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NA\"/>
    </mc:Choice>
  </mc:AlternateContent>
  <xr:revisionPtr revIDLastSave="0" documentId="13_ncr:1_{7537DCFD-75A4-4339-991C-7110F59245DD}" xr6:coauthVersionLast="44" xr6:coauthVersionMax="44" xr10:uidLastSave="{00000000-0000-0000-0000-000000000000}"/>
  <bookViews>
    <workbookView xWindow="2060" yWindow="840" windowWidth="21620" windowHeight="12880" activeTab="5" xr2:uid="{553DE052-9A47-4AC4-8C07-035013F24656}"/>
  </bookViews>
  <sheets>
    <sheet name="OO" sheetId="11" r:id="rId1"/>
    <sheet name="Calcs" sheetId="20" r:id="rId2"/>
    <sheet name="Outputs" sheetId="23" r:id="rId3"/>
    <sheet name="Plot All" sheetId="30" r:id="rId4"/>
    <sheet name="Zoom1" sheetId="31" r:id="rId5"/>
    <sheet name="Retention" sheetId="3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33" l="1"/>
  <c r="C3" i="33"/>
  <c r="D3" i="33"/>
  <c r="E3" i="33"/>
  <c r="D4" i="33" l="1"/>
  <c r="E4" i="33"/>
  <c r="F4" i="33"/>
  <c r="C4" i="33" l="1"/>
  <c r="B4" i="33"/>
  <c r="F3" i="33"/>
  <c r="CW568" i="20" l="1"/>
  <c r="CV568" i="20"/>
  <c r="CU568" i="20"/>
  <c r="CT568" i="20"/>
  <c r="CS568" i="20"/>
  <c r="CR568" i="20"/>
  <c r="CQ568" i="20"/>
  <c r="CP568" i="20"/>
  <c r="CO568" i="20"/>
  <c r="CN568" i="20"/>
  <c r="CM568" i="20"/>
  <c r="CL568" i="20"/>
  <c r="CK568" i="20"/>
  <c r="CJ568" i="20"/>
  <c r="CI568" i="20"/>
  <c r="CH568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BQ568" i="20"/>
  <c r="BP568" i="20"/>
  <c r="BO568" i="20"/>
  <c r="BN568" i="20"/>
  <c r="BM568" i="20"/>
  <c r="BL568" i="20"/>
  <c r="BK568" i="20"/>
  <c r="BJ568" i="20"/>
  <c r="BI568" i="20"/>
  <c r="BH568" i="20"/>
  <c r="BG568" i="20"/>
  <c r="BF568" i="20"/>
  <c r="BE568" i="20"/>
  <c r="BD568" i="20"/>
  <c r="BC568" i="20"/>
  <c r="BB568" i="20"/>
  <c r="BA568" i="20"/>
  <c r="AZ568" i="20"/>
  <c r="AY568" i="20"/>
  <c r="AX568" i="20"/>
  <c r="AW568" i="20"/>
  <c r="AV568" i="20"/>
  <c r="AU568" i="20"/>
  <c r="AT568" i="20"/>
  <c r="AS568" i="20"/>
  <c r="AR568" i="20"/>
  <c r="AQ568" i="20"/>
  <c r="AP568" i="20"/>
  <c r="AO568" i="20"/>
  <c r="AN568" i="20"/>
  <c r="AM568" i="20"/>
  <c r="AL568" i="20"/>
  <c r="AK568" i="20"/>
  <c r="AJ568" i="20"/>
  <c r="AI568" i="20"/>
  <c r="AH568" i="20"/>
  <c r="AG568" i="20"/>
  <c r="AF568" i="20"/>
  <c r="AE568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K568" i="11"/>
  <c r="O568" i="20"/>
  <c r="N568" i="20"/>
  <c r="M568" i="20" l="1"/>
  <c r="L568" i="20"/>
  <c r="K568" i="20"/>
  <c r="J568" i="20"/>
  <c r="I568" i="20"/>
  <c r="H568" i="20"/>
  <c r="G568" i="20"/>
  <c r="F568" i="20"/>
  <c r="D569" i="20"/>
  <c r="E569" i="20"/>
  <c r="F569" i="20"/>
  <c r="G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W569" i="20"/>
  <c r="X569" i="20"/>
  <c r="Y569" i="20"/>
  <c r="Z569" i="20"/>
  <c r="AA569" i="20"/>
  <c r="AB569" i="20"/>
  <c r="AC569" i="20"/>
  <c r="AD569" i="20"/>
  <c r="AE569" i="20"/>
  <c r="AF569" i="20"/>
  <c r="AG569" i="20"/>
  <c r="AH569" i="20"/>
  <c r="AI569" i="20"/>
  <c r="AJ569" i="20"/>
  <c r="AK569" i="20"/>
  <c r="AL569" i="20"/>
  <c r="AM569" i="20"/>
  <c r="AN569" i="20"/>
  <c r="AO569" i="20"/>
  <c r="AP569" i="20"/>
  <c r="AQ569" i="20"/>
  <c r="AR569" i="20"/>
  <c r="AS569" i="20"/>
  <c r="AT569" i="20"/>
  <c r="AU569" i="20"/>
  <c r="AV569" i="20"/>
  <c r="AW569" i="20"/>
  <c r="AX569" i="20"/>
  <c r="AY569" i="20"/>
  <c r="AZ569" i="20"/>
  <c r="BA569" i="20"/>
  <c r="BB569" i="20"/>
  <c r="BC569" i="20"/>
  <c r="BD569" i="20"/>
  <c r="BE569" i="20"/>
  <c r="BF569" i="20"/>
  <c r="BG569" i="20"/>
  <c r="BH569" i="20"/>
  <c r="BI569" i="20"/>
  <c r="BJ569" i="20"/>
  <c r="BK569" i="20"/>
  <c r="BL569" i="20"/>
  <c r="BM569" i="20"/>
  <c r="BN569" i="20"/>
  <c r="BO569" i="20"/>
  <c r="BP569" i="20"/>
  <c r="BQ569" i="20"/>
  <c r="BR569" i="20"/>
  <c r="BS569" i="20"/>
  <c r="BT569" i="20"/>
  <c r="BU569" i="20"/>
  <c r="BV569" i="20"/>
  <c r="BW569" i="20"/>
  <c r="BX569" i="20"/>
  <c r="BY569" i="20"/>
  <c r="BZ569" i="20"/>
  <c r="CA569" i="20"/>
  <c r="CB569" i="20"/>
  <c r="CC569" i="20"/>
  <c r="CD569" i="20"/>
  <c r="CE569" i="20"/>
  <c r="CF569" i="20"/>
  <c r="CG569" i="20"/>
  <c r="CH569" i="20"/>
  <c r="CI569" i="20"/>
  <c r="CJ569" i="20"/>
  <c r="CK569" i="20"/>
  <c r="CL569" i="20"/>
  <c r="CM569" i="20"/>
  <c r="CN569" i="20"/>
  <c r="CO569" i="20"/>
  <c r="CP569" i="20"/>
  <c r="CQ569" i="20"/>
  <c r="CR569" i="20"/>
  <c r="CS569" i="20"/>
  <c r="CT569" i="20"/>
  <c r="CU569" i="20"/>
  <c r="CV569" i="20"/>
  <c r="CW569" i="20"/>
  <c r="CX569" i="20"/>
  <c r="C569" i="20"/>
  <c r="C568" i="20"/>
  <c r="BU2" i="20"/>
  <c r="BU3" i="20"/>
  <c r="BU4" i="20"/>
  <c r="BU5" i="20"/>
  <c r="BU6" i="20"/>
  <c r="BU7" i="20"/>
  <c r="BU8" i="20"/>
  <c r="BU9" i="20"/>
  <c r="BU10" i="20"/>
  <c r="BU11" i="20"/>
  <c r="BU12" i="20"/>
  <c r="BU13" i="20"/>
  <c r="BU14" i="20"/>
  <c r="BU15" i="20"/>
  <c r="BU16" i="20"/>
  <c r="BU17" i="20"/>
  <c r="BU18" i="20"/>
  <c r="BU19" i="20"/>
  <c r="BU20" i="20"/>
  <c r="BU21" i="20"/>
  <c r="BU22" i="20"/>
  <c r="BU23" i="20"/>
  <c r="BU24" i="20"/>
  <c r="BU25" i="20"/>
  <c r="BU26" i="20"/>
  <c r="BU27" i="20"/>
  <c r="BU28" i="20"/>
  <c r="BU29" i="20"/>
  <c r="BU30" i="20"/>
  <c r="BU31" i="20"/>
  <c r="BU32" i="20"/>
  <c r="BU33" i="20"/>
  <c r="BU34" i="20"/>
  <c r="BU35" i="20"/>
  <c r="BU36" i="20"/>
  <c r="BU37" i="20"/>
  <c r="BU38" i="20"/>
  <c r="BU39" i="20"/>
  <c r="BU40" i="20"/>
  <c r="BU41" i="20"/>
  <c r="BU42" i="20"/>
  <c r="BU43" i="20"/>
  <c r="BU44" i="20"/>
  <c r="BU45" i="20"/>
  <c r="BU46" i="20"/>
  <c r="BU47" i="20"/>
  <c r="BU48" i="20"/>
  <c r="BU49" i="20"/>
  <c r="BU50" i="20"/>
  <c r="BU51" i="20"/>
  <c r="BU52" i="20"/>
  <c r="BU53" i="20"/>
  <c r="BU54" i="20"/>
  <c r="BU55" i="20"/>
  <c r="BU56" i="20"/>
  <c r="BU57" i="20"/>
  <c r="BU58" i="20"/>
  <c r="BU59" i="20"/>
  <c r="BU60" i="20"/>
  <c r="BU61" i="20"/>
  <c r="BU62" i="20"/>
  <c r="BU63" i="20"/>
  <c r="BU64" i="20"/>
  <c r="BU65" i="20"/>
  <c r="BU66" i="20"/>
  <c r="BU67" i="20"/>
  <c r="BU68" i="20"/>
  <c r="BU69" i="20"/>
  <c r="BU70" i="20"/>
  <c r="BU71" i="20"/>
  <c r="BU72" i="20"/>
  <c r="BU73" i="20"/>
  <c r="BU74" i="20"/>
  <c r="BU75" i="20"/>
  <c r="BU76" i="20"/>
  <c r="BU77" i="20"/>
  <c r="BU78" i="20"/>
  <c r="BU79" i="20"/>
  <c r="BU80" i="20"/>
  <c r="BU81" i="20"/>
  <c r="BU82" i="20"/>
  <c r="BU83" i="20"/>
  <c r="BU84" i="20"/>
  <c r="BU85" i="20"/>
  <c r="BU86" i="20"/>
  <c r="BU87" i="20"/>
  <c r="BU88" i="20"/>
  <c r="BU89" i="20"/>
  <c r="BU90" i="20"/>
  <c r="BU91" i="20"/>
  <c r="BU92" i="20"/>
  <c r="BU93" i="20"/>
  <c r="BU94" i="20"/>
  <c r="BU95" i="20"/>
  <c r="BU96" i="20"/>
  <c r="BU97" i="20"/>
  <c r="BU98" i="20"/>
  <c r="BU99" i="20"/>
  <c r="BU100" i="20"/>
  <c r="BU101" i="20"/>
  <c r="BU102" i="20"/>
  <c r="BU103" i="20"/>
  <c r="BU104" i="20"/>
  <c r="BU105" i="20"/>
  <c r="BU106" i="20"/>
  <c r="BU107" i="20"/>
  <c r="BU108" i="20"/>
  <c r="BU109" i="20"/>
  <c r="BU110" i="20"/>
  <c r="BU111" i="20"/>
  <c r="BU112" i="20"/>
  <c r="BU113" i="20"/>
  <c r="BU114" i="20"/>
  <c r="BU115" i="20"/>
  <c r="BU116" i="20"/>
  <c r="BU117" i="20"/>
  <c r="BU118" i="20"/>
  <c r="BU119" i="20"/>
  <c r="BU120" i="20"/>
  <c r="BU121" i="20"/>
  <c r="BU122" i="20"/>
  <c r="BU123" i="20"/>
  <c r="BU124" i="20"/>
  <c r="BU125" i="20"/>
  <c r="BU126" i="20"/>
  <c r="BU127" i="20"/>
  <c r="BU128" i="20"/>
  <c r="BU129" i="20"/>
  <c r="BU130" i="20"/>
  <c r="BU131" i="20"/>
  <c r="BU132" i="20"/>
  <c r="BU133" i="20"/>
  <c r="BU134" i="20"/>
  <c r="BU135" i="20"/>
  <c r="BU136" i="20"/>
  <c r="BU137" i="20"/>
  <c r="BU138" i="20"/>
  <c r="BU139" i="20"/>
  <c r="BU140" i="20"/>
  <c r="BU141" i="20"/>
  <c r="BU142" i="20"/>
  <c r="BU143" i="20"/>
  <c r="BU144" i="20"/>
  <c r="BU145" i="20"/>
  <c r="BU146" i="20"/>
  <c r="BU147" i="20"/>
  <c r="BU148" i="20"/>
  <c r="BU149" i="20"/>
  <c r="BU150" i="20"/>
  <c r="BU151" i="20"/>
  <c r="BU152" i="20"/>
  <c r="BU153" i="20"/>
  <c r="BU154" i="20"/>
  <c r="BU155" i="20"/>
  <c r="BU156" i="20"/>
  <c r="BU157" i="20"/>
  <c r="BU158" i="20"/>
  <c r="BU159" i="20"/>
  <c r="BU160" i="20"/>
  <c r="BU161" i="20"/>
  <c r="BU162" i="20"/>
  <c r="BU163" i="20"/>
  <c r="BU164" i="20"/>
  <c r="BU165" i="20"/>
  <c r="BU166" i="20"/>
  <c r="BU167" i="20"/>
  <c r="BU168" i="20"/>
  <c r="BU169" i="20"/>
  <c r="BU170" i="20"/>
  <c r="BU171" i="20"/>
  <c r="BU172" i="20"/>
  <c r="BU173" i="20"/>
  <c r="BU174" i="20"/>
  <c r="BU175" i="20"/>
  <c r="BU176" i="20"/>
  <c r="BU177" i="20"/>
  <c r="BU178" i="20"/>
  <c r="BU179" i="20"/>
  <c r="BU180" i="20"/>
  <c r="BU181" i="20"/>
  <c r="BU182" i="20"/>
  <c r="BU183" i="20"/>
  <c r="BU184" i="20"/>
  <c r="BU185" i="20"/>
  <c r="BU186" i="20"/>
  <c r="BU187" i="20"/>
  <c r="BU188" i="20"/>
  <c r="BU189" i="20"/>
  <c r="BU190" i="20"/>
  <c r="BU191" i="20"/>
  <c r="BU192" i="20"/>
  <c r="BU193" i="20"/>
  <c r="BU194" i="20"/>
  <c r="BU195" i="20"/>
  <c r="BU196" i="20"/>
  <c r="BU197" i="20"/>
  <c r="BU198" i="20"/>
  <c r="BU199" i="20"/>
  <c r="BU200" i="20"/>
  <c r="BU201" i="20"/>
  <c r="BU202" i="20"/>
  <c r="BU203" i="20"/>
  <c r="BU204" i="20"/>
  <c r="BU205" i="20"/>
  <c r="BU206" i="20"/>
  <c r="BU207" i="20"/>
  <c r="BU208" i="20"/>
  <c r="BU209" i="20"/>
  <c r="BU210" i="20"/>
  <c r="BU211" i="20"/>
  <c r="BU212" i="20"/>
  <c r="BU213" i="20"/>
  <c r="BU214" i="20"/>
  <c r="BU215" i="20"/>
  <c r="BU216" i="20"/>
  <c r="BU217" i="20"/>
  <c r="BU218" i="20"/>
  <c r="BU219" i="20"/>
  <c r="BU220" i="20"/>
  <c r="BU221" i="20"/>
  <c r="BU222" i="20"/>
  <c r="BU223" i="20"/>
  <c r="BU224" i="20"/>
  <c r="BU225" i="20"/>
  <c r="BU226" i="20"/>
  <c r="BU227" i="20"/>
  <c r="BU228" i="20"/>
  <c r="BU229" i="20"/>
  <c r="BU230" i="20"/>
  <c r="BU231" i="20"/>
  <c r="BU232" i="20"/>
  <c r="BU233" i="20"/>
  <c r="BU234" i="20"/>
  <c r="BU235" i="20"/>
  <c r="BU236" i="20"/>
  <c r="BU237" i="20"/>
  <c r="BU238" i="20"/>
  <c r="BU239" i="20"/>
  <c r="BU240" i="20"/>
  <c r="BU241" i="20"/>
  <c r="BU242" i="20"/>
  <c r="BU243" i="20"/>
  <c r="BU244" i="20"/>
  <c r="BU245" i="20"/>
  <c r="BU246" i="20"/>
  <c r="BU247" i="20"/>
  <c r="BU248" i="20"/>
  <c r="BU249" i="20"/>
  <c r="BU250" i="20"/>
  <c r="BU251" i="20"/>
  <c r="BU252" i="20"/>
  <c r="BU253" i="20"/>
  <c r="BU254" i="20"/>
  <c r="BU255" i="20"/>
  <c r="BU256" i="20"/>
  <c r="BU257" i="20"/>
  <c r="BU258" i="20"/>
  <c r="BU259" i="20"/>
  <c r="BU260" i="20"/>
  <c r="BU261" i="20"/>
  <c r="BU262" i="20"/>
  <c r="BU263" i="20"/>
  <c r="BU264" i="20"/>
  <c r="BU265" i="20"/>
  <c r="BU266" i="20"/>
  <c r="BU267" i="20"/>
  <c r="BU268" i="20"/>
  <c r="BU269" i="20"/>
  <c r="BU270" i="20"/>
  <c r="BU271" i="20"/>
  <c r="BU272" i="20"/>
  <c r="BU273" i="20"/>
  <c r="BU274" i="20"/>
  <c r="BU275" i="20"/>
  <c r="BU276" i="20"/>
  <c r="BU277" i="20"/>
  <c r="BU278" i="20"/>
  <c r="BU279" i="20"/>
  <c r="BU280" i="20"/>
  <c r="BU281" i="20"/>
  <c r="BU282" i="20"/>
  <c r="BU283" i="20"/>
  <c r="BU284" i="20"/>
  <c r="BU285" i="20"/>
  <c r="BU286" i="20"/>
  <c r="BU287" i="20"/>
  <c r="BU288" i="20"/>
  <c r="BU289" i="20"/>
  <c r="BU290" i="20"/>
  <c r="BU291" i="20"/>
  <c r="BU292" i="20"/>
  <c r="BU293" i="20"/>
  <c r="BU294" i="20"/>
  <c r="BU295" i="20"/>
  <c r="BU296" i="20"/>
  <c r="BU297" i="20"/>
  <c r="BU298" i="20"/>
  <c r="BU299" i="20"/>
  <c r="BU300" i="20"/>
  <c r="BU301" i="20"/>
  <c r="BU302" i="20"/>
  <c r="BU303" i="20"/>
  <c r="BU304" i="20"/>
  <c r="BU305" i="20"/>
  <c r="BU306" i="20"/>
  <c r="BU307" i="20"/>
  <c r="BU308" i="20"/>
  <c r="BU309" i="20"/>
  <c r="BU310" i="20"/>
  <c r="BU311" i="20"/>
  <c r="BU312" i="20"/>
  <c r="BU313" i="20"/>
  <c r="BU314" i="20"/>
  <c r="BU315" i="20"/>
  <c r="BU316" i="20"/>
  <c r="BU317" i="20"/>
  <c r="BU318" i="20"/>
  <c r="BU319" i="20"/>
  <c r="BU320" i="20"/>
  <c r="BU321" i="20"/>
  <c r="BU322" i="20"/>
  <c r="BU323" i="20"/>
  <c r="BU324" i="20"/>
  <c r="BU325" i="20"/>
  <c r="BU326" i="20"/>
  <c r="BU327" i="20"/>
  <c r="BU328" i="20"/>
  <c r="BU329" i="20"/>
  <c r="BU330" i="20"/>
  <c r="BU331" i="20"/>
  <c r="BU332" i="20"/>
  <c r="BU333" i="20"/>
  <c r="BU334" i="20"/>
  <c r="BU335" i="20"/>
  <c r="BU336" i="20"/>
  <c r="BU337" i="20"/>
  <c r="BU338" i="20"/>
  <c r="BU339" i="20"/>
  <c r="BU340" i="20"/>
  <c r="BU341" i="20"/>
  <c r="BU342" i="20"/>
  <c r="BU343" i="20"/>
  <c r="BU344" i="20"/>
  <c r="BU345" i="20"/>
  <c r="BU346" i="20"/>
  <c r="BU347" i="20"/>
  <c r="BU348" i="20"/>
  <c r="BU349" i="20"/>
  <c r="BU350" i="20"/>
  <c r="BU351" i="20"/>
  <c r="BU352" i="20"/>
  <c r="BU353" i="20"/>
  <c r="BU354" i="20"/>
  <c r="BU355" i="20"/>
  <c r="BU356" i="20"/>
  <c r="BU357" i="20"/>
  <c r="BU358" i="20"/>
  <c r="BU359" i="20"/>
  <c r="BU360" i="20"/>
  <c r="BU361" i="20"/>
  <c r="BU362" i="20"/>
  <c r="BU363" i="20"/>
  <c r="BU364" i="20"/>
  <c r="BU365" i="20"/>
  <c r="BU366" i="20"/>
  <c r="BU367" i="20"/>
  <c r="BU368" i="20"/>
  <c r="BU369" i="20"/>
  <c r="BU370" i="20"/>
  <c r="BU371" i="20"/>
  <c r="BU372" i="20"/>
  <c r="BU373" i="20"/>
  <c r="BU374" i="20"/>
  <c r="BU375" i="20"/>
  <c r="BU376" i="20"/>
  <c r="BU377" i="20"/>
  <c r="BU378" i="20"/>
  <c r="BU379" i="20"/>
  <c r="BU380" i="20"/>
  <c r="BU381" i="20"/>
  <c r="BU382" i="20"/>
  <c r="BU383" i="20"/>
  <c r="BU384" i="20"/>
  <c r="BU385" i="20"/>
  <c r="BU386" i="20"/>
  <c r="BU387" i="20"/>
  <c r="BU388" i="20"/>
  <c r="BU389" i="20"/>
  <c r="BU390" i="20"/>
  <c r="BU391" i="20"/>
  <c r="BU392" i="20"/>
  <c r="BU393" i="20"/>
  <c r="BU394" i="20"/>
  <c r="BU395" i="20"/>
  <c r="BU396" i="20"/>
  <c r="BU397" i="20"/>
  <c r="BU398" i="20"/>
  <c r="BU399" i="20"/>
  <c r="BU400" i="20"/>
  <c r="BU401" i="20"/>
  <c r="BU402" i="20"/>
  <c r="BU403" i="20"/>
  <c r="BU404" i="20"/>
  <c r="BU405" i="20"/>
  <c r="BU406" i="20"/>
  <c r="BU407" i="20"/>
  <c r="BU408" i="20"/>
  <c r="BU409" i="20"/>
  <c r="BU410" i="20"/>
  <c r="BU411" i="20"/>
  <c r="BU412" i="20"/>
  <c r="BU413" i="20"/>
  <c r="BU414" i="20"/>
  <c r="BU415" i="20"/>
  <c r="BU416" i="20"/>
  <c r="BU417" i="20"/>
  <c r="BU418" i="20"/>
  <c r="BU419" i="20"/>
  <c r="BU420" i="20"/>
  <c r="BU421" i="20"/>
  <c r="BU422" i="20"/>
  <c r="BU423" i="20"/>
  <c r="BU424" i="20"/>
  <c r="BU425" i="20"/>
  <c r="BU426" i="20"/>
  <c r="BU427" i="20"/>
  <c r="BU428" i="20"/>
  <c r="BU429" i="20"/>
  <c r="BU430" i="20"/>
  <c r="BU431" i="20"/>
  <c r="BU432" i="20"/>
  <c r="BU433" i="20"/>
  <c r="BU434" i="20"/>
  <c r="BU435" i="20"/>
  <c r="BU436" i="20"/>
  <c r="BU437" i="20"/>
  <c r="BU438" i="20"/>
  <c r="BU439" i="20"/>
  <c r="BU440" i="20"/>
  <c r="BU441" i="20"/>
  <c r="BU442" i="20"/>
  <c r="BU443" i="20"/>
  <c r="BU444" i="20"/>
  <c r="BU445" i="20"/>
  <c r="BU446" i="20"/>
  <c r="BU447" i="20"/>
  <c r="BU448" i="20"/>
  <c r="BU449" i="20"/>
  <c r="BU450" i="20"/>
  <c r="BU451" i="20"/>
  <c r="BU452" i="20"/>
  <c r="BU453" i="20"/>
  <c r="BU454" i="20"/>
  <c r="BU455" i="20"/>
  <c r="BU456" i="20"/>
  <c r="BU457" i="20"/>
  <c r="BU458" i="20"/>
  <c r="BU459" i="20"/>
  <c r="BU460" i="20"/>
  <c r="BU461" i="20"/>
  <c r="BU462" i="20"/>
  <c r="BU463" i="20"/>
  <c r="BU464" i="20"/>
  <c r="BU465" i="20"/>
  <c r="BU466" i="20"/>
  <c r="BU467" i="20"/>
  <c r="BU468" i="20"/>
  <c r="BU469" i="20"/>
  <c r="BU470" i="20"/>
  <c r="BU471" i="20"/>
  <c r="BU472" i="20"/>
  <c r="BU473" i="20"/>
  <c r="BU474" i="20"/>
  <c r="BU475" i="20"/>
  <c r="BU476" i="20"/>
  <c r="BU477" i="20"/>
  <c r="BU478" i="20"/>
  <c r="BU479" i="20"/>
  <c r="BU480" i="20"/>
  <c r="BU481" i="20"/>
  <c r="BU482" i="20"/>
  <c r="BU483" i="20"/>
  <c r="BU484" i="20"/>
  <c r="BU485" i="20"/>
  <c r="BU486" i="20"/>
  <c r="BU487" i="20"/>
  <c r="BU488" i="20"/>
  <c r="BU489" i="20"/>
  <c r="BU490" i="20"/>
  <c r="BU491" i="20"/>
  <c r="BU492" i="20"/>
  <c r="BU493" i="20"/>
  <c r="BU494" i="20"/>
  <c r="BU495" i="20"/>
  <c r="BU496" i="20"/>
  <c r="BU497" i="20"/>
  <c r="BU498" i="20"/>
  <c r="BU499" i="20"/>
  <c r="BU500" i="20"/>
  <c r="BU501" i="20"/>
  <c r="BU502" i="20"/>
  <c r="BU503" i="20"/>
  <c r="BU504" i="20"/>
  <c r="BU505" i="20"/>
  <c r="BU506" i="20"/>
  <c r="BU507" i="20"/>
  <c r="BU508" i="20"/>
  <c r="BU509" i="20"/>
  <c r="BU510" i="20"/>
  <c r="BU511" i="20"/>
  <c r="BU512" i="20"/>
  <c r="BU513" i="20"/>
  <c r="BU514" i="20"/>
  <c r="BU515" i="20"/>
  <c r="BU516" i="20"/>
  <c r="BU517" i="20"/>
  <c r="BU518" i="20"/>
  <c r="BU519" i="20"/>
  <c r="BU520" i="20"/>
  <c r="BU521" i="20"/>
  <c r="BU522" i="20"/>
  <c r="BU523" i="20"/>
  <c r="BU524" i="20"/>
  <c r="BU525" i="20"/>
  <c r="BU526" i="20"/>
  <c r="BU527" i="20"/>
  <c r="BU528" i="20"/>
  <c r="BU529" i="20"/>
  <c r="BU530" i="20"/>
  <c r="BU531" i="20"/>
  <c r="BU532" i="20"/>
  <c r="BU533" i="20"/>
  <c r="BU534" i="20"/>
  <c r="BU535" i="20"/>
  <c r="BU536" i="20"/>
  <c r="BU537" i="20"/>
  <c r="BU538" i="20"/>
  <c r="BU539" i="20"/>
  <c r="BU540" i="20"/>
  <c r="BU541" i="20"/>
  <c r="BU542" i="20"/>
  <c r="BU543" i="20"/>
  <c r="BU544" i="20"/>
  <c r="BU545" i="20"/>
  <c r="BU546" i="20"/>
  <c r="BU547" i="20"/>
  <c r="BU548" i="20"/>
  <c r="BU549" i="20"/>
  <c r="BU550" i="20"/>
  <c r="BU551" i="20"/>
  <c r="BU552" i="20"/>
  <c r="BU553" i="20"/>
  <c r="BU554" i="20"/>
  <c r="BU555" i="20"/>
  <c r="BU556" i="20"/>
  <c r="BU557" i="20"/>
  <c r="BU558" i="20"/>
  <c r="BU559" i="20"/>
  <c r="BU560" i="20"/>
  <c r="BU561" i="20"/>
  <c r="BU562" i="20"/>
  <c r="BU563" i="20"/>
  <c r="BU564" i="20"/>
  <c r="BU565" i="20"/>
  <c r="CW2" i="20"/>
  <c r="CW3" i="20"/>
  <c r="CW4" i="20"/>
  <c r="CW5" i="20"/>
  <c r="CW6" i="20"/>
  <c r="CW7" i="20"/>
  <c r="CW8" i="20"/>
  <c r="CW9" i="20"/>
  <c r="CW10" i="20"/>
  <c r="CW11" i="20"/>
  <c r="CW12" i="20"/>
  <c r="CW13" i="20"/>
  <c r="CW14" i="20"/>
  <c r="CW15" i="20"/>
  <c r="CW16" i="20"/>
  <c r="CW17" i="20"/>
  <c r="CW18" i="20"/>
  <c r="CW19" i="20"/>
  <c r="CW20" i="20"/>
  <c r="CW21" i="20"/>
  <c r="CW22" i="20"/>
  <c r="CW23" i="20"/>
  <c r="CW24" i="20"/>
  <c r="CW25" i="20"/>
  <c r="CW26" i="20"/>
  <c r="CW27" i="20"/>
  <c r="CW28" i="20"/>
  <c r="CW29" i="20"/>
  <c r="CW30" i="20"/>
  <c r="CW31" i="20"/>
  <c r="CW32" i="20"/>
  <c r="CW33" i="20"/>
  <c r="CW34" i="20"/>
  <c r="CW35" i="20"/>
  <c r="CW36" i="20"/>
  <c r="CW37" i="20"/>
  <c r="CW38" i="20"/>
  <c r="CW39" i="20"/>
  <c r="CW40" i="20"/>
  <c r="CW41" i="20"/>
  <c r="CW42" i="20"/>
  <c r="CW43" i="20"/>
  <c r="CW44" i="20"/>
  <c r="CW45" i="20"/>
  <c r="CW46" i="20"/>
  <c r="CW47" i="20"/>
  <c r="CW48" i="20"/>
  <c r="CW49" i="20"/>
  <c r="CW50" i="20"/>
  <c r="CW51" i="20"/>
  <c r="CW52" i="20"/>
  <c r="CW53" i="20"/>
  <c r="CW54" i="20"/>
  <c r="CW55" i="20"/>
  <c r="CW56" i="20"/>
  <c r="CW57" i="20"/>
  <c r="CW58" i="20"/>
  <c r="CW59" i="20"/>
  <c r="CW60" i="20"/>
  <c r="CW61" i="20"/>
  <c r="CW62" i="20"/>
  <c r="CW63" i="20"/>
  <c r="CW64" i="20"/>
  <c r="CW65" i="20"/>
  <c r="CW66" i="20"/>
  <c r="CW67" i="20"/>
  <c r="CW68" i="20"/>
  <c r="CW69" i="20"/>
  <c r="CW70" i="20"/>
  <c r="CW71" i="20"/>
  <c r="CW72" i="20"/>
  <c r="CW73" i="20"/>
  <c r="CW74" i="20"/>
  <c r="CW75" i="20"/>
  <c r="CW76" i="20"/>
  <c r="CW77" i="20"/>
  <c r="CW78" i="20"/>
  <c r="CW79" i="20"/>
  <c r="CW80" i="20"/>
  <c r="CW81" i="20"/>
  <c r="CW82" i="20"/>
  <c r="CW83" i="20"/>
  <c r="CW84" i="20"/>
  <c r="CW85" i="20"/>
  <c r="CW86" i="20"/>
  <c r="CW87" i="20"/>
  <c r="CW88" i="20"/>
  <c r="CW89" i="20"/>
  <c r="CW90" i="20"/>
  <c r="CW91" i="20"/>
  <c r="CW92" i="20"/>
  <c r="CW93" i="20"/>
  <c r="CW94" i="20"/>
  <c r="CW95" i="20"/>
  <c r="CW96" i="20"/>
  <c r="CW97" i="20"/>
  <c r="CW98" i="20"/>
  <c r="CW99" i="20"/>
  <c r="CW100" i="20"/>
  <c r="CW101" i="20"/>
  <c r="CW102" i="20"/>
  <c r="CW103" i="20"/>
  <c r="CW104" i="20"/>
  <c r="CW105" i="20"/>
  <c r="CW106" i="20"/>
  <c r="CW107" i="20"/>
  <c r="CW108" i="20"/>
  <c r="CW109" i="20"/>
  <c r="CW110" i="20"/>
  <c r="CW111" i="20"/>
  <c r="CW112" i="20"/>
  <c r="CW113" i="20"/>
  <c r="CW114" i="20"/>
  <c r="CW115" i="20"/>
  <c r="CW116" i="20"/>
  <c r="CW117" i="20"/>
  <c r="CW118" i="20"/>
  <c r="CW119" i="20"/>
  <c r="CW120" i="20"/>
  <c r="CW121" i="20"/>
  <c r="CW122" i="20"/>
  <c r="CW123" i="20"/>
  <c r="CW124" i="20"/>
  <c r="CW125" i="20"/>
  <c r="CW126" i="20"/>
  <c r="CW127" i="20"/>
  <c r="CW128" i="20"/>
  <c r="CW129" i="20"/>
  <c r="CW130" i="20"/>
  <c r="CW131" i="20"/>
  <c r="CW132" i="20"/>
  <c r="CW133" i="20"/>
  <c r="CW134" i="20"/>
  <c r="CW135" i="20"/>
  <c r="CW136" i="20"/>
  <c r="CW137" i="20"/>
  <c r="CW138" i="20"/>
  <c r="CW139" i="20"/>
  <c r="CW140" i="20"/>
  <c r="CW141" i="20"/>
  <c r="CW142" i="20"/>
  <c r="CW143" i="20"/>
  <c r="CW144" i="20"/>
  <c r="CW145" i="20"/>
  <c r="CW146" i="20"/>
  <c r="CW147" i="20"/>
  <c r="CW148" i="20"/>
  <c r="CW149" i="20"/>
  <c r="CW150" i="20"/>
  <c r="CW151" i="20"/>
  <c r="CW152" i="20"/>
  <c r="CW153" i="20"/>
  <c r="CW154" i="20"/>
  <c r="CW155" i="20"/>
  <c r="CW156" i="20"/>
  <c r="CW157" i="20"/>
  <c r="CW158" i="20"/>
  <c r="CW159" i="20"/>
  <c r="CW160" i="20"/>
  <c r="CW161" i="20"/>
  <c r="CW162" i="20"/>
  <c r="CW163" i="20"/>
  <c r="CW164" i="20"/>
  <c r="CW165" i="20"/>
  <c r="CW166" i="20"/>
  <c r="CW167" i="20"/>
  <c r="CW168" i="20"/>
  <c r="CW169" i="20"/>
  <c r="CW170" i="20"/>
  <c r="CW171" i="20"/>
  <c r="CW172" i="20"/>
  <c r="CW173" i="20"/>
  <c r="CW174" i="20"/>
  <c r="CW175" i="20"/>
  <c r="CW176" i="20"/>
  <c r="CW177" i="20"/>
  <c r="CW178" i="20"/>
  <c r="CW179" i="20"/>
  <c r="CW180" i="20"/>
  <c r="CW181" i="20"/>
  <c r="CW182" i="20"/>
  <c r="CW183" i="20"/>
  <c r="CW184" i="20"/>
  <c r="CW185" i="20"/>
  <c r="CW186" i="20"/>
  <c r="CW187" i="20"/>
  <c r="CW188" i="20"/>
  <c r="CW189" i="20"/>
  <c r="CW190" i="20"/>
  <c r="CW191" i="20"/>
  <c r="CW192" i="20"/>
  <c r="CW193" i="20"/>
  <c r="CW194" i="20"/>
  <c r="CW195" i="20"/>
  <c r="CW196" i="20"/>
  <c r="CW197" i="20"/>
  <c r="CW198" i="20"/>
  <c r="CW199" i="20"/>
  <c r="CW200" i="20"/>
  <c r="CW201" i="20"/>
  <c r="CW202" i="20"/>
  <c r="CW203" i="20"/>
  <c r="CW204" i="20"/>
  <c r="CW205" i="20"/>
  <c r="CW206" i="20"/>
  <c r="CW207" i="20"/>
  <c r="CW208" i="20"/>
  <c r="CW209" i="20"/>
  <c r="CW210" i="20"/>
  <c r="CW211" i="20"/>
  <c r="CW212" i="20"/>
  <c r="CW213" i="20"/>
  <c r="CW214" i="20"/>
  <c r="CW215" i="20"/>
  <c r="CW216" i="20"/>
  <c r="CW217" i="20"/>
  <c r="CW218" i="20"/>
  <c r="CW219" i="20"/>
  <c r="CW220" i="20"/>
  <c r="CW221" i="20"/>
  <c r="CW222" i="20"/>
  <c r="CW223" i="20"/>
  <c r="CW224" i="20"/>
  <c r="CW225" i="20"/>
  <c r="CW226" i="20"/>
  <c r="CW227" i="20"/>
  <c r="CW228" i="20"/>
  <c r="CW229" i="20"/>
  <c r="CW230" i="20"/>
  <c r="CW231" i="20"/>
  <c r="CW232" i="20"/>
  <c r="CW233" i="20"/>
  <c r="CW234" i="20"/>
  <c r="CW235" i="20"/>
  <c r="CW236" i="20"/>
  <c r="CW237" i="20"/>
  <c r="CW238" i="20"/>
  <c r="CW239" i="20"/>
  <c r="CW240" i="20"/>
  <c r="CW241" i="20"/>
  <c r="CW242" i="20"/>
  <c r="CW243" i="20"/>
  <c r="CW244" i="20"/>
  <c r="CW245" i="20"/>
  <c r="CW246" i="20"/>
  <c r="CW247" i="20"/>
  <c r="CW248" i="20"/>
  <c r="CW249" i="20"/>
  <c r="CW250" i="20"/>
  <c r="CW251" i="20"/>
  <c r="CW252" i="20"/>
  <c r="CW253" i="20"/>
  <c r="CW254" i="20"/>
  <c r="CW255" i="20"/>
  <c r="CW256" i="20"/>
  <c r="CW257" i="20"/>
  <c r="CW258" i="20"/>
  <c r="CW259" i="20"/>
  <c r="CW260" i="20"/>
  <c r="CW261" i="20"/>
  <c r="CW262" i="20"/>
  <c r="CW263" i="20"/>
  <c r="CW264" i="20"/>
  <c r="CW265" i="20"/>
  <c r="CW266" i="20"/>
  <c r="CW267" i="20"/>
  <c r="CW268" i="20"/>
  <c r="CW269" i="20"/>
  <c r="CW270" i="20"/>
  <c r="CW271" i="20"/>
  <c r="CW272" i="20"/>
  <c r="CW273" i="20"/>
  <c r="CW274" i="20"/>
  <c r="CW275" i="20"/>
  <c r="CW276" i="20"/>
  <c r="CW277" i="20"/>
  <c r="CW278" i="20"/>
  <c r="CW279" i="20"/>
  <c r="CW280" i="20"/>
  <c r="CW281" i="20"/>
  <c r="CW282" i="20"/>
  <c r="CW283" i="20"/>
  <c r="CW284" i="20"/>
  <c r="CW285" i="20"/>
  <c r="CW286" i="20"/>
  <c r="CW287" i="20"/>
  <c r="CW288" i="20"/>
  <c r="CW289" i="20"/>
  <c r="CW290" i="20"/>
  <c r="CW291" i="20"/>
  <c r="CW292" i="20"/>
  <c r="CW293" i="20"/>
  <c r="CW294" i="20"/>
  <c r="CW295" i="20"/>
  <c r="CW296" i="20"/>
  <c r="CW297" i="20"/>
  <c r="CW298" i="20"/>
  <c r="CW299" i="20"/>
  <c r="CW300" i="20"/>
  <c r="CW301" i="20"/>
  <c r="CW302" i="20"/>
  <c r="CW303" i="20"/>
  <c r="CW304" i="20"/>
  <c r="CW305" i="20"/>
  <c r="CW306" i="20"/>
  <c r="CW307" i="20"/>
  <c r="CW308" i="20"/>
  <c r="CW309" i="20"/>
  <c r="CW310" i="20"/>
  <c r="CW311" i="20"/>
  <c r="CW312" i="20"/>
  <c r="CW313" i="20"/>
  <c r="CW314" i="20"/>
  <c r="CW315" i="20"/>
  <c r="CW316" i="20"/>
  <c r="CW317" i="20"/>
  <c r="CW318" i="20"/>
  <c r="CW319" i="20"/>
  <c r="CW320" i="20"/>
  <c r="CW321" i="20"/>
  <c r="CW322" i="20"/>
  <c r="CW323" i="20"/>
  <c r="CW324" i="20"/>
  <c r="CW325" i="20"/>
  <c r="CW326" i="20"/>
  <c r="CW327" i="20"/>
  <c r="CW328" i="20"/>
  <c r="CW329" i="20"/>
  <c r="CW330" i="20"/>
  <c r="CW331" i="20"/>
  <c r="CW332" i="20"/>
  <c r="CW333" i="20"/>
  <c r="CW334" i="20"/>
  <c r="CW335" i="20"/>
  <c r="CW336" i="20"/>
  <c r="CW337" i="20"/>
  <c r="CW338" i="20"/>
  <c r="CW339" i="20"/>
  <c r="CW340" i="20"/>
  <c r="CW341" i="20"/>
  <c r="CW342" i="20"/>
  <c r="CW343" i="20"/>
  <c r="CW344" i="20"/>
  <c r="CW345" i="20"/>
  <c r="CW346" i="20"/>
  <c r="CW347" i="20"/>
  <c r="CW348" i="20"/>
  <c r="CW349" i="20"/>
  <c r="CW350" i="20"/>
  <c r="CW351" i="20"/>
  <c r="CW352" i="20"/>
  <c r="CW353" i="20"/>
  <c r="CW354" i="20"/>
  <c r="CW355" i="20"/>
  <c r="CW356" i="20"/>
  <c r="CW357" i="20"/>
  <c r="CW358" i="20"/>
  <c r="CW359" i="20"/>
  <c r="CW360" i="20"/>
  <c r="CW361" i="20"/>
  <c r="CW362" i="20"/>
  <c r="CW363" i="20"/>
  <c r="CW364" i="20"/>
  <c r="CW365" i="20"/>
  <c r="CW366" i="20"/>
  <c r="CW367" i="20"/>
  <c r="CW368" i="20"/>
  <c r="CW369" i="20"/>
  <c r="CW370" i="20"/>
  <c r="CW371" i="20"/>
  <c r="CW372" i="20"/>
  <c r="CW373" i="20"/>
  <c r="CW374" i="20"/>
  <c r="CW375" i="20"/>
  <c r="CW376" i="20"/>
  <c r="CW377" i="20"/>
  <c r="CW378" i="20"/>
  <c r="CW379" i="20"/>
  <c r="CW380" i="20"/>
  <c r="CW381" i="20"/>
  <c r="CW382" i="20"/>
  <c r="CW383" i="20"/>
  <c r="CW384" i="20"/>
  <c r="CW385" i="20"/>
  <c r="CW386" i="20"/>
  <c r="CW387" i="20"/>
  <c r="CW388" i="20"/>
  <c r="CW389" i="20"/>
  <c r="CW390" i="20"/>
  <c r="CW391" i="20"/>
  <c r="CW392" i="20"/>
  <c r="CW393" i="20"/>
  <c r="CW394" i="20"/>
  <c r="CW395" i="20"/>
  <c r="CW396" i="20"/>
  <c r="CW397" i="20"/>
  <c r="CW398" i="20"/>
  <c r="CW399" i="20"/>
  <c r="CW400" i="20"/>
  <c r="CW401" i="20"/>
  <c r="CW402" i="20"/>
  <c r="CW403" i="20"/>
  <c r="CW404" i="20"/>
  <c r="CW405" i="20"/>
  <c r="CW406" i="20"/>
  <c r="CW407" i="20"/>
  <c r="CW408" i="20"/>
  <c r="CW409" i="20"/>
  <c r="CW410" i="20"/>
  <c r="CW411" i="20"/>
  <c r="CW412" i="20"/>
  <c r="CW413" i="20"/>
  <c r="CW414" i="20"/>
  <c r="CW415" i="20"/>
  <c r="CW416" i="20"/>
  <c r="CW417" i="20"/>
  <c r="CW418" i="20"/>
  <c r="CW419" i="20"/>
  <c r="CW420" i="20"/>
  <c r="CW421" i="20"/>
  <c r="CW422" i="20"/>
  <c r="CW423" i="20"/>
  <c r="CW424" i="20"/>
  <c r="CW425" i="20"/>
  <c r="CW426" i="20"/>
  <c r="CW427" i="20"/>
  <c r="CW428" i="20"/>
  <c r="CW429" i="20"/>
  <c r="CW430" i="20"/>
  <c r="CW431" i="20"/>
  <c r="CW432" i="20"/>
  <c r="CW433" i="20"/>
  <c r="CW434" i="20"/>
  <c r="CW435" i="20"/>
  <c r="CW436" i="20"/>
  <c r="CW437" i="20"/>
  <c r="CW438" i="20"/>
  <c r="CW439" i="20"/>
  <c r="CW440" i="20"/>
  <c r="CW441" i="20"/>
  <c r="CW442" i="20"/>
  <c r="CW443" i="20"/>
  <c r="CW444" i="20"/>
  <c r="CW445" i="20"/>
  <c r="CW446" i="20"/>
  <c r="CW447" i="20"/>
  <c r="CW448" i="20"/>
  <c r="CW449" i="20"/>
  <c r="CW450" i="20"/>
  <c r="CW451" i="20"/>
  <c r="CW452" i="20"/>
  <c r="CW453" i="20"/>
  <c r="CW454" i="20"/>
  <c r="CW455" i="20"/>
  <c r="CW456" i="20"/>
  <c r="CW457" i="20"/>
  <c r="CW458" i="20"/>
  <c r="CW459" i="20"/>
  <c r="CW460" i="20"/>
  <c r="CW461" i="20"/>
  <c r="CW462" i="20"/>
  <c r="CW463" i="20"/>
  <c r="CW464" i="20"/>
  <c r="CW465" i="20"/>
  <c r="CW466" i="20"/>
  <c r="CW467" i="20"/>
  <c r="CW468" i="20"/>
  <c r="CW469" i="20"/>
  <c r="CW470" i="20"/>
  <c r="CW471" i="20"/>
  <c r="CW472" i="20"/>
  <c r="CW473" i="20"/>
  <c r="CW474" i="20"/>
  <c r="CW475" i="20"/>
  <c r="CW476" i="20"/>
  <c r="CW477" i="20"/>
  <c r="CW478" i="20"/>
  <c r="CW479" i="20"/>
  <c r="CW480" i="20"/>
  <c r="CW481" i="20"/>
  <c r="CW482" i="20"/>
  <c r="CW483" i="20"/>
  <c r="CW484" i="20"/>
  <c r="CW485" i="20"/>
  <c r="CW486" i="20"/>
  <c r="CW487" i="20"/>
  <c r="CW488" i="20"/>
  <c r="CW489" i="20"/>
  <c r="CW490" i="20"/>
  <c r="CW491" i="20"/>
  <c r="CW492" i="20"/>
  <c r="CW493" i="20"/>
  <c r="CW494" i="20"/>
  <c r="CW495" i="20"/>
  <c r="CW496" i="20"/>
  <c r="CW497" i="20"/>
  <c r="CW498" i="20"/>
  <c r="CW499" i="20"/>
  <c r="CW500" i="20"/>
  <c r="CW501" i="20"/>
  <c r="CW502" i="20"/>
  <c r="CW503" i="20"/>
  <c r="CW504" i="20"/>
  <c r="CW505" i="20"/>
  <c r="CW506" i="20"/>
  <c r="CW507" i="20"/>
  <c r="CW508" i="20"/>
  <c r="CW509" i="20"/>
  <c r="CW510" i="20"/>
  <c r="CW511" i="20"/>
  <c r="CW512" i="20"/>
  <c r="CW513" i="20"/>
  <c r="CW514" i="20"/>
  <c r="CW515" i="20"/>
  <c r="CW516" i="20"/>
  <c r="CW517" i="20"/>
  <c r="CW518" i="20"/>
  <c r="CW519" i="20"/>
  <c r="CW520" i="20"/>
  <c r="CW521" i="20"/>
  <c r="CW522" i="20"/>
  <c r="CW523" i="20"/>
  <c r="CW524" i="20"/>
  <c r="CW525" i="20"/>
  <c r="CW526" i="20"/>
  <c r="CW527" i="20"/>
  <c r="CW528" i="20"/>
  <c r="CW529" i="20"/>
  <c r="CW530" i="20"/>
  <c r="CW531" i="20"/>
  <c r="CW532" i="20"/>
  <c r="CW533" i="20"/>
  <c r="CW534" i="20"/>
  <c r="CW535" i="20"/>
  <c r="CW536" i="20"/>
  <c r="CW537" i="20"/>
  <c r="CW538" i="20"/>
  <c r="CW539" i="20"/>
  <c r="CW540" i="20"/>
  <c r="CW541" i="20"/>
  <c r="CW542" i="20"/>
  <c r="CW543" i="20"/>
  <c r="CW544" i="20"/>
  <c r="CW545" i="20"/>
  <c r="CW546" i="20"/>
  <c r="CW547" i="20"/>
  <c r="CW548" i="20"/>
  <c r="CW549" i="20"/>
  <c r="CW550" i="20"/>
  <c r="CW551" i="20"/>
  <c r="CW552" i="20"/>
  <c r="CW553" i="20"/>
  <c r="CW554" i="20"/>
  <c r="CW555" i="20"/>
  <c r="CW556" i="20"/>
  <c r="CW557" i="20"/>
  <c r="CW558" i="20"/>
  <c r="CW559" i="20"/>
  <c r="CW560" i="20"/>
  <c r="CW561" i="20"/>
  <c r="CW562" i="20"/>
  <c r="CW563" i="20"/>
  <c r="CW564" i="20"/>
  <c r="CW565" i="20"/>
  <c r="CV2" i="20"/>
  <c r="CV3" i="20"/>
  <c r="CV4" i="20"/>
  <c r="CV5" i="20"/>
  <c r="CV6" i="20"/>
  <c r="CV7" i="20"/>
  <c r="CV8" i="20"/>
  <c r="CV9" i="20"/>
  <c r="CV10" i="20"/>
  <c r="CV11" i="20"/>
  <c r="CV12" i="20"/>
  <c r="CV13" i="20"/>
  <c r="CV14" i="20"/>
  <c r="CV15" i="20"/>
  <c r="CV16" i="20"/>
  <c r="CV17" i="20"/>
  <c r="CV18" i="20"/>
  <c r="CV19" i="20"/>
  <c r="CV20" i="20"/>
  <c r="CV21" i="20"/>
  <c r="CV22" i="20"/>
  <c r="CV23" i="20"/>
  <c r="CV24" i="20"/>
  <c r="CV25" i="20"/>
  <c r="CV26" i="20"/>
  <c r="CV27" i="20"/>
  <c r="CV28" i="20"/>
  <c r="CV29" i="20"/>
  <c r="CV30" i="20"/>
  <c r="CV31" i="20"/>
  <c r="CV32" i="20"/>
  <c r="CV33" i="20"/>
  <c r="CV34" i="20"/>
  <c r="CV35" i="20"/>
  <c r="CV36" i="20"/>
  <c r="CV37" i="20"/>
  <c r="CV38" i="20"/>
  <c r="CV39" i="20"/>
  <c r="CV40" i="20"/>
  <c r="CV41" i="20"/>
  <c r="CV42" i="20"/>
  <c r="CV43" i="20"/>
  <c r="CV44" i="20"/>
  <c r="CV45" i="20"/>
  <c r="CV46" i="20"/>
  <c r="CV47" i="20"/>
  <c r="CV48" i="20"/>
  <c r="CV49" i="20"/>
  <c r="CV50" i="20"/>
  <c r="CV51" i="20"/>
  <c r="CV52" i="20"/>
  <c r="CV53" i="20"/>
  <c r="CV54" i="20"/>
  <c r="CV55" i="20"/>
  <c r="CV56" i="20"/>
  <c r="CV57" i="20"/>
  <c r="CV58" i="20"/>
  <c r="CV59" i="20"/>
  <c r="CV60" i="20"/>
  <c r="CV61" i="20"/>
  <c r="CV62" i="20"/>
  <c r="CV63" i="20"/>
  <c r="CV64" i="20"/>
  <c r="CV65" i="20"/>
  <c r="CV66" i="20"/>
  <c r="CV67" i="20"/>
  <c r="CV68" i="20"/>
  <c r="CV69" i="20"/>
  <c r="CV70" i="20"/>
  <c r="CV71" i="20"/>
  <c r="CV72" i="20"/>
  <c r="CV73" i="20"/>
  <c r="CV74" i="20"/>
  <c r="CV75" i="20"/>
  <c r="CV76" i="20"/>
  <c r="CV77" i="20"/>
  <c r="CV78" i="20"/>
  <c r="CV79" i="20"/>
  <c r="CV80" i="20"/>
  <c r="CV81" i="20"/>
  <c r="CV82" i="20"/>
  <c r="CV83" i="20"/>
  <c r="CV84" i="20"/>
  <c r="CV85" i="20"/>
  <c r="CV86" i="20"/>
  <c r="CV87" i="20"/>
  <c r="CV88" i="20"/>
  <c r="CV89" i="20"/>
  <c r="CV90" i="20"/>
  <c r="CV91" i="20"/>
  <c r="CV92" i="20"/>
  <c r="CV93" i="20"/>
  <c r="CV94" i="20"/>
  <c r="CV95" i="20"/>
  <c r="CV96" i="20"/>
  <c r="CV97" i="20"/>
  <c r="CV98" i="20"/>
  <c r="CV99" i="20"/>
  <c r="CV100" i="20"/>
  <c r="CV101" i="20"/>
  <c r="CV102" i="20"/>
  <c r="CV103" i="20"/>
  <c r="CV104" i="20"/>
  <c r="CV105" i="20"/>
  <c r="CV106" i="20"/>
  <c r="CV107" i="20"/>
  <c r="CV108" i="20"/>
  <c r="CV109" i="20"/>
  <c r="CV110" i="20"/>
  <c r="CV111" i="20"/>
  <c r="CV112" i="20"/>
  <c r="CV113" i="20"/>
  <c r="CV114" i="20"/>
  <c r="CV115" i="20"/>
  <c r="CV116" i="20"/>
  <c r="CV117" i="20"/>
  <c r="CV118" i="20"/>
  <c r="CV119" i="20"/>
  <c r="CV120" i="20"/>
  <c r="CV121" i="20"/>
  <c r="CV122" i="20"/>
  <c r="CV123" i="20"/>
  <c r="CV124" i="20"/>
  <c r="CV125" i="20"/>
  <c r="CV126" i="20"/>
  <c r="CV127" i="20"/>
  <c r="CV128" i="20"/>
  <c r="CV129" i="20"/>
  <c r="CV130" i="20"/>
  <c r="CV131" i="20"/>
  <c r="CV132" i="20"/>
  <c r="CV133" i="20"/>
  <c r="CV134" i="20"/>
  <c r="CV135" i="20"/>
  <c r="CV136" i="20"/>
  <c r="CV137" i="20"/>
  <c r="CV138" i="20"/>
  <c r="CV139" i="20"/>
  <c r="CV140" i="20"/>
  <c r="CV141" i="20"/>
  <c r="CV142" i="20"/>
  <c r="CV143" i="20"/>
  <c r="CV144" i="20"/>
  <c r="CV145" i="20"/>
  <c r="CV146" i="20"/>
  <c r="CV147" i="20"/>
  <c r="CV148" i="20"/>
  <c r="CV149" i="20"/>
  <c r="CV150" i="20"/>
  <c r="CV151" i="20"/>
  <c r="CV152" i="20"/>
  <c r="CV153" i="20"/>
  <c r="CV154" i="20"/>
  <c r="CV155" i="20"/>
  <c r="CV156" i="20"/>
  <c r="CV157" i="20"/>
  <c r="CV158" i="20"/>
  <c r="CV159" i="20"/>
  <c r="CV160" i="20"/>
  <c r="CV161" i="20"/>
  <c r="CV162" i="20"/>
  <c r="CV163" i="20"/>
  <c r="CV164" i="20"/>
  <c r="CV165" i="20"/>
  <c r="CV166" i="20"/>
  <c r="CV167" i="20"/>
  <c r="CV168" i="20"/>
  <c r="CV169" i="20"/>
  <c r="CV170" i="20"/>
  <c r="CV171" i="20"/>
  <c r="CV172" i="20"/>
  <c r="CV173" i="20"/>
  <c r="CV174" i="20"/>
  <c r="CV175" i="20"/>
  <c r="CV176" i="20"/>
  <c r="CV177" i="20"/>
  <c r="CV178" i="20"/>
  <c r="CV179" i="20"/>
  <c r="CV180" i="20"/>
  <c r="CV181" i="20"/>
  <c r="CV182" i="20"/>
  <c r="CV183" i="20"/>
  <c r="CV184" i="20"/>
  <c r="CV185" i="20"/>
  <c r="CV186" i="20"/>
  <c r="CV187" i="20"/>
  <c r="CV188" i="20"/>
  <c r="CV189" i="20"/>
  <c r="CV190" i="20"/>
  <c r="CV191" i="20"/>
  <c r="CV192" i="20"/>
  <c r="CV193" i="20"/>
  <c r="CV194" i="20"/>
  <c r="CV195" i="20"/>
  <c r="CV196" i="20"/>
  <c r="CV197" i="20"/>
  <c r="CV198" i="20"/>
  <c r="CV199" i="20"/>
  <c r="CV200" i="20"/>
  <c r="CV201" i="20"/>
  <c r="CV202" i="20"/>
  <c r="CV203" i="20"/>
  <c r="CV204" i="20"/>
  <c r="CV205" i="20"/>
  <c r="CV206" i="20"/>
  <c r="CV207" i="20"/>
  <c r="CV208" i="20"/>
  <c r="CV209" i="20"/>
  <c r="CV210" i="20"/>
  <c r="CV211" i="20"/>
  <c r="CV212" i="20"/>
  <c r="CV213" i="20"/>
  <c r="CV214" i="20"/>
  <c r="CV215" i="20"/>
  <c r="CV216" i="20"/>
  <c r="CV217" i="20"/>
  <c r="CV218" i="20"/>
  <c r="CV219" i="20"/>
  <c r="CV220" i="20"/>
  <c r="CV221" i="20"/>
  <c r="CV222" i="20"/>
  <c r="CV223" i="20"/>
  <c r="CV224" i="20"/>
  <c r="CV225" i="20"/>
  <c r="CV226" i="20"/>
  <c r="CV227" i="20"/>
  <c r="CV228" i="20"/>
  <c r="CV229" i="20"/>
  <c r="CV230" i="20"/>
  <c r="CV231" i="20"/>
  <c r="CV232" i="20"/>
  <c r="CV233" i="20"/>
  <c r="CV234" i="20"/>
  <c r="CV235" i="20"/>
  <c r="CV236" i="20"/>
  <c r="CV237" i="20"/>
  <c r="CV238" i="20"/>
  <c r="CV239" i="20"/>
  <c r="CV240" i="20"/>
  <c r="CV241" i="20"/>
  <c r="CV242" i="20"/>
  <c r="CV243" i="20"/>
  <c r="CV244" i="20"/>
  <c r="CV245" i="20"/>
  <c r="CV246" i="20"/>
  <c r="CV247" i="20"/>
  <c r="CV248" i="20"/>
  <c r="CV249" i="20"/>
  <c r="CV250" i="20"/>
  <c r="CV251" i="20"/>
  <c r="CV252" i="20"/>
  <c r="CV253" i="20"/>
  <c r="CV254" i="20"/>
  <c r="CV255" i="20"/>
  <c r="CV256" i="20"/>
  <c r="CV257" i="20"/>
  <c r="CV258" i="20"/>
  <c r="CV259" i="20"/>
  <c r="CV260" i="20"/>
  <c r="CV261" i="20"/>
  <c r="CV262" i="20"/>
  <c r="CV263" i="20"/>
  <c r="CV264" i="20"/>
  <c r="CV265" i="20"/>
  <c r="CV266" i="20"/>
  <c r="CV267" i="20"/>
  <c r="CV268" i="20"/>
  <c r="CV269" i="20"/>
  <c r="CV270" i="20"/>
  <c r="CV271" i="20"/>
  <c r="CV272" i="20"/>
  <c r="CV273" i="20"/>
  <c r="CV274" i="20"/>
  <c r="CV275" i="20"/>
  <c r="CV276" i="20"/>
  <c r="CV277" i="20"/>
  <c r="CV278" i="20"/>
  <c r="CV279" i="20"/>
  <c r="CV280" i="20"/>
  <c r="CV281" i="20"/>
  <c r="CV282" i="20"/>
  <c r="CV283" i="20"/>
  <c r="CV284" i="20"/>
  <c r="CV285" i="20"/>
  <c r="CV286" i="20"/>
  <c r="CV287" i="20"/>
  <c r="CV288" i="20"/>
  <c r="CV289" i="20"/>
  <c r="CV290" i="20"/>
  <c r="CV291" i="20"/>
  <c r="CV292" i="20"/>
  <c r="CV293" i="20"/>
  <c r="CV294" i="20"/>
  <c r="CV295" i="20"/>
  <c r="CV296" i="20"/>
  <c r="CV297" i="20"/>
  <c r="CV298" i="20"/>
  <c r="CV299" i="20"/>
  <c r="CV300" i="20"/>
  <c r="CV301" i="20"/>
  <c r="CV302" i="20"/>
  <c r="CV303" i="20"/>
  <c r="CV304" i="20"/>
  <c r="CV305" i="20"/>
  <c r="CV306" i="20"/>
  <c r="CV307" i="20"/>
  <c r="CV308" i="20"/>
  <c r="CV309" i="20"/>
  <c r="CV310" i="20"/>
  <c r="CV311" i="20"/>
  <c r="CV312" i="20"/>
  <c r="CV313" i="20"/>
  <c r="CV314" i="20"/>
  <c r="CV315" i="20"/>
  <c r="CV316" i="20"/>
  <c r="CV317" i="20"/>
  <c r="CV318" i="20"/>
  <c r="CV319" i="20"/>
  <c r="CV320" i="20"/>
  <c r="CV321" i="20"/>
  <c r="CV322" i="20"/>
  <c r="CV323" i="20"/>
  <c r="CV324" i="20"/>
  <c r="CV325" i="20"/>
  <c r="CV326" i="20"/>
  <c r="CV327" i="20"/>
  <c r="CV328" i="20"/>
  <c r="CV329" i="20"/>
  <c r="CV330" i="20"/>
  <c r="CV331" i="20"/>
  <c r="CV332" i="20"/>
  <c r="CV333" i="20"/>
  <c r="CV334" i="20"/>
  <c r="CV335" i="20"/>
  <c r="CV336" i="20"/>
  <c r="CV337" i="20"/>
  <c r="CV338" i="20"/>
  <c r="CV339" i="20"/>
  <c r="CV340" i="20"/>
  <c r="CV341" i="20"/>
  <c r="CV342" i="20"/>
  <c r="CV343" i="20"/>
  <c r="CV344" i="20"/>
  <c r="CV345" i="20"/>
  <c r="CV346" i="20"/>
  <c r="CV347" i="20"/>
  <c r="CV348" i="20"/>
  <c r="CV349" i="20"/>
  <c r="CV350" i="20"/>
  <c r="CV351" i="20"/>
  <c r="CV352" i="20"/>
  <c r="CV353" i="20"/>
  <c r="CV354" i="20"/>
  <c r="CV355" i="20"/>
  <c r="CV356" i="20"/>
  <c r="CV357" i="20"/>
  <c r="CV358" i="20"/>
  <c r="CV359" i="20"/>
  <c r="CV360" i="20"/>
  <c r="CV361" i="20"/>
  <c r="CV362" i="20"/>
  <c r="CV363" i="20"/>
  <c r="CV364" i="20"/>
  <c r="CV365" i="20"/>
  <c r="CV366" i="20"/>
  <c r="CV367" i="20"/>
  <c r="CV368" i="20"/>
  <c r="CV369" i="20"/>
  <c r="CV370" i="20"/>
  <c r="CV371" i="20"/>
  <c r="CV372" i="20"/>
  <c r="CV373" i="20"/>
  <c r="CV374" i="20"/>
  <c r="CV375" i="20"/>
  <c r="CV376" i="20"/>
  <c r="CV377" i="20"/>
  <c r="CV378" i="20"/>
  <c r="CV379" i="20"/>
  <c r="CV380" i="20"/>
  <c r="CV381" i="20"/>
  <c r="CV382" i="20"/>
  <c r="CV383" i="20"/>
  <c r="CV384" i="20"/>
  <c r="CV385" i="20"/>
  <c r="CV386" i="20"/>
  <c r="CV387" i="20"/>
  <c r="CV388" i="20"/>
  <c r="CV389" i="20"/>
  <c r="CV390" i="20"/>
  <c r="CV391" i="20"/>
  <c r="CV392" i="20"/>
  <c r="CV393" i="20"/>
  <c r="CV394" i="20"/>
  <c r="CV395" i="20"/>
  <c r="CV396" i="20"/>
  <c r="CV397" i="20"/>
  <c r="CV398" i="20"/>
  <c r="CV399" i="20"/>
  <c r="CV400" i="20"/>
  <c r="CV401" i="20"/>
  <c r="CV402" i="20"/>
  <c r="CV403" i="20"/>
  <c r="CV404" i="20"/>
  <c r="CV405" i="20"/>
  <c r="CV406" i="20"/>
  <c r="CV407" i="20"/>
  <c r="CV408" i="20"/>
  <c r="CV409" i="20"/>
  <c r="CV410" i="20"/>
  <c r="CV411" i="20"/>
  <c r="CV412" i="20"/>
  <c r="CV413" i="20"/>
  <c r="CV414" i="20"/>
  <c r="CV415" i="20"/>
  <c r="CV416" i="20"/>
  <c r="CV417" i="20"/>
  <c r="CV418" i="20"/>
  <c r="CV419" i="20"/>
  <c r="CV420" i="20"/>
  <c r="CV421" i="20"/>
  <c r="CV422" i="20"/>
  <c r="CV423" i="20"/>
  <c r="CV424" i="20"/>
  <c r="CV425" i="20"/>
  <c r="CV426" i="20"/>
  <c r="CV427" i="20"/>
  <c r="CV428" i="20"/>
  <c r="CV429" i="20"/>
  <c r="CV430" i="20"/>
  <c r="CV431" i="20"/>
  <c r="CV432" i="20"/>
  <c r="CV433" i="20"/>
  <c r="CV434" i="20"/>
  <c r="CV435" i="20"/>
  <c r="CV436" i="20"/>
  <c r="CV437" i="20"/>
  <c r="CV438" i="20"/>
  <c r="CV439" i="20"/>
  <c r="CV440" i="20"/>
  <c r="CV441" i="20"/>
  <c r="CV442" i="20"/>
  <c r="CV443" i="20"/>
  <c r="CV444" i="20"/>
  <c r="CV445" i="20"/>
  <c r="CV446" i="20"/>
  <c r="CV447" i="20"/>
  <c r="CV448" i="20"/>
  <c r="CV449" i="20"/>
  <c r="CV450" i="20"/>
  <c r="CV451" i="20"/>
  <c r="CV452" i="20"/>
  <c r="CV453" i="20"/>
  <c r="CV454" i="20"/>
  <c r="CV455" i="20"/>
  <c r="CV456" i="20"/>
  <c r="CV457" i="20"/>
  <c r="CV458" i="20"/>
  <c r="CV459" i="20"/>
  <c r="CV460" i="20"/>
  <c r="CV461" i="20"/>
  <c r="CV462" i="20"/>
  <c r="CV463" i="20"/>
  <c r="CV464" i="20"/>
  <c r="CV465" i="20"/>
  <c r="CV466" i="20"/>
  <c r="CV467" i="20"/>
  <c r="CV468" i="20"/>
  <c r="CV469" i="20"/>
  <c r="CV470" i="20"/>
  <c r="CV471" i="20"/>
  <c r="CV472" i="20"/>
  <c r="CV473" i="20"/>
  <c r="CV474" i="20"/>
  <c r="CV475" i="20"/>
  <c r="CV476" i="20"/>
  <c r="CV477" i="20"/>
  <c r="CV478" i="20"/>
  <c r="CV479" i="20"/>
  <c r="CV480" i="20"/>
  <c r="CV481" i="20"/>
  <c r="CV482" i="20"/>
  <c r="CV483" i="20"/>
  <c r="CV484" i="20"/>
  <c r="CV485" i="20"/>
  <c r="CV486" i="20"/>
  <c r="CV487" i="20"/>
  <c r="CV488" i="20"/>
  <c r="CV489" i="20"/>
  <c r="CV490" i="20"/>
  <c r="CV491" i="20"/>
  <c r="CV492" i="20"/>
  <c r="CV493" i="20"/>
  <c r="CV494" i="20"/>
  <c r="CV495" i="20"/>
  <c r="CV496" i="20"/>
  <c r="CV497" i="20"/>
  <c r="CV498" i="20"/>
  <c r="CV499" i="20"/>
  <c r="CV500" i="20"/>
  <c r="CV501" i="20"/>
  <c r="CV502" i="20"/>
  <c r="CV503" i="20"/>
  <c r="CV504" i="20"/>
  <c r="CV505" i="20"/>
  <c r="CV506" i="20"/>
  <c r="CV507" i="20"/>
  <c r="CV508" i="20"/>
  <c r="CV509" i="20"/>
  <c r="CV510" i="20"/>
  <c r="CV511" i="20"/>
  <c r="CV512" i="20"/>
  <c r="CV513" i="20"/>
  <c r="CV514" i="20"/>
  <c r="CV515" i="20"/>
  <c r="CV516" i="20"/>
  <c r="CV517" i="20"/>
  <c r="CV518" i="20"/>
  <c r="CV519" i="20"/>
  <c r="CV520" i="20"/>
  <c r="CV521" i="20"/>
  <c r="CV522" i="20"/>
  <c r="CV523" i="20"/>
  <c r="CV524" i="20"/>
  <c r="CV525" i="20"/>
  <c r="CV526" i="20"/>
  <c r="CV527" i="20"/>
  <c r="CV528" i="20"/>
  <c r="CV529" i="20"/>
  <c r="CV530" i="20"/>
  <c r="CV531" i="20"/>
  <c r="CV532" i="20"/>
  <c r="CV533" i="20"/>
  <c r="CV534" i="20"/>
  <c r="CV535" i="20"/>
  <c r="CV536" i="20"/>
  <c r="CV537" i="20"/>
  <c r="CV538" i="20"/>
  <c r="CV539" i="20"/>
  <c r="CV540" i="20"/>
  <c r="CV541" i="20"/>
  <c r="CV542" i="20"/>
  <c r="CV543" i="20"/>
  <c r="CV544" i="20"/>
  <c r="CV545" i="20"/>
  <c r="CV546" i="20"/>
  <c r="CV547" i="20"/>
  <c r="CV548" i="20"/>
  <c r="CV549" i="20"/>
  <c r="CV550" i="20"/>
  <c r="CV551" i="20"/>
  <c r="CV552" i="20"/>
  <c r="CV553" i="20"/>
  <c r="CV554" i="20"/>
  <c r="CV555" i="20"/>
  <c r="CV556" i="20"/>
  <c r="CV557" i="20"/>
  <c r="CV558" i="20"/>
  <c r="CV559" i="20"/>
  <c r="CV560" i="20"/>
  <c r="CV561" i="20"/>
  <c r="CV562" i="20"/>
  <c r="CV563" i="20"/>
  <c r="CV564" i="20"/>
  <c r="CV565" i="20"/>
  <c r="CU2" i="20"/>
  <c r="CU3" i="20"/>
  <c r="CU4" i="20"/>
  <c r="CU5" i="20"/>
  <c r="CU6" i="20"/>
  <c r="CU7" i="20"/>
  <c r="CU8" i="20"/>
  <c r="CU9" i="20"/>
  <c r="CU10" i="20"/>
  <c r="CU11" i="20"/>
  <c r="CU12" i="20"/>
  <c r="CU13" i="20"/>
  <c r="CU14" i="20"/>
  <c r="CU15" i="20"/>
  <c r="CU16" i="20"/>
  <c r="CU17" i="20"/>
  <c r="CU18" i="20"/>
  <c r="CU19" i="20"/>
  <c r="CU20" i="20"/>
  <c r="CU21" i="20"/>
  <c r="CU22" i="20"/>
  <c r="CU23" i="20"/>
  <c r="CU24" i="20"/>
  <c r="CU25" i="20"/>
  <c r="CU26" i="20"/>
  <c r="CU27" i="20"/>
  <c r="CU28" i="20"/>
  <c r="CU29" i="20"/>
  <c r="CU30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U43" i="20"/>
  <c r="CU44" i="20"/>
  <c r="CU45" i="20"/>
  <c r="CU46" i="20"/>
  <c r="CU47" i="20"/>
  <c r="CU48" i="20"/>
  <c r="CU49" i="20"/>
  <c r="CU50" i="20"/>
  <c r="CU51" i="20"/>
  <c r="CU52" i="20"/>
  <c r="CU53" i="20"/>
  <c r="CU54" i="20"/>
  <c r="CU55" i="20"/>
  <c r="CU56" i="20"/>
  <c r="CU57" i="20"/>
  <c r="CU58" i="20"/>
  <c r="CU59" i="20"/>
  <c r="CU60" i="20"/>
  <c r="CU61" i="20"/>
  <c r="CU62" i="20"/>
  <c r="CU63" i="20"/>
  <c r="CU64" i="20"/>
  <c r="CU65" i="20"/>
  <c r="CU66" i="20"/>
  <c r="CU67" i="20"/>
  <c r="CU68" i="20"/>
  <c r="CU69" i="20"/>
  <c r="CU70" i="20"/>
  <c r="CU71" i="20"/>
  <c r="CU72" i="20"/>
  <c r="CU73" i="20"/>
  <c r="CU74" i="20"/>
  <c r="CU75" i="20"/>
  <c r="CU76" i="20"/>
  <c r="CU77" i="20"/>
  <c r="CU78" i="20"/>
  <c r="CU79" i="20"/>
  <c r="CU80" i="20"/>
  <c r="CU81" i="20"/>
  <c r="CU82" i="20"/>
  <c r="CU83" i="20"/>
  <c r="CU84" i="20"/>
  <c r="CU85" i="20"/>
  <c r="CU86" i="20"/>
  <c r="CU87" i="20"/>
  <c r="CU88" i="20"/>
  <c r="CU89" i="20"/>
  <c r="CU90" i="20"/>
  <c r="CU91" i="20"/>
  <c r="CU92" i="20"/>
  <c r="CU93" i="20"/>
  <c r="CU94" i="20"/>
  <c r="CU95" i="20"/>
  <c r="CU96" i="20"/>
  <c r="CU97" i="20"/>
  <c r="CU98" i="20"/>
  <c r="CU99" i="20"/>
  <c r="CU100" i="20"/>
  <c r="CU101" i="20"/>
  <c r="CU102" i="20"/>
  <c r="CU103" i="20"/>
  <c r="CU104" i="20"/>
  <c r="CU105" i="20"/>
  <c r="CU106" i="20"/>
  <c r="CU107" i="20"/>
  <c r="CU108" i="20"/>
  <c r="CU109" i="20"/>
  <c r="CU110" i="20"/>
  <c r="CU111" i="20"/>
  <c r="CU112" i="20"/>
  <c r="CU113" i="20"/>
  <c r="CU114" i="20"/>
  <c r="CU115" i="20"/>
  <c r="CU116" i="20"/>
  <c r="CU117" i="20"/>
  <c r="CU118" i="20"/>
  <c r="CU119" i="20"/>
  <c r="CU120" i="20"/>
  <c r="CU121" i="20"/>
  <c r="CU122" i="20"/>
  <c r="CU123" i="20"/>
  <c r="CU124" i="20"/>
  <c r="CU125" i="20"/>
  <c r="CU126" i="20"/>
  <c r="CU127" i="20"/>
  <c r="CU128" i="20"/>
  <c r="CU129" i="20"/>
  <c r="CU130" i="20"/>
  <c r="CU131" i="20"/>
  <c r="CU132" i="20"/>
  <c r="CU133" i="20"/>
  <c r="CU134" i="20"/>
  <c r="CU135" i="20"/>
  <c r="CU136" i="20"/>
  <c r="CU137" i="20"/>
  <c r="CU138" i="20"/>
  <c r="CU139" i="20"/>
  <c r="CU140" i="20"/>
  <c r="CU141" i="20"/>
  <c r="CU142" i="20"/>
  <c r="CU143" i="20"/>
  <c r="CU144" i="20"/>
  <c r="CU145" i="20"/>
  <c r="CU146" i="20"/>
  <c r="CU147" i="20"/>
  <c r="CU148" i="20"/>
  <c r="CU149" i="20"/>
  <c r="CU150" i="20"/>
  <c r="CU151" i="20"/>
  <c r="CU152" i="20"/>
  <c r="CU153" i="20"/>
  <c r="CU154" i="20"/>
  <c r="CU155" i="20"/>
  <c r="CU156" i="20"/>
  <c r="CU157" i="20"/>
  <c r="CU158" i="20"/>
  <c r="CU159" i="20"/>
  <c r="CU160" i="20"/>
  <c r="CU161" i="20"/>
  <c r="CU162" i="20"/>
  <c r="CU163" i="20"/>
  <c r="CU164" i="20"/>
  <c r="CU165" i="20"/>
  <c r="CU166" i="20"/>
  <c r="CU167" i="20"/>
  <c r="CU168" i="20"/>
  <c r="CU169" i="20"/>
  <c r="CU170" i="20"/>
  <c r="CU171" i="20"/>
  <c r="CU172" i="20"/>
  <c r="CU173" i="20"/>
  <c r="CU174" i="20"/>
  <c r="CU175" i="20"/>
  <c r="CU176" i="20"/>
  <c r="CU177" i="20"/>
  <c r="CU178" i="20"/>
  <c r="CU179" i="20"/>
  <c r="CU180" i="20"/>
  <c r="CU181" i="20"/>
  <c r="CU182" i="20"/>
  <c r="CU183" i="20"/>
  <c r="CU184" i="20"/>
  <c r="CU185" i="20"/>
  <c r="CU186" i="20"/>
  <c r="CU187" i="20"/>
  <c r="CU188" i="20"/>
  <c r="CU189" i="20"/>
  <c r="CU190" i="20"/>
  <c r="CU191" i="20"/>
  <c r="CU192" i="20"/>
  <c r="CU193" i="20"/>
  <c r="CU194" i="20"/>
  <c r="CU195" i="20"/>
  <c r="CU196" i="20"/>
  <c r="CU197" i="20"/>
  <c r="CU198" i="20"/>
  <c r="CU199" i="20"/>
  <c r="CU200" i="20"/>
  <c r="CU201" i="20"/>
  <c r="CU202" i="20"/>
  <c r="CU203" i="20"/>
  <c r="CU204" i="20"/>
  <c r="CU205" i="20"/>
  <c r="CU206" i="20"/>
  <c r="CU207" i="20"/>
  <c r="CU208" i="20"/>
  <c r="CU209" i="20"/>
  <c r="CU210" i="20"/>
  <c r="CU211" i="20"/>
  <c r="CU212" i="20"/>
  <c r="CU213" i="20"/>
  <c r="CU214" i="20"/>
  <c r="CU215" i="20"/>
  <c r="CU216" i="20"/>
  <c r="CU217" i="20"/>
  <c r="CU218" i="20"/>
  <c r="CU219" i="20"/>
  <c r="CU220" i="20"/>
  <c r="CU221" i="20"/>
  <c r="CU222" i="20"/>
  <c r="CU223" i="20"/>
  <c r="CU224" i="20"/>
  <c r="CU225" i="20"/>
  <c r="CU226" i="20"/>
  <c r="CU227" i="20"/>
  <c r="CU228" i="20"/>
  <c r="CU229" i="20"/>
  <c r="CU230" i="20"/>
  <c r="CU231" i="20"/>
  <c r="CU232" i="20"/>
  <c r="CU233" i="20"/>
  <c r="CU234" i="20"/>
  <c r="CU235" i="20"/>
  <c r="CU236" i="20"/>
  <c r="CU237" i="20"/>
  <c r="CU238" i="20"/>
  <c r="CU239" i="20"/>
  <c r="CU240" i="20"/>
  <c r="CU241" i="20"/>
  <c r="CU242" i="20"/>
  <c r="CU243" i="20"/>
  <c r="CU244" i="20"/>
  <c r="CU245" i="20"/>
  <c r="CU246" i="20"/>
  <c r="CU247" i="20"/>
  <c r="CU248" i="20"/>
  <c r="CU249" i="20"/>
  <c r="CU250" i="20"/>
  <c r="CU251" i="20"/>
  <c r="CU252" i="20"/>
  <c r="CU253" i="20"/>
  <c r="CU254" i="20"/>
  <c r="CU255" i="20"/>
  <c r="CU256" i="20"/>
  <c r="CU257" i="20"/>
  <c r="CU258" i="20"/>
  <c r="CU259" i="20"/>
  <c r="CU260" i="20"/>
  <c r="CU261" i="20"/>
  <c r="CU262" i="20"/>
  <c r="CU263" i="20"/>
  <c r="CU264" i="20"/>
  <c r="CU265" i="20"/>
  <c r="CU266" i="20"/>
  <c r="CU267" i="20"/>
  <c r="CU268" i="20"/>
  <c r="CU269" i="20"/>
  <c r="CU270" i="20"/>
  <c r="CU271" i="20"/>
  <c r="CU272" i="20"/>
  <c r="CU273" i="20"/>
  <c r="CU274" i="20"/>
  <c r="CU275" i="20"/>
  <c r="CU276" i="20"/>
  <c r="CU277" i="20"/>
  <c r="CU278" i="20"/>
  <c r="CU279" i="20"/>
  <c r="CU280" i="20"/>
  <c r="CU281" i="20"/>
  <c r="CU282" i="20"/>
  <c r="CU283" i="20"/>
  <c r="CU284" i="20"/>
  <c r="CU285" i="20"/>
  <c r="CU286" i="20"/>
  <c r="CU287" i="20"/>
  <c r="CU288" i="20"/>
  <c r="CU289" i="20"/>
  <c r="CU290" i="20"/>
  <c r="CU291" i="20"/>
  <c r="CU292" i="20"/>
  <c r="CU293" i="20"/>
  <c r="CU294" i="20"/>
  <c r="CU295" i="20"/>
  <c r="CU296" i="20"/>
  <c r="CU297" i="20"/>
  <c r="CU298" i="20"/>
  <c r="CU299" i="20"/>
  <c r="CU300" i="20"/>
  <c r="CU301" i="20"/>
  <c r="CU302" i="20"/>
  <c r="CU303" i="20"/>
  <c r="CU304" i="20"/>
  <c r="CU305" i="20"/>
  <c r="CU306" i="20"/>
  <c r="CU307" i="20"/>
  <c r="CU308" i="20"/>
  <c r="CU309" i="20"/>
  <c r="CU310" i="20"/>
  <c r="CU311" i="20"/>
  <c r="CU312" i="20"/>
  <c r="CU313" i="20"/>
  <c r="CU314" i="20"/>
  <c r="CU315" i="20"/>
  <c r="CU316" i="20"/>
  <c r="CU317" i="20"/>
  <c r="CU318" i="20"/>
  <c r="CU319" i="20"/>
  <c r="CU320" i="20"/>
  <c r="CU321" i="20"/>
  <c r="CU322" i="20"/>
  <c r="CU323" i="20"/>
  <c r="CU324" i="20"/>
  <c r="CU325" i="20"/>
  <c r="CU326" i="20"/>
  <c r="CU327" i="20"/>
  <c r="CU328" i="20"/>
  <c r="CU329" i="20"/>
  <c r="CU330" i="20"/>
  <c r="CU331" i="20"/>
  <c r="CU332" i="20"/>
  <c r="CU333" i="20"/>
  <c r="CU334" i="20"/>
  <c r="CU335" i="20"/>
  <c r="CU336" i="20"/>
  <c r="CU337" i="20"/>
  <c r="CU338" i="20"/>
  <c r="CU339" i="20"/>
  <c r="CU340" i="20"/>
  <c r="CU341" i="20"/>
  <c r="CU342" i="20"/>
  <c r="CU343" i="20"/>
  <c r="CU344" i="20"/>
  <c r="CU345" i="20"/>
  <c r="CU346" i="20"/>
  <c r="CU347" i="20"/>
  <c r="CU348" i="20"/>
  <c r="CU349" i="20"/>
  <c r="CU350" i="20"/>
  <c r="CU351" i="20"/>
  <c r="CU352" i="20"/>
  <c r="CU353" i="20"/>
  <c r="CU354" i="20"/>
  <c r="CU355" i="20"/>
  <c r="CU356" i="20"/>
  <c r="CU357" i="20"/>
  <c r="CU358" i="20"/>
  <c r="CU359" i="20"/>
  <c r="CU360" i="20"/>
  <c r="CU361" i="20"/>
  <c r="CU362" i="20"/>
  <c r="CU363" i="20"/>
  <c r="CU364" i="20"/>
  <c r="CU365" i="20"/>
  <c r="CU366" i="20"/>
  <c r="CU367" i="20"/>
  <c r="CU368" i="20"/>
  <c r="CU369" i="20"/>
  <c r="CU370" i="20"/>
  <c r="CU371" i="20"/>
  <c r="CU372" i="20"/>
  <c r="CU373" i="20"/>
  <c r="CU374" i="20"/>
  <c r="CU375" i="20"/>
  <c r="CU376" i="20"/>
  <c r="CU377" i="20"/>
  <c r="CU378" i="20"/>
  <c r="CU379" i="20"/>
  <c r="CU380" i="20"/>
  <c r="CU381" i="20"/>
  <c r="CU382" i="20"/>
  <c r="CU383" i="20"/>
  <c r="CU384" i="20"/>
  <c r="CU385" i="20"/>
  <c r="CU386" i="20"/>
  <c r="CU387" i="20"/>
  <c r="CU388" i="20"/>
  <c r="CU389" i="20"/>
  <c r="CU390" i="20"/>
  <c r="CU391" i="20"/>
  <c r="CU392" i="20"/>
  <c r="CU393" i="20"/>
  <c r="CU394" i="20"/>
  <c r="CU395" i="20"/>
  <c r="CU396" i="20"/>
  <c r="CU397" i="20"/>
  <c r="CU398" i="20"/>
  <c r="CU399" i="20"/>
  <c r="CU400" i="20"/>
  <c r="CU401" i="20"/>
  <c r="CU402" i="20"/>
  <c r="CU403" i="20"/>
  <c r="CU404" i="20"/>
  <c r="CU405" i="20"/>
  <c r="CU406" i="20"/>
  <c r="CU407" i="20"/>
  <c r="CU408" i="20"/>
  <c r="CU409" i="20"/>
  <c r="CU410" i="20"/>
  <c r="CU411" i="20"/>
  <c r="CU412" i="20"/>
  <c r="CU413" i="20"/>
  <c r="CU414" i="20"/>
  <c r="CU415" i="20"/>
  <c r="CU416" i="20"/>
  <c r="CU417" i="20"/>
  <c r="CU418" i="20"/>
  <c r="CU419" i="20"/>
  <c r="CU420" i="20"/>
  <c r="CU421" i="20"/>
  <c r="CU422" i="20"/>
  <c r="CU423" i="20"/>
  <c r="CU424" i="20"/>
  <c r="CU425" i="20"/>
  <c r="CU426" i="20"/>
  <c r="CU427" i="20"/>
  <c r="CU428" i="20"/>
  <c r="CU429" i="20"/>
  <c r="CU430" i="20"/>
  <c r="CU431" i="20"/>
  <c r="CU432" i="20"/>
  <c r="CU433" i="20"/>
  <c r="CU434" i="20"/>
  <c r="CU435" i="20"/>
  <c r="CU436" i="20"/>
  <c r="CU437" i="20"/>
  <c r="CU438" i="20"/>
  <c r="CU439" i="20"/>
  <c r="CU440" i="20"/>
  <c r="CU441" i="20"/>
  <c r="CU442" i="20"/>
  <c r="CU443" i="20"/>
  <c r="CU444" i="20"/>
  <c r="CU445" i="20"/>
  <c r="CU446" i="20"/>
  <c r="CU447" i="20"/>
  <c r="CU448" i="20"/>
  <c r="CU449" i="20"/>
  <c r="CU450" i="20"/>
  <c r="CU451" i="20"/>
  <c r="CU452" i="20"/>
  <c r="CU453" i="20"/>
  <c r="CU454" i="20"/>
  <c r="CU455" i="20"/>
  <c r="CU456" i="20"/>
  <c r="CU457" i="20"/>
  <c r="CU458" i="20"/>
  <c r="CU459" i="20"/>
  <c r="CU460" i="20"/>
  <c r="CU461" i="20"/>
  <c r="CU462" i="20"/>
  <c r="CU463" i="20"/>
  <c r="CU464" i="20"/>
  <c r="CU465" i="20"/>
  <c r="CU466" i="20"/>
  <c r="CU467" i="20"/>
  <c r="CU468" i="20"/>
  <c r="CU469" i="20"/>
  <c r="CU470" i="20"/>
  <c r="CU471" i="20"/>
  <c r="CU472" i="20"/>
  <c r="CU473" i="20"/>
  <c r="CU474" i="20"/>
  <c r="CU475" i="20"/>
  <c r="CU476" i="20"/>
  <c r="CU477" i="20"/>
  <c r="CU478" i="20"/>
  <c r="CU479" i="20"/>
  <c r="CU480" i="20"/>
  <c r="CU481" i="20"/>
  <c r="CU482" i="20"/>
  <c r="CU483" i="20"/>
  <c r="CU484" i="20"/>
  <c r="CU485" i="20"/>
  <c r="CU486" i="20"/>
  <c r="CU487" i="20"/>
  <c r="CU488" i="20"/>
  <c r="CU489" i="20"/>
  <c r="CU490" i="20"/>
  <c r="CU491" i="20"/>
  <c r="CU492" i="20"/>
  <c r="CU493" i="20"/>
  <c r="CU494" i="20"/>
  <c r="CU495" i="20"/>
  <c r="CU496" i="20"/>
  <c r="CU497" i="20"/>
  <c r="CU498" i="20"/>
  <c r="CU499" i="20"/>
  <c r="CU500" i="20"/>
  <c r="CU501" i="20"/>
  <c r="CU502" i="20"/>
  <c r="CU503" i="20"/>
  <c r="CU504" i="20"/>
  <c r="CU505" i="20"/>
  <c r="CU506" i="20"/>
  <c r="CU507" i="20"/>
  <c r="CU508" i="20"/>
  <c r="CU509" i="20"/>
  <c r="CU510" i="20"/>
  <c r="CU511" i="20"/>
  <c r="CU512" i="20"/>
  <c r="CU513" i="20"/>
  <c r="CU514" i="20"/>
  <c r="CU515" i="20"/>
  <c r="CU516" i="20"/>
  <c r="CU517" i="20"/>
  <c r="CU518" i="20"/>
  <c r="CU519" i="20"/>
  <c r="CU520" i="20"/>
  <c r="CU521" i="20"/>
  <c r="CU522" i="20"/>
  <c r="CU523" i="20"/>
  <c r="CU524" i="20"/>
  <c r="CU525" i="20"/>
  <c r="CU526" i="20"/>
  <c r="CU527" i="20"/>
  <c r="CU528" i="20"/>
  <c r="CU529" i="20"/>
  <c r="CU530" i="20"/>
  <c r="CU531" i="20"/>
  <c r="CU532" i="20"/>
  <c r="CU533" i="20"/>
  <c r="CU534" i="20"/>
  <c r="CU535" i="20"/>
  <c r="CU536" i="20"/>
  <c r="CU537" i="20"/>
  <c r="CU538" i="20"/>
  <c r="CU539" i="20"/>
  <c r="CU540" i="20"/>
  <c r="CU541" i="20"/>
  <c r="CU542" i="20"/>
  <c r="CU543" i="20"/>
  <c r="CU544" i="20"/>
  <c r="CU545" i="20"/>
  <c r="CU546" i="20"/>
  <c r="CU547" i="20"/>
  <c r="CU548" i="20"/>
  <c r="CU549" i="20"/>
  <c r="CU550" i="20"/>
  <c r="CU551" i="20"/>
  <c r="CU552" i="20"/>
  <c r="CU553" i="20"/>
  <c r="CU554" i="20"/>
  <c r="CU555" i="20"/>
  <c r="CU556" i="20"/>
  <c r="CU557" i="20"/>
  <c r="CU558" i="20"/>
  <c r="CU559" i="20"/>
  <c r="CU560" i="20"/>
  <c r="CU561" i="20"/>
  <c r="CU562" i="20"/>
  <c r="CU563" i="20"/>
  <c r="CU564" i="20"/>
  <c r="CU565" i="20"/>
  <c r="CT2" i="20"/>
  <c r="CT3" i="20"/>
  <c r="CT4" i="20"/>
  <c r="CT5" i="20"/>
  <c r="CT6" i="20"/>
  <c r="CT7" i="20"/>
  <c r="CT8" i="20"/>
  <c r="CT9" i="20"/>
  <c r="CT10" i="20"/>
  <c r="CT11" i="20"/>
  <c r="CT12" i="20"/>
  <c r="CT13" i="20"/>
  <c r="CT14" i="20"/>
  <c r="CT15" i="20"/>
  <c r="CT16" i="20"/>
  <c r="CT17" i="20"/>
  <c r="CT18" i="20"/>
  <c r="CT19" i="20"/>
  <c r="CT20" i="20"/>
  <c r="CT21" i="20"/>
  <c r="CT22" i="20"/>
  <c r="CT23" i="20"/>
  <c r="CT24" i="20"/>
  <c r="CT25" i="20"/>
  <c r="CT26" i="20"/>
  <c r="CT27" i="20"/>
  <c r="CT28" i="20"/>
  <c r="CT29" i="20"/>
  <c r="CT30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T43" i="20"/>
  <c r="CT44" i="20"/>
  <c r="CT45" i="20"/>
  <c r="CT46" i="20"/>
  <c r="CT47" i="20"/>
  <c r="CT48" i="20"/>
  <c r="CT49" i="20"/>
  <c r="CT50" i="20"/>
  <c r="CT51" i="20"/>
  <c r="CT52" i="20"/>
  <c r="CT53" i="20"/>
  <c r="CT54" i="20"/>
  <c r="CT55" i="20"/>
  <c r="CT56" i="20"/>
  <c r="CT57" i="20"/>
  <c r="CT58" i="20"/>
  <c r="CT59" i="20"/>
  <c r="CT60" i="20"/>
  <c r="CT61" i="20"/>
  <c r="CT62" i="20"/>
  <c r="CT63" i="20"/>
  <c r="CT64" i="20"/>
  <c r="CT65" i="20"/>
  <c r="CT66" i="20"/>
  <c r="CT67" i="20"/>
  <c r="CT68" i="20"/>
  <c r="CT69" i="20"/>
  <c r="CT70" i="20"/>
  <c r="CT71" i="20"/>
  <c r="CT72" i="20"/>
  <c r="CT73" i="20"/>
  <c r="CT74" i="20"/>
  <c r="CT75" i="20"/>
  <c r="CT76" i="20"/>
  <c r="CT77" i="20"/>
  <c r="CT78" i="20"/>
  <c r="CT79" i="20"/>
  <c r="CT80" i="20"/>
  <c r="CT81" i="20"/>
  <c r="CT82" i="20"/>
  <c r="CT83" i="20"/>
  <c r="CT84" i="20"/>
  <c r="CT85" i="20"/>
  <c r="CT86" i="20"/>
  <c r="CT87" i="20"/>
  <c r="CT88" i="20"/>
  <c r="CT89" i="20"/>
  <c r="CT90" i="20"/>
  <c r="CT91" i="20"/>
  <c r="CT92" i="20"/>
  <c r="CT93" i="20"/>
  <c r="CT94" i="20"/>
  <c r="CT95" i="20"/>
  <c r="CT96" i="20"/>
  <c r="CT97" i="20"/>
  <c r="CT98" i="20"/>
  <c r="CT99" i="20"/>
  <c r="CT100" i="20"/>
  <c r="CT101" i="20"/>
  <c r="CT102" i="20"/>
  <c r="CT103" i="20"/>
  <c r="CT104" i="20"/>
  <c r="CT105" i="20"/>
  <c r="CT106" i="20"/>
  <c r="CT107" i="20"/>
  <c r="CT108" i="20"/>
  <c r="CT109" i="20"/>
  <c r="CT110" i="20"/>
  <c r="CT111" i="20"/>
  <c r="CT112" i="20"/>
  <c r="CT113" i="20"/>
  <c r="CT114" i="20"/>
  <c r="CT115" i="20"/>
  <c r="CT116" i="20"/>
  <c r="CT117" i="20"/>
  <c r="CT118" i="20"/>
  <c r="CT119" i="20"/>
  <c r="CT120" i="20"/>
  <c r="CT121" i="20"/>
  <c r="CT122" i="20"/>
  <c r="CT123" i="20"/>
  <c r="CT124" i="20"/>
  <c r="CT125" i="20"/>
  <c r="CT126" i="20"/>
  <c r="CT127" i="20"/>
  <c r="CT128" i="20"/>
  <c r="CT129" i="20"/>
  <c r="CT130" i="20"/>
  <c r="CT131" i="20"/>
  <c r="CT132" i="20"/>
  <c r="CT133" i="20"/>
  <c r="CT134" i="20"/>
  <c r="CT135" i="20"/>
  <c r="CT136" i="20"/>
  <c r="CT137" i="20"/>
  <c r="CT138" i="20"/>
  <c r="CT139" i="20"/>
  <c r="CT140" i="20"/>
  <c r="CT141" i="20"/>
  <c r="CT142" i="20"/>
  <c r="CT143" i="20"/>
  <c r="CT144" i="20"/>
  <c r="CT145" i="20"/>
  <c r="CT146" i="20"/>
  <c r="CT147" i="20"/>
  <c r="CT148" i="20"/>
  <c r="CT149" i="20"/>
  <c r="CT150" i="20"/>
  <c r="CT151" i="20"/>
  <c r="CT152" i="20"/>
  <c r="CT153" i="20"/>
  <c r="CT154" i="20"/>
  <c r="CT155" i="20"/>
  <c r="CT156" i="20"/>
  <c r="CT157" i="20"/>
  <c r="CT158" i="20"/>
  <c r="CT159" i="20"/>
  <c r="CT160" i="20"/>
  <c r="CT161" i="20"/>
  <c r="CT162" i="20"/>
  <c r="CT163" i="20"/>
  <c r="CT164" i="20"/>
  <c r="CT165" i="20"/>
  <c r="CT166" i="20"/>
  <c r="CT167" i="20"/>
  <c r="CT168" i="20"/>
  <c r="CT169" i="20"/>
  <c r="CT170" i="20"/>
  <c r="CT171" i="20"/>
  <c r="CT172" i="20"/>
  <c r="CT173" i="20"/>
  <c r="CT174" i="20"/>
  <c r="CT175" i="20"/>
  <c r="CT176" i="20"/>
  <c r="CT177" i="20"/>
  <c r="CT178" i="20"/>
  <c r="CT179" i="20"/>
  <c r="CT180" i="20"/>
  <c r="CT181" i="20"/>
  <c r="CT182" i="20"/>
  <c r="CT183" i="20"/>
  <c r="CT184" i="20"/>
  <c r="CT185" i="20"/>
  <c r="CT186" i="20"/>
  <c r="CT187" i="20"/>
  <c r="CT188" i="20"/>
  <c r="CT189" i="20"/>
  <c r="CT190" i="20"/>
  <c r="CT191" i="20"/>
  <c r="CT192" i="20"/>
  <c r="CT193" i="20"/>
  <c r="CT194" i="20"/>
  <c r="CT195" i="20"/>
  <c r="CT196" i="20"/>
  <c r="CT197" i="20"/>
  <c r="CT198" i="20"/>
  <c r="CT199" i="20"/>
  <c r="CT200" i="20"/>
  <c r="CT201" i="20"/>
  <c r="CT202" i="20"/>
  <c r="CT203" i="20"/>
  <c r="CT204" i="20"/>
  <c r="CT205" i="20"/>
  <c r="CT206" i="20"/>
  <c r="CT207" i="20"/>
  <c r="CT208" i="20"/>
  <c r="CT209" i="20"/>
  <c r="CT210" i="20"/>
  <c r="CT211" i="20"/>
  <c r="CT212" i="20"/>
  <c r="CT213" i="20"/>
  <c r="CT214" i="20"/>
  <c r="CT215" i="20"/>
  <c r="CT216" i="20"/>
  <c r="CT217" i="20"/>
  <c r="CT218" i="20"/>
  <c r="CT219" i="20"/>
  <c r="CT220" i="20"/>
  <c r="CT221" i="20"/>
  <c r="CT222" i="20"/>
  <c r="CT223" i="20"/>
  <c r="CT224" i="20"/>
  <c r="CT225" i="20"/>
  <c r="CT226" i="20"/>
  <c r="CT227" i="20"/>
  <c r="CT228" i="20"/>
  <c r="CT229" i="20"/>
  <c r="CT230" i="20"/>
  <c r="CT231" i="20"/>
  <c r="CT232" i="20"/>
  <c r="CT233" i="20"/>
  <c r="CT234" i="20"/>
  <c r="CT235" i="20"/>
  <c r="CT236" i="20"/>
  <c r="CT237" i="20"/>
  <c r="CT238" i="20"/>
  <c r="CT239" i="20"/>
  <c r="CT240" i="20"/>
  <c r="CT241" i="20"/>
  <c r="CT242" i="20"/>
  <c r="CT243" i="20"/>
  <c r="CT244" i="20"/>
  <c r="CT245" i="20"/>
  <c r="CT246" i="20"/>
  <c r="CT247" i="20"/>
  <c r="CT248" i="20"/>
  <c r="CT249" i="20"/>
  <c r="CT250" i="20"/>
  <c r="CT251" i="20"/>
  <c r="CT252" i="20"/>
  <c r="CT253" i="20"/>
  <c r="CT254" i="20"/>
  <c r="CT255" i="20"/>
  <c r="CT256" i="20"/>
  <c r="CT257" i="20"/>
  <c r="CT258" i="20"/>
  <c r="CT259" i="20"/>
  <c r="CT260" i="20"/>
  <c r="CT261" i="20"/>
  <c r="CT262" i="20"/>
  <c r="CT263" i="20"/>
  <c r="CT264" i="20"/>
  <c r="CT265" i="20"/>
  <c r="CT266" i="20"/>
  <c r="CT267" i="20"/>
  <c r="CT268" i="20"/>
  <c r="CT269" i="20"/>
  <c r="CT270" i="20"/>
  <c r="CT271" i="20"/>
  <c r="CT272" i="20"/>
  <c r="CT273" i="20"/>
  <c r="CT274" i="20"/>
  <c r="CT275" i="20"/>
  <c r="CT276" i="20"/>
  <c r="CT277" i="20"/>
  <c r="CT278" i="20"/>
  <c r="CT279" i="20"/>
  <c r="CT280" i="20"/>
  <c r="CT281" i="20"/>
  <c r="CT282" i="20"/>
  <c r="CT283" i="20"/>
  <c r="CT284" i="20"/>
  <c r="CT285" i="20"/>
  <c r="CT286" i="20"/>
  <c r="CT287" i="20"/>
  <c r="CT288" i="20"/>
  <c r="CT289" i="20"/>
  <c r="CT290" i="20"/>
  <c r="CT291" i="20"/>
  <c r="CT292" i="20"/>
  <c r="CT293" i="20"/>
  <c r="CT294" i="20"/>
  <c r="CT295" i="20"/>
  <c r="CT296" i="20"/>
  <c r="CT297" i="20"/>
  <c r="CT298" i="20"/>
  <c r="CT299" i="20"/>
  <c r="CT300" i="20"/>
  <c r="CT301" i="20"/>
  <c r="CT302" i="20"/>
  <c r="CT303" i="20"/>
  <c r="CT304" i="20"/>
  <c r="CT305" i="20"/>
  <c r="CT306" i="20"/>
  <c r="CT307" i="20"/>
  <c r="CT308" i="20"/>
  <c r="CT309" i="20"/>
  <c r="CT310" i="20"/>
  <c r="CT311" i="20"/>
  <c r="CT312" i="20"/>
  <c r="CT313" i="20"/>
  <c r="CT314" i="20"/>
  <c r="CT315" i="20"/>
  <c r="CT316" i="20"/>
  <c r="CT317" i="20"/>
  <c r="CT318" i="20"/>
  <c r="CT319" i="20"/>
  <c r="CT320" i="20"/>
  <c r="CT321" i="20"/>
  <c r="CT322" i="20"/>
  <c r="CT323" i="20"/>
  <c r="CT324" i="20"/>
  <c r="CT325" i="20"/>
  <c r="CT326" i="20"/>
  <c r="CT327" i="20"/>
  <c r="CT328" i="20"/>
  <c r="CT329" i="20"/>
  <c r="CT330" i="20"/>
  <c r="CT331" i="20"/>
  <c r="CT332" i="20"/>
  <c r="CT333" i="20"/>
  <c r="CT334" i="20"/>
  <c r="CT335" i="20"/>
  <c r="CT336" i="20"/>
  <c r="CT337" i="20"/>
  <c r="CT338" i="20"/>
  <c r="CT339" i="20"/>
  <c r="CT340" i="20"/>
  <c r="CT341" i="20"/>
  <c r="CT342" i="20"/>
  <c r="CT343" i="20"/>
  <c r="CT344" i="20"/>
  <c r="CT345" i="20"/>
  <c r="CT346" i="20"/>
  <c r="CT347" i="20"/>
  <c r="CT348" i="20"/>
  <c r="CT349" i="20"/>
  <c r="CT350" i="20"/>
  <c r="CT351" i="20"/>
  <c r="CT352" i="20"/>
  <c r="CT353" i="20"/>
  <c r="CT354" i="20"/>
  <c r="CT355" i="20"/>
  <c r="CT356" i="20"/>
  <c r="CT357" i="20"/>
  <c r="CT358" i="20"/>
  <c r="CT359" i="20"/>
  <c r="CT360" i="20"/>
  <c r="CT361" i="20"/>
  <c r="CT362" i="20"/>
  <c r="CT363" i="20"/>
  <c r="CT364" i="20"/>
  <c r="CT365" i="20"/>
  <c r="CT366" i="20"/>
  <c r="CT367" i="20"/>
  <c r="CT368" i="20"/>
  <c r="CT369" i="20"/>
  <c r="CT370" i="20"/>
  <c r="CT371" i="20"/>
  <c r="CT372" i="20"/>
  <c r="CT373" i="20"/>
  <c r="CT374" i="20"/>
  <c r="CT375" i="20"/>
  <c r="CT376" i="20"/>
  <c r="CT377" i="20"/>
  <c r="CT378" i="20"/>
  <c r="CT379" i="20"/>
  <c r="CT380" i="20"/>
  <c r="CT381" i="20"/>
  <c r="CT382" i="20"/>
  <c r="CT383" i="20"/>
  <c r="CT384" i="20"/>
  <c r="CT385" i="20"/>
  <c r="CT386" i="20"/>
  <c r="CT387" i="20"/>
  <c r="CT388" i="20"/>
  <c r="CT389" i="20"/>
  <c r="CT390" i="20"/>
  <c r="CT391" i="20"/>
  <c r="CT392" i="20"/>
  <c r="CT393" i="20"/>
  <c r="CT394" i="20"/>
  <c r="CT395" i="20"/>
  <c r="CT396" i="20"/>
  <c r="CT397" i="20"/>
  <c r="CT398" i="20"/>
  <c r="CT399" i="20"/>
  <c r="CT400" i="20"/>
  <c r="CT401" i="20"/>
  <c r="CT402" i="20"/>
  <c r="CT403" i="20"/>
  <c r="CT404" i="20"/>
  <c r="CT405" i="20"/>
  <c r="CT406" i="20"/>
  <c r="CT407" i="20"/>
  <c r="CT408" i="20"/>
  <c r="CT409" i="20"/>
  <c r="CT410" i="20"/>
  <c r="CT411" i="20"/>
  <c r="CT412" i="20"/>
  <c r="CT413" i="20"/>
  <c r="CT414" i="20"/>
  <c r="CT415" i="20"/>
  <c r="CT416" i="20"/>
  <c r="CT417" i="20"/>
  <c r="CT418" i="20"/>
  <c r="CT419" i="20"/>
  <c r="CT420" i="20"/>
  <c r="CT421" i="20"/>
  <c r="CT422" i="20"/>
  <c r="CT423" i="20"/>
  <c r="CT424" i="20"/>
  <c r="CT425" i="20"/>
  <c r="CT426" i="20"/>
  <c r="CT427" i="20"/>
  <c r="CT428" i="20"/>
  <c r="CT429" i="20"/>
  <c r="CT430" i="20"/>
  <c r="CT431" i="20"/>
  <c r="CT432" i="20"/>
  <c r="CT433" i="20"/>
  <c r="CT434" i="20"/>
  <c r="CT435" i="20"/>
  <c r="CT436" i="20"/>
  <c r="CT437" i="20"/>
  <c r="CT438" i="20"/>
  <c r="CT439" i="20"/>
  <c r="CT440" i="20"/>
  <c r="CT441" i="20"/>
  <c r="CT442" i="20"/>
  <c r="CT443" i="20"/>
  <c r="CT444" i="20"/>
  <c r="CT445" i="20"/>
  <c r="CT446" i="20"/>
  <c r="CT447" i="20"/>
  <c r="CT448" i="20"/>
  <c r="CT449" i="20"/>
  <c r="CT450" i="20"/>
  <c r="CT451" i="20"/>
  <c r="CT452" i="20"/>
  <c r="CT453" i="20"/>
  <c r="CT454" i="20"/>
  <c r="CT455" i="20"/>
  <c r="CT456" i="20"/>
  <c r="CT457" i="20"/>
  <c r="CT458" i="20"/>
  <c r="CT459" i="20"/>
  <c r="CT460" i="20"/>
  <c r="CT461" i="20"/>
  <c r="CT462" i="20"/>
  <c r="CT463" i="20"/>
  <c r="CT464" i="20"/>
  <c r="CT465" i="20"/>
  <c r="CT466" i="20"/>
  <c r="CT467" i="20"/>
  <c r="CT468" i="20"/>
  <c r="CT469" i="20"/>
  <c r="CT470" i="20"/>
  <c r="CT471" i="20"/>
  <c r="CT472" i="20"/>
  <c r="CT473" i="20"/>
  <c r="CT474" i="20"/>
  <c r="CT475" i="20"/>
  <c r="CT476" i="20"/>
  <c r="CT477" i="20"/>
  <c r="CT478" i="20"/>
  <c r="CT479" i="20"/>
  <c r="CT480" i="20"/>
  <c r="CT481" i="20"/>
  <c r="CT482" i="20"/>
  <c r="CT483" i="20"/>
  <c r="CT484" i="20"/>
  <c r="CT485" i="20"/>
  <c r="CT486" i="20"/>
  <c r="CT487" i="20"/>
  <c r="CT488" i="20"/>
  <c r="CT489" i="20"/>
  <c r="CT490" i="20"/>
  <c r="CT491" i="20"/>
  <c r="CT492" i="20"/>
  <c r="CT493" i="20"/>
  <c r="CT494" i="20"/>
  <c r="CT495" i="20"/>
  <c r="CT496" i="20"/>
  <c r="CT497" i="20"/>
  <c r="CT498" i="20"/>
  <c r="CT499" i="20"/>
  <c r="CT500" i="20"/>
  <c r="CT501" i="20"/>
  <c r="CT502" i="20"/>
  <c r="CT503" i="20"/>
  <c r="CT504" i="20"/>
  <c r="CT505" i="20"/>
  <c r="CT506" i="20"/>
  <c r="CT507" i="20"/>
  <c r="CT508" i="20"/>
  <c r="CT509" i="20"/>
  <c r="CT510" i="20"/>
  <c r="CT511" i="20"/>
  <c r="CT512" i="20"/>
  <c r="CT513" i="20"/>
  <c r="CT514" i="20"/>
  <c r="CT515" i="20"/>
  <c r="CT516" i="20"/>
  <c r="CT517" i="20"/>
  <c r="CT518" i="20"/>
  <c r="CT519" i="20"/>
  <c r="CT520" i="20"/>
  <c r="CT521" i="20"/>
  <c r="CT522" i="20"/>
  <c r="CT523" i="20"/>
  <c r="CT524" i="20"/>
  <c r="CT525" i="20"/>
  <c r="CT526" i="20"/>
  <c r="CT527" i="20"/>
  <c r="CT528" i="20"/>
  <c r="CT529" i="20"/>
  <c r="CT530" i="20"/>
  <c r="CT531" i="20"/>
  <c r="CT532" i="20"/>
  <c r="CT533" i="20"/>
  <c r="CT534" i="20"/>
  <c r="CT535" i="20"/>
  <c r="CT536" i="20"/>
  <c r="CT537" i="20"/>
  <c r="CT538" i="20"/>
  <c r="CT539" i="20"/>
  <c r="CT540" i="20"/>
  <c r="CT541" i="20"/>
  <c r="CT542" i="20"/>
  <c r="CT543" i="20"/>
  <c r="CT544" i="20"/>
  <c r="CT545" i="20"/>
  <c r="CT546" i="20"/>
  <c r="CT547" i="20"/>
  <c r="CT548" i="20"/>
  <c r="CT549" i="20"/>
  <c r="CT550" i="20"/>
  <c r="CT551" i="20"/>
  <c r="CT552" i="20"/>
  <c r="CT553" i="20"/>
  <c r="CT554" i="20"/>
  <c r="CT555" i="20"/>
  <c r="CT556" i="20"/>
  <c r="CT557" i="20"/>
  <c r="CT558" i="20"/>
  <c r="CT559" i="20"/>
  <c r="CT560" i="20"/>
  <c r="CT561" i="20"/>
  <c r="CT562" i="20"/>
  <c r="CT563" i="20"/>
  <c r="CT564" i="20"/>
  <c r="CT565" i="20"/>
  <c r="CS2" i="20"/>
  <c r="CS3" i="20"/>
  <c r="CS4" i="20"/>
  <c r="CS5" i="20"/>
  <c r="CS6" i="20"/>
  <c r="CS7" i="20"/>
  <c r="CS8" i="20"/>
  <c r="CS9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S44" i="20"/>
  <c r="CS45" i="20"/>
  <c r="CS46" i="20"/>
  <c r="CS47" i="20"/>
  <c r="CS48" i="20"/>
  <c r="CS49" i="20"/>
  <c r="CS50" i="20"/>
  <c r="CS51" i="20"/>
  <c r="CS52" i="20"/>
  <c r="CS53" i="20"/>
  <c r="CS54" i="20"/>
  <c r="CS55" i="20"/>
  <c r="CS56" i="20"/>
  <c r="CS57" i="20"/>
  <c r="CS58" i="20"/>
  <c r="CS59" i="20"/>
  <c r="CS60" i="20"/>
  <c r="CS61" i="20"/>
  <c r="CS62" i="20"/>
  <c r="CS63" i="20"/>
  <c r="CS64" i="20"/>
  <c r="CS65" i="20"/>
  <c r="CS66" i="20"/>
  <c r="CS67" i="20"/>
  <c r="CS68" i="20"/>
  <c r="CS69" i="20"/>
  <c r="CS70" i="20"/>
  <c r="CS71" i="20"/>
  <c r="CS72" i="20"/>
  <c r="CS73" i="20"/>
  <c r="CS74" i="20"/>
  <c r="CS75" i="20"/>
  <c r="CS76" i="20"/>
  <c r="CS77" i="20"/>
  <c r="CS78" i="20"/>
  <c r="CS79" i="20"/>
  <c r="CS80" i="20"/>
  <c r="CS81" i="20"/>
  <c r="CS82" i="20"/>
  <c r="CS83" i="20"/>
  <c r="CS84" i="20"/>
  <c r="CS85" i="20"/>
  <c r="CS86" i="20"/>
  <c r="CS87" i="20"/>
  <c r="CS88" i="20"/>
  <c r="CS89" i="20"/>
  <c r="CS90" i="20"/>
  <c r="CS91" i="20"/>
  <c r="CS92" i="20"/>
  <c r="CS93" i="20"/>
  <c r="CS94" i="20"/>
  <c r="CS95" i="20"/>
  <c r="CS96" i="20"/>
  <c r="CS97" i="20"/>
  <c r="CS98" i="20"/>
  <c r="CS99" i="20"/>
  <c r="CS100" i="20"/>
  <c r="CS101" i="20"/>
  <c r="CS102" i="20"/>
  <c r="CS103" i="20"/>
  <c r="CS104" i="20"/>
  <c r="CS105" i="20"/>
  <c r="CS106" i="20"/>
  <c r="CS107" i="20"/>
  <c r="CS108" i="20"/>
  <c r="CS109" i="20"/>
  <c r="CS110" i="20"/>
  <c r="CS111" i="20"/>
  <c r="CS112" i="20"/>
  <c r="CS113" i="20"/>
  <c r="CS114" i="20"/>
  <c r="CS115" i="20"/>
  <c r="CS116" i="20"/>
  <c r="CS117" i="20"/>
  <c r="CS118" i="20"/>
  <c r="CS119" i="20"/>
  <c r="CS120" i="20"/>
  <c r="CS121" i="20"/>
  <c r="CS122" i="20"/>
  <c r="CS123" i="20"/>
  <c r="CS124" i="20"/>
  <c r="CS125" i="20"/>
  <c r="CS126" i="20"/>
  <c r="CS127" i="20"/>
  <c r="CS128" i="20"/>
  <c r="CS129" i="20"/>
  <c r="CS130" i="20"/>
  <c r="CS131" i="20"/>
  <c r="CS132" i="20"/>
  <c r="CS133" i="20"/>
  <c r="CS134" i="20"/>
  <c r="CS135" i="20"/>
  <c r="CS136" i="20"/>
  <c r="CS137" i="20"/>
  <c r="CS138" i="20"/>
  <c r="CS139" i="20"/>
  <c r="CS140" i="20"/>
  <c r="CS141" i="20"/>
  <c r="CS142" i="20"/>
  <c r="CS143" i="20"/>
  <c r="CS144" i="20"/>
  <c r="CS145" i="20"/>
  <c r="CS146" i="20"/>
  <c r="CS147" i="20"/>
  <c r="CS148" i="20"/>
  <c r="CS149" i="20"/>
  <c r="CS150" i="20"/>
  <c r="CS151" i="20"/>
  <c r="CS152" i="20"/>
  <c r="CS153" i="20"/>
  <c r="CS154" i="20"/>
  <c r="CS155" i="20"/>
  <c r="CS156" i="20"/>
  <c r="CS157" i="20"/>
  <c r="CS158" i="20"/>
  <c r="CS159" i="20"/>
  <c r="CS160" i="20"/>
  <c r="CS161" i="20"/>
  <c r="CS162" i="20"/>
  <c r="CS163" i="20"/>
  <c r="CS164" i="20"/>
  <c r="CS165" i="20"/>
  <c r="CS166" i="20"/>
  <c r="CS167" i="20"/>
  <c r="CS168" i="20"/>
  <c r="CS169" i="20"/>
  <c r="CS170" i="20"/>
  <c r="CS171" i="20"/>
  <c r="CS172" i="20"/>
  <c r="CS173" i="20"/>
  <c r="CS174" i="20"/>
  <c r="CS175" i="20"/>
  <c r="CS176" i="20"/>
  <c r="CS177" i="20"/>
  <c r="CS178" i="20"/>
  <c r="CS179" i="20"/>
  <c r="CS180" i="20"/>
  <c r="CS181" i="20"/>
  <c r="CS182" i="20"/>
  <c r="CS183" i="20"/>
  <c r="CS184" i="20"/>
  <c r="CS185" i="20"/>
  <c r="CS186" i="20"/>
  <c r="CS187" i="20"/>
  <c r="CS188" i="20"/>
  <c r="CS189" i="20"/>
  <c r="CS190" i="20"/>
  <c r="CS191" i="20"/>
  <c r="CS192" i="20"/>
  <c r="CS193" i="20"/>
  <c r="CS194" i="20"/>
  <c r="CS195" i="20"/>
  <c r="CS196" i="20"/>
  <c r="CS197" i="20"/>
  <c r="CS198" i="20"/>
  <c r="CS199" i="20"/>
  <c r="CS200" i="20"/>
  <c r="CS201" i="20"/>
  <c r="CS202" i="20"/>
  <c r="CS203" i="20"/>
  <c r="CS204" i="20"/>
  <c r="CS205" i="20"/>
  <c r="CS206" i="20"/>
  <c r="CS207" i="20"/>
  <c r="CS208" i="20"/>
  <c r="CS209" i="20"/>
  <c r="CS210" i="20"/>
  <c r="CS211" i="20"/>
  <c r="CS212" i="20"/>
  <c r="CS213" i="20"/>
  <c r="CS214" i="20"/>
  <c r="CS215" i="20"/>
  <c r="CS216" i="20"/>
  <c r="CS217" i="20"/>
  <c r="CS218" i="20"/>
  <c r="CS219" i="20"/>
  <c r="CS220" i="20"/>
  <c r="CS221" i="20"/>
  <c r="CS222" i="20"/>
  <c r="CS223" i="20"/>
  <c r="CS224" i="20"/>
  <c r="CS225" i="20"/>
  <c r="CS226" i="20"/>
  <c r="CS227" i="20"/>
  <c r="CS228" i="20"/>
  <c r="CS229" i="20"/>
  <c r="CS230" i="20"/>
  <c r="CS231" i="20"/>
  <c r="CS232" i="20"/>
  <c r="CS233" i="20"/>
  <c r="CS234" i="20"/>
  <c r="CS235" i="20"/>
  <c r="CS236" i="20"/>
  <c r="CS237" i="20"/>
  <c r="CS238" i="20"/>
  <c r="CS239" i="20"/>
  <c r="CS240" i="20"/>
  <c r="CS241" i="20"/>
  <c r="CS242" i="20"/>
  <c r="CS243" i="20"/>
  <c r="CS244" i="20"/>
  <c r="CS245" i="20"/>
  <c r="CS246" i="20"/>
  <c r="CS247" i="20"/>
  <c r="CS248" i="20"/>
  <c r="CS249" i="20"/>
  <c r="CS250" i="20"/>
  <c r="CS251" i="20"/>
  <c r="CS252" i="20"/>
  <c r="CS253" i="20"/>
  <c r="CS254" i="20"/>
  <c r="CS255" i="20"/>
  <c r="CS256" i="20"/>
  <c r="CS257" i="20"/>
  <c r="CS258" i="20"/>
  <c r="CS259" i="20"/>
  <c r="CS260" i="20"/>
  <c r="CS261" i="20"/>
  <c r="CS262" i="20"/>
  <c r="CS263" i="20"/>
  <c r="CS264" i="20"/>
  <c r="CS265" i="20"/>
  <c r="CS266" i="20"/>
  <c r="CS267" i="20"/>
  <c r="CS268" i="20"/>
  <c r="CS269" i="20"/>
  <c r="CS270" i="20"/>
  <c r="CS271" i="20"/>
  <c r="CS272" i="20"/>
  <c r="CS273" i="20"/>
  <c r="CS274" i="20"/>
  <c r="CS275" i="20"/>
  <c r="CS276" i="20"/>
  <c r="CS277" i="20"/>
  <c r="CS278" i="20"/>
  <c r="CS279" i="20"/>
  <c r="CS280" i="20"/>
  <c r="CS281" i="20"/>
  <c r="CS282" i="20"/>
  <c r="CS283" i="20"/>
  <c r="CS284" i="20"/>
  <c r="CS285" i="20"/>
  <c r="CS286" i="20"/>
  <c r="CS287" i="20"/>
  <c r="CS288" i="20"/>
  <c r="CS289" i="20"/>
  <c r="CS290" i="20"/>
  <c r="CS291" i="20"/>
  <c r="CS292" i="20"/>
  <c r="CS293" i="20"/>
  <c r="CS294" i="20"/>
  <c r="CS295" i="20"/>
  <c r="CS296" i="20"/>
  <c r="CS297" i="20"/>
  <c r="CS298" i="20"/>
  <c r="CS299" i="20"/>
  <c r="CS300" i="20"/>
  <c r="CS301" i="20"/>
  <c r="CS302" i="20"/>
  <c r="CS303" i="20"/>
  <c r="CS304" i="20"/>
  <c r="CS305" i="20"/>
  <c r="CS306" i="20"/>
  <c r="CS307" i="20"/>
  <c r="CS308" i="20"/>
  <c r="CS309" i="20"/>
  <c r="CS310" i="20"/>
  <c r="CS311" i="20"/>
  <c r="CS312" i="20"/>
  <c r="CS313" i="20"/>
  <c r="CS314" i="20"/>
  <c r="CS315" i="20"/>
  <c r="CS316" i="20"/>
  <c r="CS317" i="20"/>
  <c r="CS318" i="20"/>
  <c r="CS319" i="20"/>
  <c r="CS320" i="20"/>
  <c r="CS321" i="20"/>
  <c r="CS322" i="20"/>
  <c r="CS323" i="20"/>
  <c r="CS324" i="20"/>
  <c r="CS325" i="20"/>
  <c r="CS326" i="20"/>
  <c r="CS327" i="20"/>
  <c r="CS328" i="20"/>
  <c r="CS329" i="20"/>
  <c r="CS330" i="20"/>
  <c r="CS331" i="20"/>
  <c r="CS332" i="20"/>
  <c r="CS333" i="20"/>
  <c r="CS334" i="20"/>
  <c r="CS335" i="20"/>
  <c r="CS336" i="20"/>
  <c r="CS337" i="20"/>
  <c r="CS338" i="20"/>
  <c r="CS339" i="20"/>
  <c r="CS340" i="20"/>
  <c r="CS341" i="20"/>
  <c r="CS342" i="20"/>
  <c r="CS343" i="20"/>
  <c r="CS344" i="20"/>
  <c r="CS345" i="20"/>
  <c r="CS346" i="20"/>
  <c r="CS347" i="20"/>
  <c r="CS348" i="20"/>
  <c r="CS349" i="20"/>
  <c r="CS350" i="20"/>
  <c r="CS351" i="20"/>
  <c r="CS352" i="20"/>
  <c r="CS353" i="20"/>
  <c r="CS354" i="20"/>
  <c r="CS355" i="20"/>
  <c r="CS356" i="20"/>
  <c r="CS357" i="20"/>
  <c r="CS358" i="20"/>
  <c r="CS359" i="20"/>
  <c r="CS360" i="20"/>
  <c r="CS361" i="20"/>
  <c r="CS362" i="20"/>
  <c r="CS363" i="20"/>
  <c r="CS364" i="20"/>
  <c r="CS365" i="20"/>
  <c r="CS366" i="20"/>
  <c r="CS367" i="20"/>
  <c r="CS368" i="20"/>
  <c r="CS369" i="20"/>
  <c r="CS370" i="20"/>
  <c r="CS371" i="20"/>
  <c r="CS372" i="20"/>
  <c r="CS373" i="20"/>
  <c r="CS374" i="20"/>
  <c r="CS375" i="20"/>
  <c r="CS376" i="20"/>
  <c r="CS377" i="20"/>
  <c r="CS378" i="20"/>
  <c r="CS379" i="20"/>
  <c r="CS380" i="20"/>
  <c r="CS381" i="20"/>
  <c r="CS382" i="20"/>
  <c r="CS383" i="20"/>
  <c r="CS384" i="20"/>
  <c r="CS385" i="20"/>
  <c r="CS386" i="20"/>
  <c r="CS387" i="20"/>
  <c r="CS388" i="20"/>
  <c r="CS389" i="20"/>
  <c r="CS390" i="20"/>
  <c r="CS391" i="20"/>
  <c r="CS392" i="20"/>
  <c r="CS393" i="20"/>
  <c r="CS394" i="20"/>
  <c r="CS395" i="20"/>
  <c r="CS396" i="20"/>
  <c r="CS397" i="20"/>
  <c r="CS398" i="20"/>
  <c r="CS399" i="20"/>
  <c r="CS400" i="20"/>
  <c r="CS401" i="20"/>
  <c r="CS402" i="20"/>
  <c r="CS403" i="20"/>
  <c r="CS404" i="20"/>
  <c r="CS405" i="20"/>
  <c r="CS406" i="20"/>
  <c r="CS407" i="20"/>
  <c r="CS408" i="20"/>
  <c r="CS409" i="20"/>
  <c r="CS410" i="20"/>
  <c r="CS411" i="20"/>
  <c r="CS412" i="20"/>
  <c r="CS413" i="20"/>
  <c r="CS414" i="20"/>
  <c r="CS415" i="20"/>
  <c r="CS416" i="20"/>
  <c r="CS417" i="20"/>
  <c r="CS418" i="20"/>
  <c r="CS419" i="20"/>
  <c r="CS420" i="20"/>
  <c r="CS421" i="20"/>
  <c r="CS422" i="20"/>
  <c r="CS423" i="20"/>
  <c r="CS424" i="20"/>
  <c r="CS425" i="20"/>
  <c r="CS426" i="20"/>
  <c r="CS427" i="20"/>
  <c r="CS428" i="20"/>
  <c r="CS429" i="20"/>
  <c r="CS430" i="20"/>
  <c r="CS431" i="20"/>
  <c r="CS432" i="20"/>
  <c r="CS433" i="20"/>
  <c r="CS434" i="20"/>
  <c r="CS435" i="20"/>
  <c r="CS436" i="20"/>
  <c r="CS437" i="20"/>
  <c r="CS438" i="20"/>
  <c r="CS439" i="20"/>
  <c r="CS440" i="20"/>
  <c r="CS441" i="20"/>
  <c r="CS442" i="20"/>
  <c r="CS443" i="20"/>
  <c r="CS444" i="20"/>
  <c r="CS445" i="20"/>
  <c r="CS446" i="20"/>
  <c r="CS447" i="20"/>
  <c r="CS448" i="20"/>
  <c r="CS449" i="20"/>
  <c r="CS450" i="20"/>
  <c r="CS451" i="20"/>
  <c r="CS452" i="20"/>
  <c r="CS453" i="20"/>
  <c r="CS454" i="20"/>
  <c r="CS455" i="20"/>
  <c r="CS456" i="20"/>
  <c r="CS457" i="20"/>
  <c r="CS458" i="20"/>
  <c r="CS459" i="20"/>
  <c r="CS460" i="20"/>
  <c r="CS461" i="20"/>
  <c r="CS462" i="20"/>
  <c r="CS463" i="20"/>
  <c r="CS464" i="20"/>
  <c r="CS465" i="20"/>
  <c r="CS466" i="20"/>
  <c r="CS467" i="20"/>
  <c r="CS468" i="20"/>
  <c r="CS469" i="20"/>
  <c r="CS470" i="20"/>
  <c r="CS471" i="20"/>
  <c r="CS472" i="20"/>
  <c r="CS473" i="20"/>
  <c r="CS474" i="20"/>
  <c r="CS475" i="20"/>
  <c r="CS476" i="20"/>
  <c r="CS477" i="20"/>
  <c r="CS478" i="20"/>
  <c r="CS479" i="20"/>
  <c r="CS480" i="20"/>
  <c r="CS481" i="20"/>
  <c r="CS482" i="20"/>
  <c r="CS483" i="20"/>
  <c r="CS484" i="20"/>
  <c r="CS485" i="20"/>
  <c r="CS486" i="20"/>
  <c r="CS487" i="20"/>
  <c r="CS488" i="20"/>
  <c r="CS489" i="20"/>
  <c r="CS490" i="20"/>
  <c r="CS491" i="20"/>
  <c r="CS492" i="20"/>
  <c r="CS493" i="20"/>
  <c r="CS494" i="20"/>
  <c r="CS495" i="20"/>
  <c r="CS496" i="20"/>
  <c r="CS497" i="20"/>
  <c r="CS498" i="20"/>
  <c r="CS499" i="20"/>
  <c r="CS500" i="20"/>
  <c r="CS501" i="20"/>
  <c r="CS502" i="20"/>
  <c r="CS503" i="20"/>
  <c r="CS504" i="20"/>
  <c r="CS505" i="20"/>
  <c r="CS506" i="20"/>
  <c r="CS507" i="20"/>
  <c r="CS508" i="20"/>
  <c r="CS509" i="20"/>
  <c r="CS510" i="20"/>
  <c r="CS511" i="20"/>
  <c r="CS512" i="20"/>
  <c r="CS513" i="20"/>
  <c r="CS514" i="20"/>
  <c r="CS515" i="20"/>
  <c r="CS516" i="20"/>
  <c r="CS517" i="20"/>
  <c r="CS518" i="20"/>
  <c r="CS519" i="20"/>
  <c r="CS520" i="20"/>
  <c r="CS521" i="20"/>
  <c r="CS522" i="20"/>
  <c r="CS523" i="20"/>
  <c r="CS524" i="20"/>
  <c r="CS525" i="20"/>
  <c r="CS526" i="20"/>
  <c r="CS527" i="20"/>
  <c r="CS528" i="20"/>
  <c r="CS529" i="20"/>
  <c r="CS530" i="20"/>
  <c r="CS531" i="20"/>
  <c r="CS532" i="20"/>
  <c r="CS533" i="20"/>
  <c r="CS534" i="20"/>
  <c r="CS535" i="20"/>
  <c r="CS536" i="20"/>
  <c r="CS537" i="20"/>
  <c r="CS538" i="20"/>
  <c r="CS539" i="20"/>
  <c r="CS540" i="20"/>
  <c r="CS541" i="20"/>
  <c r="CS542" i="20"/>
  <c r="CS543" i="20"/>
  <c r="CS544" i="20"/>
  <c r="CS545" i="20"/>
  <c r="CS546" i="20"/>
  <c r="CS547" i="20"/>
  <c r="CS548" i="20"/>
  <c r="CS549" i="20"/>
  <c r="CS550" i="20"/>
  <c r="CS551" i="20"/>
  <c r="CS552" i="20"/>
  <c r="CS553" i="20"/>
  <c r="CS554" i="20"/>
  <c r="CS555" i="20"/>
  <c r="CS556" i="20"/>
  <c r="CS557" i="20"/>
  <c r="CS558" i="20"/>
  <c r="CS559" i="20"/>
  <c r="CS560" i="20"/>
  <c r="CS561" i="20"/>
  <c r="CS562" i="20"/>
  <c r="CS563" i="20"/>
  <c r="CS564" i="20"/>
  <c r="CS565" i="20"/>
  <c r="CR2" i="20"/>
  <c r="CR3" i="20"/>
  <c r="CR4" i="20"/>
  <c r="CR5" i="20"/>
  <c r="CR6" i="20"/>
  <c r="CR7" i="20"/>
  <c r="CR8" i="20"/>
  <c r="CR9" i="20"/>
  <c r="CR10" i="20"/>
  <c r="CR11" i="20"/>
  <c r="CR12" i="20"/>
  <c r="CR13" i="20"/>
  <c r="CR14" i="20"/>
  <c r="CR15" i="20"/>
  <c r="CR16" i="20"/>
  <c r="CR17" i="20"/>
  <c r="CR18" i="20"/>
  <c r="CR19" i="20"/>
  <c r="CR20" i="20"/>
  <c r="CR21" i="20"/>
  <c r="CR22" i="20"/>
  <c r="CR23" i="20"/>
  <c r="CR24" i="20"/>
  <c r="CR25" i="20"/>
  <c r="CR26" i="20"/>
  <c r="CR27" i="20"/>
  <c r="CR28" i="20"/>
  <c r="CR29" i="20"/>
  <c r="CR30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R43" i="20"/>
  <c r="CR44" i="20"/>
  <c r="CR45" i="20"/>
  <c r="CR46" i="20"/>
  <c r="CR47" i="20"/>
  <c r="CR48" i="20"/>
  <c r="CR49" i="20"/>
  <c r="CR50" i="20"/>
  <c r="CR51" i="20"/>
  <c r="CR52" i="20"/>
  <c r="CR53" i="20"/>
  <c r="CR54" i="20"/>
  <c r="CR55" i="20"/>
  <c r="CR56" i="20"/>
  <c r="CR57" i="20"/>
  <c r="CR58" i="20"/>
  <c r="CR59" i="20"/>
  <c r="CR60" i="20"/>
  <c r="CR61" i="20"/>
  <c r="CR62" i="20"/>
  <c r="CR63" i="20"/>
  <c r="CR64" i="20"/>
  <c r="CR65" i="20"/>
  <c r="CR66" i="20"/>
  <c r="CR67" i="20"/>
  <c r="CR68" i="20"/>
  <c r="CR69" i="20"/>
  <c r="CR70" i="20"/>
  <c r="CR71" i="20"/>
  <c r="CR72" i="20"/>
  <c r="CR73" i="20"/>
  <c r="CR74" i="20"/>
  <c r="CR75" i="20"/>
  <c r="CR76" i="20"/>
  <c r="CR77" i="20"/>
  <c r="CR78" i="20"/>
  <c r="CR79" i="20"/>
  <c r="CR80" i="20"/>
  <c r="CR81" i="20"/>
  <c r="CR82" i="20"/>
  <c r="CR83" i="20"/>
  <c r="CR84" i="20"/>
  <c r="CR85" i="20"/>
  <c r="CR86" i="20"/>
  <c r="CR87" i="20"/>
  <c r="CR88" i="20"/>
  <c r="CR89" i="20"/>
  <c r="CR90" i="20"/>
  <c r="CR91" i="20"/>
  <c r="CR92" i="20"/>
  <c r="CR93" i="20"/>
  <c r="CR94" i="20"/>
  <c r="CR95" i="20"/>
  <c r="CR96" i="20"/>
  <c r="CR97" i="20"/>
  <c r="CR98" i="20"/>
  <c r="CR99" i="20"/>
  <c r="CR100" i="20"/>
  <c r="CR101" i="20"/>
  <c r="CR102" i="20"/>
  <c r="CR103" i="20"/>
  <c r="CR104" i="20"/>
  <c r="CR105" i="20"/>
  <c r="CR106" i="20"/>
  <c r="CR107" i="20"/>
  <c r="CR108" i="20"/>
  <c r="CR109" i="20"/>
  <c r="CR110" i="20"/>
  <c r="CR111" i="20"/>
  <c r="CR112" i="20"/>
  <c r="CR113" i="20"/>
  <c r="CR114" i="20"/>
  <c r="CR115" i="20"/>
  <c r="CR116" i="20"/>
  <c r="CR117" i="20"/>
  <c r="CR118" i="20"/>
  <c r="CR119" i="20"/>
  <c r="CR120" i="20"/>
  <c r="CR121" i="20"/>
  <c r="CR122" i="20"/>
  <c r="CR123" i="20"/>
  <c r="CR124" i="20"/>
  <c r="CR125" i="20"/>
  <c r="CR126" i="20"/>
  <c r="CR127" i="20"/>
  <c r="CR128" i="20"/>
  <c r="CR129" i="20"/>
  <c r="CR130" i="20"/>
  <c r="CR131" i="20"/>
  <c r="CR132" i="20"/>
  <c r="CR133" i="20"/>
  <c r="CR134" i="20"/>
  <c r="CR135" i="20"/>
  <c r="CR136" i="20"/>
  <c r="CR137" i="20"/>
  <c r="CR138" i="20"/>
  <c r="CR139" i="20"/>
  <c r="CR140" i="20"/>
  <c r="CR141" i="20"/>
  <c r="CR142" i="20"/>
  <c r="CR143" i="20"/>
  <c r="CR144" i="20"/>
  <c r="CR145" i="20"/>
  <c r="CR146" i="20"/>
  <c r="CR147" i="20"/>
  <c r="CR148" i="20"/>
  <c r="CR149" i="20"/>
  <c r="CR150" i="20"/>
  <c r="CR151" i="20"/>
  <c r="CR152" i="20"/>
  <c r="CR153" i="20"/>
  <c r="CR154" i="20"/>
  <c r="CR155" i="20"/>
  <c r="CR156" i="20"/>
  <c r="CR157" i="20"/>
  <c r="CR158" i="20"/>
  <c r="CR159" i="20"/>
  <c r="CR160" i="20"/>
  <c r="CR161" i="20"/>
  <c r="CR162" i="20"/>
  <c r="CR163" i="20"/>
  <c r="CR164" i="20"/>
  <c r="CR165" i="20"/>
  <c r="CR166" i="20"/>
  <c r="CR167" i="20"/>
  <c r="CR168" i="20"/>
  <c r="CR169" i="20"/>
  <c r="CR170" i="20"/>
  <c r="CR171" i="20"/>
  <c r="CR172" i="20"/>
  <c r="CR173" i="20"/>
  <c r="CR174" i="20"/>
  <c r="CR175" i="20"/>
  <c r="CR176" i="20"/>
  <c r="CR177" i="20"/>
  <c r="CR178" i="20"/>
  <c r="CR179" i="20"/>
  <c r="CR180" i="20"/>
  <c r="CR181" i="20"/>
  <c r="CR182" i="20"/>
  <c r="CR183" i="20"/>
  <c r="CR184" i="20"/>
  <c r="CR185" i="20"/>
  <c r="CR186" i="20"/>
  <c r="CR187" i="20"/>
  <c r="CR188" i="20"/>
  <c r="CR189" i="20"/>
  <c r="CR190" i="20"/>
  <c r="CR191" i="20"/>
  <c r="CR192" i="20"/>
  <c r="CR193" i="20"/>
  <c r="CR194" i="20"/>
  <c r="CR195" i="20"/>
  <c r="CR196" i="20"/>
  <c r="CR197" i="20"/>
  <c r="CR198" i="20"/>
  <c r="CR199" i="20"/>
  <c r="CR200" i="20"/>
  <c r="CR201" i="20"/>
  <c r="CR202" i="20"/>
  <c r="CR203" i="20"/>
  <c r="CR204" i="20"/>
  <c r="CR205" i="20"/>
  <c r="CR206" i="20"/>
  <c r="CR207" i="20"/>
  <c r="CR208" i="20"/>
  <c r="CR209" i="20"/>
  <c r="CR210" i="20"/>
  <c r="CR211" i="20"/>
  <c r="CR212" i="20"/>
  <c r="CR213" i="20"/>
  <c r="CR214" i="20"/>
  <c r="CR215" i="20"/>
  <c r="CR216" i="20"/>
  <c r="CR217" i="20"/>
  <c r="CR218" i="20"/>
  <c r="CR219" i="20"/>
  <c r="CR220" i="20"/>
  <c r="CR221" i="20"/>
  <c r="CR222" i="20"/>
  <c r="CR223" i="20"/>
  <c r="CR224" i="20"/>
  <c r="CR225" i="20"/>
  <c r="CR226" i="20"/>
  <c r="CR227" i="20"/>
  <c r="CR228" i="20"/>
  <c r="CR229" i="20"/>
  <c r="CR230" i="20"/>
  <c r="CR231" i="20"/>
  <c r="CR232" i="20"/>
  <c r="CR233" i="20"/>
  <c r="CR234" i="20"/>
  <c r="CR235" i="20"/>
  <c r="CR236" i="20"/>
  <c r="CR237" i="20"/>
  <c r="CR238" i="20"/>
  <c r="CR239" i="20"/>
  <c r="CR240" i="20"/>
  <c r="CR241" i="20"/>
  <c r="CR242" i="20"/>
  <c r="CR243" i="20"/>
  <c r="CR244" i="20"/>
  <c r="CR245" i="20"/>
  <c r="CR246" i="20"/>
  <c r="CR247" i="20"/>
  <c r="CR248" i="20"/>
  <c r="CR249" i="20"/>
  <c r="CR250" i="20"/>
  <c r="CR251" i="20"/>
  <c r="CR252" i="20"/>
  <c r="CR253" i="20"/>
  <c r="CR254" i="20"/>
  <c r="CR255" i="20"/>
  <c r="CR256" i="20"/>
  <c r="CR257" i="20"/>
  <c r="CR258" i="20"/>
  <c r="CR259" i="20"/>
  <c r="CR260" i="20"/>
  <c r="CR261" i="20"/>
  <c r="CR262" i="20"/>
  <c r="CR263" i="20"/>
  <c r="CR264" i="20"/>
  <c r="CR265" i="20"/>
  <c r="CR266" i="20"/>
  <c r="CR267" i="20"/>
  <c r="CR268" i="20"/>
  <c r="CR269" i="20"/>
  <c r="CR270" i="20"/>
  <c r="CR271" i="20"/>
  <c r="CR272" i="20"/>
  <c r="CR273" i="20"/>
  <c r="CR274" i="20"/>
  <c r="CR275" i="20"/>
  <c r="CR276" i="20"/>
  <c r="CR277" i="20"/>
  <c r="CR278" i="20"/>
  <c r="CR279" i="20"/>
  <c r="CR280" i="20"/>
  <c r="CR281" i="20"/>
  <c r="CR282" i="20"/>
  <c r="CR283" i="20"/>
  <c r="CR284" i="20"/>
  <c r="CR285" i="20"/>
  <c r="CR286" i="20"/>
  <c r="CR287" i="20"/>
  <c r="CR288" i="20"/>
  <c r="CR289" i="20"/>
  <c r="CR290" i="20"/>
  <c r="CR291" i="20"/>
  <c r="CR292" i="20"/>
  <c r="CR293" i="20"/>
  <c r="CR294" i="20"/>
  <c r="CR295" i="20"/>
  <c r="CR296" i="20"/>
  <c r="CR297" i="20"/>
  <c r="CR298" i="20"/>
  <c r="CR299" i="20"/>
  <c r="CR300" i="20"/>
  <c r="CR301" i="20"/>
  <c r="CR302" i="20"/>
  <c r="CR303" i="20"/>
  <c r="CR304" i="20"/>
  <c r="CR305" i="20"/>
  <c r="CR306" i="20"/>
  <c r="CR307" i="20"/>
  <c r="CR308" i="20"/>
  <c r="CR309" i="20"/>
  <c r="CR310" i="20"/>
  <c r="CR311" i="20"/>
  <c r="CR312" i="20"/>
  <c r="CR313" i="20"/>
  <c r="CR314" i="20"/>
  <c r="CR315" i="20"/>
  <c r="CR316" i="20"/>
  <c r="CR317" i="20"/>
  <c r="CR318" i="20"/>
  <c r="CR319" i="20"/>
  <c r="CR320" i="20"/>
  <c r="CR321" i="20"/>
  <c r="CR322" i="20"/>
  <c r="CR323" i="20"/>
  <c r="CR324" i="20"/>
  <c r="CR325" i="20"/>
  <c r="CR326" i="20"/>
  <c r="CR327" i="20"/>
  <c r="CR328" i="20"/>
  <c r="CR329" i="20"/>
  <c r="CR330" i="20"/>
  <c r="CR331" i="20"/>
  <c r="CR332" i="20"/>
  <c r="CR333" i="20"/>
  <c r="CR334" i="20"/>
  <c r="CR335" i="20"/>
  <c r="CR336" i="20"/>
  <c r="CR337" i="20"/>
  <c r="CR338" i="20"/>
  <c r="CR339" i="20"/>
  <c r="CR340" i="20"/>
  <c r="CR341" i="20"/>
  <c r="CR342" i="20"/>
  <c r="CR343" i="20"/>
  <c r="CR344" i="20"/>
  <c r="CR345" i="20"/>
  <c r="CR346" i="20"/>
  <c r="CR347" i="20"/>
  <c r="CR348" i="20"/>
  <c r="CR349" i="20"/>
  <c r="CR350" i="20"/>
  <c r="CR351" i="20"/>
  <c r="CR352" i="20"/>
  <c r="CR353" i="20"/>
  <c r="CR354" i="20"/>
  <c r="CR355" i="20"/>
  <c r="CR356" i="20"/>
  <c r="CR357" i="20"/>
  <c r="CR358" i="20"/>
  <c r="CR359" i="20"/>
  <c r="CR360" i="20"/>
  <c r="CR361" i="20"/>
  <c r="CR362" i="20"/>
  <c r="CR363" i="20"/>
  <c r="CR364" i="20"/>
  <c r="CR365" i="20"/>
  <c r="CR366" i="20"/>
  <c r="CR367" i="20"/>
  <c r="CR368" i="20"/>
  <c r="CR369" i="20"/>
  <c r="CR370" i="20"/>
  <c r="CR371" i="20"/>
  <c r="CR372" i="20"/>
  <c r="CR373" i="20"/>
  <c r="CR374" i="20"/>
  <c r="CR375" i="20"/>
  <c r="CR376" i="20"/>
  <c r="CR377" i="20"/>
  <c r="CR378" i="20"/>
  <c r="CR379" i="20"/>
  <c r="CR380" i="20"/>
  <c r="CR381" i="20"/>
  <c r="CR382" i="20"/>
  <c r="CR383" i="20"/>
  <c r="CR384" i="20"/>
  <c r="CR385" i="20"/>
  <c r="CR386" i="20"/>
  <c r="CR387" i="20"/>
  <c r="CR388" i="20"/>
  <c r="CR389" i="20"/>
  <c r="CR390" i="20"/>
  <c r="CR391" i="20"/>
  <c r="CR392" i="20"/>
  <c r="CR393" i="20"/>
  <c r="CR394" i="20"/>
  <c r="CR395" i="20"/>
  <c r="CR396" i="20"/>
  <c r="CR397" i="20"/>
  <c r="CR398" i="20"/>
  <c r="CR399" i="20"/>
  <c r="CR400" i="20"/>
  <c r="CR401" i="20"/>
  <c r="CR402" i="20"/>
  <c r="CR403" i="20"/>
  <c r="CR404" i="20"/>
  <c r="CR405" i="20"/>
  <c r="CR406" i="20"/>
  <c r="CR407" i="20"/>
  <c r="CR408" i="20"/>
  <c r="CR409" i="20"/>
  <c r="CR410" i="20"/>
  <c r="CR411" i="20"/>
  <c r="CR412" i="20"/>
  <c r="CR413" i="20"/>
  <c r="CR414" i="20"/>
  <c r="CR415" i="20"/>
  <c r="CR416" i="20"/>
  <c r="CR417" i="20"/>
  <c r="CR418" i="20"/>
  <c r="CR419" i="20"/>
  <c r="CR420" i="20"/>
  <c r="CR421" i="20"/>
  <c r="CR422" i="20"/>
  <c r="CR423" i="20"/>
  <c r="CR424" i="20"/>
  <c r="CR425" i="20"/>
  <c r="CR426" i="20"/>
  <c r="CR427" i="20"/>
  <c r="CR428" i="20"/>
  <c r="CR429" i="20"/>
  <c r="CR430" i="20"/>
  <c r="CR431" i="20"/>
  <c r="CR432" i="20"/>
  <c r="CR433" i="20"/>
  <c r="CR434" i="20"/>
  <c r="CR435" i="20"/>
  <c r="CR436" i="20"/>
  <c r="CR437" i="20"/>
  <c r="CR438" i="20"/>
  <c r="CR439" i="20"/>
  <c r="CR440" i="20"/>
  <c r="CR441" i="20"/>
  <c r="CR442" i="20"/>
  <c r="CR443" i="20"/>
  <c r="CR444" i="20"/>
  <c r="CR445" i="20"/>
  <c r="CR446" i="20"/>
  <c r="CR447" i="20"/>
  <c r="CR448" i="20"/>
  <c r="CR449" i="20"/>
  <c r="CR450" i="20"/>
  <c r="CR451" i="20"/>
  <c r="CR452" i="20"/>
  <c r="CR453" i="20"/>
  <c r="CR454" i="20"/>
  <c r="CR455" i="20"/>
  <c r="CR456" i="20"/>
  <c r="CR457" i="20"/>
  <c r="CR458" i="20"/>
  <c r="CR459" i="20"/>
  <c r="CR460" i="20"/>
  <c r="CR461" i="20"/>
  <c r="CR462" i="20"/>
  <c r="CR463" i="20"/>
  <c r="CR464" i="20"/>
  <c r="CR465" i="20"/>
  <c r="CR466" i="20"/>
  <c r="CR467" i="20"/>
  <c r="CR468" i="20"/>
  <c r="CR469" i="20"/>
  <c r="CR470" i="20"/>
  <c r="CR471" i="20"/>
  <c r="CR472" i="20"/>
  <c r="CR473" i="20"/>
  <c r="CR474" i="20"/>
  <c r="CR475" i="20"/>
  <c r="CR476" i="20"/>
  <c r="CR477" i="20"/>
  <c r="CR478" i="20"/>
  <c r="CR479" i="20"/>
  <c r="CR480" i="20"/>
  <c r="CR481" i="20"/>
  <c r="CR482" i="20"/>
  <c r="CR483" i="20"/>
  <c r="CR484" i="20"/>
  <c r="CR485" i="20"/>
  <c r="CR486" i="20"/>
  <c r="CR487" i="20"/>
  <c r="CR488" i="20"/>
  <c r="CR489" i="20"/>
  <c r="CR490" i="20"/>
  <c r="CR491" i="20"/>
  <c r="CR492" i="20"/>
  <c r="CR493" i="20"/>
  <c r="CR494" i="20"/>
  <c r="CR495" i="20"/>
  <c r="CR496" i="20"/>
  <c r="CR497" i="20"/>
  <c r="CR498" i="20"/>
  <c r="CR499" i="20"/>
  <c r="CR500" i="20"/>
  <c r="CR501" i="20"/>
  <c r="CR502" i="20"/>
  <c r="CR503" i="20"/>
  <c r="CR504" i="20"/>
  <c r="CR505" i="20"/>
  <c r="CR506" i="20"/>
  <c r="CR507" i="20"/>
  <c r="CR508" i="20"/>
  <c r="CR509" i="20"/>
  <c r="CR510" i="20"/>
  <c r="CR511" i="20"/>
  <c r="CR512" i="20"/>
  <c r="CR513" i="20"/>
  <c r="CR514" i="20"/>
  <c r="CR515" i="20"/>
  <c r="CR516" i="20"/>
  <c r="CR517" i="20"/>
  <c r="CR518" i="20"/>
  <c r="CR519" i="20"/>
  <c r="CR520" i="20"/>
  <c r="CR521" i="20"/>
  <c r="CR522" i="20"/>
  <c r="CR523" i="20"/>
  <c r="CR524" i="20"/>
  <c r="CR525" i="20"/>
  <c r="CR526" i="20"/>
  <c r="CR527" i="20"/>
  <c r="CR528" i="20"/>
  <c r="CR529" i="20"/>
  <c r="CR530" i="20"/>
  <c r="CR531" i="20"/>
  <c r="CR532" i="20"/>
  <c r="CR533" i="20"/>
  <c r="CR534" i="20"/>
  <c r="CR535" i="20"/>
  <c r="CR536" i="20"/>
  <c r="CR537" i="20"/>
  <c r="CR538" i="20"/>
  <c r="CR539" i="20"/>
  <c r="CR540" i="20"/>
  <c r="CR541" i="20"/>
  <c r="CR542" i="20"/>
  <c r="CR543" i="20"/>
  <c r="CR544" i="20"/>
  <c r="CR545" i="20"/>
  <c r="CR546" i="20"/>
  <c r="CR547" i="20"/>
  <c r="CR548" i="20"/>
  <c r="CR549" i="20"/>
  <c r="CR550" i="20"/>
  <c r="CR551" i="20"/>
  <c r="CR552" i="20"/>
  <c r="CR553" i="20"/>
  <c r="CR554" i="20"/>
  <c r="CR555" i="20"/>
  <c r="CR556" i="20"/>
  <c r="CR557" i="20"/>
  <c r="CR558" i="20"/>
  <c r="CR559" i="20"/>
  <c r="CR560" i="20"/>
  <c r="CR561" i="20"/>
  <c r="CR562" i="20"/>
  <c r="CR563" i="20"/>
  <c r="CR564" i="20"/>
  <c r="CR565" i="20"/>
  <c r="CQ2" i="20"/>
  <c r="CQ3" i="20"/>
  <c r="CQ4" i="20"/>
  <c r="CQ5" i="20"/>
  <c r="CQ6" i="20"/>
  <c r="CQ7" i="20"/>
  <c r="CQ8" i="20"/>
  <c r="CQ9" i="20"/>
  <c r="CQ10" i="20"/>
  <c r="CQ11" i="20"/>
  <c r="CQ12" i="20"/>
  <c r="CQ13" i="20"/>
  <c r="CQ14" i="20"/>
  <c r="CQ15" i="20"/>
  <c r="CQ16" i="20"/>
  <c r="CQ17" i="20"/>
  <c r="CQ18" i="20"/>
  <c r="CQ19" i="20"/>
  <c r="CQ20" i="20"/>
  <c r="CQ21" i="20"/>
  <c r="CQ22" i="20"/>
  <c r="CQ23" i="20"/>
  <c r="CQ24" i="20"/>
  <c r="CQ25" i="20"/>
  <c r="CQ26" i="20"/>
  <c r="CQ27" i="20"/>
  <c r="CQ28" i="20"/>
  <c r="CQ29" i="20"/>
  <c r="CQ30" i="20"/>
  <c r="CQ31" i="20"/>
  <c r="CQ32" i="20"/>
  <c r="CQ33" i="20"/>
  <c r="CQ34" i="20"/>
  <c r="CQ35" i="20"/>
  <c r="CQ36" i="20"/>
  <c r="CQ37" i="20"/>
  <c r="CQ38" i="20"/>
  <c r="CQ39" i="20"/>
  <c r="CQ40" i="20"/>
  <c r="CQ41" i="20"/>
  <c r="CQ42" i="20"/>
  <c r="CQ43" i="20"/>
  <c r="CQ44" i="20"/>
  <c r="CQ45" i="20"/>
  <c r="CQ46" i="20"/>
  <c r="CQ47" i="20"/>
  <c r="CQ48" i="20"/>
  <c r="CQ49" i="20"/>
  <c r="CQ50" i="20"/>
  <c r="CQ51" i="20"/>
  <c r="CQ52" i="20"/>
  <c r="CQ53" i="20"/>
  <c r="CQ54" i="20"/>
  <c r="CQ55" i="20"/>
  <c r="CQ56" i="20"/>
  <c r="CQ57" i="20"/>
  <c r="CQ58" i="20"/>
  <c r="CQ59" i="20"/>
  <c r="CQ60" i="20"/>
  <c r="CQ61" i="20"/>
  <c r="CQ62" i="20"/>
  <c r="CQ63" i="20"/>
  <c r="CQ64" i="20"/>
  <c r="CQ65" i="20"/>
  <c r="CQ66" i="20"/>
  <c r="CQ67" i="20"/>
  <c r="CQ68" i="20"/>
  <c r="CQ69" i="20"/>
  <c r="CQ70" i="20"/>
  <c r="CQ71" i="20"/>
  <c r="CQ72" i="20"/>
  <c r="CQ73" i="20"/>
  <c r="CQ74" i="20"/>
  <c r="CQ75" i="20"/>
  <c r="CQ76" i="20"/>
  <c r="CQ77" i="20"/>
  <c r="CQ78" i="20"/>
  <c r="CQ79" i="20"/>
  <c r="CQ80" i="20"/>
  <c r="CQ81" i="20"/>
  <c r="CQ82" i="20"/>
  <c r="CQ83" i="20"/>
  <c r="CQ84" i="20"/>
  <c r="CQ85" i="20"/>
  <c r="CQ86" i="20"/>
  <c r="CQ87" i="20"/>
  <c r="CQ88" i="20"/>
  <c r="CQ89" i="20"/>
  <c r="CQ90" i="20"/>
  <c r="CQ91" i="20"/>
  <c r="CQ92" i="20"/>
  <c r="CQ93" i="20"/>
  <c r="CQ94" i="20"/>
  <c r="CQ95" i="20"/>
  <c r="CQ96" i="20"/>
  <c r="CQ97" i="20"/>
  <c r="CQ98" i="20"/>
  <c r="CQ99" i="20"/>
  <c r="CQ100" i="20"/>
  <c r="CQ101" i="20"/>
  <c r="CQ102" i="20"/>
  <c r="CQ103" i="20"/>
  <c r="CQ104" i="20"/>
  <c r="CQ105" i="20"/>
  <c r="CQ106" i="20"/>
  <c r="CQ107" i="20"/>
  <c r="CQ108" i="20"/>
  <c r="CQ109" i="20"/>
  <c r="CQ110" i="20"/>
  <c r="CQ111" i="20"/>
  <c r="CQ112" i="20"/>
  <c r="CQ113" i="20"/>
  <c r="CQ114" i="20"/>
  <c r="CQ115" i="20"/>
  <c r="CQ116" i="20"/>
  <c r="CQ117" i="20"/>
  <c r="CQ118" i="20"/>
  <c r="CQ119" i="20"/>
  <c r="CQ120" i="20"/>
  <c r="CQ121" i="20"/>
  <c r="CQ122" i="20"/>
  <c r="CQ123" i="20"/>
  <c r="CQ124" i="20"/>
  <c r="CQ125" i="20"/>
  <c r="CQ126" i="20"/>
  <c r="CQ127" i="20"/>
  <c r="CQ128" i="20"/>
  <c r="CQ129" i="20"/>
  <c r="CQ130" i="20"/>
  <c r="CQ131" i="20"/>
  <c r="CQ132" i="20"/>
  <c r="CQ133" i="20"/>
  <c r="CQ134" i="20"/>
  <c r="CQ135" i="20"/>
  <c r="CQ136" i="20"/>
  <c r="CQ137" i="20"/>
  <c r="CQ138" i="20"/>
  <c r="CQ139" i="20"/>
  <c r="CQ140" i="20"/>
  <c r="CQ141" i="20"/>
  <c r="CQ142" i="20"/>
  <c r="CQ143" i="20"/>
  <c r="CQ144" i="20"/>
  <c r="CQ145" i="20"/>
  <c r="CQ146" i="20"/>
  <c r="CQ147" i="20"/>
  <c r="CQ148" i="20"/>
  <c r="CQ149" i="20"/>
  <c r="CQ150" i="20"/>
  <c r="CQ151" i="20"/>
  <c r="CQ152" i="20"/>
  <c r="CQ153" i="20"/>
  <c r="CQ154" i="20"/>
  <c r="CQ155" i="20"/>
  <c r="CQ156" i="20"/>
  <c r="CQ157" i="20"/>
  <c r="CQ158" i="20"/>
  <c r="CQ159" i="20"/>
  <c r="CQ160" i="20"/>
  <c r="CQ161" i="20"/>
  <c r="CQ162" i="20"/>
  <c r="CQ163" i="20"/>
  <c r="CQ164" i="20"/>
  <c r="CQ165" i="20"/>
  <c r="CQ166" i="20"/>
  <c r="CQ167" i="20"/>
  <c r="CQ168" i="20"/>
  <c r="CQ169" i="20"/>
  <c r="CQ170" i="20"/>
  <c r="CQ171" i="20"/>
  <c r="CQ172" i="20"/>
  <c r="CQ173" i="20"/>
  <c r="CQ174" i="20"/>
  <c r="CQ175" i="20"/>
  <c r="CQ176" i="20"/>
  <c r="CQ177" i="20"/>
  <c r="CQ178" i="20"/>
  <c r="CQ179" i="20"/>
  <c r="CQ180" i="20"/>
  <c r="CQ181" i="20"/>
  <c r="CQ182" i="20"/>
  <c r="CQ183" i="20"/>
  <c r="CQ184" i="20"/>
  <c r="CQ185" i="20"/>
  <c r="CQ186" i="20"/>
  <c r="CQ187" i="20"/>
  <c r="CQ188" i="20"/>
  <c r="CQ189" i="20"/>
  <c r="CQ190" i="20"/>
  <c r="CQ191" i="20"/>
  <c r="CQ192" i="20"/>
  <c r="CQ193" i="20"/>
  <c r="CQ194" i="20"/>
  <c r="CQ195" i="20"/>
  <c r="CQ196" i="20"/>
  <c r="CQ197" i="20"/>
  <c r="CQ198" i="20"/>
  <c r="CQ199" i="20"/>
  <c r="CQ200" i="20"/>
  <c r="CQ201" i="20"/>
  <c r="CQ202" i="20"/>
  <c r="CQ203" i="20"/>
  <c r="CQ204" i="20"/>
  <c r="CQ205" i="20"/>
  <c r="CQ206" i="20"/>
  <c r="CQ207" i="20"/>
  <c r="CQ208" i="20"/>
  <c r="CQ209" i="20"/>
  <c r="CQ210" i="20"/>
  <c r="CQ211" i="20"/>
  <c r="CQ212" i="20"/>
  <c r="CQ213" i="20"/>
  <c r="CQ214" i="20"/>
  <c r="CQ215" i="20"/>
  <c r="CQ216" i="20"/>
  <c r="CQ217" i="20"/>
  <c r="CQ218" i="20"/>
  <c r="CQ219" i="20"/>
  <c r="CQ220" i="20"/>
  <c r="CQ221" i="20"/>
  <c r="CQ222" i="20"/>
  <c r="CQ223" i="20"/>
  <c r="CQ224" i="20"/>
  <c r="CQ225" i="20"/>
  <c r="CQ226" i="20"/>
  <c r="CQ227" i="20"/>
  <c r="CQ228" i="20"/>
  <c r="CQ229" i="20"/>
  <c r="CQ230" i="20"/>
  <c r="CQ231" i="20"/>
  <c r="CQ232" i="20"/>
  <c r="CQ233" i="20"/>
  <c r="CQ234" i="20"/>
  <c r="CQ235" i="20"/>
  <c r="CQ236" i="20"/>
  <c r="CQ237" i="20"/>
  <c r="CQ238" i="20"/>
  <c r="CQ239" i="20"/>
  <c r="CQ240" i="20"/>
  <c r="CQ241" i="20"/>
  <c r="CQ242" i="20"/>
  <c r="CQ243" i="20"/>
  <c r="CQ244" i="20"/>
  <c r="CQ245" i="20"/>
  <c r="CQ246" i="20"/>
  <c r="CQ247" i="20"/>
  <c r="CQ248" i="20"/>
  <c r="CQ249" i="20"/>
  <c r="CQ250" i="20"/>
  <c r="CQ251" i="20"/>
  <c r="CQ252" i="20"/>
  <c r="CQ253" i="20"/>
  <c r="CQ254" i="20"/>
  <c r="CQ255" i="20"/>
  <c r="CQ256" i="20"/>
  <c r="CQ257" i="20"/>
  <c r="CQ258" i="20"/>
  <c r="CQ259" i="20"/>
  <c r="CQ260" i="20"/>
  <c r="CQ261" i="20"/>
  <c r="CQ262" i="20"/>
  <c r="CQ263" i="20"/>
  <c r="CQ264" i="20"/>
  <c r="CQ265" i="20"/>
  <c r="CQ266" i="20"/>
  <c r="CQ267" i="20"/>
  <c r="CQ268" i="20"/>
  <c r="CQ269" i="20"/>
  <c r="CQ270" i="20"/>
  <c r="CQ271" i="20"/>
  <c r="CQ272" i="20"/>
  <c r="CQ273" i="20"/>
  <c r="CQ274" i="20"/>
  <c r="CQ275" i="20"/>
  <c r="CQ276" i="20"/>
  <c r="CQ277" i="20"/>
  <c r="CQ278" i="20"/>
  <c r="CQ279" i="20"/>
  <c r="CQ280" i="20"/>
  <c r="CQ281" i="20"/>
  <c r="CQ282" i="20"/>
  <c r="CQ283" i="20"/>
  <c r="CQ284" i="20"/>
  <c r="CQ285" i="20"/>
  <c r="CQ286" i="20"/>
  <c r="CQ287" i="20"/>
  <c r="CQ288" i="20"/>
  <c r="CQ289" i="20"/>
  <c r="CQ290" i="20"/>
  <c r="CQ291" i="20"/>
  <c r="CQ292" i="20"/>
  <c r="CQ293" i="20"/>
  <c r="CQ294" i="20"/>
  <c r="CQ295" i="20"/>
  <c r="CQ296" i="20"/>
  <c r="CQ297" i="20"/>
  <c r="CQ298" i="20"/>
  <c r="CQ299" i="20"/>
  <c r="CQ300" i="20"/>
  <c r="CQ301" i="20"/>
  <c r="CQ302" i="20"/>
  <c r="CQ303" i="20"/>
  <c r="CQ304" i="20"/>
  <c r="CQ305" i="20"/>
  <c r="CQ306" i="20"/>
  <c r="CQ307" i="20"/>
  <c r="CQ308" i="20"/>
  <c r="CQ309" i="20"/>
  <c r="CQ310" i="20"/>
  <c r="CQ311" i="20"/>
  <c r="CQ312" i="20"/>
  <c r="CQ313" i="20"/>
  <c r="CQ314" i="20"/>
  <c r="CQ315" i="20"/>
  <c r="CQ316" i="20"/>
  <c r="CQ317" i="20"/>
  <c r="CQ318" i="20"/>
  <c r="CQ319" i="20"/>
  <c r="CQ320" i="20"/>
  <c r="CQ321" i="20"/>
  <c r="CQ322" i="20"/>
  <c r="CQ323" i="20"/>
  <c r="CQ324" i="20"/>
  <c r="CQ325" i="20"/>
  <c r="CQ326" i="20"/>
  <c r="CQ327" i="20"/>
  <c r="CQ328" i="20"/>
  <c r="CQ329" i="20"/>
  <c r="CQ330" i="20"/>
  <c r="CQ331" i="20"/>
  <c r="CQ332" i="20"/>
  <c r="CQ333" i="20"/>
  <c r="CQ334" i="20"/>
  <c r="CQ335" i="20"/>
  <c r="CQ336" i="20"/>
  <c r="CQ337" i="20"/>
  <c r="CQ338" i="20"/>
  <c r="CQ339" i="20"/>
  <c r="CQ340" i="20"/>
  <c r="CQ341" i="20"/>
  <c r="CQ342" i="20"/>
  <c r="CQ343" i="20"/>
  <c r="CQ344" i="20"/>
  <c r="CQ345" i="20"/>
  <c r="CQ346" i="20"/>
  <c r="CQ347" i="20"/>
  <c r="CQ348" i="20"/>
  <c r="CQ349" i="20"/>
  <c r="CQ350" i="20"/>
  <c r="CQ351" i="20"/>
  <c r="CQ352" i="20"/>
  <c r="CQ353" i="20"/>
  <c r="CQ354" i="20"/>
  <c r="CQ355" i="20"/>
  <c r="CQ356" i="20"/>
  <c r="CQ357" i="20"/>
  <c r="CQ358" i="20"/>
  <c r="CQ359" i="20"/>
  <c r="CQ360" i="20"/>
  <c r="CQ361" i="20"/>
  <c r="CQ362" i="20"/>
  <c r="CQ363" i="20"/>
  <c r="CQ364" i="20"/>
  <c r="CQ365" i="20"/>
  <c r="CQ366" i="20"/>
  <c r="CQ367" i="20"/>
  <c r="CQ368" i="20"/>
  <c r="CQ369" i="20"/>
  <c r="CQ370" i="20"/>
  <c r="CQ371" i="20"/>
  <c r="CQ372" i="20"/>
  <c r="CQ373" i="20"/>
  <c r="CQ374" i="20"/>
  <c r="CQ375" i="20"/>
  <c r="CQ376" i="20"/>
  <c r="CQ377" i="20"/>
  <c r="CQ378" i="20"/>
  <c r="CQ379" i="20"/>
  <c r="CQ380" i="20"/>
  <c r="CQ381" i="20"/>
  <c r="CQ382" i="20"/>
  <c r="CQ383" i="20"/>
  <c r="CQ384" i="20"/>
  <c r="CQ385" i="20"/>
  <c r="CQ386" i="20"/>
  <c r="CQ387" i="20"/>
  <c r="CQ388" i="20"/>
  <c r="CQ389" i="20"/>
  <c r="CQ390" i="20"/>
  <c r="CQ391" i="20"/>
  <c r="CQ392" i="20"/>
  <c r="CQ393" i="20"/>
  <c r="CQ394" i="20"/>
  <c r="CQ395" i="20"/>
  <c r="CQ396" i="20"/>
  <c r="CQ397" i="20"/>
  <c r="CQ398" i="20"/>
  <c r="CQ399" i="20"/>
  <c r="CQ400" i="20"/>
  <c r="CQ401" i="20"/>
  <c r="CQ402" i="20"/>
  <c r="CQ403" i="20"/>
  <c r="CQ404" i="20"/>
  <c r="CQ405" i="20"/>
  <c r="CQ406" i="20"/>
  <c r="CQ407" i="20"/>
  <c r="CQ408" i="20"/>
  <c r="CQ409" i="20"/>
  <c r="CQ410" i="20"/>
  <c r="CQ411" i="20"/>
  <c r="CQ412" i="20"/>
  <c r="CQ413" i="20"/>
  <c r="CQ414" i="20"/>
  <c r="CQ415" i="20"/>
  <c r="CQ416" i="20"/>
  <c r="CQ417" i="20"/>
  <c r="CQ418" i="20"/>
  <c r="CQ419" i="20"/>
  <c r="CQ420" i="20"/>
  <c r="CQ421" i="20"/>
  <c r="CQ422" i="20"/>
  <c r="CQ423" i="20"/>
  <c r="CQ424" i="20"/>
  <c r="CQ425" i="20"/>
  <c r="CQ426" i="20"/>
  <c r="CQ427" i="20"/>
  <c r="CQ428" i="20"/>
  <c r="CQ429" i="20"/>
  <c r="CQ430" i="20"/>
  <c r="CQ431" i="20"/>
  <c r="CQ432" i="20"/>
  <c r="CQ433" i="20"/>
  <c r="CQ434" i="20"/>
  <c r="CQ435" i="20"/>
  <c r="CQ436" i="20"/>
  <c r="CQ437" i="20"/>
  <c r="CQ438" i="20"/>
  <c r="CQ439" i="20"/>
  <c r="CQ440" i="20"/>
  <c r="CQ441" i="20"/>
  <c r="CQ442" i="20"/>
  <c r="CQ443" i="20"/>
  <c r="CQ444" i="20"/>
  <c r="CQ445" i="20"/>
  <c r="CQ446" i="20"/>
  <c r="CQ447" i="20"/>
  <c r="CQ448" i="20"/>
  <c r="CQ449" i="20"/>
  <c r="CQ450" i="20"/>
  <c r="CQ451" i="20"/>
  <c r="CQ452" i="20"/>
  <c r="CQ453" i="20"/>
  <c r="CQ454" i="20"/>
  <c r="CQ455" i="20"/>
  <c r="CQ456" i="20"/>
  <c r="CQ457" i="20"/>
  <c r="CQ458" i="20"/>
  <c r="CQ459" i="20"/>
  <c r="CQ460" i="20"/>
  <c r="CQ461" i="20"/>
  <c r="CQ462" i="20"/>
  <c r="CQ463" i="20"/>
  <c r="CQ464" i="20"/>
  <c r="CQ465" i="20"/>
  <c r="CQ466" i="20"/>
  <c r="CQ467" i="20"/>
  <c r="CQ468" i="20"/>
  <c r="CQ469" i="20"/>
  <c r="CQ470" i="20"/>
  <c r="CQ471" i="20"/>
  <c r="CQ472" i="20"/>
  <c r="CQ473" i="20"/>
  <c r="CQ474" i="20"/>
  <c r="CQ475" i="20"/>
  <c r="CQ476" i="20"/>
  <c r="CQ477" i="20"/>
  <c r="CQ478" i="20"/>
  <c r="CQ479" i="20"/>
  <c r="CQ480" i="20"/>
  <c r="CQ481" i="20"/>
  <c r="CQ482" i="20"/>
  <c r="CQ483" i="20"/>
  <c r="CQ484" i="20"/>
  <c r="CQ485" i="20"/>
  <c r="CQ486" i="20"/>
  <c r="CQ487" i="20"/>
  <c r="CQ488" i="20"/>
  <c r="CQ489" i="20"/>
  <c r="CQ490" i="20"/>
  <c r="CQ491" i="20"/>
  <c r="CQ492" i="20"/>
  <c r="CQ493" i="20"/>
  <c r="CQ494" i="20"/>
  <c r="CQ495" i="20"/>
  <c r="CQ496" i="20"/>
  <c r="CQ497" i="20"/>
  <c r="CQ498" i="20"/>
  <c r="CQ499" i="20"/>
  <c r="CQ500" i="20"/>
  <c r="CQ501" i="20"/>
  <c r="CQ502" i="20"/>
  <c r="CQ503" i="20"/>
  <c r="CQ504" i="20"/>
  <c r="CQ505" i="20"/>
  <c r="CQ506" i="20"/>
  <c r="CQ507" i="20"/>
  <c r="CQ508" i="20"/>
  <c r="CQ509" i="20"/>
  <c r="CQ510" i="20"/>
  <c r="CQ511" i="20"/>
  <c r="CQ512" i="20"/>
  <c r="CQ513" i="20"/>
  <c r="CQ514" i="20"/>
  <c r="CQ515" i="20"/>
  <c r="CQ516" i="20"/>
  <c r="CQ517" i="20"/>
  <c r="CQ518" i="20"/>
  <c r="CQ519" i="20"/>
  <c r="CQ520" i="20"/>
  <c r="CQ521" i="20"/>
  <c r="CQ522" i="20"/>
  <c r="CQ523" i="20"/>
  <c r="CQ524" i="20"/>
  <c r="CQ525" i="20"/>
  <c r="CQ526" i="20"/>
  <c r="CQ527" i="20"/>
  <c r="CQ528" i="20"/>
  <c r="CQ529" i="20"/>
  <c r="CQ530" i="20"/>
  <c r="CQ531" i="20"/>
  <c r="CQ532" i="20"/>
  <c r="CQ533" i="20"/>
  <c r="CQ534" i="20"/>
  <c r="CQ535" i="20"/>
  <c r="CQ536" i="20"/>
  <c r="CQ537" i="20"/>
  <c r="CQ538" i="20"/>
  <c r="CQ539" i="20"/>
  <c r="CQ540" i="20"/>
  <c r="CQ541" i="20"/>
  <c r="CQ542" i="20"/>
  <c r="CQ543" i="20"/>
  <c r="CQ544" i="20"/>
  <c r="CQ545" i="20"/>
  <c r="CQ546" i="20"/>
  <c r="CQ547" i="20"/>
  <c r="CQ548" i="20"/>
  <c r="CQ549" i="20"/>
  <c r="CQ550" i="20"/>
  <c r="CQ551" i="20"/>
  <c r="CQ552" i="20"/>
  <c r="CQ553" i="20"/>
  <c r="CQ554" i="20"/>
  <c r="CQ555" i="20"/>
  <c r="CQ556" i="20"/>
  <c r="CQ557" i="20"/>
  <c r="CQ558" i="20"/>
  <c r="CQ559" i="20"/>
  <c r="CQ560" i="20"/>
  <c r="CQ561" i="20"/>
  <c r="CQ562" i="20"/>
  <c r="CQ563" i="20"/>
  <c r="CQ564" i="20"/>
  <c r="CQ565" i="20"/>
  <c r="CP2" i="20"/>
  <c r="CP3" i="20"/>
  <c r="CP4" i="20"/>
  <c r="CP5" i="20"/>
  <c r="CP6" i="20"/>
  <c r="CP7" i="20"/>
  <c r="CP8" i="20"/>
  <c r="CP9" i="20"/>
  <c r="CP10" i="20"/>
  <c r="CP11" i="20"/>
  <c r="CP12" i="20"/>
  <c r="CP13" i="20"/>
  <c r="CP14" i="20"/>
  <c r="CP15" i="20"/>
  <c r="CP16" i="20"/>
  <c r="CP17" i="20"/>
  <c r="CP18" i="20"/>
  <c r="CP19" i="20"/>
  <c r="CP20" i="20"/>
  <c r="CP21" i="20"/>
  <c r="CP22" i="20"/>
  <c r="CP23" i="20"/>
  <c r="CP24" i="20"/>
  <c r="CP25" i="20"/>
  <c r="CP26" i="20"/>
  <c r="CP27" i="20"/>
  <c r="CP28" i="20"/>
  <c r="CP29" i="20"/>
  <c r="CP30" i="20"/>
  <c r="CP31" i="20"/>
  <c r="CP32" i="20"/>
  <c r="CP33" i="20"/>
  <c r="CP34" i="20"/>
  <c r="CP35" i="20"/>
  <c r="CP36" i="20"/>
  <c r="CP37" i="20"/>
  <c r="CP38" i="20"/>
  <c r="CP39" i="20"/>
  <c r="CP40" i="20"/>
  <c r="CP41" i="20"/>
  <c r="CP42" i="20"/>
  <c r="CP43" i="20"/>
  <c r="CP44" i="20"/>
  <c r="CP45" i="20"/>
  <c r="CP46" i="20"/>
  <c r="CP47" i="20"/>
  <c r="CP48" i="20"/>
  <c r="CP49" i="20"/>
  <c r="CP50" i="20"/>
  <c r="CP51" i="20"/>
  <c r="CP52" i="20"/>
  <c r="CP53" i="20"/>
  <c r="CP54" i="20"/>
  <c r="CP55" i="20"/>
  <c r="CP56" i="20"/>
  <c r="CP57" i="20"/>
  <c r="CP58" i="20"/>
  <c r="CP59" i="20"/>
  <c r="CP60" i="20"/>
  <c r="CP61" i="20"/>
  <c r="CP62" i="20"/>
  <c r="CP63" i="20"/>
  <c r="CP64" i="20"/>
  <c r="CP65" i="20"/>
  <c r="CP66" i="20"/>
  <c r="CP67" i="20"/>
  <c r="CP68" i="20"/>
  <c r="CP69" i="20"/>
  <c r="CP70" i="20"/>
  <c r="CP71" i="20"/>
  <c r="CP72" i="20"/>
  <c r="CP73" i="20"/>
  <c r="CP74" i="20"/>
  <c r="CP75" i="20"/>
  <c r="CP76" i="20"/>
  <c r="CP77" i="20"/>
  <c r="CP78" i="20"/>
  <c r="CP79" i="20"/>
  <c r="CP80" i="20"/>
  <c r="CP81" i="20"/>
  <c r="CP82" i="20"/>
  <c r="CP83" i="20"/>
  <c r="CP84" i="20"/>
  <c r="CP85" i="20"/>
  <c r="CP86" i="20"/>
  <c r="CP87" i="20"/>
  <c r="CP88" i="20"/>
  <c r="CP89" i="20"/>
  <c r="CP90" i="20"/>
  <c r="CP91" i="20"/>
  <c r="CP92" i="20"/>
  <c r="CP93" i="20"/>
  <c r="CP94" i="20"/>
  <c r="CP95" i="20"/>
  <c r="CP96" i="20"/>
  <c r="CP97" i="20"/>
  <c r="CP98" i="20"/>
  <c r="CP99" i="20"/>
  <c r="CP100" i="20"/>
  <c r="CP101" i="20"/>
  <c r="CP102" i="20"/>
  <c r="CP103" i="20"/>
  <c r="CP104" i="20"/>
  <c r="CP105" i="20"/>
  <c r="CP106" i="20"/>
  <c r="CP107" i="20"/>
  <c r="CP108" i="20"/>
  <c r="CP109" i="20"/>
  <c r="CP110" i="20"/>
  <c r="CP111" i="20"/>
  <c r="CP112" i="20"/>
  <c r="CP113" i="20"/>
  <c r="CP114" i="20"/>
  <c r="CP115" i="20"/>
  <c r="CP116" i="20"/>
  <c r="CP117" i="20"/>
  <c r="CP118" i="20"/>
  <c r="CP119" i="20"/>
  <c r="CP120" i="20"/>
  <c r="CP121" i="20"/>
  <c r="CP122" i="20"/>
  <c r="CP123" i="20"/>
  <c r="CP124" i="20"/>
  <c r="CP125" i="20"/>
  <c r="CP126" i="20"/>
  <c r="CP127" i="20"/>
  <c r="CP128" i="20"/>
  <c r="CP129" i="20"/>
  <c r="CP130" i="20"/>
  <c r="CP131" i="20"/>
  <c r="CP132" i="20"/>
  <c r="CP133" i="20"/>
  <c r="CP134" i="20"/>
  <c r="CP135" i="20"/>
  <c r="CP136" i="20"/>
  <c r="CP137" i="20"/>
  <c r="CP138" i="20"/>
  <c r="CP139" i="20"/>
  <c r="CP140" i="20"/>
  <c r="CP141" i="20"/>
  <c r="CP142" i="20"/>
  <c r="CP143" i="20"/>
  <c r="CP144" i="20"/>
  <c r="CP145" i="20"/>
  <c r="CP146" i="20"/>
  <c r="CP147" i="20"/>
  <c r="CP148" i="20"/>
  <c r="CP149" i="20"/>
  <c r="CP150" i="20"/>
  <c r="CP151" i="20"/>
  <c r="CP152" i="20"/>
  <c r="CP153" i="20"/>
  <c r="CP154" i="20"/>
  <c r="CP155" i="20"/>
  <c r="CP156" i="20"/>
  <c r="CP157" i="20"/>
  <c r="CP158" i="20"/>
  <c r="CP159" i="20"/>
  <c r="CP160" i="20"/>
  <c r="CP161" i="20"/>
  <c r="CP162" i="20"/>
  <c r="CP163" i="20"/>
  <c r="CP164" i="20"/>
  <c r="CP165" i="20"/>
  <c r="CP166" i="20"/>
  <c r="CP167" i="20"/>
  <c r="CP168" i="20"/>
  <c r="CP169" i="20"/>
  <c r="CP170" i="20"/>
  <c r="CP171" i="20"/>
  <c r="CP172" i="20"/>
  <c r="CP173" i="20"/>
  <c r="CP174" i="20"/>
  <c r="CP175" i="20"/>
  <c r="CP176" i="20"/>
  <c r="CP177" i="20"/>
  <c r="CP178" i="20"/>
  <c r="CP179" i="20"/>
  <c r="CP180" i="20"/>
  <c r="CP181" i="20"/>
  <c r="CP182" i="20"/>
  <c r="CP183" i="20"/>
  <c r="CP184" i="20"/>
  <c r="CP185" i="20"/>
  <c r="CP186" i="20"/>
  <c r="CP187" i="20"/>
  <c r="CP188" i="20"/>
  <c r="CP189" i="20"/>
  <c r="CP190" i="20"/>
  <c r="CP191" i="20"/>
  <c r="CP192" i="20"/>
  <c r="CP193" i="20"/>
  <c r="CP194" i="20"/>
  <c r="CP195" i="20"/>
  <c r="CP196" i="20"/>
  <c r="CP197" i="20"/>
  <c r="CP198" i="20"/>
  <c r="CP199" i="20"/>
  <c r="CP200" i="20"/>
  <c r="CP201" i="20"/>
  <c r="CP202" i="20"/>
  <c r="CP203" i="20"/>
  <c r="CP204" i="20"/>
  <c r="CP205" i="20"/>
  <c r="CP206" i="20"/>
  <c r="CP207" i="20"/>
  <c r="CP208" i="20"/>
  <c r="CP209" i="20"/>
  <c r="CP210" i="20"/>
  <c r="CP211" i="20"/>
  <c r="CP212" i="20"/>
  <c r="CP213" i="20"/>
  <c r="CP214" i="20"/>
  <c r="CP215" i="20"/>
  <c r="CP216" i="20"/>
  <c r="CP217" i="20"/>
  <c r="CP218" i="20"/>
  <c r="CP219" i="20"/>
  <c r="CP220" i="20"/>
  <c r="CP221" i="20"/>
  <c r="CP222" i="20"/>
  <c r="CP223" i="20"/>
  <c r="CP224" i="20"/>
  <c r="CP225" i="20"/>
  <c r="CP226" i="20"/>
  <c r="CP227" i="20"/>
  <c r="CP228" i="20"/>
  <c r="CP229" i="20"/>
  <c r="CP230" i="20"/>
  <c r="CP231" i="20"/>
  <c r="CP232" i="20"/>
  <c r="CP233" i="20"/>
  <c r="CP234" i="20"/>
  <c r="CP235" i="20"/>
  <c r="CP236" i="20"/>
  <c r="CP237" i="20"/>
  <c r="CP238" i="20"/>
  <c r="CP239" i="20"/>
  <c r="CP240" i="20"/>
  <c r="CP241" i="20"/>
  <c r="CP242" i="20"/>
  <c r="CP243" i="20"/>
  <c r="CP244" i="20"/>
  <c r="CP245" i="20"/>
  <c r="CP246" i="20"/>
  <c r="CP247" i="20"/>
  <c r="CP248" i="20"/>
  <c r="CP249" i="20"/>
  <c r="CP250" i="20"/>
  <c r="CP251" i="20"/>
  <c r="CP252" i="20"/>
  <c r="CP253" i="20"/>
  <c r="CP254" i="20"/>
  <c r="CP255" i="20"/>
  <c r="CP256" i="20"/>
  <c r="CP257" i="20"/>
  <c r="CP258" i="20"/>
  <c r="CP259" i="20"/>
  <c r="CP260" i="20"/>
  <c r="CP261" i="20"/>
  <c r="CP262" i="20"/>
  <c r="CP263" i="20"/>
  <c r="CP264" i="20"/>
  <c r="CP265" i="20"/>
  <c r="CP266" i="20"/>
  <c r="CP267" i="20"/>
  <c r="CP268" i="20"/>
  <c r="CP269" i="20"/>
  <c r="CP270" i="20"/>
  <c r="CP271" i="20"/>
  <c r="CP272" i="20"/>
  <c r="CP273" i="20"/>
  <c r="CP274" i="20"/>
  <c r="CP275" i="20"/>
  <c r="CP276" i="20"/>
  <c r="CP277" i="20"/>
  <c r="CP278" i="20"/>
  <c r="CP279" i="20"/>
  <c r="CP280" i="20"/>
  <c r="CP281" i="20"/>
  <c r="CP282" i="20"/>
  <c r="CP283" i="20"/>
  <c r="CP284" i="20"/>
  <c r="CP285" i="20"/>
  <c r="CP286" i="20"/>
  <c r="CP287" i="20"/>
  <c r="CP288" i="20"/>
  <c r="CP289" i="20"/>
  <c r="CP290" i="20"/>
  <c r="CP291" i="20"/>
  <c r="CP292" i="20"/>
  <c r="CP293" i="20"/>
  <c r="CP294" i="20"/>
  <c r="CP295" i="20"/>
  <c r="CP296" i="20"/>
  <c r="CP297" i="20"/>
  <c r="CP298" i="20"/>
  <c r="CP299" i="20"/>
  <c r="CP300" i="20"/>
  <c r="CP301" i="20"/>
  <c r="CP302" i="20"/>
  <c r="CP303" i="20"/>
  <c r="CP304" i="20"/>
  <c r="CP305" i="20"/>
  <c r="CP306" i="20"/>
  <c r="CP307" i="20"/>
  <c r="CP308" i="20"/>
  <c r="CP309" i="20"/>
  <c r="CP310" i="20"/>
  <c r="CP311" i="20"/>
  <c r="CP312" i="20"/>
  <c r="CP313" i="20"/>
  <c r="CP314" i="20"/>
  <c r="CP315" i="20"/>
  <c r="CP316" i="20"/>
  <c r="CP317" i="20"/>
  <c r="CP318" i="20"/>
  <c r="CP319" i="20"/>
  <c r="CP320" i="20"/>
  <c r="CP321" i="20"/>
  <c r="CP322" i="20"/>
  <c r="CP323" i="20"/>
  <c r="CP324" i="20"/>
  <c r="CP325" i="20"/>
  <c r="CP326" i="20"/>
  <c r="CP327" i="20"/>
  <c r="CP328" i="20"/>
  <c r="CP329" i="20"/>
  <c r="CP330" i="20"/>
  <c r="CP331" i="20"/>
  <c r="CP332" i="20"/>
  <c r="CP333" i="20"/>
  <c r="CP334" i="20"/>
  <c r="CP335" i="20"/>
  <c r="CP336" i="20"/>
  <c r="CP337" i="20"/>
  <c r="CP338" i="20"/>
  <c r="CP339" i="20"/>
  <c r="CP340" i="20"/>
  <c r="CP341" i="20"/>
  <c r="CP342" i="20"/>
  <c r="CP343" i="20"/>
  <c r="CP344" i="20"/>
  <c r="CP345" i="20"/>
  <c r="CP346" i="20"/>
  <c r="CP347" i="20"/>
  <c r="CP348" i="20"/>
  <c r="CP349" i="20"/>
  <c r="CP350" i="20"/>
  <c r="CP351" i="20"/>
  <c r="CP352" i="20"/>
  <c r="CP353" i="20"/>
  <c r="CP354" i="20"/>
  <c r="CP355" i="20"/>
  <c r="CP356" i="20"/>
  <c r="CP357" i="20"/>
  <c r="CP358" i="20"/>
  <c r="CP359" i="20"/>
  <c r="CP360" i="20"/>
  <c r="CP361" i="20"/>
  <c r="CP362" i="20"/>
  <c r="CP363" i="20"/>
  <c r="CP364" i="20"/>
  <c r="CP365" i="20"/>
  <c r="CP366" i="20"/>
  <c r="CP367" i="20"/>
  <c r="CP368" i="20"/>
  <c r="CP369" i="20"/>
  <c r="CP370" i="20"/>
  <c r="CP371" i="20"/>
  <c r="CP372" i="20"/>
  <c r="CP373" i="20"/>
  <c r="CP374" i="20"/>
  <c r="CP375" i="20"/>
  <c r="CP376" i="20"/>
  <c r="CP377" i="20"/>
  <c r="CP378" i="20"/>
  <c r="CP379" i="20"/>
  <c r="CP380" i="20"/>
  <c r="CP381" i="20"/>
  <c r="CP382" i="20"/>
  <c r="CP383" i="20"/>
  <c r="CP384" i="20"/>
  <c r="CP385" i="20"/>
  <c r="CP386" i="20"/>
  <c r="CP387" i="20"/>
  <c r="CP388" i="20"/>
  <c r="CP389" i="20"/>
  <c r="CP390" i="20"/>
  <c r="CP391" i="20"/>
  <c r="CP392" i="20"/>
  <c r="CP393" i="20"/>
  <c r="CP394" i="20"/>
  <c r="CP395" i="20"/>
  <c r="CP396" i="20"/>
  <c r="CP397" i="20"/>
  <c r="CP398" i="20"/>
  <c r="CP399" i="20"/>
  <c r="CP400" i="20"/>
  <c r="CP401" i="20"/>
  <c r="CP402" i="20"/>
  <c r="CP403" i="20"/>
  <c r="CP404" i="20"/>
  <c r="CP405" i="20"/>
  <c r="CP406" i="20"/>
  <c r="CP407" i="20"/>
  <c r="CP408" i="20"/>
  <c r="CP409" i="20"/>
  <c r="CP410" i="20"/>
  <c r="CP411" i="20"/>
  <c r="CP412" i="20"/>
  <c r="CP413" i="20"/>
  <c r="CP414" i="20"/>
  <c r="CP415" i="20"/>
  <c r="CP416" i="20"/>
  <c r="CP417" i="20"/>
  <c r="CP418" i="20"/>
  <c r="CP419" i="20"/>
  <c r="CP420" i="20"/>
  <c r="CP421" i="20"/>
  <c r="CP422" i="20"/>
  <c r="CP423" i="20"/>
  <c r="CP424" i="20"/>
  <c r="CP425" i="20"/>
  <c r="CP426" i="20"/>
  <c r="CP427" i="20"/>
  <c r="CP428" i="20"/>
  <c r="CP429" i="20"/>
  <c r="CP430" i="20"/>
  <c r="CP431" i="20"/>
  <c r="CP432" i="20"/>
  <c r="CP433" i="20"/>
  <c r="CP434" i="20"/>
  <c r="CP435" i="20"/>
  <c r="CP436" i="20"/>
  <c r="CP437" i="20"/>
  <c r="CP438" i="20"/>
  <c r="CP439" i="20"/>
  <c r="CP440" i="20"/>
  <c r="CP441" i="20"/>
  <c r="CP442" i="20"/>
  <c r="CP443" i="20"/>
  <c r="CP444" i="20"/>
  <c r="CP445" i="20"/>
  <c r="CP446" i="20"/>
  <c r="CP447" i="20"/>
  <c r="CP448" i="20"/>
  <c r="CP449" i="20"/>
  <c r="CP450" i="20"/>
  <c r="CP451" i="20"/>
  <c r="CP452" i="20"/>
  <c r="CP453" i="20"/>
  <c r="CP454" i="20"/>
  <c r="CP455" i="20"/>
  <c r="CP456" i="20"/>
  <c r="CP457" i="20"/>
  <c r="CP458" i="20"/>
  <c r="CP459" i="20"/>
  <c r="CP460" i="20"/>
  <c r="CP461" i="20"/>
  <c r="CP462" i="20"/>
  <c r="CP463" i="20"/>
  <c r="CP464" i="20"/>
  <c r="CP465" i="20"/>
  <c r="CP466" i="20"/>
  <c r="CP467" i="20"/>
  <c r="CP468" i="20"/>
  <c r="CP469" i="20"/>
  <c r="CP470" i="20"/>
  <c r="CP471" i="20"/>
  <c r="CP472" i="20"/>
  <c r="CP473" i="20"/>
  <c r="CP474" i="20"/>
  <c r="CP475" i="20"/>
  <c r="CP476" i="20"/>
  <c r="CP477" i="20"/>
  <c r="CP478" i="20"/>
  <c r="CP479" i="20"/>
  <c r="CP480" i="20"/>
  <c r="CP481" i="20"/>
  <c r="CP482" i="20"/>
  <c r="CP483" i="20"/>
  <c r="CP484" i="20"/>
  <c r="CP485" i="20"/>
  <c r="CP486" i="20"/>
  <c r="CP487" i="20"/>
  <c r="CP488" i="20"/>
  <c r="CP489" i="20"/>
  <c r="CP490" i="20"/>
  <c r="CP491" i="20"/>
  <c r="CP492" i="20"/>
  <c r="CP493" i="20"/>
  <c r="CP494" i="20"/>
  <c r="CP495" i="20"/>
  <c r="CP496" i="20"/>
  <c r="CP497" i="20"/>
  <c r="CP498" i="20"/>
  <c r="CP499" i="20"/>
  <c r="CP500" i="20"/>
  <c r="CP501" i="20"/>
  <c r="CP502" i="20"/>
  <c r="CP503" i="20"/>
  <c r="CP504" i="20"/>
  <c r="CP505" i="20"/>
  <c r="CP506" i="20"/>
  <c r="CP507" i="20"/>
  <c r="CP508" i="20"/>
  <c r="CP509" i="20"/>
  <c r="CP510" i="20"/>
  <c r="CP511" i="20"/>
  <c r="CP512" i="20"/>
  <c r="CP513" i="20"/>
  <c r="CP514" i="20"/>
  <c r="CP515" i="20"/>
  <c r="CP516" i="20"/>
  <c r="CP517" i="20"/>
  <c r="CP518" i="20"/>
  <c r="CP519" i="20"/>
  <c r="CP520" i="20"/>
  <c r="CP521" i="20"/>
  <c r="CP522" i="20"/>
  <c r="CP523" i="20"/>
  <c r="CP524" i="20"/>
  <c r="CP525" i="20"/>
  <c r="CP526" i="20"/>
  <c r="CP527" i="20"/>
  <c r="CP528" i="20"/>
  <c r="CP529" i="20"/>
  <c r="CP530" i="20"/>
  <c r="CP531" i="20"/>
  <c r="CP532" i="20"/>
  <c r="CP533" i="20"/>
  <c r="CP534" i="20"/>
  <c r="CP535" i="20"/>
  <c r="CP536" i="20"/>
  <c r="CP537" i="20"/>
  <c r="CP538" i="20"/>
  <c r="CP539" i="20"/>
  <c r="CP540" i="20"/>
  <c r="CP541" i="20"/>
  <c r="CP542" i="20"/>
  <c r="CP543" i="20"/>
  <c r="CP544" i="20"/>
  <c r="CP545" i="20"/>
  <c r="CP546" i="20"/>
  <c r="CP547" i="20"/>
  <c r="CP548" i="20"/>
  <c r="CP549" i="20"/>
  <c r="CP550" i="20"/>
  <c r="CP551" i="20"/>
  <c r="CP552" i="20"/>
  <c r="CP553" i="20"/>
  <c r="CP554" i="20"/>
  <c r="CP555" i="20"/>
  <c r="CP556" i="20"/>
  <c r="CP557" i="20"/>
  <c r="CP558" i="20"/>
  <c r="CP559" i="20"/>
  <c r="CP560" i="20"/>
  <c r="CP561" i="20"/>
  <c r="CP562" i="20"/>
  <c r="CP563" i="20"/>
  <c r="CP564" i="20"/>
  <c r="CP565" i="20"/>
  <c r="CO2" i="20"/>
  <c r="CO3" i="20"/>
  <c r="CO4" i="20"/>
  <c r="CO5" i="20"/>
  <c r="CO6" i="20"/>
  <c r="CO7" i="20"/>
  <c r="CO8" i="20"/>
  <c r="CO9" i="20"/>
  <c r="CO10" i="20"/>
  <c r="CO11" i="20"/>
  <c r="CO12" i="20"/>
  <c r="CO13" i="20"/>
  <c r="CO14" i="20"/>
  <c r="CO15" i="20"/>
  <c r="CO16" i="20"/>
  <c r="CO17" i="20"/>
  <c r="CO18" i="20"/>
  <c r="CO19" i="20"/>
  <c r="CO20" i="20"/>
  <c r="CO21" i="20"/>
  <c r="CO22" i="20"/>
  <c r="CO23" i="20"/>
  <c r="CO24" i="20"/>
  <c r="CO25" i="20"/>
  <c r="CO26" i="20"/>
  <c r="CO27" i="20"/>
  <c r="CO28" i="20"/>
  <c r="CO29" i="20"/>
  <c r="CO30" i="20"/>
  <c r="CO31" i="20"/>
  <c r="CO32" i="20"/>
  <c r="CO33" i="20"/>
  <c r="CO34" i="20"/>
  <c r="CO35" i="20"/>
  <c r="CO36" i="20"/>
  <c r="CO37" i="20"/>
  <c r="CO38" i="20"/>
  <c r="CO39" i="20"/>
  <c r="CO40" i="20"/>
  <c r="CO41" i="20"/>
  <c r="CO42" i="20"/>
  <c r="CO43" i="20"/>
  <c r="CO44" i="20"/>
  <c r="CO45" i="20"/>
  <c r="CO46" i="20"/>
  <c r="CO47" i="20"/>
  <c r="CO48" i="20"/>
  <c r="CO49" i="20"/>
  <c r="CO50" i="20"/>
  <c r="CO51" i="20"/>
  <c r="CO52" i="20"/>
  <c r="CO53" i="20"/>
  <c r="CO54" i="20"/>
  <c r="CO55" i="20"/>
  <c r="CO56" i="20"/>
  <c r="CO57" i="20"/>
  <c r="CO58" i="20"/>
  <c r="CO59" i="20"/>
  <c r="CO60" i="20"/>
  <c r="CO61" i="20"/>
  <c r="CO62" i="20"/>
  <c r="CO63" i="20"/>
  <c r="CO64" i="20"/>
  <c r="CO65" i="20"/>
  <c r="CO66" i="20"/>
  <c r="CO67" i="20"/>
  <c r="CO68" i="20"/>
  <c r="CO69" i="20"/>
  <c r="CO70" i="20"/>
  <c r="CO71" i="20"/>
  <c r="CO72" i="20"/>
  <c r="CO73" i="20"/>
  <c r="CO74" i="20"/>
  <c r="CO75" i="20"/>
  <c r="CO76" i="20"/>
  <c r="CO77" i="20"/>
  <c r="CO78" i="20"/>
  <c r="CO79" i="20"/>
  <c r="CO80" i="20"/>
  <c r="CO81" i="20"/>
  <c r="CO82" i="20"/>
  <c r="CO83" i="20"/>
  <c r="CO84" i="20"/>
  <c r="CO85" i="20"/>
  <c r="CO86" i="20"/>
  <c r="CO87" i="20"/>
  <c r="CO88" i="20"/>
  <c r="CO89" i="20"/>
  <c r="CO90" i="20"/>
  <c r="CO91" i="20"/>
  <c r="CO92" i="20"/>
  <c r="CO93" i="20"/>
  <c r="CO94" i="20"/>
  <c r="CO95" i="20"/>
  <c r="CO96" i="20"/>
  <c r="CO97" i="20"/>
  <c r="CO98" i="20"/>
  <c r="CO99" i="20"/>
  <c r="CO100" i="20"/>
  <c r="CO101" i="20"/>
  <c r="CO102" i="20"/>
  <c r="CO103" i="20"/>
  <c r="CO104" i="20"/>
  <c r="CO105" i="20"/>
  <c r="CO106" i="20"/>
  <c r="CO107" i="20"/>
  <c r="CO108" i="20"/>
  <c r="CO109" i="20"/>
  <c r="CO110" i="20"/>
  <c r="CO111" i="20"/>
  <c r="CO112" i="20"/>
  <c r="CO113" i="20"/>
  <c r="CO114" i="20"/>
  <c r="CO115" i="20"/>
  <c r="CO116" i="20"/>
  <c r="CO117" i="20"/>
  <c r="CO118" i="20"/>
  <c r="CO119" i="20"/>
  <c r="CO120" i="20"/>
  <c r="CO121" i="20"/>
  <c r="CO122" i="20"/>
  <c r="CO123" i="20"/>
  <c r="CO124" i="20"/>
  <c r="CO125" i="20"/>
  <c r="CO126" i="20"/>
  <c r="CO127" i="20"/>
  <c r="CO128" i="20"/>
  <c r="CO129" i="20"/>
  <c r="CO130" i="20"/>
  <c r="CO131" i="20"/>
  <c r="CO132" i="20"/>
  <c r="CO133" i="20"/>
  <c r="CO134" i="20"/>
  <c r="CO135" i="20"/>
  <c r="CO136" i="20"/>
  <c r="CO137" i="20"/>
  <c r="CO138" i="20"/>
  <c r="CO139" i="20"/>
  <c r="CO140" i="20"/>
  <c r="CO141" i="20"/>
  <c r="CO142" i="20"/>
  <c r="CO143" i="20"/>
  <c r="CO144" i="20"/>
  <c r="CO145" i="20"/>
  <c r="CO146" i="20"/>
  <c r="CO147" i="20"/>
  <c r="CO148" i="20"/>
  <c r="CO149" i="20"/>
  <c r="CO150" i="20"/>
  <c r="CO151" i="20"/>
  <c r="CO152" i="20"/>
  <c r="CO153" i="20"/>
  <c r="CO154" i="20"/>
  <c r="CO155" i="20"/>
  <c r="CO156" i="20"/>
  <c r="CO157" i="20"/>
  <c r="CO158" i="20"/>
  <c r="CO159" i="20"/>
  <c r="CO160" i="20"/>
  <c r="CO161" i="20"/>
  <c r="CO162" i="20"/>
  <c r="CO163" i="20"/>
  <c r="CO164" i="20"/>
  <c r="CO165" i="20"/>
  <c r="CO166" i="20"/>
  <c r="CO167" i="20"/>
  <c r="CO168" i="20"/>
  <c r="CO169" i="20"/>
  <c r="CO170" i="20"/>
  <c r="CO171" i="20"/>
  <c r="CO172" i="20"/>
  <c r="CO173" i="20"/>
  <c r="CO174" i="20"/>
  <c r="CO175" i="20"/>
  <c r="CO176" i="20"/>
  <c r="CO177" i="20"/>
  <c r="CO178" i="20"/>
  <c r="CO179" i="20"/>
  <c r="CO180" i="20"/>
  <c r="CO181" i="20"/>
  <c r="CO182" i="20"/>
  <c r="CO183" i="20"/>
  <c r="CO184" i="20"/>
  <c r="CO185" i="20"/>
  <c r="CO186" i="20"/>
  <c r="CO187" i="20"/>
  <c r="CO188" i="20"/>
  <c r="CO189" i="20"/>
  <c r="CO190" i="20"/>
  <c r="CO191" i="20"/>
  <c r="CO192" i="20"/>
  <c r="CO193" i="20"/>
  <c r="CO194" i="20"/>
  <c r="CO195" i="20"/>
  <c r="CO196" i="20"/>
  <c r="CO197" i="20"/>
  <c r="CO198" i="20"/>
  <c r="CO199" i="20"/>
  <c r="CO200" i="20"/>
  <c r="CO201" i="20"/>
  <c r="CO202" i="20"/>
  <c r="CO203" i="20"/>
  <c r="CO204" i="20"/>
  <c r="CO205" i="20"/>
  <c r="CO206" i="20"/>
  <c r="CO207" i="20"/>
  <c r="CO208" i="20"/>
  <c r="CO209" i="20"/>
  <c r="CO210" i="20"/>
  <c r="CO211" i="20"/>
  <c r="CO212" i="20"/>
  <c r="CO213" i="20"/>
  <c r="CO214" i="20"/>
  <c r="CO215" i="20"/>
  <c r="CO216" i="20"/>
  <c r="CO217" i="20"/>
  <c r="CO218" i="20"/>
  <c r="CO219" i="20"/>
  <c r="CO220" i="20"/>
  <c r="CO221" i="20"/>
  <c r="CO222" i="20"/>
  <c r="CO223" i="20"/>
  <c r="CO224" i="20"/>
  <c r="CO225" i="20"/>
  <c r="CO226" i="20"/>
  <c r="CO227" i="20"/>
  <c r="CO228" i="20"/>
  <c r="CO229" i="20"/>
  <c r="CO230" i="20"/>
  <c r="CO231" i="20"/>
  <c r="CO232" i="20"/>
  <c r="CO233" i="20"/>
  <c r="CO234" i="20"/>
  <c r="CO235" i="20"/>
  <c r="CO236" i="20"/>
  <c r="CO237" i="20"/>
  <c r="CO238" i="20"/>
  <c r="CO239" i="20"/>
  <c r="CO240" i="20"/>
  <c r="CO241" i="20"/>
  <c r="CO242" i="20"/>
  <c r="CO243" i="20"/>
  <c r="CO244" i="20"/>
  <c r="CO245" i="20"/>
  <c r="CO246" i="20"/>
  <c r="CO247" i="20"/>
  <c r="CO248" i="20"/>
  <c r="CO249" i="20"/>
  <c r="CO250" i="20"/>
  <c r="CO251" i="20"/>
  <c r="CO252" i="20"/>
  <c r="CO253" i="20"/>
  <c r="CO254" i="20"/>
  <c r="CO255" i="20"/>
  <c r="CO256" i="20"/>
  <c r="CO257" i="20"/>
  <c r="CO258" i="20"/>
  <c r="CO259" i="20"/>
  <c r="CO260" i="20"/>
  <c r="CO261" i="20"/>
  <c r="CO262" i="20"/>
  <c r="CO263" i="20"/>
  <c r="CO264" i="20"/>
  <c r="CO265" i="20"/>
  <c r="CO266" i="20"/>
  <c r="CO267" i="20"/>
  <c r="CO268" i="20"/>
  <c r="CO269" i="20"/>
  <c r="CO270" i="20"/>
  <c r="CO271" i="20"/>
  <c r="CO272" i="20"/>
  <c r="CO273" i="20"/>
  <c r="CO274" i="20"/>
  <c r="CO275" i="20"/>
  <c r="CO276" i="20"/>
  <c r="CO277" i="20"/>
  <c r="CO278" i="20"/>
  <c r="CO279" i="20"/>
  <c r="CO280" i="20"/>
  <c r="CO281" i="20"/>
  <c r="CO282" i="20"/>
  <c r="CO283" i="20"/>
  <c r="CO284" i="20"/>
  <c r="CO285" i="20"/>
  <c r="CO286" i="20"/>
  <c r="CO287" i="20"/>
  <c r="CO288" i="20"/>
  <c r="CO289" i="20"/>
  <c r="CO290" i="20"/>
  <c r="CO291" i="20"/>
  <c r="CO292" i="20"/>
  <c r="CO293" i="20"/>
  <c r="CO294" i="20"/>
  <c r="CO295" i="20"/>
  <c r="CO296" i="20"/>
  <c r="CO297" i="20"/>
  <c r="CO298" i="20"/>
  <c r="CO299" i="20"/>
  <c r="CO300" i="20"/>
  <c r="CO301" i="20"/>
  <c r="CO302" i="20"/>
  <c r="CO303" i="20"/>
  <c r="CO304" i="20"/>
  <c r="CO305" i="20"/>
  <c r="CO306" i="20"/>
  <c r="CO307" i="20"/>
  <c r="CO308" i="20"/>
  <c r="CO309" i="20"/>
  <c r="CO310" i="20"/>
  <c r="CO311" i="20"/>
  <c r="CO312" i="20"/>
  <c r="CO313" i="20"/>
  <c r="CO314" i="20"/>
  <c r="CO315" i="20"/>
  <c r="CO316" i="20"/>
  <c r="CO317" i="20"/>
  <c r="CO318" i="20"/>
  <c r="CO319" i="20"/>
  <c r="CO320" i="20"/>
  <c r="CO321" i="20"/>
  <c r="CO322" i="20"/>
  <c r="CO323" i="20"/>
  <c r="CO324" i="20"/>
  <c r="CO325" i="20"/>
  <c r="CO326" i="20"/>
  <c r="CO327" i="20"/>
  <c r="CO328" i="20"/>
  <c r="CO329" i="20"/>
  <c r="CO330" i="20"/>
  <c r="CO331" i="20"/>
  <c r="CO332" i="20"/>
  <c r="CO333" i="20"/>
  <c r="CO334" i="20"/>
  <c r="CO335" i="20"/>
  <c r="CO336" i="20"/>
  <c r="CO337" i="20"/>
  <c r="CO338" i="20"/>
  <c r="CO339" i="20"/>
  <c r="CO340" i="20"/>
  <c r="CO341" i="20"/>
  <c r="CO342" i="20"/>
  <c r="CO343" i="20"/>
  <c r="CO344" i="20"/>
  <c r="CO345" i="20"/>
  <c r="CO346" i="20"/>
  <c r="CO347" i="20"/>
  <c r="CO348" i="20"/>
  <c r="CO349" i="20"/>
  <c r="CO350" i="20"/>
  <c r="CO351" i="20"/>
  <c r="CO352" i="20"/>
  <c r="CO353" i="20"/>
  <c r="CO354" i="20"/>
  <c r="CO355" i="20"/>
  <c r="CO356" i="20"/>
  <c r="CO357" i="20"/>
  <c r="CO358" i="20"/>
  <c r="CO359" i="20"/>
  <c r="CO360" i="20"/>
  <c r="CO361" i="20"/>
  <c r="CO362" i="20"/>
  <c r="CO363" i="20"/>
  <c r="CO364" i="20"/>
  <c r="CO365" i="20"/>
  <c r="CO366" i="20"/>
  <c r="CO367" i="20"/>
  <c r="CO368" i="20"/>
  <c r="CO369" i="20"/>
  <c r="CO370" i="20"/>
  <c r="CO371" i="20"/>
  <c r="CO372" i="20"/>
  <c r="CO373" i="20"/>
  <c r="CO374" i="20"/>
  <c r="CO375" i="20"/>
  <c r="CO376" i="20"/>
  <c r="CO377" i="20"/>
  <c r="CO378" i="20"/>
  <c r="CO379" i="20"/>
  <c r="CO380" i="20"/>
  <c r="CO381" i="20"/>
  <c r="CO382" i="20"/>
  <c r="CO383" i="20"/>
  <c r="CO384" i="20"/>
  <c r="CO385" i="20"/>
  <c r="CO386" i="20"/>
  <c r="CO387" i="20"/>
  <c r="CO388" i="20"/>
  <c r="CO389" i="20"/>
  <c r="CO390" i="20"/>
  <c r="CO391" i="20"/>
  <c r="CO392" i="20"/>
  <c r="CO393" i="20"/>
  <c r="CO394" i="20"/>
  <c r="CO395" i="20"/>
  <c r="CO396" i="20"/>
  <c r="CO397" i="20"/>
  <c r="CO398" i="20"/>
  <c r="CO399" i="20"/>
  <c r="CO400" i="20"/>
  <c r="CO401" i="20"/>
  <c r="CO402" i="20"/>
  <c r="CO403" i="20"/>
  <c r="CO404" i="20"/>
  <c r="CO405" i="20"/>
  <c r="CO406" i="20"/>
  <c r="CO407" i="20"/>
  <c r="CO408" i="20"/>
  <c r="CO409" i="20"/>
  <c r="CO410" i="20"/>
  <c r="CO411" i="20"/>
  <c r="CO412" i="20"/>
  <c r="CO413" i="20"/>
  <c r="CO414" i="20"/>
  <c r="CO415" i="20"/>
  <c r="CO416" i="20"/>
  <c r="CO417" i="20"/>
  <c r="CO418" i="20"/>
  <c r="CO419" i="20"/>
  <c r="CO420" i="20"/>
  <c r="CO421" i="20"/>
  <c r="CO422" i="20"/>
  <c r="CO423" i="20"/>
  <c r="CO424" i="20"/>
  <c r="CO425" i="20"/>
  <c r="CO426" i="20"/>
  <c r="CO427" i="20"/>
  <c r="CO428" i="20"/>
  <c r="CO429" i="20"/>
  <c r="CO430" i="20"/>
  <c r="CO431" i="20"/>
  <c r="CO432" i="20"/>
  <c r="CO433" i="20"/>
  <c r="CO434" i="20"/>
  <c r="CO435" i="20"/>
  <c r="CO436" i="20"/>
  <c r="CO437" i="20"/>
  <c r="CO438" i="20"/>
  <c r="CO439" i="20"/>
  <c r="CO440" i="20"/>
  <c r="CO441" i="20"/>
  <c r="CO442" i="20"/>
  <c r="CO443" i="20"/>
  <c r="CO444" i="20"/>
  <c r="CO445" i="20"/>
  <c r="CO446" i="20"/>
  <c r="CO447" i="20"/>
  <c r="CO448" i="20"/>
  <c r="CO449" i="20"/>
  <c r="CO450" i="20"/>
  <c r="CO451" i="20"/>
  <c r="CO452" i="20"/>
  <c r="CO453" i="20"/>
  <c r="CO454" i="20"/>
  <c r="CO455" i="20"/>
  <c r="CO456" i="20"/>
  <c r="CO457" i="20"/>
  <c r="CO458" i="20"/>
  <c r="CO459" i="20"/>
  <c r="CO460" i="20"/>
  <c r="CO461" i="20"/>
  <c r="CO462" i="20"/>
  <c r="CO463" i="20"/>
  <c r="CO464" i="20"/>
  <c r="CO465" i="20"/>
  <c r="CO466" i="20"/>
  <c r="CO467" i="20"/>
  <c r="CO468" i="20"/>
  <c r="CO469" i="20"/>
  <c r="CO470" i="20"/>
  <c r="CO471" i="20"/>
  <c r="CO472" i="20"/>
  <c r="CO473" i="20"/>
  <c r="CO474" i="20"/>
  <c r="CO475" i="20"/>
  <c r="CO476" i="20"/>
  <c r="CO477" i="20"/>
  <c r="CO478" i="20"/>
  <c r="CO479" i="20"/>
  <c r="CO480" i="20"/>
  <c r="CO481" i="20"/>
  <c r="CO482" i="20"/>
  <c r="CO483" i="20"/>
  <c r="CO484" i="20"/>
  <c r="CO485" i="20"/>
  <c r="CO486" i="20"/>
  <c r="CO487" i="20"/>
  <c r="CO488" i="20"/>
  <c r="CO489" i="20"/>
  <c r="CO490" i="20"/>
  <c r="CO491" i="20"/>
  <c r="CO492" i="20"/>
  <c r="CO493" i="20"/>
  <c r="CO494" i="20"/>
  <c r="CO495" i="20"/>
  <c r="CO496" i="20"/>
  <c r="CO497" i="20"/>
  <c r="CO498" i="20"/>
  <c r="CO499" i="20"/>
  <c r="CO500" i="20"/>
  <c r="CO501" i="20"/>
  <c r="CO502" i="20"/>
  <c r="CO503" i="20"/>
  <c r="CO504" i="20"/>
  <c r="CO505" i="20"/>
  <c r="CO506" i="20"/>
  <c r="CO507" i="20"/>
  <c r="CO508" i="20"/>
  <c r="CO509" i="20"/>
  <c r="CO510" i="20"/>
  <c r="CO511" i="20"/>
  <c r="CO512" i="20"/>
  <c r="CO513" i="20"/>
  <c r="CO514" i="20"/>
  <c r="CO515" i="20"/>
  <c r="CO516" i="20"/>
  <c r="CO517" i="20"/>
  <c r="CO518" i="20"/>
  <c r="CO519" i="20"/>
  <c r="CO520" i="20"/>
  <c r="CO521" i="20"/>
  <c r="CO522" i="20"/>
  <c r="CO523" i="20"/>
  <c r="CO524" i="20"/>
  <c r="CO525" i="20"/>
  <c r="CO526" i="20"/>
  <c r="CO527" i="20"/>
  <c r="CO528" i="20"/>
  <c r="CO529" i="20"/>
  <c r="CO530" i="20"/>
  <c r="CO531" i="20"/>
  <c r="CO532" i="20"/>
  <c r="CO533" i="20"/>
  <c r="CO534" i="20"/>
  <c r="CO535" i="20"/>
  <c r="CO536" i="20"/>
  <c r="CO537" i="20"/>
  <c r="CO538" i="20"/>
  <c r="CO539" i="20"/>
  <c r="CO540" i="20"/>
  <c r="CO541" i="20"/>
  <c r="CO542" i="20"/>
  <c r="CO543" i="20"/>
  <c r="CO544" i="20"/>
  <c r="CO545" i="20"/>
  <c r="CO546" i="20"/>
  <c r="CO547" i="20"/>
  <c r="CO548" i="20"/>
  <c r="CO549" i="20"/>
  <c r="CO550" i="20"/>
  <c r="CO551" i="20"/>
  <c r="CO552" i="20"/>
  <c r="CO553" i="20"/>
  <c r="CO554" i="20"/>
  <c r="CO555" i="20"/>
  <c r="CO556" i="20"/>
  <c r="CO557" i="20"/>
  <c r="CO558" i="20"/>
  <c r="CO559" i="20"/>
  <c r="CO560" i="20"/>
  <c r="CO561" i="20"/>
  <c r="CO562" i="20"/>
  <c r="CO563" i="20"/>
  <c r="CO564" i="20"/>
  <c r="CO565" i="20"/>
  <c r="CN2" i="20"/>
  <c r="CN3" i="20"/>
  <c r="CN4" i="20"/>
  <c r="CN5" i="20"/>
  <c r="CN6" i="20"/>
  <c r="CN7" i="20"/>
  <c r="CN8" i="20"/>
  <c r="CN9" i="20"/>
  <c r="CN10" i="20"/>
  <c r="CN11" i="20"/>
  <c r="CN12" i="20"/>
  <c r="CN13" i="20"/>
  <c r="CN14" i="20"/>
  <c r="CN15" i="20"/>
  <c r="CN16" i="20"/>
  <c r="CN17" i="20"/>
  <c r="CN18" i="20"/>
  <c r="CN19" i="20"/>
  <c r="CN20" i="20"/>
  <c r="CN21" i="20"/>
  <c r="CN22" i="20"/>
  <c r="CN23" i="20"/>
  <c r="CN24" i="20"/>
  <c r="CN25" i="20"/>
  <c r="CN26" i="20"/>
  <c r="CN27" i="20"/>
  <c r="CN28" i="20"/>
  <c r="CN29" i="20"/>
  <c r="CN30" i="20"/>
  <c r="CN31" i="20"/>
  <c r="CN32" i="20"/>
  <c r="CN33" i="20"/>
  <c r="CN34" i="20"/>
  <c r="CN35" i="20"/>
  <c r="CN36" i="20"/>
  <c r="CN37" i="20"/>
  <c r="CN38" i="20"/>
  <c r="CN39" i="20"/>
  <c r="CN40" i="20"/>
  <c r="CN41" i="20"/>
  <c r="CN42" i="20"/>
  <c r="CN43" i="20"/>
  <c r="CN44" i="20"/>
  <c r="CN45" i="20"/>
  <c r="CN46" i="20"/>
  <c r="CN47" i="20"/>
  <c r="CN48" i="20"/>
  <c r="CN49" i="20"/>
  <c r="CN50" i="20"/>
  <c r="CN51" i="20"/>
  <c r="CN52" i="20"/>
  <c r="CN53" i="20"/>
  <c r="CN54" i="20"/>
  <c r="CN55" i="20"/>
  <c r="CN56" i="20"/>
  <c r="CN57" i="20"/>
  <c r="CN58" i="20"/>
  <c r="CN59" i="20"/>
  <c r="CN60" i="20"/>
  <c r="CN61" i="20"/>
  <c r="CN62" i="20"/>
  <c r="CN63" i="20"/>
  <c r="CN64" i="20"/>
  <c r="CN65" i="20"/>
  <c r="CN66" i="20"/>
  <c r="CN67" i="20"/>
  <c r="CN68" i="20"/>
  <c r="CN69" i="20"/>
  <c r="CN70" i="20"/>
  <c r="CN71" i="20"/>
  <c r="CN72" i="20"/>
  <c r="CN73" i="20"/>
  <c r="CN74" i="20"/>
  <c r="CN75" i="20"/>
  <c r="CN76" i="20"/>
  <c r="CN77" i="20"/>
  <c r="CN78" i="20"/>
  <c r="CN79" i="20"/>
  <c r="CN80" i="20"/>
  <c r="CN81" i="20"/>
  <c r="CN82" i="20"/>
  <c r="CN83" i="20"/>
  <c r="CN84" i="20"/>
  <c r="CN85" i="20"/>
  <c r="CN86" i="20"/>
  <c r="CN87" i="20"/>
  <c r="CN88" i="20"/>
  <c r="CN89" i="20"/>
  <c r="CN90" i="20"/>
  <c r="CN91" i="20"/>
  <c r="CN92" i="20"/>
  <c r="CN93" i="20"/>
  <c r="CN94" i="20"/>
  <c r="CN95" i="20"/>
  <c r="CN96" i="20"/>
  <c r="CN97" i="20"/>
  <c r="CN98" i="20"/>
  <c r="CN99" i="20"/>
  <c r="CN100" i="20"/>
  <c r="CN101" i="20"/>
  <c r="CN102" i="20"/>
  <c r="CN103" i="20"/>
  <c r="CN104" i="20"/>
  <c r="CN105" i="20"/>
  <c r="CN106" i="20"/>
  <c r="CN107" i="20"/>
  <c r="CN108" i="20"/>
  <c r="CN109" i="20"/>
  <c r="CN110" i="20"/>
  <c r="CN111" i="20"/>
  <c r="CN112" i="20"/>
  <c r="CN113" i="20"/>
  <c r="CN114" i="20"/>
  <c r="CN115" i="20"/>
  <c r="CN116" i="20"/>
  <c r="CN117" i="20"/>
  <c r="CN118" i="20"/>
  <c r="CN119" i="20"/>
  <c r="CN120" i="20"/>
  <c r="CN121" i="20"/>
  <c r="CN122" i="20"/>
  <c r="CN123" i="20"/>
  <c r="CN124" i="20"/>
  <c r="CN125" i="20"/>
  <c r="CN126" i="20"/>
  <c r="CN127" i="20"/>
  <c r="CN128" i="20"/>
  <c r="CN129" i="20"/>
  <c r="CN130" i="20"/>
  <c r="CN131" i="20"/>
  <c r="CN132" i="20"/>
  <c r="CN133" i="20"/>
  <c r="CN134" i="20"/>
  <c r="CN135" i="20"/>
  <c r="CN136" i="20"/>
  <c r="CN137" i="20"/>
  <c r="CN138" i="20"/>
  <c r="CN139" i="20"/>
  <c r="CN140" i="20"/>
  <c r="CN141" i="20"/>
  <c r="CN142" i="20"/>
  <c r="CN143" i="20"/>
  <c r="CN144" i="20"/>
  <c r="CN145" i="20"/>
  <c r="CN146" i="20"/>
  <c r="CN147" i="20"/>
  <c r="CN148" i="20"/>
  <c r="CN149" i="20"/>
  <c r="CN150" i="20"/>
  <c r="CN151" i="20"/>
  <c r="CN152" i="20"/>
  <c r="CN153" i="20"/>
  <c r="CN154" i="20"/>
  <c r="CN155" i="20"/>
  <c r="CN156" i="20"/>
  <c r="CN157" i="20"/>
  <c r="CN158" i="20"/>
  <c r="CN159" i="20"/>
  <c r="CN160" i="20"/>
  <c r="CN161" i="20"/>
  <c r="CN162" i="20"/>
  <c r="CN163" i="20"/>
  <c r="CN164" i="20"/>
  <c r="CN165" i="20"/>
  <c r="CN166" i="20"/>
  <c r="CN167" i="20"/>
  <c r="CN168" i="20"/>
  <c r="CN169" i="20"/>
  <c r="CN170" i="20"/>
  <c r="CN171" i="20"/>
  <c r="CN172" i="20"/>
  <c r="CN173" i="20"/>
  <c r="CN174" i="20"/>
  <c r="CN175" i="20"/>
  <c r="CN176" i="20"/>
  <c r="CN177" i="20"/>
  <c r="CN178" i="20"/>
  <c r="CN179" i="20"/>
  <c r="CN180" i="20"/>
  <c r="CN181" i="20"/>
  <c r="CN182" i="20"/>
  <c r="CN183" i="20"/>
  <c r="CN184" i="20"/>
  <c r="CN185" i="20"/>
  <c r="CN186" i="20"/>
  <c r="CN187" i="20"/>
  <c r="CN188" i="20"/>
  <c r="CN189" i="20"/>
  <c r="CN190" i="20"/>
  <c r="CN191" i="20"/>
  <c r="CN192" i="20"/>
  <c r="CN193" i="20"/>
  <c r="CN194" i="20"/>
  <c r="CN195" i="20"/>
  <c r="CN196" i="20"/>
  <c r="CN197" i="20"/>
  <c r="CN198" i="20"/>
  <c r="CN199" i="20"/>
  <c r="CN200" i="20"/>
  <c r="CN201" i="20"/>
  <c r="CN202" i="20"/>
  <c r="CN203" i="20"/>
  <c r="CN204" i="20"/>
  <c r="CN205" i="20"/>
  <c r="CN206" i="20"/>
  <c r="CN207" i="20"/>
  <c r="CN208" i="20"/>
  <c r="CN209" i="20"/>
  <c r="CN210" i="20"/>
  <c r="CN211" i="20"/>
  <c r="CN212" i="20"/>
  <c r="CN213" i="20"/>
  <c r="CN214" i="20"/>
  <c r="CN215" i="20"/>
  <c r="CN216" i="20"/>
  <c r="CN217" i="20"/>
  <c r="CN218" i="20"/>
  <c r="CN219" i="20"/>
  <c r="CN220" i="20"/>
  <c r="CN221" i="20"/>
  <c r="CN222" i="20"/>
  <c r="CN223" i="20"/>
  <c r="CN224" i="20"/>
  <c r="CN225" i="20"/>
  <c r="CN226" i="20"/>
  <c r="CN227" i="20"/>
  <c r="CN228" i="20"/>
  <c r="CN229" i="20"/>
  <c r="CN230" i="20"/>
  <c r="CN231" i="20"/>
  <c r="CN232" i="20"/>
  <c r="CN233" i="20"/>
  <c r="CN234" i="20"/>
  <c r="CN235" i="20"/>
  <c r="CN236" i="20"/>
  <c r="CN237" i="20"/>
  <c r="CN238" i="20"/>
  <c r="CN239" i="20"/>
  <c r="CN240" i="20"/>
  <c r="CN241" i="20"/>
  <c r="CN242" i="20"/>
  <c r="CN243" i="20"/>
  <c r="CN244" i="20"/>
  <c r="CN245" i="20"/>
  <c r="CN246" i="20"/>
  <c r="CN247" i="20"/>
  <c r="CN248" i="20"/>
  <c r="CN249" i="20"/>
  <c r="CN250" i="20"/>
  <c r="CN251" i="20"/>
  <c r="CN252" i="20"/>
  <c r="CN253" i="20"/>
  <c r="CN254" i="20"/>
  <c r="CN255" i="20"/>
  <c r="CN256" i="20"/>
  <c r="CN257" i="20"/>
  <c r="CN258" i="20"/>
  <c r="CN259" i="20"/>
  <c r="CN260" i="20"/>
  <c r="CN261" i="20"/>
  <c r="CN262" i="20"/>
  <c r="CN263" i="20"/>
  <c r="CN264" i="20"/>
  <c r="CN265" i="20"/>
  <c r="CN266" i="20"/>
  <c r="CN267" i="20"/>
  <c r="CN268" i="20"/>
  <c r="CN269" i="20"/>
  <c r="CN270" i="20"/>
  <c r="CN271" i="20"/>
  <c r="CN272" i="20"/>
  <c r="CN273" i="20"/>
  <c r="CN274" i="20"/>
  <c r="CN275" i="20"/>
  <c r="CN276" i="20"/>
  <c r="CN277" i="20"/>
  <c r="CN278" i="20"/>
  <c r="CN279" i="20"/>
  <c r="CN280" i="20"/>
  <c r="CN281" i="20"/>
  <c r="CN282" i="20"/>
  <c r="CN283" i="20"/>
  <c r="CN284" i="20"/>
  <c r="CN285" i="20"/>
  <c r="CN286" i="20"/>
  <c r="CN287" i="20"/>
  <c r="CN288" i="20"/>
  <c r="CN289" i="20"/>
  <c r="CN290" i="20"/>
  <c r="CN291" i="20"/>
  <c r="CN292" i="20"/>
  <c r="CN293" i="20"/>
  <c r="CN294" i="20"/>
  <c r="CN295" i="20"/>
  <c r="CN296" i="20"/>
  <c r="CN297" i="20"/>
  <c r="CN298" i="20"/>
  <c r="CN299" i="20"/>
  <c r="CN300" i="20"/>
  <c r="CN301" i="20"/>
  <c r="CN302" i="20"/>
  <c r="CN303" i="20"/>
  <c r="CN304" i="20"/>
  <c r="CN305" i="20"/>
  <c r="CN306" i="20"/>
  <c r="CN307" i="20"/>
  <c r="CN308" i="20"/>
  <c r="CN309" i="20"/>
  <c r="CN310" i="20"/>
  <c r="CN311" i="20"/>
  <c r="CN312" i="20"/>
  <c r="CN313" i="20"/>
  <c r="CN314" i="20"/>
  <c r="CN315" i="20"/>
  <c r="CN316" i="20"/>
  <c r="CN317" i="20"/>
  <c r="CN318" i="20"/>
  <c r="CN319" i="20"/>
  <c r="CN320" i="20"/>
  <c r="CN321" i="20"/>
  <c r="CN322" i="20"/>
  <c r="CN323" i="20"/>
  <c r="CN324" i="20"/>
  <c r="CN325" i="20"/>
  <c r="CN326" i="20"/>
  <c r="CN327" i="20"/>
  <c r="CN328" i="20"/>
  <c r="CN329" i="20"/>
  <c r="CN330" i="20"/>
  <c r="CN331" i="20"/>
  <c r="CN332" i="20"/>
  <c r="CN333" i="20"/>
  <c r="CN334" i="20"/>
  <c r="CN335" i="20"/>
  <c r="CN336" i="20"/>
  <c r="CN337" i="20"/>
  <c r="CN338" i="20"/>
  <c r="CN339" i="20"/>
  <c r="CN340" i="20"/>
  <c r="CN341" i="20"/>
  <c r="CN342" i="20"/>
  <c r="CN343" i="20"/>
  <c r="CN344" i="20"/>
  <c r="CN345" i="20"/>
  <c r="CN346" i="20"/>
  <c r="CN347" i="20"/>
  <c r="CN348" i="20"/>
  <c r="CN349" i="20"/>
  <c r="CN350" i="20"/>
  <c r="CN351" i="20"/>
  <c r="CN352" i="20"/>
  <c r="CN353" i="20"/>
  <c r="CN354" i="20"/>
  <c r="CN355" i="20"/>
  <c r="CN356" i="20"/>
  <c r="CN357" i="20"/>
  <c r="CN358" i="20"/>
  <c r="CN359" i="20"/>
  <c r="CN360" i="20"/>
  <c r="CN361" i="20"/>
  <c r="CN362" i="20"/>
  <c r="CN363" i="20"/>
  <c r="CN364" i="20"/>
  <c r="CN365" i="20"/>
  <c r="CN366" i="20"/>
  <c r="CN367" i="20"/>
  <c r="CN368" i="20"/>
  <c r="CN369" i="20"/>
  <c r="CN370" i="20"/>
  <c r="CN371" i="20"/>
  <c r="CN372" i="20"/>
  <c r="CN373" i="20"/>
  <c r="CN374" i="20"/>
  <c r="CN375" i="20"/>
  <c r="CN376" i="20"/>
  <c r="CN377" i="20"/>
  <c r="CN378" i="20"/>
  <c r="CN379" i="20"/>
  <c r="CN380" i="20"/>
  <c r="CN381" i="20"/>
  <c r="CN382" i="20"/>
  <c r="CN383" i="20"/>
  <c r="CN384" i="20"/>
  <c r="CN385" i="20"/>
  <c r="CN386" i="20"/>
  <c r="CN387" i="20"/>
  <c r="CN388" i="20"/>
  <c r="CN389" i="20"/>
  <c r="CN390" i="20"/>
  <c r="CN391" i="20"/>
  <c r="CN392" i="20"/>
  <c r="CN393" i="20"/>
  <c r="CN394" i="20"/>
  <c r="CN395" i="20"/>
  <c r="CN396" i="20"/>
  <c r="CN397" i="20"/>
  <c r="CN398" i="20"/>
  <c r="CN399" i="20"/>
  <c r="CN400" i="20"/>
  <c r="CN401" i="20"/>
  <c r="CN402" i="20"/>
  <c r="CN403" i="20"/>
  <c r="CN404" i="20"/>
  <c r="CN405" i="20"/>
  <c r="CN406" i="20"/>
  <c r="CN407" i="20"/>
  <c r="CN408" i="20"/>
  <c r="CN409" i="20"/>
  <c r="CN410" i="20"/>
  <c r="CN411" i="20"/>
  <c r="CN412" i="20"/>
  <c r="CN413" i="20"/>
  <c r="CN414" i="20"/>
  <c r="CN415" i="20"/>
  <c r="CN416" i="20"/>
  <c r="CN417" i="20"/>
  <c r="CN418" i="20"/>
  <c r="CN419" i="20"/>
  <c r="CN420" i="20"/>
  <c r="CN421" i="20"/>
  <c r="CN422" i="20"/>
  <c r="CN423" i="20"/>
  <c r="CN424" i="20"/>
  <c r="CN425" i="20"/>
  <c r="CN426" i="20"/>
  <c r="CN427" i="20"/>
  <c r="CN428" i="20"/>
  <c r="CN429" i="20"/>
  <c r="CN430" i="20"/>
  <c r="CN431" i="20"/>
  <c r="CN432" i="20"/>
  <c r="CN433" i="20"/>
  <c r="CN434" i="20"/>
  <c r="CN435" i="20"/>
  <c r="CN436" i="20"/>
  <c r="CN437" i="20"/>
  <c r="CN438" i="20"/>
  <c r="CN439" i="20"/>
  <c r="CN440" i="20"/>
  <c r="CN441" i="20"/>
  <c r="CN442" i="20"/>
  <c r="CN443" i="20"/>
  <c r="CN444" i="20"/>
  <c r="CN445" i="20"/>
  <c r="CN446" i="20"/>
  <c r="CN447" i="20"/>
  <c r="CN448" i="20"/>
  <c r="CN449" i="20"/>
  <c r="CN450" i="20"/>
  <c r="CN451" i="20"/>
  <c r="CN452" i="20"/>
  <c r="CN453" i="20"/>
  <c r="CN454" i="20"/>
  <c r="CN455" i="20"/>
  <c r="CN456" i="20"/>
  <c r="CN457" i="20"/>
  <c r="CN458" i="20"/>
  <c r="CN459" i="20"/>
  <c r="CN460" i="20"/>
  <c r="CN461" i="20"/>
  <c r="CN462" i="20"/>
  <c r="CN463" i="20"/>
  <c r="CN464" i="20"/>
  <c r="CN465" i="20"/>
  <c r="CN466" i="20"/>
  <c r="CN467" i="20"/>
  <c r="CN468" i="20"/>
  <c r="CN469" i="20"/>
  <c r="CN470" i="20"/>
  <c r="CN471" i="20"/>
  <c r="CN472" i="20"/>
  <c r="CN473" i="20"/>
  <c r="CN474" i="20"/>
  <c r="CN475" i="20"/>
  <c r="CN476" i="20"/>
  <c r="CN477" i="20"/>
  <c r="CN478" i="20"/>
  <c r="CN479" i="20"/>
  <c r="CN480" i="20"/>
  <c r="CN481" i="20"/>
  <c r="CN482" i="20"/>
  <c r="CN483" i="20"/>
  <c r="CN484" i="20"/>
  <c r="CN485" i="20"/>
  <c r="CN486" i="20"/>
  <c r="CN487" i="20"/>
  <c r="CN488" i="20"/>
  <c r="CN489" i="20"/>
  <c r="CN490" i="20"/>
  <c r="CN491" i="20"/>
  <c r="CN492" i="20"/>
  <c r="CN493" i="20"/>
  <c r="CN494" i="20"/>
  <c r="CN495" i="20"/>
  <c r="CN496" i="20"/>
  <c r="CN497" i="20"/>
  <c r="CN498" i="20"/>
  <c r="CN499" i="20"/>
  <c r="CN500" i="20"/>
  <c r="CN501" i="20"/>
  <c r="CN502" i="20"/>
  <c r="CN503" i="20"/>
  <c r="CN504" i="20"/>
  <c r="CN505" i="20"/>
  <c r="CN506" i="20"/>
  <c r="CN507" i="20"/>
  <c r="CN508" i="20"/>
  <c r="CN509" i="20"/>
  <c r="CN510" i="20"/>
  <c r="CN511" i="20"/>
  <c r="CN512" i="20"/>
  <c r="CN513" i="20"/>
  <c r="CN514" i="20"/>
  <c r="CN515" i="20"/>
  <c r="CN516" i="20"/>
  <c r="CN517" i="20"/>
  <c r="CN518" i="20"/>
  <c r="CN519" i="20"/>
  <c r="CN520" i="20"/>
  <c r="CN521" i="20"/>
  <c r="CN522" i="20"/>
  <c r="CN523" i="20"/>
  <c r="CN524" i="20"/>
  <c r="CN525" i="20"/>
  <c r="CN526" i="20"/>
  <c r="CN527" i="20"/>
  <c r="CN528" i="20"/>
  <c r="CN529" i="20"/>
  <c r="CN530" i="20"/>
  <c r="CN531" i="20"/>
  <c r="CN532" i="20"/>
  <c r="CN533" i="20"/>
  <c r="CN534" i="20"/>
  <c r="CN535" i="20"/>
  <c r="CN536" i="20"/>
  <c r="CN537" i="20"/>
  <c r="CN538" i="20"/>
  <c r="CN539" i="20"/>
  <c r="CN540" i="20"/>
  <c r="CN541" i="20"/>
  <c r="CN542" i="20"/>
  <c r="CN543" i="20"/>
  <c r="CN544" i="20"/>
  <c r="CN545" i="20"/>
  <c r="CN546" i="20"/>
  <c r="CN547" i="20"/>
  <c r="CN548" i="20"/>
  <c r="CN549" i="20"/>
  <c r="CN550" i="20"/>
  <c r="CN551" i="20"/>
  <c r="CN552" i="20"/>
  <c r="CN553" i="20"/>
  <c r="CN554" i="20"/>
  <c r="CN555" i="20"/>
  <c r="CN556" i="20"/>
  <c r="CN557" i="20"/>
  <c r="CN558" i="20"/>
  <c r="CN559" i="20"/>
  <c r="CN560" i="20"/>
  <c r="CN561" i="20"/>
  <c r="CN562" i="20"/>
  <c r="CN563" i="20"/>
  <c r="CN564" i="20"/>
  <c r="CN565" i="20"/>
  <c r="CM2" i="20"/>
  <c r="CM3" i="20"/>
  <c r="CM4" i="20"/>
  <c r="CM5" i="20"/>
  <c r="CM6" i="20"/>
  <c r="CM7" i="20"/>
  <c r="CM8" i="20"/>
  <c r="CM9" i="20"/>
  <c r="CM10" i="20"/>
  <c r="CM11" i="20"/>
  <c r="CM12" i="20"/>
  <c r="CM13" i="20"/>
  <c r="CM14" i="20"/>
  <c r="CM15" i="20"/>
  <c r="CM16" i="20"/>
  <c r="CM17" i="20"/>
  <c r="CM18" i="20"/>
  <c r="CM19" i="20"/>
  <c r="CM20" i="20"/>
  <c r="CM21" i="20"/>
  <c r="CM22" i="20"/>
  <c r="CM23" i="20"/>
  <c r="CM24" i="20"/>
  <c r="CM25" i="20"/>
  <c r="CM26" i="20"/>
  <c r="CM27" i="20"/>
  <c r="CM28" i="20"/>
  <c r="CM29" i="20"/>
  <c r="CM30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M43" i="20"/>
  <c r="CM44" i="20"/>
  <c r="CM45" i="20"/>
  <c r="CM46" i="20"/>
  <c r="CM47" i="20"/>
  <c r="CM48" i="20"/>
  <c r="CM49" i="20"/>
  <c r="CM50" i="20"/>
  <c r="CM51" i="20"/>
  <c r="CM52" i="20"/>
  <c r="CM53" i="20"/>
  <c r="CM54" i="20"/>
  <c r="CM55" i="20"/>
  <c r="CM56" i="20"/>
  <c r="CM57" i="20"/>
  <c r="CM58" i="20"/>
  <c r="CM59" i="20"/>
  <c r="CM60" i="20"/>
  <c r="CM61" i="20"/>
  <c r="CM62" i="20"/>
  <c r="CM63" i="20"/>
  <c r="CM64" i="20"/>
  <c r="CM65" i="20"/>
  <c r="CM66" i="20"/>
  <c r="CM67" i="20"/>
  <c r="CM68" i="20"/>
  <c r="CM69" i="20"/>
  <c r="CM70" i="20"/>
  <c r="CM71" i="20"/>
  <c r="CM72" i="20"/>
  <c r="CM73" i="20"/>
  <c r="CM74" i="20"/>
  <c r="CM75" i="20"/>
  <c r="CM76" i="20"/>
  <c r="CM77" i="20"/>
  <c r="CM78" i="20"/>
  <c r="CM79" i="20"/>
  <c r="CM80" i="20"/>
  <c r="CM81" i="20"/>
  <c r="CM82" i="20"/>
  <c r="CM83" i="20"/>
  <c r="CM84" i="20"/>
  <c r="CM85" i="20"/>
  <c r="CM86" i="20"/>
  <c r="CM87" i="20"/>
  <c r="CM88" i="20"/>
  <c r="CM89" i="20"/>
  <c r="CM90" i="20"/>
  <c r="CM91" i="20"/>
  <c r="CM92" i="20"/>
  <c r="CM93" i="20"/>
  <c r="CM94" i="20"/>
  <c r="CM95" i="20"/>
  <c r="CM96" i="20"/>
  <c r="CM97" i="20"/>
  <c r="CM98" i="20"/>
  <c r="CM99" i="20"/>
  <c r="CM100" i="20"/>
  <c r="CM101" i="20"/>
  <c r="CM102" i="20"/>
  <c r="CM103" i="20"/>
  <c r="CM104" i="20"/>
  <c r="CM105" i="20"/>
  <c r="CM106" i="20"/>
  <c r="CM107" i="20"/>
  <c r="CM108" i="20"/>
  <c r="CM109" i="20"/>
  <c r="CM110" i="20"/>
  <c r="CM111" i="20"/>
  <c r="CM112" i="20"/>
  <c r="CM113" i="20"/>
  <c r="CM114" i="20"/>
  <c r="CM115" i="20"/>
  <c r="CM116" i="20"/>
  <c r="CM117" i="20"/>
  <c r="CM118" i="20"/>
  <c r="CM119" i="20"/>
  <c r="CM120" i="20"/>
  <c r="CM121" i="20"/>
  <c r="CM122" i="20"/>
  <c r="CM123" i="20"/>
  <c r="CM124" i="20"/>
  <c r="CM125" i="20"/>
  <c r="CM126" i="20"/>
  <c r="CM127" i="20"/>
  <c r="CM128" i="20"/>
  <c r="CM129" i="20"/>
  <c r="CM130" i="20"/>
  <c r="CM131" i="20"/>
  <c r="CM132" i="20"/>
  <c r="CM133" i="20"/>
  <c r="CM134" i="20"/>
  <c r="CM135" i="20"/>
  <c r="CM136" i="20"/>
  <c r="CM137" i="20"/>
  <c r="CM138" i="20"/>
  <c r="CM139" i="20"/>
  <c r="CM140" i="20"/>
  <c r="CM141" i="20"/>
  <c r="CM142" i="20"/>
  <c r="CM143" i="20"/>
  <c r="CM144" i="20"/>
  <c r="CM145" i="20"/>
  <c r="CM146" i="20"/>
  <c r="CM147" i="20"/>
  <c r="CM148" i="20"/>
  <c r="CM149" i="20"/>
  <c r="CM150" i="20"/>
  <c r="CM151" i="20"/>
  <c r="CM152" i="20"/>
  <c r="CM153" i="20"/>
  <c r="CM154" i="20"/>
  <c r="CM155" i="20"/>
  <c r="CM156" i="20"/>
  <c r="CM157" i="20"/>
  <c r="CM158" i="20"/>
  <c r="CM159" i="20"/>
  <c r="CM160" i="20"/>
  <c r="CM161" i="20"/>
  <c r="CM162" i="20"/>
  <c r="CM163" i="20"/>
  <c r="CM164" i="20"/>
  <c r="CM165" i="20"/>
  <c r="CM166" i="20"/>
  <c r="CM167" i="20"/>
  <c r="CM168" i="20"/>
  <c r="CM169" i="20"/>
  <c r="CM170" i="20"/>
  <c r="CM171" i="20"/>
  <c r="CM172" i="20"/>
  <c r="CM173" i="20"/>
  <c r="CM174" i="20"/>
  <c r="CM175" i="20"/>
  <c r="CM176" i="20"/>
  <c r="CM177" i="20"/>
  <c r="CM178" i="20"/>
  <c r="CM179" i="20"/>
  <c r="CM180" i="20"/>
  <c r="CM181" i="20"/>
  <c r="CM182" i="20"/>
  <c r="CM183" i="20"/>
  <c r="CM184" i="20"/>
  <c r="CM185" i="20"/>
  <c r="CM186" i="20"/>
  <c r="CM187" i="20"/>
  <c r="CM188" i="20"/>
  <c r="CM189" i="20"/>
  <c r="CM190" i="20"/>
  <c r="CM191" i="20"/>
  <c r="CM192" i="20"/>
  <c r="CM193" i="20"/>
  <c r="CM194" i="20"/>
  <c r="CM195" i="20"/>
  <c r="CM196" i="20"/>
  <c r="CM197" i="20"/>
  <c r="CM198" i="20"/>
  <c r="CM199" i="20"/>
  <c r="CM200" i="20"/>
  <c r="CM201" i="20"/>
  <c r="CM202" i="20"/>
  <c r="CM203" i="20"/>
  <c r="CM204" i="20"/>
  <c r="CM205" i="20"/>
  <c r="CM206" i="20"/>
  <c r="CM207" i="20"/>
  <c r="CM208" i="20"/>
  <c r="CM209" i="20"/>
  <c r="CM210" i="20"/>
  <c r="CM211" i="20"/>
  <c r="CM212" i="20"/>
  <c r="CM213" i="20"/>
  <c r="CM214" i="20"/>
  <c r="CM215" i="20"/>
  <c r="CM216" i="20"/>
  <c r="CM217" i="20"/>
  <c r="CM218" i="20"/>
  <c r="CM219" i="20"/>
  <c r="CM220" i="20"/>
  <c r="CM221" i="20"/>
  <c r="CM222" i="20"/>
  <c r="CM223" i="20"/>
  <c r="CM224" i="20"/>
  <c r="CM225" i="20"/>
  <c r="CM226" i="20"/>
  <c r="CM227" i="20"/>
  <c r="CM228" i="20"/>
  <c r="CM229" i="20"/>
  <c r="CM230" i="20"/>
  <c r="CM231" i="20"/>
  <c r="CM232" i="20"/>
  <c r="CM233" i="20"/>
  <c r="CM234" i="20"/>
  <c r="CM235" i="20"/>
  <c r="CM236" i="20"/>
  <c r="CM237" i="20"/>
  <c r="CM238" i="20"/>
  <c r="CM239" i="20"/>
  <c r="CM240" i="20"/>
  <c r="CM241" i="20"/>
  <c r="CM242" i="20"/>
  <c r="CM243" i="20"/>
  <c r="CM244" i="20"/>
  <c r="CM245" i="20"/>
  <c r="CM246" i="20"/>
  <c r="CM247" i="20"/>
  <c r="CM248" i="20"/>
  <c r="CM249" i="20"/>
  <c r="CM250" i="20"/>
  <c r="CM251" i="20"/>
  <c r="CM252" i="20"/>
  <c r="CM253" i="20"/>
  <c r="CM254" i="20"/>
  <c r="CM255" i="20"/>
  <c r="CM256" i="20"/>
  <c r="CM257" i="20"/>
  <c r="CM258" i="20"/>
  <c r="CM259" i="20"/>
  <c r="CM260" i="20"/>
  <c r="CM261" i="20"/>
  <c r="CM262" i="20"/>
  <c r="CM263" i="20"/>
  <c r="CM264" i="20"/>
  <c r="CM265" i="20"/>
  <c r="CM266" i="20"/>
  <c r="CM267" i="20"/>
  <c r="CM268" i="20"/>
  <c r="CM269" i="20"/>
  <c r="CM270" i="20"/>
  <c r="CM271" i="20"/>
  <c r="CM272" i="20"/>
  <c r="CM273" i="20"/>
  <c r="CM274" i="20"/>
  <c r="CM275" i="20"/>
  <c r="CM276" i="20"/>
  <c r="CM277" i="20"/>
  <c r="CM278" i="20"/>
  <c r="CM279" i="20"/>
  <c r="CM280" i="20"/>
  <c r="CM281" i="20"/>
  <c r="CM282" i="20"/>
  <c r="CM283" i="20"/>
  <c r="CM284" i="20"/>
  <c r="CM285" i="20"/>
  <c r="CM286" i="20"/>
  <c r="CM287" i="20"/>
  <c r="CM288" i="20"/>
  <c r="CM289" i="20"/>
  <c r="CM290" i="20"/>
  <c r="CM291" i="20"/>
  <c r="CM292" i="20"/>
  <c r="CM293" i="20"/>
  <c r="CM294" i="20"/>
  <c r="CM295" i="20"/>
  <c r="CM296" i="20"/>
  <c r="CM297" i="20"/>
  <c r="CM298" i="20"/>
  <c r="CM299" i="20"/>
  <c r="CM300" i="20"/>
  <c r="CM301" i="20"/>
  <c r="CM302" i="20"/>
  <c r="CM303" i="20"/>
  <c r="CM304" i="20"/>
  <c r="CM305" i="20"/>
  <c r="CM306" i="20"/>
  <c r="CM307" i="20"/>
  <c r="CM308" i="20"/>
  <c r="CM309" i="20"/>
  <c r="CM310" i="20"/>
  <c r="CM311" i="20"/>
  <c r="CM312" i="20"/>
  <c r="CM313" i="20"/>
  <c r="CM314" i="20"/>
  <c r="CM315" i="20"/>
  <c r="CM316" i="20"/>
  <c r="CM317" i="20"/>
  <c r="CM318" i="20"/>
  <c r="CM319" i="20"/>
  <c r="CM320" i="20"/>
  <c r="CM321" i="20"/>
  <c r="CM322" i="20"/>
  <c r="CM323" i="20"/>
  <c r="CM324" i="20"/>
  <c r="CM325" i="20"/>
  <c r="CM326" i="20"/>
  <c r="CM327" i="20"/>
  <c r="CM328" i="20"/>
  <c r="CM329" i="20"/>
  <c r="CM330" i="20"/>
  <c r="CM331" i="20"/>
  <c r="CM332" i="20"/>
  <c r="CM333" i="20"/>
  <c r="CM334" i="20"/>
  <c r="CM335" i="20"/>
  <c r="CM336" i="20"/>
  <c r="CM337" i="20"/>
  <c r="CM338" i="20"/>
  <c r="CM339" i="20"/>
  <c r="CM340" i="20"/>
  <c r="CM341" i="20"/>
  <c r="CM342" i="20"/>
  <c r="CM343" i="20"/>
  <c r="CM344" i="20"/>
  <c r="CM345" i="20"/>
  <c r="CM346" i="20"/>
  <c r="CM347" i="20"/>
  <c r="CM348" i="20"/>
  <c r="CM349" i="20"/>
  <c r="CM350" i="20"/>
  <c r="CM351" i="20"/>
  <c r="CM352" i="20"/>
  <c r="CM353" i="20"/>
  <c r="CM354" i="20"/>
  <c r="CM355" i="20"/>
  <c r="CM356" i="20"/>
  <c r="CM357" i="20"/>
  <c r="CM358" i="20"/>
  <c r="CM359" i="20"/>
  <c r="CM360" i="20"/>
  <c r="CM361" i="20"/>
  <c r="CM362" i="20"/>
  <c r="CM363" i="20"/>
  <c r="CM364" i="20"/>
  <c r="CM365" i="20"/>
  <c r="CM366" i="20"/>
  <c r="CM367" i="20"/>
  <c r="CM368" i="20"/>
  <c r="CM369" i="20"/>
  <c r="CM370" i="20"/>
  <c r="CM371" i="20"/>
  <c r="CM372" i="20"/>
  <c r="CM373" i="20"/>
  <c r="CM374" i="20"/>
  <c r="CM375" i="20"/>
  <c r="CM376" i="20"/>
  <c r="CM377" i="20"/>
  <c r="CM378" i="20"/>
  <c r="CM379" i="20"/>
  <c r="CM380" i="20"/>
  <c r="CM381" i="20"/>
  <c r="CM382" i="20"/>
  <c r="CM383" i="20"/>
  <c r="CM384" i="20"/>
  <c r="CM385" i="20"/>
  <c r="CM386" i="20"/>
  <c r="CM387" i="20"/>
  <c r="CM388" i="20"/>
  <c r="CM389" i="20"/>
  <c r="CM390" i="20"/>
  <c r="CM391" i="20"/>
  <c r="CM392" i="20"/>
  <c r="CM393" i="20"/>
  <c r="CM394" i="20"/>
  <c r="CM395" i="20"/>
  <c r="CM396" i="20"/>
  <c r="CM397" i="20"/>
  <c r="CM398" i="20"/>
  <c r="CM399" i="20"/>
  <c r="CM400" i="20"/>
  <c r="CM401" i="20"/>
  <c r="CM402" i="20"/>
  <c r="CM403" i="20"/>
  <c r="CM404" i="20"/>
  <c r="CM405" i="20"/>
  <c r="CM406" i="20"/>
  <c r="CM407" i="20"/>
  <c r="CM408" i="20"/>
  <c r="CM409" i="20"/>
  <c r="CM410" i="20"/>
  <c r="CM411" i="20"/>
  <c r="CM412" i="20"/>
  <c r="CM413" i="20"/>
  <c r="CM414" i="20"/>
  <c r="CM415" i="20"/>
  <c r="CM416" i="20"/>
  <c r="CM417" i="20"/>
  <c r="CM418" i="20"/>
  <c r="CM419" i="20"/>
  <c r="CM420" i="20"/>
  <c r="CM421" i="20"/>
  <c r="CM422" i="20"/>
  <c r="CM423" i="20"/>
  <c r="CM424" i="20"/>
  <c r="CM425" i="20"/>
  <c r="CM426" i="20"/>
  <c r="CM427" i="20"/>
  <c r="CM428" i="20"/>
  <c r="CM429" i="20"/>
  <c r="CM430" i="20"/>
  <c r="CM431" i="20"/>
  <c r="CM432" i="20"/>
  <c r="CM433" i="20"/>
  <c r="CM434" i="20"/>
  <c r="CM435" i="20"/>
  <c r="CM436" i="20"/>
  <c r="CM437" i="20"/>
  <c r="CM438" i="20"/>
  <c r="CM439" i="20"/>
  <c r="CM440" i="20"/>
  <c r="CM441" i="20"/>
  <c r="CM442" i="20"/>
  <c r="CM443" i="20"/>
  <c r="CM444" i="20"/>
  <c r="CM445" i="20"/>
  <c r="CM446" i="20"/>
  <c r="CM447" i="20"/>
  <c r="CM448" i="20"/>
  <c r="CM449" i="20"/>
  <c r="CM450" i="20"/>
  <c r="CM451" i="20"/>
  <c r="CM452" i="20"/>
  <c r="CM453" i="20"/>
  <c r="CM454" i="20"/>
  <c r="CM455" i="20"/>
  <c r="CM456" i="20"/>
  <c r="CM457" i="20"/>
  <c r="CM458" i="20"/>
  <c r="CM459" i="20"/>
  <c r="CM460" i="20"/>
  <c r="CM461" i="20"/>
  <c r="CM462" i="20"/>
  <c r="CM463" i="20"/>
  <c r="CM464" i="20"/>
  <c r="CM465" i="20"/>
  <c r="CM466" i="20"/>
  <c r="CM467" i="20"/>
  <c r="CM468" i="20"/>
  <c r="CM469" i="20"/>
  <c r="CM470" i="20"/>
  <c r="CM471" i="20"/>
  <c r="CM472" i="20"/>
  <c r="CM473" i="20"/>
  <c r="CM474" i="20"/>
  <c r="CM475" i="20"/>
  <c r="CM476" i="20"/>
  <c r="CM477" i="20"/>
  <c r="CM478" i="20"/>
  <c r="CM479" i="20"/>
  <c r="CM480" i="20"/>
  <c r="CM481" i="20"/>
  <c r="CM482" i="20"/>
  <c r="CM483" i="20"/>
  <c r="CM484" i="20"/>
  <c r="CM485" i="20"/>
  <c r="CM486" i="20"/>
  <c r="CM487" i="20"/>
  <c r="CM488" i="20"/>
  <c r="CM489" i="20"/>
  <c r="CM490" i="20"/>
  <c r="CM491" i="20"/>
  <c r="CM492" i="20"/>
  <c r="CM493" i="20"/>
  <c r="CM494" i="20"/>
  <c r="CM495" i="20"/>
  <c r="CM496" i="20"/>
  <c r="CM497" i="20"/>
  <c r="CM498" i="20"/>
  <c r="CM499" i="20"/>
  <c r="CM500" i="20"/>
  <c r="CM501" i="20"/>
  <c r="CM502" i="20"/>
  <c r="CM503" i="20"/>
  <c r="CM504" i="20"/>
  <c r="CM505" i="20"/>
  <c r="CM506" i="20"/>
  <c r="CM507" i="20"/>
  <c r="CM508" i="20"/>
  <c r="CM509" i="20"/>
  <c r="CM510" i="20"/>
  <c r="CM511" i="20"/>
  <c r="CM512" i="20"/>
  <c r="CM513" i="20"/>
  <c r="CM514" i="20"/>
  <c r="CM515" i="20"/>
  <c r="CM516" i="20"/>
  <c r="CM517" i="20"/>
  <c r="CM518" i="20"/>
  <c r="CM519" i="20"/>
  <c r="CM520" i="20"/>
  <c r="CM521" i="20"/>
  <c r="CM522" i="20"/>
  <c r="CM523" i="20"/>
  <c r="CM524" i="20"/>
  <c r="CM525" i="20"/>
  <c r="CM526" i="20"/>
  <c r="CM527" i="20"/>
  <c r="CM528" i="20"/>
  <c r="CM529" i="20"/>
  <c r="CM530" i="20"/>
  <c r="CM531" i="20"/>
  <c r="CM532" i="20"/>
  <c r="CM533" i="20"/>
  <c r="CM534" i="20"/>
  <c r="CM535" i="20"/>
  <c r="CM536" i="20"/>
  <c r="CM537" i="20"/>
  <c r="CM538" i="20"/>
  <c r="CM539" i="20"/>
  <c r="CM540" i="20"/>
  <c r="CM541" i="20"/>
  <c r="CM542" i="20"/>
  <c r="CM543" i="20"/>
  <c r="CM544" i="20"/>
  <c r="CM545" i="20"/>
  <c r="CM546" i="20"/>
  <c r="CM547" i="20"/>
  <c r="CM548" i="20"/>
  <c r="CM549" i="20"/>
  <c r="CM550" i="20"/>
  <c r="CM551" i="20"/>
  <c r="CM552" i="20"/>
  <c r="CM553" i="20"/>
  <c r="CM554" i="20"/>
  <c r="CM555" i="20"/>
  <c r="CM556" i="20"/>
  <c r="CM557" i="20"/>
  <c r="CM558" i="20"/>
  <c r="CM559" i="20"/>
  <c r="CM560" i="20"/>
  <c r="CM561" i="20"/>
  <c r="CM562" i="20"/>
  <c r="CM563" i="20"/>
  <c r="CM564" i="20"/>
  <c r="CM565" i="20"/>
  <c r="CL2" i="20"/>
  <c r="CL3" i="20"/>
  <c r="CL4" i="20"/>
  <c r="CL5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CL44" i="20"/>
  <c r="CL45" i="20"/>
  <c r="CL46" i="20"/>
  <c r="CL47" i="20"/>
  <c r="CL48" i="20"/>
  <c r="CL49" i="20"/>
  <c r="CL50" i="20"/>
  <c r="CL51" i="20"/>
  <c r="CL52" i="20"/>
  <c r="CL53" i="20"/>
  <c r="CL54" i="20"/>
  <c r="CL55" i="20"/>
  <c r="CL56" i="20"/>
  <c r="CL57" i="20"/>
  <c r="CL58" i="20"/>
  <c r="CL59" i="20"/>
  <c r="CL60" i="20"/>
  <c r="CL61" i="20"/>
  <c r="CL62" i="20"/>
  <c r="CL63" i="20"/>
  <c r="CL64" i="20"/>
  <c r="CL65" i="20"/>
  <c r="CL66" i="20"/>
  <c r="CL67" i="20"/>
  <c r="CL68" i="20"/>
  <c r="CL69" i="20"/>
  <c r="CL70" i="20"/>
  <c r="CL71" i="20"/>
  <c r="CL72" i="20"/>
  <c r="CL73" i="20"/>
  <c r="CL74" i="20"/>
  <c r="CL75" i="20"/>
  <c r="CL76" i="20"/>
  <c r="CL77" i="20"/>
  <c r="CL78" i="20"/>
  <c r="CL79" i="20"/>
  <c r="CL80" i="20"/>
  <c r="CL81" i="20"/>
  <c r="CL82" i="20"/>
  <c r="CL83" i="20"/>
  <c r="CL84" i="20"/>
  <c r="CL85" i="20"/>
  <c r="CL86" i="20"/>
  <c r="CL87" i="20"/>
  <c r="CL88" i="20"/>
  <c r="CL89" i="20"/>
  <c r="CL90" i="20"/>
  <c r="CL91" i="20"/>
  <c r="CL92" i="20"/>
  <c r="CL93" i="20"/>
  <c r="CL94" i="20"/>
  <c r="CL95" i="20"/>
  <c r="CL96" i="20"/>
  <c r="CL97" i="20"/>
  <c r="CL98" i="20"/>
  <c r="CL99" i="20"/>
  <c r="CL100" i="20"/>
  <c r="CL101" i="20"/>
  <c r="CL102" i="20"/>
  <c r="CL103" i="20"/>
  <c r="CL104" i="20"/>
  <c r="CL105" i="20"/>
  <c r="CL106" i="20"/>
  <c r="CL107" i="20"/>
  <c r="CL108" i="20"/>
  <c r="CL109" i="20"/>
  <c r="CL110" i="20"/>
  <c r="CL111" i="20"/>
  <c r="CL112" i="20"/>
  <c r="CL113" i="20"/>
  <c r="CL114" i="20"/>
  <c r="CL115" i="20"/>
  <c r="CL116" i="20"/>
  <c r="CL117" i="20"/>
  <c r="CL118" i="20"/>
  <c r="CL119" i="20"/>
  <c r="CL120" i="20"/>
  <c r="CL121" i="20"/>
  <c r="CL122" i="20"/>
  <c r="CL123" i="20"/>
  <c r="CL124" i="20"/>
  <c r="CL125" i="20"/>
  <c r="CL126" i="20"/>
  <c r="CL127" i="20"/>
  <c r="CL128" i="20"/>
  <c r="CL129" i="20"/>
  <c r="CL130" i="20"/>
  <c r="CL131" i="20"/>
  <c r="CL132" i="20"/>
  <c r="CL133" i="20"/>
  <c r="CL134" i="20"/>
  <c r="CL135" i="20"/>
  <c r="CL136" i="20"/>
  <c r="CL137" i="20"/>
  <c r="CL138" i="20"/>
  <c r="CL139" i="20"/>
  <c r="CL140" i="20"/>
  <c r="CL141" i="20"/>
  <c r="CL142" i="20"/>
  <c r="CL143" i="20"/>
  <c r="CL144" i="20"/>
  <c r="CL145" i="20"/>
  <c r="CL146" i="20"/>
  <c r="CL147" i="20"/>
  <c r="CL148" i="20"/>
  <c r="CL149" i="20"/>
  <c r="CL150" i="20"/>
  <c r="CL151" i="20"/>
  <c r="CL152" i="20"/>
  <c r="CL153" i="20"/>
  <c r="CL154" i="20"/>
  <c r="CL155" i="20"/>
  <c r="CL156" i="20"/>
  <c r="CL157" i="20"/>
  <c r="CL158" i="20"/>
  <c r="CL159" i="20"/>
  <c r="CL160" i="20"/>
  <c r="CL161" i="20"/>
  <c r="CL162" i="20"/>
  <c r="CL163" i="20"/>
  <c r="CL164" i="20"/>
  <c r="CL165" i="20"/>
  <c r="CL166" i="20"/>
  <c r="CL167" i="20"/>
  <c r="CL168" i="20"/>
  <c r="CL169" i="20"/>
  <c r="CL170" i="20"/>
  <c r="CL171" i="20"/>
  <c r="CL172" i="20"/>
  <c r="CL173" i="20"/>
  <c r="CL174" i="20"/>
  <c r="CL175" i="20"/>
  <c r="CL176" i="20"/>
  <c r="CL177" i="20"/>
  <c r="CL178" i="20"/>
  <c r="CL179" i="20"/>
  <c r="CL180" i="20"/>
  <c r="CL181" i="20"/>
  <c r="CL182" i="20"/>
  <c r="CL183" i="20"/>
  <c r="CL184" i="20"/>
  <c r="CL185" i="20"/>
  <c r="CL186" i="20"/>
  <c r="CL187" i="20"/>
  <c r="CL188" i="20"/>
  <c r="CL189" i="20"/>
  <c r="CL190" i="20"/>
  <c r="CL191" i="20"/>
  <c r="CL192" i="20"/>
  <c r="CL193" i="20"/>
  <c r="CL194" i="20"/>
  <c r="CL195" i="20"/>
  <c r="CL196" i="20"/>
  <c r="CL197" i="20"/>
  <c r="CL198" i="20"/>
  <c r="CL199" i="20"/>
  <c r="CL200" i="20"/>
  <c r="CL201" i="20"/>
  <c r="CL202" i="20"/>
  <c r="CL203" i="20"/>
  <c r="CL204" i="20"/>
  <c r="CL205" i="20"/>
  <c r="CL206" i="20"/>
  <c r="CL207" i="20"/>
  <c r="CL208" i="20"/>
  <c r="CL209" i="20"/>
  <c r="CL210" i="20"/>
  <c r="CL211" i="20"/>
  <c r="CL212" i="20"/>
  <c r="CL213" i="20"/>
  <c r="CL214" i="20"/>
  <c r="CL215" i="20"/>
  <c r="CL216" i="20"/>
  <c r="CL217" i="20"/>
  <c r="CL218" i="20"/>
  <c r="CL219" i="20"/>
  <c r="CL220" i="20"/>
  <c r="CL221" i="20"/>
  <c r="CL222" i="20"/>
  <c r="CL223" i="20"/>
  <c r="CL224" i="20"/>
  <c r="CL225" i="20"/>
  <c r="CL226" i="20"/>
  <c r="CL227" i="20"/>
  <c r="CL228" i="20"/>
  <c r="CL229" i="20"/>
  <c r="CL230" i="20"/>
  <c r="CL231" i="20"/>
  <c r="CL232" i="20"/>
  <c r="CL233" i="20"/>
  <c r="CL234" i="20"/>
  <c r="CL235" i="20"/>
  <c r="CL236" i="20"/>
  <c r="CL237" i="20"/>
  <c r="CL238" i="20"/>
  <c r="CL239" i="20"/>
  <c r="CL240" i="20"/>
  <c r="CL241" i="20"/>
  <c r="CL242" i="20"/>
  <c r="CL243" i="20"/>
  <c r="CL244" i="20"/>
  <c r="CL245" i="20"/>
  <c r="CL246" i="20"/>
  <c r="CL247" i="20"/>
  <c r="CL248" i="20"/>
  <c r="CL249" i="20"/>
  <c r="CL250" i="20"/>
  <c r="CL251" i="20"/>
  <c r="CL252" i="20"/>
  <c r="CL253" i="20"/>
  <c r="CL254" i="20"/>
  <c r="CL255" i="20"/>
  <c r="CL256" i="20"/>
  <c r="CL257" i="20"/>
  <c r="CL258" i="20"/>
  <c r="CL259" i="20"/>
  <c r="CL260" i="20"/>
  <c r="CL261" i="20"/>
  <c r="CL262" i="20"/>
  <c r="CL263" i="20"/>
  <c r="CL264" i="20"/>
  <c r="CL265" i="20"/>
  <c r="CL266" i="20"/>
  <c r="CL267" i="20"/>
  <c r="CL268" i="20"/>
  <c r="CL269" i="20"/>
  <c r="CL270" i="20"/>
  <c r="CL271" i="20"/>
  <c r="CL272" i="20"/>
  <c r="CL273" i="20"/>
  <c r="CL274" i="20"/>
  <c r="CL275" i="20"/>
  <c r="CL276" i="20"/>
  <c r="CL277" i="20"/>
  <c r="CL278" i="20"/>
  <c r="CL279" i="20"/>
  <c r="CL280" i="20"/>
  <c r="CL281" i="20"/>
  <c r="CL282" i="20"/>
  <c r="CL283" i="20"/>
  <c r="CL284" i="20"/>
  <c r="CL285" i="20"/>
  <c r="CL286" i="20"/>
  <c r="CL287" i="20"/>
  <c r="CL288" i="20"/>
  <c r="CL289" i="20"/>
  <c r="CL290" i="20"/>
  <c r="CL291" i="20"/>
  <c r="CL292" i="20"/>
  <c r="CL293" i="20"/>
  <c r="CL294" i="20"/>
  <c r="CL295" i="20"/>
  <c r="CL296" i="20"/>
  <c r="CL297" i="20"/>
  <c r="CL298" i="20"/>
  <c r="CL299" i="20"/>
  <c r="CL300" i="20"/>
  <c r="CL301" i="20"/>
  <c r="CL302" i="20"/>
  <c r="CL303" i="20"/>
  <c r="CL304" i="20"/>
  <c r="CL305" i="20"/>
  <c r="CL306" i="20"/>
  <c r="CL307" i="20"/>
  <c r="CL308" i="20"/>
  <c r="CL309" i="20"/>
  <c r="CL310" i="20"/>
  <c r="CL311" i="20"/>
  <c r="CL312" i="20"/>
  <c r="CL313" i="20"/>
  <c r="CL314" i="20"/>
  <c r="CL315" i="20"/>
  <c r="CL316" i="20"/>
  <c r="CL317" i="20"/>
  <c r="CL318" i="20"/>
  <c r="CL319" i="20"/>
  <c r="CL320" i="20"/>
  <c r="CL321" i="20"/>
  <c r="CL322" i="20"/>
  <c r="CL323" i="20"/>
  <c r="CL324" i="20"/>
  <c r="CL325" i="20"/>
  <c r="CL326" i="20"/>
  <c r="CL327" i="20"/>
  <c r="CL328" i="20"/>
  <c r="CL329" i="20"/>
  <c r="CL330" i="20"/>
  <c r="CL331" i="20"/>
  <c r="CL332" i="20"/>
  <c r="CL333" i="20"/>
  <c r="CL334" i="20"/>
  <c r="CL335" i="20"/>
  <c r="CL336" i="20"/>
  <c r="CL337" i="20"/>
  <c r="CL338" i="20"/>
  <c r="CL339" i="20"/>
  <c r="CL340" i="20"/>
  <c r="CL341" i="20"/>
  <c r="CL342" i="20"/>
  <c r="CL343" i="20"/>
  <c r="CL344" i="20"/>
  <c r="CL345" i="20"/>
  <c r="CL346" i="20"/>
  <c r="CL347" i="20"/>
  <c r="CL348" i="20"/>
  <c r="CL349" i="20"/>
  <c r="CL350" i="20"/>
  <c r="CL351" i="20"/>
  <c r="CL352" i="20"/>
  <c r="CL353" i="20"/>
  <c r="CL354" i="20"/>
  <c r="CL355" i="20"/>
  <c r="CL356" i="20"/>
  <c r="CL357" i="20"/>
  <c r="CL358" i="20"/>
  <c r="CL359" i="20"/>
  <c r="CL360" i="20"/>
  <c r="CL361" i="20"/>
  <c r="CL362" i="20"/>
  <c r="CL363" i="20"/>
  <c r="CL364" i="20"/>
  <c r="CL365" i="20"/>
  <c r="CL366" i="20"/>
  <c r="CL367" i="20"/>
  <c r="CL368" i="20"/>
  <c r="CL369" i="20"/>
  <c r="CL370" i="20"/>
  <c r="CL371" i="20"/>
  <c r="CL372" i="20"/>
  <c r="CL373" i="20"/>
  <c r="CL374" i="20"/>
  <c r="CL375" i="20"/>
  <c r="CL376" i="20"/>
  <c r="CL377" i="20"/>
  <c r="CL378" i="20"/>
  <c r="CL379" i="20"/>
  <c r="CL380" i="20"/>
  <c r="CL381" i="20"/>
  <c r="CL382" i="20"/>
  <c r="CL383" i="20"/>
  <c r="CL384" i="20"/>
  <c r="CL385" i="20"/>
  <c r="CL386" i="20"/>
  <c r="CL387" i="20"/>
  <c r="CL388" i="20"/>
  <c r="CL389" i="20"/>
  <c r="CL390" i="20"/>
  <c r="CL391" i="20"/>
  <c r="CL392" i="20"/>
  <c r="CL393" i="20"/>
  <c r="CL394" i="20"/>
  <c r="CL395" i="20"/>
  <c r="CL396" i="20"/>
  <c r="CL397" i="20"/>
  <c r="CL398" i="20"/>
  <c r="CL399" i="20"/>
  <c r="CL400" i="20"/>
  <c r="CL401" i="20"/>
  <c r="CL402" i="20"/>
  <c r="CL403" i="20"/>
  <c r="CL404" i="20"/>
  <c r="CL405" i="20"/>
  <c r="CL406" i="20"/>
  <c r="CL407" i="20"/>
  <c r="CL408" i="20"/>
  <c r="CL409" i="20"/>
  <c r="CL410" i="20"/>
  <c r="CL411" i="20"/>
  <c r="CL412" i="20"/>
  <c r="CL413" i="20"/>
  <c r="CL414" i="20"/>
  <c r="CL415" i="20"/>
  <c r="CL416" i="20"/>
  <c r="CL417" i="20"/>
  <c r="CL418" i="20"/>
  <c r="CL419" i="20"/>
  <c r="CL420" i="20"/>
  <c r="CL421" i="20"/>
  <c r="CL422" i="20"/>
  <c r="CL423" i="20"/>
  <c r="CL424" i="20"/>
  <c r="CL425" i="20"/>
  <c r="CL426" i="20"/>
  <c r="CL427" i="20"/>
  <c r="CL428" i="20"/>
  <c r="CL429" i="20"/>
  <c r="CL430" i="20"/>
  <c r="CL431" i="20"/>
  <c r="CL432" i="20"/>
  <c r="CL433" i="20"/>
  <c r="CL434" i="20"/>
  <c r="CL435" i="20"/>
  <c r="CL436" i="20"/>
  <c r="CL437" i="20"/>
  <c r="CL438" i="20"/>
  <c r="CL439" i="20"/>
  <c r="CL440" i="20"/>
  <c r="CL441" i="20"/>
  <c r="CL442" i="20"/>
  <c r="CL443" i="20"/>
  <c r="CL444" i="20"/>
  <c r="CL445" i="20"/>
  <c r="CL446" i="20"/>
  <c r="CL447" i="20"/>
  <c r="CL448" i="20"/>
  <c r="CL449" i="20"/>
  <c r="CL450" i="20"/>
  <c r="CL451" i="20"/>
  <c r="CL452" i="20"/>
  <c r="CL453" i="20"/>
  <c r="CL454" i="20"/>
  <c r="CL455" i="20"/>
  <c r="CL456" i="20"/>
  <c r="CL457" i="20"/>
  <c r="CL458" i="20"/>
  <c r="CL459" i="20"/>
  <c r="CL460" i="20"/>
  <c r="CL461" i="20"/>
  <c r="CL462" i="20"/>
  <c r="CL463" i="20"/>
  <c r="CL464" i="20"/>
  <c r="CL465" i="20"/>
  <c r="CL466" i="20"/>
  <c r="CL467" i="20"/>
  <c r="CL468" i="20"/>
  <c r="CL469" i="20"/>
  <c r="CL470" i="20"/>
  <c r="CL471" i="20"/>
  <c r="CL472" i="20"/>
  <c r="CL473" i="20"/>
  <c r="CL474" i="20"/>
  <c r="CL475" i="20"/>
  <c r="CL476" i="20"/>
  <c r="CL477" i="20"/>
  <c r="CL478" i="20"/>
  <c r="CL479" i="20"/>
  <c r="CL480" i="20"/>
  <c r="CL481" i="20"/>
  <c r="CL482" i="20"/>
  <c r="CL483" i="20"/>
  <c r="CL484" i="20"/>
  <c r="CL485" i="20"/>
  <c r="CL486" i="20"/>
  <c r="CL487" i="20"/>
  <c r="CL488" i="20"/>
  <c r="CL489" i="20"/>
  <c r="CL490" i="20"/>
  <c r="CL491" i="20"/>
  <c r="CL492" i="20"/>
  <c r="CL493" i="20"/>
  <c r="CL494" i="20"/>
  <c r="CL495" i="20"/>
  <c r="CL496" i="20"/>
  <c r="CL497" i="20"/>
  <c r="CL498" i="20"/>
  <c r="CL499" i="20"/>
  <c r="CL500" i="20"/>
  <c r="CL501" i="20"/>
  <c r="CL502" i="20"/>
  <c r="CL503" i="20"/>
  <c r="CL504" i="20"/>
  <c r="CL505" i="20"/>
  <c r="CL506" i="20"/>
  <c r="CL507" i="20"/>
  <c r="CL508" i="20"/>
  <c r="CL509" i="20"/>
  <c r="CL510" i="20"/>
  <c r="CL511" i="20"/>
  <c r="CL512" i="20"/>
  <c r="CL513" i="20"/>
  <c r="CL514" i="20"/>
  <c r="CL515" i="20"/>
  <c r="CL516" i="20"/>
  <c r="CL517" i="20"/>
  <c r="CL518" i="20"/>
  <c r="CL519" i="20"/>
  <c r="CL520" i="20"/>
  <c r="CL521" i="20"/>
  <c r="CL522" i="20"/>
  <c r="CL523" i="20"/>
  <c r="CL524" i="20"/>
  <c r="CL525" i="20"/>
  <c r="CL526" i="20"/>
  <c r="CL527" i="20"/>
  <c r="CL528" i="20"/>
  <c r="CL529" i="20"/>
  <c r="CL530" i="20"/>
  <c r="CL531" i="20"/>
  <c r="CL532" i="20"/>
  <c r="CL533" i="20"/>
  <c r="CL534" i="20"/>
  <c r="CL535" i="20"/>
  <c r="CL536" i="20"/>
  <c r="CL537" i="20"/>
  <c r="CL538" i="20"/>
  <c r="CL539" i="20"/>
  <c r="CL540" i="20"/>
  <c r="CL541" i="20"/>
  <c r="CL542" i="20"/>
  <c r="CL543" i="20"/>
  <c r="CL544" i="20"/>
  <c r="CL545" i="20"/>
  <c r="CL546" i="20"/>
  <c r="CL547" i="20"/>
  <c r="CL548" i="20"/>
  <c r="CL549" i="20"/>
  <c r="CL550" i="20"/>
  <c r="CL551" i="20"/>
  <c r="CL552" i="20"/>
  <c r="CL553" i="20"/>
  <c r="CL554" i="20"/>
  <c r="CL555" i="20"/>
  <c r="CL556" i="20"/>
  <c r="CL557" i="20"/>
  <c r="CL558" i="20"/>
  <c r="CL559" i="20"/>
  <c r="CL560" i="20"/>
  <c r="CL561" i="20"/>
  <c r="CL562" i="20"/>
  <c r="CL563" i="20"/>
  <c r="CL564" i="20"/>
  <c r="CL565" i="20"/>
  <c r="CK2" i="20"/>
  <c r="CK3" i="20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110" i="20"/>
  <c r="CK111" i="20"/>
  <c r="CK112" i="20"/>
  <c r="CK113" i="20"/>
  <c r="CK114" i="20"/>
  <c r="CK115" i="20"/>
  <c r="CK116" i="20"/>
  <c r="CK117" i="20"/>
  <c r="CK118" i="20"/>
  <c r="CK119" i="20"/>
  <c r="CK120" i="20"/>
  <c r="CK121" i="20"/>
  <c r="CK122" i="20"/>
  <c r="CK123" i="20"/>
  <c r="CK124" i="20"/>
  <c r="CK125" i="20"/>
  <c r="CK126" i="20"/>
  <c r="CK127" i="20"/>
  <c r="CK128" i="20"/>
  <c r="CK129" i="20"/>
  <c r="CK130" i="20"/>
  <c r="CK131" i="20"/>
  <c r="CK132" i="20"/>
  <c r="CK133" i="20"/>
  <c r="CK134" i="20"/>
  <c r="CK135" i="20"/>
  <c r="CK136" i="20"/>
  <c r="CK137" i="20"/>
  <c r="CK138" i="20"/>
  <c r="CK139" i="20"/>
  <c r="CK140" i="20"/>
  <c r="CK141" i="20"/>
  <c r="CK142" i="20"/>
  <c r="CK143" i="20"/>
  <c r="CK144" i="20"/>
  <c r="CK145" i="20"/>
  <c r="CK146" i="20"/>
  <c r="CK147" i="20"/>
  <c r="CK148" i="20"/>
  <c r="CK149" i="20"/>
  <c r="CK150" i="20"/>
  <c r="CK151" i="20"/>
  <c r="CK152" i="20"/>
  <c r="CK153" i="20"/>
  <c r="CK154" i="20"/>
  <c r="CK155" i="20"/>
  <c r="CK156" i="20"/>
  <c r="CK157" i="20"/>
  <c r="CK158" i="20"/>
  <c r="CK159" i="20"/>
  <c r="CK160" i="20"/>
  <c r="CK161" i="20"/>
  <c r="CK162" i="20"/>
  <c r="CK163" i="20"/>
  <c r="CK164" i="20"/>
  <c r="CK165" i="20"/>
  <c r="CK166" i="20"/>
  <c r="CK167" i="20"/>
  <c r="CK168" i="20"/>
  <c r="CK169" i="20"/>
  <c r="CK170" i="20"/>
  <c r="CK171" i="20"/>
  <c r="CK172" i="20"/>
  <c r="CK173" i="20"/>
  <c r="CK174" i="20"/>
  <c r="CK175" i="20"/>
  <c r="CK176" i="20"/>
  <c r="CK177" i="20"/>
  <c r="CK178" i="20"/>
  <c r="CK179" i="20"/>
  <c r="CK180" i="20"/>
  <c r="CK181" i="20"/>
  <c r="CK182" i="20"/>
  <c r="CK183" i="20"/>
  <c r="CK184" i="20"/>
  <c r="CK185" i="20"/>
  <c r="CK186" i="20"/>
  <c r="CK187" i="20"/>
  <c r="CK188" i="20"/>
  <c r="CK189" i="20"/>
  <c r="CK190" i="20"/>
  <c r="CK191" i="20"/>
  <c r="CK192" i="20"/>
  <c r="CK193" i="20"/>
  <c r="CK194" i="20"/>
  <c r="CK195" i="20"/>
  <c r="CK196" i="20"/>
  <c r="CK197" i="20"/>
  <c r="CK198" i="20"/>
  <c r="CK199" i="20"/>
  <c r="CK200" i="20"/>
  <c r="CK201" i="20"/>
  <c r="CK202" i="20"/>
  <c r="CK203" i="20"/>
  <c r="CK204" i="20"/>
  <c r="CK205" i="20"/>
  <c r="CK206" i="20"/>
  <c r="CK207" i="20"/>
  <c r="CK208" i="20"/>
  <c r="CK209" i="20"/>
  <c r="CK210" i="20"/>
  <c r="CK211" i="20"/>
  <c r="CK212" i="20"/>
  <c r="CK213" i="20"/>
  <c r="CK214" i="20"/>
  <c r="CK215" i="20"/>
  <c r="CK216" i="20"/>
  <c r="CK217" i="20"/>
  <c r="CK218" i="20"/>
  <c r="CK219" i="20"/>
  <c r="CK220" i="20"/>
  <c r="CK221" i="20"/>
  <c r="CK222" i="20"/>
  <c r="CK223" i="20"/>
  <c r="CK224" i="20"/>
  <c r="CK225" i="20"/>
  <c r="CK226" i="20"/>
  <c r="CK227" i="20"/>
  <c r="CK228" i="20"/>
  <c r="CK229" i="20"/>
  <c r="CK230" i="20"/>
  <c r="CK231" i="20"/>
  <c r="CK232" i="20"/>
  <c r="CK233" i="20"/>
  <c r="CK234" i="20"/>
  <c r="CK235" i="20"/>
  <c r="CK236" i="20"/>
  <c r="CK237" i="20"/>
  <c r="CK238" i="20"/>
  <c r="CK239" i="20"/>
  <c r="CK240" i="20"/>
  <c r="CK241" i="20"/>
  <c r="CK242" i="20"/>
  <c r="CK243" i="20"/>
  <c r="CK244" i="20"/>
  <c r="CK245" i="20"/>
  <c r="CK246" i="20"/>
  <c r="CK247" i="20"/>
  <c r="CK248" i="20"/>
  <c r="CK249" i="20"/>
  <c r="CK250" i="20"/>
  <c r="CK251" i="20"/>
  <c r="CK252" i="20"/>
  <c r="CK253" i="20"/>
  <c r="CK254" i="20"/>
  <c r="CK255" i="20"/>
  <c r="CK256" i="20"/>
  <c r="CK257" i="20"/>
  <c r="CK258" i="20"/>
  <c r="CK259" i="20"/>
  <c r="CK260" i="20"/>
  <c r="CK261" i="20"/>
  <c r="CK262" i="20"/>
  <c r="CK263" i="20"/>
  <c r="CK264" i="20"/>
  <c r="CK265" i="20"/>
  <c r="CK266" i="20"/>
  <c r="CK267" i="20"/>
  <c r="CK268" i="20"/>
  <c r="CK269" i="20"/>
  <c r="CK270" i="20"/>
  <c r="CK271" i="20"/>
  <c r="CK272" i="20"/>
  <c r="CK273" i="20"/>
  <c r="CK274" i="20"/>
  <c r="CK275" i="20"/>
  <c r="CK276" i="20"/>
  <c r="CK277" i="20"/>
  <c r="CK278" i="20"/>
  <c r="CK279" i="20"/>
  <c r="CK280" i="20"/>
  <c r="CK281" i="20"/>
  <c r="CK282" i="20"/>
  <c r="CK283" i="20"/>
  <c r="CK284" i="20"/>
  <c r="CK285" i="20"/>
  <c r="CK286" i="20"/>
  <c r="CK287" i="20"/>
  <c r="CK288" i="20"/>
  <c r="CK289" i="20"/>
  <c r="CK290" i="20"/>
  <c r="CK291" i="20"/>
  <c r="CK292" i="20"/>
  <c r="CK293" i="20"/>
  <c r="CK294" i="20"/>
  <c r="CK295" i="20"/>
  <c r="CK296" i="20"/>
  <c r="CK297" i="20"/>
  <c r="CK298" i="20"/>
  <c r="CK299" i="20"/>
  <c r="CK300" i="20"/>
  <c r="CK301" i="20"/>
  <c r="CK302" i="20"/>
  <c r="CK303" i="20"/>
  <c r="CK304" i="20"/>
  <c r="CK305" i="20"/>
  <c r="CK306" i="20"/>
  <c r="CK307" i="20"/>
  <c r="CK308" i="20"/>
  <c r="CK309" i="20"/>
  <c r="CK310" i="20"/>
  <c r="CK311" i="20"/>
  <c r="CK312" i="20"/>
  <c r="CK313" i="20"/>
  <c r="CK314" i="20"/>
  <c r="CK315" i="20"/>
  <c r="CK316" i="20"/>
  <c r="CK317" i="20"/>
  <c r="CK318" i="20"/>
  <c r="CK319" i="20"/>
  <c r="CK320" i="20"/>
  <c r="CK321" i="20"/>
  <c r="CK322" i="20"/>
  <c r="CK323" i="20"/>
  <c r="CK324" i="20"/>
  <c r="CK325" i="20"/>
  <c r="CK326" i="20"/>
  <c r="CK327" i="20"/>
  <c r="CK328" i="20"/>
  <c r="CK329" i="20"/>
  <c r="CK330" i="20"/>
  <c r="CK331" i="20"/>
  <c r="CK332" i="20"/>
  <c r="CK333" i="20"/>
  <c r="CK334" i="20"/>
  <c r="CK335" i="20"/>
  <c r="CK336" i="20"/>
  <c r="CK337" i="20"/>
  <c r="CK338" i="20"/>
  <c r="CK339" i="20"/>
  <c r="CK340" i="20"/>
  <c r="CK341" i="20"/>
  <c r="CK342" i="20"/>
  <c r="CK343" i="20"/>
  <c r="CK344" i="20"/>
  <c r="CK345" i="20"/>
  <c r="CK346" i="20"/>
  <c r="CK347" i="20"/>
  <c r="CK348" i="20"/>
  <c r="CK349" i="20"/>
  <c r="CK350" i="20"/>
  <c r="CK351" i="20"/>
  <c r="CK352" i="20"/>
  <c r="CK353" i="20"/>
  <c r="CK354" i="20"/>
  <c r="CK355" i="20"/>
  <c r="CK356" i="20"/>
  <c r="CK357" i="20"/>
  <c r="CK358" i="20"/>
  <c r="CK359" i="20"/>
  <c r="CK360" i="20"/>
  <c r="CK361" i="20"/>
  <c r="CK362" i="20"/>
  <c r="CK363" i="20"/>
  <c r="CK364" i="20"/>
  <c r="CK365" i="20"/>
  <c r="CK366" i="20"/>
  <c r="CK367" i="20"/>
  <c r="CK368" i="20"/>
  <c r="CK369" i="20"/>
  <c r="CK370" i="20"/>
  <c r="CK371" i="20"/>
  <c r="CK372" i="20"/>
  <c r="CK373" i="20"/>
  <c r="CK374" i="20"/>
  <c r="CK375" i="20"/>
  <c r="CK376" i="20"/>
  <c r="CK377" i="20"/>
  <c r="CK378" i="20"/>
  <c r="CK379" i="20"/>
  <c r="CK380" i="20"/>
  <c r="CK381" i="20"/>
  <c r="CK382" i="20"/>
  <c r="CK383" i="20"/>
  <c r="CK384" i="20"/>
  <c r="CK385" i="20"/>
  <c r="CK386" i="20"/>
  <c r="CK387" i="20"/>
  <c r="CK388" i="20"/>
  <c r="CK389" i="20"/>
  <c r="CK390" i="20"/>
  <c r="CK391" i="20"/>
  <c r="CK392" i="20"/>
  <c r="CK393" i="20"/>
  <c r="CK394" i="20"/>
  <c r="CK395" i="20"/>
  <c r="CK396" i="20"/>
  <c r="CK397" i="20"/>
  <c r="CK398" i="20"/>
  <c r="CK399" i="20"/>
  <c r="CK400" i="20"/>
  <c r="CK401" i="20"/>
  <c r="CK402" i="20"/>
  <c r="CK403" i="20"/>
  <c r="CK404" i="20"/>
  <c r="CK405" i="20"/>
  <c r="CK406" i="20"/>
  <c r="CK407" i="20"/>
  <c r="CK408" i="20"/>
  <c r="CK409" i="20"/>
  <c r="CK410" i="20"/>
  <c r="CK411" i="20"/>
  <c r="CK412" i="20"/>
  <c r="CK413" i="20"/>
  <c r="CK414" i="20"/>
  <c r="CK415" i="20"/>
  <c r="CK416" i="20"/>
  <c r="CK417" i="20"/>
  <c r="CK418" i="20"/>
  <c r="CK419" i="20"/>
  <c r="CK420" i="20"/>
  <c r="CK421" i="20"/>
  <c r="CK422" i="20"/>
  <c r="CK423" i="20"/>
  <c r="CK424" i="20"/>
  <c r="CK425" i="20"/>
  <c r="CK426" i="20"/>
  <c r="CK427" i="20"/>
  <c r="CK428" i="20"/>
  <c r="CK429" i="20"/>
  <c r="CK430" i="20"/>
  <c r="CK431" i="20"/>
  <c r="CK432" i="20"/>
  <c r="CK433" i="20"/>
  <c r="CK434" i="20"/>
  <c r="CK435" i="20"/>
  <c r="CK436" i="20"/>
  <c r="CK437" i="20"/>
  <c r="CK438" i="20"/>
  <c r="CK439" i="20"/>
  <c r="CK440" i="20"/>
  <c r="CK441" i="20"/>
  <c r="CK442" i="20"/>
  <c r="CK443" i="20"/>
  <c r="CK444" i="20"/>
  <c r="CK445" i="20"/>
  <c r="CK446" i="20"/>
  <c r="CK447" i="20"/>
  <c r="CK448" i="20"/>
  <c r="CK449" i="20"/>
  <c r="CK450" i="20"/>
  <c r="CK451" i="20"/>
  <c r="CK452" i="20"/>
  <c r="CK453" i="20"/>
  <c r="CK454" i="20"/>
  <c r="CK455" i="20"/>
  <c r="CK456" i="20"/>
  <c r="CK457" i="20"/>
  <c r="CK458" i="20"/>
  <c r="CK459" i="20"/>
  <c r="CK460" i="20"/>
  <c r="CK461" i="20"/>
  <c r="CK462" i="20"/>
  <c r="CK463" i="20"/>
  <c r="CK464" i="20"/>
  <c r="CK465" i="20"/>
  <c r="CK466" i="20"/>
  <c r="CK467" i="20"/>
  <c r="CK468" i="20"/>
  <c r="CK469" i="20"/>
  <c r="CK470" i="20"/>
  <c r="CK471" i="20"/>
  <c r="CK472" i="20"/>
  <c r="CK473" i="20"/>
  <c r="CK474" i="20"/>
  <c r="CK475" i="20"/>
  <c r="CK476" i="20"/>
  <c r="CK477" i="20"/>
  <c r="CK478" i="20"/>
  <c r="CK479" i="20"/>
  <c r="CK480" i="20"/>
  <c r="CK481" i="20"/>
  <c r="CK482" i="20"/>
  <c r="CK483" i="20"/>
  <c r="CK484" i="20"/>
  <c r="CK485" i="20"/>
  <c r="CK486" i="20"/>
  <c r="CK487" i="20"/>
  <c r="CK488" i="20"/>
  <c r="CK489" i="20"/>
  <c r="CK490" i="20"/>
  <c r="CK491" i="20"/>
  <c r="CK492" i="20"/>
  <c r="CK493" i="20"/>
  <c r="CK494" i="20"/>
  <c r="CK495" i="20"/>
  <c r="CK496" i="20"/>
  <c r="CK497" i="20"/>
  <c r="CK498" i="20"/>
  <c r="CK499" i="20"/>
  <c r="CK500" i="20"/>
  <c r="CK501" i="20"/>
  <c r="CK502" i="20"/>
  <c r="CK503" i="20"/>
  <c r="CK504" i="20"/>
  <c r="CK505" i="20"/>
  <c r="CK506" i="20"/>
  <c r="CK507" i="20"/>
  <c r="CK508" i="20"/>
  <c r="CK509" i="20"/>
  <c r="CK510" i="20"/>
  <c r="CK511" i="20"/>
  <c r="CK512" i="20"/>
  <c r="CK513" i="20"/>
  <c r="CK514" i="20"/>
  <c r="CK515" i="20"/>
  <c r="CK516" i="20"/>
  <c r="CK517" i="20"/>
  <c r="CK518" i="20"/>
  <c r="CK519" i="20"/>
  <c r="CK520" i="20"/>
  <c r="CK521" i="20"/>
  <c r="CK522" i="20"/>
  <c r="CK523" i="20"/>
  <c r="CK524" i="20"/>
  <c r="CK525" i="20"/>
  <c r="CK526" i="20"/>
  <c r="CK527" i="20"/>
  <c r="CK528" i="20"/>
  <c r="CK529" i="20"/>
  <c r="CK530" i="20"/>
  <c r="CK531" i="20"/>
  <c r="CK532" i="20"/>
  <c r="CK533" i="20"/>
  <c r="CK534" i="20"/>
  <c r="CK535" i="20"/>
  <c r="CK536" i="20"/>
  <c r="CK537" i="20"/>
  <c r="CK538" i="20"/>
  <c r="CK539" i="20"/>
  <c r="CK540" i="20"/>
  <c r="CK541" i="20"/>
  <c r="CK542" i="20"/>
  <c r="CK543" i="20"/>
  <c r="CK544" i="20"/>
  <c r="CK545" i="20"/>
  <c r="CK546" i="20"/>
  <c r="CK547" i="20"/>
  <c r="CK548" i="20"/>
  <c r="CK549" i="20"/>
  <c r="CK550" i="20"/>
  <c r="CK551" i="20"/>
  <c r="CK552" i="20"/>
  <c r="CK553" i="20"/>
  <c r="CK554" i="20"/>
  <c r="CK555" i="20"/>
  <c r="CK556" i="20"/>
  <c r="CK557" i="20"/>
  <c r="CK558" i="20"/>
  <c r="CK559" i="20"/>
  <c r="CK560" i="20"/>
  <c r="CK561" i="20"/>
  <c r="CK562" i="20"/>
  <c r="CK563" i="20"/>
  <c r="CK564" i="20"/>
  <c r="CK565" i="20"/>
  <c r="CJ2" i="20"/>
  <c r="CJ3" i="20"/>
  <c r="CJ4" i="20"/>
  <c r="CJ5" i="20"/>
  <c r="CJ6" i="20"/>
  <c r="CJ7" i="20"/>
  <c r="CJ8" i="20"/>
  <c r="CJ9" i="20"/>
  <c r="CJ10" i="20"/>
  <c r="CJ11" i="20"/>
  <c r="CJ12" i="20"/>
  <c r="CJ13" i="20"/>
  <c r="CJ14" i="20"/>
  <c r="CJ15" i="20"/>
  <c r="CJ16" i="20"/>
  <c r="CJ17" i="20"/>
  <c r="CJ18" i="20"/>
  <c r="CJ19" i="20"/>
  <c r="CJ20" i="20"/>
  <c r="CJ21" i="20"/>
  <c r="CJ22" i="20"/>
  <c r="CJ23" i="20"/>
  <c r="CJ24" i="20"/>
  <c r="CJ25" i="20"/>
  <c r="CJ26" i="20"/>
  <c r="CJ27" i="20"/>
  <c r="CJ28" i="20"/>
  <c r="CJ29" i="20"/>
  <c r="CJ30" i="20"/>
  <c r="CJ31" i="20"/>
  <c r="CJ32" i="20"/>
  <c r="CJ33" i="20"/>
  <c r="CJ34" i="20"/>
  <c r="CJ35" i="20"/>
  <c r="CJ36" i="20"/>
  <c r="CJ37" i="20"/>
  <c r="CJ38" i="20"/>
  <c r="CJ39" i="20"/>
  <c r="CJ40" i="20"/>
  <c r="CJ41" i="20"/>
  <c r="CJ42" i="20"/>
  <c r="CJ43" i="20"/>
  <c r="CJ44" i="20"/>
  <c r="CJ45" i="20"/>
  <c r="CJ46" i="20"/>
  <c r="CJ47" i="20"/>
  <c r="CJ48" i="20"/>
  <c r="CJ49" i="20"/>
  <c r="CJ50" i="20"/>
  <c r="CJ51" i="20"/>
  <c r="CJ52" i="20"/>
  <c r="CJ53" i="20"/>
  <c r="CJ54" i="20"/>
  <c r="CJ55" i="20"/>
  <c r="CJ56" i="20"/>
  <c r="CJ57" i="20"/>
  <c r="CJ58" i="20"/>
  <c r="CJ59" i="20"/>
  <c r="CJ60" i="20"/>
  <c r="CJ61" i="20"/>
  <c r="CJ62" i="20"/>
  <c r="CJ63" i="20"/>
  <c r="CJ64" i="20"/>
  <c r="CJ65" i="20"/>
  <c r="CJ66" i="20"/>
  <c r="CJ67" i="20"/>
  <c r="CJ68" i="20"/>
  <c r="CJ69" i="20"/>
  <c r="CJ70" i="20"/>
  <c r="CJ71" i="20"/>
  <c r="CJ72" i="20"/>
  <c r="CJ73" i="20"/>
  <c r="CJ74" i="20"/>
  <c r="CJ75" i="20"/>
  <c r="CJ76" i="20"/>
  <c r="CJ77" i="20"/>
  <c r="CJ78" i="20"/>
  <c r="CJ79" i="20"/>
  <c r="CJ80" i="20"/>
  <c r="CJ81" i="20"/>
  <c r="CJ82" i="20"/>
  <c r="CJ83" i="20"/>
  <c r="CJ84" i="20"/>
  <c r="CJ85" i="20"/>
  <c r="CJ86" i="20"/>
  <c r="CJ87" i="20"/>
  <c r="CJ88" i="20"/>
  <c r="CJ89" i="20"/>
  <c r="CJ90" i="20"/>
  <c r="CJ91" i="20"/>
  <c r="CJ92" i="20"/>
  <c r="CJ93" i="20"/>
  <c r="CJ94" i="20"/>
  <c r="CJ95" i="20"/>
  <c r="CJ96" i="20"/>
  <c r="CJ97" i="20"/>
  <c r="CJ98" i="20"/>
  <c r="CJ99" i="20"/>
  <c r="CJ100" i="20"/>
  <c r="CJ101" i="20"/>
  <c r="CJ102" i="20"/>
  <c r="CJ103" i="20"/>
  <c r="CJ104" i="20"/>
  <c r="CJ105" i="20"/>
  <c r="CJ106" i="20"/>
  <c r="CJ107" i="20"/>
  <c r="CJ108" i="20"/>
  <c r="CJ109" i="20"/>
  <c r="CJ110" i="20"/>
  <c r="CJ111" i="20"/>
  <c r="CJ112" i="20"/>
  <c r="CJ113" i="20"/>
  <c r="CJ114" i="20"/>
  <c r="CJ115" i="20"/>
  <c r="CJ116" i="20"/>
  <c r="CJ117" i="20"/>
  <c r="CJ118" i="20"/>
  <c r="CJ119" i="20"/>
  <c r="CJ120" i="20"/>
  <c r="CJ121" i="20"/>
  <c r="CJ122" i="20"/>
  <c r="CJ123" i="20"/>
  <c r="CJ124" i="20"/>
  <c r="CJ125" i="20"/>
  <c r="CJ126" i="20"/>
  <c r="CJ127" i="20"/>
  <c r="CJ128" i="20"/>
  <c r="CJ129" i="20"/>
  <c r="CJ130" i="20"/>
  <c r="CJ131" i="20"/>
  <c r="CJ132" i="20"/>
  <c r="CJ133" i="20"/>
  <c r="CJ134" i="20"/>
  <c r="CJ135" i="20"/>
  <c r="CJ136" i="20"/>
  <c r="CJ137" i="20"/>
  <c r="CJ138" i="20"/>
  <c r="CJ139" i="20"/>
  <c r="CJ140" i="20"/>
  <c r="CJ141" i="20"/>
  <c r="CJ142" i="20"/>
  <c r="CJ143" i="20"/>
  <c r="CJ144" i="20"/>
  <c r="CJ145" i="20"/>
  <c r="CJ146" i="20"/>
  <c r="CJ147" i="20"/>
  <c r="CJ148" i="20"/>
  <c r="CJ149" i="20"/>
  <c r="CJ150" i="20"/>
  <c r="CJ151" i="20"/>
  <c r="CJ152" i="20"/>
  <c r="CJ153" i="20"/>
  <c r="CJ154" i="20"/>
  <c r="CJ155" i="20"/>
  <c r="CJ156" i="20"/>
  <c r="CJ157" i="20"/>
  <c r="CJ158" i="20"/>
  <c r="CJ159" i="20"/>
  <c r="CJ160" i="20"/>
  <c r="CJ161" i="20"/>
  <c r="CJ162" i="20"/>
  <c r="CJ163" i="20"/>
  <c r="CJ164" i="20"/>
  <c r="CJ165" i="20"/>
  <c r="CJ166" i="20"/>
  <c r="CJ167" i="20"/>
  <c r="CJ168" i="20"/>
  <c r="CJ169" i="20"/>
  <c r="CJ170" i="20"/>
  <c r="CJ171" i="20"/>
  <c r="CJ172" i="20"/>
  <c r="CJ173" i="20"/>
  <c r="CJ174" i="20"/>
  <c r="CJ175" i="20"/>
  <c r="CJ176" i="20"/>
  <c r="CJ177" i="20"/>
  <c r="CJ178" i="20"/>
  <c r="CJ179" i="20"/>
  <c r="CJ180" i="20"/>
  <c r="CJ181" i="20"/>
  <c r="CJ182" i="20"/>
  <c r="CJ183" i="20"/>
  <c r="CJ184" i="20"/>
  <c r="CJ185" i="20"/>
  <c r="CJ186" i="20"/>
  <c r="CJ187" i="20"/>
  <c r="CJ188" i="20"/>
  <c r="CJ189" i="20"/>
  <c r="CJ190" i="20"/>
  <c r="CJ191" i="20"/>
  <c r="CJ192" i="20"/>
  <c r="CJ193" i="20"/>
  <c r="CJ194" i="20"/>
  <c r="CJ195" i="20"/>
  <c r="CJ196" i="20"/>
  <c r="CJ197" i="20"/>
  <c r="CJ198" i="20"/>
  <c r="CJ199" i="20"/>
  <c r="CJ200" i="20"/>
  <c r="CJ201" i="20"/>
  <c r="CJ202" i="20"/>
  <c r="CJ203" i="20"/>
  <c r="CJ204" i="20"/>
  <c r="CJ205" i="20"/>
  <c r="CJ206" i="20"/>
  <c r="CJ207" i="20"/>
  <c r="CJ208" i="20"/>
  <c r="CJ209" i="20"/>
  <c r="CJ210" i="20"/>
  <c r="CJ211" i="20"/>
  <c r="CJ212" i="20"/>
  <c r="CJ213" i="20"/>
  <c r="CJ214" i="20"/>
  <c r="CJ215" i="20"/>
  <c r="CJ216" i="20"/>
  <c r="CJ217" i="20"/>
  <c r="CJ218" i="20"/>
  <c r="CJ219" i="20"/>
  <c r="CJ220" i="20"/>
  <c r="CJ221" i="20"/>
  <c r="CJ222" i="20"/>
  <c r="CJ223" i="20"/>
  <c r="CJ224" i="20"/>
  <c r="CJ225" i="20"/>
  <c r="CJ226" i="20"/>
  <c r="CJ227" i="20"/>
  <c r="CJ228" i="20"/>
  <c r="CJ229" i="20"/>
  <c r="CJ230" i="20"/>
  <c r="CJ231" i="20"/>
  <c r="CJ232" i="20"/>
  <c r="CJ233" i="20"/>
  <c r="CJ234" i="20"/>
  <c r="CJ235" i="20"/>
  <c r="CJ236" i="20"/>
  <c r="CJ237" i="20"/>
  <c r="CJ238" i="20"/>
  <c r="CJ239" i="20"/>
  <c r="CJ240" i="20"/>
  <c r="CJ241" i="20"/>
  <c r="CJ242" i="20"/>
  <c r="CJ243" i="20"/>
  <c r="CJ244" i="20"/>
  <c r="CJ245" i="20"/>
  <c r="CJ246" i="20"/>
  <c r="CJ247" i="20"/>
  <c r="CJ248" i="20"/>
  <c r="CJ249" i="20"/>
  <c r="CJ250" i="20"/>
  <c r="CJ251" i="20"/>
  <c r="CJ252" i="20"/>
  <c r="CJ253" i="20"/>
  <c r="CJ254" i="20"/>
  <c r="CJ255" i="20"/>
  <c r="CJ256" i="20"/>
  <c r="CJ257" i="20"/>
  <c r="CJ258" i="20"/>
  <c r="CJ259" i="20"/>
  <c r="CJ260" i="20"/>
  <c r="CJ261" i="20"/>
  <c r="CJ262" i="20"/>
  <c r="CJ263" i="20"/>
  <c r="CJ264" i="20"/>
  <c r="CJ265" i="20"/>
  <c r="CJ266" i="20"/>
  <c r="CJ267" i="20"/>
  <c r="CJ268" i="20"/>
  <c r="CJ269" i="20"/>
  <c r="CJ270" i="20"/>
  <c r="CJ271" i="20"/>
  <c r="CJ272" i="20"/>
  <c r="CJ273" i="20"/>
  <c r="CJ274" i="20"/>
  <c r="CJ275" i="20"/>
  <c r="CJ276" i="20"/>
  <c r="CJ277" i="20"/>
  <c r="CJ278" i="20"/>
  <c r="CJ279" i="20"/>
  <c r="CJ280" i="20"/>
  <c r="CJ281" i="20"/>
  <c r="CJ282" i="20"/>
  <c r="CJ283" i="20"/>
  <c r="CJ284" i="20"/>
  <c r="CJ285" i="20"/>
  <c r="CJ286" i="20"/>
  <c r="CJ287" i="20"/>
  <c r="CJ288" i="20"/>
  <c r="CJ289" i="20"/>
  <c r="CJ290" i="20"/>
  <c r="CJ291" i="20"/>
  <c r="CJ292" i="20"/>
  <c r="CJ293" i="20"/>
  <c r="CJ294" i="20"/>
  <c r="CJ295" i="20"/>
  <c r="CJ296" i="20"/>
  <c r="CJ297" i="20"/>
  <c r="CJ298" i="20"/>
  <c r="CJ299" i="20"/>
  <c r="CJ300" i="20"/>
  <c r="CJ301" i="20"/>
  <c r="CJ302" i="20"/>
  <c r="CJ303" i="20"/>
  <c r="CJ304" i="20"/>
  <c r="CJ305" i="20"/>
  <c r="CJ306" i="20"/>
  <c r="CJ307" i="20"/>
  <c r="CJ308" i="20"/>
  <c r="CJ309" i="20"/>
  <c r="CJ310" i="20"/>
  <c r="CJ311" i="20"/>
  <c r="CJ312" i="20"/>
  <c r="CJ313" i="20"/>
  <c r="CJ314" i="20"/>
  <c r="CJ315" i="20"/>
  <c r="CJ316" i="20"/>
  <c r="CJ317" i="20"/>
  <c r="CJ318" i="20"/>
  <c r="CJ319" i="20"/>
  <c r="CJ320" i="20"/>
  <c r="CJ321" i="20"/>
  <c r="CJ322" i="20"/>
  <c r="CJ323" i="20"/>
  <c r="CJ324" i="20"/>
  <c r="CJ325" i="20"/>
  <c r="CJ326" i="20"/>
  <c r="CJ327" i="20"/>
  <c r="CJ328" i="20"/>
  <c r="CJ329" i="20"/>
  <c r="CJ330" i="20"/>
  <c r="CJ331" i="20"/>
  <c r="CJ332" i="20"/>
  <c r="CJ333" i="20"/>
  <c r="CJ334" i="20"/>
  <c r="CJ335" i="20"/>
  <c r="CJ336" i="20"/>
  <c r="CJ337" i="20"/>
  <c r="CJ338" i="20"/>
  <c r="CJ339" i="20"/>
  <c r="CJ340" i="20"/>
  <c r="CJ341" i="20"/>
  <c r="CJ342" i="20"/>
  <c r="CJ343" i="20"/>
  <c r="CJ344" i="20"/>
  <c r="CJ345" i="20"/>
  <c r="CJ346" i="20"/>
  <c r="CJ347" i="20"/>
  <c r="CJ348" i="20"/>
  <c r="CJ349" i="20"/>
  <c r="CJ350" i="20"/>
  <c r="CJ351" i="20"/>
  <c r="CJ352" i="20"/>
  <c r="CJ353" i="20"/>
  <c r="CJ354" i="20"/>
  <c r="CJ355" i="20"/>
  <c r="CJ356" i="20"/>
  <c r="CJ357" i="20"/>
  <c r="CJ358" i="20"/>
  <c r="CJ359" i="20"/>
  <c r="CJ360" i="20"/>
  <c r="CJ361" i="20"/>
  <c r="CJ362" i="20"/>
  <c r="CJ363" i="20"/>
  <c r="CJ364" i="20"/>
  <c r="CJ365" i="20"/>
  <c r="CJ366" i="20"/>
  <c r="CJ367" i="20"/>
  <c r="CJ368" i="20"/>
  <c r="CJ369" i="20"/>
  <c r="CJ370" i="20"/>
  <c r="CJ371" i="20"/>
  <c r="CJ372" i="20"/>
  <c r="CJ373" i="20"/>
  <c r="CJ374" i="20"/>
  <c r="CJ375" i="20"/>
  <c r="CJ376" i="20"/>
  <c r="CJ377" i="20"/>
  <c r="CJ378" i="20"/>
  <c r="CJ379" i="20"/>
  <c r="CJ380" i="20"/>
  <c r="CJ381" i="20"/>
  <c r="CJ382" i="20"/>
  <c r="CJ383" i="20"/>
  <c r="CJ384" i="20"/>
  <c r="CJ385" i="20"/>
  <c r="CJ386" i="20"/>
  <c r="CJ387" i="20"/>
  <c r="CJ388" i="20"/>
  <c r="CJ389" i="20"/>
  <c r="CJ390" i="20"/>
  <c r="CJ391" i="20"/>
  <c r="CJ392" i="20"/>
  <c r="CJ393" i="20"/>
  <c r="CJ394" i="20"/>
  <c r="CJ395" i="20"/>
  <c r="CJ396" i="20"/>
  <c r="CJ397" i="20"/>
  <c r="CJ398" i="20"/>
  <c r="CJ399" i="20"/>
  <c r="CJ400" i="20"/>
  <c r="CJ401" i="20"/>
  <c r="CJ402" i="20"/>
  <c r="CJ403" i="20"/>
  <c r="CJ404" i="20"/>
  <c r="CJ405" i="20"/>
  <c r="CJ406" i="20"/>
  <c r="CJ407" i="20"/>
  <c r="CJ408" i="20"/>
  <c r="CJ409" i="20"/>
  <c r="CJ410" i="20"/>
  <c r="CJ411" i="20"/>
  <c r="CJ412" i="20"/>
  <c r="CJ413" i="20"/>
  <c r="CJ414" i="20"/>
  <c r="CJ415" i="20"/>
  <c r="CJ416" i="20"/>
  <c r="CJ417" i="20"/>
  <c r="CJ418" i="20"/>
  <c r="CJ419" i="20"/>
  <c r="CJ420" i="20"/>
  <c r="CJ421" i="20"/>
  <c r="CJ422" i="20"/>
  <c r="CJ423" i="20"/>
  <c r="CJ424" i="20"/>
  <c r="CJ425" i="20"/>
  <c r="CJ426" i="20"/>
  <c r="CJ427" i="20"/>
  <c r="CJ428" i="20"/>
  <c r="CJ429" i="20"/>
  <c r="CJ430" i="20"/>
  <c r="CJ431" i="20"/>
  <c r="CJ432" i="20"/>
  <c r="CJ433" i="20"/>
  <c r="CJ434" i="20"/>
  <c r="CJ435" i="20"/>
  <c r="CJ436" i="20"/>
  <c r="CJ437" i="20"/>
  <c r="CJ438" i="20"/>
  <c r="CJ439" i="20"/>
  <c r="CJ440" i="20"/>
  <c r="CJ441" i="20"/>
  <c r="CJ442" i="20"/>
  <c r="CJ443" i="20"/>
  <c r="CJ444" i="20"/>
  <c r="CJ445" i="20"/>
  <c r="CJ446" i="20"/>
  <c r="CJ447" i="20"/>
  <c r="CJ448" i="20"/>
  <c r="CJ449" i="20"/>
  <c r="CJ450" i="20"/>
  <c r="CJ451" i="20"/>
  <c r="CJ452" i="20"/>
  <c r="CJ453" i="20"/>
  <c r="CJ454" i="20"/>
  <c r="CJ455" i="20"/>
  <c r="CJ456" i="20"/>
  <c r="CJ457" i="20"/>
  <c r="CJ458" i="20"/>
  <c r="CJ459" i="20"/>
  <c r="CJ460" i="20"/>
  <c r="CJ461" i="20"/>
  <c r="CJ462" i="20"/>
  <c r="CJ463" i="20"/>
  <c r="CJ464" i="20"/>
  <c r="CJ465" i="20"/>
  <c r="CJ466" i="20"/>
  <c r="CJ467" i="20"/>
  <c r="CJ468" i="20"/>
  <c r="CJ469" i="20"/>
  <c r="CJ470" i="20"/>
  <c r="CJ471" i="20"/>
  <c r="CJ472" i="20"/>
  <c r="CJ473" i="20"/>
  <c r="CJ474" i="20"/>
  <c r="CJ475" i="20"/>
  <c r="CJ476" i="20"/>
  <c r="CJ477" i="20"/>
  <c r="CJ478" i="20"/>
  <c r="CJ479" i="20"/>
  <c r="CJ480" i="20"/>
  <c r="CJ481" i="20"/>
  <c r="CJ482" i="20"/>
  <c r="CJ483" i="20"/>
  <c r="CJ484" i="20"/>
  <c r="CJ485" i="20"/>
  <c r="CJ486" i="20"/>
  <c r="CJ487" i="20"/>
  <c r="CJ488" i="20"/>
  <c r="CJ489" i="20"/>
  <c r="CJ490" i="20"/>
  <c r="CJ491" i="20"/>
  <c r="CJ492" i="20"/>
  <c r="CJ493" i="20"/>
  <c r="CJ494" i="20"/>
  <c r="CJ495" i="20"/>
  <c r="CJ496" i="20"/>
  <c r="CJ497" i="20"/>
  <c r="CJ498" i="20"/>
  <c r="CJ499" i="20"/>
  <c r="CJ500" i="20"/>
  <c r="CJ501" i="20"/>
  <c r="CJ502" i="20"/>
  <c r="CJ503" i="20"/>
  <c r="CJ504" i="20"/>
  <c r="CJ505" i="20"/>
  <c r="CJ506" i="20"/>
  <c r="CJ507" i="20"/>
  <c r="CJ508" i="20"/>
  <c r="CJ509" i="20"/>
  <c r="CJ510" i="20"/>
  <c r="CJ511" i="20"/>
  <c r="CJ512" i="20"/>
  <c r="CJ513" i="20"/>
  <c r="CJ514" i="20"/>
  <c r="CJ515" i="20"/>
  <c r="CJ516" i="20"/>
  <c r="CJ517" i="20"/>
  <c r="CJ518" i="20"/>
  <c r="CJ519" i="20"/>
  <c r="CJ520" i="20"/>
  <c r="CJ521" i="20"/>
  <c r="CJ522" i="20"/>
  <c r="CJ523" i="20"/>
  <c r="CJ524" i="20"/>
  <c r="CJ525" i="20"/>
  <c r="CJ526" i="20"/>
  <c r="CJ527" i="20"/>
  <c r="CJ528" i="20"/>
  <c r="CJ529" i="20"/>
  <c r="CJ530" i="20"/>
  <c r="CJ531" i="20"/>
  <c r="CJ532" i="20"/>
  <c r="CJ533" i="20"/>
  <c r="CJ534" i="20"/>
  <c r="CJ535" i="20"/>
  <c r="CJ536" i="20"/>
  <c r="CJ537" i="20"/>
  <c r="CJ538" i="20"/>
  <c r="CJ539" i="20"/>
  <c r="CJ540" i="20"/>
  <c r="CJ541" i="20"/>
  <c r="CJ542" i="20"/>
  <c r="CJ543" i="20"/>
  <c r="CJ544" i="20"/>
  <c r="CJ545" i="20"/>
  <c r="CJ546" i="20"/>
  <c r="CJ547" i="20"/>
  <c r="CJ548" i="20"/>
  <c r="CJ549" i="20"/>
  <c r="CJ550" i="20"/>
  <c r="CJ551" i="20"/>
  <c r="CJ552" i="20"/>
  <c r="CJ553" i="20"/>
  <c r="CJ554" i="20"/>
  <c r="CJ555" i="20"/>
  <c r="CJ556" i="20"/>
  <c r="CJ557" i="20"/>
  <c r="CJ558" i="20"/>
  <c r="CJ559" i="20"/>
  <c r="CJ560" i="20"/>
  <c r="CJ561" i="20"/>
  <c r="CJ562" i="20"/>
  <c r="CJ563" i="20"/>
  <c r="CJ564" i="20"/>
  <c r="CJ565" i="20"/>
  <c r="CI2" i="20"/>
  <c r="CI3" i="20"/>
  <c r="CI4" i="20"/>
  <c r="CI5" i="20"/>
  <c r="CI6" i="20"/>
  <c r="CI7" i="20"/>
  <c r="CI8" i="20"/>
  <c r="CI9" i="20"/>
  <c r="CI10" i="20"/>
  <c r="CI11" i="20"/>
  <c r="CI12" i="20"/>
  <c r="CI13" i="20"/>
  <c r="CI14" i="20"/>
  <c r="CI15" i="20"/>
  <c r="CI16" i="20"/>
  <c r="CI17" i="20"/>
  <c r="CI18" i="20"/>
  <c r="CI19" i="20"/>
  <c r="CI20" i="20"/>
  <c r="CI21" i="20"/>
  <c r="CI22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5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74" i="20"/>
  <c r="CI75" i="20"/>
  <c r="CI76" i="20"/>
  <c r="CI77" i="20"/>
  <c r="CI78" i="20"/>
  <c r="CI79" i="20"/>
  <c r="CI80" i="20"/>
  <c r="CI81" i="20"/>
  <c r="CI82" i="20"/>
  <c r="CI83" i="20"/>
  <c r="CI84" i="20"/>
  <c r="CI85" i="20"/>
  <c r="CI86" i="20"/>
  <c r="CI87" i="20"/>
  <c r="CI88" i="20"/>
  <c r="CI89" i="20"/>
  <c r="CI90" i="20"/>
  <c r="CI91" i="20"/>
  <c r="CI92" i="20"/>
  <c r="CI93" i="20"/>
  <c r="CI94" i="20"/>
  <c r="CI95" i="20"/>
  <c r="CI96" i="20"/>
  <c r="CI97" i="20"/>
  <c r="CI98" i="20"/>
  <c r="CI99" i="20"/>
  <c r="CI100" i="20"/>
  <c r="CI101" i="20"/>
  <c r="CI102" i="20"/>
  <c r="CI103" i="20"/>
  <c r="CI104" i="20"/>
  <c r="CI105" i="20"/>
  <c r="CI106" i="20"/>
  <c r="CI107" i="20"/>
  <c r="CI108" i="20"/>
  <c r="CI109" i="20"/>
  <c r="CI110" i="20"/>
  <c r="CI111" i="20"/>
  <c r="CI112" i="20"/>
  <c r="CI113" i="20"/>
  <c r="CI114" i="20"/>
  <c r="CI115" i="20"/>
  <c r="CI116" i="20"/>
  <c r="CI117" i="20"/>
  <c r="CI118" i="20"/>
  <c r="CI119" i="20"/>
  <c r="CI120" i="20"/>
  <c r="CI121" i="20"/>
  <c r="CI122" i="20"/>
  <c r="CI123" i="20"/>
  <c r="CI124" i="20"/>
  <c r="CI125" i="20"/>
  <c r="CI126" i="20"/>
  <c r="CI127" i="20"/>
  <c r="CI128" i="20"/>
  <c r="CI129" i="20"/>
  <c r="CI130" i="20"/>
  <c r="CI131" i="20"/>
  <c r="CI132" i="20"/>
  <c r="CI133" i="20"/>
  <c r="CI134" i="20"/>
  <c r="CI135" i="20"/>
  <c r="CI136" i="20"/>
  <c r="CI137" i="20"/>
  <c r="CI138" i="20"/>
  <c r="CI139" i="20"/>
  <c r="CI140" i="20"/>
  <c r="CI141" i="20"/>
  <c r="CI142" i="20"/>
  <c r="CI143" i="20"/>
  <c r="CI144" i="20"/>
  <c r="CI145" i="20"/>
  <c r="CI146" i="20"/>
  <c r="CI147" i="20"/>
  <c r="CI148" i="20"/>
  <c r="CI149" i="20"/>
  <c r="CI150" i="20"/>
  <c r="CI151" i="20"/>
  <c r="CI152" i="20"/>
  <c r="CI153" i="20"/>
  <c r="CI154" i="20"/>
  <c r="CI155" i="20"/>
  <c r="CI156" i="20"/>
  <c r="CI157" i="20"/>
  <c r="CI158" i="20"/>
  <c r="CI159" i="20"/>
  <c r="CI160" i="20"/>
  <c r="CI161" i="20"/>
  <c r="CI162" i="20"/>
  <c r="CI163" i="20"/>
  <c r="CI164" i="20"/>
  <c r="CI165" i="20"/>
  <c r="CI166" i="20"/>
  <c r="CI167" i="20"/>
  <c r="CI168" i="20"/>
  <c r="CI169" i="20"/>
  <c r="CI170" i="20"/>
  <c r="CI171" i="20"/>
  <c r="CI172" i="20"/>
  <c r="CI173" i="20"/>
  <c r="CI174" i="20"/>
  <c r="CI175" i="20"/>
  <c r="CI176" i="20"/>
  <c r="CI177" i="20"/>
  <c r="CI178" i="20"/>
  <c r="CI179" i="20"/>
  <c r="CI180" i="20"/>
  <c r="CI181" i="20"/>
  <c r="CI182" i="20"/>
  <c r="CI183" i="20"/>
  <c r="CI184" i="20"/>
  <c r="CI185" i="20"/>
  <c r="CI186" i="20"/>
  <c r="CI187" i="20"/>
  <c r="CI188" i="20"/>
  <c r="CI189" i="20"/>
  <c r="CI190" i="20"/>
  <c r="CI191" i="20"/>
  <c r="CI192" i="20"/>
  <c r="CI193" i="20"/>
  <c r="CI194" i="20"/>
  <c r="CI195" i="20"/>
  <c r="CI196" i="20"/>
  <c r="CI197" i="20"/>
  <c r="CI198" i="20"/>
  <c r="CI199" i="20"/>
  <c r="CI200" i="20"/>
  <c r="CI201" i="20"/>
  <c r="CI202" i="20"/>
  <c r="CI203" i="20"/>
  <c r="CI204" i="20"/>
  <c r="CI205" i="20"/>
  <c r="CI206" i="20"/>
  <c r="CI207" i="20"/>
  <c r="CI208" i="20"/>
  <c r="CI209" i="20"/>
  <c r="CI210" i="20"/>
  <c r="CI211" i="20"/>
  <c r="CI212" i="20"/>
  <c r="CI213" i="20"/>
  <c r="CI214" i="20"/>
  <c r="CI215" i="20"/>
  <c r="CI216" i="20"/>
  <c r="CI217" i="20"/>
  <c r="CI218" i="20"/>
  <c r="CI219" i="20"/>
  <c r="CI220" i="20"/>
  <c r="CI221" i="20"/>
  <c r="CI222" i="20"/>
  <c r="CI223" i="20"/>
  <c r="CI224" i="20"/>
  <c r="CI225" i="20"/>
  <c r="CI226" i="20"/>
  <c r="CI227" i="20"/>
  <c r="CI228" i="20"/>
  <c r="CI229" i="20"/>
  <c r="CI230" i="20"/>
  <c r="CI231" i="20"/>
  <c r="CI232" i="20"/>
  <c r="CI233" i="20"/>
  <c r="CI234" i="20"/>
  <c r="CI235" i="20"/>
  <c r="CI236" i="20"/>
  <c r="CI237" i="20"/>
  <c r="CI238" i="20"/>
  <c r="CI239" i="20"/>
  <c r="CI240" i="20"/>
  <c r="CI241" i="20"/>
  <c r="CI242" i="20"/>
  <c r="CI243" i="20"/>
  <c r="CI244" i="20"/>
  <c r="CI245" i="20"/>
  <c r="CI246" i="20"/>
  <c r="CI247" i="20"/>
  <c r="CI248" i="20"/>
  <c r="CI249" i="20"/>
  <c r="CI250" i="20"/>
  <c r="CI251" i="20"/>
  <c r="CI252" i="20"/>
  <c r="CI253" i="20"/>
  <c r="CI254" i="20"/>
  <c r="CI255" i="20"/>
  <c r="CI256" i="20"/>
  <c r="CI257" i="20"/>
  <c r="CI258" i="20"/>
  <c r="CI259" i="20"/>
  <c r="CI260" i="20"/>
  <c r="CI261" i="20"/>
  <c r="CI262" i="20"/>
  <c r="CI263" i="20"/>
  <c r="CI264" i="20"/>
  <c r="CI265" i="20"/>
  <c r="CI266" i="20"/>
  <c r="CI267" i="20"/>
  <c r="CI268" i="20"/>
  <c r="CI269" i="20"/>
  <c r="CI270" i="20"/>
  <c r="CI271" i="20"/>
  <c r="CI272" i="20"/>
  <c r="CI273" i="20"/>
  <c r="CI274" i="20"/>
  <c r="CI275" i="20"/>
  <c r="CI276" i="20"/>
  <c r="CI277" i="20"/>
  <c r="CI278" i="20"/>
  <c r="CI279" i="20"/>
  <c r="CI280" i="20"/>
  <c r="CI281" i="20"/>
  <c r="CI282" i="20"/>
  <c r="CI283" i="20"/>
  <c r="CI284" i="20"/>
  <c r="CI285" i="20"/>
  <c r="CI286" i="20"/>
  <c r="CI287" i="20"/>
  <c r="CI288" i="20"/>
  <c r="CI289" i="20"/>
  <c r="CI290" i="20"/>
  <c r="CI291" i="20"/>
  <c r="CI292" i="20"/>
  <c r="CI293" i="20"/>
  <c r="CI294" i="20"/>
  <c r="CI295" i="20"/>
  <c r="CI296" i="20"/>
  <c r="CI297" i="20"/>
  <c r="CI298" i="20"/>
  <c r="CI299" i="20"/>
  <c r="CI300" i="20"/>
  <c r="CI301" i="20"/>
  <c r="CI302" i="20"/>
  <c r="CI303" i="20"/>
  <c r="CI304" i="20"/>
  <c r="CI305" i="20"/>
  <c r="CI306" i="20"/>
  <c r="CI307" i="20"/>
  <c r="CI308" i="20"/>
  <c r="CI309" i="20"/>
  <c r="CI310" i="20"/>
  <c r="CI311" i="20"/>
  <c r="CI312" i="20"/>
  <c r="CI313" i="20"/>
  <c r="CI314" i="20"/>
  <c r="CI315" i="20"/>
  <c r="CI316" i="20"/>
  <c r="CI317" i="20"/>
  <c r="CI318" i="20"/>
  <c r="CI319" i="20"/>
  <c r="CI320" i="20"/>
  <c r="CI321" i="20"/>
  <c r="CI322" i="20"/>
  <c r="CI323" i="20"/>
  <c r="CI324" i="20"/>
  <c r="CI325" i="20"/>
  <c r="CI326" i="20"/>
  <c r="CI327" i="20"/>
  <c r="CI328" i="20"/>
  <c r="CI329" i="20"/>
  <c r="CI330" i="20"/>
  <c r="CI331" i="20"/>
  <c r="CI332" i="20"/>
  <c r="CI333" i="20"/>
  <c r="CI334" i="20"/>
  <c r="CI335" i="20"/>
  <c r="CI336" i="20"/>
  <c r="CI337" i="20"/>
  <c r="CI338" i="20"/>
  <c r="CI339" i="20"/>
  <c r="CI340" i="20"/>
  <c r="CI341" i="20"/>
  <c r="CI342" i="20"/>
  <c r="CI343" i="20"/>
  <c r="CI344" i="20"/>
  <c r="CI345" i="20"/>
  <c r="CI346" i="20"/>
  <c r="CI347" i="20"/>
  <c r="CI348" i="20"/>
  <c r="CI349" i="20"/>
  <c r="CI350" i="20"/>
  <c r="CI351" i="20"/>
  <c r="CI352" i="20"/>
  <c r="CI353" i="20"/>
  <c r="CI354" i="20"/>
  <c r="CI355" i="20"/>
  <c r="CI356" i="20"/>
  <c r="CI357" i="20"/>
  <c r="CI358" i="20"/>
  <c r="CI359" i="20"/>
  <c r="CI360" i="20"/>
  <c r="CI361" i="20"/>
  <c r="CI362" i="20"/>
  <c r="CI363" i="20"/>
  <c r="CI364" i="20"/>
  <c r="CI365" i="20"/>
  <c r="CI366" i="20"/>
  <c r="CI367" i="20"/>
  <c r="CI368" i="20"/>
  <c r="CI369" i="20"/>
  <c r="CI370" i="20"/>
  <c r="CI371" i="20"/>
  <c r="CI372" i="20"/>
  <c r="CI373" i="20"/>
  <c r="CI374" i="20"/>
  <c r="CI375" i="20"/>
  <c r="CI376" i="20"/>
  <c r="CI377" i="20"/>
  <c r="CI378" i="20"/>
  <c r="CI379" i="20"/>
  <c r="CI380" i="20"/>
  <c r="CI381" i="20"/>
  <c r="CI382" i="20"/>
  <c r="CI383" i="20"/>
  <c r="CI384" i="20"/>
  <c r="CI385" i="20"/>
  <c r="CI386" i="20"/>
  <c r="CI387" i="20"/>
  <c r="CI388" i="20"/>
  <c r="CI389" i="20"/>
  <c r="CI390" i="20"/>
  <c r="CI391" i="20"/>
  <c r="CI392" i="20"/>
  <c r="CI393" i="20"/>
  <c r="CI394" i="20"/>
  <c r="CI395" i="20"/>
  <c r="CI396" i="20"/>
  <c r="CI397" i="20"/>
  <c r="CI398" i="20"/>
  <c r="CI399" i="20"/>
  <c r="CI400" i="20"/>
  <c r="CI401" i="20"/>
  <c r="CI402" i="20"/>
  <c r="CI403" i="20"/>
  <c r="CI404" i="20"/>
  <c r="CI405" i="20"/>
  <c r="CI406" i="20"/>
  <c r="CI407" i="20"/>
  <c r="CI408" i="20"/>
  <c r="CI409" i="20"/>
  <c r="CI410" i="20"/>
  <c r="CI411" i="20"/>
  <c r="CI412" i="20"/>
  <c r="CI413" i="20"/>
  <c r="CI414" i="20"/>
  <c r="CI415" i="20"/>
  <c r="CI416" i="20"/>
  <c r="CI417" i="20"/>
  <c r="CI418" i="20"/>
  <c r="CI419" i="20"/>
  <c r="CI420" i="20"/>
  <c r="CI421" i="20"/>
  <c r="CI422" i="20"/>
  <c r="CI423" i="20"/>
  <c r="CI424" i="20"/>
  <c r="CI425" i="20"/>
  <c r="CI426" i="20"/>
  <c r="CI427" i="20"/>
  <c r="CI428" i="20"/>
  <c r="CI429" i="20"/>
  <c r="CI430" i="20"/>
  <c r="CI431" i="20"/>
  <c r="CI432" i="20"/>
  <c r="CI433" i="20"/>
  <c r="CI434" i="20"/>
  <c r="CI435" i="20"/>
  <c r="CI436" i="20"/>
  <c r="CI437" i="20"/>
  <c r="CI438" i="20"/>
  <c r="CI439" i="20"/>
  <c r="CI440" i="20"/>
  <c r="CI441" i="20"/>
  <c r="CI442" i="20"/>
  <c r="CI443" i="20"/>
  <c r="CI444" i="20"/>
  <c r="CI445" i="20"/>
  <c r="CI446" i="20"/>
  <c r="CI447" i="20"/>
  <c r="CI448" i="20"/>
  <c r="CI449" i="20"/>
  <c r="CI450" i="20"/>
  <c r="CI451" i="20"/>
  <c r="CI452" i="20"/>
  <c r="CI453" i="20"/>
  <c r="CI454" i="20"/>
  <c r="CI455" i="20"/>
  <c r="CI456" i="20"/>
  <c r="CI457" i="20"/>
  <c r="CI458" i="20"/>
  <c r="CI459" i="20"/>
  <c r="CI460" i="20"/>
  <c r="CI461" i="20"/>
  <c r="CI462" i="20"/>
  <c r="CI463" i="20"/>
  <c r="CI464" i="20"/>
  <c r="CI465" i="20"/>
  <c r="CI466" i="20"/>
  <c r="CI467" i="20"/>
  <c r="CI468" i="20"/>
  <c r="CI469" i="20"/>
  <c r="CI470" i="20"/>
  <c r="CI471" i="20"/>
  <c r="CI472" i="20"/>
  <c r="CI473" i="20"/>
  <c r="CI474" i="20"/>
  <c r="CI475" i="20"/>
  <c r="CI476" i="20"/>
  <c r="CI477" i="20"/>
  <c r="CI478" i="20"/>
  <c r="CI479" i="20"/>
  <c r="CI480" i="20"/>
  <c r="CI481" i="20"/>
  <c r="CI482" i="20"/>
  <c r="CI483" i="20"/>
  <c r="CI484" i="20"/>
  <c r="CI485" i="20"/>
  <c r="CI486" i="20"/>
  <c r="CI487" i="20"/>
  <c r="CI488" i="20"/>
  <c r="CI489" i="20"/>
  <c r="CI490" i="20"/>
  <c r="CI491" i="20"/>
  <c r="CI492" i="20"/>
  <c r="CI493" i="20"/>
  <c r="CI494" i="20"/>
  <c r="CI495" i="20"/>
  <c r="CI496" i="20"/>
  <c r="CI497" i="20"/>
  <c r="CI498" i="20"/>
  <c r="CI499" i="20"/>
  <c r="CI500" i="20"/>
  <c r="CI501" i="20"/>
  <c r="CI502" i="20"/>
  <c r="CI503" i="20"/>
  <c r="CI504" i="20"/>
  <c r="CI505" i="20"/>
  <c r="CI506" i="20"/>
  <c r="CI507" i="20"/>
  <c r="CI508" i="20"/>
  <c r="CI509" i="20"/>
  <c r="CI510" i="20"/>
  <c r="CI511" i="20"/>
  <c r="CI512" i="20"/>
  <c r="CI513" i="20"/>
  <c r="CI514" i="20"/>
  <c r="CI515" i="20"/>
  <c r="CI516" i="20"/>
  <c r="CI517" i="20"/>
  <c r="CI518" i="20"/>
  <c r="CI519" i="20"/>
  <c r="CI520" i="20"/>
  <c r="CI521" i="20"/>
  <c r="CI522" i="20"/>
  <c r="CI523" i="20"/>
  <c r="CI524" i="20"/>
  <c r="CI525" i="20"/>
  <c r="CI526" i="20"/>
  <c r="CI527" i="20"/>
  <c r="CI528" i="20"/>
  <c r="CI529" i="20"/>
  <c r="CI530" i="20"/>
  <c r="CI531" i="20"/>
  <c r="CI532" i="20"/>
  <c r="CI533" i="20"/>
  <c r="CI534" i="20"/>
  <c r="CI535" i="20"/>
  <c r="CI536" i="20"/>
  <c r="CI537" i="20"/>
  <c r="CI538" i="20"/>
  <c r="CI539" i="20"/>
  <c r="CI540" i="20"/>
  <c r="CI541" i="20"/>
  <c r="CI542" i="20"/>
  <c r="CI543" i="20"/>
  <c r="CI544" i="20"/>
  <c r="CI545" i="20"/>
  <c r="CI546" i="20"/>
  <c r="CI547" i="20"/>
  <c r="CI548" i="20"/>
  <c r="CI549" i="20"/>
  <c r="CI550" i="20"/>
  <c r="CI551" i="20"/>
  <c r="CI552" i="20"/>
  <c r="CI553" i="20"/>
  <c r="CI554" i="20"/>
  <c r="CI555" i="20"/>
  <c r="CI556" i="20"/>
  <c r="CI557" i="20"/>
  <c r="CI558" i="20"/>
  <c r="CI559" i="20"/>
  <c r="CI560" i="20"/>
  <c r="CI561" i="20"/>
  <c r="CI562" i="20"/>
  <c r="CI563" i="20"/>
  <c r="CI564" i="20"/>
  <c r="CI565" i="20"/>
  <c r="CH2" i="20"/>
  <c r="CH3" i="20"/>
  <c r="CH4" i="20"/>
  <c r="CH5" i="20"/>
  <c r="CH6" i="20"/>
  <c r="CH7" i="20"/>
  <c r="CH8" i="20"/>
  <c r="CH9" i="20"/>
  <c r="CH10" i="20"/>
  <c r="CH11" i="20"/>
  <c r="CH12" i="20"/>
  <c r="CH13" i="20"/>
  <c r="CH14" i="20"/>
  <c r="CH15" i="20"/>
  <c r="CH16" i="20"/>
  <c r="CH17" i="20"/>
  <c r="CH18" i="20"/>
  <c r="CH19" i="20"/>
  <c r="CH20" i="20"/>
  <c r="CH21" i="20"/>
  <c r="CH22" i="20"/>
  <c r="CH23" i="20"/>
  <c r="CH24" i="20"/>
  <c r="CH25" i="20"/>
  <c r="CH26" i="20"/>
  <c r="CH27" i="20"/>
  <c r="CH28" i="20"/>
  <c r="CH29" i="20"/>
  <c r="CH30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H43" i="20"/>
  <c r="CH44" i="20"/>
  <c r="CH45" i="20"/>
  <c r="CH46" i="20"/>
  <c r="CH47" i="20"/>
  <c r="CH48" i="20"/>
  <c r="CH49" i="20"/>
  <c r="CH50" i="20"/>
  <c r="CH51" i="20"/>
  <c r="CH52" i="20"/>
  <c r="CH53" i="20"/>
  <c r="CH54" i="20"/>
  <c r="CH55" i="20"/>
  <c r="CH56" i="20"/>
  <c r="CH57" i="20"/>
  <c r="CH58" i="20"/>
  <c r="CH59" i="20"/>
  <c r="CH60" i="20"/>
  <c r="CH61" i="20"/>
  <c r="CH62" i="20"/>
  <c r="CH63" i="20"/>
  <c r="CH64" i="20"/>
  <c r="CH65" i="20"/>
  <c r="CH66" i="20"/>
  <c r="CH67" i="20"/>
  <c r="CH68" i="20"/>
  <c r="CH69" i="20"/>
  <c r="CH70" i="20"/>
  <c r="CH71" i="20"/>
  <c r="CH72" i="20"/>
  <c r="CH73" i="20"/>
  <c r="CH74" i="20"/>
  <c r="CH75" i="20"/>
  <c r="CH76" i="20"/>
  <c r="CH77" i="20"/>
  <c r="CH78" i="20"/>
  <c r="CH79" i="20"/>
  <c r="CH80" i="20"/>
  <c r="CH81" i="20"/>
  <c r="CH82" i="20"/>
  <c r="CH83" i="20"/>
  <c r="CH84" i="20"/>
  <c r="CH85" i="20"/>
  <c r="CH86" i="20"/>
  <c r="CH87" i="20"/>
  <c r="CH88" i="20"/>
  <c r="CH89" i="20"/>
  <c r="CH90" i="20"/>
  <c r="CH91" i="20"/>
  <c r="CH92" i="20"/>
  <c r="CH93" i="20"/>
  <c r="CH94" i="20"/>
  <c r="CH95" i="20"/>
  <c r="CH96" i="20"/>
  <c r="CH97" i="20"/>
  <c r="CH98" i="20"/>
  <c r="CH99" i="20"/>
  <c r="CH100" i="20"/>
  <c r="CH101" i="20"/>
  <c r="CH102" i="20"/>
  <c r="CH103" i="20"/>
  <c r="CH104" i="20"/>
  <c r="CH105" i="20"/>
  <c r="CH106" i="20"/>
  <c r="CH107" i="20"/>
  <c r="CH108" i="20"/>
  <c r="CH109" i="20"/>
  <c r="CH110" i="20"/>
  <c r="CH111" i="20"/>
  <c r="CH112" i="20"/>
  <c r="CH113" i="20"/>
  <c r="CH114" i="20"/>
  <c r="CH115" i="20"/>
  <c r="CH116" i="20"/>
  <c r="CH117" i="20"/>
  <c r="CH118" i="20"/>
  <c r="CH119" i="20"/>
  <c r="CH120" i="20"/>
  <c r="CH121" i="20"/>
  <c r="CH122" i="20"/>
  <c r="CH123" i="20"/>
  <c r="CH124" i="20"/>
  <c r="CH125" i="20"/>
  <c r="CH126" i="20"/>
  <c r="CH127" i="20"/>
  <c r="CH128" i="20"/>
  <c r="CH129" i="20"/>
  <c r="CH130" i="20"/>
  <c r="CH131" i="20"/>
  <c r="CH132" i="20"/>
  <c r="CH133" i="20"/>
  <c r="CH134" i="20"/>
  <c r="CH135" i="20"/>
  <c r="CH136" i="20"/>
  <c r="CH137" i="20"/>
  <c r="CH138" i="20"/>
  <c r="CH139" i="20"/>
  <c r="CH140" i="20"/>
  <c r="CH141" i="20"/>
  <c r="CH142" i="20"/>
  <c r="CH143" i="20"/>
  <c r="CH144" i="20"/>
  <c r="CH145" i="20"/>
  <c r="CH146" i="20"/>
  <c r="CH147" i="20"/>
  <c r="CH148" i="20"/>
  <c r="CH149" i="20"/>
  <c r="CH150" i="20"/>
  <c r="CH151" i="20"/>
  <c r="CH152" i="20"/>
  <c r="CH153" i="20"/>
  <c r="CH154" i="20"/>
  <c r="CH155" i="20"/>
  <c r="CH156" i="20"/>
  <c r="CH157" i="20"/>
  <c r="CH158" i="20"/>
  <c r="CH159" i="20"/>
  <c r="CH160" i="20"/>
  <c r="CH161" i="20"/>
  <c r="CH162" i="20"/>
  <c r="CH163" i="20"/>
  <c r="CH164" i="20"/>
  <c r="CH165" i="20"/>
  <c r="CH166" i="20"/>
  <c r="CH167" i="20"/>
  <c r="CH168" i="20"/>
  <c r="CH169" i="20"/>
  <c r="CH170" i="20"/>
  <c r="CH171" i="20"/>
  <c r="CH172" i="20"/>
  <c r="CH173" i="20"/>
  <c r="CH174" i="20"/>
  <c r="CH175" i="20"/>
  <c r="CH176" i="20"/>
  <c r="CH177" i="20"/>
  <c r="CH178" i="20"/>
  <c r="CH179" i="20"/>
  <c r="CH180" i="20"/>
  <c r="CH181" i="20"/>
  <c r="CH182" i="20"/>
  <c r="CH183" i="20"/>
  <c r="CH184" i="20"/>
  <c r="CH185" i="20"/>
  <c r="CH186" i="20"/>
  <c r="CH187" i="20"/>
  <c r="CH188" i="20"/>
  <c r="CH189" i="20"/>
  <c r="CH190" i="20"/>
  <c r="CH191" i="20"/>
  <c r="CH192" i="20"/>
  <c r="CH193" i="20"/>
  <c r="CH194" i="20"/>
  <c r="CH195" i="20"/>
  <c r="CH196" i="20"/>
  <c r="CH197" i="20"/>
  <c r="CH198" i="20"/>
  <c r="CH199" i="20"/>
  <c r="CH200" i="20"/>
  <c r="CH201" i="20"/>
  <c r="CH202" i="20"/>
  <c r="CH203" i="20"/>
  <c r="CH204" i="20"/>
  <c r="CH205" i="20"/>
  <c r="CH206" i="20"/>
  <c r="CH207" i="20"/>
  <c r="CH208" i="20"/>
  <c r="CH209" i="20"/>
  <c r="CH210" i="20"/>
  <c r="CH211" i="20"/>
  <c r="CH212" i="20"/>
  <c r="CH213" i="20"/>
  <c r="CH214" i="20"/>
  <c r="CH215" i="20"/>
  <c r="CH216" i="20"/>
  <c r="CH217" i="20"/>
  <c r="CH218" i="20"/>
  <c r="CH219" i="20"/>
  <c r="CH220" i="20"/>
  <c r="CH221" i="20"/>
  <c r="CH222" i="20"/>
  <c r="CH223" i="20"/>
  <c r="CH224" i="20"/>
  <c r="CH225" i="20"/>
  <c r="CH226" i="20"/>
  <c r="CH227" i="20"/>
  <c r="CH228" i="20"/>
  <c r="CH229" i="20"/>
  <c r="CH230" i="20"/>
  <c r="CH231" i="20"/>
  <c r="CH232" i="20"/>
  <c r="CH233" i="20"/>
  <c r="CH234" i="20"/>
  <c r="CH235" i="20"/>
  <c r="CH236" i="20"/>
  <c r="CH237" i="20"/>
  <c r="CH238" i="20"/>
  <c r="CH239" i="20"/>
  <c r="CH240" i="20"/>
  <c r="CH241" i="20"/>
  <c r="CH242" i="20"/>
  <c r="CH243" i="20"/>
  <c r="CH244" i="20"/>
  <c r="CH245" i="20"/>
  <c r="CH246" i="20"/>
  <c r="CH247" i="20"/>
  <c r="CH248" i="20"/>
  <c r="CH249" i="20"/>
  <c r="CH250" i="20"/>
  <c r="CH251" i="20"/>
  <c r="CH252" i="20"/>
  <c r="CH253" i="20"/>
  <c r="CH254" i="20"/>
  <c r="CH255" i="20"/>
  <c r="CH256" i="20"/>
  <c r="CH257" i="20"/>
  <c r="CH258" i="20"/>
  <c r="CH259" i="20"/>
  <c r="CH260" i="20"/>
  <c r="CH261" i="20"/>
  <c r="CH262" i="20"/>
  <c r="CH263" i="20"/>
  <c r="CH264" i="20"/>
  <c r="CH265" i="20"/>
  <c r="CH266" i="20"/>
  <c r="CH267" i="20"/>
  <c r="CH268" i="20"/>
  <c r="CH269" i="20"/>
  <c r="CH270" i="20"/>
  <c r="CH271" i="20"/>
  <c r="CH272" i="20"/>
  <c r="CH273" i="20"/>
  <c r="CH274" i="20"/>
  <c r="CH275" i="20"/>
  <c r="CH276" i="20"/>
  <c r="CH277" i="20"/>
  <c r="CH278" i="20"/>
  <c r="CH279" i="20"/>
  <c r="CH280" i="20"/>
  <c r="CH281" i="20"/>
  <c r="CH282" i="20"/>
  <c r="CH283" i="20"/>
  <c r="CH284" i="20"/>
  <c r="CH285" i="20"/>
  <c r="CH286" i="20"/>
  <c r="CH287" i="20"/>
  <c r="CH288" i="20"/>
  <c r="CH289" i="20"/>
  <c r="CH290" i="20"/>
  <c r="CH291" i="20"/>
  <c r="CH292" i="20"/>
  <c r="CH293" i="20"/>
  <c r="CH294" i="20"/>
  <c r="CH295" i="20"/>
  <c r="CH296" i="20"/>
  <c r="CH297" i="20"/>
  <c r="CH298" i="20"/>
  <c r="CH299" i="20"/>
  <c r="CH300" i="20"/>
  <c r="CH301" i="20"/>
  <c r="CH302" i="20"/>
  <c r="CH303" i="20"/>
  <c r="CH304" i="20"/>
  <c r="CH305" i="20"/>
  <c r="CH306" i="20"/>
  <c r="CH307" i="20"/>
  <c r="CH308" i="20"/>
  <c r="CH309" i="20"/>
  <c r="CH310" i="20"/>
  <c r="CH311" i="20"/>
  <c r="CH312" i="20"/>
  <c r="CH313" i="20"/>
  <c r="CH314" i="20"/>
  <c r="CH315" i="20"/>
  <c r="CH316" i="20"/>
  <c r="CH317" i="20"/>
  <c r="CH318" i="20"/>
  <c r="CH319" i="20"/>
  <c r="CH320" i="20"/>
  <c r="CH321" i="20"/>
  <c r="CH322" i="20"/>
  <c r="CH323" i="20"/>
  <c r="CH324" i="20"/>
  <c r="CH325" i="20"/>
  <c r="CH326" i="20"/>
  <c r="CH327" i="20"/>
  <c r="CH328" i="20"/>
  <c r="CH329" i="20"/>
  <c r="CH330" i="20"/>
  <c r="CH331" i="20"/>
  <c r="CH332" i="20"/>
  <c r="CH333" i="20"/>
  <c r="CH334" i="20"/>
  <c r="CH335" i="20"/>
  <c r="CH336" i="20"/>
  <c r="CH337" i="20"/>
  <c r="CH338" i="20"/>
  <c r="CH339" i="20"/>
  <c r="CH340" i="20"/>
  <c r="CH341" i="20"/>
  <c r="CH342" i="20"/>
  <c r="CH343" i="20"/>
  <c r="CH344" i="20"/>
  <c r="CH345" i="20"/>
  <c r="CH346" i="20"/>
  <c r="CH347" i="20"/>
  <c r="CH348" i="20"/>
  <c r="CH349" i="20"/>
  <c r="CH350" i="20"/>
  <c r="CH351" i="20"/>
  <c r="CH352" i="20"/>
  <c r="CH353" i="20"/>
  <c r="CH354" i="20"/>
  <c r="CH355" i="20"/>
  <c r="CH356" i="20"/>
  <c r="CH357" i="20"/>
  <c r="CH358" i="20"/>
  <c r="CH359" i="20"/>
  <c r="CH360" i="20"/>
  <c r="CH361" i="20"/>
  <c r="CH362" i="20"/>
  <c r="CH363" i="20"/>
  <c r="CH364" i="20"/>
  <c r="CH365" i="20"/>
  <c r="CH366" i="20"/>
  <c r="CH367" i="20"/>
  <c r="CH368" i="20"/>
  <c r="CH369" i="20"/>
  <c r="CH370" i="20"/>
  <c r="CH371" i="20"/>
  <c r="CH372" i="20"/>
  <c r="CH373" i="20"/>
  <c r="CH374" i="20"/>
  <c r="CH375" i="20"/>
  <c r="CH376" i="20"/>
  <c r="CH377" i="20"/>
  <c r="CH378" i="20"/>
  <c r="CH379" i="20"/>
  <c r="CH380" i="20"/>
  <c r="CH381" i="20"/>
  <c r="CH382" i="20"/>
  <c r="CH383" i="20"/>
  <c r="CH384" i="20"/>
  <c r="CH385" i="20"/>
  <c r="CH386" i="20"/>
  <c r="CH387" i="20"/>
  <c r="CH388" i="20"/>
  <c r="CH389" i="20"/>
  <c r="CH390" i="20"/>
  <c r="CH391" i="20"/>
  <c r="CH392" i="20"/>
  <c r="CH393" i="20"/>
  <c r="CH394" i="20"/>
  <c r="CH395" i="20"/>
  <c r="CH396" i="20"/>
  <c r="CH397" i="20"/>
  <c r="CH398" i="20"/>
  <c r="CH399" i="20"/>
  <c r="CH400" i="20"/>
  <c r="CH401" i="20"/>
  <c r="CH402" i="20"/>
  <c r="CH403" i="20"/>
  <c r="CH404" i="20"/>
  <c r="CH405" i="20"/>
  <c r="CH406" i="20"/>
  <c r="CH407" i="20"/>
  <c r="CH408" i="20"/>
  <c r="CH409" i="20"/>
  <c r="CH410" i="20"/>
  <c r="CH411" i="20"/>
  <c r="CH412" i="20"/>
  <c r="CH413" i="20"/>
  <c r="CH414" i="20"/>
  <c r="CH415" i="20"/>
  <c r="CH416" i="20"/>
  <c r="CH417" i="20"/>
  <c r="CH418" i="20"/>
  <c r="CH419" i="20"/>
  <c r="CH420" i="20"/>
  <c r="CH421" i="20"/>
  <c r="CH422" i="20"/>
  <c r="CH423" i="20"/>
  <c r="CH424" i="20"/>
  <c r="CH425" i="20"/>
  <c r="CH426" i="20"/>
  <c r="CH427" i="20"/>
  <c r="CH428" i="20"/>
  <c r="CH429" i="20"/>
  <c r="CH430" i="20"/>
  <c r="CH431" i="20"/>
  <c r="CH432" i="20"/>
  <c r="CH433" i="20"/>
  <c r="CH434" i="20"/>
  <c r="CH435" i="20"/>
  <c r="CH436" i="20"/>
  <c r="CH437" i="20"/>
  <c r="CH438" i="20"/>
  <c r="CH439" i="20"/>
  <c r="CH440" i="20"/>
  <c r="CH441" i="20"/>
  <c r="CH442" i="20"/>
  <c r="CH443" i="20"/>
  <c r="CH444" i="20"/>
  <c r="CH445" i="20"/>
  <c r="CH446" i="20"/>
  <c r="CH447" i="20"/>
  <c r="CH448" i="20"/>
  <c r="CH449" i="20"/>
  <c r="CH450" i="20"/>
  <c r="CH451" i="20"/>
  <c r="CH452" i="20"/>
  <c r="CH453" i="20"/>
  <c r="CH454" i="20"/>
  <c r="CH455" i="20"/>
  <c r="CH456" i="20"/>
  <c r="CH457" i="20"/>
  <c r="CH458" i="20"/>
  <c r="CH459" i="20"/>
  <c r="CH460" i="20"/>
  <c r="CH461" i="20"/>
  <c r="CH462" i="20"/>
  <c r="CH463" i="20"/>
  <c r="CH464" i="20"/>
  <c r="CH465" i="20"/>
  <c r="CH466" i="20"/>
  <c r="CH467" i="20"/>
  <c r="CH468" i="20"/>
  <c r="CH469" i="20"/>
  <c r="CH470" i="20"/>
  <c r="CH471" i="20"/>
  <c r="CH472" i="20"/>
  <c r="CH473" i="20"/>
  <c r="CH474" i="20"/>
  <c r="CH475" i="20"/>
  <c r="CH476" i="20"/>
  <c r="CH477" i="20"/>
  <c r="CH478" i="20"/>
  <c r="CH479" i="20"/>
  <c r="CH480" i="20"/>
  <c r="CH481" i="20"/>
  <c r="CH482" i="20"/>
  <c r="CH483" i="20"/>
  <c r="CH484" i="20"/>
  <c r="CH485" i="20"/>
  <c r="CH486" i="20"/>
  <c r="CH487" i="20"/>
  <c r="CH488" i="20"/>
  <c r="CH489" i="20"/>
  <c r="CH490" i="20"/>
  <c r="CH491" i="20"/>
  <c r="CH492" i="20"/>
  <c r="CH493" i="20"/>
  <c r="CH494" i="20"/>
  <c r="CH495" i="20"/>
  <c r="CH496" i="20"/>
  <c r="CH497" i="20"/>
  <c r="CH498" i="20"/>
  <c r="CH499" i="20"/>
  <c r="CH500" i="20"/>
  <c r="CH501" i="20"/>
  <c r="CH502" i="20"/>
  <c r="CH503" i="20"/>
  <c r="CH504" i="20"/>
  <c r="CH505" i="20"/>
  <c r="CH506" i="20"/>
  <c r="CH507" i="20"/>
  <c r="CH508" i="20"/>
  <c r="CH509" i="20"/>
  <c r="CH510" i="20"/>
  <c r="CH511" i="20"/>
  <c r="CH512" i="20"/>
  <c r="CH513" i="20"/>
  <c r="CH514" i="20"/>
  <c r="CH515" i="20"/>
  <c r="CH516" i="20"/>
  <c r="CH517" i="20"/>
  <c r="CH518" i="20"/>
  <c r="CH519" i="20"/>
  <c r="CH520" i="20"/>
  <c r="CH521" i="20"/>
  <c r="CH522" i="20"/>
  <c r="CH523" i="20"/>
  <c r="CH524" i="20"/>
  <c r="CH525" i="20"/>
  <c r="CH526" i="20"/>
  <c r="CH527" i="20"/>
  <c r="CH528" i="20"/>
  <c r="CH529" i="20"/>
  <c r="CH530" i="20"/>
  <c r="CH531" i="20"/>
  <c r="CH532" i="20"/>
  <c r="CH533" i="20"/>
  <c r="CH534" i="20"/>
  <c r="CH535" i="20"/>
  <c r="CH536" i="20"/>
  <c r="CH537" i="20"/>
  <c r="CH538" i="20"/>
  <c r="CH539" i="20"/>
  <c r="CH540" i="20"/>
  <c r="CH541" i="20"/>
  <c r="CH542" i="20"/>
  <c r="CH543" i="20"/>
  <c r="CH544" i="20"/>
  <c r="CH545" i="20"/>
  <c r="CH546" i="20"/>
  <c r="CH547" i="20"/>
  <c r="CH548" i="20"/>
  <c r="CH549" i="20"/>
  <c r="CH550" i="20"/>
  <c r="CH551" i="20"/>
  <c r="CH552" i="20"/>
  <c r="CH553" i="20"/>
  <c r="CH554" i="20"/>
  <c r="CH555" i="20"/>
  <c r="CH556" i="20"/>
  <c r="CH557" i="20"/>
  <c r="CH558" i="20"/>
  <c r="CH559" i="20"/>
  <c r="CH560" i="20"/>
  <c r="CH561" i="20"/>
  <c r="CH562" i="20"/>
  <c r="CH563" i="20"/>
  <c r="CH564" i="20"/>
  <c r="CH565" i="20"/>
  <c r="CG2" i="20"/>
  <c r="CG3" i="20"/>
  <c r="CG4" i="20"/>
  <c r="CG5" i="20"/>
  <c r="CG6" i="20"/>
  <c r="CG7" i="20"/>
  <c r="CG8" i="20"/>
  <c r="CG9" i="20"/>
  <c r="CG10" i="20"/>
  <c r="CG11" i="20"/>
  <c r="CG12" i="20"/>
  <c r="CG13" i="20"/>
  <c r="CG14" i="20"/>
  <c r="CG15" i="20"/>
  <c r="CG16" i="20"/>
  <c r="CG17" i="20"/>
  <c r="CG18" i="20"/>
  <c r="CG19" i="20"/>
  <c r="CG20" i="20"/>
  <c r="CG21" i="20"/>
  <c r="CG22" i="20"/>
  <c r="CG23" i="20"/>
  <c r="CG24" i="20"/>
  <c r="CG25" i="20"/>
  <c r="CG26" i="20"/>
  <c r="CG27" i="20"/>
  <c r="CG28" i="20"/>
  <c r="CG29" i="20"/>
  <c r="CG30" i="20"/>
  <c r="CG31" i="20"/>
  <c r="CG32" i="20"/>
  <c r="CG33" i="20"/>
  <c r="CG34" i="20"/>
  <c r="CG35" i="20"/>
  <c r="CG36" i="20"/>
  <c r="CG37" i="20"/>
  <c r="CG38" i="20"/>
  <c r="CG39" i="20"/>
  <c r="CG40" i="20"/>
  <c r="CG41" i="20"/>
  <c r="CG42" i="20"/>
  <c r="CG43" i="20"/>
  <c r="CG44" i="20"/>
  <c r="CG45" i="20"/>
  <c r="CG46" i="20"/>
  <c r="CG47" i="20"/>
  <c r="CG48" i="20"/>
  <c r="CG49" i="20"/>
  <c r="CG50" i="20"/>
  <c r="CG51" i="20"/>
  <c r="CG52" i="20"/>
  <c r="CG53" i="20"/>
  <c r="CG54" i="20"/>
  <c r="CG55" i="20"/>
  <c r="CG56" i="20"/>
  <c r="CG57" i="20"/>
  <c r="CG58" i="20"/>
  <c r="CG59" i="20"/>
  <c r="CG60" i="20"/>
  <c r="CG61" i="20"/>
  <c r="CG62" i="20"/>
  <c r="CG63" i="20"/>
  <c r="CG64" i="20"/>
  <c r="CG65" i="20"/>
  <c r="CG66" i="20"/>
  <c r="CG67" i="20"/>
  <c r="CG68" i="20"/>
  <c r="CG69" i="20"/>
  <c r="CG70" i="20"/>
  <c r="CG71" i="20"/>
  <c r="CG72" i="20"/>
  <c r="CG73" i="20"/>
  <c r="CG74" i="20"/>
  <c r="CG75" i="20"/>
  <c r="CG76" i="20"/>
  <c r="CG77" i="20"/>
  <c r="CG78" i="20"/>
  <c r="CG79" i="20"/>
  <c r="CG80" i="20"/>
  <c r="CG81" i="20"/>
  <c r="CG82" i="20"/>
  <c r="CG83" i="20"/>
  <c r="CG84" i="20"/>
  <c r="CG85" i="20"/>
  <c r="CG86" i="20"/>
  <c r="CG87" i="20"/>
  <c r="CG88" i="20"/>
  <c r="CG89" i="20"/>
  <c r="CG90" i="20"/>
  <c r="CG91" i="20"/>
  <c r="CG92" i="20"/>
  <c r="CG93" i="20"/>
  <c r="CG94" i="20"/>
  <c r="CG95" i="20"/>
  <c r="CG96" i="20"/>
  <c r="CG97" i="20"/>
  <c r="CG98" i="20"/>
  <c r="CG99" i="20"/>
  <c r="CG100" i="20"/>
  <c r="CG101" i="20"/>
  <c r="CG102" i="20"/>
  <c r="CG103" i="20"/>
  <c r="CG104" i="20"/>
  <c r="CG105" i="20"/>
  <c r="CG106" i="20"/>
  <c r="CG107" i="20"/>
  <c r="CG108" i="20"/>
  <c r="CG109" i="20"/>
  <c r="CG110" i="20"/>
  <c r="CG111" i="20"/>
  <c r="CG112" i="20"/>
  <c r="CG113" i="20"/>
  <c r="CG114" i="20"/>
  <c r="CG115" i="20"/>
  <c r="CG116" i="20"/>
  <c r="CG117" i="20"/>
  <c r="CG118" i="20"/>
  <c r="CG119" i="20"/>
  <c r="CG120" i="20"/>
  <c r="CG121" i="20"/>
  <c r="CG122" i="20"/>
  <c r="CG123" i="20"/>
  <c r="CG124" i="20"/>
  <c r="CG125" i="20"/>
  <c r="CG126" i="20"/>
  <c r="CG127" i="20"/>
  <c r="CG128" i="20"/>
  <c r="CG129" i="20"/>
  <c r="CG130" i="20"/>
  <c r="CG131" i="20"/>
  <c r="CG132" i="20"/>
  <c r="CG133" i="20"/>
  <c r="CG134" i="20"/>
  <c r="CG135" i="20"/>
  <c r="CG136" i="20"/>
  <c r="CG137" i="20"/>
  <c r="CG138" i="20"/>
  <c r="CG139" i="20"/>
  <c r="CG140" i="20"/>
  <c r="CG141" i="20"/>
  <c r="CG142" i="20"/>
  <c r="CG143" i="20"/>
  <c r="CG144" i="20"/>
  <c r="CG145" i="20"/>
  <c r="CG146" i="20"/>
  <c r="CG147" i="20"/>
  <c r="CG148" i="20"/>
  <c r="CG149" i="20"/>
  <c r="CG150" i="20"/>
  <c r="CG151" i="20"/>
  <c r="CG152" i="20"/>
  <c r="CG153" i="20"/>
  <c r="CG154" i="20"/>
  <c r="CG155" i="20"/>
  <c r="CG156" i="20"/>
  <c r="CG157" i="20"/>
  <c r="CG158" i="20"/>
  <c r="CG159" i="20"/>
  <c r="CG160" i="20"/>
  <c r="CG161" i="20"/>
  <c r="CG162" i="20"/>
  <c r="CG163" i="20"/>
  <c r="CG164" i="20"/>
  <c r="CG165" i="20"/>
  <c r="CG166" i="20"/>
  <c r="CG167" i="20"/>
  <c r="CG168" i="20"/>
  <c r="CG169" i="20"/>
  <c r="CG170" i="20"/>
  <c r="CG171" i="20"/>
  <c r="CG172" i="20"/>
  <c r="CG173" i="20"/>
  <c r="CG174" i="20"/>
  <c r="CG175" i="20"/>
  <c r="CG176" i="20"/>
  <c r="CG177" i="20"/>
  <c r="CG178" i="20"/>
  <c r="CG179" i="20"/>
  <c r="CG180" i="20"/>
  <c r="CG181" i="20"/>
  <c r="CG182" i="20"/>
  <c r="CG183" i="20"/>
  <c r="CG184" i="20"/>
  <c r="CG185" i="20"/>
  <c r="CG186" i="20"/>
  <c r="CG187" i="20"/>
  <c r="CG188" i="20"/>
  <c r="CG189" i="20"/>
  <c r="CG190" i="20"/>
  <c r="CG191" i="20"/>
  <c r="CG192" i="20"/>
  <c r="CG193" i="20"/>
  <c r="CG194" i="20"/>
  <c r="CG195" i="20"/>
  <c r="CG196" i="20"/>
  <c r="CG197" i="20"/>
  <c r="CG198" i="20"/>
  <c r="CG199" i="20"/>
  <c r="CG200" i="20"/>
  <c r="CG201" i="20"/>
  <c r="CG202" i="20"/>
  <c r="CG203" i="20"/>
  <c r="CG204" i="20"/>
  <c r="CG205" i="20"/>
  <c r="CG206" i="20"/>
  <c r="CG207" i="20"/>
  <c r="CG208" i="20"/>
  <c r="CG209" i="20"/>
  <c r="CG210" i="20"/>
  <c r="CG211" i="20"/>
  <c r="CG212" i="20"/>
  <c r="CG213" i="20"/>
  <c r="CG214" i="20"/>
  <c r="CG215" i="20"/>
  <c r="CG216" i="20"/>
  <c r="CG217" i="20"/>
  <c r="CG218" i="20"/>
  <c r="CG219" i="20"/>
  <c r="CG220" i="20"/>
  <c r="CG221" i="20"/>
  <c r="CG222" i="20"/>
  <c r="CG223" i="20"/>
  <c r="CG224" i="20"/>
  <c r="CG225" i="20"/>
  <c r="CG226" i="20"/>
  <c r="CG227" i="20"/>
  <c r="CG228" i="20"/>
  <c r="CG229" i="20"/>
  <c r="CG230" i="20"/>
  <c r="CG231" i="20"/>
  <c r="CG232" i="20"/>
  <c r="CG233" i="20"/>
  <c r="CG234" i="20"/>
  <c r="CG235" i="20"/>
  <c r="CG236" i="20"/>
  <c r="CG237" i="20"/>
  <c r="CG238" i="20"/>
  <c r="CG239" i="20"/>
  <c r="CG240" i="20"/>
  <c r="CG241" i="20"/>
  <c r="CG242" i="20"/>
  <c r="CG243" i="20"/>
  <c r="CG244" i="20"/>
  <c r="CG245" i="20"/>
  <c r="CG246" i="20"/>
  <c r="CG247" i="20"/>
  <c r="CG248" i="20"/>
  <c r="CG249" i="20"/>
  <c r="CG250" i="20"/>
  <c r="CG251" i="20"/>
  <c r="CG252" i="20"/>
  <c r="CG253" i="20"/>
  <c r="CG254" i="20"/>
  <c r="CG255" i="20"/>
  <c r="CG256" i="20"/>
  <c r="CG257" i="20"/>
  <c r="CG258" i="20"/>
  <c r="CG259" i="20"/>
  <c r="CG260" i="20"/>
  <c r="CG261" i="20"/>
  <c r="CG262" i="20"/>
  <c r="CG263" i="20"/>
  <c r="CG264" i="20"/>
  <c r="CG265" i="20"/>
  <c r="CG266" i="20"/>
  <c r="CG267" i="20"/>
  <c r="CG268" i="20"/>
  <c r="CG269" i="20"/>
  <c r="CG270" i="20"/>
  <c r="CG271" i="20"/>
  <c r="CG272" i="20"/>
  <c r="CG273" i="20"/>
  <c r="CG274" i="20"/>
  <c r="CG275" i="20"/>
  <c r="CG276" i="20"/>
  <c r="CG277" i="20"/>
  <c r="CG278" i="20"/>
  <c r="CG279" i="20"/>
  <c r="CG280" i="20"/>
  <c r="CG281" i="20"/>
  <c r="CG282" i="20"/>
  <c r="CG283" i="20"/>
  <c r="CG284" i="20"/>
  <c r="CG285" i="20"/>
  <c r="CG286" i="20"/>
  <c r="CG287" i="20"/>
  <c r="CG288" i="20"/>
  <c r="CG289" i="20"/>
  <c r="CG290" i="20"/>
  <c r="CG291" i="20"/>
  <c r="CG292" i="20"/>
  <c r="CG293" i="20"/>
  <c r="CG294" i="20"/>
  <c r="CG295" i="20"/>
  <c r="CG296" i="20"/>
  <c r="CG297" i="20"/>
  <c r="CG298" i="20"/>
  <c r="CG299" i="20"/>
  <c r="CG300" i="20"/>
  <c r="CG301" i="20"/>
  <c r="CG302" i="20"/>
  <c r="CG303" i="20"/>
  <c r="CG304" i="20"/>
  <c r="CG305" i="20"/>
  <c r="CG306" i="20"/>
  <c r="CG307" i="20"/>
  <c r="CG308" i="20"/>
  <c r="CG309" i="20"/>
  <c r="CG310" i="20"/>
  <c r="CG311" i="20"/>
  <c r="CG312" i="20"/>
  <c r="CG313" i="20"/>
  <c r="CG314" i="20"/>
  <c r="CG315" i="20"/>
  <c r="CG316" i="20"/>
  <c r="CG317" i="20"/>
  <c r="CG318" i="20"/>
  <c r="CG319" i="20"/>
  <c r="CG320" i="20"/>
  <c r="CG321" i="20"/>
  <c r="CG322" i="20"/>
  <c r="CG323" i="20"/>
  <c r="CG324" i="20"/>
  <c r="CG325" i="20"/>
  <c r="CG326" i="20"/>
  <c r="CG327" i="20"/>
  <c r="CG328" i="20"/>
  <c r="CG329" i="20"/>
  <c r="CG330" i="20"/>
  <c r="CG331" i="20"/>
  <c r="CG332" i="20"/>
  <c r="CG333" i="20"/>
  <c r="CG334" i="20"/>
  <c r="CG335" i="20"/>
  <c r="CG336" i="20"/>
  <c r="CG337" i="20"/>
  <c r="CG338" i="20"/>
  <c r="CG339" i="20"/>
  <c r="CG340" i="20"/>
  <c r="CG341" i="20"/>
  <c r="CG342" i="20"/>
  <c r="CG343" i="20"/>
  <c r="CG344" i="20"/>
  <c r="CG345" i="20"/>
  <c r="CG346" i="20"/>
  <c r="CG347" i="20"/>
  <c r="CG348" i="20"/>
  <c r="CG349" i="20"/>
  <c r="CG350" i="20"/>
  <c r="CG351" i="20"/>
  <c r="CG352" i="20"/>
  <c r="CG353" i="20"/>
  <c r="CG354" i="20"/>
  <c r="CG355" i="20"/>
  <c r="CG356" i="20"/>
  <c r="CG357" i="20"/>
  <c r="CG358" i="20"/>
  <c r="CG359" i="20"/>
  <c r="CG360" i="20"/>
  <c r="CG361" i="20"/>
  <c r="CG362" i="20"/>
  <c r="CG363" i="20"/>
  <c r="CG364" i="20"/>
  <c r="CG365" i="20"/>
  <c r="CG366" i="20"/>
  <c r="CG367" i="20"/>
  <c r="CG368" i="20"/>
  <c r="CG369" i="20"/>
  <c r="CG370" i="20"/>
  <c r="CG371" i="20"/>
  <c r="CG372" i="20"/>
  <c r="CG373" i="20"/>
  <c r="CG374" i="20"/>
  <c r="CG375" i="20"/>
  <c r="CG376" i="20"/>
  <c r="CG377" i="20"/>
  <c r="CG378" i="20"/>
  <c r="CG379" i="20"/>
  <c r="CG380" i="20"/>
  <c r="CG381" i="20"/>
  <c r="CG382" i="20"/>
  <c r="CG383" i="20"/>
  <c r="CG384" i="20"/>
  <c r="CG385" i="20"/>
  <c r="CG386" i="20"/>
  <c r="CG387" i="20"/>
  <c r="CG388" i="20"/>
  <c r="CG389" i="20"/>
  <c r="CG390" i="20"/>
  <c r="CG391" i="20"/>
  <c r="CG392" i="20"/>
  <c r="CG393" i="20"/>
  <c r="CG394" i="20"/>
  <c r="CG395" i="20"/>
  <c r="CG396" i="20"/>
  <c r="CG397" i="20"/>
  <c r="CG398" i="20"/>
  <c r="CG399" i="20"/>
  <c r="CG400" i="20"/>
  <c r="CG401" i="20"/>
  <c r="CG402" i="20"/>
  <c r="CG403" i="20"/>
  <c r="CG404" i="20"/>
  <c r="CG405" i="20"/>
  <c r="CG406" i="20"/>
  <c r="CG407" i="20"/>
  <c r="CG408" i="20"/>
  <c r="CG409" i="20"/>
  <c r="CG410" i="20"/>
  <c r="CG411" i="20"/>
  <c r="CG412" i="20"/>
  <c r="CG413" i="20"/>
  <c r="CG414" i="20"/>
  <c r="CG415" i="20"/>
  <c r="CG416" i="20"/>
  <c r="CG417" i="20"/>
  <c r="CG418" i="20"/>
  <c r="CG419" i="20"/>
  <c r="CG420" i="20"/>
  <c r="CG421" i="20"/>
  <c r="CG422" i="20"/>
  <c r="CG423" i="20"/>
  <c r="CG424" i="20"/>
  <c r="CG425" i="20"/>
  <c r="CG426" i="20"/>
  <c r="CG427" i="20"/>
  <c r="CG428" i="20"/>
  <c r="CG429" i="20"/>
  <c r="CG430" i="20"/>
  <c r="CG431" i="20"/>
  <c r="CG432" i="20"/>
  <c r="CG433" i="20"/>
  <c r="CG434" i="20"/>
  <c r="CG435" i="20"/>
  <c r="CG436" i="20"/>
  <c r="CG437" i="20"/>
  <c r="CG438" i="20"/>
  <c r="CG439" i="20"/>
  <c r="CG440" i="20"/>
  <c r="CG441" i="20"/>
  <c r="CG442" i="20"/>
  <c r="CG443" i="20"/>
  <c r="CG444" i="20"/>
  <c r="CG445" i="20"/>
  <c r="CG446" i="20"/>
  <c r="CG447" i="20"/>
  <c r="CG448" i="20"/>
  <c r="CG449" i="20"/>
  <c r="CG450" i="20"/>
  <c r="CG451" i="20"/>
  <c r="CG452" i="20"/>
  <c r="CG453" i="20"/>
  <c r="CG454" i="20"/>
  <c r="CG455" i="20"/>
  <c r="CG456" i="20"/>
  <c r="CG457" i="20"/>
  <c r="CG458" i="20"/>
  <c r="CG459" i="20"/>
  <c r="CG460" i="20"/>
  <c r="CG461" i="20"/>
  <c r="CG462" i="20"/>
  <c r="CG463" i="20"/>
  <c r="CG464" i="20"/>
  <c r="CG465" i="20"/>
  <c r="CG466" i="20"/>
  <c r="CG467" i="20"/>
  <c r="CG468" i="20"/>
  <c r="CG469" i="20"/>
  <c r="CG470" i="20"/>
  <c r="CG471" i="20"/>
  <c r="CG472" i="20"/>
  <c r="CG473" i="20"/>
  <c r="CG474" i="20"/>
  <c r="CG475" i="20"/>
  <c r="CG476" i="20"/>
  <c r="CG477" i="20"/>
  <c r="CG478" i="20"/>
  <c r="CG479" i="20"/>
  <c r="CG480" i="20"/>
  <c r="CG481" i="20"/>
  <c r="CG482" i="20"/>
  <c r="CG483" i="20"/>
  <c r="CG484" i="20"/>
  <c r="CG485" i="20"/>
  <c r="CG486" i="20"/>
  <c r="CG487" i="20"/>
  <c r="CG488" i="20"/>
  <c r="CG489" i="20"/>
  <c r="CG490" i="20"/>
  <c r="CG491" i="20"/>
  <c r="CG492" i="20"/>
  <c r="CG493" i="20"/>
  <c r="CG494" i="20"/>
  <c r="CG495" i="20"/>
  <c r="CG496" i="20"/>
  <c r="CG497" i="20"/>
  <c r="CG498" i="20"/>
  <c r="CG499" i="20"/>
  <c r="CG500" i="20"/>
  <c r="CG501" i="20"/>
  <c r="CG502" i="20"/>
  <c r="CG503" i="20"/>
  <c r="CG504" i="20"/>
  <c r="CG505" i="20"/>
  <c r="CG506" i="20"/>
  <c r="CG507" i="20"/>
  <c r="CG508" i="20"/>
  <c r="CG509" i="20"/>
  <c r="CG510" i="20"/>
  <c r="CG511" i="20"/>
  <c r="CG512" i="20"/>
  <c r="CG513" i="20"/>
  <c r="CG514" i="20"/>
  <c r="CG515" i="20"/>
  <c r="CG516" i="20"/>
  <c r="CG517" i="20"/>
  <c r="CG518" i="20"/>
  <c r="CG519" i="20"/>
  <c r="CG520" i="20"/>
  <c r="CG521" i="20"/>
  <c r="CG522" i="20"/>
  <c r="CG523" i="20"/>
  <c r="CG524" i="20"/>
  <c r="CG525" i="20"/>
  <c r="CG526" i="20"/>
  <c r="CG527" i="20"/>
  <c r="CG528" i="20"/>
  <c r="CG529" i="20"/>
  <c r="CG530" i="20"/>
  <c r="CG531" i="20"/>
  <c r="CG532" i="20"/>
  <c r="CG533" i="20"/>
  <c r="CG534" i="20"/>
  <c r="CG535" i="20"/>
  <c r="CG536" i="20"/>
  <c r="CG537" i="20"/>
  <c r="CG538" i="20"/>
  <c r="CG539" i="20"/>
  <c r="CG540" i="20"/>
  <c r="CG541" i="20"/>
  <c r="CG542" i="20"/>
  <c r="CG543" i="20"/>
  <c r="CG544" i="20"/>
  <c r="CG545" i="20"/>
  <c r="CG546" i="20"/>
  <c r="CG547" i="20"/>
  <c r="CG548" i="20"/>
  <c r="CG549" i="20"/>
  <c r="CG550" i="20"/>
  <c r="CG551" i="20"/>
  <c r="CG552" i="20"/>
  <c r="CG553" i="20"/>
  <c r="CG554" i="20"/>
  <c r="CG555" i="20"/>
  <c r="CG556" i="20"/>
  <c r="CG557" i="20"/>
  <c r="CG558" i="20"/>
  <c r="CG559" i="20"/>
  <c r="CG560" i="20"/>
  <c r="CG561" i="20"/>
  <c r="CG562" i="20"/>
  <c r="CG563" i="20"/>
  <c r="CG564" i="20"/>
  <c r="CG565" i="20"/>
  <c r="CF2" i="20"/>
  <c r="CF3" i="20"/>
  <c r="CF4" i="20"/>
  <c r="CF5" i="20"/>
  <c r="CF6" i="20"/>
  <c r="CF7" i="20"/>
  <c r="CF8" i="20"/>
  <c r="CF9" i="20"/>
  <c r="CF10" i="20"/>
  <c r="CF11" i="20"/>
  <c r="CF12" i="20"/>
  <c r="CF13" i="20"/>
  <c r="CF14" i="20"/>
  <c r="CF15" i="20"/>
  <c r="CF16" i="20"/>
  <c r="CF17" i="20"/>
  <c r="CF18" i="20"/>
  <c r="CF19" i="20"/>
  <c r="CF20" i="20"/>
  <c r="CF21" i="20"/>
  <c r="CF22" i="20"/>
  <c r="CF23" i="20"/>
  <c r="CF24" i="20"/>
  <c r="CF25" i="20"/>
  <c r="CF26" i="20"/>
  <c r="CF27" i="20"/>
  <c r="CF28" i="20"/>
  <c r="CF29" i="20"/>
  <c r="CF30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F43" i="20"/>
  <c r="CF44" i="20"/>
  <c r="CF45" i="20"/>
  <c r="CF46" i="20"/>
  <c r="CF47" i="20"/>
  <c r="CF48" i="20"/>
  <c r="CF49" i="20"/>
  <c r="CF50" i="20"/>
  <c r="CF51" i="20"/>
  <c r="CF52" i="20"/>
  <c r="CF53" i="20"/>
  <c r="CF54" i="20"/>
  <c r="CF55" i="20"/>
  <c r="CF56" i="20"/>
  <c r="CF57" i="20"/>
  <c r="CF58" i="20"/>
  <c r="CF59" i="20"/>
  <c r="CF60" i="20"/>
  <c r="CF61" i="20"/>
  <c r="CF62" i="20"/>
  <c r="CF63" i="20"/>
  <c r="CF64" i="20"/>
  <c r="CF65" i="20"/>
  <c r="CF66" i="20"/>
  <c r="CF67" i="20"/>
  <c r="CF68" i="20"/>
  <c r="CF69" i="20"/>
  <c r="CF70" i="20"/>
  <c r="CF71" i="20"/>
  <c r="CF72" i="20"/>
  <c r="CF73" i="20"/>
  <c r="CF74" i="20"/>
  <c r="CF75" i="20"/>
  <c r="CF76" i="20"/>
  <c r="CF77" i="20"/>
  <c r="CF78" i="20"/>
  <c r="CF79" i="20"/>
  <c r="CF80" i="20"/>
  <c r="CF81" i="20"/>
  <c r="CF82" i="20"/>
  <c r="CF83" i="20"/>
  <c r="CF84" i="20"/>
  <c r="CF85" i="20"/>
  <c r="CF86" i="20"/>
  <c r="CF87" i="20"/>
  <c r="CF88" i="20"/>
  <c r="CF89" i="20"/>
  <c r="CF90" i="20"/>
  <c r="CF91" i="20"/>
  <c r="CF92" i="20"/>
  <c r="CF93" i="20"/>
  <c r="CF94" i="20"/>
  <c r="CF95" i="20"/>
  <c r="CF96" i="20"/>
  <c r="CF97" i="20"/>
  <c r="CF98" i="20"/>
  <c r="CF99" i="20"/>
  <c r="CF100" i="20"/>
  <c r="CF101" i="20"/>
  <c r="CF102" i="20"/>
  <c r="CF103" i="20"/>
  <c r="CF104" i="20"/>
  <c r="CF105" i="20"/>
  <c r="CF106" i="20"/>
  <c r="CF107" i="20"/>
  <c r="CF108" i="20"/>
  <c r="CF109" i="20"/>
  <c r="CF110" i="20"/>
  <c r="CF111" i="20"/>
  <c r="CF112" i="20"/>
  <c r="CF113" i="20"/>
  <c r="CF114" i="20"/>
  <c r="CF115" i="20"/>
  <c r="CF116" i="20"/>
  <c r="CF117" i="20"/>
  <c r="CF118" i="20"/>
  <c r="CF119" i="20"/>
  <c r="CF120" i="20"/>
  <c r="CF121" i="20"/>
  <c r="CF122" i="20"/>
  <c r="CF123" i="20"/>
  <c r="CF124" i="20"/>
  <c r="CF125" i="20"/>
  <c r="CF126" i="20"/>
  <c r="CF127" i="20"/>
  <c r="CF128" i="20"/>
  <c r="CF129" i="20"/>
  <c r="CF130" i="20"/>
  <c r="CF131" i="20"/>
  <c r="CF132" i="20"/>
  <c r="CF133" i="20"/>
  <c r="CF134" i="20"/>
  <c r="CF135" i="20"/>
  <c r="CF136" i="20"/>
  <c r="CF137" i="20"/>
  <c r="CF138" i="20"/>
  <c r="CF139" i="20"/>
  <c r="CF140" i="20"/>
  <c r="CF141" i="20"/>
  <c r="CF142" i="20"/>
  <c r="CF143" i="20"/>
  <c r="CF144" i="20"/>
  <c r="CF145" i="20"/>
  <c r="CF146" i="20"/>
  <c r="CF147" i="20"/>
  <c r="CF148" i="20"/>
  <c r="CF149" i="20"/>
  <c r="CF150" i="20"/>
  <c r="CF151" i="20"/>
  <c r="CF152" i="20"/>
  <c r="CF153" i="20"/>
  <c r="CF154" i="20"/>
  <c r="CF155" i="20"/>
  <c r="CF156" i="20"/>
  <c r="CF157" i="20"/>
  <c r="CF158" i="20"/>
  <c r="CF159" i="20"/>
  <c r="CF160" i="20"/>
  <c r="CF161" i="20"/>
  <c r="CF162" i="20"/>
  <c r="CF163" i="20"/>
  <c r="CF164" i="20"/>
  <c r="CF165" i="20"/>
  <c r="CF166" i="20"/>
  <c r="CF167" i="20"/>
  <c r="CF168" i="20"/>
  <c r="CF169" i="20"/>
  <c r="CF170" i="20"/>
  <c r="CF171" i="20"/>
  <c r="CF172" i="20"/>
  <c r="CF173" i="20"/>
  <c r="CF174" i="20"/>
  <c r="CF175" i="20"/>
  <c r="CF176" i="20"/>
  <c r="CF177" i="20"/>
  <c r="CF178" i="20"/>
  <c r="CF179" i="20"/>
  <c r="CF180" i="20"/>
  <c r="CF181" i="20"/>
  <c r="CF182" i="20"/>
  <c r="CF183" i="20"/>
  <c r="CF184" i="20"/>
  <c r="CF185" i="20"/>
  <c r="CF186" i="20"/>
  <c r="CF187" i="20"/>
  <c r="CF188" i="20"/>
  <c r="CF189" i="20"/>
  <c r="CF190" i="20"/>
  <c r="CF191" i="20"/>
  <c r="CF192" i="20"/>
  <c r="CF193" i="20"/>
  <c r="CF194" i="20"/>
  <c r="CF195" i="20"/>
  <c r="CF196" i="20"/>
  <c r="CF197" i="20"/>
  <c r="CF198" i="20"/>
  <c r="CF199" i="20"/>
  <c r="CF200" i="20"/>
  <c r="CF201" i="20"/>
  <c r="CF202" i="20"/>
  <c r="CF203" i="20"/>
  <c r="CF204" i="20"/>
  <c r="CF205" i="20"/>
  <c r="CF206" i="20"/>
  <c r="CF207" i="20"/>
  <c r="CF208" i="20"/>
  <c r="CF209" i="20"/>
  <c r="CF210" i="20"/>
  <c r="CF211" i="20"/>
  <c r="CF212" i="20"/>
  <c r="CF213" i="20"/>
  <c r="CF214" i="20"/>
  <c r="CF215" i="20"/>
  <c r="CF216" i="20"/>
  <c r="CF217" i="20"/>
  <c r="CF218" i="20"/>
  <c r="CF219" i="20"/>
  <c r="CF220" i="20"/>
  <c r="CF221" i="20"/>
  <c r="CF222" i="20"/>
  <c r="CF223" i="20"/>
  <c r="CF224" i="20"/>
  <c r="CF225" i="20"/>
  <c r="CF226" i="20"/>
  <c r="CF227" i="20"/>
  <c r="CF228" i="20"/>
  <c r="CF229" i="20"/>
  <c r="CF230" i="20"/>
  <c r="CF231" i="20"/>
  <c r="CF232" i="20"/>
  <c r="CF233" i="20"/>
  <c r="CF234" i="20"/>
  <c r="CF235" i="20"/>
  <c r="CF236" i="20"/>
  <c r="CF237" i="20"/>
  <c r="CF238" i="20"/>
  <c r="CF239" i="20"/>
  <c r="CF240" i="20"/>
  <c r="CF241" i="20"/>
  <c r="CF242" i="20"/>
  <c r="CF243" i="20"/>
  <c r="CF244" i="20"/>
  <c r="CF245" i="20"/>
  <c r="CF246" i="20"/>
  <c r="CF247" i="20"/>
  <c r="CF248" i="20"/>
  <c r="CF249" i="20"/>
  <c r="CF250" i="20"/>
  <c r="CF251" i="20"/>
  <c r="CF252" i="20"/>
  <c r="CF253" i="20"/>
  <c r="CF254" i="20"/>
  <c r="CF255" i="20"/>
  <c r="CF256" i="20"/>
  <c r="CF257" i="20"/>
  <c r="CF258" i="20"/>
  <c r="CF259" i="20"/>
  <c r="CF260" i="20"/>
  <c r="CF261" i="20"/>
  <c r="CF262" i="20"/>
  <c r="CF263" i="20"/>
  <c r="CF264" i="20"/>
  <c r="CF265" i="20"/>
  <c r="CF266" i="20"/>
  <c r="CF267" i="20"/>
  <c r="CF268" i="20"/>
  <c r="CF269" i="20"/>
  <c r="CF270" i="20"/>
  <c r="CF271" i="20"/>
  <c r="CF272" i="20"/>
  <c r="CF273" i="20"/>
  <c r="CF274" i="20"/>
  <c r="CF275" i="20"/>
  <c r="CF276" i="20"/>
  <c r="CF277" i="20"/>
  <c r="CF278" i="20"/>
  <c r="CF279" i="20"/>
  <c r="CF280" i="20"/>
  <c r="CF281" i="20"/>
  <c r="CF282" i="20"/>
  <c r="CF283" i="20"/>
  <c r="CF284" i="20"/>
  <c r="CF285" i="20"/>
  <c r="CF286" i="20"/>
  <c r="CF287" i="20"/>
  <c r="CF288" i="20"/>
  <c r="CF289" i="20"/>
  <c r="CF290" i="20"/>
  <c r="CF291" i="20"/>
  <c r="CF292" i="20"/>
  <c r="CF293" i="20"/>
  <c r="CF294" i="20"/>
  <c r="CF295" i="20"/>
  <c r="CF296" i="20"/>
  <c r="CF297" i="20"/>
  <c r="CF298" i="20"/>
  <c r="CF299" i="20"/>
  <c r="CF300" i="20"/>
  <c r="CF301" i="20"/>
  <c r="CF302" i="20"/>
  <c r="CF303" i="20"/>
  <c r="CF304" i="20"/>
  <c r="CF305" i="20"/>
  <c r="CF306" i="20"/>
  <c r="CF307" i="20"/>
  <c r="CF308" i="20"/>
  <c r="CF309" i="20"/>
  <c r="CF310" i="20"/>
  <c r="CF311" i="20"/>
  <c r="CF312" i="20"/>
  <c r="CF313" i="20"/>
  <c r="CF314" i="20"/>
  <c r="CF315" i="20"/>
  <c r="CF316" i="20"/>
  <c r="CF317" i="20"/>
  <c r="CF318" i="20"/>
  <c r="CF319" i="20"/>
  <c r="CF320" i="20"/>
  <c r="CF321" i="20"/>
  <c r="CF322" i="20"/>
  <c r="CF323" i="20"/>
  <c r="CF324" i="20"/>
  <c r="CF325" i="20"/>
  <c r="CF326" i="20"/>
  <c r="CF327" i="20"/>
  <c r="CF328" i="20"/>
  <c r="CF329" i="20"/>
  <c r="CF330" i="20"/>
  <c r="CF331" i="20"/>
  <c r="CF332" i="20"/>
  <c r="CF333" i="20"/>
  <c r="CF334" i="20"/>
  <c r="CF335" i="20"/>
  <c r="CF336" i="20"/>
  <c r="CF337" i="20"/>
  <c r="CF338" i="20"/>
  <c r="CF339" i="20"/>
  <c r="CF340" i="20"/>
  <c r="CF341" i="20"/>
  <c r="CF342" i="20"/>
  <c r="CF343" i="20"/>
  <c r="CF344" i="20"/>
  <c r="CF345" i="20"/>
  <c r="CF346" i="20"/>
  <c r="CF347" i="20"/>
  <c r="CF348" i="20"/>
  <c r="CF349" i="20"/>
  <c r="CF350" i="20"/>
  <c r="CF351" i="20"/>
  <c r="CF352" i="20"/>
  <c r="CF353" i="20"/>
  <c r="CF354" i="20"/>
  <c r="CF355" i="20"/>
  <c r="CF356" i="20"/>
  <c r="CF357" i="20"/>
  <c r="CF358" i="20"/>
  <c r="CF359" i="20"/>
  <c r="CF360" i="20"/>
  <c r="CF361" i="20"/>
  <c r="CF362" i="20"/>
  <c r="CF363" i="20"/>
  <c r="CF364" i="20"/>
  <c r="CF365" i="20"/>
  <c r="CF366" i="20"/>
  <c r="CF367" i="20"/>
  <c r="CF368" i="20"/>
  <c r="CF369" i="20"/>
  <c r="CF370" i="20"/>
  <c r="CF371" i="20"/>
  <c r="CF372" i="20"/>
  <c r="CF373" i="20"/>
  <c r="CF374" i="20"/>
  <c r="CF375" i="20"/>
  <c r="CF376" i="20"/>
  <c r="CF377" i="20"/>
  <c r="CF378" i="20"/>
  <c r="CF379" i="20"/>
  <c r="CF380" i="20"/>
  <c r="CF381" i="20"/>
  <c r="CF382" i="20"/>
  <c r="CF383" i="20"/>
  <c r="CF384" i="20"/>
  <c r="CF385" i="20"/>
  <c r="CF386" i="20"/>
  <c r="CF387" i="20"/>
  <c r="CF388" i="20"/>
  <c r="CF389" i="20"/>
  <c r="CF390" i="20"/>
  <c r="CF391" i="20"/>
  <c r="CF392" i="20"/>
  <c r="CF393" i="20"/>
  <c r="CF394" i="20"/>
  <c r="CF395" i="20"/>
  <c r="CF396" i="20"/>
  <c r="CF397" i="20"/>
  <c r="CF398" i="20"/>
  <c r="CF399" i="20"/>
  <c r="CF400" i="20"/>
  <c r="CF401" i="20"/>
  <c r="CF402" i="20"/>
  <c r="CF403" i="20"/>
  <c r="CF404" i="20"/>
  <c r="CF405" i="20"/>
  <c r="CF406" i="20"/>
  <c r="CF407" i="20"/>
  <c r="CF408" i="20"/>
  <c r="CF409" i="20"/>
  <c r="CF410" i="20"/>
  <c r="CF411" i="20"/>
  <c r="CF412" i="20"/>
  <c r="CF413" i="20"/>
  <c r="CF414" i="20"/>
  <c r="CF415" i="20"/>
  <c r="CF416" i="20"/>
  <c r="CF417" i="20"/>
  <c r="CF418" i="20"/>
  <c r="CF419" i="20"/>
  <c r="CF420" i="20"/>
  <c r="CF421" i="20"/>
  <c r="CF422" i="20"/>
  <c r="CF423" i="20"/>
  <c r="CF424" i="20"/>
  <c r="CF425" i="20"/>
  <c r="CF426" i="20"/>
  <c r="CF427" i="20"/>
  <c r="CF428" i="20"/>
  <c r="CF429" i="20"/>
  <c r="CF430" i="20"/>
  <c r="CF431" i="20"/>
  <c r="CF432" i="20"/>
  <c r="CF433" i="20"/>
  <c r="CF434" i="20"/>
  <c r="CF435" i="20"/>
  <c r="CF436" i="20"/>
  <c r="CF437" i="20"/>
  <c r="CF438" i="20"/>
  <c r="CF439" i="20"/>
  <c r="CF440" i="20"/>
  <c r="CF441" i="20"/>
  <c r="CF442" i="20"/>
  <c r="CF443" i="20"/>
  <c r="CF444" i="20"/>
  <c r="CF445" i="20"/>
  <c r="CF446" i="20"/>
  <c r="CF447" i="20"/>
  <c r="CF448" i="20"/>
  <c r="CF449" i="20"/>
  <c r="CF450" i="20"/>
  <c r="CF451" i="20"/>
  <c r="CF452" i="20"/>
  <c r="CF453" i="20"/>
  <c r="CF454" i="20"/>
  <c r="CF455" i="20"/>
  <c r="CF456" i="20"/>
  <c r="CF457" i="20"/>
  <c r="CF458" i="20"/>
  <c r="CF459" i="20"/>
  <c r="CF460" i="20"/>
  <c r="CF461" i="20"/>
  <c r="CF462" i="20"/>
  <c r="CF463" i="20"/>
  <c r="CF464" i="20"/>
  <c r="CF465" i="20"/>
  <c r="CF466" i="20"/>
  <c r="CF467" i="20"/>
  <c r="CF468" i="20"/>
  <c r="CF469" i="20"/>
  <c r="CF470" i="20"/>
  <c r="CF471" i="20"/>
  <c r="CF472" i="20"/>
  <c r="CF473" i="20"/>
  <c r="CF474" i="20"/>
  <c r="CF475" i="20"/>
  <c r="CF476" i="20"/>
  <c r="CF477" i="20"/>
  <c r="CF478" i="20"/>
  <c r="CF479" i="20"/>
  <c r="CF480" i="20"/>
  <c r="CF481" i="20"/>
  <c r="CF482" i="20"/>
  <c r="CF483" i="20"/>
  <c r="CF484" i="20"/>
  <c r="CF485" i="20"/>
  <c r="CF486" i="20"/>
  <c r="CF487" i="20"/>
  <c r="CF488" i="20"/>
  <c r="CF489" i="20"/>
  <c r="CF490" i="20"/>
  <c r="CF491" i="20"/>
  <c r="CF492" i="20"/>
  <c r="CF493" i="20"/>
  <c r="CF494" i="20"/>
  <c r="CF495" i="20"/>
  <c r="CF496" i="20"/>
  <c r="CF497" i="20"/>
  <c r="CF498" i="20"/>
  <c r="CF499" i="20"/>
  <c r="CF500" i="20"/>
  <c r="CF501" i="20"/>
  <c r="CF502" i="20"/>
  <c r="CF503" i="20"/>
  <c r="CF504" i="20"/>
  <c r="CF505" i="20"/>
  <c r="CF506" i="20"/>
  <c r="CF507" i="20"/>
  <c r="CF508" i="20"/>
  <c r="CF509" i="20"/>
  <c r="CF510" i="20"/>
  <c r="CF511" i="20"/>
  <c r="CF512" i="20"/>
  <c r="CF513" i="20"/>
  <c r="CF514" i="20"/>
  <c r="CF515" i="20"/>
  <c r="CF516" i="20"/>
  <c r="CF517" i="20"/>
  <c r="CF518" i="20"/>
  <c r="CF519" i="20"/>
  <c r="CF520" i="20"/>
  <c r="CF521" i="20"/>
  <c r="CF522" i="20"/>
  <c r="CF523" i="20"/>
  <c r="CF524" i="20"/>
  <c r="CF525" i="20"/>
  <c r="CF526" i="20"/>
  <c r="CF527" i="20"/>
  <c r="CF528" i="20"/>
  <c r="CF529" i="20"/>
  <c r="CF530" i="20"/>
  <c r="CF531" i="20"/>
  <c r="CF532" i="20"/>
  <c r="CF533" i="20"/>
  <c r="CF534" i="20"/>
  <c r="CF535" i="20"/>
  <c r="CF536" i="20"/>
  <c r="CF537" i="20"/>
  <c r="CF538" i="20"/>
  <c r="CF539" i="20"/>
  <c r="CF540" i="20"/>
  <c r="CF541" i="20"/>
  <c r="CF542" i="20"/>
  <c r="CF543" i="20"/>
  <c r="CF544" i="20"/>
  <c r="CF545" i="20"/>
  <c r="CF546" i="20"/>
  <c r="CF547" i="20"/>
  <c r="CF548" i="20"/>
  <c r="CF549" i="20"/>
  <c r="CF550" i="20"/>
  <c r="CF551" i="20"/>
  <c r="CF552" i="20"/>
  <c r="CF553" i="20"/>
  <c r="CF554" i="20"/>
  <c r="CF555" i="20"/>
  <c r="CF556" i="20"/>
  <c r="CF557" i="20"/>
  <c r="CF558" i="20"/>
  <c r="CF559" i="20"/>
  <c r="CF560" i="20"/>
  <c r="CF561" i="20"/>
  <c r="CF562" i="20"/>
  <c r="CF563" i="20"/>
  <c r="CF564" i="20"/>
  <c r="CF565" i="20"/>
  <c r="CE2" i="20"/>
  <c r="CE3" i="20"/>
  <c r="CE4" i="20"/>
  <c r="CE5" i="20"/>
  <c r="CE6" i="20"/>
  <c r="CE7" i="20"/>
  <c r="CE8" i="20"/>
  <c r="CE9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CE44" i="20"/>
  <c r="CE45" i="20"/>
  <c r="CE46" i="20"/>
  <c r="CE47" i="20"/>
  <c r="CE48" i="20"/>
  <c r="CE49" i="20"/>
  <c r="CE50" i="20"/>
  <c r="CE51" i="20"/>
  <c r="CE52" i="20"/>
  <c r="CE53" i="20"/>
  <c r="CE54" i="20"/>
  <c r="CE55" i="20"/>
  <c r="CE56" i="20"/>
  <c r="CE57" i="20"/>
  <c r="CE58" i="20"/>
  <c r="CE59" i="20"/>
  <c r="CE60" i="20"/>
  <c r="CE61" i="20"/>
  <c r="CE62" i="20"/>
  <c r="CE63" i="20"/>
  <c r="CE64" i="20"/>
  <c r="CE65" i="20"/>
  <c r="CE66" i="20"/>
  <c r="CE67" i="20"/>
  <c r="CE68" i="20"/>
  <c r="CE69" i="20"/>
  <c r="CE70" i="20"/>
  <c r="CE71" i="20"/>
  <c r="CE72" i="20"/>
  <c r="CE73" i="20"/>
  <c r="CE74" i="20"/>
  <c r="CE75" i="20"/>
  <c r="CE76" i="20"/>
  <c r="CE77" i="20"/>
  <c r="CE78" i="20"/>
  <c r="CE79" i="20"/>
  <c r="CE80" i="20"/>
  <c r="CE81" i="20"/>
  <c r="CE82" i="20"/>
  <c r="CE83" i="20"/>
  <c r="CE84" i="20"/>
  <c r="CE85" i="20"/>
  <c r="CE86" i="20"/>
  <c r="CE87" i="20"/>
  <c r="CE88" i="20"/>
  <c r="CE89" i="20"/>
  <c r="CE90" i="20"/>
  <c r="CE91" i="20"/>
  <c r="CE92" i="20"/>
  <c r="CE93" i="20"/>
  <c r="CE94" i="20"/>
  <c r="CE95" i="20"/>
  <c r="CE96" i="20"/>
  <c r="CE97" i="20"/>
  <c r="CE98" i="20"/>
  <c r="CE99" i="20"/>
  <c r="CE100" i="20"/>
  <c r="CE101" i="20"/>
  <c r="CE102" i="20"/>
  <c r="CE103" i="20"/>
  <c r="CE104" i="20"/>
  <c r="CE105" i="20"/>
  <c r="CE106" i="20"/>
  <c r="CE107" i="20"/>
  <c r="CE108" i="20"/>
  <c r="CE109" i="20"/>
  <c r="CE110" i="20"/>
  <c r="CE111" i="20"/>
  <c r="CE112" i="20"/>
  <c r="CE113" i="20"/>
  <c r="CE114" i="20"/>
  <c r="CE115" i="20"/>
  <c r="CE116" i="20"/>
  <c r="CE117" i="20"/>
  <c r="CE118" i="20"/>
  <c r="CE119" i="20"/>
  <c r="CE120" i="20"/>
  <c r="CE121" i="20"/>
  <c r="CE122" i="20"/>
  <c r="CE123" i="20"/>
  <c r="CE124" i="20"/>
  <c r="CE125" i="20"/>
  <c r="CE126" i="20"/>
  <c r="CE127" i="20"/>
  <c r="CE128" i="20"/>
  <c r="CE129" i="20"/>
  <c r="CE130" i="20"/>
  <c r="CE131" i="20"/>
  <c r="CE132" i="20"/>
  <c r="CE133" i="20"/>
  <c r="CE134" i="20"/>
  <c r="CE135" i="20"/>
  <c r="CE136" i="20"/>
  <c r="CE137" i="20"/>
  <c r="CE138" i="20"/>
  <c r="CE139" i="20"/>
  <c r="CE140" i="20"/>
  <c r="CE141" i="20"/>
  <c r="CE142" i="20"/>
  <c r="CE143" i="20"/>
  <c r="CE144" i="20"/>
  <c r="CE145" i="20"/>
  <c r="CE146" i="20"/>
  <c r="CE147" i="20"/>
  <c r="CE148" i="20"/>
  <c r="CE149" i="20"/>
  <c r="CE150" i="20"/>
  <c r="CE151" i="20"/>
  <c r="CE152" i="20"/>
  <c r="CE153" i="20"/>
  <c r="CE154" i="20"/>
  <c r="CE155" i="20"/>
  <c r="CE156" i="20"/>
  <c r="CE157" i="20"/>
  <c r="CE158" i="20"/>
  <c r="CE159" i="20"/>
  <c r="CE160" i="20"/>
  <c r="CE161" i="20"/>
  <c r="CE162" i="20"/>
  <c r="CE163" i="20"/>
  <c r="CE164" i="20"/>
  <c r="CE165" i="20"/>
  <c r="CE166" i="20"/>
  <c r="CE167" i="20"/>
  <c r="CE168" i="20"/>
  <c r="CE169" i="20"/>
  <c r="CE170" i="20"/>
  <c r="CE171" i="20"/>
  <c r="CE172" i="20"/>
  <c r="CE173" i="20"/>
  <c r="CE174" i="20"/>
  <c r="CE175" i="20"/>
  <c r="CE176" i="20"/>
  <c r="CE177" i="20"/>
  <c r="CE178" i="20"/>
  <c r="CE179" i="20"/>
  <c r="CE180" i="20"/>
  <c r="CE181" i="20"/>
  <c r="CE182" i="20"/>
  <c r="CE183" i="20"/>
  <c r="CE184" i="20"/>
  <c r="CE185" i="20"/>
  <c r="CE186" i="20"/>
  <c r="CE187" i="20"/>
  <c r="CE188" i="20"/>
  <c r="CE189" i="20"/>
  <c r="CE190" i="20"/>
  <c r="CE191" i="20"/>
  <c r="CE192" i="20"/>
  <c r="CE193" i="20"/>
  <c r="CE194" i="20"/>
  <c r="CE195" i="20"/>
  <c r="CE196" i="20"/>
  <c r="CE197" i="20"/>
  <c r="CE198" i="20"/>
  <c r="CE199" i="20"/>
  <c r="CE200" i="20"/>
  <c r="CE201" i="20"/>
  <c r="CE202" i="20"/>
  <c r="CE203" i="20"/>
  <c r="CE204" i="20"/>
  <c r="CE205" i="20"/>
  <c r="CE206" i="20"/>
  <c r="CE207" i="20"/>
  <c r="CE208" i="20"/>
  <c r="CE209" i="20"/>
  <c r="CE210" i="20"/>
  <c r="CE211" i="20"/>
  <c r="CE212" i="20"/>
  <c r="CE213" i="20"/>
  <c r="CE214" i="20"/>
  <c r="CE215" i="20"/>
  <c r="CE216" i="20"/>
  <c r="CE217" i="20"/>
  <c r="CE218" i="20"/>
  <c r="CE219" i="20"/>
  <c r="CE220" i="20"/>
  <c r="CE221" i="20"/>
  <c r="CE222" i="20"/>
  <c r="CE223" i="20"/>
  <c r="CE224" i="20"/>
  <c r="CE225" i="20"/>
  <c r="CE226" i="20"/>
  <c r="CE227" i="20"/>
  <c r="CE228" i="20"/>
  <c r="CE229" i="20"/>
  <c r="CE230" i="20"/>
  <c r="CE231" i="20"/>
  <c r="CE232" i="20"/>
  <c r="CE233" i="20"/>
  <c r="CE234" i="20"/>
  <c r="CE235" i="20"/>
  <c r="CE236" i="20"/>
  <c r="CE237" i="20"/>
  <c r="CE238" i="20"/>
  <c r="CE239" i="20"/>
  <c r="CE240" i="20"/>
  <c r="CE241" i="20"/>
  <c r="CE242" i="20"/>
  <c r="CE243" i="20"/>
  <c r="CE244" i="20"/>
  <c r="CE245" i="20"/>
  <c r="CE246" i="20"/>
  <c r="CE247" i="20"/>
  <c r="CE248" i="20"/>
  <c r="CE249" i="20"/>
  <c r="CE250" i="20"/>
  <c r="CE251" i="20"/>
  <c r="CE252" i="20"/>
  <c r="CE253" i="20"/>
  <c r="CE254" i="20"/>
  <c r="CE255" i="20"/>
  <c r="CE256" i="20"/>
  <c r="CE257" i="20"/>
  <c r="CE258" i="20"/>
  <c r="CE259" i="20"/>
  <c r="CE260" i="20"/>
  <c r="CE261" i="20"/>
  <c r="CE262" i="20"/>
  <c r="CE263" i="20"/>
  <c r="CE264" i="20"/>
  <c r="CE265" i="20"/>
  <c r="CE266" i="20"/>
  <c r="CE267" i="20"/>
  <c r="CE268" i="20"/>
  <c r="CE269" i="20"/>
  <c r="CE270" i="20"/>
  <c r="CE271" i="20"/>
  <c r="CE272" i="20"/>
  <c r="CE273" i="20"/>
  <c r="CE274" i="20"/>
  <c r="CE275" i="20"/>
  <c r="CE276" i="20"/>
  <c r="CE277" i="20"/>
  <c r="CE278" i="20"/>
  <c r="CE279" i="20"/>
  <c r="CE280" i="20"/>
  <c r="CE281" i="20"/>
  <c r="CE282" i="20"/>
  <c r="CE283" i="20"/>
  <c r="CE284" i="20"/>
  <c r="CE285" i="20"/>
  <c r="CE286" i="20"/>
  <c r="CE287" i="20"/>
  <c r="CE288" i="20"/>
  <c r="CE289" i="20"/>
  <c r="CE290" i="20"/>
  <c r="CE291" i="20"/>
  <c r="CE292" i="20"/>
  <c r="CE293" i="20"/>
  <c r="CE294" i="20"/>
  <c r="CE295" i="20"/>
  <c r="CE296" i="20"/>
  <c r="CE297" i="20"/>
  <c r="CE298" i="20"/>
  <c r="CE299" i="20"/>
  <c r="CE300" i="20"/>
  <c r="CE301" i="20"/>
  <c r="CE302" i="20"/>
  <c r="CE303" i="20"/>
  <c r="CE304" i="20"/>
  <c r="CE305" i="20"/>
  <c r="CE306" i="20"/>
  <c r="CE307" i="20"/>
  <c r="CE308" i="20"/>
  <c r="CE309" i="20"/>
  <c r="CE310" i="20"/>
  <c r="CE311" i="20"/>
  <c r="CE312" i="20"/>
  <c r="CE313" i="20"/>
  <c r="CE314" i="20"/>
  <c r="CE315" i="20"/>
  <c r="CE316" i="20"/>
  <c r="CE317" i="20"/>
  <c r="CE318" i="20"/>
  <c r="CE319" i="20"/>
  <c r="CE320" i="20"/>
  <c r="CE321" i="20"/>
  <c r="CE322" i="20"/>
  <c r="CE323" i="20"/>
  <c r="CE324" i="20"/>
  <c r="CE325" i="20"/>
  <c r="CE326" i="20"/>
  <c r="CE327" i="20"/>
  <c r="CE328" i="20"/>
  <c r="CE329" i="20"/>
  <c r="CE330" i="20"/>
  <c r="CE331" i="20"/>
  <c r="CE332" i="20"/>
  <c r="CE333" i="20"/>
  <c r="CE334" i="20"/>
  <c r="CE335" i="20"/>
  <c r="CE336" i="20"/>
  <c r="CE337" i="20"/>
  <c r="CE338" i="20"/>
  <c r="CE339" i="20"/>
  <c r="CE340" i="20"/>
  <c r="CE341" i="20"/>
  <c r="CE342" i="20"/>
  <c r="CE343" i="20"/>
  <c r="CE344" i="20"/>
  <c r="CE345" i="20"/>
  <c r="CE346" i="20"/>
  <c r="CE347" i="20"/>
  <c r="CE348" i="20"/>
  <c r="CE349" i="20"/>
  <c r="CE350" i="20"/>
  <c r="CE351" i="20"/>
  <c r="CE352" i="20"/>
  <c r="CE353" i="20"/>
  <c r="CE354" i="20"/>
  <c r="CE355" i="20"/>
  <c r="CE356" i="20"/>
  <c r="CE357" i="20"/>
  <c r="CE358" i="20"/>
  <c r="CE359" i="20"/>
  <c r="CE360" i="20"/>
  <c r="CE361" i="20"/>
  <c r="CE362" i="20"/>
  <c r="CE363" i="20"/>
  <c r="CE364" i="20"/>
  <c r="CE365" i="20"/>
  <c r="CE366" i="20"/>
  <c r="CE367" i="20"/>
  <c r="CE368" i="20"/>
  <c r="CE369" i="20"/>
  <c r="CE370" i="20"/>
  <c r="CE371" i="20"/>
  <c r="CE372" i="20"/>
  <c r="CE373" i="20"/>
  <c r="CE374" i="20"/>
  <c r="CE375" i="20"/>
  <c r="CE376" i="20"/>
  <c r="CE377" i="20"/>
  <c r="CE378" i="20"/>
  <c r="CE379" i="20"/>
  <c r="CE380" i="20"/>
  <c r="CE381" i="20"/>
  <c r="CE382" i="20"/>
  <c r="CE383" i="20"/>
  <c r="CE384" i="20"/>
  <c r="CE385" i="20"/>
  <c r="CE386" i="20"/>
  <c r="CE387" i="20"/>
  <c r="CE388" i="20"/>
  <c r="CE389" i="20"/>
  <c r="CE390" i="20"/>
  <c r="CE391" i="20"/>
  <c r="CE392" i="20"/>
  <c r="CE393" i="20"/>
  <c r="CE394" i="20"/>
  <c r="CE395" i="20"/>
  <c r="CE396" i="20"/>
  <c r="CE397" i="20"/>
  <c r="CE398" i="20"/>
  <c r="CE399" i="20"/>
  <c r="CE400" i="20"/>
  <c r="CE401" i="20"/>
  <c r="CE402" i="20"/>
  <c r="CE403" i="20"/>
  <c r="CE404" i="20"/>
  <c r="CE405" i="20"/>
  <c r="CE406" i="20"/>
  <c r="CE407" i="20"/>
  <c r="CE408" i="20"/>
  <c r="CE409" i="20"/>
  <c r="CE410" i="20"/>
  <c r="CE411" i="20"/>
  <c r="CE412" i="20"/>
  <c r="CE413" i="20"/>
  <c r="CE414" i="20"/>
  <c r="CE415" i="20"/>
  <c r="CE416" i="20"/>
  <c r="CE417" i="20"/>
  <c r="CE418" i="20"/>
  <c r="CE419" i="20"/>
  <c r="CE420" i="20"/>
  <c r="CE421" i="20"/>
  <c r="CE422" i="20"/>
  <c r="CE423" i="20"/>
  <c r="CE424" i="20"/>
  <c r="CE425" i="20"/>
  <c r="CE426" i="20"/>
  <c r="CE427" i="20"/>
  <c r="CE428" i="20"/>
  <c r="CE429" i="20"/>
  <c r="CE430" i="20"/>
  <c r="CE431" i="20"/>
  <c r="CE432" i="20"/>
  <c r="CE433" i="20"/>
  <c r="CE434" i="20"/>
  <c r="CE435" i="20"/>
  <c r="CE436" i="20"/>
  <c r="CE437" i="20"/>
  <c r="CE438" i="20"/>
  <c r="CE439" i="20"/>
  <c r="CE440" i="20"/>
  <c r="CE441" i="20"/>
  <c r="CE442" i="20"/>
  <c r="CE443" i="20"/>
  <c r="CE444" i="20"/>
  <c r="CE445" i="20"/>
  <c r="CE446" i="20"/>
  <c r="CE447" i="20"/>
  <c r="CE448" i="20"/>
  <c r="CE449" i="20"/>
  <c r="CE450" i="20"/>
  <c r="CE451" i="20"/>
  <c r="CE452" i="20"/>
  <c r="CE453" i="20"/>
  <c r="CE454" i="20"/>
  <c r="CE455" i="20"/>
  <c r="CE456" i="20"/>
  <c r="CE457" i="20"/>
  <c r="CE458" i="20"/>
  <c r="CE459" i="20"/>
  <c r="CE460" i="20"/>
  <c r="CE461" i="20"/>
  <c r="CE462" i="20"/>
  <c r="CE463" i="20"/>
  <c r="CE464" i="20"/>
  <c r="CE465" i="20"/>
  <c r="CE466" i="20"/>
  <c r="CE467" i="20"/>
  <c r="CE468" i="20"/>
  <c r="CE469" i="20"/>
  <c r="CE470" i="20"/>
  <c r="CE471" i="20"/>
  <c r="CE472" i="20"/>
  <c r="CE473" i="20"/>
  <c r="CE474" i="20"/>
  <c r="CE475" i="20"/>
  <c r="CE476" i="20"/>
  <c r="CE477" i="20"/>
  <c r="CE478" i="20"/>
  <c r="CE479" i="20"/>
  <c r="CE480" i="20"/>
  <c r="CE481" i="20"/>
  <c r="CE482" i="20"/>
  <c r="CE483" i="20"/>
  <c r="CE484" i="20"/>
  <c r="CE485" i="20"/>
  <c r="CE486" i="20"/>
  <c r="CE487" i="20"/>
  <c r="CE488" i="20"/>
  <c r="CE489" i="20"/>
  <c r="CE490" i="20"/>
  <c r="CE491" i="20"/>
  <c r="CE492" i="20"/>
  <c r="CE493" i="20"/>
  <c r="CE494" i="20"/>
  <c r="CE495" i="20"/>
  <c r="CE496" i="20"/>
  <c r="CE497" i="20"/>
  <c r="CE498" i="20"/>
  <c r="CE499" i="20"/>
  <c r="CE500" i="20"/>
  <c r="CE501" i="20"/>
  <c r="CE502" i="20"/>
  <c r="CE503" i="20"/>
  <c r="CE504" i="20"/>
  <c r="CE505" i="20"/>
  <c r="CE506" i="20"/>
  <c r="CE507" i="20"/>
  <c r="CE508" i="20"/>
  <c r="CE509" i="20"/>
  <c r="CE510" i="20"/>
  <c r="CE511" i="20"/>
  <c r="CE512" i="20"/>
  <c r="CE513" i="20"/>
  <c r="CE514" i="20"/>
  <c r="CE515" i="20"/>
  <c r="CE516" i="20"/>
  <c r="CE517" i="20"/>
  <c r="CE518" i="20"/>
  <c r="CE519" i="20"/>
  <c r="CE520" i="20"/>
  <c r="CE521" i="20"/>
  <c r="CE522" i="20"/>
  <c r="CE523" i="20"/>
  <c r="CE524" i="20"/>
  <c r="CE525" i="20"/>
  <c r="CE526" i="20"/>
  <c r="CE527" i="20"/>
  <c r="CE528" i="20"/>
  <c r="CE529" i="20"/>
  <c r="CE530" i="20"/>
  <c r="CE531" i="20"/>
  <c r="CE532" i="20"/>
  <c r="CE533" i="20"/>
  <c r="CE534" i="20"/>
  <c r="CE535" i="20"/>
  <c r="CE536" i="20"/>
  <c r="CE537" i="20"/>
  <c r="CE538" i="20"/>
  <c r="CE539" i="20"/>
  <c r="CE540" i="20"/>
  <c r="CE541" i="20"/>
  <c r="CE542" i="20"/>
  <c r="CE543" i="20"/>
  <c r="CE544" i="20"/>
  <c r="CE545" i="20"/>
  <c r="CE546" i="20"/>
  <c r="CE547" i="20"/>
  <c r="CE548" i="20"/>
  <c r="CE549" i="20"/>
  <c r="CE550" i="20"/>
  <c r="CE551" i="20"/>
  <c r="CE552" i="20"/>
  <c r="CE553" i="20"/>
  <c r="CE554" i="20"/>
  <c r="CE555" i="20"/>
  <c r="CE556" i="20"/>
  <c r="CE557" i="20"/>
  <c r="CE558" i="20"/>
  <c r="CE559" i="20"/>
  <c r="CE560" i="20"/>
  <c r="CE561" i="20"/>
  <c r="CE562" i="20"/>
  <c r="CE563" i="20"/>
  <c r="CE564" i="20"/>
  <c r="CE565" i="20"/>
  <c r="CD2" i="20"/>
  <c r="CD3" i="20"/>
  <c r="CD4" i="20"/>
  <c r="CD5" i="20"/>
  <c r="CD6" i="20"/>
  <c r="CD7" i="20"/>
  <c r="CD8" i="20"/>
  <c r="CD9" i="20"/>
  <c r="CD10" i="20"/>
  <c r="CD11" i="20"/>
  <c r="CD12" i="20"/>
  <c r="CD13" i="20"/>
  <c r="CD14" i="20"/>
  <c r="CD15" i="20"/>
  <c r="CD16" i="20"/>
  <c r="CD17" i="20"/>
  <c r="CD18" i="20"/>
  <c r="CD19" i="20"/>
  <c r="CD20" i="20"/>
  <c r="CD21" i="20"/>
  <c r="CD22" i="20"/>
  <c r="CD23" i="20"/>
  <c r="CD24" i="20"/>
  <c r="CD25" i="20"/>
  <c r="CD26" i="20"/>
  <c r="CD27" i="20"/>
  <c r="CD28" i="20"/>
  <c r="CD29" i="20"/>
  <c r="CD30" i="20"/>
  <c r="CD31" i="20"/>
  <c r="CD32" i="20"/>
  <c r="CD33" i="20"/>
  <c r="CD34" i="20"/>
  <c r="CD35" i="20"/>
  <c r="CD36" i="20"/>
  <c r="CD37" i="20"/>
  <c r="CD38" i="20"/>
  <c r="CD39" i="20"/>
  <c r="CD40" i="20"/>
  <c r="CD41" i="20"/>
  <c r="CD42" i="20"/>
  <c r="CD43" i="20"/>
  <c r="CD44" i="20"/>
  <c r="CD45" i="20"/>
  <c r="CD46" i="20"/>
  <c r="CD47" i="20"/>
  <c r="CD48" i="20"/>
  <c r="CD49" i="20"/>
  <c r="CD50" i="20"/>
  <c r="CD51" i="20"/>
  <c r="CD52" i="20"/>
  <c r="CD53" i="20"/>
  <c r="CD54" i="20"/>
  <c r="CD55" i="20"/>
  <c r="CD56" i="20"/>
  <c r="CD57" i="20"/>
  <c r="CD58" i="20"/>
  <c r="CD59" i="20"/>
  <c r="CD60" i="20"/>
  <c r="CD61" i="20"/>
  <c r="CD62" i="20"/>
  <c r="CD63" i="20"/>
  <c r="CD64" i="20"/>
  <c r="CD65" i="20"/>
  <c r="CD66" i="20"/>
  <c r="CD67" i="20"/>
  <c r="CD68" i="20"/>
  <c r="CD69" i="20"/>
  <c r="CD70" i="20"/>
  <c r="CD71" i="20"/>
  <c r="CD72" i="20"/>
  <c r="CD73" i="20"/>
  <c r="CD74" i="20"/>
  <c r="CD75" i="20"/>
  <c r="CD76" i="20"/>
  <c r="CD77" i="20"/>
  <c r="CD78" i="20"/>
  <c r="CD79" i="20"/>
  <c r="CD80" i="20"/>
  <c r="CD81" i="20"/>
  <c r="CD82" i="20"/>
  <c r="CD83" i="20"/>
  <c r="CD84" i="20"/>
  <c r="CD85" i="20"/>
  <c r="CD86" i="20"/>
  <c r="CD87" i="20"/>
  <c r="CD88" i="20"/>
  <c r="CD89" i="20"/>
  <c r="CD90" i="20"/>
  <c r="CD91" i="20"/>
  <c r="CD92" i="20"/>
  <c r="CD93" i="20"/>
  <c r="CD94" i="20"/>
  <c r="CD95" i="20"/>
  <c r="CD96" i="20"/>
  <c r="CD97" i="20"/>
  <c r="CD98" i="20"/>
  <c r="CD99" i="20"/>
  <c r="CD100" i="20"/>
  <c r="CD101" i="20"/>
  <c r="CD102" i="20"/>
  <c r="CD103" i="20"/>
  <c r="CD104" i="20"/>
  <c r="CD105" i="20"/>
  <c r="CD106" i="20"/>
  <c r="CD107" i="20"/>
  <c r="CD108" i="20"/>
  <c r="CD109" i="20"/>
  <c r="CD110" i="20"/>
  <c r="CD111" i="20"/>
  <c r="CD112" i="20"/>
  <c r="CD113" i="20"/>
  <c r="CD114" i="20"/>
  <c r="CD115" i="20"/>
  <c r="CD116" i="20"/>
  <c r="CD117" i="20"/>
  <c r="CD118" i="20"/>
  <c r="CD119" i="20"/>
  <c r="CD120" i="20"/>
  <c r="CD121" i="20"/>
  <c r="CD122" i="20"/>
  <c r="CD123" i="20"/>
  <c r="CD124" i="20"/>
  <c r="CD125" i="20"/>
  <c r="CD126" i="20"/>
  <c r="CD127" i="20"/>
  <c r="CD128" i="20"/>
  <c r="CD129" i="20"/>
  <c r="CD130" i="20"/>
  <c r="CD131" i="20"/>
  <c r="CD132" i="20"/>
  <c r="CD133" i="20"/>
  <c r="CD134" i="20"/>
  <c r="CD135" i="20"/>
  <c r="CD136" i="20"/>
  <c r="CD137" i="20"/>
  <c r="CD138" i="20"/>
  <c r="CD139" i="20"/>
  <c r="CD140" i="20"/>
  <c r="CD141" i="20"/>
  <c r="CD142" i="20"/>
  <c r="CD143" i="20"/>
  <c r="CD144" i="20"/>
  <c r="CD145" i="20"/>
  <c r="CD146" i="20"/>
  <c r="CD147" i="20"/>
  <c r="CD148" i="20"/>
  <c r="CD149" i="20"/>
  <c r="CD150" i="20"/>
  <c r="CD151" i="20"/>
  <c r="CD152" i="20"/>
  <c r="CD153" i="20"/>
  <c r="CD154" i="20"/>
  <c r="CD155" i="20"/>
  <c r="CD156" i="20"/>
  <c r="CD157" i="20"/>
  <c r="CD158" i="20"/>
  <c r="CD159" i="20"/>
  <c r="CD160" i="20"/>
  <c r="CD161" i="20"/>
  <c r="CD162" i="20"/>
  <c r="CD163" i="20"/>
  <c r="CD164" i="20"/>
  <c r="CD165" i="20"/>
  <c r="CD166" i="20"/>
  <c r="CD167" i="20"/>
  <c r="CD168" i="20"/>
  <c r="CD169" i="20"/>
  <c r="CD170" i="20"/>
  <c r="CD171" i="20"/>
  <c r="CD172" i="20"/>
  <c r="CD173" i="20"/>
  <c r="CD174" i="20"/>
  <c r="CD175" i="20"/>
  <c r="CD176" i="20"/>
  <c r="CD177" i="20"/>
  <c r="CD178" i="20"/>
  <c r="CD179" i="20"/>
  <c r="CD180" i="20"/>
  <c r="CD181" i="20"/>
  <c r="CD182" i="20"/>
  <c r="CD183" i="20"/>
  <c r="CD184" i="20"/>
  <c r="CD185" i="20"/>
  <c r="CD186" i="20"/>
  <c r="CD187" i="20"/>
  <c r="CD188" i="20"/>
  <c r="CD189" i="20"/>
  <c r="CD190" i="20"/>
  <c r="CD191" i="20"/>
  <c r="CD192" i="20"/>
  <c r="CD193" i="20"/>
  <c r="CD194" i="20"/>
  <c r="CD195" i="20"/>
  <c r="CD196" i="20"/>
  <c r="CD197" i="20"/>
  <c r="CD198" i="20"/>
  <c r="CD199" i="20"/>
  <c r="CD200" i="20"/>
  <c r="CD201" i="20"/>
  <c r="CD202" i="20"/>
  <c r="CD203" i="20"/>
  <c r="CD204" i="20"/>
  <c r="CD205" i="20"/>
  <c r="CD206" i="20"/>
  <c r="CD207" i="20"/>
  <c r="CD208" i="20"/>
  <c r="CD209" i="20"/>
  <c r="CD210" i="20"/>
  <c r="CD211" i="20"/>
  <c r="CD212" i="20"/>
  <c r="CD213" i="20"/>
  <c r="CD214" i="20"/>
  <c r="CD215" i="20"/>
  <c r="CD216" i="20"/>
  <c r="CD217" i="20"/>
  <c r="CD218" i="20"/>
  <c r="CD219" i="20"/>
  <c r="CD220" i="20"/>
  <c r="CD221" i="20"/>
  <c r="CD222" i="20"/>
  <c r="CD223" i="20"/>
  <c r="CD224" i="20"/>
  <c r="CD225" i="20"/>
  <c r="CD226" i="20"/>
  <c r="CD227" i="20"/>
  <c r="CD228" i="20"/>
  <c r="CD229" i="20"/>
  <c r="CD230" i="20"/>
  <c r="CD231" i="20"/>
  <c r="CD232" i="20"/>
  <c r="CD233" i="20"/>
  <c r="CD234" i="20"/>
  <c r="CD235" i="20"/>
  <c r="CD236" i="20"/>
  <c r="CD237" i="20"/>
  <c r="CD238" i="20"/>
  <c r="CD239" i="20"/>
  <c r="CD240" i="20"/>
  <c r="CD241" i="20"/>
  <c r="CD242" i="20"/>
  <c r="CD243" i="20"/>
  <c r="CD244" i="20"/>
  <c r="CD245" i="20"/>
  <c r="CD246" i="20"/>
  <c r="CD247" i="20"/>
  <c r="CD248" i="20"/>
  <c r="CD249" i="20"/>
  <c r="CD250" i="20"/>
  <c r="CD251" i="20"/>
  <c r="CD252" i="20"/>
  <c r="CD253" i="20"/>
  <c r="CD254" i="20"/>
  <c r="CD255" i="20"/>
  <c r="CD256" i="20"/>
  <c r="CD257" i="20"/>
  <c r="CD258" i="20"/>
  <c r="CD259" i="20"/>
  <c r="CD260" i="20"/>
  <c r="CD261" i="20"/>
  <c r="CD262" i="20"/>
  <c r="CD263" i="20"/>
  <c r="CD264" i="20"/>
  <c r="CD265" i="20"/>
  <c r="CD266" i="20"/>
  <c r="CD267" i="20"/>
  <c r="CD268" i="20"/>
  <c r="CD269" i="20"/>
  <c r="CD270" i="20"/>
  <c r="CD271" i="20"/>
  <c r="CD272" i="20"/>
  <c r="CD273" i="20"/>
  <c r="CD274" i="20"/>
  <c r="CD275" i="20"/>
  <c r="CD276" i="20"/>
  <c r="CD277" i="20"/>
  <c r="CD278" i="20"/>
  <c r="CD279" i="20"/>
  <c r="CD280" i="20"/>
  <c r="CD281" i="20"/>
  <c r="CD282" i="20"/>
  <c r="CD283" i="20"/>
  <c r="CD284" i="20"/>
  <c r="CD285" i="20"/>
  <c r="CD286" i="20"/>
  <c r="CD287" i="20"/>
  <c r="CD288" i="20"/>
  <c r="CD289" i="20"/>
  <c r="CD290" i="20"/>
  <c r="CD291" i="20"/>
  <c r="CD292" i="20"/>
  <c r="CD293" i="20"/>
  <c r="CD294" i="20"/>
  <c r="CD295" i="20"/>
  <c r="CD296" i="20"/>
  <c r="CD297" i="20"/>
  <c r="CD298" i="20"/>
  <c r="CD299" i="20"/>
  <c r="CD300" i="20"/>
  <c r="CD301" i="20"/>
  <c r="CD302" i="20"/>
  <c r="CD303" i="20"/>
  <c r="CD304" i="20"/>
  <c r="CD305" i="20"/>
  <c r="CD306" i="20"/>
  <c r="CD307" i="20"/>
  <c r="CD308" i="20"/>
  <c r="CD309" i="20"/>
  <c r="CD310" i="20"/>
  <c r="CD311" i="20"/>
  <c r="CD312" i="20"/>
  <c r="CD313" i="20"/>
  <c r="CD314" i="20"/>
  <c r="CD315" i="20"/>
  <c r="CD316" i="20"/>
  <c r="CD317" i="20"/>
  <c r="CD318" i="20"/>
  <c r="CD319" i="20"/>
  <c r="CD320" i="20"/>
  <c r="CD321" i="20"/>
  <c r="CD322" i="20"/>
  <c r="CD323" i="20"/>
  <c r="CD324" i="20"/>
  <c r="CD325" i="20"/>
  <c r="CD326" i="20"/>
  <c r="CD327" i="20"/>
  <c r="CD328" i="20"/>
  <c r="CD329" i="20"/>
  <c r="CD330" i="20"/>
  <c r="CD331" i="20"/>
  <c r="CD332" i="20"/>
  <c r="CD333" i="20"/>
  <c r="CD334" i="20"/>
  <c r="CD335" i="20"/>
  <c r="CD336" i="20"/>
  <c r="CD337" i="20"/>
  <c r="CD338" i="20"/>
  <c r="CD339" i="20"/>
  <c r="CD340" i="20"/>
  <c r="CD341" i="20"/>
  <c r="CD342" i="20"/>
  <c r="CD343" i="20"/>
  <c r="CD344" i="20"/>
  <c r="CD345" i="20"/>
  <c r="CD346" i="20"/>
  <c r="CD347" i="20"/>
  <c r="CD348" i="20"/>
  <c r="CD349" i="20"/>
  <c r="CD350" i="20"/>
  <c r="CD351" i="20"/>
  <c r="CD352" i="20"/>
  <c r="CD353" i="20"/>
  <c r="CD354" i="20"/>
  <c r="CD355" i="20"/>
  <c r="CD356" i="20"/>
  <c r="CD357" i="20"/>
  <c r="CD358" i="20"/>
  <c r="CD359" i="20"/>
  <c r="CD360" i="20"/>
  <c r="CD361" i="20"/>
  <c r="CD362" i="20"/>
  <c r="CD363" i="20"/>
  <c r="CD364" i="20"/>
  <c r="CD365" i="20"/>
  <c r="CD366" i="20"/>
  <c r="CD367" i="20"/>
  <c r="CD368" i="20"/>
  <c r="CD369" i="20"/>
  <c r="CD370" i="20"/>
  <c r="CD371" i="20"/>
  <c r="CD372" i="20"/>
  <c r="CD373" i="20"/>
  <c r="CD374" i="20"/>
  <c r="CD375" i="20"/>
  <c r="CD376" i="20"/>
  <c r="CD377" i="20"/>
  <c r="CD378" i="20"/>
  <c r="CD379" i="20"/>
  <c r="CD380" i="20"/>
  <c r="CD381" i="20"/>
  <c r="CD382" i="20"/>
  <c r="CD383" i="20"/>
  <c r="CD384" i="20"/>
  <c r="CD385" i="20"/>
  <c r="CD386" i="20"/>
  <c r="CD387" i="20"/>
  <c r="CD388" i="20"/>
  <c r="CD389" i="20"/>
  <c r="CD390" i="20"/>
  <c r="CD391" i="20"/>
  <c r="CD392" i="20"/>
  <c r="CD393" i="20"/>
  <c r="CD394" i="20"/>
  <c r="CD395" i="20"/>
  <c r="CD396" i="20"/>
  <c r="CD397" i="20"/>
  <c r="CD398" i="20"/>
  <c r="CD399" i="20"/>
  <c r="CD400" i="20"/>
  <c r="CD401" i="20"/>
  <c r="CD402" i="20"/>
  <c r="CD403" i="20"/>
  <c r="CD404" i="20"/>
  <c r="CD405" i="20"/>
  <c r="CD406" i="20"/>
  <c r="CD407" i="20"/>
  <c r="CD408" i="20"/>
  <c r="CD409" i="20"/>
  <c r="CD410" i="20"/>
  <c r="CD411" i="20"/>
  <c r="CD412" i="20"/>
  <c r="CD413" i="20"/>
  <c r="CD414" i="20"/>
  <c r="CD415" i="20"/>
  <c r="CD416" i="20"/>
  <c r="CD417" i="20"/>
  <c r="CD418" i="20"/>
  <c r="CD419" i="20"/>
  <c r="CD420" i="20"/>
  <c r="CD421" i="20"/>
  <c r="CD422" i="20"/>
  <c r="CD423" i="20"/>
  <c r="CD424" i="20"/>
  <c r="CD425" i="20"/>
  <c r="CD426" i="20"/>
  <c r="CD427" i="20"/>
  <c r="CD428" i="20"/>
  <c r="CD429" i="20"/>
  <c r="CD430" i="20"/>
  <c r="CD431" i="20"/>
  <c r="CD432" i="20"/>
  <c r="CD433" i="20"/>
  <c r="CD434" i="20"/>
  <c r="CD435" i="20"/>
  <c r="CD436" i="20"/>
  <c r="CD437" i="20"/>
  <c r="CD438" i="20"/>
  <c r="CD439" i="20"/>
  <c r="CD440" i="20"/>
  <c r="CD441" i="20"/>
  <c r="CD442" i="20"/>
  <c r="CD443" i="20"/>
  <c r="CD444" i="20"/>
  <c r="CD445" i="20"/>
  <c r="CD446" i="20"/>
  <c r="CD447" i="20"/>
  <c r="CD448" i="20"/>
  <c r="CD449" i="20"/>
  <c r="CD450" i="20"/>
  <c r="CD451" i="20"/>
  <c r="CD452" i="20"/>
  <c r="CD453" i="20"/>
  <c r="CD454" i="20"/>
  <c r="CD455" i="20"/>
  <c r="CD456" i="20"/>
  <c r="CD457" i="20"/>
  <c r="CD458" i="20"/>
  <c r="CD459" i="20"/>
  <c r="CD460" i="20"/>
  <c r="CD461" i="20"/>
  <c r="CD462" i="20"/>
  <c r="CD463" i="20"/>
  <c r="CD464" i="20"/>
  <c r="CD465" i="20"/>
  <c r="CD466" i="20"/>
  <c r="CD467" i="20"/>
  <c r="CD468" i="20"/>
  <c r="CD469" i="20"/>
  <c r="CD470" i="20"/>
  <c r="CD471" i="20"/>
  <c r="CD472" i="20"/>
  <c r="CD473" i="20"/>
  <c r="CD474" i="20"/>
  <c r="CD475" i="20"/>
  <c r="CD476" i="20"/>
  <c r="CD477" i="20"/>
  <c r="CD478" i="20"/>
  <c r="CD479" i="20"/>
  <c r="CD480" i="20"/>
  <c r="CD481" i="20"/>
  <c r="CD482" i="20"/>
  <c r="CD483" i="20"/>
  <c r="CD484" i="20"/>
  <c r="CD485" i="20"/>
  <c r="CD486" i="20"/>
  <c r="CD487" i="20"/>
  <c r="CD488" i="20"/>
  <c r="CD489" i="20"/>
  <c r="CD490" i="20"/>
  <c r="CD491" i="20"/>
  <c r="CD492" i="20"/>
  <c r="CD493" i="20"/>
  <c r="CD494" i="20"/>
  <c r="CD495" i="20"/>
  <c r="CD496" i="20"/>
  <c r="CD497" i="20"/>
  <c r="CD498" i="20"/>
  <c r="CD499" i="20"/>
  <c r="CD500" i="20"/>
  <c r="CD501" i="20"/>
  <c r="CD502" i="20"/>
  <c r="CD503" i="20"/>
  <c r="CD504" i="20"/>
  <c r="CD505" i="20"/>
  <c r="CD506" i="20"/>
  <c r="CD507" i="20"/>
  <c r="CD508" i="20"/>
  <c r="CD509" i="20"/>
  <c r="CD510" i="20"/>
  <c r="CD511" i="20"/>
  <c r="CD512" i="20"/>
  <c r="CD513" i="20"/>
  <c r="CD514" i="20"/>
  <c r="CD515" i="20"/>
  <c r="CD516" i="20"/>
  <c r="CD517" i="20"/>
  <c r="CD518" i="20"/>
  <c r="CD519" i="20"/>
  <c r="CD520" i="20"/>
  <c r="CD521" i="20"/>
  <c r="CD522" i="20"/>
  <c r="CD523" i="20"/>
  <c r="CD524" i="20"/>
  <c r="CD525" i="20"/>
  <c r="CD526" i="20"/>
  <c r="CD527" i="20"/>
  <c r="CD528" i="20"/>
  <c r="CD529" i="20"/>
  <c r="CD530" i="20"/>
  <c r="CD531" i="20"/>
  <c r="CD532" i="20"/>
  <c r="CD533" i="20"/>
  <c r="CD534" i="20"/>
  <c r="CD535" i="20"/>
  <c r="CD536" i="20"/>
  <c r="CD537" i="20"/>
  <c r="CD538" i="20"/>
  <c r="CD539" i="20"/>
  <c r="CD540" i="20"/>
  <c r="CD541" i="20"/>
  <c r="CD542" i="20"/>
  <c r="CD543" i="20"/>
  <c r="CD544" i="20"/>
  <c r="CD545" i="20"/>
  <c r="CD546" i="20"/>
  <c r="CD547" i="20"/>
  <c r="CD548" i="20"/>
  <c r="CD549" i="20"/>
  <c r="CD550" i="20"/>
  <c r="CD551" i="20"/>
  <c r="CD552" i="20"/>
  <c r="CD553" i="20"/>
  <c r="CD554" i="20"/>
  <c r="CD555" i="20"/>
  <c r="CD556" i="20"/>
  <c r="CD557" i="20"/>
  <c r="CD558" i="20"/>
  <c r="CD559" i="20"/>
  <c r="CD560" i="20"/>
  <c r="CD561" i="20"/>
  <c r="CD562" i="20"/>
  <c r="CD563" i="20"/>
  <c r="CD564" i="20"/>
  <c r="CD565" i="20"/>
  <c r="CC2" i="20"/>
  <c r="CC3" i="20"/>
  <c r="CC4" i="20"/>
  <c r="CC5" i="20"/>
  <c r="CC6" i="20"/>
  <c r="CC7" i="20"/>
  <c r="CC8" i="20"/>
  <c r="CC9" i="20"/>
  <c r="CC10" i="20"/>
  <c r="CC11" i="20"/>
  <c r="CC12" i="20"/>
  <c r="CC13" i="20"/>
  <c r="CC14" i="20"/>
  <c r="CC15" i="20"/>
  <c r="CC16" i="20"/>
  <c r="CC17" i="20"/>
  <c r="CC18" i="20"/>
  <c r="CC19" i="20"/>
  <c r="CC20" i="20"/>
  <c r="CC21" i="20"/>
  <c r="CC22" i="20"/>
  <c r="CC23" i="20"/>
  <c r="CC24" i="20"/>
  <c r="CC25" i="20"/>
  <c r="CC26" i="20"/>
  <c r="CC27" i="20"/>
  <c r="CC28" i="20"/>
  <c r="CC29" i="20"/>
  <c r="CC30" i="20"/>
  <c r="CC31" i="20"/>
  <c r="CC32" i="20"/>
  <c r="CC33" i="20"/>
  <c r="CC34" i="20"/>
  <c r="CC35" i="20"/>
  <c r="CC36" i="20"/>
  <c r="CC37" i="20"/>
  <c r="CC38" i="20"/>
  <c r="CC39" i="20"/>
  <c r="CC40" i="20"/>
  <c r="CC41" i="20"/>
  <c r="CC42" i="20"/>
  <c r="CC43" i="20"/>
  <c r="CC44" i="20"/>
  <c r="CC45" i="20"/>
  <c r="CC46" i="20"/>
  <c r="CC47" i="20"/>
  <c r="CC48" i="20"/>
  <c r="CC49" i="20"/>
  <c r="CC50" i="20"/>
  <c r="CC51" i="20"/>
  <c r="CC52" i="20"/>
  <c r="CC53" i="20"/>
  <c r="CC54" i="20"/>
  <c r="CC55" i="20"/>
  <c r="CC56" i="20"/>
  <c r="CC57" i="20"/>
  <c r="CC58" i="20"/>
  <c r="CC59" i="20"/>
  <c r="CC60" i="20"/>
  <c r="CC61" i="20"/>
  <c r="CC62" i="20"/>
  <c r="CC63" i="20"/>
  <c r="CC64" i="20"/>
  <c r="CC65" i="20"/>
  <c r="CC66" i="20"/>
  <c r="CC67" i="20"/>
  <c r="CC68" i="20"/>
  <c r="CC69" i="20"/>
  <c r="CC70" i="20"/>
  <c r="CC71" i="20"/>
  <c r="CC72" i="20"/>
  <c r="CC73" i="20"/>
  <c r="CC74" i="20"/>
  <c r="CC75" i="20"/>
  <c r="CC76" i="20"/>
  <c r="CC77" i="20"/>
  <c r="CC78" i="20"/>
  <c r="CC79" i="20"/>
  <c r="CC80" i="20"/>
  <c r="CC81" i="20"/>
  <c r="CC82" i="20"/>
  <c r="CC83" i="20"/>
  <c r="CC84" i="20"/>
  <c r="CC85" i="20"/>
  <c r="CC86" i="20"/>
  <c r="CC87" i="20"/>
  <c r="CC88" i="20"/>
  <c r="CC89" i="20"/>
  <c r="CC90" i="20"/>
  <c r="CC91" i="20"/>
  <c r="CC92" i="20"/>
  <c r="CC93" i="20"/>
  <c r="CC94" i="20"/>
  <c r="CC95" i="20"/>
  <c r="CC96" i="20"/>
  <c r="CC97" i="20"/>
  <c r="CC98" i="20"/>
  <c r="CC99" i="20"/>
  <c r="CC100" i="20"/>
  <c r="CC101" i="20"/>
  <c r="CC102" i="20"/>
  <c r="CC103" i="20"/>
  <c r="CC104" i="20"/>
  <c r="CC105" i="20"/>
  <c r="CC106" i="20"/>
  <c r="CC107" i="20"/>
  <c r="CC108" i="20"/>
  <c r="CC109" i="20"/>
  <c r="CC110" i="20"/>
  <c r="CC111" i="20"/>
  <c r="CC112" i="20"/>
  <c r="CC113" i="20"/>
  <c r="CC114" i="20"/>
  <c r="CC115" i="20"/>
  <c r="CC116" i="20"/>
  <c r="CC117" i="20"/>
  <c r="CC118" i="20"/>
  <c r="CC119" i="20"/>
  <c r="CC120" i="20"/>
  <c r="CC121" i="20"/>
  <c r="CC122" i="20"/>
  <c r="CC123" i="20"/>
  <c r="CC124" i="20"/>
  <c r="CC125" i="20"/>
  <c r="CC126" i="20"/>
  <c r="CC127" i="20"/>
  <c r="CC128" i="20"/>
  <c r="CC129" i="20"/>
  <c r="CC130" i="20"/>
  <c r="CC131" i="20"/>
  <c r="CC132" i="20"/>
  <c r="CC133" i="20"/>
  <c r="CC134" i="20"/>
  <c r="CC135" i="20"/>
  <c r="CC136" i="20"/>
  <c r="CC137" i="20"/>
  <c r="CC138" i="20"/>
  <c r="CC139" i="20"/>
  <c r="CC140" i="20"/>
  <c r="CC141" i="20"/>
  <c r="CC142" i="20"/>
  <c r="CC143" i="20"/>
  <c r="CC144" i="20"/>
  <c r="CC145" i="20"/>
  <c r="CC146" i="20"/>
  <c r="CC147" i="20"/>
  <c r="CC148" i="20"/>
  <c r="CC149" i="20"/>
  <c r="CC150" i="20"/>
  <c r="CC151" i="20"/>
  <c r="CC152" i="20"/>
  <c r="CC153" i="20"/>
  <c r="CC154" i="20"/>
  <c r="CC155" i="20"/>
  <c r="CC156" i="20"/>
  <c r="CC157" i="20"/>
  <c r="CC158" i="20"/>
  <c r="CC159" i="20"/>
  <c r="CC160" i="20"/>
  <c r="CC161" i="20"/>
  <c r="CC162" i="20"/>
  <c r="CC163" i="20"/>
  <c r="CC164" i="20"/>
  <c r="CC165" i="20"/>
  <c r="CC166" i="20"/>
  <c r="CC167" i="20"/>
  <c r="CC168" i="20"/>
  <c r="CC169" i="20"/>
  <c r="CC170" i="20"/>
  <c r="CC171" i="20"/>
  <c r="CC172" i="20"/>
  <c r="CC173" i="20"/>
  <c r="CC174" i="20"/>
  <c r="CC175" i="20"/>
  <c r="CC176" i="20"/>
  <c r="CC177" i="20"/>
  <c r="CC178" i="20"/>
  <c r="CC179" i="20"/>
  <c r="CC180" i="20"/>
  <c r="CC181" i="20"/>
  <c r="CC182" i="20"/>
  <c r="CC183" i="20"/>
  <c r="CC184" i="20"/>
  <c r="CC185" i="20"/>
  <c r="CC186" i="20"/>
  <c r="CC187" i="20"/>
  <c r="CC188" i="20"/>
  <c r="CC189" i="20"/>
  <c r="CC190" i="20"/>
  <c r="CC191" i="20"/>
  <c r="CC192" i="20"/>
  <c r="CC193" i="20"/>
  <c r="CC194" i="20"/>
  <c r="CC195" i="20"/>
  <c r="CC196" i="20"/>
  <c r="CC197" i="20"/>
  <c r="CC198" i="20"/>
  <c r="CC199" i="20"/>
  <c r="CC200" i="20"/>
  <c r="CC201" i="20"/>
  <c r="CC202" i="20"/>
  <c r="CC203" i="20"/>
  <c r="CC204" i="20"/>
  <c r="CC205" i="20"/>
  <c r="CC206" i="20"/>
  <c r="CC207" i="20"/>
  <c r="CC208" i="20"/>
  <c r="CC209" i="20"/>
  <c r="CC210" i="20"/>
  <c r="CC211" i="20"/>
  <c r="CC212" i="20"/>
  <c r="CC213" i="20"/>
  <c r="CC214" i="20"/>
  <c r="CC215" i="20"/>
  <c r="CC216" i="20"/>
  <c r="CC217" i="20"/>
  <c r="CC218" i="20"/>
  <c r="CC219" i="20"/>
  <c r="CC220" i="20"/>
  <c r="CC221" i="20"/>
  <c r="CC222" i="20"/>
  <c r="CC223" i="20"/>
  <c r="CC224" i="20"/>
  <c r="CC225" i="20"/>
  <c r="CC226" i="20"/>
  <c r="CC227" i="20"/>
  <c r="CC228" i="20"/>
  <c r="CC229" i="20"/>
  <c r="CC230" i="20"/>
  <c r="CC231" i="20"/>
  <c r="CC232" i="20"/>
  <c r="CC233" i="20"/>
  <c r="CC234" i="20"/>
  <c r="CC235" i="20"/>
  <c r="CC236" i="20"/>
  <c r="CC237" i="20"/>
  <c r="CC238" i="20"/>
  <c r="CC239" i="20"/>
  <c r="CC240" i="20"/>
  <c r="CC241" i="20"/>
  <c r="CC242" i="20"/>
  <c r="CC243" i="20"/>
  <c r="CC244" i="20"/>
  <c r="CC245" i="20"/>
  <c r="CC246" i="20"/>
  <c r="CC247" i="20"/>
  <c r="CC248" i="20"/>
  <c r="CC249" i="20"/>
  <c r="CC250" i="20"/>
  <c r="CC251" i="20"/>
  <c r="CC252" i="20"/>
  <c r="CC253" i="20"/>
  <c r="CC254" i="20"/>
  <c r="CC255" i="20"/>
  <c r="CC256" i="20"/>
  <c r="CC257" i="20"/>
  <c r="CC258" i="20"/>
  <c r="CC259" i="20"/>
  <c r="CC260" i="20"/>
  <c r="CC261" i="20"/>
  <c r="CC262" i="20"/>
  <c r="CC263" i="20"/>
  <c r="CC264" i="20"/>
  <c r="CC265" i="20"/>
  <c r="CC266" i="20"/>
  <c r="CC267" i="20"/>
  <c r="CC268" i="20"/>
  <c r="CC269" i="20"/>
  <c r="CC270" i="20"/>
  <c r="CC271" i="20"/>
  <c r="CC272" i="20"/>
  <c r="CC273" i="20"/>
  <c r="CC274" i="20"/>
  <c r="CC275" i="20"/>
  <c r="CC276" i="20"/>
  <c r="CC277" i="20"/>
  <c r="CC278" i="20"/>
  <c r="CC279" i="20"/>
  <c r="CC280" i="20"/>
  <c r="CC281" i="20"/>
  <c r="CC282" i="20"/>
  <c r="CC283" i="20"/>
  <c r="CC284" i="20"/>
  <c r="CC285" i="20"/>
  <c r="CC286" i="20"/>
  <c r="CC287" i="20"/>
  <c r="CC288" i="20"/>
  <c r="CC289" i="20"/>
  <c r="CC290" i="20"/>
  <c r="CC291" i="20"/>
  <c r="CC292" i="20"/>
  <c r="CC293" i="20"/>
  <c r="CC294" i="20"/>
  <c r="CC295" i="20"/>
  <c r="CC296" i="20"/>
  <c r="CC297" i="20"/>
  <c r="CC298" i="20"/>
  <c r="CC299" i="20"/>
  <c r="CC300" i="20"/>
  <c r="CC301" i="20"/>
  <c r="CC302" i="20"/>
  <c r="CC303" i="20"/>
  <c r="CC304" i="20"/>
  <c r="CC305" i="20"/>
  <c r="CC306" i="20"/>
  <c r="CC307" i="20"/>
  <c r="CC308" i="20"/>
  <c r="CC309" i="20"/>
  <c r="CC310" i="20"/>
  <c r="CC311" i="20"/>
  <c r="CC312" i="20"/>
  <c r="CC313" i="20"/>
  <c r="CC314" i="20"/>
  <c r="CC315" i="20"/>
  <c r="CC316" i="20"/>
  <c r="CC317" i="20"/>
  <c r="CC318" i="20"/>
  <c r="CC319" i="20"/>
  <c r="CC320" i="20"/>
  <c r="CC321" i="20"/>
  <c r="CC322" i="20"/>
  <c r="CC323" i="20"/>
  <c r="CC324" i="20"/>
  <c r="CC325" i="20"/>
  <c r="CC326" i="20"/>
  <c r="CC327" i="20"/>
  <c r="CC328" i="20"/>
  <c r="CC329" i="20"/>
  <c r="CC330" i="20"/>
  <c r="CC331" i="20"/>
  <c r="CC332" i="20"/>
  <c r="CC333" i="20"/>
  <c r="CC334" i="20"/>
  <c r="CC335" i="20"/>
  <c r="CC336" i="20"/>
  <c r="CC337" i="20"/>
  <c r="CC338" i="20"/>
  <c r="CC339" i="20"/>
  <c r="CC340" i="20"/>
  <c r="CC341" i="20"/>
  <c r="CC342" i="20"/>
  <c r="CC343" i="20"/>
  <c r="CC344" i="20"/>
  <c r="CC345" i="20"/>
  <c r="CC346" i="20"/>
  <c r="CC347" i="20"/>
  <c r="CC348" i="20"/>
  <c r="CC349" i="20"/>
  <c r="CC350" i="20"/>
  <c r="CC351" i="20"/>
  <c r="CC352" i="20"/>
  <c r="CC353" i="20"/>
  <c r="CC354" i="20"/>
  <c r="CC355" i="20"/>
  <c r="CC356" i="20"/>
  <c r="CC357" i="20"/>
  <c r="CC358" i="20"/>
  <c r="CC359" i="20"/>
  <c r="CC360" i="20"/>
  <c r="CC361" i="20"/>
  <c r="CC362" i="20"/>
  <c r="CC363" i="20"/>
  <c r="CC364" i="20"/>
  <c r="CC365" i="20"/>
  <c r="CC366" i="20"/>
  <c r="CC367" i="20"/>
  <c r="CC368" i="20"/>
  <c r="CC369" i="20"/>
  <c r="CC370" i="20"/>
  <c r="CC371" i="20"/>
  <c r="CC372" i="20"/>
  <c r="CC373" i="20"/>
  <c r="CC374" i="20"/>
  <c r="CC375" i="20"/>
  <c r="CC376" i="20"/>
  <c r="CC377" i="20"/>
  <c r="CC378" i="20"/>
  <c r="CC379" i="20"/>
  <c r="CC380" i="20"/>
  <c r="CC381" i="20"/>
  <c r="CC382" i="20"/>
  <c r="CC383" i="20"/>
  <c r="CC384" i="20"/>
  <c r="CC385" i="20"/>
  <c r="CC386" i="20"/>
  <c r="CC387" i="20"/>
  <c r="CC388" i="20"/>
  <c r="CC389" i="20"/>
  <c r="CC390" i="20"/>
  <c r="CC391" i="20"/>
  <c r="CC392" i="20"/>
  <c r="CC393" i="20"/>
  <c r="CC394" i="20"/>
  <c r="CC395" i="20"/>
  <c r="CC396" i="20"/>
  <c r="CC397" i="20"/>
  <c r="CC398" i="20"/>
  <c r="CC399" i="20"/>
  <c r="CC400" i="20"/>
  <c r="CC401" i="20"/>
  <c r="CC402" i="20"/>
  <c r="CC403" i="20"/>
  <c r="CC404" i="20"/>
  <c r="CC405" i="20"/>
  <c r="CC406" i="20"/>
  <c r="CC407" i="20"/>
  <c r="CC408" i="20"/>
  <c r="CC409" i="20"/>
  <c r="CC410" i="20"/>
  <c r="CC411" i="20"/>
  <c r="CC412" i="20"/>
  <c r="CC413" i="20"/>
  <c r="CC414" i="20"/>
  <c r="CC415" i="20"/>
  <c r="CC416" i="20"/>
  <c r="CC417" i="20"/>
  <c r="CC418" i="20"/>
  <c r="CC419" i="20"/>
  <c r="CC420" i="20"/>
  <c r="CC421" i="20"/>
  <c r="CC422" i="20"/>
  <c r="CC423" i="20"/>
  <c r="CC424" i="20"/>
  <c r="CC425" i="20"/>
  <c r="CC426" i="20"/>
  <c r="CC427" i="20"/>
  <c r="CC428" i="20"/>
  <c r="CC429" i="20"/>
  <c r="CC430" i="20"/>
  <c r="CC431" i="20"/>
  <c r="CC432" i="20"/>
  <c r="CC433" i="20"/>
  <c r="CC434" i="20"/>
  <c r="CC435" i="20"/>
  <c r="CC436" i="20"/>
  <c r="CC437" i="20"/>
  <c r="CC438" i="20"/>
  <c r="CC439" i="20"/>
  <c r="CC440" i="20"/>
  <c r="CC441" i="20"/>
  <c r="CC442" i="20"/>
  <c r="CC443" i="20"/>
  <c r="CC444" i="20"/>
  <c r="CC445" i="20"/>
  <c r="CC446" i="20"/>
  <c r="CC447" i="20"/>
  <c r="CC448" i="20"/>
  <c r="CC449" i="20"/>
  <c r="CC450" i="20"/>
  <c r="CC451" i="20"/>
  <c r="CC452" i="20"/>
  <c r="CC453" i="20"/>
  <c r="CC454" i="20"/>
  <c r="CC455" i="20"/>
  <c r="CC456" i="20"/>
  <c r="CC457" i="20"/>
  <c r="CC458" i="20"/>
  <c r="CC459" i="20"/>
  <c r="CC460" i="20"/>
  <c r="CC461" i="20"/>
  <c r="CC462" i="20"/>
  <c r="CC463" i="20"/>
  <c r="CC464" i="20"/>
  <c r="CC465" i="20"/>
  <c r="CC466" i="20"/>
  <c r="CC467" i="20"/>
  <c r="CC468" i="20"/>
  <c r="CC469" i="20"/>
  <c r="CC470" i="20"/>
  <c r="CC471" i="20"/>
  <c r="CC472" i="20"/>
  <c r="CC473" i="20"/>
  <c r="CC474" i="20"/>
  <c r="CC475" i="20"/>
  <c r="CC476" i="20"/>
  <c r="CC477" i="20"/>
  <c r="CC478" i="20"/>
  <c r="CC479" i="20"/>
  <c r="CC480" i="20"/>
  <c r="CC481" i="20"/>
  <c r="CC482" i="20"/>
  <c r="CC483" i="20"/>
  <c r="CC484" i="20"/>
  <c r="CC485" i="20"/>
  <c r="CC486" i="20"/>
  <c r="CC487" i="20"/>
  <c r="CC488" i="20"/>
  <c r="CC489" i="20"/>
  <c r="CC490" i="20"/>
  <c r="CC491" i="20"/>
  <c r="CC492" i="20"/>
  <c r="CC493" i="20"/>
  <c r="CC494" i="20"/>
  <c r="CC495" i="20"/>
  <c r="CC496" i="20"/>
  <c r="CC497" i="20"/>
  <c r="CC498" i="20"/>
  <c r="CC499" i="20"/>
  <c r="CC500" i="20"/>
  <c r="CC501" i="20"/>
  <c r="CC502" i="20"/>
  <c r="CC503" i="20"/>
  <c r="CC504" i="20"/>
  <c r="CC505" i="20"/>
  <c r="CC506" i="20"/>
  <c r="CC507" i="20"/>
  <c r="CC508" i="20"/>
  <c r="CC509" i="20"/>
  <c r="CC510" i="20"/>
  <c r="CC511" i="20"/>
  <c r="CC512" i="20"/>
  <c r="CC513" i="20"/>
  <c r="CC514" i="20"/>
  <c r="CC515" i="20"/>
  <c r="CC516" i="20"/>
  <c r="CC517" i="20"/>
  <c r="CC518" i="20"/>
  <c r="CC519" i="20"/>
  <c r="CC520" i="20"/>
  <c r="CC521" i="20"/>
  <c r="CC522" i="20"/>
  <c r="CC523" i="20"/>
  <c r="CC524" i="20"/>
  <c r="CC525" i="20"/>
  <c r="CC526" i="20"/>
  <c r="CC527" i="20"/>
  <c r="CC528" i="20"/>
  <c r="CC529" i="20"/>
  <c r="CC530" i="20"/>
  <c r="CC531" i="20"/>
  <c r="CC532" i="20"/>
  <c r="CC533" i="20"/>
  <c r="CC534" i="20"/>
  <c r="CC535" i="20"/>
  <c r="CC536" i="20"/>
  <c r="CC537" i="20"/>
  <c r="CC538" i="20"/>
  <c r="CC539" i="20"/>
  <c r="CC540" i="20"/>
  <c r="CC541" i="20"/>
  <c r="CC542" i="20"/>
  <c r="CC543" i="20"/>
  <c r="CC544" i="20"/>
  <c r="CC545" i="20"/>
  <c r="CC546" i="20"/>
  <c r="CC547" i="20"/>
  <c r="CC548" i="20"/>
  <c r="CC549" i="20"/>
  <c r="CC550" i="20"/>
  <c r="CC551" i="20"/>
  <c r="CC552" i="20"/>
  <c r="CC553" i="20"/>
  <c r="CC554" i="20"/>
  <c r="CC555" i="20"/>
  <c r="CC556" i="20"/>
  <c r="CC557" i="20"/>
  <c r="CC558" i="20"/>
  <c r="CC559" i="20"/>
  <c r="CC560" i="20"/>
  <c r="CC561" i="20"/>
  <c r="CC562" i="20"/>
  <c r="CC563" i="20"/>
  <c r="CC564" i="20"/>
  <c r="CC565" i="20"/>
  <c r="CB2" i="20"/>
  <c r="CB3" i="20"/>
  <c r="CB4" i="20"/>
  <c r="CB5" i="20"/>
  <c r="CB6" i="20"/>
  <c r="CB7" i="20"/>
  <c r="CB8" i="20"/>
  <c r="CB9" i="20"/>
  <c r="CB10" i="20"/>
  <c r="CB11" i="20"/>
  <c r="CB12" i="20"/>
  <c r="CB13" i="20"/>
  <c r="CB14" i="20"/>
  <c r="CB15" i="20"/>
  <c r="CB16" i="20"/>
  <c r="CB17" i="20"/>
  <c r="CB18" i="20"/>
  <c r="CB19" i="20"/>
  <c r="CB20" i="20"/>
  <c r="CB21" i="20"/>
  <c r="CB22" i="20"/>
  <c r="CB23" i="20"/>
  <c r="CB24" i="20"/>
  <c r="CB25" i="20"/>
  <c r="CB26" i="20"/>
  <c r="CB27" i="20"/>
  <c r="CB28" i="20"/>
  <c r="CB29" i="20"/>
  <c r="CB30" i="20"/>
  <c r="CB31" i="20"/>
  <c r="CB32" i="20"/>
  <c r="CB33" i="20"/>
  <c r="CB34" i="20"/>
  <c r="CB35" i="20"/>
  <c r="CB36" i="20"/>
  <c r="CB37" i="20"/>
  <c r="CB38" i="20"/>
  <c r="CB39" i="20"/>
  <c r="CB40" i="20"/>
  <c r="CB41" i="20"/>
  <c r="CB42" i="20"/>
  <c r="CB43" i="20"/>
  <c r="CB44" i="20"/>
  <c r="CB45" i="20"/>
  <c r="CB46" i="20"/>
  <c r="CB47" i="20"/>
  <c r="CB48" i="20"/>
  <c r="CB49" i="20"/>
  <c r="CB50" i="20"/>
  <c r="CB51" i="20"/>
  <c r="CB52" i="20"/>
  <c r="CB53" i="20"/>
  <c r="CB54" i="20"/>
  <c r="CB55" i="20"/>
  <c r="CB56" i="20"/>
  <c r="CB57" i="20"/>
  <c r="CB58" i="20"/>
  <c r="CB59" i="20"/>
  <c r="CB60" i="20"/>
  <c r="CB61" i="20"/>
  <c r="CB62" i="20"/>
  <c r="CB63" i="20"/>
  <c r="CB64" i="20"/>
  <c r="CB65" i="20"/>
  <c r="CB66" i="20"/>
  <c r="CB67" i="20"/>
  <c r="CB68" i="20"/>
  <c r="CB69" i="20"/>
  <c r="CB70" i="20"/>
  <c r="CB71" i="20"/>
  <c r="CB72" i="20"/>
  <c r="CB73" i="20"/>
  <c r="CB74" i="20"/>
  <c r="CB75" i="20"/>
  <c r="CB76" i="20"/>
  <c r="CB77" i="20"/>
  <c r="CB78" i="20"/>
  <c r="CB79" i="20"/>
  <c r="CB80" i="20"/>
  <c r="CB81" i="20"/>
  <c r="CB82" i="20"/>
  <c r="CB83" i="20"/>
  <c r="CB84" i="20"/>
  <c r="CB85" i="20"/>
  <c r="CB86" i="20"/>
  <c r="CB87" i="20"/>
  <c r="CB88" i="20"/>
  <c r="CB89" i="20"/>
  <c r="CB90" i="20"/>
  <c r="CB91" i="20"/>
  <c r="CB92" i="20"/>
  <c r="CB93" i="20"/>
  <c r="CB94" i="20"/>
  <c r="CB95" i="20"/>
  <c r="CB96" i="20"/>
  <c r="CB97" i="20"/>
  <c r="CB98" i="20"/>
  <c r="CB99" i="20"/>
  <c r="CB100" i="20"/>
  <c r="CB101" i="20"/>
  <c r="CB102" i="20"/>
  <c r="CB103" i="20"/>
  <c r="CB104" i="20"/>
  <c r="CB105" i="20"/>
  <c r="CB106" i="20"/>
  <c r="CB107" i="20"/>
  <c r="CB108" i="20"/>
  <c r="CB109" i="20"/>
  <c r="CB110" i="20"/>
  <c r="CB111" i="20"/>
  <c r="CB112" i="20"/>
  <c r="CB113" i="20"/>
  <c r="CB114" i="20"/>
  <c r="CB115" i="20"/>
  <c r="CB116" i="20"/>
  <c r="CB117" i="20"/>
  <c r="CB118" i="20"/>
  <c r="CB119" i="20"/>
  <c r="CB120" i="20"/>
  <c r="CB121" i="20"/>
  <c r="CB122" i="20"/>
  <c r="CB123" i="20"/>
  <c r="CB124" i="20"/>
  <c r="CB125" i="20"/>
  <c r="CB126" i="20"/>
  <c r="CB127" i="20"/>
  <c r="CB128" i="20"/>
  <c r="CB129" i="20"/>
  <c r="CB130" i="20"/>
  <c r="CB131" i="20"/>
  <c r="CB132" i="20"/>
  <c r="CB133" i="20"/>
  <c r="CB134" i="20"/>
  <c r="CB135" i="20"/>
  <c r="CB136" i="20"/>
  <c r="CB137" i="20"/>
  <c r="CB138" i="20"/>
  <c r="CB139" i="20"/>
  <c r="CB140" i="20"/>
  <c r="CB141" i="20"/>
  <c r="CB142" i="20"/>
  <c r="CB143" i="20"/>
  <c r="CB144" i="20"/>
  <c r="CB145" i="20"/>
  <c r="CB146" i="20"/>
  <c r="CB147" i="20"/>
  <c r="CB148" i="20"/>
  <c r="CB149" i="20"/>
  <c r="CB150" i="20"/>
  <c r="CB151" i="20"/>
  <c r="CB152" i="20"/>
  <c r="CB153" i="20"/>
  <c r="CB154" i="20"/>
  <c r="CB155" i="20"/>
  <c r="CB156" i="20"/>
  <c r="CB157" i="20"/>
  <c r="CB158" i="20"/>
  <c r="CB159" i="20"/>
  <c r="CB160" i="20"/>
  <c r="CB161" i="20"/>
  <c r="CB162" i="20"/>
  <c r="CB163" i="20"/>
  <c r="CB164" i="20"/>
  <c r="CB165" i="20"/>
  <c r="CB166" i="20"/>
  <c r="CB167" i="20"/>
  <c r="CB168" i="20"/>
  <c r="CB169" i="20"/>
  <c r="CB170" i="20"/>
  <c r="CB171" i="20"/>
  <c r="CB172" i="20"/>
  <c r="CB173" i="20"/>
  <c r="CB174" i="20"/>
  <c r="CB175" i="20"/>
  <c r="CB176" i="20"/>
  <c r="CB177" i="20"/>
  <c r="CB178" i="20"/>
  <c r="CB179" i="20"/>
  <c r="CB180" i="20"/>
  <c r="CB181" i="20"/>
  <c r="CB182" i="20"/>
  <c r="CB183" i="20"/>
  <c r="CB184" i="20"/>
  <c r="CB185" i="20"/>
  <c r="CB186" i="20"/>
  <c r="CB187" i="20"/>
  <c r="CB188" i="20"/>
  <c r="CB189" i="20"/>
  <c r="CB190" i="20"/>
  <c r="CB191" i="20"/>
  <c r="CB192" i="20"/>
  <c r="CB193" i="20"/>
  <c r="CB194" i="20"/>
  <c r="CB195" i="20"/>
  <c r="CB196" i="20"/>
  <c r="CB197" i="20"/>
  <c r="CB198" i="20"/>
  <c r="CB199" i="20"/>
  <c r="CB200" i="20"/>
  <c r="CB201" i="20"/>
  <c r="CB202" i="20"/>
  <c r="CB203" i="20"/>
  <c r="CB204" i="20"/>
  <c r="CB205" i="20"/>
  <c r="CB206" i="20"/>
  <c r="CB207" i="20"/>
  <c r="CB208" i="20"/>
  <c r="CB209" i="20"/>
  <c r="CB210" i="20"/>
  <c r="CB211" i="20"/>
  <c r="CB212" i="20"/>
  <c r="CB213" i="20"/>
  <c r="CB214" i="20"/>
  <c r="CB215" i="20"/>
  <c r="CB216" i="20"/>
  <c r="CB217" i="20"/>
  <c r="CB218" i="20"/>
  <c r="CB219" i="20"/>
  <c r="CB220" i="20"/>
  <c r="CB221" i="20"/>
  <c r="CB222" i="20"/>
  <c r="CB223" i="20"/>
  <c r="CB224" i="20"/>
  <c r="CB225" i="20"/>
  <c r="CB226" i="20"/>
  <c r="CB227" i="20"/>
  <c r="CB228" i="20"/>
  <c r="CB229" i="20"/>
  <c r="CB230" i="20"/>
  <c r="CB231" i="20"/>
  <c r="CB232" i="20"/>
  <c r="CB233" i="20"/>
  <c r="CB234" i="20"/>
  <c r="CB235" i="20"/>
  <c r="CB236" i="20"/>
  <c r="CB237" i="20"/>
  <c r="CB238" i="20"/>
  <c r="CB239" i="20"/>
  <c r="CB240" i="20"/>
  <c r="CB241" i="20"/>
  <c r="CB242" i="20"/>
  <c r="CB243" i="20"/>
  <c r="CB244" i="20"/>
  <c r="CB245" i="20"/>
  <c r="CB246" i="20"/>
  <c r="CB247" i="20"/>
  <c r="CB248" i="20"/>
  <c r="CB249" i="20"/>
  <c r="CB250" i="20"/>
  <c r="CB251" i="20"/>
  <c r="CB252" i="20"/>
  <c r="CB253" i="20"/>
  <c r="CB254" i="20"/>
  <c r="CB255" i="20"/>
  <c r="CB256" i="20"/>
  <c r="CB257" i="20"/>
  <c r="CB258" i="20"/>
  <c r="CB259" i="20"/>
  <c r="CB260" i="20"/>
  <c r="CB261" i="20"/>
  <c r="CB262" i="20"/>
  <c r="CB263" i="20"/>
  <c r="CB264" i="20"/>
  <c r="CB265" i="20"/>
  <c r="CB266" i="20"/>
  <c r="CB267" i="20"/>
  <c r="CB268" i="20"/>
  <c r="CB269" i="20"/>
  <c r="CB270" i="20"/>
  <c r="CB271" i="20"/>
  <c r="CB272" i="20"/>
  <c r="CB273" i="20"/>
  <c r="CB274" i="20"/>
  <c r="CB275" i="20"/>
  <c r="CB276" i="20"/>
  <c r="CB277" i="20"/>
  <c r="CB278" i="20"/>
  <c r="CB279" i="20"/>
  <c r="CB280" i="20"/>
  <c r="CB281" i="20"/>
  <c r="CB282" i="20"/>
  <c r="CB283" i="20"/>
  <c r="CB284" i="20"/>
  <c r="CB285" i="20"/>
  <c r="CB286" i="20"/>
  <c r="CB287" i="20"/>
  <c r="CB288" i="20"/>
  <c r="CB289" i="20"/>
  <c r="CB290" i="20"/>
  <c r="CB291" i="20"/>
  <c r="CB292" i="20"/>
  <c r="CB293" i="20"/>
  <c r="CB294" i="20"/>
  <c r="CB295" i="20"/>
  <c r="CB296" i="20"/>
  <c r="CB297" i="20"/>
  <c r="CB298" i="20"/>
  <c r="CB299" i="20"/>
  <c r="CB300" i="20"/>
  <c r="CB301" i="20"/>
  <c r="CB302" i="20"/>
  <c r="CB303" i="20"/>
  <c r="CB304" i="20"/>
  <c r="CB305" i="20"/>
  <c r="CB306" i="20"/>
  <c r="CB307" i="20"/>
  <c r="CB308" i="20"/>
  <c r="CB309" i="20"/>
  <c r="CB310" i="20"/>
  <c r="CB311" i="20"/>
  <c r="CB312" i="20"/>
  <c r="CB313" i="20"/>
  <c r="CB314" i="20"/>
  <c r="CB315" i="20"/>
  <c r="CB316" i="20"/>
  <c r="CB317" i="20"/>
  <c r="CB318" i="20"/>
  <c r="CB319" i="20"/>
  <c r="CB320" i="20"/>
  <c r="CB321" i="20"/>
  <c r="CB322" i="20"/>
  <c r="CB323" i="20"/>
  <c r="CB324" i="20"/>
  <c r="CB325" i="20"/>
  <c r="CB326" i="20"/>
  <c r="CB327" i="20"/>
  <c r="CB328" i="20"/>
  <c r="CB329" i="20"/>
  <c r="CB330" i="20"/>
  <c r="CB331" i="20"/>
  <c r="CB332" i="20"/>
  <c r="CB333" i="20"/>
  <c r="CB334" i="20"/>
  <c r="CB335" i="20"/>
  <c r="CB336" i="20"/>
  <c r="CB337" i="20"/>
  <c r="CB338" i="20"/>
  <c r="CB339" i="20"/>
  <c r="CB340" i="20"/>
  <c r="CB341" i="20"/>
  <c r="CB342" i="20"/>
  <c r="CB343" i="20"/>
  <c r="CB344" i="20"/>
  <c r="CB345" i="20"/>
  <c r="CB346" i="20"/>
  <c r="CB347" i="20"/>
  <c r="CB348" i="20"/>
  <c r="CB349" i="20"/>
  <c r="CB350" i="20"/>
  <c r="CB351" i="20"/>
  <c r="CB352" i="20"/>
  <c r="CB353" i="20"/>
  <c r="CB354" i="20"/>
  <c r="CB355" i="20"/>
  <c r="CB356" i="20"/>
  <c r="CB357" i="20"/>
  <c r="CB358" i="20"/>
  <c r="CB359" i="20"/>
  <c r="CB360" i="20"/>
  <c r="CB361" i="20"/>
  <c r="CB362" i="20"/>
  <c r="CB363" i="20"/>
  <c r="CB364" i="20"/>
  <c r="CB365" i="20"/>
  <c r="CB366" i="20"/>
  <c r="CB367" i="20"/>
  <c r="CB368" i="20"/>
  <c r="CB369" i="20"/>
  <c r="CB370" i="20"/>
  <c r="CB371" i="20"/>
  <c r="CB372" i="20"/>
  <c r="CB373" i="20"/>
  <c r="CB374" i="20"/>
  <c r="CB375" i="20"/>
  <c r="CB376" i="20"/>
  <c r="CB377" i="20"/>
  <c r="CB378" i="20"/>
  <c r="CB379" i="20"/>
  <c r="CB380" i="20"/>
  <c r="CB381" i="20"/>
  <c r="CB382" i="20"/>
  <c r="CB383" i="20"/>
  <c r="CB384" i="20"/>
  <c r="CB385" i="20"/>
  <c r="CB386" i="20"/>
  <c r="CB387" i="20"/>
  <c r="CB388" i="20"/>
  <c r="CB389" i="20"/>
  <c r="CB390" i="20"/>
  <c r="CB391" i="20"/>
  <c r="CB392" i="20"/>
  <c r="CB393" i="20"/>
  <c r="CB394" i="20"/>
  <c r="CB395" i="20"/>
  <c r="CB396" i="20"/>
  <c r="CB397" i="20"/>
  <c r="CB398" i="20"/>
  <c r="CB399" i="20"/>
  <c r="CB400" i="20"/>
  <c r="CB401" i="20"/>
  <c r="CB402" i="20"/>
  <c r="CB403" i="20"/>
  <c r="CB404" i="20"/>
  <c r="CB405" i="20"/>
  <c r="CB406" i="20"/>
  <c r="CB407" i="20"/>
  <c r="CB408" i="20"/>
  <c r="CB409" i="20"/>
  <c r="CB410" i="20"/>
  <c r="CB411" i="20"/>
  <c r="CB412" i="20"/>
  <c r="CB413" i="20"/>
  <c r="CB414" i="20"/>
  <c r="CB415" i="20"/>
  <c r="CB416" i="20"/>
  <c r="CB417" i="20"/>
  <c r="CB418" i="20"/>
  <c r="CB419" i="20"/>
  <c r="CB420" i="20"/>
  <c r="CB421" i="20"/>
  <c r="CB422" i="20"/>
  <c r="CB423" i="20"/>
  <c r="CB424" i="20"/>
  <c r="CB425" i="20"/>
  <c r="CB426" i="20"/>
  <c r="CB427" i="20"/>
  <c r="CB428" i="20"/>
  <c r="CB429" i="20"/>
  <c r="CB430" i="20"/>
  <c r="CB431" i="20"/>
  <c r="CB432" i="20"/>
  <c r="CB433" i="20"/>
  <c r="CB434" i="20"/>
  <c r="CB435" i="20"/>
  <c r="CB436" i="20"/>
  <c r="CB437" i="20"/>
  <c r="CB438" i="20"/>
  <c r="CB439" i="20"/>
  <c r="CB440" i="20"/>
  <c r="CB441" i="20"/>
  <c r="CB442" i="20"/>
  <c r="CB443" i="20"/>
  <c r="CB444" i="20"/>
  <c r="CB445" i="20"/>
  <c r="CB446" i="20"/>
  <c r="CB447" i="20"/>
  <c r="CB448" i="20"/>
  <c r="CB449" i="20"/>
  <c r="CB450" i="20"/>
  <c r="CB451" i="20"/>
  <c r="CB452" i="20"/>
  <c r="CB453" i="20"/>
  <c r="CB454" i="20"/>
  <c r="CB455" i="20"/>
  <c r="CB456" i="20"/>
  <c r="CB457" i="20"/>
  <c r="CB458" i="20"/>
  <c r="CB459" i="20"/>
  <c r="CB460" i="20"/>
  <c r="CB461" i="20"/>
  <c r="CB462" i="20"/>
  <c r="CB463" i="20"/>
  <c r="CB464" i="20"/>
  <c r="CB465" i="20"/>
  <c r="CB466" i="20"/>
  <c r="CB467" i="20"/>
  <c r="CB468" i="20"/>
  <c r="CB469" i="20"/>
  <c r="CB470" i="20"/>
  <c r="CB471" i="20"/>
  <c r="CB472" i="20"/>
  <c r="CB473" i="20"/>
  <c r="CB474" i="20"/>
  <c r="CB475" i="20"/>
  <c r="CB476" i="20"/>
  <c r="CB477" i="20"/>
  <c r="CB478" i="20"/>
  <c r="CB479" i="20"/>
  <c r="CB480" i="20"/>
  <c r="CB481" i="20"/>
  <c r="CB482" i="20"/>
  <c r="CB483" i="20"/>
  <c r="CB484" i="20"/>
  <c r="CB485" i="20"/>
  <c r="CB486" i="20"/>
  <c r="CB487" i="20"/>
  <c r="CB488" i="20"/>
  <c r="CB489" i="20"/>
  <c r="CB490" i="20"/>
  <c r="CB491" i="20"/>
  <c r="CB492" i="20"/>
  <c r="CB493" i="20"/>
  <c r="CB494" i="20"/>
  <c r="CB495" i="20"/>
  <c r="CB496" i="20"/>
  <c r="CB497" i="20"/>
  <c r="CB498" i="20"/>
  <c r="CB499" i="20"/>
  <c r="CB500" i="20"/>
  <c r="CB501" i="20"/>
  <c r="CB502" i="20"/>
  <c r="CB503" i="20"/>
  <c r="CB504" i="20"/>
  <c r="CB505" i="20"/>
  <c r="CB506" i="20"/>
  <c r="CB507" i="20"/>
  <c r="CB508" i="20"/>
  <c r="CB509" i="20"/>
  <c r="CB510" i="20"/>
  <c r="CB511" i="20"/>
  <c r="CB512" i="20"/>
  <c r="CB513" i="20"/>
  <c r="CB514" i="20"/>
  <c r="CB515" i="20"/>
  <c r="CB516" i="20"/>
  <c r="CB517" i="20"/>
  <c r="CB518" i="20"/>
  <c r="CB519" i="20"/>
  <c r="CB520" i="20"/>
  <c r="CB521" i="20"/>
  <c r="CB522" i="20"/>
  <c r="CB523" i="20"/>
  <c r="CB524" i="20"/>
  <c r="CB525" i="20"/>
  <c r="CB526" i="20"/>
  <c r="CB527" i="20"/>
  <c r="CB528" i="20"/>
  <c r="CB529" i="20"/>
  <c r="CB530" i="20"/>
  <c r="CB531" i="20"/>
  <c r="CB532" i="20"/>
  <c r="CB533" i="20"/>
  <c r="CB534" i="20"/>
  <c r="CB535" i="20"/>
  <c r="CB536" i="20"/>
  <c r="CB537" i="20"/>
  <c r="CB538" i="20"/>
  <c r="CB539" i="20"/>
  <c r="CB540" i="20"/>
  <c r="CB541" i="20"/>
  <c r="CB542" i="20"/>
  <c r="CB543" i="20"/>
  <c r="CB544" i="20"/>
  <c r="CB545" i="20"/>
  <c r="CB546" i="20"/>
  <c r="CB547" i="20"/>
  <c r="CB548" i="20"/>
  <c r="CB549" i="20"/>
  <c r="CB550" i="20"/>
  <c r="CB551" i="20"/>
  <c r="CB552" i="20"/>
  <c r="CB553" i="20"/>
  <c r="CB554" i="20"/>
  <c r="CB555" i="20"/>
  <c r="CB556" i="20"/>
  <c r="CB557" i="20"/>
  <c r="CB558" i="20"/>
  <c r="CB559" i="20"/>
  <c r="CB560" i="20"/>
  <c r="CB561" i="20"/>
  <c r="CB562" i="20"/>
  <c r="CB563" i="20"/>
  <c r="CB564" i="20"/>
  <c r="CB565" i="20"/>
  <c r="CA2" i="20"/>
  <c r="CA3" i="20"/>
  <c r="CA4" i="20"/>
  <c r="CA5" i="20"/>
  <c r="CA6" i="20"/>
  <c r="CA7" i="20"/>
  <c r="CA8" i="20"/>
  <c r="CA9" i="20"/>
  <c r="CA10" i="20"/>
  <c r="CA11" i="20"/>
  <c r="CA12" i="20"/>
  <c r="CA13" i="20"/>
  <c r="CA14" i="20"/>
  <c r="CA15" i="20"/>
  <c r="CA16" i="20"/>
  <c r="CA17" i="20"/>
  <c r="CA18" i="20"/>
  <c r="CA19" i="20"/>
  <c r="CA20" i="20"/>
  <c r="CA21" i="20"/>
  <c r="CA22" i="20"/>
  <c r="CA23" i="20"/>
  <c r="CA24" i="20"/>
  <c r="CA25" i="20"/>
  <c r="CA26" i="20"/>
  <c r="CA27" i="20"/>
  <c r="CA28" i="20"/>
  <c r="CA29" i="20"/>
  <c r="CA30" i="20"/>
  <c r="CA31" i="20"/>
  <c r="CA32" i="20"/>
  <c r="CA33" i="20"/>
  <c r="CA34" i="20"/>
  <c r="CA35" i="20"/>
  <c r="CA36" i="20"/>
  <c r="CA37" i="20"/>
  <c r="CA38" i="20"/>
  <c r="CA39" i="20"/>
  <c r="CA40" i="20"/>
  <c r="CA41" i="20"/>
  <c r="CA42" i="20"/>
  <c r="CA43" i="20"/>
  <c r="CA44" i="20"/>
  <c r="CA45" i="20"/>
  <c r="CA46" i="20"/>
  <c r="CA47" i="20"/>
  <c r="CA48" i="20"/>
  <c r="CA49" i="20"/>
  <c r="CA50" i="20"/>
  <c r="CA51" i="20"/>
  <c r="CA52" i="20"/>
  <c r="CA53" i="20"/>
  <c r="CA54" i="20"/>
  <c r="CA55" i="20"/>
  <c r="CA56" i="20"/>
  <c r="CA57" i="20"/>
  <c r="CA58" i="20"/>
  <c r="CA59" i="20"/>
  <c r="CA60" i="20"/>
  <c r="CA61" i="20"/>
  <c r="CA62" i="20"/>
  <c r="CA63" i="20"/>
  <c r="CA64" i="20"/>
  <c r="CA65" i="20"/>
  <c r="CA66" i="20"/>
  <c r="CA67" i="20"/>
  <c r="CA68" i="20"/>
  <c r="CA69" i="20"/>
  <c r="CA70" i="20"/>
  <c r="CA71" i="20"/>
  <c r="CA72" i="20"/>
  <c r="CA73" i="20"/>
  <c r="CA74" i="20"/>
  <c r="CA75" i="20"/>
  <c r="CA76" i="20"/>
  <c r="CA77" i="20"/>
  <c r="CA78" i="20"/>
  <c r="CA79" i="20"/>
  <c r="CA80" i="20"/>
  <c r="CA81" i="20"/>
  <c r="CA82" i="20"/>
  <c r="CA83" i="20"/>
  <c r="CA84" i="20"/>
  <c r="CA85" i="20"/>
  <c r="CA86" i="20"/>
  <c r="CA87" i="20"/>
  <c r="CA88" i="20"/>
  <c r="CA89" i="20"/>
  <c r="CA90" i="20"/>
  <c r="CA91" i="20"/>
  <c r="CA92" i="20"/>
  <c r="CA93" i="20"/>
  <c r="CA94" i="20"/>
  <c r="CA95" i="20"/>
  <c r="CA96" i="20"/>
  <c r="CA97" i="20"/>
  <c r="CA98" i="20"/>
  <c r="CA99" i="20"/>
  <c r="CA100" i="20"/>
  <c r="CA101" i="20"/>
  <c r="CA102" i="20"/>
  <c r="CA103" i="20"/>
  <c r="CA104" i="20"/>
  <c r="CA105" i="20"/>
  <c r="CA106" i="20"/>
  <c r="CA107" i="20"/>
  <c r="CA108" i="20"/>
  <c r="CA109" i="20"/>
  <c r="CA110" i="20"/>
  <c r="CA111" i="20"/>
  <c r="CA112" i="20"/>
  <c r="CA113" i="20"/>
  <c r="CA114" i="20"/>
  <c r="CA115" i="20"/>
  <c r="CA116" i="20"/>
  <c r="CA117" i="20"/>
  <c r="CA118" i="20"/>
  <c r="CA119" i="20"/>
  <c r="CA120" i="20"/>
  <c r="CA121" i="20"/>
  <c r="CA122" i="20"/>
  <c r="CA123" i="20"/>
  <c r="CA124" i="20"/>
  <c r="CA125" i="20"/>
  <c r="CA126" i="20"/>
  <c r="CA127" i="20"/>
  <c r="CA128" i="20"/>
  <c r="CA129" i="20"/>
  <c r="CA130" i="20"/>
  <c r="CA131" i="20"/>
  <c r="CA132" i="20"/>
  <c r="CA133" i="20"/>
  <c r="CA134" i="20"/>
  <c r="CA135" i="20"/>
  <c r="CA136" i="20"/>
  <c r="CA137" i="20"/>
  <c r="CA138" i="20"/>
  <c r="CA139" i="20"/>
  <c r="CA140" i="20"/>
  <c r="CA141" i="20"/>
  <c r="CA142" i="20"/>
  <c r="CA143" i="20"/>
  <c r="CA144" i="20"/>
  <c r="CA145" i="20"/>
  <c r="CA146" i="20"/>
  <c r="CA147" i="20"/>
  <c r="CA148" i="20"/>
  <c r="CA149" i="20"/>
  <c r="CA150" i="20"/>
  <c r="CA151" i="20"/>
  <c r="CA152" i="20"/>
  <c r="CA153" i="20"/>
  <c r="CA154" i="20"/>
  <c r="CA155" i="20"/>
  <c r="CA156" i="20"/>
  <c r="CA157" i="20"/>
  <c r="CA158" i="20"/>
  <c r="CA159" i="20"/>
  <c r="CA160" i="20"/>
  <c r="CA161" i="20"/>
  <c r="CA162" i="20"/>
  <c r="CA163" i="20"/>
  <c r="CA164" i="20"/>
  <c r="CA165" i="20"/>
  <c r="CA166" i="20"/>
  <c r="CA167" i="20"/>
  <c r="CA168" i="20"/>
  <c r="CA169" i="20"/>
  <c r="CA170" i="20"/>
  <c r="CA171" i="20"/>
  <c r="CA172" i="20"/>
  <c r="CA173" i="20"/>
  <c r="CA174" i="20"/>
  <c r="CA175" i="20"/>
  <c r="CA176" i="20"/>
  <c r="CA177" i="20"/>
  <c r="CA178" i="20"/>
  <c r="CA179" i="20"/>
  <c r="CA180" i="20"/>
  <c r="CA181" i="20"/>
  <c r="CA182" i="20"/>
  <c r="CA183" i="20"/>
  <c r="CA184" i="20"/>
  <c r="CA185" i="20"/>
  <c r="CA186" i="20"/>
  <c r="CA187" i="20"/>
  <c r="CA188" i="20"/>
  <c r="CA189" i="20"/>
  <c r="CA190" i="20"/>
  <c r="CA191" i="20"/>
  <c r="CA192" i="20"/>
  <c r="CA193" i="20"/>
  <c r="CA194" i="20"/>
  <c r="CA195" i="20"/>
  <c r="CA196" i="20"/>
  <c r="CA197" i="20"/>
  <c r="CA198" i="20"/>
  <c r="CA199" i="20"/>
  <c r="CA200" i="20"/>
  <c r="CA201" i="20"/>
  <c r="CA202" i="20"/>
  <c r="CA203" i="20"/>
  <c r="CA204" i="20"/>
  <c r="CA205" i="20"/>
  <c r="CA206" i="20"/>
  <c r="CA207" i="20"/>
  <c r="CA208" i="20"/>
  <c r="CA209" i="20"/>
  <c r="CA210" i="20"/>
  <c r="CA211" i="20"/>
  <c r="CA212" i="20"/>
  <c r="CA213" i="20"/>
  <c r="CA214" i="20"/>
  <c r="CA215" i="20"/>
  <c r="CA216" i="20"/>
  <c r="CA217" i="20"/>
  <c r="CA218" i="20"/>
  <c r="CA219" i="20"/>
  <c r="CA220" i="20"/>
  <c r="CA221" i="20"/>
  <c r="CA222" i="20"/>
  <c r="CA223" i="20"/>
  <c r="CA224" i="20"/>
  <c r="CA225" i="20"/>
  <c r="CA226" i="20"/>
  <c r="CA227" i="20"/>
  <c r="CA228" i="20"/>
  <c r="CA229" i="20"/>
  <c r="CA230" i="20"/>
  <c r="CA231" i="20"/>
  <c r="CA232" i="20"/>
  <c r="CA233" i="20"/>
  <c r="CA234" i="20"/>
  <c r="CA235" i="20"/>
  <c r="CA236" i="20"/>
  <c r="CA237" i="20"/>
  <c r="CA238" i="20"/>
  <c r="CA239" i="20"/>
  <c r="CA240" i="20"/>
  <c r="CA241" i="20"/>
  <c r="CA242" i="20"/>
  <c r="CA243" i="20"/>
  <c r="CA244" i="20"/>
  <c r="CA245" i="20"/>
  <c r="CA246" i="20"/>
  <c r="CA247" i="20"/>
  <c r="CA248" i="20"/>
  <c r="CA249" i="20"/>
  <c r="CA250" i="20"/>
  <c r="CA251" i="20"/>
  <c r="CA252" i="20"/>
  <c r="CA253" i="20"/>
  <c r="CA254" i="20"/>
  <c r="CA255" i="20"/>
  <c r="CA256" i="20"/>
  <c r="CA257" i="20"/>
  <c r="CA258" i="20"/>
  <c r="CA259" i="20"/>
  <c r="CA260" i="20"/>
  <c r="CA261" i="20"/>
  <c r="CA262" i="20"/>
  <c r="CA263" i="20"/>
  <c r="CA264" i="20"/>
  <c r="CA265" i="20"/>
  <c r="CA266" i="20"/>
  <c r="CA267" i="20"/>
  <c r="CA268" i="20"/>
  <c r="CA269" i="20"/>
  <c r="CA270" i="20"/>
  <c r="CA271" i="20"/>
  <c r="CA272" i="20"/>
  <c r="CA273" i="20"/>
  <c r="CA274" i="20"/>
  <c r="CA275" i="20"/>
  <c r="CA276" i="20"/>
  <c r="CA277" i="20"/>
  <c r="CA278" i="20"/>
  <c r="CA279" i="20"/>
  <c r="CA280" i="20"/>
  <c r="CA281" i="20"/>
  <c r="CA282" i="20"/>
  <c r="CA283" i="20"/>
  <c r="CA284" i="20"/>
  <c r="CA285" i="20"/>
  <c r="CA286" i="20"/>
  <c r="CA287" i="20"/>
  <c r="CA288" i="20"/>
  <c r="CA289" i="20"/>
  <c r="CA290" i="20"/>
  <c r="CA291" i="20"/>
  <c r="CA292" i="20"/>
  <c r="CA293" i="20"/>
  <c r="CA294" i="20"/>
  <c r="CA295" i="20"/>
  <c r="CA296" i="20"/>
  <c r="CA297" i="20"/>
  <c r="CA298" i="20"/>
  <c r="CA299" i="20"/>
  <c r="CA300" i="20"/>
  <c r="CA301" i="20"/>
  <c r="CA302" i="20"/>
  <c r="CA303" i="20"/>
  <c r="CA304" i="20"/>
  <c r="CA305" i="20"/>
  <c r="CA306" i="20"/>
  <c r="CA307" i="20"/>
  <c r="CA308" i="20"/>
  <c r="CA309" i="20"/>
  <c r="CA310" i="20"/>
  <c r="CA311" i="20"/>
  <c r="CA312" i="20"/>
  <c r="CA313" i="20"/>
  <c r="CA314" i="20"/>
  <c r="CA315" i="20"/>
  <c r="CA316" i="20"/>
  <c r="CA317" i="20"/>
  <c r="CA318" i="20"/>
  <c r="CA319" i="20"/>
  <c r="CA320" i="20"/>
  <c r="CA321" i="20"/>
  <c r="CA322" i="20"/>
  <c r="CA323" i="20"/>
  <c r="CA324" i="20"/>
  <c r="CA325" i="20"/>
  <c r="CA326" i="20"/>
  <c r="CA327" i="20"/>
  <c r="CA328" i="20"/>
  <c r="CA329" i="20"/>
  <c r="CA330" i="20"/>
  <c r="CA331" i="20"/>
  <c r="CA332" i="20"/>
  <c r="CA333" i="20"/>
  <c r="CA334" i="20"/>
  <c r="CA335" i="20"/>
  <c r="CA336" i="20"/>
  <c r="CA337" i="20"/>
  <c r="CA338" i="20"/>
  <c r="CA339" i="20"/>
  <c r="CA340" i="20"/>
  <c r="CA341" i="20"/>
  <c r="CA342" i="20"/>
  <c r="CA343" i="20"/>
  <c r="CA344" i="20"/>
  <c r="CA345" i="20"/>
  <c r="CA346" i="20"/>
  <c r="CA347" i="20"/>
  <c r="CA348" i="20"/>
  <c r="CA349" i="20"/>
  <c r="CA350" i="20"/>
  <c r="CA351" i="20"/>
  <c r="CA352" i="20"/>
  <c r="CA353" i="20"/>
  <c r="CA354" i="20"/>
  <c r="CA355" i="20"/>
  <c r="CA356" i="20"/>
  <c r="CA357" i="20"/>
  <c r="CA358" i="20"/>
  <c r="CA359" i="20"/>
  <c r="CA360" i="20"/>
  <c r="CA361" i="20"/>
  <c r="CA362" i="20"/>
  <c r="CA363" i="20"/>
  <c r="CA364" i="20"/>
  <c r="CA365" i="20"/>
  <c r="CA366" i="20"/>
  <c r="CA367" i="20"/>
  <c r="CA368" i="20"/>
  <c r="CA369" i="20"/>
  <c r="CA370" i="20"/>
  <c r="CA371" i="20"/>
  <c r="CA372" i="20"/>
  <c r="CA373" i="20"/>
  <c r="CA374" i="20"/>
  <c r="CA375" i="20"/>
  <c r="CA376" i="20"/>
  <c r="CA377" i="20"/>
  <c r="CA378" i="20"/>
  <c r="CA379" i="20"/>
  <c r="CA380" i="20"/>
  <c r="CA381" i="20"/>
  <c r="CA382" i="20"/>
  <c r="CA383" i="20"/>
  <c r="CA384" i="20"/>
  <c r="CA385" i="20"/>
  <c r="CA386" i="20"/>
  <c r="CA387" i="20"/>
  <c r="CA388" i="20"/>
  <c r="CA389" i="20"/>
  <c r="CA390" i="20"/>
  <c r="CA391" i="20"/>
  <c r="CA392" i="20"/>
  <c r="CA393" i="20"/>
  <c r="CA394" i="20"/>
  <c r="CA395" i="20"/>
  <c r="CA396" i="20"/>
  <c r="CA397" i="20"/>
  <c r="CA398" i="20"/>
  <c r="CA399" i="20"/>
  <c r="CA400" i="20"/>
  <c r="CA401" i="20"/>
  <c r="CA402" i="20"/>
  <c r="CA403" i="20"/>
  <c r="CA404" i="20"/>
  <c r="CA405" i="20"/>
  <c r="CA406" i="20"/>
  <c r="CA407" i="20"/>
  <c r="CA408" i="20"/>
  <c r="CA409" i="20"/>
  <c r="CA410" i="20"/>
  <c r="CA411" i="20"/>
  <c r="CA412" i="20"/>
  <c r="CA413" i="20"/>
  <c r="CA414" i="20"/>
  <c r="CA415" i="20"/>
  <c r="CA416" i="20"/>
  <c r="CA417" i="20"/>
  <c r="CA418" i="20"/>
  <c r="CA419" i="20"/>
  <c r="CA420" i="20"/>
  <c r="CA421" i="20"/>
  <c r="CA422" i="20"/>
  <c r="CA423" i="20"/>
  <c r="CA424" i="20"/>
  <c r="CA425" i="20"/>
  <c r="CA426" i="20"/>
  <c r="CA427" i="20"/>
  <c r="CA428" i="20"/>
  <c r="CA429" i="20"/>
  <c r="CA430" i="20"/>
  <c r="CA431" i="20"/>
  <c r="CA432" i="20"/>
  <c r="CA433" i="20"/>
  <c r="CA434" i="20"/>
  <c r="CA435" i="20"/>
  <c r="CA436" i="20"/>
  <c r="CA437" i="20"/>
  <c r="CA438" i="20"/>
  <c r="CA439" i="20"/>
  <c r="CA440" i="20"/>
  <c r="CA441" i="20"/>
  <c r="CA442" i="20"/>
  <c r="CA443" i="20"/>
  <c r="CA444" i="20"/>
  <c r="CA445" i="20"/>
  <c r="CA446" i="20"/>
  <c r="CA447" i="20"/>
  <c r="CA448" i="20"/>
  <c r="CA449" i="20"/>
  <c r="CA450" i="20"/>
  <c r="CA451" i="20"/>
  <c r="CA452" i="20"/>
  <c r="CA453" i="20"/>
  <c r="CA454" i="20"/>
  <c r="CA455" i="20"/>
  <c r="CA456" i="20"/>
  <c r="CA457" i="20"/>
  <c r="CA458" i="20"/>
  <c r="CA459" i="20"/>
  <c r="CA460" i="20"/>
  <c r="CA461" i="20"/>
  <c r="CA462" i="20"/>
  <c r="CA463" i="20"/>
  <c r="CA464" i="20"/>
  <c r="CA465" i="20"/>
  <c r="CA466" i="20"/>
  <c r="CA467" i="20"/>
  <c r="CA468" i="20"/>
  <c r="CA469" i="20"/>
  <c r="CA470" i="20"/>
  <c r="CA471" i="20"/>
  <c r="CA472" i="20"/>
  <c r="CA473" i="20"/>
  <c r="CA474" i="20"/>
  <c r="CA475" i="20"/>
  <c r="CA476" i="20"/>
  <c r="CA477" i="20"/>
  <c r="CA478" i="20"/>
  <c r="CA479" i="20"/>
  <c r="CA480" i="20"/>
  <c r="CA481" i="20"/>
  <c r="CA482" i="20"/>
  <c r="CA483" i="20"/>
  <c r="CA484" i="20"/>
  <c r="CA485" i="20"/>
  <c r="CA486" i="20"/>
  <c r="CA487" i="20"/>
  <c r="CA488" i="20"/>
  <c r="CA489" i="20"/>
  <c r="CA490" i="20"/>
  <c r="CA491" i="20"/>
  <c r="CA492" i="20"/>
  <c r="CA493" i="20"/>
  <c r="CA494" i="20"/>
  <c r="CA495" i="20"/>
  <c r="CA496" i="20"/>
  <c r="CA497" i="20"/>
  <c r="CA498" i="20"/>
  <c r="CA499" i="20"/>
  <c r="CA500" i="20"/>
  <c r="CA501" i="20"/>
  <c r="CA502" i="20"/>
  <c r="CA503" i="20"/>
  <c r="CA504" i="20"/>
  <c r="CA505" i="20"/>
  <c r="CA506" i="20"/>
  <c r="CA507" i="20"/>
  <c r="CA508" i="20"/>
  <c r="CA509" i="20"/>
  <c r="CA510" i="20"/>
  <c r="CA511" i="20"/>
  <c r="CA512" i="20"/>
  <c r="CA513" i="20"/>
  <c r="CA514" i="20"/>
  <c r="CA515" i="20"/>
  <c r="CA516" i="20"/>
  <c r="CA517" i="20"/>
  <c r="CA518" i="20"/>
  <c r="CA519" i="20"/>
  <c r="CA520" i="20"/>
  <c r="CA521" i="20"/>
  <c r="CA522" i="20"/>
  <c r="CA523" i="20"/>
  <c r="CA524" i="20"/>
  <c r="CA525" i="20"/>
  <c r="CA526" i="20"/>
  <c r="CA527" i="20"/>
  <c r="CA528" i="20"/>
  <c r="CA529" i="20"/>
  <c r="CA530" i="20"/>
  <c r="CA531" i="20"/>
  <c r="CA532" i="20"/>
  <c r="CA533" i="20"/>
  <c r="CA534" i="20"/>
  <c r="CA535" i="20"/>
  <c r="CA536" i="20"/>
  <c r="CA537" i="20"/>
  <c r="CA538" i="20"/>
  <c r="CA539" i="20"/>
  <c r="CA540" i="20"/>
  <c r="CA541" i="20"/>
  <c r="CA542" i="20"/>
  <c r="CA543" i="20"/>
  <c r="CA544" i="20"/>
  <c r="CA545" i="20"/>
  <c r="CA546" i="20"/>
  <c r="CA547" i="20"/>
  <c r="CA548" i="20"/>
  <c r="CA549" i="20"/>
  <c r="CA550" i="20"/>
  <c r="CA551" i="20"/>
  <c r="CA552" i="20"/>
  <c r="CA553" i="20"/>
  <c r="CA554" i="20"/>
  <c r="CA555" i="20"/>
  <c r="CA556" i="20"/>
  <c r="CA557" i="20"/>
  <c r="CA558" i="20"/>
  <c r="CA559" i="20"/>
  <c r="CA560" i="20"/>
  <c r="CA561" i="20"/>
  <c r="CA562" i="20"/>
  <c r="CA563" i="20"/>
  <c r="CA564" i="20"/>
  <c r="CA565" i="20"/>
  <c r="BZ2" i="20"/>
  <c r="BZ3" i="20"/>
  <c r="BZ4" i="20"/>
  <c r="BZ5" i="20"/>
  <c r="BZ6" i="20"/>
  <c r="BZ7" i="20"/>
  <c r="BZ8" i="20"/>
  <c r="BZ9" i="20"/>
  <c r="BZ10" i="20"/>
  <c r="BZ11" i="20"/>
  <c r="BZ12" i="20"/>
  <c r="BZ13" i="20"/>
  <c r="BZ14" i="20"/>
  <c r="BZ15" i="20"/>
  <c r="BZ16" i="20"/>
  <c r="BZ17" i="20"/>
  <c r="BZ18" i="20"/>
  <c r="BZ19" i="20"/>
  <c r="BZ20" i="20"/>
  <c r="BZ21" i="20"/>
  <c r="BZ22" i="20"/>
  <c r="BZ23" i="20"/>
  <c r="BZ24" i="20"/>
  <c r="BZ25" i="20"/>
  <c r="BZ26" i="20"/>
  <c r="BZ27" i="20"/>
  <c r="BZ28" i="20"/>
  <c r="BZ29" i="20"/>
  <c r="BZ30" i="20"/>
  <c r="BZ31" i="20"/>
  <c r="BZ32" i="20"/>
  <c r="BZ33" i="20"/>
  <c r="BZ34" i="20"/>
  <c r="BZ35" i="20"/>
  <c r="BZ36" i="20"/>
  <c r="BZ37" i="20"/>
  <c r="BZ38" i="20"/>
  <c r="BZ39" i="20"/>
  <c r="BZ40" i="20"/>
  <c r="BZ41" i="20"/>
  <c r="BZ42" i="20"/>
  <c r="BZ43" i="20"/>
  <c r="BZ44" i="20"/>
  <c r="BZ45" i="20"/>
  <c r="BZ46" i="20"/>
  <c r="BZ47" i="20"/>
  <c r="BZ48" i="20"/>
  <c r="BZ49" i="20"/>
  <c r="BZ50" i="20"/>
  <c r="BZ51" i="20"/>
  <c r="BZ52" i="20"/>
  <c r="BZ53" i="20"/>
  <c r="BZ54" i="20"/>
  <c r="BZ55" i="20"/>
  <c r="BZ56" i="20"/>
  <c r="BZ57" i="20"/>
  <c r="BZ58" i="20"/>
  <c r="BZ59" i="20"/>
  <c r="BZ60" i="20"/>
  <c r="BZ61" i="20"/>
  <c r="BZ62" i="20"/>
  <c r="BZ63" i="20"/>
  <c r="BZ64" i="20"/>
  <c r="BZ65" i="20"/>
  <c r="BZ66" i="20"/>
  <c r="BZ67" i="20"/>
  <c r="BZ68" i="20"/>
  <c r="BZ69" i="20"/>
  <c r="BZ70" i="20"/>
  <c r="BZ71" i="20"/>
  <c r="BZ72" i="20"/>
  <c r="BZ73" i="20"/>
  <c r="BZ74" i="20"/>
  <c r="BZ75" i="20"/>
  <c r="BZ76" i="20"/>
  <c r="BZ77" i="20"/>
  <c r="BZ78" i="20"/>
  <c r="BZ79" i="20"/>
  <c r="BZ80" i="20"/>
  <c r="BZ81" i="20"/>
  <c r="BZ82" i="20"/>
  <c r="BZ83" i="20"/>
  <c r="BZ84" i="20"/>
  <c r="BZ85" i="20"/>
  <c r="BZ86" i="20"/>
  <c r="BZ87" i="20"/>
  <c r="BZ88" i="20"/>
  <c r="BZ89" i="20"/>
  <c r="BZ90" i="20"/>
  <c r="BZ91" i="20"/>
  <c r="BZ92" i="20"/>
  <c r="BZ93" i="20"/>
  <c r="BZ94" i="20"/>
  <c r="BZ95" i="20"/>
  <c r="BZ96" i="20"/>
  <c r="BZ97" i="20"/>
  <c r="BZ98" i="20"/>
  <c r="BZ99" i="20"/>
  <c r="BZ100" i="20"/>
  <c r="BZ101" i="20"/>
  <c r="BZ102" i="20"/>
  <c r="BZ103" i="20"/>
  <c r="BZ104" i="20"/>
  <c r="BZ105" i="20"/>
  <c r="BZ106" i="20"/>
  <c r="BZ107" i="20"/>
  <c r="BZ108" i="20"/>
  <c r="BZ109" i="20"/>
  <c r="BZ110" i="20"/>
  <c r="BZ111" i="20"/>
  <c r="BZ112" i="20"/>
  <c r="BZ113" i="20"/>
  <c r="BZ114" i="20"/>
  <c r="BZ115" i="20"/>
  <c r="BZ116" i="20"/>
  <c r="BZ117" i="20"/>
  <c r="BZ118" i="20"/>
  <c r="BZ119" i="20"/>
  <c r="BZ120" i="20"/>
  <c r="BZ121" i="20"/>
  <c r="BZ122" i="20"/>
  <c r="BZ123" i="20"/>
  <c r="BZ124" i="20"/>
  <c r="BZ125" i="20"/>
  <c r="BZ126" i="20"/>
  <c r="BZ127" i="20"/>
  <c r="BZ128" i="20"/>
  <c r="BZ129" i="20"/>
  <c r="BZ130" i="20"/>
  <c r="BZ131" i="20"/>
  <c r="BZ132" i="20"/>
  <c r="BZ133" i="20"/>
  <c r="BZ134" i="20"/>
  <c r="BZ135" i="20"/>
  <c r="BZ136" i="20"/>
  <c r="BZ137" i="20"/>
  <c r="BZ138" i="20"/>
  <c r="BZ139" i="20"/>
  <c r="BZ140" i="20"/>
  <c r="BZ141" i="20"/>
  <c r="BZ142" i="20"/>
  <c r="BZ143" i="20"/>
  <c r="BZ144" i="20"/>
  <c r="BZ145" i="20"/>
  <c r="BZ146" i="20"/>
  <c r="BZ147" i="20"/>
  <c r="BZ148" i="20"/>
  <c r="BZ149" i="20"/>
  <c r="BZ150" i="20"/>
  <c r="BZ151" i="20"/>
  <c r="BZ152" i="20"/>
  <c r="BZ153" i="20"/>
  <c r="BZ154" i="20"/>
  <c r="BZ155" i="20"/>
  <c r="BZ156" i="20"/>
  <c r="BZ157" i="20"/>
  <c r="BZ158" i="20"/>
  <c r="BZ159" i="20"/>
  <c r="BZ160" i="20"/>
  <c r="BZ161" i="20"/>
  <c r="BZ162" i="20"/>
  <c r="BZ163" i="20"/>
  <c r="BZ164" i="20"/>
  <c r="BZ165" i="20"/>
  <c r="BZ166" i="20"/>
  <c r="BZ167" i="20"/>
  <c r="BZ168" i="20"/>
  <c r="BZ169" i="20"/>
  <c r="BZ170" i="20"/>
  <c r="BZ171" i="20"/>
  <c r="BZ172" i="20"/>
  <c r="BZ173" i="20"/>
  <c r="BZ174" i="20"/>
  <c r="BZ175" i="20"/>
  <c r="BZ176" i="20"/>
  <c r="BZ177" i="20"/>
  <c r="BZ178" i="20"/>
  <c r="BZ179" i="20"/>
  <c r="BZ180" i="20"/>
  <c r="BZ181" i="20"/>
  <c r="BZ182" i="20"/>
  <c r="BZ183" i="20"/>
  <c r="BZ184" i="20"/>
  <c r="BZ185" i="20"/>
  <c r="BZ186" i="20"/>
  <c r="BZ187" i="20"/>
  <c r="BZ188" i="20"/>
  <c r="BZ189" i="20"/>
  <c r="BZ190" i="20"/>
  <c r="BZ191" i="20"/>
  <c r="BZ192" i="20"/>
  <c r="BZ193" i="20"/>
  <c r="BZ194" i="20"/>
  <c r="BZ195" i="20"/>
  <c r="BZ196" i="20"/>
  <c r="BZ197" i="20"/>
  <c r="BZ198" i="20"/>
  <c r="BZ199" i="20"/>
  <c r="BZ200" i="20"/>
  <c r="BZ201" i="20"/>
  <c r="BZ202" i="20"/>
  <c r="BZ203" i="20"/>
  <c r="BZ204" i="20"/>
  <c r="BZ205" i="20"/>
  <c r="BZ206" i="20"/>
  <c r="BZ207" i="20"/>
  <c r="BZ208" i="20"/>
  <c r="BZ209" i="20"/>
  <c r="BZ210" i="20"/>
  <c r="BZ211" i="20"/>
  <c r="BZ212" i="20"/>
  <c r="BZ213" i="20"/>
  <c r="BZ214" i="20"/>
  <c r="BZ215" i="20"/>
  <c r="BZ216" i="20"/>
  <c r="BZ217" i="20"/>
  <c r="BZ218" i="20"/>
  <c r="BZ219" i="20"/>
  <c r="BZ220" i="20"/>
  <c r="BZ221" i="20"/>
  <c r="BZ222" i="20"/>
  <c r="BZ223" i="20"/>
  <c r="BZ224" i="20"/>
  <c r="BZ225" i="20"/>
  <c r="BZ226" i="20"/>
  <c r="BZ227" i="20"/>
  <c r="BZ228" i="20"/>
  <c r="BZ229" i="20"/>
  <c r="BZ230" i="20"/>
  <c r="BZ231" i="20"/>
  <c r="BZ232" i="20"/>
  <c r="BZ233" i="20"/>
  <c r="BZ234" i="20"/>
  <c r="BZ235" i="20"/>
  <c r="BZ236" i="20"/>
  <c r="BZ237" i="20"/>
  <c r="BZ238" i="20"/>
  <c r="BZ239" i="20"/>
  <c r="BZ240" i="20"/>
  <c r="BZ241" i="20"/>
  <c r="BZ242" i="20"/>
  <c r="BZ243" i="20"/>
  <c r="BZ244" i="20"/>
  <c r="BZ245" i="20"/>
  <c r="BZ246" i="20"/>
  <c r="BZ247" i="20"/>
  <c r="BZ248" i="20"/>
  <c r="BZ249" i="20"/>
  <c r="BZ250" i="20"/>
  <c r="BZ251" i="20"/>
  <c r="BZ252" i="20"/>
  <c r="BZ253" i="20"/>
  <c r="BZ254" i="20"/>
  <c r="BZ255" i="20"/>
  <c r="BZ256" i="20"/>
  <c r="BZ257" i="20"/>
  <c r="BZ258" i="20"/>
  <c r="BZ259" i="20"/>
  <c r="BZ260" i="20"/>
  <c r="BZ261" i="20"/>
  <c r="BZ262" i="20"/>
  <c r="BZ263" i="20"/>
  <c r="BZ264" i="20"/>
  <c r="BZ265" i="20"/>
  <c r="BZ266" i="20"/>
  <c r="BZ267" i="20"/>
  <c r="BZ268" i="20"/>
  <c r="BZ269" i="20"/>
  <c r="BZ270" i="20"/>
  <c r="BZ271" i="20"/>
  <c r="BZ272" i="20"/>
  <c r="BZ273" i="20"/>
  <c r="BZ274" i="20"/>
  <c r="BZ275" i="20"/>
  <c r="BZ276" i="20"/>
  <c r="BZ277" i="20"/>
  <c r="BZ278" i="20"/>
  <c r="BZ279" i="20"/>
  <c r="BZ280" i="20"/>
  <c r="BZ281" i="20"/>
  <c r="BZ282" i="20"/>
  <c r="BZ283" i="20"/>
  <c r="BZ284" i="20"/>
  <c r="BZ285" i="20"/>
  <c r="BZ286" i="20"/>
  <c r="BZ287" i="20"/>
  <c r="BZ288" i="20"/>
  <c r="BZ289" i="20"/>
  <c r="BZ290" i="20"/>
  <c r="BZ291" i="20"/>
  <c r="BZ292" i="20"/>
  <c r="BZ293" i="20"/>
  <c r="BZ294" i="20"/>
  <c r="BZ295" i="20"/>
  <c r="BZ296" i="20"/>
  <c r="BZ297" i="20"/>
  <c r="BZ298" i="20"/>
  <c r="BZ299" i="20"/>
  <c r="BZ300" i="20"/>
  <c r="BZ301" i="20"/>
  <c r="BZ302" i="20"/>
  <c r="BZ303" i="20"/>
  <c r="BZ304" i="20"/>
  <c r="BZ305" i="20"/>
  <c r="BZ306" i="20"/>
  <c r="BZ307" i="20"/>
  <c r="BZ308" i="20"/>
  <c r="BZ309" i="20"/>
  <c r="BZ310" i="20"/>
  <c r="BZ311" i="20"/>
  <c r="BZ312" i="20"/>
  <c r="BZ313" i="20"/>
  <c r="BZ314" i="20"/>
  <c r="BZ315" i="20"/>
  <c r="BZ316" i="20"/>
  <c r="BZ317" i="20"/>
  <c r="BZ318" i="20"/>
  <c r="BZ319" i="20"/>
  <c r="BZ320" i="20"/>
  <c r="BZ321" i="20"/>
  <c r="BZ322" i="20"/>
  <c r="BZ323" i="20"/>
  <c r="BZ324" i="20"/>
  <c r="BZ325" i="20"/>
  <c r="BZ326" i="20"/>
  <c r="BZ327" i="20"/>
  <c r="BZ328" i="20"/>
  <c r="BZ329" i="20"/>
  <c r="BZ330" i="20"/>
  <c r="BZ331" i="20"/>
  <c r="BZ332" i="20"/>
  <c r="BZ333" i="20"/>
  <c r="BZ334" i="20"/>
  <c r="BZ335" i="20"/>
  <c r="BZ336" i="20"/>
  <c r="BZ337" i="20"/>
  <c r="BZ338" i="20"/>
  <c r="BZ339" i="20"/>
  <c r="BZ340" i="20"/>
  <c r="BZ341" i="20"/>
  <c r="BZ342" i="20"/>
  <c r="BZ343" i="20"/>
  <c r="BZ344" i="20"/>
  <c r="BZ345" i="20"/>
  <c r="BZ346" i="20"/>
  <c r="BZ347" i="20"/>
  <c r="BZ348" i="20"/>
  <c r="BZ349" i="20"/>
  <c r="BZ350" i="20"/>
  <c r="BZ351" i="20"/>
  <c r="BZ352" i="20"/>
  <c r="BZ353" i="20"/>
  <c r="BZ354" i="20"/>
  <c r="BZ355" i="20"/>
  <c r="BZ356" i="20"/>
  <c r="BZ357" i="20"/>
  <c r="BZ358" i="20"/>
  <c r="BZ359" i="20"/>
  <c r="BZ360" i="20"/>
  <c r="BZ361" i="20"/>
  <c r="BZ362" i="20"/>
  <c r="BZ363" i="20"/>
  <c r="BZ364" i="20"/>
  <c r="BZ365" i="20"/>
  <c r="BZ366" i="20"/>
  <c r="BZ367" i="20"/>
  <c r="BZ368" i="20"/>
  <c r="BZ369" i="20"/>
  <c r="BZ370" i="20"/>
  <c r="BZ371" i="20"/>
  <c r="BZ372" i="20"/>
  <c r="BZ373" i="20"/>
  <c r="BZ374" i="20"/>
  <c r="BZ375" i="20"/>
  <c r="BZ376" i="20"/>
  <c r="BZ377" i="20"/>
  <c r="BZ378" i="20"/>
  <c r="BZ379" i="20"/>
  <c r="BZ380" i="20"/>
  <c r="BZ381" i="20"/>
  <c r="BZ382" i="20"/>
  <c r="BZ383" i="20"/>
  <c r="BZ384" i="20"/>
  <c r="BZ385" i="20"/>
  <c r="BZ386" i="20"/>
  <c r="BZ387" i="20"/>
  <c r="BZ388" i="20"/>
  <c r="BZ389" i="20"/>
  <c r="BZ390" i="20"/>
  <c r="BZ391" i="20"/>
  <c r="BZ392" i="20"/>
  <c r="BZ393" i="20"/>
  <c r="BZ394" i="20"/>
  <c r="BZ395" i="20"/>
  <c r="BZ396" i="20"/>
  <c r="BZ397" i="20"/>
  <c r="BZ398" i="20"/>
  <c r="BZ399" i="20"/>
  <c r="BZ400" i="20"/>
  <c r="BZ401" i="20"/>
  <c r="BZ402" i="20"/>
  <c r="BZ403" i="20"/>
  <c r="BZ404" i="20"/>
  <c r="BZ405" i="20"/>
  <c r="BZ406" i="20"/>
  <c r="BZ407" i="20"/>
  <c r="BZ408" i="20"/>
  <c r="BZ409" i="20"/>
  <c r="BZ410" i="20"/>
  <c r="BZ411" i="20"/>
  <c r="BZ412" i="20"/>
  <c r="BZ413" i="20"/>
  <c r="BZ414" i="20"/>
  <c r="BZ415" i="20"/>
  <c r="BZ416" i="20"/>
  <c r="BZ417" i="20"/>
  <c r="BZ418" i="20"/>
  <c r="BZ419" i="20"/>
  <c r="BZ420" i="20"/>
  <c r="BZ421" i="20"/>
  <c r="BZ422" i="20"/>
  <c r="BZ423" i="20"/>
  <c r="BZ424" i="20"/>
  <c r="BZ425" i="20"/>
  <c r="BZ426" i="20"/>
  <c r="BZ427" i="20"/>
  <c r="BZ428" i="20"/>
  <c r="BZ429" i="20"/>
  <c r="BZ430" i="20"/>
  <c r="BZ431" i="20"/>
  <c r="BZ432" i="20"/>
  <c r="BZ433" i="20"/>
  <c r="BZ434" i="20"/>
  <c r="BZ435" i="20"/>
  <c r="BZ436" i="20"/>
  <c r="BZ437" i="20"/>
  <c r="BZ438" i="20"/>
  <c r="BZ439" i="20"/>
  <c r="BZ440" i="20"/>
  <c r="BZ441" i="20"/>
  <c r="BZ442" i="20"/>
  <c r="BZ443" i="20"/>
  <c r="BZ444" i="20"/>
  <c r="BZ445" i="20"/>
  <c r="BZ446" i="20"/>
  <c r="BZ447" i="20"/>
  <c r="BZ448" i="20"/>
  <c r="BZ449" i="20"/>
  <c r="BZ450" i="20"/>
  <c r="BZ451" i="20"/>
  <c r="BZ452" i="20"/>
  <c r="BZ453" i="20"/>
  <c r="BZ454" i="20"/>
  <c r="BZ455" i="20"/>
  <c r="BZ456" i="20"/>
  <c r="BZ457" i="20"/>
  <c r="BZ458" i="20"/>
  <c r="BZ459" i="20"/>
  <c r="BZ460" i="20"/>
  <c r="BZ461" i="20"/>
  <c r="BZ462" i="20"/>
  <c r="BZ463" i="20"/>
  <c r="BZ464" i="20"/>
  <c r="BZ465" i="20"/>
  <c r="BZ466" i="20"/>
  <c r="BZ467" i="20"/>
  <c r="BZ468" i="20"/>
  <c r="BZ469" i="20"/>
  <c r="BZ470" i="20"/>
  <c r="BZ471" i="20"/>
  <c r="BZ472" i="20"/>
  <c r="BZ473" i="20"/>
  <c r="BZ474" i="20"/>
  <c r="BZ475" i="20"/>
  <c r="BZ476" i="20"/>
  <c r="BZ477" i="20"/>
  <c r="BZ478" i="20"/>
  <c r="BZ479" i="20"/>
  <c r="BZ480" i="20"/>
  <c r="BZ481" i="20"/>
  <c r="BZ482" i="20"/>
  <c r="BZ483" i="20"/>
  <c r="BZ484" i="20"/>
  <c r="BZ485" i="20"/>
  <c r="BZ486" i="20"/>
  <c r="BZ487" i="20"/>
  <c r="BZ488" i="20"/>
  <c r="BZ489" i="20"/>
  <c r="BZ490" i="20"/>
  <c r="BZ491" i="20"/>
  <c r="BZ492" i="20"/>
  <c r="BZ493" i="20"/>
  <c r="BZ494" i="20"/>
  <c r="BZ495" i="20"/>
  <c r="BZ496" i="20"/>
  <c r="BZ497" i="20"/>
  <c r="BZ498" i="20"/>
  <c r="BZ499" i="20"/>
  <c r="BZ500" i="20"/>
  <c r="BZ501" i="20"/>
  <c r="BZ502" i="20"/>
  <c r="BZ503" i="20"/>
  <c r="BZ504" i="20"/>
  <c r="BZ505" i="20"/>
  <c r="BZ506" i="20"/>
  <c r="BZ507" i="20"/>
  <c r="BZ508" i="20"/>
  <c r="BZ509" i="20"/>
  <c r="BZ510" i="20"/>
  <c r="BZ511" i="20"/>
  <c r="BZ512" i="20"/>
  <c r="BZ513" i="20"/>
  <c r="BZ514" i="20"/>
  <c r="BZ515" i="20"/>
  <c r="BZ516" i="20"/>
  <c r="BZ517" i="20"/>
  <c r="BZ518" i="20"/>
  <c r="BZ519" i="20"/>
  <c r="BZ520" i="20"/>
  <c r="BZ521" i="20"/>
  <c r="BZ522" i="20"/>
  <c r="BZ523" i="20"/>
  <c r="BZ524" i="20"/>
  <c r="BZ525" i="20"/>
  <c r="BZ526" i="20"/>
  <c r="BZ527" i="20"/>
  <c r="BZ528" i="20"/>
  <c r="BZ529" i="20"/>
  <c r="BZ530" i="20"/>
  <c r="BZ531" i="20"/>
  <c r="BZ532" i="20"/>
  <c r="BZ533" i="20"/>
  <c r="BZ534" i="20"/>
  <c r="BZ535" i="20"/>
  <c r="BZ536" i="20"/>
  <c r="BZ537" i="20"/>
  <c r="BZ538" i="20"/>
  <c r="BZ539" i="20"/>
  <c r="BZ540" i="20"/>
  <c r="BZ541" i="20"/>
  <c r="BZ542" i="20"/>
  <c r="BZ543" i="20"/>
  <c r="BZ544" i="20"/>
  <c r="BZ545" i="20"/>
  <c r="BZ546" i="20"/>
  <c r="BZ547" i="20"/>
  <c r="BZ548" i="20"/>
  <c r="BZ549" i="20"/>
  <c r="BZ550" i="20"/>
  <c r="BZ551" i="20"/>
  <c r="BZ552" i="20"/>
  <c r="BZ553" i="20"/>
  <c r="BZ554" i="20"/>
  <c r="BZ555" i="20"/>
  <c r="BZ556" i="20"/>
  <c r="BZ557" i="20"/>
  <c r="BZ558" i="20"/>
  <c r="BZ559" i="20"/>
  <c r="BZ560" i="20"/>
  <c r="BZ561" i="20"/>
  <c r="BZ562" i="20"/>
  <c r="BZ563" i="20"/>
  <c r="BZ564" i="20"/>
  <c r="BZ565" i="20"/>
  <c r="BY2" i="20"/>
  <c r="BY3" i="20"/>
  <c r="BY4" i="20"/>
  <c r="BY5" i="20"/>
  <c r="BY6" i="20"/>
  <c r="BY7" i="20"/>
  <c r="BY8" i="20"/>
  <c r="BY9" i="20"/>
  <c r="BY10" i="20"/>
  <c r="BY11" i="20"/>
  <c r="BY12" i="20"/>
  <c r="BY13" i="20"/>
  <c r="BY14" i="20"/>
  <c r="BY15" i="20"/>
  <c r="BY16" i="20"/>
  <c r="BY17" i="20"/>
  <c r="BY18" i="20"/>
  <c r="BY19" i="20"/>
  <c r="BY20" i="20"/>
  <c r="BY21" i="20"/>
  <c r="BY22" i="20"/>
  <c r="BY23" i="20"/>
  <c r="BY24" i="20"/>
  <c r="BY25" i="20"/>
  <c r="BY26" i="20"/>
  <c r="BY27" i="20"/>
  <c r="BY28" i="20"/>
  <c r="BY29" i="20"/>
  <c r="BY30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Y43" i="20"/>
  <c r="BY44" i="20"/>
  <c r="BY45" i="20"/>
  <c r="BY46" i="20"/>
  <c r="BY47" i="20"/>
  <c r="BY48" i="20"/>
  <c r="BY49" i="20"/>
  <c r="BY50" i="20"/>
  <c r="BY51" i="20"/>
  <c r="BY52" i="20"/>
  <c r="BY53" i="20"/>
  <c r="BY54" i="20"/>
  <c r="BY55" i="20"/>
  <c r="BY56" i="20"/>
  <c r="BY57" i="20"/>
  <c r="BY58" i="20"/>
  <c r="BY59" i="20"/>
  <c r="BY60" i="20"/>
  <c r="BY61" i="20"/>
  <c r="BY62" i="20"/>
  <c r="BY63" i="20"/>
  <c r="BY64" i="20"/>
  <c r="BY65" i="20"/>
  <c r="BY66" i="20"/>
  <c r="BY67" i="20"/>
  <c r="BY68" i="20"/>
  <c r="BY69" i="20"/>
  <c r="BY70" i="20"/>
  <c r="BY71" i="20"/>
  <c r="BY72" i="20"/>
  <c r="BY73" i="20"/>
  <c r="BY74" i="20"/>
  <c r="BY75" i="20"/>
  <c r="BY76" i="20"/>
  <c r="BY77" i="20"/>
  <c r="BY78" i="20"/>
  <c r="BY79" i="20"/>
  <c r="BY80" i="20"/>
  <c r="BY81" i="20"/>
  <c r="BY82" i="20"/>
  <c r="BY83" i="20"/>
  <c r="BY84" i="20"/>
  <c r="BY85" i="20"/>
  <c r="BY86" i="20"/>
  <c r="BY87" i="20"/>
  <c r="BY88" i="20"/>
  <c r="BY89" i="20"/>
  <c r="BY90" i="20"/>
  <c r="BY91" i="20"/>
  <c r="BY92" i="20"/>
  <c r="BY93" i="20"/>
  <c r="BY94" i="20"/>
  <c r="BY95" i="20"/>
  <c r="BY96" i="20"/>
  <c r="BY97" i="20"/>
  <c r="BY98" i="20"/>
  <c r="BY99" i="20"/>
  <c r="BY100" i="20"/>
  <c r="BY101" i="20"/>
  <c r="BY102" i="20"/>
  <c r="BY103" i="20"/>
  <c r="BY104" i="20"/>
  <c r="BY105" i="20"/>
  <c r="BY106" i="20"/>
  <c r="BY107" i="20"/>
  <c r="BY108" i="20"/>
  <c r="BY109" i="20"/>
  <c r="BY110" i="20"/>
  <c r="BY111" i="20"/>
  <c r="BY112" i="20"/>
  <c r="BY113" i="20"/>
  <c r="BY114" i="20"/>
  <c r="BY115" i="20"/>
  <c r="BY116" i="20"/>
  <c r="BY117" i="20"/>
  <c r="BY118" i="20"/>
  <c r="BY119" i="20"/>
  <c r="BY120" i="20"/>
  <c r="BY121" i="20"/>
  <c r="BY122" i="20"/>
  <c r="BY123" i="20"/>
  <c r="BY124" i="20"/>
  <c r="BY125" i="20"/>
  <c r="BY126" i="20"/>
  <c r="BY127" i="20"/>
  <c r="BY128" i="20"/>
  <c r="BY129" i="20"/>
  <c r="BY130" i="20"/>
  <c r="BY131" i="20"/>
  <c r="BY132" i="20"/>
  <c r="BY133" i="20"/>
  <c r="BY134" i="20"/>
  <c r="BY135" i="20"/>
  <c r="BY136" i="20"/>
  <c r="BY137" i="20"/>
  <c r="BY138" i="20"/>
  <c r="BY139" i="20"/>
  <c r="BY140" i="20"/>
  <c r="BY141" i="20"/>
  <c r="BY142" i="20"/>
  <c r="BY143" i="20"/>
  <c r="BY144" i="20"/>
  <c r="BY145" i="20"/>
  <c r="BY146" i="20"/>
  <c r="BY147" i="20"/>
  <c r="BY148" i="20"/>
  <c r="BY149" i="20"/>
  <c r="BY150" i="20"/>
  <c r="BY151" i="20"/>
  <c r="BY152" i="20"/>
  <c r="BY153" i="20"/>
  <c r="BY154" i="20"/>
  <c r="BY155" i="20"/>
  <c r="BY156" i="20"/>
  <c r="BY157" i="20"/>
  <c r="BY158" i="20"/>
  <c r="BY159" i="20"/>
  <c r="BY160" i="20"/>
  <c r="BY161" i="20"/>
  <c r="BY162" i="20"/>
  <c r="BY163" i="20"/>
  <c r="BY164" i="20"/>
  <c r="BY165" i="20"/>
  <c r="BY166" i="20"/>
  <c r="BY167" i="20"/>
  <c r="BY168" i="20"/>
  <c r="BY169" i="20"/>
  <c r="BY170" i="20"/>
  <c r="BY171" i="20"/>
  <c r="BY172" i="20"/>
  <c r="BY173" i="20"/>
  <c r="BY174" i="20"/>
  <c r="BY175" i="20"/>
  <c r="BY176" i="20"/>
  <c r="BY177" i="20"/>
  <c r="BY178" i="20"/>
  <c r="BY179" i="20"/>
  <c r="BY180" i="20"/>
  <c r="BY181" i="20"/>
  <c r="BY182" i="20"/>
  <c r="BY183" i="20"/>
  <c r="BY184" i="20"/>
  <c r="BY185" i="20"/>
  <c r="BY186" i="20"/>
  <c r="BY187" i="20"/>
  <c r="BY188" i="20"/>
  <c r="BY189" i="20"/>
  <c r="BY190" i="20"/>
  <c r="BY191" i="20"/>
  <c r="BY192" i="20"/>
  <c r="BY193" i="20"/>
  <c r="BY194" i="20"/>
  <c r="BY195" i="20"/>
  <c r="BY196" i="20"/>
  <c r="BY197" i="20"/>
  <c r="BY198" i="20"/>
  <c r="BY199" i="20"/>
  <c r="BY200" i="20"/>
  <c r="BY201" i="20"/>
  <c r="BY202" i="20"/>
  <c r="BY203" i="20"/>
  <c r="BY204" i="20"/>
  <c r="BY205" i="20"/>
  <c r="BY206" i="20"/>
  <c r="BY207" i="20"/>
  <c r="BY208" i="20"/>
  <c r="BY209" i="20"/>
  <c r="BY210" i="20"/>
  <c r="BY211" i="20"/>
  <c r="BY212" i="20"/>
  <c r="BY213" i="20"/>
  <c r="BY214" i="20"/>
  <c r="BY215" i="20"/>
  <c r="BY216" i="20"/>
  <c r="BY217" i="20"/>
  <c r="BY218" i="20"/>
  <c r="BY219" i="20"/>
  <c r="BY220" i="20"/>
  <c r="BY221" i="20"/>
  <c r="BY222" i="20"/>
  <c r="BY223" i="20"/>
  <c r="BY224" i="20"/>
  <c r="BY225" i="20"/>
  <c r="BY226" i="20"/>
  <c r="BY227" i="20"/>
  <c r="BY228" i="20"/>
  <c r="BY229" i="20"/>
  <c r="BY230" i="20"/>
  <c r="BY231" i="20"/>
  <c r="BY232" i="20"/>
  <c r="BY233" i="20"/>
  <c r="BY234" i="20"/>
  <c r="BY235" i="20"/>
  <c r="BY236" i="20"/>
  <c r="BY237" i="20"/>
  <c r="BY238" i="20"/>
  <c r="BY239" i="20"/>
  <c r="BY240" i="20"/>
  <c r="BY241" i="20"/>
  <c r="BY242" i="20"/>
  <c r="BY243" i="20"/>
  <c r="BY244" i="20"/>
  <c r="BY245" i="20"/>
  <c r="BY246" i="20"/>
  <c r="BY247" i="20"/>
  <c r="BY248" i="20"/>
  <c r="BY249" i="20"/>
  <c r="BY250" i="20"/>
  <c r="BY251" i="20"/>
  <c r="BY252" i="20"/>
  <c r="BY253" i="20"/>
  <c r="BY254" i="20"/>
  <c r="BY255" i="20"/>
  <c r="BY256" i="20"/>
  <c r="BY257" i="20"/>
  <c r="BY258" i="20"/>
  <c r="BY259" i="20"/>
  <c r="BY260" i="20"/>
  <c r="BY261" i="20"/>
  <c r="BY262" i="20"/>
  <c r="BY263" i="20"/>
  <c r="BY264" i="20"/>
  <c r="BY265" i="20"/>
  <c r="BY266" i="20"/>
  <c r="BY267" i="20"/>
  <c r="BY268" i="20"/>
  <c r="BY269" i="20"/>
  <c r="BY270" i="20"/>
  <c r="BY271" i="20"/>
  <c r="BY272" i="20"/>
  <c r="BY273" i="20"/>
  <c r="BY274" i="20"/>
  <c r="BY275" i="20"/>
  <c r="BY276" i="20"/>
  <c r="BY277" i="20"/>
  <c r="BY278" i="20"/>
  <c r="BY279" i="20"/>
  <c r="BY280" i="20"/>
  <c r="BY281" i="20"/>
  <c r="BY282" i="20"/>
  <c r="BY283" i="20"/>
  <c r="BY284" i="20"/>
  <c r="BY285" i="20"/>
  <c r="BY286" i="20"/>
  <c r="BY287" i="20"/>
  <c r="BY288" i="20"/>
  <c r="BY289" i="20"/>
  <c r="BY290" i="20"/>
  <c r="BY291" i="20"/>
  <c r="BY292" i="20"/>
  <c r="BY293" i="20"/>
  <c r="BY294" i="20"/>
  <c r="BY295" i="20"/>
  <c r="BY296" i="20"/>
  <c r="BY297" i="20"/>
  <c r="BY298" i="20"/>
  <c r="BY299" i="20"/>
  <c r="BY300" i="20"/>
  <c r="BY301" i="20"/>
  <c r="BY302" i="20"/>
  <c r="BY303" i="20"/>
  <c r="BY304" i="20"/>
  <c r="BY305" i="20"/>
  <c r="BY306" i="20"/>
  <c r="BY307" i="20"/>
  <c r="BY308" i="20"/>
  <c r="BY309" i="20"/>
  <c r="BY310" i="20"/>
  <c r="BY311" i="20"/>
  <c r="BY312" i="20"/>
  <c r="BY313" i="20"/>
  <c r="BY314" i="20"/>
  <c r="BY315" i="20"/>
  <c r="BY316" i="20"/>
  <c r="BY317" i="20"/>
  <c r="BY318" i="20"/>
  <c r="BY319" i="20"/>
  <c r="BY320" i="20"/>
  <c r="BY321" i="20"/>
  <c r="BY322" i="20"/>
  <c r="BY323" i="20"/>
  <c r="BY324" i="20"/>
  <c r="BY325" i="20"/>
  <c r="BY326" i="20"/>
  <c r="BY327" i="20"/>
  <c r="BY328" i="20"/>
  <c r="BY329" i="20"/>
  <c r="BY330" i="20"/>
  <c r="BY331" i="20"/>
  <c r="BY332" i="20"/>
  <c r="BY333" i="20"/>
  <c r="BY334" i="20"/>
  <c r="BY335" i="20"/>
  <c r="BY336" i="20"/>
  <c r="BY337" i="20"/>
  <c r="BY338" i="20"/>
  <c r="BY339" i="20"/>
  <c r="BY340" i="20"/>
  <c r="BY341" i="20"/>
  <c r="BY342" i="20"/>
  <c r="BY343" i="20"/>
  <c r="BY344" i="20"/>
  <c r="BY345" i="20"/>
  <c r="BY346" i="20"/>
  <c r="BY347" i="20"/>
  <c r="BY348" i="20"/>
  <c r="BY349" i="20"/>
  <c r="BY350" i="20"/>
  <c r="BY351" i="20"/>
  <c r="BY352" i="20"/>
  <c r="BY353" i="20"/>
  <c r="BY354" i="20"/>
  <c r="BY355" i="20"/>
  <c r="BY356" i="20"/>
  <c r="BY357" i="20"/>
  <c r="BY358" i="20"/>
  <c r="BY359" i="20"/>
  <c r="BY360" i="20"/>
  <c r="BY361" i="20"/>
  <c r="BY362" i="20"/>
  <c r="BY363" i="20"/>
  <c r="BY364" i="20"/>
  <c r="BY365" i="20"/>
  <c r="BY366" i="20"/>
  <c r="BY367" i="20"/>
  <c r="BY368" i="20"/>
  <c r="BY369" i="20"/>
  <c r="BY370" i="20"/>
  <c r="BY371" i="20"/>
  <c r="BY372" i="20"/>
  <c r="BY373" i="20"/>
  <c r="BY374" i="20"/>
  <c r="BY375" i="20"/>
  <c r="BY376" i="20"/>
  <c r="BY377" i="20"/>
  <c r="BY378" i="20"/>
  <c r="BY379" i="20"/>
  <c r="BY380" i="20"/>
  <c r="BY381" i="20"/>
  <c r="BY382" i="20"/>
  <c r="BY383" i="20"/>
  <c r="BY384" i="20"/>
  <c r="BY385" i="20"/>
  <c r="BY386" i="20"/>
  <c r="BY387" i="20"/>
  <c r="BY388" i="20"/>
  <c r="BY389" i="20"/>
  <c r="BY390" i="20"/>
  <c r="BY391" i="20"/>
  <c r="BY392" i="20"/>
  <c r="BY393" i="20"/>
  <c r="BY394" i="20"/>
  <c r="BY395" i="20"/>
  <c r="BY396" i="20"/>
  <c r="BY397" i="20"/>
  <c r="BY398" i="20"/>
  <c r="BY399" i="20"/>
  <c r="BY400" i="20"/>
  <c r="BY401" i="20"/>
  <c r="BY402" i="20"/>
  <c r="BY403" i="20"/>
  <c r="BY404" i="20"/>
  <c r="BY405" i="20"/>
  <c r="BY406" i="20"/>
  <c r="BY407" i="20"/>
  <c r="BY408" i="20"/>
  <c r="BY409" i="20"/>
  <c r="BY410" i="20"/>
  <c r="BY411" i="20"/>
  <c r="BY412" i="20"/>
  <c r="BY413" i="20"/>
  <c r="BY414" i="20"/>
  <c r="BY415" i="20"/>
  <c r="BY416" i="20"/>
  <c r="BY417" i="20"/>
  <c r="BY418" i="20"/>
  <c r="BY419" i="20"/>
  <c r="BY420" i="20"/>
  <c r="BY421" i="20"/>
  <c r="BY422" i="20"/>
  <c r="BY423" i="20"/>
  <c r="BY424" i="20"/>
  <c r="BY425" i="20"/>
  <c r="BY426" i="20"/>
  <c r="BY427" i="20"/>
  <c r="BY428" i="20"/>
  <c r="BY429" i="20"/>
  <c r="BY430" i="20"/>
  <c r="BY431" i="20"/>
  <c r="BY432" i="20"/>
  <c r="BY433" i="20"/>
  <c r="BY434" i="20"/>
  <c r="BY435" i="20"/>
  <c r="BY436" i="20"/>
  <c r="BY437" i="20"/>
  <c r="BY438" i="20"/>
  <c r="BY439" i="20"/>
  <c r="BY440" i="20"/>
  <c r="BY441" i="20"/>
  <c r="BY442" i="20"/>
  <c r="BY443" i="20"/>
  <c r="BY444" i="20"/>
  <c r="BY445" i="20"/>
  <c r="BY446" i="20"/>
  <c r="BY447" i="20"/>
  <c r="BY448" i="20"/>
  <c r="BY449" i="20"/>
  <c r="BY450" i="20"/>
  <c r="BY451" i="20"/>
  <c r="BY452" i="20"/>
  <c r="BY453" i="20"/>
  <c r="BY454" i="20"/>
  <c r="BY455" i="20"/>
  <c r="BY456" i="20"/>
  <c r="BY457" i="20"/>
  <c r="BY458" i="20"/>
  <c r="BY459" i="20"/>
  <c r="BY460" i="20"/>
  <c r="BY461" i="20"/>
  <c r="BY462" i="20"/>
  <c r="BY463" i="20"/>
  <c r="BY464" i="20"/>
  <c r="BY465" i="20"/>
  <c r="BY466" i="20"/>
  <c r="BY467" i="20"/>
  <c r="BY468" i="20"/>
  <c r="BY469" i="20"/>
  <c r="BY470" i="20"/>
  <c r="BY471" i="20"/>
  <c r="BY472" i="20"/>
  <c r="BY473" i="20"/>
  <c r="BY474" i="20"/>
  <c r="BY475" i="20"/>
  <c r="BY476" i="20"/>
  <c r="BY477" i="20"/>
  <c r="BY478" i="20"/>
  <c r="BY479" i="20"/>
  <c r="BY480" i="20"/>
  <c r="BY481" i="20"/>
  <c r="BY482" i="20"/>
  <c r="BY483" i="20"/>
  <c r="BY484" i="20"/>
  <c r="BY485" i="20"/>
  <c r="BY486" i="20"/>
  <c r="BY487" i="20"/>
  <c r="BY488" i="20"/>
  <c r="BY489" i="20"/>
  <c r="BY490" i="20"/>
  <c r="BY491" i="20"/>
  <c r="BY492" i="20"/>
  <c r="BY493" i="20"/>
  <c r="BY494" i="20"/>
  <c r="BY495" i="20"/>
  <c r="BY496" i="20"/>
  <c r="BY497" i="20"/>
  <c r="BY498" i="20"/>
  <c r="BY499" i="20"/>
  <c r="BY500" i="20"/>
  <c r="BY501" i="20"/>
  <c r="BY502" i="20"/>
  <c r="BY503" i="20"/>
  <c r="BY504" i="20"/>
  <c r="BY505" i="20"/>
  <c r="BY506" i="20"/>
  <c r="BY507" i="20"/>
  <c r="BY508" i="20"/>
  <c r="BY509" i="20"/>
  <c r="BY510" i="20"/>
  <c r="BY511" i="20"/>
  <c r="BY512" i="20"/>
  <c r="BY513" i="20"/>
  <c r="BY514" i="20"/>
  <c r="BY515" i="20"/>
  <c r="BY516" i="20"/>
  <c r="BY517" i="20"/>
  <c r="BY518" i="20"/>
  <c r="BY519" i="20"/>
  <c r="BY520" i="20"/>
  <c r="BY521" i="20"/>
  <c r="BY522" i="20"/>
  <c r="BY523" i="20"/>
  <c r="BY524" i="20"/>
  <c r="BY525" i="20"/>
  <c r="BY526" i="20"/>
  <c r="BY527" i="20"/>
  <c r="BY528" i="20"/>
  <c r="BY529" i="20"/>
  <c r="BY530" i="20"/>
  <c r="BY531" i="20"/>
  <c r="BY532" i="20"/>
  <c r="BY533" i="20"/>
  <c r="BY534" i="20"/>
  <c r="BY535" i="20"/>
  <c r="BY536" i="20"/>
  <c r="BY537" i="20"/>
  <c r="BY538" i="20"/>
  <c r="BY539" i="20"/>
  <c r="BY540" i="20"/>
  <c r="BY541" i="20"/>
  <c r="BY542" i="20"/>
  <c r="BY543" i="20"/>
  <c r="BY544" i="20"/>
  <c r="BY545" i="20"/>
  <c r="BY546" i="20"/>
  <c r="BY547" i="20"/>
  <c r="BY548" i="20"/>
  <c r="BY549" i="20"/>
  <c r="BY550" i="20"/>
  <c r="BY551" i="20"/>
  <c r="BY552" i="20"/>
  <c r="BY553" i="20"/>
  <c r="BY554" i="20"/>
  <c r="BY555" i="20"/>
  <c r="BY556" i="20"/>
  <c r="BY557" i="20"/>
  <c r="BY558" i="20"/>
  <c r="BY559" i="20"/>
  <c r="BY560" i="20"/>
  <c r="BY561" i="20"/>
  <c r="BY562" i="20"/>
  <c r="BY563" i="20"/>
  <c r="BY564" i="20"/>
  <c r="BY565" i="20"/>
  <c r="BX2" i="20"/>
  <c r="BX3" i="20"/>
  <c r="BX4" i="20"/>
  <c r="BX5" i="20"/>
  <c r="BX6" i="20"/>
  <c r="BX7" i="20"/>
  <c r="BX8" i="20"/>
  <c r="BX9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X44" i="20"/>
  <c r="BX45" i="20"/>
  <c r="BX46" i="20"/>
  <c r="BX47" i="20"/>
  <c r="BX48" i="20"/>
  <c r="BX49" i="20"/>
  <c r="BX50" i="20"/>
  <c r="BX51" i="20"/>
  <c r="BX52" i="20"/>
  <c r="BX53" i="20"/>
  <c r="BX54" i="20"/>
  <c r="BX55" i="20"/>
  <c r="BX56" i="20"/>
  <c r="BX57" i="20"/>
  <c r="BX58" i="20"/>
  <c r="BX59" i="20"/>
  <c r="BX60" i="20"/>
  <c r="BX61" i="20"/>
  <c r="BX62" i="20"/>
  <c r="BX63" i="20"/>
  <c r="BX64" i="20"/>
  <c r="BX65" i="20"/>
  <c r="BX66" i="20"/>
  <c r="BX67" i="20"/>
  <c r="BX68" i="20"/>
  <c r="BX69" i="20"/>
  <c r="BX70" i="20"/>
  <c r="BX71" i="20"/>
  <c r="BX72" i="20"/>
  <c r="BX73" i="20"/>
  <c r="BX74" i="20"/>
  <c r="BX75" i="20"/>
  <c r="BX76" i="20"/>
  <c r="BX77" i="20"/>
  <c r="BX78" i="20"/>
  <c r="BX79" i="20"/>
  <c r="BX80" i="20"/>
  <c r="BX81" i="20"/>
  <c r="BX82" i="20"/>
  <c r="BX83" i="20"/>
  <c r="BX84" i="20"/>
  <c r="BX85" i="20"/>
  <c r="BX86" i="20"/>
  <c r="BX87" i="20"/>
  <c r="BX88" i="20"/>
  <c r="BX89" i="20"/>
  <c r="BX90" i="20"/>
  <c r="BX91" i="20"/>
  <c r="BX92" i="20"/>
  <c r="BX93" i="20"/>
  <c r="BX94" i="20"/>
  <c r="BX95" i="20"/>
  <c r="BX96" i="20"/>
  <c r="BX97" i="20"/>
  <c r="BX98" i="20"/>
  <c r="BX99" i="20"/>
  <c r="BX100" i="20"/>
  <c r="BX101" i="20"/>
  <c r="BX102" i="20"/>
  <c r="BX103" i="20"/>
  <c r="BX104" i="20"/>
  <c r="BX105" i="20"/>
  <c r="BX106" i="20"/>
  <c r="BX107" i="20"/>
  <c r="BX108" i="20"/>
  <c r="BX109" i="20"/>
  <c r="BX110" i="20"/>
  <c r="BX111" i="20"/>
  <c r="BX112" i="20"/>
  <c r="BX113" i="20"/>
  <c r="BX114" i="20"/>
  <c r="BX115" i="20"/>
  <c r="BX116" i="20"/>
  <c r="BX117" i="20"/>
  <c r="BX118" i="20"/>
  <c r="BX119" i="20"/>
  <c r="BX120" i="20"/>
  <c r="BX121" i="20"/>
  <c r="BX122" i="20"/>
  <c r="BX123" i="20"/>
  <c r="BX124" i="20"/>
  <c r="BX125" i="20"/>
  <c r="BX126" i="20"/>
  <c r="BX127" i="20"/>
  <c r="BX128" i="20"/>
  <c r="BX129" i="20"/>
  <c r="BX130" i="20"/>
  <c r="BX131" i="20"/>
  <c r="BX132" i="20"/>
  <c r="BX133" i="20"/>
  <c r="BX134" i="20"/>
  <c r="BX135" i="20"/>
  <c r="BX136" i="20"/>
  <c r="BX137" i="20"/>
  <c r="BX138" i="20"/>
  <c r="BX139" i="20"/>
  <c r="BX140" i="20"/>
  <c r="BX141" i="20"/>
  <c r="BX142" i="20"/>
  <c r="BX143" i="20"/>
  <c r="BX144" i="20"/>
  <c r="BX145" i="20"/>
  <c r="BX146" i="20"/>
  <c r="BX147" i="20"/>
  <c r="BX148" i="20"/>
  <c r="BX149" i="20"/>
  <c r="BX150" i="20"/>
  <c r="BX151" i="20"/>
  <c r="BX152" i="20"/>
  <c r="BX153" i="20"/>
  <c r="BX154" i="20"/>
  <c r="BX155" i="20"/>
  <c r="BX156" i="20"/>
  <c r="BX157" i="20"/>
  <c r="BX158" i="20"/>
  <c r="BX159" i="20"/>
  <c r="BX160" i="20"/>
  <c r="BX161" i="20"/>
  <c r="BX162" i="20"/>
  <c r="BX163" i="20"/>
  <c r="BX164" i="20"/>
  <c r="BX165" i="20"/>
  <c r="BX166" i="20"/>
  <c r="BX167" i="20"/>
  <c r="BX168" i="20"/>
  <c r="BX169" i="20"/>
  <c r="BX170" i="20"/>
  <c r="BX171" i="20"/>
  <c r="BX172" i="20"/>
  <c r="BX173" i="20"/>
  <c r="BX174" i="20"/>
  <c r="BX175" i="20"/>
  <c r="BX176" i="20"/>
  <c r="BX177" i="20"/>
  <c r="BX178" i="20"/>
  <c r="BX179" i="20"/>
  <c r="BX180" i="20"/>
  <c r="BX181" i="20"/>
  <c r="BX182" i="20"/>
  <c r="BX183" i="20"/>
  <c r="BX184" i="20"/>
  <c r="BX185" i="20"/>
  <c r="BX186" i="20"/>
  <c r="BX187" i="20"/>
  <c r="BX188" i="20"/>
  <c r="BX189" i="20"/>
  <c r="BX190" i="20"/>
  <c r="BX191" i="20"/>
  <c r="BX192" i="20"/>
  <c r="BX193" i="20"/>
  <c r="BX194" i="20"/>
  <c r="BX195" i="20"/>
  <c r="BX196" i="20"/>
  <c r="BX197" i="20"/>
  <c r="BX198" i="20"/>
  <c r="BX199" i="20"/>
  <c r="BX200" i="20"/>
  <c r="BX201" i="20"/>
  <c r="BX202" i="20"/>
  <c r="BX203" i="20"/>
  <c r="BX204" i="20"/>
  <c r="BX205" i="20"/>
  <c r="BX206" i="20"/>
  <c r="BX207" i="20"/>
  <c r="BX208" i="20"/>
  <c r="BX209" i="20"/>
  <c r="BX210" i="20"/>
  <c r="BX211" i="20"/>
  <c r="BX212" i="20"/>
  <c r="BX213" i="20"/>
  <c r="BX214" i="20"/>
  <c r="BX215" i="20"/>
  <c r="BX216" i="20"/>
  <c r="BX217" i="20"/>
  <c r="BX218" i="20"/>
  <c r="BX219" i="20"/>
  <c r="BX220" i="20"/>
  <c r="BX221" i="20"/>
  <c r="BX222" i="20"/>
  <c r="BX223" i="20"/>
  <c r="BX224" i="20"/>
  <c r="BX225" i="20"/>
  <c r="BX226" i="20"/>
  <c r="BX227" i="20"/>
  <c r="BX228" i="20"/>
  <c r="BX229" i="20"/>
  <c r="BX230" i="20"/>
  <c r="BX231" i="20"/>
  <c r="BX232" i="20"/>
  <c r="BX233" i="20"/>
  <c r="BX234" i="20"/>
  <c r="BX235" i="20"/>
  <c r="BX236" i="20"/>
  <c r="BX237" i="20"/>
  <c r="BX238" i="20"/>
  <c r="BX239" i="20"/>
  <c r="BX240" i="20"/>
  <c r="BX241" i="20"/>
  <c r="BX242" i="20"/>
  <c r="BX243" i="20"/>
  <c r="BX244" i="20"/>
  <c r="BX245" i="20"/>
  <c r="BX246" i="20"/>
  <c r="BX247" i="20"/>
  <c r="BX248" i="20"/>
  <c r="BX249" i="20"/>
  <c r="BX250" i="20"/>
  <c r="BX251" i="20"/>
  <c r="BX252" i="20"/>
  <c r="BX253" i="20"/>
  <c r="BX254" i="20"/>
  <c r="BX255" i="20"/>
  <c r="BX256" i="20"/>
  <c r="BX257" i="20"/>
  <c r="BX258" i="20"/>
  <c r="BX259" i="20"/>
  <c r="BX260" i="20"/>
  <c r="BX261" i="20"/>
  <c r="BX262" i="20"/>
  <c r="BX263" i="20"/>
  <c r="BX264" i="20"/>
  <c r="BX265" i="20"/>
  <c r="BX266" i="20"/>
  <c r="BX267" i="20"/>
  <c r="BX268" i="20"/>
  <c r="BX269" i="20"/>
  <c r="BX270" i="20"/>
  <c r="BX271" i="20"/>
  <c r="BX272" i="20"/>
  <c r="BX273" i="20"/>
  <c r="BX274" i="20"/>
  <c r="BX275" i="20"/>
  <c r="BX276" i="20"/>
  <c r="BX277" i="20"/>
  <c r="BX278" i="20"/>
  <c r="BX279" i="20"/>
  <c r="BX280" i="20"/>
  <c r="BX281" i="20"/>
  <c r="BX282" i="20"/>
  <c r="BX283" i="20"/>
  <c r="BX284" i="20"/>
  <c r="BX285" i="20"/>
  <c r="BX286" i="20"/>
  <c r="BX287" i="20"/>
  <c r="BX288" i="20"/>
  <c r="BX289" i="20"/>
  <c r="BX290" i="20"/>
  <c r="BX291" i="20"/>
  <c r="BX292" i="20"/>
  <c r="BX293" i="20"/>
  <c r="BX294" i="20"/>
  <c r="BX295" i="20"/>
  <c r="BX296" i="20"/>
  <c r="BX297" i="20"/>
  <c r="BX298" i="20"/>
  <c r="BX299" i="20"/>
  <c r="BX300" i="20"/>
  <c r="BX301" i="20"/>
  <c r="BX302" i="20"/>
  <c r="BX303" i="20"/>
  <c r="BX304" i="20"/>
  <c r="BX305" i="20"/>
  <c r="BX306" i="20"/>
  <c r="BX307" i="20"/>
  <c r="BX308" i="20"/>
  <c r="BX309" i="20"/>
  <c r="BX310" i="20"/>
  <c r="BX311" i="20"/>
  <c r="BX312" i="20"/>
  <c r="BX313" i="20"/>
  <c r="BX314" i="20"/>
  <c r="BX315" i="20"/>
  <c r="BX316" i="20"/>
  <c r="BX317" i="20"/>
  <c r="BX318" i="20"/>
  <c r="BX319" i="20"/>
  <c r="BX320" i="20"/>
  <c r="BX321" i="20"/>
  <c r="BX322" i="20"/>
  <c r="BX323" i="20"/>
  <c r="BX324" i="20"/>
  <c r="BX325" i="20"/>
  <c r="BX326" i="20"/>
  <c r="BX327" i="20"/>
  <c r="BX328" i="20"/>
  <c r="BX329" i="20"/>
  <c r="BX330" i="20"/>
  <c r="BX331" i="20"/>
  <c r="BX332" i="20"/>
  <c r="BX333" i="20"/>
  <c r="BX334" i="20"/>
  <c r="BX335" i="20"/>
  <c r="BX336" i="20"/>
  <c r="BX337" i="20"/>
  <c r="BX338" i="20"/>
  <c r="BX339" i="20"/>
  <c r="BX340" i="20"/>
  <c r="BX341" i="20"/>
  <c r="BX342" i="20"/>
  <c r="BX343" i="20"/>
  <c r="BX344" i="20"/>
  <c r="BX345" i="20"/>
  <c r="BX346" i="20"/>
  <c r="BX347" i="20"/>
  <c r="BX348" i="20"/>
  <c r="BX349" i="20"/>
  <c r="BX350" i="20"/>
  <c r="BX351" i="20"/>
  <c r="BX352" i="20"/>
  <c r="BX353" i="20"/>
  <c r="BX354" i="20"/>
  <c r="BX355" i="20"/>
  <c r="BX356" i="20"/>
  <c r="BX357" i="20"/>
  <c r="BX358" i="20"/>
  <c r="BX359" i="20"/>
  <c r="BX360" i="20"/>
  <c r="BX361" i="20"/>
  <c r="BX362" i="20"/>
  <c r="BX363" i="20"/>
  <c r="BX364" i="20"/>
  <c r="BX365" i="20"/>
  <c r="BX366" i="20"/>
  <c r="BX367" i="20"/>
  <c r="BX368" i="20"/>
  <c r="BX369" i="20"/>
  <c r="BX370" i="20"/>
  <c r="BX371" i="20"/>
  <c r="BX372" i="20"/>
  <c r="BX373" i="20"/>
  <c r="BX374" i="20"/>
  <c r="BX375" i="20"/>
  <c r="BX376" i="20"/>
  <c r="BX377" i="20"/>
  <c r="BX378" i="20"/>
  <c r="BX379" i="20"/>
  <c r="BX380" i="20"/>
  <c r="BX381" i="20"/>
  <c r="BX382" i="20"/>
  <c r="BX383" i="20"/>
  <c r="BX384" i="20"/>
  <c r="BX385" i="20"/>
  <c r="BX386" i="20"/>
  <c r="BX387" i="20"/>
  <c r="BX388" i="20"/>
  <c r="BX389" i="20"/>
  <c r="BX390" i="20"/>
  <c r="BX391" i="20"/>
  <c r="BX392" i="20"/>
  <c r="BX393" i="20"/>
  <c r="BX394" i="20"/>
  <c r="BX395" i="20"/>
  <c r="BX396" i="20"/>
  <c r="BX397" i="20"/>
  <c r="BX398" i="20"/>
  <c r="BX399" i="20"/>
  <c r="BX400" i="20"/>
  <c r="BX401" i="20"/>
  <c r="BX402" i="20"/>
  <c r="BX403" i="20"/>
  <c r="BX404" i="20"/>
  <c r="BX405" i="20"/>
  <c r="BX406" i="20"/>
  <c r="BX407" i="20"/>
  <c r="BX408" i="20"/>
  <c r="BX409" i="20"/>
  <c r="BX410" i="20"/>
  <c r="BX411" i="20"/>
  <c r="BX412" i="20"/>
  <c r="BX413" i="20"/>
  <c r="BX414" i="20"/>
  <c r="BX415" i="20"/>
  <c r="BX416" i="20"/>
  <c r="BX417" i="20"/>
  <c r="BX418" i="20"/>
  <c r="BX419" i="20"/>
  <c r="BX420" i="20"/>
  <c r="BX421" i="20"/>
  <c r="BX422" i="20"/>
  <c r="BX423" i="20"/>
  <c r="BX424" i="20"/>
  <c r="BX425" i="20"/>
  <c r="BX426" i="20"/>
  <c r="BX427" i="20"/>
  <c r="BX428" i="20"/>
  <c r="BX429" i="20"/>
  <c r="BX430" i="20"/>
  <c r="BX431" i="20"/>
  <c r="BX432" i="20"/>
  <c r="BX433" i="20"/>
  <c r="BX434" i="20"/>
  <c r="BX435" i="20"/>
  <c r="BX436" i="20"/>
  <c r="BX437" i="20"/>
  <c r="BX438" i="20"/>
  <c r="BX439" i="20"/>
  <c r="BX440" i="20"/>
  <c r="BX441" i="20"/>
  <c r="BX442" i="20"/>
  <c r="BX443" i="20"/>
  <c r="BX444" i="20"/>
  <c r="BX445" i="20"/>
  <c r="BX446" i="20"/>
  <c r="BX447" i="20"/>
  <c r="BX448" i="20"/>
  <c r="BX449" i="20"/>
  <c r="BX450" i="20"/>
  <c r="BX451" i="20"/>
  <c r="BX452" i="20"/>
  <c r="BX453" i="20"/>
  <c r="BX454" i="20"/>
  <c r="BX455" i="20"/>
  <c r="BX456" i="20"/>
  <c r="BX457" i="20"/>
  <c r="BX458" i="20"/>
  <c r="BX459" i="20"/>
  <c r="BX460" i="20"/>
  <c r="BX461" i="20"/>
  <c r="BX462" i="20"/>
  <c r="BX463" i="20"/>
  <c r="BX464" i="20"/>
  <c r="BX465" i="20"/>
  <c r="BX466" i="20"/>
  <c r="BX467" i="20"/>
  <c r="BX468" i="20"/>
  <c r="BX469" i="20"/>
  <c r="BX470" i="20"/>
  <c r="BX471" i="20"/>
  <c r="BX472" i="20"/>
  <c r="BX473" i="20"/>
  <c r="BX474" i="20"/>
  <c r="BX475" i="20"/>
  <c r="BX476" i="20"/>
  <c r="BX477" i="20"/>
  <c r="BX478" i="20"/>
  <c r="BX479" i="20"/>
  <c r="BX480" i="20"/>
  <c r="BX481" i="20"/>
  <c r="BX482" i="20"/>
  <c r="BX483" i="20"/>
  <c r="BX484" i="20"/>
  <c r="BX485" i="20"/>
  <c r="BX486" i="20"/>
  <c r="BX487" i="20"/>
  <c r="BX488" i="20"/>
  <c r="BX489" i="20"/>
  <c r="BX490" i="20"/>
  <c r="BX491" i="20"/>
  <c r="BX492" i="20"/>
  <c r="BX493" i="20"/>
  <c r="BX494" i="20"/>
  <c r="BX495" i="20"/>
  <c r="BX496" i="20"/>
  <c r="BX497" i="20"/>
  <c r="BX498" i="20"/>
  <c r="BX499" i="20"/>
  <c r="BX500" i="20"/>
  <c r="BX501" i="20"/>
  <c r="BX502" i="20"/>
  <c r="BX503" i="20"/>
  <c r="BX504" i="20"/>
  <c r="BX505" i="20"/>
  <c r="BX506" i="20"/>
  <c r="BX507" i="20"/>
  <c r="BX508" i="20"/>
  <c r="BX509" i="20"/>
  <c r="BX510" i="20"/>
  <c r="BX511" i="20"/>
  <c r="BX512" i="20"/>
  <c r="BX513" i="20"/>
  <c r="BX514" i="20"/>
  <c r="BX515" i="20"/>
  <c r="BX516" i="20"/>
  <c r="BX517" i="20"/>
  <c r="BX518" i="20"/>
  <c r="BX519" i="20"/>
  <c r="BX520" i="20"/>
  <c r="BX521" i="20"/>
  <c r="BX522" i="20"/>
  <c r="BX523" i="20"/>
  <c r="BX524" i="20"/>
  <c r="BX525" i="20"/>
  <c r="BX526" i="20"/>
  <c r="BX527" i="20"/>
  <c r="BX528" i="20"/>
  <c r="BX529" i="20"/>
  <c r="BX530" i="20"/>
  <c r="BX531" i="20"/>
  <c r="BX532" i="20"/>
  <c r="BX533" i="20"/>
  <c r="BX534" i="20"/>
  <c r="BX535" i="20"/>
  <c r="BX536" i="20"/>
  <c r="BX537" i="20"/>
  <c r="BX538" i="20"/>
  <c r="BX539" i="20"/>
  <c r="BX540" i="20"/>
  <c r="BX541" i="20"/>
  <c r="BX542" i="20"/>
  <c r="BX543" i="20"/>
  <c r="BX544" i="20"/>
  <c r="BX545" i="20"/>
  <c r="BX546" i="20"/>
  <c r="BX547" i="20"/>
  <c r="BX548" i="20"/>
  <c r="BX549" i="20"/>
  <c r="BX550" i="20"/>
  <c r="BX551" i="20"/>
  <c r="BX552" i="20"/>
  <c r="BX553" i="20"/>
  <c r="BX554" i="20"/>
  <c r="BX555" i="20"/>
  <c r="BX556" i="20"/>
  <c r="BX557" i="20"/>
  <c r="BX558" i="20"/>
  <c r="BX559" i="20"/>
  <c r="BX560" i="20"/>
  <c r="BX561" i="20"/>
  <c r="BX562" i="20"/>
  <c r="BX563" i="20"/>
  <c r="BX564" i="20"/>
  <c r="BX565" i="20"/>
  <c r="BW2" i="20"/>
  <c r="BW3" i="20"/>
  <c r="BW4" i="20"/>
  <c r="BW5" i="20"/>
  <c r="BW6" i="20"/>
  <c r="BW7" i="20"/>
  <c r="BW8" i="20"/>
  <c r="BW9" i="20"/>
  <c r="BW10" i="20"/>
  <c r="BW11" i="20"/>
  <c r="BW12" i="20"/>
  <c r="BW13" i="20"/>
  <c r="BW14" i="20"/>
  <c r="BW15" i="20"/>
  <c r="BW16" i="20"/>
  <c r="BW17" i="20"/>
  <c r="BW18" i="20"/>
  <c r="BW19" i="20"/>
  <c r="BW20" i="20"/>
  <c r="BW21" i="20"/>
  <c r="BW22" i="20"/>
  <c r="BW23" i="20"/>
  <c r="BW24" i="20"/>
  <c r="BW25" i="20"/>
  <c r="BW26" i="20"/>
  <c r="BW27" i="20"/>
  <c r="BW28" i="20"/>
  <c r="BW29" i="20"/>
  <c r="BW30" i="20"/>
  <c r="BW31" i="20"/>
  <c r="BW32" i="20"/>
  <c r="BW33" i="20"/>
  <c r="BW34" i="20"/>
  <c r="BW35" i="20"/>
  <c r="BW36" i="20"/>
  <c r="BW37" i="20"/>
  <c r="BW38" i="20"/>
  <c r="BW39" i="20"/>
  <c r="BW40" i="20"/>
  <c r="BW41" i="20"/>
  <c r="BW42" i="20"/>
  <c r="BW43" i="20"/>
  <c r="BW44" i="20"/>
  <c r="BW45" i="20"/>
  <c r="BW46" i="20"/>
  <c r="BW47" i="20"/>
  <c r="BW48" i="20"/>
  <c r="BW49" i="20"/>
  <c r="BW50" i="20"/>
  <c r="BW51" i="20"/>
  <c r="BW52" i="20"/>
  <c r="BW53" i="20"/>
  <c r="BW54" i="20"/>
  <c r="BW55" i="20"/>
  <c r="BW56" i="20"/>
  <c r="BW57" i="20"/>
  <c r="BW58" i="20"/>
  <c r="BW59" i="20"/>
  <c r="BW60" i="20"/>
  <c r="BW61" i="20"/>
  <c r="BW62" i="20"/>
  <c r="BW63" i="20"/>
  <c r="BW64" i="20"/>
  <c r="BW65" i="20"/>
  <c r="BW66" i="20"/>
  <c r="BW67" i="20"/>
  <c r="BW68" i="20"/>
  <c r="BW69" i="20"/>
  <c r="BW70" i="20"/>
  <c r="BW71" i="20"/>
  <c r="BW72" i="20"/>
  <c r="BW73" i="20"/>
  <c r="BW74" i="20"/>
  <c r="BW75" i="20"/>
  <c r="BW76" i="20"/>
  <c r="BW77" i="20"/>
  <c r="BW78" i="20"/>
  <c r="BW79" i="20"/>
  <c r="BW80" i="20"/>
  <c r="BW81" i="20"/>
  <c r="BW82" i="20"/>
  <c r="BW83" i="20"/>
  <c r="BW84" i="20"/>
  <c r="BW85" i="20"/>
  <c r="BW86" i="20"/>
  <c r="BW87" i="20"/>
  <c r="BW88" i="20"/>
  <c r="BW89" i="20"/>
  <c r="BW90" i="20"/>
  <c r="BW91" i="20"/>
  <c r="BW92" i="20"/>
  <c r="BW93" i="20"/>
  <c r="BW94" i="20"/>
  <c r="BW95" i="20"/>
  <c r="BW96" i="20"/>
  <c r="BW97" i="20"/>
  <c r="BW98" i="20"/>
  <c r="BW99" i="20"/>
  <c r="BW100" i="20"/>
  <c r="BW101" i="20"/>
  <c r="BW102" i="20"/>
  <c r="BW103" i="20"/>
  <c r="BW104" i="20"/>
  <c r="BW105" i="20"/>
  <c r="BW106" i="20"/>
  <c r="BW107" i="20"/>
  <c r="BW108" i="20"/>
  <c r="BW109" i="20"/>
  <c r="BW110" i="20"/>
  <c r="BW111" i="20"/>
  <c r="BW112" i="20"/>
  <c r="BW113" i="20"/>
  <c r="BW114" i="20"/>
  <c r="BW115" i="20"/>
  <c r="BW116" i="20"/>
  <c r="BW117" i="20"/>
  <c r="BW118" i="20"/>
  <c r="BW119" i="20"/>
  <c r="BW120" i="20"/>
  <c r="BW121" i="20"/>
  <c r="BW122" i="20"/>
  <c r="BW123" i="20"/>
  <c r="BW124" i="20"/>
  <c r="BW125" i="20"/>
  <c r="BW126" i="20"/>
  <c r="BW127" i="20"/>
  <c r="BW128" i="20"/>
  <c r="BW129" i="20"/>
  <c r="BW130" i="20"/>
  <c r="BW131" i="20"/>
  <c r="BW132" i="20"/>
  <c r="BW133" i="20"/>
  <c r="BW134" i="20"/>
  <c r="BW135" i="20"/>
  <c r="BW136" i="20"/>
  <c r="BW137" i="20"/>
  <c r="BW138" i="20"/>
  <c r="BW139" i="20"/>
  <c r="BW140" i="20"/>
  <c r="BW141" i="20"/>
  <c r="BW142" i="20"/>
  <c r="BW143" i="20"/>
  <c r="BW144" i="20"/>
  <c r="BW145" i="20"/>
  <c r="BW146" i="20"/>
  <c r="BW147" i="20"/>
  <c r="BW148" i="20"/>
  <c r="BW149" i="20"/>
  <c r="BW150" i="20"/>
  <c r="BW151" i="20"/>
  <c r="BW152" i="20"/>
  <c r="BW153" i="20"/>
  <c r="BW154" i="20"/>
  <c r="BW155" i="20"/>
  <c r="BW156" i="20"/>
  <c r="BW157" i="20"/>
  <c r="BW158" i="20"/>
  <c r="BW159" i="20"/>
  <c r="BW160" i="20"/>
  <c r="BW161" i="20"/>
  <c r="BW162" i="20"/>
  <c r="BW163" i="20"/>
  <c r="BW164" i="20"/>
  <c r="BW165" i="20"/>
  <c r="BW166" i="20"/>
  <c r="BW167" i="20"/>
  <c r="BW168" i="20"/>
  <c r="BW169" i="20"/>
  <c r="BW170" i="20"/>
  <c r="BW171" i="20"/>
  <c r="BW172" i="20"/>
  <c r="BW173" i="20"/>
  <c r="BW174" i="20"/>
  <c r="BW175" i="20"/>
  <c r="BW176" i="20"/>
  <c r="BW177" i="20"/>
  <c r="BW178" i="20"/>
  <c r="BW179" i="20"/>
  <c r="BW180" i="20"/>
  <c r="BW181" i="20"/>
  <c r="BW182" i="20"/>
  <c r="BW183" i="20"/>
  <c r="BW184" i="20"/>
  <c r="BW185" i="20"/>
  <c r="BW186" i="20"/>
  <c r="BW187" i="20"/>
  <c r="BW188" i="20"/>
  <c r="BW189" i="20"/>
  <c r="BW190" i="20"/>
  <c r="BW191" i="20"/>
  <c r="BW192" i="20"/>
  <c r="BW193" i="20"/>
  <c r="BW194" i="20"/>
  <c r="BW195" i="20"/>
  <c r="BW196" i="20"/>
  <c r="BW197" i="20"/>
  <c r="BW198" i="20"/>
  <c r="BW199" i="20"/>
  <c r="BW200" i="20"/>
  <c r="BW201" i="20"/>
  <c r="BW202" i="20"/>
  <c r="BW203" i="20"/>
  <c r="BW204" i="20"/>
  <c r="BW205" i="20"/>
  <c r="BW206" i="20"/>
  <c r="BW207" i="20"/>
  <c r="BW208" i="20"/>
  <c r="BW209" i="20"/>
  <c r="BW210" i="20"/>
  <c r="BW211" i="20"/>
  <c r="BW212" i="20"/>
  <c r="BW213" i="20"/>
  <c r="BW214" i="20"/>
  <c r="BW215" i="20"/>
  <c r="BW216" i="20"/>
  <c r="BW217" i="20"/>
  <c r="BW218" i="20"/>
  <c r="BW219" i="20"/>
  <c r="BW220" i="20"/>
  <c r="BW221" i="20"/>
  <c r="BW222" i="20"/>
  <c r="BW223" i="20"/>
  <c r="BW224" i="20"/>
  <c r="BW225" i="20"/>
  <c r="BW226" i="20"/>
  <c r="BW227" i="20"/>
  <c r="BW228" i="20"/>
  <c r="BW229" i="20"/>
  <c r="BW230" i="20"/>
  <c r="BW231" i="20"/>
  <c r="BW232" i="20"/>
  <c r="BW233" i="20"/>
  <c r="BW234" i="20"/>
  <c r="BW235" i="20"/>
  <c r="BW236" i="20"/>
  <c r="BW237" i="20"/>
  <c r="BW238" i="20"/>
  <c r="BW239" i="20"/>
  <c r="BW240" i="20"/>
  <c r="BW241" i="20"/>
  <c r="BW242" i="20"/>
  <c r="BW243" i="20"/>
  <c r="BW244" i="20"/>
  <c r="BW245" i="20"/>
  <c r="BW246" i="20"/>
  <c r="BW247" i="20"/>
  <c r="BW248" i="20"/>
  <c r="BW249" i="20"/>
  <c r="BW250" i="20"/>
  <c r="BW251" i="20"/>
  <c r="BW252" i="20"/>
  <c r="BW253" i="20"/>
  <c r="BW254" i="20"/>
  <c r="BW255" i="20"/>
  <c r="BW256" i="20"/>
  <c r="BW257" i="20"/>
  <c r="BW258" i="20"/>
  <c r="BW259" i="20"/>
  <c r="BW260" i="20"/>
  <c r="BW261" i="20"/>
  <c r="BW262" i="20"/>
  <c r="BW263" i="20"/>
  <c r="BW264" i="20"/>
  <c r="BW265" i="20"/>
  <c r="BW266" i="20"/>
  <c r="BW267" i="20"/>
  <c r="BW268" i="20"/>
  <c r="BW269" i="20"/>
  <c r="BW270" i="20"/>
  <c r="BW271" i="20"/>
  <c r="BW272" i="20"/>
  <c r="BW273" i="20"/>
  <c r="BW274" i="20"/>
  <c r="BW275" i="20"/>
  <c r="BW276" i="20"/>
  <c r="BW277" i="20"/>
  <c r="BW278" i="20"/>
  <c r="BW279" i="20"/>
  <c r="BW280" i="20"/>
  <c r="BW281" i="20"/>
  <c r="BW282" i="20"/>
  <c r="BW283" i="20"/>
  <c r="BW284" i="20"/>
  <c r="BW285" i="20"/>
  <c r="BW286" i="20"/>
  <c r="BW287" i="20"/>
  <c r="BW288" i="20"/>
  <c r="BW289" i="20"/>
  <c r="BW290" i="20"/>
  <c r="BW291" i="20"/>
  <c r="BW292" i="20"/>
  <c r="BW293" i="20"/>
  <c r="BW294" i="20"/>
  <c r="BW295" i="20"/>
  <c r="BW296" i="20"/>
  <c r="BW297" i="20"/>
  <c r="BW298" i="20"/>
  <c r="BW299" i="20"/>
  <c r="BW300" i="20"/>
  <c r="BW301" i="20"/>
  <c r="BW302" i="20"/>
  <c r="BW303" i="20"/>
  <c r="BW304" i="20"/>
  <c r="BW305" i="20"/>
  <c r="BW306" i="20"/>
  <c r="BW307" i="20"/>
  <c r="BW308" i="20"/>
  <c r="BW309" i="20"/>
  <c r="BW310" i="20"/>
  <c r="BW311" i="20"/>
  <c r="BW312" i="20"/>
  <c r="BW313" i="20"/>
  <c r="BW314" i="20"/>
  <c r="BW315" i="20"/>
  <c r="BW316" i="20"/>
  <c r="BW317" i="20"/>
  <c r="BW318" i="20"/>
  <c r="BW319" i="20"/>
  <c r="BW320" i="20"/>
  <c r="BW321" i="20"/>
  <c r="BW322" i="20"/>
  <c r="BW323" i="20"/>
  <c r="BW324" i="20"/>
  <c r="BW325" i="20"/>
  <c r="BW326" i="20"/>
  <c r="BW327" i="20"/>
  <c r="BW328" i="20"/>
  <c r="BW329" i="20"/>
  <c r="BW330" i="20"/>
  <c r="BW331" i="20"/>
  <c r="BW332" i="20"/>
  <c r="BW333" i="20"/>
  <c r="BW334" i="20"/>
  <c r="BW335" i="20"/>
  <c r="BW336" i="20"/>
  <c r="BW337" i="20"/>
  <c r="BW338" i="20"/>
  <c r="BW339" i="20"/>
  <c r="BW340" i="20"/>
  <c r="BW341" i="20"/>
  <c r="BW342" i="20"/>
  <c r="BW343" i="20"/>
  <c r="BW344" i="20"/>
  <c r="BW345" i="20"/>
  <c r="BW346" i="20"/>
  <c r="BW347" i="20"/>
  <c r="BW348" i="20"/>
  <c r="BW349" i="20"/>
  <c r="BW350" i="20"/>
  <c r="BW351" i="20"/>
  <c r="BW352" i="20"/>
  <c r="BW353" i="20"/>
  <c r="BW354" i="20"/>
  <c r="BW355" i="20"/>
  <c r="BW356" i="20"/>
  <c r="BW357" i="20"/>
  <c r="BW358" i="20"/>
  <c r="BW359" i="20"/>
  <c r="BW360" i="20"/>
  <c r="BW361" i="20"/>
  <c r="BW362" i="20"/>
  <c r="BW363" i="20"/>
  <c r="BW364" i="20"/>
  <c r="BW365" i="20"/>
  <c r="BW366" i="20"/>
  <c r="BW367" i="20"/>
  <c r="BW368" i="20"/>
  <c r="BW369" i="20"/>
  <c r="BW370" i="20"/>
  <c r="BW371" i="20"/>
  <c r="BW372" i="20"/>
  <c r="BW373" i="20"/>
  <c r="BW374" i="20"/>
  <c r="BW375" i="20"/>
  <c r="BW376" i="20"/>
  <c r="BW377" i="20"/>
  <c r="BW378" i="20"/>
  <c r="BW379" i="20"/>
  <c r="BW380" i="20"/>
  <c r="BW381" i="20"/>
  <c r="BW382" i="20"/>
  <c r="BW383" i="20"/>
  <c r="BW384" i="20"/>
  <c r="BW385" i="20"/>
  <c r="BW386" i="20"/>
  <c r="BW387" i="20"/>
  <c r="BW388" i="20"/>
  <c r="BW389" i="20"/>
  <c r="BW390" i="20"/>
  <c r="BW391" i="20"/>
  <c r="BW392" i="20"/>
  <c r="BW393" i="20"/>
  <c r="BW394" i="20"/>
  <c r="BW395" i="20"/>
  <c r="BW396" i="20"/>
  <c r="BW397" i="20"/>
  <c r="BW398" i="20"/>
  <c r="BW399" i="20"/>
  <c r="BW400" i="20"/>
  <c r="BW401" i="20"/>
  <c r="BW402" i="20"/>
  <c r="BW403" i="20"/>
  <c r="BW404" i="20"/>
  <c r="BW405" i="20"/>
  <c r="BW406" i="20"/>
  <c r="BW407" i="20"/>
  <c r="BW408" i="20"/>
  <c r="BW409" i="20"/>
  <c r="BW410" i="20"/>
  <c r="BW411" i="20"/>
  <c r="BW412" i="20"/>
  <c r="BW413" i="20"/>
  <c r="BW414" i="20"/>
  <c r="BW415" i="20"/>
  <c r="BW416" i="20"/>
  <c r="BW417" i="20"/>
  <c r="BW418" i="20"/>
  <c r="BW419" i="20"/>
  <c r="BW420" i="20"/>
  <c r="BW421" i="20"/>
  <c r="BW422" i="20"/>
  <c r="BW423" i="20"/>
  <c r="BW424" i="20"/>
  <c r="BW425" i="20"/>
  <c r="BW426" i="20"/>
  <c r="BW427" i="20"/>
  <c r="BW428" i="20"/>
  <c r="BW429" i="20"/>
  <c r="BW430" i="20"/>
  <c r="BW431" i="20"/>
  <c r="BW432" i="20"/>
  <c r="BW433" i="20"/>
  <c r="BW434" i="20"/>
  <c r="BW435" i="20"/>
  <c r="BW436" i="20"/>
  <c r="BW437" i="20"/>
  <c r="BW438" i="20"/>
  <c r="BW439" i="20"/>
  <c r="BW440" i="20"/>
  <c r="BW441" i="20"/>
  <c r="BW442" i="20"/>
  <c r="BW443" i="20"/>
  <c r="BW444" i="20"/>
  <c r="BW445" i="20"/>
  <c r="BW446" i="20"/>
  <c r="BW447" i="20"/>
  <c r="BW448" i="20"/>
  <c r="BW449" i="20"/>
  <c r="BW450" i="20"/>
  <c r="BW451" i="20"/>
  <c r="BW452" i="20"/>
  <c r="BW453" i="20"/>
  <c r="BW454" i="20"/>
  <c r="BW455" i="20"/>
  <c r="BW456" i="20"/>
  <c r="BW457" i="20"/>
  <c r="BW458" i="20"/>
  <c r="BW459" i="20"/>
  <c r="BW460" i="20"/>
  <c r="BW461" i="20"/>
  <c r="BW462" i="20"/>
  <c r="BW463" i="20"/>
  <c r="BW464" i="20"/>
  <c r="BW465" i="20"/>
  <c r="BW466" i="20"/>
  <c r="BW467" i="20"/>
  <c r="BW468" i="20"/>
  <c r="BW469" i="20"/>
  <c r="BW470" i="20"/>
  <c r="BW471" i="20"/>
  <c r="BW472" i="20"/>
  <c r="BW473" i="20"/>
  <c r="BW474" i="20"/>
  <c r="BW475" i="20"/>
  <c r="BW476" i="20"/>
  <c r="BW477" i="20"/>
  <c r="BW478" i="20"/>
  <c r="BW479" i="20"/>
  <c r="BW480" i="20"/>
  <c r="BW481" i="20"/>
  <c r="BW482" i="20"/>
  <c r="BW483" i="20"/>
  <c r="BW484" i="20"/>
  <c r="BW485" i="20"/>
  <c r="BW486" i="20"/>
  <c r="BW487" i="20"/>
  <c r="BW488" i="20"/>
  <c r="BW489" i="20"/>
  <c r="BW490" i="20"/>
  <c r="BW491" i="20"/>
  <c r="BW492" i="20"/>
  <c r="BW493" i="20"/>
  <c r="BW494" i="20"/>
  <c r="BW495" i="20"/>
  <c r="BW496" i="20"/>
  <c r="BW497" i="20"/>
  <c r="BW498" i="20"/>
  <c r="BW499" i="20"/>
  <c r="BW500" i="20"/>
  <c r="BW501" i="20"/>
  <c r="BW502" i="20"/>
  <c r="BW503" i="20"/>
  <c r="BW504" i="20"/>
  <c r="BW505" i="20"/>
  <c r="BW506" i="20"/>
  <c r="BW507" i="20"/>
  <c r="BW508" i="20"/>
  <c r="BW509" i="20"/>
  <c r="BW510" i="20"/>
  <c r="BW511" i="20"/>
  <c r="BW512" i="20"/>
  <c r="BW513" i="20"/>
  <c r="BW514" i="20"/>
  <c r="BW515" i="20"/>
  <c r="BW516" i="20"/>
  <c r="BW517" i="20"/>
  <c r="BW518" i="20"/>
  <c r="BW519" i="20"/>
  <c r="BW520" i="20"/>
  <c r="BW521" i="20"/>
  <c r="BW522" i="20"/>
  <c r="BW523" i="20"/>
  <c r="BW524" i="20"/>
  <c r="BW525" i="20"/>
  <c r="BW526" i="20"/>
  <c r="BW527" i="20"/>
  <c r="BW528" i="20"/>
  <c r="BW529" i="20"/>
  <c r="BW530" i="20"/>
  <c r="BW531" i="20"/>
  <c r="BW532" i="20"/>
  <c r="BW533" i="20"/>
  <c r="BW534" i="20"/>
  <c r="BW535" i="20"/>
  <c r="BW536" i="20"/>
  <c r="BW537" i="20"/>
  <c r="BW538" i="20"/>
  <c r="BW539" i="20"/>
  <c r="BW540" i="20"/>
  <c r="BW541" i="20"/>
  <c r="BW542" i="20"/>
  <c r="BW543" i="20"/>
  <c r="BW544" i="20"/>
  <c r="BW545" i="20"/>
  <c r="BW546" i="20"/>
  <c r="BW547" i="20"/>
  <c r="BW548" i="20"/>
  <c r="BW549" i="20"/>
  <c r="BW550" i="20"/>
  <c r="BW551" i="20"/>
  <c r="BW552" i="20"/>
  <c r="BW553" i="20"/>
  <c r="BW554" i="20"/>
  <c r="BW555" i="20"/>
  <c r="BW556" i="20"/>
  <c r="BW557" i="20"/>
  <c r="BW558" i="20"/>
  <c r="BW559" i="20"/>
  <c r="BW560" i="20"/>
  <c r="BW561" i="20"/>
  <c r="BW562" i="20"/>
  <c r="BW563" i="20"/>
  <c r="BW564" i="20"/>
  <c r="BW565" i="20"/>
  <c r="BV2" i="20"/>
  <c r="BV3" i="20"/>
  <c r="BV4" i="20"/>
  <c r="BV5" i="20"/>
  <c r="BV6" i="20"/>
  <c r="BV7" i="20"/>
  <c r="BV8" i="20"/>
  <c r="BV9" i="20"/>
  <c r="BV10" i="20"/>
  <c r="BV11" i="20"/>
  <c r="BV12" i="20"/>
  <c r="BV13" i="20"/>
  <c r="BV14" i="20"/>
  <c r="BV15" i="20"/>
  <c r="BV16" i="20"/>
  <c r="BV17" i="20"/>
  <c r="BV18" i="20"/>
  <c r="BV19" i="20"/>
  <c r="BV20" i="20"/>
  <c r="BV21" i="20"/>
  <c r="BV22" i="20"/>
  <c r="BV23" i="20"/>
  <c r="BV24" i="20"/>
  <c r="BV25" i="20"/>
  <c r="BV26" i="20"/>
  <c r="BV27" i="20"/>
  <c r="BV28" i="20"/>
  <c r="BV29" i="20"/>
  <c r="BV30" i="20"/>
  <c r="BV31" i="20"/>
  <c r="BV32" i="20"/>
  <c r="BV33" i="20"/>
  <c r="BV34" i="20"/>
  <c r="BV35" i="20"/>
  <c r="BV36" i="20"/>
  <c r="BV37" i="20"/>
  <c r="BV38" i="20"/>
  <c r="BV39" i="20"/>
  <c r="BV40" i="20"/>
  <c r="BV41" i="20"/>
  <c r="BV42" i="20"/>
  <c r="BV43" i="20"/>
  <c r="BV44" i="20"/>
  <c r="BV45" i="20"/>
  <c r="BV46" i="20"/>
  <c r="BV47" i="20"/>
  <c r="BV48" i="20"/>
  <c r="BV49" i="20"/>
  <c r="BV50" i="20"/>
  <c r="BV51" i="20"/>
  <c r="BV52" i="20"/>
  <c r="BV53" i="20"/>
  <c r="BV54" i="20"/>
  <c r="BV55" i="20"/>
  <c r="BV56" i="20"/>
  <c r="BV57" i="20"/>
  <c r="BV58" i="20"/>
  <c r="BV59" i="20"/>
  <c r="BV60" i="20"/>
  <c r="BV61" i="20"/>
  <c r="BV62" i="20"/>
  <c r="BV63" i="20"/>
  <c r="BV64" i="20"/>
  <c r="BV65" i="20"/>
  <c r="BV66" i="20"/>
  <c r="BV67" i="20"/>
  <c r="BV68" i="20"/>
  <c r="BV69" i="20"/>
  <c r="BV70" i="20"/>
  <c r="BV71" i="20"/>
  <c r="BV72" i="20"/>
  <c r="BV73" i="20"/>
  <c r="BV74" i="20"/>
  <c r="BV75" i="20"/>
  <c r="BV76" i="20"/>
  <c r="BV77" i="20"/>
  <c r="BV78" i="20"/>
  <c r="BV79" i="20"/>
  <c r="BV80" i="20"/>
  <c r="BV81" i="20"/>
  <c r="BV82" i="20"/>
  <c r="BV83" i="20"/>
  <c r="BV84" i="20"/>
  <c r="BV85" i="20"/>
  <c r="BV86" i="20"/>
  <c r="BV87" i="20"/>
  <c r="BV88" i="20"/>
  <c r="BV89" i="20"/>
  <c r="BV90" i="20"/>
  <c r="BV91" i="20"/>
  <c r="BV92" i="20"/>
  <c r="BV93" i="20"/>
  <c r="BV94" i="20"/>
  <c r="BV95" i="20"/>
  <c r="BV96" i="20"/>
  <c r="BV97" i="20"/>
  <c r="BV98" i="20"/>
  <c r="BV99" i="20"/>
  <c r="BV100" i="20"/>
  <c r="BV101" i="20"/>
  <c r="BV102" i="20"/>
  <c r="BV103" i="20"/>
  <c r="BV104" i="20"/>
  <c r="BV105" i="20"/>
  <c r="BV106" i="20"/>
  <c r="BV107" i="20"/>
  <c r="BV108" i="20"/>
  <c r="BV109" i="20"/>
  <c r="BV110" i="20"/>
  <c r="BV111" i="20"/>
  <c r="BV112" i="20"/>
  <c r="BV113" i="20"/>
  <c r="BV114" i="20"/>
  <c r="BV115" i="20"/>
  <c r="BV116" i="20"/>
  <c r="BV117" i="20"/>
  <c r="BV118" i="20"/>
  <c r="BV119" i="20"/>
  <c r="BV120" i="20"/>
  <c r="BV121" i="20"/>
  <c r="BV122" i="20"/>
  <c r="BV123" i="20"/>
  <c r="BV124" i="20"/>
  <c r="BV125" i="20"/>
  <c r="BV126" i="20"/>
  <c r="BV127" i="20"/>
  <c r="BV128" i="20"/>
  <c r="BV129" i="20"/>
  <c r="BV130" i="20"/>
  <c r="BV131" i="20"/>
  <c r="BV132" i="20"/>
  <c r="BV133" i="20"/>
  <c r="BV134" i="20"/>
  <c r="BV135" i="20"/>
  <c r="BV136" i="20"/>
  <c r="BV137" i="20"/>
  <c r="BV138" i="20"/>
  <c r="BV139" i="20"/>
  <c r="BV140" i="20"/>
  <c r="BV141" i="20"/>
  <c r="BV142" i="20"/>
  <c r="BV143" i="20"/>
  <c r="BV144" i="20"/>
  <c r="BV145" i="20"/>
  <c r="BV146" i="20"/>
  <c r="BV147" i="20"/>
  <c r="BV148" i="20"/>
  <c r="BV149" i="20"/>
  <c r="BV150" i="20"/>
  <c r="BV151" i="20"/>
  <c r="BV152" i="20"/>
  <c r="BV153" i="20"/>
  <c r="BV154" i="20"/>
  <c r="BV155" i="20"/>
  <c r="BV156" i="20"/>
  <c r="BV157" i="20"/>
  <c r="BV158" i="20"/>
  <c r="BV159" i="20"/>
  <c r="BV160" i="20"/>
  <c r="BV161" i="20"/>
  <c r="BV162" i="20"/>
  <c r="BV163" i="20"/>
  <c r="BV164" i="20"/>
  <c r="BV165" i="20"/>
  <c r="BV166" i="20"/>
  <c r="BV167" i="20"/>
  <c r="BV168" i="20"/>
  <c r="BV169" i="20"/>
  <c r="BV170" i="20"/>
  <c r="BV171" i="20"/>
  <c r="BV172" i="20"/>
  <c r="BV173" i="20"/>
  <c r="BV174" i="20"/>
  <c r="BV175" i="20"/>
  <c r="BV176" i="20"/>
  <c r="BV177" i="20"/>
  <c r="BV178" i="20"/>
  <c r="BV179" i="20"/>
  <c r="BV180" i="20"/>
  <c r="BV181" i="20"/>
  <c r="BV182" i="20"/>
  <c r="BV183" i="20"/>
  <c r="BV184" i="20"/>
  <c r="BV185" i="20"/>
  <c r="BV186" i="20"/>
  <c r="BV187" i="20"/>
  <c r="BV188" i="20"/>
  <c r="BV189" i="20"/>
  <c r="BV190" i="20"/>
  <c r="BV191" i="20"/>
  <c r="BV192" i="20"/>
  <c r="BV193" i="20"/>
  <c r="BV194" i="20"/>
  <c r="BV195" i="20"/>
  <c r="BV196" i="20"/>
  <c r="BV197" i="20"/>
  <c r="BV198" i="20"/>
  <c r="BV199" i="20"/>
  <c r="BV200" i="20"/>
  <c r="BV201" i="20"/>
  <c r="BV202" i="20"/>
  <c r="BV203" i="20"/>
  <c r="BV204" i="20"/>
  <c r="BV205" i="20"/>
  <c r="BV206" i="20"/>
  <c r="BV207" i="20"/>
  <c r="BV208" i="20"/>
  <c r="BV209" i="20"/>
  <c r="BV210" i="20"/>
  <c r="BV211" i="20"/>
  <c r="BV212" i="20"/>
  <c r="BV213" i="20"/>
  <c r="BV214" i="20"/>
  <c r="BV215" i="20"/>
  <c r="BV216" i="20"/>
  <c r="BV217" i="20"/>
  <c r="BV218" i="20"/>
  <c r="BV219" i="20"/>
  <c r="BV220" i="20"/>
  <c r="BV221" i="20"/>
  <c r="BV222" i="20"/>
  <c r="BV223" i="20"/>
  <c r="BV224" i="20"/>
  <c r="BV225" i="20"/>
  <c r="BV226" i="20"/>
  <c r="BV227" i="20"/>
  <c r="BV228" i="20"/>
  <c r="BV229" i="20"/>
  <c r="BV230" i="20"/>
  <c r="BV231" i="20"/>
  <c r="BV232" i="20"/>
  <c r="BV233" i="20"/>
  <c r="BV234" i="20"/>
  <c r="BV235" i="20"/>
  <c r="BV236" i="20"/>
  <c r="BV237" i="20"/>
  <c r="BV238" i="20"/>
  <c r="BV239" i="20"/>
  <c r="BV240" i="20"/>
  <c r="BV241" i="20"/>
  <c r="BV242" i="20"/>
  <c r="BV243" i="20"/>
  <c r="BV244" i="20"/>
  <c r="BV245" i="20"/>
  <c r="BV246" i="20"/>
  <c r="BV247" i="20"/>
  <c r="BV248" i="20"/>
  <c r="BV249" i="20"/>
  <c r="BV250" i="20"/>
  <c r="BV251" i="20"/>
  <c r="BV252" i="20"/>
  <c r="BV253" i="20"/>
  <c r="BV254" i="20"/>
  <c r="BV255" i="20"/>
  <c r="BV256" i="20"/>
  <c r="BV257" i="20"/>
  <c r="BV258" i="20"/>
  <c r="BV259" i="20"/>
  <c r="BV260" i="20"/>
  <c r="BV261" i="20"/>
  <c r="BV262" i="20"/>
  <c r="BV263" i="20"/>
  <c r="BV264" i="20"/>
  <c r="BV265" i="20"/>
  <c r="BV266" i="20"/>
  <c r="BV267" i="20"/>
  <c r="BV268" i="20"/>
  <c r="BV269" i="20"/>
  <c r="BV270" i="20"/>
  <c r="BV271" i="20"/>
  <c r="BV272" i="20"/>
  <c r="BV273" i="20"/>
  <c r="BV274" i="20"/>
  <c r="BV275" i="20"/>
  <c r="BV276" i="20"/>
  <c r="BV277" i="20"/>
  <c r="BV278" i="20"/>
  <c r="BV279" i="20"/>
  <c r="BV280" i="20"/>
  <c r="BV281" i="20"/>
  <c r="BV282" i="20"/>
  <c r="BV283" i="20"/>
  <c r="BV284" i="20"/>
  <c r="BV285" i="20"/>
  <c r="BV286" i="20"/>
  <c r="BV287" i="20"/>
  <c r="BV288" i="20"/>
  <c r="BV289" i="20"/>
  <c r="BV290" i="20"/>
  <c r="BV291" i="20"/>
  <c r="BV292" i="20"/>
  <c r="BV293" i="20"/>
  <c r="BV294" i="20"/>
  <c r="BV295" i="20"/>
  <c r="BV296" i="20"/>
  <c r="BV297" i="20"/>
  <c r="BV298" i="20"/>
  <c r="BV299" i="20"/>
  <c r="BV300" i="20"/>
  <c r="BV301" i="20"/>
  <c r="BV302" i="20"/>
  <c r="BV303" i="20"/>
  <c r="BV304" i="20"/>
  <c r="BV305" i="20"/>
  <c r="BV306" i="20"/>
  <c r="BV307" i="20"/>
  <c r="BV308" i="20"/>
  <c r="BV309" i="20"/>
  <c r="BV310" i="20"/>
  <c r="BV311" i="20"/>
  <c r="BV312" i="20"/>
  <c r="BV313" i="20"/>
  <c r="BV314" i="20"/>
  <c r="BV315" i="20"/>
  <c r="BV316" i="20"/>
  <c r="BV317" i="20"/>
  <c r="BV318" i="20"/>
  <c r="BV319" i="20"/>
  <c r="BV320" i="20"/>
  <c r="BV321" i="20"/>
  <c r="BV322" i="20"/>
  <c r="BV323" i="20"/>
  <c r="BV324" i="20"/>
  <c r="BV325" i="20"/>
  <c r="BV326" i="20"/>
  <c r="BV327" i="20"/>
  <c r="BV328" i="20"/>
  <c r="BV329" i="20"/>
  <c r="BV330" i="20"/>
  <c r="BV331" i="20"/>
  <c r="BV332" i="20"/>
  <c r="BV333" i="20"/>
  <c r="BV334" i="20"/>
  <c r="BV335" i="20"/>
  <c r="BV336" i="20"/>
  <c r="BV337" i="20"/>
  <c r="BV338" i="20"/>
  <c r="BV339" i="20"/>
  <c r="BV340" i="20"/>
  <c r="BV341" i="20"/>
  <c r="BV342" i="20"/>
  <c r="BV343" i="20"/>
  <c r="BV344" i="20"/>
  <c r="BV345" i="20"/>
  <c r="BV346" i="20"/>
  <c r="BV347" i="20"/>
  <c r="BV348" i="20"/>
  <c r="BV349" i="20"/>
  <c r="BV350" i="20"/>
  <c r="BV351" i="20"/>
  <c r="BV352" i="20"/>
  <c r="BV353" i="20"/>
  <c r="BV354" i="20"/>
  <c r="BV355" i="20"/>
  <c r="BV356" i="20"/>
  <c r="BV357" i="20"/>
  <c r="BV358" i="20"/>
  <c r="BV359" i="20"/>
  <c r="BV360" i="20"/>
  <c r="BV361" i="20"/>
  <c r="BV362" i="20"/>
  <c r="BV363" i="20"/>
  <c r="BV364" i="20"/>
  <c r="BV365" i="20"/>
  <c r="BV366" i="20"/>
  <c r="BV367" i="20"/>
  <c r="BV368" i="20"/>
  <c r="BV369" i="20"/>
  <c r="BV370" i="20"/>
  <c r="BV371" i="20"/>
  <c r="BV372" i="20"/>
  <c r="BV373" i="20"/>
  <c r="BV374" i="20"/>
  <c r="BV375" i="20"/>
  <c r="BV376" i="20"/>
  <c r="BV377" i="20"/>
  <c r="BV378" i="20"/>
  <c r="BV379" i="20"/>
  <c r="BV380" i="20"/>
  <c r="BV381" i="20"/>
  <c r="BV382" i="20"/>
  <c r="BV383" i="20"/>
  <c r="BV384" i="20"/>
  <c r="BV385" i="20"/>
  <c r="BV386" i="20"/>
  <c r="BV387" i="20"/>
  <c r="BV388" i="20"/>
  <c r="BV389" i="20"/>
  <c r="BV390" i="20"/>
  <c r="BV391" i="20"/>
  <c r="BV392" i="20"/>
  <c r="BV393" i="20"/>
  <c r="BV394" i="20"/>
  <c r="BV395" i="20"/>
  <c r="BV396" i="20"/>
  <c r="BV397" i="20"/>
  <c r="BV398" i="20"/>
  <c r="BV399" i="20"/>
  <c r="BV400" i="20"/>
  <c r="BV401" i="20"/>
  <c r="BV402" i="20"/>
  <c r="BV403" i="20"/>
  <c r="BV404" i="20"/>
  <c r="BV405" i="20"/>
  <c r="BV406" i="20"/>
  <c r="BV407" i="20"/>
  <c r="BV408" i="20"/>
  <c r="BV409" i="20"/>
  <c r="BV410" i="20"/>
  <c r="BV411" i="20"/>
  <c r="BV412" i="20"/>
  <c r="BV413" i="20"/>
  <c r="BV414" i="20"/>
  <c r="BV415" i="20"/>
  <c r="BV416" i="20"/>
  <c r="BV417" i="20"/>
  <c r="BV418" i="20"/>
  <c r="BV419" i="20"/>
  <c r="BV420" i="20"/>
  <c r="BV421" i="20"/>
  <c r="BV422" i="20"/>
  <c r="BV423" i="20"/>
  <c r="BV424" i="20"/>
  <c r="BV425" i="20"/>
  <c r="BV426" i="20"/>
  <c r="BV427" i="20"/>
  <c r="BV428" i="20"/>
  <c r="BV429" i="20"/>
  <c r="BV430" i="20"/>
  <c r="BV431" i="20"/>
  <c r="BV432" i="20"/>
  <c r="BV433" i="20"/>
  <c r="BV434" i="20"/>
  <c r="BV435" i="20"/>
  <c r="BV436" i="20"/>
  <c r="BV437" i="20"/>
  <c r="BV438" i="20"/>
  <c r="BV439" i="20"/>
  <c r="BV440" i="20"/>
  <c r="BV441" i="20"/>
  <c r="BV442" i="20"/>
  <c r="BV443" i="20"/>
  <c r="BV444" i="20"/>
  <c r="BV445" i="20"/>
  <c r="BV446" i="20"/>
  <c r="BV447" i="20"/>
  <c r="BV448" i="20"/>
  <c r="BV449" i="20"/>
  <c r="BV450" i="20"/>
  <c r="BV451" i="20"/>
  <c r="BV452" i="20"/>
  <c r="BV453" i="20"/>
  <c r="BV454" i="20"/>
  <c r="BV455" i="20"/>
  <c r="BV456" i="20"/>
  <c r="BV457" i="20"/>
  <c r="BV458" i="20"/>
  <c r="BV459" i="20"/>
  <c r="BV460" i="20"/>
  <c r="BV461" i="20"/>
  <c r="BV462" i="20"/>
  <c r="BV463" i="20"/>
  <c r="BV464" i="20"/>
  <c r="BV465" i="20"/>
  <c r="BV466" i="20"/>
  <c r="BV467" i="20"/>
  <c r="BV468" i="20"/>
  <c r="BV469" i="20"/>
  <c r="BV470" i="20"/>
  <c r="BV471" i="20"/>
  <c r="BV472" i="20"/>
  <c r="BV473" i="20"/>
  <c r="BV474" i="20"/>
  <c r="BV475" i="20"/>
  <c r="BV476" i="20"/>
  <c r="BV477" i="20"/>
  <c r="BV478" i="20"/>
  <c r="BV479" i="20"/>
  <c r="BV480" i="20"/>
  <c r="BV481" i="20"/>
  <c r="BV482" i="20"/>
  <c r="BV483" i="20"/>
  <c r="BV484" i="20"/>
  <c r="BV485" i="20"/>
  <c r="BV486" i="20"/>
  <c r="BV487" i="20"/>
  <c r="BV488" i="20"/>
  <c r="BV489" i="20"/>
  <c r="BV490" i="20"/>
  <c r="BV491" i="20"/>
  <c r="BV492" i="20"/>
  <c r="BV493" i="20"/>
  <c r="BV494" i="20"/>
  <c r="BV495" i="20"/>
  <c r="BV496" i="20"/>
  <c r="BV497" i="20"/>
  <c r="BV498" i="20"/>
  <c r="BV499" i="20"/>
  <c r="BV500" i="20"/>
  <c r="BV501" i="20"/>
  <c r="BV502" i="20"/>
  <c r="BV503" i="20"/>
  <c r="BV504" i="20"/>
  <c r="BV505" i="20"/>
  <c r="BV506" i="20"/>
  <c r="BV507" i="20"/>
  <c r="BV508" i="20"/>
  <c r="BV509" i="20"/>
  <c r="BV510" i="20"/>
  <c r="BV511" i="20"/>
  <c r="BV512" i="20"/>
  <c r="BV513" i="20"/>
  <c r="BV514" i="20"/>
  <c r="BV515" i="20"/>
  <c r="BV516" i="20"/>
  <c r="BV517" i="20"/>
  <c r="BV518" i="20"/>
  <c r="BV519" i="20"/>
  <c r="BV520" i="20"/>
  <c r="BV521" i="20"/>
  <c r="BV522" i="20"/>
  <c r="BV523" i="20"/>
  <c r="BV524" i="20"/>
  <c r="BV525" i="20"/>
  <c r="BV526" i="20"/>
  <c r="BV527" i="20"/>
  <c r="BV528" i="20"/>
  <c r="BV529" i="20"/>
  <c r="BV530" i="20"/>
  <c r="BV531" i="20"/>
  <c r="BV532" i="20"/>
  <c r="BV533" i="20"/>
  <c r="BV534" i="20"/>
  <c r="BV535" i="20"/>
  <c r="BV536" i="20"/>
  <c r="BV537" i="20"/>
  <c r="BV538" i="20"/>
  <c r="BV539" i="20"/>
  <c r="BV540" i="20"/>
  <c r="BV541" i="20"/>
  <c r="BV542" i="20"/>
  <c r="BV543" i="20"/>
  <c r="BV544" i="20"/>
  <c r="BV545" i="20"/>
  <c r="BV546" i="20"/>
  <c r="BV547" i="20"/>
  <c r="BV548" i="20"/>
  <c r="BV549" i="20"/>
  <c r="BV550" i="20"/>
  <c r="BV551" i="20"/>
  <c r="BV552" i="20"/>
  <c r="BV553" i="20"/>
  <c r="BV554" i="20"/>
  <c r="BV555" i="20"/>
  <c r="BV556" i="20"/>
  <c r="BV557" i="20"/>
  <c r="BV558" i="20"/>
  <c r="BV559" i="20"/>
  <c r="BV560" i="20"/>
  <c r="BV561" i="20"/>
  <c r="BV562" i="20"/>
  <c r="BV563" i="20"/>
  <c r="BV564" i="20"/>
  <c r="BV565" i="20"/>
  <c r="BT2" i="20"/>
  <c r="BT3" i="20"/>
  <c r="BT4" i="20"/>
  <c r="BT5" i="20"/>
  <c r="BT6" i="20"/>
  <c r="BT7" i="20"/>
  <c r="BT8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69" i="20"/>
  <c r="BT70" i="20"/>
  <c r="BT71" i="20"/>
  <c r="BT72" i="20"/>
  <c r="BT73" i="20"/>
  <c r="BT74" i="20"/>
  <c r="BT75" i="20"/>
  <c r="BT76" i="20"/>
  <c r="BT77" i="20"/>
  <c r="BT78" i="20"/>
  <c r="BT79" i="20"/>
  <c r="BT80" i="20"/>
  <c r="BT81" i="20"/>
  <c r="BT82" i="20"/>
  <c r="BT83" i="20"/>
  <c r="BT84" i="20"/>
  <c r="BT85" i="20"/>
  <c r="BT86" i="20"/>
  <c r="BT87" i="20"/>
  <c r="BT88" i="20"/>
  <c r="BT89" i="20"/>
  <c r="BT90" i="20"/>
  <c r="BT91" i="20"/>
  <c r="BT92" i="20"/>
  <c r="BT93" i="20"/>
  <c r="BT94" i="20"/>
  <c r="BT95" i="20"/>
  <c r="BT96" i="20"/>
  <c r="BT97" i="20"/>
  <c r="BT98" i="20"/>
  <c r="BT99" i="20"/>
  <c r="BT100" i="20"/>
  <c r="BT101" i="20"/>
  <c r="BT102" i="20"/>
  <c r="BT103" i="20"/>
  <c r="BT104" i="20"/>
  <c r="BT105" i="20"/>
  <c r="BT106" i="20"/>
  <c r="BT107" i="20"/>
  <c r="BT108" i="20"/>
  <c r="BT109" i="20"/>
  <c r="BT110" i="20"/>
  <c r="BT111" i="20"/>
  <c r="BT112" i="20"/>
  <c r="BT113" i="20"/>
  <c r="BT114" i="20"/>
  <c r="BT115" i="20"/>
  <c r="BT116" i="20"/>
  <c r="BT117" i="20"/>
  <c r="BT118" i="20"/>
  <c r="BT119" i="20"/>
  <c r="BT120" i="20"/>
  <c r="BT121" i="20"/>
  <c r="BT122" i="20"/>
  <c r="BT123" i="20"/>
  <c r="BT124" i="20"/>
  <c r="BT125" i="20"/>
  <c r="BT126" i="20"/>
  <c r="BT127" i="20"/>
  <c r="BT128" i="20"/>
  <c r="BT129" i="20"/>
  <c r="BT130" i="20"/>
  <c r="BT131" i="20"/>
  <c r="BT132" i="20"/>
  <c r="BT133" i="20"/>
  <c r="BT134" i="20"/>
  <c r="BT135" i="20"/>
  <c r="BT136" i="20"/>
  <c r="BT137" i="20"/>
  <c r="BT138" i="20"/>
  <c r="BT139" i="20"/>
  <c r="BT140" i="20"/>
  <c r="BT141" i="20"/>
  <c r="BT142" i="20"/>
  <c r="BT143" i="20"/>
  <c r="BT144" i="20"/>
  <c r="BT145" i="20"/>
  <c r="BT146" i="20"/>
  <c r="BT147" i="20"/>
  <c r="BT148" i="20"/>
  <c r="BT149" i="20"/>
  <c r="BT150" i="20"/>
  <c r="BT151" i="20"/>
  <c r="BT152" i="20"/>
  <c r="BT153" i="20"/>
  <c r="BT154" i="20"/>
  <c r="BT155" i="20"/>
  <c r="BT156" i="20"/>
  <c r="BT157" i="20"/>
  <c r="BT158" i="20"/>
  <c r="BT159" i="20"/>
  <c r="BT160" i="20"/>
  <c r="BT161" i="20"/>
  <c r="BT162" i="20"/>
  <c r="BT163" i="20"/>
  <c r="BT164" i="20"/>
  <c r="BT165" i="20"/>
  <c r="BT166" i="20"/>
  <c r="BT167" i="20"/>
  <c r="BT168" i="20"/>
  <c r="BT169" i="20"/>
  <c r="BT170" i="20"/>
  <c r="BT171" i="20"/>
  <c r="BT172" i="20"/>
  <c r="BT173" i="20"/>
  <c r="BT174" i="20"/>
  <c r="BT175" i="20"/>
  <c r="BT176" i="20"/>
  <c r="BT177" i="20"/>
  <c r="BT178" i="20"/>
  <c r="BT179" i="20"/>
  <c r="BT180" i="20"/>
  <c r="BT181" i="20"/>
  <c r="BT182" i="20"/>
  <c r="BT183" i="20"/>
  <c r="BT184" i="20"/>
  <c r="BT185" i="20"/>
  <c r="BT186" i="20"/>
  <c r="BT187" i="20"/>
  <c r="BT188" i="20"/>
  <c r="BT189" i="20"/>
  <c r="BT190" i="20"/>
  <c r="BT191" i="20"/>
  <c r="BT192" i="20"/>
  <c r="BT193" i="20"/>
  <c r="BT194" i="20"/>
  <c r="BT195" i="20"/>
  <c r="BT196" i="20"/>
  <c r="BT197" i="20"/>
  <c r="BT198" i="20"/>
  <c r="BT199" i="20"/>
  <c r="BT200" i="20"/>
  <c r="BT201" i="20"/>
  <c r="BT202" i="20"/>
  <c r="BT203" i="20"/>
  <c r="BT204" i="20"/>
  <c r="BT205" i="20"/>
  <c r="BT206" i="20"/>
  <c r="BT207" i="20"/>
  <c r="BT208" i="20"/>
  <c r="BT209" i="20"/>
  <c r="BT210" i="20"/>
  <c r="BT211" i="20"/>
  <c r="BT212" i="20"/>
  <c r="BT213" i="20"/>
  <c r="BT214" i="20"/>
  <c r="BT215" i="20"/>
  <c r="BT216" i="20"/>
  <c r="BT217" i="20"/>
  <c r="BT218" i="20"/>
  <c r="BT219" i="20"/>
  <c r="BT220" i="20"/>
  <c r="BT221" i="20"/>
  <c r="BT222" i="20"/>
  <c r="BT223" i="20"/>
  <c r="BT224" i="20"/>
  <c r="BT225" i="20"/>
  <c r="BT226" i="20"/>
  <c r="BT227" i="20"/>
  <c r="BT228" i="20"/>
  <c r="BT229" i="20"/>
  <c r="BT230" i="20"/>
  <c r="BT231" i="20"/>
  <c r="BT232" i="20"/>
  <c r="BT233" i="20"/>
  <c r="BT234" i="20"/>
  <c r="BT235" i="20"/>
  <c r="BT236" i="20"/>
  <c r="BT237" i="20"/>
  <c r="BT238" i="20"/>
  <c r="BT239" i="20"/>
  <c r="BT240" i="20"/>
  <c r="BT241" i="20"/>
  <c r="BT242" i="20"/>
  <c r="BT243" i="20"/>
  <c r="BT244" i="20"/>
  <c r="BT245" i="20"/>
  <c r="BT246" i="20"/>
  <c r="BT247" i="20"/>
  <c r="BT248" i="20"/>
  <c r="BT249" i="20"/>
  <c r="BT250" i="20"/>
  <c r="BT251" i="20"/>
  <c r="BT252" i="20"/>
  <c r="BT253" i="20"/>
  <c r="BT254" i="20"/>
  <c r="BT255" i="20"/>
  <c r="BT256" i="20"/>
  <c r="BT257" i="20"/>
  <c r="BT258" i="20"/>
  <c r="BT259" i="20"/>
  <c r="BT260" i="20"/>
  <c r="BT261" i="20"/>
  <c r="BT262" i="20"/>
  <c r="BT263" i="20"/>
  <c r="BT264" i="20"/>
  <c r="BT265" i="20"/>
  <c r="BT266" i="20"/>
  <c r="BT267" i="20"/>
  <c r="BT268" i="20"/>
  <c r="BT269" i="20"/>
  <c r="BT270" i="20"/>
  <c r="BT271" i="20"/>
  <c r="BT272" i="20"/>
  <c r="BT273" i="20"/>
  <c r="BT274" i="20"/>
  <c r="BT275" i="20"/>
  <c r="BT276" i="20"/>
  <c r="BT277" i="20"/>
  <c r="BT278" i="20"/>
  <c r="BT279" i="20"/>
  <c r="BT280" i="20"/>
  <c r="BT281" i="20"/>
  <c r="BT282" i="20"/>
  <c r="BT283" i="20"/>
  <c r="BT284" i="20"/>
  <c r="BT285" i="20"/>
  <c r="BT286" i="20"/>
  <c r="BT287" i="20"/>
  <c r="BT288" i="20"/>
  <c r="BT289" i="20"/>
  <c r="BT290" i="20"/>
  <c r="BT291" i="20"/>
  <c r="BT292" i="20"/>
  <c r="BT293" i="20"/>
  <c r="BT294" i="20"/>
  <c r="BT295" i="20"/>
  <c r="BT296" i="20"/>
  <c r="BT297" i="20"/>
  <c r="BT298" i="20"/>
  <c r="BT299" i="20"/>
  <c r="BT300" i="20"/>
  <c r="BT301" i="20"/>
  <c r="BT302" i="20"/>
  <c r="BT303" i="20"/>
  <c r="BT304" i="20"/>
  <c r="BT305" i="20"/>
  <c r="BT306" i="20"/>
  <c r="BT307" i="20"/>
  <c r="BT308" i="20"/>
  <c r="BT309" i="20"/>
  <c r="BT310" i="20"/>
  <c r="BT311" i="20"/>
  <c r="BT312" i="20"/>
  <c r="BT313" i="20"/>
  <c r="BT314" i="20"/>
  <c r="BT315" i="20"/>
  <c r="BT316" i="20"/>
  <c r="BT317" i="20"/>
  <c r="BT318" i="20"/>
  <c r="BT319" i="20"/>
  <c r="BT320" i="20"/>
  <c r="BT321" i="20"/>
  <c r="BT322" i="20"/>
  <c r="BT323" i="20"/>
  <c r="BT324" i="20"/>
  <c r="BT325" i="20"/>
  <c r="BT326" i="20"/>
  <c r="BT327" i="20"/>
  <c r="BT328" i="20"/>
  <c r="BT329" i="20"/>
  <c r="BT330" i="20"/>
  <c r="BT331" i="20"/>
  <c r="BT332" i="20"/>
  <c r="BT333" i="20"/>
  <c r="BT334" i="20"/>
  <c r="BT335" i="20"/>
  <c r="BT336" i="20"/>
  <c r="BT337" i="20"/>
  <c r="BT338" i="20"/>
  <c r="BT339" i="20"/>
  <c r="BT340" i="20"/>
  <c r="BT341" i="20"/>
  <c r="BT342" i="20"/>
  <c r="BT343" i="20"/>
  <c r="BT344" i="20"/>
  <c r="BT345" i="20"/>
  <c r="BT346" i="20"/>
  <c r="BT347" i="20"/>
  <c r="BT348" i="20"/>
  <c r="BT349" i="20"/>
  <c r="BT350" i="20"/>
  <c r="BT351" i="20"/>
  <c r="BT352" i="20"/>
  <c r="BT353" i="20"/>
  <c r="BT354" i="20"/>
  <c r="BT355" i="20"/>
  <c r="BT356" i="20"/>
  <c r="BT357" i="20"/>
  <c r="BT358" i="20"/>
  <c r="BT359" i="20"/>
  <c r="BT360" i="20"/>
  <c r="BT361" i="20"/>
  <c r="BT362" i="20"/>
  <c r="BT363" i="20"/>
  <c r="BT364" i="20"/>
  <c r="BT365" i="20"/>
  <c r="BT366" i="20"/>
  <c r="BT367" i="20"/>
  <c r="BT368" i="20"/>
  <c r="BT369" i="20"/>
  <c r="BT370" i="20"/>
  <c r="BT371" i="20"/>
  <c r="BT372" i="20"/>
  <c r="BT373" i="20"/>
  <c r="BT374" i="20"/>
  <c r="BT375" i="20"/>
  <c r="BT376" i="20"/>
  <c r="BT377" i="20"/>
  <c r="BT378" i="20"/>
  <c r="BT379" i="20"/>
  <c r="BT380" i="20"/>
  <c r="BT381" i="20"/>
  <c r="BT382" i="20"/>
  <c r="BT383" i="20"/>
  <c r="BT384" i="20"/>
  <c r="BT385" i="20"/>
  <c r="BT386" i="20"/>
  <c r="BT387" i="20"/>
  <c r="BT388" i="20"/>
  <c r="BT389" i="20"/>
  <c r="BT390" i="20"/>
  <c r="BT391" i="20"/>
  <c r="BT392" i="20"/>
  <c r="BT393" i="20"/>
  <c r="BT394" i="20"/>
  <c r="BT395" i="20"/>
  <c r="BT396" i="20"/>
  <c r="BT397" i="20"/>
  <c r="BT398" i="20"/>
  <c r="BT399" i="20"/>
  <c r="BT400" i="20"/>
  <c r="BT401" i="20"/>
  <c r="BT402" i="20"/>
  <c r="BT403" i="20"/>
  <c r="BT404" i="20"/>
  <c r="BT405" i="20"/>
  <c r="BT406" i="20"/>
  <c r="BT407" i="20"/>
  <c r="BT408" i="20"/>
  <c r="BT409" i="20"/>
  <c r="BT410" i="20"/>
  <c r="BT411" i="20"/>
  <c r="BT412" i="20"/>
  <c r="BT413" i="20"/>
  <c r="BT414" i="20"/>
  <c r="BT415" i="20"/>
  <c r="BT416" i="20"/>
  <c r="BT417" i="20"/>
  <c r="BT418" i="20"/>
  <c r="BT419" i="20"/>
  <c r="BT420" i="20"/>
  <c r="BT421" i="20"/>
  <c r="BT422" i="20"/>
  <c r="BT423" i="20"/>
  <c r="BT424" i="20"/>
  <c r="BT425" i="20"/>
  <c r="BT426" i="20"/>
  <c r="BT427" i="20"/>
  <c r="BT428" i="20"/>
  <c r="BT429" i="20"/>
  <c r="BT430" i="20"/>
  <c r="BT431" i="20"/>
  <c r="BT432" i="20"/>
  <c r="BT433" i="20"/>
  <c r="BT434" i="20"/>
  <c r="BT435" i="20"/>
  <c r="BT436" i="20"/>
  <c r="BT437" i="20"/>
  <c r="BT438" i="20"/>
  <c r="BT439" i="20"/>
  <c r="BT440" i="20"/>
  <c r="BT441" i="20"/>
  <c r="BT442" i="20"/>
  <c r="BT443" i="20"/>
  <c r="BT444" i="20"/>
  <c r="BT445" i="20"/>
  <c r="BT446" i="20"/>
  <c r="BT447" i="20"/>
  <c r="BT448" i="20"/>
  <c r="BT449" i="20"/>
  <c r="BT450" i="20"/>
  <c r="BT451" i="20"/>
  <c r="BT452" i="20"/>
  <c r="BT453" i="20"/>
  <c r="BT454" i="20"/>
  <c r="BT455" i="20"/>
  <c r="BT456" i="20"/>
  <c r="BT457" i="20"/>
  <c r="BT458" i="20"/>
  <c r="BT459" i="20"/>
  <c r="BT460" i="20"/>
  <c r="BT461" i="20"/>
  <c r="BT462" i="20"/>
  <c r="BT463" i="20"/>
  <c r="BT464" i="20"/>
  <c r="BT465" i="20"/>
  <c r="BT466" i="20"/>
  <c r="BT467" i="20"/>
  <c r="BT468" i="20"/>
  <c r="BT469" i="20"/>
  <c r="BT470" i="20"/>
  <c r="BT471" i="20"/>
  <c r="BT472" i="20"/>
  <c r="BT473" i="20"/>
  <c r="BT474" i="20"/>
  <c r="BT475" i="20"/>
  <c r="BT476" i="20"/>
  <c r="BT477" i="20"/>
  <c r="BT478" i="20"/>
  <c r="BT479" i="20"/>
  <c r="BT480" i="20"/>
  <c r="BT481" i="20"/>
  <c r="BT482" i="20"/>
  <c r="BT483" i="20"/>
  <c r="BT484" i="20"/>
  <c r="BT485" i="20"/>
  <c r="BT486" i="20"/>
  <c r="BT487" i="20"/>
  <c r="BT488" i="20"/>
  <c r="BT489" i="20"/>
  <c r="BT490" i="20"/>
  <c r="BT491" i="20"/>
  <c r="BT492" i="20"/>
  <c r="BT493" i="20"/>
  <c r="BT494" i="20"/>
  <c r="BT495" i="20"/>
  <c r="BT496" i="20"/>
  <c r="BT497" i="20"/>
  <c r="BT498" i="20"/>
  <c r="BT499" i="20"/>
  <c r="BT500" i="20"/>
  <c r="BT501" i="20"/>
  <c r="BT502" i="20"/>
  <c r="BT503" i="20"/>
  <c r="BT504" i="20"/>
  <c r="BT505" i="20"/>
  <c r="BT506" i="20"/>
  <c r="BT507" i="20"/>
  <c r="BT508" i="20"/>
  <c r="BT509" i="20"/>
  <c r="BT510" i="20"/>
  <c r="BT511" i="20"/>
  <c r="BT512" i="20"/>
  <c r="BT513" i="20"/>
  <c r="BT514" i="20"/>
  <c r="BT515" i="20"/>
  <c r="BT516" i="20"/>
  <c r="BT517" i="20"/>
  <c r="BT518" i="20"/>
  <c r="BT519" i="20"/>
  <c r="BT520" i="20"/>
  <c r="BT521" i="20"/>
  <c r="BT522" i="20"/>
  <c r="BT523" i="20"/>
  <c r="BT524" i="20"/>
  <c r="BT525" i="20"/>
  <c r="BT526" i="20"/>
  <c r="BT527" i="20"/>
  <c r="BT528" i="20"/>
  <c r="BT529" i="20"/>
  <c r="BT530" i="20"/>
  <c r="BT531" i="20"/>
  <c r="BT532" i="20"/>
  <c r="BT533" i="20"/>
  <c r="BT534" i="20"/>
  <c r="BT535" i="20"/>
  <c r="BT536" i="20"/>
  <c r="BT537" i="20"/>
  <c r="BT538" i="20"/>
  <c r="BT539" i="20"/>
  <c r="BT540" i="20"/>
  <c r="BT541" i="20"/>
  <c r="BT542" i="20"/>
  <c r="BT543" i="20"/>
  <c r="BT544" i="20"/>
  <c r="BT545" i="20"/>
  <c r="BT546" i="20"/>
  <c r="BT547" i="20"/>
  <c r="BT548" i="20"/>
  <c r="BT549" i="20"/>
  <c r="BT550" i="20"/>
  <c r="BT551" i="20"/>
  <c r="BT552" i="20"/>
  <c r="BT553" i="20"/>
  <c r="BT554" i="20"/>
  <c r="BT555" i="20"/>
  <c r="BT556" i="20"/>
  <c r="BT557" i="20"/>
  <c r="BT558" i="20"/>
  <c r="BT559" i="20"/>
  <c r="BT560" i="20"/>
  <c r="BT561" i="20"/>
  <c r="BT562" i="20"/>
  <c r="BT563" i="20"/>
  <c r="BT564" i="20"/>
  <c r="BT565" i="20"/>
  <c r="BS2" i="20"/>
  <c r="BS3" i="20"/>
  <c r="BS4" i="20"/>
  <c r="BS5" i="20"/>
  <c r="BS6" i="20"/>
  <c r="BS7" i="20"/>
  <c r="BS8" i="20"/>
  <c r="BS9" i="20"/>
  <c r="BS10" i="20"/>
  <c r="BS11" i="20"/>
  <c r="BS12" i="20"/>
  <c r="BS13" i="20"/>
  <c r="BS14" i="20"/>
  <c r="BS15" i="20"/>
  <c r="BS16" i="20"/>
  <c r="BS17" i="20"/>
  <c r="BS18" i="20"/>
  <c r="BS19" i="20"/>
  <c r="BS20" i="20"/>
  <c r="BS21" i="20"/>
  <c r="BS22" i="20"/>
  <c r="BS23" i="20"/>
  <c r="BS24" i="20"/>
  <c r="BS25" i="20"/>
  <c r="BS26" i="20"/>
  <c r="BS27" i="20"/>
  <c r="BS28" i="20"/>
  <c r="BS29" i="20"/>
  <c r="BS30" i="20"/>
  <c r="BS31" i="20"/>
  <c r="BS32" i="20"/>
  <c r="BS33" i="20"/>
  <c r="BS34" i="20"/>
  <c r="BS35" i="20"/>
  <c r="BS36" i="20"/>
  <c r="BS37" i="20"/>
  <c r="BS38" i="20"/>
  <c r="BS39" i="20"/>
  <c r="BS40" i="20"/>
  <c r="BS41" i="20"/>
  <c r="BS42" i="20"/>
  <c r="BS43" i="20"/>
  <c r="BS44" i="20"/>
  <c r="BS45" i="20"/>
  <c r="BS46" i="20"/>
  <c r="BS47" i="20"/>
  <c r="BS48" i="20"/>
  <c r="BS49" i="20"/>
  <c r="BS50" i="20"/>
  <c r="BS51" i="20"/>
  <c r="BS52" i="20"/>
  <c r="BS53" i="20"/>
  <c r="BS54" i="20"/>
  <c r="BS55" i="20"/>
  <c r="BS56" i="20"/>
  <c r="BS57" i="20"/>
  <c r="BS58" i="20"/>
  <c r="BS59" i="20"/>
  <c r="BS60" i="20"/>
  <c r="BS61" i="20"/>
  <c r="BS62" i="20"/>
  <c r="BS63" i="20"/>
  <c r="BS64" i="20"/>
  <c r="BS65" i="20"/>
  <c r="BS66" i="20"/>
  <c r="BS67" i="20"/>
  <c r="BS68" i="20"/>
  <c r="BS69" i="20"/>
  <c r="BS70" i="20"/>
  <c r="BS71" i="20"/>
  <c r="BS72" i="20"/>
  <c r="BS73" i="20"/>
  <c r="BS74" i="20"/>
  <c r="BS75" i="20"/>
  <c r="BS76" i="20"/>
  <c r="BS77" i="20"/>
  <c r="BS78" i="20"/>
  <c r="BS79" i="20"/>
  <c r="BS80" i="20"/>
  <c r="BS81" i="20"/>
  <c r="BS82" i="20"/>
  <c r="BS83" i="20"/>
  <c r="BS84" i="20"/>
  <c r="BS85" i="20"/>
  <c r="BS86" i="20"/>
  <c r="BS87" i="20"/>
  <c r="BS88" i="20"/>
  <c r="BS89" i="20"/>
  <c r="BS90" i="20"/>
  <c r="BS91" i="20"/>
  <c r="BS92" i="20"/>
  <c r="BS93" i="20"/>
  <c r="BS94" i="20"/>
  <c r="BS95" i="20"/>
  <c r="BS96" i="20"/>
  <c r="BS97" i="20"/>
  <c r="BS98" i="20"/>
  <c r="BS99" i="20"/>
  <c r="BS100" i="20"/>
  <c r="BS101" i="20"/>
  <c r="BS102" i="20"/>
  <c r="BS103" i="20"/>
  <c r="BS104" i="20"/>
  <c r="BS105" i="20"/>
  <c r="BS106" i="20"/>
  <c r="BS107" i="20"/>
  <c r="BS108" i="20"/>
  <c r="BS109" i="20"/>
  <c r="BS110" i="20"/>
  <c r="BS111" i="20"/>
  <c r="BS112" i="20"/>
  <c r="BS113" i="20"/>
  <c r="BS114" i="20"/>
  <c r="BS115" i="20"/>
  <c r="BS116" i="20"/>
  <c r="BS117" i="20"/>
  <c r="BS118" i="20"/>
  <c r="BS119" i="20"/>
  <c r="BS120" i="20"/>
  <c r="BS121" i="20"/>
  <c r="BS122" i="20"/>
  <c r="BS123" i="20"/>
  <c r="BS124" i="20"/>
  <c r="BS125" i="20"/>
  <c r="BS126" i="20"/>
  <c r="BS127" i="20"/>
  <c r="BS128" i="20"/>
  <c r="BS129" i="20"/>
  <c r="BS130" i="20"/>
  <c r="BS131" i="20"/>
  <c r="BS132" i="20"/>
  <c r="BS133" i="20"/>
  <c r="BS134" i="20"/>
  <c r="BS135" i="20"/>
  <c r="BS136" i="20"/>
  <c r="BS137" i="20"/>
  <c r="BS138" i="20"/>
  <c r="BS139" i="20"/>
  <c r="BS140" i="20"/>
  <c r="BS141" i="20"/>
  <c r="BS142" i="20"/>
  <c r="BS143" i="20"/>
  <c r="BS144" i="20"/>
  <c r="BS145" i="20"/>
  <c r="BS146" i="20"/>
  <c r="BS147" i="20"/>
  <c r="BS148" i="20"/>
  <c r="BS149" i="20"/>
  <c r="BS150" i="20"/>
  <c r="BS151" i="20"/>
  <c r="BS152" i="20"/>
  <c r="BS153" i="20"/>
  <c r="BS154" i="20"/>
  <c r="BS155" i="20"/>
  <c r="BS156" i="20"/>
  <c r="BS157" i="20"/>
  <c r="BS158" i="20"/>
  <c r="BS159" i="20"/>
  <c r="BS160" i="20"/>
  <c r="BS161" i="20"/>
  <c r="BS162" i="20"/>
  <c r="BS163" i="20"/>
  <c r="BS164" i="20"/>
  <c r="BS165" i="20"/>
  <c r="BS166" i="20"/>
  <c r="BS167" i="20"/>
  <c r="BS168" i="20"/>
  <c r="BS169" i="20"/>
  <c r="BS170" i="20"/>
  <c r="BS171" i="20"/>
  <c r="BS172" i="20"/>
  <c r="BS173" i="20"/>
  <c r="BS174" i="20"/>
  <c r="BS175" i="20"/>
  <c r="BS176" i="20"/>
  <c r="BS177" i="20"/>
  <c r="BS178" i="20"/>
  <c r="BS179" i="20"/>
  <c r="BS180" i="20"/>
  <c r="BS181" i="20"/>
  <c r="BS182" i="20"/>
  <c r="BS183" i="20"/>
  <c r="BS184" i="20"/>
  <c r="BS185" i="20"/>
  <c r="BS186" i="20"/>
  <c r="BS187" i="20"/>
  <c r="BS188" i="20"/>
  <c r="BS189" i="20"/>
  <c r="BS190" i="20"/>
  <c r="BS191" i="20"/>
  <c r="BS192" i="20"/>
  <c r="BS193" i="20"/>
  <c r="BS194" i="20"/>
  <c r="BS195" i="20"/>
  <c r="BS196" i="20"/>
  <c r="BS197" i="20"/>
  <c r="BS198" i="20"/>
  <c r="BS199" i="20"/>
  <c r="BS200" i="20"/>
  <c r="BS201" i="20"/>
  <c r="BS202" i="20"/>
  <c r="BS203" i="20"/>
  <c r="BS204" i="20"/>
  <c r="BS205" i="20"/>
  <c r="BS206" i="20"/>
  <c r="BS207" i="20"/>
  <c r="BS208" i="20"/>
  <c r="BS209" i="20"/>
  <c r="BS210" i="20"/>
  <c r="BS211" i="20"/>
  <c r="BS212" i="20"/>
  <c r="BS213" i="20"/>
  <c r="BS214" i="20"/>
  <c r="BS215" i="20"/>
  <c r="BS216" i="20"/>
  <c r="BS217" i="20"/>
  <c r="BS218" i="20"/>
  <c r="BS219" i="20"/>
  <c r="BS220" i="20"/>
  <c r="BS221" i="20"/>
  <c r="BS222" i="20"/>
  <c r="BS223" i="20"/>
  <c r="BS224" i="20"/>
  <c r="BS225" i="20"/>
  <c r="BS226" i="20"/>
  <c r="BS227" i="20"/>
  <c r="BS228" i="20"/>
  <c r="BS229" i="20"/>
  <c r="BS230" i="20"/>
  <c r="BS231" i="20"/>
  <c r="BS232" i="20"/>
  <c r="BS233" i="20"/>
  <c r="BS234" i="20"/>
  <c r="BS235" i="20"/>
  <c r="BS236" i="20"/>
  <c r="BS237" i="20"/>
  <c r="BS238" i="20"/>
  <c r="BS239" i="20"/>
  <c r="BS240" i="20"/>
  <c r="BS241" i="20"/>
  <c r="BS242" i="20"/>
  <c r="BS243" i="20"/>
  <c r="BS244" i="20"/>
  <c r="BS245" i="20"/>
  <c r="BS246" i="20"/>
  <c r="BS247" i="20"/>
  <c r="BS248" i="20"/>
  <c r="BS249" i="20"/>
  <c r="BS250" i="20"/>
  <c r="BS251" i="20"/>
  <c r="BS252" i="20"/>
  <c r="BS253" i="20"/>
  <c r="BS254" i="20"/>
  <c r="BS255" i="20"/>
  <c r="BS256" i="20"/>
  <c r="BS257" i="20"/>
  <c r="BS258" i="20"/>
  <c r="BS259" i="20"/>
  <c r="BS260" i="20"/>
  <c r="BS261" i="20"/>
  <c r="BS262" i="20"/>
  <c r="BS263" i="20"/>
  <c r="BS264" i="20"/>
  <c r="BS265" i="20"/>
  <c r="BS266" i="20"/>
  <c r="BS267" i="20"/>
  <c r="BS268" i="20"/>
  <c r="BS269" i="20"/>
  <c r="BS270" i="20"/>
  <c r="BS271" i="20"/>
  <c r="BS272" i="20"/>
  <c r="BS273" i="20"/>
  <c r="BS274" i="20"/>
  <c r="BS275" i="20"/>
  <c r="BS276" i="20"/>
  <c r="BS277" i="20"/>
  <c r="BS278" i="20"/>
  <c r="BS279" i="20"/>
  <c r="BS280" i="20"/>
  <c r="BS281" i="20"/>
  <c r="BS282" i="20"/>
  <c r="BS283" i="20"/>
  <c r="BS284" i="20"/>
  <c r="BS285" i="20"/>
  <c r="BS286" i="20"/>
  <c r="BS287" i="20"/>
  <c r="BS288" i="20"/>
  <c r="BS289" i="20"/>
  <c r="BS290" i="20"/>
  <c r="BS291" i="20"/>
  <c r="BS292" i="20"/>
  <c r="BS293" i="20"/>
  <c r="BS294" i="20"/>
  <c r="BS295" i="20"/>
  <c r="BS296" i="20"/>
  <c r="BS297" i="20"/>
  <c r="BS298" i="20"/>
  <c r="BS299" i="20"/>
  <c r="BS300" i="20"/>
  <c r="BS301" i="20"/>
  <c r="BS302" i="20"/>
  <c r="BS303" i="20"/>
  <c r="BS304" i="20"/>
  <c r="BS305" i="20"/>
  <c r="BS306" i="20"/>
  <c r="BS307" i="20"/>
  <c r="BS308" i="20"/>
  <c r="BS309" i="20"/>
  <c r="BS310" i="20"/>
  <c r="BS311" i="20"/>
  <c r="BS312" i="20"/>
  <c r="BS313" i="20"/>
  <c r="BS314" i="20"/>
  <c r="BS315" i="20"/>
  <c r="BS316" i="20"/>
  <c r="BS317" i="20"/>
  <c r="BS318" i="20"/>
  <c r="BS319" i="20"/>
  <c r="BS320" i="20"/>
  <c r="BS321" i="20"/>
  <c r="BS322" i="20"/>
  <c r="BS323" i="20"/>
  <c r="BS324" i="20"/>
  <c r="BS325" i="20"/>
  <c r="BS326" i="20"/>
  <c r="BS327" i="20"/>
  <c r="BS328" i="20"/>
  <c r="BS329" i="20"/>
  <c r="BS330" i="20"/>
  <c r="BS331" i="20"/>
  <c r="BS332" i="20"/>
  <c r="BS333" i="20"/>
  <c r="BS334" i="20"/>
  <c r="BS335" i="20"/>
  <c r="BS336" i="20"/>
  <c r="BS337" i="20"/>
  <c r="BS338" i="20"/>
  <c r="BS339" i="20"/>
  <c r="BS340" i="20"/>
  <c r="BS341" i="20"/>
  <c r="BS342" i="20"/>
  <c r="BS343" i="20"/>
  <c r="BS344" i="20"/>
  <c r="BS345" i="20"/>
  <c r="BS346" i="20"/>
  <c r="BS347" i="20"/>
  <c r="BS348" i="20"/>
  <c r="BS349" i="20"/>
  <c r="BS350" i="20"/>
  <c r="BS351" i="20"/>
  <c r="BS352" i="20"/>
  <c r="BS353" i="20"/>
  <c r="BS354" i="20"/>
  <c r="BS355" i="20"/>
  <c r="BS356" i="20"/>
  <c r="BS357" i="20"/>
  <c r="BS358" i="20"/>
  <c r="BS359" i="20"/>
  <c r="BS360" i="20"/>
  <c r="BS361" i="20"/>
  <c r="BS362" i="20"/>
  <c r="BS363" i="20"/>
  <c r="BS364" i="20"/>
  <c r="BS365" i="20"/>
  <c r="BS366" i="20"/>
  <c r="BS367" i="20"/>
  <c r="BS368" i="20"/>
  <c r="BS369" i="20"/>
  <c r="BS370" i="20"/>
  <c r="BS371" i="20"/>
  <c r="BS372" i="20"/>
  <c r="BS373" i="20"/>
  <c r="BS374" i="20"/>
  <c r="BS375" i="20"/>
  <c r="BS376" i="20"/>
  <c r="BS377" i="20"/>
  <c r="BS378" i="20"/>
  <c r="BS379" i="20"/>
  <c r="BS380" i="20"/>
  <c r="BS381" i="20"/>
  <c r="BS382" i="20"/>
  <c r="BS383" i="20"/>
  <c r="BS384" i="20"/>
  <c r="BS385" i="20"/>
  <c r="BS386" i="20"/>
  <c r="BS387" i="20"/>
  <c r="BS388" i="20"/>
  <c r="BS389" i="20"/>
  <c r="BS390" i="20"/>
  <c r="BS391" i="20"/>
  <c r="BS392" i="20"/>
  <c r="BS393" i="20"/>
  <c r="BS394" i="20"/>
  <c r="BS395" i="20"/>
  <c r="BS396" i="20"/>
  <c r="BS397" i="20"/>
  <c r="BS398" i="20"/>
  <c r="BS399" i="20"/>
  <c r="BS400" i="20"/>
  <c r="BS401" i="20"/>
  <c r="BS402" i="20"/>
  <c r="BS403" i="20"/>
  <c r="BS404" i="20"/>
  <c r="BS405" i="20"/>
  <c r="BS406" i="20"/>
  <c r="BS407" i="20"/>
  <c r="BS408" i="20"/>
  <c r="BS409" i="20"/>
  <c r="BS410" i="20"/>
  <c r="BS411" i="20"/>
  <c r="BS412" i="20"/>
  <c r="BS413" i="20"/>
  <c r="BS414" i="20"/>
  <c r="BS415" i="20"/>
  <c r="BS416" i="20"/>
  <c r="BS417" i="20"/>
  <c r="BS418" i="20"/>
  <c r="BS419" i="20"/>
  <c r="BS420" i="20"/>
  <c r="BS421" i="20"/>
  <c r="BS422" i="20"/>
  <c r="BS423" i="20"/>
  <c r="BS424" i="20"/>
  <c r="BS425" i="20"/>
  <c r="BS426" i="20"/>
  <c r="BS427" i="20"/>
  <c r="BS428" i="20"/>
  <c r="BS429" i="20"/>
  <c r="BS430" i="20"/>
  <c r="BS431" i="20"/>
  <c r="BS432" i="20"/>
  <c r="BS433" i="20"/>
  <c r="BS434" i="20"/>
  <c r="BS435" i="20"/>
  <c r="BS436" i="20"/>
  <c r="BS437" i="20"/>
  <c r="BS438" i="20"/>
  <c r="BS439" i="20"/>
  <c r="BS440" i="20"/>
  <c r="BS441" i="20"/>
  <c r="BS442" i="20"/>
  <c r="BS443" i="20"/>
  <c r="BS444" i="20"/>
  <c r="BS445" i="20"/>
  <c r="BS446" i="20"/>
  <c r="BS447" i="20"/>
  <c r="BS448" i="20"/>
  <c r="BS449" i="20"/>
  <c r="BS450" i="20"/>
  <c r="BS451" i="20"/>
  <c r="BS452" i="20"/>
  <c r="BS453" i="20"/>
  <c r="BS454" i="20"/>
  <c r="BS455" i="20"/>
  <c r="BS456" i="20"/>
  <c r="BS457" i="20"/>
  <c r="BS458" i="20"/>
  <c r="BS459" i="20"/>
  <c r="BS460" i="20"/>
  <c r="BS461" i="20"/>
  <c r="BS462" i="20"/>
  <c r="BS463" i="20"/>
  <c r="BS464" i="20"/>
  <c r="BS465" i="20"/>
  <c r="BS466" i="20"/>
  <c r="BS467" i="20"/>
  <c r="BS468" i="20"/>
  <c r="BS469" i="20"/>
  <c r="BS470" i="20"/>
  <c r="BS471" i="20"/>
  <c r="BS472" i="20"/>
  <c r="BS473" i="20"/>
  <c r="BS474" i="20"/>
  <c r="BS475" i="20"/>
  <c r="BS476" i="20"/>
  <c r="BS477" i="20"/>
  <c r="BS478" i="20"/>
  <c r="BS479" i="20"/>
  <c r="BS480" i="20"/>
  <c r="BS481" i="20"/>
  <c r="BS482" i="20"/>
  <c r="BS483" i="20"/>
  <c r="BS484" i="20"/>
  <c r="BS485" i="20"/>
  <c r="BS486" i="20"/>
  <c r="BS487" i="20"/>
  <c r="BS488" i="20"/>
  <c r="BS489" i="20"/>
  <c r="BS490" i="20"/>
  <c r="BS491" i="20"/>
  <c r="BS492" i="20"/>
  <c r="BS493" i="20"/>
  <c r="BS494" i="20"/>
  <c r="BS495" i="20"/>
  <c r="BS496" i="20"/>
  <c r="BS497" i="20"/>
  <c r="BS498" i="20"/>
  <c r="BS499" i="20"/>
  <c r="BS500" i="20"/>
  <c r="BS501" i="20"/>
  <c r="BS502" i="20"/>
  <c r="BS503" i="20"/>
  <c r="BS504" i="20"/>
  <c r="BS505" i="20"/>
  <c r="BS506" i="20"/>
  <c r="BS507" i="20"/>
  <c r="BS508" i="20"/>
  <c r="BS509" i="20"/>
  <c r="BS510" i="20"/>
  <c r="BS511" i="20"/>
  <c r="BS512" i="20"/>
  <c r="BS513" i="20"/>
  <c r="BS514" i="20"/>
  <c r="BS515" i="20"/>
  <c r="BS516" i="20"/>
  <c r="BS517" i="20"/>
  <c r="BS518" i="20"/>
  <c r="BS519" i="20"/>
  <c r="BS520" i="20"/>
  <c r="BS521" i="20"/>
  <c r="BS522" i="20"/>
  <c r="BS523" i="20"/>
  <c r="BS524" i="20"/>
  <c r="BS525" i="20"/>
  <c r="BS526" i="20"/>
  <c r="BS527" i="20"/>
  <c r="BS528" i="20"/>
  <c r="BS529" i="20"/>
  <c r="BS530" i="20"/>
  <c r="BS531" i="20"/>
  <c r="BS532" i="20"/>
  <c r="BS533" i="20"/>
  <c r="BS534" i="20"/>
  <c r="BS535" i="20"/>
  <c r="BS536" i="20"/>
  <c r="BS537" i="20"/>
  <c r="BS538" i="20"/>
  <c r="BS539" i="20"/>
  <c r="BS540" i="20"/>
  <c r="BS541" i="20"/>
  <c r="BS542" i="20"/>
  <c r="BS543" i="20"/>
  <c r="BS544" i="20"/>
  <c r="BS545" i="20"/>
  <c r="BS546" i="20"/>
  <c r="BS547" i="20"/>
  <c r="BS548" i="20"/>
  <c r="BS549" i="20"/>
  <c r="BS550" i="20"/>
  <c r="BS551" i="20"/>
  <c r="BS552" i="20"/>
  <c r="BS553" i="20"/>
  <c r="BS554" i="20"/>
  <c r="BS555" i="20"/>
  <c r="BS556" i="20"/>
  <c r="BS557" i="20"/>
  <c r="BS558" i="20"/>
  <c r="BS559" i="20"/>
  <c r="BS560" i="20"/>
  <c r="BS561" i="20"/>
  <c r="BS562" i="20"/>
  <c r="BS563" i="20"/>
  <c r="BS564" i="20"/>
  <c r="BS565" i="20"/>
  <c r="BR2" i="20"/>
  <c r="BR3" i="20"/>
  <c r="BR4" i="20"/>
  <c r="BR5" i="20"/>
  <c r="BR6" i="20"/>
  <c r="BR7" i="20"/>
  <c r="BR8" i="20"/>
  <c r="BR9" i="20"/>
  <c r="BR10" i="20"/>
  <c r="BR11" i="20"/>
  <c r="BR12" i="20"/>
  <c r="BR13" i="20"/>
  <c r="BR14" i="20"/>
  <c r="BR15" i="20"/>
  <c r="BR16" i="20"/>
  <c r="BR17" i="20"/>
  <c r="BR18" i="20"/>
  <c r="BR19" i="20"/>
  <c r="BR20" i="20"/>
  <c r="BR21" i="20"/>
  <c r="BR22" i="20"/>
  <c r="BR23" i="20"/>
  <c r="BR24" i="20"/>
  <c r="BR25" i="20"/>
  <c r="BR26" i="20"/>
  <c r="BR27" i="20"/>
  <c r="BR28" i="20"/>
  <c r="BR29" i="20"/>
  <c r="BR30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R43" i="20"/>
  <c r="BR44" i="20"/>
  <c r="BR45" i="20"/>
  <c r="BR46" i="20"/>
  <c r="BR47" i="20"/>
  <c r="BR48" i="20"/>
  <c r="BR49" i="20"/>
  <c r="BR50" i="20"/>
  <c r="BR51" i="20"/>
  <c r="BR52" i="20"/>
  <c r="BR53" i="20"/>
  <c r="BR54" i="20"/>
  <c r="BR55" i="20"/>
  <c r="BR56" i="20"/>
  <c r="BR57" i="20"/>
  <c r="BR58" i="20"/>
  <c r="BR59" i="20"/>
  <c r="BR60" i="20"/>
  <c r="BR61" i="20"/>
  <c r="BR62" i="20"/>
  <c r="BR63" i="20"/>
  <c r="BR64" i="20"/>
  <c r="BR65" i="20"/>
  <c r="BR66" i="20"/>
  <c r="BR67" i="20"/>
  <c r="BR68" i="20"/>
  <c r="BR69" i="20"/>
  <c r="BR70" i="20"/>
  <c r="BR71" i="20"/>
  <c r="BR72" i="20"/>
  <c r="BR73" i="20"/>
  <c r="BR74" i="20"/>
  <c r="BR75" i="20"/>
  <c r="BR76" i="20"/>
  <c r="BR77" i="20"/>
  <c r="BR78" i="20"/>
  <c r="BR79" i="20"/>
  <c r="BR80" i="20"/>
  <c r="BR81" i="20"/>
  <c r="BR82" i="20"/>
  <c r="BR83" i="20"/>
  <c r="BR84" i="20"/>
  <c r="BR85" i="20"/>
  <c r="BR86" i="20"/>
  <c r="BR87" i="20"/>
  <c r="BR88" i="20"/>
  <c r="BR89" i="20"/>
  <c r="BR90" i="20"/>
  <c r="BR91" i="20"/>
  <c r="BR92" i="20"/>
  <c r="BR93" i="20"/>
  <c r="BR94" i="20"/>
  <c r="BR95" i="20"/>
  <c r="BR96" i="20"/>
  <c r="BR97" i="20"/>
  <c r="BR98" i="20"/>
  <c r="BR99" i="20"/>
  <c r="BR100" i="20"/>
  <c r="BR101" i="20"/>
  <c r="BR102" i="20"/>
  <c r="BR103" i="20"/>
  <c r="BR104" i="20"/>
  <c r="BR105" i="20"/>
  <c r="BR106" i="20"/>
  <c r="BR107" i="20"/>
  <c r="BR108" i="20"/>
  <c r="BR109" i="20"/>
  <c r="BR110" i="20"/>
  <c r="BR111" i="20"/>
  <c r="BR112" i="20"/>
  <c r="BR113" i="20"/>
  <c r="BR114" i="20"/>
  <c r="BR115" i="20"/>
  <c r="BR116" i="20"/>
  <c r="BR117" i="20"/>
  <c r="BR118" i="20"/>
  <c r="BR119" i="20"/>
  <c r="BR120" i="20"/>
  <c r="BR121" i="20"/>
  <c r="BR122" i="20"/>
  <c r="BR123" i="20"/>
  <c r="BR124" i="20"/>
  <c r="BR125" i="20"/>
  <c r="BR126" i="20"/>
  <c r="BR127" i="20"/>
  <c r="BR128" i="20"/>
  <c r="BR129" i="20"/>
  <c r="BR130" i="20"/>
  <c r="BR131" i="20"/>
  <c r="BR132" i="20"/>
  <c r="BR133" i="20"/>
  <c r="BR134" i="20"/>
  <c r="BR135" i="20"/>
  <c r="BR136" i="20"/>
  <c r="BR137" i="20"/>
  <c r="BR138" i="20"/>
  <c r="BR139" i="20"/>
  <c r="BR140" i="20"/>
  <c r="BR141" i="20"/>
  <c r="BR142" i="20"/>
  <c r="BR143" i="20"/>
  <c r="BR144" i="20"/>
  <c r="BR145" i="20"/>
  <c r="BR146" i="20"/>
  <c r="BR147" i="20"/>
  <c r="BR148" i="20"/>
  <c r="BR149" i="20"/>
  <c r="BR150" i="20"/>
  <c r="BR151" i="20"/>
  <c r="BR152" i="20"/>
  <c r="BR153" i="20"/>
  <c r="BR154" i="20"/>
  <c r="BR155" i="20"/>
  <c r="BR156" i="20"/>
  <c r="BR157" i="20"/>
  <c r="BR158" i="20"/>
  <c r="BR159" i="20"/>
  <c r="BR160" i="20"/>
  <c r="BR161" i="20"/>
  <c r="BR162" i="20"/>
  <c r="BR163" i="20"/>
  <c r="BR164" i="20"/>
  <c r="BR165" i="20"/>
  <c r="BR166" i="20"/>
  <c r="BR167" i="20"/>
  <c r="BR168" i="20"/>
  <c r="BR169" i="20"/>
  <c r="BR170" i="20"/>
  <c r="BR171" i="20"/>
  <c r="BR172" i="20"/>
  <c r="BR173" i="20"/>
  <c r="BR174" i="20"/>
  <c r="BR175" i="20"/>
  <c r="BR176" i="20"/>
  <c r="BR177" i="20"/>
  <c r="BR178" i="20"/>
  <c r="BR179" i="20"/>
  <c r="BR180" i="20"/>
  <c r="BR181" i="20"/>
  <c r="BR182" i="20"/>
  <c r="BR183" i="20"/>
  <c r="BR184" i="20"/>
  <c r="BR185" i="20"/>
  <c r="BR186" i="20"/>
  <c r="BR187" i="20"/>
  <c r="BR188" i="20"/>
  <c r="BR189" i="20"/>
  <c r="BR190" i="20"/>
  <c r="BR191" i="20"/>
  <c r="BR192" i="20"/>
  <c r="BR193" i="20"/>
  <c r="BR194" i="20"/>
  <c r="BR195" i="20"/>
  <c r="BR196" i="20"/>
  <c r="BR197" i="20"/>
  <c r="BR198" i="20"/>
  <c r="BR199" i="20"/>
  <c r="BR200" i="20"/>
  <c r="BR201" i="20"/>
  <c r="BR202" i="20"/>
  <c r="BR203" i="20"/>
  <c r="BR204" i="20"/>
  <c r="BR205" i="20"/>
  <c r="BR206" i="20"/>
  <c r="BR207" i="20"/>
  <c r="BR208" i="20"/>
  <c r="BR209" i="20"/>
  <c r="BR210" i="20"/>
  <c r="BR211" i="20"/>
  <c r="BR212" i="20"/>
  <c r="BR213" i="20"/>
  <c r="BR214" i="20"/>
  <c r="BR215" i="20"/>
  <c r="BR216" i="20"/>
  <c r="BR217" i="20"/>
  <c r="BR218" i="20"/>
  <c r="BR219" i="20"/>
  <c r="BR220" i="20"/>
  <c r="BR221" i="20"/>
  <c r="BR222" i="20"/>
  <c r="BR223" i="20"/>
  <c r="BR224" i="20"/>
  <c r="BR225" i="20"/>
  <c r="BR226" i="20"/>
  <c r="BR227" i="20"/>
  <c r="BR228" i="20"/>
  <c r="BR229" i="20"/>
  <c r="BR230" i="20"/>
  <c r="BR231" i="20"/>
  <c r="BR232" i="20"/>
  <c r="BR233" i="20"/>
  <c r="BR234" i="20"/>
  <c r="BR235" i="20"/>
  <c r="BR236" i="20"/>
  <c r="BR237" i="20"/>
  <c r="BR238" i="20"/>
  <c r="BR239" i="20"/>
  <c r="BR240" i="20"/>
  <c r="BR241" i="20"/>
  <c r="BR242" i="20"/>
  <c r="BR243" i="20"/>
  <c r="BR244" i="20"/>
  <c r="BR245" i="20"/>
  <c r="BR246" i="20"/>
  <c r="BR247" i="20"/>
  <c r="BR248" i="20"/>
  <c r="BR249" i="20"/>
  <c r="BR250" i="20"/>
  <c r="BR251" i="20"/>
  <c r="BR252" i="20"/>
  <c r="BR253" i="20"/>
  <c r="BR254" i="20"/>
  <c r="BR255" i="20"/>
  <c r="BR256" i="20"/>
  <c r="BR257" i="20"/>
  <c r="BR258" i="20"/>
  <c r="BR259" i="20"/>
  <c r="BR260" i="20"/>
  <c r="BR261" i="20"/>
  <c r="BR262" i="20"/>
  <c r="BR263" i="20"/>
  <c r="BR264" i="20"/>
  <c r="BR265" i="20"/>
  <c r="BR266" i="20"/>
  <c r="BR267" i="20"/>
  <c r="BR268" i="20"/>
  <c r="BR269" i="20"/>
  <c r="BR270" i="20"/>
  <c r="BR271" i="20"/>
  <c r="BR272" i="20"/>
  <c r="BR273" i="20"/>
  <c r="BR274" i="20"/>
  <c r="BR275" i="20"/>
  <c r="BR276" i="20"/>
  <c r="BR277" i="20"/>
  <c r="BR278" i="20"/>
  <c r="BR279" i="20"/>
  <c r="BR280" i="20"/>
  <c r="BR281" i="20"/>
  <c r="BR282" i="20"/>
  <c r="BR283" i="20"/>
  <c r="BR284" i="20"/>
  <c r="BR285" i="20"/>
  <c r="BR286" i="20"/>
  <c r="BR287" i="20"/>
  <c r="BR288" i="20"/>
  <c r="BR289" i="20"/>
  <c r="BR290" i="20"/>
  <c r="BR291" i="20"/>
  <c r="BR292" i="20"/>
  <c r="BR293" i="20"/>
  <c r="BR294" i="20"/>
  <c r="BR295" i="20"/>
  <c r="BR296" i="20"/>
  <c r="BR297" i="20"/>
  <c r="BR298" i="20"/>
  <c r="BR299" i="20"/>
  <c r="BR300" i="20"/>
  <c r="BR301" i="20"/>
  <c r="BR302" i="20"/>
  <c r="BR303" i="20"/>
  <c r="BR304" i="20"/>
  <c r="BR305" i="20"/>
  <c r="BR306" i="20"/>
  <c r="BR307" i="20"/>
  <c r="BR308" i="20"/>
  <c r="BR309" i="20"/>
  <c r="BR310" i="20"/>
  <c r="BR311" i="20"/>
  <c r="BR312" i="20"/>
  <c r="BR313" i="20"/>
  <c r="BR314" i="20"/>
  <c r="BR315" i="20"/>
  <c r="BR316" i="20"/>
  <c r="BR317" i="20"/>
  <c r="BR318" i="20"/>
  <c r="BR319" i="20"/>
  <c r="BR320" i="20"/>
  <c r="BR321" i="20"/>
  <c r="BR322" i="20"/>
  <c r="BR323" i="20"/>
  <c r="BR324" i="20"/>
  <c r="BR325" i="20"/>
  <c r="BR326" i="20"/>
  <c r="BR327" i="20"/>
  <c r="BR328" i="20"/>
  <c r="BR329" i="20"/>
  <c r="BR330" i="20"/>
  <c r="BR331" i="20"/>
  <c r="BR332" i="20"/>
  <c r="BR333" i="20"/>
  <c r="BR334" i="20"/>
  <c r="BR335" i="20"/>
  <c r="BR336" i="20"/>
  <c r="BR337" i="20"/>
  <c r="BR338" i="20"/>
  <c r="BR339" i="20"/>
  <c r="BR340" i="20"/>
  <c r="BR341" i="20"/>
  <c r="BR342" i="20"/>
  <c r="BR343" i="20"/>
  <c r="BR344" i="20"/>
  <c r="BR345" i="20"/>
  <c r="BR346" i="20"/>
  <c r="BR347" i="20"/>
  <c r="BR348" i="20"/>
  <c r="BR349" i="20"/>
  <c r="BR350" i="20"/>
  <c r="BR351" i="20"/>
  <c r="BR352" i="20"/>
  <c r="BR353" i="20"/>
  <c r="BR354" i="20"/>
  <c r="BR355" i="20"/>
  <c r="BR356" i="20"/>
  <c r="BR357" i="20"/>
  <c r="BR358" i="20"/>
  <c r="BR359" i="20"/>
  <c r="BR360" i="20"/>
  <c r="BR361" i="20"/>
  <c r="BR362" i="20"/>
  <c r="BR363" i="20"/>
  <c r="BR364" i="20"/>
  <c r="BR365" i="20"/>
  <c r="BR366" i="20"/>
  <c r="BR367" i="20"/>
  <c r="BR368" i="20"/>
  <c r="BR369" i="20"/>
  <c r="BR370" i="20"/>
  <c r="BR371" i="20"/>
  <c r="BR372" i="20"/>
  <c r="BR373" i="20"/>
  <c r="BR374" i="20"/>
  <c r="BR375" i="20"/>
  <c r="BR376" i="20"/>
  <c r="BR377" i="20"/>
  <c r="BR378" i="20"/>
  <c r="BR379" i="20"/>
  <c r="BR380" i="20"/>
  <c r="BR381" i="20"/>
  <c r="BR382" i="20"/>
  <c r="BR383" i="20"/>
  <c r="BR384" i="20"/>
  <c r="BR385" i="20"/>
  <c r="BR386" i="20"/>
  <c r="BR387" i="20"/>
  <c r="BR388" i="20"/>
  <c r="BR389" i="20"/>
  <c r="BR390" i="20"/>
  <c r="BR391" i="20"/>
  <c r="BR392" i="20"/>
  <c r="BR393" i="20"/>
  <c r="BR394" i="20"/>
  <c r="BR395" i="20"/>
  <c r="BR396" i="20"/>
  <c r="BR397" i="20"/>
  <c r="BR398" i="20"/>
  <c r="BR399" i="20"/>
  <c r="BR400" i="20"/>
  <c r="BR401" i="20"/>
  <c r="BR402" i="20"/>
  <c r="BR403" i="20"/>
  <c r="BR404" i="20"/>
  <c r="BR405" i="20"/>
  <c r="BR406" i="20"/>
  <c r="BR407" i="20"/>
  <c r="BR408" i="20"/>
  <c r="BR409" i="20"/>
  <c r="BR410" i="20"/>
  <c r="BR411" i="20"/>
  <c r="BR412" i="20"/>
  <c r="BR413" i="20"/>
  <c r="BR414" i="20"/>
  <c r="BR415" i="20"/>
  <c r="BR416" i="20"/>
  <c r="BR417" i="20"/>
  <c r="BR418" i="20"/>
  <c r="BR419" i="20"/>
  <c r="BR420" i="20"/>
  <c r="BR421" i="20"/>
  <c r="BR422" i="20"/>
  <c r="BR423" i="20"/>
  <c r="BR424" i="20"/>
  <c r="BR425" i="20"/>
  <c r="BR426" i="20"/>
  <c r="BR427" i="20"/>
  <c r="BR428" i="20"/>
  <c r="BR429" i="20"/>
  <c r="BR430" i="20"/>
  <c r="BR431" i="20"/>
  <c r="BR432" i="20"/>
  <c r="BR433" i="20"/>
  <c r="BR434" i="20"/>
  <c r="BR435" i="20"/>
  <c r="BR436" i="20"/>
  <c r="BR437" i="20"/>
  <c r="BR438" i="20"/>
  <c r="BR439" i="20"/>
  <c r="BR440" i="20"/>
  <c r="BR441" i="20"/>
  <c r="BR442" i="20"/>
  <c r="BR443" i="20"/>
  <c r="BR444" i="20"/>
  <c r="BR445" i="20"/>
  <c r="BR446" i="20"/>
  <c r="BR447" i="20"/>
  <c r="BR448" i="20"/>
  <c r="BR449" i="20"/>
  <c r="BR450" i="20"/>
  <c r="BR451" i="20"/>
  <c r="BR452" i="20"/>
  <c r="BR453" i="20"/>
  <c r="BR454" i="20"/>
  <c r="BR455" i="20"/>
  <c r="BR456" i="20"/>
  <c r="BR457" i="20"/>
  <c r="BR458" i="20"/>
  <c r="BR459" i="20"/>
  <c r="BR460" i="20"/>
  <c r="BR461" i="20"/>
  <c r="BR462" i="20"/>
  <c r="BR463" i="20"/>
  <c r="BR464" i="20"/>
  <c r="BR465" i="20"/>
  <c r="BR466" i="20"/>
  <c r="BR467" i="20"/>
  <c r="BR468" i="20"/>
  <c r="BR469" i="20"/>
  <c r="BR470" i="20"/>
  <c r="BR471" i="20"/>
  <c r="BR472" i="20"/>
  <c r="BR473" i="20"/>
  <c r="BR474" i="20"/>
  <c r="BR475" i="20"/>
  <c r="BR476" i="20"/>
  <c r="BR477" i="20"/>
  <c r="BR478" i="20"/>
  <c r="BR479" i="20"/>
  <c r="BR480" i="20"/>
  <c r="BR481" i="20"/>
  <c r="BR482" i="20"/>
  <c r="BR483" i="20"/>
  <c r="BR484" i="20"/>
  <c r="BR485" i="20"/>
  <c r="BR486" i="20"/>
  <c r="BR487" i="20"/>
  <c r="BR488" i="20"/>
  <c r="BR489" i="20"/>
  <c r="BR490" i="20"/>
  <c r="BR491" i="20"/>
  <c r="BR492" i="20"/>
  <c r="BR493" i="20"/>
  <c r="BR494" i="20"/>
  <c r="BR495" i="20"/>
  <c r="BR496" i="20"/>
  <c r="BR497" i="20"/>
  <c r="BR498" i="20"/>
  <c r="BR499" i="20"/>
  <c r="BR500" i="20"/>
  <c r="BR501" i="20"/>
  <c r="BR502" i="20"/>
  <c r="BR503" i="20"/>
  <c r="BR504" i="20"/>
  <c r="BR505" i="20"/>
  <c r="BR506" i="20"/>
  <c r="BR507" i="20"/>
  <c r="BR508" i="20"/>
  <c r="BR509" i="20"/>
  <c r="BR510" i="20"/>
  <c r="BR511" i="20"/>
  <c r="BR512" i="20"/>
  <c r="BR513" i="20"/>
  <c r="BR514" i="20"/>
  <c r="BR515" i="20"/>
  <c r="BR516" i="20"/>
  <c r="BR517" i="20"/>
  <c r="BR518" i="20"/>
  <c r="BR519" i="20"/>
  <c r="BR520" i="20"/>
  <c r="BR521" i="20"/>
  <c r="BR522" i="20"/>
  <c r="BR523" i="20"/>
  <c r="BR524" i="20"/>
  <c r="BR525" i="20"/>
  <c r="BR526" i="20"/>
  <c r="BR527" i="20"/>
  <c r="BR528" i="20"/>
  <c r="BR529" i="20"/>
  <c r="BR530" i="20"/>
  <c r="BR531" i="20"/>
  <c r="BR532" i="20"/>
  <c r="BR533" i="20"/>
  <c r="BR534" i="20"/>
  <c r="BR535" i="20"/>
  <c r="BR536" i="20"/>
  <c r="BR537" i="20"/>
  <c r="BR538" i="20"/>
  <c r="BR539" i="20"/>
  <c r="BR540" i="20"/>
  <c r="BR541" i="20"/>
  <c r="BR542" i="20"/>
  <c r="BR543" i="20"/>
  <c r="BR544" i="20"/>
  <c r="BR545" i="20"/>
  <c r="BR546" i="20"/>
  <c r="BR547" i="20"/>
  <c r="BR548" i="20"/>
  <c r="BR549" i="20"/>
  <c r="BR550" i="20"/>
  <c r="BR551" i="20"/>
  <c r="BR552" i="20"/>
  <c r="BR553" i="20"/>
  <c r="BR554" i="20"/>
  <c r="BR555" i="20"/>
  <c r="BR556" i="20"/>
  <c r="BR557" i="20"/>
  <c r="BR558" i="20"/>
  <c r="BR559" i="20"/>
  <c r="BR560" i="20"/>
  <c r="BR561" i="20"/>
  <c r="BR562" i="20"/>
  <c r="BR563" i="20"/>
  <c r="BR564" i="20"/>
  <c r="BR565" i="20"/>
  <c r="BQ2" i="20"/>
  <c r="BQ3" i="20"/>
  <c r="BQ4" i="20"/>
  <c r="BQ5" i="20"/>
  <c r="BQ6" i="20"/>
  <c r="BQ7" i="20"/>
  <c r="BQ8" i="20"/>
  <c r="BQ9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Q44" i="20"/>
  <c r="BQ45" i="20"/>
  <c r="BQ46" i="20"/>
  <c r="BQ47" i="20"/>
  <c r="BQ48" i="20"/>
  <c r="BQ49" i="20"/>
  <c r="BQ50" i="20"/>
  <c r="BQ51" i="20"/>
  <c r="BQ52" i="20"/>
  <c r="BQ53" i="20"/>
  <c r="BQ54" i="20"/>
  <c r="BQ55" i="20"/>
  <c r="BQ56" i="20"/>
  <c r="BQ57" i="20"/>
  <c r="BQ58" i="20"/>
  <c r="BQ59" i="20"/>
  <c r="BQ60" i="20"/>
  <c r="BQ61" i="20"/>
  <c r="BQ62" i="20"/>
  <c r="BQ63" i="20"/>
  <c r="BQ64" i="20"/>
  <c r="BQ65" i="20"/>
  <c r="BQ66" i="20"/>
  <c r="BQ67" i="20"/>
  <c r="BQ68" i="20"/>
  <c r="BQ69" i="20"/>
  <c r="BQ70" i="20"/>
  <c r="BQ71" i="20"/>
  <c r="BQ72" i="20"/>
  <c r="BQ73" i="20"/>
  <c r="BQ74" i="20"/>
  <c r="BQ75" i="20"/>
  <c r="BQ76" i="20"/>
  <c r="BQ77" i="20"/>
  <c r="BQ78" i="20"/>
  <c r="BQ79" i="20"/>
  <c r="BQ80" i="20"/>
  <c r="BQ81" i="20"/>
  <c r="BQ82" i="20"/>
  <c r="BQ83" i="20"/>
  <c r="BQ84" i="20"/>
  <c r="BQ85" i="20"/>
  <c r="BQ86" i="20"/>
  <c r="BQ87" i="20"/>
  <c r="BQ88" i="20"/>
  <c r="BQ89" i="20"/>
  <c r="BQ90" i="20"/>
  <c r="BQ91" i="20"/>
  <c r="BQ92" i="20"/>
  <c r="BQ93" i="20"/>
  <c r="BQ94" i="20"/>
  <c r="BQ95" i="20"/>
  <c r="BQ96" i="20"/>
  <c r="BQ97" i="20"/>
  <c r="BQ98" i="20"/>
  <c r="BQ99" i="20"/>
  <c r="BQ100" i="20"/>
  <c r="BQ101" i="20"/>
  <c r="BQ102" i="20"/>
  <c r="BQ103" i="20"/>
  <c r="BQ104" i="20"/>
  <c r="BQ105" i="20"/>
  <c r="BQ106" i="20"/>
  <c r="BQ107" i="20"/>
  <c r="BQ108" i="20"/>
  <c r="BQ109" i="20"/>
  <c r="BQ110" i="20"/>
  <c r="BQ111" i="20"/>
  <c r="BQ112" i="20"/>
  <c r="BQ113" i="20"/>
  <c r="BQ114" i="20"/>
  <c r="BQ115" i="20"/>
  <c r="BQ116" i="20"/>
  <c r="BQ117" i="20"/>
  <c r="BQ118" i="20"/>
  <c r="BQ119" i="20"/>
  <c r="BQ120" i="20"/>
  <c r="BQ121" i="20"/>
  <c r="BQ122" i="20"/>
  <c r="BQ123" i="20"/>
  <c r="BQ124" i="20"/>
  <c r="BQ125" i="20"/>
  <c r="BQ126" i="20"/>
  <c r="BQ127" i="20"/>
  <c r="BQ128" i="20"/>
  <c r="BQ129" i="20"/>
  <c r="BQ130" i="20"/>
  <c r="BQ131" i="20"/>
  <c r="BQ132" i="20"/>
  <c r="BQ133" i="20"/>
  <c r="BQ134" i="20"/>
  <c r="BQ135" i="20"/>
  <c r="BQ136" i="20"/>
  <c r="BQ137" i="20"/>
  <c r="BQ138" i="20"/>
  <c r="BQ139" i="20"/>
  <c r="BQ140" i="20"/>
  <c r="BQ141" i="20"/>
  <c r="BQ142" i="20"/>
  <c r="BQ143" i="20"/>
  <c r="BQ144" i="20"/>
  <c r="BQ145" i="20"/>
  <c r="BQ146" i="20"/>
  <c r="BQ147" i="20"/>
  <c r="BQ148" i="20"/>
  <c r="BQ149" i="20"/>
  <c r="BQ150" i="20"/>
  <c r="BQ151" i="20"/>
  <c r="BQ152" i="20"/>
  <c r="BQ153" i="20"/>
  <c r="BQ154" i="20"/>
  <c r="BQ155" i="20"/>
  <c r="BQ156" i="20"/>
  <c r="BQ157" i="20"/>
  <c r="BQ158" i="20"/>
  <c r="BQ159" i="20"/>
  <c r="BQ160" i="20"/>
  <c r="BQ161" i="20"/>
  <c r="BQ162" i="20"/>
  <c r="BQ163" i="20"/>
  <c r="BQ164" i="20"/>
  <c r="BQ165" i="20"/>
  <c r="BQ166" i="20"/>
  <c r="BQ167" i="20"/>
  <c r="BQ168" i="20"/>
  <c r="BQ169" i="20"/>
  <c r="BQ170" i="20"/>
  <c r="BQ171" i="20"/>
  <c r="BQ172" i="20"/>
  <c r="BQ173" i="20"/>
  <c r="BQ174" i="20"/>
  <c r="BQ175" i="20"/>
  <c r="BQ176" i="20"/>
  <c r="BQ177" i="20"/>
  <c r="BQ178" i="20"/>
  <c r="BQ179" i="20"/>
  <c r="BQ180" i="20"/>
  <c r="BQ181" i="20"/>
  <c r="BQ182" i="20"/>
  <c r="BQ183" i="20"/>
  <c r="BQ184" i="20"/>
  <c r="BQ185" i="20"/>
  <c r="BQ186" i="20"/>
  <c r="BQ187" i="20"/>
  <c r="BQ188" i="20"/>
  <c r="BQ189" i="20"/>
  <c r="BQ190" i="20"/>
  <c r="BQ191" i="20"/>
  <c r="BQ192" i="20"/>
  <c r="BQ193" i="20"/>
  <c r="BQ194" i="20"/>
  <c r="BQ195" i="20"/>
  <c r="BQ196" i="20"/>
  <c r="BQ197" i="20"/>
  <c r="BQ198" i="20"/>
  <c r="BQ199" i="20"/>
  <c r="BQ200" i="20"/>
  <c r="BQ201" i="20"/>
  <c r="BQ202" i="20"/>
  <c r="BQ203" i="20"/>
  <c r="BQ204" i="20"/>
  <c r="BQ205" i="20"/>
  <c r="BQ206" i="20"/>
  <c r="BQ207" i="20"/>
  <c r="BQ208" i="20"/>
  <c r="BQ209" i="20"/>
  <c r="BQ210" i="20"/>
  <c r="BQ211" i="20"/>
  <c r="BQ212" i="20"/>
  <c r="BQ213" i="20"/>
  <c r="BQ214" i="20"/>
  <c r="BQ215" i="20"/>
  <c r="BQ216" i="20"/>
  <c r="BQ217" i="20"/>
  <c r="BQ218" i="20"/>
  <c r="BQ219" i="20"/>
  <c r="BQ220" i="20"/>
  <c r="BQ221" i="20"/>
  <c r="BQ222" i="20"/>
  <c r="BQ223" i="20"/>
  <c r="BQ224" i="20"/>
  <c r="BQ225" i="20"/>
  <c r="BQ226" i="20"/>
  <c r="BQ227" i="20"/>
  <c r="BQ228" i="20"/>
  <c r="BQ229" i="20"/>
  <c r="BQ230" i="20"/>
  <c r="BQ231" i="20"/>
  <c r="BQ232" i="20"/>
  <c r="BQ233" i="20"/>
  <c r="BQ234" i="20"/>
  <c r="BQ235" i="20"/>
  <c r="BQ236" i="20"/>
  <c r="BQ237" i="20"/>
  <c r="BQ238" i="20"/>
  <c r="BQ239" i="20"/>
  <c r="BQ240" i="20"/>
  <c r="BQ241" i="20"/>
  <c r="BQ242" i="20"/>
  <c r="BQ243" i="20"/>
  <c r="BQ244" i="20"/>
  <c r="BQ245" i="20"/>
  <c r="BQ246" i="20"/>
  <c r="BQ247" i="20"/>
  <c r="BQ248" i="20"/>
  <c r="BQ249" i="20"/>
  <c r="BQ250" i="20"/>
  <c r="BQ251" i="20"/>
  <c r="BQ252" i="20"/>
  <c r="BQ253" i="20"/>
  <c r="BQ254" i="20"/>
  <c r="BQ255" i="20"/>
  <c r="BQ256" i="20"/>
  <c r="BQ257" i="20"/>
  <c r="BQ258" i="20"/>
  <c r="BQ259" i="20"/>
  <c r="BQ260" i="20"/>
  <c r="BQ261" i="20"/>
  <c r="BQ262" i="20"/>
  <c r="BQ263" i="20"/>
  <c r="BQ264" i="20"/>
  <c r="BQ265" i="20"/>
  <c r="BQ266" i="20"/>
  <c r="BQ267" i="20"/>
  <c r="BQ268" i="20"/>
  <c r="BQ269" i="20"/>
  <c r="BQ270" i="20"/>
  <c r="BQ271" i="20"/>
  <c r="BQ272" i="20"/>
  <c r="BQ273" i="20"/>
  <c r="BQ274" i="20"/>
  <c r="BQ275" i="20"/>
  <c r="BQ276" i="20"/>
  <c r="BQ277" i="20"/>
  <c r="BQ278" i="20"/>
  <c r="BQ279" i="20"/>
  <c r="BQ280" i="20"/>
  <c r="BQ281" i="20"/>
  <c r="BQ282" i="20"/>
  <c r="BQ283" i="20"/>
  <c r="BQ284" i="20"/>
  <c r="BQ285" i="20"/>
  <c r="BQ286" i="20"/>
  <c r="BQ287" i="20"/>
  <c r="BQ288" i="20"/>
  <c r="BQ289" i="20"/>
  <c r="BQ290" i="20"/>
  <c r="BQ291" i="20"/>
  <c r="BQ292" i="20"/>
  <c r="BQ293" i="20"/>
  <c r="BQ294" i="20"/>
  <c r="BQ295" i="20"/>
  <c r="BQ296" i="20"/>
  <c r="BQ297" i="20"/>
  <c r="BQ298" i="20"/>
  <c r="BQ299" i="20"/>
  <c r="BQ300" i="20"/>
  <c r="BQ301" i="20"/>
  <c r="BQ302" i="20"/>
  <c r="BQ303" i="20"/>
  <c r="BQ304" i="20"/>
  <c r="BQ305" i="20"/>
  <c r="BQ306" i="20"/>
  <c r="BQ307" i="20"/>
  <c r="BQ308" i="20"/>
  <c r="BQ309" i="20"/>
  <c r="BQ310" i="20"/>
  <c r="BQ311" i="20"/>
  <c r="BQ312" i="20"/>
  <c r="BQ313" i="20"/>
  <c r="BQ314" i="20"/>
  <c r="BQ315" i="20"/>
  <c r="BQ316" i="20"/>
  <c r="BQ317" i="20"/>
  <c r="BQ318" i="20"/>
  <c r="BQ319" i="20"/>
  <c r="BQ320" i="20"/>
  <c r="BQ321" i="20"/>
  <c r="BQ322" i="20"/>
  <c r="BQ323" i="20"/>
  <c r="BQ324" i="20"/>
  <c r="BQ325" i="20"/>
  <c r="BQ326" i="20"/>
  <c r="BQ327" i="20"/>
  <c r="BQ328" i="20"/>
  <c r="BQ329" i="20"/>
  <c r="BQ330" i="20"/>
  <c r="BQ331" i="20"/>
  <c r="BQ332" i="20"/>
  <c r="BQ333" i="20"/>
  <c r="BQ334" i="20"/>
  <c r="BQ335" i="20"/>
  <c r="BQ336" i="20"/>
  <c r="BQ337" i="20"/>
  <c r="BQ338" i="20"/>
  <c r="BQ339" i="20"/>
  <c r="BQ340" i="20"/>
  <c r="BQ341" i="20"/>
  <c r="BQ342" i="20"/>
  <c r="BQ343" i="20"/>
  <c r="BQ344" i="20"/>
  <c r="BQ345" i="20"/>
  <c r="BQ346" i="20"/>
  <c r="BQ347" i="20"/>
  <c r="BQ348" i="20"/>
  <c r="BQ349" i="20"/>
  <c r="BQ350" i="20"/>
  <c r="BQ351" i="20"/>
  <c r="BQ352" i="20"/>
  <c r="BQ353" i="20"/>
  <c r="BQ354" i="20"/>
  <c r="BQ355" i="20"/>
  <c r="BQ356" i="20"/>
  <c r="BQ357" i="20"/>
  <c r="BQ358" i="20"/>
  <c r="BQ359" i="20"/>
  <c r="BQ360" i="20"/>
  <c r="BQ361" i="20"/>
  <c r="BQ362" i="20"/>
  <c r="BQ363" i="20"/>
  <c r="BQ364" i="20"/>
  <c r="BQ365" i="20"/>
  <c r="BQ366" i="20"/>
  <c r="BQ367" i="20"/>
  <c r="BQ368" i="20"/>
  <c r="BQ369" i="20"/>
  <c r="BQ370" i="20"/>
  <c r="BQ371" i="20"/>
  <c r="BQ372" i="20"/>
  <c r="BQ373" i="20"/>
  <c r="BQ374" i="20"/>
  <c r="BQ375" i="20"/>
  <c r="BQ376" i="20"/>
  <c r="BQ377" i="20"/>
  <c r="BQ378" i="20"/>
  <c r="BQ379" i="20"/>
  <c r="BQ380" i="20"/>
  <c r="BQ381" i="20"/>
  <c r="BQ382" i="20"/>
  <c r="BQ383" i="20"/>
  <c r="BQ384" i="20"/>
  <c r="BQ385" i="20"/>
  <c r="BQ386" i="20"/>
  <c r="BQ387" i="20"/>
  <c r="BQ388" i="20"/>
  <c r="BQ389" i="20"/>
  <c r="BQ390" i="20"/>
  <c r="BQ391" i="20"/>
  <c r="BQ392" i="20"/>
  <c r="BQ393" i="20"/>
  <c r="BQ394" i="20"/>
  <c r="BQ395" i="20"/>
  <c r="BQ396" i="20"/>
  <c r="BQ397" i="20"/>
  <c r="BQ398" i="20"/>
  <c r="BQ399" i="20"/>
  <c r="BQ400" i="20"/>
  <c r="BQ401" i="20"/>
  <c r="BQ402" i="20"/>
  <c r="BQ403" i="20"/>
  <c r="BQ404" i="20"/>
  <c r="BQ405" i="20"/>
  <c r="BQ406" i="20"/>
  <c r="BQ407" i="20"/>
  <c r="BQ408" i="20"/>
  <c r="BQ409" i="20"/>
  <c r="BQ410" i="20"/>
  <c r="BQ411" i="20"/>
  <c r="BQ412" i="20"/>
  <c r="BQ413" i="20"/>
  <c r="BQ414" i="20"/>
  <c r="BQ415" i="20"/>
  <c r="BQ416" i="20"/>
  <c r="BQ417" i="20"/>
  <c r="BQ418" i="20"/>
  <c r="BQ419" i="20"/>
  <c r="BQ420" i="20"/>
  <c r="BQ421" i="20"/>
  <c r="BQ422" i="20"/>
  <c r="BQ423" i="20"/>
  <c r="BQ424" i="20"/>
  <c r="BQ425" i="20"/>
  <c r="BQ426" i="20"/>
  <c r="BQ427" i="20"/>
  <c r="BQ428" i="20"/>
  <c r="BQ429" i="20"/>
  <c r="BQ430" i="20"/>
  <c r="BQ431" i="20"/>
  <c r="BQ432" i="20"/>
  <c r="BQ433" i="20"/>
  <c r="BQ434" i="20"/>
  <c r="BQ435" i="20"/>
  <c r="BQ436" i="20"/>
  <c r="BQ437" i="20"/>
  <c r="BQ438" i="20"/>
  <c r="BQ439" i="20"/>
  <c r="BQ440" i="20"/>
  <c r="BQ441" i="20"/>
  <c r="BQ442" i="20"/>
  <c r="BQ443" i="20"/>
  <c r="BQ444" i="20"/>
  <c r="BQ445" i="20"/>
  <c r="BQ446" i="20"/>
  <c r="BQ447" i="20"/>
  <c r="BQ448" i="20"/>
  <c r="BQ449" i="20"/>
  <c r="BQ450" i="20"/>
  <c r="BQ451" i="20"/>
  <c r="BQ452" i="20"/>
  <c r="BQ453" i="20"/>
  <c r="BQ454" i="20"/>
  <c r="BQ455" i="20"/>
  <c r="BQ456" i="20"/>
  <c r="BQ457" i="20"/>
  <c r="BQ458" i="20"/>
  <c r="BQ459" i="20"/>
  <c r="BQ460" i="20"/>
  <c r="BQ461" i="20"/>
  <c r="BQ462" i="20"/>
  <c r="BQ463" i="20"/>
  <c r="BQ464" i="20"/>
  <c r="BQ465" i="20"/>
  <c r="BQ466" i="20"/>
  <c r="BQ467" i="20"/>
  <c r="BQ468" i="20"/>
  <c r="BQ469" i="20"/>
  <c r="BQ470" i="20"/>
  <c r="BQ471" i="20"/>
  <c r="BQ472" i="20"/>
  <c r="BQ473" i="20"/>
  <c r="BQ474" i="20"/>
  <c r="BQ475" i="20"/>
  <c r="BQ476" i="20"/>
  <c r="BQ477" i="20"/>
  <c r="BQ478" i="20"/>
  <c r="BQ479" i="20"/>
  <c r="BQ480" i="20"/>
  <c r="BQ481" i="20"/>
  <c r="BQ482" i="20"/>
  <c r="BQ483" i="20"/>
  <c r="BQ484" i="20"/>
  <c r="BQ485" i="20"/>
  <c r="BQ486" i="20"/>
  <c r="BQ487" i="20"/>
  <c r="BQ488" i="20"/>
  <c r="BQ489" i="20"/>
  <c r="BQ490" i="20"/>
  <c r="BQ491" i="20"/>
  <c r="BQ492" i="20"/>
  <c r="BQ493" i="20"/>
  <c r="BQ494" i="20"/>
  <c r="BQ495" i="20"/>
  <c r="BQ496" i="20"/>
  <c r="BQ497" i="20"/>
  <c r="BQ498" i="20"/>
  <c r="BQ499" i="20"/>
  <c r="BQ500" i="20"/>
  <c r="BQ501" i="20"/>
  <c r="BQ502" i="20"/>
  <c r="BQ503" i="20"/>
  <c r="BQ504" i="20"/>
  <c r="BQ505" i="20"/>
  <c r="BQ506" i="20"/>
  <c r="BQ507" i="20"/>
  <c r="BQ508" i="20"/>
  <c r="BQ509" i="20"/>
  <c r="BQ510" i="20"/>
  <c r="BQ511" i="20"/>
  <c r="BQ512" i="20"/>
  <c r="BQ513" i="20"/>
  <c r="BQ514" i="20"/>
  <c r="BQ515" i="20"/>
  <c r="BQ516" i="20"/>
  <c r="BQ517" i="20"/>
  <c r="BQ518" i="20"/>
  <c r="BQ519" i="20"/>
  <c r="BQ520" i="20"/>
  <c r="BQ521" i="20"/>
  <c r="BQ522" i="20"/>
  <c r="BQ523" i="20"/>
  <c r="BQ524" i="20"/>
  <c r="BQ525" i="20"/>
  <c r="BQ526" i="20"/>
  <c r="BQ527" i="20"/>
  <c r="BQ528" i="20"/>
  <c r="BQ529" i="20"/>
  <c r="BQ530" i="20"/>
  <c r="BQ531" i="20"/>
  <c r="BQ532" i="20"/>
  <c r="BQ533" i="20"/>
  <c r="BQ534" i="20"/>
  <c r="BQ535" i="20"/>
  <c r="BQ536" i="20"/>
  <c r="BQ537" i="20"/>
  <c r="BQ538" i="20"/>
  <c r="BQ539" i="20"/>
  <c r="BQ540" i="20"/>
  <c r="BQ541" i="20"/>
  <c r="BQ542" i="20"/>
  <c r="BQ543" i="20"/>
  <c r="BQ544" i="20"/>
  <c r="BQ545" i="20"/>
  <c r="BQ546" i="20"/>
  <c r="BQ547" i="20"/>
  <c r="BQ548" i="20"/>
  <c r="BQ549" i="20"/>
  <c r="BQ550" i="20"/>
  <c r="BQ551" i="20"/>
  <c r="BQ552" i="20"/>
  <c r="BQ553" i="20"/>
  <c r="BQ554" i="20"/>
  <c r="BQ555" i="20"/>
  <c r="BQ556" i="20"/>
  <c r="BQ557" i="20"/>
  <c r="BQ558" i="20"/>
  <c r="BQ559" i="20"/>
  <c r="BQ560" i="20"/>
  <c r="BQ561" i="20"/>
  <c r="BQ562" i="20"/>
  <c r="BQ563" i="20"/>
  <c r="BQ564" i="20"/>
  <c r="BQ565" i="20"/>
  <c r="BP2" i="20"/>
  <c r="BP3" i="20"/>
  <c r="BP4" i="20"/>
  <c r="BP5" i="20"/>
  <c r="BP6" i="20"/>
  <c r="BP7" i="20"/>
  <c r="BP8" i="20"/>
  <c r="BP9" i="20"/>
  <c r="BP10" i="20"/>
  <c r="BP11" i="20"/>
  <c r="BP12" i="20"/>
  <c r="BP13" i="20"/>
  <c r="BP14" i="20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47" i="20"/>
  <c r="BP48" i="20"/>
  <c r="BP49" i="20"/>
  <c r="BP50" i="20"/>
  <c r="BP51" i="20"/>
  <c r="BP52" i="20"/>
  <c r="BP53" i="20"/>
  <c r="BP54" i="20"/>
  <c r="BP55" i="20"/>
  <c r="BP56" i="20"/>
  <c r="BP57" i="20"/>
  <c r="BP58" i="20"/>
  <c r="BP59" i="20"/>
  <c r="BP60" i="20"/>
  <c r="BP61" i="20"/>
  <c r="BP62" i="20"/>
  <c r="BP63" i="20"/>
  <c r="BP64" i="20"/>
  <c r="BP65" i="20"/>
  <c r="BP66" i="20"/>
  <c r="BP67" i="20"/>
  <c r="BP68" i="20"/>
  <c r="BP69" i="20"/>
  <c r="BP70" i="20"/>
  <c r="BP71" i="20"/>
  <c r="BP72" i="20"/>
  <c r="BP73" i="20"/>
  <c r="BP74" i="20"/>
  <c r="BP75" i="20"/>
  <c r="BP76" i="20"/>
  <c r="BP77" i="20"/>
  <c r="BP78" i="20"/>
  <c r="BP79" i="20"/>
  <c r="BP80" i="20"/>
  <c r="BP81" i="20"/>
  <c r="BP82" i="20"/>
  <c r="BP83" i="20"/>
  <c r="BP84" i="20"/>
  <c r="BP85" i="20"/>
  <c r="BP86" i="20"/>
  <c r="BP87" i="20"/>
  <c r="BP88" i="20"/>
  <c r="BP89" i="20"/>
  <c r="BP90" i="20"/>
  <c r="BP91" i="20"/>
  <c r="BP92" i="20"/>
  <c r="BP93" i="20"/>
  <c r="BP94" i="20"/>
  <c r="BP95" i="20"/>
  <c r="BP96" i="20"/>
  <c r="BP97" i="20"/>
  <c r="BP98" i="20"/>
  <c r="BP99" i="20"/>
  <c r="BP100" i="20"/>
  <c r="BP101" i="20"/>
  <c r="BP102" i="20"/>
  <c r="BP103" i="20"/>
  <c r="BP104" i="20"/>
  <c r="BP105" i="20"/>
  <c r="BP106" i="20"/>
  <c r="BP107" i="20"/>
  <c r="BP108" i="20"/>
  <c r="BP109" i="20"/>
  <c r="BP110" i="20"/>
  <c r="BP111" i="20"/>
  <c r="BP112" i="20"/>
  <c r="BP113" i="20"/>
  <c r="BP114" i="20"/>
  <c r="BP115" i="20"/>
  <c r="BP116" i="20"/>
  <c r="BP117" i="20"/>
  <c r="BP118" i="20"/>
  <c r="BP119" i="20"/>
  <c r="BP120" i="20"/>
  <c r="BP121" i="20"/>
  <c r="BP122" i="20"/>
  <c r="BP123" i="20"/>
  <c r="BP124" i="20"/>
  <c r="BP125" i="20"/>
  <c r="BP126" i="20"/>
  <c r="BP127" i="20"/>
  <c r="BP128" i="20"/>
  <c r="BP129" i="20"/>
  <c r="BP130" i="20"/>
  <c r="BP131" i="20"/>
  <c r="BP132" i="20"/>
  <c r="BP133" i="20"/>
  <c r="BP134" i="20"/>
  <c r="BP135" i="20"/>
  <c r="BP136" i="20"/>
  <c r="BP137" i="20"/>
  <c r="BP138" i="20"/>
  <c r="BP139" i="20"/>
  <c r="BP140" i="20"/>
  <c r="BP141" i="20"/>
  <c r="BP142" i="20"/>
  <c r="BP143" i="20"/>
  <c r="BP144" i="20"/>
  <c r="BP145" i="20"/>
  <c r="BP146" i="20"/>
  <c r="BP147" i="20"/>
  <c r="BP148" i="20"/>
  <c r="BP149" i="20"/>
  <c r="BP150" i="20"/>
  <c r="BP151" i="20"/>
  <c r="BP152" i="20"/>
  <c r="BP153" i="20"/>
  <c r="BP154" i="20"/>
  <c r="BP155" i="20"/>
  <c r="BP156" i="20"/>
  <c r="BP157" i="20"/>
  <c r="BP158" i="20"/>
  <c r="BP159" i="20"/>
  <c r="BP160" i="20"/>
  <c r="BP161" i="20"/>
  <c r="BP162" i="20"/>
  <c r="BP163" i="20"/>
  <c r="BP164" i="20"/>
  <c r="BP165" i="20"/>
  <c r="BP166" i="20"/>
  <c r="BP167" i="20"/>
  <c r="BP168" i="20"/>
  <c r="BP169" i="20"/>
  <c r="BP170" i="20"/>
  <c r="BP171" i="20"/>
  <c r="BP172" i="20"/>
  <c r="BP173" i="20"/>
  <c r="BP174" i="20"/>
  <c r="BP175" i="20"/>
  <c r="BP176" i="20"/>
  <c r="BP177" i="20"/>
  <c r="BP178" i="20"/>
  <c r="BP179" i="20"/>
  <c r="BP180" i="20"/>
  <c r="BP181" i="20"/>
  <c r="BP182" i="20"/>
  <c r="BP183" i="20"/>
  <c r="BP184" i="20"/>
  <c r="BP185" i="20"/>
  <c r="BP186" i="20"/>
  <c r="BP187" i="20"/>
  <c r="BP188" i="20"/>
  <c r="BP189" i="20"/>
  <c r="BP190" i="20"/>
  <c r="BP191" i="20"/>
  <c r="BP192" i="20"/>
  <c r="BP193" i="20"/>
  <c r="BP194" i="20"/>
  <c r="BP195" i="20"/>
  <c r="BP196" i="20"/>
  <c r="BP197" i="20"/>
  <c r="BP198" i="20"/>
  <c r="BP199" i="20"/>
  <c r="BP200" i="20"/>
  <c r="BP201" i="20"/>
  <c r="BP202" i="20"/>
  <c r="BP203" i="20"/>
  <c r="BP204" i="20"/>
  <c r="BP205" i="20"/>
  <c r="BP206" i="20"/>
  <c r="BP207" i="20"/>
  <c r="BP208" i="20"/>
  <c r="BP209" i="20"/>
  <c r="BP210" i="20"/>
  <c r="BP211" i="20"/>
  <c r="BP212" i="20"/>
  <c r="BP213" i="20"/>
  <c r="BP214" i="20"/>
  <c r="BP215" i="20"/>
  <c r="BP216" i="20"/>
  <c r="BP217" i="20"/>
  <c r="BP218" i="20"/>
  <c r="BP219" i="20"/>
  <c r="BP220" i="20"/>
  <c r="BP221" i="20"/>
  <c r="BP222" i="20"/>
  <c r="BP223" i="20"/>
  <c r="BP224" i="20"/>
  <c r="BP225" i="20"/>
  <c r="BP226" i="20"/>
  <c r="BP227" i="20"/>
  <c r="BP228" i="20"/>
  <c r="BP229" i="20"/>
  <c r="BP230" i="20"/>
  <c r="BP231" i="20"/>
  <c r="BP232" i="20"/>
  <c r="BP233" i="20"/>
  <c r="BP234" i="20"/>
  <c r="BP235" i="20"/>
  <c r="BP236" i="20"/>
  <c r="BP237" i="20"/>
  <c r="BP238" i="20"/>
  <c r="BP239" i="20"/>
  <c r="BP240" i="20"/>
  <c r="BP241" i="20"/>
  <c r="BP242" i="20"/>
  <c r="BP243" i="20"/>
  <c r="BP244" i="20"/>
  <c r="BP245" i="20"/>
  <c r="BP246" i="20"/>
  <c r="BP247" i="20"/>
  <c r="BP248" i="20"/>
  <c r="BP249" i="20"/>
  <c r="BP250" i="20"/>
  <c r="BP251" i="20"/>
  <c r="BP252" i="20"/>
  <c r="BP253" i="20"/>
  <c r="BP254" i="20"/>
  <c r="BP255" i="20"/>
  <c r="BP256" i="20"/>
  <c r="BP257" i="20"/>
  <c r="BP258" i="20"/>
  <c r="BP259" i="20"/>
  <c r="BP260" i="20"/>
  <c r="BP261" i="20"/>
  <c r="BP262" i="20"/>
  <c r="BP263" i="20"/>
  <c r="BP264" i="20"/>
  <c r="BP265" i="20"/>
  <c r="BP266" i="20"/>
  <c r="BP267" i="20"/>
  <c r="BP268" i="20"/>
  <c r="BP269" i="20"/>
  <c r="BP270" i="20"/>
  <c r="BP271" i="20"/>
  <c r="BP272" i="20"/>
  <c r="BP273" i="20"/>
  <c r="BP274" i="20"/>
  <c r="BP275" i="20"/>
  <c r="BP276" i="20"/>
  <c r="BP277" i="20"/>
  <c r="BP278" i="20"/>
  <c r="BP279" i="20"/>
  <c r="BP280" i="20"/>
  <c r="BP281" i="20"/>
  <c r="BP282" i="20"/>
  <c r="BP283" i="20"/>
  <c r="BP284" i="20"/>
  <c r="BP285" i="20"/>
  <c r="BP286" i="20"/>
  <c r="BP287" i="20"/>
  <c r="BP288" i="20"/>
  <c r="BP289" i="20"/>
  <c r="BP290" i="20"/>
  <c r="BP291" i="20"/>
  <c r="BP292" i="20"/>
  <c r="BP293" i="20"/>
  <c r="BP294" i="20"/>
  <c r="BP295" i="20"/>
  <c r="BP296" i="20"/>
  <c r="BP297" i="20"/>
  <c r="BP298" i="20"/>
  <c r="BP299" i="20"/>
  <c r="BP300" i="20"/>
  <c r="BP301" i="20"/>
  <c r="BP302" i="20"/>
  <c r="BP303" i="20"/>
  <c r="BP304" i="20"/>
  <c r="BP305" i="20"/>
  <c r="BP306" i="20"/>
  <c r="BP307" i="20"/>
  <c r="BP308" i="20"/>
  <c r="BP309" i="20"/>
  <c r="BP310" i="20"/>
  <c r="BP311" i="20"/>
  <c r="BP312" i="20"/>
  <c r="BP313" i="20"/>
  <c r="BP314" i="20"/>
  <c r="BP315" i="20"/>
  <c r="BP316" i="20"/>
  <c r="BP317" i="20"/>
  <c r="BP318" i="20"/>
  <c r="BP319" i="20"/>
  <c r="BP320" i="20"/>
  <c r="BP321" i="20"/>
  <c r="BP322" i="20"/>
  <c r="BP323" i="20"/>
  <c r="BP324" i="20"/>
  <c r="BP325" i="20"/>
  <c r="BP326" i="20"/>
  <c r="BP327" i="20"/>
  <c r="BP328" i="20"/>
  <c r="BP329" i="20"/>
  <c r="BP330" i="20"/>
  <c r="BP331" i="20"/>
  <c r="BP332" i="20"/>
  <c r="BP333" i="20"/>
  <c r="BP334" i="20"/>
  <c r="BP335" i="20"/>
  <c r="BP336" i="20"/>
  <c r="BP337" i="20"/>
  <c r="BP338" i="20"/>
  <c r="BP339" i="20"/>
  <c r="BP340" i="20"/>
  <c r="BP341" i="20"/>
  <c r="BP342" i="20"/>
  <c r="BP343" i="20"/>
  <c r="BP344" i="20"/>
  <c r="BP345" i="20"/>
  <c r="BP346" i="20"/>
  <c r="BP347" i="20"/>
  <c r="BP348" i="20"/>
  <c r="BP349" i="20"/>
  <c r="BP350" i="20"/>
  <c r="BP351" i="20"/>
  <c r="BP352" i="20"/>
  <c r="BP353" i="20"/>
  <c r="BP354" i="20"/>
  <c r="BP355" i="20"/>
  <c r="BP356" i="20"/>
  <c r="BP357" i="20"/>
  <c r="BP358" i="20"/>
  <c r="BP359" i="20"/>
  <c r="BP360" i="20"/>
  <c r="BP361" i="20"/>
  <c r="BP362" i="20"/>
  <c r="BP363" i="20"/>
  <c r="BP364" i="20"/>
  <c r="BP365" i="20"/>
  <c r="BP366" i="20"/>
  <c r="BP367" i="20"/>
  <c r="BP368" i="20"/>
  <c r="BP369" i="20"/>
  <c r="BP370" i="20"/>
  <c r="BP371" i="20"/>
  <c r="BP372" i="20"/>
  <c r="BP373" i="20"/>
  <c r="BP374" i="20"/>
  <c r="BP375" i="20"/>
  <c r="BP376" i="20"/>
  <c r="BP377" i="20"/>
  <c r="BP378" i="20"/>
  <c r="BP379" i="20"/>
  <c r="BP380" i="20"/>
  <c r="BP381" i="20"/>
  <c r="BP382" i="20"/>
  <c r="BP383" i="20"/>
  <c r="BP384" i="20"/>
  <c r="BP385" i="20"/>
  <c r="BP386" i="20"/>
  <c r="BP387" i="20"/>
  <c r="BP388" i="20"/>
  <c r="BP389" i="20"/>
  <c r="BP390" i="20"/>
  <c r="BP391" i="20"/>
  <c r="BP392" i="20"/>
  <c r="BP393" i="20"/>
  <c r="BP394" i="20"/>
  <c r="BP395" i="20"/>
  <c r="BP396" i="20"/>
  <c r="BP397" i="20"/>
  <c r="BP398" i="20"/>
  <c r="BP399" i="20"/>
  <c r="BP400" i="20"/>
  <c r="BP401" i="20"/>
  <c r="BP402" i="20"/>
  <c r="BP403" i="20"/>
  <c r="BP404" i="20"/>
  <c r="BP405" i="20"/>
  <c r="BP406" i="20"/>
  <c r="BP407" i="20"/>
  <c r="BP408" i="20"/>
  <c r="BP409" i="20"/>
  <c r="BP410" i="20"/>
  <c r="BP411" i="20"/>
  <c r="BP412" i="20"/>
  <c r="BP413" i="20"/>
  <c r="BP414" i="20"/>
  <c r="BP415" i="20"/>
  <c r="BP416" i="20"/>
  <c r="BP417" i="20"/>
  <c r="BP418" i="20"/>
  <c r="BP419" i="20"/>
  <c r="BP420" i="20"/>
  <c r="BP421" i="20"/>
  <c r="BP422" i="20"/>
  <c r="BP423" i="20"/>
  <c r="BP424" i="20"/>
  <c r="BP425" i="20"/>
  <c r="BP426" i="20"/>
  <c r="BP427" i="20"/>
  <c r="BP428" i="20"/>
  <c r="BP429" i="20"/>
  <c r="BP430" i="20"/>
  <c r="BP431" i="20"/>
  <c r="BP432" i="20"/>
  <c r="BP433" i="20"/>
  <c r="BP434" i="20"/>
  <c r="BP435" i="20"/>
  <c r="BP436" i="20"/>
  <c r="BP437" i="20"/>
  <c r="BP438" i="20"/>
  <c r="BP439" i="20"/>
  <c r="BP440" i="20"/>
  <c r="BP441" i="20"/>
  <c r="BP442" i="20"/>
  <c r="BP443" i="20"/>
  <c r="BP444" i="20"/>
  <c r="BP445" i="20"/>
  <c r="BP446" i="20"/>
  <c r="BP447" i="20"/>
  <c r="BP448" i="20"/>
  <c r="BP449" i="20"/>
  <c r="BP450" i="20"/>
  <c r="BP451" i="20"/>
  <c r="BP452" i="20"/>
  <c r="BP453" i="20"/>
  <c r="BP454" i="20"/>
  <c r="BP455" i="20"/>
  <c r="BP456" i="20"/>
  <c r="BP457" i="20"/>
  <c r="BP458" i="20"/>
  <c r="BP459" i="20"/>
  <c r="BP460" i="20"/>
  <c r="BP461" i="20"/>
  <c r="BP462" i="20"/>
  <c r="BP463" i="20"/>
  <c r="BP464" i="20"/>
  <c r="BP465" i="20"/>
  <c r="BP466" i="20"/>
  <c r="BP467" i="20"/>
  <c r="BP468" i="20"/>
  <c r="BP469" i="20"/>
  <c r="BP470" i="20"/>
  <c r="BP471" i="20"/>
  <c r="BP472" i="20"/>
  <c r="BP473" i="20"/>
  <c r="BP474" i="20"/>
  <c r="BP475" i="20"/>
  <c r="BP476" i="20"/>
  <c r="BP477" i="20"/>
  <c r="BP478" i="20"/>
  <c r="BP479" i="20"/>
  <c r="BP480" i="20"/>
  <c r="BP481" i="20"/>
  <c r="BP482" i="20"/>
  <c r="BP483" i="20"/>
  <c r="BP484" i="20"/>
  <c r="BP485" i="20"/>
  <c r="BP486" i="20"/>
  <c r="BP487" i="20"/>
  <c r="BP488" i="20"/>
  <c r="BP489" i="20"/>
  <c r="BP490" i="20"/>
  <c r="BP491" i="20"/>
  <c r="BP492" i="20"/>
  <c r="BP493" i="20"/>
  <c r="BP494" i="20"/>
  <c r="BP495" i="20"/>
  <c r="BP496" i="20"/>
  <c r="BP497" i="20"/>
  <c r="BP498" i="20"/>
  <c r="BP499" i="20"/>
  <c r="BP500" i="20"/>
  <c r="BP501" i="20"/>
  <c r="BP502" i="20"/>
  <c r="BP503" i="20"/>
  <c r="BP504" i="20"/>
  <c r="BP505" i="20"/>
  <c r="BP506" i="20"/>
  <c r="BP507" i="20"/>
  <c r="BP508" i="20"/>
  <c r="BP509" i="20"/>
  <c r="BP510" i="20"/>
  <c r="BP511" i="20"/>
  <c r="BP512" i="20"/>
  <c r="BP513" i="20"/>
  <c r="BP514" i="20"/>
  <c r="BP515" i="20"/>
  <c r="BP516" i="20"/>
  <c r="BP517" i="20"/>
  <c r="BP518" i="20"/>
  <c r="BP519" i="20"/>
  <c r="BP520" i="20"/>
  <c r="BP521" i="20"/>
  <c r="BP522" i="20"/>
  <c r="BP523" i="20"/>
  <c r="BP524" i="20"/>
  <c r="BP525" i="20"/>
  <c r="BP526" i="20"/>
  <c r="BP527" i="20"/>
  <c r="BP528" i="20"/>
  <c r="BP529" i="20"/>
  <c r="BP530" i="20"/>
  <c r="BP531" i="20"/>
  <c r="BP532" i="20"/>
  <c r="BP533" i="20"/>
  <c r="BP534" i="20"/>
  <c r="BP535" i="20"/>
  <c r="BP536" i="20"/>
  <c r="BP537" i="20"/>
  <c r="BP538" i="20"/>
  <c r="BP539" i="20"/>
  <c r="BP540" i="20"/>
  <c r="BP541" i="20"/>
  <c r="BP542" i="20"/>
  <c r="BP543" i="20"/>
  <c r="BP544" i="20"/>
  <c r="BP545" i="20"/>
  <c r="BP546" i="20"/>
  <c r="BP547" i="20"/>
  <c r="BP548" i="20"/>
  <c r="BP549" i="20"/>
  <c r="BP550" i="20"/>
  <c r="BP551" i="20"/>
  <c r="BP552" i="20"/>
  <c r="BP553" i="20"/>
  <c r="BP554" i="20"/>
  <c r="BP555" i="20"/>
  <c r="BP556" i="20"/>
  <c r="BP557" i="20"/>
  <c r="BP558" i="20"/>
  <c r="BP559" i="20"/>
  <c r="BP560" i="20"/>
  <c r="BP561" i="20"/>
  <c r="BP562" i="20"/>
  <c r="BP563" i="20"/>
  <c r="BP564" i="20"/>
  <c r="BP565" i="20"/>
  <c r="BO2" i="20"/>
  <c r="BO3" i="20"/>
  <c r="BO4" i="20"/>
  <c r="BO5" i="20"/>
  <c r="BO6" i="20"/>
  <c r="BO7" i="20"/>
  <c r="BO8" i="20"/>
  <c r="BO9" i="20"/>
  <c r="BO10" i="20"/>
  <c r="BO11" i="20"/>
  <c r="BO12" i="20"/>
  <c r="BO13" i="20"/>
  <c r="BO14" i="20"/>
  <c r="BO15" i="20"/>
  <c r="BO16" i="20"/>
  <c r="BO17" i="20"/>
  <c r="BO18" i="20"/>
  <c r="BO19" i="20"/>
  <c r="BO20" i="20"/>
  <c r="BO21" i="20"/>
  <c r="BO22" i="20"/>
  <c r="BO23" i="20"/>
  <c r="BO24" i="20"/>
  <c r="BO25" i="20"/>
  <c r="BO26" i="20"/>
  <c r="BO27" i="20"/>
  <c r="BO28" i="20"/>
  <c r="BO29" i="20"/>
  <c r="BO30" i="20"/>
  <c r="BO31" i="20"/>
  <c r="BO32" i="20"/>
  <c r="BO33" i="20"/>
  <c r="BO34" i="20"/>
  <c r="BO35" i="20"/>
  <c r="BO36" i="20"/>
  <c r="BO37" i="20"/>
  <c r="BO38" i="20"/>
  <c r="BO39" i="20"/>
  <c r="BO40" i="20"/>
  <c r="BO41" i="20"/>
  <c r="BO42" i="20"/>
  <c r="BO43" i="20"/>
  <c r="BO44" i="20"/>
  <c r="BO45" i="20"/>
  <c r="BO46" i="20"/>
  <c r="BO47" i="20"/>
  <c r="BO48" i="20"/>
  <c r="BO49" i="20"/>
  <c r="BO50" i="20"/>
  <c r="BO51" i="20"/>
  <c r="BO52" i="20"/>
  <c r="BO53" i="20"/>
  <c r="BO54" i="20"/>
  <c r="BO55" i="20"/>
  <c r="BO56" i="20"/>
  <c r="BO57" i="20"/>
  <c r="BO58" i="20"/>
  <c r="BO59" i="20"/>
  <c r="BO60" i="20"/>
  <c r="BO61" i="20"/>
  <c r="BO62" i="20"/>
  <c r="BO63" i="20"/>
  <c r="BO64" i="20"/>
  <c r="BO65" i="20"/>
  <c r="BO66" i="20"/>
  <c r="BO67" i="20"/>
  <c r="BO68" i="20"/>
  <c r="BO69" i="20"/>
  <c r="BO70" i="20"/>
  <c r="BO71" i="20"/>
  <c r="BO72" i="20"/>
  <c r="BO73" i="20"/>
  <c r="BO74" i="20"/>
  <c r="BO75" i="20"/>
  <c r="BO76" i="20"/>
  <c r="BO77" i="20"/>
  <c r="BO78" i="20"/>
  <c r="BO79" i="20"/>
  <c r="BO80" i="20"/>
  <c r="BO81" i="20"/>
  <c r="BO82" i="20"/>
  <c r="BO83" i="20"/>
  <c r="BO84" i="20"/>
  <c r="BO85" i="20"/>
  <c r="BO86" i="20"/>
  <c r="BO87" i="20"/>
  <c r="BO88" i="20"/>
  <c r="BO89" i="20"/>
  <c r="BO90" i="20"/>
  <c r="BO91" i="20"/>
  <c r="BO92" i="20"/>
  <c r="BO93" i="20"/>
  <c r="BO94" i="20"/>
  <c r="BO95" i="20"/>
  <c r="BO96" i="20"/>
  <c r="BO97" i="20"/>
  <c r="BO98" i="20"/>
  <c r="BO99" i="20"/>
  <c r="BO100" i="20"/>
  <c r="BO101" i="20"/>
  <c r="BO102" i="20"/>
  <c r="BO103" i="20"/>
  <c r="BO104" i="20"/>
  <c r="BO105" i="20"/>
  <c r="BO106" i="20"/>
  <c r="BO107" i="20"/>
  <c r="BO108" i="20"/>
  <c r="BO109" i="20"/>
  <c r="BO110" i="20"/>
  <c r="BO111" i="20"/>
  <c r="BO112" i="20"/>
  <c r="BO113" i="20"/>
  <c r="BO114" i="20"/>
  <c r="BO115" i="20"/>
  <c r="BO116" i="20"/>
  <c r="BO117" i="20"/>
  <c r="BO118" i="20"/>
  <c r="BO119" i="20"/>
  <c r="BO120" i="20"/>
  <c r="BO121" i="20"/>
  <c r="BO122" i="20"/>
  <c r="BO123" i="20"/>
  <c r="BO124" i="20"/>
  <c r="BO125" i="20"/>
  <c r="BO126" i="20"/>
  <c r="BO127" i="20"/>
  <c r="BO128" i="20"/>
  <c r="BO129" i="20"/>
  <c r="BO130" i="20"/>
  <c r="BO131" i="20"/>
  <c r="BO132" i="20"/>
  <c r="BO133" i="20"/>
  <c r="BO134" i="20"/>
  <c r="BO135" i="20"/>
  <c r="BO136" i="20"/>
  <c r="BO137" i="20"/>
  <c r="BO138" i="20"/>
  <c r="BO139" i="20"/>
  <c r="BO140" i="20"/>
  <c r="BO141" i="20"/>
  <c r="BO142" i="20"/>
  <c r="BO143" i="20"/>
  <c r="BO144" i="20"/>
  <c r="BO145" i="20"/>
  <c r="BO146" i="20"/>
  <c r="BO147" i="20"/>
  <c r="BO148" i="20"/>
  <c r="BO149" i="20"/>
  <c r="BO150" i="20"/>
  <c r="BO151" i="20"/>
  <c r="BO152" i="20"/>
  <c r="BO153" i="20"/>
  <c r="BO154" i="20"/>
  <c r="BO155" i="20"/>
  <c r="BO156" i="20"/>
  <c r="BO157" i="20"/>
  <c r="BO158" i="20"/>
  <c r="BO159" i="20"/>
  <c r="BO160" i="20"/>
  <c r="BO161" i="20"/>
  <c r="BO162" i="20"/>
  <c r="BO163" i="20"/>
  <c r="BO164" i="20"/>
  <c r="BO165" i="20"/>
  <c r="BO166" i="20"/>
  <c r="BO167" i="20"/>
  <c r="BO168" i="20"/>
  <c r="BO169" i="20"/>
  <c r="BO170" i="20"/>
  <c r="BO171" i="20"/>
  <c r="BO172" i="20"/>
  <c r="BO173" i="20"/>
  <c r="BO174" i="20"/>
  <c r="BO175" i="20"/>
  <c r="BO176" i="20"/>
  <c r="BO177" i="20"/>
  <c r="BO178" i="20"/>
  <c r="BO179" i="20"/>
  <c r="BO180" i="20"/>
  <c r="BO181" i="20"/>
  <c r="BO182" i="20"/>
  <c r="BO183" i="20"/>
  <c r="BO184" i="20"/>
  <c r="BO185" i="20"/>
  <c r="BO186" i="20"/>
  <c r="BO187" i="20"/>
  <c r="BO188" i="20"/>
  <c r="BO189" i="20"/>
  <c r="BO190" i="20"/>
  <c r="BO191" i="20"/>
  <c r="BO192" i="20"/>
  <c r="BO193" i="20"/>
  <c r="BO194" i="20"/>
  <c r="BO195" i="20"/>
  <c r="BO196" i="20"/>
  <c r="BO197" i="20"/>
  <c r="BO198" i="20"/>
  <c r="BO199" i="20"/>
  <c r="BO200" i="20"/>
  <c r="BO201" i="20"/>
  <c r="BO202" i="20"/>
  <c r="BO203" i="20"/>
  <c r="BO204" i="20"/>
  <c r="BO205" i="20"/>
  <c r="BO206" i="20"/>
  <c r="BO207" i="20"/>
  <c r="BO208" i="20"/>
  <c r="BO209" i="20"/>
  <c r="BO210" i="20"/>
  <c r="BO211" i="20"/>
  <c r="BO212" i="20"/>
  <c r="BO213" i="20"/>
  <c r="BO214" i="20"/>
  <c r="BO215" i="20"/>
  <c r="BO216" i="20"/>
  <c r="BO217" i="20"/>
  <c r="BO218" i="20"/>
  <c r="BO219" i="20"/>
  <c r="BO220" i="20"/>
  <c r="BO221" i="20"/>
  <c r="BO222" i="20"/>
  <c r="BO223" i="20"/>
  <c r="BO224" i="20"/>
  <c r="BO225" i="20"/>
  <c r="BO226" i="20"/>
  <c r="BO227" i="20"/>
  <c r="BO228" i="20"/>
  <c r="BO229" i="20"/>
  <c r="BO230" i="20"/>
  <c r="BO231" i="20"/>
  <c r="BO232" i="20"/>
  <c r="BO233" i="20"/>
  <c r="BO234" i="20"/>
  <c r="BO235" i="20"/>
  <c r="BO236" i="20"/>
  <c r="BO237" i="20"/>
  <c r="BO238" i="20"/>
  <c r="BO239" i="20"/>
  <c r="BO240" i="20"/>
  <c r="BO241" i="20"/>
  <c r="BO242" i="20"/>
  <c r="BO243" i="20"/>
  <c r="BO244" i="20"/>
  <c r="BO245" i="20"/>
  <c r="BO246" i="20"/>
  <c r="BO247" i="20"/>
  <c r="BO248" i="20"/>
  <c r="BO249" i="20"/>
  <c r="BO250" i="20"/>
  <c r="BO251" i="20"/>
  <c r="BO252" i="20"/>
  <c r="BO253" i="20"/>
  <c r="BO254" i="20"/>
  <c r="BO255" i="20"/>
  <c r="BO256" i="20"/>
  <c r="BO257" i="20"/>
  <c r="BO258" i="20"/>
  <c r="BO259" i="20"/>
  <c r="BO260" i="20"/>
  <c r="BO261" i="20"/>
  <c r="BO262" i="20"/>
  <c r="BO263" i="20"/>
  <c r="BO264" i="20"/>
  <c r="BO265" i="20"/>
  <c r="BO266" i="20"/>
  <c r="BO267" i="20"/>
  <c r="BO268" i="20"/>
  <c r="BO269" i="20"/>
  <c r="BO270" i="20"/>
  <c r="BO271" i="20"/>
  <c r="BO272" i="20"/>
  <c r="BO273" i="20"/>
  <c r="BO274" i="20"/>
  <c r="BO275" i="20"/>
  <c r="BO276" i="20"/>
  <c r="BO277" i="20"/>
  <c r="BO278" i="20"/>
  <c r="BO279" i="20"/>
  <c r="BO280" i="20"/>
  <c r="BO281" i="20"/>
  <c r="BO282" i="20"/>
  <c r="BO283" i="20"/>
  <c r="BO284" i="20"/>
  <c r="BO285" i="20"/>
  <c r="BO286" i="20"/>
  <c r="BO287" i="20"/>
  <c r="BO288" i="20"/>
  <c r="BO289" i="20"/>
  <c r="BO290" i="20"/>
  <c r="BO291" i="20"/>
  <c r="BO292" i="20"/>
  <c r="BO293" i="20"/>
  <c r="BO294" i="20"/>
  <c r="BO295" i="20"/>
  <c r="BO296" i="20"/>
  <c r="BO297" i="20"/>
  <c r="BO298" i="20"/>
  <c r="BO299" i="20"/>
  <c r="BO300" i="20"/>
  <c r="BO301" i="20"/>
  <c r="BO302" i="20"/>
  <c r="BO303" i="20"/>
  <c r="BO304" i="20"/>
  <c r="BO305" i="20"/>
  <c r="BO306" i="20"/>
  <c r="BO307" i="20"/>
  <c r="BO308" i="20"/>
  <c r="BO309" i="20"/>
  <c r="BO310" i="20"/>
  <c r="BO311" i="20"/>
  <c r="BO312" i="20"/>
  <c r="BO313" i="20"/>
  <c r="BO314" i="20"/>
  <c r="BO315" i="20"/>
  <c r="BO316" i="20"/>
  <c r="BO317" i="20"/>
  <c r="BO318" i="20"/>
  <c r="BO319" i="20"/>
  <c r="BO320" i="20"/>
  <c r="BO321" i="20"/>
  <c r="BO322" i="20"/>
  <c r="BO323" i="20"/>
  <c r="BO324" i="20"/>
  <c r="BO325" i="20"/>
  <c r="BO326" i="20"/>
  <c r="BO327" i="20"/>
  <c r="BO328" i="20"/>
  <c r="BO329" i="20"/>
  <c r="BO330" i="20"/>
  <c r="BO331" i="20"/>
  <c r="BO332" i="20"/>
  <c r="BO333" i="20"/>
  <c r="BO334" i="20"/>
  <c r="BO335" i="20"/>
  <c r="BO336" i="20"/>
  <c r="BO337" i="20"/>
  <c r="BO338" i="20"/>
  <c r="BO339" i="20"/>
  <c r="BO340" i="20"/>
  <c r="BO341" i="20"/>
  <c r="BO342" i="20"/>
  <c r="BO343" i="20"/>
  <c r="BO344" i="20"/>
  <c r="BO345" i="20"/>
  <c r="BO346" i="20"/>
  <c r="BO347" i="20"/>
  <c r="BO348" i="20"/>
  <c r="BO349" i="20"/>
  <c r="BO350" i="20"/>
  <c r="BO351" i="20"/>
  <c r="BO352" i="20"/>
  <c r="BO353" i="20"/>
  <c r="BO354" i="20"/>
  <c r="BO355" i="20"/>
  <c r="BO356" i="20"/>
  <c r="BO357" i="20"/>
  <c r="BO358" i="20"/>
  <c r="BO359" i="20"/>
  <c r="BO360" i="20"/>
  <c r="BO361" i="20"/>
  <c r="BO362" i="20"/>
  <c r="BO363" i="20"/>
  <c r="BO364" i="20"/>
  <c r="BO365" i="20"/>
  <c r="BO366" i="20"/>
  <c r="BO367" i="20"/>
  <c r="BO368" i="20"/>
  <c r="BO369" i="20"/>
  <c r="BO370" i="20"/>
  <c r="BO371" i="20"/>
  <c r="BO372" i="20"/>
  <c r="BO373" i="20"/>
  <c r="BO374" i="20"/>
  <c r="BO375" i="20"/>
  <c r="BO376" i="20"/>
  <c r="BO377" i="20"/>
  <c r="BO378" i="20"/>
  <c r="BO379" i="20"/>
  <c r="BO380" i="20"/>
  <c r="BO381" i="20"/>
  <c r="BO382" i="20"/>
  <c r="BO383" i="20"/>
  <c r="BO384" i="20"/>
  <c r="BO385" i="20"/>
  <c r="BO386" i="20"/>
  <c r="BO387" i="20"/>
  <c r="BO388" i="20"/>
  <c r="BO389" i="20"/>
  <c r="BO390" i="20"/>
  <c r="BO391" i="20"/>
  <c r="BO392" i="20"/>
  <c r="BO393" i="20"/>
  <c r="BO394" i="20"/>
  <c r="BO395" i="20"/>
  <c r="BO396" i="20"/>
  <c r="BO397" i="20"/>
  <c r="BO398" i="20"/>
  <c r="BO399" i="20"/>
  <c r="BO400" i="20"/>
  <c r="BO401" i="20"/>
  <c r="BO402" i="20"/>
  <c r="BO403" i="20"/>
  <c r="BO404" i="20"/>
  <c r="BO405" i="20"/>
  <c r="BO406" i="20"/>
  <c r="BO407" i="20"/>
  <c r="BO408" i="20"/>
  <c r="BO409" i="20"/>
  <c r="BO410" i="20"/>
  <c r="BO411" i="20"/>
  <c r="BO412" i="20"/>
  <c r="BO413" i="20"/>
  <c r="BO414" i="20"/>
  <c r="BO415" i="20"/>
  <c r="BO416" i="20"/>
  <c r="BO417" i="20"/>
  <c r="BO418" i="20"/>
  <c r="BO419" i="20"/>
  <c r="BO420" i="20"/>
  <c r="BO421" i="20"/>
  <c r="BO422" i="20"/>
  <c r="BO423" i="20"/>
  <c r="BO424" i="20"/>
  <c r="BO425" i="20"/>
  <c r="BO426" i="20"/>
  <c r="BO427" i="20"/>
  <c r="BO428" i="20"/>
  <c r="BO429" i="20"/>
  <c r="BO430" i="20"/>
  <c r="BO431" i="20"/>
  <c r="BO432" i="20"/>
  <c r="BO433" i="20"/>
  <c r="BO434" i="20"/>
  <c r="BO435" i="20"/>
  <c r="BO436" i="20"/>
  <c r="BO437" i="20"/>
  <c r="BO438" i="20"/>
  <c r="BO439" i="20"/>
  <c r="BO440" i="20"/>
  <c r="BO441" i="20"/>
  <c r="BO442" i="20"/>
  <c r="BO443" i="20"/>
  <c r="BO444" i="20"/>
  <c r="BO445" i="20"/>
  <c r="BO446" i="20"/>
  <c r="BO447" i="20"/>
  <c r="BO448" i="20"/>
  <c r="BO449" i="20"/>
  <c r="BO450" i="20"/>
  <c r="BO451" i="20"/>
  <c r="BO452" i="20"/>
  <c r="BO453" i="20"/>
  <c r="BO454" i="20"/>
  <c r="BO455" i="20"/>
  <c r="BO456" i="20"/>
  <c r="BO457" i="20"/>
  <c r="BO458" i="20"/>
  <c r="BO459" i="20"/>
  <c r="BO460" i="20"/>
  <c r="BO461" i="20"/>
  <c r="BO462" i="20"/>
  <c r="BO463" i="20"/>
  <c r="BO464" i="20"/>
  <c r="BO465" i="20"/>
  <c r="BO466" i="20"/>
  <c r="BO467" i="20"/>
  <c r="BO468" i="20"/>
  <c r="BO469" i="20"/>
  <c r="BO470" i="20"/>
  <c r="BO471" i="20"/>
  <c r="BO472" i="20"/>
  <c r="BO473" i="20"/>
  <c r="BO474" i="20"/>
  <c r="BO475" i="20"/>
  <c r="BO476" i="20"/>
  <c r="BO477" i="20"/>
  <c r="BO478" i="20"/>
  <c r="BO479" i="20"/>
  <c r="BO480" i="20"/>
  <c r="BO481" i="20"/>
  <c r="BO482" i="20"/>
  <c r="BO483" i="20"/>
  <c r="BO484" i="20"/>
  <c r="BO485" i="20"/>
  <c r="BO486" i="20"/>
  <c r="BO487" i="20"/>
  <c r="BO488" i="20"/>
  <c r="BO489" i="20"/>
  <c r="BO490" i="20"/>
  <c r="BO491" i="20"/>
  <c r="BO492" i="20"/>
  <c r="BO493" i="20"/>
  <c r="BO494" i="20"/>
  <c r="BO495" i="20"/>
  <c r="BO496" i="20"/>
  <c r="BO497" i="20"/>
  <c r="BO498" i="20"/>
  <c r="BO499" i="20"/>
  <c r="BO500" i="20"/>
  <c r="BO501" i="20"/>
  <c r="BO502" i="20"/>
  <c r="BO503" i="20"/>
  <c r="BO504" i="20"/>
  <c r="BO505" i="20"/>
  <c r="BO506" i="20"/>
  <c r="BO507" i="20"/>
  <c r="BO508" i="20"/>
  <c r="BO509" i="20"/>
  <c r="BO510" i="20"/>
  <c r="BO511" i="20"/>
  <c r="BO512" i="20"/>
  <c r="BO513" i="20"/>
  <c r="BO514" i="20"/>
  <c r="BO515" i="20"/>
  <c r="BO516" i="20"/>
  <c r="BO517" i="20"/>
  <c r="BO518" i="20"/>
  <c r="BO519" i="20"/>
  <c r="BO520" i="20"/>
  <c r="BO521" i="20"/>
  <c r="BO522" i="20"/>
  <c r="BO523" i="20"/>
  <c r="BO524" i="20"/>
  <c r="BO525" i="20"/>
  <c r="BO526" i="20"/>
  <c r="BO527" i="20"/>
  <c r="BO528" i="20"/>
  <c r="BO529" i="20"/>
  <c r="BO530" i="20"/>
  <c r="BO531" i="20"/>
  <c r="BO532" i="20"/>
  <c r="BO533" i="20"/>
  <c r="BO534" i="20"/>
  <c r="BO535" i="20"/>
  <c r="BO536" i="20"/>
  <c r="BO537" i="20"/>
  <c r="BO538" i="20"/>
  <c r="BO539" i="20"/>
  <c r="BO540" i="20"/>
  <c r="BO541" i="20"/>
  <c r="BO542" i="20"/>
  <c r="BO543" i="20"/>
  <c r="BO544" i="20"/>
  <c r="BO545" i="20"/>
  <c r="BO546" i="20"/>
  <c r="BO547" i="20"/>
  <c r="BO548" i="20"/>
  <c r="BO549" i="20"/>
  <c r="BO550" i="20"/>
  <c r="BO551" i="20"/>
  <c r="BO552" i="20"/>
  <c r="BO553" i="20"/>
  <c r="BO554" i="20"/>
  <c r="BO555" i="20"/>
  <c r="BO556" i="20"/>
  <c r="BO557" i="20"/>
  <c r="BO558" i="20"/>
  <c r="BO559" i="20"/>
  <c r="BO560" i="20"/>
  <c r="BO561" i="20"/>
  <c r="BO562" i="20"/>
  <c r="BO563" i="20"/>
  <c r="BO564" i="20"/>
  <c r="BO565" i="20"/>
  <c r="BN2" i="20"/>
  <c r="BN3" i="20"/>
  <c r="BN4" i="20"/>
  <c r="BN5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M2" i="20"/>
  <c r="BM3" i="20"/>
  <c r="BM4" i="20"/>
  <c r="BM5" i="20"/>
  <c r="BM6" i="20"/>
  <c r="BM7" i="20"/>
  <c r="BM8" i="20"/>
  <c r="BM9" i="20"/>
  <c r="BM10" i="20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7" i="20"/>
  <c r="BM58" i="20"/>
  <c r="BM59" i="20"/>
  <c r="BM60" i="20"/>
  <c r="BM61" i="20"/>
  <c r="BM62" i="20"/>
  <c r="BM63" i="20"/>
  <c r="BM64" i="20"/>
  <c r="BM65" i="20"/>
  <c r="BM66" i="20"/>
  <c r="BM67" i="20"/>
  <c r="BM68" i="20"/>
  <c r="BM69" i="20"/>
  <c r="BM70" i="20"/>
  <c r="BM71" i="20"/>
  <c r="BM72" i="20"/>
  <c r="BM73" i="20"/>
  <c r="BM74" i="20"/>
  <c r="BM75" i="20"/>
  <c r="BM76" i="20"/>
  <c r="BM77" i="20"/>
  <c r="BM78" i="20"/>
  <c r="BM79" i="20"/>
  <c r="BM80" i="20"/>
  <c r="BM81" i="20"/>
  <c r="BM82" i="20"/>
  <c r="BM83" i="20"/>
  <c r="BM84" i="20"/>
  <c r="BM85" i="20"/>
  <c r="BM86" i="20"/>
  <c r="BM87" i="20"/>
  <c r="BM88" i="20"/>
  <c r="BM89" i="20"/>
  <c r="BM90" i="20"/>
  <c r="BM91" i="20"/>
  <c r="BM92" i="20"/>
  <c r="BM93" i="20"/>
  <c r="BM94" i="20"/>
  <c r="BM95" i="20"/>
  <c r="BM96" i="20"/>
  <c r="BM97" i="20"/>
  <c r="BM98" i="20"/>
  <c r="BM99" i="20"/>
  <c r="BM100" i="20"/>
  <c r="BM101" i="20"/>
  <c r="BM102" i="20"/>
  <c r="BM103" i="20"/>
  <c r="BM104" i="20"/>
  <c r="BM105" i="20"/>
  <c r="BM106" i="20"/>
  <c r="BM107" i="20"/>
  <c r="BM108" i="20"/>
  <c r="BM109" i="20"/>
  <c r="BM110" i="20"/>
  <c r="BM111" i="20"/>
  <c r="BM112" i="20"/>
  <c r="BM113" i="20"/>
  <c r="BM114" i="20"/>
  <c r="BM115" i="20"/>
  <c r="BM116" i="20"/>
  <c r="BM117" i="20"/>
  <c r="BM118" i="20"/>
  <c r="BM119" i="20"/>
  <c r="BM120" i="20"/>
  <c r="BM121" i="20"/>
  <c r="BM122" i="20"/>
  <c r="BM123" i="20"/>
  <c r="BM124" i="20"/>
  <c r="BM125" i="20"/>
  <c r="BM126" i="20"/>
  <c r="BM127" i="20"/>
  <c r="BM128" i="20"/>
  <c r="BM129" i="20"/>
  <c r="BM130" i="20"/>
  <c r="BM131" i="20"/>
  <c r="BM132" i="20"/>
  <c r="BM133" i="20"/>
  <c r="BM134" i="20"/>
  <c r="BM135" i="20"/>
  <c r="BM136" i="20"/>
  <c r="BM137" i="20"/>
  <c r="BM138" i="20"/>
  <c r="BM139" i="20"/>
  <c r="BM140" i="20"/>
  <c r="BM141" i="20"/>
  <c r="BM142" i="20"/>
  <c r="BM143" i="20"/>
  <c r="BM144" i="20"/>
  <c r="BM145" i="20"/>
  <c r="BM146" i="20"/>
  <c r="BM147" i="20"/>
  <c r="BM148" i="20"/>
  <c r="BM149" i="20"/>
  <c r="BM150" i="20"/>
  <c r="BM151" i="20"/>
  <c r="BM152" i="20"/>
  <c r="BM153" i="20"/>
  <c r="BM154" i="20"/>
  <c r="BM155" i="20"/>
  <c r="BM156" i="20"/>
  <c r="BM157" i="20"/>
  <c r="BM158" i="20"/>
  <c r="BM159" i="20"/>
  <c r="BM160" i="20"/>
  <c r="BM161" i="20"/>
  <c r="BM162" i="20"/>
  <c r="BM163" i="20"/>
  <c r="BM164" i="20"/>
  <c r="BM165" i="20"/>
  <c r="BM166" i="20"/>
  <c r="BM167" i="20"/>
  <c r="BM168" i="20"/>
  <c r="BM169" i="20"/>
  <c r="BM170" i="20"/>
  <c r="BM171" i="20"/>
  <c r="BM172" i="20"/>
  <c r="BM173" i="20"/>
  <c r="BM174" i="20"/>
  <c r="BM175" i="20"/>
  <c r="BM176" i="20"/>
  <c r="BM177" i="20"/>
  <c r="BM178" i="20"/>
  <c r="BM179" i="20"/>
  <c r="BM180" i="20"/>
  <c r="BM181" i="20"/>
  <c r="BM182" i="20"/>
  <c r="BM183" i="20"/>
  <c r="BM184" i="20"/>
  <c r="BM185" i="20"/>
  <c r="BM186" i="20"/>
  <c r="BM187" i="20"/>
  <c r="BM188" i="20"/>
  <c r="BM189" i="20"/>
  <c r="BM190" i="20"/>
  <c r="BM191" i="20"/>
  <c r="BM192" i="20"/>
  <c r="BM193" i="20"/>
  <c r="BM194" i="20"/>
  <c r="BM195" i="20"/>
  <c r="BM196" i="20"/>
  <c r="BM197" i="20"/>
  <c r="BM198" i="20"/>
  <c r="BM199" i="20"/>
  <c r="BM200" i="20"/>
  <c r="BM201" i="20"/>
  <c r="BM202" i="20"/>
  <c r="BM203" i="20"/>
  <c r="BM204" i="20"/>
  <c r="BM205" i="20"/>
  <c r="BM206" i="20"/>
  <c r="BM207" i="20"/>
  <c r="BM208" i="20"/>
  <c r="BM209" i="20"/>
  <c r="BM210" i="20"/>
  <c r="BM211" i="20"/>
  <c r="BM212" i="20"/>
  <c r="BM213" i="20"/>
  <c r="BM214" i="20"/>
  <c r="BM215" i="20"/>
  <c r="BM216" i="20"/>
  <c r="BM217" i="20"/>
  <c r="BM218" i="20"/>
  <c r="BM219" i="20"/>
  <c r="BM220" i="20"/>
  <c r="BM221" i="20"/>
  <c r="BM222" i="20"/>
  <c r="BM223" i="20"/>
  <c r="BM224" i="20"/>
  <c r="BM225" i="20"/>
  <c r="BM226" i="20"/>
  <c r="BM227" i="20"/>
  <c r="BM228" i="20"/>
  <c r="BM229" i="20"/>
  <c r="BM230" i="20"/>
  <c r="BM231" i="20"/>
  <c r="BM232" i="20"/>
  <c r="BM233" i="20"/>
  <c r="BM234" i="20"/>
  <c r="BM235" i="20"/>
  <c r="BM236" i="20"/>
  <c r="BM237" i="20"/>
  <c r="BM238" i="20"/>
  <c r="BM239" i="20"/>
  <c r="BM240" i="20"/>
  <c r="BM241" i="20"/>
  <c r="BM242" i="20"/>
  <c r="BM243" i="20"/>
  <c r="BM244" i="20"/>
  <c r="BM245" i="20"/>
  <c r="BM246" i="20"/>
  <c r="BM247" i="20"/>
  <c r="BM248" i="20"/>
  <c r="BM249" i="20"/>
  <c r="BM250" i="20"/>
  <c r="BM251" i="20"/>
  <c r="BM252" i="20"/>
  <c r="BM253" i="20"/>
  <c r="BM254" i="20"/>
  <c r="BM255" i="20"/>
  <c r="BM256" i="20"/>
  <c r="BM257" i="20"/>
  <c r="BM258" i="20"/>
  <c r="BM259" i="20"/>
  <c r="BM260" i="20"/>
  <c r="BM261" i="20"/>
  <c r="BM262" i="20"/>
  <c r="BM263" i="20"/>
  <c r="BM264" i="20"/>
  <c r="BM265" i="20"/>
  <c r="BM266" i="20"/>
  <c r="BM267" i="20"/>
  <c r="BM268" i="20"/>
  <c r="BM269" i="20"/>
  <c r="BM270" i="20"/>
  <c r="BM271" i="20"/>
  <c r="BM272" i="20"/>
  <c r="BM273" i="20"/>
  <c r="BM274" i="20"/>
  <c r="BM275" i="20"/>
  <c r="BM276" i="20"/>
  <c r="BM277" i="20"/>
  <c r="BM278" i="20"/>
  <c r="BM279" i="20"/>
  <c r="BM280" i="20"/>
  <c r="BM281" i="20"/>
  <c r="BM282" i="20"/>
  <c r="BM283" i="20"/>
  <c r="BM284" i="20"/>
  <c r="BM285" i="20"/>
  <c r="BM286" i="20"/>
  <c r="BM287" i="20"/>
  <c r="BM288" i="20"/>
  <c r="BM289" i="20"/>
  <c r="BM290" i="20"/>
  <c r="BM291" i="20"/>
  <c r="BM292" i="20"/>
  <c r="BM293" i="20"/>
  <c r="BM294" i="20"/>
  <c r="BM295" i="20"/>
  <c r="BM296" i="20"/>
  <c r="BM297" i="20"/>
  <c r="BM298" i="20"/>
  <c r="BM299" i="20"/>
  <c r="BM300" i="20"/>
  <c r="BM301" i="20"/>
  <c r="BM302" i="20"/>
  <c r="BM303" i="20"/>
  <c r="BM304" i="20"/>
  <c r="BM305" i="20"/>
  <c r="BM306" i="20"/>
  <c r="BM307" i="20"/>
  <c r="BM308" i="20"/>
  <c r="BM309" i="20"/>
  <c r="BM310" i="20"/>
  <c r="BM311" i="20"/>
  <c r="BM312" i="20"/>
  <c r="BM313" i="20"/>
  <c r="BM314" i="20"/>
  <c r="BM315" i="20"/>
  <c r="BM316" i="20"/>
  <c r="BM317" i="20"/>
  <c r="BM318" i="20"/>
  <c r="BM319" i="20"/>
  <c r="BM320" i="20"/>
  <c r="BM321" i="20"/>
  <c r="BM322" i="20"/>
  <c r="BM323" i="20"/>
  <c r="BM324" i="20"/>
  <c r="BM325" i="20"/>
  <c r="BM326" i="20"/>
  <c r="BM327" i="20"/>
  <c r="BM328" i="20"/>
  <c r="BM329" i="20"/>
  <c r="BM330" i="20"/>
  <c r="BM331" i="20"/>
  <c r="BM332" i="20"/>
  <c r="BM333" i="20"/>
  <c r="BM334" i="20"/>
  <c r="BM335" i="20"/>
  <c r="BM336" i="20"/>
  <c r="BM337" i="20"/>
  <c r="BM338" i="20"/>
  <c r="BM339" i="20"/>
  <c r="BM340" i="20"/>
  <c r="BM341" i="20"/>
  <c r="BM342" i="20"/>
  <c r="BM343" i="20"/>
  <c r="BM344" i="20"/>
  <c r="BM345" i="20"/>
  <c r="BM346" i="20"/>
  <c r="BM347" i="20"/>
  <c r="BM348" i="20"/>
  <c r="BM349" i="20"/>
  <c r="BM350" i="20"/>
  <c r="BM351" i="20"/>
  <c r="BM352" i="20"/>
  <c r="BM353" i="20"/>
  <c r="BM354" i="20"/>
  <c r="BM355" i="20"/>
  <c r="BM356" i="20"/>
  <c r="BM357" i="20"/>
  <c r="BM358" i="20"/>
  <c r="BM359" i="20"/>
  <c r="BM360" i="20"/>
  <c r="BM361" i="20"/>
  <c r="BM362" i="20"/>
  <c r="BM363" i="20"/>
  <c r="BM364" i="20"/>
  <c r="BM365" i="20"/>
  <c r="BM366" i="20"/>
  <c r="BM367" i="20"/>
  <c r="BM368" i="20"/>
  <c r="BM369" i="20"/>
  <c r="BM370" i="20"/>
  <c r="BM371" i="20"/>
  <c r="BM372" i="20"/>
  <c r="BM373" i="20"/>
  <c r="BM374" i="20"/>
  <c r="BM375" i="20"/>
  <c r="BM376" i="20"/>
  <c r="BM377" i="20"/>
  <c r="BM378" i="20"/>
  <c r="BM379" i="20"/>
  <c r="BM380" i="20"/>
  <c r="BM381" i="20"/>
  <c r="BM382" i="20"/>
  <c r="BM383" i="20"/>
  <c r="BM384" i="20"/>
  <c r="BM385" i="20"/>
  <c r="BM386" i="20"/>
  <c r="BM387" i="20"/>
  <c r="BM388" i="20"/>
  <c r="BM389" i="20"/>
  <c r="BM390" i="20"/>
  <c r="BM391" i="20"/>
  <c r="BM392" i="20"/>
  <c r="BM393" i="20"/>
  <c r="BM394" i="20"/>
  <c r="BM395" i="20"/>
  <c r="BM396" i="20"/>
  <c r="BM397" i="20"/>
  <c r="BM398" i="20"/>
  <c r="BM399" i="20"/>
  <c r="BM400" i="20"/>
  <c r="BM401" i="20"/>
  <c r="BM402" i="20"/>
  <c r="BM403" i="20"/>
  <c r="BM404" i="20"/>
  <c r="BM405" i="20"/>
  <c r="BM406" i="20"/>
  <c r="BM407" i="20"/>
  <c r="BM408" i="20"/>
  <c r="BM409" i="20"/>
  <c r="BM410" i="20"/>
  <c r="BM411" i="20"/>
  <c r="BM412" i="20"/>
  <c r="BM413" i="20"/>
  <c r="BM414" i="20"/>
  <c r="BM415" i="20"/>
  <c r="BM416" i="20"/>
  <c r="BM417" i="20"/>
  <c r="BM418" i="20"/>
  <c r="BM419" i="20"/>
  <c r="BM420" i="20"/>
  <c r="BM421" i="20"/>
  <c r="BM422" i="20"/>
  <c r="BM423" i="20"/>
  <c r="BM424" i="20"/>
  <c r="BM425" i="20"/>
  <c r="BM426" i="20"/>
  <c r="BM427" i="20"/>
  <c r="BM428" i="20"/>
  <c r="BM429" i="20"/>
  <c r="BM430" i="20"/>
  <c r="BM431" i="20"/>
  <c r="BM432" i="20"/>
  <c r="BM433" i="20"/>
  <c r="BM434" i="20"/>
  <c r="BM435" i="20"/>
  <c r="BM436" i="20"/>
  <c r="BM437" i="20"/>
  <c r="BM438" i="20"/>
  <c r="BM439" i="20"/>
  <c r="BM440" i="20"/>
  <c r="BM441" i="20"/>
  <c r="BM442" i="20"/>
  <c r="BM443" i="20"/>
  <c r="BM444" i="20"/>
  <c r="BM445" i="20"/>
  <c r="BM446" i="20"/>
  <c r="BM447" i="20"/>
  <c r="BM448" i="20"/>
  <c r="BM449" i="20"/>
  <c r="BM450" i="20"/>
  <c r="BM451" i="20"/>
  <c r="BM452" i="20"/>
  <c r="BM453" i="20"/>
  <c r="BM454" i="20"/>
  <c r="BM455" i="20"/>
  <c r="BM456" i="20"/>
  <c r="BM457" i="20"/>
  <c r="BM458" i="20"/>
  <c r="BM459" i="20"/>
  <c r="BM460" i="20"/>
  <c r="BM461" i="20"/>
  <c r="BM462" i="20"/>
  <c r="BM463" i="20"/>
  <c r="BM464" i="20"/>
  <c r="BM465" i="20"/>
  <c r="BM466" i="20"/>
  <c r="BM467" i="20"/>
  <c r="BM468" i="20"/>
  <c r="BM469" i="20"/>
  <c r="BM470" i="20"/>
  <c r="BM471" i="20"/>
  <c r="BM472" i="20"/>
  <c r="BM473" i="20"/>
  <c r="BM474" i="20"/>
  <c r="BM475" i="20"/>
  <c r="BM476" i="20"/>
  <c r="BM477" i="20"/>
  <c r="BM478" i="20"/>
  <c r="BM479" i="20"/>
  <c r="BM480" i="20"/>
  <c r="BM481" i="20"/>
  <c r="BM482" i="20"/>
  <c r="BM483" i="20"/>
  <c r="BM484" i="20"/>
  <c r="BM485" i="20"/>
  <c r="BM486" i="20"/>
  <c r="BM487" i="20"/>
  <c r="BM488" i="20"/>
  <c r="BM489" i="20"/>
  <c r="BM490" i="20"/>
  <c r="BM491" i="20"/>
  <c r="BM492" i="20"/>
  <c r="BM493" i="20"/>
  <c r="BM494" i="20"/>
  <c r="BM495" i="20"/>
  <c r="BM496" i="20"/>
  <c r="BM497" i="20"/>
  <c r="BM498" i="20"/>
  <c r="BM499" i="20"/>
  <c r="BM500" i="20"/>
  <c r="BM501" i="20"/>
  <c r="BM502" i="20"/>
  <c r="BM503" i="20"/>
  <c r="BM504" i="20"/>
  <c r="BM505" i="20"/>
  <c r="BM506" i="20"/>
  <c r="BM507" i="20"/>
  <c r="BM508" i="20"/>
  <c r="BM509" i="20"/>
  <c r="BM510" i="20"/>
  <c r="BM511" i="20"/>
  <c r="BM512" i="20"/>
  <c r="BM513" i="20"/>
  <c r="BM514" i="20"/>
  <c r="BM515" i="20"/>
  <c r="BM516" i="20"/>
  <c r="BM517" i="20"/>
  <c r="BM518" i="20"/>
  <c r="BM519" i="20"/>
  <c r="BM520" i="20"/>
  <c r="BM521" i="20"/>
  <c r="BM522" i="20"/>
  <c r="BM523" i="20"/>
  <c r="BM524" i="20"/>
  <c r="BM525" i="20"/>
  <c r="BM526" i="20"/>
  <c r="BM527" i="20"/>
  <c r="BM528" i="20"/>
  <c r="BM529" i="20"/>
  <c r="BM530" i="20"/>
  <c r="BM531" i="20"/>
  <c r="BM532" i="20"/>
  <c r="BM533" i="20"/>
  <c r="BM534" i="20"/>
  <c r="BM535" i="20"/>
  <c r="BM536" i="20"/>
  <c r="BM537" i="20"/>
  <c r="BM538" i="20"/>
  <c r="BM539" i="20"/>
  <c r="BM540" i="20"/>
  <c r="BM541" i="20"/>
  <c r="BM542" i="20"/>
  <c r="BM543" i="20"/>
  <c r="BM544" i="20"/>
  <c r="BM545" i="20"/>
  <c r="BM546" i="20"/>
  <c r="BM547" i="20"/>
  <c r="BM548" i="20"/>
  <c r="BM549" i="20"/>
  <c r="BM550" i="20"/>
  <c r="BM551" i="20"/>
  <c r="BM552" i="20"/>
  <c r="BM553" i="20"/>
  <c r="BM554" i="20"/>
  <c r="BM555" i="20"/>
  <c r="BM556" i="20"/>
  <c r="BM557" i="20"/>
  <c r="BM558" i="20"/>
  <c r="BM559" i="20"/>
  <c r="BM560" i="20"/>
  <c r="BM561" i="20"/>
  <c r="BM562" i="20"/>
  <c r="BM563" i="20"/>
  <c r="BM564" i="20"/>
  <c r="BM565" i="20"/>
  <c r="BL2" i="20"/>
  <c r="BL3" i="20"/>
  <c r="BL4" i="20"/>
  <c r="BL5" i="20"/>
  <c r="BL6" i="20"/>
  <c r="BL7" i="20"/>
  <c r="BL8" i="20"/>
  <c r="BL9" i="20"/>
  <c r="BL10" i="20"/>
  <c r="BL11" i="20"/>
  <c r="BL12" i="20"/>
  <c r="BL13" i="20"/>
  <c r="BL14" i="20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47" i="20"/>
  <c r="BL48" i="20"/>
  <c r="BL49" i="20"/>
  <c r="BL50" i="20"/>
  <c r="BL51" i="20"/>
  <c r="BL52" i="20"/>
  <c r="BL53" i="20"/>
  <c r="BL54" i="20"/>
  <c r="BL55" i="20"/>
  <c r="BL56" i="20"/>
  <c r="BL57" i="20"/>
  <c r="BL58" i="20"/>
  <c r="BL59" i="20"/>
  <c r="BL60" i="20"/>
  <c r="BL61" i="20"/>
  <c r="BL62" i="20"/>
  <c r="BL63" i="20"/>
  <c r="BL64" i="20"/>
  <c r="BL65" i="20"/>
  <c r="BL66" i="20"/>
  <c r="BL67" i="20"/>
  <c r="BL68" i="20"/>
  <c r="BL69" i="20"/>
  <c r="BL70" i="20"/>
  <c r="BL71" i="20"/>
  <c r="BL72" i="20"/>
  <c r="BL73" i="20"/>
  <c r="BL74" i="20"/>
  <c r="BL75" i="20"/>
  <c r="BL76" i="20"/>
  <c r="BL77" i="20"/>
  <c r="BL78" i="20"/>
  <c r="BL79" i="20"/>
  <c r="BL80" i="20"/>
  <c r="BL81" i="20"/>
  <c r="BL82" i="20"/>
  <c r="BL83" i="20"/>
  <c r="BL84" i="20"/>
  <c r="BL85" i="20"/>
  <c r="BL86" i="20"/>
  <c r="BL87" i="20"/>
  <c r="BL88" i="20"/>
  <c r="BL89" i="20"/>
  <c r="BL90" i="20"/>
  <c r="BL91" i="20"/>
  <c r="BL92" i="20"/>
  <c r="BL93" i="20"/>
  <c r="BL94" i="20"/>
  <c r="BL95" i="20"/>
  <c r="BL96" i="20"/>
  <c r="BL97" i="20"/>
  <c r="BL98" i="20"/>
  <c r="BL99" i="20"/>
  <c r="BL100" i="20"/>
  <c r="BL101" i="20"/>
  <c r="BL102" i="20"/>
  <c r="BL103" i="20"/>
  <c r="BL104" i="20"/>
  <c r="BL105" i="20"/>
  <c r="BL106" i="20"/>
  <c r="BL107" i="20"/>
  <c r="BL108" i="20"/>
  <c r="BL109" i="20"/>
  <c r="BL110" i="20"/>
  <c r="BL111" i="20"/>
  <c r="BL112" i="20"/>
  <c r="BL113" i="20"/>
  <c r="BL114" i="20"/>
  <c r="BL115" i="20"/>
  <c r="BL116" i="20"/>
  <c r="BL117" i="20"/>
  <c r="BL118" i="20"/>
  <c r="BL119" i="20"/>
  <c r="BL120" i="20"/>
  <c r="BL121" i="20"/>
  <c r="BL122" i="20"/>
  <c r="BL123" i="20"/>
  <c r="BL124" i="20"/>
  <c r="BL125" i="20"/>
  <c r="BL126" i="20"/>
  <c r="BL127" i="20"/>
  <c r="BL128" i="20"/>
  <c r="BL129" i="20"/>
  <c r="BL130" i="20"/>
  <c r="BL131" i="20"/>
  <c r="BL132" i="20"/>
  <c r="BL133" i="20"/>
  <c r="BL134" i="20"/>
  <c r="BL135" i="20"/>
  <c r="BL136" i="20"/>
  <c r="BL137" i="20"/>
  <c r="BL138" i="20"/>
  <c r="BL139" i="20"/>
  <c r="BL140" i="20"/>
  <c r="BL141" i="20"/>
  <c r="BL142" i="20"/>
  <c r="BL143" i="20"/>
  <c r="BL144" i="20"/>
  <c r="BL145" i="20"/>
  <c r="BL146" i="20"/>
  <c r="BL147" i="20"/>
  <c r="BL148" i="20"/>
  <c r="BL149" i="20"/>
  <c r="BL150" i="20"/>
  <c r="BL151" i="20"/>
  <c r="BL152" i="20"/>
  <c r="BL153" i="20"/>
  <c r="BL154" i="20"/>
  <c r="BL155" i="20"/>
  <c r="BL156" i="20"/>
  <c r="BL157" i="20"/>
  <c r="BL158" i="20"/>
  <c r="BL159" i="20"/>
  <c r="BL160" i="20"/>
  <c r="BL161" i="20"/>
  <c r="BL162" i="20"/>
  <c r="BL163" i="20"/>
  <c r="BL164" i="20"/>
  <c r="BL165" i="20"/>
  <c r="BL166" i="20"/>
  <c r="BL167" i="20"/>
  <c r="BL168" i="20"/>
  <c r="BL169" i="20"/>
  <c r="BL170" i="20"/>
  <c r="BL171" i="20"/>
  <c r="BL172" i="20"/>
  <c r="BL173" i="20"/>
  <c r="BL174" i="20"/>
  <c r="BL175" i="20"/>
  <c r="BL176" i="20"/>
  <c r="BL177" i="20"/>
  <c r="BL178" i="20"/>
  <c r="BL179" i="20"/>
  <c r="BL180" i="20"/>
  <c r="BL181" i="20"/>
  <c r="BL182" i="20"/>
  <c r="BL183" i="20"/>
  <c r="BL184" i="20"/>
  <c r="BL185" i="20"/>
  <c r="BL186" i="20"/>
  <c r="BL187" i="20"/>
  <c r="BL188" i="20"/>
  <c r="BL189" i="20"/>
  <c r="BL190" i="20"/>
  <c r="BL191" i="20"/>
  <c r="BL192" i="20"/>
  <c r="BL193" i="20"/>
  <c r="BL194" i="20"/>
  <c r="BL195" i="20"/>
  <c r="BL196" i="20"/>
  <c r="BL197" i="20"/>
  <c r="BL198" i="20"/>
  <c r="BL199" i="20"/>
  <c r="BL200" i="20"/>
  <c r="BL201" i="20"/>
  <c r="BL202" i="20"/>
  <c r="BL203" i="20"/>
  <c r="BL204" i="20"/>
  <c r="BL205" i="20"/>
  <c r="BL206" i="20"/>
  <c r="BL207" i="20"/>
  <c r="BL208" i="20"/>
  <c r="BL209" i="20"/>
  <c r="BL210" i="20"/>
  <c r="BL211" i="20"/>
  <c r="BL212" i="20"/>
  <c r="BL213" i="20"/>
  <c r="BL214" i="20"/>
  <c r="BL215" i="20"/>
  <c r="BL216" i="20"/>
  <c r="BL217" i="20"/>
  <c r="BL218" i="20"/>
  <c r="BL219" i="20"/>
  <c r="BL220" i="20"/>
  <c r="BL221" i="20"/>
  <c r="BL222" i="20"/>
  <c r="BL223" i="20"/>
  <c r="BL224" i="20"/>
  <c r="BL225" i="20"/>
  <c r="BL226" i="20"/>
  <c r="BL227" i="20"/>
  <c r="BL228" i="20"/>
  <c r="BL229" i="20"/>
  <c r="BL230" i="20"/>
  <c r="BL231" i="20"/>
  <c r="BL232" i="20"/>
  <c r="BL233" i="20"/>
  <c r="BL234" i="20"/>
  <c r="BL235" i="20"/>
  <c r="BL236" i="20"/>
  <c r="BL237" i="20"/>
  <c r="BL238" i="20"/>
  <c r="BL239" i="20"/>
  <c r="BL240" i="20"/>
  <c r="BL241" i="20"/>
  <c r="BL242" i="20"/>
  <c r="BL243" i="20"/>
  <c r="BL244" i="20"/>
  <c r="BL245" i="20"/>
  <c r="BL246" i="20"/>
  <c r="BL247" i="20"/>
  <c r="BL248" i="20"/>
  <c r="BL249" i="20"/>
  <c r="BL250" i="20"/>
  <c r="BL251" i="20"/>
  <c r="BL252" i="20"/>
  <c r="BL253" i="20"/>
  <c r="BL254" i="20"/>
  <c r="BL255" i="20"/>
  <c r="BL256" i="20"/>
  <c r="BL257" i="20"/>
  <c r="BL258" i="20"/>
  <c r="BL259" i="20"/>
  <c r="BL260" i="20"/>
  <c r="BL261" i="20"/>
  <c r="BL262" i="20"/>
  <c r="BL263" i="20"/>
  <c r="BL264" i="20"/>
  <c r="BL265" i="20"/>
  <c r="BL266" i="20"/>
  <c r="BL267" i="20"/>
  <c r="BL268" i="20"/>
  <c r="BL269" i="20"/>
  <c r="BL270" i="20"/>
  <c r="BL271" i="20"/>
  <c r="BL272" i="20"/>
  <c r="BL273" i="20"/>
  <c r="BL274" i="20"/>
  <c r="BL275" i="20"/>
  <c r="BL276" i="20"/>
  <c r="BL277" i="20"/>
  <c r="BL278" i="20"/>
  <c r="BL279" i="20"/>
  <c r="BL280" i="20"/>
  <c r="BL281" i="20"/>
  <c r="BL282" i="20"/>
  <c r="BL283" i="20"/>
  <c r="BL284" i="20"/>
  <c r="BL285" i="20"/>
  <c r="BL286" i="20"/>
  <c r="BL287" i="20"/>
  <c r="BL288" i="20"/>
  <c r="BL289" i="20"/>
  <c r="BL290" i="20"/>
  <c r="BL291" i="20"/>
  <c r="BL292" i="20"/>
  <c r="BL293" i="20"/>
  <c r="BL294" i="20"/>
  <c r="BL295" i="20"/>
  <c r="BL296" i="20"/>
  <c r="BL297" i="20"/>
  <c r="BL298" i="20"/>
  <c r="BL299" i="20"/>
  <c r="BL300" i="20"/>
  <c r="BL301" i="20"/>
  <c r="BL302" i="20"/>
  <c r="BL303" i="20"/>
  <c r="BL304" i="20"/>
  <c r="BL305" i="20"/>
  <c r="BL306" i="20"/>
  <c r="BL307" i="20"/>
  <c r="BL308" i="20"/>
  <c r="BL309" i="20"/>
  <c r="BL310" i="20"/>
  <c r="BL311" i="20"/>
  <c r="BL312" i="20"/>
  <c r="BL313" i="20"/>
  <c r="BL314" i="20"/>
  <c r="BL315" i="20"/>
  <c r="BL316" i="20"/>
  <c r="BL317" i="20"/>
  <c r="BL318" i="20"/>
  <c r="BL319" i="20"/>
  <c r="BL320" i="20"/>
  <c r="BL321" i="20"/>
  <c r="BL322" i="20"/>
  <c r="BL323" i="20"/>
  <c r="BL324" i="20"/>
  <c r="BL325" i="20"/>
  <c r="BL326" i="20"/>
  <c r="BL327" i="20"/>
  <c r="BL328" i="20"/>
  <c r="BL329" i="20"/>
  <c r="BL330" i="20"/>
  <c r="BL331" i="20"/>
  <c r="BL332" i="20"/>
  <c r="BL333" i="20"/>
  <c r="BL334" i="20"/>
  <c r="BL335" i="20"/>
  <c r="BL336" i="20"/>
  <c r="BL337" i="20"/>
  <c r="BL338" i="20"/>
  <c r="BL339" i="20"/>
  <c r="BL340" i="20"/>
  <c r="BL341" i="20"/>
  <c r="BL342" i="20"/>
  <c r="BL343" i="20"/>
  <c r="BL344" i="20"/>
  <c r="BL345" i="20"/>
  <c r="BL346" i="20"/>
  <c r="BL347" i="20"/>
  <c r="BL348" i="20"/>
  <c r="BL349" i="20"/>
  <c r="BL350" i="20"/>
  <c r="BL351" i="20"/>
  <c r="BL352" i="20"/>
  <c r="BL353" i="20"/>
  <c r="BL354" i="20"/>
  <c r="BL355" i="20"/>
  <c r="BL356" i="20"/>
  <c r="BL357" i="20"/>
  <c r="BL358" i="20"/>
  <c r="BL359" i="20"/>
  <c r="BL360" i="20"/>
  <c r="BL361" i="20"/>
  <c r="BL362" i="20"/>
  <c r="BL363" i="20"/>
  <c r="BL364" i="20"/>
  <c r="BL365" i="20"/>
  <c r="BL366" i="20"/>
  <c r="BL367" i="20"/>
  <c r="BL368" i="20"/>
  <c r="BL369" i="20"/>
  <c r="BL370" i="20"/>
  <c r="BL371" i="20"/>
  <c r="BL372" i="20"/>
  <c r="BL373" i="20"/>
  <c r="BL374" i="20"/>
  <c r="BL375" i="20"/>
  <c r="BL376" i="20"/>
  <c r="BL377" i="20"/>
  <c r="BL378" i="20"/>
  <c r="BL379" i="20"/>
  <c r="BL380" i="20"/>
  <c r="BL381" i="20"/>
  <c r="BL382" i="20"/>
  <c r="BL383" i="20"/>
  <c r="BL384" i="20"/>
  <c r="BL385" i="20"/>
  <c r="BL386" i="20"/>
  <c r="BL387" i="20"/>
  <c r="BL388" i="20"/>
  <c r="BL389" i="20"/>
  <c r="BL390" i="20"/>
  <c r="BL391" i="20"/>
  <c r="BL392" i="20"/>
  <c r="BL393" i="20"/>
  <c r="BL394" i="20"/>
  <c r="BL395" i="20"/>
  <c r="BL396" i="20"/>
  <c r="BL397" i="20"/>
  <c r="BL398" i="20"/>
  <c r="BL399" i="20"/>
  <c r="BL400" i="20"/>
  <c r="BL401" i="20"/>
  <c r="BL402" i="20"/>
  <c r="BL403" i="20"/>
  <c r="BL404" i="20"/>
  <c r="BL405" i="20"/>
  <c r="BL406" i="20"/>
  <c r="BL407" i="20"/>
  <c r="BL408" i="20"/>
  <c r="BL409" i="20"/>
  <c r="BL410" i="20"/>
  <c r="BL411" i="20"/>
  <c r="BL412" i="20"/>
  <c r="BL413" i="20"/>
  <c r="BL414" i="20"/>
  <c r="BL415" i="20"/>
  <c r="BL416" i="20"/>
  <c r="BL417" i="20"/>
  <c r="BL418" i="20"/>
  <c r="BL419" i="20"/>
  <c r="BL420" i="20"/>
  <c r="BL421" i="20"/>
  <c r="BL422" i="20"/>
  <c r="BL423" i="20"/>
  <c r="BL424" i="20"/>
  <c r="BL425" i="20"/>
  <c r="BL426" i="20"/>
  <c r="BL427" i="20"/>
  <c r="BL428" i="20"/>
  <c r="BL429" i="20"/>
  <c r="BL430" i="20"/>
  <c r="BL431" i="20"/>
  <c r="BL432" i="20"/>
  <c r="BL433" i="20"/>
  <c r="BL434" i="20"/>
  <c r="BL435" i="20"/>
  <c r="BL436" i="20"/>
  <c r="BL437" i="20"/>
  <c r="BL438" i="20"/>
  <c r="BL439" i="20"/>
  <c r="BL440" i="20"/>
  <c r="BL441" i="20"/>
  <c r="BL442" i="20"/>
  <c r="BL443" i="20"/>
  <c r="BL444" i="20"/>
  <c r="BL445" i="20"/>
  <c r="BL446" i="20"/>
  <c r="BL447" i="20"/>
  <c r="BL448" i="20"/>
  <c r="BL449" i="20"/>
  <c r="BL450" i="20"/>
  <c r="BL451" i="20"/>
  <c r="BL452" i="20"/>
  <c r="BL453" i="20"/>
  <c r="BL454" i="20"/>
  <c r="BL455" i="20"/>
  <c r="BL456" i="20"/>
  <c r="BL457" i="20"/>
  <c r="BL458" i="20"/>
  <c r="BL459" i="20"/>
  <c r="BL460" i="20"/>
  <c r="BL461" i="20"/>
  <c r="BL462" i="20"/>
  <c r="BL463" i="20"/>
  <c r="BL464" i="20"/>
  <c r="BL465" i="20"/>
  <c r="BL466" i="20"/>
  <c r="BL467" i="20"/>
  <c r="BL468" i="20"/>
  <c r="BL469" i="20"/>
  <c r="BL470" i="20"/>
  <c r="BL471" i="20"/>
  <c r="BL472" i="20"/>
  <c r="BL473" i="20"/>
  <c r="BL474" i="20"/>
  <c r="BL475" i="20"/>
  <c r="BL476" i="20"/>
  <c r="BL477" i="20"/>
  <c r="BL478" i="20"/>
  <c r="BL479" i="20"/>
  <c r="BL480" i="20"/>
  <c r="BL481" i="20"/>
  <c r="BL482" i="20"/>
  <c r="BL483" i="20"/>
  <c r="BL484" i="20"/>
  <c r="BL485" i="20"/>
  <c r="BL486" i="20"/>
  <c r="BL487" i="20"/>
  <c r="BL488" i="20"/>
  <c r="BL489" i="20"/>
  <c r="BL490" i="20"/>
  <c r="BL491" i="20"/>
  <c r="BL492" i="20"/>
  <c r="BL493" i="20"/>
  <c r="BL494" i="20"/>
  <c r="BL495" i="20"/>
  <c r="BL496" i="20"/>
  <c r="BL497" i="20"/>
  <c r="BL498" i="20"/>
  <c r="BL499" i="20"/>
  <c r="BL500" i="20"/>
  <c r="BL501" i="20"/>
  <c r="BL502" i="20"/>
  <c r="BL503" i="20"/>
  <c r="BL504" i="20"/>
  <c r="BL505" i="20"/>
  <c r="BL506" i="20"/>
  <c r="BL507" i="20"/>
  <c r="BL508" i="20"/>
  <c r="BL509" i="20"/>
  <c r="BL510" i="20"/>
  <c r="BL511" i="20"/>
  <c r="BL512" i="20"/>
  <c r="BL513" i="20"/>
  <c r="BL514" i="20"/>
  <c r="BL515" i="20"/>
  <c r="BL516" i="20"/>
  <c r="BL517" i="20"/>
  <c r="BL518" i="20"/>
  <c r="BL519" i="20"/>
  <c r="BL520" i="20"/>
  <c r="BL521" i="20"/>
  <c r="BL522" i="20"/>
  <c r="BL523" i="20"/>
  <c r="BL524" i="20"/>
  <c r="BL525" i="20"/>
  <c r="BL526" i="20"/>
  <c r="BL527" i="20"/>
  <c r="BL528" i="20"/>
  <c r="BL529" i="20"/>
  <c r="BL530" i="20"/>
  <c r="BL531" i="20"/>
  <c r="BL532" i="20"/>
  <c r="BL533" i="20"/>
  <c r="BL534" i="20"/>
  <c r="BL535" i="20"/>
  <c r="BL536" i="20"/>
  <c r="BL537" i="20"/>
  <c r="BL538" i="20"/>
  <c r="BL539" i="20"/>
  <c r="BL540" i="20"/>
  <c r="BL541" i="20"/>
  <c r="BL542" i="20"/>
  <c r="BL543" i="20"/>
  <c r="BL544" i="20"/>
  <c r="BL545" i="20"/>
  <c r="BL546" i="20"/>
  <c r="BL547" i="20"/>
  <c r="BL548" i="20"/>
  <c r="BL549" i="20"/>
  <c r="BL550" i="20"/>
  <c r="BL551" i="20"/>
  <c r="BL552" i="20"/>
  <c r="BL553" i="20"/>
  <c r="BL554" i="20"/>
  <c r="BL555" i="20"/>
  <c r="BL556" i="20"/>
  <c r="BL557" i="20"/>
  <c r="BL558" i="20"/>
  <c r="BL559" i="20"/>
  <c r="BL560" i="20"/>
  <c r="BL561" i="20"/>
  <c r="BL562" i="20"/>
  <c r="BL563" i="20"/>
  <c r="BL564" i="20"/>
  <c r="BL565" i="20"/>
  <c r="BK2" i="20"/>
  <c r="BK3" i="20"/>
  <c r="BK4" i="20"/>
  <c r="BK5" i="20"/>
  <c r="BK6" i="20"/>
  <c r="BK7" i="20"/>
  <c r="BK8" i="20"/>
  <c r="BK9" i="20"/>
  <c r="BK10" i="20"/>
  <c r="BK11" i="20"/>
  <c r="BK12" i="20"/>
  <c r="BK13" i="20"/>
  <c r="BK14" i="20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82" i="20"/>
  <c r="BK83" i="20"/>
  <c r="BK84" i="20"/>
  <c r="BK85" i="20"/>
  <c r="BK86" i="20"/>
  <c r="BK87" i="20"/>
  <c r="BK88" i="20"/>
  <c r="BK89" i="20"/>
  <c r="BK90" i="20"/>
  <c r="BK91" i="20"/>
  <c r="BK92" i="20"/>
  <c r="BK93" i="20"/>
  <c r="BK94" i="20"/>
  <c r="BK95" i="20"/>
  <c r="BK96" i="20"/>
  <c r="BK97" i="20"/>
  <c r="BK98" i="20"/>
  <c r="BK99" i="20"/>
  <c r="BK100" i="20"/>
  <c r="BK101" i="20"/>
  <c r="BK102" i="20"/>
  <c r="BK103" i="20"/>
  <c r="BK104" i="20"/>
  <c r="BK105" i="20"/>
  <c r="BK106" i="20"/>
  <c r="BK107" i="20"/>
  <c r="BK108" i="20"/>
  <c r="BK109" i="20"/>
  <c r="BK110" i="20"/>
  <c r="BK111" i="20"/>
  <c r="BK112" i="20"/>
  <c r="BK113" i="20"/>
  <c r="BK114" i="20"/>
  <c r="BK115" i="20"/>
  <c r="BK116" i="20"/>
  <c r="BK117" i="20"/>
  <c r="BK118" i="20"/>
  <c r="BK119" i="20"/>
  <c r="BK120" i="20"/>
  <c r="BK121" i="20"/>
  <c r="BK122" i="20"/>
  <c r="BK123" i="20"/>
  <c r="BK124" i="20"/>
  <c r="BK125" i="20"/>
  <c r="BK126" i="20"/>
  <c r="BK127" i="20"/>
  <c r="BK128" i="20"/>
  <c r="BK129" i="20"/>
  <c r="BK130" i="20"/>
  <c r="BK131" i="20"/>
  <c r="BK132" i="20"/>
  <c r="BK133" i="20"/>
  <c r="BK134" i="20"/>
  <c r="BK135" i="20"/>
  <c r="BK136" i="20"/>
  <c r="BK137" i="20"/>
  <c r="BK138" i="20"/>
  <c r="BK139" i="20"/>
  <c r="BK140" i="20"/>
  <c r="BK141" i="20"/>
  <c r="BK142" i="20"/>
  <c r="BK143" i="20"/>
  <c r="BK144" i="20"/>
  <c r="BK145" i="20"/>
  <c r="BK146" i="20"/>
  <c r="BK147" i="20"/>
  <c r="BK148" i="20"/>
  <c r="BK149" i="20"/>
  <c r="BK150" i="20"/>
  <c r="BK151" i="20"/>
  <c r="BK152" i="20"/>
  <c r="BK153" i="20"/>
  <c r="BK154" i="20"/>
  <c r="BK155" i="20"/>
  <c r="BK156" i="20"/>
  <c r="BK157" i="20"/>
  <c r="BK158" i="20"/>
  <c r="BK159" i="20"/>
  <c r="BK160" i="20"/>
  <c r="BK161" i="20"/>
  <c r="BK162" i="20"/>
  <c r="BK163" i="20"/>
  <c r="BK164" i="20"/>
  <c r="BK165" i="20"/>
  <c r="BK166" i="20"/>
  <c r="BK167" i="20"/>
  <c r="BK168" i="20"/>
  <c r="BK169" i="20"/>
  <c r="BK170" i="20"/>
  <c r="BK171" i="20"/>
  <c r="BK172" i="20"/>
  <c r="BK173" i="20"/>
  <c r="BK174" i="20"/>
  <c r="BK175" i="20"/>
  <c r="BK176" i="20"/>
  <c r="BK177" i="20"/>
  <c r="BK178" i="20"/>
  <c r="BK179" i="20"/>
  <c r="BK180" i="20"/>
  <c r="BK181" i="20"/>
  <c r="BK182" i="20"/>
  <c r="BK183" i="20"/>
  <c r="BK184" i="20"/>
  <c r="BK185" i="20"/>
  <c r="BK186" i="20"/>
  <c r="BK187" i="20"/>
  <c r="BK188" i="20"/>
  <c r="BK189" i="20"/>
  <c r="BK190" i="20"/>
  <c r="BK191" i="20"/>
  <c r="BK192" i="20"/>
  <c r="BK193" i="20"/>
  <c r="BK194" i="20"/>
  <c r="BK195" i="20"/>
  <c r="BK196" i="20"/>
  <c r="BK197" i="20"/>
  <c r="BK198" i="20"/>
  <c r="BK199" i="20"/>
  <c r="BK200" i="20"/>
  <c r="BK201" i="20"/>
  <c r="BK202" i="20"/>
  <c r="BK203" i="20"/>
  <c r="BK204" i="20"/>
  <c r="BK205" i="20"/>
  <c r="BK206" i="20"/>
  <c r="BK207" i="20"/>
  <c r="BK208" i="20"/>
  <c r="BK209" i="20"/>
  <c r="BK210" i="20"/>
  <c r="BK211" i="20"/>
  <c r="BK212" i="20"/>
  <c r="BK213" i="20"/>
  <c r="BK214" i="20"/>
  <c r="BK215" i="20"/>
  <c r="BK216" i="20"/>
  <c r="BK217" i="20"/>
  <c r="BK218" i="20"/>
  <c r="BK219" i="20"/>
  <c r="BK220" i="20"/>
  <c r="BK221" i="20"/>
  <c r="BK222" i="20"/>
  <c r="BK223" i="20"/>
  <c r="BK224" i="20"/>
  <c r="BK225" i="20"/>
  <c r="BK226" i="20"/>
  <c r="BK227" i="20"/>
  <c r="BK228" i="20"/>
  <c r="BK229" i="20"/>
  <c r="BK230" i="20"/>
  <c r="BK231" i="20"/>
  <c r="BK232" i="20"/>
  <c r="BK233" i="20"/>
  <c r="BK234" i="20"/>
  <c r="BK235" i="20"/>
  <c r="BK236" i="20"/>
  <c r="BK237" i="20"/>
  <c r="BK238" i="20"/>
  <c r="BK239" i="20"/>
  <c r="BK240" i="20"/>
  <c r="BK241" i="20"/>
  <c r="BK242" i="20"/>
  <c r="BK243" i="20"/>
  <c r="BK244" i="20"/>
  <c r="BK245" i="20"/>
  <c r="BK246" i="20"/>
  <c r="BK247" i="20"/>
  <c r="BK248" i="20"/>
  <c r="BK249" i="20"/>
  <c r="BK250" i="20"/>
  <c r="BK251" i="20"/>
  <c r="BK252" i="20"/>
  <c r="BK253" i="20"/>
  <c r="BK254" i="20"/>
  <c r="BK255" i="20"/>
  <c r="BK256" i="20"/>
  <c r="BK257" i="20"/>
  <c r="BK258" i="20"/>
  <c r="BK259" i="20"/>
  <c r="BK260" i="20"/>
  <c r="BK261" i="20"/>
  <c r="BK262" i="20"/>
  <c r="BK263" i="20"/>
  <c r="BK264" i="20"/>
  <c r="BK265" i="20"/>
  <c r="BK266" i="20"/>
  <c r="BK267" i="20"/>
  <c r="BK268" i="20"/>
  <c r="BK269" i="20"/>
  <c r="BK270" i="20"/>
  <c r="BK271" i="20"/>
  <c r="BK272" i="20"/>
  <c r="BK273" i="20"/>
  <c r="BK274" i="20"/>
  <c r="BK275" i="20"/>
  <c r="BK276" i="20"/>
  <c r="BK277" i="20"/>
  <c r="BK278" i="20"/>
  <c r="BK279" i="20"/>
  <c r="BK280" i="20"/>
  <c r="BK281" i="20"/>
  <c r="BK282" i="20"/>
  <c r="BK283" i="20"/>
  <c r="BK284" i="20"/>
  <c r="BK285" i="20"/>
  <c r="BK286" i="20"/>
  <c r="BK287" i="20"/>
  <c r="BK288" i="20"/>
  <c r="BK289" i="20"/>
  <c r="BK290" i="20"/>
  <c r="BK291" i="20"/>
  <c r="BK292" i="20"/>
  <c r="BK293" i="20"/>
  <c r="BK294" i="20"/>
  <c r="BK295" i="20"/>
  <c r="BK296" i="20"/>
  <c r="BK297" i="20"/>
  <c r="BK298" i="20"/>
  <c r="BK299" i="20"/>
  <c r="BK300" i="20"/>
  <c r="BK301" i="20"/>
  <c r="BK302" i="20"/>
  <c r="BK303" i="20"/>
  <c r="BK304" i="20"/>
  <c r="BK305" i="20"/>
  <c r="BK306" i="20"/>
  <c r="BK307" i="20"/>
  <c r="BK308" i="20"/>
  <c r="BK309" i="20"/>
  <c r="BK310" i="20"/>
  <c r="BK311" i="20"/>
  <c r="BK312" i="20"/>
  <c r="BK313" i="20"/>
  <c r="BK314" i="20"/>
  <c r="BK315" i="20"/>
  <c r="BK316" i="20"/>
  <c r="BK317" i="20"/>
  <c r="BK318" i="20"/>
  <c r="BK319" i="20"/>
  <c r="BK320" i="20"/>
  <c r="BK321" i="20"/>
  <c r="BK322" i="20"/>
  <c r="BK323" i="20"/>
  <c r="BK324" i="20"/>
  <c r="BK325" i="20"/>
  <c r="BK326" i="20"/>
  <c r="BK327" i="20"/>
  <c r="BK328" i="20"/>
  <c r="BK329" i="20"/>
  <c r="BK330" i="20"/>
  <c r="BK331" i="20"/>
  <c r="BK332" i="20"/>
  <c r="BK333" i="20"/>
  <c r="BK334" i="20"/>
  <c r="BK335" i="20"/>
  <c r="BK336" i="20"/>
  <c r="BK337" i="20"/>
  <c r="BK338" i="20"/>
  <c r="BK339" i="20"/>
  <c r="BK340" i="20"/>
  <c r="BK341" i="20"/>
  <c r="BK342" i="20"/>
  <c r="BK343" i="20"/>
  <c r="BK344" i="20"/>
  <c r="BK345" i="20"/>
  <c r="BK346" i="20"/>
  <c r="BK347" i="20"/>
  <c r="BK348" i="20"/>
  <c r="BK349" i="20"/>
  <c r="BK350" i="20"/>
  <c r="BK351" i="20"/>
  <c r="BK352" i="20"/>
  <c r="BK353" i="20"/>
  <c r="BK354" i="20"/>
  <c r="BK355" i="20"/>
  <c r="BK356" i="20"/>
  <c r="BK357" i="20"/>
  <c r="BK358" i="20"/>
  <c r="BK359" i="20"/>
  <c r="BK360" i="20"/>
  <c r="BK361" i="20"/>
  <c r="BK362" i="20"/>
  <c r="BK363" i="20"/>
  <c r="BK364" i="20"/>
  <c r="BK365" i="20"/>
  <c r="BK366" i="20"/>
  <c r="BK367" i="20"/>
  <c r="BK368" i="20"/>
  <c r="BK369" i="20"/>
  <c r="BK370" i="20"/>
  <c r="BK371" i="20"/>
  <c r="BK372" i="20"/>
  <c r="BK373" i="20"/>
  <c r="BK374" i="20"/>
  <c r="BK375" i="20"/>
  <c r="BK376" i="20"/>
  <c r="BK377" i="20"/>
  <c r="BK378" i="20"/>
  <c r="BK379" i="20"/>
  <c r="BK380" i="20"/>
  <c r="BK381" i="20"/>
  <c r="BK382" i="20"/>
  <c r="BK383" i="20"/>
  <c r="BK384" i="20"/>
  <c r="BK385" i="20"/>
  <c r="BK386" i="20"/>
  <c r="BK387" i="20"/>
  <c r="BK388" i="20"/>
  <c r="BK389" i="20"/>
  <c r="BK390" i="20"/>
  <c r="BK391" i="20"/>
  <c r="BK392" i="20"/>
  <c r="BK393" i="20"/>
  <c r="BK394" i="20"/>
  <c r="BK395" i="20"/>
  <c r="BK396" i="20"/>
  <c r="BK397" i="20"/>
  <c r="BK398" i="20"/>
  <c r="BK399" i="20"/>
  <c r="BK400" i="20"/>
  <c r="BK401" i="20"/>
  <c r="BK402" i="20"/>
  <c r="BK403" i="20"/>
  <c r="BK404" i="20"/>
  <c r="BK405" i="20"/>
  <c r="BK406" i="20"/>
  <c r="BK407" i="20"/>
  <c r="BK408" i="20"/>
  <c r="BK409" i="20"/>
  <c r="BK410" i="20"/>
  <c r="BK411" i="20"/>
  <c r="BK412" i="20"/>
  <c r="BK413" i="20"/>
  <c r="BK414" i="20"/>
  <c r="BK415" i="20"/>
  <c r="BK416" i="20"/>
  <c r="BK417" i="20"/>
  <c r="BK418" i="20"/>
  <c r="BK419" i="20"/>
  <c r="BK420" i="20"/>
  <c r="BK421" i="20"/>
  <c r="BK422" i="20"/>
  <c r="BK423" i="20"/>
  <c r="BK424" i="20"/>
  <c r="BK425" i="20"/>
  <c r="BK426" i="20"/>
  <c r="BK427" i="20"/>
  <c r="BK428" i="20"/>
  <c r="BK429" i="20"/>
  <c r="BK430" i="20"/>
  <c r="BK431" i="20"/>
  <c r="BK432" i="20"/>
  <c r="BK433" i="20"/>
  <c r="BK434" i="20"/>
  <c r="BK435" i="20"/>
  <c r="BK436" i="20"/>
  <c r="BK437" i="20"/>
  <c r="BK438" i="20"/>
  <c r="BK439" i="20"/>
  <c r="BK440" i="20"/>
  <c r="BK441" i="20"/>
  <c r="BK442" i="20"/>
  <c r="BK443" i="20"/>
  <c r="BK444" i="20"/>
  <c r="BK445" i="20"/>
  <c r="BK446" i="20"/>
  <c r="BK447" i="20"/>
  <c r="BK448" i="20"/>
  <c r="BK449" i="20"/>
  <c r="BK450" i="20"/>
  <c r="BK451" i="20"/>
  <c r="BK452" i="20"/>
  <c r="BK453" i="20"/>
  <c r="BK454" i="20"/>
  <c r="BK455" i="20"/>
  <c r="BK456" i="20"/>
  <c r="BK457" i="20"/>
  <c r="BK458" i="20"/>
  <c r="BK459" i="20"/>
  <c r="BK460" i="20"/>
  <c r="BK461" i="20"/>
  <c r="BK462" i="20"/>
  <c r="BK463" i="20"/>
  <c r="BK464" i="20"/>
  <c r="BK465" i="20"/>
  <c r="BK466" i="20"/>
  <c r="BK467" i="20"/>
  <c r="BK468" i="20"/>
  <c r="BK469" i="20"/>
  <c r="BK470" i="20"/>
  <c r="BK471" i="20"/>
  <c r="BK472" i="20"/>
  <c r="BK473" i="20"/>
  <c r="BK474" i="20"/>
  <c r="BK475" i="20"/>
  <c r="BK476" i="20"/>
  <c r="BK477" i="20"/>
  <c r="BK478" i="20"/>
  <c r="BK479" i="20"/>
  <c r="BK480" i="20"/>
  <c r="BK481" i="20"/>
  <c r="BK482" i="20"/>
  <c r="BK483" i="20"/>
  <c r="BK484" i="20"/>
  <c r="BK485" i="20"/>
  <c r="BK486" i="20"/>
  <c r="BK487" i="20"/>
  <c r="BK488" i="20"/>
  <c r="BK489" i="20"/>
  <c r="BK490" i="20"/>
  <c r="BK491" i="20"/>
  <c r="BK492" i="20"/>
  <c r="BK493" i="20"/>
  <c r="BK494" i="20"/>
  <c r="BK495" i="20"/>
  <c r="BK496" i="20"/>
  <c r="BK497" i="20"/>
  <c r="BK498" i="20"/>
  <c r="BK499" i="20"/>
  <c r="BK500" i="20"/>
  <c r="BK501" i="20"/>
  <c r="BK502" i="20"/>
  <c r="BK503" i="20"/>
  <c r="BK504" i="20"/>
  <c r="BK505" i="20"/>
  <c r="BK506" i="20"/>
  <c r="BK507" i="20"/>
  <c r="BK508" i="20"/>
  <c r="BK509" i="20"/>
  <c r="BK510" i="20"/>
  <c r="BK511" i="20"/>
  <c r="BK512" i="20"/>
  <c r="BK513" i="20"/>
  <c r="BK514" i="20"/>
  <c r="BK515" i="20"/>
  <c r="BK516" i="20"/>
  <c r="BK517" i="20"/>
  <c r="BK518" i="20"/>
  <c r="BK519" i="20"/>
  <c r="BK520" i="20"/>
  <c r="BK521" i="20"/>
  <c r="BK522" i="20"/>
  <c r="BK523" i="20"/>
  <c r="BK524" i="20"/>
  <c r="BK525" i="20"/>
  <c r="BK526" i="20"/>
  <c r="BK527" i="20"/>
  <c r="BK528" i="20"/>
  <c r="BK529" i="20"/>
  <c r="BK530" i="20"/>
  <c r="BK531" i="20"/>
  <c r="BK532" i="20"/>
  <c r="BK533" i="20"/>
  <c r="BK534" i="20"/>
  <c r="BK535" i="20"/>
  <c r="BK536" i="20"/>
  <c r="BK537" i="20"/>
  <c r="BK538" i="20"/>
  <c r="BK539" i="20"/>
  <c r="BK540" i="20"/>
  <c r="BK541" i="20"/>
  <c r="BK542" i="20"/>
  <c r="BK543" i="20"/>
  <c r="BK544" i="20"/>
  <c r="BK545" i="20"/>
  <c r="BK546" i="20"/>
  <c r="BK547" i="20"/>
  <c r="BK548" i="20"/>
  <c r="BK549" i="20"/>
  <c r="BK550" i="20"/>
  <c r="BK551" i="20"/>
  <c r="BK552" i="20"/>
  <c r="BK553" i="20"/>
  <c r="BK554" i="20"/>
  <c r="BK555" i="20"/>
  <c r="BK556" i="20"/>
  <c r="BK557" i="20"/>
  <c r="BK558" i="20"/>
  <c r="BK559" i="20"/>
  <c r="BK560" i="20"/>
  <c r="BK561" i="20"/>
  <c r="BK562" i="20"/>
  <c r="BK563" i="20"/>
  <c r="BK564" i="20"/>
  <c r="BK565" i="20"/>
  <c r="BJ2" i="20"/>
  <c r="BJ3" i="20"/>
  <c r="BJ4" i="20"/>
  <c r="BJ5" i="20"/>
  <c r="BJ6" i="20"/>
  <c r="BJ7" i="20"/>
  <c r="BJ8" i="20"/>
  <c r="BJ9" i="20"/>
  <c r="BJ10" i="20"/>
  <c r="BJ11" i="20"/>
  <c r="BJ12" i="20"/>
  <c r="BJ13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BJ44" i="20"/>
  <c r="BJ45" i="20"/>
  <c r="BJ46" i="20"/>
  <c r="BJ47" i="20"/>
  <c r="BJ48" i="20"/>
  <c r="BJ49" i="20"/>
  <c r="BJ50" i="20"/>
  <c r="BJ51" i="20"/>
  <c r="BJ52" i="20"/>
  <c r="BJ53" i="20"/>
  <c r="BJ54" i="20"/>
  <c r="BJ55" i="20"/>
  <c r="BJ56" i="20"/>
  <c r="BJ57" i="20"/>
  <c r="BJ58" i="20"/>
  <c r="BJ59" i="20"/>
  <c r="BJ60" i="20"/>
  <c r="BJ61" i="20"/>
  <c r="BJ62" i="20"/>
  <c r="BJ63" i="20"/>
  <c r="BJ64" i="20"/>
  <c r="BJ65" i="20"/>
  <c r="BJ66" i="20"/>
  <c r="BJ67" i="20"/>
  <c r="BJ68" i="20"/>
  <c r="BJ69" i="20"/>
  <c r="BJ70" i="20"/>
  <c r="BJ71" i="20"/>
  <c r="BJ72" i="20"/>
  <c r="BJ73" i="20"/>
  <c r="BJ74" i="20"/>
  <c r="BJ75" i="20"/>
  <c r="BJ76" i="20"/>
  <c r="BJ77" i="20"/>
  <c r="BJ78" i="20"/>
  <c r="BJ79" i="20"/>
  <c r="BJ80" i="20"/>
  <c r="BJ81" i="20"/>
  <c r="BJ82" i="20"/>
  <c r="BJ83" i="20"/>
  <c r="BJ84" i="20"/>
  <c r="BJ85" i="20"/>
  <c r="BJ86" i="20"/>
  <c r="BJ87" i="20"/>
  <c r="BJ88" i="20"/>
  <c r="BJ89" i="20"/>
  <c r="BJ90" i="20"/>
  <c r="BJ91" i="20"/>
  <c r="BJ92" i="20"/>
  <c r="BJ93" i="20"/>
  <c r="BJ94" i="20"/>
  <c r="BJ95" i="20"/>
  <c r="BJ96" i="20"/>
  <c r="BJ97" i="20"/>
  <c r="BJ98" i="20"/>
  <c r="BJ99" i="20"/>
  <c r="BJ100" i="20"/>
  <c r="BJ101" i="20"/>
  <c r="BJ102" i="20"/>
  <c r="BJ103" i="20"/>
  <c r="BJ104" i="20"/>
  <c r="BJ105" i="20"/>
  <c r="BJ106" i="20"/>
  <c r="BJ107" i="20"/>
  <c r="BJ108" i="20"/>
  <c r="BJ109" i="20"/>
  <c r="BJ110" i="20"/>
  <c r="BJ111" i="20"/>
  <c r="BJ112" i="20"/>
  <c r="BJ113" i="20"/>
  <c r="BJ114" i="20"/>
  <c r="BJ115" i="20"/>
  <c r="BJ116" i="20"/>
  <c r="BJ117" i="20"/>
  <c r="BJ118" i="20"/>
  <c r="BJ119" i="20"/>
  <c r="BJ120" i="20"/>
  <c r="BJ121" i="20"/>
  <c r="BJ122" i="20"/>
  <c r="BJ123" i="20"/>
  <c r="BJ124" i="20"/>
  <c r="BJ125" i="20"/>
  <c r="BJ126" i="20"/>
  <c r="BJ127" i="20"/>
  <c r="BJ128" i="20"/>
  <c r="BJ129" i="20"/>
  <c r="BJ130" i="20"/>
  <c r="BJ131" i="20"/>
  <c r="BJ132" i="20"/>
  <c r="BJ133" i="20"/>
  <c r="BJ134" i="20"/>
  <c r="BJ135" i="20"/>
  <c r="BJ136" i="20"/>
  <c r="BJ137" i="20"/>
  <c r="BJ138" i="20"/>
  <c r="BJ139" i="20"/>
  <c r="BJ140" i="20"/>
  <c r="BJ141" i="20"/>
  <c r="BJ142" i="20"/>
  <c r="BJ143" i="20"/>
  <c r="BJ144" i="20"/>
  <c r="BJ145" i="20"/>
  <c r="BJ146" i="20"/>
  <c r="BJ147" i="20"/>
  <c r="BJ148" i="20"/>
  <c r="BJ149" i="20"/>
  <c r="BJ150" i="20"/>
  <c r="BJ151" i="20"/>
  <c r="BJ152" i="20"/>
  <c r="BJ153" i="20"/>
  <c r="BJ154" i="20"/>
  <c r="BJ155" i="20"/>
  <c r="BJ156" i="20"/>
  <c r="BJ157" i="20"/>
  <c r="BJ158" i="20"/>
  <c r="BJ159" i="20"/>
  <c r="BJ160" i="20"/>
  <c r="BJ161" i="20"/>
  <c r="BJ162" i="20"/>
  <c r="BJ163" i="20"/>
  <c r="BJ164" i="20"/>
  <c r="BJ165" i="20"/>
  <c r="BJ166" i="20"/>
  <c r="BJ167" i="20"/>
  <c r="BJ168" i="20"/>
  <c r="BJ169" i="20"/>
  <c r="BJ170" i="20"/>
  <c r="BJ171" i="20"/>
  <c r="BJ172" i="20"/>
  <c r="BJ173" i="20"/>
  <c r="BJ174" i="20"/>
  <c r="BJ175" i="20"/>
  <c r="BJ176" i="20"/>
  <c r="BJ177" i="20"/>
  <c r="BJ178" i="20"/>
  <c r="BJ179" i="20"/>
  <c r="BJ180" i="20"/>
  <c r="BJ181" i="20"/>
  <c r="BJ182" i="20"/>
  <c r="BJ183" i="20"/>
  <c r="BJ184" i="20"/>
  <c r="BJ185" i="20"/>
  <c r="BJ186" i="20"/>
  <c r="BJ187" i="20"/>
  <c r="BJ188" i="20"/>
  <c r="BJ189" i="20"/>
  <c r="BJ190" i="20"/>
  <c r="BJ191" i="20"/>
  <c r="BJ192" i="20"/>
  <c r="BJ193" i="20"/>
  <c r="BJ194" i="20"/>
  <c r="BJ195" i="20"/>
  <c r="BJ196" i="20"/>
  <c r="BJ197" i="20"/>
  <c r="BJ198" i="20"/>
  <c r="BJ199" i="20"/>
  <c r="BJ200" i="20"/>
  <c r="BJ201" i="20"/>
  <c r="BJ202" i="20"/>
  <c r="BJ203" i="20"/>
  <c r="BJ204" i="20"/>
  <c r="BJ205" i="20"/>
  <c r="BJ206" i="20"/>
  <c r="BJ207" i="20"/>
  <c r="BJ208" i="20"/>
  <c r="BJ209" i="20"/>
  <c r="BJ210" i="20"/>
  <c r="BJ211" i="20"/>
  <c r="BJ212" i="20"/>
  <c r="BJ213" i="20"/>
  <c r="BJ214" i="20"/>
  <c r="BJ215" i="20"/>
  <c r="BJ216" i="20"/>
  <c r="BJ217" i="20"/>
  <c r="BJ218" i="20"/>
  <c r="BJ219" i="20"/>
  <c r="BJ220" i="20"/>
  <c r="BJ221" i="20"/>
  <c r="BJ222" i="20"/>
  <c r="BJ223" i="20"/>
  <c r="BJ224" i="20"/>
  <c r="BJ225" i="20"/>
  <c r="BJ226" i="20"/>
  <c r="BJ227" i="20"/>
  <c r="BJ228" i="20"/>
  <c r="BJ229" i="20"/>
  <c r="BJ230" i="20"/>
  <c r="BJ231" i="20"/>
  <c r="BJ232" i="20"/>
  <c r="BJ233" i="20"/>
  <c r="BJ234" i="20"/>
  <c r="BJ235" i="20"/>
  <c r="BJ236" i="20"/>
  <c r="BJ237" i="20"/>
  <c r="BJ238" i="20"/>
  <c r="BJ239" i="20"/>
  <c r="BJ240" i="20"/>
  <c r="BJ241" i="20"/>
  <c r="BJ242" i="20"/>
  <c r="BJ243" i="20"/>
  <c r="BJ244" i="20"/>
  <c r="BJ245" i="20"/>
  <c r="BJ246" i="20"/>
  <c r="BJ247" i="20"/>
  <c r="BJ248" i="20"/>
  <c r="BJ249" i="20"/>
  <c r="BJ250" i="20"/>
  <c r="BJ251" i="20"/>
  <c r="BJ252" i="20"/>
  <c r="BJ253" i="20"/>
  <c r="BJ254" i="20"/>
  <c r="BJ255" i="20"/>
  <c r="BJ256" i="20"/>
  <c r="BJ257" i="20"/>
  <c r="BJ258" i="20"/>
  <c r="BJ259" i="20"/>
  <c r="BJ260" i="20"/>
  <c r="BJ261" i="20"/>
  <c r="BJ262" i="20"/>
  <c r="BJ263" i="20"/>
  <c r="BJ264" i="20"/>
  <c r="BJ265" i="20"/>
  <c r="BJ266" i="20"/>
  <c r="BJ267" i="20"/>
  <c r="BJ268" i="20"/>
  <c r="BJ269" i="20"/>
  <c r="BJ270" i="20"/>
  <c r="BJ271" i="20"/>
  <c r="BJ272" i="20"/>
  <c r="BJ273" i="20"/>
  <c r="BJ274" i="20"/>
  <c r="BJ275" i="20"/>
  <c r="BJ276" i="20"/>
  <c r="BJ277" i="20"/>
  <c r="BJ278" i="20"/>
  <c r="BJ279" i="20"/>
  <c r="BJ280" i="20"/>
  <c r="BJ281" i="20"/>
  <c r="BJ282" i="20"/>
  <c r="BJ283" i="20"/>
  <c r="BJ284" i="20"/>
  <c r="BJ285" i="20"/>
  <c r="BJ286" i="20"/>
  <c r="BJ287" i="20"/>
  <c r="BJ288" i="20"/>
  <c r="BJ289" i="20"/>
  <c r="BJ290" i="20"/>
  <c r="BJ291" i="20"/>
  <c r="BJ292" i="20"/>
  <c r="BJ293" i="20"/>
  <c r="BJ294" i="20"/>
  <c r="BJ295" i="20"/>
  <c r="BJ296" i="20"/>
  <c r="BJ297" i="20"/>
  <c r="BJ298" i="20"/>
  <c r="BJ299" i="20"/>
  <c r="BJ300" i="20"/>
  <c r="BJ301" i="20"/>
  <c r="BJ302" i="20"/>
  <c r="BJ303" i="20"/>
  <c r="BJ304" i="20"/>
  <c r="BJ305" i="20"/>
  <c r="BJ306" i="20"/>
  <c r="BJ307" i="20"/>
  <c r="BJ308" i="20"/>
  <c r="BJ309" i="20"/>
  <c r="BJ310" i="20"/>
  <c r="BJ311" i="20"/>
  <c r="BJ312" i="20"/>
  <c r="BJ313" i="20"/>
  <c r="BJ314" i="20"/>
  <c r="BJ315" i="20"/>
  <c r="BJ316" i="20"/>
  <c r="BJ317" i="20"/>
  <c r="BJ318" i="20"/>
  <c r="BJ319" i="20"/>
  <c r="BJ320" i="20"/>
  <c r="BJ321" i="20"/>
  <c r="BJ322" i="20"/>
  <c r="BJ323" i="20"/>
  <c r="BJ324" i="20"/>
  <c r="BJ325" i="20"/>
  <c r="BJ326" i="20"/>
  <c r="BJ327" i="20"/>
  <c r="BJ328" i="20"/>
  <c r="BJ329" i="20"/>
  <c r="BJ330" i="20"/>
  <c r="BJ331" i="20"/>
  <c r="BJ332" i="20"/>
  <c r="BJ333" i="20"/>
  <c r="BJ334" i="20"/>
  <c r="BJ335" i="20"/>
  <c r="BJ336" i="20"/>
  <c r="BJ337" i="20"/>
  <c r="BJ338" i="20"/>
  <c r="BJ339" i="20"/>
  <c r="BJ340" i="20"/>
  <c r="BJ341" i="20"/>
  <c r="BJ342" i="20"/>
  <c r="BJ343" i="20"/>
  <c r="BJ344" i="20"/>
  <c r="BJ345" i="20"/>
  <c r="BJ346" i="20"/>
  <c r="BJ347" i="20"/>
  <c r="BJ348" i="20"/>
  <c r="BJ349" i="20"/>
  <c r="BJ350" i="20"/>
  <c r="BJ351" i="20"/>
  <c r="BJ352" i="20"/>
  <c r="BJ353" i="20"/>
  <c r="BJ354" i="20"/>
  <c r="BJ355" i="20"/>
  <c r="BJ356" i="20"/>
  <c r="BJ357" i="20"/>
  <c r="BJ358" i="20"/>
  <c r="BJ359" i="20"/>
  <c r="BJ360" i="20"/>
  <c r="BJ361" i="20"/>
  <c r="BJ362" i="20"/>
  <c r="BJ363" i="20"/>
  <c r="BJ364" i="20"/>
  <c r="BJ365" i="20"/>
  <c r="BJ366" i="20"/>
  <c r="BJ367" i="20"/>
  <c r="BJ368" i="20"/>
  <c r="BJ369" i="20"/>
  <c r="BJ370" i="20"/>
  <c r="BJ371" i="20"/>
  <c r="BJ372" i="20"/>
  <c r="BJ373" i="20"/>
  <c r="BJ374" i="20"/>
  <c r="BJ375" i="20"/>
  <c r="BJ376" i="20"/>
  <c r="BJ377" i="20"/>
  <c r="BJ378" i="20"/>
  <c r="BJ379" i="20"/>
  <c r="BJ380" i="20"/>
  <c r="BJ381" i="20"/>
  <c r="BJ382" i="20"/>
  <c r="BJ383" i="20"/>
  <c r="BJ384" i="20"/>
  <c r="BJ385" i="20"/>
  <c r="BJ386" i="20"/>
  <c r="BJ387" i="20"/>
  <c r="BJ388" i="20"/>
  <c r="BJ389" i="20"/>
  <c r="BJ390" i="20"/>
  <c r="BJ391" i="20"/>
  <c r="BJ392" i="20"/>
  <c r="BJ393" i="20"/>
  <c r="BJ394" i="20"/>
  <c r="BJ395" i="20"/>
  <c r="BJ396" i="20"/>
  <c r="BJ397" i="20"/>
  <c r="BJ398" i="20"/>
  <c r="BJ399" i="20"/>
  <c r="BJ400" i="20"/>
  <c r="BJ401" i="20"/>
  <c r="BJ402" i="20"/>
  <c r="BJ403" i="20"/>
  <c r="BJ404" i="20"/>
  <c r="BJ405" i="20"/>
  <c r="BJ406" i="20"/>
  <c r="BJ407" i="20"/>
  <c r="BJ408" i="20"/>
  <c r="BJ409" i="20"/>
  <c r="BJ410" i="20"/>
  <c r="BJ411" i="20"/>
  <c r="BJ412" i="20"/>
  <c r="BJ413" i="20"/>
  <c r="BJ414" i="20"/>
  <c r="BJ415" i="20"/>
  <c r="BJ416" i="20"/>
  <c r="BJ417" i="20"/>
  <c r="BJ418" i="20"/>
  <c r="BJ419" i="20"/>
  <c r="BJ420" i="20"/>
  <c r="BJ421" i="20"/>
  <c r="BJ422" i="20"/>
  <c r="BJ423" i="20"/>
  <c r="BJ424" i="20"/>
  <c r="BJ425" i="20"/>
  <c r="BJ426" i="20"/>
  <c r="BJ427" i="20"/>
  <c r="BJ428" i="20"/>
  <c r="BJ429" i="20"/>
  <c r="BJ430" i="20"/>
  <c r="BJ431" i="20"/>
  <c r="BJ432" i="20"/>
  <c r="BJ433" i="20"/>
  <c r="BJ434" i="20"/>
  <c r="BJ435" i="20"/>
  <c r="BJ436" i="20"/>
  <c r="BJ437" i="20"/>
  <c r="BJ438" i="20"/>
  <c r="BJ439" i="20"/>
  <c r="BJ440" i="20"/>
  <c r="BJ441" i="20"/>
  <c r="BJ442" i="20"/>
  <c r="BJ443" i="20"/>
  <c r="BJ444" i="20"/>
  <c r="BJ445" i="20"/>
  <c r="BJ446" i="20"/>
  <c r="BJ447" i="20"/>
  <c r="BJ448" i="20"/>
  <c r="BJ449" i="20"/>
  <c r="BJ450" i="20"/>
  <c r="BJ451" i="20"/>
  <c r="BJ452" i="20"/>
  <c r="BJ453" i="20"/>
  <c r="BJ454" i="20"/>
  <c r="BJ455" i="20"/>
  <c r="BJ456" i="20"/>
  <c r="BJ457" i="20"/>
  <c r="BJ458" i="20"/>
  <c r="BJ459" i="20"/>
  <c r="BJ460" i="20"/>
  <c r="BJ461" i="20"/>
  <c r="BJ462" i="20"/>
  <c r="BJ463" i="20"/>
  <c r="BJ464" i="20"/>
  <c r="BJ465" i="20"/>
  <c r="BJ466" i="20"/>
  <c r="BJ467" i="20"/>
  <c r="BJ468" i="20"/>
  <c r="BJ469" i="20"/>
  <c r="BJ470" i="20"/>
  <c r="BJ471" i="20"/>
  <c r="BJ472" i="20"/>
  <c r="BJ473" i="20"/>
  <c r="BJ474" i="20"/>
  <c r="BJ475" i="20"/>
  <c r="BJ476" i="20"/>
  <c r="BJ477" i="20"/>
  <c r="BJ478" i="20"/>
  <c r="BJ479" i="20"/>
  <c r="BJ480" i="20"/>
  <c r="BJ481" i="20"/>
  <c r="BJ482" i="20"/>
  <c r="BJ483" i="20"/>
  <c r="BJ484" i="20"/>
  <c r="BJ485" i="20"/>
  <c r="BJ486" i="20"/>
  <c r="BJ487" i="20"/>
  <c r="BJ488" i="20"/>
  <c r="BJ489" i="20"/>
  <c r="BJ490" i="20"/>
  <c r="BJ491" i="20"/>
  <c r="BJ492" i="20"/>
  <c r="BJ493" i="20"/>
  <c r="BJ494" i="20"/>
  <c r="BJ495" i="20"/>
  <c r="BJ496" i="20"/>
  <c r="BJ497" i="20"/>
  <c r="BJ498" i="20"/>
  <c r="BJ499" i="20"/>
  <c r="BJ500" i="20"/>
  <c r="BJ501" i="20"/>
  <c r="BJ502" i="20"/>
  <c r="BJ503" i="20"/>
  <c r="BJ504" i="20"/>
  <c r="BJ505" i="20"/>
  <c r="BJ506" i="20"/>
  <c r="BJ507" i="20"/>
  <c r="BJ508" i="20"/>
  <c r="BJ509" i="20"/>
  <c r="BJ510" i="20"/>
  <c r="BJ511" i="20"/>
  <c r="BJ512" i="20"/>
  <c r="BJ513" i="20"/>
  <c r="BJ514" i="20"/>
  <c r="BJ515" i="20"/>
  <c r="BJ516" i="20"/>
  <c r="BJ517" i="20"/>
  <c r="BJ518" i="20"/>
  <c r="BJ519" i="20"/>
  <c r="BJ520" i="20"/>
  <c r="BJ521" i="20"/>
  <c r="BJ522" i="20"/>
  <c r="BJ523" i="20"/>
  <c r="BJ524" i="20"/>
  <c r="BJ525" i="20"/>
  <c r="BJ526" i="20"/>
  <c r="BJ527" i="20"/>
  <c r="BJ528" i="20"/>
  <c r="BJ529" i="20"/>
  <c r="BJ530" i="20"/>
  <c r="BJ531" i="20"/>
  <c r="BJ532" i="20"/>
  <c r="BJ533" i="20"/>
  <c r="BJ534" i="20"/>
  <c r="BJ535" i="20"/>
  <c r="BJ536" i="20"/>
  <c r="BJ537" i="20"/>
  <c r="BJ538" i="20"/>
  <c r="BJ539" i="20"/>
  <c r="BJ540" i="20"/>
  <c r="BJ541" i="20"/>
  <c r="BJ542" i="20"/>
  <c r="BJ543" i="20"/>
  <c r="BJ544" i="20"/>
  <c r="BJ545" i="20"/>
  <c r="BJ546" i="20"/>
  <c r="BJ547" i="20"/>
  <c r="BJ548" i="20"/>
  <c r="BJ549" i="20"/>
  <c r="BJ550" i="20"/>
  <c r="BJ551" i="20"/>
  <c r="BJ552" i="20"/>
  <c r="BJ553" i="20"/>
  <c r="BJ554" i="20"/>
  <c r="BJ555" i="20"/>
  <c r="BJ556" i="20"/>
  <c r="BJ557" i="20"/>
  <c r="BJ558" i="20"/>
  <c r="BJ559" i="20"/>
  <c r="BJ560" i="20"/>
  <c r="BJ561" i="20"/>
  <c r="BJ562" i="20"/>
  <c r="BJ563" i="20"/>
  <c r="BJ564" i="20"/>
  <c r="BJ565" i="20"/>
  <c r="BI2" i="20"/>
  <c r="BI3" i="20"/>
  <c r="BI4" i="20"/>
  <c r="BI5" i="20"/>
  <c r="BI6" i="20"/>
  <c r="BI7" i="20"/>
  <c r="BI8" i="20"/>
  <c r="BI9" i="20"/>
  <c r="BI10" i="20"/>
  <c r="BI11" i="20"/>
  <c r="BI12" i="20"/>
  <c r="BI13" i="20"/>
  <c r="BI14" i="20"/>
  <c r="BI15" i="20"/>
  <c r="BI16" i="20"/>
  <c r="BI17" i="20"/>
  <c r="BI18" i="20"/>
  <c r="BI19" i="20"/>
  <c r="BI20" i="20"/>
  <c r="BI21" i="20"/>
  <c r="BI22" i="20"/>
  <c r="BI23" i="20"/>
  <c r="BI24" i="20"/>
  <c r="BI25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I84" i="20"/>
  <c r="BI85" i="20"/>
  <c r="BI86" i="20"/>
  <c r="BI87" i="20"/>
  <c r="BI88" i="20"/>
  <c r="BI89" i="20"/>
  <c r="BI90" i="20"/>
  <c r="BI91" i="20"/>
  <c r="BI92" i="20"/>
  <c r="BI93" i="20"/>
  <c r="BI94" i="20"/>
  <c r="BI95" i="20"/>
  <c r="BI96" i="20"/>
  <c r="BI97" i="20"/>
  <c r="BI98" i="20"/>
  <c r="BI99" i="20"/>
  <c r="BI100" i="20"/>
  <c r="BI101" i="20"/>
  <c r="BI102" i="20"/>
  <c r="BI103" i="20"/>
  <c r="BI104" i="20"/>
  <c r="BI105" i="20"/>
  <c r="BI106" i="20"/>
  <c r="BI107" i="20"/>
  <c r="BI108" i="20"/>
  <c r="BI109" i="20"/>
  <c r="BI110" i="20"/>
  <c r="BI111" i="20"/>
  <c r="BI112" i="20"/>
  <c r="BI113" i="20"/>
  <c r="BI114" i="20"/>
  <c r="BI115" i="20"/>
  <c r="BI116" i="20"/>
  <c r="BI117" i="20"/>
  <c r="BI118" i="20"/>
  <c r="BI119" i="20"/>
  <c r="BI120" i="20"/>
  <c r="BI121" i="20"/>
  <c r="BI122" i="20"/>
  <c r="BI123" i="20"/>
  <c r="BI124" i="20"/>
  <c r="BI125" i="20"/>
  <c r="BI126" i="20"/>
  <c r="BI127" i="20"/>
  <c r="BI128" i="20"/>
  <c r="BI129" i="20"/>
  <c r="BI130" i="20"/>
  <c r="BI131" i="20"/>
  <c r="BI132" i="20"/>
  <c r="BI133" i="20"/>
  <c r="BI134" i="20"/>
  <c r="BI135" i="20"/>
  <c r="BI136" i="20"/>
  <c r="BI137" i="20"/>
  <c r="BI138" i="20"/>
  <c r="BI139" i="20"/>
  <c r="BI140" i="20"/>
  <c r="BI141" i="20"/>
  <c r="BI142" i="20"/>
  <c r="BI143" i="20"/>
  <c r="BI144" i="20"/>
  <c r="BI145" i="20"/>
  <c r="BI146" i="20"/>
  <c r="BI147" i="20"/>
  <c r="BI148" i="20"/>
  <c r="BI149" i="20"/>
  <c r="BI150" i="20"/>
  <c r="BI151" i="20"/>
  <c r="BI152" i="20"/>
  <c r="BI153" i="20"/>
  <c r="BI154" i="20"/>
  <c r="BI155" i="20"/>
  <c r="BI156" i="20"/>
  <c r="BI157" i="20"/>
  <c r="BI158" i="20"/>
  <c r="BI159" i="20"/>
  <c r="BI160" i="20"/>
  <c r="BI161" i="20"/>
  <c r="BI162" i="20"/>
  <c r="BI163" i="20"/>
  <c r="BI164" i="20"/>
  <c r="BI165" i="20"/>
  <c r="BI166" i="20"/>
  <c r="BI167" i="20"/>
  <c r="BI168" i="20"/>
  <c r="BI169" i="20"/>
  <c r="BI170" i="20"/>
  <c r="BI171" i="20"/>
  <c r="BI172" i="20"/>
  <c r="BI173" i="20"/>
  <c r="BI174" i="20"/>
  <c r="BI175" i="20"/>
  <c r="BI176" i="20"/>
  <c r="BI177" i="20"/>
  <c r="BI178" i="20"/>
  <c r="BI179" i="20"/>
  <c r="BI180" i="20"/>
  <c r="BI181" i="20"/>
  <c r="BI182" i="20"/>
  <c r="BI183" i="20"/>
  <c r="BI184" i="20"/>
  <c r="BI185" i="20"/>
  <c r="BI186" i="20"/>
  <c r="BI187" i="20"/>
  <c r="BI188" i="20"/>
  <c r="BI189" i="20"/>
  <c r="BI190" i="20"/>
  <c r="BI191" i="20"/>
  <c r="BI192" i="20"/>
  <c r="BI193" i="20"/>
  <c r="BI194" i="20"/>
  <c r="BI195" i="20"/>
  <c r="BI196" i="20"/>
  <c r="BI197" i="20"/>
  <c r="BI198" i="20"/>
  <c r="BI199" i="20"/>
  <c r="BI200" i="20"/>
  <c r="BI201" i="20"/>
  <c r="BI202" i="20"/>
  <c r="BI203" i="20"/>
  <c r="BI204" i="20"/>
  <c r="BI205" i="20"/>
  <c r="BI206" i="20"/>
  <c r="BI207" i="20"/>
  <c r="BI208" i="20"/>
  <c r="BI209" i="20"/>
  <c r="BI210" i="20"/>
  <c r="BI211" i="20"/>
  <c r="BI212" i="20"/>
  <c r="BI213" i="20"/>
  <c r="BI214" i="20"/>
  <c r="BI215" i="20"/>
  <c r="BI216" i="20"/>
  <c r="BI217" i="20"/>
  <c r="BI218" i="20"/>
  <c r="BI219" i="20"/>
  <c r="BI220" i="20"/>
  <c r="BI221" i="20"/>
  <c r="BI222" i="20"/>
  <c r="BI223" i="20"/>
  <c r="BI224" i="20"/>
  <c r="BI225" i="20"/>
  <c r="BI226" i="20"/>
  <c r="BI227" i="20"/>
  <c r="BI228" i="20"/>
  <c r="BI229" i="20"/>
  <c r="BI230" i="20"/>
  <c r="BI231" i="20"/>
  <c r="BI232" i="20"/>
  <c r="BI233" i="20"/>
  <c r="BI234" i="20"/>
  <c r="BI235" i="20"/>
  <c r="BI236" i="20"/>
  <c r="BI237" i="20"/>
  <c r="BI238" i="20"/>
  <c r="BI239" i="20"/>
  <c r="BI240" i="20"/>
  <c r="BI241" i="20"/>
  <c r="BI242" i="20"/>
  <c r="BI243" i="20"/>
  <c r="BI244" i="20"/>
  <c r="BI245" i="20"/>
  <c r="BI246" i="20"/>
  <c r="BI247" i="20"/>
  <c r="BI248" i="20"/>
  <c r="BI249" i="20"/>
  <c r="BI250" i="20"/>
  <c r="BI251" i="20"/>
  <c r="BI252" i="20"/>
  <c r="BI253" i="20"/>
  <c r="BI254" i="20"/>
  <c r="BI255" i="20"/>
  <c r="BI256" i="20"/>
  <c r="BI257" i="20"/>
  <c r="BI258" i="20"/>
  <c r="BI259" i="20"/>
  <c r="BI260" i="20"/>
  <c r="BI261" i="20"/>
  <c r="BI262" i="20"/>
  <c r="BI263" i="20"/>
  <c r="BI264" i="20"/>
  <c r="BI265" i="20"/>
  <c r="BI266" i="20"/>
  <c r="BI267" i="20"/>
  <c r="BI268" i="20"/>
  <c r="BI269" i="20"/>
  <c r="BI270" i="20"/>
  <c r="BI271" i="20"/>
  <c r="BI272" i="20"/>
  <c r="BI273" i="20"/>
  <c r="BI274" i="20"/>
  <c r="BI275" i="20"/>
  <c r="BI276" i="20"/>
  <c r="BI277" i="20"/>
  <c r="BI278" i="20"/>
  <c r="BI279" i="20"/>
  <c r="BI280" i="20"/>
  <c r="BI281" i="20"/>
  <c r="BI282" i="20"/>
  <c r="BI283" i="20"/>
  <c r="BI284" i="20"/>
  <c r="BI285" i="20"/>
  <c r="BI286" i="20"/>
  <c r="BI287" i="20"/>
  <c r="BI288" i="20"/>
  <c r="BI289" i="20"/>
  <c r="BI290" i="20"/>
  <c r="BI291" i="20"/>
  <c r="BI292" i="20"/>
  <c r="BI293" i="20"/>
  <c r="BI294" i="20"/>
  <c r="BI295" i="20"/>
  <c r="BI296" i="20"/>
  <c r="BI297" i="20"/>
  <c r="BI298" i="20"/>
  <c r="BI299" i="20"/>
  <c r="BI300" i="20"/>
  <c r="BI301" i="20"/>
  <c r="BI302" i="20"/>
  <c r="BI303" i="20"/>
  <c r="BI304" i="20"/>
  <c r="BI305" i="20"/>
  <c r="BI306" i="20"/>
  <c r="BI307" i="20"/>
  <c r="BI308" i="20"/>
  <c r="BI309" i="20"/>
  <c r="BI310" i="20"/>
  <c r="BI311" i="20"/>
  <c r="BI312" i="20"/>
  <c r="BI313" i="20"/>
  <c r="BI314" i="20"/>
  <c r="BI315" i="20"/>
  <c r="BI316" i="20"/>
  <c r="BI317" i="20"/>
  <c r="BI318" i="20"/>
  <c r="BI319" i="20"/>
  <c r="BI320" i="20"/>
  <c r="BI321" i="20"/>
  <c r="BI322" i="20"/>
  <c r="BI323" i="20"/>
  <c r="BI324" i="20"/>
  <c r="BI325" i="20"/>
  <c r="BI326" i="20"/>
  <c r="BI327" i="20"/>
  <c r="BI328" i="20"/>
  <c r="BI329" i="20"/>
  <c r="BI330" i="20"/>
  <c r="BI331" i="20"/>
  <c r="BI332" i="20"/>
  <c r="BI333" i="20"/>
  <c r="BI334" i="20"/>
  <c r="BI335" i="20"/>
  <c r="BI336" i="20"/>
  <c r="BI337" i="20"/>
  <c r="BI338" i="20"/>
  <c r="BI339" i="20"/>
  <c r="BI340" i="20"/>
  <c r="BI341" i="20"/>
  <c r="BI342" i="20"/>
  <c r="BI343" i="20"/>
  <c r="BI344" i="20"/>
  <c r="BI345" i="20"/>
  <c r="BI346" i="20"/>
  <c r="BI347" i="20"/>
  <c r="BI348" i="20"/>
  <c r="BI349" i="20"/>
  <c r="BI350" i="20"/>
  <c r="BI351" i="20"/>
  <c r="BI352" i="20"/>
  <c r="BI353" i="20"/>
  <c r="BI354" i="20"/>
  <c r="BI355" i="20"/>
  <c r="BI356" i="20"/>
  <c r="BI357" i="20"/>
  <c r="BI358" i="20"/>
  <c r="BI359" i="20"/>
  <c r="BI360" i="20"/>
  <c r="BI361" i="20"/>
  <c r="BI362" i="20"/>
  <c r="BI363" i="20"/>
  <c r="BI364" i="20"/>
  <c r="BI365" i="20"/>
  <c r="BI366" i="20"/>
  <c r="BI367" i="20"/>
  <c r="BI368" i="20"/>
  <c r="BI369" i="20"/>
  <c r="BI370" i="20"/>
  <c r="BI371" i="20"/>
  <c r="BI372" i="20"/>
  <c r="BI373" i="20"/>
  <c r="BI374" i="20"/>
  <c r="BI375" i="20"/>
  <c r="BI376" i="20"/>
  <c r="BI377" i="20"/>
  <c r="BI378" i="20"/>
  <c r="BI379" i="20"/>
  <c r="BI380" i="20"/>
  <c r="BI381" i="20"/>
  <c r="BI382" i="20"/>
  <c r="BI383" i="20"/>
  <c r="BI384" i="20"/>
  <c r="BI385" i="20"/>
  <c r="BI386" i="20"/>
  <c r="BI387" i="20"/>
  <c r="BI388" i="20"/>
  <c r="BI389" i="20"/>
  <c r="BI390" i="20"/>
  <c r="BI391" i="20"/>
  <c r="BI392" i="20"/>
  <c r="BI393" i="20"/>
  <c r="BI394" i="20"/>
  <c r="BI395" i="20"/>
  <c r="BI396" i="20"/>
  <c r="BI397" i="20"/>
  <c r="BI398" i="20"/>
  <c r="BI399" i="20"/>
  <c r="BI400" i="20"/>
  <c r="BI401" i="20"/>
  <c r="BI402" i="20"/>
  <c r="BI403" i="20"/>
  <c r="BI404" i="20"/>
  <c r="BI405" i="20"/>
  <c r="BI406" i="20"/>
  <c r="BI407" i="20"/>
  <c r="BI408" i="20"/>
  <c r="BI409" i="20"/>
  <c r="BI410" i="20"/>
  <c r="BI411" i="20"/>
  <c r="BI412" i="20"/>
  <c r="BI413" i="20"/>
  <c r="BI414" i="20"/>
  <c r="BI415" i="20"/>
  <c r="BI416" i="20"/>
  <c r="BI417" i="20"/>
  <c r="BI418" i="20"/>
  <c r="BI419" i="20"/>
  <c r="BI420" i="20"/>
  <c r="BI421" i="20"/>
  <c r="BI422" i="20"/>
  <c r="BI423" i="20"/>
  <c r="BI424" i="20"/>
  <c r="BI425" i="20"/>
  <c r="BI426" i="20"/>
  <c r="BI427" i="20"/>
  <c r="BI428" i="20"/>
  <c r="BI429" i="20"/>
  <c r="BI430" i="20"/>
  <c r="BI431" i="20"/>
  <c r="BI432" i="20"/>
  <c r="BI433" i="20"/>
  <c r="BI434" i="20"/>
  <c r="BI435" i="20"/>
  <c r="BI436" i="20"/>
  <c r="BI437" i="20"/>
  <c r="BI438" i="20"/>
  <c r="BI439" i="20"/>
  <c r="BI440" i="20"/>
  <c r="BI441" i="20"/>
  <c r="BI442" i="20"/>
  <c r="BI443" i="20"/>
  <c r="BI444" i="20"/>
  <c r="BI445" i="20"/>
  <c r="BI446" i="20"/>
  <c r="BI447" i="20"/>
  <c r="BI448" i="20"/>
  <c r="BI449" i="20"/>
  <c r="BI450" i="20"/>
  <c r="BI451" i="20"/>
  <c r="BI452" i="20"/>
  <c r="BI453" i="20"/>
  <c r="BI454" i="20"/>
  <c r="BI455" i="20"/>
  <c r="BI456" i="20"/>
  <c r="BI457" i="20"/>
  <c r="BI458" i="20"/>
  <c r="BI459" i="20"/>
  <c r="BI460" i="20"/>
  <c r="BI461" i="20"/>
  <c r="BI462" i="20"/>
  <c r="BI463" i="20"/>
  <c r="BI464" i="20"/>
  <c r="BI465" i="20"/>
  <c r="BI466" i="20"/>
  <c r="BI467" i="20"/>
  <c r="BI468" i="20"/>
  <c r="BI469" i="20"/>
  <c r="BI470" i="20"/>
  <c r="BI471" i="20"/>
  <c r="BI472" i="20"/>
  <c r="BI473" i="20"/>
  <c r="BI474" i="20"/>
  <c r="BI475" i="20"/>
  <c r="BI476" i="20"/>
  <c r="BI477" i="20"/>
  <c r="BI478" i="20"/>
  <c r="BI479" i="20"/>
  <c r="BI480" i="20"/>
  <c r="BI481" i="20"/>
  <c r="BI482" i="20"/>
  <c r="BI483" i="20"/>
  <c r="BI484" i="20"/>
  <c r="BI485" i="20"/>
  <c r="BI486" i="20"/>
  <c r="BI487" i="20"/>
  <c r="BI488" i="20"/>
  <c r="BI489" i="20"/>
  <c r="BI490" i="20"/>
  <c r="BI491" i="20"/>
  <c r="BI492" i="20"/>
  <c r="BI493" i="20"/>
  <c r="BI494" i="20"/>
  <c r="BI495" i="20"/>
  <c r="BI496" i="20"/>
  <c r="BI497" i="20"/>
  <c r="BI498" i="20"/>
  <c r="BI499" i="20"/>
  <c r="BI500" i="20"/>
  <c r="BI501" i="20"/>
  <c r="BI502" i="20"/>
  <c r="BI503" i="20"/>
  <c r="BI504" i="20"/>
  <c r="BI505" i="20"/>
  <c r="BI506" i="20"/>
  <c r="BI507" i="20"/>
  <c r="BI508" i="20"/>
  <c r="BI509" i="20"/>
  <c r="BI510" i="20"/>
  <c r="BI511" i="20"/>
  <c r="BI512" i="20"/>
  <c r="BI513" i="20"/>
  <c r="BI514" i="20"/>
  <c r="BI515" i="20"/>
  <c r="BI516" i="20"/>
  <c r="BI517" i="20"/>
  <c r="BI518" i="20"/>
  <c r="BI519" i="20"/>
  <c r="BI520" i="20"/>
  <c r="BI521" i="20"/>
  <c r="BI522" i="20"/>
  <c r="BI523" i="20"/>
  <c r="BI524" i="20"/>
  <c r="BI525" i="20"/>
  <c r="BI526" i="20"/>
  <c r="BI527" i="20"/>
  <c r="BI528" i="20"/>
  <c r="BI529" i="20"/>
  <c r="BI530" i="20"/>
  <c r="BI531" i="20"/>
  <c r="BI532" i="20"/>
  <c r="BI533" i="20"/>
  <c r="BI534" i="20"/>
  <c r="BI535" i="20"/>
  <c r="BI536" i="20"/>
  <c r="BI537" i="20"/>
  <c r="BI538" i="20"/>
  <c r="BI539" i="20"/>
  <c r="BI540" i="20"/>
  <c r="BI541" i="20"/>
  <c r="BI542" i="20"/>
  <c r="BI543" i="20"/>
  <c r="BI544" i="20"/>
  <c r="BI545" i="20"/>
  <c r="BI546" i="20"/>
  <c r="BI547" i="20"/>
  <c r="BI548" i="20"/>
  <c r="BI549" i="20"/>
  <c r="BI550" i="20"/>
  <c r="BI551" i="20"/>
  <c r="BI552" i="20"/>
  <c r="BI553" i="20"/>
  <c r="BI554" i="20"/>
  <c r="BI555" i="20"/>
  <c r="BI556" i="20"/>
  <c r="BI557" i="20"/>
  <c r="BI558" i="20"/>
  <c r="BI559" i="20"/>
  <c r="BI560" i="20"/>
  <c r="BI561" i="20"/>
  <c r="BI562" i="20"/>
  <c r="BI563" i="20"/>
  <c r="BI564" i="20"/>
  <c r="BI565" i="20"/>
  <c r="BH2" i="20"/>
  <c r="BH3" i="20"/>
  <c r="BH4" i="20"/>
  <c r="BH5" i="20"/>
  <c r="BH6" i="20"/>
  <c r="BH7" i="20"/>
  <c r="BH8" i="20"/>
  <c r="BH9" i="20"/>
  <c r="BH10" i="20"/>
  <c r="BH11" i="20"/>
  <c r="BH12" i="20"/>
  <c r="BH13" i="20"/>
  <c r="BH14" i="20"/>
  <c r="BH15" i="20"/>
  <c r="BH16" i="20"/>
  <c r="BH17" i="20"/>
  <c r="BH18" i="20"/>
  <c r="BH19" i="20"/>
  <c r="BH20" i="20"/>
  <c r="BH21" i="20"/>
  <c r="BH22" i="20"/>
  <c r="BH23" i="20"/>
  <c r="BH24" i="20"/>
  <c r="BH25" i="20"/>
  <c r="BH26" i="20"/>
  <c r="BH27" i="20"/>
  <c r="BH28" i="20"/>
  <c r="BH29" i="20"/>
  <c r="BH30" i="20"/>
  <c r="BH31" i="20"/>
  <c r="BH32" i="20"/>
  <c r="BH33" i="20"/>
  <c r="BH34" i="20"/>
  <c r="BH35" i="20"/>
  <c r="BH36" i="20"/>
  <c r="BH37" i="20"/>
  <c r="BH38" i="20"/>
  <c r="BH39" i="20"/>
  <c r="BH40" i="20"/>
  <c r="BH41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H76" i="20"/>
  <c r="BH77" i="20"/>
  <c r="BH78" i="20"/>
  <c r="BH79" i="20"/>
  <c r="BH80" i="20"/>
  <c r="BH81" i="20"/>
  <c r="BH82" i="20"/>
  <c r="BH83" i="20"/>
  <c r="BH84" i="20"/>
  <c r="BH85" i="20"/>
  <c r="BH86" i="20"/>
  <c r="BH87" i="20"/>
  <c r="BH88" i="20"/>
  <c r="BH89" i="20"/>
  <c r="BH90" i="20"/>
  <c r="BH91" i="20"/>
  <c r="BH92" i="20"/>
  <c r="BH93" i="20"/>
  <c r="BH94" i="20"/>
  <c r="BH95" i="20"/>
  <c r="BH96" i="20"/>
  <c r="BH97" i="20"/>
  <c r="BH98" i="20"/>
  <c r="BH99" i="20"/>
  <c r="BH100" i="20"/>
  <c r="BH101" i="20"/>
  <c r="BH102" i="20"/>
  <c r="BH103" i="20"/>
  <c r="BH104" i="20"/>
  <c r="BH105" i="20"/>
  <c r="BH106" i="20"/>
  <c r="BH107" i="20"/>
  <c r="BH108" i="20"/>
  <c r="BH109" i="20"/>
  <c r="BH110" i="20"/>
  <c r="BH111" i="20"/>
  <c r="BH112" i="20"/>
  <c r="BH113" i="20"/>
  <c r="BH114" i="20"/>
  <c r="BH115" i="20"/>
  <c r="BH116" i="20"/>
  <c r="BH117" i="20"/>
  <c r="BH118" i="20"/>
  <c r="BH119" i="20"/>
  <c r="BH120" i="20"/>
  <c r="BH121" i="20"/>
  <c r="BH122" i="20"/>
  <c r="BH123" i="20"/>
  <c r="BH124" i="20"/>
  <c r="BH125" i="20"/>
  <c r="BH126" i="20"/>
  <c r="BH127" i="20"/>
  <c r="BH128" i="20"/>
  <c r="BH129" i="20"/>
  <c r="BH130" i="20"/>
  <c r="BH131" i="20"/>
  <c r="BH132" i="20"/>
  <c r="BH133" i="20"/>
  <c r="BH134" i="20"/>
  <c r="BH135" i="20"/>
  <c r="BH136" i="20"/>
  <c r="BH137" i="20"/>
  <c r="BH138" i="20"/>
  <c r="BH139" i="20"/>
  <c r="BH140" i="20"/>
  <c r="BH141" i="20"/>
  <c r="BH142" i="20"/>
  <c r="BH143" i="20"/>
  <c r="BH144" i="20"/>
  <c r="BH145" i="20"/>
  <c r="BH146" i="20"/>
  <c r="BH147" i="20"/>
  <c r="BH148" i="20"/>
  <c r="BH149" i="20"/>
  <c r="BH150" i="20"/>
  <c r="BH151" i="20"/>
  <c r="BH152" i="20"/>
  <c r="BH153" i="20"/>
  <c r="BH154" i="20"/>
  <c r="BH155" i="20"/>
  <c r="BH156" i="20"/>
  <c r="BH157" i="20"/>
  <c r="BH158" i="20"/>
  <c r="BH159" i="20"/>
  <c r="BH160" i="20"/>
  <c r="BH161" i="20"/>
  <c r="BH162" i="20"/>
  <c r="BH163" i="20"/>
  <c r="BH164" i="20"/>
  <c r="BH165" i="20"/>
  <c r="BH166" i="20"/>
  <c r="BH167" i="20"/>
  <c r="BH168" i="20"/>
  <c r="BH169" i="20"/>
  <c r="BH170" i="20"/>
  <c r="BH171" i="20"/>
  <c r="BH172" i="20"/>
  <c r="BH173" i="20"/>
  <c r="BH174" i="20"/>
  <c r="BH175" i="20"/>
  <c r="BH176" i="20"/>
  <c r="BH177" i="20"/>
  <c r="BH178" i="20"/>
  <c r="BH179" i="20"/>
  <c r="BH180" i="20"/>
  <c r="BH181" i="20"/>
  <c r="BH182" i="20"/>
  <c r="BH183" i="20"/>
  <c r="BH184" i="20"/>
  <c r="BH185" i="20"/>
  <c r="BH186" i="20"/>
  <c r="BH187" i="20"/>
  <c r="BH188" i="20"/>
  <c r="BH189" i="20"/>
  <c r="BH190" i="20"/>
  <c r="BH191" i="20"/>
  <c r="BH192" i="20"/>
  <c r="BH193" i="20"/>
  <c r="BH194" i="20"/>
  <c r="BH195" i="20"/>
  <c r="BH196" i="20"/>
  <c r="BH197" i="20"/>
  <c r="BH198" i="20"/>
  <c r="BH199" i="20"/>
  <c r="BH200" i="20"/>
  <c r="BH201" i="20"/>
  <c r="BH202" i="20"/>
  <c r="BH203" i="20"/>
  <c r="BH204" i="20"/>
  <c r="BH205" i="20"/>
  <c r="BH206" i="20"/>
  <c r="BH207" i="20"/>
  <c r="BH208" i="20"/>
  <c r="BH209" i="20"/>
  <c r="BH210" i="20"/>
  <c r="BH211" i="20"/>
  <c r="BH212" i="20"/>
  <c r="BH213" i="20"/>
  <c r="BH214" i="20"/>
  <c r="BH215" i="20"/>
  <c r="BH216" i="20"/>
  <c r="BH217" i="20"/>
  <c r="BH218" i="20"/>
  <c r="BH219" i="20"/>
  <c r="BH220" i="20"/>
  <c r="BH221" i="20"/>
  <c r="BH222" i="20"/>
  <c r="BH223" i="20"/>
  <c r="BH224" i="20"/>
  <c r="BH225" i="20"/>
  <c r="BH226" i="20"/>
  <c r="BH227" i="20"/>
  <c r="BH228" i="20"/>
  <c r="BH229" i="20"/>
  <c r="BH230" i="20"/>
  <c r="BH231" i="20"/>
  <c r="BH232" i="20"/>
  <c r="BH233" i="20"/>
  <c r="BH234" i="20"/>
  <c r="BH235" i="20"/>
  <c r="BH236" i="20"/>
  <c r="BH237" i="20"/>
  <c r="BH238" i="20"/>
  <c r="BH239" i="20"/>
  <c r="BH240" i="20"/>
  <c r="BH241" i="20"/>
  <c r="BH242" i="20"/>
  <c r="BH243" i="20"/>
  <c r="BH244" i="20"/>
  <c r="BH245" i="20"/>
  <c r="BH246" i="20"/>
  <c r="BH247" i="20"/>
  <c r="BH248" i="20"/>
  <c r="BH249" i="20"/>
  <c r="BH250" i="20"/>
  <c r="BH251" i="20"/>
  <c r="BH252" i="20"/>
  <c r="BH253" i="20"/>
  <c r="BH254" i="20"/>
  <c r="BH255" i="20"/>
  <c r="BH256" i="20"/>
  <c r="BH257" i="20"/>
  <c r="BH258" i="20"/>
  <c r="BH259" i="20"/>
  <c r="BH260" i="20"/>
  <c r="BH261" i="20"/>
  <c r="BH262" i="20"/>
  <c r="BH263" i="20"/>
  <c r="BH264" i="20"/>
  <c r="BH265" i="20"/>
  <c r="BH266" i="20"/>
  <c r="BH267" i="20"/>
  <c r="BH268" i="20"/>
  <c r="BH269" i="20"/>
  <c r="BH270" i="20"/>
  <c r="BH271" i="20"/>
  <c r="BH272" i="20"/>
  <c r="BH273" i="20"/>
  <c r="BH274" i="20"/>
  <c r="BH275" i="20"/>
  <c r="BH276" i="20"/>
  <c r="BH277" i="20"/>
  <c r="BH278" i="20"/>
  <c r="BH279" i="20"/>
  <c r="BH280" i="20"/>
  <c r="BH281" i="20"/>
  <c r="BH282" i="20"/>
  <c r="BH283" i="20"/>
  <c r="BH284" i="20"/>
  <c r="BH285" i="20"/>
  <c r="BH286" i="20"/>
  <c r="BH287" i="20"/>
  <c r="BH288" i="20"/>
  <c r="BH289" i="20"/>
  <c r="BH290" i="20"/>
  <c r="BH291" i="20"/>
  <c r="BH292" i="20"/>
  <c r="BH293" i="20"/>
  <c r="BH294" i="20"/>
  <c r="BH295" i="20"/>
  <c r="BH296" i="20"/>
  <c r="BH297" i="20"/>
  <c r="BH298" i="20"/>
  <c r="BH299" i="20"/>
  <c r="BH300" i="20"/>
  <c r="BH301" i="20"/>
  <c r="BH302" i="20"/>
  <c r="BH303" i="20"/>
  <c r="BH304" i="20"/>
  <c r="BH305" i="20"/>
  <c r="BH306" i="20"/>
  <c r="BH307" i="20"/>
  <c r="BH308" i="20"/>
  <c r="BH309" i="20"/>
  <c r="BH310" i="20"/>
  <c r="BH311" i="20"/>
  <c r="BH312" i="20"/>
  <c r="BH313" i="20"/>
  <c r="BH314" i="20"/>
  <c r="BH315" i="20"/>
  <c r="BH316" i="20"/>
  <c r="BH317" i="20"/>
  <c r="BH318" i="20"/>
  <c r="BH319" i="20"/>
  <c r="BH320" i="20"/>
  <c r="BH321" i="20"/>
  <c r="BH322" i="20"/>
  <c r="BH323" i="20"/>
  <c r="BH324" i="20"/>
  <c r="BH325" i="20"/>
  <c r="BH326" i="20"/>
  <c r="BH327" i="20"/>
  <c r="BH328" i="20"/>
  <c r="BH329" i="20"/>
  <c r="BH330" i="20"/>
  <c r="BH331" i="20"/>
  <c r="BH332" i="20"/>
  <c r="BH333" i="20"/>
  <c r="BH334" i="20"/>
  <c r="BH335" i="20"/>
  <c r="BH336" i="20"/>
  <c r="BH337" i="20"/>
  <c r="BH338" i="20"/>
  <c r="BH339" i="20"/>
  <c r="BH340" i="20"/>
  <c r="BH341" i="20"/>
  <c r="BH342" i="20"/>
  <c r="BH343" i="20"/>
  <c r="BH344" i="20"/>
  <c r="BH345" i="20"/>
  <c r="BH346" i="20"/>
  <c r="BH347" i="20"/>
  <c r="BH348" i="20"/>
  <c r="BH349" i="20"/>
  <c r="BH350" i="20"/>
  <c r="BH351" i="20"/>
  <c r="BH352" i="20"/>
  <c r="BH353" i="20"/>
  <c r="BH354" i="20"/>
  <c r="BH355" i="20"/>
  <c r="BH356" i="20"/>
  <c r="BH357" i="20"/>
  <c r="BH358" i="20"/>
  <c r="BH359" i="20"/>
  <c r="BH360" i="20"/>
  <c r="BH361" i="20"/>
  <c r="BH362" i="20"/>
  <c r="BH363" i="20"/>
  <c r="BH364" i="20"/>
  <c r="BH365" i="20"/>
  <c r="BH366" i="20"/>
  <c r="BH367" i="20"/>
  <c r="BH368" i="20"/>
  <c r="BH369" i="20"/>
  <c r="BH370" i="20"/>
  <c r="BH371" i="20"/>
  <c r="BH372" i="20"/>
  <c r="BH373" i="20"/>
  <c r="BH374" i="20"/>
  <c r="BH375" i="20"/>
  <c r="BH376" i="20"/>
  <c r="BH377" i="20"/>
  <c r="BH378" i="20"/>
  <c r="BH379" i="20"/>
  <c r="BH380" i="20"/>
  <c r="BH381" i="20"/>
  <c r="BH382" i="20"/>
  <c r="BH383" i="20"/>
  <c r="BH384" i="20"/>
  <c r="BH385" i="20"/>
  <c r="BH386" i="20"/>
  <c r="BH387" i="20"/>
  <c r="BH388" i="20"/>
  <c r="BH389" i="20"/>
  <c r="BH390" i="20"/>
  <c r="BH391" i="20"/>
  <c r="BH392" i="20"/>
  <c r="BH393" i="20"/>
  <c r="BH394" i="20"/>
  <c r="BH395" i="20"/>
  <c r="BH396" i="20"/>
  <c r="BH397" i="20"/>
  <c r="BH398" i="20"/>
  <c r="BH399" i="20"/>
  <c r="BH400" i="20"/>
  <c r="BH401" i="20"/>
  <c r="BH402" i="20"/>
  <c r="BH403" i="20"/>
  <c r="BH404" i="20"/>
  <c r="BH405" i="20"/>
  <c r="BH406" i="20"/>
  <c r="BH407" i="20"/>
  <c r="BH408" i="20"/>
  <c r="BH409" i="20"/>
  <c r="BH410" i="20"/>
  <c r="BH411" i="20"/>
  <c r="BH412" i="20"/>
  <c r="BH413" i="20"/>
  <c r="BH414" i="20"/>
  <c r="BH415" i="20"/>
  <c r="BH416" i="20"/>
  <c r="BH417" i="20"/>
  <c r="BH418" i="20"/>
  <c r="BH419" i="20"/>
  <c r="BH420" i="20"/>
  <c r="BH421" i="20"/>
  <c r="BH422" i="20"/>
  <c r="BH423" i="20"/>
  <c r="BH424" i="20"/>
  <c r="BH425" i="20"/>
  <c r="BH426" i="20"/>
  <c r="BH427" i="20"/>
  <c r="BH428" i="20"/>
  <c r="BH429" i="20"/>
  <c r="BH430" i="20"/>
  <c r="BH431" i="20"/>
  <c r="BH432" i="20"/>
  <c r="BH433" i="20"/>
  <c r="BH434" i="20"/>
  <c r="BH435" i="20"/>
  <c r="BH436" i="20"/>
  <c r="BH437" i="20"/>
  <c r="BH438" i="20"/>
  <c r="BH439" i="20"/>
  <c r="BH440" i="20"/>
  <c r="BH441" i="20"/>
  <c r="BH442" i="20"/>
  <c r="BH443" i="20"/>
  <c r="BH444" i="20"/>
  <c r="BH445" i="20"/>
  <c r="BH446" i="20"/>
  <c r="BH447" i="20"/>
  <c r="BH448" i="20"/>
  <c r="BH449" i="20"/>
  <c r="BH450" i="20"/>
  <c r="BH451" i="20"/>
  <c r="BH452" i="20"/>
  <c r="BH453" i="20"/>
  <c r="BH454" i="20"/>
  <c r="BH455" i="20"/>
  <c r="BH456" i="20"/>
  <c r="BH457" i="20"/>
  <c r="BH458" i="20"/>
  <c r="BH459" i="20"/>
  <c r="BH460" i="20"/>
  <c r="BH461" i="20"/>
  <c r="BH462" i="20"/>
  <c r="BH463" i="20"/>
  <c r="BH464" i="20"/>
  <c r="BH465" i="20"/>
  <c r="BH466" i="20"/>
  <c r="BH467" i="20"/>
  <c r="BH468" i="20"/>
  <c r="BH469" i="20"/>
  <c r="BH470" i="20"/>
  <c r="BH471" i="20"/>
  <c r="BH472" i="20"/>
  <c r="BH473" i="20"/>
  <c r="BH474" i="20"/>
  <c r="BH475" i="20"/>
  <c r="BH476" i="20"/>
  <c r="BH477" i="20"/>
  <c r="BH478" i="20"/>
  <c r="BH479" i="20"/>
  <c r="BH480" i="20"/>
  <c r="BH481" i="20"/>
  <c r="BH482" i="20"/>
  <c r="BH483" i="20"/>
  <c r="BH484" i="20"/>
  <c r="BH485" i="20"/>
  <c r="BH486" i="20"/>
  <c r="BH487" i="20"/>
  <c r="BH488" i="20"/>
  <c r="BH489" i="20"/>
  <c r="BH490" i="20"/>
  <c r="BH491" i="20"/>
  <c r="BH492" i="20"/>
  <c r="BH493" i="20"/>
  <c r="BH494" i="20"/>
  <c r="BH495" i="20"/>
  <c r="BH496" i="20"/>
  <c r="BH497" i="20"/>
  <c r="BH498" i="20"/>
  <c r="BH499" i="20"/>
  <c r="BH500" i="20"/>
  <c r="BH501" i="20"/>
  <c r="BH502" i="20"/>
  <c r="BH503" i="20"/>
  <c r="BH504" i="20"/>
  <c r="BH505" i="20"/>
  <c r="BH506" i="20"/>
  <c r="BH507" i="20"/>
  <c r="BH508" i="20"/>
  <c r="BH509" i="20"/>
  <c r="BH510" i="20"/>
  <c r="BH511" i="20"/>
  <c r="BH512" i="20"/>
  <c r="BH513" i="20"/>
  <c r="BH514" i="20"/>
  <c r="BH515" i="20"/>
  <c r="BH516" i="20"/>
  <c r="BH517" i="20"/>
  <c r="BH518" i="20"/>
  <c r="BH519" i="20"/>
  <c r="BH520" i="20"/>
  <c r="BH521" i="20"/>
  <c r="BH522" i="20"/>
  <c r="BH523" i="20"/>
  <c r="BH524" i="20"/>
  <c r="BH525" i="20"/>
  <c r="BH526" i="20"/>
  <c r="BH527" i="20"/>
  <c r="BH528" i="20"/>
  <c r="BH529" i="20"/>
  <c r="BH530" i="20"/>
  <c r="BH531" i="20"/>
  <c r="BH532" i="20"/>
  <c r="BH533" i="20"/>
  <c r="BH534" i="20"/>
  <c r="BH535" i="20"/>
  <c r="BH536" i="20"/>
  <c r="BH537" i="20"/>
  <c r="BH538" i="20"/>
  <c r="BH539" i="20"/>
  <c r="BH540" i="20"/>
  <c r="BH541" i="20"/>
  <c r="BH542" i="20"/>
  <c r="BH543" i="20"/>
  <c r="BH544" i="20"/>
  <c r="BH545" i="20"/>
  <c r="BH546" i="20"/>
  <c r="BH547" i="20"/>
  <c r="BH548" i="20"/>
  <c r="BH549" i="20"/>
  <c r="BH550" i="20"/>
  <c r="BH551" i="20"/>
  <c r="BH552" i="20"/>
  <c r="BH553" i="20"/>
  <c r="BH554" i="20"/>
  <c r="BH555" i="20"/>
  <c r="BH556" i="20"/>
  <c r="BH557" i="20"/>
  <c r="BH558" i="20"/>
  <c r="BH559" i="20"/>
  <c r="BH560" i="20"/>
  <c r="BH561" i="20"/>
  <c r="BH562" i="20"/>
  <c r="BH563" i="20"/>
  <c r="BH564" i="20"/>
  <c r="BH565" i="20"/>
  <c r="BG2" i="20"/>
  <c r="BG3" i="20"/>
  <c r="BG4" i="20"/>
  <c r="BG5" i="20"/>
  <c r="BG6" i="20"/>
  <c r="BG7" i="20"/>
  <c r="BG8" i="20"/>
  <c r="BG9" i="20"/>
  <c r="BG10" i="20"/>
  <c r="BG11" i="20"/>
  <c r="BG12" i="20"/>
  <c r="BG13" i="20"/>
  <c r="BG14" i="20"/>
  <c r="BG15" i="20"/>
  <c r="BG16" i="20"/>
  <c r="BG17" i="20"/>
  <c r="BG18" i="20"/>
  <c r="BG19" i="20"/>
  <c r="BG20" i="20"/>
  <c r="BG21" i="20"/>
  <c r="BG22" i="20"/>
  <c r="BG23" i="20"/>
  <c r="BG24" i="20"/>
  <c r="BG25" i="20"/>
  <c r="BG26" i="20"/>
  <c r="BG27" i="20"/>
  <c r="BG28" i="20"/>
  <c r="BG29" i="20"/>
  <c r="BG30" i="20"/>
  <c r="BG31" i="20"/>
  <c r="BG32" i="20"/>
  <c r="BG33" i="20"/>
  <c r="BG34" i="20"/>
  <c r="BG35" i="20"/>
  <c r="BG36" i="20"/>
  <c r="BG37" i="20"/>
  <c r="BG38" i="20"/>
  <c r="BG39" i="20"/>
  <c r="BG40" i="20"/>
  <c r="BG41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G76" i="20"/>
  <c r="BG77" i="20"/>
  <c r="BG78" i="20"/>
  <c r="BG79" i="20"/>
  <c r="BG80" i="20"/>
  <c r="BG81" i="20"/>
  <c r="BG82" i="20"/>
  <c r="BG83" i="20"/>
  <c r="BG84" i="20"/>
  <c r="BG85" i="20"/>
  <c r="BG86" i="20"/>
  <c r="BG87" i="20"/>
  <c r="BG88" i="20"/>
  <c r="BG89" i="20"/>
  <c r="BG90" i="20"/>
  <c r="BG91" i="20"/>
  <c r="BG92" i="20"/>
  <c r="BG93" i="20"/>
  <c r="BG94" i="20"/>
  <c r="BG95" i="20"/>
  <c r="BG96" i="20"/>
  <c r="BG97" i="20"/>
  <c r="BG98" i="20"/>
  <c r="BG99" i="20"/>
  <c r="BG100" i="20"/>
  <c r="BG101" i="20"/>
  <c r="BG102" i="20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BG117" i="20"/>
  <c r="BG118" i="20"/>
  <c r="BG119" i="20"/>
  <c r="BG120" i="20"/>
  <c r="BG121" i="20"/>
  <c r="BG122" i="20"/>
  <c r="BG123" i="20"/>
  <c r="BG124" i="20"/>
  <c r="BG125" i="20"/>
  <c r="BG126" i="20"/>
  <c r="BG127" i="20"/>
  <c r="BG128" i="20"/>
  <c r="BG129" i="20"/>
  <c r="BG130" i="20"/>
  <c r="BG131" i="20"/>
  <c r="BG132" i="20"/>
  <c r="BG133" i="20"/>
  <c r="BG134" i="20"/>
  <c r="BG135" i="20"/>
  <c r="BG136" i="20"/>
  <c r="BG137" i="20"/>
  <c r="BG138" i="20"/>
  <c r="BG139" i="20"/>
  <c r="BG140" i="20"/>
  <c r="BG141" i="20"/>
  <c r="BG142" i="20"/>
  <c r="BG143" i="20"/>
  <c r="BG144" i="20"/>
  <c r="BG145" i="20"/>
  <c r="BG146" i="20"/>
  <c r="BG147" i="20"/>
  <c r="BG148" i="20"/>
  <c r="BG149" i="20"/>
  <c r="BG150" i="20"/>
  <c r="BG151" i="20"/>
  <c r="BG152" i="20"/>
  <c r="BG153" i="20"/>
  <c r="BG154" i="20"/>
  <c r="BG155" i="20"/>
  <c r="BG156" i="20"/>
  <c r="BG157" i="20"/>
  <c r="BG158" i="20"/>
  <c r="BG159" i="20"/>
  <c r="BG160" i="20"/>
  <c r="BG161" i="20"/>
  <c r="BG162" i="20"/>
  <c r="BG163" i="20"/>
  <c r="BG164" i="20"/>
  <c r="BG165" i="20"/>
  <c r="BG166" i="20"/>
  <c r="BG167" i="20"/>
  <c r="BG168" i="20"/>
  <c r="BG169" i="20"/>
  <c r="BG170" i="20"/>
  <c r="BG171" i="20"/>
  <c r="BG172" i="20"/>
  <c r="BG173" i="20"/>
  <c r="BG174" i="20"/>
  <c r="BG175" i="20"/>
  <c r="BG176" i="20"/>
  <c r="BG177" i="20"/>
  <c r="BG178" i="20"/>
  <c r="BG179" i="20"/>
  <c r="BG180" i="20"/>
  <c r="BG181" i="20"/>
  <c r="BG182" i="20"/>
  <c r="BG183" i="20"/>
  <c r="BG184" i="20"/>
  <c r="BG185" i="20"/>
  <c r="BG186" i="20"/>
  <c r="BG187" i="20"/>
  <c r="BG188" i="20"/>
  <c r="BG189" i="20"/>
  <c r="BG190" i="20"/>
  <c r="BG191" i="20"/>
  <c r="BG192" i="20"/>
  <c r="BG193" i="20"/>
  <c r="BG194" i="20"/>
  <c r="BG195" i="20"/>
  <c r="BG196" i="20"/>
  <c r="BG197" i="20"/>
  <c r="BG198" i="20"/>
  <c r="BG199" i="20"/>
  <c r="BG200" i="20"/>
  <c r="BG201" i="20"/>
  <c r="BG202" i="20"/>
  <c r="BG203" i="20"/>
  <c r="BG204" i="20"/>
  <c r="BG205" i="20"/>
  <c r="BG206" i="20"/>
  <c r="BG207" i="20"/>
  <c r="BG208" i="20"/>
  <c r="BG209" i="20"/>
  <c r="BG210" i="20"/>
  <c r="BG211" i="20"/>
  <c r="BG212" i="20"/>
  <c r="BG213" i="20"/>
  <c r="BG214" i="20"/>
  <c r="BG215" i="20"/>
  <c r="BG216" i="20"/>
  <c r="BG217" i="20"/>
  <c r="BG218" i="20"/>
  <c r="BG219" i="20"/>
  <c r="BG220" i="20"/>
  <c r="BG221" i="20"/>
  <c r="BG222" i="20"/>
  <c r="BG223" i="20"/>
  <c r="BG224" i="20"/>
  <c r="BG225" i="20"/>
  <c r="BG226" i="20"/>
  <c r="BG227" i="20"/>
  <c r="BG228" i="20"/>
  <c r="BG229" i="20"/>
  <c r="BG230" i="20"/>
  <c r="BG231" i="20"/>
  <c r="BG232" i="20"/>
  <c r="BG233" i="20"/>
  <c r="BG234" i="20"/>
  <c r="BG235" i="20"/>
  <c r="BG236" i="20"/>
  <c r="BG237" i="20"/>
  <c r="BG238" i="20"/>
  <c r="BG239" i="20"/>
  <c r="BG240" i="20"/>
  <c r="BG241" i="20"/>
  <c r="BG242" i="20"/>
  <c r="BG243" i="20"/>
  <c r="BG244" i="20"/>
  <c r="BG245" i="20"/>
  <c r="BG246" i="20"/>
  <c r="BG247" i="20"/>
  <c r="BG248" i="20"/>
  <c r="BG249" i="20"/>
  <c r="BG250" i="20"/>
  <c r="BG251" i="20"/>
  <c r="BG252" i="20"/>
  <c r="BG253" i="20"/>
  <c r="BG254" i="20"/>
  <c r="BG255" i="20"/>
  <c r="BG256" i="20"/>
  <c r="BG257" i="20"/>
  <c r="BG258" i="20"/>
  <c r="BG259" i="20"/>
  <c r="BG260" i="20"/>
  <c r="BG261" i="20"/>
  <c r="BG262" i="20"/>
  <c r="BG263" i="20"/>
  <c r="BG264" i="20"/>
  <c r="BG265" i="20"/>
  <c r="BG266" i="20"/>
  <c r="BG267" i="20"/>
  <c r="BG268" i="20"/>
  <c r="BG269" i="20"/>
  <c r="BG270" i="20"/>
  <c r="BG271" i="20"/>
  <c r="BG272" i="20"/>
  <c r="BG273" i="20"/>
  <c r="BG274" i="20"/>
  <c r="BG275" i="20"/>
  <c r="BG276" i="20"/>
  <c r="BG277" i="20"/>
  <c r="BG278" i="20"/>
  <c r="BG279" i="20"/>
  <c r="BG280" i="20"/>
  <c r="BG281" i="20"/>
  <c r="BG282" i="20"/>
  <c r="BG283" i="20"/>
  <c r="BG284" i="20"/>
  <c r="BG285" i="20"/>
  <c r="BG286" i="20"/>
  <c r="BG287" i="20"/>
  <c r="BG288" i="20"/>
  <c r="BG289" i="20"/>
  <c r="BG290" i="20"/>
  <c r="BG291" i="20"/>
  <c r="BG292" i="20"/>
  <c r="BG293" i="20"/>
  <c r="BG294" i="20"/>
  <c r="BG295" i="20"/>
  <c r="BG296" i="20"/>
  <c r="BG297" i="20"/>
  <c r="BG298" i="20"/>
  <c r="BG299" i="20"/>
  <c r="BG300" i="20"/>
  <c r="BG301" i="20"/>
  <c r="BG302" i="20"/>
  <c r="BG303" i="20"/>
  <c r="BG304" i="20"/>
  <c r="BG305" i="20"/>
  <c r="BG306" i="20"/>
  <c r="BG307" i="20"/>
  <c r="BG308" i="20"/>
  <c r="BG309" i="20"/>
  <c r="BG310" i="20"/>
  <c r="BG311" i="20"/>
  <c r="BG312" i="20"/>
  <c r="BG313" i="20"/>
  <c r="BG314" i="20"/>
  <c r="BG315" i="20"/>
  <c r="BG316" i="20"/>
  <c r="BG317" i="20"/>
  <c r="BG318" i="20"/>
  <c r="BG319" i="20"/>
  <c r="BG320" i="20"/>
  <c r="BG321" i="20"/>
  <c r="BG322" i="20"/>
  <c r="BG323" i="20"/>
  <c r="BG324" i="20"/>
  <c r="BG325" i="20"/>
  <c r="BG326" i="20"/>
  <c r="BG327" i="20"/>
  <c r="BG328" i="20"/>
  <c r="BG329" i="20"/>
  <c r="BG330" i="20"/>
  <c r="BG331" i="20"/>
  <c r="BG332" i="20"/>
  <c r="BG333" i="20"/>
  <c r="BG334" i="20"/>
  <c r="BG335" i="20"/>
  <c r="BG336" i="20"/>
  <c r="BG337" i="20"/>
  <c r="BG338" i="20"/>
  <c r="BG339" i="20"/>
  <c r="BG340" i="20"/>
  <c r="BG341" i="20"/>
  <c r="BG342" i="20"/>
  <c r="BG343" i="20"/>
  <c r="BG344" i="20"/>
  <c r="BG345" i="20"/>
  <c r="BG346" i="20"/>
  <c r="BG347" i="20"/>
  <c r="BG348" i="20"/>
  <c r="BG349" i="20"/>
  <c r="BG350" i="20"/>
  <c r="BG351" i="20"/>
  <c r="BG352" i="20"/>
  <c r="BG353" i="20"/>
  <c r="BG354" i="20"/>
  <c r="BG355" i="20"/>
  <c r="BG356" i="20"/>
  <c r="BG357" i="20"/>
  <c r="BG358" i="20"/>
  <c r="BG359" i="20"/>
  <c r="BG360" i="20"/>
  <c r="BG361" i="20"/>
  <c r="BG362" i="20"/>
  <c r="BG363" i="20"/>
  <c r="BG364" i="20"/>
  <c r="BG365" i="20"/>
  <c r="BG366" i="20"/>
  <c r="BG367" i="20"/>
  <c r="BG368" i="20"/>
  <c r="BG369" i="20"/>
  <c r="BG370" i="20"/>
  <c r="BG371" i="20"/>
  <c r="BG372" i="20"/>
  <c r="BG373" i="20"/>
  <c r="BG374" i="20"/>
  <c r="BG375" i="20"/>
  <c r="BG376" i="20"/>
  <c r="BG377" i="20"/>
  <c r="BG378" i="20"/>
  <c r="BG379" i="20"/>
  <c r="BG380" i="20"/>
  <c r="BG381" i="20"/>
  <c r="BG382" i="20"/>
  <c r="BG383" i="20"/>
  <c r="BG384" i="20"/>
  <c r="BG385" i="20"/>
  <c r="BG386" i="20"/>
  <c r="BG387" i="20"/>
  <c r="BG388" i="20"/>
  <c r="BG389" i="20"/>
  <c r="BG390" i="20"/>
  <c r="BG391" i="20"/>
  <c r="BG392" i="20"/>
  <c r="BG393" i="20"/>
  <c r="BG394" i="20"/>
  <c r="BG395" i="20"/>
  <c r="BG396" i="20"/>
  <c r="BG397" i="20"/>
  <c r="BG398" i="20"/>
  <c r="BG399" i="20"/>
  <c r="BG400" i="20"/>
  <c r="BG401" i="20"/>
  <c r="BG402" i="20"/>
  <c r="BG403" i="20"/>
  <c r="BG404" i="20"/>
  <c r="BG405" i="20"/>
  <c r="BG406" i="20"/>
  <c r="BG407" i="20"/>
  <c r="BG408" i="20"/>
  <c r="BG409" i="20"/>
  <c r="BG410" i="20"/>
  <c r="BG411" i="20"/>
  <c r="BG412" i="20"/>
  <c r="BG413" i="20"/>
  <c r="BG414" i="20"/>
  <c r="BG415" i="20"/>
  <c r="BG416" i="20"/>
  <c r="BG417" i="20"/>
  <c r="BG418" i="20"/>
  <c r="BG419" i="20"/>
  <c r="BG420" i="20"/>
  <c r="BG421" i="20"/>
  <c r="BG422" i="20"/>
  <c r="BG423" i="20"/>
  <c r="BG424" i="20"/>
  <c r="BG425" i="20"/>
  <c r="BG426" i="20"/>
  <c r="BG427" i="20"/>
  <c r="BG428" i="20"/>
  <c r="BG429" i="20"/>
  <c r="BG430" i="20"/>
  <c r="BG431" i="20"/>
  <c r="BG432" i="20"/>
  <c r="BG433" i="20"/>
  <c r="BG434" i="20"/>
  <c r="BG435" i="20"/>
  <c r="BG436" i="20"/>
  <c r="BG437" i="20"/>
  <c r="BG438" i="20"/>
  <c r="BG439" i="20"/>
  <c r="BG440" i="20"/>
  <c r="BG441" i="20"/>
  <c r="BG442" i="20"/>
  <c r="BG443" i="20"/>
  <c r="BG444" i="20"/>
  <c r="BG445" i="20"/>
  <c r="BG446" i="20"/>
  <c r="BG447" i="20"/>
  <c r="BG448" i="20"/>
  <c r="BG449" i="20"/>
  <c r="BG450" i="20"/>
  <c r="BG451" i="20"/>
  <c r="BG452" i="20"/>
  <c r="BG453" i="20"/>
  <c r="BG454" i="20"/>
  <c r="BG455" i="20"/>
  <c r="BG456" i="20"/>
  <c r="BG457" i="20"/>
  <c r="BG458" i="20"/>
  <c r="BG459" i="20"/>
  <c r="BG460" i="20"/>
  <c r="BG461" i="20"/>
  <c r="BG462" i="20"/>
  <c r="BG463" i="20"/>
  <c r="BG464" i="20"/>
  <c r="BG465" i="20"/>
  <c r="BG466" i="20"/>
  <c r="BG467" i="20"/>
  <c r="BG468" i="20"/>
  <c r="BG469" i="20"/>
  <c r="BG470" i="20"/>
  <c r="BG471" i="20"/>
  <c r="BG472" i="20"/>
  <c r="BG473" i="20"/>
  <c r="BG474" i="20"/>
  <c r="BG475" i="20"/>
  <c r="BG476" i="20"/>
  <c r="BG477" i="20"/>
  <c r="BG478" i="20"/>
  <c r="BG479" i="20"/>
  <c r="BG480" i="20"/>
  <c r="BG481" i="20"/>
  <c r="BG482" i="20"/>
  <c r="BG483" i="20"/>
  <c r="BG484" i="20"/>
  <c r="BG485" i="20"/>
  <c r="BG486" i="20"/>
  <c r="BG487" i="20"/>
  <c r="BG488" i="20"/>
  <c r="BG489" i="20"/>
  <c r="BG490" i="20"/>
  <c r="BG491" i="20"/>
  <c r="BG492" i="20"/>
  <c r="BG493" i="20"/>
  <c r="BG494" i="20"/>
  <c r="BG495" i="20"/>
  <c r="BG496" i="20"/>
  <c r="BG497" i="20"/>
  <c r="BG498" i="20"/>
  <c r="BG499" i="20"/>
  <c r="BG500" i="20"/>
  <c r="BG501" i="20"/>
  <c r="BG502" i="20"/>
  <c r="BG503" i="20"/>
  <c r="BG504" i="20"/>
  <c r="BG505" i="20"/>
  <c r="BG506" i="20"/>
  <c r="BG507" i="20"/>
  <c r="BG508" i="20"/>
  <c r="BG509" i="20"/>
  <c r="BG510" i="20"/>
  <c r="BG511" i="20"/>
  <c r="BG512" i="20"/>
  <c r="BG513" i="20"/>
  <c r="BG514" i="20"/>
  <c r="BG515" i="20"/>
  <c r="BG516" i="20"/>
  <c r="BG517" i="20"/>
  <c r="BG518" i="20"/>
  <c r="BG519" i="20"/>
  <c r="BG520" i="20"/>
  <c r="BG521" i="20"/>
  <c r="BG522" i="20"/>
  <c r="BG523" i="20"/>
  <c r="BG524" i="20"/>
  <c r="BG525" i="20"/>
  <c r="BG526" i="20"/>
  <c r="BG527" i="20"/>
  <c r="BG528" i="20"/>
  <c r="BG529" i="20"/>
  <c r="BG530" i="20"/>
  <c r="BG531" i="20"/>
  <c r="BG532" i="20"/>
  <c r="BG533" i="20"/>
  <c r="BG534" i="20"/>
  <c r="BG535" i="20"/>
  <c r="BG536" i="20"/>
  <c r="BG537" i="20"/>
  <c r="BG538" i="20"/>
  <c r="BG539" i="20"/>
  <c r="BG540" i="20"/>
  <c r="BG541" i="20"/>
  <c r="BG542" i="20"/>
  <c r="BG543" i="20"/>
  <c r="BG544" i="20"/>
  <c r="BG545" i="20"/>
  <c r="BG546" i="20"/>
  <c r="BG547" i="20"/>
  <c r="BG548" i="20"/>
  <c r="BG549" i="20"/>
  <c r="BG550" i="20"/>
  <c r="BG551" i="20"/>
  <c r="BG552" i="20"/>
  <c r="BG553" i="20"/>
  <c r="BG554" i="20"/>
  <c r="BG555" i="20"/>
  <c r="BG556" i="20"/>
  <c r="BG557" i="20"/>
  <c r="BG558" i="20"/>
  <c r="BG559" i="20"/>
  <c r="BG560" i="20"/>
  <c r="BG561" i="20"/>
  <c r="BG562" i="20"/>
  <c r="BG563" i="20"/>
  <c r="BG564" i="20"/>
  <c r="BG565" i="20"/>
  <c r="BF2" i="20"/>
  <c r="BF3" i="20"/>
  <c r="BF4" i="20"/>
  <c r="BF5" i="20"/>
  <c r="BF6" i="20"/>
  <c r="BF7" i="20"/>
  <c r="BF8" i="20"/>
  <c r="BF9" i="20"/>
  <c r="BF10" i="20"/>
  <c r="BF11" i="20"/>
  <c r="BF12" i="20"/>
  <c r="BF13" i="20"/>
  <c r="BF14" i="20"/>
  <c r="BF15" i="20"/>
  <c r="BF16" i="20"/>
  <c r="BF17" i="20"/>
  <c r="BF18" i="20"/>
  <c r="BF19" i="20"/>
  <c r="BF20" i="20"/>
  <c r="BF21" i="20"/>
  <c r="BF22" i="20"/>
  <c r="BF23" i="20"/>
  <c r="BF24" i="20"/>
  <c r="BF25" i="20"/>
  <c r="BF26" i="20"/>
  <c r="BF27" i="20"/>
  <c r="BF28" i="20"/>
  <c r="BF29" i="20"/>
  <c r="BF30" i="20"/>
  <c r="BF31" i="20"/>
  <c r="BF32" i="20"/>
  <c r="BF33" i="20"/>
  <c r="BF34" i="20"/>
  <c r="BF35" i="20"/>
  <c r="BF36" i="20"/>
  <c r="BF37" i="20"/>
  <c r="BF38" i="20"/>
  <c r="BF39" i="20"/>
  <c r="BF40" i="20"/>
  <c r="BF41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76" i="20"/>
  <c r="BF77" i="20"/>
  <c r="BF78" i="20"/>
  <c r="BF79" i="20"/>
  <c r="BF80" i="20"/>
  <c r="BF81" i="20"/>
  <c r="BF82" i="20"/>
  <c r="BF83" i="20"/>
  <c r="BF84" i="20"/>
  <c r="BF85" i="20"/>
  <c r="BF86" i="20"/>
  <c r="BF87" i="20"/>
  <c r="BF88" i="20"/>
  <c r="BF89" i="20"/>
  <c r="BF90" i="20"/>
  <c r="BF91" i="20"/>
  <c r="BF92" i="20"/>
  <c r="BF93" i="20"/>
  <c r="BF94" i="20"/>
  <c r="BF95" i="20"/>
  <c r="BF96" i="20"/>
  <c r="BF97" i="20"/>
  <c r="BF98" i="20"/>
  <c r="BF99" i="20"/>
  <c r="BF100" i="20"/>
  <c r="BF101" i="20"/>
  <c r="BF102" i="20"/>
  <c r="BF103" i="20"/>
  <c r="BF104" i="20"/>
  <c r="BF105" i="20"/>
  <c r="BF106" i="20"/>
  <c r="BF107" i="20"/>
  <c r="BF108" i="20"/>
  <c r="BF109" i="20"/>
  <c r="BF110" i="20"/>
  <c r="BF111" i="20"/>
  <c r="BF112" i="20"/>
  <c r="BF113" i="20"/>
  <c r="BF114" i="20"/>
  <c r="BF115" i="20"/>
  <c r="BF116" i="20"/>
  <c r="BF117" i="20"/>
  <c r="BF118" i="20"/>
  <c r="BF119" i="20"/>
  <c r="BF120" i="20"/>
  <c r="BF121" i="20"/>
  <c r="BF122" i="20"/>
  <c r="BF123" i="20"/>
  <c r="BF124" i="20"/>
  <c r="BF125" i="20"/>
  <c r="BF126" i="20"/>
  <c r="BF127" i="20"/>
  <c r="BF128" i="20"/>
  <c r="BF129" i="20"/>
  <c r="BF130" i="20"/>
  <c r="BF131" i="20"/>
  <c r="BF132" i="20"/>
  <c r="BF133" i="20"/>
  <c r="BF134" i="20"/>
  <c r="BF135" i="20"/>
  <c r="BF136" i="20"/>
  <c r="BF137" i="20"/>
  <c r="BF138" i="20"/>
  <c r="BF139" i="20"/>
  <c r="BF140" i="20"/>
  <c r="BF141" i="20"/>
  <c r="BF142" i="20"/>
  <c r="BF143" i="20"/>
  <c r="BF144" i="20"/>
  <c r="BF145" i="20"/>
  <c r="BF146" i="20"/>
  <c r="BF147" i="20"/>
  <c r="BF148" i="20"/>
  <c r="BF149" i="20"/>
  <c r="BF150" i="20"/>
  <c r="BF151" i="20"/>
  <c r="BF152" i="20"/>
  <c r="BF153" i="20"/>
  <c r="BF154" i="20"/>
  <c r="BF155" i="20"/>
  <c r="BF156" i="20"/>
  <c r="BF157" i="20"/>
  <c r="BF158" i="20"/>
  <c r="BF159" i="20"/>
  <c r="BF160" i="20"/>
  <c r="BF161" i="20"/>
  <c r="BF162" i="20"/>
  <c r="BF163" i="20"/>
  <c r="BF164" i="20"/>
  <c r="BF165" i="20"/>
  <c r="BF166" i="20"/>
  <c r="BF167" i="20"/>
  <c r="BF168" i="20"/>
  <c r="BF169" i="20"/>
  <c r="BF170" i="20"/>
  <c r="BF171" i="20"/>
  <c r="BF172" i="20"/>
  <c r="BF173" i="20"/>
  <c r="BF174" i="20"/>
  <c r="BF175" i="20"/>
  <c r="BF176" i="20"/>
  <c r="BF177" i="20"/>
  <c r="BF178" i="20"/>
  <c r="BF179" i="20"/>
  <c r="BF180" i="20"/>
  <c r="BF181" i="20"/>
  <c r="BF182" i="20"/>
  <c r="BF183" i="20"/>
  <c r="BF184" i="20"/>
  <c r="BF185" i="20"/>
  <c r="BF186" i="20"/>
  <c r="BF187" i="20"/>
  <c r="BF188" i="20"/>
  <c r="BF189" i="20"/>
  <c r="BF190" i="20"/>
  <c r="BF191" i="20"/>
  <c r="BF192" i="20"/>
  <c r="BF193" i="20"/>
  <c r="BF194" i="20"/>
  <c r="BF195" i="20"/>
  <c r="BF196" i="20"/>
  <c r="BF197" i="20"/>
  <c r="BF198" i="20"/>
  <c r="BF199" i="20"/>
  <c r="BF200" i="20"/>
  <c r="BF201" i="20"/>
  <c r="BF202" i="20"/>
  <c r="BF203" i="20"/>
  <c r="BF204" i="20"/>
  <c r="BF205" i="20"/>
  <c r="BF206" i="20"/>
  <c r="BF207" i="20"/>
  <c r="BF208" i="20"/>
  <c r="BF209" i="20"/>
  <c r="BF210" i="20"/>
  <c r="BF211" i="20"/>
  <c r="BF212" i="20"/>
  <c r="BF213" i="20"/>
  <c r="BF214" i="20"/>
  <c r="BF215" i="20"/>
  <c r="BF216" i="20"/>
  <c r="BF217" i="20"/>
  <c r="BF218" i="20"/>
  <c r="BF219" i="20"/>
  <c r="BF220" i="20"/>
  <c r="BF221" i="20"/>
  <c r="BF222" i="20"/>
  <c r="BF223" i="20"/>
  <c r="BF224" i="20"/>
  <c r="BF225" i="20"/>
  <c r="BF226" i="20"/>
  <c r="BF227" i="20"/>
  <c r="BF228" i="20"/>
  <c r="BF229" i="20"/>
  <c r="BF230" i="20"/>
  <c r="BF231" i="20"/>
  <c r="BF232" i="20"/>
  <c r="BF233" i="20"/>
  <c r="BF234" i="20"/>
  <c r="BF235" i="20"/>
  <c r="BF236" i="20"/>
  <c r="BF237" i="20"/>
  <c r="BF238" i="20"/>
  <c r="BF239" i="20"/>
  <c r="BF240" i="20"/>
  <c r="BF241" i="20"/>
  <c r="BF242" i="20"/>
  <c r="BF243" i="20"/>
  <c r="BF244" i="20"/>
  <c r="BF245" i="20"/>
  <c r="BF246" i="20"/>
  <c r="BF247" i="20"/>
  <c r="BF248" i="20"/>
  <c r="BF249" i="20"/>
  <c r="BF250" i="20"/>
  <c r="BF251" i="20"/>
  <c r="BF252" i="20"/>
  <c r="BF253" i="20"/>
  <c r="BF254" i="20"/>
  <c r="BF255" i="20"/>
  <c r="BF256" i="20"/>
  <c r="BF257" i="20"/>
  <c r="BF258" i="20"/>
  <c r="BF259" i="20"/>
  <c r="BF260" i="20"/>
  <c r="BF261" i="20"/>
  <c r="BF262" i="20"/>
  <c r="BF263" i="20"/>
  <c r="BF264" i="20"/>
  <c r="BF265" i="20"/>
  <c r="BF266" i="20"/>
  <c r="BF267" i="20"/>
  <c r="BF268" i="20"/>
  <c r="BF269" i="20"/>
  <c r="BF270" i="20"/>
  <c r="BF271" i="20"/>
  <c r="BF272" i="20"/>
  <c r="BF273" i="20"/>
  <c r="BF274" i="20"/>
  <c r="BF275" i="20"/>
  <c r="BF276" i="20"/>
  <c r="BF277" i="20"/>
  <c r="BF278" i="20"/>
  <c r="BF279" i="20"/>
  <c r="BF280" i="20"/>
  <c r="BF281" i="20"/>
  <c r="BF282" i="20"/>
  <c r="BF283" i="20"/>
  <c r="BF284" i="20"/>
  <c r="BF285" i="20"/>
  <c r="BF286" i="20"/>
  <c r="BF287" i="20"/>
  <c r="BF288" i="20"/>
  <c r="BF289" i="20"/>
  <c r="BF290" i="20"/>
  <c r="BF291" i="20"/>
  <c r="BF292" i="20"/>
  <c r="BF293" i="20"/>
  <c r="BF294" i="20"/>
  <c r="BF295" i="20"/>
  <c r="BF296" i="20"/>
  <c r="BF297" i="20"/>
  <c r="BF298" i="20"/>
  <c r="BF299" i="20"/>
  <c r="BF300" i="20"/>
  <c r="BF301" i="20"/>
  <c r="BF302" i="20"/>
  <c r="BF303" i="20"/>
  <c r="BF304" i="20"/>
  <c r="BF305" i="20"/>
  <c r="BF306" i="20"/>
  <c r="BF307" i="20"/>
  <c r="BF308" i="20"/>
  <c r="BF309" i="20"/>
  <c r="BF310" i="20"/>
  <c r="BF311" i="20"/>
  <c r="BF312" i="20"/>
  <c r="BF313" i="20"/>
  <c r="BF314" i="20"/>
  <c r="BF315" i="20"/>
  <c r="BF316" i="20"/>
  <c r="BF317" i="20"/>
  <c r="BF318" i="20"/>
  <c r="BF319" i="20"/>
  <c r="BF320" i="20"/>
  <c r="BF321" i="20"/>
  <c r="BF322" i="20"/>
  <c r="BF323" i="20"/>
  <c r="BF324" i="20"/>
  <c r="BF325" i="20"/>
  <c r="BF326" i="20"/>
  <c r="BF327" i="20"/>
  <c r="BF328" i="20"/>
  <c r="BF329" i="20"/>
  <c r="BF330" i="20"/>
  <c r="BF331" i="20"/>
  <c r="BF332" i="20"/>
  <c r="BF333" i="20"/>
  <c r="BF334" i="20"/>
  <c r="BF335" i="20"/>
  <c r="BF336" i="20"/>
  <c r="BF337" i="20"/>
  <c r="BF338" i="20"/>
  <c r="BF339" i="20"/>
  <c r="BF340" i="20"/>
  <c r="BF341" i="20"/>
  <c r="BF342" i="20"/>
  <c r="BF343" i="20"/>
  <c r="BF344" i="20"/>
  <c r="BF345" i="20"/>
  <c r="BF346" i="20"/>
  <c r="BF347" i="20"/>
  <c r="BF348" i="20"/>
  <c r="BF349" i="20"/>
  <c r="BF350" i="20"/>
  <c r="BF351" i="20"/>
  <c r="BF352" i="20"/>
  <c r="BF353" i="20"/>
  <c r="BF354" i="20"/>
  <c r="BF355" i="20"/>
  <c r="BF356" i="20"/>
  <c r="BF357" i="20"/>
  <c r="BF358" i="20"/>
  <c r="BF359" i="20"/>
  <c r="BF360" i="20"/>
  <c r="BF361" i="20"/>
  <c r="BF362" i="20"/>
  <c r="BF363" i="20"/>
  <c r="BF364" i="20"/>
  <c r="BF365" i="20"/>
  <c r="BF366" i="20"/>
  <c r="BF367" i="20"/>
  <c r="BF368" i="20"/>
  <c r="BF369" i="20"/>
  <c r="BF370" i="20"/>
  <c r="BF371" i="20"/>
  <c r="BF372" i="20"/>
  <c r="BF373" i="20"/>
  <c r="BF374" i="20"/>
  <c r="BF375" i="20"/>
  <c r="BF376" i="20"/>
  <c r="BF377" i="20"/>
  <c r="BF378" i="20"/>
  <c r="BF379" i="20"/>
  <c r="BF380" i="20"/>
  <c r="BF381" i="20"/>
  <c r="BF382" i="20"/>
  <c r="BF383" i="20"/>
  <c r="BF384" i="20"/>
  <c r="BF385" i="20"/>
  <c r="BF386" i="20"/>
  <c r="BF387" i="20"/>
  <c r="BF388" i="20"/>
  <c r="BF389" i="20"/>
  <c r="BF390" i="20"/>
  <c r="BF391" i="20"/>
  <c r="BF392" i="20"/>
  <c r="BF393" i="20"/>
  <c r="BF394" i="20"/>
  <c r="BF395" i="20"/>
  <c r="BF396" i="20"/>
  <c r="BF397" i="20"/>
  <c r="BF398" i="20"/>
  <c r="BF399" i="20"/>
  <c r="BF400" i="20"/>
  <c r="BF401" i="20"/>
  <c r="BF402" i="20"/>
  <c r="BF403" i="20"/>
  <c r="BF404" i="20"/>
  <c r="BF405" i="20"/>
  <c r="BF406" i="20"/>
  <c r="BF407" i="20"/>
  <c r="BF408" i="20"/>
  <c r="BF409" i="20"/>
  <c r="BF410" i="20"/>
  <c r="BF411" i="20"/>
  <c r="BF412" i="20"/>
  <c r="BF413" i="20"/>
  <c r="BF414" i="20"/>
  <c r="BF415" i="20"/>
  <c r="BF416" i="20"/>
  <c r="BF417" i="20"/>
  <c r="BF418" i="20"/>
  <c r="BF419" i="20"/>
  <c r="BF420" i="20"/>
  <c r="BF421" i="20"/>
  <c r="BF422" i="20"/>
  <c r="BF423" i="20"/>
  <c r="BF424" i="20"/>
  <c r="BF425" i="20"/>
  <c r="BF426" i="20"/>
  <c r="BF427" i="20"/>
  <c r="BF428" i="20"/>
  <c r="BF429" i="20"/>
  <c r="BF430" i="20"/>
  <c r="BF431" i="20"/>
  <c r="BF432" i="20"/>
  <c r="BF433" i="20"/>
  <c r="BF434" i="20"/>
  <c r="BF435" i="20"/>
  <c r="BF436" i="20"/>
  <c r="BF437" i="20"/>
  <c r="BF438" i="20"/>
  <c r="BF439" i="20"/>
  <c r="BF440" i="20"/>
  <c r="BF441" i="20"/>
  <c r="BF442" i="20"/>
  <c r="BF443" i="20"/>
  <c r="BF444" i="20"/>
  <c r="BF445" i="20"/>
  <c r="BF446" i="20"/>
  <c r="BF447" i="20"/>
  <c r="BF448" i="20"/>
  <c r="BF449" i="20"/>
  <c r="BF450" i="20"/>
  <c r="BF451" i="20"/>
  <c r="BF452" i="20"/>
  <c r="BF453" i="20"/>
  <c r="BF454" i="20"/>
  <c r="BF455" i="20"/>
  <c r="BF456" i="20"/>
  <c r="BF457" i="20"/>
  <c r="BF458" i="20"/>
  <c r="BF459" i="20"/>
  <c r="BF460" i="20"/>
  <c r="BF461" i="20"/>
  <c r="BF462" i="20"/>
  <c r="BF463" i="20"/>
  <c r="BF464" i="20"/>
  <c r="BF465" i="20"/>
  <c r="BF466" i="20"/>
  <c r="BF467" i="20"/>
  <c r="BF468" i="20"/>
  <c r="BF469" i="20"/>
  <c r="BF470" i="20"/>
  <c r="BF471" i="20"/>
  <c r="BF472" i="20"/>
  <c r="BF473" i="20"/>
  <c r="BF474" i="20"/>
  <c r="BF475" i="20"/>
  <c r="BF476" i="20"/>
  <c r="BF477" i="20"/>
  <c r="BF478" i="20"/>
  <c r="BF479" i="20"/>
  <c r="BF480" i="20"/>
  <c r="BF481" i="20"/>
  <c r="BF482" i="20"/>
  <c r="BF483" i="20"/>
  <c r="BF484" i="20"/>
  <c r="BF485" i="20"/>
  <c r="BF486" i="20"/>
  <c r="BF487" i="20"/>
  <c r="BF488" i="20"/>
  <c r="BF489" i="20"/>
  <c r="BF490" i="20"/>
  <c r="BF491" i="20"/>
  <c r="BF492" i="20"/>
  <c r="BF493" i="20"/>
  <c r="BF494" i="20"/>
  <c r="BF495" i="20"/>
  <c r="BF496" i="20"/>
  <c r="BF497" i="20"/>
  <c r="BF498" i="20"/>
  <c r="BF499" i="20"/>
  <c r="BF500" i="20"/>
  <c r="BF501" i="20"/>
  <c r="BF502" i="20"/>
  <c r="BF503" i="20"/>
  <c r="BF504" i="20"/>
  <c r="BF505" i="20"/>
  <c r="BF506" i="20"/>
  <c r="BF507" i="20"/>
  <c r="BF508" i="20"/>
  <c r="BF509" i="20"/>
  <c r="BF510" i="20"/>
  <c r="BF511" i="20"/>
  <c r="BF512" i="20"/>
  <c r="BF513" i="20"/>
  <c r="BF514" i="20"/>
  <c r="BF515" i="20"/>
  <c r="BF516" i="20"/>
  <c r="BF517" i="20"/>
  <c r="BF518" i="20"/>
  <c r="BF519" i="20"/>
  <c r="BF520" i="20"/>
  <c r="BF521" i="20"/>
  <c r="BF522" i="20"/>
  <c r="BF523" i="20"/>
  <c r="BF524" i="20"/>
  <c r="BF525" i="20"/>
  <c r="BF526" i="20"/>
  <c r="BF527" i="20"/>
  <c r="BF528" i="20"/>
  <c r="BF529" i="20"/>
  <c r="BF530" i="20"/>
  <c r="BF531" i="20"/>
  <c r="BF532" i="20"/>
  <c r="BF533" i="20"/>
  <c r="BF534" i="20"/>
  <c r="BF535" i="20"/>
  <c r="BF536" i="20"/>
  <c r="BF537" i="20"/>
  <c r="BF538" i="20"/>
  <c r="BF539" i="20"/>
  <c r="BF540" i="20"/>
  <c r="BF541" i="20"/>
  <c r="BF542" i="20"/>
  <c r="BF543" i="20"/>
  <c r="BF544" i="20"/>
  <c r="BF545" i="20"/>
  <c r="BF546" i="20"/>
  <c r="BF547" i="20"/>
  <c r="BF548" i="20"/>
  <c r="BF549" i="20"/>
  <c r="BF550" i="20"/>
  <c r="BF551" i="20"/>
  <c r="BF552" i="20"/>
  <c r="BF553" i="20"/>
  <c r="BF554" i="20"/>
  <c r="BF555" i="20"/>
  <c r="BF556" i="20"/>
  <c r="BF557" i="20"/>
  <c r="BF558" i="20"/>
  <c r="BF559" i="20"/>
  <c r="BF560" i="20"/>
  <c r="BF561" i="20"/>
  <c r="BF562" i="20"/>
  <c r="BF563" i="20"/>
  <c r="BF564" i="20"/>
  <c r="BF565" i="20"/>
  <c r="BE2" i="20"/>
  <c r="BE3" i="20"/>
  <c r="BE4" i="20"/>
  <c r="BE5" i="20"/>
  <c r="BE6" i="20"/>
  <c r="BE7" i="20"/>
  <c r="BE8" i="20"/>
  <c r="BE9" i="20"/>
  <c r="BE10" i="20"/>
  <c r="BE11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7" i="20"/>
  <c r="BE68" i="20"/>
  <c r="BE69" i="20"/>
  <c r="BE70" i="20"/>
  <c r="BE71" i="20"/>
  <c r="BE72" i="20"/>
  <c r="BE73" i="20"/>
  <c r="BE74" i="20"/>
  <c r="BE75" i="20"/>
  <c r="BE76" i="20"/>
  <c r="BE77" i="20"/>
  <c r="BE78" i="20"/>
  <c r="BE79" i="20"/>
  <c r="BE80" i="20"/>
  <c r="BE81" i="20"/>
  <c r="BE82" i="20"/>
  <c r="BE83" i="20"/>
  <c r="BE84" i="20"/>
  <c r="BE85" i="20"/>
  <c r="BE86" i="20"/>
  <c r="BE87" i="20"/>
  <c r="BE88" i="20"/>
  <c r="BE89" i="20"/>
  <c r="BE90" i="20"/>
  <c r="BE91" i="20"/>
  <c r="BE92" i="20"/>
  <c r="BE93" i="20"/>
  <c r="BE94" i="20"/>
  <c r="BE95" i="20"/>
  <c r="BE96" i="20"/>
  <c r="BE97" i="20"/>
  <c r="BE98" i="20"/>
  <c r="BE99" i="20"/>
  <c r="BE100" i="20"/>
  <c r="BE101" i="20"/>
  <c r="BE102" i="20"/>
  <c r="BE103" i="20"/>
  <c r="BE104" i="20"/>
  <c r="BE105" i="20"/>
  <c r="BE106" i="20"/>
  <c r="BE107" i="20"/>
  <c r="BE108" i="20"/>
  <c r="BE109" i="20"/>
  <c r="BE110" i="20"/>
  <c r="BE111" i="20"/>
  <c r="BE112" i="20"/>
  <c r="BE113" i="20"/>
  <c r="BE114" i="20"/>
  <c r="BE115" i="20"/>
  <c r="BE116" i="20"/>
  <c r="BE117" i="20"/>
  <c r="BE118" i="20"/>
  <c r="BE119" i="20"/>
  <c r="BE120" i="20"/>
  <c r="BE121" i="20"/>
  <c r="BE122" i="20"/>
  <c r="BE123" i="20"/>
  <c r="BE124" i="20"/>
  <c r="BE125" i="20"/>
  <c r="BE126" i="20"/>
  <c r="BE127" i="20"/>
  <c r="BE128" i="20"/>
  <c r="BE129" i="20"/>
  <c r="BE130" i="20"/>
  <c r="BE131" i="20"/>
  <c r="BE132" i="20"/>
  <c r="BE133" i="20"/>
  <c r="BE134" i="20"/>
  <c r="BE135" i="20"/>
  <c r="BE136" i="20"/>
  <c r="BE137" i="20"/>
  <c r="BE138" i="20"/>
  <c r="BE139" i="20"/>
  <c r="BE140" i="20"/>
  <c r="BE141" i="20"/>
  <c r="BE142" i="20"/>
  <c r="BE143" i="20"/>
  <c r="BE144" i="20"/>
  <c r="BE145" i="20"/>
  <c r="BE146" i="20"/>
  <c r="BE147" i="20"/>
  <c r="BE148" i="20"/>
  <c r="BE149" i="20"/>
  <c r="BE150" i="20"/>
  <c r="BE151" i="20"/>
  <c r="BE152" i="20"/>
  <c r="BE153" i="20"/>
  <c r="BE154" i="20"/>
  <c r="BE155" i="20"/>
  <c r="BE156" i="20"/>
  <c r="BE157" i="20"/>
  <c r="BE158" i="20"/>
  <c r="BE159" i="20"/>
  <c r="BE160" i="20"/>
  <c r="BE161" i="20"/>
  <c r="BE162" i="20"/>
  <c r="BE163" i="20"/>
  <c r="BE164" i="20"/>
  <c r="BE165" i="20"/>
  <c r="BE166" i="20"/>
  <c r="BE167" i="20"/>
  <c r="BE168" i="20"/>
  <c r="BE169" i="20"/>
  <c r="BE170" i="20"/>
  <c r="BE171" i="20"/>
  <c r="BE172" i="20"/>
  <c r="BE173" i="20"/>
  <c r="BE174" i="20"/>
  <c r="BE175" i="20"/>
  <c r="BE176" i="20"/>
  <c r="BE177" i="20"/>
  <c r="BE178" i="20"/>
  <c r="BE179" i="20"/>
  <c r="BE180" i="20"/>
  <c r="BE181" i="20"/>
  <c r="BE182" i="20"/>
  <c r="BE183" i="20"/>
  <c r="BE184" i="20"/>
  <c r="BE185" i="20"/>
  <c r="BE186" i="20"/>
  <c r="BE187" i="20"/>
  <c r="BE188" i="20"/>
  <c r="BE189" i="20"/>
  <c r="BE190" i="20"/>
  <c r="BE191" i="20"/>
  <c r="BE192" i="20"/>
  <c r="BE193" i="20"/>
  <c r="BE194" i="20"/>
  <c r="BE195" i="20"/>
  <c r="BE196" i="20"/>
  <c r="BE197" i="20"/>
  <c r="BE198" i="20"/>
  <c r="BE199" i="20"/>
  <c r="BE200" i="20"/>
  <c r="BE201" i="20"/>
  <c r="BE202" i="20"/>
  <c r="BE203" i="20"/>
  <c r="BE204" i="20"/>
  <c r="BE205" i="20"/>
  <c r="BE206" i="20"/>
  <c r="BE207" i="20"/>
  <c r="BE208" i="20"/>
  <c r="BE209" i="20"/>
  <c r="BE210" i="20"/>
  <c r="BE211" i="20"/>
  <c r="BE212" i="20"/>
  <c r="BE213" i="20"/>
  <c r="BE214" i="20"/>
  <c r="BE215" i="20"/>
  <c r="BE216" i="20"/>
  <c r="BE217" i="20"/>
  <c r="BE218" i="20"/>
  <c r="BE219" i="20"/>
  <c r="BE220" i="20"/>
  <c r="BE221" i="20"/>
  <c r="BE222" i="20"/>
  <c r="BE223" i="20"/>
  <c r="BE224" i="20"/>
  <c r="BE225" i="20"/>
  <c r="BE226" i="20"/>
  <c r="BE227" i="20"/>
  <c r="BE228" i="20"/>
  <c r="BE229" i="20"/>
  <c r="BE230" i="20"/>
  <c r="BE231" i="20"/>
  <c r="BE232" i="20"/>
  <c r="BE233" i="20"/>
  <c r="BE234" i="20"/>
  <c r="BE235" i="20"/>
  <c r="BE236" i="20"/>
  <c r="BE237" i="20"/>
  <c r="BE238" i="20"/>
  <c r="BE239" i="20"/>
  <c r="BE240" i="20"/>
  <c r="BE241" i="20"/>
  <c r="BE242" i="20"/>
  <c r="BE243" i="20"/>
  <c r="BE244" i="20"/>
  <c r="BE245" i="20"/>
  <c r="BE246" i="20"/>
  <c r="BE247" i="20"/>
  <c r="BE248" i="20"/>
  <c r="BE249" i="20"/>
  <c r="BE250" i="20"/>
  <c r="BE251" i="20"/>
  <c r="BE252" i="20"/>
  <c r="BE253" i="20"/>
  <c r="BE254" i="20"/>
  <c r="BE255" i="20"/>
  <c r="BE256" i="20"/>
  <c r="BE257" i="20"/>
  <c r="BE258" i="20"/>
  <c r="BE259" i="20"/>
  <c r="BE260" i="20"/>
  <c r="BE261" i="20"/>
  <c r="BE262" i="20"/>
  <c r="BE263" i="20"/>
  <c r="BE264" i="20"/>
  <c r="BE265" i="20"/>
  <c r="BE266" i="20"/>
  <c r="BE267" i="20"/>
  <c r="BE268" i="20"/>
  <c r="BE269" i="20"/>
  <c r="BE270" i="20"/>
  <c r="BE271" i="20"/>
  <c r="BE272" i="20"/>
  <c r="BE273" i="20"/>
  <c r="BE274" i="20"/>
  <c r="BE275" i="20"/>
  <c r="BE276" i="20"/>
  <c r="BE277" i="20"/>
  <c r="BE278" i="20"/>
  <c r="BE279" i="20"/>
  <c r="BE280" i="20"/>
  <c r="BE281" i="20"/>
  <c r="BE282" i="20"/>
  <c r="BE283" i="20"/>
  <c r="BE284" i="20"/>
  <c r="BE285" i="20"/>
  <c r="BE286" i="20"/>
  <c r="BE287" i="20"/>
  <c r="BE288" i="20"/>
  <c r="BE289" i="20"/>
  <c r="BE290" i="20"/>
  <c r="BE291" i="20"/>
  <c r="BE292" i="20"/>
  <c r="BE293" i="20"/>
  <c r="BE294" i="20"/>
  <c r="BE295" i="20"/>
  <c r="BE296" i="20"/>
  <c r="BE297" i="20"/>
  <c r="BE298" i="20"/>
  <c r="BE299" i="20"/>
  <c r="BE300" i="20"/>
  <c r="BE301" i="20"/>
  <c r="BE302" i="20"/>
  <c r="BE303" i="20"/>
  <c r="BE304" i="20"/>
  <c r="BE305" i="20"/>
  <c r="BE306" i="20"/>
  <c r="BE307" i="20"/>
  <c r="BE308" i="20"/>
  <c r="BE309" i="20"/>
  <c r="BE310" i="20"/>
  <c r="BE311" i="20"/>
  <c r="BE312" i="20"/>
  <c r="BE313" i="20"/>
  <c r="BE314" i="20"/>
  <c r="BE315" i="20"/>
  <c r="BE316" i="20"/>
  <c r="BE317" i="20"/>
  <c r="BE318" i="20"/>
  <c r="BE319" i="20"/>
  <c r="BE320" i="20"/>
  <c r="BE321" i="20"/>
  <c r="BE322" i="20"/>
  <c r="BE323" i="20"/>
  <c r="BE324" i="20"/>
  <c r="BE325" i="20"/>
  <c r="BE326" i="20"/>
  <c r="BE327" i="20"/>
  <c r="BE328" i="20"/>
  <c r="BE329" i="20"/>
  <c r="BE330" i="20"/>
  <c r="BE331" i="20"/>
  <c r="BE332" i="20"/>
  <c r="BE333" i="20"/>
  <c r="BE334" i="20"/>
  <c r="BE335" i="20"/>
  <c r="BE336" i="20"/>
  <c r="BE337" i="20"/>
  <c r="BE338" i="20"/>
  <c r="BE339" i="20"/>
  <c r="BE340" i="20"/>
  <c r="BE341" i="20"/>
  <c r="BE342" i="20"/>
  <c r="BE343" i="20"/>
  <c r="BE344" i="20"/>
  <c r="BE345" i="20"/>
  <c r="BE346" i="20"/>
  <c r="BE347" i="20"/>
  <c r="BE348" i="20"/>
  <c r="BE349" i="20"/>
  <c r="BE350" i="20"/>
  <c r="BE351" i="20"/>
  <c r="BE352" i="20"/>
  <c r="BE353" i="20"/>
  <c r="BE354" i="20"/>
  <c r="BE355" i="20"/>
  <c r="BE356" i="20"/>
  <c r="BE357" i="20"/>
  <c r="BE358" i="20"/>
  <c r="BE359" i="20"/>
  <c r="BE360" i="20"/>
  <c r="BE361" i="20"/>
  <c r="BE362" i="20"/>
  <c r="BE363" i="20"/>
  <c r="BE364" i="20"/>
  <c r="BE365" i="20"/>
  <c r="BE366" i="20"/>
  <c r="BE367" i="20"/>
  <c r="BE368" i="20"/>
  <c r="BE369" i="20"/>
  <c r="BE370" i="20"/>
  <c r="BE371" i="20"/>
  <c r="BE372" i="20"/>
  <c r="BE373" i="20"/>
  <c r="BE374" i="20"/>
  <c r="BE375" i="20"/>
  <c r="BE376" i="20"/>
  <c r="BE377" i="20"/>
  <c r="BE378" i="20"/>
  <c r="BE379" i="20"/>
  <c r="BE380" i="20"/>
  <c r="BE381" i="20"/>
  <c r="BE382" i="20"/>
  <c r="BE383" i="20"/>
  <c r="BE384" i="20"/>
  <c r="BE385" i="20"/>
  <c r="BE386" i="20"/>
  <c r="BE387" i="20"/>
  <c r="BE388" i="20"/>
  <c r="BE389" i="20"/>
  <c r="BE390" i="20"/>
  <c r="BE391" i="20"/>
  <c r="BE392" i="20"/>
  <c r="BE393" i="20"/>
  <c r="BE394" i="20"/>
  <c r="BE395" i="20"/>
  <c r="BE396" i="20"/>
  <c r="BE397" i="20"/>
  <c r="BE398" i="20"/>
  <c r="BE399" i="20"/>
  <c r="BE400" i="20"/>
  <c r="BE401" i="20"/>
  <c r="BE402" i="20"/>
  <c r="BE403" i="20"/>
  <c r="BE404" i="20"/>
  <c r="BE405" i="20"/>
  <c r="BE406" i="20"/>
  <c r="BE407" i="20"/>
  <c r="BE408" i="20"/>
  <c r="BE409" i="20"/>
  <c r="BE410" i="20"/>
  <c r="BE411" i="20"/>
  <c r="BE412" i="20"/>
  <c r="BE413" i="20"/>
  <c r="BE414" i="20"/>
  <c r="BE415" i="20"/>
  <c r="BE416" i="20"/>
  <c r="BE417" i="20"/>
  <c r="BE418" i="20"/>
  <c r="BE419" i="20"/>
  <c r="BE420" i="20"/>
  <c r="BE421" i="20"/>
  <c r="BE422" i="20"/>
  <c r="BE423" i="20"/>
  <c r="BE424" i="20"/>
  <c r="BE425" i="20"/>
  <c r="BE426" i="20"/>
  <c r="BE427" i="20"/>
  <c r="BE428" i="20"/>
  <c r="BE429" i="20"/>
  <c r="BE430" i="20"/>
  <c r="BE431" i="20"/>
  <c r="BE432" i="20"/>
  <c r="BE433" i="20"/>
  <c r="BE434" i="20"/>
  <c r="BE435" i="20"/>
  <c r="BE436" i="20"/>
  <c r="BE437" i="20"/>
  <c r="BE438" i="20"/>
  <c r="BE439" i="20"/>
  <c r="BE440" i="20"/>
  <c r="BE441" i="20"/>
  <c r="BE442" i="20"/>
  <c r="BE443" i="20"/>
  <c r="BE444" i="20"/>
  <c r="BE445" i="20"/>
  <c r="BE446" i="20"/>
  <c r="BE447" i="20"/>
  <c r="BE448" i="20"/>
  <c r="BE449" i="20"/>
  <c r="BE450" i="20"/>
  <c r="BE451" i="20"/>
  <c r="BE452" i="20"/>
  <c r="BE453" i="20"/>
  <c r="BE454" i="20"/>
  <c r="BE455" i="20"/>
  <c r="BE456" i="20"/>
  <c r="BE457" i="20"/>
  <c r="BE458" i="20"/>
  <c r="BE459" i="20"/>
  <c r="BE460" i="20"/>
  <c r="BE461" i="20"/>
  <c r="BE462" i="20"/>
  <c r="BE463" i="20"/>
  <c r="BE464" i="20"/>
  <c r="BE465" i="20"/>
  <c r="BE466" i="20"/>
  <c r="BE467" i="20"/>
  <c r="BE468" i="20"/>
  <c r="BE469" i="20"/>
  <c r="BE470" i="20"/>
  <c r="BE471" i="20"/>
  <c r="BE472" i="20"/>
  <c r="BE473" i="20"/>
  <c r="BE474" i="20"/>
  <c r="BE475" i="20"/>
  <c r="BE476" i="20"/>
  <c r="BE477" i="20"/>
  <c r="BE478" i="20"/>
  <c r="BE479" i="20"/>
  <c r="BE480" i="20"/>
  <c r="BE481" i="20"/>
  <c r="BE482" i="20"/>
  <c r="BE483" i="20"/>
  <c r="BE484" i="20"/>
  <c r="BE485" i="20"/>
  <c r="BE486" i="20"/>
  <c r="BE487" i="20"/>
  <c r="BE488" i="20"/>
  <c r="BE489" i="20"/>
  <c r="BE490" i="20"/>
  <c r="BE491" i="20"/>
  <c r="BE492" i="20"/>
  <c r="BE493" i="20"/>
  <c r="BE494" i="20"/>
  <c r="BE495" i="20"/>
  <c r="BE496" i="20"/>
  <c r="BE497" i="20"/>
  <c r="BE498" i="20"/>
  <c r="BE499" i="20"/>
  <c r="BE500" i="20"/>
  <c r="BE501" i="20"/>
  <c r="BE502" i="20"/>
  <c r="BE503" i="20"/>
  <c r="BE504" i="20"/>
  <c r="BE505" i="20"/>
  <c r="BE506" i="20"/>
  <c r="BE507" i="20"/>
  <c r="BE508" i="20"/>
  <c r="BE509" i="20"/>
  <c r="BE510" i="20"/>
  <c r="BE511" i="20"/>
  <c r="BE512" i="20"/>
  <c r="BE513" i="20"/>
  <c r="BE514" i="20"/>
  <c r="BE515" i="20"/>
  <c r="BE516" i="20"/>
  <c r="BE517" i="20"/>
  <c r="BE518" i="20"/>
  <c r="BE519" i="20"/>
  <c r="BE520" i="20"/>
  <c r="BE521" i="20"/>
  <c r="BE522" i="20"/>
  <c r="BE523" i="20"/>
  <c r="BE524" i="20"/>
  <c r="BE525" i="20"/>
  <c r="BE526" i="20"/>
  <c r="BE527" i="20"/>
  <c r="BE528" i="20"/>
  <c r="BE529" i="20"/>
  <c r="BE530" i="20"/>
  <c r="BE531" i="20"/>
  <c r="BE532" i="20"/>
  <c r="BE533" i="20"/>
  <c r="BE534" i="20"/>
  <c r="BE535" i="20"/>
  <c r="BE536" i="20"/>
  <c r="BE537" i="20"/>
  <c r="BE538" i="20"/>
  <c r="BE539" i="20"/>
  <c r="BE540" i="20"/>
  <c r="BE541" i="20"/>
  <c r="BE542" i="20"/>
  <c r="BE543" i="20"/>
  <c r="BE544" i="20"/>
  <c r="BE545" i="20"/>
  <c r="BE546" i="20"/>
  <c r="BE547" i="20"/>
  <c r="BE548" i="20"/>
  <c r="BE549" i="20"/>
  <c r="BE550" i="20"/>
  <c r="BE551" i="20"/>
  <c r="BE552" i="20"/>
  <c r="BE553" i="20"/>
  <c r="BE554" i="20"/>
  <c r="BE555" i="20"/>
  <c r="BE556" i="20"/>
  <c r="BE557" i="20"/>
  <c r="BE558" i="20"/>
  <c r="BE559" i="20"/>
  <c r="BE560" i="20"/>
  <c r="BE561" i="20"/>
  <c r="BE562" i="20"/>
  <c r="BE563" i="20"/>
  <c r="BE564" i="20"/>
  <c r="BE565" i="20"/>
  <c r="BD2" i="20"/>
  <c r="BD3" i="20"/>
  <c r="BD4" i="20"/>
  <c r="BD5" i="20"/>
  <c r="BD6" i="20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D71" i="20"/>
  <c r="BD72" i="20"/>
  <c r="BD73" i="20"/>
  <c r="BD74" i="20"/>
  <c r="BD75" i="20"/>
  <c r="BD76" i="20"/>
  <c r="BD77" i="20"/>
  <c r="BD78" i="20"/>
  <c r="BD79" i="20"/>
  <c r="BD80" i="20"/>
  <c r="BD81" i="20"/>
  <c r="BD82" i="20"/>
  <c r="BD83" i="20"/>
  <c r="BD84" i="20"/>
  <c r="BD85" i="20"/>
  <c r="BD86" i="20"/>
  <c r="BD87" i="20"/>
  <c r="BD88" i="20"/>
  <c r="BD89" i="20"/>
  <c r="BD90" i="20"/>
  <c r="BD91" i="20"/>
  <c r="BD92" i="20"/>
  <c r="BD93" i="20"/>
  <c r="BD94" i="20"/>
  <c r="BD95" i="20"/>
  <c r="BD96" i="20"/>
  <c r="BD97" i="20"/>
  <c r="BD98" i="20"/>
  <c r="BD99" i="20"/>
  <c r="BD100" i="20"/>
  <c r="BD101" i="20"/>
  <c r="BD102" i="20"/>
  <c r="BD103" i="20"/>
  <c r="BD104" i="20"/>
  <c r="BD105" i="20"/>
  <c r="BD106" i="20"/>
  <c r="BD107" i="20"/>
  <c r="BD108" i="20"/>
  <c r="BD109" i="20"/>
  <c r="BD110" i="20"/>
  <c r="BD111" i="20"/>
  <c r="BD112" i="20"/>
  <c r="BD113" i="20"/>
  <c r="BD114" i="20"/>
  <c r="BD115" i="20"/>
  <c r="BD116" i="20"/>
  <c r="BD117" i="20"/>
  <c r="BD118" i="20"/>
  <c r="BD119" i="20"/>
  <c r="BD120" i="20"/>
  <c r="BD121" i="20"/>
  <c r="BD122" i="20"/>
  <c r="BD123" i="20"/>
  <c r="BD124" i="20"/>
  <c r="BD125" i="20"/>
  <c r="BD126" i="20"/>
  <c r="BD127" i="20"/>
  <c r="BD128" i="20"/>
  <c r="BD129" i="20"/>
  <c r="BD130" i="20"/>
  <c r="BD131" i="20"/>
  <c r="BD132" i="20"/>
  <c r="BD133" i="20"/>
  <c r="BD134" i="20"/>
  <c r="BD135" i="20"/>
  <c r="BD136" i="20"/>
  <c r="BD137" i="20"/>
  <c r="BD138" i="20"/>
  <c r="BD139" i="20"/>
  <c r="BD140" i="20"/>
  <c r="BD141" i="20"/>
  <c r="BD142" i="20"/>
  <c r="BD143" i="20"/>
  <c r="BD144" i="20"/>
  <c r="BD145" i="20"/>
  <c r="BD146" i="20"/>
  <c r="BD147" i="20"/>
  <c r="BD148" i="20"/>
  <c r="BD149" i="20"/>
  <c r="BD150" i="20"/>
  <c r="BD151" i="20"/>
  <c r="BD152" i="20"/>
  <c r="BD153" i="20"/>
  <c r="BD154" i="20"/>
  <c r="BD155" i="20"/>
  <c r="BD156" i="20"/>
  <c r="BD157" i="20"/>
  <c r="BD158" i="20"/>
  <c r="BD159" i="20"/>
  <c r="BD160" i="20"/>
  <c r="BD161" i="20"/>
  <c r="BD162" i="20"/>
  <c r="BD163" i="20"/>
  <c r="BD164" i="20"/>
  <c r="BD165" i="20"/>
  <c r="BD166" i="20"/>
  <c r="BD167" i="20"/>
  <c r="BD168" i="20"/>
  <c r="BD169" i="20"/>
  <c r="BD170" i="20"/>
  <c r="BD171" i="20"/>
  <c r="BD172" i="20"/>
  <c r="BD173" i="20"/>
  <c r="BD174" i="20"/>
  <c r="BD175" i="20"/>
  <c r="BD176" i="20"/>
  <c r="BD177" i="20"/>
  <c r="BD178" i="20"/>
  <c r="BD179" i="20"/>
  <c r="BD180" i="20"/>
  <c r="BD181" i="20"/>
  <c r="BD182" i="20"/>
  <c r="BD183" i="20"/>
  <c r="BD184" i="20"/>
  <c r="BD185" i="20"/>
  <c r="BD186" i="20"/>
  <c r="BD187" i="20"/>
  <c r="BD188" i="20"/>
  <c r="BD189" i="20"/>
  <c r="BD190" i="20"/>
  <c r="BD191" i="20"/>
  <c r="BD192" i="20"/>
  <c r="BD193" i="20"/>
  <c r="BD194" i="20"/>
  <c r="BD195" i="20"/>
  <c r="BD196" i="20"/>
  <c r="BD197" i="20"/>
  <c r="BD198" i="20"/>
  <c r="BD199" i="20"/>
  <c r="BD200" i="20"/>
  <c r="BD201" i="20"/>
  <c r="BD202" i="20"/>
  <c r="BD203" i="20"/>
  <c r="BD204" i="20"/>
  <c r="BD205" i="20"/>
  <c r="BD206" i="20"/>
  <c r="BD207" i="20"/>
  <c r="BD208" i="20"/>
  <c r="BD209" i="20"/>
  <c r="BD210" i="20"/>
  <c r="BD211" i="20"/>
  <c r="BD212" i="20"/>
  <c r="BD213" i="20"/>
  <c r="BD214" i="20"/>
  <c r="BD215" i="20"/>
  <c r="BD216" i="20"/>
  <c r="BD217" i="20"/>
  <c r="BD218" i="20"/>
  <c r="BD219" i="20"/>
  <c r="BD220" i="20"/>
  <c r="BD221" i="20"/>
  <c r="BD222" i="20"/>
  <c r="BD223" i="20"/>
  <c r="BD224" i="20"/>
  <c r="BD225" i="20"/>
  <c r="BD226" i="20"/>
  <c r="BD227" i="20"/>
  <c r="BD228" i="20"/>
  <c r="BD229" i="20"/>
  <c r="BD230" i="20"/>
  <c r="BD231" i="20"/>
  <c r="BD232" i="20"/>
  <c r="BD233" i="20"/>
  <c r="BD234" i="20"/>
  <c r="BD235" i="20"/>
  <c r="BD236" i="20"/>
  <c r="BD237" i="20"/>
  <c r="BD238" i="20"/>
  <c r="BD239" i="20"/>
  <c r="BD240" i="20"/>
  <c r="BD241" i="20"/>
  <c r="BD242" i="20"/>
  <c r="BD243" i="20"/>
  <c r="BD244" i="20"/>
  <c r="BD245" i="20"/>
  <c r="BD246" i="20"/>
  <c r="BD247" i="20"/>
  <c r="BD248" i="20"/>
  <c r="BD249" i="20"/>
  <c r="BD250" i="20"/>
  <c r="BD251" i="20"/>
  <c r="BD252" i="20"/>
  <c r="BD253" i="20"/>
  <c r="BD254" i="20"/>
  <c r="BD255" i="20"/>
  <c r="BD256" i="20"/>
  <c r="BD257" i="20"/>
  <c r="BD258" i="20"/>
  <c r="BD259" i="20"/>
  <c r="BD260" i="20"/>
  <c r="BD261" i="20"/>
  <c r="BD262" i="20"/>
  <c r="BD263" i="20"/>
  <c r="BD264" i="20"/>
  <c r="BD265" i="20"/>
  <c r="BD266" i="20"/>
  <c r="BD267" i="20"/>
  <c r="BD268" i="20"/>
  <c r="BD269" i="20"/>
  <c r="BD270" i="20"/>
  <c r="BD271" i="20"/>
  <c r="BD272" i="20"/>
  <c r="BD273" i="20"/>
  <c r="BD274" i="20"/>
  <c r="BD275" i="20"/>
  <c r="BD276" i="20"/>
  <c r="BD277" i="20"/>
  <c r="BD278" i="20"/>
  <c r="BD279" i="20"/>
  <c r="BD280" i="20"/>
  <c r="BD281" i="20"/>
  <c r="BD282" i="20"/>
  <c r="BD283" i="20"/>
  <c r="BD284" i="20"/>
  <c r="BD285" i="20"/>
  <c r="BD286" i="20"/>
  <c r="BD287" i="20"/>
  <c r="BD288" i="20"/>
  <c r="BD289" i="20"/>
  <c r="BD290" i="20"/>
  <c r="BD291" i="20"/>
  <c r="BD292" i="20"/>
  <c r="BD293" i="20"/>
  <c r="BD294" i="20"/>
  <c r="BD295" i="20"/>
  <c r="BD296" i="20"/>
  <c r="BD297" i="20"/>
  <c r="BD298" i="20"/>
  <c r="BD299" i="20"/>
  <c r="BD300" i="20"/>
  <c r="BD301" i="20"/>
  <c r="BD302" i="20"/>
  <c r="BD303" i="20"/>
  <c r="BD304" i="20"/>
  <c r="BD305" i="20"/>
  <c r="BD306" i="20"/>
  <c r="BD307" i="20"/>
  <c r="BD308" i="20"/>
  <c r="BD309" i="20"/>
  <c r="BD310" i="20"/>
  <c r="BD311" i="20"/>
  <c r="BD312" i="20"/>
  <c r="BD313" i="20"/>
  <c r="BD314" i="20"/>
  <c r="BD315" i="20"/>
  <c r="BD316" i="20"/>
  <c r="BD317" i="20"/>
  <c r="BD318" i="20"/>
  <c r="BD319" i="20"/>
  <c r="BD320" i="20"/>
  <c r="BD321" i="20"/>
  <c r="BD322" i="20"/>
  <c r="BD323" i="20"/>
  <c r="BD324" i="20"/>
  <c r="BD325" i="20"/>
  <c r="BD326" i="20"/>
  <c r="BD327" i="20"/>
  <c r="BD328" i="20"/>
  <c r="BD329" i="20"/>
  <c r="BD330" i="20"/>
  <c r="BD331" i="20"/>
  <c r="BD332" i="20"/>
  <c r="BD333" i="20"/>
  <c r="BD334" i="20"/>
  <c r="BD335" i="20"/>
  <c r="BD336" i="20"/>
  <c r="BD337" i="20"/>
  <c r="BD338" i="20"/>
  <c r="BD339" i="20"/>
  <c r="BD340" i="20"/>
  <c r="BD341" i="20"/>
  <c r="BD342" i="20"/>
  <c r="BD343" i="20"/>
  <c r="BD344" i="20"/>
  <c r="BD345" i="20"/>
  <c r="BD346" i="20"/>
  <c r="BD347" i="20"/>
  <c r="BD348" i="20"/>
  <c r="BD349" i="20"/>
  <c r="BD350" i="20"/>
  <c r="BD351" i="20"/>
  <c r="BD352" i="20"/>
  <c r="BD353" i="20"/>
  <c r="BD354" i="20"/>
  <c r="BD355" i="20"/>
  <c r="BD356" i="20"/>
  <c r="BD357" i="20"/>
  <c r="BD358" i="20"/>
  <c r="BD359" i="20"/>
  <c r="BD360" i="20"/>
  <c r="BD361" i="20"/>
  <c r="BD362" i="20"/>
  <c r="BD363" i="20"/>
  <c r="BD364" i="20"/>
  <c r="BD365" i="20"/>
  <c r="BD366" i="20"/>
  <c r="BD367" i="20"/>
  <c r="BD368" i="20"/>
  <c r="BD369" i="20"/>
  <c r="BD370" i="20"/>
  <c r="BD371" i="20"/>
  <c r="BD372" i="20"/>
  <c r="BD373" i="20"/>
  <c r="BD374" i="20"/>
  <c r="BD375" i="20"/>
  <c r="BD376" i="20"/>
  <c r="BD377" i="20"/>
  <c r="BD378" i="20"/>
  <c r="BD379" i="20"/>
  <c r="BD380" i="20"/>
  <c r="BD381" i="20"/>
  <c r="BD382" i="20"/>
  <c r="BD383" i="20"/>
  <c r="BD384" i="20"/>
  <c r="BD385" i="20"/>
  <c r="BD386" i="20"/>
  <c r="BD387" i="20"/>
  <c r="BD388" i="20"/>
  <c r="BD389" i="20"/>
  <c r="BD390" i="20"/>
  <c r="BD391" i="20"/>
  <c r="BD392" i="20"/>
  <c r="BD393" i="20"/>
  <c r="BD394" i="20"/>
  <c r="BD395" i="20"/>
  <c r="BD396" i="20"/>
  <c r="BD397" i="20"/>
  <c r="BD398" i="20"/>
  <c r="BD399" i="20"/>
  <c r="BD400" i="20"/>
  <c r="BD401" i="20"/>
  <c r="BD402" i="20"/>
  <c r="BD403" i="20"/>
  <c r="BD404" i="20"/>
  <c r="BD405" i="20"/>
  <c r="BD406" i="20"/>
  <c r="BD407" i="20"/>
  <c r="BD408" i="20"/>
  <c r="BD409" i="20"/>
  <c r="BD410" i="20"/>
  <c r="BD411" i="20"/>
  <c r="BD412" i="20"/>
  <c r="BD413" i="20"/>
  <c r="BD414" i="20"/>
  <c r="BD415" i="20"/>
  <c r="BD416" i="20"/>
  <c r="BD417" i="20"/>
  <c r="BD418" i="20"/>
  <c r="BD419" i="20"/>
  <c r="BD420" i="20"/>
  <c r="BD421" i="20"/>
  <c r="BD422" i="20"/>
  <c r="BD423" i="20"/>
  <c r="BD424" i="20"/>
  <c r="BD425" i="20"/>
  <c r="BD426" i="20"/>
  <c r="BD427" i="20"/>
  <c r="BD428" i="20"/>
  <c r="BD429" i="20"/>
  <c r="BD430" i="20"/>
  <c r="BD431" i="20"/>
  <c r="BD432" i="20"/>
  <c r="BD433" i="20"/>
  <c r="BD434" i="20"/>
  <c r="BD435" i="20"/>
  <c r="BD436" i="20"/>
  <c r="BD437" i="20"/>
  <c r="BD438" i="20"/>
  <c r="BD439" i="20"/>
  <c r="BD440" i="20"/>
  <c r="BD441" i="20"/>
  <c r="BD442" i="20"/>
  <c r="BD443" i="20"/>
  <c r="BD444" i="20"/>
  <c r="BD445" i="20"/>
  <c r="BD446" i="20"/>
  <c r="BD447" i="20"/>
  <c r="BD448" i="20"/>
  <c r="BD449" i="20"/>
  <c r="BD450" i="20"/>
  <c r="BD451" i="20"/>
  <c r="BD452" i="20"/>
  <c r="BD453" i="20"/>
  <c r="BD454" i="20"/>
  <c r="BD455" i="20"/>
  <c r="BD456" i="20"/>
  <c r="BD457" i="20"/>
  <c r="BD458" i="20"/>
  <c r="BD459" i="20"/>
  <c r="BD460" i="20"/>
  <c r="BD461" i="20"/>
  <c r="BD462" i="20"/>
  <c r="BD463" i="20"/>
  <c r="BD464" i="20"/>
  <c r="BD465" i="20"/>
  <c r="BD466" i="20"/>
  <c r="BD467" i="20"/>
  <c r="BD468" i="20"/>
  <c r="BD469" i="20"/>
  <c r="BD470" i="20"/>
  <c r="BD471" i="20"/>
  <c r="BD472" i="20"/>
  <c r="BD473" i="20"/>
  <c r="BD474" i="20"/>
  <c r="BD475" i="20"/>
  <c r="BD476" i="20"/>
  <c r="BD477" i="20"/>
  <c r="BD478" i="20"/>
  <c r="BD479" i="20"/>
  <c r="BD480" i="20"/>
  <c r="BD481" i="20"/>
  <c r="BD482" i="20"/>
  <c r="BD483" i="20"/>
  <c r="BD484" i="20"/>
  <c r="BD485" i="20"/>
  <c r="BD486" i="20"/>
  <c r="BD487" i="20"/>
  <c r="BD488" i="20"/>
  <c r="BD489" i="20"/>
  <c r="BD490" i="20"/>
  <c r="BD491" i="20"/>
  <c r="BD492" i="20"/>
  <c r="BD493" i="20"/>
  <c r="BD494" i="20"/>
  <c r="BD495" i="20"/>
  <c r="BD496" i="20"/>
  <c r="BD497" i="20"/>
  <c r="BD498" i="20"/>
  <c r="BD499" i="20"/>
  <c r="BD500" i="20"/>
  <c r="BD501" i="20"/>
  <c r="BD502" i="20"/>
  <c r="BD503" i="20"/>
  <c r="BD504" i="20"/>
  <c r="BD505" i="20"/>
  <c r="BD506" i="20"/>
  <c r="BD507" i="20"/>
  <c r="BD508" i="20"/>
  <c r="BD509" i="20"/>
  <c r="BD510" i="20"/>
  <c r="BD511" i="20"/>
  <c r="BD512" i="20"/>
  <c r="BD513" i="20"/>
  <c r="BD514" i="20"/>
  <c r="BD515" i="20"/>
  <c r="BD516" i="20"/>
  <c r="BD517" i="20"/>
  <c r="BD518" i="20"/>
  <c r="BD519" i="20"/>
  <c r="BD520" i="20"/>
  <c r="BD521" i="20"/>
  <c r="BD522" i="20"/>
  <c r="BD523" i="20"/>
  <c r="BD524" i="20"/>
  <c r="BD525" i="20"/>
  <c r="BD526" i="20"/>
  <c r="BD527" i="20"/>
  <c r="BD528" i="20"/>
  <c r="BD529" i="20"/>
  <c r="BD530" i="20"/>
  <c r="BD531" i="20"/>
  <c r="BD532" i="20"/>
  <c r="BD533" i="20"/>
  <c r="BD534" i="20"/>
  <c r="BD535" i="20"/>
  <c r="BD536" i="20"/>
  <c r="BD537" i="20"/>
  <c r="BD538" i="20"/>
  <c r="BD539" i="20"/>
  <c r="BD540" i="20"/>
  <c r="BD541" i="20"/>
  <c r="BD542" i="20"/>
  <c r="BD543" i="20"/>
  <c r="BD544" i="20"/>
  <c r="BD545" i="20"/>
  <c r="BD546" i="20"/>
  <c r="BD547" i="20"/>
  <c r="BD548" i="20"/>
  <c r="BD549" i="20"/>
  <c r="BD550" i="20"/>
  <c r="BD551" i="20"/>
  <c r="BD552" i="20"/>
  <c r="BD553" i="20"/>
  <c r="BD554" i="20"/>
  <c r="BD555" i="20"/>
  <c r="BD556" i="20"/>
  <c r="BD557" i="20"/>
  <c r="BD558" i="20"/>
  <c r="BD559" i="20"/>
  <c r="BD560" i="20"/>
  <c r="BD561" i="20"/>
  <c r="BD562" i="20"/>
  <c r="BD563" i="20"/>
  <c r="BD564" i="20"/>
  <c r="BD565" i="20"/>
  <c r="BC2" i="20"/>
  <c r="BC3" i="20"/>
  <c r="BC4" i="20"/>
  <c r="BC5" i="20"/>
  <c r="BC6" i="20"/>
  <c r="BC7" i="20"/>
  <c r="BC8" i="20"/>
  <c r="BC9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C76" i="20"/>
  <c r="BC77" i="20"/>
  <c r="BC78" i="20"/>
  <c r="BC79" i="20"/>
  <c r="BC80" i="20"/>
  <c r="BC81" i="20"/>
  <c r="BC82" i="20"/>
  <c r="BC83" i="20"/>
  <c r="BC84" i="20"/>
  <c r="BC85" i="20"/>
  <c r="BC86" i="20"/>
  <c r="BC87" i="20"/>
  <c r="BC88" i="20"/>
  <c r="BC89" i="20"/>
  <c r="BC90" i="20"/>
  <c r="BC91" i="20"/>
  <c r="BC92" i="20"/>
  <c r="BC93" i="20"/>
  <c r="BC94" i="20"/>
  <c r="BC95" i="20"/>
  <c r="BC96" i="20"/>
  <c r="BC97" i="20"/>
  <c r="BC98" i="20"/>
  <c r="BC99" i="20"/>
  <c r="BC100" i="20"/>
  <c r="BC101" i="20"/>
  <c r="BC102" i="20"/>
  <c r="BC103" i="20"/>
  <c r="BC104" i="20"/>
  <c r="BC105" i="20"/>
  <c r="BC106" i="20"/>
  <c r="BC107" i="20"/>
  <c r="BC108" i="20"/>
  <c r="BC109" i="20"/>
  <c r="BC110" i="20"/>
  <c r="BC111" i="20"/>
  <c r="BC112" i="20"/>
  <c r="BC113" i="20"/>
  <c r="BC114" i="20"/>
  <c r="BC115" i="20"/>
  <c r="BC116" i="20"/>
  <c r="BC117" i="20"/>
  <c r="BC118" i="20"/>
  <c r="BC119" i="20"/>
  <c r="BC120" i="20"/>
  <c r="BC121" i="20"/>
  <c r="BC122" i="20"/>
  <c r="BC123" i="20"/>
  <c r="BC124" i="20"/>
  <c r="BC125" i="20"/>
  <c r="BC126" i="20"/>
  <c r="BC127" i="20"/>
  <c r="BC128" i="20"/>
  <c r="BC129" i="20"/>
  <c r="BC130" i="20"/>
  <c r="BC131" i="20"/>
  <c r="BC132" i="20"/>
  <c r="BC133" i="20"/>
  <c r="BC134" i="20"/>
  <c r="BC135" i="20"/>
  <c r="BC136" i="20"/>
  <c r="BC137" i="20"/>
  <c r="BC138" i="20"/>
  <c r="BC139" i="20"/>
  <c r="BC140" i="20"/>
  <c r="BC141" i="20"/>
  <c r="BC142" i="20"/>
  <c r="BC143" i="20"/>
  <c r="BC144" i="20"/>
  <c r="BC145" i="20"/>
  <c r="BC146" i="20"/>
  <c r="BC147" i="20"/>
  <c r="BC148" i="20"/>
  <c r="BC149" i="20"/>
  <c r="BC150" i="20"/>
  <c r="BC151" i="20"/>
  <c r="BC152" i="20"/>
  <c r="BC153" i="20"/>
  <c r="BC154" i="20"/>
  <c r="BC155" i="20"/>
  <c r="BC156" i="20"/>
  <c r="BC157" i="20"/>
  <c r="BC158" i="20"/>
  <c r="BC159" i="20"/>
  <c r="BC160" i="20"/>
  <c r="BC161" i="20"/>
  <c r="BC162" i="20"/>
  <c r="BC163" i="20"/>
  <c r="BC164" i="20"/>
  <c r="BC165" i="20"/>
  <c r="BC166" i="20"/>
  <c r="BC167" i="20"/>
  <c r="BC168" i="20"/>
  <c r="BC169" i="20"/>
  <c r="BC170" i="20"/>
  <c r="BC171" i="20"/>
  <c r="BC172" i="20"/>
  <c r="BC173" i="20"/>
  <c r="BC174" i="20"/>
  <c r="BC175" i="20"/>
  <c r="BC176" i="20"/>
  <c r="BC177" i="20"/>
  <c r="BC178" i="20"/>
  <c r="BC179" i="20"/>
  <c r="BC180" i="20"/>
  <c r="BC181" i="20"/>
  <c r="BC182" i="20"/>
  <c r="BC183" i="20"/>
  <c r="BC184" i="20"/>
  <c r="BC185" i="20"/>
  <c r="BC186" i="20"/>
  <c r="BC187" i="20"/>
  <c r="BC188" i="20"/>
  <c r="BC189" i="20"/>
  <c r="BC190" i="20"/>
  <c r="BC191" i="20"/>
  <c r="BC192" i="20"/>
  <c r="BC193" i="20"/>
  <c r="BC194" i="20"/>
  <c r="BC195" i="20"/>
  <c r="BC196" i="20"/>
  <c r="BC197" i="20"/>
  <c r="BC198" i="20"/>
  <c r="BC199" i="20"/>
  <c r="BC200" i="20"/>
  <c r="BC201" i="20"/>
  <c r="BC202" i="20"/>
  <c r="BC203" i="20"/>
  <c r="BC204" i="20"/>
  <c r="BC205" i="20"/>
  <c r="BC206" i="20"/>
  <c r="BC207" i="20"/>
  <c r="BC208" i="20"/>
  <c r="BC209" i="20"/>
  <c r="BC210" i="20"/>
  <c r="BC211" i="20"/>
  <c r="BC212" i="20"/>
  <c r="BC213" i="20"/>
  <c r="BC214" i="20"/>
  <c r="BC215" i="20"/>
  <c r="BC216" i="20"/>
  <c r="BC217" i="20"/>
  <c r="BC218" i="20"/>
  <c r="BC219" i="20"/>
  <c r="BC220" i="20"/>
  <c r="BC221" i="20"/>
  <c r="BC222" i="20"/>
  <c r="BC223" i="20"/>
  <c r="BC224" i="20"/>
  <c r="BC225" i="20"/>
  <c r="BC226" i="20"/>
  <c r="BC227" i="20"/>
  <c r="BC228" i="20"/>
  <c r="BC229" i="20"/>
  <c r="BC230" i="20"/>
  <c r="BC231" i="20"/>
  <c r="BC232" i="20"/>
  <c r="BC233" i="20"/>
  <c r="BC234" i="20"/>
  <c r="BC235" i="20"/>
  <c r="BC236" i="20"/>
  <c r="BC237" i="20"/>
  <c r="BC238" i="20"/>
  <c r="BC239" i="20"/>
  <c r="BC240" i="20"/>
  <c r="BC241" i="20"/>
  <c r="BC242" i="20"/>
  <c r="BC243" i="20"/>
  <c r="BC244" i="20"/>
  <c r="BC245" i="20"/>
  <c r="BC246" i="20"/>
  <c r="BC247" i="20"/>
  <c r="BC248" i="20"/>
  <c r="BC249" i="20"/>
  <c r="BC250" i="20"/>
  <c r="BC251" i="20"/>
  <c r="BC252" i="20"/>
  <c r="BC253" i="20"/>
  <c r="BC254" i="20"/>
  <c r="BC255" i="20"/>
  <c r="BC256" i="20"/>
  <c r="BC257" i="20"/>
  <c r="BC258" i="20"/>
  <c r="BC259" i="20"/>
  <c r="BC260" i="20"/>
  <c r="BC261" i="20"/>
  <c r="BC262" i="20"/>
  <c r="BC263" i="20"/>
  <c r="BC264" i="20"/>
  <c r="BC265" i="20"/>
  <c r="BC266" i="20"/>
  <c r="BC267" i="20"/>
  <c r="BC268" i="20"/>
  <c r="BC269" i="20"/>
  <c r="BC270" i="20"/>
  <c r="BC271" i="20"/>
  <c r="BC272" i="20"/>
  <c r="BC273" i="20"/>
  <c r="BC274" i="20"/>
  <c r="BC275" i="20"/>
  <c r="BC276" i="20"/>
  <c r="BC277" i="20"/>
  <c r="BC278" i="20"/>
  <c r="BC279" i="20"/>
  <c r="BC280" i="20"/>
  <c r="BC281" i="20"/>
  <c r="BC282" i="20"/>
  <c r="BC283" i="20"/>
  <c r="BC284" i="20"/>
  <c r="BC285" i="20"/>
  <c r="BC286" i="20"/>
  <c r="BC287" i="20"/>
  <c r="BC288" i="20"/>
  <c r="BC289" i="20"/>
  <c r="BC290" i="20"/>
  <c r="BC291" i="20"/>
  <c r="BC292" i="20"/>
  <c r="BC293" i="20"/>
  <c r="BC294" i="20"/>
  <c r="BC295" i="20"/>
  <c r="BC296" i="20"/>
  <c r="BC297" i="20"/>
  <c r="BC298" i="20"/>
  <c r="BC299" i="20"/>
  <c r="BC300" i="20"/>
  <c r="BC301" i="20"/>
  <c r="BC302" i="20"/>
  <c r="BC303" i="20"/>
  <c r="BC304" i="20"/>
  <c r="BC305" i="20"/>
  <c r="BC306" i="20"/>
  <c r="BC307" i="20"/>
  <c r="BC308" i="20"/>
  <c r="BC309" i="20"/>
  <c r="BC310" i="20"/>
  <c r="BC311" i="20"/>
  <c r="BC312" i="20"/>
  <c r="BC313" i="20"/>
  <c r="BC314" i="20"/>
  <c r="BC315" i="20"/>
  <c r="BC316" i="20"/>
  <c r="BC317" i="20"/>
  <c r="BC318" i="20"/>
  <c r="BC319" i="20"/>
  <c r="BC320" i="20"/>
  <c r="BC321" i="20"/>
  <c r="BC322" i="20"/>
  <c r="BC323" i="20"/>
  <c r="BC324" i="20"/>
  <c r="BC325" i="20"/>
  <c r="BC326" i="20"/>
  <c r="BC327" i="20"/>
  <c r="BC328" i="20"/>
  <c r="BC329" i="20"/>
  <c r="BC330" i="20"/>
  <c r="BC331" i="20"/>
  <c r="BC332" i="20"/>
  <c r="BC333" i="20"/>
  <c r="BC334" i="20"/>
  <c r="BC335" i="20"/>
  <c r="BC336" i="20"/>
  <c r="BC337" i="20"/>
  <c r="BC338" i="20"/>
  <c r="BC339" i="20"/>
  <c r="BC340" i="20"/>
  <c r="BC341" i="20"/>
  <c r="BC342" i="20"/>
  <c r="BC343" i="20"/>
  <c r="BC344" i="20"/>
  <c r="BC345" i="20"/>
  <c r="BC346" i="20"/>
  <c r="BC347" i="20"/>
  <c r="BC348" i="20"/>
  <c r="BC349" i="20"/>
  <c r="BC350" i="20"/>
  <c r="BC351" i="20"/>
  <c r="BC352" i="20"/>
  <c r="BC353" i="20"/>
  <c r="BC354" i="20"/>
  <c r="BC355" i="20"/>
  <c r="BC356" i="20"/>
  <c r="BC357" i="20"/>
  <c r="BC358" i="20"/>
  <c r="BC359" i="20"/>
  <c r="BC360" i="20"/>
  <c r="BC361" i="20"/>
  <c r="BC362" i="20"/>
  <c r="BC363" i="20"/>
  <c r="BC364" i="20"/>
  <c r="BC365" i="20"/>
  <c r="BC366" i="20"/>
  <c r="BC367" i="20"/>
  <c r="BC368" i="20"/>
  <c r="BC369" i="20"/>
  <c r="BC370" i="20"/>
  <c r="BC371" i="20"/>
  <c r="BC372" i="20"/>
  <c r="BC373" i="20"/>
  <c r="BC374" i="20"/>
  <c r="BC375" i="20"/>
  <c r="BC376" i="20"/>
  <c r="BC377" i="20"/>
  <c r="BC378" i="20"/>
  <c r="BC379" i="20"/>
  <c r="BC380" i="20"/>
  <c r="BC381" i="20"/>
  <c r="BC382" i="20"/>
  <c r="BC383" i="20"/>
  <c r="BC384" i="20"/>
  <c r="BC385" i="20"/>
  <c r="BC386" i="20"/>
  <c r="BC387" i="20"/>
  <c r="BC388" i="20"/>
  <c r="BC389" i="20"/>
  <c r="BC390" i="20"/>
  <c r="BC391" i="20"/>
  <c r="BC392" i="20"/>
  <c r="BC393" i="20"/>
  <c r="BC394" i="20"/>
  <c r="BC395" i="20"/>
  <c r="BC396" i="20"/>
  <c r="BC397" i="20"/>
  <c r="BC398" i="20"/>
  <c r="BC399" i="20"/>
  <c r="BC400" i="20"/>
  <c r="BC401" i="20"/>
  <c r="BC402" i="20"/>
  <c r="BC403" i="20"/>
  <c r="BC404" i="20"/>
  <c r="BC405" i="20"/>
  <c r="BC406" i="20"/>
  <c r="BC407" i="20"/>
  <c r="BC408" i="20"/>
  <c r="BC409" i="20"/>
  <c r="BC410" i="20"/>
  <c r="BC411" i="20"/>
  <c r="BC412" i="20"/>
  <c r="BC413" i="20"/>
  <c r="BC414" i="20"/>
  <c r="BC415" i="20"/>
  <c r="BC416" i="20"/>
  <c r="BC417" i="20"/>
  <c r="BC418" i="20"/>
  <c r="BC419" i="20"/>
  <c r="BC420" i="20"/>
  <c r="BC421" i="20"/>
  <c r="BC422" i="20"/>
  <c r="BC423" i="20"/>
  <c r="BC424" i="20"/>
  <c r="BC425" i="20"/>
  <c r="BC426" i="20"/>
  <c r="BC427" i="20"/>
  <c r="BC428" i="20"/>
  <c r="BC429" i="20"/>
  <c r="BC430" i="20"/>
  <c r="BC431" i="20"/>
  <c r="BC432" i="20"/>
  <c r="BC433" i="20"/>
  <c r="BC434" i="20"/>
  <c r="BC435" i="20"/>
  <c r="BC436" i="20"/>
  <c r="BC437" i="20"/>
  <c r="BC438" i="20"/>
  <c r="BC439" i="20"/>
  <c r="BC440" i="20"/>
  <c r="BC441" i="20"/>
  <c r="BC442" i="20"/>
  <c r="BC443" i="20"/>
  <c r="BC444" i="20"/>
  <c r="BC445" i="20"/>
  <c r="BC446" i="20"/>
  <c r="BC447" i="20"/>
  <c r="BC448" i="20"/>
  <c r="BC449" i="20"/>
  <c r="BC450" i="20"/>
  <c r="BC451" i="20"/>
  <c r="BC452" i="20"/>
  <c r="BC453" i="20"/>
  <c r="BC454" i="20"/>
  <c r="BC455" i="20"/>
  <c r="BC456" i="20"/>
  <c r="BC457" i="20"/>
  <c r="BC458" i="20"/>
  <c r="BC459" i="20"/>
  <c r="BC460" i="20"/>
  <c r="BC461" i="20"/>
  <c r="BC462" i="20"/>
  <c r="BC463" i="20"/>
  <c r="BC464" i="20"/>
  <c r="BC465" i="20"/>
  <c r="BC466" i="20"/>
  <c r="BC467" i="20"/>
  <c r="BC468" i="20"/>
  <c r="BC469" i="20"/>
  <c r="BC470" i="20"/>
  <c r="BC471" i="20"/>
  <c r="BC472" i="20"/>
  <c r="BC473" i="20"/>
  <c r="BC474" i="20"/>
  <c r="BC475" i="20"/>
  <c r="BC476" i="20"/>
  <c r="BC477" i="20"/>
  <c r="BC478" i="20"/>
  <c r="BC479" i="20"/>
  <c r="BC480" i="20"/>
  <c r="BC481" i="20"/>
  <c r="BC482" i="20"/>
  <c r="BC483" i="20"/>
  <c r="BC484" i="20"/>
  <c r="BC485" i="20"/>
  <c r="BC486" i="20"/>
  <c r="BC487" i="20"/>
  <c r="BC488" i="20"/>
  <c r="BC489" i="20"/>
  <c r="BC490" i="20"/>
  <c r="BC491" i="20"/>
  <c r="BC492" i="20"/>
  <c r="BC493" i="20"/>
  <c r="BC494" i="20"/>
  <c r="BC495" i="20"/>
  <c r="BC496" i="20"/>
  <c r="BC497" i="20"/>
  <c r="BC498" i="20"/>
  <c r="BC499" i="20"/>
  <c r="BC500" i="20"/>
  <c r="BC501" i="20"/>
  <c r="BC502" i="20"/>
  <c r="BC503" i="20"/>
  <c r="BC504" i="20"/>
  <c r="BC505" i="20"/>
  <c r="BC506" i="20"/>
  <c r="BC507" i="20"/>
  <c r="BC508" i="20"/>
  <c r="BC509" i="20"/>
  <c r="BC510" i="20"/>
  <c r="BC511" i="20"/>
  <c r="BC512" i="20"/>
  <c r="BC513" i="20"/>
  <c r="BC514" i="20"/>
  <c r="BC515" i="20"/>
  <c r="BC516" i="20"/>
  <c r="BC517" i="20"/>
  <c r="BC518" i="20"/>
  <c r="BC519" i="20"/>
  <c r="BC520" i="20"/>
  <c r="BC521" i="20"/>
  <c r="BC522" i="20"/>
  <c r="BC523" i="20"/>
  <c r="BC524" i="20"/>
  <c r="BC525" i="20"/>
  <c r="BC526" i="20"/>
  <c r="BC527" i="20"/>
  <c r="BC528" i="20"/>
  <c r="BC529" i="20"/>
  <c r="BC530" i="20"/>
  <c r="BC531" i="20"/>
  <c r="BC532" i="20"/>
  <c r="BC533" i="20"/>
  <c r="BC534" i="20"/>
  <c r="BC535" i="20"/>
  <c r="BC536" i="20"/>
  <c r="BC537" i="20"/>
  <c r="BC538" i="20"/>
  <c r="BC539" i="20"/>
  <c r="BC540" i="20"/>
  <c r="BC541" i="20"/>
  <c r="BC542" i="20"/>
  <c r="BC543" i="20"/>
  <c r="BC544" i="20"/>
  <c r="BC545" i="20"/>
  <c r="BC546" i="20"/>
  <c r="BC547" i="20"/>
  <c r="BC548" i="20"/>
  <c r="BC549" i="20"/>
  <c r="BC550" i="20"/>
  <c r="BC551" i="20"/>
  <c r="BC552" i="20"/>
  <c r="BC553" i="20"/>
  <c r="BC554" i="20"/>
  <c r="BC555" i="20"/>
  <c r="BC556" i="20"/>
  <c r="BC557" i="20"/>
  <c r="BC558" i="20"/>
  <c r="BC559" i="20"/>
  <c r="BC560" i="20"/>
  <c r="BC561" i="20"/>
  <c r="BC562" i="20"/>
  <c r="BC563" i="20"/>
  <c r="BC564" i="20"/>
  <c r="BC565" i="20"/>
  <c r="BB2" i="20"/>
  <c r="BB3" i="20"/>
  <c r="BB4" i="20"/>
  <c r="BB5" i="20"/>
  <c r="BB6" i="20"/>
  <c r="BB7" i="20"/>
  <c r="BB8" i="20"/>
  <c r="BB9" i="20"/>
  <c r="BB10" i="20"/>
  <c r="BB11" i="20"/>
  <c r="BB12" i="20"/>
  <c r="BB13" i="20"/>
  <c r="BB14" i="20"/>
  <c r="BB15" i="20"/>
  <c r="BB16" i="20"/>
  <c r="BB17" i="20"/>
  <c r="BB18" i="20"/>
  <c r="BB19" i="20"/>
  <c r="BB20" i="20"/>
  <c r="BB21" i="20"/>
  <c r="BB22" i="20"/>
  <c r="BB23" i="20"/>
  <c r="BB24" i="20"/>
  <c r="BB25" i="20"/>
  <c r="BB26" i="20"/>
  <c r="BB27" i="20"/>
  <c r="BB28" i="20"/>
  <c r="BB29" i="20"/>
  <c r="BB30" i="20"/>
  <c r="BB31" i="20"/>
  <c r="BB32" i="20"/>
  <c r="BB33" i="20"/>
  <c r="BB34" i="20"/>
  <c r="BB35" i="20"/>
  <c r="BB36" i="20"/>
  <c r="BB37" i="20"/>
  <c r="BB38" i="20"/>
  <c r="BB39" i="20"/>
  <c r="BB40" i="20"/>
  <c r="BB41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B76" i="20"/>
  <c r="BB77" i="20"/>
  <c r="BB78" i="20"/>
  <c r="BB79" i="20"/>
  <c r="BB80" i="20"/>
  <c r="BB81" i="20"/>
  <c r="BB82" i="20"/>
  <c r="BB83" i="20"/>
  <c r="BB84" i="20"/>
  <c r="BB85" i="20"/>
  <c r="BB86" i="20"/>
  <c r="BB87" i="20"/>
  <c r="BB88" i="20"/>
  <c r="BB89" i="20"/>
  <c r="BB90" i="20"/>
  <c r="BB91" i="20"/>
  <c r="BB92" i="20"/>
  <c r="BB93" i="20"/>
  <c r="BB94" i="20"/>
  <c r="BB95" i="20"/>
  <c r="BB96" i="20"/>
  <c r="BB97" i="20"/>
  <c r="BB98" i="20"/>
  <c r="BB99" i="20"/>
  <c r="BB100" i="20"/>
  <c r="BB101" i="20"/>
  <c r="BB102" i="20"/>
  <c r="BB103" i="20"/>
  <c r="BB104" i="20"/>
  <c r="BB105" i="20"/>
  <c r="BB106" i="20"/>
  <c r="BB107" i="20"/>
  <c r="BB108" i="20"/>
  <c r="BB109" i="20"/>
  <c r="BB110" i="20"/>
  <c r="BB111" i="20"/>
  <c r="BB112" i="20"/>
  <c r="BB113" i="20"/>
  <c r="BB114" i="20"/>
  <c r="BB115" i="20"/>
  <c r="BB116" i="20"/>
  <c r="BB117" i="20"/>
  <c r="BB118" i="20"/>
  <c r="BB119" i="20"/>
  <c r="BB120" i="20"/>
  <c r="BB121" i="20"/>
  <c r="BB122" i="20"/>
  <c r="BB123" i="20"/>
  <c r="BB124" i="20"/>
  <c r="BB125" i="20"/>
  <c r="BB126" i="20"/>
  <c r="BB127" i="20"/>
  <c r="BB128" i="20"/>
  <c r="BB129" i="20"/>
  <c r="BB130" i="20"/>
  <c r="BB131" i="20"/>
  <c r="BB132" i="20"/>
  <c r="BB133" i="20"/>
  <c r="BB134" i="20"/>
  <c r="BB135" i="20"/>
  <c r="BB136" i="20"/>
  <c r="BB137" i="20"/>
  <c r="BB138" i="20"/>
  <c r="BB139" i="20"/>
  <c r="BB140" i="20"/>
  <c r="BB141" i="20"/>
  <c r="BB142" i="20"/>
  <c r="BB143" i="20"/>
  <c r="BB144" i="20"/>
  <c r="BB145" i="20"/>
  <c r="BB146" i="20"/>
  <c r="BB147" i="20"/>
  <c r="BB148" i="20"/>
  <c r="BB149" i="20"/>
  <c r="BB150" i="20"/>
  <c r="BB151" i="20"/>
  <c r="BB152" i="20"/>
  <c r="BB153" i="20"/>
  <c r="BB154" i="20"/>
  <c r="BB155" i="20"/>
  <c r="BB156" i="20"/>
  <c r="BB157" i="20"/>
  <c r="BB158" i="20"/>
  <c r="BB159" i="20"/>
  <c r="BB160" i="20"/>
  <c r="BB161" i="20"/>
  <c r="BB162" i="20"/>
  <c r="BB163" i="20"/>
  <c r="BB164" i="20"/>
  <c r="BB165" i="20"/>
  <c r="BB166" i="20"/>
  <c r="BB167" i="20"/>
  <c r="BB168" i="20"/>
  <c r="BB169" i="20"/>
  <c r="BB170" i="20"/>
  <c r="BB171" i="20"/>
  <c r="BB172" i="20"/>
  <c r="BB173" i="20"/>
  <c r="BB174" i="20"/>
  <c r="BB175" i="20"/>
  <c r="BB176" i="20"/>
  <c r="BB177" i="20"/>
  <c r="BB178" i="20"/>
  <c r="BB179" i="20"/>
  <c r="BB180" i="20"/>
  <c r="BB181" i="20"/>
  <c r="BB182" i="20"/>
  <c r="BB183" i="20"/>
  <c r="BB184" i="20"/>
  <c r="BB185" i="20"/>
  <c r="BB186" i="20"/>
  <c r="BB187" i="20"/>
  <c r="BB188" i="20"/>
  <c r="BB189" i="20"/>
  <c r="BB190" i="20"/>
  <c r="BB191" i="20"/>
  <c r="BB192" i="20"/>
  <c r="BB193" i="20"/>
  <c r="BB194" i="20"/>
  <c r="BB195" i="20"/>
  <c r="BB196" i="20"/>
  <c r="BB197" i="20"/>
  <c r="BB198" i="20"/>
  <c r="BB199" i="20"/>
  <c r="BB200" i="20"/>
  <c r="BB201" i="20"/>
  <c r="BB202" i="20"/>
  <c r="BB203" i="20"/>
  <c r="BB204" i="20"/>
  <c r="BB205" i="20"/>
  <c r="BB206" i="20"/>
  <c r="BB207" i="20"/>
  <c r="BB208" i="20"/>
  <c r="BB209" i="20"/>
  <c r="BB210" i="20"/>
  <c r="BB211" i="20"/>
  <c r="BB212" i="20"/>
  <c r="BB213" i="20"/>
  <c r="BB214" i="20"/>
  <c r="BB215" i="20"/>
  <c r="BB216" i="20"/>
  <c r="BB217" i="20"/>
  <c r="BB218" i="20"/>
  <c r="BB219" i="20"/>
  <c r="BB220" i="20"/>
  <c r="BB221" i="20"/>
  <c r="BB222" i="20"/>
  <c r="BB223" i="20"/>
  <c r="BB224" i="20"/>
  <c r="BB225" i="20"/>
  <c r="BB226" i="20"/>
  <c r="BB227" i="20"/>
  <c r="BB228" i="20"/>
  <c r="BB229" i="20"/>
  <c r="BB230" i="20"/>
  <c r="BB231" i="20"/>
  <c r="BB232" i="20"/>
  <c r="BB233" i="20"/>
  <c r="BB234" i="20"/>
  <c r="BB235" i="20"/>
  <c r="BB236" i="20"/>
  <c r="BB237" i="20"/>
  <c r="BB238" i="20"/>
  <c r="BB239" i="20"/>
  <c r="BB240" i="20"/>
  <c r="BB241" i="20"/>
  <c r="BB242" i="20"/>
  <c r="BB243" i="20"/>
  <c r="BB244" i="20"/>
  <c r="BB245" i="20"/>
  <c r="BB246" i="20"/>
  <c r="BB247" i="20"/>
  <c r="BB248" i="20"/>
  <c r="BB249" i="20"/>
  <c r="BB250" i="20"/>
  <c r="BB251" i="20"/>
  <c r="BB252" i="20"/>
  <c r="BB253" i="20"/>
  <c r="BB254" i="20"/>
  <c r="BB255" i="20"/>
  <c r="BB256" i="20"/>
  <c r="BB257" i="20"/>
  <c r="BB258" i="20"/>
  <c r="BB259" i="20"/>
  <c r="BB260" i="20"/>
  <c r="BB261" i="20"/>
  <c r="BB262" i="20"/>
  <c r="BB263" i="20"/>
  <c r="BB264" i="20"/>
  <c r="BB265" i="20"/>
  <c r="BB266" i="20"/>
  <c r="BB267" i="20"/>
  <c r="BB268" i="20"/>
  <c r="BB269" i="20"/>
  <c r="BB270" i="20"/>
  <c r="BB271" i="20"/>
  <c r="BB272" i="20"/>
  <c r="BB273" i="20"/>
  <c r="BB274" i="20"/>
  <c r="BB275" i="20"/>
  <c r="BB276" i="20"/>
  <c r="BB277" i="20"/>
  <c r="BB278" i="20"/>
  <c r="BB279" i="20"/>
  <c r="BB280" i="20"/>
  <c r="BB281" i="20"/>
  <c r="BB282" i="20"/>
  <c r="BB283" i="20"/>
  <c r="BB284" i="20"/>
  <c r="BB285" i="20"/>
  <c r="BB286" i="20"/>
  <c r="BB287" i="20"/>
  <c r="BB288" i="20"/>
  <c r="BB289" i="20"/>
  <c r="BB290" i="20"/>
  <c r="BB291" i="20"/>
  <c r="BB292" i="20"/>
  <c r="BB293" i="20"/>
  <c r="BB294" i="20"/>
  <c r="BB295" i="20"/>
  <c r="BB296" i="20"/>
  <c r="BB297" i="20"/>
  <c r="BB298" i="20"/>
  <c r="BB299" i="20"/>
  <c r="BB300" i="20"/>
  <c r="BB301" i="20"/>
  <c r="BB302" i="20"/>
  <c r="BB303" i="20"/>
  <c r="BB304" i="20"/>
  <c r="BB305" i="20"/>
  <c r="BB306" i="20"/>
  <c r="BB307" i="20"/>
  <c r="BB308" i="20"/>
  <c r="BB309" i="20"/>
  <c r="BB310" i="20"/>
  <c r="BB311" i="20"/>
  <c r="BB312" i="20"/>
  <c r="BB313" i="20"/>
  <c r="BB314" i="20"/>
  <c r="BB315" i="20"/>
  <c r="BB316" i="20"/>
  <c r="BB317" i="20"/>
  <c r="BB318" i="20"/>
  <c r="BB319" i="20"/>
  <c r="BB320" i="20"/>
  <c r="BB321" i="20"/>
  <c r="BB322" i="20"/>
  <c r="BB323" i="20"/>
  <c r="BB324" i="20"/>
  <c r="BB325" i="20"/>
  <c r="BB326" i="20"/>
  <c r="BB327" i="20"/>
  <c r="BB328" i="20"/>
  <c r="BB329" i="20"/>
  <c r="BB330" i="20"/>
  <c r="BB331" i="20"/>
  <c r="BB332" i="20"/>
  <c r="BB333" i="20"/>
  <c r="BB334" i="20"/>
  <c r="BB335" i="20"/>
  <c r="BB336" i="20"/>
  <c r="BB337" i="20"/>
  <c r="BB338" i="20"/>
  <c r="BB339" i="20"/>
  <c r="BB340" i="20"/>
  <c r="BB341" i="20"/>
  <c r="BB342" i="20"/>
  <c r="BB343" i="20"/>
  <c r="BB344" i="20"/>
  <c r="BB345" i="20"/>
  <c r="BB346" i="20"/>
  <c r="BB347" i="20"/>
  <c r="BB348" i="20"/>
  <c r="BB349" i="20"/>
  <c r="BB350" i="20"/>
  <c r="BB351" i="20"/>
  <c r="BB352" i="20"/>
  <c r="BB353" i="20"/>
  <c r="BB354" i="20"/>
  <c r="BB355" i="20"/>
  <c r="BB356" i="20"/>
  <c r="BB357" i="20"/>
  <c r="BB358" i="20"/>
  <c r="BB359" i="20"/>
  <c r="BB360" i="20"/>
  <c r="BB361" i="20"/>
  <c r="BB362" i="20"/>
  <c r="BB363" i="20"/>
  <c r="BB364" i="20"/>
  <c r="BB365" i="20"/>
  <c r="BB366" i="20"/>
  <c r="BB367" i="20"/>
  <c r="BB368" i="20"/>
  <c r="BB369" i="20"/>
  <c r="BB370" i="20"/>
  <c r="BB371" i="20"/>
  <c r="BB372" i="20"/>
  <c r="BB373" i="20"/>
  <c r="BB374" i="20"/>
  <c r="BB375" i="20"/>
  <c r="BB376" i="20"/>
  <c r="BB377" i="20"/>
  <c r="BB378" i="20"/>
  <c r="BB379" i="20"/>
  <c r="BB380" i="20"/>
  <c r="BB381" i="20"/>
  <c r="BB382" i="20"/>
  <c r="BB383" i="20"/>
  <c r="BB384" i="20"/>
  <c r="BB385" i="20"/>
  <c r="BB386" i="20"/>
  <c r="BB387" i="20"/>
  <c r="BB388" i="20"/>
  <c r="BB389" i="20"/>
  <c r="BB390" i="20"/>
  <c r="BB391" i="20"/>
  <c r="BB392" i="20"/>
  <c r="BB393" i="20"/>
  <c r="BB394" i="20"/>
  <c r="BB395" i="20"/>
  <c r="BB396" i="20"/>
  <c r="BB397" i="20"/>
  <c r="BB398" i="20"/>
  <c r="BB399" i="20"/>
  <c r="BB400" i="20"/>
  <c r="BB401" i="20"/>
  <c r="BB402" i="20"/>
  <c r="BB403" i="20"/>
  <c r="BB404" i="20"/>
  <c r="BB405" i="20"/>
  <c r="BB406" i="20"/>
  <c r="BB407" i="20"/>
  <c r="BB408" i="20"/>
  <c r="BB409" i="20"/>
  <c r="BB410" i="20"/>
  <c r="BB411" i="20"/>
  <c r="BB412" i="20"/>
  <c r="BB413" i="20"/>
  <c r="BB414" i="20"/>
  <c r="BB415" i="20"/>
  <c r="BB416" i="20"/>
  <c r="BB417" i="20"/>
  <c r="BB418" i="20"/>
  <c r="BB419" i="20"/>
  <c r="BB420" i="20"/>
  <c r="BB421" i="20"/>
  <c r="BB422" i="20"/>
  <c r="BB423" i="20"/>
  <c r="BB424" i="20"/>
  <c r="BB425" i="20"/>
  <c r="BB426" i="20"/>
  <c r="BB427" i="20"/>
  <c r="BB428" i="20"/>
  <c r="BB429" i="20"/>
  <c r="BB430" i="20"/>
  <c r="BB431" i="20"/>
  <c r="BB432" i="20"/>
  <c r="BB433" i="20"/>
  <c r="BB434" i="20"/>
  <c r="BB435" i="20"/>
  <c r="BB436" i="20"/>
  <c r="BB437" i="20"/>
  <c r="BB438" i="20"/>
  <c r="BB439" i="20"/>
  <c r="BB440" i="20"/>
  <c r="BB441" i="20"/>
  <c r="BB442" i="20"/>
  <c r="BB443" i="20"/>
  <c r="BB444" i="20"/>
  <c r="BB445" i="20"/>
  <c r="BB446" i="20"/>
  <c r="BB447" i="20"/>
  <c r="BB448" i="20"/>
  <c r="BB449" i="20"/>
  <c r="BB450" i="20"/>
  <c r="BB451" i="20"/>
  <c r="BB452" i="20"/>
  <c r="BB453" i="20"/>
  <c r="BB454" i="20"/>
  <c r="BB455" i="20"/>
  <c r="BB456" i="20"/>
  <c r="BB457" i="20"/>
  <c r="BB458" i="20"/>
  <c r="BB459" i="20"/>
  <c r="BB460" i="20"/>
  <c r="BB461" i="20"/>
  <c r="BB462" i="20"/>
  <c r="BB463" i="20"/>
  <c r="BB464" i="20"/>
  <c r="BB465" i="20"/>
  <c r="BB466" i="20"/>
  <c r="BB467" i="20"/>
  <c r="BB468" i="20"/>
  <c r="BB469" i="20"/>
  <c r="BB470" i="20"/>
  <c r="BB471" i="20"/>
  <c r="BB472" i="20"/>
  <c r="BB473" i="20"/>
  <c r="BB474" i="20"/>
  <c r="BB475" i="20"/>
  <c r="BB476" i="20"/>
  <c r="BB477" i="20"/>
  <c r="BB478" i="20"/>
  <c r="BB479" i="20"/>
  <c r="BB480" i="20"/>
  <c r="BB481" i="20"/>
  <c r="BB482" i="20"/>
  <c r="BB483" i="20"/>
  <c r="BB484" i="20"/>
  <c r="BB485" i="20"/>
  <c r="BB486" i="20"/>
  <c r="BB487" i="20"/>
  <c r="BB488" i="20"/>
  <c r="BB489" i="20"/>
  <c r="BB490" i="20"/>
  <c r="BB491" i="20"/>
  <c r="BB492" i="20"/>
  <c r="BB493" i="20"/>
  <c r="BB494" i="20"/>
  <c r="BB495" i="20"/>
  <c r="BB496" i="20"/>
  <c r="BB497" i="20"/>
  <c r="BB498" i="20"/>
  <c r="BB499" i="20"/>
  <c r="BB500" i="20"/>
  <c r="BB501" i="20"/>
  <c r="BB502" i="20"/>
  <c r="BB503" i="20"/>
  <c r="BB504" i="20"/>
  <c r="BB505" i="20"/>
  <c r="BB506" i="20"/>
  <c r="BB507" i="20"/>
  <c r="BB508" i="20"/>
  <c r="BB509" i="20"/>
  <c r="BB510" i="20"/>
  <c r="BB511" i="20"/>
  <c r="BB512" i="20"/>
  <c r="BB513" i="20"/>
  <c r="BB514" i="20"/>
  <c r="BB515" i="20"/>
  <c r="BB516" i="20"/>
  <c r="BB517" i="20"/>
  <c r="BB518" i="20"/>
  <c r="BB519" i="20"/>
  <c r="BB520" i="20"/>
  <c r="BB521" i="20"/>
  <c r="BB522" i="20"/>
  <c r="BB523" i="20"/>
  <c r="BB524" i="20"/>
  <c r="BB525" i="20"/>
  <c r="BB526" i="20"/>
  <c r="BB527" i="20"/>
  <c r="BB528" i="20"/>
  <c r="BB529" i="20"/>
  <c r="BB530" i="20"/>
  <c r="BB531" i="20"/>
  <c r="BB532" i="20"/>
  <c r="BB533" i="20"/>
  <c r="BB534" i="20"/>
  <c r="BB535" i="20"/>
  <c r="BB536" i="20"/>
  <c r="BB537" i="20"/>
  <c r="BB538" i="20"/>
  <c r="BB539" i="20"/>
  <c r="BB540" i="20"/>
  <c r="BB541" i="20"/>
  <c r="BB542" i="20"/>
  <c r="BB543" i="20"/>
  <c r="BB544" i="20"/>
  <c r="BB545" i="20"/>
  <c r="BB546" i="20"/>
  <c r="BB547" i="20"/>
  <c r="BB548" i="20"/>
  <c r="BB549" i="20"/>
  <c r="BB550" i="20"/>
  <c r="BB551" i="20"/>
  <c r="BB552" i="20"/>
  <c r="BB553" i="20"/>
  <c r="BB554" i="20"/>
  <c r="BB555" i="20"/>
  <c r="BB556" i="20"/>
  <c r="BB557" i="20"/>
  <c r="BB558" i="20"/>
  <c r="BB559" i="20"/>
  <c r="BB560" i="20"/>
  <c r="BB561" i="20"/>
  <c r="BB562" i="20"/>
  <c r="BB563" i="20"/>
  <c r="BB564" i="20"/>
  <c r="BB565" i="20"/>
  <c r="BA2" i="20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AZ2" i="20"/>
  <c r="AZ3" i="20"/>
  <c r="AZ4" i="20"/>
  <c r="AZ5" i="20"/>
  <c r="AZ6" i="20"/>
  <c r="AZ7" i="20"/>
  <c r="AZ8" i="20"/>
  <c r="AZ9" i="20"/>
  <c r="AZ10" i="20"/>
  <c r="AZ11" i="20"/>
  <c r="AZ12" i="20"/>
  <c r="AZ13" i="20"/>
  <c r="AZ14" i="20"/>
  <c r="AZ15" i="20"/>
  <c r="AZ16" i="20"/>
  <c r="AZ17" i="20"/>
  <c r="AZ18" i="20"/>
  <c r="AZ19" i="20"/>
  <c r="AZ20" i="20"/>
  <c r="AZ21" i="20"/>
  <c r="AZ22" i="20"/>
  <c r="AZ23" i="20"/>
  <c r="AZ24" i="20"/>
  <c r="AZ25" i="20"/>
  <c r="AZ26" i="20"/>
  <c r="AZ27" i="20"/>
  <c r="AZ28" i="20"/>
  <c r="AZ29" i="20"/>
  <c r="AZ30" i="20"/>
  <c r="AZ31" i="20"/>
  <c r="AZ32" i="20"/>
  <c r="AZ33" i="20"/>
  <c r="AZ34" i="20"/>
  <c r="AZ35" i="20"/>
  <c r="AZ36" i="20"/>
  <c r="AZ37" i="20"/>
  <c r="AZ38" i="20"/>
  <c r="AZ39" i="20"/>
  <c r="AZ40" i="20"/>
  <c r="AZ41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AZ76" i="20"/>
  <c r="AZ77" i="20"/>
  <c r="AZ78" i="20"/>
  <c r="AZ79" i="20"/>
  <c r="AZ80" i="20"/>
  <c r="AZ81" i="20"/>
  <c r="AZ82" i="20"/>
  <c r="AZ83" i="20"/>
  <c r="AZ84" i="20"/>
  <c r="AZ85" i="20"/>
  <c r="AZ86" i="20"/>
  <c r="AZ87" i="20"/>
  <c r="AZ88" i="20"/>
  <c r="AZ89" i="20"/>
  <c r="AZ90" i="20"/>
  <c r="AZ91" i="20"/>
  <c r="AZ92" i="20"/>
  <c r="AZ93" i="20"/>
  <c r="AZ94" i="20"/>
  <c r="AZ95" i="20"/>
  <c r="AZ96" i="20"/>
  <c r="AZ97" i="20"/>
  <c r="AZ98" i="20"/>
  <c r="AZ99" i="20"/>
  <c r="AZ100" i="20"/>
  <c r="AZ101" i="20"/>
  <c r="AZ102" i="20"/>
  <c r="AZ103" i="20"/>
  <c r="AZ104" i="20"/>
  <c r="AZ105" i="20"/>
  <c r="AZ106" i="20"/>
  <c r="AZ107" i="20"/>
  <c r="AZ108" i="20"/>
  <c r="AZ109" i="20"/>
  <c r="AZ110" i="20"/>
  <c r="AZ111" i="20"/>
  <c r="AZ112" i="20"/>
  <c r="AZ113" i="20"/>
  <c r="AZ114" i="20"/>
  <c r="AZ115" i="20"/>
  <c r="AZ116" i="20"/>
  <c r="AZ117" i="20"/>
  <c r="AZ118" i="20"/>
  <c r="AZ119" i="20"/>
  <c r="AZ120" i="20"/>
  <c r="AZ121" i="20"/>
  <c r="AZ122" i="20"/>
  <c r="AZ123" i="20"/>
  <c r="AZ124" i="20"/>
  <c r="AZ125" i="20"/>
  <c r="AZ126" i="20"/>
  <c r="AZ127" i="20"/>
  <c r="AZ128" i="20"/>
  <c r="AZ129" i="20"/>
  <c r="AZ130" i="20"/>
  <c r="AZ131" i="20"/>
  <c r="AZ132" i="20"/>
  <c r="AZ133" i="20"/>
  <c r="AZ134" i="20"/>
  <c r="AZ135" i="20"/>
  <c r="AZ136" i="20"/>
  <c r="AZ137" i="20"/>
  <c r="AZ138" i="20"/>
  <c r="AZ139" i="20"/>
  <c r="AZ140" i="20"/>
  <c r="AZ141" i="20"/>
  <c r="AZ142" i="20"/>
  <c r="AZ143" i="20"/>
  <c r="AZ144" i="20"/>
  <c r="AZ145" i="20"/>
  <c r="AZ146" i="20"/>
  <c r="AZ147" i="20"/>
  <c r="AZ148" i="20"/>
  <c r="AZ149" i="20"/>
  <c r="AZ150" i="20"/>
  <c r="AZ151" i="20"/>
  <c r="AZ152" i="20"/>
  <c r="AZ153" i="20"/>
  <c r="AZ154" i="20"/>
  <c r="AZ155" i="20"/>
  <c r="AZ156" i="20"/>
  <c r="AZ157" i="20"/>
  <c r="AZ158" i="20"/>
  <c r="AZ159" i="20"/>
  <c r="AZ160" i="20"/>
  <c r="AZ161" i="20"/>
  <c r="AZ162" i="20"/>
  <c r="AZ163" i="20"/>
  <c r="AZ164" i="20"/>
  <c r="AZ165" i="20"/>
  <c r="AZ166" i="20"/>
  <c r="AZ167" i="20"/>
  <c r="AZ168" i="20"/>
  <c r="AZ169" i="20"/>
  <c r="AZ170" i="20"/>
  <c r="AZ171" i="20"/>
  <c r="AZ172" i="20"/>
  <c r="AZ173" i="20"/>
  <c r="AZ174" i="20"/>
  <c r="AZ175" i="20"/>
  <c r="AZ176" i="20"/>
  <c r="AZ177" i="20"/>
  <c r="AZ178" i="20"/>
  <c r="AZ179" i="20"/>
  <c r="AZ180" i="20"/>
  <c r="AZ181" i="20"/>
  <c r="AZ182" i="20"/>
  <c r="AZ183" i="20"/>
  <c r="AZ184" i="20"/>
  <c r="AZ185" i="20"/>
  <c r="AZ186" i="20"/>
  <c r="AZ187" i="20"/>
  <c r="AZ188" i="20"/>
  <c r="AZ189" i="20"/>
  <c r="AZ190" i="20"/>
  <c r="AZ191" i="20"/>
  <c r="AZ192" i="20"/>
  <c r="AZ193" i="20"/>
  <c r="AZ194" i="20"/>
  <c r="AZ195" i="20"/>
  <c r="AZ196" i="20"/>
  <c r="AZ197" i="20"/>
  <c r="AZ198" i="20"/>
  <c r="AZ199" i="20"/>
  <c r="AZ200" i="20"/>
  <c r="AZ201" i="20"/>
  <c r="AZ202" i="20"/>
  <c r="AZ203" i="20"/>
  <c r="AZ204" i="20"/>
  <c r="AZ205" i="20"/>
  <c r="AZ206" i="20"/>
  <c r="AZ207" i="20"/>
  <c r="AZ208" i="20"/>
  <c r="AZ209" i="20"/>
  <c r="AZ210" i="20"/>
  <c r="AZ211" i="20"/>
  <c r="AZ212" i="20"/>
  <c r="AZ213" i="20"/>
  <c r="AZ214" i="20"/>
  <c r="AZ215" i="20"/>
  <c r="AZ216" i="20"/>
  <c r="AZ217" i="20"/>
  <c r="AZ218" i="20"/>
  <c r="AZ219" i="20"/>
  <c r="AZ220" i="20"/>
  <c r="AZ221" i="20"/>
  <c r="AZ222" i="20"/>
  <c r="AZ223" i="20"/>
  <c r="AZ224" i="20"/>
  <c r="AZ225" i="20"/>
  <c r="AZ226" i="20"/>
  <c r="AZ227" i="20"/>
  <c r="AZ228" i="20"/>
  <c r="AZ229" i="20"/>
  <c r="AZ230" i="20"/>
  <c r="AZ231" i="20"/>
  <c r="AZ232" i="20"/>
  <c r="AZ233" i="20"/>
  <c r="AZ234" i="20"/>
  <c r="AZ235" i="20"/>
  <c r="AZ236" i="20"/>
  <c r="AZ237" i="20"/>
  <c r="AZ238" i="20"/>
  <c r="AZ239" i="20"/>
  <c r="AZ240" i="20"/>
  <c r="AZ241" i="20"/>
  <c r="AZ242" i="20"/>
  <c r="AZ243" i="20"/>
  <c r="AZ244" i="20"/>
  <c r="AZ245" i="20"/>
  <c r="AZ246" i="20"/>
  <c r="AZ247" i="20"/>
  <c r="AZ248" i="20"/>
  <c r="AZ249" i="20"/>
  <c r="AZ250" i="20"/>
  <c r="AZ251" i="20"/>
  <c r="AZ252" i="20"/>
  <c r="AZ253" i="20"/>
  <c r="AZ254" i="20"/>
  <c r="AZ255" i="20"/>
  <c r="AZ256" i="20"/>
  <c r="AZ257" i="20"/>
  <c r="AZ258" i="20"/>
  <c r="AZ259" i="20"/>
  <c r="AZ260" i="20"/>
  <c r="AZ261" i="20"/>
  <c r="AZ262" i="20"/>
  <c r="AZ263" i="20"/>
  <c r="AZ264" i="20"/>
  <c r="AZ265" i="20"/>
  <c r="AZ266" i="20"/>
  <c r="AZ267" i="20"/>
  <c r="AZ268" i="20"/>
  <c r="AZ269" i="20"/>
  <c r="AZ270" i="20"/>
  <c r="AZ271" i="20"/>
  <c r="AZ272" i="20"/>
  <c r="AZ273" i="20"/>
  <c r="AZ274" i="20"/>
  <c r="AZ275" i="20"/>
  <c r="AZ276" i="20"/>
  <c r="AZ277" i="20"/>
  <c r="AZ278" i="20"/>
  <c r="AZ279" i="20"/>
  <c r="AZ280" i="20"/>
  <c r="AZ281" i="20"/>
  <c r="AZ282" i="20"/>
  <c r="AZ283" i="20"/>
  <c r="AZ284" i="20"/>
  <c r="AZ285" i="20"/>
  <c r="AZ286" i="20"/>
  <c r="AZ287" i="20"/>
  <c r="AZ288" i="20"/>
  <c r="AZ289" i="20"/>
  <c r="AZ290" i="20"/>
  <c r="AZ291" i="20"/>
  <c r="AZ292" i="20"/>
  <c r="AZ293" i="20"/>
  <c r="AZ294" i="20"/>
  <c r="AZ295" i="20"/>
  <c r="AZ296" i="20"/>
  <c r="AZ297" i="20"/>
  <c r="AZ298" i="20"/>
  <c r="AZ299" i="20"/>
  <c r="AZ300" i="20"/>
  <c r="AZ301" i="20"/>
  <c r="AZ302" i="20"/>
  <c r="AZ303" i="20"/>
  <c r="AZ304" i="20"/>
  <c r="AZ305" i="20"/>
  <c r="AZ306" i="20"/>
  <c r="AZ307" i="20"/>
  <c r="AZ308" i="20"/>
  <c r="AZ309" i="20"/>
  <c r="AZ310" i="20"/>
  <c r="AZ311" i="20"/>
  <c r="AZ312" i="20"/>
  <c r="AZ313" i="20"/>
  <c r="AZ314" i="20"/>
  <c r="AZ315" i="20"/>
  <c r="AZ316" i="20"/>
  <c r="AZ317" i="20"/>
  <c r="AZ318" i="20"/>
  <c r="AZ319" i="20"/>
  <c r="AZ320" i="20"/>
  <c r="AZ321" i="20"/>
  <c r="AZ322" i="20"/>
  <c r="AZ323" i="20"/>
  <c r="AZ324" i="20"/>
  <c r="AZ325" i="20"/>
  <c r="AZ326" i="20"/>
  <c r="AZ327" i="20"/>
  <c r="AZ328" i="20"/>
  <c r="AZ329" i="20"/>
  <c r="AZ330" i="20"/>
  <c r="AZ331" i="20"/>
  <c r="AZ332" i="20"/>
  <c r="AZ333" i="20"/>
  <c r="AZ334" i="20"/>
  <c r="AZ335" i="20"/>
  <c r="AZ336" i="20"/>
  <c r="AZ337" i="20"/>
  <c r="AZ338" i="20"/>
  <c r="AZ339" i="20"/>
  <c r="AZ340" i="20"/>
  <c r="AZ341" i="20"/>
  <c r="AZ342" i="20"/>
  <c r="AZ343" i="20"/>
  <c r="AZ344" i="20"/>
  <c r="AZ345" i="20"/>
  <c r="AZ346" i="20"/>
  <c r="AZ347" i="20"/>
  <c r="AZ348" i="20"/>
  <c r="AZ349" i="20"/>
  <c r="AZ350" i="20"/>
  <c r="AZ351" i="20"/>
  <c r="AZ352" i="20"/>
  <c r="AZ353" i="20"/>
  <c r="AZ354" i="20"/>
  <c r="AZ355" i="20"/>
  <c r="AZ356" i="20"/>
  <c r="AZ357" i="20"/>
  <c r="AZ358" i="20"/>
  <c r="AZ359" i="20"/>
  <c r="AZ360" i="20"/>
  <c r="AZ361" i="20"/>
  <c r="AZ362" i="20"/>
  <c r="AZ363" i="20"/>
  <c r="AZ364" i="20"/>
  <c r="AZ365" i="20"/>
  <c r="AZ366" i="20"/>
  <c r="AZ367" i="20"/>
  <c r="AZ368" i="20"/>
  <c r="AZ369" i="20"/>
  <c r="AZ370" i="20"/>
  <c r="AZ371" i="20"/>
  <c r="AZ372" i="20"/>
  <c r="AZ373" i="20"/>
  <c r="AZ374" i="20"/>
  <c r="AZ375" i="20"/>
  <c r="AZ376" i="20"/>
  <c r="AZ377" i="20"/>
  <c r="AZ378" i="20"/>
  <c r="AZ379" i="20"/>
  <c r="AZ380" i="20"/>
  <c r="AZ381" i="20"/>
  <c r="AZ382" i="20"/>
  <c r="AZ383" i="20"/>
  <c r="AZ384" i="20"/>
  <c r="AZ385" i="20"/>
  <c r="AZ386" i="20"/>
  <c r="AZ387" i="20"/>
  <c r="AZ388" i="20"/>
  <c r="AZ389" i="20"/>
  <c r="AZ390" i="20"/>
  <c r="AZ391" i="20"/>
  <c r="AZ392" i="20"/>
  <c r="AZ393" i="20"/>
  <c r="AZ394" i="20"/>
  <c r="AZ395" i="20"/>
  <c r="AZ396" i="20"/>
  <c r="AZ397" i="20"/>
  <c r="AZ398" i="20"/>
  <c r="AZ399" i="20"/>
  <c r="AZ400" i="20"/>
  <c r="AZ401" i="20"/>
  <c r="AZ402" i="20"/>
  <c r="AZ403" i="20"/>
  <c r="AZ404" i="20"/>
  <c r="AZ405" i="20"/>
  <c r="AZ406" i="20"/>
  <c r="AZ407" i="20"/>
  <c r="AZ408" i="20"/>
  <c r="AZ409" i="20"/>
  <c r="AZ410" i="20"/>
  <c r="AZ411" i="20"/>
  <c r="AZ412" i="20"/>
  <c r="AZ413" i="20"/>
  <c r="AZ414" i="20"/>
  <c r="AZ415" i="20"/>
  <c r="AZ416" i="20"/>
  <c r="AZ417" i="20"/>
  <c r="AZ418" i="20"/>
  <c r="AZ419" i="20"/>
  <c r="AZ420" i="20"/>
  <c r="AZ421" i="20"/>
  <c r="AZ422" i="20"/>
  <c r="AZ423" i="20"/>
  <c r="AZ424" i="20"/>
  <c r="AZ425" i="20"/>
  <c r="AZ426" i="20"/>
  <c r="AZ427" i="20"/>
  <c r="AZ428" i="20"/>
  <c r="AZ429" i="20"/>
  <c r="AZ430" i="20"/>
  <c r="AZ431" i="20"/>
  <c r="AZ432" i="20"/>
  <c r="AZ433" i="20"/>
  <c r="AZ434" i="20"/>
  <c r="AZ435" i="20"/>
  <c r="AZ436" i="20"/>
  <c r="AZ437" i="20"/>
  <c r="AZ438" i="20"/>
  <c r="AZ439" i="20"/>
  <c r="AZ440" i="20"/>
  <c r="AZ441" i="20"/>
  <c r="AZ442" i="20"/>
  <c r="AZ443" i="20"/>
  <c r="AZ444" i="20"/>
  <c r="AZ445" i="20"/>
  <c r="AZ446" i="20"/>
  <c r="AZ447" i="20"/>
  <c r="AZ448" i="20"/>
  <c r="AZ449" i="20"/>
  <c r="AZ450" i="20"/>
  <c r="AZ451" i="20"/>
  <c r="AZ452" i="20"/>
  <c r="AZ453" i="20"/>
  <c r="AZ454" i="20"/>
  <c r="AZ455" i="20"/>
  <c r="AZ456" i="20"/>
  <c r="AZ457" i="20"/>
  <c r="AZ458" i="20"/>
  <c r="AZ459" i="20"/>
  <c r="AZ460" i="20"/>
  <c r="AZ461" i="20"/>
  <c r="AZ462" i="20"/>
  <c r="AZ463" i="20"/>
  <c r="AZ464" i="20"/>
  <c r="AZ465" i="20"/>
  <c r="AZ466" i="20"/>
  <c r="AZ467" i="20"/>
  <c r="AZ468" i="20"/>
  <c r="AZ469" i="20"/>
  <c r="AZ470" i="20"/>
  <c r="AZ471" i="20"/>
  <c r="AZ472" i="20"/>
  <c r="AZ473" i="20"/>
  <c r="AZ474" i="20"/>
  <c r="AZ475" i="20"/>
  <c r="AZ476" i="20"/>
  <c r="AZ477" i="20"/>
  <c r="AZ478" i="20"/>
  <c r="AZ479" i="20"/>
  <c r="AZ480" i="20"/>
  <c r="AZ481" i="20"/>
  <c r="AZ482" i="20"/>
  <c r="AZ483" i="20"/>
  <c r="AZ484" i="20"/>
  <c r="AZ485" i="20"/>
  <c r="AZ486" i="20"/>
  <c r="AZ487" i="20"/>
  <c r="AZ488" i="20"/>
  <c r="AZ489" i="20"/>
  <c r="AZ490" i="20"/>
  <c r="AZ491" i="20"/>
  <c r="AZ492" i="20"/>
  <c r="AZ493" i="20"/>
  <c r="AZ494" i="20"/>
  <c r="AZ495" i="20"/>
  <c r="AZ496" i="20"/>
  <c r="AZ497" i="20"/>
  <c r="AZ498" i="20"/>
  <c r="AZ499" i="20"/>
  <c r="AZ500" i="20"/>
  <c r="AZ501" i="20"/>
  <c r="AZ502" i="20"/>
  <c r="AZ503" i="20"/>
  <c r="AZ504" i="20"/>
  <c r="AZ505" i="20"/>
  <c r="AZ506" i="20"/>
  <c r="AZ507" i="20"/>
  <c r="AZ508" i="20"/>
  <c r="AZ509" i="20"/>
  <c r="AZ510" i="20"/>
  <c r="AZ511" i="20"/>
  <c r="AZ512" i="20"/>
  <c r="AZ513" i="20"/>
  <c r="AZ514" i="20"/>
  <c r="AZ515" i="20"/>
  <c r="AZ516" i="20"/>
  <c r="AZ517" i="20"/>
  <c r="AZ518" i="20"/>
  <c r="AZ519" i="20"/>
  <c r="AZ520" i="20"/>
  <c r="AZ521" i="20"/>
  <c r="AZ522" i="20"/>
  <c r="AZ523" i="20"/>
  <c r="AZ524" i="20"/>
  <c r="AZ525" i="20"/>
  <c r="AZ526" i="20"/>
  <c r="AZ527" i="20"/>
  <c r="AZ528" i="20"/>
  <c r="AZ529" i="20"/>
  <c r="AZ530" i="20"/>
  <c r="AZ531" i="20"/>
  <c r="AZ532" i="20"/>
  <c r="AZ533" i="20"/>
  <c r="AZ534" i="20"/>
  <c r="AZ535" i="20"/>
  <c r="AZ536" i="20"/>
  <c r="AZ537" i="20"/>
  <c r="AZ538" i="20"/>
  <c r="AZ539" i="20"/>
  <c r="AZ540" i="20"/>
  <c r="AZ541" i="20"/>
  <c r="AZ542" i="20"/>
  <c r="AZ543" i="20"/>
  <c r="AZ544" i="20"/>
  <c r="AZ545" i="20"/>
  <c r="AZ546" i="20"/>
  <c r="AZ547" i="20"/>
  <c r="AZ548" i="20"/>
  <c r="AZ549" i="20"/>
  <c r="AZ550" i="20"/>
  <c r="AZ551" i="20"/>
  <c r="AZ552" i="20"/>
  <c r="AZ553" i="20"/>
  <c r="AZ554" i="20"/>
  <c r="AZ555" i="20"/>
  <c r="AZ556" i="20"/>
  <c r="AZ557" i="20"/>
  <c r="AZ558" i="20"/>
  <c r="AZ559" i="20"/>
  <c r="AZ560" i="20"/>
  <c r="AZ561" i="20"/>
  <c r="AZ562" i="20"/>
  <c r="AZ563" i="20"/>
  <c r="AZ564" i="20"/>
  <c r="AZ565" i="20"/>
  <c r="AY2" i="20"/>
  <c r="AY3" i="20"/>
  <c r="AY4" i="20"/>
  <c r="AY5" i="20"/>
  <c r="AY6" i="20"/>
  <c r="AY7" i="20"/>
  <c r="AY8" i="20"/>
  <c r="AY9" i="20"/>
  <c r="AY10" i="20"/>
  <c r="AY11" i="20"/>
  <c r="AY12" i="20"/>
  <c r="AY13" i="20"/>
  <c r="AY14" i="20"/>
  <c r="AY15" i="20"/>
  <c r="AY16" i="20"/>
  <c r="AY17" i="20"/>
  <c r="AY18" i="20"/>
  <c r="AY19" i="20"/>
  <c r="AY20" i="20"/>
  <c r="AY21" i="20"/>
  <c r="AY22" i="20"/>
  <c r="AY23" i="20"/>
  <c r="AY24" i="20"/>
  <c r="AY25" i="20"/>
  <c r="AY26" i="20"/>
  <c r="AY27" i="20"/>
  <c r="AY28" i="20"/>
  <c r="AY29" i="20"/>
  <c r="AY30" i="20"/>
  <c r="AY31" i="20"/>
  <c r="AY32" i="20"/>
  <c r="AY33" i="20"/>
  <c r="AY34" i="20"/>
  <c r="AY35" i="20"/>
  <c r="AY36" i="20"/>
  <c r="AY37" i="20"/>
  <c r="AY38" i="20"/>
  <c r="AY39" i="20"/>
  <c r="AY40" i="20"/>
  <c r="AY41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Y75" i="20"/>
  <c r="AY76" i="20"/>
  <c r="AY77" i="20"/>
  <c r="AY78" i="20"/>
  <c r="AY79" i="20"/>
  <c r="AY80" i="20"/>
  <c r="AY81" i="20"/>
  <c r="AY82" i="20"/>
  <c r="AY83" i="20"/>
  <c r="AY84" i="20"/>
  <c r="AY85" i="20"/>
  <c r="AY86" i="20"/>
  <c r="AY87" i="20"/>
  <c r="AY88" i="20"/>
  <c r="AY89" i="20"/>
  <c r="AY90" i="20"/>
  <c r="AY91" i="20"/>
  <c r="AY92" i="20"/>
  <c r="AY93" i="20"/>
  <c r="AY94" i="20"/>
  <c r="AY95" i="20"/>
  <c r="AY96" i="20"/>
  <c r="AY97" i="20"/>
  <c r="AY98" i="20"/>
  <c r="AY99" i="20"/>
  <c r="AY100" i="20"/>
  <c r="AY101" i="20"/>
  <c r="AY102" i="20"/>
  <c r="AY103" i="20"/>
  <c r="AY104" i="20"/>
  <c r="AY105" i="20"/>
  <c r="AY106" i="20"/>
  <c r="AY107" i="20"/>
  <c r="AY108" i="20"/>
  <c r="AY109" i="20"/>
  <c r="AY110" i="20"/>
  <c r="AY111" i="20"/>
  <c r="AY112" i="20"/>
  <c r="AY113" i="20"/>
  <c r="AY114" i="20"/>
  <c r="AY115" i="20"/>
  <c r="AY116" i="20"/>
  <c r="AY117" i="20"/>
  <c r="AY118" i="20"/>
  <c r="AY119" i="20"/>
  <c r="AY120" i="20"/>
  <c r="AY121" i="20"/>
  <c r="AY122" i="20"/>
  <c r="AY123" i="20"/>
  <c r="AY124" i="20"/>
  <c r="AY125" i="20"/>
  <c r="AY126" i="20"/>
  <c r="AY127" i="20"/>
  <c r="AY128" i="20"/>
  <c r="AY129" i="20"/>
  <c r="AY130" i="20"/>
  <c r="AY131" i="20"/>
  <c r="AY132" i="20"/>
  <c r="AY133" i="20"/>
  <c r="AY134" i="20"/>
  <c r="AY135" i="20"/>
  <c r="AY136" i="20"/>
  <c r="AY137" i="20"/>
  <c r="AY138" i="20"/>
  <c r="AY139" i="20"/>
  <c r="AY140" i="20"/>
  <c r="AY141" i="20"/>
  <c r="AY142" i="20"/>
  <c r="AY143" i="20"/>
  <c r="AY144" i="20"/>
  <c r="AY145" i="20"/>
  <c r="AY146" i="20"/>
  <c r="AY147" i="20"/>
  <c r="AY148" i="20"/>
  <c r="AY149" i="20"/>
  <c r="AY150" i="20"/>
  <c r="AY151" i="20"/>
  <c r="AY152" i="20"/>
  <c r="AY153" i="20"/>
  <c r="AY154" i="20"/>
  <c r="AY155" i="20"/>
  <c r="AY156" i="20"/>
  <c r="AY157" i="20"/>
  <c r="AY158" i="20"/>
  <c r="AY159" i="20"/>
  <c r="AY160" i="20"/>
  <c r="AY161" i="20"/>
  <c r="AY162" i="20"/>
  <c r="AY163" i="20"/>
  <c r="AY164" i="20"/>
  <c r="AY165" i="20"/>
  <c r="AY166" i="20"/>
  <c r="AY167" i="20"/>
  <c r="AY168" i="20"/>
  <c r="AY169" i="20"/>
  <c r="AY170" i="20"/>
  <c r="AY171" i="20"/>
  <c r="AY172" i="20"/>
  <c r="AY173" i="20"/>
  <c r="AY174" i="20"/>
  <c r="AY175" i="20"/>
  <c r="AY176" i="20"/>
  <c r="AY177" i="20"/>
  <c r="AY178" i="20"/>
  <c r="AY179" i="20"/>
  <c r="AY180" i="20"/>
  <c r="AY181" i="20"/>
  <c r="AY182" i="20"/>
  <c r="AY183" i="20"/>
  <c r="AY184" i="20"/>
  <c r="AY185" i="20"/>
  <c r="AY186" i="20"/>
  <c r="AY187" i="20"/>
  <c r="AY188" i="20"/>
  <c r="AY189" i="20"/>
  <c r="AY190" i="20"/>
  <c r="AY191" i="20"/>
  <c r="AY192" i="20"/>
  <c r="AY193" i="20"/>
  <c r="AY194" i="20"/>
  <c r="AY195" i="20"/>
  <c r="AY196" i="20"/>
  <c r="AY197" i="20"/>
  <c r="AY198" i="20"/>
  <c r="AY199" i="20"/>
  <c r="AY200" i="20"/>
  <c r="AY201" i="20"/>
  <c r="AY202" i="20"/>
  <c r="AY203" i="20"/>
  <c r="AY204" i="20"/>
  <c r="AY205" i="20"/>
  <c r="AY206" i="20"/>
  <c r="AY207" i="20"/>
  <c r="AY208" i="20"/>
  <c r="AY209" i="20"/>
  <c r="AY210" i="20"/>
  <c r="AY211" i="20"/>
  <c r="AY212" i="20"/>
  <c r="AY213" i="20"/>
  <c r="AY214" i="20"/>
  <c r="AY215" i="20"/>
  <c r="AY216" i="20"/>
  <c r="AY217" i="20"/>
  <c r="AY218" i="20"/>
  <c r="AY219" i="20"/>
  <c r="AY220" i="20"/>
  <c r="AY221" i="20"/>
  <c r="AY222" i="20"/>
  <c r="AY223" i="20"/>
  <c r="AY224" i="20"/>
  <c r="AY225" i="20"/>
  <c r="AY226" i="20"/>
  <c r="AY227" i="20"/>
  <c r="AY228" i="20"/>
  <c r="AY229" i="20"/>
  <c r="AY230" i="20"/>
  <c r="AY231" i="20"/>
  <c r="AY232" i="20"/>
  <c r="AY233" i="20"/>
  <c r="AY234" i="20"/>
  <c r="AY235" i="20"/>
  <c r="AY236" i="20"/>
  <c r="AY237" i="20"/>
  <c r="AY238" i="20"/>
  <c r="AY239" i="20"/>
  <c r="AY240" i="20"/>
  <c r="AY241" i="20"/>
  <c r="AY242" i="20"/>
  <c r="AY243" i="20"/>
  <c r="AY244" i="20"/>
  <c r="AY245" i="20"/>
  <c r="AY246" i="20"/>
  <c r="AY247" i="20"/>
  <c r="AY248" i="20"/>
  <c r="AY249" i="20"/>
  <c r="AY250" i="20"/>
  <c r="AY251" i="20"/>
  <c r="AY252" i="20"/>
  <c r="AY253" i="20"/>
  <c r="AY254" i="20"/>
  <c r="AY255" i="20"/>
  <c r="AY256" i="20"/>
  <c r="AY257" i="20"/>
  <c r="AY258" i="20"/>
  <c r="AY259" i="20"/>
  <c r="AY260" i="20"/>
  <c r="AY261" i="20"/>
  <c r="AY262" i="20"/>
  <c r="AY263" i="20"/>
  <c r="AY264" i="20"/>
  <c r="AY265" i="20"/>
  <c r="AY266" i="20"/>
  <c r="AY267" i="20"/>
  <c r="AY268" i="20"/>
  <c r="AY269" i="20"/>
  <c r="AY270" i="20"/>
  <c r="AY271" i="20"/>
  <c r="AY272" i="20"/>
  <c r="AY273" i="20"/>
  <c r="AY274" i="20"/>
  <c r="AY275" i="20"/>
  <c r="AY276" i="20"/>
  <c r="AY277" i="20"/>
  <c r="AY278" i="20"/>
  <c r="AY279" i="20"/>
  <c r="AY280" i="20"/>
  <c r="AY281" i="20"/>
  <c r="AY282" i="20"/>
  <c r="AY283" i="20"/>
  <c r="AY284" i="20"/>
  <c r="AY285" i="20"/>
  <c r="AY286" i="20"/>
  <c r="AY287" i="20"/>
  <c r="AY288" i="20"/>
  <c r="AY289" i="20"/>
  <c r="AY290" i="20"/>
  <c r="AY291" i="20"/>
  <c r="AY292" i="20"/>
  <c r="AY293" i="20"/>
  <c r="AY294" i="20"/>
  <c r="AY295" i="20"/>
  <c r="AY296" i="20"/>
  <c r="AY297" i="20"/>
  <c r="AY298" i="20"/>
  <c r="AY299" i="20"/>
  <c r="AY300" i="20"/>
  <c r="AY301" i="20"/>
  <c r="AY302" i="20"/>
  <c r="AY303" i="20"/>
  <c r="AY304" i="20"/>
  <c r="AY305" i="20"/>
  <c r="AY306" i="20"/>
  <c r="AY307" i="20"/>
  <c r="AY308" i="20"/>
  <c r="AY309" i="20"/>
  <c r="AY310" i="20"/>
  <c r="AY311" i="20"/>
  <c r="AY312" i="20"/>
  <c r="AY313" i="20"/>
  <c r="AY314" i="20"/>
  <c r="AY315" i="20"/>
  <c r="AY316" i="20"/>
  <c r="AY317" i="20"/>
  <c r="AY318" i="20"/>
  <c r="AY319" i="20"/>
  <c r="AY320" i="20"/>
  <c r="AY321" i="20"/>
  <c r="AY322" i="20"/>
  <c r="AY323" i="20"/>
  <c r="AY324" i="20"/>
  <c r="AY325" i="20"/>
  <c r="AY326" i="20"/>
  <c r="AY327" i="20"/>
  <c r="AY328" i="20"/>
  <c r="AY329" i="20"/>
  <c r="AY330" i="20"/>
  <c r="AY331" i="20"/>
  <c r="AY332" i="20"/>
  <c r="AY333" i="20"/>
  <c r="AY334" i="20"/>
  <c r="AY335" i="20"/>
  <c r="AY336" i="20"/>
  <c r="AY337" i="20"/>
  <c r="AY338" i="20"/>
  <c r="AY339" i="20"/>
  <c r="AY340" i="20"/>
  <c r="AY341" i="20"/>
  <c r="AY342" i="20"/>
  <c r="AY343" i="20"/>
  <c r="AY344" i="20"/>
  <c r="AY345" i="20"/>
  <c r="AY346" i="20"/>
  <c r="AY347" i="20"/>
  <c r="AY348" i="20"/>
  <c r="AY349" i="20"/>
  <c r="AY350" i="20"/>
  <c r="AY351" i="20"/>
  <c r="AY352" i="20"/>
  <c r="AY353" i="20"/>
  <c r="AY354" i="20"/>
  <c r="AY355" i="20"/>
  <c r="AY356" i="20"/>
  <c r="AY357" i="20"/>
  <c r="AY358" i="20"/>
  <c r="AY359" i="20"/>
  <c r="AY360" i="20"/>
  <c r="AY361" i="20"/>
  <c r="AY362" i="20"/>
  <c r="AY363" i="20"/>
  <c r="AY364" i="20"/>
  <c r="AY365" i="20"/>
  <c r="AY366" i="20"/>
  <c r="AY367" i="20"/>
  <c r="AY368" i="20"/>
  <c r="AY369" i="20"/>
  <c r="AY370" i="20"/>
  <c r="AY371" i="20"/>
  <c r="AY372" i="20"/>
  <c r="AY373" i="20"/>
  <c r="AY374" i="20"/>
  <c r="AY375" i="20"/>
  <c r="AY376" i="20"/>
  <c r="AY377" i="20"/>
  <c r="AY378" i="20"/>
  <c r="AY379" i="20"/>
  <c r="AY380" i="20"/>
  <c r="AY381" i="20"/>
  <c r="AY382" i="20"/>
  <c r="AY383" i="20"/>
  <c r="AY384" i="20"/>
  <c r="AY385" i="20"/>
  <c r="AY386" i="20"/>
  <c r="AY387" i="20"/>
  <c r="AY388" i="20"/>
  <c r="AY389" i="20"/>
  <c r="AY390" i="20"/>
  <c r="AY391" i="20"/>
  <c r="AY392" i="20"/>
  <c r="AY393" i="20"/>
  <c r="AY394" i="20"/>
  <c r="AY395" i="20"/>
  <c r="AY396" i="20"/>
  <c r="AY397" i="20"/>
  <c r="AY398" i="20"/>
  <c r="AY399" i="20"/>
  <c r="AY400" i="20"/>
  <c r="AY401" i="20"/>
  <c r="AY402" i="20"/>
  <c r="AY403" i="20"/>
  <c r="AY404" i="20"/>
  <c r="AY405" i="20"/>
  <c r="AY406" i="20"/>
  <c r="AY407" i="20"/>
  <c r="AY408" i="20"/>
  <c r="AY409" i="20"/>
  <c r="AY410" i="20"/>
  <c r="AY411" i="20"/>
  <c r="AY412" i="20"/>
  <c r="AY413" i="20"/>
  <c r="AY414" i="20"/>
  <c r="AY415" i="20"/>
  <c r="AY416" i="20"/>
  <c r="AY417" i="20"/>
  <c r="AY418" i="20"/>
  <c r="AY419" i="20"/>
  <c r="AY420" i="20"/>
  <c r="AY421" i="20"/>
  <c r="AY422" i="20"/>
  <c r="AY423" i="20"/>
  <c r="AY424" i="20"/>
  <c r="AY425" i="20"/>
  <c r="AY426" i="20"/>
  <c r="AY427" i="20"/>
  <c r="AY428" i="20"/>
  <c r="AY429" i="20"/>
  <c r="AY430" i="20"/>
  <c r="AY431" i="20"/>
  <c r="AY432" i="20"/>
  <c r="AY433" i="20"/>
  <c r="AY434" i="20"/>
  <c r="AY435" i="20"/>
  <c r="AY436" i="20"/>
  <c r="AY437" i="20"/>
  <c r="AY438" i="20"/>
  <c r="AY439" i="20"/>
  <c r="AY440" i="20"/>
  <c r="AY441" i="20"/>
  <c r="AY442" i="20"/>
  <c r="AY443" i="20"/>
  <c r="AY444" i="20"/>
  <c r="AY445" i="20"/>
  <c r="AY446" i="20"/>
  <c r="AY447" i="20"/>
  <c r="AY448" i="20"/>
  <c r="AY449" i="20"/>
  <c r="AY450" i="20"/>
  <c r="AY451" i="20"/>
  <c r="AY452" i="20"/>
  <c r="AY453" i="20"/>
  <c r="AY454" i="20"/>
  <c r="AY455" i="20"/>
  <c r="AY456" i="20"/>
  <c r="AY457" i="20"/>
  <c r="AY458" i="20"/>
  <c r="AY459" i="20"/>
  <c r="AY460" i="20"/>
  <c r="AY461" i="20"/>
  <c r="AY462" i="20"/>
  <c r="AY463" i="20"/>
  <c r="AY464" i="20"/>
  <c r="AY465" i="20"/>
  <c r="AY466" i="20"/>
  <c r="AY467" i="20"/>
  <c r="AY468" i="20"/>
  <c r="AY469" i="20"/>
  <c r="AY470" i="20"/>
  <c r="AY471" i="20"/>
  <c r="AY472" i="20"/>
  <c r="AY473" i="20"/>
  <c r="AY474" i="20"/>
  <c r="AY475" i="20"/>
  <c r="AY476" i="20"/>
  <c r="AY477" i="20"/>
  <c r="AY478" i="20"/>
  <c r="AY479" i="20"/>
  <c r="AY480" i="20"/>
  <c r="AY481" i="20"/>
  <c r="AY482" i="20"/>
  <c r="AY483" i="20"/>
  <c r="AY484" i="20"/>
  <c r="AY485" i="20"/>
  <c r="AY486" i="20"/>
  <c r="AY487" i="20"/>
  <c r="AY488" i="20"/>
  <c r="AY489" i="20"/>
  <c r="AY490" i="20"/>
  <c r="AY491" i="20"/>
  <c r="AY492" i="20"/>
  <c r="AY493" i="20"/>
  <c r="AY494" i="20"/>
  <c r="AY495" i="20"/>
  <c r="AY496" i="20"/>
  <c r="AY497" i="20"/>
  <c r="AY498" i="20"/>
  <c r="AY499" i="20"/>
  <c r="AY500" i="20"/>
  <c r="AY501" i="20"/>
  <c r="AY502" i="20"/>
  <c r="AY503" i="20"/>
  <c r="AY504" i="20"/>
  <c r="AY505" i="20"/>
  <c r="AY506" i="20"/>
  <c r="AY507" i="20"/>
  <c r="AY508" i="20"/>
  <c r="AY509" i="20"/>
  <c r="AY510" i="20"/>
  <c r="AY511" i="20"/>
  <c r="AY512" i="20"/>
  <c r="AY513" i="20"/>
  <c r="AY514" i="20"/>
  <c r="AY515" i="20"/>
  <c r="AY516" i="20"/>
  <c r="AY517" i="20"/>
  <c r="AY518" i="20"/>
  <c r="AY519" i="20"/>
  <c r="AY520" i="20"/>
  <c r="AY521" i="20"/>
  <c r="AY522" i="20"/>
  <c r="AY523" i="20"/>
  <c r="AY524" i="20"/>
  <c r="AY525" i="20"/>
  <c r="AY526" i="20"/>
  <c r="AY527" i="20"/>
  <c r="AY528" i="20"/>
  <c r="AY529" i="20"/>
  <c r="AY530" i="20"/>
  <c r="AY531" i="20"/>
  <c r="AY532" i="20"/>
  <c r="AY533" i="20"/>
  <c r="AY534" i="20"/>
  <c r="AY535" i="20"/>
  <c r="AY536" i="20"/>
  <c r="AY537" i="20"/>
  <c r="AY538" i="20"/>
  <c r="AY539" i="20"/>
  <c r="AY540" i="20"/>
  <c r="AY541" i="20"/>
  <c r="AY542" i="20"/>
  <c r="AY543" i="20"/>
  <c r="AY544" i="20"/>
  <c r="AY545" i="20"/>
  <c r="AY546" i="20"/>
  <c r="AY547" i="20"/>
  <c r="AY548" i="20"/>
  <c r="AY549" i="20"/>
  <c r="AY550" i="20"/>
  <c r="AY551" i="20"/>
  <c r="AY552" i="20"/>
  <c r="AY553" i="20"/>
  <c r="AY554" i="20"/>
  <c r="AY555" i="20"/>
  <c r="AY556" i="20"/>
  <c r="AY557" i="20"/>
  <c r="AY558" i="20"/>
  <c r="AY559" i="20"/>
  <c r="AY560" i="20"/>
  <c r="AY561" i="20"/>
  <c r="AY562" i="20"/>
  <c r="AY563" i="20"/>
  <c r="AY564" i="20"/>
  <c r="AY565" i="20"/>
  <c r="AX2" i="20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W2" i="20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4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V2" i="20"/>
  <c r="AV3" i="20"/>
  <c r="AV4" i="20"/>
  <c r="AV5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V76" i="20"/>
  <c r="AV77" i="20"/>
  <c r="AV78" i="20"/>
  <c r="AV79" i="20"/>
  <c r="AV80" i="20"/>
  <c r="AV81" i="20"/>
  <c r="AV82" i="20"/>
  <c r="AV83" i="20"/>
  <c r="AV84" i="20"/>
  <c r="AV85" i="20"/>
  <c r="AV86" i="20"/>
  <c r="AV87" i="20"/>
  <c r="AV88" i="20"/>
  <c r="AV89" i="20"/>
  <c r="AV90" i="20"/>
  <c r="AV91" i="20"/>
  <c r="AV92" i="20"/>
  <c r="AV93" i="20"/>
  <c r="AV94" i="20"/>
  <c r="AV95" i="20"/>
  <c r="AV96" i="20"/>
  <c r="AV97" i="20"/>
  <c r="AV98" i="20"/>
  <c r="AV99" i="20"/>
  <c r="AV100" i="20"/>
  <c r="AV101" i="20"/>
  <c r="AV102" i="20"/>
  <c r="AV103" i="20"/>
  <c r="AV104" i="20"/>
  <c r="AV105" i="20"/>
  <c r="AV106" i="20"/>
  <c r="AV107" i="20"/>
  <c r="AV108" i="20"/>
  <c r="AV109" i="20"/>
  <c r="AV110" i="20"/>
  <c r="AV111" i="20"/>
  <c r="AV112" i="20"/>
  <c r="AV113" i="20"/>
  <c r="AV114" i="20"/>
  <c r="AV115" i="20"/>
  <c r="AV116" i="20"/>
  <c r="AV117" i="20"/>
  <c r="AV118" i="20"/>
  <c r="AV119" i="20"/>
  <c r="AV120" i="20"/>
  <c r="AV121" i="20"/>
  <c r="AV122" i="20"/>
  <c r="AV123" i="20"/>
  <c r="AV124" i="20"/>
  <c r="AV125" i="20"/>
  <c r="AV126" i="20"/>
  <c r="AV127" i="20"/>
  <c r="AV128" i="20"/>
  <c r="AV129" i="20"/>
  <c r="AV130" i="20"/>
  <c r="AV131" i="20"/>
  <c r="AV132" i="20"/>
  <c r="AV133" i="20"/>
  <c r="AV134" i="20"/>
  <c r="AV135" i="20"/>
  <c r="AV136" i="20"/>
  <c r="AV137" i="20"/>
  <c r="AV138" i="20"/>
  <c r="AV139" i="20"/>
  <c r="AV140" i="20"/>
  <c r="AV141" i="20"/>
  <c r="AV142" i="20"/>
  <c r="AV143" i="20"/>
  <c r="AV144" i="20"/>
  <c r="AV145" i="20"/>
  <c r="AV146" i="20"/>
  <c r="AV147" i="20"/>
  <c r="AV148" i="20"/>
  <c r="AV149" i="20"/>
  <c r="AV150" i="20"/>
  <c r="AV151" i="20"/>
  <c r="AV152" i="20"/>
  <c r="AV153" i="20"/>
  <c r="AV154" i="20"/>
  <c r="AV155" i="20"/>
  <c r="AV156" i="20"/>
  <c r="AV157" i="20"/>
  <c r="AV158" i="20"/>
  <c r="AV159" i="20"/>
  <c r="AV160" i="20"/>
  <c r="AV161" i="20"/>
  <c r="AV162" i="20"/>
  <c r="AV163" i="20"/>
  <c r="AV164" i="20"/>
  <c r="AV165" i="20"/>
  <c r="AV166" i="20"/>
  <c r="AV167" i="20"/>
  <c r="AV168" i="20"/>
  <c r="AV169" i="20"/>
  <c r="AV170" i="20"/>
  <c r="AV171" i="20"/>
  <c r="AV172" i="20"/>
  <c r="AV173" i="20"/>
  <c r="AV174" i="20"/>
  <c r="AV175" i="20"/>
  <c r="AV176" i="20"/>
  <c r="AV177" i="20"/>
  <c r="AV178" i="20"/>
  <c r="AV179" i="20"/>
  <c r="AV180" i="20"/>
  <c r="AV181" i="20"/>
  <c r="AV182" i="20"/>
  <c r="AV183" i="20"/>
  <c r="AV184" i="20"/>
  <c r="AV185" i="20"/>
  <c r="AV186" i="20"/>
  <c r="AV187" i="20"/>
  <c r="AV188" i="20"/>
  <c r="AV189" i="20"/>
  <c r="AV190" i="20"/>
  <c r="AV191" i="20"/>
  <c r="AV192" i="20"/>
  <c r="AV193" i="20"/>
  <c r="AV194" i="20"/>
  <c r="AV195" i="20"/>
  <c r="AV196" i="20"/>
  <c r="AV197" i="20"/>
  <c r="AV198" i="20"/>
  <c r="AV199" i="20"/>
  <c r="AV200" i="20"/>
  <c r="AV201" i="20"/>
  <c r="AV202" i="20"/>
  <c r="AV203" i="20"/>
  <c r="AV204" i="20"/>
  <c r="AV205" i="20"/>
  <c r="AV206" i="20"/>
  <c r="AV207" i="20"/>
  <c r="AV208" i="20"/>
  <c r="AV209" i="20"/>
  <c r="AV210" i="20"/>
  <c r="AV211" i="20"/>
  <c r="AV212" i="20"/>
  <c r="AV213" i="20"/>
  <c r="AV214" i="20"/>
  <c r="AV215" i="20"/>
  <c r="AV216" i="20"/>
  <c r="AV217" i="20"/>
  <c r="AV218" i="20"/>
  <c r="AV219" i="20"/>
  <c r="AV220" i="20"/>
  <c r="AV221" i="20"/>
  <c r="AV222" i="20"/>
  <c r="AV223" i="20"/>
  <c r="AV224" i="20"/>
  <c r="AV225" i="20"/>
  <c r="AV226" i="20"/>
  <c r="AV227" i="20"/>
  <c r="AV228" i="20"/>
  <c r="AV229" i="20"/>
  <c r="AV230" i="20"/>
  <c r="AV231" i="20"/>
  <c r="AV232" i="20"/>
  <c r="AV233" i="20"/>
  <c r="AV234" i="20"/>
  <c r="AV235" i="20"/>
  <c r="AV236" i="20"/>
  <c r="AV237" i="20"/>
  <c r="AV238" i="20"/>
  <c r="AV239" i="20"/>
  <c r="AV240" i="20"/>
  <c r="AV241" i="20"/>
  <c r="AV242" i="20"/>
  <c r="AV243" i="20"/>
  <c r="AV244" i="20"/>
  <c r="AV245" i="20"/>
  <c r="AV246" i="20"/>
  <c r="AV247" i="20"/>
  <c r="AV248" i="20"/>
  <c r="AV249" i="20"/>
  <c r="AV250" i="20"/>
  <c r="AV251" i="20"/>
  <c r="AV252" i="20"/>
  <c r="AV253" i="20"/>
  <c r="AV254" i="20"/>
  <c r="AV255" i="20"/>
  <c r="AV256" i="20"/>
  <c r="AV257" i="20"/>
  <c r="AV258" i="20"/>
  <c r="AV259" i="20"/>
  <c r="AV260" i="20"/>
  <c r="AV261" i="20"/>
  <c r="AV262" i="20"/>
  <c r="AV263" i="20"/>
  <c r="AV264" i="20"/>
  <c r="AV265" i="20"/>
  <c r="AV266" i="20"/>
  <c r="AV267" i="20"/>
  <c r="AV268" i="20"/>
  <c r="AV269" i="20"/>
  <c r="AV270" i="20"/>
  <c r="AV271" i="20"/>
  <c r="AV272" i="20"/>
  <c r="AV273" i="20"/>
  <c r="AV274" i="20"/>
  <c r="AV275" i="20"/>
  <c r="AV276" i="20"/>
  <c r="AV277" i="20"/>
  <c r="AV278" i="20"/>
  <c r="AV279" i="20"/>
  <c r="AV280" i="20"/>
  <c r="AV281" i="20"/>
  <c r="AV282" i="20"/>
  <c r="AV283" i="20"/>
  <c r="AV284" i="20"/>
  <c r="AV285" i="20"/>
  <c r="AV286" i="20"/>
  <c r="AV287" i="20"/>
  <c r="AV288" i="20"/>
  <c r="AV289" i="20"/>
  <c r="AV290" i="20"/>
  <c r="AV291" i="20"/>
  <c r="AV292" i="20"/>
  <c r="AV293" i="20"/>
  <c r="AV294" i="20"/>
  <c r="AV295" i="20"/>
  <c r="AV296" i="20"/>
  <c r="AV297" i="20"/>
  <c r="AV298" i="20"/>
  <c r="AV299" i="20"/>
  <c r="AV300" i="20"/>
  <c r="AV301" i="20"/>
  <c r="AV302" i="20"/>
  <c r="AV303" i="20"/>
  <c r="AV304" i="20"/>
  <c r="AV305" i="20"/>
  <c r="AV306" i="20"/>
  <c r="AV307" i="20"/>
  <c r="AV308" i="20"/>
  <c r="AV309" i="20"/>
  <c r="AV310" i="20"/>
  <c r="AV311" i="20"/>
  <c r="AV312" i="20"/>
  <c r="AV313" i="20"/>
  <c r="AV314" i="20"/>
  <c r="AV315" i="20"/>
  <c r="AV316" i="20"/>
  <c r="AV317" i="20"/>
  <c r="AV318" i="20"/>
  <c r="AV319" i="20"/>
  <c r="AV320" i="20"/>
  <c r="AV321" i="20"/>
  <c r="AV322" i="20"/>
  <c r="AV323" i="20"/>
  <c r="AV324" i="20"/>
  <c r="AV325" i="20"/>
  <c r="AV326" i="20"/>
  <c r="AV327" i="20"/>
  <c r="AV328" i="20"/>
  <c r="AV329" i="20"/>
  <c r="AV330" i="20"/>
  <c r="AV331" i="20"/>
  <c r="AV332" i="20"/>
  <c r="AV333" i="20"/>
  <c r="AV334" i="20"/>
  <c r="AV335" i="20"/>
  <c r="AV336" i="20"/>
  <c r="AV337" i="20"/>
  <c r="AV338" i="20"/>
  <c r="AV339" i="20"/>
  <c r="AV340" i="20"/>
  <c r="AV341" i="20"/>
  <c r="AV342" i="20"/>
  <c r="AV343" i="20"/>
  <c r="AV344" i="20"/>
  <c r="AV345" i="20"/>
  <c r="AV346" i="20"/>
  <c r="AV347" i="20"/>
  <c r="AV348" i="20"/>
  <c r="AV349" i="20"/>
  <c r="AV350" i="20"/>
  <c r="AV351" i="20"/>
  <c r="AV352" i="20"/>
  <c r="AV353" i="20"/>
  <c r="AV354" i="20"/>
  <c r="AV355" i="20"/>
  <c r="AV356" i="20"/>
  <c r="AV357" i="20"/>
  <c r="AV358" i="20"/>
  <c r="AV359" i="20"/>
  <c r="AV360" i="20"/>
  <c r="AV361" i="20"/>
  <c r="AV362" i="20"/>
  <c r="AV363" i="20"/>
  <c r="AV364" i="20"/>
  <c r="AV365" i="20"/>
  <c r="AV366" i="20"/>
  <c r="AV367" i="20"/>
  <c r="AV368" i="20"/>
  <c r="AV369" i="20"/>
  <c r="AV370" i="20"/>
  <c r="AV371" i="20"/>
  <c r="AV372" i="20"/>
  <c r="AV373" i="20"/>
  <c r="AV374" i="20"/>
  <c r="AV375" i="20"/>
  <c r="AV376" i="20"/>
  <c r="AV377" i="20"/>
  <c r="AV378" i="20"/>
  <c r="AV379" i="20"/>
  <c r="AV380" i="20"/>
  <c r="AV381" i="20"/>
  <c r="AV382" i="20"/>
  <c r="AV383" i="20"/>
  <c r="AV384" i="20"/>
  <c r="AV385" i="20"/>
  <c r="AV386" i="20"/>
  <c r="AV387" i="20"/>
  <c r="AV388" i="20"/>
  <c r="AV389" i="20"/>
  <c r="AV390" i="20"/>
  <c r="AV391" i="20"/>
  <c r="AV392" i="20"/>
  <c r="AV393" i="20"/>
  <c r="AV394" i="20"/>
  <c r="AV395" i="20"/>
  <c r="AV396" i="20"/>
  <c r="AV397" i="20"/>
  <c r="AV398" i="20"/>
  <c r="AV399" i="20"/>
  <c r="AV400" i="20"/>
  <c r="AV401" i="20"/>
  <c r="AV402" i="20"/>
  <c r="AV403" i="20"/>
  <c r="AV404" i="20"/>
  <c r="AV405" i="20"/>
  <c r="AV406" i="20"/>
  <c r="AV407" i="20"/>
  <c r="AV408" i="20"/>
  <c r="AV409" i="20"/>
  <c r="AV410" i="20"/>
  <c r="AV411" i="20"/>
  <c r="AV412" i="20"/>
  <c r="AV413" i="20"/>
  <c r="AV414" i="20"/>
  <c r="AV415" i="20"/>
  <c r="AV416" i="20"/>
  <c r="AV417" i="20"/>
  <c r="AV418" i="20"/>
  <c r="AV419" i="20"/>
  <c r="AV420" i="20"/>
  <c r="AV421" i="20"/>
  <c r="AV422" i="20"/>
  <c r="AV423" i="20"/>
  <c r="AV424" i="20"/>
  <c r="AV425" i="20"/>
  <c r="AV426" i="20"/>
  <c r="AV427" i="20"/>
  <c r="AV428" i="20"/>
  <c r="AV429" i="20"/>
  <c r="AV430" i="20"/>
  <c r="AV431" i="20"/>
  <c r="AV432" i="20"/>
  <c r="AV433" i="20"/>
  <c r="AV434" i="20"/>
  <c r="AV435" i="20"/>
  <c r="AV436" i="20"/>
  <c r="AV437" i="20"/>
  <c r="AV438" i="20"/>
  <c r="AV439" i="20"/>
  <c r="AV440" i="20"/>
  <c r="AV441" i="20"/>
  <c r="AV442" i="20"/>
  <c r="AV443" i="20"/>
  <c r="AV444" i="20"/>
  <c r="AV445" i="20"/>
  <c r="AV446" i="20"/>
  <c r="AV447" i="20"/>
  <c r="AV448" i="20"/>
  <c r="AV449" i="20"/>
  <c r="AV450" i="20"/>
  <c r="AV451" i="20"/>
  <c r="AV452" i="20"/>
  <c r="AV453" i="20"/>
  <c r="AV454" i="20"/>
  <c r="AV455" i="20"/>
  <c r="AV456" i="20"/>
  <c r="AV457" i="20"/>
  <c r="AV458" i="20"/>
  <c r="AV459" i="20"/>
  <c r="AV460" i="20"/>
  <c r="AV461" i="20"/>
  <c r="AV462" i="20"/>
  <c r="AV463" i="20"/>
  <c r="AV464" i="20"/>
  <c r="AV465" i="20"/>
  <c r="AV466" i="20"/>
  <c r="AV467" i="20"/>
  <c r="AV468" i="20"/>
  <c r="AV469" i="20"/>
  <c r="AV470" i="20"/>
  <c r="AV471" i="20"/>
  <c r="AV472" i="20"/>
  <c r="AV473" i="20"/>
  <c r="AV474" i="20"/>
  <c r="AV475" i="20"/>
  <c r="AV476" i="20"/>
  <c r="AV477" i="20"/>
  <c r="AV478" i="20"/>
  <c r="AV479" i="20"/>
  <c r="AV480" i="20"/>
  <c r="AV481" i="20"/>
  <c r="AV482" i="20"/>
  <c r="AV483" i="20"/>
  <c r="AV484" i="20"/>
  <c r="AV485" i="20"/>
  <c r="AV486" i="20"/>
  <c r="AV487" i="20"/>
  <c r="AV488" i="20"/>
  <c r="AV489" i="20"/>
  <c r="AV490" i="20"/>
  <c r="AV491" i="20"/>
  <c r="AV492" i="20"/>
  <c r="AV493" i="20"/>
  <c r="AV494" i="20"/>
  <c r="AV495" i="20"/>
  <c r="AV496" i="20"/>
  <c r="AV497" i="20"/>
  <c r="AV498" i="20"/>
  <c r="AV499" i="20"/>
  <c r="AV500" i="20"/>
  <c r="AV501" i="20"/>
  <c r="AV502" i="20"/>
  <c r="AV503" i="20"/>
  <c r="AV504" i="20"/>
  <c r="AV505" i="20"/>
  <c r="AV506" i="20"/>
  <c r="AV507" i="20"/>
  <c r="AV508" i="20"/>
  <c r="AV509" i="20"/>
  <c r="AV510" i="20"/>
  <c r="AV511" i="20"/>
  <c r="AV512" i="20"/>
  <c r="AV513" i="20"/>
  <c r="AV514" i="20"/>
  <c r="AV515" i="20"/>
  <c r="AV516" i="20"/>
  <c r="AV517" i="20"/>
  <c r="AV518" i="20"/>
  <c r="AV519" i="20"/>
  <c r="AV520" i="20"/>
  <c r="AV521" i="20"/>
  <c r="AV522" i="20"/>
  <c r="AV523" i="20"/>
  <c r="AV524" i="20"/>
  <c r="AV525" i="20"/>
  <c r="AV526" i="20"/>
  <c r="AV527" i="20"/>
  <c r="AV528" i="20"/>
  <c r="AV529" i="20"/>
  <c r="AV530" i="20"/>
  <c r="AV531" i="20"/>
  <c r="AV532" i="20"/>
  <c r="AV533" i="20"/>
  <c r="AV534" i="20"/>
  <c r="AV535" i="20"/>
  <c r="AV536" i="20"/>
  <c r="AV537" i="20"/>
  <c r="AV538" i="20"/>
  <c r="AV539" i="20"/>
  <c r="AV540" i="20"/>
  <c r="AV541" i="20"/>
  <c r="AV542" i="20"/>
  <c r="AV543" i="20"/>
  <c r="AV544" i="20"/>
  <c r="AV545" i="20"/>
  <c r="AV546" i="20"/>
  <c r="AV547" i="20"/>
  <c r="AV548" i="20"/>
  <c r="AV549" i="20"/>
  <c r="AV550" i="20"/>
  <c r="AV551" i="20"/>
  <c r="AV552" i="20"/>
  <c r="AV553" i="20"/>
  <c r="AV554" i="20"/>
  <c r="AV555" i="20"/>
  <c r="AV556" i="20"/>
  <c r="AV557" i="20"/>
  <c r="AV558" i="20"/>
  <c r="AV559" i="20"/>
  <c r="AV560" i="20"/>
  <c r="AV561" i="20"/>
  <c r="AV562" i="20"/>
  <c r="AV563" i="20"/>
  <c r="AV564" i="20"/>
  <c r="AV565" i="20"/>
  <c r="AU2" i="20"/>
  <c r="AU3" i="20"/>
  <c r="AU4" i="20"/>
  <c r="AU5" i="20"/>
  <c r="AU6" i="20"/>
  <c r="AU7" i="20"/>
  <c r="AU8" i="20"/>
  <c r="AU9" i="20"/>
  <c r="AU10" i="20"/>
  <c r="AU11" i="20"/>
  <c r="AU12" i="20"/>
  <c r="AU13" i="20"/>
  <c r="AU14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6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U76" i="20"/>
  <c r="AU77" i="20"/>
  <c r="AU78" i="20"/>
  <c r="AU79" i="20"/>
  <c r="AU80" i="20"/>
  <c r="AU81" i="20"/>
  <c r="AU82" i="20"/>
  <c r="AU83" i="20"/>
  <c r="AU84" i="20"/>
  <c r="AU85" i="20"/>
  <c r="AU86" i="20"/>
  <c r="AU87" i="20"/>
  <c r="AU88" i="20"/>
  <c r="AU89" i="20"/>
  <c r="AU90" i="20"/>
  <c r="AU91" i="20"/>
  <c r="AU92" i="20"/>
  <c r="AU93" i="20"/>
  <c r="AU94" i="20"/>
  <c r="AU95" i="20"/>
  <c r="AU96" i="20"/>
  <c r="AU97" i="20"/>
  <c r="AU98" i="20"/>
  <c r="AU99" i="20"/>
  <c r="AU100" i="20"/>
  <c r="AU101" i="20"/>
  <c r="AU102" i="20"/>
  <c r="AU103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25" i="20"/>
  <c r="AU126" i="20"/>
  <c r="AU127" i="20"/>
  <c r="AU128" i="20"/>
  <c r="AU129" i="20"/>
  <c r="AU130" i="20"/>
  <c r="AU131" i="20"/>
  <c r="AU132" i="20"/>
  <c r="AU133" i="20"/>
  <c r="AU134" i="20"/>
  <c r="AU135" i="20"/>
  <c r="AU136" i="20"/>
  <c r="AU137" i="20"/>
  <c r="AU138" i="20"/>
  <c r="AU139" i="20"/>
  <c r="AU140" i="20"/>
  <c r="AU141" i="20"/>
  <c r="AU142" i="20"/>
  <c r="AU143" i="20"/>
  <c r="AU144" i="20"/>
  <c r="AU145" i="20"/>
  <c r="AU146" i="20"/>
  <c r="AU147" i="20"/>
  <c r="AU148" i="20"/>
  <c r="AU149" i="20"/>
  <c r="AU150" i="20"/>
  <c r="AU151" i="20"/>
  <c r="AU152" i="20"/>
  <c r="AU153" i="20"/>
  <c r="AU154" i="20"/>
  <c r="AU155" i="20"/>
  <c r="AU156" i="20"/>
  <c r="AU157" i="20"/>
  <c r="AU158" i="20"/>
  <c r="AU159" i="20"/>
  <c r="AU160" i="20"/>
  <c r="AU161" i="20"/>
  <c r="AU162" i="20"/>
  <c r="AU163" i="20"/>
  <c r="AU164" i="20"/>
  <c r="AU165" i="20"/>
  <c r="AU166" i="20"/>
  <c r="AU167" i="20"/>
  <c r="AU168" i="20"/>
  <c r="AU169" i="20"/>
  <c r="AU170" i="20"/>
  <c r="AU171" i="20"/>
  <c r="AU172" i="20"/>
  <c r="AU173" i="20"/>
  <c r="AU174" i="20"/>
  <c r="AU175" i="20"/>
  <c r="AU176" i="20"/>
  <c r="AU177" i="20"/>
  <c r="AU178" i="20"/>
  <c r="AU179" i="20"/>
  <c r="AU180" i="20"/>
  <c r="AU181" i="20"/>
  <c r="AU182" i="20"/>
  <c r="AU183" i="20"/>
  <c r="AU184" i="20"/>
  <c r="AU185" i="20"/>
  <c r="AU186" i="20"/>
  <c r="AU187" i="20"/>
  <c r="AU188" i="20"/>
  <c r="AU189" i="20"/>
  <c r="AU190" i="20"/>
  <c r="AU191" i="20"/>
  <c r="AU192" i="20"/>
  <c r="AU193" i="20"/>
  <c r="AU194" i="20"/>
  <c r="AU195" i="20"/>
  <c r="AU196" i="20"/>
  <c r="AU197" i="20"/>
  <c r="AU198" i="20"/>
  <c r="AU199" i="20"/>
  <c r="AU200" i="20"/>
  <c r="AU201" i="20"/>
  <c r="AU202" i="20"/>
  <c r="AU203" i="20"/>
  <c r="AU204" i="20"/>
  <c r="AU205" i="20"/>
  <c r="AU206" i="20"/>
  <c r="AU207" i="20"/>
  <c r="AU208" i="20"/>
  <c r="AU209" i="20"/>
  <c r="AU210" i="20"/>
  <c r="AU211" i="20"/>
  <c r="AU212" i="20"/>
  <c r="AU213" i="20"/>
  <c r="AU214" i="20"/>
  <c r="AU215" i="20"/>
  <c r="AU216" i="20"/>
  <c r="AU217" i="20"/>
  <c r="AU218" i="20"/>
  <c r="AU219" i="20"/>
  <c r="AU220" i="20"/>
  <c r="AU221" i="20"/>
  <c r="AU222" i="20"/>
  <c r="AU223" i="20"/>
  <c r="AU224" i="20"/>
  <c r="AU225" i="20"/>
  <c r="AU226" i="20"/>
  <c r="AU227" i="20"/>
  <c r="AU228" i="20"/>
  <c r="AU229" i="20"/>
  <c r="AU230" i="20"/>
  <c r="AU231" i="20"/>
  <c r="AU232" i="20"/>
  <c r="AU233" i="20"/>
  <c r="AU234" i="20"/>
  <c r="AU235" i="20"/>
  <c r="AU236" i="20"/>
  <c r="AU237" i="20"/>
  <c r="AU238" i="20"/>
  <c r="AU239" i="20"/>
  <c r="AU240" i="20"/>
  <c r="AU241" i="20"/>
  <c r="AU242" i="20"/>
  <c r="AU243" i="20"/>
  <c r="AU244" i="20"/>
  <c r="AU245" i="20"/>
  <c r="AU246" i="20"/>
  <c r="AU247" i="20"/>
  <c r="AU248" i="20"/>
  <c r="AU249" i="20"/>
  <c r="AU250" i="20"/>
  <c r="AU251" i="20"/>
  <c r="AU252" i="20"/>
  <c r="AU253" i="20"/>
  <c r="AU254" i="20"/>
  <c r="AU255" i="20"/>
  <c r="AU256" i="20"/>
  <c r="AU257" i="20"/>
  <c r="AU258" i="20"/>
  <c r="AU259" i="20"/>
  <c r="AU260" i="20"/>
  <c r="AU261" i="20"/>
  <c r="AU262" i="20"/>
  <c r="AU263" i="20"/>
  <c r="AU264" i="20"/>
  <c r="AU265" i="20"/>
  <c r="AU266" i="20"/>
  <c r="AU267" i="20"/>
  <c r="AU268" i="20"/>
  <c r="AU269" i="20"/>
  <c r="AU270" i="20"/>
  <c r="AU271" i="20"/>
  <c r="AU272" i="20"/>
  <c r="AU273" i="20"/>
  <c r="AU274" i="20"/>
  <c r="AU275" i="20"/>
  <c r="AU276" i="20"/>
  <c r="AU277" i="20"/>
  <c r="AU278" i="20"/>
  <c r="AU279" i="20"/>
  <c r="AU280" i="20"/>
  <c r="AU281" i="20"/>
  <c r="AU282" i="20"/>
  <c r="AU283" i="20"/>
  <c r="AU284" i="20"/>
  <c r="AU285" i="20"/>
  <c r="AU286" i="20"/>
  <c r="AU287" i="20"/>
  <c r="AU288" i="20"/>
  <c r="AU289" i="20"/>
  <c r="AU290" i="20"/>
  <c r="AU291" i="20"/>
  <c r="AU292" i="20"/>
  <c r="AU293" i="20"/>
  <c r="AU294" i="20"/>
  <c r="AU295" i="20"/>
  <c r="AU296" i="20"/>
  <c r="AU297" i="20"/>
  <c r="AU298" i="20"/>
  <c r="AU299" i="20"/>
  <c r="AU300" i="20"/>
  <c r="AU301" i="20"/>
  <c r="AU302" i="20"/>
  <c r="AU303" i="20"/>
  <c r="AU304" i="20"/>
  <c r="AU305" i="20"/>
  <c r="AU306" i="20"/>
  <c r="AU307" i="20"/>
  <c r="AU308" i="20"/>
  <c r="AU309" i="20"/>
  <c r="AU310" i="20"/>
  <c r="AU311" i="20"/>
  <c r="AU312" i="20"/>
  <c r="AU313" i="20"/>
  <c r="AU314" i="20"/>
  <c r="AU315" i="20"/>
  <c r="AU316" i="20"/>
  <c r="AU317" i="20"/>
  <c r="AU318" i="20"/>
  <c r="AU319" i="20"/>
  <c r="AU320" i="20"/>
  <c r="AU321" i="20"/>
  <c r="AU322" i="20"/>
  <c r="AU323" i="20"/>
  <c r="AU324" i="20"/>
  <c r="AU325" i="20"/>
  <c r="AU326" i="20"/>
  <c r="AU327" i="20"/>
  <c r="AU328" i="20"/>
  <c r="AU329" i="20"/>
  <c r="AU330" i="20"/>
  <c r="AU331" i="20"/>
  <c r="AU332" i="20"/>
  <c r="AU333" i="20"/>
  <c r="AU334" i="20"/>
  <c r="AU335" i="20"/>
  <c r="AU336" i="20"/>
  <c r="AU337" i="20"/>
  <c r="AU338" i="20"/>
  <c r="AU339" i="20"/>
  <c r="AU340" i="20"/>
  <c r="AU341" i="20"/>
  <c r="AU342" i="20"/>
  <c r="AU343" i="20"/>
  <c r="AU344" i="20"/>
  <c r="AU345" i="20"/>
  <c r="AU346" i="20"/>
  <c r="AU347" i="20"/>
  <c r="AU348" i="20"/>
  <c r="AU349" i="20"/>
  <c r="AU350" i="20"/>
  <c r="AU351" i="20"/>
  <c r="AU352" i="20"/>
  <c r="AU353" i="20"/>
  <c r="AU354" i="20"/>
  <c r="AU355" i="20"/>
  <c r="AU356" i="20"/>
  <c r="AU357" i="20"/>
  <c r="AU358" i="20"/>
  <c r="AU359" i="20"/>
  <c r="AU360" i="20"/>
  <c r="AU361" i="20"/>
  <c r="AU362" i="20"/>
  <c r="AU363" i="20"/>
  <c r="AU364" i="20"/>
  <c r="AU365" i="20"/>
  <c r="AU366" i="20"/>
  <c r="AU367" i="20"/>
  <c r="AU368" i="20"/>
  <c r="AU369" i="20"/>
  <c r="AU370" i="20"/>
  <c r="AU371" i="20"/>
  <c r="AU372" i="20"/>
  <c r="AU373" i="20"/>
  <c r="AU374" i="20"/>
  <c r="AU375" i="20"/>
  <c r="AU376" i="20"/>
  <c r="AU377" i="20"/>
  <c r="AU378" i="20"/>
  <c r="AU379" i="20"/>
  <c r="AU380" i="20"/>
  <c r="AU381" i="20"/>
  <c r="AU382" i="20"/>
  <c r="AU383" i="20"/>
  <c r="AU384" i="20"/>
  <c r="AU385" i="20"/>
  <c r="AU386" i="20"/>
  <c r="AU387" i="20"/>
  <c r="AU388" i="20"/>
  <c r="AU389" i="20"/>
  <c r="AU390" i="20"/>
  <c r="AU391" i="20"/>
  <c r="AU392" i="20"/>
  <c r="AU393" i="20"/>
  <c r="AU394" i="20"/>
  <c r="AU395" i="20"/>
  <c r="AU396" i="20"/>
  <c r="AU397" i="20"/>
  <c r="AU398" i="20"/>
  <c r="AU399" i="20"/>
  <c r="AU400" i="20"/>
  <c r="AU401" i="20"/>
  <c r="AU402" i="20"/>
  <c r="AU403" i="20"/>
  <c r="AU404" i="20"/>
  <c r="AU405" i="20"/>
  <c r="AU406" i="20"/>
  <c r="AU407" i="20"/>
  <c r="AU408" i="20"/>
  <c r="AU409" i="20"/>
  <c r="AU410" i="20"/>
  <c r="AU411" i="20"/>
  <c r="AU412" i="20"/>
  <c r="AU413" i="20"/>
  <c r="AU414" i="20"/>
  <c r="AU415" i="20"/>
  <c r="AU416" i="20"/>
  <c r="AU417" i="20"/>
  <c r="AU418" i="20"/>
  <c r="AU419" i="20"/>
  <c r="AU420" i="20"/>
  <c r="AU421" i="20"/>
  <c r="AU422" i="20"/>
  <c r="AU423" i="20"/>
  <c r="AU424" i="20"/>
  <c r="AU425" i="20"/>
  <c r="AU426" i="20"/>
  <c r="AU427" i="20"/>
  <c r="AU428" i="20"/>
  <c r="AU429" i="20"/>
  <c r="AU430" i="20"/>
  <c r="AU431" i="20"/>
  <c r="AU432" i="20"/>
  <c r="AU433" i="20"/>
  <c r="AU434" i="20"/>
  <c r="AU435" i="20"/>
  <c r="AU436" i="20"/>
  <c r="AU437" i="20"/>
  <c r="AU438" i="20"/>
  <c r="AU439" i="20"/>
  <c r="AU440" i="20"/>
  <c r="AU441" i="20"/>
  <c r="AU442" i="20"/>
  <c r="AU443" i="20"/>
  <c r="AU444" i="20"/>
  <c r="AU445" i="20"/>
  <c r="AU446" i="20"/>
  <c r="AU447" i="20"/>
  <c r="AU448" i="20"/>
  <c r="AU449" i="20"/>
  <c r="AU450" i="20"/>
  <c r="AU451" i="20"/>
  <c r="AU452" i="20"/>
  <c r="AU453" i="20"/>
  <c r="AU454" i="20"/>
  <c r="AU455" i="20"/>
  <c r="AU456" i="20"/>
  <c r="AU457" i="20"/>
  <c r="AU458" i="20"/>
  <c r="AU459" i="20"/>
  <c r="AU460" i="20"/>
  <c r="AU461" i="20"/>
  <c r="AU462" i="20"/>
  <c r="AU463" i="20"/>
  <c r="AU464" i="20"/>
  <c r="AU465" i="20"/>
  <c r="AU466" i="20"/>
  <c r="AU467" i="20"/>
  <c r="AU468" i="20"/>
  <c r="AU469" i="20"/>
  <c r="AU470" i="20"/>
  <c r="AU471" i="20"/>
  <c r="AU472" i="20"/>
  <c r="AU473" i="20"/>
  <c r="AU474" i="20"/>
  <c r="AU475" i="20"/>
  <c r="AU476" i="20"/>
  <c r="AU477" i="20"/>
  <c r="AU478" i="20"/>
  <c r="AU479" i="20"/>
  <c r="AU480" i="20"/>
  <c r="AU481" i="20"/>
  <c r="AU482" i="20"/>
  <c r="AU483" i="20"/>
  <c r="AU484" i="20"/>
  <c r="AU485" i="20"/>
  <c r="AU486" i="20"/>
  <c r="AU487" i="20"/>
  <c r="AU488" i="20"/>
  <c r="AU489" i="20"/>
  <c r="AU490" i="20"/>
  <c r="AU491" i="20"/>
  <c r="AU492" i="20"/>
  <c r="AU493" i="20"/>
  <c r="AU494" i="20"/>
  <c r="AU495" i="20"/>
  <c r="AU496" i="20"/>
  <c r="AU497" i="20"/>
  <c r="AU498" i="20"/>
  <c r="AU499" i="20"/>
  <c r="AU500" i="20"/>
  <c r="AU501" i="20"/>
  <c r="AU502" i="20"/>
  <c r="AU503" i="20"/>
  <c r="AU504" i="20"/>
  <c r="AU505" i="20"/>
  <c r="AU506" i="20"/>
  <c r="AU507" i="20"/>
  <c r="AU508" i="20"/>
  <c r="AU509" i="20"/>
  <c r="AU510" i="20"/>
  <c r="AU511" i="20"/>
  <c r="AU512" i="20"/>
  <c r="AU513" i="20"/>
  <c r="AU514" i="20"/>
  <c r="AU515" i="20"/>
  <c r="AU516" i="20"/>
  <c r="AU517" i="20"/>
  <c r="AU518" i="20"/>
  <c r="AU519" i="20"/>
  <c r="AU520" i="20"/>
  <c r="AU521" i="20"/>
  <c r="AU522" i="20"/>
  <c r="AU523" i="20"/>
  <c r="AU524" i="20"/>
  <c r="AU525" i="20"/>
  <c r="AU526" i="20"/>
  <c r="AU527" i="20"/>
  <c r="AU528" i="20"/>
  <c r="AU529" i="20"/>
  <c r="AU530" i="20"/>
  <c r="AU531" i="20"/>
  <c r="AU532" i="20"/>
  <c r="AU533" i="20"/>
  <c r="AU534" i="20"/>
  <c r="AU535" i="20"/>
  <c r="AU536" i="20"/>
  <c r="AU537" i="20"/>
  <c r="AU538" i="20"/>
  <c r="AU539" i="20"/>
  <c r="AU540" i="20"/>
  <c r="AU541" i="20"/>
  <c r="AU542" i="20"/>
  <c r="AU543" i="20"/>
  <c r="AU544" i="20"/>
  <c r="AU545" i="20"/>
  <c r="AU546" i="20"/>
  <c r="AU547" i="20"/>
  <c r="AU548" i="20"/>
  <c r="AU549" i="20"/>
  <c r="AU550" i="20"/>
  <c r="AU551" i="20"/>
  <c r="AU552" i="20"/>
  <c r="AU553" i="20"/>
  <c r="AU554" i="20"/>
  <c r="AU555" i="20"/>
  <c r="AU556" i="20"/>
  <c r="AU557" i="20"/>
  <c r="AU558" i="20"/>
  <c r="AU559" i="20"/>
  <c r="AU560" i="20"/>
  <c r="AU561" i="20"/>
  <c r="AU562" i="20"/>
  <c r="AU563" i="20"/>
  <c r="AU564" i="20"/>
  <c r="AU565" i="20"/>
  <c r="AT2" i="20"/>
  <c r="AT3" i="20"/>
  <c r="AT4" i="20"/>
  <c r="AT5" i="20"/>
  <c r="AT6" i="20"/>
  <c r="AT7" i="20"/>
  <c r="AT8" i="20"/>
  <c r="AT9" i="20"/>
  <c r="AT10" i="20"/>
  <c r="AT11" i="20"/>
  <c r="AT12" i="20"/>
  <c r="AT13" i="20"/>
  <c r="AT14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158" i="20"/>
  <c r="AT159" i="20"/>
  <c r="AT160" i="20"/>
  <c r="AT161" i="20"/>
  <c r="AT162" i="20"/>
  <c r="AT163" i="20"/>
  <c r="AT164" i="20"/>
  <c r="AT165" i="20"/>
  <c r="AT166" i="20"/>
  <c r="AT167" i="20"/>
  <c r="AT168" i="20"/>
  <c r="AT169" i="20"/>
  <c r="AT170" i="20"/>
  <c r="AT171" i="20"/>
  <c r="AT172" i="20"/>
  <c r="AT173" i="20"/>
  <c r="AT174" i="20"/>
  <c r="AT175" i="20"/>
  <c r="AT176" i="20"/>
  <c r="AT177" i="20"/>
  <c r="AT178" i="20"/>
  <c r="AT179" i="20"/>
  <c r="AT180" i="20"/>
  <c r="AT181" i="20"/>
  <c r="AT182" i="20"/>
  <c r="AT183" i="20"/>
  <c r="AT184" i="20"/>
  <c r="AT185" i="20"/>
  <c r="AT186" i="20"/>
  <c r="AT187" i="20"/>
  <c r="AT188" i="20"/>
  <c r="AT189" i="20"/>
  <c r="AT190" i="20"/>
  <c r="AT191" i="20"/>
  <c r="AT192" i="20"/>
  <c r="AT193" i="20"/>
  <c r="AT194" i="20"/>
  <c r="AT195" i="20"/>
  <c r="AT196" i="20"/>
  <c r="AT197" i="20"/>
  <c r="AT198" i="20"/>
  <c r="AT199" i="20"/>
  <c r="AT200" i="20"/>
  <c r="AT201" i="20"/>
  <c r="AT202" i="20"/>
  <c r="AT203" i="20"/>
  <c r="AT204" i="20"/>
  <c r="AT205" i="20"/>
  <c r="AT206" i="20"/>
  <c r="AT207" i="20"/>
  <c r="AT208" i="20"/>
  <c r="AT209" i="20"/>
  <c r="AT210" i="20"/>
  <c r="AT211" i="20"/>
  <c r="AT212" i="20"/>
  <c r="AT213" i="20"/>
  <c r="AT214" i="20"/>
  <c r="AT215" i="20"/>
  <c r="AT216" i="20"/>
  <c r="AT217" i="20"/>
  <c r="AT218" i="20"/>
  <c r="AT219" i="20"/>
  <c r="AT220" i="20"/>
  <c r="AT221" i="20"/>
  <c r="AT222" i="20"/>
  <c r="AT223" i="20"/>
  <c r="AT224" i="20"/>
  <c r="AT225" i="20"/>
  <c r="AT226" i="20"/>
  <c r="AT227" i="20"/>
  <c r="AT228" i="20"/>
  <c r="AT229" i="20"/>
  <c r="AT230" i="20"/>
  <c r="AT231" i="20"/>
  <c r="AT232" i="20"/>
  <c r="AT233" i="20"/>
  <c r="AT234" i="20"/>
  <c r="AT235" i="20"/>
  <c r="AT236" i="20"/>
  <c r="AT237" i="20"/>
  <c r="AT238" i="20"/>
  <c r="AT239" i="20"/>
  <c r="AT240" i="20"/>
  <c r="AT241" i="20"/>
  <c r="AT242" i="20"/>
  <c r="AT243" i="20"/>
  <c r="AT244" i="20"/>
  <c r="AT245" i="20"/>
  <c r="AT246" i="20"/>
  <c r="AT247" i="20"/>
  <c r="AT248" i="20"/>
  <c r="AT249" i="20"/>
  <c r="AT250" i="20"/>
  <c r="AT251" i="20"/>
  <c r="AT252" i="20"/>
  <c r="AT253" i="20"/>
  <c r="AT254" i="20"/>
  <c r="AT255" i="20"/>
  <c r="AT256" i="20"/>
  <c r="AT257" i="20"/>
  <c r="AT258" i="20"/>
  <c r="AT259" i="20"/>
  <c r="AT260" i="20"/>
  <c r="AT261" i="20"/>
  <c r="AT262" i="20"/>
  <c r="AT263" i="20"/>
  <c r="AT264" i="20"/>
  <c r="AT265" i="20"/>
  <c r="AT266" i="20"/>
  <c r="AT267" i="20"/>
  <c r="AT268" i="20"/>
  <c r="AT269" i="20"/>
  <c r="AT270" i="20"/>
  <c r="AT271" i="20"/>
  <c r="AT272" i="20"/>
  <c r="AT273" i="20"/>
  <c r="AT274" i="20"/>
  <c r="AT275" i="20"/>
  <c r="AT276" i="20"/>
  <c r="AT277" i="20"/>
  <c r="AT278" i="20"/>
  <c r="AT279" i="20"/>
  <c r="AT280" i="20"/>
  <c r="AT281" i="20"/>
  <c r="AT282" i="20"/>
  <c r="AT283" i="20"/>
  <c r="AT284" i="20"/>
  <c r="AT285" i="20"/>
  <c r="AT286" i="20"/>
  <c r="AT287" i="20"/>
  <c r="AT288" i="20"/>
  <c r="AT289" i="20"/>
  <c r="AT290" i="20"/>
  <c r="AT291" i="20"/>
  <c r="AT292" i="20"/>
  <c r="AT293" i="20"/>
  <c r="AT294" i="20"/>
  <c r="AT295" i="20"/>
  <c r="AT296" i="20"/>
  <c r="AT297" i="20"/>
  <c r="AT298" i="20"/>
  <c r="AT299" i="20"/>
  <c r="AT300" i="20"/>
  <c r="AT301" i="20"/>
  <c r="AT302" i="20"/>
  <c r="AT303" i="20"/>
  <c r="AT304" i="20"/>
  <c r="AT305" i="20"/>
  <c r="AT306" i="20"/>
  <c r="AT307" i="20"/>
  <c r="AT308" i="20"/>
  <c r="AT309" i="20"/>
  <c r="AT310" i="20"/>
  <c r="AT311" i="20"/>
  <c r="AT312" i="20"/>
  <c r="AT313" i="20"/>
  <c r="AT314" i="20"/>
  <c r="AT315" i="20"/>
  <c r="AT316" i="20"/>
  <c r="AT317" i="20"/>
  <c r="AT318" i="20"/>
  <c r="AT319" i="20"/>
  <c r="AT320" i="20"/>
  <c r="AT321" i="20"/>
  <c r="AT322" i="20"/>
  <c r="AT323" i="20"/>
  <c r="AT324" i="20"/>
  <c r="AT325" i="20"/>
  <c r="AT326" i="20"/>
  <c r="AT327" i="20"/>
  <c r="AT328" i="20"/>
  <c r="AT329" i="20"/>
  <c r="AT330" i="20"/>
  <c r="AT331" i="20"/>
  <c r="AT332" i="20"/>
  <c r="AT333" i="20"/>
  <c r="AT334" i="20"/>
  <c r="AT335" i="20"/>
  <c r="AT336" i="20"/>
  <c r="AT337" i="20"/>
  <c r="AT338" i="20"/>
  <c r="AT339" i="20"/>
  <c r="AT340" i="20"/>
  <c r="AT341" i="20"/>
  <c r="AT342" i="20"/>
  <c r="AT343" i="20"/>
  <c r="AT344" i="20"/>
  <c r="AT345" i="20"/>
  <c r="AT346" i="20"/>
  <c r="AT347" i="20"/>
  <c r="AT348" i="20"/>
  <c r="AT349" i="20"/>
  <c r="AT350" i="20"/>
  <c r="AT351" i="20"/>
  <c r="AT352" i="20"/>
  <c r="AT353" i="20"/>
  <c r="AT354" i="20"/>
  <c r="AT355" i="20"/>
  <c r="AT356" i="20"/>
  <c r="AT357" i="20"/>
  <c r="AT358" i="20"/>
  <c r="AT359" i="20"/>
  <c r="AT360" i="20"/>
  <c r="AT361" i="20"/>
  <c r="AT362" i="20"/>
  <c r="AT363" i="20"/>
  <c r="AT364" i="20"/>
  <c r="AT365" i="20"/>
  <c r="AT366" i="20"/>
  <c r="AT367" i="20"/>
  <c r="AT368" i="20"/>
  <c r="AT369" i="20"/>
  <c r="AT370" i="20"/>
  <c r="AT371" i="20"/>
  <c r="AT372" i="20"/>
  <c r="AT373" i="20"/>
  <c r="AT374" i="20"/>
  <c r="AT375" i="20"/>
  <c r="AT376" i="20"/>
  <c r="AT377" i="20"/>
  <c r="AT378" i="20"/>
  <c r="AT379" i="20"/>
  <c r="AT380" i="20"/>
  <c r="AT381" i="20"/>
  <c r="AT382" i="20"/>
  <c r="AT383" i="20"/>
  <c r="AT384" i="20"/>
  <c r="AT385" i="20"/>
  <c r="AT386" i="20"/>
  <c r="AT387" i="20"/>
  <c r="AT388" i="20"/>
  <c r="AT389" i="20"/>
  <c r="AT390" i="20"/>
  <c r="AT391" i="20"/>
  <c r="AT392" i="20"/>
  <c r="AT393" i="20"/>
  <c r="AT394" i="20"/>
  <c r="AT395" i="20"/>
  <c r="AT396" i="20"/>
  <c r="AT397" i="20"/>
  <c r="AT398" i="20"/>
  <c r="AT399" i="20"/>
  <c r="AT400" i="20"/>
  <c r="AT401" i="20"/>
  <c r="AT402" i="20"/>
  <c r="AT403" i="20"/>
  <c r="AT404" i="20"/>
  <c r="AT405" i="20"/>
  <c r="AT406" i="20"/>
  <c r="AT407" i="20"/>
  <c r="AT408" i="20"/>
  <c r="AT409" i="20"/>
  <c r="AT410" i="20"/>
  <c r="AT411" i="20"/>
  <c r="AT412" i="20"/>
  <c r="AT413" i="20"/>
  <c r="AT414" i="20"/>
  <c r="AT415" i="20"/>
  <c r="AT416" i="20"/>
  <c r="AT417" i="20"/>
  <c r="AT418" i="20"/>
  <c r="AT419" i="20"/>
  <c r="AT420" i="20"/>
  <c r="AT421" i="20"/>
  <c r="AT422" i="20"/>
  <c r="AT423" i="20"/>
  <c r="AT424" i="20"/>
  <c r="AT425" i="20"/>
  <c r="AT426" i="20"/>
  <c r="AT427" i="20"/>
  <c r="AT428" i="20"/>
  <c r="AT429" i="20"/>
  <c r="AT430" i="20"/>
  <c r="AT431" i="20"/>
  <c r="AT432" i="20"/>
  <c r="AT433" i="20"/>
  <c r="AT434" i="20"/>
  <c r="AT435" i="20"/>
  <c r="AT436" i="20"/>
  <c r="AT437" i="20"/>
  <c r="AT438" i="20"/>
  <c r="AT439" i="20"/>
  <c r="AT440" i="20"/>
  <c r="AT441" i="20"/>
  <c r="AT442" i="20"/>
  <c r="AT443" i="20"/>
  <c r="AT444" i="20"/>
  <c r="AT445" i="20"/>
  <c r="AT446" i="20"/>
  <c r="AT447" i="20"/>
  <c r="AT448" i="20"/>
  <c r="AT449" i="20"/>
  <c r="AT450" i="20"/>
  <c r="AT451" i="20"/>
  <c r="AT452" i="20"/>
  <c r="AT453" i="20"/>
  <c r="AT454" i="20"/>
  <c r="AT455" i="20"/>
  <c r="AT456" i="20"/>
  <c r="AT457" i="20"/>
  <c r="AT458" i="20"/>
  <c r="AT459" i="20"/>
  <c r="AT460" i="20"/>
  <c r="AT461" i="20"/>
  <c r="AT462" i="20"/>
  <c r="AT463" i="20"/>
  <c r="AT464" i="20"/>
  <c r="AT465" i="20"/>
  <c r="AT466" i="20"/>
  <c r="AT467" i="20"/>
  <c r="AT468" i="20"/>
  <c r="AT469" i="20"/>
  <c r="AT470" i="20"/>
  <c r="AT471" i="20"/>
  <c r="AT472" i="20"/>
  <c r="AT473" i="20"/>
  <c r="AT474" i="20"/>
  <c r="AT475" i="20"/>
  <c r="AT476" i="20"/>
  <c r="AT477" i="20"/>
  <c r="AT478" i="20"/>
  <c r="AT479" i="20"/>
  <c r="AT480" i="20"/>
  <c r="AT481" i="20"/>
  <c r="AT482" i="20"/>
  <c r="AT483" i="20"/>
  <c r="AT484" i="20"/>
  <c r="AT485" i="20"/>
  <c r="AT486" i="20"/>
  <c r="AT487" i="20"/>
  <c r="AT488" i="20"/>
  <c r="AT489" i="20"/>
  <c r="AT490" i="20"/>
  <c r="AT491" i="20"/>
  <c r="AT492" i="20"/>
  <c r="AT493" i="20"/>
  <c r="AT494" i="20"/>
  <c r="AT495" i="20"/>
  <c r="AT496" i="20"/>
  <c r="AT497" i="20"/>
  <c r="AT498" i="20"/>
  <c r="AT499" i="20"/>
  <c r="AT500" i="20"/>
  <c r="AT501" i="20"/>
  <c r="AT502" i="20"/>
  <c r="AT503" i="20"/>
  <c r="AT504" i="20"/>
  <c r="AT505" i="20"/>
  <c r="AT506" i="20"/>
  <c r="AT507" i="20"/>
  <c r="AT508" i="20"/>
  <c r="AT509" i="20"/>
  <c r="AT510" i="20"/>
  <c r="AT511" i="20"/>
  <c r="AT512" i="20"/>
  <c r="AT513" i="20"/>
  <c r="AT514" i="20"/>
  <c r="AT515" i="20"/>
  <c r="AT516" i="20"/>
  <c r="AT517" i="20"/>
  <c r="AT518" i="20"/>
  <c r="AT519" i="20"/>
  <c r="AT520" i="20"/>
  <c r="AT521" i="20"/>
  <c r="AT522" i="20"/>
  <c r="AT523" i="20"/>
  <c r="AT524" i="20"/>
  <c r="AT525" i="20"/>
  <c r="AT526" i="20"/>
  <c r="AT527" i="20"/>
  <c r="AT528" i="20"/>
  <c r="AT529" i="20"/>
  <c r="AT530" i="20"/>
  <c r="AT531" i="20"/>
  <c r="AT532" i="20"/>
  <c r="AT533" i="20"/>
  <c r="AT534" i="20"/>
  <c r="AT535" i="20"/>
  <c r="AT536" i="20"/>
  <c r="AT537" i="20"/>
  <c r="AT538" i="20"/>
  <c r="AT539" i="20"/>
  <c r="AT540" i="20"/>
  <c r="AT541" i="20"/>
  <c r="AT542" i="20"/>
  <c r="AT543" i="20"/>
  <c r="AT544" i="20"/>
  <c r="AT545" i="20"/>
  <c r="AT546" i="20"/>
  <c r="AT547" i="20"/>
  <c r="AT548" i="20"/>
  <c r="AT549" i="20"/>
  <c r="AT550" i="20"/>
  <c r="AT551" i="20"/>
  <c r="AT552" i="20"/>
  <c r="AT553" i="20"/>
  <c r="AT554" i="20"/>
  <c r="AT555" i="20"/>
  <c r="AT556" i="20"/>
  <c r="AT557" i="20"/>
  <c r="AT558" i="20"/>
  <c r="AT559" i="20"/>
  <c r="AT560" i="20"/>
  <c r="AT561" i="20"/>
  <c r="AT562" i="20"/>
  <c r="AT563" i="20"/>
  <c r="AT564" i="20"/>
  <c r="AT565" i="20"/>
  <c r="AS2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42" i="20"/>
  <c r="AS43" i="20"/>
  <c r="AS44" i="20"/>
  <c r="AS45" i="20"/>
  <c r="AS46" i="20"/>
  <c r="AS47" i="20"/>
  <c r="AS48" i="20"/>
  <c r="AS49" i="20"/>
  <c r="AS50" i="20"/>
  <c r="AS51" i="20"/>
  <c r="AS52" i="20"/>
  <c r="AS53" i="20"/>
  <c r="AS54" i="20"/>
  <c r="AS55" i="20"/>
  <c r="AS56" i="20"/>
  <c r="AS57" i="20"/>
  <c r="AS58" i="20"/>
  <c r="AS59" i="20"/>
  <c r="AS60" i="20"/>
  <c r="AS61" i="20"/>
  <c r="AS62" i="20"/>
  <c r="AS63" i="20"/>
  <c r="AS64" i="20"/>
  <c r="AS65" i="20"/>
  <c r="AS66" i="20"/>
  <c r="AS67" i="20"/>
  <c r="AS68" i="20"/>
  <c r="AS69" i="20"/>
  <c r="AS70" i="20"/>
  <c r="AS71" i="20"/>
  <c r="AS72" i="20"/>
  <c r="AS73" i="20"/>
  <c r="AS74" i="20"/>
  <c r="AS75" i="20"/>
  <c r="AS76" i="20"/>
  <c r="AS77" i="20"/>
  <c r="AS78" i="20"/>
  <c r="AS79" i="20"/>
  <c r="AS80" i="20"/>
  <c r="AS81" i="20"/>
  <c r="AS82" i="20"/>
  <c r="AS83" i="20"/>
  <c r="AS84" i="20"/>
  <c r="AS85" i="20"/>
  <c r="AS86" i="20"/>
  <c r="AS87" i="20"/>
  <c r="AS88" i="20"/>
  <c r="AS89" i="20"/>
  <c r="AS90" i="20"/>
  <c r="AS91" i="20"/>
  <c r="AS92" i="20"/>
  <c r="AS93" i="20"/>
  <c r="AS94" i="20"/>
  <c r="AS95" i="20"/>
  <c r="AS96" i="20"/>
  <c r="AS97" i="20"/>
  <c r="AS98" i="20"/>
  <c r="AS99" i="20"/>
  <c r="AS100" i="20"/>
  <c r="AS101" i="20"/>
  <c r="AS102" i="20"/>
  <c r="AS103" i="20"/>
  <c r="AS104" i="20"/>
  <c r="AS105" i="20"/>
  <c r="AS106" i="20"/>
  <c r="AS107" i="20"/>
  <c r="AS108" i="20"/>
  <c r="AS109" i="20"/>
  <c r="AS110" i="20"/>
  <c r="AS111" i="20"/>
  <c r="AS112" i="20"/>
  <c r="AS113" i="20"/>
  <c r="AS114" i="20"/>
  <c r="AS115" i="20"/>
  <c r="AS116" i="20"/>
  <c r="AS117" i="20"/>
  <c r="AS118" i="20"/>
  <c r="AS119" i="20"/>
  <c r="AS120" i="20"/>
  <c r="AS121" i="20"/>
  <c r="AS122" i="20"/>
  <c r="AS123" i="20"/>
  <c r="AS124" i="20"/>
  <c r="AS125" i="20"/>
  <c r="AS126" i="20"/>
  <c r="AS127" i="20"/>
  <c r="AS128" i="20"/>
  <c r="AS129" i="20"/>
  <c r="AS130" i="20"/>
  <c r="AS131" i="20"/>
  <c r="AS132" i="20"/>
  <c r="AS133" i="20"/>
  <c r="AS134" i="20"/>
  <c r="AS135" i="20"/>
  <c r="AS136" i="20"/>
  <c r="AS137" i="20"/>
  <c r="AS138" i="20"/>
  <c r="AS139" i="20"/>
  <c r="AS140" i="20"/>
  <c r="AS141" i="20"/>
  <c r="AS142" i="20"/>
  <c r="AS143" i="20"/>
  <c r="AS144" i="20"/>
  <c r="AS145" i="20"/>
  <c r="AS146" i="20"/>
  <c r="AS147" i="20"/>
  <c r="AS148" i="20"/>
  <c r="AS149" i="20"/>
  <c r="AS150" i="20"/>
  <c r="AS151" i="20"/>
  <c r="AS152" i="20"/>
  <c r="AS153" i="20"/>
  <c r="AS154" i="20"/>
  <c r="AS155" i="20"/>
  <c r="AS156" i="20"/>
  <c r="AS157" i="20"/>
  <c r="AS158" i="20"/>
  <c r="AS159" i="20"/>
  <c r="AS160" i="20"/>
  <c r="AS161" i="20"/>
  <c r="AS162" i="20"/>
  <c r="AS163" i="20"/>
  <c r="AS164" i="20"/>
  <c r="AS165" i="20"/>
  <c r="AS166" i="20"/>
  <c r="AS167" i="20"/>
  <c r="AS168" i="20"/>
  <c r="AS169" i="20"/>
  <c r="AS170" i="20"/>
  <c r="AS171" i="20"/>
  <c r="AS172" i="20"/>
  <c r="AS173" i="20"/>
  <c r="AS174" i="20"/>
  <c r="AS175" i="20"/>
  <c r="AS176" i="20"/>
  <c r="AS177" i="20"/>
  <c r="AS178" i="20"/>
  <c r="AS179" i="20"/>
  <c r="AS180" i="20"/>
  <c r="AS181" i="20"/>
  <c r="AS182" i="20"/>
  <c r="AS183" i="20"/>
  <c r="AS184" i="20"/>
  <c r="AS185" i="20"/>
  <c r="AS186" i="20"/>
  <c r="AS187" i="20"/>
  <c r="AS188" i="20"/>
  <c r="AS189" i="20"/>
  <c r="AS190" i="20"/>
  <c r="AS191" i="20"/>
  <c r="AS192" i="20"/>
  <c r="AS193" i="20"/>
  <c r="AS194" i="20"/>
  <c r="AS195" i="20"/>
  <c r="AS196" i="20"/>
  <c r="AS197" i="20"/>
  <c r="AS198" i="20"/>
  <c r="AS199" i="20"/>
  <c r="AS200" i="20"/>
  <c r="AS201" i="20"/>
  <c r="AS202" i="20"/>
  <c r="AS203" i="20"/>
  <c r="AS204" i="20"/>
  <c r="AS205" i="20"/>
  <c r="AS206" i="20"/>
  <c r="AS207" i="20"/>
  <c r="AS208" i="20"/>
  <c r="AS209" i="20"/>
  <c r="AS210" i="20"/>
  <c r="AS211" i="20"/>
  <c r="AS212" i="20"/>
  <c r="AS213" i="20"/>
  <c r="AS214" i="20"/>
  <c r="AS215" i="20"/>
  <c r="AS216" i="20"/>
  <c r="AS217" i="20"/>
  <c r="AS218" i="20"/>
  <c r="AS219" i="20"/>
  <c r="AS220" i="20"/>
  <c r="AS221" i="20"/>
  <c r="AS222" i="20"/>
  <c r="AS223" i="20"/>
  <c r="AS224" i="20"/>
  <c r="AS225" i="20"/>
  <c r="AS226" i="20"/>
  <c r="AS227" i="20"/>
  <c r="AS228" i="20"/>
  <c r="AS229" i="20"/>
  <c r="AS230" i="20"/>
  <c r="AS231" i="20"/>
  <c r="AS232" i="20"/>
  <c r="AS233" i="20"/>
  <c r="AS234" i="20"/>
  <c r="AS235" i="20"/>
  <c r="AS236" i="20"/>
  <c r="AS237" i="20"/>
  <c r="AS238" i="20"/>
  <c r="AS239" i="20"/>
  <c r="AS240" i="20"/>
  <c r="AS241" i="20"/>
  <c r="AS242" i="20"/>
  <c r="AS243" i="20"/>
  <c r="AS244" i="20"/>
  <c r="AS245" i="20"/>
  <c r="AS246" i="20"/>
  <c r="AS247" i="20"/>
  <c r="AS248" i="20"/>
  <c r="AS249" i="20"/>
  <c r="AS250" i="20"/>
  <c r="AS251" i="20"/>
  <c r="AS252" i="20"/>
  <c r="AS253" i="20"/>
  <c r="AS254" i="20"/>
  <c r="AS255" i="20"/>
  <c r="AS256" i="20"/>
  <c r="AS257" i="20"/>
  <c r="AS258" i="20"/>
  <c r="AS259" i="20"/>
  <c r="AS260" i="20"/>
  <c r="AS261" i="20"/>
  <c r="AS262" i="20"/>
  <c r="AS263" i="20"/>
  <c r="AS264" i="20"/>
  <c r="AS265" i="20"/>
  <c r="AS266" i="20"/>
  <c r="AS267" i="20"/>
  <c r="AS268" i="20"/>
  <c r="AS269" i="20"/>
  <c r="AS270" i="20"/>
  <c r="AS271" i="20"/>
  <c r="AS272" i="20"/>
  <c r="AS273" i="20"/>
  <c r="AS274" i="20"/>
  <c r="AS275" i="20"/>
  <c r="AS276" i="20"/>
  <c r="AS277" i="20"/>
  <c r="AS278" i="20"/>
  <c r="AS279" i="20"/>
  <c r="AS280" i="20"/>
  <c r="AS281" i="20"/>
  <c r="AS282" i="20"/>
  <c r="AS283" i="20"/>
  <c r="AS284" i="20"/>
  <c r="AS285" i="20"/>
  <c r="AS286" i="20"/>
  <c r="AS287" i="20"/>
  <c r="AS288" i="20"/>
  <c r="AS289" i="20"/>
  <c r="AS290" i="20"/>
  <c r="AS291" i="20"/>
  <c r="AS292" i="20"/>
  <c r="AS293" i="20"/>
  <c r="AS294" i="20"/>
  <c r="AS295" i="20"/>
  <c r="AS296" i="20"/>
  <c r="AS297" i="20"/>
  <c r="AS298" i="20"/>
  <c r="AS299" i="20"/>
  <c r="AS300" i="20"/>
  <c r="AS301" i="20"/>
  <c r="AS302" i="20"/>
  <c r="AS303" i="20"/>
  <c r="AS304" i="20"/>
  <c r="AS305" i="20"/>
  <c r="AS306" i="20"/>
  <c r="AS307" i="20"/>
  <c r="AS308" i="20"/>
  <c r="AS309" i="20"/>
  <c r="AS310" i="20"/>
  <c r="AS311" i="20"/>
  <c r="AS312" i="20"/>
  <c r="AS313" i="20"/>
  <c r="AS314" i="20"/>
  <c r="AS315" i="20"/>
  <c r="AS316" i="20"/>
  <c r="AS317" i="20"/>
  <c r="AS318" i="20"/>
  <c r="AS319" i="20"/>
  <c r="AS320" i="20"/>
  <c r="AS321" i="20"/>
  <c r="AS322" i="20"/>
  <c r="AS323" i="20"/>
  <c r="AS324" i="20"/>
  <c r="AS325" i="20"/>
  <c r="AS326" i="20"/>
  <c r="AS327" i="20"/>
  <c r="AS328" i="20"/>
  <c r="AS329" i="20"/>
  <c r="AS330" i="20"/>
  <c r="AS331" i="20"/>
  <c r="AS332" i="20"/>
  <c r="AS333" i="20"/>
  <c r="AS334" i="20"/>
  <c r="AS335" i="20"/>
  <c r="AS336" i="20"/>
  <c r="AS337" i="20"/>
  <c r="AS338" i="20"/>
  <c r="AS339" i="20"/>
  <c r="AS340" i="20"/>
  <c r="AS341" i="20"/>
  <c r="AS342" i="20"/>
  <c r="AS343" i="20"/>
  <c r="AS344" i="20"/>
  <c r="AS345" i="20"/>
  <c r="AS346" i="20"/>
  <c r="AS347" i="20"/>
  <c r="AS348" i="20"/>
  <c r="AS349" i="20"/>
  <c r="AS350" i="20"/>
  <c r="AS351" i="20"/>
  <c r="AS352" i="20"/>
  <c r="AS353" i="20"/>
  <c r="AS354" i="20"/>
  <c r="AS355" i="20"/>
  <c r="AS356" i="20"/>
  <c r="AS357" i="20"/>
  <c r="AS358" i="20"/>
  <c r="AS359" i="20"/>
  <c r="AS360" i="20"/>
  <c r="AS361" i="20"/>
  <c r="AS362" i="20"/>
  <c r="AS363" i="20"/>
  <c r="AS364" i="20"/>
  <c r="AS365" i="20"/>
  <c r="AS366" i="20"/>
  <c r="AS367" i="20"/>
  <c r="AS368" i="20"/>
  <c r="AS369" i="20"/>
  <c r="AS370" i="20"/>
  <c r="AS371" i="20"/>
  <c r="AS372" i="20"/>
  <c r="AS373" i="20"/>
  <c r="AS374" i="20"/>
  <c r="AS375" i="20"/>
  <c r="AS376" i="20"/>
  <c r="AS377" i="20"/>
  <c r="AS378" i="20"/>
  <c r="AS379" i="20"/>
  <c r="AS380" i="20"/>
  <c r="AS381" i="20"/>
  <c r="AS382" i="20"/>
  <c r="AS383" i="20"/>
  <c r="AS384" i="20"/>
  <c r="AS385" i="20"/>
  <c r="AS386" i="20"/>
  <c r="AS387" i="20"/>
  <c r="AS388" i="20"/>
  <c r="AS389" i="20"/>
  <c r="AS390" i="20"/>
  <c r="AS391" i="20"/>
  <c r="AS392" i="20"/>
  <c r="AS393" i="20"/>
  <c r="AS394" i="20"/>
  <c r="AS395" i="20"/>
  <c r="AS396" i="20"/>
  <c r="AS397" i="20"/>
  <c r="AS398" i="20"/>
  <c r="AS399" i="20"/>
  <c r="AS400" i="20"/>
  <c r="AS401" i="20"/>
  <c r="AS402" i="20"/>
  <c r="AS403" i="20"/>
  <c r="AS404" i="20"/>
  <c r="AS405" i="20"/>
  <c r="AS406" i="20"/>
  <c r="AS407" i="20"/>
  <c r="AS408" i="20"/>
  <c r="AS409" i="20"/>
  <c r="AS410" i="20"/>
  <c r="AS411" i="20"/>
  <c r="AS412" i="20"/>
  <c r="AS413" i="20"/>
  <c r="AS414" i="20"/>
  <c r="AS415" i="20"/>
  <c r="AS416" i="20"/>
  <c r="AS417" i="20"/>
  <c r="AS418" i="20"/>
  <c r="AS419" i="20"/>
  <c r="AS420" i="20"/>
  <c r="AS421" i="20"/>
  <c r="AS422" i="20"/>
  <c r="AS423" i="20"/>
  <c r="AS424" i="20"/>
  <c r="AS425" i="20"/>
  <c r="AS426" i="20"/>
  <c r="AS427" i="20"/>
  <c r="AS428" i="20"/>
  <c r="AS429" i="20"/>
  <c r="AS430" i="20"/>
  <c r="AS431" i="20"/>
  <c r="AS432" i="20"/>
  <c r="AS433" i="20"/>
  <c r="AS434" i="20"/>
  <c r="AS435" i="20"/>
  <c r="AS436" i="20"/>
  <c r="AS437" i="20"/>
  <c r="AS438" i="20"/>
  <c r="AS439" i="20"/>
  <c r="AS440" i="20"/>
  <c r="AS441" i="20"/>
  <c r="AS442" i="20"/>
  <c r="AS443" i="20"/>
  <c r="AS444" i="20"/>
  <c r="AS445" i="20"/>
  <c r="AS446" i="20"/>
  <c r="AS447" i="20"/>
  <c r="AS448" i="20"/>
  <c r="AS449" i="20"/>
  <c r="AS450" i="20"/>
  <c r="AS451" i="20"/>
  <c r="AS452" i="20"/>
  <c r="AS453" i="20"/>
  <c r="AS454" i="20"/>
  <c r="AS455" i="20"/>
  <c r="AS456" i="20"/>
  <c r="AS457" i="20"/>
  <c r="AS458" i="20"/>
  <c r="AS459" i="20"/>
  <c r="AS460" i="20"/>
  <c r="AS461" i="20"/>
  <c r="AS462" i="20"/>
  <c r="AS463" i="20"/>
  <c r="AS464" i="20"/>
  <c r="AS465" i="20"/>
  <c r="AS466" i="20"/>
  <c r="AS467" i="20"/>
  <c r="AS468" i="20"/>
  <c r="AS469" i="20"/>
  <c r="AS470" i="20"/>
  <c r="AS471" i="20"/>
  <c r="AS472" i="20"/>
  <c r="AS473" i="20"/>
  <c r="AS474" i="20"/>
  <c r="AS475" i="20"/>
  <c r="AS476" i="20"/>
  <c r="AS477" i="20"/>
  <c r="AS478" i="20"/>
  <c r="AS479" i="20"/>
  <c r="AS480" i="20"/>
  <c r="AS481" i="20"/>
  <c r="AS482" i="20"/>
  <c r="AS483" i="20"/>
  <c r="AS484" i="20"/>
  <c r="AS485" i="20"/>
  <c r="AS486" i="20"/>
  <c r="AS487" i="20"/>
  <c r="AS488" i="20"/>
  <c r="AS489" i="20"/>
  <c r="AS490" i="20"/>
  <c r="AS491" i="20"/>
  <c r="AS492" i="20"/>
  <c r="AS493" i="20"/>
  <c r="AS494" i="20"/>
  <c r="AS495" i="20"/>
  <c r="AS496" i="20"/>
  <c r="AS497" i="20"/>
  <c r="AS498" i="20"/>
  <c r="AS499" i="20"/>
  <c r="AS500" i="20"/>
  <c r="AS501" i="20"/>
  <c r="AS502" i="20"/>
  <c r="AS503" i="20"/>
  <c r="AS504" i="20"/>
  <c r="AS505" i="20"/>
  <c r="AS506" i="20"/>
  <c r="AS507" i="20"/>
  <c r="AS508" i="20"/>
  <c r="AS509" i="20"/>
  <c r="AS510" i="20"/>
  <c r="AS511" i="20"/>
  <c r="AS512" i="20"/>
  <c r="AS513" i="20"/>
  <c r="AS514" i="20"/>
  <c r="AS515" i="20"/>
  <c r="AS516" i="20"/>
  <c r="AS517" i="20"/>
  <c r="AS518" i="20"/>
  <c r="AS519" i="20"/>
  <c r="AS520" i="20"/>
  <c r="AS521" i="20"/>
  <c r="AS522" i="20"/>
  <c r="AS523" i="20"/>
  <c r="AS524" i="20"/>
  <c r="AS525" i="20"/>
  <c r="AS526" i="20"/>
  <c r="AS527" i="20"/>
  <c r="AS528" i="20"/>
  <c r="AS529" i="20"/>
  <c r="AS530" i="20"/>
  <c r="AS531" i="20"/>
  <c r="AS532" i="20"/>
  <c r="AS533" i="20"/>
  <c r="AS534" i="20"/>
  <c r="AS535" i="20"/>
  <c r="AS536" i="20"/>
  <c r="AS537" i="20"/>
  <c r="AS538" i="20"/>
  <c r="AS539" i="20"/>
  <c r="AS540" i="20"/>
  <c r="AS541" i="20"/>
  <c r="AS542" i="20"/>
  <c r="AS543" i="20"/>
  <c r="AS544" i="20"/>
  <c r="AS545" i="20"/>
  <c r="AS546" i="20"/>
  <c r="AS547" i="20"/>
  <c r="AS548" i="20"/>
  <c r="AS549" i="20"/>
  <c r="AS550" i="20"/>
  <c r="AS551" i="20"/>
  <c r="AS552" i="20"/>
  <c r="AS553" i="20"/>
  <c r="AS554" i="20"/>
  <c r="AS555" i="20"/>
  <c r="AS556" i="20"/>
  <c r="AS557" i="20"/>
  <c r="AS558" i="20"/>
  <c r="AS559" i="20"/>
  <c r="AS560" i="20"/>
  <c r="AS561" i="20"/>
  <c r="AS562" i="20"/>
  <c r="AS563" i="20"/>
  <c r="AS564" i="20"/>
  <c r="AS565" i="20"/>
  <c r="AR2" i="20"/>
  <c r="AR3" i="20"/>
  <c r="AR4" i="20"/>
  <c r="AR5" i="20"/>
  <c r="AR6" i="20"/>
  <c r="AR7" i="20"/>
  <c r="AR8" i="20"/>
  <c r="AR9" i="20"/>
  <c r="AR10" i="20"/>
  <c r="AR11" i="20"/>
  <c r="AR12" i="20"/>
  <c r="AR13" i="20"/>
  <c r="AR14" i="20"/>
  <c r="AR15" i="20"/>
  <c r="AR16" i="20"/>
  <c r="AR17" i="20"/>
  <c r="AR18" i="20"/>
  <c r="AR19" i="20"/>
  <c r="AR20" i="20"/>
  <c r="AR21" i="20"/>
  <c r="AR22" i="20"/>
  <c r="AR23" i="20"/>
  <c r="AR24" i="20"/>
  <c r="AR25" i="20"/>
  <c r="AR26" i="20"/>
  <c r="AR27" i="20"/>
  <c r="AR28" i="20"/>
  <c r="AR29" i="20"/>
  <c r="AR30" i="20"/>
  <c r="AR31" i="20"/>
  <c r="AR32" i="20"/>
  <c r="AR33" i="20"/>
  <c r="AR34" i="20"/>
  <c r="AR35" i="20"/>
  <c r="AR36" i="20"/>
  <c r="AR37" i="20"/>
  <c r="AR38" i="20"/>
  <c r="AR39" i="20"/>
  <c r="AR40" i="20"/>
  <c r="AR41" i="20"/>
  <c r="AR42" i="20"/>
  <c r="AR43" i="20"/>
  <c r="AR44" i="20"/>
  <c r="AR45" i="20"/>
  <c r="AR46" i="20"/>
  <c r="AR47" i="20"/>
  <c r="AR48" i="20"/>
  <c r="AR49" i="20"/>
  <c r="AR50" i="20"/>
  <c r="AR51" i="20"/>
  <c r="AR52" i="20"/>
  <c r="AR53" i="20"/>
  <c r="AR54" i="20"/>
  <c r="AR55" i="20"/>
  <c r="AR56" i="20"/>
  <c r="AR57" i="20"/>
  <c r="AR58" i="20"/>
  <c r="AR59" i="20"/>
  <c r="AR60" i="20"/>
  <c r="AR61" i="20"/>
  <c r="AR62" i="20"/>
  <c r="AR63" i="20"/>
  <c r="AR64" i="20"/>
  <c r="AR65" i="20"/>
  <c r="AR66" i="20"/>
  <c r="AR67" i="20"/>
  <c r="AR68" i="20"/>
  <c r="AR69" i="20"/>
  <c r="AR70" i="20"/>
  <c r="AR71" i="20"/>
  <c r="AR72" i="20"/>
  <c r="AR73" i="20"/>
  <c r="AR74" i="20"/>
  <c r="AR75" i="20"/>
  <c r="AR76" i="20"/>
  <c r="AR77" i="20"/>
  <c r="AR78" i="20"/>
  <c r="AR79" i="20"/>
  <c r="AR80" i="20"/>
  <c r="AR81" i="20"/>
  <c r="AR82" i="20"/>
  <c r="AR83" i="20"/>
  <c r="AR84" i="20"/>
  <c r="AR85" i="20"/>
  <c r="AR86" i="20"/>
  <c r="AR87" i="20"/>
  <c r="AR88" i="20"/>
  <c r="AR89" i="20"/>
  <c r="AR90" i="20"/>
  <c r="AR91" i="20"/>
  <c r="AR92" i="20"/>
  <c r="AR93" i="20"/>
  <c r="AR94" i="20"/>
  <c r="AR95" i="20"/>
  <c r="AR96" i="20"/>
  <c r="AR97" i="20"/>
  <c r="AR98" i="20"/>
  <c r="AR99" i="20"/>
  <c r="AR100" i="20"/>
  <c r="AR101" i="20"/>
  <c r="AR102" i="20"/>
  <c r="AR103" i="20"/>
  <c r="AR104" i="20"/>
  <c r="AR105" i="20"/>
  <c r="AR106" i="20"/>
  <c r="AR107" i="20"/>
  <c r="AR108" i="20"/>
  <c r="AR109" i="20"/>
  <c r="AR110" i="20"/>
  <c r="AR111" i="20"/>
  <c r="AR112" i="20"/>
  <c r="AR113" i="20"/>
  <c r="AR114" i="20"/>
  <c r="AR115" i="20"/>
  <c r="AR116" i="20"/>
  <c r="AR117" i="20"/>
  <c r="AR118" i="20"/>
  <c r="AR119" i="20"/>
  <c r="AR120" i="20"/>
  <c r="AR121" i="20"/>
  <c r="AR122" i="20"/>
  <c r="AR123" i="20"/>
  <c r="AR124" i="20"/>
  <c r="AR125" i="20"/>
  <c r="AR126" i="20"/>
  <c r="AR127" i="20"/>
  <c r="AR128" i="20"/>
  <c r="AR129" i="20"/>
  <c r="AR130" i="20"/>
  <c r="AR131" i="20"/>
  <c r="AR132" i="20"/>
  <c r="AR133" i="20"/>
  <c r="AR134" i="20"/>
  <c r="AR135" i="20"/>
  <c r="AR136" i="20"/>
  <c r="AR137" i="20"/>
  <c r="AR138" i="20"/>
  <c r="AR139" i="20"/>
  <c r="AR140" i="20"/>
  <c r="AR141" i="20"/>
  <c r="AR142" i="20"/>
  <c r="AR143" i="20"/>
  <c r="AR144" i="20"/>
  <c r="AR145" i="20"/>
  <c r="AR146" i="20"/>
  <c r="AR147" i="20"/>
  <c r="AR148" i="20"/>
  <c r="AR149" i="20"/>
  <c r="AR150" i="20"/>
  <c r="AR151" i="20"/>
  <c r="AR152" i="20"/>
  <c r="AR153" i="20"/>
  <c r="AR154" i="20"/>
  <c r="AR155" i="20"/>
  <c r="AR156" i="20"/>
  <c r="AR157" i="20"/>
  <c r="AR158" i="20"/>
  <c r="AR159" i="20"/>
  <c r="AR160" i="20"/>
  <c r="AR161" i="20"/>
  <c r="AR162" i="20"/>
  <c r="AR163" i="20"/>
  <c r="AR164" i="20"/>
  <c r="AR165" i="20"/>
  <c r="AR166" i="20"/>
  <c r="AR167" i="20"/>
  <c r="AR168" i="20"/>
  <c r="AR169" i="20"/>
  <c r="AR170" i="20"/>
  <c r="AR171" i="20"/>
  <c r="AR172" i="20"/>
  <c r="AR173" i="20"/>
  <c r="AR174" i="20"/>
  <c r="AR175" i="20"/>
  <c r="AR176" i="20"/>
  <c r="AR177" i="20"/>
  <c r="AR178" i="20"/>
  <c r="AR179" i="20"/>
  <c r="AR180" i="20"/>
  <c r="AR181" i="20"/>
  <c r="AR182" i="20"/>
  <c r="AR183" i="20"/>
  <c r="AR184" i="20"/>
  <c r="AR185" i="20"/>
  <c r="AR186" i="20"/>
  <c r="AR187" i="20"/>
  <c r="AR188" i="20"/>
  <c r="AR189" i="20"/>
  <c r="AR190" i="20"/>
  <c r="AR191" i="20"/>
  <c r="AR192" i="20"/>
  <c r="AR193" i="20"/>
  <c r="AR194" i="20"/>
  <c r="AR195" i="20"/>
  <c r="AR196" i="20"/>
  <c r="AR197" i="20"/>
  <c r="AR198" i="20"/>
  <c r="AR199" i="20"/>
  <c r="AR200" i="20"/>
  <c r="AR201" i="20"/>
  <c r="AR202" i="20"/>
  <c r="AR203" i="20"/>
  <c r="AR204" i="20"/>
  <c r="AR205" i="20"/>
  <c r="AR206" i="20"/>
  <c r="AR207" i="20"/>
  <c r="AR208" i="20"/>
  <c r="AR209" i="20"/>
  <c r="AR210" i="20"/>
  <c r="AR211" i="20"/>
  <c r="AR212" i="20"/>
  <c r="AR213" i="20"/>
  <c r="AR214" i="20"/>
  <c r="AR215" i="20"/>
  <c r="AR216" i="20"/>
  <c r="AR217" i="20"/>
  <c r="AR218" i="20"/>
  <c r="AR219" i="20"/>
  <c r="AR220" i="20"/>
  <c r="AR221" i="20"/>
  <c r="AR222" i="20"/>
  <c r="AR223" i="20"/>
  <c r="AR224" i="20"/>
  <c r="AR225" i="20"/>
  <c r="AR226" i="20"/>
  <c r="AR227" i="20"/>
  <c r="AR228" i="20"/>
  <c r="AR229" i="20"/>
  <c r="AR230" i="20"/>
  <c r="AR231" i="20"/>
  <c r="AR232" i="20"/>
  <c r="AR233" i="20"/>
  <c r="AR234" i="20"/>
  <c r="AR235" i="20"/>
  <c r="AR236" i="20"/>
  <c r="AR237" i="20"/>
  <c r="AR238" i="20"/>
  <c r="AR239" i="20"/>
  <c r="AR240" i="20"/>
  <c r="AR241" i="20"/>
  <c r="AR242" i="20"/>
  <c r="AR243" i="20"/>
  <c r="AR244" i="20"/>
  <c r="AR245" i="20"/>
  <c r="AR246" i="20"/>
  <c r="AR247" i="20"/>
  <c r="AR248" i="20"/>
  <c r="AR249" i="20"/>
  <c r="AR250" i="20"/>
  <c r="AR251" i="20"/>
  <c r="AR252" i="20"/>
  <c r="AR253" i="20"/>
  <c r="AR254" i="20"/>
  <c r="AR255" i="20"/>
  <c r="AR256" i="20"/>
  <c r="AR257" i="20"/>
  <c r="AR258" i="20"/>
  <c r="AR259" i="20"/>
  <c r="AR260" i="20"/>
  <c r="AR261" i="20"/>
  <c r="AR262" i="20"/>
  <c r="AR263" i="20"/>
  <c r="AR264" i="20"/>
  <c r="AR265" i="20"/>
  <c r="AR266" i="20"/>
  <c r="AR267" i="20"/>
  <c r="AR268" i="20"/>
  <c r="AR269" i="20"/>
  <c r="AR270" i="20"/>
  <c r="AR271" i="20"/>
  <c r="AR272" i="20"/>
  <c r="AR273" i="20"/>
  <c r="AR274" i="20"/>
  <c r="AR275" i="20"/>
  <c r="AR276" i="20"/>
  <c r="AR277" i="20"/>
  <c r="AR278" i="20"/>
  <c r="AR279" i="20"/>
  <c r="AR280" i="20"/>
  <c r="AR281" i="20"/>
  <c r="AR282" i="20"/>
  <c r="AR283" i="20"/>
  <c r="AR284" i="20"/>
  <c r="AR285" i="20"/>
  <c r="AR286" i="20"/>
  <c r="AR287" i="20"/>
  <c r="AR288" i="20"/>
  <c r="AR289" i="20"/>
  <c r="AR290" i="20"/>
  <c r="AR291" i="20"/>
  <c r="AR292" i="20"/>
  <c r="AR293" i="20"/>
  <c r="AR294" i="20"/>
  <c r="AR295" i="20"/>
  <c r="AR296" i="20"/>
  <c r="AR297" i="20"/>
  <c r="AR298" i="20"/>
  <c r="AR299" i="20"/>
  <c r="AR300" i="20"/>
  <c r="AR301" i="20"/>
  <c r="AR302" i="20"/>
  <c r="AR303" i="20"/>
  <c r="AR304" i="20"/>
  <c r="AR305" i="20"/>
  <c r="AR306" i="20"/>
  <c r="AR307" i="20"/>
  <c r="AR308" i="20"/>
  <c r="AR309" i="20"/>
  <c r="AR310" i="20"/>
  <c r="AR311" i="20"/>
  <c r="AR312" i="20"/>
  <c r="AR313" i="20"/>
  <c r="AR314" i="20"/>
  <c r="AR315" i="20"/>
  <c r="AR316" i="20"/>
  <c r="AR317" i="20"/>
  <c r="AR318" i="20"/>
  <c r="AR319" i="20"/>
  <c r="AR320" i="20"/>
  <c r="AR321" i="20"/>
  <c r="AR322" i="20"/>
  <c r="AR323" i="20"/>
  <c r="AR324" i="20"/>
  <c r="AR325" i="20"/>
  <c r="AR326" i="20"/>
  <c r="AR327" i="20"/>
  <c r="AR328" i="20"/>
  <c r="AR329" i="20"/>
  <c r="AR330" i="20"/>
  <c r="AR331" i="20"/>
  <c r="AR332" i="20"/>
  <c r="AR333" i="20"/>
  <c r="AR334" i="20"/>
  <c r="AR335" i="20"/>
  <c r="AR336" i="20"/>
  <c r="AR337" i="20"/>
  <c r="AR338" i="20"/>
  <c r="AR339" i="20"/>
  <c r="AR340" i="20"/>
  <c r="AR341" i="20"/>
  <c r="AR342" i="20"/>
  <c r="AR343" i="20"/>
  <c r="AR344" i="20"/>
  <c r="AR345" i="20"/>
  <c r="AR346" i="20"/>
  <c r="AR347" i="20"/>
  <c r="AR348" i="20"/>
  <c r="AR349" i="20"/>
  <c r="AR350" i="20"/>
  <c r="AR351" i="20"/>
  <c r="AR352" i="20"/>
  <c r="AR353" i="20"/>
  <c r="AR354" i="20"/>
  <c r="AR355" i="20"/>
  <c r="AR356" i="20"/>
  <c r="AR357" i="20"/>
  <c r="AR358" i="20"/>
  <c r="AR359" i="20"/>
  <c r="AR360" i="20"/>
  <c r="AR361" i="20"/>
  <c r="AR362" i="20"/>
  <c r="AR363" i="20"/>
  <c r="AR364" i="20"/>
  <c r="AR365" i="20"/>
  <c r="AR366" i="20"/>
  <c r="AR367" i="20"/>
  <c r="AR368" i="20"/>
  <c r="AR369" i="20"/>
  <c r="AR370" i="20"/>
  <c r="AR371" i="20"/>
  <c r="AR372" i="20"/>
  <c r="AR373" i="20"/>
  <c r="AR374" i="20"/>
  <c r="AR375" i="20"/>
  <c r="AR376" i="20"/>
  <c r="AR377" i="20"/>
  <c r="AR378" i="20"/>
  <c r="AR379" i="20"/>
  <c r="AR380" i="20"/>
  <c r="AR381" i="20"/>
  <c r="AR382" i="20"/>
  <c r="AR383" i="20"/>
  <c r="AR384" i="20"/>
  <c r="AR385" i="20"/>
  <c r="AR386" i="20"/>
  <c r="AR387" i="20"/>
  <c r="AR388" i="20"/>
  <c r="AR389" i="20"/>
  <c r="AR390" i="20"/>
  <c r="AR391" i="20"/>
  <c r="AR392" i="20"/>
  <c r="AR393" i="20"/>
  <c r="AR394" i="20"/>
  <c r="AR395" i="20"/>
  <c r="AR396" i="20"/>
  <c r="AR397" i="20"/>
  <c r="AR398" i="20"/>
  <c r="AR399" i="20"/>
  <c r="AR400" i="20"/>
  <c r="AR401" i="20"/>
  <c r="AR402" i="20"/>
  <c r="AR403" i="20"/>
  <c r="AR404" i="20"/>
  <c r="AR405" i="20"/>
  <c r="AR406" i="20"/>
  <c r="AR407" i="20"/>
  <c r="AR408" i="20"/>
  <c r="AR409" i="20"/>
  <c r="AR410" i="20"/>
  <c r="AR411" i="20"/>
  <c r="AR412" i="20"/>
  <c r="AR413" i="20"/>
  <c r="AR414" i="20"/>
  <c r="AR415" i="20"/>
  <c r="AR416" i="20"/>
  <c r="AR417" i="20"/>
  <c r="AR418" i="20"/>
  <c r="AR419" i="20"/>
  <c r="AR420" i="20"/>
  <c r="AR421" i="20"/>
  <c r="AR422" i="20"/>
  <c r="AR423" i="20"/>
  <c r="AR424" i="20"/>
  <c r="AR425" i="20"/>
  <c r="AR426" i="20"/>
  <c r="AR427" i="20"/>
  <c r="AR428" i="20"/>
  <c r="AR429" i="20"/>
  <c r="AR430" i="20"/>
  <c r="AR431" i="20"/>
  <c r="AR432" i="20"/>
  <c r="AR433" i="20"/>
  <c r="AR434" i="20"/>
  <c r="AR435" i="20"/>
  <c r="AR436" i="20"/>
  <c r="AR437" i="20"/>
  <c r="AR438" i="20"/>
  <c r="AR439" i="20"/>
  <c r="AR440" i="20"/>
  <c r="AR441" i="20"/>
  <c r="AR442" i="20"/>
  <c r="AR443" i="20"/>
  <c r="AR444" i="20"/>
  <c r="AR445" i="20"/>
  <c r="AR446" i="20"/>
  <c r="AR447" i="20"/>
  <c r="AR448" i="20"/>
  <c r="AR449" i="20"/>
  <c r="AR450" i="20"/>
  <c r="AR451" i="20"/>
  <c r="AR452" i="20"/>
  <c r="AR453" i="20"/>
  <c r="AR454" i="20"/>
  <c r="AR455" i="20"/>
  <c r="AR456" i="20"/>
  <c r="AR457" i="20"/>
  <c r="AR458" i="20"/>
  <c r="AR459" i="20"/>
  <c r="AR460" i="20"/>
  <c r="AR461" i="20"/>
  <c r="AR462" i="20"/>
  <c r="AR463" i="20"/>
  <c r="AR464" i="20"/>
  <c r="AR465" i="20"/>
  <c r="AR466" i="20"/>
  <c r="AR467" i="20"/>
  <c r="AR468" i="20"/>
  <c r="AR469" i="20"/>
  <c r="AR470" i="20"/>
  <c r="AR471" i="20"/>
  <c r="AR472" i="20"/>
  <c r="AR473" i="20"/>
  <c r="AR474" i="20"/>
  <c r="AR475" i="20"/>
  <c r="AR476" i="20"/>
  <c r="AR477" i="20"/>
  <c r="AR478" i="20"/>
  <c r="AR479" i="20"/>
  <c r="AR480" i="20"/>
  <c r="AR481" i="20"/>
  <c r="AR482" i="20"/>
  <c r="AR483" i="20"/>
  <c r="AR484" i="20"/>
  <c r="AR485" i="20"/>
  <c r="AR486" i="20"/>
  <c r="AR487" i="20"/>
  <c r="AR488" i="20"/>
  <c r="AR489" i="20"/>
  <c r="AR490" i="20"/>
  <c r="AR491" i="20"/>
  <c r="AR492" i="20"/>
  <c r="AR493" i="20"/>
  <c r="AR494" i="20"/>
  <c r="AR495" i="20"/>
  <c r="AR496" i="20"/>
  <c r="AR497" i="20"/>
  <c r="AR498" i="20"/>
  <c r="AR499" i="20"/>
  <c r="AR500" i="20"/>
  <c r="AR501" i="20"/>
  <c r="AR502" i="20"/>
  <c r="AR503" i="20"/>
  <c r="AR504" i="20"/>
  <c r="AR505" i="20"/>
  <c r="AR506" i="20"/>
  <c r="AR507" i="20"/>
  <c r="AR508" i="20"/>
  <c r="AR509" i="20"/>
  <c r="AR510" i="20"/>
  <c r="AR511" i="20"/>
  <c r="AR512" i="20"/>
  <c r="AR513" i="20"/>
  <c r="AR514" i="20"/>
  <c r="AR515" i="20"/>
  <c r="AR516" i="20"/>
  <c r="AR517" i="20"/>
  <c r="AR518" i="20"/>
  <c r="AR519" i="20"/>
  <c r="AR520" i="20"/>
  <c r="AR521" i="20"/>
  <c r="AR522" i="20"/>
  <c r="AR523" i="20"/>
  <c r="AR524" i="20"/>
  <c r="AR525" i="20"/>
  <c r="AR526" i="20"/>
  <c r="AR527" i="20"/>
  <c r="AR528" i="20"/>
  <c r="AR529" i="20"/>
  <c r="AR530" i="20"/>
  <c r="AR531" i="20"/>
  <c r="AR532" i="20"/>
  <c r="AR533" i="20"/>
  <c r="AR534" i="20"/>
  <c r="AR535" i="20"/>
  <c r="AR536" i="20"/>
  <c r="AR537" i="20"/>
  <c r="AR538" i="20"/>
  <c r="AR539" i="20"/>
  <c r="AR540" i="20"/>
  <c r="AR541" i="20"/>
  <c r="AR542" i="20"/>
  <c r="AR543" i="20"/>
  <c r="AR544" i="20"/>
  <c r="AR545" i="20"/>
  <c r="AR546" i="20"/>
  <c r="AR547" i="20"/>
  <c r="AR548" i="20"/>
  <c r="AR549" i="20"/>
  <c r="AR550" i="20"/>
  <c r="AR551" i="20"/>
  <c r="AR552" i="20"/>
  <c r="AR553" i="20"/>
  <c r="AR554" i="20"/>
  <c r="AR555" i="20"/>
  <c r="AR556" i="20"/>
  <c r="AR557" i="20"/>
  <c r="AR558" i="20"/>
  <c r="AR559" i="20"/>
  <c r="AR560" i="20"/>
  <c r="AR561" i="20"/>
  <c r="AR562" i="20"/>
  <c r="AR563" i="20"/>
  <c r="AR564" i="20"/>
  <c r="AR565" i="20"/>
  <c r="AQ2" i="20"/>
  <c r="AQ3" i="20"/>
  <c r="AQ4" i="20"/>
  <c r="AQ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2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AQ82" i="20"/>
  <c r="AQ83" i="20"/>
  <c r="AQ84" i="20"/>
  <c r="AQ85" i="20"/>
  <c r="AQ86" i="20"/>
  <c r="AQ87" i="20"/>
  <c r="AQ88" i="20"/>
  <c r="AQ89" i="20"/>
  <c r="AQ90" i="20"/>
  <c r="AQ91" i="20"/>
  <c r="AQ92" i="20"/>
  <c r="AQ93" i="20"/>
  <c r="AQ94" i="20"/>
  <c r="AQ95" i="20"/>
  <c r="AQ96" i="20"/>
  <c r="AQ97" i="20"/>
  <c r="AQ98" i="20"/>
  <c r="AQ99" i="20"/>
  <c r="AQ100" i="20"/>
  <c r="AQ101" i="20"/>
  <c r="AQ102" i="20"/>
  <c r="AQ103" i="20"/>
  <c r="AQ104" i="20"/>
  <c r="AQ105" i="20"/>
  <c r="AQ106" i="20"/>
  <c r="AQ107" i="20"/>
  <c r="AQ108" i="20"/>
  <c r="AQ109" i="20"/>
  <c r="AQ110" i="20"/>
  <c r="AQ111" i="20"/>
  <c r="AQ112" i="20"/>
  <c r="AQ113" i="20"/>
  <c r="AQ114" i="20"/>
  <c r="AQ115" i="20"/>
  <c r="AQ116" i="20"/>
  <c r="AQ117" i="20"/>
  <c r="AQ118" i="20"/>
  <c r="AQ119" i="20"/>
  <c r="AQ120" i="20"/>
  <c r="AQ121" i="20"/>
  <c r="AQ122" i="20"/>
  <c r="AQ123" i="20"/>
  <c r="AQ124" i="20"/>
  <c r="AQ125" i="20"/>
  <c r="AQ126" i="20"/>
  <c r="AQ127" i="20"/>
  <c r="AQ128" i="20"/>
  <c r="AQ129" i="20"/>
  <c r="AQ130" i="20"/>
  <c r="AQ131" i="20"/>
  <c r="AQ132" i="20"/>
  <c r="AQ133" i="20"/>
  <c r="AQ134" i="20"/>
  <c r="AQ135" i="20"/>
  <c r="AQ136" i="20"/>
  <c r="AQ137" i="20"/>
  <c r="AQ138" i="20"/>
  <c r="AQ139" i="20"/>
  <c r="AQ140" i="20"/>
  <c r="AQ141" i="20"/>
  <c r="AQ142" i="20"/>
  <c r="AQ143" i="20"/>
  <c r="AQ144" i="20"/>
  <c r="AQ145" i="20"/>
  <c r="AQ146" i="20"/>
  <c r="AQ147" i="20"/>
  <c r="AQ148" i="20"/>
  <c r="AQ149" i="20"/>
  <c r="AQ150" i="20"/>
  <c r="AQ151" i="20"/>
  <c r="AQ152" i="20"/>
  <c r="AQ153" i="20"/>
  <c r="AQ154" i="20"/>
  <c r="AQ155" i="20"/>
  <c r="AQ156" i="20"/>
  <c r="AQ157" i="20"/>
  <c r="AQ158" i="20"/>
  <c r="AQ159" i="20"/>
  <c r="AQ160" i="20"/>
  <c r="AQ161" i="20"/>
  <c r="AQ162" i="20"/>
  <c r="AQ163" i="20"/>
  <c r="AQ164" i="20"/>
  <c r="AQ165" i="20"/>
  <c r="AQ166" i="20"/>
  <c r="AQ167" i="20"/>
  <c r="AQ168" i="20"/>
  <c r="AQ169" i="20"/>
  <c r="AQ170" i="20"/>
  <c r="AQ171" i="20"/>
  <c r="AQ172" i="20"/>
  <c r="AQ173" i="20"/>
  <c r="AQ174" i="20"/>
  <c r="AQ175" i="20"/>
  <c r="AQ176" i="20"/>
  <c r="AQ177" i="20"/>
  <c r="AQ178" i="20"/>
  <c r="AQ179" i="20"/>
  <c r="AQ180" i="20"/>
  <c r="AQ181" i="20"/>
  <c r="AQ182" i="20"/>
  <c r="AQ183" i="20"/>
  <c r="AQ184" i="20"/>
  <c r="AQ185" i="20"/>
  <c r="AQ186" i="20"/>
  <c r="AQ187" i="20"/>
  <c r="AQ188" i="20"/>
  <c r="AQ189" i="20"/>
  <c r="AQ190" i="20"/>
  <c r="AQ191" i="20"/>
  <c r="AQ192" i="20"/>
  <c r="AQ193" i="20"/>
  <c r="AQ194" i="20"/>
  <c r="AQ195" i="20"/>
  <c r="AQ196" i="20"/>
  <c r="AQ197" i="20"/>
  <c r="AQ198" i="20"/>
  <c r="AQ199" i="20"/>
  <c r="AQ200" i="20"/>
  <c r="AQ201" i="20"/>
  <c r="AQ202" i="20"/>
  <c r="AQ203" i="20"/>
  <c r="AQ204" i="20"/>
  <c r="AQ205" i="20"/>
  <c r="AQ206" i="20"/>
  <c r="AQ207" i="20"/>
  <c r="AQ208" i="20"/>
  <c r="AQ209" i="20"/>
  <c r="AQ210" i="20"/>
  <c r="AQ211" i="20"/>
  <c r="AQ212" i="20"/>
  <c r="AQ213" i="20"/>
  <c r="AQ214" i="20"/>
  <c r="AQ215" i="20"/>
  <c r="AQ216" i="20"/>
  <c r="AQ217" i="20"/>
  <c r="AQ218" i="20"/>
  <c r="AQ219" i="20"/>
  <c r="AQ220" i="20"/>
  <c r="AQ221" i="20"/>
  <c r="AQ222" i="20"/>
  <c r="AQ223" i="20"/>
  <c r="AQ224" i="20"/>
  <c r="AQ225" i="20"/>
  <c r="AQ226" i="20"/>
  <c r="AQ227" i="20"/>
  <c r="AQ228" i="20"/>
  <c r="AQ229" i="20"/>
  <c r="AQ230" i="20"/>
  <c r="AQ231" i="20"/>
  <c r="AQ232" i="20"/>
  <c r="AQ233" i="20"/>
  <c r="AQ234" i="20"/>
  <c r="AQ235" i="20"/>
  <c r="AQ236" i="20"/>
  <c r="AQ237" i="20"/>
  <c r="AQ238" i="20"/>
  <c r="AQ239" i="20"/>
  <c r="AQ240" i="20"/>
  <c r="AQ241" i="20"/>
  <c r="AQ242" i="20"/>
  <c r="AQ243" i="20"/>
  <c r="AQ244" i="20"/>
  <c r="AQ245" i="20"/>
  <c r="AQ246" i="20"/>
  <c r="AQ247" i="20"/>
  <c r="AQ248" i="20"/>
  <c r="AQ249" i="20"/>
  <c r="AQ250" i="20"/>
  <c r="AQ251" i="20"/>
  <c r="AQ252" i="20"/>
  <c r="AQ253" i="20"/>
  <c r="AQ254" i="20"/>
  <c r="AQ255" i="20"/>
  <c r="AQ256" i="20"/>
  <c r="AQ257" i="20"/>
  <c r="AQ258" i="20"/>
  <c r="AQ259" i="20"/>
  <c r="AQ260" i="20"/>
  <c r="AQ261" i="20"/>
  <c r="AQ262" i="20"/>
  <c r="AQ263" i="20"/>
  <c r="AQ264" i="20"/>
  <c r="AQ265" i="20"/>
  <c r="AQ266" i="20"/>
  <c r="AQ267" i="20"/>
  <c r="AQ268" i="20"/>
  <c r="AQ269" i="20"/>
  <c r="AQ270" i="20"/>
  <c r="AQ271" i="20"/>
  <c r="AQ272" i="20"/>
  <c r="AQ273" i="20"/>
  <c r="AQ274" i="20"/>
  <c r="AQ275" i="20"/>
  <c r="AQ276" i="20"/>
  <c r="AQ277" i="20"/>
  <c r="AQ278" i="20"/>
  <c r="AQ279" i="20"/>
  <c r="AQ280" i="20"/>
  <c r="AQ281" i="20"/>
  <c r="AQ282" i="20"/>
  <c r="AQ283" i="20"/>
  <c r="AQ284" i="20"/>
  <c r="AQ285" i="20"/>
  <c r="AQ286" i="20"/>
  <c r="AQ287" i="20"/>
  <c r="AQ288" i="20"/>
  <c r="AQ289" i="20"/>
  <c r="AQ290" i="20"/>
  <c r="AQ291" i="20"/>
  <c r="AQ292" i="20"/>
  <c r="AQ293" i="20"/>
  <c r="AQ294" i="20"/>
  <c r="AQ295" i="20"/>
  <c r="AQ296" i="20"/>
  <c r="AQ297" i="20"/>
  <c r="AQ298" i="20"/>
  <c r="AQ299" i="20"/>
  <c r="AQ300" i="20"/>
  <c r="AQ301" i="20"/>
  <c r="AQ302" i="20"/>
  <c r="AQ303" i="20"/>
  <c r="AQ304" i="20"/>
  <c r="AQ305" i="20"/>
  <c r="AQ306" i="20"/>
  <c r="AQ307" i="20"/>
  <c r="AQ308" i="20"/>
  <c r="AQ309" i="20"/>
  <c r="AQ310" i="20"/>
  <c r="AQ311" i="20"/>
  <c r="AQ312" i="20"/>
  <c r="AQ313" i="20"/>
  <c r="AQ314" i="20"/>
  <c r="AQ315" i="20"/>
  <c r="AQ316" i="20"/>
  <c r="AQ317" i="20"/>
  <c r="AQ318" i="20"/>
  <c r="AQ319" i="20"/>
  <c r="AQ320" i="20"/>
  <c r="AQ321" i="20"/>
  <c r="AQ322" i="20"/>
  <c r="AQ323" i="20"/>
  <c r="AQ324" i="20"/>
  <c r="AQ325" i="20"/>
  <c r="AQ326" i="20"/>
  <c r="AQ327" i="20"/>
  <c r="AQ328" i="20"/>
  <c r="AQ329" i="20"/>
  <c r="AQ330" i="20"/>
  <c r="AQ331" i="20"/>
  <c r="AQ332" i="20"/>
  <c r="AQ333" i="20"/>
  <c r="AQ334" i="20"/>
  <c r="AQ335" i="20"/>
  <c r="AQ336" i="20"/>
  <c r="AQ337" i="20"/>
  <c r="AQ338" i="20"/>
  <c r="AQ339" i="20"/>
  <c r="AQ340" i="20"/>
  <c r="AQ341" i="20"/>
  <c r="AQ342" i="20"/>
  <c r="AQ343" i="20"/>
  <c r="AQ344" i="20"/>
  <c r="AQ345" i="20"/>
  <c r="AQ346" i="20"/>
  <c r="AQ347" i="20"/>
  <c r="AQ348" i="20"/>
  <c r="AQ349" i="20"/>
  <c r="AQ350" i="20"/>
  <c r="AQ351" i="20"/>
  <c r="AQ352" i="20"/>
  <c r="AQ353" i="20"/>
  <c r="AQ354" i="20"/>
  <c r="AQ355" i="20"/>
  <c r="AQ356" i="20"/>
  <c r="AQ357" i="20"/>
  <c r="AQ358" i="20"/>
  <c r="AQ359" i="20"/>
  <c r="AQ360" i="20"/>
  <c r="AQ361" i="20"/>
  <c r="AQ362" i="20"/>
  <c r="AQ363" i="20"/>
  <c r="AQ364" i="20"/>
  <c r="AQ365" i="20"/>
  <c r="AQ366" i="20"/>
  <c r="AQ367" i="20"/>
  <c r="AQ368" i="20"/>
  <c r="AQ369" i="20"/>
  <c r="AQ370" i="20"/>
  <c r="AQ371" i="20"/>
  <c r="AQ372" i="20"/>
  <c r="AQ373" i="20"/>
  <c r="AQ374" i="20"/>
  <c r="AQ375" i="20"/>
  <c r="AQ376" i="20"/>
  <c r="AQ377" i="20"/>
  <c r="AQ378" i="20"/>
  <c r="AQ379" i="20"/>
  <c r="AQ380" i="20"/>
  <c r="AQ381" i="20"/>
  <c r="AQ382" i="20"/>
  <c r="AQ383" i="20"/>
  <c r="AQ384" i="20"/>
  <c r="AQ385" i="20"/>
  <c r="AQ386" i="20"/>
  <c r="AQ387" i="20"/>
  <c r="AQ388" i="20"/>
  <c r="AQ389" i="20"/>
  <c r="AQ390" i="20"/>
  <c r="AQ391" i="20"/>
  <c r="AQ392" i="20"/>
  <c r="AQ393" i="20"/>
  <c r="AQ394" i="20"/>
  <c r="AQ395" i="20"/>
  <c r="AQ396" i="20"/>
  <c r="AQ397" i="20"/>
  <c r="AQ398" i="20"/>
  <c r="AQ399" i="20"/>
  <c r="AQ400" i="20"/>
  <c r="AQ401" i="20"/>
  <c r="AQ402" i="20"/>
  <c r="AQ403" i="20"/>
  <c r="AQ404" i="20"/>
  <c r="AQ405" i="20"/>
  <c r="AQ406" i="20"/>
  <c r="AQ407" i="20"/>
  <c r="AQ408" i="20"/>
  <c r="AQ409" i="20"/>
  <c r="AQ410" i="20"/>
  <c r="AQ411" i="20"/>
  <c r="AQ412" i="20"/>
  <c r="AQ413" i="20"/>
  <c r="AQ414" i="20"/>
  <c r="AQ415" i="20"/>
  <c r="AQ416" i="20"/>
  <c r="AQ417" i="20"/>
  <c r="AQ418" i="20"/>
  <c r="AQ419" i="20"/>
  <c r="AQ420" i="20"/>
  <c r="AQ421" i="20"/>
  <c r="AQ422" i="20"/>
  <c r="AQ423" i="20"/>
  <c r="AQ424" i="20"/>
  <c r="AQ425" i="20"/>
  <c r="AQ426" i="20"/>
  <c r="AQ427" i="20"/>
  <c r="AQ428" i="20"/>
  <c r="AQ429" i="20"/>
  <c r="AQ430" i="20"/>
  <c r="AQ431" i="20"/>
  <c r="AQ432" i="20"/>
  <c r="AQ433" i="20"/>
  <c r="AQ434" i="20"/>
  <c r="AQ435" i="20"/>
  <c r="AQ436" i="20"/>
  <c r="AQ437" i="20"/>
  <c r="AQ438" i="20"/>
  <c r="AQ439" i="20"/>
  <c r="AQ440" i="20"/>
  <c r="AQ441" i="20"/>
  <c r="AQ442" i="20"/>
  <c r="AQ443" i="20"/>
  <c r="AQ444" i="20"/>
  <c r="AQ445" i="20"/>
  <c r="AQ446" i="20"/>
  <c r="AQ447" i="20"/>
  <c r="AQ448" i="20"/>
  <c r="AQ449" i="20"/>
  <c r="AQ450" i="20"/>
  <c r="AQ451" i="20"/>
  <c r="AQ452" i="20"/>
  <c r="AQ453" i="20"/>
  <c r="AQ454" i="20"/>
  <c r="AQ455" i="20"/>
  <c r="AQ456" i="20"/>
  <c r="AQ457" i="20"/>
  <c r="AQ458" i="20"/>
  <c r="AQ459" i="20"/>
  <c r="AQ460" i="20"/>
  <c r="AQ461" i="20"/>
  <c r="AQ462" i="20"/>
  <c r="AQ463" i="20"/>
  <c r="AQ464" i="20"/>
  <c r="AQ465" i="20"/>
  <c r="AQ466" i="20"/>
  <c r="AQ467" i="20"/>
  <c r="AQ468" i="20"/>
  <c r="AQ469" i="20"/>
  <c r="AQ470" i="20"/>
  <c r="AQ471" i="20"/>
  <c r="AQ472" i="20"/>
  <c r="AQ473" i="20"/>
  <c r="AQ474" i="20"/>
  <c r="AQ475" i="20"/>
  <c r="AQ476" i="20"/>
  <c r="AQ477" i="20"/>
  <c r="AQ478" i="20"/>
  <c r="AQ479" i="20"/>
  <c r="AQ480" i="20"/>
  <c r="AQ481" i="20"/>
  <c r="AQ482" i="20"/>
  <c r="AQ483" i="20"/>
  <c r="AQ484" i="20"/>
  <c r="AQ485" i="20"/>
  <c r="AQ486" i="20"/>
  <c r="AQ487" i="20"/>
  <c r="AQ488" i="20"/>
  <c r="AQ489" i="20"/>
  <c r="AQ490" i="20"/>
  <c r="AQ491" i="20"/>
  <c r="AQ492" i="20"/>
  <c r="AQ493" i="20"/>
  <c r="AQ494" i="20"/>
  <c r="AQ495" i="20"/>
  <c r="AQ496" i="20"/>
  <c r="AQ497" i="20"/>
  <c r="AQ498" i="20"/>
  <c r="AQ499" i="20"/>
  <c r="AQ500" i="20"/>
  <c r="AQ501" i="20"/>
  <c r="AQ502" i="20"/>
  <c r="AQ503" i="20"/>
  <c r="AQ504" i="20"/>
  <c r="AQ505" i="20"/>
  <c r="AQ506" i="20"/>
  <c r="AQ507" i="20"/>
  <c r="AQ508" i="20"/>
  <c r="AQ509" i="20"/>
  <c r="AQ510" i="20"/>
  <c r="AQ511" i="20"/>
  <c r="AQ512" i="20"/>
  <c r="AQ513" i="20"/>
  <c r="AQ514" i="20"/>
  <c r="AQ515" i="20"/>
  <c r="AQ516" i="20"/>
  <c r="AQ517" i="20"/>
  <c r="AQ518" i="20"/>
  <c r="AQ519" i="20"/>
  <c r="AQ520" i="20"/>
  <c r="AQ521" i="20"/>
  <c r="AQ522" i="20"/>
  <c r="AQ523" i="20"/>
  <c r="AQ524" i="20"/>
  <c r="AQ525" i="20"/>
  <c r="AQ526" i="20"/>
  <c r="AQ527" i="20"/>
  <c r="AQ528" i="20"/>
  <c r="AQ529" i="20"/>
  <c r="AQ530" i="20"/>
  <c r="AQ531" i="20"/>
  <c r="AQ532" i="20"/>
  <c r="AQ533" i="20"/>
  <c r="AQ534" i="20"/>
  <c r="AQ535" i="20"/>
  <c r="AQ536" i="20"/>
  <c r="AQ537" i="20"/>
  <c r="AQ538" i="20"/>
  <c r="AQ539" i="20"/>
  <c r="AQ540" i="20"/>
  <c r="AQ541" i="20"/>
  <c r="AQ542" i="20"/>
  <c r="AQ543" i="20"/>
  <c r="AQ544" i="20"/>
  <c r="AQ545" i="20"/>
  <c r="AQ546" i="20"/>
  <c r="AQ547" i="20"/>
  <c r="AQ548" i="20"/>
  <c r="AQ549" i="20"/>
  <c r="AQ550" i="20"/>
  <c r="AQ551" i="20"/>
  <c r="AQ552" i="20"/>
  <c r="AQ553" i="20"/>
  <c r="AQ554" i="20"/>
  <c r="AQ555" i="20"/>
  <c r="AQ556" i="20"/>
  <c r="AQ557" i="20"/>
  <c r="AQ558" i="20"/>
  <c r="AQ559" i="20"/>
  <c r="AQ560" i="20"/>
  <c r="AQ561" i="20"/>
  <c r="AQ562" i="20"/>
  <c r="AQ563" i="20"/>
  <c r="AQ564" i="20"/>
  <c r="AQ565" i="20"/>
  <c r="AP2" i="20"/>
  <c r="AP3" i="20"/>
  <c r="AP4" i="20"/>
  <c r="AP5" i="20"/>
  <c r="AP6" i="20"/>
  <c r="AP7" i="20"/>
  <c r="AP8" i="20"/>
  <c r="AP9" i="20"/>
  <c r="AP10" i="20"/>
  <c r="AP11" i="20"/>
  <c r="AP12" i="20"/>
  <c r="AP13" i="20"/>
  <c r="AP14" i="20"/>
  <c r="AP15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2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AP82" i="20"/>
  <c r="AP83" i="20"/>
  <c r="AP84" i="20"/>
  <c r="AP85" i="20"/>
  <c r="AP86" i="20"/>
  <c r="AP87" i="20"/>
  <c r="AP88" i="20"/>
  <c r="AP89" i="20"/>
  <c r="AP90" i="20"/>
  <c r="AP91" i="20"/>
  <c r="AP92" i="20"/>
  <c r="AP93" i="20"/>
  <c r="AP94" i="20"/>
  <c r="AP95" i="20"/>
  <c r="AP96" i="20"/>
  <c r="AP97" i="20"/>
  <c r="AP98" i="20"/>
  <c r="AP99" i="20"/>
  <c r="AP100" i="20"/>
  <c r="AP101" i="20"/>
  <c r="AP102" i="20"/>
  <c r="AP103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25" i="20"/>
  <c r="AP126" i="20"/>
  <c r="AP127" i="20"/>
  <c r="AP128" i="20"/>
  <c r="AP129" i="20"/>
  <c r="AP130" i="20"/>
  <c r="AP131" i="20"/>
  <c r="AP132" i="20"/>
  <c r="AP133" i="20"/>
  <c r="AP134" i="20"/>
  <c r="AP135" i="20"/>
  <c r="AP136" i="20"/>
  <c r="AP137" i="20"/>
  <c r="AP138" i="20"/>
  <c r="AP139" i="20"/>
  <c r="AP140" i="20"/>
  <c r="AP141" i="20"/>
  <c r="AP142" i="20"/>
  <c r="AP143" i="20"/>
  <c r="AP144" i="20"/>
  <c r="AP145" i="20"/>
  <c r="AP146" i="20"/>
  <c r="AP147" i="20"/>
  <c r="AP148" i="20"/>
  <c r="AP149" i="20"/>
  <c r="AP150" i="20"/>
  <c r="AP151" i="20"/>
  <c r="AP152" i="20"/>
  <c r="AP153" i="20"/>
  <c r="AP154" i="20"/>
  <c r="AP155" i="20"/>
  <c r="AP156" i="20"/>
  <c r="AP157" i="20"/>
  <c r="AP158" i="20"/>
  <c r="AP159" i="20"/>
  <c r="AP160" i="20"/>
  <c r="AP161" i="20"/>
  <c r="AP162" i="20"/>
  <c r="AP163" i="20"/>
  <c r="AP164" i="20"/>
  <c r="AP165" i="20"/>
  <c r="AP166" i="20"/>
  <c r="AP167" i="20"/>
  <c r="AP168" i="20"/>
  <c r="AP169" i="20"/>
  <c r="AP170" i="20"/>
  <c r="AP171" i="20"/>
  <c r="AP172" i="20"/>
  <c r="AP173" i="20"/>
  <c r="AP174" i="20"/>
  <c r="AP175" i="20"/>
  <c r="AP176" i="20"/>
  <c r="AP177" i="20"/>
  <c r="AP178" i="20"/>
  <c r="AP179" i="20"/>
  <c r="AP180" i="20"/>
  <c r="AP181" i="20"/>
  <c r="AP182" i="20"/>
  <c r="AP183" i="20"/>
  <c r="AP184" i="20"/>
  <c r="AP185" i="20"/>
  <c r="AP186" i="20"/>
  <c r="AP187" i="20"/>
  <c r="AP188" i="20"/>
  <c r="AP189" i="20"/>
  <c r="AP190" i="20"/>
  <c r="AP191" i="20"/>
  <c r="AP192" i="20"/>
  <c r="AP193" i="20"/>
  <c r="AP194" i="20"/>
  <c r="AP195" i="20"/>
  <c r="AP196" i="20"/>
  <c r="AP197" i="20"/>
  <c r="AP198" i="20"/>
  <c r="AP199" i="20"/>
  <c r="AP200" i="20"/>
  <c r="AP201" i="20"/>
  <c r="AP202" i="20"/>
  <c r="AP203" i="20"/>
  <c r="AP204" i="20"/>
  <c r="AP205" i="20"/>
  <c r="AP206" i="20"/>
  <c r="AP207" i="20"/>
  <c r="AP208" i="20"/>
  <c r="AP209" i="20"/>
  <c r="AP210" i="20"/>
  <c r="AP211" i="20"/>
  <c r="AP212" i="20"/>
  <c r="AP213" i="20"/>
  <c r="AP214" i="20"/>
  <c r="AP215" i="20"/>
  <c r="AP216" i="20"/>
  <c r="AP217" i="20"/>
  <c r="AP218" i="20"/>
  <c r="AP219" i="20"/>
  <c r="AP220" i="20"/>
  <c r="AP221" i="20"/>
  <c r="AP222" i="20"/>
  <c r="AP223" i="20"/>
  <c r="AP224" i="20"/>
  <c r="AP225" i="20"/>
  <c r="AP226" i="20"/>
  <c r="AP227" i="20"/>
  <c r="AP228" i="20"/>
  <c r="AP229" i="20"/>
  <c r="AP230" i="20"/>
  <c r="AP231" i="20"/>
  <c r="AP232" i="20"/>
  <c r="AP233" i="20"/>
  <c r="AP234" i="20"/>
  <c r="AP235" i="20"/>
  <c r="AP236" i="20"/>
  <c r="AP237" i="20"/>
  <c r="AP238" i="20"/>
  <c r="AP239" i="20"/>
  <c r="AP240" i="20"/>
  <c r="AP241" i="20"/>
  <c r="AP242" i="20"/>
  <c r="AP243" i="20"/>
  <c r="AP244" i="20"/>
  <c r="AP245" i="20"/>
  <c r="AP246" i="20"/>
  <c r="AP247" i="20"/>
  <c r="AP248" i="20"/>
  <c r="AP249" i="20"/>
  <c r="AP250" i="20"/>
  <c r="AP251" i="20"/>
  <c r="AP252" i="20"/>
  <c r="AP253" i="20"/>
  <c r="AP254" i="20"/>
  <c r="AP255" i="20"/>
  <c r="AP256" i="20"/>
  <c r="AP257" i="20"/>
  <c r="AP258" i="20"/>
  <c r="AP259" i="20"/>
  <c r="AP260" i="20"/>
  <c r="AP261" i="20"/>
  <c r="AP262" i="20"/>
  <c r="AP263" i="20"/>
  <c r="AP264" i="20"/>
  <c r="AP265" i="20"/>
  <c r="AP266" i="20"/>
  <c r="AP267" i="20"/>
  <c r="AP268" i="20"/>
  <c r="AP269" i="20"/>
  <c r="AP270" i="20"/>
  <c r="AP271" i="20"/>
  <c r="AP272" i="20"/>
  <c r="AP273" i="20"/>
  <c r="AP274" i="20"/>
  <c r="AP275" i="20"/>
  <c r="AP276" i="20"/>
  <c r="AP277" i="20"/>
  <c r="AP278" i="20"/>
  <c r="AP279" i="20"/>
  <c r="AP280" i="20"/>
  <c r="AP281" i="20"/>
  <c r="AP282" i="20"/>
  <c r="AP283" i="20"/>
  <c r="AP284" i="20"/>
  <c r="AP285" i="20"/>
  <c r="AP286" i="20"/>
  <c r="AP287" i="20"/>
  <c r="AP288" i="20"/>
  <c r="AP289" i="20"/>
  <c r="AP290" i="20"/>
  <c r="AP291" i="20"/>
  <c r="AP292" i="20"/>
  <c r="AP293" i="20"/>
  <c r="AP294" i="20"/>
  <c r="AP295" i="20"/>
  <c r="AP296" i="20"/>
  <c r="AP297" i="20"/>
  <c r="AP298" i="20"/>
  <c r="AP299" i="20"/>
  <c r="AP300" i="20"/>
  <c r="AP301" i="20"/>
  <c r="AP302" i="20"/>
  <c r="AP303" i="20"/>
  <c r="AP304" i="20"/>
  <c r="AP305" i="20"/>
  <c r="AP306" i="20"/>
  <c r="AP307" i="20"/>
  <c r="AP308" i="20"/>
  <c r="AP309" i="20"/>
  <c r="AP310" i="20"/>
  <c r="AP311" i="20"/>
  <c r="AP312" i="20"/>
  <c r="AP313" i="20"/>
  <c r="AP314" i="20"/>
  <c r="AP315" i="20"/>
  <c r="AP316" i="20"/>
  <c r="AP317" i="20"/>
  <c r="AP318" i="20"/>
  <c r="AP319" i="20"/>
  <c r="AP320" i="20"/>
  <c r="AP321" i="20"/>
  <c r="AP322" i="20"/>
  <c r="AP323" i="20"/>
  <c r="AP324" i="20"/>
  <c r="AP325" i="20"/>
  <c r="AP326" i="20"/>
  <c r="AP327" i="20"/>
  <c r="AP328" i="20"/>
  <c r="AP329" i="20"/>
  <c r="AP330" i="20"/>
  <c r="AP331" i="20"/>
  <c r="AP332" i="20"/>
  <c r="AP333" i="20"/>
  <c r="AP334" i="20"/>
  <c r="AP335" i="20"/>
  <c r="AP336" i="20"/>
  <c r="AP337" i="20"/>
  <c r="AP338" i="20"/>
  <c r="AP339" i="20"/>
  <c r="AP340" i="20"/>
  <c r="AP341" i="20"/>
  <c r="AP342" i="20"/>
  <c r="AP343" i="20"/>
  <c r="AP344" i="20"/>
  <c r="AP345" i="20"/>
  <c r="AP346" i="20"/>
  <c r="AP347" i="20"/>
  <c r="AP348" i="20"/>
  <c r="AP349" i="20"/>
  <c r="AP350" i="20"/>
  <c r="AP351" i="20"/>
  <c r="AP352" i="20"/>
  <c r="AP353" i="20"/>
  <c r="AP354" i="20"/>
  <c r="AP355" i="20"/>
  <c r="AP356" i="20"/>
  <c r="AP357" i="20"/>
  <c r="AP358" i="20"/>
  <c r="AP359" i="20"/>
  <c r="AP360" i="20"/>
  <c r="AP361" i="20"/>
  <c r="AP362" i="20"/>
  <c r="AP363" i="20"/>
  <c r="AP364" i="20"/>
  <c r="AP365" i="20"/>
  <c r="AP366" i="20"/>
  <c r="AP367" i="20"/>
  <c r="AP368" i="20"/>
  <c r="AP369" i="20"/>
  <c r="AP370" i="20"/>
  <c r="AP371" i="20"/>
  <c r="AP372" i="20"/>
  <c r="AP373" i="20"/>
  <c r="AP374" i="20"/>
  <c r="AP375" i="20"/>
  <c r="AP376" i="20"/>
  <c r="AP377" i="20"/>
  <c r="AP378" i="20"/>
  <c r="AP379" i="20"/>
  <c r="AP380" i="20"/>
  <c r="AP381" i="20"/>
  <c r="AP382" i="20"/>
  <c r="AP383" i="20"/>
  <c r="AP384" i="20"/>
  <c r="AP385" i="20"/>
  <c r="AP386" i="20"/>
  <c r="AP387" i="20"/>
  <c r="AP388" i="20"/>
  <c r="AP389" i="20"/>
  <c r="AP390" i="20"/>
  <c r="AP391" i="20"/>
  <c r="AP392" i="20"/>
  <c r="AP393" i="20"/>
  <c r="AP394" i="20"/>
  <c r="AP395" i="20"/>
  <c r="AP396" i="20"/>
  <c r="AP397" i="20"/>
  <c r="AP398" i="20"/>
  <c r="AP399" i="20"/>
  <c r="AP400" i="20"/>
  <c r="AP401" i="20"/>
  <c r="AP402" i="20"/>
  <c r="AP403" i="20"/>
  <c r="AP404" i="20"/>
  <c r="AP405" i="20"/>
  <c r="AP406" i="20"/>
  <c r="AP407" i="20"/>
  <c r="AP408" i="20"/>
  <c r="AP409" i="20"/>
  <c r="AP410" i="20"/>
  <c r="AP411" i="20"/>
  <c r="AP412" i="20"/>
  <c r="AP413" i="20"/>
  <c r="AP414" i="20"/>
  <c r="AP415" i="20"/>
  <c r="AP416" i="20"/>
  <c r="AP417" i="20"/>
  <c r="AP418" i="20"/>
  <c r="AP419" i="20"/>
  <c r="AP420" i="20"/>
  <c r="AP421" i="20"/>
  <c r="AP422" i="20"/>
  <c r="AP423" i="20"/>
  <c r="AP424" i="20"/>
  <c r="AP425" i="20"/>
  <c r="AP426" i="20"/>
  <c r="AP427" i="20"/>
  <c r="AP428" i="20"/>
  <c r="AP429" i="20"/>
  <c r="AP430" i="20"/>
  <c r="AP431" i="20"/>
  <c r="AP432" i="20"/>
  <c r="AP433" i="20"/>
  <c r="AP434" i="20"/>
  <c r="AP435" i="20"/>
  <c r="AP436" i="20"/>
  <c r="AP437" i="20"/>
  <c r="AP438" i="20"/>
  <c r="AP439" i="20"/>
  <c r="AP440" i="20"/>
  <c r="AP441" i="20"/>
  <c r="AP442" i="20"/>
  <c r="AP443" i="20"/>
  <c r="AP444" i="20"/>
  <c r="AP445" i="20"/>
  <c r="AP446" i="20"/>
  <c r="AP447" i="20"/>
  <c r="AP448" i="20"/>
  <c r="AP449" i="20"/>
  <c r="AP450" i="20"/>
  <c r="AP451" i="20"/>
  <c r="AP452" i="20"/>
  <c r="AP453" i="20"/>
  <c r="AP454" i="20"/>
  <c r="AP455" i="20"/>
  <c r="AP456" i="20"/>
  <c r="AP457" i="20"/>
  <c r="AP458" i="20"/>
  <c r="AP459" i="20"/>
  <c r="AP460" i="20"/>
  <c r="AP461" i="20"/>
  <c r="AP462" i="20"/>
  <c r="AP463" i="20"/>
  <c r="AP464" i="20"/>
  <c r="AP465" i="20"/>
  <c r="AP466" i="20"/>
  <c r="AP467" i="20"/>
  <c r="AP468" i="20"/>
  <c r="AP469" i="20"/>
  <c r="AP470" i="20"/>
  <c r="AP471" i="20"/>
  <c r="AP472" i="20"/>
  <c r="AP473" i="20"/>
  <c r="AP474" i="20"/>
  <c r="AP475" i="20"/>
  <c r="AP476" i="20"/>
  <c r="AP477" i="20"/>
  <c r="AP478" i="20"/>
  <c r="AP479" i="20"/>
  <c r="AP480" i="20"/>
  <c r="AP481" i="20"/>
  <c r="AP482" i="20"/>
  <c r="AP483" i="20"/>
  <c r="AP484" i="20"/>
  <c r="AP485" i="20"/>
  <c r="AP486" i="20"/>
  <c r="AP487" i="20"/>
  <c r="AP488" i="20"/>
  <c r="AP489" i="20"/>
  <c r="AP490" i="20"/>
  <c r="AP491" i="20"/>
  <c r="AP492" i="20"/>
  <c r="AP493" i="20"/>
  <c r="AP494" i="20"/>
  <c r="AP495" i="20"/>
  <c r="AP496" i="20"/>
  <c r="AP497" i="20"/>
  <c r="AP498" i="20"/>
  <c r="AP499" i="20"/>
  <c r="AP500" i="20"/>
  <c r="AP501" i="20"/>
  <c r="AP502" i="20"/>
  <c r="AP503" i="20"/>
  <c r="AP504" i="20"/>
  <c r="AP505" i="20"/>
  <c r="AP506" i="20"/>
  <c r="AP507" i="20"/>
  <c r="AP508" i="20"/>
  <c r="AP509" i="20"/>
  <c r="AP510" i="20"/>
  <c r="AP511" i="20"/>
  <c r="AP512" i="20"/>
  <c r="AP513" i="20"/>
  <c r="AP514" i="20"/>
  <c r="AP515" i="20"/>
  <c r="AP516" i="20"/>
  <c r="AP517" i="20"/>
  <c r="AP518" i="20"/>
  <c r="AP519" i="20"/>
  <c r="AP520" i="20"/>
  <c r="AP521" i="20"/>
  <c r="AP522" i="20"/>
  <c r="AP523" i="20"/>
  <c r="AP524" i="20"/>
  <c r="AP525" i="20"/>
  <c r="AP526" i="20"/>
  <c r="AP527" i="20"/>
  <c r="AP528" i="20"/>
  <c r="AP529" i="20"/>
  <c r="AP530" i="20"/>
  <c r="AP531" i="20"/>
  <c r="AP532" i="20"/>
  <c r="AP533" i="20"/>
  <c r="AP534" i="20"/>
  <c r="AP535" i="20"/>
  <c r="AP536" i="20"/>
  <c r="AP537" i="20"/>
  <c r="AP538" i="20"/>
  <c r="AP539" i="20"/>
  <c r="AP540" i="20"/>
  <c r="AP541" i="20"/>
  <c r="AP542" i="20"/>
  <c r="AP543" i="20"/>
  <c r="AP544" i="20"/>
  <c r="AP545" i="20"/>
  <c r="AP546" i="20"/>
  <c r="AP547" i="20"/>
  <c r="AP548" i="20"/>
  <c r="AP549" i="20"/>
  <c r="AP550" i="20"/>
  <c r="AP551" i="20"/>
  <c r="AP552" i="20"/>
  <c r="AP553" i="20"/>
  <c r="AP554" i="20"/>
  <c r="AP555" i="20"/>
  <c r="AP556" i="20"/>
  <c r="AP557" i="20"/>
  <c r="AP558" i="20"/>
  <c r="AP559" i="20"/>
  <c r="AP560" i="20"/>
  <c r="AP561" i="20"/>
  <c r="AP562" i="20"/>
  <c r="AP563" i="20"/>
  <c r="AP564" i="20"/>
  <c r="AP565" i="20"/>
  <c r="AO2" i="20"/>
  <c r="AO3" i="20"/>
  <c r="AO4" i="20"/>
  <c r="AO5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O44" i="20"/>
  <c r="AO45" i="20"/>
  <c r="AO46" i="20"/>
  <c r="AO47" i="20"/>
  <c r="AO48" i="20"/>
  <c r="AO49" i="20"/>
  <c r="AO50" i="20"/>
  <c r="AO51" i="20"/>
  <c r="AO52" i="20"/>
  <c r="AO53" i="20"/>
  <c r="AO54" i="20"/>
  <c r="AO55" i="20"/>
  <c r="AO56" i="20"/>
  <c r="AO57" i="20"/>
  <c r="AO58" i="20"/>
  <c r="AO59" i="20"/>
  <c r="AO60" i="20"/>
  <c r="AO61" i="20"/>
  <c r="AO62" i="20"/>
  <c r="AO63" i="20"/>
  <c r="AO64" i="20"/>
  <c r="AO65" i="20"/>
  <c r="AO66" i="20"/>
  <c r="AO67" i="20"/>
  <c r="AO68" i="20"/>
  <c r="AO69" i="20"/>
  <c r="AO70" i="20"/>
  <c r="AO71" i="20"/>
  <c r="AO72" i="20"/>
  <c r="AO73" i="20"/>
  <c r="AO74" i="20"/>
  <c r="AO75" i="20"/>
  <c r="AO76" i="20"/>
  <c r="AO77" i="20"/>
  <c r="AO78" i="20"/>
  <c r="AO79" i="20"/>
  <c r="AO80" i="20"/>
  <c r="AO81" i="20"/>
  <c r="AO82" i="20"/>
  <c r="AO83" i="20"/>
  <c r="AO84" i="20"/>
  <c r="AO85" i="20"/>
  <c r="AO86" i="20"/>
  <c r="AO87" i="20"/>
  <c r="AO88" i="20"/>
  <c r="AO89" i="20"/>
  <c r="AO90" i="20"/>
  <c r="AO91" i="20"/>
  <c r="AO92" i="20"/>
  <c r="AO93" i="20"/>
  <c r="AO94" i="20"/>
  <c r="AO95" i="20"/>
  <c r="AO96" i="20"/>
  <c r="AO97" i="20"/>
  <c r="AO98" i="20"/>
  <c r="AO99" i="20"/>
  <c r="AO100" i="20"/>
  <c r="AO101" i="20"/>
  <c r="AO102" i="20"/>
  <c r="AO103" i="20"/>
  <c r="AO104" i="20"/>
  <c r="AO105" i="20"/>
  <c r="AO106" i="20"/>
  <c r="AO107" i="20"/>
  <c r="AO108" i="20"/>
  <c r="AO109" i="20"/>
  <c r="AO110" i="20"/>
  <c r="AO111" i="20"/>
  <c r="AO112" i="20"/>
  <c r="AO113" i="20"/>
  <c r="AO114" i="20"/>
  <c r="AO115" i="20"/>
  <c r="AO116" i="20"/>
  <c r="AO117" i="20"/>
  <c r="AO118" i="20"/>
  <c r="AO119" i="20"/>
  <c r="AO120" i="20"/>
  <c r="AO121" i="20"/>
  <c r="AO122" i="20"/>
  <c r="AO123" i="20"/>
  <c r="AO124" i="20"/>
  <c r="AO125" i="20"/>
  <c r="AO126" i="20"/>
  <c r="AO127" i="20"/>
  <c r="AO128" i="20"/>
  <c r="AO129" i="20"/>
  <c r="AO130" i="20"/>
  <c r="AO131" i="20"/>
  <c r="AO132" i="20"/>
  <c r="AO133" i="20"/>
  <c r="AO134" i="20"/>
  <c r="AO135" i="20"/>
  <c r="AO136" i="20"/>
  <c r="AO137" i="20"/>
  <c r="AO138" i="20"/>
  <c r="AO139" i="20"/>
  <c r="AO140" i="20"/>
  <c r="AO141" i="20"/>
  <c r="AO142" i="20"/>
  <c r="AO143" i="20"/>
  <c r="AO144" i="20"/>
  <c r="AO145" i="20"/>
  <c r="AO146" i="20"/>
  <c r="AO147" i="20"/>
  <c r="AO148" i="20"/>
  <c r="AO149" i="20"/>
  <c r="AO150" i="20"/>
  <c r="AO151" i="20"/>
  <c r="AO152" i="20"/>
  <c r="AO153" i="20"/>
  <c r="AO154" i="20"/>
  <c r="AO155" i="20"/>
  <c r="AO156" i="20"/>
  <c r="AO157" i="20"/>
  <c r="AO158" i="20"/>
  <c r="AO159" i="20"/>
  <c r="AO160" i="20"/>
  <c r="AO161" i="20"/>
  <c r="AO162" i="20"/>
  <c r="AO163" i="20"/>
  <c r="AO164" i="20"/>
  <c r="AO165" i="20"/>
  <c r="AO166" i="20"/>
  <c r="AO167" i="20"/>
  <c r="AO168" i="20"/>
  <c r="AO169" i="20"/>
  <c r="AO170" i="20"/>
  <c r="AO171" i="20"/>
  <c r="AO172" i="20"/>
  <c r="AO173" i="20"/>
  <c r="AO174" i="20"/>
  <c r="AO175" i="20"/>
  <c r="AO176" i="20"/>
  <c r="AO177" i="20"/>
  <c r="AO178" i="20"/>
  <c r="AO179" i="20"/>
  <c r="AO180" i="20"/>
  <c r="AO181" i="20"/>
  <c r="AO182" i="20"/>
  <c r="AO183" i="20"/>
  <c r="AO184" i="20"/>
  <c r="AO185" i="20"/>
  <c r="AO186" i="20"/>
  <c r="AO187" i="20"/>
  <c r="AO188" i="20"/>
  <c r="AO189" i="20"/>
  <c r="AO190" i="20"/>
  <c r="AO191" i="20"/>
  <c r="AO192" i="20"/>
  <c r="AO193" i="20"/>
  <c r="AO194" i="20"/>
  <c r="AO195" i="20"/>
  <c r="AO196" i="20"/>
  <c r="AO197" i="20"/>
  <c r="AO198" i="20"/>
  <c r="AO199" i="20"/>
  <c r="AO200" i="20"/>
  <c r="AO201" i="20"/>
  <c r="AO202" i="20"/>
  <c r="AO203" i="20"/>
  <c r="AO204" i="20"/>
  <c r="AO205" i="20"/>
  <c r="AO206" i="20"/>
  <c r="AO207" i="20"/>
  <c r="AO208" i="20"/>
  <c r="AO209" i="20"/>
  <c r="AO210" i="20"/>
  <c r="AO211" i="20"/>
  <c r="AO212" i="20"/>
  <c r="AO213" i="20"/>
  <c r="AO214" i="20"/>
  <c r="AO215" i="20"/>
  <c r="AO216" i="20"/>
  <c r="AO217" i="20"/>
  <c r="AO218" i="20"/>
  <c r="AO219" i="20"/>
  <c r="AO220" i="20"/>
  <c r="AO221" i="20"/>
  <c r="AO222" i="20"/>
  <c r="AO223" i="20"/>
  <c r="AO224" i="20"/>
  <c r="AO225" i="20"/>
  <c r="AO226" i="20"/>
  <c r="AO227" i="20"/>
  <c r="AO228" i="20"/>
  <c r="AO229" i="20"/>
  <c r="AO230" i="20"/>
  <c r="AO231" i="20"/>
  <c r="AO232" i="20"/>
  <c r="AO233" i="20"/>
  <c r="AO234" i="20"/>
  <c r="AO235" i="20"/>
  <c r="AO236" i="20"/>
  <c r="AO237" i="20"/>
  <c r="AO238" i="20"/>
  <c r="AO239" i="20"/>
  <c r="AO240" i="20"/>
  <c r="AO241" i="20"/>
  <c r="AO242" i="20"/>
  <c r="AO243" i="20"/>
  <c r="AO244" i="20"/>
  <c r="AO245" i="20"/>
  <c r="AO246" i="20"/>
  <c r="AO247" i="20"/>
  <c r="AO248" i="20"/>
  <c r="AO249" i="20"/>
  <c r="AO250" i="20"/>
  <c r="AO251" i="20"/>
  <c r="AO252" i="20"/>
  <c r="AO253" i="20"/>
  <c r="AO254" i="20"/>
  <c r="AO255" i="20"/>
  <c r="AO256" i="20"/>
  <c r="AO257" i="20"/>
  <c r="AO258" i="20"/>
  <c r="AO259" i="20"/>
  <c r="AO260" i="20"/>
  <c r="AO261" i="20"/>
  <c r="AO262" i="20"/>
  <c r="AO263" i="20"/>
  <c r="AO264" i="20"/>
  <c r="AO265" i="20"/>
  <c r="AO266" i="20"/>
  <c r="AO267" i="20"/>
  <c r="AO268" i="20"/>
  <c r="AO269" i="20"/>
  <c r="AO270" i="20"/>
  <c r="AO271" i="20"/>
  <c r="AO272" i="20"/>
  <c r="AO273" i="20"/>
  <c r="AO274" i="20"/>
  <c r="AO275" i="20"/>
  <c r="AO276" i="20"/>
  <c r="AO277" i="20"/>
  <c r="AO278" i="20"/>
  <c r="AO279" i="20"/>
  <c r="AO280" i="20"/>
  <c r="AO281" i="20"/>
  <c r="AO282" i="20"/>
  <c r="AO283" i="20"/>
  <c r="AO284" i="20"/>
  <c r="AO285" i="20"/>
  <c r="AO286" i="20"/>
  <c r="AO287" i="20"/>
  <c r="AO288" i="20"/>
  <c r="AO289" i="20"/>
  <c r="AO290" i="20"/>
  <c r="AO291" i="20"/>
  <c r="AO292" i="20"/>
  <c r="AO293" i="20"/>
  <c r="AO294" i="20"/>
  <c r="AO295" i="20"/>
  <c r="AO296" i="20"/>
  <c r="AO297" i="20"/>
  <c r="AO298" i="20"/>
  <c r="AO299" i="20"/>
  <c r="AO300" i="20"/>
  <c r="AO301" i="20"/>
  <c r="AO302" i="20"/>
  <c r="AO303" i="20"/>
  <c r="AO304" i="20"/>
  <c r="AO305" i="20"/>
  <c r="AO306" i="20"/>
  <c r="AO307" i="20"/>
  <c r="AO308" i="20"/>
  <c r="AO309" i="20"/>
  <c r="AO310" i="20"/>
  <c r="AO311" i="20"/>
  <c r="AO312" i="20"/>
  <c r="AO313" i="20"/>
  <c r="AO314" i="20"/>
  <c r="AO315" i="20"/>
  <c r="AO316" i="20"/>
  <c r="AO317" i="20"/>
  <c r="AO318" i="20"/>
  <c r="AO319" i="20"/>
  <c r="AO320" i="20"/>
  <c r="AO321" i="20"/>
  <c r="AO322" i="20"/>
  <c r="AO323" i="20"/>
  <c r="AO324" i="20"/>
  <c r="AO325" i="20"/>
  <c r="AO326" i="20"/>
  <c r="AO327" i="20"/>
  <c r="AO328" i="20"/>
  <c r="AO329" i="20"/>
  <c r="AO330" i="20"/>
  <c r="AO331" i="20"/>
  <c r="AO332" i="20"/>
  <c r="AO333" i="20"/>
  <c r="AO334" i="20"/>
  <c r="AO335" i="20"/>
  <c r="AO336" i="20"/>
  <c r="AO337" i="20"/>
  <c r="AO338" i="20"/>
  <c r="AO339" i="20"/>
  <c r="AO340" i="20"/>
  <c r="AO341" i="20"/>
  <c r="AO342" i="20"/>
  <c r="AO343" i="20"/>
  <c r="AO344" i="20"/>
  <c r="AO345" i="20"/>
  <c r="AO346" i="20"/>
  <c r="AO347" i="20"/>
  <c r="AO348" i="20"/>
  <c r="AO349" i="20"/>
  <c r="AO350" i="20"/>
  <c r="AO351" i="20"/>
  <c r="AO352" i="20"/>
  <c r="AO353" i="20"/>
  <c r="AO354" i="20"/>
  <c r="AO355" i="20"/>
  <c r="AO356" i="20"/>
  <c r="AO357" i="20"/>
  <c r="AO358" i="20"/>
  <c r="AO359" i="20"/>
  <c r="AO360" i="20"/>
  <c r="AO361" i="20"/>
  <c r="AO362" i="20"/>
  <c r="AO363" i="20"/>
  <c r="AO364" i="20"/>
  <c r="AO365" i="20"/>
  <c r="AO366" i="20"/>
  <c r="AO367" i="20"/>
  <c r="AO368" i="20"/>
  <c r="AO369" i="20"/>
  <c r="AO370" i="20"/>
  <c r="AO371" i="20"/>
  <c r="AO372" i="20"/>
  <c r="AO373" i="20"/>
  <c r="AO374" i="20"/>
  <c r="AO375" i="20"/>
  <c r="AO376" i="20"/>
  <c r="AO377" i="20"/>
  <c r="AO378" i="20"/>
  <c r="AO379" i="20"/>
  <c r="AO380" i="20"/>
  <c r="AO381" i="20"/>
  <c r="AO382" i="20"/>
  <c r="AO383" i="20"/>
  <c r="AO384" i="20"/>
  <c r="AO385" i="20"/>
  <c r="AO386" i="20"/>
  <c r="AO387" i="20"/>
  <c r="AO388" i="20"/>
  <c r="AO389" i="20"/>
  <c r="AO390" i="20"/>
  <c r="AO391" i="20"/>
  <c r="AO392" i="20"/>
  <c r="AO393" i="20"/>
  <c r="AO394" i="20"/>
  <c r="AO395" i="20"/>
  <c r="AO396" i="20"/>
  <c r="AO397" i="20"/>
  <c r="AO398" i="20"/>
  <c r="AO399" i="20"/>
  <c r="AO400" i="20"/>
  <c r="AO401" i="20"/>
  <c r="AO402" i="20"/>
  <c r="AO403" i="20"/>
  <c r="AO404" i="20"/>
  <c r="AO405" i="20"/>
  <c r="AO406" i="20"/>
  <c r="AO407" i="20"/>
  <c r="AO408" i="20"/>
  <c r="AO409" i="20"/>
  <c r="AO410" i="20"/>
  <c r="AO411" i="20"/>
  <c r="AO412" i="20"/>
  <c r="AO413" i="20"/>
  <c r="AO414" i="20"/>
  <c r="AO415" i="20"/>
  <c r="AO416" i="20"/>
  <c r="AO417" i="20"/>
  <c r="AO418" i="20"/>
  <c r="AO419" i="20"/>
  <c r="AO420" i="20"/>
  <c r="AO421" i="20"/>
  <c r="AO422" i="20"/>
  <c r="AO423" i="20"/>
  <c r="AO424" i="20"/>
  <c r="AO425" i="20"/>
  <c r="AO426" i="20"/>
  <c r="AO427" i="20"/>
  <c r="AO428" i="20"/>
  <c r="AO429" i="20"/>
  <c r="AO430" i="20"/>
  <c r="AO431" i="20"/>
  <c r="AO432" i="20"/>
  <c r="AO433" i="20"/>
  <c r="AO434" i="20"/>
  <c r="AO435" i="20"/>
  <c r="AO436" i="20"/>
  <c r="AO437" i="20"/>
  <c r="AO438" i="20"/>
  <c r="AO439" i="20"/>
  <c r="AO440" i="20"/>
  <c r="AO441" i="20"/>
  <c r="AO442" i="20"/>
  <c r="AO443" i="20"/>
  <c r="AO444" i="20"/>
  <c r="AO445" i="20"/>
  <c r="AO446" i="20"/>
  <c r="AO447" i="20"/>
  <c r="AO448" i="20"/>
  <c r="AO449" i="20"/>
  <c r="AO450" i="20"/>
  <c r="AO451" i="20"/>
  <c r="AO452" i="20"/>
  <c r="AO453" i="20"/>
  <c r="AO454" i="20"/>
  <c r="AO455" i="20"/>
  <c r="AO456" i="20"/>
  <c r="AO457" i="20"/>
  <c r="AO458" i="20"/>
  <c r="AO459" i="20"/>
  <c r="AO460" i="20"/>
  <c r="AO461" i="20"/>
  <c r="AO462" i="20"/>
  <c r="AO463" i="20"/>
  <c r="AO464" i="20"/>
  <c r="AO465" i="20"/>
  <c r="AO466" i="20"/>
  <c r="AO467" i="20"/>
  <c r="AO468" i="20"/>
  <c r="AO469" i="20"/>
  <c r="AO470" i="20"/>
  <c r="AO471" i="20"/>
  <c r="AO472" i="20"/>
  <c r="AO473" i="20"/>
  <c r="AO474" i="20"/>
  <c r="AO475" i="20"/>
  <c r="AO476" i="20"/>
  <c r="AO477" i="20"/>
  <c r="AO478" i="20"/>
  <c r="AO479" i="20"/>
  <c r="AO480" i="20"/>
  <c r="AO481" i="20"/>
  <c r="AO482" i="20"/>
  <c r="AO483" i="20"/>
  <c r="AO484" i="20"/>
  <c r="AO485" i="20"/>
  <c r="AO486" i="20"/>
  <c r="AO487" i="20"/>
  <c r="AO488" i="20"/>
  <c r="AO489" i="20"/>
  <c r="AO490" i="20"/>
  <c r="AO491" i="20"/>
  <c r="AO492" i="20"/>
  <c r="AO493" i="20"/>
  <c r="AO494" i="20"/>
  <c r="AO495" i="20"/>
  <c r="AO496" i="20"/>
  <c r="AO497" i="20"/>
  <c r="AO498" i="20"/>
  <c r="AO499" i="20"/>
  <c r="AO500" i="20"/>
  <c r="AO501" i="20"/>
  <c r="AO502" i="20"/>
  <c r="AO503" i="20"/>
  <c r="AO504" i="20"/>
  <c r="AO505" i="20"/>
  <c r="AO506" i="20"/>
  <c r="AO507" i="20"/>
  <c r="AO508" i="20"/>
  <c r="AO509" i="20"/>
  <c r="AO510" i="20"/>
  <c r="AO511" i="20"/>
  <c r="AO512" i="20"/>
  <c r="AO513" i="20"/>
  <c r="AO514" i="20"/>
  <c r="AO515" i="20"/>
  <c r="AO516" i="20"/>
  <c r="AO517" i="20"/>
  <c r="AO518" i="20"/>
  <c r="AO519" i="20"/>
  <c r="AO520" i="20"/>
  <c r="AO521" i="20"/>
  <c r="AO522" i="20"/>
  <c r="AO523" i="20"/>
  <c r="AO524" i="20"/>
  <c r="AO525" i="20"/>
  <c r="AO526" i="20"/>
  <c r="AO527" i="20"/>
  <c r="AO528" i="20"/>
  <c r="AO529" i="20"/>
  <c r="AO530" i="20"/>
  <c r="AO531" i="20"/>
  <c r="AO532" i="20"/>
  <c r="AO533" i="20"/>
  <c r="AO534" i="20"/>
  <c r="AO535" i="20"/>
  <c r="AO536" i="20"/>
  <c r="AO537" i="20"/>
  <c r="AO538" i="20"/>
  <c r="AO539" i="20"/>
  <c r="AO540" i="20"/>
  <c r="AO541" i="20"/>
  <c r="AO542" i="20"/>
  <c r="AO543" i="20"/>
  <c r="AO544" i="20"/>
  <c r="AO545" i="20"/>
  <c r="AO546" i="20"/>
  <c r="AO547" i="20"/>
  <c r="AO548" i="20"/>
  <c r="AO549" i="20"/>
  <c r="AO550" i="20"/>
  <c r="AO551" i="20"/>
  <c r="AO552" i="20"/>
  <c r="AO553" i="20"/>
  <c r="AO554" i="20"/>
  <c r="AO555" i="20"/>
  <c r="AO556" i="20"/>
  <c r="AO557" i="20"/>
  <c r="AO558" i="20"/>
  <c r="AO559" i="20"/>
  <c r="AO560" i="20"/>
  <c r="AO561" i="20"/>
  <c r="AO562" i="20"/>
  <c r="AO563" i="20"/>
  <c r="AO564" i="20"/>
  <c r="AO565" i="20"/>
  <c r="AN2" i="20"/>
  <c r="AN3" i="20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M2" i="20"/>
  <c r="AM3" i="20"/>
  <c r="AM4" i="20"/>
  <c r="AM5" i="20"/>
  <c r="AM6" i="20"/>
  <c r="AM7" i="20"/>
  <c r="AM8" i="20"/>
  <c r="AM9" i="20"/>
  <c r="AM10" i="20"/>
  <c r="AM11" i="20"/>
  <c r="AM12" i="20"/>
  <c r="AM13" i="20"/>
  <c r="AM14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6" i="20"/>
  <c r="AM37" i="20"/>
  <c r="AM38" i="20"/>
  <c r="AM39" i="20"/>
  <c r="AM40" i="20"/>
  <c r="AM41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83" i="20"/>
  <c r="AM84" i="20"/>
  <c r="AM85" i="20"/>
  <c r="AM86" i="20"/>
  <c r="AM87" i="20"/>
  <c r="AM88" i="20"/>
  <c r="AM89" i="20"/>
  <c r="AM90" i="20"/>
  <c r="AM91" i="20"/>
  <c r="AM92" i="20"/>
  <c r="AM93" i="20"/>
  <c r="AM94" i="20"/>
  <c r="AM95" i="20"/>
  <c r="AM96" i="20"/>
  <c r="AM97" i="20"/>
  <c r="AM98" i="20"/>
  <c r="AM99" i="20"/>
  <c r="AM100" i="20"/>
  <c r="AM101" i="20"/>
  <c r="AM102" i="20"/>
  <c r="AM103" i="20"/>
  <c r="AM104" i="20"/>
  <c r="AM105" i="20"/>
  <c r="AM106" i="20"/>
  <c r="AM107" i="20"/>
  <c r="AM108" i="20"/>
  <c r="AM109" i="20"/>
  <c r="AM110" i="20"/>
  <c r="AM111" i="20"/>
  <c r="AM112" i="20"/>
  <c r="AM113" i="20"/>
  <c r="AM114" i="20"/>
  <c r="AM115" i="20"/>
  <c r="AM116" i="20"/>
  <c r="AM117" i="20"/>
  <c r="AM118" i="20"/>
  <c r="AM119" i="20"/>
  <c r="AM120" i="20"/>
  <c r="AM121" i="20"/>
  <c r="AM122" i="20"/>
  <c r="AM123" i="20"/>
  <c r="AM124" i="20"/>
  <c r="AM125" i="20"/>
  <c r="AM126" i="20"/>
  <c r="AM127" i="20"/>
  <c r="AM128" i="20"/>
  <c r="AM129" i="20"/>
  <c r="AM130" i="20"/>
  <c r="AM131" i="20"/>
  <c r="AM132" i="20"/>
  <c r="AM133" i="20"/>
  <c r="AM134" i="20"/>
  <c r="AM135" i="20"/>
  <c r="AM136" i="20"/>
  <c r="AM137" i="20"/>
  <c r="AM138" i="20"/>
  <c r="AM139" i="20"/>
  <c r="AM140" i="20"/>
  <c r="AM141" i="20"/>
  <c r="AM142" i="20"/>
  <c r="AM143" i="20"/>
  <c r="AM144" i="20"/>
  <c r="AM145" i="20"/>
  <c r="AM146" i="20"/>
  <c r="AM147" i="20"/>
  <c r="AM148" i="20"/>
  <c r="AM149" i="20"/>
  <c r="AM150" i="20"/>
  <c r="AM151" i="20"/>
  <c r="AM152" i="20"/>
  <c r="AM153" i="20"/>
  <c r="AM154" i="20"/>
  <c r="AM155" i="20"/>
  <c r="AM156" i="20"/>
  <c r="AM157" i="20"/>
  <c r="AM158" i="20"/>
  <c r="AM159" i="20"/>
  <c r="AM160" i="20"/>
  <c r="AM161" i="20"/>
  <c r="AM162" i="20"/>
  <c r="AM163" i="20"/>
  <c r="AM164" i="20"/>
  <c r="AM165" i="20"/>
  <c r="AM166" i="20"/>
  <c r="AM167" i="20"/>
  <c r="AM168" i="20"/>
  <c r="AM169" i="20"/>
  <c r="AM170" i="20"/>
  <c r="AM171" i="20"/>
  <c r="AM172" i="20"/>
  <c r="AM173" i="20"/>
  <c r="AM174" i="20"/>
  <c r="AM175" i="20"/>
  <c r="AM176" i="20"/>
  <c r="AM177" i="20"/>
  <c r="AM178" i="20"/>
  <c r="AM179" i="20"/>
  <c r="AM180" i="20"/>
  <c r="AM181" i="20"/>
  <c r="AM182" i="20"/>
  <c r="AM183" i="20"/>
  <c r="AM184" i="20"/>
  <c r="AM185" i="20"/>
  <c r="AM186" i="20"/>
  <c r="AM187" i="20"/>
  <c r="AM188" i="20"/>
  <c r="AM189" i="20"/>
  <c r="AM190" i="20"/>
  <c r="AM191" i="20"/>
  <c r="AM192" i="20"/>
  <c r="AM193" i="20"/>
  <c r="AM194" i="20"/>
  <c r="AM195" i="20"/>
  <c r="AM196" i="20"/>
  <c r="AM197" i="20"/>
  <c r="AM198" i="20"/>
  <c r="AM199" i="20"/>
  <c r="AM200" i="20"/>
  <c r="AM201" i="20"/>
  <c r="AM202" i="20"/>
  <c r="AM203" i="20"/>
  <c r="AM204" i="20"/>
  <c r="AM205" i="20"/>
  <c r="AM206" i="20"/>
  <c r="AM207" i="20"/>
  <c r="AM208" i="20"/>
  <c r="AM209" i="20"/>
  <c r="AM210" i="20"/>
  <c r="AM211" i="20"/>
  <c r="AM212" i="20"/>
  <c r="AM213" i="20"/>
  <c r="AM214" i="20"/>
  <c r="AM215" i="20"/>
  <c r="AM216" i="20"/>
  <c r="AM217" i="20"/>
  <c r="AM218" i="20"/>
  <c r="AM219" i="20"/>
  <c r="AM220" i="20"/>
  <c r="AM221" i="20"/>
  <c r="AM222" i="20"/>
  <c r="AM223" i="20"/>
  <c r="AM224" i="20"/>
  <c r="AM225" i="20"/>
  <c r="AM226" i="20"/>
  <c r="AM227" i="20"/>
  <c r="AM228" i="20"/>
  <c r="AM229" i="20"/>
  <c r="AM230" i="20"/>
  <c r="AM231" i="20"/>
  <c r="AM232" i="20"/>
  <c r="AM233" i="20"/>
  <c r="AM234" i="20"/>
  <c r="AM235" i="20"/>
  <c r="AM236" i="20"/>
  <c r="AM237" i="20"/>
  <c r="AM238" i="20"/>
  <c r="AM239" i="20"/>
  <c r="AM240" i="20"/>
  <c r="AM241" i="20"/>
  <c r="AM242" i="20"/>
  <c r="AM243" i="20"/>
  <c r="AM244" i="20"/>
  <c r="AM245" i="20"/>
  <c r="AM246" i="20"/>
  <c r="AM247" i="20"/>
  <c r="AM248" i="20"/>
  <c r="AM249" i="20"/>
  <c r="AM250" i="20"/>
  <c r="AM251" i="20"/>
  <c r="AM252" i="20"/>
  <c r="AM253" i="20"/>
  <c r="AM254" i="20"/>
  <c r="AM255" i="20"/>
  <c r="AM256" i="20"/>
  <c r="AM257" i="20"/>
  <c r="AM258" i="20"/>
  <c r="AM259" i="20"/>
  <c r="AM260" i="20"/>
  <c r="AM261" i="20"/>
  <c r="AM262" i="20"/>
  <c r="AM263" i="20"/>
  <c r="AM264" i="20"/>
  <c r="AM265" i="20"/>
  <c r="AM266" i="20"/>
  <c r="AM267" i="20"/>
  <c r="AM268" i="20"/>
  <c r="AM269" i="20"/>
  <c r="AM270" i="20"/>
  <c r="AM271" i="20"/>
  <c r="AM272" i="20"/>
  <c r="AM273" i="20"/>
  <c r="AM274" i="20"/>
  <c r="AM275" i="20"/>
  <c r="AM276" i="20"/>
  <c r="AM277" i="20"/>
  <c r="AM278" i="20"/>
  <c r="AM279" i="20"/>
  <c r="AM280" i="20"/>
  <c r="AM281" i="20"/>
  <c r="AM282" i="20"/>
  <c r="AM283" i="20"/>
  <c r="AM284" i="20"/>
  <c r="AM285" i="20"/>
  <c r="AM286" i="20"/>
  <c r="AM287" i="20"/>
  <c r="AM288" i="20"/>
  <c r="AM289" i="20"/>
  <c r="AM290" i="20"/>
  <c r="AM291" i="20"/>
  <c r="AM292" i="20"/>
  <c r="AM293" i="20"/>
  <c r="AM294" i="20"/>
  <c r="AM295" i="20"/>
  <c r="AM296" i="20"/>
  <c r="AM297" i="20"/>
  <c r="AM298" i="20"/>
  <c r="AM299" i="20"/>
  <c r="AM300" i="20"/>
  <c r="AM301" i="20"/>
  <c r="AM302" i="20"/>
  <c r="AM303" i="20"/>
  <c r="AM304" i="20"/>
  <c r="AM305" i="20"/>
  <c r="AM306" i="20"/>
  <c r="AM307" i="20"/>
  <c r="AM308" i="20"/>
  <c r="AM309" i="20"/>
  <c r="AM310" i="20"/>
  <c r="AM311" i="20"/>
  <c r="AM312" i="20"/>
  <c r="AM313" i="20"/>
  <c r="AM314" i="20"/>
  <c r="AM315" i="20"/>
  <c r="AM316" i="20"/>
  <c r="AM317" i="20"/>
  <c r="AM318" i="20"/>
  <c r="AM319" i="20"/>
  <c r="AM320" i="20"/>
  <c r="AM321" i="20"/>
  <c r="AM322" i="20"/>
  <c r="AM323" i="20"/>
  <c r="AM324" i="20"/>
  <c r="AM325" i="20"/>
  <c r="AM326" i="20"/>
  <c r="AM327" i="20"/>
  <c r="AM328" i="20"/>
  <c r="AM329" i="20"/>
  <c r="AM330" i="20"/>
  <c r="AM331" i="20"/>
  <c r="AM332" i="20"/>
  <c r="AM333" i="20"/>
  <c r="AM334" i="20"/>
  <c r="AM335" i="20"/>
  <c r="AM336" i="20"/>
  <c r="AM337" i="20"/>
  <c r="AM338" i="20"/>
  <c r="AM339" i="20"/>
  <c r="AM340" i="20"/>
  <c r="AM341" i="20"/>
  <c r="AM342" i="20"/>
  <c r="AM343" i="20"/>
  <c r="AM344" i="20"/>
  <c r="AM345" i="20"/>
  <c r="AM346" i="20"/>
  <c r="AM347" i="20"/>
  <c r="AM348" i="20"/>
  <c r="AM349" i="20"/>
  <c r="AM350" i="20"/>
  <c r="AM351" i="20"/>
  <c r="AM352" i="20"/>
  <c r="AM353" i="20"/>
  <c r="AM354" i="20"/>
  <c r="AM355" i="20"/>
  <c r="AM356" i="20"/>
  <c r="AM357" i="20"/>
  <c r="AM358" i="20"/>
  <c r="AM359" i="20"/>
  <c r="AM360" i="20"/>
  <c r="AM361" i="20"/>
  <c r="AM362" i="20"/>
  <c r="AM363" i="20"/>
  <c r="AM364" i="20"/>
  <c r="AM365" i="20"/>
  <c r="AM366" i="20"/>
  <c r="AM367" i="20"/>
  <c r="AM368" i="20"/>
  <c r="AM369" i="20"/>
  <c r="AM370" i="20"/>
  <c r="AM371" i="20"/>
  <c r="AM372" i="20"/>
  <c r="AM373" i="20"/>
  <c r="AM374" i="20"/>
  <c r="AM375" i="20"/>
  <c r="AM376" i="20"/>
  <c r="AM377" i="20"/>
  <c r="AM378" i="20"/>
  <c r="AM379" i="20"/>
  <c r="AM380" i="20"/>
  <c r="AM381" i="20"/>
  <c r="AM382" i="20"/>
  <c r="AM383" i="20"/>
  <c r="AM384" i="20"/>
  <c r="AM385" i="20"/>
  <c r="AM386" i="20"/>
  <c r="AM387" i="20"/>
  <c r="AM388" i="20"/>
  <c r="AM389" i="20"/>
  <c r="AM390" i="20"/>
  <c r="AM391" i="20"/>
  <c r="AM392" i="20"/>
  <c r="AM393" i="20"/>
  <c r="AM394" i="20"/>
  <c r="AM395" i="20"/>
  <c r="AM396" i="20"/>
  <c r="AM397" i="20"/>
  <c r="AM398" i="20"/>
  <c r="AM399" i="20"/>
  <c r="AM400" i="20"/>
  <c r="AM401" i="20"/>
  <c r="AM402" i="20"/>
  <c r="AM403" i="20"/>
  <c r="AM404" i="20"/>
  <c r="AM405" i="20"/>
  <c r="AM406" i="20"/>
  <c r="AM407" i="20"/>
  <c r="AM408" i="20"/>
  <c r="AM409" i="20"/>
  <c r="AM410" i="20"/>
  <c r="AM411" i="20"/>
  <c r="AM412" i="20"/>
  <c r="AM413" i="20"/>
  <c r="AM414" i="20"/>
  <c r="AM415" i="20"/>
  <c r="AM416" i="20"/>
  <c r="AM417" i="20"/>
  <c r="AM418" i="20"/>
  <c r="AM419" i="20"/>
  <c r="AM420" i="20"/>
  <c r="AM421" i="20"/>
  <c r="AM422" i="20"/>
  <c r="AM423" i="20"/>
  <c r="AM424" i="20"/>
  <c r="AM425" i="20"/>
  <c r="AM426" i="20"/>
  <c r="AM427" i="20"/>
  <c r="AM428" i="20"/>
  <c r="AM429" i="20"/>
  <c r="AM430" i="20"/>
  <c r="AM431" i="20"/>
  <c r="AM432" i="20"/>
  <c r="AM433" i="20"/>
  <c r="AM434" i="20"/>
  <c r="AM435" i="20"/>
  <c r="AM436" i="20"/>
  <c r="AM437" i="20"/>
  <c r="AM438" i="20"/>
  <c r="AM439" i="20"/>
  <c r="AM440" i="20"/>
  <c r="AM441" i="20"/>
  <c r="AM442" i="20"/>
  <c r="AM443" i="20"/>
  <c r="AM444" i="20"/>
  <c r="AM445" i="20"/>
  <c r="AM446" i="20"/>
  <c r="AM447" i="20"/>
  <c r="AM448" i="20"/>
  <c r="AM449" i="20"/>
  <c r="AM450" i="20"/>
  <c r="AM451" i="20"/>
  <c r="AM452" i="20"/>
  <c r="AM453" i="20"/>
  <c r="AM454" i="20"/>
  <c r="AM455" i="20"/>
  <c r="AM456" i="20"/>
  <c r="AM457" i="20"/>
  <c r="AM458" i="20"/>
  <c r="AM459" i="20"/>
  <c r="AM460" i="20"/>
  <c r="AM461" i="20"/>
  <c r="AM462" i="20"/>
  <c r="AM463" i="20"/>
  <c r="AM464" i="20"/>
  <c r="AM465" i="20"/>
  <c r="AM466" i="20"/>
  <c r="AM467" i="20"/>
  <c r="AM468" i="20"/>
  <c r="AM469" i="20"/>
  <c r="AM470" i="20"/>
  <c r="AM471" i="20"/>
  <c r="AM472" i="20"/>
  <c r="AM473" i="20"/>
  <c r="AM474" i="20"/>
  <c r="AM475" i="20"/>
  <c r="AM476" i="20"/>
  <c r="AM477" i="20"/>
  <c r="AM478" i="20"/>
  <c r="AM479" i="20"/>
  <c r="AM480" i="20"/>
  <c r="AM481" i="20"/>
  <c r="AM482" i="20"/>
  <c r="AM483" i="20"/>
  <c r="AM484" i="20"/>
  <c r="AM485" i="20"/>
  <c r="AM486" i="20"/>
  <c r="AM487" i="20"/>
  <c r="AM488" i="20"/>
  <c r="AM489" i="20"/>
  <c r="AM490" i="20"/>
  <c r="AM491" i="20"/>
  <c r="AM492" i="20"/>
  <c r="AM493" i="20"/>
  <c r="AM494" i="20"/>
  <c r="AM495" i="20"/>
  <c r="AM496" i="20"/>
  <c r="AM497" i="20"/>
  <c r="AM498" i="20"/>
  <c r="AM499" i="20"/>
  <c r="AM500" i="20"/>
  <c r="AM501" i="20"/>
  <c r="AM502" i="20"/>
  <c r="AM503" i="20"/>
  <c r="AM504" i="20"/>
  <c r="AM505" i="20"/>
  <c r="AM506" i="20"/>
  <c r="AM507" i="20"/>
  <c r="AM508" i="20"/>
  <c r="AM509" i="20"/>
  <c r="AM510" i="20"/>
  <c r="AM511" i="20"/>
  <c r="AM512" i="20"/>
  <c r="AM513" i="20"/>
  <c r="AM514" i="20"/>
  <c r="AM515" i="20"/>
  <c r="AM516" i="20"/>
  <c r="AM517" i="20"/>
  <c r="AM518" i="20"/>
  <c r="AM519" i="20"/>
  <c r="AM520" i="20"/>
  <c r="AM521" i="20"/>
  <c r="AM522" i="20"/>
  <c r="AM523" i="20"/>
  <c r="AM524" i="20"/>
  <c r="AM525" i="20"/>
  <c r="AM526" i="20"/>
  <c r="AM527" i="20"/>
  <c r="AM528" i="20"/>
  <c r="AM529" i="20"/>
  <c r="AM530" i="20"/>
  <c r="AM531" i="20"/>
  <c r="AM532" i="20"/>
  <c r="AM533" i="20"/>
  <c r="AM534" i="20"/>
  <c r="AM535" i="20"/>
  <c r="AM536" i="20"/>
  <c r="AM537" i="20"/>
  <c r="AM538" i="20"/>
  <c r="AM539" i="20"/>
  <c r="AM540" i="20"/>
  <c r="AM541" i="20"/>
  <c r="AM542" i="20"/>
  <c r="AM543" i="20"/>
  <c r="AM544" i="20"/>
  <c r="AM545" i="20"/>
  <c r="AM546" i="20"/>
  <c r="AM547" i="20"/>
  <c r="AM548" i="20"/>
  <c r="AM549" i="20"/>
  <c r="AM550" i="20"/>
  <c r="AM551" i="20"/>
  <c r="AM552" i="20"/>
  <c r="AM553" i="20"/>
  <c r="AM554" i="20"/>
  <c r="AM555" i="20"/>
  <c r="AM556" i="20"/>
  <c r="AM557" i="20"/>
  <c r="AM558" i="20"/>
  <c r="AM559" i="20"/>
  <c r="AM560" i="20"/>
  <c r="AM561" i="20"/>
  <c r="AM562" i="20"/>
  <c r="AM563" i="20"/>
  <c r="AM564" i="20"/>
  <c r="AM565" i="20"/>
  <c r="AL2" i="20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71" i="20"/>
  <c r="AL72" i="20"/>
  <c r="AL73" i="20"/>
  <c r="AL74" i="20"/>
  <c r="AL75" i="20"/>
  <c r="AL76" i="20"/>
  <c r="AL77" i="20"/>
  <c r="AL78" i="20"/>
  <c r="AL79" i="20"/>
  <c r="AL80" i="20"/>
  <c r="AL81" i="20"/>
  <c r="AL82" i="20"/>
  <c r="AL83" i="20"/>
  <c r="AL84" i="20"/>
  <c r="AL85" i="20"/>
  <c r="AL86" i="20"/>
  <c r="AL87" i="20"/>
  <c r="AL88" i="20"/>
  <c r="AL89" i="20"/>
  <c r="AL90" i="20"/>
  <c r="AL91" i="20"/>
  <c r="AL92" i="20"/>
  <c r="AL93" i="20"/>
  <c r="AL94" i="20"/>
  <c r="AL95" i="20"/>
  <c r="AL96" i="20"/>
  <c r="AL97" i="20"/>
  <c r="AL98" i="20"/>
  <c r="AL99" i="20"/>
  <c r="AL100" i="20"/>
  <c r="AL101" i="20"/>
  <c r="AL102" i="20"/>
  <c r="AL103" i="20"/>
  <c r="AL104" i="20"/>
  <c r="AL105" i="20"/>
  <c r="AL106" i="20"/>
  <c r="AL107" i="20"/>
  <c r="AL108" i="20"/>
  <c r="AL109" i="20"/>
  <c r="AL110" i="20"/>
  <c r="AL111" i="20"/>
  <c r="AL112" i="20"/>
  <c r="AL113" i="20"/>
  <c r="AL114" i="20"/>
  <c r="AL115" i="20"/>
  <c r="AL116" i="20"/>
  <c r="AL117" i="20"/>
  <c r="AL118" i="20"/>
  <c r="AL119" i="20"/>
  <c r="AL120" i="20"/>
  <c r="AL121" i="20"/>
  <c r="AL122" i="20"/>
  <c r="AL123" i="20"/>
  <c r="AL124" i="20"/>
  <c r="AL125" i="20"/>
  <c r="AL126" i="20"/>
  <c r="AL127" i="20"/>
  <c r="AL128" i="20"/>
  <c r="AL129" i="20"/>
  <c r="AL130" i="20"/>
  <c r="AL131" i="20"/>
  <c r="AL132" i="20"/>
  <c r="AL133" i="20"/>
  <c r="AL134" i="20"/>
  <c r="AL135" i="20"/>
  <c r="AL136" i="20"/>
  <c r="AL137" i="20"/>
  <c r="AL138" i="20"/>
  <c r="AL139" i="20"/>
  <c r="AL140" i="20"/>
  <c r="AL141" i="20"/>
  <c r="AL142" i="20"/>
  <c r="AL143" i="20"/>
  <c r="AL144" i="20"/>
  <c r="AL145" i="20"/>
  <c r="AL146" i="20"/>
  <c r="AL147" i="20"/>
  <c r="AL148" i="20"/>
  <c r="AL149" i="20"/>
  <c r="AL150" i="20"/>
  <c r="AL151" i="20"/>
  <c r="AL152" i="20"/>
  <c r="AL153" i="20"/>
  <c r="AL154" i="20"/>
  <c r="AL155" i="20"/>
  <c r="AL156" i="20"/>
  <c r="AL157" i="20"/>
  <c r="AL158" i="20"/>
  <c r="AL159" i="20"/>
  <c r="AL160" i="20"/>
  <c r="AL161" i="20"/>
  <c r="AL162" i="20"/>
  <c r="AL163" i="20"/>
  <c r="AL164" i="20"/>
  <c r="AL165" i="20"/>
  <c r="AL166" i="20"/>
  <c r="AL167" i="20"/>
  <c r="AL168" i="20"/>
  <c r="AL169" i="20"/>
  <c r="AL170" i="20"/>
  <c r="AL171" i="20"/>
  <c r="AL172" i="20"/>
  <c r="AL173" i="20"/>
  <c r="AL174" i="20"/>
  <c r="AL175" i="20"/>
  <c r="AL176" i="20"/>
  <c r="AL177" i="20"/>
  <c r="AL178" i="20"/>
  <c r="AL179" i="20"/>
  <c r="AL180" i="20"/>
  <c r="AL181" i="20"/>
  <c r="AL182" i="20"/>
  <c r="AL183" i="20"/>
  <c r="AL184" i="20"/>
  <c r="AL185" i="20"/>
  <c r="AL186" i="20"/>
  <c r="AL187" i="20"/>
  <c r="AL188" i="20"/>
  <c r="AL189" i="20"/>
  <c r="AL190" i="20"/>
  <c r="AL191" i="20"/>
  <c r="AL192" i="20"/>
  <c r="AL193" i="20"/>
  <c r="AL194" i="20"/>
  <c r="AL195" i="20"/>
  <c r="AL196" i="20"/>
  <c r="AL197" i="20"/>
  <c r="AL198" i="20"/>
  <c r="AL199" i="20"/>
  <c r="AL200" i="20"/>
  <c r="AL201" i="20"/>
  <c r="AL202" i="20"/>
  <c r="AL203" i="20"/>
  <c r="AL204" i="20"/>
  <c r="AL205" i="20"/>
  <c r="AL206" i="20"/>
  <c r="AL207" i="20"/>
  <c r="AL208" i="20"/>
  <c r="AL209" i="20"/>
  <c r="AL210" i="20"/>
  <c r="AL211" i="20"/>
  <c r="AL212" i="20"/>
  <c r="AL213" i="20"/>
  <c r="AL214" i="20"/>
  <c r="AL215" i="20"/>
  <c r="AL216" i="20"/>
  <c r="AL217" i="20"/>
  <c r="AL218" i="20"/>
  <c r="AL219" i="20"/>
  <c r="AL220" i="20"/>
  <c r="AL221" i="20"/>
  <c r="AL222" i="20"/>
  <c r="AL223" i="20"/>
  <c r="AL224" i="20"/>
  <c r="AL225" i="20"/>
  <c r="AL226" i="20"/>
  <c r="AL227" i="20"/>
  <c r="AL228" i="20"/>
  <c r="AL229" i="20"/>
  <c r="AL230" i="20"/>
  <c r="AL231" i="20"/>
  <c r="AL232" i="20"/>
  <c r="AL233" i="20"/>
  <c r="AL234" i="20"/>
  <c r="AL235" i="20"/>
  <c r="AL236" i="20"/>
  <c r="AL237" i="20"/>
  <c r="AL238" i="20"/>
  <c r="AL239" i="20"/>
  <c r="AL240" i="20"/>
  <c r="AL241" i="20"/>
  <c r="AL242" i="20"/>
  <c r="AL243" i="20"/>
  <c r="AL244" i="20"/>
  <c r="AL245" i="20"/>
  <c r="AL246" i="20"/>
  <c r="AL247" i="20"/>
  <c r="AL248" i="20"/>
  <c r="AL249" i="20"/>
  <c r="AL250" i="20"/>
  <c r="AL251" i="20"/>
  <c r="AL252" i="20"/>
  <c r="AL253" i="20"/>
  <c r="AL254" i="20"/>
  <c r="AL255" i="20"/>
  <c r="AL256" i="20"/>
  <c r="AL257" i="20"/>
  <c r="AL258" i="20"/>
  <c r="AL259" i="20"/>
  <c r="AL260" i="20"/>
  <c r="AL261" i="20"/>
  <c r="AL262" i="20"/>
  <c r="AL263" i="20"/>
  <c r="AL264" i="20"/>
  <c r="AL265" i="20"/>
  <c r="AL266" i="20"/>
  <c r="AL267" i="20"/>
  <c r="AL268" i="20"/>
  <c r="AL269" i="20"/>
  <c r="AL270" i="20"/>
  <c r="AL271" i="20"/>
  <c r="AL272" i="20"/>
  <c r="AL273" i="20"/>
  <c r="AL274" i="20"/>
  <c r="AL275" i="20"/>
  <c r="AL276" i="20"/>
  <c r="AL277" i="20"/>
  <c r="AL278" i="20"/>
  <c r="AL279" i="20"/>
  <c r="AL280" i="20"/>
  <c r="AL281" i="20"/>
  <c r="AL282" i="20"/>
  <c r="AL283" i="20"/>
  <c r="AL284" i="20"/>
  <c r="AL285" i="20"/>
  <c r="AL286" i="20"/>
  <c r="AL287" i="20"/>
  <c r="AL288" i="20"/>
  <c r="AL289" i="20"/>
  <c r="AL290" i="20"/>
  <c r="AL291" i="20"/>
  <c r="AL292" i="20"/>
  <c r="AL293" i="20"/>
  <c r="AL294" i="20"/>
  <c r="AL295" i="20"/>
  <c r="AL296" i="20"/>
  <c r="AL297" i="20"/>
  <c r="AL298" i="20"/>
  <c r="AL299" i="20"/>
  <c r="AL300" i="20"/>
  <c r="AL301" i="20"/>
  <c r="AL302" i="20"/>
  <c r="AL303" i="20"/>
  <c r="AL304" i="20"/>
  <c r="AL305" i="20"/>
  <c r="AL306" i="20"/>
  <c r="AL307" i="20"/>
  <c r="AL308" i="20"/>
  <c r="AL309" i="20"/>
  <c r="AL310" i="20"/>
  <c r="AL311" i="20"/>
  <c r="AL312" i="20"/>
  <c r="AL313" i="20"/>
  <c r="AL314" i="20"/>
  <c r="AL315" i="20"/>
  <c r="AL316" i="20"/>
  <c r="AL317" i="20"/>
  <c r="AL318" i="20"/>
  <c r="AL319" i="20"/>
  <c r="AL320" i="20"/>
  <c r="AL321" i="20"/>
  <c r="AL322" i="20"/>
  <c r="AL323" i="20"/>
  <c r="AL324" i="20"/>
  <c r="AL325" i="20"/>
  <c r="AL326" i="20"/>
  <c r="AL327" i="20"/>
  <c r="AL328" i="20"/>
  <c r="AL329" i="20"/>
  <c r="AL330" i="20"/>
  <c r="AL331" i="20"/>
  <c r="AL332" i="20"/>
  <c r="AL333" i="20"/>
  <c r="AL334" i="20"/>
  <c r="AL335" i="20"/>
  <c r="AL336" i="20"/>
  <c r="AL337" i="20"/>
  <c r="AL338" i="20"/>
  <c r="AL339" i="20"/>
  <c r="AL340" i="20"/>
  <c r="AL341" i="20"/>
  <c r="AL342" i="20"/>
  <c r="AL343" i="20"/>
  <c r="AL344" i="20"/>
  <c r="AL345" i="20"/>
  <c r="AL346" i="20"/>
  <c r="AL347" i="20"/>
  <c r="AL348" i="20"/>
  <c r="AL349" i="20"/>
  <c r="AL350" i="20"/>
  <c r="AL351" i="20"/>
  <c r="AL352" i="20"/>
  <c r="AL353" i="20"/>
  <c r="AL354" i="20"/>
  <c r="AL355" i="20"/>
  <c r="AL356" i="20"/>
  <c r="AL357" i="20"/>
  <c r="AL358" i="20"/>
  <c r="AL359" i="20"/>
  <c r="AL360" i="20"/>
  <c r="AL361" i="20"/>
  <c r="AL362" i="20"/>
  <c r="AL363" i="20"/>
  <c r="AL364" i="20"/>
  <c r="AL365" i="20"/>
  <c r="AL366" i="20"/>
  <c r="AL367" i="20"/>
  <c r="AL368" i="20"/>
  <c r="AL369" i="20"/>
  <c r="AL370" i="20"/>
  <c r="AL371" i="20"/>
  <c r="AL372" i="20"/>
  <c r="AL373" i="20"/>
  <c r="AL374" i="20"/>
  <c r="AL375" i="20"/>
  <c r="AL376" i="20"/>
  <c r="AL377" i="20"/>
  <c r="AL378" i="20"/>
  <c r="AL379" i="20"/>
  <c r="AL380" i="20"/>
  <c r="AL381" i="20"/>
  <c r="AL382" i="20"/>
  <c r="AL383" i="20"/>
  <c r="AL384" i="20"/>
  <c r="AL385" i="20"/>
  <c r="AL386" i="20"/>
  <c r="AL387" i="20"/>
  <c r="AL388" i="20"/>
  <c r="AL389" i="20"/>
  <c r="AL390" i="20"/>
  <c r="AL391" i="20"/>
  <c r="AL392" i="20"/>
  <c r="AL393" i="20"/>
  <c r="AL394" i="20"/>
  <c r="AL395" i="20"/>
  <c r="AL396" i="20"/>
  <c r="AL397" i="20"/>
  <c r="AL398" i="20"/>
  <c r="AL399" i="20"/>
  <c r="AL400" i="20"/>
  <c r="AL401" i="20"/>
  <c r="AL402" i="20"/>
  <c r="AL403" i="20"/>
  <c r="AL404" i="20"/>
  <c r="AL405" i="20"/>
  <c r="AL406" i="20"/>
  <c r="AL407" i="20"/>
  <c r="AL408" i="20"/>
  <c r="AL409" i="20"/>
  <c r="AL410" i="20"/>
  <c r="AL411" i="20"/>
  <c r="AL412" i="20"/>
  <c r="AL413" i="20"/>
  <c r="AL414" i="20"/>
  <c r="AL415" i="20"/>
  <c r="AL416" i="20"/>
  <c r="AL417" i="20"/>
  <c r="AL418" i="20"/>
  <c r="AL419" i="20"/>
  <c r="AL420" i="20"/>
  <c r="AL421" i="20"/>
  <c r="AL422" i="20"/>
  <c r="AL423" i="20"/>
  <c r="AL424" i="20"/>
  <c r="AL425" i="20"/>
  <c r="AL426" i="20"/>
  <c r="AL427" i="20"/>
  <c r="AL428" i="20"/>
  <c r="AL429" i="20"/>
  <c r="AL430" i="20"/>
  <c r="AL431" i="20"/>
  <c r="AL432" i="20"/>
  <c r="AL433" i="20"/>
  <c r="AL434" i="20"/>
  <c r="AL435" i="20"/>
  <c r="AL436" i="20"/>
  <c r="AL437" i="20"/>
  <c r="AL438" i="20"/>
  <c r="AL439" i="20"/>
  <c r="AL440" i="20"/>
  <c r="AL441" i="20"/>
  <c r="AL442" i="20"/>
  <c r="AL443" i="20"/>
  <c r="AL444" i="20"/>
  <c r="AL445" i="20"/>
  <c r="AL446" i="20"/>
  <c r="AL447" i="20"/>
  <c r="AL448" i="20"/>
  <c r="AL449" i="20"/>
  <c r="AL450" i="20"/>
  <c r="AL451" i="20"/>
  <c r="AL452" i="20"/>
  <c r="AL453" i="20"/>
  <c r="AL454" i="20"/>
  <c r="AL455" i="20"/>
  <c r="AL456" i="20"/>
  <c r="AL457" i="20"/>
  <c r="AL458" i="20"/>
  <c r="AL459" i="20"/>
  <c r="AL460" i="20"/>
  <c r="AL461" i="20"/>
  <c r="AL462" i="20"/>
  <c r="AL463" i="20"/>
  <c r="AL464" i="20"/>
  <c r="AL465" i="20"/>
  <c r="AL466" i="20"/>
  <c r="AL467" i="20"/>
  <c r="AL468" i="20"/>
  <c r="AL469" i="20"/>
  <c r="AL470" i="20"/>
  <c r="AL471" i="20"/>
  <c r="AL472" i="20"/>
  <c r="AL473" i="20"/>
  <c r="AL474" i="20"/>
  <c r="AL475" i="20"/>
  <c r="AL476" i="20"/>
  <c r="AL477" i="20"/>
  <c r="AL478" i="20"/>
  <c r="AL479" i="20"/>
  <c r="AL480" i="20"/>
  <c r="AL481" i="20"/>
  <c r="AL482" i="20"/>
  <c r="AL483" i="20"/>
  <c r="AL484" i="20"/>
  <c r="AL485" i="20"/>
  <c r="AL486" i="20"/>
  <c r="AL487" i="20"/>
  <c r="AL488" i="20"/>
  <c r="AL489" i="20"/>
  <c r="AL490" i="20"/>
  <c r="AL491" i="20"/>
  <c r="AL492" i="20"/>
  <c r="AL493" i="20"/>
  <c r="AL494" i="20"/>
  <c r="AL495" i="20"/>
  <c r="AL496" i="20"/>
  <c r="AL497" i="20"/>
  <c r="AL498" i="20"/>
  <c r="AL499" i="20"/>
  <c r="AL500" i="20"/>
  <c r="AL501" i="20"/>
  <c r="AL502" i="20"/>
  <c r="AL503" i="20"/>
  <c r="AL504" i="20"/>
  <c r="AL505" i="20"/>
  <c r="AL506" i="20"/>
  <c r="AL507" i="20"/>
  <c r="AL508" i="20"/>
  <c r="AL509" i="20"/>
  <c r="AL510" i="20"/>
  <c r="AL511" i="20"/>
  <c r="AL512" i="20"/>
  <c r="AL513" i="20"/>
  <c r="AL514" i="20"/>
  <c r="AL515" i="20"/>
  <c r="AL516" i="20"/>
  <c r="AL517" i="20"/>
  <c r="AL518" i="20"/>
  <c r="AL519" i="20"/>
  <c r="AL520" i="20"/>
  <c r="AL521" i="20"/>
  <c r="AL522" i="20"/>
  <c r="AL523" i="20"/>
  <c r="AL524" i="20"/>
  <c r="AL525" i="20"/>
  <c r="AL526" i="20"/>
  <c r="AL527" i="20"/>
  <c r="AL528" i="20"/>
  <c r="AL529" i="20"/>
  <c r="AL530" i="20"/>
  <c r="AL531" i="20"/>
  <c r="AL532" i="20"/>
  <c r="AL533" i="20"/>
  <c r="AL534" i="20"/>
  <c r="AL535" i="20"/>
  <c r="AL536" i="20"/>
  <c r="AL537" i="20"/>
  <c r="AL538" i="20"/>
  <c r="AL539" i="20"/>
  <c r="AL540" i="20"/>
  <c r="AL541" i="20"/>
  <c r="AL542" i="20"/>
  <c r="AL543" i="20"/>
  <c r="AL544" i="20"/>
  <c r="AL545" i="20"/>
  <c r="AL546" i="20"/>
  <c r="AL547" i="20"/>
  <c r="AL548" i="20"/>
  <c r="AL549" i="20"/>
  <c r="AL550" i="20"/>
  <c r="AL551" i="20"/>
  <c r="AL552" i="20"/>
  <c r="AL553" i="20"/>
  <c r="AL554" i="20"/>
  <c r="AL555" i="20"/>
  <c r="AL556" i="20"/>
  <c r="AL557" i="20"/>
  <c r="AL558" i="20"/>
  <c r="AL559" i="20"/>
  <c r="AL560" i="20"/>
  <c r="AL561" i="20"/>
  <c r="AL562" i="20"/>
  <c r="AL563" i="20"/>
  <c r="AL564" i="20"/>
  <c r="AL565" i="20"/>
  <c r="AK2" i="20"/>
  <c r="AK3" i="20"/>
  <c r="AK4" i="20"/>
  <c r="AK5" i="20"/>
  <c r="AK6" i="20"/>
  <c r="AK7" i="20"/>
  <c r="AK8" i="20"/>
  <c r="AK9" i="20"/>
  <c r="AK10" i="20"/>
  <c r="AK11" i="20"/>
  <c r="AK12" i="20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K27" i="20"/>
  <c r="AK28" i="20"/>
  <c r="AK29" i="20"/>
  <c r="AK30" i="20"/>
  <c r="AK31" i="20"/>
  <c r="AK32" i="20"/>
  <c r="AK33" i="20"/>
  <c r="AK34" i="20"/>
  <c r="AK35" i="20"/>
  <c r="AK36" i="20"/>
  <c r="AK37" i="20"/>
  <c r="AK38" i="20"/>
  <c r="AK39" i="20"/>
  <c r="AK40" i="20"/>
  <c r="AK41" i="20"/>
  <c r="AK42" i="20"/>
  <c r="AK43" i="20"/>
  <c r="AK44" i="20"/>
  <c r="AK45" i="20"/>
  <c r="AK46" i="20"/>
  <c r="AK47" i="20"/>
  <c r="AK48" i="20"/>
  <c r="AK49" i="20"/>
  <c r="AK50" i="20"/>
  <c r="AK51" i="20"/>
  <c r="AK52" i="20"/>
  <c r="AK53" i="20"/>
  <c r="AK54" i="20"/>
  <c r="AK55" i="20"/>
  <c r="AK56" i="20"/>
  <c r="AK57" i="20"/>
  <c r="AK58" i="20"/>
  <c r="AK59" i="20"/>
  <c r="AK60" i="20"/>
  <c r="AK61" i="20"/>
  <c r="AK62" i="20"/>
  <c r="AK63" i="20"/>
  <c r="AK64" i="20"/>
  <c r="AK65" i="20"/>
  <c r="AK66" i="20"/>
  <c r="AK67" i="20"/>
  <c r="AK68" i="20"/>
  <c r="AK69" i="20"/>
  <c r="AK70" i="20"/>
  <c r="AK71" i="20"/>
  <c r="AK72" i="20"/>
  <c r="AK73" i="20"/>
  <c r="AK74" i="20"/>
  <c r="AK75" i="20"/>
  <c r="AK76" i="20"/>
  <c r="AK77" i="20"/>
  <c r="AK78" i="20"/>
  <c r="AK79" i="20"/>
  <c r="AK80" i="20"/>
  <c r="AK81" i="20"/>
  <c r="AK82" i="20"/>
  <c r="AK83" i="20"/>
  <c r="AK84" i="20"/>
  <c r="AK85" i="20"/>
  <c r="AK86" i="20"/>
  <c r="AK87" i="20"/>
  <c r="AK88" i="20"/>
  <c r="AK89" i="20"/>
  <c r="AK90" i="20"/>
  <c r="AK91" i="20"/>
  <c r="AK92" i="20"/>
  <c r="AK93" i="20"/>
  <c r="AK94" i="20"/>
  <c r="AK95" i="20"/>
  <c r="AK96" i="20"/>
  <c r="AK97" i="20"/>
  <c r="AK98" i="20"/>
  <c r="AK99" i="20"/>
  <c r="AK100" i="20"/>
  <c r="AK101" i="20"/>
  <c r="AK102" i="20"/>
  <c r="AK103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25" i="20"/>
  <c r="AK126" i="20"/>
  <c r="AK127" i="20"/>
  <c r="AK128" i="20"/>
  <c r="AK129" i="20"/>
  <c r="AK130" i="20"/>
  <c r="AK131" i="20"/>
  <c r="AK132" i="20"/>
  <c r="AK133" i="20"/>
  <c r="AK134" i="20"/>
  <c r="AK135" i="20"/>
  <c r="AK136" i="20"/>
  <c r="AK137" i="20"/>
  <c r="AK138" i="20"/>
  <c r="AK139" i="20"/>
  <c r="AK140" i="20"/>
  <c r="AK141" i="20"/>
  <c r="AK142" i="20"/>
  <c r="AK143" i="20"/>
  <c r="AK144" i="20"/>
  <c r="AK145" i="20"/>
  <c r="AK146" i="20"/>
  <c r="AK147" i="20"/>
  <c r="AK148" i="20"/>
  <c r="AK149" i="20"/>
  <c r="AK150" i="20"/>
  <c r="AK151" i="20"/>
  <c r="AK152" i="20"/>
  <c r="AK153" i="20"/>
  <c r="AK154" i="20"/>
  <c r="AK155" i="20"/>
  <c r="AK156" i="20"/>
  <c r="AK157" i="20"/>
  <c r="AK158" i="20"/>
  <c r="AK159" i="20"/>
  <c r="AK160" i="20"/>
  <c r="AK161" i="20"/>
  <c r="AK162" i="20"/>
  <c r="AK163" i="20"/>
  <c r="AK164" i="20"/>
  <c r="AK165" i="20"/>
  <c r="AK166" i="20"/>
  <c r="AK167" i="20"/>
  <c r="AK168" i="20"/>
  <c r="AK169" i="20"/>
  <c r="AK170" i="20"/>
  <c r="AK171" i="20"/>
  <c r="AK172" i="20"/>
  <c r="AK173" i="20"/>
  <c r="AK174" i="20"/>
  <c r="AK175" i="20"/>
  <c r="AK176" i="20"/>
  <c r="AK177" i="20"/>
  <c r="AK178" i="20"/>
  <c r="AK179" i="20"/>
  <c r="AK180" i="20"/>
  <c r="AK181" i="20"/>
  <c r="AK182" i="20"/>
  <c r="AK183" i="20"/>
  <c r="AK184" i="20"/>
  <c r="AK185" i="20"/>
  <c r="AK186" i="20"/>
  <c r="AK187" i="20"/>
  <c r="AK188" i="20"/>
  <c r="AK189" i="20"/>
  <c r="AK190" i="20"/>
  <c r="AK191" i="20"/>
  <c r="AK192" i="20"/>
  <c r="AK193" i="20"/>
  <c r="AK194" i="20"/>
  <c r="AK195" i="20"/>
  <c r="AK196" i="20"/>
  <c r="AK197" i="20"/>
  <c r="AK198" i="20"/>
  <c r="AK199" i="20"/>
  <c r="AK200" i="20"/>
  <c r="AK201" i="20"/>
  <c r="AK202" i="20"/>
  <c r="AK203" i="20"/>
  <c r="AK204" i="20"/>
  <c r="AK205" i="20"/>
  <c r="AK206" i="20"/>
  <c r="AK207" i="20"/>
  <c r="AK208" i="20"/>
  <c r="AK209" i="20"/>
  <c r="AK210" i="20"/>
  <c r="AK211" i="20"/>
  <c r="AK212" i="20"/>
  <c r="AK213" i="20"/>
  <c r="AK214" i="20"/>
  <c r="AK215" i="20"/>
  <c r="AK216" i="20"/>
  <c r="AK217" i="20"/>
  <c r="AK218" i="20"/>
  <c r="AK219" i="20"/>
  <c r="AK220" i="20"/>
  <c r="AK221" i="20"/>
  <c r="AK222" i="20"/>
  <c r="AK223" i="20"/>
  <c r="AK224" i="20"/>
  <c r="AK225" i="20"/>
  <c r="AK226" i="20"/>
  <c r="AK227" i="20"/>
  <c r="AK228" i="20"/>
  <c r="AK229" i="20"/>
  <c r="AK230" i="20"/>
  <c r="AK231" i="20"/>
  <c r="AK232" i="20"/>
  <c r="AK233" i="20"/>
  <c r="AK234" i="20"/>
  <c r="AK235" i="20"/>
  <c r="AK236" i="20"/>
  <c r="AK237" i="20"/>
  <c r="AK238" i="20"/>
  <c r="AK239" i="20"/>
  <c r="AK240" i="20"/>
  <c r="AK241" i="20"/>
  <c r="AK242" i="20"/>
  <c r="AK243" i="20"/>
  <c r="AK244" i="20"/>
  <c r="AK245" i="20"/>
  <c r="AK246" i="20"/>
  <c r="AK247" i="20"/>
  <c r="AK248" i="20"/>
  <c r="AK249" i="20"/>
  <c r="AK250" i="20"/>
  <c r="AK251" i="20"/>
  <c r="AK252" i="20"/>
  <c r="AK253" i="20"/>
  <c r="AK254" i="20"/>
  <c r="AK255" i="20"/>
  <c r="AK256" i="20"/>
  <c r="AK257" i="20"/>
  <c r="AK258" i="20"/>
  <c r="AK259" i="20"/>
  <c r="AK260" i="20"/>
  <c r="AK261" i="20"/>
  <c r="AK262" i="20"/>
  <c r="AK263" i="20"/>
  <c r="AK264" i="20"/>
  <c r="AK265" i="20"/>
  <c r="AK266" i="20"/>
  <c r="AK267" i="20"/>
  <c r="AK268" i="20"/>
  <c r="AK269" i="20"/>
  <c r="AK270" i="20"/>
  <c r="AK271" i="20"/>
  <c r="AK272" i="20"/>
  <c r="AK273" i="20"/>
  <c r="AK274" i="20"/>
  <c r="AK275" i="20"/>
  <c r="AK276" i="20"/>
  <c r="AK277" i="20"/>
  <c r="AK278" i="20"/>
  <c r="AK279" i="20"/>
  <c r="AK280" i="20"/>
  <c r="AK281" i="20"/>
  <c r="AK282" i="20"/>
  <c r="AK283" i="20"/>
  <c r="AK284" i="20"/>
  <c r="AK285" i="20"/>
  <c r="AK286" i="20"/>
  <c r="AK287" i="20"/>
  <c r="AK288" i="20"/>
  <c r="AK289" i="20"/>
  <c r="AK290" i="20"/>
  <c r="AK291" i="20"/>
  <c r="AK292" i="20"/>
  <c r="AK293" i="20"/>
  <c r="AK294" i="20"/>
  <c r="AK295" i="20"/>
  <c r="AK296" i="20"/>
  <c r="AK297" i="20"/>
  <c r="AK298" i="20"/>
  <c r="AK299" i="20"/>
  <c r="AK300" i="20"/>
  <c r="AK301" i="20"/>
  <c r="AK302" i="20"/>
  <c r="AK303" i="20"/>
  <c r="AK304" i="20"/>
  <c r="AK305" i="20"/>
  <c r="AK306" i="20"/>
  <c r="AK307" i="20"/>
  <c r="AK308" i="20"/>
  <c r="AK309" i="20"/>
  <c r="AK310" i="20"/>
  <c r="AK311" i="20"/>
  <c r="AK312" i="20"/>
  <c r="AK313" i="20"/>
  <c r="AK314" i="20"/>
  <c r="AK315" i="20"/>
  <c r="AK316" i="20"/>
  <c r="AK317" i="20"/>
  <c r="AK318" i="20"/>
  <c r="AK319" i="20"/>
  <c r="AK320" i="20"/>
  <c r="AK321" i="20"/>
  <c r="AK322" i="20"/>
  <c r="AK323" i="20"/>
  <c r="AK324" i="20"/>
  <c r="AK325" i="20"/>
  <c r="AK326" i="20"/>
  <c r="AK327" i="20"/>
  <c r="AK328" i="20"/>
  <c r="AK329" i="20"/>
  <c r="AK330" i="20"/>
  <c r="AK331" i="20"/>
  <c r="AK332" i="20"/>
  <c r="AK333" i="20"/>
  <c r="AK334" i="20"/>
  <c r="AK335" i="20"/>
  <c r="AK336" i="20"/>
  <c r="AK337" i="20"/>
  <c r="AK338" i="20"/>
  <c r="AK339" i="20"/>
  <c r="AK340" i="20"/>
  <c r="AK341" i="20"/>
  <c r="AK342" i="20"/>
  <c r="AK343" i="20"/>
  <c r="AK344" i="20"/>
  <c r="AK345" i="20"/>
  <c r="AK346" i="20"/>
  <c r="AK347" i="20"/>
  <c r="AK348" i="20"/>
  <c r="AK349" i="20"/>
  <c r="AK350" i="20"/>
  <c r="AK351" i="20"/>
  <c r="AK352" i="20"/>
  <c r="AK353" i="20"/>
  <c r="AK354" i="20"/>
  <c r="AK355" i="20"/>
  <c r="AK356" i="20"/>
  <c r="AK357" i="20"/>
  <c r="AK358" i="20"/>
  <c r="AK359" i="20"/>
  <c r="AK360" i="20"/>
  <c r="AK361" i="20"/>
  <c r="AK362" i="20"/>
  <c r="AK363" i="20"/>
  <c r="AK364" i="20"/>
  <c r="AK365" i="20"/>
  <c r="AK366" i="20"/>
  <c r="AK367" i="20"/>
  <c r="AK368" i="20"/>
  <c r="AK369" i="20"/>
  <c r="AK370" i="20"/>
  <c r="AK371" i="20"/>
  <c r="AK372" i="20"/>
  <c r="AK373" i="20"/>
  <c r="AK374" i="20"/>
  <c r="AK375" i="20"/>
  <c r="AK376" i="20"/>
  <c r="AK377" i="20"/>
  <c r="AK378" i="20"/>
  <c r="AK379" i="20"/>
  <c r="AK380" i="20"/>
  <c r="AK381" i="20"/>
  <c r="AK382" i="20"/>
  <c r="AK383" i="20"/>
  <c r="AK384" i="20"/>
  <c r="AK385" i="20"/>
  <c r="AK386" i="20"/>
  <c r="AK387" i="20"/>
  <c r="AK388" i="20"/>
  <c r="AK389" i="20"/>
  <c r="AK390" i="20"/>
  <c r="AK391" i="20"/>
  <c r="AK392" i="20"/>
  <c r="AK393" i="20"/>
  <c r="AK394" i="20"/>
  <c r="AK395" i="20"/>
  <c r="AK396" i="20"/>
  <c r="AK397" i="20"/>
  <c r="AK398" i="20"/>
  <c r="AK399" i="20"/>
  <c r="AK400" i="20"/>
  <c r="AK401" i="20"/>
  <c r="AK402" i="20"/>
  <c r="AK403" i="20"/>
  <c r="AK404" i="20"/>
  <c r="AK405" i="20"/>
  <c r="AK406" i="20"/>
  <c r="AK407" i="20"/>
  <c r="AK408" i="20"/>
  <c r="AK409" i="20"/>
  <c r="AK410" i="20"/>
  <c r="AK411" i="20"/>
  <c r="AK412" i="20"/>
  <c r="AK413" i="20"/>
  <c r="AK414" i="20"/>
  <c r="AK415" i="20"/>
  <c r="AK416" i="20"/>
  <c r="AK417" i="20"/>
  <c r="AK418" i="20"/>
  <c r="AK419" i="20"/>
  <c r="AK420" i="20"/>
  <c r="AK421" i="20"/>
  <c r="AK422" i="20"/>
  <c r="AK423" i="20"/>
  <c r="AK424" i="20"/>
  <c r="AK425" i="20"/>
  <c r="AK426" i="20"/>
  <c r="AK427" i="20"/>
  <c r="AK428" i="20"/>
  <c r="AK429" i="20"/>
  <c r="AK430" i="20"/>
  <c r="AK431" i="20"/>
  <c r="AK432" i="20"/>
  <c r="AK433" i="20"/>
  <c r="AK434" i="20"/>
  <c r="AK435" i="20"/>
  <c r="AK436" i="20"/>
  <c r="AK437" i="20"/>
  <c r="AK438" i="20"/>
  <c r="AK439" i="20"/>
  <c r="AK440" i="20"/>
  <c r="AK441" i="20"/>
  <c r="AK442" i="20"/>
  <c r="AK443" i="20"/>
  <c r="AK444" i="20"/>
  <c r="AK445" i="20"/>
  <c r="AK446" i="20"/>
  <c r="AK447" i="20"/>
  <c r="AK448" i="20"/>
  <c r="AK449" i="20"/>
  <c r="AK450" i="20"/>
  <c r="AK451" i="20"/>
  <c r="AK452" i="20"/>
  <c r="AK453" i="20"/>
  <c r="AK454" i="20"/>
  <c r="AK455" i="20"/>
  <c r="AK456" i="20"/>
  <c r="AK457" i="20"/>
  <c r="AK458" i="20"/>
  <c r="AK459" i="20"/>
  <c r="AK460" i="20"/>
  <c r="AK461" i="20"/>
  <c r="AK462" i="20"/>
  <c r="AK463" i="20"/>
  <c r="AK464" i="20"/>
  <c r="AK465" i="20"/>
  <c r="AK466" i="20"/>
  <c r="AK467" i="20"/>
  <c r="AK468" i="20"/>
  <c r="AK469" i="20"/>
  <c r="AK470" i="20"/>
  <c r="AK471" i="20"/>
  <c r="AK472" i="20"/>
  <c r="AK473" i="20"/>
  <c r="AK474" i="20"/>
  <c r="AK475" i="20"/>
  <c r="AK476" i="20"/>
  <c r="AK477" i="20"/>
  <c r="AK478" i="20"/>
  <c r="AK479" i="20"/>
  <c r="AK480" i="20"/>
  <c r="AK481" i="20"/>
  <c r="AK482" i="20"/>
  <c r="AK483" i="20"/>
  <c r="AK484" i="20"/>
  <c r="AK485" i="20"/>
  <c r="AK486" i="20"/>
  <c r="AK487" i="20"/>
  <c r="AK488" i="20"/>
  <c r="AK489" i="20"/>
  <c r="AK490" i="20"/>
  <c r="AK491" i="20"/>
  <c r="AK492" i="20"/>
  <c r="AK493" i="20"/>
  <c r="AK494" i="20"/>
  <c r="AK495" i="20"/>
  <c r="AK496" i="20"/>
  <c r="AK497" i="20"/>
  <c r="AK498" i="20"/>
  <c r="AK499" i="20"/>
  <c r="AK500" i="20"/>
  <c r="AK501" i="20"/>
  <c r="AK502" i="20"/>
  <c r="AK503" i="20"/>
  <c r="AK504" i="20"/>
  <c r="AK505" i="20"/>
  <c r="AK506" i="20"/>
  <c r="AK507" i="20"/>
  <c r="AK508" i="20"/>
  <c r="AK509" i="20"/>
  <c r="AK510" i="20"/>
  <c r="AK511" i="20"/>
  <c r="AK512" i="20"/>
  <c r="AK513" i="20"/>
  <c r="AK514" i="20"/>
  <c r="AK515" i="20"/>
  <c r="AK516" i="20"/>
  <c r="AK517" i="20"/>
  <c r="AK518" i="20"/>
  <c r="AK519" i="20"/>
  <c r="AK520" i="20"/>
  <c r="AK521" i="20"/>
  <c r="AK522" i="20"/>
  <c r="AK523" i="20"/>
  <c r="AK524" i="20"/>
  <c r="AK525" i="20"/>
  <c r="AK526" i="20"/>
  <c r="AK527" i="20"/>
  <c r="AK528" i="20"/>
  <c r="AK529" i="20"/>
  <c r="AK530" i="20"/>
  <c r="AK531" i="20"/>
  <c r="AK532" i="20"/>
  <c r="AK533" i="20"/>
  <c r="AK534" i="20"/>
  <c r="AK535" i="20"/>
  <c r="AK536" i="20"/>
  <c r="AK537" i="20"/>
  <c r="AK538" i="20"/>
  <c r="AK539" i="20"/>
  <c r="AK540" i="20"/>
  <c r="AK541" i="20"/>
  <c r="AK542" i="20"/>
  <c r="AK543" i="20"/>
  <c r="AK544" i="20"/>
  <c r="AK545" i="20"/>
  <c r="AK546" i="20"/>
  <c r="AK547" i="20"/>
  <c r="AK548" i="20"/>
  <c r="AK549" i="20"/>
  <c r="AK550" i="20"/>
  <c r="AK551" i="20"/>
  <c r="AK552" i="20"/>
  <c r="AK553" i="20"/>
  <c r="AK554" i="20"/>
  <c r="AK555" i="20"/>
  <c r="AK556" i="20"/>
  <c r="AK557" i="20"/>
  <c r="AK558" i="20"/>
  <c r="AK559" i="20"/>
  <c r="AK560" i="20"/>
  <c r="AK561" i="20"/>
  <c r="AK562" i="20"/>
  <c r="AK563" i="20"/>
  <c r="AK564" i="20"/>
  <c r="AK565" i="20"/>
  <c r="AJ2" i="20"/>
  <c r="AJ3" i="20"/>
  <c r="AJ4" i="20"/>
  <c r="AJ5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3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83" i="20"/>
  <c r="AJ84" i="20"/>
  <c r="AJ85" i="20"/>
  <c r="AJ86" i="20"/>
  <c r="AJ87" i="20"/>
  <c r="AJ88" i="20"/>
  <c r="AJ89" i="20"/>
  <c r="AJ90" i="20"/>
  <c r="AJ91" i="20"/>
  <c r="AJ92" i="20"/>
  <c r="AJ93" i="20"/>
  <c r="AJ94" i="20"/>
  <c r="AJ95" i="20"/>
  <c r="AJ96" i="20"/>
  <c r="AJ97" i="20"/>
  <c r="AJ98" i="20"/>
  <c r="AJ99" i="20"/>
  <c r="AJ100" i="20"/>
  <c r="AJ101" i="20"/>
  <c r="AJ102" i="20"/>
  <c r="AJ103" i="20"/>
  <c r="AJ104" i="20"/>
  <c r="AJ105" i="20"/>
  <c r="AJ106" i="20"/>
  <c r="AJ107" i="20"/>
  <c r="AJ108" i="20"/>
  <c r="AJ109" i="20"/>
  <c r="AJ110" i="20"/>
  <c r="AJ111" i="20"/>
  <c r="AJ112" i="20"/>
  <c r="AJ113" i="20"/>
  <c r="AJ114" i="20"/>
  <c r="AJ115" i="20"/>
  <c r="AJ116" i="20"/>
  <c r="AJ117" i="20"/>
  <c r="AJ118" i="20"/>
  <c r="AJ119" i="20"/>
  <c r="AJ120" i="20"/>
  <c r="AJ121" i="20"/>
  <c r="AJ122" i="20"/>
  <c r="AJ123" i="20"/>
  <c r="AJ124" i="20"/>
  <c r="AJ125" i="20"/>
  <c r="AJ126" i="20"/>
  <c r="AJ127" i="20"/>
  <c r="AJ128" i="20"/>
  <c r="AJ129" i="20"/>
  <c r="AJ130" i="20"/>
  <c r="AJ131" i="20"/>
  <c r="AJ132" i="20"/>
  <c r="AJ133" i="20"/>
  <c r="AJ134" i="20"/>
  <c r="AJ135" i="20"/>
  <c r="AJ136" i="20"/>
  <c r="AJ137" i="20"/>
  <c r="AJ138" i="20"/>
  <c r="AJ139" i="20"/>
  <c r="AJ140" i="20"/>
  <c r="AJ141" i="20"/>
  <c r="AJ142" i="20"/>
  <c r="AJ143" i="20"/>
  <c r="AJ144" i="20"/>
  <c r="AJ145" i="20"/>
  <c r="AJ146" i="20"/>
  <c r="AJ147" i="20"/>
  <c r="AJ148" i="20"/>
  <c r="AJ149" i="20"/>
  <c r="AJ150" i="20"/>
  <c r="AJ151" i="20"/>
  <c r="AJ152" i="20"/>
  <c r="AJ153" i="20"/>
  <c r="AJ154" i="20"/>
  <c r="AJ155" i="20"/>
  <c r="AJ156" i="20"/>
  <c r="AJ157" i="20"/>
  <c r="AJ158" i="20"/>
  <c r="AJ159" i="20"/>
  <c r="AJ160" i="20"/>
  <c r="AJ161" i="20"/>
  <c r="AJ162" i="20"/>
  <c r="AJ163" i="20"/>
  <c r="AJ164" i="20"/>
  <c r="AJ165" i="20"/>
  <c r="AJ166" i="20"/>
  <c r="AJ167" i="20"/>
  <c r="AJ168" i="20"/>
  <c r="AJ169" i="20"/>
  <c r="AJ170" i="20"/>
  <c r="AJ171" i="20"/>
  <c r="AJ172" i="20"/>
  <c r="AJ173" i="20"/>
  <c r="AJ174" i="20"/>
  <c r="AJ175" i="20"/>
  <c r="AJ176" i="20"/>
  <c r="AJ177" i="20"/>
  <c r="AJ178" i="20"/>
  <c r="AJ179" i="20"/>
  <c r="AJ180" i="20"/>
  <c r="AJ181" i="20"/>
  <c r="AJ182" i="20"/>
  <c r="AJ183" i="20"/>
  <c r="AJ184" i="20"/>
  <c r="AJ185" i="20"/>
  <c r="AJ186" i="20"/>
  <c r="AJ187" i="20"/>
  <c r="AJ188" i="20"/>
  <c r="AJ189" i="20"/>
  <c r="AJ190" i="20"/>
  <c r="AJ191" i="20"/>
  <c r="AJ192" i="20"/>
  <c r="AJ193" i="20"/>
  <c r="AJ194" i="20"/>
  <c r="AJ195" i="20"/>
  <c r="AJ196" i="20"/>
  <c r="AJ197" i="20"/>
  <c r="AJ198" i="20"/>
  <c r="AJ199" i="20"/>
  <c r="AJ200" i="20"/>
  <c r="AJ201" i="20"/>
  <c r="AJ202" i="20"/>
  <c r="AJ203" i="20"/>
  <c r="AJ204" i="20"/>
  <c r="AJ205" i="20"/>
  <c r="AJ206" i="20"/>
  <c r="AJ207" i="20"/>
  <c r="AJ208" i="20"/>
  <c r="AJ209" i="20"/>
  <c r="AJ210" i="20"/>
  <c r="AJ211" i="20"/>
  <c r="AJ212" i="20"/>
  <c r="AJ213" i="20"/>
  <c r="AJ214" i="20"/>
  <c r="AJ215" i="20"/>
  <c r="AJ216" i="20"/>
  <c r="AJ217" i="20"/>
  <c r="AJ218" i="20"/>
  <c r="AJ219" i="20"/>
  <c r="AJ220" i="20"/>
  <c r="AJ221" i="20"/>
  <c r="AJ222" i="20"/>
  <c r="AJ223" i="20"/>
  <c r="AJ224" i="20"/>
  <c r="AJ225" i="20"/>
  <c r="AJ226" i="20"/>
  <c r="AJ227" i="20"/>
  <c r="AJ228" i="20"/>
  <c r="AJ229" i="20"/>
  <c r="AJ230" i="20"/>
  <c r="AJ231" i="20"/>
  <c r="AJ232" i="20"/>
  <c r="AJ233" i="20"/>
  <c r="AJ234" i="20"/>
  <c r="AJ235" i="20"/>
  <c r="AJ236" i="20"/>
  <c r="AJ237" i="20"/>
  <c r="AJ238" i="20"/>
  <c r="AJ239" i="20"/>
  <c r="AJ240" i="20"/>
  <c r="AJ241" i="20"/>
  <c r="AJ242" i="20"/>
  <c r="AJ243" i="20"/>
  <c r="AJ244" i="20"/>
  <c r="AJ245" i="20"/>
  <c r="AJ246" i="20"/>
  <c r="AJ247" i="20"/>
  <c r="AJ248" i="20"/>
  <c r="AJ249" i="20"/>
  <c r="AJ250" i="20"/>
  <c r="AJ251" i="20"/>
  <c r="AJ252" i="20"/>
  <c r="AJ253" i="20"/>
  <c r="AJ254" i="20"/>
  <c r="AJ255" i="20"/>
  <c r="AJ256" i="20"/>
  <c r="AJ257" i="20"/>
  <c r="AJ258" i="20"/>
  <c r="AJ259" i="20"/>
  <c r="AJ260" i="20"/>
  <c r="AJ261" i="20"/>
  <c r="AJ262" i="20"/>
  <c r="AJ263" i="20"/>
  <c r="AJ264" i="20"/>
  <c r="AJ265" i="20"/>
  <c r="AJ266" i="20"/>
  <c r="AJ267" i="20"/>
  <c r="AJ268" i="20"/>
  <c r="AJ269" i="20"/>
  <c r="AJ270" i="20"/>
  <c r="AJ271" i="20"/>
  <c r="AJ272" i="20"/>
  <c r="AJ273" i="20"/>
  <c r="AJ274" i="20"/>
  <c r="AJ275" i="20"/>
  <c r="AJ276" i="20"/>
  <c r="AJ277" i="20"/>
  <c r="AJ278" i="20"/>
  <c r="AJ279" i="20"/>
  <c r="AJ280" i="20"/>
  <c r="AJ281" i="20"/>
  <c r="AJ282" i="20"/>
  <c r="AJ283" i="20"/>
  <c r="AJ284" i="20"/>
  <c r="AJ285" i="20"/>
  <c r="AJ286" i="20"/>
  <c r="AJ287" i="20"/>
  <c r="AJ288" i="20"/>
  <c r="AJ289" i="20"/>
  <c r="AJ290" i="20"/>
  <c r="AJ291" i="20"/>
  <c r="AJ292" i="20"/>
  <c r="AJ293" i="20"/>
  <c r="AJ294" i="20"/>
  <c r="AJ295" i="20"/>
  <c r="AJ296" i="20"/>
  <c r="AJ297" i="20"/>
  <c r="AJ298" i="20"/>
  <c r="AJ299" i="20"/>
  <c r="AJ300" i="20"/>
  <c r="AJ301" i="20"/>
  <c r="AJ302" i="20"/>
  <c r="AJ303" i="20"/>
  <c r="AJ304" i="20"/>
  <c r="AJ305" i="20"/>
  <c r="AJ306" i="20"/>
  <c r="AJ307" i="20"/>
  <c r="AJ308" i="20"/>
  <c r="AJ309" i="20"/>
  <c r="AJ310" i="20"/>
  <c r="AJ311" i="20"/>
  <c r="AJ312" i="20"/>
  <c r="AJ313" i="20"/>
  <c r="AJ314" i="20"/>
  <c r="AJ315" i="20"/>
  <c r="AJ316" i="20"/>
  <c r="AJ317" i="20"/>
  <c r="AJ318" i="20"/>
  <c r="AJ319" i="20"/>
  <c r="AJ320" i="20"/>
  <c r="AJ321" i="20"/>
  <c r="AJ322" i="20"/>
  <c r="AJ323" i="20"/>
  <c r="AJ324" i="20"/>
  <c r="AJ325" i="20"/>
  <c r="AJ326" i="20"/>
  <c r="AJ327" i="20"/>
  <c r="AJ328" i="20"/>
  <c r="AJ329" i="20"/>
  <c r="AJ330" i="20"/>
  <c r="AJ331" i="20"/>
  <c r="AJ332" i="20"/>
  <c r="AJ333" i="20"/>
  <c r="AJ334" i="20"/>
  <c r="AJ335" i="20"/>
  <c r="AJ336" i="20"/>
  <c r="AJ337" i="20"/>
  <c r="AJ338" i="20"/>
  <c r="AJ339" i="20"/>
  <c r="AJ340" i="20"/>
  <c r="AJ341" i="20"/>
  <c r="AJ342" i="20"/>
  <c r="AJ343" i="20"/>
  <c r="AJ344" i="20"/>
  <c r="AJ345" i="20"/>
  <c r="AJ346" i="20"/>
  <c r="AJ347" i="20"/>
  <c r="AJ348" i="20"/>
  <c r="AJ349" i="20"/>
  <c r="AJ350" i="20"/>
  <c r="AJ351" i="20"/>
  <c r="AJ352" i="20"/>
  <c r="AJ353" i="20"/>
  <c r="AJ354" i="20"/>
  <c r="AJ355" i="20"/>
  <c r="AJ356" i="20"/>
  <c r="AJ357" i="20"/>
  <c r="AJ358" i="20"/>
  <c r="AJ359" i="20"/>
  <c r="AJ360" i="20"/>
  <c r="AJ361" i="20"/>
  <c r="AJ362" i="20"/>
  <c r="AJ363" i="20"/>
  <c r="AJ364" i="20"/>
  <c r="AJ365" i="20"/>
  <c r="AJ366" i="20"/>
  <c r="AJ367" i="20"/>
  <c r="AJ368" i="20"/>
  <c r="AJ369" i="20"/>
  <c r="AJ370" i="20"/>
  <c r="AJ371" i="20"/>
  <c r="AJ372" i="20"/>
  <c r="AJ373" i="20"/>
  <c r="AJ374" i="20"/>
  <c r="AJ375" i="20"/>
  <c r="AJ376" i="20"/>
  <c r="AJ377" i="20"/>
  <c r="AJ378" i="20"/>
  <c r="AJ379" i="20"/>
  <c r="AJ380" i="20"/>
  <c r="AJ381" i="20"/>
  <c r="AJ382" i="20"/>
  <c r="AJ383" i="20"/>
  <c r="AJ384" i="20"/>
  <c r="AJ385" i="20"/>
  <c r="AJ386" i="20"/>
  <c r="AJ387" i="20"/>
  <c r="AJ388" i="20"/>
  <c r="AJ389" i="20"/>
  <c r="AJ390" i="20"/>
  <c r="AJ391" i="20"/>
  <c r="AJ392" i="20"/>
  <c r="AJ393" i="20"/>
  <c r="AJ394" i="20"/>
  <c r="AJ395" i="20"/>
  <c r="AJ396" i="20"/>
  <c r="AJ397" i="20"/>
  <c r="AJ398" i="20"/>
  <c r="AJ399" i="20"/>
  <c r="AJ400" i="20"/>
  <c r="AJ401" i="20"/>
  <c r="AJ402" i="20"/>
  <c r="AJ403" i="20"/>
  <c r="AJ404" i="20"/>
  <c r="AJ405" i="20"/>
  <c r="AJ406" i="20"/>
  <c r="AJ407" i="20"/>
  <c r="AJ408" i="20"/>
  <c r="AJ409" i="20"/>
  <c r="AJ410" i="20"/>
  <c r="AJ411" i="20"/>
  <c r="AJ412" i="20"/>
  <c r="AJ413" i="20"/>
  <c r="AJ414" i="20"/>
  <c r="AJ415" i="20"/>
  <c r="AJ416" i="20"/>
  <c r="AJ417" i="20"/>
  <c r="AJ418" i="20"/>
  <c r="AJ419" i="20"/>
  <c r="AJ420" i="20"/>
  <c r="AJ421" i="20"/>
  <c r="AJ422" i="20"/>
  <c r="AJ423" i="20"/>
  <c r="AJ424" i="20"/>
  <c r="AJ425" i="20"/>
  <c r="AJ426" i="20"/>
  <c r="AJ427" i="20"/>
  <c r="AJ428" i="20"/>
  <c r="AJ429" i="20"/>
  <c r="AJ430" i="20"/>
  <c r="AJ431" i="20"/>
  <c r="AJ432" i="20"/>
  <c r="AJ433" i="20"/>
  <c r="AJ434" i="20"/>
  <c r="AJ435" i="20"/>
  <c r="AJ436" i="20"/>
  <c r="AJ437" i="20"/>
  <c r="AJ438" i="20"/>
  <c r="AJ439" i="20"/>
  <c r="AJ440" i="20"/>
  <c r="AJ441" i="20"/>
  <c r="AJ442" i="20"/>
  <c r="AJ443" i="20"/>
  <c r="AJ444" i="20"/>
  <c r="AJ445" i="20"/>
  <c r="AJ446" i="20"/>
  <c r="AJ447" i="20"/>
  <c r="AJ448" i="20"/>
  <c r="AJ449" i="20"/>
  <c r="AJ450" i="20"/>
  <c r="AJ451" i="20"/>
  <c r="AJ452" i="20"/>
  <c r="AJ453" i="20"/>
  <c r="AJ454" i="20"/>
  <c r="AJ455" i="20"/>
  <c r="AJ456" i="20"/>
  <c r="AJ457" i="20"/>
  <c r="AJ458" i="20"/>
  <c r="AJ459" i="20"/>
  <c r="AJ460" i="20"/>
  <c r="AJ461" i="20"/>
  <c r="AJ462" i="20"/>
  <c r="AJ463" i="20"/>
  <c r="AJ464" i="20"/>
  <c r="AJ465" i="20"/>
  <c r="AJ466" i="20"/>
  <c r="AJ467" i="20"/>
  <c r="AJ468" i="20"/>
  <c r="AJ469" i="20"/>
  <c r="AJ470" i="20"/>
  <c r="AJ471" i="20"/>
  <c r="AJ472" i="20"/>
  <c r="AJ473" i="20"/>
  <c r="AJ474" i="20"/>
  <c r="AJ475" i="20"/>
  <c r="AJ476" i="20"/>
  <c r="AJ477" i="20"/>
  <c r="AJ478" i="20"/>
  <c r="AJ479" i="20"/>
  <c r="AJ480" i="20"/>
  <c r="AJ481" i="20"/>
  <c r="AJ482" i="20"/>
  <c r="AJ483" i="20"/>
  <c r="AJ484" i="20"/>
  <c r="AJ485" i="20"/>
  <c r="AJ486" i="20"/>
  <c r="AJ487" i="20"/>
  <c r="AJ488" i="20"/>
  <c r="AJ489" i="20"/>
  <c r="AJ490" i="20"/>
  <c r="AJ491" i="20"/>
  <c r="AJ492" i="20"/>
  <c r="AJ493" i="20"/>
  <c r="AJ494" i="20"/>
  <c r="AJ495" i="20"/>
  <c r="AJ496" i="20"/>
  <c r="AJ497" i="20"/>
  <c r="AJ498" i="20"/>
  <c r="AJ499" i="20"/>
  <c r="AJ500" i="20"/>
  <c r="AJ501" i="20"/>
  <c r="AJ502" i="20"/>
  <c r="AJ503" i="20"/>
  <c r="AJ504" i="20"/>
  <c r="AJ505" i="20"/>
  <c r="AJ506" i="20"/>
  <c r="AJ507" i="20"/>
  <c r="AJ508" i="20"/>
  <c r="AJ509" i="20"/>
  <c r="AJ510" i="20"/>
  <c r="AJ511" i="20"/>
  <c r="AJ512" i="20"/>
  <c r="AJ513" i="20"/>
  <c r="AJ514" i="20"/>
  <c r="AJ515" i="20"/>
  <c r="AJ516" i="20"/>
  <c r="AJ517" i="20"/>
  <c r="AJ518" i="20"/>
  <c r="AJ519" i="20"/>
  <c r="AJ520" i="20"/>
  <c r="AJ521" i="20"/>
  <c r="AJ522" i="20"/>
  <c r="AJ523" i="20"/>
  <c r="AJ524" i="20"/>
  <c r="AJ525" i="20"/>
  <c r="AJ526" i="20"/>
  <c r="AJ527" i="20"/>
  <c r="AJ528" i="20"/>
  <c r="AJ529" i="20"/>
  <c r="AJ530" i="20"/>
  <c r="AJ531" i="20"/>
  <c r="AJ532" i="20"/>
  <c r="AJ533" i="20"/>
  <c r="AJ534" i="20"/>
  <c r="AJ535" i="20"/>
  <c r="AJ536" i="20"/>
  <c r="AJ537" i="20"/>
  <c r="AJ538" i="20"/>
  <c r="AJ539" i="20"/>
  <c r="AJ540" i="20"/>
  <c r="AJ541" i="20"/>
  <c r="AJ542" i="20"/>
  <c r="AJ543" i="20"/>
  <c r="AJ544" i="20"/>
  <c r="AJ545" i="20"/>
  <c r="AJ546" i="20"/>
  <c r="AJ547" i="20"/>
  <c r="AJ548" i="20"/>
  <c r="AJ549" i="20"/>
  <c r="AJ550" i="20"/>
  <c r="AJ551" i="20"/>
  <c r="AJ552" i="20"/>
  <c r="AJ553" i="20"/>
  <c r="AJ554" i="20"/>
  <c r="AJ555" i="20"/>
  <c r="AJ556" i="20"/>
  <c r="AJ557" i="20"/>
  <c r="AJ558" i="20"/>
  <c r="AJ559" i="20"/>
  <c r="AJ560" i="20"/>
  <c r="AJ561" i="20"/>
  <c r="AJ562" i="20"/>
  <c r="AJ563" i="20"/>
  <c r="AJ564" i="20"/>
  <c r="AJ565" i="20"/>
  <c r="AI2" i="20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I228" i="20"/>
  <c r="AI229" i="20"/>
  <c r="AI230" i="20"/>
  <c r="AI231" i="20"/>
  <c r="AI232" i="20"/>
  <c r="AI233" i="20"/>
  <c r="AI234" i="20"/>
  <c r="AI235" i="20"/>
  <c r="AI236" i="20"/>
  <c r="AI237" i="20"/>
  <c r="AI238" i="20"/>
  <c r="AI239" i="20"/>
  <c r="AI240" i="20"/>
  <c r="AI241" i="20"/>
  <c r="AI242" i="20"/>
  <c r="AI243" i="20"/>
  <c r="AI244" i="20"/>
  <c r="AI245" i="20"/>
  <c r="AI246" i="20"/>
  <c r="AI247" i="20"/>
  <c r="AI248" i="20"/>
  <c r="AI249" i="20"/>
  <c r="AI250" i="20"/>
  <c r="AI251" i="20"/>
  <c r="AI252" i="20"/>
  <c r="AI253" i="20"/>
  <c r="AI254" i="20"/>
  <c r="AI255" i="20"/>
  <c r="AI256" i="20"/>
  <c r="AI257" i="20"/>
  <c r="AI258" i="20"/>
  <c r="AI259" i="20"/>
  <c r="AI260" i="20"/>
  <c r="AI261" i="20"/>
  <c r="AI262" i="20"/>
  <c r="AI263" i="20"/>
  <c r="AI264" i="20"/>
  <c r="AI265" i="20"/>
  <c r="AI266" i="20"/>
  <c r="AI267" i="20"/>
  <c r="AI268" i="20"/>
  <c r="AI269" i="20"/>
  <c r="AI270" i="20"/>
  <c r="AI271" i="20"/>
  <c r="AI272" i="20"/>
  <c r="AI273" i="20"/>
  <c r="AI274" i="20"/>
  <c r="AI275" i="20"/>
  <c r="AI276" i="20"/>
  <c r="AI277" i="20"/>
  <c r="AI278" i="20"/>
  <c r="AI279" i="20"/>
  <c r="AI280" i="20"/>
  <c r="AI281" i="20"/>
  <c r="AI282" i="20"/>
  <c r="AI283" i="20"/>
  <c r="AI284" i="20"/>
  <c r="AI285" i="20"/>
  <c r="AI286" i="20"/>
  <c r="AI287" i="20"/>
  <c r="AI288" i="20"/>
  <c r="AI289" i="20"/>
  <c r="AI290" i="20"/>
  <c r="AI291" i="20"/>
  <c r="AI292" i="20"/>
  <c r="AI293" i="20"/>
  <c r="AI294" i="20"/>
  <c r="AI295" i="20"/>
  <c r="AI296" i="20"/>
  <c r="AI297" i="20"/>
  <c r="AI298" i="20"/>
  <c r="AI299" i="20"/>
  <c r="AI300" i="20"/>
  <c r="AI301" i="20"/>
  <c r="AI302" i="20"/>
  <c r="AI303" i="20"/>
  <c r="AI304" i="20"/>
  <c r="AI305" i="20"/>
  <c r="AI306" i="20"/>
  <c r="AI307" i="20"/>
  <c r="AI308" i="20"/>
  <c r="AI309" i="20"/>
  <c r="AI310" i="20"/>
  <c r="AI311" i="20"/>
  <c r="AI312" i="20"/>
  <c r="AI313" i="20"/>
  <c r="AI314" i="20"/>
  <c r="AI315" i="20"/>
  <c r="AI316" i="20"/>
  <c r="AI317" i="20"/>
  <c r="AI318" i="20"/>
  <c r="AI319" i="20"/>
  <c r="AI320" i="20"/>
  <c r="AI321" i="20"/>
  <c r="AI322" i="20"/>
  <c r="AI323" i="20"/>
  <c r="AI324" i="20"/>
  <c r="AI325" i="20"/>
  <c r="AI326" i="20"/>
  <c r="AI327" i="20"/>
  <c r="AI328" i="20"/>
  <c r="AI329" i="20"/>
  <c r="AI330" i="20"/>
  <c r="AI331" i="20"/>
  <c r="AI332" i="20"/>
  <c r="AI333" i="20"/>
  <c r="AI334" i="20"/>
  <c r="AI335" i="20"/>
  <c r="AI336" i="20"/>
  <c r="AI337" i="20"/>
  <c r="AI338" i="20"/>
  <c r="AI339" i="20"/>
  <c r="AI340" i="20"/>
  <c r="AI341" i="20"/>
  <c r="AI342" i="20"/>
  <c r="AI343" i="20"/>
  <c r="AI344" i="20"/>
  <c r="AI345" i="20"/>
  <c r="AI346" i="20"/>
  <c r="AI347" i="20"/>
  <c r="AI348" i="20"/>
  <c r="AI349" i="20"/>
  <c r="AI350" i="20"/>
  <c r="AI351" i="20"/>
  <c r="AI352" i="20"/>
  <c r="AI353" i="20"/>
  <c r="AI354" i="20"/>
  <c r="AI355" i="20"/>
  <c r="AI356" i="20"/>
  <c r="AI357" i="20"/>
  <c r="AI358" i="20"/>
  <c r="AI359" i="20"/>
  <c r="AI360" i="20"/>
  <c r="AI361" i="20"/>
  <c r="AI362" i="20"/>
  <c r="AI363" i="20"/>
  <c r="AI364" i="20"/>
  <c r="AI365" i="20"/>
  <c r="AI366" i="20"/>
  <c r="AI367" i="20"/>
  <c r="AI368" i="20"/>
  <c r="AI369" i="20"/>
  <c r="AI370" i="20"/>
  <c r="AI371" i="20"/>
  <c r="AI372" i="20"/>
  <c r="AI373" i="20"/>
  <c r="AI374" i="20"/>
  <c r="AI375" i="20"/>
  <c r="AI376" i="20"/>
  <c r="AI377" i="20"/>
  <c r="AI378" i="20"/>
  <c r="AI379" i="20"/>
  <c r="AI380" i="20"/>
  <c r="AI381" i="20"/>
  <c r="AI382" i="20"/>
  <c r="AI383" i="20"/>
  <c r="AI384" i="20"/>
  <c r="AI385" i="20"/>
  <c r="AI386" i="20"/>
  <c r="AI387" i="20"/>
  <c r="AI388" i="20"/>
  <c r="AI389" i="20"/>
  <c r="AI390" i="20"/>
  <c r="AI391" i="20"/>
  <c r="AI392" i="20"/>
  <c r="AI393" i="20"/>
  <c r="AI394" i="20"/>
  <c r="AI395" i="20"/>
  <c r="AI396" i="20"/>
  <c r="AI397" i="20"/>
  <c r="AI398" i="20"/>
  <c r="AI399" i="20"/>
  <c r="AI400" i="20"/>
  <c r="AI401" i="20"/>
  <c r="AI402" i="20"/>
  <c r="AI403" i="20"/>
  <c r="AI404" i="20"/>
  <c r="AI405" i="20"/>
  <c r="AI406" i="20"/>
  <c r="AI407" i="20"/>
  <c r="AI408" i="20"/>
  <c r="AI409" i="20"/>
  <c r="AI410" i="20"/>
  <c r="AI411" i="20"/>
  <c r="AI412" i="20"/>
  <c r="AI413" i="20"/>
  <c r="AI414" i="20"/>
  <c r="AI415" i="20"/>
  <c r="AI416" i="20"/>
  <c r="AI417" i="20"/>
  <c r="AI418" i="20"/>
  <c r="AI419" i="20"/>
  <c r="AI420" i="20"/>
  <c r="AI421" i="20"/>
  <c r="AI422" i="20"/>
  <c r="AI423" i="20"/>
  <c r="AI424" i="20"/>
  <c r="AI425" i="20"/>
  <c r="AI426" i="20"/>
  <c r="AI427" i="20"/>
  <c r="AI428" i="20"/>
  <c r="AI429" i="20"/>
  <c r="AI430" i="20"/>
  <c r="AI431" i="20"/>
  <c r="AI432" i="20"/>
  <c r="AI433" i="20"/>
  <c r="AI434" i="20"/>
  <c r="AI435" i="20"/>
  <c r="AI436" i="20"/>
  <c r="AI437" i="20"/>
  <c r="AI438" i="20"/>
  <c r="AI439" i="20"/>
  <c r="AI440" i="20"/>
  <c r="AI441" i="20"/>
  <c r="AI442" i="20"/>
  <c r="AI443" i="20"/>
  <c r="AI444" i="20"/>
  <c r="AI445" i="20"/>
  <c r="AI446" i="20"/>
  <c r="AI447" i="20"/>
  <c r="AI448" i="20"/>
  <c r="AI449" i="20"/>
  <c r="AI450" i="20"/>
  <c r="AI451" i="20"/>
  <c r="AI452" i="20"/>
  <c r="AI453" i="20"/>
  <c r="AI454" i="20"/>
  <c r="AI455" i="20"/>
  <c r="AI456" i="20"/>
  <c r="AI457" i="20"/>
  <c r="AI458" i="20"/>
  <c r="AI459" i="20"/>
  <c r="AI460" i="20"/>
  <c r="AI461" i="20"/>
  <c r="AI462" i="20"/>
  <c r="AI463" i="20"/>
  <c r="AI464" i="20"/>
  <c r="AI465" i="20"/>
  <c r="AI466" i="20"/>
  <c r="AI467" i="20"/>
  <c r="AI468" i="20"/>
  <c r="AI469" i="20"/>
  <c r="AI470" i="20"/>
  <c r="AI471" i="20"/>
  <c r="AI472" i="20"/>
  <c r="AI473" i="20"/>
  <c r="AI474" i="20"/>
  <c r="AI475" i="20"/>
  <c r="AI476" i="20"/>
  <c r="AI477" i="20"/>
  <c r="AI478" i="20"/>
  <c r="AI479" i="20"/>
  <c r="AI480" i="20"/>
  <c r="AI481" i="20"/>
  <c r="AI482" i="20"/>
  <c r="AI483" i="20"/>
  <c r="AI484" i="20"/>
  <c r="AI485" i="20"/>
  <c r="AI486" i="20"/>
  <c r="AI487" i="20"/>
  <c r="AI488" i="20"/>
  <c r="AI489" i="20"/>
  <c r="AI490" i="20"/>
  <c r="AI491" i="20"/>
  <c r="AI492" i="20"/>
  <c r="AI493" i="20"/>
  <c r="AI494" i="20"/>
  <c r="AI495" i="20"/>
  <c r="AI496" i="20"/>
  <c r="AI497" i="20"/>
  <c r="AI498" i="20"/>
  <c r="AI499" i="20"/>
  <c r="AI500" i="20"/>
  <c r="AI501" i="20"/>
  <c r="AI502" i="20"/>
  <c r="AI503" i="20"/>
  <c r="AI504" i="20"/>
  <c r="AI505" i="20"/>
  <c r="AI506" i="20"/>
  <c r="AI507" i="20"/>
  <c r="AI508" i="20"/>
  <c r="AI509" i="20"/>
  <c r="AI510" i="20"/>
  <c r="AI511" i="20"/>
  <c r="AI512" i="20"/>
  <c r="AI513" i="20"/>
  <c r="AI514" i="20"/>
  <c r="AI515" i="20"/>
  <c r="AI516" i="20"/>
  <c r="AI517" i="20"/>
  <c r="AI518" i="20"/>
  <c r="AI519" i="20"/>
  <c r="AI520" i="20"/>
  <c r="AI521" i="20"/>
  <c r="AI522" i="20"/>
  <c r="AI523" i="20"/>
  <c r="AI524" i="20"/>
  <c r="AI525" i="20"/>
  <c r="AI526" i="20"/>
  <c r="AI527" i="20"/>
  <c r="AI528" i="20"/>
  <c r="AI529" i="20"/>
  <c r="AI530" i="20"/>
  <c r="AI531" i="20"/>
  <c r="AI532" i="20"/>
  <c r="AI533" i="20"/>
  <c r="AI534" i="20"/>
  <c r="AI535" i="20"/>
  <c r="AI536" i="20"/>
  <c r="AI537" i="20"/>
  <c r="AI538" i="20"/>
  <c r="AI539" i="20"/>
  <c r="AI540" i="20"/>
  <c r="AI541" i="20"/>
  <c r="AI542" i="20"/>
  <c r="AI543" i="20"/>
  <c r="AI544" i="20"/>
  <c r="AI545" i="20"/>
  <c r="AI546" i="20"/>
  <c r="AI547" i="20"/>
  <c r="AI548" i="20"/>
  <c r="AI549" i="20"/>
  <c r="AI550" i="20"/>
  <c r="AI551" i="20"/>
  <c r="AI552" i="20"/>
  <c r="AI553" i="20"/>
  <c r="AI554" i="20"/>
  <c r="AI555" i="20"/>
  <c r="AI556" i="20"/>
  <c r="AI557" i="20"/>
  <c r="AI558" i="20"/>
  <c r="AI559" i="20"/>
  <c r="AI560" i="20"/>
  <c r="AI561" i="20"/>
  <c r="AI562" i="20"/>
  <c r="AI563" i="20"/>
  <c r="AI564" i="20"/>
  <c r="AI565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H228" i="20"/>
  <c r="AH229" i="20"/>
  <c r="AH230" i="20"/>
  <c r="AH231" i="20"/>
  <c r="AH232" i="20"/>
  <c r="AH233" i="20"/>
  <c r="AH234" i="20"/>
  <c r="AH235" i="20"/>
  <c r="AH236" i="20"/>
  <c r="AH237" i="20"/>
  <c r="AH238" i="20"/>
  <c r="AH239" i="20"/>
  <c r="AH240" i="20"/>
  <c r="AH241" i="20"/>
  <c r="AH242" i="20"/>
  <c r="AH243" i="20"/>
  <c r="AH244" i="20"/>
  <c r="AH245" i="20"/>
  <c r="AH246" i="20"/>
  <c r="AH247" i="20"/>
  <c r="AH248" i="20"/>
  <c r="AH249" i="20"/>
  <c r="AH250" i="20"/>
  <c r="AH251" i="20"/>
  <c r="AH252" i="20"/>
  <c r="AH253" i="20"/>
  <c r="AH254" i="20"/>
  <c r="AH255" i="20"/>
  <c r="AH256" i="20"/>
  <c r="AH257" i="20"/>
  <c r="AH258" i="20"/>
  <c r="AH259" i="20"/>
  <c r="AH260" i="20"/>
  <c r="AH261" i="20"/>
  <c r="AH262" i="20"/>
  <c r="AH263" i="20"/>
  <c r="AH264" i="20"/>
  <c r="AH265" i="20"/>
  <c r="AH266" i="20"/>
  <c r="AH267" i="20"/>
  <c r="AH268" i="20"/>
  <c r="AH269" i="20"/>
  <c r="AH270" i="20"/>
  <c r="AH271" i="20"/>
  <c r="AH272" i="20"/>
  <c r="AH273" i="20"/>
  <c r="AH274" i="20"/>
  <c r="AH275" i="20"/>
  <c r="AH276" i="20"/>
  <c r="AH277" i="20"/>
  <c r="AH278" i="20"/>
  <c r="AH279" i="20"/>
  <c r="AH280" i="20"/>
  <c r="AH281" i="20"/>
  <c r="AH282" i="20"/>
  <c r="AH283" i="20"/>
  <c r="AH284" i="20"/>
  <c r="AH285" i="20"/>
  <c r="AH286" i="20"/>
  <c r="AH287" i="20"/>
  <c r="AH288" i="20"/>
  <c r="AH289" i="20"/>
  <c r="AH290" i="20"/>
  <c r="AH291" i="20"/>
  <c r="AH292" i="20"/>
  <c r="AH293" i="20"/>
  <c r="AH294" i="20"/>
  <c r="AH295" i="20"/>
  <c r="AH296" i="20"/>
  <c r="AH297" i="20"/>
  <c r="AH298" i="20"/>
  <c r="AH299" i="20"/>
  <c r="AH300" i="20"/>
  <c r="AH301" i="20"/>
  <c r="AH302" i="20"/>
  <c r="AH303" i="20"/>
  <c r="AH304" i="20"/>
  <c r="AH305" i="20"/>
  <c r="AH306" i="20"/>
  <c r="AH307" i="20"/>
  <c r="AH308" i="20"/>
  <c r="AH309" i="20"/>
  <c r="AH310" i="20"/>
  <c r="AH311" i="20"/>
  <c r="AH312" i="20"/>
  <c r="AH313" i="20"/>
  <c r="AH314" i="20"/>
  <c r="AH315" i="20"/>
  <c r="AH316" i="20"/>
  <c r="AH317" i="20"/>
  <c r="AH318" i="20"/>
  <c r="AH319" i="20"/>
  <c r="AH320" i="20"/>
  <c r="AH321" i="20"/>
  <c r="AH322" i="20"/>
  <c r="AH323" i="20"/>
  <c r="AH324" i="20"/>
  <c r="AH325" i="20"/>
  <c r="AH326" i="20"/>
  <c r="AH327" i="20"/>
  <c r="AH328" i="20"/>
  <c r="AH329" i="20"/>
  <c r="AH330" i="20"/>
  <c r="AH331" i="20"/>
  <c r="AH332" i="20"/>
  <c r="AH333" i="20"/>
  <c r="AH334" i="20"/>
  <c r="AH335" i="20"/>
  <c r="AH336" i="20"/>
  <c r="AH337" i="20"/>
  <c r="AH338" i="20"/>
  <c r="AH339" i="20"/>
  <c r="AH340" i="20"/>
  <c r="AH341" i="20"/>
  <c r="AH342" i="20"/>
  <c r="AH343" i="20"/>
  <c r="AH344" i="20"/>
  <c r="AH345" i="20"/>
  <c r="AH346" i="20"/>
  <c r="AH347" i="20"/>
  <c r="AH348" i="20"/>
  <c r="AH349" i="20"/>
  <c r="AH350" i="20"/>
  <c r="AH351" i="20"/>
  <c r="AH352" i="20"/>
  <c r="AH353" i="20"/>
  <c r="AH354" i="20"/>
  <c r="AH355" i="20"/>
  <c r="AH356" i="20"/>
  <c r="AH357" i="20"/>
  <c r="AH358" i="20"/>
  <c r="AH359" i="20"/>
  <c r="AH360" i="20"/>
  <c r="AH361" i="20"/>
  <c r="AH362" i="20"/>
  <c r="AH363" i="20"/>
  <c r="AH364" i="20"/>
  <c r="AH365" i="20"/>
  <c r="AH366" i="20"/>
  <c r="AH367" i="20"/>
  <c r="AH368" i="20"/>
  <c r="AH369" i="20"/>
  <c r="AH370" i="20"/>
  <c r="AH371" i="20"/>
  <c r="AH372" i="20"/>
  <c r="AH373" i="20"/>
  <c r="AH374" i="20"/>
  <c r="AH375" i="20"/>
  <c r="AH376" i="20"/>
  <c r="AH377" i="20"/>
  <c r="AH378" i="20"/>
  <c r="AH379" i="20"/>
  <c r="AH380" i="20"/>
  <c r="AH381" i="20"/>
  <c r="AH382" i="20"/>
  <c r="AH383" i="20"/>
  <c r="AH384" i="20"/>
  <c r="AH385" i="20"/>
  <c r="AH386" i="20"/>
  <c r="AH387" i="20"/>
  <c r="AH388" i="20"/>
  <c r="AH389" i="20"/>
  <c r="AH390" i="20"/>
  <c r="AH391" i="20"/>
  <c r="AH392" i="20"/>
  <c r="AH393" i="20"/>
  <c r="AH394" i="20"/>
  <c r="AH395" i="20"/>
  <c r="AH396" i="20"/>
  <c r="AH397" i="20"/>
  <c r="AH398" i="20"/>
  <c r="AH399" i="20"/>
  <c r="AH400" i="20"/>
  <c r="AH401" i="20"/>
  <c r="AH402" i="20"/>
  <c r="AH403" i="20"/>
  <c r="AH404" i="20"/>
  <c r="AH405" i="20"/>
  <c r="AH406" i="20"/>
  <c r="AH407" i="20"/>
  <c r="AH408" i="20"/>
  <c r="AH409" i="20"/>
  <c r="AH410" i="20"/>
  <c r="AH411" i="20"/>
  <c r="AH412" i="20"/>
  <c r="AH413" i="20"/>
  <c r="AH414" i="20"/>
  <c r="AH415" i="20"/>
  <c r="AH416" i="20"/>
  <c r="AH417" i="20"/>
  <c r="AH418" i="20"/>
  <c r="AH419" i="20"/>
  <c r="AH420" i="20"/>
  <c r="AH421" i="20"/>
  <c r="AH422" i="20"/>
  <c r="AH423" i="20"/>
  <c r="AH424" i="20"/>
  <c r="AH425" i="20"/>
  <c r="AH426" i="20"/>
  <c r="AH427" i="20"/>
  <c r="AH428" i="20"/>
  <c r="AH429" i="20"/>
  <c r="AH430" i="20"/>
  <c r="AH431" i="20"/>
  <c r="AH432" i="20"/>
  <c r="AH433" i="20"/>
  <c r="AH434" i="20"/>
  <c r="AH435" i="20"/>
  <c r="AH436" i="20"/>
  <c r="AH437" i="20"/>
  <c r="AH438" i="20"/>
  <c r="AH439" i="20"/>
  <c r="AH440" i="20"/>
  <c r="AH441" i="20"/>
  <c r="AH442" i="20"/>
  <c r="AH443" i="20"/>
  <c r="AH444" i="20"/>
  <c r="AH445" i="20"/>
  <c r="AH446" i="20"/>
  <c r="AH447" i="20"/>
  <c r="AH448" i="20"/>
  <c r="AH449" i="20"/>
  <c r="AH450" i="20"/>
  <c r="AH451" i="20"/>
  <c r="AH452" i="20"/>
  <c r="AH453" i="20"/>
  <c r="AH454" i="20"/>
  <c r="AH455" i="20"/>
  <c r="AH456" i="20"/>
  <c r="AH457" i="20"/>
  <c r="AH458" i="20"/>
  <c r="AH459" i="20"/>
  <c r="AH460" i="20"/>
  <c r="AH461" i="20"/>
  <c r="AH462" i="20"/>
  <c r="AH463" i="20"/>
  <c r="AH464" i="20"/>
  <c r="AH465" i="20"/>
  <c r="AH466" i="20"/>
  <c r="AH467" i="20"/>
  <c r="AH468" i="20"/>
  <c r="AH469" i="20"/>
  <c r="AH470" i="20"/>
  <c r="AH471" i="20"/>
  <c r="AH472" i="20"/>
  <c r="AH473" i="20"/>
  <c r="AH474" i="20"/>
  <c r="AH475" i="20"/>
  <c r="AH476" i="20"/>
  <c r="AH477" i="20"/>
  <c r="AH478" i="20"/>
  <c r="AH479" i="20"/>
  <c r="AH480" i="20"/>
  <c r="AH481" i="20"/>
  <c r="AH482" i="20"/>
  <c r="AH483" i="20"/>
  <c r="AH484" i="20"/>
  <c r="AH485" i="20"/>
  <c r="AH486" i="20"/>
  <c r="AH487" i="20"/>
  <c r="AH488" i="20"/>
  <c r="AH489" i="20"/>
  <c r="AH490" i="20"/>
  <c r="AH491" i="20"/>
  <c r="AH492" i="20"/>
  <c r="AH493" i="20"/>
  <c r="AH494" i="20"/>
  <c r="AH495" i="20"/>
  <c r="AH496" i="20"/>
  <c r="AH497" i="20"/>
  <c r="AH498" i="20"/>
  <c r="AH499" i="20"/>
  <c r="AH500" i="20"/>
  <c r="AH501" i="20"/>
  <c r="AH502" i="20"/>
  <c r="AH503" i="20"/>
  <c r="AH504" i="20"/>
  <c r="AH505" i="20"/>
  <c r="AH506" i="20"/>
  <c r="AH507" i="20"/>
  <c r="AH508" i="20"/>
  <c r="AH509" i="20"/>
  <c r="AH510" i="20"/>
  <c r="AH511" i="20"/>
  <c r="AH512" i="20"/>
  <c r="AH513" i="20"/>
  <c r="AH514" i="20"/>
  <c r="AH515" i="20"/>
  <c r="AH516" i="20"/>
  <c r="AH517" i="20"/>
  <c r="AH518" i="20"/>
  <c r="AH519" i="20"/>
  <c r="AH520" i="20"/>
  <c r="AH521" i="20"/>
  <c r="AH522" i="20"/>
  <c r="AH523" i="20"/>
  <c r="AH524" i="20"/>
  <c r="AH525" i="20"/>
  <c r="AH526" i="20"/>
  <c r="AH527" i="20"/>
  <c r="AH528" i="20"/>
  <c r="AH529" i="20"/>
  <c r="AH530" i="20"/>
  <c r="AH531" i="20"/>
  <c r="AH532" i="20"/>
  <c r="AH533" i="20"/>
  <c r="AH534" i="20"/>
  <c r="AH535" i="20"/>
  <c r="AH536" i="20"/>
  <c r="AH537" i="20"/>
  <c r="AH538" i="20"/>
  <c r="AH539" i="20"/>
  <c r="AH540" i="20"/>
  <c r="AH541" i="20"/>
  <c r="AH542" i="20"/>
  <c r="AH543" i="20"/>
  <c r="AH544" i="20"/>
  <c r="AH545" i="20"/>
  <c r="AH546" i="20"/>
  <c r="AH547" i="20"/>
  <c r="AH548" i="20"/>
  <c r="AH549" i="20"/>
  <c r="AH550" i="20"/>
  <c r="AH551" i="20"/>
  <c r="AH552" i="20"/>
  <c r="AH553" i="20"/>
  <c r="AH554" i="20"/>
  <c r="AH555" i="20"/>
  <c r="AH556" i="20"/>
  <c r="AH557" i="20"/>
  <c r="AH558" i="20"/>
  <c r="AH559" i="20"/>
  <c r="AH560" i="20"/>
  <c r="AH561" i="20"/>
  <c r="AH562" i="20"/>
  <c r="AH563" i="20"/>
  <c r="AH564" i="20"/>
  <c r="AH565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369" i="20"/>
  <c r="AG370" i="20"/>
  <c r="AG371" i="20"/>
  <c r="AG372" i="20"/>
  <c r="AG373" i="20"/>
  <c r="AG374" i="20"/>
  <c r="AG375" i="20"/>
  <c r="AG376" i="20"/>
  <c r="AG377" i="20"/>
  <c r="AG378" i="20"/>
  <c r="AG379" i="20"/>
  <c r="AG380" i="20"/>
  <c r="AG381" i="20"/>
  <c r="AG382" i="20"/>
  <c r="AG383" i="20"/>
  <c r="AG384" i="20"/>
  <c r="AG385" i="20"/>
  <c r="AG386" i="20"/>
  <c r="AG387" i="20"/>
  <c r="AG388" i="20"/>
  <c r="AG389" i="20"/>
  <c r="AG390" i="20"/>
  <c r="AG391" i="20"/>
  <c r="AG392" i="20"/>
  <c r="AG393" i="20"/>
  <c r="AG394" i="20"/>
  <c r="AG395" i="20"/>
  <c r="AG396" i="20"/>
  <c r="AG397" i="20"/>
  <c r="AG398" i="20"/>
  <c r="AG399" i="20"/>
  <c r="AG400" i="20"/>
  <c r="AG401" i="20"/>
  <c r="AG402" i="20"/>
  <c r="AG403" i="20"/>
  <c r="AG404" i="20"/>
  <c r="AG405" i="20"/>
  <c r="AG406" i="20"/>
  <c r="AG407" i="20"/>
  <c r="AG408" i="20"/>
  <c r="AG409" i="20"/>
  <c r="AG410" i="20"/>
  <c r="AG411" i="20"/>
  <c r="AG412" i="20"/>
  <c r="AG413" i="20"/>
  <c r="AG414" i="20"/>
  <c r="AG415" i="20"/>
  <c r="AG416" i="20"/>
  <c r="AG417" i="20"/>
  <c r="AG418" i="20"/>
  <c r="AG419" i="20"/>
  <c r="AG420" i="20"/>
  <c r="AG421" i="20"/>
  <c r="AG422" i="20"/>
  <c r="AG423" i="20"/>
  <c r="AG424" i="20"/>
  <c r="AG425" i="20"/>
  <c r="AG426" i="20"/>
  <c r="AG427" i="20"/>
  <c r="AG428" i="20"/>
  <c r="AG429" i="20"/>
  <c r="AG430" i="20"/>
  <c r="AG431" i="20"/>
  <c r="AG432" i="20"/>
  <c r="AG433" i="20"/>
  <c r="AG434" i="20"/>
  <c r="AG435" i="20"/>
  <c r="AG436" i="20"/>
  <c r="AG437" i="20"/>
  <c r="AG438" i="20"/>
  <c r="AG439" i="20"/>
  <c r="AG440" i="20"/>
  <c r="AG441" i="20"/>
  <c r="AG442" i="20"/>
  <c r="AG443" i="20"/>
  <c r="AG444" i="20"/>
  <c r="AG445" i="20"/>
  <c r="AG446" i="20"/>
  <c r="AG447" i="20"/>
  <c r="AG448" i="20"/>
  <c r="AG449" i="20"/>
  <c r="AG450" i="20"/>
  <c r="AG451" i="20"/>
  <c r="AG452" i="20"/>
  <c r="AG453" i="20"/>
  <c r="AG454" i="20"/>
  <c r="AG455" i="20"/>
  <c r="AG456" i="20"/>
  <c r="AG457" i="20"/>
  <c r="AG458" i="20"/>
  <c r="AG459" i="20"/>
  <c r="AG460" i="20"/>
  <c r="AG461" i="20"/>
  <c r="AG462" i="20"/>
  <c r="AG463" i="20"/>
  <c r="AG464" i="20"/>
  <c r="AG465" i="20"/>
  <c r="AG466" i="20"/>
  <c r="AG467" i="20"/>
  <c r="AG468" i="20"/>
  <c r="AG469" i="20"/>
  <c r="AG470" i="20"/>
  <c r="AG471" i="20"/>
  <c r="AG472" i="20"/>
  <c r="AG473" i="20"/>
  <c r="AG474" i="20"/>
  <c r="AG475" i="20"/>
  <c r="AG476" i="20"/>
  <c r="AG477" i="20"/>
  <c r="AG478" i="20"/>
  <c r="AG479" i="20"/>
  <c r="AG480" i="20"/>
  <c r="AG481" i="20"/>
  <c r="AG482" i="20"/>
  <c r="AG483" i="20"/>
  <c r="AG484" i="20"/>
  <c r="AG485" i="20"/>
  <c r="AG486" i="20"/>
  <c r="AG487" i="20"/>
  <c r="AG488" i="20"/>
  <c r="AG489" i="20"/>
  <c r="AG490" i="20"/>
  <c r="AG491" i="20"/>
  <c r="AG492" i="20"/>
  <c r="AG493" i="20"/>
  <c r="AG494" i="20"/>
  <c r="AG495" i="20"/>
  <c r="AG496" i="20"/>
  <c r="AG497" i="20"/>
  <c r="AG498" i="20"/>
  <c r="AG499" i="20"/>
  <c r="AG500" i="20"/>
  <c r="AG501" i="20"/>
  <c r="AG502" i="20"/>
  <c r="AG503" i="20"/>
  <c r="AG504" i="20"/>
  <c r="AG505" i="20"/>
  <c r="AG506" i="20"/>
  <c r="AG507" i="20"/>
  <c r="AG508" i="20"/>
  <c r="AG509" i="20"/>
  <c r="AG510" i="20"/>
  <c r="AG511" i="20"/>
  <c r="AG512" i="20"/>
  <c r="AG513" i="20"/>
  <c r="AG514" i="20"/>
  <c r="AG515" i="20"/>
  <c r="AG516" i="20"/>
  <c r="AG517" i="20"/>
  <c r="AG518" i="20"/>
  <c r="AG519" i="20"/>
  <c r="AG520" i="20"/>
  <c r="AG521" i="20"/>
  <c r="AG522" i="20"/>
  <c r="AG523" i="20"/>
  <c r="AG524" i="20"/>
  <c r="AG525" i="20"/>
  <c r="AG526" i="20"/>
  <c r="AG527" i="20"/>
  <c r="AG528" i="20"/>
  <c r="AG529" i="20"/>
  <c r="AG530" i="20"/>
  <c r="AG531" i="20"/>
  <c r="AG532" i="20"/>
  <c r="AG533" i="20"/>
  <c r="AG534" i="20"/>
  <c r="AG535" i="20"/>
  <c r="AG536" i="20"/>
  <c r="AG537" i="20"/>
  <c r="AG538" i="20"/>
  <c r="AG539" i="20"/>
  <c r="AG540" i="20"/>
  <c r="AG541" i="20"/>
  <c r="AG542" i="20"/>
  <c r="AG543" i="20"/>
  <c r="AG544" i="20"/>
  <c r="AG545" i="20"/>
  <c r="AG546" i="20"/>
  <c r="AG547" i="20"/>
  <c r="AG548" i="20"/>
  <c r="AG549" i="20"/>
  <c r="AG550" i="20"/>
  <c r="AG551" i="20"/>
  <c r="AG552" i="20"/>
  <c r="AG553" i="20"/>
  <c r="AG554" i="20"/>
  <c r="AG555" i="20"/>
  <c r="AG556" i="20"/>
  <c r="AG557" i="20"/>
  <c r="AG558" i="20"/>
  <c r="AG559" i="20"/>
  <c r="AG560" i="20"/>
  <c r="AG561" i="20"/>
  <c r="AG562" i="20"/>
  <c r="AG563" i="20"/>
  <c r="AG564" i="20"/>
  <c r="AG565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E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D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C2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B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A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Z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14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0" i="20"/>
  <c r="Y531" i="20"/>
  <c r="Y532" i="20"/>
  <c r="Y533" i="20"/>
  <c r="Y534" i="20"/>
  <c r="Y535" i="20"/>
  <c r="Y536" i="20"/>
  <c r="Y537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63" i="20"/>
  <c r="Y564" i="20"/>
  <c r="Y565" i="20"/>
  <c r="X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W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V2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U2" i="20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T2" i="20"/>
  <c r="T3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CX566" i="20"/>
  <c r="Q2" i="20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284" i="20"/>
  <c r="O285" i="20"/>
  <c r="O286" i="20"/>
  <c r="O287" i="20"/>
  <c r="O288" i="20"/>
  <c r="O289" i="20"/>
  <c r="O290" i="20"/>
  <c r="O291" i="20"/>
  <c r="O292" i="20"/>
  <c r="O293" i="20"/>
  <c r="O294" i="20"/>
  <c r="O295" i="20"/>
  <c r="O296" i="20"/>
  <c r="O297" i="20"/>
  <c r="O298" i="20"/>
  <c r="O299" i="20"/>
  <c r="O300" i="20"/>
  <c r="O301" i="20"/>
  <c r="O302" i="20"/>
  <c r="O303" i="20"/>
  <c r="O304" i="20"/>
  <c r="O305" i="20"/>
  <c r="O306" i="20"/>
  <c r="O307" i="20"/>
  <c r="O308" i="20"/>
  <c r="O309" i="20"/>
  <c r="O310" i="20"/>
  <c r="O311" i="20"/>
  <c r="O312" i="20"/>
  <c r="O313" i="20"/>
  <c r="O314" i="20"/>
  <c r="O315" i="20"/>
  <c r="O316" i="20"/>
  <c r="O317" i="20"/>
  <c r="O318" i="20"/>
  <c r="O319" i="20"/>
  <c r="O320" i="20"/>
  <c r="O321" i="20"/>
  <c r="O322" i="20"/>
  <c r="O323" i="20"/>
  <c r="O324" i="20"/>
  <c r="O325" i="20"/>
  <c r="O326" i="20"/>
  <c r="O327" i="20"/>
  <c r="O328" i="20"/>
  <c r="O329" i="20"/>
  <c r="O330" i="20"/>
  <c r="O331" i="20"/>
  <c r="O332" i="20"/>
  <c r="O333" i="20"/>
  <c r="O334" i="20"/>
  <c r="O335" i="20"/>
  <c r="O336" i="20"/>
  <c r="O337" i="20"/>
  <c r="O338" i="20"/>
  <c r="O339" i="20"/>
  <c r="O340" i="20"/>
  <c r="O341" i="20"/>
  <c r="O342" i="20"/>
  <c r="O343" i="20"/>
  <c r="O344" i="20"/>
  <c r="O345" i="20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369" i="20"/>
  <c r="O370" i="20"/>
  <c r="O371" i="20"/>
  <c r="O372" i="20"/>
  <c r="O373" i="20"/>
  <c r="O374" i="20"/>
  <c r="O375" i="20"/>
  <c r="O376" i="20"/>
  <c r="O377" i="20"/>
  <c r="O378" i="20"/>
  <c r="O379" i="20"/>
  <c r="O380" i="20"/>
  <c r="O381" i="20"/>
  <c r="O382" i="20"/>
  <c r="O383" i="20"/>
  <c r="O384" i="20"/>
  <c r="O385" i="20"/>
  <c r="O386" i="20"/>
  <c r="O387" i="20"/>
  <c r="O388" i="20"/>
  <c r="O389" i="20"/>
  <c r="O390" i="20"/>
  <c r="O391" i="20"/>
  <c r="O392" i="20"/>
  <c r="O393" i="20"/>
  <c r="O394" i="20"/>
  <c r="O395" i="20"/>
  <c r="O396" i="20"/>
  <c r="O397" i="20"/>
  <c r="O398" i="20"/>
  <c r="O399" i="20"/>
  <c r="O400" i="20"/>
  <c r="O401" i="20"/>
  <c r="O402" i="20"/>
  <c r="O403" i="20"/>
  <c r="O404" i="20"/>
  <c r="O405" i="20"/>
  <c r="O406" i="20"/>
  <c r="O407" i="20"/>
  <c r="O408" i="20"/>
  <c r="O409" i="20"/>
  <c r="O410" i="20"/>
  <c r="O411" i="20"/>
  <c r="O412" i="20"/>
  <c r="O413" i="20"/>
  <c r="O414" i="20"/>
  <c r="O415" i="20"/>
  <c r="O416" i="20"/>
  <c r="O417" i="20"/>
  <c r="O418" i="20"/>
  <c r="O419" i="20"/>
  <c r="O420" i="20"/>
  <c r="O421" i="20"/>
  <c r="O422" i="20"/>
  <c r="O423" i="20"/>
  <c r="O424" i="20"/>
  <c r="O425" i="20"/>
  <c r="O426" i="20"/>
  <c r="O427" i="20"/>
  <c r="O428" i="20"/>
  <c r="O429" i="20"/>
  <c r="O430" i="20"/>
  <c r="O431" i="20"/>
  <c r="O432" i="20"/>
  <c r="O433" i="20"/>
  <c r="O434" i="20"/>
  <c r="O435" i="20"/>
  <c r="O436" i="20"/>
  <c r="O437" i="20"/>
  <c r="O438" i="20"/>
  <c r="O439" i="20"/>
  <c r="O440" i="20"/>
  <c r="O441" i="20"/>
  <c r="O442" i="20"/>
  <c r="O443" i="20"/>
  <c r="O444" i="20"/>
  <c r="O445" i="20"/>
  <c r="O446" i="20"/>
  <c r="O447" i="20"/>
  <c r="O448" i="20"/>
  <c r="O449" i="20"/>
  <c r="O450" i="20"/>
  <c r="O451" i="20"/>
  <c r="O452" i="20"/>
  <c r="O453" i="20"/>
  <c r="O454" i="20"/>
  <c r="O455" i="20"/>
  <c r="O456" i="20"/>
  <c r="O457" i="20"/>
  <c r="O458" i="20"/>
  <c r="O459" i="20"/>
  <c r="O460" i="20"/>
  <c r="O461" i="20"/>
  <c r="O462" i="20"/>
  <c r="O463" i="20"/>
  <c r="O464" i="20"/>
  <c r="O465" i="20"/>
  <c r="O466" i="20"/>
  <c r="O467" i="20"/>
  <c r="O468" i="20"/>
  <c r="O469" i="20"/>
  <c r="O470" i="20"/>
  <c r="O471" i="20"/>
  <c r="O472" i="20"/>
  <c r="O473" i="20"/>
  <c r="O474" i="20"/>
  <c r="O475" i="20"/>
  <c r="O476" i="20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L568" i="11"/>
  <c r="P568" i="11" s="1"/>
  <c r="T568" i="11" s="1"/>
  <c r="X568" i="11" s="1"/>
  <c r="AB568" i="11" s="1"/>
  <c r="AF568" i="11" s="1"/>
  <c r="AJ568" i="11" s="1"/>
  <c r="AN568" i="11" s="1"/>
  <c r="AR568" i="11" s="1"/>
  <c r="AV568" i="11" s="1"/>
  <c r="AZ568" i="11" s="1"/>
  <c r="BD568" i="11" s="1"/>
  <c r="BH568" i="11" s="1"/>
  <c r="BL568" i="11" s="1"/>
  <c r="BP568" i="11" s="1"/>
  <c r="BT568" i="11" s="1"/>
  <c r="BX568" i="11" s="1"/>
  <c r="CB568" i="11" s="1"/>
  <c r="CF568" i="11" s="1"/>
  <c r="CJ568" i="11" s="1"/>
  <c r="CN568" i="11" s="1"/>
  <c r="CR568" i="11" s="1"/>
  <c r="CV568" i="11" s="1"/>
  <c r="CZ568" i="11" s="1"/>
  <c r="DD568" i="11" s="1"/>
  <c r="DH568" i="11" s="1"/>
  <c r="DL568" i="11" s="1"/>
  <c r="DP568" i="11" s="1"/>
  <c r="DT568" i="11" s="1"/>
  <c r="DX568" i="11" s="1"/>
  <c r="EB568" i="11" s="1"/>
  <c r="EF568" i="11" s="1"/>
  <c r="EJ568" i="11" s="1"/>
  <c r="EN568" i="11" s="1"/>
  <c r="ER568" i="11" s="1"/>
  <c r="EV568" i="11" s="1"/>
  <c r="EZ568" i="11" s="1"/>
  <c r="FD568" i="11" s="1"/>
  <c r="FH568" i="11" s="1"/>
  <c r="FL568" i="11" s="1"/>
  <c r="FP568" i="11" s="1"/>
  <c r="FT568" i="11" s="1"/>
  <c r="FX568" i="11" s="1"/>
  <c r="GB568" i="11" s="1"/>
  <c r="GF568" i="11" s="1"/>
  <c r="GJ568" i="11" s="1"/>
  <c r="GN568" i="11" s="1"/>
  <c r="GR568" i="11" s="1"/>
  <c r="GV568" i="11" s="1"/>
  <c r="GZ568" i="11" s="1"/>
  <c r="HD568" i="11" s="1"/>
  <c r="HH568" i="11" s="1"/>
  <c r="HL568" i="11" s="1"/>
  <c r="HP568" i="11" s="1"/>
  <c r="HT568" i="11" s="1"/>
  <c r="HX568" i="11" s="1"/>
  <c r="IB568" i="11" s="1"/>
  <c r="IF568" i="11" s="1"/>
  <c r="IJ568" i="11" s="1"/>
  <c r="IN568" i="11" s="1"/>
  <c r="IR568" i="11" s="1"/>
  <c r="IV568" i="11" s="1"/>
  <c r="IZ568" i="11" s="1"/>
  <c r="JD568" i="11" s="1"/>
  <c r="JH568" i="11" s="1"/>
  <c r="JL568" i="11" s="1"/>
  <c r="JP568" i="11" s="1"/>
  <c r="JT568" i="11" s="1"/>
  <c r="JX568" i="11" s="1"/>
  <c r="KB568" i="11" s="1"/>
  <c r="KF568" i="11" s="1"/>
  <c r="KJ568" i="11" s="1"/>
  <c r="KN568" i="11" s="1"/>
  <c r="KR568" i="11" s="1"/>
  <c r="KV568" i="11" s="1"/>
  <c r="KZ568" i="11" s="1"/>
  <c r="LD568" i="11" s="1"/>
  <c r="LH568" i="11" s="1"/>
  <c r="LL568" i="11" s="1"/>
  <c r="LP568" i="11" s="1"/>
  <c r="LT568" i="11" s="1"/>
  <c r="LX568" i="11" s="1"/>
  <c r="MB568" i="11" s="1"/>
  <c r="MF568" i="11" s="1"/>
  <c r="MJ568" i="11" s="1"/>
  <c r="MN568" i="11" s="1"/>
  <c r="MR568" i="11" s="1"/>
  <c r="MV568" i="11" s="1"/>
  <c r="MZ568" i="11" s="1"/>
  <c r="ND568" i="11" s="1"/>
  <c r="NH568" i="11" s="1"/>
  <c r="NL568" i="11" s="1"/>
  <c r="NP568" i="11" s="1"/>
  <c r="NT568" i="11" s="1"/>
  <c r="NX568" i="11" s="1"/>
  <c r="OB568" i="11" s="1"/>
  <c r="OF568" i="11" s="1"/>
  <c r="OJ568" i="11" s="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K485" i="20"/>
  <c r="K486" i="20"/>
  <c r="K487" i="20"/>
  <c r="K488" i="20"/>
  <c r="K489" i="20"/>
  <c r="K490" i="20"/>
  <c r="K491" i="20"/>
  <c r="K492" i="20"/>
  <c r="K493" i="20"/>
  <c r="K494" i="20"/>
  <c r="K495" i="20"/>
  <c r="K496" i="20"/>
  <c r="K497" i="20"/>
  <c r="K498" i="20"/>
  <c r="K499" i="20"/>
  <c r="K500" i="20"/>
  <c r="K501" i="20"/>
  <c r="K502" i="20"/>
  <c r="K503" i="20"/>
  <c r="K504" i="20"/>
  <c r="K505" i="20"/>
  <c r="K506" i="20"/>
  <c r="K507" i="20"/>
  <c r="K508" i="20"/>
  <c r="K509" i="20"/>
  <c r="K510" i="20"/>
  <c r="K511" i="20"/>
  <c r="K512" i="20"/>
  <c r="K513" i="20"/>
  <c r="K514" i="20"/>
  <c r="K515" i="20"/>
  <c r="K516" i="20"/>
  <c r="K517" i="20"/>
  <c r="K518" i="20"/>
  <c r="K519" i="20"/>
  <c r="K520" i="20"/>
  <c r="K521" i="20"/>
  <c r="K522" i="20"/>
  <c r="K523" i="20"/>
  <c r="K524" i="20"/>
  <c r="K525" i="20"/>
  <c r="K526" i="20"/>
  <c r="K527" i="20"/>
  <c r="K528" i="20"/>
  <c r="K529" i="20"/>
  <c r="K530" i="20"/>
  <c r="K531" i="20"/>
  <c r="K532" i="20"/>
  <c r="K533" i="20"/>
  <c r="K534" i="20"/>
  <c r="K535" i="20"/>
  <c r="K536" i="20"/>
  <c r="K537" i="20"/>
  <c r="K538" i="20"/>
  <c r="K539" i="20"/>
  <c r="K540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K560" i="20"/>
  <c r="K561" i="20"/>
  <c r="K562" i="20"/>
  <c r="K563" i="20"/>
  <c r="K564" i="20"/>
  <c r="K565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H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F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E568" i="20"/>
  <c r="D568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AS566" i="20" l="1"/>
  <c r="AI566" i="20"/>
  <c r="BC566" i="20"/>
  <c r="BM566" i="20"/>
  <c r="CE566" i="20"/>
  <c r="CR566" i="20"/>
  <c r="BU566" i="20"/>
  <c r="Z566" i="20"/>
  <c r="J566" i="20"/>
  <c r="L566" i="20"/>
  <c r="I566" i="20"/>
  <c r="Q566" i="20"/>
  <c r="S566" i="20"/>
  <c r="T566" i="20"/>
  <c r="U566" i="20"/>
  <c r="V566" i="20"/>
  <c r="W566" i="20"/>
  <c r="Y566" i="20"/>
  <c r="AA566" i="20"/>
  <c r="AB566" i="20"/>
  <c r="AC566" i="20"/>
  <c r="AD566" i="20"/>
  <c r="AE566" i="20"/>
  <c r="AG566" i="20"/>
  <c r="AH566" i="20"/>
  <c r="AJ566" i="20"/>
  <c r="AK566" i="20"/>
  <c r="AM566" i="20"/>
  <c r="AN566" i="20"/>
  <c r="AO566" i="20"/>
  <c r="AP566" i="20"/>
  <c r="AQ566" i="20"/>
  <c r="AR566" i="20"/>
  <c r="AU566" i="20"/>
  <c r="AV566" i="20"/>
  <c r="AW566" i="20"/>
  <c r="AY566" i="20"/>
  <c r="AZ566" i="20"/>
  <c r="BA566" i="20"/>
  <c r="BB566" i="20"/>
  <c r="BD566" i="20"/>
  <c r="BE566" i="20"/>
  <c r="BF566" i="20"/>
  <c r="BG566" i="20"/>
  <c r="BH566" i="20"/>
  <c r="BI566" i="20"/>
  <c r="BJ566" i="20"/>
  <c r="BK566" i="20"/>
  <c r="BN566" i="20"/>
  <c r="BO566" i="20"/>
  <c r="BP566" i="20"/>
  <c r="BQ566" i="20"/>
  <c r="BR566" i="20"/>
  <c r="BS566" i="20"/>
  <c r="BT566" i="20"/>
  <c r="BV566" i="20"/>
  <c r="BX566" i="20"/>
  <c r="BY566" i="20"/>
  <c r="BZ566" i="20"/>
  <c r="CA566" i="20"/>
  <c r="CB566" i="20"/>
  <c r="CD566" i="20"/>
  <c r="CF566" i="20"/>
  <c r="CG566" i="20"/>
  <c r="CK566" i="20"/>
  <c r="CL566" i="20"/>
  <c r="CM566" i="20"/>
  <c r="CN566" i="20"/>
  <c r="CQ566" i="20"/>
  <c r="CS566" i="20"/>
  <c r="CT566" i="20"/>
  <c r="CU566" i="20"/>
  <c r="CV566" i="20"/>
  <c r="CW566" i="20"/>
  <c r="F566" i="20"/>
  <c r="G566" i="20"/>
  <c r="H566" i="20"/>
  <c r="K566" i="20"/>
  <c r="M566" i="20"/>
  <c r="O566" i="20"/>
  <c r="E566" i="20"/>
  <c r="N566" i="20"/>
  <c r="P566" i="20"/>
  <c r="C566" i="20"/>
  <c r="C567" i="20" s="1"/>
  <c r="CJ566" i="20"/>
  <c r="CP566" i="20"/>
  <c r="AX566" i="20"/>
  <c r="AL566" i="20"/>
  <c r="CO566" i="20"/>
  <c r="AT566" i="20"/>
  <c r="BL566" i="20"/>
  <c r="BW566" i="20"/>
  <c r="CC566" i="20"/>
  <c r="X566" i="20"/>
  <c r="AF566" i="20"/>
  <c r="CI566" i="20"/>
  <c r="R566" i="20"/>
  <c r="CH566" i="20"/>
  <c r="D566" i="20"/>
  <c r="D567" i="20" l="1"/>
  <c r="E567" i="20" s="1"/>
  <c r="F567" i="20" s="1"/>
  <c r="G567" i="20" s="1"/>
  <c r="H567" i="20" s="1"/>
  <c r="I567" i="20" s="1"/>
  <c r="J567" i="20" s="1"/>
  <c r="K567" i="20" s="1"/>
  <c r="L567" i="20" s="1"/>
  <c r="M567" i="20" s="1"/>
  <c r="N567" i="20" s="1"/>
  <c r="O567" i="20" s="1"/>
  <c r="P567" i="20" s="1"/>
  <c r="Q567" i="20" s="1"/>
  <c r="R567" i="20" s="1"/>
  <c r="S567" i="20" s="1"/>
  <c r="T567" i="20" s="1"/>
  <c r="U567" i="20" s="1"/>
  <c r="V567" i="20" s="1"/>
  <c r="W567" i="20" s="1"/>
  <c r="X567" i="20" s="1"/>
  <c r="Y567" i="20" s="1"/>
  <c r="Z567" i="20" s="1"/>
  <c r="AA567" i="20" s="1"/>
  <c r="AB567" i="20" s="1"/>
  <c r="AC567" i="20" s="1"/>
  <c r="AD567" i="20" s="1"/>
  <c r="AE567" i="20" s="1"/>
  <c r="AF567" i="20" s="1"/>
  <c r="AG567" i="20" s="1"/>
  <c r="AH567" i="20" s="1"/>
  <c r="AI567" i="20" s="1"/>
  <c r="AJ567" i="20" s="1"/>
  <c r="AK567" i="20" s="1"/>
  <c r="AL567" i="20" s="1"/>
  <c r="AM567" i="20" s="1"/>
  <c r="AN567" i="20" s="1"/>
  <c r="AO567" i="20" s="1"/>
  <c r="AP567" i="20" s="1"/>
  <c r="AQ567" i="20" s="1"/>
  <c r="AR567" i="20" s="1"/>
  <c r="AS567" i="20" s="1"/>
  <c r="AT567" i="20" s="1"/>
  <c r="AU567" i="20" s="1"/>
  <c r="AV567" i="20" s="1"/>
  <c r="AW567" i="20" s="1"/>
  <c r="AX567" i="20" s="1"/>
  <c r="AY567" i="20" s="1"/>
  <c r="AZ567" i="20" s="1"/>
  <c r="BA567" i="20" s="1"/>
  <c r="BB567" i="20" s="1"/>
  <c r="BC567" i="20" s="1"/>
  <c r="BD567" i="20" s="1"/>
  <c r="BE567" i="20" s="1"/>
  <c r="BF567" i="20" s="1"/>
  <c r="BG567" i="20" s="1"/>
  <c r="BH567" i="20" s="1"/>
  <c r="BI567" i="20" s="1"/>
  <c r="BJ567" i="20" s="1"/>
  <c r="BK567" i="20" s="1"/>
  <c r="BL567" i="20" s="1"/>
  <c r="BM567" i="20" s="1"/>
  <c r="BN567" i="20" s="1"/>
  <c r="BO567" i="20" s="1"/>
  <c r="BP567" i="20" s="1"/>
  <c r="BQ567" i="20" s="1"/>
  <c r="BR567" i="20" s="1"/>
  <c r="BS567" i="20" s="1"/>
  <c r="BT567" i="20" s="1"/>
  <c r="BU567" i="20" s="1"/>
  <c r="BV567" i="20" s="1"/>
  <c r="BW567" i="20" s="1"/>
  <c r="BX567" i="20" s="1"/>
  <c r="BY567" i="20" s="1"/>
  <c r="BZ567" i="20" s="1"/>
  <c r="CA567" i="20" s="1"/>
  <c r="CB567" i="20" s="1"/>
  <c r="CC567" i="20" s="1"/>
  <c r="CD567" i="20" s="1"/>
  <c r="CE567" i="20" s="1"/>
  <c r="CF567" i="20" s="1"/>
  <c r="CG567" i="20" s="1"/>
  <c r="CH567" i="20" s="1"/>
  <c r="CI567" i="20" s="1"/>
  <c r="CJ567" i="20" s="1"/>
  <c r="CK567" i="20" s="1"/>
  <c r="CL567" i="20" s="1"/>
  <c r="CM567" i="20" s="1"/>
  <c r="CN567" i="20" s="1"/>
  <c r="CO567" i="20" s="1"/>
  <c r="CP567" i="20" s="1"/>
  <c r="CQ567" i="20" s="1"/>
  <c r="CR567" i="20" s="1"/>
  <c r="CS567" i="20" s="1"/>
  <c r="CT567" i="20" s="1"/>
  <c r="CU567" i="20" s="1"/>
  <c r="CV567" i="20" s="1"/>
  <c r="CW567" i="20" s="1"/>
  <c r="CX567" i="20" s="1"/>
</calcChain>
</file>

<file path=xl/sharedStrings.xml><?xml version="1.0" encoding="utf-8"?>
<sst xmlns="http://schemas.openxmlformats.org/spreadsheetml/2006/main" count="2897" uniqueCount="1180">
  <si>
    <t>River</t>
  </si>
  <si>
    <t>Reach</t>
  </si>
  <si>
    <t>RS</t>
  </si>
  <si>
    <t>WQ Cell Length (m)</t>
  </si>
  <si>
    <t xml:space="preserve">MissouriRiver   </t>
  </si>
  <si>
    <t xml:space="preserve">Peck2Milk       </t>
  </si>
  <si>
    <t>1769.04         1768.66</t>
  </si>
  <si>
    <t>1768.66         1768.32</t>
  </si>
  <si>
    <t>1768.32         1767.93</t>
  </si>
  <si>
    <t>1767.93         1767.54</t>
  </si>
  <si>
    <t>1767.54         1767.11</t>
  </si>
  <si>
    <t>1767.11         1766.83</t>
  </si>
  <si>
    <t>1766.83         1766.55</t>
  </si>
  <si>
    <t>1766.55         1766.14</t>
  </si>
  <si>
    <t>1766.14         1765.75</t>
  </si>
  <si>
    <t>1765.75         1765.3</t>
  </si>
  <si>
    <t>1765.3          1764.81</t>
  </si>
  <si>
    <t>1764.81         1764.35</t>
  </si>
  <si>
    <t>1764.35         1763.87</t>
  </si>
  <si>
    <t>1763.87         1763.54</t>
  </si>
  <si>
    <t>1763.54         1762.98</t>
  </si>
  <si>
    <t>1762.98         1762.59</t>
  </si>
  <si>
    <t>1762.59         1762.07</t>
  </si>
  <si>
    <t>1762.07         1761.68</t>
  </si>
  <si>
    <t xml:space="preserve">Milk2Poplar     </t>
  </si>
  <si>
    <t>1761.22         1760.74</t>
  </si>
  <si>
    <t>1760.74         1760.3</t>
  </si>
  <si>
    <t>1760.3          1759.89</t>
  </si>
  <si>
    <t>1759.89         1759.31</t>
  </si>
  <si>
    <t>1759.31         1758.8</t>
  </si>
  <si>
    <t>1758.8          1758.18</t>
  </si>
  <si>
    <t>1758.18         1757.6</t>
  </si>
  <si>
    <t>1757.6          1757.1</t>
  </si>
  <si>
    <t>1757.1          1756.58</t>
  </si>
  <si>
    <t>1756.58         1756.05</t>
  </si>
  <si>
    <t>1756.05         1755.54</t>
  </si>
  <si>
    <t>1755.54         1755.02</t>
  </si>
  <si>
    <t>1755.02         1754.52</t>
  </si>
  <si>
    <t>1754.52         1754.01</t>
  </si>
  <si>
    <t>1754.01         1753.49</t>
  </si>
  <si>
    <t>1753.49         1752.92</t>
  </si>
  <si>
    <t>1752.92         1752.43</t>
  </si>
  <si>
    <t>1752.43         1751.89</t>
  </si>
  <si>
    <t>1751.89         1751.38</t>
  </si>
  <si>
    <t>1751.38         1750.99</t>
  </si>
  <si>
    <t>1750.99         1750.28</t>
  </si>
  <si>
    <t>1750.28         1749.74</t>
  </si>
  <si>
    <t>1749.74         1749.2</t>
  </si>
  <si>
    <t>1749.2          1748.59</t>
  </si>
  <si>
    <t>1748.59         1748.1</t>
  </si>
  <si>
    <t>1748.1          1747.59</t>
  </si>
  <si>
    <t>1747.59         1747.17</t>
  </si>
  <si>
    <t>1747.17         1746.68</t>
  </si>
  <si>
    <t>1746.68         1746.16</t>
  </si>
  <si>
    <t>1746.16         1745.76</t>
  </si>
  <si>
    <t>1745.76         1745.17</t>
  </si>
  <si>
    <t>1745.17         1744.6</t>
  </si>
  <si>
    <t>1744.6          1744.05</t>
  </si>
  <si>
    <t>1744.05         1743.54</t>
  </si>
  <si>
    <t>1743.54         1743.07</t>
  </si>
  <si>
    <t>1743.07         1742.6</t>
  </si>
  <si>
    <t>1742.6          1742.13</t>
  </si>
  <si>
    <t>1742.13         1741.66</t>
  </si>
  <si>
    <t>1741.66         1741.1</t>
  </si>
  <si>
    <t>1741.1          1740.55</t>
  </si>
  <si>
    <t>1740.55         1739.77</t>
  </si>
  <si>
    <t>1739.77         1739.25</t>
  </si>
  <si>
    <t>1739.25         1738.69</t>
  </si>
  <si>
    <t>1738.69         1738.17</t>
  </si>
  <si>
    <t>1738.17         1737.64</t>
  </si>
  <si>
    <t>1737.64         1737.08</t>
  </si>
  <si>
    <t>1737.08         1736.55</t>
  </si>
  <si>
    <t>1736.55         1736.24</t>
  </si>
  <si>
    <t>1736.24         1735.99</t>
  </si>
  <si>
    <t>1735.99         1735.44</t>
  </si>
  <si>
    <t>1735.44         1734.96</t>
  </si>
  <si>
    <t>1734.96         1734.49</t>
  </si>
  <si>
    <t>1734.49         1734</t>
  </si>
  <si>
    <t>1734            1733.52</t>
  </si>
  <si>
    <t>1733.52         1733.07</t>
  </si>
  <si>
    <t>1733.07         1732.58</t>
  </si>
  <si>
    <t>1732.58         1732.09</t>
  </si>
  <si>
    <t>1732.09         1731.63</t>
  </si>
  <si>
    <t>1731.63         1731.05</t>
  </si>
  <si>
    <t>1731.05         1730.51</t>
  </si>
  <si>
    <t>1730.51         1730.02</t>
  </si>
  <si>
    <t>1730.02         1729.51</t>
  </si>
  <si>
    <t>1729.51         1729.02</t>
  </si>
  <si>
    <t>1729.02         1728.37</t>
  </si>
  <si>
    <t>1728.37         1727.87</t>
  </si>
  <si>
    <t>1727.87         1727.33</t>
  </si>
  <si>
    <t>1727.33         1726.88</t>
  </si>
  <si>
    <t>1726.88         1726.31</t>
  </si>
  <si>
    <t>1726.31         1725.8</t>
  </si>
  <si>
    <t>1725.8          1725.22</t>
  </si>
  <si>
    <t>1725.22         1724.67</t>
  </si>
  <si>
    <t>1724.67         1724.14</t>
  </si>
  <si>
    <t>1724.14         1723.6</t>
  </si>
  <si>
    <t>1723.6          1723.06</t>
  </si>
  <si>
    <t>1723.06         1722.49</t>
  </si>
  <si>
    <t>1722.49         1721.92</t>
  </si>
  <si>
    <t>1721.92         1721.24</t>
  </si>
  <si>
    <t>1721.24         1720.72</t>
  </si>
  <si>
    <t>1720.72         1720.19</t>
  </si>
  <si>
    <t>1720.19         1719.65</t>
  </si>
  <si>
    <t>1719.65         1719.17</t>
  </si>
  <si>
    <t>1719.17         1718.63</t>
  </si>
  <si>
    <t>1718.63         1718.23</t>
  </si>
  <si>
    <t>1718.23         1717.8</t>
  </si>
  <si>
    <t>1717.8          1717.37</t>
  </si>
  <si>
    <t>1717.37         1716.82</t>
  </si>
  <si>
    <t>1716.82         1716.31</t>
  </si>
  <si>
    <t>1716.31         1715.82</t>
  </si>
  <si>
    <t>1715.82         1715.32</t>
  </si>
  <si>
    <t>1715.32         1714.79</t>
  </si>
  <si>
    <t>1714.79         1714.15</t>
  </si>
  <si>
    <t>1714.15         1713.61</t>
  </si>
  <si>
    <t>1713.61         1713</t>
  </si>
  <si>
    <t>1713            1712.5</t>
  </si>
  <si>
    <t>1712.5          1711.92</t>
  </si>
  <si>
    <t>1711.92         1711.41</t>
  </si>
  <si>
    <t>1711.41         1710.9</t>
  </si>
  <si>
    <t>1710.9          1710.47</t>
  </si>
  <si>
    <t>1710.47         1709.95</t>
  </si>
  <si>
    <t>1709.95         1709.42</t>
  </si>
  <si>
    <t>1709.42         1708.83</t>
  </si>
  <si>
    <t>1708.83         1708.36</t>
  </si>
  <si>
    <t>1708.36         1707.87</t>
  </si>
  <si>
    <t>1707.87         1707.25</t>
  </si>
  <si>
    <t>1707.25         1706.74</t>
  </si>
  <si>
    <t>1706.74         1706.17</t>
  </si>
  <si>
    <t>1706.17         1705.57</t>
  </si>
  <si>
    <t>1705.57         1704.89</t>
  </si>
  <si>
    <t>1704.89         1704.31</t>
  </si>
  <si>
    <t>1704.31         1703.75</t>
  </si>
  <si>
    <t>1703.75         1703.07</t>
  </si>
  <si>
    <t>1703.07         1702.49</t>
  </si>
  <si>
    <t>1702.49         1701.88</t>
  </si>
  <si>
    <t>1701.88         1701.48</t>
  </si>
  <si>
    <t>1701.48         1701.45</t>
  </si>
  <si>
    <t>1701.45         1701.41</t>
  </si>
  <si>
    <t>1701.41         1701.31</t>
  </si>
  <si>
    <t>1701.31         1700.76</t>
  </si>
  <si>
    <t>1700.76         1700.15</t>
  </si>
  <si>
    <t>1700.15         1699.58</t>
  </si>
  <si>
    <t>1699.58         1698.98</t>
  </si>
  <si>
    <t>1698.98         1698.31</t>
  </si>
  <si>
    <t>1698.31         1697.67</t>
  </si>
  <si>
    <t>1697.67         1697.16</t>
  </si>
  <si>
    <t>1697.16         1696.6</t>
  </si>
  <si>
    <t>1696.6          1696.03</t>
  </si>
  <si>
    <t>1696.03         1695.47</t>
  </si>
  <si>
    <t>1695.47         1694.89</t>
  </si>
  <si>
    <t>1694.89         1694.4</t>
  </si>
  <si>
    <t>1694.4          1693.82</t>
  </si>
  <si>
    <t>1693.82         1693.29</t>
  </si>
  <si>
    <t>1693.29         1692.75</t>
  </si>
  <si>
    <t>1692.75         1692.18</t>
  </si>
  <si>
    <t>1692.18         1691.6</t>
  </si>
  <si>
    <t>1691.6          1691.1</t>
  </si>
  <si>
    <t>1691.1          1690.55</t>
  </si>
  <si>
    <t>1690.55         1689.87</t>
  </si>
  <si>
    <t>1689.87         1689.31</t>
  </si>
  <si>
    <t>1689.31         1688.8</t>
  </si>
  <si>
    <t>1688.8          1688.32</t>
  </si>
  <si>
    <t>1688.32         1687.77</t>
  </si>
  <si>
    <t>1687.77         1687.25</t>
  </si>
  <si>
    <t>1687.25         1686.72</t>
  </si>
  <si>
    <t>1686.72         1686.23</t>
  </si>
  <si>
    <t>1686.23         1685.71</t>
  </si>
  <si>
    <t>1685.71         1685.21</t>
  </si>
  <si>
    <t>1685.21         1684.61</t>
  </si>
  <si>
    <t>1684.61         1684.04</t>
  </si>
  <si>
    <t>1684.04         1683.26</t>
  </si>
  <si>
    <t>1683.26         1682.68</t>
  </si>
  <si>
    <t>1682.68         1682.21</t>
  </si>
  <si>
    <t>1682.21         1681.85</t>
  </si>
  <si>
    <t>1681.85         1681.37</t>
  </si>
  <si>
    <t>1681.37         1680.89</t>
  </si>
  <si>
    <t>1680.89         1680.23</t>
  </si>
  <si>
    <t>1680.23         1679.47</t>
  </si>
  <si>
    <t xml:space="preserve">Poplar2Yellow   </t>
  </si>
  <si>
    <t>1678.5          1677.95</t>
  </si>
  <si>
    <t>1677.95         1677.36</t>
  </si>
  <si>
    <t>1677.36         1676.8</t>
  </si>
  <si>
    <t>1676.8          1676.24</t>
  </si>
  <si>
    <t>1676.24         1675.59</t>
  </si>
  <si>
    <t>1675.59         1675.03</t>
  </si>
  <si>
    <t>1675.03         1674.38</t>
  </si>
  <si>
    <t>1674.38         1673.85</t>
  </si>
  <si>
    <t>1673.85         1673.29</t>
  </si>
  <si>
    <t>1673.29         1672.76</t>
  </si>
  <si>
    <t>1672.76         1672.21</t>
  </si>
  <si>
    <t>1672.21         1671.76</t>
  </si>
  <si>
    <t>1671.76         1671.3</t>
  </si>
  <si>
    <t>1671.3          1670.83</t>
  </si>
  <si>
    <t>1670.83         1670.09</t>
  </si>
  <si>
    <t>1670.09         1669.52</t>
  </si>
  <si>
    <t>1669.52         1668.98</t>
  </si>
  <si>
    <t>1668.98         1668.42</t>
  </si>
  <si>
    <t>1668.42         1667.88</t>
  </si>
  <si>
    <t>1667.88         1667.37</t>
  </si>
  <si>
    <t>1667.37         1666.88</t>
  </si>
  <si>
    <t>1666.88         1666.33</t>
  </si>
  <si>
    <t>1666.33         1665.86</t>
  </si>
  <si>
    <t>1665.86         1665.32</t>
  </si>
  <si>
    <t>1665.32         1664.78</t>
  </si>
  <si>
    <t>1664.78         1664.18</t>
  </si>
  <si>
    <t>1664.18         1663.66</t>
  </si>
  <si>
    <t>1663.66         1663.48</t>
  </si>
  <si>
    <t>1663.48         1663.36</t>
  </si>
  <si>
    <t>1663.36         1663.32</t>
  </si>
  <si>
    <t>1663.32         1663.15</t>
  </si>
  <si>
    <t>1663.15         1662.57</t>
  </si>
  <si>
    <t>1662.57         1661.89</t>
  </si>
  <si>
    <t>1661.89         1661.39</t>
  </si>
  <si>
    <t>1661.39         1660.89</t>
  </si>
  <si>
    <t>1660.89         1660.27</t>
  </si>
  <si>
    <t>1660.27         1659.21</t>
  </si>
  <si>
    <t>1659.21         1658.86</t>
  </si>
  <si>
    <t>1658.86         1658.3</t>
  </si>
  <si>
    <t>1658.3          1657.76</t>
  </si>
  <si>
    <t>1657.76         1657.2</t>
  </si>
  <si>
    <t>1657.2          1656.68</t>
  </si>
  <si>
    <t>1656.68         1656.04</t>
  </si>
  <si>
    <t>1656.04         1655.45</t>
  </si>
  <si>
    <t>1655.45         1654.85</t>
  </si>
  <si>
    <t>1654.85         1654.36</t>
  </si>
  <si>
    <t>1654.36         1653.73</t>
  </si>
  <si>
    <t>1653.73         1653.14</t>
  </si>
  <si>
    <t>1653.14         1652.61</t>
  </si>
  <si>
    <t>1652.61         1652.14</t>
  </si>
  <si>
    <t>1652.14         1651.61</t>
  </si>
  <si>
    <t>1651.61         1651.1</t>
  </si>
  <si>
    <t>1651.1          1650.53</t>
  </si>
  <si>
    <t>1650.53         1649.97</t>
  </si>
  <si>
    <t>1649.97         1649.47</t>
  </si>
  <si>
    <t>1649.47         1648.95</t>
  </si>
  <si>
    <t>1648.95         1648.4</t>
  </si>
  <si>
    <t>1648.4          1647.84</t>
  </si>
  <si>
    <t>1647.84         1647.33</t>
  </si>
  <si>
    <t>1647.33         1646.79</t>
  </si>
  <si>
    <t>1646.79         1646.26</t>
  </si>
  <si>
    <t>1646.26         1645.69</t>
  </si>
  <si>
    <t>1645.69         1645.1</t>
  </si>
  <si>
    <t>1645.1          1644.56</t>
  </si>
  <si>
    <t>1644.56         1644.06</t>
  </si>
  <si>
    <t>1644.06         1643.59</t>
  </si>
  <si>
    <t>1643.59         1643.06</t>
  </si>
  <si>
    <t>1643.06         1642.53</t>
  </si>
  <si>
    <t>1642.53         1642</t>
  </si>
  <si>
    <t>1642            1641.45</t>
  </si>
  <si>
    <t>1641.45         1640.88</t>
  </si>
  <si>
    <t>1640.88         1640.36</t>
  </si>
  <si>
    <t>1640.36         1639.88</t>
  </si>
  <si>
    <t>1639.88         1639.33</t>
  </si>
  <si>
    <t>1639.33         1638.81</t>
  </si>
  <si>
    <t>1638.81         1638.31</t>
  </si>
  <si>
    <t>1638.31         1637.92</t>
  </si>
  <si>
    <t>1637.92         1637.35</t>
  </si>
  <si>
    <t>1637.35         1636.74</t>
  </si>
  <si>
    <t>1636.74         1636.15</t>
  </si>
  <si>
    <t>1636.15         1635.55</t>
  </si>
  <si>
    <t>1635.55         1635</t>
  </si>
  <si>
    <t>1635            1634.37</t>
  </si>
  <si>
    <t>1634.37         1633.94</t>
  </si>
  <si>
    <t>1633.94         1633.34</t>
  </si>
  <si>
    <t>1633.34         1632.59</t>
  </si>
  <si>
    <t>1632.59         1631.78</t>
  </si>
  <si>
    <t>1631.78         1631.39</t>
  </si>
  <si>
    <t>1631.39         1630.8</t>
  </si>
  <si>
    <t>1630.8          1630.18</t>
  </si>
  <si>
    <t>1630.18         1629.58</t>
  </si>
  <si>
    <t>1629.58         1629.02</t>
  </si>
  <si>
    <t>1629.02         1628.56</t>
  </si>
  <si>
    <t>1628.56         1628.17</t>
  </si>
  <si>
    <t>1628.17         1627.64</t>
  </si>
  <si>
    <t>1627.64         1627.08</t>
  </si>
  <si>
    <t>1627.08         1626.51</t>
  </si>
  <si>
    <t>1626.51         1625.98</t>
  </si>
  <si>
    <t>1625.98         1625.4</t>
  </si>
  <si>
    <t>1625.4          1624.86</t>
  </si>
  <si>
    <t>1624.86         1624.36</t>
  </si>
  <si>
    <t>1624.36         1623.94</t>
  </si>
  <si>
    <t>1623.94         1623.53</t>
  </si>
  <si>
    <t>1623.53         1623.01</t>
  </si>
  <si>
    <t>1623.01         1622.52</t>
  </si>
  <si>
    <t>1622.52         1622.07</t>
  </si>
  <si>
    <t>1622.07         1621.57</t>
  </si>
  <si>
    <t>1621.57         1621.18</t>
  </si>
  <si>
    <t>1621.18         1620.77</t>
  </si>
  <si>
    <t>1620.77         1620.73</t>
  </si>
  <si>
    <t>1620.73         1620.65</t>
  </si>
  <si>
    <t>1620.65         1620.03</t>
  </si>
  <si>
    <t>1620.03         1619.44</t>
  </si>
  <si>
    <t>1619.44         1618.88</t>
  </si>
  <si>
    <t>1618.88         1618.33</t>
  </si>
  <si>
    <t>1618.33         1617.82</t>
  </si>
  <si>
    <t>1617.82         1617.28</t>
  </si>
  <si>
    <t>1617.28         1616.7</t>
  </si>
  <si>
    <t>1616.7          1616.17</t>
  </si>
  <si>
    <t>1616.17         1615.6</t>
  </si>
  <si>
    <t>1615.6          1615.03</t>
  </si>
  <si>
    <t>1615.03         1614.51</t>
  </si>
  <si>
    <t>1614.51         1613.9</t>
  </si>
  <si>
    <t>1613.9          1613.32</t>
  </si>
  <si>
    <t>1613.32         1612.75</t>
  </si>
  <si>
    <t>1612.75         1612.21</t>
  </si>
  <si>
    <t>1612.21         1611.61</t>
  </si>
  <si>
    <t>1611.61         1611.04</t>
  </si>
  <si>
    <t>1611.04         1610.52</t>
  </si>
  <si>
    <t>1610.52         1609.94</t>
  </si>
  <si>
    <t>1609.94         1609.38</t>
  </si>
  <si>
    <t>1609.38         1608.79</t>
  </si>
  <si>
    <t>1608.79         1608.26</t>
  </si>
  <si>
    <t>1608.26         1607.74</t>
  </si>
  <si>
    <t>1607.74         1607.21</t>
  </si>
  <si>
    <t>1607.21         1606.63</t>
  </si>
  <si>
    <t>1606.63         1606.06</t>
  </si>
  <si>
    <t>1606.06         1605.5</t>
  </si>
  <si>
    <t>1605.5          1604.92</t>
  </si>
  <si>
    <t>1604.92         1604.36</t>
  </si>
  <si>
    <t>1604.36         1603.79</t>
  </si>
  <si>
    <t>1603.79         1603.29</t>
  </si>
  <si>
    <t>1603.29         1599.33</t>
  </si>
  <si>
    <t>1599.33         1598.77</t>
  </si>
  <si>
    <t>1598.77         1598.25</t>
  </si>
  <si>
    <t>1598.25         1597.67</t>
  </si>
  <si>
    <t>1597.67         1597.4</t>
  </si>
  <si>
    <t>1597.4          1597.17</t>
  </si>
  <si>
    <t>1597.17         1596.65</t>
  </si>
  <si>
    <t>1596.65         1596.13</t>
  </si>
  <si>
    <t>1596.13         1595.6</t>
  </si>
  <si>
    <t>1595.6          1595.07</t>
  </si>
  <si>
    <t>1595.07         1594.64</t>
  </si>
  <si>
    <t>1594.64         1594.24</t>
  </si>
  <si>
    <t>1594.24         1593.78</t>
  </si>
  <si>
    <t>1593.78         1593.25</t>
  </si>
  <si>
    <t>1593.25         1592.42</t>
  </si>
  <si>
    <t>1592.42         1591.61</t>
  </si>
  <si>
    <t>1591.61         1591.03</t>
  </si>
  <si>
    <t>1591.03         1590.5</t>
  </si>
  <si>
    <t>1590.5          1590.02</t>
  </si>
  <si>
    <t>1590.02         1589.16</t>
  </si>
  <si>
    <t>1589.16         1589.12</t>
  </si>
  <si>
    <t>1589.12         1588.95</t>
  </si>
  <si>
    <t>1588.95         1588.83</t>
  </si>
  <si>
    <t>1588.83         1588.31</t>
  </si>
  <si>
    <t>1588.31         1588.01</t>
  </si>
  <si>
    <t>1588.01         1587.58</t>
  </si>
  <si>
    <t>1587.58         1587.13</t>
  </si>
  <si>
    <t>1587.13         1586.74</t>
  </si>
  <si>
    <t>1586.74         1586.39</t>
  </si>
  <si>
    <t>1586.39         1585.97</t>
  </si>
  <si>
    <t>1585.97         1585.28</t>
  </si>
  <si>
    <t>1585.28         1585.12</t>
  </si>
  <si>
    <t>1585.12         1584.93</t>
  </si>
  <si>
    <t>1584.93         1584.72</t>
  </si>
  <si>
    <t>1584.72         1584.41</t>
  </si>
  <si>
    <t>1584.41         1583.95</t>
  </si>
  <si>
    <t>1583.95         1583.42</t>
  </si>
  <si>
    <t>1583.42         1582.94</t>
  </si>
  <si>
    <t>1582.94         1582.43</t>
  </si>
  <si>
    <t>1582.43         1582.01</t>
  </si>
  <si>
    <t>Yellow2GarrisonD</t>
  </si>
  <si>
    <t>1581.35         1581.1</t>
  </si>
  <si>
    <t>1581.1          1580.75</t>
  </si>
  <si>
    <t>1580.75         1580.34</t>
  </si>
  <si>
    <t>1580.34         1579.97</t>
  </si>
  <si>
    <t>1579.97         1579.41</t>
  </si>
  <si>
    <t>1579.41         1578.98</t>
  </si>
  <si>
    <t>1578.98         1578.57</t>
  </si>
  <si>
    <t>1578.57         1578.04</t>
  </si>
  <si>
    <t>1578.04         1577.67</t>
  </si>
  <si>
    <t>1577.67         1577.17</t>
  </si>
  <si>
    <t>1577.17         1577.03</t>
  </si>
  <si>
    <t>1577.03         1576.37</t>
  </si>
  <si>
    <t>1576.37         1576.08</t>
  </si>
  <si>
    <t>1576.08         1575.69</t>
  </si>
  <si>
    <t>1575.69         1575.1</t>
  </si>
  <si>
    <t>1575.1          1574.67</t>
  </si>
  <si>
    <t>1574.67         1574.26</t>
  </si>
  <si>
    <t>1574.26         1574.02</t>
  </si>
  <si>
    <t>1574.02         1571.85</t>
  </si>
  <si>
    <t>1571.85         1570.96</t>
  </si>
  <si>
    <t>1570.96         1569.48</t>
  </si>
  <si>
    <t>1569.48         1568.25</t>
  </si>
  <si>
    <t>1568.25         1567.86</t>
  </si>
  <si>
    <t>1567.86         1567.5</t>
  </si>
  <si>
    <t>1567.5          1567.03</t>
  </si>
  <si>
    <t>1567.03         1566.55</t>
  </si>
  <si>
    <t>1566.55         1565.87</t>
  </si>
  <si>
    <t>1565.87         1565.43</t>
  </si>
  <si>
    <t>1565.43         1564.87</t>
  </si>
  <si>
    <t>1564.87         1564.49</t>
  </si>
  <si>
    <t>1564.49         1564.1</t>
  </si>
  <si>
    <t>1564.1          1563.64</t>
  </si>
  <si>
    <t>1563.64         1563.19</t>
  </si>
  <si>
    <t>1563.19         1562.68</t>
  </si>
  <si>
    <t>1562.68         1562.31</t>
  </si>
  <si>
    <t>1562.31         1561.81</t>
  </si>
  <si>
    <t>1561.81         1561.12</t>
  </si>
  <si>
    <t>1561.12         1560.55</t>
  </si>
  <si>
    <t>1560.55         1559.97</t>
  </si>
  <si>
    <t>1559.97         1559.33</t>
  </si>
  <si>
    <t>1559.33         1558.9</t>
  </si>
  <si>
    <t>1558.9          1558.28</t>
  </si>
  <si>
    <t>1558.28         1557.68</t>
  </si>
  <si>
    <t>1557.68         1557.48</t>
  </si>
  <si>
    <t>1557.48         1557.04</t>
  </si>
  <si>
    <t>1557.04         1556.43</t>
  </si>
  <si>
    <t>1556.43         1555.56</t>
  </si>
  <si>
    <t>1555.56         1555.04</t>
  </si>
  <si>
    <t>1555.04         1554.43</t>
  </si>
  <si>
    <t>1554.43         1554.18</t>
  </si>
  <si>
    <t>1554.18         1553.71</t>
  </si>
  <si>
    <t>1553.71         1553.15</t>
  </si>
  <si>
    <t>1553.15         1552.74</t>
  </si>
  <si>
    <t>1552.74         1552.67</t>
  </si>
  <si>
    <t>1552.67         1552.63</t>
  </si>
  <si>
    <t>1552.63         1552.2</t>
  </si>
  <si>
    <t>1552.2          1551.72</t>
  </si>
  <si>
    <t>1551.72         1551.19</t>
  </si>
  <si>
    <t>1551.19         1550.72</t>
  </si>
  <si>
    <t>1550.72         1550.19</t>
  </si>
  <si>
    <t>1550.19         1549.8</t>
  </si>
  <si>
    <t>1549.8          1549.26</t>
  </si>
  <si>
    <t>1549.26         1548.74</t>
  </si>
  <si>
    <t>1548.74         1548.19</t>
  </si>
  <si>
    <t>1548.19         1547.56</t>
  </si>
  <si>
    <t>1547.56         1547.26</t>
  </si>
  <si>
    <t>1547.26         1544.95</t>
  </si>
  <si>
    <t>1544.95         1544.77</t>
  </si>
  <si>
    <t>1544.77         1544.34</t>
  </si>
  <si>
    <t>1544.34         1544.17</t>
  </si>
  <si>
    <t>1544.17         1543.7</t>
  </si>
  <si>
    <t>1543.7          1543.18</t>
  </si>
  <si>
    <t>1543.18         1542.67</t>
  </si>
  <si>
    <t>1542.67         1541.86</t>
  </si>
  <si>
    <t>1541.86         1541.35</t>
  </si>
  <si>
    <t>1541.35         1540.88</t>
  </si>
  <si>
    <t>1540.88         1540.53</t>
  </si>
  <si>
    <t>1540.53         1539.93</t>
  </si>
  <si>
    <t>1539.93         1539.41</t>
  </si>
  <si>
    <t>1539.41         1538.88</t>
  </si>
  <si>
    <t>1538.88         1538.37</t>
  </si>
  <si>
    <t>1538.37         1537.89</t>
  </si>
  <si>
    <t>1537.89         1537.51</t>
  </si>
  <si>
    <t>1537.51         1537.04</t>
  </si>
  <si>
    <t>1537.04         1536.51</t>
  </si>
  <si>
    <t>1536.51         1535.89</t>
  </si>
  <si>
    <t>1535.89         1535.67</t>
  </si>
  <si>
    <t>1535.67         1535.55</t>
  </si>
  <si>
    <t>1535.55         1534.87</t>
  </si>
  <si>
    <t>1534.87         1534.31</t>
  </si>
  <si>
    <t>1534.31         1533.78</t>
  </si>
  <si>
    <t>1533.78         1533.47</t>
  </si>
  <si>
    <t>1533.47         1532.76</t>
  </si>
  <si>
    <t>1532.76         1532.23</t>
  </si>
  <si>
    <t>1532.23         1531.72</t>
  </si>
  <si>
    <t>1531.72         1531.23</t>
  </si>
  <si>
    <t>1531.23         1530.56</t>
  </si>
  <si>
    <t>1530.56         1530.45</t>
  </si>
  <si>
    <t>1530.45         1529.8</t>
  </si>
  <si>
    <t>1529.8          1529.18</t>
  </si>
  <si>
    <t>1529.18         1528.67</t>
  </si>
  <si>
    <t>1528.67         1528.05</t>
  </si>
  <si>
    <t>1528.05         1527.4</t>
  </si>
  <si>
    <t>1527.4          1526.95</t>
  </si>
  <si>
    <t>1526.95         1526.43</t>
  </si>
  <si>
    <t>1526.43         1525.98</t>
  </si>
  <si>
    <t>1525.98         1525.54</t>
  </si>
  <si>
    <t>1525.54         1525.15</t>
  </si>
  <si>
    <t>1525.15         1524.71</t>
  </si>
  <si>
    <t>1524.71         1524.32</t>
  </si>
  <si>
    <t>1524.32         1523.86</t>
  </si>
  <si>
    <t>1523.86         1523.35</t>
  </si>
  <si>
    <t>1523.35         1522.78</t>
  </si>
  <si>
    <t>1522.78         1522.21</t>
  </si>
  <si>
    <t>1522.21         1521.57</t>
  </si>
  <si>
    <t>1521.57         1521.09</t>
  </si>
  <si>
    <t>1521.09         1520.59</t>
  </si>
  <si>
    <t>1520.59         1520.08</t>
  </si>
  <si>
    <t>1520.08         1519.62</t>
  </si>
  <si>
    <t>1519.62         1519.18</t>
  </si>
  <si>
    <t>1519.18         1518.74</t>
  </si>
  <si>
    <t>1518.74         1518.3</t>
  </si>
  <si>
    <t>1518.3          1517.87</t>
  </si>
  <si>
    <t>1517.87         1517.45</t>
  </si>
  <si>
    <t>1517.45         1517.01</t>
  </si>
  <si>
    <t>1517.01         1516.58</t>
  </si>
  <si>
    <t>1516.58         1516.16</t>
  </si>
  <si>
    <t>1516.16         1515.63</t>
  </si>
  <si>
    <t>1515.63         1515.09</t>
  </si>
  <si>
    <t>1515.09         1514.58</t>
  </si>
  <si>
    <t>1514.58         1514.08</t>
  </si>
  <si>
    <t>1514.08         1513.59</t>
  </si>
  <si>
    <t>1513.59         1513.1</t>
  </si>
  <si>
    <t>1513.1          1512.61</t>
  </si>
  <si>
    <t>1512.61         1512.13</t>
  </si>
  <si>
    <t>1512.13         1511.6</t>
  </si>
  <si>
    <t>1511.6          1511.09</t>
  </si>
  <si>
    <t>1511.09         1510.6</t>
  </si>
  <si>
    <t>1510.6          1510.15</t>
  </si>
  <si>
    <t>1510.15         1509.68</t>
  </si>
  <si>
    <t>1509.68         1509.16</t>
  </si>
  <si>
    <t>1509.16         1508.68</t>
  </si>
  <si>
    <t>1508.68         1508.13</t>
  </si>
  <si>
    <t>1508.13         1507.57</t>
  </si>
  <si>
    <t>1507.57         1507.01</t>
  </si>
  <si>
    <t>1507.01         1506.48</t>
  </si>
  <si>
    <t>1506.48         1505.94</t>
  </si>
  <si>
    <t>1505.94         1505.4</t>
  </si>
  <si>
    <t>1505.4          1504.87</t>
  </si>
  <si>
    <t>1504.87         1504.35</t>
  </si>
  <si>
    <t>1504.35         1503.84</t>
  </si>
  <si>
    <t>1503.84         1503.34</t>
  </si>
  <si>
    <t>1503.34         1502.82</t>
  </si>
  <si>
    <t>1502.82         1502.34</t>
  </si>
  <si>
    <t>1502.34         1501.82</t>
  </si>
  <si>
    <t>1501.82         1501.26</t>
  </si>
  <si>
    <t>1501.26         1500.72</t>
  </si>
  <si>
    <t>1500.72         1500.17</t>
  </si>
  <si>
    <t>1500.17         1499.59</t>
  </si>
  <si>
    <t>1499.59         1499.09</t>
  </si>
  <si>
    <t>1499.09         1498.59</t>
  </si>
  <si>
    <t>1498.59         1498.09</t>
  </si>
  <si>
    <t>1498.09         1497.59</t>
  </si>
  <si>
    <t>1497.59         1497.1</t>
  </si>
  <si>
    <t>1497.1          1496.6</t>
  </si>
  <si>
    <t>1496.6          1496.11</t>
  </si>
  <si>
    <t>1496.11         1495.63</t>
  </si>
  <si>
    <t>1495.63         1495.15</t>
  </si>
  <si>
    <t>1495.15         1494.66</t>
  </si>
  <si>
    <t>1494.66         1494.19</t>
  </si>
  <si>
    <t>1494.19         1493.71</t>
  </si>
  <si>
    <t>1493.71         1493.22</t>
  </si>
  <si>
    <t>1493.22         1492.76</t>
  </si>
  <si>
    <t>1492.76         1492.27</t>
  </si>
  <si>
    <t>1492.27         1491.8</t>
  </si>
  <si>
    <t>1491.8          1491.31</t>
  </si>
  <si>
    <t>1491.31         1490.82</t>
  </si>
  <si>
    <t>1490.82         1490.33</t>
  </si>
  <si>
    <t>1490.33         1489.85</t>
  </si>
  <si>
    <t>1489.85         1489.38</t>
  </si>
  <si>
    <t>1489.38         1488.93</t>
  </si>
  <si>
    <t>1488.93         1488.47</t>
  </si>
  <si>
    <t>1488.47         1488</t>
  </si>
  <si>
    <t>1488            1487.53</t>
  </si>
  <si>
    <t>1487.53         1485.73</t>
  </si>
  <si>
    <t>1485.73         1483.86</t>
  </si>
  <si>
    <t>1483.86         1480.5</t>
  </si>
  <si>
    <t>1480.5          1477.64</t>
  </si>
  <si>
    <t>1477.64         1472</t>
  </si>
  <si>
    <t>1472            1468.74</t>
  </si>
  <si>
    <t>1468.74         1462.16</t>
  </si>
  <si>
    <t>1462.16         1456.48</t>
  </si>
  <si>
    <t>1456.48         1453.22</t>
  </si>
  <si>
    <t>1453.22         1450.07</t>
  </si>
  <si>
    <t>1450.07         1444.98</t>
  </si>
  <si>
    <t>1444.98         1439.2</t>
  </si>
  <si>
    <t>1439.2          1436.77</t>
  </si>
  <si>
    <t>1436.77         1434.67</t>
  </si>
  <si>
    <t>1434.67         1428.19</t>
  </si>
  <si>
    <t>1428.19         1421.5</t>
  </si>
  <si>
    <t>1421.5          1417.12</t>
  </si>
  <si>
    <t>1417.12         1414.33</t>
  </si>
  <si>
    <t>1414.33         1409.49</t>
  </si>
  <si>
    <t>1409.49         1402.8</t>
  </si>
  <si>
    <t>1402.8          1398.48</t>
  </si>
  <si>
    <t>1398.48         1394.68</t>
  </si>
  <si>
    <t>1394.68         1392.5</t>
  </si>
  <si>
    <t>1392.5          1391.08</t>
  </si>
  <si>
    <t>59 (26JUN1985 06:00:00)-upstream face - velocity (m/s)</t>
  </si>
  <si>
    <t>59 (26JUN1985 06:00:00)-Water Temperature (C)</t>
  </si>
  <si>
    <t>59 (26JUN1985 06:00:00)-upstream face - advection mass (g)</t>
  </si>
  <si>
    <t>60 (26JUN1985 09:00:00)-upstream face - velocity (m/s)</t>
  </si>
  <si>
    <t>60 (26JUN1985 09:00:00)-Water Temperature (C)</t>
  </si>
  <si>
    <t>60 (26JUN1985 09:00:00)-upstream face - advection mass (g)</t>
  </si>
  <si>
    <t>61 (26JUN1985 12:00:00)-upstream face - velocity (m/s)</t>
  </si>
  <si>
    <t>61 (26JUN1985 12:00:00)-Water Temperature (C)</t>
  </si>
  <si>
    <t>61 (26JUN1985 12:00:00)-upstream face - advection mass (g)</t>
  </si>
  <si>
    <t>62 (26JUN1985 15:00:00)-upstream face - velocity (m/s)</t>
  </si>
  <si>
    <t>62 (26JUN1985 15:00:00)-Water Temperature (C)</t>
  </si>
  <si>
    <t>62 (26JUN1985 15:00:00)-upstream face - advection mass (g)</t>
  </si>
  <si>
    <t>63 (26JUN1985 18:00:00)-upstream face - velocity (m/s)</t>
  </si>
  <si>
    <t>63 (26JUN1985 18:00:00)-Water Temperature (C)</t>
  </si>
  <si>
    <t>63 (26JUN1985 18:00:00)-upstream face - advection mass (g)</t>
  </si>
  <si>
    <t>64 (26JUN1985 21:00:00)-upstream face - velocity (m/s)</t>
  </si>
  <si>
    <t>64 (26JUN1985 21:00:00)-Water Temperature (C)</t>
  </si>
  <si>
    <t>64 (26JUN1985 21:00:00)-upstream face - advection mass (g)</t>
  </si>
  <si>
    <t>65 (27JUN1985 00:00:00)-upstream face - velocity (m/s)</t>
  </si>
  <si>
    <t>65 (27JUN1985 00:00:00)-Water Temperature (C)</t>
  </si>
  <si>
    <t>65 (27JUN1985 00:00:00)-upstream face - advection mass (g)</t>
  </si>
  <si>
    <t>66 (27JUN1985 03:00:00)-upstream face - velocity (m/s)</t>
  </si>
  <si>
    <t>66 (27JUN1985 03:00:00)-Water Temperature (C)</t>
  </si>
  <si>
    <t>66 (27JUN1985 03:00:00)-upstream face - advection mass (g)</t>
  </si>
  <si>
    <t>67 (27JUN1985 06:00:00)-upstream face - velocity (m/s)</t>
  </si>
  <si>
    <t>67 (27JUN1985 06:00:00)-Water Temperature (C)</t>
  </si>
  <si>
    <t>67 (27JUN1985 06:00:00)-upstream face - advection mass (g)</t>
  </si>
  <si>
    <t>68 (27JUN1985 09:00:00)-upstream face - velocity (m/s)</t>
  </si>
  <si>
    <t>68 (27JUN1985 09:00:00)-Water Temperature (C)</t>
  </si>
  <si>
    <t>68 (27JUN1985 09:00:00)-upstream face - advection mass (g)</t>
  </si>
  <si>
    <t>69 (27JUN1985 12:00:00)-upstream face - velocity (m/s)</t>
  </si>
  <si>
    <t>69 (27JUN1985 12:00:00)-Water Temperature (C)</t>
  </si>
  <si>
    <t>69 (27JUN1985 12:00:00)-upstream face - advection mass (g)</t>
  </si>
  <si>
    <t>70 (27JUN1985 15:00:00)-upstream face - velocity (m/s)</t>
  </si>
  <si>
    <t>70 (27JUN1985 15:00:00)-Water Temperature (C)</t>
  </si>
  <si>
    <t>70 (27JUN1985 15:00:00)-upstream face - advection mass (g)</t>
  </si>
  <si>
    <t>71 (27JUN1985 18:00:00)-upstream face - velocity (m/s)</t>
  </si>
  <si>
    <t>71 (27JUN1985 18:00:00)-Water Temperature (C)</t>
  </si>
  <si>
    <t>71 (27JUN1985 18:00:00)-upstream face - advection mass (g)</t>
  </si>
  <si>
    <t>72 (27JUN1985 21:00:00)-upstream face - velocity (m/s)</t>
  </si>
  <si>
    <t>72 (27JUN1985 21:00:00)-Water Temperature (C)</t>
  </si>
  <si>
    <t>72 (27JUN1985 21:00:00)-upstream face - advection mass (g)</t>
  </si>
  <si>
    <t>73 (28JUN1985 00:00:00)-upstream face - velocity (m/s)</t>
  </si>
  <si>
    <t>73 (28JUN1985 00:00:00)-Water Temperature (C)</t>
  </si>
  <si>
    <t>73 (28JUN1985 00:00:00)-upstream face - advection mass (g)</t>
  </si>
  <si>
    <t>74 (28JUN1985 03:00:00)-upstream face - velocity (m/s)</t>
  </si>
  <si>
    <t>74 (28JUN1985 03:00:00)-Water Temperature (C)</t>
  </si>
  <si>
    <t>74 (28JUN1985 03:00:00)-upstream face - advection mass (g)</t>
  </si>
  <si>
    <t>75 (28JUN1985 06:00:00)-upstream face - velocity (m/s)</t>
  </si>
  <si>
    <t>75 (28JUN1985 06:00:00)-Water Temperature (C)</t>
  </si>
  <si>
    <t>75 (28JUN1985 06:00:00)-upstream face - advection mass (g)</t>
  </si>
  <si>
    <t>76 (28JUN1985 09:00:00)-upstream face - velocity (m/s)</t>
  </si>
  <si>
    <t>76 (28JUN1985 09:00:00)-Water Temperature (C)</t>
  </si>
  <si>
    <t>76 (28JUN1985 09:00:00)-upstream face - advection mass (g)</t>
  </si>
  <si>
    <t>77 (28JUN1985 12:00:00)-upstream face - velocity (m/s)</t>
  </si>
  <si>
    <t>77 (28JUN1985 12:00:00)-Water Temperature (C)</t>
  </si>
  <si>
    <t>77 (28JUN1985 12:00:00)-upstream face - advection mass (g)</t>
  </si>
  <si>
    <t>78 (28JUN1985 15:00:00)-upstream face - velocity (m/s)</t>
  </si>
  <si>
    <t>78 (28JUN1985 15:00:00)-Water Temperature (C)</t>
  </si>
  <si>
    <t>78 (28JUN1985 15:00:00)-upstream face - advection mass (g)</t>
  </si>
  <si>
    <t>79 (28JUN1985 18:00:00)-upstream face - velocity (m/s)</t>
  </si>
  <si>
    <t>79 (28JUN1985 18:00:00)-Water Temperature (C)</t>
  </si>
  <si>
    <t>79 (28JUN1985 18:00:00)-upstream face - advection mass (g)</t>
  </si>
  <si>
    <t>80 (28JUN1985 21:00:00)-upstream face - velocity (m/s)</t>
  </si>
  <si>
    <t>80 (28JUN1985 21:00:00)-Water Temperature (C)</t>
  </si>
  <si>
    <t>80 (28JUN1985 21:00:00)-upstream face - advection mass (g)</t>
  </si>
  <si>
    <t>81 (29JUN1985 00:00:00)-upstream face - velocity (m/s)</t>
  </si>
  <si>
    <t>81 (29JUN1985 00:00:00)-Water Temperature (C)</t>
  </si>
  <si>
    <t>81 (29JUN1985 00:00:00)-upstream face - advection mass (g)</t>
  </si>
  <si>
    <t>82 (29JUN1985 03:00:00)-upstream face - velocity (m/s)</t>
  </si>
  <si>
    <t>82 (29JUN1985 03:00:00)-Water Temperature (C)</t>
  </si>
  <si>
    <t>82 (29JUN1985 03:00:00)-upstream face - advection mass (g)</t>
  </si>
  <si>
    <t>83 (29JUN1985 06:00:00)-upstream face - velocity (m/s)</t>
  </si>
  <si>
    <t>83 (29JUN1985 06:00:00)-Water Temperature (C)</t>
  </si>
  <si>
    <t>83 (29JUN1985 06:00:00)-upstream face - advection mass (g)</t>
  </si>
  <si>
    <t>84 (29JUN1985 09:00:00)-upstream face - velocity (m/s)</t>
  </si>
  <si>
    <t>84 (29JUN1985 09:00:00)-Water Temperature (C)</t>
  </si>
  <si>
    <t>84 (29JUN1985 09:00:00)-upstream face - advection mass (g)</t>
  </si>
  <si>
    <t>85 (29JUN1985 12:00:00)-upstream face - velocity (m/s)</t>
  </si>
  <si>
    <t>85 (29JUN1985 12:00:00)-Water Temperature (C)</t>
  </si>
  <si>
    <t>85 (29JUN1985 12:00:00)-upstream face - advection mass (g)</t>
  </si>
  <si>
    <t>86 (29JUN1985 15:00:00)-upstream face - velocity (m/s)</t>
  </si>
  <si>
    <t>86 (29JUN1985 15:00:00)-Water Temperature (C)</t>
  </si>
  <si>
    <t>86 (29JUN1985 15:00:00)-upstream face - advection mass (g)</t>
  </si>
  <si>
    <t>87 (29JUN1985 18:00:00)-upstream face - velocity (m/s)</t>
  </si>
  <si>
    <t>87 (29JUN1985 18:00:00)-Water Temperature (C)</t>
  </si>
  <si>
    <t>87 (29JUN1985 18:00:00)-upstream face - advection mass (g)</t>
  </si>
  <si>
    <t>88 (29JUN1985 21:00:00)-upstream face - velocity (m/s)</t>
  </si>
  <si>
    <t>88 (29JUN1985 21:00:00)-Water Temperature (C)</t>
  </si>
  <si>
    <t>88 (29JUN1985 21:00:00)-upstream face - advection mass (g)</t>
  </si>
  <si>
    <t>89 (30JUN1985 00:00:00)-upstream face - velocity (m/s)</t>
  </si>
  <si>
    <t>89 (30JUN1985 00:00:00)-Water Temperature (C)</t>
  </si>
  <si>
    <t>89 (30JUN1985 00:00:00)-upstream face - advection mass (g)</t>
  </si>
  <si>
    <t>90 (30JUN1985 03:00:00)-upstream face - velocity (m/s)</t>
  </si>
  <si>
    <t>90 (30JUN1985 03:00:00)-Water Temperature (C)</t>
  </si>
  <si>
    <t>90 (30JUN1985 03:00:00)-upstream face - advection mass (g)</t>
  </si>
  <si>
    <t>91 (30JUN1985 06:00:00)-upstream face - velocity (m/s)</t>
  </si>
  <si>
    <t>91 (30JUN1985 06:00:00)-Water Temperature (C)</t>
  </si>
  <si>
    <t>91 (30JUN1985 06:00:00)-upstream face - advection mass (g)</t>
  </si>
  <si>
    <t>92 (30JUN1985 09:00:00)-upstream face - velocity (m/s)</t>
  </si>
  <si>
    <t>92 (30JUN1985 09:00:00)-Water Temperature (C)</t>
  </si>
  <si>
    <t>92 (30JUN1985 09:00:00)-upstream face - advection mass (g)</t>
  </si>
  <si>
    <t>93 (30JUN1985 12:00:00)-upstream face - velocity (m/s)</t>
  </si>
  <si>
    <t>93 (30JUN1985 12:00:00)-Water Temperature (C)</t>
  </si>
  <si>
    <t>93 (30JUN1985 12:00:00)-upstream face - advection mass (g)</t>
  </si>
  <si>
    <t>94 (30JUN1985 15:00:00)-upstream face - velocity (m/s)</t>
  </si>
  <si>
    <t>94 (30JUN1985 15:00:00)-Water Temperature (C)</t>
  </si>
  <si>
    <t>94 (30JUN1985 15:00:00)-upstream face - advection mass (g)</t>
  </si>
  <si>
    <t>95 (30JUN1985 18:00:00)-upstream face - velocity (m/s)</t>
  </si>
  <si>
    <t>95 (30JUN1985 18:00:00)-Water Temperature (C)</t>
  </si>
  <si>
    <t>95 (30JUN1985 18:00:00)-upstream face - advection mass (g)</t>
  </si>
  <si>
    <t>96 (30JUN1985 21:00:00)-upstream face - velocity (m/s)</t>
  </si>
  <si>
    <t>96 (30JUN1985 21:00:00)-Water Temperature (C)</t>
  </si>
  <si>
    <t>96 (30JUN1985 21:00:00)-upstream face - advection mass (g)</t>
  </si>
  <si>
    <t>97 (01JUL1985 00:00:00)-upstream face - velocity (m/s)</t>
  </si>
  <si>
    <t>97 (01JUL1985 00:00:00)-Water Temperature (C)</t>
  </si>
  <si>
    <t>97 (01JUL1985 00:00:00)-upstream face - advection mass (g)</t>
  </si>
  <si>
    <t>98 (01JUL1985 03:00:00)-upstream face - velocity (m/s)</t>
  </si>
  <si>
    <t>98 (01JUL1985 03:00:00)-Water Temperature (C)</t>
  </si>
  <si>
    <t>98 (01JUL1985 03:00:00)-upstream face - advection mass (g)</t>
  </si>
  <si>
    <t>99 (01JUL1985 06:00:00)-upstream face - velocity (m/s)</t>
  </si>
  <si>
    <t>99 (01JUL1985 06:00:00)-Water Temperature (C)</t>
  </si>
  <si>
    <t>99 (01JUL1985 06:00:00)-upstream face - advection mass (g)</t>
  </si>
  <si>
    <t>100 (01JUL1985 09:00:00)-upstream face - velocity (m/s)</t>
  </si>
  <si>
    <t>100 (01JUL1985 09:00:00)-Water Temperature (C)</t>
  </si>
  <si>
    <t>100 (01JUL1985 09:00:00)-upstream face - advection mass (g)</t>
  </si>
  <si>
    <t>101 (01JUL1985 12:00:00)-upstream face - velocity (m/s)</t>
  </si>
  <si>
    <t>101 (01JUL1985 12:00:00)-Water Temperature (C)</t>
  </si>
  <si>
    <t>101 (01JUL1985 12:00:00)-upstream face - advection mass (g)</t>
  </si>
  <si>
    <t>102 (01JUL1985 15:00:00)-upstream face - velocity (m/s)</t>
  </si>
  <si>
    <t>102 (01JUL1985 15:00:00)-Water Temperature (C)</t>
  </si>
  <si>
    <t>102 (01JUL1985 15:00:00)-upstream face - advection mass (g)</t>
  </si>
  <si>
    <t>103 (01JUL1985 18:00:00)-upstream face - velocity (m/s)</t>
  </si>
  <si>
    <t>103 (01JUL1985 18:00:00)-Water Temperature (C)</t>
  </si>
  <si>
    <t>103 (01JUL1985 18:00:00)-upstream face - advection mass (g)</t>
  </si>
  <si>
    <t>104 (01JUL1985 21:00:00)-upstream face - velocity (m/s)</t>
  </si>
  <si>
    <t>104 (01JUL1985 21:00:00)-Water Temperature (C)</t>
  </si>
  <si>
    <t>104 (01JUL1985 21:00:00)-upstream face - advection mass (g)</t>
  </si>
  <si>
    <t>105 (02JUL1985 00:00:00)-upstream face - velocity (m/s)</t>
  </si>
  <si>
    <t>105 (02JUL1985 00:00:00)-Water Temperature (C)</t>
  </si>
  <si>
    <t>105 (02JUL1985 00:00:00)-upstream face - advection mass (g)</t>
  </si>
  <si>
    <t>106 (02JUL1985 03:00:00)-upstream face - velocity (m/s)</t>
  </si>
  <si>
    <t>106 (02JUL1985 03:00:00)-Water Temperature (C)</t>
  </si>
  <si>
    <t>106 (02JUL1985 03:00:00)-upstream face - advection mass (g)</t>
  </si>
  <si>
    <t>107 (02JUL1985 06:00:00)-upstream face - velocity (m/s)</t>
  </si>
  <si>
    <t>107 (02JUL1985 06:00:00)-Water Temperature (C)</t>
  </si>
  <si>
    <t>107 (02JUL1985 06:00:00)-upstream face - advection mass (g)</t>
  </si>
  <si>
    <t>108 (02JUL1985 09:00:00)-upstream face - velocity (m/s)</t>
  </si>
  <si>
    <t>108 (02JUL1985 09:00:00)-Water Temperature (C)</t>
  </si>
  <si>
    <t>108 (02JUL1985 09:00:00)-upstream face - advection mass (g)</t>
  </si>
  <si>
    <t>109 (02JUL1985 12:00:00)-upstream face - velocity (m/s)</t>
  </si>
  <si>
    <t>109 (02JUL1985 12:00:00)-Water Temperature (C)</t>
  </si>
  <si>
    <t>109 (02JUL1985 12:00:00)-upstream face - advection mass (g)</t>
  </si>
  <si>
    <t>110 (02JUL1985 15:00:00)-upstream face - velocity (m/s)</t>
  </si>
  <si>
    <t>110 (02JUL1985 15:00:00)-Water Temperature (C)</t>
  </si>
  <si>
    <t>110 (02JUL1985 15:00:00)-upstream face - advection mass (g)</t>
  </si>
  <si>
    <t>111 (02JUL1985 18:00:00)-upstream face - velocity (m/s)</t>
  </si>
  <si>
    <t>111 (02JUL1985 18:00:00)-Water Temperature (C)</t>
  </si>
  <si>
    <t>111 (02JUL1985 18:00:00)-upstream face - advection mass (g)</t>
  </si>
  <si>
    <t>112 (02JUL1985 21:00:00)-upstream face - velocity (m/s)</t>
  </si>
  <si>
    <t>112 (02JUL1985 21:00:00)-Water Temperature (C)</t>
  </si>
  <si>
    <t>112 (02JUL1985 21:00:00)-upstream face - advection mass (g)</t>
  </si>
  <si>
    <t>113 (03JUL1985 00:00:00)-upstream face - velocity (m/s)</t>
  </si>
  <si>
    <t>113 (03JUL1985 00:00:00)-Water Temperature (C)</t>
  </si>
  <si>
    <t>113 (03JUL1985 00:00:00)-upstream face - advection mass (g)</t>
  </si>
  <si>
    <t>114 (03JUL1985 03:00:00)-upstream face - velocity (m/s)</t>
  </si>
  <si>
    <t>114 (03JUL1985 03:00:00)-Water Temperature (C)</t>
  </si>
  <si>
    <t>114 (03JUL1985 03:00:00)-upstream face - advection mass (g)</t>
  </si>
  <si>
    <t>115 (03JUL1985 06:00:00)-upstream face - velocity (m/s)</t>
  </si>
  <si>
    <t>115 (03JUL1985 06:00:00)-Water Temperature (C)</t>
  </si>
  <si>
    <t>115 (03JUL1985 06:00:00)-upstream face - advection mass (g)</t>
  </si>
  <si>
    <t>116 (03JUL1985 09:00:00)-upstream face - velocity (m/s)</t>
  </si>
  <si>
    <t>116 (03JUL1985 09:00:00)-Water Temperature (C)</t>
  </si>
  <si>
    <t>116 (03JUL1985 09:00:00)-upstream face - advection mass (g)</t>
  </si>
  <si>
    <t>117 (03JUL1985 12:00:00)-upstream face - velocity (m/s)</t>
  </si>
  <si>
    <t>117 (03JUL1985 12:00:00)-Water Temperature (C)</t>
  </si>
  <si>
    <t>117 (03JUL1985 12:00:00)-upstream face - advection mass (g)</t>
  </si>
  <si>
    <t>118 (03JUL1985 15:00:00)-upstream face - velocity (m/s)</t>
  </si>
  <si>
    <t>118 (03JUL1985 15:00:00)-Water Temperature (C)</t>
  </si>
  <si>
    <t>118 (03JUL1985 15:00:00)-upstream face - advection mass (g)</t>
  </si>
  <si>
    <t>119 (03JUL1985 18:00:00)-upstream face - velocity (m/s)</t>
  </si>
  <si>
    <t>119 (03JUL1985 18:00:00)-Water Temperature (C)</t>
  </si>
  <si>
    <t>119 (03JUL1985 18:00:00)-upstream face - advection mass (g)</t>
  </si>
  <si>
    <t>120 (03JUL1985 21:00:00)-upstream face - velocity (m/s)</t>
  </si>
  <si>
    <t>120 (03JUL1985 21:00:00)-Water Temperature (C)</t>
  </si>
  <si>
    <t>120 (03JUL1985 21:00:00)-upstream face - advection mass (g)</t>
  </si>
  <si>
    <t>121 (04JUL1985 00:00:00)-upstream face - velocity (m/s)</t>
  </si>
  <si>
    <t>121 (04JUL1985 00:00:00)-Water Temperature (C)</t>
  </si>
  <si>
    <t>121 (04JUL1985 00:00:00)-upstream face - advection mass (g)</t>
  </si>
  <si>
    <t>122 (04JUL1985 03:00:00)-upstream face - velocity (m/s)</t>
  </si>
  <si>
    <t>122 (04JUL1985 03:00:00)-Water Temperature (C)</t>
  </si>
  <si>
    <t>122 (04JUL1985 03:00:00)-upstream face - advection mass (g)</t>
  </si>
  <si>
    <t>123 (04JUL1985 06:00:00)-upstream face - velocity (m/s)</t>
  </si>
  <si>
    <t>123 (04JUL1985 06:00:00)-Water Temperature (C)</t>
  </si>
  <si>
    <t>123 (04JUL1985 06:00:00)-upstream face - advection mass (g)</t>
  </si>
  <si>
    <t>124 (04JUL1985 09:00:00)-upstream face - velocity (m/s)</t>
  </si>
  <si>
    <t>124 (04JUL1985 09:00:00)-Water Temperature (C)</t>
  </si>
  <si>
    <t>124 (04JUL1985 09:00:00)-upstream face - advection mass (g)</t>
  </si>
  <si>
    <t>125 (04JUL1985 12:00:00)-upstream face - velocity (m/s)</t>
  </si>
  <si>
    <t>125 (04JUL1985 12:00:00)-Water Temperature (C)</t>
  </si>
  <si>
    <t>125 (04JUL1985 12:00:00)-upstream face - advection mass (g)</t>
  </si>
  <si>
    <t>126 (04JUL1985 15:00:00)-upstream face - velocity (m/s)</t>
  </si>
  <si>
    <t>126 (04JUL1985 15:00:00)-Water Temperature (C)</t>
  </si>
  <si>
    <t>126 (04JUL1985 15:00:00)-upstream face - advection mass (g)</t>
  </si>
  <si>
    <t>127 (04JUL1985 18:00:00)-upstream face - velocity (m/s)</t>
  </si>
  <si>
    <t>127 (04JUL1985 18:00:00)-Water Temperature (C)</t>
  </si>
  <si>
    <t>127 (04JUL1985 18:00:00)-upstream face - advection mass (g)</t>
  </si>
  <si>
    <t>128 (04JUL1985 21:00:00)-upstream face - velocity (m/s)</t>
  </si>
  <si>
    <t>128 (04JUL1985 21:00:00)-Water Temperature (C)</t>
  </si>
  <si>
    <t>128 (04JUL1985 21:00:00)-upstream face - advection mass (g)</t>
  </si>
  <si>
    <t>129 (05JUL1985 00:00:00)-upstream face - velocity (m/s)</t>
  </si>
  <si>
    <t>129 (05JUL1985 00:00:00)-Water Temperature (C)</t>
  </si>
  <si>
    <t>129 (05JUL1985 00:00:00)-upstream face - advection mass (g)</t>
  </si>
  <si>
    <t>130 (05JUL1985 03:00:00)-upstream face - velocity (m/s)</t>
  </si>
  <si>
    <t>130 (05JUL1985 03:00:00)-Water Temperature (C)</t>
  </si>
  <si>
    <t>130 (05JUL1985 03:00:00)-upstream face - advection mass (g)</t>
  </si>
  <si>
    <t>131 (05JUL1985 06:00:00)-upstream face - velocity (m/s)</t>
  </si>
  <si>
    <t>131 (05JUL1985 06:00:00)-Water Temperature (C)</t>
  </si>
  <si>
    <t>131 (05JUL1985 06:00:00)-upstream face - advection mass (g)</t>
  </si>
  <si>
    <t>132 (05JUL1985 09:00:00)-upstream face - velocity (m/s)</t>
  </si>
  <si>
    <t>132 (05JUL1985 09:00:00)-Water Temperature (C)</t>
  </si>
  <si>
    <t>132 (05JUL1985 09:00:00)-upstream face - advection mass (g)</t>
  </si>
  <si>
    <t>133 (05JUL1985 12:00:00)-upstream face - velocity (m/s)</t>
  </si>
  <si>
    <t>133 (05JUL1985 12:00:00)-Water Temperature (C)</t>
  </si>
  <si>
    <t>133 (05JUL1985 12:00:00)-upstream face - advection mass (g)</t>
  </si>
  <si>
    <t>134 (05JUL1985 15:00:00)-upstream face - velocity (m/s)</t>
  </si>
  <si>
    <t>134 (05JUL1985 15:00:00)-Water Temperature (C)</t>
  </si>
  <si>
    <t>134 (05JUL1985 15:00:00)-upstream face - advection mass (g)</t>
  </si>
  <si>
    <t>135 (05JUL1985 18:00:00)-upstream face - velocity (m/s)</t>
  </si>
  <si>
    <t>135 (05JUL1985 18:00:00)-Water Temperature (C)</t>
  </si>
  <si>
    <t>135 (05JUL1985 18:00:00)-upstream face - advection mass (g)</t>
  </si>
  <si>
    <t>136 (05JUL1985 21:00:00)-upstream face - velocity (m/s)</t>
  </si>
  <si>
    <t>136 (05JUL1985 21:00:00)-Water Temperature (C)</t>
  </si>
  <si>
    <t>136 (05JUL1985 21:00:00)-upstream face - advection mass (g)</t>
  </si>
  <si>
    <t>137 (06JUL1985 00:00:00)-upstream face - velocity (m/s)</t>
  </si>
  <si>
    <t>137 (06JUL1985 00:00:00)-Water Temperature (C)</t>
  </si>
  <si>
    <t>137 (06JUL1985 00:00:00)-upstream face - advection mass (g)</t>
  </si>
  <si>
    <t>138 (06JUL1985 03:00:00)-upstream face - velocity (m/s)</t>
  </si>
  <si>
    <t>138 (06JUL1985 03:00:00)-Water Temperature (C)</t>
  </si>
  <si>
    <t>138 (06JUL1985 03:00:00)-upstream face - advection mass (g)</t>
  </si>
  <si>
    <t>139 (06JUL1985 06:00:00)-upstream face - velocity (m/s)</t>
  </si>
  <si>
    <t>139 (06JUL1985 06:00:00)-Water Temperature (C)</t>
  </si>
  <si>
    <t>139 (06JUL1985 06:00:00)-upstream face - advection mass (g)</t>
  </si>
  <si>
    <t>140 (06JUL1985 09:00:00)-upstream face - velocity (m/s)</t>
  </si>
  <si>
    <t>140 (06JUL1985 09:00:00)-Water Temperature (C)</t>
  </si>
  <si>
    <t>140 (06JUL1985 09:00:00)-upstream face - advection mass (g)</t>
  </si>
  <si>
    <t>141 (06JUL1985 12:00:00)-upstream face - velocity (m/s)</t>
  </si>
  <si>
    <t>141 (06JUL1985 12:00:00)-Water Temperature (C)</t>
  </si>
  <si>
    <t>141 (06JUL1985 12:00:00)-upstream face - advection mass (g)</t>
  </si>
  <si>
    <t>142 (06JUL1985 15:00:00)-upstream face - velocity (m/s)</t>
  </si>
  <si>
    <t>142 (06JUL1985 15:00:00)-Water Temperature (C)</t>
  </si>
  <si>
    <t>142 (06JUL1985 15:00:00)-upstream face - advection mass (g)</t>
  </si>
  <si>
    <t>143 (06JUL1985 18:00:00)-upstream face - velocity (m/s)</t>
  </si>
  <si>
    <t>143 (06JUL1985 18:00:00)-Water Temperature (C)</t>
  </si>
  <si>
    <t>143 (06JUL1985 18:00:00)-upstream face - advection mass (g)</t>
  </si>
  <si>
    <t>144 (06JUL1985 21:00:00)-upstream face - velocity (m/s)</t>
  </si>
  <si>
    <t>144 (06JUL1985 21:00:00)-Water Temperature (C)</t>
  </si>
  <si>
    <t>144 (06JUL1985 21:00:00)-upstream face - advection mass (g)</t>
  </si>
  <si>
    <t>145 (07JUL1985 00:00:00)-upstream face - velocity (m/s)</t>
  </si>
  <si>
    <t>145 (07JUL1985 00:00:00)-Water Temperature (C)</t>
  </si>
  <si>
    <t>145 (07JUL1985 00:00:00)-upstream face - advection mass (g)</t>
  </si>
  <si>
    <t>146 (07JUL1985 03:00:00)-upstream face - velocity (m/s)</t>
  </si>
  <si>
    <t>146 (07JUL1985 03:00:00)-Water Temperature (C)</t>
  </si>
  <si>
    <t>146 (07JUL1985 03:00:00)-upstream face - advection mass (g)</t>
  </si>
  <si>
    <t>147 (07JUL1985 06:00:00)-upstream face - velocity (m/s)</t>
  </si>
  <si>
    <t>147 (07JUL1985 06:00:00)-Water Temperature (C)</t>
  </si>
  <si>
    <t>147 (07JUL1985 06:00:00)-upstream face - advection mass (g)</t>
  </si>
  <si>
    <t>148 (07JUL1985 09:00:00)-upstream face - velocity (m/s)</t>
  </si>
  <si>
    <t>148 (07JUL1985 09:00:00)-Water Temperature (C)</t>
  </si>
  <si>
    <t>148 (07JUL1985 09:00:00)-upstream face - advection mass (g)</t>
  </si>
  <si>
    <t>149 (07JUL1985 12:00:00)-upstream face - velocity (m/s)</t>
  </si>
  <si>
    <t>149 (07JUL1985 12:00:00)-Water Temperature (C)</t>
  </si>
  <si>
    <t>149 (07JUL1985 12:00:00)-upstream face - advection mass (g)</t>
  </si>
  <si>
    <t>150 (07JUL1985 15:00:00)-upstream face - velocity (m/s)</t>
  </si>
  <si>
    <t>150 (07JUL1985 15:00:00)-Water Temperature (C)</t>
  </si>
  <si>
    <t>150 (07JUL1985 15:00:00)-upstream face - advection mass (g)</t>
  </si>
  <si>
    <t>151 (07JUL1985 18:00:00)-upstream face - velocity (m/s)</t>
  </si>
  <si>
    <t>151 (07JUL1985 18:00:00)-Water Temperature (C)</t>
  </si>
  <si>
    <t>151 (07JUL1985 18:00:00)-upstream face - advection mass (g)</t>
  </si>
  <si>
    <t>152 (07JUL1985 21:00:00)-upstream face - velocity (m/s)</t>
  </si>
  <si>
    <t>152 (07JUL1985 21:00:00)-Water Temperature (C)</t>
  </si>
  <si>
    <t>152 (07JUL1985 21:00:00)-upstream face - advection mass (g)</t>
  </si>
  <si>
    <t>153 (08JUL1985 00:00:00)-upstream face - velocity (m/s)</t>
  </si>
  <si>
    <t>153 (08JUL1985 00:00:00)-Water Temperature (C)</t>
  </si>
  <si>
    <t>153 (08JUL1985 00:00:00)-upstream face - advection mass (g)</t>
  </si>
  <si>
    <t>154 (08JUL1985 03:00:00)-upstream face - velocity (m/s)</t>
  </si>
  <si>
    <t>154 (08JUL1985 03:00:00)-Water Temperature (C)</t>
  </si>
  <si>
    <t>154 (08JUL1985 03:00:00)-upstream face - advection mass (g)</t>
  </si>
  <si>
    <t>155 (08JUL1985 06:00:00)-upstream face - velocity (m/s)</t>
  </si>
  <si>
    <t>155 (08JUL1985 06:00:00)-Water Temperature (C)</t>
  </si>
  <si>
    <t>155 (08JUL1985 06:00:00)-upstream face - advection mass (g)</t>
  </si>
  <si>
    <t>156 (08JUL1985 09:00:00)-upstream face - velocity (m/s)</t>
  </si>
  <si>
    <t>156 (08JUL1985 09:00:00)-Water Temperature (C)</t>
  </si>
  <si>
    <t>156 (08JUL1985 09:00:00)-upstream face - advection mass (g)</t>
  </si>
  <si>
    <t>157 (08JUL1985 12:00:00)-upstream face - velocity (m/s)</t>
  </si>
  <si>
    <t>157 (08JUL1985 12:00:00)-Water Temperature (C)</t>
  </si>
  <si>
    <t>157 (08JUL1985 12:00:00)-upstream face - advection mass (g)</t>
  </si>
  <si>
    <t>Column1</t>
  </si>
  <si>
    <t>0.125</t>
  </si>
  <si>
    <t>0.25</t>
  </si>
  <si>
    <t>0.375</t>
  </si>
  <si>
    <t>0.5</t>
  </si>
  <si>
    <t>0.625</t>
  </si>
  <si>
    <t>0.75</t>
  </si>
  <si>
    <t>0.875</t>
  </si>
  <si>
    <t>1</t>
  </si>
  <si>
    <t>1.125</t>
  </si>
  <si>
    <t>1.25</t>
  </si>
  <si>
    <t>1.375</t>
  </si>
  <si>
    <t>1.5</t>
  </si>
  <si>
    <t>1.625</t>
  </si>
  <si>
    <t>1.75</t>
  </si>
  <si>
    <t>1.875</t>
  </si>
  <si>
    <t>2</t>
  </si>
  <si>
    <t>2.125</t>
  </si>
  <si>
    <t>2.25</t>
  </si>
  <si>
    <t>2.375</t>
  </si>
  <si>
    <t>2.5</t>
  </si>
  <si>
    <t>2.625</t>
  </si>
  <si>
    <t>2.75</t>
  </si>
  <si>
    <t>2.875</t>
  </si>
  <si>
    <t>3</t>
  </si>
  <si>
    <t>3.125</t>
  </si>
  <si>
    <t>3.25</t>
  </si>
  <si>
    <t>3.375</t>
  </si>
  <si>
    <t>3.5</t>
  </si>
  <si>
    <t>3.625</t>
  </si>
  <si>
    <t>3.75</t>
  </si>
  <si>
    <t>3.875</t>
  </si>
  <si>
    <t>4</t>
  </si>
  <si>
    <t>4.125</t>
  </si>
  <si>
    <t>4.25</t>
  </si>
  <si>
    <t>4.375</t>
  </si>
  <si>
    <t>4.5</t>
  </si>
  <si>
    <t>4.625</t>
  </si>
  <si>
    <t>4.75</t>
  </si>
  <si>
    <t>4.875</t>
  </si>
  <si>
    <t>5</t>
  </si>
  <si>
    <t>5.125</t>
  </si>
  <si>
    <t>5.25</t>
  </si>
  <si>
    <t>5.375</t>
  </si>
  <si>
    <t>5.5</t>
  </si>
  <si>
    <t>5.625</t>
  </si>
  <si>
    <t>5.75</t>
  </si>
  <si>
    <t>5.875</t>
  </si>
  <si>
    <t>6</t>
  </si>
  <si>
    <t>6.125</t>
  </si>
  <si>
    <t>6.25</t>
  </si>
  <si>
    <t>6.375</t>
  </si>
  <si>
    <t>6.5</t>
  </si>
  <si>
    <t>6.625</t>
  </si>
  <si>
    <t>6.75</t>
  </si>
  <si>
    <t>6.875</t>
  </si>
  <si>
    <t>7</t>
  </si>
  <si>
    <t>7.125</t>
  </si>
  <si>
    <t>7.25</t>
  </si>
  <si>
    <t>7.375</t>
  </si>
  <si>
    <t>7.5</t>
  </si>
  <si>
    <t>7.625</t>
  </si>
  <si>
    <t>7.75</t>
  </si>
  <si>
    <t>7.875</t>
  </si>
  <si>
    <t>8</t>
  </si>
  <si>
    <t>8.125</t>
  </si>
  <si>
    <t>8.25</t>
  </si>
  <si>
    <t>8.375</t>
  </si>
  <si>
    <t>8.5</t>
  </si>
  <si>
    <t>8.625</t>
  </si>
  <si>
    <t>8.75</t>
  </si>
  <si>
    <t>8.875</t>
  </si>
  <si>
    <t>9</t>
  </si>
  <si>
    <t>9.125</t>
  </si>
  <si>
    <t>9.25</t>
  </si>
  <si>
    <t>9.375</t>
  </si>
  <si>
    <t>9.5</t>
  </si>
  <si>
    <t>9.625</t>
  </si>
  <si>
    <t>9.75</t>
  </si>
  <si>
    <t>9.875</t>
  </si>
  <si>
    <t>10</t>
  </si>
  <si>
    <t>10.125</t>
  </si>
  <si>
    <t>10.25</t>
  </si>
  <si>
    <t>10.375</t>
  </si>
  <si>
    <t>10.5</t>
  </si>
  <si>
    <t>10.625</t>
  </si>
  <si>
    <t>10.75</t>
  </si>
  <si>
    <t>10.875</t>
  </si>
  <si>
    <t>11</t>
  </si>
  <si>
    <t>11.125</t>
  </si>
  <si>
    <t>11.25</t>
  </si>
  <si>
    <t>11.375</t>
  </si>
  <si>
    <t>11.5</t>
  </si>
  <si>
    <t>11.625</t>
  </si>
  <si>
    <t>11.75</t>
  </si>
  <si>
    <t>11.875</t>
  </si>
  <si>
    <t>12</t>
  </si>
  <si>
    <t>12.125</t>
  </si>
  <si>
    <t>12.25</t>
  </si>
  <si>
    <t>12.375</t>
  </si>
  <si>
    <t>12.5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</si>
  <si>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</si>
  <si>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</si>
  <si>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</si>
  <si>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</si>
  <si>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</si>
  <si>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</si>
  <si>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</si>
  <si>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</si>
  <si>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</si>
  <si>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</si>
  <si>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</si>
  <si>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</si>
  <si>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</si>
  <si>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</si>
  <si>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</si>
  <si>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</si>
  <si>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</si>
  <si>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</si>
  <si>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</si>
  <si>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</si>
  <si>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</si>
  <si>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</si>
  <si>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</si>
  <si>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</si>
  <si>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</si>
  <si>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</si>
  <si>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</si>
  <si>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</si>
  <si>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</si>
  <si>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</si>
  <si>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</si>
  <si>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</si>
  <si>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</si>
  <si>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</si>
  <si>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</si>
  <si>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</si>
  <si>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</si>
  <si>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</si>
  <si>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</si>
  <si>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</si>
  <si>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</si>
  <si>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</si>
  <si>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</si>
  <si>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</si>
  <si>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</si>
  <si>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</si>
  <si>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</si>
  <si>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</si>
  <si>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</si>
  <si>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</si>
  <si>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</si>
  <si>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</si>
  <si>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</si>
  <si>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</si>
  <si>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</si>
  <si>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</si>
  <si>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</si>
  <si>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</si>
  <si>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</si>
  <si>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</si>
  <si>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</si>
  <si>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</si>
  <si>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</si>
  <si>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</si>
  <si>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</si>
  <si>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</si>
  <si>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</si>
  <si>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</si>
  <si>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</si>
  <si>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</si>
  <si>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</si>
  <si>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</si>
  <si>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</si>
  <si>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</si>
  <si>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</si>
  <si>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</si>
  <si>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</si>
  <si>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</si>
  <si>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</si>
  <si>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</si>
  <si>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</si>
  <si>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</si>
  <si>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</si>
  <si>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</si>
  <si>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</si>
  <si>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</si>
  <si>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</si>
  <si>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ITU</t>
  </si>
  <si>
    <t>CTU</t>
  </si>
  <si>
    <t>% Retained</t>
  </si>
  <si>
    <t>Drift Time (days)</t>
  </si>
  <si>
    <t>High</t>
  </si>
  <si>
    <t>Low</t>
  </si>
  <si>
    <t>Spawn Date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</si>
  <si>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</si>
  <si>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</si>
  <si>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</si>
  <si>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</si>
  <si>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</si>
  <si>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</si>
  <si>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</si>
  <si>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</si>
  <si>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</si>
  <si>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</si>
  <si>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</si>
  <si>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</si>
  <si>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</si>
  <si>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</si>
  <si>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</si>
  <si>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</si>
  <si>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</si>
  <si>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</si>
  <si>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</si>
  <si>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</si>
  <si>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</si>
  <si>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</si>
  <si>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</si>
  <si>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</si>
  <si>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</si>
  <si>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</si>
  <si>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</si>
  <si>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</si>
  <si>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</si>
  <si>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</si>
  <si>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</si>
  <si>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</si>
  <si>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</si>
  <si>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</si>
  <si>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</si>
  <si>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</si>
  <si>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</si>
  <si>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</si>
  <si>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</si>
  <si>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</si>
  <si>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</si>
  <si>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</si>
  <si>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</si>
  <si>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</si>
  <si>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</si>
  <si>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</si>
  <si>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</si>
  <si>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</si>
  <si>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</si>
  <si>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</si>
  <si>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</si>
  <si>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</si>
  <si>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</si>
  <si>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CTU Threshold =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</si>
  <si>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</si>
  <si>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</si>
  <si>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</si>
  <si>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</si>
  <si>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</si>
  <si>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</si>
  <si>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</si>
  <si>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</si>
  <si>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</si>
  <si>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</si>
  <si>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</si>
  <si>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</si>
  <si>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</si>
  <si>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</si>
  <si>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</si>
  <si>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</si>
  <si>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</si>
  <si>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</si>
  <si>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</si>
  <si>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</si>
  <si>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</si>
  <si>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</si>
  <si>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</si>
  <si>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</si>
  <si>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</si>
  <si>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</si>
  <si>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</si>
  <si>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</si>
  <si>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</si>
  <si>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</si>
  <si>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</si>
  <si>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</si>
  <si>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</si>
  <si>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 xml:space="preserve">% Retained; Temp - </t>
  </si>
  <si>
    <t>Alt2a_11_M</t>
  </si>
  <si>
    <t>Median</t>
  </si>
  <si>
    <t>1701.45         1701.43</t>
  </si>
  <si>
    <t>1701.43         1701.41</t>
  </si>
  <si>
    <t>1663.36         1663.35</t>
  </si>
  <si>
    <t>1663.35         1663.32</t>
  </si>
  <si>
    <t>1620.77         1620.74</t>
  </si>
  <si>
    <t>1620.74         1620.65</t>
  </si>
  <si>
    <t>1589.12         1589.09</t>
  </si>
  <si>
    <t>1589.09         1588.95</t>
  </si>
  <si>
    <t>1584.93         1584.9</t>
  </si>
  <si>
    <t>1584.9          1584.72</t>
  </si>
  <si>
    <t>1552.67         1552.65</t>
  </si>
  <si>
    <t>1552.65         1552.63</t>
  </si>
  <si>
    <t>NA_11_HP</t>
  </si>
  <si>
    <t>NA_11_H</t>
  </si>
  <si>
    <t>NA_11_M</t>
  </si>
  <si>
    <t>NA_11_L</t>
  </si>
  <si>
    <t>NA_75_HP</t>
  </si>
  <si>
    <t>NA_75_H</t>
  </si>
  <si>
    <t>NA_75_M</t>
  </si>
  <si>
    <t>NA_75_L</t>
  </si>
  <si>
    <t>NA_75_LF</t>
  </si>
  <si>
    <t>Low Full</t>
  </si>
  <si>
    <t>High Peak</t>
  </si>
  <si>
    <t>Column192</t>
  </si>
  <si>
    <t>Column202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</si>
</sst>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1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0" borderId="0" xfId="0" applyFill="1"/>
    <xf numFmtId="2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 applyAlignment="1">
      <alignment horizontal="center"/>
    </xf>
    <xf numFmtId="2" fontId="0" fillId="0" borderId="1" xfId="0" applyNumberFormat="1" applyBorder="1"/>
    <xf numFmtId="164" fontId="0" fillId="0" borderId="0" xfId="0" applyNumberFormat="1" applyBorder="1"/>
    <xf numFmtId="10" fontId="0" fillId="0" borderId="2" xfId="1" applyNumberFormat="1" applyFont="1" applyBorder="1"/>
    <xf numFmtId="2" fontId="0" fillId="0" borderId="0" xfId="0" applyNumberFormat="1" applyBorder="1"/>
    <xf numFmtId="10" fontId="0" fillId="0" borderId="0" xfId="1" applyNumberFormat="1" applyFont="1" applyBorder="1"/>
    <xf numFmtId="2" fontId="0" fillId="0" borderId="7" xfId="0" applyNumberFormat="1" applyBorder="1" applyAlignment="1">
      <alignment horizontal="center" wrapText="1"/>
    </xf>
    <xf numFmtId="164" fontId="0" fillId="0" borderId="7" xfId="0" applyNumberFormat="1" applyBorder="1" applyAlignment="1">
      <alignment horizontal="center" wrapText="1"/>
    </xf>
    <xf numFmtId="10" fontId="0" fillId="0" borderId="7" xfId="1" applyNumberFormat="1" applyFont="1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wrapText="1"/>
    </xf>
    <xf numFmtId="10" fontId="0" fillId="0" borderId="7" xfId="1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wrapText="1"/>
    </xf>
    <xf numFmtId="2" fontId="0" fillId="0" borderId="10" xfId="0" applyNumberFormat="1" applyBorder="1" applyAlignment="1">
      <alignment horizontal="center" wrapText="1"/>
    </xf>
    <xf numFmtId="10" fontId="0" fillId="0" borderId="11" xfId="1" applyNumberFormat="1" applyFont="1" applyBorder="1" applyAlignment="1">
      <alignment horizontal="center" wrapText="1"/>
    </xf>
    <xf numFmtId="2" fontId="0" fillId="0" borderId="12" xfId="0" applyNumberFormat="1" applyBorder="1" applyAlignment="1">
      <alignment horizontal="center" wrapText="1"/>
    </xf>
    <xf numFmtId="0" fontId="0" fillId="0" borderId="13" xfId="0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/>
    <xf numFmtId="10" fontId="0" fillId="0" borderId="9" xfId="1" applyNumberFormat="1" applyFont="1" applyBorder="1" applyAlignment="1">
      <alignment horizontal="center"/>
    </xf>
    <xf numFmtId="10" fontId="0" fillId="0" borderId="15" xfId="1" applyNumberFormat="1" applyFont="1" applyBorder="1" applyAlignment="1">
      <alignment horizontal="center"/>
    </xf>
    <xf numFmtId="0" fontId="2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10" fontId="0" fillId="0" borderId="16" xfId="1" applyNumberFormat="1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2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10" fontId="0" fillId="0" borderId="17" xfId="1" applyNumberFormat="1" applyFon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10" fontId="0" fillId="0" borderId="19" xfId="1" applyNumberFormat="1" applyFont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Fill="1" applyBorder="1" applyAlignment="1">
      <alignment wrapText="1"/>
    </xf>
    <xf numFmtId="14" fontId="0" fillId="0" borderId="0" xfId="0" applyNumberFormat="1" applyFill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6" xfId="0" applyNumberFormat="1" applyBorder="1" applyAlignment="1">
      <alignment horizontal="center" wrapText="1"/>
    </xf>
    <xf numFmtId="10" fontId="0" fillId="0" borderId="8" xfId="1" applyNumberFormat="1" applyFont="1" applyBorder="1" applyAlignment="1">
      <alignment horizontal="center" wrapText="1"/>
    </xf>
    <xf numFmtId="2" fontId="0" fillId="0" borderId="20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22" xfId="0" applyNumberFormat="1" applyBorder="1" applyAlignment="1">
      <alignment horizontal="center" wrapText="1"/>
    </xf>
    <xf numFmtId="164" fontId="0" fillId="0" borderId="23" xfId="0" applyNumberFormat="1" applyBorder="1" applyAlignment="1">
      <alignment horizontal="center" wrapText="1"/>
    </xf>
    <xf numFmtId="10" fontId="0" fillId="0" borderId="24" xfId="1" applyNumberFormat="1" applyFont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2" fontId="0" fillId="0" borderId="1" xfId="1" applyNumberFormat="1" applyFont="1" applyBorder="1" applyAlignment="1">
      <alignment horizontal="center"/>
    </xf>
    <xf numFmtId="2" fontId="0" fillId="0" borderId="18" xfId="1" applyNumberFormat="1" applyFont="1" applyBorder="1" applyAlignment="1">
      <alignment horizontal="center"/>
    </xf>
    <xf numFmtId="164" fontId="0" fillId="0" borderId="17" xfId="1" applyNumberFormat="1" applyFont="1" applyBorder="1" applyAlignment="1">
      <alignment horizontal="center"/>
    </xf>
    <xf numFmtId="14" fontId="0" fillId="2" borderId="9" xfId="0" applyNumberFormat="1" applyFill="1" applyBorder="1"/>
    <xf numFmtId="14" fontId="0" fillId="2" borderId="25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14" fontId="0" fillId="0" borderId="0" xfId="0" applyNumberFormat="1" applyFill="1" applyBorder="1"/>
    <xf numFmtId="0" fontId="2" fillId="0" borderId="2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center" wrapText="1"/>
    </xf>
    <xf numFmtId="0" fontId="2" fillId="0" borderId="10" xfId="0" applyFont="1" applyFill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576"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border diagonalUp="0" diagonalDown="0">
        <left style="medium">
          <color indexed="64"/>
        </left>
      </border>
    </dxf>
    <dxf>
      <border diagonalUp="0" diagonalDown="0"/>
    </dxf>
    <dxf>
      <numFmt numFmtId="14" formatCode="0.00%"/>
      <border diagonalUp="0" diagonalDown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64" formatCode="0.0"/>
    </dxf>
    <dxf>
      <numFmt numFmtId="2" formatCode="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64" formatCode="0.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</dxf>
    <dxf>
      <numFmt numFmtId="2" formatCode="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64" formatCode="0.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</dxf>
    <dxf>
      <numFmt numFmtId="2" formatCode="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64" formatCode="0.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</dxf>
    <dxf>
      <numFmt numFmtId="2" formatCode="0.0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64" formatCode="0.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64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4" formatCode="0.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5" Type="http://schemas.openxmlformats.org/officeDocument/2006/relationships/chartsheet" Target="chartsheets/sheet2.xml"/><Relationship Id="rId10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2a Temperature &amp; Drift Modeling</a:t>
            </a:r>
            <a:r>
              <a:rPr lang="en-US" baseline="0"/>
              <a:t> Results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697670122612977E-2"/>
          <c:y val="7.8394018929451997E-2"/>
          <c:w val="0.82107234396286977"/>
          <c:h val="0.57374898592221424"/>
        </c:manualLayout>
      </c:layout>
      <c:scatterChart>
        <c:scatterStyle val="smoothMarker"/>
        <c:varyColors val="0"/>
        <c:ser>
          <c:idx val="1"/>
          <c:order val="1"/>
          <c:tx>
            <c:v>Alt2a_12_H</c:v>
          </c:tx>
          <c:spPr>
            <a:ln w="19050" cap="rnd">
              <a:solidFill>
                <a:srgbClr val="7030A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2.5791193355128663</c:v>
                </c:pt>
                <c:pt idx="1">
                  <c:v>5.1747780898107205</c:v>
                </c:pt>
                <c:pt idx="2">
                  <c:v>7.8140912797788662</c:v>
                </c:pt>
                <c:pt idx="3">
                  <c:v>10.536050368407782</c:v>
                </c:pt>
                <c:pt idx="4">
                  <c:v>13.32519409359929</c:v>
                </c:pt>
                <c:pt idx="5">
                  <c:v>16.136370932800151</c:v>
                </c:pt>
                <c:pt idx="6">
                  <c:v>18.94569952425497</c:v>
                </c:pt>
                <c:pt idx="7">
                  <c:v>21.752838276368422</c:v>
                </c:pt>
                <c:pt idx="8">
                  <c:v>24.563041333910075</c:v>
                </c:pt>
                <c:pt idx="9">
                  <c:v>27.405211570011382</c:v>
                </c:pt>
                <c:pt idx="10">
                  <c:v>30.318599512703951</c:v>
                </c:pt>
                <c:pt idx="11">
                  <c:v>33.316876563885174</c:v>
                </c:pt>
                <c:pt idx="12">
                  <c:v>36.381511153575453</c:v>
                </c:pt>
                <c:pt idx="13">
                  <c:v>39.462708320648041</c:v>
                </c:pt>
                <c:pt idx="14">
                  <c:v>42.538372054244277</c:v>
                </c:pt>
                <c:pt idx="15">
                  <c:v>45.613271231955558</c:v>
                </c:pt>
                <c:pt idx="16">
                  <c:v>48.691031426929278</c:v>
                </c:pt>
                <c:pt idx="17">
                  <c:v>51.795540884400218</c:v>
                </c:pt>
                <c:pt idx="18">
                  <c:v>54.96943607632177</c:v>
                </c:pt>
                <c:pt idx="19">
                  <c:v>58.236839705807242</c:v>
                </c:pt>
                <c:pt idx="20">
                  <c:v>61.574891186498611</c:v>
                </c:pt>
                <c:pt idx="21">
                  <c:v>64.92335435345116</c:v>
                </c:pt>
                <c:pt idx="22">
                  <c:v>68.238206896914932</c:v>
                </c:pt>
                <c:pt idx="23">
                  <c:v>71.528565269570478</c:v>
                </c:pt>
                <c:pt idx="24">
                  <c:v>74.819521377489764</c:v>
                </c:pt>
                <c:pt idx="25">
                  <c:v>78.146600069115365</c:v>
                </c:pt>
                <c:pt idx="26">
                  <c:v>81.547411201270776</c:v>
                </c:pt>
                <c:pt idx="27">
                  <c:v>85.026731447350301</c:v>
                </c:pt>
                <c:pt idx="28">
                  <c:v>88.569263580173995</c:v>
                </c:pt>
                <c:pt idx="29">
                  <c:v>92.11179571299769</c:v>
                </c:pt>
                <c:pt idx="30">
                  <c:v>95.644863781926759</c:v>
                </c:pt>
                <c:pt idx="31">
                  <c:v>99.172251299333084</c:v>
                </c:pt>
                <c:pt idx="32">
                  <c:v>102.6940506117845</c:v>
                </c:pt>
                <c:pt idx="33">
                  <c:v>106.21896317685703</c:v>
                </c:pt>
                <c:pt idx="34">
                  <c:v>109.77539567937933</c:v>
                </c:pt>
                <c:pt idx="35">
                  <c:v>113.38281211637378</c:v>
                </c:pt>
                <c:pt idx="36">
                  <c:v>117.02760520484136</c:v>
                </c:pt>
                <c:pt idx="37">
                  <c:v>120.6855683551523</c:v>
                </c:pt>
                <c:pt idx="38">
                  <c:v>124.34551409202534</c:v>
                </c:pt>
                <c:pt idx="39">
                  <c:v>128.00586176596406</c:v>
                </c:pt>
                <c:pt idx="40">
                  <c:v>131.6657985334796</c:v>
                </c:pt>
                <c:pt idx="41">
                  <c:v>135.33776237860934</c:v>
                </c:pt>
                <c:pt idx="42">
                  <c:v>139.04036975381001</c:v>
                </c:pt>
                <c:pt idx="43">
                  <c:v>142.78024219605729</c:v>
                </c:pt>
                <c:pt idx="44">
                  <c:v>146.54678643436469</c:v>
                </c:pt>
                <c:pt idx="45">
                  <c:v>150.32295575431911</c:v>
                </c:pt>
                <c:pt idx="46">
                  <c:v>154.0990433156737</c:v>
                </c:pt>
                <c:pt idx="47">
                  <c:v>157.87401453178614</c:v>
                </c:pt>
                <c:pt idx="48">
                  <c:v>161.64900969412938</c:v>
                </c:pt>
                <c:pt idx="49">
                  <c:v>165.43268527619071</c:v>
                </c:pt>
                <c:pt idx="50">
                  <c:v>169.23882839275859</c:v>
                </c:pt>
                <c:pt idx="51">
                  <c:v>173.07278530128846</c:v>
                </c:pt>
                <c:pt idx="52">
                  <c:v>176.92816866840019</c:v>
                </c:pt>
                <c:pt idx="53">
                  <c:v>180.79160980542025</c:v>
                </c:pt>
                <c:pt idx="54">
                  <c:v>184.65539525349843</c:v>
                </c:pt>
                <c:pt idx="55">
                  <c:v>188.51933801460979</c:v>
                </c:pt>
                <c:pt idx="56">
                  <c:v>192.38393699598024</c:v>
                </c:pt>
                <c:pt idx="57">
                  <c:v>196.25590975843767</c:v>
                </c:pt>
                <c:pt idx="58">
                  <c:v>200.14627912220701</c:v>
                </c:pt>
                <c:pt idx="59">
                  <c:v>204.05893210213733</c:v>
                </c:pt>
                <c:pt idx="60">
                  <c:v>207.98757972049287</c:v>
                </c:pt>
                <c:pt idx="61">
                  <c:v>211.92141340852268</c:v>
                </c:pt>
                <c:pt idx="62">
                  <c:v>215.85498917347817</c:v>
                </c:pt>
                <c:pt idx="63">
                  <c:v>219.78826164777632</c:v>
                </c:pt>
                <c:pt idx="64">
                  <c:v>223.72172523216656</c:v>
                </c:pt>
                <c:pt idx="65">
                  <c:v>227.65840698713359</c:v>
                </c:pt>
                <c:pt idx="66">
                  <c:v>231.60652947306599</c:v>
                </c:pt>
                <c:pt idx="67">
                  <c:v>235.57197300739759</c:v>
                </c:pt>
                <c:pt idx="68">
                  <c:v>239.55121035652556</c:v>
                </c:pt>
                <c:pt idx="69">
                  <c:v>243.53248581162813</c:v>
                </c:pt>
                <c:pt idx="70">
                  <c:v>247.507269525938</c:v>
                </c:pt>
                <c:pt idx="71">
                  <c:v>251.47584874435952</c:v>
                </c:pt>
                <c:pt idx="72">
                  <c:v>255.43948998726268</c:v>
                </c:pt>
                <c:pt idx="73">
                  <c:v>259.40355310760765</c:v>
                </c:pt>
                <c:pt idx="74">
                  <c:v>263.37598617897441</c:v>
                </c:pt>
                <c:pt idx="75">
                  <c:v>267.36016710131543</c:v>
                </c:pt>
                <c:pt idx="76">
                  <c:v>271.35252502791161</c:v>
                </c:pt>
                <c:pt idx="77">
                  <c:v>275.3463312298108</c:v>
                </c:pt>
                <c:pt idx="78">
                  <c:v>279.3365737692389</c:v>
                </c:pt>
                <c:pt idx="79">
                  <c:v>283.32215561663583</c:v>
                </c:pt>
                <c:pt idx="80">
                  <c:v>287.30355003062112</c:v>
                </c:pt>
                <c:pt idx="81">
                  <c:v>291.2859120413745</c:v>
                </c:pt>
                <c:pt idx="82">
                  <c:v>295.277345833092</c:v>
                </c:pt>
                <c:pt idx="83">
                  <c:v>299.28188749906559</c:v>
                </c:pt>
                <c:pt idx="84">
                  <c:v>303.29616080828305</c:v>
                </c:pt>
                <c:pt idx="85">
                  <c:v>307.31222528608697</c:v>
                </c:pt>
                <c:pt idx="86">
                  <c:v>311.32544367717242</c:v>
                </c:pt>
                <c:pt idx="87">
                  <c:v>315.33591955354859</c:v>
                </c:pt>
                <c:pt idx="88">
                  <c:v>319.34409846400393</c:v>
                </c:pt>
                <c:pt idx="89">
                  <c:v>323.35452800370609</c:v>
                </c:pt>
                <c:pt idx="90">
                  <c:v>327.37233758143776</c:v>
                </c:pt>
                <c:pt idx="91">
                  <c:v>331.40080520133807</c:v>
                </c:pt>
                <c:pt idx="92">
                  <c:v>335.438884049313</c:v>
                </c:pt>
                <c:pt idx="93">
                  <c:v>339.4791988578811</c:v>
                </c:pt>
                <c:pt idx="94">
                  <c:v>343.51761763646101</c:v>
                </c:pt>
                <c:pt idx="95">
                  <c:v>347.55487029803402</c:v>
                </c:pt>
                <c:pt idx="96">
                  <c:v>351.59168302745132</c:v>
                </c:pt>
                <c:pt idx="97">
                  <c:v>355.63148878581251</c:v>
                </c:pt>
                <c:pt idx="98">
                  <c:v>359.68070027732693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7D-4C9E-8850-633FBF94C58F}"/>
            </c:ext>
          </c:extLst>
        </c:ser>
        <c:ser>
          <c:idx val="4"/>
          <c:order val="4"/>
          <c:tx>
            <c:v>Alt2a_12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2.557468619485832</c:v>
                </c:pt>
                <c:pt idx="1">
                  <c:v>5.1318155303768593</c:v>
                </c:pt>
                <c:pt idx="2">
                  <c:v>7.750215463346767</c:v>
                </c:pt>
                <c:pt idx="3">
                  <c:v>10.451659142410938</c:v>
                </c:pt>
                <c:pt idx="4">
                  <c:v>13.220588260712921</c:v>
                </c:pt>
                <c:pt idx="5">
                  <c:v>16.011722115372095</c:v>
                </c:pt>
                <c:pt idx="6">
                  <c:v>18.801153334755298</c:v>
                </c:pt>
                <c:pt idx="7">
                  <c:v>21.588576030123246</c:v>
                </c:pt>
                <c:pt idx="8">
                  <c:v>24.37930335113618</c:v>
                </c:pt>
                <c:pt idx="9">
                  <c:v>27.202354606164363</c:v>
                </c:pt>
                <c:pt idx="10">
                  <c:v>30.097049195856393</c:v>
                </c:pt>
                <c:pt idx="11">
                  <c:v>33.077052174298416</c:v>
                </c:pt>
                <c:pt idx="12">
                  <c:v>36.123777106739375</c:v>
                </c:pt>
                <c:pt idx="13">
                  <c:v>39.187308214469454</c:v>
                </c:pt>
                <c:pt idx="14">
                  <c:v>42.245507235843654</c:v>
                </c:pt>
                <c:pt idx="15">
                  <c:v>45.303205091193441</c:v>
                </c:pt>
                <c:pt idx="16">
                  <c:v>48.364055322101834</c:v>
                </c:pt>
                <c:pt idx="17">
                  <c:v>51.451933832117703</c:v>
                </c:pt>
                <c:pt idx="18">
                  <c:v>54.609497161247084</c:v>
                </c:pt>
                <c:pt idx="19">
                  <c:v>57.860894790226446</c:v>
                </c:pt>
                <c:pt idx="20">
                  <c:v>61.183468820279032</c:v>
                </c:pt>
                <c:pt idx="21">
                  <c:v>64.517797377869726</c:v>
                </c:pt>
                <c:pt idx="22">
                  <c:v>67.821045372989957</c:v>
                </c:pt>
                <c:pt idx="23">
                  <c:v>71.101508737676554</c:v>
                </c:pt>
                <c:pt idx="24">
                  <c:v>74.383661075373126</c:v>
                </c:pt>
                <c:pt idx="25">
                  <c:v>77.702888934194036</c:v>
                </c:pt>
                <c:pt idx="26">
                  <c:v>81.096016638214522</c:v>
                </c:pt>
                <c:pt idx="27">
                  <c:v>84.567838482221106</c:v>
                </c:pt>
                <c:pt idx="28">
                  <c:v>88.10313852882021</c:v>
                </c:pt>
                <c:pt idx="29">
                  <c:v>91.638438575419315</c:v>
                </c:pt>
                <c:pt idx="30">
                  <c:v>95.164372938328754</c:v>
                </c:pt>
                <c:pt idx="31">
                  <c:v>98.684708846269231</c:v>
                </c:pt>
                <c:pt idx="32">
                  <c:v>102.19952667808639</c:v>
                </c:pt>
                <c:pt idx="33">
                  <c:v>105.71752731096328</c:v>
                </c:pt>
                <c:pt idx="34">
                  <c:v>109.26713534292918</c:v>
                </c:pt>
                <c:pt idx="35">
                  <c:v>112.86778673529621</c:v>
                </c:pt>
                <c:pt idx="36">
                  <c:v>116.50588896138945</c:v>
                </c:pt>
                <c:pt idx="37">
                  <c:v>120.15726614440136</c:v>
                </c:pt>
                <c:pt idx="38">
                  <c:v>123.81071151231694</c:v>
                </c:pt>
                <c:pt idx="39">
                  <c:v>127.4646468818064</c:v>
                </c:pt>
                <c:pt idx="40">
                  <c:v>131.11825556243912</c:v>
                </c:pt>
                <c:pt idx="41">
                  <c:v>134.7839659740342</c:v>
                </c:pt>
                <c:pt idx="42">
                  <c:v>138.48039473166887</c:v>
                </c:pt>
                <c:pt idx="43">
                  <c:v>142.21415816879221</c:v>
                </c:pt>
                <c:pt idx="44">
                  <c:v>145.97466538608006</c:v>
                </c:pt>
                <c:pt idx="45">
                  <c:v>149.74485281446005</c:v>
                </c:pt>
                <c:pt idx="46">
                  <c:v>153.51500859716867</c:v>
                </c:pt>
                <c:pt idx="47">
                  <c:v>157.28409710350513</c:v>
                </c:pt>
                <c:pt idx="48">
                  <c:v>161.05328468550181</c:v>
                </c:pt>
                <c:pt idx="49">
                  <c:v>164.83120564916743</c:v>
                </c:pt>
                <c:pt idx="50">
                  <c:v>168.63164257182385</c:v>
                </c:pt>
                <c:pt idx="51">
                  <c:v>172.45993525771087</c:v>
                </c:pt>
                <c:pt idx="52">
                  <c:v>176.30970334361652</c:v>
                </c:pt>
                <c:pt idx="53">
                  <c:v>180.16758198430907</c:v>
                </c:pt>
                <c:pt idx="54">
                  <c:v>184.02585633614223</c:v>
                </c:pt>
                <c:pt idx="55">
                  <c:v>187.88433607309966</c:v>
                </c:pt>
                <c:pt idx="56">
                  <c:v>191.74352992022972</c:v>
                </c:pt>
                <c:pt idx="57">
                  <c:v>195.61013858359576</c:v>
                </c:pt>
                <c:pt idx="58">
                  <c:v>199.4951881223671</c:v>
                </c:pt>
                <c:pt idx="59">
                  <c:v>203.40257492451681</c:v>
                </c:pt>
                <c:pt idx="60">
                  <c:v>207.32600483172945</c:v>
                </c:pt>
                <c:pt idx="61">
                  <c:v>211.25466760117217</c:v>
                </c:pt>
                <c:pt idx="62">
                  <c:v>215.18311541213075</c:v>
                </c:pt>
                <c:pt idx="63">
                  <c:v>219.11130732249538</c:v>
                </c:pt>
                <c:pt idx="64">
                  <c:v>223.03972507467603</c:v>
                </c:pt>
                <c:pt idx="65">
                  <c:v>226.97139257225393</c:v>
                </c:pt>
                <c:pt idx="66">
                  <c:v>230.91454233931483</c:v>
                </c:pt>
                <c:pt idx="67">
                  <c:v>234.87504442643623</c:v>
                </c:pt>
                <c:pt idx="68">
                  <c:v>238.8493694922517</c:v>
                </c:pt>
                <c:pt idx="69">
                  <c:v>242.82576943268552</c:v>
                </c:pt>
                <c:pt idx="70">
                  <c:v>246.79572055921184</c:v>
                </c:pt>
                <c:pt idx="71">
                  <c:v>250.75950316028874</c:v>
                </c:pt>
                <c:pt idx="72">
                  <c:v>254.7183806409349</c:v>
                </c:pt>
                <c:pt idx="73">
                  <c:v>258.67771195957357</c:v>
                </c:pt>
                <c:pt idx="74">
                  <c:v>262.64544716285769</c:v>
                </c:pt>
                <c:pt idx="75">
                  <c:v>266.62496703921397</c:v>
                </c:pt>
                <c:pt idx="76">
                  <c:v>270.61269940910336</c:v>
                </c:pt>
                <c:pt idx="77">
                  <c:v>274.6019062326161</c:v>
                </c:pt>
                <c:pt idx="78">
                  <c:v>278.58756316194717</c:v>
                </c:pt>
                <c:pt idx="79">
                  <c:v>282.56856147948179</c:v>
                </c:pt>
                <c:pt idx="80">
                  <c:v>286.5453878883788</c:v>
                </c:pt>
                <c:pt idx="81">
                  <c:v>290.52319987770852</c:v>
                </c:pt>
                <c:pt idx="82">
                  <c:v>294.51011871779417</c:v>
                </c:pt>
                <c:pt idx="83">
                  <c:v>298.51017455896294</c:v>
                </c:pt>
                <c:pt idx="84">
                  <c:v>302.51998384138517</c:v>
                </c:pt>
                <c:pt idx="85">
                  <c:v>306.53160006457529</c:v>
                </c:pt>
                <c:pt idx="86">
                  <c:v>310.54038846756919</c:v>
                </c:pt>
                <c:pt idx="87">
                  <c:v>314.54644071331347</c:v>
                </c:pt>
                <c:pt idx="88">
                  <c:v>318.55021220534593</c:v>
                </c:pt>
                <c:pt idx="89">
                  <c:v>322.55624969080901</c:v>
                </c:pt>
                <c:pt idx="90">
                  <c:v>326.5696849261634</c:v>
                </c:pt>
                <c:pt idx="91">
                  <c:v>330.59380406875113</c:v>
                </c:pt>
                <c:pt idx="92">
                  <c:v>334.62755496212441</c:v>
                </c:pt>
                <c:pt idx="93">
                  <c:v>338.66355950243525</c:v>
                </c:pt>
                <c:pt idx="94">
                  <c:v>342.69769099780319</c:v>
                </c:pt>
                <c:pt idx="95">
                  <c:v>346.73067044101407</c:v>
                </c:pt>
                <c:pt idx="96">
                  <c:v>350.76322831576027</c:v>
                </c:pt>
                <c:pt idx="97">
                  <c:v>354.79880263181576</c:v>
                </c:pt>
                <c:pt idx="98">
                  <c:v>358.84381029133709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97D-4C9E-8850-633FBF94C58F}"/>
            </c:ext>
          </c:extLst>
        </c:ser>
        <c:ser>
          <c:idx val="7"/>
          <c:order val="7"/>
          <c:tx>
            <c:v>Alt2a_12_L</c:v>
          </c:tx>
          <c:spPr>
            <a:ln w="19050" cap="rnd">
              <a:solidFill>
                <a:srgbClr val="7030A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2.3649226066019371</c:v>
                </c:pt>
                <c:pt idx="1">
                  <c:v>4.7500304385845089</c:v>
                </c:pt>
                <c:pt idx="2">
                  <c:v>7.1825915910756972</c:v>
                </c:pt>
                <c:pt idx="3">
                  <c:v>9.7017313013523889</c:v>
                </c:pt>
                <c:pt idx="4">
                  <c:v>12.291427220248089</c:v>
                </c:pt>
                <c:pt idx="5">
                  <c:v>14.905035016412612</c:v>
                </c:pt>
                <c:pt idx="6">
                  <c:v>17.518361370305449</c:v>
                </c:pt>
                <c:pt idx="7">
                  <c:v>20.131498384714128</c:v>
                </c:pt>
                <c:pt idx="8">
                  <c:v>22.750121188241351</c:v>
                </c:pt>
                <c:pt idx="9">
                  <c:v>25.403966968351234</c:v>
                </c:pt>
                <c:pt idx="10">
                  <c:v>28.132716250069361</c:v>
                </c:pt>
                <c:pt idx="11">
                  <c:v>30.949987446225411</c:v>
                </c:pt>
                <c:pt idx="12">
                  <c:v>33.837092772253399</c:v>
                </c:pt>
                <c:pt idx="13">
                  <c:v>36.743149254367111</c:v>
                </c:pt>
                <c:pt idx="14">
                  <c:v>39.645757737656638</c:v>
                </c:pt>
                <c:pt idx="15">
                  <c:v>42.550200197404955</c:v>
                </c:pt>
                <c:pt idx="16">
                  <c:v>45.460312347397242</c:v>
                </c:pt>
                <c:pt idx="17">
                  <c:v>48.400105561439688</c:v>
                </c:pt>
                <c:pt idx="18">
                  <c:v>51.412472281695067</c:v>
                </c:pt>
                <c:pt idx="19">
                  <c:v>54.521474437780526</c:v>
                </c:pt>
                <c:pt idx="20">
                  <c:v>57.702610101437301</c:v>
                </c:pt>
                <c:pt idx="21">
                  <c:v>60.889512075713441</c:v>
                </c:pt>
                <c:pt idx="22">
                  <c:v>64.028654702595134</c:v>
                </c:pt>
                <c:pt idx="23">
                  <c:v>67.125063466654609</c:v>
                </c:pt>
                <c:pt idx="24">
                  <c:v>70.211102491356286</c:v>
                </c:pt>
                <c:pt idx="25">
                  <c:v>73.33166285526076</c:v>
                </c:pt>
                <c:pt idx="26">
                  <c:v>76.528248242172211</c:v>
                </c:pt>
                <c:pt idx="27">
                  <c:v>79.807183667301146</c:v>
                </c:pt>
                <c:pt idx="28">
                  <c:v>83.156080889865251</c:v>
                </c:pt>
                <c:pt idx="29">
                  <c:v>86.504978112429356</c:v>
                </c:pt>
                <c:pt idx="30">
                  <c:v>89.846824333100244</c:v>
                </c:pt>
                <c:pt idx="31">
                  <c:v>93.185171873928539</c:v>
                </c:pt>
                <c:pt idx="32">
                  <c:v>96.519779910865509</c:v>
                </c:pt>
                <c:pt idx="33">
                  <c:v>99.85916460986985</c:v>
                </c:pt>
                <c:pt idx="34">
                  <c:v>103.23170045634767</c:v>
                </c:pt>
                <c:pt idx="35">
                  <c:v>106.65640854427667</c:v>
                </c:pt>
                <c:pt idx="36">
                  <c:v>110.12000874795675</c:v>
                </c:pt>
                <c:pt idx="37">
                  <c:v>113.59861362824918</c:v>
                </c:pt>
                <c:pt idx="38">
                  <c:v>117.08114453846449</c:v>
                </c:pt>
                <c:pt idx="39">
                  <c:v>120.56590276216275</c:v>
                </c:pt>
                <c:pt idx="40">
                  <c:v>124.05175316330899</c:v>
                </c:pt>
                <c:pt idx="41">
                  <c:v>127.55129479288621</c:v>
                </c:pt>
                <c:pt idx="42">
                  <c:v>131.08321044262465</c:v>
                </c:pt>
                <c:pt idx="43">
                  <c:v>134.65385393724415</c:v>
                </c:pt>
                <c:pt idx="44">
                  <c:v>138.25249147682587</c:v>
                </c:pt>
                <c:pt idx="45">
                  <c:v>141.86186013907084</c:v>
                </c:pt>
                <c:pt idx="46">
                  <c:v>145.47198405505267</c:v>
                </c:pt>
                <c:pt idx="47">
                  <c:v>149.08186144314664</c:v>
                </c:pt>
                <c:pt idx="48">
                  <c:v>152.69282738361917</c:v>
                </c:pt>
                <c:pt idx="49">
                  <c:v>156.31353970689088</c:v>
                </c:pt>
                <c:pt idx="50">
                  <c:v>159.95768309540128</c:v>
                </c:pt>
                <c:pt idx="51">
                  <c:v>163.63051726933531</c:v>
                </c:pt>
                <c:pt idx="52">
                  <c:v>167.32565674342732</c:v>
                </c:pt>
                <c:pt idx="53">
                  <c:v>171.02973943475445</c:v>
                </c:pt>
                <c:pt idx="54">
                  <c:v>174.73504962294231</c:v>
                </c:pt>
                <c:pt idx="55">
                  <c:v>178.44139087627428</c:v>
                </c:pt>
                <c:pt idx="56">
                  <c:v>182.14921167829146</c:v>
                </c:pt>
                <c:pt idx="57">
                  <c:v>185.86524844873915</c:v>
                </c:pt>
                <c:pt idx="58">
                  <c:v>189.60065801566583</c:v>
                </c:pt>
                <c:pt idx="59">
                  <c:v>193.35936820095586</c:v>
                </c:pt>
                <c:pt idx="60">
                  <c:v>197.13512074761272</c:v>
                </c:pt>
                <c:pt idx="61">
                  <c:v>200.91700192536823</c:v>
                </c:pt>
                <c:pt idx="62">
                  <c:v>204.69945778633976</c:v>
                </c:pt>
                <c:pt idx="63">
                  <c:v>208.48247895965812</c:v>
                </c:pt>
                <c:pt idx="64">
                  <c:v>212.2664869259622</c:v>
                </c:pt>
                <c:pt idx="65">
                  <c:v>216.05444451100507</c:v>
                </c:pt>
                <c:pt idx="66">
                  <c:v>219.85452275277117</c:v>
                </c:pt>
                <c:pt idx="67">
                  <c:v>223.67257604739436</c:v>
                </c:pt>
                <c:pt idx="68">
                  <c:v>227.50506147823327</c:v>
                </c:pt>
                <c:pt idx="69">
                  <c:v>231.34042895083888</c:v>
                </c:pt>
                <c:pt idx="70">
                  <c:v>235.17017992802738</c:v>
                </c:pt>
                <c:pt idx="71">
                  <c:v>238.99437346208171</c:v>
                </c:pt>
                <c:pt idx="72">
                  <c:v>242.81413791862474</c:v>
                </c:pt>
                <c:pt idx="73">
                  <c:v>246.63493359506049</c:v>
                </c:pt>
                <c:pt idx="74">
                  <c:v>250.46492567576399</c:v>
                </c:pt>
                <c:pt idx="75">
                  <c:v>254.30759102180707</c:v>
                </c:pt>
                <c:pt idx="76">
                  <c:v>258.15926654951699</c:v>
                </c:pt>
                <c:pt idx="77">
                  <c:v>262.01282862505627</c:v>
                </c:pt>
                <c:pt idx="78">
                  <c:v>265.86306029779848</c:v>
                </c:pt>
                <c:pt idx="79">
                  <c:v>269.70895759650432</c:v>
                </c:pt>
                <c:pt idx="80">
                  <c:v>273.55099774758554</c:v>
                </c:pt>
                <c:pt idx="81">
                  <c:v>277.39439794425829</c:v>
                </c:pt>
                <c:pt idx="82">
                  <c:v>281.24747725452835</c:v>
                </c:pt>
                <c:pt idx="83">
                  <c:v>285.11428827833834</c:v>
                </c:pt>
                <c:pt idx="84">
                  <c:v>288.99137048302845</c:v>
                </c:pt>
                <c:pt idx="85">
                  <c:v>292.87070672529131</c:v>
                </c:pt>
                <c:pt idx="86">
                  <c:v>296.74762524662714</c:v>
                </c:pt>
                <c:pt idx="87">
                  <c:v>300.62217907999855</c:v>
                </c:pt>
                <c:pt idx="88">
                  <c:v>304.49481647091841</c:v>
                </c:pt>
                <c:pt idx="89">
                  <c:v>308.37007591588309</c:v>
                </c:pt>
                <c:pt idx="90">
                  <c:v>312.2531450524549</c:v>
                </c:pt>
                <c:pt idx="91">
                  <c:v>316.14739853869844</c:v>
                </c:pt>
                <c:pt idx="92">
                  <c:v>320.05184283464297</c:v>
                </c:pt>
                <c:pt idx="93">
                  <c:v>323.95906756365866</c:v>
                </c:pt>
                <c:pt idx="94">
                  <c:v>327.86500633442273</c:v>
                </c:pt>
                <c:pt idx="95">
                  <c:v>331.77043789435817</c:v>
                </c:pt>
                <c:pt idx="96">
                  <c:v>335.67605631129578</c:v>
                </c:pt>
                <c:pt idx="97">
                  <c:v>339.58534983779896</c:v>
                </c:pt>
                <c:pt idx="98">
                  <c:v>343.5047533313475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97D-4C9E-8850-633FBF94C58F}"/>
            </c:ext>
          </c:extLst>
        </c:ser>
        <c:ser>
          <c:idx val="10"/>
          <c:order val="10"/>
          <c:tx>
            <c:v>Alt2a_11_H</c:v>
          </c:tx>
          <c:spPr>
            <a:ln w="1905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2.1270468520460386</c:v>
                </c:pt>
                <c:pt idx="1">
                  <c:v>4.2782544236890825</c:v>
                </c:pt>
                <c:pt idx="2">
                  <c:v>6.4809994389177286</c:v>
                </c:pt>
                <c:pt idx="3">
                  <c:v>8.7745401327262798</c:v>
                </c:pt>
                <c:pt idx="4">
                  <c:v>11.142255567937291</c:v>
                </c:pt>
                <c:pt idx="5">
                  <c:v>13.535914698560546</c:v>
                </c:pt>
                <c:pt idx="6">
                  <c:v>15.931000641519862</c:v>
                </c:pt>
                <c:pt idx="7">
                  <c:v>18.328077163088896</c:v>
                </c:pt>
                <c:pt idx="8">
                  <c:v>20.733251937229713</c:v>
                </c:pt>
                <c:pt idx="9">
                  <c:v>23.177158613842895</c:v>
                </c:pt>
                <c:pt idx="10">
                  <c:v>25.699979630917984</c:v>
                </c:pt>
                <c:pt idx="11">
                  <c:v>28.315241455485943</c:v>
                </c:pt>
                <c:pt idx="12">
                  <c:v>31.004085523125532</c:v>
                </c:pt>
                <c:pt idx="13">
                  <c:v>33.714467951065487</c:v>
                </c:pt>
                <c:pt idx="14">
                  <c:v>36.423674096260235</c:v>
                </c:pt>
                <c:pt idx="15">
                  <c:v>39.137525918855019</c:v>
                </c:pt>
                <c:pt idx="16">
                  <c:v>41.860078606375644</c:v>
                </c:pt>
                <c:pt idx="17">
                  <c:v>44.6155024607868</c:v>
                </c:pt>
                <c:pt idx="18">
                  <c:v>47.446991929999299</c:v>
                </c:pt>
                <c:pt idx="19">
                  <c:v>50.378558331289433</c:v>
                </c:pt>
                <c:pt idx="20">
                  <c:v>53.38382570013593</c:v>
                </c:pt>
                <c:pt idx="21">
                  <c:v>56.389558769323166</c:v>
                </c:pt>
                <c:pt idx="22">
                  <c:v>59.331292803118629</c:v>
                </c:pt>
                <c:pt idx="23">
                  <c:v>62.210433831275189</c:v>
                </c:pt>
                <c:pt idx="24">
                  <c:v>65.067215596283134</c:v>
                </c:pt>
                <c:pt idx="25">
                  <c:v>67.956211683334132</c:v>
                </c:pt>
                <c:pt idx="26">
                  <c:v>70.923730894211374</c:v>
                </c:pt>
                <c:pt idx="27">
                  <c:v>73.977650873436076</c:v>
                </c:pt>
                <c:pt idx="28">
                  <c:v>77.108709965119886</c:v>
                </c:pt>
                <c:pt idx="29">
                  <c:v>80.239769056803695</c:v>
                </c:pt>
                <c:pt idx="30">
                  <c:v>83.366372420259509</c:v>
                </c:pt>
                <c:pt idx="31">
                  <c:v>86.49183632851576</c:v>
                </c:pt>
                <c:pt idx="32">
                  <c:v>89.615569255851113</c:v>
                </c:pt>
                <c:pt idx="33">
                  <c:v>92.745882185075246</c:v>
                </c:pt>
                <c:pt idx="34">
                  <c:v>95.911087582476043</c:v>
                </c:pt>
                <c:pt idx="35">
                  <c:v>99.129745305096236</c:v>
                </c:pt>
                <c:pt idx="36">
                  <c:v>102.38892392521646</c:v>
                </c:pt>
                <c:pt idx="37">
                  <c:v>105.6650574170968</c:v>
                </c:pt>
                <c:pt idx="38">
                  <c:v>108.94720901570166</c:v>
                </c:pt>
                <c:pt idx="39">
                  <c:v>112.23354489998137</c:v>
                </c:pt>
                <c:pt idx="40">
                  <c:v>115.52257505302683</c:v>
                </c:pt>
                <c:pt idx="41">
                  <c:v>118.8270881797424</c:v>
                </c:pt>
                <c:pt idx="42">
                  <c:v>122.16584182890017</c:v>
                </c:pt>
                <c:pt idx="43">
                  <c:v>125.54489695276959</c:v>
                </c:pt>
                <c:pt idx="44">
                  <c:v>128.95336030765736</c:v>
                </c:pt>
                <c:pt idx="45">
                  <c:v>132.37374619009256</c:v>
                </c:pt>
                <c:pt idx="46">
                  <c:v>135.79578222475519</c:v>
                </c:pt>
                <c:pt idx="47">
                  <c:v>139.2185034186561</c:v>
                </c:pt>
                <c:pt idx="48">
                  <c:v>142.64343236159107</c:v>
                </c:pt>
                <c:pt idx="49">
                  <c:v>146.07925096097813</c:v>
                </c:pt>
                <c:pt idx="50">
                  <c:v>149.53953111444167</c:v>
                </c:pt>
                <c:pt idx="51">
                  <c:v>153.02943913886895</c:v>
                </c:pt>
                <c:pt idx="52">
                  <c:v>156.54258049281759</c:v>
                </c:pt>
                <c:pt idx="53">
                  <c:v>160.06559277541933</c:v>
                </c:pt>
                <c:pt idx="54">
                  <c:v>163.59075576045802</c:v>
                </c:pt>
                <c:pt idx="55">
                  <c:v>167.1178646635602</c:v>
                </c:pt>
                <c:pt idx="56">
                  <c:v>170.64729843831046</c:v>
                </c:pt>
                <c:pt idx="57">
                  <c:v>174.18583304560829</c:v>
                </c:pt>
                <c:pt idx="58">
                  <c:v>177.74477276845974</c:v>
                </c:pt>
                <c:pt idx="59">
                  <c:v>181.3280807559926</c:v>
                </c:pt>
                <c:pt idx="60">
                  <c:v>184.92954039148606</c:v>
                </c:pt>
                <c:pt idx="61">
                  <c:v>188.53812197976498</c:v>
                </c:pt>
                <c:pt idx="62">
                  <c:v>192.14815311601726</c:v>
                </c:pt>
                <c:pt idx="63">
                  <c:v>195.75965989208694</c:v>
                </c:pt>
                <c:pt idx="64">
                  <c:v>199.37299530429422</c:v>
                </c:pt>
                <c:pt idx="65">
                  <c:v>202.99105305667564</c:v>
                </c:pt>
                <c:pt idx="66">
                  <c:v>206.62193433955878</c:v>
                </c:pt>
                <c:pt idx="67">
                  <c:v>210.27147606087601</c:v>
                </c:pt>
                <c:pt idx="68">
                  <c:v>213.93612041594355</c:v>
                </c:pt>
                <c:pt idx="69">
                  <c:v>217.60454329085019</c:v>
                </c:pt>
                <c:pt idx="70">
                  <c:v>221.26827636357177</c:v>
                </c:pt>
                <c:pt idx="71">
                  <c:v>224.92713005017248</c:v>
                </c:pt>
                <c:pt idx="72">
                  <c:v>228.58208185726087</c:v>
                </c:pt>
                <c:pt idx="73">
                  <c:v>232.23870926195823</c:v>
                </c:pt>
                <c:pt idx="74">
                  <c:v>235.90542294593718</c:v>
                </c:pt>
                <c:pt idx="75">
                  <c:v>239.585811179785</c:v>
                </c:pt>
                <c:pt idx="76">
                  <c:v>243.27610942841301</c:v>
                </c:pt>
                <c:pt idx="77">
                  <c:v>246.9687566935026</c:v>
                </c:pt>
                <c:pt idx="78">
                  <c:v>250.6583186958517</c:v>
                </c:pt>
                <c:pt idx="79">
                  <c:v>254.34391156606424</c:v>
                </c:pt>
                <c:pt idx="80">
                  <c:v>258.02600297877763</c:v>
                </c:pt>
                <c:pt idx="81">
                  <c:v>261.70987918934321</c:v>
                </c:pt>
                <c:pt idx="82">
                  <c:v>265.40408738312294</c:v>
                </c:pt>
                <c:pt idx="83">
                  <c:v>269.11270785035646</c:v>
                </c:pt>
                <c:pt idx="84">
                  <c:v>272.83219312422449</c:v>
                </c:pt>
                <c:pt idx="85">
                  <c:v>276.55444553808383</c:v>
                </c:pt>
                <c:pt idx="86">
                  <c:v>280.27475136367246</c:v>
                </c:pt>
                <c:pt idx="87">
                  <c:v>283.99311802693387</c:v>
                </c:pt>
                <c:pt idx="88">
                  <c:v>287.70998513319444</c:v>
                </c:pt>
                <c:pt idx="89">
                  <c:v>291.42988044450419</c:v>
                </c:pt>
                <c:pt idx="90">
                  <c:v>295.15805499392798</c:v>
                </c:pt>
                <c:pt idx="91">
                  <c:v>298.89798469219289</c:v>
                </c:pt>
                <c:pt idx="92">
                  <c:v>302.64874227255632</c:v>
                </c:pt>
                <c:pt idx="93">
                  <c:v>306.40288067301486</c:v>
                </c:pt>
                <c:pt idx="94">
                  <c:v>310.15640333913296</c:v>
                </c:pt>
                <c:pt idx="95">
                  <c:v>313.91015508183312</c:v>
                </c:pt>
                <c:pt idx="96">
                  <c:v>317.66478618300857</c:v>
                </c:pt>
                <c:pt idx="97">
                  <c:v>321.42384003388759</c:v>
                </c:pt>
                <c:pt idx="98">
                  <c:v>325.19377096737111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97D-4C9E-8850-633FBF94C58F}"/>
            </c:ext>
          </c:extLst>
        </c:ser>
        <c:ser>
          <c:idx val="13"/>
          <c:order val="13"/>
          <c:tx>
            <c:v>Alt2a_11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2.1327572673651241</c:v>
                </c:pt>
                <c:pt idx="1">
                  <c:v>4.2983108532392027</c:v>
                </c:pt>
                <c:pt idx="2">
                  <c:v>6.5230967316675716</c:v>
                </c:pt>
                <c:pt idx="3">
                  <c:v>8.8413562790734801</c:v>
                </c:pt>
                <c:pt idx="4">
                  <c:v>11.236204247401981</c:v>
                </c:pt>
                <c:pt idx="5">
                  <c:v>13.658564344756311</c:v>
                </c:pt>
                <c:pt idx="6">
                  <c:v>16.082996549134712</c:v>
                </c:pt>
                <c:pt idx="7">
                  <c:v>18.509914919434213</c:v>
                </c:pt>
                <c:pt idx="8">
                  <c:v>20.946112910098506</c:v>
                </c:pt>
                <c:pt idx="9">
                  <c:v>23.423724907802512</c:v>
                </c:pt>
                <c:pt idx="10">
                  <c:v>25.983583039941447</c:v>
                </c:pt>
                <c:pt idx="11">
                  <c:v>28.640858485387554</c:v>
                </c:pt>
                <c:pt idx="12">
                  <c:v>31.377403785885051</c:v>
                </c:pt>
                <c:pt idx="13">
                  <c:v>34.139649376378998</c:v>
                </c:pt>
                <c:pt idx="14">
                  <c:v>36.903903595295851</c:v>
                </c:pt>
                <c:pt idx="15">
                  <c:v>39.676171806798664</c:v>
                </c:pt>
                <c:pt idx="16">
                  <c:v>42.459822079282176</c:v>
                </c:pt>
                <c:pt idx="17">
                  <c:v>45.27697795753771</c:v>
                </c:pt>
                <c:pt idx="18">
                  <c:v>48.169743870967004</c:v>
                </c:pt>
                <c:pt idx="19">
                  <c:v>51.250980584294474</c:v>
                </c:pt>
                <c:pt idx="20">
                  <c:v>54.413320595564628</c:v>
                </c:pt>
                <c:pt idx="21">
                  <c:v>57.581580753808794</c:v>
                </c:pt>
                <c:pt idx="22">
                  <c:v>60.691121075269272</c:v>
                </c:pt>
                <c:pt idx="23">
                  <c:v>63.753321033259148</c:v>
                </c:pt>
                <c:pt idx="24">
                  <c:v>66.822558134241092</c:v>
                </c:pt>
                <c:pt idx="25">
                  <c:v>69.956965609305755</c:v>
                </c:pt>
                <c:pt idx="26">
                  <c:v>73.195009292060035</c:v>
                </c:pt>
                <c:pt idx="27">
                  <c:v>76.535074277765517</c:v>
                </c:pt>
                <c:pt idx="28">
                  <c:v>79.972323005348542</c:v>
                </c:pt>
                <c:pt idx="29">
                  <c:v>83.409571732931568</c:v>
                </c:pt>
                <c:pt idx="30">
                  <c:v>86.850996577159762</c:v>
                </c:pt>
                <c:pt idx="31">
                  <c:v>90.299488025240635</c:v>
                </c:pt>
                <c:pt idx="32">
                  <c:v>93.752701138035874</c:v>
                </c:pt>
                <c:pt idx="33">
                  <c:v>97.217501408549396</c:v>
                </c:pt>
                <c:pt idx="34">
                  <c:v>100.72219549127794</c:v>
                </c:pt>
                <c:pt idx="35">
                  <c:v>104.28529445617893</c:v>
                </c:pt>
                <c:pt idx="36">
                  <c:v>107.89151038368578</c:v>
                </c:pt>
                <c:pt idx="37">
                  <c:v>111.51446857804818</c:v>
                </c:pt>
                <c:pt idx="38">
                  <c:v>115.14181309763784</c:v>
                </c:pt>
                <c:pt idx="39">
                  <c:v>118.77129614572932</c:v>
                </c:pt>
                <c:pt idx="40">
                  <c:v>122.4013791931081</c:v>
                </c:pt>
                <c:pt idx="41">
                  <c:v>126.04566288112164</c:v>
                </c:pt>
                <c:pt idx="42">
                  <c:v>129.72430013171623</c:v>
                </c:pt>
                <c:pt idx="43">
                  <c:v>133.44402696277973</c:v>
                </c:pt>
                <c:pt idx="44">
                  <c:v>137.19330345756995</c:v>
                </c:pt>
                <c:pt idx="45">
                  <c:v>140.95351417018347</c:v>
                </c:pt>
                <c:pt idx="46">
                  <c:v>144.71376185475211</c:v>
                </c:pt>
                <c:pt idx="47">
                  <c:v>148.47294058762989</c:v>
                </c:pt>
                <c:pt idx="48">
                  <c:v>152.23251481471584</c:v>
                </c:pt>
                <c:pt idx="49">
                  <c:v>156.00174071552448</c:v>
                </c:pt>
                <c:pt idx="50">
                  <c:v>159.79520724876102</c:v>
                </c:pt>
                <c:pt idx="51">
                  <c:v>163.61849325422105</c:v>
                </c:pt>
                <c:pt idx="52">
                  <c:v>167.46476738351527</c:v>
                </c:pt>
                <c:pt idx="53">
                  <c:v>171.31973920795136</c:v>
                </c:pt>
                <c:pt idx="54">
                  <c:v>175.17518300415026</c:v>
                </c:pt>
                <c:pt idx="55">
                  <c:v>179.03095428176783</c:v>
                </c:pt>
                <c:pt idx="56">
                  <c:v>182.88754763531938</c:v>
                </c:pt>
                <c:pt idx="57">
                  <c:v>186.75228812759426</c:v>
                </c:pt>
                <c:pt idx="58">
                  <c:v>190.63730296349365</c:v>
                </c:pt>
                <c:pt idx="59">
                  <c:v>194.54687337328227</c:v>
                </c:pt>
                <c:pt idx="60">
                  <c:v>198.47438177131815</c:v>
                </c:pt>
                <c:pt idx="61">
                  <c:v>202.4080933095957</c:v>
                </c:pt>
                <c:pt idx="62">
                  <c:v>206.34202031892798</c:v>
                </c:pt>
                <c:pt idx="63">
                  <c:v>210.27621720078045</c:v>
                </c:pt>
                <c:pt idx="64">
                  <c:v>214.21112482245857</c:v>
                </c:pt>
                <c:pt idx="65">
                  <c:v>218.14992606353266</c:v>
                </c:pt>
                <c:pt idx="66">
                  <c:v>222.1013525580303</c:v>
                </c:pt>
                <c:pt idx="67">
                  <c:v>226.07172202321462</c:v>
                </c:pt>
                <c:pt idx="68">
                  <c:v>230.05725712902586</c:v>
                </c:pt>
                <c:pt idx="69">
                  <c:v>234.04576262403125</c:v>
                </c:pt>
                <c:pt idx="70">
                  <c:v>238.02817359866927</c:v>
                </c:pt>
                <c:pt idx="71">
                  <c:v>242.00438914860837</c:v>
                </c:pt>
                <c:pt idx="72">
                  <c:v>245.9755426878082</c:v>
                </c:pt>
                <c:pt idx="73">
                  <c:v>249.94758502123051</c:v>
                </c:pt>
                <c:pt idx="74">
                  <c:v>253.929484712418</c:v>
                </c:pt>
                <c:pt idx="75">
                  <c:v>257.92505922004449</c:v>
                </c:pt>
                <c:pt idx="76">
                  <c:v>261.93033029463913</c:v>
                </c:pt>
                <c:pt idx="77">
                  <c:v>265.93732356372431</c:v>
                </c:pt>
                <c:pt idx="78">
                  <c:v>269.94029965370612</c:v>
                </c:pt>
                <c:pt idx="79">
                  <c:v>273.93830304839696</c:v>
                </c:pt>
                <c:pt idx="80">
                  <c:v>277.9317884441366</c:v>
                </c:pt>
                <c:pt idx="81">
                  <c:v>281.92644190428757</c:v>
                </c:pt>
                <c:pt idx="82">
                  <c:v>285.93137332495996</c:v>
                </c:pt>
                <c:pt idx="83">
                  <c:v>289.95097542053344</c:v>
                </c:pt>
                <c:pt idx="84">
                  <c:v>293.98148026801732</c:v>
                </c:pt>
                <c:pt idx="85">
                  <c:v>298.01424625697143</c:v>
                </c:pt>
                <c:pt idx="86">
                  <c:v>302.04425190409188</c:v>
                </c:pt>
                <c:pt idx="87">
                  <c:v>306.071559130678</c:v>
                </c:pt>
                <c:pt idx="88">
                  <c:v>310.09663134745801</c:v>
                </c:pt>
                <c:pt idx="89">
                  <c:v>314.12437286825269</c:v>
                </c:pt>
                <c:pt idx="90">
                  <c:v>318.16042112172812</c:v>
                </c:pt>
                <c:pt idx="91">
                  <c:v>322.20850309990345</c:v>
                </c:pt>
                <c:pt idx="92">
                  <c:v>326.26764345668346</c:v>
                </c:pt>
                <c:pt idx="93">
                  <c:v>330.32990045685574</c:v>
                </c:pt>
                <c:pt idx="94">
                  <c:v>334.39099685548769</c:v>
                </c:pt>
                <c:pt idx="95">
                  <c:v>338.45186707100459</c:v>
                </c:pt>
                <c:pt idx="96">
                  <c:v>342.51323053208563</c:v>
                </c:pt>
                <c:pt idx="97">
                  <c:v>346.57891200076529</c:v>
                </c:pt>
                <c:pt idx="98">
                  <c:v>350.65585112743258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97D-4C9E-8850-633FBF94C58F}"/>
            </c:ext>
          </c:extLst>
        </c:ser>
        <c:ser>
          <c:idx val="16"/>
          <c:order val="16"/>
          <c:tx>
            <c:v>Alt2a_11_L</c:v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2.6304819543819447</c:v>
                </c:pt>
                <c:pt idx="1">
                  <c:v>5.286222246967113</c:v>
                </c:pt>
                <c:pt idx="2">
                  <c:v>7.9604368187947383</c:v>
                </c:pt>
                <c:pt idx="3">
                  <c:v>10.645839796220006</c:v>
                </c:pt>
                <c:pt idx="4">
                  <c:v>13.355429623671853</c:v>
                </c:pt>
                <c:pt idx="5">
                  <c:v>16.080226083776935</c:v>
                </c:pt>
                <c:pt idx="6">
                  <c:v>18.814977918143409</c:v>
                </c:pt>
                <c:pt idx="7">
                  <c:v>21.564830660977364</c:v>
                </c:pt>
                <c:pt idx="8">
                  <c:v>24.337184298687578</c:v>
                </c:pt>
                <c:pt idx="9">
                  <c:v>27.183666483472088</c:v>
                </c:pt>
                <c:pt idx="10">
                  <c:v>30.13261909846284</c:v>
                </c:pt>
                <c:pt idx="11">
                  <c:v>33.16441870824675</c:v>
                </c:pt>
                <c:pt idx="12">
                  <c:v>36.261684662251753</c:v>
                </c:pt>
                <c:pt idx="13">
                  <c:v>39.381291551458986</c:v>
                </c:pt>
                <c:pt idx="14">
                  <c:v>42.492878734646901</c:v>
                </c:pt>
                <c:pt idx="15">
                  <c:v>45.599070769745715</c:v>
                </c:pt>
                <c:pt idx="16">
                  <c:v>48.703987577333088</c:v>
                </c:pt>
                <c:pt idx="17">
                  <c:v>51.845141789697664</c:v>
                </c:pt>
                <c:pt idx="18">
                  <c:v>55.044450423260955</c:v>
                </c:pt>
                <c:pt idx="19">
                  <c:v>58.293983478187862</c:v>
                </c:pt>
                <c:pt idx="20">
                  <c:v>61.596102028553517</c:v>
                </c:pt>
                <c:pt idx="21">
                  <c:v>64.921277900809116</c:v>
                </c:pt>
                <c:pt idx="22">
                  <c:v>68.235531122443291</c:v>
                </c:pt>
                <c:pt idx="23">
                  <c:v>71.539441027666584</c:v>
                </c:pt>
                <c:pt idx="24">
                  <c:v>74.838172956028316</c:v>
                </c:pt>
                <c:pt idx="25">
                  <c:v>78.17991844966167</c:v>
                </c:pt>
                <c:pt idx="26">
                  <c:v>81.574977160846458</c:v>
                </c:pt>
                <c:pt idx="27">
                  <c:v>85.025690794978317</c:v>
                </c:pt>
                <c:pt idx="28">
                  <c:v>88.546414302902676</c:v>
                </c:pt>
                <c:pt idx="29">
                  <c:v>92.067137810827035</c:v>
                </c:pt>
                <c:pt idx="30">
                  <c:v>95.567699545254868</c:v>
                </c:pt>
                <c:pt idx="31">
                  <c:v>99.051863088482065</c:v>
                </c:pt>
                <c:pt idx="32">
                  <c:v>102.52757949606408</c:v>
                </c:pt>
                <c:pt idx="33">
                  <c:v>106.04888294958174</c:v>
                </c:pt>
                <c:pt idx="34">
                  <c:v>109.65289379582674</c:v>
                </c:pt>
                <c:pt idx="35">
                  <c:v>113.34409804100477</c:v>
                </c:pt>
                <c:pt idx="36">
                  <c:v>117.1025096037332</c:v>
                </c:pt>
                <c:pt idx="37">
                  <c:v>120.87472881021513</c:v>
                </c:pt>
                <c:pt idx="38">
                  <c:v>124.63443252551352</c:v>
                </c:pt>
                <c:pt idx="39">
                  <c:v>128.38327046471736</c:v>
                </c:pt>
                <c:pt idx="40">
                  <c:v>132.12507745214756</c:v>
                </c:pt>
                <c:pt idx="41">
                  <c:v>135.90745339208513</c:v>
                </c:pt>
                <c:pt idx="42">
                  <c:v>139.74505876168078</c:v>
                </c:pt>
                <c:pt idx="43">
                  <c:v>143.6176273954508</c:v>
                </c:pt>
                <c:pt idx="44">
                  <c:v>147.51025475080036</c:v>
                </c:pt>
                <c:pt idx="45">
                  <c:v>151.39456318311369</c:v>
                </c:pt>
                <c:pt idx="46">
                  <c:v>155.27469065118368</c:v>
                </c:pt>
                <c:pt idx="47">
                  <c:v>159.15282434787682</c:v>
                </c:pt>
                <c:pt idx="48">
                  <c:v>163.03058990136373</c:v>
                </c:pt>
                <c:pt idx="49">
                  <c:v>166.90708339515967</c:v>
                </c:pt>
                <c:pt idx="50">
                  <c:v>170.80118694367508</c:v>
                </c:pt>
                <c:pt idx="51">
                  <c:v>174.73052949498259</c:v>
                </c:pt>
                <c:pt idx="52">
                  <c:v>178.69224380208033</c:v>
                </c:pt>
                <c:pt idx="53">
                  <c:v>182.66495908052318</c:v>
                </c:pt>
                <c:pt idx="54">
                  <c:v>186.62488412890906</c:v>
                </c:pt>
                <c:pt idx="55">
                  <c:v>190.57260523509717</c:v>
                </c:pt>
                <c:pt idx="56">
                  <c:v>194.5099926647849</c:v>
                </c:pt>
                <c:pt idx="57">
                  <c:v>198.455866438226</c:v>
                </c:pt>
                <c:pt idx="58">
                  <c:v>202.42241869474506</c:v>
                </c:pt>
                <c:pt idx="59">
                  <c:v>206.40870168551078</c:v>
                </c:pt>
                <c:pt idx="60">
                  <c:v>210.41086600397699</c:v>
                </c:pt>
                <c:pt idx="61">
                  <c:v>214.41435332275927</c:v>
                </c:pt>
                <c:pt idx="62">
                  <c:v>218.41162594420379</c:v>
                </c:pt>
                <c:pt idx="63">
                  <c:v>222.40427856712844</c:v>
                </c:pt>
                <c:pt idx="64">
                  <c:v>226.39587094523628</c:v>
                </c:pt>
                <c:pt idx="65">
                  <c:v>230.40761376283439</c:v>
                </c:pt>
                <c:pt idx="66">
                  <c:v>234.44161176211691</c:v>
                </c:pt>
                <c:pt idx="67">
                  <c:v>238.49189835715768</c:v>
                </c:pt>
                <c:pt idx="68">
                  <c:v>242.5527163215958</c:v>
                </c:pt>
                <c:pt idx="69">
                  <c:v>246.61687488196375</c:v>
                </c:pt>
                <c:pt idx="70">
                  <c:v>250.67498042742267</c:v>
                </c:pt>
                <c:pt idx="71">
                  <c:v>254.72696617423489</c:v>
                </c:pt>
                <c:pt idx="72">
                  <c:v>258.77602996073614</c:v>
                </c:pt>
                <c:pt idx="73">
                  <c:v>262.84014191735957</c:v>
                </c:pt>
                <c:pt idx="74">
                  <c:v>266.92598980573132</c:v>
                </c:pt>
                <c:pt idx="75">
                  <c:v>271.0346869777016</c:v>
                </c:pt>
                <c:pt idx="76">
                  <c:v>275.16328216631496</c:v>
                </c:pt>
                <c:pt idx="77">
                  <c:v>279.29610038808391</c:v>
                </c:pt>
                <c:pt idx="78">
                  <c:v>283.42302909716153</c:v>
                </c:pt>
                <c:pt idx="79">
                  <c:v>287.54502729205296</c:v>
                </c:pt>
                <c:pt idx="80">
                  <c:v>291.66595351602399</c:v>
                </c:pt>
                <c:pt idx="81">
                  <c:v>295.80559744880378</c:v>
                </c:pt>
                <c:pt idx="82">
                  <c:v>299.96972308279476</c:v>
                </c:pt>
                <c:pt idx="83">
                  <c:v>304.15736953614038</c:v>
                </c:pt>
                <c:pt idx="84">
                  <c:v>308.36555815418262</c:v>
                </c:pt>
                <c:pt idx="85">
                  <c:v>312.57984727154138</c:v>
                </c:pt>
                <c:pt idx="86">
                  <c:v>316.79103792879579</c:v>
                </c:pt>
                <c:pt idx="87">
                  <c:v>320.99735218041644</c:v>
                </c:pt>
                <c:pt idx="88">
                  <c:v>325.19930568011074</c:v>
                </c:pt>
                <c:pt idx="89">
                  <c:v>329.4022210182581</c:v>
                </c:pt>
                <c:pt idx="90">
                  <c:v>333.61446803047158</c:v>
                </c:pt>
                <c:pt idx="91">
                  <c:v>337.84503319883066</c:v>
                </c:pt>
                <c:pt idx="92">
                  <c:v>342.08566879249378</c:v>
                </c:pt>
                <c:pt idx="93">
                  <c:v>346.32566186112609</c:v>
                </c:pt>
                <c:pt idx="94">
                  <c:v>350.56226799216586</c:v>
                </c:pt>
                <c:pt idx="95">
                  <c:v>354.79502228523376</c:v>
                </c:pt>
                <c:pt idx="96">
                  <c:v>359.02498640045724</c:v>
                </c:pt>
                <c:pt idx="97">
                  <c:v>363.26419162716888</c:v>
                </c:pt>
                <c:pt idx="98">
                  <c:v>367.52090103716472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97D-4C9E-8850-633FBF94C58F}"/>
            </c:ext>
          </c:extLst>
        </c:ser>
        <c:ser>
          <c:idx val="19"/>
          <c:order val="19"/>
          <c:tx>
            <c:v>Alt2a_98_H</c:v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2.5827936035582737</c:v>
                </c:pt>
                <c:pt idx="1">
                  <c:v>5.1913614718372401</c:v>
                </c:pt>
                <c:pt idx="2">
                  <c:v>7.8189011465071037</c:v>
                </c:pt>
                <c:pt idx="3">
                  <c:v>10.458173333137466</c:v>
                </c:pt>
                <c:pt idx="4">
                  <c:v>13.122226965751032</c:v>
                </c:pt>
                <c:pt idx="5">
                  <c:v>15.802079347032539</c:v>
                </c:pt>
                <c:pt idx="6">
                  <c:v>18.492495453349676</c:v>
                </c:pt>
                <c:pt idx="7">
                  <c:v>21.198658712313311</c:v>
                </c:pt>
                <c:pt idx="8">
                  <c:v>23.927972318874776</c:v>
                </c:pt>
                <c:pt idx="9">
                  <c:v>26.732393422553436</c:v>
                </c:pt>
                <c:pt idx="10">
                  <c:v>29.640514924081312</c:v>
                </c:pt>
                <c:pt idx="11">
                  <c:v>32.63284844962719</c:v>
                </c:pt>
                <c:pt idx="12">
                  <c:v>35.691962484593965</c:v>
                </c:pt>
                <c:pt idx="13">
                  <c:v>38.774289826906717</c:v>
                </c:pt>
                <c:pt idx="14">
                  <c:v>41.849206528750344</c:v>
                </c:pt>
                <c:pt idx="15">
                  <c:v>44.919283180768204</c:v>
                </c:pt>
                <c:pt idx="16">
                  <c:v>47.988523940691508</c:v>
                </c:pt>
                <c:pt idx="17">
                  <c:v>51.094457278200188</c:v>
                </c:pt>
                <c:pt idx="18">
                  <c:v>54.259364158867434</c:v>
                </c:pt>
                <c:pt idx="19">
                  <c:v>57.47535436323065</c:v>
                </c:pt>
                <c:pt idx="20">
                  <c:v>60.744728430353732</c:v>
                </c:pt>
                <c:pt idx="21">
                  <c:v>64.03771905248712</c:v>
                </c:pt>
                <c:pt idx="22">
                  <c:v>67.32034981851551</c:v>
                </c:pt>
                <c:pt idx="23">
                  <c:v>70.593336078207301</c:v>
                </c:pt>
                <c:pt idx="24">
                  <c:v>73.862378403807824</c:v>
                </c:pt>
                <c:pt idx="25">
                  <c:v>77.177087634191381</c:v>
                </c:pt>
                <c:pt idx="26">
                  <c:v>80.549561057255005</c:v>
                </c:pt>
                <c:pt idx="27">
                  <c:v>83.982607205144561</c:v>
                </c:pt>
                <c:pt idx="28">
                  <c:v>87.490912526952641</c:v>
                </c:pt>
                <c:pt idx="29">
                  <c:v>90.999217848760722</c:v>
                </c:pt>
                <c:pt idx="30">
                  <c:v>94.48813896644873</c:v>
                </c:pt>
                <c:pt idx="31">
                  <c:v>97.961042935126287</c:v>
                </c:pt>
                <c:pt idx="32">
                  <c:v>101.42577114417766</c:v>
                </c:pt>
                <c:pt idx="33">
                  <c:v>104.93633895282687</c:v>
                </c:pt>
                <c:pt idx="34">
                  <c:v>108.52985436912304</c:v>
                </c:pt>
                <c:pt idx="35">
                  <c:v>112.21075680496003</c:v>
                </c:pt>
                <c:pt idx="36">
                  <c:v>115.95907717181251</c:v>
                </c:pt>
                <c:pt idx="37">
                  <c:v>119.72136801180615</c:v>
                </c:pt>
                <c:pt idx="38">
                  <c:v>123.47124960655525</c:v>
                </c:pt>
                <c:pt idx="39">
                  <c:v>127.21039858456764</c:v>
                </c:pt>
                <c:pt idx="40">
                  <c:v>130.94269461271665</c:v>
                </c:pt>
                <c:pt idx="41">
                  <c:v>134.71570449592238</c:v>
                </c:pt>
                <c:pt idx="42">
                  <c:v>138.54407208916498</c:v>
                </c:pt>
                <c:pt idx="43">
                  <c:v>142.40752929459143</c:v>
                </c:pt>
                <c:pt idx="44">
                  <c:v>146.29120788645807</c:v>
                </c:pt>
                <c:pt idx="45">
                  <c:v>150.16674447675692</c:v>
                </c:pt>
                <c:pt idx="46">
                  <c:v>154.03825895804863</c:v>
                </c:pt>
                <c:pt idx="47">
                  <c:v>157.90793515446302</c:v>
                </c:pt>
                <c:pt idx="48">
                  <c:v>161.77737869933256</c:v>
                </c:pt>
                <c:pt idx="49">
                  <c:v>165.64565919906369</c:v>
                </c:pt>
                <c:pt idx="50">
                  <c:v>169.53166435497332</c:v>
                </c:pt>
                <c:pt idx="51">
                  <c:v>173.45300920151104</c:v>
                </c:pt>
                <c:pt idx="52">
                  <c:v>177.40683571695482</c:v>
                </c:pt>
                <c:pt idx="53">
                  <c:v>181.37173948367024</c:v>
                </c:pt>
                <c:pt idx="54">
                  <c:v>185.32393453478986</c:v>
                </c:pt>
                <c:pt idx="55">
                  <c:v>189.26401364210804</c:v>
                </c:pt>
                <c:pt idx="56">
                  <c:v>193.19384005870504</c:v>
                </c:pt>
                <c:pt idx="57">
                  <c:v>197.13222897727783</c:v>
                </c:pt>
                <c:pt idx="58">
                  <c:v>201.09136751830246</c:v>
                </c:pt>
                <c:pt idx="59">
                  <c:v>205.07030774493037</c:v>
                </c:pt>
                <c:pt idx="60">
                  <c:v>209.06519880959556</c:v>
                </c:pt>
                <c:pt idx="61">
                  <c:v>213.06147035846686</c:v>
                </c:pt>
                <c:pt idx="62">
                  <c:v>217.05159218354851</c:v>
                </c:pt>
                <c:pt idx="63">
                  <c:v>221.03716042147394</c:v>
                </c:pt>
                <c:pt idx="64">
                  <c:v>225.02172765405993</c:v>
                </c:pt>
                <c:pt idx="65">
                  <c:v>229.02649792734775</c:v>
                </c:pt>
                <c:pt idx="66">
                  <c:v>233.05359983967446</c:v>
                </c:pt>
                <c:pt idx="67">
                  <c:v>237.0970774800725</c:v>
                </c:pt>
                <c:pt idx="68">
                  <c:v>241.15115765220054</c:v>
                </c:pt>
                <c:pt idx="69">
                  <c:v>245.20862785295105</c:v>
                </c:pt>
                <c:pt idx="70">
                  <c:v>249.2601031047966</c:v>
                </c:pt>
                <c:pt idx="71">
                  <c:v>253.30552402329272</c:v>
                </c:pt>
                <c:pt idx="72">
                  <c:v>257.34807892235779</c:v>
                </c:pt>
                <c:pt idx="73">
                  <c:v>261.40573393746035</c:v>
                </c:pt>
                <c:pt idx="74">
                  <c:v>265.48517719740005</c:v>
                </c:pt>
                <c:pt idx="75">
                  <c:v>269.58751970370031</c:v>
                </c:pt>
                <c:pt idx="76">
                  <c:v>273.70980504927735</c:v>
                </c:pt>
                <c:pt idx="77">
                  <c:v>277.83636124393632</c:v>
                </c:pt>
                <c:pt idx="78">
                  <c:v>281.9570800252186</c:v>
                </c:pt>
                <c:pt idx="79">
                  <c:v>286.07291646870851</c:v>
                </c:pt>
                <c:pt idx="80">
                  <c:v>290.18772505819271</c:v>
                </c:pt>
                <c:pt idx="81">
                  <c:v>294.32129996962959</c:v>
                </c:pt>
                <c:pt idx="82">
                  <c:v>298.47940627255889</c:v>
                </c:pt>
                <c:pt idx="83">
                  <c:v>302.66108196128897</c:v>
                </c:pt>
                <c:pt idx="84">
                  <c:v>306.86334764586263</c:v>
                </c:pt>
                <c:pt idx="85">
                  <c:v>311.0717592050371</c:v>
                </c:pt>
                <c:pt idx="86">
                  <c:v>315.27712059409475</c:v>
                </c:pt>
                <c:pt idx="87">
                  <c:v>319.47765567429616</c:v>
                </c:pt>
                <c:pt idx="88">
                  <c:v>323.67387147993526</c:v>
                </c:pt>
                <c:pt idx="89">
                  <c:v>327.8710810537043</c:v>
                </c:pt>
                <c:pt idx="90">
                  <c:v>332.07765454234266</c:v>
                </c:pt>
                <c:pt idx="91">
                  <c:v>336.30257790347446</c:v>
                </c:pt>
                <c:pt idx="92">
                  <c:v>340.537598697215</c:v>
                </c:pt>
                <c:pt idx="93">
                  <c:v>344.77201064552753</c:v>
                </c:pt>
                <c:pt idx="94">
                  <c:v>349.00307256617111</c:v>
                </c:pt>
                <c:pt idx="95">
                  <c:v>353.23031776206682</c:v>
                </c:pt>
                <c:pt idx="96">
                  <c:v>357.45480281104278</c:v>
                </c:pt>
                <c:pt idx="97">
                  <c:v>361.68856423230437</c:v>
                </c:pt>
                <c:pt idx="98">
                  <c:v>365.9398622562008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97D-4C9E-8850-633FBF94C58F}"/>
            </c:ext>
          </c:extLst>
        </c:ser>
        <c:ser>
          <c:idx val="22"/>
          <c:order val="22"/>
          <c:tx>
            <c:v>Alt2a_98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2.4181411783632729</c:v>
                </c:pt>
                <c:pt idx="1">
                  <c:v>4.8637909126802867</c:v>
                </c:pt>
                <c:pt idx="2">
                  <c:v>7.3300865315549304</c:v>
                </c:pt>
                <c:pt idx="3">
                  <c:v>9.8099465182795331</c:v>
                </c:pt>
                <c:pt idx="4">
                  <c:v>12.316593161287372</c:v>
                </c:pt>
                <c:pt idx="5">
                  <c:v>14.841042506521216</c:v>
                </c:pt>
                <c:pt idx="6">
                  <c:v>17.378117308916501</c:v>
                </c:pt>
                <c:pt idx="7">
                  <c:v>19.933132145347717</c:v>
                </c:pt>
                <c:pt idx="8">
                  <c:v>22.513502158631248</c:v>
                </c:pt>
                <c:pt idx="9">
                  <c:v>25.172296389624353</c:v>
                </c:pt>
                <c:pt idx="10">
                  <c:v>27.938956495824762</c:v>
                </c:pt>
                <c:pt idx="11">
                  <c:v>30.7944223127901</c:v>
                </c:pt>
                <c:pt idx="12">
                  <c:v>33.721055785835183</c:v>
                </c:pt>
                <c:pt idx="13">
                  <c:v>36.673821382406075</c:v>
                </c:pt>
                <c:pt idx="14">
                  <c:v>39.621231833706418</c:v>
                </c:pt>
                <c:pt idx="15">
                  <c:v>42.565695402131119</c:v>
                </c:pt>
                <c:pt idx="16">
                  <c:v>45.510826699001186</c:v>
                </c:pt>
                <c:pt idx="17">
                  <c:v>48.494225424425736</c:v>
                </c:pt>
                <c:pt idx="18">
                  <c:v>51.539406197608599</c:v>
                </c:pt>
                <c:pt idx="19">
                  <c:v>54.638588301159771</c:v>
                </c:pt>
                <c:pt idx="20">
                  <c:v>57.793874424252081</c:v>
                </c:pt>
                <c:pt idx="21">
                  <c:v>60.974692869397927</c:v>
                </c:pt>
                <c:pt idx="22">
                  <c:v>64.147027879090928</c:v>
                </c:pt>
                <c:pt idx="23">
                  <c:v>67.311266051433179</c:v>
                </c:pt>
                <c:pt idx="24">
                  <c:v>70.469967928243832</c:v>
                </c:pt>
                <c:pt idx="25">
                  <c:v>73.663521045888075</c:v>
                </c:pt>
                <c:pt idx="26">
                  <c:v>76.892612408390974</c:v>
                </c:pt>
                <c:pt idx="27">
                  <c:v>80.159459796609738</c:v>
                </c:pt>
                <c:pt idx="28">
                  <c:v>83.484676174014893</c:v>
                </c:pt>
                <c:pt idx="29">
                  <c:v>86.809892551420049</c:v>
                </c:pt>
                <c:pt idx="30">
                  <c:v>90.118288817484995</c:v>
                </c:pt>
                <c:pt idx="31">
                  <c:v>93.414449746811869</c:v>
                </c:pt>
                <c:pt idx="32">
                  <c:v>96.706337672149417</c:v>
                </c:pt>
                <c:pt idx="33">
                  <c:v>100.04806089567269</c:v>
                </c:pt>
                <c:pt idx="34">
                  <c:v>103.47659533945226</c:v>
                </c:pt>
                <c:pt idx="35">
                  <c:v>106.99563140617948</c:v>
                </c:pt>
                <c:pt idx="36">
                  <c:v>110.58540663493477</c:v>
                </c:pt>
                <c:pt idx="37">
                  <c:v>114.19169663572855</c:v>
                </c:pt>
                <c:pt idx="38">
                  <c:v>117.7872220834949</c:v>
                </c:pt>
                <c:pt idx="39">
                  <c:v>121.37405500627936</c:v>
                </c:pt>
                <c:pt idx="40">
                  <c:v>124.95675466198904</c:v>
                </c:pt>
                <c:pt idx="41">
                  <c:v>128.58238673342873</c:v>
                </c:pt>
                <c:pt idx="42">
                  <c:v>132.2653422122585</c:v>
                </c:pt>
                <c:pt idx="43">
                  <c:v>135.98533000861241</c:v>
                </c:pt>
                <c:pt idx="44">
                  <c:v>139.72804349776902</c:v>
                </c:pt>
                <c:pt idx="45">
                  <c:v>143.46533950425257</c:v>
                </c:pt>
                <c:pt idx="46">
                  <c:v>147.20105084447505</c:v>
                </c:pt>
                <c:pt idx="47">
                  <c:v>150.93730631740669</c:v>
                </c:pt>
                <c:pt idx="48">
                  <c:v>154.6754103765517</c:v>
                </c:pt>
                <c:pt idx="49">
                  <c:v>158.4140198471878</c:v>
                </c:pt>
                <c:pt idx="50">
                  <c:v>162.17210797211359</c:v>
                </c:pt>
                <c:pt idx="51">
                  <c:v>165.96707774710393</c:v>
                </c:pt>
                <c:pt idx="52">
                  <c:v>169.79621506698049</c:v>
                </c:pt>
                <c:pt idx="53">
                  <c:v>173.63760082696393</c:v>
                </c:pt>
                <c:pt idx="54">
                  <c:v>177.46752820860965</c:v>
                </c:pt>
                <c:pt idx="55">
                  <c:v>181.28669143817567</c:v>
                </c:pt>
                <c:pt idx="56">
                  <c:v>185.09684466555456</c:v>
                </c:pt>
                <c:pt idx="57">
                  <c:v>188.91672655474292</c:v>
                </c:pt>
                <c:pt idx="58">
                  <c:v>192.75844283546036</c:v>
                </c:pt>
                <c:pt idx="59">
                  <c:v>196.62104691318265</c:v>
                </c:pt>
                <c:pt idx="60">
                  <c:v>200.50066219298759</c:v>
                </c:pt>
                <c:pt idx="61">
                  <c:v>204.38253387789575</c:v>
                </c:pt>
                <c:pt idx="62">
                  <c:v>208.25924016749136</c:v>
                </c:pt>
                <c:pt idx="63">
                  <c:v>212.1324037535947</c:v>
                </c:pt>
                <c:pt idx="64">
                  <c:v>216.00546433932863</c:v>
                </c:pt>
                <c:pt idx="65">
                  <c:v>219.89952188520027</c:v>
                </c:pt>
                <c:pt idx="66">
                  <c:v>223.81707053645084</c:v>
                </c:pt>
                <c:pt idx="67">
                  <c:v>227.75231714840146</c:v>
                </c:pt>
                <c:pt idx="68">
                  <c:v>231.69923746726596</c:v>
                </c:pt>
                <c:pt idx="69">
                  <c:v>235.65028270425543</c:v>
                </c:pt>
                <c:pt idx="70">
                  <c:v>239.59620590514243</c:v>
                </c:pt>
                <c:pt idx="71">
                  <c:v>243.5370537521095</c:v>
                </c:pt>
                <c:pt idx="72">
                  <c:v>247.47586855720814</c:v>
                </c:pt>
                <c:pt idx="73">
                  <c:v>251.43055298022352</c:v>
                </c:pt>
                <c:pt idx="74">
                  <c:v>255.40780212977617</c:v>
                </c:pt>
                <c:pt idx="75">
                  <c:v>259.4086884611263</c:v>
                </c:pt>
                <c:pt idx="76">
                  <c:v>263.43017733797421</c:v>
                </c:pt>
                <c:pt idx="77">
                  <c:v>267.45663954094931</c:v>
                </c:pt>
                <c:pt idx="78">
                  <c:v>271.47803928584921</c:v>
                </c:pt>
                <c:pt idx="79">
                  <c:v>275.4952686376904</c:v>
                </c:pt>
                <c:pt idx="80">
                  <c:v>279.51212251119915</c:v>
                </c:pt>
                <c:pt idx="81">
                  <c:v>283.5484656506502</c:v>
                </c:pt>
                <c:pt idx="82">
                  <c:v>287.61007821365905</c:v>
                </c:pt>
                <c:pt idx="83">
                  <c:v>291.69598611879661</c:v>
                </c:pt>
                <c:pt idx="84">
                  <c:v>295.80319935084333</c:v>
                </c:pt>
                <c:pt idx="85">
                  <c:v>299.91723699675731</c:v>
                </c:pt>
                <c:pt idx="86">
                  <c:v>304.02895226058109</c:v>
                </c:pt>
                <c:pt idx="87">
                  <c:v>308.13659611514447</c:v>
                </c:pt>
                <c:pt idx="88">
                  <c:v>312.2405467269665</c:v>
                </c:pt>
                <c:pt idx="89">
                  <c:v>316.34596546784172</c:v>
                </c:pt>
                <c:pt idx="90">
                  <c:v>320.46123127291332</c:v>
                </c:pt>
                <c:pt idx="91">
                  <c:v>324.59533033140178</c:v>
                </c:pt>
                <c:pt idx="92">
                  <c:v>328.73993072081657</c:v>
                </c:pt>
                <c:pt idx="93">
                  <c:v>332.88443505258073</c:v>
                </c:pt>
                <c:pt idx="94">
                  <c:v>337.02615813927241</c:v>
                </c:pt>
                <c:pt idx="95">
                  <c:v>341.16460439816683</c:v>
                </c:pt>
                <c:pt idx="96">
                  <c:v>345.30074818781691</c:v>
                </c:pt>
                <c:pt idx="97">
                  <c:v>349.44671434227973</c:v>
                </c:pt>
                <c:pt idx="98">
                  <c:v>353.61072072808037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97D-4C9E-8850-633FBF94C58F}"/>
            </c:ext>
          </c:extLst>
        </c:ser>
        <c:ser>
          <c:idx val="25"/>
          <c:order val="25"/>
          <c:tx>
            <c:v>Alt2a_98_L</c:v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2.2101476186803461</c:v>
                </c:pt>
                <c:pt idx="1">
                  <c:v>4.4499382573786654</c:v>
                </c:pt>
                <c:pt idx="2">
                  <c:v>6.7124264070941182</c:v>
                </c:pt>
                <c:pt idx="3">
                  <c:v>8.9907120154892262</c:v>
                </c:pt>
                <c:pt idx="4">
                  <c:v>11.298227535951682</c:v>
                </c:pt>
                <c:pt idx="5">
                  <c:v>13.625987144416991</c:v>
                </c:pt>
                <c:pt idx="6">
                  <c:v>15.968886343247748</c:v>
                </c:pt>
                <c:pt idx="7">
                  <c:v>18.33240021562068</c:v>
                </c:pt>
                <c:pt idx="8">
                  <c:v>20.723957569187466</c:v>
                </c:pt>
                <c:pt idx="9">
                  <c:v>23.197956740856469</c:v>
                </c:pt>
                <c:pt idx="10">
                  <c:v>25.784901753837641</c:v>
                </c:pt>
                <c:pt idx="11">
                  <c:v>28.466289080224442</c:v>
                </c:pt>
                <c:pt idx="12">
                  <c:v>31.224250440946399</c:v>
                </c:pt>
                <c:pt idx="13">
                  <c:v>34.011955760236248</c:v>
                </c:pt>
                <c:pt idx="14">
                  <c:v>36.796850397503739</c:v>
                </c:pt>
                <c:pt idx="15">
                  <c:v>39.581139082920053</c:v>
                </c:pt>
                <c:pt idx="16">
                  <c:v>42.367958340442257</c:v>
                </c:pt>
                <c:pt idx="17">
                  <c:v>45.195000615208258</c:v>
                </c:pt>
                <c:pt idx="18">
                  <c:v>48.087317292474104</c:v>
                </c:pt>
                <c:pt idx="19">
                  <c:v>51.037269250052269</c:v>
                </c:pt>
                <c:pt idx="20">
                  <c:v>54.046696170682011</c:v>
                </c:pt>
                <c:pt idx="21">
                  <c:v>57.0840284997442</c:v>
                </c:pt>
                <c:pt idx="22">
                  <c:v>60.115218056945508</c:v>
                </c:pt>
                <c:pt idx="23">
                  <c:v>63.140292240758669</c:v>
                </c:pt>
                <c:pt idx="24">
                  <c:v>66.158189235497019</c:v>
                </c:pt>
                <c:pt idx="25">
                  <c:v>69.198404728786286</c:v>
                </c:pt>
                <c:pt idx="26">
                  <c:v>72.248564763466277</c:v>
                </c:pt>
                <c:pt idx="27">
                  <c:v>75.30990870293418</c:v>
                </c:pt>
                <c:pt idx="28">
                  <c:v>78.410046594140667</c:v>
                </c:pt>
                <c:pt idx="29">
                  <c:v>81.510184485347153</c:v>
                </c:pt>
                <c:pt idx="30">
                  <c:v>84.596559852000354</c:v>
                </c:pt>
                <c:pt idx="31">
                  <c:v>87.675174160858788</c:v>
                </c:pt>
                <c:pt idx="32">
                  <c:v>90.754123199588548</c:v>
                </c:pt>
                <c:pt idx="33">
                  <c:v>93.887615597981096</c:v>
                </c:pt>
                <c:pt idx="34">
                  <c:v>97.112481270162021</c:v>
                </c:pt>
                <c:pt idx="35">
                  <c:v>100.43154412152222</c:v>
                </c:pt>
                <c:pt idx="36">
                  <c:v>103.82528366365551</c:v>
                </c:pt>
                <c:pt idx="37">
                  <c:v>107.23856780653543</c:v>
                </c:pt>
                <c:pt idx="38">
                  <c:v>110.64306146361209</c:v>
                </c:pt>
                <c:pt idx="39">
                  <c:v>114.04130438514795</c:v>
                </c:pt>
                <c:pt idx="40">
                  <c:v>117.4386612406534</c:v>
                </c:pt>
                <c:pt idx="41">
                  <c:v>120.88160788809539</c:v>
                </c:pt>
                <c:pt idx="42">
                  <c:v>124.38423777395376</c:v>
                </c:pt>
                <c:pt idx="43">
                  <c:v>127.92623296930466</c:v>
                </c:pt>
                <c:pt idx="44">
                  <c:v>131.49395389460892</c:v>
                </c:pt>
                <c:pt idx="45">
                  <c:v>135.05952133218688</c:v>
                </c:pt>
                <c:pt idx="46">
                  <c:v>138.62643067152865</c:v>
                </c:pt>
                <c:pt idx="47">
                  <c:v>142.19674778449289</c:v>
                </c:pt>
                <c:pt idx="48">
                  <c:v>145.77141934014512</c:v>
                </c:pt>
                <c:pt idx="49">
                  <c:v>149.34861098524269</c:v>
                </c:pt>
                <c:pt idx="50">
                  <c:v>152.947398309048</c:v>
                </c:pt>
                <c:pt idx="51">
                  <c:v>156.5849320239187</c:v>
                </c:pt>
                <c:pt idx="52">
                  <c:v>160.25867144950109</c:v>
                </c:pt>
                <c:pt idx="53">
                  <c:v>163.94608238151127</c:v>
                </c:pt>
                <c:pt idx="54">
                  <c:v>167.62355425928817</c:v>
                </c:pt>
                <c:pt idx="55">
                  <c:v>171.29190283996206</c:v>
                </c:pt>
                <c:pt idx="56">
                  <c:v>174.95275172136735</c:v>
                </c:pt>
                <c:pt idx="57">
                  <c:v>178.62474763160546</c:v>
                </c:pt>
                <c:pt idx="58">
                  <c:v>182.31989755861471</c:v>
                </c:pt>
                <c:pt idx="59">
                  <c:v>186.03725513445855</c:v>
                </c:pt>
                <c:pt idx="60">
                  <c:v>189.77291157076172</c:v>
                </c:pt>
                <c:pt idx="61">
                  <c:v>193.51188819384979</c:v>
                </c:pt>
                <c:pt idx="62">
                  <c:v>197.2468926459195</c:v>
                </c:pt>
                <c:pt idx="63">
                  <c:v>200.9795776853783</c:v>
                </c:pt>
                <c:pt idx="64">
                  <c:v>204.71324504097561</c:v>
                </c:pt>
                <c:pt idx="65">
                  <c:v>208.4688671245554</c:v>
                </c:pt>
                <c:pt idx="66">
                  <c:v>212.24937832164693</c:v>
                </c:pt>
                <c:pt idx="67">
                  <c:v>216.04918214875593</c:v>
                </c:pt>
                <c:pt idx="68">
                  <c:v>219.86195171967827</c:v>
                </c:pt>
                <c:pt idx="69">
                  <c:v>223.67973214629771</c:v>
                </c:pt>
                <c:pt idx="70">
                  <c:v>227.49344470655353</c:v>
                </c:pt>
                <c:pt idx="71">
                  <c:v>231.30326718517031</c:v>
                </c:pt>
                <c:pt idx="72">
                  <c:v>235.11206736826634</c:v>
                </c:pt>
                <c:pt idx="73">
                  <c:v>238.93767305130345</c:v>
                </c:pt>
                <c:pt idx="74">
                  <c:v>242.78679057835234</c:v>
                </c:pt>
                <c:pt idx="75">
                  <c:v>246.66044815155368</c:v>
                </c:pt>
                <c:pt idx="76">
                  <c:v>250.55551838129045</c:v>
                </c:pt>
                <c:pt idx="77">
                  <c:v>254.45642659038441</c:v>
                </c:pt>
                <c:pt idx="78">
                  <c:v>258.35322689348993</c:v>
                </c:pt>
                <c:pt idx="79">
                  <c:v>262.24673661934179</c:v>
                </c:pt>
                <c:pt idx="80">
                  <c:v>266.14067997967356</c:v>
                </c:pt>
                <c:pt idx="81">
                  <c:v>270.05500895552831</c:v>
                </c:pt>
                <c:pt idx="82">
                  <c:v>273.99552244312753</c:v>
                </c:pt>
                <c:pt idx="83">
                  <c:v>277.96123254145277</c:v>
                </c:pt>
                <c:pt idx="84">
                  <c:v>281.94913678712362</c:v>
                </c:pt>
                <c:pt idx="85">
                  <c:v>285.94471063859754</c:v>
                </c:pt>
                <c:pt idx="86">
                  <c:v>289.9388670599883</c:v>
                </c:pt>
                <c:pt idx="87">
                  <c:v>293.92989130410297</c:v>
                </c:pt>
                <c:pt idx="88">
                  <c:v>297.91800455285363</c:v>
                </c:pt>
                <c:pt idx="89">
                  <c:v>301.90818372794013</c:v>
                </c:pt>
                <c:pt idx="90">
                  <c:v>305.90881809128996</c:v>
                </c:pt>
                <c:pt idx="91">
                  <c:v>309.92889386910997</c:v>
                </c:pt>
                <c:pt idx="92">
                  <c:v>313.95998270636625</c:v>
                </c:pt>
                <c:pt idx="93">
                  <c:v>317.99161994030959</c:v>
                </c:pt>
                <c:pt idx="94">
                  <c:v>322.02118877932782</c:v>
                </c:pt>
                <c:pt idx="95">
                  <c:v>326.0481583477731</c:v>
                </c:pt>
                <c:pt idx="96">
                  <c:v>330.07340313807038</c:v>
                </c:pt>
                <c:pt idx="97">
                  <c:v>334.10915504070505</c:v>
                </c:pt>
                <c:pt idx="98">
                  <c:v>338.16358035937486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97D-4C9E-8850-633FBF94C58F}"/>
            </c:ext>
          </c:extLst>
        </c:ser>
        <c:ser>
          <c:idx val="28"/>
          <c:order val="28"/>
          <c:tx>
            <c:v>Alt2a_85_H</c:v>
          </c:tx>
          <c:spPr>
            <a:ln w="19050" cap="rnd">
              <a:solidFill>
                <a:schemeClr val="accent6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Outputs!$AM$3:$AM$101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97D-4C9E-8850-633FBF94C58F}"/>
            </c:ext>
          </c:extLst>
        </c:ser>
        <c:ser>
          <c:idx val="31"/>
          <c:order val="31"/>
          <c:tx>
            <c:v>Alt2a_85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Outputs!$AP$3:$AP$101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97D-4C9E-8850-633FBF94C58F}"/>
            </c:ext>
          </c:extLst>
        </c:ser>
        <c:ser>
          <c:idx val="34"/>
          <c:order val="34"/>
          <c:tx>
            <c:v>Alt2a_85_L</c:v>
          </c:tx>
          <c:spPr>
            <a:ln w="19050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Outputs!$AS$3:$AS$101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97D-4C9E-8850-633FBF94C58F}"/>
            </c:ext>
          </c:extLst>
        </c:ser>
        <c:ser>
          <c:idx val="37"/>
          <c:order val="37"/>
          <c:tx>
            <c:v>Alt2a_84_H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Outputs!$AV$3:$AV$101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297D-4C9E-8850-633FBF94C58F}"/>
            </c:ext>
          </c:extLst>
        </c:ser>
        <c:ser>
          <c:idx val="40"/>
          <c:order val="40"/>
          <c:tx>
            <c:v>Alt2a_84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Outputs!$AY$3:$AY$101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297D-4C9E-8850-633FBF94C58F}"/>
            </c:ext>
          </c:extLst>
        </c:ser>
        <c:ser>
          <c:idx val="43"/>
          <c:order val="43"/>
          <c:tx>
            <c:v>Alt2a_84_L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Outputs!$BB$3:$BB$101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297D-4C9E-8850-633FBF94C58F}"/>
            </c:ext>
          </c:extLst>
        </c:ser>
        <c:ser>
          <c:idx val="46"/>
          <c:order val="46"/>
          <c:tx>
            <c:v>Alt2a_83_H</c:v>
          </c:tx>
          <c:spPr>
            <a:ln w="19050" cap="rnd">
              <a:solidFill>
                <a:schemeClr val="bg2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Outputs!$BE$3:$BE$101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297D-4C9E-8850-633FBF94C58F}"/>
            </c:ext>
          </c:extLst>
        </c:ser>
        <c:ser>
          <c:idx val="49"/>
          <c:order val="49"/>
          <c:tx>
            <c:v>Alt2a_83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Outputs!$BH$3:$BH$101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297D-4C9E-8850-633FBF94C58F}"/>
            </c:ext>
          </c:extLst>
        </c:ser>
        <c:ser>
          <c:idx val="52"/>
          <c:order val="52"/>
          <c:tx>
            <c:v>Alt2a_83_L</c:v>
          </c:tx>
          <c:spPr>
            <a:ln w="19050" cap="rnd">
              <a:solidFill>
                <a:schemeClr val="bg2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Outputs!$BK$3:$BK$101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297D-4C9E-8850-633FBF94C58F}"/>
            </c:ext>
          </c:extLst>
        </c:ser>
        <c:ser>
          <c:idx val="55"/>
          <c:order val="55"/>
          <c:tx>
            <c:v>Alt2a_80_H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Outputs!$BN$3:$BN$101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297D-4C9E-8850-633FBF94C58F}"/>
            </c:ext>
          </c:extLst>
        </c:ser>
        <c:ser>
          <c:idx val="58"/>
          <c:order val="58"/>
          <c:tx>
            <c:v>Alt2a_80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Outputs!$BQ$3:$BQ$101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297D-4C9E-8850-633FBF94C58F}"/>
            </c:ext>
          </c:extLst>
        </c:ser>
        <c:ser>
          <c:idx val="61"/>
          <c:order val="61"/>
          <c:tx>
            <c:v>Alt2a_80_L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Outputs!$BT$3:$BT$101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297D-4C9E-8850-633FBF94C58F}"/>
            </c:ext>
          </c:extLst>
        </c:ser>
        <c:ser>
          <c:idx val="64"/>
          <c:order val="64"/>
          <c:tx>
            <c:v>Alt2a_75_H</c:v>
          </c:tx>
          <c:spPr>
            <a:ln w="19050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Outputs!$BW$3:$BW$101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297D-4C9E-8850-633FBF94C58F}"/>
            </c:ext>
          </c:extLst>
        </c:ser>
        <c:ser>
          <c:idx val="67"/>
          <c:order val="67"/>
          <c:tx>
            <c:v>Alt2a_75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Outputs!$BZ$3:$BZ$101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297D-4C9E-8850-633FBF94C58F}"/>
            </c:ext>
          </c:extLst>
        </c:ser>
        <c:ser>
          <c:idx val="70"/>
          <c:order val="70"/>
          <c:tx>
            <c:v>Alt2a_75_L</c:v>
          </c:tx>
          <c:spPr>
            <a:ln w="19050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Outputs!$CC$3:$CC$101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297D-4C9E-8850-633FBF94C58F}"/>
            </c:ext>
          </c:extLst>
        </c:ser>
        <c:ser>
          <c:idx val="73"/>
          <c:order val="73"/>
          <c:tx>
            <c:v>Alt2a_68_H</c:v>
          </c:tx>
          <c:spPr>
            <a:ln w="19050" cap="rnd">
              <a:solidFill>
                <a:srgbClr val="00B0F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Outputs!$CF$3:$CF$101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297D-4C9E-8850-633FBF94C58F}"/>
            </c:ext>
          </c:extLst>
        </c:ser>
        <c:ser>
          <c:idx val="76"/>
          <c:order val="76"/>
          <c:tx>
            <c:v>Alt2a_68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Outputs!$CI$3:$CI$101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297D-4C9E-8850-633FBF94C58F}"/>
            </c:ext>
          </c:extLst>
        </c:ser>
        <c:ser>
          <c:idx val="79"/>
          <c:order val="79"/>
          <c:tx>
            <c:v>Alt2a_68_L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Outputs!$CL$3:$CL$101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297D-4C9E-8850-633FBF94C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361976"/>
        <c:axId val="6733610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NA_11_HP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2.5791193355128663</c:v>
                      </c:pt>
                      <c:pt idx="1">
                        <c:v>2.5956587542978542</c:v>
                      </c:pt>
                      <c:pt idx="2">
                        <c:v>2.6393131899681452</c:v>
                      </c:pt>
                      <c:pt idx="3">
                        <c:v>2.7219590886289167</c:v>
                      </c:pt>
                      <c:pt idx="4">
                        <c:v>2.7891437251915079</c:v>
                      </c:pt>
                      <c:pt idx="5">
                        <c:v>2.81117683920086</c:v>
                      </c:pt>
                      <c:pt idx="6">
                        <c:v>2.8093285914548183</c:v>
                      </c:pt>
                      <c:pt idx="7">
                        <c:v>2.8071387521134534</c:v>
                      </c:pt>
                      <c:pt idx="8">
                        <c:v>2.8102030575416541</c:v>
                      </c:pt>
                      <c:pt idx="9">
                        <c:v>2.8421702361013064</c:v>
                      </c:pt>
                      <c:pt idx="10">
                        <c:v>2.9133879426925704</c:v>
                      </c:pt>
                      <c:pt idx="11">
                        <c:v>2.9982770511812262</c:v>
                      </c:pt>
                      <c:pt idx="12">
                        <c:v>3.0646345896902782</c:v>
                      </c:pt>
                      <c:pt idx="13">
                        <c:v>3.0811971670725895</c:v>
                      </c:pt>
                      <c:pt idx="14">
                        <c:v>3.075663733596238</c:v>
                      </c:pt>
                      <c:pt idx="15">
                        <c:v>3.0748991777112802</c:v>
                      </c:pt>
                      <c:pt idx="16">
                        <c:v>3.0777601949737203</c:v>
                      </c:pt>
                      <c:pt idx="17">
                        <c:v>3.1045094574709395</c:v>
                      </c:pt>
                      <c:pt idx="18">
                        <c:v>3.173895191921555</c:v>
                      </c:pt>
                      <c:pt idx="19">
                        <c:v>3.2674036294854734</c:v>
                      </c:pt>
                      <c:pt idx="20">
                        <c:v>3.3380514806913664</c:v>
                      </c:pt>
                      <c:pt idx="21">
                        <c:v>3.3484631669525533</c:v>
                      </c:pt>
                      <c:pt idx="22">
                        <c:v>3.314852543463779</c:v>
                      </c:pt>
                      <c:pt idx="23">
                        <c:v>3.2903583726555468</c:v>
                      </c:pt>
                      <c:pt idx="24">
                        <c:v>3.2909561079192784</c:v>
                      </c:pt>
                      <c:pt idx="25">
                        <c:v>3.327078691625605</c:v>
                      </c:pt>
                      <c:pt idx="26">
                        <c:v>3.4008111321554146</c:v>
                      </c:pt>
                      <c:pt idx="27">
                        <c:v>3.4793202460795296</c:v>
                      </c:pt>
                      <c:pt idx="28">
                        <c:v>3.5425321328236921</c:v>
                      </c:pt>
                      <c:pt idx="29">
                        <c:v>3.5425321328236921</c:v>
                      </c:pt>
                      <c:pt idx="30">
                        <c:v>3.5330680689290661</c:v>
                      </c:pt>
                      <c:pt idx="31">
                        <c:v>3.5273875174063294</c:v>
                      </c:pt>
                      <c:pt idx="32">
                        <c:v>3.5217993124514209</c:v>
                      </c:pt>
                      <c:pt idx="33">
                        <c:v>3.5249125650725199</c:v>
                      </c:pt>
                      <c:pt idx="34">
                        <c:v>3.5564325025223056</c:v>
                      </c:pt>
                      <c:pt idx="35">
                        <c:v>3.6074164369944506</c:v>
                      </c:pt>
                      <c:pt idx="36">
                        <c:v>3.6447930884675794</c:v>
                      </c:pt>
                      <c:pt idx="37">
                        <c:v>3.6579631503109393</c:v>
                      </c:pt>
                      <c:pt idx="38">
                        <c:v>3.6599457368730457</c:v>
                      </c:pt>
                      <c:pt idx="39">
                        <c:v>3.6603476739387273</c:v>
                      </c:pt>
                      <c:pt idx="40">
                        <c:v>3.6599367675155534</c:v>
                      </c:pt>
                      <c:pt idx="41">
                        <c:v>3.6719638451297247</c:v>
                      </c:pt>
                      <c:pt idx="42">
                        <c:v>3.7026073752006683</c:v>
                      </c:pt>
                      <c:pt idx="43">
                        <c:v>3.7398724422472664</c:v>
                      </c:pt>
                      <c:pt idx="44">
                        <c:v>3.7665442383074086</c:v>
                      </c:pt>
                      <c:pt idx="45">
                        <c:v>3.7761693199544237</c:v>
                      </c:pt>
                      <c:pt idx="46">
                        <c:v>3.7760875613545868</c:v>
                      </c:pt>
                      <c:pt idx="47">
                        <c:v>3.7749712161124496</c:v>
                      </c:pt>
                      <c:pt idx="48">
                        <c:v>3.7749951623432261</c:v>
                      </c:pt>
                      <c:pt idx="49">
                        <c:v>3.7836755820613419</c:v>
                      </c:pt>
                      <c:pt idx="50">
                        <c:v>3.8061431165678714</c:v>
                      </c:pt>
                      <c:pt idx="51">
                        <c:v>3.8339569085298679</c:v>
                      </c:pt>
                      <c:pt idx="52">
                        <c:v>3.8553833671117208</c:v>
                      </c:pt>
                      <c:pt idx="53">
                        <c:v>3.8634411370200614</c:v>
                      </c:pt>
                      <c:pt idx="54">
                        <c:v>3.8637854480781826</c:v>
                      </c:pt>
                      <c:pt idx="55">
                        <c:v>3.8639427611113697</c:v>
                      </c:pt>
                      <c:pt idx="56">
                        <c:v>3.864598981370436</c:v>
                      </c:pt>
                      <c:pt idx="57">
                        <c:v>3.8719727624574216</c:v>
                      </c:pt>
                      <c:pt idx="58">
                        <c:v>3.8903693637693397</c:v>
                      </c:pt>
                      <c:pt idx="59">
                        <c:v>3.9126529799303364</c:v>
                      </c:pt>
                      <c:pt idx="60">
                        <c:v>3.9286476183555314</c:v>
                      </c:pt>
                      <c:pt idx="61">
                        <c:v>3.9338336880298019</c:v>
                      </c:pt>
                      <c:pt idx="62">
                        <c:v>3.9335757649554881</c:v>
                      </c:pt>
                      <c:pt idx="63">
                        <c:v>3.9332724742981457</c:v>
                      </c:pt>
                      <c:pt idx="64">
                        <c:v>3.9334635843902279</c:v>
                      </c:pt>
                      <c:pt idx="65">
                        <c:v>3.9366817549670334</c:v>
                      </c:pt>
                      <c:pt idx="66">
                        <c:v>3.9481224859324011</c:v>
                      </c:pt>
                      <c:pt idx="67">
                        <c:v>3.9654435343315995</c:v>
                      </c:pt>
                      <c:pt idx="68">
                        <c:v>3.9792373491279611</c:v>
                      </c:pt>
                      <c:pt idx="69">
                        <c:v>3.9812754551025704</c:v>
                      </c:pt>
                      <c:pt idx="70">
                        <c:v>3.9747837143098779</c:v>
                      </c:pt>
                      <c:pt idx="71">
                        <c:v>3.9685792184215378</c:v>
                      </c:pt>
                      <c:pt idx="72">
                        <c:v>3.9636412429031562</c:v>
                      </c:pt>
                      <c:pt idx="73">
                        <c:v>3.9640631203449908</c:v>
                      </c:pt>
                      <c:pt idx="74">
                        <c:v>3.972433071366738</c:v>
                      </c:pt>
                      <c:pt idx="75">
                        <c:v>3.9841809223409985</c:v>
                      </c:pt>
                      <c:pt idx="76">
                        <c:v>3.9923579265962106</c:v>
                      </c:pt>
                      <c:pt idx="77">
                        <c:v>3.9938062018991647</c:v>
                      </c:pt>
                      <c:pt idx="78">
                        <c:v>3.99024253942811</c:v>
                      </c:pt>
                      <c:pt idx="79">
                        <c:v>3.9855818473969227</c:v>
                      </c:pt>
                      <c:pt idx="80">
                        <c:v>3.981394413985305</c:v>
                      </c:pt>
                      <c:pt idx="81">
                        <c:v>3.9823620107533908</c:v>
                      </c:pt>
                      <c:pt idx="82">
                        <c:v>3.9914337917174905</c:v>
                      </c:pt>
                      <c:pt idx="83">
                        <c:v>4.0045416659736164</c:v>
                      </c:pt>
                      <c:pt idx="84">
                        <c:v>4.0142733092174305</c:v>
                      </c:pt>
                      <c:pt idx="85">
                        <c:v>4.0160644778038979</c:v>
                      </c:pt>
                      <c:pt idx="86">
                        <c:v>4.013218391085446</c:v>
                      </c:pt>
                      <c:pt idx="87">
                        <c:v>4.0104758763761765</c:v>
                      </c:pt>
                      <c:pt idx="88">
                        <c:v>4.0081789104553236</c:v>
                      </c:pt>
                      <c:pt idx="89">
                        <c:v>4.010429539702141</c:v>
                      </c:pt>
                      <c:pt idx="90">
                        <c:v>4.017809577731672</c:v>
                      </c:pt>
                      <c:pt idx="91">
                        <c:v>4.0284676199003053</c:v>
                      </c:pt>
                      <c:pt idx="92">
                        <c:v>4.038078847974945</c:v>
                      </c:pt>
                      <c:pt idx="93">
                        <c:v>4.0403148085680769</c:v>
                      </c:pt>
                      <c:pt idx="94">
                        <c:v>4.0384187785798833</c:v>
                      </c:pt>
                      <c:pt idx="95">
                        <c:v>4.03725266157302</c:v>
                      </c:pt>
                      <c:pt idx="96">
                        <c:v>4.0368127294172904</c:v>
                      </c:pt>
                      <c:pt idx="97">
                        <c:v>4.0398057583611759</c:v>
                      </c:pt>
                      <c:pt idx="98">
                        <c:v>4.0492114915143995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97D-4C9E-8850-633FBF94C58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Column2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0.99999999999999956</c:v>
                      </c:pt>
                      <c:pt idx="24">
                        <c:v>0.99999999999958977</c:v>
                      </c:pt>
                      <c:pt idx="25">
                        <c:v>0.99999999991511246</c:v>
                      </c:pt>
                      <c:pt idx="26">
                        <c:v>0.99999999312125532</c:v>
                      </c:pt>
                      <c:pt idx="27">
                        <c:v>0.99999974091669919</c:v>
                      </c:pt>
                      <c:pt idx="28">
                        <c:v>0.99999483721830162</c:v>
                      </c:pt>
                      <c:pt idx="29">
                        <c:v>0.99993960538780358</c:v>
                      </c:pt>
                      <c:pt idx="30">
                        <c:v>0.99954815813936493</c:v>
                      </c:pt>
                      <c:pt idx="31">
                        <c:v>0.99767669807572379</c:v>
                      </c:pt>
                      <c:pt idx="32">
                        <c:v>0.99126824582679096</c:v>
                      </c:pt>
                      <c:pt idx="33">
                        <c:v>0.97471297754695563</c:v>
                      </c:pt>
                      <c:pt idx="34">
                        <c:v>0.94100531882570126</c:v>
                      </c:pt>
                      <c:pt idx="35">
                        <c:v>0.88477656271000549</c:v>
                      </c:pt>
                      <c:pt idx="36">
                        <c:v>0.80530506314507178</c:v>
                      </c:pt>
                      <c:pt idx="37">
                        <c:v>0.70733748833480259</c:v>
                      </c:pt>
                      <c:pt idx="38">
                        <c:v>0.59942251808696978</c:v>
                      </c:pt>
                      <c:pt idx="39">
                        <c:v>0.49102220416742276</c:v>
                      </c:pt>
                      <c:pt idx="40">
                        <c:v>0.39007209158746819</c:v>
                      </c:pt>
                      <c:pt idx="41">
                        <c:v>0.30163824705283498</c:v>
                      </c:pt>
                      <c:pt idx="42">
                        <c:v>0.22787348387458156</c:v>
                      </c:pt>
                      <c:pt idx="43">
                        <c:v>0.16874797045338494</c:v>
                      </c:pt>
                      <c:pt idx="44">
                        <c:v>0.12287815282691045</c:v>
                      </c:pt>
                      <c:pt idx="45">
                        <c:v>8.8230841943778407E-2</c:v>
                      </c:pt>
                      <c:pt idx="46">
                        <c:v>6.2620879192772677E-2</c:v>
                      </c:pt>
                      <c:pt idx="47">
                        <c:v>4.4018102894015157E-2</c:v>
                      </c:pt>
                      <c:pt idx="48">
                        <c:v>3.0701247971883432E-2</c:v>
                      </c:pt>
                      <c:pt idx="49">
                        <c:v>2.128398394809998E-2</c:v>
                      </c:pt>
                      <c:pt idx="50">
                        <c:v>1.4679522089980489E-2</c:v>
                      </c:pt>
                      <c:pt idx="51">
                        <c:v>1.0081511754082968E-2</c:v>
                      </c:pt>
                      <c:pt idx="52">
                        <c:v>6.9006607146910965E-3</c:v>
                      </c:pt>
                      <c:pt idx="53">
                        <c:v>4.7125175828218978E-3</c:v>
                      </c:pt>
                      <c:pt idx="54">
                        <c:v>3.2136923715686749E-3</c:v>
                      </c:pt>
                      <c:pt idx="55">
                        <c:v>2.1901149943492799E-3</c:v>
                      </c:pt>
                      <c:pt idx="56">
                        <c:v>1.4929346971711999E-3</c:v>
                      </c:pt>
                      <c:pt idx="57">
                        <c:v>1.0190561240601219E-3</c:v>
                      </c:pt>
                      <c:pt idx="58">
                        <c:v>6.9678579046967149E-4</c:v>
                      </c:pt>
                      <c:pt idx="59">
                        <c:v>4.7750886286367853E-4</c:v>
                      </c:pt>
                      <c:pt idx="60">
                        <c:v>3.2820839552350346E-4</c:v>
                      </c:pt>
                      <c:pt idx="61">
                        <c:v>2.2647792319053692E-4</c:v>
                      </c:pt>
                      <c:pt idx="62">
                        <c:v>1.5703178686599201E-4</c:v>
                      </c:pt>
                      <c:pt idx="63">
                        <c:v>1.0948496549971295E-4</c:v>
                      </c:pt>
                      <c:pt idx="64">
                        <c:v>7.6791423202018287E-5</c:v>
                      </c:pt>
                      <c:pt idx="65">
                        <c:v>5.4196465610698313E-5</c:v>
                      </c:pt>
                      <c:pt idx="66">
                        <c:v>3.8532909168618974E-5</c:v>
                      </c:pt>
                      <c:pt idx="67">
                        <c:v>2.7623198903911804E-5</c:v>
                      </c:pt>
                      <c:pt idx="68">
                        <c:v>1.9975496415017194E-5</c:v>
                      </c:pt>
                      <c:pt idx="69">
                        <c:v>1.4571262483599289E-5</c:v>
                      </c:pt>
                      <c:pt idx="70">
                        <c:v>1.0721260627356153E-5</c:v>
                      </c:pt>
                      <c:pt idx="71">
                        <c:v>7.9573189883059558E-6</c:v>
                      </c:pt>
                      <c:pt idx="72">
                        <c:v>5.9593907029089329E-6</c:v>
                      </c:pt>
                      <c:pt idx="73">
                        <c:v>4.5049865124111721E-6</c:v>
                      </c:pt>
                      <c:pt idx="74">
                        <c:v>3.4341120043394406E-6</c:v>
                      </c:pt>
                      <c:pt idx="75">
                        <c:v>2.6376602354538077E-6</c:v>
                      </c:pt>
                      <c:pt idx="76">
                        <c:v>2.0403184601934329E-6</c:v>
                      </c:pt>
                      <c:pt idx="77">
                        <c:v>1.5892893323977381E-6</c:v>
                      </c:pt>
                      <c:pt idx="78">
                        <c:v>1.2462196748910217E-6</c:v>
                      </c:pt>
                      <c:pt idx="79">
                        <c:v>9.8306104159365297E-7</c:v>
                      </c:pt>
                      <c:pt idx="80">
                        <c:v>7.786458781559227E-7</c:v>
                      </c:pt>
                      <c:pt idx="81">
                        <c:v>6.1776147871437251E-7</c:v>
                      </c:pt>
                      <c:pt idx="82">
                        <c:v>4.9183957228605316E-7</c:v>
                      </c:pt>
                      <c:pt idx="83">
                        <c:v>3.9332429927357683E-7</c:v>
                      </c:pt>
                      <c:pt idx="84">
                        <c:v>3.1584208914122317E-7</c:v>
                      </c:pt>
                      <c:pt idx="85">
                        <c:v>2.5431929014392983E-7</c:v>
                      </c:pt>
                      <c:pt idx="86">
                        <c:v>2.0516860253747969E-7</c:v>
                      </c:pt>
                      <c:pt idx="87">
                        <c:v>1.6582058621898766E-7</c:v>
                      </c:pt>
                      <c:pt idx="88">
                        <c:v>1.3421187187976814E-7</c:v>
                      </c:pt>
                      <c:pt idx="89">
                        <c:v>1.0866893907088502E-7</c:v>
                      </c:pt>
                      <c:pt idx="90">
                        <c:v>8.8129168828921155E-8</c:v>
                      </c:pt>
                      <c:pt idx="91">
                        <c:v>7.16285997474379E-8</c:v>
                      </c:pt>
                      <c:pt idx="92">
                        <c:v>5.835009064214404E-8</c:v>
                      </c:pt>
                      <c:pt idx="93">
                        <c:v>4.7617709943676395E-8</c:v>
                      </c:pt>
                      <c:pt idx="94">
                        <c:v>3.8922712109261392E-8</c:v>
                      </c:pt>
                      <c:pt idx="95">
                        <c:v>3.1871543946072704E-8</c:v>
                      </c:pt>
                      <c:pt idx="96">
                        <c:v>2.6136433673239653E-8</c:v>
                      </c:pt>
                      <c:pt idx="97">
                        <c:v>2.1450074191126259E-8</c:v>
                      </c:pt>
                      <c:pt idx="98">
                        <c:v>1.7638131945955521E-8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97D-4C9E-8850-633FBF94C58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NA_11_H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2.557468619485832</c:v>
                      </c:pt>
                      <c:pt idx="1">
                        <c:v>2.5743469108910273</c:v>
                      </c:pt>
                      <c:pt idx="2">
                        <c:v>2.6183999329699077</c:v>
                      </c:pt>
                      <c:pt idx="3">
                        <c:v>2.7014436790641705</c:v>
                      </c:pt>
                      <c:pt idx="4">
                        <c:v>2.7689291183019837</c:v>
                      </c:pt>
                      <c:pt idx="5">
                        <c:v>2.7911338546591735</c:v>
                      </c:pt>
                      <c:pt idx="6">
                        <c:v>2.7894312193832036</c:v>
                      </c:pt>
                      <c:pt idx="7">
                        <c:v>2.787422695367948</c:v>
                      </c:pt>
                      <c:pt idx="8">
                        <c:v>2.7907273210129349</c:v>
                      </c:pt>
                      <c:pt idx="9">
                        <c:v>2.8230512550281812</c:v>
                      </c:pt>
                      <c:pt idx="10">
                        <c:v>2.8946945896920293</c:v>
                      </c:pt>
                      <c:pt idx="11">
                        <c:v>2.9800029784420228</c:v>
                      </c:pt>
                      <c:pt idx="12">
                        <c:v>3.0467249324409602</c:v>
                      </c:pt>
                      <c:pt idx="13">
                        <c:v>3.0635311077300749</c:v>
                      </c:pt>
                      <c:pt idx="14">
                        <c:v>3.0581990213741985</c:v>
                      </c:pt>
                      <c:pt idx="15">
                        <c:v>3.0576978553497836</c:v>
                      </c:pt>
                      <c:pt idx="16">
                        <c:v>3.0608502309083967</c:v>
                      </c:pt>
                      <c:pt idx="17">
                        <c:v>3.0878785100158721</c:v>
                      </c:pt>
                      <c:pt idx="18">
                        <c:v>3.1575633291293794</c:v>
                      </c:pt>
                      <c:pt idx="19">
                        <c:v>3.2513976289793591</c:v>
                      </c:pt>
                      <c:pt idx="20">
                        <c:v>3.3225740300525821</c:v>
                      </c:pt>
                      <c:pt idx="21">
                        <c:v>3.3343285575906911</c:v>
                      </c:pt>
                      <c:pt idx="22">
                        <c:v>3.3032479951202243</c:v>
                      </c:pt>
                      <c:pt idx="23">
                        <c:v>3.2804633646865899</c:v>
                      </c:pt>
                      <c:pt idx="24">
                        <c:v>3.2821523376965747</c:v>
                      </c:pt>
                      <c:pt idx="25">
                        <c:v>3.3192278588209065</c:v>
                      </c:pt>
                      <c:pt idx="26">
                        <c:v>3.393127704020491</c:v>
                      </c:pt>
                      <c:pt idx="27">
                        <c:v>3.4718218440065902</c:v>
                      </c:pt>
                      <c:pt idx="28">
                        <c:v>3.5353000465991076</c:v>
                      </c:pt>
                      <c:pt idx="29">
                        <c:v>3.5353000465991076</c:v>
                      </c:pt>
                      <c:pt idx="30">
                        <c:v>3.5259343629094451</c:v>
                      </c:pt>
                      <c:pt idx="31">
                        <c:v>3.5203359079404755</c:v>
                      </c:pt>
                      <c:pt idx="32">
                        <c:v>3.5148178318171612</c:v>
                      </c:pt>
                      <c:pt idx="33">
                        <c:v>3.518000632876892</c:v>
                      </c:pt>
                      <c:pt idx="34">
                        <c:v>3.5496080319658976</c:v>
                      </c:pt>
                      <c:pt idx="35">
                        <c:v>3.6006513923670287</c:v>
                      </c:pt>
                      <c:pt idx="36">
                        <c:v>3.6381022260932365</c:v>
                      </c:pt>
                      <c:pt idx="37">
                        <c:v>3.6513771830119146</c:v>
                      </c:pt>
                      <c:pt idx="38">
                        <c:v>3.6534453679155736</c:v>
                      </c:pt>
                      <c:pt idx="39">
                        <c:v>3.6539353694894601</c:v>
                      </c:pt>
                      <c:pt idx="40">
                        <c:v>3.6536086806327028</c:v>
                      </c:pt>
                      <c:pt idx="41">
                        <c:v>3.6657104115950889</c:v>
                      </c:pt>
                      <c:pt idx="42">
                        <c:v>3.6964287576346537</c:v>
                      </c:pt>
                      <c:pt idx="43">
                        <c:v>3.7337634371233492</c:v>
                      </c:pt>
                      <c:pt idx="44">
                        <c:v>3.7605072172878664</c:v>
                      </c:pt>
                      <c:pt idx="45">
                        <c:v>3.7701874283799901</c:v>
                      </c:pt>
                      <c:pt idx="46">
                        <c:v>3.7701557827086183</c:v>
                      </c:pt>
                      <c:pt idx="47">
                        <c:v>3.7690885063364687</c:v>
                      </c:pt>
                      <c:pt idx="48">
                        <c:v>3.7691875819966776</c:v>
                      </c:pt>
                      <c:pt idx="49">
                        <c:v>3.7779209636656206</c:v>
                      </c:pt>
                      <c:pt idx="50">
                        <c:v>3.800436922656429</c:v>
                      </c:pt>
                      <c:pt idx="51">
                        <c:v>3.8282926858870097</c:v>
                      </c:pt>
                      <c:pt idx="52">
                        <c:v>3.8497680859056391</c:v>
                      </c:pt>
                      <c:pt idx="53">
                        <c:v>3.8578786406925487</c:v>
                      </c:pt>
                      <c:pt idx="54">
                        <c:v>3.8582743518331593</c:v>
                      </c:pt>
                      <c:pt idx="55">
                        <c:v>3.8584797369574413</c:v>
                      </c:pt>
                      <c:pt idx="56">
                        <c:v>3.8591938471300486</c:v>
                      </c:pt>
                      <c:pt idx="57">
                        <c:v>3.8666086633660295</c:v>
                      </c:pt>
                      <c:pt idx="58">
                        <c:v>3.8850495387713502</c:v>
                      </c:pt>
                      <c:pt idx="59">
                        <c:v>3.9073868021497069</c:v>
                      </c:pt>
                      <c:pt idx="60">
                        <c:v>3.9234299072126295</c:v>
                      </c:pt>
                      <c:pt idx="61">
                        <c:v>3.9286627694427159</c:v>
                      </c:pt>
                      <c:pt idx="62">
                        <c:v>3.9284478109585863</c:v>
                      </c:pt>
                      <c:pt idx="63">
                        <c:v>3.9281919103646374</c:v>
                      </c:pt>
                      <c:pt idx="64">
                        <c:v>3.9284177521806498</c:v>
                      </c:pt>
                      <c:pt idx="65">
                        <c:v>3.9316674975778914</c:v>
                      </c:pt>
                      <c:pt idx="66">
                        <c:v>3.9431497670609064</c:v>
                      </c:pt>
                      <c:pt idx="67">
                        <c:v>3.9605020871213936</c:v>
                      </c:pt>
                      <c:pt idx="68">
                        <c:v>3.9743250658154561</c:v>
                      </c:pt>
                      <c:pt idx="69">
                        <c:v>3.976399940433831</c:v>
                      </c:pt>
                      <c:pt idx="70">
                        <c:v>3.9699511265263387</c:v>
                      </c:pt>
                      <c:pt idx="71">
                        <c:v>3.9637826010769079</c:v>
                      </c:pt>
                      <c:pt idx="72">
                        <c:v>3.95887748064616</c:v>
                      </c:pt>
                      <c:pt idx="73">
                        <c:v>3.9593313186386485</c:v>
                      </c:pt>
                      <c:pt idx="74">
                        <c:v>3.9677352032841045</c:v>
                      </c:pt>
                      <c:pt idx="75">
                        <c:v>3.9795198763562736</c:v>
                      </c:pt>
                      <c:pt idx="76">
                        <c:v>3.9877323698893816</c:v>
                      </c:pt>
                      <c:pt idx="77">
                        <c:v>3.9892068235127587</c:v>
                      </c:pt>
                      <c:pt idx="78">
                        <c:v>3.9856569293310709</c:v>
                      </c:pt>
                      <c:pt idx="79">
                        <c:v>3.9809983175345884</c:v>
                      </c:pt>
                      <c:pt idx="80">
                        <c:v>3.9768264088970375</c:v>
                      </c:pt>
                      <c:pt idx="81">
                        <c:v>3.977811989329695</c:v>
                      </c:pt>
                      <c:pt idx="82">
                        <c:v>3.9869188400856412</c:v>
                      </c:pt>
                      <c:pt idx="83">
                        <c:v>4.0000558411687921</c:v>
                      </c:pt>
                      <c:pt idx="84">
                        <c:v>4.0098092824222471</c:v>
                      </c:pt>
                      <c:pt idx="85">
                        <c:v>4.0116162231901304</c:v>
                      </c:pt>
                      <c:pt idx="86">
                        <c:v>4.0087884029938818</c:v>
                      </c:pt>
                      <c:pt idx="87">
                        <c:v>4.0060522457443088</c:v>
                      </c:pt>
                      <c:pt idx="88">
                        <c:v>4.0037714920324614</c:v>
                      </c:pt>
                      <c:pt idx="89">
                        <c:v>4.0060374854630822</c:v>
                      </c:pt>
                      <c:pt idx="90">
                        <c:v>4.0134352353543772</c:v>
                      </c:pt>
                      <c:pt idx="91">
                        <c:v>4.0241191425877041</c:v>
                      </c:pt>
                      <c:pt idx="92">
                        <c:v>4.0337508933732824</c:v>
                      </c:pt>
                      <c:pt idx="93">
                        <c:v>4.0360045403108309</c:v>
                      </c:pt>
                      <c:pt idx="94">
                        <c:v>4.0341314953679639</c:v>
                      </c:pt>
                      <c:pt idx="95">
                        <c:v>4.0329794432108637</c:v>
                      </c:pt>
                      <c:pt idx="96">
                        <c:v>4.0325578747462156</c:v>
                      </c:pt>
                      <c:pt idx="97">
                        <c:v>4.0355743160554667</c:v>
                      </c:pt>
                      <c:pt idx="98">
                        <c:v>4.0450076595213416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97D-4C9E-8850-633FBF94C58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Column4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0.99999999999999956</c:v>
                      </c:pt>
                      <c:pt idx="24">
                        <c:v>0.99999999999958877</c:v>
                      </c:pt>
                      <c:pt idx="25">
                        <c:v>0.99999999991498956</c:v>
                      </c:pt>
                      <c:pt idx="26">
                        <c:v>0.99999999311082</c:v>
                      </c:pt>
                      <c:pt idx="27">
                        <c:v>0.99999974049814377</c:v>
                      </c:pt>
                      <c:pt idx="28">
                        <c:v>0.99999483000670386</c:v>
                      </c:pt>
                      <c:pt idx="29">
                        <c:v>0.99993954098099669</c:v>
                      </c:pt>
                      <c:pt idx="30">
                        <c:v>0.99954777658086691</c:v>
                      </c:pt>
                      <c:pt idx="31">
                        <c:v>0.99767504636048576</c:v>
                      </c:pt>
                      <c:pt idx="32">
                        <c:v>0.99126298735259288</c:v>
                      </c:pt>
                      <c:pt idx="33">
                        <c:v>0.97469843496074715</c:v>
                      </c:pt>
                      <c:pt idx="34">
                        <c:v>0.94097710920688493</c:v>
                      </c:pt>
                      <c:pt idx="35">
                        <c:v>0.88473379136219465</c:v>
                      </c:pt>
                      <c:pt idx="36">
                        <c:v>0.80525370292022613</c:v>
                      </c:pt>
                      <c:pt idx="37">
                        <c:v>0.70728041745795056</c:v>
                      </c:pt>
                      <c:pt idx="38">
                        <c:v>0.59936031463706985</c:v>
                      </c:pt>
                      <c:pt idx="39">
                        <c:v>0.49096180613910717</c:v>
                      </c:pt>
                      <c:pt idx="40">
                        <c:v>0.39001879436621273</c:v>
                      </c:pt>
                      <c:pt idx="41">
                        <c:v>0.30160924187848981</c:v>
                      </c:pt>
                      <c:pt idx="42">
                        <c:v>0.22785744865941582</c:v>
                      </c:pt>
                      <c:pt idx="43">
                        <c:v>0.16874035802226711</c:v>
                      </c:pt>
                      <c:pt idx="44">
                        <c:v>0.12287389181252337</c:v>
                      </c:pt>
                      <c:pt idx="45">
                        <c:v>8.8231237821361067E-2</c:v>
                      </c:pt>
                      <c:pt idx="46">
                        <c:v>6.2625954005914655E-2</c:v>
                      </c:pt>
                      <c:pt idx="47">
                        <c:v>4.402541188168501E-2</c:v>
                      </c:pt>
                      <c:pt idx="48">
                        <c:v>3.0708791356783074E-2</c:v>
                      </c:pt>
                      <c:pt idx="49">
                        <c:v>2.1292315775931159E-2</c:v>
                      </c:pt>
                      <c:pt idx="50">
                        <c:v>1.4687199490874213E-2</c:v>
                      </c:pt>
                      <c:pt idx="51">
                        <c:v>1.0088053681688764E-2</c:v>
                      </c:pt>
                      <c:pt idx="52">
                        <c:v>6.9057468953306412E-3</c:v>
                      </c:pt>
                      <c:pt idx="53">
                        <c:v>4.7165547395491376E-3</c:v>
                      </c:pt>
                      <c:pt idx="54">
                        <c:v>3.2169481821449049E-3</c:v>
                      </c:pt>
                      <c:pt idx="55">
                        <c:v>2.1926812965339195E-3</c:v>
                      </c:pt>
                      <c:pt idx="56">
                        <c:v>1.4948405729808764E-3</c:v>
                      </c:pt>
                      <c:pt idx="57">
                        <c:v>1.0205288435541063E-3</c:v>
                      </c:pt>
                      <c:pt idx="58">
                        <c:v>6.9787251497350469E-4</c:v>
                      </c:pt>
                      <c:pt idx="59">
                        <c:v>4.7830789971744126E-4</c:v>
                      </c:pt>
                      <c:pt idx="60">
                        <c:v>3.2877381968262557E-4</c:v>
                      </c:pt>
                      <c:pt idx="61">
                        <c:v>2.2687664618432861E-4</c:v>
                      </c:pt>
                      <c:pt idx="62">
                        <c:v>1.5731765180017953E-4</c:v>
                      </c:pt>
                      <c:pt idx="63">
                        <c:v>1.0969150570884396E-4</c:v>
                      </c:pt>
                      <c:pt idx="64">
                        <c:v>7.6938296356311007E-5</c:v>
                      </c:pt>
                      <c:pt idx="65">
                        <c:v>5.4292605594173334E-5</c:v>
                      </c:pt>
                      <c:pt idx="66">
                        <c:v>3.8596825955431343E-5</c:v>
                      </c:pt>
                      <c:pt idx="67">
                        <c:v>2.7666076888549071E-5</c:v>
                      </c:pt>
                      <c:pt idx="68">
                        <c:v>2.0006070136770768E-5</c:v>
                      </c:pt>
                      <c:pt idx="69">
                        <c:v>1.4592285539673822E-5</c:v>
                      </c:pt>
                      <c:pt idx="70">
                        <c:v>1.0734835905632653E-5</c:v>
                      </c:pt>
                      <c:pt idx="71">
                        <c:v>7.9655340207793969E-6</c:v>
                      </c:pt>
                      <c:pt idx="72">
                        <c:v>5.9640548754561011E-6</c:v>
                      </c:pt>
                      <c:pt idx="73">
                        <c:v>4.5084121848347671E-6</c:v>
                      </c:pt>
                      <c:pt idx="74">
                        <c:v>3.4364221511027415E-6</c:v>
                      </c:pt>
                      <c:pt idx="75">
                        <c:v>2.6390409542160148E-6</c:v>
                      </c:pt>
                      <c:pt idx="76">
                        <c:v>2.0408340635700354E-6</c:v>
                      </c:pt>
                      <c:pt idx="77">
                        <c:v>1.589405223508955E-6</c:v>
                      </c:pt>
                      <c:pt idx="78">
                        <c:v>1.2462471759531958E-6</c:v>
                      </c:pt>
                      <c:pt idx="79">
                        <c:v>9.8314541546456671E-7</c:v>
                      </c:pt>
                      <c:pt idx="80">
                        <c:v>7.7884595008652165E-7</c:v>
                      </c:pt>
                      <c:pt idx="81">
                        <c:v>6.1765223502029881E-7</c:v>
                      </c:pt>
                      <c:pt idx="82">
                        <c:v>4.9168814737702811E-7</c:v>
                      </c:pt>
                      <c:pt idx="83">
                        <c:v>3.9320946406452525E-7</c:v>
                      </c:pt>
                      <c:pt idx="84">
                        <c:v>3.1588646349879371E-7</c:v>
                      </c:pt>
                      <c:pt idx="85">
                        <c:v>2.5442393301763443E-7</c:v>
                      </c:pt>
                      <c:pt idx="86">
                        <c:v>2.0524183427414855E-7</c:v>
                      </c:pt>
                      <c:pt idx="87">
                        <c:v>1.6585572222190124E-7</c:v>
                      </c:pt>
                      <c:pt idx="88">
                        <c:v>1.3425641578965904E-7</c:v>
                      </c:pt>
                      <c:pt idx="89">
                        <c:v>1.0870541815398031E-7</c:v>
                      </c:pt>
                      <c:pt idx="90">
                        <c:v>8.8169790033254018E-8</c:v>
                      </c:pt>
                      <c:pt idx="91">
                        <c:v>7.1664814726324837E-8</c:v>
                      </c:pt>
                      <c:pt idx="92">
                        <c:v>5.8386164099507125E-8</c:v>
                      </c:pt>
                      <c:pt idx="93">
                        <c:v>4.7651638513272504E-8</c:v>
                      </c:pt>
                      <c:pt idx="94">
                        <c:v>3.895053387800596E-8</c:v>
                      </c:pt>
                      <c:pt idx="95">
                        <c:v>3.1894900869355074E-8</c:v>
                      </c:pt>
                      <c:pt idx="96">
                        <c:v>2.6158243905984399E-8</c:v>
                      </c:pt>
                      <c:pt idx="97">
                        <c:v>2.1465808042844502E-8</c:v>
                      </c:pt>
                      <c:pt idx="98">
                        <c:v>1.7651206405884884E-8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97D-4C9E-8850-633FBF94C58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NA_11_M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2.3649226066019371</c:v>
                      </c:pt>
                      <c:pt idx="1">
                        <c:v>2.3851078319825718</c:v>
                      </c:pt>
                      <c:pt idx="2">
                        <c:v>2.4325611524911879</c:v>
                      </c:pt>
                      <c:pt idx="3">
                        <c:v>2.5191397102766917</c:v>
                      </c:pt>
                      <c:pt idx="4">
                        <c:v>2.5896959188956998</c:v>
                      </c:pt>
                      <c:pt idx="5">
                        <c:v>2.6136077961645228</c:v>
                      </c:pt>
                      <c:pt idx="6">
                        <c:v>2.6133263538928384</c:v>
                      </c:pt>
                      <c:pt idx="7">
                        <c:v>2.6131370144086805</c:v>
                      </c:pt>
                      <c:pt idx="8">
                        <c:v>2.6186228035272245</c:v>
                      </c:pt>
                      <c:pt idx="9">
                        <c:v>2.6538457801098825</c:v>
                      </c:pt>
                      <c:pt idx="10">
                        <c:v>2.7287492817181254</c:v>
                      </c:pt>
                      <c:pt idx="11">
                        <c:v>2.8172711961560495</c:v>
                      </c:pt>
                      <c:pt idx="12">
                        <c:v>2.8871053260279922</c:v>
                      </c:pt>
                      <c:pt idx="13">
                        <c:v>2.9060564821137151</c:v>
                      </c:pt>
                      <c:pt idx="14">
                        <c:v>2.9026084832895243</c:v>
                      </c:pt>
                      <c:pt idx="15">
                        <c:v>2.9044424597483163</c:v>
                      </c:pt>
                      <c:pt idx="16">
                        <c:v>2.9101121499922882</c:v>
                      </c:pt>
                      <c:pt idx="17">
                        <c:v>2.939793214042445</c:v>
                      </c:pt>
                      <c:pt idx="18">
                        <c:v>3.0123667202553763</c:v>
                      </c:pt>
                      <c:pt idx="19">
                        <c:v>3.1090021560854582</c:v>
                      </c:pt>
                      <c:pt idx="20">
                        <c:v>3.1811356636567756</c:v>
                      </c:pt>
                      <c:pt idx="21">
                        <c:v>3.1869019742761391</c:v>
                      </c:pt>
                      <c:pt idx="22">
                        <c:v>3.1391426268816893</c:v>
                      </c:pt>
                      <c:pt idx="23">
                        <c:v>3.0964087640594786</c:v>
                      </c:pt>
                      <c:pt idx="24">
                        <c:v>3.0860390247016762</c:v>
                      </c:pt>
                      <c:pt idx="25">
                        <c:v>3.1205603639044686</c:v>
                      </c:pt>
                      <c:pt idx="26">
                        <c:v>3.1965853869114498</c:v>
                      </c:pt>
                      <c:pt idx="27">
                        <c:v>3.2789354251289327</c:v>
                      </c:pt>
                      <c:pt idx="28">
                        <c:v>3.3488972225641045</c:v>
                      </c:pt>
                      <c:pt idx="29">
                        <c:v>3.3488972225641045</c:v>
                      </c:pt>
                      <c:pt idx="30">
                        <c:v>3.3418462206708872</c:v>
                      </c:pt>
                      <c:pt idx="31">
                        <c:v>3.3383475408282948</c:v>
                      </c:pt>
                      <c:pt idx="32">
                        <c:v>3.3346080369369719</c:v>
                      </c:pt>
                      <c:pt idx="33">
                        <c:v>3.3393846990043485</c:v>
                      </c:pt>
                      <c:pt idx="34">
                        <c:v>3.3725358464778101</c:v>
                      </c:pt>
                      <c:pt idx="35">
                        <c:v>3.4247080879290084</c:v>
                      </c:pt>
                      <c:pt idx="36">
                        <c:v>3.4636002036800759</c:v>
                      </c:pt>
                      <c:pt idx="37">
                        <c:v>3.4786048802924427</c:v>
                      </c:pt>
                      <c:pt idx="38">
                        <c:v>3.4825309102152997</c:v>
                      </c:pt>
                      <c:pt idx="39">
                        <c:v>3.4847582236982646</c:v>
                      </c:pt>
                      <c:pt idx="40">
                        <c:v>3.4858504011462328</c:v>
                      </c:pt>
                      <c:pt idx="41">
                        <c:v>3.499541629577223</c:v>
                      </c:pt>
                      <c:pt idx="42">
                        <c:v>3.5319156497384303</c:v>
                      </c:pt>
                      <c:pt idx="43">
                        <c:v>3.5706434946194956</c:v>
                      </c:pt>
                      <c:pt idx="44">
                        <c:v>3.5986375395817167</c:v>
                      </c:pt>
                      <c:pt idx="45">
                        <c:v>3.6093686622449632</c:v>
                      </c:pt>
                      <c:pt idx="46">
                        <c:v>3.6101239159818284</c:v>
                      </c:pt>
                      <c:pt idx="47">
                        <c:v>3.6098773880939587</c:v>
                      </c:pt>
                      <c:pt idx="48">
                        <c:v>3.6109659404725472</c:v>
                      </c:pt>
                      <c:pt idx="49">
                        <c:v>3.6207123232716931</c:v>
                      </c:pt>
                      <c:pt idx="50">
                        <c:v>3.6441433885104058</c:v>
                      </c:pt>
                      <c:pt idx="51">
                        <c:v>3.672834173934048</c:v>
                      </c:pt>
                      <c:pt idx="52">
                        <c:v>3.6951394740920089</c:v>
                      </c:pt>
                      <c:pt idx="53">
                        <c:v>3.7040826913271334</c:v>
                      </c:pt>
                      <c:pt idx="54">
                        <c:v>3.7053101881878767</c:v>
                      </c:pt>
                      <c:pt idx="55">
                        <c:v>3.7063412533319604</c:v>
                      </c:pt>
                      <c:pt idx="56">
                        <c:v>3.7078208020171748</c:v>
                      </c:pt>
                      <c:pt idx="57">
                        <c:v>3.7160367704476811</c:v>
                      </c:pt>
                      <c:pt idx="58">
                        <c:v>3.7354095669266836</c:v>
                      </c:pt>
                      <c:pt idx="59">
                        <c:v>3.758710185290016</c:v>
                      </c:pt>
                      <c:pt idx="60">
                        <c:v>3.7757525466568524</c:v>
                      </c:pt>
                      <c:pt idx="61">
                        <c:v>3.7818811777555115</c:v>
                      </c:pt>
                      <c:pt idx="62">
                        <c:v>3.7824558609715364</c:v>
                      </c:pt>
                      <c:pt idx="63">
                        <c:v>3.7830211733183585</c:v>
                      </c:pt>
                      <c:pt idx="64">
                        <c:v>3.7840079663040793</c:v>
                      </c:pt>
                      <c:pt idx="65">
                        <c:v>3.7879575850428764</c:v>
                      </c:pt>
                      <c:pt idx="66">
                        <c:v>3.8000782417661116</c:v>
                      </c:pt>
                      <c:pt idx="67">
                        <c:v>3.8180532946231902</c:v>
                      </c:pt>
                      <c:pt idx="68">
                        <c:v>3.8324854308389282</c:v>
                      </c:pt>
                      <c:pt idx="69">
                        <c:v>3.83536747260561</c:v>
                      </c:pt>
                      <c:pt idx="70">
                        <c:v>3.8297509771884997</c:v>
                      </c:pt>
                      <c:pt idx="71">
                        <c:v>3.8241935340543236</c:v>
                      </c:pt>
                      <c:pt idx="72">
                        <c:v>3.8197644565430178</c:v>
                      </c:pt>
                      <c:pt idx="73">
                        <c:v>3.820795676435762</c:v>
                      </c:pt>
                      <c:pt idx="74">
                        <c:v>3.8299920807035113</c:v>
                      </c:pt>
                      <c:pt idx="75">
                        <c:v>3.8426653460430833</c:v>
                      </c:pt>
                      <c:pt idx="76">
                        <c:v>3.8516755277099115</c:v>
                      </c:pt>
                      <c:pt idx="77">
                        <c:v>3.8535620755392914</c:v>
                      </c:pt>
                      <c:pt idx="78">
                        <c:v>3.8502316727422228</c:v>
                      </c:pt>
                      <c:pt idx="79">
                        <c:v>3.8458972987058382</c:v>
                      </c:pt>
                      <c:pt idx="80">
                        <c:v>3.8420401510812034</c:v>
                      </c:pt>
                      <c:pt idx="81">
                        <c:v>3.8434001966727438</c:v>
                      </c:pt>
                      <c:pt idx="82">
                        <c:v>3.8530793102700862</c:v>
                      </c:pt>
                      <c:pt idx="83">
                        <c:v>3.8668110238099991</c:v>
                      </c:pt>
                      <c:pt idx="84">
                        <c:v>3.8770822046901272</c:v>
                      </c:pt>
                      <c:pt idx="85">
                        <c:v>3.879336242262843</c:v>
                      </c:pt>
                      <c:pt idx="86">
                        <c:v>3.8769185213358246</c:v>
                      </c:pt>
                      <c:pt idx="87">
                        <c:v>3.874553833371404</c:v>
                      </c:pt>
                      <c:pt idx="88">
                        <c:v>3.8726373909198415</c:v>
                      </c:pt>
                      <c:pt idx="89">
                        <c:v>3.8752594449646836</c:v>
                      </c:pt>
                      <c:pt idx="90">
                        <c:v>3.8830691365718155</c:v>
                      </c:pt>
                      <c:pt idx="91">
                        <c:v>3.894253486243533</c:v>
                      </c:pt>
                      <c:pt idx="92">
                        <c:v>3.9044442959445274</c:v>
                      </c:pt>
                      <c:pt idx="93">
                        <c:v>3.9072247290156716</c:v>
                      </c:pt>
                      <c:pt idx="94">
                        <c:v>3.9059387707640898</c:v>
                      </c:pt>
                      <c:pt idx="95">
                        <c:v>3.9054315599354146</c:v>
                      </c:pt>
                      <c:pt idx="96">
                        <c:v>3.9056184169376391</c:v>
                      </c:pt>
                      <c:pt idx="97">
                        <c:v>3.9092935265031912</c:v>
                      </c:pt>
                      <c:pt idx="98">
                        <c:v>3.9194034935485589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97D-4C9E-8850-633FBF94C58F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NA_11_L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2.1270468520460386</c:v>
                      </c:pt>
                      <c:pt idx="1">
                        <c:v>2.1512075716430439</c:v>
                      </c:pt>
                      <c:pt idx="2">
                        <c:v>2.2027450152286461</c:v>
                      </c:pt>
                      <c:pt idx="3">
                        <c:v>2.2935406938085507</c:v>
                      </c:pt>
                      <c:pt idx="4">
                        <c:v>2.3677154352110112</c:v>
                      </c:pt>
                      <c:pt idx="5">
                        <c:v>2.3936591306232557</c:v>
                      </c:pt>
                      <c:pt idx="6">
                        <c:v>2.3950859429593163</c:v>
                      </c:pt>
                      <c:pt idx="7">
                        <c:v>2.3970765215690322</c:v>
                      </c:pt>
                      <c:pt idx="8">
                        <c:v>2.4051747741408178</c:v>
                      </c:pt>
                      <c:pt idx="9">
                        <c:v>2.4439066766131807</c:v>
                      </c:pt>
                      <c:pt idx="10">
                        <c:v>2.5228210170750893</c:v>
                      </c:pt>
                      <c:pt idx="11">
                        <c:v>2.6152618245679591</c:v>
                      </c:pt>
                      <c:pt idx="12">
                        <c:v>2.6888440676395886</c:v>
                      </c:pt>
                      <c:pt idx="13">
                        <c:v>2.7103824279399564</c:v>
                      </c:pt>
                      <c:pt idx="14">
                        <c:v>2.7092061451947456</c:v>
                      </c:pt>
                      <c:pt idx="15">
                        <c:v>2.7138518225947843</c:v>
                      </c:pt>
                      <c:pt idx="16">
                        <c:v>2.7225526875206274</c:v>
                      </c:pt>
                      <c:pt idx="17">
                        <c:v>2.7554238544111533</c:v>
                      </c:pt>
                      <c:pt idx="18">
                        <c:v>2.8314894692124981</c:v>
                      </c:pt>
                      <c:pt idx="19">
                        <c:v>2.9315664012901341</c:v>
                      </c:pt>
                      <c:pt idx="20">
                        <c:v>3.0052673688464941</c:v>
                      </c:pt>
                      <c:pt idx="21">
                        <c:v>3.0057330691872384</c:v>
                      </c:pt>
                      <c:pt idx="22">
                        <c:v>2.9417340337954636</c:v>
                      </c:pt>
                      <c:pt idx="23">
                        <c:v>2.8791410281565595</c:v>
                      </c:pt>
                      <c:pt idx="24">
                        <c:v>2.8567817650079399</c:v>
                      </c:pt>
                      <c:pt idx="25">
                        <c:v>2.8889960870509919</c:v>
                      </c:pt>
                      <c:pt idx="26">
                        <c:v>2.9675192108772444</c:v>
                      </c:pt>
                      <c:pt idx="27">
                        <c:v>3.053919979224704</c:v>
                      </c:pt>
                      <c:pt idx="28">
                        <c:v>3.1310590916838135</c:v>
                      </c:pt>
                      <c:pt idx="29">
                        <c:v>3.1310590916838135</c:v>
                      </c:pt>
                      <c:pt idx="30">
                        <c:v>3.126603363455819</c:v>
                      </c:pt>
                      <c:pt idx="31">
                        <c:v>3.1254639082562461</c:v>
                      </c:pt>
                      <c:pt idx="32">
                        <c:v>3.1237329273353565</c:v>
                      </c:pt>
                      <c:pt idx="33">
                        <c:v>3.1303129292241323</c:v>
                      </c:pt>
                      <c:pt idx="34">
                        <c:v>3.165205397400793</c:v>
                      </c:pt>
                      <c:pt idx="35">
                        <c:v>3.2186577226202</c:v>
                      </c:pt>
                      <c:pt idx="36">
                        <c:v>3.2591786201202204</c:v>
                      </c:pt>
                      <c:pt idx="37">
                        <c:v>3.2761334918803402</c:v>
                      </c:pt>
                      <c:pt idx="38">
                        <c:v>3.2821515986048531</c:v>
                      </c:pt>
                      <c:pt idx="39">
                        <c:v>3.2863358842797052</c:v>
                      </c:pt>
                      <c:pt idx="40">
                        <c:v>3.2890301530454651</c:v>
                      </c:pt>
                      <c:pt idx="41">
                        <c:v>3.3045131267155732</c:v>
                      </c:pt>
                      <c:pt idx="42">
                        <c:v>3.3387536491577672</c:v>
                      </c:pt>
                      <c:pt idx="43">
                        <c:v>3.3790551238694206</c:v>
                      </c:pt>
                      <c:pt idx="44">
                        <c:v>3.408463354887783</c:v>
                      </c:pt>
                      <c:pt idx="45">
                        <c:v>3.4203858824351894</c:v>
                      </c:pt>
                      <c:pt idx="46">
                        <c:v>3.422036034662626</c:v>
                      </c:pt>
                      <c:pt idx="47">
                        <c:v>3.4227211939009159</c:v>
                      </c:pt>
                      <c:pt idx="48">
                        <c:v>3.4249289429349625</c:v>
                      </c:pt>
                      <c:pt idx="49">
                        <c:v>3.4358185993870585</c:v>
                      </c:pt>
                      <c:pt idx="50">
                        <c:v>3.4602801534635397</c:v>
                      </c:pt>
                      <c:pt idx="51">
                        <c:v>3.489908024427288</c:v>
                      </c:pt>
                      <c:pt idx="52">
                        <c:v>3.5131413539486407</c:v>
                      </c:pt>
                      <c:pt idx="53">
                        <c:v>3.5230122826017514</c:v>
                      </c:pt>
                      <c:pt idx="54">
                        <c:v>3.5251629850386892</c:v>
                      </c:pt>
                      <c:pt idx="55">
                        <c:v>3.5271089031021705</c:v>
                      </c:pt>
                      <c:pt idx="56">
                        <c:v>3.5294337747502542</c:v>
                      </c:pt>
                      <c:pt idx="57">
                        <c:v>3.5385346072978359</c:v>
                      </c:pt>
                      <c:pt idx="58">
                        <c:v>3.5589397228514428</c:v>
                      </c:pt>
                      <c:pt idx="59">
                        <c:v>3.5833079875328488</c:v>
                      </c:pt>
                      <c:pt idx="60">
                        <c:v>3.6014596354934567</c:v>
                      </c:pt>
                      <c:pt idx="61">
                        <c:v>3.6085815882789118</c:v>
                      </c:pt>
                      <c:pt idx="62">
                        <c:v>3.6100311362522679</c:v>
                      </c:pt>
                      <c:pt idx="63">
                        <c:v>3.611506776069688</c:v>
                      </c:pt>
                      <c:pt idx="64">
                        <c:v>3.6133354122072765</c:v>
                      </c:pt>
                      <c:pt idx="65">
                        <c:v>3.618057752381429</c:v>
                      </c:pt>
                      <c:pt idx="66">
                        <c:v>3.6308812828831454</c:v>
                      </c:pt>
                      <c:pt idx="67">
                        <c:v>3.6495417213172319</c:v>
                      </c:pt>
                      <c:pt idx="68">
                        <c:v>3.6646443550675514</c:v>
                      </c:pt>
                      <c:pt idx="69">
                        <c:v>3.6684228749066525</c:v>
                      </c:pt>
                      <c:pt idx="70">
                        <c:v>3.6637330727215973</c:v>
                      </c:pt>
                      <c:pt idx="71">
                        <c:v>3.6588536866007138</c:v>
                      </c:pt>
                      <c:pt idx="72">
                        <c:v>3.6549518070883829</c:v>
                      </c:pt>
                      <c:pt idx="73">
                        <c:v>3.6566274046973546</c:v>
                      </c:pt>
                      <c:pt idx="74">
                        <c:v>3.6667136839789367</c:v>
                      </c:pt>
                      <c:pt idx="75">
                        <c:v>3.680388233847832</c:v>
                      </c:pt>
                      <c:pt idx="76">
                        <c:v>3.6902982486280087</c:v>
                      </c:pt>
                      <c:pt idx="77">
                        <c:v>3.6926472650895859</c:v>
                      </c:pt>
                      <c:pt idx="78">
                        <c:v>3.6895620023491058</c:v>
                      </c:pt>
                      <c:pt idx="79">
                        <c:v>3.6855928702125391</c:v>
                      </c:pt>
                      <c:pt idx="80">
                        <c:v>3.6820914127133673</c:v>
                      </c:pt>
                      <c:pt idx="81">
                        <c:v>3.6838762105655696</c:v>
                      </c:pt>
                      <c:pt idx="82">
                        <c:v>3.6942081937797515</c:v>
                      </c:pt>
                      <c:pt idx="83">
                        <c:v>3.7086204672335241</c:v>
                      </c:pt>
                      <c:pt idx="84">
                        <c:v>3.719485273868044</c:v>
                      </c:pt>
                      <c:pt idx="85">
                        <c:v>3.7222524138593647</c:v>
                      </c:pt>
                      <c:pt idx="86">
                        <c:v>3.7203058255886554</c:v>
                      </c:pt>
                      <c:pt idx="87">
                        <c:v>3.718366663261417</c:v>
                      </c:pt>
                      <c:pt idx="88">
                        <c:v>3.7168671062605787</c:v>
                      </c:pt>
                      <c:pt idx="89">
                        <c:v>3.7198953113097466</c:v>
                      </c:pt>
                      <c:pt idx="90">
                        <c:v>3.728174549423783</c:v>
                      </c:pt>
                      <c:pt idx="91">
                        <c:v>3.7399296982649348</c:v>
                      </c:pt>
                      <c:pt idx="92">
                        <c:v>3.750757580363417</c:v>
                      </c:pt>
                      <c:pt idx="93">
                        <c:v>3.754138400458535</c:v>
                      </c:pt>
                      <c:pt idx="94">
                        <c:v>3.7535226661180867</c:v>
                      </c:pt>
                      <c:pt idx="95">
                        <c:v>3.7537517427001599</c:v>
                      </c:pt>
                      <c:pt idx="96">
                        <c:v>3.7546311011754261</c:v>
                      </c:pt>
                      <c:pt idx="97">
                        <c:v>3.7590538508789968</c:v>
                      </c:pt>
                      <c:pt idx="98">
                        <c:v>3.7699309334835109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97D-4C9E-8850-633FBF94C58F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Column8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0.99999999999999956</c:v>
                      </c:pt>
                      <c:pt idx="24">
                        <c:v>0.99999999999958877</c:v>
                      </c:pt>
                      <c:pt idx="25">
                        <c:v>0.99999999991498956</c:v>
                      </c:pt>
                      <c:pt idx="26">
                        <c:v>0.99999999311082</c:v>
                      </c:pt>
                      <c:pt idx="27">
                        <c:v>0.99999974049814377</c:v>
                      </c:pt>
                      <c:pt idx="28">
                        <c:v>0.99999483000670386</c:v>
                      </c:pt>
                      <c:pt idx="29">
                        <c:v>0.99993954098099669</c:v>
                      </c:pt>
                      <c:pt idx="30">
                        <c:v>0.99954777658086691</c:v>
                      </c:pt>
                      <c:pt idx="31">
                        <c:v>0.99767504636048576</c:v>
                      </c:pt>
                      <c:pt idx="32">
                        <c:v>0.99126298735259288</c:v>
                      </c:pt>
                      <c:pt idx="33">
                        <c:v>0.97469843496074715</c:v>
                      </c:pt>
                      <c:pt idx="34">
                        <c:v>0.94097710920688493</c:v>
                      </c:pt>
                      <c:pt idx="35">
                        <c:v>0.88473379136219465</c:v>
                      </c:pt>
                      <c:pt idx="36">
                        <c:v>0.80525370292022613</c:v>
                      </c:pt>
                      <c:pt idx="37">
                        <c:v>0.70728041745795056</c:v>
                      </c:pt>
                      <c:pt idx="38">
                        <c:v>0.59936031463706985</c:v>
                      </c:pt>
                      <c:pt idx="39">
                        <c:v>0.49096180613910717</c:v>
                      </c:pt>
                      <c:pt idx="40">
                        <c:v>0.39001879436621273</c:v>
                      </c:pt>
                      <c:pt idx="41">
                        <c:v>0.30160924187848981</c:v>
                      </c:pt>
                      <c:pt idx="42">
                        <c:v>0.22785744865941582</c:v>
                      </c:pt>
                      <c:pt idx="43">
                        <c:v>0.16874035802226711</c:v>
                      </c:pt>
                      <c:pt idx="44">
                        <c:v>0.12287389181252337</c:v>
                      </c:pt>
                      <c:pt idx="45">
                        <c:v>8.8231237821361067E-2</c:v>
                      </c:pt>
                      <c:pt idx="46">
                        <c:v>6.2625954005914655E-2</c:v>
                      </c:pt>
                      <c:pt idx="47">
                        <c:v>4.402541188168501E-2</c:v>
                      </c:pt>
                      <c:pt idx="48">
                        <c:v>3.0708791356783074E-2</c:v>
                      </c:pt>
                      <c:pt idx="49">
                        <c:v>2.1292315775931159E-2</c:v>
                      </c:pt>
                      <c:pt idx="50">
                        <c:v>1.4687199490874213E-2</c:v>
                      </c:pt>
                      <c:pt idx="51">
                        <c:v>1.0088053681688764E-2</c:v>
                      </c:pt>
                      <c:pt idx="52">
                        <c:v>6.9057468953306412E-3</c:v>
                      </c:pt>
                      <c:pt idx="53">
                        <c:v>4.7165547395491376E-3</c:v>
                      </c:pt>
                      <c:pt idx="54">
                        <c:v>3.2169481821449049E-3</c:v>
                      </c:pt>
                      <c:pt idx="55">
                        <c:v>2.1926812965339195E-3</c:v>
                      </c:pt>
                      <c:pt idx="56">
                        <c:v>1.4948405729808764E-3</c:v>
                      </c:pt>
                      <c:pt idx="57">
                        <c:v>1.0205288435541063E-3</c:v>
                      </c:pt>
                      <c:pt idx="58">
                        <c:v>6.9787251497350469E-4</c:v>
                      </c:pt>
                      <c:pt idx="59">
                        <c:v>4.7830789971744126E-4</c:v>
                      </c:pt>
                      <c:pt idx="60">
                        <c:v>3.2877381968262557E-4</c:v>
                      </c:pt>
                      <c:pt idx="61">
                        <c:v>2.2687664618432861E-4</c:v>
                      </c:pt>
                      <c:pt idx="62">
                        <c:v>1.5731765180017953E-4</c:v>
                      </c:pt>
                      <c:pt idx="63">
                        <c:v>1.0969150570884396E-4</c:v>
                      </c:pt>
                      <c:pt idx="64">
                        <c:v>7.6938296356311007E-5</c:v>
                      </c:pt>
                      <c:pt idx="65">
                        <c:v>5.4292605594173334E-5</c:v>
                      </c:pt>
                      <c:pt idx="66">
                        <c:v>3.8596825955431343E-5</c:v>
                      </c:pt>
                      <c:pt idx="67">
                        <c:v>2.7666076888549071E-5</c:v>
                      </c:pt>
                      <c:pt idx="68">
                        <c:v>2.0006070136770768E-5</c:v>
                      </c:pt>
                      <c:pt idx="69">
                        <c:v>1.4592285539673822E-5</c:v>
                      </c:pt>
                      <c:pt idx="70">
                        <c:v>1.0734835905632653E-5</c:v>
                      </c:pt>
                      <c:pt idx="71">
                        <c:v>7.9655340207793969E-6</c:v>
                      </c:pt>
                      <c:pt idx="72">
                        <c:v>5.9640548754561011E-6</c:v>
                      </c:pt>
                      <c:pt idx="73">
                        <c:v>4.5084121848347671E-6</c:v>
                      </c:pt>
                      <c:pt idx="74">
                        <c:v>3.4364221511027415E-6</c:v>
                      </c:pt>
                      <c:pt idx="75">
                        <c:v>2.6390409542160148E-6</c:v>
                      </c:pt>
                      <c:pt idx="76">
                        <c:v>2.0408340635700354E-6</c:v>
                      </c:pt>
                      <c:pt idx="77">
                        <c:v>1.589405223508955E-6</c:v>
                      </c:pt>
                      <c:pt idx="78">
                        <c:v>1.2462471759531958E-6</c:v>
                      </c:pt>
                      <c:pt idx="79">
                        <c:v>9.8314541546456671E-7</c:v>
                      </c:pt>
                      <c:pt idx="80">
                        <c:v>7.7884595008652165E-7</c:v>
                      </c:pt>
                      <c:pt idx="81">
                        <c:v>6.1765223502029881E-7</c:v>
                      </c:pt>
                      <c:pt idx="82">
                        <c:v>4.9168814737702811E-7</c:v>
                      </c:pt>
                      <c:pt idx="83">
                        <c:v>3.9320946406452525E-7</c:v>
                      </c:pt>
                      <c:pt idx="84">
                        <c:v>3.1588646349879371E-7</c:v>
                      </c:pt>
                      <c:pt idx="85">
                        <c:v>2.5442393301763443E-7</c:v>
                      </c:pt>
                      <c:pt idx="86">
                        <c:v>2.0524183427414855E-7</c:v>
                      </c:pt>
                      <c:pt idx="87">
                        <c:v>1.6585572222190124E-7</c:v>
                      </c:pt>
                      <c:pt idx="88">
                        <c:v>1.3425641578965904E-7</c:v>
                      </c:pt>
                      <c:pt idx="89">
                        <c:v>1.0870541815398031E-7</c:v>
                      </c:pt>
                      <c:pt idx="90">
                        <c:v>8.8169790033254018E-8</c:v>
                      </c:pt>
                      <c:pt idx="91">
                        <c:v>7.1664814726324837E-8</c:v>
                      </c:pt>
                      <c:pt idx="92">
                        <c:v>5.8386164099507125E-8</c:v>
                      </c:pt>
                      <c:pt idx="93">
                        <c:v>4.7651638513272504E-8</c:v>
                      </c:pt>
                      <c:pt idx="94">
                        <c:v>3.895053387800596E-8</c:v>
                      </c:pt>
                      <c:pt idx="95">
                        <c:v>3.1894900869355074E-8</c:v>
                      </c:pt>
                      <c:pt idx="96">
                        <c:v>2.6158243905984399E-8</c:v>
                      </c:pt>
                      <c:pt idx="97">
                        <c:v>2.1465808042844502E-8</c:v>
                      </c:pt>
                      <c:pt idx="98">
                        <c:v>1.7651206405884884E-8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97D-4C9E-8850-633FBF94C58F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Alt2a_11_M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2.1327572673651241</c:v>
                      </c:pt>
                      <c:pt idx="1">
                        <c:v>2.1655535858740786</c:v>
                      </c:pt>
                      <c:pt idx="2">
                        <c:v>2.2247858784283694</c:v>
                      </c:pt>
                      <c:pt idx="3">
                        <c:v>2.3182595474059089</c:v>
                      </c:pt>
                      <c:pt idx="4">
                        <c:v>2.3948479683285004</c:v>
                      </c:pt>
                      <c:pt idx="5">
                        <c:v>2.4223600973543307</c:v>
                      </c:pt>
                      <c:pt idx="6">
                        <c:v>2.4244322043784035</c:v>
                      </c:pt>
                      <c:pt idx="7">
                        <c:v>2.4269183702995005</c:v>
                      </c:pt>
                      <c:pt idx="8">
                        <c:v>2.4361979906642928</c:v>
                      </c:pt>
                      <c:pt idx="9">
                        <c:v>2.4776119977040048</c:v>
                      </c:pt>
                      <c:pt idx="10">
                        <c:v>2.5598581321389342</c:v>
                      </c:pt>
                      <c:pt idx="11">
                        <c:v>2.6572754454461087</c:v>
                      </c:pt>
                      <c:pt idx="12">
                        <c:v>2.7365453004974971</c:v>
                      </c:pt>
                      <c:pt idx="13">
                        <c:v>2.7622455904939445</c:v>
                      </c:pt>
                      <c:pt idx="14">
                        <c:v>2.7642542189168524</c:v>
                      </c:pt>
                      <c:pt idx="15">
                        <c:v>2.7722682115028112</c:v>
                      </c:pt>
                      <c:pt idx="16">
                        <c:v>2.783650272483515</c:v>
                      </c:pt>
                      <c:pt idx="17">
                        <c:v>2.8171558782555355</c:v>
                      </c:pt>
                      <c:pt idx="18">
                        <c:v>2.8927659134292965</c:v>
                      </c:pt>
                      <c:pt idx="19">
                        <c:v>3.0812367133274701</c:v>
                      </c:pt>
                      <c:pt idx="20">
                        <c:v>3.162340011270151</c:v>
                      </c:pt>
                      <c:pt idx="21">
                        <c:v>3.168260158244165</c:v>
                      </c:pt>
                      <c:pt idx="22">
                        <c:v>3.1095403214604782</c:v>
                      </c:pt>
                      <c:pt idx="23">
                        <c:v>3.0621999579898773</c:v>
                      </c:pt>
                      <c:pt idx="24">
                        <c:v>3.0692371009819484</c:v>
                      </c:pt>
                      <c:pt idx="25">
                        <c:v>3.1344074750646644</c:v>
                      </c:pt>
                      <c:pt idx="26">
                        <c:v>3.2380436827542844</c:v>
                      </c:pt>
                      <c:pt idx="27">
                        <c:v>3.3400649857054758</c:v>
                      </c:pt>
                      <c:pt idx="28">
                        <c:v>3.4372487275830199</c:v>
                      </c:pt>
                      <c:pt idx="29">
                        <c:v>3.4372487275830199</c:v>
                      </c:pt>
                      <c:pt idx="30">
                        <c:v>3.4414248442281941</c:v>
                      </c:pt>
                      <c:pt idx="31">
                        <c:v>3.4484914480808708</c:v>
                      </c:pt>
                      <c:pt idx="32">
                        <c:v>3.4532131127952366</c:v>
                      </c:pt>
                      <c:pt idx="33">
                        <c:v>3.4648002705135235</c:v>
                      </c:pt>
                      <c:pt idx="34">
                        <c:v>3.5046940827285424</c:v>
                      </c:pt>
                      <c:pt idx="35">
                        <c:v>3.5630989649009832</c:v>
                      </c:pt>
                      <c:pt idx="36">
                        <c:v>3.6062159275068546</c:v>
                      </c:pt>
                      <c:pt idx="37">
                        <c:v>3.6229581943623965</c:v>
                      </c:pt>
                      <c:pt idx="38">
                        <c:v>3.6273445195896548</c:v>
                      </c:pt>
                      <c:pt idx="39">
                        <c:v>3.6294830480914828</c:v>
                      </c:pt>
                      <c:pt idx="40">
                        <c:v>3.630083047378776</c:v>
                      </c:pt>
                      <c:pt idx="41">
                        <c:v>3.6442836880135383</c:v>
                      </c:pt>
                      <c:pt idx="42">
                        <c:v>3.6786372505946021</c:v>
                      </c:pt>
                      <c:pt idx="43">
                        <c:v>3.7197268310635092</c:v>
                      </c:pt>
                      <c:pt idx="44">
                        <c:v>3.7492764947902324</c:v>
                      </c:pt>
                      <c:pt idx="45">
                        <c:v>3.7602107126135027</c:v>
                      </c:pt>
                      <c:pt idx="46">
                        <c:v>3.7602476845686259</c:v>
                      </c:pt>
                      <c:pt idx="47">
                        <c:v>3.7591787328777886</c:v>
                      </c:pt>
                      <c:pt idx="48">
                        <c:v>3.75957422708596</c:v>
                      </c:pt>
                      <c:pt idx="49">
                        <c:v>3.7692259008086335</c:v>
                      </c:pt>
                      <c:pt idx="50">
                        <c:v>3.7934665332365336</c:v>
                      </c:pt>
                      <c:pt idx="51">
                        <c:v>3.8232860054600262</c:v>
                      </c:pt>
                      <c:pt idx="52">
                        <c:v>3.8462741292942275</c:v>
                      </c:pt>
                      <c:pt idx="53">
                        <c:v>3.8549718244360789</c:v>
                      </c:pt>
                      <c:pt idx="54">
                        <c:v>3.8554437961989043</c:v>
                      </c:pt>
                      <c:pt idx="55">
                        <c:v>3.8557712776175701</c:v>
                      </c:pt>
                      <c:pt idx="56">
                        <c:v>3.8565933535515318</c:v>
                      </c:pt>
                      <c:pt idx="57">
                        <c:v>3.8647404922748758</c:v>
                      </c:pt>
                      <c:pt idx="58">
                        <c:v>3.8850148358993937</c:v>
                      </c:pt>
                      <c:pt idx="59">
                        <c:v>3.9095704097886217</c:v>
                      </c:pt>
                      <c:pt idx="60">
                        <c:v>3.9275083980358896</c:v>
                      </c:pt>
                      <c:pt idx="61">
                        <c:v>3.9337115382775472</c:v>
                      </c:pt>
                      <c:pt idx="62">
                        <c:v>3.9339270093322858</c:v>
                      </c:pt>
                      <c:pt idx="63">
                        <c:v>3.9341968818524684</c:v>
                      </c:pt>
                      <c:pt idx="64">
                        <c:v>3.9349076216781107</c:v>
                      </c:pt>
                      <c:pt idx="65">
                        <c:v>3.9388012410740831</c:v>
                      </c:pt>
                      <c:pt idx="66">
                        <c:v>3.9514264944976487</c:v>
                      </c:pt>
                      <c:pt idx="67">
                        <c:v>3.9703694651843082</c:v>
                      </c:pt>
                      <c:pt idx="68">
                        <c:v>3.9855351058112456</c:v>
                      </c:pt>
                      <c:pt idx="69">
                        <c:v>3.9885054950054024</c:v>
                      </c:pt>
                      <c:pt idx="70">
                        <c:v>3.9824109746380185</c:v>
                      </c:pt>
                      <c:pt idx="71">
                        <c:v>3.9762155499391065</c:v>
                      </c:pt>
                      <c:pt idx="72">
                        <c:v>3.9711535391998289</c:v>
                      </c:pt>
                      <c:pt idx="73">
                        <c:v>3.9720423334223147</c:v>
                      </c:pt>
                      <c:pt idx="74">
                        <c:v>3.9818996911874827</c:v>
                      </c:pt>
                      <c:pt idx="75">
                        <c:v>3.9955745076265097</c:v>
                      </c:pt>
                      <c:pt idx="76">
                        <c:v>4.0052710745946536</c:v>
                      </c:pt>
                      <c:pt idx="77">
                        <c:v>4.0069932690851475</c:v>
                      </c:pt>
                      <c:pt idx="78">
                        <c:v>4.0029760899818196</c:v>
                      </c:pt>
                      <c:pt idx="79">
                        <c:v>3.9980033946908295</c:v>
                      </c:pt>
                      <c:pt idx="80">
                        <c:v>3.9934853957396217</c:v>
                      </c:pt>
                      <c:pt idx="81">
                        <c:v>3.99465346015098</c:v>
                      </c:pt>
                      <c:pt idx="82">
                        <c:v>4.0049314206723894</c:v>
                      </c:pt>
                      <c:pt idx="83">
                        <c:v>4.0196020955734486</c:v>
                      </c:pt>
                      <c:pt idx="84">
                        <c:v>4.0305048474839005</c:v>
                      </c:pt>
                      <c:pt idx="85">
                        <c:v>4.0327659889541323</c:v>
                      </c:pt>
                      <c:pt idx="86">
                        <c:v>4.0300056471204551</c:v>
                      </c:pt>
                      <c:pt idx="87">
                        <c:v>4.0273072265860934</c:v>
                      </c:pt>
                      <c:pt idx="88">
                        <c:v>4.0250722167800363</c:v>
                      </c:pt>
                      <c:pt idx="89">
                        <c:v>4.0277415207946747</c:v>
                      </c:pt>
                      <c:pt idx="90">
                        <c:v>4.0360482534754523</c:v>
                      </c:pt>
                      <c:pt idx="91">
                        <c:v>4.0480819781753103</c:v>
                      </c:pt>
                      <c:pt idx="92">
                        <c:v>4.0591403567800244</c:v>
                      </c:pt>
                      <c:pt idx="93">
                        <c:v>4.0622570001722798</c:v>
                      </c:pt>
                      <c:pt idx="94">
                        <c:v>4.0610963986319621</c:v>
                      </c:pt>
                      <c:pt idx="95">
                        <c:v>4.0608702155168919</c:v>
                      </c:pt>
                      <c:pt idx="96">
                        <c:v>4.0613634610810614</c:v>
                      </c:pt>
                      <c:pt idx="97">
                        <c:v>4.065681468679629</c:v>
                      </c:pt>
                      <c:pt idx="98">
                        <c:v>4.0769391266672805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97D-4C9E-8850-633FBF94C58F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Column10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0.99999999999999956</c:v>
                      </c:pt>
                      <c:pt idx="24">
                        <c:v>0.99999999999959455</c:v>
                      </c:pt>
                      <c:pt idx="25">
                        <c:v>0.99999999991656341</c:v>
                      </c:pt>
                      <c:pt idx="26">
                        <c:v>0.99999999324280475</c:v>
                      </c:pt>
                      <c:pt idx="27">
                        <c:v>0.99999974510470901</c:v>
                      </c:pt>
                      <c:pt idx="28">
                        <c:v>0.99999491266527984</c:v>
                      </c:pt>
                      <c:pt idx="29">
                        <c:v>0.99994042020732776</c:v>
                      </c:pt>
                      <c:pt idx="30">
                        <c:v>0.9995537961905524</c:v>
                      </c:pt>
                      <c:pt idx="31">
                        <c:v>0.99770307711634043</c:v>
                      </c:pt>
                      <c:pt idx="32">
                        <c:v>0.99135664479686869</c:v>
                      </c:pt>
                      <c:pt idx="33">
                        <c:v>0.97493445646985177</c:v>
                      </c:pt>
                      <c:pt idx="34">
                        <c:v>0.94144624197801108</c:v>
                      </c:pt>
                      <c:pt idx="35">
                        <c:v>0.88549895654942534</c:v>
                      </c:pt>
                      <c:pt idx="36">
                        <c:v>0.80631131850361049</c:v>
                      </c:pt>
                      <c:pt idx="37">
                        <c:v>0.70855857661084543</c:v>
                      </c:pt>
                      <c:pt idx="38">
                        <c:v>0.60074408160709014</c:v>
                      </c:pt>
                      <c:pt idx="39">
                        <c:v>0.49232841327656696</c:v>
                      </c:pt>
                      <c:pt idx="40">
                        <c:v>0.39127279249877095</c:v>
                      </c:pt>
                      <c:pt idx="41">
                        <c:v>0.30269135316450158</c:v>
                      </c:pt>
                      <c:pt idx="42">
                        <c:v>0.22874947998449618</c:v>
                      </c:pt>
                      <c:pt idx="43">
                        <c:v>0.1694477135195388</c:v>
                      </c:pt>
                      <c:pt idx="44">
                        <c:v>0.12341577016280134</c:v>
                      </c:pt>
                      <c:pt idx="45">
                        <c:v>8.8635801413435925E-2</c:v>
                      </c:pt>
                      <c:pt idx="46">
                        <c:v>6.292140984480063E-2</c:v>
                      </c:pt>
                      <c:pt idx="47">
                        <c:v>4.4237376966536679E-2</c:v>
                      </c:pt>
                      <c:pt idx="48">
                        <c:v>3.0858379869134724E-2</c:v>
                      </c:pt>
                      <c:pt idx="49">
                        <c:v>2.1396640267741955E-2</c:v>
                      </c:pt>
                      <c:pt idx="50">
                        <c:v>1.4758987480206881E-2</c:v>
                      </c:pt>
                      <c:pt idx="51">
                        <c:v>1.0137009439125443E-2</c:v>
                      </c:pt>
                      <c:pt idx="52">
                        <c:v>6.9388331707472169E-3</c:v>
                      </c:pt>
                      <c:pt idx="53">
                        <c:v>4.7387703863667587E-3</c:v>
                      </c:pt>
                      <c:pt idx="54">
                        <c:v>3.2317537750805769E-3</c:v>
                      </c:pt>
                      <c:pt idx="55">
                        <c:v>2.2024938738744618E-3</c:v>
                      </c:pt>
                      <c:pt idx="56">
                        <c:v>1.5013213657257755E-3</c:v>
                      </c:pt>
                      <c:pt idx="57">
                        <c:v>1.0248080135209555E-3</c:v>
                      </c:pt>
                      <c:pt idx="58">
                        <c:v>7.0069096033547956E-4</c:v>
                      </c:pt>
                      <c:pt idx="59">
                        <c:v>4.8016535240162384E-4</c:v>
                      </c:pt>
                      <c:pt idx="60">
                        <c:v>3.3000037147382343E-4</c:v>
                      </c:pt>
                      <c:pt idx="61">
                        <c:v>2.2768941662774404E-4</c:v>
                      </c:pt>
                      <c:pt idx="62">
                        <c:v>1.5786000633453816E-4</c:v>
                      </c:pt>
                      <c:pt idx="63">
                        <c:v>1.1005669429954535E-4</c:v>
                      </c:pt>
                      <c:pt idx="64">
                        <c:v>7.7186055177622619E-5</c:v>
                      </c:pt>
                      <c:pt idx="65">
                        <c:v>5.4461857220925922E-5</c:v>
                      </c:pt>
                      <c:pt idx="66">
                        <c:v>3.8714450163521757E-5</c:v>
                      </c:pt>
                      <c:pt idx="67">
                        <c:v>2.7749171699997158E-5</c:v>
                      </c:pt>
                      <c:pt idx="68">
                        <c:v>2.006559050297351E-5</c:v>
                      </c:pt>
                      <c:pt idx="69">
                        <c:v>1.4635363830643669E-5</c:v>
                      </c:pt>
                      <c:pt idx="70">
                        <c:v>1.0766551769455145E-5</c:v>
                      </c:pt>
                      <c:pt idx="71">
                        <c:v>7.9891865255962678E-6</c:v>
                      </c:pt>
                      <c:pt idx="72">
                        <c:v>5.9819051466236027E-6</c:v>
                      </c:pt>
                      <c:pt idx="73">
                        <c:v>4.521989797592288E-6</c:v>
                      </c:pt>
                      <c:pt idx="74">
                        <c:v>3.4468572866418911E-6</c:v>
                      </c:pt>
                      <c:pt idx="75">
                        <c:v>2.6470886214246538E-6</c:v>
                      </c:pt>
                      <c:pt idx="76">
                        <c:v>2.0470893520136129E-6</c:v>
                      </c:pt>
                      <c:pt idx="77">
                        <c:v>1.5943052086324174E-6</c:v>
                      </c:pt>
                      <c:pt idx="78">
                        <c:v>1.2500919751166647E-6</c:v>
                      </c:pt>
                      <c:pt idx="79">
                        <c:v>9.8618172490589937E-7</c:v>
                      </c:pt>
                      <c:pt idx="80">
                        <c:v>7.812580302415893E-7</c:v>
                      </c:pt>
                      <c:pt idx="81">
                        <c:v>6.1957278243774548E-7</c:v>
                      </c:pt>
                      <c:pt idx="82">
                        <c:v>4.9321759025213753E-7</c:v>
                      </c:pt>
                      <c:pt idx="83">
                        <c:v>3.9443509062963088E-7</c:v>
                      </c:pt>
                      <c:pt idx="84">
                        <c:v>3.1686437486456158E-7</c:v>
                      </c:pt>
                      <c:pt idx="85">
                        <c:v>2.5520978640148365E-7</c:v>
                      </c:pt>
                      <c:pt idx="86">
                        <c:v>2.0587347672176182E-7</c:v>
                      </c:pt>
                      <c:pt idx="87">
                        <c:v>1.6636562990175125E-7</c:v>
                      </c:pt>
                      <c:pt idx="88">
                        <c:v>1.3466546418822013E-7</c:v>
                      </c:pt>
                      <c:pt idx="89">
                        <c:v>1.0903520417077555E-7</c:v>
                      </c:pt>
                      <c:pt idx="90">
                        <c:v>8.8436428093200295E-8</c:v>
                      </c:pt>
                      <c:pt idx="91">
                        <c:v>7.1879854261028415E-8</c:v>
                      </c:pt>
                      <c:pt idx="92">
                        <c:v>5.8560419376591544E-8</c:v>
                      </c:pt>
                      <c:pt idx="93">
                        <c:v>4.7792797125641371E-8</c:v>
                      </c:pt>
                      <c:pt idx="94">
                        <c:v>3.9065255606673377E-8</c:v>
                      </c:pt>
                      <c:pt idx="95">
                        <c:v>3.1987800501529112E-8</c:v>
                      </c:pt>
                      <c:pt idx="96">
                        <c:v>2.6233970024955108E-8</c:v>
                      </c:pt>
                      <c:pt idx="97">
                        <c:v>2.1527391098836645E-8</c:v>
                      </c:pt>
                      <c:pt idx="98">
                        <c:v>1.7701369258081115E-8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97D-4C9E-8850-633FBF94C58F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NA_75_HP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2.6304819543819447</c:v>
                      </c:pt>
                      <c:pt idx="1">
                        <c:v>2.6557402925851683</c:v>
                      </c:pt>
                      <c:pt idx="2">
                        <c:v>2.6742145718276258</c:v>
                      </c:pt>
                      <c:pt idx="3">
                        <c:v>2.6854029774252686</c:v>
                      </c:pt>
                      <c:pt idx="4">
                        <c:v>2.709589827451846</c:v>
                      </c:pt>
                      <c:pt idx="5">
                        <c:v>2.7247964601050834</c:v>
                      </c:pt>
                      <c:pt idx="6">
                        <c:v>2.7347518343664738</c:v>
                      </c:pt>
                      <c:pt idx="7">
                        <c:v>2.7498527428339554</c:v>
                      </c:pt>
                      <c:pt idx="8">
                        <c:v>2.7723536377102151</c:v>
                      </c:pt>
                      <c:pt idx="9">
                        <c:v>2.8464821847845108</c:v>
                      </c:pt>
                      <c:pt idx="10">
                        <c:v>2.9489526149907537</c:v>
                      </c:pt>
                      <c:pt idx="11">
                        <c:v>3.0317996097839099</c:v>
                      </c:pt>
                      <c:pt idx="12">
                        <c:v>3.0972659540050014</c:v>
                      </c:pt>
                      <c:pt idx="13">
                        <c:v>3.1196068892072346</c:v>
                      </c:pt>
                      <c:pt idx="14">
                        <c:v>3.1115871831879156</c:v>
                      </c:pt>
                      <c:pt idx="15">
                        <c:v>3.1061920350988177</c:v>
                      </c:pt>
                      <c:pt idx="16">
                        <c:v>3.104916807587375</c:v>
                      </c:pt>
                      <c:pt idx="17">
                        <c:v>3.1411542123645741</c:v>
                      </c:pt>
                      <c:pt idx="18">
                        <c:v>3.1993086335632901</c:v>
                      </c:pt>
                      <c:pt idx="19">
                        <c:v>3.2495330549269048</c:v>
                      </c:pt>
                      <c:pt idx="20">
                        <c:v>3.3021185503656585</c:v>
                      </c:pt>
                      <c:pt idx="21">
                        <c:v>3.3251758722556017</c:v>
                      </c:pt>
                      <c:pt idx="22">
                        <c:v>3.31425322163417</c:v>
                      </c:pt>
                      <c:pt idx="23">
                        <c:v>3.303909905223287</c:v>
                      </c:pt>
                      <c:pt idx="24">
                        <c:v>3.2987319283617289</c:v>
                      </c:pt>
                      <c:pt idx="25">
                        <c:v>3.3417454936333546</c:v>
                      </c:pt>
                      <c:pt idx="26">
                        <c:v>3.3950587111847867</c:v>
                      </c:pt>
                      <c:pt idx="27">
                        <c:v>3.4507136341318621</c:v>
                      </c:pt>
                      <c:pt idx="28">
                        <c:v>3.5207235079243531</c:v>
                      </c:pt>
                      <c:pt idx="29">
                        <c:v>3.5207235079243531</c:v>
                      </c:pt>
                      <c:pt idx="30">
                        <c:v>3.5005617344278392</c:v>
                      </c:pt>
                      <c:pt idx="31">
                        <c:v>3.4841635432271922</c:v>
                      </c:pt>
                      <c:pt idx="32">
                        <c:v>3.4757164075820119</c:v>
                      </c:pt>
                      <c:pt idx="33">
                        <c:v>3.5213034535176639</c:v>
                      </c:pt>
                      <c:pt idx="34">
                        <c:v>3.6040108462450045</c:v>
                      </c:pt>
                      <c:pt idx="35">
                        <c:v>3.6912042451780325</c:v>
                      </c:pt>
                      <c:pt idx="36">
                        <c:v>3.758411562728428</c:v>
                      </c:pt>
                      <c:pt idx="37">
                        <c:v>3.7722192064819353</c:v>
                      </c:pt>
                      <c:pt idx="38">
                        <c:v>3.7597037152983814</c:v>
                      </c:pt>
                      <c:pt idx="39">
                        <c:v>3.7488379392038498</c:v>
                      </c:pt>
                      <c:pt idx="40">
                        <c:v>3.7418069874302073</c:v>
                      </c:pt>
                      <c:pt idx="41">
                        <c:v>3.7823759399375771</c:v>
                      </c:pt>
                      <c:pt idx="42">
                        <c:v>3.8376053695956509</c:v>
                      </c:pt>
                      <c:pt idx="43">
                        <c:v>3.8725686337700043</c:v>
                      </c:pt>
                      <c:pt idx="44">
                        <c:v>3.8926273553495689</c:v>
                      </c:pt>
                      <c:pt idx="45">
                        <c:v>3.8843084323133192</c:v>
                      </c:pt>
                      <c:pt idx="46">
                        <c:v>3.8801274680699986</c:v>
                      </c:pt>
                      <c:pt idx="47">
                        <c:v>3.8781336966931437</c:v>
                      </c:pt>
                      <c:pt idx="48">
                        <c:v>3.8777655534869164</c:v>
                      </c:pt>
                      <c:pt idx="49">
                        <c:v>3.8764934937959405</c:v>
                      </c:pt>
                      <c:pt idx="50">
                        <c:v>3.8941035485154059</c:v>
                      </c:pt>
                      <c:pt idx="51">
                        <c:v>3.9293425513075069</c:v>
                      </c:pt>
                      <c:pt idx="52">
                        <c:v>3.9617143070977372</c:v>
                      </c:pt>
                      <c:pt idx="53">
                        <c:v>3.9727152784428372</c:v>
                      </c:pt>
                      <c:pt idx="54">
                        <c:v>3.9599250483858963</c:v>
                      </c:pt>
                      <c:pt idx="55">
                        <c:v>3.9477211061880979</c:v>
                      </c:pt>
                      <c:pt idx="56">
                        <c:v>3.9373874296877349</c:v>
                      </c:pt>
                      <c:pt idx="57">
                        <c:v>3.9458737734410967</c:v>
                      </c:pt>
                      <c:pt idx="58">
                        <c:v>3.9665522565190665</c:v>
                      </c:pt>
                      <c:pt idx="59">
                        <c:v>3.9862829907657167</c:v>
                      </c:pt>
                      <c:pt idx="60">
                        <c:v>4.0021643184662219</c:v>
                      </c:pt>
                      <c:pt idx="61">
                        <c:v>4.0034873187822706</c:v>
                      </c:pt>
                      <c:pt idx="62">
                        <c:v>3.9972726214445213</c:v>
                      </c:pt>
                      <c:pt idx="63">
                        <c:v>3.9926526229246546</c:v>
                      </c:pt>
                      <c:pt idx="64">
                        <c:v>3.9915923781078262</c:v>
                      </c:pt>
                      <c:pt idx="65">
                        <c:v>4.0117428175980931</c:v>
                      </c:pt>
                      <c:pt idx="66">
                        <c:v>4.0339979992825068</c:v>
                      </c:pt>
                      <c:pt idx="67">
                        <c:v>4.050286595040764</c:v>
                      </c:pt>
                      <c:pt idx="68">
                        <c:v>4.0608179644381162</c:v>
                      </c:pt>
                      <c:pt idx="69">
                        <c:v>4.0641585603679609</c:v>
                      </c:pt>
                      <c:pt idx="70">
                        <c:v>4.0581055454589121</c:v>
                      </c:pt>
                      <c:pt idx="71">
                        <c:v>4.0519857468122318</c:v>
                      </c:pt>
                      <c:pt idx="72">
                        <c:v>4.0490637865012395</c:v>
                      </c:pt>
                      <c:pt idx="73">
                        <c:v>4.0641119566234334</c:v>
                      </c:pt>
                      <c:pt idx="74">
                        <c:v>4.0858478883717559</c:v>
                      </c:pt>
                      <c:pt idx="75">
                        <c:v>4.1086971719702561</c:v>
                      </c:pt>
                      <c:pt idx="76">
                        <c:v>4.1285951886133416</c:v>
                      </c:pt>
                      <c:pt idx="77">
                        <c:v>4.1328182217689626</c:v>
                      </c:pt>
                      <c:pt idx="78">
                        <c:v>4.1269287090775961</c:v>
                      </c:pt>
                      <c:pt idx="79">
                        <c:v>4.1219981948914075</c:v>
                      </c:pt>
                      <c:pt idx="80">
                        <c:v>4.1209262239710442</c:v>
                      </c:pt>
                      <c:pt idx="81">
                        <c:v>4.1396439327798111</c:v>
                      </c:pt>
                      <c:pt idx="82">
                        <c:v>4.1641256339909498</c:v>
                      </c:pt>
                      <c:pt idx="83">
                        <c:v>4.1876464533456215</c:v>
                      </c:pt>
                      <c:pt idx="84">
                        <c:v>4.2081886180422368</c:v>
                      </c:pt>
                      <c:pt idx="85">
                        <c:v>4.2142891173587618</c:v>
                      </c:pt>
                      <c:pt idx="86">
                        <c:v>4.2111906572544298</c:v>
                      </c:pt>
                      <c:pt idx="87">
                        <c:v>4.2063142516206389</c:v>
                      </c:pt>
                      <c:pt idx="88">
                        <c:v>4.2019534996942838</c:v>
                      </c:pt>
                      <c:pt idx="89">
                        <c:v>4.2029153381473563</c:v>
                      </c:pt>
                      <c:pt idx="90">
                        <c:v>4.2122470122134876</c:v>
                      </c:pt>
                      <c:pt idx="91">
                        <c:v>4.2305651683590746</c:v>
                      </c:pt>
                      <c:pt idx="92">
                        <c:v>4.2406355936631313</c:v>
                      </c:pt>
                      <c:pt idx="93">
                        <c:v>4.2399930686322893</c:v>
                      </c:pt>
                      <c:pt idx="94">
                        <c:v>4.236606131039756</c:v>
                      </c:pt>
                      <c:pt idx="95">
                        <c:v>4.2327542930679058</c:v>
                      </c:pt>
                      <c:pt idx="96">
                        <c:v>4.2299641152235017</c:v>
                      </c:pt>
                      <c:pt idx="97">
                        <c:v>4.2392052267116664</c:v>
                      </c:pt>
                      <c:pt idx="98">
                        <c:v>4.2567094099958487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97D-4C9E-8850-633FBF94C58F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NA_75_H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2.5827936035582737</c:v>
                      </c:pt>
                      <c:pt idx="1">
                        <c:v>2.6085678682789664</c:v>
                      </c:pt>
                      <c:pt idx="2">
                        <c:v>2.6275396746698632</c:v>
                      </c:pt>
                      <c:pt idx="3">
                        <c:v>2.6392721866303619</c:v>
                      </c:pt>
                      <c:pt idx="4">
                        <c:v>2.664053632613566</c:v>
                      </c:pt>
                      <c:pt idx="5">
                        <c:v>2.6798523812815063</c:v>
                      </c:pt>
                      <c:pt idx="6">
                        <c:v>2.6904161063171368</c:v>
                      </c:pt>
                      <c:pt idx="7">
                        <c:v>2.7061632589636364</c:v>
                      </c:pt>
                      <c:pt idx="8">
                        <c:v>2.7293136065614667</c:v>
                      </c:pt>
                      <c:pt idx="9">
                        <c:v>2.8044211036786608</c:v>
                      </c:pt>
                      <c:pt idx="10">
                        <c:v>2.9081215015278774</c:v>
                      </c:pt>
                      <c:pt idx="11">
                        <c:v>2.9923335255458809</c:v>
                      </c:pt>
                      <c:pt idx="12">
                        <c:v>3.0591140349667771</c:v>
                      </c:pt>
                      <c:pt idx="13">
                        <c:v>3.0823273423127535</c:v>
                      </c:pt>
                      <c:pt idx="14">
                        <c:v>3.074916701843625</c:v>
                      </c:pt>
                      <c:pt idx="15">
                        <c:v>3.07007665201786</c:v>
                      </c:pt>
                      <c:pt idx="16">
                        <c:v>3.0692407599233009</c:v>
                      </c:pt>
                      <c:pt idx="17">
                        <c:v>3.1059333375086839</c:v>
                      </c:pt>
                      <c:pt idx="18">
                        <c:v>3.1649068806672433</c:v>
                      </c:pt>
                      <c:pt idx="19">
                        <c:v>3.215990204363214</c:v>
                      </c:pt>
                      <c:pt idx="20">
                        <c:v>3.2693740671230831</c:v>
                      </c:pt>
                      <c:pt idx="21">
                        <c:v>3.2929906221333924</c:v>
                      </c:pt>
                      <c:pt idx="22">
                        <c:v>3.2826307660283849</c:v>
                      </c:pt>
                      <c:pt idx="23">
                        <c:v>3.2729862596917898</c:v>
                      </c:pt>
                      <c:pt idx="24">
                        <c:v>3.2690423256005268</c:v>
                      </c:pt>
                      <c:pt idx="25">
                        <c:v>3.314709230383563</c:v>
                      </c:pt>
                      <c:pt idx="26">
                        <c:v>3.3724734230636297</c:v>
                      </c:pt>
                      <c:pt idx="27">
                        <c:v>3.4330461478895518</c:v>
                      </c:pt>
                      <c:pt idx="28">
                        <c:v>3.5083053218080824</c:v>
                      </c:pt>
                      <c:pt idx="29">
                        <c:v>3.5083053218080824</c:v>
                      </c:pt>
                      <c:pt idx="30">
                        <c:v>3.4889211176880028</c:v>
                      </c:pt>
                      <c:pt idx="31">
                        <c:v>3.4729039686775498</c:v>
                      </c:pt>
                      <c:pt idx="32">
                        <c:v>3.4647282090513771</c:v>
                      </c:pt>
                      <c:pt idx="33">
                        <c:v>3.5105678086492196</c:v>
                      </c:pt>
                      <c:pt idx="34">
                        <c:v>3.5935154162961762</c:v>
                      </c:pt>
                      <c:pt idx="35">
                        <c:v>3.6809024358369862</c:v>
                      </c:pt>
                      <c:pt idx="36">
                        <c:v>3.7483203668524765</c:v>
                      </c:pt>
                      <c:pt idx="37">
                        <c:v>3.7622908399936437</c:v>
                      </c:pt>
                      <c:pt idx="38">
                        <c:v>3.7498815947490987</c:v>
                      </c:pt>
                      <c:pt idx="39">
                        <c:v>3.7391489780123948</c:v>
                      </c:pt>
                      <c:pt idx="40">
                        <c:v>3.732296028148999</c:v>
                      </c:pt>
                      <c:pt idx="41">
                        <c:v>3.7730098832057242</c:v>
                      </c:pt>
                      <c:pt idx="42">
                        <c:v>3.8283675932425907</c:v>
                      </c:pt>
                      <c:pt idx="43">
                        <c:v>3.8634572054264429</c:v>
                      </c:pt>
                      <c:pt idx="44">
                        <c:v>3.8836785918666323</c:v>
                      </c:pt>
                      <c:pt idx="45">
                        <c:v>3.8755365902988581</c:v>
                      </c:pt>
                      <c:pt idx="46">
                        <c:v>3.8715144812917006</c:v>
                      </c:pt>
                      <c:pt idx="47">
                        <c:v>3.8696761964143995</c:v>
                      </c:pt>
                      <c:pt idx="48">
                        <c:v>3.8694435448695503</c:v>
                      </c:pt>
                      <c:pt idx="49">
                        <c:v>3.8682804997311298</c:v>
                      </c:pt>
                      <c:pt idx="50">
                        <c:v>3.8860051559096216</c:v>
                      </c:pt>
                      <c:pt idx="51">
                        <c:v>3.9213448465377105</c:v>
                      </c:pt>
                      <c:pt idx="52">
                        <c:v>3.9538265154437875</c:v>
                      </c:pt>
                      <c:pt idx="53">
                        <c:v>3.964903766715429</c:v>
                      </c:pt>
                      <c:pt idx="54">
                        <c:v>3.9521950511196082</c:v>
                      </c:pt>
                      <c:pt idx="55">
                        <c:v>3.9400791073181756</c:v>
                      </c:pt>
                      <c:pt idx="56">
                        <c:v>3.9298264165970029</c:v>
                      </c:pt>
                      <c:pt idx="57">
                        <c:v>3.9383889185727949</c:v>
                      </c:pt>
                      <c:pt idx="58">
                        <c:v>3.9591385410246192</c:v>
                      </c:pt>
                      <c:pt idx="59">
                        <c:v>3.9789402266279139</c:v>
                      </c:pt>
                      <c:pt idx="60">
                        <c:v>3.9948910646651914</c:v>
                      </c:pt>
                      <c:pt idx="61">
                        <c:v>3.9962715488712934</c:v>
                      </c:pt>
                      <c:pt idx="62">
                        <c:v>3.9901218250816548</c:v>
                      </c:pt>
                      <c:pt idx="63">
                        <c:v>3.9855682379254431</c:v>
                      </c:pt>
                      <c:pt idx="64">
                        <c:v>3.984567232585976</c:v>
                      </c:pt>
                      <c:pt idx="65">
                        <c:v>4.004770273287817</c:v>
                      </c:pt>
                      <c:pt idx="66">
                        <c:v>4.0271019123267138</c:v>
                      </c:pt>
                      <c:pt idx="67">
                        <c:v>4.0434776403980299</c:v>
                      </c:pt>
                      <c:pt idx="68">
                        <c:v>4.0540801721280531</c:v>
                      </c:pt>
                      <c:pt idx="69">
                        <c:v>4.0574702007505232</c:v>
                      </c:pt>
                      <c:pt idx="70">
                        <c:v>4.0514752518455319</c:v>
                      </c:pt>
                      <c:pt idx="71">
                        <c:v>4.0454209184961307</c:v>
                      </c:pt>
                      <c:pt idx="72">
                        <c:v>4.0425548990650668</c:v>
                      </c:pt>
                      <c:pt idx="73">
                        <c:v>4.0576550151025588</c:v>
                      </c:pt>
                      <c:pt idx="74">
                        <c:v>4.0794432599397101</c:v>
                      </c:pt>
                      <c:pt idx="75">
                        <c:v>4.1023425063002819</c:v>
                      </c:pt>
                      <c:pt idx="76">
                        <c:v>4.1222853455770636</c:v>
                      </c:pt>
                      <c:pt idx="77">
                        <c:v>4.1265561946589724</c:v>
                      </c:pt>
                      <c:pt idx="78">
                        <c:v>4.1207187812822781</c:v>
                      </c:pt>
                      <c:pt idx="79">
                        <c:v>4.1158364434899264</c:v>
                      </c:pt>
                      <c:pt idx="80">
                        <c:v>4.114808589484209</c:v>
                      </c:pt>
                      <c:pt idx="81">
                        <c:v>4.1335749114368596</c:v>
                      </c:pt>
                      <c:pt idx="82">
                        <c:v>4.1581063029292791</c:v>
                      </c:pt>
                      <c:pt idx="83">
                        <c:v>4.1816756887300599</c:v>
                      </c:pt>
                      <c:pt idx="84">
                        <c:v>4.2022656845736828</c:v>
                      </c:pt>
                      <c:pt idx="85">
                        <c:v>4.2084115591744879</c:v>
                      </c:pt>
                      <c:pt idx="86">
                        <c:v>4.2053613890576731</c:v>
                      </c:pt>
                      <c:pt idx="87">
                        <c:v>4.2005350802014325</c:v>
                      </c:pt>
                      <c:pt idx="88">
                        <c:v>4.1962158056390937</c:v>
                      </c:pt>
                      <c:pt idx="89">
                        <c:v>4.19720957376905</c:v>
                      </c:pt>
                      <c:pt idx="90">
                        <c:v>4.2065734886383828</c:v>
                      </c:pt>
                      <c:pt idx="91">
                        <c:v>4.2249233611317765</c:v>
                      </c:pt>
                      <c:pt idx="92">
                        <c:v>4.235020793740544</c:v>
                      </c:pt>
                      <c:pt idx="93">
                        <c:v>4.2344119483125331</c:v>
                      </c:pt>
                      <c:pt idx="94">
                        <c:v>4.2310619206435955</c:v>
                      </c:pt>
                      <c:pt idx="95">
                        <c:v>4.2272451958957307</c:v>
                      </c:pt>
                      <c:pt idx="96">
                        <c:v>4.2244850489759802</c:v>
                      </c:pt>
                      <c:pt idx="97">
                        <c:v>4.233761421261578</c:v>
                      </c:pt>
                      <c:pt idx="98">
                        <c:v>4.2512980238964051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97D-4C9E-8850-633FBF94C58F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Column14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0.99999999999998457</c:v>
                      </c:pt>
                      <c:pt idx="28">
                        <c:v>0.99999999999761102</c:v>
                      </c:pt>
                      <c:pt idx="29">
                        <c:v>0.99999999982553456</c:v>
                      </c:pt>
                      <c:pt idx="30">
                        <c:v>0.99999999321008248</c:v>
                      </c:pt>
                      <c:pt idx="31">
                        <c:v>0.99999984608717651</c:v>
                      </c:pt>
                      <c:pt idx="32">
                        <c:v>0.99999781474869553</c:v>
                      </c:pt>
                      <c:pt idx="33">
                        <c:v>0.99997931233911552</c:v>
                      </c:pt>
                      <c:pt idx="34">
                        <c:v>0.99986207328769894</c:v>
                      </c:pt>
                      <c:pt idx="35">
                        <c:v>0.99932075699806067</c:v>
                      </c:pt>
                      <c:pt idx="36">
                        <c:v>0.99742379399244696</c:v>
                      </c:pt>
                      <c:pt idx="37">
                        <c:v>0.99219126627977561</c:v>
                      </c:pt>
                      <c:pt idx="38">
                        <c:v>0.98045318673524584</c:v>
                      </c:pt>
                      <c:pt idx="39">
                        <c:v>0.95839761262711987</c:v>
                      </c:pt>
                      <c:pt idx="40">
                        <c:v>0.92273257621409566</c:v>
                      </c:pt>
                      <c:pt idx="41">
                        <c:v>0.87190429822361282</c:v>
                      </c:pt>
                      <c:pt idx="42">
                        <c:v>0.80693277393312657</c:v>
                      </c:pt>
                      <c:pt idx="43">
                        <c:v>0.73109329980543514</c:v>
                      </c:pt>
                      <c:pt idx="44">
                        <c:v>0.64895361816976205</c:v>
                      </c:pt>
                      <c:pt idx="45">
                        <c:v>0.5652391081639454</c:v>
                      </c:pt>
                      <c:pt idx="46">
                        <c:v>0.48407143561398464</c:v>
                      </c:pt>
                      <c:pt idx="47">
                        <c:v>0.40857173118819312</c:v>
                      </c:pt>
                      <c:pt idx="48">
                        <c:v>0.34066923596524351</c:v>
                      </c:pt>
                      <c:pt idx="49">
                        <c:v>0.28123926199376931</c:v>
                      </c:pt>
                      <c:pt idx="50">
                        <c:v>0.23036155033113048</c:v>
                      </c:pt>
                      <c:pt idx="51">
                        <c:v>0.18755554380827391</c:v>
                      </c:pt>
                      <c:pt idx="52">
                        <c:v>0.15203727590125027</c:v>
                      </c:pt>
                      <c:pt idx="53">
                        <c:v>0.12288887335087095</c:v>
                      </c:pt>
                      <c:pt idx="54">
                        <c:v>9.9172577676585244E-2</c:v>
                      </c:pt>
                      <c:pt idx="55">
                        <c:v>8.0001330134370663E-2</c:v>
                      </c:pt>
                      <c:pt idx="56">
                        <c:v>6.455434193847534E-2</c:v>
                      </c:pt>
                      <c:pt idx="57">
                        <c:v>5.2122227290233837E-2</c:v>
                      </c:pt>
                      <c:pt idx="58">
                        <c:v>4.2174715300525883E-2</c:v>
                      </c:pt>
                      <c:pt idx="59">
                        <c:v>3.4239647848155877E-2</c:v>
                      </c:pt>
                      <c:pt idx="60">
                        <c:v>2.7912207947110523E-2</c:v>
                      </c:pt>
                      <c:pt idx="61">
                        <c:v>2.2853093512192724E-2</c:v>
                      </c:pt>
                      <c:pt idx="62">
                        <c:v>1.8797280496867397E-2</c:v>
                      </c:pt>
                      <c:pt idx="63">
                        <c:v>1.5540925091478261E-2</c:v>
                      </c:pt>
                      <c:pt idx="64">
                        <c:v>1.2921760825214259E-2</c:v>
                      </c:pt>
                      <c:pt idx="65">
                        <c:v>1.0808116172769297E-2</c:v>
                      </c:pt>
                      <c:pt idx="66">
                        <c:v>9.0971181171895787E-3</c:v>
                      </c:pt>
                      <c:pt idx="67">
                        <c:v>7.7062168409574054E-3</c:v>
                      </c:pt>
                      <c:pt idx="68">
                        <c:v>6.5702145530756985E-3</c:v>
                      </c:pt>
                      <c:pt idx="69">
                        <c:v>5.6377993493185036E-3</c:v>
                      </c:pt>
                      <c:pt idx="70">
                        <c:v>4.8686663733037748E-3</c:v>
                      </c:pt>
                      <c:pt idx="71">
                        <c:v>4.2308700524332265E-3</c:v>
                      </c:pt>
                      <c:pt idx="72">
                        <c:v>3.6983709803474927E-3</c:v>
                      </c:pt>
                      <c:pt idx="73">
                        <c:v>3.2504479320860941E-3</c:v>
                      </c:pt>
                      <c:pt idx="74">
                        <c:v>2.8724327377230275E-3</c:v>
                      </c:pt>
                      <c:pt idx="75">
                        <c:v>2.5520337691039728E-3</c:v>
                      </c:pt>
                      <c:pt idx="76">
                        <c:v>2.278968186903171E-3</c:v>
                      </c:pt>
                      <c:pt idx="77">
                        <c:v>2.0445719851669383E-3</c:v>
                      </c:pt>
                      <c:pt idx="78">
                        <c:v>1.8420253412161391E-3</c:v>
                      </c:pt>
                      <c:pt idx="79">
                        <c:v>1.6660992309276627E-3</c:v>
                      </c:pt>
                      <c:pt idx="80">
                        <c:v>1.5125823311581737E-3</c:v>
                      </c:pt>
                      <c:pt idx="81">
                        <c:v>1.3779027719611982E-3</c:v>
                      </c:pt>
                      <c:pt idx="82">
                        <c:v>1.2592850223851905E-3</c:v>
                      </c:pt>
                      <c:pt idx="83">
                        <c:v>1.1543056993050381E-3</c:v>
                      </c:pt>
                      <c:pt idx="84">
                        <c:v>1.0610544378214968E-3</c:v>
                      </c:pt>
                      <c:pt idx="85">
                        <c:v>9.7784083272809894E-4</c:v>
                      </c:pt>
                      <c:pt idx="86">
                        <c:v>9.0330064046231567E-4</c:v>
                      </c:pt>
                      <c:pt idx="87">
                        <c:v>8.3630324680412449E-4</c:v>
                      </c:pt>
                      <c:pt idx="88">
                        <c:v>7.7572729979817818E-4</c:v>
                      </c:pt>
                      <c:pt idx="89">
                        <c:v>7.2052888608409239E-4</c:v>
                      </c:pt>
                      <c:pt idx="90">
                        <c:v>6.7042389593278224E-4</c:v>
                      </c:pt>
                      <c:pt idx="91">
                        <c:v>6.2497535004277997E-4</c:v>
                      </c:pt>
                      <c:pt idx="92">
                        <c:v>5.8366679525822542E-4</c:v>
                      </c:pt>
                      <c:pt idx="93">
                        <c:v>5.4590035471817832E-4</c:v>
                      </c:pt>
                      <c:pt idx="94">
                        <c:v>5.1123273074038067E-4</c:v>
                      </c:pt>
                      <c:pt idx="95">
                        <c:v>4.7935889007985481E-4</c:v>
                      </c:pt>
                      <c:pt idx="96">
                        <c:v>4.4994747975093979E-4</c:v>
                      </c:pt>
                      <c:pt idx="97">
                        <c:v>4.22637450697574E-4</c:v>
                      </c:pt>
                      <c:pt idx="98">
                        <c:v>3.9744109800255524E-4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97D-4C9E-8850-633FBF94C58F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NA_75_M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2.4181411783632729</c:v>
                      </c:pt>
                      <c:pt idx="1">
                        <c:v>2.4456497343170143</c:v>
                      </c:pt>
                      <c:pt idx="2">
                        <c:v>2.4662956188746437</c:v>
                      </c:pt>
                      <c:pt idx="3">
                        <c:v>2.4798599867246023</c:v>
                      </c:pt>
                      <c:pt idx="4">
                        <c:v>2.5066466430078398</c:v>
                      </c:pt>
                      <c:pt idx="5">
                        <c:v>2.5244493452338439</c:v>
                      </c:pt>
                      <c:pt idx="6">
                        <c:v>2.537074802395284</c:v>
                      </c:pt>
                      <c:pt idx="7">
                        <c:v>2.5550148364312171</c:v>
                      </c:pt>
                      <c:pt idx="8">
                        <c:v>2.5803700132835301</c:v>
                      </c:pt>
                      <c:pt idx="9">
                        <c:v>2.6587942309931045</c:v>
                      </c:pt>
                      <c:pt idx="10">
                        <c:v>2.7666601062004097</c:v>
                      </c:pt>
                      <c:pt idx="11">
                        <c:v>2.8554658169653391</c:v>
                      </c:pt>
                      <c:pt idx="12">
                        <c:v>2.9266334730450816</c:v>
                      </c:pt>
                      <c:pt idx="13">
                        <c:v>2.9527655965708934</c:v>
                      </c:pt>
                      <c:pt idx="14">
                        <c:v>2.9474104513003407</c:v>
                      </c:pt>
                      <c:pt idx="15">
                        <c:v>2.9444635684247009</c:v>
                      </c:pt>
                      <c:pt idx="16">
                        <c:v>2.9451312968700694</c:v>
                      </c:pt>
                      <c:pt idx="17">
                        <c:v>2.9833987254245522</c:v>
                      </c:pt>
                      <c:pt idx="18">
                        <c:v>3.0451807731828633</c:v>
                      </c:pt>
                      <c:pt idx="19">
                        <c:v>3.0991821035511755</c:v>
                      </c:pt>
                      <c:pt idx="20">
                        <c:v>3.1552861230923077</c:v>
                      </c:pt>
                      <c:pt idx="21">
                        <c:v>3.180818445145845</c:v>
                      </c:pt>
                      <c:pt idx="22">
                        <c:v>3.1723350096930076</c:v>
                      </c:pt>
                      <c:pt idx="23">
                        <c:v>3.1642381723422495</c:v>
                      </c:pt>
                      <c:pt idx="24">
                        <c:v>3.1587018768106492</c:v>
                      </c:pt>
                      <c:pt idx="25">
                        <c:v>3.1935531176442429</c:v>
                      </c:pt>
                      <c:pt idx="26">
                        <c:v>3.2290913625028987</c:v>
                      </c:pt>
                      <c:pt idx="27">
                        <c:v>3.2668473882187583</c:v>
                      </c:pt>
                      <c:pt idx="28">
                        <c:v>3.3252163774051486</c:v>
                      </c:pt>
                      <c:pt idx="29">
                        <c:v>3.3252163774051486</c:v>
                      </c:pt>
                      <c:pt idx="30">
                        <c:v>3.3083962660649404</c:v>
                      </c:pt>
                      <c:pt idx="31">
                        <c:v>3.296160929326867</c:v>
                      </c:pt>
                      <c:pt idx="32">
                        <c:v>3.2918879253375448</c:v>
                      </c:pt>
                      <c:pt idx="33">
                        <c:v>3.3417232235232768</c:v>
                      </c:pt>
                      <c:pt idx="34">
                        <c:v>3.428534443779566</c:v>
                      </c:pt>
                      <c:pt idx="35">
                        <c:v>3.5190360667272218</c:v>
                      </c:pt>
                      <c:pt idx="36">
                        <c:v>3.5897752287552804</c:v>
                      </c:pt>
                      <c:pt idx="37">
                        <c:v>3.6062900007937784</c:v>
                      </c:pt>
                      <c:pt idx="38">
                        <c:v>3.5955254477663519</c:v>
                      </c:pt>
                      <c:pt idx="39">
                        <c:v>3.5868329227844629</c:v>
                      </c:pt>
                      <c:pt idx="40">
                        <c:v>3.5826996557096744</c:v>
                      </c:pt>
                      <c:pt idx="41">
                        <c:v>3.6256320714397026</c:v>
                      </c:pt>
                      <c:pt idx="42">
                        <c:v>3.6829554788297756</c:v>
                      </c:pt>
                      <c:pt idx="43">
                        <c:v>3.7199877963539127</c:v>
                      </c:pt>
                      <c:pt idx="44">
                        <c:v>3.7427134891566038</c:v>
                      </c:pt>
                      <c:pt idx="45">
                        <c:v>3.7372960064835365</c:v>
                      </c:pt>
                      <c:pt idx="46">
                        <c:v>3.7357113402224678</c:v>
                      </c:pt>
                      <c:pt idx="47">
                        <c:v>3.7362554729316333</c:v>
                      </c:pt>
                      <c:pt idx="48">
                        <c:v>3.7381040591450088</c:v>
                      </c:pt>
                      <c:pt idx="49">
                        <c:v>3.7386094706361033</c:v>
                      </c:pt>
                      <c:pt idx="50">
                        <c:v>3.7580881249257785</c:v>
                      </c:pt>
                      <c:pt idx="51">
                        <c:v>3.7949697749903484</c:v>
                      </c:pt>
                      <c:pt idx="52">
                        <c:v>3.8291373198765704</c:v>
                      </c:pt>
                      <c:pt idx="53">
                        <c:v>3.8413857599834378</c:v>
                      </c:pt>
                      <c:pt idx="54">
                        <c:v>3.8299273816457138</c:v>
                      </c:pt>
                      <c:pt idx="55">
                        <c:v>3.8191632295660245</c:v>
                      </c:pt>
                      <c:pt idx="56">
                        <c:v>3.8101532273788949</c:v>
                      </c:pt>
                      <c:pt idx="57">
                        <c:v>3.8198818891883612</c:v>
                      </c:pt>
                      <c:pt idx="58">
                        <c:v>3.841716280717447</c:v>
                      </c:pt>
                      <c:pt idx="59">
                        <c:v>3.8626040777223003</c:v>
                      </c:pt>
                      <c:pt idx="60">
                        <c:v>3.8796152798049355</c:v>
                      </c:pt>
                      <c:pt idx="61">
                        <c:v>3.881871684908166</c:v>
                      </c:pt>
                      <c:pt idx="62">
                        <c:v>3.8767062895956022</c:v>
                      </c:pt>
                      <c:pt idx="63">
                        <c:v>3.8731635861033427</c:v>
                      </c:pt>
                      <c:pt idx="64">
                        <c:v>3.8730605857339371</c:v>
                      </c:pt>
                      <c:pt idx="65">
                        <c:v>3.8940575458716511</c:v>
                      </c:pt>
                      <c:pt idx="66">
                        <c:v>3.9175486512505842</c:v>
                      </c:pt>
                      <c:pt idx="67">
                        <c:v>3.9352466119506246</c:v>
                      </c:pt>
                      <c:pt idx="68">
                        <c:v>3.9469203188644912</c:v>
                      </c:pt>
                      <c:pt idx="69">
                        <c:v>3.9510452369894673</c:v>
                      </c:pt>
                      <c:pt idx="70">
                        <c:v>3.9459232008870022</c:v>
                      </c:pt>
                      <c:pt idx="71">
                        <c:v>3.9408478469670811</c:v>
                      </c:pt>
                      <c:pt idx="72">
                        <c:v>3.93881480509864</c:v>
                      </c:pt>
                      <c:pt idx="73">
                        <c:v>3.9546844230153666</c:v>
                      </c:pt>
                      <c:pt idx="74">
                        <c:v>3.9772491495526441</c:v>
                      </c:pt>
                      <c:pt idx="75">
                        <c:v>4.0008863313501424</c:v>
                      </c:pt>
                      <c:pt idx="76">
                        <c:v>4.0214888768478936</c:v>
                      </c:pt>
                      <c:pt idx="77">
                        <c:v>4.0264622029751038</c:v>
                      </c:pt>
                      <c:pt idx="78">
                        <c:v>4.0213997448999228</c:v>
                      </c:pt>
                      <c:pt idx="79">
                        <c:v>4.0172293518411708</c:v>
                      </c:pt>
                      <c:pt idx="80">
                        <c:v>4.0168538735087767</c:v>
                      </c:pt>
                      <c:pt idx="81">
                        <c:v>4.0363431394510592</c:v>
                      </c:pt>
                      <c:pt idx="82">
                        <c:v>4.0616125630088451</c:v>
                      </c:pt>
                      <c:pt idx="83">
                        <c:v>4.0859079051375327</c:v>
                      </c:pt>
                      <c:pt idx="84">
                        <c:v>4.1072132320467203</c:v>
                      </c:pt>
                      <c:pt idx="85">
                        <c:v>4.1140376459139869</c:v>
                      </c:pt>
                      <c:pt idx="86">
                        <c:v>4.1117152638237844</c:v>
                      </c:pt>
                      <c:pt idx="87">
                        <c:v>4.1076438545633787</c:v>
                      </c:pt>
                      <c:pt idx="88">
                        <c:v>4.1039506118220572</c:v>
                      </c:pt>
                      <c:pt idx="89">
                        <c:v>4.105418740875229</c:v>
                      </c:pt>
                      <c:pt idx="90">
                        <c:v>4.115265805071588</c:v>
                      </c:pt>
                      <c:pt idx="91">
                        <c:v>4.1340990584884381</c:v>
                      </c:pt>
                      <c:pt idx="92">
                        <c:v>4.1446003894148014</c:v>
                      </c:pt>
                      <c:pt idx="93">
                        <c:v>4.144504331764181</c:v>
                      </c:pt>
                      <c:pt idx="94">
                        <c:v>4.1417230866916945</c:v>
                      </c:pt>
                      <c:pt idx="95">
                        <c:v>4.1384462588944473</c:v>
                      </c:pt>
                      <c:pt idx="96">
                        <c:v>4.1361437896500588</c:v>
                      </c:pt>
                      <c:pt idx="97">
                        <c:v>4.1459661544628021</c:v>
                      </c:pt>
                      <c:pt idx="98">
                        <c:v>4.1640063858006382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97D-4C9E-8850-633FBF94C58F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Column16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0.99999999999998457</c:v>
                      </c:pt>
                      <c:pt idx="28">
                        <c:v>0.99999999999761102</c:v>
                      </c:pt>
                      <c:pt idx="29">
                        <c:v>0.99999999982553456</c:v>
                      </c:pt>
                      <c:pt idx="30">
                        <c:v>0.99999999321008248</c:v>
                      </c:pt>
                      <c:pt idx="31">
                        <c:v>0.99999984608717651</c:v>
                      </c:pt>
                      <c:pt idx="32">
                        <c:v>0.99999781474869553</c:v>
                      </c:pt>
                      <c:pt idx="33">
                        <c:v>0.99997931233911552</c:v>
                      </c:pt>
                      <c:pt idx="34">
                        <c:v>0.99986207328769894</c:v>
                      </c:pt>
                      <c:pt idx="35">
                        <c:v>0.99932075699806067</c:v>
                      </c:pt>
                      <c:pt idx="36">
                        <c:v>0.99742379399244696</c:v>
                      </c:pt>
                      <c:pt idx="37">
                        <c:v>0.99219126627977561</c:v>
                      </c:pt>
                      <c:pt idx="38">
                        <c:v>0.98045318673524584</c:v>
                      </c:pt>
                      <c:pt idx="39">
                        <c:v>0.95839761262711987</c:v>
                      </c:pt>
                      <c:pt idx="40">
                        <c:v>0.92273257621409566</c:v>
                      </c:pt>
                      <c:pt idx="41">
                        <c:v>0.87190429822361282</c:v>
                      </c:pt>
                      <c:pt idx="42">
                        <c:v>0.80693277393312657</c:v>
                      </c:pt>
                      <c:pt idx="43">
                        <c:v>0.73109329980543514</c:v>
                      </c:pt>
                      <c:pt idx="44">
                        <c:v>0.64895361816976205</c:v>
                      </c:pt>
                      <c:pt idx="45">
                        <c:v>0.5652391081639454</c:v>
                      </c:pt>
                      <c:pt idx="46">
                        <c:v>0.48407143561398464</c:v>
                      </c:pt>
                      <c:pt idx="47">
                        <c:v>0.40857173118819312</c:v>
                      </c:pt>
                      <c:pt idx="48">
                        <c:v>0.34066923596524351</c:v>
                      </c:pt>
                      <c:pt idx="49">
                        <c:v>0.28123926199376931</c:v>
                      </c:pt>
                      <c:pt idx="50">
                        <c:v>0.23036155033113048</c:v>
                      </c:pt>
                      <c:pt idx="51">
                        <c:v>0.18755554380827391</c:v>
                      </c:pt>
                      <c:pt idx="52">
                        <c:v>0.15203727590125027</c:v>
                      </c:pt>
                      <c:pt idx="53">
                        <c:v>0.12288887335087095</c:v>
                      </c:pt>
                      <c:pt idx="54">
                        <c:v>9.9172577676585244E-2</c:v>
                      </c:pt>
                      <c:pt idx="55">
                        <c:v>8.0001330134370663E-2</c:v>
                      </c:pt>
                      <c:pt idx="56">
                        <c:v>6.455434193847534E-2</c:v>
                      </c:pt>
                      <c:pt idx="57">
                        <c:v>5.2122227290233837E-2</c:v>
                      </c:pt>
                      <c:pt idx="58">
                        <c:v>4.2174715300525883E-2</c:v>
                      </c:pt>
                      <c:pt idx="59">
                        <c:v>3.4239647848155877E-2</c:v>
                      </c:pt>
                      <c:pt idx="60">
                        <c:v>2.7912207947110523E-2</c:v>
                      </c:pt>
                      <c:pt idx="61">
                        <c:v>2.2853093512192724E-2</c:v>
                      </c:pt>
                      <c:pt idx="62">
                        <c:v>1.8797280496867397E-2</c:v>
                      </c:pt>
                      <c:pt idx="63">
                        <c:v>1.5540925091478261E-2</c:v>
                      </c:pt>
                      <c:pt idx="64">
                        <c:v>1.2921760825214259E-2</c:v>
                      </c:pt>
                      <c:pt idx="65">
                        <c:v>1.0808116172769297E-2</c:v>
                      </c:pt>
                      <c:pt idx="66">
                        <c:v>9.0971181171895787E-3</c:v>
                      </c:pt>
                      <c:pt idx="67">
                        <c:v>7.7062168409574054E-3</c:v>
                      </c:pt>
                      <c:pt idx="68">
                        <c:v>6.5702145530756985E-3</c:v>
                      </c:pt>
                      <c:pt idx="69">
                        <c:v>5.6377993493185036E-3</c:v>
                      </c:pt>
                      <c:pt idx="70">
                        <c:v>4.8686663733037748E-3</c:v>
                      </c:pt>
                      <c:pt idx="71">
                        <c:v>4.2308700524332265E-3</c:v>
                      </c:pt>
                      <c:pt idx="72">
                        <c:v>3.6983709803474927E-3</c:v>
                      </c:pt>
                      <c:pt idx="73">
                        <c:v>3.2504479320860941E-3</c:v>
                      </c:pt>
                      <c:pt idx="74">
                        <c:v>2.8724327377230275E-3</c:v>
                      </c:pt>
                      <c:pt idx="75">
                        <c:v>2.5520337691039728E-3</c:v>
                      </c:pt>
                      <c:pt idx="76">
                        <c:v>2.278968186903171E-3</c:v>
                      </c:pt>
                      <c:pt idx="77">
                        <c:v>2.0445719851669383E-3</c:v>
                      </c:pt>
                      <c:pt idx="78">
                        <c:v>1.8420253412161391E-3</c:v>
                      </c:pt>
                      <c:pt idx="79">
                        <c:v>1.6660992309276627E-3</c:v>
                      </c:pt>
                      <c:pt idx="80">
                        <c:v>1.5125823311581737E-3</c:v>
                      </c:pt>
                      <c:pt idx="81">
                        <c:v>1.3779027719611982E-3</c:v>
                      </c:pt>
                      <c:pt idx="82">
                        <c:v>1.2592850223851905E-3</c:v>
                      </c:pt>
                      <c:pt idx="83">
                        <c:v>1.1543056993050381E-3</c:v>
                      </c:pt>
                      <c:pt idx="84">
                        <c:v>1.0610544378214968E-3</c:v>
                      </c:pt>
                      <c:pt idx="85">
                        <c:v>9.7784083272809894E-4</c:v>
                      </c:pt>
                      <c:pt idx="86">
                        <c:v>9.0330064046231567E-4</c:v>
                      </c:pt>
                      <c:pt idx="87">
                        <c:v>8.3630324680412449E-4</c:v>
                      </c:pt>
                      <c:pt idx="88">
                        <c:v>7.7572729979817818E-4</c:v>
                      </c:pt>
                      <c:pt idx="89">
                        <c:v>7.2052888608409239E-4</c:v>
                      </c:pt>
                      <c:pt idx="90">
                        <c:v>6.7042389593278224E-4</c:v>
                      </c:pt>
                      <c:pt idx="91">
                        <c:v>6.2497535004277997E-4</c:v>
                      </c:pt>
                      <c:pt idx="92">
                        <c:v>5.8366679525822542E-4</c:v>
                      </c:pt>
                      <c:pt idx="93">
                        <c:v>5.4590035471817832E-4</c:v>
                      </c:pt>
                      <c:pt idx="94">
                        <c:v>5.1123273074038067E-4</c:v>
                      </c:pt>
                      <c:pt idx="95">
                        <c:v>4.7935889007985481E-4</c:v>
                      </c:pt>
                      <c:pt idx="96">
                        <c:v>4.4994747975093979E-4</c:v>
                      </c:pt>
                      <c:pt idx="97">
                        <c:v>4.22637450697574E-4</c:v>
                      </c:pt>
                      <c:pt idx="98">
                        <c:v>3.9744109800255524E-4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97D-4C9E-8850-633FBF94C58F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NA_75_L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2.2101476186803461</c:v>
                      </c:pt>
                      <c:pt idx="1">
                        <c:v>2.2397906386983197</c:v>
                      </c:pt>
                      <c:pt idx="2">
                        <c:v>2.2624881497154528</c:v>
                      </c:pt>
                      <c:pt idx="3">
                        <c:v>2.2782856083951075</c:v>
                      </c:pt>
                      <c:pt idx="4">
                        <c:v>2.3075155204624562</c:v>
                      </c:pt>
                      <c:pt idx="5">
                        <c:v>2.3277596084653083</c:v>
                      </c:pt>
                      <c:pt idx="6">
                        <c:v>2.3428991988307568</c:v>
                      </c:pt>
                      <c:pt idx="7">
                        <c:v>2.363513872372931</c:v>
                      </c:pt>
                      <c:pt idx="8">
                        <c:v>2.391557353566784</c:v>
                      </c:pt>
                      <c:pt idx="9">
                        <c:v>2.4739991716690035</c:v>
                      </c:pt>
                      <c:pt idx="10">
                        <c:v>2.5869450129811722</c:v>
                      </c:pt>
                      <c:pt idx="11">
                        <c:v>2.6813873263868024</c:v>
                      </c:pt>
                      <c:pt idx="12">
                        <c:v>2.7579613607219571</c:v>
                      </c:pt>
                      <c:pt idx="13">
                        <c:v>2.7877053192898495</c:v>
                      </c:pt>
                      <c:pt idx="14">
                        <c:v>2.784894637267489</c:v>
                      </c:pt>
                      <c:pt idx="15">
                        <c:v>2.7842886854163145</c:v>
                      </c:pt>
                      <c:pt idx="16">
                        <c:v>2.7868192575222039</c:v>
                      </c:pt>
                      <c:pt idx="17">
                        <c:v>2.827042274765998</c:v>
                      </c:pt>
                      <c:pt idx="18">
                        <c:v>2.8923166772658475</c:v>
                      </c:pt>
                      <c:pt idx="19">
                        <c:v>2.9499519575781621</c:v>
                      </c:pt>
                      <c:pt idx="20">
                        <c:v>3.0094269206297395</c:v>
                      </c:pt>
                      <c:pt idx="21">
                        <c:v>3.0373323290621892</c:v>
                      </c:pt>
                      <c:pt idx="22">
                        <c:v>3.0311895572013068</c:v>
                      </c:pt>
                      <c:pt idx="23">
                        <c:v>3.025074183813159</c:v>
                      </c:pt>
                      <c:pt idx="24">
                        <c:v>3.0178969947383538</c:v>
                      </c:pt>
                      <c:pt idx="25">
                        <c:v>3.0402154932892724</c:v>
                      </c:pt>
                      <c:pt idx="26">
                        <c:v>3.0501600346799873</c:v>
                      </c:pt>
                      <c:pt idx="27">
                        <c:v>3.0613439394678998</c:v>
                      </c:pt>
                      <c:pt idx="28">
                        <c:v>3.100137891206491</c:v>
                      </c:pt>
                      <c:pt idx="29">
                        <c:v>3.100137891206491</c:v>
                      </c:pt>
                      <c:pt idx="30">
                        <c:v>3.0863753666532072</c:v>
                      </c:pt>
                      <c:pt idx="31">
                        <c:v>3.0786143088584295</c:v>
                      </c:pt>
                      <c:pt idx="32">
                        <c:v>3.0789490387297649</c:v>
                      </c:pt>
                      <c:pt idx="33">
                        <c:v>3.1334923983925544</c:v>
                      </c:pt>
                      <c:pt idx="34">
                        <c:v>3.2248656721809246</c:v>
                      </c:pt>
                      <c:pt idx="35">
                        <c:v>3.3190628513602007</c:v>
                      </c:pt>
                      <c:pt idx="36">
                        <c:v>3.3937395421332912</c:v>
                      </c:pt>
                      <c:pt idx="37">
                        <c:v>3.4132841428799203</c:v>
                      </c:pt>
                      <c:pt idx="38">
                        <c:v>3.4044936570766615</c:v>
                      </c:pt>
                      <c:pt idx="39">
                        <c:v>3.398242921535862</c:v>
                      </c:pt>
                      <c:pt idx="40">
                        <c:v>3.3973568555054432</c:v>
                      </c:pt>
                      <c:pt idx="41">
                        <c:v>3.4429466474419805</c:v>
                      </c:pt>
                      <c:pt idx="42">
                        <c:v>3.5026298858583718</c:v>
                      </c:pt>
                      <c:pt idx="43">
                        <c:v>3.5419951953509012</c:v>
                      </c:pt>
                      <c:pt idx="44">
                        <c:v>3.5677209253042479</c:v>
                      </c:pt>
                      <c:pt idx="45">
                        <c:v>3.5655674375779651</c:v>
                      </c:pt>
                      <c:pt idx="46">
                        <c:v>3.5669093393417683</c:v>
                      </c:pt>
                      <c:pt idx="47">
                        <c:v>3.5703171129642302</c:v>
                      </c:pt>
                      <c:pt idx="48">
                        <c:v>3.5746715556522335</c:v>
                      </c:pt>
                      <c:pt idx="49">
                        <c:v>3.577191645097582</c:v>
                      </c:pt>
                      <c:pt idx="50">
                        <c:v>3.5987873238053179</c:v>
                      </c:pt>
                      <c:pt idx="51">
                        <c:v>3.6375337148706919</c:v>
                      </c:pt>
                      <c:pt idx="52">
                        <c:v>3.6737394255824003</c:v>
                      </c:pt>
                      <c:pt idx="53">
                        <c:v>3.6874109320101796</c:v>
                      </c:pt>
                      <c:pt idx="54">
                        <c:v>3.6774718777768909</c:v>
                      </c:pt>
                      <c:pt idx="55">
                        <c:v>3.6683485806739005</c:v>
                      </c:pt>
                      <c:pt idx="56">
                        <c:v>3.6608488814052835</c:v>
                      </c:pt>
                      <c:pt idx="57">
                        <c:v>3.6719959102381088</c:v>
                      </c:pt>
                      <c:pt idx="58">
                        <c:v>3.6951499270092465</c:v>
                      </c:pt>
                      <c:pt idx="59">
                        <c:v>3.7173575758438213</c:v>
                      </c:pt>
                      <c:pt idx="60">
                        <c:v>3.7356564363031852</c:v>
                      </c:pt>
                      <c:pt idx="61">
                        <c:v>3.7389766230880723</c:v>
                      </c:pt>
                      <c:pt idx="62">
                        <c:v>3.7350044520697043</c:v>
                      </c:pt>
                      <c:pt idx="63">
                        <c:v>3.7326850394588007</c:v>
                      </c:pt>
                      <c:pt idx="64">
                        <c:v>3.7336673555973179</c:v>
                      </c:pt>
                      <c:pt idx="65">
                        <c:v>3.7556220835797984</c:v>
                      </c:pt>
                      <c:pt idx="66">
                        <c:v>3.7805111970915251</c:v>
                      </c:pt>
                      <c:pt idx="67">
                        <c:v>3.7998038271089962</c:v>
                      </c:pt>
                      <c:pt idx="68">
                        <c:v>3.8127695709223435</c:v>
                      </c:pt>
                      <c:pt idx="69">
                        <c:v>3.8177804266194286</c:v>
                      </c:pt>
                      <c:pt idx="70">
                        <c:v>3.8137125602558095</c:v>
                      </c:pt>
                      <c:pt idx="71">
                        <c:v>3.8098224786167809</c:v>
                      </c:pt>
                      <c:pt idx="72">
                        <c:v>3.8088001830960185</c:v>
                      </c:pt>
                      <c:pt idx="73">
                        <c:v>3.8256056830371081</c:v>
                      </c:pt>
                      <c:pt idx="74">
                        <c:v>3.8491175270488838</c:v>
                      </c:pt>
                      <c:pt idx="75">
                        <c:v>3.8736575732013399</c:v>
                      </c:pt>
                      <c:pt idx="76">
                        <c:v>3.895070229736779</c:v>
                      </c:pt>
                      <c:pt idx="77">
                        <c:v>3.9009082090939424</c:v>
                      </c:pt>
                      <c:pt idx="78">
                        <c:v>3.8968003031055032</c:v>
                      </c:pt>
                      <c:pt idx="79">
                        <c:v>3.8935097258518616</c:v>
                      </c:pt>
                      <c:pt idx="80">
                        <c:v>3.8939433603317553</c:v>
                      </c:pt>
                      <c:pt idx="81">
                        <c:v>3.9143289758547444</c:v>
                      </c:pt>
                      <c:pt idx="82">
                        <c:v>3.9405134875992465</c:v>
                      </c:pt>
                      <c:pt idx="83">
                        <c:v>3.9657100983252707</c:v>
                      </c:pt>
                      <c:pt idx="84">
                        <c:v>3.9879042456708662</c:v>
                      </c:pt>
                      <c:pt idx="85">
                        <c:v>3.9955738514738948</c:v>
                      </c:pt>
                      <c:pt idx="86">
                        <c:v>3.9941564213907506</c:v>
                      </c:pt>
                      <c:pt idx="87">
                        <c:v>3.9910242441146973</c:v>
                      </c:pt>
                      <c:pt idx="88">
                        <c:v>3.9881132487506594</c:v>
                      </c:pt>
                      <c:pt idx="89">
                        <c:v>3.9901791750864795</c:v>
                      </c:pt>
                      <c:pt idx="90">
                        <c:v>4.0006343633498069</c:v>
                      </c:pt>
                      <c:pt idx="91">
                        <c:v>4.0200757778199927</c:v>
                      </c:pt>
                      <c:pt idx="92">
                        <c:v>4.0310888372562514</c:v>
                      </c:pt>
                      <c:pt idx="93">
                        <c:v>4.0316372339433393</c:v>
                      </c:pt>
                      <c:pt idx="94">
                        <c:v>4.0295688390182463</c:v>
                      </c:pt>
                      <c:pt idx="95">
                        <c:v>4.0269695684452822</c:v>
                      </c:pt>
                      <c:pt idx="96">
                        <c:v>4.0252447902972808</c:v>
                      </c:pt>
                      <c:pt idx="97">
                        <c:v>4.0357519026346482</c:v>
                      </c:pt>
                      <c:pt idx="98">
                        <c:v>4.0544253186698338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97D-4C9E-8850-633FBF94C58F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Outputs!$AL$1:$AL$2</c15:sqref>
                        </c15:formulaRef>
                      </c:ext>
                    </c:extLst>
                    <c:strCache>
                      <c:ptCount val="2"/>
                      <c:pt idx="0">
                        <c:v>Column25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Outputs!$AL$3:$AL$101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97D-4C9E-8850-633FBF94C58F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Outputs!$AN$1:$AN$2</c15:sqref>
                        </c15:formulaRef>
                      </c:ext>
                    </c:extLst>
                    <c:strCache>
                      <c:ptCount val="2"/>
                      <c:pt idx="0">
                        <c:v>Column27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Outputs!$AN$3:$AN$101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97D-4C9E-8850-633FBF94C58F}"/>
                  </c:ext>
                </c:extLst>
              </c15:ser>
            </c15:filteredScatterSeries>
            <c15:filteredScatte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Outputs!$AO$1:$AO$2</c15:sqref>
                        </c15:formulaRef>
                      </c:ext>
                    </c:extLst>
                    <c:strCache>
                      <c:ptCount val="2"/>
                      <c:pt idx="0">
                        <c:v>Column28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Outputs!$AO$3:$AO$101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97D-4C9E-8850-633FBF94C58F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Outputs!$AQ$1:$AQ$2</c15:sqref>
                        </c15:formulaRef>
                      </c:ext>
                    </c:extLst>
                    <c:strCache>
                      <c:ptCount val="2"/>
                      <c:pt idx="0">
                        <c:v>Column30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Outputs!$AQ$3:$AQ$101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97D-4C9E-8850-633FBF94C58F}"/>
                  </c:ext>
                </c:extLst>
              </c15:ser>
            </c15:filteredScatterSeries>
            <c15:filteredScatte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Outputs!$AR$1:$AR$2</c15:sqref>
                        </c15:formulaRef>
                      </c:ext>
                    </c:extLst>
                    <c:strCache>
                      <c:ptCount val="2"/>
                      <c:pt idx="0">
                        <c:v>Column31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Outputs!$AR$3:$AR$101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97D-4C9E-8850-633FBF94C58F}"/>
                  </c:ext>
                </c:extLst>
              </c15:ser>
            </c15:filteredScatterSeries>
            <c15:filteredScatte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Outputs!$AU$1:$AU$2</c15:sqref>
                        </c15:formulaRef>
                      </c:ext>
                    </c:extLst>
                    <c:strCache>
                      <c:ptCount val="2"/>
                      <c:pt idx="0">
                        <c:v>Column34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Outputs!$AU$3:$AU$101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97D-4C9E-8850-633FBF94C58F}"/>
                  </c:ext>
                </c:extLst>
              </c15:ser>
            </c15:filteredScatterSeries>
            <c15:filteredScatte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Outputs!$AW$1:$AW$2</c15:sqref>
                        </c15:formulaRef>
                      </c:ext>
                    </c:extLst>
                    <c:strCache>
                      <c:ptCount val="2"/>
                      <c:pt idx="0">
                        <c:v>Column36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Outputs!$AW$3:$AW$101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97D-4C9E-8850-633FBF94C58F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Outputs!$AX$1:$AX$2</c15:sqref>
                        </c15:formulaRef>
                      </c:ext>
                    </c:extLst>
                    <c:strCache>
                      <c:ptCount val="2"/>
                      <c:pt idx="0">
                        <c:v>Column37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Outputs!$AX$3:$AX$101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97D-4C9E-8850-633FBF94C58F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Outputs!$AZ$1:$AZ$2</c15:sqref>
                        </c15:formulaRef>
                      </c:ext>
                    </c:extLst>
                    <c:strCache>
                      <c:ptCount val="2"/>
                      <c:pt idx="0">
                        <c:v>Column39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Outputs!$AZ$3:$AZ$101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97D-4C9E-8850-633FBF94C58F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Outputs!$BA$1:$BA$2</c15:sqref>
                        </c15:formulaRef>
                      </c:ext>
                    </c:extLst>
                    <c:strCache>
                      <c:ptCount val="2"/>
                      <c:pt idx="0">
                        <c:v>Column40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Outputs!$BA$3:$BA$101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97D-4C9E-8850-633FBF94C58F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Outputs!$BD$1:$BD$2</c15:sqref>
                        </c15:formulaRef>
                      </c:ext>
                    </c:extLst>
                    <c:strCache>
                      <c:ptCount val="2"/>
                      <c:pt idx="0">
                        <c:v>Column43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Outputs!$BD$3:$BD$101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97D-4C9E-8850-633FBF94C58F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Outputs!$BF$1:$BF$2</c15:sqref>
                        </c15:formulaRef>
                      </c:ext>
                    </c:extLst>
                    <c:strCache>
                      <c:ptCount val="2"/>
                      <c:pt idx="0">
                        <c:v>Column45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Outputs!$BF$3:$BF$101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97D-4C9E-8850-633FBF94C58F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Outputs!$BG$1:$BG$2</c15:sqref>
                        </c15:formulaRef>
                      </c:ext>
                    </c:extLst>
                    <c:strCache>
                      <c:ptCount val="2"/>
                      <c:pt idx="0">
                        <c:v>Column46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Outputs!$BG$3:$BG$101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97D-4C9E-8850-633FBF94C58F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Outputs!$BI$1:$BI$2</c15:sqref>
                        </c15:formulaRef>
                      </c:ext>
                    </c:extLst>
                    <c:strCache>
                      <c:ptCount val="2"/>
                      <c:pt idx="0">
                        <c:v>Column48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Outputs!$BI$3:$BI$101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97D-4C9E-8850-633FBF94C58F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Outputs!$BJ$1:$BJ$2</c15:sqref>
                        </c15:formulaRef>
                      </c:ext>
                    </c:extLst>
                    <c:strCache>
                      <c:ptCount val="2"/>
                      <c:pt idx="0">
                        <c:v>Column49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Outputs!$BJ$3:$BJ$101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97D-4C9E-8850-633FBF94C58F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Outputs!$BM$1:$BM$2</c15:sqref>
                        </c15:formulaRef>
                      </c:ext>
                    </c:extLst>
                    <c:strCache>
                      <c:ptCount val="2"/>
                      <c:pt idx="0">
                        <c:v>Column52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Outputs!$BM$3:$BM$101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97D-4C9E-8850-633FBF94C58F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Outputs!$BO$1:$BO$2</c15:sqref>
                        </c15:formulaRef>
                      </c:ext>
                    </c:extLst>
                    <c:strCache>
                      <c:ptCount val="2"/>
                      <c:pt idx="0">
                        <c:v>Column54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Outputs!$BO$3:$BO$101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97D-4C9E-8850-633FBF94C58F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Outputs!$BP$1:$BP$2</c15:sqref>
                        </c15:formulaRef>
                      </c:ext>
                    </c:extLst>
                    <c:strCache>
                      <c:ptCount val="2"/>
                      <c:pt idx="0">
                        <c:v>Column55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Outputs!$BP$3:$BP$101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97D-4C9E-8850-633FBF94C58F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Outputs!$BR$1:$BR$2</c15:sqref>
                        </c15:formulaRef>
                      </c:ext>
                    </c:extLst>
                    <c:strCache>
                      <c:ptCount val="2"/>
                      <c:pt idx="0">
                        <c:v>Column57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Outputs!$BR$3:$BR$101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97D-4C9E-8850-633FBF94C58F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Outputs!$BS$1:$BS$2</c15:sqref>
                        </c15:formulaRef>
                      </c:ext>
                    </c:extLst>
                    <c:strCache>
                      <c:ptCount val="2"/>
                      <c:pt idx="0">
                        <c:v>Column58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Outputs!$BS$3:$BS$101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97D-4C9E-8850-633FBF94C58F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Outputs!$BV$1:$BV$2</c15:sqref>
                        </c15:formulaRef>
                      </c:ext>
                    </c:extLst>
                    <c:strCache>
                      <c:ptCount val="2"/>
                      <c:pt idx="0">
                        <c:v>Column61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Outputs!$BV$3:$BV$101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97D-4C9E-8850-633FBF94C58F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Outputs!$BX$1:$BX$2</c15:sqref>
                        </c15:formulaRef>
                      </c:ext>
                    </c:extLst>
                    <c:strCache>
                      <c:ptCount val="2"/>
                      <c:pt idx="0">
                        <c:v>Column63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Outputs!$BX$3:$BX$101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97D-4C9E-8850-633FBF94C58F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Outputs!$BY$1:$BY$2</c15:sqref>
                        </c15:formulaRef>
                      </c:ext>
                    </c:extLst>
                    <c:strCache>
                      <c:ptCount val="2"/>
                      <c:pt idx="0">
                        <c:v>Column64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Outputs!$BY$3:$BY$101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97D-4C9E-8850-633FBF94C58F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Outputs!$CA$1:$CA$2</c15:sqref>
                        </c15:formulaRef>
                      </c:ext>
                    </c:extLst>
                    <c:strCache>
                      <c:ptCount val="2"/>
                      <c:pt idx="0">
                        <c:v>Column66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Outputs!$CA$3:$CA$101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97D-4C9E-8850-633FBF94C58F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Outputs!$CB$1:$CB$2</c15:sqref>
                        </c15:formulaRef>
                      </c:ext>
                    </c:extLst>
                    <c:strCache>
                      <c:ptCount val="2"/>
                      <c:pt idx="0">
                        <c:v>Column67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Outputs!$CB$3:$CB$101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97D-4C9E-8850-633FBF94C58F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Outputs!$CE$1:$CE$2</c15:sqref>
                        </c15:formulaRef>
                      </c:ext>
                    </c:extLst>
                    <c:strCache>
                      <c:ptCount val="2"/>
                      <c:pt idx="0">
                        <c:v>Column70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Outputs!$CE$3:$CE$101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97D-4C9E-8850-633FBF94C58F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Outputs!$CG$1:$CG$2</c15:sqref>
                        </c15:formulaRef>
                      </c:ext>
                    </c:extLst>
                    <c:strCache>
                      <c:ptCount val="2"/>
                      <c:pt idx="0">
                        <c:v>Column72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Outputs!$CG$3:$CG$101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97D-4C9E-8850-633FBF94C58F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Outputs!$CH$1:$CH$2</c15:sqref>
                        </c15:formulaRef>
                      </c:ext>
                    </c:extLst>
                    <c:strCache>
                      <c:ptCount val="2"/>
                      <c:pt idx="0">
                        <c:v>Column73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Outputs!$CH$3:$CH$101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97D-4C9E-8850-633FBF94C58F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Outputs!$CJ$1:$CJ$2</c15:sqref>
                        </c15:formulaRef>
                      </c:ext>
                    </c:extLst>
                    <c:strCache>
                      <c:ptCount val="2"/>
                      <c:pt idx="0">
                        <c:v>Column75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Outputs!$CJ$3:$CJ$101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97D-4C9E-8850-633FBF94C58F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Outputs!$CK$1:$CK$2</c15:sqref>
                        </c15:formulaRef>
                      </c:ext>
                    </c:extLst>
                    <c:strCache>
                      <c:ptCount val="2"/>
                      <c:pt idx="0">
                        <c:v>Column76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Outputs!$CK$3:$CK$101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97D-4C9E-8850-633FBF94C58F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8"/>
          <c:order val="8"/>
          <c:tx>
            <c:v>Alt2a_12_%Ret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Outputs!$J$3:$J$101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0.99999999999999956</c:v>
                </c:pt>
                <c:pt idx="24">
                  <c:v>0.99999999999958877</c:v>
                </c:pt>
                <c:pt idx="25">
                  <c:v>0.99999999991498956</c:v>
                </c:pt>
                <c:pt idx="26">
                  <c:v>0.99999999311082</c:v>
                </c:pt>
                <c:pt idx="27">
                  <c:v>0.99999974049814377</c:v>
                </c:pt>
                <c:pt idx="28">
                  <c:v>0.99999483000670386</c:v>
                </c:pt>
                <c:pt idx="29">
                  <c:v>0.99993954098099669</c:v>
                </c:pt>
                <c:pt idx="30">
                  <c:v>0.99954777658086691</c:v>
                </c:pt>
                <c:pt idx="31">
                  <c:v>0.99767504636048576</c:v>
                </c:pt>
                <c:pt idx="32">
                  <c:v>0.99126298735259288</c:v>
                </c:pt>
                <c:pt idx="33">
                  <c:v>0.97469843496074715</c:v>
                </c:pt>
                <c:pt idx="34">
                  <c:v>0.94097710920688493</c:v>
                </c:pt>
                <c:pt idx="35">
                  <c:v>0.88473379136219465</c:v>
                </c:pt>
                <c:pt idx="36">
                  <c:v>0.80525370292022613</c:v>
                </c:pt>
                <c:pt idx="37">
                  <c:v>0.70728041745795056</c:v>
                </c:pt>
                <c:pt idx="38">
                  <c:v>0.59936031463706985</c:v>
                </c:pt>
                <c:pt idx="39">
                  <c:v>0.49096180613910717</c:v>
                </c:pt>
                <c:pt idx="40">
                  <c:v>0.39001879436621273</c:v>
                </c:pt>
                <c:pt idx="41">
                  <c:v>0.30160924187848981</c:v>
                </c:pt>
                <c:pt idx="42">
                  <c:v>0.22785744865941582</c:v>
                </c:pt>
                <c:pt idx="43">
                  <c:v>0.16874035802226711</c:v>
                </c:pt>
                <c:pt idx="44">
                  <c:v>0.12287389181252337</c:v>
                </c:pt>
                <c:pt idx="45">
                  <c:v>8.8231237821361067E-2</c:v>
                </c:pt>
                <c:pt idx="46">
                  <c:v>6.2625954005914655E-2</c:v>
                </c:pt>
                <c:pt idx="47">
                  <c:v>4.402541188168501E-2</c:v>
                </c:pt>
                <c:pt idx="48">
                  <c:v>3.0708791356783074E-2</c:v>
                </c:pt>
                <c:pt idx="49">
                  <c:v>2.1292315775931159E-2</c:v>
                </c:pt>
                <c:pt idx="50">
                  <c:v>1.4687199490874213E-2</c:v>
                </c:pt>
                <c:pt idx="51">
                  <c:v>1.0088053681688764E-2</c:v>
                </c:pt>
                <c:pt idx="52">
                  <c:v>6.9057468953306412E-3</c:v>
                </c:pt>
                <c:pt idx="53">
                  <c:v>4.7165547395491376E-3</c:v>
                </c:pt>
                <c:pt idx="54">
                  <c:v>3.2169481821449049E-3</c:v>
                </c:pt>
                <c:pt idx="55">
                  <c:v>2.1926812965339195E-3</c:v>
                </c:pt>
                <c:pt idx="56">
                  <c:v>1.4948405729808764E-3</c:v>
                </c:pt>
                <c:pt idx="57">
                  <c:v>1.0205288435541063E-3</c:v>
                </c:pt>
                <c:pt idx="58">
                  <c:v>6.9787251497350469E-4</c:v>
                </c:pt>
                <c:pt idx="59">
                  <c:v>4.7830789971744126E-4</c:v>
                </c:pt>
                <c:pt idx="60">
                  <c:v>3.2877381968262557E-4</c:v>
                </c:pt>
                <c:pt idx="61">
                  <c:v>2.2687664618432861E-4</c:v>
                </c:pt>
                <c:pt idx="62">
                  <c:v>1.5731765180017953E-4</c:v>
                </c:pt>
                <c:pt idx="63">
                  <c:v>1.0969150570884396E-4</c:v>
                </c:pt>
                <c:pt idx="64">
                  <c:v>7.6938296356311007E-5</c:v>
                </c:pt>
                <c:pt idx="65">
                  <c:v>5.4292605594173334E-5</c:v>
                </c:pt>
                <c:pt idx="66">
                  <c:v>3.8596825955431343E-5</c:v>
                </c:pt>
                <c:pt idx="67">
                  <c:v>2.7666076888549071E-5</c:v>
                </c:pt>
                <c:pt idx="68">
                  <c:v>2.0006070136770768E-5</c:v>
                </c:pt>
                <c:pt idx="69">
                  <c:v>1.4592285539673822E-5</c:v>
                </c:pt>
                <c:pt idx="70">
                  <c:v>1.0734835905632653E-5</c:v>
                </c:pt>
                <c:pt idx="71">
                  <c:v>7.9655340207793969E-6</c:v>
                </c:pt>
                <c:pt idx="72">
                  <c:v>5.9640548754561011E-6</c:v>
                </c:pt>
                <c:pt idx="73">
                  <c:v>4.5084121848347671E-6</c:v>
                </c:pt>
                <c:pt idx="74">
                  <c:v>3.4364221511027415E-6</c:v>
                </c:pt>
                <c:pt idx="75">
                  <c:v>2.6390409542160148E-6</c:v>
                </c:pt>
                <c:pt idx="76">
                  <c:v>2.0408340635700354E-6</c:v>
                </c:pt>
                <c:pt idx="77">
                  <c:v>1.589405223508955E-6</c:v>
                </c:pt>
                <c:pt idx="78">
                  <c:v>1.2462471759531958E-6</c:v>
                </c:pt>
                <c:pt idx="79">
                  <c:v>9.8314541546456671E-7</c:v>
                </c:pt>
                <c:pt idx="80">
                  <c:v>7.7884595008652165E-7</c:v>
                </c:pt>
                <c:pt idx="81">
                  <c:v>6.1765223502029881E-7</c:v>
                </c:pt>
                <c:pt idx="82">
                  <c:v>4.9168814737702811E-7</c:v>
                </c:pt>
                <c:pt idx="83">
                  <c:v>3.9320946406452525E-7</c:v>
                </c:pt>
                <c:pt idx="84">
                  <c:v>3.1588646349879371E-7</c:v>
                </c:pt>
                <c:pt idx="85">
                  <c:v>2.5442393301763443E-7</c:v>
                </c:pt>
                <c:pt idx="86">
                  <c:v>2.0524183427414855E-7</c:v>
                </c:pt>
                <c:pt idx="87">
                  <c:v>1.6585572222190124E-7</c:v>
                </c:pt>
                <c:pt idx="88">
                  <c:v>1.3425641578965904E-7</c:v>
                </c:pt>
                <c:pt idx="89">
                  <c:v>1.0870541815398031E-7</c:v>
                </c:pt>
                <c:pt idx="90">
                  <c:v>8.8169790033254018E-8</c:v>
                </c:pt>
                <c:pt idx="91">
                  <c:v>7.1664814726324837E-8</c:v>
                </c:pt>
                <c:pt idx="92">
                  <c:v>5.8386164099507125E-8</c:v>
                </c:pt>
                <c:pt idx="93">
                  <c:v>4.7651638513272504E-8</c:v>
                </c:pt>
                <c:pt idx="94">
                  <c:v>3.895053387800596E-8</c:v>
                </c:pt>
                <c:pt idx="95">
                  <c:v>3.1894900869355074E-8</c:v>
                </c:pt>
                <c:pt idx="96">
                  <c:v>2.6158243905984399E-8</c:v>
                </c:pt>
                <c:pt idx="97">
                  <c:v>2.1465808042844502E-8</c:v>
                </c:pt>
                <c:pt idx="98">
                  <c:v>1.7651206405884884E-8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97D-4C9E-8850-633FBF94C58F}"/>
            </c:ext>
          </c:extLst>
        </c:ser>
        <c:ser>
          <c:idx val="17"/>
          <c:order val="17"/>
          <c:tx>
            <c:v>Alt2a_11_%Ret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Outputs!$S$3:$S$101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0.99999999999998457</c:v>
                </c:pt>
                <c:pt idx="28">
                  <c:v>0.99999999999761102</c:v>
                </c:pt>
                <c:pt idx="29">
                  <c:v>0.99999999982553456</c:v>
                </c:pt>
                <c:pt idx="30">
                  <c:v>0.99999999321008248</c:v>
                </c:pt>
                <c:pt idx="31">
                  <c:v>0.99999984608717651</c:v>
                </c:pt>
                <c:pt idx="32">
                  <c:v>0.99999781474869553</c:v>
                </c:pt>
                <c:pt idx="33">
                  <c:v>0.99997931233911552</c:v>
                </c:pt>
                <c:pt idx="34">
                  <c:v>0.99986207328769894</c:v>
                </c:pt>
                <c:pt idx="35">
                  <c:v>0.99932075699806067</c:v>
                </c:pt>
                <c:pt idx="36">
                  <c:v>0.99742379399244696</c:v>
                </c:pt>
                <c:pt idx="37">
                  <c:v>0.99219126627977561</c:v>
                </c:pt>
                <c:pt idx="38">
                  <c:v>0.98045318673524584</c:v>
                </c:pt>
                <c:pt idx="39">
                  <c:v>0.95839761262711987</c:v>
                </c:pt>
                <c:pt idx="40">
                  <c:v>0.92273257621409566</c:v>
                </c:pt>
                <c:pt idx="41">
                  <c:v>0.87190429822361282</c:v>
                </c:pt>
                <c:pt idx="42">
                  <c:v>0.80693277393312657</c:v>
                </c:pt>
                <c:pt idx="43">
                  <c:v>0.73109329980543514</c:v>
                </c:pt>
                <c:pt idx="44">
                  <c:v>0.64895361816976205</c:v>
                </c:pt>
                <c:pt idx="45">
                  <c:v>0.5652391081639454</c:v>
                </c:pt>
                <c:pt idx="46">
                  <c:v>0.48407143561398464</c:v>
                </c:pt>
                <c:pt idx="47">
                  <c:v>0.40857173118819312</c:v>
                </c:pt>
                <c:pt idx="48">
                  <c:v>0.34066923596524351</c:v>
                </c:pt>
                <c:pt idx="49">
                  <c:v>0.28123926199376931</c:v>
                </c:pt>
                <c:pt idx="50">
                  <c:v>0.23036155033113048</c:v>
                </c:pt>
                <c:pt idx="51">
                  <c:v>0.18755554380827391</c:v>
                </c:pt>
                <c:pt idx="52">
                  <c:v>0.15203727590125027</c:v>
                </c:pt>
                <c:pt idx="53">
                  <c:v>0.12288887335087095</c:v>
                </c:pt>
                <c:pt idx="54">
                  <c:v>9.9172577676585244E-2</c:v>
                </c:pt>
                <c:pt idx="55">
                  <c:v>8.0001330134370663E-2</c:v>
                </c:pt>
                <c:pt idx="56">
                  <c:v>6.455434193847534E-2</c:v>
                </c:pt>
                <c:pt idx="57">
                  <c:v>5.2122227290233837E-2</c:v>
                </c:pt>
                <c:pt idx="58">
                  <c:v>4.2174715300525883E-2</c:v>
                </c:pt>
                <c:pt idx="59">
                  <c:v>3.4239647848155877E-2</c:v>
                </c:pt>
                <c:pt idx="60">
                  <c:v>2.7912207947110523E-2</c:v>
                </c:pt>
                <c:pt idx="61">
                  <c:v>2.2853093512192724E-2</c:v>
                </c:pt>
                <c:pt idx="62">
                  <c:v>1.8797280496867397E-2</c:v>
                </c:pt>
                <c:pt idx="63">
                  <c:v>1.5540925091478261E-2</c:v>
                </c:pt>
                <c:pt idx="64">
                  <c:v>1.2921760825214259E-2</c:v>
                </c:pt>
                <c:pt idx="65">
                  <c:v>1.0808116172769297E-2</c:v>
                </c:pt>
                <c:pt idx="66">
                  <c:v>9.0971181171895787E-3</c:v>
                </c:pt>
                <c:pt idx="67">
                  <c:v>7.7062168409574054E-3</c:v>
                </c:pt>
                <c:pt idx="68">
                  <c:v>6.5702145530756985E-3</c:v>
                </c:pt>
                <c:pt idx="69">
                  <c:v>5.6377993493185036E-3</c:v>
                </c:pt>
                <c:pt idx="70">
                  <c:v>4.8686663733037748E-3</c:v>
                </c:pt>
                <c:pt idx="71">
                  <c:v>4.2308700524332265E-3</c:v>
                </c:pt>
                <c:pt idx="72">
                  <c:v>3.6983709803474927E-3</c:v>
                </c:pt>
                <c:pt idx="73">
                  <c:v>3.2504479320860941E-3</c:v>
                </c:pt>
                <c:pt idx="74">
                  <c:v>2.8724327377230275E-3</c:v>
                </c:pt>
                <c:pt idx="75">
                  <c:v>2.5520337691039728E-3</c:v>
                </c:pt>
                <c:pt idx="76">
                  <c:v>2.278968186903171E-3</c:v>
                </c:pt>
                <c:pt idx="77">
                  <c:v>2.0445719851669383E-3</c:v>
                </c:pt>
                <c:pt idx="78">
                  <c:v>1.8420253412161391E-3</c:v>
                </c:pt>
                <c:pt idx="79">
                  <c:v>1.6660992309276627E-3</c:v>
                </c:pt>
                <c:pt idx="80">
                  <c:v>1.5125823311581737E-3</c:v>
                </c:pt>
                <c:pt idx="81">
                  <c:v>1.3779027719611982E-3</c:v>
                </c:pt>
                <c:pt idx="82">
                  <c:v>1.2592850223851905E-3</c:v>
                </c:pt>
                <c:pt idx="83">
                  <c:v>1.1543056993050381E-3</c:v>
                </c:pt>
                <c:pt idx="84">
                  <c:v>1.0610544378214968E-3</c:v>
                </c:pt>
                <c:pt idx="85">
                  <c:v>9.7784083272809894E-4</c:v>
                </c:pt>
                <c:pt idx="86">
                  <c:v>9.0330064046231567E-4</c:v>
                </c:pt>
                <c:pt idx="87">
                  <c:v>8.3630324680412449E-4</c:v>
                </c:pt>
                <c:pt idx="88">
                  <c:v>7.7572729979817818E-4</c:v>
                </c:pt>
                <c:pt idx="89">
                  <c:v>7.2052888608409239E-4</c:v>
                </c:pt>
                <c:pt idx="90">
                  <c:v>6.7042389593278224E-4</c:v>
                </c:pt>
                <c:pt idx="91">
                  <c:v>6.2497535004277997E-4</c:v>
                </c:pt>
                <c:pt idx="92">
                  <c:v>5.8366679525822542E-4</c:v>
                </c:pt>
                <c:pt idx="93">
                  <c:v>5.4590035471817832E-4</c:v>
                </c:pt>
                <c:pt idx="94">
                  <c:v>5.1123273074038067E-4</c:v>
                </c:pt>
                <c:pt idx="95">
                  <c:v>4.7935889007985481E-4</c:v>
                </c:pt>
                <c:pt idx="96">
                  <c:v>4.4994747975093979E-4</c:v>
                </c:pt>
                <c:pt idx="97">
                  <c:v>4.22637450697574E-4</c:v>
                </c:pt>
                <c:pt idx="98">
                  <c:v>3.9744109800255524E-4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97D-4C9E-8850-633FBF94C58F}"/>
            </c:ext>
          </c:extLst>
        </c:ser>
        <c:ser>
          <c:idx val="26"/>
          <c:order val="26"/>
          <c:tx>
            <c:v>Alt2a_98_%Ret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0.99999999999998457</c:v>
                </c:pt>
                <c:pt idx="28">
                  <c:v>0.99999999999761102</c:v>
                </c:pt>
                <c:pt idx="29">
                  <c:v>0.99999999982553456</c:v>
                </c:pt>
                <c:pt idx="30">
                  <c:v>0.99999999321008248</c:v>
                </c:pt>
                <c:pt idx="31">
                  <c:v>0.99999984608717651</c:v>
                </c:pt>
                <c:pt idx="32">
                  <c:v>0.99999781474869553</c:v>
                </c:pt>
                <c:pt idx="33">
                  <c:v>0.99997931233911552</c:v>
                </c:pt>
                <c:pt idx="34">
                  <c:v>0.99986207328769894</c:v>
                </c:pt>
                <c:pt idx="35">
                  <c:v>0.99932075699806067</c:v>
                </c:pt>
                <c:pt idx="36">
                  <c:v>0.99742379399244696</c:v>
                </c:pt>
                <c:pt idx="37">
                  <c:v>0.99219126627977561</c:v>
                </c:pt>
                <c:pt idx="38">
                  <c:v>0.98045318673524584</c:v>
                </c:pt>
                <c:pt idx="39">
                  <c:v>0.95839761262711987</c:v>
                </c:pt>
                <c:pt idx="40">
                  <c:v>0.92273257621409566</c:v>
                </c:pt>
                <c:pt idx="41">
                  <c:v>0.87190429822361282</c:v>
                </c:pt>
                <c:pt idx="42">
                  <c:v>0.80693277393312657</c:v>
                </c:pt>
                <c:pt idx="43">
                  <c:v>0.73109329980543514</c:v>
                </c:pt>
                <c:pt idx="44">
                  <c:v>0.64895361816976205</c:v>
                </c:pt>
                <c:pt idx="45">
                  <c:v>0.5652391081639454</c:v>
                </c:pt>
                <c:pt idx="46">
                  <c:v>0.48407143561398464</c:v>
                </c:pt>
                <c:pt idx="47">
                  <c:v>0.40857173118819312</c:v>
                </c:pt>
                <c:pt idx="48">
                  <c:v>0.34066923596524351</c:v>
                </c:pt>
                <c:pt idx="49">
                  <c:v>0.28123926199376931</c:v>
                </c:pt>
                <c:pt idx="50">
                  <c:v>0.23036155033113048</c:v>
                </c:pt>
                <c:pt idx="51">
                  <c:v>0.18755554380827391</c:v>
                </c:pt>
                <c:pt idx="52">
                  <c:v>0.15203727590125027</c:v>
                </c:pt>
                <c:pt idx="53">
                  <c:v>0.12288887335087095</c:v>
                </c:pt>
                <c:pt idx="54">
                  <c:v>9.9172577676585244E-2</c:v>
                </c:pt>
                <c:pt idx="55">
                  <c:v>8.0001330134370663E-2</c:v>
                </c:pt>
                <c:pt idx="56">
                  <c:v>6.455434193847534E-2</c:v>
                </c:pt>
                <c:pt idx="57">
                  <c:v>5.2122227290233837E-2</c:v>
                </c:pt>
                <c:pt idx="58">
                  <c:v>4.2174715300525883E-2</c:v>
                </c:pt>
                <c:pt idx="59">
                  <c:v>3.4239647848155877E-2</c:v>
                </c:pt>
                <c:pt idx="60">
                  <c:v>2.7912207947110523E-2</c:v>
                </c:pt>
                <c:pt idx="61">
                  <c:v>2.2853093512192724E-2</c:v>
                </c:pt>
                <c:pt idx="62">
                  <c:v>1.8797280496867397E-2</c:v>
                </c:pt>
                <c:pt idx="63">
                  <c:v>1.5540925091478261E-2</c:v>
                </c:pt>
                <c:pt idx="64">
                  <c:v>1.2921760825214259E-2</c:v>
                </c:pt>
                <c:pt idx="65">
                  <c:v>1.0808116172769297E-2</c:v>
                </c:pt>
                <c:pt idx="66">
                  <c:v>9.0971181171895787E-3</c:v>
                </c:pt>
                <c:pt idx="67">
                  <c:v>7.7062168409574054E-3</c:v>
                </c:pt>
                <c:pt idx="68">
                  <c:v>6.5702145530756985E-3</c:v>
                </c:pt>
                <c:pt idx="69">
                  <c:v>5.6377993493185036E-3</c:v>
                </c:pt>
                <c:pt idx="70">
                  <c:v>4.8686663733037748E-3</c:v>
                </c:pt>
                <c:pt idx="71">
                  <c:v>4.2308700524332265E-3</c:v>
                </c:pt>
                <c:pt idx="72">
                  <c:v>3.6983709803474927E-3</c:v>
                </c:pt>
                <c:pt idx="73">
                  <c:v>3.2504479320860941E-3</c:v>
                </c:pt>
                <c:pt idx="74">
                  <c:v>2.8724327377230275E-3</c:v>
                </c:pt>
                <c:pt idx="75">
                  <c:v>2.5520337691039728E-3</c:v>
                </c:pt>
                <c:pt idx="76">
                  <c:v>2.278968186903171E-3</c:v>
                </c:pt>
                <c:pt idx="77">
                  <c:v>2.0445719851669383E-3</c:v>
                </c:pt>
                <c:pt idx="78">
                  <c:v>1.8420253412161391E-3</c:v>
                </c:pt>
                <c:pt idx="79">
                  <c:v>1.6660992309276627E-3</c:v>
                </c:pt>
                <c:pt idx="80">
                  <c:v>1.5125823311581737E-3</c:v>
                </c:pt>
                <c:pt idx="81">
                  <c:v>1.3779027719611982E-3</c:v>
                </c:pt>
                <c:pt idx="82">
                  <c:v>1.2592850223851905E-3</c:v>
                </c:pt>
                <c:pt idx="83">
                  <c:v>1.1543056993050381E-3</c:v>
                </c:pt>
                <c:pt idx="84">
                  <c:v>1.0610544378214968E-3</c:v>
                </c:pt>
                <c:pt idx="85">
                  <c:v>9.7784083272809894E-4</c:v>
                </c:pt>
                <c:pt idx="86">
                  <c:v>9.0330064046231567E-4</c:v>
                </c:pt>
                <c:pt idx="87">
                  <c:v>8.3630324680412449E-4</c:v>
                </c:pt>
                <c:pt idx="88">
                  <c:v>7.7572729979817818E-4</c:v>
                </c:pt>
                <c:pt idx="89">
                  <c:v>7.2052888608409239E-4</c:v>
                </c:pt>
                <c:pt idx="90">
                  <c:v>6.7042389593278224E-4</c:v>
                </c:pt>
                <c:pt idx="91">
                  <c:v>6.2497535004277997E-4</c:v>
                </c:pt>
                <c:pt idx="92">
                  <c:v>5.8366679525822542E-4</c:v>
                </c:pt>
                <c:pt idx="93">
                  <c:v>5.4590035471817832E-4</c:v>
                </c:pt>
                <c:pt idx="94">
                  <c:v>5.1123273074038067E-4</c:v>
                </c:pt>
                <c:pt idx="95">
                  <c:v>4.7935889007985481E-4</c:v>
                </c:pt>
                <c:pt idx="96">
                  <c:v>4.4994747975093979E-4</c:v>
                </c:pt>
                <c:pt idx="97">
                  <c:v>4.22637450697574E-4</c:v>
                </c:pt>
                <c:pt idx="98">
                  <c:v>3.9744109800255524E-4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97D-4C9E-8850-633FBF94C58F}"/>
            </c:ext>
          </c:extLst>
        </c:ser>
        <c:ser>
          <c:idx val="35"/>
          <c:order val="35"/>
          <c:tx>
            <c:v>Alt2a_85_%Ret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Outputs!$AT$3:$AT$101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97D-4C9E-8850-633FBF94C58F}"/>
            </c:ext>
          </c:extLst>
        </c:ser>
        <c:ser>
          <c:idx val="44"/>
          <c:order val="44"/>
          <c:tx>
            <c:v>Alt2a_84_%Ret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Outputs!$BC$3:$BC$101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297D-4C9E-8850-633FBF94C58F}"/>
            </c:ext>
          </c:extLst>
        </c:ser>
        <c:ser>
          <c:idx val="53"/>
          <c:order val="53"/>
          <c:tx>
            <c:v>Alt2a_83_%Ret</c:v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Outputs!$BL$3:$BL$101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297D-4C9E-8850-633FBF94C58F}"/>
            </c:ext>
          </c:extLst>
        </c:ser>
        <c:ser>
          <c:idx val="62"/>
          <c:order val="62"/>
          <c:tx>
            <c:v>Alt2a_80_%Ret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Outputs!$BU$3:$BU$101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297D-4C9E-8850-633FBF94C58F}"/>
            </c:ext>
          </c:extLst>
        </c:ser>
        <c:ser>
          <c:idx val="71"/>
          <c:order val="71"/>
          <c:tx>
            <c:v>Alt2a_75_%Ret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Outputs!$CD$3:$CD$101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297D-4C9E-8850-633FBF94C58F}"/>
            </c:ext>
          </c:extLst>
        </c:ser>
        <c:ser>
          <c:idx val="80"/>
          <c:order val="80"/>
          <c:tx>
            <c:v>Alt2a_68_%Ret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Outputs!$CM$3:$CM$101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297D-4C9E-8850-633FBF94C58F}"/>
            </c:ext>
          </c:extLst>
        </c:ser>
        <c:ser>
          <c:idx val="81"/>
          <c:order val="81"/>
          <c:tx>
            <c:v>Alt2a_66_%Ret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Outputs!$CV$3:$CV$101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54-40F9-92E0-E7271E84C62D}"/>
            </c:ext>
          </c:extLst>
        </c:ser>
        <c:ser>
          <c:idx val="82"/>
          <c:order val="82"/>
          <c:tx>
            <c:v>Alt2a_66_H</c:v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Outputs!$CO$3:$CO$101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54-40F9-92E0-E7271E84C62D}"/>
            </c:ext>
          </c:extLst>
        </c:ser>
        <c:ser>
          <c:idx val="83"/>
          <c:order val="83"/>
          <c:tx>
            <c:v>Alt2a_66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Outputs!$CR$3:$CR$101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54-40F9-92E0-E7271E84C62D}"/>
            </c:ext>
          </c:extLst>
        </c:ser>
        <c:ser>
          <c:idx val="84"/>
          <c:order val="84"/>
          <c:tx>
            <c:v>Alt2a_66_L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Outputs!$CU$3:$CU$101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54-40F9-92E0-E7271E84C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369976"/>
        <c:axId val="673364216"/>
      </c:scatterChart>
      <c:valAx>
        <c:axId val="673361976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61016"/>
        <c:crosses val="autoZero"/>
        <c:crossBetween val="midCat"/>
      </c:valAx>
      <c:valAx>
        <c:axId val="673361016"/>
        <c:scaling>
          <c:orientation val="minMax"/>
          <c:max val="3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61976"/>
        <c:crosses val="autoZero"/>
        <c:crossBetween val="midCat"/>
      </c:valAx>
      <c:valAx>
        <c:axId val="673364216"/>
        <c:scaling>
          <c:orientation val="minMax"/>
          <c:max val="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69976"/>
        <c:crosses val="max"/>
        <c:crossBetween val="midCat"/>
      </c:valAx>
      <c:valAx>
        <c:axId val="67336997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Drift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crossAx val="673364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2a Temperature &amp; Drift Modeling</a:t>
            </a:r>
            <a:r>
              <a:rPr lang="en-US" baseline="0"/>
              <a:t> Results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Alt2a_12_H</c:v>
          </c:tx>
          <c:spPr>
            <a:ln w="19050" cap="rnd">
              <a:solidFill>
                <a:srgbClr val="7030A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  <c:extLst xmlns:c15="http://schemas.microsoft.com/office/drawing/2012/chart"/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2.5791193355128663</c:v>
                </c:pt>
                <c:pt idx="1">
                  <c:v>5.1747780898107205</c:v>
                </c:pt>
                <c:pt idx="2">
                  <c:v>7.8140912797788662</c:v>
                </c:pt>
                <c:pt idx="3">
                  <c:v>10.536050368407782</c:v>
                </c:pt>
                <c:pt idx="4">
                  <c:v>13.32519409359929</c:v>
                </c:pt>
                <c:pt idx="5">
                  <c:v>16.136370932800151</c:v>
                </c:pt>
                <c:pt idx="6">
                  <c:v>18.94569952425497</c:v>
                </c:pt>
                <c:pt idx="7">
                  <c:v>21.752838276368422</c:v>
                </c:pt>
                <c:pt idx="8">
                  <c:v>24.563041333910075</c:v>
                </c:pt>
                <c:pt idx="9">
                  <c:v>27.405211570011382</c:v>
                </c:pt>
                <c:pt idx="10">
                  <c:v>30.318599512703951</c:v>
                </c:pt>
                <c:pt idx="11">
                  <c:v>33.316876563885174</c:v>
                </c:pt>
                <c:pt idx="12">
                  <c:v>36.381511153575453</c:v>
                </c:pt>
                <c:pt idx="13">
                  <c:v>39.462708320648041</c:v>
                </c:pt>
                <c:pt idx="14">
                  <c:v>42.538372054244277</c:v>
                </c:pt>
                <c:pt idx="15">
                  <c:v>45.613271231955558</c:v>
                </c:pt>
                <c:pt idx="16">
                  <c:v>48.691031426929278</c:v>
                </c:pt>
                <c:pt idx="17">
                  <c:v>51.795540884400218</c:v>
                </c:pt>
                <c:pt idx="18">
                  <c:v>54.96943607632177</c:v>
                </c:pt>
                <c:pt idx="19">
                  <c:v>58.236839705807242</c:v>
                </c:pt>
                <c:pt idx="20">
                  <c:v>61.574891186498611</c:v>
                </c:pt>
                <c:pt idx="21">
                  <c:v>64.92335435345116</c:v>
                </c:pt>
                <c:pt idx="22">
                  <c:v>68.238206896914932</c:v>
                </c:pt>
                <c:pt idx="23">
                  <c:v>71.528565269570478</c:v>
                </c:pt>
                <c:pt idx="24">
                  <c:v>74.819521377489764</c:v>
                </c:pt>
                <c:pt idx="25">
                  <c:v>78.146600069115365</c:v>
                </c:pt>
                <c:pt idx="26">
                  <c:v>81.547411201270776</c:v>
                </c:pt>
                <c:pt idx="27">
                  <c:v>85.026731447350301</c:v>
                </c:pt>
                <c:pt idx="28">
                  <c:v>88.569263580173995</c:v>
                </c:pt>
                <c:pt idx="29">
                  <c:v>92.11179571299769</c:v>
                </c:pt>
                <c:pt idx="30">
                  <c:v>95.644863781926759</c:v>
                </c:pt>
                <c:pt idx="31">
                  <c:v>99.172251299333084</c:v>
                </c:pt>
                <c:pt idx="32">
                  <c:v>102.6940506117845</c:v>
                </c:pt>
                <c:pt idx="33">
                  <c:v>106.21896317685703</c:v>
                </c:pt>
                <c:pt idx="34">
                  <c:v>109.77539567937933</c:v>
                </c:pt>
                <c:pt idx="35">
                  <c:v>113.38281211637378</c:v>
                </c:pt>
                <c:pt idx="36">
                  <c:v>117.02760520484136</c:v>
                </c:pt>
                <c:pt idx="37">
                  <c:v>120.6855683551523</c:v>
                </c:pt>
                <c:pt idx="38">
                  <c:v>124.34551409202534</c:v>
                </c:pt>
                <c:pt idx="39">
                  <c:v>128.00586176596406</c:v>
                </c:pt>
                <c:pt idx="40">
                  <c:v>131.6657985334796</c:v>
                </c:pt>
                <c:pt idx="41">
                  <c:v>135.33776237860934</c:v>
                </c:pt>
                <c:pt idx="42">
                  <c:v>139.04036975381001</c:v>
                </c:pt>
                <c:pt idx="43">
                  <c:v>142.78024219605729</c:v>
                </c:pt>
                <c:pt idx="44">
                  <c:v>146.54678643436469</c:v>
                </c:pt>
                <c:pt idx="45">
                  <c:v>150.32295575431911</c:v>
                </c:pt>
                <c:pt idx="46">
                  <c:v>154.0990433156737</c:v>
                </c:pt>
                <c:pt idx="47">
                  <c:v>157.87401453178614</c:v>
                </c:pt>
                <c:pt idx="48">
                  <c:v>161.64900969412938</c:v>
                </c:pt>
                <c:pt idx="49">
                  <c:v>165.43268527619071</c:v>
                </c:pt>
                <c:pt idx="50">
                  <c:v>169.23882839275859</c:v>
                </c:pt>
                <c:pt idx="51">
                  <c:v>173.07278530128846</c:v>
                </c:pt>
                <c:pt idx="52">
                  <c:v>176.92816866840019</c:v>
                </c:pt>
                <c:pt idx="53">
                  <c:v>180.79160980542025</c:v>
                </c:pt>
                <c:pt idx="54">
                  <c:v>184.65539525349843</c:v>
                </c:pt>
                <c:pt idx="55">
                  <c:v>188.51933801460979</c:v>
                </c:pt>
                <c:pt idx="56">
                  <c:v>192.38393699598024</c:v>
                </c:pt>
                <c:pt idx="57">
                  <c:v>196.25590975843767</c:v>
                </c:pt>
                <c:pt idx="58">
                  <c:v>200.14627912220701</c:v>
                </c:pt>
                <c:pt idx="59">
                  <c:v>204.05893210213733</c:v>
                </c:pt>
                <c:pt idx="60">
                  <c:v>207.98757972049287</c:v>
                </c:pt>
                <c:pt idx="61">
                  <c:v>211.92141340852268</c:v>
                </c:pt>
                <c:pt idx="62">
                  <c:v>215.85498917347817</c:v>
                </c:pt>
                <c:pt idx="63">
                  <c:v>219.78826164777632</c:v>
                </c:pt>
                <c:pt idx="64">
                  <c:v>223.72172523216656</c:v>
                </c:pt>
                <c:pt idx="65">
                  <c:v>227.65840698713359</c:v>
                </c:pt>
                <c:pt idx="66">
                  <c:v>231.60652947306599</c:v>
                </c:pt>
                <c:pt idx="67">
                  <c:v>235.57197300739759</c:v>
                </c:pt>
                <c:pt idx="68">
                  <c:v>239.55121035652556</c:v>
                </c:pt>
                <c:pt idx="69">
                  <c:v>243.53248581162813</c:v>
                </c:pt>
                <c:pt idx="70">
                  <c:v>247.507269525938</c:v>
                </c:pt>
                <c:pt idx="71">
                  <c:v>251.47584874435952</c:v>
                </c:pt>
                <c:pt idx="72">
                  <c:v>255.43948998726268</c:v>
                </c:pt>
                <c:pt idx="73">
                  <c:v>259.40355310760765</c:v>
                </c:pt>
                <c:pt idx="74">
                  <c:v>263.37598617897441</c:v>
                </c:pt>
                <c:pt idx="75">
                  <c:v>267.36016710131543</c:v>
                </c:pt>
                <c:pt idx="76">
                  <c:v>271.35252502791161</c:v>
                </c:pt>
                <c:pt idx="77">
                  <c:v>275.3463312298108</c:v>
                </c:pt>
                <c:pt idx="78">
                  <c:v>279.3365737692389</c:v>
                </c:pt>
                <c:pt idx="79">
                  <c:v>283.32215561663583</c:v>
                </c:pt>
                <c:pt idx="80">
                  <c:v>287.30355003062112</c:v>
                </c:pt>
                <c:pt idx="81">
                  <c:v>291.2859120413745</c:v>
                </c:pt>
                <c:pt idx="82">
                  <c:v>295.277345833092</c:v>
                </c:pt>
                <c:pt idx="83">
                  <c:v>299.28188749906559</c:v>
                </c:pt>
                <c:pt idx="84">
                  <c:v>303.29616080828305</c:v>
                </c:pt>
                <c:pt idx="85">
                  <c:v>307.31222528608697</c:v>
                </c:pt>
                <c:pt idx="86">
                  <c:v>311.32544367717242</c:v>
                </c:pt>
                <c:pt idx="87">
                  <c:v>315.33591955354859</c:v>
                </c:pt>
                <c:pt idx="88">
                  <c:v>319.34409846400393</c:v>
                </c:pt>
                <c:pt idx="89">
                  <c:v>323.35452800370609</c:v>
                </c:pt>
                <c:pt idx="90">
                  <c:v>327.37233758143776</c:v>
                </c:pt>
                <c:pt idx="91">
                  <c:v>331.40080520133807</c:v>
                </c:pt>
                <c:pt idx="92">
                  <c:v>335.438884049313</c:v>
                </c:pt>
                <c:pt idx="93">
                  <c:v>339.4791988578811</c:v>
                </c:pt>
                <c:pt idx="94">
                  <c:v>343.51761763646101</c:v>
                </c:pt>
                <c:pt idx="95">
                  <c:v>347.55487029803402</c:v>
                </c:pt>
                <c:pt idx="96">
                  <c:v>351.59168302745132</c:v>
                </c:pt>
                <c:pt idx="97">
                  <c:v>355.63148878581251</c:v>
                </c:pt>
                <c:pt idx="98">
                  <c:v>359.68070027732693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1A4-476C-836E-D723946ECD92}"/>
            </c:ext>
          </c:extLst>
        </c:ser>
        <c:ser>
          <c:idx val="4"/>
          <c:order val="4"/>
          <c:tx>
            <c:v>Alt2a_12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  <c:extLst xmlns:c15="http://schemas.microsoft.com/office/drawing/2012/chart"/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2.557468619485832</c:v>
                </c:pt>
                <c:pt idx="1">
                  <c:v>5.1318155303768593</c:v>
                </c:pt>
                <c:pt idx="2">
                  <c:v>7.750215463346767</c:v>
                </c:pt>
                <c:pt idx="3">
                  <c:v>10.451659142410938</c:v>
                </c:pt>
                <c:pt idx="4">
                  <c:v>13.220588260712921</c:v>
                </c:pt>
                <c:pt idx="5">
                  <c:v>16.011722115372095</c:v>
                </c:pt>
                <c:pt idx="6">
                  <c:v>18.801153334755298</c:v>
                </c:pt>
                <c:pt idx="7">
                  <c:v>21.588576030123246</c:v>
                </c:pt>
                <c:pt idx="8">
                  <c:v>24.37930335113618</c:v>
                </c:pt>
                <c:pt idx="9">
                  <c:v>27.202354606164363</c:v>
                </c:pt>
                <c:pt idx="10">
                  <c:v>30.097049195856393</c:v>
                </c:pt>
                <c:pt idx="11">
                  <c:v>33.077052174298416</c:v>
                </c:pt>
                <c:pt idx="12">
                  <c:v>36.123777106739375</c:v>
                </c:pt>
                <c:pt idx="13">
                  <c:v>39.187308214469454</c:v>
                </c:pt>
                <c:pt idx="14">
                  <c:v>42.245507235843654</c:v>
                </c:pt>
                <c:pt idx="15">
                  <c:v>45.303205091193441</c:v>
                </c:pt>
                <c:pt idx="16">
                  <c:v>48.364055322101834</c:v>
                </c:pt>
                <c:pt idx="17">
                  <c:v>51.451933832117703</c:v>
                </c:pt>
                <c:pt idx="18">
                  <c:v>54.609497161247084</c:v>
                </c:pt>
                <c:pt idx="19">
                  <c:v>57.860894790226446</c:v>
                </c:pt>
                <c:pt idx="20">
                  <c:v>61.183468820279032</c:v>
                </c:pt>
                <c:pt idx="21">
                  <c:v>64.517797377869726</c:v>
                </c:pt>
                <c:pt idx="22">
                  <c:v>67.821045372989957</c:v>
                </c:pt>
                <c:pt idx="23">
                  <c:v>71.101508737676554</c:v>
                </c:pt>
                <c:pt idx="24">
                  <c:v>74.383661075373126</c:v>
                </c:pt>
                <c:pt idx="25">
                  <c:v>77.702888934194036</c:v>
                </c:pt>
                <c:pt idx="26">
                  <c:v>81.096016638214522</c:v>
                </c:pt>
                <c:pt idx="27">
                  <c:v>84.567838482221106</c:v>
                </c:pt>
                <c:pt idx="28">
                  <c:v>88.10313852882021</c:v>
                </c:pt>
                <c:pt idx="29">
                  <c:v>91.638438575419315</c:v>
                </c:pt>
                <c:pt idx="30">
                  <c:v>95.164372938328754</c:v>
                </c:pt>
                <c:pt idx="31">
                  <c:v>98.684708846269231</c:v>
                </c:pt>
                <c:pt idx="32">
                  <c:v>102.19952667808639</c:v>
                </c:pt>
                <c:pt idx="33">
                  <c:v>105.71752731096328</c:v>
                </c:pt>
                <c:pt idx="34">
                  <c:v>109.26713534292918</c:v>
                </c:pt>
                <c:pt idx="35">
                  <c:v>112.86778673529621</c:v>
                </c:pt>
                <c:pt idx="36">
                  <c:v>116.50588896138945</c:v>
                </c:pt>
                <c:pt idx="37">
                  <c:v>120.15726614440136</c:v>
                </c:pt>
                <c:pt idx="38">
                  <c:v>123.81071151231694</c:v>
                </c:pt>
                <c:pt idx="39">
                  <c:v>127.4646468818064</c:v>
                </c:pt>
                <c:pt idx="40">
                  <c:v>131.11825556243912</c:v>
                </c:pt>
                <c:pt idx="41">
                  <c:v>134.7839659740342</c:v>
                </c:pt>
                <c:pt idx="42">
                  <c:v>138.48039473166887</c:v>
                </c:pt>
                <c:pt idx="43">
                  <c:v>142.21415816879221</c:v>
                </c:pt>
                <c:pt idx="44">
                  <c:v>145.97466538608006</c:v>
                </c:pt>
                <c:pt idx="45">
                  <c:v>149.74485281446005</c:v>
                </c:pt>
                <c:pt idx="46">
                  <c:v>153.51500859716867</c:v>
                </c:pt>
                <c:pt idx="47">
                  <c:v>157.28409710350513</c:v>
                </c:pt>
                <c:pt idx="48">
                  <c:v>161.05328468550181</c:v>
                </c:pt>
                <c:pt idx="49">
                  <c:v>164.83120564916743</c:v>
                </c:pt>
                <c:pt idx="50">
                  <c:v>168.63164257182385</c:v>
                </c:pt>
                <c:pt idx="51">
                  <c:v>172.45993525771087</c:v>
                </c:pt>
                <c:pt idx="52">
                  <c:v>176.30970334361652</c:v>
                </c:pt>
                <c:pt idx="53">
                  <c:v>180.16758198430907</c:v>
                </c:pt>
                <c:pt idx="54">
                  <c:v>184.02585633614223</c:v>
                </c:pt>
                <c:pt idx="55">
                  <c:v>187.88433607309966</c:v>
                </c:pt>
                <c:pt idx="56">
                  <c:v>191.74352992022972</c:v>
                </c:pt>
                <c:pt idx="57">
                  <c:v>195.61013858359576</c:v>
                </c:pt>
                <c:pt idx="58">
                  <c:v>199.4951881223671</c:v>
                </c:pt>
                <c:pt idx="59">
                  <c:v>203.40257492451681</c:v>
                </c:pt>
                <c:pt idx="60">
                  <c:v>207.32600483172945</c:v>
                </c:pt>
                <c:pt idx="61">
                  <c:v>211.25466760117217</c:v>
                </c:pt>
                <c:pt idx="62">
                  <c:v>215.18311541213075</c:v>
                </c:pt>
                <c:pt idx="63">
                  <c:v>219.11130732249538</c:v>
                </c:pt>
                <c:pt idx="64">
                  <c:v>223.03972507467603</c:v>
                </c:pt>
                <c:pt idx="65">
                  <c:v>226.97139257225393</c:v>
                </c:pt>
                <c:pt idx="66">
                  <c:v>230.91454233931483</c:v>
                </c:pt>
                <c:pt idx="67">
                  <c:v>234.87504442643623</c:v>
                </c:pt>
                <c:pt idx="68">
                  <c:v>238.8493694922517</c:v>
                </c:pt>
                <c:pt idx="69">
                  <c:v>242.82576943268552</c:v>
                </c:pt>
                <c:pt idx="70">
                  <c:v>246.79572055921184</c:v>
                </c:pt>
                <c:pt idx="71">
                  <c:v>250.75950316028874</c:v>
                </c:pt>
                <c:pt idx="72">
                  <c:v>254.7183806409349</c:v>
                </c:pt>
                <c:pt idx="73">
                  <c:v>258.67771195957357</c:v>
                </c:pt>
                <c:pt idx="74">
                  <c:v>262.64544716285769</c:v>
                </c:pt>
                <c:pt idx="75">
                  <c:v>266.62496703921397</c:v>
                </c:pt>
                <c:pt idx="76">
                  <c:v>270.61269940910336</c:v>
                </c:pt>
                <c:pt idx="77">
                  <c:v>274.6019062326161</c:v>
                </c:pt>
                <c:pt idx="78">
                  <c:v>278.58756316194717</c:v>
                </c:pt>
                <c:pt idx="79">
                  <c:v>282.56856147948179</c:v>
                </c:pt>
                <c:pt idx="80">
                  <c:v>286.5453878883788</c:v>
                </c:pt>
                <c:pt idx="81">
                  <c:v>290.52319987770852</c:v>
                </c:pt>
                <c:pt idx="82">
                  <c:v>294.51011871779417</c:v>
                </c:pt>
                <c:pt idx="83">
                  <c:v>298.51017455896294</c:v>
                </c:pt>
                <c:pt idx="84">
                  <c:v>302.51998384138517</c:v>
                </c:pt>
                <c:pt idx="85">
                  <c:v>306.53160006457529</c:v>
                </c:pt>
                <c:pt idx="86">
                  <c:v>310.54038846756919</c:v>
                </c:pt>
                <c:pt idx="87">
                  <c:v>314.54644071331347</c:v>
                </c:pt>
                <c:pt idx="88">
                  <c:v>318.55021220534593</c:v>
                </c:pt>
                <c:pt idx="89">
                  <c:v>322.55624969080901</c:v>
                </c:pt>
                <c:pt idx="90">
                  <c:v>326.5696849261634</c:v>
                </c:pt>
                <c:pt idx="91">
                  <c:v>330.59380406875113</c:v>
                </c:pt>
                <c:pt idx="92">
                  <c:v>334.62755496212441</c:v>
                </c:pt>
                <c:pt idx="93">
                  <c:v>338.66355950243525</c:v>
                </c:pt>
                <c:pt idx="94">
                  <c:v>342.69769099780319</c:v>
                </c:pt>
                <c:pt idx="95">
                  <c:v>346.73067044101407</c:v>
                </c:pt>
                <c:pt idx="96">
                  <c:v>350.76322831576027</c:v>
                </c:pt>
                <c:pt idx="97">
                  <c:v>354.79880263181576</c:v>
                </c:pt>
                <c:pt idx="98">
                  <c:v>358.84381029133709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1A4-476C-836E-D723946ECD92}"/>
            </c:ext>
          </c:extLst>
        </c:ser>
        <c:ser>
          <c:idx val="7"/>
          <c:order val="7"/>
          <c:tx>
            <c:v>Alt2a_12_L</c:v>
          </c:tx>
          <c:spPr>
            <a:ln w="19050" cap="rnd">
              <a:solidFill>
                <a:srgbClr val="7030A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  <c:extLst xmlns:c15="http://schemas.microsoft.com/office/drawing/2012/chart"/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2.3649226066019371</c:v>
                </c:pt>
                <c:pt idx="1">
                  <c:v>4.7500304385845089</c:v>
                </c:pt>
                <c:pt idx="2">
                  <c:v>7.1825915910756972</c:v>
                </c:pt>
                <c:pt idx="3">
                  <c:v>9.7017313013523889</c:v>
                </c:pt>
                <c:pt idx="4">
                  <c:v>12.291427220248089</c:v>
                </c:pt>
                <c:pt idx="5">
                  <c:v>14.905035016412612</c:v>
                </c:pt>
                <c:pt idx="6">
                  <c:v>17.518361370305449</c:v>
                </c:pt>
                <c:pt idx="7">
                  <c:v>20.131498384714128</c:v>
                </c:pt>
                <c:pt idx="8">
                  <c:v>22.750121188241351</c:v>
                </c:pt>
                <c:pt idx="9">
                  <c:v>25.403966968351234</c:v>
                </c:pt>
                <c:pt idx="10">
                  <c:v>28.132716250069361</c:v>
                </c:pt>
                <c:pt idx="11">
                  <c:v>30.949987446225411</c:v>
                </c:pt>
                <c:pt idx="12">
                  <c:v>33.837092772253399</c:v>
                </c:pt>
                <c:pt idx="13">
                  <c:v>36.743149254367111</c:v>
                </c:pt>
                <c:pt idx="14">
                  <c:v>39.645757737656638</c:v>
                </c:pt>
                <c:pt idx="15">
                  <c:v>42.550200197404955</c:v>
                </c:pt>
                <c:pt idx="16">
                  <c:v>45.460312347397242</c:v>
                </c:pt>
                <c:pt idx="17">
                  <c:v>48.400105561439688</c:v>
                </c:pt>
                <c:pt idx="18">
                  <c:v>51.412472281695067</c:v>
                </c:pt>
                <c:pt idx="19">
                  <c:v>54.521474437780526</c:v>
                </c:pt>
                <c:pt idx="20">
                  <c:v>57.702610101437301</c:v>
                </c:pt>
                <c:pt idx="21">
                  <c:v>60.889512075713441</c:v>
                </c:pt>
                <c:pt idx="22">
                  <c:v>64.028654702595134</c:v>
                </c:pt>
                <c:pt idx="23">
                  <c:v>67.125063466654609</c:v>
                </c:pt>
                <c:pt idx="24">
                  <c:v>70.211102491356286</c:v>
                </c:pt>
                <c:pt idx="25">
                  <c:v>73.33166285526076</c:v>
                </c:pt>
                <c:pt idx="26">
                  <c:v>76.528248242172211</c:v>
                </c:pt>
                <c:pt idx="27">
                  <c:v>79.807183667301146</c:v>
                </c:pt>
                <c:pt idx="28">
                  <c:v>83.156080889865251</c:v>
                </c:pt>
                <c:pt idx="29">
                  <c:v>86.504978112429356</c:v>
                </c:pt>
                <c:pt idx="30">
                  <c:v>89.846824333100244</c:v>
                </c:pt>
                <c:pt idx="31">
                  <c:v>93.185171873928539</c:v>
                </c:pt>
                <c:pt idx="32">
                  <c:v>96.519779910865509</c:v>
                </c:pt>
                <c:pt idx="33">
                  <c:v>99.85916460986985</c:v>
                </c:pt>
                <c:pt idx="34">
                  <c:v>103.23170045634767</c:v>
                </c:pt>
                <c:pt idx="35">
                  <c:v>106.65640854427667</c:v>
                </c:pt>
                <c:pt idx="36">
                  <c:v>110.12000874795675</c:v>
                </c:pt>
                <c:pt idx="37">
                  <c:v>113.59861362824918</c:v>
                </c:pt>
                <c:pt idx="38">
                  <c:v>117.08114453846449</c:v>
                </c:pt>
                <c:pt idx="39">
                  <c:v>120.56590276216275</c:v>
                </c:pt>
                <c:pt idx="40">
                  <c:v>124.05175316330899</c:v>
                </c:pt>
                <c:pt idx="41">
                  <c:v>127.55129479288621</c:v>
                </c:pt>
                <c:pt idx="42">
                  <c:v>131.08321044262465</c:v>
                </c:pt>
                <c:pt idx="43">
                  <c:v>134.65385393724415</c:v>
                </c:pt>
                <c:pt idx="44">
                  <c:v>138.25249147682587</c:v>
                </c:pt>
                <c:pt idx="45">
                  <c:v>141.86186013907084</c:v>
                </c:pt>
                <c:pt idx="46">
                  <c:v>145.47198405505267</c:v>
                </c:pt>
                <c:pt idx="47">
                  <c:v>149.08186144314664</c:v>
                </c:pt>
                <c:pt idx="48">
                  <c:v>152.69282738361917</c:v>
                </c:pt>
                <c:pt idx="49">
                  <c:v>156.31353970689088</c:v>
                </c:pt>
                <c:pt idx="50">
                  <c:v>159.95768309540128</c:v>
                </c:pt>
                <c:pt idx="51">
                  <c:v>163.63051726933531</c:v>
                </c:pt>
                <c:pt idx="52">
                  <c:v>167.32565674342732</c:v>
                </c:pt>
                <c:pt idx="53">
                  <c:v>171.02973943475445</c:v>
                </c:pt>
                <c:pt idx="54">
                  <c:v>174.73504962294231</c:v>
                </c:pt>
                <c:pt idx="55">
                  <c:v>178.44139087627428</c:v>
                </c:pt>
                <c:pt idx="56">
                  <c:v>182.14921167829146</c:v>
                </c:pt>
                <c:pt idx="57">
                  <c:v>185.86524844873915</c:v>
                </c:pt>
                <c:pt idx="58">
                  <c:v>189.60065801566583</c:v>
                </c:pt>
                <c:pt idx="59">
                  <c:v>193.35936820095586</c:v>
                </c:pt>
                <c:pt idx="60">
                  <c:v>197.13512074761272</c:v>
                </c:pt>
                <c:pt idx="61">
                  <c:v>200.91700192536823</c:v>
                </c:pt>
                <c:pt idx="62">
                  <c:v>204.69945778633976</c:v>
                </c:pt>
                <c:pt idx="63">
                  <c:v>208.48247895965812</c:v>
                </c:pt>
                <c:pt idx="64">
                  <c:v>212.2664869259622</c:v>
                </c:pt>
                <c:pt idx="65">
                  <c:v>216.05444451100507</c:v>
                </c:pt>
                <c:pt idx="66">
                  <c:v>219.85452275277117</c:v>
                </c:pt>
                <c:pt idx="67">
                  <c:v>223.67257604739436</c:v>
                </c:pt>
                <c:pt idx="68">
                  <c:v>227.50506147823327</c:v>
                </c:pt>
                <c:pt idx="69">
                  <c:v>231.34042895083888</c:v>
                </c:pt>
                <c:pt idx="70">
                  <c:v>235.17017992802738</c:v>
                </c:pt>
                <c:pt idx="71">
                  <c:v>238.99437346208171</c:v>
                </c:pt>
                <c:pt idx="72">
                  <c:v>242.81413791862474</c:v>
                </c:pt>
                <c:pt idx="73">
                  <c:v>246.63493359506049</c:v>
                </c:pt>
                <c:pt idx="74">
                  <c:v>250.46492567576399</c:v>
                </c:pt>
                <c:pt idx="75">
                  <c:v>254.30759102180707</c:v>
                </c:pt>
                <c:pt idx="76">
                  <c:v>258.15926654951699</c:v>
                </c:pt>
                <c:pt idx="77">
                  <c:v>262.01282862505627</c:v>
                </c:pt>
                <c:pt idx="78">
                  <c:v>265.86306029779848</c:v>
                </c:pt>
                <c:pt idx="79">
                  <c:v>269.70895759650432</c:v>
                </c:pt>
                <c:pt idx="80">
                  <c:v>273.55099774758554</c:v>
                </c:pt>
                <c:pt idx="81">
                  <c:v>277.39439794425829</c:v>
                </c:pt>
                <c:pt idx="82">
                  <c:v>281.24747725452835</c:v>
                </c:pt>
                <c:pt idx="83">
                  <c:v>285.11428827833834</c:v>
                </c:pt>
                <c:pt idx="84">
                  <c:v>288.99137048302845</c:v>
                </c:pt>
                <c:pt idx="85">
                  <c:v>292.87070672529131</c:v>
                </c:pt>
                <c:pt idx="86">
                  <c:v>296.74762524662714</c:v>
                </c:pt>
                <c:pt idx="87">
                  <c:v>300.62217907999855</c:v>
                </c:pt>
                <c:pt idx="88">
                  <c:v>304.49481647091841</c:v>
                </c:pt>
                <c:pt idx="89">
                  <c:v>308.37007591588309</c:v>
                </c:pt>
                <c:pt idx="90">
                  <c:v>312.2531450524549</c:v>
                </c:pt>
                <c:pt idx="91">
                  <c:v>316.14739853869844</c:v>
                </c:pt>
                <c:pt idx="92">
                  <c:v>320.05184283464297</c:v>
                </c:pt>
                <c:pt idx="93">
                  <c:v>323.95906756365866</c:v>
                </c:pt>
                <c:pt idx="94">
                  <c:v>327.86500633442273</c:v>
                </c:pt>
                <c:pt idx="95">
                  <c:v>331.77043789435817</c:v>
                </c:pt>
                <c:pt idx="96">
                  <c:v>335.67605631129578</c:v>
                </c:pt>
                <c:pt idx="97">
                  <c:v>339.58534983779896</c:v>
                </c:pt>
                <c:pt idx="98">
                  <c:v>343.5047533313475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1A4-476C-836E-D723946ECD92}"/>
            </c:ext>
          </c:extLst>
        </c:ser>
        <c:ser>
          <c:idx val="10"/>
          <c:order val="10"/>
          <c:tx>
            <c:v>Alt2a_11_H</c:v>
          </c:tx>
          <c:spPr>
            <a:ln w="1905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2.1270468520460386</c:v>
                </c:pt>
                <c:pt idx="1">
                  <c:v>4.2782544236890825</c:v>
                </c:pt>
                <c:pt idx="2">
                  <c:v>6.4809994389177286</c:v>
                </c:pt>
                <c:pt idx="3">
                  <c:v>8.7745401327262798</c:v>
                </c:pt>
                <c:pt idx="4">
                  <c:v>11.142255567937291</c:v>
                </c:pt>
                <c:pt idx="5">
                  <c:v>13.535914698560546</c:v>
                </c:pt>
                <c:pt idx="6">
                  <c:v>15.931000641519862</c:v>
                </c:pt>
                <c:pt idx="7">
                  <c:v>18.328077163088896</c:v>
                </c:pt>
                <c:pt idx="8">
                  <c:v>20.733251937229713</c:v>
                </c:pt>
                <c:pt idx="9">
                  <c:v>23.177158613842895</c:v>
                </c:pt>
                <c:pt idx="10">
                  <c:v>25.699979630917984</c:v>
                </c:pt>
                <c:pt idx="11">
                  <c:v>28.315241455485943</c:v>
                </c:pt>
                <c:pt idx="12">
                  <c:v>31.004085523125532</c:v>
                </c:pt>
                <c:pt idx="13">
                  <c:v>33.714467951065487</c:v>
                </c:pt>
                <c:pt idx="14">
                  <c:v>36.423674096260235</c:v>
                </c:pt>
                <c:pt idx="15">
                  <c:v>39.137525918855019</c:v>
                </c:pt>
                <c:pt idx="16">
                  <c:v>41.860078606375644</c:v>
                </c:pt>
                <c:pt idx="17">
                  <c:v>44.6155024607868</c:v>
                </c:pt>
                <c:pt idx="18">
                  <c:v>47.446991929999299</c:v>
                </c:pt>
                <c:pt idx="19">
                  <c:v>50.378558331289433</c:v>
                </c:pt>
                <c:pt idx="20">
                  <c:v>53.38382570013593</c:v>
                </c:pt>
                <c:pt idx="21">
                  <c:v>56.389558769323166</c:v>
                </c:pt>
                <c:pt idx="22">
                  <c:v>59.331292803118629</c:v>
                </c:pt>
                <c:pt idx="23">
                  <c:v>62.210433831275189</c:v>
                </c:pt>
                <c:pt idx="24">
                  <c:v>65.067215596283134</c:v>
                </c:pt>
                <c:pt idx="25">
                  <c:v>67.956211683334132</c:v>
                </c:pt>
                <c:pt idx="26">
                  <c:v>70.923730894211374</c:v>
                </c:pt>
                <c:pt idx="27">
                  <c:v>73.977650873436076</c:v>
                </c:pt>
                <c:pt idx="28">
                  <c:v>77.108709965119886</c:v>
                </c:pt>
                <c:pt idx="29">
                  <c:v>80.239769056803695</c:v>
                </c:pt>
                <c:pt idx="30">
                  <c:v>83.366372420259509</c:v>
                </c:pt>
                <c:pt idx="31">
                  <c:v>86.49183632851576</c:v>
                </c:pt>
                <c:pt idx="32">
                  <c:v>89.615569255851113</c:v>
                </c:pt>
                <c:pt idx="33">
                  <c:v>92.745882185075246</c:v>
                </c:pt>
                <c:pt idx="34">
                  <c:v>95.911087582476043</c:v>
                </c:pt>
                <c:pt idx="35">
                  <c:v>99.129745305096236</c:v>
                </c:pt>
                <c:pt idx="36">
                  <c:v>102.38892392521646</c:v>
                </c:pt>
                <c:pt idx="37">
                  <c:v>105.6650574170968</c:v>
                </c:pt>
                <c:pt idx="38">
                  <c:v>108.94720901570166</c:v>
                </c:pt>
                <c:pt idx="39">
                  <c:v>112.23354489998137</c:v>
                </c:pt>
                <c:pt idx="40">
                  <c:v>115.52257505302683</c:v>
                </c:pt>
                <c:pt idx="41">
                  <c:v>118.8270881797424</c:v>
                </c:pt>
                <c:pt idx="42">
                  <c:v>122.16584182890017</c:v>
                </c:pt>
                <c:pt idx="43">
                  <c:v>125.54489695276959</c:v>
                </c:pt>
                <c:pt idx="44">
                  <c:v>128.95336030765736</c:v>
                </c:pt>
                <c:pt idx="45">
                  <c:v>132.37374619009256</c:v>
                </c:pt>
                <c:pt idx="46">
                  <c:v>135.79578222475519</c:v>
                </c:pt>
                <c:pt idx="47">
                  <c:v>139.2185034186561</c:v>
                </c:pt>
                <c:pt idx="48">
                  <c:v>142.64343236159107</c:v>
                </c:pt>
                <c:pt idx="49">
                  <c:v>146.07925096097813</c:v>
                </c:pt>
                <c:pt idx="50">
                  <c:v>149.53953111444167</c:v>
                </c:pt>
                <c:pt idx="51">
                  <c:v>153.02943913886895</c:v>
                </c:pt>
                <c:pt idx="52">
                  <c:v>156.54258049281759</c:v>
                </c:pt>
                <c:pt idx="53">
                  <c:v>160.06559277541933</c:v>
                </c:pt>
                <c:pt idx="54">
                  <c:v>163.59075576045802</c:v>
                </c:pt>
                <c:pt idx="55">
                  <c:v>167.1178646635602</c:v>
                </c:pt>
                <c:pt idx="56">
                  <c:v>170.64729843831046</c:v>
                </c:pt>
                <c:pt idx="57">
                  <c:v>174.18583304560829</c:v>
                </c:pt>
                <c:pt idx="58">
                  <c:v>177.74477276845974</c:v>
                </c:pt>
                <c:pt idx="59">
                  <c:v>181.3280807559926</c:v>
                </c:pt>
                <c:pt idx="60">
                  <c:v>184.92954039148606</c:v>
                </c:pt>
                <c:pt idx="61">
                  <c:v>188.53812197976498</c:v>
                </c:pt>
                <c:pt idx="62">
                  <c:v>192.14815311601726</c:v>
                </c:pt>
                <c:pt idx="63">
                  <c:v>195.75965989208694</c:v>
                </c:pt>
                <c:pt idx="64">
                  <c:v>199.37299530429422</c:v>
                </c:pt>
                <c:pt idx="65">
                  <c:v>202.99105305667564</c:v>
                </c:pt>
                <c:pt idx="66">
                  <c:v>206.62193433955878</c:v>
                </c:pt>
                <c:pt idx="67">
                  <c:v>210.27147606087601</c:v>
                </c:pt>
                <c:pt idx="68">
                  <c:v>213.93612041594355</c:v>
                </c:pt>
                <c:pt idx="69">
                  <c:v>217.60454329085019</c:v>
                </c:pt>
                <c:pt idx="70">
                  <c:v>221.26827636357177</c:v>
                </c:pt>
                <c:pt idx="71">
                  <c:v>224.92713005017248</c:v>
                </c:pt>
                <c:pt idx="72">
                  <c:v>228.58208185726087</c:v>
                </c:pt>
                <c:pt idx="73">
                  <c:v>232.23870926195823</c:v>
                </c:pt>
                <c:pt idx="74">
                  <c:v>235.90542294593718</c:v>
                </c:pt>
                <c:pt idx="75">
                  <c:v>239.585811179785</c:v>
                </c:pt>
                <c:pt idx="76">
                  <c:v>243.27610942841301</c:v>
                </c:pt>
                <c:pt idx="77">
                  <c:v>246.9687566935026</c:v>
                </c:pt>
                <c:pt idx="78">
                  <c:v>250.6583186958517</c:v>
                </c:pt>
                <c:pt idx="79">
                  <c:v>254.34391156606424</c:v>
                </c:pt>
                <c:pt idx="80">
                  <c:v>258.02600297877763</c:v>
                </c:pt>
                <c:pt idx="81">
                  <c:v>261.70987918934321</c:v>
                </c:pt>
                <c:pt idx="82">
                  <c:v>265.40408738312294</c:v>
                </c:pt>
                <c:pt idx="83">
                  <c:v>269.11270785035646</c:v>
                </c:pt>
                <c:pt idx="84">
                  <c:v>272.83219312422449</c:v>
                </c:pt>
                <c:pt idx="85">
                  <c:v>276.55444553808383</c:v>
                </c:pt>
                <c:pt idx="86">
                  <c:v>280.27475136367246</c:v>
                </c:pt>
                <c:pt idx="87">
                  <c:v>283.99311802693387</c:v>
                </c:pt>
                <c:pt idx="88">
                  <c:v>287.70998513319444</c:v>
                </c:pt>
                <c:pt idx="89">
                  <c:v>291.42988044450419</c:v>
                </c:pt>
                <c:pt idx="90">
                  <c:v>295.15805499392798</c:v>
                </c:pt>
                <c:pt idx="91">
                  <c:v>298.89798469219289</c:v>
                </c:pt>
                <c:pt idx="92">
                  <c:v>302.64874227255632</c:v>
                </c:pt>
                <c:pt idx="93">
                  <c:v>306.40288067301486</c:v>
                </c:pt>
                <c:pt idx="94">
                  <c:v>310.15640333913296</c:v>
                </c:pt>
                <c:pt idx="95">
                  <c:v>313.91015508183312</c:v>
                </c:pt>
                <c:pt idx="96">
                  <c:v>317.66478618300857</c:v>
                </c:pt>
                <c:pt idx="97">
                  <c:v>321.42384003388759</c:v>
                </c:pt>
                <c:pt idx="98">
                  <c:v>325.19377096737111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1A4-476C-836E-D723946ECD92}"/>
            </c:ext>
          </c:extLst>
        </c:ser>
        <c:ser>
          <c:idx val="13"/>
          <c:order val="13"/>
          <c:tx>
            <c:v>Alt2a_11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2.1327572673651241</c:v>
                </c:pt>
                <c:pt idx="1">
                  <c:v>4.2983108532392027</c:v>
                </c:pt>
                <c:pt idx="2">
                  <c:v>6.5230967316675716</c:v>
                </c:pt>
                <c:pt idx="3">
                  <c:v>8.8413562790734801</c:v>
                </c:pt>
                <c:pt idx="4">
                  <c:v>11.236204247401981</c:v>
                </c:pt>
                <c:pt idx="5">
                  <c:v>13.658564344756311</c:v>
                </c:pt>
                <c:pt idx="6">
                  <c:v>16.082996549134712</c:v>
                </c:pt>
                <c:pt idx="7">
                  <c:v>18.509914919434213</c:v>
                </c:pt>
                <c:pt idx="8">
                  <c:v>20.946112910098506</c:v>
                </c:pt>
                <c:pt idx="9">
                  <c:v>23.423724907802512</c:v>
                </c:pt>
                <c:pt idx="10">
                  <c:v>25.983583039941447</c:v>
                </c:pt>
                <c:pt idx="11">
                  <c:v>28.640858485387554</c:v>
                </c:pt>
                <c:pt idx="12">
                  <c:v>31.377403785885051</c:v>
                </c:pt>
                <c:pt idx="13">
                  <c:v>34.139649376378998</c:v>
                </c:pt>
                <c:pt idx="14">
                  <c:v>36.903903595295851</c:v>
                </c:pt>
                <c:pt idx="15">
                  <c:v>39.676171806798664</c:v>
                </c:pt>
                <c:pt idx="16">
                  <c:v>42.459822079282176</c:v>
                </c:pt>
                <c:pt idx="17">
                  <c:v>45.27697795753771</c:v>
                </c:pt>
                <c:pt idx="18">
                  <c:v>48.169743870967004</c:v>
                </c:pt>
                <c:pt idx="19">
                  <c:v>51.250980584294474</c:v>
                </c:pt>
                <c:pt idx="20">
                  <c:v>54.413320595564628</c:v>
                </c:pt>
                <c:pt idx="21">
                  <c:v>57.581580753808794</c:v>
                </c:pt>
                <c:pt idx="22">
                  <c:v>60.691121075269272</c:v>
                </c:pt>
                <c:pt idx="23">
                  <c:v>63.753321033259148</c:v>
                </c:pt>
                <c:pt idx="24">
                  <c:v>66.822558134241092</c:v>
                </c:pt>
                <c:pt idx="25">
                  <c:v>69.956965609305755</c:v>
                </c:pt>
                <c:pt idx="26">
                  <c:v>73.195009292060035</c:v>
                </c:pt>
                <c:pt idx="27">
                  <c:v>76.535074277765517</c:v>
                </c:pt>
                <c:pt idx="28">
                  <c:v>79.972323005348542</c:v>
                </c:pt>
                <c:pt idx="29">
                  <c:v>83.409571732931568</c:v>
                </c:pt>
                <c:pt idx="30">
                  <c:v>86.850996577159762</c:v>
                </c:pt>
                <c:pt idx="31">
                  <c:v>90.299488025240635</c:v>
                </c:pt>
                <c:pt idx="32">
                  <c:v>93.752701138035874</c:v>
                </c:pt>
                <c:pt idx="33">
                  <c:v>97.217501408549396</c:v>
                </c:pt>
                <c:pt idx="34">
                  <c:v>100.72219549127794</c:v>
                </c:pt>
                <c:pt idx="35">
                  <c:v>104.28529445617893</c:v>
                </c:pt>
                <c:pt idx="36">
                  <c:v>107.89151038368578</c:v>
                </c:pt>
                <c:pt idx="37">
                  <c:v>111.51446857804818</c:v>
                </c:pt>
                <c:pt idx="38">
                  <c:v>115.14181309763784</c:v>
                </c:pt>
                <c:pt idx="39">
                  <c:v>118.77129614572932</c:v>
                </c:pt>
                <c:pt idx="40">
                  <c:v>122.4013791931081</c:v>
                </c:pt>
                <c:pt idx="41">
                  <c:v>126.04566288112164</c:v>
                </c:pt>
                <c:pt idx="42">
                  <c:v>129.72430013171623</c:v>
                </c:pt>
                <c:pt idx="43">
                  <c:v>133.44402696277973</c:v>
                </c:pt>
                <c:pt idx="44">
                  <c:v>137.19330345756995</c:v>
                </c:pt>
                <c:pt idx="45">
                  <c:v>140.95351417018347</c:v>
                </c:pt>
                <c:pt idx="46">
                  <c:v>144.71376185475211</c:v>
                </c:pt>
                <c:pt idx="47">
                  <c:v>148.47294058762989</c:v>
                </c:pt>
                <c:pt idx="48">
                  <c:v>152.23251481471584</c:v>
                </c:pt>
                <c:pt idx="49">
                  <c:v>156.00174071552448</c:v>
                </c:pt>
                <c:pt idx="50">
                  <c:v>159.79520724876102</c:v>
                </c:pt>
                <c:pt idx="51">
                  <c:v>163.61849325422105</c:v>
                </c:pt>
                <c:pt idx="52">
                  <c:v>167.46476738351527</c:v>
                </c:pt>
                <c:pt idx="53">
                  <c:v>171.31973920795136</c:v>
                </c:pt>
                <c:pt idx="54">
                  <c:v>175.17518300415026</c:v>
                </c:pt>
                <c:pt idx="55">
                  <c:v>179.03095428176783</c:v>
                </c:pt>
                <c:pt idx="56">
                  <c:v>182.88754763531938</c:v>
                </c:pt>
                <c:pt idx="57">
                  <c:v>186.75228812759426</c:v>
                </c:pt>
                <c:pt idx="58">
                  <c:v>190.63730296349365</c:v>
                </c:pt>
                <c:pt idx="59">
                  <c:v>194.54687337328227</c:v>
                </c:pt>
                <c:pt idx="60">
                  <c:v>198.47438177131815</c:v>
                </c:pt>
                <c:pt idx="61">
                  <c:v>202.4080933095957</c:v>
                </c:pt>
                <c:pt idx="62">
                  <c:v>206.34202031892798</c:v>
                </c:pt>
                <c:pt idx="63">
                  <c:v>210.27621720078045</c:v>
                </c:pt>
                <c:pt idx="64">
                  <c:v>214.21112482245857</c:v>
                </c:pt>
                <c:pt idx="65">
                  <c:v>218.14992606353266</c:v>
                </c:pt>
                <c:pt idx="66">
                  <c:v>222.1013525580303</c:v>
                </c:pt>
                <c:pt idx="67">
                  <c:v>226.07172202321462</c:v>
                </c:pt>
                <c:pt idx="68">
                  <c:v>230.05725712902586</c:v>
                </c:pt>
                <c:pt idx="69">
                  <c:v>234.04576262403125</c:v>
                </c:pt>
                <c:pt idx="70">
                  <c:v>238.02817359866927</c:v>
                </c:pt>
                <c:pt idx="71">
                  <c:v>242.00438914860837</c:v>
                </c:pt>
                <c:pt idx="72">
                  <c:v>245.9755426878082</c:v>
                </c:pt>
                <c:pt idx="73">
                  <c:v>249.94758502123051</c:v>
                </c:pt>
                <c:pt idx="74">
                  <c:v>253.929484712418</c:v>
                </c:pt>
                <c:pt idx="75">
                  <c:v>257.92505922004449</c:v>
                </c:pt>
                <c:pt idx="76">
                  <c:v>261.93033029463913</c:v>
                </c:pt>
                <c:pt idx="77">
                  <c:v>265.93732356372431</c:v>
                </c:pt>
                <c:pt idx="78">
                  <c:v>269.94029965370612</c:v>
                </c:pt>
                <c:pt idx="79">
                  <c:v>273.93830304839696</c:v>
                </c:pt>
                <c:pt idx="80">
                  <c:v>277.9317884441366</c:v>
                </c:pt>
                <c:pt idx="81">
                  <c:v>281.92644190428757</c:v>
                </c:pt>
                <c:pt idx="82">
                  <c:v>285.93137332495996</c:v>
                </c:pt>
                <c:pt idx="83">
                  <c:v>289.95097542053344</c:v>
                </c:pt>
                <c:pt idx="84">
                  <c:v>293.98148026801732</c:v>
                </c:pt>
                <c:pt idx="85">
                  <c:v>298.01424625697143</c:v>
                </c:pt>
                <c:pt idx="86">
                  <c:v>302.04425190409188</c:v>
                </c:pt>
                <c:pt idx="87">
                  <c:v>306.071559130678</c:v>
                </c:pt>
                <c:pt idx="88">
                  <c:v>310.09663134745801</c:v>
                </c:pt>
                <c:pt idx="89">
                  <c:v>314.12437286825269</c:v>
                </c:pt>
                <c:pt idx="90">
                  <c:v>318.16042112172812</c:v>
                </c:pt>
                <c:pt idx="91">
                  <c:v>322.20850309990345</c:v>
                </c:pt>
                <c:pt idx="92">
                  <c:v>326.26764345668346</c:v>
                </c:pt>
                <c:pt idx="93">
                  <c:v>330.32990045685574</c:v>
                </c:pt>
                <c:pt idx="94">
                  <c:v>334.39099685548769</c:v>
                </c:pt>
                <c:pt idx="95">
                  <c:v>338.45186707100459</c:v>
                </c:pt>
                <c:pt idx="96">
                  <c:v>342.51323053208563</c:v>
                </c:pt>
                <c:pt idx="97">
                  <c:v>346.57891200076529</c:v>
                </c:pt>
                <c:pt idx="98">
                  <c:v>350.65585112743258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1A4-476C-836E-D723946ECD92}"/>
            </c:ext>
          </c:extLst>
        </c:ser>
        <c:ser>
          <c:idx val="16"/>
          <c:order val="16"/>
          <c:tx>
            <c:v>Alt2a_11_L</c:v>
          </c:tx>
          <c:spPr>
            <a:ln w="1905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2.6304819543819447</c:v>
                </c:pt>
                <c:pt idx="1">
                  <c:v>5.286222246967113</c:v>
                </c:pt>
                <c:pt idx="2">
                  <c:v>7.9604368187947383</c:v>
                </c:pt>
                <c:pt idx="3">
                  <c:v>10.645839796220006</c:v>
                </c:pt>
                <c:pt idx="4">
                  <c:v>13.355429623671853</c:v>
                </c:pt>
                <c:pt idx="5">
                  <c:v>16.080226083776935</c:v>
                </c:pt>
                <c:pt idx="6">
                  <c:v>18.814977918143409</c:v>
                </c:pt>
                <c:pt idx="7">
                  <c:v>21.564830660977364</c:v>
                </c:pt>
                <c:pt idx="8">
                  <c:v>24.337184298687578</c:v>
                </c:pt>
                <c:pt idx="9">
                  <c:v>27.183666483472088</c:v>
                </c:pt>
                <c:pt idx="10">
                  <c:v>30.13261909846284</c:v>
                </c:pt>
                <c:pt idx="11">
                  <c:v>33.16441870824675</c:v>
                </c:pt>
                <c:pt idx="12">
                  <c:v>36.261684662251753</c:v>
                </c:pt>
                <c:pt idx="13">
                  <c:v>39.381291551458986</c:v>
                </c:pt>
                <c:pt idx="14">
                  <c:v>42.492878734646901</c:v>
                </c:pt>
                <c:pt idx="15">
                  <c:v>45.599070769745715</c:v>
                </c:pt>
                <c:pt idx="16">
                  <c:v>48.703987577333088</c:v>
                </c:pt>
                <c:pt idx="17">
                  <c:v>51.845141789697664</c:v>
                </c:pt>
                <c:pt idx="18">
                  <c:v>55.044450423260955</c:v>
                </c:pt>
                <c:pt idx="19">
                  <c:v>58.293983478187862</c:v>
                </c:pt>
                <c:pt idx="20">
                  <c:v>61.596102028553517</c:v>
                </c:pt>
                <c:pt idx="21">
                  <c:v>64.921277900809116</c:v>
                </c:pt>
                <c:pt idx="22">
                  <c:v>68.235531122443291</c:v>
                </c:pt>
                <c:pt idx="23">
                  <c:v>71.539441027666584</c:v>
                </c:pt>
                <c:pt idx="24">
                  <c:v>74.838172956028316</c:v>
                </c:pt>
                <c:pt idx="25">
                  <c:v>78.17991844966167</c:v>
                </c:pt>
                <c:pt idx="26">
                  <c:v>81.574977160846458</c:v>
                </c:pt>
                <c:pt idx="27">
                  <c:v>85.025690794978317</c:v>
                </c:pt>
                <c:pt idx="28">
                  <c:v>88.546414302902676</c:v>
                </c:pt>
                <c:pt idx="29">
                  <c:v>92.067137810827035</c:v>
                </c:pt>
                <c:pt idx="30">
                  <c:v>95.567699545254868</c:v>
                </c:pt>
                <c:pt idx="31">
                  <c:v>99.051863088482065</c:v>
                </c:pt>
                <c:pt idx="32">
                  <c:v>102.52757949606408</c:v>
                </c:pt>
                <c:pt idx="33">
                  <c:v>106.04888294958174</c:v>
                </c:pt>
                <c:pt idx="34">
                  <c:v>109.65289379582674</c:v>
                </c:pt>
                <c:pt idx="35">
                  <c:v>113.34409804100477</c:v>
                </c:pt>
                <c:pt idx="36">
                  <c:v>117.1025096037332</c:v>
                </c:pt>
                <c:pt idx="37">
                  <c:v>120.87472881021513</c:v>
                </c:pt>
                <c:pt idx="38">
                  <c:v>124.63443252551352</c:v>
                </c:pt>
                <c:pt idx="39">
                  <c:v>128.38327046471736</c:v>
                </c:pt>
                <c:pt idx="40">
                  <c:v>132.12507745214756</c:v>
                </c:pt>
                <c:pt idx="41">
                  <c:v>135.90745339208513</c:v>
                </c:pt>
                <c:pt idx="42">
                  <c:v>139.74505876168078</c:v>
                </c:pt>
                <c:pt idx="43">
                  <c:v>143.6176273954508</c:v>
                </c:pt>
                <c:pt idx="44">
                  <c:v>147.51025475080036</c:v>
                </c:pt>
                <c:pt idx="45">
                  <c:v>151.39456318311369</c:v>
                </c:pt>
                <c:pt idx="46">
                  <c:v>155.27469065118368</c:v>
                </c:pt>
                <c:pt idx="47">
                  <c:v>159.15282434787682</c:v>
                </c:pt>
                <c:pt idx="48">
                  <c:v>163.03058990136373</c:v>
                </c:pt>
                <c:pt idx="49">
                  <c:v>166.90708339515967</c:v>
                </c:pt>
                <c:pt idx="50">
                  <c:v>170.80118694367508</c:v>
                </c:pt>
                <c:pt idx="51">
                  <c:v>174.73052949498259</c:v>
                </c:pt>
                <c:pt idx="52">
                  <c:v>178.69224380208033</c:v>
                </c:pt>
                <c:pt idx="53">
                  <c:v>182.66495908052318</c:v>
                </c:pt>
                <c:pt idx="54">
                  <c:v>186.62488412890906</c:v>
                </c:pt>
                <c:pt idx="55">
                  <c:v>190.57260523509717</c:v>
                </c:pt>
                <c:pt idx="56">
                  <c:v>194.5099926647849</c:v>
                </c:pt>
                <c:pt idx="57">
                  <c:v>198.455866438226</c:v>
                </c:pt>
                <c:pt idx="58">
                  <c:v>202.42241869474506</c:v>
                </c:pt>
                <c:pt idx="59">
                  <c:v>206.40870168551078</c:v>
                </c:pt>
                <c:pt idx="60">
                  <c:v>210.41086600397699</c:v>
                </c:pt>
                <c:pt idx="61">
                  <c:v>214.41435332275927</c:v>
                </c:pt>
                <c:pt idx="62">
                  <c:v>218.41162594420379</c:v>
                </c:pt>
                <c:pt idx="63">
                  <c:v>222.40427856712844</c:v>
                </c:pt>
                <c:pt idx="64">
                  <c:v>226.39587094523628</c:v>
                </c:pt>
                <c:pt idx="65">
                  <c:v>230.40761376283439</c:v>
                </c:pt>
                <c:pt idx="66">
                  <c:v>234.44161176211691</c:v>
                </c:pt>
                <c:pt idx="67">
                  <c:v>238.49189835715768</c:v>
                </c:pt>
                <c:pt idx="68">
                  <c:v>242.5527163215958</c:v>
                </c:pt>
                <c:pt idx="69">
                  <c:v>246.61687488196375</c:v>
                </c:pt>
                <c:pt idx="70">
                  <c:v>250.67498042742267</c:v>
                </c:pt>
                <c:pt idx="71">
                  <c:v>254.72696617423489</c:v>
                </c:pt>
                <c:pt idx="72">
                  <c:v>258.77602996073614</c:v>
                </c:pt>
                <c:pt idx="73">
                  <c:v>262.84014191735957</c:v>
                </c:pt>
                <c:pt idx="74">
                  <c:v>266.92598980573132</c:v>
                </c:pt>
                <c:pt idx="75">
                  <c:v>271.0346869777016</c:v>
                </c:pt>
                <c:pt idx="76">
                  <c:v>275.16328216631496</c:v>
                </c:pt>
                <c:pt idx="77">
                  <c:v>279.29610038808391</c:v>
                </c:pt>
                <c:pt idx="78">
                  <c:v>283.42302909716153</c:v>
                </c:pt>
                <c:pt idx="79">
                  <c:v>287.54502729205296</c:v>
                </c:pt>
                <c:pt idx="80">
                  <c:v>291.66595351602399</c:v>
                </c:pt>
                <c:pt idx="81">
                  <c:v>295.80559744880378</c:v>
                </c:pt>
                <c:pt idx="82">
                  <c:v>299.96972308279476</c:v>
                </c:pt>
                <c:pt idx="83">
                  <c:v>304.15736953614038</c:v>
                </c:pt>
                <c:pt idx="84">
                  <c:v>308.36555815418262</c:v>
                </c:pt>
                <c:pt idx="85">
                  <c:v>312.57984727154138</c:v>
                </c:pt>
                <c:pt idx="86">
                  <c:v>316.79103792879579</c:v>
                </c:pt>
                <c:pt idx="87">
                  <c:v>320.99735218041644</c:v>
                </c:pt>
                <c:pt idx="88">
                  <c:v>325.19930568011074</c:v>
                </c:pt>
                <c:pt idx="89">
                  <c:v>329.4022210182581</c:v>
                </c:pt>
                <c:pt idx="90">
                  <c:v>333.61446803047158</c:v>
                </c:pt>
                <c:pt idx="91">
                  <c:v>337.84503319883066</c:v>
                </c:pt>
                <c:pt idx="92">
                  <c:v>342.08566879249378</c:v>
                </c:pt>
                <c:pt idx="93">
                  <c:v>346.32566186112609</c:v>
                </c:pt>
                <c:pt idx="94">
                  <c:v>350.56226799216586</c:v>
                </c:pt>
                <c:pt idx="95">
                  <c:v>354.79502228523376</c:v>
                </c:pt>
                <c:pt idx="96">
                  <c:v>359.02498640045724</c:v>
                </c:pt>
                <c:pt idx="97">
                  <c:v>363.26419162716888</c:v>
                </c:pt>
                <c:pt idx="98">
                  <c:v>367.52090103716472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1A4-476C-836E-D723946ECD92}"/>
            </c:ext>
          </c:extLst>
        </c:ser>
        <c:ser>
          <c:idx val="19"/>
          <c:order val="19"/>
          <c:tx>
            <c:v>Alt2a_98_H</c:v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2.5827936035582737</c:v>
                </c:pt>
                <c:pt idx="1">
                  <c:v>5.1913614718372401</c:v>
                </c:pt>
                <c:pt idx="2">
                  <c:v>7.8189011465071037</c:v>
                </c:pt>
                <c:pt idx="3">
                  <c:v>10.458173333137466</c:v>
                </c:pt>
                <c:pt idx="4">
                  <c:v>13.122226965751032</c:v>
                </c:pt>
                <c:pt idx="5">
                  <c:v>15.802079347032539</c:v>
                </c:pt>
                <c:pt idx="6">
                  <c:v>18.492495453349676</c:v>
                </c:pt>
                <c:pt idx="7">
                  <c:v>21.198658712313311</c:v>
                </c:pt>
                <c:pt idx="8">
                  <c:v>23.927972318874776</c:v>
                </c:pt>
                <c:pt idx="9">
                  <c:v>26.732393422553436</c:v>
                </c:pt>
                <c:pt idx="10">
                  <c:v>29.640514924081312</c:v>
                </c:pt>
                <c:pt idx="11">
                  <c:v>32.63284844962719</c:v>
                </c:pt>
                <c:pt idx="12">
                  <c:v>35.691962484593965</c:v>
                </c:pt>
                <c:pt idx="13">
                  <c:v>38.774289826906717</c:v>
                </c:pt>
                <c:pt idx="14">
                  <c:v>41.849206528750344</c:v>
                </c:pt>
                <c:pt idx="15">
                  <c:v>44.919283180768204</c:v>
                </c:pt>
                <c:pt idx="16">
                  <c:v>47.988523940691508</c:v>
                </c:pt>
                <c:pt idx="17">
                  <c:v>51.094457278200188</c:v>
                </c:pt>
                <c:pt idx="18">
                  <c:v>54.259364158867434</c:v>
                </c:pt>
                <c:pt idx="19">
                  <c:v>57.47535436323065</c:v>
                </c:pt>
                <c:pt idx="20">
                  <c:v>60.744728430353732</c:v>
                </c:pt>
                <c:pt idx="21">
                  <c:v>64.03771905248712</c:v>
                </c:pt>
                <c:pt idx="22">
                  <c:v>67.32034981851551</c:v>
                </c:pt>
                <c:pt idx="23">
                  <c:v>70.593336078207301</c:v>
                </c:pt>
                <c:pt idx="24">
                  <c:v>73.862378403807824</c:v>
                </c:pt>
                <c:pt idx="25">
                  <c:v>77.177087634191381</c:v>
                </c:pt>
                <c:pt idx="26">
                  <c:v>80.549561057255005</c:v>
                </c:pt>
                <c:pt idx="27">
                  <c:v>83.982607205144561</c:v>
                </c:pt>
                <c:pt idx="28">
                  <c:v>87.490912526952641</c:v>
                </c:pt>
                <c:pt idx="29">
                  <c:v>90.999217848760722</c:v>
                </c:pt>
                <c:pt idx="30">
                  <c:v>94.48813896644873</c:v>
                </c:pt>
                <c:pt idx="31">
                  <c:v>97.961042935126287</c:v>
                </c:pt>
                <c:pt idx="32">
                  <c:v>101.42577114417766</c:v>
                </c:pt>
                <c:pt idx="33">
                  <c:v>104.93633895282687</c:v>
                </c:pt>
                <c:pt idx="34">
                  <c:v>108.52985436912304</c:v>
                </c:pt>
                <c:pt idx="35">
                  <c:v>112.21075680496003</c:v>
                </c:pt>
                <c:pt idx="36">
                  <c:v>115.95907717181251</c:v>
                </c:pt>
                <c:pt idx="37">
                  <c:v>119.72136801180615</c:v>
                </c:pt>
                <c:pt idx="38">
                  <c:v>123.47124960655525</c:v>
                </c:pt>
                <c:pt idx="39">
                  <c:v>127.21039858456764</c:v>
                </c:pt>
                <c:pt idx="40">
                  <c:v>130.94269461271665</c:v>
                </c:pt>
                <c:pt idx="41">
                  <c:v>134.71570449592238</c:v>
                </c:pt>
                <c:pt idx="42">
                  <c:v>138.54407208916498</c:v>
                </c:pt>
                <c:pt idx="43">
                  <c:v>142.40752929459143</c:v>
                </c:pt>
                <c:pt idx="44">
                  <c:v>146.29120788645807</c:v>
                </c:pt>
                <c:pt idx="45">
                  <c:v>150.16674447675692</c:v>
                </c:pt>
                <c:pt idx="46">
                  <c:v>154.03825895804863</c:v>
                </c:pt>
                <c:pt idx="47">
                  <c:v>157.90793515446302</c:v>
                </c:pt>
                <c:pt idx="48">
                  <c:v>161.77737869933256</c:v>
                </c:pt>
                <c:pt idx="49">
                  <c:v>165.64565919906369</c:v>
                </c:pt>
                <c:pt idx="50">
                  <c:v>169.53166435497332</c:v>
                </c:pt>
                <c:pt idx="51">
                  <c:v>173.45300920151104</c:v>
                </c:pt>
                <c:pt idx="52">
                  <c:v>177.40683571695482</c:v>
                </c:pt>
                <c:pt idx="53">
                  <c:v>181.37173948367024</c:v>
                </c:pt>
                <c:pt idx="54">
                  <c:v>185.32393453478986</c:v>
                </c:pt>
                <c:pt idx="55">
                  <c:v>189.26401364210804</c:v>
                </c:pt>
                <c:pt idx="56">
                  <c:v>193.19384005870504</c:v>
                </c:pt>
                <c:pt idx="57">
                  <c:v>197.13222897727783</c:v>
                </c:pt>
                <c:pt idx="58">
                  <c:v>201.09136751830246</c:v>
                </c:pt>
                <c:pt idx="59">
                  <c:v>205.07030774493037</c:v>
                </c:pt>
                <c:pt idx="60">
                  <c:v>209.06519880959556</c:v>
                </c:pt>
                <c:pt idx="61">
                  <c:v>213.06147035846686</c:v>
                </c:pt>
                <c:pt idx="62">
                  <c:v>217.05159218354851</c:v>
                </c:pt>
                <c:pt idx="63">
                  <c:v>221.03716042147394</c:v>
                </c:pt>
                <c:pt idx="64">
                  <c:v>225.02172765405993</c:v>
                </c:pt>
                <c:pt idx="65">
                  <c:v>229.02649792734775</c:v>
                </c:pt>
                <c:pt idx="66">
                  <c:v>233.05359983967446</c:v>
                </c:pt>
                <c:pt idx="67">
                  <c:v>237.0970774800725</c:v>
                </c:pt>
                <c:pt idx="68">
                  <c:v>241.15115765220054</c:v>
                </c:pt>
                <c:pt idx="69">
                  <c:v>245.20862785295105</c:v>
                </c:pt>
                <c:pt idx="70">
                  <c:v>249.2601031047966</c:v>
                </c:pt>
                <c:pt idx="71">
                  <c:v>253.30552402329272</c:v>
                </c:pt>
                <c:pt idx="72">
                  <c:v>257.34807892235779</c:v>
                </c:pt>
                <c:pt idx="73">
                  <c:v>261.40573393746035</c:v>
                </c:pt>
                <c:pt idx="74">
                  <c:v>265.48517719740005</c:v>
                </c:pt>
                <c:pt idx="75">
                  <c:v>269.58751970370031</c:v>
                </c:pt>
                <c:pt idx="76">
                  <c:v>273.70980504927735</c:v>
                </c:pt>
                <c:pt idx="77">
                  <c:v>277.83636124393632</c:v>
                </c:pt>
                <c:pt idx="78">
                  <c:v>281.9570800252186</c:v>
                </c:pt>
                <c:pt idx="79">
                  <c:v>286.07291646870851</c:v>
                </c:pt>
                <c:pt idx="80">
                  <c:v>290.18772505819271</c:v>
                </c:pt>
                <c:pt idx="81">
                  <c:v>294.32129996962959</c:v>
                </c:pt>
                <c:pt idx="82">
                  <c:v>298.47940627255889</c:v>
                </c:pt>
                <c:pt idx="83">
                  <c:v>302.66108196128897</c:v>
                </c:pt>
                <c:pt idx="84">
                  <c:v>306.86334764586263</c:v>
                </c:pt>
                <c:pt idx="85">
                  <c:v>311.0717592050371</c:v>
                </c:pt>
                <c:pt idx="86">
                  <c:v>315.27712059409475</c:v>
                </c:pt>
                <c:pt idx="87">
                  <c:v>319.47765567429616</c:v>
                </c:pt>
                <c:pt idx="88">
                  <c:v>323.67387147993526</c:v>
                </c:pt>
                <c:pt idx="89">
                  <c:v>327.8710810537043</c:v>
                </c:pt>
                <c:pt idx="90">
                  <c:v>332.07765454234266</c:v>
                </c:pt>
                <c:pt idx="91">
                  <c:v>336.30257790347446</c:v>
                </c:pt>
                <c:pt idx="92">
                  <c:v>340.537598697215</c:v>
                </c:pt>
                <c:pt idx="93">
                  <c:v>344.77201064552753</c:v>
                </c:pt>
                <c:pt idx="94">
                  <c:v>349.00307256617111</c:v>
                </c:pt>
                <c:pt idx="95">
                  <c:v>353.23031776206682</c:v>
                </c:pt>
                <c:pt idx="96">
                  <c:v>357.45480281104278</c:v>
                </c:pt>
                <c:pt idx="97">
                  <c:v>361.68856423230437</c:v>
                </c:pt>
                <c:pt idx="98">
                  <c:v>365.9398622562008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1A4-476C-836E-D723946ECD92}"/>
            </c:ext>
          </c:extLst>
        </c:ser>
        <c:ser>
          <c:idx val="22"/>
          <c:order val="22"/>
          <c:tx>
            <c:v>Alt2a_98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2.4181411783632729</c:v>
                </c:pt>
                <c:pt idx="1">
                  <c:v>4.8637909126802867</c:v>
                </c:pt>
                <c:pt idx="2">
                  <c:v>7.3300865315549304</c:v>
                </c:pt>
                <c:pt idx="3">
                  <c:v>9.8099465182795331</c:v>
                </c:pt>
                <c:pt idx="4">
                  <c:v>12.316593161287372</c:v>
                </c:pt>
                <c:pt idx="5">
                  <c:v>14.841042506521216</c:v>
                </c:pt>
                <c:pt idx="6">
                  <c:v>17.378117308916501</c:v>
                </c:pt>
                <c:pt idx="7">
                  <c:v>19.933132145347717</c:v>
                </c:pt>
                <c:pt idx="8">
                  <c:v>22.513502158631248</c:v>
                </c:pt>
                <c:pt idx="9">
                  <c:v>25.172296389624353</c:v>
                </c:pt>
                <c:pt idx="10">
                  <c:v>27.938956495824762</c:v>
                </c:pt>
                <c:pt idx="11">
                  <c:v>30.7944223127901</c:v>
                </c:pt>
                <c:pt idx="12">
                  <c:v>33.721055785835183</c:v>
                </c:pt>
                <c:pt idx="13">
                  <c:v>36.673821382406075</c:v>
                </c:pt>
                <c:pt idx="14">
                  <c:v>39.621231833706418</c:v>
                </c:pt>
                <c:pt idx="15">
                  <c:v>42.565695402131119</c:v>
                </c:pt>
                <c:pt idx="16">
                  <c:v>45.510826699001186</c:v>
                </c:pt>
                <c:pt idx="17">
                  <c:v>48.494225424425736</c:v>
                </c:pt>
                <c:pt idx="18">
                  <c:v>51.539406197608599</c:v>
                </c:pt>
                <c:pt idx="19">
                  <c:v>54.638588301159771</c:v>
                </c:pt>
                <c:pt idx="20">
                  <c:v>57.793874424252081</c:v>
                </c:pt>
                <c:pt idx="21">
                  <c:v>60.974692869397927</c:v>
                </c:pt>
                <c:pt idx="22">
                  <c:v>64.147027879090928</c:v>
                </c:pt>
                <c:pt idx="23">
                  <c:v>67.311266051433179</c:v>
                </c:pt>
                <c:pt idx="24">
                  <c:v>70.469967928243832</c:v>
                </c:pt>
                <c:pt idx="25">
                  <c:v>73.663521045888075</c:v>
                </c:pt>
                <c:pt idx="26">
                  <c:v>76.892612408390974</c:v>
                </c:pt>
                <c:pt idx="27">
                  <c:v>80.159459796609738</c:v>
                </c:pt>
                <c:pt idx="28">
                  <c:v>83.484676174014893</c:v>
                </c:pt>
                <c:pt idx="29">
                  <c:v>86.809892551420049</c:v>
                </c:pt>
                <c:pt idx="30">
                  <c:v>90.118288817484995</c:v>
                </c:pt>
                <c:pt idx="31">
                  <c:v>93.414449746811869</c:v>
                </c:pt>
                <c:pt idx="32">
                  <c:v>96.706337672149417</c:v>
                </c:pt>
                <c:pt idx="33">
                  <c:v>100.04806089567269</c:v>
                </c:pt>
                <c:pt idx="34">
                  <c:v>103.47659533945226</c:v>
                </c:pt>
                <c:pt idx="35">
                  <c:v>106.99563140617948</c:v>
                </c:pt>
                <c:pt idx="36">
                  <c:v>110.58540663493477</c:v>
                </c:pt>
                <c:pt idx="37">
                  <c:v>114.19169663572855</c:v>
                </c:pt>
                <c:pt idx="38">
                  <c:v>117.7872220834949</c:v>
                </c:pt>
                <c:pt idx="39">
                  <c:v>121.37405500627936</c:v>
                </c:pt>
                <c:pt idx="40">
                  <c:v>124.95675466198904</c:v>
                </c:pt>
                <c:pt idx="41">
                  <c:v>128.58238673342873</c:v>
                </c:pt>
                <c:pt idx="42">
                  <c:v>132.2653422122585</c:v>
                </c:pt>
                <c:pt idx="43">
                  <c:v>135.98533000861241</c:v>
                </c:pt>
                <c:pt idx="44">
                  <c:v>139.72804349776902</c:v>
                </c:pt>
                <c:pt idx="45">
                  <c:v>143.46533950425257</c:v>
                </c:pt>
                <c:pt idx="46">
                  <c:v>147.20105084447505</c:v>
                </c:pt>
                <c:pt idx="47">
                  <c:v>150.93730631740669</c:v>
                </c:pt>
                <c:pt idx="48">
                  <c:v>154.6754103765517</c:v>
                </c:pt>
                <c:pt idx="49">
                  <c:v>158.4140198471878</c:v>
                </c:pt>
                <c:pt idx="50">
                  <c:v>162.17210797211359</c:v>
                </c:pt>
                <c:pt idx="51">
                  <c:v>165.96707774710393</c:v>
                </c:pt>
                <c:pt idx="52">
                  <c:v>169.79621506698049</c:v>
                </c:pt>
                <c:pt idx="53">
                  <c:v>173.63760082696393</c:v>
                </c:pt>
                <c:pt idx="54">
                  <c:v>177.46752820860965</c:v>
                </c:pt>
                <c:pt idx="55">
                  <c:v>181.28669143817567</c:v>
                </c:pt>
                <c:pt idx="56">
                  <c:v>185.09684466555456</c:v>
                </c:pt>
                <c:pt idx="57">
                  <c:v>188.91672655474292</c:v>
                </c:pt>
                <c:pt idx="58">
                  <c:v>192.75844283546036</c:v>
                </c:pt>
                <c:pt idx="59">
                  <c:v>196.62104691318265</c:v>
                </c:pt>
                <c:pt idx="60">
                  <c:v>200.50066219298759</c:v>
                </c:pt>
                <c:pt idx="61">
                  <c:v>204.38253387789575</c:v>
                </c:pt>
                <c:pt idx="62">
                  <c:v>208.25924016749136</c:v>
                </c:pt>
                <c:pt idx="63">
                  <c:v>212.1324037535947</c:v>
                </c:pt>
                <c:pt idx="64">
                  <c:v>216.00546433932863</c:v>
                </c:pt>
                <c:pt idx="65">
                  <c:v>219.89952188520027</c:v>
                </c:pt>
                <c:pt idx="66">
                  <c:v>223.81707053645084</c:v>
                </c:pt>
                <c:pt idx="67">
                  <c:v>227.75231714840146</c:v>
                </c:pt>
                <c:pt idx="68">
                  <c:v>231.69923746726596</c:v>
                </c:pt>
                <c:pt idx="69">
                  <c:v>235.65028270425543</c:v>
                </c:pt>
                <c:pt idx="70">
                  <c:v>239.59620590514243</c:v>
                </c:pt>
                <c:pt idx="71">
                  <c:v>243.5370537521095</c:v>
                </c:pt>
                <c:pt idx="72">
                  <c:v>247.47586855720814</c:v>
                </c:pt>
                <c:pt idx="73">
                  <c:v>251.43055298022352</c:v>
                </c:pt>
                <c:pt idx="74">
                  <c:v>255.40780212977617</c:v>
                </c:pt>
                <c:pt idx="75">
                  <c:v>259.4086884611263</c:v>
                </c:pt>
                <c:pt idx="76">
                  <c:v>263.43017733797421</c:v>
                </c:pt>
                <c:pt idx="77">
                  <c:v>267.45663954094931</c:v>
                </c:pt>
                <c:pt idx="78">
                  <c:v>271.47803928584921</c:v>
                </c:pt>
                <c:pt idx="79">
                  <c:v>275.4952686376904</c:v>
                </c:pt>
                <c:pt idx="80">
                  <c:v>279.51212251119915</c:v>
                </c:pt>
                <c:pt idx="81">
                  <c:v>283.5484656506502</c:v>
                </c:pt>
                <c:pt idx="82">
                  <c:v>287.61007821365905</c:v>
                </c:pt>
                <c:pt idx="83">
                  <c:v>291.69598611879661</c:v>
                </c:pt>
                <c:pt idx="84">
                  <c:v>295.80319935084333</c:v>
                </c:pt>
                <c:pt idx="85">
                  <c:v>299.91723699675731</c:v>
                </c:pt>
                <c:pt idx="86">
                  <c:v>304.02895226058109</c:v>
                </c:pt>
                <c:pt idx="87">
                  <c:v>308.13659611514447</c:v>
                </c:pt>
                <c:pt idx="88">
                  <c:v>312.2405467269665</c:v>
                </c:pt>
                <c:pt idx="89">
                  <c:v>316.34596546784172</c:v>
                </c:pt>
                <c:pt idx="90">
                  <c:v>320.46123127291332</c:v>
                </c:pt>
                <c:pt idx="91">
                  <c:v>324.59533033140178</c:v>
                </c:pt>
                <c:pt idx="92">
                  <c:v>328.73993072081657</c:v>
                </c:pt>
                <c:pt idx="93">
                  <c:v>332.88443505258073</c:v>
                </c:pt>
                <c:pt idx="94">
                  <c:v>337.02615813927241</c:v>
                </c:pt>
                <c:pt idx="95">
                  <c:v>341.16460439816683</c:v>
                </c:pt>
                <c:pt idx="96">
                  <c:v>345.30074818781691</c:v>
                </c:pt>
                <c:pt idx="97">
                  <c:v>349.44671434227973</c:v>
                </c:pt>
                <c:pt idx="98">
                  <c:v>353.61072072808037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1A4-476C-836E-D723946ECD92}"/>
            </c:ext>
          </c:extLst>
        </c:ser>
        <c:ser>
          <c:idx val="25"/>
          <c:order val="25"/>
          <c:tx>
            <c:v>Alt2a_98_L</c:v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2.2101476186803461</c:v>
                </c:pt>
                <c:pt idx="1">
                  <c:v>4.4499382573786654</c:v>
                </c:pt>
                <c:pt idx="2">
                  <c:v>6.7124264070941182</c:v>
                </c:pt>
                <c:pt idx="3">
                  <c:v>8.9907120154892262</c:v>
                </c:pt>
                <c:pt idx="4">
                  <c:v>11.298227535951682</c:v>
                </c:pt>
                <c:pt idx="5">
                  <c:v>13.625987144416991</c:v>
                </c:pt>
                <c:pt idx="6">
                  <c:v>15.968886343247748</c:v>
                </c:pt>
                <c:pt idx="7">
                  <c:v>18.33240021562068</c:v>
                </c:pt>
                <c:pt idx="8">
                  <c:v>20.723957569187466</c:v>
                </c:pt>
                <c:pt idx="9">
                  <c:v>23.197956740856469</c:v>
                </c:pt>
                <c:pt idx="10">
                  <c:v>25.784901753837641</c:v>
                </c:pt>
                <c:pt idx="11">
                  <c:v>28.466289080224442</c:v>
                </c:pt>
                <c:pt idx="12">
                  <c:v>31.224250440946399</c:v>
                </c:pt>
                <c:pt idx="13">
                  <c:v>34.011955760236248</c:v>
                </c:pt>
                <c:pt idx="14">
                  <c:v>36.796850397503739</c:v>
                </c:pt>
                <c:pt idx="15">
                  <c:v>39.581139082920053</c:v>
                </c:pt>
                <c:pt idx="16">
                  <c:v>42.367958340442257</c:v>
                </c:pt>
                <c:pt idx="17">
                  <c:v>45.195000615208258</c:v>
                </c:pt>
                <c:pt idx="18">
                  <c:v>48.087317292474104</c:v>
                </c:pt>
                <c:pt idx="19">
                  <c:v>51.037269250052269</c:v>
                </c:pt>
                <c:pt idx="20">
                  <c:v>54.046696170682011</c:v>
                </c:pt>
                <c:pt idx="21">
                  <c:v>57.0840284997442</c:v>
                </c:pt>
                <c:pt idx="22">
                  <c:v>60.115218056945508</c:v>
                </c:pt>
                <c:pt idx="23">
                  <c:v>63.140292240758669</c:v>
                </c:pt>
                <c:pt idx="24">
                  <c:v>66.158189235497019</c:v>
                </c:pt>
                <c:pt idx="25">
                  <c:v>69.198404728786286</c:v>
                </c:pt>
                <c:pt idx="26">
                  <c:v>72.248564763466277</c:v>
                </c:pt>
                <c:pt idx="27">
                  <c:v>75.30990870293418</c:v>
                </c:pt>
                <c:pt idx="28">
                  <c:v>78.410046594140667</c:v>
                </c:pt>
                <c:pt idx="29">
                  <c:v>81.510184485347153</c:v>
                </c:pt>
                <c:pt idx="30">
                  <c:v>84.596559852000354</c:v>
                </c:pt>
                <c:pt idx="31">
                  <c:v>87.675174160858788</c:v>
                </c:pt>
                <c:pt idx="32">
                  <c:v>90.754123199588548</c:v>
                </c:pt>
                <c:pt idx="33">
                  <c:v>93.887615597981096</c:v>
                </c:pt>
                <c:pt idx="34">
                  <c:v>97.112481270162021</c:v>
                </c:pt>
                <c:pt idx="35">
                  <c:v>100.43154412152222</c:v>
                </c:pt>
                <c:pt idx="36">
                  <c:v>103.82528366365551</c:v>
                </c:pt>
                <c:pt idx="37">
                  <c:v>107.23856780653543</c:v>
                </c:pt>
                <c:pt idx="38">
                  <c:v>110.64306146361209</c:v>
                </c:pt>
                <c:pt idx="39">
                  <c:v>114.04130438514795</c:v>
                </c:pt>
                <c:pt idx="40">
                  <c:v>117.4386612406534</c:v>
                </c:pt>
                <c:pt idx="41">
                  <c:v>120.88160788809539</c:v>
                </c:pt>
                <c:pt idx="42">
                  <c:v>124.38423777395376</c:v>
                </c:pt>
                <c:pt idx="43">
                  <c:v>127.92623296930466</c:v>
                </c:pt>
                <c:pt idx="44">
                  <c:v>131.49395389460892</c:v>
                </c:pt>
                <c:pt idx="45">
                  <c:v>135.05952133218688</c:v>
                </c:pt>
                <c:pt idx="46">
                  <c:v>138.62643067152865</c:v>
                </c:pt>
                <c:pt idx="47">
                  <c:v>142.19674778449289</c:v>
                </c:pt>
                <c:pt idx="48">
                  <c:v>145.77141934014512</c:v>
                </c:pt>
                <c:pt idx="49">
                  <c:v>149.34861098524269</c:v>
                </c:pt>
                <c:pt idx="50">
                  <c:v>152.947398309048</c:v>
                </c:pt>
                <c:pt idx="51">
                  <c:v>156.5849320239187</c:v>
                </c:pt>
                <c:pt idx="52">
                  <c:v>160.25867144950109</c:v>
                </c:pt>
                <c:pt idx="53">
                  <c:v>163.94608238151127</c:v>
                </c:pt>
                <c:pt idx="54">
                  <c:v>167.62355425928817</c:v>
                </c:pt>
                <c:pt idx="55">
                  <c:v>171.29190283996206</c:v>
                </c:pt>
                <c:pt idx="56">
                  <c:v>174.95275172136735</c:v>
                </c:pt>
                <c:pt idx="57">
                  <c:v>178.62474763160546</c:v>
                </c:pt>
                <c:pt idx="58">
                  <c:v>182.31989755861471</c:v>
                </c:pt>
                <c:pt idx="59">
                  <c:v>186.03725513445855</c:v>
                </c:pt>
                <c:pt idx="60">
                  <c:v>189.77291157076172</c:v>
                </c:pt>
                <c:pt idx="61">
                  <c:v>193.51188819384979</c:v>
                </c:pt>
                <c:pt idx="62">
                  <c:v>197.2468926459195</c:v>
                </c:pt>
                <c:pt idx="63">
                  <c:v>200.9795776853783</c:v>
                </c:pt>
                <c:pt idx="64">
                  <c:v>204.71324504097561</c:v>
                </c:pt>
                <c:pt idx="65">
                  <c:v>208.4688671245554</c:v>
                </c:pt>
                <c:pt idx="66">
                  <c:v>212.24937832164693</c:v>
                </c:pt>
                <c:pt idx="67">
                  <c:v>216.04918214875593</c:v>
                </c:pt>
                <c:pt idx="68">
                  <c:v>219.86195171967827</c:v>
                </c:pt>
                <c:pt idx="69">
                  <c:v>223.67973214629771</c:v>
                </c:pt>
                <c:pt idx="70">
                  <c:v>227.49344470655353</c:v>
                </c:pt>
                <c:pt idx="71">
                  <c:v>231.30326718517031</c:v>
                </c:pt>
                <c:pt idx="72">
                  <c:v>235.11206736826634</c:v>
                </c:pt>
                <c:pt idx="73">
                  <c:v>238.93767305130345</c:v>
                </c:pt>
                <c:pt idx="74">
                  <c:v>242.78679057835234</c:v>
                </c:pt>
                <c:pt idx="75">
                  <c:v>246.66044815155368</c:v>
                </c:pt>
                <c:pt idx="76">
                  <c:v>250.55551838129045</c:v>
                </c:pt>
                <c:pt idx="77">
                  <c:v>254.45642659038441</c:v>
                </c:pt>
                <c:pt idx="78">
                  <c:v>258.35322689348993</c:v>
                </c:pt>
                <c:pt idx="79">
                  <c:v>262.24673661934179</c:v>
                </c:pt>
                <c:pt idx="80">
                  <c:v>266.14067997967356</c:v>
                </c:pt>
                <c:pt idx="81">
                  <c:v>270.05500895552831</c:v>
                </c:pt>
                <c:pt idx="82">
                  <c:v>273.99552244312753</c:v>
                </c:pt>
                <c:pt idx="83">
                  <c:v>277.96123254145277</c:v>
                </c:pt>
                <c:pt idx="84">
                  <c:v>281.94913678712362</c:v>
                </c:pt>
                <c:pt idx="85">
                  <c:v>285.94471063859754</c:v>
                </c:pt>
                <c:pt idx="86">
                  <c:v>289.9388670599883</c:v>
                </c:pt>
                <c:pt idx="87">
                  <c:v>293.92989130410297</c:v>
                </c:pt>
                <c:pt idx="88">
                  <c:v>297.91800455285363</c:v>
                </c:pt>
                <c:pt idx="89">
                  <c:v>301.90818372794013</c:v>
                </c:pt>
                <c:pt idx="90">
                  <c:v>305.90881809128996</c:v>
                </c:pt>
                <c:pt idx="91">
                  <c:v>309.92889386910997</c:v>
                </c:pt>
                <c:pt idx="92">
                  <c:v>313.95998270636625</c:v>
                </c:pt>
                <c:pt idx="93">
                  <c:v>317.99161994030959</c:v>
                </c:pt>
                <c:pt idx="94">
                  <c:v>322.02118877932782</c:v>
                </c:pt>
                <c:pt idx="95">
                  <c:v>326.0481583477731</c:v>
                </c:pt>
                <c:pt idx="96">
                  <c:v>330.07340313807038</c:v>
                </c:pt>
                <c:pt idx="97">
                  <c:v>334.10915504070505</c:v>
                </c:pt>
                <c:pt idx="98">
                  <c:v>338.16358035937486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1A4-476C-836E-D723946ECD92}"/>
            </c:ext>
          </c:extLst>
        </c:ser>
        <c:ser>
          <c:idx val="28"/>
          <c:order val="28"/>
          <c:tx>
            <c:v>Alt2a_85_H</c:v>
          </c:tx>
          <c:spPr>
            <a:ln w="19050" cap="rnd">
              <a:solidFill>
                <a:schemeClr val="accent6">
                  <a:lumMod val="5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Outputs!$AM$3:$AM$101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1A4-476C-836E-D723946ECD92}"/>
            </c:ext>
          </c:extLst>
        </c:ser>
        <c:ser>
          <c:idx val="31"/>
          <c:order val="31"/>
          <c:tx>
            <c:v>Alt2a_85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Outputs!$AP$3:$AP$101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1A4-476C-836E-D723946ECD92}"/>
            </c:ext>
          </c:extLst>
        </c:ser>
        <c:ser>
          <c:idx val="34"/>
          <c:order val="34"/>
          <c:tx>
            <c:v>Alt2a_85_L</c:v>
          </c:tx>
          <c:spPr>
            <a:ln w="19050" cap="rnd">
              <a:solidFill>
                <a:schemeClr val="accent6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Outputs!$AS$3:$AS$101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1A4-476C-836E-D723946ECD92}"/>
            </c:ext>
          </c:extLst>
        </c:ser>
        <c:ser>
          <c:idx val="55"/>
          <c:order val="55"/>
          <c:tx>
            <c:v>Alt2a_80_H</c:v>
          </c:tx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Outputs!$BN$3:$BN$101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1A4-476C-836E-D723946ECD92}"/>
            </c:ext>
          </c:extLst>
        </c:ser>
        <c:ser>
          <c:idx val="58"/>
          <c:order val="58"/>
          <c:tx>
            <c:v>Alt2a_80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Outputs!$BQ$3:$BQ$101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1A4-476C-836E-D723946ECD92}"/>
            </c:ext>
          </c:extLst>
        </c:ser>
        <c:ser>
          <c:idx val="61"/>
          <c:order val="61"/>
          <c:tx>
            <c:v>Alt2a_80_L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Outputs!$BT$3:$BT$101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1A4-476C-836E-D723946ECD92}"/>
            </c:ext>
          </c:extLst>
        </c:ser>
        <c:ser>
          <c:idx val="73"/>
          <c:order val="73"/>
          <c:tx>
            <c:v>Alt2a_68_H</c:v>
          </c:tx>
          <c:spPr>
            <a:ln w="19050" cap="rnd">
              <a:solidFill>
                <a:srgbClr val="00B0F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Outputs!$CF$3:$CF$101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D1A4-476C-836E-D723946ECD92}"/>
            </c:ext>
          </c:extLst>
        </c:ser>
        <c:ser>
          <c:idx val="76"/>
          <c:order val="76"/>
          <c:tx>
            <c:v>Alt2a_68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Outputs!$CI$3:$CI$101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D1A4-476C-836E-D723946ECD92}"/>
            </c:ext>
          </c:extLst>
        </c:ser>
        <c:ser>
          <c:idx val="79"/>
          <c:order val="79"/>
          <c:tx>
            <c:v>Alt2a_68_L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Outputs!$CL$3:$CL$101</c:f>
              <c:numCache>
                <c:formatCode>0.0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D1A4-476C-836E-D723946EC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361976"/>
        <c:axId val="67336101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NA_11_HP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2.5791193355128663</c:v>
                      </c:pt>
                      <c:pt idx="1">
                        <c:v>2.5956587542978542</c:v>
                      </c:pt>
                      <c:pt idx="2">
                        <c:v>2.6393131899681452</c:v>
                      </c:pt>
                      <c:pt idx="3">
                        <c:v>2.7219590886289167</c:v>
                      </c:pt>
                      <c:pt idx="4">
                        <c:v>2.7891437251915079</c:v>
                      </c:pt>
                      <c:pt idx="5">
                        <c:v>2.81117683920086</c:v>
                      </c:pt>
                      <c:pt idx="6">
                        <c:v>2.8093285914548183</c:v>
                      </c:pt>
                      <c:pt idx="7">
                        <c:v>2.8071387521134534</c:v>
                      </c:pt>
                      <c:pt idx="8">
                        <c:v>2.8102030575416541</c:v>
                      </c:pt>
                      <c:pt idx="9">
                        <c:v>2.8421702361013064</c:v>
                      </c:pt>
                      <c:pt idx="10">
                        <c:v>2.9133879426925704</c:v>
                      </c:pt>
                      <c:pt idx="11">
                        <c:v>2.9982770511812262</c:v>
                      </c:pt>
                      <c:pt idx="12">
                        <c:v>3.0646345896902782</c:v>
                      </c:pt>
                      <c:pt idx="13">
                        <c:v>3.0811971670725895</c:v>
                      </c:pt>
                      <c:pt idx="14">
                        <c:v>3.075663733596238</c:v>
                      </c:pt>
                      <c:pt idx="15">
                        <c:v>3.0748991777112802</c:v>
                      </c:pt>
                      <c:pt idx="16">
                        <c:v>3.0777601949737203</c:v>
                      </c:pt>
                      <c:pt idx="17">
                        <c:v>3.1045094574709395</c:v>
                      </c:pt>
                      <c:pt idx="18">
                        <c:v>3.173895191921555</c:v>
                      </c:pt>
                      <c:pt idx="19">
                        <c:v>3.2674036294854734</c:v>
                      </c:pt>
                      <c:pt idx="20">
                        <c:v>3.3380514806913664</c:v>
                      </c:pt>
                      <c:pt idx="21">
                        <c:v>3.3484631669525533</c:v>
                      </c:pt>
                      <c:pt idx="22">
                        <c:v>3.314852543463779</c:v>
                      </c:pt>
                      <c:pt idx="23">
                        <c:v>3.2903583726555468</c:v>
                      </c:pt>
                      <c:pt idx="24">
                        <c:v>3.2909561079192784</c:v>
                      </c:pt>
                      <c:pt idx="25">
                        <c:v>3.327078691625605</c:v>
                      </c:pt>
                      <c:pt idx="26">
                        <c:v>3.4008111321554146</c:v>
                      </c:pt>
                      <c:pt idx="27">
                        <c:v>3.4793202460795296</c:v>
                      </c:pt>
                      <c:pt idx="28">
                        <c:v>3.5425321328236921</c:v>
                      </c:pt>
                      <c:pt idx="29">
                        <c:v>3.5425321328236921</c:v>
                      </c:pt>
                      <c:pt idx="30">
                        <c:v>3.5330680689290661</c:v>
                      </c:pt>
                      <c:pt idx="31">
                        <c:v>3.5273875174063294</c:v>
                      </c:pt>
                      <c:pt idx="32">
                        <c:v>3.5217993124514209</c:v>
                      </c:pt>
                      <c:pt idx="33">
                        <c:v>3.5249125650725199</c:v>
                      </c:pt>
                      <c:pt idx="34">
                        <c:v>3.5564325025223056</c:v>
                      </c:pt>
                      <c:pt idx="35">
                        <c:v>3.6074164369944506</c:v>
                      </c:pt>
                      <c:pt idx="36">
                        <c:v>3.6447930884675794</c:v>
                      </c:pt>
                      <c:pt idx="37">
                        <c:v>3.6579631503109393</c:v>
                      </c:pt>
                      <c:pt idx="38">
                        <c:v>3.6599457368730457</c:v>
                      </c:pt>
                      <c:pt idx="39">
                        <c:v>3.6603476739387273</c:v>
                      </c:pt>
                      <c:pt idx="40">
                        <c:v>3.6599367675155534</c:v>
                      </c:pt>
                      <c:pt idx="41">
                        <c:v>3.6719638451297247</c:v>
                      </c:pt>
                      <c:pt idx="42">
                        <c:v>3.7026073752006683</c:v>
                      </c:pt>
                      <c:pt idx="43">
                        <c:v>3.7398724422472664</c:v>
                      </c:pt>
                      <c:pt idx="44">
                        <c:v>3.7665442383074086</c:v>
                      </c:pt>
                      <c:pt idx="45">
                        <c:v>3.7761693199544237</c:v>
                      </c:pt>
                      <c:pt idx="46">
                        <c:v>3.7760875613545868</c:v>
                      </c:pt>
                      <c:pt idx="47">
                        <c:v>3.7749712161124496</c:v>
                      </c:pt>
                      <c:pt idx="48">
                        <c:v>3.7749951623432261</c:v>
                      </c:pt>
                      <c:pt idx="49">
                        <c:v>3.7836755820613419</c:v>
                      </c:pt>
                      <c:pt idx="50">
                        <c:v>3.8061431165678714</c:v>
                      </c:pt>
                      <c:pt idx="51">
                        <c:v>3.8339569085298679</c:v>
                      </c:pt>
                      <c:pt idx="52">
                        <c:v>3.8553833671117208</c:v>
                      </c:pt>
                      <c:pt idx="53">
                        <c:v>3.8634411370200614</c:v>
                      </c:pt>
                      <c:pt idx="54">
                        <c:v>3.8637854480781826</c:v>
                      </c:pt>
                      <c:pt idx="55">
                        <c:v>3.8639427611113697</c:v>
                      </c:pt>
                      <c:pt idx="56">
                        <c:v>3.864598981370436</c:v>
                      </c:pt>
                      <c:pt idx="57">
                        <c:v>3.8719727624574216</c:v>
                      </c:pt>
                      <c:pt idx="58">
                        <c:v>3.8903693637693397</c:v>
                      </c:pt>
                      <c:pt idx="59">
                        <c:v>3.9126529799303364</c:v>
                      </c:pt>
                      <c:pt idx="60">
                        <c:v>3.9286476183555314</c:v>
                      </c:pt>
                      <c:pt idx="61">
                        <c:v>3.9338336880298019</c:v>
                      </c:pt>
                      <c:pt idx="62">
                        <c:v>3.9335757649554881</c:v>
                      </c:pt>
                      <c:pt idx="63">
                        <c:v>3.9332724742981457</c:v>
                      </c:pt>
                      <c:pt idx="64">
                        <c:v>3.9334635843902279</c:v>
                      </c:pt>
                      <c:pt idx="65">
                        <c:v>3.9366817549670334</c:v>
                      </c:pt>
                      <c:pt idx="66">
                        <c:v>3.9481224859324011</c:v>
                      </c:pt>
                      <c:pt idx="67">
                        <c:v>3.9654435343315995</c:v>
                      </c:pt>
                      <c:pt idx="68">
                        <c:v>3.9792373491279611</c:v>
                      </c:pt>
                      <c:pt idx="69">
                        <c:v>3.9812754551025704</c:v>
                      </c:pt>
                      <c:pt idx="70">
                        <c:v>3.9747837143098779</c:v>
                      </c:pt>
                      <c:pt idx="71">
                        <c:v>3.9685792184215378</c:v>
                      </c:pt>
                      <c:pt idx="72">
                        <c:v>3.9636412429031562</c:v>
                      </c:pt>
                      <c:pt idx="73">
                        <c:v>3.9640631203449908</c:v>
                      </c:pt>
                      <c:pt idx="74">
                        <c:v>3.972433071366738</c:v>
                      </c:pt>
                      <c:pt idx="75">
                        <c:v>3.9841809223409985</c:v>
                      </c:pt>
                      <c:pt idx="76">
                        <c:v>3.9923579265962106</c:v>
                      </c:pt>
                      <c:pt idx="77">
                        <c:v>3.9938062018991647</c:v>
                      </c:pt>
                      <c:pt idx="78">
                        <c:v>3.99024253942811</c:v>
                      </c:pt>
                      <c:pt idx="79">
                        <c:v>3.9855818473969227</c:v>
                      </c:pt>
                      <c:pt idx="80">
                        <c:v>3.981394413985305</c:v>
                      </c:pt>
                      <c:pt idx="81">
                        <c:v>3.9823620107533908</c:v>
                      </c:pt>
                      <c:pt idx="82">
                        <c:v>3.9914337917174905</c:v>
                      </c:pt>
                      <c:pt idx="83">
                        <c:v>4.0045416659736164</c:v>
                      </c:pt>
                      <c:pt idx="84">
                        <c:v>4.0142733092174305</c:v>
                      </c:pt>
                      <c:pt idx="85">
                        <c:v>4.0160644778038979</c:v>
                      </c:pt>
                      <c:pt idx="86">
                        <c:v>4.013218391085446</c:v>
                      </c:pt>
                      <c:pt idx="87">
                        <c:v>4.0104758763761765</c:v>
                      </c:pt>
                      <c:pt idx="88">
                        <c:v>4.0081789104553236</c:v>
                      </c:pt>
                      <c:pt idx="89">
                        <c:v>4.010429539702141</c:v>
                      </c:pt>
                      <c:pt idx="90">
                        <c:v>4.017809577731672</c:v>
                      </c:pt>
                      <c:pt idx="91">
                        <c:v>4.0284676199003053</c:v>
                      </c:pt>
                      <c:pt idx="92">
                        <c:v>4.038078847974945</c:v>
                      </c:pt>
                      <c:pt idx="93">
                        <c:v>4.0403148085680769</c:v>
                      </c:pt>
                      <c:pt idx="94">
                        <c:v>4.0384187785798833</c:v>
                      </c:pt>
                      <c:pt idx="95">
                        <c:v>4.03725266157302</c:v>
                      </c:pt>
                      <c:pt idx="96">
                        <c:v>4.0368127294172904</c:v>
                      </c:pt>
                      <c:pt idx="97">
                        <c:v>4.0398057583611759</c:v>
                      </c:pt>
                      <c:pt idx="98">
                        <c:v>4.0492114915143995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24-D1A4-476C-836E-D723946ECD9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Outputs!$D$1:$D$2</c15:sqref>
                        </c15:formulaRef>
                      </c:ext>
                    </c:extLst>
                    <c:strCache>
                      <c:ptCount val="2"/>
                      <c:pt idx="0">
                        <c:v>Column2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Outputs!$D$3:$D$101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0.99999999999999956</c:v>
                      </c:pt>
                      <c:pt idx="24">
                        <c:v>0.99999999999958977</c:v>
                      </c:pt>
                      <c:pt idx="25">
                        <c:v>0.99999999991511246</c:v>
                      </c:pt>
                      <c:pt idx="26">
                        <c:v>0.99999999312125532</c:v>
                      </c:pt>
                      <c:pt idx="27">
                        <c:v>0.99999974091669919</c:v>
                      </c:pt>
                      <c:pt idx="28">
                        <c:v>0.99999483721830162</c:v>
                      </c:pt>
                      <c:pt idx="29">
                        <c:v>0.99993960538780358</c:v>
                      </c:pt>
                      <c:pt idx="30">
                        <c:v>0.99954815813936493</c:v>
                      </c:pt>
                      <c:pt idx="31">
                        <c:v>0.99767669807572379</c:v>
                      </c:pt>
                      <c:pt idx="32">
                        <c:v>0.99126824582679096</c:v>
                      </c:pt>
                      <c:pt idx="33">
                        <c:v>0.97471297754695563</c:v>
                      </c:pt>
                      <c:pt idx="34">
                        <c:v>0.94100531882570126</c:v>
                      </c:pt>
                      <c:pt idx="35">
                        <c:v>0.88477656271000549</c:v>
                      </c:pt>
                      <c:pt idx="36">
                        <c:v>0.80530506314507178</c:v>
                      </c:pt>
                      <c:pt idx="37">
                        <c:v>0.70733748833480259</c:v>
                      </c:pt>
                      <c:pt idx="38">
                        <c:v>0.59942251808696978</c:v>
                      </c:pt>
                      <c:pt idx="39">
                        <c:v>0.49102220416742276</c:v>
                      </c:pt>
                      <c:pt idx="40">
                        <c:v>0.39007209158746819</c:v>
                      </c:pt>
                      <c:pt idx="41">
                        <c:v>0.30163824705283498</c:v>
                      </c:pt>
                      <c:pt idx="42">
                        <c:v>0.22787348387458156</c:v>
                      </c:pt>
                      <c:pt idx="43">
                        <c:v>0.16874797045338494</c:v>
                      </c:pt>
                      <c:pt idx="44">
                        <c:v>0.12287815282691045</c:v>
                      </c:pt>
                      <c:pt idx="45">
                        <c:v>8.8230841943778407E-2</c:v>
                      </c:pt>
                      <c:pt idx="46">
                        <c:v>6.2620879192772677E-2</c:v>
                      </c:pt>
                      <c:pt idx="47">
                        <c:v>4.4018102894015157E-2</c:v>
                      </c:pt>
                      <c:pt idx="48">
                        <c:v>3.0701247971883432E-2</c:v>
                      </c:pt>
                      <c:pt idx="49">
                        <c:v>2.128398394809998E-2</c:v>
                      </c:pt>
                      <c:pt idx="50">
                        <c:v>1.4679522089980489E-2</c:v>
                      </c:pt>
                      <c:pt idx="51">
                        <c:v>1.0081511754082968E-2</c:v>
                      </c:pt>
                      <c:pt idx="52">
                        <c:v>6.9006607146910965E-3</c:v>
                      </c:pt>
                      <c:pt idx="53">
                        <c:v>4.7125175828218978E-3</c:v>
                      </c:pt>
                      <c:pt idx="54">
                        <c:v>3.2136923715686749E-3</c:v>
                      </c:pt>
                      <c:pt idx="55">
                        <c:v>2.1901149943492799E-3</c:v>
                      </c:pt>
                      <c:pt idx="56">
                        <c:v>1.4929346971711999E-3</c:v>
                      </c:pt>
                      <c:pt idx="57">
                        <c:v>1.0190561240601219E-3</c:v>
                      </c:pt>
                      <c:pt idx="58">
                        <c:v>6.9678579046967149E-4</c:v>
                      </c:pt>
                      <c:pt idx="59">
                        <c:v>4.7750886286367853E-4</c:v>
                      </c:pt>
                      <c:pt idx="60">
                        <c:v>3.2820839552350346E-4</c:v>
                      </c:pt>
                      <c:pt idx="61">
                        <c:v>2.2647792319053692E-4</c:v>
                      </c:pt>
                      <c:pt idx="62">
                        <c:v>1.5703178686599201E-4</c:v>
                      </c:pt>
                      <c:pt idx="63">
                        <c:v>1.0948496549971295E-4</c:v>
                      </c:pt>
                      <c:pt idx="64">
                        <c:v>7.6791423202018287E-5</c:v>
                      </c:pt>
                      <c:pt idx="65">
                        <c:v>5.4196465610698313E-5</c:v>
                      </c:pt>
                      <c:pt idx="66">
                        <c:v>3.8532909168618974E-5</c:v>
                      </c:pt>
                      <c:pt idx="67">
                        <c:v>2.7623198903911804E-5</c:v>
                      </c:pt>
                      <c:pt idx="68">
                        <c:v>1.9975496415017194E-5</c:v>
                      </c:pt>
                      <c:pt idx="69">
                        <c:v>1.4571262483599289E-5</c:v>
                      </c:pt>
                      <c:pt idx="70">
                        <c:v>1.0721260627356153E-5</c:v>
                      </c:pt>
                      <c:pt idx="71">
                        <c:v>7.9573189883059558E-6</c:v>
                      </c:pt>
                      <c:pt idx="72">
                        <c:v>5.9593907029089329E-6</c:v>
                      </c:pt>
                      <c:pt idx="73">
                        <c:v>4.5049865124111721E-6</c:v>
                      </c:pt>
                      <c:pt idx="74">
                        <c:v>3.4341120043394406E-6</c:v>
                      </c:pt>
                      <c:pt idx="75">
                        <c:v>2.6376602354538077E-6</c:v>
                      </c:pt>
                      <c:pt idx="76">
                        <c:v>2.0403184601934329E-6</c:v>
                      </c:pt>
                      <c:pt idx="77">
                        <c:v>1.5892893323977381E-6</c:v>
                      </c:pt>
                      <c:pt idx="78">
                        <c:v>1.2462196748910217E-6</c:v>
                      </c:pt>
                      <c:pt idx="79">
                        <c:v>9.8306104159365297E-7</c:v>
                      </c:pt>
                      <c:pt idx="80">
                        <c:v>7.786458781559227E-7</c:v>
                      </c:pt>
                      <c:pt idx="81">
                        <c:v>6.1776147871437251E-7</c:v>
                      </c:pt>
                      <c:pt idx="82">
                        <c:v>4.9183957228605316E-7</c:v>
                      </c:pt>
                      <c:pt idx="83">
                        <c:v>3.9332429927357683E-7</c:v>
                      </c:pt>
                      <c:pt idx="84">
                        <c:v>3.1584208914122317E-7</c:v>
                      </c:pt>
                      <c:pt idx="85">
                        <c:v>2.5431929014392983E-7</c:v>
                      </c:pt>
                      <c:pt idx="86">
                        <c:v>2.0516860253747969E-7</c:v>
                      </c:pt>
                      <c:pt idx="87">
                        <c:v>1.6582058621898766E-7</c:v>
                      </c:pt>
                      <c:pt idx="88">
                        <c:v>1.3421187187976814E-7</c:v>
                      </c:pt>
                      <c:pt idx="89">
                        <c:v>1.0866893907088502E-7</c:v>
                      </c:pt>
                      <c:pt idx="90">
                        <c:v>8.8129168828921155E-8</c:v>
                      </c:pt>
                      <c:pt idx="91">
                        <c:v>7.16285997474379E-8</c:v>
                      </c:pt>
                      <c:pt idx="92">
                        <c:v>5.835009064214404E-8</c:v>
                      </c:pt>
                      <c:pt idx="93">
                        <c:v>4.7617709943676395E-8</c:v>
                      </c:pt>
                      <c:pt idx="94">
                        <c:v>3.8922712109261392E-8</c:v>
                      </c:pt>
                      <c:pt idx="95">
                        <c:v>3.1871543946072704E-8</c:v>
                      </c:pt>
                      <c:pt idx="96">
                        <c:v>2.6136433673239653E-8</c:v>
                      </c:pt>
                      <c:pt idx="97">
                        <c:v>2.1450074191126259E-8</c:v>
                      </c:pt>
                      <c:pt idx="98">
                        <c:v>1.7638131945955521E-8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1A4-476C-836E-D723946ECD9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NA_11_H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2.557468619485832</c:v>
                      </c:pt>
                      <c:pt idx="1">
                        <c:v>2.5743469108910273</c:v>
                      </c:pt>
                      <c:pt idx="2">
                        <c:v>2.6183999329699077</c:v>
                      </c:pt>
                      <c:pt idx="3">
                        <c:v>2.7014436790641705</c:v>
                      </c:pt>
                      <c:pt idx="4">
                        <c:v>2.7689291183019837</c:v>
                      </c:pt>
                      <c:pt idx="5">
                        <c:v>2.7911338546591735</c:v>
                      </c:pt>
                      <c:pt idx="6">
                        <c:v>2.7894312193832036</c:v>
                      </c:pt>
                      <c:pt idx="7">
                        <c:v>2.787422695367948</c:v>
                      </c:pt>
                      <c:pt idx="8">
                        <c:v>2.7907273210129349</c:v>
                      </c:pt>
                      <c:pt idx="9">
                        <c:v>2.8230512550281812</c:v>
                      </c:pt>
                      <c:pt idx="10">
                        <c:v>2.8946945896920293</c:v>
                      </c:pt>
                      <c:pt idx="11">
                        <c:v>2.9800029784420228</c:v>
                      </c:pt>
                      <c:pt idx="12">
                        <c:v>3.0467249324409602</c:v>
                      </c:pt>
                      <c:pt idx="13">
                        <c:v>3.0635311077300749</c:v>
                      </c:pt>
                      <c:pt idx="14">
                        <c:v>3.0581990213741985</c:v>
                      </c:pt>
                      <c:pt idx="15">
                        <c:v>3.0576978553497836</c:v>
                      </c:pt>
                      <c:pt idx="16">
                        <c:v>3.0608502309083967</c:v>
                      </c:pt>
                      <c:pt idx="17">
                        <c:v>3.0878785100158721</c:v>
                      </c:pt>
                      <c:pt idx="18">
                        <c:v>3.1575633291293794</c:v>
                      </c:pt>
                      <c:pt idx="19">
                        <c:v>3.2513976289793591</c:v>
                      </c:pt>
                      <c:pt idx="20">
                        <c:v>3.3225740300525821</c:v>
                      </c:pt>
                      <c:pt idx="21">
                        <c:v>3.3343285575906911</c:v>
                      </c:pt>
                      <c:pt idx="22">
                        <c:v>3.3032479951202243</c:v>
                      </c:pt>
                      <c:pt idx="23">
                        <c:v>3.2804633646865899</c:v>
                      </c:pt>
                      <c:pt idx="24">
                        <c:v>3.2821523376965747</c:v>
                      </c:pt>
                      <c:pt idx="25">
                        <c:v>3.3192278588209065</c:v>
                      </c:pt>
                      <c:pt idx="26">
                        <c:v>3.393127704020491</c:v>
                      </c:pt>
                      <c:pt idx="27">
                        <c:v>3.4718218440065902</c:v>
                      </c:pt>
                      <c:pt idx="28">
                        <c:v>3.5353000465991076</c:v>
                      </c:pt>
                      <c:pt idx="29">
                        <c:v>3.5353000465991076</c:v>
                      </c:pt>
                      <c:pt idx="30">
                        <c:v>3.5259343629094451</c:v>
                      </c:pt>
                      <c:pt idx="31">
                        <c:v>3.5203359079404755</c:v>
                      </c:pt>
                      <c:pt idx="32">
                        <c:v>3.5148178318171612</c:v>
                      </c:pt>
                      <c:pt idx="33">
                        <c:v>3.518000632876892</c:v>
                      </c:pt>
                      <c:pt idx="34">
                        <c:v>3.5496080319658976</c:v>
                      </c:pt>
                      <c:pt idx="35">
                        <c:v>3.6006513923670287</c:v>
                      </c:pt>
                      <c:pt idx="36">
                        <c:v>3.6381022260932365</c:v>
                      </c:pt>
                      <c:pt idx="37">
                        <c:v>3.6513771830119146</c:v>
                      </c:pt>
                      <c:pt idx="38">
                        <c:v>3.6534453679155736</c:v>
                      </c:pt>
                      <c:pt idx="39">
                        <c:v>3.6539353694894601</c:v>
                      </c:pt>
                      <c:pt idx="40">
                        <c:v>3.6536086806327028</c:v>
                      </c:pt>
                      <c:pt idx="41">
                        <c:v>3.6657104115950889</c:v>
                      </c:pt>
                      <c:pt idx="42">
                        <c:v>3.6964287576346537</c:v>
                      </c:pt>
                      <c:pt idx="43">
                        <c:v>3.7337634371233492</c:v>
                      </c:pt>
                      <c:pt idx="44">
                        <c:v>3.7605072172878664</c:v>
                      </c:pt>
                      <c:pt idx="45">
                        <c:v>3.7701874283799901</c:v>
                      </c:pt>
                      <c:pt idx="46">
                        <c:v>3.7701557827086183</c:v>
                      </c:pt>
                      <c:pt idx="47">
                        <c:v>3.7690885063364687</c:v>
                      </c:pt>
                      <c:pt idx="48">
                        <c:v>3.7691875819966776</c:v>
                      </c:pt>
                      <c:pt idx="49">
                        <c:v>3.7779209636656206</c:v>
                      </c:pt>
                      <c:pt idx="50">
                        <c:v>3.800436922656429</c:v>
                      </c:pt>
                      <c:pt idx="51">
                        <c:v>3.8282926858870097</c:v>
                      </c:pt>
                      <c:pt idx="52">
                        <c:v>3.8497680859056391</c:v>
                      </c:pt>
                      <c:pt idx="53">
                        <c:v>3.8578786406925487</c:v>
                      </c:pt>
                      <c:pt idx="54">
                        <c:v>3.8582743518331593</c:v>
                      </c:pt>
                      <c:pt idx="55">
                        <c:v>3.8584797369574413</c:v>
                      </c:pt>
                      <c:pt idx="56">
                        <c:v>3.8591938471300486</c:v>
                      </c:pt>
                      <c:pt idx="57">
                        <c:v>3.8666086633660295</c:v>
                      </c:pt>
                      <c:pt idx="58">
                        <c:v>3.8850495387713502</c:v>
                      </c:pt>
                      <c:pt idx="59">
                        <c:v>3.9073868021497069</c:v>
                      </c:pt>
                      <c:pt idx="60">
                        <c:v>3.9234299072126295</c:v>
                      </c:pt>
                      <c:pt idx="61">
                        <c:v>3.9286627694427159</c:v>
                      </c:pt>
                      <c:pt idx="62">
                        <c:v>3.9284478109585863</c:v>
                      </c:pt>
                      <c:pt idx="63">
                        <c:v>3.9281919103646374</c:v>
                      </c:pt>
                      <c:pt idx="64">
                        <c:v>3.9284177521806498</c:v>
                      </c:pt>
                      <c:pt idx="65">
                        <c:v>3.9316674975778914</c:v>
                      </c:pt>
                      <c:pt idx="66">
                        <c:v>3.9431497670609064</c:v>
                      </c:pt>
                      <c:pt idx="67">
                        <c:v>3.9605020871213936</c:v>
                      </c:pt>
                      <c:pt idx="68">
                        <c:v>3.9743250658154561</c:v>
                      </c:pt>
                      <c:pt idx="69">
                        <c:v>3.976399940433831</c:v>
                      </c:pt>
                      <c:pt idx="70">
                        <c:v>3.9699511265263387</c:v>
                      </c:pt>
                      <c:pt idx="71">
                        <c:v>3.9637826010769079</c:v>
                      </c:pt>
                      <c:pt idx="72">
                        <c:v>3.95887748064616</c:v>
                      </c:pt>
                      <c:pt idx="73">
                        <c:v>3.9593313186386485</c:v>
                      </c:pt>
                      <c:pt idx="74">
                        <c:v>3.9677352032841045</c:v>
                      </c:pt>
                      <c:pt idx="75">
                        <c:v>3.9795198763562736</c:v>
                      </c:pt>
                      <c:pt idx="76">
                        <c:v>3.9877323698893816</c:v>
                      </c:pt>
                      <c:pt idx="77">
                        <c:v>3.9892068235127587</c:v>
                      </c:pt>
                      <c:pt idx="78">
                        <c:v>3.9856569293310709</c:v>
                      </c:pt>
                      <c:pt idx="79">
                        <c:v>3.9809983175345884</c:v>
                      </c:pt>
                      <c:pt idx="80">
                        <c:v>3.9768264088970375</c:v>
                      </c:pt>
                      <c:pt idx="81">
                        <c:v>3.977811989329695</c:v>
                      </c:pt>
                      <c:pt idx="82">
                        <c:v>3.9869188400856412</c:v>
                      </c:pt>
                      <c:pt idx="83">
                        <c:v>4.0000558411687921</c:v>
                      </c:pt>
                      <c:pt idx="84">
                        <c:v>4.0098092824222471</c:v>
                      </c:pt>
                      <c:pt idx="85">
                        <c:v>4.0116162231901304</c:v>
                      </c:pt>
                      <c:pt idx="86">
                        <c:v>4.0087884029938818</c:v>
                      </c:pt>
                      <c:pt idx="87">
                        <c:v>4.0060522457443088</c:v>
                      </c:pt>
                      <c:pt idx="88">
                        <c:v>4.0037714920324614</c:v>
                      </c:pt>
                      <c:pt idx="89">
                        <c:v>4.0060374854630822</c:v>
                      </c:pt>
                      <c:pt idx="90">
                        <c:v>4.0134352353543772</c:v>
                      </c:pt>
                      <c:pt idx="91">
                        <c:v>4.0241191425877041</c:v>
                      </c:pt>
                      <c:pt idx="92">
                        <c:v>4.0337508933732824</c:v>
                      </c:pt>
                      <c:pt idx="93">
                        <c:v>4.0360045403108309</c:v>
                      </c:pt>
                      <c:pt idx="94">
                        <c:v>4.0341314953679639</c:v>
                      </c:pt>
                      <c:pt idx="95">
                        <c:v>4.0329794432108637</c:v>
                      </c:pt>
                      <c:pt idx="96">
                        <c:v>4.0325578747462156</c:v>
                      </c:pt>
                      <c:pt idx="97">
                        <c:v>4.0355743160554667</c:v>
                      </c:pt>
                      <c:pt idx="98">
                        <c:v>4.0450076595213416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1A4-476C-836E-D723946ECD9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Column4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0.99999999999999956</c:v>
                      </c:pt>
                      <c:pt idx="24">
                        <c:v>0.99999999999958877</c:v>
                      </c:pt>
                      <c:pt idx="25">
                        <c:v>0.99999999991498956</c:v>
                      </c:pt>
                      <c:pt idx="26">
                        <c:v>0.99999999311082</c:v>
                      </c:pt>
                      <c:pt idx="27">
                        <c:v>0.99999974049814377</c:v>
                      </c:pt>
                      <c:pt idx="28">
                        <c:v>0.99999483000670386</c:v>
                      </c:pt>
                      <c:pt idx="29">
                        <c:v>0.99993954098099669</c:v>
                      </c:pt>
                      <c:pt idx="30">
                        <c:v>0.99954777658086691</c:v>
                      </c:pt>
                      <c:pt idx="31">
                        <c:v>0.99767504636048576</c:v>
                      </c:pt>
                      <c:pt idx="32">
                        <c:v>0.99126298735259288</c:v>
                      </c:pt>
                      <c:pt idx="33">
                        <c:v>0.97469843496074715</c:v>
                      </c:pt>
                      <c:pt idx="34">
                        <c:v>0.94097710920688493</c:v>
                      </c:pt>
                      <c:pt idx="35">
                        <c:v>0.88473379136219465</c:v>
                      </c:pt>
                      <c:pt idx="36">
                        <c:v>0.80525370292022613</c:v>
                      </c:pt>
                      <c:pt idx="37">
                        <c:v>0.70728041745795056</c:v>
                      </c:pt>
                      <c:pt idx="38">
                        <c:v>0.59936031463706985</c:v>
                      </c:pt>
                      <c:pt idx="39">
                        <c:v>0.49096180613910717</c:v>
                      </c:pt>
                      <c:pt idx="40">
                        <c:v>0.39001879436621273</c:v>
                      </c:pt>
                      <c:pt idx="41">
                        <c:v>0.30160924187848981</c:v>
                      </c:pt>
                      <c:pt idx="42">
                        <c:v>0.22785744865941582</c:v>
                      </c:pt>
                      <c:pt idx="43">
                        <c:v>0.16874035802226711</c:v>
                      </c:pt>
                      <c:pt idx="44">
                        <c:v>0.12287389181252337</c:v>
                      </c:pt>
                      <c:pt idx="45">
                        <c:v>8.8231237821361067E-2</c:v>
                      </c:pt>
                      <c:pt idx="46">
                        <c:v>6.2625954005914655E-2</c:v>
                      </c:pt>
                      <c:pt idx="47">
                        <c:v>4.402541188168501E-2</c:v>
                      </c:pt>
                      <c:pt idx="48">
                        <c:v>3.0708791356783074E-2</c:v>
                      </c:pt>
                      <c:pt idx="49">
                        <c:v>2.1292315775931159E-2</c:v>
                      </c:pt>
                      <c:pt idx="50">
                        <c:v>1.4687199490874213E-2</c:v>
                      </c:pt>
                      <c:pt idx="51">
                        <c:v>1.0088053681688764E-2</c:v>
                      </c:pt>
                      <c:pt idx="52">
                        <c:v>6.9057468953306412E-3</c:v>
                      </c:pt>
                      <c:pt idx="53">
                        <c:v>4.7165547395491376E-3</c:v>
                      </c:pt>
                      <c:pt idx="54">
                        <c:v>3.2169481821449049E-3</c:v>
                      </c:pt>
                      <c:pt idx="55">
                        <c:v>2.1926812965339195E-3</c:v>
                      </c:pt>
                      <c:pt idx="56">
                        <c:v>1.4948405729808764E-3</c:v>
                      </c:pt>
                      <c:pt idx="57">
                        <c:v>1.0205288435541063E-3</c:v>
                      </c:pt>
                      <c:pt idx="58">
                        <c:v>6.9787251497350469E-4</c:v>
                      </c:pt>
                      <c:pt idx="59">
                        <c:v>4.7830789971744126E-4</c:v>
                      </c:pt>
                      <c:pt idx="60">
                        <c:v>3.2877381968262557E-4</c:v>
                      </c:pt>
                      <c:pt idx="61">
                        <c:v>2.2687664618432861E-4</c:v>
                      </c:pt>
                      <c:pt idx="62">
                        <c:v>1.5731765180017953E-4</c:v>
                      </c:pt>
                      <c:pt idx="63">
                        <c:v>1.0969150570884396E-4</c:v>
                      </c:pt>
                      <c:pt idx="64">
                        <c:v>7.6938296356311007E-5</c:v>
                      </c:pt>
                      <c:pt idx="65">
                        <c:v>5.4292605594173334E-5</c:v>
                      </c:pt>
                      <c:pt idx="66">
                        <c:v>3.8596825955431343E-5</c:v>
                      </c:pt>
                      <c:pt idx="67">
                        <c:v>2.7666076888549071E-5</c:v>
                      </c:pt>
                      <c:pt idx="68">
                        <c:v>2.0006070136770768E-5</c:v>
                      </c:pt>
                      <c:pt idx="69">
                        <c:v>1.4592285539673822E-5</c:v>
                      </c:pt>
                      <c:pt idx="70">
                        <c:v>1.0734835905632653E-5</c:v>
                      </c:pt>
                      <c:pt idx="71">
                        <c:v>7.9655340207793969E-6</c:v>
                      </c:pt>
                      <c:pt idx="72">
                        <c:v>5.9640548754561011E-6</c:v>
                      </c:pt>
                      <c:pt idx="73">
                        <c:v>4.5084121848347671E-6</c:v>
                      </c:pt>
                      <c:pt idx="74">
                        <c:v>3.4364221511027415E-6</c:v>
                      </c:pt>
                      <c:pt idx="75">
                        <c:v>2.6390409542160148E-6</c:v>
                      </c:pt>
                      <c:pt idx="76">
                        <c:v>2.0408340635700354E-6</c:v>
                      </c:pt>
                      <c:pt idx="77">
                        <c:v>1.589405223508955E-6</c:v>
                      </c:pt>
                      <c:pt idx="78">
                        <c:v>1.2462471759531958E-6</c:v>
                      </c:pt>
                      <c:pt idx="79">
                        <c:v>9.8314541546456671E-7</c:v>
                      </c:pt>
                      <c:pt idx="80">
                        <c:v>7.7884595008652165E-7</c:v>
                      </c:pt>
                      <c:pt idx="81">
                        <c:v>6.1765223502029881E-7</c:v>
                      </c:pt>
                      <c:pt idx="82">
                        <c:v>4.9168814737702811E-7</c:v>
                      </c:pt>
                      <c:pt idx="83">
                        <c:v>3.9320946406452525E-7</c:v>
                      </c:pt>
                      <c:pt idx="84">
                        <c:v>3.1588646349879371E-7</c:v>
                      </c:pt>
                      <c:pt idx="85">
                        <c:v>2.5442393301763443E-7</c:v>
                      </c:pt>
                      <c:pt idx="86">
                        <c:v>2.0524183427414855E-7</c:v>
                      </c:pt>
                      <c:pt idx="87">
                        <c:v>1.6585572222190124E-7</c:v>
                      </c:pt>
                      <c:pt idx="88">
                        <c:v>1.3425641578965904E-7</c:v>
                      </c:pt>
                      <c:pt idx="89">
                        <c:v>1.0870541815398031E-7</c:v>
                      </c:pt>
                      <c:pt idx="90">
                        <c:v>8.8169790033254018E-8</c:v>
                      </c:pt>
                      <c:pt idx="91">
                        <c:v>7.1664814726324837E-8</c:v>
                      </c:pt>
                      <c:pt idx="92">
                        <c:v>5.8386164099507125E-8</c:v>
                      </c:pt>
                      <c:pt idx="93">
                        <c:v>4.7651638513272504E-8</c:v>
                      </c:pt>
                      <c:pt idx="94">
                        <c:v>3.895053387800596E-8</c:v>
                      </c:pt>
                      <c:pt idx="95">
                        <c:v>3.1894900869355074E-8</c:v>
                      </c:pt>
                      <c:pt idx="96">
                        <c:v>2.6158243905984399E-8</c:v>
                      </c:pt>
                      <c:pt idx="97">
                        <c:v>2.1465808042844502E-8</c:v>
                      </c:pt>
                      <c:pt idx="98">
                        <c:v>1.7651206405884884E-8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1A4-476C-836E-D723946ECD9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NA_11_M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2.3649226066019371</c:v>
                      </c:pt>
                      <c:pt idx="1">
                        <c:v>2.3851078319825718</c:v>
                      </c:pt>
                      <c:pt idx="2">
                        <c:v>2.4325611524911879</c:v>
                      </c:pt>
                      <c:pt idx="3">
                        <c:v>2.5191397102766917</c:v>
                      </c:pt>
                      <c:pt idx="4">
                        <c:v>2.5896959188956998</c:v>
                      </c:pt>
                      <c:pt idx="5">
                        <c:v>2.6136077961645228</c:v>
                      </c:pt>
                      <c:pt idx="6">
                        <c:v>2.6133263538928384</c:v>
                      </c:pt>
                      <c:pt idx="7">
                        <c:v>2.6131370144086805</c:v>
                      </c:pt>
                      <c:pt idx="8">
                        <c:v>2.6186228035272245</c:v>
                      </c:pt>
                      <c:pt idx="9">
                        <c:v>2.6538457801098825</c:v>
                      </c:pt>
                      <c:pt idx="10">
                        <c:v>2.7287492817181254</c:v>
                      </c:pt>
                      <c:pt idx="11">
                        <c:v>2.8172711961560495</c:v>
                      </c:pt>
                      <c:pt idx="12">
                        <c:v>2.8871053260279922</c:v>
                      </c:pt>
                      <c:pt idx="13">
                        <c:v>2.9060564821137151</c:v>
                      </c:pt>
                      <c:pt idx="14">
                        <c:v>2.9026084832895243</c:v>
                      </c:pt>
                      <c:pt idx="15">
                        <c:v>2.9044424597483163</c:v>
                      </c:pt>
                      <c:pt idx="16">
                        <c:v>2.9101121499922882</c:v>
                      </c:pt>
                      <c:pt idx="17">
                        <c:v>2.939793214042445</c:v>
                      </c:pt>
                      <c:pt idx="18">
                        <c:v>3.0123667202553763</c:v>
                      </c:pt>
                      <c:pt idx="19">
                        <c:v>3.1090021560854582</c:v>
                      </c:pt>
                      <c:pt idx="20">
                        <c:v>3.1811356636567756</c:v>
                      </c:pt>
                      <c:pt idx="21">
                        <c:v>3.1869019742761391</c:v>
                      </c:pt>
                      <c:pt idx="22">
                        <c:v>3.1391426268816893</c:v>
                      </c:pt>
                      <c:pt idx="23">
                        <c:v>3.0964087640594786</c:v>
                      </c:pt>
                      <c:pt idx="24">
                        <c:v>3.0860390247016762</c:v>
                      </c:pt>
                      <c:pt idx="25">
                        <c:v>3.1205603639044686</c:v>
                      </c:pt>
                      <c:pt idx="26">
                        <c:v>3.1965853869114498</c:v>
                      </c:pt>
                      <c:pt idx="27">
                        <c:v>3.2789354251289327</c:v>
                      </c:pt>
                      <c:pt idx="28">
                        <c:v>3.3488972225641045</c:v>
                      </c:pt>
                      <c:pt idx="29">
                        <c:v>3.3488972225641045</c:v>
                      </c:pt>
                      <c:pt idx="30">
                        <c:v>3.3418462206708872</c:v>
                      </c:pt>
                      <c:pt idx="31">
                        <c:v>3.3383475408282948</c:v>
                      </c:pt>
                      <c:pt idx="32">
                        <c:v>3.3346080369369719</c:v>
                      </c:pt>
                      <c:pt idx="33">
                        <c:v>3.3393846990043485</c:v>
                      </c:pt>
                      <c:pt idx="34">
                        <c:v>3.3725358464778101</c:v>
                      </c:pt>
                      <c:pt idx="35">
                        <c:v>3.4247080879290084</c:v>
                      </c:pt>
                      <c:pt idx="36">
                        <c:v>3.4636002036800759</c:v>
                      </c:pt>
                      <c:pt idx="37">
                        <c:v>3.4786048802924427</c:v>
                      </c:pt>
                      <c:pt idx="38">
                        <c:v>3.4825309102152997</c:v>
                      </c:pt>
                      <c:pt idx="39">
                        <c:v>3.4847582236982646</c:v>
                      </c:pt>
                      <c:pt idx="40">
                        <c:v>3.4858504011462328</c:v>
                      </c:pt>
                      <c:pt idx="41">
                        <c:v>3.499541629577223</c:v>
                      </c:pt>
                      <c:pt idx="42">
                        <c:v>3.5319156497384303</c:v>
                      </c:pt>
                      <c:pt idx="43">
                        <c:v>3.5706434946194956</c:v>
                      </c:pt>
                      <c:pt idx="44">
                        <c:v>3.5986375395817167</c:v>
                      </c:pt>
                      <c:pt idx="45">
                        <c:v>3.6093686622449632</c:v>
                      </c:pt>
                      <c:pt idx="46">
                        <c:v>3.6101239159818284</c:v>
                      </c:pt>
                      <c:pt idx="47">
                        <c:v>3.6098773880939587</c:v>
                      </c:pt>
                      <c:pt idx="48">
                        <c:v>3.6109659404725472</c:v>
                      </c:pt>
                      <c:pt idx="49">
                        <c:v>3.6207123232716931</c:v>
                      </c:pt>
                      <c:pt idx="50">
                        <c:v>3.6441433885104058</c:v>
                      </c:pt>
                      <c:pt idx="51">
                        <c:v>3.672834173934048</c:v>
                      </c:pt>
                      <c:pt idx="52">
                        <c:v>3.6951394740920089</c:v>
                      </c:pt>
                      <c:pt idx="53">
                        <c:v>3.7040826913271334</c:v>
                      </c:pt>
                      <c:pt idx="54">
                        <c:v>3.7053101881878767</c:v>
                      </c:pt>
                      <c:pt idx="55">
                        <c:v>3.7063412533319604</c:v>
                      </c:pt>
                      <c:pt idx="56">
                        <c:v>3.7078208020171748</c:v>
                      </c:pt>
                      <c:pt idx="57">
                        <c:v>3.7160367704476811</c:v>
                      </c:pt>
                      <c:pt idx="58">
                        <c:v>3.7354095669266836</c:v>
                      </c:pt>
                      <c:pt idx="59">
                        <c:v>3.758710185290016</c:v>
                      </c:pt>
                      <c:pt idx="60">
                        <c:v>3.7757525466568524</c:v>
                      </c:pt>
                      <c:pt idx="61">
                        <c:v>3.7818811777555115</c:v>
                      </c:pt>
                      <c:pt idx="62">
                        <c:v>3.7824558609715364</c:v>
                      </c:pt>
                      <c:pt idx="63">
                        <c:v>3.7830211733183585</c:v>
                      </c:pt>
                      <c:pt idx="64">
                        <c:v>3.7840079663040793</c:v>
                      </c:pt>
                      <c:pt idx="65">
                        <c:v>3.7879575850428764</c:v>
                      </c:pt>
                      <c:pt idx="66">
                        <c:v>3.8000782417661116</c:v>
                      </c:pt>
                      <c:pt idx="67">
                        <c:v>3.8180532946231902</c:v>
                      </c:pt>
                      <c:pt idx="68">
                        <c:v>3.8324854308389282</c:v>
                      </c:pt>
                      <c:pt idx="69">
                        <c:v>3.83536747260561</c:v>
                      </c:pt>
                      <c:pt idx="70">
                        <c:v>3.8297509771884997</c:v>
                      </c:pt>
                      <c:pt idx="71">
                        <c:v>3.8241935340543236</c:v>
                      </c:pt>
                      <c:pt idx="72">
                        <c:v>3.8197644565430178</c:v>
                      </c:pt>
                      <c:pt idx="73">
                        <c:v>3.820795676435762</c:v>
                      </c:pt>
                      <c:pt idx="74">
                        <c:v>3.8299920807035113</c:v>
                      </c:pt>
                      <c:pt idx="75">
                        <c:v>3.8426653460430833</c:v>
                      </c:pt>
                      <c:pt idx="76">
                        <c:v>3.8516755277099115</c:v>
                      </c:pt>
                      <c:pt idx="77">
                        <c:v>3.8535620755392914</c:v>
                      </c:pt>
                      <c:pt idx="78">
                        <c:v>3.8502316727422228</c:v>
                      </c:pt>
                      <c:pt idx="79">
                        <c:v>3.8458972987058382</c:v>
                      </c:pt>
                      <c:pt idx="80">
                        <c:v>3.8420401510812034</c:v>
                      </c:pt>
                      <c:pt idx="81">
                        <c:v>3.8434001966727438</c:v>
                      </c:pt>
                      <c:pt idx="82">
                        <c:v>3.8530793102700862</c:v>
                      </c:pt>
                      <c:pt idx="83">
                        <c:v>3.8668110238099991</c:v>
                      </c:pt>
                      <c:pt idx="84">
                        <c:v>3.8770822046901272</c:v>
                      </c:pt>
                      <c:pt idx="85">
                        <c:v>3.879336242262843</c:v>
                      </c:pt>
                      <c:pt idx="86">
                        <c:v>3.8769185213358246</c:v>
                      </c:pt>
                      <c:pt idx="87">
                        <c:v>3.874553833371404</c:v>
                      </c:pt>
                      <c:pt idx="88">
                        <c:v>3.8726373909198415</c:v>
                      </c:pt>
                      <c:pt idx="89">
                        <c:v>3.8752594449646836</c:v>
                      </c:pt>
                      <c:pt idx="90">
                        <c:v>3.8830691365718155</c:v>
                      </c:pt>
                      <c:pt idx="91">
                        <c:v>3.894253486243533</c:v>
                      </c:pt>
                      <c:pt idx="92">
                        <c:v>3.9044442959445274</c:v>
                      </c:pt>
                      <c:pt idx="93">
                        <c:v>3.9072247290156716</c:v>
                      </c:pt>
                      <c:pt idx="94">
                        <c:v>3.9059387707640898</c:v>
                      </c:pt>
                      <c:pt idx="95">
                        <c:v>3.9054315599354146</c:v>
                      </c:pt>
                      <c:pt idx="96">
                        <c:v>3.9056184169376391</c:v>
                      </c:pt>
                      <c:pt idx="97">
                        <c:v>3.9092935265031912</c:v>
                      </c:pt>
                      <c:pt idx="98">
                        <c:v>3.9194034935485589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1A4-476C-836E-D723946ECD9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NA_11_L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2.1270468520460386</c:v>
                      </c:pt>
                      <c:pt idx="1">
                        <c:v>2.1512075716430439</c:v>
                      </c:pt>
                      <c:pt idx="2">
                        <c:v>2.2027450152286461</c:v>
                      </c:pt>
                      <c:pt idx="3">
                        <c:v>2.2935406938085507</c:v>
                      </c:pt>
                      <c:pt idx="4">
                        <c:v>2.3677154352110112</c:v>
                      </c:pt>
                      <c:pt idx="5">
                        <c:v>2.3936591306232557</c:v>
                      </c:pt>
                      <c:pt idx="6">
                        <c:v>2.3950859429593163</c:v>
                      </c:pt>
                      <c:pt idx="7">
                        <c:v>2.3970765215690322</c:v>
                      </c:pt>
                      <c:pt idx="8">
                        <c:v>2.4051747741408178</c:v>
                      </c:pt>
                      <c:pt idx="9">
                        <c:v>2.4439066766131807</c:v>
                      </c:pt>
                      <c:pt idx="10">
                        <c:v>2.5228210170750893</c:v>
                      </c:pt>
                      <c:pt idx="11">
                        <c:v>2.6152618245679591</c:v>
                      </c:pt>
                      <c:pt idx="12">
                        <c:v>2.6888440676395886</c:v>
                      </c:pt>
                      <c:pt idx="13">
                        <c:v>2.7103824279399564</c:v>
                      </c:pt>
                      <c:pt idx="14">
                        <c:v>2.7092061451947456</c:v>
                      </c:pt>
                      <c:pt idx="15">
                        <c:v>2.7138518225947843</c:v>
                      </c:pt>
                      <c:pt idx="16">
                        <c:v>2.7225526875206274</c:v>
                      </c:pt>
                      <c:pt idx="17">
                        <c:v>2.7554238544111533</c:v>
                      </c:pt>
                      <c:pt idx="18">
                        <c:v>2.8314894692124981</c:v>
                      </c:pt>
                      <c:pt idx="19">
                        <c:v>2.9315664012901341</c:v>
                      </c:pt>
                      <c:pt idx="20">
                        <c:v>3.0052673688464941</c:v>
                      </c:pt>
                      <c:pt idx="21">
                        <c:v>3.0057330691872384</c:v>
                      </c:pt>
                      <c:pt idx="22">
                        <c:v>2.9417340337954636</c:v>
                      </c:pt>
                      <c:pt idx="23">
                        <c:v>2.8791410281565595</c:v>
                      </c:pt>
                      <c:pt idx="24">
                        <c:v>2.8567817650079399</c:v>
                      </c:pt>
                      <c:pt idx="25">
                        <c:v>2.8889960870509919</c:v>
                      </c:pt>
                      <c:pt idx="26">
                        <c:v>2.9675192108772444</c:v>
                      </c:pt>
                      <c:pt idx="27">
                        <c:v>3.053919979224704</c:v>
                      </c:pt>
                      <c:pt idx="28">
                        <c:v>3.1310590916838135</c:v>
                      </c:pt>
                      <c:pt idx="29">
                        <c:v>3.1310590916838135</c:v>
                      </c:pt>
                      <c:pt idx="30">
                        <c:v>3.126603363455819</c:v>
                      </c:pt>
                      <c:pt idx="31">
                        <c:v>3.1254639082562461</c:v>
                      </c:pt>
                      <c:pt idx="32">
                        <c:v>3.1237329273353565</c:v>
                      </c:pt>
                      <c:pt idx="33">
                        <c:v>3.1303129292241323</c:v>
                      </c:pt>
                      <c:pt idx="34">
                        <c:v>3.165205397400793</c:v>
                      </c:pt>
                      <c:pt idx="35">
                        <c:v>3.2186577226202</c:v>
                      </c:pt>
                      <c:pt idx="36">
                        <c:v>3.2591786201202204</c:v>
                      </c:pt>
                      <c:pt idx="37">
                        <c:v>3.2761334918803402</c:v>
                      </c:pt>
                      <c:pt idx="38">
                        <c:v>3.2821515986048531</c:v>
                      </c:pt>
                      <c:pt idx="39">
                        <c:v>3.2863358842797052</c:v>
                      </c:pt>
                      <c:pt idx="40">
                        <c:v>3.2890301530454651</c:v>
                      </c:pt>
                      <c:pt idx="41">
                        <c:v>3.3045131267155732</c:v>
                      </c:pt>
                      <c:pt idx="42">
                        <c:v>3.3387536491577672</c:v>
                      </c:pt>
                      <c:pt idx="43">
                        <c:v>3.3790551238694206</c:v>
                      </c:pt>
                      <c:pt idx="44">
                        <c:v>3.408463354887783</c:v>
                      </c:pt>
                      <c:pt idx="45">
                        <c:v>3.4203858824351894</c:v>
                      </c:pt>
                      <c:pt idx="46">
                        <c:v>3.422036034662626</c:v>
                      </c:pt>
                      <c:pt idx="47">
                        <c:v>3.4227211939009159</c:v>
                      </c:pt>
                      <c:pt idx="48">
                        <c:v>3.4249289429349625</c:v>
                      </c:pt>
                      <c:pt idx="49">
                        <c:v>3.4358185993870585</c:v>
                      </c:pt>
                      <c:pt idx="50">
                        <c:v>3.4602801534635397</c:v>
                      </c:pt>
                      <c:pt idx="51">
                        <c:v>3.489908024427288</c:v>
                      </c:pt>
                      <c:pt idx="52">
                        <c:v>3.5131413539486407</c:v>
                      </c:pt>
                      <c:pt idx="53">
                        <c:v>3.5230122826017514</c:v>
                      </c:pt>
                      <c:pt idx="54">
                        <c:v>3.5251629850386892</c:v>
                      </c:pt>
                      <c:pt idx="55">
                        <c:v>3.5271089031021705</c:v>
                      </c:pt>
                      <c:pt idx="56">
                        <c:v>3.5294337747502542</c:v>
                      </c:pt>
                      <c:pt idx="57">
                        <c:v>3.5385346072978359</c:v>
                      </c:pt>
                      <c:pt idx="58">
                        <c:v>3.5589397228514428</c:v>
                      </c:pt>
                      <c:pt idx="59">
                        <c:v>3.5833079875328488</c:v>
                      </c:pt>
                      <c:pt idx="60">
                        <c:v>3.6014596354934567</c:v>
                      </c:pt>
                      <c:pt idx="61">
                        <c:v>3.6085815882789118</c:v>
                      </c:pt>
                      <c:pt idx="62">
                        <c:v>3.6100311362522679</c:v>
                      </c:pt>
                      <c:pt idx="63">
                        <c:v>3.611506776069688</c:v>
                      </c:pt>
                      <c:pt idx="64">
                        <c:v>3.6133354122072765</c:v>
                      </c:pt>
                      <c:pt idx="65">
                        <c:v>3.618057752381429</c:v>
                      </c:pt>
                      <c:pt idx="66">
                        <c:v>3.6308812828831454</c:v>
                      </c:pt>
                      <c:pt idx="67">
                        <c:v>3.6495417213172319</c:v>
                      </c:pt>
                      <c:pt idx="68">
                        <c:v>3.6646443550675514</c:v>
                      </c:pt>
                      <c:pt idx="69">
                        <c:v>3.6684228749066525</c:v>
                      </c:pt>
                      <c:pt idx="70">
                        <c:v>3.6637330727215973</c:v>
                      </c:pt>
                      <c:pt idx="71">
                        <c:v>3.6588536866007138</c:v>
                      </c:pt>
                      <c:pt idx="72">
                        <c:v>3.6549518070883829</c:v>
                      </c:pt>
                      <c:pt idx="73">
                        <c:v>3.6566274046973546</c:v>
                      </c:pt>
                      <c:pt idx="74">
                        <c:v>3.6667136839789367</c:v>
                      </c:pt>
                      <c:pt idx="75">
                        <c:v>3.680388233847832</c:v>
                      </c:pt>
                      <c:pt idx="76">
                        <c:v>3.6902982486280087</c:v>
                      </c:pt>
                      <c:pt idx="77">
                        <c:v>3.6926472650895859</c:v>
                      </c:pt>
                      <c:pt idx="78">
                        <c:v>3.6895620023491058</c:v>
                      </c:pt>
                      <c:pt idx="79">
                        <c:v>3.6855928702125391</c:v>
                      </c:pt>
                      <c:pt idx="80">
                        <c:v>3.6820914127133673</c:v>
                      </c:pt>
                      <c:pt idx="81">
                        <c:v>3.6838762105655696</c:v>
                      </c:pt>
                      <c:pt idx="82">
                        <c:v>3.6942081937797515</c:v>
                      </c:pt>
                      <c:pt idx="83">
                        <c:v>3.7086204672335241</c:v>
                      </c:pt>
                      <c:pt idx="84">
                        <c:v>3.719485273868044</c:v>
                      </c:pt>
                      <c:pt idx="85">
                        <c:v>3.7222524138593647</c:v>
                      </c:pt>
                      <c:pt idx="86">
                        <c:v>3.7203058255886554</c:v>
                      </c:pt>
                      <c:pt idx="87">
                        <c:v>3.718366663261417</c:v>
                      </c:pt>
                      <c:pt idx="88">
                        <c:v>3.7168671062605787</c:v>
                      </c:pt>
                      <c:pt idx="89">
                        <c:v>3.7198953113097466</c:v>
                      </c:pt>
                      <c:pt idx="90">
                        <c:v>3.728174549423783</c:v>
                      </c:pt>
                      <c:pt idx="91">
                        <c:v>3.7399296982649348</c:v>
                      </c:pt>
                      <c:pt idx="92">
                        <c:v>3.750757580363417</c:v>
                      </c:pt>
                      <c:pt idx="93">
                        <c:v>3.754138400458535</c:v>
                      </c:pt>
                      <c:pt idx="94">
                        <c:v>3.7535226661180867</c:v>
                      </c:pt>
                      <c:pt idx="95">
                        <c:v>3.7537517427001599</c:v>
                      </c:pt>
                      <c:pt idx="96">
                        <c:v>3.7546311011754261</c:v>
                      </c:pt>
                      <c:pt idx="97">
                        <c:v>3.7590538508789968</c:v>
                      </c:pt>
                      <c:pt idx="98">
                        <c:v>3.7699309334835109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1A4-476C-836E-D723946ECD9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Column8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0.99999999999999956</c:v>
                      </c:pt>
                      <c:pt idx="24">
                        <c:v>0.99999999999958877</c:v>
                      </c:pt>
                      <c:pt idx="25">
                        <c:v>0.99999999991498956</c:v>
                      </c:pt>
                      <c:pt idx="26">
                        <c:v>0.99999999311082</c:v>
                      </c:pt>
                      <c:pt idx="27">
                        <c:v>0.99999974049814377</c:v>
                      </c:pt>
                      <c:pt idx="28">
                        <c:v>0.99999483000670386</c:v>
                      </c:pt>
                      <c:pt idx="29">
                        <c:v>0.99993954098099669</c:v>
                      </c:pt>
                      <c:pt idx="30">
                        <c:v>0.99954777658086691</c:v>
                      </c:pt>
                      <c:pt idx="31">
                        <c:v>0.99767504636048576</c:v>
                      </c:pt>
                      <c:pt idx="32">
                        <c:v>0.99126298735259288</c:v>
                      </c:pt>
                      <c:pt idx="33">
                        <c:v>0.97469843496074715</c:v>
                      </c:pt>
                      <c:pt idx="34">
                        <c:v>0.94097710920688493</c:v>
                      </c:pt>
                      <c:pt idx="35">
                        <c:v>0.88473379136219465</c:v>
                      </c:pt>
                      <c:pt idx="36">
                        <c:v>0.80525370292022613</c:v>
                      </c:pt>
                      <c:pt idx="37">
                        <c:v>0.70728041745795056</c:v>
                      </c:pt>
                      <c:pt idx="38">
                        <c:v>0.59936031463706985</c:v>
                      </c:pt>
                      <c:pt idx="39">
                        <c:v>0.49096180613910717</c:v>
                      </c:pt>
                      <c:pt idx="40">
                        <c:v>0.39001879436621273</c:v>
                      </c:pt>
                      <c:pt idx="41">
                        <c:v>0.30160924187848981</c:v>
                      </c:pt>
                      <c:pt idx="42">
                        <c:v>0.22785744865941582</c:v>
                      </c:pt>
                      <c:pt idx="43">
                        <c:v>0.16874035802226711</c:v>
                      </c:pt>
                      <c:pt idx="44">
                        <c:v>0.12287389181252337</c:v>
                      </c:pt>
                      <c:pt idx="45">
                        <c:v>8.8231237821361067E-2</c:v>
                      </c:pt>
                      <c:pt idx="46">
                        <c:v>6.2625954005914655E-2</c:v>
                      </c:pt>
                      <c:pt idx="47">
                        <c:v>4.402541188168501E-2</c:v>
                      </c:pt>
                      <c:pt idx="48">
                        <c:v>3.0708791356783074E-2</c:v>
                      </c:pt>
                      <c:pt idx="49">
                        <c:v>2.1292315775931159E-2</c:v>
                      </c:pt>
                      <c:pt idx="50">
                        <c:v>1.4687199490874213E-2</c:v>
                      </c:pt>
                      <c:pt idx="51">
                        <c:v>1.0088053681688764E-2</c:v>
                      </c:pt>
                      <c:pt idx="52">
                        <c:v>6.9057468953306412E-3</c:v>
                      </c:pt>
                      <c:pt idx="53">
                        <c:v>4.7165547395491376E-3</c:v>
                      </c:pt>
                      <c:pt idx="54">
                        <c:v>3.2169481821449049E-3</c:v>
                      </c:pt>
                      <c:pt idx="55">
                        <c:v>2.1926812965339195E-3</c:v>
                      </c:pt>
                      <c:pt idx="56">
                        <c:v>1.4948405729808764E-3</c:v>
                      </c:pt>
                      <c:pt idx="57">
                        <c:v>1.0205288435541063E-3</c:v>
                      </c:pt>
                      <c:pt idx="58">
                        <c:v>6.9787251497350469E-4</c:v>
                      </c:pt>
                      <c:pt idx="59">
                        <c:v>4.7830789971744126E-4</c:v>
                      </c:pt>
                      <c:pt idx="60">
                        <c:v>3.2877381968262557E-4</c:v>
                      </c:pt>
                      <c:pt idx="61">
                        <c:v>2.2687664618432861E-4</c:v>
                      </c:pt>
                      <c:pt idx="62">
                        <c:v>1.5731765180017953E-4</c:v>
                      </c:pt>
                      <c:pt idx="63">
                        <c:v>1.0969150570884396E-4</c:v>
                      </c:pt>
                      <c:pt idx="64">
                        <c:v>7.6938296356311007E-5</c:v>
                      </c:pt>
                      <c:pt idx="65">
                        <c:v>5.4292605594173334E-5</c:v>
                      </c:pt>
                      <c:pt idx="66">
                        <c:v>3.8596825955431343E-5</c:v>
                      </c:pt>
                      <c:pt idx="67">
                        <c:v>2.7666076888549071E-5</c:v>
                      </c:pt>
                      <c:pt idx="68">
                        <c:v>2.0006070136770768E-5</c:v>
                      </c:pt>
                      <c:pt idx="69">
                        <c:v>1.4592285539673822E-5</c:v>
                      </c:pt>
                      <c:pt idx="70">
                        <c:v>1.0734835905632653E-5</c:v>
                      </c:pt>
                      <c:pt idx="71">
                        <c:v>7.9655340207793969E-6</c:v>
                      </c:pt>
                      <c:pt idx="72">
                        <c:v>5.9640548754561011E-6</c:v>
                      </c:pt>
                      <c:pt idx="73">
                        <c:v>4.5084121848347671E-6</c:v>
                      </c:pt>
                      <c:pt idx="74">
                        <c:v>3.4364221511027415E-6</c:v>
                      </c:pt>
                      <c:pt idx="75">
                        <c:v>2.6390409542160148E-6</c:v>
                      </c:pt>
                      <c:pt idx="76">
                        <c:v>2.0408340635700354E-6</c:v>
                      </c:pt>
                      <c:pt idx="77">
                        <c:v>1.589405223508955E-6</c:v>
                      </c:pt>
                      <c:pt idx="78">
                        <c:v>1.2462471759531958E-6</c:v>
                      </c:pt>
                      <c:pt idx="79">
                        <c:v>9.8314541546456671E-7</c:v>
                      </c:pt>
                      <c:pt idx="80">
                        <c:v>7.7884595008652165E-7</c:v>
                      </c:pt>
                      <c:pt idx="81">
                        <c:v>6.1765223502029881E-7</c:v>
                      </c:pt>
                      <c:pt idx="82">
                        <c:v>4.9168814737702811E-7</c:v>
                      </c:pt>
                      <c:pt idx="83">
                        <c:v>3.9320946406452525E-7</c:v>
                      </c:pt>
                      <c:pt idx="84">
                        <c:v>3.1588646349879371E-7</c:v>
                      </c:pt>
                      <c:pt idx="85">
                        <c:v>2.5442393301763443E-7</c:v>
                      </c:pt>
                      <c:pt idx="86">
                        <c:v>2.0524183427414855E-7</c:v>
                      </c:pt>
                      <c:pt idx="87">
                        <c:v>1.6585572222190124E-7</c:v>
                      </c:pt>
                      <c:pt idx="88">
                        <c:v>1.3425641578965904E-7</c:v>
                      </c:pt>
                      <c:pt idx="89">
                        <c:v>1.0870541815398031E-7</c:v>
                      </c:pt>
                      <c:pt idx="90">
                        <c:v>8.8169790033254018E-8</c:v>
                      </c:pt>
                      <c:pt idx="91">
                        <c:v>7.1664814726324837E-8</c:v>
                      </c:pt>
                      <c:pt idx="92">
                        <c:v>5.8386164099507125E-8</c:v>
                      </c:pt>
                      <c:pt idx="93">
                        <c:v>4.7651638513272504E-8</c:v>
                      </c:pt>
                      <c:pt idx="94">
                        <c:v>3.895053387800596E-8</c:v>
                      </c:pt>
                      <c:pt idx="95">
                        <c:v>3.1894900869355074E-8</c:v>
                      </c:pt>
                      <c:pt idx="96">
                        <c:v>2.6158243905984399E-8</c:v>
                      </c:pt>
                      <c:pt idx="97">
                        <c:v>2.1465808042844502E-8</c:v>
                      </c:pt>
                      <c:pt idx="98">
                        <c:v>1.7651206405884884E-8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D1A4-476C-836E-D723946ECD92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Alt2a_11_M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2.1327572673651241</c:v>
                      </c:pt>
                      <c:pt idx="1">
                        <c:v>2.1655535858740786</c:v>
                      </c:pt>
                      <c:pt idx="2">
                        <c:v>2.2247858784283694</c:v>
                      </c:pt>
                      <c:pt idx="3">
                        <c:v>2.3182595474059089</c:v>
                      </c:pt>
                      <c:pt idx="4">
                        <c:v>2.3948479683285004</c:v>
                      </c:pt>
                      <c:pt idx="5">
                        <c:v>2.4223600973543307</c:v>
                      </c:pt>
                      <c:pt idx="6">
                        <c:v>2.4244322043784035</c:v>
                      </c:pt>
                      <c:pt idx="7">
                        <c:v>2.4269183702995005</c:v>
                      </c:pt>
                      <c:pt idx="8">
                        <c:v>2.4361979906642928</c:v>
                      </c:pt>
                      <c:pt idx="9">
                        <c:v>2.4776119977040048</c:v>
                      </c:pt>
                      <c:pt idx="10">
                        <c:v>2.5598581321389342</c:v>
                      </c:pt>
                      <c:pt idx="11">
                        <c:v>2.6572754454461087</c:v>
                      </c:pt>
                      <c:pt idx="12">
                        <c:v>2.7365453004974971</c:v>
                      </c:pt>
                      <c:pt idx="13">
                        <c:v>2.7622455904939445</c:v>
                      </c:pt>
                      <c:pt idx="14">
                        <c:v>2.7642542189168524</c:v>
                      </c:pt>
                      <c:pt idx="15">
                        <c:v>2.7722682115028112</c:v>
                      </c:pt>
                      <c:pt idx="16">
                        <c:v>2.783650272483515</c:v>
                      </c:pt>
                      <c:pt idx="17">
                        <c:v>2.8171558782555355</c:v>
                      </c:pt>
                      <c:pt idx="18">
                        <c:v>2.8927659134292965</c:v>
                      </c:pt>
                      <c:pt idx="19">
                        <c:v>3.0812367133274701</c:v>
                      </c:pt>
                      <c:pt idx="20">
                        <c:v>3.162340011270151</c:v>
                      </c:pt>
                      <c:pt idx="21">
                        <c:v>3.168260158244165</c:v>
                      </c:pt>
                      <c:pt idx="22">
                        <c:v>3.1095403214604782</c:v>
                      </c:pt>
                      <c:pt idx="23">
                        <c:v>3.0621999579898773</c:v>
                      </c:pt>
                      <c:pt idx="24">
                        <c:v>3.0692371009819484</c:v>
                      </c:pt>
                      <c:pt idx="25">
                        <c:v>3.1344074750646644</c:v>
                      </c:pt>
                      <c:pt idx="26">
                        <c:v>3.2380436827542844</c:v>
                      </c:pt>
                      <c:pt idx="27">
                        <c:v>3.3400649857054758</c:v>
                      </c:pt>
                      <c:pt idx="28">
                        <c:v>3.4372487275830199</c:v>
                      </c:pt>
                      <c:pt idx="29">
                        <c:v>3.4372487275830199</c:v>
                      </c:pt>
                      <c:pt idx="30">
                        <c:v>3.4414248442281941</c:v>
                      </c:pt>
                      <c:pt idx="31">
                        <c:v>3.4484914480808708</c:v>
                      </c:pt>
                      <c:pt idx="32">
                        <c:v>3.4532131127952366</c:v>
                      </c:pt>
                      <c:pt idx="33">
                        <c:v>3.4648002705135235</c:v>
                      </c:pt>
                      <c:pt idx="34">
                        <c:v>3.5046940827285424</c:v>
                      </c:pt>
                      <c:pt idx="35">
                        <c:v>3.5630989649009832</c:v>
                      </c:pt>
                      <c:pt idx="36">
                        <c:v>3.6062159275068546</c:v>
                      </c:pt>
                      <c:pt idx="37">
                        <c:v>3.6229581943623965</c:v>
                      </c:pt>
                      <c:pt idx="38">
                        <c:v>3.6273445195896548</c:v>
                      </c:pt>
                      <c:pt idx="39">
                        <c:v>3.6294830480914828</c:v>
                      </c:pt>
                      <c:pt idx="40">
                        <c:v>3.630083047378776</c:v>
                      </c:pt>
                      <c:pt idx="41">
                        <c:v>3.6442836880135383</c:v>
                      </c:pt>
                      <c:pt idx="42">
                        <c:v>3.6786372505946021</c:v>
                      </c:pt>
                      <c:pt idx="43">
                        <c:v>3.7197268310635092</c:v>
                      </c:pt>
                      <c:pt idx="44">
                        <c:v>3.7492764947902324</c:v>
                      </c:pt>
                      <c:pt idx="45">
                        <c:v>3.7602107126135027</c:v>
                      </c:pt>
                      <c:pt idx="46">
                        <c:v>3.7602476845686259</c:v>
                      </c:pt>
                      <c:pt idx="47">
                        <c:v>3.7591787328777886</c:v>
                      </c:pt>
                      <c:pt idx="48">
                        <c:v>3.75957422708596</c:v>
                      </c:pt>
                      <c:pt idx="49">
                        <c:v>3.7692259008086335</c:v>
                      </c:pt>
                      <c:pt idx="50">
                        <c:v>3.7934665332365336</c:v>
                      </c:pt>
                      <c:pt idx="51">
                        <c:v>3.8232860054600262</c:v>
                      </c:pt>
                      <c:pt idx="52">
                        <c:v>3.8462741292942275</c:v>
                      </c:pt>
                      <c:pt idx="53">
                        <c:v>3.8549718244360789</c:v>
                      </c:pt>
                      <c:pt idx="54">
                        <c:v>3.8554437961989043</c:v>
                      </c:pt>
                      <c:pt idx="55">
                        <c:v>3.8557712776175701</c:v>
                      </c:pt>
                      <c:pt idx="56">
                        <c:v>3.8565933535515318</c:v>
                      </c:pt>
                      <c:pt idx="57">
                        <c:v>3.8647404922748758</c:v>
                      </c:pt>
                      <c:pt idx="58">
                        <c:v>3.8850148358993937</c:v>
                      </c:pt>
                      <c:pt idx="59">
                        <c:v>3.9095704097886217</c:v>
                      </c:pt>
                      <c:pt idx="60">
                        <c:v>3.9275083980358896</c:v>
                      </c:pt>
                      <c:pt idx="61">
                        <c:v>3.9337115382775472</c:v>
                      </c:pt>
                      <c:pt idx="62">
                        <c:v>3.9339270093322858</c:v>
                      </c:pt>
                      <c:pt idx="63">
                        <c:v>3.9341968818524684</c:v>
                      </c:pt>
                      <c:pt idx="64">
                        <c:v>3.9349076216781107</c:v>
                      </c:pt>
                      <c:pt idx="65">
                        <c:v>3.9388012410740831</c:v>
                      </c:pt>
                      <c:pt idx="66">
                        <c:v>3.9514264944976487</c:v>
                      </c:pt>
                      <c:pt idx="67">
                        <c:v>3.9703694651843082</c:v>
                      </c:pt>
                      <c:pt idx="68">
                        <c:v>3.9855351058112456</c:v>
                      </c:pt>
                      <c:pt idx="69">
                        <c:v>3.9885054950054024</c:v>
                      </c:pt>
                      <c:pt idx="70">
                        <c:v>3.9824109746380185</c:v>
                      </c:pt>
                      <c:pt idx="71">
                        <c:v>3.9762155499391065</c:v>
                      </c:pt>
                      <c:pt idx="72">
                        <c:v>3.9711535391998289</c:v>
                      </c:pt>
                      <c:pt idx="73">
                        <c:v>3.9720423334223147</c:v>
                      </c:pt>
                      <c:pt idx="74">
                        <c:v>3.9818996911874827</c:v>
                      </c:pt>
                      <c:pt idx="75">
                        <c:v>3.9955745076265097</c:v>
                      </c:pt>
                      <c:pt idx="76">
                        <c:v>4.0052710745946536</c:v>
                      </c:pt>
                      <c:pt idx="77">
                        <c:v>4.0069932690851475</c:v>
                      </c:pt>
                      <c:pt idx="78">
                        <c:v>4.0029760899818196</c:v>
                      </c:pt>
                      <c:pt idx="79">
                        <c:v>3.9980033946908295</c:v>
                      </c:pt>
                      <c:pt idx="80">
                        <c:v>3.9934853957396217</c:v>
                      </c:pt>
                      <c:pt idx="81">
                        <c:v>3.99465346015098</c:v>
                      </c:pt>
                      <c:pt idx="82">
                        <c:v>4.0049314206723894</c:v>
                      </c:pt>
                      <c:pt idx="83">
                        <c:v>4.0196020955734486</c:v>
                      </c:pt>
                      <c:pt idx="84">
                        <c:v>4.0305048474839005</c:v>
                      </c:pt>
                      <c:pt idx="85">
                        <c:v>4.0327659889541323</c:v>
                      </c:pt>
                      <c:pt idx="86">
                        <c:v>4.0300056471204551</c:v>
                      </c:pt>
                      <c:pt idx="87">
                        <c:v>4.0273072265860934</c:v>
                      </c:pt>
                      <c:pt idx="88">
                        <c:v>4.0250722167800363</c:v>
                      </c:pt>
                      <c:pt idx="89">
                        <c:v>4.0277415207946747</c:v>
                      </c:pt>
                      <c:pt idx="90">
                        <c:v>4.0360482534754523</c:v>
                      </c:pt>
                      <c:pt idx="91">
                        <c:v>4.0480819781753103</c:v>
                      </c:pt>
                      <c:pt idx="92">
                        <c:v>4.0591403567800244</c:v>
                      </c:pt>
                      <c:pt idx="93">
                        <c:v>4.0622570001722798</c:v>
                      </c:pt>
                      <c:pt idx="94">
                        <c:v>4.0610963986319621</c:v>
                      </c:pt>
                      <c:pt idx="95">
                        <c:v>4.0608702155168919</c:v>
                      </c:pt>
                      <c:pt idx="96">
                        <c:v>4.0613634610810614</c:v>
                      </c:pt>
                      <c:pt idx="97">
                        <c:v>4.065681468679629</c:v>
                      </c:pt>
                      <c:pt idx="98">
                        <c:v>4.0769391266672805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D1A4-476C-836E-D723946ECD92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Column10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0.99999999999999956</c:v>
                      </c:pt>
                      <c:pt idx="24">
                        <c:v>0.99999999999959455</c:v>
                      </c:pt>
                      <c:pt idx="25">
                        <c:v>0.99999999991656341</c:v>
                      </c:pt>
                      <c:pt idx="26">
                        <c:v>0.99999999324280475</c:v>
                      </c:pt>
                      <c:pt idx="27">
                        <c:v>0.99999974510470901</c:v>
                      </c:pt>
                      <c:pt idx="28">
                        <c:v>0.99999491266527984</c:v>
                      </c:pt>
                      <c:pt idx="29">
                        <c:v>0.99994042020732776</c:v>
                      </c:pt>
                      <c:pt idx="30">
                        <c:v>0.9995537961905524</c:v>
                      </c:pt>
                      <c:pt idx="31">
                        <c:v>0.99770307711634043</c:v>
                      </c:pt>
                      <c:pt idx="32">
                        <c:v>0.99135664479686869</c:v>
                      </c:pt>
                      <c:pt idx="33">
                        <c:v>0.97493445646985177</c:v>
                      </c:pt>
                      <c:pt idx="34">
                        <c:v>0.94144624197801108</c:v>
                      </c:pt>
                      <c:pt idx="35">
                        <c:v>0.88549895654942534</c:v>
                      </c:pt>
                      <c:pt idx="36">
                        <c:v>0.80631131850361049</c:v>
                      </c:pt>
                      <c:pt idx="37">
                        <c:v>0.70855857661084543</c:v>
                      </c:pt>
                      <c:pt idx="38">
                        <c:v>0.60074408160709014</c:v>
                      </c:pt>
                      <c:pt idx="39">
                        <c:v>0.49232841327656696</c:v>
                      </c:pt>
                      <c:pt idx="40">
                        <c:v>0.39127279249877095</c:v>
                      </c:pt>
                      <c:pt idx="41">
                        <c:v>0.30269135316450158</c:v>
                      </c:pt>
                      <c:pt idx="42">
                        <c:v>0.22874947998449618</c:v>
                      </c:pt>
                      <c:pt idx="43">
                        <c:v>0.1694477135195388</c:v>
                      </c:pt>
                      <c:pt idx="44">
                        <c:v>0.12341577016280134</c:v>
                      </c:pt>
                      <c:pt idx="45">
                        <c:v>8.8635801413435925E-2</c:v>
                      </c:pt>
                      <c:pt idx="46">
                        <c:v>6.292140984480063E-2</c:v>
                      </c:pt>
                      <c:pt idx="47">
                        <c:v>4.4237376966536679E-2</c:v>
                      </c:pt>
                      <c:pt idx="48">
                        <c:v>3.0858379869134724E-2</c:v>
                      </c:pt>
                      <c:pt idx="49">
                        <c:v>2.1396640267741955E-2</c:v>
                      </c:pt>
                      <c:pt idx="50">
                        <c:v>1.4758987480206881E-2</c:v>
                      </c:pt>
                      <c:pt idx="51">
                        <c:v>1.0137009439125443E-2</c:v>
                      </c:pt>
                      <c:pt idx="52">
                        <c:v>6.9388331707472169E-3</c:v>
                      </c:pt>
                      <c:pt idx="53">
                        <c:v>4.7387703863667587E-3</c:v>
                      </c:pt>
                      <c:pt idx="54">
                        <c:v>3.2317537750805769E-3</c:v>
                      </c:pt>
                      <c:pt idx="55">
                        <c:v>2.2024938738744618E-3</c:v>
                      </c:pt>
                      <c:pt idx="56">
                        <c:v>1.5013213657257755E-3</c:v>
                      </c:pt>
                      <c:pt idx="57">
                        <c:v>1.0248080135209555E-3</c:v>
                      </c:pt>
                      <c:pt idx="58">
                        <c:v>7.0069096033547956E-4</c:v>
                      </c:pt>
                      <c:pt idx="59">
                        <c:v>4.8016535240162384E-4</c:v>
                      </c:pt>
                      <c:pt idx="60">
                        <c:v>3.3000037147382343E-4</c:v>
                      </c:pt>
                      <c:pt idx="61">
                        <c:v>2.2768941662774404E-4</c:v>
                      </c:pt>
                      <c:pt idx="62">
                        <c:v>1.5786000633453816E-4</c:v>
                      </c:pt>
                      <c:pt idx="63">
                        <c:v>1.1005669429954535E-4</c:v>
                      </c:pt>
                      <c:pt idx="64">
                        <c:v>7.7186055177622619E-5</c:v>
                      </c:pt>
                      <c:pt idx="65">
                        <c:v>5.4461857220925922E-5</c:v>
                      </c:pt>
                      <c:pt idx="66">
                        <c:v>3.8714450163521757E-5</c:v>
                      </c:pt>
                      <c:pt idx="67">
                        <c:v>2.7749171699997158E-5</c:v>
                      </c:pt>
                      <c:pt idx="68">
                        <c:v>2.006559050297351E-5</c:v>
                      </c:pt>
                      <c:pt idx="69">
                        <c:v>1.4635363830643669E-5</c:v>
                      </c:pt>
                      <c:pt idx="70">
                        <c:v>1.0766551769455145E-5</c:v>
                      </c:pt>
                      <c:pt idx="71">
                        <c:v>7.9891865255962678E-6</c:v>
                      </c:pt>
                      <c:pt idx="72">
                        <c:v>5.9819051466236027E-6</c:v>
                      </c:pt>
                      <c:pt idx="73">
                        <c:v>4.521989797592288E-6</c:v>
                      </c:pt>
                      <c:pt idx="74">
                        <c:v>3.4468572866418911E-6</c:v>
                      </c:pt>
                      <c:pt idx="75">
                        <c:v>2.6470886214246538E-6</c:v>
                      </c:pt>
                      <c:pt idx="76">
                        <c:v>2.0470893520136129E-6</c:v>
                      </c:pt>
                      <c:pt idx="77">
                        <c:v>1.5943052086324174E-6</c:v>
                      </c:pt>
                      <c:pt idx="78">
                        <c:v>1.2500919751166647E-6</c:v>
                      </c:pt>
                      <c:pt idx="79">
                        <c:v>9.8618172490589937E-7</c:v>
                      </c:pt>
                      <c:pt idx="80">
                        <c:v>7.812580302415893E-7</c:v>
                      </c:pt>
                      <c:pt idx="81">
                        <c:v>6.1957278243774548E-7</c:v>
                      </c:pt>
                      <c:pt idx="82">
                        <c:v>4.9321759025213753E-7</c:v>
                      </c:pt>
                      <c:pt idx="83">
                        <c:v>3.9443509062963088E-7</c:v>
                      </c:pt>
                      <c:pt idx="84">
                        <c:v>3.1686437486456158E-7</c:v>
                      </c:pt>
                      <c:pt idx="85">
                        <c:v>2.5520978640148365E-7</c:v>
                      </c:pt>
                      <c:pt idx="86">
                        <c:v>2.0587347672176182E-7</c:v>
                      </c:pt>
                      <c:pt idx="87">
                        <c:v>1.6636562990175125E-7</c:v>
                      </c:pt>
                      <c:pt idx="88">
                        <c:v>1.3466546418822013E-7</c:v>
                      </c:pt>
                      <c:pt idx="89">
                        <c:v>1.0903520417077555E-7</c:v>
                      </c:pt>
                      <c:pt idx="90">
                        <c:v>8.8436428093200295E-8</c:v>
                      </c:pt>
                      <c:pt idx="91">
                        <c:v>7.1879854261028415E-8</c:v>
                      </c:pt>
                      <c:pt idx="92">
                        <c:v>5.8560419376591544E-8</c:v>
                      </c:pt>
                      <c:pt idx="93">
                        <c:v>4.7792797125641371E-8</c:v>
                      </c:pt>
                      <c:pt idx="94">
                        <c:v>3.9065255606673377E-8</c:v>
                      </c:pt>
                      <c:pt idx="95">
                        <c:v>3.1987800501529112E-8</c:v>
                      </c:pt>
                      <c:pt idx="96">
                        <c:v>2.6233970024955108E-8</c:v>
                      </c:pt>
                      <c:pt idx="97">
                        <c:v>2.1527391098836645E-8</c:v>
                      </c:pt>
                      <c:pt idx="98">
                        <c:v>1.7701369258081115E-8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D1A4-476C-836E-D723946ECD92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NA_75_HP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2.6304819543819447</c:v>
                      </c:pt>
                      <c:pt idx="1">
                        <c:v>2.6557402925851683</c:v>
                      </c:pt>
                      <c:pt idx="2">
                        <c:v>2.6742145718276258</c:v>
                      </c:pt>
                      <c:pt idx="3">
                        <c:v>2.6854029774252686</c:v>
                      </c:pt>
                      <c:pt idx="4">
                        <c:v>2.709589827451846</c:v>
                      </c:pt>
                      <c:pt idx="5">
                        <c:v>2.7247964601050834</c:v>
                      </c:pt>
                      <c:pt idx="6">
                        <c:v>2.7347518343664738</c:v>
                      </c:pt>
                      <c:pt idx="7">
                        <c:v>2.7498527428339554</c:v>
                      </c:pt>
                      <c:pt idx="8">
                        <c:v>2.7723536377102151</c:v>
                      </c:pt>
                      <c:pt idx="9">
                        <c:v>2.8464821847845108</c:v>
                      </c:pt>
                      <c:pt idx="10">
                        <c:v>2.9489526149907537</c:v>
                      </c:pt>
                      <c:pt idx="11">
                        <c:v>3.0317996097839099</c:v>
                      </c:pt>
                      <c:pt idx="12">
                        <c:v>3.0972659540050014</c:v>
                      </c:pt>
                      <c:pt idx="13">
                        <c:v>3.1196068892072346</c:v>
                      </c:pt>
                      <c:pt idx="14">
                        <c:v>3.1115871831879156</c:v>
                      </c:pt>
                      <c:pt idx="15">
                        <c:v>3.1061920350988177</c:v>
                      </c:pt>
                      <c:pt idx="16">
                        <c:v>3.104916807587375</c:v>
                      </c:pt>
                      <c:pt idx="17">
                        <c:v>3.1411542123645741</c:v>
                      </c:pt>
                      <c:pt idx="18">
                        <c:v>3.1993086335632901</c:v>
                      </c:pt>
                      <c:pt idx="19">
                        <c:v>3.2495330549269048</c:v>
                      </c:pt>
                      <c:pt idx="20">
                        <c:v>3.3021185503656585</c:v>
                      </c:pt>
                      <c:pt idx="21">
                        <c:v>3.3251758722556017</c:v>
                      </c:pt>
                      <c:pt idx="22">
                        <c:v>3.31425322163417</c:v>
                      </c:pt>
                      <c:pt idx="23">
                        <c:v>3.303909905223287</c:v>
                      </c:pt>
                      <c:pt idx="24">
                        <c:v>3.2987319283617289</c:v>
                      </c:pt>
                      <c:pt idx="25">
                        <c:v>3.3417454936333546</c:v>
                      </c:pt>
                      <c:pt idx="26">
                        <c:v>3.3950587111847867</c:v>
                      </c:pt>
                      <c:pt idx="27">
                        <c:v>3.4507136341318621</c:v>
                      </c:pt>
                      <c:pt idx="28">
                        <c:v>3.5207235079243531</c:v>
                      </c:pt>
                      <c:pt idx="29">
                        <c:v>3.5207235079243531</c:v>
                      </c:pt>
                      <c:pt idx="30">
                        <c:v>3.5005617344278392</c:v>
                      </c:pt>
                      <c:pt idx="31">
                        <c:v>3.4841635432271922</c:v>
                      </c:pt>
                      <c:pt idx="32">
                        <c:v>3.4757164075820119</c:v>
                      </c:pt>
                      <c:pt idx="33">
                        <c:v>3.5213034535176639</c:v>
                      </c:pt>
                      <c:pt idx="34">
                        <c:v>3.6040108462450045</c:v>
                      </c:pt>
                      <c:pt idx="35">
                        <c:v>3.6912042451780325</c:v>
                      </c:pt>
                      <c:pt idx="36">
                        <c:v>3.758411562728428</c:v>
                      </c:pt>
                      <c:pt idx="37">
                        <c:v>3.7722192064819353</c:v>
                      </c:pt>
                      <c:pt idx="38">
                        <c:v>3.7597037152983814</c:v>
                      </c:pt>
                      <c:pt idx="39">
                        <c:v>3.7488379392038498</c:v>
                      </c:pt>
                      <c:pt idx="40">
                        <c:v>3.7418069874302073</c:v>
                      </c:pt>
                      <c:pt idx="41">
                        <c:v>3.7823759399375771</c:v>
                      </c:pt>
                      <c:pt idx="42">
                        <c:v>3.8376053695956509</c:v>
                      </c:pt>
                      <c:pt idx="43">
                        <c:v>3.8725686337700043</c:v>
                      </c:pt>
                      <c:pt idx="44">
                        <c:v>3.8926273553495689</c:v>
                      </c:pt>
                      <c:pt idx="45">
                        <c:v>3.8843084323133192</c:v>
                      </c:pt>
                      <c:pt idx="46">
                        <c:v>3.8801274680699986</c:v>
                      </c:pt>
                      <c:pt idx="47">
                        <c:v>3.8781336966931437</c:v>
                      </c:pt>
                      <c:pt idx="48">
                        <c:v>3.8777655534869164</c:v>
                      </c:pt>
                      <c:pt idx="49">
                        <c:v>3.8764934937959405</c:v>
                      </c:pt>
                      <c:pt idx="50">
                        <c:v>3.8941035485154059</c:v>
                      </c:pt>
                      <c:pt idx="51">
                        <c:v>3.9293425513075069</c:v>
                      </c:pt>
                      <c:pt idx="52">
                        <c:v>3.9617143070977372</c:v>
                      </c:pt>
                      <c:pt idx="53">
                        <c:v>3.9727152784428372</c:v>
                      </c:pt>
                      <c:pt idx="54">
                        <c:v>3.9599250483858963</c:v>
                      </c:pt>
                      <c:pt idx="55">
                        <c:v>3.9477211061880979</c:v>
                      </c:pt>
                      <c:pt idx="56">
                        <c:v>3.9373874296877349</c:v>
                      </c:pt>
                      <c:pt idx="57">
                        <c:v>3.9458737734410967</c:v>
                      </c:pt>
                      <c:pt idx="58">
                        <c:v>3.9665522565190665</c:v>
                      </c:pt>
                      <c:pt idx="59">
                        <c:v>3.9862829907657167</c:v>
                      </c:pt>
                      <c:pt idx="60">
                        <c:v>4.0021643184662219</c:v>
                      </c:pt>
                      <c:pt idx="61">
                        <c:v>4.0034873187822706</c:v>
                      </c:pt>
                      <c:pt idx="62">
                        <c:v>3.9972726214445213</c:v>
                      </c:pt>
                      <c:pt idx="63">
                        <c:v>3.9926526229246546</c:v>
                      </c:pt>
                      <c:pt idx="64">
                        <c:v>3.9915923781078262</c:v>
                      </c:pt>
                      <c:pt idx="65">
                        <c:v>4.0117428175980931</c:v>
                      </c:pt>
                      <c:pt idx="66">
                        <c:v>4.0339979992825068</c:v>
                      </c:pt>
                      <c:pt idx="67">
                        <c:v>4.050286595040764</c:v>
                      </c:pt>
                      <c:pt idx="68">
                        <c:v>4.0608179644381162</c:v>
                      </c:pt>
                      <c:pt idx="69">
                        <c:v>4.0641585603679609</c:v>
                      </c:pt>
                      <c:pt idx="70">
                        <c:v>4.0581055454589121</c:v>
                      </c:pt>
                      <c:pt idx="71">
                        <c:v>4.0519857468122318</c:v>
                      </c:pt>
                      <c:pt idx="72">
                        <c:v>4.0490637865012395</c:v>
                      </c:pt>
                      <c:pt idx="73">
                        <c:v>4.0641119566234334</c:v>
                      </c:pt>
                      <c:pt idx="74">
                        <c:v>4.0858478883717559</c:v>
                      </c:pt>
                      <c:pt idx="75">
                        <c:v>4.1086971719702561</c:v>
                      </c:pt>
                      <c:pt idx="76">
                        <c:v>4.1285951886133416</c:v>
                      </c:pt>
                      <c:pt idx="77">
                        <c:v>4.1328182217689626</c:v>
                      </c:pt>
                      <c:pt idx="78">
                        <c:v>4.1269287090775961</c:v>
                      </c:pt>
                      <c:pt idx="79">
                        <c:v>4.1219981948914075</c:v>
                      </c:pt>
                      <c:pt idx="80">
                        <c:v>4.1209262239710442</c:v>
                      </c:pt>
                      <c:pt idx="81">
                        <c:v>4.1396439327798111</c:v>
                      </c:pt>
                      <c:pt idx="82">
                        <c:v>4.1641256339909498</c:v>
                      </c:pt>
                      <c:pt idx="83">
                        <c:v>4.1876464533456215</c:v>
                      </c:pt>
                      <c:pt idx="84">
                        <c:v>4.2081886180422368</c:v>
                      </c:pt>
                      <c:pt idx="85">
                        <c:v>4.2142891173587618</c:v>
                      </c:pt>
                      <c:pt idx="86">
                        <c:v>4.2111906572544298</c:v>
                      </c:pt>
                      <c:pt idx="87">
                        <c:v>4.2063142516206389</c:v>
                      </c:pt>
                      <c:pt idx="88">
                        <c:v>4.2019534996942838</c:v>
                      </c:pt>
                      <c:pt idx="89">
                        <c:v>4.2029153381473563</c:v>
                      </c:pt>
                      <c:pt idx="90">
                        <c:v>4.2122470122134876</c:v>
                      </c:pt>
                      <c:pt idx="91">
                        <c:v>4.2305651683590746</c:v>
                      </c:pt>
                      <c:pt idx="92">
                        <c:v>4.2406355936631313</c:v>
                      </c:pt>
                      <c:pt idx="93">
                        <c:v>4.2399930686322893</c:v>
                      </c:pt>
                      <c:pt idx="94">
                        <c:v>4.236606131039756</c:v>
                      </c:pt>
                      <c:pt idx="95">
                        <c:v>4.2327542930679058</c:v>
                      </c:pt>
                      <c:pt idx="96">
                        <c:v>4.2299641152235017</c:v>
                      </c:pt>
                      <c:pt idx="97">
                        <c:v>4.2392052267116664</c:v>
                      </c:pt>
                      <c:pt idx="98">
                        <c:v>4.2567094099958487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D1A4-476C-836E-D723946ECD92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NA_75_H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2.5827936035582737</c:v>
                      </c:pt>
                      <c:pt idx="1">
                        <c:v>2.6085678682789664</c:v>
                      </c:pt>
                      <c:pt idx="2">
                        <c:v>2.6275396746698632</c:v>
                      </c:pt>
                      <c:pt idx="3">
                        <c:v>2.6392721866303619</c:v>
                      </c:pt>
                      <c:pt idx="4">
                        <c:v>2.664053632613566</c:v>
                      </c:pt>
                      <c:pt idx="5">
                        <c:v>2.6798523812815063</c:v>
                      </c:pt>
                      <c:pt idx="6">
                        <c:v>2.6904161063171368</c:v>
                      </c:pt>
                      <c:pt idx="7">
                        <c:v>2.7061632589636364</c:v>
                      </c:pt>
                      <c:pt idx="8">
                        <c:v>2.7293136065614667</c:v>
                      </c:pt>
                      <c:pt idx="9">
                        <c:v>2.8044211036786608</c:v>
                      </c:pt>
                      <c:pt idx="10">
                        <c:v>2.9081215015278774</c:v>
                      </c:pt>
                      <c:pt idx="11">
                        <c:v>2.9923335255458809</c:v>
                      </c:pt>
                      <c:pt idx="12">
                        <c:v>3.0591140349667771</c:v>
                      </c:pt>
                      <c:pt idx="13">
                        <c:v>3.0823273423127535</c:v>
                      </c:pt>
                      <c:pt idx="14">
                        <c:v>3.074916701843625</c:v>
                      </c:pt>
                      <c:pt idx="15">
                        <c:v>3.07007665201786</c:v>
                      </c:pt>
                      <c:pt idx="16">
                        <c:v>3.0692407599233009</c:v>
                      </c:pt>
                      <c:pt idx="17">
                        <c:v>3.1059333375086839</c:v>
                      </c:pt>
                      <c:pt idx="18">
                        <c:v>3.1649068806672433</c:v>
                      </c:pt>
                      <c:pt idx="19">
                        <c:v>3.215990204363214</c:v>
                      </c:pt>
                      <c:pt idx="20">
                        <c:v>3.2693740671230831</c:v>
                      </c:pt>
                      <c:pt idx="21">
                        <c:v>3.2929906221333924</c:v>
                      </c:pt>
                      <c:pt idx="22">
                        <c:v>3.2826307660283849</c:v>
                      </c:pt>
                      <c:pt idx="23">
                        <c:v>3.2729862596917898</c:v>
                      </c:pt>
                      <c:pt idx="24">
                        <c:v>3.2690423256005268</c:v>
                      </c:pt>
                      <c:pt idx="25">
                        <c:v>3.314709230383563</c:v>
                      </c:pt>
                      <c:pt idx="26">
                        <c:v>3.3724734230636297</c:v>
                      </c:pt>
                      <c:pt idx="27">
                        <c:v>3.4330461478895518</c:v>
                      </c:pt>
                      <c:pt idx="28">
                        <c:v>3.5083053218080824</c:v>
                      </c:pt>
                      <c:pt idx="29">
                        <c:v>3.5083053218080824</c:v>
                      </c:pt>
                      <c:pt idx="30">
                        <c:v>3.4889211176880028</c:v>
                      </c:pt>
                      <c:pt idx="31">
                        <c:v>3.4729039686775498</c:v>
                      </c:pt>
                      <c:pt idx="32">
                        <c:v>3.4647282090513771</c:v>
                      </c:pt>
                      <c:pt idx="33">
                        <c:v>3.5105678086492196</c:v>
                      </c:pt>
                      <c:pt idx="34">
                        <c:v>3.5935154162961762</c:v>
                      </c:pt>
                      <c:pt idx="35">
                        <c:v>3.6809024358369862</c:v>
                      </c:pt>
                      <c:pt idx="36">
                        <c:v>3.7483203668524765</c:v>
                      </c:pt>
                      <c:pt idx="37">
                        <c:v>3.7622908399936437</c:v>
                      </c:pt>
                      <c:pt idx="38">
                        <c:v>3.7498815947490987</c:v>
                      </c:pt>
                      <c:pt idx="39">
                        <c:v>3.7391489780123948</c:v>
                      </c:pt>
                      <c:pt idx="40">
                        <c:v>3.732296028148999</c:v>
                      </c:pt>
                      <c:pt idx="41">
                        <c:v>3.7730098832057242</c:v>
                      </c:pt>
                      <c:pt idx="42">
                        <c:v>3.8283675932425907</c:v>
                      </c:pt>
                      <c:pt idx="43">
                        <c:v>3.8634572054264429</c:v>
                      </c:pt>
                      <c:pt idx="44">
                        <c:v>3.8836785918666323</c:v>
                      </c:pt>
                      <c:pt idx="45">
                        <c:v>3.8755365902988581</c:v>
                      </c:pt>
                      <c:pt idx="46">
                        <c:v>3.8715144812917006</c:v>
                      </c:pt>
                      <c:pt idx="47">
                        <c:v>3.8696761964143995</c:v>
                      </c:pt>
                      <c:pt idx="48">
                        <c:v>3.8694435448695503</c:v>
                      </c:pt>
                      <c:pt idx="49">
                        <c:v>3.8682804997311298</c:v>
                      </c:pt>
                      <c:pt idx="50">
                        <c:v>3.8860051559096216</c:v>
                      </c:pt>
                      <c:pt idx="51">
                        <c:v>3.9213448465377105</c:v>
                      </c:pt>
                      <c:pt idx="52">
                        <c:v>3.9538265154437875</c:v>
                      </c:pt>
                      <c:pt idx="53">
                        <c:v>3.964903766715429</c:v>
                      </c:pt>
                      <c:pt idx="54">
                        <c:v>3.9521950511196082</c:v>
                      </c:pt>
                      <c:pt idx="55">
                        <c:v>3.9400791073181756</c:v>
                      </c:pt>
                      <c:pt idx="56">
                        <c:v>3.9298264165970029</c:v>
                      </c:pt>
                      <c:pt idx="57">
                        <c:v>3.9383889185727949</c:v>
                      </c:pt>
                      <c:pt idx="58">
                        <c:v>3.9591385410246192</c:v>
                      </c:pt>
                      <c:pt idx="59">
                        <c:v>3.9789402266279139</c:v>
                      </c:pt>
                      <c:pt idx="60">
                        <c:v>3.9948910646651914</c:v>
                      </c:pt>
                      <c:pt idx="61">
                        <c:v>3.9962715488712934</c:v>
                      </c:pt>
                      <c:pt idx="62">
                        <c:v>3.9901218250816548</c:v>
                      </c:pt>
                      <c:pt idx="63">
                        <c:v>3.9855682379254431</c:v>
                      </c:pt>
                      <c:pt idx="64">
                        <c:v>3.984567232585976</c:v>
                      </c:pt>
                      <c:pt idx="65">
                        <c:v>4.004770273287817</c:v>
                      </c:pt>
                      <c:pt idx="66">
                        <c:v>4.0271019123267138</c:v>
                      </c:pt>
                      <c:pt idx="67">
                        <c:v>4.0434776403980299</c:v>
                      </c:pt>
                      <c:pt idx="68">
                        <c:v>4.0540801721280531</c:v>
                      </c:pt>
                      <c:pt idx="69">
                        <c:v>4.0574702007505232</c:v>
                      </c:pt>
                      <c:pt idx="70">
                        <c:v>4.0514752518455319</c:v>
                      </c:pt>
                      <c:pt idx="71">
                        <c:v>4.0454209184961307</c:v>
                      </c:pt>
                      <c:pt idx="72">
                        <c:v>4.0425548990650668</c:v>
                      </c:pt>
                      <c:pt idx="73">
                        <c:v>4.0576550151025588</c:v>
                      </c:pt>
                      <c:pt idx="74">
                        <c:v>4.0794432599397101</c:v>
                      </c:pt>
                      <c:pt idx="75">
                        <c:v>4.1023425063002819</c:v>
                      </c:pt>
                      <c:pt idx="76">
                        <c:v>4.1222853455770636</c:v>
                      </c:pt>
                      <c:pt idx="77">
                        <c:v>4.1265561946589724</c:v>
                      </c:pt>
                      <c:pt idx="78">
                        <c:v>4.1207187812822781</c:v>
                      </c:pt>
                      <c:pt idx="79">
                        <c:v>4.1158364434899264</c:v>
                      </c:pt>
                      <c:pt idx="80">
                        <c:v>4.114808589484209</c:v>
                      </c:pt>
                      <c:pt idx="81">
                        <c:v>4.1335749114368596</c:v>
                      </c:pt>
                      <c:pt idx="82">
                        <c:v>4.1581063029292791</c:v>
                      </c:pt>
                      <c:pt idx="83">
                        <c:v>4.1816756887300599</c:v>
                      </c:pt>
                      <c:pt idx="84">
                        <c:v>4.2022656845736828</c:v>
                      </c:pt>
                      <c:pt idx="85">
                        <c:v>4.2084115591744879</c:v>
                      </c:pt>
                      <c:pt idx="86">
                        <c:v>4.2053613890576731</c:v>
                      </c:pt>
                      <c:pt idx="87">
                        <c:v>4.2005350802014325</c:v>
                      </c:pt>
                      <c:pt idx="88">
                        <c:v>4.1962158056390937</c:v>
                      </c:pt>
                      <c:pt idx="89">
                        <c:v>4.19720957376905</c:v>
                      </c:pt>
                      <c:pt idx="90">
                        <c:v>4.2065734886383828</c:v>
                      </c:pt>
                      <c:pt idx="91">
                        <c:v>4.2249233611317765</c:v>
                      </c:pt>
                      <c:pt idx="92">
                        <c:v>4.235020793740544</c:v>
                      </c:pt>
                      <c:pt idx="93">
                        <c:v>4.2344119483125331</c:v>
                      </c:pt>
                      <c:pt idx="94">
                        <c:v>4.2310619206435955</c:v>
                      </c:pt>
                      <c:pt idx="95">
                        <c:v>4.2272451958957307</c:v>
                      </c:pt>
                      <c:pt idx="96">
                        <c:v>4.2244850489759802</c:v>
                      </c:pt>
                      <c:pt idx="97">
                        <c:v>4.233761421261578</c:v>
                      </c:pt>
                      <c:pt idx="98">
                        <c:v>4.2512980238964051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D1A4-476C-836E-D723946ECD92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Column14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0.99999999999998457</c:v>
                      </c:pt>
                      <c:pt idx="28">
                        <c:v>0.99999999999761102</c:v>
                      </c:pt>
                      <c:pt idx="29">
                        <c:v>0.99999999982553456</c:v>
                      </c:pt>
                      <c:pt idx="30">
                        <c:v>0.99999999321008248</c:v>
                      </c:pt>
                      <c:pt idx="31">
                        <c:v>0.99999984608717651</c:v>
                      </c:pt>
                      <c:pt idx="32">
                        <c:v>0.99999781474869553</c:v>
                      </c:pt>
                      <c:pt idx="33">
                        <c:v>0.99997931233911552</c:v>
                      </c:pt>
                      <c:pt idx="34">
                        <c:v>0.99986207328769894</c:v>
                      </c:pt>
                      <c:pt idx="35">
                        <c:v>0.99932075699806067</c:v>
                      </c:pt>
                      <c:pt idx="36">
                        <c:v>0.99742379399244696</c:v>
                      </c:pt>
                      <c:pt idx="37">
                        <c:v>0.99219126627977561</c:v>
                      </c:pt>
                      <c:pt idx="38">
                        <c:v>0.98045318673524584</c:v>
                      </c:pt>
                      <c:pt idx="39">
                        <c:v>0.95839761262711987</c:v>
                      </c:pt>
                      <c:pt idx="40">
                        <c:v>0.92273257621409566</c:v>
                      </c:pt>
                      <c:pt idx="41">
                        <c:v>0.87190429822361282</c:v>
                      </c:pt>
                      <c:pt idx="42">
                        <c:v>0.80693277393312657</c:v>
                      </c:pt>
                      <c:pt idx="43">
                        <c:v>0.73109329980543514</c:v>
                      </c:pt>
                      <c:pt idx="44">
                        <c:v>0.64895361816976205</c:v>
                      </c:pt>
                      <c:pt idx="45">
                        <c:v>0.5652391081639454</c:v>
                      </c:pt>
                      <c:pt idx="46">
                        <c:v>0.48407143561398464</c:v>
                      </c:pt>
                      <c:pt idx="47">
                        <c:v>0.40857173118819312</c:v>
                      </c:pt>
                      <c:pt idx="48">
                        <c:v>0.34066923596524351</c:v>
                      </c:pt>
                      <c:pt idx="49">
                        <c:v>0.28123926199376931</c:v>
                      </c:pt>
                      <c:pt idx="50">
                        <c:v>0.23036155033113048</c:v>
                      </c:pt>
                      <c:pt idx="51">
                        <c:v>0.18755554380827391</c:v>
                      </c:pt>
                      <c:pt idx="52">
                        <c:v>0.15203727590125027</c:v>
                      </c:pt>
                      <c:pt idx="53">
                        <c:v>0.12288887335087095</c:v>
                      </c:pt>
                      <c:pt idx="54">
                        <c:v>9.9172577676585244E-2</c:v>
                      </c:pt>
                      <c:pt idx="55">
                        <c:v>8.0001330134370663E-2</c:v>
                      </c:pt>
                      <c:pt idx="56">
                        <c:v>6.455434193847534E-2</c:v>
                      </c:pt>
                      <c:pt idx="57">
                        <c:v>5.2122227290233837E-2</c:v>
                      </c:pt>
                      <c:pt idx="58">
                        <c:v>4.2174715300525883E-2</c:v>
                      </c:pt>
                      <c:pt idx="59">
                        <c:v>3.4239647848155877E-2</c:v>
                      </c:pt>
                      <c:pt idx="60">
                        <c:v>2.7912207947110523E-2</c:v>
                      </c:pt>
                      <c:pt idx="61">
                        <c:v>2.2853093512192724E-2</c:v>
                      </c:pt>
                      <c:pt idx="62">
                        <c:v>1.8797280496867397E-2</c:v>
                      </c:pt>
                      <c:pt idx="63">
                        <c:v>1.5540925091478261E-2</c:v>
                      </c:pt>
                      <c:pt idx="64">
                        <c:v>1.2921760825214259E-2</c:v>
                      </c:pt>
                      <c:pt idx="65">
                        <c:v>1.0808116172769297E-2</c:v>
                      </c:pt>
                      <c:pt idx="66">
                        <c:v>9.0971181171895787E-3</c:v>
                      </c:pt>
                      <c:pt idx="67">
                        <c:v>7.7062168409574054E-3</c:v>
                      </c:pt>
                      <c:pt idx="68">
                        <c:v>6.5702145530756985E-3</c:v>
                      </c:pt>
                      <c:pt idx="69">
                        <c:v>5.6377993493185036E-3</c:v>
                      </c:pt>
                      <c:pt idx="70">
                        <c:v>4.8686663733037748E-3</c:v>
                      </c:pt>
                      <c:pt idx="71">
                        <c:v>4.2308700524332265E-3</c:v>
                      </c:pt>
                      <c:pt idx="72">
                        <c:v>3.6983709803474927E-3</c:v>
                      </c:pt>
                      <c:pt idx="73">
                        <c:v>3.2504479320860941E-3</c:v>
                      </c:pt>
                      <c:pt idx="74">
                        <c:v>2.8724327377230275E-3</c:v>
                      </c:pt>
                      <c:pt idx="75">
                        <c:v>2.5520337691039728E-3</c:v>
                      </c:pt>
                      <c:pt idx="76">
                        <c:v>2.278968186903171E-3</c:v>
                      </c:pt>
                      <c:pt idx="77">
                        <c:v>2.0445719851669383E-3</c:v>
                      </c:pt>
                      <c:pt idx="78">
                        <c:v>1.8420253412161391E-3</c:v>
                      </c:pt>
                      <c:pt idx="79">
                        <c:v>1.6660992309276627E-3</c:v>
                      </c:pt>
                      <c:pt idx="80">
                        <c:v>1.5125823311581737E-3</c:v>
                      </c:pt>
                      <c:pt idx="81">
                        <c:v>1.3779027719611982E-3</c:v>
                      </c:pt>
                      <c:pt idx="82">
                        <c:v>1.2592850223851905E-3</c:v>
                      </c:pt>
                      <c:pt idx="83">
                        <c:v>1.1543056993050381E-3</c:v>
                      </c:pt>
                      <c:pt idx="84">
                        <c:v>1.0610544378214968E-3</c:v>
                      </c:pt>
                      <c:pt idx="85">
                        <c:v>9.7784083272809894E-4</c:v>
                      </c:pt>
                      <c:pt idx="86">
                        <c:v>9.0330064046231567E-4</c:v>
                      </c:pt>
                      <c:pt idx="87">
                        <c:v>8.3630324680412449E-4</c:v>
                      </c:pt>
                      <c:pt idx="88">
                        <c:v>7.7572729979817818E-4</c:v>
                      </c:pt>
                      <c:pt idx="89">
                        <c:v>7.2052888608409239E-4</c:v>
                      </c:pt>
                      <c:pt idx="90">
                        <c:v>6.7042389593278224E-4</c:v>
                      </c:pt>
                      <c:pt idx="91">
                        <c:v>6.2497535004277997E-4</c:v>
                      </c:pt>
                      <c:pt idx="92">
                        <c:v>5.8366679525822542E-4</c:v>
                      </c:pt>
                      <c:pt idx="93">
                        <c:v>5.4590035471817832E-4</c:v>
                      </c:pt>
                      <c:pt idx="94">
                        <c:v>5.1123273074038067E-4</c:v>
                      </c:pt>
                      <c:pt idx="95">
                        <c:v>4.7935889007985481E-4</c:v>
                      </c:pt>
                      <c:pt idx="96">
                        <c:v>4.4994747975093979E-4</c:v>
                      </c:pt>
                      <c:pt idx="97">
                        <c:v>4.22637450697574E-4</c:v>
                      </c:pt>
                      <c:pt idx="98">
                        <c:v>3.9744109800255524E-4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D1A4-476C-836E-D723946ECD92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NA_75_M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2.4181411783632729</c:v>
                      </c:pt>
                      <c:pt idx="1">
                        <c:v>2.4456497343170143</c:v>
                      </c:pt>
                      <c:pt idx="2">
                        <c:v>2.4662956188746437</c:v>
                      </c:pt>
                      <c:pt idx="3">
                        <c:v>2.4798599867246023</c:v>
                      </c:pt>
                      <c:pt idx="4">
                        <c:v>2.5066466430078398</c:v>
                      </c:pt>
                      <c:pt idx="5">
                        <c:v>2.5244493452338439</c:v>
                      </c:pt>
                      <c:pt idx="6">
                        <c:v>2.537074802395284</c:v>
                      </c:pt>
                      <c:pt idx="7">
                        <c:v>2.5550148364312171</c:v>
                      </c:pt>
                      <c:pt idx="8">
                        <c:v>2.5803700132835301</c:v>
                      </c:pt>
                      <c:pt idx="9">
                        <c:v>2.6587942309931045</c:v>
                      </c:pt>
                      <c:pt idx="10">
                        <c:v>2.7666601062004097</c:v>
                      </c:pt>
                      <c:pt idx="11">
                        <c:v>2.8554658169653391</c:v>
                      </c:pt>
                      <c:pt idx="12">
                        <c:v>2.9266334730450816</c:v>
                      </c:pt>
                      <c:pt idx="13">
                        <c:v>2.9527655965708934</c:v>
                      </c:pt>
                      <c:pt idx="14">
                        <c:v>2.9474104513003407</c:v>
                      </c:pt>
                      <c:pt idx="15">
                        <c:v>2.9444635684247009</c:v>
                      </c:pt>
                      <c:pt idx="16">
                        <c:v>2.9451312968700694</c:v>
                      </c:pt>
                      <c:pt idx="17">
                        <c:v>2.9833987254245522</c:v>
                      </c:pt>
                      <c:pt idx="18">
                        <c:v>3.0451807731828633</c:v>
                      </c:pt>
                      <c:pt idx="19">
                        <c:v>3.0991821035511755</c:v>
                      </c:pt>
                      <c:pt idx="20">
                        <c:v>3.1552861230923077</c:v>
                      </c:pt>
                      <c:pt idx="21">
                        <c:v>3.180818445145845</c:v>
                      </c:pt>
                      <c:pt idx="22">
                        <c:v>3.1723350096930076</c:v>
                      </c:pt>
                      <c:pt idx="23">
                        <c:v>3.1642381723422495</c:v>
                      </c:pt>
                      <c:pt idx="24">
                        <c:v>3.1587018768106492</c:v>
                      </c:pt>
                      <c:pt idx="25">
                        <c:v>3.1935531176442429</c:v>
                      </c:pt>
                      <c:pt idx="26">
                        <c:v>3.2290913625028987</c:v>
                      </c:pt>
                      <c:pt idx="27">
                        <c:v>3.2668473882187583</c:v>
                      </c:pt>
                      <c:pt idx="28">
                        <c:v>3.3252163774051486</c:v>
                      </c:pt>
                      <c:pt idx="29">
                        <c:v>3.3252163774051486</c:v>
                      </c:pt>
                      <c:pt idx="30">
                        <c:v>3.3083962660649404</c:v>
                      </c:pt>
                      <c:pt idx="31">
                        <c:v>3.296160929326867</c:v>
                      </c:pt>
                      <c:pt idx="32">
                        <c:v>3.2918879253375448</c:v>
                      </c:pt>
                      <c:pt idx="33">
                        <c:v>3.3417232235232768</c:v>
                      </c:pt>
                      <c:pt idx="34">
                        <c:v>3.428534443779566</c:v>
                      </c:pt>
                      <c:pt idx="35">
                        <c:v>3.5190360667272218</c:v>
                      </c:pt>
                      <c:pt idx="36">
                        <c:v>3.5897752287552804</c:v>
                      </c:pt>
                      <c:pt idx="37">
                        <c:v>3.6062900007937784</c:v>
                      </c:pt>
                      <c:pt idx="38">
                        <c:v>3.5955254477663519</c:v>
                      </c:pt>
                      <c:pt idx="39">
                        <c:v>3.5868329227844629</c:v>
                      </c:pt>
                      <c:pt idx="40">
                        <c:v>3.5826996557096744</c:v>
                      </c:pt>
                      <c:pt idx="41">
                        <c:v>3.6256320714397026</c:v>
                      </c:pt>
                      <c:pt idx="42">
                        <c:v>3.6829554788297756</c:v>
                      </c:pt>
                      <c:pt idx="43">
                        <c:v>3.7199877963539127</c:v>
                      </c:pt>
                      <c:pt idx="44">
                        <c:v>3.7427134891566038</c:v>
                      </c:pt>
                      <c:pt idx="45">
                        <c:v>3.7372960064835365</c:v>
                      </c:pt>
                      <c:pt idx="46">
                        <c:v>3.7357113402224678</c:v>
                      </c:pt>
                      <c:pt idx="47">
                        <c:v>3.7362554729316333</c:v>
                      </c:pt>
                      <c:pt idx="48">
                        <c:v>3.7381040591450088</c:v>
                      </c:pt>
                      <c:pt idx="49">
                        <c:v>3.7386094706361033</c:v>
                      </c:pt>
                      <c:pt idx="50">
                        <c:v>3.7580881249257785</c:v>
                      </c:pt>
                      <c:pt idx="51">
                        <c:v>3.7949697749903484</c:v>
                      </c:pt>
                      <c:pt idx="52">
                        <c:v>3.8291373198765704</c:v>
                      </c:pt>
                      <c:pt idx="53">
                        <c:v>3.8413857599834378</c:v>
                      </c:pt>
                      <c:pt idx="54">
                        <c:v>3.8299273816457138</c:v>
                      </c:pt>
                      <c:pt idx="55">
                        <c:v>3.8191632295660245</c:v>
                      </c:pt>
                      <c:pt idx="56">
                        <c:v>3.8101532273788949</c:v>
                      </c:pt>
                      <c:pt idx="57">
                        <c:v>3.8198818891883612</c:v>
                      </c:pt>
                      <c:pt idx="58">
                        <c:v>3.841716280717447</c:v>
                      </c:pt>
                      <c:pt idx="59">
                        <c:v>3.8626040777223003</c:v>
                      </c:pt>
                      <c:pt idx="60">
                        <c:v>3.8796152798049355</c:v>
                      </c:pt>
                      <c:pt idx="61">
                        <c:v>3.881871684908166</c:v>
                      </c:pt>
                      <c:pt idx="62">
                        <c:v>3.8767062895956022</c:v>
                      </c:pt>
                      <c:pt idx="63">
                        <c:v>3.8731635861033427</c:v>
                      </c:pt>
                      <c:pt idx="64">
                        <c:v>3.8730605857339371</c:v>
                      </c:pt>
                      <c:pt idx="65">
                        <c:v>3.8940575458716511</c:v>
                      </c:pt>
                      <c:pt idx="66">
                        <c:v>3.9175486512505842</c:v>
                      </c:pt>
                      <c:pt idx="67">
                        <c:v>3.9352466119506246</c:v>
                      </c:pt>
                      <c:pt idx="68">
                        <c:v>3.9469203188644912</c:v>
                      </c:pt>
                      <c:pt idx="69">
                        <c:v>3.9510452369894673</c:v>
                      </c:pt>
                      <c:pt idx="70">
                        <c:v>3.9459232008870022</c:v>
                      </c:pt>
                      <c:pt idx="71">
                        <c:v>3.9408478469670811</c:v>
                      </c:pt>
                      <c:pt idx="72">
                        <c:v>3.93881480509864</c:v>
                      </c:pt>
                      <c:pt idx="73">
                        <c:v>3.9546844230153666</c:v>
                      </c:pt>
                      <c:pt idx="74">
                        <c:v>3.9772491495526441</c:v>
                      </c:pt>
                      <c:pt idx="75">
                        <c:v>4.0008863313501424</c:v>
                      </c:pt>
                      <c:pt idx="76">
                        <c:v>4.0214888768478936</c:v>
                      </c:pt>
                      <c:pt idx="77">
                        <c:v>4.0264622029751038</c:v>
                      </c:pt>
                      <c:pt idx="78">
                        <c:v>4.0213997448999228</c:v>
                      </c:pt>
                      <c:pt idx="79">
                        <c:v>4.0172293518411708</c:v>
                      </c:pt>
                      <c:pt idx="80">
                        <c:v>4.0168538735087767</c:v>
                      </c:pt>
                      <c:pt idx="81">
                        <c:v>4.0363431394510592</c:v>
                      </c:pt>
                      <c:pt idx="82">
                        <c:v>4.0616125630088451</c:v>
                      </c:pt>
                      <c:pt idx="83">
                        <c:v>4.0859079051375327</c:v>
                      </c:pt>
                      <c:pt idx="84">
                        <c:v>4.1072132320467203</c:v>
                      </c:pt>
                      <c:pt idx="85">
                        <c:v>4.1140376459139869</c:v>
                      </c:pt>
                      <c:pt idx="86">
                        <c:v>4.1117152638237844</c:v>
                      </c:pt>
                      <c:pt idx="87">
                        <c:v>4.1076438545633787</c:v>
                      </c:pt>
                      <c:pt idx="88">
                        <c:v>4.1039506118220572</c:v>
                      </c:pt>
                      <c:pt idx="89">
                        <c:v>4.105418740875229</c:v>
                      </c:pt>
                      <c:pt idx="90">
                        <c:v>4.115265805071588</c:v>
                      </c:pt>
                      <c:pt idx="91">
                        <c:v>4.1340990584884381</c:v>
                      </c:pt>
                      <c:pt idx="92">
                        <c:v>4.1446003894148014</c:v>
                      </c:pt>
                      <c:pt idx="93">
                        <c:v>4.144504331764181</c:v>
                      </c:pt>
                      <c:pt idx="94">
                        <c:v>4.1417230866916945</c:v>
                      </c:pt>
                      <c:pt idx="95">
                        <c:v>4.1384462588944473</c:v>
                      </c:pt>
                      <c:pt idx="96">
                        <c:v>4.1361437896500588</c:v>
                      </c:pt>
                      <c:pt idx="97">
                        <c:v>4.1459661544628021</c:v>
                      </c:pt>
                      <c:pt idx="98">
                        <c:v>4.1640063858006382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D1A4-476C-836E-D723946ECD92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Column16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0.99999999999998457</c:v>
                      </c:pt>
                      <c:pt idx="28">
                        <c:v>0.99999999999761102</c:v>
                      </c:pt>
                      <c:pt idx="29">
                        <c:v>0.99999999982553456</c:v>
                      </c:pt>
                      <c:pt idx="30">
                        <c:v>0.99999999321008248</c:v>
                      </c:pt>
                      <c:pt idx="31">
                        <c:v>0.99999984608717651</c:v>
                      </c:pt>
                      <c:pt idx="32">
                        <c:v>0.99999781474869553</c:v>
                      </c:pt>
                      <c:pt idx="33">
                        <c:v>0.99997931233911552</c:v>
                      </c:pt>
                      <c:pt idx="34">
                        <c:v>0.99986207328769894</c:v>
                      </c:pt>
                      <c:pt idx="35">
                        <c:v>0.99932075699806067</c:v>
                      </c:pt>
                      <c:pt idx="36">
                        <c:v>0.99742379399244696</c:v>
                      </c:pt>
                      <c:pt idx="37">
                        <c:v>0.99219126627977561</c:v>
                      </c:pt>
                      <c:pt idx="38">
                        <c:v>0.98045318673524584</c:v>
                      </c:pt>
                      <c:pt idx="39">
                        <c:v>0.95839761262711987</c:v>
                      </c:pt>
                      <c:pt idx="40">
                        <c:v>0.92273257621409566</c:v>
                      </c:pt>
                      <c:pt idx="41">
                        <c:v>0.87190429822361282</c:v>
                      </c:pt>
                      <c:pt idx="42">
                        <c:v>0.80693277393312657</c:v>
                      </c:pt>
                      <c:pt idx="43">
                        <c:v>0.73109329980543514</c:v>
                      </c:pt>
                      <c:pt idx="44">
                        <c:v>0.64895361816976205</c:v>
                      </c:pt>
                      <c:pt idx="45">
                        <c:v>0.5652391081639454</c:v>
                      </c:pt>
                      <c:pt idx="46">
                        <c:v>0.48407143561398464</c:v>
                      </c:pt>
                      <c:pt idx="47">
                        <c:v>0.40857173118819312</c:v>
                      </c:pt>
                      <c:pt idx="48">
                        <c:v>0.34066923596524351</c:v>
                      </c:pt>
                      <c:pt idx="49">
                        <c:v>0.28123926199376931</c:v>
                      </c:pt>
                      <c:pt idx="50">
                        <c:v>0.23036155033113048</c:v>
                      </c:pt>
                      <c:pt idx="51">
                        <c:v>0.18755554380827391</c:v>
                      </c:pt>
                      <c:pt idx="52">
                        <c:v>0.15203727590125027</c:v>
                      </c:pt>
                      <c:pt idx="53">
                        <c:v>0.12288887335087095</c:v>
                      </c:pt>
                      <c:pt idx="54">
                        <c:v>9.9172577676585244E-2</c:v>
                      </c:pt>
                      <c:pt idx="55">
                        <c:v>8.0001330134370663E-2</c:v>
                      </c:pt>
                      <c:pt idx="56">
                        <c:v>6.455434193847534E-2</c:v>
                      </c:pt>
                      <c:pt idx="57">
                        <c:v>5.2122227290233837E-2</c:v>
                      </c:pt>
                      <c:pt idx="58">
                        <c:v>4.2174715300525883E-2</c:v>
                      </c:pt>
                      <c:pt idx="59">
                        <c:v>3.4239647848155877E-2</c:v>
                      </c:pt>
                      <c:pt idx="60">
                        <c:v>2.7912207947110523E-2</c:v>
                      </c:pt>
                      <c:pt idx="61">
                        <c:v>2.2853093512192724E-2</c:v>
                      </c:pt>
                      <c:pt idx="62">
                        <c:v>1.8797280496867397E-2</c:v>
                      </c:pt>
                      <c:pt idx="63">
                        <c:v>1.5540925091478261E-2</c:v>
                      </c:pt>
                      <c:pt idx="64">
                        <c:v>1.2921760825214259E-2</c:v>
                      </c:pt>
                      <c:pt idx="65">
                        <c:v>1.0808116172769297E-2</c:v>
                      </c:pt>
                      <c:pt idx="66">
                        <c:v>9.0971181171895787E-3</c:v>
                      </c:pt>
                      <c:pt idx="67">
                        <c:v>7.7062168409574054E-3</c:v>
                      </c:pt>
                      <c:pt idx="68">
                        <c:v>6.5702145530756985E-3</c:v>
                      </c:pt>
                      <c:pt idx="69">
                        <c:v>5.6377993493185036E-3</c:v>
                      </c:pt>
                      <c:pt idx="70">
                        <c:v>4.8686663733037748E-3</c:v>
                      </c:pt>
                      <c:pt idx="71">
                        <c:v>4.2308700524332265E-3</c:v>
                      </c:pt>
                      <c:pt idx="72">
                        <c:v>3.6983709803474927E-3</c:v>
                      </c:pt>
                      <c:pt idx="73">
                        <c:v>3.2504479320860941E-3</c:v>
                      </c:pt>
                      <c:pt idx="74">
                        <c:v>2.8724327377230275E-3</c:v>
                      </c:pt>
                      <c:pt idx="75">
                        <c:v>2.5520337691039728E-3</c:v>
                      </c:pt>
                      <c:pt idx="76">
                        <c:v>2.278968186903171E-3</c:v>
                      </c:pt>
                      <c:pt idx="77">
                        <c:v>2.0445719851669383E-3</c:v>
                      </c:pt>
                      <c:pt idx="78">
                        <c:v>1.8420253412161391E-3</c:v>
                      </c:pt>
                      <c:pt idx="79">
                        <c:v>1.6660992309276627E-3</c:v>
                      </c:pt>
                      <c:pt idx="80">
                        <c:v>1.5125823311581737E-3</c:v>
                      </c:pt>
                      <c:pt idx="81">
                        <c:v>1.3779027719611982E-3</c:v>
                      </c:pt>
                      <c:pt idx="82">
                        <c:v>1.2592850223851905E-3</c:v>
                      </c:pt>
                      <c:pt idx="83">
                        <c:v>1.1543056993050381E-3</c:v>
                      </c:pt>
                      <c:pt idx="84">
                        <c:v>1.0610544378214968E-3</c:v>
                      </c:pt>
                      <c:pt idx="85">
                        <c:v>9.7784083272809894E-4</c:v>
                      </c:pt>
                      <c:pt idx="86">
                        <c:v>9.0330064046231567E-4</c:v>
                      </c:pt>
                      <c:pt idx="87">
                        <c:v>8.3630324680412449E-4</c:v>
                      </c:pt>
                      <c:pt idx="88">
                        <c:v>7.7572729979817818E-4</c:v>
                      </c:pt>
                      <c:pt idx="89">
                        <c:v>7.2052888608409239E-4</c:v>
                      </c:pt>
                      <c:pt idx="90">
                        <c:v>6.7042389593278224E-4</c:v>
                      </c:pt>
                      <c:pt idx="91">
                        <c:v>6.2497535004277997E-4</c:v>
                      </c:pt>
                      <c:pt idx="92">
                        <c:v>5.8366679525822542E-4</c:v>
                      </c:pt>
                      <c:pt idx="93">
                        <c:v>5.4590035471817832E-4</c:v>
                      </c:pt>
                      <c:pt idx="94">
                        <c:v>5.1123273074038067E-4</c:v>
                      </c:pt>
                      <c:pt idx="95">
                        <c:v>4.7935889007985481E-4</c:v>
                      </c:pt>
                      <c:pt idx="96">
                        <c:v>4.4994747975093979E-4</c:v>
                      </c:pt>
                      <c:pt idx="97">
                        <c:v>4.22637450697574E-4</c:v>
                      </c:pt>
                      <c:pt idx="98">
                        <c:v>3.9744109800255524E-4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D1A4-476C-836E-D723946ECD92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NA_75_L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2.2101476186803461</c:v>
                      </c:pt>
                      <c:pt idx="1">
                        <c:v>2.2397906386983197</c:v>
                      </c:pt>
                      <c:pt idx="2">
                        <c:v>2.2624881497154528</c:v>
                      </c:pt>
                      <c:pt idx="3">
                        <c:v>2.2782856083951075</c:v>
                      </c:pt>
                      <c:pt idx="4">
                        <c:v>2.3075155204624562</c:v>
                      </c:pt>
                      <c:pt idx="5">
                        <c:v>2.3277596084653083</c:v>
                      </c:pt>
                      <c:pt idx="6">
                        <c:v>2.3428991988307568</c:v>
                      </c:pt>
                      <c:pt idx="7">
                        <c:v>2.363513872372931</c:v>
                      </c:pt>
                      <c:pt idx="8">
                        <c:v>2.391557353566784</c:v>
                      </c:pt>
                      <c:pt idx="9">
                        <c:v>2.4739991716690035</c:v>
                      </c:pt>
                      <c:pt idx="10">
                        <c:v>2.5869450129811722</c:v>
                      </c:pt>
                      <c:pt idx="11">
                        <c:v>2.6813873263868024</c:v>
                      </c:pt>
                      <c:pt idx="12">
                        <c:v>2.7579613607219571</c:v>
                      </c:pt>
                      <c:pt idx="13">
                        <c:v>2.7877053192898495</c:v>
                      </c:pt>
                      <c:pt idx="14">
                        <c:v>2.784894637267489</c:v>
                      </c:pt>
                      <c:pt idx="15">
                        <c:v>2.7842886854163145</c:v>
                      </c:pt>
                      <c:pt idx="16">
                        <c:v>2.7868192575222039</c:v>
                      </c:pt>
                      <c:pt idx="17">
                        <c:v>2.827042274765998</c:v>
                      </c:pt>
                      <c:pt idx="18">
                        <c:v>2.8923166772658475</c:v>
                      </c:pt>
                      <c:pt idx="19">
                        <c:v>2.9499519575781621</c:v>
                      </c:pt>
                      <c:pt idx="20">
                        <c:v>3.0094269206297395</c:v>
                      </c:pt>
                      <c:pt idx="21">
                        <c:v>3.0373323290621892</c:v>
                      </c:pt>
                      <c:pt idx="22">
                        <c:v>3.0311895572013068</c:v>
                      </c:pt>
                      <c:pt idx="23">
                        <c:v>3.025074183813159</c:v>
                      </c:pt>
                      <c:pt idx="24">
                        <c:v>3.0178969947383538</c:v>
                      </c:pt>
                      <c:pt idx="25">
                        <c:v>3.0402154932892724</c:v>
                      </c:pt>
                      <c:pt idx="26">
                        <c:v>3.0501600346799873</c:v>
                      </c:pt>
                      <c:pt idx="27">
                        <c:v>3.0613439394678998</c:v>
                      </c:pt>
                      <c:pt idx="28">
                        <c:v>3.100137891206491</c:v>
                      </c:pt>
                      <c:pt idx="29">
                        <c:v>3.100137891206491</c:v>
                      </c:pt>
                      <c:pt idx="30">
                        <c:v>3.0863753666532072</c:v>
                      </c:pt>
                      <c:pt idx="31">
                        <c:v>3.0786143088584295</c:v>
                      </c:pt>
                      <c:pt idx="32">
                        <c:v>3.0789490387297649</c:v>
                      </c:pt>
                      <c:pt idx="33">
                        <c:v>3.1334923983925544</c:v>
                      </c:pt>
                      <c:pt idx="34">
                        <c:v>3.2248656721809246</c:v>
                      </c:pt>
                      <c:pt idx="35">
                        <c:v>3.3190628513602007</c:v>
                      </c:pt>
                      <c:pt idx="36">
                        <c:v>3.3937395421332912</c:v>
                      </c:pt>
                      <c:pt idx="37">
                        <c:v>3.4132841428799203</c:v>
                      </c:pt>
                      <c:pt idx="38">
                        <c:v>3.4044936570766615</c:v>
                      </c:pt>
                      <c:pt idx="39">
                        <c:v>3.398242921535862</c:v>
                      </c:pt>
                      <c:pt idx="40">
                        <c:v>3.3973568555054432</c:v>
                      </c:pt>
                      <c:pt idx="41">
                        <c:v>3.4429466474419805</c:v>
                      </c:pt>
                      <c:pt idx="42">
                        <c:v>3.5026298858583718</c:v>
                      </c:pt>
                      <c:pt idx="43">
                        <c:v>3.5419951953509012</c:v>
                      </c:pt>
                      <c:pt idx="44">
                        <c:v>3.5677209253042479</c:v>
                      </c:pt>
                      <c:pt idx="45">
                        <c:v>3.5655674375779651</c:v>
                      </c:pt>
                      <c:pt idx="46">
                        <c:v>3.5669093393417683</c:v>
                      </c:pt>
                      <c:pt idx="47">
                        <c:v>3.5703171129642302</c:v>
                      </c:pt>
                      <c:pt idx="48">
                        <c:v>3.5746715556522335</c:v>
                      </c:pt>
                      <c:pt idx="49">
                        <c:v>3.577191645097582</c:v>
                      </c:pt>
                      <c:pt idx="50">
                        <c:v>3.5987873238053179</c:v>
                      </c:pt>
                      <c:pt idx="51">
                        <c:v>3.6375337148706919</c:v>
                      </c:pt>
                      <c:pt idx="52">
                        <c:v>3.6737394255824003</c:v>
                      </c:pt>
                      <c:pt idx="53">
                        <c:v>3.6874109320101796</c:v>
                      </c:pt>
                      <c:pt idx="54">
                        <c:v>3.6774718777768909</c:v>
                      </c:pt>
                      <c:pt idx="55">
                        <c:v>3.6683485806739005</c:v>
                      </c:pt>
                      <c:pt idx="56">
                        <c:v>3.6608488814052835</c:v>
                      </c:pt>
                      <c:pt idx="57">
                        <c:v>3.6719959102381088</c:v>
                      </c:pt>
                      <c:pt idx="58">
                        <c:v>3.6951499270092465</c:v>
                      </c:pt>
                      <c:pt idx="59">
                        <c:v>3.7173575758438213</c:v>
                      </c:pt>
                      <c:pt idx="60">
                        <c:v>3.7356564363031852</c:v>
                      </c:pt>
                      <c:pt idx="61">
                        <c:v>3.7389766230880723</c:v>
                      </c:pt>
                      <c:pt idx="62">
                        <c:v>3.7350044520697043</c:v>
                      </c:pt>
                      <c:pt idx="63">
                        <c:v>3.7326850394588007</c:v>
                      </c:pt>
                      <c:pt idx="64">
                        <c:v>3.7336673555973179</c:v>
                      </c:pt>
                      <c:pt idx="65">
                        <c:v>3.7556220835797984</c:v>
                      </c:pt>
                      <c:pt idx="66">
                        <c:v>3.7805111970915251</c:v>
                      </c:pt>
                      <c:pt idx="67">
                        <c:v>3.7998038271089962</c:v>
                      </c:pt>
                      <c:pt idx="68">
                        <c:v>3.8127695709223435</c:v>
                      </c:pt>
                      <c:pt idx="69">
                        <c:v>3.8177804266194286</c:v>
                      </c:pt>
                      <c:pt idx="70">
                        <c:v>3.8137125602558095</c:v>
                      </c:pt>
                      <c:pt idx="71">
                        <c:v>3.8098224786167809</c:v>
                      </c:pt>
                      <c:pt idx="72">
                        <c:v>3.8088001830960185</c:v>
                      </c:pt>
                      <c:pt idx="73">
                        <c:v>3.8256056830371081</c:v>
                      </c:pt>
                      <c:pt idx="74">
                        <c:v>3.8491175270488838</c:v>
                      </c:pt>
                      <c:pt idx="75">
                        <c:v>3.8736575732013399</c:v>
                      </c:pt>
                      <c:pt idx="76">
                        <c:v>3.895070229736779</c:v>
                      </c:pt>
                      <c:pt idx="77">
                        <c:v>3.9009082090939424</c:v>
                      </c:pt>
                      <c:pt idx="78">
                        <c:v>3.8968003031055032</c:v>
                      </c:pt>
                      <c:pt idx="79">
                        <c:v>3.8935097258518616</c:v>
                      </c:pt>
                      <c:pt idx="80">
                        <c:v>3.8939433603317553</c:v>
                      </c:pt>
                      <c:pt idx="81">
                        <c:v>3.9143289758547444</c:v>
                      </c:pt>
                      <c:pt idx="82">
                        <c:v>3.9405134875992465</c:v>
                      </c:pt>
                      <c:pt idx="83">
                        <c:v>3.9657100983252707</c:v>
                      </c:pt>
                      <c:pt idx="84">
                        <c:v>3.9879042456708662</c:v>
                      </c:pt>
                      <c:pt idx="85">
                        <c:v>3.9955738514738948</c:v>
                      </c:pt>
                      <c:pt idx="86">
                        <c:v>3.9941564213907506</c:v>
                      </c:pt>
                      <c:pt idx="87">
                        <c:v>3.9910242441146973</c:v>
                      </c:pt>
                      <c:pt idx="88">
                        <c:v>3.9881132487506594</c:v>
                      </c:pt>
                      <c:pt idx="89">
                        <c:v>3.9901791750864795</c:v>
                      </c:pt>
                      <c:pt idx="90">
                        <c:v>4.0006343633498069</c:v>
                      </c:pt>
                      <c:pt idx="91">
                        <c:v>4.0200757778199927</c:v>
                      </c:pt>
                      <c:pt idx="92">
                        <c:v>4.0310888372562514</c:v>
                      </c:pt>
                      <c:pt idx="93">
                        <c:v>4.0316372339433393</c:v>
                      </c:pt>
                      <c:pt idx="94">
                        <c:v>4.0295688390182463</c:v>
                      </c:pt>
                      <c:pt idx="95">
                        <c:v>4.0269695684452822</c:v>
                      </c:pt>
                      <c:pt idx="96">
                        <c:v>4.0252447902972808</c:v>
                      </c:pt>
                      <c:pt idx="97">
                        <c:v>4.0357519026346482</c:v>
                      </c:pt>
                      <c:pt idx="98">
                        <c:v>4.0544253186698338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D1A4-476C-836E-D723946ECD92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Outputs!$AL$1:$AL$2</c15:sqref>
                        </c15:formulaRef>
                      </c:ext>
                    </c:extLst>
                    <c:strCache>
                      <c:ptCount val="2"/>
                      <c:pt idx="0">
                        <c:v>Column25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Outputs!$AL$3:$AL$101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D1A4-476C-836E-D723946ECD92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Outputs!$AN$1:$AN$2</c15:sqref>
                        </c15:formulaRef>
                      </c:ext>
                    </c:extLst>
                    <c:strCache>
                      <c:ptCount val="2"/>
                      <c:pt idx="0">
                        <c:v>Column27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Outputs!$AN$3:$AN$101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D1A4-476C-836E-D723946ECD92}"/>
                  </c:ext>
                </c:extLst>
              </c15:ser>
            </c15:filteredScatterSeries>
            <c15:filteredScatte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Outputs!$AO$1:$AO$2</c15:sqref>
                        </c15:formulaRef>
                      </c:ext>
                    </c:extLst>
                    <c:strCache>
                      <c:ptCount val="2"/>
                      <c:pt idx="0">
                        <c:v>Column28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Outputs!$AO$3:$AO$101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D1A4-476C-836E-D723946ECD92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Outputs!$AQ$1:$AQ$2</c15:sqref>
                        </c15:formulaRef>
                      </c:ext>
                    </c:extLst>
                    <c:strCache>
                      <c:ptCount val="2"/>
                      <c:pt idx="0">
                        <c:v>Column30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Outputs!$AQ$3:$AQ$101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D1A4-476C-836E-D723946ECD92}"/>
                  </c:ext>
                </c:extLst>
              </c15:ser>
            </c15:filteredScatterSeries>
            <c15:filteredScatte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Outputs!$AR$1:$AR$2</c15:sqref>
                        </c15:formulaRef>
                      </c:ext>
                    </c:extLst>
                    <c:strCache>
                      <c:ptCount val="2"/>
                      <c:pt idx="0">
                        <c:v>Column31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Outputs!$AR$3:$AR$101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D1A4-476C-836E-D723946ECD92}"/>
                  </c:ext>
                </c:extLst>
              </c15:ser>
            </c15:filteredScatterSeries>
            <c15:filteredScatte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Outputs!$AU$1:$AU$2</c15:sqref>
                        </c15:formulaRef>
                      </c:ext>
                    </c:extLst>
                    <c:strCache>
                      <c:ptCount val="2"/>
                      <c:pt idx="0">
                        <c:v>Column34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Outputs!$AU$3:$AU$101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D1A4-476C-836E-D723946ECD92}"/>
                  </c:ext>
                </c:extLst>
              </c15:ser>
            </c15:filteredScatterSeries>
            <c15:filteredScatterSeries>
              <c15:ser>
                <c:idx val="37"/>
                <c:order val="37"/>
                <c:tx>
                  <c:v>Alt1_84_H</c:v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Outputs!$AV$3:$AV$101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1A4-476C-836E-D723946ECD92}"/>
                  </c:ext>
                </c:extLst>
              </c15:ser>
            </c15:filteredScatterSeries>
            <c15:filteredScatte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Outputs!$AW$1:$AW$2</c15:sqref>
                        </c15:formulaRef>
                      </c:ext>
                    </c:extLst>
                    <c:strCache>
                      <c:ptCount val="2"/>
                      <c:pt idx="0">
                        <c:v>Column36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Outputs!$AW$3:$AW$101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D1A4-476C-836E-D723946ECD92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Outputs!$AX$1:$AX$2</c15:sqref>
                        </c15:formulaRef>
                      </c:ext>
                    </c:extLst>
                    <c:strCache>
                      <c:ptCount val="2"/>
                      <c:pt idx="0">
                        <c:v>Column37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Outputs!$AX$3:$AX$101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D1A4-476C-836E-D723946ECD92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v>Alt1_84</c:v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Outputs!$AY$3:$AY$101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1A4-476C-836E-D723946ECD92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Outputs!$AZ$1:$AZ$2</c15:sqref>
                        </c15:formulaRef>
                      </c:ext>
                    </c:extLst>
                    <c:strCache>
                      <c:ptCount val="2"/>
                      <c:pt idx="0">
                        <c:v>Column39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Outputs!$AZ$3:$AZ$101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D1A4-476C-836E-D723946ECD92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Outputs!$BA$1:$BA$2</c15:sqref>
                        </c15:formulaRef>
                      </c:ext>
                    </c:extLst>
                    <c:strCache>
                      <c:ptCount val="2"/>
                      <c:pt idx="0">
                        <c:v>Column40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Outputs!$BA$3:$BA$101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D1A4-476C-836E-D723946ECD92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v>Alt1_84_L</c:v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Outputs!$BB$3:$BB$101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1A4-476C-836E-D723946ECD92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Outputs!$BD$1:$BD$2</c15:sqref>
                        </c15:formulaRef>
                      </c:ext>
                    </c:extLst>
                    <c:strCache>
                      <c:ptCount val="2"/>
                      <c:pt idx="0">
                        <c:v>Column43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Outputs!$BD$3:$BD$101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D1A4-476C-836E-D723946ECD92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v>Alt1_83_H</c:v>
                </c:tx>
                <c:spPr>
                  <a:ln w="19050" cap="rnd">
                    <a:solidFill>
                      <a:schemeClr val="bg2">
                        <a:lumMod val="5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Outputs!$BE$3:$BE$101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1A4-476C-836E-D723946ECD92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Outputs!$BF$1:$BF$2</c15:sqref>
                        </c15:formulaRef>
                      </c:ext>
                    </c:extLst>
                    <c:strCache>
                      <c:ptCount val="2"/>
                      <c:pt idx="0">
                        <c:v>Column45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Outputs!$BF$3:$BF$101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D1A4-476C-836E-D723946ECD92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Outputs!$BG$1:$BG$2</c15:sqref>
                        </c15:formulaRef>
                      </c:ext>
                    </c:extLst>
                    <c:strCache>
                      <c:ptCount val="2"/>
                      <c:pt idx="0">
                        <c:v>Column46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Outputs!$BG$3:$BG$101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D1A4-476C-836E-D723946ECD92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v>Alt1_83</c:v>
                </c:tx>
                <c:spPr>
                  <a:ln w="19050" cap="rnd">
                    <a:solidFill>
                      <a:schemeClr val="bg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Outputs!$BH$3:$BH$101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1A4-476C-836E-D723946ECD92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Outputs!$BI$1:$BI$2</c15:sqref>
                        </c15:formulaRef>
                      </c:ext>
                    </c:extLst>
                    <c:strCache>
                      <c:ptCount val="2"/>
                      <c:pt idx="0">
                        <c:v>Column48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Outputs!$BI$3:$BI$101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D1A4-476C-836E-D723946ECD92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Outputs!$BJ$1:$BJ$2</c15:sqref>
                        </c15:formulaRef>
                      </c:ext>
                    </c:extLst>
                    <c:strCache>
                      <c:ptCount val="2"/>
                      <c:pt idx="0">
                        <c:v>Column49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Outputs!$BJ$3:$BJ$101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D1A4-476C-836E-D723946ECD92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v>Alt1_83_L</c:v>
                </c:tx>
                <c:spPr>
                  <a:ln w="19050" cap="rnd">
                    <a:solidFill>
                      <a:schemeClr val="bg2">
                        <a:lumMod val="5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Outputs!$BK$3:$BK$101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1A4-476C-836E-D723946ECD92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Outputs!$BM$1:$BM$2</c15:sqref>
                        </c15:formulaRef>
                      </c:ext>
                    </c:extLst>
                    <c:strCache>
                      <c:ptCount val="2"/>
                      <c:pt idx="0">
                        <c:v>Column52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Outputs!$BM$3:$BM$101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D1A4-476C-836E-D723946ECD92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Outputs!$BO$1:$BO$2</c15:sqref>
                        </c15:formulaRef>
                      </c:ext>
                    </c:extLst>
                    <c:strCache>
                      <c:ptCount val="2"/>
                      <c:pt idx="0">
                        <c:v>Column54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Outputs!$BO$3:$BO$101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D1A4-476C-836E-D723946ECD92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Outputs!$BP$1:$BP$2</c15:sqref>
                        </c15:formulaRef>
                      </c:ext>
                    </c:extLst>
                    <c:strCache>
                      <c:ptCount val="2"/>
                      <c:pt idx="0">
                        <c:v>Column55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Outputs!$BP$3:$BP$101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D1A4-476C-836E-D723946ECD92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Outputs!$BR$1:$BR$2</c15:sqref>
                        </c15:formulaRef>
                      </c:ext>
                    </c:extLst>
                    <c:strCache>
                      <c:ptCount val="2"/>
                      <c:pt idx="0">
                        <c:v>Column57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Outputs!$BR$3:$BR$101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D1A4-476C-836E-D723946ECD92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Outputs!$BS$1:$BS$2</c15:sqref>
                        </c15:formulaRef>
                      </c:ext>
                    </c:extLst>
                    <c:strCache>
                      <c:ptCount val="2"/>
                      <c:pt idx="0">
                        <c:v>Column58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Outputs!$BS$3:$BS$101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D1A4-476C-836E-D723946ECD92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Outputs!$BV$1:$BV$2</c15:sqref>
                        </c15:formulaRef>
                      </c:ext>
                    </c:extLst>
                    <c:strCache>
                      <c:ptCount val="2"/>
                      <c:pt idx="0">
                        <c:v>Column61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Outputs!$BV$3:$BV$101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D1A4-476C-836E-D723946ECD92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v>Alt1_75_H</c:v>
                </c:tx>
                <c:spPr>
                  <a:ln w="19050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Outputs!$BW$3:$BW$101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1A4-476C-836E-D723946ECD92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Outputs!$BX$1:$BX$2</c15:sqref>
                        </c15:formulaRef>
                      </c:ext>
                    </c:extLst>
                    <c:strCache>
                      <c:ptCount val="2"/>
                      <c:pt idx="0">
                        <c:v>Column63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Outputs!$BX$3:$BX$101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D1A4-476C-836E-D723946ECD92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Outputs!$BY$1:$BY$2</c15:sqref>
                        </c15:formulaRef>
                      </c:ext>
                    </c:extLst>
                    <c:strCache>
                      <c:ptCount val="2"/>
                      <c:pt idx="0">
                        <c:v>Column64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Outputs!$BY$3:$BY$101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D1A4-476C-836E-D723946ECD92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v>Alt1_75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Outputs!$BZ$3:$BZ$101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1A4-476C-836E-D723946ECD92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Outputs!$CA$1:$CA$2</c15:sqref>
                        </c15:formulaRef>
                      </c:ext>
                    </c:extLst>
                    <c:strCache>
                      <c:ptCount val="2"/>
                      <c:pt idx="0">
                        <c:v>Column66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Outputs!$CA$3:$CA$101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D1A4-476C-836E-D723946ECD92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Outputs!$CB$1:$CB$2</c15:sqref>
                        </c15:formulaRef>
                      </c:ext>
                    </c:extLst>
                    <c:strCache>
                      <c:ptCount val="2"/>
                      <c:pt idx="0">
                        <c:v>Column67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Outputs!$CB$3:$CB$101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D1A4-476C-836E-D723946ECD92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v>Alt1_75_L</c:v>
                </c:tx>
                <c:spPr>
                  <a:ln w="19050" cap="rnd">
                    <a:solidFill>
                      <a:srgbClr val="C0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Outputs!$CC$3:$CC$101</c15:sqref>
                        </c15:formulaRef>
                      </c:ext>
                    </c:extLst>
                    <c:numCache>
                      <c:formatCode>0.0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1A4-476C-836E-D723946ECD92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Outputs!$CE$1:$CE$2</c15:sqref>
                        </c15:formulaRef>
                      </c:ext>
                    </c:extLst>
                    <c:strCache>
                      <c:ptCount val="2"/>
                      <c:pt idx="0">
                        <c:v>Column70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Outputs!$CE$3:$CE$101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D1A4-476C-836E-D723946ECD92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Outputs!$CG$1:$CG$2</c15:sqref>
                        </c15:formulaRef>
                      </c:ext>
                    </c:extLst>
                    <c:strCache>
                      <c:ptCount val="2"/>
                      <c:pt idx="0">
                        <c:v>Column72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Outputs!$CG$3:$CG$101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D1A4-476C-836E-D723946ECD92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Outputs!$CH$1:$CH$2</c15:sqref>
                        </c15:formulaRef>
                      </c:ext>
                    </c:extLst>
                    <c:strCache>
                      <c:ptCount val="2"/>
                      <c:pt idx="0">
                        <c:v>Column73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Outputs!$CH$3:$CH$101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D1A4-476C-836E-D723946ECD92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Outputs!$CJ$1:$CJ$2</c15:sqref>
                        </c15:formulaRef>
                      </c:ext>
                    </c:extLst>
                    <c:strCache>
                      <c:ptCount val="2"/>
                      <c:pt idx="0">
                        <c:v>Column75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Outputs!$CJ$3:$CJ$101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D1A4-476C-836E-D723946ECD92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Outputs!$CK$1:$CK$2</c15:sqref>
                        </c15:formulaRef>
                      </c:ext>
                    </c:extLst>
                    <c:strCache>
                      <c:ptCount val="2"/>
                      <c:pt idx="0">
                        <c:v>Column76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Outputs!$CK$3:$CK$101</c15:sqref>
                        </c15:formulaRef>
                      </c:ext>
                    </c:extLst>
                    <c:numCache>
                      <c:formatCode>0.00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D1A4-476C-836E-D723946ECD9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8"/>
          <c:order val="8"/>
          <c:tx>
            <c:v>Alt2a_12_%Ret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  <c:extLst xmlns:c15="http://schemas.microsoft.com/office/drawing/2012/chart"/>
            </c:numRef>
          </c:xVal>
          <c:yVal>
            <c:numRef>
              <c:f>Outputs!$J$3:$J$101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0.99999999999999956</c:v>
                </c:pt>
                <c:pt idx="24">
                  <c:v>0.99999999999958877</c:v>
                </c:pt>
                <c:pt idx="25">
                  <c:v>0.99999999991498956</c:v>
                </c:pt>
                <c:pt idx="26">
                  <c:v>0.99999999311082</c:v>
                </c:pt>
                <c:pt idx="27">
                  <c:v>0.99999974049814377</c:v>
                </c:pt>
                <c:pt idx="28">
                  <c:v>0.99999483000670386</c:v>
                </c:pt>
                <c:pt idx="29">
                  <c:v>0.99993954098099669</c:v>
                </c:pt>
                <c:pt idx="30">
                  <c:v>0.99954777658086691</c:v>
                </c:pt>
                <c:pt idx="31">
                  <c:v>0.99767504636048576</c:v>
                </c:pt>
                <c:pt idx="32">
                  <c:v>0.99126298735259288</c:v>
                </c:pt>
                <c:pt idx="33">
                  <c:v>0.97469843496074715</c:v>
                </c:pt>
                <c:pt idx="34">
                  <c:v>0.94097710920688493</c:v>
                </c:pt>
                <c:pt idx="35">
                  <c:v>0.88473379136219465</c:v>
                </c:pt>
                <c:pt idx="36">
                  <c:v>0.80525370292022613</c:v>
                </c:pt>
                <c:pt idx="37">
                  <c:v>0.70728041745795056</c:v>
                </c:pt>
                <c:pt idx="38">
                  <c:v>0.59936031463706985</c:v>
                </c:pt>
                <c:pt idx="39">
                  <c:v>0.49096180613910717</c:v>
                </c:pt>
                <c:pt idx="40">
                  <c:v>0.39001879436621273</c:v>
                </c:pt>
                <c:pt idx="41">
                  <c:v>0.30160924187848981</c:v>
                </c:pt>
                <c:pt idx="42">
                  <c:v>0.22785744865941582</c:v>
                </c:pt>
                <c:pt idx="43">
                  <c:v>0.16874035802226711</c:v>
                </c:pt>
                <c:pt idx="44">
                  <c:v>0.12287389181252337</c:v>
                </c:pt>
                <c:pt idx="45">
                  <c:v>8.8231237821361067E-2</c:v>
                </c:pt>
                <c:pt idx="46">
                  <c:v>6.2625954005914655E-2</c:v>
                </c:pt>
                <c:pt idx="47">
                  <c:v>4.402541188168501E-2</c:v>
                </c:pt>
                <c:pt idx="48">
                  <c:v>3.0708791356783074E-2</c:v>
                </c:pt>
                <c:pt idx="49">
                  <c:v>2.1292315775931159E-2</c:v>
                </c:pt>
                <c:pt idx="50">
                  <c:v>1.4687199490874213E-2</c:v>
                </c:pt>
                <c:pt idx="51">
                  <c:v>1.0088053681688764E-2</c:v>
                </c:pt>
                <c:pt idx="52">
                  <c:v>6.9057468953306412E-3</c:v>
                </c:pt>
                <c:pt idx="53">
                  <c:v>4.7165547395491376E-3</c:v>
                </c:pt>
                <c:pt idx="54">
                  <c:v>3.2169481821449049E-3</c:v>
                </c:pt>
                <c:pt idx="55">
                  <c:v>2.1926812965339195E-3</c:v>
                </c:pt>
                <c:pt idx="56">
                  <c:v>1.4948405729808764E-3</c:v>
                </c:pt>
                <c:pt idx="57">
                  <c:v>1.0205288435541063E-3</c:v>
                </c:pt>
                <c:pt idx="58">
                  <c:v>6.9787251497350469E-4</c:v>
                </c:pt>
                <c:pt idx="59">
                  <c:v>4.7830789971744126E-4</c:v>
                </c:pt>
                <c:pt idx="60">
                  <c:v>3.2877381968262557E-4</c:v>
                </c:pt>
                <c:pt idx="61">
                  <c:v>2.2687664618432861E-4</c:v>
                </c:pt>
                <c:pt idx="62">
                  <c:v>1.5731765180017953E-4</c:v>
                </c:pt>
                <c:pt idx="63">
                  <c:v>1.0969150570884396E-4</c:v>
                </c:pt>
                <c:pt idx="64">
                  <c:v>7.6938296356311007E-5</c:v>
                </c:pt>
                <c:pt idx="65">
                  <c:v>5.4292605594173334E-5</c:v>
                </c:pt>
                <c:pt idx="66">
                  <c:v>3.8596825955431343E-5</c:v>
                </c:pt>
                <c:pt idx="67">
                  <c:v>2.7666076888549071E-5</c:v>
                </c:pt>
                <c:pt idx="68">
                  <c:v>2.0006070136770768E-5</c:v>
                </c:pt>
                <c:pt idx="69">
                  <c:v>1.4592285539673822E-5</c:v>
                </c:pt>
                <c:pt idx="70">
                  <c:v>1.0734835905632653E-5</c:v>
                </c:pt>
                <c:pt idx="71">
                  <c:v>7.9655340207793969E-6</c:v>
                </c:pt>
                <c:pt idx="72">
                  <c:v>5.9640548754561011E-6</c:v>
                </c:pt>
                <c:pt idx="73">
                  <c:v>4.5084121848347671E-6</c:v>
                </c:pt>
                <c:pt idx="74">
                  <c:v>3.4364221511027415E-6</c:v>
                </c:pt>
                <c:pt idx="75">
                  <c:v>2.6390409542160148E-6</c:v>
                </c:pt>
                <c:pt idx="76">
                  <c:v>2.0408340635700354E-6</c:v>
                </c:pt>
                <c:pt idx="77">
                  <c:v>1.589405223508955E-6</c:v>
                </c:pt>
                <c:pt idx="78">
                  <c:v>1.2462471759531958E-6</c:v>
                </c:pt>
                <c:pt idx="79">
                  <c:v>9.8314541546456671E-7</c:v>
                </c:pt>
                <c:pt idx="80">
                  <c:v>7.7884595008652165E-7</c:v>
                </c:pt>
                <c:pt idx="81">
                  <c:v>6.1765223502029881E-7</c:v>
                </c:pt>
                <c:pt idx="82">
                  <c:v>4.9168814737702811E-7</c:v>
                </c:pt>
                <c:pt idx="83">
                  <c:v>3.9320946406452525E-7</c:v>
                </c:pt>
                <c:pt idx="84">
                  <c:v>3.1588646349879371E-7</c:v>
                </c:pt>
                <c:pt idx="85">
                  <c:v>2.5442393301763443E-7</c:v>
                </c:pt>
                <c:pt idx="86">
                  <c:v>2.0524183427414855E-7</c:v>
                </c:pt>
                <c:pt idx="87">
                  <c:v>1.6585572222190124E-7</c:v>
                </c:pt>
                <c:pt idx="88">
                  <c:v>1.3425641578965904E-7</c:v>
                </c:pt>
                <c:pt idx="89">
                  <c:v>1.0870541815398031E-7</c:v>
                </c:pt>
                <c:pt idx="90">
                  <c:v>8.8169790033254018E-8</c:v>
                </c:pt>
                <c:pt idx="91">
                  <c:v>7.1664814726324837E-8</c:v>
                </c:pt>
                <c:pt idx="92">
                  <c:v>5.8386164099507125E-8</c:v>
                </c:pt>
                <c:pt idx="93">
                  <c:v>4.7651638513272504E-8</c:v>
                </c:pt>
                <c:pt idx="94">
                  <c:v>3.895053387800596E-8</c:v>
                </c:pt>
                <c:pt idx="95">
                  <c:v>3.1894900869355074E-8</c:v>
                </c:pt>
                <c:pt idx="96">
                  <c:v>2.6158243905984399E-8</c:v>
                </c:pt>
                <c:pt idx="97">
                  <c:v>2.1465808042844502E-8</c:v>
                </c:pt>
                <c:pt idx="98">
                  <c:v>1.7651206405884884E-8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B-D1A4-476C-836E-D723946ECD92}"/>
            </c:ext>
          </c:extLst>
        </c:ser>
        <c:ser>
          <c:idx val="17"/>
          <c:order val="17"/>
          <c:tx>
            <c:v>Alt2a_11_%Ret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Outputs!$S$3:$S$101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0.99999999999998457</c:v>
                </c:pt>
                <c:pt idx="28">
                  <c:v>0.99999999999761102</c:v>
                </c:pt>
                <c:pt idx="29">
                  <c:v>0.99999999982553456</c:v>
                </c:pt>
                <c:pt idx="30">
                  <c:v>0.99999999321008248</c:v>
                </c:pt>
                <c:pt idx="31">
                  <c:v>0.99999984608717651</c:v>
                </c:pt>
                <c:pt idx="32">
                  <c:v>0.99999781474869553</c:v>
                </c:pt>
                <c:pt idx="33">
                  <c:v>0.99997931233911552</c:v>
                </c:pt>
                <c:pt idx="34">
                  <c:v>0.99986207328769894</c:v>
                </c:pt>
                <c:pt idx="35">
                  <c:v>0.99932075699806067</c:v>
                </c:pt>
                <c:pt idx="36">
                  <c:v>0.99742379399244696</c:v>
                </c:pt>
                <c:pt idx="37">
                  <c:v>0.99219126627977561</c:v>
                </c:pt>
                <c:pt idx="38">
                  <c:v>0.98045318673524584</c:v>
                </c:pt>
                <c:pt idx="39">
                  <c:v>0.95839761262711987</c:v>
                </c:pt>
                <c:pt idx="40">
                  <c:v>0.92273257621409566</c:v>
                </c:pt>
                <c:pt idx="41">
                  <c:v>0.87190429822361282</c:v>
                </c:pt>
                <c:pt idx="42">
                  <c:v>0.80693277393312657</c:v>
                </c:pt>
                <c:pt idx="43">
                  <c:v>0.73109329980543514</c:v>
                </c:pt>
                <c:pt idx="44">
                  <c:v>0.64895361816976205</c:v>
                </c:pt>
                <c:pt idx="45">
                  <c:v>0.5652391081639454</c:v>
                </c:pt>
                <c:pt idx="46">
                  <c:v>0.48407143561398464</c:v>
                </c:pt>
                <c:pt idx="47">
                  <c:v>0.40857173118819312</c:v>
                </c:pt>
                <c:pt idx="48">
                  <c:v>0.34066923596524351</c:v>
                </c:pt>
                <c:pt idx="49">
                  <c:v>0.28123926199376931</c:v>
                </c:pt>
                <c:pt idx="50">
                  <c:v>0.23036155033113048</c:v>
                </c:pt>
                <c:pt idx="51">
                  <c:v>0.18755554380827391</c:v>
                </c:pt>
                <c:pt idx="52">
                  <c:v>0.15203727590125027</c:v>
                </c:pt>
                <c:pt idx="53">
                  <c:v>0.12288887335087095</c:v>
                </c:pt>
                <c:pt idx="54">
                  <c:v>9.9172577676585244E-2</c:v>
                </c:pt>
                <c:pt idx="55">
                  <c:v>8.0001330134370663E-2</c:v>
                </c:pt>
                <c:pt idx="56">
                  <c:v>6.455434193847534E-2</c:v>
                </c:pt>
                <c:pt idx="57">
                  <c:v>5.2122227290233837E-2</c:v>
                </c:pt>
                <c:pt idx="58">
                  <c:v>4.2174715300525883E-2</c:v>
                </c:pt>
                <c:pt idx="59">
                  <c:v>3.4239647848155877E-2</c:v>
                </c:pt>
                <c:pt idx="60">
                  <c:v>2.7912207947110523E-2</c:v>
                </c:pt>
                <c:pt idx="61">
                  <c:v>2.2853093512192724E-2</c:v>
                </c:pt>
                <c:pt idx="62">
                  <c:v>1.8797280496867397E-2</c:v>
                </c:pt>
                <c:pt idx="63">
                  <c:v>1.5540925091478261E-2</c:v>
                </c:pt>
                <c:pt idx="64">
                  <c:v>1.2921760825214259E-2</c:v>
                </c:pt>
                <c:pt idx="65">
                  <c:v>1.0808116172769297E-2</c:v>
                </c:pt>
                <c:pt idx="66">
                  <c:v>9.0971181171895787E-3</c:v>
                </c:pt>
                <c:pt idx="67">
                  <c:v>7.7062168409574054E-3</c:v>
                </c:pt>
                <c:pt idx="68">
                  <c:v>6.5702145530756985E-3</c:v>
                </c:pt>
                <c:pt idx="69">
                  <c:v>5.6377993493185036E-3</c:v>
                </c:pt>
                <c:pt idx="70">
                  <c:v>4.8686663733037748E-3</c:v>
                </c:pt>
                <c:pt idx="71">
                  <c:v>4.2308700524332265E-3</c:v>
                </c:pt>
                <c:pt idx="72">
                  <c:v>3.6983709803474927E-3</c:v>
                </c:pt>
                <c:pt idx="73">
                  <c:v>3.2504479320860941E-3</c:v>
                </c:pt>
                <c:pt idx="74">
                  <c:v>2.8724327377230275E-3</c:v>
                </c:pt>
                <c:pt idx="75">
                  <c:v>2.5520337691039728E-3</c:v>
                </c:pt>
                <c:pt idx="76">
                  <c:v>2.278968186903171E-3</c:v>
                </c:pt>
                <c:pt idx="77">
                  <c:v>2.0445719851669383E-3</c:v>
                </c:pt>
                <c:pt idx="78">
                  <c:v>1.8420253412161391E-3</c:v>
                </c:pt>
                <c:pt idx="79">
                  <c:v>1.6660992309276627E-3</c:v>
                </c:pt>
                <c:pt idx="80">
                  <c:v>1.5125823311581737E-3</c:v>
                </c:pt>
                <c:pt idx="81">
                  <c:v>1.3779027719611982E-3</c:v>
                </c:pt>
                <c:pt idx="82">
                  <c:v>1.2592850223851905E-3</c:v>
                </c:pt>
                <c:pt idx="83">
                  <c:v>1.1543056993050381E-3</c:v>
                </c:pt>
                <c:pt idx="84">
                  <c:v>1.0610544378214968E-3</c:v>
                </c:pt>
                <c:pt idx="85">
                  <c:v>9.7784083272809894E-4</c:v>
                </c:pt>
                <c:pt idx="86">
                  <c:v>9.0330064046231567E-4</c:v>
                </c:pt>
                <c:pt idx="87">
                  <c:v>8.3630324680412449E-4</c:v>
                </c:pt>
                <c:pt idx="88">
                  <c:v>7.7572729979817818E-4</c:v>
                </c:pt>
                <c:pt idx="89">
                  <c:v>7.2052888608409239E-4</c:v>
                </c:pt>
                <c:pt idx="90">
                  <c:v>6.7042389593278224E-4</c:v>
                </c:pt>
                <c:pt idx="91">
                  <c:v>6.2497535004277997E-4</c:v>
                </c:pt>
                <c:pt idx="92">
                  <c:v>5.8366679525822542E-4</c:v>
                </c:pt>
                <c:pt idx="93">
                  <c:v>5.4590035471817832E-4</c:v>
                </c:pt>
                <c:pt idx="94">
                  <c:v>5.1123273074038067E-4</c:v>
                </c:pt>
                <c:pt idx="95">
                  <c:v>4.7935889007985481E-4</c:v>
                </c:pt>
                <c:pt idx="96">
                  <c:v>4.4994747975093979E-4</c:v>
                </c:pt>
                <c:pt idx="97">
                  <c:v>4.22637450697574E-4</c:v>
                </c:pt>
                <c:pt idx="98">
                  <c:v>3.9744109800255524E-4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D1A4-476C-836E-D723946ECD92}"/>
            </c:ext>
          </c:extLst>
        </c:ser>
        <c:ser>
          <c:idx val="26"/>
          <c:order val="26"/>
          <c:tx>
            <c:v>Alt2a_98_%Ret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Outputs!$AB$3:$AB$101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0.99999999999998457</c:v>
                </c:pt>
                <c:pt idx="28">
                  <c:v>0.99999999999761102</c:v>
                </c:pt>
                <c:pt idx="29">
                  <c:v>0.99999999982553456</c:v>
                </c:pt>
                <c:pt idx="30">
                  <c:v>0.99999999321008248</c:v>
                </c:pt>
                <c:pt idx="31">
                  <c:v>0.99999984608717651</c:v>
                </c:pt>
                <c:pt idx="32">
                  <c:v>0.99999781474869553</c:v>
                </c:pt>
                <c:pt idx="33">
                  <c:v>0.99997931233911552</c:v>
                </c:pt>
                <c:pt idx="34">
                  <c:v>0.99986207328769894</c:v>
                </c:pt>
                <c:pt idx="35">
                  <c:v>0.99932075699806067</c:v>
                </c:pt>
                <c:pt idx="36">
                  <c:v>0.99742379399244696</c:v>
                </c:pt>
                <c:pt idx="37">
                  <c:v>0.99219126627977561</c:v>
                </c:pt>
                <c:pt idx="38">
                  <c:v>0.98045318673524584</c:v>
                </c:pt>
                <c:pt idx="39">
                  <c:v>0.95839761262711987</c:v>
                </c:pt>
                <c:pt idx="40">
                  <c:v>0.92273257621409566</c:v>
                </c:pt>
                <c:pt idx="41">
                  <c:v>0.87190429822361282</c:v>
                </c:pt>
                <c:pt idx="42">
                  <c:v>0.80693277393312657</c:v>
                </c:pt>
                <c:pt idx="43">
                  <c:v>0.73109329980543514</c:v>
                </c:pt>
                <c:pt idx="44">
                  <c:v>0.64895361816976205</c:v>
                </c:pt>
                <c:pt idx="45">
                  <c:v>0.5652391081639454</c:v>
                </c:pt>
                <c:pt idx="46">
                  <c:v>0.48407143561398464</c:v>
                </c:pt>
                <c:pt idx="47">
                  <c:v>0.40857173118819312</c:v>
                </c:pt>
                <c:pt idx="48">
                  <c:v>0.34066923596524351</c:v>
                </c:pt>
                <c:pt idx="49">
                  <c:v>0.28123926199376931</c:v>
                </c:pt>
                <c:pt idx="50">
                  <c:v>0.23036155033113048</c:v>
                </c:pt>
                <c:pt idx="51">
                  <c:v>0.18755554380827391</c:v>
                </c:pt>
                <c:pt idx="52">
                  <c:v>0.15203727590125027</c:v>
                </c:pt>
                <c:pt idx="53">
                  <c:v>0.12288887335087095</c:v>
                </c:pt>
                <c:pt idx="54">
                  <c:v>9.9172577676585244E-2</c:v>
                </c:pt>
                <c:pt idx="55">
                  <c:v>8.0001330134370663E-2</c:v>
                </c:pt>
                <c:pt idx="56">
                  <c:v>6.455434193847534E-2</c:v>
                </c:pt>
                <c:pt idx="57">
                  <c:v>5.2122227290233837E-2</c:v>
                </c:pt>
                <c:pt idx="58">
                  <c:v>4.2174715300525883E-2</c:v>
                </c:pt>
                <c:pt idx="59">
                  <c:v>3.4239647848155877E-2</c:v>
                </c:pt>
                <c:pt idx="60">
                  <c:v>2.7912207947110523E-2</c:v>
                </c:pt>
                <c:pt idx="61">
                  <c:v>2.2853093512192724E-2</c:v>
                </c:pt>
                <c:pt idx="62">
                  <c:v>1.8797280496867397E-2</c:v>
                </c:pt>
                <c:pt idx="63">
                  <c:v>1.5540925091478261E-2</c:v>
                </c:pt>
                <c:pt idx="64">
                  <c:v>1.2921760825214259E-2</c:v>
                </c:pt>
                <c:pt idx="65">
                  <c:v>1.0808116172769297E-2</c:v>
                </c:pt>
                <c:pt idx="66">
                  <c:v>9.0971181171895787E-3</c:v>
                </c:pt>
                <c:pt idx="67">
                  <c:v>7.7062168409574054E-3</c:v>
                </c:pt>
                <c:pt idx="68">
                  <c:v>6.5702145530756985E-3</c:v>
                </c:pt>
                <c:pt idx="69">
                  <c:v>5.6377993493185036E-3</c:v>
                </c:pt>
                <c:pt idx="70">
                  <c:v>4.8686663733037748E-3</c:v>
                </c:pt>
                <c:pt idx="71">
                  <c:v>4.2308700524332265E-3</c:v>
                </c:pt>
                <c:pt idx="72">
                  <c:v>3.6983709803474927E-3</c:v>
                </c:pt>
                <c:pt idx="73">
                  <c:v>3.2504479320860941E-3</c:v>
                </c:pt>
                <c:pt idx="74">
                  <c:v>2.8724327377230275E-3</c:v>
                </c:pt>
                <c:pt idx="75">
                  <c:v>2.5520337691039728E-3</c:v>
                </c:pt>
                <c:pt idx="76">
                  <c:v>2.278968186903171E-3</c:v>
                </c:pt>
                <c:pt idx="77">
                  <c:v>2.0445719851669383E-3</c:v>
                </c:pt>
                <c:pt idx="78">
                  <c:v>1.8420253412161391E-3</c:v>
                </c:pt>
                <c:pt idx="79">
                  <c:v>1.6660992309276627E-3</c:v>
                </c:pt>
                <c:pt idx="80">
                  <c:v>1.5125823311581737E-3</c:v>
                </c:pt>
                <c:pt idx="81">
                  <c:v>1.3779027719611982E-3</c:v>
                </c:pt>
                <c:pt idx="82">
                  <c:v>1.2592850223851905E-3</c:v>
                </c:pt>
                <c:pt idx="83">
                  <c:v>1.1543056993050381E-3</c:v>
                </c:pt>
                <c:pt idx="84">
                  <c:v>1.0610544378214968E-3</c:v>
                </c:pt>
                <c:pt idx="85">
                  <c:v>9.7784083272809894E-4</c:v>
                </c:pt>
                <c:pt idx="86">
                  <c:v>9.0330064046231567E-4</c:v>
                </c:pt>
                <c:pt idx="87">
                  <c:v>8.3630324680412449E-4</c:v>
                </c:pt>
                <c:pt idx="88">
                  <c:v>7.7572729979817818E-4</c:v>
                </c:pt>
                <c:pt idx="89">
                  <c:v>7.2052888608409239E-4</c:v>
                </c:pt>
                <c:pt idx="90">
                  <c:v>6.7042389593278224E-4</c:v>
                </c:pt>
                <c:pt idx="91">
                  <c:v>6.2497535004277997E-4</c:v>
                </c:pt>
                <c:pt idx="92">
                  <c:v>5.8366679525822542E-4</c:v>
                </c:pt>
                <c:pt idx="93">
                  <c:v>5.4590035471817832E-4</c:v>
                </c:pt>
                <c:pt idx="94">
                  <c:v>5.1123273074038067E-4</c:v>
                </c:pt>
                <c:pt idx="95">
                  <c:v>4.7935889007985481E-4</c:v>
                </c:pt>
                <c:pt idx="96">
                  <c:v>4.4994747975093979E-4</c:v>
                </c:pt>
                <c:pt idx="97">
                  <c:v>4.22637450697574E-4</c:v>
                </c:pt>
                <c:pt idx="98">
                  <c:v>3.9744109800255524E-4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D1A4-476C-836E-D723946ECD92}"/>
            </c:ext>
          </c:extLst>
        </c:ser>
        <c:ser>
          <c:idx val="35"/>
          <c:order val="35"/>
          <c:tx>
            <c:v>Alt2a_85_%Ret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Outputs!$AT$3:$AT$101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D1A4-476C-836E-D723946ECD92}"/>
            </c:ext>
          </c:extLst>
        </c:ser>
        <c:ser>
          <c:idx val="62"/>
          <c:order val="62"/>
          <c:tx>
            <c:v>Alt2a_80_%Ret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Outputs!$BU$3:$BU$101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D1A4-476C-836E-D723946ECD92}"/>
            </c:ext>
          </c:extLst>
        </c:ser>
        <c:ser>
          <c:idx val="80"/>
          <c:order val="80"/>
          <c:tx>
            <c:v>Alt2a_68_%Ret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0.00</c:formatCode>
                <c:ptCount val="99"/>
                <c:pt idx="0">
                  <c:v>0.25</c:v>
                </c:pt>
                <c:pt idx="1">
                  <c:v>0.375</c:v>
                </c:pt>
                <c:pt idx="2">
                  <c:v>0.5</c:v>
                </c:pt>
                <c:pt idx="3">
                  <c:v>0.625</c:v>
                </c:pt>
                <c:pt idx="4">
                  <c:v>0.75</c:v>
                </c:pt>
                <c:pt idx="5">
                  <c:v>0.875</c:v>
                </c:pt>
                <c:pt idx="6">
                  <c:v>1</c:v>
                </c:pt>
                <c:pt idx="7">
                  <c:v>1.125</c:v>
                </c:pt>
                <c:pt idx="8">
                  <c:v>1.25</c:v>
                </c:pt>
                <c:pt idx="9">
                  <c:v>1.375</c:v>
                </c:pt>
                <c:pt idx="10">
                  <c:v>1.5</c:v>
                </c:pt>
                <c:pt idx="11">
                  <c:v>1.625</c:v>
                </c:pt>
                <c:pt idx="12">
                  <c:v>1.75</c:v>
                </c:pt>
                <c:pt idx="13">
                  <c:v>1.875</c:v>
                </c:pt>
                <c:pt idx="14">
                  <c:v>2</c:v>
                </c:pt>
                <c:pt idx="15">
                  <c:v>2.125</c:v>
                </c:pt>
                <c:pt idx="16">
                  <c:v>2.25</c:v>
                </c:pt>
                <c:pt idx="17">
                  <c:v>2.375</c:v>
                </c:pt>
                <c:pt idx="18">
                  <c:v>2.5</c:v>
                </c:pt>
                <c:pt idx="19">
                  <c:v>2.625</c:v>
                </c:pt>
                <c:pt idx="20">
                  <c:v>2.75</c:v>
                </c:pt>
                <c:pt idx="21">
                  <c:v>2.875</c:v>
                </c:pt>
                <c:pt idx="22">
                  <c:v>3</c:v>
                </c:pt>
                <c:pt idx="23">
                  <c:v>3.125</c:v>
                </c:pt>
                <c:pt idx="24">
                  <c:v>3.25</c:v>
                </c:pt>
                <c:pt idx="25">
                  <c:v>3.375</c:v>
                </c:pt>
                <c:pt idx="26">
                  <c:v>3.5</c:v>
                </c:pt>
                <c:pt idx="27">
                  <c:v>3.625</c:v>
                </c:pt>
                <c:pt idx="28">
                  <c:v>3.75</c:v>
                </c:pt>
                <c:pt idx="29">
                  <c:v>3.875</c:v>
                </c:pt>
                <c:pt idx="30">
                  <c:v>4</c:v>
                </c:pt>
                <c:pt idx="31">
                  <c:v>4.125</c:v>
                </c:pt>
                <c:pt idx="32">
                  <c:v>4.25</c:v>
                </c:pt>
                <c:pt idx="33">
                  <c:v>4.375</c:v>
                </c:pt>
                <c:pt idx="34">
                  <c:v>4.5</c:v>
                </c:pt>
                <c:pt idx="35">
                  <c:v>4.625</c:v>
                </c:pt>
                <c:pt idx="36">
                  <c:v>4.75</c:v>
                </c:pt>
                <c:pt idx="37">
                  <c:v>4.875</c:v>
                </c:pt>
                <c:pt idx="38">
                  <c:v>5</c:v>
                </c:pt>
                <c:pt idx="39">
                  <c:v>5.125</c:v>
                </c:pt>
                <c:pt idx="40">
                  <c:v>5.25</c:v>
                </c:pt>
                <c:pt idx="41">
                  <c:v>5.375</c:v>
                </c:pt>
                <c:pt idx="42">
                  <c:v>5.5</c:v>
                </c:pt>
                <c:pt idx="43">
                  <c:v>5.625</c:v>
                </c:pt>
                <c:pt idx="44">
                  <c:v>5.75</c:v>
                </c:pt>
                <c:pt idx="45">
                  <c:v>5.875</c:v>
                </c:pt>
                <c:pt idx="46">
                  <c:v>6</c:v>
                </c:pt>
                <c:pt idx="47">
                  <c:v>6.125</c:v>
                </c:pt>
                <c:pt idx="48">
                  <c:v>6.25</c:v>
                </c:pt>
                <c:pt idx="49">
                  <c:v>6.375</c:v>
                </c:pt>
                <c:pt idx="50">
                  <c:v>6.5</c:v>
                </c:pt>
                <c:pt idx="51">
                  <c:v>6.625</c:v>
                </c:pt>
                <c:pt idx="52">
                  <c:v>6.75</c:v>
                </c:pt>
                <c:pt idx="53">
                  <c:v>6.875</c:v>
                </c:pt>
                <c:pt idx="54">
                  <c:v>7</c:v>
                </c:pt>
                <c:pt idx="55">
                  <c:v>7.125</c:v>
                </c:pt>
                <c:pt idx="56">
                  <c:v>7.25</c:v>
                </c:pt>
                <c:pt idx="57">
                  <c:v>7.375</c:v>
                </c:pt>
                <c:pt idx="58">
                  <c:v>7.5</c:v>
                </c:pt>
                <c:pt idx="59">
                  <c:v>7.625</c:v>
                </c:pt>
                <c:pt idx="60">
                  <c:v>7.75</c:v>
                </c:pt>
                <c:pt idx="61">
                  <c:v>7.875</c:v>
                </c:pt>
                <c:pt idx="62">
                  <c:v>8</c:v>
                </c:pt>
                <c:pt idx="63">
                  <c:v>8.125</c:v>
                </c:pt>
                <c:pt idx="64">
                  <c:v>8.25</c:v>
                </c:pt>
                <c:pt idx="65">
                  <c:v>8.375</c:v>
                </c:pt>
                <c:pt idx="66">
                  <c:v>8.5</c:v>
                </c:pt>
                <c:pt idx="67">
                  <c:v>8.625</c:v>
                </c:pt>
                <c:pt idx="68">
                  <c:v>8.75</c:v>
                </c:pt>
                <c:pt idx="69">
                  <c:v>8.875</c:v>
                </c:pt>
                <c:pt idx="70">
                  <c:v>9</c:v>
                </c:pt>
                <c:pt idx="71">
                  <c:v>9.125</c:v>
                </c:pt>
                <c:pt idx="72">
                  <c:v>9.25</c:v>
                </c:pt>
                <c:pt idx="73">
                  <c:v>9.375</c:v>
                </c:pt>
                <c:pt idx="74">
                  <c:v>9.5</c:v>
                </c:pt>
                <c:pt idx="75">
                  <c:v>9.625</c:v>
                </c:pt>
                <c:pt idx="76">
                  <c:v>9.75</c:v>
                </c:pt>
                <c:pt idx="77">
                  <c:v>9.875</c:v>
                </c:pt>
                <c:pt idx="78">
                  <c:v>10</c:v>
                </c:pt>
                <c:pt idx="79">
                  <c:v>10.125</c:v>
                </c:pt>
                <c:pt idx="80">
                  <c:v>10.25</c:v>
                </c:pt>
                <c:pt idx="81">
                  <c:v>10.375</c:v>
                </c:pt>
                <c:pt idx="82">
                  <c:v>10.5</c:v>
                </c:pt>
                <c:pt idx="83">
                  <c:v>10.625</c:v>
                </c:pt>
                <c:pt idx="84">
                  <c:v>10.75</c:v>
                </c:pt>
                <c:pt idx="85">
                  <c:v>10.875</c:v>
                </c:pt>
                <c:pt idx="86">
                  <c:v>11</c:v>
                </c:pt>
                <c:pt idx="87">
                  <c:v>11.125</c:v>
                </c:pt>
                <c:pt idx="88">
                  <c:v>11.25</c:v>
                </c:pt>
                <c:pt idx="89">
                  <c:v>11.375</c:v>
                </c:pt>
                <c:pt idx="90">
                  <c:v>11.5</c:v>
                </c:pt>
                <c:pt idx="91">
                  <c:v>11.625</c:v>
                </c:pt>
                <c:pt idx="92">
                  <c:v>11.75</c:v>
                </c:pt>
                <c:pt idx="93">
                  <c:v>11.875</c:v>
                </c:pt>
                <c:pt idx="94">
                  <c:v>12</c:v>
                </c:pt>
                <c:pt idx="95">
                  <c:v>12.125</c:v>
                </c:pt>
                <c:pt idx="96">
                  <c:v>12.25</c:v>
                </c:pt>
                <c:pt idx="97">
                  <c:v>12.375</c:v>
                </c:pt>
                <c:pt idx="98">
                  <c:v>12.5</c:v>
                </c:pt>
              </c:numCache>
            </c:numRef>
          </c:xVal>
          <c:yVal>
            <c:numRef>
              <c:f>Outputs!$CM$3:$CM$101</c:f>
              <c:numCache>
                <c:formatCode>0.00%</c:formatCode>
                <c:ptCount val="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D1A4-476C-836E-D723946EC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369976"/>
        <c:axId val="673364216"/>
        <c:extLst>
          <c:ext xmlns:c15="http://schemas.microsoft.com/office/drawing/2012/chart" uri="{02D57815-91ED-43cb-92C2-25804820EDAC}">
            <c15:filteredScatterSeries>
              <c15:ser>
                <c:idx val="44"/>
                <c:order val="44"/>
                <c:tx>
                  <c:v>Alt1_84_%Ret</c:v>
                </c:tx>
                <c:spPr>
                  <a:ln w="19050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Outputs!$BC$3:$BC$101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F-D1A4-476C-836E-D723946ECD92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v>Alt1_83_%Ret</c:v>
                </c:tx>
                <c:spPr>
                  <a:ln w="19050" cap="rnd">
                    <a:solidFill>
                      <a:schemeClr val="bg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Outputs!$BL$3:$BL$101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1A4-476C-836E-D723946ECD92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v>Alt1_75_%Ret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0.25</c:v>
                      </c:pt>
                      <c:pt idx="1">
                        <c:v>0.375</c:v>
                      </c:pt>
                      <c:pt idx="2">
                        <c:v>0.5</c:v>
                      </c:pt>
                      <c:pt idx="3">
                        <c:v>0.625</c:v>
                      </c:pt>
                      <c:pt idx="4">
                        <c:v>0.75</c:v>
                      </c:pt>
                      <c:pt idx="5">
                        <c:v>0.875</c:v>
                      </c:pt>
                      <c:pt idx="6">
                        <c:v>1</c:v>
                      </c:pt>
                      <c:pt idx="7">
                        <c:v>1.125</c:v>
                      </c:pt>
                      <c:pt idx="8">
                        <c:v>1.25</c:v>
                      </c:pt>
                      <c:pt idx="9">
                        <c:v>1.375</c:v>
                      </c:pt>
                      <c:pt idx="10">
                        <c:v>1.5</c:v>
                      </c:pt>
                      <c:pt idx="11">
                        <c:v>1.625</c:v>
                      </c:pt>
                      <c:pt idx="12">
                        <c:v>1.75</c:v>
                      </c:pt>
                      <c:pt idx="13">
                        <c:v>1.875</c:v>
                      </c:pt>
                      <c:pt idx="14">
                        <c:v>2</c:v>
                      </c:pt>
                      <c:pt idx="15">
                        <c:v>2.125</c:v>
                      </c:pt>
                      <c:pt idx="16">
                        <c:v>2.25</c:v>
                      </c:pt>
                      <c:pt idx="17">
                        <c:v>2.375</c:v>
                      </c:pt>
                      <c:pt idx="18">
                        <c:v>2.5</c:v>
                      </c:pt>
                      <c:pt idx="19">
                        <c:v>2.625</c:v>
                      </c:pt>
                      <c:pt idx="20">
                        <c:v>2.75</c:v>
                      </c:pt>
                      <c:pt idx="21">
                        <c:v>2.875</c:v>
                      </c:pt>
                      <c:pt idx="22">
                        <c:v>3</c:v>
                      </c:pt>
                      <c:pt idx="23">
                        <c:v>3.125</c:v>
                      </c:pt>
                      <c:pt idx="24">
                        <c:v>3.25</c:v>
                      </c:pt>
                      <c:pt idx="25">
                        <c:v>3.375</c:v>
                      </c:pt>
                      <c:pt idx="26">
                        <c:v>3.5</c:v>
                      </c:pt>
                      <c:pt idx="27">
                        <c:v>3.625</c:v>
                      </c:pt>
                      <c:pt idx="28">
                        <c:v>3.75</c:v>
                      </c:pt>
                      <c:pt idx="29">
                        <c:v>3.875</c:v>
                      </c:pt>
                      <c:pt idx="30">
                        <c:v>4</c:v>
                      </c:pt>
                      <c:pt idx="31">
                        <c:v>4.125</c:v>
                      </c:pt>
                      <c:pt idx="32">
                        <c:v>4.25</c:v>
                      </c:pt>
                      <c:pt idx="33">
                        <c:v>4.375</c:v>
                      </c:pt>
                      <c:pt idx="34">
                        <c:v>4.5</c:v>
                      </c:pt>
                      <c:pt idx="35">
                        <c:v>4.625</c:v>
                      </c:pt>
                      <c:pt idx="36">
                        <c:v>4.75</c:v>
                      </c:pt>
                      <c:pt idx="37">
                        <c:v>4.875</c:v>
                      </c:pt>
                      <c:pt idx="38">
                        <c:v>5</c:v>
                      </c:pt>
                      <c:pt idx="39">
                        <c:v>5.125</c:v>
                      </c:pt>
                      <c:pt idx="40">
                        <c:v>5.25</c:v>
                      </c:pt>
                      <c:pt idx="41">
                        <c:v>5.375</c:v>
                      </c:pt>
                      <c:pt idx="42">
                        <c:v>5.5</c:v>
                      </c:pt>
                      <c:pt idx="43">
                        <c:v>5.625</c:v>
                      </c:pt>
                      <c:pt idx="44">
                        <c:v>5.75</c:v>
                      </c:pt>
                      <c:pt idx="45">
                        <c:v>5.875</c:v>
                      </c:pt>
                      <c:pt idx="46">
                        <c:v>6</c:v>
                      </c:pt>
                      <c:pt idx="47">
                        <c:v>6.125</c:v>
                      </c:pt>
                      <c:pt idx="48">
                        <c:v>6.25</c:v>
                      </c:pt>
                      <c:pt idx="49">
                        <c:v>6.375</c:v>
                      </c:pt>
                      <c:pt idx="50">
                        <c:v>6.5</c:v>
                      </c:pt>
                      <c:pt idx="51">
                        <c:v>6.625</c:v>
                      </c:pt>
                      <c:pt idx="52">
                        <c:v>6.75</c:v>
                      </c:pt>
                      <c:pt idx="53">
                        <c:v>6.875</c:v>
                      </c:pt>
                      <c:pt idx="54">
                        <c:v>7</c:v>
                      </c:pt>
                      <c:pt idx="55">
                        <c:v>7.125</c:v>
                      </c:pt>
                      <c:pt idx="56">
                        <c:v>7.25</c:v>
                      </c:pt>
                      <c:pt idx="57">
                        <c:v>7.375</c:v>
                      </c:pt>
                      <c:pt idx="58">
                        <c:v>7.5</c:v>
                      </c:pt>
                      <c:pt idx="59">
                        <c:v>7.625</c:v>
                      </c:pt>
                      <c:pt idx="60">
                        <c:v>7.75</c:v>
                      </c:pt>
                      <c:pt idx="61">
                        <c:v>7.875</c:v>
                      </c:pt>
                      <c:pt idx="62">
                        <c:v>8</c:v>
                      </c:pt>
                      <c:pt idx="63">
                        <c:v>8.125</c:v>
                      </c:pt>
                      <c:pt idx="64">
                        <c:v>8.25</c:v>
                      </c:pt>
                      <c:pt idx="65">
                        <c:v>8.375</c:v>
                      </c:pt>
                      <c:pt idx="66">
                        <c:v>8.5</c:v>
                      </c:pt>
                      <c:pt idx="67">
                        <c:v>8.625</c:v>
                      </c:pt>
                      <c:pt idx="68">
                        <c:v>8.75</c:v>
                      </c:pt>
                      <c:pt idx="69">
                        <c:v>8.875</c:v>
                      </c:pt>
                      <c:pt idx="70">
                        <c:v>9</c:v>
                      </c:pt>
                      <c:pt idx="71">
                        <c:v>9.125</c:v>
                      </c:pt>
                      <c:pt idx="72">
                        <c:v>9.25</c:v>
                      </c:pt>
                      <c:pt idx="73">
                        <c:v>9.375</c:v>
                      </c:pt>
                      <c:pt idx="74">
                        <c:v>9.5</c:v>
                      </c:pt>
                      <c:pt idx="75">
                        <c:v>9.625</c:v>
                      </c:pt>
                      <c:pt idx="76">
                        <c:v>9.75</c:v>
                      </c:pt>
                      <c:pt idx="77">
                        <c:v>9.875</c:v>
                      </c:pt>
                      <c:pt idx="78">
                        <c:v>10</c:v>
                      </c:pt>
                      <c:pt idx="79">
                        <c:v>10.125</c:v>
                      </c:pt>
                      <c:pt idx="80">
                        <c:v>10.25</c:v>
                      </c:pt>
                      <c:pt idx="81">
                        <c:v>10.375</c:v>
                      </c:pt>
                      <c:pt idx="82">
                        <c:v>10.5</c:v>
                      </c:pt>
                      <c:pt idx="83">
                        <c:v>10.625</c:v>
                      </c:pt>
                      <c:pt idx="84">
                        <c:v>10.75</c:v>
                      </c:pt>
                      <c:pt idx="85">
                        <c:v>10.875</c:v>
                      </c:pt>
                      <c:pt idx="86">
                        <c:v>11</c:v>
                      </c:pt>
                      <c:pt idx="87">
                        <c:v>11.125</c:v>
                      </c:pt>
                      <c:pt idx="88">
                        <c:v>11.25</c:v>
                      </c:pt>
                      <c:pt idx="89">
                        <c:v>11.375</c:v>
                      </c:pt>
                      <c:pt idx="90">
                        <c:v>11.5</c:v>
                      </c:pt>
                      <c:pt idx="91">
                        <c:v>11.625</c:v>
                      </c:pt>
                      <c:pt idx="92">
                        <c:v>11.75</c:v>
                      </c:pt>
                      <c:pt idx="93">
                        <c:v>11.875</c:v>
                      </c:pt>
                      <c:pt idx="94">
                        <c:v>12</c:v>
                      </c:pt>
                      <c:pt idx="95">
                        <c:v>12.125</c:v>
                      </c:pt>
                      <c:pt idx="96">
                        <c:v>12.25</c:v>
                      </c:pt>
                      <c:pt idx="97">
                        <c:v>12.375</c:v>
                      </c:pt>
                      <c:pt idx="98">
                        <c:v>12.5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Outputs!$CD$3:$CD$101</c15:sqref>
                        </c15:formulaRef>
                      </c:ext>
                    </c:extLst>
                    <c:numCache>
                      <c:formatCode>0.00%</c:formatCode>
                      <c:ptCount val="99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1A4-476C-836E-D723946ECD92}"/>
                  </c:ext>
                </c:extLst>
              </c15:ser>
            </c15:filteredScatterSeries>
          </c:ext>
        </c:extLst>
      </c:scatterChart>
      <c:valAx>
        <c:axId val="673361976"/>
        <c:scaling>
          <c:orientation val="minMax"/>
          <c:max val="10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61016"/>
        <c:crosses val="autoZero"/>
        <c:crossBetween val="midCat"/>
      </c:valAx>
      <c:valAx>
        <c:axId val="673361016"/>
        <c:scaling>
          <c:orientation val="minMax"/>
          <c:max val="250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Cumulative Thermal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61976"/>
        <c:crosses val="autoZero"/>
        <c:crossBetween val="midCat"/>
      </c:valAx>
      <c:valAx>
        <c:axId val="673364216"/>
        <c:scaling>
          <c:orientation val="minMax"/>
          <c:max val="4.0000000000000008E-2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69976"/>
        <c:crosses val="max"/>
        <c:crossBetween val="midCat"/>
      </c:valAx>
      <c:valAx>
        <c:axId val="67336997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Drift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crossAx val="673364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Action Alternative - Percent Retained Upstream</a:t>
            </a:r>
            <a:r>
              <a:rPr lang="en-US" baseline="0"/>
              <a:t> of RM1528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Retention!$C$1:$C$2</c:f>
              <c:strCache>
                <c:ptCount val="2"/>
                <c:pt idx="0">
                  <c:v>% Retained; Temp - </c:v>
                </c:pt>
                <c:pt idx="1">
                  <c:v>Low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numRef>
              <c:f>Retention!$A$3:$A$4</c:f>
              <c:numCache>
                <c:formatCode>m/d/yyyy</c:formatCode>
                <c:ptCount val="2"/>
                <c:pt idx="0">
                  <c:v>27592</c:v>
                </c:pt>
                <c:pt idx="1">
                  <c:v>40724</c:v>
                </c:pt>
              </c:numCache>
            </c:numRef>
          </c:cat>
          <c:val>
            <c:numRef>
              <c:f>Retention!$C$3:$C$4</c:f>
              <c:numCache>
                <c:formatCode>0.00%</c:formatCode>
                <c:ptCount val="2"/>
                <c:pt idx="0">
                  <c:v>1.8797280496867397E-2</c:v>
                </c:pt>
                <c:pt idx="1">
                  <c:v>7.6938296356311007E-5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1-40B8-AA7E-1A4D9B420781}"/>
            </c:ext>
          </c:extLst>
        </c:ser>
        <c:ser>
          <c:idx val="1"/>
          <c:order val="1"/>
          <c:tx>
            <c:strRef>
              <c:f>Retention!$D$1:$D$2</c:f>
              <c:strCache>
                <c:ptCount val="2"/>
                <c:pt idx="0">
                  <c:v>% Retained; Temp - </c:v>
                </c:pt>
                <c:pt idx="1">
                  <c:v>Median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numRef>
              <c:f>Retention!$A$3:$A$4</c:f>
              <c:numCache>
                <c:formatCode>m/d/yyyy</c:formatCode>
                <c:ptCount val="2"/>
                <c:pt idx="0">
                  <c:v>27592</c:v>
                </c:pt>
                <c:pt idx="1">
                  <c:v>40724</c:v>
                </c:pt>
              </c:numCache>
            </c:numRef>
          </c:cat>
          <c:val>
            <c:numRef>
              <c:f>Retention!$D$3:$D$4</c:f>
              <c:numCache>
                <c:formatCode>0.00%</c:formatCode>
                <c:ptCount val="2"/>
                <c:pt idx="0">
                  <c:v>3.4239647848155877E-2</c:v>
                </c:pt>
                <c:pt idx="1">
                  <c:v>3.2877381968262557E-4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1-40B8-AA7E-1A4D9B420781}"/>
            </c:ext>
          </c:extLst>
        </c:ser>
        <c:ser>
          <c:idx val="2"/>
          <c:order val="2"/>
          <c:tx>
            <c:strRef>
              <c:f>Retention!$E$1:$E$2</c:f>
              <c:strCache>
                <c:ptCount val="2"/>
                <c:pt idx="0">
                  <c:v>% Retained; Temp - </c:v>
                </c:pt>
                <c:pt idx="1">
                  <c:v>High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numRef>
              <c:f>Retention!$A$3:$A$4</c:f>
              <c:numCache>
                <c:formatCode>m/d/yyyy</c:formatCode>
                <c:ptCount val="2"/>
                <c:pt idx="0">
                  <c:v>27592</c:v>
                </c:pt>
                <c:pt idx="1">
                  <c:v>40724</c:v>
                </c:pt>
              </c:numCache>
            </c:numRef>
          </c:cat>
          <c:val>
            <c:numRef>
              <c:f>Retention!$E$3:$E$4</c:f>
              <c:numCache>
                <c:formatCode>0.00%</c:formatCode>
                <c:ptCount val="2"/>
                <c:pt idx="0">
                  <c:v>5.2122227290233837E-2</c:v>
                </c:pt>
                <c:pt idx="1">
                  <c:v>6.9787251497350469E-4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B1-40B8-AA7E-1A4D9B420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87942776"/>
        <c:axId val="987940536"/>
        <c:axId val="736689592"/>
      </c:bar3DChart>
      <c:dateAx>
        <c:axId val="987942776"/>
        <c:scaling>
          <c:orientation val="minMax"/>
          <c:max val="42156"/>
          <c:min val="27546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>
            <a:solidFill>
              <a:schemeClr val="accent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40536"/>
        <c:crosses val="autoZero"/>
        <c:auto val="1"/>
        <c:lblOffset val="100"/>
        <c:baseTimeUnit val="months"/>
        <c:majorUnit val="2"/>
        <c:majorTimeUnit val="years"/>
      </c:dateAx>
      <c:valAx>
        <c:axId val="987940536"/>
        <c:scaling>
          <c:orientation val="minMax"/>
          <c:max val="5.00000000000000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42776"/>
        <c:crosses val="autoZero"/>
        <c:crossBetween val="between"/>
      </c:valAx>
      <c:serAx>
        <c:axId val="736689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94053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F3F2B-20AD-4458-8F8D-1BE8A6AB0BF7}">
  <sheetPr/>
  <sheetViews>
    <sheetView zoomScale="84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6A6592-C73C-4AC8-9C43-D1EE6EE79B79}">
  <sheetPr/>
  <sheetViews>
    <sheetView zoomScale="8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E3A51-95A7-42D8-AB21-C7584B7FACA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C576CC-A3E3-488A-AB59-1621625424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0.45301</cdr:x>
      <cdr:y>0.73609</cdr:y>
    </cdr:from>
    <cdr:to>
      <cdr:x>0.90141</cdr:x>
      <cdr:y>0.73609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4A3079E-A384-4BED-ABB5-763682EAC590}"/>
            </a:ext>
          </a:extLst>
        </cdr:cNvPr>
        <cdr:cNvCxnSpPr/>
      </cdr:nvCxnSpPr>
      <cdr:spPr>
        <a:xfrm xmlns:a="http://schemas.openxmlformats.org/drawingml/2006/main" flipV="1">
          <a:off x="3923974" y="4632226"/>
          <a:ext cx="3884088" cy="18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accent6">
              <a:lumMod val="60000"/>
              <a:lumOff val="40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0.41259</cdr:x>
      <cdr:y>0.69987</cdr:y>
    </cdr:from>
    <cdr:to>
      <cdr:x>0.89975</cdr:x>
      <cdr:y>0.70406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0DDDE28-C2AA-4084-922C-4C26DF5B4479}"/>
            </a:ext>
          </a:extLst>
        </cdr:cNvPr>
        <cdr:cNvCxnSpPr/>
      </cdr:nvCxnSpPr>
      <cdr:spPr>
        <a:xfrm xmlns:a="http://schemas.openxmlformats.org/drawingml/2006/main">
          <a:off x="3573910" y="4404295"/>
          <a:ext cx="4219777" cy="26381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accent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0.53477</cdr:x>
      <cdr:y>0.63519</cdr:y>
    </cdr:from>
    <cdr:to>
      <cdr:x>0.89944</cdr:x>
      <cdr:y>0.63777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251E6150-C536-4464-B321-0AB41209C230}"/>
            </a:ext>
          </a:extLst>
        </cdr:cNvPr>
        <cdr:cNvCxnSpPr/>
      </cdr:nvCxnSpPr>
      <cdr:spPr>
        <a:xfrm xmlns:a="http://schemas.openxmlformats.org/drawingml/2006/main" flipV="1">
          <a:off x="4632244" y="3997244"/>
          <a:ext cx="3158718" cy="16282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accent4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0.72245</cdr:x>
      <cdr:y>0.73913</cdr:y>
    </cdr:from>
    <cdr:to>
      <cdr:x>0.90217</cdr:x>
      <cdr:y>0.73968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41A453B0-98DE-43E3-881F-6899C272CAB2}"/>
            </a:ext>
          </a:extLst>
        </cdr:cNvPr>
        <cdr:cNvCxnSpPr/>
      </cdr:nvCxnSpPr>
      <cdr:spPr>
        <a:xfrm xmlns:a="http://schemas.openxmlformats.org/drawingml/2006/main">
          <a:off x="6257925" y="4651375"/>
          <a:ext cx="1556759" cy="3439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00B0F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0.62124</cdr:x>
      <cdr:y>0.7555</cdr:y>
    </cdr:from>
    <cdr:to>
      <cdr:x>0.90423</cdr:x>
      <cdr:y>0.75679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73FE2FC3-19CE-453A-94D0-8E80E573C57D}"/>
            </a:ext>
          </a:extLst>
        </cdr:cNvPr>
        <cdr:cNvCxnSpPr/>
      </cdr:nvCxnSpPr>
      <cdr:spPr>
        <a:xfrm xmlns:a="http://schemas.openxmlformats.org/drawingml/2006/main" flipV="1">
          <a:off x="5381218" y="4754340"/>
          <a:ext cx="2451268" cy="816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bg2">
              <a:lumMod val="50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0.53037</cdr:x>
      <cdr:y>0.69658</cdr:y>
    </cdr:from>
    <cdr:to>
      <cdr:x>0.90152</cdr:x>
      <cdr:y>0.69673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5F3F33D8-10DB-4C46-A9CA-899422A53946}"/>
            </a:ext>
          </a:extLst>
        </cdr:cNvPr>
        <cdr:cNvCxnSpPr/>
      </cdr:nvCxnSpPr>
      <cdr:spPr>
        <a:xfrm xmlns:a="http://schemas.openxmlformats.org/drawingml/2006/main">
          <a:off x="4594075" y="4383570"/>
          <a:ext cx="3214913" cy="954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7030A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34924</xdr:colOff>
      <xdr:row>3</xdr:row>
      <xdr:rowOff>0</xdr:rowOff>
    </xdr:from>
    <xdr:to>
      <xdr:col>18</xdr:col>
      <xdr:colOff>469899</xdr:colOff>
      <xdr:row>22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DF0D1-A5F2-4AF2-99D1-61AE5741B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25808-BCB6-42E3-8696-9FA2DDB82E2D}" name="OO" displayName="OO" ref="A1:OK565" totalsRowShown="0" headerRowDxfId="153" dataDxfId="0">
  <autoFilter ref="A1:OK565" xr:uid="{55EE706B-AD5F-4B17-996F-46B23617080E}"/>
  <tableColumns count="401">
    <tableColumn id="1" xr3:uid="{6D8E1235-AF10-45D4-8B61-15B93035433B}" name="Column1"/>
    <tableColumn id="2" xr3:uid="{54F7B74B-53E0-4616-96F0-D72319CE38D4}" name="River"/>
    <tableColumn id="3" xr3:uid="{3AF74F5F-D082-4EAF-8487-7A51FB41654E}" name="Reach"/>
    <tableColumn id="4" xr3:uid="{AB34720C-2740-446D-94AD-26B533CEDB15}" name="RS"/>
    <tableColumn id="5" xr3:uid="{5908EB2D-82AC-4F18-94EA-87A530FCC999}" name="WQ Cell Length (m)"/>
    <tableColumn id="6" xr3:uid="{BF79186D-9145-47DF-9F35-B47FEAD77A2A}" name="59 (26JUN1985 06:00:00)-upstream face - velocity (m/s)" dataDxfId="119"/>
    <tableColumn id="7" xr3:uid="{9B33B5B0-138A-4585-AD22-F5E9249CE82B}" name="59 (26JUN1985 06:00:00)-Water Temperature (C)" dataDxfId="575"/>
    <tableColumn id="8" xr3:uid="{1756ABFF-9769-4645-A309-62BA6727EDE5}" name="59 (26JUN1985 06:00:00)-upstream face - advection mass (g)" dataDxfId="574"/>
    <tableColumn id="9" xr3:uid="{09447EEC-AFA4-4D42-815A-89BBB398D48A}" name="1" dataDxfId="573"/>
    <tableColumn id="10" xr3:uid="{4E125E57-4A66-4996-9012-94C8E25E4014}" name="60 (26JUN1985 09:00:00)-upstream face - velocity (m/s)" dataDxfId="118"/>
    <tableColumn id="11" xr3:uid="{EA5FABC2-2821-4ED7-BF1B-4FB7BA823E54}" name="60 (26JUN1985 09:00:00)-Water Temperature (C)"/>
    <tableColumn id="12" xr3:uid="{6CB072B1-AD3C-4CAF-BA3D-944F93EC8694}" name="60 (26JUN1985 09:00:00)-upstream face - advection mass (g)"/>
    <tableColumn id="13" xr3:uid="{2034A574-EBF0-4221-A0BE-94BD17EE4E57}" name="2"/>
    <tableColumn id="14" xr3:uid="{F20CA87C-58B7-4462-A992-CF1645A1ED54}" name="61 (26JUN1985 12:00:00)-upstream face - velocity (m/s)" dataDxfId="117"/>
    <tableColumn id="15" xr3:uid="{F66BF448-29AF-4589-85F1-7909E695A837}" name="61 (26JUN1985 12:00:00)-Water Temperature (C)" dataDxfId="572"/>
    <tableColumn id="16" xr3:uid="{F5D0AF80-4B37-4C3D-9C17-E0CC02B98B7A}" name="61 (26JUN1985 12:00:00)-upstream face - advection mass (g)" dataDxfId="571"/>
    <tableColumn id="17" xr3:uid="{D98C6D9D-3FA7-4611-8E60-C2E928374DB7}" name="3" dataDxfId="570"/>
    <tableColumn id="18" xr3:uid="{9D52D908-AA27-4EB8-B507-B94947BED720}" name="62 (26JUN1985 15:00:00)-upstream face - velocity (m/s)" dataDxfId="116"/>
    <tableColumn id="19" xr3:uid="{9E4125BF-DBF4-4D32-9A22-473D3301A22B}" name="62 (26JUN1985 15:00:00)-Water Temperature (C)"/>
    <tableColumn id="20" xr3:uid="{B33EA902-C0F8-4342-8DFA-3429D622BE18}" name="62 (26JUN1985 15:00:00)-upstream face - advection mass (g)"/>
    <tableColumn id="21" xr3:uid="{DE4AA88E-BFEF-48FA-A7D8-11E53C120A93}" name="4"/>
    <tableColumn id="22" xr3:uid="{7BEB8BD6-3288-4471-ABE0-88BB8A7AF5C9}" name="63 (26JUN1985 18:00:00)-upstream face - velocity (m/s)" dataDxfId="115"/>
    <tableColumn id="23" xr3:uid="{1E81245E-1BF6-4495-8D34-0B0476135D8B}" name="63 (26JUN1985 18:00:00)-Water Temperature (C)" dataDxfId="569"/>
    <tableColumn id="24" xr3:uid="{C43264BB-8B53-420E-8688-C20E2A918C6D}" name="63 (26JUN1985 18:00:00)-upstream face - advection mass (g)" dataDxfId="568"/>
    <tableColumn id="25" xr3:uid="{29E133B8-6A48-4384-A1A6-ADD23970D492}" name="5" dataDxfId="567"/>
    <tableColumn id="26" xr3:uid="{09A0A386-D059-44F1-9362-E5E5D13D1972}" name="64 (26JUN1985 21:00:00)-upstream face - velocity (m/s)" dataDxfId="114"/>
    <tableColumn id="27" xr3:uid="{CA76415A-3D18-4B4F-BB7C-1D3B6BEFBF08}" name="64 (26JUN1985 21:00:00)-Water Temperature (C)"/>
    <tableColumn id="28" xr3:uid="{2A684360-EDAB-4442-BD76-7FB41B54AEED}" name="64 (26JUN1985 21:00:00)-upstream face - advection mass (g)"/>
    <tableColumn id="29" xr3:uid="{8B63FD38-0CCE-4EB2-8C6D-E91535C8F814}" name="6"/>
    <tableColumn id="30" xr3:uid="{5B325F08-BE0C-4CBB-962D-516B4C861C3C}" name="65 (27JUN1985 00:00:00)-upstream face - velocity (m/s)" dataDxfId="113"/>
    <tableColumn id="31" xr3:uid="{908EE888-6291-4DED-8102-41C20A1D9284}" name="65 (27JUN1985 00:00:00)-Water Temperature (C)" dataDxfId="566"/>
    <tableColumn id="32" xr3:uid="{4E7CE661-EA6F-4D33-8FCF-77A45D777E61}" name="65 (27JUN1985 00:00:00)-upstream face - advection mass (g)" dataDxfId="565"/>
    <tableColumn id="33" xr3:uid="{FD007C3E-BF18-4FAA-A351-74999F5C4766}" name="7" dataDxfId="564"/>
    <tableColumn id="34" xr3:uid="{DE9EF682-CD0B-43FD-BED9-3F3044745E6E}" name="66 (27JUN1985 03:00:00)-upstream face - velocity (m/s)" dataDxfId="112"/>
    <tableColumn id="35" xr3:uid="{28CF8BEB-84AA-45ED-908C-D0841592662C}" name="66 (27JUN1985 03:00:00)-Water Temperature (C)"/>
    <tableColumn id="36" xr3:uid="{F9049595-8D49-4AEC-878B-DE4D84B6AD78}" name="66 (27JUN1985 03:00:00)-upstream face - advection mass (g)"/>
    <tableColumn id="37" xr3:uid="{7A9712FA-C46A-4592-9146-B0B4382B6CBA}" name="8"/>
    <tableColumn id="38" xr3:uid="{E9AC1461-1BE2-4923-AC17-493AA1B73ACD}" name="67 (27JUN1985 06:00:00)-upstream face - velocity (m/s)" dataDxfId="111"/>
    <tableColumn id="39" xr3:uid="{23DCA0AD-B9EB-4AA0-89FE-777F0654D31A}" name="67 (27JUN1985 06:00:00)-Water Temperature (C)" dataDxfId="563"/>
    <tableColumn id="40" xr3:uid="{9F5E9506-303A-423A-9ABB-7C398C465AF0}" name="67 (27JUN1985 06:00:00)-upstream face - advection mass (g)" dataDxfId="562"/>
    <tableColumn id="41" xr3:uid="{F597D5F9-A191-464F-B3D8-307602CFB94B}" name="9" dataDxfId="561"/>
    <tableColumn id="42" xr3:uid="{63365DCD-0701-48C2-90A4-0F1813FEAAE0}" name="68 (27JUN1985 09:00:00)-upstream face - velocity (m/s)" dataDxfId="110"/>
    <tableColumn id="43" xr3:uid="{73E01C71-3AC9-4B85-9A0A-47F0E486AC66}" name="68 (27JUN1985 09:00:00)-Water Temperature (C)"/>
    <tableColumn id="44" xr3:uid="{A0EF09E8-69E4-487F-A7D0-09E801F0F875}" name="68 (27JUN1985 09:00:00)-upstream face - advection mass (g)"/>
    <tableColumn id="45" xr3:uid="{98BD3598-9064-4302-A082-36EDAA3CF138}" name="10"/>
    <tableColumn id="46" xr3:uid="{15A360EB-53A9-45D2-ADF9-142AE9EE7413}" name="69 (27JUN1985 12:00:00)-upstream face - velocity (m/s)" dataDxfId="109"/>
    <tableColumn id="47" xr3:uid="{FA38CB63-E203-48D9-9400-3FE24DBE1D81}" name="69 (27JUN1985 12:00:00)-Water Temperature (C)" dataDxfId="560"/>
    <tableColumn id="48" xr3:uid="{2BB53E3E-7C45-4E90-B00A-1DDCE9FABDD5}" name="69 (27JUN1985 12:00:00)-upstream face - advection mass (g)" dataDxfId="559"/>
    <tableColumn id="49" xr3:uid="{B5F5192B-FA68-481D-93E8-8D515395FEE3}" name="11" dataDxfId="558"/>
    <tableColumn id="50" xr3:uid="{ACC390AC-DA8B-411A-B726-AD251816446D}" name="70 (27JUN1985 15:00:00)-upstream face - velocity (m/s)" dataDxfId="108"/>
    <tableColumn id="51" xr3:uid="{98F12F5E-AA47-4078-B7A3-AB63D4B175A8}" name="70 (27JUN1985 15:00:00)-Water Temperature (C)"/>
    <tableColumn id="52" xr3:uid="{B6F81861-59E6-40EB-910D-5C45F9BF7622}" name="70 (27JUN1985 15:00:00)-upstream face - advection mass (g)"/>
    <tableColumn id="53" xr3:uid="{60AF355C-F9CA-409C-AED8-E503D4105382}" name="12"/>
    <tableColumn id="54" xr3:uid="{4BEB43AC-61BA-43FF-9899-87C9968A38E9}" name="71 (27JUN1985 18:00:00)-upstream face - velocity (m/s)" dataDxfId="107"/>
    <tableColumn id="55" xr3:uid="{8E498F5F-68D5-472F-BD14-7448FC784979}" name="71 (27JUN1985 18:00:00)-Water Temperature (C)" dataDxfId="557"/>
    <tableColumn id="56" xr3:uid="{EA327C03-3EB3-4FDD-BDF6-D7576A23DA1D}" name="71 (27JUN1985 18:00:00)-upstream face - advection mass (g)" dataDxfId="556"/>
    <tableColumn id="57" xr3:uid="{4A3ABDF4-A5C5-4FA0-A67F-001998DA643F}" name="13" dataDxfId="555"/>
    <tableColumn id="58" xr3:uid="{CBE0E5E2-76D4-4C7C-9E35-23DA8CE3C97C}" name="72 (27JUN1985 21:00:00)-upstream face - velocity (m/s)" dataDxfId="106"/>
    <tableColumn id="59" xr3:uid="{B7002EA0-7B44-46F8-9C0F-C8F1515C33A2}" name="72 (27JUN1985 21:00:00)-Water Temperature (C)"/>
    <tableColumn id="60" xr3:uid="{C2CE4F82-571F-4F20-8949-E51BE5CFEB0D}" name="72 (27JUN1985 21:00:00)-upstream face - advection mass (g)"/>
    <tableColumn id="61" xr3:uid="{61779331-49C2-4361-BCFF-416AD88FC9B1}" name="14"/>
    <tableColumn id="62" xr3:uid="{EB457A2C-CF0F-4E0A-8345-7E3607AE556B}" name="73 (28JUN1985 00:00:00)-upstream face - velocity (m/s)" dataDxfId="105"/>
    <tableColumn id="63" xr3:uid="{D201A04A-308D-4497-8F13-A13ADCE3C2CD}" name="73 (28JUN1985 00:00:00)-Water Temperature (C)" dataDxfId="554"/>
    <tableColumn id="64" xr3:uid="{CB7FC832-41FF-498D-AF2C-40A9C875D342}" name="73 (28JUN1985 00:00:00)-upstream face - advection mass (g)" dataDxfId="553"/>
    <tableColumn id="65" xr3:uid="{6428C751-4879-412A-8FDA-BC896BF3F44C}" name="15" dataDxfId="552"/>
    <tableColumn id="66" xr3:uid="{620846C1-06ED-4ED4-BC9F-805044884BE0}" name="74 (28JUN1985 03:00:00)-upstream face - velocity (m/s)" dataDxfId="104"/>
    <tableColumn id="67" xr3:uid="{2973029C-90FA-42C1-BADC-7C384E42279C}" name="74 (28JUN1985 03:00:00)-Water Temperature (C)"/>
    <tableColumn id="68" xr3:uid="{B7249A1C-1F8A-44A8-8758-FA3164E8B8B4}" name="74 (28JUN1985 03:00:00)-upstream face - advection mass (g)"/>
    <tableColumn id="69" xr3:uid="{30D6BE1E-C927-4086-B969-139AAC241753}" name="16"/>
    <tableColumn id="70" xr3:uid="{82124CA9-42A0-4205-B946-1C3FC68E463C}" name="75 (28JUN1985 06:00:00)-upstream face - velocity (m/s)" dataDxfId="103"/>
    <tableColumn id="71" xr3:uid="{E1B2E1C9-82D0-4675-B0AD-E9D17CA33EA1}" name="75 (28JUN1985 06:00:00)-Water Temperature (C)" dataDxfId="551"/>
    <tableColumn id="72" xr3:uid="{78DE98F1-D0F9-4F32-B36F-E16B5D41DC71}" name="75 (28JUN1985 06:00:00)-upstream face - advection mass (g)" dataDxfId="550"/>
    <tableColumn id="73" xr3:uid="{35FC94EC-A9F8-4232-81DB-7B336114C08A}" name="17" dataDxfId="549"/>
    <tableColumn id="74" xr3:uid="{924AD67F-FE1E-49AF-B977-D08EEDC7F7BD}" name="76 (28JUN1985 09:00:00)-upstream face - velocity (m/s)" dataDxfId="102"/>
    <tableColumn id="75" xr3:uid="{DF4CDAED-D6CA-4B9D-AA3C-32B0DEB9EA8D}" name="76 (28JUN1985 09:00:00)-Water Temperature (C)"/>
    <tableColumn id="76" xr3:uid="{F9AE418A-7AD8-454B-9685-9444D3D08D14}" name="76 (28JUN1985 09:00:00)-upstream face - advection mass (g)"/>
    <tableColumn id="77" xr3:uid="{71A20BB4-682A-4E91-BDE0-1046F7EABC81}" name="18"/>
    <tableColumn id="78" xr3:uid="{36A994D8-3ECE-4680-B0A3-BADF43B81466}" name="77 (28JUN1985 12:00:00)-upstream face - velocity (m/s)" dataDxfId="101"/>
    <tableColumn id="79" xr3:uid="{3DE76575-AA1D-407B-AE35-423DCEA39A13}" name="77 (28JUN1985 12:00:00)-Water Temperature (C)" dataDxfId="548"/>
    <tableColumn id="80" xr3:uid="{38786C03-B77C-45C0-973C-3A7AFE1C01D3}" name="77 (28JUN1985 12:00:00)-upstream face - advection mass (g)" dataDxfId="547"/>
    <tableColumn id="81" xr3:uid="{3D697206-05E1-4CFB-B173-F171D0631DB8}" name="19" dataDxfId="546"/>
    <tableColumn id="82" xr3:uid="{0384D0F8-E180-4798-A613-6CE2D1C51CAB}" name="78 (28JUN1985 15:00:00)-upstream face - velocity (m/s)" dataDxfId="100"/>
    <tableColumn id="83" xr3:uid="{9F2E6590-3055-4568-A020-7D0807ABB41C}" name="78 (28JUN1985 15:00:00)-Water Temperature (C)"/>
    <tableColumn id="84" xr3:uid="{E862A9D1-244A-49C1-B3AA-BFF933A5F8A1}" name="78 (28JUN1985 15:00:00)-upstream face - advection mass (g)"/>
    <tableColumn id="85" xr3:uid="{186FF9D6-0300-4EA4-BC3E-1B9FB563877F}" name="20"/>
    <tableColumn id="86" xr3:uid="{9D7F61FC-64B3-4863-857B-FBBBCB33985B}" name="79 (28JUN1985 18:00:00)-upstream face - velocity (m/s)" dataDxfId="99"/>
    <tableColumn id="87" xr3:uid="{F0C75BFE-C39B-4398-A31F-7A55E2B1B812}" name="79 (28JUN1985 18:00:00)-Water Temperature (C)" dataDxfId="545"/>
    <tableColumn id="88" xr3:uid="{8AFF2D36-72EC-4B47-9314-7632F19FBDD6}" name="79 (28JUN1985 18:00:00)-upstream face - advection mass (g)" dataDxfId="544"/>
    <tableColumn id="89" xr3:uid="{D4EA85BB-7596-42DE-AF75-3A14B190FA47}" name="21" dataDxfId="543"/>
    <tableColumn id="90" xr3:uid="{618934F3-C6BF-4351-9EA9-F24CE1790DBF}" name="80 (28JUN1985 21:00:00)-upstream face - velocity (m/s)" dataDxfId="98"/>
    <tableColumn id="91" xr3:uid="{FD682E37-A576-4321-A4D0-1D34F8E384A3}" name="80 (28JUN1985 21:00:00)-Water Temperature (C)"/>
    <tableColumn id="92" xr3:uid="{81C819A9-4779-4B8B-8F45-2E415136E39C}" name="80 (28JUN1985 21:00:00)-upstream face - advection mass (g)"/>
    <tableColumn id="93" xr3:uid="{67AD5C7A-7778-4194-A97F-6835C14E777C}" name="22"/>
    <tableColumn id="94" xr3:uid="{F1F18D6C-A993-4875-BB41-41DB72BBA304}" name="81 (29JUN1985 00:00:00)-upstream face - velocity (m/s)" dataDxfId="97"/>
    <tableColumn id="95" xr3:uid="{32369B64-9833-4983-B56E-7CE686A363AC}" name="81 (29JUN1985 00:00:00)-Water Temperature (C)" dataDxfId="542"/>
    <tableColumn id="96" xr3:uid="{F3DA2F35-99D6-42C2-9FF2-45D1C7F02228}" name="81 (29JUN1985 00:00:00)-upstream face - advection mass (g)" dataDxfId="541"/>
    <tableColumn id="97" xr3:uid="{75A75FFF-4227-4CED-BA21-20939A15504C}" name="23" dataDxfId="540"/>
    <tableColumn id="98" xr3:uid="{64BD1D9D-FE5D-4280-BE45-7E54F8050113}" name="82 (29JUN1985 03:00:00)-upstream face - velocity (m/s)" dataDxfId="96"/>
    <tableColumn id="99" xr3:uid="{DED9876D-BBC4-4768-A45C-BCB0ED7EBF7A}" name="82 (29JUN1985 03:00:00)-Water Temperature (C)"/>
    <tableColumn id="100" xr3:uid="{2F339541-11D2-421F-85A8-DE04303C15AF}" name="82 (29JUN1985 03:00:00)-upstream face - advection mass (g)"/>
    <tableColumn id="101" xr3:uid="{FD0A0794-2E12-4B5E-88E0-6FBA3AC67D3A}" name="24"/>
    <tableColumn id="102" xr3:uid="{DDD4E120-45C4-4320-AE12-8C0A0CADE4AF}" name="83 (29JUN1985 06:00:00)-upstream face - velocity (m/s)" dataDxfId="95"/>
    <tableColumn id="103" xr3:uid="{4AAB65DD-423F-4BE3-B3C2-06EF376B06D0}" name="83 (29JUN1985 06:00:00)-Water Temperature (C)" dataDxfId="539"/>
    <tableColumn id="104" xr3:uid="{B3965F5A-B79F-48D0-9944-7F49B0E50E4C}" name="83 (29JUN1985 06:00:00)-upstream face - advection mass (g)" dataDxfId="538"/>
    <tableColumn id="105" xr3:uid="{505DFBE9-3505-4F5A-85A4-D4AB4151BD06}" name="25" dataDxfId="537"/>
    <tableColumn id="106" xr3:uid="{6B436122-B882-4BB0-9A53-576BBE095422}" name="84 (29JUN1985 09:00:00)-upstream face - velocity (m/s)" dataDxfId="94"/>
    <tableColumn id="107" xr3:uid="{64076544-0872-481D-8FAA-E02E4D09EB6B}" name="84 (29JUN1985 09:00:00)-Water Temperature (C)"/>
    <tableColumn id="108" xr3:uid="{1A25CF0B-82C8-434D-B07D-1ED333E9B014}" name="84 (29JUN1985 09:00:00)-upstream face - advection mass (g)"/>
    <tableColumn id="109" xr3:uid="{0A168B38-33F7-4E90-9902-775602F2585E}" name="26"/>
    <tableColumn id="110" xr3:uid="{FF7D35B5-B25F-425D-A962-BDF8BEE6A401}" name="85 (29JUN1985 12:00:00)-upstream face - velocity (m/s)" dataDxfId="93"/>
    <tableColumn id="111" xr3:uid="{5B83572C-0D07-49C6-AF1A-E2CDDAEA61F8}" name="85 (29JUN1985 12:00:00)-Water Temperature (C)" dataDxfId="536"/>
    <tableColumn id="112" xr3:uid="{6CC3B1AA-94FF-46A8-9A21-F948E7482F95}" name="85 (29JUN1985 12:00:00)-upstream face - advection mass (g)" dataDxfId="535"/>
    <tableColumn id="113" xr3:uid="{EC351033-C5BC-408E-A3D8-C6E9764ACA47}" name="27" dataDxfId="534"/>
    <tableColumn id="114" xr3:uid="{7DE6DC73-CF45-4A33-872E-C4314F48FAA1}" name="86 (29JUN1985 15:00:00)-upstream face - velocity (m/s)" dataDxfId="92"/>
    <tableColumn id="115" xr3:uid="{6148AFF2-FB95-4CC4-BA76-8F918501CD3F}" name="86 (29JUN1985 15:00:00)-Water Temperature (C)"/>
    <tableColumn id="116" xr3:uid="{6FD296E7-3FA6-4EA6-9F8D-2F9E4906B035}" name="86 (29JUN1985 15:00:00)-upstream face - advection mass (g)"/>
    <tableColumn id="117" xr3:uid="{B104BF2F-478C-4722-8B9C-4090D004D387}" name="28"/>
    <tableColumn id="118" xr3:uid="{A90FC54D-6CF4-4D6F-8481-40E5D39EFC40}" name="87 (29JUN1985 18:00:00)-upstream face - velocity (m/s)" dataDxfId="91"/>
    <tableColumn id="119" xr3:uid="{5FA0077F-1ED7-450F-A503-9F391E559DD9}" name="87 (29JUN1985 18:00:00)-Water Temperature (C)" dataDxfId="533"/>
    <tableColumn id="120" xr3:uid="{58518593-63E3-4ACE-B6C0-A1EA3469273B}" name="87 (29JUN1985 18:00:00)-upstream face - advection mass (g)" dataDxfId="532"/>
    <tableColumn id="121" xr3:uid="{72F9738D-4643-41AB-96FE-EAC2EBC435EB}" name="29" dataDxfId="531"/>
    <tableColumn id="122" xr3:uid="{23C99E3F-F0EB-4335-8D8C-9542B49312FC}" name="88 (29JUN1985 21:00:00)-upstream face - velocity (m/s)" dataDxfId="90"/>
    <tableColumn id="123" xr3:uid="{7CBEDADA-C452-4C26-BAC4-9E54090A8403}" name="88 (29JUN1985 21:00:00)-Water Temperature (C)"/>
    <tableColumn id="124" xr3:uid="{0C3B0C56-5770-48EB-8CAE-4D27473057A4}" name="88 (29JUN1985 21:00:00)-upstream face - advection mass (g)"/>
    <tableColumn id="125" xr3:uid="{A0DA70A2-92C6-4A58-B254-2AB9E5BEDBB7}" name="30"/>
    <tableColumn id="126" xr3:uid="{A8129B74-25DD-4A4D-9CD6-8355A0152580}" name="89 (30JUN1985 00:00:00)-upstream face - velocity (m/s)" dataDxfId="89"/>
    <tableColumn id="127" xr3:uid="{8696CE58-3757-4A06-8767-66969EF007E6}" name="89 (30JUN1985 00:00:00)-Water Temperature (C)" dataDxfId="530"/>
    <tableColumn id="128" xr3:uid="{F94EC257-9E2E-4B0C-889B-06A2AB8A103B}" name="89 (30JUN1985 00:00:00)-upstream face - advection mass (g)" dataDxfId="529"/>
    <tableColumn id="129" xr3:uid="{62DACBD1-2502-4E2F-9ACB-444DFC4862AF}" name="31" dataDxfId="528"/>
    <tableColumn id="130" xr3:uid="{A410DA0E-8463-4512-84BF-95DF4DB4BBDB}" name="90 (30JUN1985 03:00:00)-upstream face - velocity (m/s)" dataDxfId="88"/>
    <tableColumn id="131" xr3:uid="{19F21663-CE3C-44B9-A990-F4E3608AECB4}" name="90 (30JUN1985 03:00:00)-Water Temperature (C)"/>
    <tableColumn id="132" xr3:uid="{9E04956D-1B24-4A9F-8D9D-C1B965AC4EEB}" name="90 (30JUN1985 03:00:00)-upstream face - advection mass (g)"/>
    <tableColumn id="133" xr3:uid="{025C7B6D-1AAA-4741-A0D9-B591FA563B51}" name="32"/>
    <tableColumn id="134" xr3:uid="{91448E07-7A29-4180-A95F-323389A122D8}" name="91 (30JUN1985 06:00:00)-upstream face - velocity (m/s)" dataDxfId="87"/>
    <tableColumn id="135" xr3:uid="{D572534E-E12D-4C00-9CD4-7845D82BF8F3}" name="91 (30JUN1985 06:00:00)-Water Temperature (C)" dataDxfId="527"/>
    <tableColumn id="136" xr3:uid="{0071A96B-E966-48E4-B144-D16C7A2E3FFE}" name="91 (30JUN1985 06:00:00)-upstream face - advection mass (g)" dataDxfId="526"/>
    <tableColumn id="137" xr3:uid="{CF13EC21-83AD-4246-9292-A718F42F5109}" name="33" dataDxfId="525"/>
    <tableColumn id="138" xr3:uid="{B4BFD64E-8BAB-46F9-B952-FAE06B4A16BB}" name="92 (30JUN1985 09:00:00)-upstream face - velocity (m/s)" dataDxfId="86"/>
    <tableColumn id="139" xr3:uid="{EC4FADA5-16D8-4AC2-82F5-B90561975654}" name="92 (30JUN1985 09:00:00)-Water Temperature (C)"/>
    <tableColumn id="140" xr3:uid="{CF1C87E2-A7B6-46F1-828D-0835EB92E416}" name="92 (30JUN1985 09:00:00)-upstream face - advection mass (g)"/>
    <tableColumn id="141" xr3:uid="{CD6A361D-F930-4CF1-93C6-89EE3A7CEF0E}" name="34"/>
    <tableColumn id="142" xr3:uid="{E8AC4173-8A29-4D33-8A09-D24956565E21}" name="93 (30JUN1985 12:00:00)-upstream face - velocity (m/s)" dataDxfId="85"/>
    <tableColumn id="143" xr3:uid="{3893D288-7BF3-430C-ADD5-18E960D667F7}" name="93 (30JUN1985 12:00:00)-Water Temperature (C)" dataDxfId="524"/>
    <tableColumn id="144" xr3:uid="{211667C4-599D-4456-B2FB-62A292305848}" name="93 (30JUN1985 12:00:00)-upstream face - advection mass (g)" dataDxfId="523"/>
    <tableColumn id="145" xr3:uid="{F3315CB4-24A0-4C38-BDC1-B35B279302DE}" name="35" dataDxfId="522"/>
    <tableColumn id="146" xr3:uid="{3A5E59A3-BDF8-4B37-860D-B56843C6EBD5}" name="94 (30JUN1985 15:00:00)-upstream face - velocity (m/s)" dataDxfId="84"/>
    <tableColumn id="147" xr3:uid="{0EF44C4F-75C8-4317-9ABB-8957AD493B82}" name="94 (30JUN1985 15:00:00)-Water Temperature (C)"/>
    <tableColumn id="148" xr3:uid="{FE338D43-F9CF-4381-AB23-A04908DADEEA}" name="94 (30JUN1985 15:00:00)-upstream face - advection mass (g)"/>
    <tableColumn id="149" xr3:uid="{DCF44890-8C38-4B95-BC5F-1A2BE2113676}" name="36"/>
    <tableColumn id="150" xr3:uid="{18782EDB-AB37-470F-BEF4-A0441E788A99}" name="95 (30JUN1985 18:00:00)-upstream face - velocity (m/s)" dataDxfId="83"/>
    <tableColumn id="151" xr3:uid="{D5FED075-8C72-4226-948B-E5CAD0011DB3}" name="95 (30JUN1985 18:00:00)-Water Temperature (C)" dataDxfId="521"/>
    <tableColumn id="152" xr3:uid="{1EEA9ADF-F687-4F86-A48A-1277E3A9A9EC}" name="95 (30JUN1985 18:00:00)-upstream face - advection mass (g)" dataDxfId="520"/>
    <tableColumn id="153" xr3:uid="{ADC3A371-D097-406B-A86A-674C2C241B10}" name="37" dataDxfId="519"/>
    <tableColumn id="154" xr3:uid="{6925D149-E84B-4AEE-8FAE-7E7EC031ECA3}" name="96 (30JUN1985 21:00:00)-upstream face - velocity (m/s)" dataDxfId="82"/>
    <tableColumn id="155" xr3:uid="{B576461E-7086-4B51-97ED-7A2052DA3850}" name="96 (30JUN1985 21:00:00)-Water Temperature (C)"/>
    <tableColumn id="156" xr3:uid="{1801B2B3-FACF-40B9-9367-36925C5E048F}" name="96 (30JUN1985 21:00:00)-upstream face - advection mass (g)"/>
    <tableColumn id="157" xr3:uid="{52D7B68A-0D78-463A-9384-14997220C930}" name="38"/>
    <tableColumn id="158" xr3:uid="{7A5C7BDF-AE47-47D1-BC14-4F04518C0202}" name="97 (01JUL1985 00:00:00)-upstream face - velocity (m/s)" dataDxfId="81"/>
    <tableColumn id="159" xr3:uid="{1C7E2665-548A-4337-B393-9F3C6A4FDCA9}" name="97 (01JUL1985 00:00:00)-Water Temperature (C)" dataDxfId="518"/>
    <tableColumn id="160" xr3:uid="{7F42F03C-C6C2-471D-883A-DEAF657E15EC}" name="97 (01JUL1985 00:00:00)-upstream face - advection mass (g)" dataDxfId="517"/>
    <tableColumn id="161" xr3:uid="{2A9D0637-8E15-4680-8EF1-8BCCBCB937D9}" name="39" dataDxfId="516"/>
    <tableColumn id="162" xr3:uid="{E0D9739C-D40A-49A4-9DEB-FD29A24639F5}" name="98 (01JUL1985 03:00:00)-upstream face - velocity (m/s)" dataDxfId="80"/>
    <tableColumn id="163" xr3:uid="{03A5AC2D-AAE1-4B96-B8D1-1E15C689DECF}" name="98 (01JUL1985 03:00:00)-Water Temperature (C)"/>
    <tableColumn id="164" xr3:uid="{874D4756-4F86-4505-BD2B-566F257C558D}" name="98 (01JUL1985 03:00:00)-upstream face - advection mass (g)"/>
    <tableColumn id="165" xr3:uid="{EDE6A2C1-8D14-431B-A113-9F19A0ADC736}" name="40"/>
    <tableColumn id="166" xr3:uid="{00E96509-9833-4FD3-8BB4-C2CED2D1DC5E}" name="99 (01JUL1985 06:00:00)-upstream face - velocity (m/s)" dataDxfId="79"/>
    <tableColumn id="167" xr3:uid="{19D3ECB4-19B7-4B62-9D07-50245C0CFF20}" name="99 (01JUL1985 06:00:00)-Water Temperature (C)" dataDxfId="515"/>
    <tableColumn id="168" xr3:uid="{D3A9245B-E6D9-44CF-B565-7246E153E970}" name="99 (01JUL1985 06:00:00)-upstream face - advection mass (g)" dataDxfId="514"/>
    <tableColumn id="169" xr3:uid="{370CBA1F-5821-4B90-A32C-73BEC757531E}" name="41" dataDxfId="513"/>
    <tableColumn id="170" xr3:uid="{6C239E72-FA0A-483F-929B-45964FDC6D82}" name="100 (01JUL1985 09:00:00)-upstream face - velocity (m/s)" dataDxfId="78"/>
    <tableColumn id="171" xr3:uid="{6CD2C66B-3D19-4B97-A41E-255F2178C1B6}" name="100 (01JUL1985 09:00:00)-Water Temperature (C)"/>
    <tableColumn id="172" xr3:uid="{9B48A3EB-1FE2-401A-97E1-9B25550826AF}" name="100 (01JUL1985 09:00:00)-upstream face - advection mass (g)"/>
    <tableColumn id="173" xr3:uid="{10400B5A-1061-4A8D-B070-81A268D65F09}" name="42"/>
    <tableColumn id="174" xr3:uid="{740A7C03-9AAB-4728-90E7-0EB926510A80}" name="101 (01JUL1985 12:00:00)-upstream face - velocity (m/s)" dataDxfId="77"/>
    <tableColumn id="175" xr3:uid="{FDAA5F1B-FA31-4841-9AA1-320BA51D375C}" name="101 (01JUL1985 12:00:00)-Water Temperature (C)" dataDxfId="512"/>
    <tableColumn id="176" xr3:uid="{29055507-F86D-4934-BAAF-E12F70780A80}" name="101 (01JUL1985 12:00:00)-upstream face - advection mass (g)" dataDxfId="511"/>
    <tableColumn id="177" xr3:uid="{D527E4DD-B33E-4098-BCAF-0CFF57B104EC}" name="43" dataDxfId="510"/>
    <tableColumn id="178" xr3:uid="{04BBA030-1143-468F-98A8-EFC66AE43D3A}" name="102 (01JUL1985 15:00:00)-upstream face - velocity (m/s)" dataDxfId="76"/>
    <tableColumn id="179" xr3:uid="{61838A21-42BF-46B9-8BF2-355608A19182}" name="102 (01JUL1985 15:00:00)-Water Temperature (C)"/>
    <tableColumn id="180" xr3:uid="{840F1B0D-BA17-4FE5-8A6C-D6887381ABB7}" name="102 (01JUL1985 15:00:00)-upstream face - advection mass (g)"/>
    <tableColumn id="181" xr3:uid="{34BB7B27-85A2-40CF-B60A-DC6ACFF71344}" name="44"/>
    <tableColumn id="182" xr3:uid="{52F6995C-EA77-4C09-B381-BF123C773D48}" name="103 (01JUL1985 18:00:00)-upstream face - velocity (m/s)" dataDxfId="75"/>
    <tableColumn id="183" xr3:uid="{16808307-1E1F-41FD-93CE-C4D2F5A51900}" name="103 (01JUL1985 18:00:00)-Water Temperature (C)" dataDxfId="509"/>
    <tableColumn id="184" xr3:uid="{4AF8B9DF-C8F3-4568-B22A-2697C5D14482}" name="103 (01JUL1985 18:00:00)-upstream face - advection mass (g)" dataDxfId="508"/>
    <tableColumn id="185" xr3:uid="{23E6E83A-1436-4EC7-BC5D-CBC941F99E7C}" name="45" dataDxfId="507"/>
    <tableColumn id="186" xr3:uid="{10F244B7-1FAC-4BB2-823A-C0046530BE4B}" name="104 (01JUL1985 21:00:00)-upstream face - velocity (m/s)" dataDxfId="74"/>
    <tableColumn id="187" xr3:uid="{D968B813-C7C7-4320-89AD-BBD39F15492F}" name="104 (01JUL1985 21:00:00)-Water Temperature (C)"/>
    <tableColumn id="188" xr3:uid="{8DE47BEA-7271-4A17-9730-A61298AB569C}" name="104 (01JUL1985 21:00:00)-upstream face - advection mass (g)"/>
    <tableColumn id="189" xr3:uid="{40D5C297-BDE0-421A-801E-097D851B10C2}" name="46"/>
    <tableColumn id="190" xr3:uid="{CA312DD0-A0A0-43BD-8450-F065AB09E949}" name="105 (02JUL1985 00:00:00)-upstream face - velocity (m/s)" dataDxfId="73"/>
    <tableColumn id="191" xr3:uid="{8E93425B-2B65-47D9-817B-9B05BA1EBE25}" name="105 (02JUL1985 00:00:00)-Water Temperature (C)" dataDxfId="506"/>
    <tableColumn id="192" xr3:uid="{F76AEEF7-D0DC-4679-9909-2AD08E671ACB}" name="105 (02JUL1985 00:00:00)-upstream face - advection mass (g)" dataDxfId="505"/>
    <tableColumn id="193" xr3:uid="{EB487CA0-0B2A-4BF4-9A03-6CDA2357F288}" name="47" dataDxfId="504"/>
    <tableColumn id="194" xr3:uid="{2F099213-7E56-4EBC-BAC4-20C726BF047F}" name="106 (02JUL1985 03:00:00)-upstream face - velocity (m/s)" dataDxfId="72"/>
    <tableColumn id="195" xr3:uid="{3438C74B-B03C-41EF-967B-B004CDC0FF54}" name="106 (02JUL1985 03:00:00)-Water Temperature (C)"/>
    <tableColumn id="196" xr3:uid="{69726E84-AE20-44CE-96B8-58BD16BDDB34}" name="106 (02JUL1985 03:00:00)-upstream face - advection mass (g)"/>
    <tableColumn id="197" xr3:uid="{196B4B14-2B28-4847-B637-EC08161B20BC}" name="48"/>
    <tableColumn id="198" xr3:uid="{C37C300E-45F5-4E84-866C-94A54D9DB6DB}" name="107 (02JUL1985 06:00:00)-upstream face - velocity (m/s)" dataDxfId="71"/>
    <tableColumn id="199" xr3:uid="{A4AC104B-4471-4D9E-ABE9-2F60F7D78311}" name="107 (02JUL1985 06:00:00)-Water Temperature (C)" dataDxfId="503"/>
    <tableColumn id="200" xr3:uid="{C090C9C3-E39A-4B16-AAE2-ABB140421622}" name="107 (02JUL1985 06:00:00)-upstream face - advection mass (g)" dataDxfId="502"/>
    <tableColumn id="201" xr3:uid="{046AEB92-8B64-478F-AF8A-2E4AF705A870}" name="49" dataDxfId="501"/>
    <tableColumn id="202" xr3:uid="{BB5C7FD2-492B-4104-81CA-ED890C59FFE6}" name="108 (02JUL1985 09:00:00)-upstream face - velocity (m/s)" dataDxfId="70"/>
    <tableColumn id="203" xr3:uid="{01066F3E-5E1A-43D5-A3C4-0594476D4B01}" name="108 (02JUL1985 09:00:00)-Water Temperature (C)"/>
    <tableColumn id="204" xr3:uid="{0E5AD446-C5D5-4E03-B969-C0BA068E3154}" name="108 (02JUL1985 09:00:00)-upstream face - advection mass (g)"/>
    <tableColumn id="205" xr3:uid="{3A8B3074-2516-4B9A-9561-3F945F6BC725}" name="50"/>
    <tableColumn id="206" xr3:uid="{801D02D8-8CC5-46CE-99B6-B25D19BC941F}" name="109 (02JUL1985 12:00:00)-upstream face - velocity (m/s)" dataDxfId="69"/>
    <tableColumn id="207" xr3:uid="{5BB244EF-6BBB-4F85-A3BE-3BCEB88AD9B0}" name="109 (02JUL1985 12:00:00)-Water Temperature (C)" dataDxfId="500"/>
    <tableColumn id="208" xr3:uid="{564F654F-AE82-4E31-8467-C7F2F8CAC872}" name="109 (02JUL1985 12:00:00)-upstream face - advection mass (g)" dataDxfId="499"/>
    <tableColumn id="209" xr3:uid="{C7F36B87-8C38-4F63-98CB-8F7C42FAA8D6}" name="51" dataDxfId="498"/>
    <tableColumn id="210" xr3:uid="{F5F181B5-6B96-4619-B921-9A229951014C}" name="110 (02JUL1985 15:00:00)-upstream face - velocity (m/s)" dataDxfId="68"/>
    <tableColumn id="211" xr3:uid="{059E198B-E902-4C50-BC0B-0856E1EFDB82}" name="110 (02JUL1985 15:00:00)-Water Temperature (C)"/>
    <tableColumn id="212" xr3:uid="{FBB74B57-2937-4610-B7FD-9011388843C5}" name="110 (02JUL1985 15:00:00)-upstream face - advection mass (g)"/>
    <tableColumn id="213" xr3:uid="{22A328E9-90B8-463B-A994-D807C46AE0D8}" name="52"/>
    <tableColumn id="214" xr3:uid="{69A99551-8601-4779-89E1-C80B0CBBBBB9}" name="111 (02JUL1985 18:00:00)-upstream face - velocity (m/s)" dataDxfId="67"/>
    <tableColumn id="215" xr3:uid="{131FF703-2A65-4925-9932-464337346708}" name="111 (02JUL1985 18:00:00)-Water Temperature (C)" dataDxfId="497"/>
    <tableColumn id="216" xr3:uid="{01D361E7-2663-4E71-8A5E-DDDEB65F83E0}" name="111 (02JUL1985 18:00:00)-upstream face - advection mass (g)" dataDxfId="496"/>
    <tableColumn id="217" xr3:uid="{5FB5842B-5F15-4F94-B8A1-B2D6EF71EE17}" name="53" dataDxfId="495"/>
    <tableColumn id="218" xr3:uid="{68C5CF56-0F6C-44F6-862B-CC82A4282FC4}" name="112 (02JUL1985 21:00:00)-upstream face - velocity (m/s)" dataDxfId="66"/>
    <tableColumn id="219" xr3:uid="{4E105FC1-D9FB-46A9-8BFB-1DE6AD1512CC}" name="112 (02JUL1985 21:00:00)-Water Temperature (C)"/>
    <tableColumn id="220" xr3:uid="{433E9D51-F922-4B14-B661-792DFBC1E1D1}" name="112 (02JUL1985 21:00:00)-upstream face - advection mass (g)"/>
    <tableColumn id="221" xr3:uid="{9585EE46-B8AD-45CB-9C21-2BB8A46AD30B}" name="54"/>
    <tableColumn id="222" xr3:uid="{0B44C170-2F17-4547-9143-A560E404B433}" name="113 (03JUL1985 00:00:00)-upstream face - velocity (m/s)" dataDxfId="65"/>
    <tableColumn id="223" xr3:uid="{336F40E6-2DEB-49C0-8089-22F39656F65D}" name="113 (03JUL1985 00:00:00)-Water Temperature (C)" dataDxfId="494"/>
    <tableColumn id="224" xr3:uid="{748EB0EC-A643-413A-BECE-52C02CDA258A}" name="113 (03JUL1985 00:00:00)-upstream face - advection mass (g)" dataDxfId="493"/>
    <tableColumn id="225" xr3:uid="{C6F0361D-9F5A-4718-92E9-ACF36CF8993C}" name="55" dataDxfId="492"/>
    <tableColumn id="226" xr3:uid="{272F3D1E-DFC3-4BF4-8ED7-113D9376569F}" name="114 (03JUL1985 03:00:00)-upstream face - velocity (m/s)" dataDxfId="64"/>
    <tableColumn id="227" xr3:uid="{839FE8D8-F24A-45F7-9B32-2D3B0219209A}" name="114 (03JUL1985 03:00:00)-Water Temperature (C)"/>
    <tableColumn id="228" xr3:uid="{FD56BBA1-7519-42F2-B087-FDAD2142E920}" name="114 (03JUL1985 03:00:00)-upstream face - advection mass (g)"/>
    <tableColumn id="229" xr3:uid="{6EBBEDB7-1D43-439F-B479-79F6F92CA575}" name="56"/>
    <tableColumn id="230" xr3:uid="{E0577318-9858-4E76-8F85-A500AF9D0D51}" name="115 (03JUL1985 06:00:00)-upstream face - velocity (m/s)" dataDxfId="63"/>
    <tableColumn id="231" xr3:uid="{687271CD-99FD-4890-80F7-7B2F625B3637}" name="115 (03JUL1985 06:00:00)-Water Temperature (C)" dataDxfId="491"/>
    <tableColumn id="232" xr3:uid="{DC00C39C-DCD4-4608-98EB-812D12C580B2}" name="115 (03JUL1985 06:00:00)-upstream face - advection mass (g)" dataDxfId="490"/>
    <tableColumn id="233" xr3:uid="{7E0EF5E5-FBB9-48B5-A3D4-87E926E982D9}" name="57" dataDxfId="489"/>
    <tableColumn id="234" xr3:uid="{6CD86E81-27DE-4F6D-B1EC-D6DB9FD137DA}" name="116 (03JUL1985 09:00:00)-upstream face - velocity (m/s)" dataDxfId="62"/>
    <tableColumn id="235" xr3:uid="{9298D98C-7520-405E-B94A-C1447D6C09FC}" name="116 (03JUL1985 09:00:00)-Water Temperature (C)"/>
    <tableColumn id="236" xr3:uid="{F9DC2572-1E4E-46E9-BFE6-0B5E2DE7E6B4}" name="116 (03JUL1985 09:00:00)-upstream face - advection mass (g)"/>
    <tableColumn id="237" xr3:uid="{D318A113-2EAA-4783-9DCC-152D1B53513C}" name="58"/>
    <tableColumn id="238" xr3:uid="{B170BDC8-7F4F-42D1-84EA-023ACC9AC744}" name="117 (03JUL1985 12:00:00)-upstream face - velocity (m/s)" dataDxfId="61"/>
    <tableColumn id="239" xr3:uid="{F1840C4F-D86C-40D1-884B-C0BF367C3D3F}" name="117 (03JUL1985 12:00:00)-Water Temperature (C)" dataDxfId="488"/>
    <tableColumn id="240" xr3:uid="{1F7E198A-0863-4B73-8C8B-DEACDAA7CEB1}" name="117 (03JUL1985 12:00:00)-upstream face - advection mass (g)" dataDxfId="487"/>
    <tableColumn id="241" xr3:uid="{19ED57AC-8FF2-4AD3-A6D2-F67805E2C9CA}" name="59" dataDxfId="486"/>
    <tableColumn id="242" xr3:uid="{7F50C426-23AF-447B-993C-C346720D75CB}" name="118 (03JUL1985 15:00:00)-upstream face - velocity (m/s)" dataDxfId="60"/>
    <tableColumn id="243" xr3:uid="{48B75828-341C-4869-A880-B914B3ABD340}" name="118 (03JUL1985 15:00:00)-Water Temperature (C)"/>
    <tableColumn id="244" xr3:uid="{15895E22-8A73-426C-B224-12DC8A18B59F}" name="118 (03JUL1985 15:00:00)-upstream face - advection mass (g)"/>
    <tableColumn id="245" xr3:uid="{843917FF-BD28-4601-8EB2-65E960458970}" name="60"/>
    <tableColumn id="246" xr3:uid="{0B116663-EC74-4231-9353-8FC91AF280F0}" name="119 (03JUL1985 18:00:00)-upstream face - velocity (m/s)" dataDxfId="59"/>
    <tableColumn id="247" xr3:uid="{7944C33C-6EF2-42DD-939A-1DF8F94F6FD6}" name="119 (03JUL1985 18:00:00)-Water Temperature (C)" dataDxfId="485"/>
    <tableColumn id="248" xr3:uid="{C6F1DE43-4049-4B02-B467-4D0F36F2BBE9}" name="119 (03JUL1985 18:00:00)-upstream face - advection mass (g)" dataDxfId="484"/>
    <tableColumn id="249" xr3:uid="{B1A9C3DE-6FA5-4572-9C29-935E19905BE5}" name="61" dataDxfId="483"/>
    <tableColumn id="250" xr3:uid="{01DFCFC3-9FBD-4D8E-BDF1-6CD1D8ADECC8}" name="120 (03JUL1985 21:00:00)-upstream face - velocity (m/s)" dataDxfId="58"/>
    <tableColumn id="251" xr3:uid="{C2C6534B-CBC0-4D7E-ABFE-710748DCD3FE}" name="120 (03JUL1985 21:00:00)-Water Temperature (C)"/>
    <tableColumn id="252" xr3:uid="{2FE87A3A-C4DE-40BE-885F-41AFDBC41223}" name="120 (03JUL1985 21:00:00)-upstream face - advection mass (g)"/>
    <tableColumn id="253" xr3:uid="{BF7B0438-3E95-494F-BB89-E0DC5881E252}" name="62"/>
    <tableColumn id="254" xr3:uid="{8A4D167A-71A0-4957-A81A-B28BC26EABA4}" name="121 (04JUL1985 00:00:00)-upstream face - velocity (m/s)" dataDxfId="57"/>
    <tableColumn id="255" xr3:uid="{D084957B-782D-44F0-89A8-627E9EE94739}" name="121 (04JUL1985 00:00:00)-Water Temperature (C)" dataDxfId="482"/>
    <tableColumn id="256" xr3:uid="{5363669C-17CC-487D-8B31-EBFD41D362EB}" name="121 (04JUL1985 00:00:00)-upstream face - advection mass (g)" dataDxfId="481"/>
    <tableColumn id="257" xr3:uid="{C8007738-3FBF-45CD-8BC5-48B5344438A1}" name="63" dataDxfId="480"/>
    <tableColumn id="258" xr3:uid="{0889F647-25BE-4383-AFEE-FE9F0ED12D46}" name="122 (04JUL1985 03:00:00)-upstream face - velocity (m/s)" dataDxfId="56"/>
    <tableColumn id="259" xr3:uid="{44299477-93C8-42F0-A534-CC55174DB4BF}" name="122 (04JUL1985 03:00:00)-Water Temperature (C)"/>
    <tableColumn id="260" xr3:uid="{E28A6285-9751-4FC9-B652-1EE4E04A4DEC}" name="122 (04JUL1985 03:00:00)-upstream face - advection mass (g)"/>
    <tableColumn id="261" xr3:uid="{CC241948-B35B-43BD-BB9F-0002D2ABE506}" name="64"/>
    <tableColumn id="262" xr3:uid="{DA6CCF4F-BFFF-4115-B6EE-8A9596A4AA96}" name="123 (04JUL1985 06:00:00)-upstream face - velocity (m/s)" dataDxfId="55"/>
    <tableColumn id="263" xr3:uid="{A4A09DFD-568C-4BE5-8827-525EA3E4F533}" name="123 (04JUL1985 06:00:00)-Water Temperature (C)" dataDxfId="479"/>
    <tableColumn id="264" xr3:uid="{863ECD1A-F4B2-470C-962F-0E510D9F50A0}" name="123 (04JUL1985 06:00:00)-upstream face - advection mass (g)" dataDxfId="478"/>
    <tableColumn id="265" xr3:uid="{124D71C1-EDF6-4957-A932-53AAEF4D55C2}" name="65" dataDxfId="477"/>
    <tableColumn id="266" xr3:uid="{71F5B081-A284-4534-9CBC-91367120B933}" name="124 (04JUL1985 09:00:00)-upstream face - velocity (m/s)" dataDxfId="54"/>
    <tableColumn id="267" xr3:uid="{E876F4DA-8596-462E-8B78-DCB0464054D7}" name="124 (04JUL1985 09:00:00)-Water Temperature (C)"/>
    <tableColumn id="268" xr3:uid="{D7B58EB3-9717-40F9-9720-B2CDC79D2563}" name="124 (04JUL1985 09:00:00)-upstream face - advection mass (g)"/>
    <tableColumn id="269" xr3:uid="{92EAFBB1-8D08-4F8B-AB1F-7BB35033E11B}" name="66"/>
    <tableColumn id="270" xr3:uid="{CBB68733-A972-489E-9A89-3CBBB6C6C8E3}" name="125 (04JUL1985 12:00:00)-upstream face - velocity (m/s)" dataDxfId="53"/>
    <tableColumn id="271" xr3:uid="{63405835-201A-4031-98B9-35083B3BCC27}" name="125 (04JUL1985 12:00:00)-Water Temperature (C)" dataDxfId="476"/>
    <tableColumn id="272" xr3:uid="{9F10C1BD-5083-4592-92A8-DD8DA34C59B3}" name="125 (04JUL1985 12:00:00)-upstream face - advection mass (g)" dataDxfId="475"/>
    <tableColumn id="273" xr3:uid="{2E9D3416-9D93-4B31-B3F3-817F3B3F305F}" name="67" dataDxfId="474"/>
    <tableColumn id="274" xr3:uid="{5507C831-813A-4F59-B422-86AB4C1E60D7}" name="126 (04JUL1985 15:00:00)-upstream face - velocity (m/s)" dataDxfId="52"/>
    <tableColumn id="275" xr3:uid="{0112DF3A-71C5-4CB0-9F9D-9EDA4015CC4C}" name="126 (04JUL1985 15:00:00)-Water Temperature (C)"/>
    <tableColumn id="276" xr3:uid="{0BB26F18-87EF-4714-A845-7B0284A69EDE}" name="126 (04JUL1985 15:00:00)-upstream face - advection mass (g)"/>
    <tableColumn id="277" xr3:uid="{9ACA2A8C-3BBE-41BC-B07F-E9858F745C3E}" name="68"/>
    <tableColumn id="278" xr3:uid="{D8739917-7BC3-4B23-A9C7-63271EC9D7CA}" name="127 (04JUL1985 18:00:00)-upstream face - velocity (m/s)" dataDxfId="51"/>
    <tableColumn id="279" xr3:uid="{DB70B9F1-7933-496B-B8F6-8CD5A0417577}" name="127 (04JUL1985 18:00:00)-Water Temperature (C)" dataDxfId="473"/>
    <tableColumn id="280" xr3:uid="{D50A3B31-3CAA-4084-A9BC-94334B510BB4}" name="127 (04JUL1985 18:00:00)-upstream face - advection mass (g)" dataDxfId="472"/>
    <tableColumn id="281" xr3:uid="{E8583CCE-9812-47E7-AA5A-267300E081EC}" name="69" dataDxfId="471"/>
    <tableColumn id="282" xr3:uid="{B2273A60-75C6-4719-8B5A-90B91297A548}" name="128 (04JUL1985 21:00:00)-upstream face - velocity (m/s)" dataDxfId="50"/>
    <tableColumn id="283" xr3:uid="{33007D14-F0DF-4FFE-8A82-49D38816A63F}" name="128 (04JUL1985 21:00:00)-Water Temperature (C)"/>
    <tableColumn id="284" xr3:uid="{30DB4E5E-53B5-41CC-815D-B5608D93ECC0}" name="128 (04JUL1985 21:00:00)-upstream face - advection mass (g)"/>
    <tableColumn id="285" xr3:uid="{1EAB4DD4-E294-4F8B-BDC2-2B21170F3A6D}" name="70"/>
    <tableColumn id="286" xr3:uid="{51D6057B-39BB-44C3-A682-0AE34639056B}" name="129 (05JUL1985 00:00:00)-upstream face - velocity (m/s)" dataDxfId="49"/>
    <tableColumn id="287" xr3:uid="{5522875A-6C19-496E-88DF-6C434861D755}" name="129 (05JUL1985 00:00:00)-Water Temperature (C)" dataDxfId="470"/>
    <tableColumn id="288" xr3:uid="{8138BC16-4DEB-45C6-8C97-0E9B296E4DA0}" name="129 (05JUL1985 00:00:00)-upstream face - advection mass (g)" dataDxfId="469"/>
    <tableColumn id="289" xr3:uid="{A7AD5C6B-A016-49E8-ADAA-4D135E04108F}" name="71" dataDxfId="468"/>
    <tableColumn id="290" xr3:uid="{F4FAABD0-08AC-4397-9502-EB01F98F2EAB}" name="130 (05JUL1985 03:00:00)-upstream face - velocity (m/s)" dataDxfId="48"/>
    <tableColumn id="291" xr3:uid="{8EEBFF38-B6E1-4656-BF6D-F6C680077E0A}" name="130 (05JUL1985 03:00:00)-Water Temperature (C)"/>
    <tableColumn id="292" xr3:uid="{3DC7E957-916B-4239-9FC7-504997170B02}" name="130 (05JUL1985 03:00:00)-upstream face - advection mass (g)"/>
    <tableColumn id="293" xr3:uid="{773967E1-4195-4775-ADC6-822F6AE40A96}" name="72" dataDxfId="152"/>
    <tableColumn id="294" xr3:uid="{7B57610E-1069-45D5-8119-ABC721280712}" name="131 (05JUL1985 06:00:00)-upstream face - velocity (m/s)" dataDxfId="47"/>
    <tableColumn id="295" xr3:uid="{F6F57205-67AC-4A69-8E1A-853E374FE070}" name="131 (05JUL1985 06:00:00)-Water Temperature (C)" dataDxfId="467"/>
    <tableColumn id="296" xr3:uid="{E50C97A7-2F53-456A-9317-1D9EB4336869}" name="131 (05JUL1985 06:00:00)-upstream face - advection mass (g)" dataDxfId="466"/>
    <tableColumn id="297" xr3:uid="{68A9B3A6-5246-4542-80B1-3168B69A974B}" name="73" dataDxfId="151"/>
    <tableColumn id="298" xr3:uid="{F98A992E-8F7F-4F80-87AA-1482C0E5476C}" name="132 (05JUL1985 09:00:00)-upstream face - velocity (m/s)" dataDxfId="46"/>
    <tableColumn id="299" xr3:uid="{0C408399-F4B4-465B-A56F-6853996B08CC}" name="132 (05JUL1985 09:00:00)-Water Temperature (C)"/>
    <tableColumn id="300" xr3:uid="{7A91D11D-D96B-41CD-BA5B-C91A2524F8AA}" name="132 (05JUL1985 09:00:00)-upstream face - advection mass (g)"/>
    <tableColumn id="301" xr3:uid="{2843E09B-9188-42FC-80F6-D23A6FCEC585}" name="74" dataDxfId="150"/>
    <tableColumn id="302" xr3:uid="{0C9DAA1D-C569-4291-ABA0-81560DE7700C}" name="133 (05JUL1985 12:00:00)-upstream face - velocity (m/s)" dataDxfId="45"/>
    <tableColumn id="303" xr3:uid="{6D17EB1C-A610-4E3D-9564-8CA719D9B7E8}" name="133 (05JUL1985 12:00:00)-Water Temperature (C)" dataDxfId="465"/>
    <tableColumn id="304" xr3:uid="{3004CC30-9A18-4267-8DB8-9FF693D4CFC4}" name="133 (05JUL1985 12:00:00)-upstream face - advection mass (g)" dataDxfId="149"/>
    <tableColumn id="305" xr3:uid="{A77C0161-2BE9-43A2-AFB5-97F731855E0C}" name="75" dataDxfId="148"/>
    <tableColumn id="306" xr3:uid="{14031F49-38E0-4A13-94B0-E89A7F944581}" name="134 (05JUL1985 15:00:00)-upstream face - velocity (m/s)" dataDxfId="44"/>
    <tableColumn id="307" xr3:uid="{A50902E9-00BF-4C24-9F46-8F8FB9303F3F}" name="134 (05JUL1985 15:00:00)-Water Temperature (C)"/>
    <tableColumn id="308" xr3:uid="{3586602F-1C69-4AA8-8322-A223C94CB155}" name="134 (05JUL1985 15:00:00)-upstream face - advection mass (g)" dataDxfId="147"/>
    <tableColumn id="309" xr3:uid="{F0740857-7A57-458A-AF77-F19D5848FFAF}" name="76" dataDxfId="146"/>
    <tableColumn id="310" xr3:uid="{8580FCAC-E94E-40FE-A2AF-3915728C9427}" name="135 (05JUL1985 18:00:00)-upstream face - velocity (m/s)" dataDxfId="43"/>
    <tableColumn id="311" xr3:uid="{CCC63485-1F79-463A-B694-8CA6C7D1446F}" name="135 (05JUL1985 18:00:00)-Water Temperature (C)" dataDxfId="464"/>
    <tableColumn id="312" xr3:uid="{4414EE34-7C60-433C-AD70-13571C8FA342}" name="135 (05JUL1985 18:00:00)-upstream face - advection mass (g)" dataDxfId="145"/>
    <tableColumn id="313" xr3:uid="{8362DB47-4BC2-4AD1-B1BA-3EA83A14C833}" name="77" dataDxfId="144"/>
    <tableColumn id="314" xr3:uid="{721BD9B1-0863-4FFE-B97A-E2FD9BC2EB7D}" name="136 (05JUL1985 21:00:00)-upstream face - velocity (m/s)" dataDxfId="42"/>
    <tableColumn id="315" xr3:uid="{2C8830D3-3BBE-4DCA-A20E-A3742C5AAEB5}" name="136 (05JUL1985 21:00:00)-Water Temperature (C)"/>
    <tableColumn id="316" xr3:uid="{8305895D-3BDE-4355-B6DB-5971F1996A02}" name="136 (05JUL1985 21:00:00)-upstream face - advection mass (g)" dataDxfId="143"/>
    <tableColumn id="317" xr3:uid="{E8451564-37ED-4458-8DE5-ECD23E3688EC}" name="78" dataDxfId="142"/>
    <tableColumn id="318" xr3:uid="{EF5C3048-008A-44D5-ABE3-B7D0452750BA}" name="137 (06JUL1985 00:00:00)-upstream face - velocity (m/s)" dataDxfId="41"/>
    <tableColumn id="319" xr3:uid="{C6FB2D15-D017-41BF-AD27-EDFD6C60BF45}" name="137 (06JUL1985 00:00:00)-Water Temperature (C)" dataDxfId="463"/>
    <tableColumn id="320" xr3:uid="{780A2C85-238B-4EA2-8F67-E4E3054B1271}" name="137 (06JUL1985 00:00:00)-upstream face - advection mass (g)" dataDxfId="141"/>
    <tableColumn id="321" xr3:uid="{2E3AC2AF-B88A-4AAD-8C2B-CE92E465F804}" name="79" dataDxfId="140"/>
    <tableColumn id="322" xr3:uid="{DBD79858-748F-458E-9C2F-48CCA53B3DF7}" name="138 (06JUL1985 03:00:00)-upstream face - velocity (m/s)" dataDxfId="40"/>
    <tableColumn id="323" xr3:uid="{06EA9B12-0A37-45C4-B2CF-78A162E146BB}" name="138 (06JUL1985 03:00:00)-Water Temperature (C)"/>
    <tableColumn id="324" xr3:uid="{17BE666C-D06B-4C3F-B4E2-FDA025E5B22D}" name="138 (06JUL1985 03:00:00)-upstream face - advection mass (g)" dataDxfId="139"/>
    <tableColumn id="325" xr3:uid="{8A548057-775D-4EFB-8854-050DDC63445B}" name="80" dataDxfId="138"/>
    <tableColumn id="326" xr3:uid="{15F46DEF-C626-421E-84AC-D7577204395E}" name="139 (06JUL1985 06:00:00)-upstream face - velocity (m/s)" dataDxfId="39"/>
    <tableColumn id="327" xr3:uid="{07DFCD33-4DB7-42C1-AF40-E542BD0B7739}" name="139 (06JUL1985 06:00:00)-Water Temperature (C)" dataDxfId="462"/>
    <tableColumn id="328" xr3:uid="{8D1B71D7-FCC0-4465-9D76-5A8F7AA0EFC4}" name="139 (06JUL1985 06:00:00)-upstream face - advection mass (g)" dataDxfId="137"/>
    <tableColumn id="329" xr3:uid="{4660F662-892D-41FC-94A6-16AB1BCB0493}" name="81" dataDxfId="136"/>
    <tableColumn id="330" xr3:uid="{3714B6F2-1B23-4CAB-BD55-04785C525C6A}" name="140 (06JUL1985 09:00:00)-upstream face - velocity (m/s)" dataDxfId="38"/>
    <tableColumn id="331" xr3:uid="{EA98D52F-FA81-4582-A78D-9AB664352A98}" name="140 (06JUL1985 09:00:00)-Water Temperature (C)"/>
    <tableColumn id="332" xr3:uid="{3BD4E628-0A9E-4573-9F59-0222CC281172}" name="140 (06JUL1985 09:00:00)-upstream face - advection mass (g)" dataDxfId="135"/>
    <tableColumn id="333" xr3:uid="{94E89184-E40B-40CA-B11E-4F7566AF1F93}" name="82" dataDxfId="134"/>
    <tableColumn id="334" xr3:uid="{7122A483-0E8B-4404-AA78-63E8B0A68F1E}" name="141 (06JUL1985 12:00:00)-upstream face - velocity (m/s)" dataDxfId="37"/>
    <tableColumn id="335" xr3:uid="{AC7AC609-C454-439C-8EB6-2F98E1FAC78C}" name="141 (06JUL1985 12:00:00)-Water Temperature (C)" dataDxfId="461"/>
    <tableColumn id="336" xr3:uid="{A66DCE0C-4C74-4E10-A1AD-50FC3AD8AD28}" name="141 (06JUL1985 12:00:00)-upstream face - advection mass (g)" dataDxfId="133"/>
    <tableColumn id="337" xr3:uid="{5F9504D4-DD9F-435B-89CB-8B2616EC1BDC}" name="83" dataDxfId="132"/>
    <tableColumn id="338" xr3:uid="{5F0F7659-D415-4E97-804C-C8B6ABB442EB}" name="142 (06JUL1985 15:00:00)-upstream face - velocity (m/s)" dataDxfId="36"/>
    <tableColumn id="339" xr3:uid="{99DE5D76-586F-4BA7-9F93-D1D1B73E548F}" name="142 (06JUL1985 15:00:00)-Water Temperature (C)"/>
    <tableColumn id="340" xr3:uid="{97CEF717-3F40-4315-95FA-060E3358153D}" name="142 (06JUL1985 15:00:00)-upstream face - advection mass (g)" dataDxfId="131"/>
    <tableColumn id="341" xr3:uid="{B1D4D53F-9682-408D-BD04-A9144C39A4D3}" name="84" dataDxfId="130"/>
    <tableColumn id="342" xr3:uid="{80803EBE-F53B-4E6B-A4C8-AC299B99C6FE}" name="143 (06JUL1985 18:00:00)-upstream face - velocity (m/s)" dataDxfId="35"/>
    <tableColumn id="343" xr3:uid="{5BD2FF3E-C8A9-4074-8756-1B2B2568FD40}" name="143 (06JUL1985 18:00:00)-Water Temperature (C)" dataDxfId="460"/>
    <tableColumn id="344" xr3:uid="{2E9A249B-C73A-4299-81E1-12A674967FB3}" name="143 (06JUL1985 18:00:00)-upstream face - advection mass (g)" dataDxfId="129"/>
    <tableColumn id="345" xr3:uid="{E07B0AA1-5A22-4112-B56F-05A618608465}" name="85" dataDxfId="128"/>
    <tableColumn id="346" xr3:uid="{A60634F3-B5BD-4B28-BE5A-6150C2F4EF4F}" name="144 (06JUL1985 21:00:00)-upstream face - velocity (m/s)" dataDxfId="34"/>
    <tableColumn id="347" xr3:uid="{DE43F63E-E390-4AA3-AD9A-7B1784F94F60}" name="144 (06JUL1985 21:00:00)-Water Temperature (C)"/>
    <tableColumn id="348" xr3:uid="{23644221-9F41-4C11-A3A1-DF563CC3A82B}" name="144 (06JUL1985 21:00:00)-upstream face - advection mass (g)" dataDxfId="127"/>
    <tableColumn id="349" xr3:uid="{315C2201-78B3-4DA2-9B7C-9094D122B451}" name="86" dataDxfId="126"/>
    <tableColumn id="350" xr3:uid="{38B34CCF-ABF2-4013-9084-AFCE0E9F0479}" name="145 (07JUL1985 00:00:00)-upstream face - velocity (m/s)" dataDxfId="33"/>
    <tableColumn id="351" xr3:uid="{6F136341-F1B1-447A-83C8-77BE3130ACA8}" name="145 (07JUL1985 00:00:00)-Water Temperature (C)" dataDxfId="459"/>
    <tableColumn id="352" xr3:uid="{1A088643-D421-4962-87EC-A5489421CF72}" name="145 (07JUL1985 00:00:00)-upstream face - advection mass (g)" dataDxfId="125"/>
    <tableColumn id="353" xr3:uid="{5142E7CE-E017-4717-B990-F1B16A403A1A}" name="87" dataDxfId="32"/>
    <tableColumn id="354" xr3:uid="{DC0A0BC5-4C06-4099-B746-A043FE96A975}" name="146 (07JUL1985 03:00:00)-upstream face - velocity (m/s)" dataDxfId="31"/>
    <tableColumn id="355" xr3:uid="{82432225-5F1C-42B4-BFA5-177166A226F1}" name="146 (07JUL1985 03:00:00)-Water Temperature (C)"/>
    <tableColumn id="356" xr3:uid="{D5A68394-78D6-4960-AC72-22DCB4B0B118}" name="146 (07JUL1985 03:00:00)-upstream face - advection mass (g)" dataDxfId="124"/>
    <tableColumn id="357" xr3:uid="{1A6CE09A-7BE7-429F-AC31-2F4545DC34E2}" name="88" dataDxfId="30"/>
    <tableColumn id="358" xr3:uid="{0E0CF133-EF26-47A7-8F92-EC61026B8623}" name="147 (07JUL1985 06:00:00)-upstream face - velocity (m/s)" dataDxfId="29"/>
    <tableColumn id="359" xr3:uid="{02B3AF01-49D1-4867-9172-83AC7DCB5CD5}" name="147 (07JUL1985 06:00:00)-Water Temperature (C)" dataDxfId="458"/>
    <tableColumn id="360" xr3:uid="{4B56B754-2D59-4151-8D25-4E8F8C19B55D}" name="147 (07JUL1985 06:00:00)-upstream face - advection mass (g)" dataDxfId="123"/>
    <tableColumn id="361" xr3:uid="{056D7D9B-4275-438E-A457-8BB2A132420D}" name="89" dataDxfId="28"/>
    <tableColumn id="362" xr3:uid="{DC34D404-7A59-4F2A-A338-9AC65FBA7407}" name="148 (07JUL1985 09:00:00)-upstream face - velocity (m/s)" dataDxfId="27"/>
    <tableColumn id="363" xr3:uid="{1D201159-95CF-49A5-B595-5A82CD1783B0}" name="148 (07JUL1985 09:00:00)-Water Temperature (C)"/>
    <tableColumn id="364" xr3:uid="{A1F11318-82E8-4E60-B53E-F625C06B2E3E}" name="148 (07JUL1985 09:00:00)-upstream face - advection mass (g)" dataDxfId="122"/>
    <tableColumn id="365" xr3:uid="{E3B7F30D-C59C-467B-8ECE-5157B1BE9AAB}" name="90" dataDxfId="26"/>
    <tableColumn id="366" xr3:uid="{6C527478-45A3-437A-B094-32C8B584D9EF}" name="149 (07JUL1985 12:00:00)-upstream face - velocity (m/s)" dataDxfId="25"/>
    <tableColumn id="367" xr3:uid="{98CFA20B-67EA-4F58-A4B9-E00FFFE10BAC}" name="149 (07JUL1985 12:00:00)-Water Temperature (C)" dataDxfId="457"/>
    <tableColumn id="368" xr3:uid="{C5724766-9973-4E97-BBFE-EEFFD64DDDBB}" name="149 (07JUL1985 12:00:00)-upstream face - advection mass (g)" dataDxfId="121"/>
    <tableColumn id="369" xr3:uid="{38AD6DB0-1984-47F9-95AA-21DE59F64933}" name="91" dataDxfId="24"/>
    <tableColumn id="370" xr3:uid="{39D36E1D-AECB-46D4-B175-E459941AA07F}" name="150 (07JUL1985 15:00:00)-upstream face - velocity (m/s)" dataDxfId="23"/>
    <tableColumn id="371" xr3:uid="{99ECC415-20DD-46F5-98B7-E62B586918B5}" name="150 (07JUL1985 15:00:00)-Water Temperature (C)"/>
    <tableColumn id="372" xr3:uid="{84C9AFA1-FAFB-4961-9EDE-B820DDCA457A}" name="150 (07JUL1985 15:00:00)-upstream face - advection mass (g)" dataDxfId="120"/>
    <tableColumn id="373" xr3:uid="{10F3BE76-6B90-430A-80DB-D80BEC82BE91}" name="92" dataDxfId="22"/>
    <tableColumn id="374" xr3:uid="{ACC7ECCE-081E-44FA-8B91-58712696959B}" name="151 (07JUL1985 18:00:00)-upstream face - velocity (m/s)" dataDxfId="21"/>
    <tableColumn id="375" xr3:uid="{0833BADC-DD4B-4296-B338-CED8E154F41F}" name="151 (07JUL1985 18:00:00)-Water Temperature (C)" dataDxfId="456"/>
    <tableColumn id="376" xr3:uid="{2D602F58-F3FB-4595-A9BB-5FF59FCE3EE3}" name="151 (07JUL1985 18:00:00)-upstream face - advection mass (g)" dataDxfId="20"/>
    <tableColumn id="377" xr3:uid="{61D062B7-25BF-4E83-B0D0-410ADD62AEC5}" name="93" dataDxfId="19"/>
    <tableColumn id="378" xr3:uid="{02814C45-4147-42E3-8549-CA4D4BAA84F5}" name="152 (07JUL1985 21:00:00)-upstream face - velocity (m/s)" dataDxfId="18"/>
    <tableColumn id="379" xr3:uid="{198A79CA-C875-49CC-B177-086CC79115F4}" name="152 (07JUL1985 21:00:00)-Water Temperature (C)"/>
    <tableColumn id="380" xr3:uid="{E2574810-C82B-49C4-92E2-C1A5BB4E24AC}" name="152 (07JUL1985 21:00:00)-upstream face - advection mass (g)" dataDxfId="17"/>
    <tableColumn id="381" xr3:uid="{D5FEF1A9-4E1C-42E9-95FC-AE6AF4668B16}" name="94" dataDxfId="16"/>
    <tableColumn id="382" xr3:uid="{B06F7ACF-E3D5-4CE3-B828-602207AD9C60}" name="153 (08JUL1985 00:00:00)-upstream face - velocity (m/s)" dataDxfId="15"/>
    <tableColumn id="383" xr3:uid="{9935DA1B-FA51-4822-B37E-D058A8FE2B0F}" name="153 (08JUL1985 00:00:00)-Water Temperature (C)" dataDxfId="455"/>
    <tableColumn id="384" xr3:uid="{0070E279-8D8B-46A5-B00B-8CFBAEAF4F6F}" name="153 (08JUL1985 00:00:00)-upstream face - advection mass (g)" dataDxfId="14"/>
    <tableColumn id="385" xr3:uid="{4D5EE2AF-62C2-40AE-85AF-0B325CCB0F28}" name="95" dataDxfId="13"/>
    <tableColumn id="386" xr3:uid="{E70306CD-DFFB-4C61-9AA6-07559D2578C6}" name="154 (08JUL1985 03:00:00)-upstream face - velocity (m/s)" dataDxfId="12"/>
    <tableColumn id="387" xr3:uid="{95016F4B-0EAF-44F6-BE8D-83E751288FCE}" name="154 (08JUL1985 03:00:00)-Water Temperature (C)"/>
    <tableColumn id="388" xr3:uid="{257774DE-BAF4-450B-909A-5ADAC9F9D795}" name="154 (08JUL1985 03:00:00)-upstream face - advection mass (g)" dataDxfId="11"/>
    <tableColumn id="389" xr3:uid="{72ECAB41-CEC8-41F8-B6F2-66C8EE9D6353}" name="96" dataDxfId="10"/>
    <tableColumn id="390" xr3:uid="{F9BAE3C0-C298-4376-A0E0-605459BAFF8F}" name="155 (08JUL1985 06:00:00)-upstream face - velocity (m/s)" dataDxfId="9"/>
    <tableColumn id="391" xr3:uid="{0C5D298B-1FA5-48EC-AC75-8F50EE2CA8D6}" name="155 (08JUL1985 06:00:00)-Water Temperature (C)" dataDxfId="454"/>
    <tableColumn id="392" xr3:uid="{2992BCD4-93EF-45F9-AC94-7C529541F41A}" name="155 (08JUL1985 06:00:00)-upstream face - advection mass (g)" dataDxfId="8"/>
    <tableColumn id="393" xr3:uid="{68AB2FEF-14D0-4C2E-9096-B9D989951B8B}" name="97" dataDxfId="7"/>
    <tableColumn id="394" xr3:uid="{AF0543BF-E2FB-4FD0-96E4-823B13B24D72}" name="156 (08JUL1985 09:00:00)-upstream face - velocity (m/s)" dataDxfId="6"/>
    <tableColumn id="395" xr3:uid="{DFD065C0-CC33-484E-926D-E5B11DA6AD4B}" name="156 (08JUL1985 09:00:00)-Water Temperature (C)"/>
    <tableColumn id="396" xr3:uid="{7DD44AF7-A51D-4FC6-AA02-CC8C0442A798}" name="156 (08JUL1985 09:00:00)-upstream face - advection mass (g)" dataDxfId="5"/>
    <tableColumn id="397" xr3:uid="{3B1B96F7-DD8D-46FA-B3C2-782576031E3D}" name="98" dataDxfId="4"/>
    <tableColumn id="398" xr3:uid="{A4942AF1-B5EE-4157-BD81-F4128266D52F}" name="157 (08JUL1985 12:00:00)-upstream face - velocity (m/s)" dataDxfId="3"/>
    <tableColumn id="399" xr3:uid="{C45C97C6-EDC2-43CC-A12C-A0FF048B3CD2}" name="157 (08JUL1985 12:00:00)-Water Temperature (C)" dataDxfId="453"/>
    <tableColumn id="400" xr3:uid="{6B11E2A7-277D-4FFF-980E-1ABF33198784}" name="157 (08JUL1985 12:00:00)-upstream face - advection mass (g)" dataDxfId="2"/>
    <tableColumn id="401" xr3:uid="{0318E2BC-764C-46F8-99A5-8E7412C49008}" name="99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8151C5-42D5-4EF7-86EB-49655607C55C}" name="Calcs" displayName="Calcs" ref="A1:CX566" totalsRowCount="1">
  <autoFilter ref="A1:CX565" xr:uid="{29CCD7E7-AC23-457F-B085-C2D49C94D757}"/>
  <tableColumns count="102">
    <tableColumn id="1" xr3:uid="{7CCCCFB7-244C-4A77-8702-44973F29DDEA}" name="RS"/>
    <tableColumn id="2" xr3:uid="{5BA27EFF-1FEE-47BB-8BDD-EEF0BB69EB01}" name="WQ Cell Length (m)"/>
    <tableColumn id="3" xr3:uid="{F65B15A4-72F2-4353-8292-73FF59062C74}" name="0.125" totalsRowFunction="custom" dataDxfId="452" totalsRowDxfId="451">
      <calculatedColumnFormula>3/24*OO[[#This Row],[59 (26JUN1985 06:00:00)-Water Temperature (C)]]*OO[[#This Row],[1]]/SUM(OO[1])</calculatedColumnFormula>
      <totalsRowFormula>SUM(Calcs[0.125])</totalsRowFormula>
    </tableColumn>
    <tableColumn id="4" xr3:uid="{7FC53B49-7EBF-40FA-A110-95190C35747F}" name="0.25" totalsRowFunction="custom" dataDxfId="450" totalsRowDxfId="449">
      <calculatedColumnFormula>3/24*OO[[#This Row],[60 (26JUN1985 09:00:00)-Water Temperature (C)]]*OO[[#This Row],[2]]/SUM(OO[2])</calculatedColumnFormula>
      <totalsRowFormula>SUM(Calcs[0.25])</totalsRowFormula>
    </tableColumn>
    <tableColumn id="5" xr3:uid="{94118222-E1F0-43D0-ABB9-C758A60D0EF4}" name="0.375" totalsRowFunction="custom" dataDxfId="448" totalsRowDxfId="447">
      <calculatedColumnFormula>3/24*OO[[#This Row],[61 (26JUN1985 12:00:00)-Water Temperature (C)]]*OO[[#This Row],[3]]/SUM(OO[3])</calculatedColumnFormula>
      <totalsRowFormula>SUM(Calcs[0.375])</totalsRowFormula>
    </tableColumn>
    <tableColumn id="6" xr3:uid="{5DDCF86C-1605-42C1-97CB-582E8A36F7CF}" name="0.5" totalsRowFunction="custom" dataDxfId="446" totalsRowDxfId="445">
      <calculatedColumnFormula>3/24*OO[[#This Row],[62 (26JUN1985 15:00:00)-Water Temperature (C)]]*OO[[#This Row],[4]]/SUM(OO[4])</calculatedColumnFormula>
      <totalsRowFormula>SUM(Calcs[0.5])</totalsRowFormula>
    </tableColumn>
    <tableColumn id="7" xr3:uid="{6B1733A9-7171-4C40-8DF4-EE6808B74D87}" name="0.625" totalsRowFunction="custom" dataDxfId="444" totalsRowDxfId="443">
      <calculatedColumnFormula>3/24*OO[[#This Row],[63 (26JUN1985 18:00:00)-Water Temperature (C)]]*OO[[#This Row],[5]]/SUM(OO[5])</calculatedColumnFormula>
      <totalsRowFormula>SUM(Calcs[0.625])</totalsRowFormula>
    </tableColumn>
    <tableColumn id="8" xr3:uid="{1F1D7269-78AA-4358-9E0F-C890D8CEF748}" name="0.75" totalsRowFunction="custom" dataDxfId="442" totalsRowDxfId="441">
      <calculatedColumnFormula>3/24*OO[[#This Row],[64 (26JUN1985 21:00:00)-Water Temperature (C)]]*OO[[#This Row],[6]]/SUM(OO[6])</calculatedColumnFormula>
      <totalsRowFormula>SUM(Calcs[0.75])</totalsRowFormula>
    </tableColumn>
    <tableColumn id="9" xr3:uid="{B5C11E60-3972-48A3-BB8B-CEF4AB723E1F}" name="0.875" totalsRowFunction="custom" dataDxfId="440" totalsRowDxfId="439">
      <calculatedColumnFormula>3/24*OO[[#This Row],[65 (27JUN1985 00:00:00)-Water Temperature (C)]]*OO[[#This Row],[7]]/SUM(OO[7])</calculatedColumnFormula>
      <totalsRowFormula>SUM(Calcs[0.875])</totalsRowFormula>
    </tableColumn>
    <tableColumn id="10" xr3:uid="{A5AB15A0-DCDC-4A66-9480-EF8D3E1F4CB8}" name="1" totalsRowFunction="custom" dataDxfId="438" totalsRowDxfId="437">
      <calculatedColumnFormula>3/24*OO[[#This Row],[66 (27JUN1985 03:00:00)-Water Temperature (C)]]*OO[[#This Row],[8]]/SUM(OO[8])</calculatedColumnFormula>
      <totalsRowFormula>SUM(Calcs[1])</totalsRowFormula>
    </tableColumn>
    <tableColumn id="11" xr3:uid="{043FDF8F-0FBE-44E6-9CF6-F6481AC3DF0B}" name="1.125" totalsRowFunction="custom" dataDxfId="436" totalsRowDxfId="435">
      <calculatedColumnFormula>3/24*OO[[#This Row],[67 (27JUN1985 06:00:00)-Water Temperature (C)]]*OO[[#This Row],[9]]/SUM(OO[9])</calculatedColumnFormula>
      <totalsRowFormula>SUM(Calcs[1.125])</totalsRowFormula>
    </tableColumn>
    <tableColumn id="12" xr3:uid="{D9572F37-AE14-4152-8E23-AFBFBE9519C7}" name="1.25" totalsRowFunction="custom" dataDxfId="434" totalsRowDxfId="433">
      <calculatedColumnFormula>3/24*OO[[#This Row],[68 (27JUN1985 09:00:00)-Water Temperature (C)]]*OO[[#This Row],[10]]/SUM(OO[10])</calculatedColumnFormula>
      <totalsRowFormula>SUM(Calcs[1.25])</totalsRowFormula>
    </tableColumn>
    <tableColumn id="13" xr3:uid="{D396159D-AFA2-4933-8160-D2573B82993D}" name="1.375" totalsRowFunction="custom" dataDxfId="432" totalsRowDxfId="431">
      <calculatedColumnFormula>3/24*OO[[#This Row],[69 (27JUN1985 12:00:00)-Water Temperature (C)]]*OO[[#This Row],[11]]/SUM(OO[11])</calculatedColumnFormula>
      <totalsRowFormula>SUM(Calcs[1.375])</totalsRowFormula>
    </tableColumn>
    <tableColumn id="14" xr3:uid="{18CC0211-7950-496A-8C3E-C91E4D1A7C90}" name="1.5" totalsRowFunction="custom" dataDxfId="430" totalsRowDxfId="429">
      <calculatedColumnFormula>3/24*OO[[#This Row],[70 (27JUN1985 15:00:00)-Water Temperature (C)]]*OO[[#This Row],[12]]/SUM(OO[12])</calculatedColumnFormula>
      <totalsRowFormula>SUM(Calcs[1.5])</totalsRowFormula>
    </tableColumn>
    <tableColumn id="15" xr3:uid="{DF0E49D3-000B-469F-AA44-0105FFD84F1D}" name="1.625" totalsRowFunction="custom" dataDxfId="428" totalsRowDxfId="427">
      <calculatedColumnFormula>3/24*OO[[#This Row],[71 (27JUN1985 18:00:00)-Water Temperature (C)]]*OO[[#This Row],[13]]/SUM(OO[13])</calculatedColumnFormula>
      <totalsRowFormula>SUM(Calcs[1.625])</totalsRowFormula>
    </tableColumn>
    <tableColumn id="16" xr3:uid="{2E0BDB7C-0C0E-4195-8199-AE37CF7E2B25}" name="1.75" totalsRowFunction="custom" dataDxfId="426" totalsRowDxfId="425">
      <calculatedColumnFormula>3/24*OO[[#This Row],[72 (27JUN1985 21:00:00)-Water Temperature (C)]]*OO[[#This Row],[14]]/SUM(OO[14])</calculatedColumnFormula>
      <totalsRowFormula>SUM(Calcs[1.75])</totalsRowFormula>
    </tableColumn>
    <tableColumn id="17" xr3:uid="{AE720882-33EE-4630-8EDB-9782D72A334B}" name="1.875" totalsRowFunction="custom" dataDxfId="424" totalsRowDxfId="423">
      <calculatedColumnFormula>3/24*OO[[#This Row],[73 (28JUN1985 00:00:00)-Water Temperature (C)]]*OO[[#This Row],[15]]/SUM(OO[15])</calculatedColumnFormula>
      <totalsRowFormula>SUM(Calcs[1.875])</totalsRowFormula>
    </tableColumn>
    <tableColumn id="18" xr3:uid="{CB708CC6-9BCA-48BB-9595-EA008B473B75}" name="2" totalsRowFunction="custom" dataDxfId="422" totalsRowDxfId="421">
      <calculatedColumnFormula>3/24*OO[[#This Row],[74 (28JUN1985 03:00:00)-Water Temperature (C)]]*OO[[#This Row],[16]]/SUM(OO[16])</calculatedColumnFormula>
      <totalsRowFormula>SUM(Calcs[2])</totalsRowFormula>
    </tableColumn>
    <tableColumn id="19" xr3:uid="{3516CC1E-523C-4E79-A8EA-43F461534B46}" name="2.125" totalsRowFunction="custom" dataDxfId="420" totalsRowDxfId="419">
      <calculatedColumnFormula>3/24*OO[[#This Row],[75 (28JUN1985 06:00:00)-Water Temperature (C)]]*OO[[#This Row],[17]]/SUM(OO[17])</calculatedColumnFormula>
      <totalsRowFormula>SUM(Calcs[2.125])</totalsRowFormula>
    </tableColumn>
    <tableColumn id="20" xr3:uid="{D9CED2EC-7A65-4472-8436-64A316FC4A2C}" name="2.25" totalsRowFunction="custom" dataDxfId="418" totalsRowDxfId="417">
      <calculatedColumnFormula>3/24*OO[[#This Row],[76 (28JUN1985 09:00:00)-Water Temperature (C)]]*OO[[#This Row],[18]]/SUM(OO[18])</calculatedColumnFormula>
      <totalsRowFormula>SUM(Calcs[2.25])</totalsRowFormula>
    </tableColumn>
    <tableColumn id="21" xr3:uid="{C9CCECC8-32BC-41DC-B691-8FD82B6E5CDE}" name="2.375" totalsRowFunction="custom" dataDxfId="416" totalsRowDxfId="415">
      <calculatedColumnFormula>3/24*OO[[#This Row],[77 (28JUN1985 12:00:00)-Water Temperature (C)]]*OO[[#This Row],[19]]/SUM(OO[19])</calculatedColumnFormula>
      <totalsRowFormula>SUM(Calcs[2.375])</totalsRowFormula>
    </tableColumn>
    <tableColumn id="22" xr3:uid="{840850A4-4F1C-4FB5-ABF3-40F6406D19D8}" name="2.5" totalsRowFunction="custom" dataDxfId="414" totalsRowDxfId="413">
      <calculatedColumnFormula>3/24000000*OO[[#This Row],[78 (28JUN1985 15:00:00)-Water Temperature (C)]]*OO[[#This Row],[20]]</calculatedColumnFormula>
      <totalsRowFormula>SUM(Calcs[2.5])</totalsRowFormula>
    </tableColumn>
    <tableColumn id="23" xr3:uid="{9035CB57-4027-45B9-9051-66672351FB95}" name="2.625" totalsRowFunction="custom" dataDxfId="412" totalsRowDxfId="411">
      <calculatedColumnFormula>3/24000000*OO[[#This Row],[79 (28JUN1985 18:00:00)-Water Temperature (C)]]*OO[[#This Row],[21]]</calculatedColumnFormula>
      <totalsRowFormula>SUM(Calcs[2.625])</totalsRowFormula>
    </tableColumn>
    <tableColumn id="24" xr3:uid="{7253D026-9984-4C79-9685-C02C5410ABEA}" name="2.75" totalsRowFunction="custom" dataDxfId="410" totalsRowDxfId="409">
      <calculatedColumnFormula>3/24000000*OO[[#This Row],[80 (28JUN1985 21:00:00)-Water Temperature (C)]]*OO[[#This Row],[22]]</calculatedColumnFormula>
      <totalsRowFormula>SUM(Calcs[2.75])</totalsRowFormula>
    </tableColumn>
    <tableColumn id="25" xr3:uid="{84347AF4-0836-4B0A-A167-35493FD86BA7}" name="2.875" totalsRowFunction="custom" dataDxfId="408" totalsRowDxfId="407">
      <calculatedColumnFormula>3/24000000*OO[[#This Row],[81 (29JUN1985 00:00:00)-Water Temperature (C)]]*OO[[#This Row],[23]]</calculatedColumnFormula>
      <totalsRowFormula>SUM(Calcs[2.875])</totalsRowFormula>
    </tableColumn>
    <tableColumn id="26" xr3:uid="{8CC4454C-A91D-4237-BA37-72FBD6E33AE4}" name="3" totalsRowFunction="custom" dataDxfId="406" totalsRowDxfId="405">
      <calculatedColumnFormula>3/24000000*OO[[#This Row],[82 (29JUN1985 03:00:00)-Water Temperature (C)]]*OO[[#This Row],[24]]</calculatedColumnFormula>
      <totalsRowFormula>SUM(Calcs[3])</totalsRowFormula>
    </tableColumn>
    <tableColumn id="27" xr3:uid="{C0AB30F0-9F83-4A77-AD56-EE44297D256C}" name="3.125" totalsRowFunction="custom" dataDxfId="404" totalsRowDxfId="403">
      <calculatedColumnFormula>3/24000000*OO[[#This Row],[83 (29JUN1985 06:00:00)-Water Temperature (C)]]*OO[[#This Row],[25]]</calculatedColumnFormula>
      <totalsRowFormula>SUM(Calcs[3.125])</totalsRowFormula>
    </tableColumn>
    <tableColumn id="28" xr3:uid="{E4506757-E11F-40CB-8545-95533C884D74}" name="3.25" totalsRowFunction="custom" dataDxfId="402" totalsRowDxfId="401">
      <calculatedColumnFormula>3/24000000*OO[[#This Row],[84 (29JUN1985 09:00:00)-Water Temperature (C)]]*OO[[#This Row],[26]]</calculatedColumnFormula>
      <totalsRowFormula>SUM(Calcs[3.25])</totalsRowFormula>
    </tableColumn>
    <tableColumn id="29" xr3:uid="{05ACECF3-1063-411A-9FB4-86ECEEE9C96B}" name="3.375" totalsRowFunction="custom" dataDxfId="400" totalsRowDxfId="399">
      <calculatedColumnFormula>3/24000000*OO[[#This Row],[85 (29JUN1985 12:00:00)-Water Temperature (C)]]*OO[[#This Row],[27]]</calculatedColumnFormula>
      <totalsRowFormula>SUM(Calcs[3.375])</totalsRowFormula>
    </tableColumn>
    <tableColumn id="30" xr3:uid="{50FAF3F0-56DE-43F8-8356-366F5FE3C8FA}" name="3.5" totalsRowFunction="custom" dataDxfId="398" totalsRowDxfId="397">
      <calculatedColumnFormula>3/24000000*OO[[#This Row],[86 (29JUN1985 15:00:00)-Water Temperature (C)]]*OO[[#This Row],[28]]</calculatedColumnFormula>
      <totalsRowFormula>SUM(Calcs[3.5])</totalsRowFormula>
    </tableColumn>
    <tableColumn id="31" xr3:uid="{9F41487A-09BC-462B-8D7E-DADF539055B2}" name="3.625" totalsRowFunction="custom" dataDxfId="396" totalsRowDxfId="395">
      <calculatedColumnFormula>3/24000000*OO[[#This Row],[88 (29JUN1985 21:00:00)-Water Temperature (C)]]*OO[[#This Row],[30]]</calculatedColumnFormula>
      <totalsRowFormula>SUM(Calcs[3.625])</totalsRowFormula>
    </tableColumn>
    <tableColumn id="32" xr3:uid="{EF0ED5D3-D973-4A0A-A3B6-81B822CAA3F2}" name="3.75" totalsRowFunction="custom" dataDxfId="394" totalsRowDxfId="393">
      <calculatedColumnFormula>3/24000000*OO[[#This Row],[88 (29JUN1985 21:00:00)-Water Temperature (C)]]*OO[[#This Row],[30]]</calculatedColumnFormula>
      <totalsRowFormula>SUM(Calcs[3.75])</totalsRowFormula>
    </tableColumn>
    <tableColumn id="33" xr3:uid="{9E49641C-75EA-43C1-936A-FE6F34B4A926}" name="3.875" totalsRowFunction="custom" dataDxfId="392" totalsRowDxfId="391">
      <calculatedColumnFormula>3/24000000*OO[[#This Row],[89 (30JUN1985 00:00:00)-Water Temperature (C)]]*OO[[#This Row],[31]]</calculatedColumnFormula>
      <totalsRowFormula>SUM(Calcs[3.875])</totalsRowFormula>
    </tableColumn>
    <tableColumn id="34" xr3:uid="{FBCDE20B-F5D2-469A-80F4-8E870801E8D3}" name="4" totalsRowFunction="custom" dataDxfId="390" totalsRowDxfId="389">
      <calculatedColumnFormula>3/24000000*OO[[#This Row],[90 (30JUN1985 03:00:00)-Water Temperature (C)]]*OO[[#This Row],[32]]</calculatedColumnFormula>
      <totalsRowFormula>SUM(Calcs[4])</totalsRowFormula>
    </tableColumn>
    <tableColumn id="35" xr3:uid="{45047405-6712-4F6C-8738-EF93EA0FE429}" name="4.125" totalsRowFunction="custom" dataDxfId="388" totalsRowDxfId="387">
      <calculatedColumnFormula>3/24000000*OO[[#This Row],[91 (30JUN1985 06:00:00)-Water Temperature (C)]]*OO[[#This Row],[33]]</calculatedColumnFormula>
      <totalsRowFormula>SUM(Calcs[4.125])</totalsRowFormula>
    </tableColumn>
    <tableColumn id="36" xr3:uid="{E5424EA1-9C1E-4E67-BA5E-2B80D32256A0}" name="4.25" totalsRowFunction="custom" dataDxfId="386" totalsRowDxfId="385">
      <calculatedColumnFormula>3/24000000*OO[[#This Row],[92 (30JUN1985 09:00:00)-Water Temperature (C)]]*OO[[#This Row],[34]]</calculatedColumnFormula>
      <totalsRowFormula>SUM(Calcs[4.25])</totalsRowFormula>
    </tableColumn>
    <tableColumn id="37" xr3:uid="{0FC388E8-0476-4572-B4BC-5A680E62CF00}" name="4.375" totalsRowFunction="custom" dataDxfId="384" totalsRowDxfId="383">
      <calculatedColumnFormula>3/24000000*OO[[#This Row],[93 (30JUN1985 12:00:00)-Water Temperature (C)]]*OO[[#This Row],[35]]</calculatedColumnFormula>
      <totalsRowFormula>SUM(Calcs[4.375])</totalsRowFormula>
    </tableColumn>
    <tableColumn id="38" xr3:uid="{92A18285-7650-4B2E-89FD-508F12FF80F3}" name="4.5" totalsRowFunction="custom" dataDxfId="382" totalsRowDxfId="381">
      <calculatedColumnFormula>3/24000000*OO[[#This Row],[94 (30JUN1985 15:00:00)-Water Temperature (C)]]*OO[[#This Row],[36]]</calculatedColumnFormula>
      <totalsRowFormula>SUM(Calcs[4.5])</totalsRowFormula>
    </tableColumn>
    <tableColumn id="39" xr3:uid="{D1D35997-C39A-4ED3-AB7E-1BFDEE86F435}" name="4.625" totalsRowFunction="custom" dataDxfId="380" totalsRowDxfId="379">
      <calculatedColumnFormula>3/24000000*OO[[#This Row],[95 (30JUN1985 18:00:00)-Water Temperature (C)]]*OO[[#This Row],[37]]</calculatedColumnFormula>
      <totalsRowFormula>SUM(Calcs[4.625])</totalsRowFormula>
    </tableColumn>
    <tableColumn id="40" xr3:uid="{A1D97EED-31D2-4246-BC1F-2F935B7DF085}" name="4.75" totalsRowFunction="custom" dataDxfId="378" totalsRowDxfId="377">
      <calculatedColumnFormula>3/24000000*OO[[#This Row],[96 (30JUN1985 21:00:00)-Water Temperature (C)]]*OO[[#This Row],[38]]</calculatedColumnFormula>
      <totalsRowFormula>SUM(Calcs[4.75])</totalsRowFormula>
    </tableColumn>
    <tableColumn id="41" xr3:uid="{17C03076-CAA0-4CC2-9002-9EBD6580DFE6}" name="4.875" totalsRowFunction="custom" dataDxfId="376" totalsRowDxfId="375">
      <calculatedColumnFormula>3/24000000*OO[[#This Row],[97 (01JUL1985 00:00:00)-Water Temperature (C)]]*OO[[#This Row],[39]]</calculatedColumnFormula>
      <totalsRowFormula>SUM(Calcs[4.875])</totalsRowFormula>
    </tableColumn>
    <tableColumn id="42" xr3:uid="{BB618953-E80D-4CA7-B3EB-8B2C74D4F0E7}" name="5" totalsRowFunction="custom" dataDxfId="374" totalsRowDxfId="373">
      <calculatedColumnFormula>3/24000000*OO[[#This Row],[98 (01JUL1985 03:00:00)-Water Temperature (C)]]*OO[[#This Row],[40]]</calculatedColumnFormula>
      <totalsRowFormula>SUM(Calcs[5])</totalsRowFormula>
    </tableColumn>
    <tableColumn id="43" xr3:uid="{D23FDD18-A92D-4D1B-8453-76C8991F82EE}" name="5.125" totalsRowFunction="custom" dataDxfId="372" totalsRowDxfId="371">
      <calculatedColumnFormula>3/24000000*OO[[#This Row],[99 (01JUL1985 06:00:00)-Water Temperature (C)]]*OO[[#This Row],[41]]</calculatedColumnFormula>
      <totalsRowFormula>SUM(Calcs[5.125])</totalsRowFormula>
    </tableColumn>
    <tableColumn id="44" xr3:uid="{4C642AAA-C04D-478E-ADD1-EFFD8E83A9F4}" name="5.25" totalsRowFunction="custom" dataDxfId="370" totalsRowDxfId="369">
      <calculatedColumnFormula>3/24000000*OO[[#This Row],[100 (01JUL1985 09:00:00)-Water Temperature (C)]]*OO[[#This Row],[42]]</calculatedColumnFormula>
      <totalsRowFormula>SUM(Calcs[5.25])</totalsRowFormula>
    </tableColumn>
    <tableColumn id="45" xr3:uid="{424CFA3C-2855-4874-BBEB-D10E7120F1FD}" name="5.375" totalsRowFunction="custom" dataDxfId="368" totalsRowDxfId="367">
      <calculatedColumnFormula>3/24000000*OO[[#This Row],[101 (01JUL1985 12:00:00)-Water Temperature (C)]]*OO[[#This Row],[43]]</calculatedColumnFormula>
      <totalsRowFormula>SUM(Calcs[5.375])</totalsRowFormula>
    </tableColumn>
    <tableColumn id="46" xr3:uid="{EB4E942A-E376-4574-ACAA-8FB6D24892FB}" name="5.5" totalsRowFunction="custom" dataDxfId="366" totalsRowDxfId="365">
      <calculatedColumnFormula>3/24000000*OO[[#This Row],[102 (01JUL1985 15:00:00)-Water Temperature (C)]]*OO[[#This Row],[44]]</calculatedColumnFormula>
      <totalsRowFormula>SUM(Calcs[5.5])</totalsRowFormula>
    </tableColumn>
    <tableColumn id="47" xr3:uid="{141E3083-7573-4ADA-B759-B427B99856FD}" name="5.625" totalsRowFunction="custom" dataDxfId="364" totalsRowDxfId="363">
      <calculatedColumnFormula>3/24000000*OO[[#This Row],[103 (01JUL1985 18:00:00)-Water Temperature (C)]]*OO[[#This Row],[45]]</calculatedColumnFormula>
      <totalsRowFormula>SUM(Calcs[5.625])</totalsRowFormula>
    </tableColumn>
    <tableColumn id="48" xr3:uid="{6EB27FAE-91AA-4C8C-8CA5-A7E11CEB6FE1}" name="5.75" totalsRowFunction="custom" dataDxfId="362" totalsRowDxfId="361">
      <calculatedColumnFormula>3/24000000*OO[[#This Row],[104 (01JUL1985 21:00:00)-Water Temperature (C)]]*OO[[#This Row],[46]]</calculatedColumnFormula>
      <totalsRowFormula>SUM(Calcs[5.75])</totalsRowFormula>
    </tableColumn>
    <tableColumn id="49" xr3:uid="{1DB82E5D-AD59-499D-B1B4-EFB08DA12C41}" name="5.875" totalsRowFunction="custom" dataDxfId="360" totalsRowDxfId="359">
      <calculatedColumnFormula>3/24000000*OO[[#This Row],[105 (02JUL1985 00:00:00)-Water Temperature (C)]]*OO[[#This Row],[47]]</calculatedColumnFormula>
      <totalsRowFormula>SUM(Calcs[5.875])</totalsRowFormula>
    </tableColumn>
    <tableColumn id="50" xr3:uid="{DD26FDA9-AE75-4E57-8A71-17CDB2F67C41}" name="6" totalsRowFunction="custom" dataDxfId="358" totalsRowDxfId="357">
      <calculatedColumnFormula>3/24000000*OO[[#This Row],[106 (02JUL1985 03:00:00)-Water Temperature (C)]]*OO[[#This Row],[48]]</calculatedColumnFormula>
      <totalsRowFormula>SUM(Calcs[6])</totalsRowFormula>
    </tableColumn>
    <tableColumn id="51" xr3:uid="{57FCE3F3-E323-4CF0-B2BA-EC3AD70D4E9D}" name="6.125" totalsRowFunction="custom" dataDxfId="356" totalsRowDxfId="355">
      <calculatedColumnFormula>3/24000000*OO[[#This Row],[107 (02JUL1985 06:00:00)-Water Temperature (C)]]*OO[[#This Row],[49]]</calculatedColumnFormula>
      <totalsRowFormula>SUM(Calcs[6.125])</totalsRowFormula>
    </tableColumn>
    <tableColumn id="52" xr3:uid="{8213B154-4143-4CF0-AE67-B3BD20881D82}" name="6.25" totalsRowFunction="custom" dataDxfId="354" totalsRowDxfId="353">
      <calculatedColumnFormula>3/24000000*OO[[#This Row],[108 (02JUL1985 09:00:00)-Water Temperature (C)]]*OO[[#This Row],[50]]</calculatedColumnFormula>
      <totalsRowFormula>SUM(Calcs[6.25])</totalsRowFormula>
    </tableColumn>
    <tableColumn id="53" xr3:uid="{39F315C3-CA66-4406-ADDE-1CFA56C481E9}" name="6.375" totalsRowFunction="custom" dataDxfId="352" totalsRowDxfId="351">
      <calculatedColumnFormula>3/24000000*OO[[#This Row],[109 (02JUL1985 12:00:00)-Water Temperature (C)]]*OO[[#This Row],[51]]</calculatedColumnFormula>
      <totalsRowFormula>SUM(Calcs[6.375])</totalsRowFormula>
    </tableColumn>
    <tableColumn id="54" xr3:uid="{FE98D10E-2BFA-4FE5-9160-7719AAC19547}" name="6.5" totalsRowFunction="custom" dataDxfId="350" totalsRowDxfId="349">
      <calculatedColumnFormula>3/24000000*OO[[#This Row],[110 (02JUL1985 15:00:00)-Water Temperature (C)]]*OO[[#This Row],[52]]</calculatedColumnFormula>
      <totalsRowFormula>SUM(Calcs[6.5])</totalsRowFormula>
    </tableColumn>
    <tableColumn id="55" xr3:uid="{6A3099C1-C806-4BDE-8768-05741B680251}" name="6.625" totalsRowFunction="custom" dataDxfId="348" totalsRowDxfId="347">
      <calculatedColumnFormula>3/24000000*OO[[#This Row],[111 (02JUL1985 18:00:00)-Water Temperature (C)]]*OO[[#This Row],[53]]</calculatedColumnFormula>
      <totalsRowFormula>SUM(Calcs[6.625])</totalsRowFormula>
    </tableColumn>
    <tableColumn id="56" xr3:uid="{825C52B6-478B-41A9-8C51-A0ABFC3EA854}" name="6.75" totalsRowFunction="custom" dataDxfId="346" totalsRowDxfId="345">
      <calculatedColumnFormula>3/24000000*OO[[#This Row],[112 (02JUL1985 21:00:00)-Water Temperature (C)]]*OO[[#This Row],[54]]</calculatedColumnFormula>
      <totalsRowFormula>SUM(Calcs[6.75])</totalsRowFormula>
    </tableColumn>
    <tableColumn id="57" xr3:uid="{F80247A9-4F46-4A9E-BFF3-CFED3022F349}" name="6.875" totalsRowFunction="custom" dataDxfId="344" totalsRowDxfId="343">
      <calculatedColumnFormula>3/24000000*OO[[#This Row],[113 (03JUL1985 00:00:00)-Water Temperature (C)]]*OO[[#This Row],[55]]</calculatedColumnFormula>
      <totalsRowFormula>SUM(Calcs[6.875])</totalsRowFormula>
    </tableColumn>
    <tableColumn id="58" xr3:uid="{1C7DDE86-FA4A-4ECF-A121-6862B15B6CD5}" name="7" totalsRowFunction="custom" dataDxfId="342" totalsRowDxfId="341">
      <calculatedColumnFormula>3/24000000*OO[[#This Row],[114 (03JUL1985 03:00:00)-Water Temperature (C)]]*OO[[#This Row],[56]]</calculatedColumnFormula>
      <totalsRowFormula>SUM(Calcs[7])</totalsRowFormula>
    </tableColumn>
    <tableColumn id="59" xr3:uid="{A0B0DAB5-13AA-4794-B800-2E17E134F191}" name="7.125" totalsRowFunction="custom" dataDxfId="340" totalsRowDxfId="339">
      <calculatedColumnFormula>3/24000000*OO[[#This Row],[115 (03JUL1985 06:00:00)-Water Temperature (C)]]*OO[[#This Row],[57]]</calculatedColumnFormula>
      <totalsRowFormula>SUM(Calcs[7.125])</totalsRowFormula>
    </tableColumn>
    <tableColumn id="60" xr3:uid="{9D048B10-D47B-41EF-8590-407BBEA79FF4}" name="7.25" totalsRowFunction="custom" dataDxfId="338" totalsRowDxfId="337">
      <calculatedColumnFormula>3/24000000*OO[[#This Row],[116 (03JUL1985 09:00:00)-Water Temperature (C)]]*OO[[#This Row],[58]]</calculatedColumnFormula>
      <totalsRowFormula>SUM(Calcs[7.25])</totalsRowFormula>
    </tableColumn>
    <tableColumn id="61" xr3:uid="{475576AD-EAD9-4DDA-AAF1-732FBB613C79}" name="7.375" totalsRowFunction="custom" dataDxfId="336" totalsRowDxfId="335">
      <calculatedColumnFormula>3/24000000*OO[[#This Row],[117 (03JUL1985 12:00:00)-Water Temperature (C)]]*OO[[#This Row],[59]]</calculatedColumnFormula>
      <totalsRowFormula>SUM(Calcs[7.375])</totalsRowFormula>
    </tableColumn>
    <tableColumn id="62" xr3:uid="{E1FCE101-2C70-4FD6-AC4F-D37D930D4B7D}" name="7.5" totalsRowFunction="custom" dataDxfId="334" totalsRowDxfId="333">
      <calculatedColumnFormula>3/24000000*OO[[#This Row],[118 (03JUL1985 15:00:00)-Water Temperature (C)]]*OO[[#This Row],[60]]</calculatedColumnFormula>
      <totalsRowFormula>SUM(Calcs[7.5])</totalsRowFormula>
    </tableColumn>
    <tableColumn id="63" xr3:uid="{213FC30D-7780-4DF2-9070-A1C1541C52E6}" name="7.625" totalsRowFunction="custom" dataDxfId="332" totalsRowDxfId="331">
      <calculatedColumnFormula>3/24000000*OO[[#This Row],[119 (03JUL1985 18:00:00)-Water Temperature (C)]]*OO[[#This Row],[61]]</calculatedColumnFormula>
      <totalsRowFormula>SUM(Calcs[7.625])</totalsRowFormula>
    </tableColumn>
    <tableColumn id="64" xr3:uid="{F1724774-FA93-4506-B6D6-E5865C00DCDE}" name="7.75" totalsRowFunction="custom" dataDxfId="330" totalsRowDxfId="329">
      <calculatedColumnFormula>3/24000000*OO[[#This Row],[120 (03JUL1985 21:00:00)-Water Temperature (C)]]*OO[[#This Row],[62]]</calculatedColumnFormula>
      <totalsRowFormula>SUM(Calcs[7.75])</totalsRowFormula>
    </tableColumn>
    <tableColumn id="65" xr3:uid="{10AB942B-8853-42EB-99AB-FC799531D21D}" name="7.875" totalsRowFunction="custom" dataDxfId="328" totalsRowDxfId="327">
      <calculatedColumnFormula>3/24000000*OO[[#This Row],[121 (04JUL1985 00:00:00)-Water Temperature (C)]]*OO[[#This Row],[63]]</calculatedColumnFormula>
      <totalsRowFormula>SUM(Calcs[7.875])</totalsRowFormula>
    </tableColumn>
    <tableColumn id="66" xr3:uid="{436226F3-A64A-4205-9228-DA3DF3683E8F}" name="8" totalsRowFunction="custom" dataDxfId="326" totalsRowDxfId="325">
      <calculatedColumnFormula>3/24000000*OO[[#This Row],[122 (04JUL1985 03:00:00)-Water Temperature (C)]]*OO[[#This Row],[64]]</calculatedColumnFormula>
      <totalsRowFormula>SUM(Calcs[8])</totalsRowFormula>
    </tableColumn>
    <tableColumn id="67" xr3:uid="{42BE2487-3B4C-460D-8C63-FAAF8C9EEAD0}" name="8.125" totalsRowFunction="custom" dataDxfId="324" totalsRowDxfId="323">
      <calculatedColumnFormula>3/24000000*OO[[#This Row],[123 (04JUL1985 06:00:00)-Water Temperature (C)]]*OO[[#This Row],[65]]</calculatedColumnFormula>
      <totalsRowFormula>SUM(Calcs[8.125])</totalsRowFormula>
    </tableColumn>
    <tableColumn id="68" xr3:uid="{63F271C0-E292-467C-9B91-A447EF1A4B54}" name="8.25" totalsRowFunction="custom" dataDxfId="322" totalsRowDxfId="321">
      <calculatedColumnFormula>3/24000000*OO[[#This Row],[124 (04JUL1985 09:00:00)-Water Temperature (C)]]*OO[[#This Row],[66]]</calculatedColumnFormula>
      <totalsRowFormula>SUM(Calcs[8.25])</totalsRowFormula>
    </tableColumn>
    <tableColumn id="69" xr3:uid="{0DAB288A-D893-4DA5-BF40-FA3777216BB1}" name="8.375" totalsRowFunction="custom" dataDxfId="320" totalsRowDxfId="319">
      <calculatedColumnFormula>3/24000000*OO[[#This Row],[125 (04JUL1985 12:00:00)-Water Temperature (C)]]*OO[[#This Row],[67]]</calculatedColumnFormula>
      <totalsRowFormula>SUM(Calcs[8.375])</totalsRowFormula>
    </tableColumn>
    <tableColumn id="70" xr3:uid="{CEDAC544-3A61-49F6-B60B-C8CB967341E0}" name="8.5" totalsRowFunction="custom" dataDxfId="318" totalsRowDxfId="317">
      <calculatedColumnFormula>3/24000000*OO[[#This Row],[126 (04JUL1985 15:00:00)-Water Temperature (C)]]*OO[[#This Row],[68]]</calculatedColumnFormula>
      <totalsRowFormula>SUM(Calcs[8.5])</totalsRowFormula>
    </tableColumn>
    <tableColumn id="71" xr3:uid="{BE861685-0268-406F-80BD-7340AF41B3FE}" name="8.625" totalsRowFunction="custom" dataDxfId="316" totalsRowDxfId="315">
      <calculatedColumnFormula>3/24000000*OO[[#This Row],[127 (04JUL1985 18:00:00)-Water Temperature (C)]]*OO[[#This Row],[69]]</calculatedColumnFormula>
      <totalsRowFormula>SUM(Calcs[8.625])</totalsRowFormula>
    </tableColumn>
    <tableColumn id="72" xr3:uid="{E1FBA0F9-39FF-4266-B94F-D9D4FC69D6EE}" name="8.75" totalsRowFunction="custom" dataDxfId="314" totalsRowDxfId="313">
      <calculatedColumnFormula>3/24000000*OO[[#This Row],[128 (04JUL1985 21:00:00)-Water Temperature (C)]]*OO[[#This Row],[70]]</calculatedColumnFormula>
      <totalsRowFormula>SUM(Calcs[8.75])</totalsRowFormula>
    </tableColumn>
    <tableColumn id="73" xr3:uid="{4F055F77-679B-4132-88A0-6F1C445B8E2F}" name="8.875" totalsRowFunction="custom" dataDxfId="312" totalsRowDxfId="311">
      <calculatedColumnFormula>3/24000000*OO[[#This Row],[129 (05JUL1985 00:00:00)-Water Temperature (C)]]*OO[[#This Row],[71]]</calculatedColumnFormula>
      <totalsRowFormula>SUM(Calcs[8.875])</totalsRowFormula>
    </tableColumn>
    <tableColumn id="74" xr3:uid="{98E00ED0-EB05-49B7-A822-5642E38E81E6}" name="9" totalsRowFunction="custom" dataDxfId="310" totalsRowDxfId="309">
      <calculatedColumnFormula>3/24000000*OO[[#This Row],[130 (05JUL1985 03:00:00)-Water Temperature (C)]]*OO[[#This Row],[72]]</calculatedColumnFormula>
      <totalsRowFormula>SUM(Calcs[9])</totalsRowFormula>
    </tableColumn>
    <tableColumn id="75" xr3:uid="{E389BF51-C907-4ED5-A639-357BB62EEA9E}" name="9.125" totalsRowFunction="custom" dataDxfId="308" totalsRowDxfId="307">
      <calculatedColumnFormula>3/24000000*OO[[#This Row],[131 (05JUL1985 06:00:00)-Water Temperature (C)]]*OO[[#This Row],[73]]</calculatedColumnFormula>
      <totalsRowFormula>SUM(Calcs[9.125])</totalsRowFormula>
    </tableColumn>
    <tableColumn id="76" xr3:uid="{58F6F613-2C45-4FF9-B015-0FE6A1F995C0}" name="9.25" totalsRowFunction="custom" dataDxfId="306" totalsRowDxfId="305">
      <calculatedColumnFormula>3/24000000*OO[[#This Row],[132 (05JUL1985 09:00:00)-Water Temperature (C)]]*OO[[#This Row],[74]]</calculatedColumnFormula>
      <totalsRowFormula>SUM(Calcs[9.25])</totalsRowFormula>
    </tableColumn>
    <tableColumn id="77" xr3:uid="{81A16C7B-B7AC-4F07-9AFF-4A668AD31970}" name="9.375" totalsRowFunction="custom" dataDxfId="304" totalsRowDxfId="303">
      <calculatedColumnFormula>3/24000000*OO[[#This Row],[133 (05JUL1985 12:00:00)-Water Temperature (C)]]*OO[[#This Row],[75]]</calculatedColumnFormula>
      <totalsRowFormula>SUM(Calcs[9.375])</totalsRowFormula>
    </tableColumn>
    <tableColumn id="78" xr3:uid="{5D075B4F-A302-45CB-8890-D7D666EB356F}" name="9.5" totalsRowFunction="custom" dataDxfId="302" totalsRowDxfId="301">
      <calculatedColumnFormula>3/24000000*OO[[#This Row],[134 (05JUL1985 15:00:00)-Water Temperature (C)]]*OO[[#This Row],[76]]</calculatedColumnFormula>
      <totalsRowFormula>SUM(Calcs[9.5])</totalsRowFormula>
    </tableColumn>
    <tableColumn id="79" xr3:uid="{B97163B4-2F18-4646-A1F7-BD67FD83C7AD}" name="9.625" totalsRowFunction="custom" dataDxfId="300" totalsRowDxfId="299">
      <calculatedColumnFormula>3/24000000*OO[[#This Row],[135 (05JUL1985 18:00:00)-Water Temperature (C)]]*OO[[#This Row],[77]]</calculatedColumnFormula>
      <totalsRowFormula>SUM(Calcs[9.625])</totalsRowFormula>
    </tableColumn>
    <tableColumn id="80" xr3:uid="{68E7A966-E3FB-4A41-8409-CFC1F1BB92A1}" name="9.75" totalsRowFunction="custom" dataDxfId="298" totalsRowDxfId="297">
      <calculatedColumnFormula>3/24000000*OO[[#This Row],[136 (05JUL1985 21:00:00)-Water Temperature (C)]]*OO[[#This Row],[78]]</calculatedColumnFormula>
      <totalsRowFormula>SUM(Calcs[9.75])</totalsRowFormula>
    </tableColumn>
    <tableColumn id="81" xr3:uid="{F34C3B63-D866-4B5A-823D-CD7907244269}" name="9.875" totalsRowFunction="custom" dataDxfId="296" totalsRowDxfId="295">
      <calculatedColumnFormula>3/24000000*OO[[#This Row],[137 (06JUL1985 00:00:00)-Water Temperature (C)]]*OO[[#This Row],[79]]</calculatedColumnFormula>
      <totalsRowFormula>SUM(Calcs[9.875])</totalsRowFormula>
    </tableColumn>
    <tableColumn id="82" xr3:uid="{F81FDE42-F64E-4C8F-B99E-835E81FB34AF}" name="10" totalsRowFunction="custom" dataDxfId="294" totalsRowDxfId="293">
      <calculatedColumnFormula>3/24000000*OO[[#This Row],[138 (06JUL1985 03:00:00)-Water Temperature (C)]]*OO[[#This Row],[80]]</calculatedColumnFormula>
      <totalsRowFormula>SUM(Calcs[10])</totalsRowFormula>
    </tableColumn>
    <tableColumn id="83" xr3:uid="{CDE11BC9-CB8A-4A6C-9E99-23FB834E52C3}" name="10.125" totalsRowFunction="custom" dataDxfId="292" totalsRowDxfId="291">
      <calculatedColumnFormula>3/24000000*OO[[#This Row],[139 (06JUL1985 06:00:00)-Water Temperature (C)]]*OO[[#This Row],[81]]</calculatedColumnFormula>
      <totalsRowFormula>SUM(Calcs[10.125])</totalsRowFormula>
    </tableColumn>
    <tableColumn id="84" xr3:uid="{01BC195C-3393-464D-A2A9-8DEA89C69E81}" name="10.25" totalsRowFunction="custom" dataDxfId="290" totalsRowDxfId="289">
      <calculatedColumnFormula>3/24000000*OO[[#This Row],[140 (06JUL1985 09:00:00)-Water Temperature (C)]]*OO[[#This Row],[82]]</calculatedColumnFormula>
      <totalsRowFormula>SUM(Calcs[10.25])</totalsRowFormula>
    </tableColumn>
    <tableColumn id="85" xr3:uid="{96AF5CA8-B344-46B5-882E-BBA176519F0D}" name="10.375" totalsRowFunction="custom" dataDxfId="288" totalsRowDxfId="287">
      <calculatedColumnFormula>3/24000000*OO[[#This Row],[141 (06JUL1985 12:00:00)-Water Temperature (C)]]*OO[[#This Row],[83]]</calculatedColumnFormula>
      <totalsRowFormula>SUM(Calcs[10.375])</totalsRowFormula>
    </tableColumn>
    <tableColumn id="86" xr3:uid="{F79C055A-C26B-43FA-8EE6-EC30147AADFE}" name="10.5" totalsRowFunction="custom" dataDxfId="286" totalsRowDxfId="285">
      <calculatedColumnFormula>3/24000000*OO[[#This Row],[142 (06JUL1985 15:00:00)-Water Temperature (C)]]*OO[[#This Row],[84]]</calculatedColumnFormula>
      <totalsRowFormula>SUM(Calcs[10.5])</totalsRowFormula>
    </tableColumn>
    <tableColumn id="87" xr3:uid="{D6BEDCB3-72DB-4A19-8DB1-14FEB4ACADEA}" name="10.625" totalsRowFunction="custom" dataDxfId="284" totalsRowDxfId="283">
      <calculatedColumnFormula>3/24000000*OO[[#This Row],[143 (06JUL1985 18:00:00)-Water Temperature (C)]]*OO[[#This Row],[85]]</calculatedColumnFormula>
      <totalsRowFormula>SUM(Calcs[10.625])</totalsRowFormula>
    </tableColumn>
    <tableColumn id="88" xr3:uid="{9A112A94-298E-40FD-A1E8-97C4C30A71E5}" name="10.75" totalsRowFunction="custom" dataDxfId="282" totalsRowDxfId="281">
      <calculatedColumnFormula>3/24000000*OO[[#This Row],[144 (06JUL1985 21:00:00)-Water Temperature (C)]]*OO[[#This Row],[86]]</calculatedColumnFormula>
      <totalsRowFormula>SUM(Calcs[10.75])</totalsRowFormula>
    </tableColumn>
    <tableColumn id="89" xr3:uid="{F7B15BDA-FD31-4552-A049-A40031C44AE0}" name="10.875" totalsRowFunction="custom" dataDxfId="280" totalsRowDxfId="279">
      <calculatedColumnFormula>3/24000000*OO[[#This Row],[145 (07JUL1985 00:00:00)-Water Temperature (C)]]*OO[[#This Row],[87]]</calculatedColumnFormula>
      <totalsRowFormula>SUM(Calcs[10.875])</totalsRowFormula>
    </tableColumn>
    <tableColumn id="90" xr3:uid="{726C4A7A-696C-4294-8F45-BA3D4893D8CE}" name="11" totalsRowFunction="custom" dataDxfId="278" totalsRowDxfId="277">
      <calculatedColumnFormula>3/24000000*OO[[#This Row],[146 (07JUL1985 03:00:00)-Water Temperature (C)]]*OO[[#This Row],[88]]</calculatedColumnFormula>
      <totalsRowFormula>SUM(Calcs[11])</totalsRowFormula>
    </tableColumn>
    <tableColumn id="91" xr3:uid="{83C48C91-6224-47E3-B825-5D6F53AB0E49}" name="11.125" totalsRowFunction="custom" dataDxfId="276" totalsRowDxfId="275">
      <calculatedColumnFormula>3/24000000*OO[[#This Row],[147 (07JUL1985 06:00:00)-Water Temperature (C)]]*OO[[#This Row],[89]]</calculatedColumnFormula>
      <totalsRowFormula>SUM(Calcs[11.125])</totalsRowFormula>
    </tableColumn>
    <tableColumn id="92" xr3:uid="{44FBCC9A-21FF-4994-9E42-875A345BA519}" name="11.25" totalsRowFunction="custom" dataDxfId="274" totalsRowDxfId="273">
      <calculatedColumnFormula>3/24000000*OO[[#This Row],[148 (07JUL1985 09:00:00)-Water Temperature (C)]]*OO[[#This Row],[90]]</calculatedColumnFormula>
      <totalsRowFormula>SUM(Calcs[11.25])</totalsRowFormula>
    </tableColumn>
    <tableColumn id="93" xr3:uid="{CC6753D1-A3C3-4915-81C8-2BAA3FACB1ED}" name="11.375" totalsRowFunction="custom" dataDxfId="272" totalsRowDxfId="271">
      <calculatedColumnFormula>3/24000000*OO[[#This Row],[149 (07JUL1985 12:00:00)-Water Temperature (C)]]*OO[[#This Row],[91]]</calculatedColumnFormula>
      <totalsRowFormula>SUM(Calcs[11.375])</totalsRowFormula>
    </tableColumn>
    <tableColumn id="94" xr3:uid="{D6CC39EE-4CAB-4A7B-A594-6BA4E1B333FE}" name="11.5" totalsRowFunction="custom" dataDxfId="270" totalsRowDxfId="269">
      <calculatedColumnFormula>3/24000000*OO[[#This Row],[150 (07JUL1985 15:00:00)-Water Temperature (C)]]*OO[[#This Row],[92]]</calculatedColumnFormula>
      <totalsRowFormula>SUM(Calcs[11.5])</totalsRowFormula>
    </tableColumn>
    <tableColumn id="95" xr3:uid="{28E6E5DE-E321-4AFE-8B2F-424C603F8AF8}" name="11.625" totalsRowFunction="custom" dataDxfId="268" totalsRowDxfId="267">
      <calculatedColumnFormula>3/24000000*OO[[#This Row],[151 (07JUL1985 18:00:00)-Water Temperature (C)]]*OO[[#This Row],[93]]</calculatedColumnFormula>
      <totalsRowFormula>SUM(Calcs[11.625])</totalsRowFormula>
    </tableColumn>
    <tableColumn id="96" xr3:uid="{818F1A88-AE1B-4CF8-9D9F-3DC8F6602ADA}" name="11.75" totalsRowFunction="custom" dataDxfId="266" totalsRowDxfId="265">
      <calculatedColumnFormula>3/24000000*OO[[#This Row],[152 (07JUL1985 21:00:00)-Water Temperature (C)]]*OO[[#This Row],[94]]</calculatedColumnFormula>
      <totalsRowFormula>SUM(Calcs[11.75])</totalsRowFormula>
    </tableColumn>
    <tableColumn id="97" xr3:uid="{61096064-B3DA-4236-A6DF-D4A14B8E74EB}" name="11.875" totalsRowFunction="custom" dataDxfId="264" totalsRowDxfId="263">
      <calculatedColumnFormula>3/24000000*OO[[#This Row],[153 (08JUL1985 00:00:00)-Water Temperature (C)]]*OO[[#This Row],[95]]</calculatedColumnFormula>
      <totalsRowFormula>SUM(Calcs[11.875])</totalsRowFormula>
    </tableColumn>
    <tableColumn id="98" xr3:uid="{97A24A32-3925-489F-AD68-BA6578379E58}" name="12" totalsRowFunction="custom" dataDxfId="262" totalsRowDxfId="261">
      <calculatedColumnFormula>3/24000000*OO[[#This Row],[154 (08JUL1985 03:00:00)-Water Temperature (C)]]*OO[[#This Row],[96]]</calculatedColumnFormula>
      <totalsRowFormula>SUM(Calcs[12])</totalsRowFormula>
    </tableColumn>
    <tableColumn id="99" xr3:uid="{252BD1E6-AC03-4D33-978E-7AFAA5DB5849}" name="12.125" totalsRowFunction="custom" dataDxfId="260" totalsRowDxfId="259">
      <calculatedColumnFormula>3/24000000*OO[[#This Row],[155 (08JUL1985 06:00:00)-Water Temperature (C)]]*OO[[#This Row],[97]]</calculatedColumnFormula>
      <totalsRowFormula>SUM(Calcs[12.125])</totalsRowFormula>
    </tableColumn>
    <tableColumn id="100" xr3:uid="{DC46233E-8268-4828-BDC8-D8EAF30433FC}" name="12.25" totalsRowFunction="custom" dataDxfId="258" totalsRowDxfId="257">
      <calculatedColumnFormula>3/24000000*OO[[#This Row],[156 (08JUL1985 09:00:00)-Water Temperature (C)]]*OO[[#This Row],[98]]</calculatedColumnFormula>
      <totalsRowFormula>SUM(Calcs[12.25])</totalsRowFormula>
    </tableColumn>
    <tableColumn id="101" xr3:uid="{3A501232-0519-4B57-A825-F611047F6E62}" name="12.375" totalsRowFunction="custom" dataDxfId="256" totalsRowDxfId="255">
      <calculatedColumnFormula>3/24000000*OO[[#This Row],[157 (08JUL1985 12:00:00)-Water Temperature (C)]]*OO[[#This Row],[99]]</calculatedColumnFormula>
      <totalsRowFormula>SUM(Calcs[12.375])</totalsRowFormula>
    </tableColumn>
    <tableColumn id="102" xr3:uid="{784ADD76-EAC2-447A-8B02-C0D726DDA09D}" name="12.5" totalsRowFunction="custom" dataDxfId="254" totalsRowDxfId="253">
      <totalsRowFormula>SUM(Calcs[12.5])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2BDB82-438A-43FF-9460-3FA49A8CC155}" name="Out_1" displayName="Out_1" ref="A1:CV101" totalsRowShown="0" headerRowDxfId="252" headerRowBorderDxfId="250" tableBorderDxfId="251">
  <autoFilter ref="A1:CV101" xr:uid="{2199D71B-2127-4BD8-BBB4-6547596FE24F}"/>
  <tableColumns count="100">
    <tableColumn id="1" xr3:uid="{7C19BFF1-1C70-47ED-8BE2-8DF3560F6887}" name="Drift Time (days)" dataDxfId="249"/>
    <tableColumn id="2" xr3:uid="{E87BF046-2C4E-482A-AE95-6B85B84C4BE8}" name="NA_11_HP" dataDxfId="248"/>
    <tableColumn id="3" xr3:uid="{91A108E6-CB28-4ADF-BF3A-AE1B14818C86}" name="Column1" dataDxfId="247"/>
    <tableColumn id="4" xr3:uid="{2C78EB5F-59B3-4BBE-A722-E851871864A3}" name="Column2" dataDxfId="246" dataCellStyle="Percent"/>
    <tableColumn id="5" xr3:uid="{4F344E35-19E3-4CD6-92DF-7B5CADF08834}" name="NA_11_H" dataDxfId="245"/>
    <tableColumn id="6" xr3:uid="{F329AF2A-0C89-4DE4-B747-68367EF35108}" name="Column3" dataDxfId="244"/>
    <tableColumn id="7" xr3:uid="{781410C4-F0D4-4F60-9A88-00315449756C}" name="Column4" dataDxfId="243" dataCellStyle="Percent"/>
    <tableColumn id="8" xr3:uid="{5C724C83-082E-4409-82A5-45E1F55D2DFA}" name="NA_11_M" dataDxfId="242"/>
    <tableColumn id="9" xr3:uid="{5BDD3A40-4768-43D5-9539-355A45FD90C9}" name="Column5" dataDxfId="241"/>
    <tableColumn id="10" xr3:uid="{8EE4ACD1-7CB4-4248-A051-D3DF834A6AC8}" name="Column6" dataDxfId="240" dataCellStyle="Percent"/>
    <tableColumn id="11" xr3:uid="{267B5329-5020-4237-9D5B-A77015D6F114}" name="NA_11_L" dataDxfId="239"/>
    <tableColumn id="12" xr3:uid="{7E4F9A1D-FA90-44F2-A2C5-1B7C7C532B07}" name="Column7" dataDxfId="238"/>
    <tableColumn id="13" xr3:uid="{367F4962-FBE5-4EAC-B58D-589AEBDF2903}" name="Column8" dataDxfId="237" dataCellStyle="Percent"/>
    <tableColumn id="14" xr3:uid="{284B32DA-51FB-47FF-A1E7-149BAD2D75C9}" name="Alt2a_11_M" dataDxfId="236"/>
    <tableColumn id="15" xr3:uid="{5E90B253-52B4-414D-BBB4-11A58D1A7F87}" name="Column9" dataDxfId="235"/>
    <tableColumn id="16" xr3:uid="{BA4A2774-CD41-4692-BB3B-7758EF46146C}" name="Column10" dataDxfId="234" dataCellStyle="Percent"/>
    <tableColumn id="17" xr3:uid="{BBF0BA66-72EC-4F2F-9946-72BBD24ED6D0}" name="NA_75_HP" dataDxfId="233"/>
    <tableColumn id="18" xr3:uid="{814A348C-2021-4113-99CB-EC07C3522154}" name="Column11" dataDxfId="232"/>
    <tableColumn id="19" xr3:uid="{168341DC-6803-4498-9C8C-68CBEB833206}" name="Column12" dataDxfId="231" dataCellStyle="Percent"/>
    <tableColumn id="20" xr3:uid="{ABF8CCB7-0D87-457E-A983-DA5E28490239}" name="NA_75_H" dataDxfId="230"/>
    <tableColumn id="21" xr3:uid="{A8FC4C53-EEF8-4CE6-80CB-2C3383AAE124}" name="Column13" dataDxfId="229"/>
    <tableColumn id="22" xr3:uid="{6752BFD0-E8F4-4B66-BD0B-CED15EB9023A}" name="Column14" dataDxfId="228" dataCellStyle="Percent"/>
    <tableColumn id="23" xr3:uid="{560B1385-CA7A-4E07-A5E8-C9E1BA002EA3}" name="NA_75_M" dataDxfId="227"/>
    <tableColumn id="24" xr3:uid="{6190412F-E57F-4E6B-8695-655AA0E37DB2}" name="Column15" dataDxfId="226"/>
    <tableColumn id="25" xr3:uid="{5473F6B5-8BED-49CC-84C2-8099E4BB82A8}" name="Column16" dataDxfId="225" dataCellStyle="Percent"/>
    <tableColumn id="26" xr3:uid="{B76476FC-FFD7-49EE-9E31-029964EA8E9D}" name="NA_75_L" dataDxfId="224"/>
    <tableColumn id="27" xr3:uid="{2F863E49-6908-4C23-AE15-9C7B56079277}" name="Column17" dataDxfId="223"/>
    <tableColumn id="28" xr3:uid="{E9E1ECC2-0042-4A4F-A3DC-5DC9479A8EF9}" name="Column18" dataDxfId="222" dataCellStyle="Percent"/>
    <tableColumn id="92" xr3:uid="{80CAF3CC-B9D3-4057-A516-C23843FF9A9D}" name="NA_75_LF" dataDxfId="162" dataCellStyle="Percent"/>
    <tableColumn id="93" xr3:uid="{06D17AD0-6CB4-4A5C-90D5-568A4DA27C69}" name="Column19" dataDxfId="161" dataCellStyle="Percent"/>
    <tableColumn id="94" xr3:uid="{5A3ED1B7-63EB-4F81-AA2C-CB6E83C15BBD}" name="Column20" dataDxfId="160" dataCellStyle="Percent"/>
    <tableColumn id="95" xr3:uid="{875BCB2D-58FC-4C1A-AE6A-B3E8B784C624}" name="Column192" dataDxfId="156" dataCellStyle="Percent"/>
    <tableColumn id="96" xr3:uid="{EE0A2CF9-8704-4C5F-ACD5-9279596B4DCB}" name="Column202" dataDxfId="155" dataCellStyle="Percent"/>
    <tableColumn id="97" xr3:uid="{F4DAF11E-545E-4481-9BEC-135850B5A184}" name="Column21" dataDxfId="154" dataCellStyle="Percent"/>
    <tableColumn id="98" xr3:uid="{00C26FEA-33A1-44FD-B4D4-D9CBD3AA3B7F}" name="Column22" dataDxfId="159" dataCellStyle="Percent"/>
    <tableColumn id="99" xr3:uid="{FECC3118-310F-4DFF-85DD-8A92BFB6DD78}" name="Column23" dataDxfId="158" dataCellStyle="Percent"/>
    <tableColumn id="100" xr3:uid="{4B4C739F-9F70-4D61-AC09-63B10E0A48C0}" name="Column24" dataDxfId="157" dataCellStyle="Percent"/>
    <tableColumn id="29" xr3:uid="{48318228-030C-4FF9-A984-2C54CB68962A}" name="Column25" dataDxfId="221"/>
    <tableColumn id="30" xr3:uid="{4DE9110B-34EC-430A-98AF-4125D20EAFBB}" name="Column26" dataDxfId="220"/>
    <tableColumn id="31" xr3:uid="{7050A2BC-8D6D-469E-9BE5-4C4108C7FF4D}" name="Column27" dataDxfId="219" dataCellStyle="Percent"/>
    <tableColumn id="32" xr3:uid="{D3EAF722-918C-4D52-A4F9-D8437EBC9715}" name="Column28" dataDxfId="218"/>
    <tableColumn id="33" xr3:uid="{C32E5061-74D9-4E35-B9C2-374C8EE47776}" name="Column29" dataDxfId="217"/>
    <tableColumn id="34" xr3:uid="{D0107D6F-7375-4DDE-BCD1-D75850C99506}" name="Column30" dataDxfId="216" dataCellStyle="Percent"/>
    <tableColumn id="35" xr3:uid="{4023060A-C8BB-452A-8425-09365330E4EC}" name="Column31" dataDxfId="215"/>
    <tableColumn id="36" xr3:uid="{5EE461B6-76A1-4580-B31B-EA20F5080C02}" name="Column32" dataDxfId="214"/>
    <tableColumn id="37" xr3:uid="{074ADF7A-5D06-4E06-95F7-227B03BDA3B9}" name="Column33" dataDxfId="213" dataCellStyle="Percent"/>
    <tableColumn id="38" xr3:uid="{FD79DACB-7EEB-42DD-9FA2-73E16643DF99}" name="Column34" dataDxfId="212"/>
    <tableColumn id="39" xr3:uid="{B406D3D0-E0DA-448D-9617-0624A5C1C41A}" name="Column35" dataDxfId="211"/>
    <tableColumn id="40" xr3:uid="{11510414-D00B-4882-B436-E1D52640DE10}" name="Column36" dataDxfId="210" dataCellStyle="Percent"/>
    <tableColumn id="41" xr3:uid="{B137E9D3-460F-420D-A9C6-428C3BC3E8AB}" name="Column37" dataDxfId="209"/>
    <tableColumn id="42" xr3:uid="{DFEE111C-67EC-456E-BC78-B209CDC8BDE7}" name="Column38" dataDxfId="208"/>
    <tableColumn id="43" xr3:uid="{A449AAB7-A00C-45F8-BA95-4BE419C8B9ED}" name="Column39" dataDxfId="207" dataCellStyle="Percent"/>
    <tableColumn id="44" xr3:uid="{9732F643-B021-406E-8CC9-1BB93F078465}" name="Column40" dataDxfId="206"/>
    <tableColumn id="45" xr3:uid="{2C235EF1-C1E5-4D49-87C5-B5C765D22E67}" name="Column41" dataDxfId="205"/>
    <tableColumn id="46" xr3:uid="{3F4AA92D-515B-43B5-920D-7651F2FF7164}" name="Column42" dataDxfId="204" dataCellStyle="Percent"/>
    <tableColumn id="47" xr3:uid="{7F3F5A7C-EC55-414F-A0FD-92DB330F945D}" name="Column43" dataDxfId="203"/>
    <tableColumn id="48" xr3:uid="{564BD9C8-5E99-4932-9474-C786F3964CEA}" name="Column44" dataDxfId="202"/>
    <tableColumn id="49" xr3:uid="{AA0194B8-80F7-4287-AE8B-F8A390581078}" name="Column45" dataDxfId="201" dataCellStyle="Percent"/>
    <tableColumn id="50" xr3:uid="{A4B5A773-B313-4E12-BD07-FA2B63920368}" name="Column46" dataDxfId="200"/>
    <tableColumn id="51" xr3:uid="{EF9AF793-6A6C-484B-9E76-05C3503E5325}" name="Column47" dataDxfId="199"/>
    <tableColumn id="52" xr3:uid="{1064BFB5-EE4C-492B-96AE-A3DC68ED2FBA}" name="Column48" dataDxfId="198" dataCellStyle="Percent"/>
    <tableColumn id="53" xr3:uid="{2EEB5E84-99F2-4DF1-AC66-8E70AC6AD75D}" name="Column49" dataDxfId="197"/>
    <tableColumn id="54" xr3:uid="{23F0C7AF-8BBD-4E5A-84FD-514F5464448E}" name="Column50" dataDxfId="196"/>
    <tableColumn id="55" xr3:uid="{425D07A6-A134-45FB-91C2-D43BBBA6A24F}" name="Column51" dataDxfId="195" dataCellStyle="Percent"/>
    <tableColumn id="56" xr3:uid="{B6B63CDF-3DBB-4C8A-A7EE-1E84D42448AE}" name="Column52" dataDxfId="194"/>
    <tableColumn id="57" xr3:uid="{D239C1CC-6CC1-4255-9200-37E3E1090DED}" name="Column53" dataDxfId="193"/>
    <tableColumn id="58" xr3:uid="{50716682-7E1B-41AB-A5C3-E19D4630485B}" name="Column54" dataDxfId="192" dataCellStyle="Percent"/>
    <tableColumn id="59" xr3:uid="{746C3BCD-5F84-4E3F-8EF7-6C3C654DAEED}" name="Column55" dataDxfId="191"/>
    <tableColumn id="60" xr3:uid="{1DD1F0B3-CB1C-4182-A2F2-2A891D37A0DC}" name="Column56" dataDxfId="190"/>
    <tableColumn id="61" xr3:uid="{F739EA26-75AC-4989-9BD7-B3F7206CE293}" name="Column57" dataDxfId="189" dataCellStyle="Percent"/>
    <tableColumn id="62" xr3:uid="{11EC330E-B285-4C35-9623-B1E854FB78FF}" name="Column58" dataDxfId="188"/>
    <tableColumn id="63" xr3:uid="{23578945-E955-4B0F-AF63-E9E135C9DA0A}" name="Column59" dataDxfId="187"/>
    <tableColumn id="64" xr3:uid="{02BBAFBF-9DB5-4D05-865B-18A067D287EC}" name="Column60" dataDxfId="186" dataCellStyle="Percent"/>
    <tableColumn id="65" xr3:uid="{1213EC21-579F-4EC4-887D-64A5D7090A72}" name="Column61" dataDxfId="185"/>
    <tableColumn id="66" xr3:uid="{A2FD8F36-0EB8-4F20-BFBD-688EF59CB69F}" name="Column62" dataDxfId="184"/>
    <tableColumn id="67" xr3:uid="{532CA3C7-3978-408F-B03A-8A0D8E70AD3E}" name="Column63" dataDxfId="183" dataCellStyle="Percent"/>
    <tableColumn id="68" xr3:uid="{041B66CC-F989-4486-BEE4-8DB7190C8781}" name="Column64" dataDxfId="182"/>
    <tableColumn id="69" xr3:uid="{C18AB099-042A-4880-9CC1-E51380120985}" name="Column65" dataDxfId="181"/>
    <tableColumn id="70" xr3:uid="{FA10C2DA-DA0B-47E0-BEFF-6B3C89E6DAD4}" name="Column66" dataDxfId="180" dataCellStyle="Percent"/>
    <tableColumn id="71" xr3:uid="{0DAAECBF-E78A-4FF9-BB50-86DD6D9E3B5C}" name="Column67" dataDxfId="179"/>
    <tableColumn id="72" xr3:uid="{D0EC9232-B2C5-4423-A757-9615B6D0559D}" name="Column68" dataDxfId="178"/>
    <tableColumn id="73" xr3:uid="{32C0833A-8944-4397-8029-E591167DF331}" name="Column69" dataDxfId="177" dataCellStyle="Percent"/>
    <tableColumn id="74" xr3:uid="{D655751A-C8EA-4A4F-8B83-3E9C557EDA51}" name="Column70" dataDxfId="176"/>
    <tableColumn id="75" xr3:uid="{7BE7D6A1-6F05-4BA2-AEB8-B46D0FAC9511}" name="Column71" dataDxfId="175"/>
    <tableColumn id="76" xr3:uid="{DD1725E7-830C-4F9E-B620-C851A82ABFE2}" name="Column72" dataDxfId="174" dataCellStyle="Percent"/>
    <tableColumn id="77" xr3:uid="{564FF1AB-B40D-4F49-89F0-DB7FA0F89E3E}" name="Column73" dataDxfId="173"/>
    <tableColumn id="78" xr3:uid="{0B2E3813-AFAC-462D-8B40-420E2AC3700C}" name="Column74" dataDxfId="172"/>
    <tableColumn id="79" xr3:uid="{2F88D97A-C525-4D99-B7F0-2F8AA30A9F78}" name="Column75" dataDxfId="171" dataCellStyle="Percent"/>
    <tableColumn id="80" xr3:uid="{BEA3485A-789A-470D-A758-51446E90C80F}" name="Column76" dataDxfId="170"/>
    <tableColumn id="81" xr3:uid="{F472822F-CFF9-4178-87BD-D61AF1D7DFE3}" name="Column77" dataDxfId="169"/>
    <tableColumn id="82" xr3:uid="{908FFED4-003D-419B-8195-0E57B0905DB0}" name="Column78" dataDxfId="168" dataCellStyle="Percent"/>
    <tableColumn id="83" xr3:uid="{2FE2A773-8194-44CE-83EF-1B33B95FF531}" name="Column79" dataDxfId="165"/>
    <tableColumn id="84" xr3:uid="{6EF373A6-3E3E-4471-A517-76C810DEBE8F}" name="Column80" dataDxfId="164" dataCellStyle="Percent"/>
    <tableColumn id="85" xr3:uid="{5936D1A4-46B7-45C4-AF5E-48C45469A754}" name="Column81" dataDxfId="163"/>
    <tableColumn id="86" xr3:uid="{1AAB520A-D623-4EAA-A91F-A2638FA2EA90}" name="Column82" dataDxfId="167"/>
    <tableColumn id="87" xr3:uid="{7E49F484-F044-496F-BFE2-AB6A60D1AE85}" name="Column83"/>
    <tableColumn id="88" xr3:uid="{3499D926-84D3-4E73-9E4A-5E50D03795BE}" name="Column84" dataDxfId="166"/>
    <tableColumn id="89" xr3:uid="{49BA896D-4AEA-4260-9C8E-3087575A4CC2}" name="Column85"/>
    <tableColumn id="90" xr3:uid="{98BD38A5-436D-4747-8C6E-36E996B79686}" name="Column86"/>
    <tableColumn id="91" xr3:uid="{DCC49C07-32EE-46A5-BA58-0E7B8100E3C5}" name="Column8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1218-6944-493C-ABEA-272C6ADF87B6}">
  <sheetPr>
    <tabColor rgb="FFFFFF00"/>
  </sheetPr>
  <dimension ref="A1:PK568"/>
  <sheetViews>
    <sheetView workbookViewId="0">
      <pane ySplit="1" topLeftCell="A2" activePane="bottomLeft" state="frozen"/>
      <selection pane="bottomLeft" activeCell="A2" sqref="A2:OK565"/>
    </sheetView>
  </sheetViews>
  <sheetFormatPr defaultRowHeight="14.5" x14ac:dyDescent="0.35"/>
  <cols>
    <col min="1" max="1" width="10.26953125" customWidth="1"/>
    <col min="5" max="5" width="12.26953125" customWidth="1"/>
    <col min="6" max="9" width="12.26953125" style="5" customWidth="1"/>
    <col min="10" max="13" width="12.26953125" customWidth="1"/>
    <col min="14" max="17" width="12.26953125" style="5" customWidth="1"/>
    <col min="18" max="21" width="12.26953125" customWidth="1"/>
    <col min="22" max="25" width="12.26953125" style="5" customWidth="1"/>
    <col min="26" max="29" width="12.26953125" customWidth="1"/>
    <col min="30" max="33" width="12.26953125" style="5" customWidth="1"/>
    <col min="34" max="37" width="12.26953125" customWidth="1"/>
    <col min="38" max="41" width="12.26953125" style="5" customWidth="1"/>
    <col min="42" max="45" width="12.26953125" customWidth="1"/>
    <col min="46" max="49" width="12.26953125" style="5" customWidth="1"/>
    <col min="50" max="53" width="12.26953125" customWidth="1"/>
    <col min="54" max="57" width="12.26953125" style="5" customWidth="1"/>
    <col min="58" max="61" width="12.26953125" customWidth="1"/>
    <col min="62" max="65" width="12.26953125" style="5" customWidth="1"/>
    <col min="66" max="69" width="12.26953125" customWidth="1"/>
    <col min="70" max="73" width="12.26953125" style="5" customWidth="1"/>
    <col min="74" max="77" width="12.26953125" customWidth="1"/>
    <col min="78" max="81" width="12.26953125" style="5" customWidth="1"/>
    <col min="82" max="85" width="12.26953125" customWidth="1"/>
    <col min="86" max="89" width="12.26953125" style="5" customWidth="1"/>
    <col min="90" max="93" width="12.26953125" customWidth="1"/>
    <col min="94" max="97" width="12.26953125" style="5" customWidth="1"/>
    <col min="98" max="101" width="12.26953125" customWidth="1"/>
    <col min="102" max="105" width="12.26953125" style="5" customWidth="1"/>
    <col min="106" max="109" width="12.26953125" customWidth="1"/>
    <col min="110" max="113" width="12.26953125" style="5" customWidth="1"/>
    <col min="114" max="117" width="12.26953125" customWidth="1"/>
    <col min="118" max="121" width="12.26953125" style="5" customWidth="1"/>
    <col min="122" max="125" width="12.26953125" customWidth="1"/>
    <col min="126" max="129" width="12.26953125" style="5" customWidth="1"/>
    <col min="130" max="133" width="12.26953125" customWidth="1"/>
    <col min="134" max="137" width="12.26953125" style="5" customWidth="1"/>
    <col min="138" max="141" width="12.26953125" customWidth="1"/>
    <col min="142" max="145" width="12.26953125" style="5" customWidth="1"/>
    <col min="146" max="149" width="12.26953125" customWidth="1"/>
    <col min="150" max="153" width="12.26953125" style="5" customWidth="1"/>
    <col min="154" max="157" width="12.26953125" customWidth="1"/>
    <col min="158" max="161" width="12.26953125" style="5" customWidth="1"/>
    <col min="162" max="165" width="12.26953125" customWidth="1"/>
    <col min="166" max="169" width="12.26953125" style="5" customWidth="1"/>
    <col min="170" max="173" width="12.26953125" customWidth="1"/>
    <col min="174" max="177" width="12.26953125" style="5" customWidth="1"/>
    <col min="178" max="181" width="12.26953125" customWidth="1"/>
    <col min="182" max="185" width="12.26953125" style="5" customWidth="1"/>
    <col min="186" max="189" width="12.26953125" customWidth="1"/>
    <col min="190" max="193" width="12.26953125" style="5" customWidth="1"/>
    <col min="194" max="197" width="12.26953125" customWidth="1"/>
    <col min="198" max="201" width="12.26953125" style="5" customWidth="1"/>
    <col min="202" max="205" width="12.26953125" customWidth="1"/>
    <col min="206" max="209" width="12.26953125" style="5" customWidth="1"/>
    <col min="210" max="213" width="12.26953125" customWidth="1"/>
    <col min="214" max="217" width="12.26953125" style="5" customWidth="1"/>
    <col min="218" max="221" width="12.26953125" customWidth="1"/>
    <col min="222" max="225" width="12.26953125" style="5" customWidth="1"/>
    <col min="226" max="229" width="12.26953125" customWidth="1"/>
    <col min="230" max="233" width="12.26953125" style="5" customWidth="1"/>
    <col min="234" max="237" width="12.26953125" customWidth="1"/>
    <col min="238" max="241" width="12.26953125" style="5" customWidth="1"/>
    <col min="242" max="245" width="12.26953125" customWidth="1"/>
    <col min="246" max="249" width="12.26953125" style="5" customWidth="1"/>
    <col min="250" max="253" width="12.26953125" customWidth="1"/>
    <col min="254" max="257" width="12.26953125" style="5" customWidth="1"/>
    <col min="258" max="261" width="12.26953125" customWidth="1"/>
    <col min="262" max="265" width="12.26953125" style="5" customWidth="1"/>
    <col min="266" max="269" width="12.26953125" customWidth="1"/>
    <col min="270" max="273" width="12.26953125" style="5" customWidth="1"/>
    <col min="274" max="277" width="12.26953125" customWidth="1"/>
    <col min="278" max="281" width="12.26953125" style="5" customWidth="1"/>
    <col min="282" max="285" width="12.26953125" customWidth="1"/>
    <col min="286" max="289" width="12.26953125" style="5" customWidth="1"/>
    <col min="290" max="293" width="12.26953125" customWidth="1"/>
    <col min="294" max="297" width="12.26953125" style="5" customWidth="1"/>
    <col min="298" max="301" width="12.26953125" customWidth="1"/>
    <col min="302" max="305" width="12.26953125" style="5" customWidth="1"/>
    <col min="306" max="309" width="12.26953125" customWidth="1"/>
    <col min="310" max="313" width="12.26953125" style="5" customWidth="1"/>
    <col min="314" max="317" width="12.26953125" customWidth="1"/>
    <col min="318" max="321" width="12.26953125" style="5" customWidth="1"/>
    <col min="322" max="325" width="12.26953125" customWidth="1"/>
    <col min="326" max="329" width="12.26953125" style="5" customWidth="1"/>
    <col min="330" max="333" width="12.26953125" customWidth="1"/>
    <col min="334" max="337" width="12.26953125" style="5" customWidth="1"/>
    <col min="338" max="341" width="12.26953125" customWidth="1"/>
    <col min="342" max="345" width="12.26953125" style="5" customWidth="1"/>
    <col min="346" max="349" width="12.26953125" customWidth="1"/>
    <col min="350" max="353" width="12.26953125" style="5" customWidth="1"/>
    <col min="354" max="357" width="12.26953125" customWidth="1"/>
    <col min="358" max="361" width="12.26953125" style="5" customWidth="1"/>
    <col min="362" max="365" width="12.26953125" customWidth="1"/>
    <col min="366" max="369" width="12.26953125" style="5" customWidth="1"/>
    <col min="370" max="373" width="12.26953125" customWidth="1"/>
    <col min="374" max="377" width="12.26953125" style="5" customWidth="1"/>
    <col min="378" max="381" width="12.26953125" customWidth="1"/>
    <col min="382" max="385" width="12.26953125" style="5" customWidth="1"/>
    <col min="386" max="389" width="12.26953125" customWidth="1"/>
    <col min="390" max="393" width="12.26953125" style="5" customWidth="1"/>
    <col min="394" max="397" width="12.26953125" customWidth="1"/>
    <col min="398" max="401" width="12.26953125" style="5" customWidth="1"/>
  </cols>
  <sheetData>
    <row r="1" spans="1:401" s="2" customFormat="1" ht="101.5" x14ac:dyDescent="0.35">
      <c r="A1" s="2" t="s">
        <v>870</v>
      </c>
      <c r="B1" s="2" t="s">
        <v>0</v>
      </c>
      <c r="C1" s="2" t="s">
        <v>1</v>
      </c>
      <c r="D1" s="2" t="s">
        <v>2</v>
      </c>
      <c r="E1" s="2" t="s">
        <v>3</v>
      </c>
      <c r="F1" s="4" t="s">
        <v>573</v>
      </c>
      <c r="G1" s="4" t="s">
        <v>574</v>
      </c>
      <c r="H1" s="4" t="s">
        <v>575</v>
      </c>
      <c r="I1" s="4" t="s">
        <v>878</v>
      </c>
      <c r="J1" s="2" t="s">
        <v>576</v>
      </c>
      <c r="K1" s="2" t="s">
        <v>577</v>
      </c>
      <c r="L1" s="2" t="s">
        <v>578</v>
      </c>
      <c r="M1" s="2" t="s">
        <v>886</v>
      </c>
      <c r="N1" s="4" t="s">
        <v>579</v>
      </c>
      <c r="O1" s="4" t="s">
        <v>580</v>
      </c>
      <c r="P1" s="4" t="s">
        <v>581</v>
      </c>
      <c r="Q1" s="4" t="s">
        <v>894</v>
      </c>
      <c r="R1" s="2" t="s">
        <v>582</v>
      </c>
      <c r="S1" s="2" t="s">
        <v>583</v>
      </c>
      <c r="T1" s="2" t="s">
        <v>584</v>
      </c>
      <c r="U1" s="2" t="s">
        <v>902</v>
      </c>
      <c r="V1" s="4" t="s">
        <v>585</v>
      </c>
      <c r="W1" s="4" t="s">
        <v>586</v>
      </c>
      <c r="X1" s="4" t="s">
        <v>587</v>
      </c>
      <c r="Y1" s="4" t="s">
        <v>910</v>
      </c>
      <c r="Z1" s="2" t="s">
        <v>588</v>
      </c>
      <c r="AA1" s="2" t="s">
        <v>589</v>
      </c>
      <c r="AB1" s="2" t="s">
        <v>590</v>
      </c>
      <c r="AC1" s="2" t="s">
        <v>918</v>
      </c>
      <c r="AD1" s="4" t="s">
        <v>591</v>
      </c>
      <c r="AE1" s="4" t="s">
        <v>592</v>
      </c>
      <c r="AF1" s="4" t="s">
        <v>593</v>
      </c>
      <c r="AG1" s="4" t="s">
        <v>926</v>
      </c>
      <c r="AH1" s="2" t="s">
        <v>594</v>
      </c>
      <c r="AI1" s="2" t="s">
        <v>595</v>
      </c>
      <c r="AJ1" s="2" t="s">
        <v>596</v>
      </c>
      <c r="AK1" s="2" t="s">
        <v>934</v>
      </c>
      <c r="AL1" s="4" t="s">
        <v>597</v>
      </c>
      <c r="AM1" s="4" t="s">
        <v>598</v>
      </c>
      <c r="AN1" s="4" t="s">
        <v>599</v>
      </c>
      <c r="AO1" s="4" t="s">
        <v>942</v>
      </c>
      <c r="AP1" s="2" t="s">
        <v>600</v>
      </c>
      <c r="AQ1" s="2" t="s">
        <v>601</v>
      </c>
      <c r="AR1" s="2" t="s">
        <v>602</v>
      </c>
      <c r="AS1" s="2" t="s">
        <v>950</v>
      </c>
      <c r="AT1" s="4" t="s">
        <v>603</v>
      </c>
      <c r="AU1" s="4" t="s">
        <v>604</v>
      </c>
      <c r="AV1" s="4" t="s">
        <v>605</v>
      </c>
      <c r="AW1" s="4" t="s">
        <v>958</v>
      </c>
      <c r="AX1" s="2" t="s">
        <v>606</v>
      </c>
      <c r="AY1" s="2" t="s">
        <v>607</v>
      </c>
      <c r="AZ1" s="2" t="s">
        <v>608</v>
      </c>
      <c r="BA1" s="2" t="s">
        <v>966</v>
      </c>
      <c r="BB1" s="4" t="s">
        <v>609</v>
      </c>
      <c r="BC1" s="4" t="s">
        <v>610</v>
      </c>
      <c r="BD1" s="4" t="s">
        <v>611</v>
      </c>
      <c r="BE1" s="4" t="s">
        <v>971</v>
      </c>
      <c r="BF1" s="2" t="s">
        <v>612</v>
      </c>
      <c r="BG1" s="2" t="s">
        <v>613</v>
      </c>
      <c r="BH1" s="2" t="s">
        <v>614</v>
      </c>
      <c r="BI1" s="2" t="s">
        <v>972</v>
      </c>
      <c r="BJ1" s="4" t="s">
        <v>615</v>
      </c>
      <c r="BK1" s="4" t="s">
        <v>616</v>
      </c>
      <c r="BL1" s="4" t="s">
        <v>617</v>
      </c>
      <c r="BM1" s="4" t="s">
        <v>973</v>
      </c>
      <c r="BN1" s="2" t="s">
        <v>618</v>
      </c>
      <c r="BO1" s="2" t="s">
        <v>619</v>
      </c>
      <c r="BP1" s="2" t="s">
        <v>620</v>
      </c>
      <c r="BQ1" s="2" t="s">
        <v>974</v>
      </c>
      <c r="BR1" s="4" t="s">
        <v>621</v>
      </c>
      <c r="BS1" s="4" t="s">
        <v>622</v>
      </c>
      <c r="BT1" s="4" t="s">
        <v>623</v>
      </c>
      <c r="BU1" s="4" t="s">
        <v>975</v>
      </c>
      <c r="BV1" s="2" t="s">
        <v>624</v>
      </c>
      <c r="BW1" s="2" t="s">
        <v>625</v>
      </c>
      <c r="BX1" s="2" t="s">
        <v>626</v>
      </c>
      <c r="BY1" s="2" t="s">
        <v>976</v>
      </c>
      <c r="BZ1" s="4" t="s">
        <v>627</v>
      </c>
      <c r="CA1" s="4" t="s">
        <v>628</v>
      </c>
      <c r="CB1" s="4" t="s">
        <v>629</v>
      </c>
      <c r="CC1" s="4" t="s">
        <v>977</v>
      </c>
      <c r="CD1" s="2" t="s">
        <v>630</v>
      </c>
      <c r="CE1" s="2" t="s">
        <v>631</v>
      </c>
      <c r="CF1" s="2" t="s">
        <v>632</v>
      </c>
      <c r="CG1" s="2" t="s">
        <v>978</v>
      </c>
      <c r="CH1" s="4" t="s">
        <v>633</v>
      </c>
      <c r="CI1" s="4" t="s">
        <v>634</v>
      </c>
      <c r="CJ1" s="4" t="s">
        <v>635</v>
      </c>
      <c r="CK1" s="4" t="s">
        <v>979</v>
      </c>
      <c r="CL1" s="2" t="s">
        <v>636</v>
      </c>
      <c r="CM1" s="2" t="s">
        <v>637</v>
      </c>
      <c r="CN1" s="2" t="s">
        <v>638</v>
      </c>
      <c r="CO1" s="2" t="s">
        <v>980</v>
      </c>
      <c r="CP1" s="4" t="s">
        <v>639</v>
      </c>
      <c r="CQ1" s="4" t="s">
        <v>640</v>
      </c>
      <c r="CR1" s="4" t="s">
        <v>641</v>
      </c>
      <c r="CS1" s="4" t="s">
        <v>981</v>
      </c>
      <c r="CT1" s="2" t="s">
        <v>642</v>
      </c>
      <c r="CU1" s="2" t="s">
        <v>643</v>
      </c>
      <c r="CV1" s="2" t="s">
        <v>644</v>
      </c>
      <c r="CW1" s="2" t="s">
        <v>982</v>
      </c>
      <c r="CX1" s="4" t="s">
        <v>645</v>
      </c>
      <c r="CY1" s="4" t="s">
        <v>646</v>
      </c>
      <c r="CZ1" s="4" t="s">
        <v>647</v>
      </c>
      <c r="DA1" s="4" t="s">
        <v>983</v>
      </c>
      <c r="DB1" s="2" t="s">
        <v>648</v>
      </c>
      <c r="DC1" s="2" t="s">
        <v>649</v>
      </c>
      <c r="DD1" s="2" t="s">
        <v>650</v>
      </c>
      <c r="DE1" s="2" t="s">
        <v>984</v>
      </c>
      <c r="DF1" s="4" t="s">
        <v>651</v>
      </c>
      <c r="DG1" s="4" t="s">
        <v>652</v>
      </c>
      <c r="DH1" s="4" t="s">
        <v>653</v>
      </c>
      <c r="DI1" s="4" t="s">
        <v>985</v>
      </c>
      <c r="DJ1" s="2" t="s">
        <v>654</v>
      </c>
      <c r="DK1" s="2" t="s">
        <v>655</v>
      </c>
      <c r="DL1" s="2" t="s">
        <v>656</v>
      </c>
      <c r="DM1" s="2" t="s">
        <v>986</v>
      </c>
      <c r="DN1" s="4" t="s">
        <v>657</v>
      </c>
      <c r="DO1" s="4" t="s">
        <v>658</v>
      </c>
      <c r="DP1" s="4" t="s">
        <v>659</v>
      </c>
      <c r="DQ1" s="4" t="s">
        <v>987</v>
      </c>
      <c r="DR1" s="2" t="s">
        <v>660</v>
      </c>
      <c r="DS1" s="2" t="s">
        <v>661</v>
      </c>
      <c r="DT1" s="2" t="s">
        <v>662</v>
      </c>
      <c r="DU1" s="2" t="s">
        <v>988</v>
      </c>
      <c r="DV1" s="4" t="s">
        <v>663</v>
      </c>
      <c r="DW1" s="4" t="s">
        <v>664</v>
      </c>
      <c r="DX1" s="4" t="s">
        <v>665</v>
      </c>
      <c r="DY1" s="4" t="s">
        <v>989</v>
      </c>
      <c r="DZ1" s="2" t="s">
        <v>666</v>
      </c>
      <c r="EA1" s="2" t="s">
        <v>667</v>
      </c>
      <c r="EB1" s="2" t="s">
        <v>668</v>
      </c>
      <c r="EC1" s="2" t="s">
        <v>990</v>
      </c>
      <c r="ED1" s="4" t="s">
        <v>669</v>
      </c>
      <c r="EE1" s="4" t="s">
        <v>670</v>
      </c>
      <c r="EF1" s="4" t="s">
        <v>671</v>
      </c>
      <c r="EG1" s="4" t="s">
        <v>991</v>
      </c>
      <c r="EH1" s="2" t="s">
        <v>672</v>
      </c>
      <c r="EI1" s="2" t="s">
        <v>673</v>
      </c>
      <c r="EJ1" s="2" t="s">
        <v>674</v>
      </c>
      <c r="EK1" s="2" t="s">
        <v>992</v>
      </c>
      <c r="EL1" s="4" t="s">
        <v>675</v>
      </c>
      <c r="EM1" s="4" t="s">
        <v>676</v>
      </c>
      <c r="EN1" s="4" t="s">
        <v>677</v>
      </c>
      <c r="EO1" s="4" t="s">
        <v>993</v>
      </c>
      <c r="EP1" s="2" t="s">
        <v>678</v>
      </c>
      <c r="EQ1" s="2" t="s">
        <v>679</v>
      </c>
      <c r="ER1" s="2" t="s">
        <v>680</v>
      </c>
      <c r="ES1" s="2" t="s">
        <v>994</v>
      </c>
      <c r="ET1" s="4" t="s">
        <v>681</v>
      </c>
      <c r="EU1" s="4" t="s">
        <v>682</v>
      </c>
      <c r="EV1" s="4" t="s">
        <v>683</v>
      </c>
      <c r="EW1" s="4" t="s">
        <v>995</v>
      </c>
      <c r="EX1" s="2" t="s">
        <v>684</v>
      </c>
      <c r="EY1" s="2" t="s">
        <v>685</v>
      </c>
      <c r="EZ1" s="2" t="s">
        <v>686</v>
      </c>
      <c r="FA1" s="2" t="s">
        <v>996</v>
      </c>
      <c r="FB1" s="4" t="s">
        <v>687</v>
      </c>
      <c r="FC1" s="4" t="s">
        <v>688</v>
      </c>
      <c r="FD1" s="4" t="s">
        <v>689</v>
      </c>
      <c r="FE1" s="4" t="s">
        <v>997</v>
      </c>
      <c r="FF1" s="2" t="s">
        <v>690</v>
      </c>
      <c r="FG1" s="2" t="s">
        <v>691</v>
      </c>
      <c r="FH1" s="2" t="s">
        <v>692</v>
      </c>
      <c r="FI1" s="2" t="s">
        <v>998</v>
      </c>
      <c r="FJ1" s="4" t="s">
        <v>693</v>
      </c>
      <c r="FK1" s="4" t="s">
        <v>694</v>
      </c>
      <c r="FL1" s="4" t="s">
        <v>695</v>
      </c>
      <c r="FM1" s="4" t="s">
        <v>999</v>
      </c>
      <c r="FN1" s="2" t="s">
        <v>696</v>
      </c>
      <c r="FO1" s="2" t="s">
        <v>697</v>
      </c>
      <c r="FP1" s="2" t="s">
        <v>698</v>
      </c>
      <c r="FQ1" s="2" t="s">
        <v>1000</v>
      </c>
      <c r="FR1" s="4" t="s">
        <v>699</v>
      </c>
      <c r="FS1" s="4" t="s">
        <v>700</v>
      </c>
      <c r="FT1" s="4" t="s">
        <v>701</v>
      </c>
      <c r="FU1" s="4" t="s">
        <v>1001</v>
      </c>
      <c r="FV1" s="2" t="s">
        <v>702</v>
      </c>
      <c r="FW1" s="2" t="s">
        <v>703</v>
      </c>
      <c r="FX1" s="2" t="s">
        <v>704</v>
      </c>
      <c r="FY1" s="2" t="s">
        <v>1002</v>
      </c>
      <c r="FZ1" s="4" t="s">
        <v>705</v>
      </c>
      <c r="GA1" s="4" t="s">
        <v>706</v>
      </c>
      <c r="GB1" s="4" t="s">
        <v>707</v>
      </c>
      <c r="GC1" s="4" t="s">
        <v>1003</v>
      </c>
      <c r="GD1" s="2" t="s">
        <v>708</v>
      </c>
      <c r="GE1" s="2" t="s">
        <v>709</v>
      </c>
      <c r="GF1" s="2" t="s">
        <v>710</v>
      </c>
      <c r="GG1" s="2" t="s">
        <v>1004</v>
      </c>
      <c r="GH1" s="4" t="s">
        <v>711</v>
      </c>
      <c r="GI1" s="4" t="s">
        <v>712</v>
      </c>
      <c r="GJ1" s="4" t="s">
        <v>713</v>
      </c>
      <c r="GK1" s="4" t="s">
        <v>1005</v>
      </c>
      <c r="GL1" s="2" t="s">
        <v>714</v>
      </c>
      <c r="GM1" s="2" t="s">
        <v>715</v>
      </c>
      <c r="GN1" s="2" t="s">
        <v>716</v>
      </c>
      <c r="GO1" s="2" t="s">
        <v>1006</v>
      </c>
      <c r="GP1" s="4" t="s">
        <v>717</v>
      </c>
      <c r="GQ1" s="4" t="s">
        <v>718</v>
      </c>
      <c r="GR1" s="4" t="s">
        <v>719</v>
      </c>
      <c r="GS1" s="4" t="s">
        <v>1007</v>
      </c>
      <c r="GT1" s="2" t="s">
        <v>720</v>
      </c>
      <c r="GU1" s="2" t="s">
        <v>721</v>
      </c>
      <c r="GV1" s="2" t="s">
        <v>722</v>
      </c>
      <c r="GW1" s="2" t="s">
        <v>1008</v>
      </c>
      <c r="GX1" s="4" t="s">
        <v>723</v>
      </c>
      <c r="GY1" s="4" t="s">
        <v>724</v>
      </c>
      <c r="GZ1" s="4" t="s">
        <v>725</v>
      </c>
      <c r="HA1" s="4" t="s">
        <v>1009</v>
      </c>
      <c r="HB1" s="2" t="s">
        <v>726</v>
      </c>
      <c r="HC1" s="2" t="s">
        <v>727</v>
      </c>
      <c r="HD1" s="2" t="s">
        <v>728</v>
      </c>
      <c r="HE1" s="2" t="s">
        <v>1010</v>
      </c>
      <c r="HF1" s="4" t="s">
        <v>729</v>
      </c>
      <c r="HG1" s="4" t="s">
        <v>730</v>
      </c>
      <c r="HH1" s="4" t="s">
        <v>731</v>
      </c>
      <c r="HI1" s="4" t="s">
        <v>1011</v>
      </c>
      <c r="HJ1" s="2" t="s">
        <v>732</v>
      </c>
      <c r="HK1" s="2" t="s">
        <v>733</v>
      </c>
      <c r="HL1" s="2" t="s">
        <v>734</v>
      </c>
      <c r="HM1" s="2" t="s">
        <v>1012</v>
      </c>
      <c r="HN1" s="4" t="s">
        <v>735</v>
      </c>
      <c r="HO1" s="4" t="s">
        <v>736</v>
      </c>
      <c r="HP1" s="4" t="s">
        <v>737</v>
      </c>
      <c r="HQ1" s="4" t="s">
        <v>1013</v>
      </c>
      <c r="HR1" s="2" t="s">
        <v>738</v>
      </c>
      <c r="HS1" s="2" t="s">
        <v>739</v>
      </c>
      <c r="HT1" s="2" t="s">
        <v>740</v>
      </c>
      <c r="HU1" s="2" t="s">
        <v>1014</v>
      </c>
      <c r="HV1" s="4" t="s">
        <v>741</v>
      </c>
      <c r="HW1" s="4" t="s">
        <v>742</v>
      </c>
      <c r="HX1" s="4" t="s">
        <v>743</v>
      </c>
      <c r="HY1" s="4" t="s">
        <v>1015</v>
      </c>
      <c r="HZ1" s="2" t="s">
        <v>744</v>
      </c>
      <c r="IA1" s="2" t="s">
        <v>745</v>
      </c>
      <c r="IB1" s="2" t="s">
        <v>746</v>
      </c>
      <c r="IC1" s="2" t="s">
        <v>1016</v>
      </c>
      <c r="ID1" s="4" t="s">
        <v>747</v>
      </c>
      <c r="IE1" s="4" t="s">
        <v>748</v>
      </c>
      <c r="IF1" s="4" t="s">
        <v>749</v>
      </c>
      <c r="IG1" s="4" t="s">
        <v>1017</v>
      </c>
      <c r="IH1" s="2" t="s">
        <v>750</v>
      </c>
      <c r="II1" s="2" t="s">
        <v>751</v>
      </c>
      <c r="IJ1" s="2" t="s">
        <v>752</v>
      </c>
      <c r="IK1" s="2" t="s">
        <v>1018</v>
      </c>
      <c r="IL1" s="4" t="s">
        <v>753</v>
      </c>
      <c r="IM1" s="4" t="s">
        <v>754</v>
      </c>
      <c r="IN1" s="4" t="s">
        <v>755</v>
      </c>
      <c r="IO1" s="4" t="s">
        <v>1019</v>
      </c>
      <c r="IP1" s="2" t="s">
        <v>756</v>
      </c>
      <c r="IQ1" s="2" t="s">
        <v>757</v>
      </c>
      <c r="IR1" s="2" t="s">
        <v>758</v>
      </c>
      <c r="IS1" s="2" t="s">
        <v>1020</v>
      </c>
      <c r="IT1" s="4" t="s">
        <v>759</v>
      </c>
      <c r="IU1" s="4" t="s">
        <v>760</v>
      </c>
      <c r="IV1" s="4" t="s">
        <v>761</v>
      </c>
      <c r="IW1" s="4" t="s">
        <v>1021</v>
      </c>
      <c r="IX1" s="2" t="s">
        <v>762</v>
      </c>
      <c r="IY1" s="2" t="s">
        <v>763</v>
      </c>
      <c r="IZ1" s="2" t="s">
        <v>764</v>
      </c>
      <c r="JA1" s="2" t="s">
        <v>1022</v>
      </c>
      <c r="JB1" s="4" t="s">
        <v>765</v>
      </c>
      <c r="JC1" s="4" t="s">
        <v>766</v>
      </c>
      <c r="JD1" s="4" t="s">
        <v>767</v>
      </c>
      <c r="JE1" s="4" t="s">
        <v>1023</v>
      </c>
      <c r="JF1" s="2" t="s">
        <v>768</v>
      </c>
      <c r="JG1" s="2" t="s">
        <v>769</v>
      </c>
      <c r="JH1" s="2" t="s">
        <v>770</v>
      </c>
      <c r="JI1" s="2" t="s">
        <v>1024</v>
      </c>
      <c r="JJ1" s="4" t="s">
        <v>771</v>
      </c>
      <c r="JK1" s="4" t="s">
        <v>772</v>
      </c>
      <c r="JL1" s="4" t="s">
        <v>773</v>
      </c>
      <c r="JM1" s="4" t="s">
        <v>1025</v>
      </c>
      <c r="JN1" s="2" t="s">
        <v>774</v>
      </c>
      <c r="JO1" s="2" t="s">
        <v>775</v>
      </c>
      <c r="JP1" s="2" t="s">
        <v>776</v>
      </c>
      <c r="JQ1" s="2" t="s">
        <v>1026</v>
      </c>
      <c r="JR1" s="4" t="s">
        <v>777</v>
      </c>
      <c r="JS1" s="4" t="s">
        <v>778</v>
      </c>
      <c r="JT1" s="4" t="s">
        <v>779</v>
      </c>
      <c r="JU1" s="4" t="s">
        <v>1027</v>
      </c>
      <c r="JV1" s="2" t="s">
        <v>780</v>
      </c>
      <c r="JW1" s="2" t="s">
        <v>781</v>
      </c>
      <c r="JX1" s="2" t="s">
        <v>782</v>
      </c>
      <c r="JY1" s="2" t="s">
        <v>1028</v>
      </c>
      <c r="JZ1" s="4" t="s">
        <v>783</v>
      </c>
      <c r="KA1" s="4" t="s">
        <v>784</v>
      </c>
      <c r="KB1" s="4" t="s">
        <v>785</v>
      </c>
      <c r="KC1" s="4" t="s">
        <v>1029</v>
      </c>
      <c r="KD1" s="2" t="s">
        <v>786</v>
      </c>
      <c r="KE1" s="2" t="s">
        <v>787</v>
      </c>
      <c r="KF1" s="2" t="s">
        <v>788</v>
      </c>
      <c r="KG1" s="2" t="s">
        <v>1030</v>
      </c>
      <c r="KH1" s="4" t="s">
        <v>789</v>
      </c>
      <c r="KI1" s="4" t="s">
        <v>790</v>
      </c>
      <c r="KJ1" s="4" t="s">
        <v>791</v>
      </c>
      <c r="KK1" s="4" t="s">
        <v>1031</v>
      </c>
      <c r="KL1" s="2" t="s">
        <v>792</v>
      </c>
      <c r="KM1" s="2" t="s">
        <v>793</v>
      </c>
      <c r="KN1" s="2" t="s">
        <v>794</v>
      </c>
      <c r="KO1" s="2" t="s">
        <v>1032</v>
      </c>
      <c r="KP1" s="4" t="s">
        <v>795</v>
      </c>
      <c r="KQ1" s="4" t="s">
        <v>796</v>
      </c>
      <c r="KR1" s="4" t="s">
        <v>797</v>
      </c>
      <c r="KS1" s="4" t="s">
        <v>1033</v>
      </c>
      <c r="KT1" s="2" t="s">
        <v>798</v>
      </c>
      <c r="KU1" s="2" t="s">
        <v>799</v>
      </c>
      <c r="KV1" s="2" t="s">
        <v>800</v>
      </c>
      <c r="KW1" s="2" t="s">
        <v>1034</v>
      </c>
      <c r="KX1" s="4" t="s">
        <v>801</v>
      </c>
      <c r="KY1" s="4" t="s">
        <v>802</v>
      </c>
      <c r="KZ1" s="4" t="s">
        <v>803</v>
      </c>
      <c r="LA1" s="4" t="s">
        <v>1035</v>
      </c>
      <c r="LB1" s="2" t="s">
        <v>804</v>
      </c>
      <c r="LC1" s="2" t="s">
        <v>805</v>
      </c>
      <c r="LD1" s="2" t="s">
        <v>806</v>
      </c>
      <c r="LE1" s="2" t="s">
        <v>1036</v>
      </c>
      <c r="LF1" s="4" t="s">
        <v>807</v>
      </c>
      <c r="LG1" s="4" t="s">
        <v>808</v>
      </c>
      <c r="LH1" s="4" t="s">
        <v>809</v>
      </c>
      <c r="LI1" s="4" t="s">
        <v>1037</v>
      </c>
      <c r="LJ1" s="2" t="s">
        <v>810</v>
      </c>
      <c r="LK1" s="2" t="s">
        <v>811</v>
      </c>
      <c r="LL1" s="2" t="s">
        <v>812</v>
      </c>
      <c r="LM1" s="2" t="s">
        <v>1038</v>
      </c>
      <c r="LN1" s="4" t="s">
        <v>813</v>
      </c>
      <c r="LO1" s="4" t="s">
        <v>814</v>
      </c>
      <c r="LP1" s="4" t="s">
        <v>815</v>
      </c>
      <c r="LQ1" s="4" t="s">
        <v>1039</v>
      </c>
      <c r="LR1" s="2" t="s">
        <v>816</v>
      </c>
      <c r="LS1" s="2" t="s">
        <v>817</v>
      </c>
      <c r="LT1" s="2" t="s">
        <v>818</v>
      </c>
      <c r="LU1" s="2" t="s">
        <v>1040</v>
      </c>
      <c r="LV1" s="4" t="s">
        <v>819</v>
      </c>
      <c r="LW1" s="4" t="s">
        <v>820</v>
      </c>
      <c r="LX1" s="4" t="s">
        <v>821</v>
      </c>
      <c r="LY1" s="4" t="s">
        <v>1041</v>
      </c>
      <c r="LZ1" s="2" t="s">
        <v>822</v>
      </c>
      <c r="MA1" s="2" t="s">
        <v>823</v>
      </c>
      <c r="MB1" s="2" t="s">
        <v>824</v>
      </c>
      <c r="MC1" s="2" t="s">
        <v>1042</v>
      </c>
      <c r="MD1" s="4" t="s">
        <v>825</v>
      </c>
      <c r="ME1" s="4" t="s">
        <v>826</v>
      </c>
      <c r="MF1" s="4" t="s">
        <v>827</v>
      </c>
      <c r="MG1" s="4" t="s">
        <v>1043</v>
      </c>
      <c r="MH1" s="2" t="s">
        <v>828</v>
      </c>
      <c r="MI1" s="2" t="s">
        <v>829</v>
      </c>
      <c r="MJ1" s="2" t="s">
        <v>830</v>
      </c>
      <c r="MK1" s="2" t="s">
        <v>1044</v>
      </c>
      <c r="ML1" s="4" t="s">
        <v>831</v>
      </c>
      <c r="MM1" s="4" t="s">
        <v>832</v>
      </c>
      <c r="MN1" s="4" t="s">
        <v>833</v>
      </c>
      <c r="MO1" s="4" t="s">
        <v>1045</v>
      </c>
      <c r="MP1" s="2" t="s">
        <v>834</v>
      </c>
      <c r="MQ1" s="2" t="s">
        <v>835</v>
      </c>
      <c r="MR1" s="2" t="s">
        <v>836</v>
      </c>
      <c r="MS1" s="2" t="s">
        <v>1046</v>
      </c>
      <c r="MT1" s="4" t="s">
        <v>837</v>
      </c>
      <c r="MU1" s="4" t="s">
        <v>838</v>
      </c>
      <c r="MV1" s="4" t="s">
        <v>839</v>
      </c>
      <c r="MW1" s="4" t="s">
        <v>1047</v>
      </c>
      <c r="MX1" s="2" t="s">
        <v>840</v>
      </c>
      <c r="MY1" s="2" t="s">
        <v>841</v>
      </c>
      <c r="MZ1" s="2" t="s">
        <v>842</v>
      </c>
      <c r="NA1" s="2" t="s">
        <v>1048</v>
      </c>
      <c r="NB1" s="4" t="s">
        <v>843</v>
      </c>
      <c r="NC1" s="4" t="s">
        <v>844</v>
      </c>
      <c r="ND1" s="4" t="s">
        <v>845</v>
      </c>
      <c r="NE1" s="4" t="s">
        <v>1049</v>
      </c>
      <c r="NF1" s="2" t="s">
        <v>846</v>
      </c>
      <c r="NG1" s="2" t="s">
        <v>847</v>
      </c>
      <c r="NH1" s="2" t="s">
        <v>848</v>
      </c>
      <c r="NI1" s="2" t="s">
        <v>1050</v>
      </c>
      <c r="NJ1" s="4" t="s">
        <v>849</v>
      </c>
      <c r="NK1" s="4" t="s">
        <v>850</v>
      </c>
      <c r="NL1" s="4" t="s">
        <v>851</v>
      </c>
      <c r="NM1" s="4" t="s">
        <v>1051</v>
      </c>
      <c r="NN1" s="2" t="s">
        <v>852</v>
      </c>
      <c r="NO1" s="2" t="s">
        <v>853</v>
      </c>
      <c r="NP1" s="2" t="s">
        <v>854</v>
      </c>
      <c r="NQ1" s="2" t="s">
        <v>1052</v>
      </c>
      <c r="NR1" s="4" t="s">
        <v>855</v>
      </c>
      <c r="NS1" s="4" t="s">
        <v>856</v>
      </c>
      <c r="NT1" s="4" t="s">
        <v>857</v>
      </c>
      <c r="NU1" s="4" t="s">
        <v>1053</v>
      </c>
      <c r="NV1" s="2" t="s">
        <v>858</v>
      </c>
      <c r="NW1" s="2" t="s">
        <v>859</v>
      </c>
      <c r="NX1" s="2" t="s">
        <v>860</v>
      </c>
      <c r="NY1" s="2" t="s">
        <v>1054</v>
      </c>
      <c r="NZ1" s="4" t="s">
        <v>861</v>
      </c>
      <c r="OA1" s="4" t="s">
        <v>862</v>
      </c>
      <c r="OB1" s="4" t="s">
        <v>863</v>
      </c>
      <c r="OC1" s="4" t="s">
        <v>1055</v>
      </c>
      <c r="OD1" s="2" t="s">
        <v>864</v>
      </c>
      <c r="OE1" s="2" t="s">
        <v>865</v>
      </c>
      <c r="OF1" s="2" t="s">
        <v>866</v>
      </c>
      <c r="OG1" s="2" t="s">
        <v>1056</v>
      </c>
      <c r="OH1" s="4" t="s">
        <v>867</v>
      </c>
      <c r="OI1" s="4" t="s">
        <v>868</v>
      </c>
      <c r="OJ1" s="4" t="s">
        <v>869</v>
      </c>
      <c r="OK1" s="4" t="s">
        <v>1057</v>
      </c>
    </row>
    <row r="2" spans="1:401" x14ac:dyDescent="0.35">
      <c r="A2">
        <v>2</v>
      </c>
      <c r="B2" t="s">
        <v>4</v>
      </c>
      <c r="C2" t="s">
        <v>5</v>
      </c>
      <c r="D2" t="s">
        <v>6</v>
      </c>
      <c r="E2">
        <v>611.77329999999995</v>
      </c>
      <c r="F2">
        <v>0.9771803</v>
      </c>
      <c r="G2">
        <v>16.303000000000001</v>
      </c>
      <c r="H2">
        <v>0</v>
      </c>
      <c r="I2" s="1">
        <v>4.3291280000000002E-11</v>
      </c>
      <c r="J2">
        <v>0.97719789999999995</v>
      </c>
      <c r="K2">
        <v>16.315339999999999</v>
      </c>
      <c r="L2">
        <v>0</v>
      </c>
      <c r="M2" s="1">
        <v>8.6682289999999994E-15</v>
      </c>
      <c r="N2">
        <v>0.97719789999999995</v>
      </c>
      <c r="O2">
        <v>16.320920000000001</v>
      </c>
      <c r="P2">
        <v>0</v>
      </c>
      <c r="Q2" s="1">
        <v>1.605158E-18</v>
      </c>
      <c r="R2">
        <v>0.97719789999999995</v>
      </c>
      <c r="S2">
        <v>16.328720000000001</v>
      </c>
      <c r="T2">
        <v>0</v>
      </c>
      <c r="U2" s="1">
        <v>2.9727129999999998E-22</v>
      </c>
      <c r="V2">
        <v>0.97721559999999996</v>
      </c>
      <c r="W2">
        <v>16.339659999999999</v>
      </c>
      <c r="X2">
        <v>0</v>
      </c>
      <c r="Y2" s="1">
        <v>3.8691309999999998E-25</v>
      </c>
      <c r="Z2">
        <v>0.97721559999999996</v>
      </c>
      <c r="AA2">
        <v>16.346080000000001</v>
      </c>
      <c r="AB2">
        <v>0</v>
      </c>
      <c r="AC2" s="1">
        <v>2.7459269999999998E-25</v>
      </c>
      <c r="AD2">
        <v>0.97719789999999995</v>
      </c>
      <c r="AE2">
        <v>16.354700000000001</v>
      </c>
      <c r="AF2">
        <v>0</v>
      </c>
      <c r="AG2" s="1">
        <v>2.201318E-25</v>
      </c>
      <c r="AH2">
        <v>0.97719789999999995</v>
      </c>
      <c r="AI2">
        <v>16.36422</v>
      </c>
      <c r="AJ2">
        <v>0</v>
      </c>
      <c r="AK2" s="1">
        <v>1.763655E-25</v>
      </c>
      <c r="AL2">
        <v>0.97721559999999996</v>
      </c>
      <c r="AM2">
        <v>16.382439999999999</v>
      </c>
      <c r="AN2">
        <v>0</v>
      </c>
      <c r="AO2" s="1">
        <v>1.418292E-25</v>
      </c>
      <c r="AP2">
        <v>0.97721559999999996</v>
      </c>
      <c r="AQ2">
        <v>16.402360000000002</v>
      </c>
      <c r="AR2">
        <v>0</v>
      </c>
      <c r="AS2" s="1">
        <v>1.1479020000000001E-25</v>
      </c>
      <c r="AT2">
        <v>0.97721559999999996</v>
      </c>
      <c r="AU2">
        <v>16.41216</v>
      </c>
      <c r="AV2">
        <v>0</v>
      </c>
      <c r="AW2" s="1">
        <v>9.4131579999999998E-26</v>
      </c>
      <c r="AX2">
        <v>0.97719789999999995</v>
      </c>
      <c r="AY2">
        <v>16.417809999999999</v>
      </c>
      <c r="AZ2">
        <v>0</v>
      </c>
      <c r="BA2" s="1">
        <v>7.7370520000000002E-26</v>
      </c>
      <c r="BB2">
        <v>0.97719789999999995</v>
      </c>
      <c r="BC2">
        <v>16.415040000000001</v>
      </c>
      <c r="BD2">
        <v>0</v>
      </c>
      <c r="BE2" s="1">
        <v>6.3833880000000003E-26</v>
      </c>
      <c r="BF2">
        <v>0.97721559999999996</v>
      </c>
      <c r="BG2">
        <v>16.41385</v>
      </c>
      <c r="BH2">
        <v>0</v>
      </c>
      <c r="BI2" s="1">
        <v>5.2796319999999998E-26</v>
      </c>
      <c r="BJ2">
        <v>0.97721559999999996</v>
      </c>
      <c r="BK2">
        <v>16.42174</v>
      </c>
      <c r="BL2">
        <v>0</v>
      </c>
      <c r="BM2" s="1">
        <v>4.3726290000000003E-26</v>
      </c>
      <c r="BN2">
        <v>0.97719789999999995</v>
      </c>
      <c r="BO2">
        <v>16.429860000000001</v>
      </c>
      <c r="BP2">
        <v>0</v>
      </c>
      <c r="BQ2" s="1">
        <v>3.6256699999999997E-26</v>
      </c>
      <c r="BR2">
        <v>0.97721559999999996</v>
      </c>
      <c r="BS2">
        <v>16.44088</v>
      </c>
      <c r="BT2">
        <v>0</v>
      </c>
      <c r="BU2" s="1">
        <v>3.017823E-26</v>
      </c>
      <c r="BV2">
        <v>0.97721559999999996</v>
      </c>
      <c r="BW2">
        <v>16.457000000000001</v>
      </c>
      <c r="BX2">
        <v>0</v>
      </c>
      <c r="BY2" s="1">
        <v>2.5790060000000001E-26</v>
      </c>
      <c r="BZ2">
        <v>0.97721559999999996</v>
      </c>
      <c r="CA2">
        <v>16.472300000000001</v>
      </c>
      <c r="CB2">
        <v>0</v>
      </c>
      <c r="CC2" s="1">
        <v>2.2505889999999999E-26</v>
      </c>
      <c r="CD2">
        <v>0.97723320000000002</v>
      </c>
      <c r="CE2">
        <v>16.477049999999998</v>
      </c>
      <c r="CF2">
        <v>0</v>
      </c>
      <c r="CG2" s="1">
        <v>1.9847069999999999E-26</v>
      </c>
      <c r="CH2">
        <v>0.97723320000000002</v>
      </c>
      <c r="CI2">
        <v>16.484300000000001</v>
      </c>
      <c r="CJ2">
        <v>0</v>
      </c>
      <c r="CK2" s="1">
        <v>1.7531970000000001E-26</v>
      </c>
      <c r="CL2">
        <v>0.97725090000000003</v>
      </c>
      <c r="CM2">
        <v>16.474460000000001</v>
      </c>
      <c r="CN2">
        <v>0</v>
      </c>
      <c r="CO2" s="1">
        <v>1.5520119999999999E-26</v>
      </c>
      <c r="CP2">
        <v>0.97726849999999998</v>
      </c>
      <c r="CQ2">
        <v>16.481940000000002</v>
      </c>
      <c r="CR2">
        <v>0</v>
      </c>
      <c r="CS2" s="1">
        <v>1.373825E-26</v>
      </c>
      <c r="CT2">
        <v>0.97726849999999998</v>
      </c>
      <c r="CU2">
        <v>16.49042</v>
      </c>
      <c r="CV2">
        <v>0</v>
      </c>
      <c r="CW2" s="1">
        <v>1.1738169999999999E-26</v>
      </c>
      <c r="CX2">
        <v>0.97728619999999999</v>
      </c>
      <c r="CY2">
        <v>16.506630000000001</v>
      </c>
      <c r="CZ2">
        <v>0</v>
      </c>
      <c r="DA2" s="1">
        <v>9.5798310000000006E-27</v>
      </c>
      <c r="DB2">
        <v>0.97728619999999999</v>
      </c>
      <c r="DC2">
        <v>16.528659999999999</v>
      </c>
      <c r="DD2">
        <v>0</v>
      </c>
      <c r="DE2" s="1">
        <v>7.8769809999999999E-27</v>
      </c>
      <c r="DF2">
        <v>0.97732140000000001</v>
      </c>
      <c r="DG2">
        <v>16.538589999999999</v>
      </c>
      <c r="DH2">
        <v>0</v>
      </c>
      <c r="DI2" s="1">
        <v>6.5216729999999998E-27</v>
      </c>
      <c r="DJ2">
        <v>0.97732140000000001</v>
      </c>
      <c r="DK2">
        <v>16.54543</v>
      </c>
      <c r="DL2">
        <v>0</v>
      </c>
      <c r="DM2" s="1">
        <v>5.4268370000000002E-27</v>
      </c>
      <c r="DN2">
        <v>0.97732140000000001</v>
      </c>
      <c r="DO2">
        <v>16.546060000000001</v>
      </c>
      <c r="DP2">
        <v>0</v>
      </c>
      <c r="DQ2" s="1">
        <v>4.5354719999999999E-27</v>
      </c>
      <c r="DR2">
        <v>0.97733910000000002</v>
      </c>
      <c r="DS2">
        <v>16.53406</v>
      </c>
      <c r="DT2">
        <v>0</v>
      </c>
      <c r="DU2" s="1">
        <v>3.8055829999999998E-27</v>
      </c>
      <c r="DV2">
        <v>0.97733910000000002</v>
      </c>
      <c r="DW2">
        <v>16.5412</v>
      </c>
      <c r="DX2">
        <v>0</v>
      </c>
      <c r="DY2" s="1">
        <v>3.20783E-27</v>
      </c>
      <c r="DZ2">
        <v>0.97733910000000002</v>
      </c>
      <c r="EA2">
        <v>16.549379999999999</v>
      </c>
      <c r="EB2">
        <v>0</v>
      </c>
      <c r="EC2" s="1">
        <v>2.709606E-27</v>
      </c>
      <c r="ED2">
        <v>0.97735669999999997</v>
      </c>
      <c r="EE2">
        <v>16.56391</v>
      </c>
      <c r="EF2">
        <v>0</v>
      </c>
      <c r="EG2" s="1">
        <v>2.299908E-27</v>
      </c>
      <c r="EH2">
        <v>0.97737439999999998</v>
      </c>
      <c r="EI2">
        <v>16.587759999999999</v>
      </c>
      <c r="EJ2">
        <v>0</v>
      </c>
      <c r="EK2" s="1">
        <v>1.978395E-27</v>
      </c>
      <c r="EL2">
        <v>0.97737439999999998</v>
      </c>
      <c r="EM2">
        <v>16.599530000000001</v>
      </c>
      <c r="EN2">
        <v>0</v>
      </c>
      <c r="EO2" s="1">
        <v>1.719972E-27</v>
      </c>
      <c r="EP2">
        <v>0.97737439999999998</v>
      </c>
      <c r="EQ2">
        <v>16.60604</v>
      </c>
      <c r="ER2">
        <v>0</v>
      </c>
      <c r="ES2" s="1">
        <v>1.504777E-27</v>
      </c>
      <c r="ET2">
        <v>0.97737439999999998</v>
      </c>
      <c r="EU2">
        <v>16.603809999999999</v>
      </c>
      <c r="EV2">
        <v>0</v>
      </c>
      <c r="EW2" s="1">
        <v>1.319629E-27</v>
      </c>
      <c r="EX2">
        <v>0.97737439999999998</v>
      </c>
      <c r="EY2">
        <v>16.594000000000001</v>
      </c>
      <c r="EZ2">
        <v>0</v>
      </c>
      <c r="FA2" s="1">
        <v>1.160487E-27</v>
      </c>
      <c r="FB2">
        <v>0.97737439999999998</v>
      </c>
      <c r="FC2">
        <v>16.600059999999999</v>
      </c>
      <c r="FD2">
        <v>0</v>
      </c>
      <c r="FE2" s="1">
        <v>1.0214169999999999E-27</v>
      </c>
      <c r="FF2">
        <v>0.97737439999999998</v>
      </c>
      <c r="FG2">
        <v>16.608429999999998</v>
      </c>
      <c r="FH2">
        <v>0</v>
      </c>
      <c r="FI2" s="1">
        <v>8.9943319999999993E-28</v>
      </c>
      <c r="FJ2">
        <v>0.97737439999999998</v>
      </c>
      <c r="FK2">
        <v>16.61795</v>
      </c>
      <c r="FL2">
        <v>0</v>
      </c>
      <c r="FM2" s="1">
        <v>7.9279299999999999E-28</v>
      </c>
      <c r="FN2">
        <v>0.97737439999999998</v>
      </c>
      <c r="FO2">
        <v>16.6419</v>
      </c>
      <c r="FP2">
        <v>0</v>
      </c>
      <c r="FQ2" s="1">
        <v>6.9810809999999999E-28</v>
      </c>
      <c r="FR2">
        <v>0.97737439999999998</v>
      </c>
      <c r="FS2">
        <v>16.64507</v>
      </c>
      <c r="FT2">
        <v>0</v>
      </c>
      <c r="FU2" s="1">
        <v>6.1449750000000002E-28</v>
      </c>
      <c r="FV2">
        <v>0.97737439999999998</v>
      </c>
      <c r="FW2">
        <v>16.650580000000001</v>
      </c>
      <c r="FX2">
        <v>0</v>
      </c>
      <c r="FY2" s="1">
        <v>5.4076219999999998E-28</v>
      </c>
      <c r="FZ2">
        <v>0.97737439999999998</v>
      </c>
      <c r="GA2">
        <v>16.644960000000001</v>
      </c>
      <c r="GB2">
        <v>0</v>
      </c>
      <c r="GC2" s="1">
        <v>4.7631360000000001E-28</v>
      </c>
      <c r="GD2">
        <v>0.97737439999999998</v>
      </c>
      <c r="GE2">
        <v>16.650310000000001</v>
      </c>
      <c r="GF2">
        <v>0</v>
      </c>
      <c r="GG2" s="1">
        <v>4.1955640000000002E-28</v>
      </c>
      <c r="GH2">
        <v>0.97737439999999998</v>
      </c>
      <c r="GI2">
        <v>16.657979999999998</v>
      </c>
      <c r="GJ2">
        <v>0</v>
      </c>
      <c r="GK2" s="1">
        <v>3.696091E-28</v>
      </c>
      <c r="GL2">
        <v>0.97737439999999998</v>
      </c>
      <c r="GM2">
        <v>16.66649</v>
      </c>
      <c r="GN2">
        <v>0</v>
      </c>
      <c r="GO2" s="1">
        <v>3.2589680000000001E-28</v>
      </c>
      <c r="GP2">
        <v>0.97737439999999998</v>
      </c>
      <c r="GQ2">
        <v>16.672930000000001</v>
      </c>
      <c r="GR2">
        <v>0</v>
      </c>
      <c r="GS2" s="1">
        <v>2.8725050000000001E-28</v>
      </c>
      <c r="GT2">
        <v>0.97737439999999998</v>
      </c>
      <c r="GU2">
        <v>16.680820000000001</v>
      </c>
      <c r="GV2">
        <v>0</v>
      </c>
      <c r="GW2" s="1">
        <v>2.518068E-28</v>
      </c>
      <c r="GX2">
        <v>0.97737439999999998</v>
      </c>
      <c r="GY2">
        <v>16.70082</v>
      </c>
      <c r="GZ2">
        <v>0</v>
      </c>
      <c r="HA2" s="1">
        <v>2.1961129999999999E-28</v>
      </c>
      <c r="HB2">
        <v>0.97739200000000004</v>
      </c>
      <c r="HC2">
        <v>16.712520000000001</v>
      </c>
      <c r="HD2">
        <v>0</v>
      </c>
      <c r="HE2" s="1">
        <v>1.9151439999999999E-28</v>
      </c>
      <c r="HF2">
        <v>0.97739200000000004</v>
      </c>
      <c r="HG2">
        <v>16.71894</v>
      </c>
      <c r="HH2">
        <v>0</v>
      </c>
      <c r="HI2" s="1">
        <v>1.6697469999999999E-28</v>
      </c>
      <c r="HJ2">
        <v>0.97739200000000004</v>
      </c>
      <c r="HK2">
        <v>16.7042</v>
      </c>
      <c r="HL2">
        <v>0</v>
      </c>
      <c r="HM2" s="1">
        <v>1.457679E-28</v>
      </c>
      <c r="HN2">
        <v>0.97739200000000004</v>
      </c>
      <c r="HO2">
        <v>16.711870000000001</v>
      </c>
      <c r="HP2">
        <v>0</v>
      </c>
      <c r="HQ2" s="1">
        <v>1.2729520000000001E-28</v>
      </c>
      <c r="HR2">
        <v>0.97739200000000004</v>
      </c>
      <c r="HS2">
        <v>16.717860000000002</v>
      </c>
      <c r="HT2">
        <v>0</v>
      </c>
      <c r="HU2" s="1">
        <v>1.1141789999999999E-28</v>
      </c>
      <c r="HV2">
        <v>0.97740970000000005</v>
      </c>
      <c r="HW2">
        <v>16.72409</v>
      </c>
      <c r="HX2">
        <v>0</v>
      </c>
      <c r="HY2" s="1">
        <v>9.7664220000000002E-29</v>
      </c>
      <c r="HZ2">
        <v>0.97740970000000005</v>
      </c>
      <c r="IA2">
        <v>16.744589999999999</v>
      </c>
      <c r="IB2">
        <v>0</v>
      </c>
      <c r="IC2" s="1">
        <v>8.5604740000000006E-29</v>
      </c>
      <c r="ID2">
        <v>0.9774273</v>
      </c>
      <c r="IE2">
        <v>16.752040000000001</v>
      </c>
      <c r="IF2">
        <v>0</v>
      </c>
      <c r="IG2" s="1">
        <v>7.4970849999999997E-29</v>
      </c>
      <c r="IH2">
        <v>0.9774273</v>
      </c>
      <c r="II2">
        <v>16.754989999999999</v>
      </c>
      <c r="IJ2">
        <v>0</v>
      </c>
      <c r="IK2" s="1">
        <v>6.5753230000000001E-29</v>
      </c>
      <c r="IL2">
        <v>0.97744489999999995</v>
      </c>
      <c r="IM2">
        <v>16.757760000000001</v>
      </c>
      <c r="IN2">
        <v>0</v>
      </c>
      <c r="IO2" s="1">
        <v>5.7785309999999995E-29</v>
      </c>
      <c r="IP2">
        <v>0.97744489999999995</v>
      </c>
      <c r="IQ2">
        <v>16.747479999999999</v>
      </c>
      <c r="IR2">
        <v>0</v>
      </c>
      <c r="IS2" s="1">
        <v>5.083685E-29</v>
      </c>
      <c r="IT2">
        <v>0.97746259999999996</v>
      </c>
      <c r="IU2">
        <v>16.755189999999999</v>
      </c>
      <c r="IV2">
        <v>0</v>
      </c>
      <c r="IW2" s="1">
        <v>4.485099E-29</v>
      </c>
      <c r="IX2">
        <v>0.97746259999999996</v>
      </c>
      <c r="IY2">
        <v>16.761700000000001</v>
      </c>
      <c r="IZ2">
        <v>0</v>
      </c>
      <c r="JA2" s="1">
        <v>3.9561440000000002E-29</v>
      </c>
      <c r="JB2">
        <v>0.97746259999999996</v>
      </c>
      <c r="JC2">
        <v>16.77683</v>
      </c>
      <c r="JD2">
        <v>0</v>
      </c>
      <c r="JE2" s="1">
        <v>3.4996359999999998E-29</v>
      </c>
      <c r="JF2">
        <v>0.97748020000000002</v>
      </c>
      <c r="JG2">
        <v>16.791699999999999</v>
      </c>
      <c r="JH2">
        <v>0</v>
      </c>
      <c r="JI2" s="1">
        <v>3.118779E-29</v>
      </c>
      <c r="JJ2">
        <v>0.97748020000000002</v>
      </c>
      <c r="JK2">
        <v>16.80132</v>
      </c>
      <c r="JL2">
        <v>0</v>
      </c>
      <c r="JM2" s="1">
        <v>2.7989559999999998E-29</v>
      </c>
      <c r="JN2">
        <v>0.97748020000000002</v>
      </c>
      <c r="JO2">
        <v>16.806239999999999</v>
      </c>
      <c r="JP2">
        <v>0</v>
      </c>
      <c r="JQ2" s="1">
        <v>2.5197309999999999E-29</v>
      </c>
      <c r="JR2">
        <v>0.97748020000000002</v>
      </c>
      <c r="JS2">
        <v>16.80208</v>
      </c>
      <c r="JT2">
        <v>0</v>
      </c>
      <c r="JU2" s="1">
        <v>2.273366E-29</v>
      </c>
      <c r="JV2">
        <v>0.97749790000000003</v>
      </c>
      <c r="JW2">
        <v>16.79683</v>
      </c>
      <c r="JX2">
        <v>0</v>
      </c>
      <c r="JY2" s="1">
        <v>2.055505E-29</v>
      </c>
      <c r="JZ2">
        <v>0.97749790000000003</v>
      </c>
      <c r="KA2">
        <v>16.804220000000001</v>
      </c>
      <c r="KB2">
        <v>0</v>
      </c>
      <c r="KC2" s="1">
        <v>1.861385E-29</v>
      </c>
      <c r="KD2">
        <v>0.97749790000000003</v>
      </c>
      <c r="KE2">
        <v>16.810169999999999</v>
      </c>
      <c r="KF2">
        <v>0</v>
      </c>
      <c r="KG2" s="1">
        <v>1.6898890000000001E-29</v>
      </c>
      <c r="KH2">
        <v>0.97749790000000003</v>
      </c>
      <c r="KI2">
        <v>16.821020000000001</v>
      </c>
      <c r="KJ2">
        <v>0</v>
      </c>
      <c r="KK2" s="1">
        <v>1.5344230000000001E-29</v>
      </c>
      <c r="KL2">
        <v>0.97751549999999998</v>
      </c>
      <c r="KM2">
        <v>16.839839999999999</v>
      </c>
      <c r="KN2">
        <v>0</v>
      </c>
      <c r="KO2" s="1">
        <v>1.3933170000000001E-29</v>
      </c>
      <c r="KP2">
        <v>0.97751549999999998</v>
      </c>
      <c r="KQ2">
        <v>16.84694</v>
      </c>
      <c r="KR2">
        <v>0</v>
      </c>
      <c r="KS2" s="1">
        <v>1.26298E-29</v>
      </c>
      <c r="KT2">
        <v>0.97751549999999998</v>
      </c>
      <c r="KU2">
        <v>16.85145</v>
      </c>
      <c r="KV2">
        <v>0</v>
      </c>
      <c r="KW2" s="1">
        <v>1.1471540000000001E-29</v>
      </c>
      <c r="KX2">
        <v>0.97751549999999998</v>
      </c>
      <c r="KY2">
        <v>16.850770000000001</v>
      </c>
      <c r="KZ2">
        <v>0</v>
      </c>
      <c r="LA2" s="1">
        <v>1.042132E-29</v>
      </c>
      <c r="LB2">
        <v>0.97751549999999998</v>
      </c>
      <c r="LC2">
        <v>16.83935</v>
      </c>
      <c r="LD2">
        <v>0</v>
      </c>
      <c r="LE2" s="1">
        <v>9.4802910000000006E-30</v>
      </c>
      <c r="LF2">
        <v>0.97753319999999999</v>
      </c>
      <c r="LG2">
        <v>16.84374</v>
      </c>
      <c r="LH2">
        <v>0</v>
      </c>
      <c r="LI2" s="1">
        <v>8.6321100000000005E-30</v>
      </c>
      <c r="LJ2">
        <v>0.97753319999999999</v>
      </c>
      <c r="LK2">
        <v>16.848890000000001</v>
      </c>
      <c r="LL2">
        <v>0</v>
      </c>
      <c r="LM2" s="1">
        <v>7.8693390000000003E-30</v>
      </c>
      <c r="LN2">
        <v>0.97753319999999999</v>
      </c>
      <c r="LO2">
        <v>16.866160000000001</v>
      </c>
      <c r="LP2">
        <v>0</v>
      </c>
      <c r="LQ2" s="1">
        <v>7.1794720000000006E-30</v>
      </c>
      <c r="LR2">
        <v>0.9775509</v>
      </c>
      <c r="LS2">
        <v>16.884979999999999</v>
      </c>
      <c r="LT2">
        <v>0</v>
      </c>
      <c r="LU2" s="1">
        <v>6.6113539999999995E-30</v>
      </c>
      <c r="LV2">
        <v>0.97753319999999999</v>
      </c>
      <c r="LW2">
        <v>16.891780000000001</v>
      </c>
      <c r="LX2">
        <v>0</v>
      </c>
      <c r="LY2" s="1">
        <v>6.11891E-30</v>
      </c>
      <c r="LZ2">
        <v>0.97753319999999999</v>
      </c>
      <c r="MA2">
        <v>16.89509</v>
      </c>
      <c r="MB2">
        <v>0</v>
      </c>
      <c r="MC2" s="1">
        <v>5.6798469999999999E-30</v>
      </c>
      <c r="MD2">
        <v>0.9775509</v>
      </c>
      <c r="ME2">
        <v>16.895600000000002</v>
      </c>
      <c r="MF2">
        <v>0</v>
      </c>
      <c r="MG2" s="1">
        <v>5.2739829999999997E-30</v>
      </c>
      <c r="MH2">
        <v>0.97756849999999995</v>
      </c>
      <c r="MI2">
        <v>16.879940000000001</v>
      </c>
      <c r="MJ2">
        <v>0</v>
      </c>
      <c r="MK2" s="1">
        <v>4.903144E-30</v>
      </c>
      <c r="ML2">
        <v>0.97756849999999995</v>
      </c>
      <c r="MM2">
        <v>16.88775</v>
      </c>
      <c r="MN2">
        <v>0</v>
      </c>
      <c r="MO2" s="1">
        <v>4.5652979999999998E-30</v>
      </c>
      <c r="MP2">
        <v>0.9775509</v>
      </c>
      <c r="MQ2">
        <v>16.89011</v>
      </c>
      <c r="MR2">
        <v>0</v>
      </c>
      <c r="MS2" s="1">
        <v>4.2556010000000003E-30</v>
      </c>
      <c r="MT2">
        <v>0.97756849999999995</v>
      </c>
      <c r="MU2">
        <v>16.89573</v>
      </c>
      <c r="MV2">
        <v>0</v>
      </c>
      <c r="MW2" s="1">
        <v>3.9694269999999999E-30</v>
      </c>
      <c r="MX2">
        <v>0.97756849999999995</v>
      </c>
      <c r="MY2">
        <v>16.902229999999999</v>
      </c>
      <c r="MZ2">
        <v>0</v>
      </c>
      <c r="NA2" s="1">
        <v>3.702675E-30</v>
      </c>
      <c r="NB2">
        <v>0.97756849999999995</v>
      </c>
      <c r="NC2">
        <v>16.919219999999999</v>
      </c>
      <c r="ND2">
        <v>0</v>
      </c>
      <c r="NE2" s="1">
        <v>3.4452560000000003E-30</v>
      </c>
      <c r="NF2">
        <v>0.97756849999999995</v>
      </c>
      <c r="NG2">
        <v>16.92362</v>
      </c>
      <c r="NH2">
        <v>0</v>
      </c>
      <c r="NI2" s="1">
        <v>3.2126030000000001E-30</v>
      </c>
      <c r="NJ2">
        <v>0.97756849999999995</v>
      </c>
      <c r="NK2">
        <v>16.91995</v>
      </c>
      <c r="NL2">
        <v>0</v>
      </c>
      <c r="NM2" s="1">
        <v>2.9942620000000001E-30</v>
      </c>
      <c r="NN2">
        <v>0.97756849999999995</v>
      </c>
      <c r="NO2">
        <v>16.920280000000002</v>
      </c>
      <c r="NP2">
        <v>0</v>
      </c>
      <c r="NQ2" s="1">
        <v>2.7938119999999999E-30</v>
      </c>
      <c r="NR2">
        <v>0.97756849999999995</v>
      </c>
      <c r="NS2">
        <v>16.92557</v>
      </c>
      <c r="NT2">
        <v>0</v>
      </c>
      <c r="NU2" s="1">
        <v>2.6079119999999998E-30</v>
      </c>
      <c r="NV2">
        <v>0.97758619999999996</v>
      </c>
      <c r="NW2">
        <v>16.927900000000001</v>
      </c>
      <c r="NX2">
        <v>0</v>
      </c>
      <c r="NY2" s="1">
        <v>2.433197E-30</v>
      </c>
      <c r="NZ2">
        <v>0.97758619999999996</v>
      </c>
      <c r="OA2">
        <v>16.93601</v>
      </c>
      <c r="OB2">
        <v>0</v>
      </c>
      <c r="OC2" s="1">
        <v>2.2740170000000002E-30</v>
      </c>
      <c r="OD2">
        <v>0.97758619999999996</v>
      </c>
      <c r="OE2">
        <v>16.956389999999999</v>
      </c>
      <c r="OF2">
        <v>0</v>
      </c>
      <c r="OG2" s="1">
        <v>2.126043E-30</v>
      </c>
      <c r="OH2">
        <v>0.97758619999999996</v>
      </c>
      <c r="OI2">
        <v>16.962350000000001</v>
      </c>
      <c r="OJ2">
        <v>0</v>
      </c>
      <c r="OK2" s="1">
        <v>1.9906150000000001E-30</v>
      </c>
    </row>
    <row r="3" spans="1:401" x14ac:dyDescent="0.35">
      <c r="A3">
        <v>3</v>
      </c>
      <c r="B3" t="s">
        <v>4</v>
      </c>
      <c r="C3" t="s">
        <v>5</v>
      </c>
      <c r="D3" t="s">
        <v>7</v>
      </c>
      <c r="E3">
        <v>611.18489999999997</v>
      </c>
      <c r="F3">
        <v>1.1675960000000001</v>
      </c>
      <c r="G3">
        <v>16.313089999999999</v>
      </c>
      <c r="H3" s="1">
        <v>6.9079129999999997E-13</v>
      </c>
      <c r="I3" s="1">
        <v>8.9457889999999999E-10</v>
      </c>
      <c r="J3">
        <v>1.167594</v>
      </c>
      <c r="K3">
        <v>16.331869999999999</v>
      </c>
      <c r="L3" s="1">
        <v>1.3735900000000001E-16</v>
      </c>
      <c r="M3" s="1">
        <v>1.776709E-13</v>
      </c>
      <c r="N3">
        <v>1.1675899999999999</v>
      </c>
      <c r="O3">
        <v>16.331689999999998</v>
      </c>
      <c r="P3" s="1">
        <v>2.540844E-20</v>
      </c>
      <c r="Q3" s="1">
        <v>3.2892880000000002E-17</v>
      </c>
      <c r="R3">
        <v>1.167592</v>
      </c>
      <c r="S3">
        <v>16.337959999999999</v>
      </c>
      <c r="T3" s="1">
        <v>4.6950680000000001E-24</v>
      </c>
      <c r="U3" s="1">
        <v>6.0728409999999998E-21</v>
      </c>
      <c r="V3">
        <v>1.167592</v>
      </c>
      <c r="W3">
        <v>16.353439999999999</v>
      </c>
      <c r="X3" s="1">
        <v>7.8399729999999994E-27</v>
      </c>
      <c r="Y3" s="1">
        <v>1.0414580000000001E-23</v>
      </c>
      <c r="Z3">
        <v>1.1675960000000001</v>
      </c>
      <c r="AA3">
        <v>16.355699999999999</v>
      </c>
      <c r="AB3" s="1">
        <v>5.7298359999999997E-27</v>
      </c>
      <c r="AC3" s="1">
        <v>7.6316429999999998E-24</v>
      </c>
      <c r="AD3">
        <v>1.167591</v>
      </c>
      <c r="AE3">
        <v>16.36337</v>
      </c>
      <c r="AF3" s="1">
        <v>4.5925670000000002E-27</v>
      </c>
      <c r="AG3" s="1">
        <v>6.1172610000000002E-24</v>
      </c>
      <c r="AH3">
        <v>1.167592</v>
      </c>
      <c r="AI3">
        <v>16.374680000000001</v>
      </c>
      <c r="AJ3" s="1">
        <v>3.6795419999999997E-27</v>
      </c>
      <c r="AK3" s="1">
        <v>4.9014369999999997E-24</v>
      </c>
      <c r="AL3">
        <v>1.1675930000000001</v>
      </c>
      <c r="AM3">
        <v>16.407810000000001</v>
      </c>
      <c r="AN3" s="1">
        <v>2.9592499999999999E-27</v>
      </c>
      <c r="AO3" s="1">
        <v>3.9423190000000001E-24</v>
      </c>
      <c r="AP3">
        <v>1.1675949999999999</v>
      </c>
      <c r="AQ3">
        <v>16.449780000000001</v>
      </c>
      <c r="AR3" s="1">
        <v>2.3955850000000001E-27</v>
      </c>
      <c r="AS3" s="1">
        <v>3.1915920000000001E-24</v>
      </c>
      <c r="AT3">
        <v>1.167597</v>
      </c>
      <c r="AU3">
        <v>16.463439999999999</v>
      </c>
      <c r="AV3" s="1">
        <v>1.9648830000000001E-27</v>
      </c>
      <c r="AW3" s="1">
        <v>2.6179800000000001E-24</v>
      </c>
      <c r="AX3">
        <v>1.1675930000000001</v>
      </c>
      <c r="AY3">
        <v>16.46189</v>
      </c>
      <c r="AZ3" s="1">
        <v>1.615069E-27</v>
      </c>
      <c r="BA3" s="1">
        <v>2.151947E-24</v>
      </c>
      <c r="BB3">
        <v>1.167589</v>
      </c>
      <c r="BC3">
        <v>16.440390000000001</v>
      </c>
      <c r="BD3" s="1">
        <v>1.332489E-27</v>
      </c>
      <c r="BE3" s="1">
        <v>1.7755959999999999E-24</v>
      </c>
      <c r="BF3">
        <v>1.1675899999999999</v>
      </c>
      <c r="BG3">
        <v>16.420559999999998</v>
      </c>
      <c r="BH3" s="1">
        <v>1.1021149999999999E-27</v>
      </c>
      <c r="BI3" s="1">
        <v>1.4686490000000001E-24</v>
      </c>
      <c r="BJ3">
        <v>1.167592</v>
      </c>
      <c r="BK3">
        <v>16.424890000000001</v>
      </c>
      <c r="BL3" s="1">
        <v>9.1283799999999996E-28</v>
      </c>
      <c r="BM3" s="1">
        <v>1.216466E-24</v>
      </c>
      <c r="BN3">
        <v>1.167616</v>
      </c>
      <c r="BO3">
        <v>16.43439</v>
      </c>
      <c r="BP3" s="1">
        <v>7.5701989999999998E-28</v>
      </c>
      <c r="BQ3" s="1">
        <v>1.008805E-24</v>
      </c>
      <c r="BR3">
        <v>1.167591</v>
      </c>
      <c r="BS3">
        <v>16.45065</v>
      </c>
      <c r="BT3" s="1">
        <v>6.3023409999999997E-28</v>
      </c>
      <c r="BU3" s="1">
        <v>8.3992880000000007E-25</v>
      </c>
      <c r="BV3">
        <v>1.1676139999999999</v>
      </c>
      <c r="BW3">
        <v>16.484459999999999</v>
      </c>
      <c r="BX3" s="1">
        <v>5.3905190000000002E-28</v>
      </c>
      <c r="BY3" s="1">
        <v>7.1846539999999997E-25</v>
      </c>
      <c r="BZ3">
        <v>1.1676150000000001</v>
      </c>
      <c r="CA3">
        <v>16.514469999999999</v>
      </c>
      <c r="CB3" s="1">
        <v>4.7063370000000001E-28</v>
      </c>
      <c r="CC3" s="1">
        <v>6.2731930000000003E-25</v>
      </c>
      <c r="CD3">
        <v>1.167637</v>
      </c>
      <c r="CE3">
        <v>16.511569999999999</v>
      </c>
      <c r="CF3" s="1">
        <v>4.151624E-28</v>
      </c>
      <c r="CG3" s="1">
        <v>5.5337419999999999E-25</v>
      </c>
      <c r="CH3">
        <v>1.1676610000000001</v>
      </c>
      <c r="CI3">
        <v>16.521180000000001</v>
      </c>
      <c r="CJ3" s="1">
        <v>3.667752E-28</v>
      </c>
      <c r="CK3" s="1">
        <v>4.888816E-25</v>
      </c>
      <c r="CL3">
        <v>1.1676629999999999</v>
      </c>
      <c r="CM3">
        <v>16.479710000000001</v>
      </c>
      <c r="CN3" s="1">
        <v>3.2468969999999998E-28</v>
      </c>
      <c r="CO3" s="1">
        <v>4.3278919999999996E-25</v>
      </c>
      <c r="CP3">
        <v>1.167686</v>
      </c>
      <c r="CQ3">
        <v>16.485520000000001</v>
      </c>
      <c r="CR3" s="1">
        <v>2.8747250000000002E-28</v>
      </c>
      <c r="CS3" s="1">
        <v>3.831777E-25</v>
      </c>
      <c r="CT3">
        <v>1.16771</v>
      </c>
      <c r="CU3">
        <v>16.49578</v>
      </c>
      <c r="CV3" s="1">
        <v>2.4509689999999999E-28</v>
      </c>
      <c r="CW3" s="1">
        <v>3.2662799999999998E-25</v>
      </c>
      <c r="CX3">
        <v>1.1677310000000001</v>
      </c>
      <c r="CY3">
        <v>16.526350000000001</v>
      </c>
      <c r="CZ3" s="1">
        <v>2.000545E-28</v>
      </c>
      <c r="DA3" s="1">
        <v>2.6659060000000001E-25</v>
      </c>
      <c r="DB3">
        <v>1.1677280000000001</v>
      </c>
      <c r="DC3">
        <v>16.577069999999999</v>
      </c>
      <c r="DD3" s="1">
        <v>1.6453149999999999E-28</v>
      </c>
      <c r="DE3" s="1">
        <v>2.1925790000000001E-25</v>
      </c>
      <c r="DF3">
        <v>1.1677550000000001</v>
      </c>
      <c r="DG3">
        <v>16.59177</v>
      </c>
      <c r="DH3" s="1">
        <v>1.3626509999999999E-28</v>
      </c>
      <c r="DI3" s="1">
        <v>1.815955E-25</v>
      </c>
      <c r="DJ3">
        <v>1.167778</v>
      </c>
      <c r="DK3">
        <v>16.59789</v>
      </c>
      <c r="DL3" s="1">
        <v>1.134131E-28</v>
      </c>
      <c r="DM3" s="1">
        <v>1.5114390000000001E-25</v>
      </c>
      <c r="DN3">
        <v>1.167775</v>
      </c>
      <c r="DO3">
        <v>16.586690000000001</v>
      </c>
      <c r="DP3" s="1">
        <v>9.4802379999999997E-29</v>
      </c>
      <c r="DQ3" s="1">
        <v>1.2633789999999999E-25</v>
      </c>
      <c r="DR3">
        <v>1.167799</v>
      </c>
      <c r="DS3">
        <v>16.537859999999998</v>
      </c>
      <c r="DT3" s="1">
        <v>7.9564360000000001E-29</v>
      </c>
      <c r="DU3" s="1">
        <v>1.0603120000000001E-25</v>
      </c>
      <c r="DV3">
        <v>1.167797</v>
      </c>
      <c r="DW3">
        <v>16.543430000000001</v>
      </c>
      <c r="DX3" s="1">
        <v>6.7072929999999996E-29</v>
      </c>
      <c r="DY3" s="1">
        <v>8.9386230000000003E-26</v>
      </c>
      <c r="DZ3">
        <v>1.1678230000000001</v>
      </c>
      <c r="EA3">
        <v>16.552720000000001</v>
      </c>
      <c r="EB3" s="1">
        <v>5.6668019999999997E-29</v>
      </c>
      <c r="EC3" s="1">
        <v>7.5522409999999996E-26</v>
      </c>
      <c r="ED3">
        <v>1.167845</v>
      </c>
      <c r="EE3">
        <v>16.57921</v>
      </c>
      <c r="EF3" s="1">
        <v>4.8114769999999999E-29</v>
      </c>
      <c r="EG3" s="1">
        <v>6.4123480000000005E-26</v>
      </c>
      <c r="EH3">
        <v>1.167842</v>
      </c>
      <c r="EI3">
        <v>16.633179999999999</v>
      </c>
      <c r="EJ3" s="1">
        <v>4.1405779999999998E-29</v>
      </c>
      <c r="EK3" s="1">
        <v>5.5186120000000002E-26</v>
      </c>
      <c r="EL3">
        <v>1.1678440000000001</v>
      </c>
      <c r="EM3">
        <v>16.654589999999999</v>
      </c>
      <c r="EN3" s="1">
        <v>3.600668E-29</v>
      </c>
      <c r="EO3" s="1">
        <v>4.799108E-26</v>
      </c>
      <c r="EP3">
        <v>1.167845</v>
      </c>
      <c r="EQ3">
        <v>16.659590000000001</v>
      </c>
      <c r="ER3" s="1">
        <v>3.150358E-29</v>
      </c>
      <c r="ES3" s="1">
        <v>4.1989729999999998E-26</v>
      </c>
      <c r="ET3">
        <v>1.167845</v>
      </c>
      <c r="EU3">
        <v>16.641159999999999</v>
      </c>
      <c r="EV3" s="1">
        <v>2.7629420000000001E-29</v>
      </c>
      <c r="EW3" s="1">
        <v>3.68275E-26</v>
      </c>
      <c r="EX3">
        <v>1.1678459999999999</v>
      </c>
      <c r="EY3">
        <v>16.598050000000001</v>
      </c>
      <c r="EZ3" s="1">
        <v>2.4297399999999999E-29</v>
      </c>
      <c r="FA3" s="1">
        <v>3.2387290000000002E-26</v>
      </c>
      <c r="FB3">
        <v>1.1678459999999999</v>
      </c>
      <c r="FC3">
        <v>16.60012</v>
      </c>
      <c r="FD3" s="1">
        <v>2.1386420000000001E-29</v>
      </c>
      <c r="FE3" s="1">
        <v>2.8508320000000003E-26</v>
      </c>
      <c r="FF3">
        <v>1.167842</v>
      </c>
      <c r="FG3">
        <v>16.61223</v>
      </c>
      <c r="FH3" s="1">
        <v>1.8831300000000001E-29</v>
      </c>
      <c r="FI3" s="1">
        <v>2.510227E-26</v>
      </c>
      <c r="FJ3">
        <v>1.167845</v>
      </c>
      <c r="FK3">
        <v>16.62792</v>
      </c>
      <c r="FL3" s="1">
        <v>1.6598590000000001E-29</v>
      </c>
      <c r="FM3" s="1">
        <v>2.2127540000000001E-26</v>
      </c>
      <c r="FN3">
        <v>1.1678440000000001</v>
      </c>
      <c r="FO3">
        <v>16.684699999999999</v>
      </c>
      <c r="FP3" s="1">
        <v>1.4614349999999999E-29</v>
      </c>
      <c r="FQ3" s="1">
        <v>1.948298E-26</v>
      </c>
      <c r="FR3">
        <v>1.167842</v>
      </c>
      <c r="FS3">
        <v>16.68374</v>
      </c>
      <c r="FT3" s="1">
        <v>1.2863859999999999E-29</v>
      </c>
      <c r="FU3" s="1">
        <v>1.7149679999999999E-26</v>
      </c>
      <c r="FV3">
        <v>1.167845</v>
      </c>
      <c r="FW3">
        <v>16.685749999999999</v>
      </c>
      <c r="FX3" s="1">
        <v>1.132002E-29</v>
      </c>
      <c r="FY3" s="1">
        <v>1.5092329999999999E-26</v>
      </c>
      <c r="FZ3">
        <v>1.167842</v>
      </c>
      <c r="GA3">
        <v>16.661539999999999</v>
      </c>
      <c r="GB3" s="1">
        <v>9.9705430000000005E-30</v>
      </c>
      <c r="GC3" s="1">
        <v>1.329363E-26</v>
      </c>
      <c r="GD3">
        <v>1.1678440000000001</v>
      </c>
      <c r="GE3">
        <v>16.66254</v>
      </c>
      <c r="GF3" s="1">
        <v>8.7822770000000005E-30</v>
      </c>
      <c r="GG3" s="1">
        <v>1.170982E-26</v>
      </c>
      <c r="GH3">
        <v>1.167869</v>
      </c>
      <c r="GI3">
        <v>16.672879999999999</v>
      </c>
      <c r="GJ3" s="1">
        <v>7.7374450000000002E-30</v>
      </c>
      <c r="GK3" s="1">
        <v>1.031721E-26</v>
      </c>
      <c r="GL3">
        <v>1.167842</v>
      </c>
      <c r="GM3">
        <v>16.683250000000001</v>
      </c>
      <c r="GN3" s="1">
        <v>6.8213339999999999E-30</v>
      </c>
      <c r="GO3" s="1">
        <v>9.0958810000000006E-27</v>
      </c>
      <c r="GP3">
        <v>1.1678649999999999</v>
      </c>
      <c r="GQ3">
        <v>16.687989999999999</v>
      </c>
      <c r="GR3" s="1">
        <v>6.0122879999999999E-30</v>
      </c>
      <c r="GS3" s="1">
        <v>8.0174660000000003E-27</v>
      </c>
      <c r="GT3">
        <v>1.1678409999999999</v>
      </c>
      <c r="GU3">
        <v>16.695650000000001</v>
      </c>
      <c r="GV3" s="1">
        <v>5.2687790000000003E-30</v>
      </c>
      <c r="GW3" s="1">
        <v>7.0262150000000006E-27</v>
      </c>
      <c r="GX3">
        <v>1.1678660000000001</v>
      </c>
      <c r="GY3">
        <v>16.739329999999999</v>
      </c>
      <c r="GZ3" s="1">
        <v>4.5948649999999998E-30</v>
      </c>
      <c r="HA3" s="1">
        <v>6.1278509999999998E-27</v>
      </c>
      <c r="HB3">
        <v>1.167869</v>
      </c>
      <c r="HC3">
        <v>16.760000000000002</v>
      </c>
      <c r="HD3" s="1">
        <v>4.0071489999999997E-30</v>
      </c>
      <c r="HE3" s="1">
        <v>5.3440309999999998E-27</v>
      </c>
      <c r="HF3">
        <v>1.1678649999999999</v>
      </c>
      <c r="HG3">
        <v>16.76446</v>
      </c>
      <c r="HH3" s="1">
        <v>3.4934919999999999E-30</v>
      </c>
      <c r="HI3" s="1">
        <v>4.6592119999999997E-27</v>
      </c>
      <c r="HJ3">
        <v>1.1678900000000001</v>
      </c>
      <c r="HK3">
        <v>16.709350000000001</v>
      </c>
      <c r="HL3" s="1">
        <v>3.0501590000000001E-30</v>
      </c>
      <c r="HM3" s="1">
        <v>4.0681640000000001E-27</v>
      </c>
      <c r="HN3">
        <v>1.1678900000000001</v>
      </c>
      <c r="HO3">
        <v>16.715299999999999</v>
      </c>
      <c r="HP3" s="1">
        <v>2.6637510000000001E-30</v>
      </c>
      <c r="HQ3" s="1">
        <v>3.5528430000000001E-27</v>
      </c>
      <c r="HR3">
        <v>1.167913</v>
      </c>
      <c r="HS3">
        <v>16.723240000000001</v>
      </c>
      <c r="HT3" s="1">
        <v>2.3317540000000002E-30</v>
      </c>
      <c r="HU3" s="1">
        <v>3.1102290000000001E-27</v>
      </c>
      <c r="HV3">
        <v>1.167913</v>
      </c>
      <c r="HW3">
        <v>16.73132</v>
      </c>
      <c r="HX3" s="1">
        <v>2.043988E-30</v>
      </c>
      <c r="HY3" s="1">
        <v>2.726483E-27</v>
      </c>
      <c r="HZ3">
        <v>1.1679109999999999</v>
      </c>
      <c r="IA3">
        <v>16.78078</v>
      </c>
      <c r="IB3" s="1">
        <v>1.7914269999999999E-30</v>
      </c>
      <c r="IC3" s="1">
        <v>2.3895819999999998E-27</v>
      </c>
      <c r="ID3">
        <v>1.1679349999999999</v>
      </c>
      <c r="IE3">
        <v>16.793150000000001</v>
      </c>
      <c r="IF3" s="1">
        <v>1.5691119999999999E-30</v>
      </c>
      <c r="IG3" s="1">
        <v>2.0931349999999998E-27</v>
      </c>
      <c r="IH3">
        <v>1.1679360000000001</v>
      </c>
      <c r="II3">
        <v>16.792079999999999</v>
      </c>
      <c r="IJ3" s="1">
        <v>1.376204E-30</v>
      </c>
      <c r="IK3" s="1">
        <v>1.8358220000000001E-27</v>
      </c>
      <c r="IL3">
        <v>1.1679600000000001</v>
      </c>
      <c r="IM3">
        <v>16.791530000000002</v>
      </c>
      <c r="IN3" s="1">
        <v>1.209549E-30</v>
      </c>
      <c r="IO3" s="1">
        <v>1.6136219999999999E-27</v>
      </c>
      <c r="IP3">
        <v>1.1679580000000001</v>
      </c>
      <c r="IQ3">
        <v>16.75235</v>
      </c>
      <c r="IR3" s="1">
        <v>1.0641570000000001E-30</v>
      </c>
      <c r="IS3" s="1">
        <v>1.419666E-27</v>
      </c>
      <c r="IT3">
        <v>1.1679790000000001</v>
      </c>
      <c r="IU3">
        <v>16.764700000000001</v>
      </c>
      <c r="IV3" s="1">
        <v>9.3898409999999996E-31</v>
      </c>
      <c r="IW3" s="1">
        <v>1.2527170000000001E-27</v>
      </c>
      <c r="IX3">
        <v>1.167977</v>
      </c>
      <c r="IY3">
        <v>16.771989999999999</v>
      </c>
      <c r="IZ3" s="1">
        <v>8.281783E-31</v>
      </c>
      <c r="JA3" s="1">
        <v>1.1049240000000001E-27</v>
      </c>
      <c r="JB3">
        <v>1.1679820000000001</v>
      </c>
      <c r="JC3">
        <v>16.80105</v>
      </c>
      <c r="JD3" s="1">
        <v>7.327592E-31</v>
      </c>
      <c r="JE3" s="1">
        <v>9.7766740000000008E-28</v>
      </c>
      <c r="JF3">
        <v>1.1680060000000001</v>
      </c>
      <c r="JG3">
        <v>16.835039999999999</v>
      </c>
      <c r="JH3" s="1">
        <v>6.5322029999999996E-31</v>
      </c>
      <c r="JI3" s="1">
        <v>8.7158259999999997E-28</v>
      </c>
      <c r="JJ3">
        <v>1.168005</v>
      </c>
      <c r="JK3">
        <v>16.851019999999998</v>
      </c>
      <c r="JL3" s="1">
        <v>5.8630369999999997E-31</v>
      </c>
      <c r="JM3" s="1">
        <v>7.8232609999999999E-28</v>
      </c>
      <c r="JN3">
        <v>1.1679980000000001</v>
      </c>
      <c r="JO3">
        <v>16.853269999999998</v>
      </c>
      <c r="JP3" s="1">
        <v>5.2783419999999997E-31</v>
      </c>
      <c r="JQ3" s="1">
        <v>7.0434100000000002E-28</v>
      </c>
      <c r="JR3">
        <v>1.168002</v>
      </c>
      <c r="JS3">
        <v>16.829080000000001</v>
      </c>
      <c r="JT3" s="1">
        <v>4.762372E-31</v>
      </c>
      <c r="JU3" s="1">
        <v>6.3549189999999996E-28</v>
      </c>
      <c r="JV3">
        <v>1.1680280000000001</v>
      </c>
      <c r="JW3">
        <v>16.8032</v>
      </c>
      <c r="JX3" s="1">
        <v>4.306676E-31</v>
      </c>
      <c r="JY3" s="1">
        <v>5.7471990000000001E-28</v>
      </c>
      <c r="JZ3">
        <v>1.168053</v>
      </c>
      <c r="KA3">
        <v>16.812000000000001</v>
      </c>
      <c r="KB3" s="1">
        <v>3.9006639999999998E-31</v>
      </c>
      <c r="KC3" s="1">
        <v>5.2054279999999998E-28</v>
      </c>
      <c r="KD3">
        <v>1.1680489999999999</v>
      </c>
      <c r="KE3">
        <v>16.819880000000001</v>
      </c>
      <c r="KF3" s="1">
        <v>3.5412489999999998E-31</v>
      </c>
      <c r="KG3" s="1">
        <v>4.7258290000000002E-28</v>
      </c>
      <c r="KH3">
        <v>1.168045</v>
      </c>
      <c r="KI3">
        <v>16.839690000000001</v>
      </c>
      <c r="KJ3" s="1">
        <v>3.2152839999999999E-31</v>
      </c>
      <c r="KK3" s="1">
        <v>4.2909930000000003E-28</v>
      </c>
      <c r="KL3">
        <v>1.168048</v>
      </c>
      <c r="KM3">
        <v>16.885680000000001</v>
      </c>
      <c r="KN3" s="1">
        <v>2.9196869999999998E-31</v>
      </c>
      <c r="KO3" s="1">
        <v>3.8965930000000002E-28</v>
      </c>
      <c r="KP3">
        <v>1.1680729999999999</v>
      </c>
      <c r="KQ3">
        <v>16.897220000000001</v>
      </c>
      <c r="KR3" s="1">
        <v>2.6468040000000001E-31</v>
      </c>
      <c r="KS3" s="1">
        <v>3.5323659999999999E-28</v>
      </c>
      <c r="KT3">
        <v>1.1680699999999999</v>
      </c>
      <c r="KU3">
        <v>16.90108</v>
      </c>
      <c r="KV3" s="1">
        <v>2.4041530000000002E-31</v>
      </c>
      <c r="KW3" s="1">
        <v>3.2086680000000001E-28</v>
      </c>
      <c r="KX3">
        <v>1.168072</v>
      </c>
      <c r="KY3">
        <v>16.890350000000002</v>
      </c>
      <c r="KZ3" s="1">
        <v>2.1840530000000001E-31</v>
      </c>
      <c r="LA3" s="1">
        <v>2.9148599999999999E-28</v>
      </c>
      <c r="LB3">
        <v>1.1680680000000001</v>
      </c>
      <c r="LC3">
        <v>16.848189999999999</v>
      </c>
      <c r="LD3" s="1">
        <v>1.986907E-31</v>
      </c>
      <c r="LE3" s="1">
        <v>2.651811E-28</v>
      </c>
      <c r="LF3">
        <v>1.168072</v>
      </c>
      <c r="LG3">
        <v>16.850660000000001</v>
      </c>
      <c r="LH3" s="1">
        <v>1.809134E-31</v>
      </c>
      <c r="LI3" s="1">
        <v>2.4145939999999999E-28</v>
      </c>
      <c r="LJ3">
        <v>1.1680950000000001</v>
      </c>
      <c r="LK3">
        <v>16.85623</v>
      </c>
      <c r="LL3" s="1">
        <v>1.6495919999999999E-31</v>
      </c>
      <c r="LM3" s="1">
        <v>2.2017030000000001E-28</v>
      </c>
      <c r="LN3">
        <v>1.1680950000000001</v>
      </c>
      <c r="LO3">
        <v>16.893090000000001</v>
      </c>
      <c r="LP3" s="1">
        <v>1.505035E-31</v>
      </c>
      <c r="LQ3" s="1">
        <v>2.0087130000000001E-28</v>
      </c>
      <c r="LR3">
        <v>1.168094</v>
      </c>
      <c r="LS3">
        <v>16.940529999999999</v>
      </c>
      <c r="LT3" s="1">
        <v>1.386368E-31</v>
      </c>
      <c r="LU3" s="1">
        <v>1.8503919999999999E-28</v>
      </c>
      <c r="LV3">
        <v>1.168118</v>
      </c>
      <c r="LW3">
        <v>16.951270000000001</v>
      </c>
      <c r="LX3" s="1">
        <v>1.283428E-31</v>
      </c>
      <c r="LY3" s="1">
        <v>1.712998E-28</v>
      </c>
      <c r="LZ3">
        <v>1.1681170000000001</v>
      </c>
      <c r="MA3">
        <v>16.951440000000002</v>
      </c>
      <c r="MB3" s="1">
        <v>1.191236E-31</v>
      </c>
      <c r="MC3" s="1">
        <v>1.5899640000000001E-28</v>
      </c>
      <c r="MD3">
        <v>1.168115</v>
      </c>
      <c r="ME3">
        <v>16.94415</v>
      </c>
      <c r="MF3" s="1">
        <v>1.1061370000000001E-31</v>
      </c>
      <c r="MG3" s="1">
        <v>1.4764039999999999E-28</v>
      </c>
      <c r="MH3">
        <v>1.168118</v>
      </c>
      <c r="MI3">
        <v>16.890540000000001</v>
      </c>
      <c r="MJ3" s="1">
        <v>1.028465E-31</v>
      </c>
      <c r="MK3" s="1">
        <v>1.372803E-28</v>
      </c>
      <c r="ML3">
        <v>1.16812</v>
      </c>
      <c r="MM3">
        <v>16.902560000000001</v>
      </c>
      <c r="MN3" s="1">
        <v>9.5770279999999999E-32</v>
      </c>
      <c r="MO3" s="1">
        <v>1.2783329999999999E-28</v>
      </c>
      <c r="MP3">
        <v>1.16814</v>
      </c>
      <c r="MQ3">
        <v>16.899789999999999</v>
      </c>
      <c r="MR3" s="1">
        <v>8.9282210000000004E-32</v>
      </c>
      <c r="MS3" s="1">
        <v>1.1916909999999999E-28</v>
      </c>
      <c r="MT3">
        <v>1.1681159999999999</v>
      </c>
      <c r="MU3">
        <v>16.90598</v>
      </c>
      <c r="MV3" s="1">
        <v>8.3268329999999995E-32</v>
      </c>
      <c r="MW3" s="1">
        <v>1.1114320000000001E-28</v>
      </c>
      <c r="MX3">
        <v>1.16814</v>
      </c>
      <c r="MY3">
        <v>16.91638</v>
      </c>
      <c r="MZ3" s="1">
        <v>7.7675300000000003E-32</v>
      </c>
      <c r="NA3" s="1">
        <v>1.0367889999999999E-28</v>
      </c>
      <c r="NB3">
        <v>1.1681410000000001</v>
      </c>
      <c r="NC3">
        <v>16.955580000000001</v>
      </c>
      <c r="ND3" s="1">
        <v>7.2277149999999996E-32</v>
      </c>
      <c r="NE3" s="1">
        <v>9.6472509999999999E-29</v>
      </c>
      <c r="NF3">
        <v>1.168164</v>
      </c>
      <c r="NG3">
        <v>16.96123</v>
      </c>
      <c r="NH3" s="1">
        <v>6.7399629999999997E-32</v>
      </c>
      <c r="NI3" s="1">
        <v>8.9964340000000001E-29</v>
      </c>
      <c r="NJ3">
        <v>1.1681619999999999</v>
      </c>
      <c r="NK3">
        <v>16.939430000000002</v>
      </c>
      <c r="NL3" s="1">
        <v>6.2823369999999996E-32</v>
      </c>
      <c r="NM3" s="1">
        <v>8.3857099999999997E-29</v>
      </c>
      <c r="NN3">
        <v>1.168161</v>
      </c>
      <c r="NO3">
        <v>16.93018</v>
      </c>
      <c r="NP3" s="1">
        <v>5.8619989999999997E-32</v>
      </c>
      <c r="NQ3" s="1">
        <v>7.8244420000000002E-29</v>
      </c>
      <c r="NR3">
        <v>1.1681600000000001</v>
      </c>
      <c r="NS3">
        <v>16.936050000000002</v>
      </c>
      <c r="NT3" s="1">
        <v>5.4718250000000001E-32</v>
      </c>
      <c r="NU3" s="1">
        <v>7.3038259999999999E-29</v>
      </c>
      <c r="NV3">
        <v>1.168167</v>
      </c>
      <c r="NW3">
        <v>16.935839999999999</v>
      </c>
      <c r="NX3" s="1">
        <v>5.1056650000000002E-32</v>
      </c>
      <c r="NY3" s="1">
        <v>6.814929E-29</v>
      </c>
      <c r="NZ3">
        <v>1.168164</v>
      </c>
      <c r="OA3">
        <v>16.95036</v>
      </c>
      <c r="OB3" s="1">
        <v>4.7719389999999998E-32</v>
      </c>
      <c r="OC3" s="1">
        <v>6.3693720000000004E-29</v>
      </c>
      <c r="OD3">
        <v>1.168164</v>
      </c>
      <c r="OE3">
        <v>17.002680000000002</v>
      </c>
      <c r="OF3" s="1">
        <v>4.4612059999999999E-32</v>
      </c>
      <c r="OG3" s="1">
        <v>5.9547469999999997E-29</v>
      </c>
      <c r="OH3">
        <v>1.1681870000000001</v>
      </c>
      <c r="OI3">
        <v>17.013390000000001</v>
      </c>
      <c r="OJ3" s="1">
        <v>4.1773190000000002E-32</v>
      </c>
      <c r="OK3" s="1">
        <v>5.5757500000000001E-29</v>
      </c>
    </row>
    <row r="4" spans="1:401" x14ac:dyDescent="0.35">
      <c r="A4">
        <v>4</v>
      </c>
      <c r="B4" t="s">
        <v>4</v>
      </c>
      <c r="C4" t="s">
        <v>5</v>
      </c>
      <c r="D4" t="s">
        <v>8</v>
      </c>
      <c r="E4">
        <v>640.27809999999999</v>
      </c>
      <c r="F4">
        <v>0.98110269999999999</v>
      </c>
      <c r="G4">
        <v>16.326139999999999</v>
      </c>
      <c r="H4" s="1">
        <v>4.6323529999999999E-12</v>
      </c>
      <c r="I4" s="1">
        <v>7.0845989999999998E-9</v>
      </c>
      <c r="J4">
        <v>0.98112560000000004</v>
      </c>
      <c r="K4">
        <v>16.353059999999999</v>
      </c>
      <c r="L4" s="1">
        <v>9.1401369999999996E-16</v>
      </c>
      <c r="M4" s="1">
        <v>1.391631E-12</v>
      </c>
      <c r="N4">
        <v>0.98114869999999998</v>
      </c>
      <c r="O4">
        <v>16.345610000000001</v>
      </c>
      <c r="P4" s="1">
        <v>1.6907330000000001E-19</v>
      </c>
      <c r="Q4" s="1">
        <v>2.5765449999999998E-16</v>
      </c>
      <c r="R4">
        <v>0.98114840000000003</v>
      </c>
      <c r="S4">
        <v>16.35012</v>
      </c>
      <c r="T4" s="1">
        <v>3.1129919999999998E-23</v>
      </c>
      <c r="U4" s="1">
        <v>4.7319219999999998E-20</v>
      </c>
      <c r="V4">
        <v>0.98112370000000004</v>
      </c>
      <c r="W4">
        <v>16.37228</v>
      </c>
      <c r="X4" s="1">
        <v>6.9356100000000002E-26</v>
      </c>
      <c r="Y4" s="1">
        <v>1.2034929999999999E-22</v>
      </c>
      <c r="Z4">
        <v>0.98114999999999997</v>
      </c>
      <c r="AA4">
        <v>16.369209999999999</v>
      </c>
      <c r="AB4" s="1">
        <v>5.1974270000000004E-26</v>
      </c>
      <c r="AC4" s="1">
        <v>9.101776E-23</v>
      </c>
      <c r="AD4">
        <v>0.98112149999999998</v>
      </c>
      <c r="AE4">
        <v>16.374659999999999</v>
      </c>
      <c r="AF4" s="1">
        <v>4.1651599999999999E-26</v>
      </c>
      <c r="AG4" s="1">
        <v>7.2940720000000004E-23</v>
      </c>
      <c r="AH4">
        <v>0.98112600000000005</v>
      </c>
      <c r="AI4">
        <v>16.388809999999999</v>
      </c>
      <c r="AJ4" s="1">
        <v>3.337408E-26</v>
      </c>
      <c r="AK4" s="1">
        <v>5.8450059999999999E-23</v>
      </c>
      <c r="AL4">
        <v>0.98112480000000002</v>
      </c>
      <c r="AM4">
        <v>16.437799999999999</v>
      </c>
      <c r="AN4" s="1">
        <v>2.6845809999999999E-26</v>
      </c>
      <c r="AO4" s="1">
        <v>4.7023259999999998E-23</v>
      </c>
      <c r="AP4">
        <v>0.98112759999999999</v>
      </c>
      <c r="AQ4">
        <v>16.51041</v>
      </c>
      <c r="AR4" s="1">
        <v>2.173863E-26</v>
      </c>
      <c r="AS4" s="1">
        <v>3.8082930000000003E-23</v>
      </c>
      <c r="AT4">
        <v>0.98112739999999998</v>
      </c>
      <c r="AU4">
        <v>16.531639999999999</v>
      </c>
      <c r="AV4" s="1">
        <v>1.783474E-26</v>
      </c>
      <c r="AW4" s="1">
        <v>3.1248509999999998E-23</v>
      </c>
      <c r="AX4">
        <v>0.98112390000000005</v>
      </c>
      <c r="AY4">
        <v>16.51878</v>
      </c>
      <c r="AZ4" s="1">
        <v>1.46606E-26</v>
      </c>
      <c r="BA4" s="1">
        <v>2.568851E-23</v>
      </c>
      <c r="BB4">
        <v>0.98112189999999999</v>
      </c>
      <c r="BC4">
        <v>16.476559999999999</v>
      </c>
      <c r="BD4" s="1">
        <v>1.20968E-26</v>
      </c>
      <c r="BE4" s="1">
        <v>2.1198200000000001E-23</v>
      </c>
      <c r="BF4">
        <v>0.98114950000000001</v>
      </c>
      <c r="BG4">
        <v>16.432120000000001</v>
      </c>
      <c r="BH4" s="1">
        <v>1.000623E-26</v>
      </c>
      <c r="BI4" s="1">
        <v>1.7536259999999999E-23</v>
      </c>
      <c r="BJ4">
        <v>0.98114840000000003</v>
      </c>
      <c r="BK4">
        <v>16.429030000000001</v>
      </c>
      <c r="BL4" s="1">
        <v>8.2885809999999997E-27</v>
      </c>
      <c r="BM4" s="1">
        <v>1.452657E-23</v>
      </c>
      <c r="BN4">
        <v>0.98115059999999998</v>
      </c>
      <c r="BO4">
        <v>16.4405</v>
      </c>
      <c r="BP4" s="1">
        <v>6.8738270000000001E-27</v>
      </c>
      <c r="BQ4" s="1">
        <v>1.204708E-23</v>
      </c>
      <c r="BR4">
        <v>0.9811472</v>
      </c>
      <c r="BS4">
        <v>16.461919999999999</v>
      </c>
      <c r="BT4" s="1">
        <v>5.725235E-27</v>
      </c>
      <c r="BU4" s="1">
        <v>1.003624E-23</v>
      </c>
      <c r="BV4">
        <v>0.98114849999999998</v>
      </c>
      <c r="BW4">
        <v>16.52111</v>
      </c>
      <c r="BX4" s="1">
        <v>4.9007759999999999E-27</v>
      </c>
      <c r="BY4" s="1">
        <v>8.5936199999999994E-24</v>
      </c>
      <c r="BZ4">
        <v>0.98117600000000005</v>
      </c>
      <c r="CA4">
        <v>16.570789999999999</v>
      </c>
      <c r="CB4" s="1">
        <v>4.2814219999999999E-27</v>
      </c>
      <c r="CC4" s="1">
        <v>7.5091790000000007E-24</v>
      </c>
      <c r="CD4">
        <v>0.98119679999999998</v>
      </c>
      <c r="CE4">
        <v>16.554469999999998</v>
      </c>
      <c r="CF4" s="1">
        <v>3.7775940000000002E-27</v>
      </c>
      <c r="CG4" s="1">
        <v>6.6259910000000001E-24</v>
      </c>
      <c r="CH4">
        <v>0.98122500000000001</v>
      </c>
      <c r="CI4">
        <v>16.570730000000001</v>
      </c>
      <c r="CJ4" s="1">
        <v>3.337534E-27</v>
      </c>
      <c r="CK4" s="1">
        <v>5.8540879999999998E-24</v>
      </c>
      <c r="CL4">
        <v>0.98122509999999996</v>
      </c>
      <c r="CM4">
        <v>16.488910000000001</v>
      </c>
      <c r="CN4" s="1">
        <v>2.9545849999999999E-27</v>
      </c>
      <c r="CO4" s="1">
        <v>5.1823929999999999E-24</v>
      </c>
      <c r="CP4">
        <v>0.98125309999999999</v>
      </c>
      <c r="CQ4">
        <v>16.490300000000001</v>
      </c>
      <c r="CR4" s="1">
        <v>2.6163000000000001E-27</v>
      </c>
      <c r="CS4" s="1">
        <v>4.589128E-24</v>
      </c>
      <c r="CT4">
        <v>0.98127799999999998</v>
      </c>
      <c r="CU4">
        <v>16.502749999999999</v>
      </c>
      <c r="CV4" s="1">
        <v>2.2251639999999998E-27</v>
      </c>
      <c r="CW4" s="1">
        <v>3.8995020000000004E-24</v>
      </c>
      <c r="CX4">
        <v>0.98132710000000001</v>
      </c>
      <c r="CY4">
        <v>16.549600000000002</v>
      </c>
      <c r="CZ4" s="1">
        <v>1.8164E-27</v>
      </c>
      <c r="DA4" s="1">
        <v>3.1831540000000001E-24</v>
      </c>
      <c r="DB4">
        <v>0.98132229999999998</v>
      </c>
      <c r="DC4">
        <v>16.640139999999999</v>
      </c>
      <c r="DD4" s="1">
        <v>1.494261E-27</v>
      </c>
      <c r="DE4" s="1">
        <v>2.6188150000000001E-24</v>
      </c>
      <c r="DF4">
        <v>0.98135229999999996</v>
      </c>
      <c r="DG4">
        <v>16.661519999999999</v>
      </c>
      <c r="DH4" s="1">
        <v>1.23791E-27</v>
      </c>
      <c r="DI4" s="1">
        <v>2.169685E-24</v>
      </c>
      <c r="DJ4">
        <v>0.98134960000000004</v>
      </c>
      <c r="DK4">
        <v>16.667210000000001</v>
      </c>
      <c r="DL4" s="1">
        <v>1.0304160000000001E-27</v>
      </c>
      <c r="DM4" s="1">
        <v>1.806106E-24</v>
      </c>
      <c r="DN4">
        <v>0.98139500000000002</v>
      </c>
      <c r="DO4">
        <v>16.641819999999999</v>
      </c>
      <c r="DP4" s="1">
        <v>8.6153139999999992E-28</v>
      </c>
      <c r="DQ4" s="1">
        <v>1.510174E-24</v>
      </c>
      <c r="DR4">
        <v>0.98139739999999998</v>
      </c>
      <c r="DS4">
        <v>16.544139999999999</v>
      </c>
      <c r="DT4" s="1">
        <v>7.2316150000000003E-28</v>
      </c>
      <c r="DU4" s="1">
        <v>1.2676410000000001E-24</v>
      </c>
      <c r="DV4">
        <v>0.98142110000000005</v>
      </c>
      <c r="DW4">
        <v>16.546430000000001</v>
      </c>
      <c r="DX4" s="1">
        <v>6.0971330000000003E-28</v>
      </c>
      <c r="DY4" s="1">
        <v>1.068833E-24</v>
      </c>
      <c r="DZ4">
        <v>0.98142359999999995</v>
      </c>
      <c r="EA4">
        <v>16.55688</v>
      </c>
      <c r="EB4" s="1">
        <v>5.1519820000000001E-28</v>
      </c>
      <c r="EC4" s="1">
        <v>9.0321569999999991E-25</v>
      </c>
      <c r="ED4">
        <v>0.98144779999999998</v>
      </c>
      <c r="EE4">
        <v>16.597480000000001</v>
      </c>
      <c r="EF4" s="1">
        <v>4.3755720000000002E-28</v>
      </c>
      <c r="EG4" s="1">
        <v>7.6713509999999998E-25</v>
      </c>
      <c r="EH4">
        <v>0.98144399999999998</v>
      </c>
      <c r="EI4">
        <v>16.690550000000002</v>
      </c>
      <c r="EJ4" s="1">
        <v>3.7672940000000002E-28</v>
      </c>
      <c r="EK4" s="1">
        <v>6.6062350000000001E-25</v>
      </c>
      <c r="EL4">
        <v>0.98147289999999998</v>
      </c>
      <c r="EM4">
        <v>16.72691</v>
      </c>
      <c r="EN4" s="1">
        <v>3.2771120000000001E-28</v>
      </c>
      <c r="EO4" s="1">
        <v>5.7474189999999997E-25</v>
      </c>
      <c r="EP4">
        <v>0.98147589999999996</v>
      </c>
      <c r="EQ4">
        <v>16.730440000000002</v>
      </c>
      <c r="ER4" s="1">
        <v>2.867474E-28</v>
      </c>
      <c r="ES4" s="1">
        <v>5.0291479999999998E-25</v>
      </c>
      <c r="ET4">
        <v>0.98147519999999999</v>
      </c>
      <c r="EU4">
        <v>16.693380000000001</v>
      </c>
      <c r="EV4" s="1">
        <v>2.5151669999999999E-28</v>
      </c>
      <c r="EW4" s="1">
        <v>4.4114710000000001E-25</v>
      </c>
      <c r="EX4">
        <v>0.98147260000000003</v>
      </c>
      <c r="EY4">
        <v>16.60519</v>
      </c>
      <c r="EZ4" s="1">
        <v>2.211849E-28</v>
      </c>
      <c r="FA4" s="1">
        <v>3.8797159999999998E-25</v>
      </c>
      <c r="FB4">
        <v>0.98147229999999996</v>
      </c>
      <c r="FC4">
        <v>16.600090000000002</v>
      </c>
      <c r="FD4" s="1">
        <v>1.9470030000000001E-28</v>
      </c>
      <c r="FE4" s="1">
        <v>3.4153789999999998E-25</v>
      </c>
      <c r="FF4">
        <v>0.98147359999999995</v>
      </c>
      <c r="FG4">
        <v>16.617049999999999</v>
      </c>
      <c r="FH4" s="1">
        <v>1.7143479999999999E-28</v>
      </c>
      <c r="FI4" s="1">
        <v>3.0072290000000001E-25</v>
      </c>
      <c r="FJ4">
        <v>0.98147609999999996</v>
      </c>
      <c r="FK4">
        <v>16.640830000000001</v>
      </c>
      <c r="FL4" s="1">
        <v>1.511148E-28</v>
      </c>
      <c r="FM4" s="1">
        <v>2.6509859999999999E-25</v>
      </c>
      <c r="FN4">
        <v>0.98147289999999998</v>
      </c>
      <c r="FO4">
        <v>16.740379999999998</v>
      </c>
      <c r="FP4" s="1">
        <v>1.3303850000000001E-28</v>
      </c>
      <c r="FQ4" s="1">
        <v>2.3339E-25</v>
      </c>
      <c r="FR4">
        <v>0.98147019999999996</v>
      </c>
      <c r="FS4">
        <v>16.736239999999999</v>
      </c>
      <c r="FT4" s="1">
        <v>1.171064E-28</v>
      </c>
      <c r="FU4" s="1">
        <v>2.054411E-25</v>
      </c>
      <c r="FV4">
        <v>0.98147079999999998</v>
      </c>
      <c r="FW4">
        <v>16.730720000000002</v>
      </c>
      <c r="FX4" s="1">
        <v>1.030539E-28</v>
      </c>
      <c r="FY4" s="1">
        <v>1.8079990000000001E-25</v>
      </c>
      <c r="FZ4">
        <v>0.98147039999999997</v>
      </c>
      <c r="GA4">
        <v>16.68694</v>
      </c>
      <c r="GB4" s="1">
        <v>9.0768640000000004E-29</v>
      </c>
      <c r="GC4" s="1">
        <v>1.5925610000000001E-25</v>
      </c>
      <c r="GD4">
        <v>0.98147359999999995</v>
      </c>
      <c r="GE4">
        <v>16.678640000000001</v>
      </c>
      <c r="GF4" s="1">
        <v>7.9951549999999998E-29</v>
      </c>
      <c r="GG4" s="1">
        <v>1.4028290000000001E-25</v>
      </c>
      <c r="GH4">
        <v>0.98147249999999997</v>
      </c>
      <c r="GI4">
        <v>16.692440000000001</v>
      </c>
      <c r="GJ4" s="1">
        <v>7.0441680000000006E-29</v>
      </c>
      <c r="GK4" s="1">
        <v>1.2360169999999999E-25</v>
      </c>
      <c r="GL4">
        <v>0.98147479999999998</v>
      </c>
      <c r="GM4">
        <v>16.70542</v>
      </c>
      <c r="GN4" s="1">
        <v>6.2101819999999999E-29</v>
      </c>
      <c r="GO4" s="1">
        <v>1.089729E-25</v>
      </c>
      <c r="GP4">
        <v>0.98147549999999995</v>
      </c>
      <c r="GQ4">
        <v>16.708310000000001</v>
      </c>
      <c r="GR4" s="1">
        <v>5.4731139999999996E-29</v>
      </c>
      <c r="GS4" s="1">
        <v>9.6041899999999995E-26</v>
      </c>
      <c r="GT4">
        <v>0.98146920000000004</v>
      </c>
      <c r="GU4">
        <v>16.71425</v>
      </c>
      <c r="GV4" s="1">
        <v>4.7954890000000002E-29</v>
      </c>
      <c r="GW4" s="1">
        <v>8.414752E-26</v>
      </c>
      <c r="GX4">
        <v>0.98147260000000003</v>
      </c>
      <c r="GY4">
        <v>16.789480000000001</v>
      </c>
      <c r="GZ4" s="1">
        <v>4.1816249999999998E-29</v>
      </c>
      <c r="HA4" s="1">
        <v>7.3377700000000002E-26</v>
      </c>
      <c r="HB4">
        <v>0.98150040000000005</v>
      </c>
      <c r="HC4">
        <v>16.82347</v>
      </c>
      <c r="HD4" s="1">
        <v>3.6470090000000003E-29</v>
      </c>
      <c r="HE4" s="1">
        <v>6.3998140000000003E-26</v>
      </c>
      <c r="HF4">
        <v>0.98149830000000005</v>
      </c>
      <c r="HG4">
        <v>16.82554</v>
      </c>
      <c r="HH4" s="1">
        <v>3.1795220000000002E-29</v>
      </c>
      <c r="HI4" s="1">
        <v>5.579711E-26</v>
      </c>
      <c r="HJ4">
        <v>0.98149869999999995</v>
      </c>
      <c r="HK4">
        <v>16.71904</v>
      </c>
      <c r="HL4" s="1">
        <v>2.7762300000000001E-29</v>
      </c>
      <c r="HM4" s="1">
        <v>4.8721030000000001E-26</v>
      </c>
      <c r="HN4">
        <v>0.98152289999999998</v>
      </c>
      <c r="HO4">
        <v>16.71977</v>
      </c>
      <c r="HP4" s="1">
        <v>2.4247599999999999E-29</v>
      </c>
      <c r="HQ4" s="1">
        <v>4.2555740000000002E-26</v>
      </c>
      <c r="HR4">
        <v>0.98152410000000001</v>
      </c>
      <c r="HS4">
        <v>16.730399999999999</v>
      </c>
      <c r="HT4" s="1">
        <v>2.12266E-29</v>
      </c>
      <c r="HU4" s="1">
        <v>3.7255690000000001E-26</v>
      </c>
      <c r="HV4">
        <v>0.98155110000000001</v>
      </c>
      <c r="HW4">
        <v>16.740410000000001</v>
      </c>
      <c r="HX4" s="1">
        <v>1.8609189999999999E-29</v>
      </c>
      <c r="HY4" s="1">
        <v>3.266434E-26</v>
      </c>
      <c r="HZ4">
        <v>0.98157240000000001</v>
      </c>
      <c r="IA4">
        <v>16.827719999999999</v>
      </c>
      <c r="IB4" s="1">
        <v>1.6308899999999999E-29</v>
      </c>
      <c r="IC4" s="1">
        <v>2.8626859999999998E-26</v>
      </c>
      <c r="ID4">
        <v>0.98157179999999999</v>
      </c>
      <c r="IE4">
        <v>16.847110000000001</v>
      </c>
      <c r="IF4" s="1">
        <v>1.4286050000000001E-29</v>
      </c>
      <c r="IG4" s="1">
        <v>2.5077129999999999E-26</v>
      </c>
      <c r="IH4">
        <v>0.98159640000000004</v>
      </c>
      <c r="II4">
        <v>16.840540000000001</v>
      </c>
      <c r="IJ4" s="1">
        <v>1.25305E-29</v>
      </c>
      <c r="IK4" s="1">
        <v>2.1996069999999999E-26</v>
      </c>
      <c r="IL4">
        <v>0.98159879999999999</v>
      </c>
      <c r="IM4">
        <v>16.836729999999999</v>
      </c>
      <c r="IN4" s="1">
        <v>1.1013799999999999E-29</v>
      </c>
      <c r="IO4" s="1">
        <v>1.9334710000000001E-26</v>
      </c>
      <c r="IP4">
        <v>0.98162170000000004</v>
      </c>
      <c r="IQ4">
        <v>16.759119999999999</v>
      </c>
      <c r="IR4" s="1">
        <v>9.6907450000000006E-30</v>
      </c>
      <c r="IS4" s="1">
        <v>1.701299E-26</v>
      </c>
      <c r="IT4">
        <v>0.98162309999999997</v>
      </c>
      <c r="IU4">
        <v>16.777159999999999</v>
      </c>
      <c r="IV4" s="1">
        <v>8.5514439999999997E-30</v>
      </c>
      <c r="IW4" s="1">
        <v>1.50135E-26</v>
      </c>
      <c r="IX4">
        <v>0.9816416</v>
      </c>
      <c r="IY4">
        <v>16.78566</v>
      </c>
      <c r="IZ4" s="1">
        <v>7.5423589999999994E-30</v>
      </c>
      <c r="JA4" s="1">
        <v>1.3241989999999999E-26</v>
      </c>
      <c r="JB4">
        <v>0.98167219999999999</v>
      </c>
      <c r="JC4">
        <v>16.829429999999999</v>
      </c>
      <c r="JD4" s="1">
        <v>6.675215E-30</v>
      </c>
      <c r="JE4" s="1">
        <v>1.1721289999999999E-26</v>
      </c>
      <c r="JF4">
        <v>0.98167009999999999</v>
      </c>
      <c r="JG4">
        <v>16.892499999999998</v>
      </c>
      <c r="JH4" s="1">
        <v>5.9521259999999999E-30</v>
      </c>
      <c r="JI4" s="1">
        <v>1.045249E-26</v>
      </c>
      <c r="JJ4">
        <v>0.98167349999999998</v>
      </c>
      <c r="JK4">
        <v>16.91714</v>
      </c>
      <c r="JL4" s="1">
        <v>5.3432969999999998E-30</v>
      </c>
      <c r="JM4" s="1">
        <v>9.3840989999999997E-27</v>
      </c>
      <c r="JN4">
        <v>0.98169209999999996</v>
      </c>
      <c r="JO4">
        <v>16.91564</v>
      </c>
      <c r="JP4" s="1">
        <v>4.8111179999999998E-30</v>
      </c>
      <c r="JQ4" s="1">
        <v>8.4504210000000002E-27</v>
      </c>
      <c r="JR4">
        <v>0.98169430000000002</v>
      </c>
      <c r="JS4">
        <v>16.864439999999998</v>
      </c>
      <c r="JT4" s="1">
        <v>4.3408759999999998E-30</v>
      </c>
      <c r="JU4" s="1">
        <v>7.6245159999999996E-27</v>
      </c>
      <c r="JV4">
        <v>0.98169759999999995</v>
      </c>
      <c r="JW4">
        <v>16.812629999999999</v>
      </c>
      <c r="JX4" s="1">
        <v>3.9259939999999998E-30</v>
      </c>
      <c r="JY4" s="1">
        <v>6.8962509999999996E-27</v>
      </c>
      <c r="JZ4">
        <v>0.98170080000000004</v>
      </c>
      <c r="KA4">
        <v>16.82208</v>
      </c>
      <c r="KB4" s="1">
        <v>3.5561329999999998E-30</v>
      </c>
      <c r="KC4" s="1">
        <v>6.246773E-27</v>
      </c>
      <c r="KD4">
        <v>0.9817186</v>
      </c>
      <c r="KE4">
        <v>16.83268</v>
      </c>
      <c r="KF4" s="1">
        <v>3.2286089999999997E-30</v>
      </c>
      <c r="KG4" s="1">
        <v>5.6715579999999996E-27</v>
      </c>
      <c r="KH4">
        <v>0.98171319999999995</v>
      </c>
      <c r="KI4">
        <v>16.861650000000001</v>
      </c>
      <c r="KJ4" s="1">
        <v>2.9313409999999999E-30</v>
      </c>
      <c r="KK4" s="1">
        <v>5.1495329999999998E-27</v>
      </c>
      <c r="KL4">
        <v>0.98174280000000003</v>
      </c>
      <c r="KM4">
        <v>16.945219999999999</v>
      </c>
      <c r="KN4" s="1">
        <v>2.6620980000000001E-30</v>
      </c>
      <c r="KO4" s="1">
        <v>4.6768260000000002E-27</v>
      </c>
      <c r="KP4">
        <v>0.98174419999999996</v>
      </c>
      <c r="KQ4">
        <v>16.963170000000002</v>
      </c>
      <c r="KR4" s="1">
        <v>2.41322E-30</v>
      </c>
      <c r="KS4" s="1">
        <v>4.2394229999999999E-27</v>
      </c>
      <c r="KT4">
        <v>0.98174360000000005</v>
      </c>
      <c r="KU4">
        <v>16.966709999999999</v>
      </c>
      <c r="KV4" s="1">
        <v>2.1921760000000001E-30</v>
      </c>
      <c r="KW4" s="1">
        <v>3.8512480000000003E-27</v>
      </c>
      <c r="KX4">
        <v>0.9817728</v>
      </c>
      <c r="KY4">
        <v>16.943560000000002</v>
      </c>
      <c r="KZ4" s="1">
        <v>1.9915169999999999E-30</v>
      </c>
      <c r="LA4" s="1">
        <v>3.498745E-27</v>
      </c>
      <c r="LB4">
        <v>0.9817671</v>
      </c>
      <c r="LC4">
        <v>16.860990000000001</v>
      </c>
      <c r="LD4" s="1">
        <v>1.811899E-30</v>
      </c>
      <c r="LE4" s="1">
        <v>3.1832679999999998E-27</v>
      </c>
      <c r="LF4">
        <v>0.98176989999999997</v>
      </c>
      <c r="LG4">
        <v>16.859719999999999</v>
      </c>
      <c r="LH4" s="1">
        <v>1.6498119999999999E-30</v>
      </c>
      <c r="LI4" s="1">
        <v>2.8985420000000001E-27</v>
      </c>
      <c r="LJ4">
        <v>0.98176730000000001</v>
      </c>
      <c r="LK4">
        <v>16.86589</v>
      </c>
      <c r="LL4" s="1">
        <v>1.5044269999999999E-30</v>
      </c>
      <c r="LM4" s="1">
        <v>2.6432409999999999E-27</v>
      </c>
      <c r="LN4">
        <v>0.98179550000000004</v>
      </c>
      <c r="LO4">
        <v>16.924140000000001</v>
      </c>
      <c r="LP4" s="1">
        <v>1.37271E-30</v>
      </c>
      <c r="LQ4" s="1">
        <v>2.4118009999999998E-27</v>
      </c>
      <c r="LR4">
        <v>0.98182040000000004</v>
      </c>
      <c r="LS4">
        <v>17.01294</v>
      </c>
      <c r="LT4" s="1">
        <v>1.2649450000000001E-30</v>
      </c>
      <c r="LU4" s="1">
        <v>2.2227880000000001E-27</v>
      </c>
      <c r="LV4">
        <v>0.98182210000000003</v>
      </c>
      <c r="LW4">
        <v>17.029689999999999</v>
      </c>
      <c r="LX4" s="1">
        <v>1.1712029999999999E-30</v>
      </c>
      <c r="LY4" s="1">
        <v>2.0581329999999999E-27</v>
      </c>
      <c r="LZ4">
        <v>0.98182080000000005</v>
      </c>
      <c r="MA4">
        <v>17.025839999999999</v>
      </c>
      <c r="MB4" s="1">
        <v>1.0869880000000001E-30</v>
      </c>
      <c r="MC4" s="1">
        <v>1.9101189999999999E-27</v>
      </c>
      <c r="MD4">
        <v>0.98181879999999999</v>
      </c>
      <c r="ME4">
        <v>17.00911</v>
      </c>
      <c r="MF4" s="1">
        <v>1.009376E-30</v>
      </c>
      <c r="MG4" s="1">
        <v>1.7737660000000001E-27</v>
      </c>
      <c r="MH4">
        <v>0.98181929999999995</v>
      </c>
      <c r="MI4">
        <v>16.906549999999999</v>
      </c>
      <c r="MJ4" s="1">
        <v>9.3864209999999992E-31</v>
      </c>
      <c r="MK4" s="1">
        <v>1.6496090000000001E-27</v>
      </c>
      <c r="ML4">
        <v>0.98182429999999998</v>
      </c>
      <c r="MM4">
        <v>16.92258</v>
      </c>
      <c r="MN4" s="1">
        <v>8.7415829999999997E-31</v>
      </c>
      <c r="MO4" s="1">
        <v>1.5363099999999999E-27</v>
      </c>
      <c r="MP4">
        <v>0.98184899999999997</v>
      </c>
      <c r="MQ4">
        <v>16.91282</v>
      </c>
      <c r="MR4" s="1">
        <v>8.1492800000000002E-31</v>
      </c>
      <c r="MS4" s="1">
        <v>1.432212E-27</v>
      </c>
      <c r="MT4">
        <v>0.98184190000000005</v>
      </c>
      <c r="MU4">
        <v>16.918880000000001</v>
      </c>
      <c r="MV4" s="1">
        <v>7.6003459999999999E-31</v>
      </c>
      <c r="MW4" s="1">
        <v>1.335701E-27</v>
      </c>
      <c r="MX4">
        <v>0.98184479999999996</v>
      </c>
      <c r="MY4">
        <v>16.935849999999999</v>
      </c>
      <c r="MZ4" s="1">
        <v>7.0892959999999996E-31</v>
      </c>
      <c r="NA4" s="1">
        <v>1.2458760000000001E-27</v>
      </c>
      <c r="NB4">
        <v>0.9818424</v>
      </c>
      <c r="NC4">
        <v>17.00386</v>
      </c>
      <c r="ND4" s="1">
        <v>6.5966979999999999E-31</v>
      </c>
      <c r="NE4" s="1">
        <v>1.159303E-27</v>
      </c>
      <c r="NF4">
        <v>0.98184709999999997</v>
      </c>
      <c r="NG4">
        <v>17.014600000000002</v>
      </c>
      <c r="NH4" s="1">
        <v>6.1513250000000001E-31</v>
      </c>
      <c r="NI4" s="1">
        <v>1.0810179999999999E-27</v>
      </c>
      <c r="NJ4">
        <v>0.9818443</v>
      </c>
      <c r="NK4">
        <v>16.966460000000001</v>
      </c>
      <c r="NL4" s="1">
        <v>5.7341449999999999E-31</v>
      </c>
      <c r="NM4" s="1">
        <v>1.007742E-27</v>
      </c>
      <c r="NN4">
        <v>0.98186700000000005</v>
      </c>
      <c r="NO4">
        <v>16.943359999999998</v>
      </c>
      <c r="NP4" s="1">
        <v>5.3508199999999996E-31</v>
      </c>
      <c r="NQ4" s="1">
        <v>9.4039239999999995E-28</v>
      </c>
      <c r="NR4">
        <v>0.98186620000000002</v>
      </c>
      <c r="NS4">
        <v>16.950040000000001</v>
      </c>
      <c r="NT4" s="1">
        <v>4.9947069999999996E-31</v>
      </c>
      <c r="NU4" s="1">
        <v>8.7782999999999996E-28</v>
      </c>
      <c r="NV4">
        <v>0.98187639999999998</v>
      </c>
      <c r="NW4">
        <v>16.946660000000001</v>
      </c>
      <c r="NX4" s="1">
        <v>4.6608189999999997E-31</v>
      </c>
      <c r="NY4" s="1">
        <v>8.1911310000000008E-28</v>
      </c>
      <c r="NZ4">
        <v>0.98189590000000004</v>
      </c>
      <c r="OA4">
        <v>16.967199999999998</v>
      </c>
      <c r="OB4" s="1">
        <v>4.3565510000000002E-31</v>
      </c>
      <c r="OC4" s="1">
        <v>7.6566699999999997E-28</v>
      </c>
      <c r="OD4">
        <v>0.98189099999999996</v>
      </c>
      <c r="OE4">
        <v>17.062460000000002</v>
      </c>
      <c r="OF4" s="1">
        <v>4.0726929999999999E-31</v>
      </c>
      <c r="OG4" s="1">
        <v>7.1578830000000003E-28</v>
      </c>
      <c r="OH4">
        <v>0.98189530000000003</v>
      </c>
      <c r="OI4">
        <v>17.080490000000001</v>
      </c>
      <c r="OJ4" s="1">
        <v>3.8132930000000002E-31</v>
      </c>
      <c r="OK4" s="1">
        <v>6.7017729999999996E-28</v>
      </c>
    </row>
    <row r="5" spans="1:401" x14ac:dyDescent="0.35">
      <c r="A5">
        <v>5</v>
      </c>
      <c r="B5" t="s">
        <v>4</v>
      </c>
      <c r="C5" t="s">
        <v>5</v>
      </c>
      <c r="D5" t="s">
        <v>9</v>
      </c>
      <c r="E5">
        <v>654.51840000000004</v>
      </c>
      <c r="F5">
        <v>0.86024670000000003</v>
      </c>
      <c r="G5">
        <v>16.338100000000001</v>
      </c>
      <c r="H5" s="1">
        <v>2.524906E-11</v>
      </c>
      <c r="I5" s="1">
        <v>2.8988270000000001E-8</v>
      </c>
      <c r="J5">
        <v>0.86026720000000001</v>
      </c>
      <c r="K5">
        <v>16.372240000000001</v>
      </c>
      <c r="L5" s="1">
        <v>4.9052889999999999E-15</v>
      </c>
      <c r="M5" s="1">
        <v>5.5922080000000001E-12</v>
      </c>
      <c r="N5">
        <v>0.86026709999999995</v>
      </c>
      <c r="O5">
        <v>16.358370000000001</v>
      </c>
      <c r="P5" s="1">
        <v>9.0784109999999994E-19</v>
      </c>
      <c r="Q5" s="1">
        <v>1.036189E-15</v>
      </c>
      <c r="R5">
        <v>0.86028749999999998</v>
      </c>
      <c r="S5">
        <v>16.361409999999999</v>
      </c>
      <c r="T5" s="1">
        <v>1.6566629999999999E-22</v>
      </c>
      <c r="U5" s="1">
        <v>1.8819829999999999E-19</v>
      </c>
      <c r="V5">
        <v>0.86028769999999999</v>
      </c>
      <c r="W5">
        <v>16.390830000000001</v>
      </c>
      <c r="X5" s="1">
        <v>6.508986E-25</v>
      </c>
      <c r="Y5" s="1">
        <v>8.9962649999999991E-22</v>
      </c>
      <c r="Z5">
        <v>0.86026639999999999</v>
      </c>
      <c r="AA5">
        <v>16.382719999999999</v>
      </c>
      <c r="AB5" s="1">
        <v>5.0320910000000001E-25</v>
      </c>
      <c r="AC5" s="1">
        <v>7.0048870000000004E-22</v>
      </c>
      <c r="AD5">
        <v>0.86026190000000002</v>
      </c>
      <c r="AE5">
        <v>16.38505</v>
      </c>
      <c r="AF5" s="1">
        <v>4.0318060000000001E-25</v>
      </c>
      <c r="AG5" s="1">
        <v>5.6124320000000004E-22</v>
      </c>
      <c r="AH5">
        <v>0.86027120000000001</v>
      </c>
      <c r="AI5">
        <v>16.402429999999999</v>
      </c>
      <c r="AJ5" s="1">
        <v>3.2310789999999999E-25</v>
      </c>
      <c r="AK5" s="1">
        <v>4.4981810000000001E-22</v>
      </c>
      <c r="AL5">
        <v>0.86026570000000002</v>
      </c>
      <c r="AM5">
        <v>16.462250000000001</v>
      </c>
      <c r="AN5" s="1">
        <v>2.5998080000000002E-25</v>
      </c>
      <c r="AO5" s="1">
        <v>3.619974E-22</v>
      </c>
      <c r="AP5">
        <v>0.86027100000000001</v>
      </c>
      <c r="AQ5">
        <v>16.565529999999999</v>
      </c>
      <c r="AR5" s="1">
        <v>2.10634E-25</v>
      </c>
      <c r="AS5" s="1">
        <v>2.9333639999999998E-22</v>
      </c>
      <c r="AT5">
        <v>0.86026449999999999</v>
      </c>
      <c r="AU5">
        <v>16.596540000000001</v>
      </c>
      <c r="AV5" s="1">
        <v>1.7286670000000001E-25</v>
      </c>
      <c r="AW5" s="1">
        <v>2.4077519999999998E-22</v>
      </c>
      <c r="AX5">
        <v>0.86026959999999997</v>
      </c>
      <c r="AY5">
        <v>16.571349999999999</v>
      </c>
      <c r="AZ5" s="1">
        <v>1.421263E-25</v>
      </c>
      <c r="BA5" s="1">
        <v>1.979676E-22</v>
      </c>
      <c r="BB5">
        <v>0.8602902</v>
      </c>
      <c r="BC5">
        <v>16.513750000000002</v>
      </c>
      <c r="BD5" s="1">
        <v>1.1729440000000001E-25</v>
      </c>
      <c r="BE5" s="1">
        <v>1.6340299999999999E-22</v>
      </c>
      <c r="BF5">
        <v>0.86026840000000004</v>
      </c>
      <c r="BG5">
        <v>16.446010000000001</v>
      </c>
      <c r="BH5" s="1">
        <v>9.7029210000000004E-26</v>
      </c>
      <c r="BI5" s="1">
        <v>1.351775E-22</v>
      </c>
      <c r="BJ5">
        <v>0.86028749999999998</v>
      </c>
      <c r="BK5">
        <v>16.432770000000001</v>
      </c>
      <c r="BL5" s="1">
        <v>8.0387759999999999E-26</v>
      </c>
      <c r="BM5" s="1">
        <v>1.1200100000000001E-22</v>
      </c>
      <c r="BN5">
        <v>0.86029180000000005</v>
      </c>
      <c r="BO5">
        <v>16.446349999999999</v>
      </c>
      <c r="BP5" s="1">
        <v>6.6668150000000001E-26</v>
      </c>
      <c r="BQ5" s="1">
        <v>9.2885020000000001E-23</v>
      </c>
      <c r="BR5">
        <v>0.86029080000000002</v>
      </c>
      <c r="BS5">
        <v>16.470829999999999</v>
      </c>
      <c r="BT5" s="1">
        <v>5.5574739999999995E-26</v>
      </c>
      <c r="BU5" s="1">
        <v>7.7449960000000002E-23</v>
      </c>
      <c r="BV5">
        <v>0.86029060000000002</v>
      </c>
      <c r="BW5">
        <v>16.55612</v>
      </c>
      <c r="BX5" s="1">
        <v>4.7632489999999998E-26</v>
      </c>
      <c r="BY5" s="1">
        <v>6.6403280000000004E-23</v>
      </c>
      <c r="BZ5">
        <v>0.86033850000000001</v>
      </c>
      <c r="CA5">
        <v>16.624680000000001</v>
      </c>
      <c r="CB5" s="1">
        <v>4.1656630000000002E-26</v>
      </c>
      <c r="CC5" s="1">
        <v>5.8088710000000002E-23</v>
      </c>
      <c r="CD5">
        <v>0.86033329999999997</v>
      </c>
      <c r="CE5">
        <v>16.59254</v>
      </c>
      <c r="CF5" s="1">
        <v>3.6765159999999999E-26</v>
      </c>
      <c r="CG5" s="1">
        <v>5.1270309999999998E-23</v>
      </c>
      <c r="CH5">
        <v>0.86037960000000002</v>
      </c>
      <c r="CI5">
        <v>16.618369999999999</v>
      </c>
      <c r="CJ5" s="1">
        <v>3.2486609999999997E-26</v>
      </c>
      <c r="CK5" s="1">
        <v>4.5305220000000001E-23</v>
      </c>
      <c r="CL5">
        <v>0.86037640000000004</v>
      </c>
      <c r="CM5">
        <v>16.500109999999999</v>
      </c>
      <c r="CN5" s="1">
        <v>2.8758460000000002E-26</v>
      </c>
      <c r="CO5" s="1">
        <v>4.010443E-23</v>
      </c>
      <c r="CP5">
        <v>0.86040139999999998</v>
      </c>
      <c r="CQ5">
        <v>16.49474</v>
      </c>
      <c r="CR5" s="1">
        <v>2.5471360000000001E-26</v>
      </c>
      <c r="CS5" s="1">
        <v>3.5520809999999999E-23</v>
      </c>
      <c r="CT5">
        <v>0.86041959999999995</v>
      </c>
      <c r="CU5">
        <v>16.509029999999999</v>
      </c>
      <c r="CV5" s="1">
        <v>2.157292E-26</v>
      </c>
      <c r="CW5" s="1">
        <v>3.00535E-23</v>
      </c>
      <c r="CX5">
        <v>0.86044310000000002</v>
      </c>
      <c r="CY5">
        <v>16.56851</v>
      </c>
      <c r="CZ5" s="1">
        <v>1.7612679999999999E-26</v>
      </c>
      <c r="DA5" s="1">
        <v>2.453647E-23</v>
      </c>
      <c r="DB5">
        <v>0.86046060000000002</v>
      </c>
      <c r="DC5">
        <v>16.698699999999999</v>
      </c>
      <c r="DD5" s="1">
        <v>1.449573E-26</v>
      </c>
      <c r="DE5" s="1">
        <v>2.019608E-23</v>
      </c>
      <c r="DF5">
        <v>0.86050749999999998</v>
      </c>
      <c r="DG5">
        <v>16.726880000000001</v>
      </c>
      <c r="DH5" s="1">
        <v>1.201436E-26</v>
      </c>
      <c r="DI5" s="1">
        <v>1.6740689999999999E-23</v>
      </c>
      <c r="DJ5">
        <v>0.86050459999999995</v>
      </c>
      <c r="DK5">
        <v>16.732790000000001</v>
      </c>
      <c r="DL5" s="1">
        <v>1.000237E-26</v>
      </c>
      <c r="DM5" s="1">
        <v>1.3937690000000001E-23</v>
      </c>
      <c r="DN5">
        <v>0.86052099999999998</v>
      </c>
      <c r="DO5">
        <v>16.69548</v>
      </c>
      <c r="DP5" s="1">
        <v>8.3658E-27</v>
      </c>
      <c r="DQ5" s="1">
        <v>1.165814E-23</v>
      </c>
      <c r="DR5">
        <v>0.86054940000000002</v>
      </c>
      <c r="DS5">
        <v>16.551559999999998</v>
      </c>
      <c r="DT5" s="1">
        <v>7.0241850000000003E-27</v>
      </c>
      <c r="DU5" s="1">
        <v>9.7887370000000003E-24</v>
      </c>
      <c r="DV5">
        <v>0.86056600000000005</v>
      </c>
      <c r="DW5">
        <v>16.54918</v>
      </c>
      <c r="DX5" s="1">
        <v>5.9233369999999999E-27</v>
      </c>
      <c r="DY5" s="1">
        <v>8.2551460000000001E-24</v>
      </c>
      <c r="DZ5">
        <v>0.86057070000000002</v>
      </c>
      <c r="EA5">
        <v>16.560510000000001</v>
      </c>
      <c r="EB5" s="1">
        <v>5.0063969999999998E-27</v>
      </c>
      <c r="EC5" s="1">
        <v>6.9776690000000007E-24</v>
      </c>
      <c r="ED5">
        <v>0.86061469999999995</v>
      </c>
      <c r="EE5">
        <v>16.6126</v>
      </c>
      <c r="EF5" s="1">
        <v>4.2539990000000003E-27</v>
      </c>
      <c r="EG5" s="1">
        <v>5.9296899999999997E-24</v>
      </c>
      <c r="EH5">
        <v>0.86061030000000005</v>
      </c>
      <c r="EI5">
        <v>16.741980000000002</v>
      </c>
      <c r="EJ5" s="1">
        <v>3.6654649999999999E-27</v>
      </c>
      <c r="EK5" s="1">
        <v>5.1103330000000001E-24</v>
      </c>
      <c r="EL5">
        <v>0.8606125</v>
      </c>
      <c r="EM5">
        <v>16.794799999999999</v>
      </c>
      <c r="EN5" s="1">
        <v>3.1901160000000001E-27</v>
      </c>
      <c r="EO5" s="1">
        <v>4.4481880000000002E-24</v>
      </c>
      <c r="EP5">
        <v>0.86061279999999996</v>
      </c>
      <c r="EQ5">
        <v>16.79757</v>
      </c>
      <c r="ER5" s="1">
        <v>2.791648E-27</v>
      </c>
      <c r="ES5" s="1">
        <v>3.8927120000000001E-24</v>
      </c>
      <c r="ET5">
        <v>0.86063840000000003</v>
      </c>
      <c r="EU5">
        <v>16.74586</v>
      </c>
      <c r="EV5" s="1">
        <v>2.4492809999999999E-27</v>
      </c>
      <c r="EW5" s="1">
        <v>3.4155919999999999E-24</v>
      </c>
      <c r="EX5">
        <v>0.86060610000000004</v>
      </c>
      <c r="EY5">
        <v>16.613949999999999</v>
      </c>
      <c r="EZ5" s="1">
        <v>2.1537979999999999E-27</v>
      </c>
      <c r="FA5" s="1">
        <v>3.0036469999999998E-24</v>
      </c>
      <c r="FB5">
        <v>0.86061080000000001</v>
      </c>
      <c r="FC5">
        <v>16.599879999999999</v>
      </c>
      <c r="FD5" s="1">
        <v>1.8961649999999999E-27</v>
      </c>
      <c r="FE5" s="1">
        <v>2.644527E-24</v>
      </c>
      <c r="FF5">
        <v>0.86061129999999997</v>
      </c>
      <c r="FG5">
        <v>16.621289999999998</v>
      </c>
      <c r="FH5" s="1">
        <v>1.669535E-27</v>
      </c>
      <c r="FI5" s="1">
        <v>2.3284339999999998E-24</v>
      </c>
      <c r="FJ5">
        <v>0.86061299999999996</v>
      </c>
      <c r="FK5">
        <v>16.652640000000002</v>
      </c>
      <c r="FL5" s="1">
        <v>1.471721E-27</v>
      </c>
      <c r="FM5" s="1">
        <v>2.0527029999999999E-24</v>
      </c>
      <c r="FN5">
        <v>0.8606125</v>
      </c>
      <c r="FO5">
        <v>16.792020000000001</v>
      </c>
      <c r="FP5" s="1">
        <v>1.295496E-27</v>
      </c>
      <c r="FQ5" s="1">
        <v>1.80692E-24</v>
      </c>
      <c r="FR5">
        <v>0.86063440000000002</v>
      </c>
      <c r="FS5">
        <v>16.78744</v>
      </c>
      <c r="FT5" s="1">
        <v>1.1404520000000001E-27</v>
      </c>
      <c r="FU5" s="1">
        <v>1.590722E-24</v>
      </c>
      <c r="FV5">
        <v>0.86062939999999999</v>
      </c>
      <c r="FW5">
        <v>16.771619999999999</v>
      </c>
      <c r="FX5" s="1">
        <v>1.003617E-27</v>
      </c>
      <c r="FY5" s="1">
        <v>1.399957E-24</v>
      </c>
      <c r="FZ5">
        <v>0.86061330000000003</v>
      </c>
      <c r="GA5">
        <v>16.714729999999999</v>
      </c>
      <c r="GB5" s="1">
        <v>8.8396269999999993E-28</v>
      </c>
      <c r="GC5" s="1">
        <v>1.2330849999999999E-24</v>
      </c>
      <c r="GD5">
        <v>0.86061410000000005</v>
      </c>
      <c r="GE5">
        <v>16.693739999999998</v>
      </c>
      <c r="GF5" s="1">
        <v>7.7861480000000003E-28</v>
      </c>
      <c r="GG5" s="1">
        <v>1.086173E-24</v>
      </c>
      <c r="GH5">
        <v>0.86063279999999998</v>
      </c>
      <c r="GI5">
        <v>16.710760000000001</v>
      </c>
      <c r="GJ5" s="1">
        <v>6.8605300000000002E-28</v>
      </c>
      <c r="GK5" s="1">
        <v>9.5710979999999992E-25</v>
      </c>
      <c r="GL5">
        <v>0.86061359999999998</v>
      </c>
      <c r="GM5">
        <v>16.72634</v>
      </c>
      <c r="GN5" s="1">
        <v>6.0481620000000004E-28</v>
      </c>
      <c r="GO5" s="1">
        <v>8.4379560000000004E-25</v>
      </c>
      <c r="GP5">
        <v>0.86061509999999997</v>
      </c>
      <c r="GQ5">
        <v>16.727910000000001</v>
      </c>
      <c r="GR5" s="1">
        <v>5.329456E-28</v>
      </c>
      <c r="GS5" s="1">
        <v>7.4353660000000003E-25</v>
      </c>
      <c r="GT5">
        <v>0.86062970000000005</v>
      </c>
      <c r="GU5">
        <v>16.73075</v>
      </c>
      <c r="GV5" s="1">
        <v>4.6684509999999997E-28</v>
      </c>
      <c r="GW5" s="1">
        <v>6.5130819999999999E-25</v>
      </c>
      <c r="GX5">
        <v>0.86063619999999996</v>
      </c>
      <c r="GY5">
        <v>16.83606</v>
      </c>
      <c r="GZ5" s="1">
        <v>4.070147E-28</v>
      </c>
      <c r="HA5" s="1">
        <v>5.6784539999999998E-25</v>
      </c>
      <c r="HB5">
        <v>0.8606357</v>
      </c>
      <c r="HC5">
        <v>16.884209999999999</v>
      </c>
      <c r="HD5" s="1">
        <v>3.549954E-28</v>
      </c>
      <c r="HE5" s="1">
        <v>4.9527609999999999E-25</v>
      </c>
      <c r="HF5">
        <v>0.86063529999999999</v>
      </c>
      <c r="HG5">
        <v>16.884309999999999</v>
      </c>
      <c r="HH5" s="1">
        <v>3.0949349999999998E-28</v>
      </c>
      <c r="HI5" s="1">
        <v>4.3181289999999997E-25</v>
      </c>
      <c r="HJ5">
        <v>0.86067830000000001</v>
      </c>
      <c r="HK5">
        <v>16.731439999999999</v>
      </c>
      <c r="HL5" s="1">
        <v>2.7028090000000002E-28</v>
      </c>
      <c r="HM5" s="1">
        <v>3.7712379999999999E-25</v>
      </c>
      <c r="HN5">
        <v>0.86067439999999995</v>
      </c>
      <c r="HO5">
        <v>16.723800000000001</v>
      </c>
      <c r="HP5" s="1">
        <v>2.3609249999999999E-28</v>
      </c>
      <c r="HQ5" s="1">
        <v>3.29439E-25</v>
      </c>
      <c r="HR5">
        <v>0.86070029999999997</v>
      </c>
      <c r="HS5">
        <v>16.737159999999999</v>
      </c>
      <c r="HT5" s="1">
        <v>2.0669930000000001E-28</v>
      </c>
      <c r="HU5" s="1">
        <v>2.8844450000000002E-25</v>
      </c>
      <c r="HV5">
        <v>0.86070469999999999</v>
      </c>
      <c r="HW5">
        <v>16.74849</v>
      </c>
      <c r="HX5" s="1">
        <v>1.812391E-28</v>
      </c>
      <c r="HY5" s="1">
        <v>2.529311E-25</v>
      </c>
      <c r="HZ5">
        <v>0.86070089999999999</v>
      </c>
      <c r="IA5">
        <v>16.87105</v>
      </c>
      <c r="IB5" s="1">
        <v>1.5881789999999999E-28</v>
      </c>
      <c r="IC5" s="1">
        <v>2.2164309999999998E-25</v>
      </c>
      <c r="ID5">
        <v>0.86072090000000001</v>
      </c>
      <c r="IE5">
        <v>16.897819999999999</v>
      </c>
      <c r="IF5" s="1">
        <v>1.3913800000000001E-28</v>
      </c>
      <c r="IG5" s="1">
        <v>1.9418629999999999E-25</v>
      </c>
      <c r="IH5">
        <v>0.86074139999999999</v>
      </c>
      <c r="II5">
        <v>16.885929999999998</v>
      </c>
      <c r="IJ5" s="1">
        <v>1.22051E-28</v>
      </c>
      <c r="IK5" s="1">
        <v>1.703456E-25</v>
      </c>
      <c r="IL5">
        <v>0.86076459999999999</v>
      </c>
      <c r="IM5">
        <v>16.880089999999999</v>
      </c>
      <c r="IN5" s="1">
        <v>1.072894E-28</v>
      </c>
      <c r="IO5" s="1">
        <v>1.4975120000000001E-25</v>
      </c>
      <c r="IP5">
        <v>0.86076370000000002</v>
      </c>
      <c r="IQ5">
        <v>16.766079999999999</v>
      </c>
      <c r="IR5" s="1">
        <v>9.4412330000000002E-29</v>
      </c>
      <c r="IS5" s="1">
        <v>1.3178580000000001E-25</v>
      </c>
      <c r="IT5">
        <v>0.86076379999999997</v>
      </c>
      <c r="IU5">
        <v>16.788740000000001</v>
      </c>
      <c r="IV5" s="1">
        <v>8.3320139999999997E-29</v>
      </c>
      <c r="IW5" s="1">
        <v>1.163025E-25</v>
      </c>
      <c r="IX5">
        <v>0.86080299999999998</v>
      </c>
      <c r="IY5">
        <v>16.7986</v>
      </c>
      <c r="IZ5" s="1">
        <v>7.3491090000000005E-29</v>
      </c>
      <c r="JA5" s="1">
        <v>1.025895E-25</v>
      </c>
      <c r="JB5">
        <v>0.86080210000000001</v>
      </c>
      <c r="JC5">
        <v>16.852250000000002</v>
      </c>
      <c r="JD5" s="1">
        <v>6.5067610000000004E-29</v>
      </c>
      <c r="JE5" s="1">
        <v>9.0843780000000002E-26</v>
      </c>
      <c r="JF5">
        <v>0.8608249</v>
      </c>
      <c r="JG5">
        <v>16.946960000000001</v>
      </c>
      <c r="JH5" s="1">
        <v>5.8044860000000001E-29</v>
      </c>
      <c r="JI5" s="1">
        <v>8.1048480000000003E-26</v>
      </c>
      <c r="JJ5">
        <v>0.86082890000000001</v>
      </c>
      <c r="JK5">
        <v>16.980170000000001</v>
      </c>
      <c r="JL5" s="1">
        <v>5.2122660000000004E-29</v>
      </c>
      <c r="JM5" s="1">
        <v>7.2784500000000004E-26</v>
      </c>
      <c r="JN5">
        <v>0.86082579999999997</v>
      </c>
      <c r="JO5">
        <v>16.974879999999999</v>
      </c>
      <c r="JP5" s="1">
        <v>4.694166E-29</v>
      </c>
      <c r="JQ5" s="1">
        <v>6.5556399999999995E-26</v>
      </c>
      <c r="JR5">
        <v>0.86082400000000003</v>
      </c>
      <c r="JS5">
        <v>16.897659999999998</v>
      </c>
      <c r="JT5" s="1">
        <v>4.2353389999999998E-29</v>
      </c>
      <c r="JU5" s="1">
        <v>5.914891E-26</v>
      </c>
      <c r="JV5">
        <v>0.86084559999999999</v>
      </c>
      <c r="JW5">
        <v>16.822749999999999</v>
      </c>
      <c r="JX5" s="1">
        <v>3.8313720000000002E-29</v>
      </c>
      <c r="JY5" s="1">
        <v>5.351136E-26</v>
      </c>
      <c r="JZ5">
        <v>0.8608519</v>
      </c>
      <c r="KA5">
        <v>16.831379999999999</v>
      </c>
      <c r="KB5" s="1">
        <v>3.4709159999999998E-29</v>
      </c>
      <c r="KC5" s="1">
        <v>4.8478490000000002E-26</v>
      </c>
      <c r="KD5">
        <v>0.86086830000000003</v>
      </c>
      <c r="KE5">
        <v>16.84478</v>
      </c>
      <c r="KF5" s="1">
        <v>3.1514220000000001E-29</v>
      </c>
      <c r="KG5" s="1">
        <v>4.4018189999999999E-26</v>
      </c>
      <c r="KH5">
        <v>0.86086079999999998</v>
      </c>
      <c r="KI5">
        <v>16.879519999999999</v>
      </c>
      <c r="KJ5" s="1">
        <v>2.861111E-29</v>
      </c>
      <c r="KK5" s="1">
        <v>3.9963769999999998E-26</v>
      </c>
      <c r="KL5">
        <v>0.86086419999999997</v>
      </c>
      <c r="KM5">
        <v>17.000299999999999</v>
      </c>
      <c r="KN5" s="1">
        <v>2.5985280000000002E-29</v>
      </c>
      <c r="KO5" s="1">
        <v>3.6298129999999999E-26</v>
      </c>
      <c r="KP5">
        <v>0.86088759999999998</v>
      </c>
      <c r="KQ5">
        <v>17.025040000000001</v>
      </c>
      <c r="KR5" s="1">
        <v>2.355582E-29</v>
      </c>
      <c r="KS5" s="1">
        <v>3.2903319999999999E-26</v>
      </c>
      <c r="KT5">
        <v>0.86091139999999999</v>
      </c>
      <c r="KU5">
        <v>17.0289</v>
      </c>
      <c r="KV5" s="1">
        <v>2.14015E-29</v>
      </c>
      <c r="KW5" s="1">
        <v>2.9895949999999997E-26</v>
      </c>
      <c r="KX5">
        <v>0.86091399999999996</v>
      </c>
      <c r="KY5">
        <v>16.994869999999999</v>
      </c>
      <c r="KZ5" s="1">
        <v>1.9442319999999999E-29</v>
      </c>
      <c r="LA5" s="1">
        <v>2.7158859999999999E-26</v>
      </c>
      <c r="LB5">
        <v>0.86093310000000001</v>
      </c>
      <c r="LC5">
        <v>16.87444</v>
      </c>
      <c r="LD5" s="1">
        <v>1.769194E-29</v>
      </c>
      <c r="LE5" s="1">
        <v>2.4715199999999999E-26</v>
      </c>
      <c r="LF5">
        <v>0.86093240000000004</v>
      </c>
      <c r="LG5">
        <v>16.868189999999998</v>
      </c>
      <c r="LH5" s="1">
        <v>1.610951E-29</v>
      </c>
      <c r="LI5" s="1">
        <v>2.2504560000000001E-26</v>
      </c>
      <c r="LJ5">
        <v>0.86093260000000005</v>
      </c>
      <c r="LK5">
        <v>16.874980000000001</v>
      </c>
      <c r="LL5" s="1">
        <v>1.4691530000000001E-29</v>
      </c>
      <c r="LM5" s="1">
        <v>2.0524409999999999E-26</v>
      </c>
      <c r="LN5">
        <v>0.86095820000000001</v>
      </c>
      <c r="LO5">
        <v>16.94866</v>
      </c>
      <c r="LP5" s="1">
        <v>1.3407279999999999E-29</v>
      </c>
      <c r="LQ5" s="1">
        <v>1.8730879999999999E-26</v>
      </c>
      <c r="LR5">
        <v>0.86095820000000001</v>
      </c>
      <c r="LS5">
        <v>17.080390000000001</v>
      </c>
      <c r="LT5" s="1">
        <v>1.2361520000000001E-29</v>
      </c>
      <c r="LU5" s="1">
        <v>1.7272309999999999E-26</v>
      </c>
      <c r="LV5">
        <v>0.86097990000000002</v>
      </c>
      <c r="LW5">
        <v>17.1037</v>
      </c>
      <c r="LX5" s="1">
        <v>1.144899E-29</v>
      </c>
      <c r="LY5" s="1">
        <v>1.5998359999999999E-26</v>
      </c>
      <c r="LZ5">
        <v>0.86097749999999995</v>
      </c>
      <c r="MA5">
        <v>17.096160000000001</v>
      </c>
      <c r="MB5" s="1">
        <v>1.0624240000000001E-29</v>
      </c>
      <c r="MC5" s="1">
        <v>1.4845329999999999E-26</v>
      </c>
      <c r="MD5">
        <v>0.86097959999999996</v>
      </c>
      <c r="ME5">
        <v>17.071539999999999</v>
      </c>
      <c r="MF5" s="1">
        <v>9.8661750000000002E-30</v>
      </c>
      <c r="MG5" s="1">
        <v>1.3786250000000001E-26</v>
      </c>
      <c r="MH5">
        <v>0.86097429999999997</v>
      </c>
      <c r="MI5">
        <v>16.924040000000002</v>
      </c>
      <c r="MJ5" s="1">
        <v>9.1769609999999998E-30</v>
      </c>
      <c r="MK5" s="1">
        <v>1.2824210000000001E-26</v>
      </c>
      <c r="ML5">
        <v>0.86097840000000003</v>
      </c>
      <c r="MM5">
        <v>16.941870000000002</v>
      </c>
      <c r="MN5" s="1">
        <v>8.548245E-30</v>
      </c>
      <c r="MO5" s="1">
        <v>1.1945970000000001E-26</v>
      </c>
      <c r="MP5">
        <v>0.86098090000000005</v>
      </c>
      <c r="MQ5">
        <v>16.925419999999999</v>
      </c>
      <c r="MR5" s="1">
        <v>7.968671E-30</v>
      </c>
      <c r="MS5" s="1">
        <v>1.1135899999999999E-26</v>
      </c>
      <c r="MT5">
        <v>0.8609945</v>
      </c>
      <c r="MU5">
        <v>16.930319999999998</v>
      </c>
      <c r="MV5" s="1">
        <v>7.4319110000000007E-30</v>
      </c>
      <c r="MW5" s="1">
        <v>1.038585E-26</v>
      </c>
      <c r="MX5">
        <v>0.86099959999999998</v>
      </c>
      <c r="MY5">
        <v>16.95504</v>
      </c>
      <c r="MZ5" s="1">
        <v>6.9312090000000004E-30</v>
      </c>
      <c r="NA5" s="1">
        <v>9.6858690000000007E-27</v>
      </c>
      <c r="NB5">
        <v>0.86099479999999995</v>
      </c>
      <c r="NC5">
        <v>17.049669999999999</v>
      </c>
      <c r="ND5" s="1">
        <v>6.4497790000000005E-30</v>
      </c>
      <c r="NE5" s="1">
        <v>9.0129479999999997E-27</v>
      </c>
      <c r="NF5">
        <v>0.86102270000000003</v>
      </c>
      <c r="NG5">
        <v>17.069019999999998</v>
      </c>
      <c r="NH5" s="1">
        <v>6.0140009999999997E-30</v>
      </c>
      <c r="NI5" s="1">
        <v>8.4039609999999997E-27</v>
      </c>
      <c r="NJ5">
        <v>0.86102299999999998</v>
      </c>
      <c r="NK5">
        <v>16.993580000000001</v>
      </c>
      <c r="NL5" s="1">
        <v>5.607034E-30</v>
      </c>
      <c r="NM5" s="1">
        <v>7.8356130000000006E-27</v>
      </c>
      <c r="NN5">
        <v>0.861016</v>
      </c>
      <c r="NO5">
        <v>16.955960000000001</v>
      </c>
      <c r="NP5" s="1">
        <v>5.2325569999999998E-30</v>
      </c>
      <c r="NQ5" s="1">
        <v>7.3125090000000007E-27</v>
      </c>
      <c r="NR5">
        <v>0.86101470000000002</v>
      </c>
      <c r="NS5">
        <v>16.963339999999999</v>
      </c>
      <c r="NT5" s="1">
        <v>4.8844109999999999E-30</v>
      </c>
      <c r="NU5" s="1">
        <v>6.8260470000000002E-27</v>
      </c>
      <c r="NV5">
        <v>0.8610468</v>
      </c>
      <c r="NW5">
        <v>16.957139999999999</v>
      </c>
      <c r="NX5" s="1">
        <v>4.5584570000000002E-30</v>
      </c>
      <c r="NY5" s="1">
        <v>6.370417E-27</v>
      </c>
      <c r="NZ5">
        <v>0.86103929999999995</v>
      </c>
      <c r="OA5">
        <v>16.980840000000001</v>
      </c>
      <c r="OB5" s="1">
        <v>4.2614090000000001E-30</v>
      </c>
      <c r="OC5" s="1">
        <v>5.9554660000000004E-27</v>
      </c>
      <c r="OD5">
        <v>0.8610352</v>
      </c>
      <c r="OE5">
        <v>17.117380000000001</v>
      </c>
      <c r="OF5" s="1">
        <v>3.9834410000000003E-30</v>
      </c>
      <c r="OG5" s="1">
        <v>5.5670379999999999E-27</v>
      </c>
      <c r="OH5">
        <v>0.86104080000000005</v>
      </c>
      <c r="OI5">
        <v>17.14358</v>
      </c>
      <c r="OJ5" s="1">
        <v>3.7293350000000001E-30</v>
      </c>
      <c r="OK5" s="1">
        <v>5.2116949999999996E-27</v>
      </c>
    </row>
    <row r="6" spans="1:401" x14ac:dyDescent="0.35">
      <c r="A6">
        <v>6</v>
      </c>
      <c r="B6" t="s">
        <v>4</v>
      </c>
      <c r="C6" t="s">
        <v>5</v>
      </c>
      <c r="D6" t="s">
        <v>10</v>
      </c>
      <c r="E6">
        <v>629.23220000000003</v>
      </c>
      <c r="F6">
        <v>0.95283499999999999</v>
      </c>
      <c r="G6">
        <v>16.34704</v>
      </c>
      <c r="H6" s="1">
        <v>1.120308E-10</v>
      </c>
      <c r="I6" s="1">
        <v>1.070062E-7</v>
      </c>
      <c r="J6">
        <v>0.95285819999999999</v>
      </c>
      <c r="K6">
        <v>16.386310000000002</v>
      </c>
      <c r="L6" s="1">
        <v>2.1230370000000001E-14</v>
      </c>
      <c r="M6" s="1">
        <v>2.0113659999999999E-11</v>
      </c>
      <c r="N6">
        <v>0.95287719999999998</v>
      </c>
      <c r="O6">
        <v>16.36787</v>
      </c>
      <c r="P6" s="1">
        <v>3.939056E-18</v>
      </c>
      <c r="Q6" s="1">
        <v>3.7388439999999999E-15</v>
      </c>
      <c r="R6">
        <v>0.95285439999999999</v>
      </c>
      <c r="S6">
        <v>16.36992</v>
      </c>
      <c r="T6" s="1">
        <v>7.048429E-22</v>
      </c>
      <c r="U6" s="1">
        <v>6.6409780000000005E-19</v>
      </c>
      <c r="V6">
        <v>0.95287630000000001</v>
      </c>
      <c r="W6">
        <v>16.405940000000001</v>
      </c>
      <c r="X6" s="1">
        <v>6.510391E-24</v>
      </c>
      <c r="Y6" s="1">
        <v>7.4857199999999997E-21</v>
      </c>
      <c r="Z6">
        <v>0.95287489999999997</v>
      </c>
      <c r="AA6">
        <v>16.39376</v>
      </c>
      <c r="AB6" s="1">
        <v>5.1473949999999999E-24</v>
      </c>
      <c r="AC6" s="1">
        <v>5.9362159999999999E-21</v>
      </c>
      <c r="AD6">
        <v>0.95287290000000002</v>
      </c>
      <c r="AE6">
        <v>16.39283</v>
      </c>
      <c r="AF6" s="1">
        <v>4.1232260000000002E-24</v>
      </c>
      <c r="AG6" s="1">
        <v>4.7551699999999997E-21</v>
      </c>
      <c r="AH6">
        <v>0.95288390000000001</v>
      </c>
      <c r="AI6">
        <v>16.4132</v>
      </c>
      <c r="AJ6" s="1">
        <v>3.3050149999999998E-24</v>
      </c>
      <c r="AK6" s="1">
        <v>3.8118559999999998E-21</v>
      </c>
      <c r="AL6">
        <v>0.95285140000000002</v>
      </c>
      <c r="AM6">
        <v>16.477620000000002</v>
      </c>
      <c r="AN6" s="1">
        <v>2.660102E-24</v>
      </c>
      <c r="AO6" s="1">
        <v>3.0685230000000001E-21</v>
      </c>
      <c r="AP6">
        <v>0.95286059999999995</v>
      </c>
      <c r="AQ6">
        <v>16.606169999999999</v>
      </c>
      <c r="AR6" s="1">
        <v>2.1567959999999999E-24</v>
      </c>
      <c r="AS6" s="1">
        <v>2.4882699999999999E-21</v>
      </c>
      <c r="AT6">
        <v>0.95285169999999997</v>
      </c>
      <c r="AU6">
        <v>16.647079999999999</v>
      </c>
      <c r="AV6" s="1">
        <v>1.7705850000000001E-24</v>
      </c>
      <c r="AW6" s="1">
        <v>2.042917E-21</v>
      </c>
      <c r="AX6">
        <v>0.95288249999999997</v>
      </c>
      <c r="AY6">
        <v>16.611049999999999</v>
      </c>
      <c r="AZ6" s="1">
        <v>1.4561889999999999E-24</v>
      </c>
      <c r="BA6" s="1">
        <v>1.6802559999999999E-21</v>
      </c>
      <c r="BB6">
        <v>0.95286099999999996</v>
      </c>
      <c r="BC6">
        <v>16.545259999999999</v>
      </c>
      <c r="BD6" s="1">
        <v>1.2019580000000001E-24</v>
      </c>
      <c r="BE6" s="1">
        <v>1.387077E-21</v>
      </c>
      <c r="BF6">
        <v>0.95287940000000004</v>
      </c>
      <c r="BG6">
        <v>16.459440000000001</v>
      </c>
      <c r="BH6" s="1">
        <v>9.9439429999999997E-25</v>
      </c>
      <c r="BI6" s="1">
        <v>1.1475899999999999E-21</v>
      </c>
      <c r="BJ6">
        <v>0.9528759</v>
      </c>
      <c r="BK6">
        <v>16.435469999999999</v>
      </c>
      <c r="BL6" s="1">
        <v>8.2400389999999999E-25</v>
      </c>
      <c r="BM6" s="1">
        <v>9.5101490000000004E-22</v>
      </c>
      <c r="BN6">
        <v>0.95287940000000004</v>
      </c>
      <c r="BO6">
        <v>16.450890000000001</v>
      </c>
      <c r="BP6" s="1">
        <v>6.8335939999999996E-25</v>
      </c>
      <c r="BQ6" s="1">
        <v>7.8867830000000001E-22</v>
      </c>
      <c r="BR6">
        <v>0.95288059999999997</v>
      </c>
      <c r="BS6">
        <v>16.476179999999999</v>
      </c>
      <c r="BT6" s="1">
        <v>5.7031290000000004E-25</v>
      </c>
      <c r="BU6" s="1">
        <v>6.5835270000000001E-22</v>
      </c>
      <c r="BV6">
        <v>0.95288010000000001</v>
      </c>
      <c r="BW6">
        <v>16.58343</v>
      </c>
      <c r="BX6" s="1">
        <v>4.8952690000000003E-25</v>
      </c>
      <c r="BY6" s="1">
        <v>5.6522090000000001E-22</v>
      </c>
      <c r="BZ6">
        <v>0.95290699999999995</v>
      </c>
      <c r="CA6">
        <v>16.666779999999999</v>
      </c>
      <c r="CB6" s="1">
        <v>4.2865750000000002E-25</v>
      </c>
      <c r="CC6" s="1">
        <v>4.9506030000000005E-22</v>
      </c>
      <c r="CD6">
        <v>0.95292719999999997</v>
      </c>
      <c r="CE6">
        <v>16.620239999999999</v>
      </c>
      <c r="CF6" s="1">
        <v>3.7844980000000001E-25</v>
      </c>
      <c r="CG6" s="1">
        <v>4.3708120000000002E-22</v>
      </c>
      <c r="CH6">
        <v>0.95295129999999995</v>
      </c>
      <c r="CI6">
        <v>16.65579</v>
      </c>
      <c r="CJ6" s="1">
        <v>3.3446959999999999E-25</v>
      </c>
      <c r="CK6" s="1">
        <v>3.8629950000000001E-22</v>
      </c>
      <c r="CL6">
        <v>0.95299</v>
      </c>
      <c r="CM6">
        <v>16.511109999999999</v>
      </c>
      <c r="CN6" s="1">
        <v>2.9610250000000002E-25</v>
      </c>
      <c r="CO6" s="1">
        <v>3.4197989999999999E-22</v>
      </c>
      <c r="CP6">
        <v>0.95303550000000004</v>
      </c>
      <c r="CQ6">
        <v>16.498069999999998</v>
      </c>
      <c r="CR6" s="1">
        <v>2.6234340000000001E-25</v>
      </c>
      <c r="CS6" s="1">
        <v>3.0299149999999998E-22</v>
      </c>
      <c r="CT6">
        <v>0.95303099999999996</v>
      </c>
      <c r="CU6">
        <v>16.513570000000001</v>
      </c>
      <c r="CV6" s="1">
        <v>2.2105000000000002E-25</v>
      </c>
      <c r="CW6" s="1">
        <v>2.551021E-22</v>
      </c>
      <c r="CX6">
        <v>0.95307699999999995</v>
      </c>
      <c r="CY6">
        <v>16.580400000000001</v>
      </c>
      <c r="CZ6" s="1">
        <v>1.8053240000000001E-25</v>
      </c>
      <c r="DA6" s="1">
        <v>2.083443E-22</v>
      </c>
      <c r="DB6">
        <v>0.95309670000000002</v>
      </c>
      <c r="DC6">
        <v>16.742889999999999</v>
      </c>
      <c r="DD6" s="1">
        <v>1.48669E-25</v>
      </c>
      <c r="DE6" s="1">
        <v>1.715818E-22</v>
      </c>
      <c r="DF6">
        <v>0.95311990000000002</v>
      </c>
      <c r="DG6">
        <v>16.776800000000001</v>
      </c>
      <c r="DH6" s="1">
        <v>1.2328240000000001E-25</v>
      </c>
      <c r="DI6" s="1">
        <v>1.422977E-22</v>
      </c>
      <c r="DJ6">
        <v>0.95313999999999999</v>
      </c>
      <c r="DK6">
        <v>16.783519999999999</v>
      </c>
      <c r="DL6" s="1">
        <v>1.0266490000000001E-25</v>
      </c>
      <c r="DM6" s="1">
        <v>1.1850110000000001E-22</v>
      </c>
      <c r="DN6">
        <v>0.953156</v>
      </c>
      <c r="DO6">
        <v>16.738309999999998</v>
      </c>
      <c r="DP6" s="1">
        <v>8.5901630000000001E-26</v>
      </c>
      <c r="DQ6" s="1">
        <v>9.915727E-23</v>
      </c>
      <c r="DR6">
        <v>0.95318820000000004</v>
      </c>
      <c r="DS6">
        <v>16.558779999999999</v>
      </c>
      <c r="DT6" s="1">
        <v>7.2154359999999997E-26</v>
      </c>
      <c r="DU6" s="1">
        <v>8.3290020000000003E-23</v>
      </c>
      <c r="DV6">
        <v>0.95320130000000003</v>
      </c>
      <c r="DW6">
        <v>16.551169999999999</v>
      </c>
      <c r="DX6" s="1">
        <v>6.085806E-26</v>
      </c>
      <c r="DY6" s="1">
        <v>7.0254049999999997E-23</v>
      </c>
      <c r="DZ6">
        <v>0.95322830000000003</v>
      </c>
      <c r="EA6">
        <v>16.563009999999998</v>
      </c>
      <c r="EB6" s="1">
        <v>5.1456969999999999E-26</v>
      </c>
      <c r="EC6" s="1">
        <v>5.9404669999999996E-23</v>
      </c>
      <c r="ED6">
        <v>0.95322890000000005</v>
      </c>
      <c r="EE6">
        <v>16.622340000000001</v>
      </c>
      <c r="EF6" s="1">
        <v>4.3748520000000002E-26</v>
      </c>
      <c r="EG6" s="1">
        <v>5.0510060000000003E-23</v>
      </c>
      <c r="EH6">
        <v>0.95324520000000001</v>
      </c>
      <c r="EI6">
        <v>16.779170000000001</v>
      </c>
      <c r="EJ6" s="1">
        <v>3.7730780000000001E-26</v>
      </c>
      <c r="EK6" s="1">
        <v>4.3569E-23</v>
      </c>
      <c r="EL6">
        <v>0.95326880000000003</v>
      </c>
      <c r="EM6">
        <v>16.84676</v>
      </c>
      <c r="EN6" s="1">
        <v>3.2859069999999998E-26</v>
      </c>
      <c r="EO6" s="1">
        <v>3.7947089999999998E-23</v>
      </c>
      <c r="EP6">
        <v>0.95326219999999995</v>
      </c>
      <c r="EQ6">
        <v>16.849450000000001</v>
      </c>
      <c r="ER6" s="1">
        <v>2.8757770000000002E-26</v>
      </c>
      <c r="ES6" s="1">
        <v>3.3211259999999998E-23</v>
      </c>
      <c r="ET6">
        <v>0.95327209999999996</v>
      </c>
      <c r="EU6">
        <v>16.789100000000001</v>
      </c>
      <c r="EV6" s="1">
        <v>2.5238380000000001E-26</v>
      </c>
      <c r="EW6" s="1">
        <v>2.9149400000000001E-23</v>
      </c>
      <c r="EX6">
        <v>0.95325979999999999</v>
      </c>
      <c r="EY6">
        <v>16.622730000000001</v>
      </c>
      <c r="EZ6" s="1">
        <v>2.219216E-26</v>
      </c>
      <c r="FA6" s="1">
        <v>2.5631810000000001E-23</v>
      </c>
      <c r="FB6">
        <v>0.95326619999999995</v>
      </c>
      <c r="FC6">
        <v>16.59956</v>
      </c>
      <c r="FD6" s="1">
        <v>1.9541049999999999E-26</v>
      </c>
      <c r="FE6" s="1">
        <v>2.2571070000000001E-23</v>
      </c>
      <c r="FF6">
        <v>0.95326100000000002</v>
      </c>
      <c r="FG6">
        <v>16.624210000000001</v>
      </c>
      <c r="FH6" s="1">
        <v>1.7204950000000001E-26</v>
      </c>
      <c r="FI6" s="1">
        <v>1.9872769999999999E-23</v>
      </c>
      <c r="FJ6">
        <v>0.95326239999999995</v>
      </c>
      <c r="FK6">
        <v>16.661300000000001</v>
      </c>
      <c r="FL6" s="1">
        <v>1.5167070000000001E-26</v>
      </c>
      <c r="FM6" s="1">
        <v>1.75201E-23</v>
      </c>
      <c r="FN6">
        <v>0.95326860000000002</v>
      </c>
      <c r="FO6">
        <v>16.8309</v>
      </c>
      <c r="FP6" s="1">
        <v>1.334907E-26</v>
      </c>
      <c r="FQ6" s="1">
        <v>1.5419969999999999E-23</v>
      </c>
      <c r="FR6">
        <v>0.95326789999999995</v>
      </c>
      <c r="FS6">
        <v>16.828289999999999</v>
      </c>
      <c r="FT6" s="1">
        <v>1.1752430000000001E-26</v>
      </c>
      <c r="FU6" s="1">
        <v>1.3576380000000001E-23</v>
      </c>
      <c r="FV6">
        <v>0.95326540000000004</v>
      </c>
      <c r="FW6">
        <v>16.801829999999999</v>
      </c>
      <c r="FX6" s="1">
        <v>1.034275E-26</v>
      </c>
      <c r="FY6" s="1">
        <v>1.1948689999999999E-23</v>
      </c>
      <c r="FZ6">
        <v>0.95326849999999996</v>
      </c>
      <c r="GA6">
        <v>16.739419999999999</v>
      </c>
      <c r="GB6" s="1">
        <v>9.1094980000000002E-27</v>
      </c>
      <c r="GC6" s="1">
        <v>1.0524159999999999E-23</v>
      </c>
      <c r="GD6">
        <v>0.9532716</v>
      </c>
      <c r="GE6">
        <v>16.705300000000001</v>
      </c>
      <c r="GF6" s="1">
        <v>8.0238610000000005E-27</v>
      </c>
      <c r="GG6" s="1">
        <v>9.2702959999999995E-24</v>
      </c>
      <c r="GH6">
        <v>0.95326710000000003</v>
      </c>
      <c r="GI6">
        <v>16.724689999999999</v>
      </c>
      <c r="GJ6" s="1">
        <v>7.0704120000000005E-27</v>
      </c>
      <c r="GK6" s="1">
        <v>8.1693090000000004E-24</v>
      </c>
      <c r="GL6">
        <v>0.95326540000000004</v>
      </c>
      <c r="GM6">
        <v>16.7424</v>
      </c>
      <c r="GN6" s="1">
        <v>6.2330360000000003E-27</v>
      </c>
      <c r="GO6" s="1">
        <v>7.2017720000000005E-24</v>
      </c>
      <c r="GP6">
        <v>0.95326789999999995</v>
      </c>
      <c r="GQ6">
        <v>16.743289999999998</v>
      </c>
      <c r="GR6" s="1">
        <v>5.4912240000000002E-27</v>
      </c>
      <c r="GS6" s="1">
        <v>6.344814E-24</v>
      </c>
      <c r="GT6">
        <v>0.95326390000000005</v>
      </c>
      <c r="GU6">
        <v>16.742529999999999</v>
      </c>
      <c r="GV6" s="1">
        <v>4.8086309999999998E-27</v>
      </c>
      <c r="GW6" s="1">
        <v>5.5561549999999997E-24</v>
      </c>
      <c r="GX6">
        <v>0.95327110000000004</v>
      </c>
      <c r="GY6">
        <v>16.871189999999999</v>
      </c>
      <c r="GZ6" s="1">
        <v>4.1916389999999997E-27</v>
      </c>
      <c r="HA6" s="1">
        <v>4.843335E-24</v>
      </c>
      <c r="HB6">
        <v>0.95329019999999998</v>
      </c>
      <c r="HC6">
        <v>16.93168</v>
      </c>
      <c r="HD6" s="1">
        <v>3.6562460000000001E-27</v>
      </c>
      <c r="HE6" s="1">
        <v>4.224782E-24</v>
      </c>
      <c r="HF6">
        <v>0.95329149999999996</v>
      </c>
      <c r="HG6">
        <v>16.930569999999999</v>
      </c>
      <c r="HH6" s="1">
        <v>3.1876849999999999E-27</v>
      </c>
      <c r="HI6" s="1">
        <v>3.6834679999999997E-24</v>
      </c>
      <c r="HJ6">
        <v>0.95331010000000005</v>
      </c>
      <c r="HK6">
        <v>16.744060000000001</v>
      </c>
      <c r="HL6" s="1">
        <v>2.7842620000000001E-27</v>
      </c>
      <c r="HM6" s="1">
        <v>3.2175640000000002E-24</v>
      </c>
      <c r="HN6">
        <v>0.95332930000000005</v>
      </c>
      <c r="HO6">
        <v>16.726669999999999</v>
      </c>
      <c r="HP6" s="1">
        <v>2.4325920000000001E-27</v>
      </c>
      <c r="HQ6" s="1">
        <v>2.811288E-24</v>
      </c>
      <c r="HR6">
        <v>0.95333520000000005</v>
      </c>
      <c r="HS6">
        <v>16.742339999999999</v>
      </c>
      <c r="HT6" s="1">
        <v>2.129915E-27</v>
      </c>
      <c r="HU6" s="1">
        <v>2.4616290000000001E-24</v>
      </c>
      <c r="HV6">
        <v>0.95336080000000001</v>
      </c>
      <c r="HW6">
        <v>16.754239999999999</v>
      </c>
      <c r="HX6" s="1">
        <v>1.867964E-27</v>
      </c>
      <c r="HY6" s="1">
        <v>2.158986E-24</v>
      </c>
      <c r="HZ6">
        <v>0.95335689999999995</v>
      </c>
      <c r="IA6">
        <v>16.903410000000001</v>
      </c>
      <c r="IB6" s="1">
        <v>1.636689E-27</v>
      </c>
      <c r="IC6" s="1">
        <v>1.8916760000000002E-24</v>
      </c>
      <c r="ID6">
        <v>0.95337700000000003</v>
      </c>
      <c r="IE6">
        <v>16.936679999999999</v>
      </c>
      <c r="IF6" s="1">
        <v>1.434127E-27</v>
      </c>
      <c r="IG6" s="1">
        <v>1.6576540000000001E-24</v>
      </c>
      <c r="IH6">
        <v>0.95339839999999998</v>
      </c>
      <c r="II6">
        <v>16.920760000000001</v>
      </c>
      <c r="IJ6" s="1">
        <v>1.258183E-27</v>
      </c>
      <c r="IK6" s="1">
        <v>1.454342E-24</v>
      </c>
      <c r="IL6">
        <v>0.95342340000000003</v>
      </c>
      <c r="IM6">
        <v>16.914069999999999</v>
      </c>
      <c r="IN6" s="1">
        <v>1.106167E-27</v>
      </c>
      <c r="IO6" s="1">
        <v>1.2787E-24</v>
      </c>
      <c r="IP6">
        <v>0.95342000000000005</v>
      </c>
      <c r="IQ6">
        <v>16.772220000000001</v>
      </c>
      <c r="IR6" s="1">
        <v>9.7353839999999995E-28</v>
      </c>
      <c r="IS6" s="1">
        <v>1.1254220000000001E-24</v>
      </c>
      <c r="IT6">
        <v>0.95346330000000001</v>
      </c>
      <c r="IU6">
        <v>16.79738</v>
      </c>
      <c r="IV6" s="1">
        <v>8.5932520000000003E-28</v>
      </c>
      <c r="IW6" s="1">
        <v>9.9340190000000005E-25</v>
      </c>
      <c r="IX6">
        <v>0.95346249999999999</v>
      </c>
      <c r="IY6">
        <v>16.808599999999998</v>
      </c>
      <c r="IZ6" s="1">
        <v>7.579716E-28</v>
      </c>
      <c r="JA6" s="1">
        <v>8.7628929999999997E-25</v>
      </c>
      <c r="JB6">
        <v>0.95348319999999998</v>
      </c>
      <c r="JC6">
        <v>16.866430000000001</v>
      </c>
      <c r="JD6" s="1">
        <v>6.7143210000000004E-28</v>
      </c>
      <c r="JE6" s="1">
        <v>7.7632619999999996E-25</v>
      </c>
      <c r="JF6">
        <v>0.95348480000000002</v>
      </c>
      <c r="JG6">
        <v>16.989049999999999</v>
      </c>
      <c r="JH6" s="1">
        <v>5.9927330000000001E-28</v>
      </c>
      <c r="JI6" s="1">
        <v>6.9296469999999996E-25</v>
      </c>
      <c r="JJ6">
        <v>0.95350829999999998</v>
      </c>
      <c r="JK6">
        <v>17.02936</v>
      </c>
      <c r="JL6" s="1">
        <v>5.3834450000000004E-28</v>
      </c>
      <c r="JM6" s="1">
        <v>6.225461E-25</v>
      </c>
      <c r="JN6">
        <v>0.95352490000000001</v>
      </c>
      <c r="JO6">
        <v>17.020720000000001</v>
      </c>
      <c r="JP6" s="1">
        <v>4.849757E-28</v>
      </c>
      <c r="JQ6" s="1">
        <v>5.6087640000000004E-25</v>
      </c>
      <c r="JR6">
        <v>0.9535247</v>
      </c>
      <c r="JS6">
        <v>16.92332</v>
      </c>
      <c r="JT6" s="1">
        <v>4.3757029999999999E-28</v>
      </c>
      <c r="JU6" s="1">
        <v>5.060533E-25</v>
      </c>
      <c r="JV6">
        <v>0.95354479999999997</v>
      </c>
      <c r="JW6">
        <v>16.83182</v>
      </c>
      <c r="JX6" s="1">
        <v>3.959475E-28</v>
      </c>
      <c r="JY6" s="1">
        <v>4.5795109999999998E-25</v>
      </c>
      <c r="JZ6">
        <v>0.9535517</v>
      </c>
      <c r="KA6">
        <v>16.838329999999999</v>
      </c>
      <c r="KB6" s="1">
        <v>3.587596E-28</v>
      </c>
      <c r="KC6" s="1">
        <v>4.1494319999999997E-25</v>
      </c>
      <c r="KD6">
        <v>0.95354779999999995</v>
      </c>
      <c r="KE6">
        <v>16.854120000000002</v>
      </c>
      <c r="KF6" s="1">
        <v>3.2574529999999998E-28</v>
      </c>
      <c r="KG6" s="1">
        <v>3.7677530000000002E-25</v>
      </c>
      <c r="KH6">
        <v>0.9535633</v>
      </c>
      <c r="KI6">
        <v>16.89086</v>
      </c>
      <c r="KJ6" s="1">
        <v>2.957335E-28</v>
      </c>
      <c r="KK6" s="1">
        <v>3.4207279999999999E-25</v>
      </c>
      <c r="KL6">
        <v>0.95356719999999995</v>
      </c>
      <c r="KM6">
        <v>17.041699999999999</v>
      </c>
      <c r="KN6" s="1">
        <v>2.6860920000000001E-28</v>
      </c>
      <c r="KO6" s="1">
        <v>3.1071140000000001E-25</v>
      </c>
      <c r="KP6">
        <v>0.95359309999999997</v>
      </c>
      <c r="KQ6">
        <v>17.07245</v>
      </c>
      <c r="KR6" s="1">
        <v>2.43508E-28</v>
      </c>
      <c r="KS6" s="1">
        <v>2.8167009999999998E-25</v>
      </c>
      <c r="KT6">
        <v>0.95359050000000001</v>
      </c>
      <c r="KU6">
        <v>17.077100000000002</v>
      </c>
      <c r="KV6" s="1">
        <v>2.2125899999999999E-28</v>
      </c>
      <c r="KW6" s="1">
        <v>2.5594890000000002E-25</v>
      </c>
      <c r="KX6">
        <v>0.95361439999999997</v>
      </c>
      <c r="KY6">
        <v>17.03539</v>
      </c>
      <c r="KZ6" s="1">
        <v>2.0101490000000001E-28</v>
      </c>
      <c r="LA6" s="1">
        <v>2.3252490000000002E-25</v>
      </c>
      <c r="LB6">
        <v>0.9536154</v>
      </c>
      <c r="LC6">
        <v>16.886240000000001</v>
      </c>
      <c r="LD6" s="1">
        <v>1.829588E-28</v>
      </c>
      <c r="LE6" s="1">
        <v>2.1165050000000002E-25</v>
      </c>
      <c r="LF6">
        <v>0.95363399999999998</v>
      </c>
      <c r="LG6">
        <v>16.874639999999999</v>
      </c>
      <c r="LH6" s="1">
        <v>1.666047E-28</v>
      </c>
      <c r="LI6" s="1">
        <v>1.927349E-25</v>
      </c>
      <c r="LJ6">
        <v>0.95363799999999999</v>
      </c>
      <c r="LK6">
        <v>16.88204</v>
      </c>
      <c r="LL6" s="1">
        <v>1.519552E-28</v>
      </c>
      <c r="LM6" s="1">
        <v>1.7578889999999999E-25</v>
      </c>
      <c r="LN6">
        <v>0.9536405</v>
      </c>
      <c r="LO6">
        <v>16.963419999999999</v>
      </c>
      <c r="LP6" s="1">
        <v>1.3870019999999999E-28</v>
      </c>
      <c r="LQ6" s="1">
        <v>1.604606E-25</v>
      </c>
      <c r="LR6">
        <v>0.95365820000000001</v>
      </c>
      <c r="LS6">
        <v>17.13148</v>
      </c>
      <c r="LT6" s="1">
        <v>1.2796590000000001E-28</v>
      </c>
      <c r="LU6" s="1">
        <v>1.480544E-25</v>
      </c>
      <c r="LV6">
        <v>0.95366260000000003</v>
      </c>
      <c r="LW6">
        <v>17.16076</v>
      </c>
      <c r="LX6" s="1">
        <v>1.1856579999999999E-28</v>
      </c>
      <c r="LY6" s="1">
        <v>1.371871E-25</v>
      </c>
      <c r="LZ6">
        <v>0.95368039999999998</v>
      </c>
      <c r="MA6">
        <v>17.150480000000002</v>
      </c>
      <c r="MB6" s="1">
        <v>1.1001009999999999E-28</v>
      </c>
      <c r="MC6" s="1">
        <v>1.2728599999999999E-25</v>
      </c>
      <c r="MD6">
        <v>0.95368260000000005</v>
      </c>
      <c r="ME6">
        <v>17.12067</v>
      </c>
      <c r="MF6" s="1">
        <v>1.021627E-28</v>
      </c>
      <c r="MG6" s="1">
        <v>1.182067E-25</v>
      </c>
      <c r="MH6">
        <v>0.95369760000000003</v>
      </c>
      <c r="MI6">
        <v>16.939859999999999</v>
      </c>
      <c r="MJ6" s="1">
        <v>9.5059259999999994E-29</v>
      </c>
      <c r="MK6" s="1">
        <v>1.0999519999999999E-25</v>
      </c>
      <c r="ML6">
        <v>0.95369800000000005</v>
      </c>
      <c r="MM6">
        <v>16.956949999999999</v>
      </c>
      <c r="MN6" s="1">
        <v>8.8570189999999999E-29</v>
      </c>
      <c r="MO6" s="1">
        <v>1.02489E-25</v>
      </c>
      <c r="MP6">
        <v>0.95369950000000003</v>
      </c>
      <c r="MQ6">
        <v>16.93534</v>
      </c>
      <c r="MR6" s="1">
        <v>8.2557800000000001E-29</v>
      </c>
      <c r="MS6" s="1">
        <v>9.5530249999999997E-26</v>
      </c>
      <c r="MT6">
        <v>0.9536983</v>
      </c>
      <c r="MU6">
        <v>16.938549999999999</v>
      </c>
      <c r="MV6" s="1">
        <v>7.699693E-29</v>
      </c>
      <c r="MW6" s="1">
        <v>8.9094980000000005E-26</v>
      </c>
      <c r="MX6">
        <v>0.95370310000000003</v>
      </c>
      <c r="MY6">
        <v>16.970459999999999</v>
      </c>
      <c r="MZ6" s="1">
        <v>7.1793910000000003E-29</v>
      </c>
      <c r="NA6" s="1">
        <v>8.3072539999999996E-26</v>
      </c>
      <c r="NB6">
        <v>0.95371709999999998</v>
      </c>
      <c r="NC6">
        <v>17.084990000000001</v>
      </c>
      <c r="ND6" s="1">
        <v>6.6813629999999996E-29</v>
      </c>
      <c r="NE6" s="1">
        <v>7.7308800000000005E-26</v>
      </c>
      <c r="NF6">
        <v>0.95372299999999999</v>
      </c>
      <c r="NG6">
        <v>17.114460000000001</v>
      </c>
      <c r="NH6" s="1">
        <v>6.2291380000000001E-29</v>
      </c>
      <c r="NI6" s="1">
        <v>7.207674E-26</v>
      </c>
      <c r="NJ6">
        <v>0.95372659999999998</v>
      </c>
      <c r="NK6">
        <v>17.016069999999999</v>
      </c>
      <c r="NL6" s="1">
        <v>5.8089130000000003E-29</v>
      </c>
      <c r="NM6" s="1">
        <v>6.7216750000000005E-26</v>
      </c>
      <c r="NN6">
        <v>0.95371819999999996</v>
      </c>
      <c r="NO6">
        <v>16.96593</v>
      </c>
      <c r="NP6" s="1">
        <v>5.4214200000000004E-29</v>
      </c>
      <c r="NQ6" s="1">
        <v>6.2734149999999999E-26</v>
      </c>
      <c r="NR6">
        <v>0.95373799999999997</v>
      </c>
      <c r="NS6">
        <v>16.973649999999999</v>
      </c>
      <c r="NT6" s="1">
        <v>5.0611470000000003E-29</v>
      </c>
      <c r="NU6" s="1">
        <v>5.8566939999999995E-26</v>
      </c>
      <c r="NV6">
        <v>0.9537485</v>
      </c>
      <c r="NW6">
        <v>16.96537</v>
      </c>
      <c r="NX6" s="1">
        <v>4.7240550000000002E-29</v>
      </c>
      <c r="NY6" s="1">
        <v>5.4663960000000002E-26</v>
      </c>
      <c r="NZ6">
        <v>0.95375960000000004</v>
      </c>
      <c r="OA6">
        <v>16.989380000000001</v>
      </c>
      <c r="OB6" s="1">
        <v>4.4170899999999998E-29</v>
      </c>
      <c r="OC6" s="1">
        <v>5.1113619999999998E-26</v>
      </c>
      <c r="OD6">
        <v>0.9537601</v>
      </c>
      <c r="OE6">
        <v>17.158280000000001</v>
      </c>
      <c r="OF6" s="1">
        <v>4.1285169999999999E-29</v>
      </c>
      <c r="OG6" s="1">
        <v>4.7774509999999997E-26</v>
      </c>
      <c r="OH6">
        <v>0.95376430000000001</v>
      </c>
      <c r="OI6">
        <v>17.192029999999999</v>
      </c>
      <c r="OJ6" s="1">
        <v>3.8647059999999999E-29</v>
      </c>
      <c r="OK6" s="1">
        <v>4.4720439999999998E-26</v>
      </c>
    </row>
    <row r="7" spans="1:401" x14ac:dyDescent="0.35">
      <c r="A7">
        <v>7</v>
      </c>
      <c r="B7" t="s">
        <v>4</v>
      </c>
      <c r="C7" t="s">
        <v>5</v>
      </c>
      <c r="D7" t="s">
        <v>11</v>
      </c>
      <c r="E7">
        <v>481.7303</v>
      </c>
      <c r="F7">
        <v>1.1169150000000001</v>
      </c>
      <c r="G7">
        <v>16.353829999999999</v>
      </c>
      <c r="H7" s="1">
        <v>1.062166E-9</v>
      </c>
      <c r="I7" s="1">
        <v>7.9099690000000001E-7</v>
      </c>
      <c r="J7">
        <v>1.116965</v>
      </c>
      <c r="K7">
        <v>16.396820000000002</v>
      </c>
      <c r="L7" s="1">
        <v>1.956105E-13</v>
      </c>
      <c r="M7" s="1">
        <v>1.4522039999999999E-10</v>
      </c>
      <c r="N7">
        <v>1.1169610000000001</v>
      </c>
      <c r="O7">
        <v>16.3752</v>
      </c>
      <c r="P7" s="1">
        <v>3.6544409999999999E-17</v>
      </c>
      <c r="Q7" s="1">
        <v>2.717685E-14</v>
      </c>
      <c r="R7">
        <v>1.116954</v>
      </c>
      <c r="S7">
        <v>16.376480000000001</v>
      </c>
      <c r="T7" s="1">
        <v>6.3280709999999997E-21</v>
      </c>
      <c r="U7" s="1">
        <v>4.6867310000000001E-18</v>
      </c>
      <c r="V7">
        <v>1.1169549999999999</v>
      </c>
      <c r="W7">
        <v>16.41863</v>
      </c>
      <c r="X7" s="1">
        <v>1.574789E-22</v>
      </c>
      <c r="Y7" s="1">
        <v>1.2574029999999999E-19</v>
      </c>
      <c r="Z7">
        <v>1.1169519999999999</v>
      </c>
      <c r="AA7">
        <v>16.402819999999998</v>
      </c>
      <c r="AB7" s="1">
        <v>1.2575799999999999E-22</v>
      </c>
      <c r="AC7" s="1">
        <v>1.0046030000000001E-19</v>
      </c>
      <c r="AD7">
        <v>1.116957</v>
      </c>
      <c r="AE7">
        <v>16.398810000000001</v>
      </c>
      <c r="AF7" s="1">
        <v>1.007187E-22</v>
      </c>
      <c r="AG7" s="1">
        <v>8.0462089999999999E-20</v>
      </c>
      <c r="AH7">
        <v>1.116962</v>
      </c>
      <c r="AI7">
        <v>16.421700000000001</v>
      </c>
      <c r="AJ7" s="1">
        <v>8.0749799999999998E-23</v>
      </c>
      <c r="AK7" s="1">
        <v>6.4513629999999995E-20</v>
      </c>
      <c r="AL7">
        <v>1.1169309999999999</v>
      </c>
      <c r="AM7">
        <v>16.48704</v>
      </c>
      <c r="AN7" s="1">
        <v>6.5004160000000002E-23</v>
      </c>
      <c r="AO7" s="1">
        <v>5.19386E-20</v>
      </c>
      <c r="AP7">
        <v>1.1169610000000001</v>
      </c>
      <c r="AQ7">
        <v>16.636500000000002</v>
      </c>
      <c r="AR7" s="1">
        <v>5.276032E-23</v>
      </c>
      <c r="AS7" s="1">
        <v>4.2159009999999998E-20</v>
      </c>
      <c r="AT7">
        <v>1.116954</v>
      </c>
      <c r="AU7">
        <v>16.687000000000001</v>
      </c>
      <c r="AV7" s="1">
        <v>4.3317630000000001E-23</v>
      </c>
      <c r="AW7" s="1">
        <v>3.461596E-20</v>
      </c>
      <c r="AX7">
        <v>1.1169640000000001</v>
      </c>
      <c r="AY7">
        <v>16.641739999999999</v>
      </c>
      <c r="AZ7" s="1">
        <v>3.5638439999999999E-23</v>
      </c>
      <c r="BA7" s="1">
        <v>2.8480569999999999E-20</v>
      </c>
      <c r="BB7">
        <v>1.1169659999999999</v>
      </c>
      <c r="BC7">
        <v>16.572420000000001</v>
      </c>
      <c r="BD7" s="1">
        <v>2.9422749999999999E-23</v>
      </c>
      <c r="BE7" s="1">
        <v>2.351528E-20</v>
      </c>
      <c r="BF7">
        <v>1.11696</v>
      </c>
      <c r="BG7">
        <v>16.47223</v>
      </c>
      <c r="BH7" s="1">
        <v>2.434147E-23</v>
      </c>
      <c r="BI7" s="1">
        <v>1.9455169999999999E-20</v>
      </c>
      <c r="BJ7">
        <v>1.116954</v>
      </c>
      <c r="BK7">
        <v>16.437480000000001</v>
      </c>
      <c r="BL7" s="1">
        <v>2.0173100000000001E-23</v>
      </c>
      <c r="BM7" s="1">
        <v>1.61242E-20</v>
      </c>
      <c r="BN7">
        <v>1.116957</v>
      </c>
      <c r="BO7">
        <v>16.45438</v>
      </c>
      <c r="BP7" s="1">
        <v>1.6729229999999999E-23</v>
      </c>
      <c r="BQ7" s="1">
        <v>1.337116E-20</v>
      </c>
      <c r="BR7">
        <v>1.1169819999999999</v>
      </c>
      <c r="BS7">
        <v>16.479209999999998</v>
      </c>
      <c r="BT7" s="1">
        <v>1.3982889999999999E-23</v>
      </c>
      <c r="BU7" s="1">
        <v>1.117742E-20</v>
      </c>
      <c r="BV7">
        <v>1.117</v>
      </c>
      <c r="BW7">
        <v>16.604859999999999</v>
      </c>
      <c r="BX7" s="1">
        <v>1.2020500000000001E-23</v>
      </c>
      <c r="BY7" s="1">
        <v>9.6094269999999994E-21</v>
      </c>
      <c r="BZ7">
        <v>1.1170089999999999</v>
      </c>
      <c r="CA7">
        <v>16.700040000000001</v>
      </c>
      <c r="CB7" s="1">
        <v>1.053884E-23</v>
      </c>
      <c r="CC7" s="1">
        <v>8.4257869999999993E-21</v>
      </c>
      <c r="CD7">
        <v>1.1170310000000001</v>
      </c>
      <c r="CE7">
        <v>16.64141</v>
      </c>
      <c r="CF7" s="1">
        <v>9.3080620000000005E-24</v>
      </c>
      <c r="CG7" s="1">
        <v>7.4416040000000007E-21</v>
      </c>
      <c r="CH7">
        <v>1.117075</v>
      </c>
      <c r="CI7">
        <v>16.68535</v>
      </c>
      <c r="CJ7" s="1">
        <v>8.2304359999999998E-24</v>
      </c>
      <c r="CK7" s="1">
        <v>6.5802699999999997E-21</v>
      </c>
      <c r="CL7">
        <v>1.1170929999999999</v>
      </c>
      <c r="CM7">
        <v>16.521750000000001</v>
      </c>
      <c r="CN7" s="1">
        <v>7.2870739999999993E-24</v>
      </c>
      <c r="CO7" s="1">
        <v>5.8259590000000002E-21</v>
      </c>
      <c r="CP7">
        <v>1.1171409999999999</v>
      </c>
      <c r="CQ7">
        <v>16.500589999999999</v>
      </c>
      <c r="CR7" s="1">
        <v>6.4597619999999999E-24</v>
      </c>
      <c r="CS7" s="1">
        <v>5.1645629999999996E-21</v>
      </c>
      <c r="CT7">
        <v>1.1171580000000001</v>
      </c>
      <c r="CU7">
        <v>16.5169</v>
      </c>
      <c r="CV7" s="1">
        <v>5.4161249999999997E-24</v>
      </c>
      <c r="CW7" s="1">
        <v>4.3290109999999997E-21</v>
      </c>
      <c r="CX7">
        <v>1.117205</v>
      </c>
      <c r="CY7">
        <v>16.587669999999999</v>
      </c>
      <c r="CZ7" s="1">
        <v>4.4263989999999997E-24</v>
      </c>
      <c r="DA7" s="1">
        <v>3.5379340000000003E-21</v>
      </c>
      <c r="DB7">
        <v>1.117245</v>
      </c>
      <c r="DC7">
        <v>16.77647</v>
      </c>
      <c r="DD7" s="1">
        <v>3.6480580000000002E-24</v>
      </c>
      <c r="DE7" s="1">
        <v>2.915873E-21</v>
      </c>
      <c r="DF7">
        <v>1.1172439999999999</v>
      </c>
      <c r="DG7">
        <v>16.81542</v>
      </c>
      <c r="DH7" s="1">
        <v>3.026394E-24</v>
      </c>
      <c r="DI7" s="1">
        <v>2.4190409999999999E-21</v>
      </c>
      <c r="DJ7">
        <v>1.1172880000000001</v>
      </c>
      <c r="DK7">
        <v>16.823329999999999</v>
      </c>
      <c r="DL7" s="1">
        <v>2.5216649999999999E-24</v>
      </c>
      <c r="DM7" s="1">
        <v>2.0156199999999999E-21</v>
      </c>
      <c r="DN7">
        <v>1.1173059999999999</v>
      </c>
      <c r="DO7">
        <v>16.773019999999999</v>
      </c>
      <c r="DP7" s="1">
        <v>2.1109480000000001E-24</v>
      </c>
      <c r="DQ7" s="1">
        <v>1.6873250000000001E-21</v>
      </c>
      <c r="DR7">
        <v>1.117335</v>
      </c>
      <c r="DS7">
        <v>16.565860000000001</v>
      </c>
      <c r="DT7" s="1">
        <v>1.77411E-24</v>
      </c>
      <c r="DU7" s="1">
        <v>1.418093E-21</v>
      </c>
      <c r="DV7">
        <v>1.117351</v>
      </c>
      <c r="DW7">
        <v>16.55264</v>
      </c>
      <c r="DX7" s="1">
        <v>1.496729E-24</v>
      </c>
      <c r="DY7" s="1">
        <v>1.196396E-21</v>
      </c>
      <c r="DZ7">
        <v>1.1173759999999999</v>
      </c>
      <c r="EA7">
        <v>16.564699999999998</v>
      </c>
      <c r="EB7" s="1">
        <v>1.2662150000000001E-24</v>
      </c>
      <c r="EC7" s="1">
        <v>1.01217E-21</v>
      </c>
      <c r="ED7">
        <v>1.117394</v>
      </c>
      <c r="EE7">
        <v>16.628430000000002</v>
      </c>
      <c r="EF7" s="1">
        <v>1.0773360000000001E-24</v>
      </c>
      <c r="EG7" s="1">
        <v>8.612028E-22</v>
      </c>
      <c r="EH7">
        <v>1.1173850000000001</v>
      </c>
      <c r="EI7">
        <v>16.806080000000001</v>
      </c>
      <c r="EJ7" s="1">
        <v>9.2981520000000009E-25</v>
      </c>
      <c r="EK7" s="1">
        <v>7.4331860000000004E-22</v>
      </c>
      <c r="EL7">
        <v>1.1174109999999999</v>
      </c>
      <c r="EM7">
        <v>16.88691</v>
      </c>
      <c r="EN7" s="1">
        <v>8.1038290000000001E-25</v>
      </c>
      <c r="EO7" s="1">
        <v>6.4787919999999997E-22</v>
      </c>
      <c r="EP7">
        <v>1.117426</v>
      </c>
      <c r="EQ7">
        <v>16.890070000000001</v>
      </c>
      <c r="ER7" s="1">
        <v>7.0942160000000003E-25</v>
      </c>
      <c r="ES7" s="1">
        <v>5.6716470000000004E-22</v>
      </c>
      <c r="ET7">
        <v>1.117413</v>
      </c>
      <c r="EU7">
        <v>16.824940000000002</v>
      </c>
      <c r="EV7" s="1">
        <v>6.2269059999999997E-25</v>
      </c>
      <c r="EW7" s="1">
        <v>4.9784520000000002E-22</v>
      </c>
      <c r="EX7">
        <v>1.1174029999999999</v>
      </c>
      <c r="EY7">
        <v>16.631640000000001</v>
      </c>
      <c r="EZ7" s="1">
        <v>5.4746819999999999E-25</v>
      </c>
      <c r="FA7" s="1">
        <v>4.3771870000000001E-22</v>
      </c>
      <c r="FB7">
        <v>1.1174059999999999</v>
      </c>
      <c r="FC7">
        <v>16.599209999999999</v>
      </c>
      <c r="FD7" s="1">
        <v>4.821511E-25</v>
      </c>
      <c r="FE7" s="1">
        <v>3.855121E-22</v>
      </c>
      <c r="FF7">
        <v>1.1173999999999999</v>
      </c>
      <c r="FG7">
        <v>16.626159999999999</v>
      </c>
      <c r="FH7" s="1">
        <v>4.2449620000000005E-25</v>
      </c>
      <c r="FI7" s="1">
        <v>3.3941430000000001E-22</v>
      </c>
      <c r="FJ7">
        <v>1.1174010000000001</v>
      </c>
      <c r="FK7">
        <v>16.667649999999998</v>
      </c>
      <c r="FL7" s="1">
        <v>3.742241E-25</v>
      </c>
      <c r="FM7" s="1">
        <v>2.9923759999999998E-22</v>
      </c>
      <c r="FN7">
        <v>1.1174360000000001</v>
      </c>
      <c r="FO7">
        <v>16.860309999999998</v>
      </c>
      <c r="FP7" s="1">
        <v>3.2940919999999998E-25</v>
      </c>
      <c r="FQ7" s="1">
        <v>2.6340929999999999E-22</v>
      </c>
      <c r="FR7">
        <v>1.117407</v>
      </c>
      <c r="FS7">
        <v>16.861149999999999</v>
      </c>
      <c r="FT7" s="1">
        <v>2.8996930000000002E-25</v>
      </c>
      <c r="FU7" s="1">
        <v>2.318774E-22</v>
      </c>
      <c r="FV7">
        <v>1.117408</v>
      </c>
      <c r="FW7">
        <v>16.824529999999999</v>
      </c>
      <c r="FX7" s="1">
        <v>2.552045E-25</v>
      </c>
      <c r="FY7" s="1">
        <v>2.040893E-22</v>
      </c>
      <c r="FZ7">
        <v>1.1174090000000001</v>
      </c>
      <c r="GA7">
        <v>16.761060000000001</v>
      </c>
      <c r="GB7" s="1">
        <v>2.2476509999999999E-25</v>
      </c>
      <c r="GC7" s="1">
        <v>1.7975219999999999E-22</v>
      </c>
      <c r="GD7">
        <v>1.117415</v>
      </c>
      <c r="GE7">
        <v>16.714310000000001</v>
      </c>
      <c r="GF7" s="1">
        <v>1.979868E-25</v>
      </c>
      <c r="GG7" s="1">
        <v>1.5834530000000001E-22</v>
      </c>
      <c r="GH7">
        <v>1.117408</v>
      </c>
      <c r="GI7">
        <v>16.735389999999999</v>
      </c>
      <c r="GJ7" s="1">
        <v>1.7446480000000001E-25</v>
      </c>
      <c r="GK7" s="1">
        <v>1.3953869999999999E-22</v>
      </c>
      <c r="GL7">
        <v>1.117429</v>
      </c>
      <c r="GM7">
        <v>16.754829999999998</v>
      </c>
      <c r="GN7" s="1">
        <v>1.5382249999999999E-25</v>
      </c>
      <c r="GO7" s="1">
        <v>1.2303140000000001E-22</v>
      </c>
      <c r="GP7">
        <v>1.117432</v>
      </c>
      <c r="GQ7">
        <v>16.755479999999999</v>
      </c>
      <c r="GR7" s="1">
        <v>1.3549030000000001E-25</v>
      </c>
      <c r="GS7" s="1">
        <v>1.083736E-22</v>
      </c>
      <c r="GT7">
        <v>1.1174310000000001</v>
      </c>
      <c r="GU7">
        <v>16.75112</v>
      </c>
      <c r="GV7" s="1">
        <v>1.186091E-25</v>
      </c>
      <c r="GW7" s="1">
        <v>9.4873820000000006E-23</v>
      </c>
      <c r="GX7">
        <v>1.1174580000000001</v>
      </c>
      <c r="GY7">
        <v>16.89781</v>
      </c>
      <c r="GZ7" s="1">
        <v>1.033971E-25</v>
      </c>
      <c r="HA7" s="1">
        <v>8.2709330000000002E-23</v>
      </c>
      <c r="HB7">
        <v>1.1174539999999999</v>
      </c>
      <c r="HC7">
        <v>16.969010000000001</v>
      </c>
      <c r="HD7" s="1">
        <v>9.0190720000000006E-26</v>
      </c>
      <c r="HE7" s="1">
        <v>7.2147019999999995E-23</v>
      </c>
      <c r="HF7">
        <v>1.1174770000000001</v>
      </c>
      <c r="HG7">
        <v>16.967390000000002</v>
      </c>
      <c r="HH7" s="1">
        <v>7.8650309999999997E-26</v>
      </c>
      <c r="HI7" s="1">
        <v>6.2917129999999997E-23</v>
      </c>
      <c r="HJ7">
        <v>1.1174710000000001</v>
      </c>
      <c r="HK7">
        <v>16.756720000000001</v>
      </c>
      <c r="HL7" s="1">
        <v>6.8699010000000006E-26</v>
      </c>
      <c r="HM7" s="1">
        <v>5.4959180000000004E-23</v>
      </c>
      <c r="HN7">
        <v>1.1174980000000001</v>
      </c>
      <c r="HO7">
        <v>16.728729999999999</v>
      </c>
      <c r="HP7" s="1">
        <v>6.0045530000000002E-26</v>
      </c>
      <c r="HQ7" s="1">
        <v>4.8037980000000002E-23</v>
      </c>
      <c r="HR7">
        <v>1.1175189999999999</v>
      </c>
      <c r="HS7">
        <v>16.746279999999999</v>
      </c>
      <c r="HT7" s="1">
        <v>5.2585010000000001E-26</v>
      </c>
      <c r="HU7" s="1">
        <v>4.2071249999999999E-23</v>
      </c>
      <c r="HV7">
        <v>1.1175459999999999</v>
      </c>
      <c r="HW7">
        <v>16.758330000000001</v>
      </c>
      <c r="HX7" s="1">
        <v>4.6134080000000003E-26</v>
      </c>
      <c r="HY7" s="1">
        <v>3.6911649999999999E-23</v>
      </c>
      <c r="HZ7">
        <v>1.1175649999999999</v>
      </c>
      <c r="IA7">
        <v>16.927510000000002</v>
      </c>
      <c r="IB7" s="1">
        <v>4.0424600000000003E-26</v>
      </c>
      <c r="IC7" s="1">
        <v>3.2344330000000001E-23</v>
      </c>
      <c r="ID7">
        <v>1.117561</v>
      </c>
      <c r="IE7">
        <v>16.966740000000001</v>
      </c>
      <c r="IF7" s="1">
        <v>3.542507E-26</v>
      </c>
      <c r="IG7" s="1">
        <v>2.8344660000000001E-23</v>
      </c>
      <c r="IH7">
        <v>1.1175839999999999</v>
      </c>
      <c r="II7">
        <v>16.94801</v>
      </c>
      <c r="IJ7" s="1">
        <v>3.1087410000000002E-26</v>
      </c>
      <c r="IK7" s="1">
        <v>2.4875110000000001E-23</v>
      </c>
      <c r="IL7">
        <v>1.1176090000000001</v>
      </c>
      <c r="IM7">
        <v>16.940909999999999</v>
      </c>
      <c r="IN7" s="1">
        <v>2.7338349999999997E-26</v>
      </c>
      <c r="IO7" s="1">
        <v>2.187639E-23</v>
      </c>
      <c r="IP7">
        <v>1.1176250000000001</v>
      </c>
      <c r="IQ7">
        <v>16.777979999999999</v>
      </c>
      <c r="IR7" s="1">
        <v>2.4067450000000001E-26</v>
      </c>
      <c r="IS7" s="1">
        <v>1.925905E-23</v>
      </c>
      <c r="IT7">
        <v>1.1176550000000001</v>
      </c>
      <c r="IU7">
        <v>16.80386</v>
      </c>
      <c r="IV7" s="1">
        <v>2.125026E-26</v>
      </c>
      <c r="IW7" s="1">
        <v>1.7005250000000001E-23</v>
      </c>
      <c r="IX7">
        <v>1.1176699999999999</v>
      </c>
      <c r="IY7">
        <v>16.816400000000002</v>
      </c>
      <c r="IZ7" s="1">
        <v>1.8746900000000001E-26</v>
      </c>
      <c r="JA7" s="1">
        <v>1.5002699999999999E-23</v>
      </c>
      <c r="JB7">
        <v>1.117699</v>
      </c>
      <c r="JC7">
        <v>16.87509</v>
      </c>
      <c r="JD7" s="1">
        <v>1.661725E-26</v>
      </c>
      <c r="JE7" s="1">
        <v>1.32993E-23</v>
      </c>
      <c r="JF7">
        <v>1.117696</v>
      </c>
      <c r="JG7">
        <v>17.021840000000001</v>
      </c>
      <c r="JH7" s="1">
        <v>1.4838929999999999E-26</v>
      </c>
      <c r="JI7" s="1">
        <v>1.18764E-23</v>
      </c>
      <c r="JJ7">
        <v>1.117715</v>
      </c>
      <c r="JK7">
        <v>17.068190000000001</v>
      </c>
      <c r="JL7" s="1">
        <v>1.333668E-26</v>
      </c>
      <c r="JM7" s="1">
        <v>1.067443E-23</v>
      </c>
      <c r="JN7">
        <v>1.117734</v>
      </c>
      <c r="JO7">
        <v>17.0564</v>
      </c>
      <c r="JP7" s="1">
        <v>1.201926E-26</v>
      </c>
      <c r="JQ7" s="1">
        <v>9.6206109999999994E-24</v>
      </c>
      <c r="JR7">
        <v>1.1177379999999999</v>
      </c>
      <c r="JS7">
        <v>16.943860000000001</v>
      </c>
      <c r="JT7" s="1">
        <v>1.084468E-26</v>
      </c>
      <c r="JU7" s="1">
        <v>8.6803170000000006E-24</v>
      </c>
      <c r="JV7">
        <v>1.1177569999999999</v>
      </c>
      <c r="JW7">
        <v>16.840350000000001</v>
      </c>
      <c r="JX7" s="1">
        <v>9.8169729999999993E-27</v>
      </c>
      <c r="JY7" s="1">
        <v>7.8582680000000007E-24</v>
      </c>
      <c r="JZ7">
        <v>1.117783</v>
      </c>
      <c r="KA7">
        <v>16.84357</v>
      </c>
      <c r="KB7" s="1">
        <v>8.8980369999999997E-27</v>
      </c>
      <c r="KC7" s="1">
        <v>7.1227469999999995E-24</v>
      </c>
      <c r="KD7">
        <v>1.1177760000000001</v>
      </c>
      <c r="KE7">
        <v>16.861339999999998</v>
      </c>
      <c r="KF7" s="1">
        <v>8.0790120000000004E-27</v>
      </c>
      <c r="KG7" s="1">
        <v>6.4672540000000001E-24</v>
      </c>
      <c r="KH7">
        <v>1.1177760000000001</v>
      </c>
      <c r="KI7">
        <v>16.898019999999999</v>
      </c>
      <c r="KJ7" s="1">
        <v>7.3342990000000001E-27</v>
      </c>
      <c r="KK7" s="1">
        <v>5.8712609999999998E-24</v>
      </c>
      <c r="KL7">
        <v>1.1177790000000001</v>
      </c>
      <c r="KM7">
        <v>17.073070000000001</v>
      </c>
      <c r="KN7" s="1">
        <v>6.6618729999999994E-27</v>
      </c>
      <c r="KO7" s="1">
        <v>5.3331690000000001E-24</v>
      </c>
      <c r="KP7">
        <v>1.1178079999999999</v>
      </c>
      <c r="KQ7">
        <v>17.10932</v>
      </c>
      <c r="KR7" s="1">
        <v>6.0407780000000002E-27</v>
      </c>
      <c r="KS7" s="1">
        <v>4.8358719999999999E-24</v>
      </c>
      <c r="KT7">
        <v>1.117796</v>
      </c>
      <c r="KU7">
        <v>17.114909999999998</v>
      </c>
      <c r="KV7" s="1">
        <v>5.4884700000000003E-27</v>
      </c>
      <c r="KW7" s="1">
        <v>4.3939059999999999E-24</v>
      </c>
      <c r="KX7">
        <v>1.117848</v>
      </c>
      <c r="KY7">
        <v>17.067869999999999</v>
      </c>
      <c r="KZ7" s="1">
        <v>4.9885289999999999E-27</v>
      </c>
      <c r="LA7" s="1">
        <v>3.9936669999999999E-24</v>
      </c>
      <c r="LB7">
        <v>1.117845</v>
      </c>
      <c r="LC7">
        <v>16.89697</v>
      </c>
      <c r="LD7" s="1">
        <v>4.5413880000000001E-27</v>
      </c>
      <c r="LE7" s="1">
        <v>3.6357510000000002E-24</v>
      </c>
      <c r="LF7">
        <v>1.1178399999999999</v>
      </c>
      <c r="LG7">
        <v>16.8796</v>
      </c>
      <c r="LH7" s="1">
        <v>4.1353759999999997E-27</v>
      </c>
      <c r="LI7" s="1">
        <v>3.3107839999999998E-24</v>
      </c>
      <c r="LJ7">
        <v>1.117866</v>
      </c>
      <c r="LK7">
        <v>16.887540000000001</v>
      </c>
      <c r="LL7" s="1">
        <v>3.7726490000000001E-27</v>
      </c>
      <c r="LM7" s="1">
        <v>3.020369E-24</v>
      </c>
      <c r="LN7">
        <v>1.1178680000000001</v>
      </c>
      <c r="LO7">
        <v>16.97184</v>
      </c>
      <c r="LP7" s="1">
        <v>3.4445330000000002E-27</v>
      </c>
      <c r="LQ7" s="1">
        <v>2.757716E-24</v>
      </c>
      <c r="LR7">
        <v>1.1179079999999999</v>
      </c>
      <c r="LS7">
        <v>17.170480000000001</v>
      </c>
      <c r="LT7" s="1">
        <v>3.1807460000000001E-27</v>
      </c>
      <c r="LU7" s="1">
        <v>2.546632E-24</v>
      </c>
      <c r="LV7">
        <v>1.1179140000000001</v>
      </c>
      <c r="LW7">
        <v>17.205290000000002</v>
      </c>
      <c r="LX7" s="1">
        <v>2.9484759999999999E-27</v>
      </c>
      <c r="LY7" s="1">
        <v>2.3606730000000002E-24</v>
      </c>
      <c r="LZ7">
        <v>1.1179110000000001</v>
      </c>
      <c r="MA7">
        <v>17.193010000000001</v>
      </c>
      <c r="MB7" s="1">
        <v>2.7351329999999999E-27</v>
      </c>
      <c r="MC7" s="1">
        <v>2.1898910000000001E-24</v>
      </c>
      <c r="MD7">
        <v>1.117912</v>
      </c>
      <c r="ME7">
        <v>17.159839999999999</v>
      </c>
      <c r="MF7" s="1">
        <v>2.539988E-27</v>
      </c>
      <c r="MG7" s="1">
        <v>2.0336179999999999E-24</v>
      </c>
      <c r="MH7">
        <v>1.117931</v>
      </c>
      <c r="MI7">
        <v>16.954550000000001</v>
      </c>
      <c r="MJ7" s="1">
        <v>2.3644970000000001E-27</v>
      </c>
      <c r="MK7" s="1">
        <v>1.893223E-24</v>
      </c>
      <c r="ML7">
        <v>1.117929</v>
      </c>
      <c r="MM7">
        <v>16.968789999999998</v>
      </c>
      <c r="MN7" s="1">
        <v>2.203655E-27</v>
      </c>
      <c r="MO7" s="1">
        <v>1.764434E-24</v>
      </c>
      <c r="MP7">
        <v>1.1179250000000001</v>
      </c>
      <c r="MQ7">
        <v>16.943239999999999</v>
      </c>
      <c r="MR7" s="1">
        <v>2.053785E-27</v>
      </c>
      <c r="MS7" s="1">
        <v>1.6444039999999999E-24</v>
      </c>
      <c r="MT7">
        <v>1.117953</v>
      </c>
      <c r="MU7">
        <v>16.944579999999998</v>
      </c>
      <c r="MV7" s="1">
        <v>1.9158789999999998E-27</v>
      </c>
      <c r="MW7" s="1">
        <v>1.5340080000000001E-24</v>
      </c>
      <c r="MX7">
        <v>1.1179539999999999</v>
      </c>
      <c r="MY7">
        <v>16.982769999999999</v>
      </c>
      <c r="MZ7" s="1">
        <v>1.7859479999999999E-27</v>
      </c>
      <c r="NA7" s="1">
        <v>1.429955E-24</v>
      </c>
      <c r="NB7">
        <v>1.117969</v>
      </c>
      <c r="NC7">
        <v>17.112189999999998</v>
      </c>
      <c r="ND7" s="1">
        <v>1.662392E-27</v>
      </c>
      <c r="NE7" s="1">
        <v>1.33101E-24</v>
      </c>
      <c r="NF7">
        <v>1.1179699999999999</v>
      </c>
      <c r="NG7">
        <v>17.152450000000002</v>
      </c>
      <c r="NH7" s="1">
        <v>1.549618E-27</v>
      </c>
      <c r="NI7" s="1">
        <v>1.2407389999999999E-24</v>
      </c>
      <c r="NJ7">
        <v>1.1179779999999999</v>
      </c>
      <c r="NK7">
        <v>17.03518</v>
      </c>
      <c r="NL7" s="1">
        <v>1.44551E-27</v>
      </c>
      <c r="NM7" s="1">
        <v>1.1573970000000001E-24</v>
      </c>
      <c r="NN7">
        <v>1.1179699999999999</v>
      </c>
      <c r="NO7">
        <v>16.9741</v>
      </c>
      <c r="NP7" s="1">
        <v>1.349178E-27</v>
      </c>
      <c r="NQ7" s="1">
        <v>1.0802579999999999E-24</v>
      </c>
      <c r="NR7">
        <v>1.117969</v>
      </c>
      <c r="NS7">
        <v>16.981770000000001</v>
      </c>
      <c r="NT7" s="1">
        <v>1.259565E-27</v>
      </c>
      <c r="NU7" s="1">
        <v>1.0085399999999999E-24</v>
      </c>
      <c r="NV7">
        <v>1.1180239999999999</v>
      </c>
      <c r="NW7">
        <v>16.971990000000002</v>
      </c>
      <c r="NX7" s="1">
        <v>1.1763179999999999E-27</v>
      </c>
      <c r="NY7" s="1">
        <v>9.4184449999999996E-25</v>
      </c>
      <c r="NZ7">
        <v>1.118009</v>
      </c>
      <c r="OA7">
        <v>16.99457</v>
      </c>
      <c r="OB7" s="1">
        <v>1.099966E-27</v>
      </c>
      <c r="OC7" s="1">
        <v>8.8073470000000008E-25</v>
      </c>
      <c r="OD7">
        <v>1.1180110000000001</v>
      </c>
      <c r="OE7">
        <v>17.188800000000001</v>
      </c>
      <c r="OF7" s="1">
        <v>1.0279580000000001E-27</v>
      </c>
      <c r="OG7" s="1">
        <v>8.2307549999999997E-25</v>
      </c>
      <c r="OH7">
        <v>1.1180140000000001</v>
      </c>
      <c r="OI7">
        <v>17.229649999999999</v>
      </c>
      <c r="OJ7" s="1">
        <v>9.6222489999999996E-28</v>
      </c>
      <c r="OK7" s="1">
        <v>7.7043460000000004E-25</v>
      </c>
    </row>
    <row r="8" spans="1:401" x14ac:dyDescent="0.35">
      <c r="A8">
        <v>8</v>
      </c>
      <c r="B8" t="s">
        <v>4</v>
      </c>
      <c r="C8" t="s">
        <v>5</v>
      </c>
      <c r="D8" t="s">
        <v>12</v>
      </c>
      <c r="E8">
        <v>477.774</v>
      </c>
      <c r="F8">
        <v>1.083067</v>
      </c>
      <c r="G8">
        <v>16.35951</v>
      </c>
      <c r="H8" s="1">
        <v>4.9882270000000001E-9</v>
      </c>
      <c r="I8" s="1">
        <v>3.711477E-6</v>
      </c>
      <c r="J8">
        <v>1.083115</v>
      </c>
      <c r="K8">
        <v>16.405529999999999</v>
      </c>
      <c r="L8" s="1">
        <v>9.1357200000000006E-13</v>
      </c>
      <c r="M8" s="1">
        <v>6.787417E-10</v>
      </c>
      <c r="N8">
        <v>1.0831120000000001</v>
      </c>
      <c r="O8">
        <v>16.381519999999998</v>
      </c>
      <c r="P8" s="1">
        <v>1.7122139999999999E-16</v>
      </c>
      <c r="Q8" s="1">
        <v>1.27459E-13</v>
      </c>
      <c r="R8">
        <v>1.0831249999999999</v>
      </c>
      <c r="S8">
        <v>16.381989999999998</v>
      </c>
      <c r="T8" s="1">
        <v>2.941357E-20</v>
      </c>
      <c r="U8" s="1">
        <v>2.184312E-17</v>
      </c>
      <c r="V8">
        <v>1.083126</v>
      </c>
      <c r="W8">
        <v>16.43018</v>
      </c>
      <c r="X8" s="1">
        <v>1.038003E-21</v>
      </c>
      <c r="Y8" s="1">
        <v>8.5773579999999996E-19</v>
      </c>
      <c r="Z8">
        <v>1.0831219999999999</v>
      </c>
      <c r="AA8">
        <v>16.410609999999998</v>
      </c>
      <c r="AB8" s="1">
        <v>8.3030349999999998E-22</v>
      </c>
      <c r="AC8" s="1">
        <v>6.864114E-19</v>
      </c>
      <c r="AD8">
        <v>1.083108</v>
      </c>
      <c r="AE8">
        <v>16.403870000000001</v>
      </c>
      <c r="AF8" s="1">
        <v>6.6491729999999999E-22</v>
      </c>
      <c r="AG8" s="1">
        <v>5.497063E-19</v>
      </c>
      <c r="AH8">
        <v>1.083107</v>
      </c>
      <c r="AI8">
        <v>16.428820000000002</v>
      </c>
      <c r="AJ8" s="1">
        <v>5.3313439999999998E-22</v>
      </c>
      <c r="AK8" s="1">
        <v>4.4079530000000002E-19</v>
      </c>
      <c r="AL8">
        <v>1.0831</v>
      </c>
      <c r="AM8">
        <v>16.49389</v>
      </c>
      <c r="AN8" s="1">
        <v>4.292452E-22</v>
      </c>
      <c r="AO8" s="1">
        <v>3.549434E-19</v>
      </c>
      <c r="AP8">
        <v>1.083108</v>
      </c>
      <c r="AQ8">
        <v>16.66151</v>
      </c>
      <c r="AR8" s="1">
        <v>3.4854680000000002E-22</v>
      </c>
      <c r="AS8" s="1">
        <v>2.8826549999999998E-19</v>
      </c>
      <c r="AT8">
        <v>1.083107</v>
      </c>
      <c r="AU8">
        <v>16.721109999999999</v>
      </c>
      <c r="AV8" s="1">
        <v>2.8617100000000002E-22</v>
      </c>
      <c r="AW8" s="1">
        <v>2.3669169999999998E-19</v>
      </c>
      <c r="AX8">
        <v>1.083116</v>
      </c>
      <c r="AY8">
        <v>16.668019999999999</v>
      </c>
      <c r="AZ8" s="1">
        <v>2.3547939999999999E-22</v>
      </c>
      <c r="BA8" s="1">
        <v>1.94777E-19</v>
      </c>
      <c r="BB8">
        <v>1.083115</v>
      </c>
      <c r="BC8">
        <v>16.596920000000001</v>
      </c>
      <c r="BD8" s="1">
        <v>1.944272E-22</v>
      </c>
      <c r="BE8" s="1">
        <v>1.6083599999999999E-19</v>
      </c>
      <c r="BF8">
        <v>1.0831090000000001</v>
      </c>
      <c r="BG8">
        <v>16.484310000000001</v>
      </c>
      <c r="BH8" s="1">
        <v>1.6084820000000001E-22</v>
      </c>
      <c r="BI8" s="1">
        <v>1.330637E-19</v>
      </c>
      <c r="BJ8">
        <v>1.083102</v>
      </c>
      <c r="BK8">
        <v>16.439129999999999</v>
      </c>
      <c r="BL8" s="1">
        <v>1.3331079999999999E-22</v>
      </c>
      <c r="BM8" s="1">
        <v>1.1028680000000001E-19</v>
      </c>
      <c r="BN8">
        <v>1.0831280000000001</v>
      </c>
      <c r="BO8">
        <v>16.45729</v>
      </c>
      <c r="BP8" s="1">
        <v>1.1055320000000001E-22</v>
      </c>
      <c r="BQ8" s="1">
        <v>9.1457930000000004E-20</v>
      </c>
      <c r="BR8">
        <v>1.0831310000000001</v>
      </c>
      <c r="BS8">
        <v>16.481290000000001</v>
      </c>
      <c r="BT8" s="1">
        <v>9.2467559999999998E-23</v>
      </c>
      <c r="BU8" s="1">
        <v>7.6515500000000004E-20</v>
      </c>
      <c r="BV8">
        <v>1.0831470000000001</v>
      </c>
      <c r="BW8">
        <v>16.622879999999999</v>
      </c>
      <c r="BX8" s="1">
        <v>7.9540710000000002E-23</v>
      </c>
      <c r="BY8" s="1">
        <v>6.5830730000000001E-20</v>
      </c>
      <c r="BZ8">
        <v>1.083178</v>
      </c>
      <c r="CA8">
        <v>16.72831</v>
      </c>
      <c r="CB8" s="1">
        <v>6.9775519999999999E-23</v>
      </c>
      <c r="CC8" s="1">
        <v>5.7758849999999997E-20</v>
      </c>
      <c r="CD8">
        <v>1.0832189999999999</v>
      </c>
      <c r="CE8">
        <v>16.66</v>
      </c>
      <c r="CF8" s="1">
        <v>6.1634880000000001E-23</v>
      </c>
      <c r="CG8" s="1">
        <v>5.1020190000000001E-20</v>
      </c>
      <c r="CH8">
        <v>1.0832379999999999</v>
      </c>
      <c r="CI8">
        <v>16.710229999999999</v>
      </c>
      <c r="CJ8" s="1">
        <v>5.4506780000000005E-23</v>
      </c>
      <c r="CK8" s="1">
        <v>4.5121550000000001E-20</v>
      </c>
      <c r="CL8">
        <v>1.083278</v>
      </c>
      <c r="CM8">
        <v>16.532</v>
      </c>
      <c r="CN8" s="1">
        <v>4.8261500000000001E-23</v>
      </c>
      <c r="CO8" s="1">
        <v>3.9949780000000003E-20</v>
      </c>
      <c r="CP8">
        <v>1.0833010000000001</v>
      </c>
      <c r="CQ8">
        <v>16.50263</v>
      </c>
      <c r="CR8" s="1">
        <v>4.2786760000000003E-23</v>
      </c>
      <c r="CS8" s="1">
        <v>3.5418239999999998E-20</v>
      </c>
      <c r="CT8">
        <v>1.0833410000000001</v>
      </c>
      <c r="CU8">
        <v>16.519639999999999</v>
      </c>
      <c r="CV8" s="1">
        <v>3.579351E-23</v>
      </c>
      <c r="CW8" s="1">
        <v>2.9609419999999997E-20</v>
      </c>
      <c r="CX8">
        <v>1.083385</v>
      </c>
      <c r="CY8">
        <v>16.59301</v>
      </c>
      <c r="CZ8" s="1">
        <v>2.9260940000000003E-23</v>
      </c>
      <c r="DA8" s="1">
        <v>2.4206409999999999E-20</v>
      </c>
      <c r="DB8">
        <v>1.0834010000000001</v>
      </c>
      <c r="DC8">
        <v>16.804169999999999</v>
      </c>
      <c r="DD8" s="1">
        <v>2.4121269999999999E-23</v>
      </c>
      <c r="DE8" s="1">
        <v>1.9955329999999999E-20</v>
      </c>
      <c r="DF8">
        <v>1.08344</v>
      </c>
      <c r="DG8">
        <v>16.84789</v>
      </c>
      <c r="DH8" s="1">
        <v>2.00156E-23</v>
      </c>
      <c r="DI8" s="1">
        <v>1.6559850000000001E-20</v>
      </c>
      <c r="DJ8">
        <v>1.0834619999999999</v>
      </c>
      <c r="DK8">
        <v>16.857109999999999</v>
      </c>
      <c r="DL8" s="1">
        <v>1.668002E-23</v>
      </c>
      <c r="DM8" s="1">
        <v>1.380061E-20</v>
      </c>
      <c r="DN8">
        <v>1.0834999999999999</v>
      </c>
      <c r="DO8">
        <v>16.802980000000002</v>
      </c>
      <c r="DP8" s="1">
        <v>1.396593E-23</v>
      </c>
      <c r="DQ8" s="1">
        <v>1.1555269999999999E-20</v>
      </c>
      <c r="DR8">
        <v>1.0835060000000001</v>
      </c>
      <c r="DS8">
        <v>16.572959999999998</v>
      </c>
      <c r="DT8" s="1">
        <v>1.173968E-23</v>
      </c>
      <c r="DU8" s="1">
        <v>9.7134909999999998E-21</v>
      </c>
      <c r="DV8">
        <v>1.083545</v>
      </c>
      <c r="DW8">
        <v>16.553830000000001</v>
      </c>
      <c r="DX8" s="1">
        <v>9.9051030000000005E-24</v>
      </c>
      <c r="DY8" s="1">
        <v>8.1957009999999994E-21</v>
      </c>
      <c r="DZ8">
        <v>1.083569</v>
      </c>
      <c r="EA8">
        <v>16.566079999999999</v>
      </c>
      <c r="EB8" s="1">
        <v>8.381503E-24</v>
      </c>
      <c r="EC8" s="1">
        <v>6.9354979999999996E-21</v>
      </c>
      <c r="ED8">
        <v>1.083583</v>
      </c>
      <c r="EE8">
        <v>16.632899999999999</v>
      </c>
      <c r="EF8" s="1">
        <v>7.1335559999999997E-24</v>
      </c>
      <c r="EG8" s="1">
        <v>5.903253E-21</v>
      </c>
      <c r="EH8">
        <v>1.0835950000000001</v>
      </c>
      <c r="EI8">
        <v>16.827719999999999</v>
      </c>
      <c r="EJ8" s="1">
        <v>6.1588580000000001E-24</v>
      </c>
      <c r="EK8" s="1">
        <v>5.0971790000000002E-21</v>
      </c>
      <c r="EL8">
        <v>1.0835950000000001</v>
      </c>
      <c r="EM8">
        <v>16.920500000000001</v>
      </c>
      <c r="EN8" s="1">
        <v>5.3691640000000003E-24</v>
      </c>
      <c r="EO8" s="1">
        <v>4.4440680000000004E-21</v>
      </c>
      <c r="EP8">
        <v>1.0836170000000001</v>
      </c>
      <c r="EQ8">
        <v>16.924600000000002</v>
      </c>
      <c r="ER8" s="1">
        <v>4.7007790000000002E-24</v>
      </c>
      <c r="ES8" s="1">
        <v>3.8909820000000004E-21</v>
      </c>
      <c r="ET8">
        <v>1.08362</v>
      </c>
      <c r="EU8">
        <v>16.85624</v>
      </c>
      <c r="EV8" s="1">
        <v>4.1264429999999998E-24</v>
      </c>
      <c r="EW8" s="1">
        <v>3.4157530000000002E-21</v>
      </c>
      <c r="EX8">
        <v>1.08361</v>
      </c>
      <c r="EY8">
        <v>16.64058</v>
      </c>
      <c r="EZ8" s="1">
        <v>3.6277719999999999E-24</v>
      </c>
      <c r="FA8" s="1">
        <v>3.0030470000000002E-21</v>
      </c>
      <c r="FB8">
        <v>1.0836140000000001</v>
      </c>
      <c r="FC8">
        <v>16.598949999999999</v>
      </c>
      <c r="FD8" s="1">
        <v>3.1951920000000001E-24</v>
      </c>
      <c r="FE8" s="1">
        <v>2.645102E-21</v>
      </c>
      <c r="FF8">
        <v>1.0836060000000001</v>
      </c>
      <c r="FG8">
        <v>16.627590000000001</v>
      </c>
      <c r="FH8" s="1">
        <v>2.8131730000000001E-24</v>
      </c>
      <c r="FI8" s="1">
        <v>2.3288850000000001E-21</v>
      </c>
      <c r="FJ8">
        <v>1.083607</v>
      </c>
      <c r="FK8">
        <v>16.672699999999999</v>
      </c>
      <c r="FL8" s="1">
        <v>2.4799979999999999E-24</v>
      </c>
      <c r="FM8" s="1">
        <v>2.053192E-21</v>
      </c>
      <c r="FN8">
        <v>1.0836250000000001</v>
      </c>
      <c r="FO8">
        <v>16.88458</v>
      </c>
      <c r="FP8" s="1">
        <v>2.182994E-24</v>
      </c>
      <c r="FQ8" s="1">
        <v>1.807344E-21</v>
      </c>
      <c r="FR8">
        <v>1.0836140000000001</v>
      </c>
      <c r="FS8">
        <v>16.889340000000001</v>
      </c>
      <c r="FT8" s="1">
        <v>1.921622E-24</v>
      </c>
      <c r="FU8" s="1">
        <v>1.590987E-21</v>
      </c>
      <c r="FV8">
        <v>1.0836140000000001</v>
      </c>
      <c r="FW8">
        <v>16.843409999999999</v>
      </c>
      <c r="FX8" s="1">
        <v>1.6912659999999999E-24</v>
      </c>
      <c r="FY8" s="1">
        <v>1.400352E-21</v>
      </c>
      <c r="FZ8">
        <v>1.0836159999999999</v>
      </c>
      <c r="GA8">
        <v>16.780380000000001</v>
      </c>
      <c r="GB8" s="1">
        <v>1.489501E-24</v>
      </c>
      <c r="GC8" s="1">
        <v>1.233321E-21</v>
      </c>
      <c r="GD8">
        <v>1.0835980000000001</v>
      </c>
      <c r="GE8">
        <v>16.721889999999998</v>
      </c>
      <c r="GF8" s="1">
        <v>1.312019E-24</v>
      </c>
      <c r="GG8" s="1">
        <v>1.08641E-21</v>
      </c>
      <c r="GH8">
        <v>1.083615</v>
      </c>
      <c r="GI8">
        <v>16.74437</v>
      </c>
      <c r="GJ8" s="1">
        <v>1.156215E-24</v>
      </c>
      <c r="GK8" s="1">
        <v>9.5745709999999998E-22</v>
      </c>
      <c r="GL8">
        <v>1.0836159999999999</v>
      </c>
      <c r="GM8">
        <v>16.765280000000001</v>
      </c>
      <c r="GN8" s="1">
        <v>1.019411E-24</v>
      </c>
      <c r="GO8" s="1">
        <v>8.4417919999999998E-22</v>
      </c>
      <c r="GP8">
        <v>1.083618</v>
      </c>
      <c r="GQ8">
        <v>16.765840000000001</v>
      </c>
      <c r="GR8" s="1">
        <v>8.978261E-25</v>
      </c>
      <c r="GS8" s="1">
        <v>7.4352449999999996E-22</v>
      </c>
      <c r="GT8">
        <v>1.0836190000000001</v>
      </c>
      <c r="GU8">
        <v>16.75826</v>
      </c>
      <c r="GV8" s="1">
        <v>7.8584429999999997E-25</v>
      </c>
      <c r="GW8" s="1">
        <v>6.5077720000000002E-22</v>
      </c>
      <c r="GX8">
        <v>1.0836429999999999</v>
      </c>
      <c r="GY8">
        <v>16.919730000000001</v>
      </c>
      <c r="GZ8" s="1">
        <v>6.8506570000000003E-25</v>
      </c>
      <c r="HA8" s="1">
        <v>5.6734770000000003E-22</v>
      </c>
      <c r="HB8">
        <v>1.083642</v>
      </c>
      <c r="HC8">
        <v>17.00056</v>
      </c>
      <c r="HD8" s="1">
        <v>5.9756890000000003E-25</v>
      </c>
      <c r="HE8" s="1">
        <v>4.9489189999999999E-22</v>
      </c>
      <c r="HF8">
        <v>1.0836589999999999</v>
      </c>
      <c r="HG8">
        <v>16.99878</v>
      </c>
      <c r="HH8" s="1">
        <v>5.2113040000000002E-25</v>
      </c>
      <c r="HI8" s="1">
        <v>4.3160519999999998E-22</v>
      </c>
      <c r="HJ8">
        <v>1.083672</v>
      </c>
      <c r="HK8">
        <v>16.76914</v>
      </c>
      <c r="HL8" s="1">
        <v>4.5521760000000001E-25</v>
      </c>
      <c r="HM8" s="1">
        <v>3.7703319999999998E-22</v>
      </c>
      <c r="HN8">
        <v>1.0837049999999999</v>
      </c>
      <c r="HO8">
        <v>16.73038</v>
      </c>
      <c r="HP8" s="1">
        <v>3.9793780000000002E-25</v>
      </c>
      <c r="HQ8" s="1">
        <v>3.2960629999999998E-22</v>
      </c>
      <c r="HR8">
        <v>1.0837209999999999</v>
      </c>
      <c r="HS8">
        <v>16.74954</v>
      </c>
      <c r="HT8" s="1">
        <v>3.4850960000000001E-25</v>
      </c>
      <c r="HU8" s="1">
        <v>2.8868180000000001E-22</v>
      </c>
      <c r="HV8">
        <v>1.0837490000000001</v>
      </c>
      <c r="HW8">
        <v>16.761669999999999</v>
      </c>
      <c r="HX8" s="1">
        <v>3.0578619999999999E-25</v>
      </c>
      <c r="HY8" s="1">
        <v>2.5330399999999999E-22</v>
      </c>
      <c r="HZ8">
        <v>1.083745</v>
      </c>
      <c r="IA8">
        <v>16.946940000000001</v>
      </c>
      <c r="IB8" s="1">
        <v>2.6793829999999999E-25</v>
      </c>
      <c r="IC8" s="1">
        <v>2.2195549999999998E-22</v>
      </c>
      <c r="ID8">
        <v>1.0837810000000001</v>
      </c>
      <c r="IE8">
        <v>16.99194</v>
      </c>
      <c r="IF8" s="1">
        <v>2.3482290000000001E-25</v>
      </c>
      <c r="IG8" s="1">
        <v>1.9453E-22</v>
      </c>
      <c r="IH8">
        <v>1.0837829999999999</v>
      </c>
      <c r="II8">
        <v>16.971309999999999</v>
      </c>
      <c r="IJ8" s="1">
        <v>2.0608449999999999E-25</v>
      </c>
      <c r="IK8" s="1">
        <v>1.7072969999999999E-22</v>
      </c>
      <c r="IL8">
        <v>1.083804</v>
      </c>
      <c r="IM8">
        <v>16.9636</v>
      </c>
      <c r="IN8" s="1">
        <v>1.8124099999999999E-25</v>
      </c>
      <c r="IO8" s="1">
        <v>1.501561E-22</v>
      </c>
      <c r="IP8">
        <v>1.0838429999999999</v>
      </c>
      <c r="IQ8">
        <v>16.78378</v>
      </c>
      <c r="IR8" s="1">
        <v>1.5958019999999999E-25</v>
      </c>
      <c r="IS8" s="1">
        <v>1.3221420000000001E-22</v>
      </c>
      <c r="IT8">
        <v>1.083852</v>
      </c>
      <c r="IU8">
        <v>16.80913</v>
      </c>
      <c r="IV8" s="1">
        <v>1.4090770000000001E-25</v>
      </c>
      <c r="IW8" s="1">
        <v>1.167465E-22</v>
      </c>
      <c r="IX8">
        <v>1.0838639999999999</v>
      </c>
      <c r="IY8">
        <v>16.822949999999999</v>
      </c>
      <c r="IZ8" s="1">
        <v>1.2431300000000001E-25</v>
      </c>
      <c r="JA8" s="1">
        <v>1.030035E-22</v>
      </c>
      <c r="JB8">
        <v>1.0838920000000001</v>
      </c>
      <c r="JC8">
        <v>16.881409999999999</v>
      </c>
      <c r="JD8" s="1">
        <v>1.102176E-25</v>
      </c>
      <c r="JE8" s="1">
        <v>9.1331879999999996E-23</v>
      </c>
      <c r="JF8">
        <v>1.0839099999999999</v>
      </c>
      <c r="JG8">
        <v>17.049430000000001</v>
      </c>
      <c r="JH8" s="1">
        <v>9.8448750000000005E-26</v>
      </c>
      <c r="JI8" s="1">
        <v>8.1586870000000004E-23</v>
      </c>
      <c r="JJ8">
        <v>1.0839259999999999</v>
      </c>
      <c r="JK8">
        <v>17.101130000000001</v>
      </c>
      <c r="JL8" s="1">
        <v>8.8498599999999996E-26</v>
      </c>
      <c r="JM8" s="1">
        <v>7.3345630000000001E-23</v>
      </c>
      <c r="JN8">
        <v>1.083947</v>
      </c>
      <c r="JO8">
        <v>17.086359999999999</v>
      </c>
      <c r="JP8" s="1">
        <v>7.9766709999999996E-26</v>
      </c>
      <c r="JQ8" s="1">
        <v>6.6113610000000005E-23</v>
      </c>
      <c r="JR8">
        <v>1.083971</v>
      </c>
      <c r="JS8">
        <v>16.961939999999998</v>
      </c>
      <c r="JT8" s="1">
        <v>7.197419E-26</v>
      </c>
      <c r="JU8" s="1">
        <v>5.9654200000000002E-23</v>
      </c>
      <c r="JV8">
        <v>1.0839700000000001</v>
      </c>
      <c r="JW8">
        <v>16.848749999999999</v>
      </c>
      <c r="JX8" s="1">
        <v>6.5162270000000003E-26</v>
      </c>
      <c r="JY8" s="1">
        <v>5.4013280000000003E-23</v>
      </c>
      <c r="JZ8">
        <v>1.0839730000000001</v>
      </c>
      <c r="KA8">
        <v>16.847950000000001</v>
      </c>
      <c r="KB8" s="1">
        <v>5.9066920000000001E-26</v>
      </c>
      <c r="KC8" s="1">
        <v>4.8961310000000001E-23</v>
      </c>
      <c r="KD8">
        <v>1.0839840000000001</v>
      </c>
      <c r="KE8">
        <v>16.867360000000001</v>
      </c>
      <c r="KF8" s="1">
        <v>5.3630970000000002E-26</v>
      </c>
      <c r="KG8" s="1">
        <v>4.4456290000000002E-23</v>
      </c>
      <c r="KH8">
        <v>1.0840080000000001</v>
      </c>
      <c r="KI8">
        <v>16.903420000000001</v>
      </c>
      <c r="KJ8" s="1">
        <v>4.8687789999999997E-26</v>
      </c>
      <c r="KK8" s="1">
        <v>4.0359230000000002E-23</v>
      </c>
      <c r="KL8">
        <v>1.0840099999999999</v>
      </c>
      <c r="KM8">
        <v>17.098939999999999</v>
      </c>
      <c r="KN8" s="1">
        <v>4.4223220000000001E-26</v>
      </c>
      <c r="KO8" s="1">
        <v>3.6659480000000002E-23</v>
      </c>
      <c r="KP8">
        <v>1.0840380000000001</v>
      </c>
      <c r="KQ8">
        <v>17.14048</v>
      </c>
      <c r="KR8" s="1">
        <v>4.010386E-26</v>
      </c>
      <c r="KS8" s="1">
        <v>3.3244449999999998E-23</v>
      </c>
      <c r="KT8">
        <v>1.0840240000000001</v>
      </c>
      <c r="KU8">
        <v>17.147020000000001</v>
      </c>
      <c r="KV8" s="1">
        <v>3.643539E-26</v>
      </c>
      <c r="KW8" s="1">
        <v>3.0204430000000002E-23</v>
      </c>
      <c r="KX8">
        <v>1.0840540000000001</v>
      </c>
      <c r="KY8">
        <v>17.095829999999999</v>
      </c>
      <c r="KZ8" s="1">
        <v>3.3120330000000002E-26</v>
      </c>
      <c r="LA8" s="1">
        <v>2.7456759999999999E-23</v>
      </c>
      <c r="LB8">
        <v>1.0840689999999999</v>
      </c>
      <c r="LC8">
        <v>16.907160000000001</v>
      </c>
      <c r="LD8" s="1">
        <v>3.0155100000000001E-26</v>
      </c>
      <c r="LE8" s="1">
        <v>2.4999390000000001E-23</v>
      </c>
      <c r="LF8">
        <v>1.0840639999999999</v>
      </c>
      <c r="LG8">
        <v>16.883759999999999</v>
      </c>
      <c r="LH8" s="1">
        <v>2.7459120000000001E-26</v>
      </c>
      <c r="LI8" s="1">
        <v>2.2764339999999999E-23</v>
      </c>
      <c r="LJ8">
        <v>1.0840909999999999</v>
      </c>
      <c r="LK8">
        <v>16.89218</v>
      </c>
      <c r="LL8" s="1">
        <v>2.5051459999999999E-26</v>
      </c>
      <c r="LM8" s="1">
        <v>2.076858E-23</v>
      </c>
      <c r="LN8">
        <v>1.08409</v>
      </c>
      <c r="LO8">
        <v>16.977640000000001</v>
      </c>
      <c r="LP8" s="1">
        <v>2.2876729999999999E-26</v>
      </c>
      <c r="LQ8" s="1">
        <v>1.896634E-23</v>
      </c>
      <c r="LR8">
        <v>1.084109</v>
      </c>
      <c r="LS8">
        <v>17.202850000000002</v>
      </c>
      <c r="LT8" s="1">
        <v>2.1130730000000001E-26</v>
      </c>
      <c r="LU8" s="1">
        <v>1.75203E-23</v>
      </c>
      <c r="LV8">
        <v>1.084136</v>
      </c>
      <c r="LW8">
        <v>17.24295</v>
      </c>
      <c r="LX8" s="1">
        <v>1.959226E-26</v>
      </c>
      <c r="LY8" s="1">
        <v>1.624555E-23</v>
      </c>
      <c r="LZ8">
        <v>1.084133</v>
      </c>
      <c r="MA8">
        <v>17.22917</v>
      </c>
      <c r="MB8" s="1">
        <v>1.8173070000000001E-26</v>
      </c>
      <c r="MC8" s="1">
        <v>1.506863E-23</v>
      </c>
      <c r="MD8">
        <v>1.0841559999999999</v>
      </c>
      <c r="ME8">
        <v>17.193470000000001</v>
      </c>
      <c r="MF8" s="1">
        <v>1.6876590000000001E-26</v>
      </c>
      <c r="MG8" s="1">
        <v>1.3993359999999999E-23</v>
      </c>
      <c r="MH8">
        <v>1.0841540000000001</v>
      </c>
      <c r="MI8">
        <v>16.968640000000001</v>
      </c>
      <c r="MJ8" s="1">
        <v>1.5712910000000001E-26</v>
      </c>
      <c r="MK8" s="1">
        <v>1.302932E-23</v>
      </c>
      <c r="ML8">
        <v>1.0841499999999999</v>
      </c>
      <c r="MM8">
        <v>16.9787</v>
      </c>
      <c r="MN8" s="1">
        <v>1.464584E-26</v>
      </c>
      <c r="MO8" s="1">
        <v>1.214476E-23</v>
      </c>
      <c r="MP8">
        <v>1.084166</v>
      </c>
      <c r="MQ8">
        <v>16.950040000000001</v>
      </c>
      <c r="MR8" s="1">
        <v>1.3649329999999999E-26</v>
      </c>
      <c r="MS8" s="1">
        <v>1.13181E-23</v>
      </c>
      <c r="MT8">
        <v>1.084152</v>
      </c>
      <c r="MU8">
        <v>16.949539999999999</v>
      </c>
      <c r="MV8" s="1">
        <v>1.273304E-26</v>
      </c>
      <c r="MW8" s="1">
        <v>1.0558430000000001E-23</v>
      </c>
      <c r="MX8">
        <v>1.084174</v>
      </c>
      <c r="MY8">
        <v>16.99314</v>
      </c>
      <c r="MZ8" s="1">
        <v>1.18682E-26</v>
      </c>
      <c r="NA8" s="1">
        <v>9.8408880000000007E-24</v>
      </c>
      <c r="NB8">
        <v>1.0841909999999999</v>
      </c>
      <c r="NC8">
        <v>17.134650000000001</v>
      </c>
      <c r="ND8" s="1">
        <v>1.104786E-26</v>
      </c>
      <c r="NE8" s="1">
        <v>9.1607390000000003E-24</v>
      </c>
      <c r="NF8">
        <v>1.0841890000000001</v>
      </c>
      <c r="NG8">
        <v>17.18553</v>
      </c>
      <c r="NH8" s="1">
        <v>1.029755E-26</v>
      </c>
      <c r="NI8" s="1">
        <v>8.5385090000000004E-24</v>
      </c>
      <c r="NJ8">
        <v>1.0841970000000001</v>
      </c>
      <c r="NK8">
        <v>17.05246</v>
      </c>
      <c r="NL8" s="1">
        <v>9.6068999999999998E-27</v>
      </c>
      <c r="NM8" s="1">
        <v>7.9660839999999995E-24</v>
      </c>
      <c r="NN8">
        <v>1.084209</v>
      </c>
      <c r="NO8">
        <v>16.981339999999999</v>
      </c>
      <c r="NP8" s="1">
        <v>8.9673340000000004E-27</v>
      </c>
      <c r="NQ8" s="1">
        <v>7.4359089999999997E-24</v>
      </c>
      <c r="NR8">
        <v>1.084206</v>
      </c>
      <c r="NS8">
        <v>16.98864</v>
      </c>
      <c r="NT8" s="1">
        <v>8.3717940000000004E-27</v>
      </c>
      <c r="NU8" s="1">
        <v>6.9421460000000007E-24</v>
      </c>
      <c r="NV8">
        <v>1.0842419999999999</v>
      </c>
      <c r="NW8">
        <v>16.97777</v>
      </c>
      <c r="NX8" s="1">
        <v>7.8195500000000004E-27</v>
      </c>
      <c r="NY8" s="1">
        <v>6.4841910000000003E-24</v>
      </c>
      <c r="NZ8">
        <v>1.0842270000000001</v>
      </c>
      <c r="OA8">
        <v>16.998449999999998</v>
      </c>
      <c r="OB8" s="1">
        <v>7.3125549999999994E-27</v>
      </c>
      <c r="OC8" s="1">
        <v>6.0639130000000001E-24</v>
      </c>
      <c r="OD8">
        <v>1.0842480000000001</v>
      </c>
      <c r="OE8">
        <v>17.21359</v>
      </c>
      <c r="OF8" s="1">
        <v>6.8333329999999995E-27</v>
      </c>
      <c r="OG8" s="1">
        <v>5.6664790000000001E-24</v>
      </c>
      <c r="OH8">
        <v>1.084249</v>
      </c>
      <c r="OI8">
        <v>17.261299999999999</v>
      </c>
      <c r="OJ8" s="1">
        <v>6.3964829999999998E-27</v>
      </c>
      <c r="OK8" s="1">
        <v>5.3041239999999998E-24</v>
      </c>
    </row>
    <row r="9" spans="1:401" x14ac:dyDescent="0.35">
      <c r="A9">
        <v>9</v>
      </c>
      <c r="B9" t="s">
        <v>4</v>
      </c>
      <c r="C9" t="s">
        <v>5</v>
      </c>
      <c r="D9" t="s">
        <v>13</v>
      </c>
      <c r="E9">
        <v>638.97659999999996</v>
      </c>
      <c r="F9">
        <v>1.1041369999999999</v>
      </c>
      <c r="G9">
        <v>16.368010000000002</v>
      </c>
      <c r="H9" s="1">
        <v>1.9340619999999999E-8</v>
      </c>
      <c r="I9" s="1">
        <v>2.68461E-5</v>
      </c>
      <c r="J9">
        <v>1.1041559999999999</v>
      </c>
      <c r="K9">
        <v>16.41816</v>
      </c>
      <c r="L9" s="1">
        <v>3.5347250000000002E-12</v>
      </c>
      <c r="M9" s="1">
        <v>4.9010219999999999E-9</v>
      </c>
      <c r="N9">
        <v>1.1041749999999999</v>
      </c>
      <c r="O9">
        <v>16.391210000000001</v>
      </c>
      <c r="P9" s="1">
        <v>6.6445389999999997E-16</v>
      </c>
      <c r="Q9" s="1">
        <v>9.2371690000000005E-13</v>
      </c>
      <c r="R9">
        <v>1.104195</v>
      </c>
      <c r="S9">
        <v>16.390170000000001</v>
      </c>
      <c r="T9" s="1">
        <v>1.139609E-19</v>
      </c>
      <c r="U9" s="1">
        <v>1.5844699999999999E-16</v>
      </c>
      <c r="V9">
        <v>1.1041650000000001</v>
      </c>
      <c r="W9">
        <v>16.44783</v>
      </c>
      <c r="X9" s="1">
        <v>5.562163E-21</v>
      </c>
      <c r="Y9" s="1">
        <v>9.1966599999999993E-18</v>
      </c>
      <c r="Z9">
        <v>1.104187</v>
      </c>
      <c r="AA9">
        <v>16.421810000000001</v>
      </c>
      <c r="AB9" s="1">
        <v>4.4541840000000002E-21</v>
      </c>
      <c r="AC9" s="1">
        <v>7.3685100000000002E-18</v>
      </c>
      <c r="AD9">
        <v>1.104171</v>
      </c>
      <c r="AE9">
        <v>16.411300000000001</v>
      </c>
      <c r="AF9" s="1">
        <v>3.5666280000000001E-21</v>
      </c>
      <c r="AG9" s="1">
        <v>5.9002059999999998E-18</v>
      </c>
      <c r="AH9">
        <v>1.1041749999999999</v>
      </c>
      <c r="AI9">
        <v>16.439029999999999</v>
      </c>
      <c r="AJ9" s="1">
        <v>2.8600099999999998E-21</v>
      </c>
      <c r="AK9" s="1">
        <v>4.7318629999999998E-18</v>
      </c>
      <c r="AL9">
        <v>1.1041639999999999</v>
      </c>
      <c r="AM9">
        <v>16.503879999999999</v>
      </c>
      <c r="AN9" s="1">
        <v>2.303092E-21</v>
      </c>
      <c r="AO9" s="1">
        <v>3.8110949999999998E-18</v>
      </c>
      <c r="AP9">
        <v>1.1041510000000001</v>
      </c>
      <c r="AQ9">
        <v>16.697749999999999</v>
      </c>
      <c r="AR9" s="1">
        <v>1.8709550000000002E-21</v>
      </c>
      <c r="AS9" s="1">
        <v>3.0967830000000002E-18</v>
      </c>
      <c r="AT9">
        <v>1.1041460000000001</v>
      </c>
      <c r="AU9">
        <v>16.770779999999998</v>
      </c>
      <c r="AV9" s="1">
        <v>1.5361309999999999E-21</v>
      </c>
      <c r="AW9" s="1">
        <v>2.5426669999999999E-18</v>
      </c>
      <c r="AX9">
        <v>1.1041570000000001</v>
      </c>
      <c r="AY9">
        <v>16.707350000000002</v>
      </c>
      <c r="AZ9" s="1">
        <v>1.2642290000000001E-21</v>
      </c>
      <c r="BA9" s="1">
        <v>2.0928549999999999E-18</v>
      </c>
      <c r="BB9">
        <v>1.104176</v>
      </c>
      <c r="BC9">
        <v>16.633600000000001</v>
      </c>
      <c r="BD9" s="1">
        <v>1.043945E-21</v>
      </c>
      <c r="BE9" s="1">
        <v>1.728424E-18</v>
      </c>
      <c r="BF9">
        <v>1.104174</v>
      </c>
      <c r="BG9">
        <v>16.50263</v>
      </c>
      <c r="BH9" s="1">
        <v>8.6364850000000006E-22</v>
      </c>
      <c r="BI9" s="1">
        <v>1.4299310000000001E-18</v>
      </c>
      <c r="BJ9">
        <v>1.1041890000000001</v>
      </c>
      <c r="BK9">
        <v>16.441579999999998</v>
      </c>
      <c r="BL9" s="1">
        <v>7.1583569999999996E-22</v>
      </c>
      <c r="BM9" s="1">
        <v>1.185272E-18</v>
      </c>
      <c r="BN9">
        <v>1.1041909999999999</v>
      </c>
      <c r="BO9">
        <v>16.461459999999999</v>
      </c>
      <c r="BP9" s="1">
        <v>5.9362630000000003E-22</v>
      </c>
      <c r="BQ9" s="1">
        <v>9.8288159999999999E-19</v>
      </c>
      <c r="BR9">
        <v>1.1041989999999999</v>
      </c>
      <c r="BS9">
        <v>16.484549999999999</v>
      </c>
      <c r="BT9" s="1">
        <v>4.9688730000000002E-22</v>
      </c>
      <c r="BU9" s="1">
        <v>8.2304679999999999E-19</v>
      </c>
      <c r="BV9">
        <v>1.104209</v>
      </c>
      <c r="BW9">
        <v>16.64864</v>
      </c>
      <c r="BX9" s="1">
        <v>4.2769539999999998E-22</v>
      </c>
      <c r="BY9" s="1">
        <v>7.086545E-19</v>
      </c>
      <c r="BZ9">
        <v>1.1042400000000001</v>
      </c>
      <c r="CA9">
        <v>16.76904</v>
      </c>
      <c r="CB9" s="1">
        <v>3.7539119999999999E-22</v>
      </c>
      <c r="CC9" s="1">
        <v>6.2216289999999998E-19</v>
      </c>
      <c r="CD9">
        <v>1.104266</v>
      </c>
      <c r="CE9">
        <v>16.68948</v>
      </c>
      <c r="CF9" s="1">
        <v>3.3163039999999998E-22</v>
      </c>
      <c r="CG9" s="1">
        <v>5.4962949999999999E-19</v>
      </c>
      <c r="CH9">
        <v>1.104304</v>
      </c>
      <c r="CI9">
        <v>16.74579</v>
      </c>
      <c r="CJ9" s="1">
        <v>2.9332240000000002E-22</v>
      </c>
      <c r="CK9" s="1">
        <v>4.8616570000000001E-19</v>
      </c>
      <c r="CL9">
        <v>1.104366</v>
      </c>
      <c r="CM9">
        <v>16.547940000000001</v>
      </c>
      <c r="CN9" s="1">
        <v>2.5972189999999998E-22</v>
      </c>
      <c r="CO9" s="1">
        <v>4.3046100000000001E-19</v>
      </c>
      <c r="CP9">
        <v>1.104387</v>
      </c>
      <c r="CQ9">
        <v>16.505559999999999</v>
      </c>
      <c r="CR9" s="1">
        <v>2.302726E-22</v>
      </c>
      <c r="CS9" s="1">
        <v>3.816394E-19</v>
      </c>
      <c r="CT9">
        <v>1.104428</v>
      </c>
      <c r="CU9">
        <v>16.52365</v>
      </c>
      <c r="CV9" s="1">
        <v>1.9218870000000001E-22</v>
      </c>
      <c r="CW9" s="1">
        <v>3.1814819999999999E-19</v>
      </c>
      <c r="CX9">
        <v>1.104465</v>
      </c>
      <c r="CY9">
        <v>16.60088</v>
      </c>
      <c r="CZ9" s="1">
        <v>1.5715560000000001E-22</v>
      </c>
      <c r="DA9" s="1">
        <v>2.601774E-19</v>
      </c>
      <c r="DB9">
        <v>1.104506</v>
      </c>
      <c r="DC9">
        <v>16.843610000000002</v>
      </c>
      <c r="DD9" s="1">
        <v>1.29582E-22</v>
      </c>
      <c r="DE9" s="1">
        <v>2.1454630000000001E-19</v>
      </c>
      <c r="DF9">
        <v>1.1045229999999999</v>
      </c>
      <c r="DG9">
        <v>16.895009999999999</v>
      </c>
      <c r="DH9" s="1">
        <v>1.075497E-22</v>
      </c>
      <c r="DI9" s="1">
        <v>1.780846E-19</v>
      </c>
      <c r="DJ9">
        <v>1.104538</v>
      </c>
      <c r="DK9">
        <v>16.90615</v>
      </c>
      <c r="DL9" s="1">
        <v>8.9639270000000001E-23</v>
      </c>
      <c r="DM9" s="1">
        <v>1.4843180000000001E-19</v>
      </c>
      <c r="DN9">
        <v>1.1045799999999999</v>
      </c>
      <c r="DO9">
        <v>16.846689999999999</v>
      </c>
      <c r="DP9" s="1">
        <v>7.50673E-23</v>
      </c>
      <c r="DQ9" s="1">
        <v>1.2430769999999999E-19</v>
      </c>
      <c r="DR9">
        <v>1.1045970000000001</v>
      </c>
      <c r="DS9">
        <v>16.584409999999998</v>
      </c>
      <c r="DT9" s="1">
        <v>6.3113770000000005E-23</v>
      </c>
      <c r="DU9" s="1">
        <v>1.045163E-19</v>
      </c>
      <c r="DV9">
        <v>1.104649</v>
      </c>
      <c r="DW9">
        <v>16.55564</v>
      </c>
      <c r="DX9" s="1">
        <v>5.3254859999999997E-23</v>
      </c>
      <c r="DY9" s="1">
        <v>8.819552E-20</v>
      </c>
      <c r="DZ9">
        <v>1.1046670000000001</v>
      </c>
      <c r="EA9">
        <v>16.56823</v>
      </c>
      <c r="EB9" s="1">
        <v>4.5073250000000001E-23</v>
      </c>
      <c r="EC9" s="1">
        <v>7.4652180000000002E-20</v>
      </c>
      <c r="ED9">
        <v>1.1046990000000001</v>
      </c>
      <c r="EE9">
        <v>16.639299999999999</v>
      </c>
      <c r="EF9" s="1">
        <v>3.8376099999999998E-23</v>
      </c>
      <c r="EG9" s="1">
        <v>6.3568770000000001E-20</v>
      </c>
      <c r="EH9">
        <v>1.104719</v>
      </c>
      <c r="EI9">
        <v>16.858720000000002</v>
      </c>
      <c r="EJ9" s="1">
        <v>3.3144060000000001E-23</v>
      </c>
      <c r="EK9" s="1">
        <v>5.4911030000000002E-20</v>
      </c>
      <c r="EL9">
        <v>1.1047130000000001</v>
      </c>
      <c r="EM9">
        <v>16.968900000000001</v>
      </c>
      <c r="EN9" s="1">
        <v>2.8901570000000002E-23</v>
      </c>
      <c r="EO9" s="1">
        <v>4.7889410000000003E-20</v>
      </c>
      <c r="EP9">
        <v>1.1047119999999999</v>
      </c>
      <c r="EQ9">
        <v>16.97485</v>
      </c>
      <c r="ER9" s="1">
        <v>2.5306169999999999E-23</v>
      </c>
      <c r="ES9" s="1">
        <v>4.1933269999999998E-20</v>
      </c>
      <c r="ET9">
        <v>1.1047130000000001</v>
      </c>
      <c r="EU9">
        <v>16.901730000000001</v>
      </c>
      <c r="EV9" s="1">
        <v>2.2216090000000001E-23</v>
      </c>
      <c r="EW9" s="1">
        <v>3.6815490000000003E-20</v>
      </c>
      <c r="EX9">
        <v>1.1047119999999999</v>
      </c>
      <c r="EY9">
        <v>16.655259999999998</v>
      </c>
      <c r="EZ9" s="1">
        <v>1.95307E-23</v>
      </c>
      <c r="FA9" s="1">
        <v>3.2365880000000002E-20</v>
      </c>
      <c r="FB9">
        <v>1.1047070000000001</v>
      </c>
      <c r="FC9">
        <v>16.598759999999999</v>
      </c>
      <c r="FD9" s="1">
        <v>1.7202770000000001E-23</v>
      </c>
      <c r="FE9" s="1">
        <v>2.8510029999999999E-20</v>
      </c>
      <c r="FF9">
        <v>1.1047070000000001</v>
      </c>
      <c r="FG9">
        <v>16.629639999999998</v>
      </c>
      <c r="FH9" s="1">
        <v>1.5146650000000001E-23</v>
      </c>
      <c r="FI9" s="1">
        <v>2.510361E-20</v>
      </c>
      <c r="FJ9">
        <v>1.104708</v>
      </c>
      <c r="FK9">
        <v>16.67989</v>
      </c>
      <c r="FL9" s="1">
        <v>1.33527E-23</v>
      </c>
      <c r="FM9" s="1">
        <v>2.21311E-20</v>
      </c>
      <c r="FN9">
        <v>1.1047149999999999</v>
      </c>
      <c r="FO9">
        <v>16.918939999999999</v>
      </c>
      <c r="FP9" s="1">
        <v>1.1753170000000001E-23</v>
      </c>
      <c r="FQ9" s="1">
        <v>1.9480299999999999E-20</v>
      </c>
      <c r="FR9">
        <v>1.1047070000000001</v>
      </c>
      <c r="FS9">
        <v>16.930050000000001</v>
      </c>
      <c r="FT9" s="1">
        <v>1.034596E-23</v>
      </c>
      <c r="FU9" s="1">
        <v>1.714888E-20</v>
      </c>
      <c r="FV9">
        <v>1.104714</v>
      </c>
      <c r="FW9">
        <v>16.87124</v>
      </c>
      <c r="FX9" s="1">
        <v>9.1060780000000001E-24</v>
      </c>
      <c r="FY9" s="1">
        <v>1.50943E-20</v>
      </c>
      <c r="FZ9">
        <v>1.1047089999999999</v>
      </c>
      <c r="GA9">
        <v>16.808219999999999</v>
      </c>
      <c r="GB9" s="1">
        <v>8.0193709999999994E-24</v>
      </c>
      <c r="GC9" s="1">
        <v>1.329319E-20</v>
      </c>
      <c r="GD9">
        <v>1.1047169999999999</v>
      </c>
      <c r="GE9">
        <v>16.73302</v>
      </c>
      <c r="GF9" s="1">
        <v>7.063947E-24</v>
      </c>
      <c r="GG9" s="1">
        <v>1.1709879999999999E-20</v>
      </c>
      <c r="GH9">
        <v>1.1047100000000001</v>
      </c>
      <c r="GI9">
        <v>16.757359999999998</v>
      </c>
      <c r="GJ9" s="1">
        <v>6.2252949999999997E-24</v>
      </c>
      <c r="GK9" s="1">
        <v>1.0320459999999999E-20</v>
      </c>
      <c r="GL9">
        <v>1.1047340000000001</v>
      </c>
      <c r="GM9">
        <v>16.780470000000001</v>
      </c>
      <c r="GN9" s="1">
        <v>5.4887820000000001E-24</v>
      </c>
      <c r="GO9" s="1">
        <v>9.0996410000000003E-21</v>
      </c>
      <c r="GP9">
        <v>1.1047149999999999</v>
      </c>
      <c r="GQ9">
        <v>16.780850000000001</v>
      </c>
      <c r="GR9" s="1">
        <v>4.8335400000000003E-24</v>
      </c>
      <c r="GS9" s="1">
        <v>8.0133099999999998E-21</v>
      </c>
      <c r="GT9">
        <v>1.104732</v>
      </c>
      <c r="GU9">
        <v>16.768920000000001</v>
      </c>
      <c r="GV9" s="1">
        <v>4.2300220000000001E-24</v>
      </c>
      <c r="GW9" s="1">
        <v>7.012391E-21</v>
      </c>
      <c r="GX9">
        <v>1.1047549999999999</v>
      </c>
      <c r="GY9">
        <v>16.95074</v>
      </c>
      <c r="GZ9" s="1">
        <v>3.6875880000000004E-24</v>
      </c>
      <c r="HA9" s="1">
        <v>6.1136009999999996E-21</v>
      </c>
      <c r="HB9">
        <v>1.1047610000000001</v>
      </c>
      <c r="HC9">
        <v>17.045909999999999</v>
      </c>
      <c r="HD9" s="1">
        <v>3.216651E-24</v>
      </c>
      <c r="HE9" s="1">
        <v>5.3327629999999998E-21</v>
      </c>
      <c r="HF9">
        <v>1.104776</v>
      </c>
      <c r="HG9">
        <v>17.044280000000001</v>
      </c>
      <c r="HH9" s="1">
        <v>2.805318E-24</v>
      </c>
      <c r="HI9" s="1">
        <v>4.6510370000000002E-21</v>
      </c>
      <c r="HJ9">
        <v>1.104795</v>
      </c>
      <c r="HK9">
        <v>16.788889999999999</v>
      </c>
      <c r="HL9" s="1">
        <v>2.4506239999999999E-24</v>
      </c>
      <c r="HM9" s="1">
        <v>4.0631890000000003E-21</v>
      </c>
      <c r="HN9">
        <v>1.1048249999999999</v>
      </c>
      <c r="HO9">
        <v>16.73283</v>
      </c>
      <c r="HP9" s="1">
        <v>2.1425420000000001E-24</v>
      </c>
      <c r="HQ9" s="1">
        <v>3.5526129999999997E-21</v>
      </c>
      <c r="HR9">
        <v>1.1048340000000001</v>
      </c>
      <c r="HS9">
        <v>16.754180000000002</v>
      </c>
      <c r="HT9" s="1">
        <v>1.8764809999999999E-24</v>
      </c>
      <c r="HU9" s="1">
        <v>3.1115559999999999E-21</v>
      </c>
      <c r="HV9">
        <v>1.10486</v>
      </c>
      <c r="HW9">
        <v>16.76652</v>
      </c>
      <c r="HX9" s="1">
        <v>1.6465549999999999E-24</v>
      </c>
      <c r="HY9" s="1">
        <v>2.730499E-21</v>
      </c>
      <c r="HZ9">
        <v>1.1048800000000001</v>
      </c>
      <c r="IA9">
        <v>16.97391</v>
      </c>
      <c r="IB9" s="1">
        <v>1.442783E-24</v>
      </c>
      <c r="IC9" s="1">
        <v>2.3925959999999999E-21</v>
      </c>
      <c r="ID9">
        <v>1.1049020000000001</v>
      </c>
      <c r="IE9">
        <v>17.028410000000001</v>
      </c>
      <c r="IF9" s="1">
        <v>1.264568E-24</v>
      </c>
      <c r="IG9" s="1">
        <v>2.0971159999999999E-21</v>
      </c>
      <c r="IH9">
        <v>1.104922</v>
      </c>
      <c r="II9">
        <v>17.0059</v>
      </c>
      <c r="IJ9" s="1">
        <v>1.109899E-24</v>
      </c>
      <c r="IK9" s="1">
        <v>1.8407060000000001E-21</v>
      </c>
      <c r="IL9">
        <v>1.104941</v>
      </c>
      <c r="IM9">
        <v>16.996320000000001</v>
      </c>
      <c r="IN9" s="1">
        <v>9.7613130000000008E-25</v>
      </c>
      <c r="IO9" s="1">
        <v>1.61894E-21</v>
      </c>
      <c r="IP9">
        <v>1.1049789999999999</v>
      </c>
      <c r="IQ9">
        <v>16.793710000000001</v>
      </c>
      <c r="IR9" s="1">
        <v>8.5960009999999994E-25</v>
      </c>
      <c r="IS9" s="1">
        <v>1.425747E-21</v>
      </c>
      <c r="IT9">
        <v>1.1049880000000001</v>
      </c>
      <c r="IU9">
        <v>16.81663</v>
      </c>
      <c r="IV9" s="1">
        <v>7.5903550000000004E-25</v>
      </c>
      <c r="IW9" s="1">
        <v>1.25897E-21</v>
      </c>
      <c r="IX9">
        <v>1.1049960000000001</v>
      </c>
      <c r="IY9">
        <v>16.832319999999999</v>
      </c>
      <c r="IZ9" s="1">
        <v>6.6967579999999999E-25</v>
      </c>
      <c r="JA9" s="1">
        <v>1.1108030000000001E-21</v>
      </c>
      <c r="JB9">
        <v>1.105043</v>
      </c>
      <c r="JC9">
        <v>16.890899999999998</v>
      </c>
      <c r="JD9" s="1">
        <v>5.9388699999999998E-25</v>
      </c>
      <c r="JE9" s="1">
        <v>9.852059E-22</v>
      </c>
      <c r="JF9">
        <v>1.105035</v>
      </c>
      <c r="JG9">
        <v>17.088789999999999</v>
      </c>
      <c r="JH9" s="1">
        <v>5.3060889999999996E-25</v>
      </c>
      <c r="JI9" s="1">
        <v>8.8034569999999995E-22</v>
      </c>
      <c r="JJ9">
        <v>1.105064</v>
      </c>
      <c r="JK9">
        <v>17.148949999999999</v>
      </c>
      <c r="JL9" s="1">
        <v>4.7707649999999998E-25</v>
      </c>
      <c r="JM9" s="1">
        <v>7.9161769999999996E-22</v>
      </c>
      <c r="JN9">
        <v>1.105078</v>
      </c>
      <c r="JO9">
        <v>17.12922</v>
      </c>
      <c r="JP9" s="1">
        <v>4.3004310000000004E-25</v>
      </c>
      <c r="JQ9" s="1">
        <v>7.1363369999999997E-22</v>
      </c>
      <c r="JR9">
        <v>1.1051040000000001</v>
      </c>
      <c r="JS9">
        <v>16.98958</v>
      </c>
      <c r="JT9" s="1">
        <v>3.880483E-25</v>
      </c>
      <c r="JU9" s="1">
        <v>6.4394449999999999E-22</v>
      </c>
      <c r="JV9">
        <v>1.1050949999999999</v>
      </c>
      <c r="JW9">
        <v>16.862359999999999</v>
      </c>
      <c r="JX9" s="1">
        <v>3.5136740000000001E-25</v>
      </c>
      <c r="JY9" s="1">
        <v>5.8312850000000004E-22</v>
      </c>
      <c r="JZ9">
        <v>1.1051169999999999</v>
      </c>
      <c r="KA9">
        <v>16.854209999999998</v>
      </c>
      <c r="KB9" s="1">
        <v>3.1852480000000002E-25</v>
      </c>
      <c r="KC9" s="1">
        <v>5.2864169999999999E-22</v>
      </c>
      <c r="KD9">
        <v>1.1051359999999999</v>
      </c>
      <c r="KE9">
        <v>16.87603</v>
      </c>
      <c r="KF9" s="1">
        <v>2.8921970000000001E-25</v>
      </c>
      <c r="KG9" s="1">
        <v>4.8001650000000004E-22</v>
      </c>
      <c r="KH9">
        <v>1.105162</v>
      </c>
      <c r="KI9">
        <v>16.911650000000002</v>
      </c>
      <c r="KJ9" s="1">
        <v>2.6256210000000001E-25</v>
      </c>
      <c r="KK9" s="1">
        <v>4.3577720000000004E-22</v>
      </c>
      <c r="KL9">
        <v>1.1051660000000001</v>
      </c>
      <c r="KM9">
        <v>17.135919999999999</v>
      </c>
      <c r="KN9" s="1">
        <v>2.3848109999999999E-25</v>
      </c>
      <c r="KO9" s="1">
        <v>3.9580779999999999E-22</v>
      </c>
      <c r="KP9">
        <v>1.1051839999999999</v>
      </c>
      <c r="KQ9">
        <v>17.185690000000001</v>
      </c>
      <c r="KR9" s="1">
        <v>2.1627900000000002E-25</v>
      </c>
      <c r="KS9" s="1">
        <v>3.589696E-22</v>
      </c>
      <c r="KT9">
        <v>1.105172</v>
      </c>
      <c r="KU9">
        <v>17.19369</v>
      </c>
      <c r="KV9" s="1">
        <v>1.9648900000000001E-25</v>
      </c>
      <c r="KW9" s="1">
        <v>3.2611470000000002E-22</v>
      </c>
      <c r="KX9">
        <v>1.1052040000000001</v>
      </c>
      <c r="KY9">
        <v>17.136749999999999</v>
      </c>
      <c r="KZ9" s="1">
        <v>1.786296E-25</v>
      </c>
      <c r="LA9" s="1">
        <v>2.9648740000000002E-22</v>
      </c>
      <c r="LB9">
        <v>1.105221</v>
      </c>
      <c r="LC9">
        <v>16.92343</v>
      </c>
      <c r="LD9" s="1">
        <v>1.6265669999999999E-25</v>
      </c>
      <c r="LE9" s="1">
        <v>2.6999089999999999E-22</v>
      </c>
      <c r="LF9">
        <v>1.105237</v>
      </c>
      <c r="LG9">
        <v>16.889890000000001</v>
      </c>
      <c r="LH9" s="1">
        <v>1.4811640000000001E-25</v>
      </c>
      <c r="LI9" s="1">
        <v>2.4585450000000002E-22</v>
      </c>
      <c r="LJ9">
        <v>1.1052390000000001</v>
      </c>
      <c r="LK9">
        <v>16.89893</v>
      </c>
      <c r="LL9" s="1">
        <v>1.3512940000000001E-25</v>
      </c>
      <c r="LM9" s="1">
        <v>2.242945E-22</v>
      </c>
      <c r="LN9">
        <v>1.1052599999999999</v>
      </c>
      <c r="LO9">
        <v>16.98631</v>
      </c>
      <c r="LP9" s="1">
        <v>1.2342619999999999E-25</v>
      </c>
      <c r="LQ9" s="1">
        <v>2.048913E-22</v>
      </c>
      <c r="LR9">
        <v>1.1052770000000001</v>
      </c>
      <c r="LS9">
        <v>17.249179999999999</v>
      </c>
      <c r="LT9" s="1">
        <v>1.1403600000000001E-25</v>
      </c>
      <c r="LU9" s="1">
        <v>1.8932599999999999E-22</v>
      </c>
      <c r="LV9">
        <v>1.1052839999999999</v>
      </c>
      <c r="LW9">
        <v>17.29758</v>
      </c>
      <c r="LX9" s="1">
        <v>1.05757E-25</v>
      </c>
      <c r="LY9" s="1">
        <v>1.755947E-22</v>
      </c>
      <c r="LZ9">
        <v>1.105278</v>
      </c>
      <c r="MA9">
        <v>17.281860000000002</v>
      </c>
      <c r="MB9" s="1">
        <v>9.808765E-26</v>
      </c>
      <c r="MC9" s="1">
        <v>1.6285289999999999E-22</v>
      </c>
      <c r="MD9">
        <v>1.1052979999999999</v>
      </c>
      <c r="ME9">
        <v>17.242419999999999</v>
      </c>
      <c r="MF9" s="1">
        <v>9.1088409999999996E-26</v>
      </c>
      <c r="MG9" s="1">
        <v>1.5123249999999999E-22</v>
      </c>
      <c r="MH9">
        <v>1.105321</v>
      </c>
      <c r="MI9">
        <v>16.99089</v>
      </c>
      <c r="MJ9" s="1">
        <v>8.4821240000000006E-26</v>
      </c>
      <c r="MK9" s="1">
        <v>1.4084149999999999E-22</v>
      </c>
      <c r="ML9">
        <v>1.105316</v>
      </c>
      <c r="MM9">
        <v>16.992629999999998</v>
      </c>
      <c r="MN9" s="1">
        <v>7.907174E-26</v>
      </c>
      <c r="MO9" s="1">
        <v>1.312981E-22</v>
      </c>
      <c r="MP9">
        <v>1.1053379999999999</v>
      </c>
      <c r="MQ9">
        <v>16.960129999999999</v>
      </c>
      <c r="MR9" s="1">
        <v>7.3689079999999996E-26</v>
      </c>
      <c r="MS9" s="1">
        <v>1.2235840000000001E-22</v>
      </c>
      <c r="MT9">
        <v>1.1053390000000001</v>
      </c>
      <c r="MU9">
        <v>16.956859999999999</v>
      </c>
      <c r="MV9" s="1">
        <v>6.8745180000000001E-26</v>
      </c>
      <c r="MW9" s="1">
        <v>1.141477E-22</v>
      </c>
      <c r="MX9">
        <v>1.105359</v>
      </c>
      <c r="MY9">
        <v>17.00761</v>
      </c>
      <c r="MZ9" s="1">
        <v>6.4066919999999998E-26</v>
      </c>
      <c r="NA9" s="1">
        <v>1.063747E-22</v>
      </c>
      <c r="NB9">
        <v>1.1053550000000001</v>
      </c>
      <c r="NC9">
        <v>17.16601</v>
      </c>
      <c r="ND9" s="1">
        <v>5.9641560000000004E-26</v>
      </c>
      <c r="NE9" s="1">
        <v>9.9026320000000003E-23</v>
      </c>
      <c r="NF9">
        <v>1.105378</v>
      </c>
      <c r="NG9">
        <v>17.233139999999999</v>
      </c>
      <c r="NH9" s="1">
        <v>5.5587639999999998E-26</v>
      </c>
      <c r="NI9" s="1">
        <v>9.2294760000000005E-23</v>
      </c>
      <c r="NJ9">
        <v>1.105383</v>
      </c>
      <c r="NK9">
        <v>17.078769999999999</v>
      </c>
      <c r="NL9" s="1">
        <v>5.1865080000000003E-26</v>
      </c>
      <c r="NM9" s="1">
        <v>8.6118630000000004E-23</v>
      </c>
      <c r="NN9">
        <v>1.1053809999999999</v>
      </c>
      <c r="NO9">
        <v>16.992519999999999</v>
      </c>
      <c r="NP9" s="1">
        <v>4.8416750000000001E-26</v>
      </c>
      <c r="NQ9" s="1">
        <v>8.0392580000000003E-23</v>
      </c>
      <c r="NR9">
        <v>1.1053949999999999</v>
      </c>
      <c r="NS9">
        <v>16.9986</v>
      </c>
      <c r="NT9" s="1">
        <v>4.5201330000000001E-26</v>
      </c>
      <c r="NU9" s="1">
        <v>7.5055699999999997E-23</v>
      </c>
      <c r="NV9">
        <v>1.105402</v>
      </c>
      <c r="NW9">
        <v>16.986180000000001</v>
      </c>
      <c r="NX9" s="1">
        <v>4.222346E-26</v>
      </c>
      <c r="NY9" s="1">
        <v>7.0111850000000002E-23</v>
      </c>
      <c r="NZ9">
        <v>1.1054139999999999</v>
      </c>
      <c r="OA9">
        <v>17.004449999999999</v>
      </c>
      <c r="OB9" s="1">
        <v>3.9490340000000001E-26</v>
      </c>
      <c r="OC9" s="1">
        <v>6.5575890000000002E-23</v>
      </c>
      <c r="OD9">
        <v>1.1054120000000001</v>
      </c>
      <c r="OE9">
        <v>17.248380000000001</v>
      </c>
      <c r="OF9" s="1">
        <v>3.6898269999999998E-26</v>
      </c>
      <c r="OG9" s="1">
        <v>6.1270160000000003E-23</v>
      </c>
      <c r="OH9">
        <v>1.1054390000000001</v>
      </c>
      <c r="OI9">
        <v>17.30715</v>
      </c>
      <c r="OJ9" s="1">
        <v>3.4541570000000002E-26</v>
      </c>
      <c r="OK9" s="1">
        <v>5.7356349999999998E-23</v>
      </c>
    </row>
    <row r="10" spans="1:401" x14ac:dyDescent="0.35">
      <c r="A10">
        <v>10</v>
      </c>
      <c r="B10" t="s">
        <v>4</v>
      </c>
      <c r="C10" t="s">
        <v>5</v>
      </c>
      <c r="D10" t="s">
        <v>14</v>
      </c>
      <c r="E10">
        <v>643.17070000000001</v>
      </c>
      <c r="F10">
        <v>0.90144630000000003</v>
      </c>
      <c r="G10">
        <v>16.378920000000001</v>
      </c>
      <c r="H10" s="1">
        <v>1.052014E-7</v>
      </c>
      <c r="I10" s="1">
        <v>1.4297889999999999E-4</v>
      </c>
      <c r="J10">
        <v>0.90147809999999995</v>
      </c>
      <c r="K10">
        <v>16.43347</v>
      </c>
      <c r="L10" s="1">
        <v>1.9198589999999999E-11</v>
      </c>
      <c r="M10" s="1">
        <v>2.6072689999999998E-8</v>
      </c>
      <c r="N10">
        <v>0.90149409999999996</v>
      </c>
      <c r="O10">
        <v>16.4039</v>
      </c>
      <c r="P10" s="1">
        <v>3.6272440000000002E-15</v>
      </c>
      <c r="Q10" s="1">
        <v>4.9414650000000003E-12</v>
      </c>
      <c r="R10">
        <v>0.90149579999999996</v>
      </c>
      <c r="S10">
        <v>16.400390000000002</v>
      </c>
      <c r="T10" s="1">
        <v>6.3028989999999997E-19</v>
      </c>
      <c r="U10" s="1">
        <v>8.6594220000000002E-16</v>
      </c>
      <c r="V10">
        <v>0.90148439999999996</v>
      </c>
      <c r="W10">
        <v>16.471240000000002</v>
      </c>
      <c r="X10" s="1">
        <v>5.3297070000000001E-20</v>
      </c>
      <c r="Y10" s="1">
        <v>8.9045860000000006E-17</v>
      </c>
      <c r="Z10">
        <v>0.90149250000000003</v>
      </c>
      <c r="AA10">
        <v>16.435680000000001</v>
      </c>
      <c r="AB10" s="1">
        <v>4.2734069999999997E-20</v>
      </c>
      <c r="AC10" s="1">
        <v>7.1423359999999996E-17</v>
      </c>
      <c r="AD10">
        <v>0.90149100000000004</v>
      </c>
      <c r="AE10">
        <v>16.420490000000001</v>
      </c>
      <c r="AF10" s="1">
        <v>3.4213459999999997E-20</v>
      </c>
      <c r="AG10" s="1">
        <v>5.7182850000000004E-17</v>
      </c>
      <c r="AH10">
        <v>0.90147509999999997</v>
      </c>
      <c r="AI10">
        <v>16.451370000000001</v>
      </c>
      <c r="AJ10" s="1">
        <v>2.7439290000000003E-20</v>
      </c>
      <c r="AK10" s="1">
        <v>4.5866239999999999E-17</v>
      </c>
      <c r="AL10">
        <v>0.90146850000000001</v>
      </c>
      <c r="AM10">
        <v>16.515039999999999</v>
      </c>
      <c r="AN10" s="1">
        <v>2.210335E-20</v>
      </c>
      <c r="AO10" s="1">
        <v>3.6953309999999997E-17</v>
      </c>
      <c r="AP10">
        <v>0.90147409999999994</v>
      </c>
      <c r="AQ10">
        <v>16.74147</v>
      </c>
      <c r="AR10" s="1">
        <v>1.7970059999999999E-20</v>
      </c>
      <c r="AS10" s="1">
        <v>3.0050650000000003E-17</v>
      </c>
      <c r="AT10">
        <v>0.90148519999999999</v>
      </c>
      <c r="AU10">
        <v>16.832270000000001</v>
      </c>
      <c r="AV10" s="1">
        <v>1.4753869999999999E-20</v>
      </c>
      <c r="AW10" s="1">
        <v>2.4673729999999999E-17</v>
      </c>
      <c r="AX10">
        <v>0.90146709999999997</v>
      </c>
      <c r="AY10">
        <v>16.757459999999998</v>
      </c>
      <c r="AZ10" s="1">
        <v>1.2145429999999999E-20</v>
      </c>
      <c r="BA10" s="1">
        <v>2.0313069999999999E-17</v>
      </c>
      <c r="BB10">
        <v>0.90147189999999999</v>
      </c>
      <c r="BC10">
        <v>16.681889999999999</v>
      </c>
      <c r="BD10" s="1">
        <v>1.003105E-20</v>
      </c>
      <c r="BE10" s="1">
        <v>1.6779039999999999E-17</v>
      </c>
      <c r="BF10">
        <v>0.90149590000000002</v>
      </c>
      <c r="BG10">
        <v>16.527619999999999</v>
      </c>
      <c r="BH10" s="1">
        <v>8.2988290000000003E-21</v>
      </c>
      <c r="BI10" s="1">
        <v>1.388207E-17</v>
      </c>
      <c r="BJ10">
        <v>0.90149900000000005</v>
      </c>
      <c r="BK10">
        <v>16.444790000000001</v>
      </c>
      <c r="BL10" s="1">
        <v>6.8791749999999995E-21</v>
      </c>
      <c r="BM10" s="1">
        <v>1.1507929999999999E-17</v>
      </c>
      <c r="BN10">
        <v>0.90151349999999997</v>
      </c>
      <c r="BO10">
        <v>16.466429999999999</v>
      </c>
      <c r="BP10" s="1">
        <v>5.704605E-21</v>
      </c>
      <c r="BQ10" s="1">
        <v>9.5429209999999993E-18</v>
      </c>
      <c r="BR10">
        <v>0.90152330000000003</v>
      </c>
      <c r="BS10">
        <v>16.488399999999999</v>
      </c>
      <c r="BT10" s="1">
        <v>4.7814420000000002E-21</v>
      </c>
      <c r="BU10" s="1">
        <v>8.0019030000000006E-18</v>
      </c>
      <c r="BV10">
        <v>0.90153320000000003</v>
      </c>
      <c r="BW10">
        <v>16.679600000000001</v>
      </c>
      <c r="BX10" s="1">
        <v>4.1200479999999999E-21</v>
      </c>
      <c r="BY10" s="1">
        <v>6.8971690000000003E-18</v>
      </c>
      <c r="BZ10">
        <v>0.90156380000000003</v>
      </c>
      <c r="CA10">
        <v>16.818760000000001</v>
      </c>
      <c r="CB10" s="1">
        <v>3.6193919999999998E-21</v>
      </c>
      <c r="CC10" s="1">
        <v>6.060644E-18</v>
      </c>
      <c r="CD10">
        <v>0.90161000000000002</v>
      </c>
      <c r="CE10">
        <v>16.729810000000001</v>
      </c>
      <c r="CF10" s="1">
        <v>3.198051E-21</v>
      </c>
      <c r="CG10" s="1">
        <v>5.3550719999999999E-18</v>
      </c>
      <c r="CH10">
        <v>0.90164370000000005</v>
      </c>
      <c r="CI10">
        <v>16.788830000000001</v>
      </c>
      <c r="CJ10" s="1">
        <v>2.8293499999999998E-21</v>
      </c>
      <c r="CK10" s="1">
        <v>4.7379589999999997E-18</v>
      </c>
      <c r="CL10">
        <v>0.90168959999999998</v>
      </c>
      <c r="CM10">
        <v>16.57057</v>
      </c>
      <c r="CN10" s="1">
        <v>2.5053679999999999E-21</v>
      </c>
      <c r="CO10" s="1">
        <v>4.1953989999999998E-18</v>
      </c>
      <c r="CP10">
        <v>0.90172739999999996</v>
      </c>
      <c r="CQ10">
        <v>16.509150000000002</v>
      </c>
      <c r="CR10" s="1">
        <v>2.221259E-21</v>
      </c>
      <c r="CS10" s="1">
        <v>3.7193780000000004E-18</v>
      </c>
      <c r="CT10">
        <v>0.90179100000000001</v>
      </c>
      <c r="CU10">
        <v>16.52854</v>
      </c>
      <c r="CV10" s="1">
        <v>1.846747E-21</v>
      </c>
      <c r="CW10" s="1">
        <v>3.0888659999999998E-18</v>
      </c>
      <c r="CX10">
        <v>0.90182079999999998</v>
      </c>
      <c r="CY10">
        <v>16.609629999999999</v>
      </c>
      <c r="CZ10" s="1">
        <v>1.5108150000000001E-21</v>
      </c>
      <c r="DA10" s="1">
        <v>2.527207E-18</v>
      </c>
      <c r="DB10">
        <v>0.90185009999999999</v>
      </c>
      <c r="DC10">
        <v>16.890309999999999</v>
      </c>
      <c r="DD10" s="1">
        <v>1.246232E-21</v>
      </c>
      <c r="DE10" s="1">
        <v>2.084765E-18</v>
      </c>
      <c r="DF10">
        <v>0.90188579999999996</v>
      </c>
      <c r="DG10">
        <v>16.952999999999999</v>
      </c>
      <c r="DH10" s="1">
        <v>1.034744E-21</v>
      </c>
      <c r="DI10" s="1">
        <v>1.731148E-18</v>
      </c>
      <c r="DJ10">
        <v>0.90191509999999997</v>
      </c>
      <c r="DK10">
        <v>16.96677</v>
      </c>
      <c r="DL10" s="1">
        <v>8.6262550000000004E-22</v>
      </c>
      <c r="DM10" s="1">
        <v>1.4432550000000001E-18</v>
      </c>
      <c r="DN10">
        <v>0.90195950000000003</v>
      </c>
      <c r="DO10">
        <v>16.901620000000001</v>
      </c>
      <c r="DP10" s="1">
        <v>7.226182E-22</v>
      </c>
      <c r="DQ10" s="1">
        <v>1.2090690000000001E-18</v>
      </c>
      <c r="DR10">
        <v>0.9019914</v>
      </c>
      <c r="DS10">
        <v>16.601430000000001</v>
      </c>
      <c r="DT10" s="1">
        <v>6.0775579999999996E-22</v>
      </c>
      <c r="DU10" s="1">
        <v>1.0169550000000001E-18</v>
      </c>
      <c r="DV10">
        <v>0.90200729999999996</v>
      </c>
      <c r="DW10">
        <v>16.55799</v>
      </c>
      <c r="DX10" s="1">
        <v>5.1287059999999998E-22</v>
      </c>
      <c r="DY10" s="1">
        <v>8.5819160000000002E-19</v>
      </c>
      <c r="DZ10">
        <v>0.90203610000000001</v>
      </c>
      <c r="EA10">
        <v>16.570830000000001</v>
      </c>
      <c r="EB10" s="1">
        <v>4.3423920000000001E-22</v>
      </c>
      <c r="EC10" s="1">
        <v>7.2669200000000001E-19</v>
      </c>
      <c r="ED10">
        <v>0.90207490000000001</v>
      </c>
      <c r="EE10">
        <v>16.646249999999998</v>
      </c>
      <c r="EF10" s="1">
        <v>3.6996350000000002E-22</v>
      </c>
      <c r="EG10" s="1">
        <v>6.1923550000000005E-19</v>
      </c>
      <c r="EH10">
        <v>0.90209419999999996</v>
      </c>
      <c r="EI10">
        <v>16.894860000000001</v>
      </c>
      <c r="EJ10" s="1">
        <v>3.1970879999999999E-22</v>
      </c>
      <c r="EK10" s="1">
        <v>5.3519809999999999E-19</v>
      </c>
      <c r="EL10">
        <v>0.90208730000000004</v>
      </c>
      <c r="EM10">
        <v>17.027650000000001</v>
      </c>
      <c r="EN10" s="1">
        <v>2.788974E-22</v>
      </c>
      <c r="EO10" s="1">
        <v>4.6694590000000004E-19</v>
      </c>
      <c r="EP10">
        <v>0.90210310000000005</v>
      </c>
      <c r="EQ10">
        <v>17.03698</v>
      </c>
      <c r="ER10" s="1">
        <v>2.4424379999999998E-22</v>
      </c>
      <c r="ES10" s="1">
        <v>4.0894290000000002E-19</v>
      </c>
      <c r="ET10">
        <v>0.90210599999999996</v>
      </c>
      <c r="EU10">
        <v>16.958970000000001</v>
      </c>
      <c r="EV10" s="1">
        <v>2.1445130000000002E-22</v>
      </c>
      <c r="EW10" s="1">
        <v>3.5908510000000001E-19</v>
      </c>
      <c r="EX10">
        <v>0.90211359999999996</v>
      </c>
      <c r="EY10">
        <v>16.677379999999999</v>
      </c>
      <c r="EZ10" s="1">
        <v>1.8852170000000001E-22</v>
      </c>
      <c r="FA10" s="1">
        <v>3.1567710000000002E-19</v>
      </c>
      <c r="FB10">
        <v>0.9020996</v>
      </c>
      <c r="FC10">
        <v>16.59872</v>
      </c>
      <c r="FD10" s="1">
        <v>1.6606099999999999E-22</v>
      </c>
      <c r="FE10" s="1">
        <v>2.7808590000000001E-19</v>
      </c>
      <c r="FF10">
        <v>0.90208770000000005</v>
      </c>
      <c r="FG10">
        <v>16.63195</v>
      </c>
      <c r="FH10" s="1">
        <v>1.462269E-22</v>
      </c>
      <c r="FI10" s="1">
        <v>2.4487659999999999E-19</v>
      </c>
      <c r="FJ10">
        <v>0.90210769999999996</v>
      </c>
      <c r="FK10">
        <v>16.688300000000002</v>
      </c>
      <c r="FL10" s="1">
        <v>1.2890600000000001E-22</v>
      </c>
      <c r="FM10" s="1">
        <v>2.158827E-19</v>
      </c>
      <c r="FN10">
        <v>0.9021074</v>
      </c>
      <c r="FO10">
        <v>16.95898</v>
      </c>
      <c r="FP10" s="1">
        <v>1.1345590000000001E-22</v>
      </c>
      <c r="FQ10" s="1">
        <v>1.900116E-19</v>
      </c>
      <c r="FR10">
        <v>0.90207820000000005</v>
      </c>
      <c r="FS10">
        <v>16.980329999999999</v>
      </c>
      <c r="FT10" s="1">
        <v>9.9871359999999998E-23</v>
      </c>
      <c r="FU10" s="1">
        <v>1.6726569999999999E-19</v>
      </c>
      <c r="FV10">
        <v>0.90211110000000005</v>
      </c>
      <c r="FW10">
        <v>16.905840000000001</v>
      </c>
      <c r="FX10" s="1">
        <v>8.7910209999999995E-23</v>
      </c>
      <c r="FY10" s="1">
        <v>1.472424E-19</v>
      </c>
      <c r="FZ10">
        <v>0.90210179999999995</v>
      </c>
      <c r="GA10">
        <v>16.843440000000001</v>
      </c>
      <c r="GB10" s="1">
        <v>7.7412610000000006E-23</v>
      </c>
      <c r="GC10" s="1">
        <v>1.2966E-19</v>
      </c>
      <c r="GD10">
        <v>0.90211779999999997</v>
      </c>
      <c r="GE10">
        <v>16.74708</v>
      </c>
      <c r="GF10" s="1">
        <v>6.819316E-23</v>
      </c>
      <c r="GG10" s="1">
        <v>1.1422490000000001E-19</v>
      </c>
      <c r="GH10">
        <v>0.90210460000000003</v>
      </c>
      <c r="GI10">
        <v>16.773219999999998</v>
      </c>
      <c r="GJ10" s="1">
        <v>6.0099469999999995E-23</v>
      </c>
      <c r="GK10" s="1">
        <v>1.006733E-19</v>
      </c>
      <c r="GL10">
        <v>0.90210400000000002</v>
      </c>
      <c r="GM10">
        <v>16.798919999999999</v>
      </c>
      <c r="GN10" s="1">
        <v>5.2988579999999996E-23</v>
      </c>
      <c r="GO10" s="1">
        <v>8.8764009999999995E-20</v>
      </c>
      <c r="GP10">
        <v>0.90210990000000002</v>
      </c>
      <c r="GQ10">
        <v>16.799420000000001</v>
      </c>
      <c r="GR10" s="1">
        <v>4.6653649999999998E-23</v>
      </c>
      <c r="GS10" s="1">
        <v>7.8151210000000004E-20</v>
      </c>
      <c r="GT10">
        <v>0.90212579999999998</v>
      </c>
      <c r="GU10">
        <v>16.78219</v>
      </c>
      <c r="GV10" s="1">
        <v>4.0817380000000002E-23</v>
      </c>
      <c r="GW10" s="1">
        <v>6.8372930000000003E-20</v>
      </c>
      <c r="GX10">
        <v>0.9021304</v>
      </c>
      <c r="GY10">
        <v>16.987069999999999</v>
      </c>
      <c r="GZ10" s="1">
        <v>3.5584210000000001E-23</v>
      </c>
      <c r="HA10" s="1">
        <v>5.9610059999999995E-20</v>
      </c>
      <c r="HB10">
        <v>0.90215339999999999</v>
      </c>
      <c r="HC10">
        <v>17.100950000000001</v>
      </c>
      <c r="HD10" s="1">
        <v>3.1040590000000002E-23</v>
      </c>
      <c r="HE10" s="1">
        <v>5.1998490000000001E-20</v>
      </c>
      <c r="HF10">
        <v>0.9021749</v>
      </c>
      <c r="HG10">
        <v>17.100660000000001</v>
      </c>
      <c r="HH10" s="1">
        <v>2.7073780000000002E-23</v>
      </c>
      <c r="HI10" s="1">
        <v>4.5355519999999997E-20</v>
      </c>
      <c r="HJ10">
        <v>0.9022</v>
      </c>
      <c r="HK10">
        <v>16.817830000000001</v>
      </c>
      <c r="HL10" s="1">
        <v>2.365308E-23</v>
      </c>
      <c r="HM10" s="1">
        <v>3.96271E-20</v>
      </c>
      <c r="HN10">
        <v>0.9022173</v>
      </c>
      <c r="HO10">
        <v>16.73582</v>
      </c>
      <c r="HP10" s="1">
        <v>2.068327E-23</v>
      </c>
      <c r="HQ10" s="1">
        <v>3.4654039999999998E-20</v>
      </c>
      <c r="HR10">
        <v>0.90224990000000005</v>
      </c>
      <c r="HS10">
        <v>16.759740000000001</v>
      </c>
      <c r="HT10" s="1">
        <v>1.8116070000000001E-23</v>
      </c>
      <c r="HU10" s="1">
        <v>3.0354739999999999E-20</v>
      </c>
      <c r="HV10">
        <v>0.90225069999999996</v>
      </c>
      <c r="HW10">
        <v>16.772310000000001</v>
      </c>
      <c r="HX10" s="1">
        <v>1.589768E-23</v>
      </c>
      <c r="HY10" s="1">
        <v>2.6638570000000001E-20</v>
      </c>
      <c r="HZ10">
        <v>0.90227559999999996</v>
      </c>
      <c r="IA10">
        <v>17.004380000000001</v>
      </c>
      <c r="IB10" s="1">
        <v>1.3930860000000001E-23</v>
      </c>
      <c r="IC10" s="1">
        <v>2.3343340000000001E-20</v>
      </c>
      <c r="ID10">
        <v>0.90232069999999998</v>
      </c>
      <c r="IE10">
        <v>17.073039999999999</v>
      </c>
      <c r="IF10" s="1">
        <v>1.2212079999999999E-23</v>
      </c>
      <c r="IG10" s="1">
        <v>2.0464299999999999E-20</v>
      </c>
      <c r="IH10">
        <v>0.90233929999999996</v>
      </c>
      <c r="II10">
        <v>17.04992</v>
      </c>
      <c r="IJ10" s="1">
        <v>1.071998E-23</v>
      </c>
      <c r="IK10" s="1">
        <v>1.7965019999999999E-20</v>
      </c>
      <c r="IL10">
        <v>0.90235810000000005</v>
      </c>
      <c r="IM10">
        <v>17.036570000000001</v>
      </c>
      <c r="IN10" s="1">
        <v>9.4283850000000003E-24</v>
      </c>
      <c r="IO10" s="1">
        <v>1.5801040000000001E-20</v>
      </c>
      <c r="IP10">
        <v>0.90239689999999995</v>
      </c>
      <c r="IQ10">
        <v>16.80922</v>
      </c>
      <c r="IR10" s="1">
        <v>8.3050619999999999E-24</v>
      </c>
      <c r="IS10" s="1">
        <v>1.391963E-20</v>
      </c>
      <c r="IT10">
        <v>0.90239749999999996</v>
      </c>
      <c r="IU10">
        <v>16.825410000000002</v>
      </c>
      <c r="IV10" s="1">
        <v>7.3334920000000004E-24</v>
      </c>
      <c r="IW10" s="1">
        <v>1.2291009999999999E-20</v>
      </c>
      <c r="IX10">
        <v>0.90243510000000005</v>
      </c>
      <c r="IY10">
        <v>16.84385</v>
      </c>
      <c r="IZ10" s="1">
        <v>6.4709890000000002E-24</v>
      </c>
      <c r="JA10" s="1">
        <v>1.0846300000000001E-20</v>
      </c>
      <c r="JB10">
        <v>0.90247200000000005</v>
      </c>
      <c r="JC10">
        <v>16.901810000000001</v>
      </c>
      <c r="JD10" s="1">
        <v>5.7407959999999997E-24</v>
      </c>
      <c r="JE10" s="1">
        <v>9.6236500000000003E-21</v>
      </c>
      <c r="JF10">
        <v>0.90248399999999995</v>
      </c>
      <c r="JG10">
        <v>17.135940000000002</v>
      </c>
      <c r="JH10" s="1">
        <v>5.1315049999999998E-24</v>
      </c>
      <c r="JI10" s="1">
        <v>8.6034180000000005E-21</v>
      </c>
      <c r="JJ10">
        <v>0.90250189999999997</v>
      </c>
      <c r="JK10">
        <v>17.208089999999999</v>
      </c>
      <c r="JL10" s="1">
        <v>4.615329E-24</v>
      </c>
      <c r="JM10" s="1">
        <v>7.7387569999999998E-21</v>
      </c>
      <c r="JN10">
        <v>0.90251179999999998</v>
      </c>
      <c r="JO10">
        <v>17.181180000000001</v>
      </c>
      <c r="JP10" s="1">
        <v>4.1608239999999997E-24</v>
      </c>
      <c r="JQ10" s="1">
        <v>6.9771220000000001E-21</v>
      </c>
      <c r="JR10">
        <v>0.90253349999999999</v>
      </c>
      <c r="JS10">
        <v>17.026399999999999</v>
      </c>
      <c r="JT10" s="1">
        <v>3.7548100000000001E-24</v>
      </c>
      <c r="JU10" s="1">
        <v>6.2964559999999998E-21</v>
      </c>
      <c r="JV10">
        <v>0.90253930000000004</v>
      </c>
      <c r="JW10">
        <v>16.882169999999999</v>
      </c>
      <c r="JX10" s="1">
        <v>3.4005960000000003E-24</v>
      </c>
      <c r="JY10" s="1">
        <v>5.7030630000000002E-21</v>
      </c>
      <c r="JZ10">
        <v>0.90254210000000001</v>
      </c>
      <c r="KA10">
        <v>16.861609999999999</v>
      </c>
      <c r="KB10" s="1">
        <v>3.0830960000000002E-24</v>
      </c>
      <c r="KC10" s="1">
        <v>5.170684E-21</v>
      </c>
      <c r="KD10">
        <v>0.90256970000000003</v>
      </c>
      <c r="KE10">
        <v>16.886569999999999</v>
      </c>
      <c r="KF10" s="1">
        <v>2.7996729999999999E-24</v>
      </c>
      <c r="KG10" s="1">
        <v>4.6954710000000002E-21</v>
      </c>
      <c r="KH10">
        <v>0.90259199999999995</v>
      </c>
      <c r="KI10">
        <v>16.921510000000001</v>
      </c>
      <c r="KJ10" s="1">
        <v>2.5416239999999998E-24</v>
      </c>
      <c r="KK10" s="1">
        <v>4.2627560000000001E-21</v>
      </c>
      <c r="KL10">
        <v>0.90261579999999997</v>
      </c>
      <c r="KM10">
        <v>17.179749999999999</v>
      </c>
      <c r="KN10" s="1">
        <v>2.3084199999999999E-24</v>
      </c>
      <c r="KO10" s="1">
        <v>3.8716269999999996E-21</v>
      </c>
      <c r="KP10">
        <v>0.90261060000000004</v>
      </c>
      <c r="KQ10">
        <v>17.241209999999999</v>
      </c>
      <c r="KR10" s="1">
        <v>2.093695E-24</v>
      </c>
      <c r="KS10" s="1">
        <v>3.5115950000000003E-21</v>
      </c>
      <c r="KT10">
        <v>0.90264500000000003</v>
      </c>
      <c r="KU10">
        <v>17.25142</v>
      </c>
      <c r="KV10" s="1">
        <v>1.902061E-24</v>
      </c>
      <c r="KW10" s="1">
        <v>3.190205E-21</v>
      </c>
      <c r="KX10">
        <v>0.90265010000000001</v>
      </c>
      <c r="KY10">
        <v>17.188210000000002</v>
      </c>
      <c r="KZ10" s="1">
        <v>1.7294320000000002E-24</v>
      </c>
      <c r="LA10" s="1">
        <v>2.9006980000000001E-21</v>
      </c>
      <c r="LB10">
        <v>0.90267350000000002</v>
      </c>
      <c r="LC10">
        <v>16.946950000000001</v>
      </c>
      <c r="LD10" s="1">
        <v>1.575137E-24</v>
      </c>
      <c r="LE10" s="1">
        <v>2.642099E-21</v>
      </c>
      <c r="LF10">
        <v>0.90269359999999998</v>
      </c>
      <c r="LG10">
        <v>16.897659999999998</v>
      </c>
      <c r="LH10" s="1">
        <v>1.434385E-24</v>
      </c>
      <c r="LI10" s="1">
        <v>2.4060209999999999E-21</v>
      </c>
      <c r="LJ10">
        <v>0.90270600000000001</v>
      </c>
      <c r="LK10">
        <v>16.907240000000002</v>
      </c>
      <c r="LL10" s="1">
        <v>1.308567E-24</v>
      </c>
      <c r="LM10" s="1">
        <v>2.1949449999999999E-21</v>
      </c>
      <c r="LN10">
        <v>0.90270689999999998</v>
      </c>
      <c r="LO10">
        <v>16.995740000000001</v>
      </c>
      <c r="LP10" s="1">
        <v>1.1957509999999999E-24</v>
      </c>
      <c r="LQ10" s="1">
        <v>2.0059320000000001E-21</v>
      </c>
      <c r="LR10">
        <v>0.90272430000000004</v>
      </c>
      <c r="LS10">
        <v>17.304500000000001</v>
      </c>
      <c r="LT10" s="1">
        <v>1.10522E-24</v>
      </c>
      <c r="LU10" s="1">
        <v>1.85427E-21</v>
      </c>
      <c r="LV10">
        <v>0.90274639999999995</v>
      </c>
      <c r="LW10">
        <v>17.364719999999998</v>
      </c>
      <c r="LX10" s="1">
        <v>1.025372E-24</v>
      </c>
      <c r="LY10" s="1">
        <v>1.7204790000000002E-21</v>
      </c>
      <c r="LZ10">
        <v>0.9027636</v>
      </c>
      <c r="MA10">
        <v>17.34712</v>
      </c>
      <c r="MB10" s="1">
        <v>9.5090289999999995E-25</v>
      </c>
      <c r="MC10" s="1">
        <v>1.595469E-21</v>
      </c>
      <c r="MD10">
        <v>0.90275910000000004</v>
      </c>
      <c r="ME10">
        <v>17.303360000000001</v>
      </c>
      <c r="MF10" s="1">
        <v>8.8300560000000005E-25</v>
      </c>
      <c r="MG10" s="1">
        <v>1.4815160000000001E-21</v>
      </c>
      <c r="MH10">
        <v>0.90276699999999999</v>
      </c>
      <c r="MI10">
        <v>17.022580000000001</v>
      </c>
      <c r="MJ10" s="1">
        <v>8.2245149999999999E-25</v>
      </c>
      <c r="MK10" s="1">
        <v>1.380046E-21</v>
      </c>
      <c r="ML10">
        <v>0.90278259999999999</v>
      </c>
      <c r="MM10">
        <v>17.009</v>
      </c>
      <c r="MN10" s="1">
        <v>7.6688380000000002E-25</v>
      </c>
      <c r="MO10" s="1">
        <v>1.28687E-21</v>
      </c>
      <c r="MP10">
        <v>0.90278659999999999</v>
      </c>
      <c r="MQ10">
        <v>16.973040000000001</v>
      </c>
      <c r="MR10" s="1">
        <v>7.146435E-25</v>
      </c>
      <c r="MS10" s="1">
        <v>1.199145E-21</v>
      </c>
      <c r="MT10">
        <v>0.90280850000000001</v>
      </c>
      <c r="MU10">
        <v>16.965900000000001</v>
      </c>
      <c r="MV10" s="1">
        <v>6.6675369999999995E-25</v>
      </c>
      <c r="MW10" s="1">
        <v>1.1188129999999999E-21</v>
      </c>
      <c r="MX10">
        <v>0.9028041</v>
      </c>
      <c r="MY10">
        <v>17.024560000000001</v>
      </c>
      <c r="MZ10" s="1">
        <v>6.2121179999999995E-25</v>
      </c>
      <c r="NA10" s="1">
        <v>1.0423380000000001E-21</v>
      </c>
      <c r="NB10">
        <v>0.90282110000000004</v>
      </c>
      <c r="NC10">
        <v>17.20214</v>
      </c>
      <c r="ND10" s="1">
        <v>5.7836180000000003E-25</v>
      </c>
      <c r="NE10" s="1">
        <v>9.7043849999999994E-22</v>
      </c>
      <c r="NF10">
        <v>0.90282830000000003</v>
      </c>
      <c r="NG10">
        <v>17.29223</v>
      </c>
      <c r="NH10" s="1">
        <v>5.3899899999999999E-25</v>
      </c>
      <c r="NI10" s="1">
        <v>9.0438879999999991E-22</v>
      </c>
      <c r="NJ10">
        <v>0.90282700000000005</v>
      </c>
      <c r="NK10">
        <v>17.113980000000002</v>
      </c>
      <c r="NL10" s="1">
        <v>5.029888E-25</v>
      </c>
      <c r="NM10" s="1">
        <v>8.4399609999999995E-22</v>
      </c>
      <c r="NN10">
        <v>0.90287709999999999</v>
      </c>
      <c r="NO10">
        <v>17.007760000000001</v>
      </c>
      <c r="NP10" s="1">
        <v>4.6965169999999996E-25</v>
      </c>
      <c r="NQ10" s="1">
        <v>7.8807690000000004E-22</v>
      </c>
      <c r="NR10">
        <v>0.90286829999999996</v>
      </c>
      <c r="NS10">
        <v>17.010870000000001</v>
      </c>
      <c r="NT10" s="1">
        <v>4.3845009999999998E-25</v>
      </c>
      <c r="NU10" s="1">
        <v>7.3574220000000001E-22</v>
      </c>
      <c r="NV10">
        <v>0.90286290000000002</v>
      </c>
      <c r="NW10">
        <v>16.996649999999999</v>
      </c>
      <c r="NX10" s="1">
        <v>4.0960679999999999E-25</v>
      </c>
      <c r="NY10" s="1">
        <v>6.8734519999999998E-22</v>
      </c>
      <c r="NZ10">
        <v>0.90288440000000003</v>
      </c>
      <c r="OA10">
        <v>17.011759999999999</v>
      </c>
      <c r="OB10" s="1">
        <v>3.8317499999999999E-25</v>
      </c>
      <c r="OC10" s="1">
        <v>6.4301790000000003E-22</v>
      </c>
      <c r="OD10">
        <v>0.90288029999999997</v>
      </c>
      <c r="OE10">
        <v>17.288360000000001</v>
      </c>
      <c r="OF10" s="1">
        <v>3.5795800000000002E-25</v>
      </c>
      <c r="OG10" s="1">
        <v>6.0067409999999999E-22</v>
      </c>
      <c r="OH10">
        <v>0.90290890000000001</v>
      </c>
      <c r="OI10">
        <v>17.36345</v>
      </c>
      <c r="OJ10" s="1">
        <v>3.3514490000000002E-25</v>
      </c>
      <c r="OK10" s="1">
        <v>5.6239780000000003E-22</v>
      </c>
    </row>
    <row r="11" spans="1:401" x14ac:dyDescent="0.35">
      <c r="A11">
        <v>11</v>
      </c>
      <c r="B11" t="s">
        <v>4</v>
      </c>
      <c r="C11" t="s">
        <v>5</v>
      </c>
      <c r="D11" t="s">
        <v>15</v>
      </c>
      <c r="E11">
        <v>659.23059999999998</v>
      </c>
      <c r="F11">
        <v>0.8350516</v>
      </c>
      <c r="G11">
        <v>16.389489999999999</v>
      </c>
      <c r="H11" s="1">
        <v>4.1222259999999998E-7</v>
      </c>
      <c r="I11" s="1">
        <v>4.9353210000000001E-4</v>
      </c>
      <c r="J11">
        <v>0.8350765</v>
      </c>
      <c r="K11">
        <v>16.447289999999999</v>
      </c>
      <c r="L11" s="1">
        <v>7.5154000000000002E-11</v>
      </c>
      <c r="M11" s="1">
        <v>8.9911700000000002E-8</v>
      </c>
      <c r="N11">
        <v>0.83508459999999995</v>
      </c>
      <c r="O11">
        <v>16.416640000000001</v>
      </c>
      <c r="P11" s="1">
        <v>1.4286419999999999E-14</v>
      </c>
      <c r="Q11" s="1">
        <v>1.7158560000000001E-11</v>
      </c>
      <c r="R11">
        <v>0.83508059999999995</v>
      </c>
      <c r="S11">
        <v>16.410019999999999</v>
      </c>
      <c r="T11" s="1">
        <v>2.6346589999999999E-18</v>
      </c>
      <c r="U11" s="1">
        <v>3.2903959999999999E-15</v>
      </c>
      <c r="V11">
        <v>0.83507770000000003</v>
      </c>
      <c r="W11">
        <v>16.495000000000001</v>
      </c>
      <c r="X11" s="1">
        <v>4.2348869999999999E-19</v>
      </c>
      <c r="Y11" s="1">
        <v>6.6919369999999996E-16</v>
      </c>
      <c r="Z11">
        <v>0.83508159999999998</v>
      </c>
      <c r="AA11">
        <v>16.448879999999999</v>
      </c>
      <c r="AB11" s="1">
        <v>3.3983439999999999E-19</v>
      </c>
      <c r="AC11" s="1">
        <v>5.371339E-16</v>
      </c>
      <c r="AD11">
        <v>0.83508119999999997</v>
      </c>
      <c r="AE11">
        <v>16.429099999999998</v>
      </c>
      <c r="AF11" s="1">
        <v>2.720376E-19</v>
      </c>
      <c r="AG11" s="1">
        <v>4.2998769999999998E-16</v>
      </c>
      <c r="AH11">
        <v>0.83506309999999995</v>
      </c>
      <c r="AI11">
        <v>16.46255</v>
      </c>
      <c r="AJ11" s="1">
        <v>2.1820959999999999E-19</v>
      </c>
      <c r="AK11" s="1">
        <v>3.4494389999999998E-16</v>
      </c>
      <c r="AL11">
        <v>0.83506409999999998</v>
      </c>
      <c r="AM11">
        <v>16.523299999999999</v>
      </c>
      <c r="AN11" s="1">
        <v>1.758467E-19</v>
      </c>
      <c r="AO11" s="1">
        <v>2.7802869999999999E-16</v>
      </c>
      <c r="AP11">
        <v>0.83506530000000001</v>
      </c>
      <c r="AQ11">
        <v>16.780360000000002</v>
      </c>
      <c r="AR11" s="1">
        <v>1.430883E-19</v>
      </c>
      <c r="AS11" s="1">
        <v>2.2630009999999998E-16</v>
      </c>
      <c r="AT11">
        <v>0.83506199999999997</v>
      </c>
      <c r="AU11">
        <v>16.890039999999999</v>
      </c>
      <c r="AV11" s="1">
        <v>1.1747659999999999E-19</v>
      </c>
      <c r="AW11" s="1">
        <v>1.8580490000000001E-16</v>
      </c>
      <c r="AX11">
        <v>0.83507180000000003</v>
      </c>
      <c r="AY11">
        <v>16.806039999999999</v>
      </c>
      <c r="AZ11" s="1">
        <v>9.6734510000000001E-20</v>
      </c>
      <c r="BA11" s="1">
        <v>1.5301430000000001E-16</v>
      </c>
      <c r="BB11">
        <v>0.83507980000000004</v>
      </c>
      <c r="BC11">
        <v>16.731280000000002</v>
      </c>
      <c r="BD11" s="1">
        <v>7.9909880000000002E-20</v>
      </c>
      <c r="BE11" s="1">
        <v>1.2641690000000001E-16</v>
      </c>
      <c r="BF11">
        <v>0.8350843</v>
      </c>
      <c r="BG11">
        <v>16.554400000000001</v>
      </c>
      <c r="BH11" s="1">
        <v>6.6112420000000003E-20</v>
      </c>
      <c r="BI11" s="1">
        <v>1.045927E-16</v>
      </c>
      <c r="BJ11">
        <v>0.83508800000000005</v>
      </c>
      <c r="BK11">
        <v>16.447939999999999</v>
      </c>
      <c r="BL11" s="1">
        <v>5.4806929999999998E-20</v>
      </c>
      <c r="BM11" s="1">
        <v>8.6710500000000004E-17</v>
      </c>
      <c r="BN11">
        <v>0.83508320000000003</v>
      </c>
      <c r="BO11">
        <v>16.470849999999999</v>
      </c>
      <c r="BP11" s="1">
        <v>4.5448540000000003E-20</v>
      </c>
      <c r="BQ11" s="1">
        <v>7.1904589999999994E-17</v>
      </c>
      <c r="BR11">
        <v>0.83510419999999996</v>
      </c>
      <c r="BS11">
        <v>16.49127</v>
      </c>
      <c r="BT11" s="1">
        <v>3.8155310000000001E-20</v>
      </c>
      <c r="BU11" s="1">
        <v>6.0395690000000005E-17</v>
      </c>
      <c r="BV11">
        <v>0.83511729999999995</v>
      </c>
      <c r="BW11">
        <v>16.707270000000001</v>
      </c>
      <c r="BX11" s="1">
        <v>3.291769E-20</v>
      </c>
      <c r="BY11" s="1">
        <v>5.2123179999999998E-17</v>
      </c>
      <c r="BZ11">
        <v>0.83514310000000003</v>
      </c>
      <c r="CA11">
        <v>16.864439999999998</v>
      </c>
      <c r="CB11" s="1">
        <v>2.894298E-20</v>
      </c>
      <c r="CC11" s="1">
        <v>4.5840650000000003E-17</v>
      </c>
      <c r="CD11">
        <v>0.83517790000000003</v>
      </c>
      <c r="CE11">
        <v>16.771640000000001</v>
      </c>
      <c r="CF11" s="1">
        <v>2.5577830000000001E-20</v>
      </c>
      <c r="CG11" s="1">
        <v>4.0511380000000002E-17</v>
      </c>
      <c r="CH11">
        <v>0.83521570000000001</v>
      </c>
      <c r="CI11">
        <v>16.828130000000002</v>
      </c>
      <c r="CJ11" s="1">
        <v>2.2635910000000001E-20</v>
      </c>
      <c r="CK11" s="1">
        <v>3.5854559999999998E-17</v>
      </c>
      <c r="CL11">
        <v>0.83523650000000005</v>
      </c>
      <c r="CM11">
        <v>16.596019999999999</v>
      </c>
      <c r="CN11" s="1">
        <v>2.004442E-20</v>
      </c>
      <c r="CO11" s="1">
        <v>3.1748349999999999E-17</v>
      </c>
      <c r="CP11">
        <v>0.83528000000000002</v>
      </c>
      <c r="CQ11">
        <v>16.512350000000001</v>
      </c>
      <c r="CR11" s="1">
        <v>1.7766750000000001E-20</v>
      </c>
      <c r="CS11" s="1">
        <v>2.813709E-17</v>
      </c>
      <c r="CT11">
        <v>0.83531679999999997</v>
      </c>
      <c r="CU11">
        <v>16.532859999999999</v>
      </c>
      <c r="CV11" s="1">
        <v>1.4710210000000001E-20</v>
      </c>
      <c r="CW11" s="1">
        <v>2.3268780000000001E-17</v>
      </c>
      <c r="CX11">
        <v>0.83535269999999995</v>
      </c>
      <c r="CY11">
        <v>16.615929999999999</v>
      </c>
      <c r="CZ11" s="1">
        <v>1.204098E-20</v>
      </c>
      <c r="DA11" s="1">
        <v>1.9048769999999999E-17</v>
      </c>
      <c r="DB11">
        <v>0.83539070000000004</v>
      </c>
      <c r="DC11">
        <v>16.930910000000001</v>
      </c>
      <c r="DD11" s="1">
        <v>9.9365389999999999E-21</v>
      </c>
      <c r="DE11" s="1">
        <v>1.5720719999999999E-17</v>
      </c>
      <c r="DF11">
        <v>0.83542019999999995</v>
      </c>
      <c r="DG11">
        <v>17.006769999999999</v>
      </c>
      <c r="DH11" s="1">
        <v>8.2537259999999996E-21</v>
      </c>
      <c r="DI11" s="1">
        <v>1.3059790000000001E-17</v>
      </c>
      <c r="DJ11">
        <v>0.83543990000000001</v>
      </c>
      <c r="DK11">
        <v>17.023569999999999</v>
      </c>
      <c r="DL11" s="1">
        <v>6.8826190000000001E-21</v>
      </c>
      <c r="DM11" s="1">
        <v>1.0890980000000001E-17</v>
      </c>
      <c r="DN11">
        <v>0.83547320000000003</v>
      </c>
      <c r="DO11">
        <v>16.954460000000001</v>
      </c>
      <c r="DP11" s="1">
        <v>5.7673659999999999E-21</v>
      </c>
      <c r="DQ11" s="1">
        <v>9.1267399999999999E-18</v>
      </c>
      <c r="DR11">
        <v>0.83548789999999995</v>
      </c>
      <c r="DS11">
        <v>16.621749999999999</v>
      </c>
      <c r="DT11" s="1">
        <v>4.8524949999999997E-21</v>
      </c>
      <c r="DU11" s="1">
        <v>7.6794770000000003E-18</v>
      </c>
      <c r="DV11">
        <v>0.83552269999999995</v>
      </c>
      <c r="DW11">
        <v>16.560179999999999</v>
      </c>
      <c r="DX11" s="1">
        <v>4.0951829999999999E-21</v>
      </c>
      <c r="DY11" s="1">
        <v>6.4811069999999998E-18</v>
      </c>
      <c r="DZ11">
        <v>0.83554419999999996</v>
      </c>
      <c r="EA11">
        <v>16.573039999999999</v>
      </c>
      <c r="EB11" s="1">
        <v>3.4687890000000003E-21</v>
      </c>
      <c r="EC11" s="1">
        <v>5.4903530000000003E-18</v>
      </c>
      <c r="ED11">
        <v>0.83556070000000005</v>
      </c>
      <c r="EE11">
        <v>16.651070000000001</v>
      </c>
      <c r="EF11" s="1">
        <v>2.9575950000000002E-21</v>
      </c>
      <c r="EG11" s="1">
        <v>4.682204E-18</v>
      </c>
      <c r="EH11">
        <v>0.83558549999999998</v>
      </c>
      <c r="EI11">
        <v>16.924980000000001</v>
      </c>
      <c r="EJ11" s="1">
        <v>2.557397E-21</v>
      </c>
      <c r="EK11" s="1">
        <v>4.0493620000000003E-18</v>
      </c>
      <c r="EL11">
        <v>0.83557820000000005</v>
      </c>
      <c r="EM11">
        <v>17.081029999999998</v>
      </c>
      <c r="EN11" s="1">
        <v>2.2318979999999999E-21</v>
      </c>
      <c r="EO11" s="1">
        <v>3.5344529999999998E-18</v>
      </c>
      <c r="EP11">
        <v>0.83559510000000004</v>
      </c>
      <c r="EQ11">
        <v>17.095230000000001</v>
      </c>
      <c r="ER11" s="1">
        <v>1.9549759999999999E-21</v>
      </c>
      <c r="ES11" s="1">
        <v>3.0961110000000001E-18</v>
      </c>
      <c r="ET11">
        <v>0.83559939999999999</v>
      </c>
      <c r="EU11">
        <v>17.014510000000001</v>
      </c>
      <c r="EV11" s="1">
        <v>1.7167990000000002E-21</v>
      </c>
      <c r="EW11" s="1">
        <v>2.719108E-18</v>
      </c>
      <c r="EX11">
        <v>0.83558540000000003</v>
      </c>
      <c r="EY11">
        <v>16.703309999999998</v>
      </c>
      <c r="EZ11" s="1">
        <v>1.5091009999999999E-21</v>
      </c>
      <c r="FA11" s="1">
        <v>2.3901809999999998E-18</v>
      </c>
      <c r="FB11">
        <v>0.83557720000000002</v>
      </c>
      <c r="FC11">
        <v>16.59892</v>
      </c>
      <c r="FD11" s="1">
        <v>1.329401E-21</v>
      </c>
      <c r="FE11" s="1">
        <v>2.1056680000000001E-18</v>
      </c>
      <c r="FF11">
        <v>0.83558189999999999</v>
      </c>
      <c r="FG11">
        <v>16.63364</v>
      </c>
      <c r="FH11" s="1">
        <v>1.170756E-21</v>
      </c>
      <c r="FI11" s="1">
        <v>1.8544599999999999E-18</v>
      </c>
      <c r="FJ11">
        <v>0.83558200000000005</v>
      </c>
      <c r="FK11">
        <v>16.695260000000001</v>
      </c>
      <c r="FL11" s="1">
        <v>1.0320259999999999E-21</v>
      </c>
      <c r="FM11" s="1">
        <v>1.6348E-18</v>
      </c>
      <c r="FN11">
        <v>0.8355882</v>
      </c>
      <c r="FO11">
        <v>16.99295</v>
      </c>
      <c r="FP11" s="1">
        <v>9.0829530000000008E-22</v>
      </c>
      <c r="FQ11" s="1">
        <v>1.4388330000000001E-18</v>
      </c>
      <c r="FR11">
        <v>0.83557429999999999</v>
      </c>
      <c r="FS11">
        <v>17.027740000000001</v>
      </c>
      <c r="FT11" s="1">
        <v>7.9953059999999999E-22</v>
      </c>
      <c r="FU11" s="1">
        <v>1.2665720000000001E-18</v>
      </c>
      <c r="FV11">
        <v>0.83558460000000001</v>
      </c>
      <c r="FW11">
        <v>16.93817</v>
      </c>
      <c r="FX11" s="1">
        <v>7.0382389999999996E-22</v>
      </c>
      <c r="FY11" s="1">
        <v>1.115034E-18</v>
      </c>
      <c r="FZ11">
        <v>0.83559499999999998</v>
      </c>
      <c r="GA11">
        <v>16.878350000000001</v>
      </c>
      <c r="GB11" s="1">
        <v>6.1974609999999996E-22</v>
      </c>
      <c r="GC11" s="1">
        <v>9.8183929999999996E-19</v>
      </c>
      <c r="GD11">
        <v>0.8355901</v>
      </c>
      <c r="GE11">
        <v>16.76041</v>
      </c>
      <c r="GF11" s="1">
        <v>5.4595219999999996E-22</v>
      </c>
      <c r="GG11" s="1">
        <v>8.6498039999999998E-19</v>
      </c>
      <c r="GH11">
        <v>0.83559919999999999</v>
      </c>
      <c r="GI11">
        <v>16.78781</v>
      </c>
      <c r="GJ11" s="1">
        <v>4.8118649999999996E-22</v>
      </c>
      <c r="GK11" s="1">
        <v>7.6240989999999998E-19</v>
      </c>
      <c r="GL11">
        <v>0.83559320000000004</v>
      </c>
      <c r="GM11">
        <v>16.815729999999999</v>
      </c>
      <c r="GN11" s="1">
        <v>4.2424659999999999E-22</v>
      </c>
      <c r="GO11" s="1">
        <v>6.7221E-19</v>
      </c>
      <c r="GP11">
        <v>0.83559839999999996</v>
      </c>
      <c r="GQ11">
        <v>16.81682</v>
      </c>
      <c r="GR11" s="1">
        <v>3.7343370000000002E-22</v>
      </c>
      <c r="GS11" s="1">
        <v>5.9168580000000004E-19</v>
      </c>
      <c r="GT11">
        <v>0.83560129999999999</v>
      </c>
      <c r="GU11">
        <v>16.794619999999998</v>
      </c>
      <c r="GV11" s="1">
        <v>3.2662040000000002E-22</v>
      </c>
      <c r="GW11" s="1">
        <v>5.1749170000000001E-19</v>
      </c>
      <c r="GX11">
        <v>0.83561989999999997</v>
      </c>
      <c r="GY11">
        <v>17.01821</v>
      </c>
      <c r="GZ11" s="1">
        <v>2.8476039999999998E-22</v>
      </c>
      <c r="HA11" s="1">
        <v>4.5119569999999999E-19</v>
      </c>
      <c r="HB11">
        <v>0.83563600000000005</v>
      </c>
      <c r="HC11">
        <v>17.151230000000002</v>
      </c>
      <c r="HD11" s="1">
        <v>2.484056E-22</v>
      </c>
      <c r="HE11" s="1">
        <v>3.9359339999999999E-19</v>
      </c>
      <c r="HF11">
        <v>0.83565409999999996</v>
      </c>
      <c r="HG11">
        <v>17.153700000000001</v>
      </c>
      <c r="HH11" s="1">
        <v>2.1668279999999999E-22</v>
      </c>
      <c r="HI11" s="1">
        <v>3.4334670000000002E-19</v>
      </c>
      <c r="HJ11">
        <v>0.835669</v>
      </c>
      <c r="HK11">
        <v>16.851130000000001</v>
      </c>
      <c r="HL11" s="1">
        <v>1.8932049999999999E-22</v>
      </c>
      <c r="HM11" s="1">
        <v>3.0000609999999998E-19</v>
      </c>
      <c r="HN11">
        <v>0.83568229999999999</v>
      </c>
      <c r="HO11">
        <v>16.738409999999998</v>
      </c>
      <c r="HP11" s="1">
        <v>1.6558089999999999E-22</v>
      </c>
      <c r="HQ11" s="1">
        <v>2.6240219999999999E-19</v>
      </c>
      <c r="HR11">
        <v>0.83569660000000001</v>
      </c>
      <c r="HS11">
        <v>16.764700000000001</v>
      </c>
      <c r="HT11" s="1">
        <v>1.4503930000000001E-22</v>
      </c>
      <c r="HU11" s="1">
        <v>2.2986419999999999E-19</v>
      </c>
      <c r="HV11">
        <v>0.83572780000000002</v>
      </c>
      <c r="HW11">
        <v>16.777470000000001</v>
      </c>
      <c r="HX11" s="1">
        <v>1.272921E-22</v>
      </c>
      <c r="HY11" s="1">
        <v>2.017476E-19</v>
      </c>
      <c r="HZ11">
        <v>0.83574590000000004</v>
      </c>
      <c r="IA11">
        <v>17.02881</v>
      </c>
      <c r="IB11" s="1">
        <v>1.115491E-22</v>
      </c>
      <c r="IC11" s="1">
        <v>1.7679989999999999E-19</v>
      </c>
      <c r="ID11">
        <v>0.83576399999999995</v>
      </c>
      <c r="IE11">
        <v>17.113990000000001</v>
      </c>
      <c r="IF11" s="1">
        <v>9.7800649999999999E-23</v>
      </c>
      <c r="IG11" s="1">
        <v>1.550163E-19</v>
      </c>
      <c r="IH11">
        <v>0.83577999999999997</v>
      </c>
      <c r="II11">
        <v>17.092459999999999</v>
      </c>
      <c r="IJ11" s="1">
        <v>8.5865910000000002E-23</v>
      </c>
      <c r="IK11" s="1">
        <v>1.361084E-19</v>
      </c>
      <c r="IL11">
        <v>0.835808</v>
      </c>
      <c r="IM11">
        <v>17.074090000000002</v>
      </c>
      <c r="IN11" s="1">
        <v>7.552403E-23</v>
      </c>
      <c r="IO11" s="1">
        <v>1.1971990000000001E-19</v>
      </c>
      <c r="IP11">
        <v>0.83582540000000005</v>
      </c>
      <c r="IQ11">
        <v>16.828019999999999</v>
      </c>
      <c r="IR11" s="1">
        <v>6.6545300000000005E-23</v>
      </c>
      <c r="IS11" s="1">
        <v>1.054965E-19</v>
      </c>
      <c r="IT11">
        <v>0.8358525</v>
      </c>
      <c r="IU11">
        <v>16.832879999999999</v>
      </c>
      <c r="IV11" s="1">
        <v>5.8761440000000005E-23</v>
      </c>
      <c r="IW11" s="1">
        <v>9.3155320000000005E-20</v>
      </c>
      <c r="IX11">
        <v>0.83587160000000005</v>
      </c>
      <c r="IY11">
        <v>16.854569999999999</v>
      </c>
      <c r="IZ11" s="1">
        <v>5.1858630000000003E-23</v>
      </c>
      <c r="JA11" s="1">
        <v>8.2219369999999995E-20</v>
      </c>
      <c r="JB11">
        <v>0.83589409999999997</v>
      </c>
      <c r="JC11">
        <v>16.910119999999999</v>
      </c>
      <c r="JD11" s="1">
        <v>4.6024669999999997E-23</v>
      </c>
      <c r="JE11" s="1">
        <v>7.2980479999999999E-20</v>
      </c>
      <c r="JF11">
        <v>0.83590969999999998</v>
      </c>
      <c r="JG11">
        <v>17.178180000000001</v>
      </c>
      <c r="JH11" s="1">
        <v>4.1162819999999999E-23</v>
      </c>
      <c r="JI11" s="1">
        <v>6.5280460000000005E-20</v>
      </c>
      <c r="JJ11">
        <v>0.83591740000000003</v>
      </c>
      <c r="JK11">
        <v>17.263200000000001</v>
      </c>
      <c r="JL11" s="1">
        <v>3.7033290000000002E-23</v>
      </c>
      <c r="JM11" s="1">
        <v>5.8737050000000005E-20</v>
      </c>
      <c r="JN11">
        <v>0.83594380000000001</v>
      </c>
      <c r="JO11">
        <v>17.228809999999999</v>
      </c>
      <c r="JP11" s="1">
        <v>3.3390639999999998E-23</v>
      </c>
      <c r="JQ11" s="1">
        <v>5.296361E-20</v>
      </c>
      <c r="JR11">
        <v>0.83593870000000003</v>
      </c>
      <c r="JS11">
        <v>17.064150000000001</v>
      </c>
      <c r="JT11" s="1">
        <v>3.0134799999999999E-23</v>
      </c>
      <c r="JU11" s="1">
        <v>4.7799650000000002E-20</v>
      </c>
      <c r="JV11">
        <v>0.83594460000000004</v>
      </c>
      <c r="JW11">
        <v>16.904730000000001</v>
      </c>
      <c r="JX11" s="1">
        <v>2.729828E-23</v>
      </c>
      <c r="JY11" s="1">
        <v>4.3305710000000002E-20</v>
      </c>
      <c r="JZ11">
        <v>0.83596499999999996</v>
      </c>
      <c r="KA11">
        <v>16.868169999999999</v>
      </c>
      <c r="KB11" s="1">
        <v>2.4753509999999999E-23</v>
      </c>
      <c r="KC11" s="1">
        <v>3.9269609999999998E-20</v>
      </c>
      <c r="KD11">
        <v>0.83598700000000004</v>
      </c>
      <c r="KE11">
        <v>16.89611</v>
      </c>
      <c r="KF11" s="1">
        <v>2.2479900000000001E-23</v>
      </c>
      <c r="KG11" s="1">
        <v>3.5663769999999999E-20</v>
      </c>
      <c r="KH11">
        <v>0.83599749999999995</v>
      </c>
      <c r="KI11">
        <v>16.92961</v>
      </c>
      <c r="KJ11" s="1">
        <v>2.040723E-23</v>
      </c>
      <c r="KK11" s="1">
        <v>3.2376100000000001E-20</v>
      </c>
      <c r="KL11">
        <v>0.83601890000000001</v>
      </c>
      <c r="KM11">
        <v>17.217749999999999</v>
      </c>
      <c r="KN11" s="1">
        <v>1.853354E-23</v>
      </c>
      <c r="KO11" s="1">
        <v>2.9403760000000002E-20</v>
      </c>
      <c r="KP11">
        <v>0.8360166</v>
      </c>
      <c r="KQ11">
        <v>17.292680000000001</v>
      </c>
      <c r="KR11" s="1">
        <v>1.6811540000000001E-23</v>
      </c>
      <c r="KS11" s="1">
        <v>2.6672159999999999E-20</v>
      </c>
      <c r="KT11">
        <v>0.83603070000000002</v>
      </c>
      <c r="KU11">
        <v>17.305599999999998</v>
      </c>
      <c r="KV11" s="1">
        <v>1.5272149999999999E-23</v>
      </c>
      <c r="KW11" s="1">
        <v>2.4229749999999999E-20</v>
      </c>
      <c r="KX11">
        <v>0.83606239999999998</v>
      </c>
      <c r="KY11">
        <v>17.237680000000001</v>
      </c>
      <c r="KZ11" s="1">
        <v>1.3888580000000001E-23</v>
      </c>
      <c r="LA11" s="1">
        <v>2.203545E-20</v>
      </c>
      <c r="LB11">
        <v>0.83606709999999995</v>
      </c>
      <c r="LC11">
        <v>16.973600000000001</v>
      </c>
      <c r="LD11" s="1">
        <v>1.265215E-23</v>
      </c>
      <c r="LE11" s="1">
        <v>2.007518E-20</v>
      </c>
      <c r="LF11">
        <v>0.83608179999999999</v>
      </c>
      <c r="LG11">
        <v>16.905049999999999</v>
      </c>
      <c r="LH11" s="1">
        <v>1.152214E-23</v>
      </c>
      <c r="LI11" s="1">
        <v>1.8282120000000001E-20</v>
      </c>
      <c r="LJ11">
        <v>0.83609029999999995</v>
      </c>
      <c r="LK11">
        <v>16.914899999999999</v>
      </c>
      <c r="LL11" s="1">
        <v>1.051078E-23</v>
      </c>
      <c r="LM11" s="1">
        <v>1.66774E-20</v>
      </c>
      <c r="LN11">
        <v>0.83610139999999999</v>
      </c>
      <c r="LO11">
        <v>17.001909999999999</v>
      </c>
      <c r="LP11" s="1">
        <v>9.6100290000000005E-24</v>
      </c>
      <c r="LQ11" s="1">
        <v>1.525024E-20</v>
      </c>
      <c r="LR11">
        <v>0.83611530000000001</v>
      </c>
      <c r="LS11">
        <v>17.35331</v>
      </c>
      <c r="LT11" s="1">
        <v>8.885882E-24</v>
      </c>
      <c r="LU11" s="1">
        <v>1.410263E-20</v>
      </c>
      <c r="LV11">
        <v>0.83611709999999995</v>
      </c>
      <c r="LW11">
        <v>17.42699</v>
      </c>
      <c r="LX11" s="1">
        <v>8.2471239999999994E-24</v>
      </c>
      <c r="LY11" s="1">
        <v>1.309029E-20</v>
      </c>
      <c r="LZ11">
        <v>0.83613899999999997</v>
      </c>
      <c r="MA11">
        <v>17.40859</v>
      </c>
      <c r="MB11" s="1">
        <v>7.6475940000000001E-24</v>
      </c>
      <c r="MC11" s="1">
        <v>1.2138520000000001E-20</v>
      </c>
      <c r="MD11">
        <v>0.83614829999999996</v>
      </c>
      <c r="ME11">
        <v>17.36138</v>
      </c>
      <c r="MF11" s="1">
        <v>7.1011509999999997E-24</v>
      </c>
      <c r="MG11" s="1">
        <v>1.1270739999999999E-20</v>
      </c>
      <c r="MH11">
        <v>0.83615300000000004</v>
      </c>
      <c r="MI11">
        <v>17.058160000000001</v>
      </c>
      <c r="MJ11" s="1">
        <v>6.6156100000000001E-24</v>
      </c>
      <c r="MK11" s="1">
        <v>1.050098E-20</v>
      </c>
      <c r="ML11">
        <v>0.83614560000000004</v>
      </c>
      <c r="MM11">
        <v>17.02328</v>
      </c>
      <c r="MN11" s="1">
        <v>6.1699869999999997E-24</v>
      </c>
      <c r="MO11" s="1">
        <v>9.7940339999999994E-21</v>
      </c>
      <c r="MP11">
        <v>0.83617909999999995</v>
      </c>
      <c r="MQ11">
        <v>16.98563</v>
      </c>
      <c r="MR11" s="1">
        <v>5.7495369999999999E-24</v>
      </c>
      <c r="MS11" s="1">
        <v>9.1264549999999997E-21</v>
      </c>
      <c r="MT11">
        <v>0.8361864</v>
      </c>
      <c r="MU11">
        <v>16.974240000000002</v>
      </c>
      <c r="MV11" s="1">
        <v>5.3648419999999997E-24</v>
      </c>
      <c r="MW11" s="1">
        <v>8.5160470000000004E-21</v>
      </c>
      <c r="MX11">
        <v>0.83618020000000004</v>
      </c>
      <c r="MY11">
        <v>17.039470000000001</v>
      </c>
      <c r="MZ11" s="1">
        <v>4.9968319999999999E-24</v>
      </c>
      <c r="NA11" s="1">
        <v>7.9312299999999998E-21</v>
      </c>
      <c r="NB11">
        <v>0.83619399999999999</v>
      </c>
      <c r="NC11">
        <v>17.23255</v>
      </c>
      <c r="ND11" s="1">
        <v>4.6528070000000002E-24</v>
      </c>
      <c r="NE11" s="1">
        <v>7.3852949999999998E-21</v>
      </c>
      <c r="NF11">
        <v>0.83619739999999998</v>
      </c>
      <c r="NG11">
        <v>17.348230000000001</v>
      </c>
      <c r="NH11" s="1">
        <v>4.3356770000000001E-24</v>
      </c>
      <c r="NI11" s="1">
        <v>6.8818699999999992E-21</v>
      </c>
      <c r="NJ11">
        <v>0.83621009999999996</v>
      </c>
      <c r="NK11">
        <v>17.150469999999999</v>
      </c>
      <c r="NL11" s="1">
        <v>4.0467519999999998E-24</v>
      </c>
      <c r="NM11" s="1">
        <v>6.4235139999999999E-21</v>
      </c>
      <c r="NN11">
        <v>0.83623919999999996</v>
      </c>
      <c r="NO11">
        <v>17.023689999999998</v>
      </c>
      <c r="NP11" s="1">
        <v>3.779439E-24</v>
      </c>
      <c r="NQ11" s="1">
        <v>5.999513E-21</v>
      </c>
      <c r="NR11">
        <v>0.836233</v>
      </c>
      <c r="NS11">
        <v>17.022279999999999</v>
      </c>
      <c r="NT11" s="1">
        <v>3.5282430000000002E-24</v>
      </c>
      <c r="NU11" s="1">
        <v>5.6007870000000003E-21</v>
      </c>
      <c r="NV11">
        <v>0.83622589999999997</v>
      </c>
      <c r="NW11">
        <v>17.006730000000001</v>
      </c>
      <c r="NX11" s="1">
        <v>3.2964429999999999E-24</v>
      </c>
      <c r="NY11" s="1">
        <v>5.232776E-21</v>
      </c>
      <c r="NZ11">
        <v>0.83624149999999997</v>
      </c>
      <c r="OA11">
        <v>17.017980000000001</v>
      </c>
      <c r="OB11" s="1">
        <v>3.0843719999999998E-24</v>
      </c>
      <c r="OC11" s="1">
        <v>4.8963410000000002E-21</v>
      </c>
      <c r="OD11">
        <v>0.836256</v>
      </c>
      <c r="OE11">
        <v>17.32151</v>
      </c>
      <c r="OF11" s="1">
        <v>2.880963E-24</v>
      </c>
      <c r="OG11" s="1">
        <v>4.5732810000000001E-21</v>
      </c>
      <c r="OH11">
        <v>0.83627549999999995</v>
      </c>
      <c r="OI11">
        <v>17.415459999999999</v>
      </c>
      <c r="OJ11" s="1">
        <v>2.697791E-24</v>
      </c>
      <c r="OK11" s="1">
        <v>4.2826479999999997E-21</v>
      </c>
    </row>
    <row r="12" spans="1:401" x14ac:dyDescent="0.35">
      <c r="A12">
        <v>12</v>
      </c>
      <c r="B12" t="s">
        <v>4</v>
      </c>
      <c r="C12" t="s">
        <v>5</v>
      </c>
      <c r="D12" t="s">
        <v>16</v>
      </c>
      <c r="E12">
        <v>733.02260000000001</v>
      </c>
      <c r="F12">
        <v>0.84532059999999998</v>
      </c>
      <c r="G12">
        <v>16.40231</v>
      </c>
      <c r="H12" s="1">
        <v>1.185787E-6</v>
      </c>
      <c r="I12" s="1">
        <v>1.4408960000000001E-3</v>
      </c>
      <c r="J12">
        <v>0.8453408</v>
      </c>
      <c r="K12">
        <v>16.46349</v>
      </c>
      <c r="L12" s="1">
        <v>2.1596400000000001E-10</v>
      </c>
      <c r="M12" s="1">
        <v>2.6218960000000003E-7</v>
      </c>
      <c r="N12">
        <v>0.84533349999999996</v>
      </c>
      <c r="O12">
        <v>16.432210000000001</v>
      </c>
      <c r="P12" s="1">
        <v>4.1345329999999997E-14</v>
      </c>
      <c r="Q12" s="1">
        <v>5.042654E-11</v>
      </c>
      <c r="R12">
        <v>0.84534089999999995</v>
      </c>
      <c r="S12">
        <v>16.421389999999999</v>
      </c>
      <c r="T12" s="1">
        <v>9.4773849999999997E-18</v>
      </c>
      <c r="U12" s="1">
        <v>1.344646E-14</v>
      </c>
      <c r="V12">
        <v>0.84534039999999999</v>
      </c>
      <c r="W12">
        <v>16.52169</v>
      </c>
      <c r="X12" s="1">
        <v>3.158401E-18</v>
      </c>
      <c r="Y12" s="1">
        <v>5.7277750000000003E-15</v>
      </c>
      <c r="Z12">
        <v>0.84534220000000004</v>
      </c>
      <c r="AA12">
        <v>16.463650000000001</v>
      </c>
      <c r="AB12" s="1">
        <v>2.5356340000000002E-18</v>
      </c>
      <c r="AC12" s="1">
        <v>4.5990399999999999E-15</v>
      </c>
      <c r="AD12">
        <v>0.84532589999999996</v>
      </c>
      <c r="AE12">
        <v>16.43927</v>
      </c>
      <c r="AF12" s="1">
        <v>2.0294710000000002E-18</v>
      </c>
      <c r="AG12" s="1">
        <v>3.6810460000000001E-15</v>
      </c>
      <c r="AH12">
        <v>0.84532229999999997</v>
      </c>
      <c r="AI12">
        <v>16.475010000000001</v>
      </c>
      <c r="AJ12" s="1">
        <v>1.628248E-18</v>
      </c>
      <c r="AK12" s="1">
        <v>2.9536559999999999E-15</v>
      </c>
      <c r="AL12">
        <v>0.84532719999999995</v>
      </c>
      <c r="AM12">
        <v>16.53528</v>
      </c>
      <c r="AN12" s="1">
        <v>1.312786E-18</v>
      </c>
      <c r="AO12" s="1">
        <v>2.3819320000000001E-15</v>
      </c>
      <c r="AP12">
        <v>0.84532470000000004</v>
      </c>
      <c r="AQ12">
        <v>16.825379999999999</v>
      </c>
      <c r="AR12" s="1">
        <v>1.069264E-18</v>
      </c>
      <c r="AS12" s="1">
        <v>1.9406639999999999E-15</v>
      </c>
      <c r="AT12">
        <v>0.84532399999999996</v>
      </c>
      <c r="AU12">
        <v>16.95561</v>
      </c>
      <c r="AV12" s="1">
        <v>8.7788120000000005E-19</v>
      </c>
      <c r="AW12" s="1">
        <v>1.5934069999999999E-15</v>
      </c>
      <c r="AX12">
        <v>0.8453193</v>
      </c>
      <c r="AY12">
        <v>16.863489999999999</v>
      </c>
      <c r="AZ12" s="1">
        <v>7.2309790000000001E-19</v>
      </c>
      <c r="BA12" s="1">
        <v>1.3125880000000001E-15</v>
      </c>
      <c r="BB12">
        <v>0.84532689999999999</v>
      </c>
      <c r="BC12">
        <v>16.786960000000001</v>
      </c>
      <c r="BD12" s="1">
        <v>5.9744720000000003E-19</v>
      </c>
      <c r="BE12" s="1">
        <v>1.084637E-15</v>
      </c>
      <c r="BF12">
        <v>0.84534480000000001</v>
      </c>
      <c r="BG12">
        <v>16.584</v>
      </c>
      <c r="BH12" s="1">
        <v>4.9431949999999996E-19</v>
      </c>
      <c r="BI12" s="1">
        <v>8.9745359999999996E-16</v>
      </c>
      <c r="BJ12">
        <v>0.8453444</v>
      </c>
      <c r="BK12">
        <v>16.451899999999998</v>
      </c>
      <c r="BL12" s="1">
        <v>4.0979879999999998E-19</v>
      </c>
      <c r="BM12" s="1">
        <v>7.4401110000000003E-16</v>
      </c>
      <c r="BN12">
        <v>0.84534149999999997</v>
      </c>
      <c r="BO12">
        <v>16.475819999999999</v>
      </c>
      <c r="BP12" s="1">
        <v>3.3984409999999999E-19</v>
      </c>
      <c r="BQ12" s="1">
        <v>6.1701309999999998E-16</v>
      </c>
      <c r="BR12">
        <v>0.84536040000000001</v>
      </c>
      <c r="BS12">
        <v>16.495760000000001</v>
      </c>
      <c r="BT12" s="1">
        <v>2.8586760000000001E-19</v>
      </c>
      <c r="BU12" s="1">
        <v>5.1931369999999998E-16</v>
      </c>
      <c r="BV12">
        <v>0.84537770000000001</v>
      </c>
      <c r="BW12">
        <v>16.737449999999999</v>
      </c>
      <c r="BX12" s="1">
        <v>2.4698029999999999E-19</v>
      </c>
      <c r="BY12" s="1">
        <v>4.4882609999999995E-16</v>
      </c>
      <c r="BZ12">
        <v>0.84541409999999995</v>
      </c>
      <c r="CA12">
        <v>16.91507</v>
      </c>
      <c r="CB12" s="1">
        <v>2.173379E-19</v>
      </c>
      <c r="CC12" s="1">
        <v>3.9504399999999998E-16</v>
      </c>
      <c r="CD12">
        <v>0.84543420000000002</v>
      </c>
      <c r="CE12">
        <v>16.823039999999999</v>
      </c>
      <c r="CF12" s="1">
        <v>1.921025E-19</v>
      </c>
      <c r="CG12" s="1">
        <v>3.491635E-16</v>
      </c>
      <c r="CH12">
        <v>0.84547119999999998</v>
      </c>
      <c r="CI12">
        <v>16.872170000000001</v>
      </c>
      <c r="CJ12" s="1">
        <v>1.7006979999999999E-19</v>
      </c>
      <c r="CK12" s="1">
        <v>3.091377E-16</v>
      </c>
      <c r="CL12">
        <v>0.84551520000000002</v>
      </c>
      <c r="CM12">
        <v>16.625430000000001</v>
      </c>
      <c r="CN12" s="1">
        <v>1.506065E-19</v>
      </c>
      <c r="CO12" s="1">
        <v>2.7374769999999998E-16</v>
      </c>
      <c r="CP12">
        <v>0.84554569999999996</v>
      </c>
      <c r="CQ12">
        <v>16.516179999999999</v>
      </c>
      <c r="CR12" s="1">
        <v>1.3339349999999999E-19</v>
      </c>
      <c r="CS12" s="1">
        <v>2.4238199999999999E-16</v>
      </c>
      <c r="CT12">
        <v>0.84559379999999995</v>
      </c>
      <c r="CU12">
        <v>16.537970000000001</v>
      </c>
      <c r="CV12" s="1">
        <v>1.099694E-19</v>
      </c>
      <c r="CW12" s="1">
        <v>1.9958970000000001E-16</v>
      </c>
      <c r="CX12">
        <v>0.84562859999999995</v>
      </c>
      <c r="CY12">
        <v>16.624970000000001</v>
      </c>
      <c r="CZ12" s="1">
        <v>9.0075520000000005E-20</v>
      </c>
      <c r="DA12" s="1">
        <v>1.6349910000000001E-16</v>
      </c>
      <c r="DB12">
        <v>0.84565789999999996</v>
      </c>
      <c r="DC12">
        <v>16.976140000000001</v>
      </c>
      <c r="DD12" s="1">
        <v>7.4367360000000005E-20</v>
      </c>
      <c r="DE12" s="1">
        <v>1.3499720000000001E-16</v>
      </c>
      <c r="DF12">
        <v>0.84568529999999997</v>
      </c>
      <c r="DG12">
        <v>17.068519999999999</v>
      </c>
      <c r="DH12" s="1">
        <v>6.1800729999999997E-20</v>
      </c>
      <c r="DI12" s="1">
        <v>1.1219649999999999E-16</v>
      </c>
      <c r="DJ12">
        <v>0.8457076</v>
      </c>
      <c r="DK12">
        <v>17.08858</v>
      </c>
      <c r="DL12" s="1">
        <v>5.1551590000000001E-20</v>
      </c>
      <c r="DM12" s="1">
        <v>9.3592739999999996E-17</v>
      </c>
      <c r="DN12">
        <v>0.8457365</v>
      </c>
      <c r="DO12">
        <v>17.014389999999999</v>
      </c>
      <c r="DP12" s="1">
        <v>4.3212950000000003E-20</v>
      </c>
      <c r="DQ12" s="1">
        <v>7.8457599999999998E-17</v>
      </c>
      <c r="DR12">
        <v>0.84576660000000004</v>
      </c>
      <c r="DS12">
        <v>16.646699999999999</v>
      </c>
      <c r="DT12" s="1">
        <v>3.6374240000000001E-20</v>
      </c>
      <c r="DU12" s="1">
        <v>6.6044270000000005E-17</v>
      </c>
      <c r="DV12">
        <v>0.84577950000000002</v>
      </c>
      <c r="DW12">
        <v>16.562860000000001</v>
      </c>
      <c r="DX12" s="1">
        <v>3.0699039999999997E-20</v>
      </c>
      <c r="DY12" s="1">
        <v>5.5739229999999998E-17</v>
      </c>
      <c r="DZ12">
        <v>0.84582040000000003</v>
      </c>
      <c r="EA12">
        <v>16.575869999999998</v>
      </c>
      <c r="EB12" s="1">
        <v>2.6016600000000001E-20</v>
      </c>
      <c r="EC12" s="1">
        <v>4.7243680000000001E-17</v>
      </c>
      <c r="ED12">
        <v>0.84583039999999998</v>
      </c>
      <c r="EE12">
        <v>16.65767</v>
      </c>
      <c r="EF12" s="1">
        <v>2.2202299999999999E-20</v>
      </c>
      <c r="EG12" s="1">
        <v>4.0325319999999999E-17</v>
      </c>
      <c r="EH12">
        <v>0.84584020000000004</v>
      </c>
      <c r="EI12">
        <v>16.959689999999998</v>
      </c>
      <c r="EJ12" s="1">
        <v>1.9210650000000001E-20</v>
      </c>
      <c r="EK12" s="1">
        <v>3.4897909999999998E-17</v>
      </c>
      <c r="EL12">
        <v>0.84584669999999995</v>
      </c>
      <c r="EM12">
        <v>17.141839999999998</v>
      </c>
      <c r="EN12" s="1">
        <v>1.6773630000000001E-20</v>
      </c>
      <c r="EO12" s="1">
        <v>3.0474149999999997E-17</v>
      </c>
      <c r="EP12">
        <v>0.8458483</v>
      </c>
      <c r="EQ12">
        <v>17.161960000000001</v>
      </c>
      <c r="ER12" s="1">
        <v>1.4695410000000001E-20</v>
      </c>
      <c r="ES12" s="1">
        <v>2.6700149999999999E-17</v>
      </c>
      <c r="ET12">
        <v>0.8458504</v>
      </c>
      <c r="EU12">
        <v>17.07658</v>
      </c>
      <c r="EV12" s="1">
        <v>1.290748E-20</v>
      </c>
      <c r="EW12" s="1">
        <v>2.3453490000000001E-17</v>
      </c>
      <c r="EX12">
        <v>0.84585030000000005</v>
      </c>
      <c r="EY12">
        <v>16.73394</v>
      </c>
      <c r="EZ12" s="1">
        <v>1.134526E-20</v>
      </c>
      <c r="FA12" s="1">
        <v>2.0615109999999999E-17</v>
      </c>
      <c r="FB12">
        <v>0.8458601</v>
      </c>
      <c r="FC12">
        <v>16.599710000000002</v>
      </c>
      <c r="FD12" s="1">
        <v>9.9950580000000002E-21</v>
      </c>
      <c r="FE12" s="1">
        <v>1.816268E-17</v>
      </c>
      <c r="FF12">
        <v>0.84584930000000003</v>
      </c>
      <c r="FG12">
        <v>16.63571</v>
      </c>
      <c r="FH12" s="1">
        <v>8.8034089999999997E-21</v>
      </c>
      <c r="FI12" s="1">
        <v>1.5997839999999999E-17</v>
      </c>
      <c r="FJ12">
        <v>0.84584930000000003</v>
      </c>
      <c r="FK12">
        <v>16.703189999999999</v>
      </c>
      <c r="FL12" s="1">
        <v>7.7595829999999994E-21</v>
      </c>
      <c r="FM12" s="1">
        <v>1.4101830000000001E-17</v>
      </c>
      <c r="FN12">
        <v>0.84585429999999995</v>
      </c>
      <c r="FO12">
        <v>17.030200000000001</v>
      </c>
      <c r="FP12" s="1">
        <v>6.8291050000000001E-21</v>
      </c>
      <c r="FQ12" s="1">
        <v>1.241118E-17</v>
      </c>
      <c r="FR12">
        <v>0.84584179999999998</v>
      </c>
      <c r="FS12">
        <v>17.081</v>
      </c>
      <c r="FT12" s="1">
        <v>6.0112279999999998E-21</v>
      </c>
      <c r="FU12" s="1">
        <v>1.092483E-17</v>
      </c>
      <c r="FV12">
        <v>0.84585200000000005</v>
      </c>
      <c r="FW12">
        <v>16.976880000000001</v>
      </c>
      <c r="FX12" s="1">
        <v>5.2920729999999999E-21</v>
      </c>
      <c r="FY12" s="1">
        <v>9.6184450000000007E-18</v>
      </c>
      <c r="FZ12">
        <v>0.84586320000000004</v>
      </c>
      <c r="GA12">
        <v>16.91639</v>
      </c>
      <c r="GB12" s="1">
        <v>4.6597360000000002E-21</v>
      </c>
      <c r="GC12" s="1">
        <v>8.4694160000000004E-18</v>
      </c>
      <c r="GD12">
        <v>0.8458523</v>
      </c>
      <c r="GE12">
        <v>16.775950000000002</v>
      </c>
      <c r="GF12" s="1">
        <v>4.1049430000000001E-21</v>
      </c>
      <c r="GG12" s="1">
        <v>7.4613559999999994E-18</v>
      </c>
      <c r="GH12">
        <v>0.84586499999999998</v>
      </c>
      <c r="GI12">
        <v>16.80453</v>
      </c>
      <c r="GJ12" s="1">
        <v>3.6182379999999997E-21</v>
      </c>
      <c r="GK12" s="1">
        <v>6.5771440000000003E-18</v>
      </c>
      <c r="GL12">
        <v>0.84586470000000002</v>
      </c>
      <c r="GM12">
        <v>16.834990000000001</v>
      </c>
      <c r="GN12" s="1">
        <v>3.190133E-21</v>
      </c>
      <c r="GO12" s="1">
        <v>5.7991080000000002E-18</v>
      </c>
      <c r="GP12">
        <v>0.84586519999999998</v>
      </c>
      <c r="GQ12">
        <v>16.836600000000001</v>
      </c>
      <c r="GR12" s="1">
        <v>2.8070930000000001E-21</v>
      </c>
      <c r="GS12" s="1">
        <v>5.1026239999999999E-18</v>
      </c>
      <c r="GT12">
        <v>0.84586870000000003</v>
      </c>
      <c r="GU12">
        <v>16.809950000000001</v>
      </c>
      <c r="GV12" s="1">
        <v>2.4543870000000001E-21</v>
      </c>
      <c r="GW12" s="1">
        <v>4.4611809999999998E-18</v>
      </c>
      <c r="GX12">
        <v>0.8458852</v>
      </c>
      <c r="GY12">
        <v>17.052790000000002</v>
      </c>
      <c r="GZ12" s="1">
        <v>2.1400170000000001E-21</v>
      </c>
      <c r="HA12" s="1">
        <v>3.8900300000000001E-18</v>
      </c>
      <c r="HB12">
        <v>0.84590180000000004</v>
      </c>
      <c r="HC12">
        <v>17.207419999999999</v>
      </c>
      <c r="HD12" s="1">
        <v>1.866851E-21</v>
      </c>
      <c r="HE12" s="1">
        <v>3.3934539999999998E-18</v>
      </c>
      <c r="HF12">
        <v>0.84591950000000005</v>
      </c>
      <c r="HG12">
        <v>17.213660000000001</v>
      </c>
      <c r="HH12" s="1">
        <v>1.628656E-21</v>
      </c>
      <c r="HI12" s="1">
        <v>2.9605589999999999E-18</v>
      </c>
      <c r="HJ12">
        <v>0.84592619999999996</v>
      </c>
      <c r="HK12">
        <v>16.88973</v>
      </c>
      <c r="HL12" s="1">
        <v>1.423062E-21</v>
      </c>
      <c r="HM12" s="1">
        <v>2.5869550000000002E-18</v>
      </c>
      <c r="HN12">
        <v>0.84595960000000003</v>
      </c>
      <c r="HO12">
        <v>16.74165</v>
      </c>
      <c r="HP12" s="1">
        <v>1.2449110000000001E-21</v>
      </c>
      <c r="HQ12" s="1">
        <v>2.2632360000000002E-18</v>
      </c>
      <c r="HR12">
        <v>0.8459721</v>
      </c>
      <c r="HS12">
        <v>16.770340000000001</v>
      </c>
      <c r="HT12" s="1">
        <v>1.090557E-21</v>
      </c>
      <c r="HU12" s="1">
        <v>1.9826900000000001E-18</v>
      </c>
      <c r="HV12">
        <v>0.84598519999999999</v>
      </c>
      <c r="HW12">
        <v>16.783799999999999</v>
      </c>
      <c r="HX12" s="1">
        <v>9.5719290000000007E-22</v>
      </c>
      <c r="HY12" s="1">
        <v>1.7403160000000002E-18</v>
      </c>
      <c r="HZ12">
        <v>0.84600220000000004</v>
      </c>
      <c r="IA12">
        <v>17.055240000000001</v>
      </c>
      <c r="IB12" s="1">
        <v>8.3885729999999997E-22</v>
      </c>
      <c r="IC12" s="1">
        <v>1.5251880000000001E-18</v>
      </c>
      <c r="ID12">
        <v>0.84603419999999996</v>
      </c>
      <c r="IE12">
        <v>17.160799999999998</v>
      </c>
      <c r="IF12" s="1">
        <v>7.3560300000000002E-22</v>
      </c>
      <c r="IG12" s="1">
        <v>1.337489E-18</v>
      </c>
      <c r="IH12">
        <v>0.84605189999999997</v>
      </c>
      <c r="II12">
        <v>17.142130000000002</v>
      </c>
      <c r="IJ12" s="1">
        <v>6.4597250000000004E-22</v>
      </c>
      <c r="IK12" s="1">
        <v>1.1745959999999999E-18</v>
      </c>
      <c r="IL12">
        <v>0.84607319999999997</v>
      </c>
      <c r="IM12">
        <v>17.116689999999998</v>
      </c>
      <c r="IN12" s="1">
        <v>5.6819970000000003E-22</v>
      </c>
      <c r="IO12" s="1">
        <v>1.033193E-18</v>
      </c>
      <c r="IP12">
        <v>0.84608950000000005</v>
      </c>
      <c r="IQ12">
        <v>16.851489999999998</v>
      </c>
      <c r="IR12" s="1">
        <v>5.0081309999999998E-22</v>
      </c>
      <c r="IS12" s="1">
        <v>9.107372E-19</v>
      </c>
      <c r="IT12">
        <v>0.84611550000000002</v>
      </c>
      <c r="IU12">
        <v>16.841259999999998</v>
      </c>
      <c r="IV12" s="1">
        <v>4.4224880000000002E-22</v>
      </c>
      <c r="IW12" s="1">
        <v>8.0422630000000003E-19</v>
      </c>
      <c r="IX12">
        <v>0.84613190000000005</v>
      </c>
      <c r="IY12">
        <v>16.866790000000002</v>
      </c>
      <c r="IZ12" s="1">
        <v>3.9036960000000001E-22</v>
      </c>
      <c r="JA12" s="1">
        <v>7.0992710000000001E-19</v>
      </c>
      <c r="JB12">
        <v>0.84615549999999995</v>
      </c>
      <c r="JC12">
        <v>16.922149999999998</v>
      </c>
      <c r="JD12" s="1">
        <v>3.4661100000000002E-22</v>
      </c>
      <c r="JE12" s="1">
        <v>6.3044880000000003E-19</v>
      </c>
      <c r="JF12">
        <v>0.84618629999999995</v>
      </c>
      <c r="JG12">
        <v>17.225059999999999</v>
      </c>
      <c r="JH12" s="1">
        <v>3.1020130000000001E-22</v>
      </c>
      <c r="JI12" s="1">
        <v>5.6430060000000003E-19</v>
      </c>
      <c r="JJ12">
        <v>0.84618530000000003</v>
      </c>
      <c r="JK12">
        <v>17.325209999999998</v>
      </c>
      <c r="JL12" s="1">
        <v>2.791569E-22</v>
      </c>
      <c r="JM12" s="1">
        <v>5.078631E-19</v>
      </c>
      <c r="JN12">
        <v>0.84619920000000004</v>
      </c>
      <c r="JO12">
        <v>17.283069999999999</v>
      </c>
      <c r="JP12" s="1">
        <v>2.5172619999999999E-22</v>
      </c>
      <c r="JQ12" s="1">
        <v>4.5797979999999997E-19</v>
      </c>
      <c r="JR12">
        <v>0.84622280000000005</v>
      </c>
      <c r="JS12">
        <v>17.109300000000001</v>
      </c>
      <c r="JT12" s="1">
        <v>2.2722039999999998E-22</v>
      </c>
      <c r="JU12" s="1">
        <v>4.1341509999999998E-19</v>
      </c>
      <c r="JV12">
        <v>0.84621599999999997</v>
      </c>
      <c r="JW12">
        <v>16.931470000000001</v>
      </c>
      <c r="JX12" s="1">
        <v>2.0587529999999999E-22</v>
      </c>
      <c r="JY12" s="1">
        <v>3.7460349999999999E-19</v>
      </c>
      <c r="JZ12">
        <v>0.84623440000000005</v>
      </c>
      <c r="KA12">
        <v>16.875800000000002</v>
      </c>
      <c r="KB12" s="1">
        <v>1.86721E-22</v>
      </c>
      <c r="KC12" s="1">
        <v>3.3976960000000001E-19</v>
      </c>
      <c r="KD12">
        <v>0.84625649999999997</v>
      </c>
      <c r="KE12">
        <v>16.906949999999998</v>
      </c>
      <c r="KF12" s="1">
        <v>1.6958769999999999E-22</v>
      </c>
      <c r="KG12" s="1">
        <v>3.0860010000000002E-19</v>
      </c>
      <c r="KH12">
        <v>0.84626259999999998</v>
      </c>
      <c r="KI12">
        <v>16.940740000000002</v>
      </c>
      <c r="KJ12" s="1">
        <v>1.5394630000000001E-22</v>
      </c>
      <c r="KK12" s="1">
        <v>2.8013550000000001E-19</v>
      </c>
      <c r="KL12">
        <v>0.84626780000000001</v>
      </c>
      <c r="KM12">
        <v>17.260200000000001</v>
      </c>
      <c r="KN12" s="1">
        <v>1.3979309999999999E-22</v>
      </c>
      <c r="KO12" s="1">
        <v>2.5438050000000001E-19</v>
      </c>
      <c r="KP12">
        <v>0.84628060000000005</v>
      </c>
      <c r="KQ12">
        <v>17.351590000000002</v>
      </c>
      <c r="KR12" s="1">
        <v>1.2682620000000001E-22</v>
      </c>
      <c r="KS12" s="1">
        <v>2.3078829999999998E-19</v>
      </c>
      <c r="KT12">
        <v>0.84630749999999999</v>
      </c>
      <c r="KU12">
        <v>17.367509999999999</v>
      </c>
      <c r="KV12" s="1">
        <v>1.1521E-22</v>
      </c>
      <c r="KW12" s="1">
        <v>2.096453E-19</v>
      </c>
      <c r="KX12">
        <v>0.84632719999999995</v>
      </c>
      <c r="KY12">
        <v>17.294270000000001</v>
      </c>
      <c r="KZ12" s="1">
        <v>1.047941E-22</v>
      </c>
      <c r="LA12" s="1">
        <v>1.907035E-19</v>
      </c>
      <c r="LB12">
        <v>0.84632890000000005</v>
      </c>
      <c r="LC12">
        <v>17.00554</v>
      </c>
      <c r="LD12" s="1">
        <v>9.5483320000000006E-23</v>
      </c>
      <c r="LE12" s="1">
        <v>1.7376670000000001E-19</v>
      </c>
      <c r="LF12">
        <v>0.84635559999999999</v>
      </c>
      <c r="LG12">
        <v>16.913709999999998</v>
      </c>
      <c r="LH12" s="1">
        <v>8.6962479999999998E-23</v>
      </c>
      <c r="LI12" s="1">
        <v>1.582579E-19</v>
      </c>
      <c r="LJ12">
        <v>0.84635130000000003</v>
      </c>
      <c r="LK12">
        <v>16.923670000000001</v>
      </c>
      <c r="LL12" s="1">
        <v>7.9323219999999999E-23</v>
      </c>
      <c r="LM12" s="1">
        <v>1.4435259999999999E-19</v>
      </c>
      <c r="LN12">
        <v>0.8463735</v>
      </c>
      <c r="LO12">
        <v>17.011880000000001</v>
      </c>
      <c r="LP12" s="1">
        <v>7.2580059999999997E-23</v>
      </c>
      <c r="LQ12" s="1">
        <v>1.3210300000000001E-19</v>
      </c>
      <c r="LR12">
        <v>0.84638769999999997</v>
      </c>
      <c r="LS12">
        <v>17.40804</v>
      </c>
      <c r="LT12" s="1">
        <v>6.7135309999999996E-23</v>
      </c>
      <c r="LU12" s="1">
        <v>1.2220630000000001E-19</v>
      </c>
      <c r="LV12">
        <v>0.84639019999999998</v>
      </c>
      <c r="LW12">
        <v>17.498100000000001</v>
      </c>
      <c r="LX12" s="1">
        <v>6.233461E-23</v>
      </c>
      <c r="LY12" s="1">
        <v>1.1347610000000001E-19</v>
      </c>
      <c r="LZ12">
        <v>0.84639600000000004</v>
      </c>
      <c r="MA12">
        <v>17.47926</v>
      </c>
      <c r="MB12" s="1">
        <v>5.779984E-23</v>
      </c>
      <c r="MC12" s="1">
        <v>1.052185E-19</v>
      </c>
      <c r="MD12">
        <v>0.84642110000000004</v>
      </c>
      <c r="ME12">
        <v>17.42755</v>
      </c>
      <c r="MF12" s="1">
        <v>5.3668510000000003E-23</v>
      </c>
      <c r="MG12" s="1">
        <v>9.7697730000000005E-20</v>
      </c>
      <c r="MH12">
        <v>0.84642189999999995</v>
      </c>
      <c r="MI12">
        <v>17.099989999999998</v>
      </c>
      <c r="MJ12" s="1">
        <v>5.0007280000000001E-23</v>
      </c>
      <c r="MK12" s="1">
        <v>9.1037239999999995E-20</v>
      </c>
      <c r="ML12">
        <v>0.84642879999999998</v>
      </c>
      <c r="MM12">
        <v>17.03876</v>
      </c>
      <c r="MN12" s="1">
        <v>4.6649040000000002E-23</v>
      </c>
      <c r="MO12" s="1">
        <v>8.4926910000000005E-20</v>
      </c>
      <c r="MP12">
        <v>0.84643380000000001</v>
      </c>
      <c r="MQ12">
        <v>17.00028</v>
      </c>
      <c r="MR12" s="1">
        <v>4.346933E-23</v>
      </c>
      <c r="MS12" s="1">
        <v>7.9136499999999998E-20</v>
      </c>
      <c r="MT12">
        <v>0.84643999999999997</v>
      </c>
      <c r="MU12">
        <v>16.984470000000002</v>
      </c>
      <c r="MV12" s="1">
        <v>4.056587E-23</v>
      </c>
      <c r="MW12" s="1">
        <v>7.3850899999999997E-20</v>
      </c>
      <c r="MX12">
        <v>0.84644680000000005</v>
      </c>
      <c r="MY12">
        <v>17.055430000000001</v>
      </c>
      <c r="MZ12" s="1">
        <v>3.7770799999999998E-23</v>
      </c>
      <c r="NA12" s="1">
        <v>6.8758039999999996E-20</v>
      </c>
      <c r="NB12">
        <v>0.84646120000000002</v>
      </c>
      <c r="NC12">
        <v>17.265239999999999</v>
      </c>
      <c r="ND12" s="1">
        <v>3.5177670000000002E-23</v>
      </c>
      <c r="NE12" s="1">
        <v>6.4038969999999998E-20</v>
      </c>
      <c r="NF12">
        <v>0.84646350000000004</v>
      </c>
      <c r="NG12">
        <v>17.4087</v>
      </c>
      <c r="NH12" s="1">
        <v>3.2776559999999998E-23</v>
      </c>
      <c r="NI12" s="1">
        <v>5.9667810000000005E-20</v>
      </c>
      <c r="NJ12">
        <v>0.84647470000000002</v>
      </c>
      <c r="NK12">
        <v>17.19247</v>
      </c>
      <c r="NL12" s="1">
        <v>3.0598070000000001E-23</v>
      </c>
      <c r="NM12" s="1">
        <v>5.570256E-20</v>
      </c>
      <c r="NN12">
        <v>0.84648380000000001</v>
      </c>
      <c r="NO12">
        <v>17.042539999999999</v>
      </c>
      <c r="NP12" s="1">
        <v>2.858295E-23</v>
      </c>
      <c r="NQ12" s="1">
        <v>5.2036449999999999E-20</v>
      </c>
      <c r="NR12">
        <v>0.84649850000000004</v>
      </c>
      <c r="NS12">
        <v>17.035250000000001</v>
      </c>
      <c r="NT12" s="1">
        <v>2.6682840000000001E-23</v>
      </c>
      <c r="NU12" s="1">
        <v>4.8576709999999999E-20</v>
      </c>
      <c r="NV12">
        <v>0.84650289999999995</v>
      </c>
      <c r="NW12">
        <v>17.018260000000001</v>
      </c>
      <c r="NX12" s="1">
        <v>2.4932420000000001E-23</v>
      </c>
      <c r="NY12" s="1">
        <v>4.5389290000000003E-20</v>
      </c>
      <c r="NZ12">
        <v>0.84651739999999998</v>
      </c>
      <c r="OA12">
        <v>17.026730000000001</v>
      </c>
      <c r="OB12" s="1">
        <v>2.3332790000000001E-23</v>
      </c>
      <c r="OC12" s="1">
        <v>4.2478139999999998E-20</v>
      </c>
      <c r="OD12">
        <v>0.84653500000000004</v>
      </c>
      <c r="OE12">
        <v>17.3583</v>
      </c>
      <c r="OF12" s="1">
        <v>2.1792980000000001E-23</v>
      </c>
      <c r="OG12" s="1">
        <v>3.9675479999999998E-20</v>
      </c>
      <c r="OH12">
        <v>0.84653820000000002</v>
      </c>
      <c r="OI12">
        <v>17.474930000000001</v>
      </c>
      <c r="OJ12" s="1">
        <v>2.041004E-23</v>
      </c>
      <c r="OK12" s="1">
        <v>3.7157790000000002E-20</v>
      </c>
    </row>
    <row r="13" spans="1:401" s="3" customFormat="1" x14ac:dyDescent="0.35">
      <c r="A13">
        <v>13</v>
      </c>
      <c r="B13" t="s">
        <v>4</v>
      </c>
      <c r="C13" t="s">
        <v>5</v>
      </c>
      <c r="D13" t="s">
        <v>17</v>
      </c>
      <c r="E13">
        <v>731.47130000000004</v>
      </c>
      <c r="F13">
        <v>0.86197469999999998</v>
      </c>
      <c r="G13">
        <v>16.414149999999999</v>
      </c>
      <c r="H13" s="1">
        <v>2.8204970000000001E-6</v>
      </c>
      <c r="I13">
        <v>2.3241999999999998E-3</v>
      </c>
      <c r="J13">
        <v>0.86200690000000002</v>
      </c>
      <c r="K13">
        <v>16.478179999999998</v>
      </c>
      <c r="L13" s="1">
        <v>5.1297039999999996E-10</v>
      </c>
      <c r="M13" s="1">
        <v>4.2227620000000003E-7</v>
      </c>
      <c r="N13">
        <v>0.86201609999999995</v>
      </c>
      <c r="O13">
        <v>16.446650000000002</v>
      </c>
      <c r="P13" s="1">
        <v>9.7993610000000001E-14</v>
      </c>
      <c r="Q13" s="1">
        <v>8.0248969999999994E-11</v>
      </c>
      <c r="R13">
        <v>0.86201150000000004</v>
      </c>
      <c r="S13">
        <v>16.43178</v>
      </c>
      <c r="T13" s="1">
        <v>5.825827E-17</v>
      </c>
      <c r="U13" s="1">
        <v>7.2073319999999998E-14</v>
      </c>
      <c r="V13">
        <v>0.86201340000000004</v>
      </c>
      <c r="W13">
        <v>16.544779999999999</v>
      </c>
      <c r="X13" s="1">
        <v>3.935247E-17</v>
      </c>
      <c r="Y13" s="1">
        <v>5.3588789999999999E-14</v>
      </c>
      <c r="Z13">
        <v>0.86201220000000001</v>
      </c>
      <c r="AA13">
        <v>16.476710000000001</v>
      </c>
      <c r="AB13" s="1">
        <v>3.1596930000000002E-17</v>
      </c>
      <c r="AC13" s="1">
        <v>4.3030329999999998E-14</v>
      </c>
      <c r="AD13">
        <v>0.8620082</v>
      </c>
      <c r="AE13">
        <v>16.448519999999998</v>
      </c>
      <c r="AF13" s="1">
        <v>2.528603E-17</v>
      </c>
      <c r="AG13" s="1">
        <v>3.4436909999999997E-14</v>
      </c>
      <c r="AH13">
        <v>0.862008</v>
      </c>
      <c r="AI13">
        <v>16.485980000000001</v>
      </c>
      <c r="AJ13" s="1">
        <v>2.0293339999999999E-17</v>
      </c>
      <c r="AK13" s="1">
        <v>2.7640159999999999E-14</v>
      </c>
      <c r="AL13">
        <v>0.86199130000000002</v>
      </c>
      <c r="AM13">
        <v>16.54748</v>
      </c>
      <c r="AN13" s="1">
        <v>1.637119E-17</v>
      </c>
      <c r="AO13" s="1">
        <v>2.2301849999999999E-14</v>
      </c>
      <c r="AP13">
        <v>0.8619888</v>
      </c>
      <c r="AQ13">
        <v>16.865790000000001</v>
      </c>
      <c r="AR13" s="1">
        <v>1.334965E-17</v>
      </c>
      <c r="AS13" s="1">
        <v>1.8189159999999999E-14</v>
      </c>
      <c r="AT13">
        <v>0.86198649999999999</v>
      </c>
      <c r="AU13">
        <v>17.013819999999999</v>
      </c>
      <c r="AV13" s="1">
        <v>1.0961159999999999E-17</v>
      </c>
      <c r="AW13" s="1">
        <v>1.4935659999999999E-14</v>
      </c>
      <c r="AX13">
        <v>0.86200860000000001</v>
      </c>
      <c r="AY13">
        <v>16.91583</v>
      </c>
      <c r="AZ13" s="1">
        <v>9.0324780000000002E-18</v>
      </c>
      <c r="BA13" s="1">
        <v>1.230845E-14</v>
      </c>
      <c r="BB13">
        <v>0.86201159999999999</v>
      </c>
      <c r="BC13">
        <v>16.835909999999998</v>
      </c>
      <c r="BD13" s="1">
        <v>7.4644319999999999E-18</v>
      </c>
      <c r="BE13" s="1">
        <v>1.0172749999999999E-14</v>
      </c>
      <c r="BF13">
        <v>0.86201499999999998</v>
      </c>
      <c r="BG13">
        <v>16.609649999999998</v>
      </c>
      <c r="BH13" s="1">
        <v>6.1764530000000001E-18</v>
      </c>
      <c r="BI13" s="1">
        <v>8.4178819999999999E-15</v>
      </c>
      <c r="BJ13">
        <v>0.86203600000000002</v>
      </c>
      <c r="BK13">
        <v>16.455690000000001</v>
      </c>
      <c r="BL13" s="1">
        <v>5.1205010000000001E-18</v>
      </c>
      <c r="BM13" s="1">
        <v>6.9787469999999998E-15</v>
      </c>
      <c r="BN13">
        <v>0.86203070000000004</v>
      </c>
      <c r="BO13">
        <v>16.480170000000001</v>
      </c>
      <c r="BP13" s="1">
        <v>4.2471279999999997E-18</v>
      </c>
      <c r="BQ13" s="1">
        <v>5.7885579999999999E-15</v>
      </c>
      <c r="BR13">
        <v>0.86203589999999997</v>
      </c>
      <c r="BS13">
        <v>16.500509999999998</v>
      </c>
      <c r="BT13" s="1">
        <v>3.5818929999999997E-18</v>
      </c>
      <c r="BU13" s="1">
        <v>4.8836680000000003E-15</v>
      </c>
      <c r="BV13">
        <v>0.86208359999999995</v>
      </c>
      <c r="BW13">
        <v>16.763369999999998</v>
      </c>
      <c r="BX13" s="1">
        <v>3.1008440000000002E-18</v>
      </c>
      <c r="BY13" s="1">
        <v>4.2287840000000001E-15</v>
      </c>
      <c r="BZ13">
        <v>0.86211309999999997</v>
      </c>
      <c r="CA13">
        <v>16.95917</v>
      </c>
      <c r="CB13" s="1">
        <v>2.7308099999999999E-18</v>
      </c>
      <c r="CC13" s="1">
        <v>3.7245219999999997E-15</v>
      </c>
      <c r="CD13">
        <v>0.86218150000000005</v>
      </c>
      <c r="CE13">
        <v>16.87041</v>
      </c>
      <c r="CF13" s="1">
        <v>2.414778E-18</v>
      </c>
      <c r="CG13" s="1">
        <v>3.2933819999999999E-15</v>
      </c>
      <c r="CH13">
        <v>0.86224020000000001</v>
      </c>
      <c r="CI13">
        <v>16.911249999999999</v>
      </c>
      <c r="CJ13" s="1">
        <v>2.1391019999999998E-18</v>
      </c>
      <c r="CK13" s="1">
        <v>2.9175019999999998E-15</v>
      </c>
      <c r="CL13">
        <v>0.86228190000000005</v>
      </c>
      <c r="CM13">
        <v>16.65192</v>
      </c>
      <c r="CN13" s="1">
        <v>1.8945779999999999E-18</v>
      </c>
      <c r="CO13" s="1">
        <v>2.583922E-15</v>
      </c>
      <c r="CP13">
        <v>0.86236630000000003</v>
      </c>
      <c r="CQ13">
        <v>16.519780000000001</v>
      </c>
      <c r="CR13" s="1">
        <v>1.6753000000000001E-18</v>
      </c>
      <c r="CS13" s="1">
        <v>2.2840890000000002E-15</v>
      </c>
      <c r="CT13">
        <v>0.86241190000000001</v>
      </c>
      <c r="CU13">
        <v>16.542670000000001</v>
      </c>
      <c r="CV13" s="1">
        <v>1.374892E-18</v>
      </c>
      <c r="CW13" s="1">
        <v>1.8733840000000002E-15</v>
      </c>
      <c r="CX13">
        <v>0.86248800000000003</v>
      </c>
      <c r="CY13">
        <v>16.63411</v>
      </c>
      <c r="CZ13" s="1">
        <v>1.127363E-18</v>
      </c>
      <c r="DA13" s="1">
        <v>1.536213E-15</v>
      </c>
      <c r="DB13">
        <v>0.86252680000000004</v>
      </c>
      <c r="DC13">
        <v>17.015820000000001</v>
      </c>
      <c r="DD13" s="1">
        <v>9.3142049999999992E-19</v>
      </c>
      <c r="DE13" s="1">
        <v>1.2692409999999999E-15</v>
      </c>
      <c r="DF13">
        <v>0.86256650000000001</v>
      </c>
      <c r="DG13">
        <v>17.123950000000001</v>
      </c>
      <c r="DH13" s="1">
        <v>7.7449630000000002E-19</v>
      </c>
      <c r="DI13" s="1">
        <v>1.0554679999999999E-15</v>
      </c>
      <c r="DJ13">
        <v>0.86262519999999998</v>
      </c>
      <c r="DK13">
        <v>17.146840000000001</v>
      </c>
      <c r="DL13" s="1">
        <v>6.4644639999999998E-19</v>
      </c>
      <c r="DM13" s="1">
        <v>8.8098250000000001E-16</v>
      </c>
      <c r="DN13">
        <v>0.86266279999999995</v>
      </c>
      <c r="DO13">
        <v>17.067720000000001</v>
      </c>
      <c r="DP13" s="1">
        <v>5.4214760000000004E-19</v>
      </c>
      <c r="DQ13" s="1">
        <v>7.3885549999999996E-16</v>
      </c>
      <c r="DR13">
        <v>0.86270720000000001</v>
      </c>
      <c r="DS13">
        <v>16.670089999999998</v>
      </c>
      <c r="DT13" s="1">
        <v>4.5662860000000002E-19</v>
      </c>
      <c r="DU13" s="1">
        <v>6.2230900000000003E-16</v>
      </c>
      <c r="DV13">
        <v>0.86276900000000001</v>
      </c>
      <c r="DW13">
        <v>16.565429999999999</v>
      </c>
      <c r="DX13" s="1">
        <v>3.8549519999999998E-19</v>
      </c>
      <c r="DY13" s="1">
        <v>5.253656E-16</v>
      </c>
      <c r="DZ13">
        <v>0.86278999999999995</v>
      </c>
      <c r="EA13">
        <v>16.578579999999999</v>
      </c>
      <c r="EB13" s="1">
        <v>3.2689359999999999E-19</v>
      </c>
      <c r="EC13" s="1">
        <v>4.4554060000000003E-16</v>
      </c>
      <c r="ED13">
        <v>0.86282309999999995</v>
      </c>
      <c r="EE13">
        <v>16.66422</v>
      </c>
      <c r="EF13" s="1">
        <v>2.7932230000000001E-19</v>
      </c>
      <c r="EG13" s="1">
        <v>3.8074719999999999E-16</v>
      </c>
      <c r="EH13">
        <v>0.86284240000000001</v>
      </c>
      <c r="EI13">
        <v>16.990880000000001</v>
      </c>
      <c r="EJ13" s="1">
        <v>2.4189210000000002E-19</v>
      </c>
      <c r="EK13" s="1">
        <v>3.2976179999999998E-16</v>
      </c>
      <c r="EL13">
        <v>0.86287590000000003</v>
      </c>
      <c r="EM13">
        <v>17.19624</v>
      </c>
      <c r="EN13" s="1">
        <v>2.1134290000000001E-19</v>
      </c>
      <c r="EO13" s="1">
        <v>2.8813870000000002E-16</v>
      </c>
      <c r="EP13">
        <v>0.862873</v>
      </c>
      <c r="EQ13">
        <v>17.22176</v>
      </c>
      <c r="ER13" s="1">
        <v>1.8519710000000001E-19</v>
      </c>
      <c r="ES13" s="1">
        <v>2.524984E-16</v>
      </c>
      <c r="ET13">
        <v>0.86287309999999995</v>
      </c>
      <c r="EU13">
        <v>17.131329999999998</v>
      </c>
      <c r="EV13" s="1">
        <v>1.6270410000000001E-19</v>
      </c>
      <c r="EW13" s="1">
        <v>2.2184509999999999E-16</v>
      </c>
      <c r="EX13">
        <v>0.86287570000000002</v>
      </c>
      <c r="EY13">
        <v>16.76172</v>
      </c>
      <c r="EZ13" s="1">
        <v>1.4300990000000001E-19</v>
      </c>
      <c r="FA13" s="1">
        <v>1.949979E-16</v>
      </c>
      <c r="FB13">
        <v>0.86287100000000005</v>
      </c>
      <c r="FC13">
        <v>16.6007</v>
      </c>
      <c r="FD13" s="1">
        <v>1.2599040000000001E-19</v>
      </c>
      <c r="FE13" s="1">
        <v>1.7179900000000001E-16</v>
      </c>
      <c r="FF13">
        <v>0.86287270000000005</v>
      </c>
      <c r="FG13">
        <v>16.637599999999999</v>
      </c>
      <c r="FH13" s="1">
        <v>1.109902E-19</v>
      </c>
      <c r="FI13" s="1">
        <v>1.5134749999999999E-16</v>
      </c>
      <c r="FJ13">
        <v>0.8628517</v>
      </c>
      <c r="FK13">
        <v>16.710239999999999</v>
      </c>
      <c r="FL13" s="1">
        <v>9.7809910000000005E-20</v>
      </c>
      <c r="FM13" s="1">
        <v>1.333832E-16</v>
      </c>
      <c r="FN13">
        <v>0.86285540000000005</v>
      </c>
      <c r="FO13">
        <v>17.062429999999999</v>
      </c>
      <c r="FP13" s="1">
        <v>8.6082129999999997E-20</v>
      </c>
      <c r="FQ13" s="1">
        <v>1.173927E-16</v>
      </c>
      <c r="FR13">
        <v>0.86287000000000003</v>
      </c>
      <c r="FS13">
        <v>17.128129999999999</v>
      </c>
      <c r="FT13" s="1">
        <v>7.5774530000000002E-20</v>
      </c>
      <c r="FU13" s="1">
        <v>1.0333889999999999E-16</v>
      </c>
      <c r="FV13">
        <v>0.86287530000000001</v>
      </c>
      <c r="FW13">
        <v>17.012589999999999</v>
      </c>
      <c r="FX13" s="1">
        <v>6.6714930000000002E-20</v>
      </c>
      <c r="FY13" s="1">
        <v>9.0988060000000005E-17</v>
      </c>
      <c r="FZ13">
        <v>0.86287519999999995</v>
      </c>
      <c r="GA13">
        <v>16.949470000000002</v>
      </c>
      <c r="GB13" s="1">
        <v>5.8743059999999997E-20</v>
      </c>
      <c r="GC13" s="1">
        <v>8.0118889999999998E-17</v>
      </c>
      <c r="GD13">
        <v>0.86287510000000001</v>
      </c>
      <c r="GE13">
        <v>16.79006</v>
      </c>
      <c r="GF13" s="1">
        <v>5.1750009999999998E-20</v>
      </c>
      <c r="GG13" s="1">
        <v>7.0584019999999996E-17</v>
      </c>
      <c r="GH13">
        <v>0.86287460000000005</v>
      </c>
      <c r="GI13">
        <v>16.819469999999999</v>
      </c>
      <c r="GJ13" s="1">
        <v>4.5616439999999997E-20</v>
      </c>
      <c r="GK13" s="1">
        <v>6.2220999999999996E-17</v>
      </c>
      <c r="GL13">
        <v>0.86287570000000002</v>
      </c>
      <c r="GM13">
        <v>16.8522</v>
      </c>
      <c r="GN13" s="1">
        <v>4.0221810000000001E-20</v>
      </c>
      <c r="GO13" s="1">
        <v>5.4864449999999999E-17</v>
      </c>
      <c r="GP13">
        <v>0.86287610000000003</v>
      </c>
      <c r="GQ13">
        <v>16.85426</v>
      </c>
      <c r="GR13" s="1">
        <v>3.5374300000000002E-20</v>
      </c>
      <c r="GS13" s="1">
        <v>4.825165E-17</v>
      </c>
      <c r="GT13">
        <v>0.86290270000000002</v>
      </c>
      <c r="GU13">
        <v>16.824310000000001</v>
      </c>
      <c r="GV13" s="1">
        <v>3.0920169999999998E-20</v>
      </c>
      <c r="GW13" s="1">
        <v>4.2175019999999999E-17</v>
      </c>
      <c r="GX13">
        <v>0.86292570000000002</v>
      </c>
      <c r="GY13">
        <v>17.083089999999999</v>
      </c>
      <c r="GZ13" s="1">
        <v>2.6964970000000001E-20</v>
      </c>
      <c r="HA13" s="1">
        <v>3.6783150000000003E-17</v>
      </c>
      <c r="HB13">
        <v>0.86294800000000005</v>
      </c>
      <c r="HC13">
        <v>17.25695</v>
      </c>
      <c r="HD13" s="1">
        <v>2.3524380000000001E-20</v>
      </c>
      <c r="HE13" s="1">
        <v>3.2089270000000003E-17</v>
      </c>
      <c r="HF13">
        <v>0.86299559999999997</v>
      </c>
      <c r="HG13">
        <v>17.266950000000001</v>
      </c>
      <c r="HH13" s="1">
        <v>2.052936E-20</v>
      </c>
      <c r="HI13" s="1">
        <v>2.8005029999999999E-17</v>
      </c>
      <c r="HJ13">
        <v>0.86300710000000003</v>
      </c>
      <c r="HK13">
        <v>16.924440000000001</v>
      </c>
      <c r="HL13" s="1">
        <v>1.7939050000000001E-20</v>
      </c>
      <c r="HM13" s="1">
        <v>2.4471930000000001E-17</v>
      </c>
      <c r="HN13">
        <v>0.86303280000000004</v>
      </c>
      <c r="HO13">
        <v>16.744779999999999</v>
      </c>
      <c r="HP13" s="1">
        <v>1.5697889999999999E-20</v>
      </c>
      <c r="HQ13" s="1">
        <v>2.1415669999999998E-17</v>
      </c>
      <c r="HR13">
        <v>0.86307370000000005</v>
      </c>
      <c r="HS13">
        <v>16.775400000000001</v>
      </c>
      <c r="HT13" s="1">
        <v>1.375482E-20</v>
      </c>
      <c r="HU13" s="1">
        <v>1.8765670000000001E-17</v>
      </c>
      <c r="HV13">
        <v>0.86308810000000002</v>
      </c>
      <c r="HW13">
        <v>16.78969</v>
      </c>
      <c r="HX13" s="1">
        <v>1.2073940000000001E-20</v>
      </c>
      <c r="HY13" s="1">
        <v>1.6472929999999999E-17</v>
      </c>
      <c r="HZ13">
        <v>0.86311450000000001</v>
      </c>
      <c r="IA13">
        <v>17.078150000000001</v>
      </c>
      <c r="IB13" s="1">
        <v>1.058253E-20</v>
      </c>
      <c r="IC13" s="1">
        <v>1.443815E-17</v>
      </c>
      <c r="ID13">
        <v>0.86315799999999998</v>
      </c>
      <c r="IE13">
        <v>17.202750000000002</v>
      </c>
      <c r="IF13" s="1">
        <v>9.2827430000000005E-21</v>
      </c>
      <c r="IG13" s="1">
        <v>1.266516E-17</v>
      </c>
      <c r="IH13">
        <v>0.86318300000000003</v>
      </c>
      <c r="II13">
        <v>17.187049999999999</v>
      </c>
      <c r="IJ13" s="1">
        <v>8.1544950000000003E-21</v>
      </c>
      <c r="IK13" s="1">
        <v>1.112625E-17</v>
      </c>
      <c r="IL13">
        <v>0.86324009999999995</v>
      </c>
      <c r="IM13">
        <v>17.154820000000001</v>
      </c>
      <c r="IN13" s="1">
        <v>7.1743760000000003E-21</v>
      </c>
      <c r="IO13" s="1">
        <v>9.789333E-18</v>
      </c>
      <c r="IP13">
        <v>0.8632609</v>
      </c>
      <c r="IQ13">
        <v>16.873550000000002</v>
      </c>
      <c r="IR13" s="1">
        <v>6.3264169999999999E-21</v>
      </c>
      <c r="IS13" s="1">
        <v>8.6327239999999994E-18</v>
      </c>
      <c r="IT13">
        <v>0.86329880000000003</v>
      </c>
      <c r="IU13">
        <v>16.848680000000002</v>
      </c>
      <c r="IV13" s="1">
        <v>5.5874719999999997E-21</v>
      </c>
      <c r="IW13" s="1">
        <v>7.6243950000000002E-18</v>
      </c>
      <c r="IX13">
        <v>0.86334239999999995</v>
      </c>
      <c r="IY13">
        <v>16.877739999999999</v>
      </c>
      <c r="IZ13" s="1">
        <v>4.9337889999999998E-21</v>
      </c>
      <c r="JA13" s="1">
        <v>6.7327879999999998E-18</v>
      </c>
      <c r="JB13">
        <v>0.8633596</v>
      </c>
      <c r="JC13">
        <v>16.934360000000002</v>
      </c>
      <c r="JD13" s="1">
        <v>4.3835230000000002E-21</v>
      </c>
      <c r="JE13" s="1">
        <v>5.9824860000000002E-18</v>
      </c>
      <c r="JF13">
        <v>0.86340340000000004</v>
      </c>
      <c r="JG13">
        <v>17.266079999999999</v>
      </c>
      <c r="JH13" s="1">
        <v>3.9265340000000001E-21</v>
      </c>
      <c r="JI13" s="1">
        <v>5.3592509999999997E-18</v>
      </c>
      <c r="JJ13">
        <v>0.86341979999999996</v>
      </c>
      <c r="JK13">
        <v>17.38</v>
      </c>
      <c r="JL13" s="1">
        <v>3.53464E-21</v>
      </c>
      <c r="JM13" s="1">
        <v>4.8245500000000003E-18</v>
      </c>
      <c r="JN13">
        <v>0.86346179999999995</v>
      </c>
      <c r="JO13">
        <v>17.331849999999999</v>
      </c>
      <c r="JP13" s="1">
        <v>3.188036E-21</v>
      </c>
      <c r="JQ13" s="1">
        <v>4.35169E-18</v>
      </c>
      <c r="JR13">
        <v>0.86345819999999995</v>
      </c>
      <c r="JS13">
        <v>17.15072</v>
      </c>
      <c r="JT13" s="1">
        <v>2.8784580000000001E-21</v>
      </c>
      <c r="JU13" s="1">
        <v>3.9292750000000002E-18</v>
      </c>
      <c r="JV13">
        <v>0.86349699999999996</v>
      </c>
      <c r="JW13">
        <v>16.9557</v>
      </c>
      <c r="JX13" s="1">
        <v>2.6088E-21</v>
      </c>
      <c r="JY13" s="1">
        <v>3.5612919999999997E-18</v>
      </c>
      <c r="JZ13">
        <v>0.86349730000000002</v>
      </c>
      <c r="KA13">
        <v>16.882729999999999</v>
      </c>
      <c r="KB13" s="1">
        <v>2.3667490000000001E-21</v>
      </c>
      <c r="KC13" s="1">
        <v>3.23097E-18</v>
      </c>
      <c r="KD13">
        <v>0.86352370000000001</v>
      </c>
      <c r="KE13">
        <v>16.916609999999999</v>
      </c>
      <c r="KF13" s="1">
        <v>2.1499209999999999E-21</v>
      </c>
      <c r="KG13" s="1">
        <v>2.9350329999999999E-18</v>
      </c>
      <c r="KH13">
        <v>0.86355910000000002</v>
      </c>
      <c r="KI13">
        <v>16.951779999999999</v>
      </c>
      <c r="KJ13" s="1">
        <v>1.9518000000000001E-21</v>
      </c>
      <c r="KK13" s="1">
        <v>2.664623E-18</v>
      </c>
      <c r="KL13">
        <v>0.86356060000000001</v>
      </c>
      <c r="KM13">
        <v>17.297509999999999</v>
      </c>
      <c r="KN13" s="1">
        <v>1.771981E-21</v>
      </c>
      <c r="KO13" s="1">
        <v>2.4190829999999999E-18</v>
      </c>
      <c r="KP13">
        <v>0.86358199999999996</v>
      </c>
      <c r="KQ13">
        <v>17.40438</v>
      </c>
      <c r="KR13" s="1">
        <v>1.608101E-21</v>
      </c>
      <c r="KS13" s="1">
        <v>2.1953830000000001E-18</v>
      </c>
      <c r="KT13">
        <v>0.86362369999999999</v>
      </c>
      <c r="KU13">
        <v>17.42287</v>
      </c>
      <c r="KV13" s="1">
        <v>1.460942E-21</v>
      </c>
      <c r="KW13" s="1">
        <v>1.9945169999999998E-18</v>
      </c>
      <c r="KX13">
        <v>0.86362589999999995</v>
      </c>
      <c r="KY13">
        <v>17.344919999999998</v>
      </c>
      <c r="KZ13" s="1">
        <v>1.3291619999999999E-21</v>
      </c>
      <c r="LA13" s="1">
        <v>1.8146290000000001E-18</v>
      </c>
      <c r="LB13">
        <v>0.86364609999999997</v>
      </c>
      <c r="LC13">
        <v>17.034790000000001</v>
      </c>
      <c r="LD13" s="1">
        <v>1.21134E-21</v>
      </c>
      <c r="LE13" s="1">
        <v>1.6538030000000001E-18</v>
      </c>
      <c r="LF13">
        <v>0.8636916</v>
      </c>
      <c r="LG13">
        <v>16.921679999999999</v>
      </c>
      <c r="LH13" s="1">
        <v>1.103497E-21</v>
      </c>
      <c r="LI13" s="1">
        <v>1.5065630000000001E-18</v>
      </c>
      <c r="LJ13">
        <v>0.86370769999999997</v>
      </c>
      <c r="LK13">
        <v>16.931539999999998</v>
      </c>
      <c r="LL13" s="1">
        <v>1.006592E-21</v>
      </c>
      <c r="LM13" s="1">
        <v>1.3742400000000001E-18</v>
      </c>
      <c r="LN13">
        <v>0.8637418</v>
      </c>
      <c r="LO13">
        <v>17.022490000000001</v>
      </c>
      <c r="LP13" s="1">
        <v>9.2206359999999992E-22</v>
      </c>
      <c r="LQ13" s="1">
        <v>1.2589969999999999E-18</v>
      </c>
      <c r="LR13">
        <v>0.86374490000000004</v>
      </c>
      <c r="LS13">
        <v>17.456320000000002</v>
      </c>
      <c r="LT13" s="1">
        <v>8.5318139999999991E-22</v>
      </c>
      <c r="LU13" s="1">
        <v>1.165015E-18</v>
      </c>
      <c r="LV13">
        <v>0.86376489999999995</v>
      </c>
      <c r="LW13">
        <v>17.56174</v>
      </c>
      <c r="LX13" s="1">
        <v>7.9253570000000002E-22</v>
      </c>
      <c r="LY13" s="1">
        <v>1.0822190000000001E-18</v>
      </c>
      <c r="LZ13">
        <v>0.86378670000000002</v>
      </c>
      <c r="MA13">
        <v>17.542680000000001</v>
      </c>
      <c r="MB13" s="1">
        <v>7.3493949999999996E-22</v>
      </c>
      <c r="MC13" s="1">
        <v>1.0035860000000001E-18</v>
      </c>
      <c r="MD13">
        <v>0.86378779999999999</v>
      </c>
      <c r="ME13">
        <v>17.48668</v>
      </c>
      <c r="MF13" s="1">
        <v>6.8240480000000001E-22</v>
      </c>
      <c r="MG13" s="1">
        <v>9.3184750000000004E-19</v>
      </c>
      <c r="MH13">
        <v>0.86380559999999995</v>
      </c>
      <c r="MI13">
        <v>17.137840000000001</v>
      </c>
      <c r="MJ13" s="1">
        <v>6.3592549999999999E-22</v>
      </c>
      <c r="MK13" s="1">
        <v>8.6839560000000005E-19</v>
      </c>
      <c r="ML13">
        <v>0.86380389999999996</v>
      </c>
      <c r="MM13">
        <v>17.05226</v>
      </c>
      <c r="MN13" s="1">
        <v>5.9332749999999996E-22</v>
      </c>
      <c r="MO13" s="1">
        <v>8.1022129999999997E-19</v>
      </c>
      <c r="MP13">
        <v>0.86382809999999999</v>
      </c>
      <c r="MQ13">
        <v>17.013549999999999</v>
      </c>
      <c r="MR13" s="1">
        <v>5.5295019999999999E-22</v>
      </c>
      <c r="MS13" s="1">
        <v>7.5508539999999995E-19</v>
      </c>
      <c r="MT13">
        <v>0.86385000000000001</v>
      </c>
      <c r="MU13">
        <v>16.994009999999999</v>
      </c>
      <c r="MV13" s="1">
        <v>5.1612299999999999E-22</v>
      </c>
      <c r="MW13" s="1">
        <v>7.0479579999999997E-19</v>
      </c>
      <c r="MX13">
        <v>0.86384700000000003</v>
      </c>
      <c r="MY13">
        <v>17.069240000000001</v>
      </c>
      <c r="MZ13" s="1">
        <v>4.8039430000000001E-22</v>
      </c>
      <c r="NA13" s="1">
        <v>6.559764E-19</v>
      </c>
      <c r="NB13">
        <v>0.86386580000000002</v>
      </c>
      <c r="NC13">
        <v>17.293399999999998</v>
      </c>
      <c r="ND13" s="1">
        <v>4.4757839999999999E-22</v>
      </c>
      <c r="NE13" s="1">
        <v>6.1118639999999999E-19</v>
      </c>
      <c r="NF13">
        <v>0.86386790000000002</v>
      </c>
      <c r="NG13">
        <v>17.46058</v>
      </c>
      <c r="NH13" s="1">
        <v>4.1699439999999998E-22</v>
      </c>
      <c r="NI13" s="1">
        <v>5.6942369999999998E-19</v>
      </c>
      <c r="NJ13">
        <v>0.86390690000000003</v>
      </c>
      <c r="NK13">
        <v>17.22992</v>
      </c>
      <c r="NL13" s="1">
        <v>3.8938889999999998E-22</v>
      </c>
      <c r="NM13" s="1">
        <v>5.3173149999999996E-19</v>
      </c>
      <c r="NN13">
        <v>0.86391189999999995</v>
      </c>
      <c r="NO13">
        <v>17.059670000000001</v>
      </c>
      <c r="NP13" s="1">
        <v>3.638163E-22</v>
      </c>
      <c r="NQ13" s="1">
        <v>4.968115E-19</v>
      </c>
      <c r="NR13">
        <v>0.86393719999999996</v>
      </c>
      <c r="NS13">
        <v>17.046810000000001</v>
      </c>
      <c r="NT13" s="1">
        <v>3.3963529999999999E-22</v>
      </c>
      <c r="NU13" s="1">
        <v>4.6379640000000003E-19</v>
      </c>
      <c r="NV13">
        <v>0.86395049999999995</v>
      </c>
      <c r="NW13">
        <v>17.02862</v>
      </c>
      <c r="NX13" s="1">
        <v>3.1740270000000002E-22</v>
      </c>
      <c r="NY13" s="1">
        <v>4.334205E-19</v>
      </c>
      <c r="NZ13">
        <v>0.86397270000000004</v>
      </c>
      <c r="OA13">
        <v>17.035509999999999</v>
      </c>
      <c r="OB13" s="1">
        <v>2.9709149999999998E-22</v>
      </c>
      <c r="OC13" s="1">
        <v>4.0568429999999999E-19</v>
      </c>
      <c r="OD13">
        <v>0.86397219999999997</v>
      </c>
      <c r="OE13">
        <v>17.390609999999999</v>
      </c>
      <c r="OF13" s="1">
        <v>2.7752780000000002E-22</v>
      </c>
      <c r="OG13" s="1">
        <v>3.7899110000000001E-19</v>
      </c>
      <c r="OH13">
        <v>0.86399610000000004</v>
      </c>
      <c r="OI13">
        <v>17.528220000000001</v>
      </c>
      <c r="OJ13" s="1">
        <v>2.5994080000000002E-22</v>
      </c>
      <c r="OK13" s="1">
        <v>3.5496340000000001E-19</v>
      </c>
    </row>
    <row r="14" spans="1:401" x14ac:dyDescent="0.35">
      <c r="A14">
        <v>14</v>
      </c>
      <c r="B14" t="s">
        <v>4</v>
      </c>
      <c r="C14" t="s">
        <v>5</v>
      </c>
      <c r="D14" t="s">
        <v>18</v>
      </c>
      <c r="E14">
        <v>735.5068</v>
      </c>
      <c r="F14">
        <v>1.235228</v>
      </c>
      <c r="G14">
        <v>16.422820000000002</v>
      </c>
      <c r="H14" s="1">
        <v>4.7786280000000002E-6</v>
      </c>
      <c r="I14" s="1">
        <v>2.5794450000000001E-3</v>
      </c>
      <c r="J14">
        <v>1.235287</v>
      </c>
      <c r="K14">
        <v>16.48837</v>
      </c>
      <c r="L14" s="1">
        <v>8.6186310000000002E-10</v>
      </c>
      <c r="M14" s="1">
        <v>4.6183889999999999E-7</v>
      </c>
      <c r="N14">
        <v>1.2352959999999999</v>
      </c>
      <c r="O14">
        <v>16.457470000000001</v>
      </c>
      <c r="P14" s="1">
        <v>2.118869E-13</v>
      </c>
      <c r="Q14" s="1">
        <v>1.3761319999999999E-10</v>
      </c>
      <c r="R14">
        <v>1.2352890000000001</v>
      </c>
      <c r="S14">
        <v>16.439360000000001</v>
      </c>
      <c r="T14" s="1">
        <v>5.2749410000000001E-14</v>
      </c>
      <c r="U14" s="1">
        <v>6.3186739999999996E-11</v>
      </c>
      <c r="V14">
        <v>1.2352890000000001</v>
      </c>
      <c r="W14">
        <v>16.561450000000001</v>
      </c>
      <c r="X14" s="1">
        <v>4.2308440000000002E-14</v>
      </c>
      <c r="Y14" s="1">
        <v>5.0695279999999999E-11</v>
      </c>
      <c r="Z14">
        <v>1.2352879999999999</v>
      </c>
      <c r="AA14">
        <v>16.486319999999999</v>
      </c>
      <c r="AB14" s="1">
        <v>3.3972779999999997E-14</v>
      </c>
      <c r="AC14" s="1">
        <v>4.0710149999999997E-11</v>
      </c>
      <c r="AD14">
        <v>1.235284</v>
      </c>
      <c r="AE14">
        <v>16.455220000000001</v>
      </c>
      <c r="AF14" s="1">
        <v>2.7188279999999999E-14</v>
      </c>
      <c r="AG14" s="1">
        <v>3.258176E-11</v>
      </c>
      <c r="AH14">
        <v>1.2352879999999999</v>
      </c>
      <c r="AI14">
        <v>16.493770000000001</v>
      </c>
      <c r="AJ14" s="1">
        <v>2.1822959999999999E-14</v>
      </c>
      <c r="AK14" s="1">
        <v>2.6154040000000001E-11</v>
      </c>
      <c r="AL14">
        <v>1.235266</v>
      </c>
      <c r="AM14">
        <v>16.555299999999999</v>
      </c>
      <c r="AN14" s="1">
        <v>1.7608919999999999E-14</v>
      </c>
      <c r="AO14" s="1">
        <v>2.1105209999999999E-11</v>
      </c>
      <c r="AP14">
        <v>1.2352620000000001</v>
      </c>
      <c r="AQ14">
        <v>16.893660000000001</v>
      </c>
      <c r="AR14" s="1">
        <v>1.436311E-14</v>
      </c>
      <c r="AS14" s="1">
        <v>1.72154E-11</v>
      </c>
      <c r="AT14">
        <v>1.2352810000000001</v>
      </c>
      <c r="AU14">
        <v>17.05565</v>
      </c>
      <c r="AV14" s="1">
        <v>1.1793990000000001E-14</v>
      </c>
      <c r="AW14" s="1">
        <v>1.4136980000000001E-11</v>
      </c>
      <c r="AX14">
        <v>1.2352920000000001</v>
      </c>
      <c r="AY14">
        <v>16.954270000000001</v>
      </c>
      <c r="AZ14" s="1">
        <v>9.7198310000000006E-15</v>
      </c>
      <c r="BA14" s="1">
        <v>1.1650989999999999E-11</v>
      </c>
      <c r="BB14">
        <v>1.2352920000000001</v>
      </c>
      <c r="BC14">
        <v>16.872800000000002</v>
      </c>
      <c r="BD14" s="1">
        <v>8.0333710000000004E-15</v>
      </c>
      <c r="BE14" s="1">
        <v>9.6302489999999999E-12</v>
      </c>
      <c r="BF14">
        <v>1.2352920000000001</v>
      </c>
      <c r="BG14">
        <v>16.629439999999999</v>
      </c>
      <c r="BH14" s="1">
        <v>6.6475799999999998E-15</v>
      </c>
      <c r="BI14" s="1">
        <v>7.9691809999999999E-12</v>
      </c>
      <c r="BJ14">
        <v>1.23532</v>
      </c>
      <c r="BK14">
        <v>16.458549999999999</v>
      </c>
      <c r="BL14" s="1">
        <v>5.5111709999999998E-15</v>
      </c>
      <c r="BM14" s="1">
        <v>6.6071300000000003E-12</v>
      </c>
      <c r="BN14">
        <v>1.2353149999999999</v>
      </c>
      <c r="BO14">
        <v>16.483149999999998</v>
      </c>
      <c r="BP14" s="1">
        <v>4.5713780000000001E-15</v>
      </c>
      <c r="BQ14" s="1">
        <v>5.4803229999999999E-12</v>
      </c>
      <c r="BR14">
        <v>1.2353689999999999</v>
      </c>
      <c r="BS14">
        <v>16.503599999999999</v>
      </c>
      <c r="BT14" s="1">
        <v>3.8575990000000004E-15</v>
      </c>
      <c r="BU14" s="1">
        <v>4.6248129999999997E-12</v>
      </c>
      <c r="BV14">
        <v>1.235406</v>
      </c>
      <c r="BW14">
        <v>16.780999999999999</v>
      </c>
      <c r="BX14" s="1">
        <v>3.3409289999999998E-15</v>
      </c>
      <c r="BY14" s="1">
        <v>4.0054359999999997E-12</v>
      </c>
      <c r="BZ14">
        <v>1.2354639999999999</v>
      </c>
      <c r="CA14">
        <v>16.990110000000001</v>
      </c>
      <c r="CB14" s="1">
        <v>2.9426539999999999E-15</v>
      </c>
      <c r="CC14" s="1">
        <v>3.527935E-12</v>
      </c>
      <c r="CD14">
        <v>1.235546</v>
      </c>
      <c r="CE14">
        <v>16.905550000000002</v>
      </c>
      <c r="CF14" s="1">
        <v>2.602145E-15</v>
      </c>
      <c r="CG14" s="1">
        <v>3.1196300000000001E-12</v>
      </c>
      <c r="CH14">
        <v>1.235644</v>
      </c>
      <c r="CI14">
        <v>16.939330000000002</v>
      </c>
      <c r="CJ14" s="1">
        <v>2.305255E-15</v>
      </c>
      <c r="CK14" s="1">
        <v>2.7637249999999999E-12</v>
      </c>
      <c r="CL14">
        <v>1.235714</v>
      </c>
      <c r="CM14">
        <v>16.673200000000001</v>
      </c>
      <c r="CN14" s="1">
        <v>2.041698E-15</v>
      </c>
      <c r="CO14" s="1">
        <v>2.447629E-12</v>
      </c>
      <c r="CP14">
        <v>1.2358119999999999</v>
      </c>
      <c r="CQ14">
        <v>16.522400000000001</v>
      </c>
      <c r="CR14" s="1">
        <v>1.8044970000000002E-15</v>
      </c>
      <c r="CS14" s="1">
        <v>2.1632200000000001E-12</v>
      </c>
      <c r="CT14">
        <v>1.2359119999999999</v>
      </c>
      <c r="CU14">
        <v>16.545940000000002</v>
      </c>
      <c r="CV14" s="1">
        <v>1.4794300000000001E-15</v>
      </c>
      <c r="CW14" s="1">
        <v>1.7734780000000001E-12</v>
      </c>
      <c r="CX14">
        <v>1.235976</v>
      </c>
      <c r="CY14">
        <v>16.639690000000002</v>
      </c>
      <c r="CZ14" s="1">
        <v>1.213278E-15</v>
      </c>
      <c r="DA14" s="1">
        <v>1.454376E-12</v>
      </c>
      <c r="DB14">
        <v>1.2360720000000001</v>
      </c>
      <c r="DC14">
        <v>17.04261</v>
      </c>
      <c r="DD14" s="1">
        <v>1.002478E-15</v>
      </c>
      <c r="DE14" s="1">
        <v>1.201651E-12</v>
      </c>
      <c r="DF14">
        <v>1.236116</v>
      </c>
      <c r="DG14">
        <v>17.163699999999999</v>
      </c>
      <c r="DH14" s="1">
        <v>8.3367250000000004E-16</v>
      </c>
      <c r="DI14" s="1">
        <v>9.9929070000000008E-13</v>
      </c>
      <c r="DJ14">
        <v>1.2361839999999999</v>
      </c>
      <c r="DK14">
        <v>17.18892</v>
      </c>
      <c r="DL14" s="1">
        <v>6.9589510000000002E-16</v>
      </c>
      <c r="DM14" s="1">
        <v>8.3413670000000003E-13</v>
      </c>
      <c r="DN14">
        <v>1.236251</v>
      </c>
      <c r="DO14">
        <v>17.107019999999999</v>
      </c>
      <c r="DP14" s="1">
        <v>5.8365220000000003E-16</v>
      </c>
      <c r="DQ14" s="1">
        <v>6.9958479999999998E-13</v>
      </c>
      <c r="DR14">
        <v>1.236327</v>
      </c>
      <c r="DS14">
        <v>16.689399999999999</v>
      </c>
      <c r="DT14" s="1">
        <v>4.9161399999999999E-16</v>
      </c>
      <c r="DU14" s="1">
        <v>5.8924269999999996E-13</v>
      </c>
      <c r="DV14">
        <v>1.2364029999999999</v>
      </c>
      <c r="DW14">
        <v>16.567340000000002</v>
      </c>
      <c r="DX14" s="1">
        <v>4.1503740000000001E-16</v>
      </c>
      <c r="DY14" s="1">
        <v>4.974693E-13</v>
      </c>
      <c r="DZ14">
        <v>1.236426</v>
      </c>
      <c r="EA14">
        <v>16.580469999999998</v>
      </c>
      <c r="EB14" s="1">
        <v>3.519937E-16</v>
      </c>
      <c r="EC14" s="1">
        <v>4.2189600000000001E-13</v>
      </c>
      <c r="ED14">
        <v>1.2364869999999999</v>
      </c>
      <c r="EE14">
        <v>16.668130000000001</v>
      </c>
      <c r="EF14" s="1">
        <v>3.0083529999999998E-16</v>
      </c>
      <c r="EG14" s="1">
        <v>3.6057150000000001E-13</v>
      </c>
      <c r="EH14">
        <v>1.2365060000000001</v>
      </c>
      <c r="EI14">
        <v>17.01144</v>
      </c>
      <c r="EJ14" s="1">
        <v>2.6056899999999999E-16</v>
      </c>
      <c r="EK14" s="1">
        <v>3.123119E-13</v>
      </c>
      <c r="EL14">
        <v>1.236521</v>
      </c>
      <c r="EM14">
        <v>17.234839999999998</v>
      </c>
      <c r="EN14" s="1">
        <v>2.2769419999999999E-16</v>
      </c>
      <c r="EO14" s="1">
        <v>2.7291809999999998E-13</v>
      </c>
      <c r="EP14">
        <v>1.23654</v>
      </c>
      <c r="EQ14">
        <v>17.26501</v>
      </c>
      <c r="ER14" s="1">
        <v>1.995339E-16</v>
      </c>
      <c r="ES14" s="1">
        <v>2.3916830000000001E-13</v>
      </c>
      <c r="ET14">
        <v>1.2365390000000001</v>
      </c>
      <c r="EU14">
        <v>17.171939999999999</v>
      </c>
      <c r="EV14" s="1">
        <v>1.753143E-16</v>
      </c>
      <c r="EW14" s="1">
        <v>2.1014129999999999E-13</v>
      </c>
      <c r="EX14">
        <v>1.2365409999999999</v>
      </c>
      <c r="EY14">
        <v>16.784109999999998</v>
      </c>
      <c r="EZ14" s="1">
        <v>1.540973E-16</v>
      </c>
      <c r="FA14" s="1">
        <v>1.8471530000000001E-13</v>
      </c>
      <c r="FB14">
        <v>1.2365379999999999</v>
      </c>
      <c r="FC14">
        <v>16.601610000000001</v>
      </c>
      <c r="FD14" s="1">
        <v>1.357657E-16</v>
      </c>
      <c r="FE14" s="1">
        <v>1.6274720000000001E-13</v>
      </c>
      <c r="FF14">
        <v>1.2365379999999999</v>
      </c>
      <c r="FG14">
        <v>16.638649999999998</v>
      </c>
      <c r="FH14" s="1">
        <v>1.1960630000000001E-16</v>
      </c>
      <c r="FI14" s="1">
        <v>1.4337850000000001E-13</v>
      </c>
      <c r="FJ14">
        <v>1.2365120000000001</v>
      </c>
      <c r="FK14">
        <v>16.7149</v>
      </c>
      <c r="FL14" s="1">
        <v>1.0540550000000001E-16</v>
      </c>
      <c r="FM14" s="1">
        <v>1.263596E-13</v>
      </c>
      <c r="FN14">
        <v>1.23654</v>
      </c>
      <c r="FO14">
        <v>17.08351</v>
      </c>
      <c r="FP14" s="1">
        <v>9.2769320000000001E-17</v>
      </c>
      <c r="FQ14" s="1">
        <v>1.11218E-13</v>
      </c>
      <c r="FR14">
        <v>1.2365159999999999</v>
      </c>
      <c r="FS14">
        <v>17.162400000000002</v>
      </c>
      <c r="FT14" s="1">
        <v>8.1664019999999996E-17</v>
      </c>
      <c r="FU14" s="1">
        <v>9.7904780000000002E-14</v>
      </c>
      <c r="FV14">
        <v>1.236542</v>
      </c>
      <c r="FW14">
        <v>17.03848</v>
      </c>
      <c r="FX14" s="1">
        <v>7.1904670000000005E-17</v>
      </c>
      <c r="FY14" s="1">
        <v>8.620996E-14</v>
      </c>
      <c r="FZ14">
        <v>1.2365409999999999</v>
      </c>
      <c r="GA14">
        <v>16.97456</v>
      </c>
      <c r="GB14" s="1">
        <v>6.3314970000000005E-17</v>
      </c>
      <c r="GC14" s="1">
        <v>7.5913910000000005E-14</v>
      </c>
      <c r="GD14">
        <v>1.236542</v>
      </c>
      <c r="GE14">
        <v>16.800409999999999</v>
      </c>
      <c r="GF14" s="1">
        <v>5.5780200000000005E-17</v>
      </c>
      <c r="GG14" s="1">
        <v>6.688267E-14</v>
      </c>
      <c r="GH14">
        <v>1.236567</v>
      </c>
      <c r="GI14">
        <v>16.83005</v>
      </c>
      <c r="GJ14" s="1">
        <v>4.9170999999999998E-17</v>
      </c>
      <c r="GK14" s="1">
        <v>5.8961230000000001E-14</v>
      </c>
      <c r="GL14">
        <v>1.2365649999999999</v>
      </c>
      <c r="GM14">
        <v>16.864419999999999</v>
      </c>
      <c r="GN14" s="1">
        <v>4.3357710000000003E-17</v>
      </c>
      <c r="GO14" s="1">
        <v>5.1991710000000002E-14</v>
      </c>
      <c r="GP14">
        <v>1.236567</v>
      </c>
      <c r="GQ14">
        <v>16.867100000000001</v>
      </c>
      <c r="GR14" s="1">
        <v>3.813015E-17</v>
      </c>
      <c r="GS14" s="1">
        <v>4.5725030000000003E-14</v>
      </c>
      <c r="GT14">
        <v>1.2366060000000001</v>
      </c>
      <c r="GU14">
        <v>16.83473</v>
      </c>
      <c r="GV14" s="1">
        <v>3.3327359999999998E-17</v>
      </c>
      <c r="GW14" s="1">
        <v>3.9967409999999998E-14</v>
      </c>
      <c r="GX14">
        <v>1.236607</v>
      </c>
      <c r="GY14">
        <v>17.103370000000002</v>
      </c>
      <c r="GZ14" s="1">
        <v>2.9066820000000003E-17</v>
      </c>
      <c r="HA14" s="1">
        <v>3.4859580000000002E-14</v>
      </c>
      <c r="HB14">
        <v>1.236656</v>
      </c>
      <c r="HC14">
        <v>17.292069999999999</v>
      </c>
      <c r="HD14" s="1">
        <v>2.53579E-17</v>
      </c>
      <c r="HE14" s="1">
        <v>3.0411659999999998E-14</v>
      </c>
      <c r="HF14">
        <v>1.2366870000000001</v>
      </c>
      <c r="HG14">
        <v>17.305540000000001</v>
      </c>
      <c r="HH14" s="1">
        <v>2.213112E-17</v>
      </c>
      <c r="HI14" s="1">
        <v>2.6542360000000001E-14</v>
      </c>
      <c r="HJ14">
        <v>1.236753</v>
      </c>
      <c r="HK14">
        <v>16.952380000000002</v>
      </c>
      <c r="HL14" s="1">
        <v>1.933884E-17</v>
      </c>
      <c r="HM14" s="1">
        <v>2.3194299999999999E-14</v>
      </c>
      <c r="HN14">
        <v>1.2367779999999999</v>
      </c>
      <c r="HO14">
        <v>16.747039999999998</v>
      </c>
      <c r="HP14" s="1">
        <v>1.6924E-17</v>
      </c>
      <c r="HQ14" s="1">
        <v>2.0298430000000001E-14</v>
      </c>
      <c r="HR14">
        <v>1.236828</v>
      </c>
      <c r="HS14">
        <v>16.778919999999999</v>
      </c>
      <c r="HT14" s="1">
        <v>1.48302E-17</v>
      </c>
      <c r="HU14" s="1">
        <v>1.7787940000000001E-14</v>
      </c>
      <c r="HV14">
        <v>1.236869</v>
      </c>
      <c r="HW14">
        <v>16.793759999999999</v>
      </c>
      <c r="HX14" s="1">
        <v>1.301823E-17</v>
      </c>
      <c r="HY14" s="1">
        <v>1.5614959999999999E-14</v>
      </c>
      <c r="HZ14">
        <v>1.2369250000000001</v>
      </c>
      <c r="IA14">
        <v>17.092690000000001</v>
      </c>
      <c r="IB14" s="1">
        <v>1.141023E-17</v>
      </c>
      <c r="IC14" s="1">
        <v>1.3686270000000001E-14</v>
      </c>
      <c r="ID14">
        <v>1.236974</v>
      </c>
      <c r="IE14">
        <v>17.232669999999999</v>
      </c>
      <c r="IF14" s="1">
        <v>1.00094E-17</v>
      </c>
      <c r="IG14" s="1">
        <v>1.200626E-14</v>
      </c>
      <c r="IH14">
        <v>1.237025</v>
      </c>
      <c r="II14">
        <v>17.21988</v>
      </c>
      <c r="IJ14" s="1">
        <v>8.7933260000000004E-18</v>
      </c>
      <c r="IK14" s="1">
        <v>1.0547550000000001E-14</v>
      </c>
      <c r="IL14">
        <v>1.2370749999999999</v>
      </c>
      <c r="IM14">
        <v>17.18253</v>
      </c>
      <c r="IN14" s="1">
        <v>7.7369589999999997E-18</v>
      </c>
      <c r="IO14" s="1">
        <v>9.2809429999999999E-15</v>
      </c>
      <c r="IP14">
        <v>1.2371220000000001</v>
      </c>
      <c r="IQ14">
        <v>16.891529999999999</v>
      </c>
      <c r="IR14" s="1">
        <v>6.8230230000000002E-18</v>
      </c>
      <c r="IS14" s="1">
        <v>8.1846410000000002E-15</v>
      </c>
      <c r="IT14">
        <v>1.2371650000000001</v>
      </c>
      <c r="IU14">
        <v>16.853680000000001</v>
      </c>
      <c r="IV14" s="1">
        <v>6.0261970000000003E-18</v>
      </c>
      <c r="IW14" s="1">
        <v>7.2287209999999995E-15</v>
      </c>
      <c r="IX14">
        <v>1.2372160000000001</v>
      </c>
      <c r="IY14">
        <v>16.8856</v>
      </c>
      <c r="IZ14" s="1">
        <v>5.3216030000000003E-18</v>
      </c>
      <c r="JA14" s="1">
        <v>6.3838149999999998E-15</v>
      </c>
      <c r="JB14">
        <v>1.237285</v>
      </c>
      <c r="JC14">
        <v>16.942240000000002</v>
      </c>
      <c r="JD14" s="1">
        <v>4.7288200000000001E-18</v>
      </c>
      <c r="JE14" s="1">
        <v>5.672959E-15</v>
      </c>
      <c r="JF14">
        <v>1.237336</v>
      </c>
      <c r="JG14">
        <v>17.294560000000001</v>
      </c>
      <c r="JH14" s="1">
        <v>4.236528E-18</v>
      </c>
      <c r="JI14" s="1">
        <v>5.0824699999999999E-15</v>
      </c>
      <c r="JJ14">
        <v>1.237355</v>
      </c>
      <c r="JK14">
        <v>17.41921</v>
      </c>
      <c r="JL14" s="1">
        <v>3.8139229999999997E-18</v>
      </c>
      <c r="JM14" s="1">
        <v>4.5754570000000001E-15</v>
      </c>
      <c r="JN14">
        <v>1.2373749999999999</v>
      </c>
      <c r="JO14">
        <v>17.366980000000002</v>
      </c>
      <c r="JP14" s="1">
        <v>3.440185E-18</v>
      </c>
      <c r="JQ14" s="1">
        <v>4.1273150000000003E-15</v>
      </c>
      <c r="JR14">
        <v>1.2373970000000001</v>
      </c>
      <c r="JS14">
        <v>17.182040000000001</v>
      </c>
      <c r="JT14" s="1">
        <v>3.106291E-18</v>
      </c>
      <c r="JU14" s="1">
        <v>3.7266599999999997E-15</v>
      </c>
      <c r="JV14">
        <v>1.2374449999999999</v>
      </c>
      <c r="JW14">
        <v>16.974810000000002</v>
      </c>
      <c r="JX14" s="1">
        <v>2.815464E-18</v>
      </c>
      <c r="JY14" s="1">
        <v>3.3779179999999998E-15</v>
      </c>
      <c r="JZ14">
        <v>1.237468</v>
      </c>
      <c r="KA14">
        <v>16.887589999999999</v>
      </c>
      <c r="KB14" s="1">
        <v>2.5543700000000001E-18</v>
      </c>
      <c r="KC14" s="1">
        <v>3.0646079999999999E-15</v>
      </c>
      <c r="KD14">
        <v>1.237495</v>
      </c>
      <c r="KE14">
        <v>16.92343</v>
      </c>
      <c r="KF14" s="1">
        <v>2.3204250000000001E-18</v>
      </c>
      <c r="KG14" s="1">
        <v>2.783975E-15</v>
      </c>
      <c r="KH14">
        <v>1.237517</v>
      </c>
      <c r="KI14">
        <v>16.959160000000001</v>
      </c>
      <c r="KJ14" s="1">
        <v>2.106675E-18</v>
      </c>
      <c r="KK14" s="1">
        <v>2.5276419999999998E-15</v>
      </c>
      <c r="KL14">
        <v>1.2375659999999999</v>
      </c>
      <c r="KM14">
        <v>17.32273</v>
      </c>
      <c r="KN14" s="1">
        <v>1.912485E-18</v>
      </c>
      <c r="KO14" s="1">
        <v>2.2946620000000001E-15</v>
      </c>
      <c r="KP14">
        <v>1.237587</v>
      </c>
      <c r="KQ14">
        <v>17.442209999999999</v>
      </c>
      <c r="KR14" s="1">
        <v>1.735681E-18</v>
      </c>
      <c r="KS14" s="1">
        <v>2.082486E-15</v>
      </c>
      <c r="KT14">
        <v>1.237619</v>
      </c>
      <c r="KU14">
        <v>17.462869999999999</v>
      </c>
      <c r="KV14" s="1">
        <v>1.5768899999999999E-18</v>
      </c>
      <c r="KW14" s="1">
        <v>1.8920190000000001E-15</v>
      </c>
      <c r="KX14">
        <v>1.237663</v>
      </c>
      <c r="KY14">
        <v>17.382169999999999</v>
      </c>
      <c r="KZ14" s="1">
        <v>1.434681E-18</v>
      </c>
      <c r="LA14" s="1">
        <v>1.7213539999999999E-15</v>
      </c>
      <c r="LB14">
        <v>1.237687</v>
      </c>
      <c r="LC14">
        <v>17.058019999999999</v>
      </c>
      <c r="LD14" s="1">
        <v>1.3075489999999999E-18</v>
      </c>
      <c r="LE14" s="1">
        <v>1.5688209999999999E-15</v>
      </c>
      <c r="LF14">
        <v>1.237744</v>
      </c>
      <c r="LG14">
        <v>16.927569999999999</v>
      </c>
      <c r="LH14" s="1">
        <v>1.1911639999999999E-18</v>
      </c>
      <c r="LI14" s="1">
        <v>1.429201E-15</v>
      </c>
      <c r="LJ14">
        <v>1.237789</v>
      </c>
      <c r="LK14">
        <v>16.93721</v>
      </c>
      <c r="LL14" s="1">
        <v>1.086544E-18</v>
      </c>
      <c r="LM14" s="1">
        <v>1.3036809999999999E-15</v>
      </c>
      <c r="LN14">
        <v>1.2378039999999999</v>
      </c>
      <c r="LO14">
        <v>17.028790000000001</v>
      </c>
      <c r="LP14" s="1">
        <v>9.9553329999999998E-19</v>
      </c>
      <c r="LQ14" s="1">
        <v>1.194476E-15</v>
      </c>
      <c r="LR14">
        <v>1.237806</v>
      </c>
      <c r="LS14">
        <v>17.489470000000001</v>
      </c>
      <c r="LT14" s="1">
        <v>9.2123780000000003E-19</v>
      </c>
      <c r="LU14" s="1">
        <v>1.1053240000000001E-15</v>
      </c>
      <c r="LV14">
        <v>1.237851</v>
      </c>
      <c r="LW14">
        <v>17.607410000000002</v>
      </c>
      <c r="LX14" s="1">
        <v>8.5580210000000002E-19</v>
      </c>
      <c r="LY14" s="1">
        <v>1.026818E-15</v>
      </c>
      <c r="LZ14">
        <v>1.237854</v>
      </c>
      <c r="MA14">
        <v>17.58867</v>
      </c>
      <c r="MB14" s="1">
        <v>7.9362650000000002E-19</v>
      </c>
      <c r="MC14" s="1">
        <v>9.5222590000000004E-16</v>
      </c>
      <c r="MD14">
        <v>1.2378769999999999</v>
      </c>
      <c r="ME14">
        <v>17.529900000000001</v>
      </c>
      <c r="MF14" s="1">
        <v>7.3689139999999998E-19</v>
      </c>
      <c r="MG14" s="1">
        <v>8.8413629999999998E-16</v>
      </c>
      <c r="MH14">
        <v>1.2379</v>
      </c>
      <c r="MI14">
        <v>17.167870000000001</v>
      </c>
      <c r="MJ14" s="1">
        <v>6.8671869999999995E-19</v>
      </c>
      <c r="MK14" s="1">
        <v>8.2396460000000004E-16</v>
      </c>
      <c r="ML14">
        <v>1.237921</v>
      </c>
      <c r="MM14">
        <v>17.06166</v>
      </c>
      <c r="MN14" s="1">
        <v>6.4072009999999998E-19</v>
      </c>
      <c r="MO14" s="1">
        <v>7.6874130000000001E-16</v>
      </c>
      <c r="MP14">
        <v>1.2379260000000001</v>
      </c>
      <c r="MQ14">
        <v>17.02345</v>
      </c>
      <c r="MR14" s="1">
        <v>5.9712610000000003E-19</v>
      </c>
      <c r="MS14" s="1">
        <v>7.1643310000000002E-16</v>
      </c>
      <c r="MT14">
        <v>1.237946</v>
      </c>
      <c r="MU14">
        <v>17.000810000000001</v>
      </c>
      <c r="MV14" s="1">
        <v>5.5737130000000001E-19</v>
      </c>
      <c r="MW14" s="1">
        <v>6.6873600000000003E-16</v>
      </c>
      <c r="MX14">
        <v>1.2379979999999999</v>
      </c>
      <c r="MY14">
        <v>17.07891</v>
      </c>
      <c r="MZ14" s="1">
        <v>5.1874310000000001E-19</v>
      </c>
      <c r="NA14" s="1">
        <v>6.2239880000000004E-16</v>
      </c>
      <c r="NB14">
        <v>1.2379899999999999</v>
      </c>
      <c r="NC14">
        <v>17.31204</v>
      </c>
      <c r="ND14" s="1">
        <v>4.833387E-19</v>
      </c>
      <c r="NE14" s="1">
        <v>5.7990129999999998E-16</v>
      </c>
      <c r="NF14">
        <v>1.238019</v>
      </c>
      <c r="NG14">
        <v>17.497979999999998</v>
      </c>
      <c r="NH14" s="1">
        <v>4.5030559999999997E-19</v>
      </c>
      <c r="NI14" s="1">
        <v>5.4027889999999998E-16</v>
      </c>
      <c r="NJ14">
        <v>1.238043</v>
      </c>
      <c r="NK14">
        <v>17.258230000000001</v>
      </c>
      <c r="NL14" s="1">
        <v>4.2051039999999999E-19</v>
      </c>
      <c r="NM14" s="1">
        <v>5.0452979999999997E-16</v>
      </c>
      <c r="NN14">
        <v>1.238073</v>
      </c>
      <c r="NO14">
        <v>17.072700000000001</v>
      </c>
      <c r="NP14" s="1">
        <v>3.9290079999999998E-19</v>
      </c>
      <c r="NQ14" s="1">
        <v>4.7139880000000005E-16</v>
      </c>
      <c r="NR14">
        <v>1.2380770000000001</v>
      </c>
      <c r="NS14">
        <v>17.055109999999999</v>
      </c>
      <c r="NT14" s="1">
        <v>3.6679279999999999E-19</v>
      </c>
      <c r="NU14" s="1">
        <v>4.400819E-16</v>
      </c>
      <c r="NV14">
        <v>1.238119</v>
      </c>
      <c r="NW14">
        <v>17.036239999999999</v>
      </c>
      <c r="NX14" s="1">
        <v>3.4277289999999998E-19</v>
      </c>
      <c r="NY14" s="1">
        <v>4.1124810000000002E-16</v>
      </c>
      <c r="NZ14">
        <v>1.2381450000000001</v>
      </c>
      <c r="OA14">
        <v>17.041530000000002</v>
      </c>
      <c r="OB14" s="1">
        <v>3.2084250000000001E-19</v>
      </c>
      <c r="OC14" s="1">
        <v>3.8493740000000002E-16</v>
      </c>
      <c r="OD14">
        <v>1.2381409999999999</v>
      </c>
      <c r="OE14">
        <v>17.411740000000002</v>
      </c>
      <c r="OF14" s="1">
        <v>2.9973549999999999E-19</v>
      </c>
      <c r="OG14" s="1">
        <v>3.5961730000000001E-16</v>
      </c>
      <c r="OH14">
        <v>1.2381679999999999</v>
      </c>
      <c r="OI14">
        <v>17.56635</v>
      </c>
      <c r="OJ14" s="1">
        <v>2.807337E-19</v>
      </c>
      <c r="OK14" s="1">
        <v>3.3681150000000002E-16</v>
      </c>
    </row>
    <row r="15" spans="1:401" x14ac:dyDescent="0.35">
      <c r="A15">
        <v>15</v>
      </c>
      <c r="B15" t="s">
        <v>4</v>
      </c>
      <c r="C15" t="s">
        <v>5</v>
      </c>
      <c r="D15" t="s">
        <v>19</v>
      </c>
      <c r="E15">
        <v>540.94680000000005</v>
      </c>
      <c r="F15">
        <v>1.618404</v>
      </c>
      <c r="G15">
        <v>16.43083</v>
      </c>
      <c r="H15" s="1">
        <v>7.4826159999999997E-6</v>
      </c>
      <c r="I15" s="1">
        <v>3.1218869999999998E-3</v>
      </c>
      <c r="J15">
        <v>1.618484</v>
      </c>
      <c r="K15">
        <v>16.497129999999999</v>
      </c>
      <c r="L15" s="1">
        <v>1.427409E-9</v>
      </c>
      <c r="M15" s="1">
        <v>6.2502300000000005E-7</v>
      </c>
      <c r="N15">
        <v>1.618501</v>
      </c>
      <c r="O15">
        <v>16.46773</v>
      </c>
      <c r="P15" s="1">
        <v>6.8375240000000006E-11</v>
      </c>
      <c r="Q15" s="1">
        <v>7.9694129999999994E-8</v>
      </c>
      <c r="R15">
        <v>1.6185229999999999</v>
      </c>
      <c r="S15">
        <v>16.44633</v>
      </c>
      <c r="T15" s="1">
        <v>5.4718940000000002E-11</v>
      </c>
      <c r="U15" s="1">
        <v>6.3937720000000003E-8</v>
      </c>
      <c r="V15">
        <v>1.6185210000000001</v>
      </c>
      <c r="W15">
        <v>16.57574</v>
      </c>
      <c r="X15" s="1">
        <v>4.3903549999999999E-11</v>
      </c>
      <c r="Y15" s="1">
        <v>5.1305009999999998E-8</v>
      </c>
      <c r="Z15">
        <v>1.618484</v>
      </c>
      <c r="AA15">
        <v>16.495190000000001</v>
      </c>
      <c r="AB15" s="1">
        <v>3.5256440000000003E-11</v>
      </c>
      <c r="AC15" s="1">
        <v>4.1203370000000001E-8</v>
      </c>
      <c r="AD15">
        <v>1.618482</v>
      </c>
      <c r="AE15">
        <v>16.461300000000001</v>
      </c>
      <c r="AF15" s="1">
        <v>2.821738E-11</v>
      </c>
      <c r="AG15" s="1">
        <v>3.2978579999999999E-8</v>
      </c>
      <c r="AH15">
        <v>1.6184529999999999</v>
      </c>
      <c r="AI15">
        <v>16.500640000000001</v>
      </c>
      <c r="AJ15" s="1">
        <v>2.2650830000000002E-11</v>
      </c>
      <c r="AK15" s="1">
        <v>2.647447E-8</v>
      </c>
      <c r="AL15">
        <v>1.6184190000000001</v>
      </c>
      <c r="AM15">
        <v>16.561769999999999</v>
      </c>
      <c r="AN15" s="1">
        <v>1.8278049999999999E-11</v>
      </c>
      <c r="AO15" s="1">
        <v>2.13647E-8</v>
      </c>
      <c r="AP15">
        <v>1.618452</v>
      </c>
      <c r="AQ15">
        <v>16.91743</v>
      </c>
      <c r="AR15" s="1">
        <v>1.4909359999999999E-11</v>
      </c>
      <c r="AS15" s="1">
        <v>1.7428070000000001E-8</v>
      </c>
      <c r="AT15">
        <v>1.6184499999999999</v>
      </c>
      <c r="AU15">
        <v>17.09291</v>
      </c>
      <c r="AV15" s="1">
        <v>1.224329E-11</v>
      </c>
      <c r="AW15" s="1">
        <v>1.43125E-8</v>
      </c>
      <c r="AX15">
        <v>1.6184989999999999</v>
      </c>
      <c r="AY15">
        <v>16.989419999999999</v>
      </c>
      <c r="AZ15" s="1">
        <v>1.009032E-11</v>
      </c>
      <c r="BA15" s="1">
        <v>1.1796100000000001E-8</v>
      </c>
      <c r="BB15">
        <v>1.618493</v>
      </c>
      <c r="BC15">
        <v>16.906759999999998</v>
      </c>
      <c r="BD15" s="1">
        <v>8.3401510000000003E-12</v>
      </c>
      <c r="BE15" s="1">
        <v>9.7507020000000001E-9</v>
      </c>
      <c r="BF15">
        <v>1.61853</v>
      </c>
      <c r="BG15">
        <v>16.648019999999999</v>
      </c>
      <c r="BH15" s="1">
        <v>6.9015709999999998E-12</v>
      </c>
      <c r="BI15" s="1">
        <v>8.0690929999999992E-9</v>
      </c>
      <c r="BJ15">
        <v>1.6185309999999999</v>
      </c>
      <c r="BK15">
        <v>16.46133</v>
      </c>
      <c r="BL15" s="1">
        <v>5.7220249999999999E-12</v>
      </c>
      <c r="BM15" s="1">
        <v>6.6901239999999997E-9</v>
      </c>
      <c r="BN15">
        <v>1.618565</v>
      </c>
      <c r="BO15">
        <v>16.485769999999999</v>
      </c>
      <c r="BP15" s="1">
        <v>4.7461729999999999E-12</v>
      </c>
      <c r="BQ15" s="1">
        <v>5.5490040000000002E-9</v>
      </c>
      <c r="BR15">
        <v>1.6186400000000001</v>
      </c>
      <c r="BS15">
        <v>16.50619</v>
      </c>
      <c r="BT15" s="1">
        <v>4.0052620000000002E-12</v>
      </c>
      <c r="BU15" s="1">
        <v>4.6831320000000004E-9</v>
      </c>
      <c r="BV15">
        <v>1.6187279999999999</v>
      </c>
      <c r="BW15">
        <v>16.795480000000001</v>
      </c>
      <c r="BX15" s="1">
        <v>3.4688249999999998E-12</v>
      </c>
      <c r="BY15" s="1">
        <v>4.055896E-9</v>
      </c>
      <c r="BZ15">
        <v>1.6189119999999999</v>
      </c>
      <c r="CA15">
        <v>17.016690000000001</v>
      </c>
      <c r="CB15" s="1">
        <v>3.055227E-12</v>
      </c>
      <c r="CC15" s="1">
        <v>3.5724389999999998E-9</v>
      </c>
      <c r="CD15">
        <v>1.6190599999999999</v>
      </c>
      <c r="CE15">
        <v>16.937670000000001</v>
      </c>
      <c r="CF15" s="1">
        <v>2.7016120000000002E-12</v>
      </c>
      <c r="CG15" s="1">
        <v>3.1588259999999999E-9</v>
      </c>
      <c r="CH15">
        <v>1.6192359999999999</v>
      </c>
      <c r="CI15">
        <v>16.964449999999999</v>
      </c>
      <c r="CJ15" s="1">
        <v>2.3933620000000002E-12</v>
      </c>
      <c r="CK15" s="1">
        <v>2.7984559999999998E-9</v>
      </c>
      <c r="CL15">
        <v>1.6194440000000001</v>
      </c>
      <c r="CM15">
        <v>16.69425</v>
      </c>
      <c r="CN15" s="1">
        <v>2.1196089999999999E-12</v>
      </c>
      <c r="CO15" s="1">
        <v>2.4783099999999999E-9</v>
      </c>
      <c r="CP15">
        <v>1.6196159999999999</v>
      </c>
      <c r="CQ15">
        <v>16.524850000000001</v>
      </c>
      <c r="CR15" s="1">
        <v>1.8732919999999999E-12</v>
      </c>
      <c r="CS15" s="1">
        <v>2.1902209999999998E-9</v>
      </c>
      <c r="CT15">
        <v>1.6198269999999999</v>
      </c>
      <c r="CU15">
        <v>16.548780000000001</v>
      </c>
      <c r="CV15" s="1">
        <v>1.535763E-12</v>
      </c>
      <c r="CW15" s="1">
        <v>1.795583E-9</v>
      </c>
      <c r="CX15">
        <v>1.6200239999999999</v>
      </c>
      <c r="CY15">
        <v>16.64406</v>
      </c>
      <c r="CZ15" s="1">
        <v>1.259408E-12</v>
      </c>
      <c r="DA15" s="1">
        <v>1.4724359999999999E-9</v>
      </c>
      <c r="DB15">
        <v>1.6201939999999999</v>
      </c>
      <c r="DC15">
        <v>17.06474</v>
      </c>
      <c r="DD15" s="1">
        <v>1.040557E-12</v>
      </c>
      <c r="DE15" s="1">
        <v>1.2165700000000001E-9</v>
      </c>
      <c r="DF15">
        <v>1.6203590000000001</v>
      </c>
      <c r="DG15">
        <v>17.19922</v>
      </c>
      <c r="DH15" s="1">
        <v>8.6531060000000002E-13</v>
      </c>
      <c r="DI15" s="1">
        <v>1.01168E-9</v>
      </c>
      <c r="DJ15">
        <v>1.6204940000000001</v>
      </c>
      <c r="DK15">
        <v>17.22681</v>
      </c>
      <c r="DL15" s="1">
        <v>7.2229540000000003E-13</v>
      </c>
      <c r="DM15" s="1">
        <v>8.4446509999999997E-10</v>
      </c>
      <c r="DN15">
        <v>1.6206240000000001</v>
      </c>
      <c r="DO15">
        <v>17.14303</v>
      </c>
      <c r="DP15" s="1">
        <v>6.0578150000000003E-13</v>
      </c>
      <c r="DQ15" s="1">
        <v>7.0823640000000002E-10</v>
      </c>
      <c r="DR15">
        <v>1.620765</v>
      </c>
      <c r="DS15">
        <v>16.709150000000001</v>
      </c>
      <c r="DT15" s="1">
        <v>5.1023319999999997E-13</v>
      </c>
      <c r="DU15" s="1">
        <v>5.9650930000000003E-10</v>
      </c>
      <c r="DV15">
        <v>1.620906</v>
      </c>
      <c r="DW15">
        <v>16.569109999999998</v>
      </c>
      <c r="DX15" s="1">
        <v>4.3075669999999999E-13</v>
      </c>
      <c r="DY15" s="1">
        <v>5.0360289999999999E-10</v>
      </c>
      <c r="DZ15">
        <v>1.6210420000000001</v>
      </c>
      <c r="EA15">
        <v>16.582100000000001</v>
      </c>
      <c r="EB15" s="1">
        <v>3.6531479999999998E-13</v>
      </c>
      <c r="EC15" s="1">
        <v>4.2709190000000001E-10</v>
      </c>
      <c r="ED15">
        <v>1.6211690000000001</v>
      </c>
      <c r="EE15">
        <v>16.671130000000002</v>
      </c>
      <c r="EF15" s="1">
        <v>3.1221139999999999E-13</v>
      </c>
      <c r="EG15" s="1">
        <v>3.6500989999999998E-10</v>
      </c>
      <c r="EH15">
        <v>1.6212249999999999</v>
      </c>
      <c r="EI15">
        <v>17.02815</v>
      </c>
      <c r="EJ15" s="1">
        <v>2.704211E-13</v>
      </c>
      <c r="EK15" s="1">
        <v>3.1615289999999998E-10</v>
      </c>
      <c r="EL15">
        <v>1.6212519999999999</v>
      </c>
      <c r="EM15">
        <v>17.269069999999999</v>
      </c>
      <c r="EN15" s="1">
        <v>2.3631069999999998E-13</v>
      </c>
      <c r="EO15" s="1">
        <v>2.7628109999999999E-10</v>
      </c>
      <c r="EP15">
        <v>1.6212439999999999</v>
      </c>
      <c r="EQ15">
        <v>17.304040000000001</v>
      </c>
      <c r="ER15" s="1">
        <v>2.070893E-13</v>
      </c>
      <c r="ES15" s="1">
        <v>2.421207E-10</v>
      </c>
      <c r="ET15">
        <v>1.6212740000000001</v>
      </c>
      <c r="EU15">
        <v>17.209230000000002</v>
      </c>
      <c r="EV15" s="1">
        <v>1.819563E-13</v>
      </c>
      <c r="EW15" s="1">
        <v>2.127455E-10</v>
      </c>
      <c r="EX15">
        <v>1.6212740000000001</v>
      </c>
      <c r="EY15">
        <v>16.806170000000002</v>
      </c>
      <c r="EZ15" s="1">
        <v>1.5993950000000001E-13</v>
      </c>
      <c r="FA15" s="1">
        <v>1.8700910000000001E-10</v>
      </c>
      <c r="FB15">
        <v>1.621275</v>
      </c>
      <c r="FC15">
        <v>16.60275</v>
      </c>
      <c r="FD15" s="1">
        <v>1.409197E-13</v>
      </c>
      <c r="FE15" s="1">
        <v>1.647762E-10</v>
      </c>
      <c r="FF15">
        <v>1.621243</v>
      </c>
      <c r="FG15">
        <v>16.639420000000001</v>
      </c>
      <c r="FH15" s="1">
        <v>1.2414869999999999E-13</v>
      </c>
      <c r="FI15" s="1">
        <v>1.4516419999999999E-10</v>
      </c>
      <c r="FJ15">
        <v>1.6212740000000001</v>
      </c>
      <c r="FK15">
        <v>16.718779999999999</v>
      </c>
      <c r="FL15" s="1">
        <v>1.0941099999999999E-13</v>
      </c>
      <c r="FM15" s="1">
        <v>1.2794069999999999E-10</v>
      </c>
      <c r="FN15">
        <v>1.6212439999999999</v>
      </c>
      <c r="FO15">
        <v>17.100210000000001</v>
      </c>
      <c r="FP15" s="1">
        <v>9.6300560000000004E-14</v>
      </c>
      <c r="FQ15" s="1">
        <v>1.126136E-10</v>
      </c>
      <c r="FR15">
        <v>1.6212789999999999</v>
      </c>
      <c r="FS15">
        <v>17.193439999999999</v>
      </c>
      <c r="FT15" s="1">
        <v>8.4772689999999997E-14</v>
      </c>
      <c r="FU15" s="1">
        <v>9.9135290000000001E-11</v>
      </c>
      <c r="FV15">
        <v>1.6212839999999999</v>
      </c>
      <c r="FW15">
        <v>17.062270000000002</v>
      </c>
      <c r="FX15" s="1">
        <v>7.464742E-14</v>
      </c>
      <c r="FY15" s="1">
        <v>8.7300010000000004E-11</v>
      </c>
      <c r="FZ15">
        <v>1.6212770000000001</v>
      </c>
      <c r="GA15">
        <v>16.998100000000001</v>
      </c>
      <c r="GB15" s="1">
        <v>6.5732139999999995E-14</v>
      </c>
      <c r="GC15" s="1">
        <v>7.6876209999999994E-11</v>
      </c>
      <c r="GD15">
        <v>1.6212800000000001</v>
      </c>
      <c r="GE15">
        <v>16.809989999999999</v>
      </c>
      <c r="GF15" s="1">
        <v>5.7912090000000005E-14</v>
      </c>
      <c r="GG15" s="1">
        <v>6.7732100000000005E-11</v>
      </c>
      <c r="GH15">
        <v>1.6212819999999999</v>
      </c>
      <c r="GI15">
        <v>16.839410000000001</v>
      </c>
      <c r="GJ15" s="1">
        <v>5.1053110000000003E-14</v>
      </c>
      <c r="GK15" s="1">
        <v>5.9713359999999994E-11</v>
      </c>
      <c r="GL15">
        <v>1.6212789999999999</v>
      </c>
      <c r="GM15">
        <v>16.87528</v>
      </c>
      <c r="GN15" s="1">
        <v>4.5018399999999998E-14</v>
      </c>
      <c r="GO15" s="1">
        <v>5.2656209999999999E-11</v>
      </c>
      <c r="GP15">
        <v>1.6213139999999999</v>
      </c>
      <c r="GQ15">
        <v>16.878710000000002</v>
      </c>
      <c r="GR15" s="1">
        <v>3.9592330000000002E-14</v>
      </c>
      <c r="GS15" s="1">
        <v>4.6311930000000002E-11</v>
      </c>
      <c r="GT15">
        <v>1.6213679999999999</v>
      </c>
      <c r="GU15">
        <v>16.84422</v>
      </c>
      <c r="GV15" s="1">
        <v>3.4606750000000002E-14</v>
      </c>
      <c r="GW15" s="1">
        <v>4.048139E-11</v>
      </c>
      <c r="GX15">
        <v>1.6214409999999999</v>
      </c>
      <c r="GY15">
        <v>17.120049999999999</v>
      </c>
      <c r="GZ15" s="1">
        <v>3.0183410000000002E-14</v>
      </c>
      <c r="HA15" s="1">
        <v>3.5309159999999999E-11</v>
      </c>
      <c r="HB15">
        <v>1.621507</v>
      </c>
      <c r="HC15">
        <v>17.322900000000001</v>
      </c>
      <c r="HD15" s="1">
        <v>2.6332310000000001E-14</v>
      </c>
      <c r="HE15" s="1">
        <v>3.0804049999999998E-11</v>
      </c>
      <c r="HF15">
        <v>1.621618</v>
      </c>
      <c r="HG15">
        <v>17.340219999999999</v>
      </c>
      <c r="HH15" s="1">
        <v>2.2981849999999999E-14</v>
      </c>
      <c r="HI15" s="1">
        <v>2.6885529999999998E-11</v>
      </c>
      <c r="HJ15">
        <v>1.6217189999999999</v>
      </c>
      <c r="HK15">
        <v>16.979869999999998</v>
      </c>
      <c r="HL15" s="1">
        <v>2.0082680000000002E-14</v>
      </c>
      <c r="HM15" s="1">
        <v>2.3494820000000001E-11</v>
      </c>
      <c r="HN15">
        <v>1.6217870000000001</v>
      </c>
      <c r="HO15">
        <v>16.74916</v>
      </c>
      <c r="HP15" s="1">
        <v>1.7575199999999999E-14</v>
      </c>
      <c r="HQ15" s="1">
        <v>2.0561949999999999E-11</v>
      </c>
      <c r="HR15">
        <v>1.6218939999999999</v>
      </c>
      <c r="HS15">
        <v>16.781929999999999</v>
      </c>
      <c r="HT15" s="1">
        <v>1.5401439999999999E-14</v>
      </c>
      <c r="HU15" s="1">
        <v>1.8019499999999998E-11</v>
      </c>
      <c r="HV15">
        <v>1.621993</v>
      </c>
      <c r="HW15">
        <v>16.797370000000001</v>
      </c>
      <c r="HX15" s="1">
        <v>1.351989E-14</v>
      </c>
      <c r="HY15" s="1">
        <v>1.5818820000000001E-11</v>
      </c>
      <c r="HZ15">
        <v>1.622101</v>
      </c>
      <c r="IA15">
        <v>17.103840000000002</v>
      </c>
      <c r="IB15" s="1">
        <v>1.1849890000000001E-14</v>
      </c>
      <c r="IC15" s="1">
        <v>1.386498E-11</v>
      </c>
      <c r="ID15">
        <v>1.6222080000000001</v>
      </c>
      <c r="IE15">
        <v>17.259270000000001</v>
      </c>
      <c r="IF15" s="1">
        <v>1.039527E-14</v>
      </c>
      <c r="IG15" s="1">
        <v>1.216319E-11</v>
      </c>
      <c r="IH15">
        <v>1.62235</v>
      </c>
      <c r="II15">
        <v>17.249680000000001</v>
      </c>
      <c r="IJ15" s="1">
        <v>9.1321839999999993E-15</v>
      </c>
      <c r="IK15" s="1">
        <v>1.068561E-11</v>
      </c>
      <c r="IL15">
        <v>1.622457</v>
      </c>
      <c r="IM15">
        <v>17.207750000000001</v>
      </c>
      <c r="IN15" s="1">
        <v>8.0354810000000008E-15</v>
      </c>
      <c r="IO15" s="1">
        <v>9.4027280000000007E-12</v>
      </c>
      <c r="IP15">
        <v>1.622557</v>
      </c>
      <c r="IQ15">
        <v>16.90963</v>
      </c>
      <c r="IR15" s="1">
        <v>7.086195E-15</v>
      </c>
      <c r="IS15" s="1">
        <v>8.2919770000000003E-12</v>
      </c>
      <c r="IT15">
        <v>1.6226860000000001</v>
      </c>
      <c r="IU15">
        <v>16.857890000000001</v>
      </c>
      <c r="IV15" s="1">
        <v>6.25858E-15</v>
      </c>
      <c r="IW15" s="1">
        <v>7.3236250000000007E-12</v>
      </c>
      <c r="IX15">
        <v>1.622795</v>
      </c>
      <c r="IY15">
        <v>16.892600000000002</v>
      </c>
      <c r="IZ15" s="1">
        <v>5.5269619999999998E-15</v>
      </c>
      <c r="JA15" s="1">
        <v>6.4677690000000002E-12</v>
      </c>
      <c r="JB15">
        <v>1.622898</v>
      </c>
      <c r="JC15">
        <v>16.94885</v>
      </c>
      <c r="JD15" s="1">
        <v>4.9115360000000001E-15</v>
      </c>
      <c r="JE15" s="1">
        <v>5.747864E-12</v>
      </c>
      <c r="JF15">
        <v>1.6229659999999999</v>
      </c>
      <c r="JG15">
        <v>17.318829999999998</v>
      </c>
      <c r="JH15" s="1">
        <v>4.400279E-15</v>
      </c>
      <c r="JI15" s="1">
        <v>5.1495700000000002E-12</v>
      </c>
      <c r="JJ15">
        <v>1.623059</v>
      </c>
      <c r="JK15">
        <v>17.45384</v>
      </c>
      <c r="JL15" s="1">
        <v>3.9612909999999999E-15</v>
      </c>
      <c r="JM15" s="1">
        <v>4.6359059999999999E-12</v>
      </c>
      <c r="JN15">
        <v>1.623124</v>
      </c>
      <c r="JO15">
        <v>17.398859999999999</v>
      </c>
      <c r="JP15" s="1">
        <v>3.573269E-15</v>
      </c>
      <c r="JQ15" s="1">
        <v>4.1820360000000003E-12</v>
      </c>
      <c r="JR15">
        <v>1.6231949999999999</v>
      </c>
      <c r="JS15">
        <v>17.21161</v>
      </c>
      <c r="JT15" s="1">
        <v>3.2263760000000001E-15</v>
      </c>
      <c r="JU15" s="1">
        <v>3.7760509999999996E-12</v>
      </c>
      <c r="JV15">
        <v>1.6232629999999999</v>
      </c>
      <c r="JW15">
        <v>16.993210000000001</v>
      </c>
      <c r="JX15" s="1">
        <v>2.9244450000000001E-15</v>
      </c>
      <c r="JY15" s="1">
        <v>3.4228010000000001E-12</v>
      </c>
      <c r="JZ15">
        <v>1.6233310000000001</v>
      </c>
      <c r="KA15">
        <v>16.891909999999999</v>
      </c>
      <c r="KB15" s="1">
        <v>2.6531940000000001E-15</v>
      </c>
      <c r="KC15" s="1">
        <v>3.1053309999999998E-12</v>
      </c>
      <c r="KD15">
        <v>1.6234029999999999</v>
      </c>
      <c r="KE15">
        <v>16.929449999999999</v>
      </c>
      <c r="KF15" s="1">
        <v>2.4102060000000001E-15</v>
      </c>
      <c r="KG15" s="1">
        <v>2.8209620000000001E-12</v>
      </c>
      <c r="KH15">
        <v>1.6234329999999999</v>
      </c>
      <c r="KI15">
        <v>16.965499999999999</v>
      </c>
      <c r="KJ15" s="1">
        <v>2.1882749999999998E-15</v>
      </c>
      <c r="KK15" s="1">
        <v>2.561265E-12</v>
      </c>
      <c r="KL15">
        <v>1.6235390000000001</v>
      </c>
      <c r="KM15">
        <v>17.34365</v>
      </c>
      <c r="KN15" s="1">
        <v>1.9865699999999999E-15</v>
      </c>
      <c r="KO15" s="1">
        <v>2.3252650000000002E-12</v>
      </c>
      <c r="KP15">
        <v>1.6236029999999999</v>
      </c>
      <c r="KQ15">
        <v>17.475930000000002</v>
      </c>
      <c r="KR15" s="1">
        <v>1.8028799999999998E-15</v>
      </c>
      <c r="KS15" s="1">
        <v>2.1102400000000001E-12</v>
      </c>
      <c r="KT15">
        <v>1.6236820000000001</v>
      </c>
      <c r="KU15">
        <v>17.49888</v>
      </c>
      <c r="KV15" s="1">
        <v>1.6379629999999999E-15</v>
      </c>
      <c r="KW15" s="1">
        <v>1.917233E-12</v>
      </c>
      <c r="KX15">
        <v>1.623785</v>
      </c>
      <c r="KY15">
        <v>17.41628</v>
      </c>
      <c r="KZ15" s="1">
        <v>1.4902169999999999E-15</v>
      </c>
      <c r="LA15" s="1">
        <v>1.744312E-12</v>
      </c>
      <c r="LB15">
        <v>1.623855</v>
      </c>
      <c r="LC15">
        <v>17.080880000000001</v>
      </c>
      <c r="LD15" s="1">
        <v>1.3581569999999999E-15</v>
      </c>
      <c r="LE15" s="1">
        <v>1.589756E-12</v>
      </c>
      <c r="LF15">
        <v>1.623929</v>
      </c>
      <c r="LG15">
        <v>16.933</v>
      </c>
      <c r="LH15" s="1">
        <v>1.2372800000000001E-15</v>
      </c>
      <c r="LI15" s="1">
        <v>1.448266E-12</v>
      </c>
      <c r="LJ15">
        <v>1.623996</v>
      </c>
      <c r="LK15">
        <v>16.942270000000001</v>
      </c>
      <c r="LL15" s="1">
        <v>1.12861E-15</v>
      </c>
      <c r="LM15" s="1">
        <v>1.3210639999999999E-12</v>
      </c>
      <c r="LN15">
        <v>1.624058</v>
      </c>
      <c r="LO15">
        <v>17.033709999999999</v>
      </c>
      <c r="LP15" s="1">
        <v>1.034066E-15</v>
      </c>
      <c r="LQ15" s="1">
        <v>1.2103960000000001E-12</v>
      </c>
      <c r="LR15">
        <v>1.62412</v>
      </c>
      <c r="LS15">
        <v>17.517379999999999</v>
      </c>
      <c r="LT15" s="1">
        <v>9.5687900000000006E-16</v>
      </c>
      <c r="LU15" s="1">
        <v>1.120059E-12</v>
      </c>
      <c r="LV15">
        <v>1.624152</v>
      </c>
      <c r="LW15">
        <v>17.64819</v>
      </c>
      <c r="LX15" s="1">
        <v>8.8891880000000007E-16</v>
      </c>
      <c r="LY15" s="1">
        <v>1.0404979999999999E-12</v>
      </c>
      <c r="LZ15">
        <v>1.6241920000000001</v>
      </c>
      <c r="MA15">
        <v>17.630289999999999</v>
      </c>
      <c r="MB15" s="1">
        <v>8.2433619999999999E-16</v>
      </c>
      <c r="MC15" s="1">
        <v>9.6491209999999998E-13</v>
      </c>
      <c r="MD15">
        <v>1.6242570000000001</v>
      </c>
      <c r="ME15">
        <v>17.569189999999999</v>
      </c>
      <c r="MF15" s="1">
        <v>7.6539079999999995E-16</v>
      </c>
      <c r="MG15" s="1">
        <v>8.9591640000000003E-13</v>
      </c>
      <c r="MH15">
        <v>1.6242920000000001</v>
      </c>
      <c r="MI15">
        <v>17.19716</v>
      </c>
      <c r="MJ15" s="1">
        <v>7.1329789999999996E-16</v>
      </c>
      <c r="MK15" s="1">
        <v>8.3496770000000001E-13</v>
      </c>
      <c r="ML15">
        <v>1.6243540000000001</v>
      </c>
      <c r="MM15">
        <v>17.06973</v>
      </c>
      <c r="MN15" s="1">
        <v>6.6549150000000002E-16</v>
      </c>
      <c r="MO15" s="1">
        <v>7.789907E-13</v>
      </c>
      <c r="MP15">
        <v>1.6243970000000001</v>
      </c>
      <c r="MQ15">
        <v>17.032689999999999</v>
      </c>
      <c r="MR15" s="1">
        <v>6.2020100000000002E-16</v>
      </c>
      <c r="MS15" s="1">
        <v>7.2596060000000001E-13</v>
      </c>
      <c r="MT15">
        <v>1.6244289999999999</v>
      </c>
      <c r="MU15">
        <v>17.006959999999999</v>
      </c>
      <c r="MV15" s="1">
        <v>5.789137E-16</v>
      </c>
      <c r="MW15" s="1">
        <v>6.7763440000000003E-13</v>
      </c>
      <c r="MX15">
        <v>1.6244689999999999</v>
      </c>
      <c r="MY15">
        <v>17.08727</v>
      </c>
      <c r="MZ15" s="1">
        <v>5.3879940000000001E-16</v>
      </c>
      <c r="NA15" s="1">
        <v>6.3068449999999997E-13</v>
      </c>
      <c r="NB15">
        <v>1.624528</v>
      </c>
      <c r="NC15">
        <v>17.327210000000001</v>
      </c>
      <c r="ND15" s="1">
        <v>5.0200670000000005E-16</v>
      </c>
      <c r="NE15" s="1">
        <v>5.8761520000000003E-13</v>
      </c>
      <c r="NF15">
        <v>1.6245670000000001</v>
      </c>
      <c r="NG15">
        <v>17.530909999999999</v>
      </c>
      <c r="NH15" s="1">
        <v>4.6770370000000001E-16</v>
      </c>
      <c r="NI15" s="1">
        <v>5.4746889999999996E-13</v>
      </c>
      <c r="NJ15">
        <v>1.6246400000000001</v>
      </c>
      <c r="NK15">
        <v>17.284610000000001</v>
      </c>
      <c r="NL15" s="1">
        <v>4.3675639999999998E-16</v>
      </c>
      <c r="NM15" s="1">
        <v>5.1125299999999998E-13</v>
      </c>
      <c r="NN15">
        <v>1.624679</v>
      </c>
      <c r="NO15">
        <v>17.08503</v>
      </c>
      <c r="NP15" s="1">
        <v>4.0807650000000001E-16</v>
      </c>
      <c r="NQ15" s="1">
        <v>4.7767300000000004E-13</v>
      </c>
      <c r="NR15">
        <v>1.624716</v>
      </c>
      <c r="NS15">
        <v>17.062519999999999</v>
      </c>
      <c r="NT15" s="1">
        <v>3.809629E-16</v>
      </c>
      <c r="NU15" s="1">
        <v>4.459356E-13</v>
      </c>
      <c r="NV15">
        <v>1.6247830000000001</v>
      </c>
      <c r="NW15">
        <v>17.04327</v>
      </c>
      <c r="NX15" s="1">
        <v>3.560042E-16</v>
      </c>
      <c r="NY15" s="1">
        <v>4.1671730000000002E-13</v>
      </c>
      <c r="NZ15">
        <v>1.624814</v>
      </c>
      <c r="OA15">
        <v>17.04674</v>
      </c>
      <c r="OB15" s="1">
        <v>3.3322479999999999E-16</v>
      </c>
      <c r="OC15" s="1">
        <v>3.900411E-13</v>
      </c>
      <c r="OD15">
        <v>1.6248469999999999</v>
      </c>
      <c r="OE15">
        <v>17.428789999999999</v>
      </c>
      <c r="OF15" s="1">
        <v>3.1130449999999998E-16</v>
      </c>
      <c r="OG15" s="1">
        <v>3.6439060000000002E-13</v>
      </c>
      <c r="OH15">
        <v>1.6249169999999999</v>
      </c>
      <c r="OI15">
        <v>17.6004</v>
      </c>
      <c r="OJ15" s="1">
        <v>2.9156270000000001E-16</v>
      </c>
      <c r="OK15" s="1">
        <v>3.4128400000000002E-13</v>
      </c>
    </row>
    <row r="16" spans="1:401" x14ac:dyDescent="0.35">
      <c r="A16">
        <v>16</v>
      </c>
      <c r="B16" t="s">
        <v>4</v>
      </c>
      <c r="C16" t="s">
        <v>5</v>
      </c>
      <c r="D16" t="s">
        <v>20</v>
      </c>
      <c r="E16">
        <v>907.9778</v>
      </c>
      <c r="F16">
        <v>1.23234</v>
      </c>
      <c r="G16">
        <v>16.438690000000001</v>
      </c>
      <c r="H16" s="1">
        <v>9.6018530000000001E-6</v>
      </c>
      <c r="I16" s="1">
        <v>5.6324210000000003E-3</v>
      </c>
      <c r="J16">
        <v>1.232388</v>
      </c>
      <c r="K16">
        <v>16.50517</v>
      </c>
      <c r="L16" s="1">
        <v>2.5494659999999998E-9</v>
      </c>
      <c r="M16" s="1">
        <v>2.9751609999999999E-6</v>
      </c>
      <c r="N16">
        <v>1.232418</v>
      </c>
      <c r="O16">
        <v>16.477989999999998</v>
      </c>
      <c r="P16" s="1">
        <v>6.5790990000000003E-10</v>
      </c>
      <c r="Q16" s="1">
        <v>1.5992409999999999E-6</v>
      </c>
      <c r="R16">
        <v>1.232434</v>
      </c>
      <c r="S16">
        <v>16.453130000000002</v>
      </c>
      <c r="T16" s="1">
        <v>5.2810830000000003E-10</v>
      </c>
      <c r="U16" s="1">
        <v>1.2841820000000001E-6</v>
      </c>
      <c r="V16">
        <v>1.2324310000000001</v>
      </c>
      <c r="W16">
        <v>16.589300000000001</v>
      </c>
      <c r="X16" s="1">
        <v>4.2373670000000001E-10</v>
      </c>
      <c r="Y16" s="1">
        <v>1.030502E-6</v>
      </c>
      <c r="Z16">
        <v>1.2323820000000001</v>
      </c>
      <c r="AA16">
        <v>16.503959999999999</v>
      </c>
      <c r="AB16" s="1">
        <v>3.4024280000000002E-10</v>
      </c>
      <c r="AC16" s="1">
        <v>8.2746909999999995E-7</v>
      </c>
      <c r="AD16">
        <v>1.232383</v>
      </c>
      <c r="AE16">
        <v>16.467199999999998</v>
      </c>
      <c r="AF16" s="1">
        <v>2.7230549999999998E-10</v>
      </c>
      <c r="AG16" s="1">
        <v>6.6228259999999998E-7</v>
      </c>
      <c r="AH16">
        <v>1.232362</v>
      </c>
      <c r="AI16">
        <v>16.50722</v>
      </c>
      <c r="AJ16" s="1">
        <v>2.1859509999999999E-10</v>
      </c>
      <c r="AK16" s="1">
        <v>5.3170899999999996E-7</v>
      </c>
      <c r="AL16">
        <v>1.2323630000000001</v>
      </c>
      <c r="AM16">
        <v>16.56709</v>
      </c>
      <c r="AN16" s="1">
        <v>1.7641649999999999E-10</v>
      </c>
      <c r="AO16" s="1">
        <v>4.2918960000000003E-7</v>
      </c>
      <c r="AP16">
        <v>1.232364</v>
      </c>
      <c r="AQ16">
        <v>16.939250000000001</v>
      </c>
      <c r="AR16" s="1">
        <v>1.4393309999999999E-10</v>
      </c>
      <c r="AS16" s="1">
        <v>3.5022779999999999E-7</v>
      </c>
      <c r="AT16">
        <v>1.2323630000000001</v>
      </c>
      <c r="AU16">
        <v>17.12885</v>
      </c>
      <c r="AV16" s="1">
        <v>1.1820380000000001E-10</v>
      </c>
      <c r="AW16" s="1">
        <v>2.8764359999999998E-7</v>
      </c>
      <c r="AX16">
        <v>1.2323729999999999</v>
      </c>
      <c r="AY16">
        <v>17.023859999999999</v>
      </c>
      <c r="AZ16" s="1">
        <v>9.7425149999999998E-11</v>
      </c>
      <c r="BA16" s="1">
        <v>2.3709550000000001E-7</v>
      </c>
      <c r="BB16">
        <v>1.2323919999999999</v>
      </c>
      <c r="BC16">
        <v>16.940819999999999</v>
      </c>
      <c r="BD16" s="1">
        <v>8.0532280000000003E-11</v>
      </c>
      <c r="BE16" s="1">
        <v>1.959998E-7</v>
      </c>
      <c r="BF16">
        <v>1.232418</v>
      </c>
      <c r="BG16">
        <v>16.666979999999999</v>
      </c>
      <c r="BH16" s="1">
        <v>6.6645809999999995E-11</v>
      </c>
      <c r="BI16" s="1">
        <v>1.6221139999999999E-7</v>
      </c>
      <c r="BJ16">
        <v>1.232442</v>
      </c>
      <c r="BK16">
        <v>16.464040000000001</v>
      </c>
      <c r="BL16" s="1">
        <v>5.5255689999999998E-11</v>
      </c>
      <c r="BM16" s="1">
        <v>1.3448830000000001E-7</v>
      </c>
      <c r="BN16">
        <v>1.2324870000000001</v>
      </c>
      <c r="BO16">
        <v>16.488219999999998</v>
      </c>
      <c r="BP16" s="1">
        <v>4.5838149999999999E-11</v>
      </c>
      <c r="BQ16" s="1">
        <v>1.115719E-7</v>
      </c>
      <c r="BR16">
        <v>1.2325159999999999</v>
      </c>
      <c r="BS16">
        <v>16.508379999999999</v>
      </c>
      <c r="BT16" s="1">
        <v>3.8707809999999997E-11</v>
      </c>
      <c r="BU16" s="1">
        <v>9.4254240000000002E-8</v>
      </c>
      <c r="BV16">
        <v>1.2325999999999999</v>
      </c>
      <c r="BW16">
        <v>16.808440000000001</v>
      </c>
      <c r="BX16" s="1">
        <v>3.3542510000000003E-11</v>
      </c>
      <c r="BY16" s="1">
        <v>8.1695839999999994E-8</v>
      </c>
      <c r="BZ16">
        <v>1.232726</v>
      </c>
      <c r="CA16">
        <v>17.04149</v>
      </c>
      <c r="CB16" s="1">
        <v>2.955081E-11</v>
      </c>
      <c r="CC16" s="1">
        <v>7.1976980000000003E-8</v>
      </c>
      <c r="CD16">
        <v>1.2328699999999999</v>
      </c>
      <c r="CE16">
        <v>16.969180000000001</v>
      </c>
      <c r="CF16" s="1">
        <v>2.613901E-11</v>
      </c>
      <c r="CG16" s="1">
        <v>6.3663540000000006E-8</v>
      </c>
      <c r="CH16">
        <v>1.2330129999999999</v>
      </c>
      <c r="CI16">
        <v>16.988659999999999</v>
      </c>
      <c r="CJ16" s="1">
        <v>2.3164400000000001E-11</v>
      </c>
      <c r="CK16" s="1">
        <v>5.642011E-8</v>
      </c>
      <c r="CL16">
        <v>1.2331780000000001</v>
      </c>
      <c r="CM16">
        <v>16.71649</v>
      </c>
      <c r="CN16" s="1">
        <v>2.052114E-11</v>
      </c>
      <c r="CO16" s="1">
        <v>4.9978599999999999E-8</v>
      </c>
      <c r="CP16">
        <v>1.233339</v>
      </c>
      <c r="CQ16">
        <v>16.527149999999999</v>
      </c>
      <c r="CR16" s="1">
        <v>1.8127400000000001E-11</v>
      </c>
      <c r="CS16" s="1">
        <v>4.4122879999999999E-8</v>
      </c>
      <c r="CT16">
        <v>1.233503</v>
      </c>
      <c r="CU16">
        <v>16.551380000000002</v>
      </c>
      <c r="CV16" s="1">
        <v>1.485687E-11</v>
      </c>
      <c r="CW16" s="1">
        <v>3.614609E-8</v>
      </c>
      <c r="CX16">
        <v>1.2336609999999999</v>
      </c>
      <c r="CY16">
        <v>16.647379999999998</v>
      </c>
      <c r="CZ16" s="1">
        <v>1.2188920000000001E-11</v>
      </c>
      <c r="DA16" s="1">
        <v>2.9656759999999998E-8</v>
      </c>
      <c r="DB16">
        <v>1.233773</v>
      </c>
      <c r="DC16">
        <v>17.084479999999999</v>
      </c>
      <c r="DD16" s="1">
        <v>1.007448E-11</v>
      </c>
      <c r="DE16" s="1">
        <v>2.4512870000000001E-8</v>
      </c>
      <c r="DF16">
        <v>1.2339059999999999</v>
      </c>
      <c r="DG16">
        <v>17.233360000000001</v>
      </c>
      <c r="DH16" s="1">
        <v>8.3802590000000003E-12</v>
      </c>
      <c r="DI16" s="1">
        <v>2.039132E-8</v>
      </c>
      <c r="DJ16">
        <v>1.234021</v>
      </c>
      <c r="DK16">
        <v>17.263559999999998</v>
      </c>
      <c r="DL16" s="1">
        <v>6.9974900000000003E-12</v>
      </c>
      <c r="DM16" s="1">
        <v>1.702678E-8</v>
      </c>
      <c r="DN16">
        <v>1.2341279999999999</v>
      </c>
      <c r="DO16">
        <v>17.178540000000002</v>
      </c>
      <c r="DP16" s="1">
        <v>5.8701880000000001E-12</v>
      </c>
      <c r="DQ16" s="1">
        <v>1.428393E-8</v>
      </c>
      <c r="DR16">
        <v>1.2342470000000001</v>
      </c>
      <c r="DS16">
        <v>16.73039</v>
      </c>
      <c r="DT16" s="1">
        <v>4.9458539999999999E-12</v>
      </c>
      <c r="DU16" s="1">
        <v>1.2034369999999999E-8</v>
      </c>
      <c r="DV16">
        <v>1.234364</v>
      </c>
      <c r="DW16">
        <v>16.57077</v>
      </c>
      <c r="DX16" s="1">
        <v>4.1764790000000002E-12</v>
      </c>
      <c r="DY16" s="1">
        <v>1.016255E-8</v>
      </c>
      <c r="DZ16">
        <v>1.234478</v>
      </c>
      <c r="EA16">
        <v>16.583539999999999</v>
      </c>
      <c r="EB16" s="1">
        <v>3.5429749999999999E-12</v>
      </c>
      <c r="EC16" s="1">
        <v>8.6212849999999998E-9</v>
      </c>
      <c r="ED16">
        <v>1.2345600000000001</v>
      </c>
      <c r="EE16">
        <v>16.673290000000001</v>
      </c>
      <c r="EF16" s="1">
        <v>3.0292339999999999E-12</v>
      </c>
      <c r="EG16" s="1">
        <v>7.3721410000000001E-9</v>
      </c>
      <c r="EH16">
        <v>1.2346189999999999</v>
      </c>
      <c r="EI16">
        <v>17.042539999999999</v>
      </c>
      <c r="EJ16" s="1">
        <v>2.6244199999999998E-12</v>
      </c>
      <c r="EK16" s="1">
        <v>6.3876900000000003E-9</v>
      </c>
      <c r="EL16">
        <v>1.2346379999999999</v>
      </c>
      <c r="EM16">
        <v>17.30172</v>
      </c>
      <c r="EN16" s="1">
        <v>2.2936699999999999E-12</v>
      </c>
      <c r="EO16" s="1">
        <v>5.5831279999999997E-9</v>
      </c>
      <c r="EP16">
        <v>1.2346280000000001</v>
      </c>
      <c r="EQ16">
        <v>17.341919999999998</v>
      </c>
      <c r="ER16" s="1">
        <v>2.0101289999999999E-12</v>
      </c>
      <c r="ES16" s="1">
        <v>4.8929290000000001E-9</v>
      </c>
      <c r="ET16">
        <v>1.2346239999999999</v>
      </c>
      <c r="EU16">
        <v>17.246279999999999</v>
      </c>
      <c r="EV16" s="1">
        <v>1.7662790000000001E-12</v>
      </c>
      <c r="EW16" s="1">
        <v>4.2997099999999998E-9</v>
      </c>
      <c r="EX16">
        <v>1.234626</v>
      </c>
      <c r="EY16">
        <v>16.829339999999998</v>
      </c>
      <c r="EZ16" s="1">
        <v>1.5525850000000001E-12</v>
      </c>
      <c r="FA16" s="1">
        <v>3.7796590000000003E-9</v>
      </c>
      <c r="FB16">
        <v>1.234626</v>
      </c>
      <c r="FC16">
        <v>16.603999999999999</v>
      </c>
      <c r="FD16" s="1">
        <v>1.36791E-12</v>
      </c>
      <c r="FE16" s="1">
        <v>3.3302150000000002E-9</v>
      </c>
      <c r="FF16">
        <v>1.2346280000000001</v>
      </c>
      <c r="FG16">
        <v>16.639959999999999</v>
      </c>
      <c r="FH16" s="1">
        <v>1.20515E-12</v>
      </c>
      <c r="FI16" s="1">
        <v>2.9340059999999998E-9</v>
      </c>
      <c r="FJ16">
        <v>1.2346239999999999</v>
      </c>
      <c r="FK16">
        <v>16.72212</v>
      </c>
      <c r="FL16" s="1">
        <v>1.062032E-12</v>
      </c>
      <c r="FM16" s="1">
        <v>2.5857540000000001E-9</v>
      </c>
      <c r="FN16">
        <v>1.2346269999999999</v>
      </c>
      <c r="FO16">
        <v>17.1144</v>
      </c>
      <c r="FP16" s="1">
        <v>9.3478460000000001E-13</v>
      </c>
      <c r="FQ16" s="1">
        <v>2.2760240000000002E-9</v>
      </c>
      <c r="FR16">
        <v>1.234629</v>
      </c>
      <c r="FS16">
        <v>17.223800000000001</v>
      </c>
      <c r="FT16" s="1">
        <v>8.2288249999999995E-13</v>
      </c>
      <c r="FU16" s="1">
        <v>2.003609E-9</v>
      </c>
      <c r="FV16">
        <v>1.234634</v>
      </c>
      <c r="FW16">
        <v>17.08549</v>
      </c>
      <c r="FX16" s="1">
        <v>7.2462060000000004E-13</v>
      </c>
      <c r="FY16" s="1">
        <v>1.764429E-9</v>
      </c>
      <c r="FZ16">
        <v>1.2346269999999999</v>
      </c>
      <c r="GA16">
        <v>17.02205</v>
      </c>
      <c r="GB16" s="1">
        <v>6.3809170000000003E-13</v>
      </c>
      <c r="GC16" s="1">
        <v>1.553784E-9</v>
      </c>
      <c r="GD16">
        <v>1.234653</v>
      </c>
      <c r="GE16">
        <v>16.819320000000001</v>
      </c>
      <c r="GF16" s="1">
        <v>5.6219229999999997E-13</v>
      </c>
      <c r="GG16" s="1">
        <v>1.3690310000000001E-9</v>
      </c>
      <c r="GH16">
        <v>1.2346569999999999</v>
      </c>
      <c r="GI16">
        <v>16.848289999999999</v>
      </c>
      <c r="GJ16" s="1">
        <v>4.9561249999999997E-13</v>
      </c>
      <c r="GK16" s="1">
        <v>1.206955E-9</v>
      </c>
      <c r="GL16">
        <v>1.2346520000000001</v>
      </c>
      <c r="GM16">
        <v>16.88561</v>
      </c>
      <c r="GN16" s="1">
        <v>4.3704400000000001E-13</v>
      </c>
      <c r="GO16" s="1">
        <v>1.064354E-9</v>
      </c>
      <c r="GP16">
        <v>1.2346790000000001</v>
      </c>
      <c r="GQ16">
        <v>16.889990000000001</v>
      </c>
      <c r="GR16" s="1">
        <v>3.8432519999999999E-13</v>
      </c>
      <c r="GS16" s="1">
        <v>9.3594589999999999E-10</v>
      </c>
      <c r="GT16">
        <v>1.234739</v>
      </c>
      <c r="GU16">
        <v>16.853380000000001</v>
      </c>
      <c r="GV16" s="1">
        <v>3.3594600000000001E-13</v>
      </c>
      <c r="GW16" s="1">
        <v>8.1810620000000001E-10</v>
      </c>
      <c r="GX16">
        <v>1.2347889999999999</v>
      </c>
      <c r="GY16">
        <v>17.134799999999998</v>
      </c>
      <c r="GZ16" s="1">
        <v>2.9304320000000001E-13</v>
      </c>
      <c r="HA16" s="1">
        <v>7.1367519999999998E-10</v>
      </c>
      <c r="HB16">
        <v>1.234858</v>
      </c>
      <c r="HC16">
        <v>17.352209999999999</v>
      </c>
      <c r="HD16" s="1">
        <v>2.5568209999999998E-13</v>
      </c>
      <c r="HE16" s="1">
        <v>6.2266989999999995E-10</v>
      </c>
      <c r="HF16">
        <v>1.2349300000000001</v>
      </c>
      <c r="HG16">
        <v>17.373850000000001</v>
      </c>
      <c r="HH16" s="1">
        <v>2.2318729999999999E-13</v>
      </c>
      <c r="HI16" s="1">
        <v>5.4355779999999995E-10</v>
      </c>
      <c r="HJ16">
        <v>1.235023</v>
      </c>
      <c r="HK16">
        <v>17.008870000000002</v>
      </c>
      <c r="HL16" s="1">
        <v>1.9506390000000001E-13</v>
      </c>
      <c r="HM16" s="1">
        <v>4.7507170000000002E-10</v>
      </c>
      <c r="HN16">
        <v>1.2350680000000001</v>
      </c>
      <c r="HO16">
        <v>16.75113</v>
      </c>
      <c r="HP16" s="1">
        <v>1.707335E-13</v>
      </c>
      <c r="HQ16" s="1">
        <v>4.1581729999999998E-10</v>
      </c>
      <c r="HR16">
        <v>1.235163</v>
      </c>
      <c r="HS16">
        <v>16.78471</v>
      </c>
      <c r="HT16" s="1">
        <v>1.4964460000000001E-13</v>
      </c>
      <c r="HU16" s="1">
        <v>3.644788E-10</v>
      </c>
      <c r="HV16">
        <v>1.2352300000000001</v>
      </c>
      <c r="HW16">
        <v>16.800699999999999</v>
      </c>
      <c r="HX16" s="1">
        <v>1.3138130000000001E-13</v>
      </c>
      <c r="HY16" s="1">
        <v>3.1999819999999998E-10</v>
      </c>
      <c r="HZ16">
        <v>1.2353259999999999</v>
      </c>
      <c r="IA16">
        <v>17.112870000000001</v>
      </c>
      <c r="IB16" s="1">
        <v>1.1517080000000001E-13</v>
      </c>
      <c r="IC16" s="1">
        <v>2.8051109999999998E-10</v>
      </c>
      <c r="ID16">
        <v>1.2354229999999999</v>
      </c>
      <c r="IE16">
        <v>17.284749999999999</v>
      </c>
      <c r="IF16" s="1">
        <v>1.010551E-13</v>
      </c>
      <c r="IG16" s="1">
        <v>2.461324E-10</v>
      </c>
      <c r="IH16">
        <v>1.2355179999999999</v>
      </c>
      <c r="II16">
        <v>17.278770000000002</v>
      </c>
      <c r="IJ16" s="1">
        <v>8.8796530000000004E-14</v>
      </c>
      <c r="IK16" s="1">
        <v>2.162852E-10</v>
      </c>
      <c r="IL16">
        <v>1.2356119999999999</v>
      </c>
      <c r="IM16">
        <v>17.232389999999999</v>
      </c>
      <c r="IN16" s="1">
        <v>7.8147859999999994E-14</v>
      </c>
      <c r="IO16" s="1">
        <v>1.9035159999999999E-10</v>
      </c>
      <c r="IP16">
        <v>1.2357020000000001</v>
      </c>
      <c r="IQ16">
        <v>16.928840000000001</v>
      </c>
      <c r="IR16" s="1">
        <v>6.8931460000000005E-14</v>
      </c>
      <c r="IS16" s="1">
        <v>1.679089E-10</v>
      </c>
      <c r="IT16">
        <v>1.235789</v>
      </c>
      <c r="IU16">
        <v>16.861630000000002</v>
      </c>
      <c r="IV16" s="1">
        <v>6.0892379999999994E-14</v>
      </c>
      <c r="IW16" s="1">
        <v>1.4832529999999999E-10</v>
      </c>
      <c r="IX16">
        <v>1.235884</v>
      </c>
      <c r="IY16">
        <v>16.89931</v>
      </c>
      <c r="IZ16" s="1">
        <v>5.3786090000000001E-14</v>
      </c>
      <c r="JA16" s="1">
        <v>1.310203E-10</v>
      </c>
      <c r="JB16">
        <v>1.235975</v>
      </c>
      <c r="JC16">
        <v>16.95439</v>
      </c>
      <c r="JD16" s="1">
        <v>4.781172E-14</v>
      </c>
      <c r="JE16" s="1">
        <v>1.16481E-10</v>
      </c>
      <c r="JF16">
        <v>1.2360420000000001</v>
      </c>
      <c r="JG16">
        <v>17.34132</v>
      </c>
      <c r="JH16" s="1">
        <v>4.2845900000000001E-14</v>
      </c>
      <c r="JI16" s="1">
        <v>1.0438839999999999E-10</v>
      </c>
      <c r="JJ16">
        <v>1.2361059999999999</v>
      </c>
      <c r="JK16">
        <v>17.486920000000001</v>
      </c>
      <c r="JL16" s="1">
        <v>3.8575719999999999E-14</v>
      </c>
      <c r="JM16" s="1">
        <v>9.3986879999999999E-11</v>
      </c>
      <c r="JN16">
        <v>1.2361500000000001</v>
      </c>
      <c r="JO16">
        <v>17.429849999999998</v>
      </c>
      <c r="JP16" s="1">
        <v>3.4801600000000003E-14</v>
      </c>
      <c r="JQ16" s="1">
        <v>8.4795140000000006E-11</v>
      </c>
      <c r="JR16">
        <v>1.2361949999999999</v>
      </c>
      <c r="JS16">
        <v>17.241430000000001</v>
      </c>
      <c r="JT16" s="1">
        <v>3.1428569999999997E-14</v>
      </c>
      <c r="JU16" s="1">
        <v>7.657965E-11</v>
      </c>
      <c r="JV16">
        <v>1.2362660000000001</v>
      </c>
      <c r="JW16">
        <v>17.012280000000001</v>
      </c>
      <c r="JX16" s="1">
        <v>2.8490160000000003E-14</v>
      </c>
      <c r="JY16" s="1">
        <v>6.9421340000000002E-11</v>
      </c>
      <c r="JZ16">
        <v>1.2363120000000001</v>
      </c>
      <c r="KA16">
        <v>16.89594</v>
      </c>
      <c r="KB16" s="1">
        <v>2.585211E-14</v>
      </c>
      <c r="KC16" s="1">
        <v>6.2995730000000006E-11</v>
      </c>
      <c r="KD16">
        <v>1.2363820000000001</v>
      </c>
      <c r="KE16">
        <v>16.935140000000001</v>
      </c>
      <c r="KF16" s="1">
        <v>2.3487319999999999E-14</v>
      </c>
      <c r="KG16" s="1">
        <v>5.7233160000000001E-11</v>
      </c>
      <c r="KH16">
        <v>1.2364250000000001</v>
      </c>
      <c r="KI16">
        <v>16.971060000000001</v>
      </c>
      <c r="KJ16" s="1">
        <v>2.1326439999999999E-14</v>
      </c>
      <c r="KK16" s="1">
        <v>5.1968279999999998E-11</v>
      </c>
      <c r="KL16">
        <v>1.2364980000000001</v>
      </c>
      <c r="KM16">
        <v>17.362349999999999</v>
      </c>
      <c r="KN16" s="1">
        <v>1.936203E-14</v>
      </c>
      <c r="KO16" s="1">
        <v>4.7181170000000002E-11</v>
      </c>
      <c r="KP16">
        <v>1.2365429999999999</v>
      </c>
      <c r="KQ16">
        <v>17.508320000000001</v>
      </c>
      <c r="KR16" s="1">
        <v>1.757418E-14</v>
      </c>
      <c r="KS16" s="1">
        <v>4.2824960000000001E-11</v>
      </c>
      <c r="KT16">
        <v>1.2366170000000001</v>
      </c>
      <c r="KU16">
        <v>17.533750000000001</v>
      </c>
      <c r="KV16" s="1">
        <v>1.5968860000000001E-14</v>
      </c>
      <c r="KW16" s="1">
        <v>3.8913539999999999E-11</v>
      </c>
      <c r="KX16">
        <v>1.2366889999999999</v>
      </c>
      <c r="KY16">
        <v>17.44989</v>
      </c>
      <c r="KZ16" s="1">
        <v>1.453094E-14</v>
      </c>
      <c r="LA16" s="1">
        <v>3.540986E-11</v>
      </c>
      <c r="LB16">
        <v>1.236734</v>
      </c>
      <c r="LC16">
        <v>17.104790000000001</v>
      </c>
      <c r="LD16" s="1">
        <v>1.324454E-14</v>
      </c>
      <c r="LE16" s="1">
        <v>3.2274349999999999E-11</v>
      </c>
      <c r="LF16">
        <v>1.236807</v>
      </c>
      <c r="LG16">
        <v>16.938300000000002</v>
      </c>
      <c r="LH16" s="1">
        <v>1.206754E-14</v>
      </c>
      <c r="LI16" s="1">
        <v>2.9405979999999998E-11</v>
      </c>
      <c r="LJ16">
        <v>1.2368729999999999</v>
      </c>
      <c r="LK16">
        <v>16.947140000000001</v>
      </c>
      <c r="LL16" s="1">
        <v>1.100928E-14</v>
      </c>
      <c r="LM16" s="1">
        <v>2.682788E-11</v>
      </c>
      <c r="LN16">
        <v>1.2369159999999999</v>
      </c>
      <c r="LO16">
        <v>17.037299999999998</v>
      </c>
      <c r="LP16" s="1">
        <v>1.00902E-14</v>
      </c>
      <c r="LQ16" s="1">
        <v>2.459144E-11</v>
      </c>
      <c r="LR16">
        <v>1.2369570000000001</v>
      </c>
      <c r="LS16">
        <v>17.542860000000001</v>
      </c>
      <c r="LT16" s="1">
        <v>9.3380330000000003E-15</v>
      </c>
      <c r="LU16" s="1">
        <v>2.2758780000000001E-11</v>
      </c>
      <c r="LV16">
        <v>1.2370000000000001</v>
      </c>
      <c r="LW16">
        <v>17.687419999999999</v>
      </c>
      <c r="LX16" s="1">
        <v>8.6758280000000008E-15</v>
      </c>
      <c r="LY16" s="1">
        <v>2.1144659999999999E-11</v>
      </c>
      <c r="LZ16">
        <v>1.237026</v>
      </c>
      <c r="MA16">
        <v>17.670729999999999</v>
      </c>
      <c r="MB16" s="1">
        <v>8.0462700000000005E-15</v>
      </c>
      <c r="MC16" s="1">
        <v>1.9610729999999999E-11</v>
      </c>
      <c r="MD16">
        <v>1.237071</v>
      </c>
      <c r="ME16">
        <v>17.60763</v>
      </c>
      <c r="MF16" s="1">
        <v>7.4716619999999993E-15</v>
      </c>
      <c r="MG16" s="1">
        <v>1.8210600000000002E-11</v>
      </c>
      <c r="MH16">
        <v>1.2370939999999999</v>
      </c>
      <c r="MI16">
        <v>17.22776</v>
      </c>
      <c r="MJ16" s="1">
        <v>6.9632600000000003E-15</v>
      </c>
      <c r="MK16" s="1">
        <v>1.6970880000000001E-11</v>
      </c>
      <c r="ML16">
        <v>1.237136</v>
      </c>
      <c r="MM16">
        <v>17.077120000000001</v>
      </c>
      <c r="MN16" s="1">
        <v>6.4969530000000002E-15</v>
      </c>
      <c r="MO16" s="1">
        <v>1.583433E-11</v>
      </c>
      <c r="MP16">
        <v>1.237187</v>
      </c>
      <c r="MQ16">
        <v>17.041879999999999</v>
      </c>
      <c r="MR16" s="1">
        <v>6.0555380000000001E-15</v>
      </c>
      <c r="MS16" s="1">
        <v>1.4758779999999999E-11</v>
      </c>
      <c r="MT16">
        <v>1.2372099999999999</v>
      </c>
      <c r="MU16">
        <v>17.012840000000001</v>
      </c>
      <c r="MV16" s="1">
        <v>5.6528699999999999E-15</v>
      </c>
      <c r="MW16" s="1">
        <v>1.377703E-11</v>
      </c>
      <c r="MX16">
        <v>1.2372620000000001</v>
      </c>
      <c r="MY16">
        <v>17.095130000000001</v>
      </c>
      <c r="MZ16" s="1">
        <v>5.2613999999999999E-15</v>
      </c>
      <c r="NA16" s="1">
        <v>1.2822949999999999E-11</v>
      </c>
      <c r="NB16">
        <v>1.2372780000000001</v>
      </c>
      <c r="NC16">
        <v>17.340489999999999</v>
      </c>
      <c r="ND16" s="1">
        <v>4.9029040000000001E-15</v>
      </c>
      <c r="NE16" s="1">
        <v>1.194932E-11</v>
      </c>
      <c r="NF16">
        <v>1.237325</v>
      </c>
      <c r="NG16">
        <v>17.562650000000001</v>
      </c>
      <c r="NH16" s="1">
        <v>4.5681509999999997E-15</v>
      </c>
      <c r="NI16" s="1">
        <v>1.113379E-11</v>
      </c>
      <c r="NJ16">
        <v>1.2373499999999999</v>
      </c>
      <c r="NK16">
        <v>17.311029999999999</v>
      </c>
      <c r="NL16" s="1">
        <v>4.266168E-15</v>
      </c>
      <c r="NM16" s="1">
        <v>1.039776E-11</v>
      </c>
      <c r="NN16">
        <v>1.237401</v>
      </c>
      <c r="NO16">
        <v>17.09742</v>
      </c>
      <c r="NP16" s="1">
        <v>3.98641E-15</v>
      </c>
      <c r="NQ16" s="1">
        <v>9.7156169999999996E-12</v>
      </c>
      <c r="NR16">
        <v>1.2374480000000001</v>
      </c>
      <c r="NS16">
        <v>17.069610000000001</v>
      </c>
      <c r="NT16" s="1">
        <v>3.7217410000000002E-15</v>
      </c>
      <c r="NU16" s="1">
        <v>9.070343E-12</v>
      </c>
      <c r="NV16">
        <v>1.2374700000000001</v>
      </c>
      <c r="NW16">
        <v>17.05021</v>
      </c>
      <c r="NX16" s="1">
        <v>3.4781659999999998E-15</v>
      </c>
      <c r="NY16" s="1">
        <v>8.4764700000000005E-12</v>
      </c>
      <c r="NZ16">
        <v>1.2375370000000001</v>
      </c>
      <c r="OA16">
        <v>17.051369999999999</v>
      </c>
      <c r="OB16" s="1">
        <v>3.2558070000000001E-15</v>
      </c>
      <c r="OC16" s="1">
        <v>7.9341980000000003E-12</v>
      </c>
      <c r="OD16">
        <v>1.23756</v>
      </c>
      <c r="OE16">
        <v>17.443439999999999</v>
      </c>
      <c r="OF16" s="1">
        <v>3.0422159999999999E-15</v>
      </c>
      <c r="OG16" s="1">
        <v>7.4146109999999994E-12</v>
      </c>
      <c r="OH16">
        <v>1.2375830000000001</v>
      </c>
      <c r="OI16">
        <v>17.633109999999999</v>
      </c>
      <c r="OJ16" s="1">
        <v>2.8492569999999998E-15</v>
      </c>
      <c r="OK16" s="1">
        <v>6.943707E-12</v>
      </c>
    </row>
    <row r="17" spans="1:401" x14ac:dyDescent="0.35">
      <c r="A17">
        <v>17</v>
      </c>
      <c r="B17" t="s">
        <v>4</v>
      </c>
      <c r="C17" t="s">
        <v>5</v>
      </c>
      <c r="D17" t="s">
        <v>21</v>
      </c>
      <c r="E17">
        <v>611.05079999999998</v>
      </c>
      <c r="F17">
        <v>1.4675229999999999</v>
      </c>
      <c r="G17">
        <v>16.456119999999999</v>
      </c>
      <c r="H17" s="1">
        <v>1.637589E-4</v>
      </c>
      <c r="I17">
        <v>0.41831210000000002</v>
      </c>
      <c r="J17">
        <v>1.467624</v>
      </c>
      <c r="K17">
        <v>16.521409999999999</v>
      </c>
      <c r="L17" s="1">
        <v>1.8727329999999999E-6</v>
      </c>
      <c r="M17" s="1">
        <v>5.1772249999999997E-3</v>
      </c>
      <c r="N17">
        <v>1.467678</v>
      </c>
      <c r="O17">
        <v>16.500229999999998</v>
      </c>
      <c r="P17" s="1">
        <v>1.4535900000000001E-6</v>
      </c>
      <c r="Q17" s="1">
        <v>4.0237220000000004E-3</v>
      </c>
      <c r="R17">
        <v>1.4676720000000001</v>
      </c>
      <c r="S17">
        <v>16.46801</v>
      </c>
      <c r="T17" s="1">
        <v>1.167346E-6</v>
      </c>
      <c r="U17" s="1">
        <v>3.2315590000000002E-3</v>
      </c>
      <c r="V17">
        <v>1.467662</v>
      </c>
      <c r="W17">
        <v>16.611719999999998</v>
      </c>
      <c r="X17" s="1">
        <v>9.3673709999999997E-7</v>
      </c>
      <c r="Y17" s="1">
        <v>2.5934069999999998E-3</v>
      </c>
      <c r="Z17">
        <v>1.4676309999999999</v>
      </c>
      <c r="AA17">
        <v>16.523420000000002</v>
      </c>
      <c r="AB17" s="1">
        <v>7.5216260000000004E-7</v>
      </c>
      <c r="AC17" s="1">
        <v>2.0825100000000001E-3</v>
      </c>
      <c r="AD17">
        <v>1.4676020000000001</v>
      </c>
      <c r="AE17">
        <v>16.48057</v>
      </c>
      <c r="AF17" s="1">
        <v>6.0202000000000004E-7</v>
      </c>
      <c r="AG17" s="1">
        <v>1.6669090000000001E-3</v>
      </c>
      <c r="AH17">
        <v>1.4675769999999999</v>
      </c>
      <c r="AI17">
        <v>16.520520000000001</v>
      </c>
      <c r="AJ17" s="1">
        <v>4.8333299999999995E-7</v>
      </c>
      <c r="AK17" s="1">
        <v>1.3383640000000001E-3</v>
      </c>
      <c r="AL17">
        <v>1.467562</v>
      </c>
      <c r="AM17">
        <v>16.58099</v>
      </c>
      <c r="AN17" s="1">
        <v>3.9014950000000002E-7</v>
      </c>
      <c r="AO17" s="1">
        <v>1.0804269999999999E-3</v>
      </c>
      <c r="AP17">
        <v>1.4675670000000001</v>
      </c>
      <c r="AQ17">
        <v>16.98066</v>
      </c>
      <c r="AR17" s="1">
        <v>3.1838179999999999E-7</v>
      </c>
      <c r="AS17" s="1">
        <v>8.8171919999999995E-4</v>
      </c>
      <c r="AT17">
        <v>1.467589</v>
      </c>
      <c r="AU17">
        <v>17.200399999999998</v>
      </c>
      <c r="AV17" s="1">
        <v>2.6148760000000002E-7</v>
      </c>
      <c r="AW17" s="1">
        <v>7.2419100000000001E-4</v>
      </c>
      <c r="AX17">
        <v>1.467597</v>
      </c>
      <c r="AY17">
        <v>17.096779999999999</v>
      </c>
      <c r="AZ17" s="1">
        <v>2.155368E-7</v>
      </c>
      <c r="BA17" s="1">
        <v>5.9693020000000003E-4</v>
      </c>
      <c r="BB17">
        <v>1.467649</v>
      </c>
      <c r="BC17">
        <v>17.007850000000001</v>
      </c>
      <c r="BD17" s="1">
        <v>1.781793E-7</v>
      </c>
      <c r="BE17" s="1">
        <v>4.9352700000000001E-4</v>
      </c>
      <c r="BF17">
        <v>1.467681</v>
      </c>
      <c r="BG17">
        <v>16.706130000000002</v>
      </c>
      <c r="BH17" s="1">
        <v>1.4746290000000001E-7</v>
      </c>
      <c r="BI17" s="1">
        <v>4.084526E-4</v>
      </c>
      <c r="BJ17">
        <v>1.467711</v>
      </c>
      <c r="BK17">
        <v>16.472819999999999</v>
      </c>
      <c r="BL17" s="1">
        <v>1.2226100000000001E-7</v>
      </c>
      <c r="BM17" s="1">
        <v>3.3865540000000002E-4</v>
      </c>
      <c r="BN17">
        <v>1.467727</v>
      </c>
      <c r="BO17">
        <v>16.493200000000002</v>
      </c>
      <c r="BP17" s="1">
        <v>1.014309E-7</v>
      </c>
      <c r="BQ17" s="1">
        <v>2.809496E-4</v>
      </c>
      <c r="BR17">
        <v>1.467814</v>
      </c>
      <c r="BS17">
        <v>16.514220000000002</v>
      </c>
      <c r="BT17" s="1">
        <v>8.5693710000000006E-8</v>
      </c>
      <c r="BU17" s="1">
        <v>2.373679E-4</v>
      </c>
      <c r="BV17">
        <v>1.4679720000000001</v>
      </c>
      <c r="BW17">
        <v>16.830310000000001</v>
      </c>
      <c r="BX17" s="1">
        <v>7.4280730000000002E-8</v>
      </c>
      <c r="BY17" s="1">
        <v>2.0575230000000001E-4</v>
      </c>
      <c r="BZ17">
        <v>1.468143</v>
      </c>
      <c r="CA17">
        <v>17.08878</v>
      </c>
      <c r="CB17" s="1">
        <v>6.5443589999999995E-8</v>
      </c>
      <c r="CC17" s="1">
        <v>1.812699E-4</v>
      </c>
      <c r="CD17">
        <v>1.468383</v>
      </c>
      <c r="CE17">
        <v>17.033390000000001</v>
      </c>
      <c r="CF17" s="1">
        <v>5.7885849999999998E-8</v>
      </c>
      <c r="CG17" s="1">
        <v>1.603272E-4</v>
      </c>
      <c r="CH17">
        <v>1.468596</v>
      </c>
      <c r="CI17">
        <v>17.038779999999999</v>
      </c>
      <c r="CJ17" s="1">
        <v>5.1300120000000001E-8</v>
      </c>
      <c r="CK17" s="1">
        <v>1.4208250000000001E-4</v>
      </c>
      <c r="CL17">
        <v>1.468861</v>
      </c>
      <c r="CM17">
        <v>16.76493</v>
      </c>
      <c r="CN17" s="1">
        <v>4.5443869999999998E-8</v>
      </c>
      <c r="CO17" s="1">
        <v>1.25857E-4</v>
      </c>
      <c r="CP17">
        <v>1.469095</v>
      </c>
      <c r="CQ17">
        <v>16.534590000000001</v>
      </c>
      <c r="CR17" s="1">
        <v>4.0114459999999999E-8</v>
      </c>
      <c r="CS17" s="1">
        <v>1.110864E-4</v>
      </c>
      <c r="CT17">
        <v>1.469354</v>
      </c>
      <c r="CU17">
        <v>16.556950000000001</v>
      </c>
      <c r="CV17" s="1">
        <v>3.2859330000000003E-8</v>
      </c>
      <c r="CW17" s="1">
        <v>9.0992450000000003E-5</v>
      </c>
      <c r="CX17">
        <v>1.4695929999999999</v>
      </c>
      <c r="CY17">
        <v>16.655660000000001</v>
      </c>
      <c r="CZ17" s="1">
        <v>2.6960830000000001E-8</v>
      </c>
      <c r="DA17" s="1">
        <v>7.4653910000000001E-5</v>
      </c>
      <c r="DB17">
        <v>1.4697929999999999</v>
      </c>
      <c r="DC17">
        <v>17.120539999999998</v>
      </c>
      <c r="DD17" s="1">
        <v>2.228476E-8</v>
      </c>
      <c r="DE17" s="1">
        <v>6.1701820000000001E-5</v>
      </c>
      <c r="DF17">
        <v>1.469962</v>
      </c>
      <c r="DG17">
        <v>17.303820000000002</v>
      </c>
      <c r="DH17" s="1">
        <v>1.8538170000000002E-8</v>
      </c>
      <c r="DI17" s="1">
        <v>5.1327130000000001E-5</v>
      </c>
      <c r="DJ17">
        <v>1.47017</v>
      </c>
      <c r="DK17">
        <v>17.34009</v>
      </c>
      <c r="DL17" s="1">
        <v>1.5479670000000001E-8</v>
      </c>
      <c r="DM17" s="1">
        <v>4.2857379999999999E-5</v>
      </c>
      <c r="DN17">
        <v>1.4703200000000001</v>
      </c>
      <c r="DO17">
        <v>17.25291</v>
      </c>
      <c r="DP17" s="1">
        <v>1.2986159999999999E-8</v>
      </c>
      <c r="DQ17" s="1">
        <v>3.5951400000000003E-5</v>
      </c>
      <c r="DR17">
        <v>1.4705330000000001</v>
      </c>
      <c r="DS17">
        <v>16.780180000000001</v>
      </c>
      <c r="DT17" s="1">
        <v>1.094126E-8</v>
      </c>
      <c r="DU17" s="1">
        <v>3.0289190000000001E-5</v>
      </c>
      <c r="DV17">
        <v>1.470691</v>
      </c>
      <c r="DW17">
        <v>16.57611</v>
      </c>
      <c r="DX17" s="1">
        <v>9.239376E-9</v>
      </c>
      <c r="DY17" s="1">
        <v>2.5576809999999999E-5</v>
      </c>
      <c r="DZ17">
        <v>1.4708730000000001</v>
      </c>
      <c r="EA17">
        <v>16.587019999999999</v>
      </c>
      <c r="EB17" s="1">
        <v>7.8383239999999995E-9</v>
      </c>
      <c r="EC17" s="1">
        <v>2.169818E-5</v>
      </c>
      <c r="ED17">
        <v>1.4710110000000001</v>
      </c>
      <c r="EE17">
        <v>16.67867</v>
      </c>
      <c r="EF17" s="1">
        <v>6.7028430000000001E-9</v>
      </c>
      <c r="EG17" s="1">
        <v>1.855441E-5</v>
      </c>
      <c r="EH17">
        <v>1.4710730000000001</v>
      </c>
      <c r="EI17">
        <v>17.069800000000001</v>
      </c>
      <c r="EJ17" s="1">
        <v>5.807941E-9</v>
      </c>
      <c r="EK17" s="1">
        <v>1.6077430000000002E-5</v>
      </c>
      <c r="EL17">
        <v>1.4710920000000001</v>
      </c>
      <c r="EM17">
        <v>17.367979999999999</v>
      </c>
      <c r="EN17" s="1">
        <v>5.076404E-9</v>
      </c>
      <c r="EO17" s="1">
        <v>1.4052009999999999E-5</v>
      </c>
      <c r="EP17">
        <v>1.471133</v>
      </c>
      <c r="EQ17">
        <v>17.42089</v>
      </c>
      <c r="ER17" s="1">
        <v>4.4488829999999998E-9</v>
      </c>
      <c r="ES17" s="1">
        <v>1.2315429999999999E-5</v>
      </c>
      <c r="ET17">
        <v>1.4711209999999999</v>
      </c>
      <c r="EU17">
        <v>17.322929999999999</v>
      </c>
      <c r="EV17" s="1">
        <v>3.9095490000000001E-9</v>
      </c>
      <c r="EW17" s="1">
        <v>1.082277E-5</v>
      </c>
      <c r="EX17">
        <v>1.4711339999999999</v>
      </c>
      <c r="EY17">
        <v>16.880240000000001</v>
      </c>
      <c r="EZ17" s="1">
        <v>3.4366749999999998E-9</v>
      </c>
      <c r="FA17" s="1">
        <v>9.5140230000000003E-6</v>
      </c>
      <c r="FB17">
        <v>1.4710970000000001</v>
      </c>
      <c r="FC17">
        <v>16.609249999999999</v>
      </c>
      <c r="FD17" s="1">
        <v>3.0280370000000001E-9</v>
      </c>
      <c r="FE17" s="1">
        <v>8.3829409999999995E-6</v>
      </c>
      <c r="FF17">
        <v>1.471101</v>
      </c>
      <c r="FG17">
        <v>16.64104</v>
      </c>
      <c r="FH17" s="1">
        <v>2.6677970000000001E-9</v>
      </c>
      <c r="FI17" s="1">
        <v>7.3856360000000002E-6</v>
      </c>
      <c r="FJ17">
        <v>1.471071</v>
      </c>
      <c r="FK17">
        <v>16.72879</v>
      </c>
      <c r="FL17" s="1">
        <v>2.3511039999999999E-9</v>
      </c>
      <c r="FM17" s="1">
        <v>6.5092159999999999E-6</v>
      </c>
      <c r="FN17">
        <v>1.4710669999999999</v>
      </c>
      <c r="FO17">
        <v>17.138860000000001</v>
      </c>
      <c r="FP17" s="1">
        <v>2.0694810000000001E-9</v>
      </c>
      <c r="FQ17" s="1">
        <v>5.7297429999999997E-6</v>
      </c>
      <c r="FR17">
        <v>1.4710730000000001</v>
      </c>
      <c r="FS17">
        <v>17.285730000000001</v>
      </c>
      <c r="FT17" s="1">
        <v>1.8217859999999999E-9</v>
      </c>
      <c r="FU17" s="1">
        <v>5.0440450000000001E-6</v>
      </c>
      <c r="FV17">
        <v>1.4711050000000001</v>
      </c>
      <c r="FW17">
        <v>17.137709999999998</v>
      </c>
      <c r="FX17" s="1">
        <v>1.604328E-9</v>
      </c>
      <c r="FY17" s="1">
        <v>4.4422740000000004E-6</v>
      </c>
      <c r="FZ17">
        <v>1.4711259999999999</v>
      </c>
      <c r="GA17">
        <v>17.070989999999998</v>
      </c>
      <c r="GB17" s="1">
        <v>1.412799E-9</v>
      </c>
      <c r="GC17" s="1">
        <v>3.912131E-6</v>
      </c>
      <c r="GD17">
        <v>1.471133</v>
      </c>
      <c r="GE17">
        <v>16.841999999999999</v>
      </c>
      <c r="GF17" s="1">
        <v>1.2448260000000001E-9</v>
      </c>
      <c r="GG17" s="1">
        <v>3.447176E-6</v>
      </c>
      <c r="GH17">
        <v>1.4711369999999999</v>
      </c>
      <c r="GI17">
        <v>16.866879999999998</v>
      </c>
      <c r="GJ17" s="1">
        <v>1.097441E-9</v>
      </c>
      <c r="GK17" s="1">
        <v>3.0391109999999999E-6</v>
      </c>
      <c r="GL17">
        <v>1.471158</v>
      </c>
      <c r="GM17">
        <v>16.907360000000001</v>
      </c>
      <c r="GN17" s="1">
        <v>9.677792000000001E-10</v>
      </c>
      <c r="GO17" s="1">
        <v>2.680077E-6</v>
      </c>
      <c r="GP17">
        <v>1.471168</v>
      </c>
      <c r="GQ17">
        <v>16.913930000000001</v>
      </c>
      <c r="GR17" s="1">
        <v>8.5101689999999997E-10</v>
      </c>
      <c r="GS17" s="1">
        <v>2.3568769999999998E-6</v>
      </c>
      <c r="GT17">
        <v>1.47126</v>
      </c>
      <c r="GU17">
        <v>16.874009999999998</v>
      </c>
      <c r="GV17" s="1">
        <v>7.438647E-10</v>
      </c>
      <c r="GW17" s="1">
        <v>2.0601809999999999E-6</v>
      </c>
      <c r="GX17">
        <v>1.4713419999999999</v>
      </c>
      <c r="GY17">
        <v>17.16234</v>
      </c>
      <c r="GZ17" s="1">
        <v>6.4890339999999995E-10</v>
      </c>
      <c r="HA17" s="1">
        <v>1.797227E-6</v>
      </c>
      <c r="HB17">
        <v>1.471452</v>
      </c>
      <c r="HC17">
        <v>17.410900000000002</v>
      </c>
      <c r="HD17" s="1">
        <v>5.6616439999999999E-10</v>
      </c>
      <c r="HE17" s="1">
        <v>1.5680620000000001E-6</v>
      </c>
      <c r="HF17">
        <v>1.4715530000000001</v>
      </c>
      <c r="HG17">
        <v>17.443239999999999</v>
      </c>
      <c r="HH17" s="1">
        <v>4.9423329999999997E-10</v>
      </c>
      <c r="HI17" s="1">
        <v>1.3688389999999999E-6</v>
      </c>
      <c r="HJ17">
        <v>1.4716880000000001</v>
      </c>
      <c r="HK17">
        <v>17.070530000000002</v>
      </c>
      <c r="HL17" s="1">
        <v>4.3196129999999998E-10</v>
      </c>
      <c r="HM17" s="1">
        <v>1.196404E-6</v>
      </c>
      <c r="HN17">
        <v>1.471822</v>
      </c>
      <c r="HO17">
        <v>16.758420000000001</v>
      </c>
      <c r="HP17" s="1">
        <v>3.780813E-10</v>
      </c>
      <c r="HQ17" s="1">
        <v>1.0471709999999999E-6</v>
      </c>
      <c r="HR17">
        <v>1.471922</v>
      </c>
      <c r="HS17">
        <v>16.79027</v>
      </c>
      <c r="HT17" s="1">
        <v>3.3140680000000001E-10</v>
      </c>
      <c r="HU17" s="1">
        <v>9.1791839999999997E-7</v>
      </c>
      <c r="HV17">
        <v>1.472059</v>
      </c>
      <c r="HW17">
        <v>16.808299999999999</v>
      </c>
      <c r="HX17" s="1">
        <v>2.9096059999999998E-10</v>
      </c>
      <c r="HY17" s="1">
        <v>8.0590609999999998E-7</v>
      </c>
      <c r="HZ17">
        <v>1.4721900000000001</v>
      </c>
      <c r="IA17">
        <v>17.129169999999998</v>
      </c>
      <c r="IB17" s="1">
        <v>2.5505669999999998E-10</v>
      </c>
      <c r="IC17" s="1">
        <v>7.0644639999999999E-7</v>
      </c>
      <c r="ID17">
        <v>1.4723520000000001</v>
      </c>
      <c r="IE17">
        <v>17.337219999999999</v>
      </c>
      <c r="IF17" s="1">
        <v>2.2380089999999999E-10</v>
      </c>
      <c r="IG17" s="1">
        <v>6.1987730000000002E-7</v>
      </c>
      <c r="IH17">
        <v>1.472486</v>
      </c>
      <c r="II17">
        <v>17.338909999999998</v>
      </c>
      <c r="IJ17" s="1">
        <v>1.966626E-10</v>
      </c>
      <c r="IK17" s="1">
        <v>5.4470510000000002E-7</v>
      </c>
      <c r="IL17">
        <v>1.4726379999999999</v>
      </c>
      <c r="IM17">
        <v>17.284659999999999</v>
      </c>
      <c r="IN17" s="1">
        <v>1.7308290000000001E-10</v>
      </c>
      <c r="IO17" s="1">
        <v>4.7940879999999996E-7</v>
      </c>
      <c r="IP17">
        <v>1.472769</v>
      </c>
      <c r="IQ17">
        <v>16.97194</v>
      </c>
      <c r="IR17" s="1">
        <v>1.526769E-10</v>
      </c>
      <c r="IS17" s="1">
        <v>4.228792E-7</v>
      </c>
      <c r="IT17">
        <v>1.4729209999999999</v>
      </c>
      <c r="IU17">
        <v>16.870049999999999</v>
      </c>
      <c r="IV17" s="1">
        <v>1.3487169999999999E-10</v>
      </c>
      <c r="IW17" s="1">
        <v>3.7355829999999999E-7</v>
      </c>
      <c r="IX17">
        <v>1.4730799999999999</v>
      </c>
      <c r="IY17">
        <v>16.913180000000001</v>
      </c>
      <c r="IZ17" s="1">
        <v>1.191363E-10</v>
      </c>
      <c r="JA17" s="1">
        <v>3.299847E-7</v>
      </c>
      <c r="JB17">
        <v>1.4732050000000001</v>
      </c>
      <c r="JC17">
        <v>16.9682</v>
      </c>
      <c r="JD17" s="1">
        <v>1.059188E-10</v>
      </c>
      <c r="JE17" s="1">
        <v>2.933793E-7</v>
      </c>
      <c r="JF17">
        <v>1.4733320000000001</v>
      </c>
      <c r="JG17">
        <v>17.3827</v>
      </c>
      <c r="JH17" s="1">
        <v>9.4924259999999997E-11</v>
      </c>
      <c r="JI17" s="1">
        <v>2.629231E-7</v>
      </c>
      <c r="JJ17">
        <v>1.4734050000000001</v>
      </c>
      <c r="JK17">
        <v>17.553229999999999</v>
      </c>
      <c r="JL17" s="1">
        <v>8.5466109999999994E-11</v>
      </c>
      <c r="JM17" s="1">
        <v>2.3672369999999999E-7</v>
      </c>
      <c r="JN17">
        <v>1.473503</v>
      </c>
      <c r="JO17">
        <v>17.49718</v>
      </c>
      <c r="JP17" s="1">
        <v>7.7107249999999995E-11</v>
      </c>
      <c r="JQ17" s="1">
        <v>2.135785E-7</v>
      </c>
      <c r="JR17">
        <v>1.4735780000000001</v>
      </c>
      <c r="JS17">
        <v>17.305289999999999</v>
      </c>
      <c r="JT17" s="1">
        <v>6.9636939999999996E-11</v>
      </c>
      <c r="JU17" s="1">
        <v>1.9287969999999999E-7</v>
      </c>
      <c r="JV17">
        <v>1.4736629999999999</v>
      </c>
      <c r="JW17">
        <v>17.051549999999999</v>
      </c>
      <c r="JX17" s="1">
        <v>6.3128140000000005E-11</v>
      </c>
      <c r="JY17" s="1">
        <v>1.748589E-7</v>
      </c>
      <c r="JZ17">
        <v>1.4737420000000001</v>
      </c>
      <c r="KA17">
        <v>16.90577</v>
      </c>
      <c r="KB17" s="1">
        <v>5.728602E-11</v>
      </c>
      <c r="KC17" s="1">
        <v>1.586751E-7</v>
      </c>
      <c r="KD17">
        <v>1.4738500000000001</v>
      </c>
      <c r="KE17">
        <v>16.946739999999998</v>
      </c>
      <c r="KF17" s="1">
        <v>5.2046139999999999E-11</v>
      </c>
      <c r="KG17" s="1">
        <v>1.4416650000000001E-7</v>
      </c>
      <c r="KH17">
        <v>1.4739260000000001</v>
      </c>
      <c r="KI17">
        <v>16.984349999999999</v>
      </c>
      <c r="KJ17" s="1">
        <v>4.7258110000000001E-11</v>
      </c>
      <c r="KK17" s="1">
        <v>1.309035E-7</v>
      </c>
      <c r="KL17">
        <v>1.4740070000000001</v>
      </c>
      <c r="KM17">
        <v>17.3965</v>
      </c>
      <c r="KN17" s="1">
        <v>4.2904659999999997E-11</v>
      </c>
      <c r="KO17" s="1">
        <v>1.188452E-7</v>
      </c>
      <c r="KP17">
        <v>1.4740839999999999</v>
      </c>
      <c r="KQ17">
        <v>17.574929999999998</v>
      </c>
      <c r="KR17" s="1">
        <v>3.8943490000000002E-11</v>
      </c>
      <c r="KS17" s="1">
        <v>1.078679E-7</v>
      </c>
      <c r="KT17">
        <v>1.4741919999999999</v>
      </c>
      <c r="KU17">
        <v>17.60615</v>
      </c>
      <c r="KV17" s="1">
        <v>3.538663E-11</v>
      </c>
      <c r="KW17" s="1">
        <v>9.8017469999999994E-8</v>
      </c>
      <c r="KX17">
        <v>1.474302</v>
      </c>
      <c r="KY17">
        <v>17.520289999999999</v>
      </c>
      <c r="KZ17" s="1">
        <v>3.2200999999999998E-11</v>
      </c>
      <c r="LA17" s="1">
        <v>8.9192820000000006E-8</v>
      </c>
      <c r="LB17">
        <v>1.474404</v>
      </c>
      <c r="LC17">
        <v>17.157109999999999</v>
      </c>
      <c r="LD17" s="1">
        <v>2.9349410000000003E-11</v>
      </c>
      <c r="LE17" s="1">
        <v>8.1293469999999996E-8</v>
      </c>
      <c r="LF17">
        <v>1.47451</v>
      </c>
      <c r="LG17">
        <v>16.951029999999999</v>
      </c>
      <c r="LH17" s="1">
        <v>2.6740989999999999E-11</v>
      </c>
      <c r="LI17" s="1">
        <v>7.4066349999999995E-8</v>
      </c>
      <c r="LJ17">
        <v>1.474585</v>
      </c>
      <c r="LK17">
        <v>16.957319999999999</v>
      </c>
      <c r="LL17" s="1">
        <v>2.4396720000000001E-11</v>
      </c>
      <c r="LM17" s="1">
        <v>6.7571939999999999E-8</v>
      </c>
      <c r="LN17">
        <v>1.4746570000000001</v>
      </c>
      <c r="LO17">
        <v>17.04721</v>
      </c>
      <c r="LP17" s="1">
        <v>2.2363750000000001E-11</v>
      </c>
      <c r="LQ17" s="1">
        <v>6.19403E-8</v>
      </c>
      <c r="LR17">
        <v>1.474734</v>
      </c>
      <c r="LS17">
        <v>17.589549999999999</v>
      </c>
      <c r="LT17" s="1">
        <v>2.0697230000000001E-11</v>
      </c>
      <c r="LU17" s="1">
        <v>5.732488E-8</v>
      </c>
      <c r="LV17">
        <v>1.4748079999999999</v>
      </c>
      <c r="LW17">
        <v>17.768080000000001</v>
      </c>
      <c r="LX17" s="1">
        <v>1.9229480000000001E-11</v>
      </c>
      <c r="LY17" s="1">
        <v>5.3258739999999997E-8</v>
      </c>
      <c r="LZ17">
        <v>1.4748589999999999</v>
      </c>
      <c r="MA17">
        <v>17.75544</v>
      </c>
      <c r="MB17" s="1">
        <v>1.783447E-11</v>
      </c>
      <c r="MC17" s="1">
        <v>4.9395139999999998E-8</v>
      </c>
      <c r="MD17">
        <v>1.4749129999999999</v>
      </c>
      <c r="ME17">
        <v>17.687899999999999</v>
      </c>
      <c r="MF17" s="1">
        <v>1.6561259999999999E-11</v>
      </c>
      <c r="MG17" s="1">
        <v>4.5867660000000002E-8</v>
      </c>
      <c r="MH17">
        <v>1.4749859999999999</v>
      </c>
      <c r="MI17">
        <v>17.29318</v>
      </c>
      <c r="MJ17" s="1">
        <v>1.543364E-11</v>
      </c>
      <c r="MK17" s="1">
        <v>4.2746019999999998E-8</v>
      </c>
      <c r="ML17">
        <v>1.475014</v>
      </c>
      <c r="MM17">
        <v>17.09403</v>
      </c>
      <c r="MN17" s="1">
        <v>1.440014E-11</v>
      </c>
      <c r="MO17" s="1">
        <v>3.9882090000000002E-8</v>
      </c>
      <c r="MP17">
        <v>1.4750650000000001</v>
      </c>
      <c r="MQ17">
        <v>17.06193</v>
      </c>
      <c r="MR17" s="1">
        <v>1.342207E-11</v>
      </c>
      <c r="MS17" s="1">
        <v>3.7172189999999998E-8</v>
      </c>
      <c r="MT17">
        <v>1.47515</v>
      </c>
      <c r="MU17">
        <v>17.026250000000001</v>
      </c>
      <c r="MV17" s="1">
        <v>1.2529319999999999E-11</v>
      </c>
      <c r="MW17" s="1">
        <v>3.4699809999999999E-8</v>
      </c>
      <c r="MX17">
        <v>1.4751810000000001</v>
      </c>
      <c r="MY17">
        <v>17.110859999999999</v>
      </c>
      <c r="MZ17" s="1">
        <v>1.166162E-11</v>
      </c>
      <c r="NA17" s="1">
        <v>3.2296630000000002E-8</v>
      </c>
      <c r="NB17">
        <v>1.475282</v>
      </c>
      <c r="NC17">
        <v>17.366129999999998</v>
      </c>
      <c r="ND17" s="1">
        <v>1.086717E-11</v>
      </c>
      <c r="NE17" s="1">
        <v>3.0095809999999999E-8</v>
      </c>
      <c r="NF17">
        <v>1.475306</v>
      </c>
      <c r="NG17">
        <v>17.62257</v>
      </c>
      <c r="NH17" s="1">
        <v>1.012552E-11</v>
      </c>
      <c r="NI17" s="1">
        <v>2.8042089999999999E-8</v>
      </c>
      <c r="NJ17">
        <v>1.4753559999999999</v>
      </c>
      <c r="NK17">
        <v>17.366530000000001</v>
      </c>
      <c r="NL17" s="1">
        <v>9.4560460000000008E-12</v>
      </c>
      <c r="NM17" s="1">
        <v>2.618714E-8</v>
      </c>
      <c r="NN17">
        <v>1.4754400000000001</v>
      </c>
      <c r="NO17">
        <v>17.12481</v>
      </c>
      <c r="NP17" s="1">
        <v>8.8358199999999994E-12</v>
      </c>
      <c r="NQ17" s="1">
        <v>2.4469690000000001E-8</v>
      </c>
      <c r="NR17">
        <v>1.4755210000000001</v>
      </c>
      <c r="NS17">
        <v>17.08446</v>
      </c>
      <c r="NT17" s="1">
        <v>8.248955E-12</v>
      </c>
      <c r="NU17" s="1">
        <v>2.2844609999999999E-8</v>
      </c>
      <c r="NV17">
        <v>1.4755689999999999</v>
      </c>
      <c r="NW17">
        <v>17.064920000000001</v>
      </c>
      <c r="NX17" s="1">
        <v>7.7087929999999996E-12</v>
      </c>
      <c r="NY17" s="1">
        <v>2.1347289999999999E-8</v>
      </c>
      <c r="NZ17">
        <v>1.4756499999999999</v>
      </c>
      <c r="OA17">
        <v>17.062460000000002</v>
      </c>
      <c r="OB17" s="1">
        <v>7.215709E-12</v>
      </c>
      <c r="OC17" s="1">
        <v>1.9982200000000001E-8</v>
      </c>
      <c r="OD17">
        <v>1.475673</v>
      </c>
      <c r="OE17">
        <v>17.470400000000001</v>
      </c>
      <c r="OF17" s="1">
        <v>6.743255E-12</v>
      </c>
      <c r="OG17" s="1">
        <v>1.867335E-8</v>
      </c>
      <c r="OH17">
        <v>1.4757530000000001</v>
      </c>
      <c r="OI17">
        <v>17.699940000000002</v>
      </c>
      <c r="OJ17" s="1">
        <v>6.3149019999999996E-12</v>
      </c>
      <c r="OK17" s="1">
        <v>1.7487019999999999E-8</v>
      </c>
    </row>
    <row r="18" spans="1:401" x14ac:dyDescent="0.35">
      <c r="A18">
        <v>18</v>
      </c>
      <c r="B18" t="s">
        <v>4</v>
      </c>
      <c r="C18" t="s">
        <v>5</v>
      </c>
      <c r="D18" t="s">
        <v>22</v>
      </c>
      <c r="E18">
        <v>869.7011</v>
      </c>
      <c r="F18">
        <v>0.6583852</v>
      </c>
      <c r="G18">
        <v>16.475519999999999</v>
      </c>
      <c r="H18" s="1">
        <v>1.1761810000000001E-3</v>
      </c>
      <c r="I18">
        <v>2.7305929999999998</v>
      </c>
      <c r="J18">
        <v>0.65843859999999999</v>
      </c>
      <c r="K18">
        <v>16.538709999999998</v>
      </c>
      <c r="L18" s="1">
        <v>1.6255859999999999E-5</v>
      </c>
      <c r="M18" s="1">
        <v>4.8313259999999997E-2</v>
      </c>
      <c r="N18">
        <v>0.65846559999999998</v>
      </c>
      <c r="O18">
        <v>16.52449</v>
      </c>
      <c r="P18" s="1">
        <v>1.269483E-5</v>
      </c>
      <c r="Q18" s="1">
        <v>3.8080030000000001E-2</v>
      </c>
      <c r="R18">
        <v>0.65846090000000002</v>
      </c>
      <c r="S18">
        <v>16.484539999999999</v>
      </c>
      <c r="T18" s="1">
        <v>1.019415E-5</v>
      </c>
      <c r="U18" s="1">
        <v>3.0576229999999999E-2</v>
      </c>
      <c r="V18">
        <v>0.65845659999999995</v>
      </c>
      <c r="W18">
        <v>16.632719999999999</v>
      </c>
      <c r="X18" s="1">
        <v>8.1804569999999997E-6</v>
      </c>
      <c r="Y18">
        <v>2.4539999999999999E-2</v>
      </c>
      <c r="Z18">
        <v>0.65843890000000005</v>
      </c>
      <c r="AA18">
        <v>16.545249999999999</v>
      </c>
      <c r="AB18" s="1">
        <v>6.5679719999999997E-6</v>
      </c>
      <c r="AC18" s="1">
        <v>1.9702339999999999E-2</v>
      </c>
      <c r="AD18">
        <v>0.65842500000000004</v>
      </c>
      <c r="AE18">
        <v>16.49577</v>
      </c>
      <c r="AF18" s="1">
        <v>5.2567470000000002E-6</v>
      </c>
      <c r="AG18" s="1">
        <v>1.5769539999999999E-2</v>
      </c>
      <c r="AH18">
        <v>0.65841229999999995</v>
      </c>
      <c r="AI18">
        <v>16.534759999999999</v>
      </c>
      <c r="AJ18" s="1">
        <v>4.2205450000000003E-6</v>
      </c>
      <c r="AK18" s="1">
        <v>1.266376E-2</v>
      </c>
      <c r="AL18">
        <v>0.65840290000000001</v>
      </c>
      <c r="AM18">
        <v>16.597429999999999</v>
      </c>
      <c r="AN18" s="1">
        <v>3.4072650000000001E-6</v>
      </c>
      <c r="AO18" s="1">
        <v>1.0226849999999999E-2</v>
      </c>
      <c r="AP18">
        <v>0.65840940000000003</v>
      </c>
      <c r="AQ18">
        <v>17.022169999999999</v>
      </c>
      <c r="AR18" s="1">
        <v>2.7810269999999998E-6</v>
      </c>
      <c r="AS18" s="1">
        <v>8.3502839999999995E-3</v>
      </c>
      <c r="AT18">
        <v>0.65842060000000002</v>
      </c>
      <c r="AU18">
        <v>17.274609999999999</v>
      </c>
      <c r="AV18" s="1">
        <v>2.2842040000000002E-6</v>
      </c>
      <c r="AW18" s="1">
        <v>6.8596890000000004E-3</v>
      </c>
      <c r="AX18">
        <v>0.65843490000000005</v>
      </c>
      <c r="AY18">
        <v>17.175139999999999</v>
      </c>
      <c r="AZ18" s="1">
        <v>1.882884E-6</v>
      </c>
      <c r="BA18" s="1">
        <v>5.6549759999999999E-3</v>
      </c>
      <c r="BB18">
        <v>0.65843739999999995</v>
      </c>
      <c r="BC18">
        <v>17.077179999999998</v>
      </c>
      <c r="BD18" s="1">
        <v>1.556676E-6</v>
      </c>
      <c r="BE18" s="1">
        <v>4.6757550000000002E-3</v>
      </c>
      <c r="BF18">
        <v>0.65846459999999996</v>
      </c>
      <c r="BG18">
        <v>16.7485</v>
      </c>
      <c r="BH18" s="1">
        <v>1.2883870000000001E-6</v>
      </c>
      <c r="BI18" s="1">
        <v>3.8701400000000002E-3</v>
      </c>
      <c r="BJ18">
        <v>0.65848119999999999</v>
      </c>
      <c r="BK18">
        <v>16.48471</v>
      </c>
      <c r="BL18" s="1">
        <v>1.068201E-6</v>
      </c>
      <c r="BM18" s="1">
        <v>3.2086079999999999E-3</v>
      </c>
      <c r="BN18">
        <v>0.65850229999999998</v>
      </c>
      <c r="BO18">
        <v>16.49877</v>
      </c>
      <c r="BP18" s="1">
        <v>8.8629540000000003E-7</v>
      </c>
      <c r="BQ18" s="1">
        <v>2.6625210000000002E-3</v>
      </c>
      <c r="BR18">
        <v>0.6585491</v>
      </c>
      <c r="BS18">
        <v>16.521419999999999</v>
      </c>
      <c r="BT18" s="1">
        <v>7.4922039999999995E-7</v>
      </c>
      <c r="BU18" s="1">
        <v>2.2529310000000001E-3</v>
      </c>
      <c r="BV18">
        <v>0.65862940000000003</v>
      </c>
      <c r="BW18">
        <v>16.85088</v>
      </c>
      <c r="BX18" s="1">
        <v>6.4976819999999996E-7</v>
      </c>
      <c r="BY18" s="1">
        <v>1.9551019999999998E-3</v>
      </c>
      <c r="BZ18">
        <v>0.65874449999999996</v>
      </c>
      <c r="CA18">
        <v>17.137170000000001</v>
      </c>
      <c r="CB18" s="1">
        <v>5.7257119999999996E-7</v>
      </c>
      <c r="CC18" s="1">
        <v>1.722821E-3</v>
      </c>
      <c r="CD18">
        <v>0.65886880000000003</v>
      </c>
      <c r="CE18">
        <v>17.101240000000001</v>
      </c>
      <c r="CF18" s="1">
        <v>5.0658649999999999E-7</v>
      </c>
      <c r="CG18" s="1">
        <v>1.5242529999999999E-3</v>
      </c>
      <c r="CH18">
        <v>0.65898970000000001</v>
      </c>
      <c r="CI18">
        <v>17.09224</v>
      </c>
      <c r="CJ18" s="1">
        <v>4.4906809999999997E-7</v>
      </c>
      <c r="CK18" s="1">
        <v>1.351241E-3</v>
      </c>
      <c r="CL18">
        <v>0.6591224</v>
      </c>
      <c r="CM18">
        <v>16.81814</v>
      </c>
      <c r="CN18" s="1">
        <v>3.978998E-7</v>
      </c>
      <c r="CO18" s="1">
        <v>1.1971530000000001E-3</v>
      </c>
      <c r="CP18">
        <v>0.65926759999999995</v>
      </c>
      <c r="CQ18">
        <v>16.54495</v>
      </c>
      <c r="CR18" s="1">
        <v>3.5103209999999998E-7</v>
      </c>
      <c r="CS18" s="1">
        <v>1.05445E-3</v>
      </c>
      <c r="CT18">
        <v>0.6594042</v>
      </c>
      <c r="CU18">
        <v>16.563580000000002</v>
      </c>
      <c r="CV18" s="1">
        <v>2.8749399999999999E-7</v>
      </c>
      <c r="CW18" s="1">
        <v>8.627792E-4</v>
      </c>
      <c r="CX18">
        <v>0.65953450000000002</v>
      </c>
      <c r="CY18">
        <v>16.665500000000002</v>
      </c>
      <c r="CZ18" s="1">
        <v>2.3597180000000001E-7</v>
      </c>
      <c r="DA18" s="1">
        <v>7.0829300000000003E-4</v>
      </c>
      <c r="DB18">
        <v>0.65965209999999996</v>
      </c>
      <c r="DC18">
        <v>17.156130000000001</v>
      </c>
      <c r="DD18" s="1">
        <v>1.9510339999999999E-7</v>
      </c>
      <c r="DE18" s="1">
        <v>5.8568930000000002E-4</v>
      </c>
      <c r="DF18">
        <v>0.65975050000000002</v>
      </c>
      <c r="DG18">
        <v>17.378620000000002</v>
      </c>
      <c r="DH18" s="1">
        <v>1.623384E-7</v>
      </c>
      <c r="DI18" s="1">
        <v>4.8735629999999998E-4</v>
      </c>
      <c r="DJ18">
        <v>0.65985530000000003</v>
      </c>
      <c r="DK18">
        <v>17.42182</v>
      </c>
      <c r="DL18" s="1">
        <v>1.355922E-7</v>
      </c>
      <c r="DM18" s="1">
        <v>4.0709589999999999E-4</v>
      </c>
      <c r="DN18">
        <v>0.6599602</v>
      </c>
      <c r="DO18">
        <v>17.332740000000001</v>
      </c>
      <c r="DP18" s="1">
        <v>1.137734E-7</v>
      </c>
      <c r="DQ18" s="1">
        <v>3.4159840000000001E-4</v>
      </c>
      <c r="DR18">
        <v>0.66005639999999999</v>
      </c>
      <c r="DS18">
        <v>16.836929999999999</v>
      </c>
      <c r="DT18" s="1">
        <v>9.5882220000000002E-8</v>
      </c>
      <c r="DU18" s="1">
        <v>2.8788670000000002E-4</v>
      </c>
      <c r="DV18">
        <v>0.66016339999999996</v>
      </c>
      <c r="DW18">
        <v>16.583670000000001</v>
      </c>
      <c r="DX18" s="1">
        <v>8.09834E-8</v>
      </c>
      <c r="DY18" s="1">
        <v>2.4316060000000001E-4</v>
      </c>
      <c r="DZ18">
        <v>0.66025259999999997</v>
      </c>
      <c r="EA18">
        <v>16.591290000000001</v>
      </c>
      <c r="EB18" s="1">
        <v>6.8718590000000003E-8</v>
      </c>
      <c r="EC18" s="1">
        <v>2.0634709999999999E-4</v>
      </c>
      <c r="ED18">
        <v>0.66032460000000004</v>
      </c>
      <c r="EE18">
        <v>16.68515</v>
      </c>
      <c r="EF18" s="1">
        <v>5.8785050000000003E-8</v>
      </c>
      <c r="EG18" s="1">
        <v>1.765786E-4</v>
      </c>
      <c r="EH18">
        <v>0.66035560000000004</v>
      </c>
      <c r="EI18">
        <v>17.097290000000001</v>
      </c>
      <c r="EJ18" s="1">
        <v>5.0947030000000002E-8</v>
      </c>
      <c r="EK18" s="1">
        <v>1.530759E-4</v>
      </c>
      <c r="EL18">
        <v>0.66039099999999995</v>
      </c>
      <c r="EM18">
        <v>17.437370000000001</v>
      </c>
      <c r="EN18" s="1">
        <v>4.453402E-8</v>
      </c>
      <c r="EO18" s="1">
        <v>1.3382840000000001E-4</v>
      </c>
      <c r="EP18">
        <v>0.66038719999999995</v>
      </c>
      <c r="EQ18">
        <v>17.505210000000002</v>
      </c>
      <c r="ER18" s="1">
        <v>3.9030849999999999E-8</v>
      </c>
      <c r="ES18" s="1">
        <v>1.172945E-4</v>
      </c>
      <c r="ET18">
        <v>0.66037829999999997</v>
      </c>
      <c r="EU18">
        <v>17.404679999999999</v>
      </c>
      <c r="EV18" s="1">
        <v>3.4300399999999998E-8</v>
      </c>
      <c r="EW18" s="1">
        <v>1.030927E-4</v>
      </c>
      <c r="EX18">
        <v>0.66038509999999995</v>
      </c>
      <c r="EY18">
        <v>16.93683</v>
      </c>
      <c r="EZ18" s="1">
        <v>3.0152660000000003E-8</v>
      </c>
      <c r="FA18" s="1">
        <v>9.0632239999999999E-5</v>
      </c>
      <c r="FB18">
        <v>0.66038010000000003</v>
      </c>
      <c r="FC18">
        <v>16.617229999999999</v>
      </c>
      <c r="FD18" s="1">
        <v>2.656606E-8</v>
      </c>
      <c r="FE18" s="1">
        <v>7.9851239999999995E-5</v>
      </c>
      <c r="FF18">
        <v>0.66038079999999999</v>
      </c>
      <c r="FG18">
        <v>16.64255</v>
      </c>
      <c r="FH18" s="1">
        <v>2.3406060000000001E-8</v>
      </c>
      <c r="FI18" s="1">
        <v>7.0357790000000005E-5</v>
      </c>
      <c r="FJ18">
        <v>0.66038209999999997</v>
      </c>
      <c r="FK18">
        <v>16.736160000000002</v>
      </c>
      <c r="FL18" s="1">
        <v>2.0626670000000001E-8</v>
      </c>
      <c r="FM18" s="1">
        <v>6.2003540000000006E-5</v>
      </c>
      <c r="FN18">
        <v>0.66037769999999996</v>
      </c>
      <c r="FO18">
        <v>17.16245</v>
      </c>
      <c r="FP18" s="1">
        <v>1.8155940000000001E-8</v>
      </c>
      <c r="FQ18" s="1">
        <v>5.4579659999999999E-5</v>
      </c>
      <c r="FR18">
        <v>0.66038269999999999</v>
      </c>
      <c r="FS18">
        <v>17.351150000000001</v>
      </c>
      <c r="FT18" s="1">
        <v>1.5982939999999999E-8</v>
      </c>
      <c r="FU18" s="1">
        <v>4.804755E-5</v>
      </c>
      <c r="FV18">
        <v>0.66038289999999999</v>
      </c>
      <c r="FW18">
        <v>17.195979999999999</v>
      </c>
      <c r="FX18" s="1">
        <v>1.407542E-8</v>
      </c>
      <c r="FY18" s="1">
        <v>4.2315969999999997E-5</v>
      </c>
      <c r="FZ18">
        <v>0.66038160000000001</v>
      </c>
      <c r="GA18">
        <v>17.122959999999999</v>
      </c>
      <c r="GB18" s="1">
        <v>1.239561E-8</v>
      </c>
      <c r="GC18" s="1">
        <v>3.7268270000000002E-5</v>
      </c>
      <c r="GD18">
        <v>0.66038350000000001</v>
      </c>
      <c r="GE18">
        <v>16.8689</v>
      </c>
      <c r="GF18" s="1">
        <v>1.092198E-8</v>
      </c>
      <c r="GG18" s="1">
        <v>3.2838990000000001E-5</v>
      </c>
      <c r="GH18">
        <v>0.66039630000000005</v>
      </c>
      <c r="GI18">
        <v>16.886959999999998</v>
      </c>
      <c r="GJ18" s="1">
        <v>9.6287750000000008E-9</v>
      </c>
      <c r="GK18" s="1">
        <v>2.895147E-5</v>
      </c>
      <c r="GL18">
        <v>0.66041090000000002</v>
      </c>
      <c r="GM18">
        <v>16.930949999999999</v>
      </c>
      <c r="GN18" s="1">
        <v>8.4915129999999995E-9</v>
      </c>
      <c r="GO18" s="1">
        <v>2.553425E-5</v>
      </c>
      <c r="GP18">
        <v>0.66041490000000003</v>
      </c>
      <c r="GQ18">
        <v>16.939979999999998</v>
      </c>
      <c r="GR18" s="1">
        <v>7.4662700000000005E-9</v>
      </c>
      <c r="GS18" s="1">
        <v>2.244631E-5</v>
      </c>
      <c r="GT18">
        <v>0.66046229999999995</v>
      </c>
      <c r="GU18">
        <v>16.89723</v>
      </c>
      <c r="GV18" s="1">
        <v>6.5264320000000004E-9</v>
      </c>
      <c r="GW18" s="1">
        <v>1.9619379999999999E-5</v>
      </c>
      <c r="GX18">
        <v>0.66051689999999996</v>
      </c>
      <c r="GY18">
        <v>17.19012</v>
      </c>
      <c r="GZ18" s="1">
        <v>5.6938310000000003E-9</v>
      </c>
      <c r="HA18" s="1">
        <v>1.7118240000000001E-5</v>
      </c>
      <c r="HB18">
        <v>0.66057390000000005</v>
      </c>
      <c r="HC18">
        <v>17.472270000000002</v>
      </c>
      <c r="HD18" s="1">
        <v>4.9682980000000001E-9</v>
      </c>
      <c r="HE18" s="1">
        <v>1.493587E-5</v>
      </c>
      <c r="HF18">
        <v>0.66064140000000005</v>
      </c>
      <c r="HG18">
        <v>17.51726</v>
      </c>
      <c r="HH18" s="1">
        <v>4.3376469999999997E-9</v>
      </c>
      <c r="HI18" s="1">
        <v>1.304072E-5</v>
      </c>
      <c r="HJ18">
        <v>0.66071020000000003</v>
      </c>
      <c r="HK18">
        <v>17.137499999999999</v>
      </c>
      <c r="HL18" s="1">
        <v>3.7915880000000003E-9</v>
      </c>
      <c r="HM18" s="1">
        <v>1.139872E-5</v>
      </c>
      <c r="HN18">
        <v>0.66077949999999996</v>
      </c>
      <c r="HO18">
        <v>16.769020000000001</v>
      </c>
      <c r="HP18" s="1">
        <v>3.3190949999999999E-9</v>
      </c>
      <c r="HQ18" s="1">
        <v>9.9785979999999992E-6</v>
      </c>
      <c r="HR18">
        <v>0.6608446</v>
      </c>
      <c r="HS18">
        <v>16.796489999999999</v>
      </c>
      <c r="HT18" s="1">
        <v>2.9097579999999999E-9</v>
      </c>
      <c r="HU18" s="1">
        <v>8.7484230000000004E-6</v>
      </c>
      <c r="HV18">
        <v>0.66091339999999998</v>
      </c>
      <c r="HW18">
        <v>16.81711</v>
      </c>
      <c r="HX18" s="1">
        <v>2.554947E-9</v>
      </c>
      <c r="HY18" s="1">
        <v>7.6814689999999994E-6</v>
      </c>
      <c r="HZ18">
        <v>0.66099339999999995</v>
      </c>
      <c r="IA18">
        <v>17.14545</v>
      </c>
      <c r="IB18" s="1">
        <v>2.2399069999999998E-9</v>
      </c>
      <c r="IC18" s="1">
        <v>6.7338800000000003E-6</v>
      </c>
      <c r="ID18">
        <v>0.66107389999999999</v>
      </c>
      <c r="IE18">
        <v>17.392579999999999</v>
      </c>
      <c r="IF18" s="1">
        <v>1.9657619999999999E-9</v>
      </c>
      <c r="IG18" s="1">
        <v>5.9098039999999998E-6</v>
      </c>
      <c r="IH18">
        <v>0.66115639999999998</v>
      </c>
      <c r="II18">
        <v>17.402760000000001</v>
      </c>
      <c r="IJ18" s="1">
        <v>1.727702E-9</v>
      </c>
      <c r="IK18" s="1">
        <v>5.1944870000000003E-6</v>
      </c>
      <c r="IL18">
        <v>0.66123339999999997</v>
      </c>
      <c r="IM18">
        <v>17.34111</v>
      </c>
      <c r="IN18" s="1">
        <v>1.5207880000000001E-9</v>
      </c>
      <c r="IO18" s="1">
        <v>4.572469E-6</v>
      </c>
      <c r="IP18">
        <v>0.66131549999999995</v>
      </c>
      <c r="IQ18">
        <v>17.0199</v>
      </c>
      <c r="IR18" s="1">
        <v>1.3417449999999999E-9</v>
      </c>
      <c r="IS18" s="1">
        <v>4.0343669999999996E-6</v>
      </c>
      <c r="IT18">
        <v>0.6613928</v>
      </c>
      <c r="IU18">
        <v>16.879909999999999</v>
      </c>
      <c r="IV18" s="1">
        <v>1.185455E-9</v>
      </c>
      <c r="IW18" s="1">
        <v>3.564458E-6</v>
      </c>
      <c r="IX18">
        <v>0.66147480000000003</v>
      </c>
      <c r="IY18">
        <v>16.92812</v>
      </c>
      <c r="IZ18" s="1">
        <v>1.0473409999999999E-9</v>
      </c>
      <c r="JA18" s="1">
        <v>3.1493289999999998E-6</v>
      </c>
      <c r="JB18">
        <v>0.66155109999999995</v>
      </c>
      <c r="JC18">
        <v>16.984249999999999</v>
      </c>
      <c r="JD18" s="1">
        <v>9.3137710000000005E-10</v>
      </c>
      <c r="JE18" s="1">
        <v>2.8013449999999999E-6</v>
      </c>
      <c r="JF18">
        <v>0.66161460000000005</v>
      </c>
      <c r="JG18">
        <v>17.423349999999999</v>
      </c>
      <c r="JH18" s="1">
        <v>8.3487329999999995E-10</v>
      </c>
      <c r="JI18" s="1">
        <v>2.5114229999999998E-6</v>
      </c>
      <c r="JJ18">
        <v>0.66166429999999998</v>
      </c>
      <c r="JK18">
        <v>17.622540000000001</v>
      </c>
      <c r="JL18" s="1">
        <v>7.5173819999999998E-10</v>
      </c>
      <c r="JM18" s="1">
        <v>2.2612949999999999E-6</v>
      </c>
      <c r="JN18">
        <v>0.66171570000000002</v>
      </c>
      <c r="JO18">
        <v>17.57067</v>
      </c>
      <c r="JP18" s="1">
        <v>6.7829759999999998E-10</v>
      </c>
      <c r="JQ18" s="1">
        <v>2.0405100000000001E-6</v>
      </c>
      <c r="JR18">
        <v>0.66176690000000005</v>
      </c>
      <c r="JS18">
        <v>17.37433</v>
      </c>
      <c r="JT18" s="1">
        <v>6.1266880000000005E-10</v>
      </c>
      <c r="JU18" s="1">
        <v>1.8433279999999999E-6</v>
      </c>
      <c r="JV18">
        <v>0.66180859999999997</v>
      </c>
      <c r="JW18">
        <v>17.093399999999999</v>
      </c>
      <c r="JX18" s="1">
        <v>5.5543539999999998E-10</v>
      </c>
      <c r="JY18" s="1">
        <v>1.671039E-6</v>
      </c>
      <c r="JZ18">
        <v>0.66184869999999996</v>
      </c>
      <c r="KA18">
        <v>16.917560000000002</v>
      </c>
      <c r="KB18" s="1">
        <v>5.0411230000000004E-10</v>
      </c>
      <c r="KC18" s="1">
        <v>1.5167969999999999E-6</v>
      </c>
      <c r="KD18">
        <v>0.66189299999999995</v>
      </c>
      <c r="KE18">
        <v>16.95927</v>
      </c>
      <c r="KF18" s="1">
        <v>4.580507E-10</v>
      </c>
      <c r="KG18" s="1">
        <v>1.378177E-6</v>
      </c>
      <c r="KH18">
        <v>0.66194339999999996</v>
      </c>
      <c r="KI18">
        <v>16.999459999999999</v>
      </c>
      <c r="KJ18" s="1">
        <v>4.159419E-10</v>
      </c>
      <c r="KK18" s="1">
        <v>1.251499E-6</v>
      </c>
      <c r="KL18">
        <v>0.661999</v>
      </c>
      <c r="KM18">
        <v>17.429939999999998</v>
      </c>
      <c r="KN18" s="1">
        <v>3.776387E-10</v>
      </c>
      <c r="KO18" s="1">
        <v>1.1361490000000001E-6</v>
      </c>
      <c r="KP18">
        <v>0.662053</v>
      </c>
      <c r="KQ18">
        <v>17.645150000000001</v>
      </c>
      <c r="KR18" s="1">
        <v>3.4281140000000001E-10</v>
      </c>
      <c r="KS18" s="1">
        <v>1.031399E-6</v>
      </c>
      <c r="KT18">
        <v>0.66210769999999997</v>
      </c>
      <c r="KU18">
        <v>17.683219999999999</v>
      </c>
      <c r="KV18" s="1">
        <v>3.1153929999999997E-10</v>
      </c>
      <c r="KW18" s="1">
        <v>9.3735210000000001E-7</v>
      </c>
      <c r="KX18">
        <v>0.66216240000000004</v>
      </c>
      <c r="KY18">
        <v>17.595649999999999</v>
      </c>
      <c r="KZ18" s="1">
        <v>2.8353139999999998E-10</v>
      </c>
      <c r="LA18" s="1">
        <v>8.5309010000000002E-7</v>
      </c>
      <c r="LB18">
        <v>0.66221370000000002</v>
      </c>
      <c r="LC18">
        <v>17.21461</v>
      </c>
      <c r="LD18" s="1">
        <v>2.58441E-10</v>
      </c>
      <c r="LE18" s="1">
        <v>7.7754129999999996E-7</v>
      </c>
      <c r="LF18">
        <v>0.66228260000000005</v>
      </c>
      <c r="LG18">
        <v>16.966010000000001</v>
      </c>
      <c r="LH18" s="1">
        <v>2.35498E-10</v>
      </c>
      <c r="LI18" s="1">
        <v>7.0852319999999996E-7</v>
      </c>
      <c r="LJ18">
        <v>0.66233580000000003</v>
      </c>
      <c r="LK18">
        <v>16.96837</v>
      </c>
      <c r="LL18" s="1">
        <v>2.1488139999999999E-10</v>
      </c>
      <c r="LM18" s="1">
        <v>6.4652419999999998E-7</v>
      </c>
      <c r="LN18">
        <v>0.66237190000000001</v>
      </c>
      <c r="LO18">
        <v>17.05904</v>
      </c>
      <c r="LP18" s="1">
        <v>1.9702789999999999E-10</v>
      </c>
      <c r="LQ18" s="1">
        <v>5.9301739999999999E-7</v>
      </c>
      <c r="LR18">
        <v>0.66241159999999999</v>
      </c>
      <c r="LS18">
        <v>17.63505</v>
      </c>
      <c r="LT18" s="1">
        <v>1.8236260000000001E-10</v>
      </c>
      <c r="LU18" s="1">
        <v>5.4888219999999996E-7</v>
      </c>
      <c r="LV18">
        <v>0.66244700000000001</v>
      </c>
      <c r="LW18">
        <v>17.853159999999999</v>
      </c>
      <c r="LX18" s="1">
        <v>1.6944259999999999E-10</v>
      </c>
      <c r="LY18" s="1">
        <v>5.0999310000000005E-7</v>
      </c>
      <c r="LZ18">
        <v>0.66247199999999995</v>
      </c>
      <c r="MA18">
        <v>17.84591</v>
      </c>
      <c r="MB18" s="1">
        <v>1.571651E-10</v>
      </c>
      <c r="MC18" s="1">
        <v>4.7307219999999997E-7</v>
      </c>
      <c r="MD18">
        <v>0.6625162</v>
      </c>
      <c r="ME18">
        <v>17.773610000000001</v>
      </c>
      <c r="MF18" s="1">
        <v>1.4595880000000001E-10</v>
      </c>
      <c r="MG18" s="1">
        <v>4.393551E-7</v>
      </c>
      <c r="MH18">
        <v>0.66253919999999999</v>
      </c>
      <c r="MI18">
        <v>17.364139999999999</v>
      </c>
      <c r="MJ18" s="1">
        <v>1.3601950000000001E-10</v>
      </c>
      <c r="MK18" s="1">
        <v>4.0939829999999997E-7</v>
      </c>
      <c r="ML18">
        <v>0.66256669999999995</v>
      </c>
      <c r="MM18">
        <v>17.113600000000002</v>
      </c>
      <c r="MN18" s="1">
        <v>1.269143E-10</v>
      </c>
      <c r="MO18" s="1">
        <v>3.819696E-7</v>
      </c>
      <c r="MP18">
        <v>0.66260399999999997</v>
      </c>
      <c r="MQ18">
        <v>17.083850000000002</v>
      </c>
      <c r="MR18" s="1">
        <v>1.1830589999999999E-10</v>
      </c>
      <c r="MS18" s="1">
        <v>3.560854E-7</v>
      </c>
      <c r="MT18">
        <v>0.6626341</v>
      </c>
      <c r="MU18">
        <v>17.041260000000001</v>
      </c>
      <c r="MV18" s="1">
        <v>1.104455E-10</v>
      </c>
      <c r="MW18" s="1">
        <v>3.3242730000000002E-7</v>
      </c>
      <c r="MX18">
        <v>0.6626611</v>
      </c>
      <c r="MY18">
        <v>17.12724</v>
      </c>
      <c r="MZ18" s="1">
        <v>1.027998E-10</v>
      </c>
      <c r="NA18" s="1">
        <v>3.094001E-7</v>
      </c>
      <c r="NB18">
        <v>0.66270209999999996</v>
      </c>
      <c r="NC18">
        <v>17.392479999999999</v>
      </c>
      <c r="ND18" s="1">
        <v>9.5812539999999996E-11</v>
      </c>
      <c r="NE18" s="1">
        <v>2.88407E-7</v>
      </c>
      <c r="NF18">
        <v>0.66272810000000004</v>
      </c>
      <c r="NG18">
        <v>17.68317</v>
      </c>
      <c r="NH18" s="1">
        <v>8.9277500000000005E-11</v>
      </c>
      <c r="NI18" s="1">
        <v>2.687334E-7</v>
      </c>
      <c r="NJ18">
        <v>0.66276690000000005</v>
      </c>
      <c r="NK18">
        <v>17.426600000000001</v>
      </c>
      <c r="NL18" s="1">
        <v>8.3377160000000003E-11</v>
      </c>
      <c r="NM18" s="1">
        <v>2.5096890000000001E-7</v>
      </c>
      <c r="NN18">
        <v>0.662798</v>
      </c>
      <c r="NO18">
        <v>17.155439999999999</v>
      </c>
      <c r="NP18" s="1">
        <v>7.7914430000000004E-11</v>
      </c>
      <c r="NQ18" s="1">
        <v>2.34514E-7</v>
      </c>
      <c r="NR18">
        <v>0.66284089999999996</v>
      </c>
      <c r="NS18">
        <v>17.10059</v>
      </c>
      <c r="NT18" s="1">
        <v>7.2742839999999997E-11</v>
      </c>
      <c r="NU18" s="1">
        <v>2.1893520000000001E-7</v>
      </c>
      <c r="NV18">
        <v>0.662879</v>
      </c>
      <c r="NW18">
        <v>17.080919999999999</v>
      </c>
      <c r="NX18" s="1">
        <v>6.7982439999999994E-11</v>
      </c>
      <c r="NY18" s="1">
        <v>2.045976E-7</v>
      </c>
      <c r="NZ18">
        <v>0.6629041</v>
      </c>
      <c r="OA18">
        <v>17.075060000000001</v>
      </c>
      <c r="OB18" s="1">
        <v>6.3636040000000001E-11</v>
      </c>
      <c r="OC18" s="1">
        <v>1.914937E-7</v>
      </c>
      <c r="OD18">
        <v>0.6629429</v>
      </c>
      <c r="OE18">
        <v>17.496790000000001</v>
      </c>
      <c r="OF18" s="1">
        <v>5.9481179999999994E-11</v>
      </c>
      <c r="OG18" s="1">
        <v>1.7905200000000001E-7</v>
      </c>
      <c r="OH18">
        <v>0.66297130000000004</v>
      </c>
      <c r="OI18">
        <v>17.770009999999999</v>
      </c>
      <c r="OJ18" s="1">
        <v>5.5700600000000003E-11</v>
      </c>
      <c r="OK18" s="1">
        <v>1.676307E-7</v>
      </c>
    </row>
    <row r="19" spans="1:401" x14ac:dyDescent="0.35">
      <c r="A19">
        <v>19</v>
      </c>
      <c r="B19" t="s">
        <v>4</v>
      </c>
      <c r="C19" t="s">
        <v>5</v>
      </c>
      <c r="D19" t="s">
        <v>23</v>
      </c>
      <c r="E19">
        <v>735.077</v>
      </c>
      <c r="F19">
        <v>0.7699085</v>
      </c>
      <c r="G19">
        <v>16.5015</v>
      </c>
      <c r="H19" s="1">
        <v>5.2582899999999997E-3</v>
      </c>
      <c r="I19">
        <v>6.5749040000000001</v>
      </c>
      <c r="J19">
        <v>0.76997599999999999</v>
      </c>
      <c r="K19">
        <v>16.561109999999999</v>
      </c>
      <c r="L19" s="1">
        <v>2.6901190000000003E-4</v>
      </c>
      <c r="M19">
        <v>0.453403</v>
      </c>
      <c r="N19">
        <v>0.77003259999999996</v>
      </c>
      <c r="O19">
        <v>16.55489</v>
      </c>
      <c r="P19" s="1">
        <v>2.165054E-4</v>
      </c>
      <c r="Q19">
        <v>0.36594870000000002</v>
      </c>
      <c r="R19">
        <v>0.77001949999999997</v>
      </c>
      <c r="S19">
        <v>16.50759</v>
      </c>
      <c r="T19" s="1">
        <v>1.7373970000000001E-4</v>
      </c>
      <c r="U19">
        <v>0.29365989999999997</v>
      </c>
      <c r="V19">
        <v>0.77001819999999999</v>
      </c>
      <c r="W19">
        <v>16.656700000000001</v>
      </c>
      <c r="X19" s="1">
        <v>1.3945470000000001E-4</v>
      </c>
      <c r="Y19">
        <v>0.235739</v>
      </c>
      <c r="Z19">
        <v>0.76999410000000001</v>
      </c>
      <c r="AA19">
        <v>16.574200000000001</v>
      </c>
      <c r="AB19" s="1">
        <v>1.119008E-4</v>
      </c>
      <c r="AC19">
        <v>0.18916459999999999</v>
      </c>
      <c r="AD19">
        <v>0.7699724</v>
      </c>
      <c r="AE19">
        <v>16.517589999999998</v>
      </c>
      <c r="AF19" s="1">
        <v>8.9542190000000004E-5</v>
      </c>
      <c r="AG19">
        <v>0.1513756</v>
      </c>
      <c r="AH19">
        <v>0.76993480000000003</v>
      </c>
      <c r="AI19">
        <v>16.554210000000001</v>
      </c>
      <c r="AJ19" s="1">
        <v>7.1915429999999995E-5</v>
      </c>
      <c r="AK19">
        <v>0.1215929</v>
      </c>
      <c r="AL19">
        <v>0.76991980000000004</v>
      </c>
      <c r="AM19">
        <v>16.61796</v>
      </c>
      <c r="AN19" s="1">
        <v>5.8114220000000001E-5</v>
      </c>
      <c r="AO19" s="1">
        <v>9.8276409999999995E-2</v>
      </c>
      <c r="AP19">
        <v>0.76993089999999997</v>
      </c>
      <c r="AQ19">
        <v>17.060400000000001</v>
      </c>
      <c r="AR19" s="1">
        <v>4.7501689999999999E-5</v>
      </c>
      <c r="AS19" s="1">
        <v>8.0343570000000003E-2</v>
      </c>
      <c r="AT19">
        <v>0.76992850000000002</v>
      </c>
      <c r="AU19">
        <v>17.34628</v>
      </c>
      <c r="AV19" s="1">
        <v>3.9034720000000002E-5</v>
      </c>
      <c r="AW19" s="1">
        <v>6.6029439999999995E-2</v>
      </c>
      <c r="AX19">
        <v>0.76995080000000005</v>
      </c>
      <c r="AY19">
        <v>17.255210000000002</v>
      </c>
      <c r="AZ19" s="1">
        <v>3.2190539999999999E-5</v>
      </c>
      <c r="BA19" s="1">
        <v>5.4454660000000002E-2</v>
      </c>
      <c r="BB19">
        <v>0.76999589999999996</v>
      </c>
      <c r="BC19">
        <v>17.148790000000002</v>
      </c>
      <c r="BD19" s="1">
        <v>2.662636E-5</v>
      </c>
      <c r="BE19" s="1">
        <v>4.504611E-2</v>
      </c>
      <c r="BF19">
        <v>0.77002870000000001</v>
      </c>
      <c r="BG19">
        <v>16.799320000000002</v>
      </c>
      <c r="BH19" s="1">
        <v>2.2045999999999999E-5</v>
      </c>
      <c r="BI19" s="1">
        <v>3.729901E-2</v>
      </c>
      <c r="BJ19">
        <v>0.77005029999999997</v>
      </c>
      <c r="BK19">
        <v>16.506779999999999</v>
      </c>
      <c r="BL19" s="1">
        <v>1.8275949999999999E-5</v>
      </c>
      <c r="BM19" s="1">
        <v>3.0920360000000001E-2</v>
      </c>
      <c r="BN19">
        <v>0.77008520000000003</v>
      </c>
      <c r="BO19">
        <v>16.51144</v>
      </c>
      <c r="BP19" s="1">
        <v>1.517684E-5</v>
      </c>
      <c r="BQ19" s="1">
        <v>2.5678380000000001E-2</v>
      </c>
      <c r="BR19">
        <v>0.77015420000000001</v>
      </c>
      <c r="BS19">
        <v>16.53584</v>
      </c>
      <c r="BT19" s="1">
        <v>1.2887659999999999E-5</v>
      </c>
      <c r="BU19">
        <v>2.1815000000000001E-2</v>
      </c>
      <c r="BV19">
        <v>0.770285</v>
      </c>
      <c r="BW19">
        <v>16.87359</v>
      </c>
      <c r="BX19" s="1">
        <v>1.12186E-5</v>
      </c>
      <c r="BY19">
        <v>1.8994500000000001E-2</v>
      </c>
      <c r="BZ19">
        <v>0.77044389999999996</v>
      </c>
      <c r="CA19">
        <v>17.18768</v>
      </c>
      <c r="CB19" s="1">
        <v>9.8957099999999998E-6</v>
      </c>
      <c r="CC19" s="1">
        <v>1.6754419999999999E-2</v>
      </c>
      <c r="CD19">
        <v>0.77063669999999995</v>
      </c>
      <c r="CE19">
        <v>17.17428</v>
      </c>
      <c r="CF19" s="1">
        <v>8.7690289999999996E-6</v>
      </c>
      <c r="CG19">
        <v>1.48463E-2</v>
      </c>
      <c r="CH19">
        <v>0.77082539999999999</v>
      </c>
      <c r="CI19">
        <v>17.152360000000002</v>
      </c>
      <c r="CJ19" s="1">
        <v>7.7859059999999992E-6</v>
      </c>
      <c r="CK19" s="1">
        <v>1.318165E-2</v>
      </c>
      <c r="CL19">
        <v>0.77102499999999996</v>
      </c>
      <c r="CM19">
        <v>16.884920000000001</v>
      </c>
      <c r="CN19" s="1">
        <v>6.9071630000000002E-6</v>
      </c>
      <c r="CO19" s="1">
        <v>1.169303E-2</v>
      </c>
      <c r="CP19">
        <v>0.7712253</v>
      </c>
      <c r="CQ19">
        <v>16.570930000000001</v>
      </c>
      <c r="CR19" s="1">
        <v>6.0580509999999998E-6</v>
      </c>
      <c r="CS19" s="1">
        <v>1.024719E-2</v>
      </c>
      <c r="CT19">
        <v>0.77147209999999999</v>
      </c>
      <c r="CU19">
        <v>16.58221</v>
      </c>
      <c r="CV19" s="1">
        <v>4.95483E-6</v>
      </c>
      <c r="CW19" s="1">
        <v>8.3782619999999992E-3</v>
      </c>
      <c r="CX19">
        <v>0.77164630000000001</v>
      </c>
      <c r="CY19">
        <v>16.684830000000002</v>
      </c>
      <c r="CZ19" s="1">
        <v>4.0760389999999996E-6</v>
      </c>
      <c r="DA19" s="1">
        <v>6.8925879999999998E-3</v>
      </c>
      <c r="DB19">
        <v>0.77182870000000003</v>
      </c>
      <c r="DC19">
        <v>17.193490000000001</v>
      </c>
      <c r="DD19" s="1">
        <v>3.3770399999999999E-6</v>
      </c>
      <c r="DE19" s="1">
        <v>5.7107920000000001E-3</v>
      </c>
      <c r="DF19">
        <v>0.77198359999999999</v>
      </c>
      <c r="DG19">
        <v>17.457740000000001</v>
      </c>
      <c r="DH19" s="1">
        <v>2.813867E-6</v>
      </c>
      <c r="DI19" s="1">
        <v>4.7584799999999998E-3</v>
      </c>
      <c r="DJ19">
        <v>0.77214680000000002</v>
      </c>
      <c r="DK19">
        <v>17.509139999999999</v>
      </c>
      <c r="DL19" s="1">
        <v>2.3542950000000001E-6</v>
      </c>
      <c r="DM19" s="1">
        <v>3.9813519999999996E-3</v>
      </c>
      <c r="DN19">
        <v>0.77229749999999997</v>
      </c>
      <c r="DO19">
        <v>17.42041</v>
      </c>
      <c r="DP19" s="1">
        <v>1.9781440000000001E-6</v>
      </c>
      <c r="DQ19" s="1">
        <v>3.3452550000000001E-3</v>
      </c>
      <c r="DR19">
        <v>0.77244590000000002</v>
      </c>
      <c r="DS19">
        <v>16.909320000000001</v>
      </c>
      <c r="DT19" s="1">
        <v>1.6693109999999999E-6</v>
      </c>
      <c r="DU19" s="1">
        <v>2.8228770000000001E-3</v>
      </c>
      <c r="DV19">
        <v>0.7725957</v>
      </c>
      <c r="DW19">
        <v>16.604410000000001</v>
      </c>
      <c r="DX19" s="1">
        <v>1.4117430000000001E-6</v>
      </c>
      <c r="DY19" s="1">
        <v>2.387353E-3</v>
      </c>
      <c r="DZ19">
        <v>0.7727347</v>
      </c>
      <c r="EA19">
        <v>16.605840000000001</v>
      </c>
      <c r="EB19" s="1">
        <v>1.1994900000000001E-6</v>
      </c>
      <c r="EC19" s="1">
        <v>2.0284650000000001E-3</v>
      </c>
      <c r="ED19">
        <v>0.77287229999999996</v>
      </c>
      <c r="EE19">
        <v>16.700019999999999</v>
      </c>
      <c r="EF19" s="1">
        <v>1.0288190000000001E-6</v>
      </c>
      <c r="EG19" s="1">
        <v>1.7400740000000001E-3</v>
      </c>
      <c r="EH19">
        <v>0.7729123</v>
      </c>
      <c r="EI19">
        <v>17.12679</v>
      </c>
      <c r="EJ19" s="1">
        <v>8.9288940000000004E-7</v>
      </c>
      <c r="EK19" s="1">
        <v>1.510366E-3</v>
      </c>
      <c r="EL19">
        <v>0.77293800000000001</v>
      </c>
      <c r="EM19">
        <v>17.508400000000002</v>
      </c>
      <c r="EN19" s="1">
        <v>7.8109300000000004E-7</v>
      </c>
      <c r="EO19" s="1">
        <v>1.321352E-3</v>
      </c>
      <c r="EP19">
        <v>0.77295460000000005</v>
      </c>
      <c r="EQ19">
        <v>17.594180000000001</v>
      </c>
      <c r="ER19" s="1">
        <v>6.8470600000000004E-7</v>
      </c>
      <c r="ES19" s="1">
        <v>1.15832E-3</v>
      </c>
      <c r="ET19">
        <v>0.77294320000000005</v>
      </c>
      <c r="EU19">
        <v>17.493960000000001</v>
      </c>
      <c r="EV19" s="1">
        <v>6.0195540000000001E-7</v>
      </c>
      <c r="EW19" s="1">
        <v>1.0184020000000001E-3</v>
      </c>
      <c r="EX19">
        <v>0.77294320000000005</v>
      </c>
      <c r="EY19">
        <v>17.007950000000001</v>
      </c>
      <c r="EZ19" s="1">
        <v>5.2925969999999999E-7</v>
      </c>
      <c r="FA19" s="1">
        <v>8.9545949999999999E-4</v>
      </c>
      <c r="FB19">
        <v>0.77294459999999998</v>
      </c>
      <c r="FC19">
        <v>16.639399999999998</v>
      </c>
      <c r="FD19" s="1">
        <v>4.662126E-7</v>
      </c>
      <c r="FE19" s="1">
        <v>7.8881079999999998E-4</v>
      </c>
      <c r="FF19">
        <v>0.77292640000000001</v>
      </c>
      <c r="FG19">
        <v>16.65436</v>
      </c>
      <c r="FH19" s="1">
        <v>4.1079739999999999E-7</v>
      </c>
      <c r="FI19" s="1">
        <v>6.9506289999999996E-4</v>
      </c>
      <c r="FJ19">
        <v>0.77292740000000004</v>
      </c>
      <c r="FK19">
        <v>16.75262</v>
      </c>
      <c r="FL19" s="1">
        <v>3.6193719999999998E-7</v>
      </c>
      <c r="FM19" s="1">
        <v>6.1242610000000004E-4</v>
      </c>
      <c r="FN19">
        <v>0.77292689999999997</v>
      </c>
      <c r="FO19">
        <v>17.18881</v>
      </c>
      <c r="FP19" s="1">
        <v>3.1861109999999999E-7</v>
      </c>
      <c r="FQ19" s="1">
        <v>5.3913370000000004E-4</v>
      </c>
      <c r="FR19">
        <v>0.77293250000000002</v>
      </c>
      <c r="FS19">
        <v>17.42229</v>
      </c>
      <c r="FT19" s="1">
        <v>2.8047080000000001E-7</v>
      </c>
      <c r="FU19" s="1">
        <v>4.7459899999999997E-4</v>
      </c>
      <c r="FV19">
        <v>0.77292839999999996</v>
      </c>
      <c r="FW19">
        <v>17.264099999999999</v>
      </c>
      <c r="FX19" s="1">
        <v>2.469943E-7</v>
      </c>
      <c r="FY19" s="1">
        <v>4.1797649999999998E-4</v>
      </c>
      <c r="FZ19">
        <v>0.77294339999999995</v>
      </c>
      <c r="GA19">
        <v>17.184200000000001</v>
      </c>
      <c r="GB19" s="1">
        <v>2.175874E-7</v>
      </c>
      <c r="GC19" s="1">
        <v>3.682356E-4</v>
      </c>
      <c r="GD19">
        <v>0.77294529999999995</v>
      </c>
      <c r="GE19">
        <v>16.909050000000001</v>
      </c>
      <c r="GF19" s="1">
        <v>1.9171869999999999E-7</v>
      </c>
      <c r="GG19" s="1">
        <v>3.2446500000000002E-4</v>
      </c>
      <c r="GH19">
        <v>0.77296520000000002</v>
      </c>
      <c r="GI19">
        <v>16.91621</v>
      </c>
      <c r="GJ19" s="1">
        <v>1.69029E-7</v>
      </c>
      <c r="GK19" s="1">
        <v>2.8607509999999998E-4</v>
      </c>
      <c r="GL19">
        <v>0.77296909999999996</v>
      </c>
      <c r="GM19">
        <v>16.963480000000001</v>
      </c>
      <c r="GN19" s="1">
        <v>1.4911129999999999E-7</v>
      </c>
      <c r="GO19" s="1">
        <v>2.5237950000000001E-4</v>
      </c>
      <c r="GP19">
        <v>0.77301169999999997</v>
      </c>
      <c r="GQ19">
        <v>16.975290000000001</v>
      </c>
      <c r="GR19" s="1">
        <v>1.3099629999999999E-7</v>
      </c>
      <c r="GS19" s="1">
        <v>2.217035E-4</v>
      </c>
      <c r="GT19">
        <v>0.77307720000000002</v>
      </c>
      <c r="GU19">
        <v>16.930160000000001</v>
      </c>
      <c r="GV19" s="1">
        <v>1.1451430000000001E-7</v>
      </c>
      <c r="GW19" s="1">
        <v>1.9380419999999999E-4</v>
      </c>
      <c r="GX19">
        <v>0.7731344</v>
      </c>
      <c r="GY19">
        <v>17.221589999999999</v>
      </c>
      <c r="GZ19" s="1">
        <v>9.9966710000000005E-8</v>
      </c>
      <c r="HA19" s="1">
        <v>1.691951E-4</v>
      </c>
      <c r="HB19">
        <v>0.77323019999999998</v>
      </c>
      <c r="HC19">
        <v>17.536930000000002</v>
      </c>
      <c r="HD19" s="1">
        <v>8.7267520000000003E-8</v>
      </c>
      <c r="HE19" s="1">
        <v>1.47694E-4</v>
      </c>
      <c r="HF19">
        <v>0.77332990000000001</v>
      </c>
      <c r="HG19">
        <v>17.597010000000001</v>
      </c>
      <c r="HH19" s="1">
        <v>7.6258299999999997E-8</v>
      </c>
      <c r="HI19" s="1">
        <v>1.2906659999999999E-4</v>
      </c>
      <c r="HJ19">
        <v>0.77344210000000002</v>
      </c>
      <c r="HK19">
        <v>17.21677</v>
      </c>
      <c r="HL19" s="1">
        <v>6.6698869999999999E-8</v>
      </c>
      <c r="HM19" s="1">
        <v>1.128875E-4</v>
      </c>
      <c r="HN19">
        <v>0.77353819999999995</v>
      </c>
      <c r="HO19">
        <v>16.793230000000001</v>
      </c>
      <c r="HP19" s="1">
        <v>5.8432269999999997E-8</v>
      </c>
      <c r="HQ19" s="1">
        <v>9.8897159999999996E-5</v>
      </c>
      <c r="HR19">
        <v>0.77364960000000005</v>
      </c>
      <c r="HS19">
        <v>16.81156</v>
      </c>
      <c r="HT19" s="1">
        <v>5.1275119999999999E-8</v>
      </c>
      <c r="HU19" s="1">
        <v>8.6788880000000004E-5</v>
      </c>
      <c r="HV19">
        <v>0.77376230000000001</v>
      </c>
      <c r="HW19">
        <v>16.834540000000001</v>
      </c>
      <c r="HX19" s="1">
        <v>4.5051829999999997E-8</v>
      </c>
      <c r="HY19" s="1">
        <v>7.6255300000000002E-5</v>
      </c>
      <c r="HZ19">
        <v>0.77387539999999999</v>
      </c>
      <c r="IA19">
        <v>17.1648</v>
      </c>
      <c r="IB19" s="1">
        <v>3.9517359999999998E-8</v>
      </c>
      <c r="IC19" s="1">
        <v>6.6884950000000004E-5</v>
      </c>
      <c r="ID19">
        <v>0.77400670000000005</v>
      </c>
      <c r="IE19">
        <v>17.45101</v>
      </c>
      <c r="IF19" s="1">
        <v>3.4717099999999998E-8</v>
      </c>
      <c r="IG19" s="1">
        <v>5.8760230000000002E-5</v>
      </c>
      <c r="IH19">
        <v>0.77411629999999998</v>
      </c>
      <c r="II19">
        <v>17.471209999999999</v>
      </c>
      <c r="IJ19" s="1">
        <v>3.0546230000000002E-8</v>
      </c>
      <c r="IK19" s="1">
        <v>5.1702439999999998E-5</v>
      </c>
      <c r="IL19">
        <v>0.77424479999999996</v>
      </c>
      <c r="IM19">
        <v>17.403459999999999</v>
      </c>
      <c r="IN19" s="1">
        <v>2.6912940000000002E-8</v>
      </c>
      <c r="IO19" s="1">
        <v>4.5554050000000001E-5</v>
      </c>
      <c r="IP19">
        <v>0.77437540000000005</v>
      </c>
      <c r="IQ19">
        <v>17.078389999999999</v>
      </c>
      <c r="IR19" s="1">
        <v>2.3773649999999999E-8</v>
      </c>
      <c r="IS19" s="1">
        <v>4.0241180000000002E-5</v>
      </c>
      <c r="IT19">
        <v>0.77448669999999997</v>
      </c>
      <c r="IU19">
        <v>16.898029999999999</v>
      </c>
      <c r="IV19" s="1">
        <v>2.1023390000000001E-8</v>
      </c>
      <c r="IW19" s="1">
        <v>3.5585140000000002E-5</v>
      </c>
      <c r="IX19">
        <v>0.77462070000000005</v>
      </c>
      <c r="IY19">
        <v>16.9495</v>
      </c>
      <c r="IZ19" s="1">
        <v>1.8594179999999999E-8</v>
      </c>
      <c r="JA19" s="1">
        <v>3.1474489999999998E-5</v>
      </c>
      <c r="JB19">
        <v>0.77472370000000002</v>
      </c>
      <c r="JC19">
        <v>17.00554</v>
      </c>
      <c r="JD19" s="1">
        <v>1.656469E-8</v>
      </c>
      <c r="JE19" s="1">
        <v>2.8042849999999999E-5</v>
      </c>
      <c r="JF19">
        <v>0.77483000000000002</v>
      </c>
      <c r="JG19">
        <v>17.461960000000001</v>
      </c>
      <c r="JH19" s="1">
        <v>1.486852E-8</v>
      </c>
      <c r="JI19" s="1">
        <v>2.5172539999999999E-5</v>
      </c>
      <c r="JJ19">
        <v>0.77489859999999999</v>
      </c>
      <c r="JK19">
        <v>17.693000000000001</v>
      </c>
      <c r="JL19" s="1">
        <v>1.3392E-8</v>
      </c>
      <c r="JM19" s="1">
        <v>2.267255E-5</v>
      </c>
      <c r="JN19">
        <v>0.77499200000000001</v>
      </c>
      <c r="JO19">
        <v>17.64875</v>
      </c>
      <c r="JP19" s="1">
        <v>1.2093990000000001E-8</v>
      </c>
      <c r="JQ19" s="1">
        <v>2.0476099999999999E-5</v>
      </c>
      <c r="JR19">
        <v>0.77504340000000005</v>
      </c>
      <c r="JS19">
        <v>17.449490000000001</v>
      </c>
      <c r="JT19" s="1">
        <v>1.09351E-8</v>
      </c>
      <c r="JU19" s="1">
        <v>1.8515009999999999E-5</v>
      </c>
      <c r="JV19">
        <v>0.77511779999999997</v>
      </c>
      <c r="JW19">
        <v>17.142990000000001</v>
      </c>
      <c r="JX19" s="1">
        <v>9.9146340000000006E-9</v>
      </c>
      <c r="JY19" s="1">
        <v>1.678666E-5</v>
      </c>
      <c r="JZ19">
        <v>0.77518699999999996</v>
      </c>
      <c r="KA19">
        <v>16.937249999999999</v>
      </c>
      <c r="KB19" s="1">
        <v>9.0085999999999997E-9</v>
      </c>
      <c r="KC19" s="1">
        <v>1.52534E-5</v>
      </c>
      <c r="KD19">
        <v>0.7752675</v>
      </c>
      <c r="KE19">
        <v>16.977219999999999</v>
      </c>
      <c r="KF19" s="1">
        <v>8.1889550000000003E-9</v>
      </c>
      <c r="KG19" s="1">
        <v>1.3865610000000001E-5</v>
      </c>
      <c r="KH19">
        <v>0.77533960000000002</v>
      </c>
      <c r="KI19">
        <v>17.01925</v>
      </c>
      <c r="KJ19" s="1">
        <v>7.4401499999999998E-9</v>
      </c>
      <c r="KK19" s="1">
        <v>1.259788E-5</v>
      </c>
      <c r="KL19">
        <v>0.77541870000000002</v>
      </c>
      <c r="KM19">
        <v>17.460660000000001</v>
      </c>
      <c r="KN19" s="1">
        <v>6.755776E-9</v>
      </c>
      <c r="KO19" s="1">
        <v>1.143881E-5</v>
      </c>
      <c r="KP19">
        <v>0.77549650000000003</v>
      </c>
      <c r="KQ19">
        <v>17.71547</v>
      </c>
      <c r="KR19" s="1">
        <v>6.1377560000000001E-9</v>
      </c>
      <c r="KS19" s="1">
        <v>1.039227E-5</v>
      </c>
      <c r="KT19">
        <v>0.77556820000000004</v>
      </c>
      <c r="KU19">
        <v>17.761839999999999</v>
      </c>
      <c r="KV19" s="1">
        <v>5.581655E-9</v>
      </c>
      <c r="KW19" s="1">
        <v>9.4509210000000004E-6</v>
      </c>
      <c r="KX19">
        <v>0.77566219999999997</v>
      </c>
      <c r="KY19">
        <v>17.674499999999998</v>
      </c>
      <c r="KZ19" s="1">
        <v>5.0839019999999996E-9</v>
      </c>
      <c r="LA19" s="1">
        <v>8.6080839999999994E-6</v>
      </c>
      <c r="LB19">
        <v>0.77575360000000004</v>
      </c>
      <c r="LC19">
        <v>17.280740000000002</v>
      </c>
      <c r="LD19" s="1">
        <v>4.635504E-9</v>
      </c>
      <c r="LE19" s="1">
        <v>7.8485090000000008E-6</v>
      </c>
      <c r="LF19">
        <v>0.7758332</v>
      </c>
      <c r="LG19">
        <v>16.988479999999999</v>
      </c>
      <c r="LH19" s="1">
        <v>4.2267300000000004E-9</v>
      </c>
      <c r="LI19" s="1">
        <v>7.1564660000000003E-6</v>
      </c>
      <c r="LJ19">
        <v>0.77592340000000004</v>
      </c>
      <c r="LK19">
        <v>16.98433</v>
      </c>
      <c r="LL19" s="1">
        <v>3.8607009999999996E-9</v>
      </c>
      <c r="LM19" s="1">
        <v>6.5369260000000003E-6</v>
      </c>
      <c r="LN19">
        <v>0.77597249999999995</v>
      </c>
      <c r="LO19">
        <v>17.073519999999998</v>
      </c>
      <c r="LP19" s="1">
        <v>3.5467920000000001E-9</v>
      </c>
      <c r="LQ19" s="1">
        <v>6.0061300000000004E-6</v>
      </c>
      <c r="LR19">
        <v>0.7760473</v>
      </c>
      <c r="LS19">
        <v>17.674160000000001</v>
      </c>
      <c r="LT19" s="1">
        <v>3.284578E-9</v>
      </c>
      <c r="LU19" s="1">
        <v>5.5621590000000002E-6</v>
      </c>
      <c r="LV19">
        <v>0.7760918</v>
      </c>
      <c r="LW19">
        <v>17.93675</v>
      </c>
      <c r="LX19" s="1">
        <v>3.052691E-9</v>
      </c>
      <c r="LY19" s="1">
        <v>5.1693190000000001E-6</v>
      </c>
      <c r="LZ19">
        <v>0.77614660000000002</v>
      </c>
      <c r="MA19">
        <v>17.937149999999999</v>
      </c>
      <c r="MB19" s="1">
        <v>2.8337190000000001E-9</v>
      </c>
      <c r="MC19" s="1">
        <v>4.7987689999999999E-6</v>
      </c>
      <c r="MD19">
        <v>0.77621249999999997</v>
      </c>
      <c r="ME19">
        <v>17.8612</v>
      </c>
      <c r="MF19" s="1">
        <v>2.633649E-9</v>
      </c>
      <c r="MG19" s="1">
        <v>4.4600420000000004E-6</v>
      </c>
      <c r="MH19">
        <v>0.77624599999999999</v>
      </c>
      <c r="MI19">
        <v>17.443000000000001</v>
      </c>
      <c r="MJ19" s="1">
        <v>2.4533209999999999E-9</v>
      </c>
      <c r="MK19" s="1">
        <v>4.1544289999999997E-6</v>
      </c>
      <c r="ML19">
        <v>0.77628299999999995</v>
      </c>
      <c r="MM19">
        <v>17.13983</v>
      </c>
      <c r="MN19" s="1">
        <v>2.2892670000000002E-9</v>
      </c>
      <c r="MO19" s="1">
        <v>3.8764419999999997E-6</v>
      </c>
      <c r="MP19">
        <v>0.776335</v>
      </c>
      <c r="MQ19">
        <v>17.11055</v>
      </c>
      <c r="MR19" s="1">
        <v>2.1357380000000001E-9</v>
      </c>
      <c r="MS19" s="1">
        <v>3.6166050000000002E-6</v>
      </c>
      <c r="MT19">
        <v>0.77637049999999996</v>
      </c>
      <c r="MU19">
        <v>17.060790000000001</v>
      </c>
      <c r="MV19" s="1">
        <v>1.994374E-9</v>
      </c>
      <c r="MW19" s="1">
        <v>3.3771549999999999E-6</v>
      </c>
      <c r="MX19">
        <v>0.77642639999999996</v>
      </c>
      <c r="MY19">
        <v>17.14629</v>
      </c>
      <c r="MZ19" s="1">
        <v>1.8569150000000001E-9</v>
      </c>
      <c r="NA19" s="1">
        <v>3.1443749999999999E-6</v>
      </c>
      <c r="NB19">
        <v>0.77648200000000001</v>
      </c>
      <c r="NC19">
        <v>17.418610000000001</v>
      </c>
      <c r="ND19" s="1">
        <v>1.732591E-9</v>
      </c>
      <c r="NE19" s="1">
        <v>2.9339879999999999E-6</v>
      </c>
      <c r="NF19">
        <v>0.7765417</v>
      </c>
      <c r="NG19">
        <v>17.742460000000001</v>
      </c>
      <c r="NH19" s="1">
        <v>1.615071E-9</v>
      </c>
      <c r="NI19" s="1">
        <v>2.7349930000000001E-6</v>
      </c>
      <c r="NJ19">
        <v>0.77658050000000001</v>
      </c>
      <c r="NK19">
        <v>17.49295</v>
      </c>
      <c r="NL19" s="1">
        <v>1.5085849999999999E-9</v>
      </c>
      <c r="NM19" s="1">
        <v>2.554605E-6</v>
      </c>
      <c r="NN19">
        <v>0.77663819999999995</v>
      </c>
      <c r="NO19">
        <v>17.192519999999998</v>
      </c>
      <c r="NP19" s="1">
        <v>1.410045E-9</v>
      </c>
      <c r="NQ19" s="1">
        <v>2.387636E-6</v>
      </c>
      <c r="NR19">
        <v>0.77670030000000001</v>
      </c>
      <c r="NS19">
        <v>17.120629999999998</v>
      </c>
      <c r="NT19" s="1">
        <v>1.3166380000000001E-9</v>
      </c>
      <c r="NU19" s="1">
        <v>2.2294510000000001E-6</v>
      </c>
      <c r="NV19">
        <v>0.77675159999999999</v>
      </c>
      <c r="NW19">
        <v>17.10069</v>
      </c>
      <c r="NX19" s="1">
        <v>1.230897E-9</v>
      </c>
      <c r="NY19" s="1">
        <v>2.0841550000000001E-6</v>
      </c>
      <c r="NZ19">
        <v>0.77680559999999998</v>
      </c>
      <c r="OA19">
        <v>17.090679999999999</v>
      </c>
      <c r="OB19" s="1">
        <v>1.1519900000000001E-9</v>
      </c>
      <c r="OC19" s="1">
        <v>1.95043E-6</v>
      </c>
      <c r="OD19">
        <v>0.77683979999999997</v>
      </c>
      <c r="OE19">
        <v>17.518799999999999</v>
      </c>
      <c r="OF19" s="1">
        <v>1.078848E-9</v>
      </c>
      <c r="OG19" s="1">
        <v>1.8269020000000001E-6</v>
      </c>
      <c r="OH19">
        <v>0.77689920000000001</v>
      </c>
      <c r="OI19">
        <v>17.837499999999999</v>
      </c>
      <c r="OJ19" s="1">
        <v>1.009558E-9</v>
      </c>
      <c r="OK19" s="1">
        <v>1.709318E-6</v>
      </c>
    </row>
    <row r="20" spans="1:401" x14ac:dyDescent="0.35">
      <c r="A20">
        <v>23</v>
      </c>
      <c r="B20" t="s">
        <v>4</v>
      </c>
      <c r="C20" t="s">
        <v>24</v>
      </c>
      <c r="D20" t="s">
        <v>25</v>
      </c>
      <c r="E20">
        <v>706.07839999999999</v>
      </c>
      <c r="F20">
        <v>0.83827969999999996</v>
      </c>
      <c r="G20">
        <v>16.69332</v>
      </c>
      <c r="H20" s="1">
        <v>2.6379880000000001E-2</v>
      </c>
      <c r="I20">
        <v>24.62809</v>
      </c>
      <c r="J20">
        <v>0.83827019999999997</v>
      </c>
      <c r="K20">
        <v>16.74539</v>
      </c>
      <c r="L20" s="1">
        <v>1.1086530000000001E-2</v>
      </c>
      <c r="M20">
        <v>7.6256250000000003</v>
      </c>
      <c r="N20">
        <v>0.83826880000000004</v>
      </c>
      <c r="O20">
        <v>16.745439999999999</v>
      </c>
      <c r="P20" s="1">
        <v>8.9233650000000008E-3</v>
      </c>
      <c r="Q20">
        <v>6.1427709999999998</v>
      </c>
      <c r="R20">
        <v>0.83828199999999997</v>
      </c>
      <c r="S20">
        <v>16.69116</v>
      </c>
      <c r="T20" s="1">
        <v>7.2103560000000002E-3</v>
      </c>
      <c r="U20">
        <v>4.9633729999999998</v>
      </c>
      <c r="V20">
        <v>0.83830280000000001</v>
      </c>
      <c r="W20">
        <v>16.836860000000001</v>
      </c>
      <c r="X20" s="1">
        <v>5.838322E-3</v>
      </c>
      <c r="Y20">
        <v>4.0189579999999996</v>
      </c>
      <c r="Z20">
        <v>0.83831199999999995</v>
      </c>
      <c r="AA20">
        <v>16.762319999999999</v>
      </c>
      <c r="AB20" s="1">
        <v>4.7380299999999998E-3</v>
      </c>
      <c r="AC20">
        <v>3.261358</v>
      </c>
      <c r="AD20">
        <v>0.83832689999999999</v>
      </c>
      <c r="AE20">
        <v>16.69847</v>
      </c>
      <c r="AF20" s="1">
        <v>3.8530690000000002E-3</v>
      </c>
      <c r="AG20">
        <v>2.6520609999999998</v>
      </c>
      <c r="AH20">
        <v>0.83832180000000001</v>
      </c>
      <c r="AI20">
        <v>16.730560000000001</v>
      </c>
      <c r="AJ20" s="1">
        <v>3.135278E-3</v>
      </c>
      <c r="AK20">
        <v>2.1580140000000001</v>
      </c>
      <c r="AL20">
        <v>0.8383273</v>
      </c>
      <c r="AM20">
        <v>16.79402</v>
      </c>
      <c r="AN20" s="1">
        <v>2.5513860000000001E-3</v>
      </c>
      <c r="AO20">
        <v>1.756159</v>
      </c>
      <c r="AP20">
        <v>0.83832309999999999</v>
      </c>
      <c r="AQ20">
        <v>17.243089999999999</v>
      </c>
      <c r="AR20" s="1">
        <v>2.0747529999999999E-3</v>
      </c>
      <c r="AS20">
        <v>1.428166</v>
      </c>
      <c r="AT20">
        <v>0.83831639999999996</v>
      </c>
      <c r="AU20">
        <v>17.560140000000001</v>
      </c>
      <c r="AV20" s="1">
        <v>1.688344E-3</v>
      </c>
      <c r="AW20">
        <v>1.1622920000000001</v>
      </c>
      <c r="AX20">
        <v>0.83830660000000001</v>
      </c>
      <c r="AY20">
        <v>17.483450000000001</v>
      </c>
      <c r="AZ20" s="1">
        <v>1.3751429999999999E-3</v>
      </c>
      <c r="BA20">
        <v>0.94672460000000003</v>
      </c>
      <c r="BB20">
        <v>0.83829730000000002</v>
      </c>
      <c r="BC20">
        <v>17.370840000000001</v>
      </c>
      <c r="BD20" s="1">
        <v>1.1209810000000001E-3</v>
      </c>
      <c r="BE20">
        <v>0.7718351</v>
      </c>
      <c r="BF20">
        <v>0.83829180000000003</v>
      </c>
      <c r="BG20">
        <v>17.010200000000001</v>
      </c>
      <c r="BH20" s="1">
        <v>9.1494250000000003E-4</v>
      </c>
      <c r="BI20">
        <v>0.63002119999999995</v>
      </c>
      <c r="BJ20">
        <v>0.83827300000000005</v>
      </c>
      <c r="BK20">
        <v>16.692589999999999</v>
      </c>
      <c r="BL20" s="1">
        <v>7.4767370000000004E-4</v>
      </c>
      <c r="BM20">
        <v>0.51486779999999999</v>
      </c>
      <c r="BN20">
        <v>0.83826769999999995</v>
      </c>
      <c r="BO20">
        <v>16.682099999999998</v>
      </c>
      <c r="BP20" s="1">
        <v>6.1146759999999997E-4</v>
      </c>
      <c r="BQ20">
        <v>0.42110170000000002</v>
      </c>
      <c r="BR20">
        <v>0.83821760000000001</v>
      </c>
      <c r="BS20">
        <v>16.703779999999998</v>
      </c>
      <c r="BT20" s="1">
        <v>4.9818219999999997E-4</v>
      </c>
      <c r="BU20">
        <v>0.34319620000000001</v>
      </c>
      <c r="BV20">
        <v>0.83816930000000001</v>
      </c>
      <c r="BW20">
        <v>17.039010000000001</v>
      </c>
      <c r="BX20" s="1">
        <v>4.0467329999999997E-4</v>
      </c>
      <c r="BY20">
        <v>0.27889140000000001</v>
      </c>
      <c r="BZ20">
        <v>0.8380938</v>
      </c>
      <c r="CA20">
        <v>17.372340000000001</v>
      </c>
      <c r="CB20" s="1">
        <v>3.2871030000000001E-4</v>
      </c>
      <c r="CC20">
        <v>0.22663369999999999</v>
      </c>
      <c r="CD20">
        <v>0.83801210000000004</v>
      </c>
      <c r="CE20">
        <v>17.37818</v>
      </c>
      <c r="CF20" s="1">
        <v>2.6738830000000002E-4</v>
      </c>
      <c r="CG20">
        <v>0.18443680000000001</v>
      </c>
      <c r="CH20">
        <v>0.83794550000000001</v>
      </c>
      <c r="CI20">
        <v>17.341180000000001</v>
      </c>
      <c r="CJ20" s="1">
        <v>2.1797639999999999E-4</v>
      </c>
      <c r="CK20">
        <v>0.15043129999999999</v>
      </c>
      <c r="CL20">
        <v>0.83787339999999999</v>
      </c>
      <c r="CM20">
        <v>17.08071</v>
      </c>
      <c r="CN20" s="1">
        <v>1.78309E-4</v>
      </c>
      <c r="CO20">
        <v>0.1231145</v>
      </c>
      <c r="CP20">
        <v>0.8377907</v>
      </c>
      <c r="CQ20">
        <v>16.72832</v>
      </c>
      <c r="CR20" s="1">
        <v>1.4609719999999999E-4</v>
      </c>
      <c r="CS20">
        <v>0.1009676</v>
      </c>
      <c r="CT20">
        <v>0.83773050000000004</v>
      </c>
      <c r="CU20">
        <v>16.72354</v>
      </c>
      <c r="CV20" s="1">
        <v>1.193287E-4</v>
      </c>
      <c r="CW20" s="1">
        <v>8.2581070000000006E-2</v>
      </c>
      <c r="CX20">
        <v>0.83766739999999995</v>
      </c>
      <c r="CY20">
        <v>16.82029</v>
      </c>
      <c r="CZ20" s="1">
        <v>9.8189720000000001E-5</v>
      </c>
      <c r="DA20" s="1">
        <v>6.8033659999999996E-2</v>
      </c>
      <c r="DB20">
        <v>0.83760369999999995</v>
      </c>
      <c r="DC20">
        <v>17.334579999999999</v>
      </c>
      <c r="DD20" s="1">
        <v>8.1371309999999999E-5</v>
      </c>
      <c r="DE20" s="1">
        <v>5.6439330000000003E-2</v>
      </c>
      <c r="DF20">
        <v>0.83754899999999999</v>
      </c>
      <c r="DG20">
        <v>17.637180000000001</v>
      </c>
      <c r="DH20" s="1">
        <v>6.7781429999999997E-5</v>
      </c>
      <c r="DI20" s="1">
        <v>4.7066450000000003E-2</v>
      </c>
      <c r="DJ20">
        <v>0.83751089999999995</v>
      </c>
      <c r="DK20">
        <v>17.69736</v>
      </c>
      <c r="DL20" s="1">
        <v>5.671643E-5</v>
      </c>
      <c r="DM20" s="1">
        <v>3.9423189999999997E-2</v>
      </c>
      <c r="DN20">
        <v>0.83745119999999995</v>
      </c>
      <c r="DO20">
        <v>17.611039999999999</v>
      </c>
      <c r="DP20" s="1">
        <v>4.764178E-5</v>
      </c>
      <c r="DQ20">
        <v>3.31515E-2</v>
      </c>
      <c r="DR20">
        <v>0.83740289999999995</v>
      </c>
      <c r="DS20">
        <v>17.092700000000001</v>
      </c>
      <c r="DT20" s="1">
        <v>4.0186969999999998E-5</v>
      </c>
      <c r="DU20" s="1">
        <v>2.799455E-2</v>
      </c>
      <c r="DV20">
        <v>0.83735789999999999</v>
      </c>
      <c r="DW20">
        <v>16.737410000000001</v>
      </c>
      <c r="DX20" s="1">
        <v>3.3978569999999998E-5</v>
      </c>
      <c r="DY20" s="1">
        <v>2.3696370000000001E-2</v>
      </c>
      <c r="DZ20">
        <v>0.83729399999999998</v>
      </c>
      <c r="EA20">
        <v>16.72607</v>
      </c>
      <c r="EB20" s="1">
        <v>2.8856410000000001E-5</v>
      </c>
      <c r="EC20" s="1">
        <v>2.0147809999999999E-2</v>
      </c>
      <c r="ED20">
        <v>0.83728749999999996</v>
      </c>
      <c r="EE20">
        <v>16.81634</v>
      </c>
      <c r="EF20" s="1">
        <v>2.4784860000000001E-5</v>
      </c>
      <c r="EG20" s="1">
        <v>1.731305E-2</v>
      </c>
      <c r="EH20">
        <v>0.83725890000000003</v>
      </c>
      <c r="EI20">
        <v>17.249669999999998</v>
      </c>
      <c r="EJ20" s="1">
        <v>2.1525920000000001E-5</v>
      </c>
      <c r="EK20" s="1">
        <v>1.503962E-2</v>
      </c>
      <c r="EL20">
        <v>0.83728060000000004</v>
      </c>
      <c r="EM20">
        <v>17.668659999999999</v>
      </c>
      <c r="EN20" s="1">
        <v>1.8840819999999999E-5</v>
      </c>
      <c r="EO20" s="1">
        <v>1.3163569999999999E-2</v>
      </c>
      <c r="EP20">
        <v>0.83726970000000001</v>
      </c>
      <c r="EQ20">
        <v>17.775960000000001</v>
      </c>
      <c r="ER20" s="1">
        <v>1.651446E-5</v>
      </c>
      <c r="ES20" s="1">
        <v>1.1539290000000001E-2</v>
      </c>
      <c r="ET20">
        <v>0.83728849999999999</v>
      </c>
      <c r="EU20">
        <v>17.68093</v>
      </c>
      <c r="EV20" s="1">
        <v>1.4527350000000001E-5</v>
      </c>
      <c r="EW20" s="1">
        <v>1.0149170000000001E-2</v>
      </c>
      <c r="EX20">
        <v>0.83728610000000003</v>
      </c>
      <c r="EY20">
        <v>17.186810000000001</v>
      </c>
      <c r="EZ20" s="1">
        <v>1.2776140000000001E-5</v>
      </c>
      <c r="FA20" s="1">
        <v>8.9252129999999995E-3</v>
      </c>
      <c r="FB20">
        <v>0.83728199999999997</v>
      </c>
      <c r="FC20">
        <v>16.774370000000001</v>
      </c>
      <c r="FD20" s="1">
        <v>1.125135E-5</v>
      </c>
      <c r="FE20" s="1">
        <v>7.8603030000000008E-3</v>
      </c>
      <c r="FF20">
        <v>0.83729240000000005</v>
      </c>
      <c r="FG20">
        <v>16.7742</v>
      </c>
      <c r="FH20" s="1">
        <v>9.9159779999999994E-6</v>
      </c>
      <c r="FI20" s="1">
        <v>6.9267579999999999E-3</v>
      </c>
      <c r="FJ20">
        <v>0.83728069999999999</v>
      </c>
      <c r="FK20">
        <v>16.874210000000001</v>
      </c>
      <c r="FL20" s="1">
        <v>8.7350729999999999E-6</v>
      </c>
      <c r="FM20" s="1">
        <v>6.1021740000000001E-3</v>
      </c>
      <c r="FN20">
        <v>0.8373005</v>
      </c>
      <c r="FO20">
        <v>17.315149999999999</v>
      </c>
      <c r="FP20" s="1">
        <v>7.6909219999999997E-6</v>
      </c>
      <c r="FQ20" s="1">
        <v>5.3728500000000002E-3</v>
      </c>
      <c r="FR20">
        <v>0.83729129999999996</v>
      </c>
      <c r="FS20">
        <v>17.591259999999998</v>
      </c>
      <c r="FT20" s="1">
        <v>6.7688640000000004E-6</v>
      </c>
      <c r="FU20" s="1">
        <v>4.7292740000000003E-3</v>
      </c>
      <c r="FV20">
        <v>0.83727359999999995</v>
      </c>
      <c r="FW20">
        <v>17.43675</v>
      </c>
      <c r="FX20" s="1">
        <v>5.9601650000000002E-6</v>
      </c>
      <c r="FY20" s="1">
        <v>4.1648700000000002E-3</v>
      </c>
      <c r="FZ20">
        <v>0.83726129999999999</v>
      </c>
      <c r="GA20">
        <v>17.349430000000002</v>
      </c>
      <c r="GB20" s="1">
        <v>5.2521369999999996E-6</v>
      </c>
      <c r="GC20" s="1">
        <v>3.670104E-3</v>
      </c>
      <c r="GD20">
        <v>0.83727030000000002</v>
      </c>
      <c r="GE20">
        <v>17.06006</v>
      </c>
      <c r="GF20" s="1">
        <v>4.6273419999999996E-6</v>
      </c>
      <c r="GG20" s="1">
        <v>3.233976E-3</v>
      </c>
      <c r="GH20">
        <v>0.83727839999999998</v>
      </c>
      <c r="GI20">
        <v>17.051880000000001</v>
      </c>
      <c r="GJ20" s="1">
        <v>4.0793110000000002E-6</v>
      </c>
      <c r="GK20" s="1">
        <v>2.851377E-3</v>
      </c>
      <c r="GL20">
        <v>0.8372735</v>
      </c>
      <c r="GM20">
        <v>17.100739999999998</v>
      </c>
      <c r="GN20" s="1">
        <v>3.5999029999999999E-6</v>
      </c>
      <c r="GO20" s="1">
        <v>2.5162180000000002E-3</v>
      </c>
      <c r="GP20">
        <v>0.83724220000000005</v>
      </c>
      <c r="GQ20">
        <v>17.114000000000001</v>
      </c>
      <c r="GR20" s="1">
        <v>3.1579989999999998E-6</v>
      </c>
      <c r="GS20" s="1">
        <v>2.2088210000000001E-3</v>
      </c>
      <c r="GT20">
        <v>0.83722430000000003</v>
      </c>
      <c r="GU20">
        <v>17.065750000000001</v>
      </c>
      <c r="GV20" s="1">
        <v>2.7592109999999999E-6</v>
      </c>
      <c r="GW20" s="1">
        <v>1.931138E-3</v>
      </c>
      <c r="GX20">
        <v>0.83717920000000001</v>
      </c>
      <c r="GY20">
        <v>17.348849999999999</v>
      </c>
      <c r="GZ20" s="1">
        <v>2.4077959999999999E-6</v>
      </c>
      <c r="HA20" s="1">
        <v>1.6865420000000001E-3</v>
      </c>
      <c r="HB20">
        <v>0.83715470000000003</v>
      </c>
      <c r="HC20">
        <v>17.69313</v>
      </c>
      <c r="HD20" s="1">
        <v>2.1006490000000001E-6</v>
      </c>
      <c r="HE20" s="1">
        <v>1.47266E-3</v>
      </c>
      <c r="HF20">
        <v>0.83711550000000001</v>
      </c>
      <c r="HG20">
        <v>17.76953</v>
      </c>
      <c r="HH20" s="1">
        <v>1.8350790000000001E-6</v>
      </c>
      <c r="HI20" s="1">
        <v>1.2875930000000001E-3</v>
      </c>
      <c r="HJ20">
        <v>0.83708039999999995</v>
      </c>
      <c r="HK20">
        <v>17.39405</v>
      </c>
      <c r="HL20" s="1">
        <v>1.6039879999999999E-6</v>
      </c>
      <c r="HM20" s="1">
        <v>1.1265610000000001E-3</v>
      </c>
      <c r="HN20">
        <v>0.83704559999999995</v>
      </c>
      <c r="HO20">
        <v>16.920750000000002</v>
      </c>
      <c r="HP20" s="1">
        <v>1.4044240000000001E-6</v>
      </c>
      <c r="HQ20" s="1">
        <v>9.8735709999999994E-4</v>
      </c>
      <c r="HR20">
        <v>0.83699579999999996</v>
      </c>
      <c r="HS20">
        <v>16.921250000000001</v>
      </c>
      <c r="HT20" s="1">
        <v>1.2320879999999999E-6</v>
      </c>
      <c r="HU20" s="1">
        <v>8.669932E-4</v>
      </c>
      <c r="HV20">
        <v>0.8369607</v>
      </c>
      <c r="HW20">
        <v>16.94351</v>
      </c>
      <c r="HX20" s="1">
        <v>1.081833E-6</v>
      </c>
      <c r="HY20" s="1">
        <v>7.6204989999999998E-4</v>
      </c>
      <c r="HZ20">
        <v>0.83691499999999996</v>
      </c>
      <c r="IA20">
        <v>17.26906</v>
      </c>
      <c r="IB20" s="1">
        <v>9.4789830000000004E-7</v>
      </c>
      <c r="IC20" s="1">
        <v>6.6855790000000005E-4</v>
      </c>
      <c r="ID20">
        <v>0.83689210000000003</v>
      </c>
      <c r="IE20">
        <v>17.589569999999998</v>
      </c>
      <c r="IF20" s="1">
        <v>8.3237209999999998E-7</v>
      </c>
      <c r="IG20" s="1">
        <v>5.8776059999999998E-4</v>
      </c>
      <c r="IH20">
        <v>0.83683909999999995</v>
      </c>
      <c r="II20">
        <v>17.620180000000001</v>
      </c>
      <c r="IJ20" s="1">
        <v>7.3199509999999995E-7</v>
      </c>
      <c r="IK20" s="1">
        <v>5.1749830000000002E-4</v>
      </c>
      <c r="IL20">
        <v>0.83678940000000002</v>
      </c>
      <c r="IM20">
        <v>17.546710000000001</v>
      </c>
      <c r="IN20" s="1">
        <v>6.4450610000000003E-7</v>
      </c>
      <c r="IO20" s="1">
        <v>4.562274E-4</v>
      </c>
      <c r="IP20">
        <v>0.83674879999999996</v>
      </c>
      <c r="IQ20">
        <v>17.22017</v>
      </c>
      <c r="IR20" s="1">
        <v>5.6904570000000005E-7</v>
      </c>
      <c r="IS20" s="1">
        <v>4.033013E-4</v>
      </c>
      <c r="IT20">
        <v>0.83671410000000002</v>
      </c>
      <c r="IU20">
        <v>16.99737</v>
      </c>
      <c r="IV20" s="1">
        <v>5.0289549999999997E-7</v>
      </c>
      <c r="IW20" s="1">
        <v>3.568628E-4</v>
      </c>
      <c r="IX20">
        <v>0.83666339999999995</v>
      </c>
      <c r="IY20">
        <v>17.046240000000001</v>
      </c>
      <c r="IZ20" s="1">
        <v>4.444336E-7</v>
      </c>
      <c r="JA20" s="1">
        <v>3.158333E-4</v>
      </c>
      <c r="JB20">
        <v>0.83662899999999996</v>
      </c>
      <c r="JC20">
        <v>17.09986</v>
      </c>
      <c r="JD20" s="1">
        <v>3.9610099999999998E-7</v>
      </c>
      <c r="JE20" s="1">
        <v>2.8174500000000002E-4</v>
      </c>
      <c r="JF20">
        <v>0.83661759999999996</v>
      </c>
      <c r="JG20">
        <v>17.564509999999999</v>
      </c>
      <c r="JH20" s="1">
        <v>3.5550230000000001E-7</v>
      </c>
      <c r="JI20" s="1">
        <v>2.530926E-4</v>
      </c>
      <c r="JJ20">
        <v>0.83656850000000005</v>
      </c>
      <c r="JK20">
        <v>17.829630000000002</v>
      </c>
      <c r="JL20" s="1">
        <v>3.1982379999999998E-7</v>
      </c>
      <c r="JM20" s="1">
        <v>2.2793619999999999E-4</v>
      </c>
      <c r="JN20">
        <v>0.83656129999999995</v>
      </c>
      <c r="JO20">
        <v>17.795439999999999</v>
      </c>
      <c r="JP20" s="1">
        <v>2.8880409999999999E-7</v>
      </c>
      <c r="JQ20" s="1">
        <v>2.059811E-4</v>
      </c>
      <c r="JR20">
        <v>0.83652870000000001</v>
      </c>
      <c r="JS20">
        <v>17.594049999999999</v>
      </c>
      <c r="JT20" s="1">
        <v>2.6117860000000002E-7</v>
      </c>
      <c r="JU20" s="1">
        <v>1.86396E-4</v>
      </c>
      <c r="JV20">
        <v>0.83651609999999998</v>
      </c>
      <c r="JW20">
        <v>17.263950000000001</v>
      </c>
      <c r="JX20" s="1">
        <v>2.365123E-7</v>
      </c>
      <c r="JY20" s="1">
        <v>1.6897249999999999E-4</v>
      </c>
      <c r="JZ20">
        <v>0.83649459999999998</v>
      </c>
      <c r="KA20">
        <v>17.027889999999999</v>
      </c>
      <c r="KB20" s="1">
        <v>2.1497E-7</v>
      </c>
      <c r="KC20" s="1">
        <v>1.5366380000000001E-4</v>
      </c>
      <c r="KD20">
        <v>0.83645729999999996</v>
      </c>
      <c r="KE20">
        <v>17.060379999999999</v>
      </c>
      <c r="KF20" s="1">
        <v>1.9525770000000001E-7</v>
      </c>
      <c r="KG20" s="1">
        <v>1.3970230000000001E-4</v>
      </c>
      <c r="KH20">
        <v>0.83644039999999997</v>
      </c>
      <c r="KI20">
        <v>17.102709999999998</v>
      </c>
      <c r="KJ20" s="1">
        <v>1.77318E-7</v>
      </c>
      <c r="KK20" s="1">
        <v>1.2697899999999999E-4</v>
      </c>
      <c r="KL20">
        <v>0.83640119999999996</v>
      </c>
      <c r="KM20">
        <v>17.546679999999999</v>
      </c>
      <c r="KN20" s="1">
        <v>1.6082629999999999E-7</v>
      </c>
      <c r="KO20" s="1">
        <v>1.152975E-4</v>
      </c>
      <c r="KP20">
        <v>0.83638159999999995</v>
      </c>
      <c r="KQ20">
        <v>17.842880000000001</v>
      </c>
      <c r="KR20" s="1">
        <v>1.4604940000000001E-7</v>
      </c>
      <c r="KS20" s="1">
        <v>1.048055E-4</v>
      </c>
      <c r="KT20">
        <v>0.83634920000000001</v>
      </c>
      <c r="KU20">
        <v>17.898810000000001</v>
      </c>
      <c r="KV20" s="1">
        <v>1.3275779999999999E-7</v>
      </c>
      <c r="KW20" s="1">
        <v>9.5361139999999993E-5</v>
      </c>
      <c r="KX20">
        <v>0.8363256</v>
      </c>
      <c r="KY20">
        <v>17.81317</v>
      </c>
      <c r="KZ20" s="1">
        <v>1.2084410000000001E-7</v>
      </c>
      <c r="LA20" s="1">
        <v>8.6895260000000005E-5</v>
      </c>
      <c r="LB20">
        <v>0.83629719999999996</v>
      </c>
      <c r="LC20">
        <v>17.41048</v>
      </c>
      <c r="LD20" s="1">
        <v>1.100411E-7</v>
      </c>
      <c r="LE20" s="1">
        <v>7.9228989999999996E-5</v>
      </c>
      <c r="LF20">
        <v>0.83625519999999998</v>
      </c>
      <c r="LG20">
        <v>17.072669999999999</v>
      </c>
      <c r="LH20" s="1">
        <v>1.002608E-7</v>
      </c>
      <c r="LI20" s="1">
        <v>7.2269480000000002E-5</v>
      </c>
      <c r="LJ20">
        <v>0.83622300000000005</v>
      </c>
      <c r="LK20">
        <v>17.055710000000001</v>
      </c>
      <c r="LL20" s="1">
        <v>9.1576990000000003E-8</v>
      </c>
      <c r="LM20" s="1">
        <v>6.6066169999999999E-5</v>
      </c>
      <c r="LN20">
        <v>0.83621279999999998</v>
      </c>
      <c r="LO20">
        <v>17.140920000000001</v>
      </c>
      <c r="LP20" s="1">
        <v>8.4197670000000005E-8</v>
      </c>
      <c r="LQ20" s="1">
        <v>6.0781739999999997E-5</v>
      </c>
      <c r="LR20">
        <v>0.83619200000000005</v>
      </c>
      <c r="LS20">
        <v>17.756799999999998</v>
      </c>
      <c r="LT20" s="1">
        <v>7.792617E-8</v>
      </c>
      <c r="LU20" s="1">
        <v>5.6298419999999998E-5</v>
      </c>
      <c r="LV20">
        <v>0.83618709999999996</v>
      </c>
      <c r="LW20">
        <v>18.069289999999999</v>
      </c>
      <c r="LX20" s="1">
        <v>7.2361910000000001E-8</v>
      </c>
      <c r="LY20" s="1">
        <v>5.232087E-5</v>
      </c>
      <c r="LZ20">
        <v>0.83615660000000003</v>
      </c>
      <c r="MA20">
        <v>18.079889999999999</v>
      </c>
      <c r="MB20" s="1">
        <v>6.7180119999999995E-8</v>
      </c>
      <c r="MC20" s="1">
        <v>4.8598450000000002E-5</v>
      </c>
      <c r="MD20">
        <v>0.83615320000000004</v>
      </c>
      <c r="ME20">
        <v>18.001460000000002</v>
      </c>
      <c r="MF20" s="1">
        <v>6.2445749999999995E-8</v>
      </c>
      <c r="MG20" s="1">
        <v>4.5195689999999998E-5</v>
      </c>
      <c r="MH20">
        <v>0.83613340000000003</v>
      </c>
      <c r="MI20">
        <v>17.578980000000001</v>
      </c>
      <c r="MJ20" s="1">
        <v>5.8075149999999997E-8</v>
      </c>
      <c r="MK20" s="1">
        <v>4.2077479999999997E-5</v>
      </c>
      <c r="ML20">
        <v>0.83611049999999998</v>
      </c>
      <c r="MM20">
        <v>17.2226</v>
      </c>
      <c r="MN20" s="1">
        <v>5.4142729999999997E-8</v>
      </c>
      <c r="MO20" s="1">
        <v>3.9258200000000003E-5</v>
      </c>
      <c r="MP20">
        <v>0.83609659999999997</v>
      </c>
      <c r="MQ20">
        <v>17.188469999999999</v>
      </c>
      <c r="MR20" s="1">
        <v>5.052478E-8</v>
      </c>
      <c r="MS20" s="1">
        <v>3.6650680000000003E-5</v>
      </c>
      <c r="MT20">
        <v>0.83608170000000004</v>
      </c>
      <c r="MU20">
        <v>17.130130000000001</v>
      </c>
      <c r="MV20" s="1">
        <v>4.715097E-8</v>
      </c>
      <c r="MW20" s="1">
        <v>3.4228559999999997E-5</v>
      </c>
      <c r="MX20">
        <v>0.83606480000000005</v>
      </c>
      <c r="MY20">
        <v>17.211680000000001</v>
      </c>
      <c r="MZ20" s="1">
        <v>4.3887810000000001E-8</v>
      </c>
      <c r="NA20" s="1">
        <v>3.188117E-5</v>
      </c>
      <c r="NB20">
        <v>0.8360474</v>
      </c>
      <c r="NC20">
        <v>17.488990000000001</v>
      </c>
      <c r="ND20" s="1">
        <v>4.096092E-8</v>
      </c>
      <c r="NE20" s="1">
        <v>2.9770680000000001E-5</v>
      </c>
      <c r="NF20">
        <v>0.83603360000000004</v>
      </c>
      <c r="NG20">
        <v>17.845040000000001</v>
      </c>
      <c r="NH20" s="1">
        <v>3.8162899999999997E-8</v>
      </c>
      <c r="NI20" s="1">
        <v>2.7759769999999999E-5</v>
      </c>
      <c r="NJ20">
        <v>0.8360187</v>
      </c>
      <c r="NK20">
        <v>17.61082</v>
      </c>
      <c r="NL20" s="1">
        <v>3.5614649999999999E-8</v>
      </c>
      <c r="NM20" s="1">
        <v>2.5929810000000001E-5</v>
      </c>
      <c r="NN20">
        <v>0.83599310000000004</v>
      </c>
      <c r="NO20">
        <v>17.27947</v>
      </c>
      <c r="NP20" s="1">
        <v>3.32503E-8</v>
      </c>
      <c r="NQ20" s="1">
        <v>2.4232530000000001E-5</v>
      </c>
      <c r="NR20">
        <v>0.83596409999999999</v>
      </c>
      <c r="NS20">
        <v>17.184979999999999</v>
      </c>
      <c r="NT20" s="1">
        <v>3.1015339999999999E-8</v>
      </c>
      <c r="NU20" s="1">
        <v>2.2626210000000001E-5</v>
      </c>
      <c r="NV20">
        <v>0.83595620000000004</v>
      </c>
      <c r="NW20">
        <v>17.162749999999999</v>
      </c>
      <c r="NX20" s="1">
        <v>2.897556E-8</v>
      </c>
      <c r="NY20" s="1">
        <v>2.1156030000000001E-5</v>
      </c>
      <c r="NZ20">
        <v>0.83591879999999996</v>
      </c>
      <c r="OA20">
        <v>17.147069999999999</v>
      </c>
      <c r="OB20" s="1">
        <v>2.7070939999999999E-8</v>
      </c>
      <c r="OC20" s="1">
        <v>1.9789360000000001E-5</v>
      </c>
      <c r="OD20">
        <v>0.83592390000000005</v>
      </c>
      <c r="OE20">
        <v>17.575050000000001</v>
      </c>
      <c r="OF20" s="1">
        <v>2.5405779999999999E-8</v>
      </c>
      <c r="OG20" s="1">
        <v>1.8571189999999999E-5</v>
      </c>
      <c r="OH20">
        <v>0.83590390000000003</v>
      </c>
      <c r="OI20">
        <v>17.941269999999999</v>
      </c>
      <c r="OJ20" s="1">
        <v>2.3711639999999999E-8</v>
      </c>
      <c r="OK20" s="1">
        <v>1.735967E-5</v>
      </c>
    </row>
    <row r="21" spans="1:401" x14ac:dyDescent="0.35">
      <c r="A21">
        <v>24</v>
      </c>
      <c r="B21" t="s">
        <v>4</v>
      </c>
      <c r="C21" t="s">
        <v>24</v>
      </c>
      <c r="D21" t="s">
        <v>26</v>
      </c>
      <c r="E21">
        <v>703.35040000000004</v>
      </c>
      <c r="F21">
        <v>0.77649089999999998</v>
      </c>
      <c r="G21">
        <v>16.706759999999999</v>
      </c>
      <c r="H21" s="1">
        <v>4.1795029999999997E-2</v>
      </c>
      <c r="I21">
        <v>36.653790000000001</v>
      </c>
      <c r="J21">
        <v>0.77647270000000002</v>
      </c>
      <c r="K21">
        <v>16.753769999999999</v>
      </c>
      <c r="L21" s="1">
        <v>1.0369929999999999E-2</v>
      </c>
      <c r="M21">
        <v>7.3139820000000002</v>
      </c>
      <c r="N21">
        <v>0.77648260000000002</v>
      </c>
      <c r="O21">
        <v>16.760480000000001</v>
      </c>
      <c r="P21" s="1">
        <v>8.3379560000000005E-3</v>
      </c>
      <c r="Q21">
        <v>5.8811520000000002</v>
      </c>
      <c r="R21">
        <v>0.77647650000000001</v>
      </c>
      <c r="S21">
        <v>16.701799999999999</v>
      </c>
      <c r="T21" s="1">
        <v>6.7339970000000002E-3</v>
      </c>
      <c r="U21">
        <v>4.7500679999999997</v>
      </c>
      <c r="V21">
        <v>0.77649330000000005</v>
      </c>
      <c r="W21">
        <v>16.845220000000001</v>
      </c>
      <c r="X21" s="1">
        <v>5.4513920000000002E-3</v>
      </c>
      <c r="Y21">
        <v>3.8456100000000002</v>
      </c>
      <c r="Z21">
        <v>0.7765048</v>
      </c>
      <c r="AA21">
        <v>16.779060000000001</v>
      </c>
      <c r="AB21" s="1">
        <v>4.4219960000000001E-3</v>
      </c>
      <c r="AC21">
        <v>3.1195840000000001</v>
      </c>
      <c r="AD21">
        <v>0.77651919999999997</v>
      </c>
      <c r="AE21">
        <v>16.709330000000001</v>
      </c>
      <c r="AF21" s="1">
        <v>3.5951310000000001E-3</v>
      </c>
      <c r="AG21">
        <v>2.5363319999999998</v>
      </c>
      <c r="AH21">
        <v>0.77651599999999998</v>
      </c>
      <c r="AI21">
        <v>16.738060000000001</v>
      </c>
      <c r="AJ21" s="1">
        <v>2.9250190000000001E-3</v>
      </c>
      <c r="AK21">
        <v>2.0636990000000002</v>
      </c>
      <c r="AL21">
        <v>0.7765377</v>
      </c>
      <c r="AM21">
        <v>16.801659999999998</v>
      </c>
      <c r="AN21" s="1">
        <v>2.3803240000000001E-3</v>
      </c>
      <c r="AO21">
        <v>1.6794819999999999</v>
      </c>
      <c r="AP21">
        <v>0.77651870000000001</v>
      </c>
      <c r="AQ21">
        <v>17.254729999999999</v>
      </c>
      <c r="AR21" s="1">
        <v>1.9357249999999999E-3</v>
      </c>
      <c r="AS21">
        <v>1.3658539999999999</v>
      </c>
      <c r="AT21">
        <v>0.77651630000000005</v>
      </c>
      <c r="AU21">
        <v>17.598030000000001</v>
      </c>
      <c r="AV21" s="1">
        <v>1.5752050000000001E-3</v>
      </c>
      <c r="AW21">
        <v>1.1115440000000001</v>
      </c>
      <c r="AX21">
        <v>0.77650280000000005</v>
      </c>
      <c r="AY21">
        <v>17.533239999999999</v>
      </c>
      <c r="AZ21" s="1">
        <v>1.2828169999999999E-3</v>
      </c>
      <c r="BA21">
        <v>0.90525960000000005</v>
      </c>
      <c r="BB21">
        <v>0.77649170000000001</v>
      </c>
      <c r="BC21">
        <v>17.41451</v>
      </c>
      <c r="BD21" s="1">
        <v>1.0455869999999999E-3</v>
      </c>
      <c r="BE21">
        <v>0.73791859999999998</v>
      </c>
      <c r="BF21">
        <v>0.77648870000000003</v>
      </c>
      <c r="BG21">
        <v>17.04599</v>
      </c>
      <c r="BH21" s="1">
        <v>8.5335130000000002E-4</v>
      </c>
      <c r="BI21">
        <v>0.60228040000000005</v>
      </c>
      <c r="BJ21">
        <v>0.77648229999999996</v>
      </c>
      <c r="BK21">
        <v>16.70776</v>
      </c>
      <c r="BL21" s="1">
        <v>6.9718060000000003E-4</v>
      </c>
      <c r="BM21">
        <v>0.49208030000000003</v>
      </c>
      <c r="BN21">
        <v>0.77646389999999998</v>
      </c>
      <c r="BO21">
        <v>16.685169999999999</v>
      </c>
      <c r="BP21" s="1">
        <v>5.7022639999999999E-4</v>
      </c>
      <c r="BQ21">
        <v>0.4024778</v>
      </c>
      <c r="BR21">
        <v>0.77643430000000002</v>
      </c>
      <c r="BS21">
        <v>16.707529999999998</v>
      </c>
      <c r="BT21" s="1">
        <v>4.649923E-4</v>
      </c>
      <c r="BU21">
        <v>0.32823429999999998</v>
      </c>
      <c r="BV21">
        <v>0.7763738</v>
      </c>
      <c r="BW21">
        <v>17.041229999999999</v>
      </c>
      <c r="BX21" s="1">
        <v>3.7800090000000001E-4</v>
      </c>
      <c r="BY21">
        <v>0.26685239999999999</v>
      </c>
      <c r="BZ21">
        <v>0.77630080000000001</v>
      </c>
      <c r="CA21">
        <v>17.395189999999999</v>
      </c>
      <c r="CB21" s="1">
        <v>3.069945E-4</v>
      </c>
      <c r="CC21">
        <v>0.2167615</v>
      </c>
      <c r="CD21">
        <v>0.77623509999999996</v>
      </c>
      <c r="CE21">
        <v>17.420030000000001</v>
      </c>
      <c r="CF21" s="1">
        <v>2.4976419999999999E-4</v>
      </c>
      <c r="CG21">
        <v>0.17636789999999999</v>
      </c>
      <c r="CH21">
        <v>0.77615239999999996</v>
      </c>
      <c r="CI21">
        <v>17.37218</v>
      </c>
      <c r="CJ21" s="1">
        <v>2.0363520000000001E-4</v>
      </c>
      <c r="CK21">
        <v>0.14381720000000001</v>
      </c>
      <c r="CL21">
        <v>0.77607809999999999</v>
      </c>
      <c r="CM21">
        <v>17.121700000000001</v>
      </c>
      <c r="CN21" s="1">
        <v>1.665797E-4</v>
      </c>
      <c r="CO21">
        <v>0.1176595</v>
      </c>
      <c r="CP21">
        <v>0.77600950000000002</v>
      </c>
      <c r="CQ21">
        <v>16.741990000000001</v>
      </c>
      <c r="CR21" s="1">
        <v>1.3658609999999999E-4</v>
      </c>
      <c r="CS21" s="1">
        <v>9.6485440000000006E-2</v>
      </c>
      <c r="CT21">
        <v>0.77593299999999998</v>
      </c>
      <c r="CU21">
        <v>16.72709</v>
      </c>
      <c r="CV21" s="1">
        <v>1.1171689999999999E-4</v>
      </c>
      <c r="CW21">
        <v>7.8928600000000002E-2</v>
      </c>
      <c r="CX21">
        <v>0.77585139999999997</v>
      </c>
      <c r="CY21">
        <v>16.822880000000001</v>
      </c>
      <c r="CZ21" s="1">
        <v>9.1930300000000003E-5</v>
      </c>
      <c r="DA21" s="1">
        <v>6.4956630000000001E-2</v>
      </c>
      <c r="DB21">
        <v>0.77579609999999999</v>
      </c>
      <c r="DC21">
        <v>17.34177</v>
      </c>
      <c r="DD21" s="1">
        <v>7.6186740000000003E-5</v>
      </c>
      <c r="DE21" s="1">
        <v>5.3837139999999999E-2</v>
      </c>
      <c r="DF21">
        <v>0.77575419999999995</v>
      </c>
      <c r="DG21">
        <v>17.677520000000001</v>
      </c>
      <c r="DH21" s="1">
        <v>6.3505219999999998E-5</v>
      </c>
      <c r="DI21" s="1">
        <v>4.4880379999999997E-2</v>
      </c>
      <c r="DJ21">
        <v>0.77570079999999997</v>
      </c>
      <c r="DK21">
        <v>17.74586</v>
      </c>
      <c r="DL21" s="1">
        <v>5.3152300000000003E-5</v>
      </c>
      <c r="DM21" s="1">
        <v>3.756731E-2</v>
      </c>
      <c r="DN21">
        <v>0.77563769999999999</v>
      </c>
      <c r="DO21">
        <v>17.662430000000001</v>
      </c>
      <c r="DP21" s="1">
        <v>4.4673080000000003E-5</v>
      </c>
      <c r="DQ21" s="1">
        <v>3.1577010000000003E-2</v>
      </c>
      <c r="DR21">
        <v>0.77560090000000004</v>
      </c>
      <c r="DS21">
        <v>17.14171</v>
      </c>
      <c r="DT21" s="1">
        <v>3.7711840000000003E-5</v>
      </c>
      <c r="DU21" s="1">
        <v>2.6658049999999999E-2</v>
      </c>
      <c r="DV21">
        <v>0.77553850000000002</v>
      </c>
      <c r="DW21">
        <v>16.74804</v>
      </c>
      <c r="DX21" s="1">
        <v>3.1905729999999997E-5</v>
      </c>
      <c r="DY21" s="1">
        <v>2.2556469999999999E-2</v>
      </c>
      <c r="DZ21">
        <v>0.77549020000000002</v>
      </c>
      <c r="EA21">
        <v>16.728349999999999</v>
      </c>
      <c r="EB21" s="1">
        <v>2.7116479999999999E-5</v>
      </c>
      <c r="EC21" s="1">
        <v>1.917263E-2</v>
      </c>
      <c r="ED21">
        <v>0.77546000000000004</v>
      </c>
      <c r="EE21">
        <v>16.81663</v>
      </c>
      <c r="EF21" s="1">
        <v>2.325636E-5</v>
      </c>
      <c r="EG21" s="1">
        <v>1.6444179999999999E-2</v>
      </c>
      <c r="EH21">
        <v>0.77546130000000002</v>
      </c>
      <c r="EI21">
        <v>17.253409999999999</v>
      </c>
      <c r="EJ21" s="1">
        <v>2.018145E-5</v>
      </c>
      <c r="EK21" s="1">
        <v>1.4270420000000001E-2</v>
      </c>
      <c r="EL21">
        <v>0.77546040000000005</v>
      </c>
      <c r="EM21">
        <v>17.701689999999999</v>
      </c>
      <c r="EN21" s="1">
        <v>1.7653520000000001E-5</v>
      </c>
      <c r="EO21" s="1">
        <v>1.248317E-2</v>
      </c>
      <c r="EP21">
        <v>0.77544990000000003</v>
      </c>
      <c r="EQ21">
        <v>17.825990000000001</v>
      </c>
      <c r="ER21" s="1">
        <v>1.5474829999999998E-5</v>
      </c>
      <c r="ES21" s="1">
        <v>1.0942749999999999E-2</v>
      </c>
      <c r="ET21">
        <v>0.77545180000000002</v>
      </c>
      <c r="EU21">
        <v>17.734390000000001</v>
      </c>
      <c r="EV21" s="1">
        <v>1.360361E-5</v>
      </c>
      <c r="EW21" s="1">
        <v>9.6198210000000006E-3</v>
      </c>
      <c r="EX21">
        <v>0.77545240000000004</v>
      </c>
      <c r="EY21">
        <v>17.235320000000002</v>
      </c>
      <c r="EZ21" s="1">
        <v>1.1959519999999999E-5</v>
      </c>
      <c r="FA21" s="1">
        <v>8.4575139999999993E-3</v>
      </c>
      <c r="FB21">
        <v>0.77545889999999995</v>
      </c>
      <c r="FC21">
        <v>16.787469999999999</v>
      </c>
      <c r="FD21" s="1">
        <v>1.053527E-5</v>
      </c>
      <c r="FE21" s="1">
        <v>7.4505179999999997E-3</v>
      </c>
      <c r="FF21">
        <v>0.77546800000000005</v>
      </c>
      <c r="FG21">
        <v>16.773700000000002</v>
      </c>
      <c r="FH21" s="1">
        <v>9.2824210000000002E-6</v>
      </c>
      <c r="FI21" s="1">
        <v>6.5644290000000001E-3</v>
      </c>
      <c r="FJ21">
        <v>0.77547440000000001</v>
      </c>
      <c r="FK21">
        <v>16.87604</v>
      </c>
      <c r="FL21" s="1">
        <v>8.1784719999999998E-6</v>
      </c>
      <c r="FM21" s="1">
        <v>5.7840529999999999E-3</v>
      </c>
      <c r="FN21">
        <v>0.77546389999999998</v>
      </c>
      <c r="FO21">
        <v>17.31589</v>
      </c>
      <c r="FP21" s="1">
        <v>7.1996429999999998E-6</v>
      </c>
      <c r="FQ21" s="1">
        <v>5.0920230000000002E-3</v>
      </c>
      <c r="FR21">
        <v>0.77546939999999998</v>
      </c>
      <c r="FS21">
        <v>17.6279</v>
      </c>
      <c r="FT21" s="1">
        <v>6.3379080000000001E-6</v>
      </c>
      <c r="FU21" s="1">
        <v>4.4826379999999997E-3</v>
      </c>
      <c r="FV21">
        <v>0.77545430000000004</v>
      </c>
      <c r="FW21">
        <v>17.47702</v>
      </c>
      <c r="FX21" s="1">
        <v>5.5812659999999997E-6</v>
      </c>
      <c r="FY21" s="1">
        <v>3.9477820000000004E-3</v>
      </c>
      <c r="FZ21">
        <v>0.77545609999999998</v>
      </c>
      <c r="GA21">
        <v>17.382960000000001</v>
      </c>
      <c r="GB21" s="1">
        <v>4.9165890000000004E-6</v>
      </c>
      <c r="GC21" s="1">
        <v>3.4777530000000001E-3</v>
      </c>
      <c r="GD21">
        <v>0.77545090000000005</v>
      </c>
      <c r="GE21">
        <v>17.084810000000001</v>
      </c>
      <c r="GF21" s="1">
        <v>4.3323689999999996E-6</v>
      </c>
      <c r="GG21" s="1">
        <v>3.064635E-3</v>
      </c>
      <c r="GH21">
        <v>0.77545629999999999</v>
      </c>
      <c r="GI21">
        <v>17.06325</v>
      </c>
      <c r="GJ21" s="1">
        <v>3.8199620000000001E-6</v>
      </c>
      <c r="GK21" s="1">
        <v>2.7023030000000001E-3</v>
      </c>
      <c r="GL21">
        <v>0.77545050000000004</v>
      </c>
      <c r="GM21">
        <v>17.11403</v>
      </c>
      <c r="GN21" s="1">
        <v>3.3695940000000001E-6</v>
      </c>
      <c r="GO21" s="1">
        <v>2.383778E-3</v>
      </c>
      <c r="GP21">
        <v>0.7754238</v>
      </c>
      <c r="GQ21">
        <v>17.129950000000001</v>
      </c>
      <c r="GR21" s="1">
        <v>2.9611779999999999E-6</v>
      </c>
      <c r="GS21" s="1">
        <v>2.0950439999999999E-3</v>
      </c>
      <c r="GT21">
        <v>0.77540699999999996</v>
      </c>
      <c r="GU21">
        <v>17.081099999999999</v>
      </c>
      <c r="GV21" s="1">
        <v>2.5893759999999999E-6</v>
      </c>
      <c r="GW21" s="1">
        <v>1.8321259999999999E-3</v>
      </c>
      <c r="GX21">
        <v>0.77536519999999998</v>
      </c>
      <c r="GY21">
        <v>17.357019999999999</v>
      </c>
      <c r="GZ21" s="1">
        <v>2.2608099999999999E-6</v>
      </c>
      <c r="HA21" s="1">
        <v>1.599849E-3</v>
      </c>
      <c r="HB21">
        <v>0.77534219999999998</v>
      </c>
      <c r="HC21">
        <v>17.7242</v>
      </c>
      <c r="HD21" s="1">
        <v>1.974228E-6</v>
      </c>
      <c r="HE21" s="1">
        <v>1.397131E-3</v>
      </c>
      <c r="HF21">
        <v>0.77529970000000004</v>
      </c>
      <c r="HG21">
        <v>17.815110000000001</v>
      </c>
      <c r="HH21" s="1">
        <v>1.7255850000000001E-6</v>
      </c>
      <c r="HI21" s="1">
        <v>1.2212970000000001E-3</v>
      </c>
      <c r="HJ21">
        <v>0.77526340000000005</v>
      </c>
      <c r="HK21">
        <v>17.4468</v>
      </c>
      <c r="HL21" s="1">
        <v>1.5097389999999999E-6</v>
      </c>
      <c r="HM21" s="1">
        <v>1.068636E-3</v>
      </c>
      <c r="HN21">
        <v>0.7752291</v>
      </c>
      <c r="HO21">
        <v>16.937460000000002</v>
      </c>
      <c r="HP21" s="1">
        <v>1.3229779999999999E-6</v>
      </c>
      <c r="HQ21" s="1">
        <v>9.365291E-4</v>
      </c>
      <c r="HR21">
        <v>0.77517840000000005</v>
      </c>
      <c r="HS21">
        <v>16.924040000000002</v>
      </c>
      <c r="HT21" s="1">
        <v>1.161163E-6</v>
      </c>
      <c r="HU21" s="1">
        <v>8.2208339999999996E-4</v>
      </c>
      <c r="HV21">
        <v>0.77513949999999998</v>
      </c>
      <c r="HW21">
        <v>16.948419999999999</v>
      </c>
      <c r="HX21" s="1">
        <v>1.020555E-6</v>
      </c>
      <c r="HY21" s="1">
        <v>7.2261060000000004E-4</v>
      </c>
      <c r="HZ21">
        <v>0.77511010000000002</v>
      </c>
      <c r="IA21">
        <v>17.268989999999999</v>
      </c>
      <c r="IB21" s="1">
        <v>8.955499E-7</v>
      </c>
      <c r="IC21" s="1">
        <v>6.3415300000000004E-4</v>
      </c>
      <c r="ID21">
        <v>0.77505679999999999</v>
      </c>
      <c r="IE21">
        <v>17.61796</v>
      </c>
      <c r="IF21" s="1">
        <v>7.8705680000000005E-7</v>
      </c>
      <c r="IG21" s="1">
        <v>5.5738589999999996E-4</v>
      </c>
      <c r="IH21">
        <v>0.7750167</v>
      </c>
      <c r="II21">
        <v>17.659179999999999</v>
      </c>
      <c r="IJ21" s="1">
        <v>6.9267010000000001E-7</v>
      </c>
      <c r="IK21" s="1">
        <v>4.9059349999999995E-4</v>
      </c>
      <c r="IL21">
        <v>0.77496730000000003</v>
      </c>
      <c r="IM21">
        <v>17.58314</v>
      </c>
      <c r="IN21" s="1">
        <v>6.1047569999999996E-7</v>
      </c>
      <c r="IO21" s="1">
        <v>4.3243550000000001E-4</v>
      </c>
      <c r="IP21">
        <v>0.77492780000000006</v>
      </c>
      <c r="IQ21">
        <v>17.2591</v>
      </c>
      <c r="IR21" s="1">
        <v>5.3942629999999998E-7</v>
      </c>
      <c r="IS21" s="1">
        <v>3.821397E-4</v>
      </c>
      <c r="IT21">
        <v>0.77488809999999997</v>
      </c>
      <c r="IU21">
        <v>17.006460000000001</v>
      </c>
      <c r="IV21" s="1">
        <v>4.771853E-7</v>
      </c>
      <c r="IW21" s="1">
        <v>3.3807439999999998E-4</v>
      </c>
      <c r="IX21">
        <v>0.77483789999999997</v>
      </c>
      <c r="IY21">
        <v>17.054469999999998</v>
      </c>
      <c r="IZ21" s="1">
        <v>4.221927E-7</v>
      </c>
      <c r="JA21" s="1">
        <v>2.9915349999999998E-4</v>
      </c>
      <c r="JB21">
        <v>0.77479719999999996</v>
      </c>
      <c r="JC21">
        <v>17.107610000000001</v>
      </c>
      <c r="JD21" s="1">
        <v>3.7612569999999999E-7</v>
      </c>
      <c r="JE21" s="1">
        <v>2.6654430000000001E-4</v>
      </c>
      <c r="JF21">
        <v>0.77476970000000001</v>
      </c>
      <c r="JG21">
        <v>17.576000000000001</v>
      </c>
      <c r="JH21" s="1">
        <v>3.3766329999999997E-7</v>
      </c>
      <c r="JI21" s="1">
        <v>2.393002E-4</v>
      </c>
      <c r="JJ21">
        <v>0.77475110000000003</v>
      </c>
      <c r="JK21">
        <v>17.868780000000001</v>
      </c>
      <c r="JL21" s="1">
        <v>3.041978E-7</v>
      </c>
      <c r="JM21" s="1">
        <v>2.1559690000000001E-4</v>
      </c>
      <c r="JN21">
        <v>0.77472479999999999</v>
      </c>
      <c r="JO21">
        <v>17.84395</v>
      </c>
      <c r="JP21" s="1">
        <v>2.747642E-7</v>
      </c>
      <c r="JQ21" s="1">
        <v>1.9475539999999999E-4</v>
      </c>
      <c r="JR21">
        <v>0.77469310000000002</v>
      </c>
      <c r="JS21">
        <v>17.642340000000001</v>
      </c>
      <c r="JT21" s="1">
        <v>2.484463E-7</v>
      </c>
      <c r="JU21" s="1">
        <v>1.7610990000000001E-4</v>
      </c>
      <c r="JV21">
        <v>0.77468020000000004</v>
      </c>
      <c r="JW21">
        <v>17.296810000000001</v>
      </c>
      <c r="JX21" s="1">
        <v>2.2533539999999999E-7</v>
      </c>
      <c r="JY21" s="1">
        <v>1.5974049999999999E-4</v>
      </c>
      <c r="JZ21">
        <v>0.77465649999999997</v>
      </c>
      <c r="KA21">
        <v>17.040130000000001</v>
      </c>
      <c r="KB21" s="1">
        <v>2.04749E-7</v>
      </c>
      <c r="KC21" s="1">
        <v>1.451527E-4</v>
      </c>
      <c r="KD21">
        <v>0.77461919999999995</v>
      </c>
      <c r="KE21">
        <v>17.066970000000001</v>
      </c>
      <c r="KF21" s="1">
        <v>1.8615200000000001E-7</v>
      </c>
      <c r="KG21" s="1">
        <v>1.3197870000000001E-4</v>
      </c>
      <c r="KH21">
        <v>0.77460399999999996</v>
      </c>
      <c r="KI21">
        <v>17.110569999999999</v>
      </c>
      <c r="KJ21" s="1">
        <v>1.6917430000000001E-7</v>
      </c>
      <c r="KK21" s="1">
        <v>1.199503E-4</v>
      </c>
      <c r="KL21">
        <v>0.77457549999999997</v>
      </c>
      <c r="KM21">
        <v>17.554130000000001</v>
      </c>
      <c r="KN21" s="1">
        <v>1.536578E-7</v>
      </c>
      <c r="KO21" s="1">
        <v>1.089575E-4</v>
      </c>
      <c r="KP21">
        <v>0.77454210000000001</v>
      </c>
      <c r="KQ21">
        <v>17.881720000000001</v>
      </c>
      <c r="KR21" s="1">
        <v>1.3962999999999999E-7</v>
      </c>
      <c r="KS21" s="1">
        <v>9.9014769999999997E-5</v>
      </c>
      <c r="KT21">
        <v>0.77450929999999996</v>
      </c>
      <c r="KU21">
        <v>17.94631</v>
      </c>
      <c r="KV21" s="1">
        <v>1.270032E-7</v>
      </c>
      <c r="KW21" s="1">
        <v>9.0067810000000006E-5</v>
      </c>
      <c r="KX21">
        <v>0.77448430000000001</v>
      </c>
      <c r="KY21">
        <v>17.863399999999999</v>
      </c>
      <c r="KZ21" s="1">
        <v>1.157039E-7</v>
      </c>
      <c r="LA21" s="1">
        <v>8.2059140000000005E-5</v>
      </c>
      <c r="LB21">
        <v>0.77445540000000002</v>
      </c>
      <c r="LC21">
        <v>17.457730000000002</v>
      </c>
      <c r="LD21" s="1">
        <v>1.0553170000000001E-7</v>
      </c>
      <c r="LE21" s="1">
        <v>7.4849390000000001E-5</v>
      </c>
      <c r="LF21">
        <v>0.77441110000000002</v>
      </c>
      <c r="LG21">
        <v>17.088740000000001</v>
      </c>
      <c r="LH21" s="1">
        <v>9.6246669999999996E-8</v>
      </c>
      <c r="LI21" s="1">
        <v>6.8268639999999995E-5</v>
      </c>
      <c r="LJ21">
        <v>0.77439389999999997</v>
      </c>
      <c r="LK21">
        <v>17.062519999999999</v>
      </c>
      <c r="LL21" s="1">
        <v>8.792049E-8</v>
      </c>
      <c r="LM21" s="1">
        <v>6.2365889999999998E-5</v>
      </c>
      <c r="LN21">
        <v>0.77436870000000002</v>
      </c>
      <c r="LO21">
        <v>17.144870000000001</v>
      </c>
      <c r="LP21" s="1">
        <v>8.0759260000000006E-8</v>
      </c>
      <c r="LQ21" s="1">
        <v>5.7288270000000003E-5</v>
      </c>
      <c r="LR21">
        <v>0.77435580000000004</v>
      </c>
      <c r="LS21">
        <v>17.76699</v>
      </c>
      <c r="LT21" s="1">
        <v>7.4798459999999994E-8</v>
      </c>
      <c r="LU21" s="1">
        <v>5.3062459999999999E-5</v>
      </c>
      <c r="LV21">
        <v>0.77433960000000002</v>
      </c>
      <c r="LW21">
        <v>18.117740000000001</v>
      </c>
      <c r="LX21" s="1">
        <v>6.9529239999999997E-8</v>
      </c>
      <c r="LY21" s="1">
        <v>4.9325579999999999E-5</v>
      </c>
      <c r="LZ21">
        <v>0.77432469999999998</v>
      </c>
      <c r="MA21">
        <v>18.137339999999998</v>
      </c>
      <c r="MB21" s="1">
        <v>6.4543140000000003E-8</v>
      </c>
      <c r="MC21" s="1">
        <v>4.5789769999999998E-5</v>
      </c>
      <c r="MD21">
        <v>0.77431629999999996</v>
      </c>
      <c r="ME21">
        <v>18.05771</v>
      </c>
      <c r="MF21" s="1">
        <v>5.9993140000000005E-8</v>
      </c>
      <c r="MG21" s="1">
        <v>4.2562660000000002E-5</v>
      </c>
      <c r="MH21">
        <v>0.77428260000000004</v>
      </c>
      <c r="MI21">
        <v>17.635760000000001</v>
      </c>
      <c r="MJ21" s="1">
        <v>5.5900780000000001E-8</v>
      </c>
      <c r="MK21" s="1">
        <v>3.9662410000000002E-5</v>
      </c>
      <c r="ML21">
        <v>0.77427349999999995</v>
      </c>
      <c r="MM21">
        <v>17.242319999999999</v>
      </c>
      <c r="MN21" s="1">
        <v>5.217138E-8</v>
      </c>
      <c r="MO21" s="1">
        <v>3.70165E-5</v>
      </c>
      <c r="MP21">
        <v>0.77425869999999997</v>
      </c>
      <c r="MQ21">
        <v>17.20373</v>
      </c>
      <c r="MR21" s="1">
        <v>4.8673750000000003E-8</v>
      </c>
      <c r="MS21" s="1">
        <v>3.4535490000000001E-5</v>
      </c>
      <c r="MT21">
        <v>0.77422950000000001</v>
      </c>
      <c r="MU21">
        <v>17.140709999999999</v>
      </c>
      <c r="MV21" s="1">
        <v>4.5457649999999997E-8</v>
      </c>
      <c r="MW21" s="1">
        <v>3.2254890000000001E-5</v>
      </c>
      <c r="MX21">
        <v>0.77421649999999997</v>
      </c>
      <c r="MY21">
        <v>17.21951</v>
      </c>
      <c r="MZ21" s="1">
        <v>4.2331629999999999E-8</v>
      </c>
      <c r="NA21" s="1">
        <v>3.0037939999999999E-5</v>
      </c>
      <c r="NB21">
        <v>0.7741981</v>
      </c>
      <c r="NC21">
        <v>17.499279999999999</v>
      </c>
      <c r="ND21" s="1">
        <v>3.9496240000000002E-8</v>
      </c>
      <c r="NE21" s="1">
        <v>2.8026439999999999E-5</v>
      </c>
      <c r="NF21">
        <v>0.77417950000000002</v>
      </c>
      <c r="NG21">
        <v>17.877490000000002</v>
      </c>
      <c r="NH21" s="1">
        <v>3.6824050000000002E-8</v>
      </c>
      <c r="NI21" s="1">
        <v>2.6131870000000001E-5</v>
      </c>
      <c r="NJ21">
        <v>0.77416300000000005</v>
      </c>
      <c r="NK21">
        <v>17.65934</v>
      </c>
      <c r="NL21" s="1">
        <v>3.4402220000000003E-8</v>
      </c>
      <c r="NM21" s="1">
        <v>2.4413820000000001E-5</v>
      </c>
      <c r="NN21">
        <v>0.7741498</v>
      </c>
      <c r="NO21">
        <v>17.307009999999998</v>
      </c>
      <c r="NP21" s="1">
        <v>3.2160450000000003E-8</v>
      </c>
      <c r="NQ21" s="1">
        <v>2.2823549999999999E-5</v>
      </c>
      <c r="NR21">
        <v>0.77413449999999995</v>
      </c>
      <c r="NS21">
        <v>17.196739999999998</v>
      </c>
      <c r="NT21" s="1">
        <v>3.0036760000000002E-8</v>
      </c>
      <c r="NU21" s="1">
        <v>2.1317420000000002E-5</v>
      </c>
      <c r="NV21">
        <v>0.77411770000000002</v>
      </c>
      <c r="NW21">
        <v>17.173739999999999</v>
      </c>
      <c r="NX21" s="1">
        <v>2.8085940000000002E-8</v>
      </c>
      <c r="NY21" s="1">
        <v>1.9932870000000001E-5</v>
      </c>
      <c r="NZ21">
        <v>0.77409229999999996</v>
      </c>
      <c r="OA21">
        <v>17.154910000000001</v>
      </c>
      <c r="OB21" s="1">
        <v>2.6292300000000001E-8</v>
      </c>
      <c r="OC21" s="1">
        <v>1.866062E-5</v>
      </c>
      <c r="OD21">
        <v>0.77408069999999995</v>
      </c>
      <c r="OE21">
        <v>17.576720000000002</v>
      </c>
      <c r="OF21" s="1">
        <v>2.4617219999999999E-8</v>
      </c>
      <c r="OG21" s="1">
        <v>1.7472520000000001E-5</v>
      </c>
      <c r="OH21">
        <v>0.77406229999999998</v>
      </c>
      <c r="OI21">
        <v>17.97878</v>
      </c>
      <c r="OJ21" s="1">
        <v>2.3046359999999999E-8</v>
      </c>
      <c r="OK21" s="1">
        <v>1.635788E-5</v>
      </c>
    </row>
    <row r="22" spans="1:401" x14ac:dyDescent="0.35">
      <c r="A22">
        <v>25</v>
      </c>
      <c r="B22" t="s">
        <v>4</v>
      </c>
      <c r="C22" t="s">
        <v>24</v>
      </c>
      <c r="D22" t="s">
        <v>27</v>
      </c>
      <c r="E22">
        <v>716.95060000000001</v>
      </c>
      <c r="F22">
        <v>0.97300410000000004</v>
      </c>
      <c r="G22">
        <v>16.717970000000001</v>
      </c>
      <c r="H22" s="1">
        <v>6.6699369999999994E-2</v>
      </c>
      <c r="I22">
        <v>52.143099999999997</v>
      </c>
      <c r="J22">
        <v>0.97295790000000004</v>
      </c>
      <c r="K22">
        <v>16.759450000000001</v>
      </c>
      <c r="L22" s="1">
        <v>1.0484169999999999E-2</v>
      </c>
      <c r="M22">
        <v>6.5736429999999997</v>
      </c>
      <c r="N22">
        <v>0.97297599999999995</v>
      </c>
      <c r="O22">
        <v>16.7727</v>
      </c>
      <c r="P22" s="1">
        <v>8.4204740000000007E-3</v>
      </c>
      <c r="Q22">
        <v>5.27379</v>
      </c>
      <c r="R22">
        <v>0.97297889999999998</v>
      </c>
      <c r="S22">
        <v>16.71059</v>
      </c>
      <c r="T22">
        <v>6.7996000000000003E-3</v>
      </c>
      <c r="U22">
        <v>4.2584150000000003</v>
      </c>
      <c r="V22">
        <v>0.97299720000000001</v>
      </c>
      <c r="W22">
        <v>16.850750000000001</v>
      </c>
      <c r="X22" s="1">
        <v>5.5041259999999998E-3</v>
      </c>
      <c r="Y22">
        <v>3.4471790000000002</v>
      </c>
      <c r="Z22">
        <v>0.97300030000000004</v>
      </c>
      <c r="AA22">
        <v>16.793939999999999</v>
      </c>
      <c r="AB22" s="1">
        <v>4.464216E-3</v>
      </c>
      <c r="AC22">
        <v>2.7958099999999999</v>
      </c>
      <c r="AD22">
        <v>0.9730221</v>
      </c>
      <c r="AE22">
        <v>16.718589999999999</v>
      </c>
      <c r="AF22" s="1">
        <v>3.6292289999999999E-3</v>
      </c>
      <c r="AG22">
        <v>2.2728470000000001</v>
      </c>
      <c r="AH22">
        <v>0.97302809999999995</v>
      </c>
      <c r="AI22">
        <v>16.74353</v>
      </c>
      <c r="AJ22" s="1">
        <v>2.9526969999999998E-3</v>
      </c>
      <c r="AK22">
        <v>1.849224</v>
      </c>
      <c r="AL22">
        <v>0.97304049999999997</v>
      </c>
      <c r="AM22">
        <v>16.806280000000001</v>
      </c>
      <c r="AN22" s="1">
        <v>2.4028859999999999E-3</v>
      </c>
      <c r="AO22">
        <v>1.504991</v>
      </c>
      <c r="AP22">
        <v>0.97304900000000005</v>
      </c>
      <c r="AQ22">
        <v>17.25853</v>
      </c>
      <c r="AR22" s="1">
        <v>1.9541139999999999E-3</v>
      </c>
      <c r="AS22">
        <v>1.2239819999999999</v>
      </c>
      <c r="AT22">
        <v>0.97302940000000004</v>
      </c>
      <c r="AU22">
        <v>17.626349999999999</v>
      </c>
      <c r="AV22" s="1">
        <v>1.590134E-3</v>
      </c>
      <c r="AW22">
        <v>0.99604619999999999</v>
      </c>
      <c r="AX22">
        <v>0.97300920000000002</v>
      </c>
      <c r="AY22">
        <v>17.57516</v>
      </c>
      <c r="AZ22" s="1">
        <v>1.2949120000000001E-3</v>
      </c>
      <c r="BA22">
        <v>0.81113440000000003</v>
      </c>
      <c r="BB22">
        <v>0.97300359999999997</v>
      </c>
      <c r="BC22">
        <v>17.451930000000001</v>
      </c>
      <c r="BD22" s="1">
        <v>1.055388E-3</v>
      </c>
      <c r="BE22">
        <v>0.66113759999999999</v>
      </c>
      <c r="BF22">
        <v>0.97297940000000005</v>
      </c>
      <c r="BG22">
        <v>17.079999999999998</v>
      </c>
      <c r="BH22" s="1">
        <v>8.6131659999999998E-4</v>
      </c>
      <c r="BI22">
        <v>0.53957999999999995</v>
      </c>
      <c r="BJ22">
        <v>0.97294919999999996</v>
      </c>
      <c r="BK22">
        <v>16.723130000000001</v>
      </c>
      <c r="BL22" s="1">
        <v>7.0362780000000002E-4</v>
      </c>
      <c r="BM22">
        <v>0.44079740000000001</v>
      </c>
      <c r="BN22">
        <v>0.97293700000000005</v>
      </c>
      <c r="BO22">
        <v>16.687139999999999</v>
      </c>
      <c r="BP22" s="1">
        <v>5.7550169999999999E-4</v>
      </c>
      <c r="BQ22">
        <v>0.36053049999999998</v>
      </c>
      <c r="BR22">
        <v>0.97288260000000004</v>
      </c>
      <c r="BS22">
        <v>16.709849999999999</v>
      </c>
      <c r="BT22" s="1">
        <v>4.6941060000000001E-4</v>
      </c>
      <c r="BU22">
        <v>0.29414689999999999</v>
      </c>
      <c r="BV22">
        <v>0.97280169999999999</v>
      </c>
      <c r="BW22">
        <v>17.03988</v>
      </c>
      <c r="BX22" s="1">
        <v>3.8165079999999998E-4</v>
      </c>
      <c r="BY22">
        <v>0.23920169999999999</v>
      </c>
      <c r="BZ22">
        <v>0.97267340000000002</v>
      </c>
      <c r="CA22">
        <v>17.41122</v>
      </c>
      <c r="CB22" s="1">
        <v>3.0991729999999999E-4</v>
      </c>
      <c r="CC22">
        <v>0.1942634</v>
      </c>
      <c r="CD22">
        <v>0.97255800000000003</v>
      </c>
      <c r="CE22">
        <v>17.455110000000001</v>
      </c>
      <c r="CF22" s="1">
        <v>2.5212299999999998E-4</v>
      </c>
      <c r="CG22">
        <v>0.1580464</v>
      </c>
      <c r="CH22">
        <v>0.97241849999999996</v>
      </c>
      <c r="CI22">
        <v>17.397220000000001</v>
      </c>
      <c r="CJ22" s="1">
        <v>2.0554009999999999E-4</v>
      </c>
      <c r="CK22">
        <v>0.12886210000000001</v>
      </c>
      <c r="CL22">
        <v>0.97228959999999998</v>
      </c>
      <c r="CM22">
        <v>17.158899999999999</v>
      </c>
      <c r="CN22" s="1">
        <v>1.6811540000000001E-4</v>
      </c>
      <c r="CO22">
        <v>0.1054041</v>
      </c>
      <c r="CP22">
        <v>0.97214990000000001</v>
      </c>
      <c r="CQ22">
        <v>16.756049999999998</v>
      </c>
      <c r="CR22" s="1">
        <v>1.3783630000000001E-4</v>
      </c>
      <c r="CS22" s="1">
        <v>8.6426840000000005E-2</v>
      </c>
      <c r="CT22">
        <v>0.97201660000000001</v>
      </c>
      <c r="CU22">
        <v>16.729520000000001</v>
      </c>
      <c r="CV22" s="1">
        <v>1.1274810000000001E-4</v>
      </c>
      <c r="CW22" s="1">
        <v>7.071289E-2</v>
      </c>
      <c r="CX22">
        <v>0.97189179999999997</v>
      </c>
      <c r="CY22">
        <v>16.822859999999999</v>
      </c>
      <c r="CZ22" s="1">
        <v>9.2742509999999996E-5</v>
      </c>
      <c r="DA22" s="1">
        <v>5.8158309999999998E-2</v>
      </c>
      <c r="DB22">
        <v>0.97178699999999996</v>
      </c>
      <c r="DC22">
        <v>17.340890000000002</v>
      </c>
      <c r="DD22" s="1">
        <v>7.6834570000000003E-5</v>
      </c>
      <c r="DE22" s="1">
        <v>4.8178220000000001E-2</v>
      </c>
      <c r="DF22">
        <v>0.97168739999999998</v>
      </c>
      <c r="DG22">
        <v>17.70795</v>
      </c>
      <c r="DH22" s="1">
        <v>6.403607E-5</v>
      </c>
      <c r="DI22" s="1">
        <v>4.0154219999999997E-2</v>
      </c>
      <c r="DJ22">
        <v>0.97157649999999995</v>
      </c>
      <c r="DK22">
        <v>17.78492</v>
      </c>
      <c r="DL22" s="1">
        <v>5.3583379999999998E-5</v>
      </c>
      <c r="DM22" s="1">
        <v>3.3598459999999997E-2</v>
      </c>
      <c r="DN22">
        <v>0.97150049999999999</v>
      </c>
      <c r="DO22">
        <v>17.7056</v>
      </c>
      <c r="DP22" s="1">
        <v>4.5028170000000002E-5</v>
      </c>
      <c r="DQ22">
        <v>2.82337E-2</v>
      </c>
      <c r="DR22">
        <v>0.97139880000000001</v>
      </c>
      <c r="DS22">
        <v>17.187550000000002</v>
      </c>
      <c r="DT22" s="1">
        <v>3.8007199999999998E-5</v>
      </c>
      <c r="DU22" s="1">
        <v>2.3831290000000001E-2</v>
      </c>
      <c r="DV22">
        <v>0.97130660000000002</v>
      </c>
      <c r="DW22">
        <v>16.759229999999999</v>
      </c>
      <c r="DX22" s="1">
        <v>3.2151309999999999E-5</v>
      </c>
      <c r="DY22" s="1">
        <v>2.0160709999999998E-2</v>
      </c>
      <c r="DZ22">
        <v>0.97120580000000001</v>
      </c>
      <c r="EA22">
        <v>16.72992</v>
      </c>
      <c r="EB22" s="1">
        <v>2.732161E-5</v>
      </c>
      <c r="EC22" s="1">
        <v>1.7132680000000001E-2</v>
      </c>
      <c r="ED22">
        <v>0.97113700000000003</v>
      </c>
      <c r="EE22">
        <v>16.815729999999999</v>
      </c>
      <c r="EF22" s="1">
        <v>2.3416100000000001E-5</v>
      </c>
      <c r="EG22" s="1">
        <v>1.467825E-2</v>
      </c>
      <c r="EH22">
        <v>0.97110969999999996</v>
      </c>
      <c r="EI22">
        <v>17.251300000000001</v>
      </c>
      <c r="EJ22" s="1">
        <v>2.0312680000000001E-5</v>
      </c>
      <c r="EK22" s="1">
        <v>1.273051E-2</v>
      </c>
      <c r="EL22">
        <v>0.97111000000000003</v>
      </c>
      <c r="EM22">
        <v>17.72428</v>
      </c>
      <c r="EN22" s="1">
        <v>1.7764299999999999E-5</v>
      </c>
      <c r="EO22" s="1">
        <v>1.113192E-2</v>
      </c>
      <c r="EP22">
        <v>0.97111139999999996</v>
      </c>
      <c r="EQ22">
        <v>17.865870000000001</v>
      </c>
      <c r="ER22" s="1">
        <v>1.5571749999999999E-5</v>
      </c>
      <c r="ES22" s="1">
        <v>9.7578390000000008E-3</v>
      </c>
      <c r="ET22">
        <v>0.97111199999999998</v>
      </c>
      <c r="EU22">
        <v>17.779530000000001</v>
      </c>
      <c r="EV22" s="1">
        <v>1.3686460000000001E-5</v>
      </c>
      <c r="EW22" s="1">
        <v>8.5757850000000007E-3</v>
      </c>
      <c r="EX22">
        <v>0.97110240000000003</v>
      </c>
      <c r="EY22">
        <v>17.28096</v>
      </c>
      <c r="EZ22" s="1">
        <v>1.203138E-5</v>
      </c>
      <c r="FA22">
        <v>7.5386999999999997E-3</v>
      </c>
      <c r="FB22">
        <v>0.97111020000000003</v>
      </c>
      <c r="FC22">
        <v>16.801580000000001</v>
      </c>
      <c r="FD22" s="1">
        <v>1.0599549999999999E-5</v>
      </c>
      <c r="FE22" s="1">
        <v>6.6420430000000003E-3</v>
      </c>
      <c r="FF22">
        <v>0.97112180000000003</v>
      </c>
      <c r="FG22">
        <v>16.77272</v>
      </c>
      <c r="FH22" s="1">
        <v>9.3383910000000006E-6</v>
      </c>
      <c r="FI22" s="1">
        <v>5.8514220000000002E-3</v>
      </c>
      <c r="FJ22">
        <v>0.97112960000000004</v>
      </c>
      <c r="FK22">
        <v>16.875969999999999</v>
      </c>
      <c r="FL22" s="1">
        <v>8.2283750000000006E-6</v>
      </c>
      <c r="FM22" s="1">
        <v>5.1564289999999997E-3</v>
      </c>
      <c r="FN22">
        <v>0.97113099999999997</v>
      </c>
      <c r="FO22">
        <v>17.31335</v>
      </c>
      <c r="FP22" s="1">
        <v>7.243202E-6</v>
      </c>
      <c r="FQ22" s="1">
        <v>4.5391099999999998E-3</v>
      </c>
      <c r="FR22">
        <v>0.97112200000000004</v>
      </c>
      <c r="FS22">
        <v>17.655919999999998</v>
      </c>
      <c r="FT22" s="1">
        <v>6.3764880000000004E-6</v>
      </c>
      <c r="FU22" s="1">
        <v>3.996131E-3</v>
      </c>
      <c r="FV22">
        <v>0.97110810000000003</v>
      </c>
      <c r="FW22">
        <v>17.51127</v>
      </c>
      <c r="FX22" s="1">
        <v>5.6153219999999996E-6</v>
      </c>
      <c r="FY22" s="1">
        <v>3.519351E-3</v>
      </c>
      <c r="FZ22">
        <v>0.97110660000000004</v>
      </c>
      <c r="GA22">
        <v>17.411259999999999</v>
      </c>
      <c r="GB22" s="1">
        <v>4.9461330000000002E-6</v>
      </c>
      <c r="GC22" s="1">
        <v>3.0999159999999999E-3</v>
      </c>
      <c r="GD22">
        <v>0.97111400000000003</v>
      </c>
      <c r="GE22">
        <v>17.108029999999999</v>
      </c>
      <c r="GF22" s="1">
        <v>4.3584550000000001E-6</v>
      </c>
      <c r="GG22" s="1">
        <v>2.73172E-3</v>
      </c>
      <c r="GH22">
        <v>0.97109880000000004</v>
      </c>
      <c r="GI22">
        <v>17.071950000000001</v>
      </c>
      <c r="GJ22" s="1">
        <v>3.8430159999999999E-6</v>
      </c>
      <c r="GK22" s="1">
        <v>2.408823E-3</v>
      </c>
      <c r="GL22">
        <v>0.97109080000000003</v>
      </c>
      <c r="GM22">
        <v>17.124140000000001</v>
      </c>
      <c r="GN22" s="1">
        <v>3.3895279999999998E-6</v>
      </c>
      <c r="GO22" s="1">
        <v>2.124515E-3</v>
      </c>
      <c r="GP22">
        <v>0.97105929999999996</v>
      </c>
      <c r="GQ22">
        <v>17.142690000000002</v>
      </c>
      <c r="GR22" s="1">
        <v>2.9799200000000002E-6</v>
      </c>
      <c r="GS22" s="1">
        <v>1.8683840000000001E-3</v>
      </c>
      <c r="GT22">
        <v>0.97102699999999997</v>
      </c>
      <c r="GU22">
        <v>17.09374</v>
      </c>
      <c r="GV22" s="1">
        <v>2.6060320000000002E-6</v>
      </c>
      <c r="GW22" s="1">
        <v>1.63423E-3</v>
      </c>
      <c r="GX22">
        <v>0.97096400000000005</v>
      </c>
      <c r="GY22">
        <v>17.359870000000001</v>
      </c>
      <c r="GZ22" s="1">
        <v>2.2752310000000001E-6</v>
      </c>
      <c r="HA22" s="1">
        <v>1.426919E-3</v>
      </c>
      <c r="HB22">
        <v>0.97090520000000002</v>
      </c>
      <c r="HC22">
        <v>17.746359999999999</v>
      </c>
      <c r="HD22" s="1">
        <v>1.9868959999999999E-6</v>
      </c>
      <c r="HE22" s="1">
        <v>1.2462059999999999E-3</v>
      </c>
      <c r="HF22">
        <v>0.97083370000000002</v>
      </c>
      <c r="HG22">
        <v>17.85201</v>
      </c>
      <c r="HH22" s="1">
        <v>1.736516E-6</v>
      </c>
      <c r="HI22" s="1">
        <v>1.0892320000000001E-3</v>
      </c>
      <c r="HJ22">
        <v>0.97078520000000001</v>
      </c>
      <c r="HK22">
        <v>17.49485</v>
      </c>
      <c r="HL22" s="1">
        <v>1.5193349999999999E-6</v>
      </c>
      <c r="HM22" s="1">
        <v>9.5311949999999995E-4</v>
      </c>
      <c r="HN22">
        <v>0.97071180000000001</v>
      </c>
      <c r="HO22">
        <v>16.955120000000001</v>
      </c>
      <c r="HP22" s="1">
        <v>1.3313390000000001E-6</v>
      </c>
      <c r="HQ22" s="1">
        <v>8.3524510000000001E-4</v>
      </c>
      <c r="HR22">
        <v>0.97064779999999995</v>
      </c>
      <c r="HS22">
        <v>16.925840000000001</v>
      </c>
      <c r="HT22" s="1">
        <v>1.168372E-6</v>
      </c>
      <c r="HU22" s="1">
        <v>7.3305579999999998E-4</v>
      </c>
      <c r="HV22">
        <v>0.97057320000000002</v>
      </c>
      <c r="HW22">
        <v>16.951910000000002</v>
      </c>
      <c r="HX22" s="1">
        <v>1.026889E-6</v>
      </c>
      <c r="HY22" s="1">
        <v>6.4436090000000005E-4</v>
      </c>
      <c r="HZ22">
        <v>0.97050409999999998</v>
      </c>
      <c r="IA22">
        <v>17.265280000000001</v>
      </c>
      <c r="IB22" s="1">
        <v>9.0119930000000005E-7</v>
      </c>
      <c r="IC22" s="1">
        <v>5.655829E-4</v>
      </c>
      <c r="ID22">
        <v>0.97042850000000003</v>
      </c>
      <c r="IE22">
        <v>17.638000000000002</v>
      </c>
      <c r="IF22" s="1">
        <v>7.9194689999999997E-7</v>
      </c>
      <c r="IG22" s="1">
        <v>4.9704160000000003E-4</v>
      </c>
      <c r="IH22">
        <v>0.97034100000000001</v>
      </c>
      <c r="II22">
        <v>17.690539999999999</v>
      </c>
      <c r="IJ22" s="1">
        <v>6.9688789999999999E-7</v>
      </c>
      <c r="IK22" s="1">
        <v>4.3739970000000001E-4</v>
      </c>
      <c r="IL22">
        <v>0.97025790000000001</v>
      </c>
      <c r="IM22">
        <v>17.613140000000001</v>
      </c>
      <c r="IN22" s="1">
        <v>6.1415690000000002E-7</v>
      </c>
      <c r="IO22" s="1">
        <v>3.8551759999999998E-4</v>
      </c>
      <c r="IP22">
        <v>0.97018210000000005</v>
      </c>
      <c r="IQ22">
        <v>17.2944</v>
      </c>
      <c r="IR22" s="1">
        <v>5.4260339999999995E-7</v>
      </c>
      <c r="IS22" s="1">
        <v>3.4060539999999998E-4</v>
      </c>
      <c r="IT22">
        <v>0.97011130000000001</v>
      </c>
      <c r="IU22">
        <v>17.0151</v>
      </c>
      <c r="IV22" s="1">
        <v>4.7996640000000005E-7</v>
      </c>
      <c r="IW22" s="1">
        <v>3.0130629999999999E-4</v>
      </c>
      <c r="IX22">
        <v>0.97002719999999998</v>
      </c>
      <c r="IY22">
        <v>17.060469999999999</v>
      </c>
      <c r="IZ22" s="1">
        <v>4.246227E-7</v>
      </c>
      <c r="JA22" s="1">
        <v>2.6658859999999999E-4</v>
      </c>
      <c r="JB22">
        <v>0.96994919999999996</v>
      </c>
      <c r="JC22">
        <v>17.11233</v>
      </c>
      <c r="JD22" s="1">
        <v>3.7812899999999998E-7</v>
      </c>
      <c r="JE22" s="1">
        <v>2.3737150000000001E-4</v>
      </c>
      <c r="JF22">
        <v>0.96990900000000002</v>
      </c>
      <c r="JG22">
        <v>17.579319999999999</v>
      </c>
      <c r="JH22" s="1">
        <v>3.3937969999999998E-7</v>
      </c>
      <c r="JI22" s="1">
        <v>2.1302100000000001E-4</v>
      </c>
      <c r="JJ22">
        <v>0.96985969999999999</v>
      </c>
      <c r="JK22">
        <v>17.898499999999999</v>
      </c>
      <c r="JL22" s="1">
        <v>3.057783E-7</v>
      </c>
      <c r="JM22" s="1">
        <v>1.9195160000000001E-4</v>
      </c>
      <c r="JN22">
        <v>0.96981059999999997</v>
      </c>
      <c r="JO22">
        <v>17.88353</v>
      </c>
      <c r="JP22" s="1">
        <v>2.7615380000000001E-7</v>
      </c>
      <c r="JQ22" s="1">
        <v>1.73361E-4</v>
      </c>
      <c r="JR22">
        <v>0.96975900000000004</v>
      </c>
      <c r="JS22">
        <v>17.683450000000001</v>
      </c>
      <c r="JT22" s="1">
        <v>2.4964200000000001E-7</v>
      </c>
      <c r="JU22" s="1">
        <v>1.5670500000000001E-4</v>
      </c>
      <c r="JV22">
        <v>0.96971569999999996</v>
      </c>
      <c r="JW22">
        <v>17.326740000000001</v>
      </c>
      <c r="JX22" s="1">
        <v>2.2645760000000001E-7</v>
      </c>
      <c r="JY22" s="1">
        <v>1.4217470000000001E-4</v>
      </c>
      <c r="JZ22">
        <v>0.9696671</v>
      </c>
      <c r="KA22">
        <v>17.0519</v>
      </c>
      <c r="KB22" s="1">
        <v>2.057115E-7</v>
      </c>
      <c r="KC22" s="1">
        <v>1.2913679999999999E-4</v>
      </c>
      <c r="KD22">
        <v>0.96962800000000005</v>
      </c>
      <c r="KE22">
        <v>17.07161</v>
      </c>
      <c r="KF22" s="1">
        <v>1.870327E-7</v>
      </c>
      <c r="KG22" s="1">
        <v>1.1742E-4</v>
      </c>
      <c r="KH22">
        <v>0.96958359999999999</v>
      </c>
      <c r="KI22">
        <v>17.115829999999999</v>
      </c>
      <c r="KJ22" s="1">
        <v>1.6997130000000001E-7</v>
      </c>
      <c r="KK22" s="1">
        <v>1.0671689999999999E-4</v>
      </c>
      <c r="KL22">
        <v>0.96953140000000004</v>
      </c>
      <c r="KM22">
        <v>17.553660000000001</v>
      </c>
      <c r="KN22" s="1">
        <v>1.5440300000000001E-7</v>
      </c>
      <c r="KO22" s="1">
        <v>9.6960550000000005E-5</v>
      </c>
      <c r="KP22">
        <v>0.96947439999999996</v>
      </c>
      <c r="KQ22">
        <v>17.910409999999999</v>
      </c>
      <c r="KR22" s="1">
        <v>1.4029169999999999E-7</v>
      </c>
      <c r="KS22" s="1">
        <v>8.8097130000000003E-5</v>
      </c>
      <c r="KT22">
        <v>0.96943449999999998</v>
      </c>
      <c r="KU22">
        <v>17.984020000000001</v>
      </c>
      <c r="KV22" s="1">
        <v>1.2759490000000001E-7</v>
      </c>
      <c r="KW22" s="1">
        <v>8.0127699999999995E-5</v>
      </c>
      <c r="KX22">
        <v>0.96937010000000001</v>
      </c>
      <c r="KY22">
        <v>17.904949999999999</v>
      </c>
      <c r="KZ22" s="1">
        <v>1.162343E-7</v>
      </c>
      <c r="LA22" s="1">
        <v>7.2994630000000003E-5</v>
      </c>
      <c r="LB22">
        <v>0.96932189999999996</v>
      </c>
      <c r="LC22">
        <v>17.500430000000001</v>
      </c>
      <c r="LD22" s="1">
        <v>1.0602760000000001E-7</v>
      </c>
      <c r="LE22" s="1">
        <v>6.6592499999999996E-5</v>
      </c>
      <c r="LF22">
        <v>0.96926380000000001</v>
      </c>
      <c r="LG22">
        <v>17.104320000000001</v>
      </c>
      <c r="LH22" s="1">
        <v>9.669556E-8</v>
      </c>
      <c r="LI22" s="1">
        <v>6.0734740000000003E-5</v>
      </c>
      <c r="LJ22">
        <v>0.96921279999999999</v>
      </c>
      <c r="LK22">
        <v>17.067820000000001</v>
      </c>
      <c r="LL22" s="1">
        <v>8.8312129999999999E-8</v>
      </c>
      <c r="LM22" s="1">
        <v>5.5467339999999999E-5</v>
      </c>
      <c r="LN22">
        <v>0.96916519999999995</v>
      </c>
      <c r="LO22">
        <v>17.145959999999999</v>
      </c>
      <c r="LP22" s="1">
        <v>8.1072119999999998E-8</v>
      </c>
      <c r="LQ22" s="1">
        <v>5.0903319999999999E-5</v>
      </c>
      <c r="LR22">
        <v>0.9691208</v>
      </c>
      <c r="LS22">
        <v>17.766459999999999</v>
      </c>
      <c r="LT22" s="1">
        <v>7.5086319999999998E-8</v>
      </c>
      <c r="LU22" s="1">
        <v>4.7146120000000001E-5</v>
      </c>
      <c r="LV22">
        <v>0.96909160000000005</v>
      </c>
      <c r="LW22">
        <v>18.1541</v>
      </c>
      <c r="LX22" s="1">
        <v>6.9799679999999994E-8</v>
      </c>
      <c r="LY22" s="1">
        <v>4.3827199999999999E-5</v>
      </c>
      <c r="LZ22">
        <v>0.96908240000000001</v>
      </c>
      <c r="MA22">
        <v>18.183520000000001</v>
      </c>
      <c r="MB22" s="1">
        <v>6.4783090000000001E-8</v>
      </c>
      <c r="MC22" s="1">
        <v>4.0675169999999998E-5</v>
      </c>
      <c r="MD22">
        <v>0.96905929999999996</v>
      </c>
      <c r="ME22">
        <v>18.10378</v>
      </c>
      <c r="MF22" s="1">
        <v>6.0206650000000005E-8</v>
      </c>
      <c r="MG22" s="1">
        <v>3.7800319999999999E-5</v>
      </c>
      <c r="MH22">
        <v>0.96901090000000001</v>
      </c>
      <c r="MI22">
        <v>17.686710000000001</v>
      </c>
      <c r="MJ22" s="1">
        <v>5.6115350000000002E-8</v>
      </c>
      <c r="MK22" s="1">
        <v>3.5238899999999999E-5</v>
      </c>
      <c r="ML22">
        <v>0.96897549999999999</v>
      </c>
      <c r="MM22">
        <v>17.260940000000002</v>
      </c>
      <c r="MN22" s="1">
        <v>5.2376110000000001E-8</v>
      </c>
      <c r="MO22" s="1">
        <v>3.2892380000000002E-5</v>
      </c>
      <c r="MP22">
        <v>0.96896510000000002</v>
      </c>
      <c r="MQ22">
        <v>17.216239999999999</v>
      </c>
      <c r="MR22" s="1">
        <v>4.8854939999999997E-8</v>
      </c>
      <c r="MS22" s="1">
        <v>3.0678300000000001E-5</v>
      </c>
      <c r="MT22">
        <v>0.96891780000000005</v>
      </c>
      <c r="MU22">
        <v>17.149349999999998</v>
      </c>
      <c r="MV22" s="1">
        <v>4.5626770000000002E-8</v>
      </c>
      <c r="MW22" s="1">
        <v>2.8652320000000001E-5</v>
      </c>
      <c r="MX22">
        <v>0.96889670000000006</v>
      </c>
      <c r="MY22">
        <v>17.224640000000001</v>
      </c>
      <c r="MZ22" s="1">
        <v>4.2488149999999998E-8</v>
      </c>
      <c r="NA22" s="1">
        <v>2.6682990000000001E-5</v>
      </c>
      <c r="NB22">
        <v>0.96886349999999999</v>
      </c>
      <c r="NC22">
        <v>17.504429999999999</v>
      </c>
      <c r="ND22" s="1">
        <v>3.9631050000000002E-8</v>
      </c>
      <c r="NE22" s="1">
        <v>2.4885160000000001E-5</v>
      </c>
      <c r="NF22">
        <v>0.96881200000000001</v>
      </c>
      <c r="NG22">
        <v>17.901</v>
      </c>
      <c r="NH22" s="1">
        <v>3.6948810000000001E-8</v>
      </c>
      <c r="NI22" s="1">
        <v>2.3202470000000001E-5</v>
      </c>
      <c r="NJ22">
        <v>0.96879499999999996</v>
      </c>
      <c r="NK22">
        <v>17.702259999999999</v>
      </c>
      <c r="NL22" s="1">
        <v>3.4520429999999999E-8</v>
      </c>
      <c r="NM22" s="1">
        <v>2.1678280000000001E-5</v>
      </c>
      <c r="NN22">
        <v>0.96875420000000001</v>
      </c>
      <c r="NO22">
        <v>17.332249999999998</v>
      </c>
      <c r="NP22" s="1">
        <v>3.2273960000000002E-8</v>
      </c>
      <c r="NQ22" s="1">
        <v>2.026892E-5</v>
      </c>
      <c r="NR22">
        <v>0.96872460000000005</v>
      </c>
      <c r="NS22">
        <v>17.20664</v>
      </c>
      <c r="NT22" s="1">
        <v>3.0145930000000002E-8</v>
      </c>
      <c r="NU22" s="1">
        <v>1.8934589999999999E-5</v>
      </c>
      <c r="NV22">
        <v>0.96869799999999995</v>
      </c>
      <c r="NW22">
        <v>17.18272</v>
      </c>
      <c r="NX22" s="1">
        <v>2.8188129999999999E-8</v>
      </c>
      <c r="NY22" s="1">
        <v>1.7704819999999998E-5</v>
      </c>
      <c r="NZ22">
        <v>0.96866019999999997</v>
      </c>
      <c r="OA22">
        <v>17.160730000000001</v>
      </c>
      <c r="OB22" s="1">
        <v>2.6394739999999999E-8</v>
      </c>
      <c r="OC22" s="1">
        <v>1.6581120000000001E-5</v>
      </c>
      <c r="OD22">
        <v>0.96862789999999999</v>
      </c>
      <c r="OE22">
        <v>17.574079999999999</v>
      </c>
      <c r="OF22" s="1">
        <v>2.4695139999999999E-8</v>
      </c>
      <c r="OG22" s="1">
        <v>1.5508689999999999E-5</v>
      </c>
      <c r="OH22">
        <v>0.9686015</v>
      </c>
      <c r="OI22">
        <v>18.00534</v>
      </c>
      <c r="OJ22" s="1">
        <v>2.3130410000000001E-8</v>
      </c>
      <c r="OK22" s="1">
        <v>1.452957E-5</v>
      </c>
    </row>
    <row r="23" spans="1:401" x14ac:dyDescent="0.35">
      <c r="A23">
        <v>26</v>
      </c>
      <c r="B23" t="s">
        <v>4</v>
      </c>
      <c r="C23" t="s">
        <v>24</v>
      </c>
      <c r="D23" t="s">
        <v>28</v>
      </c>
      <c r="E23">
        <v>961.78420000000006</v>
      </c>
      <c r="F23">
        <v>1.02322</v>
      </c>
      <c r="G23">
        <v>16.729749999999999</v>
      </c>
      <c r="H23">
        <v>0.1032957</v>
      </c>
      <c r="I23">
        <v>99.203969999999998</v>
      </c>
      <c r="J23">
        <v>1.0231650000000001</v>
      </c>
      <c r="K23">
        <v>16.765740000000001</v>
      </c>
      <c r="L23" s="1">
        <v>1.064824E-2</v>
      </c>
      <c r="M23">
        <v>8.0072469999999996</v>
      </c>
      <c r="N23">
        <v>1.0231619999999999</v>
      </c>
      <c r="O23">
        <v>16.78511</v>
      </c>
      <c r="P23" s="1">
        <v>8.5295119999999995E-3</v>
      </c>
      <c r="Q23">
        <v>6.3994340000000003</v>
      </c>
      <c r="R23">
        <v>1.0231619999999999</v>
      </c>
      <c r="S23">
        <v>16.719950000000001</v>
      </c>
      <c r="T23" s="1">
        <v>6.8861449999999998E-3</v>
      </c>
      <c r="U23">
        <v>5.1660389999999996</v>
      </c>
      <c r="V23">
        <v>1.0231840000000001</v>
      </c>
      <c r="W23">
        <v>16.85624</v>
      </c>
      <c r="X23" s="1">
        <v>5.573611E-3</v>
      </c>
      <c r="Y23">
        <v>4.1813609999999999</v>
      </c>
      <c r="Z23">
        <v>1.0232019999999999</v>
      </c>
      <c r="AA23">
        <v>16.809799999999999</v>
      </c>
      <c r="AB23" s="1">
        <v>4.5198449999999998E-3</v>
      </c>
      <c r="AC23">
        <v>3.3906640000000001</v>
      </c>
      <c r="AD23">
        <v>1.023223</v>
      </c>
      <c r="AE23">
        <v>16.728490000000001</v>
      </c>
      <c r="AF23" s="1">
        <v>3.6741069999999998E-3</v>
      </c>
      <c r="AG23">
        <v>2.7561339999999999</v>
      </c>
      <c r="AH23">
        <v>1.023234</v>
      </c>
      <c r="AI23">
        <v>16.749220000000001</v>
      </c>
      <c r="AJ23" s="1">
        <v>2.9891039999999998E-3</v>
      </c>
      <c r="AK23">
        <v>2.2423229999999998</v>
      </c>
      <c r="AL23">
        <v>1.0232460000000001</v>
      </c>
      <c r="AM23">
        <v>16.812259999999998</v>
      </c>
      <c r="AN23" s="1">
        <v>2.4325639999999999E-3</v>
      </c>
      <c r="AO23">
        <v>1.824973</v>
      </c>
      <c r="AP23">
        <v>1.023242</v>
      </c>
      <c r="AQ23">
        <v>17.26183</v>
      </c>
      <c r="AR23" s="1">
        <v>1.9783380000000001E-3</v>
      </c>
      <c r="AS23">
        <v>1.4843090000000001</v>
      </c>
      <c r="AT23">
        <v>1.0232349999999999</v>
      </c>
      <c r="AU23">
        <v>17.654890000000002</v>
      </c>
      <c r="AV23" s="1">
        <v>1.609767E-3</v>
      </c>
      <c r="AW23">
        <v>1.2078070000000001</v>
      </c>
      <c r="AX23">
        <v>1.0232159999999999</v>
      </c>
      <c r="AY23">
        <v>17.61919</v>
      </c>
      <c r="AZ23" s="1">
        <v>1.310821E-3</v>
      </c>
      <c r="BA23">
        <v>0.98351719999999998</v>
      </c>
      <c r="BB23">
        <v>1.0231939999999999</v>
      </c>
      <c r="BC23">
        <v>17.490110000000001</v>
      </c>
      <c r="BD23" s="1">
        <v>1.0682790000000001E-3</v>
      </c>
      <c r="BE23">
        <v>0.80158940000000001</v>
      </c>
      <c r="BF23">
        <v>1.02318</v>
      </c>
      <c r="BG23">
        <v>17.116060000000001</v>
      </c>
      <c r="BH23" s="1">
        <v>8.7178530000000002E-4</v>
      </c>
      <c r="BI23">
        <v>0.65415469999999998</v>
      </c>
      <c r="BJ23">
        <v>1.0231460000000001</v>
      </c>
      <c r="BK23">
        <v>16.74062</v>
      </c>
      <c r="BL23" s="1">
        <v>7.1210019999999998E-4</v>
      </c>
      <c r="BM23">
        <v>0.53432959999999996</v>
      </c>
      <c r="BN23">
        <v>1.023136</v>
      </c>
      <c r="BO23">
        <v>16.689209999999999</v>
      </c>
      <c r="BP23" s="1">
        <v>5.8242660000000003E-4</v>
      </c>
      <c r="BQ23">
        <v>0.43702210000000002</v>
      </c>
      <c r="BR23">
        <v>1.0230779999999999</v>
      </c>
      <c r="BS23">
        <v>16.712689999999998</v>
      </c>
      <c r="BT23" s="1">
        <v>4.7521899999999998E-4</v>
      </c>
      <c r="BU23">
        <v>0.35668680000000003</v>
      </c>
      <c r="BV23">
        <v>1.022977</v>
      </c>
      <c r="BW23">
        <v>17.038080000000001</v>
      </c>
      <c r="BX23" s="1">
        <v>3.8645150000000001E-4</v>
      </c>
      <c r="BY23">
        <v>0.29012460000000001</v>
      </c>
      <c r="BZ23">
        <v>1.0228550000000001</v>
      </c>
      <c r="CA23">
        <v>17.427710000000001</v>
      </c>
      <c r="CB23" s="1">
        <v>3.1376910000000002E-4</v>
      </c>
      <c r="CC23">
        <v>0.23558280000000001</v>
      </c>
      <c r="CD23">
        <v>1.0227120000000001</v>
      </c>
      <c r="CE23">
        <v>17.491790000000002</v>
      </c>
      <c r="CF23" s="1">
        <v>2.5522659999999999E-4</v>
      </c>
      <c r="CG23">
        <v>0.191635</v>
      </c>
      <c r="CH23">
        <v>1.0225580000000001</v>
      </c>
      <c r="CI23">
        <v>17.42381</v>
      </c>
      <c r="CJ23" s="1">
        <v>2.080471E-4</v>
      </c>
      <c r="CK23">
        <v>0.1562279</v>
      </c>
      <c r="CL23">
        <v>1.022405</v>
      </c>
      <c r="CM23">
        <v>17.1965</v>
      </c>
      <c r="CN23" s="1">
        <v>1.701343E-4</v>
      </c>
      <c r="CO23">
        <v>0.1277614</v>
      </c>
      <c r="CP23">
        <v>1.0222530000000001</v>
      </c>
      <c r="CQ23">
        <v>16.772390000000001</v>
      </c>
      <c r="CR23" s="1">
        <v>1.3947149999999999E-4</v>
      </c>
      <c r="CS23">
        <v>0.104739</v>
      </c>
      <c r="CT23">
        <v>1.022103</v>
      </c>
      <c r="CU23">
        <v>16.732119999999998</v>
      </c>
      <c r="CV23" s="1">
        <v>1.141038E-4</v>
      </c>
      <c r="CW23" s="1">
        <v>8.5712250000000004E-2</v>
      </c>
      <c r="CX23">
        <v>1.0219640000000001</v>
      </c>
      <c r="CY23">
        <v>16.823930000000001</v>
      </c>
      <c r="CZ23" s="1">
        <v>9.3805860000000007E-5</v>
      </c>
      <c r="DA23" s="1">
        <v>7.0449940000000003E-2</v>
      </c>
      <c r="DB23">
        <v>1.021835</v>
      </c>
      <c r="DC23">
        <v>17.3401</v>
      </c>
      <c r="DD23" s="1">
        <v>7.7682039999999995E-5</v>
      </c>
      <c r="DE23" s="1">
        <v>5.8333379999999997E-2</v>
      </c>
      <c r="DF23">
        <v>1.0217240000000001</v>
      </c>
      <c r="DG23">
        <v>17.73884</v>
      </c>
      <c r="DH23" s="1">
        <v>6.4728049999999998E-5</v>
      </c>
      <c r="DI23" s="1">
        <v>4.860532E-2</v>
      </c>
      <c r="DJ23">
        <v>1.0216130000000001</v>
      </c>
      <c r="DK23">
        <v>17.825399999999998</v>
      </c>
      <c r="DL23" s="1">
        <v>5.414446E-5</v>
      </c>
      <c r="DM23" s="1">
        <v>4.0654589999999997E-2</v>
      </c>
      <c r="DN23">
        <v>1.021512</v>
      </c>
      <c r="DO23">
        <v>17.750150000000001</v>
      </c>
      <c r="DP23" s="1">
        <v>4.5489460000000003E-5</v>
      </c>
      <c r="DQ23" s="1">
        <v>3.4154619999999997E-2</v>
      </c>
      <c r="DR23">
        <v>1.0214019999999999</v>
      </c>
      <c r="DS23">
        <v>17.235189999999999</v>
      </c>
      <c r="DT23" s="1">
        <v>3.8388779999999999E-5</v>
      </c>
      <c r="DU23">
        <v>2.88215E-2</v>
      </c>
      <c r="DV23">
        <v>1.0213000000000001</v>
      </c>
      <c r="DW23">
        <v>16.77251</v>
      </c>
      <c r="DX23" s="1">
        <v>3.2469280000000003E-5</v>
      </c>
      <c r="DY23" s="1">
        <v>2.437889E-2</v>
      </c>
      <c r="DZ23">
        <v>1.0211889999999999</v>
      </c>
      <c r="EA23">
        <v>16.731660000000002</v>
      </c>
      <c r="EB23" s="1">
        <v>2.7585680000000001E-5</v>
      </c>
      <c r="EC23" s="1">
        <v>2.0711480000000001E-2</v>
      </c>
      <c r="ED23">
        <v>1.0211079999999999</v>
      </c>
      <c r="EE23">
        <v>16.815349999999999</v>
      </c>
      <c r="EF23" s="1">
        <v>2.362032E-5</v>
      </c>
      <c r="EG23" s="1">
        <v>1.7725810000000002E-2</v>
      </c>
      <c r="EH23">
        <v>1.0210729999999999</v>
      </c>
      <c r="EI23">
        <v>17.249320000000001</v>
      </c>
      <c r="EJ23" s="1">
        <v>2.0479420000000001E-5</v>
      </c>
      <c r="EK23" s="1">
        <v>1.536495E-2</v>
      </c>
      <c r="EL23">
        <v>1.021072</v>
      </c>
      <c r="EM23">
        <v>17.746580000000002</v>
      </c>
      <c r="EN23" s="1">
        <v>1.7904250000000001E-5</v>
      </c>
      <c r="EO23" s="1">
        <v>1.3430370000000001E-2</v>
      </c>
      <c r="EP23">
        <v>1.021072</v>
      </c>
      <c r="EQ23">
        <v>17.90691</v>
      </c>
      <c r="ER23" s="1">
        <v>1.569367E-5</v>
      </c>
      <c r="ES23" s="1">
        <v>1.177164E-2</v>
      </c>
      <c r="ET23">
        <v>1.0210870000000001</v>
      </c>
      <c r="EU23">
        <v>17.825759999999999</v>
      </c>
      <c r="EV23" s="1">
        <v>1.379072E-5</v>
      </c>
      <c r="EW23" s="1">
        <v>1.0343369999999999E-2</v>
      </c>
      <c r="EX23">
        <v>1.0210760000000001</v>
      </c>
      <c r="EY23">
        <v>17.328600000000002</v>
      </c>
      <c r="EZ23" s="1">
        <v>1.212187E-5</v>
      </c>
      <c r="FA23" s="1">
        <v>9.091656E-3</v>
      </c>
      <c r="FB23">
        <v>1.021085</v>
      </c>
      <c r="FC23">
        <v>16.818169999999999</v>
      </c>
      <c r="FD23" s="1">
        <v>1.0680339999999999E-5</v>
      </c>
      <c r="FE23" s="1">
        <v>8.0110059999999993E-3</v>
      </c>
      <c r="FF23">
        <v>1.021083</v>
      </c>
      <c r="FG23">
        <v>16.771889999999999</v>
      </c>
      <c r="FH23" s="1">
        <v>9.4085180000000007E-6</v>
      </c>
      <c r="FI23" s="1">
        <v>7.0564920000000001E-3</v>
      </c>
      <c r="FJ23">
        <v>1.0210889999999999</v>
      </c>
      <c r="FK23">
        <v>16.876000000000001</v>
      </c>
      <c r="FL23" s="1">
        <v>8.2909959999999998E-6</v>
      </c>
      <c r="FM23" s="1">
        <v>6.2191140000000004E-3</v>
      </c>
      <c r="FN23">
        <v>1.021091</v>
      </c>
      <c r="FO23">
        <v>17.31071</v>
      </c>
      <c r="FP23" s="1">
        <v>7.2979659999999997E-6</v>
      </c>
      <c r="FQ23" s="1">
        <v>5.4743190000000001E-3</v>
      </c>
      <c r="FR23">
        <v>1.021082</v>
      </c>
      <c r="FS23">
        <v>17.68346</v>
      </c>
      <c r="FT23" s="1">
        <v>6.4248690000000003E-6</v>
      </c>
      <c r="FU23" s="1">
        <v>4.8195340000000003E-3</v>
      </c>
      <c r="FV23">
        <v>1.021085</v>
      </c>
      <c r="FW23">
        <v>17.547779999999999</v>
      </c>
      <c r="FX23" s="1">
        <v>5.6580010000000001E-6</v>
      </c>
      <c r="FY23" s="1">
        <v>4.2445390000000003E-3</v>
      </c>
      <c r="FZ23">
        <v>1.021082</v>
      </c>
      <c r="GA23">
        <v>17.439360000000001</v>
      </c>
      <c r="GB23" s="1">
        <v>4.9832750000000002E-6</v>
      </c>
      <c r="GC23" s="1">
        <v>3.738426E-3</v>
      </c>
      <c r="GD23">
        <v>1.0210760000000001</v>
      </c>
      <c r="GE23">
        <v>17.13353</v>
      </c>
      <c r="GF23" s="1">
        <v>4.3912119999999999E-6</v>
      </c>
      <c r="GG23" s="1">
        <v>3.2944089999999999E-3</v>
      </c>
      <c r="GH23">
        <v>1.021058</v>
      </c>
      <c r="GI23">
        <v>17.081150000000001</v>
      </c>
      <c r="GJ23" s="1">
        <v>3.8719070000000001E-6</v>
      </c>
      <c r="GK23" s="1">
        <v>2.9049499999999999E-3</v>
      </c>
      <c r="GL23">
        <v>1.0210459999999999</v>
      </c>
      <c r="GM23">
        <v>17.134589999999999</v>
      </c>
      <c r="GN23" s="1">
        <v>3.4145830000000001E-6</v>
      </c>
      <c r="GO23" s="1">
        <v>2.5617919999999998E-3</v>
      </c>
      <c r="GP23">
        <v>1.021034</v>
      </c>
      <c r="GQ23">
        <v>17.155809999999999</v>
      </c>
      <c r="GR23" s="1">
        <v>3.0034910000000001E-6</v>
      </c>
      <c r="GS23" s="1">
        <v>2.2541420000000002E-3</v>
      </c>
      <c r="GT23">
        <v>1.020983</v>
      </c>
      <c r="GU23">
        <v>17.107279999999999</v>
      </c>
      <c r="GV23" s="1">
        <v>2.6270960000000001E-6</v>
      </c>
      <c r="GW23" s="1">
        <v>1.9720800000000002E-3</v>
      </c>
      <c r="GX23">
        <v>1.0209140000000001</v>
      </c>
      <c r="GY23">
        <v>17.363320000000002</v>
      </c>
      <c r="GZ23" s="1">
        <v>2.293434E-6</v>
      </c>
      <c r="HA23" s="1">
        <v>1.7217459999999999E-3</v>
      </c>
      <c r="HB23">
        <v>1.020851</v>
      </c>
      <c r="HC23">
        <v>17.768470000000001</v>
      </c>
      <c r="HD23" s="1">
        <v>2.0028769999999999E-6</v>
      </c>
      <c r="HE23" s="1">
        <v>1.503765E-3</v>
      </c>
      <c r="HF23">
        <v>1.020786</v>
      </c>
      <c r="HG23">
        <v>17.890029999999999</v>
      </c>
      <c r="HH23" s="1">
        <v>1.7503E-6</v>
      </c>
      <c r="HI23" s="1">
        <v>1.3141839999999999E-3</v>
      </c>
      <c r="HJ23">
        <v>1.020705</v>
      </c>
      <c r="HK23">
        <v>17.543700000000001</v>
      </c>
      <c r="HL23" s="1">
        <v>1.531419E-6</v>
      </c>
      <c r="HM23" s="1">
        <v>1.1499870000000001E-3</v>
      </c>
      <c r="HN23">
        <v>1.0206379999999999</v>
      </c>
      <c r="HO23">
        <v>16.975960000000001</v>
      </c>
      <c r="HP23" s="1">
        <v>1.3418340000000001E-6</v>
      </c>
      <c r="HQ23" s="1">
        <v>1.0076709999999999E-3</v>
      </c>
      <c r="HR23">
        <v>1.020554</v>
      </c>
      <c r="HS23">
        <v>16.927779999999998</v>
      </c>
      <c r="HT23" s="1">
        <v>1.177433E-6</v>
      </c>
      <c r="HU23" s="1">
        <v>8.842737E-4</v>
      </c>
      <c r="HV23">
        <v>1.020486</v>
      </c>
      <c r="HW23">
        <v>16.955629999999999</v>
      </c>
      <c r="HX23" s="1">
        <v>1.034845E-6</v>
      </c>
      <c r="HY23" s="1">
        <v>7.7726719999999996E-4</v>
      </c>
      <c r="HZ23">
        <v>1.020381</v>
      </c>
      <c r="IA23">
        <v>17.262090000000001</v>
      </c>
      <c r="IB23" s="1">
        <v>9.0827089999999995E-7</v>
      </c>
      <c r="IC23" s="1">
        <v>6.8229979999999998E-4</v>
      </c>
      <c r="ID23">
        <v>1.0203100000000001</v>
      </c>
      <c r="IE23">
        <v>17.65767</v>
      </c>
      <c r="IF23" s="1">
        <v>7.9806240000000001E-7</v>
      </c>
      <c r="IG23" s="1">
        <v>5.9953440000000001E-4</v>
      </c>
      <c r="IH23">
        <v>1.0202180000000001</v>
      </c>
      <c r="II23">
        <v>17.72296</v>
      </c>
      <c r="IJ23" s="1">
        <v>7.0214989999999998E-7</v>
      </c>
      <c r="IK23" s="1">
        <v>5.2749519999999996E-4</v>
      </c>
      <c r="IL23">
        <v>1.0201260000000001</v>
      </c>
      <c r="IM23">
        <v>17.644629999999999</v>
      </c>
      <c r="IN23" s="1">
        <v>6.1875240000000003E-7</v>
      </c>
      <c r="IO23" s="1">
        <v>4.64895E-4</v>
      </c>
      <c r="IP23">
        <v>1.0200359999999999</v>
      </c>
      <c r="IQ23">
        <v>17.330559999999998</v>
      </c>
      <c r="IR23" s="1">
        <v>5.465498E-7</v>
      </c>
      <c r="IS23" s="1">
        <v>4.106356E-4</v>
      </c>
      <c r="IT23">
        <v>1.019946</v>
      </c>
      <c r="IU23">
        <v>17.025659999999998</v>
      </c>
      <c r="IV23" s="1">
        <v>4.8342520000000004E-7</v>
      </c>
      <c r="IW23" s="1">
        <v>3.6323639999999999E-4</v>
      </c>
      <c r="IX23">
        <v>1.0198529999999999</v>
      </c>
      <c r="IY23">
        <v>17.066490000000002</v>
      </c>
      <c r="IZ23" s="1">
        <v>4.2763430000000001E-7</v>
      </c>
      <c r="JA23" s="1">
        <v>3.2133900000000002E-4</v>
      </c>
      <c r="JB23">
        <v>1.0197670000000001</v>
      </c>
      <c r="JC23">
        <v>17.11835</v>
      </c>
      <c r="JD23" s="1">
        <v>3.806069E-7</v>
      </c>
      <c r="JE23" s="1">
        <v>2.8595770000000001E-4</v>
      </c>
      <c r="JF23">
        <v>1.019719</v>
      </c>
      <c r="JG23">
        <v>17.581669999999999</v>
      </c>
      <c r="JH23" s="1">
        <v>3.414713E-7</v>
      </c>
      <c r="JI23" s="1">
        <v>2.5650309999999997E-4</v>
      </c>
      <c r="JJ23">
        <v>1.019665</v>
      </c>
      <c r="JK23">
        <v>17.928840000000001</v>
      </c>
      <c r="JL23" s="1">
        <v>3.0768340000000001E-7</v>
      </c>
      <c r="JM23" s="1">
        <v>2.3113640000000001E-4</v>
      </c>
      <c r="JN23">
        <v>1.019611</v>
      </c>
      <c r="JO23">
        <v>17.92482</v>
      </c>
      <c r="JP23" s="1">
        <v>2.778313E-7</v>
      </c>
      <c r="JQ23" s="1">
        <v>2.0871870000000001E-4</v>
      </c>
      <c r="JR23">
        <v>1.0195540000000001</v>
      </c>
      <c r="JS23">
        <v>17.725770000000001</v>
      </c>
      <c r="JT23" s="1">
        <v>2.5108609999999999E-7</v>
      </c>
      <c r="JU23" s="1">
        <v>1.8861130000000001E-4</v>
      </c>
      <c r="JV23">
        <v>1.0195069999999999</v>
      </c>
      <c r="JW23">
        <v>17.358059999999998</v>
      </c>
      <c r="JX23" s="1">
        <v>2.2779770000000001E-7</v>
      </c>
      <c r="JY23" s="1">
        <v>1.711362E-4</v>
      </c>
      <c r="JZ23">
        <v>1.019452</v>
      </c>
      <c r="KA23">
        <v>17.065570000000001</v>
      </c>
      <c r="KB23" s="1">
        <v>2.0686110000000001E-7</v>
      </c>
      <c r="KC23" s="1">
        <v>1.5539070000000001E-4</v>
      </c>
      <c r="KD23">
        <v>1.0194099999999999</v>
      </c>
      <c r="KE23">
        <v>17.076319999999999</v>
      </c>
      <c r="KF23" s="1">
        <v>1.8807979999999999E-7</v>
      </c>
      <c r="KG23" s="1">
        <v>1.4129029999999999E-4</v>
      </c>
      <c r="KH23">
        <v>1.0193589999999999</v>
      </c>
      <c r="KI23">
        <v>17.122050000000002</v>
      </c>
      <c r="KJ23" s="1">
        <v>1.7092020000000001E-7</v>
      </c>
      <c r="KK23" s="1">
        <v>1.2841069999999999E-4</v>
      </c>
      <c r="KL23">
        <v>1.01929</v>
      </c>
      <c r="KM23">
        <v>17.554010000000002</v>
      </c>
      <c r="KN23" s="1">
        <v>1.5529470000000001E-7</v>
      </c>
      <c r="KO23" s="1">
        <v>1.166966E-4</v>
      </c>
      <c r="KP23">
        <v>1.019239</v>
      </c>
      <c r="KQ23">
        <v>17.93937</v>
      </c>
      <c r="KR23" s="1">
        <v>1.410809E-7</v>
      </c>
      <c r="KS23" s="1">
        <v>1.06011E-4</v>
      </c>
      <c r="KT23">
        <v>1.0191840000000001</v>
      </c>
      <c r="KU23">
        <v>18.023109999999999</v>
      </c>
      <c r="KV23" s="1">
        <v>1.2830370000000001E-7</v>
      </c>
      <c r="KW23" s="1">
        <v>9.6416920000000003E-5</v>
      </c>
      <c r="KX23">
        <v>1.0191239999999999</v>
      </c>
      <c r="KY23">
        <v>17.947870000000002</v>
      </c>
      <c r="KZ23" s="1">
        <v>1.16866E-7</v>
      </c>
      <c r="LA23" s="1">
        <v>8.782044E-5</v>
      </c>
      <c r="LB23">
        <v>1.019056</v>
      </c>
      <c r="LC23">
        <v>17.544589999999999</v>
      </c>
      <c r="LD23" s="1">
        <v>1.066125E-7</v>
      </c>
      <c r="LE23" s="1">
        <v>8.0122069999999994E-5</v>
      </c>
      <c r="LF23">
        <v>1.0189950000000001</v>
      </c>
      <c r="LG23">
        <v>17.122170000000001</v>
      </c>
      <c r="LH23" s="1">
        <v>9.7225619999999998E-8</v>
      </c>
      <c r="LI23" s="1">
        <v>7.3071370000000004E-5</v>
      </c>
      <c r="LJ23">
        <v>1.0189349999999999</v>
      </c>
      <c r="LK23">
        <v>17.07338</v>
      </c>
      <c r="LL23" s="1">
        <v>8.8778430000000001E-8</v>
      </c>
      <c r="LM23" s="1">
        <v>6.6723380000000004E-5</v>
      </c>
      <c r="LN23">
        <v>1.01888</v>
      </c>
      <c r="LO23">
        <v>17.148599999999998</v>
      </c>
      <c r="LP23" s="1">
        <v>8.1434859999999996E-8</v>
      </c>
      <c r="LQ23" s="1">
        <v>6.1178099999999996E-5</v>
      </c>
      <c r="LR23">
        <v>1.0188470000000001</v>
      </c>
      <c r="LS23">
        <v>17.765879999999999</v>
      </c>
      <c r="LT23" s="1">
        <v>7.5416320000000001E-8</v>
      </c>
      <c r="LU23" s="1">
        <v>5.6655389999999999E-5</v>
      </c>
      <c r="LV23">
        <v>1.018815</v>
      </c>
      <c r="LW23">
        <v>18.190999999999999</v>
      </c>
      <c r="LX23" s="1">
        <v>7.010324E-8</v>
      </c>
      <c r="LY23" s="1">
        <v>5.2660620000000003E-5</v>
      </c>
      <c r="LZ23">
        <v>1.0187889999999999</v>
      </c>
      <c r="MA23">
        <v>18.23142</v>
      </c>
      <c r="MB23" s="1">
        <v>6.5053740000000005E-8</v>
      </c>
      <c r="MC23" s="1">
        <v>4.8866560000000001E-5</v>
      </c>
      <c r="MD23">
        <v>1.0187459999999999</v>
      </c>
      <c r="ME23">
        <v>18.151540000000001</v>
      </c>
      <c r="MF23" s="1">
        <v>6.0448899999999995E-8</v>
      </c>
      <c r="MG23" s="1">
        <v>4.5407059999999998E-5</v>
      </c>
      <c r="MH23">
        <v>1.01871</v>
      </c>
      <c r="MI23">
        <v>17.73884</v>
      </c>
      <c r="MJ23" s="1">
        <v>5.635615E-8</v>
      </c>
      <c r="MK23" s="1">
        <v>4.2339209999999997E-5</v>
      </c>
      <c r="ML23">
        <v>1.0186710000000001</v>
      </c>
      <c r="MM23">
        <v>17.282509999999998</v>
      </c>
      <c r="MN23" s="1">
        <v>5.2604039999999999E-8</v>
      </c>
      <c r="MO23" s="1">
        <v>3.9520819999999997E-5</v>
      </c>
      <c r="MP23">
        <v>1.018661</v>
      </c>
      <c r="MQ23">
        <v>17.228929999999998</v>
      </c>
      <c r="MR23" s="1">
        <v>4.9057320000000003E-8</v>
      </c>
      <c r="MS23" s="1">
        <v>3.685405E-5</v>
      </c>
      <c r="MT23">
        <v>1.018608</v>
      </c>
      <c r="MU23">
        <v>17.1587</v>
      </c>
      <c r="MV23" s="1">
        <v>4.5814640000000001E-8</v>
      </c>
      <c r="MW23" s="1">
        <v>3.4418480000000001E-5</v>
      </c>
      <c r="MX23">
        <v>1.01857</v>
      </c>
      <c r="MY23">
        <v>17.22983</v>
      </c>
      <c r="MZ23" s="1">
        <v>4.2664950000000002E-8</v>
      </c>
      <c r="NA23" s="1">
        <v>3.2056279999999999E-5</v>
      </c>
      <c r="NB23">
        <v>1.0185329999999999</v>
      </c>
      <c r="NC23">
        <v>17.510100000000001</v>
      </c>
      <c r="ND23" s="1">
        <v>3.9782099999999997E-8</v>
      </c>
      <c r="NE23" s="1">
        <v>2.9885560000000001E-5</v>
      </c>
      <c r="NF23">
        <v>1.018494</v>
      </c>
      <c r="NG23">
        <v>17.923559999999998</v>
      </c>
      <c r="NH23" s="1">
        <v>3.7089319999999998E-8</v>
      </c>
      <c r="NI23" s="1">
        <v>2.7864859999999999E-5</v>
      </c>
      <c r="NJ23">
        <v>1.018473</v>
      </c>
      <c r="NK23">
        <v>17.74701</v>
      </c>
      <c r="NL23" s="1">
        <v>3.4652349999999997E-8</v>
      </c>
      <c r="NM23" s="1">
        <v>2.603426E-5</v>
      </c>
      <c r="NN23">
        <v>1.018429</v>
      </c>
      <c r="NO23">
        <v>17.35961</v>
      </c>
      <c r="NP23" s="1">
        <v>3.2399039999999997E-8</v>
      </c>
      <c r="NQ23" s="1">
        <v>2.4341950000000002E-5</v>
      </c>
      <c r="NR23">
        <v>1.0183949999999999</v>
      </c>
      <c r="NS23">
        <v>17.217459999999999</v>
      </c>
      <c r="NT23" s="1">
        <v>3.0266400000000003E-8</v>
      </c>
      <c r="NU23" s="1">
        <v>2.2742160000000001E-5</v>
      </c>
      <c r="NV23">
        <v>1.0183629999999999</v>
      </c>
      <c r="NW23">
        <v>17.191970000000001</v>
      </c>
      <c r="NX23" s="1">
        <v>2.8300370000000001E-8</v>
      </c>
      <c r="NY23" s="1">
        <v>2.1264539999999999E-5</v>
      </c>
      <c r="NZ23">
        <v>1.018311</v>
      </c>
      <c r="OA23">
        <v>17.167590000000001</v>
      </c>
      <c r="OB23" s="1">
        <v>2.650619E-8</v>
      </c>
      <c r="OC23" s="1">
        <v>1.9918739999999999E-5</v>
      </c>
      <c r="OD23">
        <v>1.0182709999999999</v>
      </c>
      <c r="OE23">
        <v>17.571300000000001</v>
      </c>
      <c r="OF23" s="1">
        <v>2.4780820000000001E-8</v>
      </c>
      <c r="OG23" s="1">
        <v>1.861799E-5</v>
      </c>
      <c r="OH23">
        <v>1.018243</v>
      </c>
      <c r="OI23">
        <v>18.031590000000001</v>
      </c>
      <c r="OJ23" s="1">
        <v>2.3221319999999999E-8</v>
      </c>
      <c r="OK23" s="1">
        <v>1.7449339999999999E-5</v>
      </c>
    </row>
    <row r="24" spans="1:401" x14ac:dyDescent="0.35">
      <c r="A24">
        <v>27</v>
      </c>
      <c r="B24" t="s">
        <v>4</v>
      </c>
      <c r="C24" t="s">
        <v>24</v>
      </c>
      <c r="D24" t="s">
        <v>29</v>
      </c>
      <c r="E24">
        <v>876.2817</v>
      </c>
      <c r="F24">
        <v>1.2346109999999999</v>
      </c>
      <c r="G24">
        <v>16.743559999999999</v>
      </c>
      <c r="H24">
        <v>0.1823555</v>
      </c>
      <c r="I24">
        <v>158.06880000000001</v>
      </c>
      <c r="J24">
        <v>1.2345539999999999</v>
      </c>
      <c r="K24">
        <v>16.773900000000001</v>
      </c>
      <c r="L24" s="1">
        <v>1.089035E-2</v>
      </c>
      <c r="M24">
        <v>7.1757860000000004</v>
      </c>
      <c r="N24">
        <v>1.2345539999999999</v>
      </c>
      <c r="O24">
        <v>16.799019999999999</v>
      </c>
      <c r="P24" s="1">
        <v>8.6693320000000001E-3</v>
      </c>
      <c r="Q24">
        <v>5.6855399999999996</v>
      </c>
      <c r="R24">
        <v>1.2345539999999999</v>
      </c>
      <c r="S24">
        <v>16.731310000000001</v>
      </c>
      <c r="T24">
        <v>6.9969999999999997E-3</v>
      </c>
      <c r="U24">
        <v>4.5883669999999999</v>
      </c>
      <c r="V24">
        <v>1.2345809999999999</v>
      </c>
      <c r="W24">
        <v>16.86262</v>
      </c>
      <c r="X24" s="1">
        <v>5.6624320000000002E-3</v>
      </c>
      <c r="Y24">
        <v>3.7131319999999999</v>
      </c>
      <c r="Z24">
        <v>1.2345999999999999</v>
      </c>
      <c r="AA24">
        <v>16.828569999999999</v>
      </c>
      <c r="AB24" s="1">
        <v>4.5910910000000003E-3</v>
      </c>
      <c r="AC24">
        <v>3.0105249999999999</v>
      </c>
      <c r="AD24">
        <v>1.2346189999999999</v>
      </c>
      <c r="AE24">
        <v>16.74033</v>
      </c>
      <c r="AF24" s="1">
        <v>3.7315310000000002E-3</v>
      </c>
      <c r="AG24">
        <v>2.4467989999999999</v>
      </c>
      <c r="AH24">
        <v>1.2346509999999999</v>
      </c>
      <c r="AI24">
        <v>16.75611</v>
      </c>
      <c r="AJ24" s="1">
        <v>3.0356860000000001E-3</v>
      </c>
      <c r="AK24">
        <v>1.990545</v>
      </c>
      <c r="AL24">
        <v>1.2346410000000001</v>
      </c>
      <c r="AM24">
        <v>16.820989999999998</v>
      </c>
      <c r="AN24" s="1">
        <v>2.4705249999999999E-3</v>
      </c>
      <c r="AO24">
        <v>1.620098</v>
      </c>
      <c r="AP24">
        <v>1.2346569999999999</v>
      </c>
      <c r="AQ24">
        <v>17.266179999999999</v>
      </c>
      <c r="AR24" s="1">
        <v>2.009392E-3</v>
      </c>
      <c r="AS24">
        <v>1.3178129999999999</v>
      </c>
      <c r="AT24">
        <v>1.234632</v>
      </c>
      <c r="AU24">
        <v>17.687049999999999</v>
      </c>
      <c r="AV24" s="1">
        <v>1.634861E-3</v>
      </c>
      <c r="AW24">
        <v>1.0721890000000001</v>
      </c>
      <c r="AX24">
        <v>1.234615</v>
      </c>
      <c r="AY24">
        <v>17.670549999999999</v>
      </c>
      <c r="AZ24" s="1">
        <v>1.331177E-3</v>
      </c>
      <c r="BA24">
        <v>0.8730405</v>
      </c>
      <c r="BB24">
        <v>1.234588</v>
      </c>
      <c r="BC24">
        <v>17.533519999999999</v>
      </c>
      <c r="BD24" s="1">
        <v>1.0847840000000001E-3</v>
      </c>
      <c r="BE24">
        <v>0.71149799999999996</v>
      </c>
      <c r="BF24">
        <v>1.2345809999999999</v>
      </c>
      <c r="BG24">
        <v>17.15842</v>
      </c>
      <c r="BH24" s="1">
        <v>8.8517710000000005E-4</v>
      </c>
      <c r="BI24">
        <v>0.58057669999999995</v>
      </c>
      <c r="BJ24">
        <v>1.2345619999999999</v>
      </c>
      <c r="BK24">
        <v>16.762740000000001</v>
      </c>
      <c r="BL24" s="1">
        <v>7.2295319999999999E-4</v>
      </c>
      <c r="BM24">
        <v>0.47417799999999999</v>
      </c>
      <c r="BN24">
        <v>1.2345330000000001</v>
      </c>
      <c r="BO24">
        <v>16.691839999999999</v>
      </c>
      <c r="BP24" s="1">
        <v>5.9127089999999995E-4</v>
      </c>
      <c r="BQ24">
        <v>0.38779459999999999</v>
      </c>
      <c r="BR24">
        <v>1.2344809999999999</v>
      </c>
      <c r="BS24">
        <v>16.7166</v>
      </c>
      <c r="BT24" s="1">
        <v>4.8263510000000001E-4</v>
      </c>
      <c r="BU24">
        <v>0.31663570000000002</v>
      </c>
      <c r="BV24">
        <v>1.2343550000000001</v>
      </c>
      <c r="BW24">
        <v>17.036290000000001</v>
      </c>
      <c r="BX24" s="1">
        <v>3.9256700000000002E-4</v>
      </c>
      <c r="BY24">
        <v>0.25759650000000001</v>
      </c>
      <c r="BZ24">
        <v>1.234243</v>
      </c>
      <c r="CA24">
        <v>17.446860000000001</v>
      </c>
      <c r="CB24" s="1">
        <v>3.1870390000000002E-4</v>
      </c>
      <c r="CC24">
        <v>0.20916309999999999</v>
      </c>
      <c r="CD24">
        <v>1.234103</v>
      </c>
      <c r="CE24">
        <v>17.53389</v>
      </c>
      <c r="CF24" s="1">
        <v>2.5919650000000001E-4</v>
      </c>
      <c r="CG24">
        <v>0.17011100000000001</v>
      </c>
      <c r="CH24">
        <v>1.2339549999999999</v>
      </c>
      <c r="CI24">
        <v>17.45637</v>
      </c>
      <c r="CJ24" s="1">
        <v>2.112568E-4</v>
      </c>
      <c r="CK24">
        <v>0.13866290000000001</v>
      </c>
      <c r="CL24">
        <v>1.2337800000000001</v>
      </c>
      <c r="CM24">
        <v>17.2377</v>
      </c>
      <c r="CN24" s="1">
        <v>1.7271619999999999E-4</v>
      </c>
      <c r="CO24">
        <v>0.11336739999999999</v>
      </c>
      <c r="CP24">
        <v>1.233616</v>
      </c>
      <c r="CQ24">
        <v>16.793749999999999</v>
      </c>
      <c r="CR24" s="1">
        <v>1.415566E-4</v>
      </c>
      <c r="CS24" s="1">
        <v>9.2917849999999996E-2</v>
      </c>
      <c r="CT24">
        <v>1.2334689999999999</v>
      </c>
      <c r="CU24">
        <v>16.735309999999998</v>
      </c>
      <c r="CV24" s="1">
        <v>1.158378E-4</v>
      </c>
      <c r="CW24" s="1">
        <v>7.6057369999999999E-2</v>
      </c>
      <c r="CX24">
        <v>1.233339</v>
      </c>
      <c r="CY24">
        <v>16.826550000000001</v>
      </c>
      <c r="CZ24" s="1">
        <v>9.516556E-5</v>
      </c>
      <c r="DA24" s="1">
        <v>6.247113E-2</v>
      </c>
      <c r="DB24">
        <v>1.233214</v>
      </c>
      <c r="DC24">
        <v>17.34019</v>
      </c>
      <c r="DD24" s="1">
        <v>7.8770039999999996E-5</v>
      </c>
      <c r="DE24" s="1">
        <v>5.1703289999999999E-2</v>
      </c>
      <c r="DF24">
        <v>1.23309</v>
      </c>
      <c r="DG24">
        <v>17.773679999999999</v>
      </c>
      <c r="DH24" s="1">
        <v>6.5614260000000004E-5</v>
      </c>
      <c r="DI24" s="1">
        <v>4.3066319999999998E-2</v>
      </c>
      <c r="DJ24">
        <v>1.232985</v>
      </c>
      <c r="DK24">
        <v>17.872450000000001</v>
      </c>
      <c r="DL24" s="1">
        <v>5.4865050000000001E-5</v>
      </c>
      <c r="DM24" s="1">
        <v>3.6008810000000002E-2</v>
      </c>
      <c r="DN24">
        <v>1.232888</v>
      </c>
      <c r="DO24">
        <v>17.801359999999999</v>
      </c>
      <c r="DP24" s="1">
        <v>4.6082129999999999E-5</v>
      </c>
      <c r="DQ24" s="1">
        <v>3.0243260000000001E-2</v>
      </c>
      <c r="DR24">
        <v>1.232774</v>
      </c>
      <c r="DS24">
        <v>17.289280000000002</v>
      </c>
      <c r="DT24" s="1">
        <v>3.8876330000000001E-5</v>
      </c>
      <c r="DU24" s="1">
        <v>2.5511550000000001E-2</v>
      </c>
      <c r="DV24">
        <v>1.2326600000000001</v>
      </c>
      <c r="DW24">
        <v>16.790379999999999</v>
      </c>
      <c r="DX24" s="1">
        <v>3.2877860000000003E-5</v>
      </c>
      <c r="DY24" s="1">
        <v>2.1577309999999999E-2</v>
      </c>
      <c r="DZ24">
        <v>1.2325520000000001</v>
      </c>
      <c r="EA24">
        <v>16.733879999999999</v>
      </c>
      <c r="EB24" s="1">
        <v>2.7923319999999999E-5</v>
      </c>
      <c r="EC24" s="1">
        <v>1.8324489999999999E-2</v>
      </c>
      <c r="ED24">
        <v>1.232494</v>
      </c>
      <c r="EE24">
        <v>16.815740000000002</v>
      </c>
      <c r="EF24" s="1">
        <v>2.3882890000000001E-5</v>
      </c>
      <c r="EG24" s="1">
        <v>1.5666119999999999E-2</v>
      </c>
      <c r="EH24">
        <v>1.2324379999999999</v>
      </c>
      <c r="EI24">
        <v>17.248570000000001</v>
      </c>
      <c r="EJ24" s="1">
        <v>2.0693840000000001E-5</v>
      </c>
      <c r="EK24" s="1">
        <v>1.3570759999999999E-2</v>
      </c>
      <c r="EL24">
        <v>1.2324470000000001</v>
      </c>
      <c r="EM24">
        <v>17.7714</v>
      </c>
      <c r="EN24" s="1">
        <v>1.8083550000000001E-5</v>
      </c>
      <c r="EO24" s="1">
        <v>1.1856459999999999E-2</v>
      </c>
      <c r="EP24">
        <v>1.2324520000000001</v>
      </c>
      <c r="EQ24">
        <v>17.95421</v>
      </c>
      <c r="ER24" s="1">
        <v>1.5848979999999999E-5</v>
      </c>
      <c r="ES24" s="1">
        <v>1.039059E-2</v>
      </c>
      <c r="ET24">
        <v>1.232448</v>
      </c>
      <c r="EU24">
        <v>17.878340000000001</v>
      </c>
      <c r="EV24" s="1">
        <v>1.392409E-5</v>
      </c>
      <c r="EW24" s="1">
        <v>9.12812E-3</v>
      </c>
      <c r="EX24">
        <v>1.2324550000000001</v>
      </c>
      <c r="EY24">
        <v>17.383040000000001</v>
      </c>
      <c r="EZ24" s="1">
        <v>1.223831E-5</v>
      </c>
      <c r="FA24" s="1">
        <v>8.0231469999999996E-3</v>
      </c>
      <c r="FB24">
        <v>1.2324619999999999</v>
      </c>
      <c r="FC24">
        <v>16.840019999999999</v>
      </c>
      <c r="FD24" s="1">
        <v>1.078351E-5</v>
      </c>
      <c r="FE24" s="1">
        <v>7.0695200000000001E-3</v>
      </c>
      <c r="FF24">
        <v>1.2324759999999999</v>
      </c>
      <c r="FG24">
        <v>16.771599999999999</v>
      </c>
      <c r="FH24" s="1">
        <v>9.4979170000000008E-6</v>
      </c>
      <c r="FI24" s="1">
        <v>6.2261809999999999E-3</v>
      </c>
      <c r="FJ24">
        <v>1.232467</v>
      </c>
      <c r="FK24">
        <v>16.876239999999999</v>
      </c>
      <c r="FL24" s="1">
        <v>8.3708189999999999E-6</v>
      </c>
      <c r="FM24" s="1">
        <v>5.4879919999999997E-3</v>
      </c>
      <c r="FN24">
        <v>1.2324839999999999</v>
      </c>
      <c r="FO24">
        <v>17.309100000000001</v>
      </c>
      <c r="FP24" s="1">
        <v>7.3680410000000001E-6</v>
      </c>
      <c r="FQ24" s="1">
        <v>4.8307489999999996E-3</v>
      </c>
      <c r="FR24">
        <v>1.232478</v>
      </c>
      <c r="FS24">
        <v>17.713149999999999</v>
      </c>
      <c r="FT24" s="1">
        <v>6.4865499999999998E-6</v>
      </c>
      <c r="FU24" s="1">
        <v>4.2528410000000003E-3</v>
      </c>
      <c r="FV24">
        <v>1.232464</v>
      </c>
      <c r="FW24">
        <v>17.59102</v>
      </c>
      <c r="FX24" s="1">
        <v>5.7123119999999998E-6</v>
      </c>
      <c r="FY24" s="1">
        <v>3.7454390000000001E-3</v>
      </c>
      <c r="FZ24">
        <v>1.2324409999999999</v>
      </c>
      <c r="GA24">
        <v>17.470400000000001</v>
      </c>
      <c r="GB24" s="1">
        <v>5.0309060000000001E-6</v>
      </c>
      <c r="GC24" s="1">
        <v>3.2988470000000002E-3</v>
      </c>
      <c r="GD24">
        <v>1.2324310000000001</v>
      </c>
      <c r="GE24">
        <v>17.16442</v>
      </c>
      <c r="GF24" s="1">
        <v>4.4331029999999998E-6</v>
      </c>
      <c r="GG24" s="1">
        <v>2.9069299999999998E-3</v>
      </c>
      <c r="GH24">
        <v>1.232437</v>
      </c>
      <c r="GI24">
        <v>17.092379999999999</v>
      </c>
      <c r="GJ24" s="1">
        <v>3.9087499999999996E-6</v>
      </c>
      <c r="GK24" s="1">
        <v>2.5631590000000002E-3</v>
      </c>
      <c r="GL24">
        <v>1.232437</v>
      </c>
      <c r="GM24">
        <v>17.146840000000001</v>
      </c>
      <c r="GN24" s="1">
        <v>3.446808E-6</v>
      </c>
      <c r="GO24" s="1">
        <v>2.260312E-3</v>
      </c>
      <c r="GP24">
        <v>1.2324120000000001</v>
      </c>
      <c r="GQ24">
        <v>17.170919999999999</v>
      </c>
      <c r="GR24" s="1">
        <v>3.0334410000000001E-6</v>
      </c>
      <c r="GS24" s="1">
        <v>1.9897930000000001E-3</v>
      </c>
      <c r="GT24">
        <v>1.2323630000000001</v>
      </c>
      <c r="GU24">
        <v>17.123419999999999</v>
      </c>
      <c r="GV24" s="1">
        <v>2.654027E-6</v>
      </c>
      <c r="GW24" s="1">
        <v>1.741343E-3</v>
      </c>
      <c r="GX24">
        <v>1.232294</v>
      </c>
      <c r="GY24">
        <v>17.369050000000001</v>
      </c>
      <c r="GZ24" s="1">
        <v>2.316722E-6</v>
      </c>
      <c r="HA24" s="1">
        <v>1.5201590000000001E-3</v>
      </c>
      <c r="HB24">
        <v>1.2322120000000001</v>
      </c>
      <c r="HC24">
        <v>17.793150000000001</v>
      </c>
      <c r="HD24" s="1">
        <v>2.0232960000000001E-6</v>
      </c>
      <c r="HE24" s="1">
        <v>1.3277499999999999E-3</v>
      </c>
      <c r="HF24">
        <v>1.232159</v>
      </c>
      <c r="HG24">
        <v>17.933689999999999</v>
      </c>
      <c r="HH24" s="1">
        <v>1.767951E-6</v>
      </c>
      <c r="HI24" s="1">
        <v>1.1602419999999999E-3</v>
      </c>
      <c r="HJ24">
        <v>1.2320720000000001</v>
      </c>
      <c r="HK24">
        <v>17.597729999999999</v>
      </c>
      <c r="HL24" s="1">
        <v>1.546856E-6</v>
      </c>
      <c r="HM24" s="1">
        <v>1.015253E-3</v>
      </c>
      <c r="HN24">
        <v>1.2319880000000001</v>
      </c>
      <c r="HO24">
        <v>17.003509999999999</v>
      </c>
      <c r="HP24" s="1">
        <v>1.355203E-6</v>
      </c>
      <c r="HQ24" s="1">
        <v>8.8949910000000001E-4</v>
      </c>
      <c r="HR24">
        <v>1.2319199999999999</v>
      </c>
      <c r="HS24">
        <v>16.930199999999999</v>
      </c>
      <c r="HT24" s="1">
        <v>1.1890350000000001E-6</v>
      </c>
      <c r="HU24" s="1">
        <v>7.8050109999999999E-4</v>
      </c>
      <c r="HV24">
        <v>1.231846</v>
      </c>
      <c r="HW24">
        <v>16.960180000000001</v>
      </c>
      <c r="HX24" s="1">
        <v>1.045025E-6</v>
      </c>
      <c r="HY24" s="1">
        <v>6.8603550000000005E-4</v>
      </c>
      <c r="HZ24">
        <v>1.231773</v>
      </c>
      <c r="IA24">
        <v>17.260179999999998</v>
      </c>
      <c r="IB24" s="1">
        <v>9.1726840000000003E-7</v>
      </c>
      <c r="IC24" s="1">
        <v>6.0223310000000001E-4</v>
      </c>
      <c r="ID24">
        <v>1.2316739999999999</v>
      </c>
      <c r="IE24">
        <v>17.678979999999999</v>
      </c>
      <c r="IF24" s="1">
        <v>8.0585430000000001E-7</v>
      </c>
      <c r="IG24" s="1">
        <v>5.2910920000000001E-4</v>
      </c>
      <c r="IH24">
        <v>1.2315659999999999</v>
      </c>
      <c r="II24">
        <v>17.76033</v>
      </c>
      <c r="IJ24" s="1">
        <v>7.0886639999999998E-7</v>
      </c>
      <c r="IK24" s="1">
        <v>4.6544769999999999E-4</v>
      </c>
      <c r="IL24">
        <v>1.2314719999999999</v>
      </c>
      <c r="IM24">
        <v>17.681789999999999</v>
      </c>
      <c r="IN24" s="1">
        <v>6.2463629999999999E-7</v>
      </c>
      <c r="IO24" s="1">
        <v>4.101927E-4</v>
      </c>
      <c r="IP24">
        <v>1.231385</v>
      </c>
      <c r="IQ24">
        <v>17.370930000000001</v>
      </c>
      <c r="IR24" s="1">
        <v>5.5159679999999998E-7</v>
      </c>
      <c r="IS24" s="1">
        <v>3.6221559999999997E-4</v>
      </c>
      <c r="IT24">
        <v>1.2312940000000001</v>
      </c>
      <c r="IU24">
        <v>17.04044</v>
      </c>
      <c r="IV24" s="1">
        <v>4.8786970000000001E-7</v>
      </c>
      <c r="IW24" s="1">
        <v>3.204018E-4</v>
      </c>
      <c r="IX24">
        <v>1.231204</v>
      </c>
      <c r="IY24">
        <v>17.073229999999999</v>
      </c>
      <c r="IZ24" s="1">
        <v>4.3150340000000002E-7</v>
      </c>
      <c r="JA24" s="1">
        <v>2.8340340000000002E-4</v>
      </c>
      <c r="JB24">
        <v>1.2311319999999999</v>
      </c>
      <c r="JC24">
        <v>17.12717</v>
      </c>
      <c r="JD24" s="1">
        <v>3.8383589999999998E-7</v>
      </c>
      <c r="JE24" s="1">
        <v>2.5207080000000002E-4</v>
      </c>
      <c r="JF24">
        <v>1.231063</v>
      </c>
      <c r="JG24">
        <v>17.584800000000001</v>
      </c>
      <c r="JH24" s="1">
        <v>3.4416749999999997E-7</v>
      </c>
      <c r="JI24" s="1">
        <v>2.2596509999999999E-4</v>
      </c>
      <c r="JJ24">
        <v>1.231012</v>
      </c>
      <c r="JK24">
        <v>17.96341</v>
      </c>
      <c r="JL24" s="1">
        <v>3.100919E-7</v>
      </c>
      <c r="JM24" s="1">
        <v>2.035862E-4</v>
      </c>
      <c r="JN24">
        <v>1.2309600000000001</v>
      </c>
      <c r="JO24">
        <v>17.97287</v>
      </c>
      <c r="JP24" s="1">
        <v>2.7996799999999998E-7</v>
      </c>
      <c r="JQ24" s="1">
        <v>1.8381969999999999E-4</v>
      </c>
      <c r="JR24">
        <v>1.2309060000000001</v>
      </c>
      <c r="JS24">
        <v>17.77374</v>
      </c>
      <c r="JT24" s="1">
        <v>2.5295419999999999E-7</v>
      </c>
      <c r="JU24" s="1">
        <v>1.660799E-4</v>
      </c>
      <c r="JV24">
        <v>1.230861</v>
      </c>
      <c r="JW24">
        <v>17.394639999999999</v>
      </c>
      <c r="JX24" s="1">
        <v>2.2949050000000001E-7</v>
      </c>
      <c r="JY24" s="1">
        <v>1.5067579999999999E-4</v>
      </c>
      <c r="JZ24">
        <v>1.2308079999999999</v>
      </c>
      <c r="KA24">
        <v>17.083670000000001</v>
      </c>
      <c r="KB24" s="1">
        <v>2.083346E-7</v>
      </c>
      <c r="KC24" s="1">
        <v>1.3677829999999999E-4</v>
      </c>
      <c r="KD24">
        <v>1.2307699999999999</v>
      </c>
      <c r="KE24">
        <v>17.08193</v>
      </c>
      <c r="KF24" s="1">
        <v>1.894137E-7</v>
      </c>
      <c r="KG24" s="1">
        <v>1.2436009999999999E-4</v>
      </c>
      <c r="KH24">
        <v>1.230718</v>
      </c>
      <c r="KI24">
        <v>17.130320000000001</v>
      </c>
      <c r="KJ24" s="1">
        <v>1.721347E-7</v>
      </c>
      <c r="KK24" s="1">
        <v>1.13028E-4</v>
      </c>
      <c r="KL24">
        <v>1.230647</v>
      </c>
      <c r="KM24">
        <v>17.555579999999999</v>
      </c>
      <c r="KN24" s="1">
        <v>1.5643529999999999E-7</v>
      </c>
      <c r="KO24" s="1">
        <v>1.027402E-4</v>
      </c>
      <c r="KP24">
        <v>1.2306010000000001</v>
      </c>
      <c r="KQ24">
        <v>17.971900000000002</v>
      </c>
      <c r="KR24" s="1">
        <v>1.4209320000000001E-7</v>
      </c>
      <c r="KS24" s="1">
        <v>9.3318059999999994E-5</v>
      </c>
      <c r="KT24">
        <v>1.230532</v>
      </c>
      <c r="KU24">
        <v>18.068560000000002</v>
      </c>
      <c r="KV24" s="1">
        <v>1.292225E-7</v>
      </c>
      <c r="KW24" s="1">
        <v>8.4874800000000003E-5</v>
      </c>
      <c r="KX24">
        <v>1.230475</v>
      </c>
      <c r="KY24">
        <v>17.997330000000002</v>
      </c>
      <c r="KZ24" s="1">
        <v>1.176833E-7</v>
      </c>
      <c r="LA24" s="1">
        <v>7.7294080000000001E-5</v>
      </c>
      <c r="LB24">
        <v>1.2303980000000001</v>
      </c>
      <c r="LC24">
        <v>17.594660000000001</v>
      </c>
      <c r="LD24" s="1">
        <v>1.073551E-7</v>
      </c>
      <c r="LE24" s="1">
        <v>7.0511570000000002E-5</v>
      </c>
      <c r="LF24">
        <v>1.2303470000000001</v>
      </c>
      <c r="LG24">
        <v>17.14537</v>
      </c>
      <c r="LH24" s="1">
        <v>9.7900830000000003E-8</v>
      </c>
      <c r="LI24" s="1">
        <v>6.4305390000000002E-5</v>
      </c>
      <c r="LJ24">
        <v>1.2302900000000001</v>
      </c>
      <c r="LK24">
        <v>17.080079999999999</v>
      </c>
      <c r="LL24" s="1">
        <v>8.9388360000000002E-8</v>
      </c>
      <c r="LM24" s="1">
        <v>5.8719930000000002E-5</v>
      </c>
      <c r="LN24">
        <v>1.2302299999999999</v>
      </c>
      <c r="LO24">
        <v>17.153939999999999</v>
      </c>
      <c r="LP24" s="1">
        <v>8.1914340000000004E-8</v>
      </c>
      <c r="LQ24" s="1">
        <v>5.3789009999999997E-5</v>
      </c>
      <c r="LR24">
        <v>1.2301839999999999</v>
      </c>
      <c r="LS24">
        <v>17.76576</v>
      </c>
      <c r="LT24" s="1">
        <v>7.5845829999999995E-8</v>
      </c>
      <c r="LU24" s="1">
        <v>4.9800150000000001E-5</v>
      </c>
      <c r="LV24">
        <v>1.230154</v>
      </c>
      <c r="LW24">
        <v>18.232669999999999</v>
      </c>
      <c r="LX24" s="1">
        <v>7.0485859999999995E-8</v>
      </c>
      <c r="LY24" s="1">
        <v>4.627316E-5</v>
      </c>
      <c r="LZ24">
        <v>1.230132</v>
      </c>
      <c r="MA24">
        <v>18.287019999999998</v>
      </c>
      <c r="MB24" s="1">
        <v>6.5403679999999998E-8</v>
      </c>
      <c r="MC24" s="1">
        <v>4.293924E-5</v>
      </c>
      <c r="MD24">
        <v>1.230102</v>
      </c>
      <c r="ME24">
        <v>18.206949999999999</v>
      </c>
      <c r="MF24" s="1">
        <v>6.0769710000000001E-8</v>
      </c>
      <c r="MG24" s="1">
        <v>3.989892E-5</v>
      </c>
      <c r="MH24">
        <v>1.230057</v>
      </c>
      <c r="MI24">
        <v>17.7974</v>
      </c>
      <c r="MJ24" s="1">
        <v>5.6661969999999998E-8</v>
      </c>
      <c r="MK24" s="1">
        <v>3.7202910000000003E-5</v>
      </c>
      <c r="ML24">
        <v>1.2300310000000001</v>
      </c>
      <c r="MM24">
        <v>17.311019999999999</v>
      </c>
      <c r="MN24" s="1">
        <v>5.2887819999999999E-8</v>
      </c>
      <c r="MO24" s="1">
        <v>3.4722889999999998E-5</v>
      </c>
      <c r="MP24">
        <v>1.229989</v>
      </c>
      <c r="MQ24">
        <v>17.24305</v>
      </c>
      <c r="MR24" s="1">
        <v>4.9315359999999998E-8</v>
      </c>
      <c r="MS24" s="1">
        <v>3.2378359999999999E-5</v>
      </c>
      <c r="MT24">
        <v>1.2299580000000001</v>
      </c>
      <c r="MU24">
        <v>17.17015</v>
      </c>
      <c r="MV24" s="1">
        <v>4.6052839999999997E-8</v>
      </c>
      <c r="MW24" s="1">
        <v>3.0235880000000002E-5</v>
      </c>
      <c r="MX24">
        <v>1.2299329999999999</v>
      </c>
      <c r="MY24">
        <v>17.236090000000001</v>
      </c>
      <c r="MZ24" s="1">
        <v>4.2895500000000002E-8</v>
      </c>
      <c r="NA24" s="1">
        <v>2.8168639999999999E-5</v>
      </c>
      <c r="NB24">
        <v>1.2298990000000001</v>
      </c>
      <c r="NC24">
        <v>17.517769999999999</v>
      </c>
      <c r="ND24" s="1">
        <v>3.9983239999999999E-8</v>
      </c>
      <c r="NE24" s="1">
        <v>2.6253580000000001E-5</v>
      </c>
      <c r="NF24">
        <v>1.2298439999999999</v>
      </c>
      <c r="NG24">
        <v>17.947469999999999</v>
      </c>
      <c r="NH24" s="1">
        <v>3.7278300000000001E-8</v>
      </c>
      <c r="NI24" s="1">
        <v>2.4480080000000002E-5</v>
      </c>
      <c r="NJ24">
        <v>1.2298089999999999</v>
      </c>
      <c r="NK24">
        <v>17.798069999999999</v>
      </c>
      <c r="NL24" s="1">
        <v>3.4826740000000001E-8</v>
      </c>
      <c r="NM24" s="1">
        <v>2.286948E-5</v>
      </c>
      <c r="NN24">
        <v>1.2297640000000001</v>
      </c>
      <c r="NO24">
        <v>17.39263</v>
      </c>
      <c r="NP24" s="1">
        <v>3.2560170000000003E-8</v>
      </c>
      <c r="NQ24" s="1">
        <v>2.1380099999999999E-5</v>
      </c>
      <c r="NR24">
        <v>1.2297359999999999</v>
      </c>
      <c r="NS24">
        <v>17.231030000000001</v>
      </c>
      <c r="NT24" s="1">
        <v>3.04203E-8</v>
      </c>
      <c r="NU24" s="1">
        <v>1.9976809999999999E-5</v>
      </c>
      <c r="NV24">
        <v>1.2297039999999999</v>
      </c>
      <c r="NW24">
        <v>17.202529999999999</v>
      </c>
      <c r="NX24" s="1">
        <v>2.8442949999999999E-8</v>
      </c>
      <c r="NY24" s="1">
        <v>1.8677630000000001E-5</v>
      </c>
      <c r="NZ24">
        <v>1.2296640000000001</v>
      </c>
      <c r="OA24">
        <v>17.176559999999998</v>
      </c>
      <c r="OB24" s="1">
        <v>2.6642290000000001E-8</v>
      </c>
      <c r="OC24" s="1">
        <v>1.7495109999999999E-5</v>
      </c>
      <c r="OD24">
        <v>1.2296290000000001</v>
      </c>
      <c r="OE24">
        <v>17.569780000000002</v>
      </c>
      <c r="OF24" s="1">
        <v>2.4896450000000001E-8</v>
      </c>
      <c r="OG24" s="1">
        <v>1.6349149999999999E-5</v>
      </c>
      <c r="OH24">
        <v>1.229579</v>
      </c>
      <c r="OI24">
        <v>18.060289999999998</v>
      </c>
      <c r="OJ24" s="1">
        <v>2.3334950000000001E-8</v>
      </c>
      <c r="OK24" s="1">
        <v>1.5323679999999999E-5</v>
      </c>
    </row>
    <row r="25" spans="1:401" x14ac:dyDescent="0.35">
      <c r="A25">
        <v>28</v>
      </c>
      <c r="B25" t="s">
        <v>4</v>
      </c>
      <c r="C25" t="s">
        <v>24</v>
      </c>
      <c r="D25" t="s">
        <v>30</v>
      </c>
      <c r="E25">
        <v>996.51009999999997</v>
      </c>
      <c r="F25">
        <v>1.1050500000000001</v>
      </c>
      <c r="G25">
        <v>16.758800000000001</v>
      </c>
      <c r="H25">
        <v>0.32471460000000002</v>
      </c>
      <c r="I25">
        <v>386.47340000000003</v>
      </c>
      <c r="J25">
        <v>1.104983</v>
      </c>
      <c r="K25">
        <v>16.783290000000001</v>
      </c>
      <c r="L25" s="1">
        <v>1.1185270000000001E-2</v>
      </c>
      <c r="M25">
        <v>9.28871</v>
      </c>
      <c r="N25">
        <v>1.104994</v>
      </c>
      <c r="O25">
        <v>16.813639999999999</v>
      </c>
      <c r="P25" s="1">
        <v>8.8055640000000001E-3</v>
      </c>
      <c r="Q25">
        <v>7.2290270000000003</v>
      </c>
      <c r="R25">
        <v>1.104992</v>
      </c>
      <c r="S25">
        <v>16.744389999999999</v>
      </c>
      <c r="T25" s="1">
        <v>7.1048650000000001E-3</v>
      </c>
      <c r="U25">
        <v>5.8319390000000002</v>
      </c>
      <c r="V25">
        <v>1.1050139999999999</v>
      </c>
      <c r="W25">
        <v>16.869299999999999</v>
      </c>
      <c r="X25" s="1">
        <v>5.7486509999999996E-3</v>
      </c>
      <c r="Y25">
        <v>4.7184160000000004</v>
      </c>
      <c r="Z25">
        <v>1.105029</v>
      </c>
      <c r="AA25">
        <v>16.849589999999999</v>
      </c>
      <c r="AB25" s="1">
        <v>4.6603809999999999E-3</v>
      </c>
      <c r="AC25">
        <v>3.8250920000000002</v>
      </c>
      <c r="AD25">
        <v>1.1050500000000001</v>
      </c>
      <c r="AE25">
        <v>16.75365</v>
      </c>
      <c r="AF25" s="1">
        <v>3.7873329999999999E-3</v>
      </c>
      <c r="AG25">
        <v>3.1083229999999999</v>
      </c>
      <c r="AH25">
        <v>1.1050800000000001</v>
      </c>
      <c r="AI25">
        <v>16.763819999999999</v>
      </c>
      <c r="AJ25" s="1">
        <v>3.0809359999999998E-3</v>
      </c>
      <c r="AK25">
        <v>2.5285880000000001</v>
      </c>
      <c r="AL25">
        <v>1.105073</v>
      </c>
      <c r="AM25">
        <v>16.831189999999999</v>
      </c>
      <c r="AN25" s="1">
        <v>2.50738E-3</v>
      </c>
      <c r="AO25">
        <v>2.057995</v>
      </c>
      <c r="AP25">
        <v>1.1050899999999999</v>
      </c>
      <c r="AQ25">
        <v>17.270130000000002</v>
      </c>
      <c r="AR25" s="1">
        <v>2.0396210000000001E-3</v>
      </c>
      <c r="AS25">
        <v>1.674291</v>
      </c>
      <c r="AT25">
        <v>1.1050660000000001</v>
      </c>
      <c r="AU25">
        <v>17.72035</v>
      </c>
      <c r="AV25" s="1">
        <v>1.6592060000000001E-3</v>
      </c>
      <c r="AW25">
        <v>1.36195</v>
      </c>
      <c r="AX25">
        <v>1.105048</v>
      </c>
      <c r="AY25">
        <v>17.726559999999999</v>
      </c>
      <c r="AZ25" s="1">
        <v>1.350946E-3</v>
      </c>
      <c r="BA25">
        <v>1.108954</v>
      </c>
      <c r="BB25">
        <v>1.105024</v>
      </c>
      <c r="BC25">
        <v>17.581109999999999</v>
      </c>
      <c r="BD25" s="1">
        <v>1.1008280000000001E-3</v>
      </c>
      <c r="BE25">
        <v>0.90369659999999996</v>
      </c>
      <c r="BF25">
        <v>1.105016</v>
      </c>
      <c r="BG25">
        <v>17.20646</v>
      </c>
      <c r="BH25" s="1">
        <v>8.9818069999999996E-4</v>
      </c>
      <c r="BI25">
        <v>0.73732370000000003</v>
      </c>
      <c r="BJ25">
        <v>1.104983</v>
      </c>
      <c r="BK25">
        <v>16.789339999999999</v>
      </c>
      <c r="BL25" s="1">
        <v>7.3350900000000003E-4</v>
      </c>
      <c r="BM25">
        <v>0.60214599999999996</v>
      </c>
      <c r="BN25">
        <v>1.1049690000000001</v>
      </c>
      <c r="BO25">
        <v>16.69501</v>
      </c>
      <c r="BP25" s="1">
        <v>5.998466E-4</v>
      </c>
      <c r="BQ25">
        <v>0.49238510000000002</v>
      </c>
      <c r="BR25">
        <v>1.104908</v>
      </c>
      <c r="BS25">
        <v>16.721050000000002</v>
      </c>
      <c r="BT25" s="1">
        <v>4.8981739999999995E-4</v>
      </c>
      <c r="BU25">
        <v>0.40219569999999999</v>
      </c>
      <c r="BV25">
        <v>1.1048070000000001</v>
      </c>
      <c r="BW25">
        <v>17.033750000000001</v>
      </c>
      <c r="BX25" s="1">
        <v>3.9847660000000003E-4</v>
      </c>
      <c r="BY25">
        <v>0.3272584</v>
      </c>
      <c r="BZ25">
        <v>1.104662</v>
      </c>
      <c r="CA25">
        <v>17.466570000000001</v>
      </c>
      <c r="CB25" s="1">
        <v>3.2350359999999998E-4</v>
      </c>
      <c r="CC25">
        <v>0.26574609999999999</v>
      </c>
      <c r="CD25">
        <v>1.1045259999999999</v>
      </c>
      <c r="CE25">
        <v>17.578479999999999</v>
      </c>
      <c r="CF25" s="1">
        <v>2.6305149999999999E-4</v>
      </c>
      <c r="CG25">
        <v>0.21608359999999999</v>
      </c>
      <c r="CH25">
        <v>1.104387</v>
      </c>
      <c r="CI25">
        <v>17.494209999999999</v>
      </c>
      <c r="CJ25" s="1">
        <v>2.1437689999999999E-4</v>
      </c>
      <c r="CK25">
        <v>0.17611789999999999</v>
      </c>
      <c r="CL25">
        <v>1.104231</v>
      </c>
      <c r="CM25">
        <v>17.281310000000001</v>
      </c>
      <c r="CN25" s="1">
        <v>1.752228E-4</v>
      </c>
      <c r="CO25">
        <v>0.1439455</v>
      </c>
      <c r="CP25">
        <v>1.1040669999999999</v>
      </c>
      <c r="CQ25">
        <v>16.820329999999998</v>
      </c>
      <c r="CR25" s="1">
        <v>1.4358019999999999E-4</v>
      </c>
      <c r="CS25">
        <v>0.1179524</v>
      </c>
      <c r="CT25">
        <v>1.1039060000000001</v>
      </c>
      <c r="CU25">
        <v>16.738990000000001</v>
      </c>
      <c r="CV25" s="1">
        <v>1.17522E-4</v>
      </c>
      <c r="CW25" s="1">
        <v>9.6575250000000001E-2</v>
      </c>
      <c r="CX25">
        <v>1.103755</v>
      </c>
      <c r="CY25">
        <v>16.82986</v>
      </c>
      <c r="CZ25" s="1">
        <v>9.6485999999999997E-5</v>
      </c>
      <c r="DA25" s="1">
        <v>7.9266390000000006E-2</v>
      </c>
      <c r="DB25">
        <v>1.1036269999999999</v>
      </c>
      <c r="DC25">
        <v>17.339659999999999</v>
      </c>
      <c r="DD25" s="1">
        <v>7.9830489999999993E-5</v>
      </c>
      <c r="DE25" s="1">
        <v>6.5574880000000002E-2</v>
      </c>
      <c r="DF25">
        <v>1.103523</v>
      </c>
      <c r="DG25">
        <v>17.809439999999999</v>
      </c>
      <c r="DH25" s="1">
        <v>6.6475550000000001E-5</v>
      </c>
      <c r="DI25" s="1">
        <v>5.4598309999999997E-2</v>
      </c>
      <c r="DJ25">
        <v>1.1033999999999999</v>
      </c>
      <c r="DK25">
        <v>17.92353</v>
      </c>
      <c r="DL25" s="1">
        <v>5.5567040000000001E-5</v>
      </c>
      <c r="DM25" s="1">
        <v>4.5635179999999997E-2</v>
      </c>
      <c r="DN25">
        <v>1.1033010000000001</v>
      </c>
      <c r="DO25">
        <v>17.857209999999998</v>
      </c>
      <c r="DP25" s="1">
        <v>4.6659809999999997E-5</v>
      </c>
      <c r="DQ25" s="1">
        <v>3.8317280000000002E-2</v>
      </c>
      <c r="DR25">
        <v>1.103186</v>
      </c>
      <c r="DS25">
        <v>17.348759999999999</v>
      </c>
      <c r="DT25" s="1">
        <v>3.9348930000000001E-5</v>
      </c>
      <c r="DU25" s="1">
        <v>3.2307519999999999E-2</v>
      </c>
      <c r="DV25">
        <v>1.1030930000000001</v>
      </c>
      <c r="DW25">
        <v>16.813469999999999</v>
      </c>
      <c r="DX25" s="1">
        <v>3.3275960000000002E-5</v>
      </c>
      <c r="DY25" s="1">
        <v>2.7324439999999998E-2</v>
      </c>
      <c r="DZ25">
        <v>1.1029679999999999</v>
      </c>
      <c r="EA25">
        <v>16.736519999999999</v>
      </c>
      <c r="EB25" s="1">
        <v>2.8250520000000001E-5</v>
      </c>
      <c r="EC25" s="1">
        <v>2.3194349999999999E-2</v>
      </c>
      <c r="ED25">
        <v>1.102886</v>
      </c>
      <c r="EE25">
        <v>16.81673</v>
      </c>
      <c r="EF25" s="1">
        <v>2.4139029999999999E-5</v>
      </c>
      <c r="EG25" s="1">
        <v>1.980867E-2</v>
      </c>
      <c r="EH25">
        <v>1.102862</v>
      </c>
      <c r="EI25">
        <v>17.247420000000002</v>
      </c>
      <c r="EJ25" s="1">
        <v>2.0902749999999999E-5</v>
      </c>
      <c r="EK25" s="1">
        <v>1.714655E-2</v>
      </c>
      <c r="EL25">
        <v>1.102851</v>
      </c>
      <c r="EM25">
        <v>17.79609</v>
      </c>
      <c r="EN25" s="1">
        <v>1.825737E-5</v>
      </c>
      <c r="EO25" s="1">
        <v>1.4971979999999999E-2</v>
      </c>
      <c r="EP25">
        <v>1.1028480000000001</v>
      </c>
      <c r="EQ25">
        <v>18.004960000000001</v>
      </c>
      <c r="ER25" s="1">
        <v>1.5998620000000001E-5</v>
      </c>
      <c r="ES25" s="1">
        <v>1.3118039999999999E-2</v>
      </c>
      <c r="ET25">
        <v>1.1028450000000001</v>
      </c>
      <c r="EU25">
        <v>17.935420000000001</v>
      </c>
      <c r="EV25" s="1">
        <v>1.4053070000000001E-5</v>
      </c>
      <c r="EW25" s="1">
        <v>1.1522019999999999E-2</v>
      </c>
      <c r="EX25">
        <v>1.1028530000000001</v>
      </c>
      <c r="EY25">
        <v>17.443169999999999</v>
      </c>
      <c r="EZ25" s="1">
        <v>1.235166E-5</v>
      </c>
      <c r="FA25" s="1">
        <v>1.0127590000000001E-2</v>
      </c>
      <c r="FB25">
        <v>1.102878</v>
      </c>
      <c r="FC25">
        <v>16.867650000000001</v>
      </c>
      <c r="FD25" s="1">
        <v>1.088311E-5</v>
      </c>
      <c r="FE25" s="1">
        <v>8.9231859999999996E-3</v>
      </c>
      <c r="FF25">
        <v>1.10287</v>
      </c>
      <c r="FG25">
        <v>16.771699999999999</v>
      </c>
      <c r="FH25" s="1">
        <v>9.5840929999999994E-6</v>
      </c>
      <c r="FI25" s="1">
        <v>7.8572929999999996E-3</v>
      </c>
      <c r="FJ25">
        <v>1.1028819999999999</v>
      </c>
      <c r="FK25">
        <v>16.876429999999999</v>
      </c>
      <c r="FL25" s="1">
        <v>8.4477190000000008E-6</v>
      </c>
      <c r="FM25" s="1">
        <v>6.9264790000000001E-3</v>
      </c>
      <c r="FN25">
        <v>1.1028800000000001</v>
      </c>
      <c r="FO25">
        <v>17.307359999999999</v>
      </c>
      <c r="FP25" s="1">
        <v>7.4358570000000001E-6</v>
      </c>
      <c r="FQ25" s="1">
        <v>6.0972789999999997E-3</v>
      </c>
      <c r="FR25">
        <v>1.102873</v>
      </c>
      <c r="FS25">
        <v>17.742550000000001</v>
      </c>
      <c r="FT25" s="1">
        <v>6.5460109999999998E-6</v>
      </c>
      <c r="FU25" s="1">
        <v>5.3675529999999997E-3</v>
      </c>
      <c r="FV25">
        <v>1.10286</v>
      </c>
      <c r="FW25">
        <v>17.6389</v>
      </c>
      <c r="FX25" s="1">
        <v>5.7645550000000001E-6</v>
      </c>
      <c r="FY25" s="1">
        <v>4.7269870000000002E-3</v>
      </c>
      <c r="FZ25">
        <v>1.102859</v>
      </c>
      <c r="GA25">
        <v>17.503889999999998</v>
      </c>
      <c r="GB25" s="1">
        <v>5.0770919999999998E-6</v>
      </c>
      <c r="GC25" s="1">
        <v>4.1636140000000004E-3</v>
      </c>
      <c r="GD25">
        <v>1.1028629999999999</v>
      </c>
      <c r="GE25">
        <v>17.199850000000001</v>
      </c>
      <c r="GF25" s="1">
        <v>4.4736309999999996E-6</v>
      </c>
      <c r="GG25" s="1">
        <v>3.6687640000000001E-3</v>
      </c>
      <c r="GH25">
        <v>1.1028530000000001</v>
      </c>
      <c r="GI25">
        <v>17.105170000000001</v>
      </c>
      <c r="GJ25" s="1">
        <v>3.9442600000000002E-6</v>
      </c>
      <c r="GK25" s="1">
        <v>3.2346480000000001E-3</v>
      </c>
      <c r="GL25">
        <v>1.1028340000000001</v>
      </c>
      <c r="GM25">
        <v>17.1601</v>
      </c>
      <c r="GN25" s="1">
        <v>3.478138E-6</v>
      </c>
      <c r="GO25" s="1">
        <v>2.852608E-3</v>
      </c>
      <c r="GP25">
        <v>1.1028089999999999</v>
      </c>
      <c r="GQ25">
        <v>17.18713</v>
      </c>
      <c r="GR25" s="1">
        <v>3.0621899999999998E-6</v>
      </c>
      <c r="GS25" s="1">
        <v>2.5121380000000001E-3</v>
      </c>
      <c r="GT25">
        <v>1.102765</v>
      </c>
      <c r="GU25">
        <v>17.141290000000001</v>
      </c>
      <c r="GV25" s="1">
        <v>2.680049E-6</v>
      </c>
      <c r="GW25" s="1">
        <v>2.1993379999999999E-3</v>
      </c>
      <c r="GX25">
        <v>1.1027020000000001</v>
      </c>
      <c r="GY25">
        <v>17.37602</v>
      </c>
      <c r="GZ25" s="1">
        <v>2.3392719999999999E-6</v>
      </c>
      <c r="HA25" s="1">
        <v>1.919863E-3</v>
      </c>
      <c r="HB25">
        <v>1.102625</v>
      </c>
      <c r="HC25">
        <v>17.81814</v>
      </c>
      <c r="HD25" s="1">
        <v>2.0430479999999998E-6</v>
      </c>
      <c r="HE25" s="1">
        <v>1.6769039999999999E-3</v>
      </c>
      <c r="HF25">
        <v>1.1025529999999999</v>
      </c>
      <c r="HG25">
        <v>17.980550000000001</v>
      </c>
      <c r="HH25" s="1">
        <v>1.785044E-6</v>
      </c>
      <c r="HI25" s="1">
        <v>1.4652140000000001E-3</v>
      </c>
      <c r="HJ25">
        <v>1.102487</v>
      </c>
      <c r="HK25">
        <v>17.655740000000002</v>
      </c>
      <c r="HL25" s="1">
        <v>1.561777E-6</v>
      </c>
      <c r="HM25" s="1">
        <v>1.282051E-3</v>
      </c>
      <c r="HN25">
        <v>1.1024020000000001</v>
      </c>
      <c r="HO25">
        <v>17.03811</v>
      </c>
      <c r="HP25" s="1">
        <v>1.368083E-6</v>
      </c>
      <c r="HQ25" s="1">
        <v>1.1230540000000001E-3</v>
      </c>
      <c r="HR25">
        <v>1.1023339999999999</v>
      </c>
      <c r="HS25">
        <v>16.933109999999999</v>
      </c>
      <c r="HT25" s="1">
        <v>1.2002679999999999E-6</v>
      </c>
      <c r="HU25" s="1">
        <v>9.8540280000000008E-4</v>
      </c>
      <c r="HV25">
        <v>1.10226</v>
      </c>
      <c r="HW25">
        <v>16.9651</v>
      </c>
      <c r="HX25" s="1">
        <v>1.0548620000000001E-6</v>
      </c>
      <c r="HY25" s="1">
        <v>8.6609169999999995E-4</v>
      </c>
      <c r="HZ25">
        <v>1.1021730000000001</v>
      </c>
      <c r="IA25">
        <v>17.259360000000001</v>
      </c>
      <c r="IB25" s="1">
        <v>9.2592780000000005E-7</v>
      </c>
      <c r="IC25" s="1">
        <v>7.6030960000000002E-4</v>
      </c>
      <c r="ID25">
        <v>1.1020909999999999</v>
      </c>
      <c r="IE25">
        <v>17.699580000000001</v>
      </c>
      <c r="IF25" s="1">
        <v>8.13357E-7</v>
      </c>
      <c r="IG25" s="1">
        <v>6.678958E-4</v>
      </c>
      <c r="IH25">
        <v>1.101987</v>
      </c>
      <c r="II25">
        <v>17.80057</v>
      </c>
      <c r="IJ25" s="1">
        <v>7.1534769999999998E-7</v>
      </c>
      <c r="IK25" s="1">
        <v>5.8743000000000001E-4</v>
      </c>
      <c r="IL25">
        <v>1.1018920000000001</v>
      </c>
      <c r="IM25">
        <v>17.72325</v>
      </c>
      <c r="IN25" s="1">
        <v>6.3032890000000004E-7</v>
      </c>
      <c r="IO25" s="1">
        <v>5.1768210000000003E-4</v>
      </c>
      <c r="IP25">
        <v>1.101807</v>
      </c>
      <c r="IQ25">
        <v>17.41442</v>
      </c>
      <c r="IR25" s="1">
        <v>5.5647590000000002E-7</v>
      </c>
      <c r="IS25" s="1">
        <v>4.5699340000000002E-4</v>
      </c>
      <c r="IT25">
        <v>1.101699</v>
      </c>
      <c r="IU25">
        <v>17.05986</v>
      </c>
      <c r="IV25" s="1">
        <v>4.9218649999999997E-7</v>
      </c>
      <c r="IW25" s="1">
        <v>4.04251E-4</v>
      </c>
      <c r="IX25">
        <v>1.1016079999999999</v>
      </c>
      <c r="IY25">
        <v>17.080159999999999</v>
      </c>
      <c r="IZ25" s="1">
        <v>4.3526380000000001E-7</v>
      </c>
      <c r="JA25" s="1">
        <v>3.5752080000000001E-4</v>
      </c>
      <c r="JB25">
        <v>1.1015349999999999</v>
      </c>
      <c r="JC25">
        <v>17.137530000000002</v>
      </c>
      <c r="JD25" s="1">
        <v>3.8701129999999997E-7</v>
      </c>
      <c r="JE25" s="1">
        <v>3.1784789999999999E-4</v>
      </c>
      <c r="JF25">
        <v>1.101464</v>
      </c>
      <c r="JG25">
        <v>17.587589999999999</v>
      </c>
      <c r="JH25" s="1">
        <v>3.4679299999999997E-7</v>
      </c>
      <c r="JI25" s="1">
        <v>2.8471179999999999E-4</v>
      </c>
      <c r="JJ25">
        <v>1.10141</v>
      </c>
      <c r="JK25">
        <v>17.999490000000002</v>
      </c>
      <c r="JL25" s="1">
        <v>3.1238980000000002E-7</v>
      </c>
      <c r="JM25" s="1">
        <v>2.564329E-4</v>
      </c>
      <c r="JN25">
        <v>1.1013569999999999</v>
      </c>
      <c r="JO25">
        <v>18.025289999999998</v>
      </c>
      <c r="JP25" s="1">
        <v>2.8201659999999998E-7</v>
      </c>
      <c r="JQ25" s="1">
        <v>2.3151270000000001E-4</v>
      </c>
      <c r="JR25">
        <v>1.1013090000000001</v>
      </c>
      <c r="JS25">
        <v>17.825559999999999</v>
      </c>
      <c r="JT25" s="1">
        <v>2.547754E-7</v>
      </c>
      <c r="JU25" s="1">
        <v>2.0915460000000001E-4</v>
      </c>
      <c r="JV25">
        <v>1.1012580000000001</v>
      </c>
      <c r="JW25">
        <v>17.4361</v>
      </c>
      <c r="JX25" s="1">
        <v>2.311003E-7</v>
      </c>
      <c r="JY25" s="1">
        <v>1.897003E-4</v>
      </c>
      <c r="JZ25">
        <v>1.1012090000000001</v>
      </c>
      <c r="KA25">
        <v>17.106200000000001</v>
      </c>
      <c r="KB25" s="1">
        <v>2.0975540000000001E-7</v>
      </c>
      <c r="KC25" s="1">
        <v>1.7217329999999999E-4</v>
      </c>
      <c r="KD25">
        <v>1.1011709999999999</v>
      </c>
      <c r="KE25">
        <v>17.088139999999999</v>
      </c>
      <c r="KF25" s="1">
        <v>1.906944E-7</v>
      </c>
      <c r="KG25" s="1">
        <v>1.5653020000000001E-4</v>
      </c>
      <c r="KH25">
        <v>1.1010979999999999</v>
      </c>
      <c r="KI25">
        <v>17.139579999999999</v>
      </c>
      <c r="KJ25" s="1">
        <v>1.7330490000000001E-7</v>
      </c>
      <c r="KK25" s="1">
        <v>1.4227449999999999E-4</v>
      </c>
      <c r="KL25">
        <v>1.1010489999999999</v>
      </c>
      <c r="KM25">
        <v>17.557169999999999</v>
      </c>
      <c r="KN25" s="1">
        <v>1.5753329999999999E-7</v>
      </c>
      <c r="KO25" s="1">
        <v>1.293543E-4</v>
      </c>
      <c r="KP25">
        <v>1.1009819999999999</v>
      </c>
      <c r="KQ25">
        <v>18.005130000000001</v>
      </c>
      <c r="KR25" s="1">
        <v>1.4306980000000001E-7</v>
      </c>
      <c r="KS25" s="1">
        <v>1.174748E-4</v>
      </c>
      <c r="KT25">
        <v>1.1009310000000001</v>
      </c>
      <c r="KU25">
        <v>18.117889999999999</v>
      </c>
      <c r="KV25" s="1">
        <v>1.3011790000000001E-7</v>
      </c>
      <c r="KW25" s="1">
        <v>1.0685480000000001E-4</v>
      </c>
      <c r="KX25">
        <v>1.1008610000000001</v>
      </c>
      <c r="KY25">
        <v>18.05124</v>
      </c>
      <c r="KZ25" s="1">
        <v>1.184785E-7</v>
      </c>
      <c r="LA25" s="1">
        <v>9.729235E-5</v>
      </c>
      <c r="LB25">
        <v>1.1007830000000001</v>
      </c>
      <c r="LC25">
        <v>17.649460000000001</v>
      </c>
      <c r="LD25" s="1">
        <v>1.0806470000000001E-7</v>
      </c>
      <c r="LE25" s="1">
        <v>8.8734429999999997E-5</v>
      </c>
      <c r="LF25">
        <v>1.100732</v>
      </c>
      <c r="LG25">
        <v>17.17407</v>
      </c>
      <c r="LH25" s="1">
        <v>9.8547249999999996E-8</v>
      </c>
      <c r="LI25" s="1">
        <v>8.0924879999999994E-5</v>
      </c>
      <c r="LJ25">
        <v>1.100676</v>
      </c>
      <c r="LK25">
        <v>17.08775</v>
      </c>
      <c r="LL25" s="1">
        <v>8.9986379999999998E-8</v>
      </c>
      <c r="LM25" s="1">
        <v>7.3907949999999994E-5</v>
      </c>
      <c r="LN25">
        <v>1.100616</v>
      </c>
      <c r="LO25">
        <v>17.160679999999999</v>
      </c>
      <c r="LP25" s="1">
        <v>8.2391209999999994E-8</v>
      </c>
      <c r="LQ25" s="1">
        <v>6.7639900000000003E-5</v>
      </c>
      <c r="LR25">
        <v>1.1005720000000001</v>
      </c>
      <c r="LS25">
        <v>17.764340000000001</v>
      </c>
      <c r="LT25" s="1">
        <v>7.6264950000000006E-8</v>
      </c>
      <c r="LU25" s="1">
        <v>6.2597759999999996E-5</v>
      </c>
      <c r="LV25">
        <v>1.100541</v>
      </c>
      <c r="LW25">
        <v>18.275839999999999</v>
      </c>
      <c r="LX25" s="1">
        <v>7.0847579999999999E-8</v>
      </c>
      <c r="LY25" s="1">
        <v>5.8134219999999998E-5</v>
      </c>
      <c r="LZ25">
        <v>1.100516</v>
      </c>
      <c r="MA25">
        <v>18.34751</v>
      </c>
      <c r="MB25" s="1">
        <v>6.5743229999999996E-8</v>
      </c>
      <c r="MC25" s="1">
        <v>5.3953280000000003E-5</v>
      </c>
      <c r="MD25">
        <v>1.1004799999999999</v>
      </c>
      <c r="ME25">
        <v>18.267659999999999</v>
      </c>
      <c r="MF25" s="1">
        <v>6.1087710000000004E-8</v>
      </c>
      <c r="MG25" s="1">
        <v>5.0138169999999998E-5</v>
      </c>
      <c r="MH25">
        <v>1.100446</v>
      </c>
      <c r="MI25">
        <v>17.861070000000002</v>
      </c>
      <c r="MJ25" s="1">
        <v>5.695279E-8</v>
      </c>
      <c r="MK25" s="1">
        <v>4.6739030000000003E-5</v>
      </c>
      <c r="ML25">
        <v>1.1004130000000001</v>
      </c>
      <c r="MM25">
        <v>17.346509999999999</v>
      </c>
      <c r="MN25" s="1">
        <v>5.3151390000000003E-8</v>
      </c>
      <c r="MO25" s="1">
        <v>4.3613299999999998E-5</v>
      </c>
      <c r="MP25">
        <v>1.100371</v>
      </c>
      <c r="MQ25">
        <v>17.257909999999999</v>
      </c>
      <c r="MR25" s="1">
        <v>4.956095E-8</v>
      </c>
      <c r="MS25" s="1">
        <v>4.0671070000000002E-5</v>
      </c>
      <c r="MT25">
        <v>1.100346</v>
      </c>
      <c r="MU25">
        <v>17.18327</v>
      </c>
      <c r="MV25" s="1">
        <v>4.6278570000000002E-8</v>
      </c>
      <c r="MW25" s="1">
        <v>3.7975990000000003E-5</v>
      </c>
      <c r="MX25">
        <v>1.1003160000000001</v>
      </c>
      <c r="MY25">
        <v>17.243020000000001</v>
      </c>
      <c r="MZ25" s="1">
        <v>4.3120019999999998E-8</v>
      </c>
      <c r="NA25" s="1">
        <v>3.5395229999999998E-5</v>
      </c>
      <c r="NB25">
        <v>1.100265</v>
      </c>
      <c r="NC25">
        <v>17.52619</v>
      </c>
      <c r="ND25" s="1">
        <v>4.018299E-8</v>
      </c>
      <c r="NE25" s="1">
        <v>3.2981880000000002E-5</v>
      </c>
      <c r="NF25">
        <v>1.1002320000000001</v>
      </c>
      <c r="NG25">
        <v>17.970739999999999</v>
      </c>
      <c r="NH25" s="1">
        <v>3.7467989999999999E-8</v>
      </c>
      <c r="NI25" s="1">
        <v>3.0758159999999997E-5</v>
      </c>
      <c r="NJ25">
        <v>1.100193</v>
      </c>
      <c r="NK25">
        <v>17.853210000000001</v>
      </c>
      <c r="NL25" s="1">
        <v>3.4998920000000002E-8</v>
      </c>
      <c r="NM25" s="1">
        <v>2.8728550000000001E-5</v>
      </c>
      <c r="NN25">
        <v>1.100152</v>
      </c>
      <c r="NO25">
        <v>17.430810000000001</v>
      </c>
      <c r="NP25" s="1">
        <v>3.2715590000000002E-8</v>
      </c>
      <c r="NQ25" s="1">
        <v>2.6850960000000002E-5</v>
      </c>
      <c r="NR25">
        <v>1.1001030000000001</v>
      </c>
      <c r="NS25">
        <v>17.247119999999999</v>
      </c>
      <c r="NT25" s="1">
        <v>3.05674E-8</v>
      </c>
      <c r="NU25" s="1">
        <v>2.5089769999999999E-5</v>
      </c>
      <c r="NV25">
        <v>1.1000719999999999</v>
      </c>
      <c r="NW25">
        <v>17.21405</v>
      </c>
      <c r="NX25" s="1">
        <v>2.8578339999999999E-8</v>
      </c>
      <c r="NY25" s="1">
        <v>2.3455580000000002E-5</v>
      </c>
      <c r="NZ25">
        <v>1.100034</v>
      </c>
      <c r="OA25">
        <v>17.18693</v>
      </c>
      <c r="OB25" s="1">
        <v>2.6766440000000001E-8</v>
      </c>
      <c r="OC25" s="1">
        <v>2.196576E-5</v>
      </c>
      <c r="OD25">
        <v>1.1000000000000001</v>
      </c>
      <c r="OE25">
        <v>17.569710000000001</v>
      </c>
      <c r="OF25" s="1">
        <v>2.501222E-8</v>
      </c>
      <c r="OG25" s="1">
        <v>2.0531300000000001E-5</v>
      </c>
      <c r="OH25">
        <v>1.0999699999999999</v>
      </c>
      <c r="OI25">
        <v>18.088699999999999</v>
      </c>
      <c r="OJ25" s="1">
        <v>2.3441830000000001E-8</v>
      </c>
      <c r="OK25" s="1">
        <v>1.9239690000000001E-5</v>
      </c>
    </row>
    <row r="26" spans="1:401" x14ac:dyDescent="0.35">
      <c r="A26">
        <v>29</v>
      </c>
      <c r="B26" t="s">
        <v>4</v>
      </c>
      <c r="C26" t="s">
        <v>24</v>
      </c>
      <c r="D26" t="s">
        <v>31</v>
      </c>
      <c r="E26">
        <v>926.50670000000002</v>
      </c>
      <c r="F26">
        <v>1.0221119999999999</v>
      </c>
      <c r="G26">
        <v>16.77487</v>
      </c>
      <c r="H26">
        <v>0.67003250000000003</v>
      </c>
      <c r="I26">
        <v>695.33529999999996</v>
      </c>
      <c r="J26">
        <v>1.022073</v>
      </c>
      <c r="K26">
        <v>16.794180000000001</v>
      </c>
      <c r="L26" s="1">
        <v>1.1701919999999999E-2</v>
      </c>
      <c r="M26">
        <v>9.143891</v>
      </c>
      <c r="N26">
        <v>1.022062</v>
      </c>
      <c r="O26">
        <v>16.828399999999998</v>
      </c>
      <c r="P26" s="1">
        <v>8.9794160000000005E-3</v>
      </c>
      <c r="Q26">
        <v>6.9002540000000003</v>
      </c>
      <c r="R26">
        <v>1.0220830000000001</v>
      </c>
      <c r="S26">
        <v>16.758949999999999</v>
      </c>
      <c r="T26" s="1">
        <v>7.2423920000000003E-3</v>
      </c>
      <c r="U26">
        <v>5.5647070000000003</v>
      </c>
      <c r="V26">
        <v>1.022098</v>
      </c>
      <c r="W26">
        <v>16.876560000000001</v>
      </c>
      <c r="X26" s="1">
        <v>5.8583680000000001E-3</v>
      </c>
      <c r="Y26">
        <v>4.5010659999999998</v>
      </c>
      <c r="Z26">
        <v>1.0221089999999999</v>
      </c>
      <c r="AA26">
        <v>16.871649999999999</v>
      </c>
      <c r="AB26" s="1">
        <v>4.7486969999999996E-3</v>
      </c>
      <c r="AC26">
        <v>3.648466</v>
      </c>
      <c r="AD26">
        <v>1.02213</v>
      </c>
      <c r="AE26">
        <v>16.768059999999998</v>
      </c>
      <c r="AF26" s="1">
        <v>3.858392E-3</v>
      </c>
      <c r="AG26">
        <v>2.9642659999999998</v>
      </c>
      <c r="AH26">
        <v>1.0221370000000001</v>
      </c>
      <c r="AI26">
        <v>16.772390000000001</v>
      </c>
      <c r="AJ26" s="1">
        <v>3.1385179999999999E-3</v>
      </c>
      <c r="AK26">
        <v>2.411238</v>
      </c>
      <c r="AL26">
        <v>1.0221640000000001</v>
      </c>
      <c r="AM26">
        <v>16.843170000000001</v>
      </c>
      <c r="AN26" s="1">
        <v>2.5542659999999999E-3</v>
      </c>
      <c r="AO26">
        <v>1.96248</v>
      </c>
      <c r="AP26">
        <v>1.022146</v>
      </c>
      <c r="AQ26">
        <v>17.2758</v>
      </c>
      <c r="AR26" s="1">
        <v>2.078122E-3</v>
      </c>
      <c r="AS26">
        <v>1.596862</v>
      </c>
      <c r="AT26">
        <v>1.0221439999999999</v>
      </c>
      <c r="AU26">
        <v>17.754819999999999</v>
      </c>
      <c r="AV26" s="1">
        <v>1.6901590000000001E-3</v>
      </c>
      <c r="AW26">
        <v>1.2986949999999999</v>
      </c>
      <c r="AX26">
        <v>1.0221089999999999</v>
      </c>
      <c r="AY26">
        <v>17.785170000000001</v>
      </c>
      <c r="AZ26" s="1">
        <v>1.376101E-3</v>
      </c>
      <c r="BA26">
        <v>1.0574250000000001</v>
      </c>
      <c r="BB26">
        <v>1.022105</v>
      </c>
      <c r="BC26">
        <v>17.63128</v>
      </c>
      <c r="BD26" s="1">
        <v>1.1212590000000001E-3</v>
      </c>
      <c r="BE26">
        <v>0.8616547</v>
      </c>
      <c r="BF26">
        <v>1.022084</v>
      </c>
      <c r="BG26">
        <v>17.257259999999999</v>
      </c>
      <c r="BH26" s="1">
        <v>9.1472060000000004E-4</v>
      </c>
      <c r="BI26">
        <v>0.7029299</v>
      </c>
      <c r="BJ26">
        <v>1.0220750000000001</v>
      </c>
      <c r="BK26">
        <v>16.818840000000002</v>
      </c>
      <c r="BL26" s="1">
        <v>7.4695640000000004E-4</v>
      </c>
      <c r="BM26">
        <v>0.57401360000000001</v>
      </c>
      <c r="BN26">
        <v>1.022049</v>
      </c>
      <c r="BO26">
        <v>16.69905</v>
      </c>
      <c r="BP26" s="1">
        <v>6.1074619999999997E-4</v>
      </c>
      <c r="BQ26">
        <v>0.46931139999999999</v>
      </c>
      <c r="BR26">
        <v>1.0220100000000001</v>
      </c>
      <c r="BS26">
        <v>16.72608</v>
      </c>
      <c r="BT26" s="1">
        <v>4.9892679999999996E-4</v>
      </c>
      <c r="BU26">
        <v>0.38348640000000001</v>
      </c>
      <c r="BV26">
        <v>1.021916</v>
      </c>
      <c r="BW26">
        <v>17.032910000000001</v>
      </c>
      <c r="BX26" s="1">
        <v>4.0595989999999999E-4</v>
      </c>
      <c r="BY26">
        <v>0.31208419999999998</v>
      </c>
      <c r="BZ26">
        <v>1.021809</v>
      </c>
      <c r="CA26">
        <v>17.487179999999999</v>
      </c>
      <c r="CB26" s="1">
        <v>3.2961760000000003E-4</v>
      </c>
      <c r="CC26">
        <v>0.25345479999999998</v>
      </c>
      <c r="CD26">
        <v>1.0216769999999999</v>
      </c>
      <c r="CE26">
        <v>17.623339999999999</v>
      </c>
      <c r="CF26" s="1">
        <v>2.6795710000000002E-4</v>
      </c>
      <c r="CG26">
        <v>0.20604320000000001</v>
      </c>
      <c r="CH26">
        <v>1.0215460000000001</v>
      </c>
      <c r="CI26">
        <v>17.537109999999998</v>
      </c>
      <c r="CJ26" s="1">
        <v>2.1834839999999999E-4</v>
      </c>
      <c r="CK26">
        <v>0.1679148</v>
      </c>
      <c r="CL26">
        <v>1.021417</v>
      </c>
      <c r="CM26">
        <v>17.324649999999998</v>
      </c>
      <c r="CN26" s="1">
        <v>1.7840980000000001E-4</v>
      </c>
      <c r="CO26">
        <v>0.13719770000000001</v>
      </c>
      <c r="CP26">
        <v>1.0212969999999999</v>
      </c>
      <c r="CQ26">
        <v>16.850909999999999</v>
      </c>
      <c r="CR26" s="1">
        <v>1.4615719999999999E-4</v>
      </c>
      <c r="CS26">
        <v>0.1123989</v>
      </c>
      <c r="CT26">
        <v>1.021161</v>
      </c>
      <c r="CU26">
        <v>16.743320000000001</v>
      </c>
      <c r="CV26" s="1">
        <v>1.1966489999999999E-4</v>
      </c>
      <c r="CW26" s="1">
        <v>9.205033E-2</v>
      </c>
      <c r="CX26">
        <v>1.0210300000000001</v>
      </c>
      <c r="CY26">
        <v>16.834510000000002</v>
      </c>
      <c r="CZ26" s="1">
        <v>9.8167890000000005E-5</v>
      </c>
      <c r="DA26" s="1">
        <v>7.5498129999999997E-2</v>
      </c>
      <c r="DB26">
        <v>1.020921</v>
      </c>
      <c r="DC26">
        <v>17.34074</v>
      </c>
      <c r="DD26" s="1">
        <v>8.1183690000000006E-5</v>
      </c>
      <c r="DE26" s="1">
        <v>6.2429510000000001E-2</v>
      </c>
      <c r="DF26">
        <v>1.0208379999999999</v>
      </c>
      <c r="DG26">
        <v>17.845829999999999</v>
      </c>
      <c r="DH26" s="1">
        <v>6.7571540000000005E-5</v>
      </c>
      <c r="DI26">
        <v>5.1956599999999999E-2</v>
      </c>
      <c r="DJ26">
        <v>1.020732</v>
      </c>
      <c r="DK26">
        <v>17.977789999999999</v>
      </c>
      <c r="DL26" s="1">
        <v>5.646196E-5</v>
      </c>
      <c r="DM26" s="1">
        <v>4.3411749999999999E-2</v>
      </c>
      <c r="DN26">
        <v>1.0206489999999999</v>
      </c>
      <c r="DO26">
        <v>17.916060000000002</v>
      </c>
      <c r="DP26" s="1">
        <v>4.7396340000000002E-5</v>
      </c>
      <c r="DQ26" s="1">
        <v>3.6439439999999997E-2</v>
      </c>
      <c r="DR26">
        <v>1.020553</v>
      </c>
      <c r="DS26">
        <v>17.409829999999999</v>
      </c>
      <c r="DT26" s="1">
        <v>3.9949120000000001E-5</v>
      </c>
      <c r="DU26" s="1">
        <v>3.070908E-2</v>
      </c>
      <c r="DV26">
        <v>1.020462</v>
      </c>
      <c r="DW26">
        <v>16.841069999999998</v>
      </c>
      <c r="DX26" s="1">
        <v>3.3782889999999997E-5</v>
      </c>
      <c r="DY26" s="1">
        <v>2.5971709999999999E-2</v>
      </c>
      <c r="DZ26">
        <v>1.02037</v>
      </c>
      <c r="EA26">
        <v>16.739719999999998</v>
      </c>
      <c r="EB26" s="1">
        <v>2.8665630000000001E-5</v>
      </c>
      <c r="EC26" s="1">
        <v>2.2035010000000001E-2</v>
      </c>
      <c r="ED26">
        <v>1.0203</v>
      </c>
      <c r="EE26">
        <v>16.81906</v>
      </c>
      <c r="EF26" s="1">
        <v>2.446669E-5</v>
      </c>
      <c r="EG26" s="1">
        <v>1.8800219999999999E-2</v>
      </c>
      <c r="EH26">
        <v>1.0202800000000001</v>
      </c>
      <c r="EI26">
        <v>17.248249999999999</v>
      </c>
      <c r="EJ26" s="1">
        <v>2.1169029999999999E-5</v>
      </c>
      <c r="EK26" s="1">
        <v>1.626068E-2</v>
      </c>
      <c r="EL26">
        <v>1.0202720000000001</v>
      </c>
      <c r="EM26">
        <v>17.821449999999999</v>
      </c>
      <c r="EN26" s="1">
        <v>1.847764E-5</v>
      </c>
      <c r="EO26">
        <v>1.4189200000000001E-2</v>
      </c>
      <c r="EP26">
        <v>1.020281</v>
      </c>
      <c r="EQ26">
        <v>18.058209999999999</v>
      </c>
      <c r="ER26" s="1">
        <v>1.6187560000000001E-5</v>
      </c>
      <c r="ES26" s="1">
        <v>1.242918E-2</v>
      </c>
      <c r="ET26">
        <v>1.0202800000000001</v>
      </c>
      <c r="EU26">
        <v>17.995270000000001</v>
      </c>
      <c r="EV26" s="1">
        <v>1.421621E-5</v>
      </c>
      <c r="EW26">
        <v>1.09149E-2</v>
      </c>
      <c r="EX26">
        <v>1.020286</v>
      </c>
      <c r="EY26">
        <v>17.505030000000001</v>
      </c>
      <c r="EZ26" s="1">
        <v>1.249585E-5</v>
      </c>
      <c r="FA26" s="1">
        <v>9.594745E-3</v>
      </c>
      <c r="FB26">
        <v>1.0202789999999999</v>
      </c>
      <c r="FC26">
        <v>16.899709999999999</v>
      </c>
      <c r="FD26" s="1">
        <v>1.100872E-5</v>
      </c>
      <c r="FE26" s="1">
        <v>8.4524300000000004E-3</v>
      </c>
      <c r="FF26">
        <v>1.0202880000000001</v>
      </c>
      <c r="FG26">
        <v>16.772770000000001</v>
      </c>
      <c r="FH26" s="1">
        <v>9.6928800000000003E-6</v>
      </c>
      <c r="FI26" s="1">
        <v>7.4415480000000001E-3</v>
      </c>
      <c r="FJ26">
        <v>1.020302</v>
      </c>
      <c r="FK26">
        <v>16.87696</v>
      </c>
      <c r="FL26" s="1">
        <v>8.5446150000000005E-6</v>
      </c>
      <c r="FM26" s="1">
        <v>6.5606049999999997E-3</v>
      </c>
      <c r="FN26">
        <v>1.020294</v>
      </c>
      <c r="FO26">
        <v>17.307980000000001</v>
      </c>
      <c r="FP26" s="1">
        <v>7.5216110000000002E-6</v>
      </c>
      <c r="FQ26" s="1">
        <v>5.7756420000000001E-3</v>
      </c>
      <c r="FR26">
        <v>1.0202880000000001</v>
      </c>
      <c r="FS26">
        <v>17.771049999999999</v>
      </c>
      <c r="FT26" s="1">
        <v>6.621054E-6</v>
      </c>
      <c r="FU26" s="1">
        <v>5.0841089999999999E-3</v>
      </c>
      <c r="FV26">
        <v>1.0202789999999999</v>
      </c>
      <c r="FW26">
        <v>17.68976</v>
      </c>
      <c r="FX26" s="1">
        <v>5.8303729999999996E-6</v>
      </c>
      <c r="FY26" s="1">
        <v>4.4770920000000002E-3</v>
      </c>
      <c r="FZ26">
        <v>1.020286</v>
      </c>
      <c r="GA26">
        <v>17.539159999999999</v>
      </c>
      <c r="GB26" s="1">
        <v>5.1355880000000001E-6</v>
      </c>
      <c r="GC26" s="1">
        <v>3.9439080000000003E-3</v>
      </c>
      <c r="GD26">
        <v>1.0202880000000001</v>
      </c>
      <c r="GE26">
        <v>17.23799</v>
      </c>
      <c r="GF26" s="1">
        <v>4.5249249999999997E-6</v>
      </c>
      <c r="GG26" s="1">
        <v>3.4750390000000001E-3</v>
      </c>
      <c r="GH26">
        <v>1.020276</v>
      </c>
      <c r="GI26">
        <v>17.119669999999999</v>
      </c>
      <c r="GJ26" s="1">
        <v>3.989052E-6</v>
      </c>
      <c r="GK26" s="1">
        <v>3.0635229999999999E-3</v>
      </c>
      <c r="GL26">
        <v>1.020257</v>
      </c>
      <c r="GM26">
        <v>17.174289999999999</v>
      </c>
      <c r="GN26" s="1">
        <v>3.5178750000000002E-6</v>
      </c>
      <c r="GO26" s="1">
        <v>2.7018559999999999E-3</v>
      </c>
      <c r="GP26">
        <v>1.0202370000000001</v>
      </c>
      <c r="GQ26">
        <v>17.204129999999999</v>
      </c>
      <c r="GR26" s="1">
        <v>3.0982989999999998E-6</v>
      </c>
      <c r="GS26" s="1">
        <v>2.3801040000000001E-3</v>
      </c>
      <c r="GT26">
        <v>1.020203</v>
      </c>
      <c r="GU26">
        <v>17.160409999999999</v>
      </c>
      <c r="GV26" s="1">
        <v>2.712895E-6</v>
      </c>
      <c r="GW26" s="1">
        <v>2.0846390000000001E-3</v>
      </c>
      <c r="GX26">
        <v>1.020151</v>
      </c>
      <c r="GY26">
        <v>17.385860000000001</v>
      </c>
      <c r="GZ26" s="1">
        <v>2.3678489999999999E-6</v>
      </c>
      <c r="HA26" s="1">
        <v>1.819738E-3</v>
      </c>
      <c r="HB26">
        <v>1.020086</v>
      </c>
      <c r="HC26">
        <v>17.843910000000001</v>
      </c>
      <c r="HD26" s="1">
        <v>2.0680599999999999E-6</v>
      </c>
      <c r="HE26" s="1">
        <v>1.589469E-3</v>
      </c>
      <c r="HF26">
        <v>1.0200199999999999</v>
      </c>
      <c r="HG26">
        <v>18.029399999999999</v>
      </c>
      <c r="HH26" s="1">
        <v>1.8066969999999999E-6</v>
      </c>
      <c r="HI26" s="1">
        <v>1.3886809999999999E-3</v>
      </c>
      <c r="HJ26">
        <v>1.019971</v>
      </c>
      <c r="HK26">
        <v>17.714030000000001</v>
      </c>
      <c r="HL26" s="1">
        <v>1.580641E-6</v>
      </c>
      <c r="HM26" s="1">
        <v>1.215004E-3</v>
      </c>
      <c r="HN26">
        <v>1.0198970000000001</v>
      </c>
      <c r="HO26">
        <v>17.078040000000001</v>
      </c>
      <c r="HP26" s="1">
        <v>1.384323E-6</v>
      </c>
      <c r="HQ26" s="1">
        <v>1.0641089999999999E-3</v>
      </c>
      <c r="HR26">
        <v>1.019825</v>
      </c>
      <c r="HS26">
        <v>16.936800000000002</v>
      </c>
      <c r="HT26" s="1">
        <v>1.2144740000000001E-6</v>
      </c>
      <c r="HU26" s="1">
        <v>9.3364520000000005E-4</v>
      </c>
      <c r="HV26">
        <v>1.019763</v>
      </c>
      <c r="HW26">
        <v>16.970320000000001</v>
      </c>
      <c r="HX26" s="1">
        <v>1.067272E-6</v>
      </c>
      <c r="HY26" s="1">
        <v>8.2053979999999996E-4</v>
      </c>
      <c r="HZ26">
        <v>1.019693</v>
      </c>
      <c r="IA26">
        <v>17.26051</v>
      </c>
      <c r="IB26" s="1">
        <v>9.368334E-7</v>
      </c>
      <c r="IC26" s="1">
        <v>7.2033239999999999E-4</v>
      </c>
      <c r="ID26">
        <v>1.019606</v>
      </c>
      <c r="IE26">
        <v>17.71959</v>
      </c>
      <c r="IF26" s="1">
        <v>8.2280250000000005E-7</v>
      </c>
      <c r="IG26" s="1">
        <v>6.3267529999999996E-4</v>
      </c>
      <c r="IH26">
        <v>1.019536</v>
      </c>
      <c r="II26">
        <v>17.84262</v>
      </c>
      <c r="IJ26" s="1">
        <v>7.2353479999999996E-7</v>
      </c>
      <c r="IK26" s="1">
        <v>5.563737E-4</v>
      </c>
      <c r="IL26">
        <v>1.0194589999999999</v>
      </c>
      <c r="IM26">
        <v>17.768139999999999</v>
      </c>
      <c r="IN26" s="1">
        <v>6.3752989999999997E-7</v>
      </c>
      <c r="IO26" s="1">
        <v>4.9029759999999999E-4</v>
      </c>
      <c r="IP26">
        <v>1.0193890000000001</v>
      </c>
      <c r="IQ26">
        <v>17.458379999999998</v>
      </c>
      <c r="IR26" s="1">
        <v>5.6264939999999997E-7</v>
      </c>
      <c r="IS26" s="1">
        <v>4.3269450000000002E-4</v>
      </c>
      <c r="IT26">
        <v>1.019293</v>
      </c>
      <c r="IU26">
        <v>17.083739999999999</v>
      </c>
      <c r="IV26" s="1">
        <v>4.9766250000000004E-7</v>
      </c>
      <c r="IW26" s="1">
        <v>3.8276249999999999E-4</v>
      </c>
      <c r="IX26">
        <v>1.019215</v>
      </c>
      <c r="IY26">
        <v>17.087399999999999</v>
      </c>
      <c r="IZ26" s="1">
        <v>4.4004740000000002E-7</v>
      </c>
      <c r="JA26" s="1">
        <v>3.3848150000000002E-4</v>
      </c>
      <c r="JB26">
        <v>1.019158</v>
      </c>
      <c r="JC26">
        <v>17.149650000000001</v>
      </c>
      <c r="JD26" s="1">
        <v>3.910764E-7</v>
      </c>
      <c r="JE26" s="1">
        <v>3.007857E-4</v>
      </c>
      <c r="JF26">
        <v>1.0191110000000001</v>
      </c>
      <c r="JG26">
        <v>17.59216</v>
      </c>
      <c r="JH26" s="1">
        <v>3.501385E-7</v>
      </c>
      <c r="JI26" s="1">
        <v>2.692161E-4</v>
      </c>
      <c r="JJ26">
        <v>1.0190490000000001</v>
      </c>
      <c r="JK26">
        <v>18.036619999999999</v>
      </c>
      <c r="JL26" s="1">
        <v>3.1527009999999998E-7</v>
      </c>
      <c r="JM26" s="1">
        <v>2.4237170000000001E-4</v>
      </c>
      <c r="JN26">
        <v>1.0190030000000001</v>
      </c>
      <c r="JO26">
        <v>18.0807</v>
      </c>
      <c r="JP26" s="1">
        <v>2.845837E-7</v>
      </c>
      <c r="JQ26" s="1">
        <v>2.1878760000000001E-4</v>
      </c>
      <c r="JR26">
        <v>1.0189820000000001</v>
      </c>
      <c r="JS26">
        <v>17.879069999999999</v>
      </c>
      <c r="JT26" s="1">
        <v>2.5709069999999998E-7</v>
      </c>
      <c r="JU26" s="1">
        <v>1.976646E-4</v>
      </c>
      <c r="JV26">
        <v>1.01892</v>
      </c>
      <c r="JW26">
        <v>17.480340000000002</v>
      </c>
      <c r="JX26" s="1">
        <v>2.331086E-7</v>
      </c>
      <c r="JY26" s="1">
        <v>1.7920539999999999E-4</v>
      </c>
      <c r="JZ26">
        <v>1.018883</v>
      </c>
      <c r="KA26">
        <v>17.13232</v>
      </c>
      <c r="KB26" s="1">
        <v>2.115454E-7</v>
      </c>
      <c r="KC26" s="1">
        <v>1.626272E-4</v>
      </c>
      <c r="KD26">
        <v>1.018848</v>
      </c>
      <c r="KE26">
        <v>17.095050000000001</v>
      </c>
      <c r="KF26" s="1">
        <v>1.9230590000000001E-7</v>
      </c>
      <c r="KG26" s="1">
        <v>1.4784220000000001E-4</v>
      </c>
      <c r="KH26">
        <v>1.0187999999999999</v>
      </c>
      <c r="KI26">
        <v>17.14995</v>
      </c>
      <c r="KJ26" s="1">
        <v>1.7478130000000001E-7</v>
      </c>
      <c r="KK26" s="1">
        <v>1.343851E-4</v>
      </c>
      <c r="KL26">
        <v>1.01875</v>
      </c>
      <c r="KM26">
        <v>17.561250000000001</v>
      </c>
      <c r="KN26" s="1">
        <v>1.5891259999999999E-7</v>
      </c>
      <c r="KO26" s="1">
        <v>1.2220389999999999E-4</v>
      </c>
      <c r="KP26">
        <v>1.0186900000000001</v>
      </c>
      <c r="KQ26">
        <v>18.03876</v>
      </c>
      <c r="KR26" s="1">
        <v>1.443005E-7</v>
      </c>
      <c r="KS26" s="1">
        <v>1.10967E-4</v>
      </c>
      <c r="KT26">
        <v>1.018648</v>
      </c>
      <c r="KU26">
        <v>18.17023</v>
      </c>
      <c r="KV26" s="1">
        <v>1.3125199999999999E-7</v>
      </c>
      <c r="KW26" s="1">
        <v>1.00945E-4</v>
      </c>
      <c r="KX26">
        <v>1.018591</v>
      </c>
      <c r="KY26">
        <v>18.108000000000001</v>
      </c>
      <c r="KZ26" s="1">
        <v>1.1948610000000001E-7</v>
      </c>
      <c r="LA26" s="1">
        <v>9.1894009999999999E-5</v>
      </c>
      <c r="LB26">
        <v>1.0185409999999999</v>
      </c>
      <c r="LC26">
        <v>17.70589</v>
      </c>
      <c r="LD26" s="1">
        <v>1.08953E-7</v>
      </c>
      <c r="LE26" s="1">
        <v>8.378716E-5</v>
      </c>
      <c r="LF26">
        <v>1.018478</v>
      </c>
      <c r="LG26">
        <v>17.20712</v>
      </c>
      <c r="LH26" s="1">
        <v>9.9356719999999998E-8</v>
      </c>
      <c r="LI26" s="1">
        <v>7.6411949999999996E-5</v>
      </c>
      <c r="LJ26">
        <v>1.0184340000000001</v>
      </c>
      <c r="LK26">
        <v>17.096340000000001</v>
      </c>
      <c r="LL26" s="1">
        <v>9.0744970000000007E-8</v>
      </c>
      <c r="LM26" s="1">
        <v>6.9799830000000004E-5</v>
      </c>
      <c r="LN26">
        <v>1.018386</v>
      </c>
      <c r="LO26">
        <v>17.169440000000002</v>
      </c>
      <c r="LP26" s="1">
        <v>8.3009790000000006E-8</v>
      </c>
      <c r="LQ26" s="1">
        <v>6.3832219999999996E-5</v>
      </c>
      <c r="LR26">
        <v>1.0183660000000001</v>
      </c>
      <c r="LS26">
        <v>17.765170000000001</v>
      </c>
      <c r="LT26" s="1">
        <v>7.6797999999999997E-8</v>
      </c>
      <c r="LU26" s="1">
        <v>5.904179E-5</v>
      </c>
      <c r="LV26">
        <v>1.018319</v>
      </c>
      <c r="LW26">
        <v>18.319949999999999</v>
      </c>
      <c r="LX26" s="1">
        <v>7.1297390000000005E-8</v>
      </c>
      <c r="LY26" s="1">
        <v>5.4798459999999998E-5</v>
      </c>
      <c r="LZ26">
        <v>1.0182990000000001</v>
      </c>
      <c r="MA26">
        <v>18.411529999999999</v>
      </c>
      <c r="MB26" s="1">
        <v>6.6174149999999996E-8</v>
      </c>
      <c r="MC26" s="1">
        <v>5.0868400000000002E-5</v>
      </c>
      <c r="MD26">
        <v>1.0182690000000001</v>
      </c>
      <c r="ME26">
        <v>18.332190000000001</v>
      </c>
      <c r="MF26" s="1">
        <v>6.1496790000000004E-8</v>
      </c>
      <c r="MG26" s="1">
        <v>4.7277860000000001E-5</v>
      </c>
      <c r="MH26">
        <v>1.0182610000000001</v>
      </c>
      <c r="MI26">
        <v>17.926169999999999</v>
      </c>
      <c r="MJ26" s="1">
        <v>5.7315199999999998E-8</v>
      </c>
      <c r="MK26" s="1">
        <v>4.4056820000000003E-5</v>
      </c>
      <c r="ML26">
        <v>1.018214</v>
      </c>
      <c r="MM26">
        <v>17.387899999999998</v>
      </c>
      <c r="MN26" s="1">
        <v>5.3472249999999998E-8</v>
      </c>
      <c r="MO26" s="1">
        <v>4.1096100000000001E-5</v>
      </c>
      <c r="MP26">
        <v>1.0181750000000001</v>
      </c>
      <c r="MQ26">
        <v>17.273</v>
      </c>
      <c r="MR26" s="1">
        <v>4.9865740000000001E-8</v>
      </c>
      <c r="MS26" s="1">
        <v>3.8328570000000002E-5</v>
      </c>
      <c r="MT26">
        <v>1.018165</v>
      </c>
      <c r="MU26">
        <v>17.19781</v>
      </c>
      <c r="MV26" s="1">
        <v>4.6558530000000003E-8</v>
      </c>
      <c r="MW26" s="1">
        <v>3.5785509999999999E-5</v>
      </c>
      <c r="MX26">
        <v>1.0181340000000001</v>
      </c>
      <c r="MY26">
        <v>17.25104</v>
      </c>
      <c r="MZ26" s="1">
        <v>4.3403299999999998E-8</v>
      </c>
      <c r="NA26" s="1">
        <v>3.3370149999999998E-5</v>
      </c>
      <c r="NB26">
        <v>1.0181070000000001</v>
      </c>
      <c r="NC26">
        <v>17.536619999999999</v>
      </c>
      <c r="ND26" s="1">
        <v>4.0439640000000001E-8</v>
      </c>
      <c r="NE26" s="1">
        <v>3.1090570000000001E-5</v>
      </c>
      <c r="NF26">
        <v>1.0180640000000001</v>
      </c>
      <c r="NG26">
        <v>17.993480000000002</v>
      </c>
      <c r="NH26" s="1">
        <v>3.771424E-8</v>
      </c>
      <c r="NI26" s="1">
        <v>2.9000200000000001E-5</v>
      </c>
      <c r="NJ26">
        <v>1.018032</v>
      </c>
      <c r="NK26">
        <v>17.909030000000001</v>
      </c>
      <c r="NL26" s="1">
        <v>3.5219760000000003E-8</v>
      </c>
      <c r="NM26" s="1">
        <v>2.707939E-5</v>
      </c>
      <c r="NN26">
        <v>1.0179990000000001</v>
      </c>
      <c r="NO26">
        <v>17.472290000000001</v>
      </c>
      <c r="NP26" s="1">
        <v>3.2912160000000002E-8</v>
      </c>
      <c r="NQ26" s="1">
        <v>2.530235E-5</v>
      </c>
      <c r="NR26">
        <v>1.0179670000000001</v>
      </c>
      <c r="NS26">
        <v>17.265329999999999</v>
      </c>
      <c r="NT26" s="1">
        <v>3.0751819999999999E-8</v>
      </c>
      <c r="NU26" s="1">
        <v>2.3642760000000001E-5</v>
      </c>
      <c r="NV26">
        <v>1.017941</v>
      </c>
      <c r="NW26">
        <v>17.226140000000001</v>
      </c>
      <c r="NX26" s="1">
        <v>2.874691E-8</v>
      </c>
      <c r="NY26" s="1">
        <v>2.2099659999999998E-5</v>
      </c>
      <c r="NZ26">
        <v>1.0179149999999999</v>
      </c>
      <c r="OA26">
        <v>17.198689999999999</v>
      </c>
      <c r="OB26" s="1">
        <v>2.6916139999999999E-8</v>
      </c>
      <c r="OC26" s="1">
        <v>2.068923E-5</v>
      </c>
      <c r="OD26">
        <v>1.017868</v>
      </c>
      <c r="OE26">
        <v>17.5716</v>
      </c>
      <c r="OF26" s="1">
        <v>2.5161180000000001E-8</v>
      </c>
      <c r="OG26" s="1">
        <v>1.934585E-5</v>
      </c>
      <c r="OH26">
        <v>1.0178430000000001</v>
      </c>
      <c r="OI26">
        <v>18.116949999999999</v>
      </c>
      <c r="OJ26" s="1">
        <v>2.3575310000000001E-8</v>
      </c>
      <c r="OK26" s="1">
        <v>1.8124879999999998E-5</v>
      </c>
    </row>
    <row r="27" spans="1:401" x14ac:dyDescent="0.35">
      <c r="A27">
        <v>30</v>
      </c>
      <c r="B27" t="s">
        <v>4</v>
      </c>
      <c r="C27" t="s">
        <v>24</v>
      </c>
      <c r="D27" t="s">
        <v>32</v>
      </c>
      <c r="E27">
        <v>829.80579999999998</v>
      </c>
      <c r="F27">
        <v>1.086781</v>
      </c>
      <c r="G27">
        <v>16.791599999999999</v>
      </c>
      <c r="H27">
        <v>1.345129</v>
      </c>
      <c r="I27">
        <v>1419.5740000000001</v>
      </c>
      <c r="J27">
        <v>1.086765</v>
      </c>
      <c r="K27">
        <v>16.806560000000001</v>
      </c>
      <c r="L27">
        <v>1.25562E-2</v>
      </c>
      <c r="M27">
        <v>9.6822689999999998</v>
      </c>
      <c r="N27">
        <v>1.086746</v>
      </c>
      <c r="O27">
        <v>16.842960000000001</v>
      </c>
      <c r="P27" s="1">
        <v>9.1422799999999992E-3</v>
      </c>
      <c r="Q27">
        <v>6.704898</v>
      </c>
      <c r="R27">
        <v>1.086754</v>
      </c>
      <c r="S27">
        <v>16.775089999999999</v>
      </c>
      <c r="T27" s="1">
        <v>7.3710879999999996E-3</v>
      </c>
      <c r="U27">
        <v>5.4050339999999997</v>
      </c>
      <c r="V27">
        <v>1.0867849999999999</v>
      </c>
      <c r="W27">
        <v>16.884530000000002</v>
      </c>
      <c r="X27" s="1">
        <v>5.9610130000000002E-3</v>
      </c>
      <c r="Y27">
        <v>4.3708590000000003</v>
      </c>
      <c r="Z27">
        <v>1.086794</v>
      </c>
      <c r="AA27">
        <v>16.893999999999998</v>
      </c>
      <c r="AB27" s="1">
        <v>4.8313260000000004E-3</v>
      </c>
      <c r="AC27">
        <v>3.542459</v>
      </c>
      <c r="AD27">
        <v>1.086816</v>
      </c>
      <c r="AE27">
        <v>16.783650000000002</v>
      </c>
      <c r="AF27" s="1">
        <v>3.9248180000000001E-3</v>
      </c>
      <c r="AG27">
        <v>2.8775659999999998</v>
      </c>
      <c r="AH27">
        <v>1.0868420000000001</v>
      </c>
      <c r="AI27">
        <v>16.782060000000001</v>
      </c>
      <c r="AJ27" s="1">
        <v>3.1923400000000001E-3</v>
      </c>
      <c r="AK27">
        <v>2.3405559999999999</v>
      </c>
      <c r="AL27">
        <v>1.0868500000000001</v>
      </c>
      <c r="AM27">
        <v>16.856089999999998</v>
      </c>
      <c r="AN27" s="1">
        <v>2.598052E-3</v>
      </c>
      <c r="AO27">
        <v>1.9049389999999999</v>
      </c>
      <c r="AP27">
        <v>1.0868329999999999</v>
      </c>
      <c r="AQ27">
        <v>17.283059999999999</v>
      </c>
      <c r="AR27" s="1">
        <v>2.1140569999999999E-3</v>
      </c>
      <c r="AS27">
        <v>1.550227</v>
      </c>
      <c r="AT27">
        <v>1.0868340000000001</v>
      </c>
      <c r="AU27">
        <v>17.789459999999998</v>
      </c>
      <c r="AV27" s="1">
        <v>1.719075E-3</v>
      </c>
      <c r="AW27">
        <v>1.2605770000000001</v>
      </c>
      <c r="AX27">
        <v>1.0867929999999999</v>
      </c>
      <c r="AY27">
        <v>17.84525</v>
      </c>
      <c r="AZ27" s="1">
        <v>1.3995940000000001E-3</v>
      </c>
      <c r="BA27">
        <v>1.0263370000000001</v>
      </c>
      <c r="BB27">
        <v>1.0867899999999999</v>
      </c>
      <c r="BC27">
        <v>17.68451</v>
      </c>
      <c r="BD27" s="1">
        <v>1.140348E-3</v>
      </c>
      <c r="BE27">
        <v>0.83628769999999997</v>
      </c>
      <c r="BF27">
        <v>1.08677</v>
      </c>
      <c r="BG27">
        <v>17.310780000000001</v>
      </c>
      <c r="BH27" s="1">
        <v>9.3016690000000005E-4</v>
      </c>
      <c r="BI27">
        <v>0.68214039999999998</v>
      </c>
      <c r="BJ27">
        <v>1.0867640000000001</v>
      </c>
      <c r="BK27">
        <v>16.851209999999998</v>
      </c>
      <c r="BL27" s="1">
        <v>7.5952490000000001E-4</v>
      </c>
      <c r="BM27">
        <v>0.55700059999999996</v>
      </c>
      <c r="BN27">
        <v>1.0867329999999999</v>
      </c>
      <c r="BO27">
        <v>16.704370000000001</v>
      </c>
      <c r="BP27" s="1">
        <v>6.2092690000000003E-4</v>
      </c>
      <c r="BQ27">
        <v>0.45533580000000001</v>
      </c>
      <c r="BR27">
        <v>1.086678</v>
      </c>
      <c r="BS27">
        <v>16.73123</v>
      </c>
      <c r="BT27" s="1">
        <v>5.0740810000000003E-4</v>
      </c>
      <c r="BU27">
        <v>0.3721756</v>
      </c>
      <c r="BV27">
        <v>1.086589</v>
      </c>
      <c r="BW27">
        <v>17.03341</v>
      </c>
      <c r="BX27" s="1">
        <v>4.1292899999999998E-4</v>
      </c>
      <c r="BY27">
        <v>0.30293350000000002</v>
      </c>
      <c r="BZ27">
        <v>1.086484</v>
      </c>
      <c r="CA27">
        <v>17.507660000000001</v>
      </c>
      <c r="CB27" s="1">
        <v>3.353284E-4</v>
      </c>
      <c r="CC27">
        <v>0.2460638</v>
      </c>
      <c r="CD27">
        <v>1.0863560000000001</v>
      </c>
      <c r="CE27">
        <v>17.66695</v>
      </c>
      <c r="CF27" s="1">
        <v>2.7254550000000002E-4</v>
      </c>
      <c r="CG27">
        <v>0.1999976</v>
      </c>
      <c r="CH27">
        <v>1.0862179999999999</v>
      </c>
      <c r="CI27">
        <v>17.58521</v>
      </c>
      <c r="CJ27" s="1">
        <v>2.2205799999999999E-4</v>
      </c>
      <c r="CK27">
        <v>0.16296369999999999</v>
      </c>
      <c r="CL27">
        <v>1.086071</v>
      </c>
      <c r="CM27">
        <v>17.367570000000001</v>
      </c>
      <c r="CN27" s="1">
        <v>1.813846E-4</v>
      </c>
      <c r="CO27">
        <v>0.1331077</v>
      </c>
      <c r="CP27">
        <v>1.0859369999999999</v>
      </c>
      <c r="CQ27">
        <v>16.886109999999999</v>
      </c>
      <c r="CR27" s="1">
        <v>1.4856649999999999E-4</v>
      </c>
      <c r="CS27">
        <v>0.1090291</v>
      </c>
      <c r="CT27">
        <v>1.085799</v>
      </c>
      <c r="CU27">
        <v>16.748609999999999</v>
      </c>
      <c r="CV27" s="1">
        <v>1.216661E-4</v>
      </c>
      <c r="CW27" s="1">
        <v>8.9310580000000001E-2</v>
      </c>
      <c r="CX27">
        <v>1.085685</v>
      </c>
      <c r="CY27">
        <v>16.83999</v>
      </c>
      <c r="CZ27" s="1">
        <v>9.9744490000000006E-5</v>
      </c>
      <c r="DA27" s="1">
        <v>7.3204909999999998E-2</v>
      </c>
      <c r="DB27">
        <v>1.0855729999999999</v>
      </c>
      <c r="DC27">
        <v>17.343820000000001</v>
      </c>
      <c r="DD27" s="1">
        <v>8.2450139999999995E-5</v>
      </c>
      <c r="DE27" s="1">
        <v>6.050262E-2</v>
      </c>
      <c r="DF27">
        <v>1.0854710000000001</v>
      </c>
      <c r="DG27">
        <v>17.881180000000001</v>
      </c>
      <c r="DH27" s="1">
        <v>6.8594430000000004E-5</v>
      </c>
      <c r="DI27" s="1">
        <v>5.0328629999999999E-2</v>
      </c>
      <c r="DJ27">
        <v>1.085386</v>
      </c>
      <c r="DK27">
        <v>18.034749999999999</v>
      </c>
      <c r="DL27" s="1">
        <v>5.72982E-5</v>
      </c>
      <c r="DM27" s="1">
        <v>4.2037110000000003E-2</v>
      </c>
      <c r="DN27">
        <v>1.085302</v>
      </c>
      <c r="DO27">
        <v>17.97775</v>
      </c>
      <c r="DP27" s="1">
        <v>4.808406E-5</v>
      </c>
      <c r="DQ27" s="1">
        <v>3.5274609999999998E-2</v>
      </c>
      <c r="DR27">
        <v>1.085186</v>
      </c>
      <c r="DS27">
        <v>17.47241</v>
      </c>
      <c r="DT27" s="1">
        <v>4.0509159999999999E-5</v>
      </c>
      <c r="DU27" s="1">
        <v>2.971296E-2</v>
      </c>
      <c r="DV27">
        <v>1.0851139999999999</v>
      </c>
      <c r="DW27">
        <v>16.874289999999998</v>
      </c>
      <c r="DX27" s="1">
        <v>3.4254980000000002E-5</v>
      </c>
      <c r="DY27" s="1">
        <v>2.5126989999999998E-2</v>
      </c>
      <c r="DZ27">
        <v>1.0850010000000001</v>
      </c>
      <c r="EA27">
        <v>16.743670000000002</v>
      </c>
      <c r="EB27" s="1">
        <v>2.9052120000000001E-5</v>
      </c>
      <c r="EC27" s="1">
        <v>2.130787E-2</v>
      </c>
      <c r="ED27">
        <v>1.084948</v>
      </c>
      <c r="EE27">
        <v>16.822179999999999</v>
      </c>
      <c r="EF27" s="1">
        <v>2.4774799999999999E-5</v>
      </c>
      <c r="EG27" s="1">
        <v>1.816454E-2</v>
      </c>
      <c r="EH27">
        <v>1.0849120000000001</v>
      </c>
      <c r="EI27">
        <v>17.250789999999999</v>
      </c>
      <c r="EJ27" s="1">
        <v>2.1417729999999999E-5</v>
      </c>
      <c r="EK27" s="1">
        <v>1.5696419999999999E-2</v>
      </c>
      <c r="EL27">
        <v>1.084921</v>
      </c>
      <c r="EM27">
        <v>17.84646</v>
      </c>
      <c r="EN27" s="1">
        <v>1.8682339999999998E-5</v>
      </c>
      <c r="EO27">
        <v>1.3687100000000001E-2</v>
      </c>
      <c r="EP27">
        <v>1.0849329999999999</v>
      </c>
      <c r="EQ27">
        <v>18.11318</v>
      </c>
      <c r="ER27" s="1">
        <v>1.6363170000000001E-5</v>
      </c>
      <c r="ES27" s="1">
        <v>1.1986689999999999E-2</v>
      </c>
      <c r="ET27">
        <v>1.0849279999999999</v>
      </c>
      <c r="EU27">
        <v>18.058029999999999</v>
      </c>
      <c r="EV27" s="1">
        <v>1.436756E-5</v>
      </c>
      <c r="EW27" s="1">
        <v>1.0523950000000001E-2</v>
      </c>
      <c r="EX27">
        <v>1.0849340000000001</v>
      </c>
      <c r="EY27">
        <v>17.568539999999999</v>
      </c>
      <c r="EZ27" s="1">
        <v>1.263011E-5</v>
      </c>
      <c r="FA27" s="1">
        <v>9.2520680000000004E-3</v>
      </c>
      <c r="FB27">
        <v>1.0849420000000001</v>
      </c>
      <c r="FC27">
        <v>16.936990000000002</v>
      </c>
      <c r="FD27" s="1">
        <v>1.1124850000000001E-5</v>
      </c>
      <c r="FE27" s="1">
        <v>8.1486470000000002E-3</v>
      </c>
      <c r="FF27">
        <v>1.0849519999999999</v>
      </c>
      <c r="FG27">
        <v>16.775310000000001</v>
      </c>
      <c r="FH27" s="1">
        <v>9.7939040000000005E-6</v>
      </c>
      <c r="FI27" s="1">
        <v>7.1734440000000002E-3</v>
      </c>
      <c r="FJ27">
        <v>1.0849519999999999</v>
      </c>
      <c r="FK27">
        <v>16.87771</v>
      </c>
      <c r="FL27" s="1">
        <v>8.6341980000000006E-6</v>
      </c>
      <c r="FM27" s="1">
        <v>6.3244140000000004E-3</v>
      </c>
      <c r="FN27">
        <v>1.0849420000000001</v>
      </c>
      <c r="FO27">
        <v>17.310510000000001</v>
      </c>
      <c r="FP27" s="1">
        <v>7.6011190000000003E-6</v>
      </c>
      <c r="FQ27" s="1">
        <v>5.5682570000000001E-3</v>
      </c>
      <c r="FR27">
        <v>1.084935</v>
      </c>
      <c r="FS27">
        <v>17.797509999999999</v>
      </c>
      <c r="FT27" s="1">
        <v>6.690717E-6</v>
      </c>
      <c r="FU27">
        <v>4.9014000000000002E-3</v>
      </c>
      <c r="FV27">
        <v>1.084948</v>
      </c>
      <c r="FW27">
        <v>17.74286</v>
      </c>
      <c r="FX27" s="1">
        <v>5.8913849999999998E-6</v>
      </c>
      <c r="FY27" s="1">
        <v>4.3159180000000002E-3</v>
      </c>
      <c r="FZ27">
        <v>1.0849329999999999</v>
      </c>
      <c r="GA27">
        <v>17.577190000000002</v>
      </c>
      <c r="GB27" s="1">
        <v>5.1897630000000003E-6</v>
      </c>
      <c r="GC27" s="1">
        <v>3.8022059999999998E-3</v>
      </c>
      <c r="GD27">
        <v>1.084919</v>
      </c>
      <c r="GE27">
        <v>17.27854</v>
      </c>
      <c r="GF27" s="1">
        <v>4.5724880000000004E-6</v>
      </c>
      <c r="GG27" s="1">
        <v>3.3500800000000001E-3</v>
      </c>
      <c r="GH27">
        <v>1.084905</v>
      </c>
      <c r="GI27">
        <v>17.136220000000002</v>
      </c>
      <c r="GJ27" s="1">
        <v>4.0305459999999998E-6</v>
      </c>
      <c r="GK27" s="1">
        <v>2.95305E-3</v>
      </c>
      <c r="GL27">
        <v>1.0849070000000001</v>
      </c>
      <c r="GM27">
        <v>17.189309999999999</v>
      </c>
      <c r="GN27" s="1">
        <v>3.554705E-6</v>
      </c>
      <c r="GO27" s="1">
        <v>2.6045259999999998E-3</v>
      </c>
      <c r="GP27">
        <v>1.084891</v>
      </c>
      <c r="GQ27">
        <v>17.221990000000002</v>
      </c>
      <c r="GR27" s="1">
        <v>3.1316300000000002E-6</v>
      </c>
      <c r="GS27" s="1">
        <v>2.2950319999999998E-3</v>
      </c>
      <c r="GT27">
        <v>1.0848530000000001</v>
      </c>
      <c r="GU27">
        <v>17.18046</v>
      </c>
      <c r="GV27" s="1">
        <v>2.7432369999999998E-6</v>
      </c>
      <c r="GW27" s="1">
        <v>2.0110179999999998E-3</v>
      </c>
      <c r="GX27">
        <v>1.0847880000000001</v>
      </c>
      <c r="GY27">
        <v>17.398759999999999</v>
      </c>
      <c r="GZ27" s="1">
        <v>2.3944400000000002E-6</v>
      </c>
      <c r="HA27" s="1">
        <v>1.7556360000000001E-3</v>
      </c>
      <c r="HB27">
        <v>1.0847340000000001</v>
      </c>
      <c r="HC27">
        <v>17.869579999999999</v>
      </c>
      <c r="HD27" s="1">
        <v>2.0913120000000001E-6</v>
      </c>
      <c r="HE27" s="1">
        <v>1.53348E-3</v>
      </c>
      <c r="HF27">
        <v>1.0846469999999999</v>
      </c>
      <c r="HG27">
        <v>18.079440000000002</v>
      </c>
      <c r="HH27" s="1">
        <v>1.826823E-6</v>
      </c>
      <c r="HI27" s="1">
        <v>1.339631E-3</v>
      </c>
      <c r="HJ27">
        <v>1.0846039999999999</v>
      </c>
      <c r="HK27">
        <v>17.772500000000001</v>
      </c>
      <c r="HL27" s="1">
        <v>1.5981439999999999E-6</v>
      </c>
      <c r="HM27" s="1">
        <v>1.171991E-3</v>
      </c>
      <c r="HN27">
        <v>1.0845320000000001</v>
      </c>
      <c r="HO27">
        <v>17.12397</v>
      </c>
      <c r="HP27" s="1">
        <v>1.399381E-6</v>
      </c>
      <c r="HQ27" s="1">
        <v>1.026232E-3</v>
      </c>
      <c r="HR27">
        <v>1.084476</v>
      </c>
      <c r="HS27">
        <v>16.94173</v>
      </c>
      <c r="HT27" s="1">
        <v>1.227627E-6</v>
      </c>
      <c r="HU27" s="1">
        <v>9.0034499999999999E-4</v>
      </c>
      <c r="HV27">
        <v>1.084395</v>
      </c>
      <c r="HW27">
        <v>16.97561</v>
      </c>
      <c r="HX27" s="1">
        <v>1.078732E-6</v>
      </c>
      <c r="HY27" s="1">
        <v>7.9118829999999995E-4</v>
      </c>
      <c r="HZ27">
        <v>1.0843259999999999</v>
      </c>
      <c r="IA27">
        <v>17.26437</v>
      </c>
      <c r="IB27" s="1">
        <v>9.4693559999999996E-7</v>
      </c>
      <c r="IC27" s="1">
        <v>6.9461930000000005E-4</v>
      </c>
      <c r="ID27">
        <v>1.0842579999999999</v>
      </c>
      <c r="IE27">
        <v>17.737919999999999</v>
      </c>
      <c r="IF27" s="1">
        <v>8.3154219999999998E-7</v>
      </c>
      <c r="IG27" s="1">
        <v>6.0998240000000004E-4</v>
      </c>
      <c r="IH27">
        <v>1.0841719999999999</v>
      </c>
      <c r="II27">
        <v>17.885860000000001</v>
      </c>
      <c r="IJ27" s="1">
        <v>7.3113860000000002E-7</v>
      </c>
      <c r="IK27" s="1">
        <v>5.3636869999999998E-4</v>
      </c>
      <c r="IL27">
        <v>1.0840959999999999</v>
      </c>
      <c r="IM27">
        <v>17.81635</v>
      </c>
      <c r="IN27" s="1">
        <v>6.4420579999999998E-7</v>
      </c>
      <c r="IO27" s="1">
        <v>4.726385E-4</v>
      </c>
      <c r="IP27">
        <v>1.084004</v>
      </c>
      <c r="IQ27">
        <v>17.502700000000001</v>
      </c>
      <c r="IR27" s="1">
        <v>5.6838730000000002E-7</v>
      </c>
      <c r="IS27" s="1">
        <v>4.1700379999999999E-4</v>
      </c>
      <c r="IT27">
        <v>1.083925</v>
      </c>
      <c r="IU27">
        <v>17.112819999999999</v>
      </c>
      <c r="IV27" s="1">
        <v>5.0274509999999999E-7</v>
      </c>
      <c r="IW27" s="1">
        <v>3.688734E-4</v>
      </c>
      <c r="IX27">
        <v>1.0838490000000001</v>
      </c>
      <c r="IY27">
        <v>17.094940000000001</v>
      </c>
      <c r="IZ27" s="1">
        <v>4.445161E-7</v>
      </c>
      <c r="JA27" s="1">
        <v>3.2619229999999999E-4</v>
      </c>
      <c r="JB27">
        <v>1.083772</v>
      </c>
      <c r="JC27">
        <v>17.16273</v>
      </c>
      <c r="JD27" s="1">
        <v>3.9486269999999998E-7</v>
      </c>
      <c r="JE27" s="1">
        <v>2.8971450000000001E-4</v>
      </c>
      <c r="JF27">
        <v>1.083723</v>
      </c>
      <c r="JG27">
        <v>17.598590000000002</v>
      </c>
      <c r="JH27" s="1">
        <v>3.5326490000000001E-7</v>
      </c>
      <c r="JI27" s="1">
        <v>2.5911970000000001E-4</v>
      </c>
      <c r="JJ27">
        <v>1.0836809999999999</v>
      </c>
      <c r="JK27">
        <v>18.073640000000001</v>
      </c>
      <c r="JL27" s="1">
        <v>3.1794510000000002E-7</v>
      </c>
      <c r="JM27" s="1">
        <v>2.3317389999999999E-4</v>
      </c>
      <c r="JN27">
        <v>1.0836349999999999</v>
      </c>
      <c r="JO27">
        <v>18.138480000000001</v>
      </c>
      <c r="JP27" s="1">
        <v>2.8694889999999999E-7</v>
      </c>
      <c r="JQ27" s="1">
        <v>2.1043409999999999E-4</v>
      </c>
      <c r="JR27">
        <v>1.0835699999999999</v>
      </c>
      <c r="JS27">
        <v>17.934000000000001</v>
      </c>
      <c r="JT27" s="1">
        <v>2.5923960000000002E-7</v>
      </c>
      <c r="JU27" s="1">
        <v>1.901304E-4</v>
      </c>
      <c r="JV27">
        <v>1.0835509999999999</v>
      </c>
      <c r="JW27">
        <v>17.527979999999999</v>
      </c>
      <c r="JX27" s="1">
        <v>2.3496259999999999E-7</v>
      </c>
      <c r="JY27" s="1">
        <v>1.723037E-4</v>
      </c>
      <c r="JZ27">
        <v>1.083494</v>
      </c>
      <c r="KA27">
        <v>17.162279999999999</v>
      </c>
      <c r="KB27" s="1">
        <v>2.13201E-7</v>
      </c>
      <c r="KC27" s="1">
        <v>1.563414E-4</v>
      </c>
      <c r="KD27">
        <v>1.0834550000000001</v>
      </c>
      <c r="KE27">
        <v>17.10275</v>
      </c>
      <c r="KF27" s="1">
        <v>1.9380219999999999E-7</v>
      </c>
      <c r="KG27" s="1">
        <v>1.421265E-4</v>
      </c>
      <c r="KH27">
        <v>1.08341</v>
      </c>
      <c r="KI27">
        <v>17.160820000000001</v>
      </c>
      <c r="KJ27" s="1">
        <v>1.7615279999999999E-7</v>
      </c>
      <c r="KK27" s="1">
        <v>1.29197E-4</v>
      </c>
      <c r="KL27">
        <v>1.0833660000000001</v>
      </c>
      <c r="KM27">
        <v>17.567810000000001</v>
      </c>
      <c r="KN27" s="1">
        <v>1.601826E-7</v>
      </c>
      <c r="KO27" s="1">
        <v>1.174973E-4</v>
      </c>
      <c r="KP27">
        <v>1.0833060000000001</v>
      </c>
      <c r="KQ27">
        <v>18.071539999999999</v>
      </c>
      <c r="KR27" s="1">
        <v>1.4543919999999999E-7</v>
      </c>
      <c r="KS27" s="1">
        <v>1.066844E-4</v>
      </c>
      <c r="KT27">
        <v>1.083259</v>
      </c>
      <c r="KU27">
        <v>18.22503</v>
      </c>
      <c r="KV27" s="1">
        <v>1.3229719999999999E-7</v>
      </c>
      <c r="KW27" s="1">
        <v>9.7052600000000007E-5</v>
      </c>
      <c r="KX27">
        <v>1.0832040000000001</v>
      </c>
      <c r="KY27">
        <v>18.167580000000001</v>
      </c>
      <c r="KZ27" s="1">
        <v>1.2041829999999999E-7</v>
      </c>
      <c r="LA27" s="1">
        <v>8.8337940000000003E-5</v>
      </c>
      <c r="LB27">
        <v>1.0831569999999999</v>
      </c>
      <c r="LC27">
        <v>17.764040000000001</v>
      </c>
      <c r="LD27" s="1">
        <v>1.097742E-7</v>
      </c>
      <c r="LE27" s="1">
        <v>8.0524570000000003E-5</v>
      </c>
      <c r="LF27">
        <v>1.0831109999999999</v>
      </c>
      <c r="LG27">
        <v>17.24532</v>
      </c>
      <c r="LH27" s="1">
        <v>1.001039E-7</v>
      </c>
      <c r="LI27" s="1">
        <v>7.3434440000000006E-5</v>
      </c>
      <c r="LJ27">
        <v>1.083046</v>
      </c>
      <c r="LK27">
        <v>17.106159999999999</v>
      </c>
      <c r="LL27" s="1">
        <v>9.1440829999999997E-8</v>
      </c>
      <c r="LM27" s="1">
        <v>6.7085129999999994E-5</v>
      </c>
      <c r="LN27">
        <v>1.083</v>
      </c>
      <c r="LO27">
        <v>17.179459999999999</v>
      </c>
      <c r="LP27" s="1">
        <v>8.3595669999999997E-8</v>
      </c>
      <c r="LQ27" s="1">
        <v>6.1319539999999997E-5</v>
      </c>
      <c r="LR27">
        <v>1.0829599999999999</v>
      </c>
      <c r="LS27">
        <v>17.768160000000002</v>
      </c>
      <c r="LT27" s="1">
        <v>7.7292819999999998E-8</v>
      </c>
      <c r="LU27" s="1">
        <v>5.6677790000000001E-5</v>
      </c>
      <c r="LV27">
        <v>1.0829260000000001</v>
      </c>
      <c r="LW27">
        <v>18.363320000000002</v>
      </c>
      <c r="LX27" s="1">
        <v>7.1713939999999997E-8</v>
      </c>
      <c r="LY27" s="1">
        <v>5.2573730000000003E-5</v>
      </c>
      <c r="LZ27">
        <v>1.0829070000000001</v>
      </c>
      <c r="MA27">
        <v>18.478480000000001</v>
      </c>
      <c r="MB27" s="1">
        <v>6.6576330000000006E-8</v>
      </c>
      <c r="MC27" s="1">
        <v>4.881472E-5</v>
      </c>
      <c r="MD27">
        <v>1.0828800000000001</v>
      </c>
      <c r="ME27">
        <v>18.400459999999999</v>
      </c>
      <c r="MF27" s="1">
        <v>6.1878409999999998E-8</v>
      </c>
      <c r="MG27" s="1">
        <v>4.5373990000000002E-5</v>
      </c>
      <c r="MH27">
        <v>1.082856</v>
      </c>
      <c r="MI27">
        <v>17.992730000000002</v>
      </c>
      <c r="MJ27" s="1">
        <v>5.7648879999999997E-8</v>
      </c>
      <c r="MK27" s="1">
        <v>4.2265660000000001E-5</v>
      </c>
      <c r="ML27">
        <v>1.082827</v>
      </c>
      <c r="MM27">
        <v>17.436060000000001</v>
      </c>
      <c r="MN27" s="1">
        <v>5.3763330000000002E-8</v>
      </c>
      <c r="MO27" s="1">
        <v>3.9409470000000001E-5</v>
      </c>
      <c r="MP27">
        <v>1.0827830000000001</v>
      </c>
      <c r="MQ27">
        <v>17.288350000000001</v>
      </c>
      <c r="MR27" s="1">
        <v>5.0143879999999997E-8</v>
      </c>
      <c r="MS27" s="1">
        <v>3.6760110000000001E-5</v>
      </c>
      <c r="MT27">
        <v>1.082778</v>
      </c>
      <c r="MU27">
        <v>17.213789999999999</v>
      </c>
      <c r="MV27" s="1">
        <v>4.6815289999999999E-8</v>
      </c>
      <c r="MW27" s="1">
        <v>3.4319619999999997E-5</v>
      </c>
      <c r="MX27">
        <v>1.0827279999999999</v>
      </c>
      <c r="MY27">
        <v>17.260439999999999</v>
      </c>
      <c r="MZ27" s="1">
        <v>4.3663039999999998E-8</v>
      </c>
      <c r="NA27" s="1">
        <v>3.201756E-5</v>
      </c>
      <c r="NB27">
        <v>1.0827020000000001</v>
      </c>
      <c r="NC27">
        <v>17.548870000000001</v>
      </c>
      <c r="ND27" s="1">
        <v>4.0678020000000002E-8</v>
      </c>
      <c r="NE27" s="1">
        <v>2.9828229999999999E-5</v>
      </c>
      <c r="NF27">
        <v>1.082654</v>
      </c>
      <c r="NG27">
        <v>18.015509999999999</v>
      </c>
      <c r="NH27" s="1">
        <v>3.794446E-8</v>
      </c>
      <c r="NI27" s="1">
        <v>2.78288E-5</v>
      </c>
      <c r="NJ27">
        <v>1.082627</v>
      </c>
      <c r="NK27">
        <v>17.964510000000001</v>
      </c>
      <c r="NL27" s="1">
        <v>3.5425339999999997E-8</v>
      </c>
      <c r="NM27" s="1">
        <v>2.5978639999999998E-5</v>
      </c>
      <c r="NN27">
        <v>1.0825940000000001</v>
      </c>
      <c r="NO27">
        <v>17.51735</v>
      </c>
      <c r="NP27" s="1">
        <v>3.3095440000000001E-8</v>
      </c>
      <c r="NQ27" s="1">
        <v>2.426802E-5</v>
      </c>
      <c r="NR27">
        <v>1.08256</v>
      </c>
      <c r="NS27">
        <v>17.286090000000002</v>
      </c>
      <c r="NT27" s="1">
        <v>3.0922930000000003E-8</v>
      </c>
      <c r="NU27" s="1">
        <v>2.2676069999999999E-5</v>
      </c>
      <c r="NV27">
        <v>1.082535</v>
      </c>
      <c r="NW27">
        <v>17.238700000000001</v>
      </c>
      <c r="NX27" s="1">
        <v>2.8902410000000001E-8</v>
      </c>
      <c r="NY27" s="1">
        <v>2.1192369999999998E-5</v>
      </c>
      <c r="NZ27">
        <v>1.082511</v>
      </c>
      <c r="OA27">
        <v>17.211410000000001</v>
      </c>
      <c r="OB27" s="1">
        <v>2.7052700000000001E-8</v>
      </c>
      <c r="OC27" s="1">
        <v>1.9833280000000001E-5</v>
      </c>
      <c r="OD27">
        <v>1.0824579999999999</v>
      </c>
      <c r="OE27">
        <v>17.577079999999999</v>
      </c>
      <c r="OF27" s="1">
        <v>2.5298910000000002E-8</v>
      </c>
      <c r="OG27" s="1">
        <v>1.855198E-5</v>
      </c>
      <c r="OH27">
        <v>1.082433</v>
      </c>
      <c r="OI27">
        <v>18.143630000000002</v>
      </c>
      <c r="OJ27" s="1">
        <v>2.3700760000000001E-8</v>
      </c>
      <c r="OK27" s="1">
        <v>1.738039E-5</v>
      </c>
    </row>
    <row r="28" spans="1:401" x14ac:dyDescent="0.35">
      <c r="A28">
        <v>31</v>
      </c>
      <c r="B28" t="s">
        <v>4</v>
      </c>
      <c r="C28" t="s">
        <v>24</v>
      </c>
      <c r="D28" t="s">
        <v>33</v>
      </c>
      <c r="E28">
        <v>839.62040000000002</v>
      </c>
      <c r="F28">
        <v>0.90849539999999995</v>
      </c>
      <c r="G28">
        <v>16.81053</v>
      </c>
      <c r="H28">
        <v>2.7914629999999998</v>
      </c>
      <c r="I28">
        <v>3505.58</v>
      </c>
      <c r="J28">
        <v>0.90844950000000002</v>
      </c>
      <c r="K28">
        <v>16.822389999999999</v>
      </c>
      <c r="L28" s="1">
        <v>1.4591959999999999E-2</v>
      </c>
      <c r="M28">
        <v>14.09769</v>
      </c>
      <c r="N28">
        <v>0.90844340000000001</v>
      </c>
      <c r="O28">
        <v>16.858650000000001</v>
      </c>
      <c r="P28" s="1">
        <v>9.3137719999999997E-3</v>
      </c>
      <c r="Q28">
        <v>7.8657430000000002</v>
      </c>
      <c r="R28">
        <v>0.90846210000000005</v>
      </c>
      <c r="S28">
        <v>16.793970000000002</v>
      </c>
      <c r="T28" s="1">
        <v>7.5060769999999999E-3</v>
      </c>
      <c r="U28">
        <v>6.337224</v>
      </c>
      <c r="V28">
        <v>0.90847129999999998</v>
      </c>
      <c r="W28">
        <v>16.89507</v>
      </c>
      <c r="X28" s="1">
        <v>6.0687680000000004E-3</v>
      </c>
      <c r="Y28">
        <v>5.1235410000000003</v>
      </c>
      <c r="Z28">
        <v>0.90847880000000003</v>
      </c>
      <c r="AA28">
        <v>16.917439999999999</v>
      </c>
      <c r="AB28" s="1">
        <v>4.9179799999999997E-3</v>
      </c>
      <c r="AC28">
        <v>4.151783</v>
      </c>
      <c r="AD28">
        <v>0.90850839999999999</v>
      </c>
      <c r="AE28">
        <v>16.801629999999999</v>
      </c>
      <c r="AF28" s="1">
        <v>3.9944280000000004E-3</v>
      </c>
      <c r="AG28">
        <v>3.3718170000000001</v>
      </c>
      <c r="AH28">
        <v>0.90851680000000001</v>
      </c>
      <c r="AI28">
        <v>16.794139999999999</v>
      </c>
      <c r="AJ28" s="1">
        <v>3.2487520000000002E-3</v>
      </c>
      <c r="AK28">
        <v>2.742394</v>
      </c>
      <c r="AL28">
        <v>0.9085261</v>
      </c>
      <c r="AM28">
        <v>16.872240000000001</v>
      </c>
      <c r="AN28" s="1">
        <v>2.6439100000000002E-3</v>
      </c>
      <c r="AO28">
        <v>2.231919</v>
      </c>
      <c r="AP28">
        <v>0.9085318</v>
      </c>
      <c r="AQ28">
        <v>17.296610000000001</v>
      </c>
      <c r="AR28" s="1">
        <v>2.151614E-3</v>
      </c>
      <c r="AS28">
        <v>1.8164830000000001</v>
      </c>
      <c r="AT28">
        <v>0.90851470000000001</v>
      </c>
      <c r="AU28">
        <v>17.82939</v>
      </c>
      <c r="AV28" s="1">
        <v>1.74938E-3</v>
      </c>
      <c r="AW28">
        <v>1.4769479999999999</v>
      </c>
      <c r="AX28">
        <v>0.90849519999999995</v>
      </c>
      <c r="AY28">
        <v>17.911840000000002</v>
      </c>
      <c r="AZ28" s="1">
        <v>1.4241970000000001E-3</v>
      </c>
      <c r="BA28">
        <v>1.2024140000000001</v>
      </c>
      <c r="BB28">
        <v>0.90847770000000005</v>
      </c>
      <c r="BC28">
        <v>17.74484</v>
      </c>
      <c r="BD28" s="1">
        <v>1.160335E-3</v>
      </c>
      <c r="BE28">
        <v>0.97970659999999998</v>
      </c>
      <c r="BF28">
        <v>0.90846170000000004</v>
      </c>
      <c r="BG28">
        <v>17.36889</v>
      </c>
      <c r="BH28" s="1">
        <v>9.4634509999999995E-4</v>
      </c>
      <c r="BI28">
        <v>0.79900959999999999</v>
      </c>
      <c r="BJ28">
        <v>0.90845920000000002</v>
      </c>
      <c r="BK28">
        <v>16.88758</v>
      </c>
      <c r="BL28" s="1">
        <v>7.7268729999999998E-4</v>
      </c>
      <c r="BM28">
        <v>0.65238700000000005</v>
      </c>
      <c r="BN28">
        <v>0.90842959999999995</v>
      </c>
      <c r="BO28">
        <v>16.711960000000001</v>
      </c>
      <c r="BP28" s="1">
        <v>6.3160099999999997E-4</v>
      </c>
      <c r="BQ28">
        <v>0.53323880000000001</v>
      </c>
      <c r="BR28">
        <v>0.90840449999999995</v>
      </c>
      <c r="BS28">
        <v>16.737480000000001</v>
      </c>
      <c r="BT28" s="1">
        <v>5.1626660000000002E-4</v>
      </c>
      <c r="BU28">
        <v>0.43595070000000002</v>
      </c>
      <c r="BV28">
        <v>0.90833359999999996</v>
      </c>
      <c r="BW28">
        <v>17.038019999999999</v>
      </c>
      <c r="BX28" s="1">
        <v>4.2022080000000001E-4</v>
      </c>
      <c r="BY28">
        <v>0.35492590000000002</v>
      </c>
      <c r="BZ28">
        <v>0.9082365</v>
      </c>
      <c r="CA28">
        <v>17.532</v>
      </c>
      <c r="CB28" s="1">
        <v>3.4130569999999999E-4</v>
      </c>
      <c r="CC28">
        <v>0.28833720000000002</v>
      </c>
      <c r="CD28">
        <v>0.90813200000000005</v>
      </c>
      <c r="CE28">
        <v>17.71332</v>
      </c>
      <c r="CF28" s="1">
        <v>2.7736040000000002E-4</v>
      </c>
      <c r="CG28">
        <v>0.2343229</v>
      </c>
      <c r="CH28">
        <v>0.90799980000000002</v>
      </c>
      <c r="CI28">
        <v>17.642569999999999</v>
      </c>
      <c r="CJ28" s="1">
        <v>2.25942E-4</v>
      </c>
      <c r="CK28">
        <v>0.19088769999999999</v>
      </c>
      <c r="CL28">
        <v>0.90791370000000005</v>
      </c>
      <c r="CM28">
        <v>17.412120000000002</v>
      </c>
      <c r="CN28" s="1">
        <v>1.8450030000000001E-4</v>
      </c>
      <c r="CO28">
        <v>0.1558629</v>
      </c>
      <c r="CP28">
        <v>0.90778420000000004</v>
      </c>
      <c r="CQ28">
        <v>16.92718</v>
      </c>
      <c r="CR28" s="1">
        <v>1.5109070000000001E-4</v>
      </c>
      <c r="CS28">
        <v>0.1276408</v>
      </c>
      <c r="CT28">
        <v>0.90768720000000003</v>
      </c>
      <c r="CU28">
        <v>16.755980000000001</v>
      </c>
      <c r="CV28" s="1">
        <v>1.237616E-4</v>
      </c>
      <c r="CW28">
        <v>0.1045773</v>
      </c>
      <c r="CX28">
        <v>0.90757759999999998</v>
      </c>
      <c r="CY28">
        <v>16.847989999999999</v>
      </c>
      <c r="CZ28" s="1">
        <v>1.0140419999999999E-4</v>
      </c>
      <c r="DA28" s="1">
        <v>8.5670239999999995E-2</v>
      </c>
      <c r="DB28">
        <v>0.90748850000000003</v>
      </c>
      <c r="DC28">
        <v>17.353380000000001</v>
      </c>
      <c r="DD28" s="1">
        <v>8.3778429999999999E-5</v>
      </c>
      <c r="DE28" s="1">
        <v>7.0761260000000006E-2</v>
      </c>
      <c r="DF28">
        <v>0.90740169999999998</v>
      </c>
      <c r="DG28">
        <v>17.920649999999998</v>
      </c>
      <c r="DH28" s="1">
        <v>6.9664469999999995E-5</v>
      </c>
      <c r="DI28">
        <v>5.8828400000000003E-2</v>
      </c>
      <c r="DJ28">
        <v>0.90732990000000002</v>
      </c>
      <c r="DK28">
        <v>18.100439999999999</v>
      </c>
      <c r="DL28" s="1">
        <v>5.8173210000000001E-5</v>
      </c>
      <c r="DM28" s="1">
        <v>4.9119070000000001E-2</v>
      </c>
      <c r="DN28">
        <v>0.9072443</v>
      </c>
      <c r="DO28">
        <v>18.047529999999998</v>
      </c>
      <c r="DP28" s="1">
        <v>4.8802460000000003E-5</v>
      </c>
      <c r="DQ28" s="1">
        <v>4.1202009999999997E-2</v>
      </c>
      <c r="DR28">
        <v>0.90716669999999999</v>
      </c>
      <c r="DS28">
        <v>17.538730000000001</v>
      </c>
      <c r="DT28" s="1">
        <v>4.1095749999999997E-5</v>
      </c>
      <c r="DU28" s="1">
        <v>3.4689049999999999E-2</v>
      </c>
      <c r="DV28">
        <v>0.90709280000000003</v>
      </c>
      <c r="DW28">
        <v>16.914670000000001</v>
      </c>
      <c r="DX28" s="1">
        <v>3.4746780000000003E-5</v>
      </c>
      <c r="DY28" s="1">
        <v>2.932943E-2</v>
      </c>
      <c r="DZ28">
        <v>0.90702729999999998</v>
      </c>
      <c r="EA28">
        <v>16.74907</v>
      </c>
      <c r="EB28" s="1">
        <v>2.945575E-5</v>
      </c>
      <c r="EC28" s="1">
        <v>2.4859949999999999E-2</v>
      </c>
      <c r="ED28">
        <v>0.90696840000000001</v>
      </c>
      <c r="EE28">
        <v>16.82734</v>
      </c>
      <c r="EF28" s="1">
        <v>2.5099779999999998E-5</v>
      </c>
      <c r="EG28" s="1">
        <v>2.117668E-2</v>
      </c>
      <c r="EH28">
        <v>0.90695139999999996</v>
      </c>
      <c r="EI28">
        <v>17.259039999999999</v>
      </c>
      <c r="EJ28" s="1">
        <v>2.1677900000000001E-5</v>
      </c>
      <c r="EK28" s="1">
        <v>1.8279219999999999E-2</v>
      </c>
      <c r="EL28">
        <v>0.90694010000000003</v>
      </c>
      <c r="EM28">
        <v>17.876460000000002</v>
      </c>
      <c r="EN28" s="1">
        <v>1.8895599999999999E-5</v>
      </c>
      <c r="EO28" s="1">
        <v>1.5926659999999999E-2</v>
      </c>
      <c r="EP28">
        <v>0.90695170000000003</v>
      </c>
      <c r="EQ28">
        <v>18.175909999999998</v>
      </c>
      <c r="ER28" s="1">
        <v>1.6546540000000001E-5</v>
      </c>
      <c r="ES28" s="1">
        <v>1.394512E-2</v>
      </c>
      <c r="ET28">
        <v>0.90694589999999997</v>
      </c>
      <c r="EU28">
        <v>18.128879999999999</v>
      </c>
      <c r="EV28" s="1">
        <v>1.4525070000000001E-5</v>
      </c>
      <c r="EW28" s="1">
        <v>1.2240010000000001E-2</v>
      </c>
      <c r="EX28">
        <v>0.90695150000000002</v>
      </c>
      <c r="EY28">
        <v>17.635960000000001</v>
      </c>
      <c r="EZ28" s="1">
        <v>1.2769919999999999E-5</v>
      </c>
      <c r="FA28" s="1">
        <v>1.076183E-2</v>
      </c>
      <c r="FB28">
        <v>0.90695680000000001</v>
      </c>
      <c r="FC28">
        <v>16.980560000000001</v>
      </c>
      <c r="FD28" s="1">
        <v>1.124525E-5</v>
      </c>
      <c r="FE28" s="1">
        <v>9.4757169999999998E-3</v>
      </c>
      <c r="FF28">
        <v>0.90696049999999995</v>
      </c>
      <c r="FG28">
        <v>16.779969999999999</v>
      </c>
      <c r="FH28" s="1">
        <v>9.8992729999999997E-6</v>
      </c>
      <c r="FI28" s="1">
        <v>8.3415220000000005E-3</v>
      </c>
      <c r="FJ28">
        <v>0.90697910000000004</v>
      </c>
      <c r="FK28">
        <v>16.879580000000001</v>
      </c>
      <c r="FL28" s="1">
        <v>8.7271430000000008E-6</v>
      </c>
      <c r="FM28" s="1">
        <v>7.3539770000000003E-3</v>
      </c>
      <c r="FN28">
        <v>0.90697240000000001</v>
      </c>
      <c r="FO28">
        <v>17.318919999999999</v>
      </c>
      <c r="FP28" s="1">
        <v>7.6837599999999998E-6</v>
      </c>
      <c r="FQ28" s="1">
        <v>6.4754959999999999E-3</v>
      </c>
      <c r="FR28">
        <v>0.90696659999999996</v>
      </c>
      <c r="FS28">
        <v>17.82592</v>
      </c>
      <c r="FT28" s="1">
        <v>6.7633500000000002E-6</v>
      </c>
      <c r="FU28" s="1">
        <v>5.7000059999999996E-3</v>
      </c>
      <c r="FV28">
        <v>0.90696049999999995</v>
      </c>
      <c r="FW28">
        <v>17.80226</v>
      </c>
      <c r="FX28" s="1">
        <v>5.9549250000000004E-6</v>
      </c>
      <c r="FY28" s="1">
        <v>5.0187859999999999E-3</v>
      </c>
      <c r="FZ28">
        <v>0.90694560000000002</v>
      </c>
      <c r="GA28">
        <v>17.620930000000001</v>
      </c>
      <c r="GB28" s="1">
        <v>5.2459339999999997E-6</v>
      </c>
      <c r="GC28" s="1">
        <v>4.4214359999999999E-3</v>
      </c>
      <c r="GD28">
        <v>0.90695510000000001</v>
      </c>
      <c r="GE28">
        <v>17.323460000000001</v>
      </c>
      <c r="GF28" s="1">
        <v>4.6219190000000001E-6</v>
      </c>
      <c r="GG28" s="1">
        <v>3.8956759999999998E-3</v>
      </c>
      <c r="GH28">
        <v>0.90694090000000005</v>
      </c>
      <c r="GI28">
        <v>17.15701</v>
      </c>
      <c r="GJ28" s="1">
        <v>4.0737020000000001E-6</v>
      </c>
      <c r="GK28" s="1">
        <v>3.4336079999999999E-3</v>
      </c>
      <c r="GL28">
        <v>0.9069448</v>
      </c>
      <c r="GM28">
        <v>17.207059999999998</v>
      </c>
      <c r="GN28" s="1">
        <v>3.5928850000000002E-6</v>
      </c>
      <c r="GO28" s="1">
        <v>3.028411E-3</v>
      </c>
      <c r="GP28">
        <v>0.90693120000000005</v>
      </c>
      <c r="GQ28">
        <v>17.242509999999999</v>
      </c>
      <c r="GR28" s="1">
        <v>3.1661570000000002E-6</v>
      </c>
      <c r="GS28" s="1">
        <v>2.669308E-3</v>
      </c>
      <c r="GT28">
        <v>0.90686849999999997</v>
      </c>
      <c r="GU28">
        <v>17.203209999999999</v>
      </c>
      <c r="GV28" s="1">
        <v>2.7746230000000001E-6</v>
      </c>
      <c r="GW28" s="1">
        <v>2.3400069999999999E-3</v>
      </c>
      <c r="GX28">
        <v>0.90683250000000004</v>
      </c>
      <c r="GY28">
        <v>17.41854</v>
      </c>
      <c r="GZ28" s="1">
        <v>2.422181E-6</v>
      </c>
      <c r="HA28" s="1">
        <v>2.0432319999999999E-3</v>
      </c>
      <c r="HB28">
        <v>0.90678769999999997</v>
      </c>
      <c r="HC28">
        <v>17.899789999999999</v>
      </c>
      <c r="HD28" s="1">
        <v>2.1155490000000002E-6</v>
      </c>
      <c r="HE28" s="1">
        <v>1.784653E-3</v>
      </c>
      <c r="HF28">
        <v>0.90671610000000002</v>
      </c>
      <c r="HG28">
        <v>18.13598</v>
      </c>
      <c r="HH28" s="1">
        <v>1.847805E-6</v>
      </c>
      <c r="HI28" s="1">
        <v>1.5588819999999999E-3</v>
      </c>
      <c r="HJ28">
        <v>0.90668099999999996</v>
      </c>
      <c r="HK28">
        <v>17.833539999999999</v>
      </c>
      <c r="HL28" s="1">
        <v>1.616357E-6</v>
      </c>
      <c r="HM28" s="1">
        <v>1.3636620000000001E-3</v>
      </c>
      <c r="HN28">
        <v>0.90662659999999995</v>
      </c>
      <c r="HO28">
        <v>17.177250000000001</v>
      </c>
      <c r="HP28" s="1">
        <v>1.4150710000000001E-6</v>
      </c>
      <c r="HQ28" s="1">
        <v>1.193819E-3</v>
      </c>
      <c r="HR28">
        <v>0.90656400000000004</v>
      </c>
      <c r="HS28">
        <v>16.94905</v>
      </c>
      <c r="HT28" s="1">
        <v>1.2412709999999999E-6</v>
      </c>
      <c r="HU28" s="1">
        <v>1.047229E-3</v>
      </c>
      <c r="HV28">
        <v>0.90651029999999999</v>
      </c>
      <c r="HW28">
        <v>16.981649999999998</v>
      </c>
      <c r="HX28" s="1">
        <v>1.090593E-6</v>
      </c>
      <c r="HY28" s="1">
        <v>9.2011939999999998E-4</v>
      </c>
      <c r="HZ28">
        <v>0.90645520000000002</v>
      </c>
      <c r="IA28">
        <v>17.27402</v>
      </c>
      <c r="IB28" s="1">
        <v>9.5745270000000009E-7</v>
      </c>
      <c r="IC28" s="1">
        <v>8.0793070000000002E-4</v>
      </c>
      <c r="ID28">
        <v>0.90638790000000002</v>
      </c>
      <c r="IE28">
        <v>17.758769999999998</v>
      </c>
      <c r="IF28" s="1">
        <v>8.4063269999999998E-7</v>
      </c>
      <c r="IG28" s="1">
        <v>7.0935189999999997E-4</v>
      </c>
      <c r="IH28">
        <v>0.90631410000000001</v>
      </c>
      <c r="II28">
        <v>17.934560000000001</v>
      </c>
      <c r="IJ28" s="1">
        <v>7.3906780000000003E-7</v>
      </c>
      <c r="IK28" s="1">
        <v>6.2368959999999996E-4</v>
      </c>
      <c r="IL28">
        <v>0.90625080000000002</v>
      </c>
      <c r="IM28">
        <v>17.871980000000001</v>
      </c>
      <c r="IN28" s="1">
        <v>6.5114230000000002E-7</v>
      </c>
      <c r="IO28" s="1">
        <v>5.4951290000000003E-4</v>
      </c>
      <c r="IP28">
        <v>0.90618690000000002</v>
      </c>
      <c r="IQ28">
        <v>17.549140000000001</v>
      </c>
      <c r="IR28" s="1">
        <v>5.7437320000000004E-7</v>
      </c>
      <c r="IS28" s="1">
        <v>4.8471659999999999E-4</v>
      </c>
      <c r="IT28">
        <v>0.90612890000000001</v>
      </c>
      <c r="IU28">
        <v>17.148810000000001</v>
      </c>
      <c r="IV28" s="1">
        <v>5.0802670000000002E-7</v>
      </c>
      <c r="IW28" s="1">
        <v>4.2873720000000001E-4</v>
      </c>
      <c r="IX28">
        <v>0.90606810000000004</v>
      </c>
      <c r="IY28">
        <v>17.104230000000001</v>
      </c>
      <c r="IZ28" s="1">
        <v>4.4919319999999998E-7</v>
      </c>
      <c r="JA28" s="1">
        <v>3.791485E-4</v>
      </c>
      <c r="JB28">
        <v>0.90599799999999997</v>
      </c>
      <c r="JC28">
        <v>17.178889999999999</v>
      </c>
      <c r="JD28" s="1">
        <v>3.9879380000000001E-7</v>
      </c>
      <c r="JE28" s="1">
        <v>3.365261E-4</v>
      </c>
      <c r="JF28">
        <v>0.90594050000000004</v>
      </c>
      <c r="JG28">
        <v>17.611239999999999</v>
      </c>
      <c r="JH28" s="1">
        <v>3.5653599999999998E-7</v>
      </c>
      <c r="JI28" s="1">
        <v>3.0077849999999998E-4</v>
      </c>
      <c r="JJ28">
        <v>0.90590789999999999</v>
      </c>
      <c r="JK28">
        <v>18.115410000000001</v>
      </c>
      <c r="JL28" s="1">
        <v>3.2074819999999999E-7</v>
      </c>
      <c r="JM28" s="1">
        <v>2.7053739999999998E-4</v>
      </c>
      <c r="JN28">
        <v>0.90588610000000003</v>
      </c>
      <c r="JO28">
        <v>18.203900000000001</v>
      </c>
      <c r="JP28" s="1">
        <v>2.8940220000000002E-7</v>
      </c>
      <c r="JQ28" s="1">
        <v>2.440729E-4</v>
      </c>
      <c r="JR28">
        <v>0.90584580000000003</v>
      </c>
      <c r="JS28">
        <v>17.994820000000001</v>
      </c>
      <c r="JT28" s="1">
        <v>2.6147189999999998E-7</v>
      </c>
      <c r="JU28" s="1">
        <v>2.2053289999999999E-4</v>
      </c>
      <c r="JV28">
        <v>0.90581579999999995</v>
      </c>
      <c r="JW28">
        <v>17.581119999999999</v>
      </c>
      <c r="JX28" s="1">
        <v>2.3689479999999999E-7</v>
      </c>
      <c r="JY28" s="1">
        <v>1.9977950000000001E-4</v>
      </c>
      <c r="JZ28">
        <v>0.90578360000000002</v>
      </c>
      <c r="KA28">
        <v>17.197310000000002</v>
      </c>
      <c r="KB28" s="1">
        <v>2.149226E-7</v>
      </c>
      <c r="KC28" s="1">
        <v>1.8124069999999999E-4</v>
      </c>
      <c r="KD28">
        <v>0.90573599999999999</v>
      </c>
      <c r="KE28">
        <v>17.11261</v>
      </c>
      <c r="KF28" s="1">
        <v>1.95367E-7</v>
      </c>
      <c r="KG28" s="1">
        <v>1.647629E-4</v>
      </c>
      <c r="KH28">
        <v>0.90570039999999996</v>
      </c>
      <c r="KI28">
        <v>17.173970000000001</v>
      </c>
      <c r="KJ28" s="1">
        <v>1.7758459999999999E-7</v>
      </c>
      <c r="KK28" s="1">
        <v>1.497797E-4</v>
      </c>
      <c r="KL28">
        <v>0.90566369999999996</v>
      </c>
      <c r="KM28">
        <v>17.581219999999998</v>
      </c>
      <c r="KN28" s="1">
        <v>1.6149379999999999E-7</v>
      </c>
      <c r="KO28" s="1">
        <v>1.362166E-4</v>
      </c>
      <c r="KP28">
        <v>0.90561530000000001</v>
      </c>
      <c r="KQ28">
        <v>18.10838</v>
      </c>
      <c r="KR28" s="1">
        <v>1.4662149999999999E-7</v>
      </c>
      <c r="KS28" s="1">
        <v>1.236749E-4</v>
      </c>
      <c r="KT28">
        <v>0.90557469999999995</v>
      </c>
      <c r="KU28">
        <v>18.287949999999999</v>
      </c>
      <c r="KV28" s="1">
        <v>1.333722E-7</v>
      </c>
      <c r="KW28" s="1">
        <v>1.125027E-4</v>
      </c>
      <c r="KX28">
        <v>0.905528</v>
      </c>
      <c r="KY28">
        <v>18.235029999999998</v>
      </c>
      <c r="KZ28" s="1">
        <v>1.2138209999999999E-7</v>
      </c>
      <c r="LA28" s="1">
        <v>1.023894E-4</v>
      </c>
      <c r="LB28">
        <v>0.9054953</v>
      </c>
      <c r="LC28">
        <v>17.826440000000002</v>
      </c>
      <c r="LD28" s="1">
        <v>1.106291E-7</v>
      </c>
      <c r="LE28" s="1">
        <v>9.3314530000000005E-5</v>
      </c>
      <c r="LF28">
        <v>0.90544170000000002</v>
      </c>
      <c r="LG28">
        <v>17.290279999999999</v>
      </c>
      <c r="LH28" s="1">
        <v>1.0088E-7</v>
      </c>
      <c r="LI28" s="1">
        <v>8.5094799999999997E-5</v>
      </c>
      <c r="LJ28">
        <v>0.90540039999999999</v>
      </c>
      <c r="LK28">
        <v>17.11843</v>
      </c>
      <c r="LL28" s="1">
        <v>9.2150909999999994E-8</v>
      </c>
      <c r="LM28" s="1">
        <v>7.7729790000000002E-5</v>
      </c>
      <c r="LN28">
        <v>0.90536479999999997</v>
      </c>
      <c r="LO28">
        <v>17.193049999999999</v>
      </c>
      <c r="LP28" s="1">
        <v>8.4213950000000006E-8</v>
      </c>
      <c r="LQ28" s="1">
        <v>7.1030449999999993E-5</v>
      </c>
      <c r="LR28">
        <v>0.90534530000000002</v>
      </c>
      <c r="LS28">
        <v>17.77853</v>
      </c>
      <c r="LT28" s="1">
        <v>7.7805640000000006E-8</v>
      </c>
      <c r="LU28" s="1">
        <v>6.5595369999999997E-5</v>
      </c>
      <c r="LV28">
        <v>0.90531720000000004</v>
      </c>
      <c r="LW28">
        <v>18.411729999999999</v>
      </c>
      <c r="LX28" s="1">
        <v>7.2151790000000002E-8</v>
      </c>
      <c r="LY28" s="1">
        <v>6.0815559999999998E-5</v>
      </c>
      <c r="LZ28">
        <v>0.90529890000000002</v>
      </c>
      <c r="MA28">
        <v>18.554939999999998</v>
      </c>
      <c r="MB28" s="1">
        <v>6.6997880000000004E-8</v>
      </c>
      <c r="MC28" s="1">
        <v>5.6479459999999997E-5</v>
      </c>
      <c r="MD28">
        <v>0.90524749999999998</v>
      </c>
      <c r="ME28">
        <v>18.47878</v>
      </c>
      <c r="MF28" s="1">
        <v>6.2273639999999997E-8</v>
      </c>
      <c r="MG28" s="1">
        <v>5.249794E-5</v>
      </c>
      <c r="MH28">
        <v>0.9052557</v>
      </c>
      <c r="MI28">
        <v>18.063749999999999</v>
      </c>
      <c r="MJ28" s="1">
        <v>5.7994709999999998E-8</v>
      </c>
      <c r="MK28" s="1">
        <v>4.8882679999999997E-5</v>
      </c>
      <c r="ML28">
        <v>0.90522020000000003</v>
      </c>
      <c r="MM28">
        <v>17.493449999999999</v>
      </c>
      <c r="MN28" s="1">
        <v>5.4064670000000002E-8</v>
      </c>
      <c r="MO28" s="1">
        <v>4.5561040000000002E-5</v>
      </c>
      <c r="MP28">
        <v>0.90518469999999995</v>
      </c>
      <c r="MQ28">
        <v>17.305820000000001</v>
      </c>
      <c r="MR28" s="1">
        <v>5.04307E-8</v>
      </c>
      <c r="MS28" s="1">
        <v>4.2502100000000001E-5</v>
      </c>
      <c r="MT28">
        <v>0.90517689999999995</v>
      </c>
      <c r="MU28">
        <v>17.23246</v>
      </c>
      <c r="MV28" s="1">
        <v>4.708155E-8</v>
      </c>
      <c r="MW28" s="1">
        <v>3.9679869999999997E-5</v>
      </c>
      <c r="MX28">
        <v>0.9051363</v>
      </c>
      <c r="MY28">
        <v>17.272880000000001</v>
      </c>
      <c r="MZ28" s="1">
        <v>4.3928879999999997E-8</v>
      </c>
      <c r="NA28" s="1">
        <v>3.7030989999999998E-5</v>
      </c>
      <c r="NB28">
        <v>0.90511699999999995</v>
      </c>
      <c r="NC28">
        <v>17.566459999999999</v>
      </c>
      <c r="ND28" s="1">
        <v>4.0923660000000001E-8</v>
      </c>
      <c r="NE28" s="1">
        <v>3.4497620000000001E-5</v>
      </c>
      <c r="NF28">
        <v>0.90508809999999995</v>
      </c>
      <c r="NG28">
        <v>18.041180000000001</v>
      </c>
      <c r="NH28" s="1">
        <v>3.8181939999999998E-8</v>
      </c>
      <c r="NI28" s="1">
        <v>3.2191750000000002E-5</v>
      </c>
      <c r="NJ28">
        <v>0.90505049999999998</v>
      </c>
      <c r="NK28">
        <v>18.022490000000001</v>
      </c>
      <c r="NL28" s="1">
        <v>3.563755E-8</v>
      </c>
      <c r="NM28" s="1">
        <v>3.004334E-5</v>
      </c>
      <c r="NN28">
        <v>0.90502640000000001</v>
      </c>
      <c r="NO28">
        <v>17.568069999999999</v>
      </c>
      <c r="NP28" s="1">
        <v>3.3287139999999997E-8</v>
      </c>
      <c r="NQ28" s="1">
        <v>2.8060520000000002E-5</v>
      </c>
      <c r="NR28">
        <v>0.90500069999999999</v>
      </c>
      <c r="NS28">
        <v>17.3111</v>
      </c>
      <c r="NT28" s="1">
        <v>3.1101859999999998E-8</v>
      </c>
      <c r="NU28" s="1">
        <v>2.6219559999999999E-5</v>
      </c>
      <c r="NV28">
        <v>0.90498069999999997</v>
      </c>
      <c r="NW28">
        <v>17.252949999999998</v>
      </c>
      <c r="NX28" s="1">
        <v>2.9064519999999998E-8</v>
      </c>
      <c r="NY28" s="1">
        <v>2.4499559999999999E-5</v>
      </c>
      <c r="NZ28">
        <v>0.90495879999999995</v>
      </c>
      <c r="OA28">
        <v>17.226610000000001</v>
      </c>
      <c r="OB28" s="1">
        <v>2.7195960000000001E-8</v>
      </c>
      <c r="OC28" s="1">
        <v>2.2921700000000001E-5</v>
      </c>
      <c r="OD28">
        <v>0.90491449999999996</v>
      </c>
      <c r="OE28">
        <v>17.589829999999999</v>
      </c>
      <c r="OF28" s="1">
        <v>2.5440459999999999E-8</v>
      </c>
      <c r="OG28" s="1">
        <v>2.1445299999999999E-5</v>
      </c>
      <c r="OH28">
        <v>0.9048986</v>
      </c>
      <c r="OI28">
        <v>18.173919999999999</v>
      </c>
      <c r="OJ28" s="1">
        <v>2.3834440000000001E-8</v>
      </c>
      <c r="OK28" s="1">
        <v>2.0093810000000001E-5</v>
      </c>
    </row>
    <row r="29" spans="1:401" x14ac:dyDescent="0.35">
      <c r="A29">
        <v>32</v>
      </c>
      <c r="B29" t="s">
        <v>4</v>
      </c>
      <c r="C29" t="s">
        <v>24</v>
      </c>
      <c r="D29" t="s">
        <v>34</v>
      </c>
      <c r="E29">
        <v>848.61800000000005</v>
      </c>
      <c r="F29">
        <v>0.83510879999999998</v>
      </c>
      <c r="G29">
        <v>16.8307</v>
      </c>
      <c r="H29">
        <v>5.9671779999999996</v>
      </c>
      <c r="I29">
        <v>7499.0010000000002</v>
      </c>
      <c r="J29">
        <v>0.83509279999999997</v>
      </c>
      <c r="K29">
        <v>16.83989</v>
      </c>
      <c r="L29" s="1">
        <v>2.0548150000000001E-2</v>
      </c>
      <c r="M29">
        <v>23.36712</v>
      </c>
      <c r="N29">
        <v>0.8350959</v>
      </c>
      <c r="O29">
        <v>16.874199999999998</v>
      </c>
      <c r="P29" s="1">
        <v>9.5138270000000007E-3</v>
      </c>
      <c r="Q29">
        <v>8.4842490000000002</v>
      </c>
      <c r="R29">
        <v>0.83511800000000003</v>
      </c>
      <c r="S29">
        <v>16.814499999999999</v>
      </c>
      <c r="T29" s="1">
        <v>7.6612149999999999E-3</v>
      </c>
      <c r="U29">
        <v>6.8276659999999998</v>
      </c>
      <c r="V29">
        <v>0.83512129999999996</v>
      </c>
      <c r="W29">
        <v>16.907299999999999</v>
      </c>
      <c r="X29" s="1">
        <v>6.1927060000000001E-3</v>
      </c>
      <c r="Y29">
        <v>5.518751</v>
      </c>
      <c r="Z29">
        <v>0.83514270000000002</v>
      </c>
      <c r="AA29">
        <v>16.940290000000001</v>
      </c>
      <c r="AB29" s="1">
        <v>5.0175089999999999E-3</v>
      </c>
      <c r="AC29">
        <v>4.4711379999999998</v>
      </c>
      <c r="AD29">
        <v>0.83514900000000003</v>
      </c>
      <c r="AE29">
        <v>16.82113</v>
      </c>
      <c r="AF29" s="1">
        <v>4.0743089999999999E-3</v>
      </c>
      <c r="AG29">
        <v>3.6303779999999999</v>
      </c>
      <c r="AH29">
        <v>0.83516619999999997</v>
      </c>
      <c r="AI29">
        <v>16.807500000000001</v>
      </c>
      <c r="AJ29" s="1">
        <v>3.313491E-3</v>
      </c>
      <c r="AK29">
        <v>2.9524629999999998</v>
      </c>
      <c r="AL29">
        <v>0.83517819999999998</v>
      </c>
      <c r="AM29">
        <v>16.88822</v>
      </c>
      <c r="AN29" s="1">
        <v>2.6965119999999999E-3</v>
      </c>
      <c r="AO29">
        <v>2.402793</v>
      </c>
      <c r="AP29">
        <v>0.83516599999999996</v>
      </c>
      <c r="AQ29">
        <v>17.311540000000001</v>
      </c>
      <c r="AR29" s="1">
        <v>2.194564E-3</v>
      </c>
      <c r="AS29">
        <v>1.955619</v>
      </c>
      <c r="AT29">
        <v>0.83514630000000001</v>
      </c>
      <c r="AU29">
        <v>17.868829999999999</v>
      </c>
      <c r="AV29" s="1">
        <v>1.784166E-3</v>
      </c>
      <c r="AW29">
        <v>1.590028</v>
      </c>
      <c r="AX29">
        <v>0.83514060000000001</v>
      </c>
      <c r="AY29">
        <v>17.97974</v>
      </c>
      <c r="AZ29" s="1">
        <v>1.452425E-3</v>
      </c>
      <c r="BA29">
        <v>1.294373</v>
      </c>
      <c r="BB29">
        <v>0.83512690000000001</v>
      </c>
      <c r="BC29">
        <v>17.81033</v>
      </c>
      <c r="BD29" s="1">
        <v>1.1832500000000001E-3</v>
      </c>
      <c r="BE29">
        <v>1.0545519999999999</v>
      </c>
      <c r="BF29">
        <v>0.83512810000000004</v>
      </c>
      <c r="BG29">
        <v>17.430679999999999</v>
      </c>
      <c r="BH29" s="1">
        <v>9.6490240000000004E-4</v>
      </c>
      <c r="BI29">
        <v>0.8599426</v>
      </c>
      <c r="BJ29">
        <v>0.8351172</v>
      </c>
      <c r="BK29">
        <v>16.92754</v>
      </c>
      <c r="BL29" s="1">
        <v>7.8777990000000004E-4</v>
      </c>
      <c r="BM29">
        <v>0.70208859999999995</v>
      </c>
      <c r="BN29">
        <v>0.83511080000000004</v>
      </c>
      <c r="BO29">
        <v>16.721889999999998</v>
      </c>
      <c r="BP29" s="1">
        <v>6.4386179999999997E-4</v>
      </c>
      <c r="BQ29">
        <v>0.57379829999999998</v>
      </c>
      <c r="BR29">
        <v>0.83508309999999997</v>
      </c>
      <c r="BS29">
        <v>16.743559999999999</v>
      </c>
      <c r="BT29" s="1">
        <v>5.2639989999999997E-4</v>
      </c>
      <c r="BU29">
        <v>0.46919339999999998</v>
      </c>
      <c r="BV29">
        <v>0.8350185</v>
      </c>
      <c r="BW29">
        <v>17.044309999999999</v>
      </c>
      <c r="BX29" s="1">
        <v>4.285847E-4</v>
      </c>
      <c r="BY29">
        <v>0.38210549999999999</v>
      </c>
      <c r="BZ29">
        <v>0.8349704</v>
      </c>
      <c r="CA29">
        <v>17.555540000000001</v>
      </c>
      <c r="CB29" s="1">
        <v>3.4815710000000001E-4</v>
      </c>
      <c r="CC29">
        <v>0.3104633</v>
      </c>
      <c r="CD29">
        <v>0.83488580000000001</v>
      </c>
      <c r="CE29">
        <v>17.758459999999999</v>
      </c>
      <c r="CF29" s="1">
        <v>2.828935E-4</v>
      </c>
      <c r="CG29">
        <v>0.25227769999999999</v>
      </c>
      <c r="CH29">
        <v>0.8348274</v>
      </c>
      <c r="CI29">
        <v>17.704619999999998</v>
      </c>
      <c r="CJ29" s="1">
        <v>2.3039560000000001E-4</v>
      </c>
      <c r="CK29">
        <v>0.20546329999999999</v>
      </c>
      <c r="CL29">
        <v>0.83475259999999996</v>
      </c>
      <c r="CM29">
        <v>17.458100000000002</v>
      </c>
      <c r="CN29" s="1">
        <v>1.880757E-4</v>
      </c>
      <c r="CO29">
        <v>0.1677131</v>
      </c>
      <c r="CP29">
        <v>0.83467880000000005</v>
      </c>
      <c r="CQ29">
        <v>16.973379999999999</v>
      </c>
      <c r="CR29" s="1">
        <v>1.5398709999999999E-4</v>
      </c>
      <c r="CS29">
        <v>0.1373161</v>
      </c>
      <c r="CT29">
        <v>0.83462860000000005</v>
      </c>
      <c r="CU29">
        <v>16.76529</v>
      </c>
      <c r="CV29" s="1">
        <v>1.2616400000000001E-4</v>
      </c>
      <c r="CW29">
        <v>0.1125297</v>
      </c>
      <c r="CX29">
        <v>0.83456180000000002</v>
      </c>
      <c r="CY29">
        <v>16.855879999999999</v>
      </c>
      <c r="CZ29" s="1">
        <v>1.033189E-4</v>
      </c>
      <c r="DA29" s="1">
        <v>9.2143840000000005E-2</v>
      </c>
      <c r="DB29">
        <v>0.83450849999999999</v>
      </c>
      <c r="DC29">
        <v>17.364280000000001</v>
      </c>
      <c r="DD29" s="1">
        <v>8.5303239999999996E-5</v>
      </c>
      <c r="DE29" s="1">
        <v>7.6054759999999999E-2</v>
      </c>
      <c r="DF29">
        <v>0.83445860000000005</v>
      </c>
      <c r="DG29">
        <v>17.958089999999999</v>
      </c>
      <c r="DH29" s="1">
        <v>7.0889799999999993E-5</v>
      </c>
      <c r="DI29" s="1">
        <v>6.3189980000000007E-2</v>
      </c>
      <c r="DJ29">
        <v>0.83441449999999995</v>
      </c>
      <c r="DK29">
        <v>18.16893</v>
      </c>
      <c r="DL29" s="1">
        <v>5.9175010000000002E-5</v>
      </c>
      <c r="DM29">
        <v>5.2742499999999998E-2</v>
      </c>
      <c r="DN29">
        <v>0.8343583</v>
      </c>
      <c r="DO29">
        <v>18.121169999999999</v>
      </c>
      <c r="DP29" s="1">
        <v>4.962306E-5</v>
      </c>
      <c r="DQ29">
        <v>4.4222900000000002E-2</v>
      </c>
      <c r="DR29">
        <v>0.83433330000000006</v>
      </c>
      <c r="DS29">
        <v>17.608319999999999</v>
      </c>
      <c r="DT29" s="1">
        <v>4.1768509999999999E-5</v>
      </c>
      <c r="DU29" s="1">
        <v>3.7217310000000003E-2</v>
      </c>
      <c r="DV29">
        <v>0.83429059999999999</v>
      </c>
      <c r="DW29">
        <v>16.962129999999998</v>
      </c>
      <c r="DX29" s="1">
        <v>3.5307289999999999E-5</v>
      </c>
      <c r="DY29" s="1">
        <v>3.1458380000000001E-2</v>
      </c>
      <c r="DZ29">
        <v>0.83422470000000004</v>
      </c>
      <c r="EA29">
        <v>16.756029999999999</v>
      </c>
      <c r="EB29" s="1">
        <v>2.9917380000000001E-5</v>
      </c>
      <c r="EC29" s="1">
        <v>2.665348E-2</v>
      </c>
      <c r="ED29">
        <v>0.83420470000000002</v>
      </c>
      <c r="EE29">
        <v>16.832540000000002</v>
      </c>
      <c r="EF29" s="1">
        <v>2.5474989999999998E-5</v>
      </c>
      <c r="EG29">
        <v>2.2690100000000001E-2</v>
      </c>
      <c r="EH29">
        <v>0.83420050000000001</v>
      </c>
      <c r="EI29">
        <v>17.267779999999998</v>
      </c>
      <c r="EJ29" s="1">
        <v>2.1975629999999999E-5</v>
      </c>
      <c r="EK29" s="1">
        <v>1.9561229999999999E-2</v>
      </c>
      <c r="EL29">
        <v>0.83420680000000003</v>
      </c>
      <c r="EM29">
        <v>17.90521</v>
      </c>
      <c r="EN29" s="1">
        <v>1.9138850000000001E-5</v>
      </c>
      <c r="EO29" s="1">
        <v>1.7028959999999999E-2</v>
      </c>
      <c r="EP29">
        <v>0.83422669999999999</v>
      </c>
      <c r="EQ29">
        <v>18.240200000000002</v>
      </c>
      <c r="ER29" s="1">
        <v>1.6756160000000001E-5</v>
      </c>
      <c r="ES29" s="1">
        <v>1.4907419999999999E-2</v>
      </c>
      <c r="ET29">
        <v>0.83421959999999995</v>
      </c>
      <c r="EU29">
        <v>18.204090000000001</v>
      </c>
      <c r="EV29" s="1">
        <v>1.470458E-5</v>
      </c>
      <c r="EW29">
        <v>1.30806E-2</v>
      </c>
      <c r="EX29">
        <v>0.83422580000000002</v>
      </c>
      <c r="EY29">
        <v>17.70703</v>
      </c>
      <c r="EZ29" s="1">
        <v>1.2928970000000001E-5</v>
      </c>
      <c r="FA29" s="1">
        <v>1.150169E-2</v>
      </c>
      <c r="FB29">
        <v>0.83422879999999999</v>
      </c>
      <c r="FC29">
        <v>17.030329999999999</v>
      </c>
      <c r="FD29" s="1">
        <v>1.1381789999999999E-5</v>
      </c>
      <c r="FE29" s="1">
        <v>1.0124009999999999E-2</v>
      </c>
      <c r="FF29">
        <v>0.83423239999999999</v>
      </c>
      <c r="FG29">
        <v>16.786899999999999</v>
      </c>
      <c r="FH29" s="1">
        <v>1.001963E-5</v>
      </c>
      <c r="FI29" s="1">
        <v>8.9127119999999997E-3</v>
      </c>
      <c r="FJ29">
        <v>0.83424929999999997</v>
      </c>
      <c r="FK29">
        <v>16.881630000000001</v>
      </c>
      <c r="FL29" s="1">
        <v>8.8327460000000002E-6</v>
      </c>
      <c r="FM29" s="1">
        <v>7.8568860000000004E-3</v>
      </c>
      <c r="FN29">
        <v>0.83424469999999995</v>
      </c>
      <c r="FO29">
        <v>17.328610000000001</v>
      </c>
      <c r="FP29" s="1">
        <v>7.7777699999999999E-6</v>
      </c>
      <c r="FQ29" s="1">
        <v>6.9192430000000003E-3</v>
      </c>
      <c r="FR29">
        <v>0.83423849999999999</v>
      </c>
      <c r="FS29">
        <v>17.852060000000002</v>
      </c>
      <c r="FT29" s="1">
        <v>6.846215E-6</v>
      </c>
      <c r="FU29" s="1">
        <v>6.0907920000000003E-3</v>
      </c>
      <c r="FV29">
        <v>0.83423239999999999</v>
      </c>
      <c r="FW29">
        <v>17.863409999999998</v>
      </c>
      <c r="FX29" s="1">
        <v>6.0274010000000003E-6</v>
      </c>
      <c r="FY29" s="1">
        <v>5.3624750000000002E-3</v>
      </c>
      <c r="FZ29">
        <v>0.83422359999999995</v>
      </c>
      <c r="GA29">
        <v>17.66957</v>
      </c>
      <c r="GB29" s="1">
        <v>5.3096960000000001E-6</v>
      </c>
      <c r="GC29" s="1">
        <v>4.7239960000000003E-3</v>
      </c>
      <c r="GD29">
        <v>0.83421350000000005</v>
      </c>
      <c r="GE29">
        <v>17.37096</v>
      </c>
      <c r="GF29" s="1">
        <v>4.6781019999999998E-6</v>
      </c>
      <c r="GG29" s="1">
        <v>4.1622839999999996E-3</v>
      </c>
      <c r="GH29">
        <v>0.8342214</v>
      </c>
      <c r="GI29">
        <v>17.18103</v>
      </c>
      <c r="GJ29" s="1">
        <v>4.1228499999999998E-6</v>
      </c>
      <c r="GK29" s="1">
        <v>3.6683129999999999E-3</v>
      </c>
      <c r="GL29">
        <v>0.83420870000000003</v>
      </c>
      <c r="GM29">
        <v>17.225650000000002</v>
      </c>
      <c r="GN29" s="1">
        <v>3.6361630000000001E-6</v>
      </c>
      <c r="GO29" s="1">
        <v>3.2352800000000001E-3</v>
      </c>
      <c r="GP29">
        <v>0.83421590000000001</v>
      </c>
      <c r="GQ29">
        <v>17.263940000000002</v>
      </c>
      <c r="GR29" s="1">
        <v>3.2052619999999998E-6</v>
      </c>
      <c r="GS29" s="1">
        <v>2.8524520000000001E-3</v>
      </c>
      <c r="GT29">
        <v>0.83416820000000003</v>
      </c>
      <c r="GU29">
        <v>17.226980000000001</v>
      </c>
      <c r="GV29" s="1">
        <v>2.8101820000000001E-6</v>
      </c>
      <c r="GW29" s="1">
        <v>2.5016880000000002E-3</v>
      </c>
      <c r="GX29">
        <v>0.83414549999999998</v>
      </c>
      <c r="GY29">
        <v>17.441089999999999</v>
      </c>
      <c r="GZ29" s="1">
        <v>2.4538460000000001E-6</v>
      </c>
      <c r="HA29" s="1">
        <v>2.185055E-3</v>
      </c>
      <c r="HB29">
        <v>0.83412310000000001</v>
      </c>
      <c r="HC29">
        <v>17.92953</v>
      </c>
      <c r="HD29" s="1">
        <v>2.1431790000000001E-6</v>
      </c>
      <c r="HE29" s="1">
        <v>1.908498E-3</v>
      </c>
      <c r="HF29">
        <v>0.83406939999999996</v>
      </c>
      <c r="HG29">
        <v>18.194019999999998</v>
      </c>
      <c r="HH29" s="1">
        <v>1.871752E-6</v>
      </c>
      <c r="HI29" s="1">
        <v>1.666898E-3</v>
      </c>
      <c r="HJ29">
        <v>0.83403380000000005</v>
      </c>
      <c r="HK29">
        <v>17.897089999999999</v>
      </c>
      <c r="HL29" s="1">
        <v>1.637101E-6</v>
      </c>
      <c r="HM29" s="1">
        <v>1.457964E-3</v>
      </c>
      <c r="HN29">
        <v>0.83401720000000001</v>
      </c>
      <c r="HO29">
        <v>17.236930000000001</v>
      </c>
      <c r="HP29" s="1">
        <v>1.4329719999999999E-6</v>
      </c>
      <c r="HQ29" s="1">
        <v>1.2761680000000001E-3</v>
      </c>
      <c r="HR29">
        <v>0.83397889999999997</v>
      </c>
      <c r="HS29">
        <v>16.958919999999999</v>
      </c>
      <c r="HT29" s="1">
        <v>1.2567660000000001E-6</v>
      </c>
      <c r="HU29" s="1">
        <v>1.119253E-3</v>
      </c>
      <c r="HV29">
        <v>0.83394970000000002</v>
      </c>
      <c r="HW29">
        <v>16.987580000000001</v>
      </c>
      <c r="HX29" s="1">
        <v>1.1040369999999999E-6</v>
      </c>
      <c r="HY29" s="1">
        <v>9.832453000000001E-4</v>
      </c>
      <c r="HZ29">
        <v>0.83391459999999995</v>
      </c>
      <c r="IA29">
        <v>17.285260000000001</v>
      </c>
      <c r="IB29" s="1">
        <v>9.6943839999999994E-7</v>
      </c>
      <c r="IC29" s="1">
        <v>8.6354270000000004E-4</v>
      </c>
      <c r="ID29">
        <v>0.83387069999999996</v>
      </c>
      <c r="IE29">
        <v>17.777699999999999</v>
      </c>
      <c r="IF29" s="1">
        <v>8.5099429999999995E-7</v>
      </c>
      <c r="IG29" s="1">
        <v>7.5804799999999999E-4</v>
      </c>
      <c r="IH29">
        <v>0.83382339999999999</v>
      </c>
      <c r="II29">
        <v>17.984580000000001</v>
      </c>
      <c r="IJ29" s="1">
        <v>7.4812419999999999E-7</v>
      </c>
      <c r="IK29" s="1">
        <v>6.664555E-4</v>
      </c>
      <c r="IL29">
        <v>0.83380390000000004</v>
      </c>
      <c r="IM29">
        <v>17.93111</v>
      </c>
      <c r="IN29" s="1">
        <v>6.5903320000000001E-7</v>
      </c>
      <c r="IO29" s="1">
        <v>5.8709919999999996E-4</v>
      </c>
      <c r="IP29">
        <v>0.83374910000000002</v>
      </c>
      <c r="IQ29">
        <v>17.5974</v>
      </c>
      <c r="IR29" s="1">
        <v>5.8121E-7</v>
      </c>
      <c r="IS29" s="1">
        <v>5.1777669999999998E-4</v>
      </c>
      <c r="IT29">
        <v>0.83372040000000003</v>
      </c>
      <c r="IU29">
        <v>17.190470000000001</v>
      </c>
      <c r="IV29" s="1">
        <v>5.1402660000000001E-7</v>
      </c>
      <c r="IW29" s="1">
        <v>4.5792119999999998E-4</v>
      </c>
      <c r="IX29">
        <v>0.83366499999999999</v>
      </c>
      <c r="IY29">
        <v>17.11448</v>
      </c>
      <c r="IZ29" s="1">
        <v>4.5453399999999999E-7</v>
      </c>
      <c r="JA29" s="1">
        <v>4.0499820000000001E-4</v>
      </c>
      <c r="JB29">
        <v>0.83363969999999998</v>
      </c>
      <c r="JC29">
        <v>17.194880000000001</v>
      </c>
      <c r="JD29" s="1">
        <v>4.0325439999999999E-7</v>
      </c>
      <c r="JE29" s="1">
        <v>3.592116E-4</v>
      </c>
      <c r="JF29">
        <v>0.83361850000000004</v>
      </c>
      <c r="JG29">
        <v>17.626049999999999</v>
      </c>
      <c r="JH29" s="1">
        <v>3.6027690000000003E-7</v>
      </c>
      <c r="JI29" s="1">
        <v>3.2084609999999999E-4</v>
      </c>
      <c r="JJ29">
        <v>0.83360339999999999</v>
      </c>
      <c r="JK29">
        <v>18.156230000000001</v>
      </c>
      <c r="JL29" s="1">
        <v>3.2396450000000002E-7</v>
      </c>
      <c r="JM29" s="1">
        <v>2.8845919999999998E-4</v>
      </c>
      <c r="JN29">
        <v>0.83357700000000001</v>
      </c>
      <c r="JO29">
        <v>18.271339999999999</v>
      </c>
      <c r="JP29" s="1">
        <v>2.9219459999999998E-7</v>
      </c>
      <c r="JQ29" s="1">
        <v>2.601444E-4</v>
      </c>
      <c r="JR29">
        <v>0.83355290000000004</v>
      </c>
      <c r="JS29">
        <v>18.05903</v>
      </c>
      <c r="JT29" s="1">
        <v>2.6400840000000001E-7</v>
      </c>
      <c r="JU29" s="1">
        <v>2.3506150000000001E-4</v>
      </c>
      <c r="JV29">
        <v>0.83353569999999999</v>
      </c>
      <c r="JW29">
        <v>17.63916</v>
      </c>
      <c r="JX29" s="1">
        <v>2.3910099999999999E-7</v>
      </c>
      <c r="JY29" s="1">
        <v>2.1286220000000001E-4</v>
      </c>
      <c r="JZ29">
        <v>0.83349980000000001</v>
      </c>
      <c r="KA29">
        <v>17.236160000000002</v>
      </c>
      <c r="KB29" s="1">
        <v>2.1688549999999999E-7</v>
      </c>
      <c r="KC29" s="1">
        <v>1.9307870000000001E-4</v>
      </c>
      <c r="KD29">
        <v>0.83348820000000001</v>
      </c>
      <c r="KE29">
        <v>17.12406</v>
      </c>
      <c r="KF29" s="1">
        <v>1.97157E-7</v>
      </c>
      <c r="KG29" s="1">
        <v>1.7552609999999999E-4</v>
      </c>
      <c r="KH29">
        <v>0.83346980000000004</v>
      </c>
      <c r="KI29">
        <v>17.18704</v>
      </c>
      <c r="KJ29" s="1">
        <v>1.7921959999999999E-7</v>
      </c>
      <c r="KK29" s="1">
        <v>1.595701E-4</v>
      </c>
      <c r="KL29">
        <v>0.83344359999999995</v>
      </c>
      <c r="KM29">
        <v>17.596699999999998</v>
      </c>
      <c r="KN29" s="1">
        <v>1.629748E-7</v>
      </c>
      <c r="KO29" s="1">
        <v>1.4511130000000001E-4</v>
      </c>
      <c r="KP29">
        <v>0.83342959999999999</v>
      </c>
      <c r="KQ29">
        <v>18.143409999999999</v>
      </c>
      <c r="KR29" s="1">
        <v>1.479655E-7</v>
      </c>
      <c r="KS29" s="1">
        <v>1.31753E-4</v>
      </c>
      <c r="KT29">
        <v>0.83339249999999998</v>
      </c>
      <c r="KU29">
        <v>18.353480000000001</v>
      </c>
      <c r="KV29" s="1">
        <v>1.3458089999999999E-7</v>
      </c>
      <c r="KW29" s="1">
        <v>1.1983420000000001E-4</v>
      </c>
      <c r="KX29">
        <v>0.83335559999999997</v>
      </c>
      <c r="KY29">
        <v>18.30603</v>
      </c>
      <c r="KZ29" s="1">
        <v>1.2246989999999999E-7</v>
      </c>
      <c r="LA29" s="1">
        <v>1.090518E-4</v>
      </c>
      <c r="LB29">
        <v>0.83334790000000003</v>
      </c>
      <c r="LC29">
        <v>17.892330000000001</v>
      </c>
      <c r="LD29" s="1">
        <v>1.116031E-7</v>
      </c>
      <c r="LE29" s="1">
        <v>9.9375089999999996E-5</v>
      </c>
      <c r="LF29">
        <v>0.83331069999999996</v>
      </c>
      <c r="LG29">
        <v>17.34121</v>
      </c>
      <c r="LH29" s="1">
        <v>1.01764E-7</v>
      </c>
      <c r="LI29" s="1">
        <v>9.06185E-5</v>
      </c>
      <c r="LJ29">
        <v>0.83328449999999998</v>
      </c>
      <c r="LK29">
        <v>17.132719999999999</v>
      </c>
      <c r="LL29" s="1">
        <v>9.2943249999999994E-8</v>
      </c>
      <c r="LM29" s="1">
        <v>8.2756299999999999E-5</v>
      </c>
      <c r="LN29">
        <v>0.83326630000000002</v>
      </c>
      <c r="LO29">
        <v>17.20645</v>
      </c>
      <c r="LP29" s="1">
        <v>8.4923889999999998E-8</v>
      </c>
      <c r="LQ29" s="1">
        <v>7.5617279999999997E-5</v>
      </c>
      <c r="LR29">
        <v>0.83325899999999997</v>
      </c>
      <c r="LS29">
        <v>17.790579999999999</v>
      </c>
      <c r="LT29" s="1">
        <v>7.8384670000000004E-8</v>
      </c>
      <c r="LU29" s="1">
        <v>6.9759379999999993E-5</v>
      </c>
      <c r="LV29">
        <v>0.83324350000000003</v>
      </c>
      <c r="LW29">
        <v>18.457989999999999</v>
      </c>
      <c r="LX29" s="1">
        <v>7.2655969999999996E-8</v>
      </c>
      <c r="LY29" s="1">
        <v>6.4651650000000006E-5</v>
      </c>
      <c r="LZ29">
        <v>0.83323290000000005</v>
      </c>
      <c r="MA29">
        <v>18.634509999999999</v>
      </c>
      <c r="MB29" s="1">
        <v>6.7480409999999998E-8</v>
      </c>
      <c r="MC29" s="1">
        <v>6.005364E-5</v>
      </c>
      <c r="MD29">
        <v>0.83322490000000005</v>
      </c>
      <c r="ME29">
        <v>18.562059999999999</v>
      </c>
      <c r="MF29" s="1">
        <v>6.2719029999999997E-8</v>
      </c>
      <c r="MG29" s="1">
        <v>5.5813309999999997E-5</v>
      </c>
      <c r="MH29">
        <v>0.8332039</v>
      </c>
      <c r="MI29">
        <v>18.138449999999999</v>
      </c>
      <c r="MJ29" s="1">
        <v>5.8386280000000001E-8</v>
      </c>
      <c r="MK29" s="1">
        <v>5.1951469999999997E-5</v>
      </c>
      <c r="ML29">
        <v>0.83320340000000004</v>
      </c>
      <c r="MM29">
        <v>17.558199999999999</v>
      </c>
      <c r="MN29" s="1">
        <v>5.4409589999999997E-8</v>
      </c>
      <c r="MO29" s="1">
        <v>4.8405619999999998E-5</v>
      </c>
      <c r="MP29">
        <v>0.83317770000000002</v>
      </c>
      <c r="MQ29">
        <v>17.32516</v>
      </c>
      <c r="MR29" s="1">
        <v>5.075691E-8</v>
      </c>
      <c r="MS29" s="1">
        <v>4.515901E-5</v>
      </c>
      <c r="MT29">
        <v>0.83315329999999999</v>
      </c>
      <c r="MU29">
        <v>17.25235</v>
      </c>
      <c r="MV29" s="1">
        <v>4.7384620000000002E-8</v>
      </c>
      <c r="MW29" s="1">
        <v>4.2159110000000002E-5</v>
      </c>
      <c r="MX29">
        <v>0.83314630000000001</v>
      </c>
      <c r="MY29">
        <v>17.287019999999998</v>
      </c>
      <c r="MZ29" s="1">
        <v>4.4226500000000002E-8</v>
      </c>
      <c r="NA29" s="1">
        <v>3.9355140000000001E-5</v>
      </c>
      <c r="NB29">
        <v>0.83311590000000002</v>
      </c>
      <c r="NC29">
        <v>17.58541</v>
      </c>
      <c r="ND29" s="1">
        <v>4.1199350000000003E-8</v>
      </c>
      <c r="NE29" s="1">
        <v>3.6661700000000002E-5</v>
      </c>
      <c r="NF29">
        <v>0.83309889999999998</v>
      </c>
      <c r="NG29">
        <v>18.067430000000002</v>
      </c>
      <c r="NH29" s="1">
        <v>3.844698E-8</v>
      </c>
      <c r="NI29" s="1">
        <v>3.4216549999999997E-5</v>
      </c>
      <c r="NJ29">
        <v>0.83308899999999997</v>
      </c>
      <c r="NK29">
        <v>18.080570000000002</v>
      </c>
      <c r="NL29" s="1">
        <v>3.5875520000000002E-8</v>
      </c>
      <c r="NM29" s="1">
        <v>3.1925360000000002E-5</v>
      </c>
      <c r="NN29">
        <v>0.83307980000000004</v>
      </c>
      <c r="NO29">
        <v>17.623480000000001</v>
      </c>
      <c r="NP29" s="1">
        <v>3.350566E-8</v>
      </c>
      <c r="NQ29" s="1">
        <v>2.9816459999999999E-5</v>
      </c>
      <c r="NR29">
        <v>0.833067</v>
      </c>
      <c r="NS29">
        <v>17.339549999999999</v>
      </c>
      <c r="NT29" s="1">
        <v>3.1306250000000003E-8</v>
      </c>
      <c r="NU29" s="1">
        <v>2.786081E-5</v>
      </c>
      <c r="NV29">
        <v>0.83303649999999996</v>
      </c>
      <c r="NW29">
        <v>17.268129999999999</v>
      </c>
      <c r="NX29" s="1">
        <v>2.92498E-8</v>
      </c>
      <c r="NY29" s="1">
        <v>2.6028829999999999E-5</v>
      </c>
      <c r="NZ29">
        <v>0.83302330000000002</v>
      </c>
      <c r="OA29">
        <v>17.242290000000001</v>
      </c>
      <c r="OB29" s="1">
        <v>2.7361980000000001E-8</v>
      </c>
      <c r="OC29" s="1">
        <v>2.4347080000000001E-5</v>
      </c>
      <c r="OD29">
        <v>0.83300989999999997</v>
      </c>
      <c r="OE29">
        <v>17.604759999999999</v>
      </c>
      <c r="OF29" s="1">
        <v>2.5600179999999999E-8</v>
      </c>
      <c r="OG29" s="1">
        <v>2.2781150000000001E-5</v>
      </c>
      <c r="OH29">
        <v>0.83300490000000005</v>
      </c>
      <c r="OI29">
        <v>18.202179999999998</v>
      </c>
      <c r="OJ29" s="1">
        <v>2.398904E-8</v>
      </c>
      <c r="OK29" s="1">
        <v>2.135004E-5</v>
      </c>
    </row>
    <row r="30" spans="1:401" x14ac:dyDescent="0.35">
      <c r="A30">
        <v>33</v>
      </c>
      <c r="B30" t="s">
        <v>4</v>
      </c>
      <c r="C30" t="s">
        <v>24</v>
      </c>
      <c r="D30" t="s">
        <v>35</v>
      </c>
      <c r="E30">
        <v>785.0154</v>
      </c>
      <c r="F30">
        <v>0.83033380000000001</v>
      </c>
      <c r="G30">
        <v>16.849989999999998</v>
      </c>
      <c r="H30">
        <v>11.78861</v>
      </c>
      <c r="I30">
        <v>13345.91</v>
      </c>
      <c r="J30">
        <v>0.830291</v>
      </c>
      <c r="K30">
        <v>16.855979999999999</v>
      </c>
      <c r="L30" s="1">
        <v>3.7514449999999998E-2</v>
      </c>
      <c r="M30">
        <v>44.969720000000002</v>
      </c>
      <c r="N30">
        <v>0.83029520000000001</v>
      </c>
      <c r="O30">
        <v>16.887450000000001</v>
      </c>
      <c r="P30" s="1">
        <v>9.7343499999999993E-3</v>
      </c>
      <c r="Q30">
        <v>8.2717899999999993</v>
      </c>
      <c r="R30">
        <v>0.83029339999999996</v>
      </c>
      <c r="S30">
        <v>16.834330000000001</v>
      </c>
      <c r="T30" s="1">
        <v>7.8222259999999998E-3</v>
      </c>
      <c r="U30">
        <v>6.6333489999999999</v>
      </c>
      <c r="V30">
        <v>0.83031120000000003</v>
      </c>
      <c r="W30">
        <v>16.919329999999999</v>
      </c>
      <c r="X30" s="1">
        <v>6.3213990000000001E-3</v>
      </c>
      <c r="Y30">
        <v>5.3604539999999998</v>
      </c>
      <c r="Z30">
        <v>0.83033319999999999</v>
      </c>
      <c r="AA30">
        <v>16.959689999999998</v>
      </c>
      <c r="AB30" s="1">
        <v>5.1207300000000004E-3</v>
      </c>
      <c r="AC30">
        <v>4.3420180000000004</v>
      </c>
      <c r="AD30">
        <v>0.83032470000000003</v>
      </c>
      <c r="AE30">
        <v>16.840440000000001</v>
      </c>
      <c r="AF30" s="1">
        <v>4.1570840000000001E-3</v>
      </c>
      <c r="AG30">
        <v>3.5246680000000001</v>
      </c>
      <c r="AH30">
        <v>0.8303431</v>
      </c>
      <c r="AI30">
        <v>16.820209999999999</v>
      </c>
      <c r="AJ30" s="1">
        <v>3.3805509999999999E-3</v>
      </c>
      <c r="AK30">
        <v>2.8662749999999999</v>
      </c>
      <c r="AL30">
        <v>0.83035559999999997</v>
      </c>
      <c r="AM30">
        <v>16.899480000000001</v>
      </c>
      <c r="AN30" s="1">
        <v>2.7509589999999999E-3</v>
      </c>
      <c r="AO30">
        <v>2.3325130000000001</v>
      </c>
      <c r="AP30">
        <v>0.83036480000000001</v>
      </c>
      <c r="AQ30">
        <v>17.32077</v>
      </c>
      <c r="AR30" s="1">
        <v>2.2389160000000001E-3</v>
      </c>
      <c r="AS30">
        <v>1.8984129999999999</v>
      </c>
      <c r="AT30">
        <v>0.83034509999999995</v>
      </c>
      <c r="AU30">
        <v>17.89847</v>
      </c>
      <c r="AV30" s="1">
        <v>1.820232E-3</v>
      </c>
      <c r="AW30">
        <v>1.543555</v>
      </c>
      <c r="AX30">
        <v>0.83034039999999998</v>
      </c>
      <c r="AY30">
        <v>18.03969</v>
      </c>
      <c r="AZ30" s="1">
        <v>1.481666E-3</v>
      </c>
      <c r="BA30">
        <v>1.256446</v>
      </c>
      <c r="BB30">
        <v>0.83032280000000003</v>
      </c>
      <c r="BC30">
        <v>17.875160000000001</v>
      </c>
      <c r="BD30" s="1">
        <v>1.206967E-3</v>
      </c>
      <c r="BE30">
        <v>1.023552</v>
      </c>
      <c r="BF30">
        <v>0.83030409999999999</v>
      </c>
      <c r="BG30">
        <v>17.492360000000001</v>
      </c>
      <c r="BH30" s="1">
        <v>9.8411960000000008E-4</v>
      </c>
      <c r="BI30">
        <v>0.83457890000000001</v>
      </c>
      <c r="BJ30">
        <v>0.83028880000000005</v>
      </c>
      <c r="BK30">
        <v>16.96923</v>
      </c>
      <c r="BL30" s="1">
        <v>8.0340230000000004E-4</v>
      </c>
      <c r="BM30">
        <v>0.68132139999999997</v>
      </c>
      <c r="BN30">
        <v>0.8302813</v>
      </c>
      <c r="BO30">
        <v>16.733840000000001</v>
      </c>
      <c r="BP30" s="1">
        <v>6.5657010000000002E-4</v>
      </c>
      <c r="BQ30">
        <v>0.55677790000000005</v>
      </c>
      <c r="BR30">
        <v>0.83024640000000005</v>
      </c>
      <c r="BS30">
        <v>16.747710000000001</v>
      </c>
      <c r="BT30" s="1">
        <v>5.3686070000000003E-4</v>
      </c>
      <c r="BU30">
        <v>0.45532270000000002</v>
      </c>
      <c r="BV30">
        <v>0.83017549999999996</v>
      </c>
      <c r="BW30">
        <v>17.048279999999998</v>
      </c>
      <c r="BX30" s="1">
        <v>4.3724840000000003E-4</v>
      </c>
      <c r="BY30">
        <v>0.370944</v>
      </c>
      <c r="BZ30">
        <v>0.8301058</v>
      </c>
      <c r="CA30">
        <v>17.571000000000002</v>
      </c>
      <c r="CB30" s="1">
        <v>3.552505E-4</v>
      </c>
      <c r="CC30">
        <v>0.3014482</v>
      </c>
      <c r="CD30">
        <v>0.83001740000000002</v>
      </c>
      <c r="CE30">
        <v>17.796109999999999</v>
      </c>
      <c r="CF30" s="1">
        <v>2.8863229999999998E-4</v>
      </c>
      <c r="CG30">
        <v>0.24493570000000001</v>
      </c>
      <c r="CH30">
        <v>0.8299031</v>
      </c>
      <c r="CI30">
        <v>17.76286</v>
      </c>
      <c r="CJ30" s="1">
        <v>2.350078E-4</v>
      </c>
      <c r="CK30">
        <v>0.19943630000000001</v>
      </c>
      <c r="CL30">
        <v>0.82981190000000005</v>
      </c>
      <c r="CM30">
        <v>17.5032</v>
      </c>
      <c r="CN30" s="1">
        <v>1.9178169999999999E-4</v>
      </c>
      <c r="CO30">
        <v>0.16274859999999999</v>
      </c>
      <c r="CP30">
        <v>0.8297078</v>
      </c>
      <c r="CQ30">
        <v>17.021840000000001</v>
      </c>
      <c r="CR30" s="1">
        <v>1.56988E-4</v>
      </c>
      <c r="CS30">
        <v>0.13322519999999999</v>
      </c>
      <c r="CT30">
        <v>0.82961110000000005</v>
      </c>
      <c r="CU30">
        <v>16.77609</v>
      </c>
      <c r="CV30" s="1">
        <v>1.2864850000000001E-4</v>
      </c>
      <c r="CW30">
        <v>0.1092003</v>
      </c>
      <c r="CX30">
        <v>0.82951319999999995</v>
      </c>
      <c r="CY30">
        <v>16.860510000000001</v>
      </c>
      <c r="CZ30" s="1">
        <v>1.0531349999999999E-4</v>
      </c>
      <c r="DA30" s="1">
        <v>8.939163E-2</v>
      </c>
      <c r="DB30">
        <v>0.82942579999999999</v>
      </c>
      <c r="DC30">
        <v>17.36909</v>
      </c>
      <c r="DD30" s="1">
        <v>8.6883600000000003E-5</v>
      </c>
      <c r="DE30" s="1">
        <v>7.3727059999999997E-2</v>
      </c>
      <c r="DF30">
        <v>0.82936759999999998</v>
      </c>
      <c r="DG30">
        <v>17.983889999999999</v>
      </c>
      <c r="DH30" s="1">
        <v>7.2157469999999999E-5</v>
      </c>
      <c r="DI30" s="1">
        <v>6.1218340000000003E-2</v>
      </c>
      <c r="DJ30">
        <v>0.82928259999999998</v>
      </c>
      <c r="DK30">
        <v>18.229579999999999</v>
      </c>
      <c r="DL30" s="1">
        <v>6.0211160000000001E-5</v>
      </c>
      <c r="DM30" s="1">
        <v>5.1079270000000003E-2</v>
      </c>
      <c r="DN30">
        <v>0.82921540000000005</v>
      </c>
      <c r="DO30">
        <v>18.189830000000001</v>
      </c>
      <c r="DP30" s="1">
        <v>5.0469909999999997E-5</v>
      </c>
      <c r="DQ30" s="1">
        <v>4.2809809999999997E-2</v>
      </c>
      <c r="DR30">
        <v>0.82915130000000004</v>
      </c>
      <c r="DS30">
        <v>17.677769999999999</v>
      </c>
      <c r="DT30" s="1">
        <v>4.2464869999999999E-5</v>
      </c>
      <c r="DU30" s="1">
        <v>3.6016159999999998E-2</v>
      </c>
      <c r="DV30">
        <v>0.82908669999999995</v>
      </c>
      <c r="DW30">
        <v>17.014510000000001</v>
      </c>
      <c r="DX30" s="1">
        <v>3.5884630000000001E-5</v>
      </c>
      <c r="DY30" s="1">
        <v>3.0433459999999999E-2</v>
      </c>
      <c r="DZ30">
        <v>0.82901630000000004</v>
      </c>
      <c r="EA30">
        <v>16.764389999999999</v>
      </c>
      <c r="EB30" s="1">
        <v>3.0394459999999999E-5</v>
      </c>
      <c r="EC30" s="1">
        <v>2.5775719999999998E-2</v>
      </c>
      <c r="ED30">
        <v>0.8289552</v>
      </c>
      <c r="EE30">
        <v>16.835290000000001</v>
      </c>
      <c r="EF30" s="1">
        <v>2.586601E-5</v>
      </c>
      <c r="EG30" s="1">
        <v>2.1931659999999999E-2</v>
      </c>
      <c r="EH30">
        <v>0.82893419999999995</v>
      </c>
      <c r="EI30">
        <v>17.270130000000002</v>
      </c>
      <c r="EJ30" s="1">
        <v>2.228344E-5</v>
      </c>
      <c r="EK30" s="1">
        <v>1.888225E-2</v>
      </c>
      <c r="EL30">
        <v>0.82894089999999998</v>
      </c>
      <c r="EM30">
        <v>17.923249999999999</v>
      </c>
      <c r="EN30" s="1">
        <v>1.9389859999999999E-5</v>
      </c>
      <c r="EO30" s="1">
        <v>1.6423739999999999E-2</v>
      </c>
      <c r="EP30">
        <v>0.82894049999999997</v>
      </c>
      <c r="EQ30">
        <v>18.29514</v>
      </c>
      <c r="ER30" s="1">
        <v>1.69724E-5</v>
      </c>
      <c r="ES30" s="1">
        <v>1.437451E-2</v>
      </c>
      <c r="ET30">
        <v>0.828932</v>
      </c>
      <c r="EU30">
        <v>18.27515</v>
      </c>
      <c r="EV30" s="1">
        <v>1.488961E-5</v>
      </c>
      <c r="EW30">
        <v>1.26091E-2</v>
      </c>
      <c r="EX30">
        <v>0.82893510000000004</v>
      </c>
      <c r="EY30">
        <v>17.778449999999999</v>
      </c>
      <c r="EZ30" s="1">
        <v>1.3092119999999999E-5</v>
      </c>
      <c r="FA30">
        <v>1.1087100000000001E-2</v>
      </c>
      <c r="FB30">
        <v>0.82894109999999999</v>
      </c>
      <c r="FC30">
        <v>17.08427</v>
      </c>
      <c r="FD30" s="1">
        <v>1.1521780000000001E-5</v>
      </c>
      <c r="FE30" s="1">
        <v>9.7561639999999995E-3</v>
      </c>
      <c r="FF30">
        <v>0.82894429999999997</v>
      </c>
      <c r="FG30">
        <v>16.796019999999999</v>
      </c>
      <c r="FH30" s="1">
        <v>1.014379E-5</v>
      </c>
      <c r="FI30" s="1">
        <v>8.5898599999999995E-3</v>
      </c>
      <c r="FJ30">
        <v>0.8289569</v>
      </c>
      <c r="FK30">
        <v>16.881609999999998</v>
      </c>
      <c r="FL30" s="1">
        <v>8.9411529999999998E-6</v>
      </c>
      <c r="FM30" s="1">
        <v>7.5713559999999996E-3</v>
      </c>
      <c r="FN30">
        <v>0.82895799999999997</v>
      </c>
      <c r="FO30">
        <v>17.33287</v>
      </c>
      <c r="FP30" s="1">
        <v>7.8743739999999992E-6</v>
      </c>
      <c r="FQ30" s="1">
        <v>6.6686669999999997E-3</v>
      </c>
      <c r="FR30">
        <v>0.8289514</v>
      </c>
      <c r="FS30">
        <v>17.86917</v>
      </c>
      <c r="FT30" s="1">
        <v>6.9315079999999998E-6</v>
      </c>
      <c r="FU30" s="1">
        <v>5.8704430000000004E-3</v>
      </c>
      <c r="FV30">
        <v>0.82894400000000001</v>
      </c>
      <c r="FW30">
        <v>17.918130000000001</v>
      </c>
      <c r="FX30" s="1">
        <v>6.1020710000000002E-6</v>
      </c>
      <c r="FY30" s="1">
        <v>5.1681820000000003E-3</v>
      </c>
      <c r="FZ30">
        <v>0.82894069999999997</v>
      </c>
      <c r="GA30">
        <v>17.719249999999999</v>
      </c>
      <c r="GB30" s="1">
        <v>5.3751600000000004E-6</v>
      </c>
      <c r="GC30" s="1">
        <v>4.55252E-3</v>
      </c>
      <c r="GD30">
        <v>0.82894060000000003</v>
      </c>
      <c r="GE30">
        <v>17.41696</v>
      </c>
      <c r="GF30" s="1">
        <v>4.7357619999999998E-6</v>
      </c>
      <c r="GG30" s="1">
        <v>4.011115E-3</v>
      </c>
      <c r="GH30">
        <v>0.8289301</v>
      </c>
      <c r="GI30">
        <v>17.205829999999999</v>
      </c>
      <c r="GJ30" s="1">
        <v>4.1733929999999997E-6</v>
      </c>
      <c r="GK30" s="1">
        <v>3.534915E-3</v>
      </c>
      <c r="GL30">
        <v>0.82893430000000001</v>
      </c>
      <c r="GM30">
        <v>17.241959999999999</v>
      </c>
      <c r="GN30" s="1">
        <v>3.6805300000000001E-6</v>
      </c>
      <c r="GO30" s="1">
        <v>3.11743E-3</v>
      </c>
      <c r="GP30">
        <v>0.82892440000000001</v>
      </c>
      <c r="GQ30">
        <v>17.283159999999999</v>
      </c>
      <c r="GR30" s="1">
        <v>3.24522E-6</v>
      </c>
      <c r="GS30" s="1">
        <v>2.749193E-3</v>
      </c>
      <c r="GT30">
        <v>0.82888949999999995</v>
      </c>
      <c r="GU30">
        <v>17.24858</v>
      </c>
      <c r="GV30" s="1">
        <v>2.8466060000000002E-6</v>
      </c>
      <c r="GW30" s="1">
        <v>2.4123109999999999E-3</v>
      </c>
      <c r="GX30">
        <v>0.82884340000000001</v>
      </c>
      <c r="GY30">
        <v>17.459990000000001</v>
      </c>
      <c r="GZ30" s="1">
        <v>2.4864629999999999E-6</v>
      </c>
      <c r="HA30" s="1">
        <v>2.1077359999999998E-3</v>
      </c>
      <c r="HB30">
        <v>0.82879040000000004</v>
      </c>
      <c r="HC30">
        <v>17.950659999999999</v>
      </c>
      <c r="HD30" s="1">
        <v>2.1715810000000002E-6</v>
      </c>
      <c r="HE30" s="1">
        <v>1.8409089999999999E-3</v>
      </c>
      <c r="HF30">
        <v>0.82874349999999997</v>
      </c>
      <c r="HG30">
        <v>18.244340000000001</v>
      </c>
      <c r="HH30" s="1">
        <v>1.8964200000000001E-6</v>
      </c>
      <c r="HI30" s="1">
        <v>1.6077699999999999E-3</v>
      </c>
      <c r="HJ30">
        <v>0.828708</v>
      </c>
      <c r="HK30">
        <v>17.960149999999999</v>
      </c>
      <c r="HL30" s="1">
        <v>1.658444E-6</v>
      </c>
      <c r="HM30" s="1">
        <v>1.4060570000000001E-3</v>
      </c>
      <c r="HN30">
        <v>0.82865619999999995</v>
      </c>
      <c r="HO30">
        <v>17.299469999999999</v>
      </c>
      <c r="HP30" s="1">
        <v>1.4514289999999999E-6</v>
      </c>
      <c r="HQ30" s="1">
        <v>1.230594E-3</v>
      </c>
      <c r="HR30">
        <v>0.82860750000000005</v>
      </c>
      <c r="HS30">
        <v>16.971250000000001</v>
      </c>
      <c r="HT30" s="1">
        <v>1.272696E-6</v>
      </c>
      <c r="HU30" s="1">
        <v>1.079062E-3</v>
      </c>
      <c r="HV30">
        <v>0.82854799999999995</v>
      </c>
      <c r="HW30">
        <v>16.992170000000002</v>
      </c>
      <c r="HX30" s="1">
        <v>1.1178290000000001E-6</v>
      </c>
      <c r="HY30" s="1">
        <v>9.4778310000000004E-4</v>
      </c>
      <c r="HZ30">
        <v>0.82849779999999995</v>
      </c>
      <c r="IA30">
        <v>17.292259999999999</v>
      </c>
      <c r="IB30" s="1">
        <v>9.8177579999999995E-7</v>
      </c>
      <c r="IC30" s="1">
        <v>8.3259299999999996E-4</v>
      </c>
      <c r="ID30">
        <v>0.82843140000000004</v>
      </c>
      <c r="IE30">
        <v>17.788150000000002</v>
      </c>
      <c r="IF30" s="1">
        <v>8.6168420000000001E-7</v>
      </c>
      <c r="IG30" s="1">
        <v>7.3079329999999997E-4</v>
      </c>
      <c r="IH30">
        <v>0.82838319999999999</v>
      </c>
      <c r="II30">
        <v>18.02834</v>
      </c>
      <c r="IJ30" s="1">
        <v>7.5747469999999997E-7</v>
      </c>
      <c r="IK30" s="1">
        <v>6.4245380000000003E-4</v>
      </c>
      <c r="IL30">
        <v>0.82832589999999995</v>
      </c>
      <c r="IM30">
        <v>17.986000000000001</v>
      </c>
      <c r="IN30" s="1">
        <v>6.671445E-7</v>
      </c>
      <c r="IO30" s="1">
        <v>5.6585749999999997E-4</v>
      </c>
      <c r="IP30">
        <v>0.82825850000000001</v>
      </c>
      <c r="IQ30">
        <v>17.645340000000001</v>
      </c>
      <c r="IR30" s="1">
        <v>5.8826459999999996E-7</v>
      </c>
      <c r="IS30" s="1">
        <v>4.9896849999999998E-4</v>
      </c>
      <c r="IT30">
        <v>0.82820870000000002</v>
      </c>
      <c r="IU30">
        <v>17.23434</v>
      </c>
      <c r="IV30" s="1">
        <v>5.2018109999999996E-7</v>
      </c>
      <c r="IW30" s="1">
        <v>4.4121390000000001E-4</v>
      </c>
      <c r="IX30">
        <v>0.82814650000000001</v>
      </c>
      <c r="IY30">
        <v>17.124169999999999</v>
      </c>
      <c r="IZ30" s="1">
        <v>4.600256E-7</v>
      </c>
      <c r="JA30" s="1">
        <v>3.9026369999999998E-4</v>
      </c>
      <c r="JB30">
        <v>0.82810479999999997</v>
      </c>
      <c r="JC30">
        <v>17.20646</v>
      </c>
      <c r="JD30" s="1">
        <v>4.0783509999999999E-7</v>
      </c>
      <c r="JE30" s="1">
        <v>3.4591400000000001E-4</v>
      </c>
      <c r="JF30">
        <v>0.82805110000000004</v>
      </c>
      <c r="JG30">
        <v>17.636399999999998</v>
      </c>
      <c r="JH30" s="1">
        <v>3.6413449999999998E-7</v>
      </c>
      <c r="JI30" s="1">
        <v>3.0877649999999998E-4</v>
      </c>
      <c r="JJ30">
        <v>0.82802209999999998</v>
      </c>
      <c r="JK30">
        <v>18.186810000000001</v>
      </c>
      <c r="JL30" s="1">
        <v>3.2728730000000001E-7</v>
      </c>
      <c r="JM30" s="1">
        <v>2.7748829999999999E-4</v>
      </c>
      <c r="JN30">
        <v>0.82798000000000005</v>
      </c>
      <c r="JO30">
        <v>18.330749999999998</v>
      </c>
      <c r="JP30" s="1">
        <v>2.9507460000000002E-7</v>
      </c>
      <c r="JQ30" s="1">
        <v>2.501607E-4</v>
      </c>
      <c r="JR30">
        <v>0.8279455</v>
      </c>
      <c r="JS30">
        <v>18.120729999999998</v>
      </c>
      <c r="JT30" s="1">
        <v>2.6661339999999998E-7</v>
      </c>
      <c r="JU30" s="1">
        <v>2.2603879999999999E-4</v>
      </c>
      <c r="JV30">
        <v>0.82792880000000002</v>
      </c>
      <c r="JW30">
        <v>17.698840000000001</v>
      </c>
      <c r="JX30" s="1">
        <v>2.4137320000000001E-7</v>
      </c>
      <c r="JY30" s="1">
        <v>2.046211E-4</v>
      </c>
      <c r="JZ30">
        <v>0.82788349999999999</v>
      </c>
      <c r="KA30">
        <v>17.275939999999999</v>
      </c>
      <c r="KB30" s="1">
        <v>2.1891309999999999E-7</v>
      </c>
      <c r="KC30" s="1">
        <v>1.855808E-4</v>
      </c>
      <c r="KD30">
        <v>0.82786660000000001</v>
      </c>
      <c r="KE30">
        <v>17.135819999999999</v>
      </c>
      <c r="KF30" s="1">
        <v>1.990013E-7</v>
      </c>
      <c r="KG30" s="1">
        <v>1.6870669999999999E-4</v>
      </c>
      <c r="KH30">
        <v>0.82783390000000001</v>
      </c>
      <c r="KI30">
        <v>17.196719999999999</v>
      </c>
      <c r="KJ30" s="1">
        <v>1.8090159999999999E-7</v>
      </c>
      <c r="KK30" s="1">
        <v>1.5337639999999999E-4</v>
      </c>
      <c r="KL30">
        <v>0.82778130000000005</v>
      </c>
      <c r="KM30">
        <v>17.607040000000001</v>
      </c>
      <c r="KN30" s="1">
        <v>1.6448689999999999E-7</v>
      </c>
      <c r="KO30" s="1">
        <v>1.394632E-4</v>
      </c>
      <c r="KP30">
        <v>0.82775379999999998</v>
      </c>
      <c r="KQ30">
        <v>18.167629999999999</v>
      </c>
      <c r="KR30" s="1">
        <v>1.493472E-7</v>
      </c>
      <c r="KS30" s="1">
        <v>1.266382E-4</v>
      </c>
      <c r="KT30">
        <v>0.82770719999999998</v>
      </c>
      <c r="KU30">
        <v>18.411460000000002</v>
      </c>
      <c r="KV30" s="1">
        <v>1.3581250000000001E-7</v>
      </c>
      <c r="KW30" s="1">
        <v>1.151583E-4</v>
      </c>
      <c r="KX30">
        <v>0.82767120000000005</v>
      </c>
      <c r="KY30">
        <v>18.371970000000001</v>
      </c>
      <c r="KZ30" s="1">
        <v>1.235803E-7</v>
      </c>
      <c r="LA30" s="1">
        <v>1.047889E-4</v>
      </c>
      <c r="LB30">
        <v>0.82763339999999996</v>
      </c>
      <c r="LC30">
        <v>17.95795</v>
      </c>
      <c r="LD30" s="1">
        <v>1.1260399999999999E-7</v>
      </c>
      <c r="LE30" s="1">
        <v>9.5483700000000002E-5</v>
      </c>
      <c r="LF30">
        <v>0.82758920000000002</v>
      </c>
      <c r="LG30">
        <v>17.395029999999998</v>
      </c>
      <c r="LH30" s="1">
        <v>1.026751E-7</v>
      </c>
      <c r="LI30" s="1">
        <v>8.7070930000000002E-5</v>
      </c>
      <c r="LJ30">
        <v>0.82754910000000004</v>
      </c>
      <c r="LK30">
        <v>17.148070000000001</v>
      </c>
      <c r="LL30" s="1">
        <v>9.3748129999999995E-8</v>
      </c>
      <c r="LM30" s="1">
        <v>7.9492970000000004E-5</v>
      </c>
      <c r="LN30">
        <v>0.82751790000000003</v>
      </c>
      <c r="LO30">
        <v>17.215160000000001</v>
      </c>
      <c r="LP30" s="1">
        <v>8.565703E-8</v>
      </c>
      <c r="LQ30" s="1">
        <v>7.2635719999999994E-5</v>
      </c>
      <c r="LR30">
        <v>0.82749779999999995</v>
      </c>
      <c r="LS30">
        <v>17.79609</v>
      </c>
      <c r="LT30" s="1">
        <v>7.8974139999999995E-8</v>
      </c>
      <c r="LU30" s="1">
        <v>6.6934029999999995E-5</v>
      </c>
      <c r="LV30">
        <v>0.82747519999999997</v>
      </c>
      <c r="LW30">
        <v>18.490939999999998</v>
      </c>
      <c r="LX30" s="1">
        <v>7.3178830000000002E-8</v>
      </c>
      <c r="LY30" s="1">
        <v>6.2016860000000003E-5</v>
      </c>
      <c r="LZ30">
        <v>0.82745270000000004</v>
      </c>
      <c r="MA30">
        <v>18.705449999999999</v>
      </c>
      <c r="MB30" s="1">
        <v>6.7977469999999998E-8</v>
      </c>
      <c r="MC30" s="1">
        <v>5.7614900000000003E-5</v>
      </c>
      <c r="MD30">
        <v>0.8274378</v>
      </c>
      <c r="ME30">
        <v>18.639859999999999</v>
      </c>
      <c r="MF30" s="1">
        <v>6.3171150000000005E-8</v>
      </c>
      <c r="MG30" s="1">
        <v>5.3536670000000003E-5</v>
      </c>
      <c r="MH30">
        <v>0.8274049</v>
      </c>
      <c r="MI30">
        <v>18.21265</v>
      </c>
      <c r="MJ30" s="1">
        <v>5.8785719999999998E-8</v>
      </c>
      <c r="MK30" s="1">
        <v>4.9815770000000003E-5</v>
      </c>
      <c r="ML30">
        <v>0.82739980000000002</v>
      </c>
      <c r="MM30">
        <v>17.625039999999998</v>
      </c>
      <c r="MN30" s="1">
        <v>5.4768160000000002E-8</v>
      </c>
      <c r="MO30" s="1">
        <v>4.6407830000000002E-5</v>
      </c>
      <c r="MP30">
        <v>0.82736929999999997</v>
      </c>
      <c r="MQ30">
        <v>17.34515</v>
      </c>
      <c r="MR30" s="1">
        <v>5.1094759999999998E-8</v>
      </c>
      <c r="MS30" s="1">
        <v>4.3297989999999997E-5</v>
      </c>
      <c r="MT30">
        <v>0.82733920000000005</v>
      </c>
      <c r="MU30">
        <v>17.27111</v>
      </c>
      <c r="MV30" s="1">
        <v>4.769727E-8</v>
      </c>
      <c r="MW30" s="1">
        <v>4.0418540000000002E-5</v>
      </c>
      <c r="MX30">
        <v>0.82732559999999999</v>
      </c>
      <c r="MY30">
        <v>17.30021</v>
      </c>
      <c r="MZ30" s="1">
        <v>4.4528529999999997E-8</v>
      </c>
      <c r="NA30" s="1">
        <v>3.7737429999999998E-5</v>
      </c>
      <c r="NB30">
        <v>0.82729980000000003</v>
      </c>
      <c r="NC30">
        <v>17.599409999999999</v>
      </c>
      <c r="ND30" s="1">
        <v>4.147955E-8</v>
      </c>
      <c r="NE30" s="1">
        <v>3.5153929999999998E-5</v>
      </c>
      <c r="NF30">
        <v>0.82727879999999998</v>
      </c>
      <c r="NG30">
        <v>18.088190000000001</v>
      </c>
      <c r="NH30" s="1">
        <v>3.8712819999999999E-8</v>
      </c>
      <c r="NI30" s="1">
        <v>3.281098E-5</v>
      </c>
      <c r="NJ30">
        <v>0.8272467</v>
      </c>
      <c r="NK30">
        <v>18.133369999999999</v>
      </c>
      <c r="NL30" s="1">
        <v>3.6115629999999998E-8</v>
      </c>
      <c r="NM30" s="1">
        <v>3.0608409999999997E-5</v>
      </c>
      <c r="NN30">
        <v>0.82722790000000002</v>
      </c>
      <c r="NO30">
        <v>17.680160000000001</v>
      </c>
      <c r="NP30" s="1">
        <v>3.3729169999999998E-8</v>
      </c>
      <c r="NQ30" s="1">
        <v>2.8586949999999999E-5</v>
      </c>
      <c r="NR30">
        <v>0.82720870000000002</v>
      </c>
      <c r="NS30">
        <v>17.369250000000001</v>
      </c>
      <c r="NT30" s="1">
        <v>3.15162E-8</v>
      </c>
      <c r="NU30" s="1">
        <v>2.6713350000000001E-5</v>
      </c>
      <c r="NV30">
        <v>0.82716829999999997</v>
      </c>
      <c r="NW30">
        <v>17.282689999999999</v>
      </c>
      <c r="NX30" s="1">
        <v>2.944119E-8</v>
      </c>
      <c r="NY30" s="1">
        <v>2.4953759999999999E-5</v>
      </c>
      <c r="NZ30">
        <v>0.82714410000000005</v>
      </c>
      <c r="OA30">
        <v>17.25572</v>
      </c>
      <c r="OB30" s="1">
        <v>2.7535759999999999E-8</v>
      </c>
      <c r="OC30" s="1">
        <v>2.3337980000000001E-5</v>
      </c>
      <c r="OD30">
        <v>0.82712600000000003</v>
      </c>
      <c r="OE30">
        <v>17.6145</v>
      </c>
      <c r="OF30" s="1">
        <v>2.57647E-8</v>
      </c>
      <c r="OG30" s="1">
        <v>2.183839E-5</v>
      </c>
      <c r="OH30">
        <v>0.82710859999999997</v>
      </c>
      <c r="OI30">
        <v>18.219760000000001</v>
      </c>
      <c r="OJ30" s="1">
        <v>2.414763E-8</v>
      </c>
      <c r="OK30" s="1">
        <v>2.0468589999999998E-5</v>
      </c>
    </row>
    <row r="31" spans="1:401" x14ac:dyDescent="0.35">
      <c r="A31">
        <v>34</v>
      </c>
      <c r="B31" t="s">
        <v>4</v>
      </c>
      <c r="C31" t="s">
        <v>24</v>
      </c>
      <c r="D31" t="s">
        <v>36</v>
      </c>
      <c r="E31">
        <v>858.42660000000001</v>
      </c>
      <c r="F31">
        <v>0.79168530000000004</v>
      </c>
      <c r="G31">
        <v>16.870229999999999</v>
      </c>
      <c r="H31">
        <v>20.55621</v>
      </c>
      <c r="I31">
        <v>25981.48</v>
      </c>
      <c r="J31">
        <v>0.79164909999999999</v>
      </c>
      <c r="K31">
        <v>16.872789999999998</v>
      </c>
      <c r="L31" s="1">
        <v>7.6849210000000001E-2</v>
      </c>
      <c r="M31">
        <v>111.1576</v>
      </c>
      <c r="N31">
        <v>0.79163749999999999</v>
      </c>
      <c r="O31">
        <v>16.900230000000001</v>
      </c>
      <c r="P31" s="1">
        <v>9.9842130000000005E-3</v>
      </c>
      <c r="Q31">
        <v>9.6947120000000009</v>
      </c>
      <c r="R31">
        <v>0.79165569999999996</v>
      </c>
      <c r="S31">
        <v>16.854610000000001</v>
      </c>
      <c r="T31" s="1">
        <v>7.9801730000000001E-3</v>
      </c>
      <c r="U31">
        <v>7.7051449999999999</v>
      </c>
      <c r="V31">
        <v>0.79166009999999998</v>
      </c>
      <c r="W31">
        <v>16.9329</v>
      </c>
      <c r="X31" s="1">
        <v>6.4475770000000003E-3</v>
      </c>
      <c r="Y31">
        <v>6.2249970000000001</v>
      </c>
      <c r="Z31">
        <v>0.79166919999999996</v>
      </c>
      <c r="AA31">
        <v>16.97701</v>
      </c>
      <c r="AB31" s="1">
        <v>5.2218710000000003E-3</v>
      </c>
      <c r="AC31">
        <v>5.0412460000000001</v>
      </c>
      <c r="AD31">
        <v>0.79167279999999995</v>
      </c>
      <c r="AE31">
        <v>16.861160000000002</v>
      </c>
      <c r="AF31" s="1">
        <v>4.2381650000000003E-3</v>
      </c>
      <c r="AG31">
        <v>4.0911679999999997</v>
      </c>
      <c r="AH31">
        <v>0.79167710000000002</v>
      </c>
      <c r="AI31">
        <v>16.833729999999999</v>
      </c>
      <c r="AJ31" s="1">
        <v>3.4461829999999998E-3</v>
      </c>
      <c r="AK31">
        <v>3.3266429999999998</v>
      </c>
      <c r="AL31">
        <v>0.79170070000000003</v>
      </c>
      <c r="AM31">
        <v>16.90972</v>
      </c>
      <c r="AN31" s="1">
        <v>2.8042129999999998E-3</v>
      </c>
      <c r="AO31">
        <v>2.7069800000000002</v>
      </c>
      <c r="AP31">
        <v>0.79169959999999995</v>
      </c>
      <c r="AQ31">
        <v>17.329920000000001</v>
      </c>
      <c r="AR31" s="1">
        <v>2.282241E-3</v>
      </c>
      <c r="AS31">
        <v>2.2031719999999999</v>
      </c>
      <c r="AT31">
        <v>0.79169750000000005</v>
      </c>
      <c r="AU31">
        <v>17.924119999999998</v>
      </c>
      <c r="AV31" s="1">
        <v>1.855567E-3</v>
      </c>
      <c r="AW31">
        <v>1.791488</v>
      </c>
      <c r="AX31">
        <v>0.79167279999999995</v>
      </c>
      <c r="AY31">
        <v>18.0977</v>
      </c>
      <c r="AZ31" s="1">
        <v>1.5102819999999999E-3</v>
      </c>
      <c r="BA31">
        <v>1.4581010000000001</v>
      </c>
      <c r="BB31">
        <v>0.79167160000000003</v>
      </c>
      <c r="BC31">
        <v>17.942779999999999</v>
      </c>
      <c r="BD31" s="1">
        <v>1.2301669999999999E-3</v>
      </c>
      <c r="BE31">
        <v>1.187719</v>
      </c>
      <c r="BF31">
        <v>0.79164520000000005</v>
      </c>
      <c r="BG31">
        <v>17.55555</v>
      </c>
      <c r="BH31" s="1">
        <v>1.00293E-3</v>
      </c>
      <c r="BI31">
        <v>0.96832090000000004</v>
      </c>
      <c r="BJ31">
        <v>0.79163709999999998</v>
      </c>
      <c r="BK31">
        <v>17.014240000000001</v>
      </c>
      <c r="BL31" s="1">
        <v>8.1868559999999997E-4</v>
      </c>
      <c r="BM31">
        <v>0.79043200000000002</v>
      </c>
      <c r="BN31">
        <v>0.79163220000000001</v>
      </c>
      <c r="BO31">
        <v>16.748860000000001</v>
      </c>
      <c r="BP31" s="1">
        <v>6.6900589999999995E-4</v>
      </c>
      <c r="BQ31">
        <v>0.64588299999999998</v>
      </c>
      <c r="BR31">
        <v>0.79159959999999996</v>
      </c>
      <c r="BS31">
        <v>16.751519999999999</v>
      </c>
      <c r="BT31" s="1">
        <v>5.4706850000000001E-4</v>
      </c>
      <c r="BU31">
        <v>0.52821779999999996</v>
      </c>
      <c r="BV31">
        <v>0.79153130000000005</v>
      </c>
      <c r="BW31">
        <v>17.05254</v>
      </c>
      <c r="BX31" s="1">
        <v>4.4572660000000001E-4</v>
      </c>
      <c r="BY31">
        <v>0.43050670000000002</v>
      </c>
      <c r="BZ31">
        <v>0.79145100000000002</v>
      </c>
      <c r="CA31">
        <v>17.583030000000001</v>
      </c>
      <c r="CB31" s="1">
        <v>3.6219650000000002E-4</v>
      </c>
      <c r="CC31">
        <v>0.34992089999999998</v>
      </c>
      <c r="CD31">
        <v>0.79134990000000005</v>
      </c>
      <c r="CE31">
        <v>17.832100000000001</v>
      </c>
      <c r="CF31" s="1">
        <v>2.9425339999999999E-4</v>
      </c>
      <c r="CG31">
        <v>0.28429729999999998</v>
      </c>
      <c r="CH31">
        <v>0.79124989999999995</v>
      </c>
      <c r="CI31">
        <v>17.821670000000001</v>
      </c>
      <c r="CJ31" s="1">
        <v>2.3952190000000001E-4</v>
      </c>
      <c r="CK31">
        <v>0.2314205</v>
      </c>
      <c r="CL31">
        <v>0.79115820000000003</v>
      </c>
      <c r="CM31">
        <v>17.549140000000001</v>
      </c>
      <c r="CN31" s="1">
        <v>1.9541360000000001E-4</v>
      </c>
      <c r="CO31">
        <v>0.1888002</v>
      </c>
      <c r="CP31">
        <v>0.79105559999999997</v>
      </c>
      <c r="CQ31">
        <v>17.073630000000001</v>
      </c>
      <c r="CR31" s="1">
        <v>1.5992670000000001E-4</v>
      </c>
      <c r="CS31">
        <v>0.1545144</v>
      </c>
      <c r="CT31">
        <v>0.79094050000000005</v>
      </c>
      <c r="CU31">
        <v>16.789809999999999</v>
      </c>
      <c r="CV31" s="1">
        <v>1.3107409999999999E-4</v>
      </c>
      <c r="CW31">
        <v>0.126664</v>
      </c>
      <c r="CX31">
        <v>0.79085269999999996</v>
      </c>
      <c r="CY31">
        <v>16.86469</v>
      </c>
      <c r="CZ31" s="1">
        <v>1.072739E-4</v>
      </c>
      <c r="DA31">
        <v>0.10366889999999999</v>
      </c>
      <c r="DB31">
        <v>0.79076329999999995</v>
      </c>
      <c r="DC31">
        <v>17.373080000000002</v>
      </c>
      <c r="DD31" s="1">
        <v>8.8431680000000001E-5</v>
      </c>
      <c r="DE31" s="1">
        <v>8.5430249999999999E-2</v>
      </c>
      <c r="DF31">
        <v>0.79068709999999998</v>
      </c>
      <c r="DG31">
        <v>18.004460000000002</v>
      </c>
      <c r="DH31" s="1">
        <v>7.3397180000000001E-5</v>
      </c>
      <c r="DI31" s="1">
        <v>7.0888469999999995E-2</v>
      </c>
      <c r="DJ31">
        <v>0.79061780000000004</v>
      </c>
      <c r="DK31">
        <v>18.288979999999999</v>
      </c>
      <c r="DL31" s="1">
        <v>6.1224320000000004E-5</v>
      </c>
      <c r="DM31" s="1">
        <v>5.9125480000000001E-2</v>
      </c>
      <c r="DN31">
        <v>0.79054959999999996</v>
      </c>
      <c r="DO31">
        <v>18.25901</v>
      </c>
      <c r="DP31" s="1">
        <v>5.1296650000000003E-5</v>
      </c>
      <c r="DQ31" s="1">
        <v>4.9530159999999997E-2</v>
      </c>
      <c r="DR31">
        <v>0.79046709999999998</v>
      </c>
      <c r="DS31">
        <v>17.749130000000001</v>
      </c>
      <c r="DT31" s="1">
        <v>4.3145510000000003E-5</v>
      </c>
      <c r="DU31" s="1">
        <v>4.1655289999999998E-2</v>
      </c>
      <c r="DV31">
        <v>0.79039680000000001</v>
      </c>
      <c r="DW31">
        <v>17.072710000000001</v>
      </c>
      <c r="DX31" s="1">
        <v>3.6447150000000002E-5</v>
      </c>
      <c r="DY31" s="1">
        <v>3.5185290000000001E-2</v>
      </c>
      <c r="DZ31">
        <v>0.79032919999999995</v>
      </c>
      <c r="EA31">
        <v>16.775300000000001</v>
      </c>
      <c r="EB31" s="1">
        <v>3.0860659999999998E-5</v>
      </c>
      <c r="EC31" s="1">
        <v>2.9790420000000001E-2</v>
      </c>
      <c r="ED31">
        <v>0.79027720000000001</v>
      </c>
      <c r="EE31">
        <v>16.837710000000001</v>
      </c>
      <c r="EF31" s="1">
        <v>2.6250259999999999E-5</v>
      </c>
      <c r="EG31" s="1">
        <v>2.533579E-2</v>
      </c>
      <c r="EH31">
        <v>0.79025319999999999</v>
      </c>
      <c r="EI31">
        <v>17.271380000000001</v>
      </c>
      <c r="EJ31" s="1">
        <v>2.2584339999999999E-5</v>
      </c>
      <c r="EK31" s="1">
        <v>2.1781680000000001E-2</v>
      </c>
      <c r="EL31">
        <v>0.79024179999999999</v>
      </c>
      <c r="EM31">
        <v>17.93702</v>
      </c>
      <c r="EN31" s="1">
        <v>1.9635000000000001E-5</v>
      </c>
      <c r="EO31" s="1">
        <v>1.8928819999999999E-2</v>
      </c>
      <c r="EP31">
        <v>0.79025040000000002</v>
      </c>
      <c r="EQ31">
        <v>18.347339999999999</v>
      </c>
      <c r="ER31" s="1">
        <v>1.718293E-5</v>
      </c>
      <c r="ES31" s="1">
        <v>1.6562449999999999E-2</v>
      </c>
      <c r="ET31">
        <v>0.79025420000000002</v>
      </c>
      <c r="EU31">
        <v>18.346730000000001</v>
      </c>
      <c r="EV31" s="1">
        <v>1.507005E-5</v>
      </c>
      <c r="EW31" s="1">
        <v>1.452413E-2</v>
      </c>
      <c r="EX31">
        <v>0.79025489999999998</v>
      </c>
      <c r="EY31">
        <v>17.852270000000001</v>
      </c>
      <c r="EZ31" s="1">
        <v>1.3250279999999999E-5</v>
      </c>
      <c r="FA31" s="1">
        <v>1.277001E-2</v>
      </c>
      <c r="FB31">
        <v>0.79025040000000002</v>
      </c>
      <c r="FC31">
        <v>17.143470000000001</v>
      </c>
      <c r="FD31" s="1">
        <v>1.165765E-5</v>
      </c>
      <c r="FE31" s="1">
        <v>1.123381E-2</v>
      </c>
      <c r="FF31">
        <v>0.79025230000000002</v>
      </c>
      <c r="FG31">
        <v>16.808479999999999</v>
      </c>
      <c r="FH31" s="1">
        <v>1.02647E-5</v>
      </c>
      <c r="FI31" s="1">
        <v>9.8922650000000008E-3</v>
      </c>
      <c r="FJ31">
        <v>0.79024870000000003</v>
      </c>
      <c r="FK31">
        <v>16.881399999999999</v>
      </c>
      <c r="FL31" s="1">
        <v>9.0464190000000006E-6</v>
      </c>
      <c r="FM31" s="1">
        <v>8.7179349999999996E-3</v>
      </c>
      <c r="FN31">
        <v>0.79026700000000005</v>
      </c>
      <c r="FO31">
        <v>17.336189999999998</v>
      </c>
      <c r="FP31" s="1">
        <v>7.9682299999999998E-6</v>
      </c>
      <c r="FQ31">
        <v>7.6797000000000002E-3</v>
      </c>
      <c r="FR31">
        <v>0.79026030000000003</v>
      </c>
      <c r="FS31">
        <v>17.88194</v>
      </c>
      <c r="FT31" s="1">
        <v>7.0143820000000001E-6</v>
      </c>
      <c r="FU31" s="1">
        <v>6.7606849999999998E-3</v>
      </c>
      <c r="FV31">
        <v>0.79025190000000001</v>
      </c>
      <c r="FW31">
        <v>17.971350000000001</v>
      </c>
      <c r="FX31" s="1">
        <v>6.1747240000000002E-6</v>
      </c>
      <c r="FY31" s="1">
        <v>5.9516769999999998E-3</v>
      </c>
      <c r="FZ31">
        <v>0.79024930000000004</v>
      </c>
      <c r="GA31">
        <v>17.77197</v>
      </c>
      <c r="GB31" s="1">
        <v>5.438774E-6</v>
      </c>
      <c r="GC31" s="1">
        <v>5.2423030000000002E-3</v>
      </c>
      <c r="GD31">
        <v>0.79025389999999995</v>
      </c>
      <c r="GE31">
        <v>17.46377</v>
      </c>
      <c r="GF31" s="1">
        <v>4.7917469999999996E-6</v>
      </c>
      <c r="GG31" s="1">
        <v>4.6187779999999996E-3</v>
      </c>
      <c r="GH31">
        <v>0.79025100000000004</v>
      </c>
      <c r="GI31">
        <v>17.23377</v>
      </c>
      <c r="GJ31" s="1">
        <v>4.2225260000000001E-6</v>
      </c>
      <c r="GK31" s="1">
        <v>4.0702339999999998E-3</v>
      </c>
      <c r="GL31">
        <v>0.79024369999999999</v>
      </c>
      <c r="GM31">
        <v>17.258209999999998</v>
      </c>
      <c r="GN31" s="1">
        <v>3.7236280000000002E-6</v>
      </c>
      <c r="GO31" s="1">
        <v>3.5893240000000001E-3</v>
      </c>
      <c r="GP31">
        <v>0.7902228</v>
      </c>
      <c r="GQ31">
        <v>17.302150000000001</v>
      </c>
      <c r="GR31" s="1">
        <v>3.2837969999999999E-6</v>
      </c>
      <c r="GS31" s="1">
        <v>3.1657780000000002E-3</v>
      </c>
      <c r="GT31">
        <v>0.79020049999999997</v>
      </c>
      <c r="GU31">
        <v>17.27028</v>
      </c>
      <c r="GV31" s="1">
        <v>2.881918E-6</v>
      </c>
      <c r="GW31" s="1">
        <v>2.779438E-3</v>
      </c>
      <c r="GX31">
        <v>0.79015610000000003</v>
      </c>
      <c r="GY31">
        <v>17.479520000000001</v>
      </c>
      <c r="GZ31" s="1">
        <v>2.5181710000000001E-6</v>
      </c>
      <c r="HA31" s="1">
        <v>2.429404E-3</v>
      </c>
      <c r="HB31">
        <v>0.79010040000000004</v>
      </c>
      <c r="HC31">
        <v>17.96866</v>
      </c>
      <c r="HD31" s="1">
        <v>2.1991389999999999E-6</v>
      </c>
      <c r="HE31" s="1">
        <v>2.1216859999999998E-3</v>
      </c>
      <c r="HF31">
        <v>0.79005919999999996</v>
      </c>
      <c r="HG31">
        <v>18.292560000000002</v>
      </c>
      <c r="HH31" s="1">
        <v>1.9204209999999998E-6</v>
      </c>
      <c r="HI31" s="1">
        <v>1.8529449999999999E-3</v>
      </c>
      <c r="HJ31">
        <v>0.79000840000000006</v>
      </c>
      <c r="HK31">
        <v>18.024560000000001</v>
      </c>
      <c r="HL31" s="1">
        <v>1.6791829999999999E-6</v>
      </c>
      <c r="HM31" s="1">
        <v>1.6202230000000001E-3</v>
      </c>
      <c r="HN31">
        <v>0.78995729999999997</v>
      </c>
      <c r="HO31">
        <v>17.366160000000001</v>
      </c>
      <c r="HP31" s="1">
        <v>1.469414E-6</v>
      </c>
      <c r="HQ31" s="1">
        <v>1.4179030000000001E-3</v>
      </c>
      <c r="HR31">
        <v>0.78991909999999999</v>
      </c>
      <c r="HS31">
        <v>16.987590000000001</v>
      </c>
      <c r="HT31" s="1">
        <v>1.2882039999999999E-6</v>
      </c>
      <c r="HU31" s="1">
        <v>1.2430379999999999E-3</v>
      </c>
      <c r="HV31">
        <v>0.78985950000000005</v>
      </c>
      <c r="HW31">
        <v>16.99644</v>
      </c>
      <c r="HX31" s="1">
        <v>1.1312399999999999E-6</v>
      </c>
      <c r="HY31" s="1">
        <v>1.091589E-3</v>
      </c>
      <c r="HZ31">
        <v>0.78980980000000001</v>
      </c>
      <c r="IA31">
        <v>17.298739999999999</v>
      </c>
      <c r="IB31" s="1">
        <v>9.9376460000000004E-7</v>
      </c>
      <c r="IC31" s="1">
        <v>9.5911710000000003E-4</v>
      </c>
      <c r="ID31">
        <v>0.78974169999999999</v>
      </c>
      <c r="IE31">
        <v>17.79533</v>
      </c>
      <c r="IF31" s="1">
        <v>8.7211720000000001E-7</v>
      </c>
      <c r="IG31" s="1">
        <v>8.4178200000000001E-4</v>
      </c>
      <c r="IH31">
        <v>0.78969250000000002</v>
      </c>
      <c r="II31">
        <v>18.070650000000001</v>
      </c>
      <c r="IJ31" s="1">
        <v>7.6659230000000002E-7</v>
      </c>
      <c r="IK31" s="1">
        <v>7.3996680000000005E-4</v>
      </c>
      <c r="IL31">
        <v>0.78961910000000002</v>
      </c>
      <c r="IM31">
        <v>18.041</v>
      </c>
      <c r="IN31" s="1">
        <v>6.7502689999999995E-7</v>
      </c>
      <c r="IO31" s="1">
        <v>6.5159150000000004E-4</v>
      </c>
      <c r="IP31">
        <v>0.78956760000000004</v>
      </c>
      <c r="IQ31">
        <v>17.69502</v>
      </c>
      <c r="IR31" s="1">
        <v>5.9513730000000002E-7</v>
      </c>
      <c r="IS31" s="1">
        <v>5.7448920000000004E-4</v>
      </c>
      <c r="IT31">
        <v>0.78950200000000004</v>
      </c>
      <c r="IU31">
        <v>17.281849999999999</v>
      </c>
      <c r="IV31" s="1">
        <v>5.2614869999999998E-7</v>
      </c>
      <c r="IW31" s="1">
        <v>5.0787140000000004E-4</v>
      </c>
      <c r="IX31">
        <v>0.78944309999999995</v>
      </c>
      <c r="IY31">
        <v>17.135210000000001</v>
      </c>
      <c r="IZ31" s="1">
        <v>4.6534909999999999E-7</v>
      </c>
      <c r="JA31" s="1">
        <v>4.4926459999999999E-4</v>
      </c>
      <c r="JB31">
        <v>0.78939360000000003</v>
      </c>
      <c r="JC31">
        <v>17.217279999999999</v>
      </c>
      <c r="JD31" s="1">
        <v>4.1229370000000002E-7</v>
      </c>
      <c r="JE31" s="1">
        <v>3.9796800000000001E-4</v>
      </c>
      <c r="JF31">
        <v>0.78935120000000003</v>
      </c>
      <c r="JG31">
        <v>17.64678</v>
      </c>
      <c r="JH31" s="1">
        <v>3.678865E-7</v>
      </c>
      <c r="JI31" s="1">
        <v>3.549995E-4</v>
      </c>
      <c r="JJ31">
        <v>0.78932150000000001</v>
      </c>
      <c r="JK31">
        <v>18.212869999999999</v>
      </c>
      <c r="JL31" s="1">
        <v>3.3051670000000002E-7</v>
      </c>
      <c r="JM31" s="1">
        <v>3.1887719999999998E-4</v>
      </c>
      <c r="JN31">
        <v>0.78927999999999998</v>
      </c>
      <c r="JO31">
        <v>18.38824</v>
      </c>
      <c r="JP31" s="1">
        <v>2.9788690000000001E-7</v>
      </c>
      <c r="JQ31" s="1">
        <v>2.873838E-4</v>
      </c>
      <c r="JR31">
        <v>0.78924530000000004</v>
      </c>
      <c r="JS31">
        <v>18.184640000000002</v>
      </c>
      <c r="JT31" s="1">
        <v>2.6914419999999998E-7</v>
      </c>
      <c r="JU31" s="1">
        <v>2.5965409999999998E-4</v>
      </c>
      <c r="JV31">
        <v>0.78921070000000004</v>
      </c>
      <c r="JW31">
        <v>17.761859999999999</v>
      </c>
      <c r="JX31" s="1">
        <v>2.4358000000000001E-7</v>
      </c>
      <c r="JY31" s="1">
        <v>2.3496659999999999E-4</v>
      </c>
      <c r="JZ31">
        <v>0.78918290000000002</v>
      </c>
      <c r="KA31">
        <v>17.318339999999999</v>
      </c>
      <c r="KB31" s="1">
        <v>2.208956E-7</v>
      </c>
      <c r="KC31" s="1">
        <v>2.1309009999999999E-4</v>
      </c>
      <c r="KD31">
        <v>0.7891475</v>
      </c>
      <c r="KE31">
        <v>17.1495</v>
      </c>
      <c r="KF31" s="1">
        <v>2.0078870000000001E-7</v>
      </c>
      <c r="KG31" s="1">
        <v>1.9369029999999999E-4</v>
      </c>
      <c r="KH31">
        <v>0.7891108</v>
      </c>
      <c r="KI31">
        <v>17.20571</v>
      </c>
      <c r="KJ31" s="1">
        <v>1.8253030000000001E-7</v>
      </c>
      <c r="KK31" s="1">
        <v>1.760939E-4</v>
      </c>
      <c r="KL31">
        <v>0.78907559999999999</v>
      </c>
      <c r="KM31">
        <v>17.617229999999999</v>
      </c>
      <c r="KN31" s="1">
        <v>1.659476E-7</v>
      </c>
      <c r="KO31" s="1">
        <v>1.600978E-4</v>
      </c>
      <c r="KP31">
        <v>0.78902930000000004</v>
      </c>
      <c r="KQ31">
        <v>18.187110000000001</v>
      </c>
      <c r="KR31" s="1">
        <v>1.5068919999999999E-7</v>
      </c>
      <c r="KS31" s="1">
        <v>1.453971E-4</v>
      </c>
      <c r="KT31">
        <v>0.78900079999999995</v>
      </c>
      <c r="KU31">
        <v>18.468050000000002</v>
      </c>
      <c r="KV31" s="1">
        <v>1.37004E-7</v>
      </c>
      <c r="KW31" s="1">
        <v>1.3218560000000001E-4</v>
      </c>
      <c r="KX31">
        <v>0.7889526</v>
      </c>
      <c r="KY31">
        <v>18.43843</v>
      </c>
      <c r="KZ31" s="1">
        <v>1.2465479999999999E-7</v>
      </c>
      <c r="LA31" s="1">
        <v>1.202725E-4</v>
      </c>
      <c r="LB31">
        <v>0.78892209999999996</v>
      </c>
      <c r="LC31">
        <v>18.025749999999999</v>
      </c>
      <c r="LD31" s="1">
        <v>1.135743E-7</v>
      </c>
      <c r="LE31" s="1">
        <v>1.0958390000000001E-4</v>
      </c>
      <c r="LF31">
        <v>0.78887649999999998</v>
      </c>
      <c r="LG31">
        <v>17.453199999999999</v>
      </c>
      <c r="LH31" s="1">
        <v>1.035615E-7</v>
      </c>
      <c r="LI31" s="1">
        <v>9.9931400000000003E-5</v>
      </c>
      <c r="LJ31">
        <v>0.78882620000000003</v>
      </c>
      <c r="LK31">
        <v>17.166080000000001</v>
      </c>
      <c r="LL31" s="1">
        <v>9.4527619999999996E-8</v>
      </c>
      <c r="LM31" s="1">
        <v>9.1205049999999995E-5</v>
      </c>
      <c r="LN31">
        <v>0.78879330000000003</v>
      </c>
      <c r="LO31">
        <v>17.223320000000001</v>
      </c>
      <c r="LP31" s="1">
        <v>8.6369870000000003E-8</v>
      </c>
      <c r="LQ31" s="1">
        <v>8.3337089999999998E-5</v>
      </c>
      <c r="LR31">
        <v>0.78877529999999996</v>
      </c>
      <c r="LS31">
        <v>17.801259999999999</v>
      </c>
      <c r="LT31" s="1">
        <v>7.9542520000000005E-8</v>
      </c>
      <c r="LU31" s="1">
        <v>7.6703060000000005E-5</v>
      </c>
      <c r="LV31">
        <v>0.78874880000000003</v>
      </c>
      <c r="LW31">
        <v>18.517589999999998</v>
      </c>
      <c r="LX31" s="1">
        <v>7.3688479999999999E-8</v>
      </c>
      <c r="LY31" s="1">
        <v>7.1052619999999999E-5</v>
      </c>
      <c r="LZ31">
        <v>0.78872260000000005</v>
      </c>
      <c r="MA31">
        <v>18.775020000000001</v>
      </c>
      <c r="MB31" s="1">
        <v>6.8458529999999994E-8</v>
      </c>
      <c r="MC31" s="1">
        <v>6.6015359999999995E-5</v>
      </c>
      <c r="MD31">
        <v>0.78870790000000002</v>
      </c>
      <c r="ME31">
        <v>18.718769999999999</v>
      </c>
      <c r="MF31" s="1">
        <v>6.3604500000000006E-8</v>
      </c>
      <c r="MG31" s="1">
        <v>6.1327420000000007E-5</v>
      </c>
      <c r="MH31">
        <v>0.78867430000000005</v>
      </c>
      <c r="MI31">
        <v>18.28922</v>
      </c>
      <c r="MJ31" s="1">
        <v>5.9170360000000002E-8</v>
      </c>
      <c r="MK31" s="1">
        <v>5.7046999999999998E-5</v>
      </c>
      <c r="ML31">
        <v>0.78866709999999995</v>
      </c>
      <c r="MM31">
        <v>17.69622</v>
      </c>
      <c r="MN31" s="1">
        <v>5.512054E-8</v>
      </c>
      <c r="MO31" s="1">
        <v>5.3142100000000001E-5</v>
      </c>
      <c r="MP31">
        <v>0.78863669999999997</v>
      </c>
      <c r="MQ31">
        <v>17.368010000000002</v>
      </c>
      <c r="MR31" s="1">
        <v>5.142627E-8</v>
      </c>
      <c r="MS31" s="1">
        <v>4.9583699999999998E-5</v>
      </c>
      <c r="MT31">
        <v>0.78861170000000003</v>
      </c>
      <c r="MU31">
        <v>17.290469999999999</v>
      </c>
      <c r="MV31" s="1">
        <v>4.8002170000000003E-8</v>
      </c>
      <c r="MW31" s="1">
        <v>4.6280180000000003E-5</v>
      </c>
      <c r="MX31">
        <v>0.78859319999999999</v>
      </c>
      <c r="MY31">
        <v>17.31391</v>
      </c>
      <c r="MZ31" s="1">
        <v>4.4819199999999997E-8</v>
      </c>
      <c r="NA31" s="1">
        <v>4.3214989999999998E-5</v>
      </c>
      <c r="NB31">
        <v>0.7885683</v>
      </c>
      <c r="NC31">
        <v>17.61225</v>
      </c>
      <c r="ND31" s="1">
        <v>4.175002E-8</v>
      </c>
      <c r="NE31" s="1">
        <v>4.0257070000000002E-5</v>
      </c>
      <c r="NF31">
        <v>0.78854970000000002</v>
      </c>
      <c r="NG31">
        <v>18.107379999999999</v>
      </c>
      <c r="NH31" s="1">
        <v>3.8964910000000003E-8</v>
      </c>
      <c r="NI31" s="1">
        <v>3.7570919999999998E-5</v>
      </c>
      <c r="NJ31">
        <v>0.78851400000000005</v>
      </c>
      <c r="NK31">
        <v>18.183979999999998</v>
      </c>
      <c r="NL31" s="1">
        <v>3.6344530000000001E-8</v>
      </c>
      <c r="NM31" s="1">
        <v>3.504315E-5</v>
      </c>
      <c r="NN31">
        <v>0.78849290000000005</v>
      </c>
      <c r="NO31">
        <v>17.740349999999999</v>
      </c>
      <c r="NP31" s="1">
        <v>3.3943890000000001E-8</v>
      </c>
      <c r="NQ31" s="1">
        <v>3.27301E-5</v>
      </c>
      <c r="NR31">
        <v>0.78847500000000004</v>
      </c>
      <c r="NS31">
        <v>17.40211</v>
      </c>
      <c r="NT31" s="1">
        <v>3.1718710000000001E-8</v>
      </c>
      <c r="NU31" s="1">
        <v>3.0587450000000001E-5</v>
      </c>
      <c r="NV31">
        <v>0.78843580000000002</v>
      </c>
      <c r="NW31">
        <v>17.29806</v>
      </c>
      <c r="NX31" s="1">
        <v>2.9627540000000001E-8</v>
      </c>
      <c r="NY31" s="1">
        <v>2.857035E-5</v>
      </c>
      <c r="NZ31">
        <v>0.78840849999999996</v>
      </c>
      <c r="OA31">
        <v>17.269300000000001</v>
      </c>
      <c r="OB31" s="1">
        <v>2.7706409999999998E-8</v>
      </c>
      <c r="OC31" s="1">
        <v>2.671751E-5</v>
      </c>
      <c r="OD31">
        <v>0.78839239999999999</v>
      </c>
      <c r="OE31">
        <v>17.624140000000001</v>
      </c>
      <c r="OF31" s="1">
        <v>2.5925900000000001E-8</v>
      </c>
      <c r="OG31" s="1">
        <v>2.50027E-5</v>
      </c>
      <c r="OH31">
        <v>0.7883713</v>
      </c>
      <c r="OI31">
        <v>18.23293</v>
      </c>
      <c r="OJ31" s="1">
        <v>2.429885E-8</v>
      </c>
      <c r="OK31" s="1">
        <v>2.343159E-5</v>
      </c>
    </row>
    <row r="32" spans="1:401" x14ac:dyDescent="0.35">
      <c r="A32">
        <v>35</v>
      </c>
      <c r="B32" t="s">
        <v>4</v>
      </c>
      <c r="C32" t="s">
        <v>24</v>
      </c>
      <c r="D32" t="s">
        <v>37</v>
      </c>
      <c r="E32">
        <v>815.40089999999998</v>
      </c>
      <c r="F32">
        <v>0.76629769999999997</v>
      </c>
      <c r="G32">
        <v>16.888870000000001</v>
      </c>
      <c r="H32">
        <v>33.825679999999998</v>
      </c>
      <c r="I32">
        <v>32846.699999999997</v>
      </c>
      <c r="J32">
        <v>0.76626190000000005</v>
      </c>
      <c r="K32">
        <v>16.888529999999999</v>
      </c>
      <c r="L32">
        <v>0.16388050000000001</v>
      </c>
      <c r="M32">
        <v>177.0565</v>
      </c>
      <c r="N32">
        <v>0.76624919999999996</v>
      </c>
      <c r="O32">
        <v>16.911539999999999</v>
      </c>
      <c r="P32" s="1">
        <v>1.033333E-2</v>
      </c>
      <c r="Q32">
        <v>8.6335759999999997</v>
      </c>
      <c r="R32">
        <v>0.76625010000000005</v>
      </c>
      <c r="S32">
        <v>16.87255</v>
      </c>
      <c r="T32" s="1">
        <v>8.1542899999999998E-3</v>
      </c>
      <c r="U32">
        <v>6.7598339999999997</v>
      </c>
      <c r="V32">
        <v>0.76626439999999996</v>
      </c>
      <c r="W32">
        <v>16.946210000000001</v>
      </c>
      <c r="X32" s="1">
        <v>6.5864369999999997E-3</v>
      </c>
      <c r="Y32">
        <v>5.459911</v>
      </c>
      <c r="Z32">
        <v>0.76627080000000003</v>
      </c>
      <c r="AA32">
        <v>16.990749999999998</v>
      </c>
      <c r="AB32" s="1">
        <v>5.3331419999999999E-3</v>
      </c>
      <c r="AC32">
        <v>4.4208030000000003</v>
      </c>
      <c r="AD32">
        <v>0.76628830000000003</v>
      </c>
      <c r="AE32">
        <v>16.880230000000001</v>
      </c>
      <c r="AF32" s="1">
        <v>4.3273729999999998E-3</v>
      </c>
      <c r="AG32">
        <v>3.5868660000000001</v>
      </c>
      <c r="AH32">
        <v>0.76629150000000001</v>
      </c>
      <c r="AI32">
        <v>16.846399999999999</v>
      </c>
      <c r="AJ32" s="1">
        <v>3.5183279999999998E-3</v>
      </c>
      <c r="AK32">
        <v>2.9162499999999998</v>
      </c>
      <c r="AL32">
        <v>0.76630399999999999</v>
      </c>
      <c r="AM32">
        <v>16.919499999999999</v>
      </c>
      <c r="AN32" s="1">
        <v>2.8627349999999999E-3</v>
      </c>
      <c r="AO32">
        <v>2.3729360000000002</v>
      </c>
      <c r="AP32">
        <v>0.76630169999999997</v>
      </c>
      <c r="AQ32">
        <v>17.340499999999999</v>
      </c>
      <c r="AR32" s="1">
        <v>2.3298210000000001E-3</v>
      </c>
      <c r="AS32">
        <v>1.9312659999999999</v>
      </c>
      <c r="AT32">
        <v>0.76629000000000003</v>
      </c>
      <c r="AU32">
        <v>17.94567</v>
      </c>
      <c r="AV32" s="1">
        <v>1.894434E-3</v>
      </c>
      <c r="AW32">
        <v>1.5705210000000001</v>
      </c>
      <c r="AX32">
        <v>0.766289</v>
      </c>
      <c r="AY32">
        <v>18.147819999999999</v>
      </c>
      <c r="AZ32" s="1">
        <v>1.541745E-3</v>
      </c>
      <c r="BA32">
        <v>1.2781309999999999</v>
      </c>
      <c r="BB32">
        <v>0.76626570000000005</v>
      </c>
      <c r="BC32">
        <v>18.00328</v>
      </c>
      <c r="BD32" s="1">
        <v>1.2556690000000001E-3</v>
      </c>
      <c r="BE32">
        <v>1.04104</v>
      </c>
      <c r="BF32">
        <v>0.76626649999999996</v>
      </c>
      <c r="BG32">
        <v>17.610299999999999</v>
      </c>
      <c r="BH32" s="1">
        <v>1.023613E-3</v>
      </c>
      <c r="BI32">
        <v>0.84865429999999997</v>
      </c>
      <c r="BJ32">
        <v>0.76624460000000005</v>
      </c>
      <c r="BK32">
        <v>17.055129999999998</v>
      </c>
      <c r="BL32" s="1">
        <v>8.3548689999999996E-4</v>
      </c>
      <c r="BM32">
        <v>0.69269000000000003</v>
      </c>
      <c r="BN32">
        <v>0.76624409999999998</v>
      </c>
      <c r="BO32">
        <v>16.76436</v>
      </c>
      <c r="BP32" s="1">
        <v>6.8267139999999996E-4</v>
      </c>
      <c r="BQ32">
        <v>0.56596880000000005</v>
      </c>
      <c r="BR32">
        <v>0.7662137</v>
      </c>
      <c r="BS32">
        <v>16.75525</v>
      </c>
      <c r="BT32" s="1">
        <v>5.5826080000000004E-4</v>
      </c>
      <c r="BU32">
        <v>0.4628681</v>
      </c>
      <c r="BV32">
        <v>0.76615330000000004</v>
      </c>
      <c r="BW32">
        <v>17.05782</v>
      </c>
      <c r="BX32" s="1">
        <v>4.5504440000000002E-4</v>
      </c>
      <c r="BY32">
        <v>0.37738670000000002</v>
      </c>
      <c r="BZ32">
        <v>0.76606200000000002</v>
      </c>
      <c r="CA32">
        <v>17.593070000000001</v>
      </c>
      <c r="CB32" s="1">
        <v>3.6983829999999999E-4</v>
      </c>
      <c r="CC32">
        <v>0.30679650000000003</v>
      </c>
      <c r="CD32">
        <v>0.76597910000000002</v>
      </c>
      <c r="CE32">
        <v>17.863689999999998</v>
      </c>
      <c r="CF32" s="1">
        <v>3.0043490000000001E-4</v>
      </c>
      <c r="CG32">
        <v>0.24923890000000001</v>
      </c>
      <c r="CH32">
        <v>0.76588900000000004</v>
      </c>
      <c r="CI32">
        <v>17.873660000000001</v>
      </c>
      <c r="CJ32" s="1">
        <v>2.4448690000000001E-4</v>
      </c>
      <c r="CK32">
        <v>0.20283409999999999</v>
      </c>
      <c r="CL32">
        <v>0.76579120000000001</v>
      </c>
      <c r="CM32">
        <v>17.58916</v>
      </c>
      <c r="CN32" s="1">
        <v>1.994124E-4</v>
      </c>
      <c r="CO32">
        <v>0.16544320000000001</v>
      </c>
      <c r="CP32">
        <v>0.76569659999999995</v>
      </c>
      <c r="CQ32">
        <v>17.119689999999999</v>
      </c>
      <c r="CR32" s="1">
        <v>1.6315890000000001E-4</v>
      </c>
      <c r="CS32">
        <v>0.13536899999999999</v>
      </c>
      <c r="CT32">
        <v>0.76560110000000003</v>
      </c>
      <c r="CU32">
        <v>16.804279999999999</v>
      </c>
      <c r="CV32" s="1">
        <v>1.337333E-4</v>
      </c>
      <c r="CW32">
        <v>0.1109719</v>
      </c>
      <c r="CX32">
        <v>0.76550419999999997</v>
      </c>
      <c r="CY32">
        <v>16.869289999999999</v>
      </c>
      <c r="CZ32" s="1">
        <v>1.09436E-4</v>
      </c>
      <c r="DA32" s="1">
        <v>9.0819430000000007E-2</v>
      </c>
      <c r="DB32">
        <v>0.76541990000000004</v>
      </c>
      <c r="DC32">
        <v>17.378640000000001</v>
      </c>
      <c r="DD32" s="1">
        <v>9.013515E-5</v>
      </c>
      <c r="DE32">
        <v>7.4784600000000007E-2</v>
      </c>
      <c r="DF32">
        <v>0.76535989999999998</v>
      </c>
      <c r="DG32">
        <v>18.021180000000001</v>
      </c>
      <c r="DH32" s="1">
        <v>7.4759449999999998E-5</v>
      </c>
      <c r="DI32" s="1">
        <v>6.201781E-2</v>
      </c>
      <c r="DJ32">
        <v>0.76529340000000001</v>
      </c>
      <c r="DK32">
        <v>18.34102</v>
      </c>
      <c r="DL32" s="1">
        <v>6.2337039999999999E-5</v>
      </c>
      <c r="DM32" s="1">
        <v>5.170976E-2</v>
      </c>
      <c r="DN32">
        <v>0.76522179999999995</v>
      </c>
      <c r="DO32">
        <v>18.32009</v>
      </c>
      <c r="DP32" s="1">
        <v>5.2203410000000003E-5</v>
      </c>
      <c r="DQ32" s="1">
        <v>4.3299539999999997E-2</v>
      </c>
      <c r="DR32">
        <v>0.76515279999999997</v>
      </c>
      <c r="DS32">
        <v>17.811129999999999</v>
      </c>
      <c r="DT32" s="1">
        <v>4.3892430000000002E-5</v>
      </c>
      <c r="DU32" s="1">
        <v>3.6403820000000003E-2</v>
      </c>
      <c r="DV32">
        <v>0.76508220000000005</v>
      </c>
      <c r="DW32">
        <v>17.126000000000001</v>
      </c>
      <c r="DX32" s="1">
        <v>3.7063239999999997E-5</v>
      </c>
      <c r="DY32" s="1">
        <v>3.0738769999999999E-2</v>
      </c>
      <c r="DZ32">
        <v>0.76502309999999996</v>
      </c>
      <c r="EA32">
        <v>16.786989999999999</v>
      </c>
      <c r="EB32" s="1">
        <v>3.1372570000000003E-5</v>
      </c>
      <c r="EC32" s="1">
        <v>2.6018889999999999E-2</v>
      </c>
      <c r="ED32">
        <v>0.76495860000000004</v>
      </c>
      <c r="EE32">
        <v>16.840499999999999</v>
      </c>
      <c r="EF32" s="1">
        <v>2.6673490000000001E-5</v>
      </c>
      <c r="EG32" s="1">
        <v>2.211991E-2</v>
      </c>
      <c r="EH32">
        <v>0.76495009999999997</v>
      </c>
      <c r="EI32">
        <v>17.27439</v>
      </c>
      <c r="EJ32" s="1">
        <v>2.291486E-5</v>
      </c>
      <c r="EK32">
        <v>1.8993099999999999E-2</v>
      </c>
      <c r="EL32">
        <v>0.76493359999999999</v>
      </c>
      <c r="EM32">
        <v>17.948830000000001</v>
      </c>
      <c r="EN32" s="1">
        <v>1.9904019999999999E-5</v>
      </c>
      <c r="EO32" s="1">
        <v>1.6492440000000001E-2</v>
      </c>
      <c r="EP32">
        <v>0.76492700000000002</v>
      </c>
      <c r="EQ32">
        <v>18.39228</v>
      </c>
      <c r="ER32" s="1">
        <v>1.741289E-5</v>
      </c>
      <c r="ES32" s="1">
        <v>1.442653E-2</v>
      </c>
      <c r="ET32">
        <v>0.76493460000000002</v>
      </c>
      <c r="EU32">
        <v>18.409479999999999</v>
      </c>
      <c r="EV32" s="1">
        <v>1.526766E-5</v>
      </c>
      <c r="EW32" s="1">
        <v>1.2648309999999999E-2</v>
      </c>
      <c r="EX32">
        <v>0.76493279999999997</v>
      </c>
      <c r="EY32">
        <v>17.916689999999999</v>
      </c>
      <c r="EZ32" s="1">
        <v>1.342254E-5</v>
      </c>
      <c r="FA32" s="1">
        <v>1.1119449999999999E-2</v>
      </c>
      <c r="FB32">
        <v>0.76494010000000001</v>
      </c>
      <c r="FC32">
        <v>17.19727</v>
      </c>
      <c r="FD32" s="1">
        <v>1.180592E-5</v>
      </c>
      <c r="FE32" s="1">
        <v>9.7795769999999994E-3</v>
      </c>
      <c r="FF32">
        <v>0.76494499999999999</v>
      </c>
      <c r="FG32">
        <v>16.822109999999999</v>
      </c>
      <c r="FH32" s="1">
        <v>1.039685E-5</v>
      </c>
      <c r="FI32" s="1">
        <v>8.612771E-3</v>
      </c>
      <c r="FJ32">
        <v>0.76495179999999996</v>
      </c>
      <c r="FK32">
        <v>16.881589999999999</v>
      </c>
      <c r="FL32" s="1">
        <v>9.1612960000000006E-6</v>
      </c>
      <c r="FM32" s="1">
        <v>7.5891580000000004E-3</v>
      </c>
      <c r="FN32">
        <v>0.76496149999999996</v>
      </c>
      <c r="FO32">
        <v>17.340699999999998</v>
      </c>
      <c r="FP32" s="1">
        <v>8.0707060000000002E-6</v>
      </c>
      <c r="FQ32" s="1">
        <v>6.6862839999999998E-3</v>
      </c>
      <c r="FR32">
        <v>0.76494980000000001</v>
      </c>
      <c r="FS32">
        <v>17.892019999999999</v>
      </c>
      <c r="FT32" s="1">
        <v>7.1047410000000004E-6</v>
      </c>
      <c r="FU32" s="1">
        <v>5.8862419999999999E-3</v>
      </c>
      <c r="FV32">
        <v>0.76494430000000002</v>
      </c>
      <c r="FW32">
        <v>18.017150000000001</v>
      </c>
      <c r="FX32" s="1">
        <v>6.2540709999999998E-6</v>
      </c>
      <c r="FY32" s="1">
        <v>5.1817549999999997E-3</v>
      </c>
      <c r="FZ32">
        <v>0.76493809999999995</v>
      </c>
      <c r="GA32">
        <v>17.819489999999998</v>
      </c>
      <c r="GB32" s="1">
        <v>5.508246E-6</v>
      </c>
      <c r="GC32" s="1">
        <v>4.5638900000000001E-3</v>
      </c>
      <c r="GD32">
        <v>0.76493109999999997</v>
      </c>
      <c r="GE32">
        <v>17.50442</v>
      </c>
      <c r="GF32" s="1">
        <v>4.8527890000000003E-6</v>
      </c>
      <c r="GG32" s="1">
        <v>4.0209069999999998E-3</v>
      </c>
      <c r="GH32">
        <v>0.76493080000000002</v>
      </c>
      <c r="GI32">
        <v>17.26079</v>
      </c>
      <c r="GJ32" s="1">
        <v>4.2761679999999998E-6</v>
      </c>
      <c r="GK32" s="1">
        <v>3.5432939999999998E-3</v>
      </c>
      <c r="GL32">
        <v>0.76492199999999999</v>
      </c>
      <c r="GM32">
        <v>17.2729</v>
      </c>
      <c r="GN32" s="1">
        <v>3.770685E-6</v>
      </c>
      <c r="GO32" s="1">
        <v>3.1244599999999999E-3</v>
      </c>
      <c r="GP32">
        <v>0.7649165</v>
      </c>
      <c r="GQ32">
        <v>17.318899999999999</v>
      </c>
      <c r="GR32" s="1">
        <v>3.325639E-6</v>
      </c>
      <c r="GS32" s="1">
        <v>2.7559279999999999E-3</v>
      </c>
      <c r="GT32">
        <v>0.7648855</v>
      </c>
      <c r="GU32">
        <v>17.289619999999999</v>
      </c>
      <c r="GV32" s="1">
        <v>2.9204079999999998E-6</v>
      </c>
      <c r="GW32" s="1">
        <v>2.4209040000000002E-3</v>
      </c>
      <c r="GX32">
        <v>0.76484399999999997</v>
      </c>
      <c r="GY32">
        <v>17.49858</v>
      </c>
      <c r="GZ32" s="1">
        <v>2.5527670000000001E-6</v>
      </c>
      <c r="HA32" s="1">
        <v>2.1166919999999999E-3</v>
      </c>
      <c r="HB32">
        <v>0.76480400000000004</v>
      </c>
      <c r="HC32">
        <v>17.984470000000002</v>
      </c>
      <c r="HD32" s="1">
        <v>2.229171E-6</v>
      </c>
      <c r="HE32" s="1">
        <v>1.8484440000000001E-3</v>
      </c>
      <c r="HF32">
        <v>0.76476759999999999</v>
      </c>
      <c r="HG32">
        <v>18.33419</v>
      </c>
      <c r="HH32" s="1">
        <v>1.9466359999999999E-6</v>
      </c>
      <c r="HI32" s="1">
        <v>1.6143119999999999E-3</v>
      </c>
      <c r="HJ32">
        <v>0.76471869999999997</v>
      </c>
      <c r="HK32">
        <v>18.080300000000001</v>
      </c>
      <c r="HL32" s="1">
        <v>1.7018149999999999E-6</v>
      </c>
      <c r="HM32" s="1">
        <v>1.411352E-3</v>
      </c>
      <c r="HN32">
        <v>0.76465859999999997</v>
      </c>
      <c r="HO32">
        <v>17.425460000000001</v>
      </c>
      <c r="HP32" s="1">
        <v>1.48909E-6</v>
      </c>
      <c r="HQ32" s="1">
        <v>1.235033E-3</v>
      </c>
      <c r="HR32">
        <v>0.76462070000000004</v>
      </c>
      <c r="HS32">
        <v>17.005130000000001</v>
      </c>
      <c r="HT32" s="1">
        <v>1.305175E-6</v>
      </c>
      <c r="HU32" s="1">
        <v>1.0825260000000001E-3</v>
      </c>
      <c r="HV32">
        <v>0.76456849999999998</v>
      </c>
      <c r="HW32">
        <v>17.000319999999999</v>
      </c>
      <c r="HX32" s="1">
        <v>1.14591E-6</v>
      </c>
      <c r="HY32" s="1">
        <v>9.5046110000000003E-4</v>
      </c>
      <c r="HZ32">
        <v>0.7645187</v>
      </c>
      <c r="IA32">
        <v>17.305779999999999</v>
      </c>
      <c r="IB32" s="1">
        <v>1.006837E-6</v>
      </c>
      <c r="IC32" s="1">
        <v>8.3522809999999996E-4</v>
      </c>
      <c r="ID32">
        <v>0.76446950000000002</v>
      </c>
      <c r="IE32">
        <v>17.801649999999999</v>
      </c>
      <c r="IF32" s="1">
        <v>8.8355369999999997E-7</v>
      </c>
      <c r="IG32" s="1">
        <v>7.3303449999999998E-4</v>
      </c>
      <c r="IH32">
        <v>0.76441139999999996</v>
      </c>
      <c r="II32">
        <v>18.10735</v>
      </c>
      <c r="IJ32" s="1">
        <v>7.7656720000000003E-7</v>
      </c>
      <c r="IK32" s="1">
        <v>6.4431429999999999E-4</v>
      </c>
      <c r="IL32">
        <v>0.76434380000000002</v>
      </c>
      <c r="IM32">
        <v>18.089449999999999</v>
      </c>
      <c r="IN32" s="1">
        <v>6.8363509999999996E-7</v>
      </c>
      <c r="IO32" s="1">
        <v>5.6723319999999995E-4</v>
      </c>
      <c r="IP32">
        <v>0.76429469999999999</v>
      </c>
      <c r="IQ32">
        <v>17.73883</v>
      </c>
      <c r="IR32" s="1">
        <v>6.0265169999999999E-7</v>
      </c>
      <c r="IS32" s="1">
        <v>5.0005969999999999E-4</v>
      </c>
      <c r="IT32">
        <v>0.76424460000000005</v>
      </c>
      <c r="IU32">
        <v>17.3249</v>
      </c>
      <c r="IV32" s="1">
        <v>5.3265100000000002E-7</v>
      </c>
      <c r="IW32" s="1">
        <v>4.4196619999999998E-4</v>
      </c>
      <c r="IX32">
        <v>0.76418019999999998</v>
      </c>
      <c r="IY32">
        <v>17.14658</v>
      </c>
      <c r="IZ32" s="1">
        <v>4.7113439999999998E-7</v>
      </c>
      <c r="JA32" s="1">
        <v>3.9097719999999999E-4</v>
      </c>
      <c r="JB32">
        <v>0.76412809999999998</v>
      </c>
      <c r="JC32">
        <v>17.227509999999999</v>
      </c>
      <c r="JD32" s="1">
        <v>4.1717729999999998E-7</v>
      </c>
      <c r="JE32" s="1">
        <v>3.4618209999999998E-4</v>
      </c>
      <c r="JF32">
        <v>0.76409159999999998</v>
      </c>
      <c r="JG32">
        <v>17.658069999999999</v>
      </c>
      <c r="JH32" s="1">
        <v>3.7198560000000001E-7</v>
      </c>
      <c r="JI32" s="1">
        <v>3.0861540000000001E-4</v>
      </c>
      <c r="JJ32">
        <v>0.76406090000000004</v>
      </c>
      <c r="JK32">
        <v>18.23434</v>
      </c>
      <c r="JL32" s="1">
        <v>3.3403269999999998E-7</v>
      </c>
      <c r="JM32" s="1">
        <v>2.770917E-4</v>
      </c>
      <c r="JN32">
        <v>0.76402250000000005</v>
      </c>
      <c r="JO32">
        <v>18.438079999999999</v>
      </c>
      <c r="JP32" s="1">
        <v>3.009704E-7</v>
      </c>
      <c r="JQ32" s="1">
        <v>2.49669E-4</v>
      </c>
      <c r="JR32">
        <v>0.76399070000000002</v>
      </c>
      <c r="JS32">
        <v>18.241990000000001</v>
      </c>
      <c r="JT32" s="1">
        <v>2.7190349999999998E-7</v>
      </c>
      <c r="JU32" s="1">
        <v>2.255545E-4</v>
      </c>
      <c r="JV32">
        <v>0.76395979999999997</v>
      </c>
      <c r="JW32">
        <v>17.81786</v>
      </c>
      <c r="JX32" s="1">
        <v>2.4598500000000002E-7</v>
      </c>
      <c r="JY32" s="1">
        <v>2.040446E-4</v>
      </c>
      <c r="JZ32">
        <v>0.76392040000000005</v>
      </c>
      <c r="KA32">
        <v>17.35661</v>
      </c>
      <c r="KB32" s="1">
        <v>2.2306890000000001E-7</v>
      </c>
      <c r="KC32" s="1">
        <v>1.850442E-4</v>
      </c>
      <c r="KD32">
        <v>0.76389660000000004</v>
      </c>
      <c r="KE32">
        <v>17.16339</v>
      </c>
      <c r="KF32" s="1">
        <v>2.027285E-7</v>
      </c>
      <c r="KG32" s="1">
        <v>1.681656E-4</v>
      </c>
      <c r="KH32">
        <v>0.76386240000000005</v>
      </c>
      <c r="KI32">
        <v>17.21416</v>
      </c>
      <c r="KJ32" s="1">
        <v>1.8429750000000001E-7</v>
      </c>
      <c r="KK32" s="1">
        <v>1.5289120000000001E-4</v>
      </c>
      <c r="KL32">
        <v>0.76383290000000004</v>
      </c>
      <c r="KM32">
        <v>17.628350000000001</v>
      </c>
      <c r="KN32" s="1">
        <v>1.6753350000000001E-7</v>
      </c>
      <c r="KO32" s="1">
        <v>1.389885E-4</v>
      </c>
      <c r="KP32">
        <v>0.76378420000000002</v>
      </c>
      <c r="KQ32">
        <v>18.203230000000001</v>
      </c>
      <c r="KR32" s="1">
        <v>1.5215309999999999E-7</v>
      </c>
      <c r="KS32" s="1">
        <v>1.2624380000000001E-4</v>
      </c>
      <c r="KT32">
        <v>0.76375009999999999</v>
      </c>
      <c r="KU32">
        <v>18.51754</v>
      </c>
      <c r="KV32" s="1">
        <v>1.3830199999999999E-7</v>
      </c>
      <c r="KW32" s="1">
        <v>1.147504E-4</v>
      </c>
      <c r="KX32">
        <v>0.76371940000000005</v>
      </c>
      <c r="KY32">
        <v>18.497330000000002</v>
      </c>
      <c r="KZ32" s="1">
        <v>1.258251E-7</v>
      </c>
      <c r="LA32" s="1">
        <v>1.043998E-4</v>
      </c>
      <c r="LB32">
        <v>0.76367260000000003</v>
      </c>
      <c r="LC32">
        <v>18.085229999999999</v>
      </c>
      <c r="LD32" s="1">
        <v>1.1463E-7</v>
      </c>
      <c r="LE32" s="1">
        <v>9.5113549999999993E-5</v>
      </c>
      <c r="LF32">
        <v>0.76364109999999996</v>
      </c>
      <c r="LG32">
        <v>17.505649999999999</v>
      </c>
      <c r="LH32" s="1">
        <v>1.045283E-7</v>
      </c>
      <c r="LI32" s="1">
        <v>8.673845E-5</v>
      </c>
      <c r="LJ32">
        <v>0.76359699999999997</v>
      </c>
      <c r="LK32">
        <v>17.18403</v>
      </c>
      <c r="LL32" s="1">
        <v>9.5379910000000002E-8</v>
      </c>
      <c r="LM32" s="1">
        <v>7.9144129999999995E-5</v>
      </c>
      <c r="LN32">
        <v>0.76356109999999999</v>
      </c>
      <c r="LO32">
        <v>17.231680000000001</v>
      </c>
      <c r="LP32" s="1">
        <v>8.7146550000000002E-8</v>
      </c>
      <c r="LQ32" s="1">
        <v>7.2313919999999994E-5</v>
      </c>
      <c r="LR32">
        <v>0.76354889999999997</v>
      </c>
      <c r="LS32">
        <v>17.808679999999999</v>
      </c>
      <c r="LT32" s="1">
        <v>8.0159410000000002E-8</v>
      </c>
      <c r="LU32" s="1">
        <v>6.6487459999999994E-5</v>
      </c>
      <c r="LV32">
        <v>0.76352070000000005</v>
      </c>
      <c r="LW32">
        <v>18.538989999999998</v>
      </c>
      <c r="LX32" s="1">
        <v>7.4244079999999999E-8</v>
      </c>
      <c r="LY32" s="1">
        <v>6.1578260000000004E-5</v>
      </c>
      <c r="LZ32">
        <v>0.76349719999999999</v>
      </c>
      <c r="MA32">
        <v>18.83587</v>
      </c>
      <c r="MB32" s="1">
        <v>6.8979079999999998E-8</v>
      </c>
      <c r="MC32" s="1">
        <v>5.721451E-5</v>
      </c>
      <c r="MD32">
        <v>0.76348519999999997</v>
      </c>
      <c r="ME32">
        <v>18.788969999999999</v>
      </c>
      <c r="MF32" s="1">
        <v>6.4071550000000002E-8</v>
      </c>
      <c r="MG32" s="1">
        <v>5.3139739999999998E-5</v>
      </c>
      <c r="MH32">
        <v>0.76345130000000005</v>
      </c>
      <c r="MI32">
        <v>18.356339999999999</v>
      </c>
      <c r="MJ32" s="1">
        <v>5.958643E-8</v>
      </c>
      <c r="MK32" s="1">
        <v>4.9417979999999999E-5</v>
      </c>
      <c r="ML32">
        <v>0.76344480000000003</v>
      </c>
      <c r="MM32">
        <v>17.760069999999999</v>
      </c>
      <c r="MN32" s="1">
        <v>5.5508810000000003E-8</v>
      </c>
      <c r="MO32" s="1">
        <v>4.6037700000000001E-5</v>
      </c>
      <c r="MP32">
        <v>0.76341550000000002</v>
      </c>
      <c r="MQ32">
        <v>17.39057</v>
      </c>
      <c r="MR32" s="1">
        <v>5.179105E-8</v>
      </c>
      <c r="MS32" s="1">
        <v>4.2956140000000003E-5</v>
      </c>
      <c r="MT32">
        <v>0.76339239999999997</v>
      </c>
      <c r="MU32">
        <v>17.30781</v>
      </c>
      <c r="MV32" s="1">
        <v>4.8335339999999998E-8</v>
      </c>
      <c r="MW32" s="1">
        <v>4.0088379999999999E-5</v>
      </c>
      <c r="MX32">
        <v>0.76337580000000005</v>
      </c>
      <c r="MY32">
        <v>17.326689999999999</v>
      </c>
      <c r="MZ32" s="1">
        <v>4.5133979999999999E-8</v>
      </c>
      <c r="NA32" s="1">
        <v>3.7435550000000001E-5</v>
      </c>
      <c r="NB32">
        <v>0.76333549999999994</v>
      </c>
      <c r="NC32">
        <v>17.624099999999999</v>
      </c>
      <c r="ND32" s="1">
        <v>4.2043710000000003E-8</v>
      </c>
      <c r="NE32" s="1">
        <v>3.4873940000000001E-5</v>
      </c>
      <c r="NF32">
        <v>0.7633219</v>
      </c>
      <c r="NG32">
        <v>18.124459999999999</v>
      </c>
      <c r="NH32" s="1">
        <v>3.9233740000000002E-8</v>
      </c>
      <c r="NI32" s="1">
        <v>3.2541849999999997E-5</v>
      </c>
      <c r="NJ32">
        <v>0.76330140000000002</v>
      </c>
      <c r="NK32">
        <v>18.226189999999999</v>
      </c>
      <c r="NL32" s="1">
        <v>3.6590450000000003E-8</v>
      </c>
      <c r="NM32" s="1">
        <v>3.0349269999999999E-5</v>
      </c>
      <c r="NN32">
        <v>0.76328470000000004</v>
      </c>
      <c r="NO32">
        <v>17.794440000000002</v>
      </c>
      <c r="NP32" s="1">
        <v>3.4175239999999997E-8</v>
      </c>
      <c r="NQ32" s="1">
        <v>2.8346959999999999E-5</v>
      </c>
      <c r="NR32">
        <v>0.76324809999999998</v>
      </c>
      <c r="NS32">
        <v>17.43291</v>
      </c>
      <c r="NT32" s="1">
        <v>3.1937040000000003E-8</v>
      </c>
      <c r="NU32" s="1">
        <v>2.6492999999999999E-5</v>
      </c>
      <c r="NV32">
        <v>0.76324139999999996</v>
      </c>
      <c r="NW32">
        <v>17.31231</v>
      </c>
      <c r="NX32" s="1">
        <v>2.9830709999999998E-8</v>
      </c>
      <c r="NY32" s="1">
        <v>2.4745649999999999E-5</v>
      </c>
      <c r="NZ32">
        <v>0.76320449999999995</v>
      </c>
      <c r="OA32">
        <v>17.281970000000001</v>
      </c>
      <c r="OB32" s="1">
        <v>2.789358E-8</v>
      </c>
      <c r="OC32" s="1">
        <v>2.3138929999999998E-5</v>
      </c>
      <c r="OD32">
        <v>0.76318819999999998</v>
      </c>
      <c r="OE32">
        <v>17.634899999999998</v>
      </c>
      <c r="OF32" s="1">
        <v>2.6103340000000001E-8</v>
      </c>
      <c r="OG32" s="1">
        <v>2.1655919999999998E-5</v>
      </c>
      <c r="OH32">
        <v>0.76316550000000005</v>
      </c>
      <c r="OI32">
        <v>18.244060000000001</v>
      </c>
      <c r="OJ32" s="1">
        <v>2.4459459999999999E-8</v>
      </c>
      <c r="OK32" s="1">
        <v>2.028941E-5</v>
      </c>
    </row>
    <row r="33" spans="1:401" x14ac:dyDescent="0.35">
      <c r="A33">
        <v>36</v>
      </c>
      <c r="B33" t="s">
        <v>4</v>
      </c>
      <c r="C33" t="s">
        <v>24</v>
      </c>
      <c r="D33" t="s">
        <v>38</v>
      </c>
      <c r="E33">
        <v>821.43299999999999</v>
      </c>
      <c r="F33">
        <v>0.97743829999999998</v>
      </c>
      <c r="G33">
        <v>16.910440000000001</v>
      </c>
      <c r="H33">
        <v>47.461320000000001</v>
      </c>
      <c r="I33">
        <v>44455.5</v>
      </c>
      <c r="J33">
        <v>0.97740070000000001</v>
      </c>
      <c r="K33">
        <v>16.907299999999999</v>
      </c>
      <c r="L33">
        <v>0.30284719999999998</v>
      </c>
      <c r="M33">
        <v>335.8938</v>
      </c>
      <c r="N33">
        <v>0.97740139999999998</v>
      </c>
      <c r="O33">
        <v>16.924530000000001</v>
      </c>
      <c r="P33">
        <v>1.07595E-2</v>
      </c>
      <c r="Q33">
        <v>8.7926079999999995</v>
      </c>
      <c r="R33">
        <v>0.97740139999999998</v>
      </c>
      <c r="S33">
        <v>16.891940000000002</v>
      </c>
      <c r="T33" s="1">
        <v>8.2985699999999999E-3</v>
      </c>
      <c r="U33">
        <v>6.6398919999999997</v>
      </c>
      <c r="V33">
        <v>0.97740079999999996</v>
      </c>
      <c r="W33">
        <v>16.96256</v>
      </c>
      <c r="X33">
        <v>6.7012E-3</v>
      </c>
      <c r="Y33">
        <v>5.3613270000000002</v>
      </c>
      <c r="Z33">
        <v>0.97741869999999997</v>
      </c>
      <c r="AA33">
        <v>17.004339999999999</v>
      </c>
      <c r="AB33" s="1">
        <v>5.4250829999999998E-3</v>
      </c>
      <c r="AC33">
        <v>4.3401579999999997</v>
      </c>
      <c r="AD33">
        <v>0.97743049999999998</v>
      </c>
      <c r="AE33">
        <v>16.901800000000001</v>
      </c>
      <c r="AF33" s="1">
        <v>4.401103E-3</v>
      </c>
      <c r="AG33">
        <v>3.520667</v>
      </c>
      <c r="AH33">
        <v>0.97746739999999999</v>
      </c>
      <c r="AI33">
        <v>16.86139</v>
      </c>
      <c r="AJ33" s="1">
        <v>3.577911E-3</v>
      </c>
      <c r="AK33">
        <v>2.862069</v>
      </c>
      <c r="AL33">
        <v>0.97746299999999997</v>
      </c>
      <c r="AM33">
        <v>16.932459999999999</v>
      </c>
      <c r="AN33" s="1">
        <v>2.9110490000000002E-3</v>
      </c>
      <c r="AO33">
        <v>2.3287399999999998</v>
      </c>
      <c r="AP33">
        <v>0.9774621</v>
      </c>
      <c r="AQ33">
        <v>17.357939999999999</v>
      </c>
      <c r="AR33" s="1">
        <v>2.3691129999999999E-3</v>
      </c>
      <c r="AS33">
        <v>1.895257</v>
      </c>
      <c r="AT33">
        <v>0.97746770000000005</v>
      </c>
      <c r="AU33">
        <v>17.970970000000001</v>
      </c>
      <c r="AV33" s="1">
        <v>1.926554E-3</v>
      </c>
      <c r="AW33">
        <v>1.5413870000000001</v>
      </c>
      <c r="AX33">
        <v>0.97743380000000002</v>
      </c>
      <c r="AY33">
        <v>18.20214</v>
      </c>
      <c r="AZ33" s="1">
        <v>1.5677359999999999E-3</v>
      </c>
      <c r="BA33">
        <v>1.2543070000000001</v>
      </c>
      <c r="BB33">
        <v>0.97742030000000002</v>
      </c>
      <c r="BC33">
        <v>18.069420000000001</v>
      </c>
      <c r="BD33" s="1">
        <v>1.2767329999999999E-3</v>
      </c>
      <c r="BE33">
        <v>1.0215240000000001</v>
      </c>
      <c r="BF33">
        <v>0.97740669999999996</v>
      </c>
      <c r="BG33">
        <v>17.66714</v>
      </c>
      <c r="BH33" s="1">
        <v>1.040701E-3</v>
      </c>
      <c r="BI33">
        <v>0.83267950000000002</v>
      </c>
      <c r="BJ33">
        <v>0.97740079999999996</v>
      </c>
      <c r="BK33">
        <v>17.099900000000002</v>
      </c>
      <c r="BL33" s="1">
        <v>8.4936569999999995E-4</v>
      </c>
      <c r="BM33">
        <v>0.67958399999999997</v>
      </c>
      <c r="BN33">
        <v>0.97738389999999997</v>
      </c>
      <c r="BO33">
        <v>16.78398</v>
      </c>
      <c r="BP33" s="1">
        <v>6.9395069999999995E-4</v>
      </c>
      <c r="BQ33">
        <v>0.55520449999999999</v>
      </c>
      <c r="BR33">
        <v>0.97734710000000002</v>
      </c>
      <c r="BS33">
        <v>16.760429999999999</v>
      </c>
      <c r="BT33" s="1">
        <v>5.6748230000000001E-4</v>
      </c>
      <c r="BU33">
        <v>0.4540536</v>
      </c>
      <c r="BV33">
        <v>0.97728280000000001</v>
      </c>
      <c r="BW33">
        <v>17.067029999999999</v>
      </c>
      <c r="BX33" s="1">
        <v>4.6273499999999998E-4</v>
      </c>
      <c r="BY33">
        <v>0.3703514</v>
      </c>
      <c r="BZ33">
        <v>0.97718970000000005</v>
      </c>
      <c r="CA33">
        <v>17.60613</v>
      </c>
      <c r="CB33" s="1">
        <v>3.761541E-4</v>
      </c>
      <c r="CC33">
        <v>0.30113250000000003</v>
      </c>
      <c r="CD33">
        <v>0.97707429999999995</v>
      </c>
      <c r="CE33">
        <v>17.898790000000002</v>
      </c>
      <c r="CF33" s="1">
        <v>3.0554040000000001E-4</v>
      </c>
      <c r="CG33">
        <v>0.2446093</v>
      </c>
      <c r="CH33">
        <v>0.97697970000000001</v>
      </c>
      <c r="CI33">
        <v>17.93084</v>
      </c>
      <c r="CJ33" s="1">
        <v>2.485915E-4</v>
      </c>
      <c r="CK33">
        <v>0.199021</v>
      </c>
      <c r="CL33">
        <v>0.97686609999999996</v>
      </c>
      <c r="CM33">
        <v>17.631509999999999</v>
      </c>
      <c r="CN33" s="1">
        <v>2.0272040000000001E-4</v>
      </c>
      <c r="CO33">
        <v>0.16229479999999999</v>
      </c>
      <c r="CP33">
        <v>0.97674119999999998</v>
      </c>
      <c r="CQ33">
        <v>17.168050000000001</v>
      </c>
      <c r="CR33" s="1">
        <v>1.6582890000000001E-4</v>
      </c>
      <c r="CS33">
        <v>0.1327556</v>
      </c>
      <c r="CT33">
        <v>0.97663750000000005</v>
      </c>
      <c r="CU33">
        <v>16.823119999999999</v>
      </c>
      <c r="CV33" s="1">
        <v>1.3592300000000001E-4</v>
      </c>
      <c r="CW33">
        <v>0.1088237</v>
      </c>
      <c r="CX33">
        <v>0.97652260000000002</v>
      </c>
      <c r="CY33">
        <v>16.876329999999999</v>
      </c>
      <c r="CZ33" s="1">
        <v>1.1122519999999999E-4</v>
      </c>
      <c r="DA33" s="1">
        <v>8.9061890000000005E-2</v>
      </c>
      <c r="DB33">
        <v>0.9764313</v>
      </c>
      <c r="DC33">
        <v>17.39021</v>
      </c>
      <c r="DD33" s="1">
        <v>9.1543669999999994E-5</v>
      </c>
      <c r="DE33" s="1">
        <v>7.3279559999999994E-2</v>
      </c>
      <c r="DF33">
        <v>0.97634790000000005</v>
      </c>
      <c r="DG33">
        <v>18.041250000000002</v>
      </c>
      <c r="DH33" s="1">
        <v>7.5884900000000003E-5</v>
      </c>
      <c r="DI33">
        <v>6.0731599999999997E-2</v>
      </c>
      <c r="DJ33">
        <v>0.976271</v>
      </c>
      <c r="DK33">
        <v>18.398489999999999</v>
      </c>
      <c r="DL33" s="1">
        <v>6.3255550000000001E-5</v>
      </c>
      <c r="DM33" s="1">
        <v>5.0619520000000001E-2</v>
      </c>
      <c r="DN33">
        <v>0.97619429999999996</v>
      </c>
      <c r="DO33">
        <v>18.387170000000001</v>
      </c>
      <c r="DP33" s="1">
        <v>5.295127E-5</v>
      </c>
      <c r="DQ33" s="1">
        <v>4.2366840000000003E-2</v>
      </c>
      <c r="DR33">
        <v>0.97611110000000001</v>
      </c>
      <c r="DS33">
        <v>17.87547</v>
      </c>
      <c r="DT33" s="1">
        <v>4.4508210000000003E-5</v>
      </c>
      <c r="DU33" s="1">
        <v>3.5608220000000003E-2</v>
      </c>
      <c r="DV33">
        <v>0.97603419999999996</v>
      </c>
      <c r="DW33">
        <v>17.18402</v>
      </c>
      <c r="DX33" s="1">
        <v>3.7570939999999999E-5</v>
      </c>
      <c r="DY33">
        <v>3.0055800000000001E-2</v>
      </c>
      <c r="DZ33">
        <v>0.97596810000000001</v>
      </c>
      <c r="EA33">
        <v>16.80247</v>
      </c>
      <c r="EB33" s="1">
        <v>3.1795170000000001E-5</v>
      </c>
      <c r="EC33" s="1">
        <v>2.5434620000000002E-2</v>
      </c>
      <c r="ED33">
        <v>0.97589519999999996</v>
      </c>
      <c r="EE33">
        <v>16.845379999999999</v>
      </c>
      <c r="EF33" s="1">
        <v>2.7023349999999999E-5</v>
      </c>
      <c r="EG33" s="1">
        <v>2.161474E-2</v>
      </c>
      <c r="EH33">
        <v>0.97586609999999996</v>
      </c>
      <c r="EI33">
        <v>17.28284</v>
      </c>
      <c r="EJ33" s="1">
        <v>2.3187790000000001E-5</v>
      </c>
      <c r="EK33" s="1">
        <v>1.8535409999999999E-2</v>
      </c>
      <c r="EL33">
        <v>0.97586530000000005</v>
      </c>
      <c r="EM33">
        <v>17.96508</v>
      </c>
      <c r="EN33" s="1">
        <v>2.012615E-5</v>
      </c>
      <c r="EO33" s="1">
        <v>1.608192E-2</v>
      </c>
      <c r="EP33">
        <v>0.97585140000000004</v>
      </c>
      <c r="EQ33">
        <v>18.44171</v>
      </c>
      <c r="ER33" s="1">
        <v>1.7601560000000002E-5</v>
      </c>
      <c r="ES33" s="1">
        <v>1.406191E-2</v>
      </c>
      <c r="ET33">
        <v>0.97586759999999995</v>
      </c>
      <c r="EU33">
        <v>18.477589999999999</v>
      </c>
      <c r="EV33" s="1">
        <v>1.5430239999999999E-5</v>
      </c>
      <c r="EW33" s="1">
        <v>1.232624E-2</v>
      </c>
      <c r="EX33">
        <v>0.97586229999999996</v>
      </c>
      <c r="EY33">
        <v>17.983789999999999</v>
      </c>
      <c r="EZ33" s="1">
        <v>1.356355E-5</v>
      </c>
      <c r="FA33" s="1">
        <v>1.0834409999999999E-2</v>
      </c>
      <c r="FB33">
        <v>0.97587109999999999</v>
      </c>
      <c r="FC33">
        <v>17.255410000000001</v>
      </c>
      <c r="FD33" s="1">
        <v>1.192771E-5</v>
      </c>
      <c r="FE33" s="1">
        <v>9.5272719999999998E-3</v>
      </c>
      <c r="FF33">
        <v>0.97588050000000004</v>
      </c>
      <c r="FG33">
        <v>16.840240000000001</v>
      </c>
      <c r="FH33" s="1">
        <v>1.0505279999999999E-5</v>
      </c>
      <c r="FI33" s="1">
        <v>8.3914149999999993E-3</v>
      </c>
      <c r="FJ33">
        <v>0.9758867</v>
      </c>
      <c r="FK33">
        <v>16.883140000000001</v>
      </c>
      <c r="FL33" s="1">
        <v>9.2555240000000004E-6</v>
      </c>
      <c r="FM33" s="1">
        <v>7.3930059999999997E-3</v>
      </c>
      <c r="FN33">
        <v>0.97590010000000005</v>
      </c>
      <c r="FO33">
        <v>17.350059999999999</v>
      </c>
      <c r="FP33" s="1">
        <v>8.1547270000000006E-6</v>
      </c>
      <c r="FQ33" s="1">
        <v>6.5143149999999997E-3</v>
      </c>
      <c r="FR33">
        <v>0.97588280000000005</v>
      </c>
      <c r="FS33">
        <v>17.904540000000001</v>
      </c>
      <c r="FT33" s="1">
        <v>7.1787350000000003E-6</v>
      </c>
      <c r="FU33" s="1">
        <v>5.7348470000000004E-3</v>
      </c>
      <c r="FV33">
        <v>0.97587900000000005</v>
      </c>
      <c r="FW33">
        <v>18.065930000000002</v>
      </c>
      <c r="FX33" s="1">
        <v>6.3191490000000001E-6</v>
      </c>
      <c r="FY33" s="1">
        <v>5.0484550000000003E-3</v>
      </c>
      <c r="FZ33">
        <v>0.97586709999999999</v>
      </c>
      <c r="GA33">
        <v>17.871860000000002</v>
      </c>
      <c r="GB33" s="1">
        <v>5.5652709999999997E-6</v>
      </c>
      <c r="GC33" s="1">
        <v>4.4462779999999997E-3</v>
      </c>
      <c r="GD33">
        <v>0.97587690000000005</v>
      </c>
      <c r="GE33">
        <v>17.547059999999998</v>
      </c>
      <c r="GF33" s="1">
        <v>4.9028260000000002E-6</v>
      </c>
      <c r="GG33" s="1">
        <v>3.9170439999999997E-3</v>
      </c>
      <c r="GH33">
        <v>0.97586269999999997</v>
      </c>
      <c r="GI33">
        <v>17.293130000000001</v>
      </c>
      <c r="GJ33" s="1">
        <v>4.3201780000000004E-6</v>
      </c>
      <c r="GK33" s="1">
        <v>3.451736E-3</v>
      </c>
      <c r="GL33">
        <v>0.97586759999999995</v>
      </c>
      <c r="GM33">
        <v>17.290109999999999</v>
      </c>
      <c r="GN33" s="1">
        <v>3.8093160000000001E-6</v>
      </c>
      <c r="GO33" s="1">
        <v>3.043586E-3</v>
      </c>
      <c r="GP33">
        <v>0.97584559999999998</v>
      </c>
      <c r="GQ33">
        <v>17.33765</v>
      </c>
      <c r="GR33" s="1">
        <v>3.3598E-6</v>
      </c>
      <c r="GS33" s="1">
        <v>2.684601E-3</v>
      </c>
      <c r="GT33">
        <v>0.97580960000000005</v>
      </c>
      <c r="GU33">
        <v>17.311119999999999</v>
      </c>
      <c r="GV33" s="1">
        <v>2.951928E-6</v>
      </c>
      <c r="GW33" s="1">
        <v>2.359571E-3</v>
      </c>
      <c r="GX33">
        <v>0.97576529999999995</v>
      </c>
      <c r="GY33">
        <v>17.52337</v>
      </c>
      <c r="GZ33" s="1">
        <v>2.5811210000000001E-6</v>
      </c>
      <c r="HA33" s="1">
        <v>2.0637569999999998E-3</v>
      </c>
      <c r="HB33">
        <v>0.97570579999999996</v>
      </c>
      <c r="HC33">
        <v>18.004989999999999</v>
      </c>
      <c r="HD33" s="1">
        <v>2.2537819999999998E-6</v>
      </c>
      <c r="HE33" s="1">
        <v>1.802091E-3</v>
      </c>
      <c r="HF33">
        <v>0.97566209999999998</v>
      </c>
      <c r="HG33">
        <v>18.379840000000002</v>
      </c>
      <c r="HH33" s="1">
        <v>1.9681420000000002E-6</v>
      </c>
      <c r="HI33" s="1">
        <v>1.5738569999999999E-3</v>
      </c>
      <c r="HJ33">
        <v>0.97560880000000005</v>
      </c>
      <c r="HK33">
        <v>18.137969999999999</v>
      </c>
      <c r="HL33" s="1">
        <v>1.7203850000000001E-6</v>
      </c>
      <c r="HM33" s="1">
        <v>1.375769E-3</v>
      </c>
      <c r="HN33">
        <v>0.97554989999999997</v>
      </c>
      <c r="HO33">
        <v>17.487850000000002</v>
      </c>
      <c r="HP33" s="1">
        <v>1.5052579999999999E-6</v>
      </c>
      <c r="HQ33" s="1">
        <v>1.2038050000000001E-3</v>
      </c>
      <c r="HR33">
        <v>0.97551010000000005</v>
      </c>
      <c r="HS33">
        <v>17.028210000000001</v>
      </c>
      <c r="HT33" s="1">
        <v>1.3191359999999999E-6</v>
      </c>
      <c r="HU33" s="1">
        <v>1.0549789999999999E-3</v>
      </c>
      <c r="HV33">
        <v>0.9754543</v>
      </c>
      <c r="HW33">
        <v>17.005230000000001</v>
      </c>
      <c r="HX33" s="1">
        <v>1.1579829999999999E-6</v>
      </c>
      <c r="HY33" s="1">
        <v>9.2610930000000004E-4</v>
      </c>
      <c r="HZ33">
        <v>0.97539370000000003</v>
      </c>
      <c r="IA33">
        <v>17.317060000000001</v>
      </c>
      <c r="IB33" s="1">
        <v>1.017545E-6</v>
      </c>
      <c r="IC33" s="1">
        <v>8.1388939999999996E-4</v>
      </c>
      <c r="ID33">
        <v>0.97532719999999995</v>
      </c>
      <c r="IE33">
        <v>17.81176</v>
      </c>
      <c r="IF33" s="1">
        <v>8.9296660000000004E-7</v>
      </c>
      <c r="IG33" s="1">
        <v>7.1433239999999995E-4</v>
      </c>
      <c r="IH33">
        <v>0.97525609999999996</v>
      </c>
      <c r="II33">
        <v>18.14715</v>
      </c>
      <c r="IJ33" s="1">
        <v>7.8475559999999997E-7</v>
      </c>
      <c r="IK33" s="1">
        <v>6.2778900000000002E-4</v>
      </c>
      <c r="IL33">
        <v>0.97518280000000002</v>
      </c>
      <c r="IM33">
        <v>18.14273</v>
      </c>
      <c r="IN33" s="1">
        <v>6.9070249999999997E-7</v>
      </c>
      <c r="IO33" s="1">
        <v>5.5255319999999997E-4</v>
      </c>
      <c r="IP33">
        <v>0.97512670000000001</v>
      </c>
      <c r="IQ33">
        <v>17.785319999999999</v>
      </c>
      <c r="IR33" s="1">
        <v>6.0882310000000004E-7</v>
      </c>
      <c r="IS33" s="1">
        <v>4.8706660000000002E-4</v>
      </c>
      <c r="IT33">
        <v>0.97505189999999997</v>
      </c>
      <c r="IU33">
        <v>17.371500000000001</v>
      </c>
      <c r="IV33" s="1">
        <v>5.379773E-7</v>
      </c>
      <c r="IW33" s="1">
        <v>4.3036769999999999E-4</v>
      </c>
      <c r="IX33">
        <v>0.97501590000000005</v>
      </c>
      <c r="IY33">
        <v>17.161709999999999</v>
      </c>
      <c r="IZ33" s="1">
        <v>4.758597E-7</v>
      </c>
      <c r="JA33" s="1">
        <v>3.807145E-4</v>
      </c>
      <c r="JB33">
        <v>0.97493750000000001</v>
      </c>
      <c r="JC33">
        <v>17.240559999999999</v>
      </c>
      <c r="JD33" s="1">
        <v>4.2120339999999999E-7</v>
      </c>
      <c r="JE33" s="1">
        <v>3.3697499999999999E-4</v>
      </c>
      <c r="JF33">
        <v>0.9749023</v>
      </c>
      <c r="JG33">
        <v>17.675439999999998</v>
      </c>
      <c r="JH33" s="1">
        <v>3.7535560000000002E-7</v>
      </c>
      <c r="JI33" s="1">
        <v>3.0020889999999998E-4</v>
      </c>
      <c r="JJ33">
        <v>0.97484249999999995</v>
      </c>
      <c r="JK33">
        <v>18.258649999999999</v>
      </c>
      <c r="JL33" s="1">
        <v>3.369055E-7</v>
      </c>
      <c r="JM33" s="1">
        <v>2.6940539999999999E-4</v>
      </c>
      <c r="JN33">
        <v>0.97481689999999999</v>
      </c>
      <c r="JO33">
        <v>18.492629999999998</v>
      </c>
      <c r="JP33" s="1">
        <v>3.0350599999999999E-7</v>
      </c>
      <c r="JQ33" s="1">
        <v>2.426978E-4</v>
      </c>
      <c r="JR33">
        <v>0.97478200000000004</v>
      </c>
      <c r="JS33">
        <v>18.305</v>
      </c>
      <c r="JT33" s="1">
        <v>2.7416190000000002E-7</v>
      </c>
      <c r="JU33" s="1">
        <v>2.19223E-4</v>
      </c>
      <c r="JV33">
        <v>0.97473569999999998</v>
      </c>
      <c r="JW33">
        <v>17.877210000000002</v>
      </c>
      <c r="JX33" s="1">
        <v>2.4795559999999998E-7</v>
      </c>
      <c r="JY33" s="1">
        <v>1.9825339999999999E-4</v>
      </c>
      <c r="JZ33">
        <v>0.97470089999999998</v>
      </c>
      <c r="KA33">
        <v>17.398420000000002</v>
      </c>
      <c r="KB33" s="1">
        <v>2.2485419999999999E-7</v>
      </c>
      <c r="KC33" s="1">
        <v>1.7979150000000001E-4</v>
      </c>
      <c r="KD33">
        <v>0.97467709999999996</v>
      </c>
      <c r="KE33">
        <v>17.18121</v>
      </c>
      <c r="KF33" s="1">
        <v>2.043094E-7</v>
      </c>
      <c r="KG33" s="1">
        <v>1.6335000000000001E-4</v>
      </c>
      <c r="KH33">
        <v>0.97461949999999997</v>
      </c>
      <c r="KI33">
        <v>17.22486</v>
      </c>
      <c r="KJ33" s="1">
        <v>1.8573640000000001E-7</v>
      </c>
      <c r="KK33" s="1">
        <v>1.4851320000000001E-4</v>
      </c>
      <c r="KL33">
        <v>0.97459099999999999</v>
      </c>
      <c r="KM33">
        <v>17.645589999999999</v>
      </c>
      <c r="KN33" s="1">
        <v>1.688285E-7</v>
      </c>
      <c r="KO33" s="1">
        <v>1.3499970000000001E-4</v>
      </c>
      <c r="KP33">
        <v>0.97455429999999998</v>
      </c>
      <c r="KQ33">
        <v>18.223050000000001</v>
      </c>
      <c r="KR33" s="1">
        <v>1.533538E-7</v>
      </c>
      <c r="KS33" s="1">
        <v>1.2264099999999999E-4</v>
      </c>
      <c r="KT33">
        <v>0.97449390000000002</v>
      </c>
      <c r="KU33">
        <v>18.572109999999999</v>
      </c>
      <c r="KV33" s="1">
        <v>1.393657E-7</v>
      </c>
      <c r="KW33" s="1">
        <v>1.114518E-4</v>
      </c>
      <c r="KX33">
        <v>0.9744623</v>
      </c>
      <c r="KY33">
        <v>18.56222</v>
      </c>
      <c r="KZ33" s="1">
        <v>1.2678460000000001E-7</v>
      </c>
      <c r="LA33" s="1">
        <v>1.0139199999999999E-4</v>
      </c>
      <c r="LB33">
        <v>0.97442289999999998</v>
      </c>
      <c r="LC33">
        <v>18.147950000000002</v>
      </c>
      <c r="LD33" s="1">
        <v>1.154932E-7</v>
      </c>
      <c r="LE33" s="1">
        <v>9.2362189999999994E-5</v>
      </c>
      <c r="LF33">
        <v>0.97437479999999999</v>
      </c>
      <c r="LG33">
        <v>17.562290000000001</v>
      </c>
      <c r="LH33" s="1">
        <v>1.0531950000000001E-7</v>
      </c>
      <c r="LI33" s="1">
        <v>8.4231559999999999E-5</v>
      </c>
      <c r="LJ33">
        <v>0.97432669999999999</v>
      </c>
      <c r="LK33">
        <v>17.206410000000002</v>
      </c>
      <c r="LL33" s="1">
        <v>9.6082079999999999E-8</v>
      </c>
      <c r="LM33" s="1">
        <v>7.6840360000000001E-5</v>
      </c>
      <c r="LN33">
        <v>0.97427960000000002</v>
      </c>
      <c r="LO33">
        <v>17.243649999999999</v>
      </c>
      <c r="LP33" s="1">
        <v>8.778292E-8</v>
      </c>
      <c r="LQ33" s="1">
        <v>7.0203869999999998E-5</v>
      </c>
      <c r="LR33">
        <v>0.97426409999999997</v>
      </c>
      <c r="LS33">
        <v>17.823589999999999</v>
      </c>
      <c r="LT33" s="1">
        <v>8.0664779999999997E-8</v>
      </c>
      <c r="LU33" s="1">
        <v>6.4478610000000004E-5</v>
      </c>
      <c r="LV33">
        <v>0.97423289999999996</v>
      </c>
      <c r="LW33">
        <v>18.563580000000002</v>
      </c>
      <c r="LX33" s="1">
        <v>7.4698870000000004E-8</v>
      </c>
      <c r="LY33" s="1">
        <v>5.9704819999999999E-5</v>
      </c>
      <c r="LZ33">
        <v>0.97419480000000003</v>
      </c>
      <c r="MA33">
        <v>18.902819999999998</v>
      </c>
      <c r="MB33" s="1">
        <v>6.9401119999999999E-8</v>
      </c>
      <c r="MC33" s="1">
        <v>5.5470570000000002E-5</v>
      </c>
      <c r="MD33">
        <v>0.97418519999999997</v>
      </c>
      <c r="ME33">
        <v>18.866769999999999</v>
      </c>
      <c r="MF33" s="1">
        <v>6.4450840000000001E-8</v>
      </c>
      <c r="MG33" s="1">
        <v>5.1510110000000001E-5</v>
      </c>
      <c r="MH33">
        <v>0.97415859999999999</v>
      </c>
      <c r="MI33">
        <v>18.42719</v>
      </c>
      <c r="MJ33" s="1">
        <v>5.9925850000000002E-8</v>
      </c>
      <c r="MK33" s="1">
        <v>4.7891279999999999E-5</v>
      </c>
      <c r="ML33">
        <v>0.97413139999999998</v>
      </c>
      <c r="MM33">
        <v>17.828890000000001</v>
      </c>
      <c r="MN33" s="1">
        <v>5.5828979999999997E-8</v>
      </c>
      <c r="MO33" s="1">
        <v>4.462005E-5</v>
      </c>
      <c r="MP33">
        <v>0.97411840000000005</v>
      </c>
      <c r="MQ33">
        <v>17.418469999999999</v>
      </c>
      <c r="MR33" s="1">
        <v>5.2091050000000002E-8</v>
      </c>
      <c r="MS33" s="1">
        <v>4.1632989999999999E-5</v>
      </c>
      <c r="MT33">
        <v>0.97409219999999996</v>
      </c>
      <c r="MU33">
        <v>17.327000000000002</v>
      </c>
      <c r="MV33" s="1">
        <v>4.8608440000000002E-8</v>
      </c>
      <c r="MW33" s="1">
        <v>3.8847509999999998E-5</v>
      </c>
      <c r="MX33">
        <v>0.97405180000000002</v>
      </c>
      <c r="MY33">
        <v>17.341999999999999</v>
      </c>
      <c r="MZ33" s="1">
        <v>4.539011E-8</v>
      </c>
      <c r="NA33" s="1">
        <v>3.6277140000000001E-5</v>
      </c>
      <c r="NB33">
        <v>0.97402480000000002</v>
      </c>
      <c r="NC33">
        <v>17.63982</v>
      </c>
      <c r="ND33" s="1">
        <v>4.2284189999999998E-8</v>
      </c>
      <c r="NE33" s="1">
        <v>3.3797029999999997E-5</v>
      </c>
      <c r="NF33">
        <v>0.9740105</v>
      </c>
      <c r="NG33">
        <v>18.14545</v>
      </c>
      <c r="NH33" s="1">
        <v>3.9450630000000002E-8</v>
      </c>
      <c r="NI33" s="1">
        <v>3.1529570000000002E-5</v>
      </c>
      <c r="NJ33">
        <v>0.97398870000000004</v>
      </c>
      <c r="NK33">
        <v>18.268830000000001</v>
      </c>
      <c r="NL33" s="1">
        <v>3.6790400000000002E-8</v>
      </c>
      <c r="NM33" s="1">
        <v>2.9403719999999999E-5</v>
      </c>
      <c r="NN33">
        <v>0.97397449999999997</v>
      </c>
      <c r="NO33">
        <v>17.852889999999999</v>
      </c>
      <c r="NP33" s="1">
        <v>3.4363009999999998E-8</v>
      </c>
      <c r="NQ33" s="1">
        <v>2.746415E-5</v>
      </c>
      <c r="NR33">
        <v>0.97392619999999996</v>
      </c>
      <c r="NS33">
        <v>17.468350000000001</v>
      </c>
      <c r="NT33" s="1">
        <v>3.211388E-8</v>
      </c>
      <c r="NU33" s="1">
        <v>2.5668479999999999E-5</v>
      </c>
      <c r="NV33">
        <v>0.97390549999999998</v>
      </c>
      <c r="NW33">
        <v>17.328849999999999</v>
      </c>
      <c r="NX33" s="1">
        <v>2.999673E-8</v>
      </c>
      <c r="NY33" s="1">
        <v>2.3977050000000001E-5</v>
      </c>
      <c r="NZ33">
        <v>0.97387959999999996</v>
      </c>
      <c r="OA33">
        <v>17.296970000000002</v>
      </c>
      <c r="OB33" s="1">
        <v>2.8046880000000001E-8</v>
      </c>
      <c r="OC33" s="1">
        <v>2.241828E-5</v>
      </c>
      <c r="OD33">
        <v>0.97384289999999996</v>
      </c>
      <c r="OE33">
        <v>17.651879999999998</v>
      </c>
      <c r="OF33" s="1">
        <v>2.6249259999999999E-8</v>
      </c>
      <c r="OG33" s="1">
        <v>2.0983570000000001E-5</v>
      </c>
      <c r="OH33">
        <v>0.97381850000000003</v>
      </c>
      <c r="OI33">
        <v>18.259360000000001</v>
      </c>
      <c r="OJ33" s="1">
        <v>2.4587800000000001E-8</v>
      </c>
      <c r="OK33" s="1">
        <v>1.9651320000000001E-5</v>
      </c>
    </row>
    <row r="34" spans="1:401" x14ac:dyDescent="0.35">
      <c r="A34">
        <v>37</v>
      </c>
      <c r="B34" t="s">
        <v>4</v>
      </c>
      <c r="C34" t="s">
        <v>24</v>
      </c>
      <c r="D34" t="s">
        <v>39</v>
      </c>
      <c r="E34">
        <v>811.86530000000005</v>
      </c>
      <c r="F34">
        <v>0.83070869999999997</v>
      </c>
      <c r="G34">
        <v>16.93169</v>
      </c>
      <c r="H34">
        <v>64.144270000000006</v>
      </c>
      <c r="I34">
        <v>55834.67</v>
      </c>
      <c r="J34">
        <v>0.83070160000000004</v>
      </c>
      <c r="K34">
        <v>16.926110000000001</v>
      </c>
      <c r="L34">
        <v>0.56306060000000002</v>
      </c>
      <c r="M34">
        <v>568.14819999999997</v>
      </c>
      <c r="N34">
        <v>0.83070889999999997</v>
      </c>
      <c r="O34">
        <v>16.93732</v>
      </c>
      <c r="P34" s="1">
        <v>1.148387E-2</v>
      </c>
      <c r="Q34">
        <v>9.2589780000000008</v>
      </c>
      <c r="R34">
        <v>0.8307137</v>
      </c>
      <c r="S34">
        <v>16.91</v>
      </c>
      <c r="T34" s="1">
        <v>8.4554629999999999E-3</v>
      </c>
      <c r="U34">
        <v>6.6063789999999996</v>
      </c>
      <c r="V34">
        <v>0.83072999999999997</v>
      </c>
      <c r="W34">
        <v>16.97927</v>
      </c>
      <c r="X34" s="1">
        <v>6.8255929999999996E-3</v>
      </c>
      <c r="Y34">
        <v>5.3323989999999997</v>
      </c>
      <c r="Z34">
        <v>0.83072780000000002</v>
      </c>
      <c r="AA34">
        <v>17.01662</v>
      </c>
      <c r="AB34" s="1">
        <v>5.5247550000000001E-3</v>
      </c>
      <c r="AC34">
        <v>4.3159890000000001</v>
      </c>
      <c r="AD34">
        <v>0.8307542</v>
      </c>
      <c r="AE34">
        <v>16.922720000000002</v>
      </c>
      <c r="AF34" s="1">
        <v>4.4810459999999998E-3</v>
      </c>
      <c r="AG34">
        <v>3.5004360000000001</v>
      </c>
      <c r="AH34">
        <v>0.83076839999999996</v>
      </c>
      <c r="AI34">
        <v>16.876449999999998</v>
      </c>
      <c r="AJ34" s="1">
        <v>3.6424560000000001E-3</v>
      </c>
      <c r="AK34">
        <v>2.8452989999999998</v>
      </c>
      <c r="AL34">
        <v>0.83075160000000003</v>
      </c>
      <c r="AM34">
        <v>16.946449999999999</v>
      </c>
      <c r="AN34" s="1">
        <v>2.963355E-3</v>
      </c>
      <c r="AO34">
        <v>2.314943</v>
      </c>
      <c r="AP34">
        <v>0.83076890000000003</v>
      </c>
      <c r="AQ34">
        <v>17.37904</v>
      </c>
      <c r="AR34" s="1">
        <v>2.4116739999999999E-3</v>
      </c>
      <c r="AS34">
        <v>1.8840300000000001</v>
      </c>
      <c r="AT34">
        <v>0.83076019999999995</v>
      </c>
      <c r="AU34">
        <v>17.997109999999999</v>
      </c>
      <c r="AV34" s="1">
        <v>1.9613579999999999E-3</v>
      </c>
      <c r="AW34">
        <v>1.532408</v>
      </c>
      <c r="AX34">
        <v>0.83073560000000002</v>
      </c>
      <c r="AY34">
        <v>18.25348</v>
      </c>
      <c r="AZ34" s="1">
        <v>1.5958890000000001E-3</v>
      </c>
      <c r="BA34">
        <v>1.246856</v>
      </c>
      <c r="BB34">
        <v>0.83074400000000004</v>
      </c>
      <c r="BC34">
        <v>18.131830000000001</v>
      </c>
      <c r="BD34" s="1">
        <v>1.2995540000000001E-3</v>
      </c>
      <c r="BE34">
        <v>1.0153799999999999</v>
      </c>
      <c r="BF34">
        <v>0.83073649999999999</v>
      </c>
      <c r="BG34">
        <v>17.718779999999999</v>
      </c>
      <c r="BH34" s="1">
        <v>1.0592189999999999E-3</v>
      </c>
      <c r="BI34">
        <v>0.82761340000000005</v>
      </c>
      <c r="BJ34">
        <v>0.8307215</v>
      </c>
      <c r="BK34">
        <v>17.142060000000001</v>
      </c>
      <c r="BL34" s="1">
        <v>8.6439860000000004E-4</v>
      </c>
      <c r="BM34">
        <v>0.67538560000000003</v>
      </c>
      <c r="BN34">
        <v>0.83072219999999997</v>
      </c>
      <c r="BO34">
        <v>16.804279999999999</v>
      </c>
      <c r="BP34" s="1">
        <v>7.061592E-4</v>
      </c>
      <c r="BQ34">
        <v>0.55172069999999995</v>
      </c>
      <c r="BR34">
        <v>0.83069970000000004</v>
      </c>
      <c r="BS34">
        <v>16.76615</v>
      </c>
      <c r="BT34" s="1">
        <v>5.7745050000000003E-4</v>
      </c>
      <c r="BU34">
        <v>0.45118639999999999</v>
      </c>
      <c r="BV34">
        <v>0.83064349999999998</v>
      </c>
      <c r="BW34">
        <v>17.07846</v>
      </c>
      <c r="BX34" s="1">
        <v>4.7105429999999999E-4</v>
      </c>
      <c r="BY34">
        <v>0.36814950000000002</v>
      </c>
      <c r="BZ34">
        <v>0.83057190000000003</v>
      </c>
      <c r="CA34">
        <v>17.62077</v>
      </c>
      <c r="CB34" s="1">
        <v>3.829956E-4</v>
      </c>
      <c r="CC34">
        <v>0.2993943</v>
      </c>
      <c r="CD34">
        <v>0.83052130000000002</v>
      </c>
      <c r="CE34">
        <v>17.932539999999999</v>
      </c>
      <c r="CF34" s="1">
        <v>3.1107260000000001E-4</v>
      </c>
      <c r="CG34">
        <v>0.2431769</v>
      </c>
      <c r="CH34">
        <v>0.83045139999999995</v>
      </c>
      <c r="CI34">
        <v>17.985299999999999</v>
      </c>
      <c r="CJ34" s="1">
        <v>2.5304119999999998E-4</v>
      </c>
      <c r="CK34">
        <v>0.19781799999999999</v>
      </c>
      <c r="CL34">
        <v>0.83038749999999995</v>
      </c>
      <c r="CM34">
        <v>17.67079</v>
      </c>
      <c r="CN34" s="1">
        <v>2.063089E-4</v>
      </c>
      <c r="CO34">
        <v>0.1612828</v>
      </c>
      <c r="CP34">
        <v>0.83033199999999996</v>
      </c>
      <c r="CQ34">
        <v>17.211749999999999</v>
      </c>
      <c r="CR34" s="1">
        <v>1.6872189999999999E-4</v>
      </c>
      <c r="CS34">
        <v>0.1318936</v>
      </c>
      <c r="CT34">
        <v>0.83027399999999996</v>
      </c>
      <c r="CU34">
        <v>16.84301</v>
      </c>
      <c r="CV34" s="1">
        <v>1.3828730000000001E-4</v>
      </c>
      <c r="CW34">
        <v>0.108108</v>
      </c>
      <c r="CX34">
        <v>0.83018060000000005</v>
      </c>
      <c r="CY34">
        <v>16.884550000000001</v>
      </c>
      <c r="CZ34" s="1">
        <v>1.131653E-4</v>
      </c>
      <c r="DA34" s="1">
        <v>8.8480439999999994E-2</v>
      </c>
      <c r="DB34">
        <v>0.83011259999999998</v>
      </c>
      <c r="DC34">
        <v>17.405740000000002</v>
      </c>
      <c r="DD34" s="1">
        <v>9.3070430000000005E-5</v>
      </c>
      <c r="DE34" s="1">
        <v>7.2750280000000001E-2</v>
      </c>
      <c r="DF34">
        <v>0.83006760000000002</v>
      </c>
      <c r="DG34">
        <v>18.062809999999999</v>
      </c>
      <c r="DH34" s="1">
        <v>7.71046E-5</v>
      </c>
      <c r="DI34" s="1">
        <v>6.0258949999999999E-2</v>
      </c>
      <c r="DJ34">
        <v>0.82999780000000001</v>
      </c>
      <c r="DK34">
        <v>18.453710000000001</v>
      </c>
      <c r="DL34" s="1">
        <v>6.4249970000000001E-5</v>
      </c>
      <c r="DM34" s="1">
        <v>5.0208740000000002E-2</v>
      </c>
      <c r="DN34">
        <v>0.82996230000000004</v>
      </c>
      <c r="DO34">
        <v>18.45129</v>
      </c>
      <c r="DP34" s="1">
        <v>5.3760790000000001E-5</v>
      </c>
      <c r="DQ34" s="1">
        <v>4.2006040000000001E-2</v>
      </c>
      <c r="DR34">
        <v>0.82988399999999996</v>
      </c>
      <c r="DS34">
        <v>17.93366</v>
      </c>
      <c r="DT34" s="1">
        <v>4.5174340000000002E-5</v>
      </c>
      <c r="DU34" s="1">
        <v>3.5294119999999998E-2</v>
      </c>
      <c r="DV34">
        <v>0.82982959999999995</v>
      </c>
      <c r="DW34">
        <v>17.237880000000001</v>
      </c>
      <c r="DX34" s="1">
        <v>3.8119800000000001E-5</v>
      </c>
      <c r="DY34" s="1">
        <v>2.9780109999999999E-2</v>
      </c>
      <c r="DZ34">
        <v>0.82978189999999996</v>
      </c>
      <c r="EA34">
        <v>16.819109999999998</v>
      </c>
      <c r="EB34" s="1">
        <v>3.2252729999999999E-5</v>
      </c>
      <c r="EC34" s="1">
        <v>2.5196550000000002E-2</v>
      </c>
      <c r="ED34">
        <v>0.82972809999999997</v>
      </c>
      <c r="EE34">
        <v>16.851389999999999</v>
      </c>
      <c r="EF34" s="1">
        <v>2.7402089999999999E-5</v>
      </c>
      <c r="EG34" s="1">
        <v>2.1404840000000001E-2</v>
      </c>
      <c r="EH34">
        <v>0.82972089999999998</v>
      </c>
      <c r="EI34">
        <v>17.29513</v>
      </c>
      <c r="EJ34" s="1">
        <v>2.3483579999999999E-5</v>
      </c>
      <c r="EK34" s="1">
        <v>1.833454E-2</v>
      </c>
      <c r="EL34">
        <v>0.82970880000000002</v>
      </c>
      <c r="EM34">
        <v>17.98415</v>
      </c>
      <c r="EN34" s="1">
        <v>2.03668E-5</v>
      </c>
      <c r="EO34" s="1">
        <v>1.5896130000000001E-2</v>
      </c>
      <c r="EP34">
        <v>0.82970940000000004</v>
      </c>
      <c r="EQ34">
        <v>18.489329999999999</v>
      </c>
      <c r="ER34" s="1">
        <v>1.7804739999999999E-5</v>
      </c>
      <c r="ES34" s="1">
        <v>1.389368E-2</v>
      </c>
      <c r="ET34">
        <v>0.8297253</v>
      </c>
      <c r="EU34">
        <v>18.542069999999999</v>
      </c>
      <c r="EV34" s="1">
        <v>1.5605599999999998E-5</v>
      </c>
      <c r="EW34" s="1">
        <v>1.2176869999999999E-2</v>
      </c>
      <c r="EX34">
        <v>0.82972319999999999</v>
      </c>
      <c r="EY34">
        <v>18.044540000000001</v>
      </c>
      <c r="EZ34" s="1">
        <v>1.3715159999999999E-5</v>
      </c>
      <c r="FA34" s="1">
        <v>1.070112E-2</v>
      </c>
      <c r="FB34">
        <v>0.82970940000000004</v>
      </c>
      <c r="FC34">
        <v>17.309190000000001</v>
      </c>
      <c r="FD34" s="1">
        <v>1.205908E-5</v>
      </c>
      <c r="FE34" s="1">
        <v>9.4089029999999997E-3</v>
      </c>
      <c r="FF34">
        <v>0.82972009999999996</v>
      </c>
      <c r="FG34">
        <v>16.8597</v>
      </c>
      <c r="FH34" s="1">
        <v>1.062191E-5</v>
      </c>
      <c r="FI34" s="1">
        <v>8.2876440000000003E-3</v>
      </c>
      <c r="FJ34">
        <v>0.82972319999999999</v>
      </c>
      <c r="FK34">
        <v>16.88579</v>
      </c>
      <c r="FL34" s="1">
        <v>9.3569110000000002E-6</v>
      </c>
      <c r="FM34" s="1">
        <v>7.3006399999999997E-3</v>
      </c>
      <c r="FN34">
        <v>0.82973149999999996</v>
      </c>
      <c r="FO34">
        <v>17.3629</v>
      </c>
      <c r="FP34" s="1">
        <v>8.2450320000000007E-6</v>
      </c>
      <c r="FQ34" s="1">
        <v>6.4336769999999996E-3</v>
      </c>
      <c r="FR34">
        <v>0.82972349999999995</v>
      </c>
      <c r="FS34">
        <v>17.918790000000001</v>
      </c>
      <c r="FT34" s="1">
        <v>7.258277E-6</v>
      </c>
      <c r="FU34" s="1">
        <v>5.6638089999999997E-3</v>
      </c>
      <c r="FV34">
        <v>0.82971790000000001</v>
      </c>
      <c r="FW34">
        <v>18.111239999999999</v>
      </c>
      <c r="FX34" s="1">
        <v>6.3891399999999998E-6</v>
      </c>
      <c r="FY34" s="1">
        <v>4.9859120000000003E-3</v>
      </c>
      <c r="FZ34">
        <v>0.82970390000000005</v>
      </c>
      <c r="GA34">
        <v>17.921679999999999</v>
      </c>
      <c r="GB34" s="1">
        <v>5.6266450000000002E-6</v>
      </c>
      <c r="GC34" s="1">
        <v>4.3910219999999996E-3</v>
      </c>
      <c r="GD34">
        <v>0.82972029999999997</v>
      </c>
      <c r="GE34">
        <v>17.586189999999998</v>
      </c>
      <c r="GF34" s="1">
        <v>4.9567009999999997E-6</v>
      </c>
      <c r="GG34" s="1">
        <v>3.8682679999999998E-3</v>
      </c>
      <c r="GH34">
        <v>0.82970480000000002</v>
      </c>
      <c r="GI34">
        <v>17.32563</v>
      </c>
      <c r="GJ34" s="1">
        <v>4.3675540000000003E-6</v>
      </c>
      <c r="GK34" s="1">
        <v>3.4086519999999999E-3</v>
      </c>
      <c r="GL34">
        <v>0.82969250000000005</v>
      </c>
      <c r="GM34">
        <v>17.307500000000001</v>
      </c>
      <c r="GN34" s="1">
        <v>3.8509179999999999E-6</v>
      </c>
      <c r="GO34" s="1">
        <v>3.005471E-3</v>
      </c>
      <c r="GP34">
        <v>0.82969110000000001</v>
      </c>
      <c r="GQ34">
        <v>17.35595</v>
      </c>
      <c r="GR34" s="1">
        <v>3.3964560000000001E-6</v>
      </c>
      <c r="GS34" s="1">
        <v>2.6509279999999999E-3</v>
      </c>
      <c r="GT34">
        <v>0.8296673</v>
      </c>
      <c r="GU34">
        <v>17.33175</v>
      </c>
      <c r="GV34" s="1">
        <v>2.9857879999999999E-6</v>
      </c>
      <c r="GW34" s="1">
        <v>2.3311260000000002E-3</v>
      </c>
      <c r="GX34">
        <v>0.82963100000000001</v>
      </c>
      <c r="GY34">
        <v>17.549949999999999</v>
      </c>
      <c r="GZ34" s="1">
        <v>2.6115910000000001E-6</v>
      </c>
      <c r="HA34" s="1">
        <v>2.0394979999999998E-3</v>
      </c>
      <c r="HB34">
        <v>0.82959059999999996</v>
      </c>
      <c r="HC34">
        <v>18.027809999999999</v>
      </c>
      <c r="HD34" s="1">
        <v>2.280247E-6</v>
      </c>
      <c r="HE34" s="1">
        <v>1.7807929999999999E-3</v>
      </c>
      <c r="HF34">
        <v>0.82954470000000002</v>
      </c>
      <c r="HG34">
        <v>18.423760000000001</v>
      </c>
      <c r="HH34" s="1">
        <v>1.9912889999999998E-6</v>
      </c>
      <c r="HI34" s="1">
        <v>1.555273E-3</v>
      </c>
      <c r="HJ34">
        <v>0.82950650000000004</v>
      </c>
      <c r="HK34">
        <v>18.189979999999998</v>
      </c>
      <c r="HL34" s="1">
        <v>1.740373E-6</v>
      </c>
      <c r="HM34" s="1">
        <v>1.3593520000000001E-3</v>
      </c>
      <c r="HN34">
        <v>0.82947870000000001</v>
      </c>
      <c r="HO34">
        <v>17.544350000000001</v>
      </c>
      <c r="HP34" s="1">
        <v>1.522683E-6</v>
      </c>
      <c r="HQ34" s="1">
        <v>1.1893870000000001E-3</v>
      </c>
      <c r="HR34">
        <v>0.82943549999999999</v>
      </c>
      <c r="HS34">
        <v>17.052810000000001</v>
      </c>
      <c r="HT34" s="1">
        <v>1.3341930000000001E-6</v>
      </c>
      <c r="HU34" s="1">
        <v>1.0421829999999999E-3</v>
      </c>
      <c r="HV34">
        <v>0.82939269999999998</v>
      </c>
      <c r="HW34">
        <v>17.010380000000001</v>
      </c>
      <c r="HX34" s="1">
        <v>1.1710080000000001E-6</v>
      </c>
      <c r="HY34" s="1">
        <v>9.1473529999999996E-4</v>
      </c>
      <c r="HZ34">
        <v>0.82935320000000001</v>
      </c>
      <c r="IA34">
        <v>17.330760000000001</v>
      </c>
      <c r="IB34" s="1">
        <v>1.0290579999999999E-6</v>
      </c>
      <c r="IC34" s="1">
        <v>8.0392280000000005E-4</v>
      </c>
      <c r="ID34">
        <v>0.82930179999999998</v>
      </c>
      <c r="IE34">
        <v>17.824529999999999</v>
      </c>
      <c r="IF34" s="1">
        <v>9.0311260000000005E-7</v>
      </c>
      <c r="IG34" s="1">
        <v>7.0561639999999998E-4</v>
      </c>
      <c r="IH34">
        <v>0.82925409999999999</v>
      </c>
      <c r="II34">
        <v>18.184799999999999</v>
      </c>
      <c r="IJ34" s="1">
        <v>7.9357059999999998E-7</v>
      </c>
      <c r="IK34" s="1">
        <v>6.2004309999999995E-4</v>
      </c>
      <c r="IL34">
        <v>0.82921370000000005</v>
      </c>
      <c r="IM34">
        <v>18.193580000000001</v>
      </c>
      <c r="IN34" s="1">
        <v>6.983142E-7</v>
      </c>
      <c r="IO34" s="1">
        <v>5.456228E-4</v>
      </c>
      <c r="IP34">
        <v>0.82916060000000003</v>
      </c>
      <c r="IQ34">
        <v>17.828119999999998</v>
      </c>
      <c r="IR34" s="1">
        <v>6.1547170000000002E-7</v>
      </c>
      <c r="IS34" s="1">
        <v>4.8091349999999998E-4</v>
      </c>
      <c r="IT34">
        <v>0.82910139999999999</v>
      </c>
      <c r="IU34">
        <v>17.4147</v>
      </c>
      <c r="IV34" s="1">
        <v>5.4370399999999998E-7</v>
      </c>
      <c r="IW34" s="1">
        <v>4.248139E-4</v>
      </c>
      <c r="IX34">
        <v>0.82906639999999998</v>
      </c>
      <c r="IY34">
        <v>17.178249999999998</v>
      </c>
      <c r="IZ34" s="1">
        <v>4.8092829999999998E-7</v>
      </c>
      <c r="JA34" s="1">
        <v>3.7579859999999998E-4</v>
      </c>
      <c r="JB34">
        <v>0.82900790000000002</v>
      </c>
      <c r="JC34">
        <v>17.254249999999999</v>
      </c>
      <c r="JD34" s="1">
        <v>4.25558E-7</v>
      </c>
      <c r="JE34" s="1">
        <v>3.325364E-4</v>
      </c>
      <c r="JF34">
        <v>0.82898400000000005</v>
      </c>
      <c r="JG34">
        <v>17.696020000000001</v>
      </c>
      <c r="JH34" s="1">
        <v>3.7899290000000002E-7</v>
      </c>
      <c r="JI34" s="1">
        <v>2.9607679999999999E-4</v>
      </c>
      <c r="JJ34">
        <v>0.82893510000000004</v>
      </c>
      <c r="JK34">
        <v>18.283429999999999</v>
      </c>
      <c r="JL34" s="1">
        <v>3.3998990000000002E-7</v>
      </c>
      <c r="JM34" s="1">
        <v>2.6555870000000002E-4</v>
      </c>
      <c r="JN34">
        <v>0.82891910000000002</v>
      </c>
      <c r="JO34">
        <v>18.54486</v>
      </c>
      <c r="JP34" s="1">
        <v>3.0623670000000001E-7</v>
      </c>
      <c r="JQ34" s="1">
        <v>2.391986E-4</v>
      </c>
      <c r="JR34">
        <v>0.8288951</v>
      </c>
      <c r="JS34">
        <v>18.364599999999999</v>
      </c>
      <c r="JT34" s="1">
        <v>2.7658520000000002E-7</v>
      </c>
      <c r="JU34" s="1">
        <v>2.1602709999999999E-4</v>
      </c>
      <c r="JV34">
        <v>0.82888070000000003</v>
      </c>
      <c r="JW34">
        <v>17.931450000000002</v>
      </c>
      <c r="JX34" s="1">
        <v>2.5007530000000002E-7</v>
      </c>
      <c r="JY34" s="1">
        <v>1.9531099999999999E-4</v>
      </c>
      <c r="JZ34">
        <v>0.8288335</v>
      </c>
      <c r="KA34">
        <v>17.43769</v>
      </c>
      <c r="KB34" s="1">
        <v>2.2677399999999999E-7</v>
      </c>
      <c r="KC34" s="1">
        <v>1.7711889999999999E-4</v>
      </c>
      <c r="KD34">
        <v>0.8288198</v>
      </c>
      <c r="KE34">
        <v>17.200060000000001</v>
      </c>
      <c r="KF34" s="1">
        <v>2.0600010000000001E-7</v>
      </c>
      <c r="KG34" s="1">
        <v>1.608821E-4</v>
      </c>
      <c r="KH34">
        <v>0.82879320000000001</v>
      </c>
      <c r="KI34">
        <v>17.236129999999999</v>
      </c>
      <c r="KJ34" s="1">
        <v>1.8727440000000001E-7</v>
      </c>
      <c r="KK34" s="1">
        <v>1.4626689999999999E-4</v>
      </c>
      <c r="KL34">
        <v>0.82875620000000005</v>
      </c>
      <c r="KM34">
        <v>17.66611</v>
      </c>
      <c r="KN34" s="1">
        <v>1.7021699999999999E-7</v>
      </c>
      <c r="KO34" s="1">
        <v>1.3295240000000001E-4</v>
      </c>
      <c r="KP34">
        <v>0.82873680000000005</v>
      </c>
      <c r="KQ34">
        <v>18.244610000000002</v>
      </c>
      <c r="KR34" s="1">
        <v>1.546446E-7</v>
      </c>
      <c r="KS34" s="1">
        <v>1.2080210000000001E-4</v>
      </c>
      <c r="KT34">
        <v>0.82870140000000003</v>
      </c>
      <c r="KU34">
        <v>18.624559999999999</v>
      </c>
      <c r="KV34" s="1">
        <v>1.4051019999999999E-7</v>
      </c>
      <c r="KW34" s="1">
        <v>1.097597E-4</v>
      </c>
      <c r="KX34">
        <v>0.82866470000000003</v>
      </c>
      <c r="KY34">
        <v>18.624269999999999</v>
      </c>
      <c r="KZ34" s="1">
        <v>1.2781740000000001E-7</v>
      </c>
      <c r="LA34" s="1">
        <v>9.9846960000000005E-5</v>
      </c>
      <c r="LB34">
        <v>0.82862309999999995</v>
      </c>
      <c r="LC34">
        <v>18.20533</v>
      </c>
      <c r="LD34" s="1">
        <v>1.1642049999999999E-7</v>
      </c>
      <c r="LE34" s="1">
        <v>9.0943430000000003E-5</v>
      </c>
      <c r="LF34">
        <v>0.82860069999999997</v>
      </c>
      <c r="LG34">
        <v>17.614699999999999</v>
      </c>
      <c r="LH34" s="1">
        <v>1.061673E-7</v>
      </c>
      <c r="LI34" s="1">
        <v>8.2937789999999997E-5</v>
      </c>
      <c r="LJ34">
        <v>0.82858350000000003</v>
      </c>
      <c r="LK34">
        <v>17.22964</v>
      </c>
      <c r="LL34" s="1">
        <v>9.6839859999999994E-8</v>
      </c>
      <c r="LM34" s="1">
        <v>7.5650199999999996E-5</v>
      </c>
      <c r="LN34">
        <v>0.82853060000000001</v>
      </c>
      <c r="LO34">
        <v>17.25705</v>
      </c>
      <c r="LP34" s="1">
        <v>8.8467240000000004E-8</v>
      </c>
      <c r="LQ34" s="1">
        <v>6.9109689999999999E-5</v>
      </c>
      <c r="LR34">
        <v>0.82851920000000001</v>
      </c>
      <c r="LS34">
        <v>17.84337</v>
      </c>
      <c r="LT34" s="1">
        <v>8.1210710000000005E-8</v>
      </c>
      <c r="LU34" s="1">
        <v>6.341556E-5</v>
      </c>
      <c r="LV34">
        <v>0.82849680000000003</v>
      </c>
      <c r="LW34">
        <v>18.589130000000001</v>
      </c>
      <c r="LX34" s="1">
        <v>7.5187590000000006E-8</v>
      </c>
      <c r="LY34" s="1">
        <v>5.8706480000000003E-5</v>
      </c>
      <c r="LZ34">
        <v>0.828488</v>
      </c>
      <c r="MA34">
        <v>18.96707</v>
      </c>
      <c r="MB34" s="1">
        <v>6.9849639999999998E-8</v>
      </c>
      <c r="MC34" s="1">
        <v>5.453638E-5</v>
      </c>
      <c r="MD34">
        <v>0.82846350000000002</v>
      </c>
      <c r="ME34">
        <v>18.941520000000001</v>
      </c>
      <c r="MF34" s="1">
        <v>6.4855620000000006E-8</v>
      </c>
      <c r="MG34" s="1">
        <v>5.0635169999999997E-5</v>
      </c>
      <c r="MH34">
        <v>0.82845069999999998</v>
      </c>
      <c r="MI34">
        <v>18.4923</v>
      </c>
      <c r="MJ34" s="1">
        <v>6.0290839999999996E-8</v>
      </c>
      <c r="MK34" s="1">
        <v>4.7070580000000002E-5</v>
      </c>
      <c r="ML34">
        <v>0.82842020000000005</v>
      </c>
      <c r="MM34">
        <v>17.89265</v>
      </c>
      <c r="MN34" s="1">
        <v>5.6173790000000003E-8</v>
      </c>
      <c r="MO34" s="1">
        <v>4.3858030000000001E-5</v>
      </c>
      <c r="MP34">
        <v>0.82842150000000003</v>
      </c>
      <c r="MQ34">
        <v>17.44746</v>
      </c>
      <c r="MR34" s="1">
        <v>5.2412929999999998E-8</v>
      </c>
      <c r="MS34" s="1">
        <v>4.092143E-5</v>
      </c>
      <c r="MT34">
        <v>0.82839750000000001</v>
      </c>
      <c r="MU34">
        <v>17.345210000000002</v>
      </c>
      <c r="MV34" s="1">
        <v>4.8901339999999998E-8</v>
      </c>
      <c r="MW34" s="1">
        <v>3.8178469999999998E-5</v>
      </c>
      <c r="MX34">
        <v>0.82838129999999999</v>
      </c>
      <c r="MY34">
        <v>17.357589999999998</v>
      </c>
      <c r="MZ34" s="1">
        <v>4.5663459999999998E-8</v>
      </c>
      <c r="NA34" s="1">
        <v>3.5651280000000001E-5</v>
      </c>
      <c r="NB34">
        <v>0.82835329999999996</v>
      </c>
      <c r="NC34">
        <v>17.657499999999999</v>
      </c>
      <c r="ND34" s="1">
        <v>4.254321E-8</v>
      </c>
      <c r="NE34" s="1">
        <v>3.3218050000000003E-5</v>
      </c>
      <c r="NF34">
        <v>0.82832269999999997</v>
      </c>
      <c r="NG34">
        <v>18.167899999999999</v>
      </c>
      <c r="NH34" s="1">
        <v>3.9681729999999998E-8</v>
      </c>
      <c r="NI34" s="1">
        <v>3.0981359999999998E-5</v>
      </c>
      <c r="NJ34">
        <v>0.8283083</v>
      </c>
      <c r="NK34">
        <v>18.30686</v>
      </c>
      <c r="NL34" s="1">
        <v>3.7005050000000002E-8</v>
      </c>
      <c r="NM34" s="1">
        <v>2.8892259999999998E-5</v>
      </c>
      <c r="NN34">
        <v>0.82829770000000003</v>
      </c>
      <c r="NO34">
        <v>17.90699</v>
      </c>
      <c r="NP34" s="1">
        <v>3.4563519999999997E-8</v>
      </c>
      <c r="NQ34" s="1">
        <v>2.6986099999999999E-5</v>
      </c>
      <c r="NR34">
        <v>0.82828120000000005</v>
      </c>
      <c r="NS34">
        <v>17.50311</v>
      </c>
      <c r="NT34" s="1">
        <v>3.2302250000000001E-8</v>
      </c>
      <c r="NU34" s="1">
        <v>2.5221639999999999E-5</v>
      </c>
      <c r="NV34">
        <v>0.82824580000000003</v>
      </c>
      <c r="NW34">
        <v>17.34524</v>
      </c>
      <c r="NX34" s="1">
        <v>3.0174310000000002E-8</v>
      </c>
      <c r="NY34" s="1">
        <v>2.356095E-5</v>
      </c>
      <c r="NZ34">
        <v>0.82822759999999995</v>
      </c>
      <c r="OA34">
        <v>17.31183</v>
      </c>
      <c r="OB34" s="1">
        <v>2.8210930000000001E-8</v>
      </c>
      <c r="OC34" s="1">
        <v>2.202761E-5</v>
      </c>
      <c r="OD34">
        <v>0.82821860000000003</v>
      </c>
      <c r="OE34">
        <v>17.6723</v>
      </c>
      <c r="OF34" s="1">
        <v>2.6405540000000001E-8</v>
      </c>
      <c r="OG34" s="1">
        <v>2.0619590000000001E-5</v>
      </c>
      <c r="OH34">
        <v>0.82818460000000005</v>
      </c>
      <c r="OI34">
        <v>18.277450000000002</v>
      </c>
      <c r="OJ34" s="1">
        <v>2.4723340000000002E-8</v>
      </c>
      <c r="OK34" s="1">
        <v>1.930255E-5</v>
      </c>
    </row>
    <row r="35" spans="1:401" x14ac:dyDescent="0.35">
      <c r="A35">
        <v>38</v>
      </c>
      <c r="B35" t="s">
        <v>4</v>
      </c>
      <c r="C35" t="s">
        <v>24</v>
      </c>
      <c r="D35" t="s">
        <v>40</v>
      </c>
      <c r="E35">
        <v>806.18989999999997</v>
      </c>
      <c r="F35">
        <v>0.9960002</v>
      </c>
      <c r="G35">
        <v>16.95309</v>
      </c>
      <c r="H35">
        <v>80.317049999999995</v>
      </c>
      <c r="I35">
        <v>65399.23</v>
      </c>
      <c r="J35">
        <v>0.99598120000000001</v>
      </c>
      <c r="K35">
        <v>16.942540000000001</v>
      </c>
      <c r="L35">
        <v>0.99009559999999996</v>
      </c>
      <c r="M35">
        <v>981.67690000000005</v>
      </c>
      <c r="N35">
        <v>0.99598520000000001</v>
      </c>
      <c r="O35">
        <v>16.948720000000002</v>
      </c>
      <c r="P35" s="1">
        <v>1.2765189999999999E-2</v>
      </c>
      <c r="Q35">
        <v>10.275040000000001</v>
      </c>
      <c r="R35">
        <v>0.99598339999999996</v>
      </c>
      <c r="S35">
        <v>16.926490000000001</v>
      </c>
      <c r="T35" s="1">
        <v>8.6039900000000006E-3</v>
      </c>
      <c r="U35">
        <v>6.4189749999999997</v>
      </c>
      <c r="V35">
        <v>0.99600350000000004</v>
      </c>
      <c r="W35">
        <v>16.99465</v>
      </c>
      <c r="X35" s="1">
        <v>6.9425470000000003E-3</v>
      </c>
      <c r="Y35">
        <v>5.1782890000000004</v>
      </c>
      <c r="Z35">
        <v>0.99602190000000002</v>
      </c>
      <c r="AA35">
        <v>17.026969999999999</v>
      </c>
      <c r="AB35" s="1">
        <v>5.6184169999999997E-3</v>
      </c>
      <c r="AC35">
        <v>4.19041</v>
      </c>
      <c r="AD35">
        <v>0.99602789999999997</v>
      </c>
      <c r="AE35">
        <v>16.943210000000001</v>
      </c>
      <c r="AF35">
        <v>4.5561999999999998E-3</v>
      </c>
      <c r="AG35">
        <v>3.39798</v>
      </c>
      <c r="AH35">
        <v>0.99604789999999999</v>
      </c>
      <c r="AI35">
        <v>16.890640000000001</v>
      </c>
      <c r="AJ35" s="1">
        <v>3.7030629999999999E-3</v>
      </c>
      <c r="AK35">
        <v>2.7616019999999999</v>
      </c>
      <c r="AL35">
        <v>0.99604649999999995</v>
      </c>
      <c r="AM35">
        <v>16.955210000000001</v>
      </c>
      <c r="AN35" s="1">
        <v>3.012476E-3</v>
      </c>
      <c r="AO35">
        <v>2.2466910000000002</v>
      </c>
      <c r="AP35">
        <v>0.99604309999999996</v>
      </c>
      <c r="AQ35">
        <v>17.39199</v>
      </c>
      <c r="AR35" s="1">
        <v>2.4516469999999999E-3</v>
      </c>
      <c r="AS35">
        <v>1.828484</v>
      </c>
      <c r="AT35">
        <v>0.99603430000000004</v>
      </c>
      <c r="AU35">
        <v>18.012930000000001</v>
      </c>
      <c r="AV35" s="1">
        <v>1.9940539999999999E-3</v>
      </c>
      <c r="AW35">
        <v>1.4873689999999999</v>
      </c>
      <c r="AX35">
        <v>0.99603980000000003</v>
      </c>
      <c r="AY35">
        <v>18.29644</v>
      </c>
      <c r="AZ35" s="1">
        <v>1.622341E-3</v>
      </c>
      <c r="BA35">
        <v>1.210081</v>
      </c>
      <c r="BB35">
        <v>0.99602590000000002</v>
      </c>
      <c r="BC35">
        <v>18.193180000000002</v>
      </c>
      <c r="BD35" s="1">
        <v>1.320997E-3</v>
      </c>
      <c r="BE35">
        <v>0.98537209999999997</v>
      </c>
      <c r="BF35">
        <v>0.99600900000000003</v>
      </c>
      <c r="BG35">
        <v>17.77197</v>
      </c>
      <c r="BH35" s="1">
        <v>1.076617E-3</v>
      </c>
      <c r="BI35">
        <v>0.80310210000000004</v>
      </c>
      <c r="BJ35">
        <v>0.99601669999999998</v>
      </c>
      <c r="BK35">
        <v>17.187249999999999</v>
      </c>
      <c r="BL35" s="1">
        <v>8.7851629999999997E-4</v>
      </c>
      <c r="BM35">
        <v>0.65532299999999999</v>
      </c>
      <c r="BN35">
        <v>0.99599550000000003</v>
      </c>
      <c r="BO35">
        <v>16.82713</v>
      </c>
      <c r="BP35" s="1">
        <v>7.176207E-4</v>
      </c>
      <c r="BQ35">
        <v>0.53528030000000004</v>
      </c>
      <c r="BR35">
        <v>0.99597170000000002</v>
      </c>
      <c r="BS35">
        <v>16.76999</v>
      </c>
      <c r="BT35" s="1">
        <v>5.86796E-4</v>
      </c>
      <c r="BU35">
        <v>0.43771850000000001</v>
      </c>
      <c r="BV35">
        <v>0.99590860000000003</v>
      </c>
      <c r="BW35">
        <v>17.085249999999998</v>
      </c>
      <c r="BX35" s="1">
        <v>4.7885560000000002E-4</v>
      </c>
      <c r="BY35">
        <v>0.3572997</v>
      </c>
      <c r="BZ35">
        <v>0.99585880000000004</v>
      </c>
      <c r="CA35">
        <v>17.62753</v>
      </c>
      <c r="CB35" s="1">
        <v>3.894185E-4</v>
      </c>
      <c r="CC35">
        <v>0.29063850000000002</v>
      </c>
      <c r="CD35">
        <v>0.99578750000000005</v>
      </c>
      <c r="CE35">
        <v>17.959330000000001</v>
      </c>
      <c r="CF35" s="1">
        <v>3.162746E-4</v>
      </c>
      <c r="CG35">
        <v>0.23606750000000001</v>
      </c>
      <c r="CH35">
        <v>0.99570449999999999</v>
      </c>
      <c r="CI35">
        <v>18.034320000000001</v>
      </c>
      <c r="CJ35" s="1">
        <v>2.572257E-4</v>
      </c>
      <c r="CK35">
        <v>0.19200590000000001</v>
      </c>
      <c r="CL35">
        <v>0.9956294</v>
      </c>
      <c r="CM35">
        <v>17.712630000000001</v>
      </c>
      <c r="CN35" s="1">
        <v>2.0968500000000001E-4</v>
      </c>
      <c r="CO35">
        <v>0.15652440000000001</v>
      </c>
      <c r="CP35">
        <v>0.99554719999999997</v>
      </c>
      <c r="CQ35">
        <v>17.256129999999999</v>
      </c>
      <c r="CR35" s="1">
        <v>1.7144060000000001E-4</v>
      </c>
      <c r="CS35">
        <v>0.12797510000000001</v>
      </c>
      <c r="CT35">
        <v>0.99547379999999996</v>
      </c>
      <c r="CU35">
        <v>16.865760000000002</v>
      </c>
      <c r="CV35" s="1">
        <v>1.4050210000000001E-4</v>
      </c>
      <c r="CW35">
        <v>0.1048893</v>
      </c>
      <c r="CX35">
        <v>0.99541259999999998</v>
      </c>
      <c r="CY35">
        <v>16.888870000000001</v>
      </c>
      <c r="CZ35" s="1">
        <v>1.149903E-4</v>
      </c>
      <c r="DA35" s="1">
        <v>8.5859870000000005E-2</v>
      </c>
      <c r="DB35">
        <v>0.99534599999999995</v>
      </c>
      <c r="DC35">
        <v>17.413889999999999</v>
      </c>
      <c r="DD35" s="1">
        <v>9.4506659999999998E-5</v>
      </c>
      <c r="DE35" s="1">
        <v>7.0549379999999995E-2</v>
      </c>
      <c r="DF35">
        <v>0.9953111</v>
      </c>
      <c r="DG35">
        <v>18.074280000000002</v>
      </c>
      <c r="DH35" s="1">
        <v>7.8252290000000002E-5</v>
      </c>
      <c r="DI35">
        <v>5.8405699999999998E-2</v>
      </c>
      <c r="DJ35">
        <v>0.99524679999999999</v>
      </c>
      <c r="DK35">
        <v>18.499310000000001</v>
      </c>
      <c r="DL35" s="1">
        <v>6.5183980000000003E-5</v>
      </c>
      <c r="DM35" s="1">
        <v>4.8647459999999997E-2</v>
      </c>
      <c r="DN35">
        <v>0.99520030000000004</v>
      </c>
      <c r="DO35">
        <v>18.510580000000001</v>
      </c>
      <c r="DP35" s="1">
        <v>5.4521059999999999E-5</v>
      </c>
      <c r="DQ35" s="1">
        <v>4.0685190000000003E-2</v>
      </c>
      <c r="DR35">
        <v>0.9951487</v>
      </c>
      <c r="DS35">
        <v>17.994260000000001</v>
      </c>
      <c r="DT35" s="1">
        <v>4.5799800000000002E-5</v>
      </c>
      <c r="DU35" s="1">
        <v>3.4174419999999997E-2</v>
      </c>
      <c r="DV35">
        <v>0.99512860000000003</v>
      </c>
      <c r="DW35">
        <v>17.295120000000001</v>
      </c>
      <c r="DX35" s="1">
        <v>3.8634680000000003E-5</v>
      </c>
      <c r="DY35" s="1">
        <v>2.8825730000000001E-2</v>
      </c>
      <c r="DZ35">
        <v>0.99506589999999995</v>
      </c>
      <c r="EA35">
        <v>16.838950000000001</v>
      </c>
      <c r="EB35" s="1">
        <v>3.2682489999999997E-5</v>
      </c>
      <c r="EC35" s="1">
        <v>2.4385540000000001E-2</v>
      </c>
      <c r="ED35">
        <v>0.99501669999999998</v>
      </c>
      <c r="EE35">
        <v>16.854479999999999</v>
      </c>
      <c r="EF35" s="1">
        <v>2.7757589999999999E-5</v>
      </c>
      <c r="EG35" s="1">
        <v>2.0708689999999998E-2</v>
      </c>
      <c r="EH35">
        <v>0.99501419999999996</v>
      </c>
      <c r="EI35">
        <v>17.2988</v>
      </c>
      <c r="EJ35" s="1">
        <v>2.376195E-5</v>
      </c>
      <c r="EK35" s="1">
        <v>1.771903E-2</v>
      </c>
      <c r="EL35">
        <v>0.99500250000000001</v>
      </c>
      <c r="EM35">
        <v>17.993500000000001</v>
      </c>
      <c r="EN35" s="1">
        <v>2.059294E-5</v>
      </c>
      <c r="EO35" s="1">
        <v>1.5350519999999999E-2</v>
      </c>
      <c r="EP35">
        <v>0.99500820000000001</v>
      </c>
      <c r="EQ35">
        <v>18.526160000000001</v>
      </c>
      <c r="ER35" s="1">
        <v>1.799452E-5</v>
      </c>
      <c r="ES35" s="1">
        <v>1.341032E-2</v>
      </c>
      <c r="ET35">
        <v>0.99502409999999997</v>
      </c>
      <c r="EU35">
        <v>18.60219</v>
      </c>
      <c r="EV35" s="1">
        <v>1.5769499999999999E-5</v>
      </c>
      <c r="EW35" s="1">
        <v>1.175146E-2</v>
      </c>
      <c r="EX35">
        <v>0.99502639999999998</v>
      </c>
      <c r="EY35">
        <v>18.107559999999999</v>
      </c>
      <c r="EZ35" s="1">
        <v>1.385649E-5</v>
      </c>
      <c r="FA35" s="1">
        <v>1.0325030000000001E-2</v>
      </c>
      <c r="FB35">
        <v>0.99502409999999997</v>
      </c>
      <c r="FC35">
        <v>17.366700000000002</v>
      </c>
      <c r="FD35" s="1">
        <v>1.2182040000000001E-5</v>
      </c>
      <c r="FE35" s="1">
        <v>9.077346E-3</v>
      </c>
      <c r="FF35">
        <v>0.99504199999999998</v>
      </c>
      <c r="FG35">
        <v>16.88287</v>
      </c>
      <c r="FH35" s="1">
        <v>1.0730680000000001E-5</v>
      </c>
      <c r="FI35" s="1">
        <v>7.9958259999999993E-3</v>
      </c>
      <c r="FJ35">
        <v>0.99504190000000003</v>
      </c>
      <c r="FK35">
        <v>16.88692</v>
      </c>
      <c r="FL35" s="1">
        <v>9.4514909999999996E-6</v>
      </c>
      <c r="FM35" s="1">
        <v>7.0426480000000003E-3</v>
      </c>
      <c r="FN35">
        <v>0.99502460000000004</v>
      </c>
      <c r="FO35">
        <v>17.366620000000001</v>
      </c>
      <c r="FP35" s="1">
        <v>8.3291589999999993E-6</v>
      </c>
      <c r="FQ35" s="1">
        <v>6.2069150000000003E-3</v>
      </c>
      <c r="FR35">
        <v>0.99504479999999995</v>
      </c>
      <c r="FS35">
        <v>17.9267</v>
      </c>
      <c r="FT35" s="1">
        <v>7.3324450000000001E-6</v>
      </c>
      <c r="FU35" s="1">
        <v>5.4642720000000001E-3</v>
      </c>
      <c r="FV35">
        <v>0.99503699999999995</v>
      </c>
      <c r="FW35">
        <v>18.14874</v>
      </c>
      <c r="FX35" s="1">
        <v>6.454402E-6</v>
      </c>
      <c r="FY35" s="1">
        <v>4.8102270000000003E-3</v>
      </c>
      <c r="FZ35">
        <v>0.99502310000000005</v>
      </c>
      <c r="GA35">
        <v>17.972539999999999</v>
      </c>
      <c r="GB35" s="1">
        <v>5.6839169999999997E-6</v>
      </c>
      <c r="GC35" s="1">
        <v>4.2361309999999998E-3</v>
      </c>
      <c r="GD35">
        <v>0.9950156</v>
      </c>
      <c r="GE35">
        <v>17.624379999999999</v>
      </c>
      <c r="GF35" s="1">
        <v>5.0069840000000001E-6</v>
      </c>
      <c r="GG35" s="1">
        <v>3.7317560000000001E-3</v>
      </c>
      <c r="GH35">
        <v>0.99502159999999995</v>
      </c>
      <c r="GI35">
        <v>17.35877</v>
      </c>
      <c r="GJ35" s="1">
        <v>4.4117730000000002E-6</v>
      </c>
      <c r="GK35" s="1">
        <v>3.2882480000000001E-3</v>
      </c>
      <c r="GL35">
        <v>0.99502659999999998</v>
      </c>
      <c r="GM35">
        <v>17.322790000000001</v>
      </c>
      <c r="GN35" s="1">
        <v>3.8897360000000004E-6</v>
      </c>
      <c r="GO35" s="1">
        <v>2.899174E-3</v>
      </c>
      <c r="GP35">
        <v>0.99500670000000002</v>
      </c>
      <c r="GQ35">
        <v>17.372039999999998</v>
      </c>
      <c r="GR35" s="1">
        <v>3.4306019999999999E-6</v>
      </c>
      <c r="GS35">
        <v>2.5571000000000001E-3</v>
      </c>
      <c r="GT35">
        <v>0.99499559999999998</v>
      </c>
      <c r="GU35">
        <v>17.350079999999998</v>
      </c>
      <c r="GV35" s="1">
        <v>3.0173209999999998E-6</v>
      </c>
      <c r="GW35" s="1">
        <v>2.2497649999999999E-3</v>
      </c>
      <c r="GX35">
        <v>0.99495509999999998</v>
      </c>
      <c r="GY35">
        <v>17.57038</v>
      </c>
      <c r="GZ35" s="1">
        <v>2.6399919999999999E-6</v>
      </c>
      <c r="HA35" s="1">
        <v>1.9689899999999999E-3</v>
      </c>
      <c r="HB35">
        <v>0.99492270000000005</v>
      </c>
      <c r="HC35">
        <v>18.042660000000001</v>
      </c>
      <c r="HD35" s="1">
        <v>2.3049499999999998E-6</v>
      </c>
      <c r="HE35" s="1">
        <v>1.7191929999999999E-3</v>
      </c>
      <c r="HF35">
        <v>0.99489740000000004</v>
      </c>
      <c r="HG35">
        <v>18.459119999999999</v>
      </c>
      <c r="HH35" s="1">
        <v>2.0129019999999999E-6</v>
      </c>
      <c r="HI35" s="1">
        <v>1.501516E-3</v>
      </c>
      <c r="HJ35">
        <v>0.99484130000000004</v>
      </c>
      <c r="HK35">
        <v>18.243500000000001</v>
      </c>
      <c r="HL35" s="1">
        <v>1.7590410000000001E-6</v>
      </c>
      <c r="HM35" s="1">
        <v>1.312232E-3</v>
      </c>
      <c r="HN35">
        <v>0.99480599999999997</v>
      </c>
      <c r="HO35">
        <v>17.602620000000002</v>
      </c>
      <c r="HP35" s="1">
        <v>1.5389749999999999E-6</v>
      </c>
      <c r="HQ35" s="1">
        <v>1.148154E-3</v>
      </c>
      <c r="HR35">
        <v>0.99478920000000004</v>
      </c>
      <c r="HS35">
        <v>17.08175</v>
      </c>
      <c r="HT35" s="1">
        <v>1.3482770000000001E-6</v>
      </c>
      <c r="HU35" s="1">
        <v>1.0059170000000001E-3</v>
      </c>
      <c r="HV35">
        <v>0.99474689999999999</v>
      </c>
      <c r="HW35">
        <v>17.014469999999999</v>
      </c>
      <c r="HX35" s="1">
        <v>1.1832E-6</v>
      </c>
      <c r="HY35" s="1">
        <v>8.8279579999999997E-4</v>
      </c>
      <c r="HZ35">
        <v>0.99469200000000002</v>
      </c>
      <c r="IA35">
        <v>17.33785</v>
      </c>
      <c r="IB35" s="1">
        <v>1.0397890000000001E-6</v>
      </c>
      <c r="IC35" s="1">
        <v>7.7586780000000002E-4</v>
      </c>
      <c r="ID35">
        <v>0.99464419999999998</v>
      </c>
      <c r="IE35">
        <v>17.83053</v>
      </c>
      <c r="IF35" s="1">
        <v>9.1258680000000003E-7</v>
      </c>
      <c r="IG35" s="1">
        <v>6.8105149999999996E-4</v>
      </c>
      <c r="IH35">
        <v>0.99460490000000001</v>
      </c>
      <c r="II35">
        <v>18.214549999999999</v>
      </c>
      <c r="IJ35" s="1">
        <v>8.0179379999999995E-7</v>
      </c>
      <c r="IK35" s="1">
        <v>5.9838909999999999E-4</v>
      </c>
      <c r="IL35">
        <v>0.99457050000000002</v>
      </c>
      <c r="IM35">
        <v>18.239740000000001</v>
      </c>
      <c r="IN35" s="1">
        <v>7.0541999999999997E-7</v>
      </c>
      <c r="IO35" s="1">
        <v>5.2648560000000003E-4</v>
      </c>
      <c r="IP35">
        <v>0.99452209999999996</v>
      </c>
      <c r="IQ35">
        <v>17.87284</v>
      </c>
      <c r="IR35" s="1">
        <v>6.2168220000000003E-7</v>
      </c>
      <c r="IS35" s="1">
        <v>4.6401359999999998E-4</v>
      </c>
      <c r="IT35">
        <v>0.99449129999999997</v>
      </c>
      <c r="IU35">
        <v>17.458210000000001</v>
      </c>
      <c r="IV35" s="1">
        <v>5.4905020000000005E-7</v>
      </c>
      <c r="IW35" s="1">
        <v>4.0978340000000002E-4</v>
      </c>
      <c r="IX35">
        <v>0.99446210000000002</v>
      </c>
      <c r="IY35">
        <v>17.19623</v>
      </c>
      <c r="IZ35" s="1">
        <v>4.8564880000000005E-7</v>
      </c>
      <c r="JA35" s="1">
        <v>3.6250490000000002E-4</v>
      </c>
      <c r="JB35">
        <v>0.9944134</v>
      </c>
      <c r="JC35">
        <v>17.262630000000001</v>
      </c>
      <c r="JD35" s="1">
        <v>4.296458E-7</v>
      </c>
      <c r="JE35" s="1">
        <v>3.2071710000000002E-4</v>
      </c>
      <c r="JF35">
        <v>0.99439109999999997</v>
      </c>
      <c r="JG35">
        <v>17.70973</v>
      </c>
      <c r="JH35" s="1">
        <v>3.8240430000000002E-7</v>
      </c>
      <c r="JI35" s="1">
        <v>2.8538439999999999E-4</v>
      </c>
      <c r="JJ35">
        <v>0.99436570000000002</v>
      </c>
      <c r="JK35">
        <v>18.298069999999999</v>
      </c>
      <c r="JL35" s="1">
        <v>3.428693E-7</v>
      </c>
      <c r="JM35" s="1">
        <v>2.5582559999999999E-4</v>
      </c>
      <c r="JN35">
        <v>0.99433559999999999</v>
      </c>
      <c r="JO35">
        <v>18.588950000000001</v>
      </c>
      <c r="JP35" s="1">
        <v>3.087839E-7</v>
      </c>
      <c r="JQ35" s="1">
        <v>2.3039619999999999E-4</v>
      </c>
      <c r="JR35">
        <v>0.9943147</v>
      </c>
      <c r="JS35">
        <v>18.421980000000001</v>
      </c>
      <c r="JT35" s="1">
        <v>2.7883890000000001E-7</v>
      </c>
      <c r="JU35" s="1">
        <v>2.0804260000000001E-4</v>
      </c>
      <c r="JV35">
        <v>0.99430980000000002</v>
      </c>
      <c r="JW35">
        <v>17.987380000000002</v>
      </c>
      <c r="JX35" s="1">
        <v>2.5205580000000001E-7</v>
      </c>
      <c r="JY35" s="1">
        <v>1.8805469999999999E-4</v>
      </c>
      <c r="JZ35">
        <v>0.99427969999999999</v>
      </c>
      <c r="KA35">
        <v>17.4785</v>
      </c>
      <c r="KB35" s="1">
        <v>2.285604E-7</v>
      </c>
      <c r="KC35" s="1">
        <v>1.705276E-4</v>
      </c>
      <c r="KD35">
        <v>0.99424429999999997</v>
      </c>
      <c r="KE35">
        <v>17.220359999999999</v>
      </c>
      <c r="KF35" s="1">
        <v>2.0756869999999999E-7</v>
      </c>
      <c r="KG35" s="1">
        <v>1.54857E-4</v>
      </c>
      <c r="KH35">
        <v>0.99423150000000005</v>
      </c>
      <c r="KI35">
        <v>17.243639999999999</v>
      </c>
      <c r="KJ35" s="1">
        <v>1.887009E-7</v>
      </c>
      <c r="KK35" s="1">
        <v>1.4078960000000001E-4</v>
      </c>
      <c r="KL35">
        <v>0.99420649999999999</v>
      </c>
      <c r="KM35">
        <v>17.678550000000001</v>
      </c>
      <c r="KN35" s="1">
        <v>1.715084E-7</v>
      </c>
      <c r="KO35" s="1">
        <v>1.2797319999999999E-4</v>
      </c>
      <c r="KP35">
        <v>0.99418189999999995</v>
      </c>
      <c r="KQ35">
        <v>18.256329999999998</v>
      </c>
      <c r="KR35" s="1">
        <v>1.5584649999999999E-7</v>
      </c>
      <c r="KS35" s="1">
        <v>1.163011E-4</v>
      </c>
      <c r="KT35">
        <v>0.99414809999999998</v>
      </c>
      <c r="KU35">
        <v>18.667760000000001</v>
      </c>
      <c r="KV35" s="1">
        <v>1.415787E-7</v>
      </c>
      <c r="KW35" s="1">
        <v>1.056548E-4</v>
      </c>
      <c r="KX35">
        <v>0.99411369999999999</v>
      </c>
      <c r="KY35">
        <v>18.681509999999999</v>
      </c>
      <c r="KZ35" s="1">
        <v>1.2878250000000001E-7</v>
      </c>
      <c r="LA35" s="1">
        <v>9.6109909999999993E-5</v>
      </c>
      <c r="LB35">
        <v>0.99409780000000003</v>
      </c>
      <c r="LC35">
        <v>18.264330000000001</v>
      </c>
      <c r="LD35" s="1">
        <v>1.172853E-7</v>
      </c>
      <c r="LE35" s="1">
        <v>8.7528570000000006E-5</v>
      </c>
      <c r="LF35">
        <v>0.99405809999999994</v>
      </c>
      <c r="LG35">
        <v>17.668970000000002</v>
      </c>
      <c r="LH35" s="1">
        <v>1.0695450000000001E-7</v>
      </c>
      <c r="LI35" s="1">
        <v>7.9821979999999994E-5</v>
      </c>
      <c r="LJ35">
        <v>0.9940215</v>
      </c>
      <c r="LK35">
        <v>17.255559999999999</v>
      </c>
      <c r="LL35" s="1">
        <v>9.7547639999999999E-8</v>
      </c>
      <c r="LM35" s="1">
        <v>7.280435E-5</v>
      </c>
      <c r="LN35">
        <v>0.9939943</v>
      </c>
      <c r="LO35">
        <v>17.264990000000001</v>
      </c>
      <c r="LP35" s="1">
        <v>8.9106070000000006E-8</v>
      </c>
      <c r="LQ35" s="1">
        <v>6.6503579999999997E-5</v>
      </c>
      <c r="LR35">
        <v>0.9939829</v>
      </c>
      <c r="LS35">
        <v>17.853819999999999</v>
      </c>
      <c r="LT35" s="1">
        <v>8.1724809999999998E-8</v>
      </c>
      <c r="LU35" s="1">
        <v>6.0971689999999997E-5</v>
      </c>
      <c r="LV35">
        <v>0.99396430000000002</v>
      </c>
      <c r="LW35">
        <v>18.602920000000001</v>
      </c>
      <c r="LX35" s="1">
        <v>7.5643349999999997E-8</v>
      </c>
      <c r="LY35" s="1">
        <v>5.642661E-5</v>
      </c>
      <c r="LZ35">
        <v>0.99395940000000005</v>
      </c>
      <c r="MA35">
        <v>19.021170000000001</v>
      </c>
      <c r="MB35" s="1">
        <v>7.0262539999999998E-8</v>
      </c>
      <c r="MC35" s="1">
        <v>5.2409079999999998E-5</v>
      </c>
      <c r="MD35">
        <v>0.99395409999999995</v>
      </c>
      <c r="ME35">
        <v>19.0105</v>
      </c>
      <c r="MF35" s="1">
        <v>6.5231339999999999E-8</v>
      </c>
      <c r="MG35" s="1">
        <v>4.8655790000000002E-5</v>
      </c>
      <c r="MH35">
        <v>0.99393050000000005</v>
      </c>
      <c r="MI35">
        <v>18.55949</v>
      </c>
      <c r="MJ35" s="1">
        <v>6.0632360000000005E-8</v>
      </c>
      <c r="MK35" s="1">
        <v>4.5226090000000003E-5</v>
      </c>
      <c r="ML35">
        <v>0.99392250000000004</v>
      </c>
      <c r="MM35">
        <v>17.95702</v>
      </c>
      <c r="MN35" s="1">
        <v>5.649503E-8</v>
      </c>
      <c r="MO35" s="1">
        <v>4.2140359999999998E-5</v>
      </c>
      <c r="MP35">
        <v>0.99390529999999999</v>
      </c>
      <c r="MQ35">
        <v>17.47993</v>
      </c>
      <c r="MR35" s="1">
        <v>5.2710420000000002E-8</v>
      </c>
      <c r="MS35" s="1">
        <v>3.931686E-5</v>
      </c>
      <c r="MT35">
        <v>0.9938766</v>
      </c>
      <c r="MU35">
        <v>17.36187</v>
      </c>
      <c r="MV35" s="1">
        <v>4.9172769999999999E-8</v>
      </c>
      <c r="MW35" s="1">
        <v>3.667766E-5</v>
      </c>
      <c r="MX35">
        <v>0.99387619999999999</v>
      </c>
      <c r="MY35">
        <v>17.37191</v>
      </c>
      <c r="MZ35" s="1">
        <v>4.5916220000000003E-8</v>
      </c>
      <c r="NA35" s="1">
        <v>3.4249070000000002E-5</v>
      </c>
      <c r="NB35">
        <v>0.99384209999999995</v>
      </c>
      <c r="NC35">
        <v>17.668849999999999</v>
      </c>
      <c r="ND35" s="1">
        <v>4.2784920000000003E-8</v>
      </c>
      <c r="NE35" s="1">
        <v>3.1917700000000001E-5</v>
      </c>
      <c r="NF35">
        <v>0.99383250000000001</v>
      </c>
      <c r="NG35">
        <v>18.18469</v>
      </c>
      <c r="NH35" s="1">
        <v>3.9896609999999998E-8</v>
      </c>
      <c r="NI35" s="1">
        <v>2.976044E-5</v>
      </c>
      <c r="NJ35">
        <v>0.99381980000000003</v>
      </c>
      <c r="NK35">
        <v>18.340479999999999</v>
      </c>
      <c r="NL35" s="1">
        <v>3.7206069999999998E-8</v>
      </c>
      <c r="NM35" s="1">
        <v>2.7755069999999999E-5</v>
      </c>
      <c r="NN35">
        <v>0.9937916</v>
      </c>
      <c r="NO35">
        <v>17.962019999999999</v>
      </c>
      <c r="NP35" s="1">
        <v>3.4749879999999998E-8</v>
      </c>
      <c r="NQ35" s="1">
        <v>2.592268E-5</v>
      </c>
      <c r="NR35">
        <v>0.9937783</v>
      </c>
      <c r="NS35">
        <v>17.539719999999999</v>
      </c>
      <c r="NT35" s="1">
        <v>3.2476249999999999E-8</v>
      </c>
      <c r="NU35" s="1">
        <v>2.422739E-5</v>
      </c>
      <c r="NV35">
        <v>0.99376299999999995</v>
      </c>
      <c r="NW35">
        <v>17.361889999999999</v>
      </c>
      <c r="NX35" s="1">
        <v>3.0338789999999997E-8</v>
      </c>
      <c r="NY35" s="1">
        <v>2.2633630000000002E-5</v>
      </c>
      <c r="NZ35">
        <v>0.99375530000000001</v>
      </c>
      <c r="OA35">
        <v>17.324069999999999</v>
      </c>
      <c r="OB35" s="1">
        <v>2.8362930000000001E-8</v>
      </c>
      <c r="OC35" s="1">
        <v>2.1159430000000001E-5</v>
      </c>
      <c r="OD35">
        <v>0.99372579999999999</v>
      </c>
      <c r="OE35">
        <v>17.684840000000001</v>
      </c>
      <c r="OF35" s="1">
        <v>2.6549509999999999E-8</v>
      </c>
      <c r="OG35" s="1">
        <v>1.9807969999999999E-5</v>
      </c>
      <c r="OH35">
        <v>0.99371259999999995</v>
      </c>
      <c r="OI35">
        <v>18.286020000000001</v>
      </c>
      <c r="OJ35" s="1">
        <v>2.4848519999999999E-8</v>
      </c>
      <c r="OK35" s="1">
        <v>1.8536229999999999E-5</v>
      </c>
    </row>
    <row r="36" spans="1:401" x14ac:dyDescent="0.35">
      <c r="A36">
        <v>39</v>
      </c>
      <c r="B36" t="s">
        <v>4</v>
      </c>
      <c r="C36" t="s">
        <v>24</v>
      </c>
      <c r="D36" t="s">
        <v>41</v>
      </c>
      <c r="E36">
        <v>817.98260000000005</v>
      </c>
      <c r="F36">
        <v>0.89852449999999995</v>
      </c>
      <c r="G36">
        <v>16.980029999999999</v>
      </c>
      <c r="H36">
        <v>96.061369999999997</v>
      </c>
      <c r="I36">
        <v>93874.97</v>
      </c>
      <c r="J36">
        <v>0.89844480000000004</v>
      </c>
      <c r="K36">
        <v>16.960290000000001</v>
      </c>
      <c r="L36">
        <v>1.821941</v>
      </c>
      <c r="M36">
        <v>2452.759</v>
      </c>
      <c r="N36">
        <v>0.89840540000000002</v>
      </c>
      <c r="O36">
        <v>16.961639999999999</v>
      </c>
      <c r="P36">
        <v>1.6007299999999999E-2</v>
      </c>
      <c r="Q36">
        <v>18.267379999999999</v>
      </c>
      <c r="R36">
        <v>0.89839539999999996</v>
      </c>
      <c r="S36">
        <v>16.94426</v>
      </c>
      <c r="T36" s="1">
        <v>8.7691220000000007E-3</v>
      </c>
      <c r="U36">
        <v>7.9815649999999998</v>
      </c>
      <c r="V36">
        <v>0.8983911</v>
      </c>
      <c r="W36">
        <v>17.011859999999999</v>
      </c>
      <c r="X36" s="1">
        <v>7.0696810000000004E-3</v>
      </c>
      <c r="Y36">
        <v>6.4283549999999998</v>
      </c>
      <c r="Z36">
        <v>0.89840679999999995</v>
      </c>
      <c r="AA36">
        <v>17.037520000000001</v>
      </c>
      <c r="AB36" s="1">
        <v>5.7201580000000004E-3</v>
      </c>
      <c r="AC36">
        <v>5.2007240000000001</v>
      </c>
      <c r="AD36">
        <v>0.89842999999999995</v>
      </c>
      <c r="AE36">
        <v>16.966950000000001</v>
      </c>
      <c r="AF36" s="1">
        <v>4.6378610000000001E-3</v>
      </c>
      <c r="AG36">
        <v>4.2163490000000001</v>
      </c>
      <c r="AH36">
        <v>0.89845909999999995</v>
      </c>
      <c r="AI36">
        <v>16.906970000000001</v>
      </c>
      <c r="AJ36" s="1">
        <v>3.7688560000000001E-3</v>
      </c>
      <c r="AK36">
        <v>3.4260320000000002</v>
      </c>
      <c r="AL36">
        <v>0.89845160000000002</v>
      </c>
      <c r="AM36">
        <v>16.962250000000001</v>
      </c>
      <c r="AN36" s="1">
        <v>3.0658009999999999E-3</v>
      </c>
      <c r="AO36">
        <v>2.7870119999999998</v>
      </c>
      <c r="AP36">
        <v>0.89846680000000001</v>
      </c>
      <c r="AQ36">
        <v>17.400939999999999</v>
      </c>
      <c r="AR36" s="1">
        <v>2.4950390000000001E-3</v>
      </c>
      <c r="AS36">
        <v>2.2682190000000002</v>
      </c>
      <c r="AT36">
        <v>0.89846349999999997</v>
      </c>
      <c r="AU36">
        <v>18.022480000000002</v>
      </c>
      <c r="AV36" s="1">
        <v>2.029557E-3</v>
      </c>
      <c r="AW36">
        <v>1.845291</v>
      </c>
      <c r="AX36">
        <v>0.89845059999999999</v>
      </c>
      <c r="AY36">
        <v>18.339169999999999</v>
      </c>
      <c r="AZ36" s="1">
        <v>1.65105E-3</v>
      </c>
      <c r="BA36">
        <v>1.5010810000000001</v>
      </c>
      <c r="BB36">
        <v>0.89844389999999996</v>
      </c>
      <c r="BC36">
        <v>18.263809999999999</v>
      </c>
      <c r="BD36" s="1">
        <v>1.344285E-3</v>
      </c>
      <c r="BE36">
        <v>1.2222489999999999</v>
      </c>
      <c r="BF36">
        <v>0.89841320000000002</v>
      </c>
      <c r="BG36">
        <v>17.83577</v>
      </c>
      <c r="BH36" s="1">
        <v>1.095508E-3</v>
      </c>
      <c r="BI36">
        <v>0.99607210000000002</v>
      </c>
      <c r="BJ36">
        <v>0.8983833</v>
      </c>
      <c r="BK36">
        <v>17.244129999999998</v>
      </c>
      <c r="BL36" s="1">
        <v>8.9383650000000002E-4</v>
      </c>
      <c r="BM36">
        <v>0.81268499999999999</v>
      </c>
      <c r="BN36">
        <v>0.89836930000000004</v>
      </c>
      <c r="BO36">
        <v>16.857749999999999</v>
      </c>
      <c r="BP36" s="1">
        <v>7.3005849999999996E-4</v>
      </c>
      <c r="BQ36">
        <v>0.66373320000000002</v>
      </c>
      <c r="BR36">
        <v>0.89833680000000005</v>
      </c>
      <c r="BS36">
        <v>16.773990000000001</v>
      </c>
      <c r="BT36" s="1">
        <v>5.9692529999999999E-4</v>
      </c>
      <c r="BU36">
        <v>0.54271199999999997</v>
      </c>
      <c r="BV36">
        <v>0.8982578</v>
      </c>
      <c r="BW36">
        <v>17.089169999999999</v>
      </c>
      <c r="BX36" s="1">
        <v>4.873058E-4</v>
      </c>
      <c r="BY36">
        <v>0.44319130000000001</v>
      </c>
      <c r="BZ36">
        <v>0.89815489999999998</v>
      </c>
      <c r="CA36">
        <v>17.626809999999999</v>
      </c>
      <c r="CB36" s="1">
        <v>3.9638009999999998E-4</v>
      </c>
      <c r="CC36">
        <v>0.36060829999999999</v>
      </c>
      <c r="CD36">
        <v>0.89803259999999996</v>
      </c>
      <c r="CE36">
        <v>17.984929999999999</v>
      </c>
      <c r="CF36" s="1">
        <v>3.2192480000000002E-4</v>
      </c>
      <c r="CG36">
        <v>0.29290830000000001</v>
      </c>
      <c r="CH36">
        <v>0.89789090000000005</v>
      </c>
      <c r="CI36">
        <v>18.086400000000001</v>
      </c>
      <c r="CJ36" s="1">
        <v>2.617718E-4</v>
      </c>
      <c r="CK36">
        <v>0.2381916</v>
      </c>
      <c r="CL36">
        <v>0.89774229999999999</v>
      </c>
      <c r="CM36">
        <v>17.76501</v>
      </c>
      <c r="CN36" s="1">
        <v>2.1335350000000001E-4</v>
      </c>
      <c r="CO36">
        <v>0.19413900000000001</v>
      </c>
      <c r="CP36">
        <v>0.89759750000000005</v>
      </c>
      <c r="CQ36">
        <v>17.308800000000002</v>
      </c>
      <c r="CR36" s="1">
        <v>1.7439269999999999E-4</v>
      </c>
      <c r="CS36">
        <v>0.15867970000000001</v>
      </c>
      <c r="CT36">
        <v>0.89744000000000002</v>
      </c>
      <c r="CU36">
        <v>16.897120000000001</v>
      </c>
      <c r="CV36" s="1">
        <v>1.4290080000000001E-4</v>
      </c>
      <c r="CW36">
        <v>0.1300325</v>
      </c>
      <c r="CX36">
        <v>0.89730489999999996</v>
      </c>
      <c r="CY36">
        <v>16.891860000000001</v>
      </c>
      <c r="CZ36" s="1">
        <v>1.1697280000000001E-4</v>
      </c>
      <c r="DA36">
        <v>0.1064667</v>
      </c>
      <c r="DB36">
        <v>0.89715339999999999</v>
      </c>
      <c r="DC36">
        <v>17.413889999999999</v>
      </c>
      <c r="DD36" s="1">
        <v>9.6069140000000001E-5</v>
      </c>
      <c r="DE36" s="1">
        <v>8.7414119999999998E-2</v>
      </c>
      <c r="DF36">
        <v>0.89704050000000002</v>
      </c>
      <c r="DG36">
        <v>18.076899999999998</v>
      </c>
      <c r="DH36" s="1">
        <v>7.9501100000000004E-5</v>
      </c>
      <c r="DI36" s="1">
        <v>7.2321469999999999E-2</v>
      </c>
      <c r="DJ36">
        <v>0.89693299999999998</v>
      </c>
      <c r="DK36">
        <v>18.543199999999999</v>
      </c>
      <c r="DL36" s="1">
        <v>6.6197990000000005E-5</v>
      </c>
      <c r="DM36" s="1">
        <v>6.0208539999999998E-2</v>
      </c>
      <c r="DN36">
        <v>0.89682640000000002</v>
      </c>
      <c r="DO36">
        <v>18.57592</v>
      </c>
      <c r="DP36" s="1">
        <v>5.5346980000000002E-5</v>
      </c>
      <c r="DQ36" s="1">
        <v>5.0332090000000003E-2</v>
      </c>
      <c r="DR36">
        <v>0.89671369999999995</v>
      </c>
      <c r="DS36">
        <v>18.067769999999999</v>
      </c>
      <c r="DT36" s="1">
        <v>4.6478820000000001E-5</v>
      </c>
      <c r="DU36" s="1">
        <v>4.2262069999999999E-2</v>
      </c>
      <c r="DV36">
        <v>0.89662050000000004</v>
      </c>
      <c r="DW36">
        <v>17.366</v>
      </c>
      <c r="DX36" s="1">
        <v>3.9193180000000001E-5</v>
      </c>
      <c r="DY36" s="1">
        <v>3.5632530000000003E-2</v>
      </c>
      <c r="DZ36">
        <v>0.89650680000000005</v>
      </c>
      <c r="EA36">
        <v>16.867909999999998</v>
      </c>
      <c r="EB36" s="1">
        <v>3.3149060000000001E-5</v>
      </c>
      <c r="EC36" s="1">
        <v>3.0137919999999999E-2</v>
      </c>
      <c r="ED36">
        <v>0.89641780000000004</v>
      </c>
      <c r="EE36">
        <v>16.85652</v>
      </c>
      <c r="EF36" s="1">
        <v>2.8143140000000001E-5</v>
      </c>
      <c r="EG36" s="1">
        <v>2.5582170000000001E-2</v>
      </c>
      <c r="EH36">
        <v>0.89635030000000004</v>
      </c>
      <c r="EI36">
        <v>17.296299999999999</v>
      </c>
      <c r="EJ36" s="1">
        <v>2.4065390000000001E-5</v>
      </c>
      <c r="EK36" s="1">
        <v>2.1862309999999999E-2</v>
      </c>
      <c r="EL36">
        <v>0.89632639999999997</v>
      </c>
      <c r="EM36">
        <v>17.993130000000001</v>
      </c>
      <c r="EN36" s="1">
        <v>2.083878E-5</v>
      </c>
      <c r="EO36">
        <v>1.8920800000000002E-2</v>
      </c>
      <c r="EP36">
        <v>0.89631660000000002</v>
      </c>
      <c r="EQ36">
        <v>18.558949999999999</v>
      </c>
      <c r="ER36" s="1">
        <v>1.8199669999999999E-5</v>
      </c>
      <c r="ES36" s="1">
        <v>1.6518120000000001E-2</v>
      </c>
      <c r="ET36">
        <v>0.89631490000000003</v>
      </c>
      <c r="EU36">
        <v>18.667960000000001</v>
      </c>
      <c r="EV36" s="1">
        <v>1.594654E-5</v>
      </c>
      <c r="EW36" s="1">
        <v>1.4471980000000001E-2</v>
      </c>
      <c r="EX36">
        <v>0.89631780000000005</v>
      </c>
      <c r="EY36">
        <v>18.183589999999999</v>
      </c>
      <c r="EZ36" s="1">
        <v>1.400886E-5</v>
      </c>
      <c r="FA36" s="1">
        <v>1.271168E-2</v>
      </c>
      <c r="FB36">
        <v>0.89631989999999995</v>
      </c>
      <c r="FC36">
        <v>17.438389999999998</v>
      </c>
      <c r="FD36" s="1">
        <v>1.231524E-5</v>
      </c>
      <c r="FE36" s="1">
        <v>1.117518E-2</v>
      </c>
      <c r="FF36">
        <v>0.89632149999999999</v>
      </c>
      <c r="FG36">
        <v>16.915839999999999</v>
      </c>
      <c r="FH36" s="1">
        <v>1.084793E-5</v>
      </c>
      <c r="FI36" s="1">
        <v>9.8432120000000005E-3</v>
      </c>
      <c r="FJ36">
        <v>0.89632149999999999</v>
      </c>
      <c r="FK36">
        <v>16.887720000000002</v>
      </c>
      <c r="FL36" s="1">
        <v>9.5535320000000001E-6</v>
      </c>
      <c r="FM36" s="1">
        <v>8.668594E-3</v>
      </c>
      <c r="FN36">
        <v>0.89632149999999999</v>
      </c>
      <c r="FO36">
        <v>17.36347</v>
      </c>
      <c r="FP36" s="1">
        <v>8.4197750000000002E-6</v>
      </c>
      <c r="FQ36" s="1">
        <v>7.6404849999999998E-3</v>
      </c>
      <c r="FR36">
        <v>0.89632080000000003</v>
      </c>
      <c r="FS36">
        <v>17.92822</v>
      </c>
      <c r="FT36" s="1">
        <v>7.4124100000000002E-6</v>
      </c>
      <c r="FU36" s="1">
        <v>6.7266649999999997E-3</v>
      </c>
      <c r="FV36">
        <v>0.8963179</v>
      </c>
      <c r="FW36">
        <v>18.184819999999998</v>
      </c>
      <c r="FX36" s="1">
        <v>6.5247770000000002E-6</v>
      </c>
      <c r="FY36" s="1">
        <v>5.9214790000000003E-3</v>
      </c>
      <c r="FZ36">
        <v>0.89630860000000001</v>
      </c>
      <c r="GA36">
        <v>18.032879999999999</v>
      </c>
      <c r="GB36" s="1">
        <v>5.7456870000000002E-6</v>
      </c>
      <c r="GC36" s="1">
        <v>5.214532E-3</v>
      </c>
      <c r="GD36">
        <v>0.89630220000000005</v>
      </c>
      <c r="GE36">
        <v>17.668839999999999</v>
      </c>
      <c r="GF36" s="1">
        <v>5.0612379999999997E-6</v>
      </c>
      <c r="GG36" s="1">
        <v>4.5935079999999996E-3</v>
      </c>
      <c r="GH36">
        <v>0.8963101</v>
      </c>
      <c r="GI36">
        <v>17.39941</v>
      </c>
      <c r="GJ36" s="1">
        <v>4.4595140000000002E-6</v>
      </c>
      <c r="GK36" s="1">
        <v>4.0475379999999998E-3</v>
      </c>
      <c r="GL36">
        <v>0.89629239999999999</v>
      </c>
      <c r="GM36">
        <v>17.3398</v>
      </c>
      <c r="GN36" s="1">
        <v>3.9316209999999997E-6</v>
      </c>
      <c r="GO36" s="1">
        <v>3.5684290000000001E-3</v>
      </c>
      <c r="GP36">
        <v>0.89628739999999996</v>
      </c>
      <c r="GQ36">
        <v>17.38907</v>
      </c>
      <c r="GR36" s="1">
        <v>3.4674340000000001E-6</v>
      </c>
      <c r="GS36" s="1">
        <v>3.1472510000000002E-3</v>
      </c>
      <c r="GT36">
        <v>0.89625540000000004</v>
      </c>
      <c r="GU36">
        <v>17.370059999999999</v>
      </c>
      <c r="GV36" s="1">
        <v>3.051228E-6</v>
      </c>
      <c r="GW36" s="1">
        <v>2.7705020000000002E-3</v>
      </c>
      <c r="GX36">
        <v>0.89619499999999996</v>
      </c>
      <c r="GY36">
        <v>17.58944</v>
      </c>
      <c r="GZ36" s="1">
        <v>2.6705870000000002E-6</v>
      </c>
      <c r="HA36" s="1">
        <v>2.4258109999999999E-3</v>
      </c>
      <c r="HB36">
        <v>0.89613830000000005</v>
      </c>
      <c r="HC36">
        <v>18.053850000000001</v>
      </c>
      <c r="HD36" s="1">
        <v>2.3316400000000001E-6</v>
      </c>
      <c r="HE36" s="1">
        <v>2.118095E-3</v>
      </c>
      <c r="HF36">
        <v>0.8960728</v>
      </c>
      <c r="HG36">
        <v>18.492080000000001</v>
      </c>
      <c r="HH36" s="1">
        <v>2.0362399999999999E-6</v>
      </c>
      <c r="HI36" s="1">
        <v>1.849968E-3</v>
      </c>
      <c r="HJ36">
        <v>0.8959897</v>
      </c>
      <c r="HK36">
        <v>18.306850000000001</v>
      </c>
      <c r="HL36" s="1">
        <v>1.779214E-6</v>
      </c>
      <c r="HM36" s="1">
        <v>1.6165330000000001E-3</v>
      </c>
      <c r="HN36">
        <v>0.89592249999999996</v>
      </c>
      <c r="HO36">
        <v>17.67257</v>
      </c>
      <c r="HP36" s="1">
        <v>1.5565780000000001E-6</v>
      </c>
      <c r="HQ36" s="1">
        <v>1.4143529999999999E-3</v>
      </c>
      <c r="HR36">
        <v>0.89584920000000001</v>
      </c>
      <c r="HS36">
        <v>17.122319999999998</v>
      </c>
      <c r="HT36" s="1">
        <v>1.363488E-6</v>
      </c>
      <c r="HU36" s="1">
        <v>1.238942E-3</v>
      </c>
      <c r="HV36">
        <v>0.89577280000000004</v>
      </c>
      <c r="HW36">
        <v>17.019369999999999</v>
      </c>
      <c r="HX36" s="1">
        <v>1.196389E-6</v>
      </c>
      <c r="HY36" s="1">
        <v>1.0871399999999999E-3</v>
      </c>
      <c r="HZ36">
        <v>0.89568910000000002</v>
      </c>
      <c r="IA36">
        <v>17.340430000000001</v>
      </c>
      <c r="IB36" s="1">
        <v>1.0513490000000001E-6</v>
      </c>
      <c r="IC36" s="1">
        <v>9.5541699999999996E-4</v>
      </c>
      <c r="ID36">
        <v>0.89560700000000004</v>
      </c>
      <c r="IE36">
        <v>17.830490000000001</v>
      </c>
      <c r="IF36" s="1">
        <v>9.2281199999999999E-7</v>
      </c>
      <c r="IG36" s="1">
        <v>8.3875479999999999E-4</v>
      </c>
      <c r="IH36">
        <v>0.89551729999999996</v>
      </c>
      <c r="II36">
        <v>18.241430000000001</v>
      </c>
      <c r="IJ36" s="1">
        <v>8.1065859999999998E-7</v>
      </c>
      <c r="IK36" s="1">
        <v>7.3683380000000005E-4</v>
      </c>
      <c r="IL36">
        <v>0.89542040000000001</v>
      </c>
      <c r="IM36">
        <v>18.289729999999999</v>
      </c>
      <c r="IN36" s="1">
        <v>7.1308950000000003E-7</v>
      </c>
      <c r="IO36" s="1">
        <v>6.4817080000000005E-4</v>
      </c>
      <c r="IP36">
        <v>0.89534069999999999</v>
      </c>
      <c r="IQ36">
        <v>17.927869999999999</v>
      </c>
      <c r="IR36" s="1">
        <v>6.2838869999999997E-7</v>
      </c>
      <c r="IS36" s="1">
        <v>5.7121509999999995E-4</v>
      </c>
      <c r="IT36">
        <v>0.89524930000000003</v>
      </c>
      <c r="IU36">
        <v>17.509789999999999</v>
      </c>
      <c r="IV36" s="1">
        <v>5.5482530000000005E-7</v>
      </c>
      <c r="IW36" s="1">
        <v>5.0430609999999997E-4</v>
      </c>
      <c r="IX36">
        <v>0.89515239999999996</v>
      </c>
      <c r="IY36">
        <v>17.22082</v>
      </c>
      <c r="IZ36" s="1">
        <v>4.9073870000000001E-7</v>
      </c>
      <c r="JA36" s="1">
        <v>4.4610770000000002E-4</v>
      </c>
      <c r="JB36">
        <v>0.89507829999999999</v>
      </c>
      <c r="JC36">
        <v>17.269110000000001</v>
      </c>
      <c r="JD36" s="1">
        <v>4.3408350000000002E-7</v>
      </c>
      <c r="JE36" s="1">
        <v>3.946291E-4</v>
      </c>
      <c r="JF36">
        <v>0.89500519999999995</v>
      </c>
      <c r="JG36">
        <v>17.720089999999999</v>
      </c>
      <c r="JH36" s="1">
        <v>3.861115E-7</v>
      </c>
      <c r="JI36" s="1">
        <v>3.50906E-4</v>
      </c>
      <c r="JJ36">
        <v>0.89493210000000001</v>
      </c>
      <c r="JK36">
        <v>18.306419999999999</v>
      </c>
      <c r="JL36" s="1">
        <v>3.4598490000000002E-7</v>
      </c>
      <c r="JM36" s="1">
        <v>3.1432759999999998E-4</v>
      </c>
      <c r="JN36">
        <v>0.89488820000000002</v>
      </c>
      <c r="JO36">
        <v>18.632930000000002</v>
      </c>
      <c r="JP36" s="1">
        <v>3.1153009999999998E-7</v>
      </c>
      <c r="JQ36" s="1">
        <v>2.8301200000000002E-4</v>
      </c>
      <c r="JR36">
        <v>0.89483159999999995</v>
      </c>
      <c r="JS36">
        <v>18.487870000000001</v>
      </c>
      <c r="JT36" s="1">
        <v>2.8126210000000001E-7</v>
      </c>
      <c r="JU36" s="1">
        <v>2.554902E-4</v>
      </c>
      <c r="JV36">
        <v>0.89479509999999995</v>
      </c>
      <c r="JW36">
        <v>18.054549999999999</v>
      </c>
      <c r="JX36" s="1">
        <v>2.5419799999999998E-7</v>
      </c>
      <c r="JY36" s="1">
        <v>2.3090590000000001E-4</v>
      </c>
      <c r="JZ36">
        <v>0.89472980000000002</v>
      </c>
      <c r="KA36">
        <v>17.529260000000001</v>
      </c>
      <c r="KB36" s="1">
        <v>2.304794E-7</v>
      </c>
      <c r="KC36" s="1">
        <v>2.093489E-4</v>
      </c>
      <c r="KD36">
        <v>0.89467609999999997</v>
      </c>
      <c r="KE36">
        <v>17.24718</v>
      </c>
      <c r="KF36" s="1">
        <v>2.09255E-7</v>
      </c>
      <c r="KG36" s="1">
        <v>1.900552E-4</v>
      </c>
      <c r="KH36">
        <v>0.89463999999999999</v>
      </c>
      <c r="KI36">
        <v>17.25038</v>
      </c>
      <c r="KJ36" s="1">
        <v>1.9023300000000001E-7</v>
      </c>
      <c r="KK36" s="1">
        <v>1.727899E-4</v>
      </c>
      <c r="KL36">
        <v>0.89456959999999996</v>
      </c>
      <c r="KM36">
        <v>17.686450000000001</v>
      </c>
      <c r="KN36" s="1">
        <v>1.7289899999999999E-7</v>
      </c>
      <c r="KO36" s="1">
        <v>1.5706180000000001E-4</v>
      </c>
      <c r="KP36">
        <v>0.89453039999999995</v>
      </c>
      <c r="KQ36">
        <v>18.262049999999999</v>
      </c>
      <c r="KR36" s="1">
        <v>1.571389E-7</v>
      </c>
      <c r="KS36" s="1">
        <v>1.427659E-4</v>
      </c>
      <c r="KT36">
        <v>0.89446709999999996</v>
      </c>
      <c r="KU36">
        <v>18.709040000000002</v>
      </c>
      <c r="KV36" s="1">
        <v>1.427314E-7</v>
      </c>
      <c r="KW36" s="1">
        <v>1.2967769999999999E-4</v>
      </c>
      <c r="KX36">
        <v>0.89439210000000002</v>
      </c>
      <c r="KY36">
        <v>18.74455</v>
      </c>
      <c r="KZ36" s="1">
        <v>1.2982500000000001E-7</v>
      </c>
      <c r="LA36" s="1">
        <v>1.179579E-4</v>
      </c>
      <c r="LB36">
        <v>0.89433960000000001</v>
      </c>
      <c r="LC36">
        <v>18.33521</v>
      </c>
      <c r="LD36" s="1">
        <v>1.182186E-7</v>
      </c>
      <c r="LE36" s="1">
        <v>1.0741E-4</v>
      </c>
      <c r="LF36">
        <v>0.8942869</v>
      </c>
      <c r="LG36">
        <v>17.73499</v>
      </c>
      <c r="LH36" s="1">
        <v>1.077996E-7</v>
      </c>
      <c r="LI36" s="1">
        <v>9.7944320000000005E-5</v>
      </c>
      <c r="LJ36">
        <v>0.894204</v>
      </c>
      <c r="LK36">
        <v>17.290649999999999</v>
      </c>
      <c r="LL36" s="1">
        <v>9.8311030000000002E-8</v>
      </c>
      <c r="LM36" s="1">
        <v>8.9327639999999998E-5</v>
      </c>
      <c r="LN36">
        <v>0.89416660000000003</v>
      </c>
      <c r="LO36">
        <v>17.271509999999999</v>
      </c>
      <c r="LP36" s="1">
        <v>8.9796409999999997E-8</v>
      </c>
      <c r="LQ36" s="1">
        <v>8.1590520000000006E-5</v>
      </c>
      <c r="LR36">
        <v>0.89411819999999997</v>
      </c>
      <c r="LS36">
        <v>17.85848</v>
      </c>
      <c r="LT36" s="1">
        <v>8.2287599999999994E-8</v>
      </c>
      <c r="LU36" s="1">
        <v>7.4735680000000002E-5</v>
      </c>
      <c r="LV36">
        <v>0.89407840000000005</v>
      </c>
      <c r="LW36">
        <v>18.606719999999999</v>
      </c>
      <c r="LX36" s="1">
        <v>7.613581E-8</v>
      </c>
      <c r="LY36" s="1">
        <v>6.9128229999999995E-5</v>
      </c>
      <c r="LZ36">
        <v>0.89403220000000005</v>
      </c>
      <c r="MA36">
        <v>19.074310000000001</v>
      </c>
      <c r="MB36" s="1">
        <v>7.0702350000000006E-8</v>
      </c>
      <c r="MC36" s="1">
        <v>6.4184969999999994E-5</v>
      </c>
      <c r="MD36">
        <v>0.89400670000000004</v>
      </c>
      <c r="ME36">
        <v>19.08652</v>
      </c>
      <c r="MF36" s="1">
        <v>6.5636419999999994E-8</v>
      </c>
      <c r="MG36" s="1">
        <v>5.9588359999999997E-5</v>
      </c>
      <c r="MH36">
        <v>0.89397009999999999</v>
      </c>
      <c r="MI36">
        <v>18.640419999999999</v>
      </c>
      <c r="MJ36" s="1">
        <v>6.1002890000000005E-8</v>
      </c>
      <c r="MK36" s="1">
        <v>5.5383100000000002E-5</v>
      </c>
      <c r="ML36">
        <v>0.89394580000000001</v>
      </c>
      <c r="MM36">
        <v>18.033460000000002</v>
      </c>
      <c r="MN36" s="1">
        <v>5.6840160000000003E-8</v>
      </c>
      <c r="MO36" s="1">
        <v>5.1601209999999997E-5</v>
      </c>
      <c r="MP36">
        <v>0.89390590000000003</v>
      </c>
      <c r="MQ36">
        <v>17.52384</v>
      </c>
      <c r="MR36" s="1">
        <v>5.3026830000000001E-8</v>
      </c>
      <c r="MS36" s="1">
        <v>4.8136329999999997E-5</v>
      </c>
      <c r="MT36">
        <v>0.89386520000000003</v>
      </c>
      <c r="MU36">
        <v>17.380500000000001</v>
      </c>
      <c r="MV36" s="1">
        <v>4.9463419999999999E-8</v>
      </c>
      <c r="MW36" s="1">
        <v>4.4901999999999998E-5</v>
      </c>
      <c r="MX36">
        <v>0.89384629999999998</v>
      </c>
      <c r="MY36">
        <v>17.387969999999999</v>
      </c>
      <c r="MZ36" s="1">
        <v>4.6186179999999999E-8</v>
      </c>
      <c r="NA36" s="1">
        <v>4.1927069999999998E-5</v>
      </c>
      <c r="NB36">
        <v>0.89379399999999998</v>
      </c>
      <c r="NC36">
        <v>17.676670000000001</v>
      </c>
      <c r="ND36" s="1">
        <v>4.3045409999999998E-8</v>
      </c>
      <c r="NE36" s="1">
        <v>3.9084149999999997E-5</v>
      </c>
      <c r="NF36">
        <v>0.89376630000000001</v>
      </c>
      <c r="NG36">
        <v>18.198699999999999</v>
      </c>
      <c r="NH36" s="1">
        <v>4.0129040000000001E-8</v>
      </c>
      <c r="NI36" s="1">
        <v>3.6432479999999999E-5</v>
      </c>
      <c r="NJ36">
        <v>0.89372750000000001</v>
      </c>
      <c r="NK36">
        <v>18.374600000000001</v>
      </c>
      <c r="NL36" s="1">
        <v>3.7424820000000001E-8</v>
      </c>
      <c r="NM36" s="1">
        <v>3.398092E-5</v>
      </c>
      <c r="NN36">
        <v>0.89368740000000002</v>
      </c>
      <c r="NO36">
        <v>18.02721</v>
      </c>
      <c r="NP36" s="1">
        <v>3.4951170000000001E-8</v>
      </c>
      <c r="NQ36" s="1">
        <v>3.173325E-5</v>
      </c>
      <c r="NR36">
        <v>0.89364949999999999</v>
      </c>
      <c r="NS36">
        <v>17.58578</v>
      </c>
      <c r="NT36" s="1">
        <v>3.2662780000000002E-8</v>
      </c>
      <c r="NU36" s="1">
        <v>2.965553E-5</v>
      </c>
      <c r="NV36">
        <v>0.89361639999999998</v>
      </c>
      <c r="NW36">
        <v>17.382719999999999</v>
      </c>
      <c r="NX36" s="1">
        <v>3.0515200000000003E-8</v>
      </c>
      <c r="NY36" s="1">
        <v>2.7706850000000001E-5</v>
      </c>
      <c r="NZ36">
        <v>0.89357569999999997</v>
      </c>
      <c r="OA36">
        <v>17.336980000000001</v>
      </c>
      <c r="OB36" s="1">
        <v>2.8525630000000001E-8</v>
      </c>
      <c r="OC36" s="1">
        <v>2.5899970000000001E-5</v>
      </c>
      <c r="OD36">
        <v>0.89354100000000003</v>
      </c>
      <c r="OE36">
        <v>17.69342</v>
      </c>
      <c r="OF36" s="1">
        <v>2.6702109999999998E-8</v>
      </c>
      <c r="OG36" s="1">
        <v>2.424487E-5</v>
      </c>
      <c r="OH36">
        <v>0.89349460000000003</v>
      </c>
      <c r="OI36">
        <v>18.288499999999999</v>
      </c>
      <c r="OJ36" s="1">
        <v>2.4983450000000001E-8</v>
      </c>
      <c r="OK36" s="1">
        <v>2.2682219999999999E-5</v>
      </c>
    </row>
    <row r="37" spans="1:401" x14ac:dyDescent="0.35">
      <c r="A37">
        <v>40</v>
      </c>
      <c r="B37" t="s">
        <v>4</v>
      </c>
      <c r="C37" t="s">
        <v>24</v>
      </c>
      <c r="D37" t="s">
        <v>42</v>
      </c>
      <c r="E37">
        <v>859.25260000000003</v>
      </c>
      <c r="F37">
        <v>0.70346399999999998</v>
      </c>
      <c r="G37">
        <v>17.009689999999999</v>
      </c>
      <c r="H37">
        <v>110.83839999999999</v>
      </c>
      <c r="I37">
        <v>112517.4</v>
      </c>
      <c r="J37">
        <v>0.70341160000000003</v>
      </c>
      <c r="K37">
        <v>16.979579999999999</v>
      </c>
      <c r="L37">
        <v>3.6839750000000002</v>
      </c>
      <c r="M37">
        <v>4875.5600000000004</v>
      </c>
      <c r="N37">
        <v>0.70338639999999997</v>
      </c>
      <c r="O37">
        <v>16.976019999999998</v>
      </c>
      <c r="P37" s="1">
        <v>2.5561029999999998E-2</v>
      </c>
      <c r="Q37">
        <v>32.899450000000002</v>
      </c>
      <c r="R37">
        <v>0.70339010000000002</v>
      </c>
      <c r="S37">
        <v>16.96191</v>
      </c>
      <c r="T37" s="1">
        <v>8.9959789999999994E-3</v>
      </c>
      <c r="U37">
        <v>8.9592270000000003</v>
      </c>
      <c r="V37">
        <v>0.70339260000000003</v>
      </c>
      <c r="W37">
        <v>17.03032</v>
      </c>
      <c r="X37" s="1">
        <v>7.2349939999999998E-3</v>
      </c>
      <c r="Y37">
        <v>7.191503</v>
      </c>
      <c r="Z37">
        <v>0.70340630000000004</v>
      </c>
      <c r="AA37">
        <v>17.04843</v>
      </c>
      <c r="AB37" s="1">
        <v>5.8523710000000003E-3</v>
      </c>
      <c r="AC37">
        <v>5.8166789999999997</v>
      </c>
      <c r="AD37">
        <v>0.70341129999999996</v>
      </c>
      <c r="AE37">
        <v>16.991</v>
      </c>
      <c r="AF37" s="1">
        <v>4.7440010000000003E-3</v>
      </c>
      <c r="AG37">
        <v>4.7148009999999996</v>
      </c>
      <c r="AH37">
        <v>0.70343040000000001</v>
      </c>
      <c r="AI37">
        <v>16.92454</v>
      </c>
      <c r="AJ37" s="1">
        <v>3.8542799999999999E-3</v>
      </c>
      <c r="AK37">
        <v>3.8302839999999998</v>
      </c>
      <c r="AL37">
        <v>0.70343290000000003</v>
      </c>
      <c r="AM37">
        <v>16.972429999999999</v>
      </c>
      <c r="AN37" s="1">
        <v>3.13503E-3</v>
      </c>
      <c r="AO37">
        <v>3.1155919999999999</v>
      </c>
      <c r="AP37">
        <v>0.70343169999999999</v>
      </c>
      <c r="AQ37">
        <v>17.414010000000001</v>
      </c>
      <c r="AR37" s="1">
        <v>2.5513630000000001E-3</v>
      </c>
      <c r="AS37">
        <v>2.535612</v>
      </c>
      <c r="AT37">
        <v>0.70342789999999999</v>
      </c>
      <c r="AU37">
        <v>18.03444</v>
      </c>
      <c r="AV37" s="1">
        <v>2.0756339999999998E-3</v>
      </c>
      <c r="AW37">
        <v>2.0630630000000001</v>
      </c>
      <c r="AX37">
        <v>0.70342970000000005</v>
      </c>
      <c r="AY37">
        <v>18.382259999999999</v>
      </c>
      <c r="AZ37">
        <v>1.6883E-3</v>
      </c>
      <c r="BA37">
        <v>1.6780200000000001</v>
      </c>
      <c r="BB37">
        <v>0.7034186</v>
      </c>
      <c r="BC37">
        <v>18.334060000000001</v>
      </c>
      <c r="BD37" s="1">
        <v>1.374515E-3</v>
      </c>
      <c r="BE37">
        <v>1.366239</v>
      </c>
      <c r="BF37">
        <v>0.7033973</v>
      </c>
      <c r="BG37">
        <v>17.899149999999999</v>
      </c>
      <c r="BH37" s="1">
        <v>1.1200310000000001E-3</v>
      </c>
      <c r="BI37">
        <v>1.1133139999999999</v>
      </c>
      <c r="BJ37">
        <v>0.70338769999999995</v>
      </c>
      <c r="BK37">
        <v>17.30255</v>
      </c>
      <c r="BL37" s="1">
        <v>9.1371530000000005E-4</v>
      </c>
      <c r="BM37">
        <v>0.9082133</v>
      </c>
      <c r="BN37">
        <v>0.70338120000000004</v>
      </c>
      <c r="BO37">
        <v>16.891200000000001</v>
      </c>
      <c r="BP37" s="1">
        <v>7.462015E-4</v>
      </c>
      <c r="BQ37">
        <v>0.74167380000000005</v>
      </c>
      <c r="BR37">
        <v>0.70335110000000001</v>
      </c>
      <c r="BS37">
        <v>16.780159999999999</v>
      </c>
      <c r="BT37" s="1">
        <v>6.1005629999999998E-4</v>
      </c>
      <c r="BU37">
        <v>0.60637180000000002</v>
      </c>
      <c r="BV37">
        <v>0.70330789999999999</v>
      </c>
      <c r="BW37">
        <v>17.094760000000001</v>
      </c>
      <c r="BX37" s="1">
        <v>4.9824190000000005E-4</v>
      </c>
      <c r="BY37">
        <v>0.49535610000000002</v>
      </c>
      <c r="BZ37">
        <v>0.70324929999999997</v>
      </c>
      <c r="CA37">
        <v>17.628810000000001</v>
      </c>
      <c r="CB37" s="1">
        <v>4.0539470000000002E-4</v>
      </c>
      <c r="CC37">
        <v>0.40316039999999997</v>
      </c>
      <c r="CD37">
        <v>0.70317540000000001</v>
      </c>
      <c r="CE37">
        <v>18.01163</v>
      </c>
      <c r="CF37" s="1">
        <v>3.292592E-4</v>
      </c>
      <c r="CG37">
        <v>0.32748880000000002</v>
      </c>
      <c r="CH37">
        <v>0.70307489999999995</v>
      </c>
      <c r="CI37">
        <v>18.138190000000002</v>
      </c>
      <c r="CJ37" s="1">
        <v>2.6767380000000001E-4</v>
      </c>
      <c r="CK37">
        <v>0.26625599999999999</v>
      </c>
      <c r="CL37">
        <v>0.70299040000000002</v>
      </c>
      <c r="CM37">
        <v>17.81878</v>
      </c>
      <c r="CN37" s="1">
        <v>2.181176E-4</v>
      </c>
      <c r="CO37">
        <v>0.21696650000000001</v>
      </c>
      <c r="CP37">
        <v>0.70290169999999996</v>
      </c>
      <c r="CQ37">
        <v>17.360279999999999</v>
      </c>
      <c r="CR37" s="1">
        <v>1.782237E-4</v>
      </c>
      <c r="CS37">
        <v>0.17727770000000001</v>
      </c>
      <c r="CT37">
        <v>0.70280989999999999</v>
      </c>
      <c r="CU37">
        <v>16.932410000000001</v>
      </c>
      <c r="CV37" s="1">
        <v>1.460074E-4</v>
      </c>
      <c r="CW37">
        <v>0.14523810000000001</v>
      </c>
      <c r="CX37">
        <v>0.70273439999999998</v>
      </c>
      <c r="CY37">
        <v>16.897870000000001</v>
      </c>
      <c r="CZ37" s="1">
        <v>1.195452E-4</v>
      </c>
      <c r="DA37">
        <v>0.1189436</v>
      </c>
      <c r="DB37">
        <v>0.70264850000000001</v>
      </c>
      <c r="DC37">
        <v>17.418620000000001</v>
      </c>
      <c r="DD37" s="1">
        <v>9.8101450000000006E-5</v>
      </c>
      <c r="DE37" s="1">
        <v>9.7586709999999993E-2</v>
      </c>
      <c r="DF37">
        <v>0.70257179999999997</v>
      </c>
      <c r="DG37">
        <v>18.082909999999998</v>
      </c>
      <c r="DH37" s="1">
        <v>8.1124889999999999E-5</v>
      </c>
      <c r="DI37" s="1">
        <v>8.0683160000000004E-2</v>
      </c>
      <c r="DJ37">
        <v>0.70251490000000005</v>
      </c>
      <c r="DK37">
        <v>18.587070000000001</v>
      </c>
      <c r="DL37" s="1">
        <v>6.7513089999999995E-5</v>
      </c>
      <c r="DM37" s="1">
        <v>6.7133810000000002E-2</v>
      </c>
      <c r="DN37">
        <v>0.70243909999999998</v>
      </c>
      <c r="DO37">
        <v>18.642610000000001</v>
      </c>
      <c r="DP37" s="1">
        <v>5.6419119999999998E-5</v>
      </c>
      <c r="DQ37" s="1">
        <v>5.6096729999999997E-2</v>
      </c>
      <c r="DR37">
        <v>0.70236969999999999</v>
      </c>
      <c r="DS37">
        <v>18.140689999999999</v>
      </c>
      <c r="DT37" s="1">
        <v>4.7359360000000003E-5</v>
      </c>
      <c r="DU37" s="1">
        <v>4.7083529999999998E-2</v>
      </c>
      <c r="DV37">
        <v>0.70231849999999996</v>
      </c>
      <c r="DW37">
        <v>17.437100000000001</v>
      </c>
      <c r="DX37" s="1">
        <v>3.9916400000000003E-5</v>
      </c>
      <c r="DY37" s="1">
        <v>3.9679310000000002E-2</v>
      </c>
      <c r="DZ37">
        <v>0.70225839999999995</v>
      </c>
      <c r="EA37">
        <v>16.901520000000001</v>
      </c>
      <c r="EB37" s="1">
        <v>3.3753469999999999E-5</v>
      </c>
      <c r="EC37" s="1">
        <v>3.3553670000000001E-2</v>
      </c>
      <c r="ED37">
        <v>0.70220210000000005</v>
      </c>
      <c r="EE37">
        <v>16.86084</v>
      </c>
      <c r="EF37" s="1">
        <v>2.8641950000000001E-5</v>
      </c>
      <c r="EG37">
        <v>2.84681E-2</v>
      </c>
      <c r="EH37">
        <v>0.70216049999999997</v>
      </c>
      <c r="EI37">
        <v>17.297979999999999</v>
      </c>
      <c r="EJ37" s="1">
        <v>2.446078E-5</v>
      </c>
      <c r="EK37" s="1">
        <v>2.4301369999999999E-2</v>
      </c>
      <c r="EL37">
        <v>0.70215280000000002</v>
      </c>
      <c r="EM37">
        <v>17.996459999999999</v>
      </c>
      <c r="EN37" s="1">
        <v>2.1157820000000001E-5</v>
      </c>
      <c r="EO37" s="1">
        <v>2.100956E-2</v>
      </c>
      <c r="EP37">
        <v>0.70216400000000001</v>
      </c>
      <c r="EQ37">
        <v>18.59215</v>
      </c>
      <c r="ER37" s="1">
        <v>1.8464489999999998E-5</v>
      </c>
      <c r="ES37" s="1">
        <v>1.8328460000000001E-2</v>
      </c>
      <c r="ET37">
        <v>0.70214949999999998</v>
      </c>
      <c r="EU37">
        <v>18.73357</v>
      </c>
      <c r="EV37" s="1">
        <v>1.617475E-5</v>
      </c>
      <c r="EW37" s="1">
        <v>1.605432E-2</v>
      </c>
      <c r="EX37">
        <v>0.70216409999999996</v>
      </c>
      <c r="EY37">
        <v>18.25872</v>
      </c>
      <c r="EZ37" s="1">
        <v>1.420509E-5</v>
      </c>
      <c r="FA37" s="1">
        <v>1.409765E-2</v>
      </c>
      <c r="FB37">
        <v>0.7021522</v>
      </c>
      <c r="FC37">
        <v>17.510560000000002</v>
      </c>
      <c r="FD37" s="1">
        <v>1.248737E-5</v>
      </c>
      <c r="FE37" s="1">
        <v>1.239352E-2</v>
      </c>
      <c r="FF37">
        <v>0.70216020000000001</v>
      </c>
      <c r="FG37">
        <v>16.95336</v>
      </c>
      <c r="FH37" s="1">
        <v>1.0998560000000001E-5</v>
      </c>
      <c r="FI37" s="1">
        <v>1.091496E-2</v>
      </c>
      <c r="FJ37">
        <v>0.70216520000000004</v>
      </c>
      <c r="FK37">
        <v>16.890529999999998</v>
      </c>
      <c r="FL37" s="1">
        <v>9.6849299999999998E-6</v>
      </c>
      <c r="FM37" s="1">
        <v>9.6115160000000005E-3</v>
      </c>
      <c r="FN37">
        <v>0.70216270000000003</v>
      </c>
      <c r="FO37">
        <v>17.364070000000002</v>
      </c>
      <c r="FP37" s="1">
        <v>8.5362029999999996E-6</v>
      </c>
      <c r="FQ37" s="1">
        <v>8.4719530000000008E-3</v>
      </c>
      <c r="FR37">
        <v>0.70216290000000003</v>
      </c>
      <c r="FS37">
        <v>17.932300000000001</v>
      </c>
      <c r="FT37" s="1">
        <v>7.5153099999999997E-6</v>
      </c>
      <c r="FU37" s="1">
        <v>7.4591780000000003E-3</v>
      </c>
      <c r="FV37">
        <v>0.70216290000000003</v>
      </c>
      <c r="FW37">
        <v>18.219830000000002</v>
      </c>
      <c r="FX37" s="1">
        <v>6.6153400000000003E-6</v>
      </c>
      <c r="FY37" s="1">
        <v>6.5662940000000003E-3</v>
      </c>
      <c r="FZ37">
        <v>0.70215170000000005</v>
      </c>
      <c r="GA37">
        <v>18.093219999999999</v>
      </c>
      <c r="GB37" s="1">
        <v>5.8251350000000003E-6</v>
      </c>
      <c r="GC37" s="1">
        <v>5.7820529999999997E-3</v>
      </c>
      <c r="GD37">
        <v>0.70215269999999996</v>
      </c>
      <c r="GE37">
        <v>17.71415</v>
      </c>
      <c r="GF37" s="1">
        <v>5.131118E-6</v>
      </c>
      <c r="GG37" s="1">
        <v>5.0933849999999998E-3</v>
      </c>
      <c r="GH37">
        <v>0.70215170000000005</v>
      </c>
      <c r="GI37">
        <v>17.442699999999999</v>
      </c>
      <c r="GJ37" s="1">
        <v>4.5210049999999999E-6</v>
      </c>
      <c r="GK37" s="1">
        <v>4.4879580000000002E-3</v>
      </c>
      <c r="GL37">
        <v>0.70213579999999998</v>
      </c>
      <c r="GM37">
        <v>17.359100000000002</v>
      </c>
      <c r="GN37" s="1">
        <v>3.985531E-6</v>
      </c>
      <c r="GO37" s="1">
        <v>3.9563970000000004E-3</v>
      </c>
      <c r="GP37">
        <v>0.70213539999999997</v>
      </c>
      <c r="GQ37">
        <v>17.406860000000002</v>
      </c>
      <c r="GR37" s="1">
        <v>3.514854E-6</v>
      </c>
      <c r="GS37" s="1">
        <v>3.4893429999999998E-3</v>
      </c>
      <c r="GT37">
        <v>0.70212289999999999</v>
      </c>
      <c r="GU37">
        <v>17.391079999999999</v>
      </c>
      <c r="GV37" s="1">
        <v>3.0946520000000001E-6</v>
      </c>
      <c r="GW37" s="1">
        <v>3.0730570000000001E-3</v>
      </c>
      <c r="GX37">
        <v>0.70207399999999998</v>
      </c>
      <c r="GY37">
        <v>17.61139</v>
      </c>
      <c r="GZ37" s="1">
        <v>2.7098680000000001E-6</v>
      </c>
      <c r="HA37" s="1">
        <v>2.69191E-3</v>
      </c>
      <c r="HB37">
        <v>0.70205410000000001</v>
      </c>
      <c r="HC37">
        <v>18.068850000000001</v>
      </c>
      <c r="HD37" s="1">
        <v>2.3660439999999998E-6</v>
      </c>
      <c r="HE37" s="1">
        <v>2.3506069999999998E-3</v>
      </c>
      <c r="HF37">
        <v>0.7020073</v>
      </c>
      <c r="HG37">
        <v>18.525269999999999</v>
      </c>
      <c r="HH37" s="1">
        <v>2.0663110000000001E-6</v>
      </c>
      <c r="HI37" s="1">
        <v>2.0530420000000001E-3</v>
      </c>
      <c r="HJ37">
        <v>0.70196329999999996</v>
      </c>
      <c r="HK37">
        <v>18.368099999999998</v>
      </c>
      <c r="HL37" s="1">
        <v>1.8052309999999999E-6</v>
      </c>
      <c r="HM37" s="1">
        <v>1.793752E-3</v>
      </c>
      <c r="HN37">
        <v>0.7019261</v>
      </c>
      <c r="HO37">
        <v>17.74128</v>
      </c>
      <c r="HP37" s="1">
        <v>1.579253E-6</v>
      </c>
      <c r="HQ37" s="1">
        <v>1.5692939999999999E-3</v>
      </c>
      <c r="HR37">
        <v>0.70186939999999998</v>
      </c>
      <c r="HS37">
        <v>17.16797</v>
      </c>
      <c r="HT37" s="1">
        <v>1.383071E-6</v>
      </c>
      <c r="HU37" s="1">
        <v>1.374409E-3</v>
      </c>
      <c r="HV37">
        <v>0.70183649999999997</v>
      </c>
      <c r="HW37">
        <v>17.02599</v>
      </c>
      <c r="HX37" s="1">
        <v>1.21339E-6</v>
      </c>
      <c r="HY37" s="1">
        <v>1.2058240000000001E-3</v>
      </c>
      <c r="HZ37">
        <v>0.70177509999999999</v>
      </c>
      <c r="IA37">
        <v>17.345310000000001</v>
      </c>
      <c r="IB37" s="1">
        <v>1.0662019999999999E-6</v>
      </c>
      <c r="IC37" s="1">
        <v>1.0596189999999999E-3</v>
      </c>
      <c r="ID37">
        <v>0.70173079999999999</v>
      </c>
      <c r="IE37">
        <v>17.833639999999999</v>
      </c>
      <c r="IF37" s="1">
        <v>9.3596340000000002E-7</v>
      </c>
      <c r="IG37" s="1">
        <v>9.3033269999999999E-4</v>
      </c>
      <c r="IH37">
        <v>0.70167290000000004</v>
      </c>
      <c r="II37">
        <v>18.267659999999999</v>
      </c>
      <c r="IJ37" s="1">
        <v>8.2205529999999999E-7</v>
      </c>
      <c r="IK37" s="1">
        <v>8.1713930000000003E-4</v>
      </c>
      <c r="IL37">
        <v>0.70162930000000001</v>
      </c>
      <c r="IM37">
        <v>18.340530000000001</v>
      </c>
      <c r="IN37" s="1">
        <v>7.2296889999999995E-7</v>
      </c>
      <c r="IO37" s="1">
        <v>7.1867950000000002E-4</v>
      </c>
      <c r="IP37">
        <v>0.70156180000000001</v>
      </c>
      <c r="IQ37">
        <v>17.98366</v>
      </c>
      <c r="IR37" s="1">
        <v>6.3702499999999995E-7</v>
      </c>
      <c r="IS37" s="1">
        <v>6.3328509999999996E-4</v>
      </c>
      <c r="IT37">
        <v>0.70151949999999996</v>
      </c>
      <c r="IU37">
        <v>17.561350000000001</v>
      </c>
      <c r="IV37" s="1">
        <v>5.6226899999999999E-7</v>
      </c>
      <c r="IW37" s="1">
        <v>5.5893890000000002E-4</v>
      </c>
      <c r="IX37">
        <v>0.70145709999999994</v>
      </c>
      <c r="IY37">
        <v>17.24972</v>
      </c>
      <c r="IZ37" s="1">
        <v>4.9728639999999999E-7</v>
      </c>
      <c r="JA37" s="1">
        <v>4.943956E-4</v>
      </c>
      <c r="JB37">
        <v>0.70141640000000005</v>
      </c>
      <c r="JC37">
        <v>17.278199999999998</v>
      </c>
      <c r="JD37" s="1">
        <v>4.3982210000000002E-7</v>
      </c>
      <c r="JE37" s="1">
        <v>4.3730389999999998E-4</v>
      </c>
      <c r="JF37">
        <v>0.7013644</v>
      </c>
      <c r="JG37">
        <v>17.73359</v>
      </c>
      <c r="JH37" s="1">
        <v>3.9091660000000001E-7</v>
      </c>
      <c r="JI37" s="1">
        <v>3.885828E-4</v>
      </c>
      <c r="JJ37">
        <v>0.70134289999999999</v>
      </c>
      <c r="JK37">
        <v>18.31719</v>
      </c>
      <c r="JL37" s="1">
        <v>3.5000900000000002E-7</v>
      </c>
      <c r="JM37" s="1">
        <v>3.4781079999999999E-4</v>
      </c>
      <c r="JN37">
        <v>0.70130049999999999</v>
      </c>
      <c r="JO37">
        <v>18.677330000000001</v>
      </c>
      <c r="JP37" s="1">
        <v>3.150548E-7</v>
      </c>
      <c r="JQ37" s="1">
        <v>3.1305660000000002E-4</v>
      </c>
      <c r="JR37">
        <v>0.7012796</v>
      </c>
      <c r="JS37">
        <v>18.5549</v>
      </c>
      <c r="JT37" s="1">
        <v>2.8436700000000002E-7</v>
      </c>
      <c r="JU37" s="1">
        <v>2.825382E-4</v>
      </c>
      <c r="JV37">
        <v>0.70124500000000001</v>
      </c>
      <c r="JW37">
        <v>18.121099999999998</v>
      </c>
      <c r="JX37" s="1">
        <v>2.5695999999999999E-7</v>
      </c>
      <c r="JY37" s="1">
        <v>2.5531829999999998E-4</v>
      </c>
      <c r="JZ37">
        <v>0.70121670000000003</v>
      </c>
      <c r="KA37">
        <v>17.582039999999999</v>
      </c>
      <c r="KB37" s="1">
        <v>2.3293159999999999E-7</v>
      </c>
      <c r="KC37" s="1">
        <v>2.314238E-4</v>
      </c>
      <c r="KD37">
        <v>0.70118369999999997</v>
      </c>
      <c r="KE37">
        <v>17.27739</v>
      </c>
      <c r="KF37" s="1">
        <v>2.1141850000000001E-7</v>
      </c>
      <c r="KG37" s="1">
        <v>2.1004190000000001E-4</v>
      </c>
      <c r="KH37">
        <v>0.70115830000000001</v>
      </c>
      <c r="KI37">
        <v>17.25957</v>
      </c>
      <c r="KJ37" s="1">
        <v>1.9219589999999999E-7</v>
      </c>
      <c r="KK37" s="1">
        <v>1.909554E-4</v>
      </c>
      <c r="KL37">
        <v>0.70112540000000001</v>
      </c>
      <c r="KM37">
        <v>17.697780000000002</v>
      </c>
      <c r="KN37" s="1">
        <v>1.746854E-7</v>
      </c>
      <c r="KO37" s="1">
        <v>1.7357550000000001E-4</v>
      </c>
      <c r="KP37">
        <v>0.70109239999999995</v>
      </c>
      <c r="KQ37">
        <v>18.271280000000001</v>
      </c>
      <c r="KR37" s="1">
        <v>1.587921E-7</v>
      </c>
      <c r="KS37">
        <v>1.5779999999999999E-4</v>
      </c>
      <c r="KT37">
        <v>0.70105700000000004</v>
      </c>
      <c r="KU37">
        <v>18.750240000000002</v>
      </c>
      <c r="KV37" s="1">
        <v>1.442119E-7</v>
      </c>
      <c r="KW37" s="1">
        <v>1.4331620000000001E-4</v>
      </c>
      <c r="KX37">
        <v>0.70101760000000002</v>
      </c>
      <c r="KY37">
        <v>18.808979999999998</v>
      </c>
      <c r="KZ37" s="1">
        <v>1.311653E-7</v>
      </c>
      <c r="LA37" s="1">
        <v>1.303563E-4</v>
      </c>
      <c r="LB37">
        <v>0.7009782</v>
      </c>
      <c r="LC37">
        <v>18.405819999999999</v>
      </c>
      <c r="LD37" s="1">
        <v>1.1941769999999999E-7</v>
      </c>
      <c r="LE37" s="1">
        <v>1.186805E-4</v>
      </c>
      <c r="LF37">
        <v>0.70093930000000004</v>
      </c>
      <c r="LG37">
        <v>17.801469999999998</v>
      </c>
      <c r="LH37" s="1">
        <v>1.088799E-7</v>
      </c>
      <c r="LI37" s="1">
        <v>1.082077E-4</v>
      </c>
      <c r="LJ37">
        <v>0.70090790000000003</v>
      </c>
      <c r="LK37">
        <v>17.329979999999999</v>
      </c>
      <c r="LL37" s="1">
        <v>9.9291129999999994E-8</v>
      </c>
      <c r="LM37" s="1">
        <v>9.8682549999999999E-5</v>
      </c>
      <c r="LN37">
        <v>0.70087889999999997</v>
      </c>
      <c r="LO37">
        <v>17.282050000000002</v>
      </c>
      <c r="LP37" s="1">
        <v>9.068344E-8</v>
      </c>
      <c r="LQ37" s="1">
        <v>9.0128489999999995E-5</v>
      </c>
      <c r="LR37">
        <v>0.70084109999999999</v>
      </c>
      <c r="LS37">
        <v>17.86788</v>
      </c>
      <c r="LT37" s="1">
        <v>8.3023810000000002E-8</v>
      </c>
      <c r="LU37" s="1">
        <v>8.2492530000000006E-5</v>
      </c>
      <c r="LV37">
        <v>0.70083059999999997</v>
      </c>
      <c r="LW37">
        <v>18.613530000000001</v>
      </c>
      <c r="LX37" s="1">
        <v>7.6769599999999997E-8</v>
      </c>
      <c r="LY37" s="1">
        <v>7.625373E-5</v>
      </c>
      <c r="LZ37">
        <v>0.70079639999999999</v>
      </c>
      <c r="MA37">
        <v>19.12734</v>
      </c>
      <c r="MB37" s="1">
        <v>7.1261500000000006E-8</v>
      </c>
      <c r="MC37" s="1">
        <v>7.0771580000000004E-5</v>
      </c>
      <c r="MD37">
        <v>0.70078620000000003</v>
      </c>
      <c r="ME37">
        <v>19.16459</v>
      </c>
      <c r="MF37" s="1">
        <v>6.6157749999999996E-8</v>
      </c>
      <c r="MG37" s="1">
        <v>6.5707379999999999E-5</v>
      </c>
      <c r="MH37">
        <v>0.70076320000000003</v>
      </c>
      <c r="MI37">
        <v>18.72139</v>
      </c>
      <c r="MJ37" s="1">
        <v>6.1482280000000004E-8</v>
      </c>
      <c r="MK37" s="1">
        <v>6.1066119999999996E-5</v>
      </c>
      <c r="ML37">
        <v>0.70075489999999996</v>
      </c>
      <c r="MM37">
        <v>18.110140000000001</v>
      </c>
      <c r="MN37" s="1">
        <v>5.7280469999999998E-8</v>
      </c>
      <c r="MO37" s="1">
        <v>5.68874E-5</v>
      </c>
      <c r="MP37">
        <v>0.70072480000000004</v>
      </c>
      <c r="MQ37">
        <v>17.572990000000001</v>
      </c>
      <c r="MR37" s="1">
        <v>5.3426639999999997E-8</v>
      </c>
      <c r="MS37" s="1">
        <v>5.3056200000000002E-5</v>
      </c>
      <c r="MT37">
        <v>0.70069840000000005</v>
      </c>
      <c r="MU37">
        <v>17.399989999999999</v>
      </c>
      <c r="MV37" s="1">
        <v>4.9833730000000001E-8</v>
      </c>
      <c r="MW37" s="1">
        <v>4.9489810000000002E-5</v>
      </c>
      <c r="MX37">
        <v>0.70068929999999996</v>
      </c>
      <c r="MY37">
        <v>17.405249999999999</v>
      </c>
      <c r="MZ37" s="1">
        <v>4.6529059999999999E-8</v>
      </c>
      <c r="NA37" s="1">
        <v>4.6208080000000001E-5</v>
      </c>
      <c r="NB37">
        <v>0.70065980000000005</v>
      </c>
      <c r="NC37">
        <v>17.687069999999999</v>
      </c>
      <c r="ND37" s="1">
        <v>4.3379210000000002E-8</v>
      </c>
      <c r="NE37" s="1">
        <v>4.3087999999999998E-5</v>
      </c>
      <c r="NF37">
        <v>0.7006445</v>
      </c>
      <c r="NG37">
        <v>18.214130000000001</v>
      </c>
      <c r="NH37" s="1">
        <v>4.0428930000000002E-8</v>
      </c>
      <c r="NI37" s="1">
        <v>4.0155569999999997E-5</v>
      </c>
      <c r="NJ37">
        <v>0.70061249999999997</v>
      </c>
      <c r="NK37">
        <v>18.406649999999999</v>
      </c>
      <c r="NL37" s="1">
        <v>3.7708479999999997E-8</v>
      </c>
      <c r="NM37" s="1">
        <v>3.7457550000000002E-5</v>
      </c>
      <c r="NN37">
        <v>0.70059389999999999</v>
      </c>
      <c r="NO37">
        <v>18.09141</v>
      </c>
      <c r="NP37" s="1">
        <v>3.5210310000000002E-8</v>
      </c>
      <c r="NQ37" s="1">
        <v>3.4973669999999998E-5</v>
      </c>
      <c r="NR37">
        <v>0.70057639999999999</v>
      </c>
      <c r="NS37">
        <v>17.634699999999999</v>
      </c>
      <c r="NT37" s="1">
        <v>3.2901450000000002E-8</v>
      </c>
      <c r="NU37" s="1">
        <v>3.2680150000000003E-5</v>
      </c>
      <c r="NV37">
        <v>0.70056079999999998</v>
      </c>
      <c r="NW37">
        <v>17.405650000000001</v>
      </c>
      <c r="NX37" s="1">
        <v>3.0740500000000003E-8</v>
      </c>
      <c r="NY37" s="1">
        <v>3.053444E-5</v>
      </c>
      <c r="NZ37">
        <v>0.70053460000000001</v>
      </c>
      <c r="OA37">
        <v>17.351590000000002</v>
      </c>
      <c r="OB37" s="1">
        <v>2.873302E-8</v>
      </c>
      <c r="OC37" s="1">
        <v>2.853994E-5</v>
      </c>
      <c r="OD37">
        <v>0.70051359999999996</v>
      </c>
      <c r="OE37">
        <v>17.706</v>
      </c>
      <c r="OF37" s="1">
        <v>2.6894309999999999E-8</v>
      </c>
      <c r="OG37" s="1">
        <v>2.6713229999999999E-5</v>
      </c>
      <c r="OH37">
        <v>0.7004821</v>
      </c>
      <c r="OI37">
        <v>18.295190000000002</v>
      </c>
      <c r="OJ37" s="1">
        <v>2.515741E-8</v>
      </c>
      <c r="OK37" s="1">
        <v>2.4988059999999999E-5</v>
      </c>
    </row>
    <row r="38" spans="1:401" x14ac:dyDescent="0.35">
      <c r="A38">
        <v>41</v>
      </c>
      <c r="B38" t="s">
        <v>4</v>
      </c>
      <c r="C38" t="s">
        <v>24</v>
      </c>
      <c r="D38" t="s">
        <v>43</v>
      </c>
      <c r="E38">
        <v>714.60360000000003</v>
      </c>
      <c r="F38">
        <v>0.81298199999999998</v>
      </c>
      <c r="G38">
        <v>17.042590000000001</v>
      </c>
      <c r="H38">
        <v>115.3897</v>
      </c>
      <c r="I38">
        <v>96395.43</v>
      </c>
      <c r="J38">
        <v>0.81291760000000002</v>
      </c>
      <c r="K38">
        <v>16.999790000000001</v>
      </c>
      <c r="L38">
        <v>6.722245</v>
      </c>
      <c r="M38">
        <v>7237.902</v>
      </c>
      <c r="N38">
        <v>0.81289579999999995</v>
      </c>
      <c r="O38">
        <v>16.991579999999999</v>
      </c>
      <c r="P38" s="1">
        <v>4.721943E-2</v>
      </c>
      <c r="Q38">
        <v>53.539810000000003</v>
      </c>
      <c r="R38">
        <v>0.81288590000000005</v>
      </c>
      <c r="S38">
        <v>16.979230000000001</v>
      </c>
      <c r="T38" s="1">
        <v>9.2527749999999995E-3</v>
      </c>
      <c r="U38">
        <v>7.8497310000000002</v>
      </c>
      <c r="V38">
        <v>0.81288539999999998</v>
      </c>
      <c r="W38">
        <v>17.04964</v>
      </c>
      <c r="X38" s="1">
        <v>7.3977280000000001E-3</v>
      </c>
      <c r="Y38">
        <v>6.2465200000000003</v>
      </c>
      <c r="Z38">
        <v>0.81289960000000006</v>
      </c>
      <c r="AA38">
        <v>17.059830000000002</v>
      </c>
      <c r="AB38" s="1">
        <v>5.9823879999999999E-3</v>
      </c>
      <c r="AC38">
        <v>5.0509729999999999</v>
      </c>
      <c r="AD38">
        <v>0.81290459999999998</v>
      </c>
      <c r="AE38">
        <v>17.014970000000002</v>
      </c>
      <c r="AF38" s="1">
        <v>4.848382E-3</v>
      </c>
      <c r="AG38">
        <v>4.0932740000000001</v>
      </c>
      <c r="AH38">
        <v>0.81292149999999996</v>
      </c>
      <c r="AI38">
        <v>16.94331</v>
      </c>
      <c r="AJ38" s="1">
        <v>3.938202E-3</v>
      </c>
      <c r="AK38">
        <v>3.3246250000000002</v>
      </c>
      <c r="AL38">
        <v>0.81293499999999996</v>
      </c>
      <c r="AM38">
        <v>16.984030000000001</v>
      </c>
      <c r="AN38" s="1">
        <v>3.2030499999999998E-3</v>
      </c>
      <c r="AO38">
        <v>2.704072</v>
      </c>
      <c r="AP38">
        <v>0.81294630000000001</v>
      </c>
      <c r="AQ38">
        <v>17.42765</v>
      </c>
      <c r="AR38" s="1">
        <v>2.6066800000000001E-3</v>
      </c>
      <c r="AS38">
        <v>2.2006410000000001</v>
      </c>
      <c r="AT38">
        <v>0.81293669999999996</v>
      </c>
      <c r="AU38">
        <v>18.045760000000001</v>
      </c>
      <c r="AV38" s="1">
        <v>2.120855E-3</v>
      </c>
      <c r="AW38">
        <v>1.7906839999999999</v>
      </c>
      <c r="AX38">
        <v>0.81292799999999998</v>
      </c>
      <c r="AY38">
        <v>18.423300000000001</v>
      </c>
      <c r="AZ38" s="1">
        <v>1.7248809999999999E-3</v>
      </c>
      <c r="BA38">
        <v>1.456342</v>
      </c>
      <c r="BB38">
        <v>0.81291159999999996</v>
      </c>
      <c r="BC38">
        <v>18.403949999999998</v>
      </c>
      <c r="BD38" s="1">
        <v>1.404195E-3</v>
      </c>
      <c r="BE38">
        <v>1.1856500000000001</v>
      </c>
      <c r="BF38">
        <v>0.81289160000000005</v>
      </c>
      <c r="BG38">
        <v>17.96454</v>
      </c>
      <c r="BH38" s="1">
        <v>1.1441170000000001E-3</v>
      </c>
      <c r="BI38">
        <v>0.96607259999999995</v>
      </c>
      <c r="BJ38">
        <v>0.81287739999999997</v>
      </c>
      <c r="BK38">
        <v>17.364159999999998</v>
      </c>
      <c r="BL38" s="1">
        <v>9.3323150000000003E-4</v>
      </c>
      <c r="BM38">
        <v>0.78799160000000001</v>
      </c>
      <c r="BN38">
        <v>0.81285859999999999</v>
      </c>
      <c r="BO38">
        <v>16.92859</v>
      </c>
      <c r="BP38" s="1">
        <v>7.6205740000000004E-4</v>
      </c>
      <c r="BQ38">
        <v>0.64343510000000004</v>
      </c>
      <c r="BR38">
        <v>0.81283550000000004</v>
      </c>
      <c r="BS38">
        <v>16.788350000000001</v>
      </c>
      <c r="BT38" s="1">
        <v>6.229416E-4</v>
      </c>
      <c r="BU38">
        <v>0.52598480000000003</v>
      </c>
      <c r="BV38">
        <v>0.81279159999999995</v>
      </c>
      <c r="BW38">
        <v>17.099969999999999</v>
      </c>
      <c r="BX38" s="1">
        <v>5.0894700000000005E-4</v>
      </c>
      <c r="BY38">
        <v>0.42982300000000001</v>
      </c>
      <c r="BZ38">
        <v>0.81271450000000001</v>
      </c>
      <c r="CA38">
        <v>17.6312</v>
      </c>
      <c r="CB38" s="1">
        <v>4.1422799999999999E-4</v>
      </c>
      <c r="CC38">
        <v>0.34993000000000002</v>
      </c>
      <c r="CD38">
        <v>0.81262710000000005</v>
      </c>
      <c r="CE38">
        <v>18.036850000000001</v>
      </c>
      <c r="CF38" s="1">
        <v>3.3646449999999998E-4</v>
      </c>
      <c r="CG38">
        <v>0.2842807</v>
      </c>
      <c r="CH38">
        <v>0.81251119999999999</v>
      </c>
      <c r="CI38">
        <v>18.18824</v>
      </c>
      <c r="CJ38" s="1">
        <v>2.7347599999999998E-4</v>
      </c>
      <c r="CK38">
        <v>0.23108290000000001</v>
      </c>
      <c r="CL38">
        <v>0.81241649999999999</v>
      </c>
      <c r="CM38">
        <v>17.875969999999999</v>
      </c>
      <c r="CN38" s="1">
        <v>2.2280020000000001E-4</v>
      </c>
      <c r="CO38">
        <v>0.18826709999999999</v>
      </c>
      <c r="CP38">
        <v>0.81230449999999998</v>
      </c>
      <c r="CQ38">
        <v>17.411729999999999</v>
      </c>
      <c r="CR38" s="1">
        <v>1.819856E-4</v>
      </c>
      <c r="CS38">
        <v>0.15377389999999999</v>
      </c>
      <c r="CT38">
        <v>0.81220630000000005</v>
      </c>
      <c r="CU38">
        <v>16.972770000000001</v>
      </c>
      <c r="CV38" s="1">
        <v>1.490548E-4</v>
      </c>
      <c r="CW38">
        <v>0.12595339999999999</v>
      </c>
      <c r="CX38">
        <v>0.81210320000000003</v>
      </c>
      <c r="CY38">
        <v>16.90577</v>
      </c>
      <c r="CZ38" s="1">
        <v>1.220701E-4</v>
      </c>
      <c r="DA38">
        <v>0.10317519999999999</v>
      </c>
      <c r="DB38">
        <v>0.81200159999999999</v>
      </c>
      <c r="DC38">
        <v>17.423670000000001</v>
      </c>
      <c r="DD38" s="1">
        <v>1.001044E-4</v>
      </c>
      <c r="DE38" s="1">
        <v>8.4596370000000004E-2</v>
      </c>
      <c r="DF38">
        <v>0.81192070000000005</v>
      </c>
      <c r="DG38">
        <v>18.088730000000002</v>
      </c>
      <c r="DH38" s="1">
        <v>8.2722870000000005E-5</v>
      </c>
      <c r="DI38" s="1">
        <v>6.9893810000000001E-2</v>
      </c>
      <c r="DJ38">
        <v>0.81184290000000003</v>
      </c>
      <c r="DK38">
        <v>18.627669999999998</v>
      </c>
      <c r="DL38" s="1">
        <v>6.8803660000000004E-5</v>
      </c>
      <c r="DM38" s="1">
        <v>5.8122519999999997E-2</v>
      </c>
      <c r="DN38">
        <v>0.81175209999999998</v>
      </c>
      <c r="DO38">
        <v>18.70992</v>
      </c>
      <c r="DP38" s="1">
        <v>5.7472190000000001E-5</v>
      </c>
      <c r="DQ38" s="1">
        <v>4.854638E-2</v>
      </c>
      <c r="DR38">
        <v>0.81167279999999997</v>
      </c>
      <c r="DS38">
        <v>18.215409999999999</v>
      </c>
      <c r="DT38" s="1">
        <v>4.8223499999999997E-5</v>
      </c>
      <c r="DU38" s="1">
        <v>4.0729050000000003E-2</v>
      </c>
      <c r="DV38">
        <v>0.81160639999999995</v>
      </c>
      <c r="DW38">
        <v>17.51033</v>
      </c>
      <c r="DX38" s="1">
        <v>4.0625140000000001E-5</v>
      </c>
      <c r="DY38" s="1">
        <v>3.430822E-2</v>
      </c>
      <c r="DZ38">
        <v>0.81152190000000002</v>
      </c>
      <c r="EA38">
        <v>16.941490000000002</v>
      </c>
      <c r="EB38" s="1">
        <v>3.4345409999999999E-5</v>
      </c>
      <c r="EC38" s="1">
        <v>2.9005590000000001E-2</v>
      </c>
      <c r="ED38">
        <v>0.81145860000000003</v>
      </c>
      <c r="EE38">
        <v>16.866710000000001</v>
      </c>
      <c r="EF38" s="1">
        <v>2.913023E-5</v>
      </c>
      <c r="EG38" s="1">
        <v>2.4597870000000001E-2</v>
      </c>
      <c r="EH38">
        <v>0.81142040000000004</v>
      </c>
      <c r="EI38">
        <v>17.300170000000001</v>
      </c>
      <c r="EJ38" s="1">
        <v>2.48511E-5</v>
      </c>
      <c r="EK38" s="1">
        <v>2.0976660000000001E-2</v>
      </c>
      <c r="EL38">
        <v>0.8114055</v>
      </c>
      <c r="EM38">
        <v>18.00028</v>
      </c>
      <c r="EN38" s="1">
        <v>2.147103E-5</v>
      </c>
      <c r="EO38" s="1">
        <v>1.8114519999999999E-2</v>
      </c>
      <c r="EP38">
        <v>0.81138670000000002</v>
      </c>
      <c r="EQ38">
        <v>18.622160000000001</v>
      </c>
      <c r="ER38" s="1">
        <v>1.87229E-5</v>
      </c>
      <c r="ES38" s="1">
        <v>1.5790189999999999E-2</v>
      </c>
      <c r="ET38">
        <v>0.81139760000000005</v>
      </c>
      <c r="EU38">
        <v>18.798359999999999</v>
      </c>
      <c r="EV38" s="1">
        <v>1.6397199999999999E-5</v>
      </c>
      <c r="EW38" s="1">
        <v>1.382745E-2</v>
      </c>
      <c r="EX38">
        <v>0.81140040000000002</v>
      </c>
      <c r="EY38">
        <v>18.335290000000001</v>
      </c>
      <c r="EZ38" s="1">
        <v>1.4396240000000001E-5</v>
      </c>
      <c r="FA38" s="1">
        <v>1.213886E-2</v>
      </c>
      <c r="FB38">
        <v>0.81139530000000004</v>
      </c>
      <c r="FC38">
        <v>17.5853</v>
      </c>
      <c r="FD38" s="1">
        <v>1.2655379999999999E-5</v>
      </c>
      <c r="FE38" s="1">
        <v>1.0671389999999999E-2</v>
      </c>
      <c r="FF38">
        <v>0.81140970000000001</v>
      </c>
      <c r="FG38">
        <v>16.997019999999999</v>
      </c>
      <c r="FH38" s="1">
        <v>1.1144809999999999E-5</v>
      </c>
      <c r="FI38" s="1">
        <v>9.3965699999999999E-3</v>
      </c>
      <c r="FJ38">
        <v>0.81140299999999999</v>
      </c>
      <c r="FK38">
        <v>16.895320000000002</v>
      </c>
      <c r="FL38" s="1">
        <v>9.812912E-6</v>
      </c>
      <c r="FM38" s="1">
        <v>8.2740409999999993E-3</v>
      </c>
      <c r="FN38">
        <v>0.81141540000000001</v>
      </c>
      <c r="FO38">
        <v>17.364100000000001</v>
      </c>
      <c r="FP38" s="1">
        <v>8.6492789999999996E-6</v>
      </c>
      <c r="FQ38" s="1">
        <v>7.2931050000000002E-3</v>
      </c>
      <c r="FR38">
        <v>0.81140290000000004</v>
      </c>
      <c r="FS38">
        <v>17.936489999999999</v>
      </c>
      <c r="FT38" s="1">
        <v>7.6154479999999996E-6</v>
      </c>
      <c r="FU38" s="1">
        <v>6.4218269999999997E-3</v>
      </c>
      <c r="FV38">
        <v>0.81140140000000005</v>
      </c>
      <c r="FW38">
        <v>18.25142</v>
      </c>
      <c r="FX38" s="1">
        <v>6.7034640000000001E-6</v>
      </c>
      <c r="FY38" s="1">
        <v>5.6531100000000003E-3</v>
      </c>
      <c r="FZ38">
        <v>0.81140179999999995</v>
      </c>
      <c r="GA38">
        <v>18.154229999999998</v>
      </c>
      <c r="GB38" s="1">
        <v>5.9024280000000004E-6</v>
      </c>
      <c r="GC38" s="1">
        <v>4.9776209999999998E-3</v>
      </c>
      <c r="GD38">
        <v>0.811392</v>
      </c>
      <c r="GE38">
        <v>17.761749999999999</v>
      </c>
      <c r="GF38" s="1">
        <v>5.1991510000000003E-6</v>
      </c>
      <c r="GG38" s="1">
        <v>4.3847570000000004E-3</v>
      </c>
      <c r="GH38">
        <v>0.81138580000000005</v>
      </c>
      <c r="GI38">
        <v>17.488689999999998</v>
      </c>
      <c r="GJ38" s="1">
        <v>4.5808549999999999E-6</v>
      </c>
      <c r="GK38" s="1">
        <v>3.8635010000000001E-3</v>
      </c>
      <c r="GL38">
        <v>0.81138350000000004</v>
      </c>
      <c r="GM38">
        <v>17.380590000000002</v>
      </c>
      <c r="GN38" s="1">
        <v>4.0379750000000001E-6</v>
      </c>
      <c r="GO38" s="1">
        <v>3.4055880000000002E-3</v>
      </c>
      <c r="GP38">
        <v>0.81136980000000003</v>
      </c>
      <c r="GQ38">
        <v>17.424880000000002</v>
      </c>
      <c r="GR38" s="1">
        <v>3.5610049999999998E-6</v>
      </c>
      <c r="GS38" s="1">
        <v>3.0034789999999999E-3</v>
      </c>
      <c r="GT38">
        <v>0.81135100000000004</v>
      </c>
      <c r="GU38">
        <v>17.412389999999998</v>
      </c>
      <c r="GV38" s="1">
        <v>3.1366449999999999E-6</v>
      </c>
      <c r="GW38" s="1">
        <v>2.6462170000000002E-3</v>
      </c>
      <c r="GX38">
        <v>0.81131410000000004</v>
      </c>
      <c r="GY38">
        <v>17.63391</v>
      </c>
      <c r="GZ38" s="1">
        <v>2.7479890000000001E-6</v>
      </c>
      <c r="HA38" s="1">
        <v>2.3191359999999999E-3</v>
      </c>
      <c r="HB38">
        <v>0.81126339999999997</v>
      </c>
      <c r="HC38">
        <v>18.085090000000001</v>
      </c>
      <c r="HD38" s="1">
        <v>2.3995850000000001E-6</v>
      </c>
      <c r="HE38" s="1">
        <v>2.0254029999999998E-3</v>
      </c>
      <c r="HF38">
        <v>0.81122539999999999</v>
      </c>
      <c r="HG38">
        <v>18.556190000000001</v>
      </c>
      <c r="HH38" s="1">
        <v>2.0956150000000001E-6</v>
      </c>
      <c r="HI38" s="1">
        <v>1.7689890000000001E-3</v>
      </c>
      <c r="HJ38">
        <v>0.81116060000000001</v>
      </c>
      <c r="HK38">
        <v>18.428709999999999</v>
      </c>
      <c r="HL38" s="1">
        <v>1.8306150000000001E-6</v>
      </c>
      <c r="HM38" s="1">
        <v>1.545418E-3</v>
      </c>
      <c r="HN38">
        <v>0.81111820000000001</v>
      </c>
      <c r="HO38">
        <v>17.810739999999999</v>
      </c>
      <c r="HP38" s="1">
        <v>1.601337E-6</v>
      </c>
      <c r="HQ38" s="1">
        <v>1.3519199999999999E-3</v>
      </c>
      <c r="HR38">
        <v>0.81106239999999996</v>
      </c>
      <c r="HS38">
        <v>17.22025</v>
      </c>
      <c r="HT38" s="1">
        <v>1.4021460000000001E-6</v>
      </c>
      <c r="HU38" s="1">
        <v>1.183805E-3</v>
      </c>
      <c r="HV38">
        <v>0.81102479999999999</v>
      </c>
      <c r="HW38">
        <v>17.03453</v>
      </c>
      <c r="HX38" s="1">
        <v>1.2299470000000001E-6</v>
      </c>
      <c r="HY38" s="1">
        <v>1.038452E-3</v>
      </c>
      <c r="HZ38">
        <v>0.81095569999999995</v>
      </c>
      <c r="IA38">
        <v>17.349920000000001</v>
      </c>
      <c r="IB38" s="1">
        <v>1.080628E-6</v>
      </c>
      <c r="IC38" s="1">
        <v>9.1242809999999999E-4</v>
      </c>
      <c r="ID38">
        <v>0.81090779999999996</v>
      </c>
      <c r="IE38">
        <v>17.838730000000002</v>
      </c>
      <c r="IF38" s="1">
        <v>9.4875549999999996E-7</v>
      </c>
      <c r="IG38" s="1">
        <v>8.0120980000000005E-4</v>
      </c>
      <c r="IH38">
        <v>0.81083159999999999</v>
      </c>
      <c r="II38">
        <v>18.290579999999999</v>
      </c>
      <c r="IJ38" s="1">
        <v>8.3313769999999998E-7</v>
      </c>
      <c r="IK38" s="1">
        <v>7.0360759999999996E-4</v>
      </c>
      <c r="IL38">
        <v>0.81077440000000001</v>
      </c>
      <c r="IM38">
        <v>18.39106</v>
      </c>
      <c r="IN38" s="1">
        <v>7.3259920000000004E-7</v>
      </c>
      <c r="IO38" s="1">
        <v>6.1873929999999998E-4</v>
      </c>
      <c r="IP38">
        <v>0.81070370000000003</v>
      </c>
      <c r="IQ38">
        <v>18.041589999999999</v>
      </c>
      <c r="IR38" s="1">
        <v>6.4543200000000003E-7</v>
      </c>
      <c r="IS38" s="1">
        <v>5.4514790000000004E-4</v>
      </c>
      <c r="IT38">
        <v>0.81064389999999997</v>
      </c>
      <c r="IU38">
        <v>17.613779999999998</v>
      </c>
      <c r="IV38" s="1">
        <v>5.6952929999999999E-7</v>
      </c>
      <c r="IW38" s="1">
        <v>4.8102520000000001E-4</v>
      </c>
      <c r="IX38">
        <v>0.81056950000000005</v>
      </c>
      <c r="IY38">
        <v>17.28387</v>
      </c>
      <c r="IZ38" s="1">
        <v>5.0366290000000004E-7</v>
      </c>
      <c r="JA38" s="1">
        <v>4.254347E-4</v>
      </c>
      <c r="JB38">
        <v>0.81051870000000004</v>
      </c>
      <c r="JC38">
        <v>17.288209999999999</v>
      </c>
      <c r="JD38" s="1">
        <v>4.4543430000000002E-7</v>
      </c>
      <c r="JE38" s="1">
        <v>3.7629459999999999E-4</v>
      </c>
      <c r="JF38">
        <v>0.81045690000000004</v>
      </c>
      <c r="JG38">
        <v>17.74719</v>
      </c>
      <c r="JH38" s="1">
        <v>3.9562549999999998E-7</v>
      </c>
      <c r="JI38" s="1">
        <v>3.3414259999999999E-4</v>
      </c>
      <c r="JJ38">
        <v>0.8104171</v>
      </c>
      <c r="JK38">
        <v>18.32762</v>
      </c>
      <c r="JL38" s="1">
        <v>3.5394569999999998E-7</v>
      </c>
      <c r="JM38" s="1">
        <v>2.9885300000000002E-4</v>
      </c>
      <c r="JN38">
        <v>0.81038010000000005</v>
      </c>
      <c r="JO38">
        <v>18.71941</v>
      </c>
      <c r="JP38" s="1">
        <v>3.1847680000000002E-7</v>
      </c>
      <c r="JQ38" s="1">
        <v>2.6887960000000001E-4</v>
      </c>
      <c r="JR38">
        <v>0.81034490000000003</v>
      </c>
      <c r="JS38">
        <v>18.62275</v>
      </c>
      <c r="JT38" s="1">
        <v>2.8737709999999999E-7</v>
      </c>
      <c r="JU38" s="1">
        <v>2.4260269999999999E-4</v>
      </c>
      <c r="JV38">
        <v>0.810311</v>
      </c>
      <c r="JW38">
        <v>18.188859999999998</v>
      </c>
      <c r="JX38" s="1">
        <v>2.5965220000000001E-7</v>
      </c>
      <c r="JY38" s="1">
        <v>2.192106E-4</v>
      </c>
      <c r="JZ38">
        <v>0.81026710000000002</v>
      </c>
      <c r="KA38">
        <v>17.638439999999999</v>
      </c>
      <c r="KB38" s="1">
        <v>2.353026E-7</v>
      </c>
      <c r="KC38" s="1">
        <v>1.9863349999999999E-4</v>
      </c>
      <c r="KD38">
        <v>0.81022810000000001</v>
      </c>
      <c r="KE38">
        <v>17.311509999999998</v>
      </c>
      <c r="KF38" s="1">
        <v>2.1352E-7</v>
      </c>
      <c r="KG38" s="1">
        <v>1.802424E-4</v>
      </c>
      <c r="KH38">
        <v>0.81019850000000004</v>
      </c>
      <c r="KI38">
        <v>17.27009</v>
      </c>
      <c r="KJ38" s="1">
        <v>1.940989E-7</v>
      </c>
      <c r="KK38" s="1">
        <v>1.6385680000000001E-4</v>
      </c>
      <c r="KL38">
        <v>0.81016140000000003</v>
      </c>
      <c r="KM38">
        <v>17.70908</v>
      </c>
      <c r="KN38" s="1">
        <v>1.764208E-7</v>
      </c>
      <c r="KO38" s="1">
        <v>1.4894830000000001E-4</v>
      </c>
      <c r="KP38">
        <v>0.81012139999999999</v>
      </c>
      <c r="KQ38">
        <v>18.28088</v>
      </c>
      <c r="KR38" s="1">
        <v>1.603889E-7</v>
      </c>
      <c r="KS38" s="1">
        <v>1.3542339999999999E-4</v>
      </c>
      <c r="KT38">
        <v>0.81008230000000003</v>
      </c>
      <c r="KU38">
        <v>18.788350000000001</v>
      </c>
      <c r="KV38" s="1">
        <v>1.4564970000000001E-7</v>
      </c>
      <c r="KW38" s="1">
        <v>1.2298650000000001E-4</v>
      </c>
      <c r="KX38">
        <v>0.81003899999999995</v>
      </c>
      <c r="KY38">
        <v>18.873899999999999</v>
      </c>
      <c r="KZ38" s="1">
        <v>1.3246610000000001E-7</v>
      </c>
      <c r="LA38" s="1">
        <v>1.1185850000000001E-4</v>
      </c>
      <c r="LB38">
        <v>0.80999140000000003</v>
      </c>
      <c r="LC38">
        <v>18.477979999999999</v>
      </c>
      <c r="LD38" s="1">
        <v>1.205822E-7</v>
      </c>
      <c r="LE38" s="1">
        <v>1.018229E-4</v>
      </c>
      <c r="LF38">
        <v>0.80994080000000002</v>
      </c>
      <c r="LG38">
        <v>17.870010000000001</v>
      </c>
      <c r="LH38" s="1">
        <v>1.099243E-7</v>
      </c>
      <c r="LI38" s="1">
        <v>9.2822909999999996E-5</v>
      </c>
      <c r="LJ38">
        <v>0.8099094</v>
      </c>
      <c r="LK38">
        <v>17.374849999999999</v>
      </c>
      <c r="LL38" s="1">
        <v>1.002417E-7</v>
      </c>
      <c r="LM38" s="1">
        <v>8.4651250000000004E-5</v>
      </c>
      <c r="LN38">
        <v>0.80985859999999998</v>
      </c>
      <c r="LO38">
        <v>17.294799999999999</v>
      </c>
      <c r="LP38" s="1">
        <v>9.1543110000000003E-8</v>
      </c>
      <c r="LQ38" s="1">
        <v>7.7306029999999997E-5</v>
      </c>
      <c r="LR38">
        <v>0.80982900000000002</v>
      </c>
      <c r="LS38">
        <v>17.877849999999999</v>
      </c>
      <c r="LT38" s="1">
        <v>8.3752970000000006E-8</v>
      </c>
      <c r="LU38" s="1">
        <v>7.0713630000000002E-5</v>
      </c>
      <c r="LV38">
        <v>0.80980229999999997</v>
      </c>
      <c r="LW38">
        <v>18.619959999999999</v>
      </c>
      <c r="LX38" s="1">
        <v>7.7385640000000007E-8</v>
      </c>
      <c r="LY38" s="1">
        <v>6.5313679999999996E-5</v>
      </c>
      <c r="LZ38">
        <v>0.80977580000000005</v>
      </c>
      <c r="MA38">
        <v>19.176870000000001</v>
      </c>
      <c r="MB38" s="1">
        <v>7.180149E-8</v>
      </c>
      <c r="MC38" s="1">
        <v>6.0590739999999999E-5</v>
      </c>
      <c r="MD38">
        <v>0.80976020000000004</v>
      </c>
      <c r="ME38">
        <v>19.243459999999999</v>
      </c>
      <c r="MF38" s="1">
        <v>6.666568E-8</v>
      </c>
      <c r="MG38" s="1">
        <v>5.6261629999999999E-5</v>
      </c>
      <c r="MH38">
        <v>0.80973309999999998</v>
      </c>
      <c r="MI38">
        <v>18.804580000000001</v>
      </c>
      <c r="MJ38" s="1">
        <v>6.1950459999999997E-8</v>
      </c>
      <c r="MK38" s="1">
        <v>5.2284650000000001E-5</v>
      </c>
      <c r="ML38">
        <v>0.80971139999999997</v>
      </c>
      <c r="MM38">
        <v>18.188669999999998</v>
      </c>
      <c r="MN38" s="1">
        <v>5.7704450000000003E-8</v>
      </c>
      <c r="MO38" s="1">
        <v>4.869499E-5</v>
      </c>
      <c r="MP38">
        <v>0.80967560000000005</v>
      </c>
      <c r="MQ38">
        <v>17.628910000000001</v>
      </c>
      <c r="MR38" s="1">
        <v>5.3808879999999997E-8</v>
      </c>
      <c r="MS38" s="1">
        <v>4.540408E-5</v>
      </c>
      <c r="MT38">
        <v>0.80965790000000004</v>
      </c>
      <c r="MU38">
        <v>17.420539999999999</v>
      </c>
      <c r="MV38" s="1">
        <v>5.0190710000000003E-8</v>
      </c>
      <c r="MW38" s="1">
        <v>4.2352889999999998E-5</v>
      </c>
      <c r="MX38">
        <v>0.80963459999999998</v>
      </c>
      <c r="MY38">
        <v>17.423480000000001</v>
      </c>
      <c r="MZ38" s="1">
        <v>4.685893E-8</v>
      </c>
      <c r="NA38" s="1">
        <v>3.9541700000000001E-5</v>
      </c>
      <c r="NB38">
        <v>0.80961510000000003</v>
      </c>
      <c r="NC38">
        <v>17.698039999999999</v>
      </c>
      <c r="ND38" s="1">
        <v>4.3701609999999998E-8</v>
      </c>
      <c r="NE38" s="1">
        <v>3.6883640000000003E-5</v>
      </c>
      <c r="NF38">
        <v>0.80959479999999995</v>
      </c>
      <c r="NG38">
        <v>18.22906</v>
      </c>
      <c r="NH38" s="1">
        <v>4.0721390000000003E-8</v>
      </c>
      <c r="NI38" s="1">
        <v>3.4368220000000002E-5</v>
      </c>
      <c r="NJ38">
        <v>0.8095601</v>
      </c>
      <c r="NK38">
        <v>18.436319999999998</v>
      </c>
      <c r="NL38" s="1">
        <v>3.7985780000000003E-8</v>
      </c>
      <c r="NM38" s="1">
        <v>3.2062630000000002E-5</v>
      </c>
      <c r="NN38">
        <v>0.80953580000000003</v>
      </c>
      <c r="NO38">
        <v>18.15503</v>
      </c>
      <c r="NP38" s="1">
        <v>3.5462189999999998E-8</v>
      </c>
      <c r="NQ38" s="1">
        <v>2.99301E-5</v>
      </c>
      <c r="NR38">
        <v>0.80950080000000002</v>
      </c>
      <c r="NS38">
        <v>17.687650000000001</v>
      </c>
      <c r="NT38" s="1">
        <v>3.3132560000000002E-8</v>
      </c>
      <c r="NU38" s="1">
        <v>2.7964109999999999E-5</v>
      </c>
      <c r="NV38">
        <v>0.80948450000000005</v>
      </c>
      <c r="NW38">
        <v>17.431380000000001</v>
      </c>
      <c r="NX38" s="1">
        <v>3.0958240000000002E-8</v>
      </c>
      <c r="NY38" s="1">
        <v>2.6129590000000001E-5</v>
      </c>
      <c r="NZ38">
        <v>0.80945310000000004</v>
      </c>
      <c r="OA38">
        <v>17.367049999999999</v>
      </c>
      <c r="OB38" s="1">
        <v>2.8933100000000001E-8</v>
      </c>
      <c r="OC38" s="1">
        <v>2.441971E-5</v>
      </c>
      <c r="OD38">
        <v>0.80943100000000001</v>
      </c>
      <c r="OE38">
        <v>17.71922</v>
      </c>
      <c r="OF38" s="1">
        <v>2.707765E-8</v>
      </c>
      <c r="OG38" s="1">
        <v>2.285305E-5</v>
      </c>
      <c r="OH38">
        <v>0.80939119999999998</v>
      </c>
      <c r="OI38">
        <v>18.302890000000001</v>
      </c>
      <c r="OJ38" s="1">
        <v>2.5327410000000001E-8</v>
      </c>
      <c r="OK38" s="1">
        <v>2.137702E-5</v>
      </c>
    </row>
    <row r="39" spans="1:401" x14ac:dyDescent="0.35">
      <c r="A39">
        <v>42</v>
      </c>
      <c r="B39" t="s">
        <v>4</v>
      </c>
      <c r="C39" t="s">
        <v>24</v>
      </c>
      <c r="D39" t="s">
        <v>44</v>
      </c>
      <c r="E39">
        <v>619.13109999999995</v>
      </c>
      <c r="F39">
        <v>0.67957559999999995</v>
      </c>
      <c r="G39">
        <v>17.065239999999999</v>
      </c>
      <c r="H39">
        <v>115.3913</v>
      </c>
      <c r="I39">
        <v>74815.78</v>
      </c>
      <c r="J39">
        <v>0.67951890000000004</v>
      </c>
      <c r="K39">
        <v>17.013590000000001</v>
      </c>
      <c r="L39">
        <v>10.39226</v>
      </c>
      <c r="M39">
        <v>7763.942</v>
      </c>
      <c r="N39">
        <v>0.67949970000000004</v>
      </c>
      <c r="O39">
        <v>17.002330000000001</v>
      </c>
      <c r="P39" s="1">
        <v>8.0221440000000005E-2</v>
      </c>
      <c r="Q39">
        <v>62.18974</v>
      </c>
      <c r="R39">
        <v>0.67948410000000004</v>
      </c>
      <c r="S39">
        <v>16.990369999999999</v>
      </c>
      <c r="T39" s="1">
        <v>9.5173859999999992E-3</v>
      </c>
      <c r="U39">
        <v>6.3417380000000003</v>
      </c>
      <c r="V39">
        <v>0.67948500000000001</v>
      </c>
      <c r="W39">
        <v>17.06268</v>
      </c>
      <c r="X39" s="1">
        <v>7.5377329999999996E-3</v>
      </c>
      <c r="Y39">
        <v>5.0026000000000002</v>
      </c>
      <c r="Z39">
        <v>0.67949630000000005</v>
      </c>
      <c r="AA39">
        <v>17.067689999999999</v>
      </c>
      <c r="AB39" s="1">
        <v>6.0941499999999996E-3</v>
      </c>
      <c r="AC39">
        <v>4.0443879999999996</v>
      </c>
      <c r="AD39">
        <v>0.67951139999999999</v>
      </c>
      <c r="AE39">
        <v>17.030370000000001</v>
      </c>
      <c r="AF39" s="1">
        <v>4.9380980000000001E-3</v>
      </c>
      <c r="AG39">
        <v>3.2771129999999999</v>
      </c>
      <c r="AH39">
        <v>0.67952250000000003</v>
      </c>
      <c r="AI39">
        <v>16.95607</v>
      </c>
      <c r="AJ39" s="1">
        <v>4.0102840000000002E-3</v>
      </c>
      <c r="AK39">
        <v>2.6613319999999998</v>
      </c>
      <c r="AL39">
        <v>0.67952590000000002</v>
      </c>
      <c r="AM39">
        <v>16.99277</v>
      </c>
      <c r="AN39" s="1">
        <v>3.261449E-3</v>
      </c>
      <c r="AO39">
        <v>2.1644640000000002</v>
      </c>
      <c r="AP39">
        <v>0.67953410000000003</v>
      </c>
      <c r="AQ39">
        <v>17.437809999999999</v>
      </c>
      <c r="AR39" s="1">
        <v>2.6541529999999998E-3</v>
      </c>
      <c r="AS39">
        <v>1.761479</v>
      </c>
      <c r="AT39">
        <v>0.67953019999999997</v>
      </c>
      <c r="AU39">
        <v>18.054310000000001</v>
      </c>
      <c r="AV39" s="1">
        <v>2.1596480000000001E-3</v>
      </c>
      <c r="AW39">
        <v>1.433397</v>
      </c>
      <c r="AX39">
        <v>0.6795215</v>
      </c>
      <c r="AY39">
        <v>18.4498</v>
      </c>
      <c r="AZ39" s="1">
        <v>1.756292E-3</v>
      </c>
      <c r="BA39">
        <v>1.1657040000000001</v>
      </c>
      <c r="BB39">
        <v>0.67952020000000002</v>
      </c>
      <c r="BC39">
        <v>18.44894</v>
      </c>
      <c r="BD39" s="1">
        <v>1.4296739999999999E-3</v>
      </c>
      <c r="BE39">
        <v>0.94898340000000003</v>
      </c>
      <c r="BF39">
        <v>0.67950639999999995</v>
      </c>
      <c r="BG39">
        <v>18.007390000000001</v>
      </c>
      <c r="BH39" s="1">
        <v>1.164797E-3</v>
      </c>
      <c r="BI39">
        <v>0.77319870000000002</v>
      </c>
      <c r="BJ39">
        <v>0.67948819999999999</v>
      </c>
      <c r="BK39">
        <v>17.404810000000001</v>
      </c>
      <c r="BL39" s="1">
        <v>9.4998279999999999E-4</v>
      </c>
      <c r="BM39">
        <v>0.63061100000000003</v>
      </c>
      <c r="BN39">
        <v>0.67947429999999998</v>
      </c>
      <c r="BO39">
        <v>16.954219999999999</v>
      </c>
      <c r="BP39" s="1">
        <v>7.7567179999999997E-4</v>
      </c>
      <c r="BQ39">
        <v>0.51489419999999997</v>
      </c>
      <c r="BR39">
        <v>0.67945679999999997</v>
      </c>
      <c r="BS39">
        <v>16.794830000000001</v>
      </c>
      <c r="BT39" s="1">
        <v>6.3400399999999997E-4</v>
      </c>
      <c r="BU39">
        <v>0.42087200000000002</v>
      </c>
      <c r="BV39">
        <v>0.67941580000000001</v>
      </c>
      <c r="BW39">
        <v>17.103999999999999</v>
      </c>
      <c r="BX39" s="1">
        <v>5.181157E-4</v>
      </c>
      <c r="BY39">
        <v>0.34398830000000002</v>
      </c>
      <c r="BZ39">
        <v>0.67935719999999999</v>
      </c>
      <c r="CA39">
        <v>17.634039999999999</v>
      </c>
      <c r="CB39" s="1">
        <v>4.2179899999999999E-4</v>
      </c>
      <c r="CC39">
        <v>0.28010580000000002</v>
      </c>
      <c r="CD39">
        <v>0.67928509999999998</v>
      </c>
      <c r="CE39">
        <v>18.053139999999999</v>
      </c>
      <c r="CF39" s="1">
        <v>3.4265100000000002E-4</v>
      </c>
      <c r="CG39">
        <v>0.227574</v>
      </c>
      <c r="CH39">
        <v>0.67919070000000004</v>
      </c>
      <c r="CI39">
        <v>18.220479999999998</v>
      </c>
      <c r="CJ39" s="1">
        <v>2.7846309999999999E-4</v>
      </c>
      <c r="CK39">
        <v>0.18496689999999999</v>
      </c>
      <c r="CL39">
        <v>0.67909649999999999</v>
      </c>
      <c r="CM39">
        <v>17.913969999999999</v>
      </c>
      <c r="CN39" s="1">
        <v>2.2682099999999999E-4</v>
      </c>
      <c r="CO39">
        <v>0.15067459999999999</v>
      </c>
      <c r="CP39">
        <v>0.67901809999999996</v>
      </c>
      <c r="CQ39">
        <v>17.444739999999999</v>
      </c>
      <c r="CR39" s="1">
        <v>1.852167E-4</v>
      </c>
      <c r="CS39">
        <v>0.123041</v>
      </c>
      <c r="CT39">
        <v>0.67892450000000004</v>
      </c>
      <c r="CU39">
        <v>17.00076</v>
      </c>
      <c r="CV39" s="1">
        <v>1.516702E-4</v>
      </c>
      <c r="CW39">
        <v>0.10076499999999999</v>
      </c>
      <c r="CX39">
        <v>0.67883210000000005</v>
      </c>
      <c r="CY39">
        <v>16.912269999999999</v>
      </c>
      <c r="CZ39" s="1">
        <v>1.242351E-4</v>
      </c>
      <c r="DA39" s="1">
        <v>8.2553119999999994E-2</v>
      </c>
      <c r="DB39">
        <v>0.67874780000000001</v>
      </c>
      <c r="DC39">
        <v>17.428270000000001</v>
      </c>
      <c r="DD39" s="1">
        <v>1.018287E-4</v>
      </c>
      <c r="DE39" s="1">
        <v>6.7662849999999997E-2</v>
      </c>
      <c r="DF39">
        <v>0.67866680000000001</v>
      </c>
      <c r="DG39">
        <v>18.09385</v>
      </c>
      <c r="DH39" s="1">
        <v>8.4096509999999998E-5</v>
      </c>
      <c r="DI39" s="1">
        <v>5.5877789999999997E-2</v>
      </c>
      <c r="DJ39">
        <v>0.67861419999999995</v>
      </c>
      <c r="DK39">
        <v>18.653590000000001</v>
      </c>
      <c r="DL39" s="1">
        <v>6.9911000000000002E-5</v>
      </c>
      <c r="DM39" s="1">
        <v>4.6448910000000003E-2</v>
      </c>
      <c r="DN39">
        <v>0.67853479999999999</v>
      </c>
      <c r="DO39">
        <v>18.754169999999998</v>
      </c>
      <c r="DP39" s="1">
        <v>5.8376150000000002E-5</v>
      </c>
      <c r="DQ39" s="1">
        <v>3.878525E-2</v>
      </c>
      <c r="DR39">
        <v>0.67848339999999996</v>
      </c>
      <c r="DS39">
        <v>18.263919999999999</v>
      </c>
      <c r="DT39" s="1">
        <v>4.8964739999999998E-5</v>
      </c>
      <c r="DU39" s="1">
        <v>3.2530669999999998E-2</v>
      </c>
      <c r="DV39">
        <v>0.67841450000000003</v>
      </c>
      <c r="DW39">
        <v>17.558019999999999</v>
      </c>
      <c r="DX39" s="1">
        <v>4.1232829999999998E-5</v>
      </c>
      <c r="DY39" s="1">
        <v>2.739407E-2</v>
      </c>
      <c r="DZ39">
        <v>0.678342</v>
      </c>
      <c r="EA39">
        <v>16.969850000000001</v>
      </c>
      <c r="EB39" s="1">
        <v>3.4852279999999997E-5</v>
      </c>
      <c r="EC39" s="1">
        <v>2.315642E-2</v>
      </c>
      <c r="ED39">
        <v>0.6782859</v>
      </c>
      <c r="EE39">
        <v>16.871649999999999</v>
      </c>
      <c r="EF39" s="1">
        <v>2.95484E-5</v>
      </c>
      <c r="EG39">
        <v>1.9631699999999998E-2</v>
      </c>
      <c r="EH39">
        <v>0.67825449999999998</v>
      </c>
      <c r="EI39">
        <v>17.303090000000001</v>
      </c>
      <c r="EJ39" s="1">
        <v>2.5187789999999999E-5</v>
      </c>
      <c r="EK39" s="1">
        <v>1.6731989999999999E-2</v>
      </c>
      <c r="EL39">
        <v>0.67822629999999995</v>
      </c>
      <c r="EM39">
        <v>18.00423</v>
      </c>
      <c r="EN39" s="1">
        <v>2.1739890000000001E-5</v>
      </c>
      <c r="EO39" s="1">
        <v>1.4437759999999999E-2</v>
      </c>
      <c r="EP39">
        <v>0.67821989999999999</v>
      </c>
      <c r="EQ39">
        <v>18.641490000000001</v>
      </c>
      <c r="ER39" s="1">
        <v>1.89438E-5</v>
      </c>
      <c r="ES39" s="1">
        <v>1.2578209999999999E-2</v>
      </c>
      <c r="ET39">
        <v>0.67822850000000001</v>
      </c>
      <c r="EU39">
        <v>18.840250000000001</v>
      </c>
      <c r="EV39" s="1">
        <v>1.6587199999999999E-5</v>
      </c>
      <c r="EW39" s="1">
        <v>1.101301E-2</v>
      </c>
      <c r="EX39">
        <v>0.67821549999999997</v>
      </c>
      <c r="EY39">
        <v>18.384789999999999</v>
      </c>
      <c r="EZ39" s="1">
        <v>1.45593E-5</v>
      </c>
      <c r="FA39" s="1">
        <v>9.6661830000000001E-3</v>
      </c>
      <c r="FB39">
        <v>0.67822660000000001</v>
      </c>
      <c r="FC39">
        <v>17.634060000000002</v>
      </c>
      <c r="FD39" s="1">
        <v>1.279894E-5</v>
      </c>
      <c r="FE39" s="1">
        <v>8.4977119999999993E-3</v>
      </c>
      <c r="FF39">
        <v>0.67823900000000004</v>
      </c>
      <c r="FG39">
        <v>17.02759</v>
      </c>
      <c r="FH39" s="1">
        <v>1.126929E-5</v>
      </c>
      <c r="FI39" s="1">
        <v>7.4816029999999999E-3</v>
      </c>
      <c r="FJ39">
        <v>0.67823049999999996</v>
      </c>
      <c r="FK39">
        <v>16.89959</v>
      </c>
      <c r="FL39" s="1">
        <v>9.9221240000000001E-6</v>
      </c>
      <c r="FM39" s="1">
        <v>6.5877080000000003E-3</v>
      </c>
      <c r="FN39">
        <v>0.67823420000000001</v>
      </c>
      <c r="FO39">
        <v>17.36496</v>
      </c>
      <c r="FP39" s="1">
        <v>8.7455359999999997E-6</v>
      </c>
      <c r="FQ39" s="1">
        <v>5.8066690000000004E-3</v>
      </c>
      <c r="FR39">
        <v>0.6782321</v>
      </c>
      <c r="FS39">
        <v>17.940300000000001</v>
      </c>
      <c r="FT39" s="1">
        <v>7.7008189999999995E-6</v>
      </c>
      <c r="FU39" s="1">
        <v>5.113243E-3</v>
      </c>
      <c r="FV39">
        <v>0.67822990000000005</v>
      </c>
      <c r="FW39">
        <v>18.271100000000001</v>
      </c>
      <c r="FX39" s="1">
        <v>6.7785950000000003E-6</v>
      </c>
      <c r="FY39" s="1">
        <v>4.5011629999999999E-3</v>
      </c>
      <c r="FZ39">
        <v>0.67823350000000004</v>
      </c>
      <c r="GA39">
        <v>18.193739999999998</v>
      </c>
      <c r="GB39" s="1">
        <v>5.9683299999999997E-6</v>
      </c>
      <c r="GC39" s="1">
        <v>3.9632110000000003E-3</v>
      </c>
      <c r="GD39">
        <v>0.67822340000000003</v>
      </c>
      <c r="GE39">
        <v>17.79354</v>
      </c>
      <c r="GF39" s="1">
        <v>5.257139E-6</v>
      </c>
      <c r="GG39" s="1">
        <v>3.49111E-3</v>
      </c>
      <c r="GH39">
        <v>0.67821469999999995</v>
      </c>
      <c r="GI39">
        <v>17.519390000000001</v>
      </c>
      <c r="GJ39" s="1">
        <v>4.6318560000000001E-6</v>
      </c>
      <c r="GK39" s="1">
        <v>3.0760520000000001E-3</v>
      </c>
      <c r="GL39">
        <v>0.67821799999999999</v>
      </c>
      <c r="GM39">
        <v>17.395779999999998</v>
      </c>
      <c r="GN39" s="1">
        <v>4.0826709999999997E-6</v>
      </c>
      <c r="GO39" s="1">
        <v>2.711345E-3</v>
      </c>
      <c r="GP39">
        <v>0.6782186</v>
      </c>
      <c r="GQ39">
        <v>17.43694</v>
      </c>
      <c r="GR39" s="1">
        <v>3.6003530000000001E-6</v>
      </c>
      <c r="GS39" s="1">
        <v>2.3911560000000002E-3</v>
      </c>
      <c r="GT39">
        <v>0.67819169999999995</v>
      </c>
      <c r="GU39">
        <v>17.426549999999999</v>
      </c>
      <c r="GV39" s="1">
        <v>3.1722770000000001E-6</v>
      </c>
      <c r="GW39" s="1">
        <v>2.107201E-3</v>
      </c>
      <c r="GX39">
        <v>0.67815999999999999</v>
      </c>
      <c r="GY39">
        <v>17.649519999999999</v>
      </c>
      <c r="GZ39" s="1">
        <v>2.7804020000000002E-6</v>
      </c>
      <c r="HA39" s="1">
        <v>1.8473490000000001E-3</v>
      </c>
      <c r="HB39">
        <v>0.67811719999999998</v>
      </c>
      <c r="HC39">
        <v>18.097349999999999</v>
      </c>
      <c r="HD39" s="1">
        <v>2.4282159999999999E-6</v>
      </c>
      <c r="HE39" s="1">
        <v>1.6135539999999999E-3</v>
      </c>
      <c r="HF39">
        <v>0.67808619999999997</v>
      </c>
      <c r="HG39">
        <v>18.57619</v>
      </c>
      <c r="HH39" s="1">
        <v>2.1206169999999999E-6</v>
      </c>
      <c r="HI39" s="1">
        <v>1.40928E-3</v>
      </c>
      <c r="HJ39">
        <v>0.67803519999999995</v>
      </c>
      <c r="HK39">
        <v>18.467179999999999</v>
      </c>
      <c r="HL39" s="1">
        <v>1.8523029999999999E-6</v>
      </c>
      <c r="HM39" s="1">
        <v>1.231083E-3</v>
      </c>
      <c r="HN39">
        <v>0.67799569999999998</v>
      </c>
      <c r="HO39">
        <v>17.855509999999999</v>
      </c>
      <c r="HP39" s="1">
        <v>1.620171E-6</v>
      </c>
      <c r="HQ39" s="1">
        <v>1.07687E-3</v>
      </c>
      <c r="HR39">
        <v>0.67794900000000002</v>
      </c>
      <c r="HS39">
        <v>17.256340000000002</v>
      </c>
      <c r="HT39" s="1">
        <v>1.41842E-6</v>
      </c>
      <c r="HU39" s="1">
        <v>9.4285210000000003E-4</v>
      </c>
      <c r="HV39">
        <v>0.67790600000000001</v>
      </c>
      <c r="HW39">
        <v>17.041139999999999</v>
      </c>
      <c r="HX39" s="1">
        <v>1.24406E-6</v>
      </c>
      <c r="HY39" s="1">
        <v>8.2700549999999997E-4</v>
      </c>
      <c r="HZ39">
        <v>0.67785220000000002</v>
      </c>
      <c r="IA39">
        <v>17.353870000000001</v>
      </c>
      <c r="IB39" s="1">
        <v>1.0929120000000001E-6</v>
      </c>
      <c r="IC39" s="1">
        <v>7.2657690000000003E-4</v>
      </c>
      <c r="ID39">
        <v>0.67781000000000002</v>
      </c>
      <c r="IE39">
        <v>17.84366</v>
      </c>
      <c r="IF39" s="1">
        <v>9.5965289999999993E-7</v>
      </c>
      <c r="IG39" s="1">
        <v>6.3806840000000002E-4</v>
      </c>
      <c r="IH39">
        <v>0.67774619999999997</v>
      </c>
      <c r="II39">
        <v>18.304829999999999</v>
      </c>
      <c r="IJ39" s="1">
        <v>8.4258770000000005E-7</v>
      </c>
      <c r="IK39" s="1">
        <v>5.6027910000000004E-4</v>
      </c>
      <c r="IL39">
        <v>0.67769900000000005</v>
      </c>
      <c r="IM39">
        <v>18.424099999999999</v>
      </c>
      <c r="IN39" s="1">
        <v>7.4082139999999998E-7</v>
      </c>
      <c r="IO39" s="1">
        <v>4.9265530000000004E-4</v>
      </c>
      <c r="IP39">
        <v>0.67763790000000002</v>
      </c>
      <c r="IQ39">
        <v>18.07949</v>
      </c>
      <c r="IR39" s="1">
        <v>6.5260080000000005E-7</v>
      </c>
      <c r="IS39" s="1">
        <v>4.3401870000000001E-4</v>
      </c>
      <c r="IT39">
        <v>0.67758589999999996</v>
      </c>
      <c r="IU39">
        <v>17.647870000000001</v>
      </c>
      <c r="IV39" s="1">
        <v>5.7572910000000005E-7</v>
      </c>
      <c r="IW39" s="1">
        <v>3.8290870000000002E-4</v>
      </c>
      <c r="IX39">
        <v>0.67753640000000004</v>
      </c>
      <c r="IY39">
        <v>17.308150000000001</v>
      </c>
      <c r="IZ39" s="1">
        <v>5.0910240000000005E-7</v>
      </c>
      <c r="JA39" s="1">
        <v>3.3862969999999998E-4</v>
      </c>
      <c r="JB39">
        <v>0.67748299999999995</v>
      </c>
      <c r="JC39">
        <v>17.29579</v>
      </c>
      <c r="JD39" s="1">
        <v>4.5023599999999998E-7</v>
      </c>
      <c r="JE39" s="1">
        <v>2.9951430000000001E-4</v>
      </c>
      <c r="JF39">
        <v>0.67742939999999996</v>
      </c>
      <c r="JG39">
        <v>17.75705</v>
      </c>
      <c r="JH39" s="1">
        <v>3.9966000000000002E-7</v>
      </c>
      <c r="JI39" s="1">
        <v>2.6584800000000001E-4</v>
      </c>
      <c r="JJ39">
        <v>0.67739499999999997</v>
      </c>
      <c r="JK39">
        <v>18.335629999999998</v>
      </c>
      <c r="JL39" s="1">
        <v>3.5731719999999998E-7</v>
      </c>
      <c r="JM39" s="1">
        <v>2.376511E-4</v>
      </c>
      <c r="JN39">
        <v>0.67736240000000003</v>
      </c>
      <c r="JO39">
        <v>18.746500000000001</v>
      </c>
      <c r="JP39" s="1">
        <v>3.213926E-7</v>
      </c>
      <c r="JQ39" s="1">
        <v>2.1375459999999999E-4</v>
      </c>
      <c r="JR39">
        <v>0.67733049999999995</v>
      </c>
      <c r="JS39">
        <v>18.66694</v>
      </c>
      <c r="JT39" s="1">
        <v>2.8993730000000001E-7</v>
      </c>
      <c r="JU39" s="1">
        <v>1.9282859999999999E-4</v>
      </c>
      <c r="JV39">
        <v>0.67730020000000002</v>
      </c>
      <c r="JW39">
        <v>18.232800000000001</v>
      </c>
      <c r="JX39" s="1">
        <v>2.6194989999999999E-7</v>
      </c>
      <c r="JY39" s="1">
        <v>1.7422870000000001E-4</v>
      </c>
      <c r="JZ39">
        <v>0.6772648</v>
      </c>
      <c r="KA39">
        <v>17.676210000000001</v>
      </c>
      <c r="KB39" s="1">
        <v>2.3731649999999999E-7</v>
      </c>
      <c r="KC39" s="1">
        <v>1.5783799999999999E-4</v>
      </c>
      <c r="KD39">
        <v>0.67723480000000003</v>
      </c>
      <c r="KE39">
        <v>17.335170000000002</v>
      </c>
      <c r="KF39" s="1">
        <v>2.153115E-7</v>
      </c>
      <c r="KG39" s="1">
        <v>1.4320739999999999E-4</v>
      </c>
      <c r="KH39">
        <v>0.67720590000000003</v>
      </c>
      <c r="KI39">
        <v>17.277999999999999</v>
      </c>
      <c r="KJ39" s="1">
        <v>1.9571830000000001E-7</v>
      </c>
      <c r="KK39" s="1">
        <v>1.3018289999999999E-4</v>
      </c>
      <c r="KL39">
        <v>0.67717479999999997</v>
      </c>
      <c r="KM39">
        <v>17.717490000000002</v>
      </c>
      <c r="KN39" s="1">
        <v>1.7789820000000001E-7</v>
      </c>
      <c r="KO39" s="1">
        <v>1.183405E-4</v>
      </c>
      <c r="KP39">
        <v>0.67714350000000001</v>
      </c>
      <c r="KQ39">
        <v>18.288679999999999</v>
      </c>
      <c r="KR39" s="1">
        <v>1.617423E-7</v>
      </c>
      <c r="KS39" s="1">
        <v>1.0759950000000001E-4</v>
      </c>
      <c r="KT39">
        <v>0.67710760000000003</v>
      </c>
      <c r="KU39">
        <v>18.812619999999999</v>
      </c>
      <c r="KV39" s="1">
        <v>1.4687369999999999E-7</v>
      </c>
      <c r="KW39" s="1">
        <v>9.771603E-5</v>
      </c>
      <c r="KX39">
        <v>0.67706080000000002</v>
      </c>
      <c r="KY39">
        <v>18.91656</v>
      </c>
      <c r="KZ39" s="1">
        <v>1.33571E-7</v>
      </c>
      <c r="LA39" s="1">
        <v>8.8869780000000006E-5</v>
      </c>
      <c r="LB39">
        <v>0.67703440000000004</v>
      </c>
      <c r="LC39">
        <v>18.524840000000001</v>
      </c>
      <c r="LD39" s="1">
        <v>1.2157279999999999E-7</v>
      </c>
      <c r="LE39" s="1">
        <v>8.0888780000000002E-5</v>
      </c>
      <c r="LF39">
        <v>0.67699149999999997</v>
      </c>
      <c r="LG39">
        <v>17.9148</v>
      </c>
      <c r="LH39" s="1">
        <v>1.108116E-7</v>
      </c>
      <c r="LI39" s="1">
        <v>7.3730929999999998E-5</v>
      </c>
      <c r="LJ39">
        <v>0.67695240000000001</v>
      </c>
      <c r="LK39">
        <v>17.405930000000001</v>
      </c>
      <c r="LL39" s="1">
        <v>1.010494E-7</v>
      </c>
      <c r="LM39" s="1">
        <v>6.7239729999999995E-5</v>
      </c>
      <c r="LN39">
        <v>0.67691889999999999</v>
      </c>
      <c r="LO39">
        <v>17.304670000000002</v>
      </c>
      <c r="LP39" s="1">
        <v>9.2272379999999996E-8</v>
      </c>
      <c r="LQ39" s="1">
        <v>6.1400349999999999E-5</v>
      </c>
      <c r="LR39">
        <v>0.67689379999999999</v>
      </c>
      <c r="LS39">
        <v>17.885809999999999</v>
      </c>
      <c r="LT39" s="1">
        <v>8.4382109999999996E-8</v>
      </c>
      <c r="LU39" s="1">
        <v>5.6147119999999998E-5</v>
      </c>
      <c r="LV39">
        <v>0.67687079999999999</v>
      </c>
      <c r="LW39">
        <v>18.625610000000002</v>
      </c>
      <c r="LX39" s="1">
        <v>7.7909990000000004E-8</v>
      </c>
      <c r="LY39" s="1">
        <v>5.1829690000000002E-5</v>
      </c>
      <c r="LZ39">
        <v>0.6768516</v>
      </c>
      <c r="MA39">
        <v>19.208390000000001</v>
      </c>
      <c r="MB39" s="1">
        <v>7.2260819999999997E-8</v>
      </c>
      <c r="MC39" s="1">
        <v>4.8068000000000001E-5</v>
      </c>
      <c r="MD39">
        <v>0.67683550000000003</v>
      </c>
      <c r="ME39">
        <v>19.295300000000001</v>
      </c>
      <c r="MF39" s="1">
        <v>6.7099290000000004E-8</v>
      </c>
      <c r="MG39" s="1">
        <v>4.4637320000000002E-5</v>
      </c>
      <c r="MH39">
        <v>0.67680070000000003</v>
      </c>
      <c r="MI39">
        <v>18.85877</v>
      </c>
      <c r="MJ39" s="1">
        <v>6.2349750000000005E-8</v>
      </c>
      <c r="MK39" s="1">
        <v>4.1480319999999998E-5</v>
      </c>
      <c r="ML39">
        <v>0.67679149999999999</v>
      </c>
      <c r="MM39">
        <v>18.239930000000001</v>
      </c>
      <c r="MN39" s="1">
        <v>5.8062810000000001E-8</v>
      </c>
      <c r="MO39" s="1">
        <v>3.8625019999999998E-5</v>
      </c>
      <c r="MP39">
        <v>0.67676780000000003</v>
      </c>
      <c r="MQ39">
        <v>17.667680000000001</v>
      </c>
      <c r="MR39" s="1">
        <v>5.4131669999999999E-8</v>
      </c>
      <c r="MS39" s="1">
        <v>3.6008820000000001E-5</v>
      </c>
      <c r="MT39">
        <v>0.67675200000000002</v>
      </c>
      <c r="MU39">
        <v>17.43451</v>
      </c>
      <c r="MV39" s="1">
        <v>5.0493540000000001E-8</v>
      </c>
      <c r="MW39" s="1">
        <v>3.3589900000000002E-5</v>
      </c>
      <c r="MX39">
        <v>0.67673349999999999</v>
      </c>
      <c r="MY39">
        <v>17.435970000000001</v>
      </c>
      <c r="MZ39" s="1">
        <v>4.7138529999999999E-8</v>
      </c>
      <c r="NA39" s="1">
        <v>3.1358759999999999E-5</v>
      </c>
      <c r="NB39">
        <v>0.67671289999999995</v>
      </c>
      <c r="NC39">
        <v>17.706299999999999</v>
      </c>
      <c r="ND39" s="1">
        <v>4.3974320000000003E-8</v>
      </c>
      <c r="NE39" s="1">
        <v>2.9256779999999999E-5</v>
      </c>
      <c r="NF39">
        <v>0.67668629999999996</v>
      </c>
      <c r="NG39">
        <v>18.239429999999999</v>
      </c>
      <c r="NH39" s="1">
        <v>4.0970930000000001E-8</v>
      </c>
      <c r="NI39" s="1">
        <v>2.7259490000000001E-5</v>
      </c>
      <c r="NJ39">
        <v>0.67665830000000005</v>
      </c>
      <c r="NK39">
        <v>18.45487</v>
      </c>
      <c r="NL39" s="1">
        <v>3.8222169999999998E-8</v>
      </c>
      <c r="NM39" s="1">
        <v>2.5432410000000001E-5</v>
      </c>
      <c r="NN39">
        <v>0.67665120000000001</v>
      </c>
      <c r="NO39">
        <v>18.19548</v>
      </c>
      <c r="NP39" s="1">
        <v>3.5676489999999999E-8</v>
      </c>
      <c r="NQ39" s="1">
        <v>2.3737709999999999E-5</v>
      </c>
      <c r="NR39">
        <v>0.67661700000000002</v>
      </c>
      <c r="NS39">
        <v>17.723369999999999</v>
      </c>
      <c r="NT39" s="1">
        <v>3.332902E-8</v>
      </c>
      <c r="NU39" s="1">
        <v>2.217655E-5</v>
      </c>
      <c r="NV39">
        <v>0.67659270000000005</v>
      </c>
      <c r="NW39">
        <v>17.449249999999999</v>
      </c>
      <c r="NX39" s="1">
        <v>3.1143069999999999E-8</v>
      </c>
      <c r="NY39" s="1">
        <v>2.072226E-5</v>
      </c>
      <c r="NZ39">
        <v>0.67657299999999998</v>
      </c>
      <c r="OA39">
        <v>17.377600000000001</v>
      </c>
      <c r="OB39" s="1">
        <v>2.9102600000000001E-8</v>
      </c>
      <c r="OC39" s="1">
        <v>1.9364619999999999E-5</v>
      </c>
      <c r="OD39">
        <v>0.67654820000000004</v>
      </c>
      <c r="OE39">
        <v>17.729220000000002</v>
      </c>
      <c r="OF39" s="1">
        <v>2.7232229999999999E-8</v>
      </c>
      <c r="OG39" s="1">
        <v>1.812011E-5</v>
      </c>
      <c r="OH39">
        <v>0.6765236</v>
      </c>
      <c r="OI39">
        <v>18.309619999999999</v>
      </c>
      <c r="OJ39" s="1">
        <v>2.5472860000000001E-8</v>
      </c>
      <c r="OK39" s="1">
        <v>1.695041E-5</v>
      </c>
    </row>
    <row r="40" spans="1:401" x14ac:dyDescent="0.35">
      <c r="A40">
        <v>43</v>
      </c>
      <c r="B40" t="s">
        <v>4</v>
      </c>
      <c r="C40" t="s">
        <v>24</v>
      </c>
      <c r="D40" t="s">
        <v>45</v>
      </c>
      <c r="E40">
        <v>1069.6469999999999</v>
      </c>
      <c r="F40">
        <v>1.0043569999999999</v>
      </c>
      <c r="G40">
        <v>17.09216</v>
      </c>
      <c r="H40">
        <v>111.3848</v>
      </c>
      <c r="I40">
        <v>95449.55</v>
      </c>
      <c r="J40">
        <v>1.0042690000000001</v>
      </c>
      <c r="K40">
        <v>17.029509999999998</v>
      </c>
      <c r="L40">
        <v>13.42653</v>
      </c>
      <c r="M40">
        <v>14561.34</v>
      </c>
      <c r="N40">
        <v>1.0042340000000001</v>
      </c>
      <c r="O40">
        <v>17.015039999999999</v>
      </c>
      <c r="P40">
        <v>0.11161740000000001</v>
      </c>
      <c r="Q40">
        <v>128.46039999999999</v>
      </c>
      <c r="R40">
        <v>1.0042500000000001</v>
      </c>
      <c r="S40">
        <v>17.002659999999999</v>
      </c>
      <c r="T40" s="1">
        <v>9.7235410000000005E-3</v>
      </c>
      <c r="U40">
        <v>8.8939719999999998</v>
      </c>
      <c r="V40">
        <v>1.0042549999999999</v>
      </c>
      <c r="W40">
        <v>17.077660000000002</v>
      </c>
      <c r="X40" s="1">
        <v>7.6314210000000002E-3</v>
      </c>
      <c r="Y40">
        <v>6.9187130000000003</v>
      </c>
      <c r="Z40">
        <v>1.0042679999999999</v>
      </c>
      <c r="AA40">
        <v>17.076979999999999</v>
      </c>
      <c r="AB40" s="1">
        <v>6.1688619999999998E-3</v>
      </c>
      <c r="AC40">
        <v>5.5922460000000003</v>
      </c>
      <c r="AD40">
        <v>1.0042709999999999</v>
      </c>
      <c r="AE40">
        <v>17.047350000000002</v>
      </c>
      <c r="AF40" s="1">
        <v>4.9980620000000002E-3</v>
      </c>
      <c r="AG40">
        <v>4.53064</v>
      </c>
      <c r="AH40">
        <v>1.0042850000000001</v>
      </c>
      <c r="AI40">
        <v>16.971050000000002</v>
      </c>
      <c r="AJ40" s="1">
        <v>4.0584549999999999E-3</v>
      </c>
      <c r="AK40">
        <v>3.67869</v>
      </c>
      <c r="AL40">
        <v>1.004305</v>
      </c>
      <c r="AM40">
        <v>17.003039999999999</v>
      </c>
      <c r="AN40" s="1">
        <v>3.3004570000000001E-3</v>
      </c>
      <c r="AO40">
        <v>2.9916670000000001</v>
      </c>
      <c r="AP40">
        <v>1.004297</v>
      </c>
      <c r="AQ40">
        <v>17.448989999999998</v>
      </c>
      <c r="AR40" s="1">
        <v>2.6858469999999999E-3</v>
      </c>
      <c r="AS40">
        <v>2.4346049999999999</v>
      </c>
      <c r="AT40">
        <v>1.0043150000000001</v>
      </c>
      <c r="AU40">
        <v>18.063870000000001</v>
      </c>
      <c r="AV40" s="1">
        <v>2.1855400000000001E-3</v>
      </c>
      <c r="AW40">
        <v>1.981257</v>
      </c>
      <c r="AX40">
        <v>1.0043010000000001</v>
      </c>
      <c r="AY40">
        <v>18.478400000000001</v>
      </c>
      <c r="AZ40" s="1">
        <v>1.7772770000000001E-3</v>
      </c>
      <c r="BA40">
        <v>1.6111800000000001</v>
      </c>
      <c r="BB40">
        <v>1.004289</v>
      </c>
      <c r="BC40">
        <v>18.49934</v>
      </c>
      <c r="BD40" s="1">
        <v>1.4466959999999999E-3</v>
      </c>
      <c r="BE40">
        <v>1.311574</v>
      </c>
      <c r="BF40">
        <v>1.0042500000000001</v>
      </c>
      <c r="BG40">
        <v>18.056930000000001</v>
      </c>
      <c r="BH40" s="1">
        <v>1.1786069999999999E-3</v>
      </c>
      <c r="BI40">
        <v>1.068554</v>
      </c>
      <c r="BJ40">
        <v>1.0042409999999999</v>
      </c>
      <c r="BK40">
        <v>17.451789999999999</v>
      </c>
      <c r="BL40" s="1">
        <v>9.6116929999999999E-4</v>
      </c>
      <c r="BM40">
        <v>0.87140850000000003</v>
      </c>
      <c r="BN40">
        <v>1.004221</v>
      </c>
      <c r="BO40">
        <v>16.98489</v>
      </c>
      <c r="BP40" s="1">
        <v>7.8476610000000003E-4</v>
      </c>
      <c r="BQ40">
        <v>0.7114587</v>
      </c>
      <c r="BR40">
        <v>1.004205</v>
      </c>
      <c r="BS40">
        <v>16.803190000000001</v>
      </c>
      <c r="BT40" s="1">
        <v>6.4139410000000003E-4</v>
      </c>
      <c r="BU40">
        <v>0.58149150000000005</v>
      </c>
      <c r="BV40">
        <v>1.004154</v>
      </c>
      <c r="BW40">
        <v>17.108409999999999</v>
      </c>
      <c r="BX40" s="1">
        <v>5.2422880000000001E-4</v>
      </c>
      <c r="BY40">
        <v>0.4753426</v>
      </c>
      <c r="BZ40">
        <v>1.004059</v>
      </c>
      <c r="CA40">
        <v>17.63729</v>
      </c>
      <c r="CB40" s="1">
        <v>4.2685059999999998E-4</v>
      </c>
      <c r="CC40">
        <v>0.38716489999999998</v>
      </c>
      <c r="CD40">
        <v>1.003973</v>
      </c>
      <c r="CE40">
        <v>18.070150000000002</v>
      </c>
      <c r="CF40" s="1">
        <v>3.4678269999999998E-4</v>
      </c>
      <c r="CG40">
        <v>0.31459189999999998</v>
      </c>
      <c r="CH40">
        <v>1.0038530000000001</v>
      </c>
      <c r="CI40">
        <v>18.2559</v>
      </c>
      <c r="CJ40" s="1">
        <v>2.817966E-4</v>
      </c>
      <c r="CK40">
        <v>0.25566430000000001</v>
      </c>
      <c r="CL40">
        <v>1.003733</v>
      </c>
      <c r="CM40">
        <v>17.958200000000001</v>
      </c>
      <c r="CN40" s="1">
        <v>2.2950680000000001E-4</v>
      </c>
      <c r="CO40">
        <v>0.20823069999999999</v>
      </c>
      <c r="CP40">
        <v>1.00363</v>
      </c>
      <c r="CQ40">
        <v>17.482050000000001</v>
      </c>
      <c r="CR40" s="1">
        <v>1.8737570000000001E-4</v>
      </c>
      <c r="CS40">
        <v>0.1700035</v>
      </c>
      <c r="CT40">
        <v>1.0035130000000001</v>
      </c>
      <c r="CU40">
        <v>17.03445</v>
      </c>
      <c r="CV40" s="1">
        <v>1.534169E-4</v>
      </c>
      <c r="CW40">
        <v>0.13919999999999999</v>
      </c>
      <c r="CX40">
        <v>1.003395</v>
      </c>
      <c r="CY40">
        <v>16.920439999999999</v>
      </c>
      <c r="CZ40" s="1">
        <v>1.256799E-4</v>
      </c>
      <c r="DA40">
        <v>0.1140581</v>
      </c>
      <c r="DB40">
        <v>1.003296</v>
      </c>
      <c r="DC40">
        <v>17.433250000000001</v>
      </c>
      <c r="DD40" s="1">
        <v>1.0298290000000001E-4</v>
      </c>
      <c r="DE40" s="1">
        <v>9.345233E-2</v>
      </c>
      <c r="DF40">
        <v>1.0031779999999999</v>
      </c>
      <c r="DG40">
        <v>18.099419999999999</v>
      </c>
      <c r="DH40" s="1">
        <v>8.5014789999999997E-5</v>
      </c>
      <c r="DI40" s="1">
        <v>7.7133309999999997E-2</v>
      </c>
      <c r="DJ40">
        <v>1.003099</v>
      </c>
      <c r="DK40">
        <v>18.680990000000001</v>
      </c>
      <c r="DL40" s="1">
        <v>7.0650300000000004E-5</v>
      </c>
      <c r="DM40" s="1">
        <v>6.4089590000000002E-2</v>
      </c>
      <c r="DN40">
        <v>1.0030159999999999</v>
      </c>
      <c r="DO40">
        <v>18.804169999999999</v>
      </c>
      <c r="DP40" s="1">
        <v>5.8979779999999999E-5</v>
      </c>
      <c r="DQ40">
        <v>5.3499199999999997E-2</v>
      </c>
      <c r="DR40">
        <v>1.0029440000000001</v>
      </c>
      <c r="DS40">
        <v>18.319389999999999</v>
      </c>
      <c r="DT40" s="1">
        <v>4.945926E-5</v>
      </c>
      <c r="DU40" s="1">
        <v>4.4857859999999999E-2</v>
      </c>
      <c r="DV40">
        <v>1.0028589999999999</v>
      </c>
      <c r="DW40">
        <v>17.612719999999999</v>
      </c>
      <c r="DX40" s="1">
        <v>4.1638399999999998E-5</v>
      </c>
      <c r="DY40" s="1">
        <v>3.7762280000000002E-2</v>
      </c>
      <c r="DZ40">
        <v>1.0027649999999999</v>
      </c>
      <c r="EA40">
        <v>17.004819999999999</v>
      </c>
      <c r="EB40" s="1">
        <v>3.5190049999999997E-5</v>
      </c>
      <c r="EC40" s="1">
        <v>3.1914339999999999E-2</v>
      </c>
      <c r="ED40">
        <v>1.0026969999999999</v>
      </c>
      <c r="EE40">
        <v>16.877960000000002</v>
      </c>
      <c r="EF40" s="1">
        <v>2.9827250000000001E-5</v>
      </c>
      <c r="EG40" s="1">
        <v>2.7048010000000001E-2</v>
      </c>
      <c r="EH40">
        <v>1.002642</v>
      </c>
      <c r="EI40">
        <v>17.30631</v>
      </c>
      <c r="EJ40" s="1">
        <v>2.5413299999999999E-5</v>
      </c>
      <c r="EK40" s="1">
        <v>2.3039359999999998E-2</v>
      </c>
      <c r="EL40">
        <v>1.0026269999999999</v>
      </c>
      <c r="EM40">
        <v>18.008459999999999</v>
      </c>
      <c r="EN40" s="1">
        <v>2.1919399999999999E-5</v>
      </c>
      <c r="EO40" s="1">
        <v>1.9861719999999999E-2</v>
      </c>
      <c r="EP40">
        <v>1.0026200000000001</v>
      </c>
      <c r="EQ40">
        <v>18.661750000000001</v>
      </c>
      <c r="ER40" s="1">
        <v>1.9090969999999999E-5</v>
      </c>
      <c r="ES40" s="1">
        <v>1.7292459999999999E-2</v>
      </c>
      <c r="ET40">
        <v>1.0026200000000001</v>
      </c>
      <c r="EU40">
        <v>18.886949999999999</v>
      </c>
      <c r="EV40" s="1">
        <v>1.6713649999999999E-5</v>
      </c>
      <c r="EW40" s="1">
        <v>1.513773E-2</v>
      </c>
      <c r="EX40">
        <v>1.002634</v>
      </c>
      <c r="EY40">
        <v>18.441299999999998</v>
      </c>
      <c r="EZ40" s="1">
        <v>1.466779E-5</v>
      </c>
      <c r="FA40" s="1">
        <v>1.3283329999999999E-2</v>
      </c>
      <c r="FB40">
        <v>1.0026379999999999</v>
      </c>
      <c r="FC40">
        <v>17.690239999999999</v>
      </c>
      <c r="FD40" s="1">
        <v>1.289448E-5</v>
      </c>
      <c r="FE40" s="1">
        <v>1.167794E-2</v>
      </c>
      <c r="FF40">
        <v>1.0026299999999999</v>
      </c>
      <c r="FG40">
        <v>17.064869999999999</v>
      </c>
      <c r="FH40" s="1">
        <v>1.1351900000000001E-5</v>
      </c>
      <c r="FI40" s="1">
        <v>1.0279750000000001E-2</v>
      </c>
      <c r="FJ40">
        <v>1.002615</v>
      </c>
      <c r="FK40">
        <v>16.905519999999999</v>
      </c>
      <c r="FL40" s="1">
        <v>9.9947669999999993E-6</v>
      </c>
      <c r="FM40" s="1">
        <v>9.0514429999999993E-3</v>
      </c>
      <c r="FN40">
        <v>1.0026219999999999</v>
      </c>
      <c r="FO40">
        <v>17.365819999999999</v>
      </c>
      <c r="FP40" s="1">
        <v>8.8094170000000006E-6</v>
      </c>
      <c r="FQ40" s="1">
        <v>7.9780300000000005E-3</v>
      </c>
      <c r="FR40">
        <v>1.0026379999999999</v>
      </c>
      <c r="FS40">
        <v>17.944610000000001</v>
      </c>
      <c r="FT40" s="1">
        <v>7.7575630000000005E-6</v>
      </c>
      <c r="FU40" s="1">
        <v>7.0259169999999996E-3</v>
      </c>
      <c r="FV40">
        <v>1.0026349999999999</v>
      </c>
      <c r="FW40">
        <v>18.291460000000001</v>
      </c>
      <c r="FX40" s="1">
        <v>6.8285400000000002E-6</v>
      </c>
      <c r="FY40" s="1">
        <v>6.184892E-3</v>
      </c>
      <c r="FZ40">
        <v>1.002623</v>
      </c>
      <c r="GA40">
        <v>18.238520000000001</v>
      </c>
      <c r="GB40" s="1">
        <v>6.0121249999999996E-6</v>
      </c>
      <c r="GC40" s="1">
        <v>5.4455110000000001E-3</v>
      </c>
      <c r="GD40">
        <v>1.002629</v>
      </c>
      <c r="GE40">
        <v>17.8307</v>
      </c>
      <c r="GF40" s="1">
        <v>5.2956690000000002E-6</v>
      </c>
      <c r="GG40" s="1">
        <v>4.7967490000000003E-3</v>
      </c>
      <c r="GH40">
        <v>1.002615</v>
      </c>
      <c r="GI40">
        <v>17.554919999999999</v>
      </c>
      <c r="GJ40" s="1">
        <v>4.6657500000000002E-6</v>
      </c>
      <c r="GK40" s="1">
        <v>4.2264019999999998E-3</v>
      </c>
      <c r="GL40">
        <v>1.002605</v>
      </c>
      <c r="GM40">
        <v>17.414090000000002</v>
      </c>
      <c r="GN40" s="1">
        <v>4.1123679999999998E-6</v>
      </c>
      <c r="GO40" s="1">
        <v>3.7251250000000001E-3</v>
      </c>
      <c r="GP40">
        <v>1.0026090000000001</v>
      </c>
      <c r="GQ40">
        <v>17.450690000000002</v>
      </c>
      <c r="GR40" s="1">
        <v>3.626504E-6</v>
      </c>
      <c r="GS40" s="1">
        <v>3.2851709999999999E-3</v>
      </c>
      <c r="GT40">
        <v>1.002572</v>
      </c>
      <c r="GU40">
        <v>17.44267</v>
      </c>
      <c r="GV40" s="1">
        <v>3.195878E-6</v>
      </c>
      <c r="GW40" s="1">
        <v>2.8956749999999999E-3</v>
      </c>
      <c r="GX40">
        <v>1.0025329999999999</v>
      </c>
      <c r="GY40">
        <v>17.667200000000001</v>
      </c>
      <c r="GZ40" s="1">
        <v>2.801901E-6</v>
      </c>
      <c r="HA40" s="1">
        <v>2.539562E-3</v>
      </c>
      <c r="HB40">
        <v>1.0024759999999999</v>
      </c>
      <c r="HC40">
        <v>18.111799999999999</v>
      </c>
      <c r="HD40" s="1">
        <v>2.4472640000000001E-6</v>
      </c>
      <c r="HE40" s="1">
        <v>2.2185249999999998E-3</v>
      </c>
      <c r="HF40">
        <v>1.0024219999999999</v>
      </c>
      <c r="HG40">
        <v>18.597549999999998</v>
      </c>
      <c r="HH40" s="1">
        <v>2.137237E-6</v>
      </c>
      <c r="HI40" s="1">
        <v>1.937652E-3</v>
      </c>
      <c r="HJ40">
        <v>1.002378</v>
      </c>
      <c r="HK40">
        <v>18.510159999999999</v>
      </c>
      <c r="HL40" s="1">
        <v>1.866736E-6</v>
      </c>
      <c r="HM40" s="1">
        <v>1.692535E-3</v>
      </c>
      <c r="HN40">
        <v>1.0023260000000001</v>
      </c>
      <c r="HO40">
        <v>17.906269999999999</v>
      </c>
      <c r="HP40" s="1">
        <v>1.6326879999999999E-6</v>
      </c>
      <c r="HQ40" s="1">
        <v>1.4804009999999999E-3</v>
      </c>
      <c r="HR40">
        <v>1.002256</v>
      </c>
      <c r="HS40">
        <v>17.299800000000001</v>
      </c>
      <c r="HT40" s="1">
        <v>1.429244E-6</v>
      </c>
      <c r="HU40" s="1">
        <v>1.296003E-3</v>
      </c>
      <c r="HV40">
        <v>1.0021990000000001</v>
      </c>
      <c r="HW40">
        <v>17.049769999999999</v>
      </c>
      <c r="HX40" s="1">
        <v>1.2534369999999999E-6</v>
      </c>
      <c r="HY40" s="1">
        <v>1.136628E-3</v>
      </c>
      <c r="HZ40">
        <v>1.002135</v>
      </c>
      <c r="IA40">
        <v>17.358239999999999</v>
      </c>
      <c r="IB40" s="1">
        <v>1.1010680000000001E-6</v>
      </c>
      <c r="IC40" s="1">
        <v>9.9850419999999995E-4</v>
      </c>
      <c r="ID40">
        <v>1.0020830000000001</v>
      </c>
      <c r="IE40">
        <v>17.84947</v>
      </c>
      <c r="IF40" s="1">
        <v>9.6688829999999992E-7</v>
      </c>
      <c r="IG40" s="1">
        <v>8.7697060000000002E-4</v>
      </c>
      <c r="IH40">
        <v>1.0020089999999999</v>
      </c>
      <c r="II40">
        <v>18.319279999999999</v>
      </c>
      <c r="IJ40" s="1">
        <v>8.4887219999999999E-7</v>
      </c>
      <c r="IK40" s="1">
        <v>7.6997480000000004E-4</v>
      </c>
      <c r="IL40">
        <v>1.001949</v>
      </c>
      <c r="IM40">
        <v>18.461079999999999</v>
      </c>
      <c r="IN40" s="1">
        <v>7.4629200000000005E-7</v>
      </c>
      <c r="IO40" s="1">
        <v>6.7698110000000004E-4</v>
      </c>
      <c r="IP40">
        <v>1.0018769999999999</v>
      </c>
      <c r="IQ40">
        <v>18.123090000000001</v>
      </c>
      <c r="IR40" s="1">
        <v>6.573675E-7</v>
      </c>
      <c r="IS40" s="1">
        <v>5.9633760000000005E-4</v>
      </c>
      <c r="IT40">
        <v>1.0017879999999999</v>
      </c>
      <c r="IU40">
        <v>17.686689999999999</v>
      </c>
      <c r="IV40" s="1">
        <v>5.7985359999999998E-7</v>
      </c>
      <c r="IW40" s="1">
        <v>5.2602870000000002E-4</v>
      </c>
      <c r="IX40">
        <v>1.0017309999999999</v>
      </c>
      <c r="IY40">
        <v>17.337820000000001</v>
      </c>
      <c r="IZ40" s="1">
        <v>5.1271619999999998E-7</v>
      </c>
      <c r="JA40" s="1">
        <v>4.6515610000000002E-4</v>
      </c>
      <c r="JB40">
        <v>1.0016659999999999</v>
      </c>
      <c r="JC40">
        <v>17.304580000000001</v>
      </c>
      <c r="JD40" s="1">
        <v>4.5343099999999998E-7</v>
      </c>
      <c r="JE40" s="1">
        <v>4.1143110000000001E-4</v>
      </c>
      <c r="JF40">
        <v>1.0016</v>
      </c>
      <c r="JG40">
        <v>17.767949999999999</v>
      </c>
      <c r="JH40" s="1">
        <v>4.0234840000000002E-7</v>
      </c>
      <c r="JI40" s="1">
        <v>3.6501049999999998E-4</v>
      </c>
      <c r="JJ40">
        <v>1.0015590000000001</v>
      </c>
      <c r="JK40">
        <v>18.344670000000001</v>
      </c>
      <c r="JL40" s="1">
        <v>3.5956399999999998E-7</v>
      </c>
      <c r="JM40" s="1">
        <v>3.2611089999999999E-4</v>
      </c>
      <c r="JN40">
        <v>1.0015179999999999</v>
      </c>
      <c r="JO40">
        <v>18.775749999999999</v>
      </c>
      <c r="JP40" s="1">
        <v>3.2333000000000002E-7</v>
      </c>
      <c r="JQ40" s="1">
        <v>2.9321799999999998E-4</v>
      </c>
      <c r="JR40">
        <v>1.0014799999999999</v>
      </c>
      <c r="JS40">
        <v>18.716629999999999</v>
      </c>
      <c r="JT40" s="1">
        <v>2.9163680000000002E-7</v>
      </c>
      <c r="JU40" s="1">
        <v>2.6445370000000002E-4</v>
      </c>
      <c r="JV40">
        <v>1.0014419999999999</v>
      </c>
      <c r="JW40">
        <v>18.282990000000002</v>
      </c>
      <c r="JX40" s="1">
        <v>2.6347740000000002E-7</v>
      </c>
      <c r="JY40" s="1">
        <v>2.3893929999999999E-4</v>
      </c>
      <c r="JZ40">
        <v>1.0013970000000001</v>
      </c>
      <c r="KA40">
        <v>17.720510000000001</v>
      </c>
      <c r="KB40" s="1">
        <v>2.3865170000000001E-7</v>
      </c>
      <c r="KC40" s="1">
        <v>2.1639970000000001E-4</v>
      </c>
      <c r="KD40">
        <v>1.001349</v>
      </c>
      <c r="KE40">
        <v>17.363659999999999</v>
      </c>
      <c r="KF40" s="1">
        <v>2.1650310000000001E-7</v>
      </c>
      <c r="KG40" s="1">
        <v>1.9631990000000001E-4</v>
      </c>
      <c r="KH40">
        <v>1.001328</v>
      </c>
      <c r="KI40">
        <v>17.287479999999999</v>
      </c>
      <c r="KJ40" s="1">
        <v>1.9679389999999999E-7</v>
      </c>
      <c r="KK40" s="1">
        <v>1.7845510000000001E-4</v>
      </c>
      <c r="KL40">
        <v>1.0012939999999999</v>
      </c>
      <c r="KM40">
        <v>17.726690000000001</v>
      </c>
      <c r="KN40" s="1">
        <v>1.7887979999999999E-7</v>
      </c>
      <c r="KO40" s="1">
        <v>1.6222719999999999E-4</v>
      </c>
      <c r="KP40">
        <v>1.001236</v>
      </c>
      <c r="KQ40">
        <v>18.29766</v>
      </c>
      <c r="KR40" s="1">
        <v>1.6263819999999999E-7</v>
      </c>
      <c r="KS40" s="1">
        <v>1.4750559999999999E-4</v>
      </c>
      <c r="KT40">
        <v>1.0011909999999999</v>
      </c>
      <c r="KU40">
        <v>18.83822</v>
      </c>
      <c r="KV40" s="1">
        <v>1.4768640000000001E-7</v>
      </c>
      <c r="KW40" s="1">
        <v>1.3395750000000001E-4</v>
      </c>
      <c r="KX40">
        <v>1.001145</v>
      </c>
      <c r="KY40">
        <v>18.964659999999999</v>
      </c>
      <c r="KZ40" s="1">
        <v>1.3430289999999999E-7</v>
      </c>
      <c r="LA40" s="1">
        <v>1.2182E-4</v>
      </c>
      <c r="LB40">
        <v>1.001104</v>
      </c>
      <c r="LC40">
        <v>18.57837</v>
      </c>
      <c r="LD40" s="1">
        <v>1.2222990000000001E-7</v>
      </c>
      <c r="LE40" s="1">
        <v>1.1087009999999999E-4</v>
      </c>
      <c r="LF40">
        <v>1.001053</v>
      </c>
      <c r="LG40">
        <v>17.9664</v>
      </c>
      <c r="LH40" s="1">
        <v>1.114004E-7</v>
      </c>
      <c r="LI40" s="1">
        <v>1.01048E-4</v>
      </c>
      <c r="LJ40">
        <v>1.001001</v>
      </c>
      <c r="LK40">
        <v>17.443449999999999</v>
      </c>
      <c r="LL40" s="1">
        <v>1.015851E-7</v>
      </c>
      <c r="LM40" s="1">
        <v>9.2149679999999995E-5</v>
      </c>
      <c r="LN40">
        <v>1.000958</v>
      </c>
      <c r="LO40">
        <v>17.31664</v>
      </c>
      <c r="LP40" s="1">
        <v>9.2755129999999994E-8</v>
      </c>
      <c r="LQ40" s="1">
        <v>8.4139669999999995E-5</v>
      </c>
      <c r="LR40">
        <v>1.00091</v>
      </c>
      <c r="LS40">
        <v>17.894549999999999</v>
      </c>
      <c r="LT40" s="1">
        <v>8.4803090000000004E-8</v>
      </c>
      <c r="LU40" s="1">
        <v>7.6919329999999996E-5</v>
      </c>
      <c r="LV40">
        <v>1.0008809999999999</v>
      </c>
      <c r="LW40">
        <v>18.631710000000002</v>
      </c>
      <c r="LX40" s="1">
        <v>7.8257800000000001E-8</v>
      </c>
      <c r="LY40" s="1">
        <v>7.0954589999999999E-5</v>
      </c>
      <c r="LZ40">
        <v>1.0008630000000001</v>
      </c>
      <c r="MA40">
        <v>19.241779999999999</v>
      </c>
      <c r="MB40" s="1">
        <v>7.2565829999999995E-8</v>
      </c>
      <c r="MC40" s="1">
        <v>6.5784059999999996E-5</v>
      </c>
      <c r="MD40">
        <v>1.000847</v>
      </c>
      <c r="ME40">
        <v>19.353819999999999</v>
      </c>
      <c r="MF40" s="1">
        <v>6.7387689999999995E-8</v>
      </c>
      <c r="MG40" s="1">
        <v>6.1095130000000006E-5</v>
      </c>
      <c r="MH40">
        <v>1.0007969999999999</v>
      </c>
      <c r="MI40">
        <v>18.920950000000001</v>
      </c>
      <c r="MJ40" s="1">
        <v>6.2614839999999997E-8</v>
      </c>
      <c r="MK40" s="1">
        <v>5.6770079999999999E-5</v>
      </c>
      <c r="ML40">
        <v>1.0007870000000001</v>
      </c>
      <c r="MM40">
        <v>18.298639999999999</v>
      </c>
      <c r="MN40" s="1">
        <v>5.8299680000000003E-8</v>
      </c>
      <c r="MO40" s="1">
        <v>5.2850920000000001E-5</v>
      </c>
      <c r="MP40">
        <v>1.0007600000000001</v>
      </c>
      <c r="MQ40">
        <v>17.71454</v>
      </c>
      <c r="MR40" s="1">
        <v>5.4345270000000001E-8</v>
      </c>
      <c r="MS40" s="1">
        <v>4.9262419999999999E-5</v>
      </c>
      <c r="MT40">
        <v>1.000745</v>
      </c>
      <c r="MU40">
        <v>17.451029999999999</v>
      </c>
      <c r="MV40" s="1">
        <v>5.0694249999999997E-8</v>
      </c>
      <c r="MW40" s="1">
        <v>4.5955270000000002E-5</v>
      </c>
      <c r="MX40">
        <v>1.0007189999999999</v>
      </c>
      <c r="MY40">
        <v>17.450520000000001</v>
      </c>
      <c r="MZ40" s="1">
        <v>4.7323650000000002E-8</v>
      </c>
      <c r="NA40" s="1">
        <v>4.2900050000000003E-5</v>
      </c>
      <c r="NB40">
        <v>1.0006790000000001</v>
      </c>
      <c r="NC40">
        <v>17.71594</v>
      </c>
      <c r="ND40" s="1">
        <v>4.41545E-8</v>
      </c>
      <c r="NE40" s="1">
        <v>4.0033030000000003E-5</v>
      </c>
      <c r="NF40">
        <v>1.0006619999999999</v>
      </c>
      <c r="NG40">
        <v>18.251069999999999</v>
      </c>
      <c r="NH40" s="1">
        <v>4.113669E-8</v>
      </c>
      <c r="NI40" s="1">
        <v>3.7298139999999997E-5</v>
      </c>
      <c r="NJ40">
        <v>1.000626</v>
      </c>
      <c r="NK40">
        <v>18.47485</v>
      </c>
      <c r="NL40" s="1">
        <v>3.8378790000000002E-8</v>
      </c>
      <c r="NM40" s="1">
        <v>3.4800169999999997E-5</v>
      </c>
      <c r="NN40">
        <v>1.0005869999999999</v>
      </c>
      <c r="NO40">
        <v>18.240480000000002</v>
      </c>
      <c r="NP40" s="1">
        <v>3.5818370000000002E-8</v>
      </c>
      <c r="NQ40" s="1">
        <v>3.2476469999999998E-5</v>
      </c>
      <c r="NR40">
        <v>1.0005580000000001</v>
      </c>
      <c r="NS40">
        <v>17.765460000000001</v>
      </c>
      <c r="NT40" s="1">
        <v>3.3459290000000002E-8</v>
      </c>
      <c r="NU40" s="1">
        <v>3.033805E-5</v>
      </c>
      <c r="NV40">
        <v>1.0005470000000001</v>
      </c>
      <c r="NW40">
        <v>17.470880000000001</v>
      </c>
      <c r="NX40" s="1">
        <v>3.1265569999999999E-8</v>
      </c>
      <c r="NY40" s="1">
        <v>2.8349180000000002E-5</v>
      </c>
      <c r="NZ40">
        <v>1.0005040000000001</v>
      </c>
      <c r="OA40">
        <v>17.38965</v>
      </c>
      <c r="OB40" s="1">
        <v>2.9214899999999998E-8</v>
      </c>
      <c r="OC40" s="1">
        <v>2.6489590000000001E-5</v>
      </c>
      <c r="OD40">
        <v>1.000489</v>
      </c>
      <c r="OE40">
        <v>17.740570000000002</v>
      </c>
      <c r="OF40" s="1">
        <v>2.733439E-8</v>
      </c>
      <c r="OG40" s="1">
        <v>2.4783519999999999E-5</v>
      </c>
      <c r="OH40">
        <v>1.000443</v>
      </c>
      <c r="OI40">
        <v>18.317530000000001</v>
      </c>
      <c r="OJ40" s="1">
        <v>2.556973E-8</v>
      </c>
      <c r="OK40" s="1">
        <v>2.31856E-5</v>
      </c>
    </row>
    <row r="41" spans="1:401" x14ac:dyDescent="0.35">
      <c r="A41">
        <v>44</v>
      </c>
      <c r="B41" t="s">
        <v>4</v>
      </c>
      <c r="C41" t="s">
        <v>24</v>
      </c>
      <c r="D41" t="s">
        <v>46</v>
      </c>
      <c r="E41">
        <v>837.41359999999997</v>
      </c>
      <c r="F41">
        <v>1.0319750000000001</v>
      </c>
      <c r="G41">
        <v>17.127949999999998</v>
      </c>
      <c r="H41">
        <v>99.526480000000006</v>
      </c>
      <c r="I41">
        <v>71274.559999999998</v>
      </c>
      <c r="J41">
        <v>1.0318909999999999</v>
      </c>
      <c r="K41">
        <v>17.049769999999999</v>
      </c>
      <c r="L41">
        <v>19.894079999999999</v>
      </c>
      <c r="M41">
        <v>18715.32</v>
      </c>
      <c r="N41">
        <v>1.031833</v>
      </c>
      <c r="O41">
        <v>17.031420000000001</v>
      </c>
      <c r="P41">
        <v>0.19932159999999999</v>
      </c>
      <c r="Q41">
        <v>211.76769999999999</v>
      </c>
      <c r="R41">
        <v>1.0318050000000001</v>
      </c>
      <c r="S41">
        <v>17.017410000000002</v>
      </c>
      <c r="T41" s="1">
        <v>1.0204120000000001E-2</v>
      </c>
      <c r="U41">
        <v>8.2481019999999994</v>
      </c>
      <c r="V41">
        <v>1.0318099999999999</v>
      </c>
      <c r="W41">
        <v>17.096440000000001</v>
      </c>
      <c r="X41" s="1">
        <v>7.7880600000000003E-3</v>
      </c>
      <c r="Y41">
        <v>6.1420950000000003</v>
      </c>
      <c r="Z41">
        <v>1.0318179999999999</v>
      </c>
      <c r="AA41">
        <v>17.089449999999999</v>
      </c>
      <c r="AB41" s="1">
        <v>6.2935129999999997E-3</v>
      </c>
      <c r="AC41">
        <v>4.9627210000000002</v>
      </c>
      <c r="AD41">
        <v>1.031841</v>
      </c>
      <c r="AE41">
        <v>17.0672</v>
      </c>
      <c r="AF41" s="1">
        <v>5.098081E-3</v>
      </c>
      <c r="AG41">
        <v>4.0197859999999999</v>
      </c>
      <c r="AH41">
        <v>1.031855</v>
      </c>
      <c r="AI41">
        <v>16.990680000000001</v>
      </c>
      <c r="AJ41" s="1">
        <v>4.1387710000000003E-3</v>
      </c>
      <c r="AK41">
        <v>3.2631709999999998</v>
      </c>
      <c r="AL41">
        <v>1.031863</v>
      </c>
      <c r="AM41">
        <v>17.015979999999999</v>
      </c>
      <c r="AN41" s="1">
        <v>3.3654700000000002E-3</v>
      </c>
      <c r="AO41">
        <v>2.6535120000000001</v>
      </c>
      <c r="AP41">
        <v>1.0318769999999999</v>
      </c>
      <c r="AQ41">
        <v>17.461300000000001</v>
      </c>
      <c r="AR41" s="1">
        <v>2.7386469999999999E-3</v>
      </c>
      <c r="AS41">
        <v>2.159294</v>
      </c>
      <c r="AT41">
        <v>1.031876</v>
      </c>
      <c r="AU41">
        <v>18.0748</v>
      </c>
      <c r="AV41" s="1">
        <v>2.2286340000000002E-3</v>
      </c>
      <c r="AW41">
        <v>1.757304</v>
      </c>
      <c r="AX41">
        <v>1.03186</v>
      </c>
      <c r="AY41">
        <v>18.510300000000001</v>
      </c>
      <c r="AZ41" s="1">
        <v>1.8122559999999999E-3</v>
      </c>
      <c r="BA41">
        <v>1.4290419999999999</v>
      </c>
      <c r="BB41">
        <v>1.031844</v>
      </c>
      <c r="BC41">
        <v>18.56044</v>
      </c>
      <c r="BD41" s="1">
        <v>1.475051E-3</v>
      </c>
      <c r="BE41">
        <v>1.163203</v>
      </c>
      <c r="BF41">
        <v>1.0318240000000001</v>
      </c>
      <c r="BG41">
        <v>18.121220000000001</v>
      </c>
      <c r="BH41" s="1">
        <v>1.2016100000000001E-3</v>
      </c>
      <c r="BI41">
        <v>0.94758600000000004</v>
      </c>
      <c r="BJ41">
        <v>1.0317989999999999</v>
      </c>
      <c r="BK41">
        <v>17.51239</v>
      </c>
      <c r="BL41" s="1">
        <v>9.7981239999999996E-4</v>
      </c>
      <c r="BM41">
        <v>0.77267220000000003</v>
      </c>
      <c r="BN41">
        <v>1.031782</v>
      </c>
      <c r="BO41">
        <v>17.02617</v>
      </c>
      <c r="BP41" s="1">
        <v>7.9991939999999998E-4</v>
      </c>
      <c r="BQ41">
        <v>0.63078529999999999</v>
      </c>
      <c r="BR41">
        <v>1.031749</v>
      </c>
      <c r="BS41">
        <v>16.81578</v>
      </c>
      <c r="BT41" s="1">
        <v>6.5370640000000002E-4</v>
      </c>
      <c r="BU41">
        <v>0.5155016</v>
      </c>
      <c r="BV41">
        <v>1.0317080000000001</v>
      </c>
      <c r="BW41">
        <v>17.112909999999999</v>
      </c>
      <c r="BX41" s="1">
        <v>5.3438960000000001E-4</v>
      </c>
      <c r="BY41">
        <v>0.42146299999999998</v>
      </c>
      <c r="BZ41">
        <v>1.0315799999999999</v>
      </c>
      <c r="CA41">
        <v>17.640809999999998</v>
      </c>
      <c r="CB41" s="1">
        <v>4.3525809999999998E-4</v>
      </c>
      <c r="CC41">
        <v>0.34339399999999998</v>
      </c>
      <c r="CD41">
        <v>1.0314570000000001</v>
      </c>
      <c r="CE41">
        <v>18.08756</v>
      </c>
      <c r="CF41" s="1">
        <v>3.5366569999999999E-4</v>
      </c>
      <c r="CG41">
        <v>0.27907549999999998</v>
      </c>
      <c r="CH41">
        <v>1.0313289999999999</v>
      </c>
      <c r="CI41">
        <v>18.297239999999999</v>
      </c>
      <c r="CJ41" s="1">
        <v>2.8735609999999998E-4</v>
      </c>
      <c r="CK41">
        <v>0.2267768</v>
      </c>
      <c r="CL41">
        <v>1.0311669999999999</v>
      </c>
      <c r="CM41">
        <v>18.015319999999999</v>
      </c>
      <c r="CN41" s="1">
        <v>2.3398350000000001E-4</v>
      </c>
      <c r="CO41">
        <v>0.18465809999999999</v>
      </c>
      <c r="CP41">
        <v>1.031013</v>
      </c>
      <c r="CQ41">
        <v>17.5289</v>
      </c>
      <c r="CR41" s="1">
        <v>1.909743E-4</v>
      </c>
      <c r="CS41">
        <v>0.1507164</v>
      </c>
      <c r="CT41">
        <v>1.0308679999999999</v>
      </c>
      <c r="CU41">
        <v>17.07987</v>
      </c>
      <c r="CV41" s="1">
        <v>1.563278E-4</v>
      </c>
      <c r="CW41">
        <v>0.1233798</v>
      </c>
      <c r="CX41">
        <v>1.030713</v>
      </c>
      <c r="CY41">
        <v>16.932259999999999</v>
      </c>
      <c r="CZ41" s="1">
        <v>1.280845E-4</v>
      </c>
      <c r="DA41">
        <v>0.1011099</v>
      </c>
      <c r="DB41">
        <v>1.030572</v>
      </c>
      <c r="DC41">
        <v>17.438220000000001</v>
      </c>
      <c r="DD41" s="1">
        <v>1.049124E-4</v>
      </c>
      <c r="DE41" s="1">
        <v>8.2816169999999995E-2</v>
      </c>
      <c r="DF41">
        <v>1.0304469999999999</v>
      </c>
      <c r="DG41">
        <v>18.10521</v>
      </c>
      <c r="DH41" s="1">
        <v>8.6547120000000005E-5</v>
      </c>
      <c r="DI41" s="1">
        <v>6.8303610000000001E-2</v>
      </c>
      <c r="DJ41">
        <v>1.0303329999999999</v>
      </c>
      <c r="DK41">
        <v>18.71011</v>
      </c>
      <c r="DL41" s="1">
        <v>7.1881640000000003E-5</v>
      </c>
      <c r="DM41" s="1">
        <v>5.6719020000000002E-2</v>
      </c>
      <c r="DN41">
        <v>1.030208</v>
      </c>
      <c r="DO41">
        <v>18.865369999999999</v>
      </c>
      <c r="DP41" s="1">
        <v>5.9985360000000001E-5</v>
      </c>
      <c r="DQ41" s="1">
        <v>4.7328620000000002E-2</v>
      </c>
      <c r="DR41">
        <v>1.0301169999999999</v>
      </c>
      <c r="DS41">
        <v>18.389710000000001</v>
      </c>
      <c r="DT41" s="1">
        <v>5.0282280000000003E-5</v>
      </c>
      <c r="DU41" s="1">
        <v>3.9667609999999999E-2</v>
      </c>
      <c r="DV41">
        <v>1.02999</v>
      </c>
      <c r="DW41">
        <v>17.682449999999999</v>
      </c>
      <c r="DX41" s="1">
        <v>4.2313569999999999E-5</v>
      </c>
      <c r="DY41" s="1">
        <v>3.337913E-2</v>
      </c>
      <c r="DZ41">
        <v>1.0298929999999999</v>
      </c>
      <c r="EA41">
        <v>17.054079999999999</v>
      </c>
      <c r="EB41" s="1">
        <v>3.5751589999999998E-5</v>
      </c>
      <c r="EC41" s="1">
        <v>2.8202149999999999E-2</v>
      </c>
      <c r="ED41">
        <v>1.029784</v>
      </c>
      <c r="EE41">
        <v>16.887419999999999</v>
      </c>
      <c r="EF41" s="1">
        <v>3.0291239999999998E-5</v>
      </c>
      <c r="EG41">
        <v>2.38926E-2</v>
      </c>
      <c r="EH41">
        <v>1.0297050000000001</v>
      </c>
      <c r="EI41">
        <v>17.309149999999999</v>
      </c>
      <c r="EJ41" s="1">
        <v>2.5790529999999999E-5</v>
      </c>
      <c r="EK41" s="1">
        <v>2.0338220000000001E-2</v>
      </c>
      <c r="EL41">
        <v>1.029677</v>
      </c>
      <c r="EM41">
        <v>18.01238</v>
      </c>
      <c r="EN41" s="1">
        <v>2.2218569999999999E-5</v>
      </c>
      <c r="EO41">
        <v>1.7511499999999999E-2</v>
      </c>
      <c r="EP41">
        <v>1.0296609999999999</v>
      </c>
      <c r="EQ41">
        <v>18.683019999999999</v>
      </c>
      <c r="ER41" s="1">
        <v>1.9335659999999999E-5</v>
      </c>
      <c r="ES41" s="1">
        <v>1.5233210000000001E-2</v>
      </c>
      <c r="ET41">
        <v>1.0296650000000001</v>
      </c>
      <c r="EU41">
        <v>18.94322</v>
      </c>
      <c r="EV41" s="1">
        <v>1.6923500000000002E-5</v>
      </c>
      <c r="EW41">
        <v>1.33314E-2</v>
      </c>
      <c r="EX41">
        <v>1.029677</v>
      </c>
      <c r="EY41">
        <v>18.513030000000001</v>
      </c>
      <c r="EZ41" s="1">
        <v>1.4848000000000001E-5</v>
      </c>
      <c r="FA41" s="1">
        <v>1.169513E-2</v>
      </c>
      <c r="FB41">
        <v>1.029657</v>
      </c>
      <c r="FC41">
        <v>17.762239999999998</v>
      </c>
      <c r="FD41" s="1">
        <v>1.3052790000000001E-5</v>
      </c>
      <c r="FE41" s="1">
        <v>1.028139E-2</v>
      </c>
      <c r="FF41">
        <v>1.0296639999999999</v>
      </c>
      <c r="FG41">
        <v>17.116389999999999</v>
      </c>
      <c r="FH41" s="1">
        <v>1.1488580000000001E-5</v>
      </c>
      <c r="FI41" s="1">
        <v>9.0481539999999992E-3</v>
      </c>
      <c r="FJ41">
        <v>1.0296700000000001</v>
      </c>
      <c r="FK41">
        <v>16.915469999999999</v>
      </c>
      <c r="FL41" s="1">
        <v>1.0115249999999999E-5</v>
      </c>
      <c r="FM41" s="1">
        <v>7.9671670000000007E-3</v>
      </c>
      <c r="FN41">
        <v>1.029679</v>
      </c>
      <c r="FO41">
        <v>17.365829999999999</v>
      </c>
      <c r="FP41" s="1">
        <v>8.9151110000000005E-6</v>
      </c>
      <c r="FQ41" s="1">
        <v>7.0217989999999996E-3</v>
      </c>
      <c r="FR41">
        <v>1.029677</v>
      </c>
      <c r="FS41">
        <v>17.949359999999999</v>
      </c>
      <c r="FT41" s="1">
        <v>7.8515689999999997E-6</v>
      </c>
      <c r="FU41" s="1">
        <v>6.184653E-3</v>
      </c>
      <c r="FV41">
        <v>1.0296719999999999</v>
      </c>
      <c r="FW41">
        <v>18.312629999999999</v>
      </c>
      <c r="FX41" s="1">
        <v>6.9113189999999997E-6</v>
      </c>
      <c r="FY41" s="1">
        <v>5.4444380000000002E-3</v>
      </c>
      <c r="FZ41">
        <v>1.0296749999999999</v>
      </c>
      <c r="GA41">
        <v>18.293759999999999</v>
      </c>
      <c r="GB41" s="1">
        <v>6.0847130000000001E-6</v>
      </c>
      <c r="GC41" s="1">
        <v>4.7933089999999999E-3</v>
      </c>
      <c r="GD41">
        <v>1.0296639999999999</v>
      </c>
      <c r="GE41">
        <v>17.879729999999999</v>
      </c>
      <c r="GF41" s="1">
        <v>5.3594909999999996E-6</v>
      </c>
      <c r="GG41" s="1">
        <v>4.2221680000000001E-3</v>
      </c>
      <c r="GH41">
        <v>1.02965</v>
      </c>
      <c r="GI41">
        <v>17.600210000000001</v>
      </c>
      <c r="GJ41" s="1">
        <v>4.7218820000000004E-6</v>
      </c>
      <c r="GK41" s="1">
        <v>3.720049E-3</v>
      </c>
      <c r="GL41">
        <v>1.0296419999999999</v>
      </c>
      <c r="GM41">
        <v>17.439350000000001</v>
      </c>
      <c r="GN41" s="1">
        <v>4.1615620000000003E-6</v>
      </c>
      <c r="GO41" s="1">
        <v>3.2785790000000002E-3</v>
      </c>
      <c r="GP41">
        <v>1.0296369999999999</v>
      </c>
      <c r="GQ41">
        <v>17.467839999999999</v>
      </c>
      <c r="GR41" s="1">
        <v>3.6697959999999999E-6</v>
      </c>
      <c r="GS41" s="1">
        <v>2.8912930000000001E-3</v>
      </c>
      <c r="GT41">
        <v>1.0295939999999999</v>
      </c>
      <c r="GU41">
        <v>17.462430000000001</v>
      </c>
      <c r="GV41" s="1">
        <v>3.2347889999999998E-6</v>
      </c>
      <c r="GW41" s="1">
        <v>2.5490249999999999E-3</v>
      </c>
      <c r="GX41">
        <v>1.029558</v>
      </c>
      <c r="GY41">
        <v>17.688649999999999</v>
      </c>
      <c r="GZ41" s="1">
        <v>2.8374300000000001E-6</v>
      </c>
      <c r="HA41" s="1">
        <v>2.2367189999999999E-3</v>
      </c>
      <c r="HB41">
        <v>1.0294920000000001</v>
      </c>
      <c r="HC41">
        <v>18.13034</v>
      </c>
      <c r="HD41" s="1">
        <v>2.4788709999999999E-6</v>
      </c>
      <c r="HE41" s="1">
        <v>1.9544879999999999E-3</v>
      </c>
      <c r="HF41">
        <v>1.0294239999999999</v>
      </c>
      <c r="HG41">
        <v>18.621320000000001</v>
      </c>
      <c r="HH41" s="1">
        <v>2.164777E-6</v>
      </c>
      <c r="HI41" s="1">
        <v>1.706969E-3</v>
      </c>
      <c r="HJ41">
        <v>1.0293639999999999</v>
      </c>
      <c r="HK41">
        <v>18.562539999999998</v>
      </c>
      <c r="HL41" s="1">
        <v>1.890679E-6</v>
      </c>
      <c r="HM41" s="1">
        <v>1.490976E-3</v>
      </c>
      <c r="HN41">
        <v>1.0292809999999999</v>
      </c>
      <c r="HO41">
        <v>17.970130000000001</v>
      </c>
      <c r="HP41" s="1">
        <v>1.653435E-6</v>
      </c>
      <c r="HQ41" s="1">
        <v>1.3039460000000001E-3</v>
      </c>
      <c r="HR41">
        <v>1.029217</v>
      </c>
      <c r="HS41">
        <v>17.358619999999998</v>
      </c>
      <c r="HT41" s="1">
        <v>1.447198E-6</v>
      </c>
      <c r="HU41" s="1">
        <v>1.1413739999999999E-3</v>
      </c>
      <c r="HV41">
        <v>1.0291410000000001</v>
      </c>
      <c r="HW41">
        <v>17.063569999999999</v>
      </c>
      <c r="HX41" s="1">
        <v>1.2689790000000001E-6</v>
      </c>
      <c r="HY41" s="1">
        <v>1.00085E-3</v>
      </c>
      <c r="HZ41">
        <v>1.0290440000000001</v>
      </c>
      <c r="IA41">
        <v>17.362780000000001</v>
      </c>
      <c r="IB41" s="1">
        <v>1.114565E-6</v>
      </c>
      <c r="IC41" s="1">
        <v>8.7908919999999996E-4</v>
      </c>
      <c r="ID41">
        <v>1.028956</v>
      </c>
      <c r="IE41">
        <v>17.85632</v>
      </c>
      <c r="IF41" s="1">
        <v>9.7887070000000008E-7</v>
      </c>
      <c r="IG41" s="1">
        <v>7.7219949999999995E-4</v>
      </c>
      <c r="IH41">
        <v>1.0288679999999999</v>
      </c>
      <c r="II41">
        <v>18.333649999999999</v>
      </c>
      <c r="IJ41" s="1">
        <v>8.592949E-7</v>
      </c>
      <c r="IK41" s="1">
        <v>6.7792340000000001E-4</v>
      </c>
      <c r="IL41">
        <v>1.0287869999999999</v>
      </c>
      <c r="IM41">
        <v>18.505649999999999</v>
      </c>
      <c r="IN41" s="1">
        <v>7.5537039999999999E-7</v>
      </c>
      <c r="IO41" s="1">
        <v>5.9598210000000003E-4</v>
      </c>
      <c r="IP41">
        <v>1.028699</v>
      </c>
      <c r="IQ41">
        <v>18.17859</v>
      </c>
      <c r="IR41" s="1">
        <v>6.6526600000000002E-7</v>
      </c>
      <c r="IS41" s="1">
        <v>5.249079E-4</v>
      </c>
      <c r="IT41">
        <v>1.028592</v>
      </c>
      <c r="IU41">
        <v>17.735939999999999</v>
      </c>
      <c r="IV41" s="1">
        <v>5.8670129999999998E-7</v>
      </c>
      <c r="IW41" s="1">
        <v>4.6292659999999999E-4</v>
      </c>
      <c r="IX41">
        <v>1.0285139999999999</v>
      </c>
      <c r="IY41">
        <v>17.378620000000002</v>
      </c>
      <c r="IZ41" s="1">
        <v>5.1870150000000005E-7</v>
      </c>
      <c r="JA41" s="1">
        <v>4.0929470000000001E-4</v>
      </c>
      <c r="JB41">
        <v>1.02841</v>
      </c>
      <c r="JC41">
        <v>17.315950000000001</v>
      </c>
      <c r="JD41" s="1">
        <v>4.5872979999999999E-7</v>
      </c>
      <c r="JE41" s="1">
        <v>3.6203439999999998E-4</v>
      </c>
      <c r="JF41">
        <v>1.028327</v>
      </c>
      <c r="JG41">
        <v>17.78031</v>
      </c>
      <c r="JH41" s="1">
        <v>4.068151E-7</v>
      </c>
      <c r="JI41" s="1">
        <v>3.2100219999999999E-4</v>
      </c>
      <c r="JJ41">
        <v>1.0282659999999999</v>
      </c>
      <c r="JK41">
        <v>18.355419999999999</v>
      </c>
      <c r="JL41" s="1">
        <v>3.6329789999999998E-7</v>
      </c>
      <c r="JM41" s="1">
        <v>2.8658859999999999E-4</v>
      </c>
      <c r="JN41">
        <v>1.0282150000000001</v>
      </c>
      <c r="JO41">
        <v>18.808489999999999</v>
      </c>
      <c r="JP41" s="1">
        <v>3.2654229999999999E-7</v>
      </c>
      <c r="JQ41" s="1">
        <v>2.575581E-4</v>
      </c>
      <c r="JR41">
        <v>1.0281690000000001</v>
      </c>
      <c r="JS41">
        <v>18.777360000000002</v>
      </c>
      <c r="JT41" s="1">
        <v>2.9445310000000002E-7</v>
      </c>
      <c r="JU41" s="1">
        <v>2.322282E-4</v>
      </c>
      <c r="JV41">
        <v>1.028095</v>
      </c>
      <c r="JW41">
        <v>18.34667</v>
      </c>
      <c r="JX41" s="1">
        <v>2.660078E-7</v>
      </c>
      <c r="JY41" s="1">
        <v>2.098123E-4</v>
      </c>
      <c r="JZ41">
        <v>1.0280629999999999</v>
      </c>
      <c r="KA41">
        <v>17.778780000000001</v>
      </c>
      <c r="KB41" s="1">
        <v>2.4086240000000002E-7</v>
      </c>
      <c r="KC41" s="1">
        <v>1.899529E-4</v>
      </c>
      <c r="KD41">
        <v>1.0280050000000001</v>
      </c>
      <c r="KE41">
        <v>17.402149999999999</v>
      </c>
      <c r="KF41" s="1">
        <v>2.1848000000000001E-7</v>
      </c>
      <c r="KG41" s="1">
        <v>1.7230619999999999E-4</v>
      </c>
      <c r="KH41">
        <v>1.0279529999999999</v>
      </c>
      <c r="KI41">
        <v>17.300360000000001</v>
      </c>
      <c r="KJ41" s="1">
        <v>1.9857429999999999E-7</v>
      </c>
      <c r="KK41" s="1">
        <v>1.566123E-4</v>
      </c>
      <c r="KL41">
        <v>1.027892</v>
      </c>
      <c r="KM41">
        <v>17.73687</v>
      </c>
      <c r="KN41" s="1">
        <v>1.805048E-7</v>
      </c>
      <c r="KO41" s="1">
        <v>1.4237599999999999E-4</v>
      </c>
      <c r="KP41">
        <v>1.027841</v>
      </c>
      <c r="KQ41">
        <v>18.308499999999999</v>
      </c>
      <c r="KR41" s="1">
        <v>1.641155E-7</v>
      </c>
      <c r="KS41" s="1">
        <v>1.294531E-4</v>
      </c>
      <c r="KT41">
        <v>1.0277829999999999</v>
      </c>
      <c r="KU41">
        <v>18.865770000000001</v>
      </c>
      <c r="KV41" s="1">
        <v>1.4903189999999999E-7</v>
      </c>
      <c r="KW41" s="1">
        <v>1.1756950000000001E-4</v>
      </c>
      <c r="KX41">
        <v>1.027722</v>
      </c>
      <c r="KY41">
        <v>19.023499999999999</v>
      </c>
      <c r="KZ41" s="1">
        <v>1.3551149999999999E-7</v>
      </c>
      <c r="LA41" s="1">
        <v>1.069033E-4</v>
      </c>
      <c r="LB41">
        <v>1.0276670000000001</v>
      </c>
      <c r="LC41">
        <v>18.645949999999999</v>
      </c>
      <c r="LD41" s="1">
        <v>1.2331569999999999E-7</v>
      </c>
      <c r="LE41" s="1">
        <v>9.7284559999999997E-5</v>
      </c>
      <c r="LF41">
        <v>1.0275879999999999</v>
      </c>
      <c r="LG41">
        <v>18.032389999999999</v>
      </c>
      <c r="LH41" s="1">
        <v>1.123738E-7</v>
      </c>
      <c r="LI41" s="1">
        <v>8.865329E-5</v>
      </c>
      <c r="LJ41">
        <v>1.027547</v>
      </c>
      <c r="LK41">
        <v>17.494669999999999</v>
      </c>
      <c r="LL41" s="1">
        <v>1.024718E-7</v>
      </c>
      <c r="LM41" s="1">
        <v>8.0845780000000003E-5</v>
      </c>
      <c r="LN41">
        <v>1.0274669999999999</v>
      </c>
      <c r="LO41">
        <v>17.33306</v>
      </c>
      <c r="LP41" s="1">
        <v>9.3551340000000004E-8</v>
      </c>
      <c r="LQ41" s="1">
        <v>7.3806629999999994E-5</v>
      </c>
      <c r="LR41">
        <v>1.0274289999999999</v>
      </c>
      <c r="LS41">
        <v>17.904119999999999</v>
      </c>
      <c r="LT41" s="1">
        <v>8.5506020000000005E-8</v>
      </c>
      <c r="LU41" s="1">
        <v>6.7456650000000004E-5</v>
      </c>
      <c r="LV41">
        <v>1.027371</v>
      </c>
      <c r="LW41">
        <v>18.638590000000001</v>
      </c>
      <c r="LX41" s="1">
        <v>7.883312E-8</v>
      </c>
      <c r="LY41" s="1">
        <v>6.2164209999999998E-5</v>
      </c>
      <c r="LZ41">
        <v>1.027347</v>
      </c>
      <c r="MA41">
        <v>19.278009999999998</v>
      </c>
      <c r="MB41" s="1">
        <v>7.3071679999999998E-8</v>
      </c>
      <c r="MC41" s="1">
        <v>5.7612709999999999E-5</v>
      </c>
      <c r="MD41">
        <v>1.0273209999999999</v>
      </c>
      <c r="ME41">
        <v>19.425599999999999</v>
      </c>
      <c r="MF41" s="1">
        <v>6.7865139999999998E-8</v>
      </c>
      <c r="MG41" s="1">
        <v>5.3511909999999999E-5</v>
      </c>
      <c r="MH41">
        <v>1.0272810000000001</v>
      </c>
      <c r="MI41">
        <v>19.000139999999998</v>
      </c>
      <c r="MJ41" s="1">
        <v>6.3052720000000006E-8</v>
      </c>
      <c r="MK41" s="1">
        <v>4.9718139999999997E-5</v>
      </c>
      <c r="ML41">
        <v>1.027223</v>
      </c>
      <c r="MM41">
        <v>18.373349999999999</v>
      </c>
      <c r="MN41" s="1">
        <v>5.8689530000000001E-8</v>
      </c>
      <c r="MO41" s="1">
        <v>4.6271850000000003E-5</v>
      </c>
      <c r="MP41">
        <v>1.0272079999999999</v>
      </c>
      <c r="MQ41">
        <v>17.77797</v>
      </c>
      <c r="MR41" s="1">
        <v>5.469838E-8</v>
      </c>
      <c r="MS41" s="1">
        <v>4.3122450000000002E-5</v>
      </c>
      <c r="MT41">
        <v>1.027169</v>
      </c>
      <c r="MU41">
        <v>17.473549999999999</v>
      </c>
      <c r="MV41" s="1">
        <v>5.1026060000000002E-8</v>
      </c>
      <c r="MW41" s="1">
        <v>4.0229630000000001E-5</v>
      </c>
      <c r="MX41">
        <v>1.0271380000000001</v>
      </c>
      <c r="MY41">
        <v>17.46922</v>
      </c>
      <c r="MZ41" s="1">
        <v>4.7629439999999997E-8</v>
      </c>
      <c r="NA41" s="1">
        <v>3.7551700000000002E-5</v>
      </c>
      <c r="NB41">
        <v>1.02711</v>
      </c>
      <c r="NC41">
        <v>17.72831</v>
      </c>
      <c r="ND41" s="1">
        <v>4.4450640000000003E-8</v>
      </c>
      <c r="NE41" s="1">
        <v>3.504983E-5</v>
      </c>
      <c r="NF41">
        <v>1.0270619999999999</v>
      </c>
      <c r="NG41">
        <v>18.26484</v>
      </c>
      <c r="NH41" s="1">
        <v>4.1410720000000003E-8</v>
      </c>
      <c r="NI41" s="1">
        <v>3.2655040000000001E-5</v>
      </c>
      <c r="NJ41">
        <v>1.0270189999999999</v>
      </c>
      <c r="NK41">
        <v>18.497890000000002</v>
      </c>
      <c r="NL41" s="1">
        <v>3.8636209999999997E-8</v>
      </c>
      <c r="NM41" s="1">
        <v>3.046828E-5</v>
      </c>
      <c r="NN41">
        <v>1.026991</v>
      </c>
      <c r="NO41">
        <v>18.294519999999999</v>
      </c>
      <c r="NP41" s="1">
        <v>3.6051859999999999E-8</v>
      </c>
      <c r="NQ41" s="1">
        <v>2.8428529999999999E-5</v>
      </c>
      <c r="NR41">
        <v>1.0269429999999999</v>
      </c>
      <c r="NS41">
        <v>17.821100000000001</v>
      </c>
      <c r="NT41" s="1">
        <v>3.3674580000000001E-8</v>
      </c>
      <c r="NU41" s="1">
        <v>2.655487E-5</v>
      </c>
      <c r="NV41">
        <v>1.026918</v>
      </c>
      <c r="NW41">
        <v>17.500710000000002</v>
      </c>
      <c r="NX41" s="1">
        <v>3.146777E-8</v>
      </c>
      <c r="NY41" s="1">
        <v>2.481516E-5</v>
      </c>
      <c r="NZ41">
        <v>1.026869</v>
      </c>
      <c r="OA41">
        <v>17.405059999999999</v>
      </c>
      <c r="OB41" s="1">
        <v>2.9400660000000001E-8</v>
      </c>
      <c r="OC41" s="1">
        <v>2.3185170000000001E-5</v>
      </c>
      <c r="OD41">
        <v>1.02684</v>
      </c>
      <c r="OE41">
        <v>17.754020000000001</v>
      </c>
      <c r="OF41" s="1">
        <v>2.7503280000000001E-8</v>
      </c>
      <c r="OG41" s="1">
        <v>2.16881E-5</v>
      </c>
      <c r="OH41">
        <v>1.026799</v>
      </c>
      <c r="OI41">
        <v>18.327500000000001</v>
      </c>
      <c r="OJ41" s="1">
        <v>2.5730690000000001E-8</v>
      </c>
      <c r="OK41" s="1">
        <v>2.0292190000000001E-5</v>
      </c>
    </row>
    <row r="42" spans="1:401" x14ac:dyDescent="0.35">
      <c r="A42">
        <v>45</v>
      </c>
      <c r="B42" t="s">
        <v>4</v>
      </c>
      <c r="C42" t="s">
        <v>24</v>
      </c>
      <c r="D42" t="s">
        <v>47</v>
      </c>
      <c r="E42">
        <v>828.13239999999996</v>
      </c>
      <c r="F42">
        <v>0.84360559999999996</v>
      </c>
      <c r="G42">
        <v>17.16639</v>
      </c>
      <c r="H42">
        <v>83.632509999999996</v>
      </c>
      <c r="I42">
        <v>64007.81</v>
      </c>
      <c r="J42">
        <v>0.84352450000000001</v>
      </c>
      <c r="K42">
        <v>17.074629999999999</v>
      </c>
      <c r="L42">
        <v>28.055499999999999</v>
      </c>
      <c r="M42">
        <v>28545.59</v>
      </c>
      <c r="N42">
        <v>0.8434817</v>
      </c>
      <c r="O42">
        <v>17.050719999999998</v>
      </c>
      <c r="P42">
        <v>0.35530349999999999</v>
      </c>
      <c r="Q42">
        <v>411.83640000000003</v>
      </c>
      <c r="R42">
        <v>0.84346670000000001</v>
      </c>
      <c r="S42">
        <v>17.0337</v>
      </c>
      <c r="T42" s="1">
        <v>1.099497E-2</v>
      </c>
      <c r="U42">
        <v>10.01538</v>
      </c>
      <c r="V42">
        <v>0.84347519999999998</v>
      </c>
      <c r="W42">
        <v>17.118390000000002</v>
      </c>
      <c r="X42" s="1">
        <v>7.9441749999999995E-3</v>
      </c>
      <c r="Y42">
        <v>6.9251189999999996</v>
      </c>
      <c r="Z42">
        <v>0.8434836</v>
      </c>
      <c r="AA42">
        <v>17.105</v>
      </c>
      <c r="AB42" s="1">
        <v>6.4171970000000004E-3</v>
      </c>
      <c r="AC42">
        <v>5.5928469999999999</v>
      </c>
      <c r="AD42">
        <v>0.8435028</v>
      </c>
      <c r="AE42">
        <v>17.087350000000001</v>
      </c>
      <c r="AF42" s="1">
        <v>5.1973009999999997E-3</v>
      </c>
      <c r="AG42">
        <v>4.5293369999999999</v>
      </c>
      <c r="AH42">
        <v>0.84350590000000003</v>
      </c>
      <c r="AI42">
        <v>17.013069999999999</v>
      </c>
      <c r="AJ42" s="1">
        <v>4.2183810000000002E-3</v>
      </c>
      <c r="AK42">
        <v>3.6760280000000001</v>
      </c>
      <c r="AL42">
        <v>0.8435066</v>
      </c>
      <c r="AM42">
        <v>17.036639999999998</v>
      </c>
      <c r="AN42" s="1">
        <v>3.429858E-3</v>
      </c>
      <c r="AO42">
        <v>2.9889299999999999</v>
      </c>
      <c r="AP42">
        <v>0.84352590000000005</v>
      </c>
      <c r="AQ42">
        <v>17.486799999999999</v>
      </c>
      <c r="AR42" s="1">
        <v>2.79094E-3</v>
      </c>
      <c r="AS42">
        <v>2.4321679999999999</v>
      </c>
      <c r="AT42">
        <v>0.8435243</v>
      </c>
      <c r="AU42">
        <v>18.100490000000001</v>
      </c>
      <c r="AV42" s="1">
        <v>2.271258E-3</v>
      </c>
      <c r="AW42">
        <v>1.97942</v>
      </c>
      <c r="AX42">
        <v>0.84350959999999997</v>
      </c>
      <c r="AY42">
        <v>18.550419999999999</v>
      </c>
      <c r="AZ42" s="1">
        <v>1.846922E-3</v>
      </c>
      <c r="BA42">
        <v>1.609704</v>
      </c>
      <c r="BB42">
        <v>0.8434971</v>
      </c>
      <c r="BC42">
        <v>18.62283</v>
      </c>
      <c r="BD42" s="1">
        <v>1.503133E-3</v>
      </c>
      <c r="BE42">
        <v>1.31012</v>
      </c>
      <c r="BF42">
        <v>0.84348339999999999</v>
      </c>
      <c r="BG42">
        <v>18.184699999999999</v>
      </c>
      <c r="BH42" s="1">
        <v>1.224391E-3</v>
      </c>
      <c r="BI42">
        <v>1.067178</v>
      </c>
      <c r="BJ42">
        <v>0.84346750000000004</v>
      </c>
      <c r="BK42">
        <v>17.571149999999999</v>
      </c>
      <c r="BL42" s="1">
        <v>9.9828320000000005E-4</v>
      </c>
      <c r="BM42">
        <v>0.87009159999999997</v>
      </c>
      <c r="BN42">
        <v>0.84345859999999995</v>
      </c>
      <c r="BO42">
        <v>17.068650000000002</v>
      </c>
      <c r="BP42" s="1">
        <v>8.1493159999999995E-4</v>
      </c>
      <c r="BQ42">
        <v>0.7102406</v>
      </c>
      <c r="BR42">
        <v>0.84343120000000005</v>
      </c>
      <c r="BS42">
        <v>16.83297</v>
      </c>
      <c r="BT42" s="1">
        <v>6.659026E-4</v>
      </c>
      <c r="BU42">
        <v>0.58036790000000005</v>
      </c>
      <c r="BV42">
        <v>0.84338610000000003</v>
      </c>
      <c r="BW42">
        <v>17.125340000000001</v>
      </c>
      <c r="BX42" s="1">
        <v>5.4442390000000002E-4</v>
      </c>
      <c r="BY42">
        <v>0.47453200000000001</v>
      </c>
      <c r="BZ42">
        <v>0.84330360000000004</v>
      </c>
      <c r="CA42">
        <v>17.657209999999999</v>
      </c>
      <c r="CB42" s="1">
        <v>4.4357540000000001E-4</v>
      </c>
      <c r="CC42">
        <v>0.386743</v>
      </c>
      <c r="CD42">
        <v>0.84320200000000001</v>
      </c>
      <c r="CE42">
        <v>18.111930000000001</v>
      </c>
      <c r="CF42" s="1">
        <v>3.604832E-4</v>
      </c>
      <c r="CG42">
        <v>0.31433909999999998</v>
      </c>
      <c r="CH42">
        <v>0.8430938</v>
      </c>
      <c r="CI42">
        <v>18.344950000000001</v>
      </c>
      <c r="CJ42" s="1">
        <v>2.92868E-4</v>
      </c>
      <c r="CK42">
        <v>0.25539319999999999</v>
      </c>
      <c r="CL42">
        <v>0.84300509999999995</v>
      </c>
      <c r="CM42">
        <v>18.071179999999998</v>
      </c>
      <c r="CN42" s="1">
        <v>2.384199E-4</v>
      </c>
      <c r="CO42">
        <v>0.2078962</v>
      </c>
      <c r="CP42">
        <v>0.84288280000000004</v>
      </c>
      <c r="CQ42">
        <v>17.57405</v>
      </c>
      <c r="CR42" s="1">
        <v>1.9454149999999999E-4</v>
      </c>
      <c r="CS42">
        <v>0.1696249</v>
      </c>
      <c r="CT42">
        <v>0.84276150000000005</v>
      </c>
      <c r="CU42">
        <v>17.126390000000001</v>
      </c>
      <c r="CV42" s="1">
        <v>1.5921229999999999E-4</v>
      </c>
      <c r="CW42">
        <v>0.13881450000000001</v>
      </c>
      <c r="CX42">
        <v>0.84264269999999997</v>
      </c>
      <c r="CY42">
        <v>16.951779999999999</v>
      </c>
      <c r="CZ42" s="1">
        <v>1.3046220000000001E-4</v>
      </c>
      <c r="DA42">
        <v>0.1137589</v>
      </c>
      <c r="DB42">
        <v>0.84253149999999999</v>
      </c>
      <c r="DC42">
        <v>17.45759</v>
      </c>
      <c r="DD42" s="1">
        <v>1.068296E-4</v>
      </c>
      <c r="DE42" s="1">
        <v>9.3147820000000006E-2</v>
      </c>
      <c r="DF42">
        <v>0.84244209999999997</v>
      </c>
      <c r="DG42">
        <v>18.126819999999999</v>
      </c>
      <c r="DH42" s="1">
        <v>8.8066740000000004E-5</v>
      </c>
      <c r="DI42" s="1">
        <v>7.6763570000000003E-2</v>
      </c>
      <c r="DJ42">
        <v>0.84234370000000003</v>
      </c>
      <c r="DK42">
        <v>18.749510000000001</v>
      </c>
      <c r="DL42" s="1">
        <v>7.3100820000000005E-5</v>
      </c>
      <c r="DM42" s="1">
        <v>6.3702780000000001E-2</v>
      </c>
      <c r="DN42">
        <v>0.84226179999999995</v>
      </c>
      <c r="DO42">
        <v>18.933520000000001</v>
      </c>
      <c r="DP42" s="1">
        <v>6.0980609999999998E-5</v>
      </c>
      <c r="DQ42" s="1">
        <v>5.3132619999999998E-2</v>
      </c>
      <c r="DR42">
        <v>0.84218110000000002</v>
      </c>
      <c r="DS42">
        <v>18.456720000000001</v>
      </c>
      <c r="DT42" s="1">
        <v>5.1095869999999998E-5</v>
      </c>
      <c r="DU42" s="1">
        <v>4.4511460000000003E-2</v>
      </c>
      <c r="DV42">
        <v>0.84209429999999996</v>
      </c>
      <c r="DW42">
        <v>17.74898</v>
      </c>
      <c r="DX42" s="1">
        <v>4.298128E-5</v>
      </c>
      <c r="DY42">
        <v>3.7438199999999998E-2</v>
      </c>
      <c r="DZ42">
        <v>0.84201280000000001</v>
      </c>
      <c r="EA42">
        <v>17.10547</v>
      </c>
      <c r="EB42" s="1">
        <v>3.6305869999999999E-5</v>
      </c>
      <c r="EC42">
        <v>3.1620799999999998E-2</v>
      </c>
      <c r="ED42">
        <v>0.84194049999999998</v>
      </c>
      <c r="EE42">
        <v>16.903120000000001</v>
      </c>
      <c r="EF42" s="1">
        <v>3.074977E-5</v>
      </c>
      <c r="EG42" s="1">
        <v>2.6777869999999999E-2</v>
      </c>
      <c r="EH42">
        <v>0.84187900000000004</v>
      </c>
      <c r="EI42">
        <v>17.325810000000001</v>
      </c>
      <c r="EJ42" s="1">
        <v>2.616552E-5</v>
      </c>
      <c r="EK42" s="1">
        <v>2.2780379999999999E-2</v>
      </c>
      <c r="EL42">
        <v>0.84185279999999996</v>
      </c>
      <c r="EM42">
        <v>18.032409999999999</v>
      </c>
      <c r="EN42" s="1">
        <v>2.25147E-5</v>
      </c>
      <c r="EO42" s="1">
        <v>1.959017E-2</v>
      </c>
      <c r="EP42">
        <v>0.84184440000000005</v>
      </c>
      <c r="EQ42">
        <v>18.716360000000002</v>
      </c>
      <c r="ER42" s="1">
        <v>1.95774E-5</v>
      </c>
      <c r="ES42" s="1">
        <v>1.7027069999999998E-2</v>
      </c>
      <c r="ET42">
        <v>0.84182970000000001</v>
      </c>
      <c r="EU42">
        <v>19.004670000000001</v>
      </c>
      <c r="EV42" s="1">
        <v>1.7130119999999999E-5</v>
      </c>
      <c r="EW42" s="1">
        <v>1.489657E-2</v>
      </c>
      <c r="EX42">
        <v>0.8418409</v>
      </c>
      <c r="EY42">
        <v>18.581330000000001</v>
      </c>
      <c r="EZ42" s="1">
        <v>1.502554E-5</v>
      </c>
      <c r="FA42" s="1">
        <v>1.3065169999999999E-2</v>
      </c>
      <c r="FB42">
        <v>0.84184009999999998</v>
      </c>
      <c r="FC42">
        <v>17.830580000000001</v>
      </c>
      <c r="FD42" s="1">
        <v>1.3208309999999999E-5</v>
      </c>
      <c r="FE42">
        <v>1.14848E-2</v>
      </c>
      <c r="FF42">
        <v>0.84184579999999998</v>
      </c>
      <c r="FG42">
        <v>17.169450000000001</v>
      </c>
      <c r="FH42" s="1">
        <v>1.162282E-5</v>
      </c>
      <c r="FI42" s="1">
        <v>1.010512E-2</v>
      </c>
      <c r="FJ42">
        <v>0.84185319999999997</v>
      </c>
      <c r="FK42">
        <v>16.930510000000002</v>
      </c>
      <c r="FL42" s="1">
        <v>1.023387E-5</v>
      </c>
      <c r="FM42" s="1">
        <v>8.8982899999999997E-3</v>
      </c>
      <c r="FN42">
        <v>0.841862</v>
      </c>
      <c r="FO42">
        <v>17.37865</v>
      </c>
      <c r="FP42" s="1">
        <v>9.0189150000000004E-6</v>
      </c>
      <c r="FQ42" s="1">
        <v>7.8417190000000005E-3</v>
      </c>
      <c r="FR42">
        <v>0.8418563</v>
      </c>
      <c r="FS42">
        <v>17.965409999999999</v>
      </c>
      <c r="FT42" s="1">
        <v>7.9439319999999995E-6</v>
      </c>
      <c r="FU42" s="1">
        <v>6.9076529999999997E-3</v>
      </c>
      <c r="FV42">
        <v>0.84183529999999995</v>
      </c>
      <c r="FW42">
        <v>18.3401</v>
      </c>
      <c r="FX42" s="1">
        <v>6.9926830000000001E-6</v>
      </c>
      <c r="FY42" s="1">
        <v>6.0809719999999996E-3</v>
      </c>
      <c r="FZ42">
        <v>0.84184159999999997</v>
      </c>
      <c r="GA42">
        <v>18.348710000000001</v>
      </c>
      <c r="GB42" s="1">
        <v>6.1561079999999996E-6</v>
      </c>
      <c r="GC42" s="1">
        <v>5.3535579999999996E-3</v>
      </c>
      <c r="GD42">
        <v>0.84183010000000003</v>
      </c>
      <c r="GE42">
        <v>17.93122</v>
      </c>
      <c r="GF42" s="1">
        <v>5.4222060000000001E-6</v>
      </c>
      <c r="GG42" s="1">
        <v>4.7154459999999999E-3</v>
      </c>
      <c r="GH42">
        <v>0.84181899999999998</v>
      </c>
      <c r="GI42">
        <v>17.647369999999999</v>
      </c>
      <c r="GJ42" s="1">
        <v>4.7770049999999997E-6</v>
      </c>
      <c r="GK42" s="1">
        <v>4.1544449999999997E-3</v>
      </c>
      <c r="GL42">
        <v>0.84182769999999996</v>
      </c>
      <c r="GM42">
        <v>17.47025</v>
      </c>
      <c r="GN42" s="1">
        <v>4.2099059999999999E-6</v>
      </c>
      <c r="GO42" s="1">
        <v>3.6612459999999999E-3</v>
      </c>
      <c r="GP42">
        <v>0.84182199999999996</v>
      </c>
      <c r="GQ42">
        <v>17.488420000000001</v>
      </c>
      <c r="GR42" s="1">
        <v>3.712307E-6</v>
      </c>
      <c r="GS42" s="1">
        <v>3.2286680000000001E-3</v>
      </c>
      <c r="GT42">
        <v>0.84179459999999995</v>
      </c>
      <c r="GU42">
        <v>17.48527</v>
      </c>
      <c r="GV42" s="1">
        <v>3.2728529999999998E-6</v>
      </c>
      <c r="GW42" s="1">
        <v>2.846866E-3</v>
      </c>
      <c r="GX42">
        <v>0.84175710000000004</v>
      </c>
      <c r="GY42">
        <v>17.720490000000002</v>
      </c>
      <c r="GZ42" s="1">
        <v>2.8722530000000002E-6</v>
      </c>
      <c r="HA42" s="1">
        <v>2.4992669999999999E-3</v>
      </c>
      <c r="HB42">
        <v>0.84170449999999997</v>
      </c>
      <c r="HC42">
        <v>18.162980000000001</v>
      </c>
      <c r="HD42" s="1">
        <v>2.509966E-6</v>
      </c>
      <c r="HE42" s="1">
        <v>2.1844780000000001E-3</v>
      </c>
      <c r="HF42">
        <v>0.84167029999999998</v>
      </c>
      <c r="HG42">
        <v>18.655439999999999</v>
      </c>
      <c r="HH42" s="1">
        <v>2.1918599999999999E-6</v>
      </c>
      <c r="HI42">
        <v>1.9077E-3</v>
      </c>
      <c r="HJ42">
        <v>0.84160919999999995</v>
      </c>
      <c r="HK42">
        <v>18.610980000000001</v>
      </c>
      <c r="HL42" s="1">
        <v>1.9142459999999998E-6</v>
      </c>
      <c r="HM42" s="1">
        <v>1.6661950000000001E-3</v>
      </c>
      <c r="HN42">
        <v>0.84155009999999997</v>
      </c>
      <c r="HO42">
        <v>18.030840000000001</v>
      </c>
      <c r="HP42" s="1">
        <v>1.673839E-6</v>
      </c>
      <c r="HQ42" s="1">
        <v>1.456925E-3</v>
      </c>
      <c r="HR42">
        <v>0.84148199999999995</v>
      </c>
      <c r="HS42">
        <v>17.41817</v>
      </c>
      <c r="HT42" s="1">
        <v>1.464871E-6</v>
      </c>
      <c r="HU42" s="1">
        <v>1.2750800000000001E-3</v>
      </c>
      <c r="HV42">
        <v>0.84142550000000005</v>
      </c>
      <c r="HW42">
        <v>17.081700000000001</v>
      </c>
      <c r="HX42" s="1">
        <v>1.284266E-6</v>
      </c>
      <c r="HY42" s="1">
        <v>1.1178749999999999E-3</v>
      </c>
      <c r="HZ42">
        <v>0.84136920000000004</v>
      </c>
      <c r="IA42">
        <v>17.378060000000001</v>
      </c>
      <c r="IB42" s="1">
        <v>1.1278259999999999E-6</v>
      </c>
      <c r="IC42" s="1">
        <v>9.8167619999999997E-4</v>
      </c>
      <c r="ID42">
        <v>0.84131529999999999</v>
      </c>
      <c r="IE42">
        <v>17.875509999999998</v>
      </c>
      <c r="IF42" s="1">
        <v>9.9064629999999991E-7</v>
      </c>
      <c r="IG42" s="1">
        <v>8.6237529999999996E-4</v>
      </c>
      <c r="IH42">
        <v>0.84123619999999999</v>
      </c>
      <c r="II42">
        <v>18.355910000000002</v>
      </c>
      <c r="IJ42" s="1">
        <v>8.6955699999999998E-7</v>
      </c>
      <c r="IK42" s="1">
        <v>7.570058E-4</v>
      </c>
      <c r="IL42">
        <v>0.84117600000000003</v>
      </c>
      <c r="IM42">
        <v>18.555990000000001</v>
      </c>
      <c r="IN42" s="1">
        <v>7.6431139999999999E-7</v>
      </c>
      <c r="IO42" s="1">
        <v>6.6540060000000001E-4</v>
      </c>
      <c r="IP42">
        <v>0.84109080000000003</v>
      </c>
      <c r="IQ42">
        <v>18.2319</v>
      </c>
      <c r="IR42" s="1">
        <v>6.7302659999999999E-7</v>
      </c>
      <c r="IS42" s="1">
        <v>5.8591299999999997E-4</v>
      </c>
      <c r="IT42">
        <v>0.8410301</v>
      </c>
      <c r="IU42">
        <v>17.785440000000001</v>
      </c>
      <c r="IV42" s="1">
        <v>5.9344860000000001E-7</v>
      </c>
      <c r="IW42" s="1">
        <v>5.1662780000000003E-4</v>
      </c>
      <c r="IX42">
        <v>0.84096230000000005</v>
      </c>
      <c r="IY42">
        <v>17.422640000000001</v>
      </c>
      <c r="IZ42" s="1">
        <v>5.2457949999999999E-7</v>
      </c>
      <c r="JA42" s="1">
        <v>4.5666830000000002E-4</v>
      </c>
      <c r="JB42">
        <v>0.8408774</v>
      </c>
      <c r="JC42">
        <v>17.335339999999999</v>
      </c>
      <c r="JD42" s="1">
        <v>4.6393790000000002E-7</v>
      </c>
      <c r="JE42" s="1">
        <v>4.0392450000000001E-4</v>
      </c>
      <c r="JF42">
        <v>0.84082730000000006</v>
      </c>
      <c r="JG42">
        <v>17.804480000000002</v>
      </c>
      <c r="JH42" s="1">
        <v>4.1121920000000001E-7</v>
      </c>
      <c r="JI42" s="1">
        <v>3.5795100000000002E-4</v>
      </c>
      <c r="JJ42">
        <v>0.84076919999999999</v>
      </c>
      <c r="JK42">
        <v>18.380780000000001</v>
      </c>
      <c r="JL42" s="1">
        <v>3.6698270000000002E-7</v>
      </c>
      <c r="JM42" s="1">
        <v>3.1934889999999999E-4</v>
      </c>
      <c r="JN42">
        <v>0.84074550000000003</v>
      </c>
      <c r="JO42">
        <v>18.85005</v>
      </c>
      <c r="JP42" s="1">
        <v>3.2970240000000002E-7</v>
      </c>
      <c r="JQ42" s="1">
        <v>2.8685320000000001E-4</v>
      </c>
      <c r="JR42">
        <v>0.84069570000000005</v>
      </c>
      <c r="JS42">
        <v>18.840730000000001</v>
      </c>
      <c r="JT42" s="1">
        <v>2.9722260000000002E-7</v>
      </c>
      <c r="JU42" s="1">
        <v>2.5856570000000001E-4</v>
      </c>
      <c r="JV42">
        <v>0.84064099999999997</v>
      </c>
      <c r="JW42">
        <v>18.408570000000001</v>
      </c>
      <c r="JX42" s="1">
        <v>2.6849240000000001E-7</v>
      </c>
      <c r="JY42" s="1">
        <v>2.3358210000000001E-4</v>
      </c>
      <c r="JZ42">
        <v>0.84061779999999997</v>
      </c>
      <c r="KA42">
        <v>17.837399999999999</v>
      </c>
      <c r="KB42" s="1">
        <v>2.4303259999999998E-7</v>
      </c>
      <c r="KC42" s="1">
        <v>2.11401E-4</v>
      </c>
      <c r="KD42">
        <v>0.8405726</v>
      </c>
      <c r="KE42">
        <v>17.443069999999999</v>
      </c>
      <c r="KF42" s="1">
        <v>2.2042469999999999E-7</v>
      </c>
      <c r="KG42" s="1">
        <v>1.917342E-4</v>
      </c>
      <c r="KH42">
        <v>0.84052970000000005</v>
      </c>
      <c r="KI42">
        <v>17.31963</v>
      </c>
      <c r="KJ42" s="1">
        <v>2.0031900000000001E-7</v>
      </c>
      <c r="KK42" s="1">
        <v>1.742445E-4</v>
      </c>
      <c r="KL42">
        <v>0.84050000000000002</v>
      </c>
      <c r="KM42">
        <v>17.759899999999998</v>
      </c>
      <c r="KN42" s="1">
        <v>1.820973E-7</v>
      </c>
      <c r="KO42" s="1">
        <v>1.5840639999999999E-4</v>
      </c>
      <c r="KP42">
        <v>0.84044989999999997</v>
      </c>
      <c r="KQ42">
        <v>18.33428</v>
      </c>
      <c r="KR42" s="1">
        <v>1.655587E-7</v>
      </c>
      <c r="KS42" s="1">
        <v>1.4401830000000001E-4</v>
      </c>
      <c r="KT42">
        <v>0.84040389999999998</v>
      </c>
      <c r="KU42">
        <v>18.90325</v>
      </c>
      <c r="KV42" s="1">
        <v>1.503516E-7</v>
      </c>
      <c r="KW42" s="1">
        <v>1.3080279999999999E-4</v>
      </c>
      <c r="KX42">
        <v>0.84035990000000005</v>
      </c>
      <c r="KY42">
        <v>19.08906</v>
      </c>
      <c r="KZ42" s="1">
        <v>1.3669369999999999E-7</v>
      </c>
      <c r="LA42" s="1">
        <v>1.189152E-4</v>
      </c>
      <c r="LB42">
        <v>0.84030380000000005</v>
      </c>
      <c r="LC42">
        <v>18.711480000000002</v>
      </c>
      <c r="LD42" s="1">
        <v>1.24379E-7</v>
      </c>
      <c r="LE42" s="1">
        <v>1.082033E-4</v>
      </c>
      <c r="LF42">
        <v>0.84025510000000003</v>
      </c>
      <c r="LG42">
        <v>18.096889999999998</v>
      </c>
      <c r="LH42" s="1">
        <v>1.133278E-7</v>
      </c>
      <c r="LI42" s="1">
        <v>9.858531E-5</v>
      </c>
      <c r="LJ42">
        <v>0.84021639999999997</v>
      </c>
      <c r="LK42">
        <v>17.547799999999999</v>
      </c>
      <c r="LL42" s="1">
        <v>1.033413E-7</v>
      </c>
      <c r="LM42" s="1">
        <v>8.9901429999999995E-5</v>
      </c>
      <c r="LN42">
        <v>0.84016769999999996</v>
      </c>
      <c r="LO42">
        <v>17.35886</v>
      </c>
      <c r="LP42" s="1">
        <v>9.4329750000000005E-8</v>
      </c>
      <c r="LQ42" s="1">
        <v>8.2056309999999996E-5</v>
      </c>
      <c r="LR42">
        <v>0.84012609999999999</v>
      </c>
      <c r="LS42">
        <v>17.929739999999999</v>
      </c>
      <c r="LT42" s="1">
        <v>8.6201010000000002E-8</v>
      </c>
      <c r="LU42" s="1">
        <v>7.4982389999999995E-5</v>
      </c>
      <c r="LV42">
        <v>0.8400919</v>
      </c>
      <c r="LW42">
        <v>18.663350000000001</v>
      </c>
      <c r="LX42" s="1">
        <v>7.9397419999999994E-8</v>
      </c>
      <c r="LY42" s="1">
        <v>6.902969E-5</v>
      </c>
      <c r="LZ42">
        <v>0.84007730000000003</v>
      </c>
      <c r="MA42">
        <v>19.32452</v>
      </c>
      <c r="MB42" s="1">
        <v>7.3569589999999998E-8</v>
      </c>
      <c r="MC42" s="1">
        <v>6.3953560000000001E-5</v>
      </c>
      <c r="MD42">
        <v>0.84004400000000001</v>
      </c>
      <c r="ME42">
        <v>19.50562</v>
      </c>
      <c r="MF42" s="1">
        <v>6.8332419999999994E-8</v>
      </c>
      <c r="MG42" s="1">
        <v>5.940348E-5</v>
      </c>
      <c r="MH42">
        <v>0.84000980000000003</v>
      </c>
      <c r="MI42">
        <v>19.07733</v>
      </c>
      <c r="MJ42" s="1">
        <v>6.3479900000000005E-8</v>
      </c>
      <c r="MK42" s="1">
        <v>5.5183789999999998E-5</v>
      </c>
      <c r="ML42">
        <v>0.83997829999999996</v>
      </c>
      <c r="MM42">
        <v>18.448149999999998</v>
      </c>
      <c r="MN42" s="1">
        <v>5.9069849999999997E-8</v>
      </c>
      <c r="MO42" s="1">
        <v>5.1342779999999998E-5</v>
      </c>
      <c r="MP42">
        <v>0.83996910000000002</v>
      </c>
      <c r="MQ42">
        <v>17.843170000000001</v>
      </c>
      <c r="MR42" s="1">
        <v>5.504508E-8</v>
      </c>
      <c r="MS42" s="1">
        <v>4.7842020000000002E-5</v>
      </c>
      <c r="MT42">
        <v>0.83994120000000005</v>
      </c>
      <c r="MU42">
        <v>17.499780000000001</v>
      </c>
      <c r="MV42" s="1">
        <v>5.1351560000000001E-8</v>
      </c>
      <c r="MW42" s="1">
        <v>4.4633389999999998E-5</v>
      </c>
      <c r="MX42">
        <v>0.83991749999999998</v>
      </c>
      <c r="MY42">
        <v>17.491440000000001</v>
      </c>
      <c r="MZ42" s="1">
        <v>4.7929059999999998E-8</v>
      </c>
      <c r="NA42" s="1">
        <v>4.165791E-5</v>
      </c>
      <c r="NB42">
        <v>0.83988359999999995</v>
      </c>
      <c r="NC42">
        <v>17.751580000000001</v>
      </c>
      <c r="ND42" s="1">
        <v>4.473852E-8</v>
      </c>
      <c r="NE42" s="1">
        <v>3.8887370000000001E-5</v>
      </c>
      <c r="NF42">
        <v>0.83984720000000002</v>
      </c>
      <c r="NG42">
        <v>18.28857</v>
      </c>
      <c r="NH42" s="1">
        <v>4.1678860000000001E-8</v>
      </c>
      <c r="NI42" s="1">
        <v>3.623043E-5</v>
      </c>
      <c r="NJ42">
        <v>0.83982760000000001</v>
      </c>
      <c r="NK42">
        <v>18.523810000000001</v>
      </c>
      <c r="NL42" s="1">
        <v>3.8886000000000002E-8</v>
      </c>
      <c r="NM42" s="1">
        <v>3.3802349999999997E-5</v>
      </c>
      <c r="NN42">
        <v>0.83980790000000005</v>
      </c>
      <c r="NO42">
        <v>18.345469999999999</v>
      </c>
      <c r="NP42" s="1">
        <v>3.627928E-8</v>
      </c>
      <c r="NQ42" s="1">
        <v>3.1534230000000003E-5</v>
      </c>
      <c r="NR42">
        <v>0.83977400000000002</v>
      </c>
      <c r="NS42">
        <v>17.87829</v>
      </c>
      <c r="NT42" s="1">
        <v>3.3885040000000002E-8</v>
      </c>
      <c r="NU42" s="1">
        <v>2.9453889999999999E-5</v>
      </c>
      <c r="NV42">
        <v>0.83973750000000003</v>
      </c>
      <c r="NW42">
        <v>17.53322</v>
      </c>
      <c r="NX42" s="1">
        <v>3.166519E-8</v>
      </c>
      <c r="NY42" s="1">
        <v>2.7524579999999999E-5</v>
      </c>
      <c r="NZ42">
        <v>0.83969970000000005</v>
      </c>
      <c r="OA42">
        <v>17.42446</v>
      </c>
      <c r="OB42" s="1">
        <v>2.95828E-8</v>
      </c>
      <c r="OC42" s="1">
        <v>2.5714140000000001E-5</v>
      </c>
      <c r="OD42">
        <v>0.83967899999999995</v>
      </c>
      <c r="OE42">
        <v>17.780560000000001</v>
      </c>
      <c r="OF42" s="1">
        <v>2.766909E-8</v>
      </c>
      <c r="OG42" s="1">
        <v>2.4049700000000001E-5</v>
      </c>
      <c r="OH42">
        <v>0.83964930000000004</v>
      </c>
      <c r="OI42">
        <v>18.352920000000001</v>
      </c>
      <c r="OJ42" s="1">
        <v>2.5888949999999998E-8</v>
      </c>
      <c r="OK42" s="1">
        <v>2.2503739999999999E-5</v>
      </c>
    </row>
    <row r="43" spans="1:401" x14ac:dyDescent="0.35">
      <c r="A43">
        <v>46</v>
      </c>
      <c r="B43" t="s">
        <v>4</v>
      </c>
      <c r="C43" t="s">
        <v>24</v>
      </c>
      <c r="D43" t="s">
        <v>48</v>
      </c>
      <c r="E43">
        <v>873.6422</v>
      </c>
      <c r="F43">
        <v>0.81786170000000002</v>
      </c>
      <c r="G43">
        <v>17.19351</v>
      </c>
      <c r="H43">
        <v>66.880709999999993</v>
      </c>
      <c r="I43">
        <v>41680.36</v>
      </c>
      <c r="J43">
        <v>0.81787810000000005</v>
      </c>
      <c r="K43">
        <v>17.09365</v>
      </c>
      <c r="L43">
        <v>37.08146</v>
      </c>
      <c r="M43">
        <v>26563.03</v>
      </c>
      <c r="N43">
        <v>0.8178995</v>
      </c>
      <c r="O43">
        <v>17.065239999999999</v>
      </c>
      <c r="P43">
        <v>0.57040049999999998</v>
      </c>
      <c r="Q43">
        <v>424.13049999999998</v>
      </c>
      <c r="R43">
        <v>0.81791480000000005</v>
      </c>
      <c r="S43">
        <v>17.045629999999999</v>
      </c>
      <c r="T43" s="1">
        <v>1.2064190000000001E-2</v>
      </c>
      <c r="U43">
        <v>8.2773520000000005</v>
      </c>
      <c r="V43">
        <v>0.81793470000000001</v>
      </c>
      <c r="W43">
        <v>17.13494</v>
      </c>
      <c r="X43" s="1">
        <v>8.0926809999999991E-3</v>
      </c>
      <c r="Y43">
        <v>5.4479090000000001</v>
      </c>
      <c r="Z43">
        <v>0.81793939999999998</v>
      </c>
      <c r="AA43">
        <v>17.117039999999999</v>
      </c>
      <c r="AB43" s="1">
        <v>6.5342309999999997E-3</v>
      </c>
      <c r="AC43">
        <v>4.3984670000000001</v>
      </c>
      <c r="AD43">
        <v>0.81795899999999999</v>
      </c>
      <c r="AE43">
        <v>17.101520000000001</v>
      </c>
      <c r="AF43" s="1">
        <v>5.2911829999999997E-3</v>
      </c>
      <c r="AG43">
        <v>3.561677</v>
      </c>
      <c r="AH43">
        <v>0.81795130000000005</v>
      </c>
      <c r="AI43">
        <v>17.029620000000001</v>
      </c>
      <c r="AJ43" s="1">
        <v>4.2936900000000002E-3</v>
      </c>
      <c r="AK43">
        <v>2.89025</v>
      </c>
      <c r="AL43">
        <v>0.81795150000000005</v>
      </c>
      <c r="AM43">
        <v>17.05424</v>
      </c>
      <c r="AN43" s="1">
        <v>3.49074E-3</v>
      </c>
      <c r="AO43">
        <v>2.3498489999999999</v>
      </c>
      <c r="AP43">
        <v>0.81794540000000004</v>
      </c>
      <c r="AQ43">
        <v>17.51079</v>
      </c>
      <c r="AR43" s="1">
        <v>2.8403690000000001E-3</v>
      </c>
      <c r="AS43">
        <v>1.9121010000000001</v>
      </c>
      <c r="AT43">
        <v>0.81794319999999998</v>
      </c>
      <c r="AU43">
        <v>18.125389999999999</v>
      </c>
      <c r="AV43" s="1">
        <v>2.311511E-3</v>
      </c>
      <c r="AW43">
        <v>1.5561720000000001</v>
      </c>
      <c r="AX43">
        <v>0.81792719999999997</v>
      </c>
      <c r="AY43">
        <v>18.58239</v>
      </c>
      <c r="AZ43" s="1">
        <v>1.8797099999999999E-3</v>
      </c>
      <c r="BA43">
        <v>1.265544</v>
      </c>
      <c r="BB43">
        <v>0.81793130000000003</v>
      </c>
      <c r="BC43">
        <v>18.666650000000001</v>
      </c>
      <c r="BD43" s="1">
        <v>1.529685E-3</v>
      </c>
      <c r="BE43">
        <v>1.0299370000000001</v>
      </c>
      <c r="BF43">
        <v>0.81792779999999998</v>
      </c>
      <c r="BG43">
        <v>18.227460000000001</v>
      </c>
      <c r="BH43" s="1">
        <v>1.245924E-3</v>
      </c>
      <c r="BI43">
        <v>0.83890350000000002</v>
      </c>
      <c r="BJ43">
        <v>0.8179246</v>
      </c>
      <c r="BK43">
        <v>17.610029999999998</v>
      </c>
      <c r="BL43" s="1">
        <v>1.015745E-3</v>
      </c>
      <c r="BM43">
        <v>0.68392810000000004</v>
      </c>
      <c r="BN43">
        <v>0.81794710000000004</v>
      </c>
      <c r="BO43">
        <v>17.097750000000001</v>
      </c>
      <c r="BP43" s="1">
        <v>8.2912440000000001E-4</v>
      </c>
      <c r="BQ43">
        <v>0.55824750000000001</v>
      </c>
      <c r="BR43">
        <v>0.81793249999999995</v>
      </c>
      <c r="BS43">
        <v>16.84639</v>
      </c>
      <c r="BT43" s="1">
        <v>6.7743109999999997E-4</v>
      </c>
      <c r="BU43">
        <v>0.45613350000000003</v>
      </c>
      <c r="BV43">
        <v>0.81792609999999999</v>
      </c>
      <c r="BW43">
        <v>17.137879999999999</v>
      </c>
      <c r="BX43" s="1">
        <v>5.5388829999999999E-4</v>
      </c>
      <c r="BY43">
        <v>0.37296600000000002</v>
      </c>
      <c r="BZ43">
        <v>0.81791720000000001</v>
      </c>
      <c r="CA43">
        <v>17.674779999999998</v>
      </c>
      <c r="CB43" s="1">
        <v>4.51433E-4</v>
      </c>
      <c r="CC43">
        <v>0.30402859999999998</v>
      </c>
      <c r="CD43">
        <v>0.81792719999999997</v>
      </c>
      <c r="CE43">
        <v>18.13232</v>
      </c>
      <c r="CF43" s="1">
        <v>3.669314E-4</v>
      </c>
      <c r="CG43">
        <v>0.24713470000000001</v>
      </c>
      <c r="CH43">
        <v>0.81792560000000003</v>
      </c>
      <c r="CI43">
        <v>18.381219999999999</v>
      </c>
      <c r="CJ43" s="1">
        <v>2.9808269999999999E-4</v>
      </c>
      <c r="CK43">
        <v>0.2007737</v>
      </c>
      <c r="CL43">
        <v>0.81793930000000004</v>
      </c>
      <c r="CM43">
        <v>18.10859</v>
      </c>
      <c r="CN43" s="1">
        <v>2.4261509999999999E-4</v>
      </c>
      <c r="CO43">
        <v>0.16340840000000001</v>
      </c>
      <c r="CP43">
        <v>0.81793419999999994</v>
      </c>
      <c r="CQ43">
        <v>17.603950000000001</v>
      </c>
      <c r="CR43" s="1">
        <v>1.9791589999999999E-4</v>
      </c>
      <c r="CS43">
        <v>0.1332998</v>
      </c>
      <c r="CT43">
        <v>0.81796000000000002</v>
      </c>
      <c r="CU43">
        <v>17.158169999999998</v>
      </c>
      <c r="CV43" s="1">
        <v>1.6193880000000001E-4</v>
      </c>
      <c r="CW43">
        <v>0.1090661</v>
      </c>
      <c r="CX43">
        <v>0.81797390000000003</v>
      </c>
      <c r="CY43">
        <v>16.96829</v>
      </c>
      <c r="CZ43" s="1">
        <v>1.3270550000000001E-4</v>
      </c>
      <c r="DA43" s="1">
        <v>8.9381370000000002E-2</v>
      </c>
      <c r="DB43">
        <v>0.81797710000000001</v>
      </c>
      <c r="DC43">
        <v>17.477920000000001</v>
      </c>
      <c r="DD43" s="1">
        <v>1.0864529999999999E-4</v>
      </c>
      <c r="DE43" s="1">
        <v>7.3175329999999997E-2</v>
      </c>
      <c r="DF43">
        <v>0.81800870000000003</v>
      </c>
      <c r="DG43">
        <v>18.1494</v>
      </c>
      <c r="DH43" s="1">
        <v>8.9503860000000006E-5</v>
      </c>
      <c r="DI43" s="1">
        <v>6.0273939999999998E-2</v>
      </c>
      <c r="DJ43">
        <v>0.81799829999999996</v>
      </c>
      <c r="DK43">
        <v>18.78228</v>
      </c>
      <c r="DL43" s="1">
        <v>7.4252069999999998E-5</v>
      </c>
      <c r="DM43" s="1">
        <v>4.999783E-2</v>
      </c>
      <c r="DN43">
        <v>0.81802370000000002</v>
      </c>
      <c r="DO43">
        <v>18.98394</v>
      </c>
      <c r="DP43" s="1">
        <v>6.1920109999999998E-5</v>
      </c>
      <c r="DQ43" s="1">
        <v>4.1690970000000001E-2</v>
      </c>
      <c r="DR43">
        <v>0.81803199999999998</v>
      </c>
      <c r="DS43">
        <v>18.500830000000001</v>
      </c>
      <c r="DT43" s="1">
        <v>5.1862869999999999E-5</v>
      </c>
      <c r="DU43" s="1">
        <v>3.4915880000000003E-2</v>
      </c>
      <c r="DV43">
        <v>0.81803820000000005</v>
      </c>
      <c r="DW43">
        <v>17.792649999999998</v>
      </c>
      <c r="DX43" s="1">
        <v>4.3611179999999999E-5</v>
      </c>
      <c r="DY43" s="1">
        <v>2.9359529999999998E-2</v>
      </c>
      <c r="DZ43">
        <v>0.81804779999999999</v>
      </c>
      <c r="EA43">
        <v>17.14066</v>
      </c>
      <c r="EB43" s="1">
        <v>3.6827669999999998E-5</v>
      </c>
      <c r="EC43" s="1">
        <v>2.4791939999999998E-2</v>
      </c>
      <c r="ED43">
        <v>0.81806789999999996</v>
      </c>
      <c r="EE43">
        <v>16.916399999999999</v>
      </c>
      <c r="EF43" s="1">
        <v>3.1182139999999997E-5</v>
      </c>
      <c r="EG43" s="1">
        <v>2.0990109999999999E-2</v>
      </c>
      <c r="EH43">
        <v>0.81809719999999997</v>
      </c>
      <c r="EI43">
        <v>17.343969999999999</v>
      </c>
      <c r="EJ43" s="1">
        <v>2.6520469999999999E-5</v>
      </c>
      <c r="EK43" s="1">
        <v>1.7850169999999999E-2</v>
      </c>
      <c r="EL43">
        <v>0.81808999999999998</v>
      </c>
      <c r="EM43">
        <v>18.054110000000001</v>
      </c>
      <c r="EN43" s="1">
        <v>2.2794080000000001E-5</v>
      </c>
      <c r="EO43" s="1">
        <v>1.533795E-2</v>
      </c>
      <c r="EP43">
        <v>0.81810530000000004</v>
      </c>
      <c r="EQ43">
        <v>18.745719999999999</v>
      </c>
      <c r="ER43" s="1">
        <v>1.9805050000000001E-5</v>
      </c>
      <c r="ES43" s="1">
        <v>1.3323939999999999E-2</v>
      </c>
      <c r="ET43">
        <v>0.81811489999999998</v>
      </c>
      <c r="EU43">
        <v>19.04992</v>
      </c>
      <c r="EV43" s="1">
        <v>1.7324130000000001E-5</v>
      </c>
      <c r="EW43" s="1">
        <v>1.165422E-2</v>
      </c>
      <c r="EX43">
        <v>0.81810720000000003</v>
      </c>
      <c r="EY43">
        <v>18.62632</v>
      </c>
      <c r="EZ43" s="1">
        <v>1.5192330000000001E-5</v>
      </c>
      <c r="FA43" s="1">
        <v>1.021991E-2</v>
      </c>
      <c r="FB43">
        <v>0.81813880000000005</v>
      </c>
      <c r="FC43">
        <v>17.875240000000002</v>
      </c>
      <c r="FD43" s="1">
        <v>1.335408E-5</v>
      </c>
      <c r="FE43" s="1">
        <v>8.9831909999999997E-3</v>
      </c>
      <c r="FF43">
        <v>0.81811840000000002</v>
      </c>
      <c r="FG43">
        <v>17.205649999999999</v>
      </c>
      <c r="FH43" s="1">
        <v>1.174868E-5</v>
      </c>
      <c r="FI43" s="1">
        <v>7.9029830000000006E-3</v>
      </c>
      <c r="FJ43">
        <v>0.81812660000000004</v>
      </c>
      <c r="FK43">
        <v>16.942779999999999</v>
      </c>
      <c r="FL43" s="1">
        <v>1.034524E-5</v>
      </c>
      <c r="FM43" s="1">
        <v>6.95943E-3</v>
      </c>
      <c r="FN43">
        <v>0.81813219999999998</v>
      </c>
      <c r="FO43">
        <v>17.394089999999998</v>
      </c>
      <c r="FP43" s="1">
        <v>9.1162030000000008E-6</v>
      </c>
      <c r="FQ43" s="1">
        <v>6.1326699999999998E-3</v>
      </c>
      <c r="FR43">
        <v>0.81812720000000005</v>
      </c>
      <c r="FS43">
        <v>17.98216</v>
      </c>
      <c r="FT43" s="1">
        <v>8.0305149999999998E-6</v>
      </c>
      <c r="FU43" s="1">
        <v>5.4025879999999998E-3</v>
      </c>
      <c r="FV43">
        <v>0.81811999999999996</v>
      </c>
      <c r="FW43">
        <v>18.362490000000001</v>
      </c>
      <c r="FX43" s="1">
        <v>7.0689619999999998E-6</v>
      </c>
      <c r="FY43" s="1">
        <v>4.7560120000000004E-3</v>
      </c>
      <c r="FZ43">
        <v>0.81811480000000003</v>
      </c>
      <c r="GA43">
        <v>18.386659999999999</v>
      </c>
      <c r="GB43" s="1">
        <v>6.223087E-6</v>
      </c>
      <c r="GC43" s="1">
        <v>4.1870199999999996E-3</v>
      </c>
      <c r="GD43">
        <v>0.81812830000000003</v>
      </c>
      <c r="GE43">
        <v>17.967169999999999</v>
      </c>
      <c r="GF43" s="1">
        <v>5.4810340000000002E-6</v>
      </c>
      <c r="GG43" s="1">
        <v>3.6878610000000002E-3</v>
      </c>
      <c r="GH43">
        <v>0.81814940000000003</v>
      </c>
      <c r="GI43">
        <v>17.680399999999999</v>
      </c>
      <c r="GJ43" s="1">
        <v>4.8286790000000001E-6</v>
      </c>
      <c r="GK43" s="1">
        <v>3.249002E-3</v>
      </c>
      <c r="GL43">
        <v>0.81814010000000004</v>
      </c>
      <c r="GM43">
        <v>17.4937</v>
      </c>
      <c r="GN43" s="1">
        <v>4.2552499999999996E-6</v>
      </c>
      <c r="GO43" s="1">
        <v>2.863221E-3</v>
      </c>
      <c r="GP43">
        <v>0.81812039999999997</v>
      </c>
      <c r="GQ43">
        <v>17.50422</v>
      </c>
      <c r="GR43" s="1">
        <v>3.7521550000000001E-6</v>
      </c>
      <c r="GS43" s="1">
        <v>2.5248829999999999E-3</v>
      </c>
      <c r="GT43">
        <v>0.81811239999999996</v>
      </c>
      <c r="GU43">
        <v>17.502389999999998</v>
      </c>
      <c r="GV43" s="1">
        <v>3.308425E-6</v>
      </c>
      <c r="GW43" s="1">
        <v>2.226488E-3</v>
      </c>
      <c r="GX43">
        <v>0.81812819999999997</v>
      </c>
      <c r="GY43">
        <v>17.747409999999999</v>
      </c>
      <c r="GZ43" s="1">
        <v>2.9048460000000001E-6</v>
      </c>
      <c r="HA43" s="1">
        <v>1.955264E-3</v>
      </c>
      <c r="HB43">
        <v>0.81811480000000003</v>
      </c>
      <c r="HC43">
        <v>18.19218</v>
      </c>
      <c r="HD43" s="1">
        <v>2.5391450000000001E-6</v>
      </c>
      <c r="HE43" s="1">
        <v>1.709309E-3</v>
      </c>
      <c r="HF43">
        <v>0.81811920000000005</v>
      </c>
      <c r="HG43">
        <v>18.684349999999998</v>
      </c>
      <c r="HH43" s="1">
        <v>2.217265E-6</v>
      </c>
      <c r="HI43" s="1">
        <v>1.4926900000000001E-3</v>
      </c>
      <c r="HJ43">
        <v>0.81811469999999997</v>
      </c>
      <c r="HK43">
        <v>18.642679999999999</v>
      </c>
      <c r="HL43" s="1">
        <v>1.9363739999999999E-6</v>
      </c>
      <c r="HM43" s="1">
        <v>1.303675E-3</v>
      </c>
      <c r="HN43">
        <v>0.8181351</v>
      </c>
      <c r="HO43">
        <v>18.070779999999999</v>
      </c>
      <c r="HP43" s="1">
        <v>1.692986E-6</v>
      </c>
      <c r="HQ43" s="1">
        <v>1.139812E-3</v>
      </c>
      <c r="HR43">
        <v>0.81814710000000002</v>
      </c>
      <c r="HS43">
        <v>17.458539999999999</v>
      </c>
      <c r="HT43" s="1">
        <v>1.4814750000000001E-6</v>
      </c>
      <c r="HU43" s="1">
        <v>9.9745499999999996E-4</v>
      </c>
      <c r="HV43">
        <v>0.8181292</v>
      </c>
      <c r="HW43">
        <v>17.095559999999999</v>
      </c>
      <c r="HX43" s="1">
        <v>1.2986149999999999E-6</v>
      </c>
      <c r="HY43" s="1">
        <v>8.7437530000000004E-4</v>
      </c>
      <c r="HZ43">
        <v>0.81814140000000002</v>
      </c>
      <c r="IA43">
        <v>17.39387</v>
      </c>
      <c r="IB43" s="1">
        <v>1.140266E-6</v>
      </c>
      <c r="IC43" s="1">
        <v>7.6775349999999999E-4</v>
      </c>
      <c r="ID43">
        <v>0.81816429999999996</v>
      </c>
      <c r="IE43">
        <v>17.8947</v>
      </c>
      <c r="IF43" s="1">
        <v>1.001691E-6</v>
      </c>
      <c r="IG43" s="1">
        <v>6.7449570000000002E-4</v>
      </c>
      <c r="IH43">
        <v>0.81815280000000001</v>
      </c>
      <c r="II43">
        <v>18.375509999999998</v>
      </c>
      <c r="IJ43" s="1">
        <v>8.7919850000000005E-7</v>
      </c>
      <c r="IK43" s="1">
        <v>5.9204380000000005E-4</v>
      </c>
      <c r="IL43">
        <v>0.81817209999999996</v>
      </c>
      <c r="IM43">
        <v>18.593640000000001</v>
      </c>
      <c r="IN43" s="1">
        <v>7.7270969999999996E-7</v>
      </c>
      <c r="IO43" s="1">
        <v>5.2035619999999999E-4</v>
      </c>
      <c r="IP43">
        <v>0.8181813</v>
      </c>
      <c r="IQ43">
        <v>18.267119999999998</v>
      </c>
      <c r="IR43" s="1">
        <v>6.8030399999999998E-7</v>
      </c>
      <c r="IS43" s="1">
        <v>4.5812629999999999E-4</v>
      </c>
      <c r="IT43">
        <v>0.81816800000000001</v>
      </c>
      <c r="IU43">
        <v>17.819269999999999</v>
      </c>
      <c r="IV43" s="1">
        <v>5.9978479999999998E-7</v>
      </c>
      <c r="IW43" s="1">
        <v>4.0391150000000002E-4</v>
      </c>
      <c r="IX43">
        <v>0.81818279999999999</v>
      </c>
      <c r="IY43">
        <v>17.453749999999999</v>
      </c>
      <c r="IZ43" s="1">
        <v>5.3008480000000004E-7</v>
      </c>
      <c r="JA43" s="1">
        <v>3.5697879999999998E-4</v>
      </c>
      <c r="JB43">
        <v>0.81819240000000004</v>
      </c>
      <c r="JC43">
        <v>17.352070000000001</v>
      </c>
      <c r="JD43" s="1">
        <v>4.6881880000000003E-7</v>
      </c>
      <c r="JE43" s="1">
        <v>3.157468E-4</v>
      </c>
      <c r="JF43">
        <v>0.81819129999999995</v>
      </c>
      <c r="JG43">
        <v>17.827000000000002</v>
      </c>
      <c r="JH43" s="1">
        <v>4.1535690000000001E-7</v>
      </c>
      <c r="JI43" s="1">
        <v>2.797171E-4</v>
      </c>
      <c r="JJ43">
        <v>0.818214</v>
      </c>
      <c r="JK43">
        <v>18.4054</v>
      </c>
      <c r="JL43" s="1">
        <v>3.7044900000000001E-7</v>
      </c>
      <c r="JM43" s="1">
        <v>2.4944140000000001E-4</v>
      </c>
      <c r="JN43">
        <v>0.81822360000000005</v>
      </c>
      <c r="JO43">
        <v>18.883510000000001</v>
      </c>
      <c r="JP43" s="1">
        <v>3.3266410000000001E-7</v>
      </c>
      <c r="JQ43" s="1">
        <v>2.239857E-4</v>
      </c>
      <c r="JR43">
        <v>0.81823979999999996</v>
      </c>
      <c r="JS43">
        <v>18.8856</v>
      </c>
      <c r="JT43" s="1">
        <v>2.9982069999999999E-7</v>
      </c>
      <c r="JU43" s="1">
        <v>2.0185980000000001E-4</v>
      </c>
      <c r="JV43">
        <v>0.81823210000000002</v>
      </c>
      <c r="JW43">
        <v>18.449940000000002</v>
      </c>
      <c r="JX43" s="1">
        <v>2.7081879999999997E-7</v>
      </c>
      <c r="JY43" s="1">
        <v>1.8234229999999999E-4</v>
      </c>
      <c r="JZ43">
        <v>0.81822790000000001</v>
      </c>
      <c r="KA43">
        <v>17.877220000000001</v>
      </c>
      <c r="KB43" s="1">
        <v>2.4506359999999998E-7</v>
      </c>
      <c r="KC43" s="1">
        <v>1.649907E-4</v>
      </c>
      <c r="KD43">
        <v>0.81825380000000003</v>
      </c>
      <c r="KE43">
        <v>17.471830000000001</v>
      </c>
      <c r="KF43" s="1">
        <v>2.2224839999999999E-7</v>
      </c>
      <c r="KG43" s="1">
        <v>1.496305E-4</v>
      </c>
      <c r="KH43">
        <v>0.81824850000000005</v>
      </c>
      <c r="KI43">
        <v>17.33548</v>
      </c>
      <c r="KJ43" s="1">
        <v>2.0195030000000001E-7</v>
      </c>
      <c r="KK43" s="1">
        <v>1.359674E-4</v>
      </c>
      <c r="KL43">
        <v>0.81824450000000004</v>
      </c>
      <c r="KM43">
        <v>17.782129999999999</v>
      </c>
      <c r="KN43" s="1">
        <v>1.8358559999999999E-7</v>
      </c>
      <c r="KO43" s="1">
        <v>1.2360990000000001E-4</v>
      </c>
      <c r="KP43">
        <v>0.81825990000000004</v>
      </c>
      <c r="KQ43">
        <v>18.359259999999999</v>
      </c>
      <c r="KR43" s="1">
        <v>1.6690509999999999E-7</v>
      </c>
      <c r="KS43" s="1">
        <v>1.123774E-4</v>
      </c>
      <c r="KT43">
        <v>0.81826880000000002</v>
      </c>
      <c r="KU43">
        <v>18.934539999999998</v>
      </c>
      <c r="KV43" s="1">
        <v>1.5158629999999999E-7</v>
      </c>
      <c r="KW43" s="1">
        <v>1.020702E-4</v>
      </c>
      <c r="KX43">
        <v>0.81827930000000004</v>
      </c>
      <c r="KY43">
        <v>19.137589999999999</v>
      </c>
      <c r="KZ43" s="1">
        <v>1.377977E-7</v>
      </c>
      <c r="LA43" s="1">
        <v>9.2783480000000002E-5</v>
      </c>
      <c r="LB43">
        <v>0.81826169999999998</v>
      </c>
      <c r="LC43">
        <v>18.755369999999999</v>
      </c>
      <c r="LD43" s="1">
        <v>1.253726E-7</v>
      </c>
      <c r="LE43" s="1">
        <v>8.4419249999999996E-5</v>
      </c>
      <c r="LF43">
        <v>0.81829280000000004</v>
      </c>
      <c r="LG43">
        <v>18.140059999999998</v>
      </c>
      <c r="LH43" s="1">
        <v>1.142202E-7</v>
      </c>
      <c r="LI43" s="1">
        <v>7.6907689999999995E-5</v>
      </c>
      <c r="LJ43">
        <v>0.81827830000000001</v>
      </c>
      <c r="LK43">
        <v>17.58447</v>
      </c>
      <c r="LL43" s="1">
        <v>1.041542E-7</v>
      </c>
      <c r="LM43" s="1">
        <v>7.013299E-5</v>
      </c>
      <c r="LN43">
        <v>0.81828559999999995</v>
      </c>
      <c r="LO43">
        <v>17.380479999999999</v>
      </c>
      <c r="LP43" s="1">
        <v>9.5056479999999995E-8</v>
      </c>
      <c r="LQ43" s="1">
        <v>6.4004469999999998E-5</v>
      </c>
      <c r="LR43">
        <v>0.81830729999999996</v>
      </c>
      <c r="LS43">
        <v>17.955310000000001</v>
      </c>
      <c r="LT43" s="1">
        <v>8.6854289999999998E-8</v>
      </c>
      <c r="LU43" s="1">
        <v>5.848084E-5</v>
      </c>
      <c r="LV43">
        <v>0.81831449999999994</v>
      </c>
      <c r="LW43">
        <v>18.689119999999999</v>
      </c>
      <c r="LX43" s="1">
        <v>7.9925790000000003E-8</v>
      </c>
      <c r="LY43" s="1">
        <v>5.3802889999999999E-5</v>
      </c>
      <c r="LZ43">
        <v>0.81830840000000005</v>
      </c>
      <c r="MA43">
        <v>19.362310000000001</v>
      </c>
      <c r="MB43" s="1">
        <v>7.403643E-8</v>
      </c>
      <c r="MC43" s="1">
        <v>4.9835720000000003E-5</v>
      </c>
      <c r="MD43">
        <v>0.8183011</v>
      </c>
      <c r="ME43">
        <v>19.564830000000001</v>
      </c>
      <c r="MF43" s="1">
        <v>6.8767820000000006E-8</v>
      </c>
      <c r="MG43" s="1">
        <v>4.6290410000000001E-5</v>
      </c>
      <c r="MH43">
        <v>0.81832360000000004</v>
      </c>
      <c r="MI43">
        <v>19.12914</v>
      </c>
      <c r="MJ43" s="1">
        <v>6.3877410000000002E-8</v>
      </c>
      <c r="MK43" s="1">
        <v>4.2997890000000003E-5</v>
      </c>
      <c r="ML43">
        <v>0.81832280000000002</v>
      </c>
      <c r="MM43">
        <v>18.49926</v>
      </c>
      <c r="MN43" s="1">
        <v>5.9424589999999999E-8</v>
      </c>
      <c r="MO43" s="1">
        <v>3.9997799999999998E-5</v>
      </c>
      <c r="MP43">
        <v>0.81832110000000002</v>
      </c>
      <c r="MQ43">
        <v>17.88794</v>
      </c>
      <c r="MR43" s="1">
        <v>5.5369789999999998E-8</v>
      </c>
      <c r="MS43" s="1">
        <v>3.7267890000000002E-5</v>
      </c>
      <c r="MT43">
        <v>0.81832020000000005</v>
      </c>
      <c r="MU43">
        <v>17.519110000000001</v>
      </c>
      <c r="MV43" s="1">
        <v>5.1656180000000001E-8</v>
      </c>
      <c r="MW43" s="1">
        <v>3.4769040000000001E-5</v>
      </c>
      <c r="MX43">
        <v>0.81831849999999995</v>
      </c>
      <c r="MY43">
        <v>17.50836</v>
      </c>
      <c r="MZ43" s="1">
        <v>4.8209019999999998E-8</v>
      </c>
      <c r="NA43" s="1">
        <v>3.24489E-5</v>
      </c>
      <c r="NB43">
        <v>0.81834419999999997</v>
      </c>
      <c r="NC43">
        <v>17.77289</v>
      </c>
      <c r="ND43" s="1">
        <v>4.5005809999999998E-8</v>
      </c>
      <c r="NE43" s="1">
        <v>3.0292989999999999E-5</v>
      </c>
      <c r="NF43">
        <v>0.81833489999999998</v>
      </c>
      <c r="NG43">
        <v>18.310169999999999</v>
      </c>
      <c r="NH43" s="1">
        <v>4.1929100000000003E-8</v>
      </c>
      <c r="NI43" s="1">
        <v>2.8223740000000002E-5</v>
      </c>
      <c r="NJ43">
        <v>0.81832590000000005</v>
      </c>
      <c r="NK43">
        <v>18.543369999999999</v>
      </c>
      <c r="NL43" s="1">
        <v>3.9117249999999999E-8</v>
      </c>
      <c r="NM43" s="1">
        <v>2.6330890000000002E-5</v>
      </c>
      <c r="NN43">
        <v>0.81834519999999999</v>
      </c>
      <c r="NO43">
        <v>18.379300000000001</v>
      </c>
      <c r="NP43" s="1">
        <v>3.6490680000000003E-8</v>
      </c>
      <c r="NQ43" s="1">
        <v>2.4562020000000001E-5</v>
      </c>
      <c r="NR43">
        <v>0.81833699999999998</v>
      </c>
      <c r="NS43">
        <v>17.917760000000001</v>
      </c>
      <c r="NT43" s="1">
        <v>3.4081110000000001E-8</v>
      </c>
      <c r="NU43" s="1">
        <v>2.294091E-5</v>
      </c>
      <c r="NV43">
        <v>0.81832720000000003</v>
      </c>
      <c r="NW43">
        <v>17.556329999999999</v>
      </c>
      <c r="NX43" s="1">
        <v>3.184893E-8</v>
      </c>
      <c r="NY43" s="1">
        <v>2.1438150000000001E-5</v>
      </c>
      <c r="NZ43">
        <v>0.81834419999999997</v>
      </c>
      <c r="OA43">
        <v>17.439440000000001</v>
      </c>
      <c r="OB43" s="1">
        <v>2.9753040000000001E-8</v>
      </c>
      <c r="OC43" s="1">
        <v>2.0027179999999999E-5</v>
      </c>
      <c r="OD43">
        <v>0.81833529999999999</v>
      </c>
      <c r="OE43">
        <v>17.80518</v>
      </c>
      <c r="OF43" s="1">
        <v>2.7824209999999999E-8</v>
      </c>
      <c r="OG43" s="1">
        <v>1.8728799999999999E-5</v>
      </c>
      <c r="OH43">
        <v>0.81835820000000004</v>
      </c>
      <c r="OI43">
        <v>18.377870000000001</v>
      </c>
      <c r="OJ43" s="1">
        <v>2.603705E-8</v>
      </c>
      <c r="OK43" s="1">
        <v>1.7526109999999999E-5</v>
      </c>
    </row>
    <row r="44" spans="1:401" x14ac:dyDescent="0.35">
      <c r="A44">
        <v>47</v>
      </c>
      <c r="B44" t="s">
        <v>4</v>
      </c>
      <c r="C44" t="s">
        <v>24</v>
      </c>
      <c r="D44" t="s">
        <v>49</v>
      </c>
      <c r="E44">
        <v>848.56320000000005</v>
      </c>
      <c r="F44">
        <v>1.8046679999999999</v>
      </c>
      <c r="G44">
        <v>17.229430000000001</v>
      </c>
      <c r="H44">
        <v>55.11985</v>
      </c>
      <c r="I44">
        <v>31013.57</v>
      </c>
      <c r="J44">
        <v>1.804514</v>
      </c>
      <c r="K44">
        <v>17.115310000000001</v>
      </c>
      <c r="L44">
        <v>44.272350000000003</v>
      </c>
      <c r="M44">
        <v>33861.589999999997</v>
      </c>
      <c r="N44">
        <v>1.8044739999999999</v>
      </c>
      <c r="O44">
        <v>17.082429999999999</v>
      </c>
      <c r="P44">
        <v>0.80166769999999998</v>
      </c>
      <c r="Q44">
        <v>713.78920000000005</v>
      </c>
      <c r="R44">
        <v>1.804438</v>
      </c>
      <c r="S44">
        <v>17.05894</v>
      </c>
      <c r="T44" s="1">
        <v>1.328885E-2</v>
      </c>
      <c r="U44">
        <v>9.9159950000000006</v>
      </c>
      <c r="V44">
        <v>1.8044450000000001</v>
      </c>
      <c r="W44">
        <v>17.15418</v>
      </c>
      <c r="X44" s="1">
        <v>8.2002949999999998E-3</v>
      </c>
      <c r="Y44">
        <v>5.5597300000000001</v>
      </c>
      <c r="Z44">
        <v>1.8044830000000001</v>
      </c>
      <c r="AA44">
        <v>17.13222</v>
      </c>
      <c r="AB44" s="1">
        <v>6.6181240000000004E-3</v>
      </c>
      <c r="AC44">
        <v>4.4849589999999999</v>
      </c>
      <c r="AD44">
        <v>1.804486</v>
      </c>
      <c r="AE44">
        <v>17.11673</v>
      </c>
      <c r="AF44" s="1">
        <v>5.3584410000000002E-3</v>
      </c>
      <c r="AG44">
        <v>3.6310310000000001</v>
      </c>
      <c r="AH44">
        <v>1.804508</v>
      </c>
      <c r="AI44">
        <v>17.050329999999999</v>
      </c>
      <c r="AJ44" s="1">
        <v>4.3476670000000004E-3</v>
      </c>
      <c r="AK44">
        <v>2.9459379999999999</v>
      </c>
      <c r="AL44">
        <v>1.8045329999999999</v>
      </c>
      <c r="AM44">
        <v>17.068180000000002</v>
      </c>
      <c r="AN44" s="1">
        <v>3.5343599999999998E-3</v>
      </c>
      <c r="AO44">
        <v>2.3948260000000001</v>
      </c>
      <c r="AP44">
        <v>1.804535</v>
      </c>
      <c r="AQ44">
        <v>17.526050000000001</v>
      </c>
      <c r="AR44" s="1">
        <v>2.8757570000000001E-3</v>
      </c>
      <c r="AS44">
        <v>1.948553</v>
      </c>
      <c r="AT44">
        <v>1.8045340000000001</v>
      </c>
      <c r="AU44">
        <v>18.14376</v>
      </c>
      <c r="AV44" s="1">
        <v>2.3403159999999998E-3</v>
      </c>
      <c r="AW44">
        <v>1.5858350000000001</v>
      </c>
      <c r="AX44">
        <v>1.8044929999999999</v>
      </c>
      <c r="AY44">
        <v>18.609030000000001</v>
      </c>
      <c r="AZ44" s="1">
        <v>1.9031989999999999E-3</v>
      </c>
      <c r="BA44">
        <v>1.289744</v>
      </c>
      <c r="BB44">
        <v>1.804524</v>
      </c>
      <c r="BC44">
        <v>18.720510000000001</v>
      </c>
      <c r="BD44" s="1">
        <v>1.5487089999999999E-3</v>
      </c>
      <c r="BE44">
        <v>1.049553</v>
      </c>
      <c r="BF44">
        <v>1.8044929999999999</v>
      </c>
      <c r="BG44">
        <v>18.289670000000001</v>
      </c>
      <c r="BH44" s="1">
        <v>1.2613500000000001E-3</v>
      </c>
      <c r="BI44">
        <v>0.85482089999999999</v>
      </c>
      <c r="BJ44">
        <v>1.804462</v>
      </c>
      <c r="BK44">
        <v>17.664760000000001</v>
      </c>
      <c r="BL44" s="1">
        <v>1.0282539999999999E-3</v>
      </c>
      <c r="BM44">
        <v>0.69684919999999995</v>
      </c>
      <c r="BN44">
        <v>1.8044290000000001</v>
      </c>
      <c r="BO44">
        <v>17.139939999999999</v>
      </c>
      <c r="BP44" s="1">
        <v>8.3928509999999998E-4</v>
      </c>
      <c r="BQ44">
        <v>0.56876090000000001</v>
      </c>
      <c r="BR44">
        <v>1.8043769999999999</v>
      </c>
      <c r="BS44">
        <v>16.863610000000001</v>
      </c>
      <c r="BT44" s="1">
        <v>6.8568630000000002E-4</v>
      </c>
      <c r="BU44">
        <v>0.46467920000000001</v>
      </c>
      <c r="BV44">
        <v>1.804303</v>
      </c>
      <c r="BW44">
        <v>17.14612</v>
      </c>
      <c r="BX44" s="1">
        <v>5.6065499999999996E-4</v>
      </c>
      <c r="BY44">
        <v>0.3799768</v>
      </c>
      <c r="BZ44">
        <v>1.8041929999999999</v>
      </c>
      <c r="CA44">
        <v>17.686039999999998</v>
      </c>
      <c r="CB44" s="1">
        <v>4.5706069999999999E-4</v>
      </c>
      <c r="CC44">
        <v>0.30987199999999998</v>
      </c>
      <c r="CD44">
        <v>1.803976</v>
      </c>
      <c r="CE44">
        <v>18.14546</v>
      </c>
      <c r="CF44" s="1">
        <v>3.715522E-4</v>
      </c>
      <c r="CG44">
        <v>0.25195030000000002</v>
      </c>
      <c r="CH44">
        <v>1.803798</v>
      </c>
      <c r="CI44">
        <v>18.418389999999999</v>
      </c>
      <c r="CJ44" s="1">
        <v>3.0182130000000002E-4</v>
      </c>
      <c r="CK44">
        <v>0.20468939999999999</v>
      </c>
      <c r="CL44">
        <v>1.80358</v>
      </c>
      <c r="CM44">
        <v>18.161840000000002</v>
      </c>
      <c r="CN44" s="1">
        <v>2.4562199999999997E-4</v>
      </c>
      <c r="CO44">
        <v>0.16657759999999999</v>
      </c>
      <c r="CP44">
        <v>1.8033729999999999</v>
      </c>
      <c r="CQ44">
        <v>17.646080000000001</v>
      </c>
      <c r="CR44" s="1">
        <v>2.0033670000000001E-4</v>
      </c>
      <c r="CS44">
        <v>0.13586760000000001</v>
      </c>
      <c r="CT44">
        <v>1.8032029999999999</v>
      </c>
      <c r="CU44">
        <v>17.202750000000002</v>
      </c>
      <c r="CV44" s="1">
        <v>1.638934E-4</v>
      </c>
      <c r="CW44">
        <v>0.1111538</v>
      </c>
      <c r="CX44">
        <v>1.802969</v>
      </c>
      <c r="CY44">
        <v>16.985530000000001</v>
      </c>
      <c r="CZ44" s="1">
        <v>1.343103E-4</v>
      </c>
      <c r="DA44" s="1">
        <v>9.1102550000000004E-2</v>
      </c>
      <c r="DB44">
        <v>1.8027820000000001</v>
      </c>
      <c r="DC44">
        <v>17.488939999999999</v>
      </c>
      <c r="DD44" s="1">
        <v>1.099502E-4</v>
      </c>
      <c r="DE44" s="1">
        <v>7.4585009999999993E-2</v>
      </c>
      <c r="DF44">
        <v>1.8026439999999999</v>
      </c>
      <c r="DG44">
        <v>18.162510000000001</v>
      </c>
      <c r="DH44" s="1">
        <v>9.0535220000000002E-5</v>
      </c>
      <c r="DI44" s="1">
        <v>6.1399120000000001E-2</v>
      </c>
      <c r="DJ44">
        <v>1.802487</v>
      </c>
      <c r="DK44">
        <v>18.807320000000001</v>
      </c>
      <c r="DL44" s="1">
        <v>7.5077379999999999E-5</v>
      </c>
      <c r="DM44" s="1">
        <v>5.0904360000000003E-2</v>
      </c>
      <c r="DN44">
        <v>1.8023229999999999</v>
      </c>
      <c r="DO44">
        <v>19.04091</v>
      </c>
      <c r="DP44" s="1">
        <v>6.2593139999999998E-5</v>
      </c>
      <c r="DQ44" s="1">
        <v>4.243595E-2</v>
      </c>
      <c r="DR44">
        <v>1.8021830000000001</v>
      </c>
      <c r="DS44">
        <v>18.56352</v>
      </c>
      <c r="DT44" s="1">
        <v>5.2412040000000002E-5</v>
      </c>
      <c r="DU44" s="1">
        <v>3.5527879999999998E-2</v>
      </c>
      <c r="DV44">
        <v>1.802044</v>
      </c>
      <c r="DW44">
        <v>17.854800000000001</v>
      </c>
      <c r="DX44" s="1">
        <v>4.4062469999999998E-5</v>
      </c>
      <c r="DY44">
        <v>2.9865800000000001E-2</v>
      </c>
      <c r="DZ44">
        <v>1.8019050000000001</v>
      </c>
      <c r="EA44">
        <v>17.193079999999998</v>
      </c>
      <c r="EB44" s="1">
        <v>3.7200809999999999E-5</v>
      </c>
      <c r="EC44" s="1">
        <v>2.5213530000000001E-2</v>
      </c>
      <c r="ED44">
        <v>1.801749</v>
      </c>
      <c r="EE44">
        <v>16.93139</v>
      </c>
      <c r="EF44" s="1">
        <v>3.149187E-5</v>
      </c>
      <c r="EG44" s="1">
        <v>2.1343029999999999E-2</v>
      </c>
      <c r="EH44">
        <v>1.801674</v>
      </c>
      <c r="EI44">
        <v>17.351759999999999</v>
      </c>
      <c r="EJ44" s="1">
        <v>2.6775400000000001E-5</v>
      </c>
      <c r="EK44">
        <v>1.81435E-2</v>
      </c>
      <c r="EL44">
        <v>1.8016300000000001</v>
      </c>
      <c r="EM44">
        <v>18.065090000000001</v>
      </c>
      <c r="EN44" s="1">
        <v>2.2994500000000002E-5</v>
      </c>
      <c r="EO44" s="1">
        <v>1.557217E-2</v>
      </c>
      <c r="EP44">
        <v>1.801606</v>
      </c>
      <c r="EQ44">
        <v>18.76632</v>
      </c>
      <c r="ER44" s="1">
        <v>1.9968080000000001E-5</v>
      </c>
      <c r="ES44" s="1">
        <v>1.351689E-2</v>
      </c>
      <c r="ET44">
        <v>1.801593</v>
      </c>
      <c r="EU44">
        <v>19.10078</v>
      </c>
      <c r="EV44" s="1">
        <v>1.7462569999999999E-5</v>
      </c>
      <c r="EW44">
        <v>1.18187E-2</v>
      </c>
      <c r="EX44">
        <v>1.801614</v>
      </c>
      <c r="EY44">
        <v>18.690190000000001</v>
      </c>
      <c r="EZ44" s="1">
        <v>1.5311450000000001E-5</v>
      </c>
      <c r="FA44" s="1">
        <v>1.0361810000000001E-2</v>
      </c>
      <c r="FB44">
        <v>1.801623</v>
      </c>
      <c r="FC44">
        <v>17.93939</v>
      </c>
      <c r="FD44" s="1">
        <v>1.345784E-5</v>
      </c>
      <c r="FE44" s="1">
        <v>9.1070300000000003E-3</v>
      </c>
      <c r="FF44">
        <v>1.8016030000000001</v>
      </c>
      <c r="FG44">
        <v>17.259219999999999</v>
      </c>
      <c r="FH44" s="1">
        <v>1.183842E-5</v>
      </c>
      <c r="FI44" s="1">
        <v>8.0104070000000006E-3</v>
      </c>
      <c r="FJ44">
        <v>1.8016190000000001</v>
      </c>
      <c r="FK44">
        <v>16.959969999999998</v>
      </c>
      <c r="FL44" s="1">
        <v>1.042464E-5</v>
      </c>
      <c r="FM44" s="1">
        <v>7.0543450000000001E-3</v>
      </c>
      <c r="FN44">
        <v>1.801625</v>
      </c>
      <c r="FO44">
        <v>17.400310000000001</v>
      </c>
      <c r="FP44" s="1">
        <v>9.1854520000000008E-6</v>
      </c>
      <c r="FQ44" s="1">
        <v>6.2155839999999997E-3</v>
      </c>
      <c r="FR44">
        <v>1.80162</v>
      </c>
      <c r="FS44">
        <v>17.99295</v>
      </c>
      <c r="FT44" s="1">
        <v>8.0921589999999997E-6</v>
      </c>
      <c r="FU44" s="1">
        <v>5.4762259999999998E-3</v>
      </c>
      <c r="FV44">
        <v>1.8016129999999999</v>
      </c>
      <c r="FW44">
        <v>18.37828</v>
      </c>
      <c r="FX44" s="1">
        <v>7.1233229999999996E-6</v>
      </c>
      <c r="FY44" s="1">
        <v>4.820988E-3</v>
      </c>
      <c r="FZ44">
        <v>1.8016399999999999</v>
      </c>
      <c r="GA44">
        <v>18.435449999999999</v>
      </c>
      <c r="GB44" s="1">
        <v>6.2708479999999998E-6</v>
      </c>
      <c r="GC44" s="1">
        <v>4.2440899999999998E-3</v>
      </c>
      <c r="GD44">
        <v>1.8016080000000001</v>
      </c>
      <c r="GE44">
        <v>18.016079999999999</v>
      </c>
      <c r="GF44" s="1">
        <v>5.5229559999999999E-6</v>
      </c>
      <c r="GG44" s="1">
        <v>3.7380410000000001E-3</v>
      </c>
      <c r="GH44">
        <v>1.801598</v>
      </c>
      <c r="GI44">
        <v>17.722439999999999</v>
      </c>
      <c r="GJ44" s="1">
        <v>4.8655070000000002E-6</v>
      </c>
      <c r="GK44" s="1">
        <v>3.2931670000000001E-3</v>
      </c>
      <c r="GL44">
        <v>1.8016080000000001</v>
      </c>
      <c r="GM44">
        <v>17.523900000000001</v>
      </c>
      <c r="GN44" s="1">
        <v>4.2875780000000001E-6</v>
      </c>
      <c r="GO44" s="1">
        <v>2.9020360000000002E-3</v>
      </c>
      <c r="GP44">
        <v>1.8015650000000001</v>
      </c>
      <c r="GQ44">
        <v>17.52187</v>
      </c>
      <c r="GR44" s="1">
        <v>3.7805410000000001E-6</v>
      </c>
      <c r="GS44" s="1">
        <v>2.5589860000000001E-3</v>
      </c>
      <c r="GT44">
        <v>1.8015300000000001</v>
      </c>
      <c r="GU44">
        <v>17.520679999999999</v>
      </c>
      <c r="GV44" s="1">
        <v>3.333693E-6</v>
      </c>
      <c r="GW44" s="1">
        <v>2.2567400000000001E-3</v>
      </c>
      <c r="GX44">
        <v>1.8014559999999999</v>
      </c>
      <c r="GY44">
        <v>17.771460000000001</v>
      </c>
      <c r="GZ44" s="1">
        <v>2.928017E-6</v>
      </c>
      <c r="HA44" s="1">
        <v>1.982901E-3</v>
      </c>
      <c r="HB44">
        <v>1.8013650000000001</v>
      </c>
      <c r="HC44">
        <v>18.218340000000001</v>
      </c>
      <c r="HD44" s="1">
        <v>2.5599409999999999E-6</v>
      </c>
      <c r="HE44" s="1">
        <v>1.734064E-3</v>
      </c>
      <c r="HF44">
        <v>1.8012790000000001</v>
      </c>
      <c r="HG44">
        <v>18.708850000000002</v>
      </c>
      <c r="HH44" s="1">
        <v>2.235367E-6</v>
      </c>
      <c r="HI44" s="1">
        <v>1.514327E-3</v>
      </c>
      <c r="HJ44">
        <v>1.801188</v>
      </c>
      <c r="HK44">
        <v>18.68618</v>
      </c>
      <c r="HL44" s="1">
        <v>1.9521610000000001E-6</v>
      </c>
      <c r="HM44" s="1">
        <v>1.3226069999999999E-3</v>
      </c>
      <c r="HN44">
        <v>1.801113</v>
      </c>
      <c r="HO44">
        <v>18.126329999999999</v>
      </c>
      <c r="HP44" s="1">
        <v>1.706635E-6</v>
      </c>
      <c r="HQ44" s="1">
        <v>1.1562779999999999E-3</v>
      </c>
      <c r="HR44">
        <v>1.8010029999999999</v>
      </c>
      <c r="HS44">
        <v>17.516390000000001</v>
      </c>
      <c r="HT44" s="1">
        <v>1.49334E-6</v>
      </c>
      <c r="HU44" s="1">
        <v>1.011844E-3</v>
      </c>
      <c r="HV44">
        <v>1.8008649999999999</v>
      </c>
      <c r="HW44">
        <v>17.116599999999998</v>
      </c>
      <c r="HX44" s="1">
        <v>1.308858E-6</v>
      </c>
      <c r="HY44" s="1">
        <v>8.8687749999999995E-4</v>
      </c>
      <c r="HZ44">
        <v>1.800778</v>
      </c>
      <c r="IA44">
        <v>17.402840000000001</v>
      </c>
      <c r="IB44" s="1">
        <v>1.149141E-6</v>
      </c>
      <c r="IC44" s="1">
        <v>7.7865309999999995E-4</v>
      </c>
      <c r="ID44">
        <v>1.800656</v>
      </c>
      <c r="IE44">
        <v>17.907160000000001</v>
      </c>
      <c r="IF44" s="1">
        <v>1.00956E-6</v>
      </c>
      <c r="IG44" s="1">
        <v>6.8417409999999999E-4</v>
      </c>
      <c r="IH44">
        <v>1.8005549999999999</v>
      </c>
      <c r="II44">
        <v>18.388390000000001</v>
      </c>
      <c r="IJ44" s="1">
        <v>8.8608490000000004E-7</v>
      </c>
      <c r="IK44" s="1">
        <v>6.0056370000000005E-4</v>
      </c>
      <c r="IL44">
        <v>1.800424</v>
      </c>
      <c r="IM44">
        <v>18.633839999999999</v>
      </c>
      <c r="IN44" s="1">
        <v>7.7870510000000003E-7</v>
      </c>
      <c r="IO44" s="1">
        <v>5.2782049999999998E-4</v>
      </c>
      <c r="IP44">
        <v>1.800281</v>
      </c>
      <c r="IQ44">
        <v>18.316120000000002</v>
      </c>
      <c r="IR44" s="1">
        <v>6.8549749999999997E-7</v>
      </c>
      <c r="IS44" s="1">
        <v>4.646427E-4</v>
      </c>
      <c r="IT44">
        <v>1.8001560000000001</v>
      </c>
      <c r="IU44">
        <v>17.864750000000001</v>
      </c>
      <c r="IV44" s="1">
        <v>6.0430659999999999E-7</v>
      </c>
      <c r="IW44" s="1">
        <v>4.0962209999999998E-4</v>
      </c>
      <c r="IX44">
        <v>1.8000590000000001</v>
      </c>
      <c r="IY44">
        <v>17.496600000000001</v>
      </c>
      <c r="IZ44" s="1">
        <v>5.340073E-7</v>
      </c>
      <c r="JA44" s="1">
        <v>3.619777E-4</v>
      </c>
      <c r="JB44">
        <v>1.7999099999999999</v>
      </c>
      <c r="JC44">
        <v>17.366769999999999</v>
      </c>
      <c r="JD44" s="1">
        <v>4.7229689999999999E-7</v>
      </c>
      <c r="JE44" s="1">
        <v>3.201918E-4</v>
      </c>
      <c r="JF44">
        <v>1.7998339999999999</v>
      </c>
      <c r="JG44">
        <v>17.843530000000001</v>
      </c>
      <c r="JH44" s="1">
        <v>4.1831759999999998E-7</v>
      </c>
      <c r="JI44" s="1">
        <v>2.8356479999999999E-4</v>
      </c>
      <c r="JJ44">
        <v>1.799722</v>
      </c>
      <c r="JK44">
        <v>18.424299999999999</v>
      </c>
      <c r="JL44" s="1">
        <v>3.729286E-7</v>
      </c>
      <c r="JM44" s="1">
        <v>2.5273E-4</v>
      </c>
      <c r="JN44">
        <v>1.799644</v>
      </c>
      <c r="JO44">
        <v>18.911989999999999</v>
      </c>
      <c r="JP44" s="1">
        <v>3.3477589999999999E-7</v>
      </c>
      <c r="JQ44" s="1">
        <v>2.2683210000000001E-4</v>
      </c>
      <c r="JR44">
        <v>1.799593</v>
      </c>
      <c r="JS44">
        <v>18.93807</v>
      </c>
      <c r="JT44" s="1">
        <v>3.0167529999999998E-7</v>
      </c>
      <c r="JU44" s="1">
        <v>2.043856E-4</v>
      </c>
      <c r="JV44">
        <v>1.799515</v>
      </c>
      <c r="JW44">
        <v>18.508649999999999</v>
      </c>
      <c r="JX44" s="1">
        <v>2.724762E-7</v>
      </c>
      <c r="JY44" s="1">
        <v>1.8460779999999999E-4</v>
      </c>
      <c r="JZ44">
        <v>1.799469</v>
      </c>
      <c r="KA44">
        <v>17.932960000000001</v>
      </c>
      <c r="KB44" s="1">
        <v>2.4651229999999998E-7</v>
      </c>
      <c r="KC44" s="1">
        <v>1.6699919999999999E-4</v>
      </c>
      <c r="KD44">
        <v>1.799399</v>
      </c>
      <c r="KE44">
        <v>17.511600000000001</v>
      </c>
      <c r="KF44" s="1">
        <v>2.2354970000000001E-7</v>
      </c>
      <c r="KG44" s="1">
        <v>1.5144750000000001E-4</v>
      </c>
      <c r="KH44">
        <v>1.7993250000000001</v>
      </c>
      <c r="KI44">
        <v>17.351890000000001</v>
      </c>
      <c r="KJ44" s="1">
        <v>2.03112E-7</v>
      </c>
      <c r="KK44" s="1">
        <v>1.376002E-4</v>
      </c>
      <c r="KL44">
        <v>1.7992809999999999</v>
      </c>
      <c r="KM44">
        <v>17.79655</v>
      </c>
      <c r="KN44" s="1">
        <v>1.84644E-7</v>
      </c>
      <c r="KO44" s="1">
        <v>1.2509859999999999E-4</v>
      </c>
      <c r="KP44">
        <v>1.7991809999999999</v>
      </c>
      <c r="KQ44">
        <v>18.377279999999999</v>
      </c>
      <c r="KR44" s="1">
        <v>1.6786150000000001E-7</v>
      </c>
      <c r="KS44" s="1">
        <v>1.137314E-4</v>
      </c>
      <c r="KT44">
        <v>1.7990759999999999</v>
      </c>
      <c r="KU44">
        <v>18.959119999999999</v>
      </c>
      <c r="KV44" s="1">
        <v>1.524661E-7</v>
      </c>
      <c r="KW44" s="1">
        <v>1.033168E-4</v>
      </c>
      <c r="KX44">
        <v>1.7990090000000001</v>
      </c>
      <c r="KY44">
        <v>19.191800000000001</v>
      </c>
      <c r="KZ44" s="1">
        <v>1.385829E-7</v>
      </c>
      <c r="LA44" s="1">
        <v>9.3905659999999995E-5</v>
      </c>
      <c r="LB44">
        <v>1.7989310000000001</v>
      </c>
      <c r="LC44">
        <v>18.816020000000002</v>
      </c>
      <c r="LD44" s="1">
        <v>1.2607990000000001E-7</v>
      </c>
      <c r="LE44" s="1">
        <v>8.5436010000000001E-5</v>
      </c>
      <c r="LF44">
        <v>1.7988569999999999</v>
      </c>
      <c r="LG44">
        <v>18.200140000000001</v>
      </c>
      <c r="LH44" s="1">
        <v>1.1485600000000001E-7</v>
      </c>
      <c r="LI44" s="1">
        <v>7.7830409999999993E-5</v>
      </c>
      <c r="LJ44">
        <v>1.798743</v>
      </c>
      <c r="LK44">
        <v>17.636890000000001</v>
      </c>
      <c r="LL44" s="1">
        <v>1.047329E-7</v>
      </c>
      <c r="LM44" s="1">
        <v>7.0976059999999997E-5</v>
      </c>
      <c r="LN44">
        <v>1.7986740000000001</v>
      </c>
      <c r="LO44">
        <v>17.401389999999999</v>
      </c>
      <c r="LP44" s="1">
        <v>9.5573630000000001E-8</v>
      </c>
      <c r="LQ44" s="1">
        <v>6.4765130000000003E-5</v>
      </c>
      <c r="LR44">
        <v>1.7986279999999999</v>
      </c>
      <c r="LS44">
        <v>17.97129</v>
      </c>
      <c r="LT44" s="1">
        <v>8.7320949999999996E-8</v>
      </c>
      <c r="LU44" s="1">
        <v>5.917381E-5</v>
      </c>
      <c r="LV44">
        <v>1.7985469999999999</v>
      </c>
      <c r="LW44">
        <v>18.705729999999999</v>
      </c>
      <c r="LX44" s="1">
        <v>8.0303100000000007E-8</v>
      </c>
      <c r="LY44" s="1">
        <v>5.4391690000000002E-5</v>
      </c>
      <c r="LZ44">
        <v>1.7985150000000001</v>
      </c>
      <c r="MA44">
        <v>19.392330000000001</v>
      </c>
      <c r="MB44" s="1">
        <v>7.4369640000000001E-8</v>
      </c>
      <c r="MC44" s="1">
        <v>5.0365799999999998E-5</v>
      </c>
      <c r="MD44">
        <v>1.7984519999999999</v>
      </c>
      <c r="ME44">
        <v>19.6313</v>
      </c>
      <c r="MF44" s="1">
        <v>6.9076559999999996E-8</v>
      </c>
      <c r="MG44" s="1">
        <v>4.6781810000000001E-5</v>
      </c>
      <c r="MH44">
        <v>1.798443</v>
      </c>
      <c r="MI44">
        <v>19.20186</v>
      </c>
      <c r="MJ44" s="1">
        <v>6.415946E-8</v>
      </c>
      <c r="MK44" s="1">
        <v>4.3451010000000002E-5</v>
      </c>
      <c r="ML44">
        <v>1.798365</v>
      </c>
      <c r="MM44">
        <v>18.5687</v>
      </c>
      <c r="MN44" s="1">
        <v>5.967719E-8</v>
      </c>
      <c r="MO44" s="1">
        <v>4.0411139999999999E-5</v>
      </c>
      <c r="MP44">
        <v>1.7983450000000001</v>
      </c>
      <c r="MQ44">
        <v>17.95139</v>
      </c>
      <c r="MR44" s="1">
        <v>5.5601979999999997E-8</v>
      </c>
      <c r="MS44" s="1">
        <v>3.765155E-5</v>
      </c>
      <c r="MT44">
        <v>1.798292</v>
      </c>
      <c r="MU44">
        <v>17.54588</v>
      </c>
      <c r="MV44" s="1">
        <v>5.1873200000000002E-8</v>
      </c>
      <c r="MW44" s="1">
        <v>3.5127509999999999E-5</v>
      </c>
      <c r="MX44">
        <v>1.798241</v>
      </c>
      <c r="MY44">
        <v>17.528040000000001</v>
      </c>
      <c r="MZ44" s="1">
        <v>4.8408249999999999E-8</v>
      </c>
      <c r="NA44" s="1">
        <v>3.2780870000000001E-5</v>
      </c>
      <c r="NB44">
        <v>1.798195</v>
      </c>
      <c r="NC44">
        <v>17.791429999999998</v>
      </c>
      <c r="ND44" s="1">
        <v>4.5194989999999999E-8</v>
      </c>
      <c r="NE44" s="1">
        <v>3.0606399999999999E-5</v>
      </c>
      <c r="NF44">
        <v>1.7981290000000001</v>
      </c>
      <c r="NG44">
        <v>18.330169999999999</v>
      </c>
      <c r="NH44" s="1">
        <v>4.210708E-8</v>
      </c>
      <c r="NI44" s="1">
        <v>2.8518509999999999E-5</v>
      </c>
      <c r="NJ44">
        <v>1.7980970000000001</v>
      </c>
      <c r="NK44">
        <v>18.56475</v>
      </c>
      <c r="NL44" s="1">
        <v>3.9280470000000003E-8</v>
      </c>
      <c r="NM44" s="1">
        <v>2.6602899999999999E-5</v>
      </c>
      <c r="NN44">
        <v>1.7980400000000001</v>
      </c>
      <c r="NO44">
        <v>18.421610000000001</v>
      </c>
      <c r="NP44" s="1">
        <v>3.6640749999999997E-8</v>
      </c>
      <c r="NQ44" s="1">
        <v>2.481512E-5</v>
      </c>
      <c r="NR44">
        <v>1.797973</v>
      </c>
      <c r="NS44">
        <v>17.972190000000001</v>
      </c>
      <c r="NT44" s="1">
        <v>3.4220309999999998E-8</v>
      </c>
      <c r="NU44" s="1">
        <v>2.3176740000000001E-5</v>
      </c>
      <c r="NV44">
        <v>1.7979430000000001</v>
      </c>
      <c r="NW44">
        <v>17.589500000000001</v>
      </c>
      <c r="NX44" s="1">
        <v>3.1979309999999998E-8</v>
      </c>
      <c r="NY44" s="1">
        <v>2.1659050000000001E-5</v>
      </c>
      <c r="NZ44">
        <v>1.7978730000000001</v>
      </c>
      <c r="OA44">
        <v>17.455020000000001</v>
      </c>
      <c r="OB44" s="1">
        <v>2.9874210000000001E-8</v>
      </c>
      <c r="OC44" s="1">
        <v>2.023401E-5</v>
      </c>
      <c r="OD44">
        <v>1.797852</v>
      </c>
      <c r="OE44">
        <v>17.823350000000001</v>
      </c>
      <c r="OF44" s="1">
        <v>2.7935060000000001E-8</v>
      </c>
      <c r="OG44" s="1">
        <v>1.892027E-5</v>
      </c>
      <c r="OH44">
        <v>1.7977879999999999</v>
      </c>
      <c r="OI44">
        <v>18.396080000000001</v>
      </c>
      <c r="OJ44" s="1">
        <v>2.614256E-8</v>
      </c>
      <c r="OK44" s="1">
        <v>1.7707570000000001E-5</v>
      </c>
    </row>
    <row r="45" spans="1:401" x14ac:dyDescent="0.35">
      <c r="A45">
        <v>48</v>
      </c>
      <c r="B45" t="s">
        <v>4</v>
      </c>
      <c r="C45" t="s">
        <v>24</v>
      </c>
      <c r="D45" t="s">
        <v>50</v>
      </c>
      <c r="E45">
        <v>815.12360000000001</v>
      </c>
      <c r="F45">
        <v>0.78281219999999996</v>
      </c>
      <c r="G45">
        <v>17.2622</v>
      </c>
      <c r="H45">
        <v>39.582839999999997</v>
      </c>
      <c r="I45">
        <v>25890.11</v>
      </c>
      <c r="J45">
        <v>0.78273769999999998</v>
      </c>
      <c r="K45">
        <v>17.136320000000001</v>
      </c>
      <c r="L45">
        <v>55.448540000000001</v>
      </c>
      <c r="M45">
        <v>46437.7</v>
      </c>
      <c r="N45">
        <v>0.78270079999999997</v>
      </c>
      <c r="O45">
        <v>17.098680000000002</v>
      </c>
      <c r="P45">
        <v>1.2966230000000001</v>
      </c>
      <c r="Q45">
        <v>1218.3150000000001</v>
      </c>
      <c r="R45">
        <v>0.78269650000000002</v>
      </c>
      <c r="S45">
        <v>17.071339999999999</v>
      </c>
      <c r="T45" s="1">
        <v>1.616501E-2</v>
      </c>
      <c r="U45">
        <v>13.800689999999999</v>
      </c>
      <c r="V45">
        <v>0.78270640000000002</v>
      </c>
      <c r="W45">
        <v>17.172329999999999</v>
      </c>
      <c r="X45" s="1">
        <v>8.3606949999999996E-3</v>
      </c>
      <c r="Y45">
        <v>6.4784819999999996</v>
      </c>
      <c r="Z45">
        <v>0.78270669999999998</v>
      </c>
      <c r="AA45">
        <v>17.146830000000001</v>
      </c>
      <c r="AB45" s="1">
        <v>6.7410250000000003E-3</v>
      </c>
      <c r="AC45">
        <v>5.2206409999999996</v>
      </c>
      <c r="AD45">
        <v>0.78272489999999995</v>
      </c>
      <c r="AE45">
        <v>17.12998</v>
      </c>
      <c r="AF45" s="1">
        <v>5.4569120000000004E-3</v>
      </c>
      <c r="AG45">
        <v>4.2259500000000001</v>
      </c>
      <c r="AH45">
        <v>0.78271880000000005</v>
      </c>
      <c r="AI45">
        <v>17.06964</v>
      </c>
      <c r="AJ45" s="1">
        <v>4.4266519999999997E-3</v>
      </c>
      <c r="AK45">
        <v>3.427978</v>
      </c>
      <c r="AL45">
        <v>0.78273239999999999</v>
      </c>
      <c r="AM45">
        <v>17.082899999999999</v>
      </c>
      <c r="AN45" s="1">
        <v>3.598151E-3</v>
      </c>
      <c r="AO45">
        <v>2.7864059999999999</v>
      </c>
      <c r="AP45">
        <v>0.78275139999999999</v>
      </c>
      <c r="AQ45">
        <v>17.54327</v>
      </c>
      <c r="AR45" s="1">
        <v>2.9275070000000002E-3</v>
      </c>
      <c r="AS45">
        <v>2.2670300000000001</v>
      </c>
      <c r="AT45">
        <v>0.78275170000000005</v>
      </c>
      <c r="AU45">
        <v>18.164560000000002</v>
      </c>
      <c r="AV45" s="1">
        <v>2.3824240000000002E-3</v>
      </c>
      <c r="AW45">
        <v>1.845045</v>
      </c>
      <c r="AX45">
        <v>0.78273559999999998</v>
      </c>
      <c r="AY45">
        <v>18.634650000000001</v>
      </c>
      <c r="AZ45" s="1">
        <v>1.9375709999999999E-3</v>
      </c>
      <c r="BA45">
        <v>1.5006330000000001</v>
      </c>
      <c r="BB45">
        <v>0.78272750000000002</v>
      </c>
      <c r="BC45">
        <v>18.76829</v>
      </c>
      <c r="BD45" s="1">
        <v>1.5765359999999999E-3</v>
      </c>
      <c r="BE45">
        <v>1.2210859999999999</v>
      </c>
      <c r="BF45">
        <v>0.78271599999999997</v>
      </c>
      <c r="BG45">
        <v>18.345050000000001</v>
      </c>
      <c r="BH45" s="1">
        <v>1.283916E-3</v>
      </c>
      <c r="BI45">
        <v>0.99445799999999995</v>
      </c>
      <c r="BJ45">
        <v>0.78269949999999999</v>
      </c>
      <c r="BK45">
        <v>17.712869999999999</v>
      </c>
      <c r="BL45" s="1">
        <v>1.046557E-3</v>
      </c>
      <c r="BM45">
        <v>0.81062029999999996</v>
      </c>
      <c r="BN45">
        <v>0.78268280000000001</v>
      </c>
      <c r="BO45">
        <v>17.178280000000001</v>
      </c>
      <c r="BP45" s="1">
        <v>8.5414330000000002E-4</v>
      </c>
      <c r="BQ45">
        <v>0.66156040000000005</v>
      </c>
      <c r="BR45">
        <v>0.78267169999999997</v>
      </c>
      <c r="BS45">
        <v>16.881070000000001</v>
      </c>
      <c r="BT45" s="1">
        <v>6.9776009999999999E-4</v>
      </c>
      <c r="BU45">
        <v>0.5404466</v>
      </c>
      <c r="BV45">
        <v>0.78262339999999997</v>
      </c>
      <c r="BW45">
        <v>17.15588</v>
      </c>
      <c r="BX45" s="1">
        <v>5.7053479999999998E-4</v>
      </c>
      <c r="BY45">
        <v>0.44193179999999999</v>
      </c>
      <c r="BZ45">
        <v>0.78254880000000004</v>
      </c>
      <c r="CA45">
        <v>17.699870000000001</v>
      </c>
      <c r="CB45" s="1">
        <v>4.6527850000000002E-4</v>
      </c>
      <c r="CC45">
        <v>0.36050100000000002</v>
      </c>
      <c r="CD45">
        <v>0.78247180000000005</v>
      </c>
      <c r="CE45">
        <v>18.15917</v>
      </c>
      <c r="CF45" s="1">
        <v>3.7830479999999999E-4</v>
      </c>
      <c r="CG45">
        <v>0.2931589</v>
      </c>
      <c r="CH45">
        <v>0.78238030000000003</v>
      </c>
      <c r="CI45">
        <v>18.45271</v>
      </c>
      <c r="CJ45" s="1">
        <v>3.0728910000000001E-4</v>
      </c>
      <c r="CK45">
        <v>0.23815149999999999</v>
      </c>
      <c r="CL45">
        <v>0.78227910000000001</v>
      </c>
      <c r="CM45">
        <v>18.208410000000001</v>
      </c>
      <c r="CN45" s="1">
        <v>2.5002070000000002E-4</v>
      </c>
      <c r="CO45">
        <v>0.19376889999999999</v>
      </c>
      <c r="CP45">
        <v>0.78216980000000003</v>
      </c>
      <c r="CQ45">
        <v>17.683479999999999</v>
      </c>
      <c r="CR45" s="1">
        <v>2.038803E-4</v>
      </c>
      <c r="CS45">
        <v>0.1580115</v>
      </c>
      <c r="CT45">
        <v>0.78206089999999995</v>
      </c>
      <c r="CU45">
        <v>17.242470000000001</v>
      </c>
      <c r="CV45" s="1">
        <v>1.6675230000000001E-4</v>
      </c>
      <c r="CW45">
        <v>0.1292391</v>
      </c>
      <c r="CX45">
        <v>0.78195709999999996</v>
      </c>
      <c r="CY45">
        <v>17.004020000000001</v>
      </c>
      <c r="CZ45" s="1">
        <v>1.3665309999999999E-4</v>
      </c>
      <c r="DA45">
        <v>0.1059196</v>
      </c>
      <c r="DB45">
        <v>0.78186869999999997</v>
      </c>
      <c r="DC45">
        <v>17.50292</v>
      </c>
      <c r="DD45" s="1">
        <v>1.1186239999999999E-4</v>
      </c>
      <c r="DE45" s="1">
        <v>8.6710460000000003E-2</v>
      </c>
      <c r="DF45">
        <v>0.78177160000000001</v>
      </c>
      <c r="DG45">
        <v>18.178699999999999</v>
      </c>
      <c r="DH45" s="1">
        <v>9.2045390000000004E-5</v>
      </c>
      <c r="DI45" s="1">
        <v>7.133573E-2</v>
      </c>
      <c r="DJ45">
        <v>0.78170249999999997</v>
      </c>
      <c r="DK45">
        <v>18.832000000000001</v>
      </c>
      <c r="DL45" s="1">
        <v>7.6285900000000001E-5</v>
      </c>
      <c r="DM45" s="1">
        <v>5.9111709999999998E-2</v>
      </c>
      <c r="DN45">
        <v>0.7816109</v>
      </c>
      <c r="DO45">
        <v>19.092790000000001</v>
      </c>
      <c r="DP45" s="1">
        <v>6.3577390000000005E-5</v>
      </c>
      <c r="DQ45" s="1">
        <v>4.9260409999999998E-2</v>
      </c>
      <c r="DR45">
        <v>0.78154639999999997</v>
      </c>
      <c r="DS45">
        <v>18.618300000000001</v>
      </c>
      <c r="DT45" s="1">
        <v>5.321494E-5</v>
      </c>
      <c r="DU45" s="1">
        <v>4.122605E-2</v>
      </c>
      <c r="DV45">
        <v>0.78148649999999997</v>
      </c>
      <c r="DW45">
        <v>17.909230000000001</v>
      </c>
      <c r="DX45" s="1">
        <v>4.4722460000000001E-5</v>
      </c>
      <c r="DY45" s="1">
        <v>3.4645120000000001E-2</v>
      </c>
      <c r="DZ45">
        <v>0.78139720000000001</v>
      </c>
      <c r="EA45">
        <v>17.240760000000002</v>
      </c>
      <c r="EB45" s="1">
        <v>3.7745649999999997E-5</v>
      </c>
      <c r="EC45" s="1">
        <v>2.9238859999999998E-2</v>
      </c>
      <c r="ED45">
        <v>0.78132480000000004</v>
      </c>
      <c r="EE45">
        <v>16.94753</v>
      </c>
      <c r="EF45" s="1">
        <v>3.1944769999999997E-5</v>
      </c>
      <c r="EG45">
        <v>2.4744499999999999E-2</v>
      </c>
      <c r="EH45">
        <v>0.78128059999999999</v>
      </c>
      <c r="EI45">
        <v>17.36261</v>
      </c>
      <c r="EJ45" s="1">
        <v>2.7148860000000001E-5</v>
      </c>
      <c r="EK45" s="1">
        <v>2.102704E-2</v>
      </c>
      <c r="EL45">
        <v>0.78125149999999999</v>
      </c>
      <c r="EM45">
        <v>18.07938</v>
      </c>
      <c r="EN45" s="1">
        <v>2.3288050000000001E-5</v>
      </c>
      <c r="EO45" s="1">
        <v>1.802873E-2</v>
      </c>
      <c r="EP45">
        <v>0.7812327</v>
      </c>
      <c r="EQ45">
        <v>18.78772</v>
      </c>
      <c r="ER45" s="1">
        <v>2.020664E-5</v>
      </c>
      <c r="ES45" s="1">
        <v>1.5637970000000001E-2</v>
      </c>
      <c r="ET45">
        <v>0.78123719999999996</v>
      </c>
      <c r="EU45">
        <v>19.146599999999999</v>
      </c>
      <c r="EV45" s="1">
        <v>1.7664439999999999E-5</v>
      </c>
      <c r="EW45" s="1">
        <v>1.3668309999999999E-2</v>
      </c>
      <c r="EX45">
        <v>0.78124610000000005</v>
      </c>
      <c r="EY45">
        <v>18.74596</v>
      </c>
      <c r="EZ45" s="1">
        <v>1.5485240000000002E-5</v>
      </c>
      <c r="FA45" s="1">
        <v>1.198139E-2</v>
      </c>
      <c r="FB45">
        <v>0.78125180000000005</v>
      </c>
      <c r="FC45">
        <v>17.995509999999999</v>
      </c>
      <c r="FD45" s="1">
        <v>1.3608849999999999E-5</v>
      </c>
      <c r="FE45" s="1">
        <v>1.0529210000000001E-2</v>
      </c>
      <c r="FF45">
        <v>0.78125460000000002</v>
      </c>
      <c r="FG45">
        <v>17.307690000000001</v>
      </c>
      <c r="FH45" s="1">
        <v>1.196927E-5</v>
      </c>
      <c r="FI45" s="1">
        <v>9.2599369999999993E-3</v>
      </c>
      <c r="FJ45">
        <v>0.78126180000000001</v>
      </c>
      <c r="FK45">
        <v>16.977799999999998</v>
      </c>
      <c r="FL45" s="1">
        <v>1.054031E-5</v>
      </c>
      <c r="FM45" s="1">
        <v>8.1550809999999998E-3</v>
      </c>
      <c r="FN45">
        <v>0.78126720000000005</v>
      </c>
      <c r="FO45">
        <v>17.409749999999999</v>
      </c>
      <c r="FP45" s="1">
        <v>9.2862919999999993E-6</v>
      </c>
      <c r="FQ45" s="1">
        <v>7.1847109999999999E-3</v>
      </c>
      <c r="FR45">
        <v>0.78126680000000004</v>
      </c>
      <c r="FS45">
        <v>18.005579999999998</v>
      </c>
      <c r="FT45" s="1">
        <v>8.1818879999999992E-6</v>
      </c>
      <c r="FU45" s="1">
        <v>6.3306270000000001E-3</v>
      </c>
      <c r="FV45">
        <v>0.78124780000000005</v>
      </c>
      <c r="FW45">
        <v>18.393899999999999</v>
      </c>
      <c r="FX45" s="1">
        <v>7.2024510000000002E-6</v>
      </c>
      <c r="FY45" s="1">
        <v>5.5732830000000001E-3</v>
      </c>
      <c r="FZ45">
        <v>0.78125670000000003</v>
      </c>
      <c r="GA45">
        <v>18.47785</v>
      </c>
      <c r="GB45" s="1">
        <v>6.3403920000000001E-6</v>
      </c>
      <c r="GC45" s="1">
        <v>4.9063320000000002E-3</v>
      </c>
      <c r="GD45">
        <v>0.78124700000000002</v>
      </c>
      <c r="GE45">
        <v>18.060559999999999</v>
      </c>
      <c r="GF45" s="1">
        <v>5.5839610000000002E-6</v>
      </c>
      <c r="GG45" s="1">
        <v>4.3210820000000004E-3</v>
      </c>
      <c r="GH45">
        <v>0.78125279999999997</v>
      </c>
      <c r="GI45">
        <v>17.760249999999999</v>
      </c>
      <c r="GJ45" s="1">
        <v>4.9191190000000004E-6</v>
      </c>
      <c r="GK45" s="1">
        <v>3.806753E-3</v>
      </c>
      <c r="GL45">
        <v>0.78123929999999997</v>
      </c>
      <c r="GM45">
        <v>17.55303</v>
      </c>
      <c r="GN45" s="1">
        <v>4.3346599999999999E-6</v>
      </c>
      <c r="GO45" s="1">
        <v>3.3545509999999999E-3</v>
      </c>
      <c r="GP45">
        <v>0.78122429999999998</v>
      </c>
      <c r="GQ45">
        <v>17.53875</v>
      </c>
      <c r="GR45" s="1">
        <v>3.8218810000000003E-6</v>
      </c>
      <c r="GS45" s="1">
        <v>2.957847E-3</v>
      </c>
      <c r="GT45">
        <v>0.78122199999999997</v>
      </c>
      <c r="GU45">
        <v>17.537849999999999</v>
      </c>
      <c r="GV45" s="1">
        <v>3.370393E-6</v>
      </c>
      <c r="GW45" s="1">
        <v>2.608619E-3</v>
      </c>
      <c r="GX45">
        <v>0.7811688</v>
      </c>
      <c r="GY45">
        <v>17.795639999999999</v>
      </c>
      <c r="GZ45" s="1">
        <v>2.9616710000000002E-6</v>
      </c>
      <c r="HA45" s="1">
        <v>2.2930139999999999E-3</v>
      </c>
      <c r="HB45">
        <v>0.78112649999999995</v>
      </c>
      <c r="HC45">
        <v>18.245640000000002</v>
      </c>
      <c r="HD45" s="1">
        <v>2.5902039999999999E-6</v>
      </c>
      <c r="HE45" s="1">
        <v>2.0058160000000001E-3</v>
      </c>
      <c r="HF45">
        <v>0.78107800000000005</v>
      </c>
      <c r="HG45">
        <v>18.733509999999999</v>
      </c>
      <c r="HH45" s="1">
        <v>2.2617229999999999E-6</v>
      </c>
      <c r="HI45" s="1">
        <v>1.7515829999999999E-3</v>
      </c>
      <c r="HJ45">
        <v>0.7810317</v>
      </c>
      <c r="HK45">
        <v>18.723330000000001</v>
      </c>
      <c r="HL45" s="1">
        <v>1.9751579999999999E-6</v>
      </c>
      <c r="HM45" s="1">
        <v>1.5297939999999999E-3</v>
      </c>
      <c r="HN45">
        <v>0.78098610000000002</v>
      </c>
      <c r="HO45">
        <v>18.174659999999999</v>
      </c>
      <c r="HP45" s="1">
        <v>1.7265140000000001E-6</v>
      </c>
      <c r="HQ45" s="1">
        <v>1.337244E-3</v>
      </c>
      <c r="HR45">
        <v>0.78094339999999995</v>
      </c>
      <c r="HS45">
        <v>17.567969999999999</v>
      </c>
      <c r="HT45" s="1">
        <v>1.5106330000000001E-6</v>
      </c>
      <c r="HU45" s="1">
        <v>1.17012E-3</v>
      </c>
      <c r="HV45">
        <v>0.78087530000000005</v>
      </c>
      <c r="HW45">
        <v>17.137920000000001</v>
      </c>
      <c r="HX45" s="1">
        <v>1.3237929999999999E-6</v>
      </c>
      <c r="HY45" s="1">
        <v>1.025429E-3</v>
      </c>
      <c r="HZ45">
        <v>0.78082700000000005</v>
      </c>
      <c r="IA45">
        <v>17.413789999999999</v>
      </c>
      <c r="IB45" s="1">
        <v>1.162073E-6</v>
      </c>
      <c r="IC45" s="1">
        <v>9.0016330000000004E-4</v>
      </c>
      <c r="ID45">
        <v>0.78077750000000001</v>
      </c>
      <c r="IE45">
        <v>17.921659999999999</v>
      </c>
      <c r="IF45" s="1">
        <v>1.021005E-6</v>
      </c>
      <c r="IG45" s="1">
        <v>7.9097949999999998E-4</v>
      </c>
      <c r="IH45">
        <v>0.7807056</v>
      </c>
      <c r="II45">
        <v>18.402159999999999</v>
      </c>
      <c r="IJ45" s="1">
        <v>8.9612540000000001E-7</v>
      </c>
      <c r="IK45" s="1">
        <v>6.9430580000000004E-4</v>
      </c>
      <c r="IL45">
        <v>0.78065209999999996</v>
      </c>
      <c r="IM45">
        <v>18.670439999999999</v>
      </c>
      <c r="IN45" s="1">
        <v>7.8744219999999995E-7</v>
      </c>
      <c r="IO45" s="1">
        <v>6.1013440000000005E-4</v>
      </c>
      <c r="IP45">
        <v>0.78059179999999995</v>
      </c>
      <c r="IQ45">
        <v>18.359069999999999</v>
      </c>
      <c r="IR45" s="1">
        <v>6.9306110000000001E-7</v>
      </c>
      <c r="IS45" s="1">
        <v>5.3700540000000004E-4</v>
      </c>
      <c r="IT45">
        <v>0.78052840000000001</v>
      </c>
      <c r="IU45">
        <v>17.905539999999998</v>
      </c>
      <c r="IV45" s="1">
        <v>6.10902E-7</v>
      </c>
      <c r="IW45" s="1">
        <v>4.7336500000000001E-4</v>
      </c>
      <c r="IX45">
        <v>0.78045600000000004</v>
      </c>
      <c r="IY45">
        <v>17.535640000000001</v>
      </c>
      <c r="IZ45" s="1">
        <v>5.3971729999999996E-7</v>
      </c>
      <c r="JA45" s="1">
        <v>4.1821650000000002E-4</v>
      </c>
      <c r="JB45">
        <v>0.78040889999999996</v>
      </c>
      <c r="JC45">
        <v>17.382999999999999</v>
      </c>
      <c r="JD45" s="1">
        <v>4.7735690000000001E-7</v>
      </c>
      <c r="JE45" s="1">
        <v>3.6993479999999999E-4</v>
      </c>
      <c r="JF45">
        <v>0.78033240000000004</v>
      </c>
      <c r="JG45">
        <v>17.861519999999999</v>
      </c>
      <c r="JH45" s="1">
        <v>4.2264339999999998E-7</v>
      </c>
      <c r="JI45" s="1">
        <v>3.2751079999999999E-4</v>
      </c>
      <c r="JJ45">
        <v>0.78028690000000001</v>
      </c>
      <c r="JK45">
        <v>18.445489999999999</v>
      </c>
      <c r="JL45" s="1">
        <v>3.7655060000000003E-7</v>
      </c>
      <c r="JM45" s="1">
        <v>2.9173429999999998E-4</v>
      </c>
      <c r="JN45">
        <v>0.7802578</v>
      </c>
      <c r="JO45">
        <v>18.939039999999999</v>
      </c>
      <c r="JP45" s="1">
        <v>3.3785469999999997E-7</v>
      </c>
      <c r="JQ45" s="1">
        <v>2.6171849999999998E-4</v>
      </c>
      <c r="JR45">
        <v>0.78022970000000003</v>
      </c>
      <c r="JS45">
        <v>18.985050000000001</v>
      </c>
      <c r="JT45" s="1">
        <v>3.0437950000000002E-7</v>
      </c>
      <c r="JU45" s="1">
        <v>2.3576970000000001E-4</v>
      </c>
      <c r="JV45">
        <v>0.78020040000000002</v>
      </c>
      <c r="JW45">
        <v>18.560849999999999</v>
      </c>
      <c r="JX45" s="1">
        <v>2.748865E-7</v>
      </c>
      <c r="JY45" s="1">
        <v>2.129279E-4</v>
      </c>
      <c r="JZ45">
        <v>0.78016160000000001</v>
      </c>
      <c r="KA45">
        <v>17.98274</v>
      </c>
      <c r="KB45" s="1">
        <v>2.4862610000000001E-7</v>
      </c>
      <c r="KC45" s="1">
        <v>1.925737E-4</v>
      </c>
      <c r="KD45">
        <v>0.78012040000000005</v>
      </c>
      <c r="KE45">
        <v>17.548100000000002</v>
      </c>
      <c r="KF45" s="1">
        <v>2.2544599999999999E-7</v>
      </c>
      <c r="KG45" s="1">
        <v>1.7462350000000001E-4</v>
      </c>
      <c r="KH45">
        <v>0.78008259999999996</v>
      </c>
      <c r="KI45">
        <v>17.369160000000001</v>
      </c>
      <c r="KJ45" s="1">
        <v>2.0479989999999999E-7</v>
      </c>
      <c r="KK45" s="1">
        <v>1.5863039999999999E-4</v>
      </c>
      <c r="KL45">
        <v>0.78005460000000004</v>
      </c>
      <c r="KM45">
        <v>17.81306</v>
      </c>
      <c r="KN45" s="1">
        <v>1.861802E-7</v>
      </c>
      <c r="KO45" s="1">
        <v>1.4421700000000001E-4</v>
      </c>
      <c r="KP45">
        <v>0.78000239999999998</v>
      </c>
      <c r="KQ45">
        <v>18.397539999999999</v>
      </c>
      <c r="KR45" s="1">
        <v>1.6924919999999999E-7</v>
      </c>
      <c r="KS45" s="1">
        <v>1.3110579999999999E-4</v>
      </c>
      <c r="KT45">
        <v>0.77996430000000005</v>
      </c>
      <c r="KU45">
        <v>18.983550000000001</v>
      </c>
      <c r="KV45" s="1">
        <v>1.5374630000000001E-7</v>
      </c>
      <c r="KW45" s="1">
        <v>1.191123E-4</v>
      </c>
      <c r="KX45">
        <v>0.7799275</v>
      </c>
      <c r="KY45">
        <v>19.241240000000001</v>
      </c>
      <c r="KZ45" s="1">
        <v>1.3972399999999999E-7</v>
      </c>
      <c r="LA45" s="1">
        <v>1.082455E-4</v>
      </c>
      <c r="LB45">
        <v>0.77988670000000004</v>
      </c>
      <c r="LC45">
        <v>18.869520000000001</v>
      </c>
      <c r="LD45" s="1">
        <v>1.2710979999999999E-7</v>
      </c>
      <c r="LE45" s="1">
        <v>9.8476100000000004E-5</v>
      </c>
      <c r="LF45">
        <v>0.77984350000000002</v>
      </c>
      <c r="LG45">
        <v>18.253209999999999</v>
      </c>
      <c r="LH45" s="1">
        <v>1.157809E-7</v>
      </c>
      <c r="LI45" s="1">
        <v>8.969964E-5</v>
      </c>
      <c r="LJ45">
        <v>0.77978380000000003</v>
      </c>
      <c r="LK45">
        <v>17.684239999999999</v>
      </c>
      <c r="LL45" s="1">
        <v>1.055747E-7</v>
      </c>
      <c r="LM45" s="1">
        <v>8.1797249999999993E-5</v>
      </c>
      <c r="LN45">
        <v>0.77976129999999999</v>
      </c>
      <c r="LO45">
        <v>17.423649999999999</v>
      </c>
      <c r="LP45" s="1">
        <v>9.6326490000000002E-8</v>
      </c>
      <c r="LQ45" s="1">
        <v>7.4628000000000004E-5</v>
      </c>
      <c r="LR45">
        <v>0.7797191</v>
      </c>
      <c r="LS45">
        <v>17.99014</v>
      </c>
      <c r="LT45" s="1">
        <v>8.8001290000000001E-8</v>
      </c>
      <c r="LU45" s="1">
        <v>6.8180119999999996E-5</v>
      </c>
      <c r="LV45">
        <v>0.77969120000000003</v>
      </c>
      <c r="LW45">
        <v>18.725840000000002</v>
      </c>
      <c r="LX45" s="1">
        <v>8.0853679999999995E-8</v>
      </c>
      <c r="LY45" s="1">
        <v>6.2619610000000007E-5</v>
      </c>
      <c r="LZ45">
        <v>0.77967019999999998</v>
      </c>
      <c r="MA45">
        <v>19.421199999999999</v>
      </c>
      <c r="MB45" s="1">
        <v>7.4855580000000004E-8</v>
      </c>
      <c r="MC45" s="1">
        <v>5.796764E-5</v>
      </c>
      <c r="MD45">
        <v>0.77963749999999998</v>
      </c>
      <c r="ME45">
        <v>19.692080000000001</v>
      </c>
      <c r="MF45" s="1">
        <v>6.952379E-8</v>
      </c>
      <c r="MG45" s="1">
        <v>5.383787E-5</v>
      </c>
      <c r="MH45">
        <v>0.77962640000000005</v>
      </c>
      <c r="MI45">
        <v>19.266220000000001</v>
      </c>
      <c r="MJ45" s="1">
        <v>6.4567969999999997E-8</v>
      </c>
      <c r="MK45" s="1">
        <v>5.0000509999999997E-5</v>
      </c>
      <c r="ML45">
        <v>0.77960669999999999</v>
      </c>
      <c r="MM45">
        <v>18.63073</v>
      </c>
      <c r="MN45" s="1">
        <v>6.0044479999999999E-8</v>
      </c>
      <c r="MO45" s="1">
        <v>4.6493889999999998E-5</v>
      </c>
      <c r="MP45">
        <v>0.77957500000000002</v>
      </c>
      <c r="MQ45">
        <v>18.008420000000001</v>
      </c>
      <c r="MR45" s="1">
        <v>5.5940939999999999E-8</v>
      </c>
      <c r="MS45" s="1">
        <v>4.331654E-5</v>
      </c>
      <c r="MT45">
        <v>0.77955070000000004</v>
      </c>
      <c r="MU45">
        <v>17.572050000000001</v>
      </c>
      <c r="MV45" s="1">
        <v>5.2188870000000003E-8</v>
      </c>
      <c r="MW45" s="1">
        <v>4.041163E-5</v>
      </c>
      <c r="MX45">
        <v>0.77952399999999999</v>
      </c>
      <c r="MY45">
        <v>17.54645</v>
      </c>
      <c r="MZ45" s="1">
        <v>4.8697899999999998E-8</v>
      </c>
      <c r="NA45" s="1">
        <v>3.7708489999999999E-5</v>
      </c>
      <c r="NB45">
        <v>0.77950960000000002</v>
      </c>
      <c r="NC45">
        <v>17.811029999999999</v>
      </c>
      <c r="ND45" s="1">
        <v>4.5468400000000002E-8</v>
      </c>
      <c r="NE45" s="1">
        <v>3.5208549999999997E-5</v>
      </c>
      <c r="NF45">
        <v>0.77947690000000003</v>
      </c>
      <c r="NG45">
        <v>18.35088</v>
      </c>
      <c r="NH45" s="1">
        <v>4.2365549999999999E-8</v>
      </c>
      <c r="NI45" s="1">
        <v>3.2809219999999999E-5</v>
      </c>
      <c r="NJ45">
        <v>0.77945889999999995</v>
      </c>
      <c r="NK45">
        <v>18.584849999999999</v>
      </c>
      <c r="NL45" s="1">
        <v>3.951637E-8</v>
      </c>
      <c r="NM45" s="1">
        <v>3.0601030000000003E-5</v>
      </c>
      <c r="NN45">
        <v>0.7794276</v>
      </c>
      <c r="NO45">
        <v>18.45768</v>
      </c>
      <c r="NP45" s="1">
        <v>3.6858550000000002E-8</v>
      </c>
      <c r="NQ45" s="1">
        <v>2.8543359999999999E-5</v>
      </c>
      <c r="NR45">
        <v>0.77939800000000004</v>
      </c>
      <c r="NS45">
        <v>18.021180000000001</v>
      </c>
      <c r="NT45" s="1">
        <v>3.4422270000000002E-8</v>
      </c>
      <c r="NU45" s="1">
        <v>2.6657320000000001E-5</v>
      </c>
      <c r="NV45">
        <v>0.77937719999999999</v>
      </c>
      <c r="NW45">
        <v>17.620570000000001</v>
      </c>
      <c r="NX45" s="1">
        <v>3.2168420000000002E-8</v>
      </c>
      <c r="NY45" s="1">
        <v>2.4911869999999999E-5</v>
      </c>
      <c r="NZ45">
        <v>0.77934210000000004</v>
      </c>
      <c r="OA45">
        <v>17.470379999999999</v>
      </c>
      <c r="OB45" s="1">
        <v>3.0050359999999997E-8</v>
      </c>
      <c r="OC45" s="1">
        <v>2.3272219999999999E-5</v>
      </c>
      <c r="OD45">
        <v>0.77932460000000003</v>
      </c>
      <c r="OE45">
        <v>17.843319999999999</v>
      </c>
      <c r="OF45" s="1">
        <v>2.8096779999999999E-8</v>
      </c>
      <c r="OG45" s="1">
        <v>2.175949E-5</v>
      </c>
      <c r="OH45">
        <v>0.77929000000000004</v>
      </c>
      <c r="OI45">
        <v>18.41675</v>
      </c>
      <c r="OJ45" s="1">
        <v>2.6295789999999999E-8</v>
      </c>
      <c r="OK45" s="1">
        <v>2.0365489999999999E-5</v>
      </c>
    </row>
    <row r="46" spans="1:401" x14ac:dyDescent="0.35">
      <c r="A46">
        <v>49</v>
      </c>
      <c r="B46" t="s">
        <v>4</v>
      </c>
      <c r="C46" t="s">
        <v>24</v>
      </c>
      <c r="D46" t="s">
        <v>51</v>
      </c>
      <c r="E46">
        <v>838.18780000000004</v>
      </c>
      <c r="F46">
        <v>1.112895</v>
      </c>
      <c r="G46">
        <v>17.30716</v>
      </c>
      <c r="H46">
        <v>27.57592</v>
      </c>
      <c r="I46">
        <v>16843.45</v>
      </c>
      <c r="J46">
        <v>1.112873</v>
      </c>
      <c r="K46">
        <v>17.17163</v>
      </c>
      <c r="L46">
        <v>66.077340000000007</v>
      </c>
      <c r="M46">
        <v>54927.49</v>
      </c>
      <c r="N46">
        <v>1.112894</v>
      </c>
      <c r="O46">
        <v>17.124230000000001</v>
      </c>
      <c r="P46">
        <v>2.006157</v>
      </c>
      <c r="Q46">
        <v>1962.068</v>
      </c>
      <c r="R46">
        <v>1.1129260000000001</v>
      </c>
      <c r="S46">
        <v>17.09121</v>
      </c>
      <c r="T46" s="1">
        <v>2.0974139999999999E-2</v>
      </c>
      <c r="U46">
        <v>19.318729999999999</v>
      </c>
      <c r="V46">
        <v>1.112927</v>
      </c>
      <c r="W46">
        <v>17.201830000000001</v>
      </c>
      <c r="X46" s="1">
        <v>8.5182269999999997E-3</v>
      </c>
      <c r="Y46">
        <v>6.5756399999999999</v>
      </c>
      <c r="Z46">
        <v>1.112954</v>
      </c>
      <c r="AA46">
        <v>17.17015</v>
      </c>
      <c r="AB46" s="1">
        <v>6.8571320000000002E-3</v>
      </c>
      <c r="AC46">
        <v>5.2859439999999998</v>
      </c>
      <c r="AD46">
        <v>1.112951</v>
      </c>
      <c r="AE46">
        <v>17.149429999999999</v>
      </c>
      <c r="AF46" s="1">
        <v>5.5498880000000002E-3</v>
      </c>
      <c r="AG46">
        <v>4.2779340000000001</v>
      </c>
      <c r="AH46">
        <v>1.1129800000000001</v>
      </c>
      <c r="AI46">
        <v>17.098659999999999</v>
      </c>
      <c r="AJ46" s="1">
        <v>4.501232E-3</v>
      </c>
      <c r="AK46">
        <v>3.469357</v>
      </c>
      <c r="AL46">
        <v>1.112989</v>
      </c>
      <c r="AM46">
        <v>17.114660000000001</v>
      </c>
      <c r="AN46" s="1">
        <v>3.6583459999999998E-3</v>
      </c>
      <c r="AO46">
        <v>2.8196859999999999</v>
      </c>
      <c r="AP46">
        <v>1.113024</v>
      </c>
      <c r="AQ46">
        <v>17.589279999999999</v>
      </c>
      <c r="AR46" s="1">
        <v>2.9763239999999998E-3</v>
      </c>
      <c r="AS46">
        <v>2.294035</v>
      </c>
      <c r="AT46">
        <v>1.1129899999999999</v>
      </c>
      <c r="AU46">
        <v>18.217310000000001</v>
      </c>
      <c r="AV46" s="1">
        <v>2.422137E-3</v>
      </c>
      <c r="AW46">
        <v>1.8670169999999999</v>
      </c>
      <c r="AX46">
        <v>1.113002</v>
      </c>
      <c r="AY46">
        <v>18.686260000000001</v>
      </c>
      <c r="AZ46" s="1">
        <v>1.9700199999999998E-3</v>
      </c>
      <c r="BA46">
        <v>1.5186059999999999</v>
      </c>
      <c r="BB46">
        <v>1.112968</v>
      </c>
      <c r="BC46">
        <v>18.835699999999999</v>
      </c>
      <c r="BD46" s="1">
        <v>1.602787E-3</v>
      </c>
      <c r="BE46">
        <v>1.2355659999999999</v>
      </c>
      <c r="BF46">
        <v>1.112962</v>
      </c>
      <c r="BG46">
        <v>18.414439999999999</v>
      </c>
      <c r="BH46" s="1">
        <v>1.3052039999999999E-3</v>
      </c>
      <c r="BI46">
        <v>1.006186</v>
      </c>
      <c r="BJ46">
        <v>1.1129469999999999</v>
      </c>
      <c r="BK46">
        <v>17.771129999999999</v>
      </c>
      <c r="BL46" s="1">
        <v>1.0638290000000001E-3</v>
      </c>
      <c r="BM46">
        <v>0.82010649999999996</v>
      </c>
      <c r="BN46">
        <v>1.112933</v>
      </c>
      <c r="BO46">
        <v>17.227689999999999</v>
      </c>
      <c r="BP46" s="1">
        <v>8.6815549999999997E-4</v>
      </c>
      <c r="BQ46">
        <v>0.66920780000000002</v>
      </c>
      <c r="BR46">
        <v>1.112941</v>
      </c>
      <c r="BS46">
        <v>16.909790000000001</v>
      </c>
      <c r="BT46" s="1">
        <v>7.0915089999999995E-4</v>
      </c>
      <c r="BU46">
        <v>0.54664780000000002</v>
      </c>
      <c r="BV46">
        <v>1.112895</v>
      </c>
      <c r="BW46">
        <v>17.183060000000001</v>
      </c>
      <c r="BX46" s="1">
        <v>5.7984029999999997E-4</v>
      </c>
      <c r="BY46">
        <v>0.44697290000000001</v>
      </c>
      <c r="BZ46">
        <v>1.1128549999999999</v>
      </c>
      <c r="CA46">
        <v>17.739519999999999</v>
      </c>
      <c r="CB46" s="1">
        <v>4.730205E-4</v>
      </c>
      <c r="CC46">
        <v>0.3647243</v>
      </c>
      <c r="CD46">
        <v>1.112789</v>
      </c>
      <c r="CE46">
        <v>18.193169999999999</v>
      </c>
      <c r="CF46" s="1">
        <v>3.8467280000000002E-4</v>
      </c>
      <c r="CG46">
        <v>0.29664410000000002</v>
      </c>
      <c r="CH46">
        <v>1.1127370000000001</v>
      </c>
      <c r="CI46">
        <v>18.51079</v>
      </c>
      <c r="CJ46" s="1">
        <v>3.1244969999999998E-4</v>
      </c>
      <c r="CK46">
        <v>0.24095449999999999</v>
      </c>
      <c r="CL46">
        <v>1.112681</v>
      </c>
      <c r="CM46">
        <v>18.2654</v>
      </c>
      <c r="CN46" s="1">
        <v>2.5417229999999999E-4</v>
      </c>
      <c r="CO46">
        <v>0.19599150000000001</v>
      </c>
      <c r="CP46">
        <v>1.1126419999999999</v>
      </c>
      <c r="CQ46">
        <v>17.730080000000001</v>
      </c>
      <c r="CR46" s="1">
        <v>2.0722690000000001E-4</v>
      </c>
      <c r="CS46">
        <v>0.15977920000000001</v>
      </c>
      <c r="CT46">
        <v>1.1125719999999999</v>
      </c>
      <c r="CU46">
        <v>17.292400000000001</v>
      </c>
      <c r="CV46" s="1">
        <v>1.694489E-4</v>
      </c>
      <c r="CW46">
        <v>0.13063559999999999</v>
      </c>
      <c r="CX46">
        <v>1.112525</v>
      </c>
      <c r="CY46">
        <v>17.039729999999999</v>
      </c>
      <c r="CZ46" s="1">
        <v>1.388579E-4</v>
      </c>
      <c r="DA46">
        <v>0.1070464</v>
      </c>
      <c r="DB46">
        <v>1.11252</v>
      </c>
      <c r="DC46">
        <v>17.546209999999999</v>
      </c>
      <c r="DD46" s="1">
        <v>1.136685E-4</v>
      </c>
      <c r="DE46" s="1">
        <v>8.7627469999999999E-2</v>
      </c>
      <c r="DF46">
        <v>1.1124860000000001</v>
      </c>
      <c r="DG46">
        <v>18.227029999999999</v>
      </c>
      <c r="DH46" s="1">
        <v>9.3471230000000003E-5</v>
      </c>
      <c r="DI46" s="1">
        <v>7.2032139999999995E-2</v>
      </c>
      <c r="DJ46">
        <v>1.1124430000000001</v>
      </c>
      <c r="DK46">
        <v>18.886810000000001</v>
      </c>
      <c r="DL46" s="1">
        <v>7.7426109999999994E-5</v>
      </c>
      <c r="DM46" s="1">
        <v>5.9647829999999999E-2</v>
      </c>
      <c r="DN46">
        <v>1.1124130000000001</v>
      </c>
      <c r="DO46">
        <v>19.173310000000001</v>
      </c>
      <c r="DP46" s="1">
        <v>6.4504699999999999E-5</v>
      </c>
      <c r="DQ46" s="1">
        <v>4.9682959999999998E-2</v>
      </c>
      <c r="DR46">
        <v>1.1123909999999999</v>
      </c>
      <c r="DS46">
        <v>18.684259999999998</v>
      </c>
      <c r="DT46" s="1">
        <v>5.3970900000000002E-5</v>
      </c>
      <c r="DU46" s="1">
        <v>4.1559029999999997E-2</v>
      </c>
      <c r="DV46">
        <v>1.1123540000000001</v>
      </c>
      <c r="DW46">
        <v>17.974499999999999</v>
      </c>
      <c r="DX46" s="1">
        <v>4.5343970000000003E-5</v>
      </c>
      <c r="DY46" s="1">
        <v>3.4911110000000002E-2</v>
      </c>
      <c r="DZ46">
        <v>1.1123400000000001</v>
      </c>
      <c r="EA46">
        <v>17.300899999999999</v>
      </c>
      <c r="EB46" s="1">
        <v>3.8257680000000003E-5</v>
      </c>
      <c r="EC46" s="1">
        <v>2.944979E-2</v>
      </c>
      <c r="ED46">
        <v>1.112301</v>
      </c>
      <c r="EE46">
        <v>16.97803</v>
      </c>
      <c r="EF46" s="1">
        <v>3.2370930000000001E-5</v>
      </c>
      <c r="EG46" s="1">
        <v>2.491523E-2</v>
      </c>
      <c r="EH46">
        <v>1.1122989999999999</v>
      </c>
      <c r="EI46">
        <v>17.40062</v>
      </c>
      <c r="EJ46" s="1">
        <v>2.7500749999999999E-5</v>
      </c>
      <c r="EK46" s="1">
        <v>2.1161659999999999E-2</v>
      </c>
      <c r="EL46">
        <v>1.112295</v>
      </c>
      <c r="EM46">
        <v>18.126390000000001</v>
      </c>
      <c r="EN46" s="1">
        <v>2.3564980000000001E-5</v>
      </c>
      <c r="EO46" s="1">
        <v>1.812273E-2</v>
      </c>
      <c r="EP46">
        <v>1.1123099999999999</v>
      </c>
      <c r="EQ46">
        <v>18.84047</v>
      </c>
      <c r="ER46" s="1">
        <v>2.043122E-5</v>
      </c>
      <c r="ES46" s="1">
        <v>1.5705420000000001E-2</v>
      </c>
      <c r="ET46">
        <v>1.112341</v>
      </c>
      <c r="EU46">
        <v>19.218029999999999</v>
      </c>
      <c r="EV46" s="1">
        <v>1.785368E-5</v>
      </c>
      <c r="EW46" s="1">
        <v>1.3720609999999999E-2</v>
      </c>
      <c r="EX46">
        <v>1.1123270000000001</v>
      </c>
      <c r="EY46">
        <v>18.813459999999999</v>
      </c>
      <c r="EZ46" s="1">
        <v>1.5648120000000002E-5</v>
      </c>
      <c r="FA46" s="1">
        <v>1.202466E-2</v>
      </c>
      <c r="FB46">
        <v>1.112333</v>
      </c>
      <c r="FC46">
        <v>18.06185</v>
      </c>
      <c r="FD46" s="1">
        <v>1.375002E-5</v>
      </c>
      <c r="FE46" s="1">
        <v>1.0565430000000001E-2</v>
      </c>
      <c r="FF46">
        <v>1.112371</v>
      </c>
      <c r="FG46">
        <v>17.36899</v>
      </c>
      <c r="FH46" s="1">
        <v>1.209189E-5</v>
      </c>
      <c r="FI46" s="1">
        <v>9.2905729999999999E-3</v>
      </c>
      <c r="FJ46">
        <v>1.112347</v>
      </c>
      <c r="FK46">
        <v>17.00789</v>
      </c>
      <c r="FL46" s="1">
        <v>1.0648469999999999E-5</v>
      </c>
      <c r="FM46" s="1">
        <v>8.1821080000000004E-3</v>
      </c>
      <c r="FN46">
        <v>1.112357</v>
      </c>
      <c r="FO46">
        <v>17.445080000000001</v>
      </c>
      <c r="FP46" s="1">
        <v>9.3806130000000002E-6</v>
      </c>
      <c r="FQ46" s="1">
        <v>7.2077119999999998E-3</v>
      </c>
      <c r="FR46">
        <v>1.1123620000000001</v>
      </c>
      <c r="FS46">
        <v>18.04156</v>
      </c>
      <c r="FT46" s="1">
        <v>8.2657299999999999E-6</v>
      </c>
      <c r="FU46" s="1">
        <v>6.351542E-3</v>
      </c>
      <c r="FV46">
        <v>1.1123460000000001</v>
      </c>
      <c r="FW46">
        <v>18.429739999999999</v>
      </c>
      <c r="FX46" s="1">
        <v>7.2764070000000003E-6</v>
      </c>
      <c r="FY46" s="1">
        <v>5.5918130000000002E-3</v>
      </c>
      <c r="FZ46">
        <v>1.1123369999999999</v>
      </c>
      <c r="GA46">
        <v>18.53368</v>
      </c>
      <c r="GB46" s="1">
        <v>6.405405E-6</v>
      </c>
      <c r="GC46" s="1">
        <v>4.9225570000000001E-3</v>
      </c>
      <c r="GD46">
        <v>1.1123590000000001</v>
      </c>
      <c r="GE46">
        <v>18.12041</v>
      </c>
      <c r="GF46" s="1">
        <v>5.6409989999999996E-6</v>
      </c>
      <c r="GG46" s="1">
        <v>4.3351040000000002E-3</v>
      </c>
      <c r="GH46">
        <v>1.1123479999999999</v>
      </c>
      <c r="GI46">
        <v>17.812629999999999</v>
      </c>
      <c r="GJ46" s="1">
        <v>4.969268E-6</v>
      </c>
      <c r="GK46" s="1">
        <v>3.8190530000000002E-3</v>
      </c>
      <c r="GL46">
        <v>1.112325</v>
      </c>
      <c r="GM46">
        <v>17.598579999999998</v>
      </c>
      <c r="GN46" s="1">
        <v>4.3787119999999996E-6</v>
      </c>
      <c r="GO46" s="1">
        <v>3.365285E-3</v>
      </c>
      <c r="GP46">
        <v>1.112338</v>
      </c>
      <c r="GQ46">
        <v>17.56738</v>
      </c>
      <c r="GR46" s="1">
        <v>3.8605550000000002E-6</v>
      </c>
      <c r="GS46" s="1">
        <v>2.9671020000000001E-3</v>
      </c>
      <c r="GT46">
        <v>1.112322</v>
      </c>
      <c r="GU46">
        <v>17.56606</v>
      </c>
      <c r="GV46" s="1">
        <v>3.4046270000000001E-6</v>
      </c>
      <c r="GW46" s="1">
        <v>2.6168710000000002E-3</v>
      </c>
      <c r="GX46">
        <v>1.1122860000000001</v>
      </c>
      <c r="GY46">
        <v>17.844909999999999</v>
      </c>
      <c r="GZ46" s="1">
        <v>2.9930540000000002E-6</v>
      </c>
      <c r="HA46" s="1">
        <v>2.3012850000000001E-3</v>
      </c>
      <c r="HB46">
        <v>1.11226</v>
      </c>
      <c r="HC46">
        <v>18.304369999999999</v>
      </c>
      <c r="HD46" s="1">
        <v>2.6184900000000001E-6</v>
      </c>
      <c r="HE46" s="1">
        <v>2.0136960000000001E-3</v>
      </c>
      <c r="HF46">
        <v>1.1122289999999999</v>
      </c>
      <c r="HG46">
        <v>18.786729999999999</v>
      </c>
      <c r="HH46" s="1">
        <v>2.2863809999999999E-6</v>
      </c>
      <c r="HI46" s="1">
        <v>1.7583880000000001E-3</v>
      </c>
      <c r="HJ46">
        <v>1.112206</v>
      </c>
      <c r="HK46">
        <v>18.768190000000001</v>
      </c>
      <c r="HL46" s="1">
        <v>1.9966870000000001E-6</v>
      </c>
      <c r="HM46" s="1">
        <v>1.5356809999999999E-3</v>
      </c>
      <c r="HN46">
        <v>1.1121840000000001</v>
      </c>
      <c r="HO46">
        <v>18.232379999999999</v>
      </c>
      <c r="HP46" s="1">
        <v>1.745122E-6</v>
      </c>
      <c r="HQ46" s="1">
        <v>1.3421640000000001E-3</v>
      </c>
      <c r="HR46">
        <v>1.112171</v>
      </c>
      <c r="HS46">
        <v>17.631879999999999</v>
      </c>
      <c r="HT46" s="1">
        <v>1.526832E-6</v>
      </c>
      <c r="HU46">
        <v>1.1743000000000001E-3</v>
      </c>
      <c r="HV46">
        <v>1.1121490000000001</v>
      </c>
      <c r="HW46">
        <v>17.171220000000002</v>
      </c>
      <c r="HX46" s="1">
        <v>1.337788E-6</v>
      </c>
      <c r="HY46" s="1">
        <v>1.0288529999999999E-3</v>
      </c>
      <c r="HZ46">
        <v>1.112128</v>
      </c>
      <c r="IA46">
        <v>17.446660000000001</v>
      </c>
      <c r="IB46" s="1">
        <v>1.174188E-6</v>
      </c>
      <c r="IC46" s="1">
        <v>9.0298430000000001E-4</v>
      </c>
      <c r="ID46">
        <v>1.112079</v>
      </c>
      <c r="IE46">
        <v>17.961110000000001</v>
      </c>
      <c r="IF46" s="1">
        <v>1.031693E-6</v>
      </c>
      <c r="IG46" s="1">
        <v>7.9344490000000001E-4</v>
      </c>
      <c r="IH46">
        <v>1.112063</v>
      </c>
      <c r="II46">
        <v>18.43816</v>
      </c>
      <c r="IJ46" s="1">
        <v>9.055311E-7</v>
      </c>
      <c r="IK46" s="1">
        <v>6.964575E-4</v>
      </c>
      <c r="IL46">
        <v>1.1120429999999999</v>
      </c>
      <c r="IM46">
        <v>18.72944</v>
      </c>
      <c r="IN46" s="1">
        <v>7.9562110000000005E-7</v>
      </c>
      <c r="IO46" s="1">
        <v>6.1191000000000001E-4</v>
      </c>
      <c r="IP46">
        <v>1.112012</v>
      </c>
      <c r="IQ46">
        <v>18.41179</v>
      </c>
      <c r="IR46" s="1">
        <v>7.0013679999999995E-7</v>
      </c>
      <c r="IS46" s="1">
        <v>5.3843589999999996E-4</v>
      </c>
      <c r="IT46">
        <v>1.111955</v>
      </c>
      <c r="IU46">
        <v>17.95919</v>
      </c>
      <c r="IV46" s="1">
        <v>6.1707870000000001E-7</v>
      </c>
      <c r="IW46" s="1">
        <v>4.745436E-4</v>
      </c>
      <c r="IX46">
        <v>1.1119239999999999</v>
      </c>
      <c r="IY46">
        <v>17.587980000000002</v>
      </c>
      <c r="IZ46" s="1">
        <v>5.450524E-7</v>
      </c>
      <c r="JA46" s="1">
        <v>4.1912649999999998E-4</v>
      </c>
      <c r="JB46">
        <v>1.1118980000000001</v>
      </c>
      <c r="JC46">
        <v>17.417770000000001</v>
      </c>
      <c r="JD46" s="1">
        <v>4.820791E-7</v>
      </c>
      <c r="JE46" s="1">
        <v>3.7071670000000001E-4</v>
      </c>
      <c r="JF46">
        <v>1.111915</v>
      </c>
      <c r="JG46">
        <v>17.906410000000001</v>
      </c>
      <c r="JH46" s="1">
        <v>4.2670420000000002E-7</v>
      </c>
      <c r="JI46" s="1">
        <v>3.2809009999999999E-4</v>
      </c>
      <c r="JJ46">
        <v>1.111899</v>
      </c>
      <c r="JK46">
        <v>18.498149999999999</v>
      </c>
      <c r="JL46" s="1">
        <v>3.7995089999999999E-7</v>
      </c>
      <c r="JM46" s="1">
        <v>2.9204749999999999E-4</v>
      </c>
      <c r="JN46">
        <v>1.1118729999999999</v>
      </c>
      <c r="JO46">
        <v>18.993369999999999</v>
      </c>
      <c r="JP46" s="1">
        <v>3.4073460000000002E-7</v>
      </c>
      <c r="JQ46" s="1">
        <v>2.6183929999999998E-4</v>
      </c>
      <c r="JR46">
        <v>1.1118699999999999</v>
      </c>
      <c r="JS46">
        <v>19.053090000000001</v>
      </c>
      <c r="JT46" s="1">
        <v>3.0690789999999999E-7</v>
      </c>
      <c r="JU46" s="1">
        <v>2.3581430000000001E-4</v>
      </c>
      <c r="JV46">
        <v>1.1118650000000001</v>
      </c>
      <c r="JW46">
        <v>18.6264</v>
      </c>
      <c r="JX46" s="1">
        <v>2.7713339999999999E-7</v>
      </c>
      <c r="JY46" s="1">
        <v>2.1292309999999999E-4</v>
      </c>
      <c r="JZ46">
        <v>1.111842</v>
      </c>
      <c r="KA46">
        <v>18.04589</v>
      </c>
      <c r="KB46" s="1">
        <v>2.5060209999999998E-7</v>
      </c>
      <c r="KC46" s="1">
        <v>1.9251979999999999E-4</v>
      </c>
      <c r="KD46">
        <v>1.111837</v>
      </c>
      <c r="KE46">
        <v>17.59779</v>
      </c>
      <c r="KF46" s="1">
        <v>2.272165E-7</v>
      </c>
      <c r="KG46" s="1">
        <v>1.7454760000000001E-4</v>
      </c>
      <c r="KH46">
        <v>1.1118170000000001</v>
      </c>
      <c r="KI46">
        <v>17.402090000000001</v>
      </c>
      <c r="KJ46" s="1">
        <v>2.0637199999999999E-7</v>
      </c>
      <c r="KK46" s="1">
        <v>1.5852189999999999E-4</v>
      </c>
      <c r="KL46">
        <v>1.1118129999999999</v>
      </c>
      <c r="KM46">
        <v>17.85791</v>
      </c>
      <c r="KN46" s="1">
        <v>1.876093E-7</v>
      </c>
      <c r="KO46" s="1">
        <v>1.4411369999999999E-4</v>
      </c>
      <c r="KP46">
        <v>1.1117710000000001</v>
      </c>
      <c r="KQ46">
        <v>18.449339999999999</v>
      </c>
      <c r="KR46" s="1">
        <v>1.7054099999999999E-7</v>
      </c>
      <c r="KS46" s="1">
        <v>1.3100230000000001E-4</v>
      </c>
      <c r="KT46">
        <v>1.1117520000000001</v>
      </c>
      <c r="KU46">
        <v>19.037790000000001</v>
      </c>
      <c r="KV46" s="1">
        <v>1.5494000000000001E-7</v>
      </c>
      <c r="KW46" s="1">
        <v>1.190297E-4</v>
      </c>
      <c r="KX46">
        <v>1.1117429999999999</v>
      </c>
      <c r="KY46">
        <v>19.318860000000001</v>
      </c>
      <c r="KZ46" s="1">
        <v>1.4078819999999999E-7</v>
      </c>
      <c r="LA46" s="1">
        <v>1.0814970000000001E-4</v>
      </c>
      <c r="LB46">
        <v>1.1117239999999999</v>
      </c>
      <c r="LC46">
        <v>18.936900000000001</v>
      </c>
      <c r="LD46" s="1">
        <v>1.280708E-7</v>
      </c>
      <c r="LE46" s="1">
        <v>9.8379650000000006E-5</v>
      </c>
      <c r="LF46">
        <v>1.1117010000000001</v>
      </c>
      <c r="LG46">
        <v>18.319179999999999</v>
      </c>
      <c r="LH46" s="1">
        <v>1.1664349999999999E-7</v>
      </c>
      <c r="LI46" s="1">
        <v>8.9597390000000003E-5</v>
      </c>
      <c r="LJ46">
        <v>1.1116710000000001</v>
      </c>
      <c r="LK46">
        <v>17.745200000000001</v>
      </c>
      <c r="LL46" s="1">
        <v>1.0635850000000001E-7</v>
      </c>
      <c r="LM46" s="1">
        <v>8.1696199999999999E-5</v>
      </c>
      <c r="LN46">
        <v>1.111688</v>
      </c>
      <c r="LO46">
        <v>17.467680000000001</v>
      </c>
      <c r="LP46" s="1">
        <v>9.7029479999999996E-8</v>
      </c>
      <c r="LQ46" s="1">
        <v>7.4523679999999998E-5</v>
      </c>
      <c r="LR46">
        <v>1.1116569999999999</v>
      </c>
      <c r="LS46">
        <v>18.04335</v>
      </c>
      <c r="LT46" s="1">
        <v>8.8636800000000004E-8</v>
      </c>
      <c r="LU46" s="1">
        <v>6.8075929999999999E-5</v>
      </c>
      <c r="LV46">
        <v>1.1116459999999999</v>
      </c>
      <c r="LW46">
        <v>18.78285</v>
      </c>
      <c r="LX46" s="1">
        <v>8.1370409999999998E-8</v>
      </c>
      <c r="LY46" s="1">
        <v>6.2465809999999995E-5</v>
      </c>
      <c r="LZ46">
        <v>1.111642</v>
      </c>
      <c r="MA46">
        <v>19.482849999999999</v>
      </c>
      <c r="MB46" s="1">
        <v>7.5309599999999996E-8</v>
      </c>
      <c r="MC46" s="1">
        <v>5.7802010000000001E-5</v>
      </c>
      <c r="MD46">
        <v>1.1116440000000001</v>
      </c>
      <c r="ME46">
        <v>19.78745</v>
      </c>
      <c r="MF46" s="1">
        <v>6.9938030000000004E-8</v>
      </c>
      <c r="MG46" s="1">
        <v>5.3674249999999999E-5</v>
      </c>
      <c r="MH46">
        <v>1.111623</v>
      </c>
      <c r="MI46">
        <v>19.347480000000001</v>
      </c>
      <c r="MJ46" s="1">
        <v>6.4946970000000003E-8</v>
      </c>
      <c r="MK46" s="1">
        <v>4.9844050000000003E-5</v>
      </c>
      <c r="ML46">
        <v>1.1116140000000001</v>
      </c>
      <c r="MM46">
        <v>18.71153</v>
      </c>
      <c r="MN46" s="1">
        <v>6.0386870000000002E-8</v>
      </c>
      <c r="MO46" s="1">
        <v>4.6339019999999999E-5</v>
      </c>
      <c r="MP46">
        <v>1.111621</v>
      </c>
      <c r="MQ46">
        <v>18.081659999999999</v>
      </c>
      <c r="MR46" s="1">
        <v>5.6257519999999999E-8</v>
      </c>
      <c r="MS46" s="1">
        <v>4.3169220000000001E-5</v>
      </c>
      <c r="MT46">
        <v>1.1116060000000001</v>
      </c>
      <c r="MU46">
        <v>17.61195</v>
      </c>
      <c r="MV46" s="1">
        <v>5.2482199999999997E-8</v>
      </c>
      <c r="MW46" s="1">
        <v>4.0271030000000003E-5</v>
      </c>
      <c r="MX46">
        <v>1.1115839999999999</v>
      </c>
      <c r="MY46">
        <v>17.575959999999998</v>
      </c>
      <c r="MZ46" s="1">
        <v>4.8967169999999999E-8</v>
      </c>
      <c r="NA46" s="1">
        <v>3.7572620000000001E-5</v>
      </c>
      <c r="NB46">
        <v>1.111564</v>
      </c>
      <c r="NC46">
        <v>17.854500000000002</v>
      </c>
      <c r="ND46" s="1">
        <v>4.5721129999999998E-8</v>
      </c>
      <c r="NE46" s="1">
        <v>3.5081330000000001E-5</v>
      </c>
      <c r="NF46">
        <v>1.1115619999999999</v>
      </c>
      <c r="NG46">
        <v>18.39603</v>
      </c>
      <c r="NH46" s="1">
        <v>4.2605760000000001E-8</v>
      </c>
      <c r="NI46" s="1">
        <v>3.2694690000000003E-5</v>
      </c>
      <c r="NJ46">
        <v>1.1115759999999999</v>
      </c>
      <c r="NK46">
        <v>18.61927</v>
      </c>
      <c r="NL46" s="1">
        <v>3.9734729999999998E-8</v>
      </c>
      <c r="NM46" s="1">
        <v>3.0488269999999999E-5</v>
      </c>
      <c r="NN46">
        <v>1.111548</v>
      </c>
      <c r="NO46">
        <v>18.502610000000001</v>
      </c>
      <c r="NP46" s="1">
        <v>3.7061269999999997E-8</v>
      </c>
      <c r="NQ46" s="1">
        <v>2.8436840000000001E-5</v>
      </c>
      <c r="NR46">
        <v>1.1115539999999999</v>
      </c>
      <c r="NS46">
        <v>18.084879999999998</v>
      </c>
      <c r="NT46" s="1">
        <v>3.4609910000000001E-8</v>
      </c>
      <c r="NU46" s="1">
        <v>2.6555719999999999E-5</v>
      </c>
      <c r="NV46">
        <v>1.111523</v>
      </c>
      <c r="NW46">
        <v>17.663699999999999</v>
      </c>
      <c r="NX46" s="1">
        <v>3.234358E-8</v>
      </c>
      <c r="NY46" s="1">
        <v>2.481584E-5</v>
      </c>
      <c r="NZ46">
        <v>1.1115299999999999</v>
      </c>
      <c r="OA46">
        <v>17.49755</v>
      </c>
      <c r="OB46" s="1">
        <v>3.0214290000000002E-8</v>
      </c>
      <c r="OC46" s="1">
        <v>2.3182179999999998E-5</v>
      </c>
      <c r="OD46">
        <v>1.1114930000000001</v>
      </c>
      <c r="OE46">
        <v>17.892160000000001</v>
      </c>
      <c r="OF46" s="1">
        <v>2.824743E-8</v>
      </c>
      <c r="OG46" s="1">
        <v>2.1672679999999999E-5</v>
      </c>
      <c r="OH46">
        <v>1.1114949999999999</v>
      </c>
      <c r="OI46">
        <v>18.469709999999999</v>
      </c>
      <c r="OJ46" s="1">
        <v>2.643784E-8</v>
      </c>
      <c r="OK46" s="1">
        <v>2.0284059999999998E-5</v>
      </c>
    </row>
    <row r="47" spans="1:401" x14ac:dyDescent="0.35">
      <c r="A47">
        <v>50</v>
      </c>
      <c r="B47" t="s">
        <v>4</v>
      </c>
      <c r="C47" t="s">
        <v>24</v>
      </c>
      <c r="D47" t="s">
        <v>52</v>
      </c>
      <c r="E47">
        <v>822.63080000000002</v>
      </c>
      <c r="F47">
        <v>0.81858929999999996</v>
      </c>
      <c r="G47">
        <v>17.34798</v>
      </c>
      <c r="H47">
        <v>17.46001</v>
      </c>
      <c r="I47">
        <v>11130.89</v>
      </c>
      <c r="J47">
        <v>0.81864329999999996</v>
      </c>
      <c r="K47">
        <v>17.203769999999999</v>
      </c>
      <c r="L47">
        <v>77.052769999999995</v>
      </c>
      <c r="M47">
        <v>65116.2</v>
      </c>
      <c r="N47">
        <v>0.8186831</v>
      </c>
      <c r="O47">
        <v>17.14714</v>
      </c>
      <c r="P47">
        <v>3.1443289999999999</v>
      </c>
      <c r="Q47">
        <v>3060.6370000000002</v>
      </c>
      <c r="R47">
        <v>0.8187451</v>
      </c>
      <c r="S47">
        <v>17.108920000000001</v>
      </c>
      <c r="T47" s="1">
        <v>3.0088009999999998E-2</v>
      </c>
      <c r="U47">
        <v>28.955660000000002</v>
      </c>
      <c r="V47">
        <v>0.81880030000000004</v>
      </c>
      <c r="W47">
        <v>17.228680000000001</v>
      </c>
      <c r="X47" s="1">
        <v>8.7048509999999996E-3</v>
      </c>
      <c r="Y47">
        <v>7.0185899999999997</v>
      </c>
      <c r="Z47">
        <v>0.81879999999999997</v>
      </c>
      <c r="AA47">
        <v>17.191939999999999</v>
      </c>
      <c r="AB47" s="1">
        <v>6.9858969999999996E-3</v>
      </c>
      <c r="AC47">
        <v>5.6208710000000002</v>
      </c>
      <c r="AD47">
        <v>0.81881550000000003</v>
      </c>
      <c r="AE47">
        <v>17.166049999999998</v>
      </c>
      <c r="AF47" s="1">
        <v>5.6529290000000001E-3</v>
      </c>
      <c r="AG47">
        <v>4.5480590000000003</v>
      </c>
      <c r="AH47">
        <v>0.81884109999999999</v>
      </c>
      <c r="AI47">
        <v>17.125019999999999</v>
      </c>
      <c r="AJ47" s="1">
        <v>4.5839080000000003E-3</v>
      </c>
      <c r="AK47">
        <v>3.6877900000000001</v>
      </c>
      <c r="AL47">
        <v>0.81884250000000003</v>
      </c>
      <c r="AM47">
        <v>17.14067</v>
      </c>
      <c r="AN47" s="1">
        <v>3.7250339999999999E-3</v>
      </c>
      <c r="AO47">
        <v>2.9968170000000001</v>
      </c>
      <c r="AP47">
        <v>0.81881289999999995</v>
      </c>
      <c r="AQ47">
        <v>17.627780000000001</v>
      </c>
      <c r="AR47" s="1">
        <v>3.0303639999999998E-3</v>
      </c>
      <c r="AS47">
        <v>2.438002</v>
      </c>
      <c r="AT47">
        <v>0.81881079999999995</v>
      </c>
      <c r="AU47">
        <v>18.263809999999999</v>
      </c>
      <c r="AV47" s="1">
        <v>2.466106E-3</v>
      </c>
      <c r="AW47">
        <v>1.984151</v>
      </c>
      <c r="AX47">
        <v>0.81882860000000002</v>
      </c>
      <c r="AY47">
        <v>18.72954</v>
      </c>
      <c r="AZ47" s="1">
        <v>2.0059660000000001E-3</v>
      </c>
      <c r="BA47">
        <v>1.6140289999999999</v>
      </c>
      <c r="BB47">
        <v>0.81883410000000001</v>
      </c>
      <c r="BC47">
        <v>18.896640000000001</v>
      </c>
      <c r="BD47" s="1">
        <v>1.631867E-3</v>
      </c>
      <c r="BE47">
        <v>1.3130850000000001</v>
      </c>
      <c r="BF47">
        <v>0.81880260000000005</v>
      </c>
      <c r="BG47">
        <v>18.479710000000001</v>
      </c>
      <c r="BH47" s="1">
        <v>1.3287799999999999E-3</v>
      </c>
      <c r="BI47">
        <v>1.06924</v>
      </c>
      <c r="BJ47">
        <v>0.81879659999999999</v>
      </c>
      <c r="BK47">
        <v>17.824259999999999</v>
      </c>
      <c r="BL47" s="1">
        <v>1.082958E-3</v>
      </c>
      <c r="BM47">
        <v>0.87142609999999998</v>
      </c>
      <c r="BN47">
        <v>0.81882160000000004</v>
      </c>
      <c r="BO47">
        <v>17.274139999999999</v>
      </c>
      <c r="BP47" s="1">
        <v>8.8366989999999999E-4</v>
      </c>
      <c r="BQ47">
        <v>0.71101400000000003</v>
      </c>
      <c r="BR47">
        <v>0.81880839999999999</v>
      </c>
      <c r="BS47">
        <v>16.936599999999999</v>
      </c>
      <c r="BT47" s="1">
        <v>7.2176059999999999E-4</v>
      </c>
      <c r="BU47">
        <v>0.58075100000000002</v>
      </c>
      <c r="BV47">
        <v>0.81881459999999995</v>
      </c>
      <c r="BW47">
        <v>17.207139999999999</v>
      </c>
      <c r="BX47" s="1">
        <v>5.9012979999999995E-4</v>
      </c>
      <c r="BY47">
        <v>0.47483310000000001</v>
      </c>
      <c r="BZ47">
        <v>0.8188164</v>
      </c>
      <c r="CA47">
        <v>17.774229999999999</v>
      </c>
      <c r="CB47" s="1">
        <v>4.8158350000000001E-4</v>
      </c>
      <c r="CC47">
        <v>0.3875826</v>
      </c>
      <c r="CD47">
        <v>0.81880209999999998</v>
      </c>
      <c r="CE47">
        <v>18.22109</v>
      </c>
      <c r="CF47" s="1">
        <v>3.9172099999999999E-4</v>
      </c>
      <c r="CG47">
        <v>0.31530249999999999</v>
      </c>
      <c r="CH47">
        <v>0.81883300000000003</v>
      </c>
      <c r="CI47">
        <v>18.561119999999999</v>
      </c>
      <c r="CJ47" s="1">
        <v>3.1816800000000002E-4</v>
      </c>
      <c r="CK47">
        <v>0.25611020000000001</v>
      </c>
      <c r="CL47">
        <v>0.81886510000000001</v>
      </c>
      <c r="CM47">
        <v>18.318280000000001</v>
      </c>
      <c r="CN47" s="1">
        <v>2.5877400000000003E-4</v>
      </c>
      <c r="CO47">
        <v>0.2082812</v>
      </c>
      <c r="CP47">
        <v>0.81885909999999995</v>
      </c>
      <c r="CQ47">
        <v>17.77328</v>
      </c>
      <c r="CR47" s="1">
        <v>2.1093629999999999E-4</v>
      </c>
      <c r="CS47">
        <v>0.1697707</v>
      </c>
      <c r="CT47">
        <v>0.81890289999999999</v>
      </c>
      <c r="CU47">
        <v>17.33765</v>
      </c>
      <c r="CV47" s="1">
        <v>1.724358E-4</v>
      </c>
      <c r="CW47">
        <v>0.1387679</v>
      </c>
      <c r="CX47">
        <v>0.81894330000000004</v>
      </c>
      <c r="CY47">
        <v>17.071950000000001</v>
      </c>
      <c r="CZ47" s="1">
        <v>1.4129410000000001E-4</v>
      </c>
      <c r="DA47">
        <v>0.1137005</v>
      </c>
      <c r="DB47">
        <v>0.81899869999999997</v>
      </c>
      <c r="DC47">
        <v>17.582850000000001</v>
      </c>
      <c r="DD47" s="1">
        <v>1.1567E-4</v>
      </c>
      <c r="DE47" s="1">
        <v>9.3083050000000001E-2</v>
      </c>
      <c r="DF47">
        <v>0.81904180000000004</v>
      </c>
      <c r="DG47">
        <v>18.26831</v>
      </c>
      <c r="DH47" s="1">
        <v>9.5052250000000001E-5</v>
      </c>
      <c r="DI47">
        <v>7.6468800000000003E-2</v>
      </c>
      <c r="DJ47">
        <v>0.81909670000000001</v>
      </c>
      <c r="DK47">
        <v>18.932790000000001</v>
      </c>
      <c r="DL47" s="1">
        <v>7.8689069999999996E-5</v>
      </c>
      <c r="DM47" s="1">
        <v>6.3286419999999996E-2</v>
      </c>
      <c r="DN47">
        <v>0.81912169999999995</v>
      </c>
      <c r="DO47">
        <v>19.244119999999999</v>
      </c>
      <c r="DP47" s="1">
        <v>6.5530629999999994E-5</v>
      </c>
      <c r="DQ47" s="1">
        <v>5.2693570000000002E-2</v>
      </c>
      <c r="DR47">
        <v>0.81916990000000001</v>
      </c>
      <c r="DS47">
        <v>18.745270000000001</v>
      </c>
      <c r="DT47" s="1">
        <v>5.4806940000000001E-5</v>
      </c>
      <c r="DU47" s="1">
        <v>4.4060870000000002E-2</v>
      </c>
      <c r="DV47">
        <v>0.81919739999999996</v>
      </c>
      <c r="DW47">
        <v>18.03407</v>
      </c>
      <c r="DX47" s="1">
        <v>4.6031079999999999E-5</v>
      </c>
      <c r="DY47" s="1">
        <v>3.700138E-2</v>
      </c>
      <c r="DZ47">
        <v>0.81923539999999995</v>
      </c>
      <c r="EA47">
        <v>17.35697</v>
      </c>
      <c r="EB47" s="1">
        <v>3.8823379999999997E-5</v>
      </c>
      <c r="EC47" s="1">
        <v>3.120233E-2</v>
      </c>
      <c r="ED47">
        <v>0.81926980000000005</v>
      </c>
      <c r="EE47">
        <v>17.00648</v>
      </c>
      <c r="EF47" s="1">
        <v>3.2842290000000002E-5</v>
      </c>
      <c r="EG47" s="1">
        <v>2.6392680000000002E-2</v>
      </c>
      <c r="EH47">
        <v>0.81934470000000004</v>
      </c>
      <c r="EI47">
        <v>17.4315</v>
      </c>
      <c r="EJ47" s="1">
        <v>2.788997E-5</v>
      </c>
      <c r="EK47" s="1">
        <v>2.2408310000000001E-2</v>
      </c>
      <c r="EL47">
        <v>0.81935590000000003</v>
      </c>
      <c r="EM47">
        <v>18.166260000000001</v>
      </c>
      <c r="EN47" s="1">
        <v>2.387193E-5</v>
      </c>
      <c r="EO47" s="1">
        <v>1.917077E-2</v>
      </c>
      <c r="EP47">
        <v>0.81938330000000004</v>
      </c>
      <c r="EQ47">
        <v>18.885079999999999</v>
      </c>
      <c r="ER47" s="1">
        <v>2.0679709999999999E-5</v>
      </c>
      <c r="ES47" s="1">
        <v>1.660031E-2</v>
      </c>
      <c r="ET47">
        <v>0.81940950000000001</v>
      </c>
      <c r="EU47">
        <v>19.281230000000001</v>
      </c>
      <c r="EV47" s="1">
        <v>1.8062000000000001E-5</v>
      </c>
      <c r="EW47" s="1">
        <v>1.4495589999999999E-2</v>
      </c>
      <c r="EX47">
        <v>0.81942579999999998</v>
      </c>
      <c r="EY47">
        <v>18.875959999999999</v>
      </c>
      <c r="EZ47" s="1">
        <v>1.582749E-5</v>
      </c>
      <c r="FA47">
        <v>1.27013E-2</v>
      </c>
      <c r="FB47">
        <v>0.81942360000000003</v>
      </c>
      <c r="FC47">
        <v>18.122489999999999</v>
      </c>
      <c r="FD47" s="1">
        <v>1.390503E-5</v>
      </c>
      <c r="FE47" s="1">
        <v>1.115796E-2</v>
      </c>
      <c r="FF47">
        <v>0.81943189999999999</v>
      </c>
      <c r="FG47">
        <v>17.42604</v>
      </c>
      <c r="FH47" s="1">
        <v>1.222685E-5</v>
      </c>
      <c r="FI47" s="1">
        <v>9.8108310000000008E-3</v>
      </c>
      <c r="FJ47">
        <v>0.81944070000000002</v>
      </c>
      <c r="FK47">
        <v>17.037469999999999</v>
      </c>
      <c r="FL47" s="1">
        <v>1.0767320000000001E-5</v>
      </c>
      <c r="FM47" s="1">
        <v>8.6400680000000007E-3</v>
      </c>
      <c r="FN47">
        <v>0.81944439999999996</v>
      </c>
      <c r="FO47">
        <v>17.474820000000001</v>
      </c>
      <c r="FP47" s="1">
        <v>9.4842430000000007E-6</v>
      </c>
      <c r="FQ47" s="1">
        <v>7.610375E-3</v>
      </c>
      <c r="FR47">
        <v>0.81942389999999998</v>
      </c>
      <c r="FS47">
        <v>18.073139999999999</v>
      </c>
      <c r="FT47" s="1">
        <v>8.3577070000000004E-6</v>
      </c>
      <c r="FU47" s="1">
        <v>6.706816E-3</v>
      </c>
      <c r="FV47">
        <v>0.81941120000000001</v>
      </c>
      <c r="FW47">
        <v>18.45881</v>
      </c>
      <c r="FX47" s="1">
        <v>7.3575890000000004E-6</v>
      </c>
      <c r="FY47" s="1">
        <v>5.9047479999999996E-3</v>
      </c>
      <c r="FZ47">
        <v>0.81943049999999995</v>
      </c>
      <c r="GA47">
        <v>18.583919999999999</v>
      </c>
      <c r="GB47" s="1">
        <v>6.4768200000000001E-6</v>
      </c>
      <c r="GC47" s="1">
        <v>5.1980150000000003E-3</v>
      </c>
      <c r="GD47">
        <v>0.81945120000000005</v>
      </c>
      <c r="GE47">
        <v>18.1752</v>
      </c>
      <c r="GF47" s="1">
        <v>5.703664E-6</v>
      </c>
      <c r="GG47" s="1">
        <v>4.5775449999999997E-3</v>
      </c>
      <c r="GH47">
        <v>0.81944379999999994</v>
      </c>
      <c r="GI47">
        <v>17.859729999999999</v>
      </c>
      <c r="GJ47" s="1">
        <v>5.0243570000000004E-6</v>
      </c>
      <c r="GK47" s="1">
        <v>4.0325559999999996E-3</v>
      </c>
      <c r="GL47">
        <v>0.81943029999999994</v>
      </c>
      <c r="GM47">
        <v>17.64095</v>
      </c>
      <c r="GN47" s="1">
        <v>4.4271450000000001E-6</v>
      </c>
      <c r="GO47" s="1">
        <v>3.5532950000000002E-3</v>
      </c>
      <c r="GP47">
        <v>0.81944249999999996</v>
      </c>
      <c r="GQ47">
        <v>17.593389999999999</v>
      </c>
      <c r="GR47" s="1">
        <v>3.90304E-6</v>
      </c>
      <c r="GS47" s="1">
        <v>3.1327320000000001E-3</v>
      </c>
      <c r="GT47">
        <v>0.81943429999999995</v>
      </c>
      <c r="GU47">
        <v>17.59029</v>
      </c>
      <c r="GV47" s="1">
        <v>3.4421559999999999E-6</v>
      </c>
      <c r="GW47" s="1">
        <v>2.7629740000000001E-3</v>
      </c>
      <c r="GX47">
        <v>0.81942519999999996</v>
      </c>
      <c r="GY47">
        <v>17.887180000000001</v>
      </c>
      <c r="GZ47" s="1">
        <v>3.0274430000000001E-6</v>
      </c>
      <c r="HA47" s="1">
        <v>2.430794E-3</v>
      </c>
      <c r="HB47">
        <v>0.81944859999999997</v>
      </c>
      <c r="HC47">
        <v>18.356190000000002</v>
      </c>
      <c r="HD47" s="1">
        <v>2.6495420000000001E-6</v>
      </c>
      <c r="HE47" s="1">
        <v>2.1277399999999999E-3</v>
      </c>
      <c r="HF47">
        <v>0.81944879999999998</v>
      </c>
      <c r="HG47">
        <v>18.833449999999999</v>
      </c>
      <c r="HH47" s="1">
        <v>2.3135E-6</v>
      </c>
      <c r="HI47" s="1">
        <v>1.8580090000000001E-3</v>
      </c>
      <c r="HJ47">
        <v>0.81944799999999995</v>
      </c>
      <c r="HK47">
        <v>18.80979</v>
      </c>
      <c r="HL47" s="1">
        <v>2.020355E-6</v>
      </c>
      <c r="HM47" s="1">
        <v>1.6226890000000001E-3</v>
      </c>
      <c r="HN47">
        <v>0.81945679999999999</v>
      </c>
      <c r="HO47">
        <v>18.284330000000001</v>
      </c>
      <c r="HP47" s="1">
        <v>1.7655910000000001E-6</v>
      </c>
      <c r="HQ47" s="1">
        <v>1.4180410000000001E-3</v>
      </c>
      <c r="HR47">
        <v>0.81947829999999999</v>
      </c>
      <c r="HS47">
        <v>17.690239999999999</v>
      </c>
      <c r="HT47" s="1">
        <v>1.544652E-6</v>
      </c>
      <c r="HU47" s="1">
        <v>1.240627E-3</v>
      </c>
      <c r="HV47">
        <v>0.8195133</v>
      </c>
      <c r="HW47">
        <v>17.204170000000001</v>
      </c>
      <c r="HX47" s="1">
        <v>1.353191E-6</v>
      </c>
      <c r="HY47" s="1">
        <v>1.0868169999999999E-3</v>
      </c>
      <c r="HZ47">
        <v>0.81952230000000004</v>
      </c>
      <c r="IA47">
        <v>17.474229999999999</v>
      </c>
      <c r="IB47" s="1">
        <v>1.1875160000000001E-6</v>
      </c>
      <c r="IC47" s="1">
        <v>9.5371490000000002E-4</v>
      </c>
      <c r="ID47">
        <v>0.81953949999999998</v>
      </c>
      <c r="IE47">
        <v>17.994610000000002</v>
      </c>
      <c r="IF47" s="1">
        <v>1.043422E-6</v>
      </c>
      <c r="IG47" s="1">
        <v>8.3801899999999996E-4</v>
      </c>
      <c r="IH47">
        <v>0.81955739999999999</v>
      </c>
      <c r="II47">
        <v>18.46884</v>
      </c>
      <c r="IJ47" s="1">
        <v>9.1587500000000004E-7</v>
      </c>
      <c r="IK47" s="1">
        <v>7.3562710000000002E-4</v>
      </c>
      <c r="IL47">
        <v>0.81959930000000003</v>
      </c>
      <c r="IM47">
        <v>18.780069999999998</v>
      </c>
      <c r="IN47" s="1">
        <v>8.0461329999999996E-7</v>
      </c>
      <c r="IO47" s="1">
        <v>6.4625749999999997E-4</v>
      </c>
      <c r="IP47">
        <v>0.8196061</v>
      </c>
      <c r="IQ47">
        <v>18.46001</v>
      </c>
      <c r="IR47" s="1">
        <v>7.0791279999999998E-7</v>
      </c>
      <c r="IS47" s="1">
        <v>5.6855800000000004E-4</v>
      </c>
      <c r="IT47">
        <v>0.81964159999999997</v>
      </c>
      <c r="IU47">
        <v>18.008189999999999</v>
      </c>
      <c r="IV47" s="1">
        <v>6.2386990000000005E-7</v>
      </c>
      <c r="IW47" s="1">
        <v>5.010406E-4</v>
      </c>
      <c r="IX47">
        <v>0.81965359999999998</v>
      </c>
      <c r="IY47">
        <v>17.635860000000001</v>
      </c>
      <c r="IZ47" s="1">
        <v>5.5091460000000001E-7</v>
      </c>
      <c r="JA47" s="1">
        <v>4.4242439999999999E-4</v>
      </c>
      <c r="JB47">
        <v>0.81968960000000002</v>
      </c>
      <c r="JC47">
        <v>17.44801</v>
      </c>
      <c r="JD47" s="1">
        <v>4.8725690000000001E-7</v>
      </c>
      <c r="JE47" s="1">
        <v>3.913155E-4</v>
      </c>
      <c r="JF47">
        <v>0.8197101</v>
      </c>
      <c r="JG47">
        <v>17.945080000000001</v>
      </c>
      <c r="JH47" s="1">
        <v>4.311831E-7</v>
      </c>
      <c r="JI47" s="1">
        <v>3.4625820000000002E-4</v>
      </c>
      <c r="JJ47">
        <v>0.81975169999999997</v>
      </c>
      <c r="JK47">
        <v>18.54448</v>
      </c>
      <c r="JL47" s="1">
        <v>3.8370220000000001E-7</v>
      </c>
      <c r="JM47" s="1">
        <v>3.080426E-4</v>
      </c>
      <c r="JN47">
        <v>0.81977719999999998</v>
      </c>
      <c r="JO47">
        <v>19.038959999999999</v>
      </c>
      <c r="JP47" s="1">
        <v>3.4390089999999998E-7</v>
      </c>
      <c r="JQ47" s="1">
        <v>2.7602699999999998E-4</v>
      </c>
      <c r="JR47">
        <v>0.81978830000000003</v>
      </c>
      <c r="JS47">
        <v>19.1126</v>
      </c>
      <c r="JT47" s="1">
        <v>3.0968380000000002E-7</v>
      </c>
      <c r="JU47" s="1">
        <v>2.4853430000000001E-4</v>
      </c>
      <c r="JV47">
        <v>0.81983519999999999</v>
      </c>
      <c r="JW47">
        <v>18.68741</v>
      </c>
      <c r="JX47" s="1">
        <v>2.795944E-7</v>
      </c>
      <c r="JY47" s="1">
        <v>2.243704E-4</v>
      </c>
      <c r="JZ47">
        <v>0.81982909999999998</v>
      </c>
      <c r="KA47">
        <v>18.10351</v>
      </c>
      <c r="KB47" s="1">
        <v>2.5277239999999998E-7</v>
      </c>
      <c r="KC47" s="1">
        <v>2.0283399999999999E-4</v>
      </c>
      <c r="KD47">
        <v>0.81984630000000003</v>
      </c>
      <c r="KE47">
        <v>17.643889999999999</v>
      </c>
      <c r="KF47" s="1">
        <v>2.291569E-7</v>
      </c>
      <c r="KG47" s="1">
        <v>1.8387669999999999E-4</v>
      </c>
      <c r="KH47">
        <v>0.81987560000000004</v>
      </c>
      <c r="KI47">
        <v>17.431429999999999</v>
      </c>
      <c r="KJ47" s="1">
        <v>2.0809219999999999E-7</v>
      </c>
      <c r="KK47" s="1">
        <v>1.669618E-4</v>
      </c>
      <c r="KL47">
        <v>0.81988910000000004</v>
      </c>
      <c r="KM47">
        <v>17.895710000000001</v>
      </c>
      <c r="KN47" s="1">
        <v>1.8917150000000001E-7</v>
      </c>
      <c r="KO47" s="1">
        <v>1.5178580000000001E-4</v>
      </c>
      <c r="KP47">
        <v>0.81987940000000004</v>
      </c>
      <c r="KQ47">
        <v>18.493980000000001</v>
      </c>
      <c r="KR47" s="1">
        <v>1.7195519999999999E-7</v>
      </c>
      <c r="KS47" s="1">
        <v>1.379702E-4</v>
      </c>
      <c r="KT47">
        <v>0.81991610000000004</v>
      </c>
      <c r="KU47">
        <v>19.083860000000001</v>
      </c>
      <c r="KV47" s="1">
        <v>1.5624789999999999E-7</v>
      </c>
      <c r="KW47" s="1">
        <v>1.2537940000000001E-4</v>
      </c>
      <c r="KX47">
        <v>0.81992520000000002</v>
      </c>
      <c r="KY47">
        <v>19.386749999999999</v>
      </c>
      <c r="KZ47" s="1">
        <v>1.419547E-7</v>
      </c>
      <c r="LA47" s="1">
        <v>1.1390370000000001E-4</v>
      </c>
      <c r="LB47">
        <v>0.8199301</v>
      </c>
      <c r="LC47">
        <v>18.999110000000002</v>
      </c>
      <c r="LD47" s="1">
        <v>1.291242E-7</v>
      </c>
      <c r="LE47" s="1">
        <v>1.036085E-4</v>
      </c>
      <c r="LF47">
        <v>0.81993870000000002</v>
      </c>
      <c r="LG47">
        <v>18.379439999999999</v>
      </c>
      <c r="LH47" s="1">
        <v>1.1758870000000001E-7</v>
      </c>
      <c r="LI47" s="1">
        <v>9.4348070000000003E-5</v>
      </c>
      <c r="LJ47">
        <v>0.81996579999999997</v>
      </c>
      <c r="LK47">
        <v>17.80161</v>
      </c>
      <c r="LL47" s="1">
        <v>1.072165E-7</v>
      </c>
      <c r="LM47" s="1">
        <v>8.6023919999999996E-5</v>
      </c>
      <c r="LN47">
        <v>0.81999730000000004</v>
      </c>
      <c r="LO47">
        <v>17.50592</v>
      </c>
      <c r="LP47" s="1">
        <v>9.78007E-8</v>
      </c>
      <c r="LQ47" s="1">
        <v>7.846517E-5</v>
      </c>
      <c r="LR47">
        <v>0.82001520000000006</v>
      </c>
      <c r="LS47">
        <v>18.088609999999999</v>
      </c>
      <c r="LT47" s="1">
        <v>8.933353E-8</v>
      </c>
      <c r="LU47" s="1">
        <v>7.1669560000000006E-5</v>
      </c>
      <c r="LV47">
        <v>0.82005430000000001</v>
      </c>
      <c r="LW47">
        <v>18.832180000000001</v>
      </c>
      <c r="LX47" s="1">
        <v>8.1941540000000006E-8</v>
      </c>
      <c r="LY47" s="1">
        <v>6.5714079999999993E-5</v>
      </c>
      <c r="LZ47">
        <v>0.82006109999999999</v>
      </c>
      <c r="MA47">
        <v>19.534330000000001</v>
      </c>
      <c r="MB47" s="1">
        <v>7.5808079999999999E-8</v>
      </c>
      <c r="MC47" s="1">
        <v>6.0783550000000002E-5</v>
      </c>
      <c r="MD47">
        <v>0.82008219999999998</v>
      </c>
      <c r="ME47">
        <v>19.87087</v>
      </c>
      <c r="MF47" s="1">
        <v>7.0389569999999999E-8</v>
      </c>
      <c r="MG47" s="1">
        <v>5.6433710000000002E-5</v>
      </c>
      <c r="MH47">
        <v>0.82007110000000005</v>
      </c>
      <c r="MI47">
        <v>19.42313</v>
      </c>
      <c r="MJ47" s="1">
        <v>6.5361060000000005E-8</v>
      </c>
      <c r="MK47" s="1">
        <v>5.2402769999999997E-5</v>
      </c>
      <c r="ML47">
        <v>0.82009810000000005</v>
      </c>
      <c r="MM47">
        <v>18.7852</v>
      </c>
      <c r="MN47" s="1">
        <v>6.0762520000000005E-8</v>
      </c>
      <c r="MO47" s="1">
        <v>4.8711229999999997E-5</v>
      </c>
      <c r="MP47">
        <v>0.82009650000000001</v>
      </c>
      <c r="MQ47">
        <v>18.149049999999999</v>
      </c>
      <c r="MR47" s="1">
        <v>5.6604629999999998E-8</v>
      </c>
      <c r="MS47" s="1">
        <v>4.5377580000000003E-5</v>
      </c>
      <c r="MT47">
        <v>0.82009359999999998</v>
      </c>
      <c r="MU47">
        <v>17.650320000000001</v>
      </c>
      <c r="MV47" s="1">
        <v>5.2801849999999997E-8</v>
      </c>
      <c r="MW47" s="1">
        <v>4.2327080000000002E-5</v>
      </c>
      <c r="MX47">
        <v>0.82011540000000005</v>
      </c>
      <c r="MY47">
        <v>17.602620000000002</v>
      </c>
      <c r="MZ47" s="1">
        <v>4.9261529999999997E-8</v>
      </c>
      <c r="NA47" s="1">
        <v>3.9488099999999999E-5</v>
      </c>
      <c r="NB47">
        <v>0.82013990000000003</v>
      </c>
      <c r="NC47">
        <v>17.892510000000001</v>
      </c>
      <c r="ND47" s="1">
        <v>4.5996220000000001E-8</v>
      </c>
      <c r="NE47" s="1">
        <v>3.6869729999999999E-5</v>
      </c>
      <c r="NF47">
        <v>0.82012719999999995</v>
      </c>
      <c r="NG47">
        <v>18.437480000000001</v>
      </c>
      <c r="NH47" s="1">
        <v>4.2868490000000001E-8</v>
      </c>
      <c r="NI47" s="1">
        <v>3.4366670000000002E-5</v>
      </c>
      <c r="NJ47">
        <v>0.82015159999999998</v>
      </c>
      <c r="NK47">
        <v>18.65072</v>
      </c>
      <c r="NL47" s="1">
        <v>3.9972930000000001E-8</v>
      </c>
      <c r="NM47" s="1">
        <v>3.2042439999999999E-5</v>
      </c>
      <c r="NN47">
        <v>0.82016770000000006</v>
      </c>
      <c r="NO47">
        <v>18.541509999999999</v>
      </c>
      <c r="NP47" s="1">
        <v>3.7283439999999998E-8</v>
      </c>
      <c r="NQ47" s="1">
        <v>2.9886589999999999E-5</v>
      </c>
      <c r="NR47">
        <v>0.82015870000000002</v>
      </c>
      <c r="NS47">
        <v>18.142810000000001</v>
      </c>
      <c r="NT47" s="1">
        <v>3.4814830000000003E-8</v>
      </c>
      <c r="NU47" s="1">
        <v>2.7907750000000001E-5</v>
      </c>
      <c r="NV47">
        <v>0.82017580000000001</v>
      </c>
      <c r="NW47">
        <v>17.704660000000001</v>
      </c>
      <c r="NX47" s="1">
        <v>3.2534340000000001E-8</v>
      </c>
      <c r="NY47" s="1">
        <v>2.6078070000000002E-5</v>
      </c>
      <c r="NZ47">
        <v>0.82019770000000003</v>
      </c>
      <c r="OA47">
        <v>17.52131</v>
      </c>
      <c r="OB47" s="1">
        <v>3.03935E-8</v>
      </c>
      <c r="OC47" s="1">
        <v>2.436256E-5</v>
      </c>
      <c r="OD47">
        <v>0.82020950000000004</v>
      </c>
      <c r="OE47">
        <v>17.933260000000001</v>
      </c>
      <c r="OF47" s="1">
        <v>2.8412379999999999E-8</v>
      </c>
      <c r="OG47" s="1">
        <v>2.2774130000000001E-5</v>
      </c>
      <c r="OH47">
        <v>0.82022430000000002</v>
      </c>
      <c r="OI47">
        <v>18.515529999999998</v>
      </c>
      <c r="OJ47" s="1">
        <v>2.6592469999999998E-8</v>
      </c>
      <c r="OK47" s="1">
        <v>2.1314940000000001E-5</v>
      </c>
    </row>
    <row r="48" spans="1:401" x14ac:dyDescent="0.35">
      <c r="A48">
        <v>51</v>
      </c>
      <c r="B48" t="s">
        <v>4</v>
      </c>
      <c r="C48" t="s">
        <v>24</v>
      </c>
      <c r="D48" t="s">
        <v>53</v>
      </c>
      <c r="E48">
        <v>805.71439999999996</v>
      </c>
      <c r="F48">
        <v>0.98336730000000006</v>
      </c>
      <c r="G48">
        <v>17.386019999999998</v>
      </c>
      <c r="H48">
        <v>10.654070000000001</v>
      </c>
      <c r="I48">
        <v>6010.4690000000001</v>
      </c>
      <c r="J48">
        <v>0.98335530000000004</v>
      </c>
      <c r="K48">
        <v>17.232479999999999</v>
      </c>
      <c r="L48">
        <v>85.982479999999995</v>
      </c>
      <c r="M48">
        <v>64134.87</v>
      </c>
      <c r="N48">
        <v>0.98335269999999997</v>
      </c>
      <c r="O48">
        <v>17.16761</v>
      </c>
      <c r="P48">
        <v>4.6713519999999997</v>
      </c>
      <c r="Q48">
        <v>4001.873</v>
      </c>
      <c r="R48">
        <v>0.98336829999999997</v>
      </c>
      <c r="S48">
        <v>17.12444</v>
      </c>
      <c r="T48" s="1">
        <v>4.4773149999999998E-2</v>
      </c>
      <c r="U48">
        <v>39.265120000000003</v>
      </c>
      <c r="V48">
        <v>0.98340229999999995</v>
      </c>
      <c r="W48">
        <v>17.252369999999999</v>
      </c>
      <c r="X48" s="1">
        <v>8.9050819999999999E-3</v>
      </c>
      <c r="Y48">
        <v>6.466253</v>
      </c>
      <c r="Z48">
        <v>0.98342320000000005</v>
      </c>
      <c r="AA48">
        <v>17.212</v>
      </c>
      <c r="AB48" s="1">
        <v>7.1093019999999996E-3</v>
      </c>
      <c r="AC48">
        <v>5.1432349999999998</v>
      </c>
      <c r="AD48">
        <v>0.98343930000000002</v>
      </c>
      <c r="AE48">
        <v>17.1799</v>
      </c>
      <c r="AF48" s="1">
        <v>5.7516069999999997E-3</v>
      </c>
      <c r="AG48">
        <v>4.16073</v>
      </c>
      <c r="AH48">
        <v>0.98344679999999995</v>
      </c>
      <c r="AI48">
        <v>17.14866</v>
      </c>
      <c r="AJ48" s="1">
        <v>4.6630789999999997E-3</v>
      </c>
      <c r="AK48">
        <v>3.3731909999999998</v>
      </c>
      <c r="AL48">
        <v>0.9834579</v>
      </c>
      <c r="AM48">
        <v>17.159040000000001</v>
      </c>
      <c r="AN48" s="1">
        <v>3.7888499999999999E-3</v>
      </c>
      <c r="AO48">
        <v>2.7407759999999999</v>
      </c>
      <c r="AP48">
        <v>0.98346109999999998</v>
      </c>
      <c r="AQ48">
        <v>17.654150000000001</v>
      </c>
      <c r="AR48" s="1">
        <v>3.0820510000000001E-3</v>
      </c>
      <c r="AS48">
        <v>2.2294969999999998</v>
      </c>
      <c r="AT48">
        <v>0.98346359999999999</v>
      </c>
      <c r="AU48">
        <v>18.29899</v>
      </c>
      <c r="AV48" s="1">
        <v>2.5081589999999998E-3</v>
      </c>
      <c r="AW48">
        <v>1.814465</v>
      </c>
      <c r="AX48">
        <v>0.98345769999999999</v>
      </c>
      <c r="AY48">
        <v>18.761410000000001</v>
      </c>
      <c r="AZ48" s="1">
        <v>2.0403470000000001E-3</v>
      </c>
      <c r="BA48">
        <v>1.476138</v>
      </c>
      <c r="BB48">
        <v>0.98343119999999995</v>
      </c>
      <c r="BC48">
        <v>18.951589999999999</v>
      </c>
      <c r="BD48" s="1">
        <v>1.6596880000000001E-3</v>
      </c>
      <c r="BE48">
        <v>1.200812</v>
      </c>
      <c r="BF48">
        <v>0.98341500000000004</v>
      </c>
      <c r="BG48">
        <v>18.544119999999999</v>
      </c>
      <c r="BH48" s="1">
        <v>1.351339E-3</v>
      </c>
      <c r="BI48">
        <v>0.97773750000000004</v>
      </c>
      <c r="BJ48">
        <v>0.98342189999999996</v>
      </c>
      <c r="BK48">
        <v>17.875859999999999</v>
      </c>
      <c r="BL48" s="1">
        <v>1.1012629999999999E-3</v>
      </c>
      <c r="BM48">
        <v>0.79678610000000005</v>
      </c>
      <c r="BN48">
        <v>0.98341029999999996</v>
      </c>
      <c r="BO48">
        <v>17.320119999999999</v>
      </c>
      <c r="BP48" s="1">
        <v>8.9851500000000001E-4</v>
      </c>
      <c r="BQ48">
        <v>0.65006299999999995</v>
      </c>
      <c r="BR48">
        <v>0.98340539999999999</v>
      </c>
      <c r="BS48">
        <v>16.961849999999998</v>
      </c>
      <c r="BT48" s="1">
        <v>7.3382129999999995E-4</v>
      </c>
      <c r="BU48">
        <v>0.530914</v>
      </c>
      <c r="BV48">
        <v>0.98338990000000004</v>
      </c>
      <c r="BW48">
        <v>17.225239999999999</v>
      </c>
      <c r="BX48" s="1">
        <v>5.9996249999999995E-4</v>
      </c>
      <c r="BY48">
        <v>0.43407109999999999</v>
      </c>
      <c r="BZ48">
        <v>0.98335300000000003</v>
      </c>
      <c r="CA48">
        <v>17.79937</v>
      </c>
      <c r="CB48" s="1">
        <v>4.8976330000000004E-4</v>
      </c>
      <c r="CC48">
        <v>0.35441929999999999</v>
      </c>
      <c r="CD48">
        <v>0.98327620000000004</v>
      </c>
      <c r="CE48">
        <v>18.240390000000001</v>
      </c>
      <c r="CF48" s="1">
        <v>3.9845810000000001E-4</v>
      </c>
      <c r="CG48">
        <v>0.28838360000000002</v>
      </c>
      <c r="CH48">
        <v>0.98321440000000004</v>
      </c>
      <c r="CI48">
        <v>18.60155</v>
      </c>
      <c r="CJ48" s="1">
        <v>3.2364360000000002E-4</v>
      </c>
      <c r="CK48">
        <v>0.2342571</v>
      </c>
      <c r="CL48">
        <v>0.98317829999999995</v>
      </c>
      <c r="CM48">
        <v>18.369730000000001</v>
      </c>
      <c r="CN48" s="1">
        <v>2.6318110000000001E-4</v>
      </c>
      <c r="CO48">
        <v>0.1904864</v>
      </c>
      <c r="CP48">
        <v>0.98308320000000005</v>
      </c>
      <c r="CQ48">
        <v>17.815760000000001</v>
      </c>
      <c r="CR48" s="1">
        <v>2.144886E-4</v>
      </c>
      <c r="CS48">
        <v>0.15523809999999999</v>
      </c>
      <c r="CT48">
        <v>0.98305520000000002</v>
      </c>
      <c r="CU48">
        <v>17.380559999999999</v>
      </c>
      <c r="CV48" s="1">
        <v>1.7529629999999999E-4</v>
      </c>
      <c r="CW48">
        <v>0.12686420000000001</v>
      </c>
      <c r="CX48">
        <v>0.98299709999999996</v>
      </c>
      <c r="CY48">
        <v>17.099969999999999</v>
      </c>
      <c r="CZ48" s="1">
        <v>1.4362209999999999E-4</v>
      </c>
      <c r="DA48">
        <v>0.1039393</v>
      </c>
      <c r="DB48">
        <v>0.98295809999999995</v>
      </c>
      <c r="DC48">
        <v>17.607669999999999</v>
      </c>
      <c r="DD48" s="1">
        <v>1.175874E-4</v>
      </c>
      <c r="DE48" s="1">
        <v>8.5104180000000001E-2</v>
      </c>
      <c r="DF48">
        <v>0.98293379999999997</v>
      </c>
      <c r="DG48">
        <v>18.296949999999999</v>
      </c>
      <c r="DH48" s="1">
        <v>9.6568679999999994E-5</v>
      </c>
      <c r="DI48" s="1">
        <v>6.9875510000000002E-2</v>
      </c>
      <c r="DJ48">
        <v>0.98290129999999998</v>
      </c>
      <c r="DK48">
        <v>18.965420000000002</v>
      </c>
      <c r="DL48" s="1">
        <v>7.9899600000000003E-5</v>
      </c>
      <c r="DM48" s="1">
        <v>5.7800419999999998E-2</v>
      </c>
      <c r="DN48">
        <v>0.98287219999999997</v>
      </c>
      <c r="DO48">
        <v>19.303730000000002</v>
      </c>
      <c r="DP48" s="1">
        <v>6.6512309999999997E-5</v>
      </c>
      <c r="DQ48" s="1">
        <v>4.8107339999999998E-2</v>
      </c>
      <c r="DR48">
        <v>0.98284479999999996</v>
      </c>
      <c r="DS48">
        <v>18.805409999999998</v>
      </c>
      <c r="DT48" s="1">
        <v>5.5607109999999999E-5</v>
      </c>
      <c r="DU48" s="1">
        <v>4.0212909999999998E-2</v>
      </c>
      <c r="DV48">
        <v>0.98280299999999998</v>
      </c>
      <c r="DW48">
        <v>18.09206</v>
      </c>
      <c r="DX48" s="1">
        <v>4.6688509999999999E-5</v>
      </c>
      <c r="DY48">
        <v>3.3760100000000001E-2</v>
      </c>
      <c r="DZ48">
        <v>0.98279589999999994</v>
      </c>
      <c r="EA48">
        <v>17.412179999999999</v>
      </c>
      <c r="EB48" s="1">
        <v>3.9364209999999999E-5</v>
      </c>
      <c r="EC48" s="1">
        <v>2.8460280000000001E-2</v>
      </c>
      <c r="ED48">
        <v>0.98275880000000004</v>
      </c>
      <c r="EE48">
        <v>17.032689999999999</v>
      </c>
      <c r="EF48" s="1">
        <v>3.3293310000000003E-5</v>
      </c>
      <c r="EG48" s="1">
        <v>2.406935E-2</v>
      </c>
      <c r="EH48">
        <v>0.98274019999999995</v>
      </c>
      <c r="EI48">
        <v>17.450230000000001</v>
      </c>
      <c r="EJ48" s="1">
        <v>2.826227E-5</v>
      </c>
      <c r="EK48" s="1">
        <v>2.0429260000000001E-2</v>
      </c>
      <c r="EL48">
        <v>0.98275480000000004</v>
      </c>
      <c r="EM48">
        <v>18.192789999999999</v>
      </c>
      <c r="EN48" s="1">
        <v>2.4166679999999999E-5</v>
      </c>
      <c r="EO48" s="1">
        <v>1.7461239999999999E-2</v>
      </c>
      <c r="EP48">
        <v>0.9827555</v>
      </c>
      <c r="EQ48">
        <v>18.916350000000001</v>
      </c>
      <c r="ER48" s="1">
        <v>2.0917659999999999E-5</v>
      </c>
      <c r="ES48" s="1">
        <v>1.510764E-2</v>
      </c>
      <c r="ET48">
        <v>0.98275820000000003</v>
      </c>
      <c r="EU48">
        <v>19.334350000000001</v>
      </c>
      <c r="EV48" s="1">
        <v>1.8260399999999999E-5</v>
      </c>
      <c r="EW48" s="1">
        <v>1.318538E-2</v>
      </c>
      <c r="EX48">
        <v>0.98277639999999999</v>
      </c>
      <c r="EY48">
        <v>18.937380000000001</v>
      </c>
      <c r="EZ48" s="1">
        <v>1.599846E-5</v>
      </c>
      <c r="FA48" s="1">
        <v>1.1551260000000001E-2</v>
      </c>
      <c r="FB48">
        <v>0.98276730000000001</v>
      </c>
      <c r="FC48">
        <v>18.181819999999998</v>
      </c>
      <c r="FD48" s="1">
        <v>1.405243E-5</v>
      </c>
      <c r="FE48" s="1">
        <v>1.014553E-2</v>
      </c>
      <c r="FF48">
        <v>0.9827747</v>
      </c>
      <c r="FG48">
        <v>17.482019999999999</v>
      </c>
      <c r="FH48" s="1">
        <v>1.2355480000000001E-5</v>
      </c>
      <c r="FI48" s="1">
        <v>8.9200579999999998E-3</v>
      </c>
      <c r="FJ48">
        <v>0.98279090000000002</v>
      </c>
      <c r="FK48">
        <v>17.066859999999998</v>
      </c>
      <c r="FL48" s="1">
        <v>1.0880360000000001E-5</v>
      </c>
      <c r="FM48" s="1">
        <v>7.8552980000000001E-3</v>
      </c>
      <c r="FN48">
        <v>0.98279110000000003</v>
      </c>
      <c r="FO48">
        <v>17.493980000000001</v>
      </c>
      <c r="FP48" s="1">
        <v>9.5828510000000003E-6</v>
      </c>
      <c r="FQ48" s="1">
        <v>6.9185280000000002E-3</v>
      </c>
      <c r="FR48">
        <v>0.98279640000000001</v>
      </c>
      <c r="FS48">
        <v>18.096029999999999</v>
      </c>
      <c r="FT48" s="1">
        <v>8.4451059999999996E-6</v>
      </c>
      <c r="FU48" s="1">
        <v>6.097341E-3</v>
      </c>
      <c r="FV48">
        <v>0.98279050000000001</v>
      </c>
      <c r="FW48">
        <v>18.478300000000001</v>
      </c>
      <c r="FX48" s="1">
        <v>7.4348109999999996E-6</v>
      </c>
      <c r="FY48" s="1">
        <v>5.3683300000000002E-3</v>
      </c>
      <c r="FZ48">
        <v>0.98278189999999999</v>
      </c>
      <c r="GA48">
        <v>18.629359999999998</v>
      </c>
      <c r="GB48" s="1">
        <v>6.54477E-6</v>
      </c>
      <c r="GC48" s="1">
        <v>4.7258650000000001E-3</v>
      </c>
      <c r="GD48">
        <v>0.98279030000000001</v>
      </c>
      <c r="GE48">
        <v>18.226649999999999</v>
      </c>
      <c r="GF48" s="1">
        <v>5.7632610000000004E-6</v>
      </c>
      <c r="GG48" s="1">
        <v>4.1616539999999999E-3</v>
      </c>
      <c r="GH48">
        <v>0.98277610000000004</v>
      </c>
      <c r="GI48">
        <v>17.902619999999999</v>
      </c>
      <c r="GJ48" s="1">
        <v>5.0767360000000002E-6</v>
      </c>
      <c r="GK48" s="1">
        <v>3.6661189999999998E-3</v>
      </c>
      <c r="GL48">
        <v>0.98279260000000002</v>
      </c>
      <c r="GM48">
        <v>17.680199999999999</v>
      </c>
      <c r="GN48" s="1">
        <v>4.4732510000000001E-6</v>
      </c>
      <c r="GO48" s="1">
        <v>3.2303179999999998E-3</v>
      </c>
      <c r="GP48">
        <v>0.98277320000000001</v>
      </c>
      <c r="GQ48">
        <v>17.616350000000001</v>
      </c>
      <c r="GR48" s="1">
        <v>3.9434539999999996E-6</v>
      </c>
      <c r="GS48" s="1">
        <v>2.847872E-3</v>
      </c>
      <c r="GT48">
        <v>0.98275789999999996</v>
      </c>
      <c r="GU48">
        <v>17.610109999999999</v>
      </c>
      <c r="GV48" s="1">
        <v>3.4778E-6</v>
      </c>
      <c r="GW48" s="1">
        <v>2.511718E-3</v>
      </c>
      <c r="GX48">
        <v>0.9827302</v>
      </c>
      <c r="GY48">
        <v>17.919119999999999</v>
      </c>
      <c r="GZ48" s="1">
        <v>3.060064E-6</v>
      </c>
      <c r="HA48" s="1">
        <v>2.210629E-3</v>
      </c>
      <c r="HB48">
        <v>0.98272289999999995</v>
      </c>
      <c r="HC48">
        <v>18.39677</v>
      </c>
      <c r="HD48" s="1">
        <v>2.6790429999999998E-6</v>
      </c>
      <c r="HE48" s="1">
        <v>1.935729E-3</v>
      </c>
      <c r="HF48">
        <v>0.98268509999999998</v>
      </c>
      <c r="HG48">
        <v>18.869710000000001</v>
      </c>
      <c r="HH48" s="1">
        <v>2.339324E-6</v>
      </c>
      <c r="HI48" s="1">
        <v>1.6904310000000001E-3</v>
      </c>
      <c r="HJ48">
        <v>0.98263979999999995</v>
      </c>
      <c r="HK48">
        <v>18.850370000000002</v>
      </c>
      <c r="HL48" s="1">
        <v>2.0428909999999999E-6</v>
      </c>
      <c r="HM48" s="1">
        <v>1.4763409999999999E-3</v>
      </c>
      <c r="HN48">
        <v>0.98262919999999998</v>
      </c>
      <c r="HO48">
        <v>18.33372</v>
      </c>
      <c r="HP48" s="1">
        <v>1.785088E-6</v>
      </c>
      <c r="HQ48" s="1">
        <v>1.2900310000000001E-3</v>
      </c>
      <c r="HR48">
        <v>0.98260800000000004</v>
      </c>
      <c r="HS48">
        <v>17.746259999999999</v>
      </c>
      <c r="HT48" s="1">
        <v>1.5616279999999999E-6</v>
      </c>
      <c r="HU48" s="1">
        <v>1.128586E-3</v>
      </c>
      <c r="HV48">
        <v>0.9825682</v>
      </c>
      <c r="HW48">
        <v>17.23779</v>
      </c>
      <c r="HX48" s="1">
        <v>1.3678630000000001E-6</v>
      </c>
      <c r="HY48" s="1">
        <v>9.885642E-4</v>
      </c>
      <c r="HZ48">
        <v>0.98255269999999995</v>
      </c>
      <c r="IA48">
        <v>17.492599999999999</v>
      </c>
      <c r="IB48" s="1">
        <v>1.2002209999999999E-6</v>
      </c>
      <c r="IC48" s="1">
        <v>8.6738630000000004E-4</v>
      </c>
      <c r="ID48">
        <v>0.98252360000000005</v>
      </c>
      <c r="IE48">
        <v>18.01802</v>
      </c>
      <c r="IF48" s="1">
        <v>1.0545780000000001E-6</v>
      </c>
      <c r="IG48" s="1">
        <v>7.6216420000000003E-4</v>
      </c>
      <c r="IH48">
        <v>0.98250289999999996</v>
      </c>
      <c r="II48">
        <v>18.490749999999998</v>
      </c>
      <c r="IJ48" s="1">
        <v>9.2572400000000001E-7</v>
      </c>
      <c r="IK48" s="1">
        <v>6.6909140000000005E-4</v>
      </c>
      <c r="IL48">
        <v>0.98246440000000002</v>
      </c>
      <c r="IM48">
        <v>18.820399999999999</v>
      </c>
      <c r="IN48" s="1">
        <v>8.131723E-7</v>
      </c>
      <c r="IO48" s="1">
        <v>5.8775489999999999E-4</v>
      </c>
      <c r="IP48">
        <v>0.98243760000000002</v>
      </c>
      <c r="IQ48">
        <v>18.506769999999999</v>
      </c>
      <c r="IR48" s="1">
        <v>7.1532040000000005E-7</v>
      </c>
      <c r="IS48" s="1">
        <v>5.1701920000000003E-4</v>
      </c>
      <c r="IT48">
        <v>0.98240649999999996</v>
      </c>
      <c r="IU48">
        <v>18.054539999999999</v>
      </c>
      <c r="IV48" s="1">
        <v>6.3033859999999997E-7</v>
      </c>
      <c r="IW48" s="1">
        <v>4.5559039999999999E-4</v>
      </c>
      <c r="IX48">
        <v>0.9823925</v>
      </c>
      <c r="IY48">
        <v>17.68084</v>
      </c>
      <c r="IZ48" s="1">
        <v>5.5649969999999996E-7</v>
      </c>
      <c r="JA48" s="1">
        <v>4.0221000000000001E-4</v>
      </c>
      <c r="JB48">
        <v>0.98236780000000001</v>
      </c>
      <c r="JC48">
        <v>17.47259</v>
      </c>
      <c r="JD48" s="1">
        <v>4.921828E-7</v>
      </c>
      <c r="JE48" s="1">
        <v>3.5574100000000002E-4</v>
      </c>
      <c r="JF48">
        <v>0.98232920000000001</v>
      </c>
      <c r="JG48">
        <v>17.973009999999999</v>
      </c>
      <c r="JH48" s="1">
        <v>4.3546320000000002E-7</v>
      </c>
      <c r="JI48" s="1">
        <v>3.1473489999999998E-4</v>
      </c>
      <c r="JJ48">
        <v>0.98231829999999998</v>
      </c>
      <c r="JK48">
        <v>18.579460000000001</v>
      </c>
      <c r="JL48" s="1">
        <v>3.8728860000000003E-7</v>
      </c>
      <c r="JM48" s="1">
        <v>2.7985109999999999E-4</v>
      </c>
      <c r="JN48">
        <v>0.98230510000000004</v>
      </c>
      <c r="JO48">
        <v>19.072030000000002</v>
      </c>
      <c r="JP48" s="1">
        <v>3.4691999999999999E-7</v>
      </c>
      <c r="JQ48" s="1">
        <v>2.5063020000000002E-4</v>
      </c>
      <c r="JR48">
        <v>0.98229409999999995</v>
      </c>
      <c r="JS48">
        <v>19.163920000000001</v>
      </c>
      <c r="JT48" s="1">
        <v>3.123258E-7</v>
      </c>
      <c r="JU48" s="1">
        <v>2.2561010000000001E-4</v>
      </c>
      <c r="JV48">
        <v>0.9823056</v>
      </c>
      <c r="JW48">
        <v>18.747309999999999</v>
      </c>
      <c r="JX48" s="1">
        <v>2.8193139999999998E-7</v>
      </c>
      <c r="JY48" s="1">
        <v>2.036462E-4</v>
      </c>
      <c r="JZ48">
        <v>0.98226369999999996</v>
      </c>
      <c r="KA48">
        <v>18.158429999999999</v>
      </c>
      <c r="KB48" s="1">
        <v>2.54841E-7</v>
      </c>
      <c r="KC48" s="1">
        <v>1.8407109999999999E-4</v>
      </c>
      <c r="KD48">
        <v>0.98225019999999996</v>
      </c>
      <c r="KE48">
        <v>17.68824</v>
      </c>
      <c r="KF48" s="1">
        <v>2.3100080000000001E-7</v>
      </c>
      <c r="KG48" s="1">
        <v>1.6684579999999999E-4</v>
      </c>
      <c r="KH48">
        <v>0.9822419</v>
      </c>
      <c r="KI48">
        <v>17.456520000000001</v>
      </c>
      <c r="KJ48" s="1">
        <v>2.0972500000000001E-7</v>
      </c>
      <c r="KK48" s="1">
        <v>1.5147110000000001E-4</v>
      </c>
      <c r="KL48">
        <v>0.98221840000000005</v>
      </c>
      <c r="KM48">
        <v>17.921620000000001</v>
      </c>
      <c r="KN48" s="1">
        <v>1.906524E-7</v>
      </c>
      <c r="KO48" s="1">
        <v>1.3770230000000001E-4</v>
      </c>
      <c r="KP48">
        <v>0.98222770000000004</v>
      </c>
      <c r="KQ48">
        <v>18.52637</v>
      </c>
      <c r="KR48" s="1">
        <v>1.732989E-7</v>
      </c>
      <c r="KS48" s="1">
        <v>1.2516550000000001E-4</v>
      </c>
      <c r="KT48">
        <v>0.98218110000000003</v>
      </c>
      <c r="KU48">
        <v>19.117419999999999</v>
      </c>
      <c r="KV48" s="1">
        <v>1.5748970000000001E-7</v>
      </c>
      <c r="KW48" s="1">
        <v>1.137611E-4</v>
      </c>
      <c r="KX48">
        <v>0.98216959999999998</v>
      </c>
      <c r="KY48">
        <v>19.443269999999998</v>
      </c>
      <c r="KZ48" s="1">
        <v>1.430646E-7</v>
      </c>
      <c r="LA48" s="1">
        <v>1.0333899999999999E-4</v>
      </c>
      <c r="LB48">
        <v>0.98213470000000003</v>
      </c>
      <c r="LC48">
        <v>19.0594</v>
      </c>
      <c r="LD48" s="1">
        <v>1.301258E-7</v>
      </c>
      <c r="LE48" s="1">
        <v>9.3993510000000001E-5</v>
      </c>
      <c r="LF48">
        <v>0.9821337</v>
      </c>
      <c r="LG48">
        <v>18.43732</v>
      </c>
      <c r="LH48" s="1">
        <v>1.184878E-7</v>
      </c>
      <c r="LI48" s="1">
        <v>8.5583310000000005E-5</v>
      </c>
      <c r="LJ48">
        <v>0.98211850000000001</v>
      </c>
      <c r="LK48">
        <v>17.856179999999998</v>
      </c>
      <c r="LL48" s="1">
        <v>1.080308E-7</v>
      </c>
      <c r="LM48" s="1">
        <v>7.8029690000000002E-5</v>
      </c>
      <c r="LN48">
        <v>0.98208300000000004</v>
      </c>
      <c r="LO48">
        <v>17.537310000000002</v>
      </c>
      <c r="LP48" s="1">
        <v>9.8534329999999993E-8</v>
      </c>
      <c r="LQ48" s="1">
        <v>7.1169049999999999E-5</v>
      </c>
      <c r="LR48">
        <v>0.98208629999999997</v>
      </c>
      <c r="LS48">
        <v>18.120049999999999</v>
      </c>
      <c r="LT48" s="1">
        <v>8.999606E-8</v>
      </c>
      <c r="LU48" s="1">
        <v>6.5000930000000005E-5</v>
      </c>
      <c r="LV48">
        <v>0.98207199999999994</v>
      </c>
      <c r="LW48">
        <v>18.8675</v>
      </c>
      <c r="LX48" s="1">
        <v>8.2489700000000003E-8</v>
      </c>
      <c r="LY48" s="1">
        <v>5.9561629999999998E-5</v>
      </c>
      <c r="LZ48">
        <v>0.98207120000000003</v>
      </c>
      <c r="MA48">
        <v>19.57076</v>
      </c>
      <c r="MB48" s="1">
        <v>7.6282529999999998E-8</v>
      </c>
      <c r="MC48" s="1">
        <v>5.506816E-5</v>
      </c>
      <c r="MD48">
        <v>0.9820468</v>
      </c>
      <c r="ME48">
        <v>19.94041</v>
      </c>
      <c r="MF48" s="1">
        <v>7.0816089999999999E-8</v>
      </c>
      <c r="MG48" s="1">
        <v>5.1117250000000003E-5</v>
      </c>
      <c r="MH48">
        <v>0.98205659999999995</v>
      </c>
      <c r="MI48">
        <v>19.49718</v>
      </c>
      <c r="MJ48" s="1">
        <v>6.5754290000000001E-8</v>
      </c>
      <c r="MK48" s="1">
        <v>4.746461E-5</v>
      </c>
      <c r="ML48">
        <v>0.98205909999999996</v>
      </c>
      <c r="MM48">
        <v>18.85464</v>
      </c>
      <c r="MN48" s="1">
        <v>6.1120790000000001E-8</v>
      </c>
      <c r="MO48" s="1">
        <v>4.4116709999999998E-5</v>
      </c>
      <c r="MP48">
        <v>0.98201139999999998</v>
      </c>
      <c r="MQ48">
        <v>18.213740000000001</v>
      </c>
      <c r="MR48" s="1">
        <v>5.6934260000000002E-8</v>
      </c>
      <c r="MS48" s="1">
        <v>4.1094129999999999E-5</v>
      </c>
      <c r="MT48">
        <v>0.98201819999999995</v>
      </c>
      <c r="MU48">
        <v>17.688469999999999</v>
      </c>
      <c r="MV48" s="1">
        <v>5.3104240000000001E-8</v>
      </c>
      <c r="MW48" s="1">
        <v>3.832766E-5</v>
      </c>
      <c r="MX48">
        <v>0.98201260000000001</v>
      </c>
      <c r="MY48">
        <v>17.625910000000001</v>
      </c>
      <c r="MZ48" s="1">
        <v>4.9540760000000003E-8</v>
      </c>
      <c r="NA48" s="1">
        <v>3.5755710000000001E-5</v>
      </c>
      <c r="NB48">
        <v>0.98198890000000005</v>
      </c>
      <c r="NC48">
        <v>17.92145</v>
      </c>
      <c r="ND48" s="1">
        <v>4.6256170000000002E-8</v>
      </c>
      <c r="NE48" s="1">
        <v>3.3384560000000003E-5</v>
      </c>
      <c r="NF48">
        <v>0.9819812</v>
      </c>
      <c r="NG48">
        <v>18.47166</v>
      </c>
      <c r="NH48" s="1">
        <v>4.3118100000000001E-8</v>
      </c>
      <c r="NI48" s="1">
        <v>3.1123439999999997E-5</v>
      </c>
      <c r="NJ48">
        <v>0.98197730000000005</v>
      </c>
      <c r="NK48">
        <v>18.678229999999999</v>
      </c>
      <c r="NL48" s="1">
        <v>4.0198880000000003E-8</v>
      </c>
      <c r="NM48" s="1">
        <v>2.901448E-5</v>
      </c>
      <c r="NN48">
        <v>0.98196430000000001</v>
      </c>
      <c r="NO48">
        <v>18.57592</v>
      </c>
      <c r="NP48" s="1">
        <v>3.749492E-8</v>
      </c>
      <c r="NQ48" s="1">
        <v>2.7063489999999999E-5</v>
      </c>
      <c r="NR48">
        <v>0.98193600000000003</v>
      </c>
      <c r="NS48">
        <v>18.197299999999998</v>
      </c>
      <c r="NT48" s="1">
        <v>3.5009309999999999E-8</v>
      </c>
      <c r="NU48" s="1">
        <v>2.5269230000000001E-5</v>
      </c>
      <c r="NV48">
        <v>0.98195520000000003</v>
      </c>
      <c r="NW48">
        <v>17.74512</v>
      </c>
      <c r="NX48" s="1">
        <v>3.2715050000000002E-8</v>
      </c>
      <c r="NY48" s="1">
        <v>2.3611820000000001E-5</v>
      </c>
      <c r="NZ48">
        <v>0.98192349999999995</v>
      </c>
      <c r="OA48">
        <v>17.54138</v>
      </c>
      <c r="OB48" s="1">
        <v>3.0563360000000003E-8</v>
      </c>
      <c r="OC48" s="1">
        <v>2.2059650000000001E-5</v>
      </c>
      <c r="OD48">
        <v>0.98191260000000002</v>
      </c>
      <c r="OE48">
        <v>17.96191</v>
      </c>
      <c r="OF48" s="1">
        <v>2.856895E-8</v>
      </c>
      <c r="OG48" s="1">
        <v>2.0620039999999998E-5</v>
      </c>
      <c r="OH48">
        <v>0.98190160000000004</v>
      </c>
      <c r="OI48">
        <v>18.549109999999999</v>
      </c>
      <c r="OJ48" s="1">
        <v>2.6738459999999999E-8</v>
      </c>
      <c r="OK48" s="1">
        <v>1.9298459999999999E-5</v>
      </c>
    </row>
    <row r="49" spans="1:401" x14ac:dyDescent="0.35">
      <c r="A49">
        <v>52</v>
      </c>
      <c r="B49" t="s">
        <v>4</v>
      </c>
      <c r="C49" t="s">
        <v>24</v>
      </c>
      <c r="D49" t="s">
        <v>54</v>
      </c>
      <c r="E49">
        <v>622.84360000000004</v>
      </c>
      <c r="F49">
        <v>0.95726960000000005</v>
      </c>
      <c r="G49">
        <v>17.427620000000001</v>
      </c>
      <c r="H49">
        <v>6.2566240000000004</v>
      </c>
      <c r="I49">
        <v>3181.7629999999999</v>
      </c>
      <c r="J49">
        <v>0.95732280000000003</v>
      </c>
      <c r="K49">
        <v>17.263739999999999</v>
      </c>
      <c r="L49">
        <v>92.324590000000001</v>
      </c>
      <c r="M49">
        <v>63855.38</v>
      </c>
      <c r="N49">
        <v>0.95735700000000001</v>
      </c>
      <c r="O49">
        <v>17.189830000000001</v>
      </c>
      <c r="P49">
        <v>6.8888220000000002</v>
      </c>
      <c r="Q49">
        <v>5779.402</v>
      </c>
      <c r="R49">
        <v>0.95741399999999999</v>
      </c>
      <c r="S49">
        <v>17.14096</v>
      </c>
      <c r="T49" s="1">
        <v>7.4218759999999995E-2</v>
      </c>
      <c r="U49">
        <v>68.868219999999994</v>
      </c>
      <c r="V49">
        <v>0.95745840000000004</v>
      </c>
      <c r="W49">
        <v>17.27657</v>
      </c>
      <c r="X49" s="1">
        <v>9.1804480000000008E-3</v>
      </c>
      <c r="Y49">
        <v>6.3551010000000003</v>
      </c>
      <c r="Z49">
        <v>0.95747890000000002</v>
      </c>
      <c r="AA49">
        <v>17.2334</v>
      </c>
      <c r="AB49" s="1">
        <v>7.2348229999999996E-3</v>
      </c>
      <c r="AC49">
        <v>4.9408640000000004</v>
      </c>
      <c r="AD49">
        <v>0.95749510000000004</v>
      </c>
      <c r="AE49">
        <v>17.193850000000001</v>
      </c>
      <c r="AF49" s="1">
        <v>5.8517969999999997E-3</v>
      </c>
      <c r="AG49">
        <v>3.9958670000000001</v>
      </c>
      <c r="AH49">
        <v>0.95749220000000002</v>
      </c>
      <c r="AI49">
        <v>17.17296</v>
      </c>
      <c r="AJ49" s="1">
        <v>4.7434449999999998E-3</v>
      </c>
      <c r="AK49">
        <v>3.2389049999999999</v>
      </c>
      <c r="AL49">
        <v>0.95749689999999998</v>
      </c>
      <c r="AM49">
        <v>17.175889999999999</v>
      </c>
      <c r="AN49" s="1">
        <v>3.8535660000000001E-3</v>
      </c>
      <c r="AO49">
        <v>2.6312099999999998</v>
      </c>
      <c r="AP49">
        <v>0.95750159999999995</v>
      </c>
      <c r="AQ49">
        <v>17.676200000000001</v>
      </c>
      <c r="AR49" s="1">
        <v>3.1344820000000001E-3</v>
      </c>
      <c r="AS49">
        <v>2.1402030000000001</v>
      </c>
      <c r="AT49">
        <v>0.95747930000000003</v>
      </c>
      <c r="AU49">
        <v>18.33079</v>
      </c>
      <c r="AV49" s="1">
        <v>2.550793E-3</v>
      </c>
      <c r="AW49">
        <v>1.741757</v>
      </c>
      <c r="AX49">
        <v>0.95747009999999999</v>
      </c>
      <c r="AY49">
        <v>18.79027</v>
      </c>
      <c r="AZ49" s="1">
        <v>2.075183E-3</v>
      </c>
      <c r="BA49">
        <v>1.4171009999999999</v>
      </c>
      <c r="BB49">
        <v>0.95746799999999999</v>
      </c>
      <c r="BC49">
        <v>19.00787</v>
      </c>
      <c r="BD49" s="1">
        <v>1.6878889999999999E-3</v>
      </c>
      <c r="BE49">
        <v>1.152695</v>
      </c>
      <c r="BF49">
        <v>0.95746299999999995</v>
      </c>
      <c r="BG49">
        <v>18.615259999999999</v>
      </c>
      <c r="BH49" s="1">
        <v>1.374218E-3</v>
      </c>
      <c r="BI49">
        <v>0.93849210000000005</v>
      </c>
      <c r="BJ49">
        <v>0.95748</v>
      </c>
      <c r="BK49">
        <v>17.933620000000001</v>
      </c>
      <c r="BL49" s="1">
        <v>1.1198289999999999E-3</v>
      </c>
      <c r="BM49">
        <v>0.76474249999999999</v>
      </c>
      <c r="BN49">
        <v>0.95746759999999997</v>
      </c>
      <c r="BO49">
        <v>17.372489999999999</v>
      </c>
      <c r="BP49" s="1">
        <v>9.1356529999999997E-4</v>
      </c>
      <c r="BQ49">
        <v>0.62385009999999996</v>
      </c>
      <c r="BR49">
        <v>0.9574783</v>
      </c>
      <c r="BS49">
        <v>16.991489999999999</v>
      </c>
      <c r="BT49" s="1">
        <v>7.4605120000000003E-4</v>
      </c>
      <c r="BU49">
        <v>0.50945680000000004</v>
      </c>
      <c r="BV49">
        <v>0.95744799999999997</v>
      </c>
      <c r="BW49">
        <v>17.241530000000001</v>
      </c>
      <c r="BX49" s="1">
        <v>6.0991959999999999E-4</v>
      </c>
      <c r="BY49">
        <v>0.41649760000000002</v>
      </c>
      <c r="BZ49">
        <v>0.95744130000000005</v>
      </c>
      <c r="CA49">
        <v>17.820260000000001</v>
      </c>
      <c r="CB49" s="1">
        <v>4.9803589999999995E-4</v>
      </c>
      <c r="CC49">
        <v>0.34016970000000002</v>
      </c>
      <c r="CD49">
        <v>0.95743579999999995</v>
      </c>
      <c r="CE49">
        <v>18.258189999999999</v>
      </c>
      <c r="CF49" s="1">
        <v>4.0527899999999998E-4</v>
      </c>
      <c r="CG49">
        <v>0.27685700000000002</v>
      </c>
      <c r="CH49">
        <v>0.95742340000000004</v>
      </c>
      <c r="CI49">
        <v>18.638559999999998</v>
      </c>
      <c r="CJ49" s="1">
        <v>3.2919619999999998E-4</v>
      </c>
      <c r="CK49">
        <v>0.22490640000000001</v>
      </c>
      <c r="CL49">
        <v>0.95736900000000003</v>
      </c>
      <c r="CM49">
        <v>18.42597</v>
      </c>
      <c r="CN49" s="1">
        <v>2.6765129999999998E-4</v>
      </c>
      <c r="CO49">
        <v>0.18284919999999999</v>
      </c>
      <c r="CP49">
        <v>0.95737369999999999</v>
      </c>
      <c r="CQ49">
        <v>17.86429</v>
      </c>
      <c r="CR49" s="1">
        <v>2.180932E-4</v>
      </c>
      <c r="CS49">
        <v>0.1489818</v>
      </c>
      <c r="CT49">
        <v>0.95734839999999999</v>
      </c>
      <c r="CU49">
        <v>17.427209999999999</v>
      </c>
      <c r="CV49" s="1">
        <v>1.781977E-4</v>
      </c>
      <c r="CW49">
        <v>0.12171899999999999</v>
      </c>
      <c r="CX49">
        <v>0.95731790000000005</v>
      </c>
      <c r="CY49">
        <v>17.131440000000001</v>
      </c>
      <c r="CZ49" s="1">
        <v>1.4597819999999999E-4</v>
      </c>
      <c r="DA49" s="1">
        <v>9.9706020000000006E-2</v>
      </c>
      <c r="DB49">
        <v>0.95732399999999995</v>
      </c>
      <c r="DC49">
        <v>17.627510000000001</v>
      </c>
      <c r="DD49" s="1">
        <v>1.19531E-4</v>
      </c>
      <c r="DE49" s="1">
        <v>8.1649070000000004E-2</v>
      </c>
      <c r="DF49">
        <v>0.95732779999999995</v>
      </c>
      <c r="DG49">
        <v>18.320589999999999</v>
      </c>
      <c r="DH49" s="1">
        <v>9.8109649999999997E-5</v>
      </c>
      <c r="DI49" s="1">
        <v>6.6999359999999994E-2</v>
      </c>
      <c r="DJ49">
        <v>0.95732030000000001</v>
      </c>
      <c r="DK49">
        <v>18.992850000000001</v>
      </c>
      <c r="DL49" s="1">
        <v>8.1128709999999995E-5</v>
      </c>
      <c r="DM49" s="1">
        <v>5.5385829999999997E-2</v>
      </c>
      <c r="DN49">
        <v>0.95733360000000001</v>
      </c>
      <c r="DO49">
        <v>19.361190000000001</v>
      </c>
      <c r="DP49" s="1">
        <v>6.750715E-5</v>
      </c>
      <c r="DQ49" s="1">
        <v>4.6075709999999999E-2</v>
      </c>
      <c r="DR49">
        <v>0.95733000000000001</v>
      </c>
      <c r="DS49">
        <v>18.87323</v>
      </c>
      <c r="DT49" s="1">
        <v>5.6418290000000001E-5</v>
      </c>
      <c r="DU49" s="1">
        <v>3.8499360000000003E-2</v>
      </c>
      <c r="DV49">
        <v>0.95733650000000003</v>
      </c>
      <c r="DW49">
        <v>18.156949999999998</v>
      </c>
      <c r="DX49" s="1">
        <v>4.7354559999999999E-5</v>
      </c>
      <c r="DY49" s="1">
        <v>3.230968E-2</v>
      </c>
      <c r="DZ49">
        <v>0.95731929999999998</v>
      </c>
      <c r="EA49">
        <v>17.474589999999999</v>
      </c>
      <c r="EB49" s="1">
        <v>3.9911330000000001E-5</v>
      </c>
      <c r="EC49">
        <v>2.72266E-2</v>
      </c>
      <c r="ED49">
        <v>0.95732430000000002</v>
      </c>
      <c r="EE49">
        <v>17.063639999999999</v>
      </c>
      <c r="EF49" s="1">
        <v>3.3749540000000002E-5</v>
      </c>
      <c r="EG49" s="1">
        <v>2.302102E-2</v>
      </c>
      <c r="EH49">
        <v>0.957318</v>
      </c>
      <c r="EI49">
        <v>17.463789999999999</v>
      </c>
      <c r="EJ49" s="1">
        <v>2.8638869999999999E-5</v>
      </c>
      <c r="EK49" s="1">
        <v>1.9531429999999999E-2</v>
      </c>
      <c r="EL49">
        <v>0.95735130000000002</v>
      </c>
      <c r="EM49">
        <v>18.213570000000001</v>
      </c>
      <c r="EN49" s="1">
        <v>2.4466679999999999E-5</v>
      </c>
      <c r="EO49" s="1">
        <v>1.667809E-2</v>
      </c>
      <c r="EP49">
        <v>0.95737209999999995</v>
      </c>
      <c r="EQ49">
        <v>18.9421</v>
      </c>
      <c r="ER49" s="1">
        <v>2.1158819999999999E-5</v>
      </c>
      <c r="ES49">
        <v>1.4415900000000001E-2</v>
      </c>
      <c r="ET49">
        <v>0.95738319999999999</v>
      </c>
      <c r="EU49">
        <v>19.385149999999999</v>
      </c>
      <c r="EV49" s="1">
        <v>1.846059E-5</v>
      </c>
      <c r="EW49">
        <v>1.25734E-2</v>
      </c>
      <c r="EX49">
        <v>0.95740069999999999</v>
      </c>
      <c r="EY49">
        <v>19.005859999999998</v>
      </c>
      <c r="EZ49" s="1">
        <v>1.6170809999999998E-5</v>
      </c>
      <c r="FA49">
        <v>1.10128E-2</v>
      </c>
      <c r="FB49">
        <v>0.95741869999999996</v>
      </c>
      <c r="FC49">
        <v>18.248390000000001</v>
      </c>
      <c r="FD49" s="1">
        <v>1.42009E-5</v>
      </c>
      <c r="FE49" s="1">
        <v>9.6703659999999997E-3</v>
      </c>
      <c r="FF49">
        <v>0.95742490000000002</v>
      </c>
      <c r="FG49">
        <v>17.545349999999999</v>
      </c>
      <c r="FH49" s="1">
        <v>1.248531E-5</v>
      </c>
      <c r="FI49" s="1">
        <v>8.5017159999999994E-3</v>
      </c>
      <c r="FJ49">
        <v>0.95743869999999998</v>
      </c>
      <c r="FK49">
        <v>17.102399999999999</v>
      </c>
      <c r="FL49" s="1">
        <v>1.0994030000000001E-5</v>
      </c>
      <c r="FM49" s="1">
        <v>7.4863539999999998E-3</v>
      </c>
      <c r="FN49">
        <v>0.95743500000000004</v>
      </c>
      <c r="FO49">
        <v>17.508430000000001</v>
      </c>
      <c r="FP49" s="1">
        <v>9.6821459999999992E-6</v>
      </c>
      <c r="FQ49" s="1">
        <v>6.5930549999999996E-3</v>
      </c>
      <c r="FR49">
        <v>0.95743889999999998</v>
      </c>
      <c r="FS49">
        <v>18.11505</v>
      </c>
      <c r="FT49" s="1">
        <v>8.5329870000000006E-6</v>
      </c>
      <c r="FU49" s="1">
        <v>5.8106989999999999E-3</v>
      </c>
      <c r="FV49">
        <v>0.95744090000000004</v>
      </c>
      <c r="FW49">
        <v>18.494499999999999</v>
      </c>
      <c r="FX49" s="1">
        <v>7.5125620000000001E-6</v>
      </c>
      <c r="FY49" s="1">
        <v>5.11628E-3</v>
      </c>
      <c r="FZ49">
        <v>0.95743109999999998</v>
      </c>
      <c r="GA49">
        <v>18.674589999999998</v>
      </c>
      <c r="GB49" s="1">
        <v>6.6131740000000002E-6</v>
      </c>
      <c r="GC49" s="1">
        <v>4.5039540000000001E-3</v>
      </c>
      <c r="GD49">
        <v>0.95741889999999996</v>
      </c>
      <c r="GE49">
        <v>18.28256</v>
      </c>
      <c r="GF49" s="1">
        <v>5.8232380000000002E-6</v>
      </c>
      <c r="GG49" s="1">
        <v>3.9660190000000003E-3</v>
      </c>
      <c r="GH49">
        <v>0.95740060000000005</v>
      </c>
      <c r="GI49">
        <v>17.94868</v>
      </c>
      <c r="GJ49" s="1">
        <v>5.1294530000000004E-6</v>
      </c>
      <c r="GK49" s="1">
        <v>3.4936989999999998E-3</v>
      </c>
      <c r="GL49">
        <v>0.95742090000000002</v>
      </c>
      <c r="GM49">
        <v>17.723109999999998</v>
      </c>
      <c r="GN49" s="1">
        <v>4.5196620000000003E-6</v>
      </c>
      <c r="GO49" s="1">
        <v>3.078403E-3</v>
      </c>
      <c r="GP49">
        <v>0.95740060000000005</v>
      </c>
      <c r="GQ49">
        <v>17.640910000000002</v>
      </c>
      <c r="GR49" s="1">
        <v>3.9841279999999996E-6</v>
      </c>
      <c r="GS49" s="1">
        <v>2.7137350000000001E-3</v>
      </c>
      <c r="GT49">
        <v>0.95739189999999996</v>
      </c>
      <c r="GU49">
        <v>17.630099999999999</v>
      </c>
      <c r="GV49" s="1">
        <v>3.5136289999999999E-6</v>
      </c>
      <c r="GW49" s="1">
        <v>2.393371E-3</v>
      </c>
      <c r="GX49">
        <v>0.95736949999999998</v>
      </c>
      <c r="GY49">
        <v>17.94753</v>
      </c>
      <c r="GZ49" s="1">
        <v>3.0927609999999998E-6</v>
      </c>
      <c r="HA49" s="1">
        <v>2.1072880000000001E-3</v>
      </c>
      <c r="HB49">
        <v>0.95737459999999996</v>
      </c>
      <c r="HC49">
        <v>18.434180000000001</v>
      </c>
      <c r="HD49" s="1">
        <v>2.7086580000000001E-6</v>
      </c>
      <c r="HE49" s="1">
        <v>1.846012E-3</v>
      </c>
      <c r="HF49">
        <v>0.95734920000000001</v>
      </c>
      <c r="HG49">
        <v>18.903479999999998</v>
      </c>
      <c r="HH49" s="1">
        <v>2.3653259999999999E-6</v>
      </c>
      <c r="HI49" s="1">
        <v>1.6121989999999999E-3</v>
      </c>
      <c r="HJ49">
        <v>0.95733729999999995</v>
      </c>
      <c r="HK49">
        <v>18.894770000000001</v>
      </c>
      <c r="HL49" s="1">
        <v>2.0655969999999999E-6</v>
      </c>
      <c r="HM49" s="1">
        <v>1.4080029999999999E-3</v>
      </c>
      <c r="HN49">
        <v>0.95732249999999997</v>
      </c>
      <c r="HO49">
        <v>18.38719</v>
      </c>
      <c r="HP49" s="1">
        <v>1.8047409999999999E-6</v>
      </c>
      <c r="HQ49" s="1">
        <v>1.2301910000000001E-3</v>
      </c>
      <c r="HR49">
        <v>0.95733670000000004</v>
      </c>
      <c r="HS49">
        <v>17.807680000000001</v>
      </c>
      <c r="HT49" s="1">
        <v>1.5787330000000001E-6</v>
      </c>
      <c r="HU49" s="1">
        <v>1.0761620000000001E-3</v>
      </c>
      <c r="HV49">
        <v>0.95730570000000004</v>
      </c>
      <c r="HW49">
        <v>17.279</v>
      </c>
      <c r="HX49" s="1">
        <v>1.382642E-6</v>
      </c>
      <c r="HY49" s="1">
        <v>9.4249049999999999E-4</v>
      </c>
      <c r="HZ49">
        <v>0.95730919999999997</v>
      </c>
      <c r="IA49">
        <v>17.507259999999999</v>
      </c>
      <c r="IB49" s="1">
        <v>1.2130380000000001E-6</v>
      </c>
      <c r="IC49" s="1">
        <v>8.2684589999999997E-4</v>
      </c>
      <c r="ID49">
        <v>0.9572908</v>
      </c>
      <c r="IE49">
        <v>18.037299999999998</v>
      </c>
      <c r="IF49" s="1">
        <v>1.0657889999999999E-6</v>
      </c>
      <c r="IG49" s="1">
        <v>7.2649080000000005E-4</v>
      </c>
      <c r="IH49">
        <v>0.95729399999999998</v>
      </c>
      <c r="II49">
        <v>18.510539999999999</v>
      </c>
      <c r="IJ49" s="1">
        <v>9.3564129999999998E-7</v>
      </c>
      <c r="IK49" s="1">
        <v>6.3784140000000002E-4</v>
      </c>
      <c r="IL49">
        <v>0.95729370000000003</v>
      </c>
      <c r="IM49">
        <v>18.85708</v>
      </c>
      <c r="IN49" s="1">
        <v>8.2178389999999995E-7</v>
      </c>
      <c r="IO49" s="1">
        <v>5.6021469999999998E-4</v>
      </c>
      <c r="IP49">
        <v>0.95725870000000002</v>
      </c>
      <c r="IQ49">
        <v>18.559259999999998</v>
      </c>
      <c r="IR49" s="1">
        <v>7.2278379999999998E-7</v>
      </c>
      <c r="IS49" s="1">
        <v>4.9272059999999997E-4</v>
      </c>
      <c r="IT49">
        <v>0.9572676</v>
      </c>
      <c r="IU49">
        <v>18.10539</v>
      </c>
      <c r="IV49" s="1">
        <v>6.368552E-7</v>
      </c>
      <c r="IW49" s="1">
        <v>4.341255E-4</v>
      </c>
      <c r="IX49">
        <v>0.9572446</v>
      </c>
      <c r="IY49">
        <v>17.729710000000001</v>
      </c>
      <c r="IZ49" s="1">
        <v>5.6212470000000001E-7</v>
      </c>
      <c r="JA49" s="1">
        <v>3.831719E-4</v>
      </c>
      <c r="JB49">
        <v>0.95726029999999995</v>
      </c>
      <c r="JC49">
        <v>17.49962</v>
      </c>
      <c r="JD49" s="1">
        <v>4.9713490000000005E-7</v>
      </c>
      <c r="JE49" s="1">
        <v>3.3887659999999999E-4</v>
      </c>
      <c r="JF49">
        <v>0.95726359999999999</v>
      </c>
      <c r="JG49">
        <v>17.996639999999999</v>
      </c>
      <c r="JH49" s="1">
        <v>4.3978700000000002E-7</v>
      </c>
      <c r="JI49" s="1">
        <v>2.9977839999999998E-4</v>
      </c>
      <c r="JJ49">
        <v>0.95726290000000003</v>
      </c>
      <c r="JK49">
        <v>18.61073</v>
      </c>
      <c r="JL49" s="1">
        <v>3.9091530000000001E-7</v>
      </c>
      <c r="JM49" s="1">
        <v>2.6638889999999998E-4</v>
      </c>
      <c r="JN49">
        <v>0.95726529999999999</v>
      </c>
      <c r="JO49">
        <v>19.1004</v>
      </c>
      <c r="JP49" s="1">
        <v>3.4996679999999999E-7</v>
      </c>
      <c r="JQ49" s="1">
        <v>2.3842080000000001E-4</v>
      </c>
      <c r="JR49">
        <v>0.95728880000000005</v>
      </c>
      <c r="JS49">
        <v>19.216100000000001</v>
      </c>
      <c r="JT49" s="1">
        <v>3.1498389999999999E-7</v>
      </c>
      <c r="JU49" s="1">
        <v>2.1455159999999999E-4</v>
      </c>
      <c r="JV49">
        <v>0.95728729999999995</v>
      </c>
      <c r="JW49">
        <v>18.814589999999999</v>
      </c>
      <c r="JX49" s="1">
        <v>2.8427689999999998E-7</v>
      </c>
      <c r="JY49" s="1">
        <v>1.936238E-4</v>
      </c>
      <c r="JZ49">
        <v>0.95727739999999995</v>
      </c>
      <c r="KA49">
        <v>18.218820000000001</v>
      </c>
      <c r="KB49" s="1">
        <v>2.5692559999999999E-7</v>
      </c>
      <c r="KC49" s="1">
        <v>1.7498439999999999E-4</v>
      </c>
      <c r="KD49">
        <v>0.95727390000000001</v>
      </c>
      <c r="KE49">
        <v>17.738289999999999</v>
      </c>
      <c r="KF49" s="1">
        <v>2.3285190000000001E-7</v>
      </c>
      <c r="KG49" s="1">
        <v>1.585775E-4</v>
      </c>
      <c r="KH49">
        <v>0.95727399999999996</v>
      </c>
      <c r="KI49">
        <v>17.484459999999999</v>
      </c>
      <c r="KJ49" s="1">
        <v>2.113641E-7</v>
      </c>
      <c r="KK49" s="1">
        <v>1.439345E-4</v>
      </c>
      <c r="KL49">
        <v>0.9572638</v>
      </c>
      <c r="KM49">
        <v>17.942869999999999</v>
      </c>
      <c r="KN49" s="1">
        <v>1.921376E-7</v>
      </c>
      <c r="KO49" s="1">
        <v>1.3084619999999999E-4</v>
      </c>
      <c r="KP49">
        <v>0.95728579999999996</v>
      </c>
      <c r="KQ49">
        <v>18.55461</v>
      </c>
      <c r="KR49" s="1">
        <v>1.7464880000000001E-7</v>
      </c>
      <c r="KS49" s="1">
        <v>1.1893550000000001E-4</v>
      </c>
      <c r="KT49">
        <v>0.95726800000000001</v>
      </c>
      <c r="KU49">
        <v>19.146719999999998</v>
      </c>
      <c r="KV49" s="1">
        <v>1.5873350000000001E-7</v>
      </c>
      <c r="KW49" s="1">
        <v>1.0810749999999999E-4</v>
      </c>
      <c r="KX49">
        <v>0.95724489999999995</v>
      </c>
      <c r="KY49">
        <v>19.497640000000001</v>
      </c>
      <c r="KZ49" s="1">
        <v>1.4418059999999999E-7</v>
      </c>
      <c r="LA49" s="1">
        <v>9.8195859999999997E-5</v>
      </c>
      <c r="LB49">
        <v>0.9572444</v>
      </c>
      <c r="LC49">
        <v>19.12678</v>
      </c>
      <c r="LD49" s="1">
        <v>1.3113229999999999E-7</v>
      </c>
      <c r="LE49" s="1">
        <v>8.9307560000000003E-5</v>
      </c>
      <c r="LF49">
        <v>0.95725769999999999</v>
      </c>
      <c r="LG49">
        <v>18.501460000000002</v>
      </c>
      <c r="LH49" s="1">
        <v>1.1939170000000001E-7</v>
      </c>
      <c r="LI49" s="1">
        <v>8.1307410000000001E-5</v>
      </c>
      <c r="LJ49">
        <v>0.95724989999999999</v>
      </c>
      <c r="LK49">
        <v>17.91694</v>
      </c>
      <c r="LL49" s="1">
        <v>1.088466E-7</v>
      </c>
      <c r="LM49" s="1">
        <v>7.4124029999999999E-5</v>
      </c>
      <c r="LN49">
        <v>0.9572524</v>
      </c>
      <c r="LO49">
        <v>17.571770000000001</v>
      </c>
      <c r="LP49" s="1">
        <v>9.927174E-8</v>
      </c>
      <c r="LQ49" s="1">
        <v>6.7601920000000002E-5</v>
      </c>
      <c r="LR49">
        <v>0.95724670000000001</v>
      </c>
      <c r="LS49">
        <v>18.14668</v>
      </c>
      <c r="LT49" s="1">
        <v>9.0661999999999995E-8</v>
      </c>
      <c r="LU49" s="1">
        <v>6.1737700000000004E-5</v>
      </c>
      <c r="LV49">
        <v>0.95722989999999997</v>
      </c>
      <c r="LW49">
        <v>18.897880000000001</v>
      </c>
      <c r="LX49" s="1">
        <v>8.3046570000000004E-8</v>
      </c>
      <c r="LY49" s="1">
        <v>5.6534920000000001E-5</v>
      </c>
      <c r="LZ49">
        <v>0.95724109999999996</v>
      </c>
      <c r="MA49">
        <v>19.601420000000001</v>
      </c>
      <c r="MB49" s="1">
        <v>7.6759489999999997E-8</v>
      </c>
      <c r="MC49" s="1">
        <v>5.2238779999999997E-5</v>
      </c>
      <c r="MD49">
        <v>0.95724319999999996</v>
      </c>
      <c r="ME49">
        <v>20.007339999999999</v>
      </c>
      <c r="MF49" s="1">
        <v>7.1241670000000004E-8</v>
      </c>
      <c r="MG49" s="1">
        <v>4.847589E-5</v>
      </c>
      <c r="MH49">
        <v>0.95723789999999997</v>
      </c>
      <c r="MI49">
        <v>19.580030000000001</v>
      </c>
      <c r="MJ49" s="1">
        <v>6.6148740000000002E-8</v>
      </c>
      <c r="MK49" s="1">
        <v>4.5013019999999999E-5</v>
      </c>
      <c r="ML49">
        <v>0.95724960000000003</v>
      </c>
      <c r="MM49">
        <v>18.93008</v>
      </c>
      <c r="MN49" s="1">
        <v>6.1481449999999998E-8</v>
      </c>
      <c r="MO49" s="1">
        <v>4.1833930000000001E-5</v>
      </c>
      <c r="MP49">
        <v>0.95725199999999999</v>
      </c>
      <c r="MQ49">
        <v>18.28537</v>
      </c>
      <c r="MR49" s="1">
        <v>5.726445E-8</v>
      </c>
      <c r="MS49" s="1">
        <v>3.8961790000000003E-5</v>
      </c>
      <c r="MT49">
        <v>0.95724500000000001</v>
      </c>
      <c r="MU49">
        <v>17.734349999999999</v>
      </c>
      <c r="MV49" s="1">
        <v>5.340587E-8</v>
      </c>
      <c r="MW49" s="1">
        <v>3.6334090000000001E-5</v>
      </c>
      <c r="MX49">
        <v>0.9572446</v>
      </c>
      <c r="MY49">
        <v>17.649760000000001</v>
      </c>
      <c r="MZ49" s="1">
        <v>4.982019E-8</v>
      </c>
      <c r="NA49" s="1">
        <v>3.38949E-5</v>
      </c>
      <c r="NB49">
        <v>0.95725150000000003</v>
      </c>
      <c r="NC49">
        <v>17.947109999999999</v>
      </c>
      <c r="ND49" s="1">
        <v>4.6515749999999997E-8</v>
      </c>
      <c r="NE49" s="1">
        <v>3.1645559999999998E-5</v>
      </c>
      <c r="NF49">
        <v>0.95724869999999995</v>
      </c>
      <c r="NG49">
        <v>18.503599999999999</v>
      </c>
      <c r="NH49" s="1">
        <v>4.336814E-8</v>
      </c>
      <c r="NI49" s="1">
        <v>2.9508379999999999E-5</v>
      </c>
      <c r="NJ49">
        <v>0.95722890000000005</v>
      </c>
      <c r="NK49">
        <v>18.70675</v>
      </c>
      <c r="NL49" s="1">
        <v>4.0425509999999997E-8</v>
      </c>
      <c r="NM49" s="1">
        <v>2.7504759999999999E-5</v>
      </c>
      <c r="NN49">
        <v>0.9572235</v>
      </c>
      <c r="NO49">
        <v>18.610779999999998</v>
      </c>
      <c r="NP49" s="1">
        <v>3.7707620000000001E-8</v>
      </c>
      <c r="NQ49" s="1">
        <v>2.5656270000000002E-5</v>
      </c>
      <c r="NR49">
        <v>0.95722110000000005</v>
      </c>
      <c r="NS49">
        <v>18.255680000000002</v>
      </c>
      <c r="NT49" s="1">
        <v>3.5204359999999998E-8</v>
      </c>
      <c r="NU49" s="1">
        <v>2.3952E-5</v>
      </c>
      <c r="NV49">
        <v>0.95723119999999995</v>
      </c>
      <c r="NW49">
        <v>17.791920000000001</v>
      </c>
      <c r="NX49" s="1">
        <v>3.2895869999999997E-8</v>
      </c>
      <c r="NY49" s="1">
        <v>2.2380120000000001E-5</v>
      </c>
      <c r="NZ49">
        <v>0.95722779999999996</v>
      </c>
      <c r="OA49">
        <v>17.56363</v>
      </c>
      <c r="OB49" s="1">
        <v>3.0733440000000003E-8</v>
      </c>
      <c r="OC49" s="1">
        <v>2.0909660000000001E-5</v>
      </c>
      <c r="OD49">
        <v>0.9572214</v>
      </c>
      <c r="OE49">
        <v>17.985130000000002</v>
      </c>
      <c r="OF49" s="1">
        <v>2.8725490000000001E-8</v>
      </c>
      <c r="OG49" s="1">
        <v>1.9543189999999999E-5</v>
      </c>
      <c r="OH49">
        <v>0.95722160000000001</v>
      </c>
      <c r="OI49">
        <v>18.578869999999998</v>
      </c>
      <c r="OJ49" s="1">
        <v>2.6883740000000001E-8</v>
      </c>
      <c r="OK49" s="1">
        <v>1.8289369999999999E-5</v>
      </c>
    </row>
    <row r="50" spans="1:401" x14ac:dyDescent="0.35">
      <c r="A50">
        <v>53</v>
      </c>
      <c r="B50" t="s">
        <v>4</v>
      </c>
      <c r="C50" t="s">
        <v>24</v>
      </c>
      <c r="D50" t="s">
        <v>55</v>
      </c>
      <c r="E50">
        <v>947.24220000000003</v>
      </c>
      <c r="F50">
        <v>0.70535749999999997</v>
      </c>
      <c r="G50">
        <v>17.4725</v>
      </c>
      <c r="H50">
        <v>3.2801629999999999</v>
      </c>
      <c r="I50">
        <v>2517.239</v>
      </c>
      <c r="J50">
        <v>0.70534759999999996</v>
      </c>
      <c r="K50">
        <v>17.29644</v>
      </c>
      <c r="L50">
        <v>95.250889999999998</v>
      </c>
      <c r="M50">
        <v>107329.2</v>
      </c>
      <c r="N50">
        <v>0.70534090000000005</v>
      </c>
      <c r="O50">
        <v>17.21313</v>
      </c>
      <c r="P50">
        <v>10.0562</v>
      </c>
      <c r="Q50">
        <v>14462.38</v>
      </c>
      <c r="R50">
        <v>0.70536010000000005</v>
      </c>
      <c r="S50">
        <v>17.157990000000002</v>
      </c>
      <c r="T50">
        <v>0.12831239999999999</v>
      </c>
      <c r="U50">
        <v>209.42619999999999</v>
      </c>
      <c r="V50">
        <v>0.7053796</v>
      </c>
      <c r="W50">
        <v>17.300149999999999</v>
      </c>
      <c r="X50" s="1">
        <v>9.605967E-3</v>
      </c>
      <c r="Y50">
        <v>11.297610000000001</v>
      </c>
      <c r="Z50">
        <v>0.70540530000000001</v>
      </c>
      <c r="AA50">
        <v>17.255389999999998</v>
      </c>
      <c r="AB50" s="1">
        <v>7.3715100000000004E-3</v>
      </c>
      <c r="AC50">
        <v>8.4152699999999996</v>
      </c>
      <c r="AD50">
        <v>0.7054144</v>
      </c>
      <c r="AE50">
        <v>17.207529999999998</v>
      </c>
      <c r="AF50" s="1">
        <v>5.9605600000000002E-3</v>
      </c>
      <c r="AG50">
        <v>6.8030520000000001</v>
      </c>
      <c r="AH50">
        <v>0.70541290000000001</v>
      </c>
      <c r="AI50">
        <v>17.19708</v>
      </c>
      <c r="AJ50" s="1">
        <v>4.8306859999999998E-3</v>
      </c>
      <c r="AK50">
        <v>5.5130679999999996</v>
      </c>
      <c r="AL50">
        <v>0.70542289999999996</v>
      </c>
      <c r="AM50">
        <v>17.189979999999998</v>
      </c>
      <c r="AN50" s="1">
        <v>3.9237849999999999E-3</v>
      </c>
      <c r="AO50">
        <v>4.4777579999999997</v>
      </c>
      <c r="AP50">
        <v>0.70542970000000005</v>
      </c>
      <c r="AQ50">
        <v>17.690719999999999</v>
      </c>
      <c r="AR50" s="1">
        <v>3.191358E-3</v>
      </c>
      <c r="AS50">
        <v>3.6418400000000002</v>
      </c>
      <c r="AT50">
        <v>0.70543250000000002</v>
      </c>
      <c r="AU50">
        <v>18.355309999999999</v>
      </c>
      <c r="AV50" s="1">
        <v>2.5970250000000002E-3</v>
      </c>
      <c r="AW50">
        <v>2.9637419999999999</v>
      </c>
      <c r="AX50">
        <v>0.70542369999999999</v>
      </c>
      <c r="AY50">
        <v>18.813549999999999</v>
      </c>
      <c r="AZ50" s="1">
        <v>2.1129450000000002E-3</v>
      </c>
      <c r="BA50">
        <v>2.4114749999999998</v>
      </c>
      <c r="BB50">
        <v>0.70540460000000005</v>
      </c>
      <c r="BC50">
        <v>19.063829999999999</v>
      </c>
      <c r="BD50" s="1">
        <v>1.7184819999999999E-3</v>
      </c>
      <c r="BE50">
        <v>1.961398</v>
      </c>
      <c r="BF50">
        <v>0.70540190000000003</v>
      </c>
      <c r="BG50">
        <v>18.692740000000001</v>
      </c>
      <c r="BH50" s="1">
        <v>1.3990389999999999E-3</v>
      </c>
      <c r="BI50">
        <v>1.5968039999999999</v>
      </c>
      <c r="BJ50">
        <v>0.70540789999999998</v>
      </c>
      <c r="BK50">
        <v>17.99803</v>
      </c>
      <c r="BL50" s="1">
        <v>1.1399680000000001E-3</v>
      </c>
      <c r="BM50">
        <v>1.3010919999999999</v>
      </c>
      <c r="BN50">
        <v>0.70539209999999997</v>
      </c>
      <c r="BO50">
        <v>17.431170000000002</v>
      </c>
      <c r="BP50" s="1">
        <v>9.2989020000000002E-4</v>
      </c>
      <c r="BQ50">
        <v>1.0612509999999999</v>
      </c>
      <c r="BR50">
        <v>0.7053933</v>
      </c>
      <c r="BS50">
        <v>17.025010000000002</v>
      </c>
      <c r="BT50" s="1">
        <v>7.5931350000000002E-4</v>
      </c>
      <c r="BU50">
        <v>0.86657050000000002</v>
      </c>
      <c r="BV50">
        <v>0.70536220000000005</v>
      </c>
      <c r="BW50">
        <v>17.25384</v>
      </c>
      <c r="BX50" s="1">
        <v>6.2070729999999996E-4</v>
      </c>
      <c r="BY50">
        <v>0.70838029999999996</v>
      </c>
      <c r="BZ50">
        <v>0.70534439999999998</v>
      </c>
      <c r="CA50">
        <v>17.833559999999999</v>
      </c>
      <c r="CB50" s="1">
        <v>5.0698650000000002E-4</v>
      </c>
      <c r="CC50">
        <v>0.57874539999999997</v>
      </c>
      <c r="CD50">
        <v>0.7053043</v>
      </c>
      <c r="CE50">
        <v>18.272490000000001</v>
      </c>
      <c r="CF50" s="1">
        <v>4.1266799999999999E-4</v>
      </c>
      <c r="CG50">
        <v>0.47118929999999998</v>
      </c>
      <c r="CH50">
        <v>0.70526060000000002</v>
      </c>
      <c r="CI50">
        <v>18.669630000000002</v>
      </c>
      <c r="CJ50" s="1">
        <v>3.3521910000000002E-4</v>
      </c>
      <c r="CK50">
        <v>0.3828241</v>
      </c>
      <c r="CL50">
        <v>0.70523619999999998</v>
      </c>
      <c r="CM50">
        <v>18.486889999999999</v>
      </c>
      <c r="CN50" s="1">
        <v>2.7250339999999998E-4</v>
      </c>
      <c r="CO50">
        <v>0.31119010000000003</v>
      </c>
      <c r="CP50">
        <v>0.70520229999999995</v>
      </c>
      <c r="CQ50">
        <v>17.919060000000002</v>
      </c>
      <c r="CR50" s="1">
        <v>2.220066E-4</v>
      </c>
      <c r="CS50">
        <v>0.25351200000000002</v>
      </c>
      <c r="CT50">
        <v>0.70515380000000005</v>
      </c>
      <c r="CU50">
        <v>17.477499999999999</v>
      </c>
      <c r="CV50" s="1">
        <v>1.8134490000000001E-4</v>
      </c>
      <c r="CW50">
        <v>0.20706469999999999</v>
      </c>
      <c r="CX50">
        <v>0.70511049999999997</v>
      </c>
      <c r="CY50">
        <v>17.165199999999999</v>
      </c>
      <c r="CZ50" s="1">
        <v>1.4853030000000001E-4</v>
      </c>
      <c r="DA50">
        <v>0.1695866</v>
      </c>
      <c r="DB50">
        <v>0.70508859999999995</v>
      </c>
      <c r="DC50">
        <v>17.63879</v>
      </c>
      <c r="DD50" s="1">
        <v>1.216383E-4</v>
      </c>
      <c r="DE50">
        <v>0.138904</v>
      </c>
      <c r="DF50">
        <v>0.70506849999999999</v>
      </c>
      <c r="DG50">
        <v>18.335349999999998</v>
      </c>
      <c r="DH50" s="1">
        <v>9.9784910000000001E-5</v>
      </c>
      <c r="DI50">
        <v>0.1139207</v>
      </c>
      <c r="DJ50">
        <v>0.70505660000000003</v>
      </c>
      <c r="DK50">
        <v>19.011620000000001</v>
      </c>
      <c r="DL50" s="1">
        <v>8.2463860000000006E-5</v>
      </c>
      <c r="DM50" s="1">
        <v>9.4111609999999998E-2</v>
      </c>
      <c r="DN50">
        <v>0.70502889999999996</v>
      </c>
      <c r="DO50">
        <v>19.413910000000001</v>
      </c>
      <c r="DP50" s="1">
        <v>6.8585870000000001E-5</v>
      </c>
      <c r="DQ50" s="1">
        <v>7.8251490000000007E-2</v>
      </c>
      <c r="DR50">
        <v>0.70500689999999999</v>
      </c>
      <c r="DS50">
        <v>18.94905</v>
      </c>
      <c r="DT50" s="1">
        <v>5.7298040000000002E-5</v>
      </c>
      <c r="DU50" s="1">
        <v>6.5358680000000002E-2</v>
      </c>
      <c r="DV50">
        <v>0.70499009999999995</v>
      </c>
      <c r="DW50">
        <v>18.229040000000001</v>
      </c>
      <c r="DX50" s="1">
        <v>4.8076250000000002E-5</v>
      </c>
      <c r="DY50" s="1">
        <v>5.4830589999999998E-2</v>
      </c>
      <c r="DZ50">
        <v>0.70497759999999998</v>
      </c>
      <c r="EA50">
        <v>17.544360000000001</v>
      </c>
      <c r="EB50" s="1">
        <v>4.0503980000000002E-5</v>
      </c>
      <c r="EC50" s="1">
        <v>4.618572E-2</v>
      </c>
      <c r="ED50">
        <v>0.70494710000000005</v>
      </c>
      <c r="EE50">
        <v>17.098549999999999</v>
      </c>
      <c r="EF50" s="1">
        <v>3.4243440000000001E-5</v>
      </c>
      <c r="EG50" s="1">
        <v>3.9043429999999997E-2</v>
      </c>
      <c r="EH50">
        <v>0.70493850000000002</v>
      </c>
      <c r="EI50">
        <v>17.46913</v>
      </c>
      <c r="EJ50" s="1">
        <v>2.904669E-5</v>
      </c>
      <c r="EK50" s="1">
        <v>3.3111460000000002E-2</v>
      </c>
      <c r="EL50">
        <v>0.70494809999999997</v>
      </c>
      <c r="EM50">
        <v>18.22437</v>
      </c>
      <c r="EN50" s="1">
        <v>2.4793019999999999E-5</v>
      </c>
      <c r="EO50">
        <v>2.8247600000000001E-2</v>
      </c>
      <c r="EP50">
        <v>0.70493790000000001</v>
      </c>
      <c r="EQ50">
        <v>18.95871</v>
      </c>
      <c r="ER50" s="1">
        <v>2.1420349999999999E-5</v>
      </c>
      <c r="ES50" s="1">
        <v>2.438891E-2</v>
      </c>
      <c r="ET50">
        <v>0.70496170000000002</v>
      </c>
      <c r="EU50">
        <v>19.43121</v>
      </c>
      <c r="EV50" s="1">
        <v>1.8677010000000002E-5</v>
      </c>
      <c r="EW50" s="1">
        <v>2.1255949999999999E-2</v>
      </c>
      <c r="EX50">
        <v>0.70496440000000005</v>
      </c>
      <c r="EY50">
        <v>19.08145</v>
      </c>
      <c r="EZ50" s="1">
        <v>1.635681E-5</v>
      </c>
      <c r="FA50" s="1">
        <v>1.8612859999999998E-2</v>
      </c>
      <c r="FB50">
        <v>0.70496080000000005</v>
      </c>
      <c r="FC50">
        <v>18.32273</v>
      </c>
      <c r="FD50" s="1">
        <v>1.436099E-5</v>
      </c>
      <c r="FE50" s="1">
        <v>1.6339820000000001E-2</v>
      </c>
      <c r="FF50">
        <v>0.70498090000000002</v>
      </c>
      <c r="FG50">
        <v>17.616040000000002</v>
      </c>
      <c r="FH50" s="1">
        <v>1.2625440000000001E-5</v>
      </c>
      <c r="FI50" s="1">
        <v>1.4364490000000001E-2</v>
      </c>
      <c r="FJ50">
        <v>0.70497469999999995</v>
      </c>
      <c r="FK50">
        <v>17.1433</v>
      </c>
      <c r="FL50" s="1">
        <v>1.1116379999999999E-5</v>
      </c>
      <c r="FM50" s="1">
        <v>1.264732E-2</v>
      </c>
      <c r="FN50">
        <v>0.70497330000000002</v>
      </c>
      <c r="FO50">
        <v>17.514990000000001</v>
      </c>
      <c r="FP50" s="1">
        <v>9.7892159999999998E-6</v>
      </c>
      <c r="FQ50" s="1">
        <v>1.113743E-2</v>
      </c>
      <c r="FR50">
        <v>0.70497549999999998</v>
      </c>
      <c r="FS50">
        <v>18.127099999999999</v>
      </c>
      <c r="FT50" s="1">
        <v>8.6275600000000008E-6</v>
      </c>
      <c r="FU50" s="1">
        <v>9.8159289999999993E-3</v>
      </c>
      <c r="FV50">
        <v>0.70497399999999999</v>
      </c>
      <c r="FW50">
        <v>18.505199999999999</v>
      </c>
      <c r="FX50" s="1">
        <v>7.596298E-6</v>
      </c>
      <c r="FY50" s="1">
        <v>8.6435969999999994E-3</v>
      </c>
      <c r="FZ50">
        <v>0.70496990000000004</v>
      </c>
      <c r="GA50">
        <v>18.71848</v>
      </c>
      <c r="GB50" s="1">
        <v>6.6868860000000003E-6</v>
      </c>
      <c r="GC50" s="1">
        <v>7.6091190000000001E-3</v>
      </c>
      <c r="GD50">
        <v>0.70498159999999999</v>
      </c>
      <c r="GE50">
        <v>18.342559999999999</v>
      </c>
      <c r="GF50" s="1">
        <v>5.8878840000000004E-6</v>
      </c>
      <c r="GG50" s="1">
        <v>6.6999679999999997E-3</v>
      </c>
      <c r="GH50">
        <v>0.70496899999999996</v>
      </c>
      <c r="GI50">
        <v>17.997579999999999</v>
      </c>
      <c r="GJ50" s="1">
        <v>5.1862810000000003E-6</v>
      </c>
      <c r="GK50" s="1">
        <v>5.9018270000000001E-3</v>
      </c>
      <c r="GL50">
        <v>0.704959</v>
      </c>
      <c r="GM50">
        <v>17.76849</v>
      </c>
      <c r="GN50" s="1">
        <v>4.569645E-6</v>
      </c>
      <c r="GO50" s="1">
        <v>5.2002039999999999E-3</v>
      </c>
      <c r="GP50">
        <v>0.70496300000000001</v>
      </c>
      <c r="GQ50">
        <v>17.66621</v>
      </c>
      <c r="GR50" s="1">
        <v>4.0279610000000002E-6</v>
      </c>
      <c r="GS50" s="1">
        <v>4.5838809999999997E-3</v>
      </c>
      <c r="GT50">
        <v>0.7049533</v>
      </c>
      <c r="GU50">
        <v>17.649460000000001</v>
      </c>
      <c r="GV50" s="1">
        <v>3.5522130000000002E-6</v>
      </c>
      <c r="GW50" s="1">
        <v>4.0426569999999998E-3</v>
      </c>
      <c r="GX50">
        <v>0.70493589999999995</v>
      </c>
      <c r="GY50">
        <v>17.969670000000001</v>
      </c>
      <c r="GZ50" s="1">
        <v>3.1278739999999999E-6</v>
      </c>
      <c r="HA50" s="1">
        <v>3.560849E-3</v>
      </c>
      <c r="HB50">
        <v>0.70491760000000003</v>
      </c>
      <c r="HC50">
        <v>18.464870000000001</v>
      </c>
      <c r="HD50" s="1">
        <v>2.7405069999999998E-6</v>
      </c>
      <c r="HE50" s="1">
        <v>3.1208770000000002E-3</v>
      </c>
      <c r="HF50">
        <v>0.70490750000000002</v>
      </c>
      <c r="HG50">
        <v>18.93167</v>
      </c>
      <c r="HH50" s="1">
        <v>2.3933680000000002E-6</v>
      </c>
      <c r="HI50" s="1">
        <v>2.725987E-3</v>
      </c>
      <c r="HJ50">
        <v>0.70488740000000005</v>
      </c>
      <c r="HK50">
        <v>18.942769999999999</v>
      </c>
      <c r="HL50" s="1">
        <v>2.090087E-6</v>
      </c>
      <c r="HM50" s="1">
        <v>2.380783E-3</v>
      </c>
      <c r="HN50">
        <v>0.70487080000000002</v>
      </c>
      <c r="HO50">
        <v>18.445239999999998</v>
      </c>
      <c r="HP50" s="1">
        <v>1.8259609999999999E-6</v>
      </c>
      <c r="HQ50" s="1">
        <v>2.0799529999999998E-3</v>
      </c>
      <c r="HR50">
        <v>0.70484939999999996</v>
      </c>
      <c r="HS50">
        <v>17.874700000000001</v>
      </c>
      <c r="HT50" s="1">
        <v>1.5971759999999999E-6</v>
      </c>
      <c r="HU50" s="1">
        <v>1.8194019999999999E-3</v>
      </c>
      <c r="HV50">
        <v>0.70482959999999995</v>
      </c>
      <c r="HW50">
        <v>17.32723</v>
      </c>
      <c r="HX50" s="1">
        <v>1.39859E-6</v>
      </c>
      <c r="HY50" s="1">
        <v>1.5931719999999999E-3</v>
      </c>
      <c r="HZ50">
        <v>0.70481959999999999</v>
      </c>
      <c r="IA50">
        <v>17.515609999999999</v>
      </c>
      <c r="IB50" s="1">
        <v>1.226868E-6</v>
      </c>
      <c r="IC50" s="1">
        <v>1.3975109999999999E-3</v>
      </c>
      <c r="ID50">
        <v>0.70479179999999997</v>
      </c>
      <c r="IE50">
        <v>18.049379999999999</v>
      </c>
      <c r="IF50" s="1">
        <v>1.0778549999999999E-6</v>
      </c>
      <c r="IG50" s="1">
        <v>1.2277919999999999E-3</v>
      </c>
      <c r="IH50">
        <v>0.70476510000000003</v>
      </c>
      <c r="II50">
        <v>18.525590000000001</v>
      </c>
      <c r="IJ50" s="1">
        <v>9.4632559999999995E-7</v>
      </c>
      <c r="IK50" s="1">
        <v>1.078138E-3</v>
      </c>
      <c r="IL50">
        <v>0.70477100000000004</v>
      </c>
      <c r="IM50">
        <v>18.888089999999998</v>
      </c>
      <c r="IN50" s="1">
        <v>8.3106770000000001E-7</v>
      </c>
      <c r="IO50" s="1">
        <v>9.4682269999999996E-4</v>
      </c>
      <c r="IP50">
        <v>0.70472900000000005</v>
      </c>
      <c r="IQ50">
        <v>18.61768</v>
      </c>
      <c r="IR50" s="1">
        <v>7.3083730000000005E-7</v>
      </c>
      <c r="IS50" s="1">
        <v>8.3262970000000001E-4</v>
      </c>
      <c r="IT50">
        <v>0.70472219999999997</v>
      </c>
      <c r="IU50">
        <v>18.160520000000002</v>
      </c>
      <c r="IV50" s="1">
        <v>6.4388349999999996E-7</v>
      </c>
      <c r="IW50" s="1">
        <v>7.3353790000000002E-4</v>
      </c>
      <c r="IX50">
        <v>0.70468949999999997</v>
      </c>
      <c r="IY50">
        <v>17.782129999999999</v>
      </c>
      <c r="IZ50" s="1">
        <v>5.6819650000000003E-7</v>
      </c>
      <c r="JA50" s="1">
        <v>6.4729610000000004E-4</v>
      </c>
      <c r="JB50">
        <v>0.70468090000000005</v>
      </c>
      <c r="JC50">
        <v>17.52777</v>
      </c>
      <c r="JD50" s="1">
        <v>5.0246669999999997E-7</v>
      </c>
      <c r="JE50" s="1">
        <v>5.7242670000000003E-4</v>
      </c>
      <c r="JF50">
        <v>0.70465639999999996</v>
      </c>
      <c r="JG50">
        <v>18.012869999999999</v>
      </c>
      <c r="JH50" s="1">
        <v>4.4446079999999999E-7</v>
      </c>
      <c r="JI50" s="1">
        <v>5.0635809999999997E-4</v>
      </c>
      <c r="JJ50">
        <v>0.70465739999999999</v>
      </c>
      <c r="JK50">
        <v>18.634530000000002</v>
      </c>
      <c r="JL50" s="1">
        <v>3.9484190000000002E-7</v>
      </c>
      <c r="JM50" s="1">
        <v>4.4967949999999998E-4</v>
      </c>
      <c r="JN50">
        <v>0.70464490000000002</v>
      </c>
      <c r="JO50">
        <v>19.121220000000001</v>
      </c>
      <c r="JP50" s="1">
        <v>3.5326059999999998E-7</v>
      </c>
      <c r="JQ50" s="1">
        <v>4.0218319999999998E-4</v>
      </c>
      <c r="JR50">
        <v>0.70463310000000001</v>
      </c>
      <c r="JS50">
        <v>19.267769999999999</v>
      </c>
      <c r="JT50" s="1">
        <v>3.1784660000000001E-7</v>
      </c>
      <c r="JU50" s="1">
        <v>3.6178859999999997E-4</v>
      </c>
      <c r="JV50">
        <v>0.70462480000000005</v>
      </c>
      <c r="JW50">
        <v>18.889060000000001</v>
      </c>
      <c r="JX50" s="1">
        <v>2.867987E-7</v>
      </c>
      <c r="JY50" s="1">
        <v>3.2642039999999998E-4</v>
      </c>
      <c r="JZ50">
        <v>0.70462550000000002</v>
      </c>
      <c r="KA50">
        <v>18.284659999999999</v>
      </c>
      <c r="KB50" s="1">
        <v>2.5917379999999998E-7</v>
      </c>
      <c r="KC50" s="1">
        <v>2.9496569999999997E-4</v>
      </c>
      <c r="KD50">
        <v>0.70461130000000005</v>
      </c>
      <c r="KE50">
        <v>17.793489999999998</v>
      </c>
      <c r="KF50" s="1">
        <v>2.348404E-7</v>
      </c>
      <c r="KG50" s="1">
        <v>2.6724430000000003E-4</v>
      </c>
      <c r="KH50">
        <v>0.70460719999999999</v>
      </c>
      <c r="KI50">
        <v>17.514379999999999</v>
      </c>
      <c r="KJ50" s="1">
        <v>2.1312809999999999E-7</v>
      </c>
      <c r="KK50" s="1">
        <v>2.4252019999999999E-4</v>
      </c>
      <c r="KL50">
        <v>0.70458989999999999</v>
      </c>
      <c r="KM50">
        <v>17.956140000000001</v>
      </c>
      <c r="KN50" s="1">
        <v>1.9373360000000001E-7</v>
      </c>
      <c r="KO50" s="1">
        <v>2.2045849999999999E-4</v>
      </c>
      <c r="KP50">
        <v>0.70457789999999998</v>
      </c>
      <c r="KQ50">
        <v>18.57498</v>
      </c>
      <c r="KR50" s="1">
        <v>1.761003E-7</v>
      </c>
      <c r="KS50" s="1">
        <v>2.0039750000000001E-4</v>
      </c>
      <c r="KT50">
        <v>0.70457400000000003</v>
      </c>
      <c r="KU50">
        <v>19.16845</v>
      </c>
      <c r="KV50" s="1">
        <v>1.600683E-7</v>
      </c>
      <c r="KW50" s="1">
        <v>1.821712E-4</v>
      </c>
      <c r="KX50">
        <v>0.70454539999999999</v>
      </c>
      <c r="KY50">
        <v>19.54731</v>
      </c>
      <c r="KZ50" s="1">
        <v>1.453816E-7</v>
      </c>
      <c r="LA50" s="1">
        <v>1.654615E-4</v>
      </c>
      <c r="LB50">
        <v>0.70453900000000003</v>
      </c>
      <c r="LC50">
        <v>19.201260000000001</v>
      </c>
      <c r="LD50" s="1">
        <v>1.3221550000000001E-7</v>
      </c>
      <c r="LE50" s="1">
        <v>1.5047460000000001E-4</v>
      </c>
      <c r="LF50">
        <v>0.70453330000000003</v>
      </c>
      <c r="LG50">
        <v>18.571899999999999</v>
      </c>
      <c r="LH50" s="1">
        <v>1.20364E-7</v>
      </c>
      <c r="LI50" s="1">
        <v>1.3698040000000001E-4</v>
      </c>
      <c r="LJ50">
        <v>0.70451839999999999</v>
      </c>
      <c r="LK50">
        <v>17.983730000000001</v>
      </c>
      <c r="LL50" s="1">
        <v>1.097223E-7</v>
      </c>
      <c r="LM50" s="1">
        <v>1.2486609999999999E-4</v>
      </c>
      <c r="LN50">
        <v>0.70450880000000005</v>
      </c>
      <c r="LO50">
        <v>17.607890000000001</v>
      </c>
      <c r="LP50" s="1">
        <v>1.000652E-7</v>
      </c>
      <c r="LQ50" s="1">
        <v>1.138763E-4</v>
      </c>
      <c r="LR50">
        <v>0.70449569999999995</v>
      </c>
      <c r="LS50">
        <v>18.164380000000001</v>
      </c>
      <c r="LT50" s="1">
        <v>9.1378060000000005E-8</v>
      </c>
      <c r="LU50" s="1">
        <v>1.039875E-4</v>
      </c>
      <c r="LV50">
        <v>0.70447579999999999</v>
      </c>
      <c r="LW50">
        <v>18.91891</v>
      </c>
      <c r="LX50" s="1">
        <v>8.3652399999999995E-8</v>
      </c>
      <c r="LY50" s="1">
        <v>9.5166079999999995E-5</v>
      </c>
      <c r="LZ50">
        <v>0.70447380000000004</v>
      </c>
      <c r="MA50">
        <v>19.622689999999999</v>
      </c>
      <c r="MB50" s="1">
        <v>7.7272959999999994E-8</v>
      </c>
      <c r="MC50" s="1">
        <v>8.7870470000000003E-5</v>
      </c>
      <c r="MD50">
        <v>0.70448820000000001</v>
      </c>
      <c r="ME50">
        <v>20.068519999999999</v>
      </c>
      <c r="MF50" s="1">
        <v>7.1698100000000003E-8</v>
      </c>
      <c r="MG50" s="1">
        <v>8.1514750000000004E-5</v>
      </c>
      <c r="MH50">
        <v>0.70446260000000005</v>
      </c>
      <c r="MI50">
        <v>19.67154</v>
      </c>
      <c r="MJ50" s="1">
        <v>6.6573010000000006E-8</v>
      </c>
      <c r="MK50" s="1">
        <v>7.5694329999999993E-5</v>
      </c>
      <c r="ML50">
        <v>0.70446249999999999</v>
      </c>
      <c r="MM50">
        <v>19.011099999999999</v>
      </c>
      <c r="MN50" s="1">
        <v>6.1869980000000004E-8</v>
      </c>
      <c r="MO50" s="1">
        <v>7.0342119999999993E-5</v>
      </c>
      <c r="MP50">
        <v>0.704461</v>
      </c>
      <c r="MQ50">
        <v>18.363859999999999</v>
      </c>
      <c r="MR50" s="1">
        <v>5.7618699999999998E-8</v>
      </c>
      <c r="MS50" s="1">
        <v>6.5501809999999998E-5</v>
      </c>
      <c r="MT50">
        <v>0.70444720000000005</v>
      </c>
      <c r="MU50">
        <v>17.787410000000001</v>
      </c>
      <c r="MV50" s="1">
        <v>5.3728290000000003E-8</v>
      </c>
      <c r="MW50" s="1">
        <v>6.107392E-5</v>
      </c>
      <c r="MX50">
        <v>0.70444320000000005</v>
      </c>
      <c r="MY50">
        <v>17.673290000000001</v>
      </c>
      <c r="MZ50" s="1">
        <v>5.0120000000000001E-8</v>
      </c>
      <c r="NA50" s="1">
        <v>5.6974110000000001E-5</v>
      </c>
      <c r="NB50">
        <v>0.70444289999999998</v>
      </c>
      <c r="NC50">
        <v>17.966629999999999</v>
      </c>
      <c r="ND50" s="1">
        <v>4.6793799999999998E-8</v>
      </c>
      <c r="NE50" s="1">
        <v>5.3190830000000001E-5</v>
      </c>
      <c r="NF50">
        <v>0.70443359999999999</v>
      </c>
      <c r="NG50">
        <v>18.529990000000002</v>
      </c>
      <c r="NH50" s="1">
        <v>4.3636259999999998E-8</v>
      </c>
      <c r="NI50" s="1">
        <v>4.9611029999999999E-5</v>
      </c>
      <c r="NJ50">
        <v>0.7044125</v>
      </c>
      <c r="NK50">
        <v>18.734870000000001</v>
      </c>
      <c r="NL50" s="1">
        <v>4.0669340000000001E-8</v>
      </c>
      <c r="NM50" s="1">
        <v>4.6235600000000002E-5</v>
      </c>
      <c r="NN50">
        <v>0.70440259999999999</v>
      </c>
      <c r="NO50">
        <v>18.646139999999999</v>
      </c>
      <c r="NP50" s="1">
        <v>3.793653E-8</v>
      </c>
      <c r="NQ50" s="1">
        <v>4.3130609999999997E-5</v>
      </c>
      <c r="NR50">
        <v>0.70440789999999998</v>
      </c>
      <c r="NS50">
        <v>18.317409999999999</v>
      </c>
      <c r="NT50" s="1">
        <v>3.5413920000000003E-8</v>
      </c>
      <c r="NU50" s="1">
        <v>4.0260440000000001E-5</v>
      </c>
      <c r="NV50">
        <v>0.70439419999999997</v>
      </c>
      <c r="NW50">
        <v>17.844609999999999</v>
      </c>
      <c r="NX50" s="1">
        <v>3.3089639999999998E-8</v>
      </c>
      <c r="NY50" s="1">
        <v>3.7615859999999997E-5</v>
      </c>
      <c r="NZ50">
        <v>0.70438480000000003</v>
      </c>
      <c r="OA50">
        <v>17.587409999999998</v>
      </c>
      <c r="OB50" s="1">
        <v>3.0915870000000002E-8</v>
      </c>
      <c r="OC50" s="1">
        <v>3.5146559999999997E-5</v>
      </c>
      <c r="OD50">
        <v>0.70437640000000001</v>
      </c>
      <c r="OE50">
        <v>17.99972</v>
      </c>
      <c r="OF50" s="1">
        <v>2.8893370000000002E-8</v>
      </c>
      <c r="OG50" s="1">
        <v>3.2846570000000003E-5</v>
      </c>
      <c r="OH50">
        <v>0.70436920000000003</v>
      </c>
      <c r="OI50">
        <v>18.601050000000001</v>
      </c>
      <c r="OJ50" s="1">
        <v>2.703882E-8</v>
      </c>
      <c r="OK50" s="1">
        <v>3.0736520000000001E-5</v>
      </c>
    </row>
    <row r="51" spans="1:401" x14ac:dyDescent="0.35">
      <c r="A51">
        <v>54</v>
      </c>
      <c r="B51" t="s">
        <v>4</v>
      </c>
      <c r="C51" t="s">
        <v>24</v>
      </c>
      <c r="D51" t="s">
        <v>56</v>
      </c>
      <c r="E51">
        <v>912.23900000000003</v>
      </c>
      <c r="F51">
        <v>0.74390520000000004</v>
      </c>
      <c r="G51">
        <v>17.512</v>
      </c>
      <c r="H51">
        <v>1.2846249999999999</v>
      </c>
      <c r="I51">
        <v>819.34550000000002</v>
      </c>
      <c r="J51">
        <v>0.74385809999999997</v>
      </c>
      <c r="K51">
        <v>17.325620000000001</v>
      </c>
      <c r="L51">
        <v>95.253110000000007</v>
      </c>
      <c r="M51">
        <v>80219.179999999993</v>
      </c>
      <c r="N51">
        <v>0.74381850000000005</v>
      </c>
      <c r="O51">
        <v>17.233799999999999</v>
      </c>
      <c r="P51">
        <v>15.46194</v>
      </c>
      <c r="Q51">
        <v>14874.89</v>
      </c>
      <c r="R51">
        <v>0.74382119999999996</v>
      </c>
      <c r="S51">
        <v>17.173010000000001</v>
      </c>
      <c r="T51">
        <v>0.24450640000000001</v>
      </c>
      <c r="U51">
        <v>250.1199</v>
      </c>
      <c r="V51">
        <v>0.74382550000000003</v>
      </c>
      <c r="W51">
        <v>17.319479999999999</v>
      </c>
      <c r="X51" s="1">
        <v>1.045011E-2</v>
      </c>
      <c r="Y51">
        <v>9.2182320000000004</v>
      </c>
      <c r="Z51">
        <v>0.7438321</v>
      </c>
      <c r="AA51">
        <v>17.27421</v>
      </c>
      <c r="AB51" s="1">
        <v>7.5526780000000002E-3</v>
      </c>
      <c r="AC51">
        <v>6.4970939999999997</v>
      </c>
      <c r="AD51">
        <v>0.7438382</v>
      </c>
      <c r="AE51">
        <v>17.21931</v>
      </c>
      <c r="AF51" s="1">
        <v>6.1039620000000001E-3</v>
      </c>
      <c r="AG51">
        <v>5.2500830000000001</v>
      </c>
      <c r="AH51">
        <v>0.74385500000000004</v>
      </c>
      <c r="AI51">
        <v>17.217079999999999</v>
      </c>
      <c r="AJ51" s="1">
        <v>4.9457670000000002E-3</v>
      </c>
      <c r="AK51">
        <v>4.2537710000000004</v>
      </c>
      <c r="AL51">
        <v>0.74386790000000003</v>
      </c>
      <c r="AM51">
        <v>17.202760000000001</v>
      </c>
      <c r="AN51" s="1">
        <v>4.0163229999999996E-3</v>
      </c>
      <c r="AO51">
        <v>3.454307</v>
      </c>
      <c r="AP51">
        <v>0.74387230000000004</v>
      </c>
      <c r="AQ51">
        <v>17.701619999999998</v>
      </c>
      <c r="AR51" s="1">
        <v>3.2662770000000002E-3</v>
      </c>
      <c r="AS51">
        <v>2.8092410000000001</v>
      </c>
      <c r="AT51">
        <v>0.74386660000000004</v>
      </c>
      <c r="AU51">
        <v>18.373950000000001</v>
      </c>
      <c r="AV51" s="1">
        <v>2.657923E-3</v>
      </c>
      <c r="AW51">
        <v>2.286114</v>
      </c>
      <c r="AX51">
        <v>0.74387349999999997</v>
      </c>
      <c r="AY51">
        <v>18.832560000000001</v>
      </c>
      <c r="AZ51" s="1">
        <v>2.1626710000000001E-3</v>
      </c>
      <c r="BA51">
        <v>1.8602240000000001</v>
      </c>
      <c r="BB51">
        <v>0.7438688</v>
      </c>
      <c r="BC51">
        <v>19.109539999999999</v>
      </c>
      <c r="BD51" s="1">
        <v>1.758798E-3</v>
      </c>
      <c r="BE51">
        <v>1.5129509999999999</v>
      </c>
      <c r="BF51">
        <v>0.74386350000000001</v>
      </c>
      <c r="BG51">
        <v>18.759</v>
      </c>
      <c r="BH51" s="1">
        <v>1.4317469999999999E-3</v>
      </c>
      <c r="BI51">
        <v>1.2316339999999999</v>
      </c>
      <c r="BJ51">
        <v>0.74383779999999999</v>
      </c>
      <c r="BK51">
        <v>18.05499</v>
      </c>
      <c r="BL51" s="1">
        <v>1.1664970000000001E-3</v>
      </c>
      <c r="BM51">
        <v>1.0034780000000001</v>
      </c>
      <c r="BN51">
        <v>0.74382720000000002</v>
      </c>
      <c r="BO51">
        <v>17.483180000000001</v>
      </c>
      <c r="BP51" s="1">
        <v>9.5139390000000001E-4</v>
      </c>
      <c r="BQ51">
        <v>0.81840429999999997</v>
      </c>
      <c r="BR51">
        <v>0.74382269999999995</v>
      </c>
      <c r="BS51">
        <v>17.0563</v>
      </c>
      <c r="BT51" s="1">
        <v>7.767812E-4</v>
      </c>
      <c r="BU51">
        <v>0.66821870000000005</v>
      </c>
      <c r="BV51">
        <v>0.74378679999999997</v>
      </c>
      <c r="BW51">
        <v>17.26332</v>
      </c>
      <c r="BX51" s="1">
        <v>6.3490729999999998E-4</v>
      </c>
      <c r="BY51">
        <v>0.54617819999999995</v>
      </c>
      <c r="BZ51">
        <v>0.74375369999999996</v>
      </c>
      <c r="CA51">
        <v>17.842140000000001</v>
      </c>
      <c r="CB51" s="1">
        <v>5.1874519999999999E-4</v>
      </c>
      <c r="CC51">
        <v>0.44633400000000001</v>
      </c>
      <c r="CD51">
        <v>0.74369850000000004</v>
      </c>
      <c r="CE51">
        <v>18.285299999999999</v>
      </c>
      <c r="CF51" s="1">
        <v>4.2238749999999999E-4</v>
      </c>
      <c r="CG51">
        <v>0.3634867</v>
      </c>
      <c r="CH51">
        <v>0.74362720000000004</v>
      </c>
      <c r="CI51">
        <v>18.69304</v>
      </c>
      <c r="CJ51" s="1">
        <v>3.4315369999999998E-4</v>
      </c>
      <c r="CK51">
        <v>0.29535030000000001</v>
      </c>
      <c r="CL51">
        <v>0.74355830000000001</v>
      </c>
      <c r="CM51">
        <v>18.53884</v>
      </c>
      <c r="CN51" s="1">
        <v>2.7890210000000001E-4</v>
      </c>
      <c r="CO51">
        <v>0.24005679999999999</v>
      </c>
      <c r="CP51">
        <v>0.74348749999999997</v>
      </c>
      <c r="CQ51">
        <v>17.96782</v>
      </c>
      <c r="CR51" s="1">
        <v>2.2716530000000001E-4</v>
      </c>
      <c r="CS51">
        <v>0.19552939999999999</v>
      </c>
      <c r="CT51">
        <v>0.74340349999999999</v>
      </c>
      <c r="CU51">
        <v>17.52083</v>
      </c>
      <c r="CV51" s="1">
        <v>1.8549239999999999E-4</v>
      </c>
      <c r="CW51">
        <v>0.15966359999999999</v>
      </c>
      <c r="CX51">
        <v>0.74334120000000004</v>
      </c>
      <c r="CY51">
        <v>17.196809999999999</v>
      </c>
      <c r="CZ51" s="1">
        <v>1.5189089999999999E-4</v>
      </c>
      <c r="DA51">
        <v>0.1307412</v>
      </c>
      <c r="DB51">
        <v>0.74327960000000004</v>
      </c>
      <c r="DC51">
        <v>17.64639</v>
      </c>
      <c r="DD51" s="1">
        <v>1.244129E-4</v>
      </c>
      <c r="DE51">
        <v>0.1071032</v>
      </c>
      <c r="DF51">
        <v>0.74322060000000001</v>
      </c>
      <c r="DG51">
        <v>18.34581</v>
      </c>
      <c r="DH51" s="1">
        <v>1.019987E-4</v>
      </c>
      <c r="DI51" s="1">
        <v>8.7801370000000004E-2</v>
      </c>
      <c r="DJ51">
        <v>0.74315940000000003</v>
      </c>
      <c r="DK51">
        <v>19.02516</v>
      </c>
      <c r="DL51" s="1">
        <v>8.4226030000000005E-5</v>
      </c>
      <c r="DM51" s="1">
        <v>7.249063E-2</v>
      </c>
      <c r="DN51">
        <v>0.74311499999999997</v>
      </c>
      <c r="DO51">
        <v>19.455500000000001</v>
      </c>
      <c r="DP51" s="1">
        <v>7.0006799999999995E-5</v>
      </c>
      <c r="DQ51" s="1">
        <v>6.024409E-2</v>
      </c>
      <c r="DR51">
        <v>0.74306430000000001</v>
      </c>
      <c r="DS51">
        <v>19.01568</v>
      </c>
      <c r="DT51" s="1">
        <v>5.8457340000000003E-5</v>
      </c>
      <c r="DU51" s="1">
        <v>5.030018E-2</v>
      </c>
      <c r="DV51">
        <v>0.74301569999999995</v>
      </c>
      <c r="DW51">
        <v>18.292149999999999</v>
      </c>
      <c r="DX51" s="1">
        <v>4.9026200000000002E-5</v>
      </c>
      <c r="DY51" s="1">
        <v>4.218301E-2</v>
      </c>
      <c r="DZ51">
        <v>0.74295820000000001</v>
      </c>
      <c r="EA51">
        <v>17.605799999999999</v>
      </c>
      <c r="EB51" s="1">
        <v>4.1283820000000001E-5</v>
      </c>
      <c r="EC51" s="1">
        <v>3.5519189999999999E-2</v>
      </c>
      <c r="ED51">
        <v>0.74290219999999996</v>
      </c>
      <c r="EE51">
        <v>17.131830000000001</v>
      </c>
      <c r="EF51" s="1">
        <v>3.4892660000000003E-5</v>
      </c>
      <c r="EG51" s="1">
        <v>3.0019939999999998E-2</v>
      </c>
      <c r="EH51">
        <v>0.74286739999999996</v>
      </c>
      <c r="EI51">
        <v>17.472390000000001</v>
      </c>
      <c r="EJ51" s="1">
        <v>2.9583059999999999E-5</v>
      </c>
      <c r="EK51" s="1">
        <v>2.5449759999999998E-2</v>
      </c>
      <c r="EL51">
        <v>0.74285159999999995</v>
      </c>
      <c r="EM51">
        <v>18.230830000000001</v>
      </c>
      <c r="EN51" s="1">
        <v>2.5224399999999999E-5</v>
      </c>
      <c r="EO51">
        <v>2.1694600000000001E-2</v>
      </c>
      <c r="EP51">
        <v>0.74284450000000002</v>
      </c>
      <c r="EQ51">
        <v>18.970389999999998</v>
      </c>
      <c r="ER51" s="1">
        <v>2.1765020000000001E-5</v>
      </c>
      <c r="ES51">
        <v>1.8711999999999999E-2</v>
      </c>
      <c r="ET51">
        <v>0.74284819999999996</v>
      </c>
      <c r="EU51">
        <v>19.467020000000002</v>
      </c>
      <c r="EV51" s="1">
        <v>1.896114E-5</v>
      </c>
      <c r="EW51" s="1">
        <v>1.6297349999999999E-2</v>
      </c>
      <c r="EX51">
        <v>0.74285619999999997</v>
      </c>
      <c r="EY51">
        <v>19.14687</v>
      </c>
      <c r="EZ51" s="1">
        <v>1.6600559999999999E-5</v>
      </c>
      <c r="FA51">
        <v>1.42674E-2</v>
      </c>
      <c r="FB51">
        <v>0.74285380000000001</v>
      </c>
      <c r="FC51">
        <v>18.387899999999998</v>
      </c>
      <c r="FD51" s="1">
        <v>1.457061E-5</v>
      </c>
      <c r="FE51" s="1">
        <v>1.252197E-2</v>
      </c>
      <c r="FF51">
        <v>0.74285849999999998</v>
      </c>
      <c r="FG51">
        <v>17.678360000000001</v>
      </c>
      <c r="FH51" s="1">
        <v>1.2809079999999999E-5</v>
      </c>
      <c r="FI51" s="1">
        <v>1.1007879999999999E-2</v>
      </c>
      <c r="FJ51">
        <v>0.74286229999999998</v>
      </c>
      <c r="FK51">
        <v>17.181270000000001</v>
      </c>
      <c r="FL51" s="1">
        <v>1.1276179999999999E-5</v>
      </c>
      <c r="FM51" s="1">
        <v>9.6905459999999995E-3</v>
      </c>
      <c r="FN51">
        <v>0.74286799999999997</v>
      </c>
      <c r="FO51">
        <v>17.518840000000001</v>
      </c>
      <c r="FP51" s="1">
        <v>9.9294099999999992E-6</v>
      </c>
      <c r="FQ51" s="1">
        <v>8.5333389999999992E-3</v>
      </c>
      <c r="FR51">
        <v>0.74287000000000003</v>
      </c>
      <c r="FS51">
        <v>18.134920000000001</v>
      </c>
      <c r="FT51" s="1">
        <v>8.7510779999999998E-6</v>
      </c>
      <c r="FU51" s="1">
        <v>7.5207889999999999E-3</v>
      </c>
      <c r="FV51">
        <v>0.74286370000000002</v>
      </c>
      <c r="FW51">
        <v>18.513539999999999</v>
      </c>
      <c r="FX51" s="1">
        <v>7.7057970000000001E-6</v>
      </c>
      <c r="FY51" s="1">
        <v>6.6231069999999996E-3</v>
      </c>
      <c r="FZ51">
        <v>0.74285849999999998</v>
      </c>
      <c r="GA51">
        <v>18.752780000000001</v>
      </c>
      <c r="GB51" s="1">
        <v>6.7832959999999998E-6</v>
      </c>
      <c r="GC51" s="1">
        <v>5.8304289999999998E-3</v>
      </c>
      <c r="GD51">
        <v>0.74285579999999996</v>
      </c>
      <c r="GE51">
        <v>18.394449999999999</v>
      </c>
      <c r="GF51" s="1">
        <v>5.9724489999999996E-6</v>
      </c>
      <c r="GG51" s="1">
        <v>5.1336430000000002E-3</v>
      </c>
      <c r="GH51">
        <v>0.74286260000000004</v>
      </c>
      <c r="GI51">
        <v>18.04044</v>
      </c>
      <c r="GJ51" s="1">
        <v>5.2606379999999999E-6</v>
      </c>
      <c r="GK51" s="1">
        <v>4.5219759999999996E-3</v>
      </c>
      <c r="GL51">
        <v>0.74286079999999999</v>
      </c>
      <c r="GM51">
        <v>17.808160000000001</v>
      </c>
      <c r="GN51" s="1">
        <v>4.6350240000000003E-6</v>
      </c>
      <c r="GO51" s="1">
        <v>3.9842669999999997E-3</v>
      </c>
      <c r="GP51">
        <v>0.74285310000000004</v>
      </c>
      <c r="GQ51">
        <v>17.688639999999999</v>
      </c>
      <c r="GR51" s="1">
        <v>4.0853149999999999E-6</v>
      </c>
      <c r="GS51" s="1">
        <v>3.5118770000000001E-3</v>
      </c>
      <c r="GT51">
        <v>0.74283790000000005</v>
      </c>
      <c r="GU51">
        <v>17.666180000000001</v>
      </c>
      <c r="GV51" s="1">
        <v>3.602667E-6</v>
      </c>
      <c r="GW51" s="1">
        <v>3.09714E-3</v>
      </c>
      <c r="GX51">
        <v>0.74281680000000005</v>
      </c>
      <c r="GY51">
        <v>17.986329999999999</v>
      </c>
      <c r="GZ51" s="1">
        <v>3.1736169999999998E-6</v>
      </c>
      <c r="HA51" s="1">
        <v>2.728851E-3</v>
      </c>
      <c r="HB51">
        <v>0.74279139999999999</v>
      </c>
      <c r="HC51">
        <v>18.488679999999999</v>
      </c>
      <c r="HD51" s="1">
        <v>2.7820799999999999E-6</v>
      </c>
      <c r="HE51" s="1">
        <v>2.392702E-3</v>
      </c>
      <c r="HF51">
        <v>0.7427667</v>
      </c>
      <c r="HG51">
        <v>18.954280000000001</v>
      </c>
      <c r="HH51" s="1">
        <v>2.4301050000000002E-6</v>
      </c>
      <c r="HI51" s="1">
        <v>2.0902920000000001E-3</v>
      </c>
      <c r="HJ51">
        <v>0.74271509999999996</v>
      </c>
      <c r="HK51">
        <v>18.983429999999998</v>
      </c>
      <c r="HL51" s="1">
        <v>2.1221439999999999E-6</v>
      </c>
      <c r="HM51" s="1">
        <v>1.8255820000000001E-3</v>
      </c>
      <c r="HN51">
        <v>0.74268330000000005</v>
      </c>
      <c r="HO51">
        <v>18.495039999999999</v>
      </c>
      <c r="HP51" s="1">
        <v>1.8537820000000001E-6</v>
      </c>
      <c r="HQ51" s="1">
        <v>1.5948030000000001E-3</v>
      </c>
      <c r="HR51">
        <v>0.74265420000000004</v>
      </c>
      <c r="HS51">
        <v>17.932790000000001</v>
      </c>
      <c r="HT51" s="1">
        <v>1.621322E-6</v>
      </c>
      <c r="HU51">
        <v>1.3948999999999999E-3</v>
      </c>
      <c r="HV51">
        <v>0.74262209999999995</v>
      </c>
      <c r="HW51">
        <v>17.372060000000001</v>
      </c>
      <c r="HX51" s="1">
        <v>1.4194900000000001E-6</v>
      </c>
      <c r="HY51" s="1">
        <v>1.221303E-3</v>
      </c>
      <c r="HZ51">
        <v>0.74258800000000003</v>
      </c>
      <c r="IA51">
        <v>17.521409999999999</v>
      </c>
      <c r="IB51" s="1">
        <v>1.244981E-6</v>
      </c>
      <c r="IC51" s="1">
        <v>1.0711690000000001E-3</v>
      </c>
      <c r="ID51">
        <v>0.74254330000000002</v>
      </c>
      <c r="IE51">
        <v>18.05772</v>
      </c>
      <c r="IF51" s="1">
        <v>1.0936260000000001E-6</v>
      </c>
      <c r="IG51" s="1">
        <v>9.4098840000000005E-4</v>
      </c>
      <c r="IH51">
        <v>0.74249270000000001</v>
      </c>
      <c r="II51">
        <v>18.537739999999999</v>
      </c>
      <c r="IJ51" s="1">
        <v>9.6029859999999994E-7</v>
      </c>
      <c r="IK51" s="1">
        <v>8.2637979999999997E-4</v>
      </c>
      <c r="IL51">
        <v>0.74246380000000001</v>
      </c>
      <c r="IM51">
        <v>18.911460000000002</v>
      </c>
      <c r="IN51" s="1">
        <v>8.4321640000000002E-7</v>
      </c>
      <c r="IO51" s="1">
        <v>7.2566510000000005E-4</v>
      </c>
      <c r="IP51">
        <v>0.74241429999999997</v>
      </c>
      <c r="IQ51">
        <v>18.669049999999999</v>
      </c>
      <c r="IR51" s="1">
        <v>7.4139399999999995E-7</v>
      </c>
      <c r="IS51" s="1">
        <v>6.380639E-4</v>
      </c>
      <c r="IT51">
        <v>0.74238709999999997</v>
      </c>
      <c r="IU51">
        <v>18.208580000000001</v>
      </c>
      <c r="IV51" s="1">
        <v>6.5308549999999996E-7</v>
      </c>
      <c r="IW51" s="1">
        <v>5.620671E-4</v>
      </c>
      <c r="IX51">
        <v>0.74233039999999995</v>
      </c>
      <c r="IY51">
        <v>17.827590000000001</v>
      </c>
      <c r="IZ51" s="1">
        <v>5.7615819999999997E-7</v>
      </c>
      <c r="JA51" s="1">
        <v>4.9588099999999999E-4</v>
      </c>
      <c r="JB51">
        <v>0.7422974</v>
      </c>
      <c r="JC51">
        <v>17.554780000000001</v>
      </c>
      <c r="JD51" s="1">
        <v>5.094398E-7</v>
      </c>
      <c r="JE51" s="1">
        <v>4.3848459999999999E-4</v>
      </c>
      <c r="JF51">
        <v>0.74224809999999997</v>
      </c>
      <c r="JG51">
        <v>18.024529999999999</v>
      </c>
      <c r="JH51" s="1">
        <v>4.5059550000000001E-7</v>
      </c>
      <c r="JI51" s="1">
        <v>3.8786080000000002E-4</v>
      </c>
      <c r="JJ51">
        <v>0.74221769999999998</v>
      </c>
      <c r="JK51">
        <v>18.652450000000002</v>
      </c>
      <c r="JL51" s="1">
        <v>4.0000630000000002E-7</v>
      </c>
      <c r="JM51" s="1">
        <v>3.4426260000000001E-4</v>
      </c>
      <c r="JN51">
        <v>0.74219210000000002</v>
      </c>
      <c r="JO51">
        <v>19.136700000000001</v>
      </c>
      <c r="JP51" s="1">
        <v>3.575855E-7</v>
      </c>
      <c r="JQ51" s="1">
        <v>3.077043E-4</v>
      </c>
      <c r="JR51">
        <v>0.74216850000000001</v>
      </c>
      <c r="JS51">
        <v>19.31108</v>
      </c>
      <c r="JT51" s="1">
        <v>3.215915E-7</v>
      </c>
      <c r="JU51" s="1">
        <v>2.7669899999999999E-4</v>
      </c>
      <c r="JV51">
        <v>0.74214460000000004</v>
      </c>
      <c r="JW51">
        <v>18.95401</v>
      </c>
      <c r="JX51" s="1">
        <v>2.9009140000000002E-7</v>
      </c>
      <c r="JY51" s="1">
        <v>2.4959119999999998E-4</v>
      </c>
      <c r="JZ51">
        <v>0.7421181</v>
      </c>
      <c r="KA51">
        <v>18.34198</v>
      </c>
      <c r="KB51" s="1">
        <v>2.6211569999999999E-7</v>
      </c>
      <c r="KC51" s="1">
        <v>2.2552140000000001E-4</v>
      </c>
      <c r="KD51">
        <v>0.74209130000000001</v>
      </c>
      <c r="KE51">
        <v>17.84243</v>
      </c>
      <c r="KF51" s="1">
        <v>2.374328E-7</v>
      </c>
      <c r="KG51" s="1">
        <v>2.0427689999999999E-4</v>
      </c>
      <c r="KH51">
        <v>0.74207599999999996</v>
      </c>
      <c r="KI51">
        <v>17.54251</v>
      </c>
      <c r="KJ51" s="1">
        <v>2.1543409999999999E-7</v>
      </c>
      <c r="KK51" s="1">
        <v>1.853499E-4</v>
      </c>
      <c r="KL51">
        <v>0.74204320000000001</v>
      </c>
      <c r="KM51">
        <v>17.965440000000001</v>
      </c>
      <c r="KN51" s="1">
        <v>1.958144E-7</v>
      </c>
      <c r="KO51" s="1">
        <v>1.684771E-4</v>
      </c>
      <c r="KP51">
        <v>0.74202959999999996</v>
      </c>
      <c r="KQ51">
        <v>18.590250000000001</v>
      </c>
      <c r="KR51" s="1">
        <v>1.779954E-7</v>
      </c>
      <c r="KS51" s="1">
        <v>1.5315009999999999E-4</v>
      </c>
      <c r="KT51">
        <v>0.74201260000000002</v>
      </c>
      <c r="KU51">
        <v>19.185009999999998</v>
      </c>
      <c r="KV51" s="1">
        <v>1.6180529999999999E-7</v>
      </c>
      <c r="KW51" s="1">
        <v>1.392311E-4</v>
      </c>
      <c r="KX51">
        <v>0.74197060000000004</v>
      </c>
      <c r="KY51">
        <v>19.58671</v>
      </c>
      <c r="KZ51" s="1">
        <v>1.4695190000000001E-7</v>
      </c>
      <c r="LA51" s="1">
        <v>1.264564E-4</v>
      </c>
      <c r="LB51">
        <v>0.74194959999999999</v>
      </c>
      <c r="LC51">
        <v>19.26651</v>
      </c>
      <c r="LD51" s="1">
        <v>1.336305E-7</v>
      </c>
      <c r="LE51" s="1">
        <v>1.149943E-4</v>
      </c>
      <c r="LF51">
        <v>0.74192139999999995</v>
      </c>
      <c r="LG51">
        <v>18.633299999999998</v>
      </c>
      <c r="LH51" s="1">
        <v>1.216332E-7</v>
      </c>
      <c r="LI51" s="1">
        <v>1.046702E-4</v>
      </c>
      <c r="LJ51">
        <v>0.74188419999999999</v>
      </c>
      <c r="LK51">
        <v>18.04224</v>
      </c>
      <c r="LL51" s="1">
        <v>1.1086350000000001E-7</v>
      </c>
      <c r="LM51" s="1">
        <v>9.5402989999999994E-5</v>
      </c>
      <c r="LN51">
        <v>0.7418574</v>
      </c>
      <c r="LO51">
        <v>17.642099999999999</v>
      </c>
      <c r="LP51" s="1">
        <v>1.0110160000000001E-7</v>
      </c>
      <c r="LQ51" s="1">
        <v>8.7004460000000001E-5</v>
      </c>
      <c r="LR51">
        <v>0.74183889999999997</v>
      </c>
      <c r="LS51">
        <v>18.177379999999999</v>
      </c>
      <c r="LT51" s="1">
        <v>9.2312140000000005E-8</v>
      </c>
      <c r="LU51" s="1">
        <v>7.9441230000000003E-5</v>
      </c>
      <c r="LV51">
        <v>0.74180760000000001</v>
      </c>
      <c r="LW51">
        <v>18.934470000000001</v>
      </c>
      <c r="LX51" s="1">
        <v>8.445318E-8</v>
      </c>
      <c r="LY51" s="1">
        <v>7.2667590000000001E-5</v>
      </c>
      <c r="LZ51">
        <v>0.74179609999999996</v>
      </c>
      <c r="MA51">
        <v>19.638349999999999</v>
      </c>
      <c r="MB51" s="1">
        <v>7.7944530000000003E-8</v>
      </c>
      <c r="MC51" s="1">
        <v>6.7050459999999995E-5</v>
      </c>
      <c r="MD51">
        <v>0.74177219999999999</v>
      </c>
      <c r="ME51">
        <v>20.11703</v>
      </c>
      <c r="MF51" s="1">
        <v>7.2292269999999996E-8</v>
      </c>
      <c r="MG51" s="1">
        <v>6.2181950000000005E-5</v>
      </c>
      <c r="MH51">
        <v>0.74175290000000005</v>
      </c>
      <c r="MI51">
        <v>19.751470000000001</v>
      </c>
      <c r="MJ51" s="1">
        <v>6.7127369999999995E-8</v>
      </c>
      <c r="MK51" s="1">
        <v>5.774369E-5</v>
      </c>
      <c r="ML51">
        <v>0.74174050000000002</v>
      </c>
      <c r="MM51">
        <v>19.081099999999999</v>
      </c>
      <c r="MN51" s="1">
        <v>6.2377920000000005E-8</v>
      </c>
      <c r="MO51" s="1">
        <v>5.3656070000000001E-5</v>
      </c>
      <c r="MP51">
        <v>0.74173370000000005</v>
      </c>
      <c r="MQ51">
        <v>18.432500000000001</v>
      </c>
      <c r="MR51" s="1">
        <v>5.8079329999999999E-8</v>
      </c>
      <c r="MS51" s="1">
        <v>4.99556E-5</v>
      </c>
      <c r="MT51">
        <v>0.74172079999999996</v>
      </c>
      <c r="MU51">
        <v>17.836659999999998</v>
      </c>
      <c r="MV51" s="1">
        <v>5.4147129999999997E-8</v>
      </c>
      <c r="MW51" s="1">
        <v>4.6571559999999997E-5</v>
      </c>
      <c r="MX51">
        <v>0.74169700000000005</v>
      </c>
      <c r="MY51">
        <v>17.69323</v>
      </c>
      <c r="MZ51" s="1">
        <v>5.051029E-8</v>
      </c>
      <c r="NA51" s="1">
        <v>4.3445190000000001E-5</v>
      </c>
      <c r="NB51">
        <v>0.74168940000000005</v>
      </c>
      <c r="NC51">
        <v>17.980989999999998</v>
      </c>
      <c r="ND51" s="1">
        <v>4.7155009999999998E-8</v>
      </c>
      <c r="NE51" s="1">
        <v>4.0558120000000002E-5</v>
      </c>
      <c r="NF51">
        <v>0.74166849999999995</v>
      </c>
      <c r="NG51">
        <v>18.549530000000001</v>
      </c>
      <c r="NH51" s="1">
        <v>4.3984769999999999E-8</v>
      </c>
      <c r="NI51" s="1">
        <v>3.7836480000000001E-5</v>
      </c>
      <c r="NJ51">
        <v>0.74165630000000005</v>
      </c>
      <c r="NK51">
        <v>18.758620000000001</v>
      </c>
      <c r="NL51" s="1">
        <v>4.0988370000000002E-8</v>
      </c>
      <c r="NM51" s="1">
        <v>3.5258759999999999E-5</v>
      </c>
      <c r="NN51">
        <v>0.74163140000000005</v>
      </c>
      <c r="NO51">
        <v>18.675599999999999</v>
      </c>
      <c r="NP51" s="1">
        <v>3.8235519999999998E-8</v>
      </c>
      <c r="NQ51" s="1">
        <v>3.289176E-5</v>
      </c>
      <c r="NR51">
        <v>0.74161359999999998</v>
      </c>
      <c r="NS51">
        <v>18.36975</v>
      </c>
      <c r="NT51" s="1">
        <v>3.5687199999999998E-8</v>
      </c>
      <c r="NU51" s="1">
        <v>3.0699359999999997E-5</v>
      </c>
      <c r="NV51">
        <v>0.74160239999999999</v>
      </c>
      <c r="NW51">
        <v>17.891909999999999</v>
      </c>
      <c r="NX51" s="1">
        <v>3.3341859999999997E-8</v>
      </c>
      <c r="NY51" s="1">
        <v>2.8680849999999998E-5</v>
      </c>
      <c r="NZ51">
        <v>0.74158279999999999</v>
      </c>
      <c r="OA51">
        <v>17.609719999999999</v>
      </c>
      <c r="OB51" s="1">
        <v>3.1153190000000002E-8</v>
      </c>
      <c r="OC51" s="1">
        <v>2.6799030000000001E-5</v>
      </c>
      <c r="OD51">
        <v>0.74156840000000002</v>
      </c>
      <c r="OE51">
        <v>18.00966</v>
      </c>
      <c r="OF51" s="1">
        <v>2.9111870000000001E-8</v>
      </c>
      <c r="OG51" s="1">
        <v>2.5043209999999998E-5</v>
      </c>
      <c r="OH51">
        <v>0.74155040000000005</v>
      </c>
      <c r="OI51">
        <v>18.618130000000001</v>
      </c>
      <c r="OJ51" s="1">
        <v>2.723978E-8</v>
      </c>
      <c r="OK51" s="1">
        <v>2.3432059999999999E-5</v>
      </c>
    </row>
    <row r="52" spans="1:401" x14ac:dyDescent="0.35">
      <c r="A52">
        <v>55</v>
      </c>
      <c r="B52" t="s">
        <v>4</v>
      </c>
      <c r="C52" t="s">
        <v>24</v>
      </c>
      <c r="D52" t="s">
        <v>57</v>
      </c>
      <c r="E52">
        <v>924.20839999999998</v>
      </c>
      <c r="F52">
        <v>1.171589</v>
      </c>
      <c r="G52">
        <v>17.545929999999998</v>
      </c>
      <c r="H52">
        <v>0.59657260000000001</v>
      </c>
      <c r="I52">
        <v>283.32369999999997</v>
      </c>
      <c r="J52">
        <v>1.171546</v>
      </c>
      <c r="K52">
        <v>17.350930000000002</v>
      </c>
      <c r="L52">
        <v>92.123580000000004</v>
      </c>
      <c r="M52">
        <v>61146.86</v>
      </c>
      <c r="N52">
        <v>1.17153</v>
      </c>
      <c r="O52">
        <v>17.25169</v>
      </c>
      <c r="P52">
        <v>19.90334</v>
      </c>
      <c r="Q52">
        <v>15089.33</v>
      </c>
      <c r="R52">
        <v>1.171548</v>
      </c>
      <c r="S52">
        <v>17.186019999999999</v>
      </c>
      <c r="T52">
        <v>0.36106450000000001</v>
      </c>
      <c r="U52">
        <v>291.2835</v>
      </c>
      <c r="V52">
        <v>1.1715819999999999</v>
      </c>
      <c r="W52">
        <v>17.334309999999999</v>
      </c>
      <c r="X52" s="1">
        <v>1.1289739999999999E-2</v>
      </c>
      <c r="Y52">
        <v>8.0139359999999993</v>
      </c>
      <c r="Z52">
        <v>1.171592</v>
      </c>
      <c r="AA52">
        <v>17.28979</v>
      </c>
      <c r="AB52" s="1">
        <v>7.6766830000000001E-3</v>
      </c>
      <c r="AC52">
        <v>5.2626499999999998</v>
      </c>
      <c r="AD52">
        <v>1.1716</v>
      </c>
      <c r="AE52">
        <v>17.229389999999999</v>
      </c>
      <c r="AF52" s="1">
        <v>6.2014399999999999E-3</v>
      </c>
      <c r="AG52">
        <v>4.2504749999999998</v>
      </c>
      <c r="AH52">
        <v>1.1716299999999999</v>
      </c>
      <c r="AI52">
        <v>17.232990000000001</v>
      </c>
      <c r="AJ52" s="1">
        <v>5.0240170000000004E-3</v>
      </c>
      <c r="AK52">
        <v>3.4433539999999998</v>
      </c>
      <c r="AL52">
        <v>1.1716390000000001</v>
      </c>
      <c r="AM52">
        <v>17.21416</v>
      </c>
      <c r="AN52" s="1">
        <v>4.0791689999999997E-3</v>
      </c>
      <c r="AO52">
        <v>2.7957269999999999</v>
      </c>
      <c r="AP52">
        <v>1.171618</v>
      </c>
      <c r="AQ52">
        <v>17.709119999999999</v>
      </c>
      <c r="AR52" s="1">
        <v>3.3171429999999998E-3</v>
      </c>
      <c r="AS52">
        <v>2.2734800000000002</v>
      </c>
      <c r="AT52">
        <v>1.1716359999999999</v>
      </c>
      <c r="AU52">
        <v>18.387039999999999</v>
      </c>
      <c r="AV52" s="1">
        <v>2.699271E-3</v>
      </c>
      <c r="AW52">
        <v>1.8500799999999999</v>
      </c>
      <c r="AX52">
        <v>1.171629</v>
      </c>
      <c r="AY52">
        <v>18.847560000000001</v>
      </c>
      <c r="AZ52" s="1">
        <v>2.196422E-3</v>
      </c>
      <c r="BA52">
        <v>1.505503</v>
      </c>
      <c r="BB52">
        <v>1.171602</v>
      </c>
      <c r="BC52">
        <v>19.145009999999999</v>
      </c>
      <c r="BD52" s="1">
        <v>1.786181E-3</v>
      </c>
      <c r="BE52">
        <v>1.2244219999999999</v>
      </c>
      <c r="BF52">
        <v>1.1716150000000001</v>
      </c>
      <c r="BG52">
        <v>18.813459999999999</v>
      </c>
      <c r="BH52" s="1">
        <v>1.4539539999999999E-3</v>
      </c>
      <c r="BI52">
        <v>0.99668840000000003</v>
      </c>
      <c r="BJ52">
        <v>1.1715990000000001</v>
      </c>
      <c r="BK52">
        <v>18.104179999999999</v>
      </c>
      <c r="BL52" s="1">
        <v>1.1845060000000001E-3</v>
      </c>
      <c r="BM52">
        <v>0.81199129999999997</v>
      </c>
      <c r="BN52">
        <v>1.171589</v>
      </c>
      <c r="BO52">
        <v>17.527940000000001</v>
      </c>
      <c r="BP52" s="1">
        <v>9.6599230000000004E-4</v>
      </c>
      <c r="BQ52">
        <v>0.66217179999999998</v>
      </c>
      <c r="BR52">
        <v>1.171567</v>
      </c>
      <c r="BS52">
        <v>17.084769999999999</v>
      </c>
      <c r="BT52" s="1">
        <v>7.8864129999999997E-4</v>
      </c>
      <c r="BU52">
        <v>0.54061689999999996</v>
      </c>
      <c r="BV52">
        <v>1.171549</v>
      </c>
      <c r="BW52">
        <v>17.270289999999999</v>
      </c>
      <c r="BX52" s="1">
        <v>6.4454729999999997E-4</v>
      </c>
      <c r="BY52">
        <v>0.44184089999999998</v>
      </c>
      <c r="BZ52">
        <v>1.1714869999999999</v>
      </c>
      <c r="CA52">
        <v>17.84656</v>
      </c>
      <c r="CB52" s="1">
        <v>5.2671149999999997E-4</v>
      </c>
      <c r="CC52">
        <v>0.3611299</v>
      </c>
      <c r="CD52">
        <v>1.1714279999999999</v>
      </c>
      <c r="CE52">
        <v>18.296150000000001</v>
      </c>
      <c r="CF52" s="1">
        <v>4.289772E-4</v>
      </c>
      <c r="CG52">
        <v>0.29416900000000001</v>
      </c>
      <c r="CH52">
        <v>1.17137</v>
      </c>
      <c r="CI52">
        <v>18.709489999999999</v>
      </c>
      <c r="CJ52" s="1">
        <v>3.4854299999999999E-4</v>
      </c>
      <c r="CK52">
        <v>0.23904909999999999</v>
      </c>
      <c r="CL52">
        <v>1.1712929999999999</v>
      </c>
      <c r="CM52">
        <v>18.581630000000001</v>
      </c>
      <c r="CN52" s="1">
        <v>2.832507E-4</v>
      </c>
      <c r="CO52">
        <v>0.1942758</v>
      </c>
      <c r="CP52">
        <v>1.171217</v>
      </c>
      <c r="CQ52">
        <v>18.010110000000001</v>
      </c>
      <c r="CR52" s="1">
        <v>2.306691E-4</v>
      </c>
      <c r="CS52">
        <v>0.15821370000000001</v>
      </c>
      <c r="CT52">
        <v>1.17113</v>
      </c>
      <c r="CU52">
        <v>17.557269999999999</v>
      </c>
      <c r="CV52" s="1">
        <v>1.8831030000000001E-4</v>
      </c>
      <c r="CW52">
        <v>0.12916159999999999</v>
      </c>
      <c r="CX52">
        <v>1.1710659999999999</v>
      </c>
      <c r="CY52">
        <v>17.225650000000002</v>
      </c>
      <c r="CZ52" s="1">
        <v>1.5417259999999999E-4</v>
      </c>
      <c r="DA52">
        <v>0.1057473</v>
      </c>
      <c r="DB52">
        <v>1.171008</v>
      </c>
      <c r="DC52">
        <v>17.65091</v>
      </c>
      <c r="DD52" s="1">
        <v>1.262956E-4</v>
      </c>
      <c r="DE52" s="1">
        <v>8.6636950000000004E-2</v>
      </c>
      <c r="DF52">
        <v>1.170966</v>
      </c>
      <c r="DG52">
        <v>18.352329999999998</v>
      </c>
      <c r="DH52" s="1">
        <v>1.0350559999999999E-4</v>
      </c>
      <c r="DI52" s="1">
        <v>7.0999209999999993E-2</v>
      </c>
      <c r="DJ52">
        <v>1.170903</v>
      </c>
      <c r="DK52">
        <v>19.034120000000001</v>
      </c>
      <c r="DL52" s="1">
        <v>8.5424210000000002E-5</v>
      </c>
      <c r="DM52" s="1">
        <v>5.8586640000000002E-2</v>
      </c>
      <c r="DN52">
        <v>1.1708689999999999</v>
      </c>
      <c r="DO52">
        <v>19.486640000000001</v>
      </c>
      <c r="DP52" s="1">
        <v>7.0971540000000006E-5</v>
      </c>
      <c r="DQ52" s="1">
        <v>4.8667349999999998E-2</v>
      </c>
      <c r="DR52">
        <v>1.1708400000000001</v>
      </c>
      <c r="DS52">
        <v>19.072569999999999</v>
      </c>
      <c r="DT52" s="1">
        <v>5.9244570000000003E-5</v>
      </c>
      <c r="DU52" s="1">
        <v>4.0621539999999998E-2</v>
      </c>
      <c r="DV52">
        <v>1.1707909999999999</v>
      </c>
      <c r="DW52">
        <v>18.345980000000001</v>
      </c>
      <c r="DX52" s="1">
        <v>4.967062E-5</v>
      </c>
      <c r="DY52" s="1">
        <v>3.4055370000000001E-2</v>
      </c>
      <c r="DZ52">
        <v>1.1707479999999999</v>
      </c>
      <c r="EA52">
        <v>17.65841</v>
      </c>
      <c r="EB52" s="1">
        <v>4.1812679999999999E-5</v>
      </c>
      <c r="EC52" s="1">
        <v>2.8665630000000001E-2</v>
      </c>
      <c r="ED52">
        <v>1.1706829999999999</v>
      </c>
      <c r="EE52">
        <v>17.16282</v>
      </c>
      <c r="EF52" s="1">
        <v>3.5332549999999998E-5</v>
      </c>
      <c r="EG52" s="1">
        <v>2.422264E-2</v>
      </c>
      <c r="EH52">
        <v>1.1706559999999999</v>
      </c>
      <c r="EI52">
        <v>17.474150000000002</v>
      </c>
      <c r="EJ52" s="1">
        <v>2.9946680000000001E-5</v>
      </c>
      <c r="EK52" s="1">
        <v>2.052855E-2</v>
      </c>
      <c r="EL52">
        <v>1.1706460000000001</v>
      </c>
      <c r="EM52">
        <v>18.233709999999999</v>
      </c>
      <c r="EN52" s="1">
        <v>2.551817E-5</v>
      </c>
      <c r="EO52" s="1">
        <v>1.7488730000000001E-2</v>
      </c>
      <c r="EP52">
        <v>1.170666</v>
      </c>
      <c r="EQ52">
        <v>18.977630000000001</v>
      </c>
      <c r="ER52" s="1">
        <v>2.1999100000000001E-5</v>
      </c>
      <c r="ES52" s="1">
        <v>1.507096E-2</v>
      </c>
      <c r="ET52">
        <v>1.1706700000000001</v>
      </c>
      <c r="EU52">
        <v>19.49314</v>
      </c>
      <c r="EV52" s="1">
        <v>1.9153380000000001E-5</v>
      </c>
      <c r="EW52" s="1">
        <v>1.311816E-2</v>
      </c>
      <c r="EX52">
        <v>1.170668</v>
      </c>
      <c r="EY52">
        <v>19.201540000000001</v>
      </c>
      <c r="EZ52" s="1">
        <v>1.676525E-5</v>
      </c>
      <c r="FA52" s="1">
        <v>1.1481659999999999E-2</v>
      </c>
      <c r="FB52">
        <v>1.1706920000000001</v>
      </c>
      <c r="FC52">
        <v>18.443650000000002</v>
      </c>
      <c r="FD52" s="1">
        <v>1.471226E-5</v>
      </c>
      <c r="FE52" s="1">
        <v>1.0074949999999999E-2</v>
      </c>
      <c r="FF52">
        <v>1.170701</v>
      </c>
      <c r="FG52">
        <v>17.73197</v>
      </c>
      <c r="FH52" s="1">
        <v>1.29332E-5</v>
      </c>
      <c r="FI52" s="1">
        <v>8.8564500000000001E-3</v>
      </c>
      <c r="FJ52">
        <v>1.1706989999999999</v>
      </c>
      <c r="FK52">
        <v>17.215620000000001</v>
      </c>
      <c r="FL52" s="1">
        <v>1.138386E-5</v>
      </c>
      <c r="FM52" s="1">
        <v>7.7954699999999997E-3</v>
      </c>
      <c r="FN52">
        <v>1.170709</v>
      </c>
      <c r="FO52">
        <v>17.52054</v>
      </c>
      <c r="FP52" s="1">
        <v>1.0024070000000001E-5</v>
      </c>
      <c r="FQ52" s="1">
        <v>6.8645549999999996E-3</v>
      </c>
      <c r="FR52">
        <v>1.170688</v>
      </c>
      <c r="FS52">
        <v>18.13944</v>
      </c>
      <c r="FT52" s="1">
        <v>8.834299E-6</v>
      </c>
      <c r="FU52" s="1">
        <v>6.049858E-3</v>
      </c>
      <c r="FV52">
        <v>1.1706799999999999</v>
      </c>
      <c r="FW52">
        <v>18.51998</v>
      </c>
      <c r="FX52" s="1">
        <v>7.7796769999999998E-6</v>
      </c>
      <c r="FY52" s="1">
        <v>5.3281329999999997E-3</v>
      </c>
      <c r="FZ52">
        <v>1.1706939999999999</v>
      </c>
      <c r="GA52">
        <v>18.778079999999999</v>
      </c>
      <c r="GB52" s="1">
        <v>6.8483430000000003E-6</v>
      </c>
      <c r="GC52" s="1">
        <v>4.6904319999999996E-3</v>
      </c>
      <c r="GD52">
        <v>1.1706840000000001</v>
      </c>
      <c r="GE52">
        <v>18.43788</v>
      </c>
      <c r="GF52" s="1">
        <v>6.0294920000000002E-6</v>
      </c>
      <c r="GG52" s="1">
        <v>4.1297479999999999E-3</v>
      </c>
      <c r="GH52">
        <v>1.1706749999999999</v>
      </c>
      <c r="GI52">
        <v>18.077100000000002</v>
      </c>
      <c r="GJ52" s="1">
        <v>5.3107900000000002E-6</v>
      </c>
      <c r="GK52" s="1">
        <v>3.6376709999999999E-3</v>
      </c>
      <c r="GL52">
        <v>1.1706840000000001</v>
      </c>
      <c r="GM52">
        <v>17.841830000000002</v>
      </c>
      <c r="GN52" s="1">
        <v>4.679147E-6</v>
      </c>
      <c r="GO52" s="1">
        <v>3.2050479999999998E-3</v>
      </c>
      <c r="GP52">
        <v>1.170695</v>
      </c>
      <c r="GQ52">
        <v>17.70814</v>
      </c>
      <c r="GR52" s="1">
        <v>4.1240160000000003E-6</v>
      </c>
      <c r="GS52" s="1">
        <v>2.8248930000000002E-3</v>
      </c>
      <c r="GT52">
        <v>1.170677</v>
      </c>
      <c r="GU52">
        <v>17.68028</v>
      </c>
      <c r="GV52" s="1">
        <v>3.6367019999999999E-6</v>
      </c>
      <c r="GW52" s="1">
        <v>2.4912290000000002E-3</v>
      </c>
      <c r="GX52">
        <v>1.1706540000000001</v>
      </c>
      <c r="GY52">
        <v>17.998000000000001</v>
      </c>
      <c r="GZ52" s="1">
        <v>3.2043629999999998E-6</v>
      </c>
      <c r="HA52" s="1">
        <v>2.195458E-3</v>
      </c>
      <c r="HB52">
        <v>1.1706209999999999</v>
      </c>
      <c r="HC52">
        <v>18.506029999999999</v>
      </c>
      <c r="HD52" s="1">
        <v>2.81007E-6</v>
      </c>
      <c r="HE52" s="1">
        <v>1.9257359999999999E-3</v>
      </c>
      <c r="HF52">
        <v>1.1705749999999999</v>
      </c>
      <c r="HG52">
        <v>18.971579999999999</v>
      </c>
      <c r="HH52" s="1">
        <v>2.454909E-6</v>
      </c>
      <c r="HI52" s="1">
        <v>1.6826199999999999E-3</v>
      </c>
      <c r="HJ52">
        <v>1.170534</v>
      </c>
      <c r="HK52">
        <v>19.016539999999999</v>
      </c>
      <c r="HL52" s="1">
        <v>2.1437790000000002E-6</v>
      </c>
      <c r="HM52" s="1">
        <v>1.4694969999999999E-3</v>
      </c>
      <c r="HN52">
        <v>1.170496</v>
      </c>
      <c r="HO52">
        <v>18.536370000000002</v>
      </c>
      <c r="HP52" s="1">
        <v>1.8725700000000001E-6</v>
      </c>
      <c r="HQ52" s="1">
        <v>1.283663E-3</v>
      </c>
      <c r="HR52">
        <v>1.1704669999999999</v>
      </c>
      <c r="HS52">
        <v>17.981750000000002</v>
      </c>
      <c r="HT52" s="1">
        <v>1.6376250000000001E-6</v>
      </c>
      <c r="HU52" s="1">
        <v>1.1226680000000001E-3</v>
      </c>
      <c r="HV52">
        <v>1.1704220000000001</v>
      </c>
      <c r="HW52">
        <v>17.412600000000001</v>
      </c>
      <c r="HX52" s="1">
        <v>1.4336079999999999E-6</v>
      </c>
      <c r="HY52" s="1">
        <v>9.828491999999999E-4</v>
      </c>
      <c r="HZ52">
        <v>1.170407</v>
      </c>
      <c r="IA52">
        <v>17.52525</v>
      </c>
      <c r="IB52" s="1">
        <v>1.257209E-6</v>
      </c>
      <c r="IC52" s="1">
        <v>8.6192050000000002E-4</v>
      </c>
      <c r="ID52">
        <v>1.1703600000000001</v>
      </c>
      <c r="IE52">
        <v>18.062809999999999</v>
      </c>
      <c r="IF52" s="1">
        <v>1.104262E-6</v>
      </c>
      <c r="IG52" s="1">
        <v>7.5708869999999997E-4</v>
      </c>
      <c r="IH52">
        <v>1.1703269999999999</v>
      </c>
      <c r="II52">
        <v>18.547049999999999</v>
      </c>
      <c r="IJ52" s="1">
        <v>9.6972610000000003E-7</v>
      </c>
      <c r="IK52" s="1">
        <v>6.6492989999999996E-4</v>
      </c>
      <c r="IL52">
        <v>1.1702889999999999</v>
      </c>
      <c r="IM52">
        <v>18.927879999999998</v>
      </c>
      <c r="IN52" s="1">
        <v>8.5140929999999997E-7</v>
      </c>
      <c r="IO52" s="1">
        <v>5.8384229999999999E-4</v>
      </c>
      <c r="IP52">
        <v>1.170242</v>
      </c>
      <c r="IQ52">
        <v>18.712730000000001</v>
      </c>
      <c r="IR52" s="1">
        <v>7.4852639999999996E-7</v>
      </c>
      <c r="IS52" s="1">
        <v>5.1331110000000005E-4</v>
      </c>
      <c r="IT52">
        <v>1.170202</v>
      </c>
      <c r="IU52">
        <v>18.249230000000001</v>
      </c>
      <c r="IV52" s="1">
        <v>6.5929190000000003E-7</v>
      </c>
      <c r="IW52" s="1">
        <v>4.5212280000000001E-4</v>
      </c>
      <c r="IX52">
        <v>1.1701779999999999</v>
      </c>
      <c r="IY52">
        <v>17.865849999999998</v>
      </c>
      <c r="IZ52" s="1">
        <v>5.815374E-7</v>
      </c>
      <c r="JA52" s="1">
        <v>3.9881299999999998E-4</v>
      </c>
      <c r="JB52">
        <v>1.1701299999999999</v>
      </c>
      <c r="JC52">
        <v>17.58004</v>
      </c>
      <c r="JD52" s="1">
        <v>5.1414260000000003E-7</v>
      </c>
      <c r="JE52" s="1">
        <v>3.5261359999999998E-4</v>
      </c>
      <c r="JF52">
        <v>1.170085</v>
      </c>
      <c r="JG52">
        <v>18.03191</v>
      </c>
      <c r="JH52" s="1">
        <v>4.547415E-7</v>
      </c>
      <c r="JI52" s="1">
        <v>3.1189530000000002E-4</v>
      </c>
      <c r="JJ52">
        <v>1.170064</v>
      </c>
      <c r="JK52">
        <v>18.664739999999998</v>
      </c>
      <c r="JL52" s="1">
        <v>4.0350350000000002E-7</v>
      </c>
      <c r="JM52" s="1">
        <v>2.7671210000000001E-4</v>
      </c>
      <c r="JN52">
        <v>1.1700390000000001</v>
      </c>
      <c r="JO52">
        <v>19.147580000000001</v>
      </c>
      <c r="JP52" s="1">
        <v>3.6051230000000002E-7</v>
      </c>
      <c r="JQ52" s="1">
        <v>2.4718910000000001E-4</v>
      </c>
      <c r="JR52">
        <v>1.1700269999999999</v>
      </c>
      <c r="JS52">
        <v>19.346019999999999</v>
      </c>
      <c r="JT52" s="1">
        <v>3.241196E-7</v>
      </c>
      <c r="JU52" s="1">
        <v>2.2220970000000001E-4</v>
      </c>
      <c r="JV52">
        <v>1.1700170000000001</v>
      </c>
      <c r="JW52">
        <v>19.008690000000001</v>
      </c>
      <c r="JX52" s="1">
        <v>2.9231089999999998E-7</v>
      </c>
      <c r="JY52" s="1">
        <v>2.0039560000000001E-4</v>
      </c>
      <c r="JZ52">
        <v>1.169986</v>
      </c>
      <c r="KA52">
        <v>18.390619999999998</v>
      </c>
      <c r="KB52" s="1">
        <v>2.6409890000000002E-7</v>
      </c>
      <c r="KC52" s="1">
        <v>1.810553E-4</v>
      </c>
      <c r="KD52">
        <v>1.1699660000000001</v>
      </c>
      <c r="KE52">
        <v>17.884830000000001</v>
      </c>
      <c r="KF52" s="1">
        <v>2.3917809999999999E-7</v>
      </c>
      <c r="KG52" s="1">
        <v>1.639631E-4</v>
      </c>
      <c r="KH52">
        <v>1.1699440000000001</v>
      </c>
      <c r="KI52">
        <v>17.56823</v>
      </c>
      <c r="KJ52" s="1">
        <v>2.169885E-7</v>
      </c>
      <c r="KK52" s="1">
        <v>1.4875310000000001E-4</v>
      </c>
      <c r="KL52">
        <v>1.169934</v>
      </c>
      <c r="KM52">
        <v>17.971250000000001</v>
      </c>
      <c r="KN52" s="1">
        <v>1.972144E-7</v>
      </c>
      <c r="KO52" s="1">
        <v>1.3520059999999999E-4</v>
      </c>
      <c r="KP52">
        <v>1.1699029999999999</v>
      </c>
      <c r="KQ52">
        <v>18.6007</v>
      </c>
      <c r="KR52" s="1">
        <v>1.7927129999999999E-7</v>
      </c>
      <c r="KS52" s="1">
        <v>1.229034E-4</v>
      </c>
      <c r="KT52">
        <v>1.1698660000000001</v>
      </c>
      <c r="KU52">
        <v>19.196770000000001</v>
      </c>
      <c r="KV52" s="1">
        <v>1.629705E-7</v>
      </c>
      <c r="KW52" s="1">
        <v>1.117375E-4</v>
      </c>
      <c r="KX52">
        <v>1.1698459999999999</v>
      </c>
      <c r="KY52">
        <v>19.616420000000002</v>
      </c>
      <c r="KZ52" s="1">
        <v>1.4801070000000001E-7</v>
      </c>
      <c r="LA52" s="1">
        <v>1.014854E-4</v>
      </c>
      <c r="LB52">
        <v>1.169824</v>
      </c>
      <c r="LC52">
        <v>19.32179</v>
      </c>
      <c r="LD52" s="1">
        <v>1.3458289999999999E-7</v>
      </c>
      <c r="LE52" s="1">
        <v>9.2279309999999997E-5</v>
      </c>
      <c r="LF52">
        <v>1.169797</v>
      </c>
      <c r="LG52">
        <v>18.685449999999999</v>
      </c>
      <c r="LH52" s="1">
        <v>1.224877E-7</v>
      </c>
      <c r="LI52" s="1">
        <v>8.3986920000000002E-5</v>
      </c>
      <c r="LJ52">
        <v>1.1697789999999999</v>
      </c>
      <c r="LK52">
        <v>18.092230000000001</v>
      </c>
      <c r="LL52" s="1">
        <v>1.1163130000000001E-7</v>
      </c>
      <c r="LM52" s="1">
        <v>7.6542410000000002E-5</v>
      </c>
      <c r="LN52">
        <v>1.1697519999999999</v>
      </c>
      <c r="LO52">
        <v>17.673739999999999</v>
      </c>
      <c r="LP52" s="1">
        <v>1.017996E-7</v>
      </c>
      <c r="LQ52" s="1">
        <v>6.9802239999999997E-5</v>
      </c>
      <c r="LR52">
        <v>1.16971</v>
      </c>
      <c r="LS52">
        <v>18.186060000000001</v>
      </c>
      <c r="LT52" s="1">
        <v>9.2940109999999999E-8</v>
      </c>
      <c r="LU52" s="1">
        <v>6.3728090000000003E-5</v>
      </c>
      <c r="LV52">
        <v>1.169718</v>
      </c>
      <c r="LW52">
        <v>18.944900000000001</v>
      </c>
      <c r="LX52" s="1">
        <v>8.4997829999999997E-8</v>
      </c>
      <c r="LY52" s="1">
        <v>5.8274759999999997E-5</v>
      </c>
      <c r="LZ52">
        <v>1.169689</v>
      </c>
      <c r="MA52">
        <v>19.64911</v>
      </c>
      <c r="MB52" s="1">
        <v>7.8397579999999997E-8</v>
      </c>
      <c r="MC52" s="1">
        <v>5.373558E-5</v>
      </c>
      <c r="MD52">
        <v>1.169675</v>
      </c>
      <c r="ME52">
        <v>20.153420000000001</v>
      </c>
      <c r="MF52" s="1">
        <v>7.269146E-8</v>
      </c>
      <c r="MG52" s="1">
        <v>4.9818970000000003E-5</v>
      </c>
      <c r="MH52">
        <v>1.1696549999999999</v>
      </c>
      <c r="MI52">
        <v>19.818909999999999</v>
      </c>
      <c r="MJ52" s="1">
        <v>6.7500549999999999E-8</v>
      </c>
      <c r="MK52" s="1">
        <v>4.6264760000000002E-5</v>
      </c>
      <c r="ML52">
        <v>1.1696500000000001</v>
      </c>
      <c r="MM52">
        <v>19.140039999999999</v>
      </c>
      <c r="MN52" s="1">
        <v>6.2720050000000004E-8</v>
      </c>
      <c r="MO52" s="1">
        <v>4.2986469999999997E-5</v>
      </c>
      <c r="MP52">
        <v>1.1696249999999999</v>
      </c>
      <c r="MQ52">
        <v>18.490929999999999</v>
      </c>
      <c r="MR52" s="1">
        <v>5.8388139999999998E-8</v>
      </c>
      <c r="MS52" s="1">
        <v>4.0014959999999999E-5</v>
      </c>
      <c r="MT52">
        <v>1.169608</v>
      </c>
      <c r="MU52">
        <v>17.881029999999999</v>
      </c>
      <c r="MV52" s="1">
        <v>5.4428040000000002E-8</v>
      </c>
      <c r="MW52" s="1">
        <v>3.7299750000000001E-5</v>
      </c>
      <c r="MX52">
        <v>1.1696059999999999</v>
      </c>
      <c r="MY52">
        <v>17.70984</v>
      </c>
      <c r="MZ52" s="1">
        <v>5.0772460000000001E-8</v>
      </c>
      <c r="NA52" s="1">
        <v>3.479585E-5</v>
      </c>
      <c r="NB52">
        <v>1.1696009999999999</v>
      </c>
      <c r="NC52">
        <v>17.99062</v>
      </c>
      <c r="ND52" s="1">
        <v>4.7396939999999998E-8</v>
      </c>
      <c r="NE52" s="1">
        <v>3.2481519999999999E-5</v>
      </c>
      <c r="NF52">
        <v>1.1695819999999999</v>
      </c>
      <c r="NG52">
        <v>18.562580000000001</v>
      </c>
      <c r="NH52" s="1">
        <v>4.4218280000000003E-8</v>
      </c>
      <c r="NI52" s="1">
        <v>3.0306989999999999E-5</v>
      </c>
      <c r="NJ52">
        <v>1.169548</v>
      </c>
      <c r="NK52">
        <v>18.77786</v>
      </c>
      <c r="NL52" s="1">
        <v>4.120339E-8</v>
      </c>
      <c r="NM52" s="1">
        <v>2.8240980000000001E-5</v>
      </c>
      <c r="NN52">
        <v>1.1695409999999999</v>
      </c>
      <c r="NO52">
        <v>18.699269999999999</v>
      </c>
      <c r="NP52" s="1">
        <v>3.843658E-8</v>
      </c>
      <c r="NQ52" s="1">
        <v>2.6345139999999999E-5</v>
      </c>
      <c r="NR52">
        <v>1.1695279999999999</v>
      </c>
      <c r="NS52">
        <v>18.412659999999999</v>
      </c>
      <c r="NT52" s="1">
        <v>3.5870950000000001E-8</v>
      </c>
      <c r="NU52" s="1">
        <v>2.4586439999999998E-5</v>
      </c>
      <c r="NV52">
        <v>1.169492</v>
      </c>
      <c r="NW52">
        <v>17.933319999999998</v>
      </c>
      <c r="NX52" s="1">
        <v>3.3511379999999997E-8</v>
      </c>
      <c r="NY52" s="1">
        <v>2.2968309999999999E-5</v>
      </c>
      <c r="NZ52">
        <v>1.1694960000000001</v>
      </c>
      <c r="OA52">
        <v>17.630279999999999</v>
      </c>
      <c r="OB52" s="1">
        <v>3.131251E-8</v>
      </c>
      <c r="OC52" s="1">
        <v>2.146183E-5</v>
      </c>
      <c r="OD52">
        <v>1.1694800000000001</v>
      </c>
      <c r="OE52">
        <v>18.015529999999998</v>
      </c>
      <c r="OF52" s="1">
        <v>2.9258579999999999E-8</v>
      </c>
      <c r="OG52" s="1">
        <v>2.0054290000000001E-5</v>
      </c>
      <c r="OH52">
        <v>1.1694610000000001</v>
      </c>
      <c r="OI52">
        <v>18.630289999999999</v>
      </c>
      <c r="OJ52" s="1">
        <v>2.7374280000000001E-8</v>
      </c>
      <c r="OK52" s="1">
        <v>1.8762109999999998E-5</v>
      </c>
    </row>
    <row r="53" spans="1:401" x14ac:dyDescent="0.35">
      <c r="A53">
        <v>56</v>
      </c>
      <c r="B53" t="s">
        <v>4</v>
      </c>
      <c r="C53" t="s">
        <v>24</v>
      </c>
      <c r="D53" t="s">
        <v>58</v>
      </c>
      <c r="E53">
        <v>759.07389999999998</v>
      </c>
      <c r="F53">
        <v>1.1813279999999999</v>
      </c>
      <c r="G53">
        <v>17.575859999999999</v>
      </c>
      <c r="H53">
        <v>0.25863819999999998</v>
      </c>
      <c r="I53">
        <v>101.3999</v>
      </c>
      <c r="J53">
        <v>1.1812339999999999</v>
      </c>
      <c r="K53">
        <v>17.373100000000001</v>
      </c>
      <c r="L53">
        <v>87.136660000000006</v>
      </c>
      <c r="M53">
        <v>47053.54</v>
      </c>
      <c r="N53">
        <v>1.181163</v>
      </c>
      <c r="O53">
        <v>17.267309999999998</v>
      </c>
      <c r="P53">
        <v>24.699059999999999</v>
      </c>
      <c r="Q53">
        <v>15091.05</v>
      </c>
      <c r="R53">
        <v>1.181136</v>
      </c>
      <c r="S53">
        <v>17.197369999999999</v>
      </c>
      <c r="T53">
        <v>0.51220849999999996</v>
      </c>
      <c r="U53">
        <v>332.92099999999999</v>
      </c>
      <c r="V53">
        <v>1.1811499999999999</v>
      </c>
      <c r="W53">
        <v>17.34544</v>
      </c>
      <c r="X53" s="1">
        <v>1.240964E-2</v>
      </c>
      <c r="Y53">
        <v>7.2881609999999997</v>
      </c>
      <c r="Z53">
        <v>1.1811720000000001</v>
      </c>
      <c r="AA53">
        <v>17.303000000000001</v>
      </c>
      <c r="AB53" s="1">
        <v>7.7944010000000003E-3</v>
      </c>
      <c r="AC53">
        <v>4.381297</v>
      </c>
      <c r="AD53">
        <v>1.181176</v>
      </c>
      <c r="AE53">
        <v>17.238119999999999</v>
      </c>
      <c r="AF53" s="1">
        <v>6.2930870000000002E-3</v>
      </c>
      <c r="AG53">
        <v>3.536422</v>
      </c>
      <c r="AH53">
        <v>1.1812050000000001</v>
      </c>
      <c r="AI53">
        <v>17.245719999999999</v>
      </c>
      <c r="AJ53" s="1">
        <v>5.0975680000000002E-3</v>
      </c>
      <c r="AK53">
        <v>2.8645520000000002</v>
      </c>
      <c r="AL53">
        <v>1.1812180000000001</v>
      </c>
      <c r="AM53">
        <v>17.22409</v>
      </c>
      <c r="AN53" s="1">
        <v>4.1382199999999997E-3</v>
      </c>
      <c r="AO53">
        <v>2.3254299999999999</v>
      </c>
      <c r="AP53">
        <v>1.181227</v>
      </c>
      <c r="AQ53">
        <v>17.713349999999998</v>
      </c>
      <c r="AR53" s="1">
        <v>3.3649249999999999E-3</v>
      </c>
      <c r="AS53">
        <v>1.890887</v>
      </c>
      <c r="AT53">
        <v>1.1812260000000001</v>
      </c>
      <c r="AU53">
        <v>18.395109999999999</v>
      </c>
      <c r="AV53" s="1">
        <v>2.7380899999999999E-3</v>
      </c>
      <c r="AW53">
        <v>1.538713</v>
      </c>
      <c r="AX53">
        <v>1.181219</v>
      </c>
      <c r="AY53">
        <v>18.858789999999999</v>
      </c>
      <c r="AZ53" s="1">
        <v>2.2280989999999999E-3</v>
      </c>
      <c r="BA53">
        <v>1.252173</v>
      </c>
      <c r="BB53">
        <v>1.1811929999999999</v>
      </c>
      <c r="BC53">
        <v>19.17268</v>
      </c>
      <c r="BD53" s="1">
        <v>1.8118990000000001E-3</v>
      </c>
      <c r="BE53">
        <v>1.0183739999999999</v>
      </c>
      <c r="BF53">
        <v>1.1811940000000001</v>
      </c>
      <c r="BG53">
        <v>18.859269999999999</v>
      </c>
      <c r="BH53" s="1">
        <v>1.4748059999999999E-3</v>
      </c>
      <c r="BI53">
        <v>0.82891769999999998</v>
      </c>
      <c r="BJ53">
        <v>1.1811739999999999</v>
      </c>
      <c r="BK53">
        <v>18.147849999999998</v>
      </c>
      <c r="BL53" s="1">
        <v>1.201419E-3</v>
      </c>
      <c r="BM53">
        <v>0.67527119999999996</v>
      </c>
      <c r="BN53">
        <v>1.1811590000000001</v>
      </c>
      <c r="BO53">
        <v>17.56739</v>
      </c>
      <c r="BP53" s="1">
        <v>9.7970609999999993E-4</v>
      </c>
      <c r="BQ53">
        <v>0.55063510000000004</v>
      </c>
      <c r="BR53">
        <v>1.181146</v>
      </c>
      <c r="BS53">
        <v>17.11083</v>
      </c>
      <c r="BT53" s="1">
        <v>7.997786E-4</v>
      </c>
      <c r="BU53">
        <v>0.4495209</v>
      </c>
      <c r="BV53">
        <v>1.1811</v>
      </c>
      <c r="BW53">
        <v>17.275089999999999</v>
      </c>
      <c r="BX53" s="1">
        <v>6.5360090000000004E-4</v>
      </c>
      <c r="BY53">
        <v>0.36736970000000002</v>
      </c>
      <c r="BZ53">
        <v>1.181022</v>
      </c>
      <c r="CA53">
        <v>17.846599999999999</v>
      </c>
      <c r="CB53" s="1">
        <v>5.3418170000000002E-4</v>
      </c>
      <c r="CC53">
        <v>0.30029470000000003</v>
      </c>
      <c r="CD53">
        <v>1.18092</v>
      </c>
      <c r="CE53">
        <v>18.304390000000001</v>
      </c>
      <c r="CF53" s="1">
        <v>4.351588E-4</v>
      </c>
      <c r="CG53">
        <v>0.24466850000000001</v>
      </c>
      <c r="CH53">
        <v>1.1808190000000001</v>
      </c>
      <c r="CI53">
        <v>18.720649999999999</v>
      </c>
      <c r="CJ53" s="1">
        <v>3.5360550000000001E-4</v>
      </c>
      <c r="CK53">
        <v>0.1988471</v>
      </c>
      <c r="CL53">
        <v>1.1806829999999999</v>
      </c>
      <c r="CM53">
        <v>18.617629999999998</v>
      </c>
      <c r="CN53" s="1">
        <v>2.8733719999999999E-4</v>
      </c>
      <c r="CO53">
        <v>0.16159119999999999</v>
      </c>
      <c r="CP53">
        <v>1.1805490000000001</v>
      </c>
      <c r="CQ53">
        <v>18.04767</v>
      </c>
      <c r="CR53" s="1">
        <v>2.339609E-4</v>
      </c>
      <c r="CS53">
        <v>0.13157820000000001</v>
      </c>
      <c r="CT53">
        <v>1.1804269999999999</v>
      </c>
      <c r="CU53">
        <v>17.58887</v>
      </c>
      <c r="CV53" s="1">
        <v>1.909584E-4</v>
      </c>
      <c r="CW53">
        <v>0.1073964</v>
      </c>
      <c r="CX53">
        <v>1.1802870000000001</v>
      </c>
      <c r="CY53">
        <v>17.251719999999999</v>
      </c>
      <c r="CZ53" s="1">
        <v>1.563146E-4</v>
      </c>
      <c r="DA53" s="1">
        <v>8.7914829999999999E-2</v>
      </c>
      <c r="DB53">
        <v>1.180164</v>
      </c>
      <c r="DC53">
        <v>17.652539999999998</v>
      </c>
      <c r="DD53" s="1">
        <v>1.2806159999999999E-4</v>
      </c>
      <c r="DE53" s="1">
        <v>7.2032840000000001E-2</v>
      </c>
      <c r="DF53">
        <v>1.180075</v>
      </c>
      <c r="DG53">
        <v>18.355160000000001</v>
      </c>
      <c r="DH53" s="1">
        <v>1.0492409999999999E-4</v>
      </c>
      <c r="DI53" s="1">
        <v>5.9017779999999999E-2</v>
      </c>
      <c r="DJ53">
        <v>1.1799580000000001</v>
      </c>
      <c r="DK53">
        <v>19.039010000000001</v>
      </c>
      <c r="DL53" s="1">
        <v>8.6550879999999997E-5</v>
      </c>
      <c r="DM53" s="1">
        <v>4.8676230000000001E-2</v>
      </c>
      <c r="DN53">
        <v>1.179867</v>
      </c>
      <c r="DO53">
        <v>19.50986</v>
      </c>
      <c r="DP53" s="1">
        <v>7.1877449999999994E-5</v>
      </c>
      <c r="DQ53" s="1">
        <v>4.0418860000000001E-2</v>
      </c>
      <c r="DR53">
        <v>1.1797789999999999</v>
      </c>
      <c r="DS53">
        <v>19.122170000000001</v>
      </c>
      <c r="DT53" s="1">
        <v>5.9983599999999999E-5</v>
      </c>
      <c r="DU53" s="1">
        <v>3.372787E-2</v>
      </c>
      <c r="DV53">
        <v>1.1796800000000001</v>
      </c>
      <c r="DW53">
        <v>18.39321</v>
      </c>
      <c r="DX53" s="1">
        <v>5.0275149999999999E-5</v>
      </c>
      <c r="DY53" s="1">
        <v>2.826801E-2</v>
      </c>
      <c r="DZ53">
        <v>1.17961</v>
      </c>
      <c r="EA53">
        <v>17.704689999999999</v>
      </c>
      <c r="EB53" s="1">
        <v>4.2309019999999999E-5</v>
      </c>
      <c r="EC53" s="1">
        <v>2.3787760000000002E-2</v>
      </c>
      <c r="ED53">
        <v>1.179497</v>
      </c>
      <c r="EE53">
        <v>17.191739999999999</v>
      </c>
      <c r="EF53" s="1">
        <v>3.5744999999999997E-5</v>
      </c>
      <c r="EG53" s="1">
        <v>2.009702E-2</v>
      </c>
      <c r="EH53">
        <v>1.1794450000000001</v>
      </c>
      <c r="EI53">
        <v>17.474070000000001</v>
      </c>
      <c r="EJ53" s="1">
        <v>3.0287759999999999E-5</v>
      </c>
      <c r="EK53" s="1">
        <v>1.702764E-2</v>
      </c>
      <c r="EL53">
        <v>1.179419</v>
      </c>
      <c r="EM53">
        <v>18.233139999999999</v>
      </c>
      <c r="EN53" s="1">
        <v>2.5794839999999998E-5</v>
      </c>
      <c r="EO53" s="1">
        <v>1.449922E-2</v>
      </c>
      <c r="EP53">
        <v>1.1793929999999999</v>
      </c>
      <c r="EQ53">
        <v>18.980979999999999</v>
      </c>
      <c r="ER53" s="1">
        <v>2.2219040000000001E-5</v>
      </c>
      <c r="ES53" s="1">
        <v>1.248493E-2</v>
      </c>
      <c r="ET53">
        <v>1.1793769999999999</v>
      </c>
      <c r="EU53">
        <v>19.51201</v>
      </c>
      <c r="EV53" s="1">
        <v>1.9333560000000001E-5</v>
      </c>
      <c r="EW53" s="1">
        <v>1.0860989999999999E-2</v>
      </c>
      <c r="EX53">
        <v>1.179387</v>
      </c>
      <c r="EY53">
        <v>19.248290000000001</v>
      </c>
      <c r="EZ53" s="1">
        <v>1.6919330000000001E-5</v>
      </c>
      <c r="FA53" s="1">
        <v>9.5041050000000005E-3</v>
      </c>
      <c r="FB53">
        <v>1.179405</v>
      </c>
      <c r="FC53">
        <v>18.492609999999999</v>
      </c>
      <c r="FD53" s="1">
        <v>1.4844730000000001E-5</v>
      </c>
      <c r="FE53" s="1">
        <v>8.3382209999999998E-3</v>
      </c>
      <c r="FF53">
        <v>1.179411</v>
      </c>
      <c r="FG53">
        <v>17.779140000000002</v>
      </c>
      <c r="FH53" s="1">
        <v>1.3049209999999999E-5</v>
      </c>
      <c r="FI53" s="1">
        <v>7.3295330000000001E-3</v>
      </c>
      <c r="FJ53">
        <v>1.179414</v>
      </c>
      <c r="FK53">
        <v>17.247170000000001</v>
      </c>
      <c r="FL53" s="1">
        <v>1.148443E-5</v>
      </c>
      <c r="FM53" s="1">
        <v>6.4506249999999998E-3</v>
      </c>
      <c r="FN53">
        <v>1.1794009999999999</v>
      </c>
      <c r="FO53">
        <v>17.520019999999999</v>
      </c>
      <c r="FP53" s="1">
        <v>1.011255E-5</v>
      </c>
      <c r="FQ53" s="1">
        <v>5.680297E-3</v>
      </c>
      <c r="FR53">
        <v>1.179403</v>
      </c>
      <c r="FS53">
        <v>18.140170000000001</v>
      </c>
      <c r="FT53" s="1">
        <v>8.9119690000000006E-6</v>
      </c>
      <c r="FU53" s="1">
        <v>5.0059529999999996E-3</v>
      </c>
      <c r="FV53">
        <v>1.1794150000000001</v>
      </c>
      <c r="FW53">
        <v>18.524460000000001</v>
      </c>
      <c r="FX53" s="1">
        <v>7.8486999999999999E-6</v>
      </c>
      <c r="FY53" s="1">
        <v>4.4090630000000004E-3</v>
      </c>
      <c r="FZ53">
        <v>1.1794089999999999</v>
      </c>
      <c r="GA53">
        <v>18.797049999999999</v>
      </c>
      <c r="GB53" s="1">
        <v>6.9091240000000003E-6</v>
      </c>
      <c r="GC53">
        <v>3.8814000000000001E-3</v>
      </c>
      <c r="GD53">
        <v>1.1793960000000001</v>
      </c>
      <c r="GE53">
        <v>18.475059999999999</v>
      </c>
      <c r="GF53" s="1">
        <v>6.0828090000000001E-6</v>
      </c>
      <c r="GG53" s="1">
        <v>3.4173039999999999E-3</v>
      </c>
      <c r="GH53">
        <v>1.1793819999999999</v>
      </c>
      <c r="GI53">
        <v>18.109079999999999</v>
      </c>
      <c r="GJ53" s="1">
        <v>5.3576350000000001E-6</v>
      </c>
      <c r="GK53" s="1">
        <v>3.0100560000000001E-3</v>
      </c>
      <c r="GL53">
        <v>1.179392</v>
      </c>
      <c r="GM53">
        <v>17.870850000000001</v>
      </c>
      <c r="GN53" s="1">
        <v>4.7203649999999998E-6</v>
      </c>
      <c r="GO53" s="1">
        <v>2.6520419999999999E-3</v>
      </c>
      <c r="GP53">
        <v>1.1793960000000001</v>
      </c>
      <c r="GQ53">
        <v>17.725280000000001</v>
      </c>
      <c r="GR53" s="1">
        <v>4.1601659999999999E-6</v>
      </c>
      <c r="GS53" s="1">
        <v>2.337404E-3</v>
      </c>
      <c r="GT53">
        <v>1.1793579999999999</v>
      </c>
      <c r="GU53">
        <v>17.69229</v>
      </c>
      <c r="GV53" s="1">
        <v>3.6684950000000002E-6</v>
      </c>
      <c r="GW53" s="1">
        <v>2.0612790000000001E-3</v>
      </c>
      <c r="GX53">
        <v>1.1793439999999999</v>
      </c>
      <c r="GY53">
        <v>18.005680000000002</v>
      </c>
      <c r="GZ53" s="1">
        <v>3.232992E-6</v>
      </c>
      <c r="HA53" s="1">
        <v>1.816858E-3</v>
      </c>
      <c r="HB53">
        <v>1.179292</v>
      </c>
      <c r="HC53">
        <v>18.51812</v>
      </c>
      <c r="HD53" s="1">
        <v>2.8361650000000001E-6</v>
      </c>
      <c r="HE53" s="1">
        <v>1.5941849999999999E-3</v>
      </c>
      <c r="HF53">
        <v>1.179225</v>
      </c>
      <c r="HG53">
        <v>18.984470000000002</v>
      </c>
      <c r="HH53" s="1">
        <v>2.4780919999999998E-6</v>
      </c>
      <c r="HI53" s="1">
        <v>1.3931499999999999E-3</v>
      </c>
      <c r="HJ53">
        <v>1.1791659999999999</v>
      </c>
      <c r="HK53">
        <v>19.044170000000001</v>
      </c>
      <c r="HL53" s="1">
        <v>2.1640060000000001E-6</v>
      </c>
      <c r="HM53" s="1">
        <v>1.21667E-3</v>
      </c>
      <c r="HN53">
        <v>1.179098</v>
      </c>
      <c r="HO53">
        <v>18.571860000000001</v>
      </c>
      <c r="HP53" s="1">
        <v>1.890148E-6</v>
      </c>
      <c r="HQ53" s="1">
        <v>1.062772E-3</v>
      </c>
      <c r="HR53">
        <v>1.179049</v>
      </c>
      <c r="HS53">
        <v>18.024090000000001</v>
      </c>
      <c r="HT53" s="1">
        <v>1.6528699999999999E-6</v>
      </c>
      <c r="HU53" s="1">
        <v>9.2941740000000001E-4</v>
      </c>
      <c r="HV53">
        <v>1.178976</v>
      </c>
      <c r="HW53">
        <v>17.449660000000002</v>
      </c>
      <c r="HX53" s="1">
        <v>1.446807E-6</v>
      </c>
      <c r="HY53" s="1">
        <v>8.1358899999999998E-4</v>
      </c>
      <c r="HZ53">
        <v>1.1789069999999999</v>
      </c>
      <c r="IA53">
        <v>17.527519999999999</v>
      </c>
      <c r="IB53" s="1">
        <v>1.268638E-6</v>
      </c>
      <c r="IC53" s="1">
        <v>7.1341540000000004E-4</v>
      </c>
      <c r="ID53">
        <v>1.178847</v>
      </c>
      <c r="IE53">
        <v>18.065020000000001</v>
      </c>
      <c r="IF53" s="1">
        <v>1.114196E-6</v>
      </c>
      <c r="IG53" s="1">
        <v>6.2658669999999996E-4</v>
      </c>
      <c r="IH53">
        <v>1.1787810000000001</v>
      </c>
      <c r="II53">
        <v>18.553599999999999</v>
      </c>
      <c r="IJ53" s="1">
        <v>9.785342E-7</v>
      </c>
      <c r="IK53" s="1">
        <v>5.503649E-4</v>
      </c>
      <c r="IL53">
        <v>1.1786939999999999</v>
      </c>
      <c r="IM53">
        <v>18.939150000000001</v>
      </c>
      <c r="IN53" s="1">
        <v>8.59071E-7</v>
      </c>
      <c r="IO53" s="1">
        <v>4.8321440000000001E-4</v>
      </c>
      <c r="IP53">
        <v>1.1786129999999999</v>
      </c>
      <c r="IQ53">
        <v>18.75046</v>
      </c>
      <c r="IR53" s="1">
        <v>7.5519780000000005E-7</v>
      </c>
      <c r="IS53" s="1">
        <v>4.2480710000000001E-4</v>
      </c>
      <c r="IT53">
        <v>1.1785319999999999</v>
      </c>
      <c r="IU53">
        <v>18.28453</v>
      </c>
      <c r="IV53" s="1">
        <v>6.6508950000000002E-7</v>
      </c>
      <c r="IW53" s="1">
        <v>3.7412619999999998E-4</v>
      </c>
      <c r="IX53">
        <v>1.178466</v>
      </c>
      <c r="IY53">
        <v>17.898820000000001</v>
      </c>
      <c r="IZ53" s="1">
        <v>5.8657020000000003E-7</v>
      </c>
      <c r="JA53" s="1">
        <v>3.2997570000000001E-4</v>
      </c>
      <c r="JB53">
        <v>1.1783980000000001</v>
      </c>
      <c r="JC53">
        <v>17.60331</v>
      </c>
      <c r="JD53" s="1">
        <v>5.18535E-7</v>
      </c>
      <c r="JE53" s="1">
        <v>2.917183E-4</v>
      </c>
      <c r="JF53">
        <v>1.1783129999999999</v>
      </c>
      <c r="JG53">
        <v>18.035640000000001</v>
      </c>
      <c r="JH53" s="1">
        <v>4.5862120000000003E-7</v>
      </c>
      <c r="JI53" s="1">
        <v>2.5803149999999999E-4</v>
      </c>
      <c r="JJ53">
        <v>1.1782550000000001</v>
      </c>
      <c r="JK53">
        <v>18.67221</v>
      </c>
      <c r="JL53" s="1">
        <v>4.0678050000000001E-7</v>
      </c>
      <c r="JM53" s="1">
        <v>2.288391E-4</v>
      </c>
      <c r="JN53">
        <v>1.1782220000000001</v>
      </c>
      <c r="JO53">
        <v>19.154990000000002</v>
      </c>
      <c r="JP53" s="1">
        <v>3.632564E-7</v>
      </c>
      <c r="JQ53" s="1">
        <v>2.0432680000000001E-4</v>
      </c>
      <c r="JR53">
        <v>1.1781569999999999</v>
      </c>
      <c r="JS53">
        <v>19.374310000000001</v>
      </c>
      <c r="JT53" s="1">
        <v>3.2648159999999998E-7</v>
      </c>
      <c r="JU53" s="1">
        <v>1.83623E-4</v>
      </c>
      <c r="JV53">
        <v>1.17814</v>
      </c>
      <c r="JW53">
        <v>19.055520000000001</v>
      </c>
      <c r="JX53" s="1">
        <v>2.9438490000000001E-7</v>
      </c>
      <c r="JY53" s="1">
        <v>1.6556749999999999E-4</v>
      </c>
      <c r="JZ53">
        <v>1.178085</v>
      </c>
      <c r="KA53">
        <v>18.433060000000001</v>
      </c>
      <c r="KB53" s="1">
        <v>2.6595249999999999E-7</v>
      </c>
      <c r="KC53" s="1">
        <v>1.4957689999999999E-4</v>
      </c>
      <c r="KD53">
        <v>1.178043</v>
      </c>
      <c r="KE53">
        <v>17.922319999999999</v>
      </c>
      <c r="KF53" s="1">
        <v>2.4080580000000001E-7</v>
      </c>
      <c r="KG53" s="1">
        <v>1.354293E-4</v>
      </c>
      <c r="KH53">
        <v>1.1779919999999999</v>
      </c>
      <c r="KI53">
        <v>17.5916</v>
      </c>
      <c r="KJ53" s="1">
        <v>2.1844010000000001E-7</v>
      </c>
      <c r="KK53" s="1">
        <v>1.2285329999999999E-4</v>
      </c>
      <c r="KL53">
        <v>1.1779599999999999</v>
      </c>
      <c r="KM53">
        <v>17.973949999999999</v>
      </c>
      <c r="KN53" s="1">
        <v>1.9852000000000001E-7</v>
      </c>
      <c r="KO53" s="1">
        <v>1.116538E-4</v>
      </c>
      <c r="KP53">
        <v>1.1779269999999999</v>
      </c>
      <c r="KQ53">
        <v>18.607019999999999</v>
      </c>
      <c r="KR53" s="1">
        <v>1.8046169999999999E-7</v>
      </c>
      <c r="KS53" s="1">
        <v>1.015009E-4</v>
      </c>
      <c r="KT53">
        <v>1.177867</v>
      </c>
      <c r="KU53">
        <v>19.204550000000001</v>
      </c>
      <c r="KV53" s="1">
        <v>1.6405520000000001E-7</v>
      </c>
      <c r="KW53" s="1">
        <v>9.2279689999999996E-5</v>
      </c>
      <c r="KX53">
        <v>1.177818</v>
      </c>
      <c r="KY53">
        <v>19.638639999999999</v>
      </c>
      <c r="KZ53" s="1">
        <v>1.489986E-7</v>
      </c>
      <c r="LA53" s="1">
        <v>8.3815310000000004E-5</v>
      </c>
      <c r="LB53">
        <v>1.177772</v>
      </c>
      <c r="LC53">
        <v>19.36947</v>
      </c>
      <c r="LD53" s="1">
        <v>1.354711E-7</v>
      </c>
      <c r="LE53" s="1">
        <v>7.6206789999999996E-5</v>
      </c>
      <c r="LF53">
        <v>1.1776960000000001</v>
      </c>
      <c r="LG53">
        <v>18.730930000000001</v>
      </c>
      <c r="LH53" s="1">
        <v>1.2328470000000001E-7</v>
      </c>
      <c r="LI53" s="1">
        <v>6.9352660000000002E-5</v>
      </c>
      <c r="LJ53">
        <v>1.1776500000000001</v>
      </c>
      <c r="LK53">
        <v>18.135960000000001</v>
      </c>
      <c r="LL53" s="1">
        <v>1.1234699999999999E-7</v>
      </c>
      <c r="LM53" s="1">
        <v>6.3200580000000005E-5</v>
      </c>
      <c r="LN53">
        <v>1.177616</v>
      </c>
      <c r="LO53">
        <v>17.702829999999999</v>
      </c>
      <c r="LP53" s="1">
        <v>1.024506E-7</v>
      </c>
      <c r="LQ53" s="1">
        <v>5.7634150000000001E-5</v>
      </c>
      <c r="LR53">
        <v>1.1775690000000001</v>
      </c>
      <c r="LS53">
        <v>18.190930000000002</v>
      </c>
      <c r="LT53" s="1">
        <v>9.3525170000000007E-8</v>
      </c>
      <c r="LU53" s="1">
        <v>5.2613959999999999E-5</v>
      </c>
      <c r="LV53">
        <v>1.1775340000000001</v>
      </c>
      <c r="LW53">
        <v>18.95083</v>
      </c>
      <c r="LX53" s="1">
        <v>8.5510279999999999E-8</v>
      </c>
      <c r="LY53" s="1">
        <v>4.8101440000000003E-5</v>
      </c>
      <c r="LZ53">
        <v>1.1775009999999999</v>
      </c>
      <c r="MA53">
        <v>19.655570000000001</v>
      </c>
      <c r="MB53" s="1">
        <v>7.8820920000000002E-8</v>
      </c>
      <c r="MC53" s="1">
        <v>4.4327150000000001E-5</v>
      </c>
      <c r="MD53">
        <v>1.1774690000000001</v>
      </c>
      <c r="ME53">
        <v>20.180530000000001</v>
      </c>
      <c r="MF53" s="1">
        <v>7.3064070000000001E-8</v>
      </c>
      <c r="MG53" s="1">
        <v>4.1085860000000003E-5</v>
      </c>
      <c r="MH53">
        <v>1.177435</v>
      </c>
      <c r="MI53">
        <v>19.876930000000002</v>
      </c>
      <c r="MJ53" s="1">
        <v>6.7848899999999996E-8</v>
      </c>
      <c r="MK53" s="1">
        <v>3.8155940000000001E-5</v>
      </c>
      <c r="ML53">
        <v>1.177414</v>
      </c>
      <c r="MM53">
        <v>19.19106</v>
      </c>
      <c r="MN53" s="1">
        <v>6.3039340000000002E-8</v>
      </c>
      <c r="MO53" s="1">
        <v>3.5449949999999998E-5</v>
      </c>
      <c r="MP53">
        <v>1.1773929999999999</v>
      </c>
      <c r="MQ53">
        <v>18.54204</v>
      </c>
      <c r="MR53" s="1">
        <v>5.867537E-8</v>
      </c>
      <c r="MS53" s="1">
        <v>3.2993590000000001E-5</v>
      </c>
      <c r="MT53">
        <v>1.17736</v>
      </c>
      <c r="MU53">
        <v>17.921469999999999</v>
      </c>
      <c r="MV53" s="1">
        <v>5.46896E-8</v>
      </c>
      <c r="MW53" s="1">
        <v>3.0751879999999998E-5</v>
      </c>
      <c r="MX53">
        <v>1.1773229999999999</v>
      </c>
      <c r="MY53">
        <v>17.72418</v>
      </c>
      <c r="MZ53" s="1">
        <v>5.1016829999999998E-8</v>
      </c>
      <c r="NA53" s="1">
        <v>2.8687870000000002E-5</v>
      </c>
      <c r="NB53">
        <v>1.1772990000000001</v>
      </c>
      <c r="NC53">
        <v>17.99662</v>
      </c>
      <c r="ND53" s="1">
        <v>4.7621860000000003E-8</v>
      </c>
      <c r="NE53" s="1">
        <v>2.6778060000000001E-5</v>
      </c>
      <c r="NF53">
        <v>1.1772689999999999</v>
      </c>
      <c r="NG53">
        <v>18.570699999999999</v>
      </c>
      <c r="NH53" s="1">
        <v>4.4435230000000001E-8</v>
      </c>
      <c r="NI53" s="1">
        <v>2.4989060000000002E-5</v>
      </c>
      <c r="NJ53">
        <v>1.177233</v>
      </c>
      <c r="NK53">
        <v>18.793279999999999</v>
      </c>
      <c r="NL53" s="1">
        <v>4.1403890000000003E-8</v>
      </c>
      <c r="NM53" s="1">
        <v>2.3284869999999999E-5</v>
      </c>
      <c r="NN53">
        <v>1.1771959999999999</v>
      </c>
      <c r="NO53">
        <v>18.71884</v>
      </c>
      <c r="NP53" s="1">
        <v>3.8623859999999997E-8</v>
      </c>
      <c r="NQ53" s="1">
        <v>2.1721899999999999E-5</v>
      </c>
      <c r="NR53">
        <v>1.17716</v>
      </c>
      <c r="NS53">
        <v>18.448530000000002</v>
      </c>
      <c r="NT53" s="1">
        <v>3.604194E-8</v>
      </c>
      <c r="NU53" s="1">
        <v>2.026975E-5</v>
      </c>
      <c r="NV53">
        <v>1.1771510000000001</v>
      </c>
      <c r="NW53">
        <v>17.970189999999999</v>
      </c>
      <c r="NX53" s="1">
        <v>3.3669199999999999E-8</v>
      </c>
      <c r="NY53" s="1">
        <v>1.8934760000000001E-5</v>
      </c>
      <c r="NZ53">
        <v>1.177114</v>
      </c>
      <c r="OA53">
        <v>17.64921</v>
      </c>
      <c r="OB53" s="1">
        <v>3.1460720000000003E-8</v>
      </c>
      <c r="OC53" s="1">
        <v>1.7693280000000001E-5</v>
      </c>
      <c r="OD53">
        <v>1.177082</v>
      </c>
      <c r="OE53">
        <v>18.01811</v>
      </c>
      <c r="OF53" s="1">
        <v>2.9395299999999999E-8</v>
      </c>
      <c r="OG53" s="1">
        <v>1.653209E-5</v>
      </c>
      <c r="OH53">
        <v>1.177047</v>
      </c>
      <c r="OI53">
        <v>18.63823</v>
      </c>
      <c r="OJ53" s="1">
        <v>2.7499359999999999E-8</v>
      </c>
      <c r="OK53" s="1">
        <v>1.5465339999999999E-5</v>
      </c>
    </row>
    <row r="54" spans="1:401" x14ac:dyDescent="0.35">
      <c r="A54">
        <v>57</v>
      </c>
      <c r="B54" t="s">
        <v>4</v>
      </c>
      <c r="C54" t="s">
        <v>24</v>
      </c>
      <c r="D54" t="s">
        <v>59</v>
      </c>
      <c r="E54">
        <v>763.56970000000001</v>
      </c>
      <c r="F54">
        <v>1.1746639999999999</v>
      </c>
      <c r="G54">
        <v>17.60472</v>
      </c>
      <c r="H54">
        <v>0.1115515</v>
      </c>
      <c r="I54">
        <v>43.622920000000001</v>
      </c>
      <c r="J54">
        <v>1.1746099999999999</v>
      </c>
      <c r="K54">
        <v>17.39453</v>
      </c>
      <c r="L54">
        <v>81.235039999999998</v>
      </c>
      <c r="M54">
        <v>44916.46</v>
      </c>
      <c r="N54">
        <v>1.174582</v>
      </c>
      <c r="O54">
        <v>17.282319999999999</v>
      </c>
      <c r="P54">
        <v>29.461680000000001</v>
      </c>
      <c r="Q54">
        <v>18683.14</v>
      </c>
      <c r="R54">
        <v>1.1745859999999999</v>
      </c>
      <c r="S54">
        <v>17.20823</v>
      </c>
      <c r="T54">
        <v>0.69389509999999999</v>
      </c>
      <c r="U54">
        <v>473.62279999999998</v>
      </c>
      <c r="V54">
        <v>1.174587</v>
      </c>
      <c r="W54">
        <v>17.35445</v>
      </c>
      <c r="X54" s="1">
        <v>1.3831619999999999E-2</v>
      </c>
      <c r="Y54">
        <v>8.6070270000000004</v>
      </c>
      <c r="Z54">
        <v>1.1746129999999999</v>
      </c>
      <c r="AA54">
        <v>17.315370000000001</v>
      </c>
      <c r="AB54" s="1">
        <v>7.9003930000000003E-3</v>
      </c>
      <c r="AC54">
        <v>4.6129600000000002</v>
      </c>
      <c r="AD54">
        <v>1.174663</v>
      </c>
      <c r="AE54">
        <v>17.246639999999999</v>
      </c>
      <c r="AF54" s="1">
        <v>6.3744379999999996E-3</v>
      </c>
      <c r="AG54">
        <v>3.7203029999999999</v>
      </c>
      <c r="AH54">
        <v>1.174666</v>
      </c>
      <c r="AI54">
        <v>17.25695</v>
      </c>
      <c r="AJ54" s="1">
        <v>5.1628300000000002E-3</v>
      </c>
      <c r="AK54">
        <v>3.0131160000000001</v>
      </c>
      <c r="AL54">
        <v>1.1746749999999999</v>
      </c>
      <c r="AM54">
        <v>17.234000000000002</v>
      </c>
      <c r="AN54" s="1">
        <v>4.1906010000000004E-3</v>
      </c>
      <c r="AO54">
        <v>2.4456889999999998</v>
      </c>
      <c r="AP54">
        <v>1.1746810000000001</v>
      </c>
      <c r="AQ54">
        <v>17.71612</v>
      </c>
      <c r="AR54">
        <v>3.4072999999999998E-3</v>
      </c>
      <c r="AS54">
        <v>1.9885189999999999</v>
      </c>
      <c r="AT54">
        <v>1.1746799999999999</v>
      </c>
      <c r="AU54">
        <v>18.400700000000001</v>
      </c>
      <c r="AV54" s="1">
        <v>2.7725039999999999E-3</v>
      </c>
      <c r="AW54">
        <v>1.6181140000000001</v>
      </c>
      <c r="AX54">
        <v>1.1746700000000001</v>
      </c>
      <c r="AY54">
        <v>18.868500000000001</v>
      </c>
      <c r="AZ54" s="1">
        <v>2.2561679999999998E-3</v>
      </c>
      <c r="BA54">
        <v>1.316829</v>
      </c>
      <c r="BB54">
        <v>1.174644</v>
      </c>
      <c r="BC54">
        <v>19.19604</v>
      </c>
      <c r="BD54" s="1">
        <v>1.8347089999999999E-3</v>
      </c>
      <c r="BE54">
        <v>1.0709519999999999</v>
      </c>
      <c r="BF54">
        <v>1.1746540000000001</v>
      </c>
      <c r="BG54">
        <v>18.9011</v>
      </c>
      <c r="BH54" s="1">
        <v>1.4932929999999999E-3</v>
      </c>
      <c r="BI54">
        <v>0.87167159999999999</v>
      </c>
      <c r="BJ54">
        <v>1.1746369999999999</v>
      </c>
      <c r="BK54">
        <v>18.190100000000001</v>
      </c>
      <c r="BL54" s="1">
        <v>1.216415E-3</v>
      </c>
      <c r="BM54">
        <v>0.71006210000000003</v>
      </c>
      <c r="BN54">
        <v>1.174633</v>
      </c>
      <c r="BO54">
        <v>17.605229999999999</v>
      </c>
      <c r="BP54" s="1">
        <v>9.9186720000000008E-4</v>
      </c>
      <c r="BQ54">
        <v>0.57895890000000005</v>
      </c>
      <c r="BR54">
        <v>1.1746239999999999</v>
      </c>
      <c r="BS54">
        <v>17.136839999999999</v>
      </c>
      <c r="BT54" s="1">
        <v>8.0965370000000004E-4</v>
      </c>
      <c r="BU54">
        <v>0.47262009999999999</v>
      </c>
      <c r="BV54">
        <v>1.174563</v>
      </c>
      <c r="BW54">
        <v>17.27909</v>
      </c>
      <c r="BX54" s="1">
        <v>6.6162580000000005E-4</v>
      </c>
      <c r="BY54">
        <v>0.38621640000000002</v>
      </c>
      <c r="BZ54">
        <v>1.1745209999999999</v>
      </c>
      <c r="CA54">
        <v>17.845369999999999</v>
      </c>
      <c r="CB54" s="1">
        <v>5.4079379999999997E-4</v>
      </c>
      <c r="CC54">
        <v>0.3157297</v>
      </c>
      <c r="CD54">
        <v>1.174442</v>
      </c>
      <c r="CE54">
        <v>18.311319999999998</v>
      </c>
      <c r="CF54" s="1">
        <v>4.4063449999999998E-4</v>
      </c>
      <c r="CG54">
        <v>0.25729930000000001</v>
      </c>
      <c r="CH54">
        <v>1.1743699999999999</v>
      </c>
      <c r="CI54">
        <v>18.729120000000002</v>
      </c>
      <c r="CJ54" s="1">
        <v>3.5809319999999999E-4</v>
      </c>
      <c r="CK54">
        <v>0.20913689999999999</v>
      </c>
      <c r="CL54">
        <v>1.174266</v>
      </c>
      <c r="CM54">
        <v>18.650469999999999</v>
      </c>
      <c r="CN54" s="1">
        <v>2.9096230000000002E-4</v>
      </c>
      <c r="CO54">
        <v>0.16994139999999999</v>
      </c>
      <c r="CP54">
        <v>1.1741649999999999</v>
      </c>
      <c r="CQ54">
        <v>18.083919999999999</v>
      </c>
      <c r="CR54" s="1">
        <v>2.368805E-4</v>
      </c>
      <c r="CS54">
        <v>0.1383576</v>
      </c>
      <c r="CT54">
        <v>1.1740820000000001</v>
      </c>
      <c r="CU54">
        <v>17.6188</v>
      </c>
      <c r="CV54" s="1">
        <v>1.933076E-4</v>
      </c>
      <c r="CW54">
        <v>0.11291089999999999</v>
      </c>
      <c r="CX54">
        <v>1.1739740000000001</v>
      </c>
      <c r="CY54">
        <v>17.277570000000001</v>
      </c>
      <c r="CZ54" s="1">
        <v>1.5821349999999999E-4</v>
      </c>
      <c r="DA54" s="1">
        <v>9.2415120000000003E-2</v>
      </c>
      <c r="DB54">
        <v>1.17391</v>
      </c>
      <c r="DC54">
        <v>17.653269999999999</v>
      </c>
      <c r="DD54" s="1">
        <v>1.296259E-4</v>
      </c>
      <c r="DE54" s="1">
        <v>7.5724620000000006E-2</v>
      </c>
      <c r="DF54">
        <v>1.173837</v>
      </c>
      <c r="DG54">
        <v>18.35624</v>
      </c>
      <c r="DH54" s="1">
        <v>1.0618430000000001E-4</v>
      </c>
      <c r="DI54" s="1">
        <v>6.2031620000000003E-2</v>
      </c>
      <c r="DJ54">
        <v>1.173772</v>
      </c>
      <c r="DK54">
        <v>19.042179999999998</v>
      </c>
      <c r="DL54" s="1">
        <v>8.7550800000000002E-5</v>
      </c>
      <c r="DM54" s="1">
        <v>5.1137349999999998E-2</v>
      </c>
      <c r="DN54">
        <v>1.1737280000000001</v>
      </c>
      <c r="DO54">
        <v>19.529019999999999</v>
      </c>
      <c r="DP54" s="1">
        <v>7.2680539999999999E-5</v>
      </c>
      <c r="DQ54" s="1">
        <v>4.2446150000000002E-2</v>
      </c>
      <c r="DR54">
        <v>1.1736709999999999</v>
      </c>
      <c r="DS54">
        <v>19.169029999999999</v>
      </c>
      <c r="DT54" s="1">
        <v>6.0638589999999998E-5</v>
      </c>
      <c r="DU54">
        <v>3.5410499999999998E-2</v>
      </c>
      <c r="DV54">
        <v>1.173619</v>
      </c>
      <c r="DW54">
        <v>18.43824</v>
      </c>
      <c r="DX54" s="1">
        <v>5.081063E-5</v>
      </c>
      <c r="DY54" s="1">
        <v>2.9669959999999999E-2</v>
      </c>
      <c r="DZ54">
        <v>1.1735549999999999</v>
      </c>
      <c r="EA54">
        <v>17.748930000000001</v>
      </c>
      <c r="EB54" s="1">
        <v>4.2748669999999997E-5</v>
      </c>
      <c r="EC54" s="1">
        <v>2.496133E-2</v>
      </c>
      <c r="ED54">
        <v>1.173486</v>
      </c>
      <c r="EE54">
        <v>17.221080000000001</v>
      </c>
      <c r="EF54" s="1">
        <v>3.6109950000000001E-5</v>
      </c>
      <c r="EG54" s="1">
        <v>2.1084209999999999E-2</v>
      </c>
      <c r="EH54">
        <v>1.1734659999999999</v>
      </c>
      <c r="EI54">
        <v>17.473890000000001</v>
      </c>
      <c r="EJ54" s="1">
        <v>3.0589919999999998E-5</v>
      </c>
      <c r="EK54" s="1">
        <v>1.786008E-2</v>
      </c>
      <c r="EL54">
        <v>1.173432</v>
      </c>
      <c r="EM54">
        <v>18.231110000000001</v>
      </c>
      <c r="EN54" s="1">
        <v>2.604071E-5</v>
      </c>
      <c r="EO54" s="1">
        <v>1.520151E-2</v>
      </c>
      <c r="EP54">
        <v>1.1734169999999999</v>
      </c>
      <c r="EQ54">
        <v>18.982579999999999</v>
      </c>
      <c r="ER54" s="1">
        <v>2.2414049999999999E-5</v>
      </c>
      <c r="ES54" s="1">
        <v>1.3079489999999999E-2</v>
      </c>
      <c r="ET54">
        <v>1.1734469999999999</v>
      </c>
      <c r="EU54">
        <v>19.52712</v>
      </c>
      <c r="EV54" s="1">
        <v>1.9493000000000001E-5</v>
      </c>
      <c r="EW54" s="1">
        <v>1.1371910000000001E-2</v>
      </c>
      <c r="EX54">
        <v>1.173438</v>
      </c>
      <c r="EY54">
        <v>19.291450000000001</v>
      </c>
      <c r="EZ54" s="1">
        <v>1.705541E-5</v>
      </c>
      <c r="FA54" s="1">
        <v>9.9490519999999999E-3</v>
      </c>
      <c r="FB54">
        <v>1.1734599999999999</v>
      </c>
      <c r="FC54">
        <v>18.539380000000001</v>
      </c>
      <c r="FD54" s="1">
        <v>1.4961720000000001E-5</v>
      </c>
      <c r="FE54" s="1">
        <v>8.7271520000000002E-3</v>
      </c>
      <c r="FF54">
        <v>1.173465</v>
      </c>
      <c r="FG54">
        <v>17.824300000000001</v>
      </c>
      <c r="FH54" s="1">
        <v>1.31516E-5</v>
      </c>
      <c r="FI54" s="1">
        <v>7.6711150000000001E-3</v>
      </c>
      <c r="FJ54">
        <v>1.173467</v>
      </c>
      <c r="FK54">
        <v>17.278670000000002</v>
      </c>
      <c r="FL54" s="1">
        <v>1.157311E-5</v>
      </c>
      <c r="FM54" s="1">
        <v>6.7503320000000004E-3</v>
      </c>
      <c r="FN54">
        <v>1.173473</v>
      </c>
      <c r="FO54">
        <v>17.518930000000001</v>
      </c>
      <c r="FP54" s="1">
        <v>1.0190630000000001E-5</v>
      </c>
      <c r="FQ54" s="1">
        <v>5.9442139999999997E-3</v>
      </c>
      <c r="FR54">
        <v>1.173454</v>
      </c>
      <c r="FS54">
        <v>18.139700000000001</v>
      </c>
      <c r="FT54" s="1">
        <v>8.9804329999999999E-6</v>
      </c>
      <c r="FU54" s="1">
        <v>5.2383079999999997E-3</v>
      </c>
      <c r="FV54">
        <v>1.1734690000000001</v>
      </c>
      <c r="FW54">
        <v>18.52826</v>
      </c>
      <c r="FX54" s="1">
        <v>7.9095650000000006E-6</v>
      </c>
      <c r="FY54" s="1">
        <v>4.6140829999999997E-3</v>
      </c>
      <c r="FZ54">
        <v>1.173465</v>
      </c>
      <c r="GA54">
        <v>18.812609999999999</v>
      </c>
      <c r="GB54" s="1">
        <v>6.9627339999999999E-6</v>
      </c>
      <c r="GC54" s="1">
        <v>4.0619100000000002E-3</v>
      </c>
      <c r="GD54">
        <v>1.1734720000000001</v>
      </c>
      <c r="GE54">
        <v>18.509879999999999</v>
      </c>
      <c r="GF54" s="1">
        <v>6.1298549999999998E-6</v>
      </c>
      <c r="GG54" s="1">
        <v>3.5761289999999999E-3</v>
      </c>
      <c r="GH54">
        <v>1.173459</v>
      </c>
      <c r="GI54">
        <v>18.139800000000001</v>
      </c>
      <c r="GJ54" s="1">
        <v>5.3989629999999999E-6</v>
      </c>
      <c r="GK54" s="1">
        <v>3.149879E-3</v>
      </c>
      <c r="GL54">
        <v>1.173473</v>
      </c>
      <c r="GM54">
        <v>17.89827</v>
      </c>
      <c r="GN54" s="1">
        <v>4.7567240000000004E-6</v>
      </c>
      <c r="GO54" s="1">
        <v>2.775198E-3</v>
      </c>
      <c r="GP54">
        <v>1.173457</v>
      </c>
      <c r="GQ54">
        <v>17.742049999999999</v>
      </c>
      <c r="GR54" s="1">
        <v>4.192043E-6</v>
      </c>
      <c r="GS54" s="1">
        <v>2.445872E-3</v>
      </c>
      <c r="GT54">
        <v>1.1734389999999999</v>
      </c>
      <c r="GU54">
        <v>17.703620000000001</v>
      </c>
      <c r="GV54" s="1">
        <v>3.6965239999999999E-6</v>
      </c>
      <c r="GW54" s="1">
        <v>2.1568669999999998E-3</v>
      </c>
      <c r="GX54">
        <v>1.173413</v>
      </c>
      <c r="GY54">
        <v>18.011489999999998</v>
      </c>
      <c r="GZ54" s="1">
        <v>3.2581549999999998E-6</v>
      </c>
      <c r="HA54" s="1">
        <v>1.9013820000000001E-3</v>
      </c>
      <c r="HB54">
        <v>1.1733720000000001</v>
      </c>
      <c r="HC54">
        <v>18.52778</v>
      </c>
      <c r="HD54" s="1">
        <v>2.859134E-6</v>
      </c>
      <c r="HE54" s="1">
        <v>1.6688919999999999E-3</v>
      </c>
      <c r="HF54">
        <v>1.1733180000000001</v>
      </c>
      <c r="HG54">
        <v>18.9956</v>
      </c>
      <c r="HH54" s="1">
        <v>2.4985490000000002E-6</v>
      </c>
      <c r="HI54" s="1">
        <v>1.4586759999999999E-3</v>
      </c>
      <c r="HJ54">
        <v>1.1733039999999999</v>
      </c>
      <c r="HK54">
        <v>19.069050000000001</v>
      </c>
      <c r="HL54" s="1">
        <v>2.18186E-6</v>
      </c>
      <c r="HM54" s="1">
        <v>1.2738960000000001E-3</v>
      </c>
      <c r="HN54">
        <v>1.1732469999999999</v>
      </c>
      <c r="HO54">
        <v>18.60511</v>
      </c>
      <c r="HP54" s="1">
        <v>1.9056720000000001E-6</v>
      </c>
      <c r="HQ54" s="1">
        <v>1.112718E-3</v>
      </c>
      <c r="HR54">
        <v>1.173197</v>
      </c>
      <c r="HS54">
        <v>18.063980000000001</v>
      </c>
      <c r="HT54" s="1">
        <v>1.666323E-6</v>
      </c>
      <c r="HU54" s="1">
        <v>9.7303549999999998E-4</v>
      </c>
      <c r="HV54">
        <v>1.1731590000000001</v>
      </c>
      <c r="HW54">
        <v>17.486219999999999</v>
      </c>
      <c r="HX54" s="1">
        <v>1.4584639999999999E-6</v>
      </c>
      <c r="HY54" s="1">
        <v>8.516919E-4</v>
      </c>
      <c r="HZ54">
        <v>1.1731130000000001</v>
      </c>
      <c r="IA54">
        <v>17.529869999999999</v>
      </c>
      <c r="IB54" s="1">
        <v>1.278727E-6</v>
      </c>
      <c r="IC54" s="1">
        <v>7.4674789999999995E-4</v>
      </c>
      <c r="ID54">
        <v>1.1730719999999999</v>
      </c>
      <c r="IE54">
        <v>18.06579</v>
      </c>
      <c r="IF54" s="1">
        <v>1.122957E-6</v>
      </c>
      <c r="IG54" s="1">
        <v>6.5580680000000004E-4</v>
      </c>
      <c r="IH54">
        <v>1.173006</v>
      </c>
      <c r="II54">
        <v>18.558859999999999</v>
      </c>
      <c r="IJ54" s="1">
        <v>9.8629960000000002E-7</v>
      </c>
      <c r="IK54" s="1">
        <v>5.7607359999999996E-4</v>
      </c>
      <c r="IL54">
        <v>1.1729620000000001</v>
      </c>
      <c r="IM54">
        <v>18.947890000000001</v>
      </c>
      <c r="IN54" s="1">
        <v>8.6583649999999999E-7</v>
      </c>
      <c r="IO54" s="1">
        <v>5.0575649999999995E-4</v>
      </c>
      <c r="IP54">
        <v>1.1729019999999999</v>
      </c>
      <c r="IQ54">
        <v>18.78566</v>
      </c>
      <c r="IR54" s="1">
        <v>7.6108769999999996E-7</v>
      </c>
      <c r="IS54" s="1">
        <v>4.4459099999999999E-4</v>
      </c>
      <c r="IT54">
        <v>1.1728609999999999</v>
      </c>
      <c r="IU54">
        <v>18.318059999999999</v>
      </c>
      <c r="IV54" s="1">
        <v>6.7020469999999996E-7</v>
      </c>
      <c r="IW54" s="1">
        <v>3.91505E-4</v>
      </c>
      <c r="IX54">
        <v>1.172801</v>
      </c>
      <c r="IY54">
        <v>17.930029999999999</v>
      </c>
      <c r="IZ54" s="1">
        <v>5.9101419999999999E-7</v>
      </c>
      <c r="JA54" s="1">
        <v>3.4526739999999999E-4</v>
      </c>
      <c r="JB54">
        <v>1.172758</v>
      </c>
      <c r="JC54">
        <v>17.626940000000001</v>
      </c>
      <c r="JD54" s="1">
        <v>5.224097E-7</v>
      </c>
      <c r="JE54" s="1">
        <v>3.0520379999999999E-4</v>
      </c>
      <c r="JF54">
        <v>1.1726970000000001</v>
      </c>
      <c r="JG54">
        <v>18.037870000000002</v>
      </c>
      <c r="JH54" s="1">
        <v>4.6204659999999999E-7</v>
      </c>
      <c r="JI54" s="1">
        <v>2.6995980000000001E-4</v>
      </c>
      <c r="JJ54">
        <v>1.1726700000000001</v>
      </c>
      <c r="JK54">
        <v>18.67726</v>
      </c>
      <c r="JL54" s="1">
        <v>4.0967879999999999E-7</v>
      </c>
      <c r="JM54" s="1">
        <v>2.3933569999999999E-4</v>
      </c>
      <c r="JN54">
        <v>1.1726380000000001</v>
      </c>
      <c r="JO54">
        <v>19.161280000000001</v>
      </c>
      <c r="JP54" s="1">
        <v>3.656838E-7</v>
      </c>
      <c r="JQ54" s="1">
        <v>2.1360460000000001E-4</v>
      </c>
      <c r="JR54">
        <v>1.1726000000000001</v>
      </c>
      <c r="JS54">
        <v>19.399329999999999</v>
      </c>
      <c r="JT54" s="1">
        <v>3.2856449999999999E-7</v>
      </c>
      <c r="JU54" s="1">
        <v>1.918976E-4</v>
      </c>
      <c r="JV54">
        <v>1.1725829999999999</v>
      </c>
      <c r="JW54">
        <v>19.098880000000001</v>
      </c>
      <c r="JX54" s="1">
        <v>2.962137E-7</v>
      </c>
      <c r="JY54" s="1">
        <v>1.729999E-4</v>
      </c>
      <c r="JZ54">
        <v>1.1725639999999999</v>
      </c>
      <c r="KA54">
        <v>18.47364</v>
      </c>
      <c r="KB54" s="1">
        <v>2.6758709999999999E-7</v>
      </c>
      <c r="KC54" s="1">
        <v>1.5627990000000001E-4</v>
      </c>
      <c r="KD54">
        <v>1.1725300000000001</v>
      </c>
      <c r="KE54">
        <v>17.958469999999998</v>
      </c>
      <c r="KF54" s="1">
        <v>2.4223880000000002E-7</v>
      </c>
      <c r="KG54" s="1">
        <v>1.4147000000000001E-4</v>
      </c>
      <c r="KH54">
        <v>1.172515</v>
      </c>
      <c r="KI54">
        <v>17.61496</v>
      </c>
      <c r="KJ54" s="1">
        <v>2.197208E-7</v>
      </c>
      <c r="KK54" s="1">
        <v>1.283224E-4</v>
      </c>
      <c r="KL54">
        <v>1.1724749999999999</v>
      </c>
      <c r="KM54">
        <v>17.975429999999999</v>
      </c>
      <c r="KN54" s="1">
        <v>1.996691E-7</v>
      </c>
      <c r="KO54" s="1">
        <v>1.166145E-4</v>
      </c>
      <c r="KP54">
        <v>1.172434</v>
      </c>
      <c r="KQ54">
        <v>18.611419999999999</v>
      </c>
      <c r="KR54" s="1">
        <v>1.815098E-7</v>
      </c>
      <c r="KS54" s="1">
        <v>1.060139E-4</v>
      </c>
      <c r="KT54">
        <v>1.172409</v>
      </c>
      <c r="KU54">
        <v>19.210699999999999</v>
      </c>
      <c r="KV54" s="1">
        <v>1.6500880000000001E-7</v>
      </c>
      <c r="KW54" s="1">
        <v>9.6382230000000002E-5</v>
      </c>
      <c r="KX54">
        <v>1.1723749999999999</v>
      </c>
      <c r="KY54">
        <v>19.657129999999999</v>
      </c>
      <c r="KZ54" s="1">
        <v>1.4986890000000001E-7</v>
      </c>
      <c r="LA54" s="1">
        <v>8.7544709999999996E-5</v>
      </c>
      <c r="LB54">
        <v>1.1723440000000001</v>
      </c>
      <c r="LC54">
        <v>19.414020000000001</v>
      </c>
      <c r="LD54" s="1">
        <v>1.3625250000000001E-7</v>
      </c>
      <c r="LE54" s="1">
        <v>7.9592269999999998E-5</v>
      </c>
      <c r="LF54">
        <v>1.172323</v>
      </c>
      <c r="LG54">
        <v>18.774270000000001</v>
      </c>
      <c r="LH54" s="1">
        <v>1.2398659999999999E-7</v>
      </c>
      <c r="LI54" s="1">
        <v>7.2427449999999994E-5</v>
      </c>
      <c r="LJ54">
        <v>1.1722669999999999</v>
      </c>
      <c r="LK54">
        <v>18.177659999999999</v>
      </c>
      <c r="LL54" s="1">
        <v>1.129768E-7</v>
      </c>
      <c r="LM54" s="1">
        <v>6.5996779999999997E-5</v>
      </c>
      <c r="LN54">
        <v>1.1722539999999999</v>
      </c>
      <c r="LO54">
        <v>17.732189999999999</v>
      </c>
      <c r="LP54" s="1">
        <v>1.030239E-7</v>
      </c>
      <c r="LQ54" s="1">
        <v>6.0184040000000001E-5</v>
      </c>
      <c r="LR54">
        <v>1.172201</v>
      </c>
      <c r="LS54">
        <v>18.194330000000001</v>
      </c>
      <c r="LT54" s="1">
        <v>9.4039809999999999E-8</v>
      </c>
      <c r="LU54" s="1">
        <v>5.4936450000000002E-5</v>
      </c>
      <c r="LV54">
        <v>1.1721729999999999</v>
      </c>
      <c r="LW54">
        <v>18.954709999999999</v>
      </c>
      <c r="LX54" s="1">
        <v>8.5964169999999996E-8</v>
      </c>
      <c r="LY54" s="1">
        <v>5.0215929999999997E-5</v>
      </c>
      <c r="LZ54">
        <v>1.1721809999999999</v>
      </c>
      <c r="MA54">
        <v>19.66029</v>
      </c>
      <c r="MB54" s="1">
        <v>7.9194439999999996E-8</v>
      </c>
      <c r="MC54" s="1">
        <v>4.6248110000000003E-5</v>
      </c>
      <c r="MD54">
        <v>1.1721550000000001</v>
      </c>
      <c r="ME54">
        <v>20.203029999999998</v>
      </c>
      <c r="MF54" s="1">
        <v>7.3392549999999996E-8</v>
      </c>
      <c r="MG54" s="1">
        <v>4.2855390000000002E-5</v>
      </c>
      <c r="MH54">
        <v>1.1721269999999999</v>
      </c>
      <c r="MI54">
        <v>19.93103</v>
      </c>
      <c r="MJ54" s="1">
        <v>6.8155489999999995E-8</v>
      </c>
      <c r="MK54" s="1">
        <v>3.9800150000000002E-5</v>
      </c>
      <c r="ML54">
        <v>1.1721170000000001</v>
      </c>
      <c r="MM54">
        <v>19.239550000000001</v>
      </c>
      <c r="MN54" s="1">
        <v>6.3320270000000001E-8</v>
      </c>
      <c r="MO54" s="1">
        <v>3.6975089999999997E-5</v>
      </c>
      <c r="MP54">
        <v>1.1721220000000001</v>
      </c>
      <c r="MQ54">
        <v>18.59074</v>
      </c>
      <c r="MR54" s="1">
        <v>5.89277E-8</v>
      </c>
      <c r="MS54" s="1">
        <v>3.4407669999999997E-5</v>
      </c>
      <c r="MT54">
        <v>1.1720809999999999</v>
      </c>
      <c r="MU54">
        <v>17.961490000000001</v>
      </c>
      <c r="MV54" s="1">
        <v>5.4919749999999998E-8</v>
      </c>
      <c r="MW54" s="1">
        <v>3.2066929999999998E-5</v>
      </c>
      <c r="MX54">
        <v>1.1720680000000001</v>
      </c>
      <c r="MY54">
        <v>17.738130000000002</v>
      </c>
      <c r="MZ54" s="1">
        <v>5.1231740000000002E-8</v>
      </c>
      <c r="NA54" s="1">
        <v>2.991456E-5</v>
      </c>
      <c r="NB54">
        <v>1.1720569999999999</v>
      </c>
      <c r="NC54">
        <v>18.001249999999999</v>
      </c>
      <c r="ND54" s="1">
        <v>4.7819610000000002E-8</v>
      </c>
      <c r="NE54" s="1">
        <v>2.792159E-5</v>
      </c>
      <c r="NF54">
        <v>1.172034</v>
      </c>
      <c r="NG54">
        <v>18.576250000000002</v>
      </c>
      <c r="NH54" s="1">
        <v>4.4625370000000003E-8</v>
      </c>
      <c r="NI54" s="1">
        <v>2.6059439999999999E-5</v>
      </c>
      <c r="NJ54">
        <v>1.172004</v>
      </c>
      <c r="NK54">
        <v>18.806830000000001</v>
      </c>
      <c r="NL54" s="1">
        <v>4.1580380000000001E-8</v>
      </c>
      <c r="NM54" s="1">
        <v>2.4281930000000001E-5</v>
      </c>
      <c r="NN54">
        <v>1.17198</v>
      </c>
      <c r="NO54">
        <v>18.736630000000002</v>
      </c>
      <c r="NP54" s="1">
        <v>3.8788250000000003E-8</v>
      </c>
      <c r="NQ54" s="1">
        <v>2.2651709999999999E-5</v>
      </c>
      <c r="NR54">
        <v>1.1719759999999999</v>
      </c>
      <c r="NS54">
        <v>18.481290000000001</v>
      </c>
      <c r="NT54" s="1">
        <v>3.6192180000000002E-8</v>
      </c>
      <c r="NU54" s="1">
        <v>2.1135559999999999E-5</v>
      </c>
      <c r="NV54">
        <v>1.171932</v>
      </c>
      <c r="NW54">
        <v>18.005929999999999</v>
      </c>
      <c r="NX54" s="1">
        <v>3.3807840000000003E-8</v>
      </c>
      <c r="NY54" s="1">
        <v>1.974261E-5</v>
      </c>
      <c r="NZ54">
        <v>1.1719280000000001</v>
      </c>
      <c r="OA54">
        <v>17.668369999999999</v>
      </c>
      <c r="OB54" s="1">
        <v>3.1590880000000003E-8</v>
      </c>
      <c r="OC54" s="1">
        <v>1.8448490000000001E-5</v>
      </c>
      <c r="OD54">
        <v>1.171902</v>
      </c>
      <c r="OE54">
        <v>18.019439999999999</v>
      </c>
      <c r="OF54" s="1">
        <v>2.951553E-8</v>
      </c>
      <c r="OG54" s="1">
        <v>1.7237059999999999E-5</v>
      </c>
      <c r="OH54">
        <v>1.171878</v>
      </c>
      <c r="OI54">
        <v>18.644359999999999</v>
      </c>
      <c r="OJ54" s="1">
        <v>2.7609269999999999E-8</v>
      </c>
      <c r="OK54" s="1">
        <v>1.6123280000000001E-5</v>
      </c>
    </row>
    <row r="55" spans="1:401" x14ac:dyDescent="0.35">
      <c r="A55">
        <v>58</v>
      </c>
      <c r="B55" t="s">
        <v>4</v>
      </c>
      <c r="C55" t="s">
        <v>24</v>
      </c>
      <c r="D55" t="s">
        <v>60</v>
      </c>
      <c r="E55">
        <v>752.88040000000001</v>
      </c>
      <c r="F55">
        <v>1.109828</v>
      </c>
      <c r="G55">
        <v>17.64246</v>
      </c>
      <c r="H55">
        <v>3.9098800000000003E-2</v>
      </c>
      <c r="I55">
        <v>16.098759999999999</v>
      </c>
      <c r="J55">
        <v>1.109729</v>
      </c>
      <c r="K55">
        <v>17.42239</v>
      </c>
      <c r="L55">
        <v>73.36694</v>
      </c>
      <c r="M55">
        <v>46962.43</v>
      </c>
      <c r="N55">
        <v>1.1096630000000001</v>
      </c>
      <c r="O55">
        <v>17.301729999999999</v>
      </c>
      <c r="P55">
        <v>35.319929999999999</v>
      </c>
      <c r="Q55">
        <v>27692.47</v>
      </c>
      <c r="R55">
        <v>1.109639</v>
      </c>
      <c r="S55">
        <v>17.222280000000001</v>
      </c>
      <c r="T55">
        <v>0.98123470000000002</v>
      </c>
      <c r="U55">
        <v>877.12879999999996</v>
      </c>
      <c r="V55">
        <v>1.109639</v>
      </c>
      <c r="W55">
        <v>17.363299999999999</v>
      </c>
      <c r="X55" s="1">
        <v>1.6361130000000002E-2</v>
      </c>
      <c r="Y55">
        <v>13.32606</v>
      </c>
      <c r="Z55">
        <v>1.1096520000000001</v>
      </c>
      <c r="AA55">
        <v>17.33099</v>
      </c>
      <c r="AB55" s="1">
        <v>8.0231199999999999E-3</v>
      </c>
      <c r="AC55">
        <v>5.6601920000000003</v>
      </c>
      <c r="AD55">
        <v>1.1096779999999999</v>
      </c>
      <c r="AE55">
        <v>17.25806</v>
      </c>
      <c r="AF55" s="1">
        <v>6.4657439999999998E-3</v>
      </c>
      <c r="AG55">
        <v>4.5555250000000003</v>
      </c>
      <c r="AH55">
        <v>1.1096980000000001</v>
      </c>
      <c r="AI55">
        <v>17.269960000000001</v>
      </c>
      <c r="AJ55" s="1">
        <v>5.2360439999999996E-3</v>
      </c>
      <c r="AK55">
        <v>3.688904</v>
      </c>
      <c r="AL55">
        <v>1.109694</v>
      </c>
      <c r="AM55">
        <v>17.247340000000001</v>
      </c>
      <c r="AN55" s="1">
        <v>4.2493390000000004E-3</v>
      </c>
      <c r="AO55">
        <v>2.9936090000000002</v>
      </c>
      <c r="AP55">
        <v>1.1097239999999999</v>
      </c>
      <c r="AQ55">
        <v>17.717549999999999</v>
      </c>
      <c r="AR55" s="1">
        <v>3.45481E-3</v>
      </c>
      <c r="AS55">
        <v>2.433773</v>
      </c>
      <c r="AT55">
        <v>1.109728</v>
      </c>
      <c r="AU55">
        <v>18.40466</v>
      </c>
      <c r="AV55" s="1">
        <v>2.8110779999999998E-3</v>
      </c>
      <c r="AW55">
        <v>1.9803649999999999</v>
      </c>
      <c r="AX55">
        <v>1.1097109999999999</v>
      </c>
      <c r="AY55">
        <v>18.879059999999999</v>
      </c>
      <c r="AZ55" s="1">
        <v>2.2876070000000001E-3</v>
      </c>
      <c r="BA55">
        <v>1.6116539999999999</v>
      </c>
      <c r="BB55">
        <v>1.1096900000000001</v>
      </c>
      <c r="BC55">
        <v>19.2209</v>
      </c>
      <c r="BD55" s="1">
        <v>1.860284E-3</v>
      </c>
      <c r="BE55">
        <v>1.310732</v>
      </c>
      <c r="BF55">
        <v>1.1096779999999999</v>
      </c>
      <c r="BG55">
        <v>18.95185</v>
      </c>
      <c r="BH55" s="1">
        <v>1.5140139999999999E-3</v>
      </c>
      <c r="BI55">
        <v>1.0667660000000001</v>
      </c>
      <c r="BJ55">
        <v>1.109656</v>
      </c>
      <c r="BK55">
        <v>18.245660000000001</v>
      </c>
      <c r="BL55" s="1">
        <v>1.2332210000000001E-3</v>
      </c>
      <c r="BM55">
        <v>0.86892760000000002</v>
      </c>
      <c r="BN55">
        <v>1.109666</v>
      </c>
      <c r="BO55">
        <v>17.654209999999999</v>
      </c>
      <c r="BP55" s="1">
        <v>1.005499E-3</v>
      </c>
      <c r="BQ55">
        <v>0.7084336</v>
      </c>
      <c r="BR55">
        <v>1.1096140000000001</v>
      </c>
      <c r="BS55">
        <v>17.172080000000001</v>
      </c>
      <c r="BT55" s="1">
        <v>8.2071990000000001E-4</v>
      </c>
      <c r="BU55">
        <v>0.57826540000000004</v>
      </c>
      <c r="BV55">
        <v>1.1095900000000001</v>
      </c>
      <c r="BW55">
        <v>17.283799999999999</v>
      </c>
      <c r="BX55" s="1">
        <v>6.7062019999999999E-4</v>
      </c>
      <c r="BY55">
        <v>0.47249950000000002</v>
      </c>
      <c r="BZ55">
        <v>1.1095139999999999</v>
      </c>
      <c r="CA55">
        <v>17.84084</v>
      </c>
      <c r="CB55" s="1">
        <v>5.4819129999999995E-4</v>
      </c>
      <c r="CC55">
        <v>0.38630170000000003</v>
      </c>
      <c r="CD55">
        <v>1.109418</v>
      </c>
      <c r="CE55">
        <v>18.318000000000001</v>
      </c>
      <c r="CF55" s="1">
        <v>4.4676569999999998E-4</v>
      </c>
      <c r="CG55">
        <v>0.31490180000000001</v>
      </c>
      <c r="CH55">
        <v>1.1093189999999999</v>
      </c>
      <c r="CI55">
        <v>18.73668</v>
      </c>
      <c r="CJ55" s="1">
        <v>3.6312189999999998E-4</v>
      </c>
      <c r="CK55">
        <v>0.25600089999999998</v>
      </c>
      <c r="CL55">
        <v>1.1091899999999999</v>
      </c>
      <c r="CM55">
        <v>18.69003</v>
      </c>
      <c r="CN55" s="1">
        <v>2.9502819999999998E-4</v>
      </c>
      <c r="CO55">
        <v>0.20800630000000001</v>
      </c>
      <c r="CP55">
        <v>1.109073</v>
      </c>
      <c r="CQ55">
        <v>18.131270000000001</v>
      </c>
      <c r="CR55" s="1">
        <v>2.4015479999999999E-4</v>
      </c>
      <c r="CS55">
        <v>0.16931889999999999</v>
      </c>
      <c r="CT55">
        <v>1.108935</v>
      </c>
      <c r="CU55">
        <v>17.65727</v>
      </c>
      <c r="CV55" s="1">
        <v>1.959427E-4</v>
      </c>
      <c r="CW55">
        <v>0.13814679999999999</v>
      </c>
      <c r="CX55">
        <v>1.108787</v>
      </c>
      <c r="CY55">
        <v>17.312059999999999</v>
      </c>
      <c r="CZ55" s="1">
        <v>1.603423E-4</v>
      </c>
      <c r="DA55">
        <v>0.1130468</v>
      </c>
      <c r="DB55">
        <v>1.108679</v>
      </c>
      <c r="DC55">
        <v>17.65316</v>
      </c>
      <c r="DD55" s="1">
        <v>1.3137739999999999E-4</v>
      </c>
      <c r="DE55" s="1">
        <v>9.2635949999999995E-2</v>
      </c>
      <c r="DF55">
        <v>1.1085640000000001</v>
      </c>
      <c r="DG55">
        <v>18.355160000000001</v>
      </c>
      <c r="DH55" s="1">
        <v>1.0759950000000001E-4</v>
      </c>
      <c r="DI55" s="1">
        <v>7.5871889999999997E-2</v>
      </c>
      <c r="DJ55">
        <v>1.1084830000000001</v>
      </c>
      <c r="DK55">
        <v>19.043620000000001</v>
      </c>
      <c r="DL55" s="1">
        <v>8.8673029999999998E-5</v>
      </c>
      <c r="DM55">
        <v>6.2509099999999998E-2</v>
      </c>
      <c r="DN55">
        <v>1.1083810000000001</v>
      </c>
      <c r="DO55">
        <v>19.548870000000001</v>
      </c>
      <c r="DP55" s="1">
        <v>7.3580939999999995E-5</v>
      </c>
      <c r="DQ55" s="1">
        <v>5.1858759999999997E-2</v>
      </c>
      <c r="DR55">
        <v>1.10829</v>
      </c>
      <c r="DS55">
        <v>19.227979999999999</v>
      </c>
      <c r="DT55" s="1">
        <v>6.1372510000000003E-5</v>
      </c>
      <c r="DU55" s="1">
        <v>4.3248340000000003E-2</v>
      </c>
      <c r="DV55">
        <v>1.1082080000000001</v>
      </c>
      <c r="DW55">
        <v>18.496359999999999</v>
      </c>
      <c r="DX55" s="1">
        <v>5.1410450000000002E-5</v>
      </c>
      <c r="DY55" s="1">
        <v>3.6224319999999997E-2</v>
      </c>
      <c r="DZ55">
        <v>1.1081080000000001</v>
      </c>
      <c r="EA55">
        <v>17.805980000000002</v>
      </c>
      <c r="EB55" s="1">
        <v>4.3241129999999997E-5</v>
      </c>
      <c r="EC55" s="1">
        <v>3.0465409999999998E-2</v>
      </c>
      <c r="ED55">
        <v>1.108031</v>
      </c>
      <c r="EE55">
        <v>17.261579999999999</v>
      </c>
      <c r="EF55" s="1">
        <v>3.6518299999999999E-5</v>
      </c>
      <c r="EG55" s="1">
        <v>2.5726659999999998E-2</v>
      </c>
      <c r="EH55">
        <v>1.1079619999999999</v>
      </c>
      <c r="EI55">
        <v>17.473649999999999</v>
      </c>
      <c r="EJ55" s="1">
        <v>3.0928320000000001E-5</v>
      </c>
      <c r="EK55" s="1">
        <v>2.178683E-2</v>
      </c>
      <c r="EL55">
        <v>1.1079220000000001</v>
      </c>
      <c r="EM55">
        <v>18.225899999999999</v>
      </c>
      <c r="EN55" s="1">
        <v>2.6316980000000001E-5</v>
      </c>
      <c r="EO55" s="1">
        <v>1.8534040000000002E-2</v>
      </c>
      <c r="EP55">
        <v>1.10789</v>
      </c>
      <c r="EQ55">
        <v>18.981750000000002</v>
      </c>
      <c r="ER55" s="1">
        <v>2.2632769999999999E-5</v>
      </c>
      <c r="ES55" s="1">
        <v>1.593054E-2</v>
      </c>
      <c r="ET55">
        <v>1.1078859999999999</v>
      </c>
      <c r="EU55">
        <v>19.54214</v>
      </c>
      <c r="EV55" s="1">
        <v>1.9671489999999999E-5</v>
      </c>
      <c r="EW55" s="1">
        <v>1.3840689999999999E-2</v>
      </c>
      <c r="EX55">
        <v>1.1078889999999999</v>
      </c>
      <c r="EY55">
        <v>19.344080000000002</v>
      </c>
      <c r="EZ55" s="1">
        <v>1.7207329999999999E-5</v>
      </c>
      <c r="FA55" s="1">
        <v>1.2105090000000001E-2</v>
      </c>
      <c r="FB55">
        <v>1.107904</v>
      </c>
      <c r="FC55">
        <v>18.599769999999999</v>
      </c>
      <c r="FD55" s="1">
        <v>1.5092340000000001E-5</v>
      </c>
      <c r="FE55" s="1">
        <v>1.0616209999999999E-2</v>
      </c>
      <c r="FF55">
        <v>1.1079079999999999</v>
      </c>
      <c r="FG55">
        <v>17.882650000000002</v>
      </c>
      <c r="FH55" s="1">
        <v>1.3265770000000001E-5</v>
      </c>
      <c r="FI55" s="1">
        <v>9.3309220000000002E-3</v>
      </c>
      <c r="FJ55">
        <v>1.107926</v>
      </c>
      <c r="FK55">
        <v>17.321390000000001</v>
      </c>
      <c r="FL55" s="1">
        <v>1.167198E-5</v>
      </c>
      <c r="FM55" s="1">
        <v>8.2095250000000005E-3</v>
      </c>
      <c r="FN55">
        <v>1.10792</v>
      </c>
      <c r="FO55">
        <v>17.51746</v>
      </c>
      <c r="FP55" s="1">
        <v>1.027777E-5</v>
      </c>
      <c r="FQ55" s="1">
        <v>7.2292729999999996E-3</v>
      </c>
      <c r="FR55">
        <v>1.1079190000000001</v>
      </c>
      <c r="FS55">
        <v>18.136839999999999</v>
      </c>
      <c r="FT55" s="1">
        <v>9.0567180000000001E-6</v>
      </c>
      <c r="FU55" s="1">
        <v>6.3701809999999999E-3</v>
      </c>
      <c r="FV55">
        <v>1.107915</v>
      </c>
      <c r="FW55">
        <v>18.532450000000001</v>
      </c>
      <c r="FX55" s="1">
        <v>7.9773890000000008E-6</v>
      </c>
      <c r="FY55" s="1">
        <v>5.611703E-3</v>
      </c>
      <c r="FZ55">
        <v>1.107912</v>
      </c>
      <c r="GA55">
        <v>18.828790000000001</v>
      </c>
      <c r="GB55" s="1">
        <v>7.0225049999999996E-6</v>
      </c>
      <c r="GC55" s="1">
        <v>4.9401719999999996E-3</v>
      </c>
      <c r="GD55">
        <v>1.107912</v>
      </c>
      <c r="GE55">
        <v>18.553419999999999</v>
      </c>
      <c r="GF55" s="1">
        <v>6.1823269999999998E-6</v>
      </c>
      <c r="GG55" s="1">
        <v>4.3492790000000002E-3</v>
      </c>
      <c r="GH55">
        <v>1.107899</v>
      </c>
      <c r="GI55">
        <v>18.179780000000001</v>
      </c>
      <c r="GJ55" s="1">
        <v>5.4450350000000003E-6</v>
      </c>
      <c r="GK55" s="1">
        <v>3.830749E-3</v>
      </c>
      <c r="GL55">
        <v>1.10791</v>
      </c>
      <c r="GM55">
        <v>17.933009999999999</v>
      </c>
      <c r="GN55" s="1">
        <v>4.7972429999999997E-6</v>
      </c>
      <c r="GO55" s="1">
        <v>3.3750049999999999E-3</v>
      </c>
      <c r="GP55">
        <v>1.1078950000000001</v>
      </c>
      <c r="GQ55">
        <v>17.76454</v>
      </c>
      <c r="GR55" s="1">
        <v>4.2275840000000004E-6</v>
      </c>
      <c r="GS55" s="1">
        <v>2.9743780000000002E-3</v>
      </c>
      <c r="GT55">
        <v>1.1078760000000001</v>
      </c>
      <c r="GU55">
        <v>17.717929999999999</v>
      </c>
      <c r="GV55" s="1">
        <v>3.7277649999999998E-6</v>
      </c>
      <c r="GW55" s="1">
        <v>2.6228240000000002E-3</v>
      </c>
      <c r="GX55">
        <v>1.1078440000000001</v>
      </c>
      <c r="GY55">
        <v>18.016839999999998</v>
      </c>
      <c r="GZ55" s="1">
        <v>3.2861179999999998E-6</v>
      </c>
      <c r="HA55" s="1">
        <v>2.312466E-3</v>
      </c>
      <c r="HB55">
        <v>1.1077969999999999</v>
      </c>
      <c r="HC55">
        <v>18.537410000000001</v>
      </c>
      <c r="HD55" s="1">
        <v>2.8846840000000001E-6</v>
      </c>
      <c r="HE55" s="1">
        <v>2.030577E-3</v>
      </c>
      <c r="HF55">
        <v>1.107748</v>
      </c>
      <c r="HG55">
        <v>19.00808</v>
      </c>
      <c r="HH55" s="1">
        <v>2.521366E-6</v>
      </c>
      <c r="HI55" s="1">
        <v>1.7752550000000001E-3</v>
      </c>
      <c r="HJ55">
        <v>1.107683</v>
      </c>
      <c r="HK55">
        <v>19.098230000000001</v>
      </c>
      <c r="HL55" s="1">
        <v>2.2017699999999998E-6</v>
      </c>
      <c r="HM55" s="1">
        <v>1.5503719999999999E-3</v>
      </c>
      <c r="HN55">
        <v>1.1076239999999999</v>
      </c>
      <c r="HO55">
        <v>18.646930000000001</v>
      </c>
      <c r="HP55" s="1">
        <v>1.9229989999999998E-6</v>
      </c>
      <c r="HQ55" s="1">
        <v>1.3541779999999999E-3</v>
      </c>
      <c r="HR55">
        <v>1.1075429999999999</v>
      </c>
      <c r="HS55">
        <v>18.114629999999998</v>
      </c>
      <c r="HT55" s="1">
        <v>1.6813300000000001E-6</v>
      </c>
      <c r="HU55" s="1">
        <v>1.184048E-3</v>
      </c>
      <c r="HV55">
        <v>1.107502</v>
      </c>
      <c r="HW55">
        <v>17.534939999999999</v>
      </c>
      <c r="HX55" s="1">
        <v>1.471476E-6</v>
      </c>
      <c r="HY55" s="1">
        <v>1.036297E-3</v>
      </c>
      <c r="HZ55">
        <v>1.1074329999999999</v>
      </c>
      <c r="IA55">
        <v>17.533930000000002</v>
      </c>
      <c r="IB55" s="1">
        <v>1.28998E-6</v>
      </c>
      <c r="IC55" s="1">
        <v>9.0847740000000001E-4</v>
      </c>
      <c r="ID55">
        <v>1.1073539999999999</v>
      </c>
      <c r="IE55">
        <v>18.064879999999999</v>
      </c>
      <c r="IF55" s="1">
        <v>1.132723E-6</v>
      </c>
      <c r="IG55" s="1">
        <v>7.977406E-4</v>
      </c>
      <c r="IH55">
        <v>1.1072869999999999</v>
      </c>
      <c r="II55">
        <v>18.56372</v>
      </c>
      <c r="IJ55" s="1">
        <v>9.9495110000000007E-7</v>
      </c>
      <c r="IK55" s="1">
        <v>7.0080939999999997E-4</v>
      </c>
      <c r="IL55">
        <v>1.107218</v>
      </c>
      <c r="IM55">
        <v>18.956130000000002</v>
      </c>
      <c r="IN55" s="1">
        <v>8.733881E-7</v>
      </c>
      <c r="IO55" s="1">
        <v>6.1524340000000005E-4</v>
      </c>
      <c r="IP55">
        <v>1.107138</v>
      </c>
      <c r="IQ55">
        <v>18.828880000000002</v>
      </c>
      <c r="IR55" s="1">
        <v>7.6766289999999996E-7</v>
      </c>
      <c r="IS55" s="1">
        <v>5.4078559999999999E-4</v>
      </c>
      <c r="IT55">
        <v>1.107065</v>
      </c>
      <c r="IU55">
        <v>18.36093</v>
      </c>
      <c r="IV55" s="1">
        <v>6.7590919999999998E-7</v>
      </c>
      <c r="IW55" s="1">
        <v>4.7614350000000001E-4</v>
      </c>
      <c r="IX55">
        <v>1.106984</v>
      </c>
      <c r="IY55">
        <v>17.969950000000001</v>
      </c>
      <c r="IZ55" s="1">
        <v>5.9597520000000003E-7</v>
      </c>
      <c r="JA55" s="1">
        <v>4.1985299999999998E-4</v>
      </c>
      <c r="JB55">
        <v>1.1069169999999999</v>
      </c>
      <c r="JC55">
        <v>17.659210000000002</v>
      </c>
      <c r="JD55" s="1">
        <v>5.2672929999999995E-7</v>
      </c>
      <c r="JE55" s="1">
        <v>3.7107680000000002E-4</v>
      </c>
      <c r="JF55">
        <v>1.106833</v>
      </c>
      <c r="JG55">
        <v>18.038959999999999</v>
      </c>
      <c r="JH55" s="1">
        <v>4.6586649999999998E-7</v>
      </c>
      <c r="JI55" s="1">
        <v>3.2822489999999999E-4</v>
      </c>
      <c r="JJ55">
        <v>1.106779</v>
      </c>
      <c r="JK55">
        <v>18.680779999999999</v>
      </c>
      <c r="JL55" s="1">
        <v>4.1292000000000002E-7</v>
      </c>
      <c r="JM55" s="1">
        <v>2.9087850000000001E-4</v>
      </c>
      <c r="JN55">
        <v>1.106727</v>
      </c>
      <c r="JO55">
        <v>19.168299999999999</v>
      </c>
      <c r="JP55" s="1">
        <v>3.6839890000000002E-7</v>
      </c>
      <c r="JQ55" s="1">
        <v>2.5945619999999999E-4</v>
      </c>
      <c r="JR55">
        <v>1.106689</v>
      </c>
      <c r="JS55">
        <v>19.427720000000001</v>
      </c>
      <c r="JT55" s="1">
        <v>3.3088849999999998E-7</v>
      </c>
      <c r="JU55" s="1">
        <v>2.3298709999999999E-4</v>
      </c>
      <c r="JV55">
        <v>1.1066560000000001</v>
      </c>
      <c r="JW55">
        <v>19.151949999999999</v>
      </c>
      <c r="JX55" s="1">
        <v>2.9825340000000001E-7</v>
      </c>
      <c r="JY55" s="1">
        <v>2.0999659999999999E-4</v>
      </c>
      <c r="JZ55">
        <v>1.1066180000000001</v>
      </c>
      <c r="KA55">
        <v>18.526260000000001</v>
      </c>
      <c r="KB55" s="1">
        <v>2.69409E-7</v>
      </c>
      <c r="KC55" s="1">
        <v>1.896833E-4</v>
      </c>
      <c r="KD55">
        <v>1.106573</v>
      </c>
      <c r="KE55">
        <v>18.005690000000001</v>
      </c>
      <c r="KF55" s="1">
        <v>2.4383550000000003E-7</v>
      </c>
      <c r="KG55" s="1">
        <v>1.7166370000000001E-4</v>
      </c>
      <c r="KH55">
        <v>1.1065210000000001</v>
      </c>
      <c r="KI55">
        <v>17.646560000000001</v>
      </c>
      <c r="KJ55" s="1">
        <v>2.211492E-7</v>
      </c>
      <c r="KK55" s="1">
        <v>1.556944E-4</v>
      </c>
      <c r="KL55">
        <v>1.1064909999999999</v>
      </c>
      <c r="KM55">
        <v>17.976089999999999</v>
      </c>
      <c r="KN55" s="1">
        <v>2.0094830000000001E-7</v>
      </c>
      <c r="KO55" s="1">
        <v>1.414718E-4</v>
      </c>
      <c r="KP55">
        <v>1.1064320000000001</v>
      </c>
      <c r="KQ55">
        <v>18.614660000000001</v>
      </c>
      <c r="KR55" s="1">
        <v>1.826759E-7</v>
      </c>
      <c r="KS55" s="1">
        <v>1.2861360000000001E-4</v>
      </c>
      <c r="KT55">
        <v>1.1063890000000001</v>
      </c>
      <c r="KU55">
        <v>19.216339999999999</v>
      </c>
      <c r="KV55" s="1">
        <v>1.6606779999999999E-7</v>
      </c>
      <c r="KW55" s="1">
        <v>1.169284E-4</v>
      </c>
      <c r="KX55">
        <v>1.1063430000000001</v>
      </c>
      <c r="KY55">
        <v>19.676570000000002</v>
      </c>
      <c r="KZ55" s="1">
        <v>1.5083810000000001E-7</v>
      </c>
      <c r="LA55" s="1">
        <v>1.062137E-4</v>
      </c>
      <c r="LB55">
        <v>1.1062749999999999</v>
      </c>
      <c r="LC55">
        <v>19.469010000000001</v>
      </c>
      <c r="LD55" s="1">
        <v>1.3712109999999999E-7</v>
      </c>
      <c r="LE55" s="1">
        <v>9.6555400000000001E-5</v>
      </c>
      <c r="LF55">
        <v>1.1062350000000001</v>
      </c>
      <c r="LG55">
        <v>18.829979999999999</v>
      </c>
      <c r="LH55" s="1">
        <v>1.24768E-7</v>
      </c>
      <c r="LI55" s="1">
        <v>8.7857739999999993E-5</v>
      </c>
      <c r="LJ55">
        <v>1.106185</v>
      </c>
      <c r="LK55">
        <v>18.23133</v>
      </c>
      <c r="LL55" s="1">
        <v>1.136779E-7</v>
      </c>
      <c r="LM55" s="1">
        <v>8.0046509999999994E-5</v>
      </c>
      <c r="LN55">
        <v>1.106133</v>
      </c>
      <c r="LO55">
        <v>17.77225</v>
      </c>
      <c r="LP55" s="1">
        <v>1.036619E-7</v>
      </c>
      <c r="LQ55" s="1">
        <v>7.2996089999999997E-5</v>
      </c>
      <c r="LR55">
        <v>1.106087</v>
      </c>
      <c r="LS55">
        <v>18.196960000000001</v>
      </c>
      <c r="LT55" s="1">
        <v>9.4612289999999994E-8</v>
      </c>
      <c r="LU55" s="1">
        <v>6.6622480000000007E-5</v>
      </c>
      <c r="LV55">
        <v>1.1060399999999999</v>
      </c>
      <c r="LW55">
        <v>18.956520000000001</v>
      </c>
      <c r="LX55" s="1">
        <v>8.6472179999999999E-8</v>
      </c>
      <c r="LY55" s="1">
        <v>6.0886820000000003E-5</v>
      </c>
      <c r="LZ55">
        <v>1.1060179999999999</v>
      </c>
      <c r="MA55">
        <v>19.664729999999999</v>
      </c>
      <c r="MB55" s="1">
        <v>7.9611379999999999E-8</v>
      </c>
      <c r="MC55" s="1">
        <v>5.6031969999999999E-5</v>
      </c>
      <c r="MD55">
        <v>1.105998</v>
      </c>
      <c r="ME55">
        <v>20.226389999999999</v>
      </c>
      <c r="MF55" s="1">
        <v>7.3758860000000001E-8</v>
      </c>
      <c r="MG55" s="1">
        <v>5.1904480000000003E-5</v>
      </c>
      <c r="MH55">
        <v>1.1059559999999999</v>
      </c>
      <c r="MI55">
        <v>19.997599999999998</v>
      </c>
      <c r="MJ55" s="1">
        <v>6.8496130000000002E-8</v>
      </c>
      <c r="MK55" s="1">
        <v>4.820388E-5</v>
      </c>
      <c r="ML55">
        <v>1.105942</v>
      </c>
      <c r="MM55">
        <v>19.30208</v>
      </c>
      <c r="MN55" s="1">
        <v>6.3632630000000006E-8</v>
      </c>
      <c r="MO55" s="1">
        <v>4.477891E-5</v>
      </c>
      <c r="MP55">
        <v>1.105909</v>
      </c>
      <c r="MQ55">
        <v>18.65333</v>
      </c>
      <c r="MR55" s="1">
        <v>5.920799E-8</v>
      </c>
      <c r="MS55" s="1">
        <v>4.1661420000000002E-5</v>
      </c>
      <c r="MT55">
        <v>1.1058829999999999</v>
      </c>
      <c r="MU55">
        <v>18.014990000000001</v>
      </c>
      <c r="MV55" s="1">
        <v>5.5175910000000002E-8</v>
      </c>
      <c r="MW55" s="1">
        <v>3.882255E-5</v>
      </c>
      <c r="MX55">
        <v>1.105861</v>
      </c>
      <c r="MY55">
        <v>17.757180000000002</v>
      </c>
      <c r="MZ55" s="1">
        <v>5.1470769999999998E-8</v>
      </c>
      <c r="NA55" s="1">
        <v>3.6216949999999999E-5</v>
      </c>
      <c r="NB55">
        <v>1.1058190000000001</v>
      </c>
      <c r="NC55">
        <v>18.005870000000002</v>
      </c>
      <c r="ND55" s="1">
        <v>4.803932E-8</v>
      </c>
      <c r="NE55" s="1">
        <v>3.380133E-5</v>
      </c>
      <c r="NF55">
        <v>1.1057840000000001</v>
      </c>
      <c r="NG55">
        <v>18.580500000000001</v>
      </c>
      <c r="NH55" s="1">
        <v>4.4835740000000002E-8</v>
      </c>
      <c r="NI55" s="1">
        <v>3.155115E-5</v>
      </c>
      <c r="NJ55">
        <v>1.1057669999999999</v>
      </c>
      <c r="NK55">
        <v>18.822369999999999</v>
      </c>
      <c r="NL55" s="1">
        <v>4.1776769999999997E-8</v>
      </c>
      <c r="NM55" s="1">
        <v>2.9399939999999999E-5</v>
      </c>
      <c r="NN55">
        <v>1.1057300000000001</v>
      </c>
      <c r="NO55">
        <v>18.758009999999999</v>
      </c>
      <c r="NP55" s="1">
        <v>3.897032E-8</v>
      </c>
      <c r="NQ55" s="1">
        <v>2.7424759999999999E-5</v>
      </c>
      <c r="NR55">
        <v>1.105699</v>
      </c>
      <c r="NS55">
        <v>18.520949999999999</v>
      </c>
      <c r="NT55" s="1">
        <v>3.6358989999999998E-8</v>
      </c>
      <c r="NU55" s="1">
        <v>2.558703E-5</v>
      </c>
      <c r="NV55">
        <v>1.1056820000000001</v>
      </c>
      <c r="NW55">
        <v>18.052689999999998</v>
      </c>
      <c r="NX55" s="1">
        <v>3.3961839999999999E-8</v>
      </c>
      <c r="NY55" s="1">
        <v>2.389887E-5</v>
      </c>
      <c r="NZ55">
        <v>1.1056490000000001</v>
      </c>
      <c r="OA55">
        <v>17.694790000000001</v>
      </c>
      <c r="OB55" s="1">
        <v>3.1735349999999998E-8</v>
      </c>
      <c r="OC55" s="1">
        <v>2.233293E-5</v>
      </c>
      <c r="OD55">
        <v>1.10561</v>
      </c>
      <c r="OE55">
        <v>18.019300000000001</v>
      </c>
      <c r="OF55" s="1">
        <v>2.964926E-8</v>
      </c>
      <c r="OG55" s="1">
        <v>2.0865430000000001E-5</v>
      </c>
      <c r="OH55">
        <v>1.105575</v>
      </c>
      <c r="OI55">
        <v>18.649709999999999</v>
      </c>
      <c r="OJ55" s="1">
        <v>2.773147E-8</v>
      </c>
      <c r="OK55" s="1">
        <v>1.9514859999999999E-5</v>
      </c>
    </row>
    <row r="56" spans="1:401" x14ac:dyDescent="0.35">
      <c r="A56">
        <v>59</v>
      </c>
      <c r="B56" t="s">
        <v>4</v>
      </c>
      <c r="C56" t="s">
        <v>24</v>
      </c>
      <c r="D56" t="s">
        <v>61</v>
      </c>
      <c r="E56">
        <v>777.36189999999999</v>
      </c>
      <c r="F56">
        <v>0.8079674</v>
      </c>
      <c r="G56">
        <v>17.683920000000001</v>
      </c>
      <c r="H56" s="1">
        <v>6.3272729999999996E-3</v>
      </c>
      <c r="I56">
        <v>3.8531390000000001</v>
      </c>
      <c r="J56">
        <v>0.80789060000000001</v>
      </c>
      <c r="K56">
        <v>17.452539999999999</v>
      </c>
      <c r="L56">
        <v>61.920180000000002</v>
      </c>
      <c r="M56">
        <v>46349.61</v>
      </c>
      <c r="N56">
        <v>0.80786809999999998</v>
      </c>
      <c r="O56">
        <v>17.322690000000001</v>
      </c>
      <c r="P56">
        <v>43.677930000000003</v>
      </c>
      <c r="Q56">
        <v>40174.129999999997</v>
      </c>
      <c r="R56">
        <v>0.80785359999999995</v>
      </c>
      <c r="S56">
        <v>17.23742</v>
      </c>
      <c r="T56">
        <v>1.541358</v>
      </c>
      <c r="U56">
        <v>1620.6679999999999</v>
      </c>
      <c r="V56">
        <v>0.80785499999999999</v>
      </c>
      <c r="W56">
        <v>17.370270000000001</v>
      </c>
      <c r="X56" s="1">
        <v>2.2152580000000002E-2</v>
      </c>
      <c r="Y56">
        <v>22.419799999999999</v>
      </c>
      <c r="Z56">
        <v>0.80787909999999996</v>
      </c>
      <c r="AA56">
        <v>17.347549999999998</v>
      </c>
      <c r="AB56" s="1">
        <v>8.1981669999999993E-3</v>
      </c>
      <c r="AC56">
        <v>6.9078439999999999</v>
      </c>
      <c r="AD56">
        <v>0.80788559999999998</v>
      </c>
      <c r="AE56">
        <v>17.270820000000001</v>
      </c>
      <c r="AF56" s="1">
        <v>6.5876950000000002E-3</v>
      </c>
      <c r="AG56">
        <v>5.5370780000000002</v>
      </c>
      <c r="AH56">
        <v>0.80789829999999996</v>
      </c>
      <c r="AI56">
        <v>17.282440000000001</v>
      </c>
      <c r="AJ56" s="1">
        <v>5.3337590000000004E-3</v>
      </c>
      <c r="AK56">
        <v>4.4828190000000001</v>
      </c>
      <c r="AL56">
        <v>0.80790899999999999</v>
      </c>
      <c r="AM56">
        <v>17.262029999999999</v>
      </c>
      <c r="AN56" s="1">
        <v>4.3277209999999997E-3</v>
      </c>
      <c r="AO56">
        <v>3.637092</v>
      </c>
      <c r="AP56">
        <v>0.8079305</v>
      </c>
      <c r="AQ56">
        <v>17.716419999999999</v>
      </c>
      <c r="AR56" s="1">
        <v>3.5181750000000001E-3</v>
      </c>
      <c r="AS56">
        <v>2.9566180000000002</v>
      </c>
      <c r="AT56">
        <v>0.80791740000000001</v>
      </c>
      <c r="AU56">
        <v>18.404140000000002</v>
      </c>
      <c r="AV56" s="1">
        <v>2.8624950000000001E-3</v>
      </c>
      <c r="AW56">
        <v>2.4056600000000001</v>
      </c>
      <c r="AX56">
        <v>0.80791970000000002</v>
      </c>
      <c r="AY56">
        <v>18.888000000000002</v>
      </c>
      <c r="AZ56" s="1">
        <v>2.3295019999999998E-3</v>
      </c>
      <c r="BA56">
        <v>1.9577979999999999</v>
      </c>
      <c r="BB56">
        <v>0.80792030000000004</v>
      </c>
      <c r="BC56">
        <v>19.24248</v>
      </c>
      <c r="BD56" s="1">
        <v>1.894401E-3</v>
      </c>
      <c r="BE56">
        <v>1.592303</v>
      </c>
      <c r="BF56">
        <v>0.80790050000000002</v>
      </c>
      <c r="BG56">
        <v>19.003920000000001</v>
      </c>
      <c r="BH56" s="1">
        <v>1.541642E-3</v>
      </c>
      <c r="BI56">
        <v>1.2958069999999999</v>
      </c>
      <c r="BJ56">
        <v>0.8078843</v>
      </c>
      <c r="BK56">
        <v>18.307099999999998</v>
      </c>
      <c r="BL56" s="1">
        <v>1.25563E-3</v>
      </c>
      <c r="BM56">
        <v>1.0554129999999999</v>
      </c>
      <c r="BN56">
        <v>0.80788009999999999</v>
      </c>
      <c r="BO56">
        <v>17.7074</v>
      </c>
      <c r="BP56" s="1">
        <v>1.0236760000000001E-3</v>
      </c>
      <c r="BQ56">
        <v>0.86040320000000003</v>
      </c>
      <c r="BR56">
        <v>0.80785830000000003</v>
      </c>
      <c r="BS56">
        <v>17.211880000000001</v>
      </c>
      <c r="BT56" s="1">
        <v>8.3547489999999999E-4</v>
      </c>
      <c r="BU56">
        <v>0.70223400000000002</v>
      </c>
      <c r="BV56">
        <v>0.80784319999999998</v>
      </c>
      <c r="BW56">
        <v>17.28856</v>
      </c>
      <c r="BX56" s="1">
        <v>6.8261259999999996E-4</v>
      </c>
      <c r="BY56">
        <v>0.57374639999999999</v>
      </c>
      <c r="BZ56">
        <v>0.80779120000000004</v>
      </c>
      <c r="CA56">
        <v>17.833069999999999</v>
      </c>
      <c r="CB56" s="1">
        <v>5.5803380000000004E-4</v>
      </c>
      <c r="CC56">
        <v>0.4691033</v>
      </c>
      <c r="CD56">
        <v>0.80773450000000002</v>
      </c>
      <c r="CE56">
        <v>18.322430000000001</v>
      </c>
      <c r="CF56" s="1">
        <v>4.5493250000000002E-4</v>
      </c>
      <c r="CG56">
        <v>0.38252350000000002</v>
      </c>
      <c r="CH56">
        <v>0.80766159999999998</v>
      </c>
      <c r="CI56">
        <v>18.741589999999999</v>
      </c>
      <c r="CJ56" s="1">
        <v>3.6982390000000001E-4</v>
      </c>
      <c r="CK56">
        <v>0.31103320000000001</v>
      </c>
      <c r="CL56">
        <v>0.80759639999999999</v>
      </c>
      <c r="CM56">
        <v>18.729900000000001</v>
      </c>
      <c r="CN56" s="1">
        <v>3.004533E-4</v>
      </c>
      <c r="CO56">
        <v>0.2527064</v>
      </c>
      <c r="CP56">
        <v>0.80751189999999995</v>
      </c>
      <c r="CQ56">
        <v>18.183129999999998</v>
      </c>
      <c r="CR56" s="1">
        <v>2.4452250000000001E-4</v>
      </c>
      <c r="CS56">
        <v>0.2056675</v>
      </c>
      <c r="CT56">
        <v>0.80745049999999996</v>
      </c>
      <c r="CU56">
        <v>17.698989999999998</v>
      </c>
      <c r="CV56" s="1">
        <v>1.9945910000000001E-4</v>
      </c>
      <c r="CW56">
        <v>0.16776579999999999</v>
      </c>
      <c r="CX56">
        <v>0.80735869999999998</v>
      </c>
      <c r="CY56">
        <v>17.35014</v>
      </c>
      <c r="CZ56" s="1">
        <v>1.631812E-4</v>
      </c>
      <c r="DA56">
        <v>0.13725200000000001</v>
      </c>
      <c r="DB56">
        <v>0.80729289999999998</v>
      </c>
      <c r="DC56">
        <v>17.652170000000002</v>
      </c>
      <c r="DD56" s="1">
        <v>1.33709E-4</v>
      </c>
      <c r="DE56">
        <v>0.1124747</v>
      </c>
      <c r="DF56">
        <v>0.80722139999999998</v>
      </c>
      <c r="DG56">
        <v>18.350840000000002</v>
      </c>
      <c r="DH56" s="1">
        <v>1.094904E-4</v>
      </c>
      <c r="DI56" s="1">
        <v>9.2109120000000003E-2</v>
      </c>
      <c r="DJ56">
        <v>0.80716299999999996</v>
      </c>
      <c r="DK56">
        <v>19.04222</v>
      </c>
      <c r="DL56" s="1">
        <v>9.0171149999999998E-5</v>
      </c>
      <c r="DM56" s="1">
        <v>7.5836539999999994E-2</v>
      </c>
      <c r="DN56">
        <v>0.80711299999999997</v>
      </c>
      <c r="DO56">
        <v>19.56531</v>
      </c>
      <c r="DP56" s="1">
        <v>7.4781800000000003E-5</v>
      </c>
      <c r="DQ56" s="1">
        <v>6.2880370000000005E-2</v>
      </c>
      <c r="DR56">
        <v>0.80705550000000004</v>
      </c>
      <c r="DS56">
        <v>19.289829999999998</v>
      </c>
      <c r="DT56" s="1">
        <v>6.2350260000000002E-5</v>
      </c>
      <c r="DU56" s="1">
        <v>5.2420080000000001E-2</v>
      </c>
      <c r="DV56">
        <v>0.80701080000000003</v>
      </c>
      <c r="DW56">
        <v>18.559560000000001</v>
      </c>
      <c r="DX56" s="1">
        <v>5.2209190000000001E-5</v>
      </c>
      <c r="DY56" s="1">
        <v>4.3889629999999999E-2</v>
      </c>
      <c r="DZ56">
        <v>0.80695669999999997</v>
      </c>
      <c r="EA56">
        <v>17.86777</v>
      </c>
      <c r="EB56" s="1">
        <v>4.3897109999999998E-5</v>
      </c>
      <c r="EC56" s="1">
        <v>3.6899050000000003E-2</v>
      </c>
      <c r="ED56">
        <v>0.80690260000000003</v>
      </c>
      <c r="EE56">
        <v>17.3078</v>
      </c>
      <c r="EF56" s="1">
        <v>3.7061329999999999E-5</v>
      </c>
      <c r="EG56" s="1">
        <v>3.1150359999999998E-2</v>
      </c>
      <c r="EH56">
        <v>0.80685600000000002</v>
      </c>
      <c r="EI56">
        <v>17.473240000000001</v>
      </c>
      <c r="EJ56" s="1">
        <v>3.1378709999999999E-5</v>
      </c>
      <c r="EK56" s="1">
        <v>2.637252E-2</v>
      </c>
      <c r="EL56">
        <v>0.80685030000000002</v>
      </c>
      <c r="EM56">
        <v>18.217130000000001</v>
      </c>
      <c r="EN56" s="1">
        <v>2.6686090000000001E-5</v>
      </c>
      <c r="EO56" s="1">
        <v>2.2423970000000001E-2</v>
      </c>
      <c r="EP56">
        <v>0.80683150000000003</v>
      </c>
      <c r="EQ56">
        <v>18.977709999999998</v>
      </c>
      <c r="ER56" s="1">
        <v>2.2924600000000001E-5</v>
      </c>
      <c r="ES56" s="1">
        <v>1.925251E-2</v>
      </c>
      <c r="ET56">
        <v>0.80684160000000005</v>
      </c>
      <c r="EU56">
        <v>19.55386</v>
      </c>
      <c r="EV56" s="1">
        <v>1.9909140000000002E-5</v>
      </c>
      <c r="EW56" s="1">
        <v>1.6713260000000001E-2</v>
      </c>
      <c r="EX56">
        <v>0.80683519999999997</v>
      </c>
      <c r="EY56">
        <v>19.3979</v>
      </c>
      <c r="EZ56" s="1">
        <v>1.7408940000000001E-5</v>
      </c>
      <c r="FA56" s="1">
        <v>1.4611809999999999E-2</v>
      </c>
      <c r="FB56">
        <v>0.80684400000000001</v>
      </c>
      <c r="FC56">
        <v>18.665430000000001</v>
      </c>
      <c r="FD56" s="1">
        <v>1.5265709999999999E-5</v>
      </c>
      <c r="FE56">
        <v>1.2811899999999999E-2</v>
      </c>
      <c r="FF56">
        <v>0.80684270000000002</v>
      </c>
      <c r="FG56">
        <v>17.945969999999999</v>
      </c>
      <c r="FH56" s="1">
        <v>1.341692E-5</v>
      </c>
      <c r="FI56" s="1">
        <v>1.125953E-2</v>
      </c>
      <c r="FJ56">
        <v>0.80686000000000002</v>
      </c>
      <c r="FK56">
        <v>17.369589999999999</v>
      </c>
      <c r="FL56" s="1">
        <v>1.1803E-5</v>
      </c>
      <c r="FM56" s="1">
        <v>9.9048739999999993E-3</v>
      </c>
      <c r="FN56">
        <v>0.80685410000000002</v>
      </c>
      <c r="FO56">
        <v>17.516010000000001</v>
      </c>
      <c r="FP56" s="1">
        <v>1.0393250000000001E-5</v>
      </c>
      <c r="FQ56" s="1">
        <v>8.7221690000000001E-3</v>
      </c>
      <c r="FR56">
        <v>0.80686809999999998</v>
      </c>
      <c r="FS56">
        <v>18.131160000000001</v>
      </c>
      <c r="FT56" s="1">
        <v>9.1577390000000004E-6</v>
      </c>
      <c r="FU56" s="1">
        <v>7.6850759999999999E-3</v>
      </c>
      <c r="FV56">
        <v>0.80684979999999995</v>
      </c>
      <c r="FW56">
        <v>18.536059999999999</v>
      </c>
      <c r="FX56" s="1">
        <v>8.0671460000000002E-6</v>
      </c>
      <c r="FY56" s="1">
        <v>6.7706090000000003E-3</v>
      </c>
      <c r="FZ56">
        <v>0.8068613</v>
      </c>
      <c r="GA56">
        <v>18.842410000000001</v>
      </c>
      <c r="GB56" s="1">
        <v>7.1016650000000002E-6</v>
      </c>
      <c r="GC56" s="1">
        <v>5.960552E-3</v>
      </c>
      <c r="GD56">
        <v>0.80685059999999997</v>
      </c>
      <c r="GE56">
        <v>18.599049999999998</v>
      </c>
      <c r="GF56" s="1">
        <v>6.2518370000000004E-6</v>
      </c>
      <c r="GG56" s="1">
        <v>5.2474870000000003E-3</v>
      </c>
      <c r="GH56">
        <v>0.80684199999999995</v>
      </c>
      <c r="GI56">
        <v>18.223420000000001</v>
      </c>
      <c r="GJ56" s="1">
        <v>5.506059E-6</v>
      </c>
      <c r="GK56" s="1">
        <v>4.6217050000000003E-3</v>
      </c>
      <c r="GL56">
        <v>0.80685200000000001</v>
      </c>
      <c r="GM56">
        <v>17.969950000000001</v>
      </c>
      <c r="GN56" s="1">
        <v>4.8508929999999996E-6</v>
      </c>
      <c r="GO56" s="1">
        <v>4.0717619999999996E-3</v>
      </c>
      <c r="GP56">
        <v>0.80683769999999999</v>
      </c>
      <c r="GQ56">
        <v>17.789709999999999</v>
      </c>
      <c r="GR56" s="1">
        <v>4.2746599999999997E-6</v>
      </c>
      <c r="GS56" s="1">
        <v>3.5882510000000002E-3</v>
      </c>
      <c r="GT56">
        <v>0.80682869999999995</v>
      </c>
      <c r="GU56">
        <v>17.7331</v>
      </c>
      <c r="GV56" s="1">
        <v>3.7691270000000002E-6</v>
      </c>
      <c r="GW56" s="1">
        <v>3.1640259999999999E-3</v>
      </c>
      <c r="GX56">
        <v>0.80680770000000002</v>
      </c>
      <c r="GY56">
        <v>18.020710000000001</v>
      </c>
      <c r="GZ56" s="1">
        <v>3.3230230000000002E-6</v>
      </c>
      <c r="HA56" s="1">
        <v>2.7899280000000001E-3</v>
      </c>
      <c r="HB56">
        <v>0.80677829999999995</v>
      </c>
      <c r="HC56">
        <v>18.544779999999999</v>
      </c>
      <c r="HD56" s="1">
        <v>2.9184330000000002E-6</v>
      </c>
      <c r="HE56" s="1">
        <v>2.4509900000000001E-3</v>
      </c>
      <c r="HF56">
        <v>0.80673430000000002</v>
      </c>
      <c r="HG56">
        <v>19.019359999999999</v>
      </c>
      <c r="HH56" s="1">
        <v>2.551583E-6</v>
      </c>
      <c r="HI56" s="1">
        <v>2.1434560000000002E-3</v>
      </c>
      <c r="HJ56">
        <v>0.80670549999999996</v>
      </c>
      <c r="HK56">
        <v>19.126840000000001</v>
      </c>
      <c r="HL56" s="1">
        <v>2.2281389999999999E-6</v>
      </c>
      <c r="HM56" s="1">
        <v>1.8719229999999999E-3</v>
      </c>
      <c r="HN56">
        <v>0.8066567</v>
      </c>
      <c r="HO56">
        <v>18.691400000000002</v>
      </c>
      <c r="HP56" s="1">
        <v>1.9459680000000001E-6</v>
      </c>
      <c r="HQ56" s="1">
        <v>1.6349960000000001E-3</v>
      </c>
      <c r="HR56">
        <v>0.80663379999999996</v>
      </c>
      <c r="HS56">
        <v>18.168780000000002</v>
      </c>
      <c r="HT56" s="1">
        <v>1.701219E-6</v>
      </c>
      <c r="HU56" s="1">
        <v>1.429416E-3</v>
      </c>
      <c r="HV56">
        <v>0.80659820000000004</v>
      </c>
      <c r="HW56">
        <v>17.589030000000001</v>
      </c>
      <c r="HX56" s="1">
        <v>1.4887349999999999E-6</v>
      </c>
      <c r="HY56" s="1">
        <v>1.2509450000000001E-3</v>
      </c>
      <c r="HZ56">
        <v>0.80655370000000004</v>
      </c>
      <c r="IA56">
        <v>17.539770000000001</v>
      </c>
      <c r="IB56" s="1">
        <v>1.3048969999999999E-6</v>
      </c>
      <c r="IC56" s="1">
        <v>1.0964740000000001E-3</v>
      </c>
      <c r="ID56">
        <v>0.80651919999999999</v>
      </c>
      <c r="IE56">
        <v>18.061520000000002</v>
      </c>
      <c r="IF56" s="1">
        <v>1.1456629999999999E-6</v>
      </c>
      <c r="IG56" s="1">
        <v>9.6268609999999996E-4</v>
      </c>
      <c r="IH56">
        <v>0.80647420000000003</v>
      </c>
      <c r="II56">
        <v>18.566079999999999</v>
      </c>
      <c r="IJ56" s="1">
        <v>1.006401E-6</v>
      </c>
      <c r="IK56" s="1">
        <v>8.4578479999999998E-4</v>
      </c>
      <c r="IL56">
        <v>0.80642659999999999</v>
      </c>
      <c r="IM56">
        <v>18.96227</v>
      </c>
      <c r="IN56" s="1">
        <v>8.834038E-7</v>
      </c>
      <c r="IO56" s="1">
        <v>7.424997E-4</v>
      </c>
      <c r="IP56">
        <v>0.8063747</v>
      </c>
      <c r="IQ56">
        <v>18.873090000000001</v>
      </c>
      <c r="IR56" s="1">
        <v>7.7638040000000004E-7</v>
      </c>
      <c r="IS56" s="1">
        <v>6.5257309999999997E-4</v>
      </c>
      <c r="IT56">
        <v>0.80632990000000004</v>
      </c>
      <c r="IU56">
        <v>18.40718</v>
      </c>
      <c r="IV56" s="1">
        <v>6.8346840000000004E-7</v>
      </c>
      <c r="IW56" s="1">
        <v>5.7447330000000003E-4</v>
      </c>
      <c r="IX56">
        <v>0.80628719999999998</v>
      </c>
      <c r="IY56">
        <v>18.012799999999999</v>
      </c>
      <c r="IZ56" s="1">
        <v>6.0255309999999997E-7</v>
      </c>
      <c r="JA56" s="1">
        <v>5.0649110000000001E-4</v>
      </c>
      <c r="JB56">
        <v>0.80625029999999998</v>
      </c>
      <c r="JC56">
        <v>17.695360000000001</v>
      </c>
      <c r="JD56" s="1">
        <v>5.3244780000000005E-7</v>
      </c>
      <c r="JE56" s="1">
        <v>4.4756849999999998E-4</v>
      </c>
      <c r="JF56">
        <v>0.80621189999999998</v>
      </c>
      <c r="JG56">
        <v>18.03809</v>
      </c>
      <c r="JH56" s="1">
        <v>4.7092560000000002E-7</v>
      </c>
      <c r="JI56" s="1">
        <v>3.9588319999999999E-4</v>
      </c>
      <c r="JJ56">
        <v>0.80616580000000004</v>
      </c>
      <c r="JK56">
        <v>18.680330000000001</v>
      </c>
      <c r="JL56" s="1">
        <v>4.172284E-7</v>
      </c>
      <c r="JM56" s="1">
        <v>3.5070320000000002E-4</v>
      </c>
      <c r="JN56">
        <v>0.80613539999999995</v>
      </c>
      <c r="JO56">
        <v>19.174510000000001</v>
      </c>
      <c r="JP56" s="1">
        <v>3.7200850000000002E-7</v>
      </c>
      <c r="JQ56" s="1">
        <v>3.1262299999999999E-4</v>
      </c>
      <c r="JR56">
        <v>0.80611409999999994</v>
      </c>
      <c r="JS56">
        <v>19.454049999999999</v>
      </c>
      <c r="JT56" s="1">
        <v>3.3396849999999998E-7</v>
      </c>
      <c r="JU56" s="1">
        <v>2.8059290000000001E-4</v>
      </c>
      <c r="JV56">
        <v>0.80609459999999999</v>
      </c>
      <c r="JW56">
        <v>19.20626</v>
      </c>
      <c r="JX56" s="1">
        <v>3.0095559999999999E-7</v>
      </c>
      <c r="JY56" s="1">
        <v>2.528419E-4</v>
      </c>
      <c r="JZ56">
        <v>0.80607189999999995</v>
      </c>
      <c r="KA56">
        <v>18.583690000000001</v>
      </c>
      <c r="KB56" s="1">
        <v>2.7181990000000002E-7</v>
      </c>
      <c r="KC56" s="1">
        <v>2.283601E-4</v>
      </c>
      <c r="KD56">
        <v>0.80604569999999998</v>
      </c>
      <c r="KE56">
        <v>18.057390000000002</v>
      </c>
      <c r="KF56" s="1">
        <v>2.4594949999999999E-7</v>
      </c>
      <c r="KG56" s="1">
        <v>2.0661130000000001E-4</v>
      </c>
      <c r="KH56">
        <v>0.8060254</v>
      </c>
      <c r="KI56">
        <v>17.682020000000001</v>
      </c>
      <c r="KJ56" s="1">
        <v>2.230416E-7</v>
      </c>
      <c r="KK56" s="1">
        <v>1.8736950000000001E-4</v>
      </c>
      <c r="KL56">
        <v>0.80599589999999999</v>
      </c>
      <c r="KM56">
        <v>17.97541</v>
      </c>
      <c r="KN56" s="1">
        <v>2.026386E-7</v>
      </c>
      <c r="KO56" s="1">
        <v>1.7022780000000001E-4</v>
      </c>
      <c r="KP56">
        <v>0.80597110000000005</v>
      </c>
      <c r="KQ56">
        <v>18.614170000000001</v>
      </c>
      <c r="KR56" s="1">
        <v>1.842162E-7</v>
      </c>
      <c r="KS56" s="1">
        <v>1.5475880000000001E-4</v>
      </c>
      <c r="KT56">
        <v>0.80593099999999995</v>
      </c>
      <c r="KU56">
        <v>19.21978</v>
      </c>
      <c r="KV56" s="1">
        <v>1.6746420000000001E-7</v>
      </c>
      <c r="KW56" s="1">
        <v>1.4069479999999999E-4</v>
      </c>
      <c r="KX56">
        <v>0.80591740000000001</v>
      </c>
      <c r="KY56">
        <v>19.692969999999999</v>
      </c>
      <c r="KZ56" s="1">
        <v>1.5211929999999999E-7</v>
      </c>
      <c r="LA56" s="1">
        <v>1.278149E-4</v>
      </c>
      <c r="LB56">
        <v>0.80587390000000003</v>
      </c>
      <c r="LC56">
        <v>19.525729999999999</v>
      </c>
      <c r="LD56" s="1">
        <v>1.382681E-7</v>
      </c>
      <c r="LE56" s="1">
        <v>1.161767E-4</v>
      </c>
      <c r="LF56">
        <v>0.80583459999999996</v>
      </c>
      <c r="LG56">
        <v>18.890270000000001</v>
      </c>
      <c r="LH56" s="1">
        <v>1.258007E-7</v>
      </c>
      <c r="LI56" s="1">
        <v>1.057032E-4</v>
      </c>
      <c r="LJ56">
        <v>0.8058227</v>
      </c>
      <c r="LK56">
        <v>18.289490000000001</v>
      </c>
      <c r="LL56" s="1">
        <v>1.14605E-7</v>
      </c>
      <c r="LM56" s="1">
        <v>9.6294870000000003E-5</v>
      </c>
      <c r="LN56">
        <v>0.8057879</v>
      </c>
      <c r="LO56">
        <v>17.817340000000002</v>
      </c>
      <c r="LP56" s="1">
        <v>1.045049E-7</v>
      </c>
      <c r="LQ56" s="1">
        <v>8.7811390000000004E-5</v>
      </c>
      <c r="LR56">
        <v>0.80576150000000002</v>
      </c>
      <c r="LS56">
        <v>18.197859999999999</v>
      </c>
      <c r="LT56" s="1">
        <v>9.5368649999999999E-8</v>
      </c>
      <c r="LU56" s="1">
        <v>8.0133070000000005E-5</v>
      </c>
      <c r="LV56">
        <v>0.80573110000000003</v>
      </c>
      <c r="LW56">
        <v>18.95496</v>
      </c>
      <c r="LX56" s="1">
        <v>8.7147470000000004E-8</v>
      </c>
      <c r="LY56" s="1">
        <v>7.3222969999999998E-5</v>
      </c>
      <c r="LZ56">
        <v>0.80573280000000003</v>
      </c>
      <c r="MA56">
        <v>19.664729999999999</v>
      </c>
      <c r="MB56" s="1">
        <v>8.0164570000000005E-8</v>
      </c>
      <c r="MC56" s="1">
        <v>6.7327119999999996E-5</v>
      </c>
      <c r="MD56">
        <v>0.80570699999999995</v>
      </c>
      <c r="ME56">
        <v>20.245750000000001</v>
      </c>
      <c r="MF56" s="1">
        <v>7.4244079999999999E-8</v>
      </c>
      <c r="MG56" s="1">
        <v>6.2344840000000003E-5</v>
      </c>
      <c r="MH56">
        <v>0.8056797</v>
      </c>
      <c r="MI56">
        <v>20.066040000000001</v>
      </c>
      <c r="MJ56" s="1">
        <v>6.8945070000000002E-8</v>
      </c>
      <c r="MK56" s="1">
        <v>5.7897269999999997E-5</v>
      </c>
      <c r="ML56">
        <v>0.80567180000000005</v>
      </c>
      <c r="MM56">
        <v>19.370039999999999</v>
      </c>
      <c r="MN56" s="1">
        <v>6.4044329999999994E-8</v>
      </c>
      <c r="MO56" s="1">
        <v>5.377908E-5</v>
      </c>
      <c r="MP56">
        <v>0.80565109999999995</v>
      </c>
      <c r="MQ56">
        <v>18.720939999999999</v>
      </c>
      <c r="MR56" s="1">
        <v>5.9577700000000003E-8</v>
      </c>
      <c r="MS56" s="1">
        <v>5.0024349999999998E-5</v>
      </c>
      <c r="MT56">
        <v>0.8056508</v>
      </c>
      <c r="MU56">
        <v>18.074490000000001</v>
      </c>
      <c r="MV56" s="1">
        <v>5.5514640000000002E-8</v>
      </c>
      <c r="MW56" s="1">
        <v>4.6611009999999999E-5</v>
      </c>
      <c r="MX56">
        <v>0.80562630000000002</v>
      </c>
      <c r="MY56">
        <v>17.77928</v>
      </c>
      <c r="MZ56" s="1">
        <v>5.1786280000000001E-8</v>
      </c>
      <c r="NA56" s="1">
        <v>4.3482059999999999E-5</v>
      </c>
      <c r="NB56">
        <v>0.80560989999999999</v>
      </c>
      <c r="NC56">
        <v>18.009699999999999</v>
      </c>
      <c r="ND56" s="1">
        <v>4.8329339999999998E-8</v>
      </c>
      <c r="NE56" s="1">
        <v>4.057805E-5</v>
      </c>
      <c r="NF56">
        <v>0.80558560000000001</v>
      </c>
      <c r="NG56">
        <v>18.58053</v>
      </c>
      <c r="NH56" s="1">
        <v>4.5111909999999998E-8</v>
      </c>
      <c r="NI56" s="1">
        <v>3.7880740000000001E-5</v>
      </c>
      <c r="NJ56">
        <v>0.80556819999999996</v>
      </c>
      <c r="NK56">
        <v>18.837230000000002</v>
      </c>
      <c r="NL56" s="1">
        <v>4.2036170000000001E-8</v>
      </c>
      <c r="NM56" s="1">
        <v>3.5300569999999997E-5</v>
      </c>
      <c r="NN56">
        <v>0.80554269999999994</v>
      </c>
      <c r="NO56">
        <v>18.77974</v>
      </c>
      <c r="NP56" s="1">
        <v>3.9209459999999998E-8</v>
      </c>
      <c r="NQ56" s="1">
        <v>3.2926170000000001E-5</v>
      </c>
      <c r="NR56">
        <v>0.80552489999999999</v>
      </c>
      <c r="NS56">
        <v>18.561319999999998</v>
      </c>
      <c r="NT56" s="1">
        <v>3.6578789999999999E-8</v>
      </c>
      <c r="NU56" s="1">
        <v>3.0717489999999998E-5</v>
      </c>
      <c r="NV56">
        <v>0.80551950000000005</v>
      </c>
      <c r="NW56">
        <v>18.103899999999999</v>
      </c>
      <c r="NX56" s="1">
        <v>3.4164969999999999E-8</v>
      </c>
      <c r="NY56" s="1">
        <v>2.868901E-5</v>
      </c>
      <c r="NZ56">
        <v>0.80549700000000002</v>
      </c>
      <c r="OA56">
        <v>17.72505</v>
      </c>
      <c r="OB56" s="1">
        <v>3.192555E-8</v>
      </c>
      <c r="OC56" s="1">
        <v>2.6809699999999998E-5</v>
      </c>
      <c r="OD56">
        <v>0.80548679999999995</v>
      </c>
      <c r="OE56">
        <v>18.01793</v>
      </c>
      <c r="OF56" s="1">
        <v>2.982588E-8</v>
      </c>
      <c r="OG56" s="1">
        <v>2.50472E-5</v>
      </c>
      <c r="OH56">
        <v>0.80546450000000003</v>
      </c>
      <c r="OI56">
        <v>18.652090000000001</v>
      </c>
      <c r="OJ56" s="1">
        <v>2.789302E-8</v>
      </c>
      <c r="OK56" s="1">
        <v>2.3423099999999999E-5</v>
      </c>
    </row>
    <row r="57" spans="1:401" x14ac:dyDescent="0.35">
      <c r="A57">
        <v>60</v>
      </c>
      <c r="B57" t="s">
        <v>4</v>
      </c>
      <c r="C57" t="s">
        <v>24</v>
      </c>
      <c r="D57" t="s">
        <v>62</v>
      </c>
      <c r="E57">
        <v>734.69290000000001</v>
      </c>
      <c r="F57">
        <v>0.8107335</v>
      </c>
      <c r="G57">
        <v>17.721820000000001</v>
      </c>
      <c r="H57" s="1">
        <v>7.4042819999999997E-4</v>
      </c>
      <c r="I57">
        <v>0.54221839999999999</v>
      </c>
      <c r="J57">
        <v>0.81063960000000002</v>
      </c>
      <c r="K57">
        <v>17.479299999999999</v>
      </c>
      <c r="L57">
        <v>49.944650000000003</v>
      </c>
      <c r="M57">
        <v>33152.26</v>
      </c>
      <c r="N57">
        <v>0.81059110000000001</v>
      </c>
      <c r="O57">
        <v>17.341249999999999</v>
      </c>
      <c r="P57">
        <v>52.609000000000002</v>
      </c>
      <c r="Q57">
        <v>41046.449999999997</v>
      </c>
      <c r="R57">
        <v>0.81056950000000005</v>
      </c>
      <c r="S57">
        <v>17.250769999999999</v>
      </c>
      <c r="T57">
        <v>2.3930220000000002</v>
      </c>
      <c r="U57">
        <v>2076.7530000000002</v>
      </c>
      <c r="V57">
        <v>0.8105443</v>
      </c>
      <c r="W57">
        <v>17.374210000000001</v>
      </c>
      <c r="X57" s="1">
        <v>3.2803260000000001E-2</v>
      </c>
      <c r="Y57">
        <v>28.710699999999999</v>
      </c>
      <c r="Z57">
        <v>0.81056189999999995</v>
      </c>
      <c r="AA57">
        <v>17.361899999999999</v>
      </c>
      <c r="AB57" s="1">
        <v>8.4062760000000007E-3</v>
      </c>
      <c r="AC57">
        <v>6.2179700000000002</v>
      </c>
      <c r="AD57">
        <v>0.81056550000000005</v>
      </c>
      <c r="AE57">
        <v>17.282450000000001</v>
      </c>
      <c r="AF57" s="1">
        <v>6.7154459999999999E-3</v>
      </c>
      <c r="AG57">
        <v>4.9484870000000001</v>
      </c>
      <c r="AH57">
        <v>0.81057970000000001</v>
      </c>
      <c r="AI57">
        <v>17.292100000000001</v>
      </c>
      <c r="AJ57" s="1">
        <v>5.4360049999999998E-3</v>
      </c>
      <c r="AK57">
        <v>4.0054970000000001</v>
      </c>
      <c r="AL57">
        <v>0.81059230000000004</v>
      </c>
      <c r="AM57">
        <v>17.274470000000001</v>
      </c>
      <c r="AN57" s="1">
        <v>4.4097399999999997E-3</v>
      </c>
      <c r="AO57">
        <v>3.2492100000000002</v>
      </c>
      <c r="AP57">
        <v>0.81060270000000001</v>
      </c>
      <c r="AQ57">
        <v>17.711400000000001</v>
      </c>
      <c r="AR57" s="1">
        <v>3.5844330000000002E-3</v>
      </c>
      <c r="AS57">
        <v>2.6410369999999999</v>
      </c>
      <c r="AT57">
        <v>0.81061479999999997</v>
      </c>
      <c r="AU57">
        <v>18.398779999999999</v>
      </c>
      <c r="AV57" s="1">
        <v>2.9162340000000002E-3</v>
      </c>
      <c r="AW57">
        <v>2.148736</v>
      </c>
      <c r="AX57">
        <v>0.81060710000000002</v>
      </c>
      <c r="AY57">
        <v>18.892330000000001</v>
      </c>
      <c r="AZ57" s="1">
        <v>2.3732689999999999E-3</v>
      </c>
      <c r="BA57">
        <v>1.748731</v>
      </c>
      <c r="BB57">
        <v>0.81059320000000001</v>
      </c>
      <c r="BC57">
        <v>19.256699999999999</v>
      </c>
      <c r="BD57" s="1">
        <v>1.930076E-3</v>
      </c>
      <c r="BE57">
        <v>1.422339</v>
      </c>
      <c r="BF57">
        <v>0.81058680000000005</v>
      </c>
      <c r="BG57">
        <v>19.0487</v>
      </c>
      <c r="BH57" s="1">
        <v>1.5705280000000001E-3</v>
      </c>
      <c r="BI57">
        <v>1.157395</v>
      </c>
      <c r="BJ57">
        <v>0.81056950000000005</v>
      </c>
      <c r="BK57">
        <v>18.364070000000002</v>
      </c>
      <c r="BL57" s="1">
        <v>1.279061E-3</v>
      </c>
      <c r="BM57">
        <v>0.94261300000000003</v>
      </c>
      <c r="BN57">
        <v>0.81056039999999996</v>
      </c>
      <c r="BO57">
        <v>17.755710000000001</v>
      </c>
      <c r="BP57" s="1">
        <v>1.0426809999999999E-3</v>
      </c>
      <c r="BQ57">
        <v>0.76838720000000005</v>
      </c>
      <c r="BR57">
        <v>0.81055010000000005</v>
      </c>
      <c r="BS57">
        <v>17.249140000000001</v>
      </c>
      <c r="BT57" s="1">
        <v>8.5090389999999995E-4</v>
      </c>
      <c r="BU57">
        <v>0.62707729999999995</v>
      </c>
      <c r="BV57">
        <v>0.81051220000000002</v>
      </c>
      <c r="BW57">
        <v>17.292020000000001</v>
      </c>
      <c r="BX57" s="1">
        <v>6.9514710000000005E-4</v>
      </c>
      <c r="BY57">
        <v>0.5123008</v>
      </c>
      <c r="BZ57">
        <v>0.81045560000000005</v>
      </c>
      <c r="CA57">
        <v>17.822320000000001</v>
      </c>
      <c r="CB57" s="1">
        <v>5.6830249999999998E-4</v>
      </c>
      <c r="CC57">
        <v>0.41887370000000002</v>
      </c>
      <c r="CD57">
        <v>0.81038569999999999</v>
      </c>
      <c r="CE57">
        <v>18.321929999999998</v>
      </c>
      <c r="CF57" s="1">
        <v>4.634598E-4</v>
      </c>
      <c r="CG57">
        <v>0.34166960000000002</v>
      </c>
      <c r="CH57">
        <v>0.81029700000000005</v>
      </c>
      <c r="CI57">
        <v>18.74126</v>
      </c>
      <c r="CJ57" s="1">
        <v>3.7682759999999998E-4</v>
      </c>
      <c r="CK57">
        <v>0.2778659</v>
      </c>
      <c r="CL57">
        <v>0.81021189999999998</v>
      </c>
      <c r="CM57">
        <v>18.763110000000001</v>
      </c>
      <c r="CN57" s="1">
        <v>3.0612949999999999E-4</v>
      </c>
      <c r="CO57">
        <v>0.22575619999999999</v>
      </c>
      <c r="CP57">
        <v>0.81010409999999999</v>
      </c>
      <c r="CQ57">
        <v>18.230560000000001</v>
      </c>
      <c r="CR57" s="1">
        <v>2.4909170000000003E-4</v>
      </c>
      <c r="CS57">
        <v>0.1837039</v>
      </c>
      <c r="CT57">
        <v>0.81000190000000005</v>
      </c>
      <c r="CU57">
        <v>17.736920000000001</v>
      </c>
      <c r="CV57" s="1">
        <v>2.031394E-4</v>
      </c>
      <c r="CW57">
        <v>0.14982380000000001</v>
      </c>
      <c r="CX57">
        <v>0.80988559999999998</v>
      </c>
      <c r="CY57">
        <v>17.384409999999999</v>
      </c>
      <c r="CZ57" s="1">
        <v>1.6615029999999999E-4</v>
      </c>
      <c r="DA57">
        <v>0.1225478</v>
      </c>
      <c r="DB57">
        <v>0.80978910000000004</v>
      </c>
      <c r="DC57">
        <v>17.649270000000001</v>
      </c>
      <c r="DD57" s="1">
        <v>1.3614230000000001E-4</v>
      </c>
      <c r="DE57">
        <v>0.1004259</v>
      </c>
      <c r="DF57">
        <v>0.80969389999999997</v>
      </c>
      <c r="DG57">
        <v>18.342230000000001</v>
      </c>
      <c r="DH57" s="1">
        <v>1.1147200000000001E-4</v>
      </c>
      <c r="DI57" s="1">
        <v>8.2238649999999996E-2</v>
      </c>
      <c r="DJ57">
        <v>0.80962049999999997</v>
      </c>
      <c r="DK57">
        <v>19.0364</v>
      </c>
      <c r="DL57" s="1">
        <v>9.1740139999999995E-5</v>
      </c>
      <c r="DM57" s="1">
        <v>6.7669919999999995E-2</v>
      </c>
      <c r="DN57">
        <v>0.80953120000000001</v>
      </c>
      <c r="DO57">
        <v>19.574349999999999</v>
      </c>
      <c r="DP57" s="1">
        <v>7.6037899999999999E-5</v>
      </c>
      <c r="DQ57" s="1">
        <v>5.6080240000000003E-2</v>
      </c>
      <c r="DR57">
        <v>0.80945219999999996</v>
      </c>
      <c r="DS57">
        <v>19.343640000000001</v>
      </c>
      <c r="DT57" s="1">
        <v>6.3372060000000007E-5</v>
      </c>
      <c r="DU57" s="1">
        <v>4.673505E-2</v>
      </c>
      <c r="DV57">
        <v>0.80938379999999999</v>
      </c>
      <c r="DW57">
        <v>18.617270000000001</v>
      </c>
      <c r="DX57" s="1">
        <v>5.3043400000000001E-5</v>
      </c>
      <c r="DY57" s="1">
        <v>3.9116680000000001E-2</v>
      </c>
      <c r="DZ57">
        <v>0.80930880000000005</v>
      </c>
      <c r="EA57">
        <v>17.923839999999998</v>
      </c>
      <c r="EB57" s="1">
        <v>4.4582339999999998E-5</v>
      </c>
      <c r="EC57" s="1">
        <v>3.2876420000000003E-2</v>
      </c>
      <c r="ED57">
        <v>0.80923650000000003</v>
      </c>
      <c r="EE57">
        <v>17.351140000000001</v>
      </c>
      <c r="EF57" s="1">
        <v>3.7627650000000002E-5</v>
      </c>
      <c r="EG57" s="1">
        <v>2.7746429999999999E-2</v>
      </c>
      <c r="EH57">
        <v>0.80916659999999996</v>
      </c>
      <c r="EI57">
        <v>17.472000000000001</v>
      </c>
      <c r="EJ57" s="1">
        <v>3.1848860000000003E-5</v>
      </c>
      <c r="EK57" s="1">
        <v>2.348519E-2</v>
      </c>
      <c r="EL57">
        <v>0.80913190000000002</v>
      </c>
      <c r="EM57">
        <v>18.20429</v>
      </c>
      <c r="EN57" s="1">
        <v>2.707261E-5</v>
      </c>
      <c r="EO57" s="1">
        <v>1.9960909999999998E-2</v>
      </c>
      <c r="EP57">
        <v>0.80911259999999996</v>
      </c>
      <c r="EQ57">
        <v>18.96912</v>
      </c>
      <c r="ER57" s="1">
        <v>2.3230039999999999E-5</v>
      </c>
      <c r="ES57">
        <v>1.71206E-2</v>
      </c>
      <c r="ET57">
        <v>0.80911049999999995</v>
      </c>
      <c r="EU57">
        <v>19.558920000000001</v>
      </c>
      <c r="EV57" s="1">
        <v>2.0157229999999999E-5</v>
      </c>
      <c r="EW57" s="1">
        <v>1.4851339999999999E-2</v>
      </c>
      <c r="EX57">
        <v>0.80912019999999996</v>
      </c>
      <c r="EY57">
        <v>19.443680000000001</v>
      </c>
      <c r="EZ57" s="1">
        <v>1.761873E-5</v>
      </c>
      <c r="FA57" s="1">
        <v>1.2979030000000001E-2</v>
      </c>
      <c r="FB57">
        <v>0.8091083</v>
      </c>
      <c r="FC57">
        <v>18.7254</v>
      </c>
      <c r="FD57" s="1">
        <v>1.544608E-5</v>
      </c>
      <c r="FE57" s="1">
        <v>1.1378009999999999E-2</v>
      </c>
      <c r="FF57">
        <v>0.80911789999999995</v>
      </c>
      <c r="FG57">
        <v>18.003550000000001</v>
      </c>
      <c r="FH57" s="1">
        <v>1.357377E-5</v>
      </c>
      <c r="FI57" s="1">
        <v>9.9981719999999996E-3</v>
      </c>
      <c r="FJ57">
        <v>0.80911010000000005</v>
      </c>
      <c r="FK57">
        <v>17.414619999999999</v>
      </c>
      <c r="FL57" s="1">
        <v>1.193904E-5</v>
      </c>
      <c r="FM57" s="1">
        <v>8.7941249999999999E-3</v>
      </c>
      <c r="FN57">
        <v>0.80912969999999995</v>
      </c>
      <c r="FO57">
        <v>17.514420000000001</v>
      </c>
      <c r="FP57" s="1">
        <v>1.051318E-5</v>
      </c>
      <c r="FQ57" s="1">
        <v>7.7440410000000001E-3</v>
      </c>
      <c r="FR57">
        <v>0.80911920000000004</v>
      </c>
      <c r="FS57">
        <v>18.122340000000001</v>
      </c>
      <c r="FT57" s="1">
        <v>9.2625839999999996E-6</v>
      </c>
      <c r="FU57" s="1">
        <v>6.8227770000000004E-3</v>
      </c>
      <c r="FV57">
        <v>0.80912430000000002</v>
      </c>
      <c r="FW57">
        <v>18.53594</v>
      </c>
      <c r="FX57" s="1">
        <v>8.1602069999999994E-6</v>
      </c>
      <c r="FY57" s="1">
        <v>6.0112830000000001E-3</v>
      </c>
      <c r="FZ57">
        <v>0.80912220000000001</v>
      </c>
      <c r="GA57">
        <v>18.850829999999998</v>
      </c>
      <c r="GB57" s="1">
        <v>7.1838020000000002E-6</v>
      </c>
      <c r="GC57" s="1">
        <v>5.2922739999999996E-3</v>
      </c>
      <c r="GD57">
        <v>0.80911639999999996</v>
      </c>
      <c r="GE57">
        <v>18.638680000000001</v>
      </c>
      <c r="GF57" s="1">
        <v>6.324011E-6</v>
      </c>
      <c r="GG57" s="1">
        <v>4.6590449999999997E-3</v>
      </c>
      <c r="GH57">
        <v>0.80910800000000005</v>
      </c>
      <c r="GI57">
        <v>18.26294</v>
      </c>
      <c r="GJ57" s="1">
        <v>5.5694200000000001E-6</v>
      </c>
      <c r="GK57" s="1">
        <v>4.1032769999999998E-3</v>
      </c>
      <c r="GL57">
        <v>0.80911420000000001</v>
      </c>
      <c r="GM57">
        <v>18.002330000000001</v>
      </c>
      <c r="GN57" s="1">
        <v>4.9065700000000002E-6</v>
      </c>
      <c r="GO57" s="1">
        <v>3.614955E-3</v>
      </c>
      <c r="GP57">
        <v>0.80911069999999996</v>
      </c>
      <c r="GQ57">
        <v>17.812809999999999</v>
      </c>
      <c r="GR57" s="1">
        <v>4.3235430000000003E-6</v>
      </c>
      <c r="GS57" s="1">
        <v>3.1855770000000002E-3</v>
      </c>
      <c r="GT57">
        <v>0.80908880000000005</v>
      </c>
      <c r="GU57">
        <v>17.746110000000002</v>
      </c>
      <c r="GV57" s="1">
        <v>3.8120559999999999E-6</v>
      </c>
      <c r="GW57" s="1">
        <v>2.8088470000000002E-3</v>
      </c>
      <c r="GX57">
        <v>0.80907810000000002</v>
      </c>
      <c r="GY57">
        <v>18.020689999999998</v>
      </c>
      <c r="GZ57" s="1">
        <v>3.3612149999999999E-6</v>
      </c>
      <c r="HA57" s="1">
        <v>2.4769330000000002E-3</v>
      </c>
      <c r="HB57">
        <v>0.80902830000000003</v>
      </c>
      <c r="HC57">
        <v>18.54712</v>
      </c>
      <c r="HD57" s="1">
        <v>2.9533609999999999E-6</v>
      </c>
      <c r="HE57" s="1">
        <v>2.1769329999999998E-3</v>
      </c>
      <c r="HF57">
        <v>0.80897779999999997</v>
      </c>
      <c r="HG57">
        <v>19.026039999999998</v>
      </c>
      <c r="HH57" s="1">
        <v>2.5829389999999999E-6</v>
      </c>
      <c r="HI57" s="1">
        <v>1.9043459999999999E-3</v>
      </c>
      <c r="HJ57">
        <v>0.80893499999999996</v>
      </c>
      <c r="HK57">
        <v>19.14995</v>
      </c>
      <c r="HL57" s="1">
        <v>2.2555210000000002E-6</v>
      </c>
      <c r="HM57" s="1">
        <v>1.663128E-3</v>
      </c>
      <c r="HN57">
        <v>0.80888689999999996</v>
      </c>
      <c r="HO57">
        <v>18.731100000000001</v>
      </c>
      <c r="HP57" s="1">
        <v>1.969831E-6</v>
      </c>
      <c r="HQ57" s="1">
        <v>1.452608E-3</v>
      </c>
      <c r="HR57">
        <v>0.80884140000000004</v>
      </c>
      <c r="HS57">
        <v>18.217120000000001</v>
      </c>
      <c r="HT57" s="1">
        <v>1.7218810000000001E-6</v>
      </c>
      <c r="HU57" s="1">
        <v>1.269856E-3</v>
      </c>
      <c r="HV57">
        <v>0.80879290000000004</v>
      </c>
      <c r="HW57">
        <v>17.638739999999999</v>
      </c>
      <c r="HX57" s="1">
        <v>1.506679E-6</v>
      </c>
      <c r="HY57" s="1">
        <v>1.111229E-3</v>
      </c>
      <c r="HZ57">
        <v>0.80873629999999996</v>
      </c>
      <c r="IA57">
        <v>17.54569</v>
      </c>
      <c r="IB57" s="1">
        <v>1.320405E-6</v>
      </c>
      <c r="IC57" s="1">
        <v>9.7387210000000001E-4</v>
      </c>
      <c r="ID57">
        <v>0.80868629999999997</v>
      </c>
      <c r="IE57">
        <v>18.05489</v>
      </c>
      <c r="IF57" s="1">
        <v>1.1591109999999999E-6</v>
      </c>
      <c r="IG57" s="1">
        <v>8.5494749999999995E-4</v>
      </c>
      <c r="IH57">
        <v>0.80861380000000005</v>
      </c>
      <c r="II57">
        <v>18.56466</v>
      </c>
      <c r="IJ57" s="1">
        <v>1.018276E-6</v>
      </c>
      <c r="IK57" s="1">
        <v>7.5116889999999996E-4</v>
      </c>
      <c r="IL57">
        <v>0.80856589999999995</v>
      </c>
      <c r="IM57">
        <v>18.96386</v>
      </c>
      <c r="IN57" s="1">
        <v>8.9382029999999997E-7</v>
      </c>
      <c r="IO57" s="1">
        <v>6.5944769999999998E-4</v>
      </c>
      <c r="IP57">
        <v>0.80849360000000003</v>
      </c>
      <c r="IQ57">
        <v>18.910240000000002</v>
      </c>
      <c r="IR57" s="1">
        <v>7.854396E-7</v>
      </c>
      <c r="IS57" s="1">
        <v>5.7952419999999995E-4</v>
      </c>
      <c r="IT57">
        <v>0.80843370000000003</v>
      </c>
      <c r="IU57">
        <v>18.44885</v>
      </c>
      <c r="IV57" s="1">
        <v>6.9132279999999997E-7</v>
      </c>
      <c r="IW57" s="1">
        <v>5.1009329999999998E-4</v>
      </c>
      <c r="IX57">
        <v>0.80836030000000003</v>
      </c>
      <c r="IY57">
        <v>18.051159999999999</v>
      </c>
      <c r="IZ57" s="1">
        <v>6.0939039999999995E-7</v>
      </c>
      <c r="JA57" s="1">
        <v>4.4967960000000002E-4</v>
      </c>
      <c r="JB57">
        <v>0.8083053</v>
      </c>
      <c r="JC57">
        <v>17.728020000000001</v>
      </c>
      <c r="JD57" s="1">
        <v>5.3838189999999999E-7</v>
      </c>
      <c r="JE57" s="1">
        <v>3.972984E-4</v>
      </c>
      <c r="JF57">
        <v>0.80825049999999998</v>
      </c>
      <c r="JG57">
        <v>18.03424</v>
      </c>
      <c r="JH57" s="1">
        <v>4.7617369999999998E-7</v>
      </c>
      <c r="JI57" s="1">
        <v>3.5142529999999998E-4</v>
      </c>
      <c r="JJ57">
        <v>0.80820139999999996</v>
      </c>
      <c r="JK57">
        <v>18.675630000000002</v>
      </c>
      <c r="JL57" s="1">
        <v>4.217206E-7</v>
      </c>
      <c r="JM57" s="1">
        <v>3.1122240000000002E-4</v>
      </c>
      <c r="JN57">
        <v>0.80815910000000002</v>
      </c>
      <c r="JO57">
        <v>19.17717</v>
      </c>
      <c r="JP57" s="1">
        <v>3.757725E-7</v>
      </c>
      <c r="JQ57" s="1">
        <v>2.772745E-4</v>
      </c>
      <c r="JR57">
        <v>0.80811290000000002</v>
      </c>
      <c r="JS57">
        <v>19.472930000000002</v>
      </c>
      <c r="JT57" s="1">
        <v>3.371692E-7</v>
      </c>
      <c r="JU57" s="1">
        <v>2.4875059999999999E-4</v>
      </c>
      <c r="JV57">
        <v>0.80808979999999997</v>
      </c>
      <c r="JW57">
        <v>19.25244</v>
      </c>
      <c r="JX57" s="1">
        <v>3.0376070000000001E-7</v>
      </c>
      <c r="JY57" s="1">
        <v>2.2409829999999999E-4</v>
      </c>
      <c r="JZ57">
        <v>0.80804410000000004</v>
      </c>
      <c r="KA57">
        <v>18.63618</v>
      </c>
      <c r="KB57" s="1">
        <v>2.7431890000000002E-7</v>
      </c>
      <c r="KC57" s="1">
        <v>2.023777E-4</v>
      </c>
      <c r="KD57">
        <v>0.80800799999999995</v>
      </c>
      <c r="KE57">
        <v>18.104469999999999</v>
      </c>
      <c r="KF57" s="1">
        <v>2.4814380000000002E-7</v>
      </c>
      <c r="KG57" s="1">
        <v>1.830627E-4</v>
      </c>
      <c r="KH57">
        <v>0.807979</v>
      </c>
      <c r="KI57">
        <v>17.71452</v>
      </c>
      <c r="KJ57" s="1">
        <v>2.2500609999999999E-7</v>
      </c>
      <c r="KK57" s="1">
        <v>1.6599759999999999E-4</v>
      </c>
      <c r="KL57">
        <v>0.80794949999999999</v>
      </c>
      <c r="KM57">
        <v>17.972729999999999</v>
      </c>
      <c r="KN57" s="1">
        <v>2.0438910000000001E-7</v>
      </c>
      <c r="KO57" s="1">
        <v>1.5078929999999999E-4</v>
      </c>
      <c r="KP57">
        <v>0.80790510000000004</v>
      </c>
      <c r="KQ57">
        <v>18.609359999999999</v>
      </c>
      <c r="KR57" s="1">
        <v>1.858096E-7</v>
      </c>
      <c r="KS57" s="1">
        <v>1.3708789999999999E-4</v>
      </c>
      <c r="KT57">
        <v>0.80786690000000005</v>
      </c>
      <c r="KU57">
        <v>19.218540000000001</v>
      </c>
      <c r="KV57" s="1">
        <v>1.6890769999999999E-7</v>
      </c>
      <c r="KW57" s="1">
        <v>1.246269E-4</v>
      </c>
      <c r="KX57">
        <v>0.80782940000000003</v>
      </c>
      <c r="KY57">
        <v>19.70242</v>
      </c>
      <c r="KZ57" s="1">
        <v>1.5344630000000001E-7</v>
      </c>
      <c r="LA57" s="1">
        <v>1.1323070000000001E-4</v>
      </c>
      <c r="LB57">
        <v>0.80779009999999996</v>
      </c>
      <c r="LC57">
        <v>19.57413</v>
      </c>
      <c r="LD57" s="1">
        <v>1.3945609999999999E-7</v>
      </c>
      <c r="LE57" s="1">
        <v>1.029088E-4</v>
      </c>
      <c r="LF57">
        <v>0.80775110000000006</v>
      </c>
      <c r="LG57">
        <v>18.94492</v>
      </c>
      <c r="LH57" s="1">
        <v>1.2687109999999999E-7</v>
      </c>
      <c r="LI57" s="1">
        <v>9.3624680000000004E-5</v>
      </c>
      <c r="LJ57">
        <v>0.80770229999999998</v>
      </c>
      <c r="LK57">
        <v>18.342089999999999</v>
      </c>
      <c r="LL57" s="1">
        <v>1.1556580000000001E-7</v>
      </c>
      <c r="LM57" s="1">
        <v>8.5284019999999993E-5</v>
      </c>
      <c r="LN57">
        <v>0.80765299999999995</v>
      </c>
      <c r="LO57">
        <v>17.858519999999999</v>
      </c>
      <c r="LP57" s="1">
        <v>1.0537729999999999E-7</v>
      </c>
      <c r="LQ57" s="1">
        <v>7.7768109999999999E-5</v>
      </c>
      <c r="LR57">
        <v>0.80763249999999998</v>
      </c>
      <c r="LS57">
        <v>18.19604</v>
      </c>
      <c r="LT57" s="1">
        <v>9.6152439999999994E-8</v>
      </c>
      <c r="LU57" s="1">
        <v>7.0960949999999997E-5</v>
      </c>
      <c r="LV57">
        <v>0.80758110000000005</v>
      </c>
      <c r="LW57">
        <v>18.94839</v>
      </c>
      <c r="LX57" s="1">
        <v>8.7850320000000005E-8</v>
      </c>
      <c r="LY57" s="1">
        <v>6.4833849999999999E-5</v>
      </c>
      <c r="LZ57">
        <v>0.80756830000000002</v>
      </c>
      <c r="MA57">
        <v>19.661529999999999</v>
      </c>
      <c r="MB57" s="1">
        <v>8.0740660000000006E-8</v>
      </c>
      <c r="MC57" s="1">
        <v>5.9568889999999997E-5</v>
      </c>
      <c r="MD57">
        <v>0.80753399999999997</v>
      </c>
      <c r="ME57">
        <v>20.256450000000001</v>
      </c>
      <c r="MF57" s="1">
        <v>7.4747969999999999E-8</v>
      </c>
      <c r="MG57" s="1">
        <v>5.5141079999999998E-5</v>
      </c>
      <c r="MH57">
        <v>0.80750270000000002</v>
      </c>
      <c r="MI57">
        <v>20.124279999999999</v>
      </c>
      <c r="MJ57" s="1">
        <v>6.9408400000000004E-8</v>
      </c>
      <c r="MK57" s="1">
        <v>5.1203370000000003E-5</v>
      </c>
      <c r="ML57">
        <v>0.80749570000000004</v>
      </c>
      <c r="MM57">
        <v>19.431709999999999</v>
      </c>
      <c r="MN57" s="1">
        <v>6.4469310000000006E-8</v>
      </c>
      <c r="MO57" s="1">
        <v>4.7558149999999998E-5</v>
      </c>
      <c r="MP57">
        <v>0.80746790000000002</v>
      </c>
      <c r="MQ57">
        <v>18.781870000000001</v>
      </c>
      <c r="MR57" s="1">
        <v>5.9960260000000006E-8</v>
      </c>
      <c r="MS57" s="1">
        <v>4.4230000000000002E-5</v>
      </c>
      <c r="MT57">
        <v>0.80745339999999999</v>
      </c>
      <c r="MU57">
        <v>18.12931</v>
      </c>
      <c r="MV57" s="1">
        <v>5.5865869999999997E-8</v>
      </c>
      <c r="MW57" s="1">
        <v>4.120922E-5</v>
      </c>
      <c r="MX57">
        <v>0.80743069999999995</v>
      </c>
      <c r="MY57">
        <v>17.800540000000002</v>
      </c>
      <c r="MZ57" s="1">
        <v>5.2112459999999998E-8</v>
      </c>
      <c r="NA57" s="1">
        <v>3.8441739999999998E-5</v>
      </c>
      <c r="NB57">
        <v>0.80741260000000004</v>
      </c>
      <c r="NC57">
        <v>18.011199999999999</v>
      </c>
      <c r="ND57" s="1">
        <v>4.8629680000000003E-8</v>
      </c>
      <c r="NE57" s="1">
        <v>3.5871850000000001E-5</v>
      </c>
      <c r="NF57">
        <v>0.80737910000000002</v>
      </c>
      <c r="NG57">
        <v>18.577819999999999</v>
      </c>
      <c r="NH57" s="1">
        <v>4.5396070000000001E-8</v>
      </c>
      <c r="NI57" s="1">
        <v>3.3489640000000001E-5</v>
      </c>
      <c r="NJ57">
        <v>0.80735310000000005</v>
      </c>
      <c r="NK57">
        <v>18.84836</v>
      </c>
      <c r="NL57" s="1">
        <v>4.2304380000000002E-8</v>
      </c>
      <c r="NM57" s="1">
        <v>3.1211290000000003E-5</v>
      </c>
      <c r="NN57">
        <v>0.80732519999999997</v>
      </c>
      <c r="NO57">
        <v>18.79814</v>
      </c>
      <c r="NP57" s="1">
        <v>3.9455809999999998E-8</v>
      </c>
      <c r="NQ57" s="1">
        <v>2.9109299999999999E-5</v>
      </c>
      <c r="NR57">
        <v>0.80729870000000004</v>
      </c>
      <c r="NS57">
        <v>18.595389999999998</v>
      </c>
      <c r="NT57" s="1">
        <v>3.6806059999999998E-8</v>
      </c>
      <c r="NU57" s="1">
        <v>2.7155250000000001E-5</v>
      </c>
      <c r="NV57">
        <v>0.80728719999999998</v>
      </c>
      <c r="NW57">
        <v>18.150500000000001</v>
      </c>
      <c r="NX57" s="1">
        <v>3.4375000000000002E-8</v>
      </c>
      <c r="NY57" s="1">
        <v>2.536076E-5</v>
      </c>
      <c r="NZ57">
        <v>0.80724099999999999</v>
      </c>
      <c r="OA57">
        <v>17.75348</v>
      </c>
      <c r="OB57" s="1">
        <v>3.2121670000000002E-8</v>
      </c>
      <c r="OC57" s="1">
        <v>2.3699480000000001E-5</v>
      </c>
      <c r="OD57">
        <v>0.80722720000000003</v>
      </c>
      <c r="OE57">
        <v>18.013729999999999</v>
      </c>
      <c r="OF57" s="1">
        <v>3.0008599999999999E-8</v>
      </c>
      <c r="OG57" s="1">
        <v>2.2141400000000001E-5</v>
      </c>
      <c r="OH57">
        <v>0.80719759999999996</v>
      </c>
      <c r="OI57">
        <v>18.65005</v>
      </c>
      <c r="OJ57" s="1">
        <v>2.8060449999999999E-8</v>
      </c>
      <c r="OK57" s="1">
        <v>2.070365E-5</v>
      </c>
    </row>
    <row r="58" spans="1:401" x14ac:dyDescent="0.35">
      <c r="A58">
        <v>61</v>
      </c>
      <c r="B58" t="s">
        <v>4</v>
      </c>
      <c r="C58" t="s">
        <v>24</v>
      </c>
      <c r="D58" t="s">
        <v>63</v>
      </c>
      <c r="E58">
        <v>889.88490000000002</v>
      </c>
      <c r="F58">
        <v>0.93969539999999996</v>
      </c>
      <c r="G58">
        <v>17.776959999999999</v>
      </c>
      <c r="H58" s="1">
        <v>1.032812E-4</v>
      </c>
      <c r="I58">
        <v>0.1078798</v>
      </c>
      <c r="J58">
        <v>0.93958459999999999</v>
      </c>
      <c r="K58">
        <v>17.51886</v>
      </c>
      <c r="L58">
        <v>40.277500000000003</v>
      </c>
      <c r="M58">
        <v>33922.61</v>
      </c>
      <c r="N58">
        <v>0.9395232</v>
      </c>
      <c r="O58">
        <v>17.368469999999999</v>
      </c>
      <c r="P58">
        <v>60.079909999999998</v>
      </c>
      <c r="Q58">
        <v>69113.3</v>
      </c>
      <c r="R58">
        <v>0.93949389999999999</v>
      </c>
      <c r="S58">
        <v>17.270420000000001</v>
      </c>
      <c r="T58">
        <v>3.4462250000000001</v>
      </c>
      <c r="U58">
        <v>4937.4350000000004</v>
      </c>
      <c r="V58">
        <v>0.93947040000000004</v>
      </c>
      <c r="W58">
        <v>17.37922</v>
      </c>
      <c r="X58" s="1">
        <v>4.9222769999999999E-2</v>
      </c>
      <c r="Y58">
        <v>76.092110000000005</v>
      </c>
      <c r="Z58">
        <v>0.93947849999999999</v>
      </c>
      <c r="AA58">
        <v>17.382459999999998</v>
      </c>
      <c r="AB58" s="1">
        <v>8.6350249999999993E-3</v>
      </c>
      <c r="AC58">
        <v>9.2880590000000005</v>
      </c>
      <c r="AD58">
        <v>0.93950219999999995</v>
      </c>
      <c r="AE58">
        <v>17.300219999999999</v>
      </c>
      <c r="AF58" s="1">
        <v>6.827896E-3</v>
      </c>
      <c r="AG58">
        <v>7.2292040000000002</v>
      </c>
      <c r="AH58">
        <v>0.93950829999999996</v>
      </c>
      <c r="AI58">
        <v>17.304839999999999</v>
      </c>
      <c r="AJ58" s="1">
        <v>5.5258470000000004E-3</v>
      </c>
      <c r="AK58">
        <v>5.8495520000000001</v>
      </c>
      <c r="AL58">
        <v>0.9395232</v>
      </c>
      <c r="AM58">
        <v>17.29523</v>
      </c>
      <c r="AN58" s="1">
        <v>4.4818200000000001E-3</v>
      </c>
      <c r="AO58">
        <v>4.7438510000000003</v>
      </c>
      <c r="AP58">
        <v>0.93953240000000005</v>
      </c>
      <c r="AQ58">
        <v>17.707429999999999</v>
      </c>
      <c r="AR58" s="1">
        <v>3.6426060000000001E-3</v>
      </c>
      <c r="AS58">
        <v>3.85527</v>
      </c>
      <c r="AT58">
        <v>0.93954859999999996</v>
      </c>
      <c r="AU58">
        <v>18.391970000000001</v>
      </c>
      <c r="AV58">
        <v>2.9634000000000001E-3</v>
      </c>
      <c r="AW58">
        <v>3.1363699999999999</v>
      </c>
      <c r="AX58">
        <v>0.93953819999999999</v>
      </c>
      <c r="AY58">
        <v>18.89967</v>
      </c>
      <c r="AZ58" s="1">
        <v>2.4116530000000001E-3</v>
      </c>
      <c r="BA58">
        <v>2.5524909999999998</v>
      </c>
      <c r="BB58">
        <v>0.93952500000000005</v>
      </c>
      <c r="BC58">
        <v>19.27187</v>
      </c>
      <c r="BD58" s="1">
        <v>1.9613949999999999E-3</v>
      </c>
      <c r="BE58">
        <v>2.0762589999999999</v>
      </c>
      <c r="BF58">
        <v>0.93950210000000001</v>
      </c>
      <c r="BG58">
        <v>19.10746</v>
      </c>
      <c r="BH58" s="1">
        <v>1.5958809999999999E-3</v>
      </c>
      <c r="BI58">
        <v>1.6893050000000001</v>
      </c>
      <c r="BJ58">
        <v>0.93949539999999998</v>
      </c>
      <c r="BK58">
        <v>18.44547</v>
      </c>
      <c r="BL58" s="1">
        <v>1.2996290000000001E-3</v>
      </c>
      <c r="BM58">
        <v>1.375694</v>
      </c>
      <c r="BN58">
        <v>0.93947460000000005</v>
      </c>
      <c r="BO58">
        <v>17.823840000000001</v>
      </c>
      <c r="BP58" s="1">
        <v>1.0593639999999999E-3</v>
      </c>
      <c r="BQ58">
        <v>1.1212880000000001</v>
      </c>
      <c r="BR58">
        <v>0.93945990000000001</v>
      </c>
      <c r="BS58">
        <v>17.304770000000001</v>
      </c>
      <c r="BT58" s="1">
        <v>8.6444560000000002E-4</v>
      </c>
      <c r="BU58">
        <v>0.91497269999999997</v>
      </c>
      <c r="BV58">
        <v>0.93941730000000001</v>
      </c>
      <c r="BW58">
        <v>17.301680000000001</v>
      </c>
      <c r="BX58" s="1">
        <v>7.0614910000000003E-4</v>
      </c>
      <c r="BY58">
        <v>0.74739999999999995</v>
      </c>
      <c r="BZ58">
        <v>0.93935729999999995</v>
      </c>
      <c r="CA58">
        <v>17.809979999999999</v>
      </c>
      <c r="CB58" s="1">
        <v>5.7730179999999996E-4</v>
      </c>
      <c r="CC58">
        <v>0.61108370000000001</v>
      </c>
      <c r="CD58">
        <v>0.93927340000000004</v>
      </c>
      <c r="CE58">
        <v>18.321660000000001</v>
      </c>
      <c r="CF58" s="1">
        <v>4.7093439999999997E-4</v>
      </c>
      <c r="CG58">
        <v>0.4986583</v>
      </c>
      <c r="CH58">
        <v>0.939168</v>
      </c>
      <c r="CI58">
        <v>18.74173</v>
      </c>
      <c r="CJ58" s="1">
        <v>3.8297199999999998E-4</v>
      </c>
      <c r="CK58">
        <v>0.40564260000000002</v>
      </c>
      <c r="CL58">
        <v>0.93905539999999998</v>
      </c>
      <c r="CM58">
        <v>18.803989999999999</v>
      </c>
      <c r="CN58" s="1">
        <v>3.1111520000000001E-4</v>
      </c>
      <c r="CO58">
        <v>0.32956600000000003</v>
      </c>
      <c r="CP58">
        <v>0.93892969999999998</v>
      </c>
      <c r="CQ58">
        <v>18.297409999999999</v>
      </c>
      <c r="CR58" s="1">
        <v>2.5310540000000002E-4</v>
      </c>
      <c r="CS58">
        <v>0.26810840000000002</v>
      </c>
      <c r="CT58">
        <v>0.93880479999999999</v>
      </c>
      <c r="CU58">
        <v>17.791070000000001</v>
      </c>
      <c r="CV58" s="1">
        <v>2.063725E-4</v>
      </c>
      <c r="CW58">
        <v>0.2186014</v>
      </c>
      <c r="CX58">
        <v>0.93866550000000004</v>
      </c>
      <c r="CY58">
        <v>17.43516</v>
      </c>
      <c r="CZ58" s="1">
        <v>1.687569E-4</v>
      </c>
      <c r="DA58">
        <v>0.1787424</v>
      </c>
      <c r="DB58">
        <v>0.93854979999999999</v>
      </c>
      <c r="DC58">
        <v>17.651389999999999</v>
      </c>
      <c r="DD58" s="1">
        <v>1.3827429999999999E-4</v>
      </c>
      <c r="DE58">
        <v>0.1464656</v>
      </c>
      <c r="DF58">
        <v>0.93842429999999999</v>
      </c>
      <c r="DG58">
        <v>18.332319999999999</v>
      </c>
      <c r="DH58" s="1">
        <v>1.132139E-4</v>
      </c>
      <c r="DI58">
        <v>0.1199374</v>
      </c>
      <c r="DJ58">
        <v>0.93833270000000002</v>
      </c>
      <c r="DK58">
        <v>19.03003</v>
      </c>
      <c r="DL58" s="1">
        <v>9.3119699999999995E-5</v>
      </c>
      <c r="DM58" s="1">
        <v>9.8609779999999994E-2</v>
      </c>
      <c r="DN58">
        <v>0.93824209999999997</v>
      </c>
      <c r="DO58">
        <v>19.584240000000001</v>
      </c>
      <c r="DP58" s="1">
        <v>7.7141519999999995E-5</v>
      </c>
      <c r="DQ58" s="1">
        <v>8.1658270000000005E-2</v>
      </c>
      <c r="DR58">
        <v>0.93814699999999995</v>
      </c>
      <c r="DS58">
        <v>19.41348</v>
      </c>
      <c r="DT58" s="1">
        <v>6.4268919999999999E-5</v>
      </c>
      <c r="DU58" s="1">
        <v>6.8014320000000003E-2</v>
      </c>
      <c r="DV58">
        <v>0.93804460000000001</v>
      </c>
      <c r="DW58">
        <v>18.698419999999999</v>
      </c>
      <c r="DX58" s="1">
        <v>5.377501E-5</v>
      </c>
      <c r="DY58">
        <v>5.6897900000000001E-2</v>
      </c>
      <c r="DZ58">
        <v>0.93794549999999999</v>
      </c>
      <c r="EA58">
        <v>18.002469999999999</v>
      </c>
      <c r="EB58" s="1">
        <v>4.5183309999999999E-5</v>
      </c>
      <c r="EC58">
        <v>4.7799599999999998E-2</v>
      </c>
      <c r="ED58">
        <v>0.93787259999999995</v>
      </c>
      <c r="EE58">
        <v>17.416599999999999</v>
      </c>
      <c r="EF58" s="1">
        <v>3.8123580000000001E-5</v>
      </c>
      <c r="EG58" s="1">
        <v>4.0322810000000001E-2</v>
      </c>
      <c r="EH58">
        <v>0.93778660000000003</v>
      </c>
      <c r="EI58">
        <v>17.476790000000001</v>
      </c>
      <c r="EJ58" s="1">
        <v>3.2261100000000002E-5</v>
      </c>
      <c r="EK58" s="1">
        <v>3.4118719999999998E-2</v>
      </c>
      <c r="EL58">
        <v>0.93774040000000003</v>
      </c>
      <c r="EM58">
        <v>18.188359999999999</v>
      </c>
      <c r="EN58" s="1">
        <v>2.7412100000000001E-5</v>
      </c>
      <c r="EO58" s="1">
        <v>2.8982689999999998E-2</v>
      </c>
      <c r="EP58">
        <v>0.93771369999999998</v>
      </c>
      <c r="EQ58">
        <v>18.95851</v>
      </c>
      <c r="ER58" s="1">
        <v>2.3498580000000001E-5</v>
      </c>
      <c r="ES58" s="1">
        <v>2.482467E-2</v>
      </c>
      <c r="ET58">
        <v>0.93769809999999998</v>
      </c>
      <c r="EU58">
        <v>19.563300000000002</v>
      </c>
      <c r="EV58" s="1">
        <v>2.0374810000000001E-5</v>
      </c>
      <c r="EW58" s="1">
        <v>2.1510350000000001E-2</v>
      </c>
      <c r="EX58">
        <v>0.93770920000000002</v>
      </c>
      <c r="EY58">
        <v>19.501729999999998</v>
      </c>
      <c r="EZ58" s="1">
        <v>1.7802020000000001E-5</v>
      </c>
      <c r="FA58" s="1">
        <v>1.878732E-2</v>
      </c>
      <c r="FB58">
        <v>0.93770089999999995</v>
      </c>
      <c r="FC58">
        <v>18.809149999999999</v>
      </c>
      <c r="FD58" s="1">
        <v>1.5603610000000002E-5</v>
      </c>
      <c r="FE58" s="1">
        <v>1.646502E-2</v>
      </c>
      <c r="FF58">
        <v>0.93770310000000001</v>
      </c>
      <c r="FG58">
        <v>18.084489999999999</v>
      </c>
      <c r="FH58" s="1">
        <v>1.371049E-5</v>
      </c>
      <c r="FI58">
        <v>1.44654E-2</v>
      </c>
      <c r="FJ58">
        <v>0.93770679999999995</v>
      </c>
      <c r="FK58">
        <v>17.481359999999999</v>
      </c>
      <c r="FL58" s="1">
        <v>1.2057760000000001E-5</v>
      </c>
      <c r="FM58" s="1">
        <v>1.272121E-2</v>
      </c>
      <c r="FN58">
        <v>0.93771789999999999</v>
      </c>
      <c r="FO58">
        <v>17.519469999999998</v>
      </c>
      <c r="FP58" s="1">
        <v>1.061777E-5</v>
      </c>
      <c r="FQ58" s="1">
        <v>1.1202169999999999E-2</v>
      </c>
      <c r="FR58">
        <v>0.93771479999999996</v>
      </c>
      <c r="FS58">
        <v>18.110790000000001</v>
      </c>
      <c r="FT58" s="1">
        <v>9.3539690000000008E-6</v>
      </c>
      <c r="FU58" s="1">
        <v>9.8683250000000007E-3</v>
      </c>
      <c r="FV58">
        <v>0.93771380000000004</v>
      </c>
      <c r="FW58">
        <v>18.537579999999998</v>
      </c>
      <c r="FX58" s="1">
        <v>8.2412830000000004E-6</v>
      </c>
      <c r="FY58" s="1">
        <v>8.6953770000000007E-3</v>
      </c>
      <c r="FZ58">
        <v>0.93770739999999997</v>
      </c>
      <c r="GA58">
        <v>18.858329999999999</v>
      </c>
      <c r="GB58" s="1">
        <v>7.2553690000000002E-6</v>
      </c>
      <c r="GC58" s="1">
        <v>7.655673E-3</v>
      </c>
      <c r="GD58">
        <v>0.93771450000000001</v>
      </c>
      <c r="GE58">
        <v>18.692170000000001</v>
      </c>
      <c r="GF58" s="1">
        <v>6.3869419999999997E-6</v>
      </c>
      <c r="GG58" s="1">
        <v>6.7395950000000001E-3</v>
      </c>
      <c r="GH58">
        <v>0.93771749999999998</v>
      </c>
      <c r="GI58">
        <v>18.320180000000001</v>
      </c>
      <c r="GJ58" s="1">
        <v>5.624659E-6</v>
      </c>
      <c r="GK58" s="1">
        <v>5.9353009999999996E-3</v>
      </c>
      <c r="GL58">
        <v>0.93771000000000004</v>
      </c>
      <c r="GM58">
        <v>18.04853</v>
      </c>
      <c r="GN58" s="1">
        <v>4.9550970000000003E-6</v>
      </c>
      <c r="GO58" s="1">
        <v>5.2287610000000002E-3</v>
      </c>
      <c r="GP58">
        <v>0.93769659999999999</v>
      </c>
      <c r="GQ58">
        <v>17.848289999999999</v>
      </c>
      <c r="GR58" s="1">
        <v>4.3661870000000001E-6</v>
      </c>
      <c r="GS58" s="1">
        <v>4.6075550000000002E-3</v>
      </c>
      <c r="GT58">
        <v>0.93768010000000002</v>
      </c>
      <c r="GU58">
        <v>17.765889999999999</v>
      </c>
      <c r="GV58" s="1">
        <v>3.8494750000000001E-6</v>
      </c>
      <c r="GW58" s="1">
        <v>4.0623600000000001E-3</v>
      </c>
      <c r="GX58">
        <v>0.93766059999999996</v>
      </c>
      <c r="GY58">
        <v>18.023779999999999</v>
      </c>
      <c r="GZ58" s="1">
        <v>3.3944289999999998E-6</v>
      </c>
      <c r="HA58" s="1">
        <v>3.5825610000000002E-3</v>
      </c>
      <c r="HB58">
        <v>0.93761099999999997</v>
      </c>
      <c r="HC58">
        <v>18.5518</v>
      </c>
      <c r="HD58" s="1">
        <v>2.9837150000000001E-6</v>
      </c>
      <c r="HE58" s="1">
        <v>3.1503600000000001E-3</v>
      </c>
      <c r="HF58">
        <v>0.93755630000000001</v>
      </c>
      <c r="HG58">
        <v>19.03753</v>
      </c>
      <c r="HH58" s="1">
        <v>2.6102640000000001E-6</v>
      </c>
      <c r="HI58" s="1">
        <v>2.7571269999999998E-3</v>
      </c>
      <c r="HJ58">
        <v>0.93750100000000003</v>
      </c>
      <c r="HK58">
        <v>19.177399999999999</v>
      </c>
      <c r="HL58" s="1">
        <v>2.2794000000000001E-6</v>
      </c>
      <c r="HM58" s="1">
        <v>2.4079209999999999E-3</v>
      </c>
      <c r="HN58">
        <v>0.93743339999999997</v>
      </c>
      <c r="HO58">
        <v>18.785640000000001</v>
      </c>
      <c r="HP58" s="1">
        <v>1.990658E-6</v>
      </c>
      <c r="HQ58" s="1">
        <v>2.103087E-3</v>
      </c>
      <c r="HR58">
        <v>0.93736509999999995</v>
      </c>
      <c r="HS58">
        <v>18.2836</v>
      </c>
      <c r="HT58" s="1">
        <v>1.7399029999999999E-6</v>
      </c>
      <c r="HU58" s="1">
        <v>1.838213E-3</v>
      </c>
      <c r="HV58">
        <v>0.9373068</v>
      </c>
      <c r="HW58">
        <v>17.709759999999999</v>
      </c>
      <c r="HX58" s="1">
        <v>1.522338E-6</v>
      </c>
      <c r="HY58" s="1">
        <v>1.6084370000000001E-3</v>
      </c>
      <c r="HZ58">
        <v>0.93725250000000004</v>
      </c>
      <c r="IA58">
        <v>17.563199999999998</v>
      </c>
      <c r="IB58" s="1">
        <v>1.333943E-6</v>
      </c>
      <c r="IC58" s="1">
        <v>1.409322E-3</v>
      </c>
      <c r="ID58">
        <v>0.93717830000000002</v>
      </c>
      <c r="IE58">
        <v>18.0473</v>
      </c>
      <c r="IF58" s="1">
        <v>1.170844E-6</v>
      </c>
      <c r="IG58" s="1">
        <v>1.236993E-3</v>
      </c>
      <c r="IH58">
        <v>0.93711169999999999</v>
      </c>
      <c r="II58">
        <v>18.563199999999998</v>
      </c>
      <c r="IJ58" s="1">
        <v>1.028622E-6</v>
      </c>
      <c r="IK58" s="1">
        <v>1.0868609999999999E-3</v>
      </c>
      <c r="IL58">
        <v>0.93703510000000001</v>
      </c>
      <c r="IM58">
        <v>18.966380000000001</v>
      </c>
      <c r="IN58" s="1">
        <v>9.0291079999999997E-7</v>
      </c>
      <c r="IO58" s="1">
        <v>9.5418279999999998E-4</v>
      </c>
      <c r="IP58">
        <v>0.93695059999999997</v>
      </c>
      <c r="IQ58">
        <v>18.956410000000002</v>
      </c>
      <c r="IR58" s="1">
        <v>7.9334590000000005E-7</v>
      </c>
      <c r="IS58" s="1">
        <v>8.3839950000000004E-4</v>
      </c>
      <c r="IT58">
        <v>0.93688000000000005</v>
      </c>
      <c r="IU58">
        <v>18.508040000000001</v>
      </c>
      <c r="IV58" s="1">
        <v>6.9817709999999998E-7</v>
      </c>
      <c r="IW58" s="1">
        <v>7.3779629999999998E-4</v>
      </c>
      <c r="IX58">
        <v>0.93680750000000002</v>
      </c>
      <c r="IY58">
        <v>18.105720000000002</v>
      </c>
      <c r="IZ58" s="1">
        <v>6.1536050000000004E-7</v>
      </c>
      <c r="JA58" s="1">
        <v>6.5029740000000001E-4</v>
      </c>
      <c r="JB58">
        <v>0.93673960000000001</v>
      </c>
      <c r="JC58">
        <v>17.77778</v>
      </c>
      <c r="JD58" s="1">
        <v>5.4355519999999998E-7</v>
      </c>
      <c r="JE58" s="1">
        <v>5.7438960000000001E-4</v>
      </c>
      <c r="JF58">
        <v>0.93664369999999997</v>
      </c>
      <c r="JG58">
        <v>18.03434</v>
      </c>
      <c r="JH58" s="1">
        <v>4.8074289999999999E-7</v>
      </c>
      <c r="JI58" s="1">
        <v>5.0805220000000001E-4</v>
      </c>
      <c r="JJ58">
        <v>0.93660060000000001</v>
      </c>
      <c r="JK58">
        <v>18.670770000000001</v>
      </c>
      <c r="JL58" s="1">
        <v>4.2565320000000002E-7</v>
      </c>
      <c r="JM58" s="1">
        <v>4.4977400000000001E-4</v>
      </c>
      <c r="JN58">
        <v>0.93654660000000001</v>
      </c>
      <c r="JO58">
        <v>19.183759999999999</v>
      </c>
      <c r="JP58" s="1">
        <v>3.7906730000000002E-7</v>
      </c>
      <c r="JQ58" s="1">
        <v>4.0039649999999997E-4</v>
      </c>
      <c r="JR58">
        <v>0.93649450000000001</v>
      </c>
      <c r="JS58">
        <v>19.49521</v>
      </c>
      <c r="JT58" s="1">
        <v>3.3996409999999998E-7</v>
      </c>
      <c r="JU58" s="1">
        <v>3.5895190000000002E-4</v>
      </c>
      <c r="JV58">
        <v>0.93644879999999997</v>
      </c>
      <c r="JW58">
        <v>19.311969999999999</v>
      </c>
      <c r="JX58" s="1">
        <v>3.062058E-7</v>
      </c>
      <c r="JY58" s="1">
        <v>3.2326570000000001E-4</v>
      </c>
      <c r="JZ58">
        <v>0.93640639999999997</v>
      </c>
      <c r="KA58">
        <v>18.711200000000002</v>
      </c>
      <c r="KB58" s="1">
        <v>2.7649359999999999E-7</v>
      </c>
      <c r="KC58" s="1">
        <v>2.91876E-4</v>
      </c>
      <c r="KD58">
        <v>0.93636180000000002</v>
      </c>
      <c r="KE58">
        <v>18.171679999999999</v>
      </c>
      <c r="KF58" s="1">
        <v>2.5005749999999999E-7</v>
      </c>
      <c r="KG58" s="1">
        <v>2.6394279999999998E-4</v>
      </c>
      <c r="KH58">
        <v>0.93632820000000005</v>
      </c>
      <c r="KI58">
        <v>17.76398</v>
      </c>
      <c r="KJ58" s="1">
        <v>2.2671679999999999E-7</v>
      </c>
      <c r="KK58" s="1">
        <v>2.3929520000000001E-4</v>
      </c>
      <c r="KL58">
        <v>0.93627660000000001</v>
      </c>
      <c r="KM58">
        <v>17.974419999999999</v>
      </c>
      <c r="KN58" s="1">
        <v>2.0591120000000001E-7</v>
      </c>
      <c r="KO58" s="1">
        <v>2.1732349999999999E-4</v>
      </c>
      <c r="KP58">
        <v>0.93624280000000004</v>
      </c>
      <c r="KQ58">
        <v>18.604299999999999</v>
      </c>
      <c r="KR58" s="1">
        <v>1.8719390000000001E-7</v>
      </c>
      <c r="KS58" s="1">
        <v>1.9757189999999999E-4</v>
      </c>
      <c r="KT58">
        <v>0.93619549999999996</v>
      </c>
      <c r="KU58">
        <v>19.219390000000001</v>
      </c>
      <c r="KV58" s="1">
        <v>1.701622E-7</v>
      </c>
      <c r="KW58" s="1">
        <v>1.7960750000000001E-4</v>
      </c>
      <c r="KX58">
        <v>0.93613800000000003</v>
      </c>
      <c r="KY58">
        <v>19.7136</v>
      </c>
      <c r="KZ58" s="1">
        <v>1.5459999999999999E-7</v>
      </c>
      <c r="LA58" s="1">
        <v>1.632053E-4</v>
      </c>
      <c r="LB58">
        <v>0.93608780000000003</v>
      </c>
      <c r="LC58">
        <v>19.636140000000001</v>
      </c>
      <c r="LD58" s="1">
        <v>1.404891E-7</v>
      </c>
      <c r="LE58" s="1">
        <v>1.48305E-4</v>
      </c>
      <c r="LF58">
        <v>0.93604790000000004</v>
      </c>
      <c r="LG58">
        <v>19.02195</v>
      </c>
      <c r="LH58" s="1">
        <v>1.278029E-7</v>
      </c>
      <c r="LI58" s="1">
        <v>1.3491309999999999E-4</v>
      </c>
      <c r="LJ58">
        <v>0.9359845</v>
      </c>
      <c r="LK58">
        <v>18.41611</v>
      </c>
      <c r="LL58" s="1">
        <v>1.164017E-7</v>
      </c>
      <c r="LM58" s="1">
        <v>1.22874E-4</v>
      </c>
      <c r="LN58">
        <v>0.9359383</v>
      </c>
      <c r="LO58">
        <v>17.92155</v>
      </c>
      <c r="LP58" s="1">
        <v>1.061354E-7</v>
      </c>
      <c r="LQ58" s="1">
        <v>1.120367E-4</v>
      </c>
      <c r="LR58">
        <v>0.93588879999999997</v>
      </c>
      <c r="LS58">
        <v>18.198540000000001</v>
      </c>
      <c r="LT58" s="1">
        <v>9.6834409999999997E-8</v>
      </c>
      <c r="LU58" s="1">
        <v>1.022172E-4</v>
      </c>
      <c r="LV58">
        <v>0.93585220000000002</v>
      </c>
      <c r="LW58">
        <v>18.941749999999999</v>
      </c>
      <c r="LX58" s="1">
        <v>8.8463690000000004E-8</v>
      </c>
      <c r="LY58" s="1">
        <v>9.3376340000000005E-5</v>
      </c>
      <c r="LZ58">
        <v>0.93582339999999997</v>
      </c>
      <c r="MA58">
        <v>19.659400000000002</v>
      </c>
      <c r="MB58" s="1">
        <v>8.1245229999999998E-8</v>
      </c>
      <c r="MC58" s="1">
        <v>8.570684E-5</v>
      </c>
      <c r="MD58">
        <v>0.93578030000000001</v>
      </c>
      <c r="ME58">
        <v>20.268370000000001</v>
      </c>
      <c r="MF58" s="1">
        <v>7.5187339999999999E-8</v>
      </c>
      <c r="MG58" s="1">
        <v>7.9290710000000004E-5</v>
      </c>
      <c r="MH58">
        <v>0.93575790000000003</v>
      </c>
      <c r="MI58">
        <v>20.198840000000001</v>
      </c>
      <c r="MJ58" s="1">
        <v>6.9809899999999996E-8</v>
      </c>
      <c r="MK58" s="1">
        <v>7.361569E-5</v>
      </c>
      <c r="ML58">
        <v>0.93573620000000002</v>
      </c>
      <c r="MM58">
        <v>19.520330000000001</v>
      </c>
      <c r="MN58" s="1">
        <v>6.483808E-8</v>
      </c>
      <c r="MO58" s="1">
        <v>6.8369660000000001E-5</v>
      </c>
      <c r="MP58">
        <v>0.93570189999999998</v>
      </c>
      <c r="MQ58">
        <v>18.867290000000001</v>
      </c>
      <c r="MR58" s="1">
        <v>6.0293199999999994E-8</v>
      </c>
      <c r="MS58" s="1">
        <v>6.3570889999999997E-5</v>
      </c>
      <c r="MT58">
        <v>0.93567350000000005</v>
      </c>
      <c r="MU58">
        <v>18.208600000000001</v>
      </c>
      <c r="MV58" s="1">
        <v>5.6171500000000001E-8</v>
      </c>
      <c r="MW58" s="1">
        <v>5.9221829999999998E-5</v>
      </c>
      <c r="MX58">
        <v>0.93564040000000004</v>
      </c>
      <c r="MY58">
        <v>17.835450000000002</v>
      </c>
      <c r="MZ58" s="1">
        <v>5.239531E-8</v>
      </c>
      <c r="NA58" s="1">
        <v>5.5240220000000001E-5</v>
      </c>
      <c r="NB58">
        <v>0.93562310000000004</v>
      </c>
      <c r="NC58">
        <v>18.01728</v>
      </c>
      <c r="ND58" s="1">
        <v>4.8890620000000002E-8</v>
      </c>
      <c r="NE58" s="1">
        <v>5.1543350000000002E-5</v>
      </c>
      <c r="NF58">
        <v>0.93558030000000003</v>
      </c>
      <c r="NG58">
        <v>18.574400000000001</v>
      </c>
      <c r="NH58" s="1">
        <v>4.5641610000000001E-8</v>
      </c>
      <c r="NI58" s="1">
        <v>4.8121829999999999E-5</v>
      </c>
      <c r="NJ58">
        <v>0.93555060000000001</v>
      </c>
      <c r="NK58">
        <v>18.863379999999999</v>
      </c>
      <c r="NL58" s="1">
        <v>4.253723E-8</v>
      </c>
      <c r="NM58" s="1">
        <v>4.4855329999999999E-5</v>
      </c>
      <c r="NN58">
        <v>0.9355213</v>
      </c>
      <c r="NO58">
        <v>18.82339</v>
      </c>
      <c r="NP58" s="1">
        <v>3.9669230000000003E-8</v>
      </c>
      <c r="NQ58" s="1">
        <v>4.1828149999999997E-5</v>
      </c>
      <c r="NR58">
        <v>0.93549970000000005</v>
      </c>
      <c r="NS58">
        <v>18.64001</v>
      </c>
      <c r="NT58" s="1">
        <v>3.7003600000000003E-8</v>
      </c>
      <c r="NU58" s="1">
        <v>3.9018230000000001E-5</v>
      </c>
      <c r="NV58">
        <v>0.9354711</v>
      </c>
      <c r="NW58">
        <v>18.216259999999998</v>
      </c>
      <c r="NX58" s="1">
        <v>3.4557290000000003E-8</v>
      </c>
      <c r="NY58" s="1">
        <v>3.643647E-5</v>
      </c>
      <c r="NZ58">
        <v>0.93542720000000001</v>
      </c>
      <c r="OA58">
        <v>17.797720000000002</v>
      </c>
      <c r="OB58" s="1">
        <v>3.2291520000000001E-8</v>
      </c>
      <c r="OC58" s="1">
        <v>3.4048209999999998E-5</v>
      </c>
      <c r="OD58">
        <v>0.93540230000000002</v>
      </c>
      <c r="OE58">
        <v>18.014099999999999</v>
      </c>
      <c r="OF58" s="1">
        <v>3.0167290000000001E-8</v>
      </c>
      <c r="OG58" s="1">
        <v>3.181026E-5</v>
      </c>
      <c r="OH58">
        <v>0.93536540000000001</v>
      </c>
      <c r="OI58">
        <v>18.648289999999999</v>
      </c>
      <c r="OJ58" s="1">
        <v>2.8206000000000001E-8</v>
      </c>
      <c r="OK58" s="1">
        <v>2.9740400000000001E-5</v>
      </c>
    </row>
    <row r="59" spans="1:401" x14ac:dyDescent="0.35">
      <c r="A59">
        <v>62</v>
      </c>
      <c r="B59" t="s">
        <v>4</v>
      </c>
      <c r="C59" t="s">
        <v>24</v>
      </c>
      <c r="D59" t="s">
        <v>64</v>
      </c>
      <c r="E59">
        <v>849.29769999999996</v>
      </c>
      <c r="F59">
        <v>0.60865950000000002</v>
      </c>
      <c r="G59">
        <v>17.818680000000001</v>
      </c>
      <c r="H59" s="1">
        <v>1.4092420000000001E-5</v>
      </c>
      <c r="I59" s="1">
        <v>1.273996E-2</v>
      </c>
      <c r="J59">
        <v>0.6086104</v>
      </c>
      <c r="K59">
        <v>17.548559999999998</v>
      </c>
      <c r="L59">
        <v>27.02739</v>
      </c>
      <c r="M59">
        <v>21596.28</v>
      </c>
      <c r="N59">
        <v>0.60856750000000004</v>
      </c>
      <c r="O59">
        <v>17.388819999999999</v>
      </c>
      <c r="P59">
        <v>70.684690000000003</v>
      </c>
      <c r="Q59">
        <v>66079.61</v>
      </c>
      <c r="R59">
        <v>0.60854430000000004</v>
      </c>
      <c r="S59">
        <v>17.285049999999998</v>
      </c>
      <c r="T59">
        <v>5.7281529999999998</v>
      </c>
      <c r="U59">
        <v>5855.1909999999998</v>
      </c>
      <c r="V59">
        <v>0.60854600000000003</v>
      </c>
      <c r="W59">
        <v>17.382470000000001</v>
      </c>
      <c r="X59" s="1">
        <v>9.1939750000000001E-2</v>
      </c>
      <c r="Y59">
        <v>97.223410000000001</v>
      </c>
      <c r="Z59">
        <v>0.60855769999999998</v>
      </c>
      <c r="AA59">
        <v>17.397559999999999</v>
      </c>
      <c r="AB59" s="1">
        <v>9.1162880000000002E-3</v>
      </c>
      <c r="AC59">
        <v>8.3744160000000001</v>
      </c>
      <c r="AD59">
        <v>0.60855610000000004</v>
      </c>
      <c r="AE59">
        <v>17.313759999999998</v>
      </c>
      <c r="AF59" s="1">
        <v>7.0072650000000004E-3</v>
      </c>
      <c r="AG59">
        <v>6.3695130000000004</v>
      </c>
      <c r="AH59">
        <v>0.60856779999999999</v>
      </c>
      <c r="AI59">
        <v>17.313669999999998</v>
      </c>
      <c r="AJ59" s="1">
        <v>5.6687559999999996E-3</v>
      </c>
      <c r="AK59">
        <v>5.1524039999999998</v>
      </c>
      <c r="AL59">
        <v>0.60858520000000005</v>
      </c>
      <c r="AM59">
        <v>17.310690000000001</v>
      </c>
      <c r="AN59" s="1">
        <v>4.5964880000000001E-3</v>
      </c>
      <c r="AO59">
        <v>4.1777069999999998</v>
      </c>
      <c r="AP59">
        <v>0.60858400000000001</v>
      </c>
      <c r="AQ59">
        <v>17.704820000000002</v>
      </c>
      <c r="AR59" s="1">
        <v>3.7350600000000001E-3</v>
      </c>
      <c r="AS59">
        <v>3.3947059999999998</v>
      </c>
      <c r="AT59">
        <v>0.60859129999999995</v>
      </c>
      <c r="AU59">
        <v>18.38524</v>
      </c>
      <c r="AV59" s="1">
        <v>3.0383340000000002E-3</v>
      </c>
      <c r="AW59">
        <v>2.761514</v>
      </c>
      <c r="AX59">
        <v>0.60858690000000004</v>
      </c>
      <c r="AY59">
        <v>18.90362</v>
      </c>
      <c r="AZ59" s="1">
        <v>2.4726129999999998E-3</v>
      </c>
      <c r="BA59">
        <v>2.2473900000000002</v>
      </c>
      <c r="BB59">
        <v>0.60857559999999999</v>
      </c>
      <c r="BC59">
        <v>19.280439999999999</v>
      </c>
      <c r="BD59" s="1">
        <v>2.0111629999999998E-3</v>
      </c>
      <c r="BE59">
        <v>1.828203</v>
      </c>
      <c r="BF59">
        <v>0.60857320000000004</v>
      </c>
      <c r="BG59">
        <v>19.149830000000001</v>
      </c>
      <c r="BH59" s="1">
        <v>1.6361769999999999E-3</v>
      </c>
      <c r="BI59">
        <v>1.487355</v>
      </c>
      <c r="BJ59">
        <v>0.60855749999999997</v>
      </c>
      <c r="BK59">
        <v>18.506930000000001</v>
      </c>
      <c r="BL59" s="1">
        <v>1.3323079999999999E-3</v>
      </c>
      <c r="BM59">
        <v>1.211152</v>
      </c>
      <c r="BN59">
        <v>0.60855760000000003</v>
      </c>
      <c r="BO59">
        <v>17.874980000000001</v>
      </c>
      <c r="BP59" s="1">
        <v>1.085875E-3</v>
      </c>
      <c r="BQ59">
        <v>0.98709610000000003</v>
      </c>
      <c r="BR59">
        <v>0.60853840000000003</v>
      </c>
      <c r="BS59">
        <v>17.347349999999999</v>
      </c>
      <c r="BT59" s="1">
        <v>8.8595579999999996E-4</v>
      </c>
      <c r="BU59">
        <v>0.80539629999999995</v>
      </c>
      <c r="BV59">
        <v>0.60852729999999999</v>
      </c>
      <c r="BW59">
        <v>17.309950000000001</v>
      </c>
      <c r="BX59" s="1">
        <v>7.2362930000000004E-4</v>
      </c>
      <c r="BY59">
        <v>0.65783199999999997</v>
      </c>
      <c r="BZ59">
        <v>0.60849819999999999</v>
      </c>
      <c r="CA59">
        <v>17.800090000000001</v>
      </c>
      <c r="CB59" s="1">
        <v>5.9157739999999995E-4</v>
      </c>
      <c r="CC59">
        <v>0.53783939999999997</v>
      </c>
      <c r="CD59">
        <v>0.60844319999999996</v>
      </c>
      <c r="CE59">
        <v>18.3201</v>
      </c>
      <c r="CF59" s="1">
        <v>4.8279079999999998E-4</v>
      </c>
      <c r="CG59">
        <v>0.43902039999999998</v>
      </c>
      <c r="CH59">
        <v>0.60838250000000005</v>
      </c>
      <c r="CI59">
        <v>18.74173</v>
      </c>
      <c r="CJ59" s="1">
        <v>3.9272729999999999E-4</v>
      </c>
      <c r="CK59">
        <v>0.3572034</v>
      </c>
      <c r="CL59">
        <v>0.60832140000000001</v>
      </c>
      <c r="CM59">
        <v>18.831859999999999</v>
      </c>
      <c r="CN59" s="1">
        <v>3.190399E-4</v>
      </c>
      <c r="CO59">
        <v>0.2902151</v>
      </c>
      <c r="CP59">
        <v>0.60825370000000001</v>
      </c>
      <c r="CQ59">
        <v>18.347370000000002</v>
      </c>
      <c r="CR59" s="1">
        <v>2.5948509999999998E-4</v>
      </c>
      <c r="CS59">
        <v>0.23605470000000001</v>
      </c>
      <c r="CT59">
        <v>0.60817759999999998</v>
      </c>
      <c r="CU59">
        <v>17.831859999999999</v>
      </c>
      <c r="CV59" s="1">
        <v>2.115122E-4</v>
      </c>
      <c r="CW59">
        <v>0.19242980000000001</v>
      </c>
      <c r="CX59">
        <v>0.60811199999999999</v>
      </c>
      <c r="CY59">
        <v>17.473089999999999</v>
      </c>
      <c r="CZ59" s="1">
        <v>1.728992E-4</v>
      </c>
      <c r="DA59">
        <v>0.1573058</v>
      </c>
      <c r="DB59">
        <v>0.60804100000000005</v>
      </c>
      <c r="DC59">
        <v>17.653600000000001</v>
      </c>
      <c r="DD59" s="1">
        <v>1.4165449999999999E-4</v>
      </c>
      <c r="DE59">
        <v>0.12889049999999999</v>
      </c>
      <c r="DF59">
        <v>0.60799289999999995</v>
      </c>
      <c r="DG59">
        <v>18.323160000000001</v>
      </c>
      <c r="DH59" s="1">
        <v>1.159845E-4</v>
      </c>
      <c r="DI59">
        <v>0.10554959999999999</v>
      </c>
      <c r="DJ59">
        <v>0.60793470000000005</v>
      </c>
      <c r="DK59">
        <v>19.02394</v>
      </c>
      <c r="DL59" s="1">
        <v>9.5315239999999994E-5</v>
      </c>
      <c r="DM59" s="1">
        <v>8.6730290000000002E-2</v>
      </c>
      <c r="DN59">
        <v>0.60789009999999999</v>
      </c>
      <c r="DO59">
        <v>19.58858</v>
      </c>
      <c r="DP59" s="1">
        <v>7.8896399999999999E-5</v>
      </c>
      <c r="DQ59" s="1">
        <v>7.1781460000000005E-2</v>
      </c>
      <c r="DR59">
        <v>0.60783960000000004</v>
      </c>
      <c r="DS59">
        <v>19.462980000000002</v>
      </c>
      <c r="DT59" s="1">
        <v>6.5693110000000004E-5</v>
      </c>
      <c r="DU59" s="1">
        <v>5.9764049999999999E-2</v>
      </c>
      <c r="DV59">
        <v>0.60779019999999995</v>
      </c>
      <c r="DW59">
        <v>18.759309999999999</v>
      </c>
      <c r="DX59" s="1">
        <v>5.4936399999999998E-5</v>
      </c>
      <c r="DY59">
        <v>4.9977399999999998E-2</v>
      </c>
      <c r="DZ59">
        <v>0.60773900000000003</v>
      </c>
      <c r="EA59">
        <v>18.06127</v>
      </c>
      <c r="EB59" s="1">
        <v>4.6137170000000001E-5</v>
      </c>
      <c r="EC59" s="1">
        <v>4.197207E-2</v>
      </c>
      <c r="ED59">
        <v>0.60768999999999995</v>
      </c>
      <c r="EE59">
        <v>17.466709999999999</v>
      </c>
      <c r="EF59" s="1">
        <v>3.890915E-5</v>
      </c>
      <c r="EG59" s="1">
        <v>3.5394870000000002E-2</v>
      </c>
      <c r="EH59">
        <v>0.60765389999999997</v>
      </c>
      <c r="EI59">
        <v>17.482250000000001</v>
      </c>
      <c r="EJ59" s="1">
        <v>3.2914930000000001E-5</v>
      </c>
      <c r="EK59" s="1">
        <v>2.994235E-2</v>
      </c>
      <c r="EL59">
        <v>0.60762919999999998</v>
      </c>
      <c r="EM59">
        <v>18.173490000000001</v>
      </c>
      <c r="EN59" s="1">
        <v>2.7951419999999999E-5</v>
      </c>
      <c r="EO59" s="1">
        <v>2.5425240000000002E-2</v>
      </c>
      <c r="EP59">
        <v>0.60761480000000001</v>
      </c>
      <c r="EQ59">
        <v>18.9481</v>
      </c>
      <c r="ER59" s="1">
        <v>2.392599E-5</v>
      </c>
      <c r="ES59" s="1">
        <v>2.1756230000000001E-2</v>
      </c>
      <c r="ET59">
        <v>0.60761019999999999</v>
      </c>
      <c r="EU59">
        <v>19.563859999999998</v>
      </c>
      <c r="EV59" s="1">
        <v>2.0720230000000001E-5</v>
      </c>
      <c r="EW59">
        <v>1.88357E-2</v>
      </c>
      <c r="EX59">
        <v>0.60761379999999998</v>
      </c>
      <c r="EY59">
        <v>19.542439999999999</v>
      </c>
      <c r="EZ59" s="1">
        <v>1.8091619999999999E-5</v>
      </c>
      <c r="FA59" s="1">
        <v>1.6443470000000002E-2</v>
      </c>
      <c r="FB59">
        <v>0.60761050000000005</v>
      </c>
      <c r="FC59">
        <v>18.87181</v>
      </c>
      <c r="FD59" s="1">
        <v>1.5852590000000001E-5</v>
      </c>
      <c r="FE59" s="1">
        <v>1.440781E-2</v>
      </c>
      <c r="FF59">
        <v>0.60761200000000004</v>
      </c>
      <c r="FG59">
        <v>18.145150000000001</v>
      </c>
      <c r="FH59" s="1">
        <v>1.392602E-5</v>
      </c>
      <c r="FI59" s="1">
        <v>1.2655939999999999E-2</v>
      </c>
      <c r="FJ59">
        <v>0.60761419999999999</v>
      </c>
      <c r="FK59">
        <v>17.53247</v>
      </c>
      <c r="FL59" s="1">
        <v>1.224529E-5</v>
      </c>
      <c r="FM59" s="1">
        <v>1.112875E-2</v>
      </c>
      <c r="FN59">
        <v>0.60761969999999998</v>
      </c>
      <c r="FO59">
        <v>17.5259</v>
      </c>
      <c r="FP59" s="1">
        <v>1.0782649999999999E-5</v>
      </c>
      <c r="FQ59" s="1">
        <v>9.7996530000000002E-3</v>
      </c>
      <c r="FR59">
        <v>0.60761699999999996</v>
      </c>
      <c r="FS59">
        <v>18.099720000000001</v>
      </c>
      <c r="FT59" s="1">
        <v>9.4980479999999992E-6</v>
      </c>
      <c r="FU59" s="1">
        <v>8.6320649999999995E-3</v>
      </c>
      <c r="FV59">
        <v>0.60762260000000001</v>
      </c>
      <c r="FW59">
        <v>18.537749999999999</v>
      </c>
      <c r="FX59" s="1">
        <v>8.3690269999999995E-6</v>
      </c>
      <c r="FY59" s="1">
        <v>7.6065159999999998E-3</v>
      </c>
      <c r="FZ59">
        <v>0.6076144</v>
      </c>
      <c r="GA59">
        <v>18.861630000000002</v>
      </c>
      <c r="GB59" s="1">
        <v>7.3681520000000004E-6</v>
      </c>
      <c r="GC59" s="1">
        <v>6.6972359999999996E-3</v>
      </c>
      <c r="GD59">
        <v>0.60760780000000003</v>
      </c>
      <c r="GE59">
        <v>18.730589999999999</v>
      </c>
      <c r="GF59" s="1">
        <v>6.4861310000000003E-6</v>
      </c>
      <c r="GG59" s="1">
        <v>5.8957929999999999E-3</v>
      </c>
      <c r="GH59">
        <v>0.60761430000000005</v>
      </c>
      <c r="GI59">
        <v>18.36318</v>
      </c>
      <c r="GJ59" s="1">
        <v>5.711743E-6</v>
      </c>
      <c r="GK59" s="1">
        <v>5.1920509999999996E-3</v>
      </c>
      <c r="GL59">
        <v>0.60761790000000004</v>
      </c>
      <c r="GM59">
        <v>18.082820000000002</v>
      </c>
      <c r="GN59" s="1">
        <v>5.0316229999999998E-6</v>
      </c>
      <c r="GO59" s="1">
        <v>4.5738619999999997E-3</v>
      </c>
      <c r="GP59">
        <v>0.60760890000000001</v>
      </c>
      <c r="GQ59">
        <v>17.875509999999998</v>
      </c>
      <c r="GR59" s="1">
        <v>4.4334429999999999E-6</v>
      </c>
      <c r="GS59" s="1">
        <v>4.0303530000000004E-3</v>
      </c>
      <c r="GT59">
        <v>0.60759949999999996</v>
      </c>
      <c r="GU59">
        <v>17.780629999999999</v>
      </c>
      <c r="GV59" s="1">
        <v>3.908486E-6</v>
      </c>
      <c r="GW59" s="1">
        <v>3.5532720000000001E-3</v>
      </c>
      <c r="GX59">
        <v>0.60759090000000004</v>
      </c>
      <c r="GY59">
        <v>18.025880000000001</v>
      </c>
      <c r="GZ59" s="1">
        <v>3.4466580000000001E-6</v>
      </c>
      <c r="HA59" s="1">
        <v>3.133711E-3</v>
      </c>
      <c r="HB59">
        <v>0.60756529999999997</v>
      </c>
      <c r="HC59">
        <v>18.55368</v>
      </c>
      <c r="HD59" s="1">
        <v>3.03142E-6</v>
      </c>
      <c r="HE59" s="1">
        <v>2.7567540000000001E-3</v>
      </c>
      <c r="HF59">
        <v>0.60752379999999995</v>
      </c>
      <c r="HG59">
        <v>19.044820000000001</v>
      </c>
      <c r="HH59" s="1">
        <v>2.6532950000000001E-6</v>
      </c>
      <c r="HI59" s="1">
        <v>2.4134820000000002E-3</v>
      </c>
      <c r="HJ59">
        <v>0.60750700000000002</v>
      </c>
      <c r="HK59">
        <v>19.195830000000001</v>
      </c>
      <c r="HL59" s="1">
        <v>2.3170789999999999E-6</v>
      </c>
      <c r="HM59" s="1">
        <v>2.1078780000000001E-3</v>
      </c>
      <c r="HN59">
        <v>0.60746999999999995</v>
      </c>
      <c r="HO59">
        <v>18.825980000000001</v>
      </c>
      <c r="HP59" s="1">
        <v>2.0235249999999998E-6</v>
      </c>
      <c r="HQ59" s="1">
        <v>1.8410049999999999E-3</v>
      </c>
      <c r="HR59">
        <v>0.60744019999999999</v>
      </c>
      <c r="HS59">
        <v>18.33268</v>
      </c>
      <c r="HT59" s="1">
        <v>1.7683470000000001E-6</v>
      </c>
      <c r="HU59" s="1">
        <v>1.608967E-3</v>
      </c>
      <c r="HV59">
        <v>0.60739469999999995</v>
      </c>
      <c r="HW59">
        <v>17.763059999999999</v>
      </c>
      <c r="HX59" s="1">
        <v>1.5470509999999999E-6</v>
      </c>
      <c r="HY59" s="1">
        <v>1.4077499999999999E-3</v>
      </c>
      <c r="HZ59">
        <v>0.60737160000000001</v>
      </c>
      <c r="IA59">
        <v>17.578759999999999</v>
      </c>
      <c r="IB59" s="1">
        <v>1.3553200000000001E-6</v>
      </c>
      <c r="IC59" s="1">
        <v>1.2333120000000001E-3</v>
      </c>
      <c r="ID59">
        <v>0.60732850000000005</v>
      </c>
      <c r="IE59">
        <v>18.040389999999999</v>
      </c>
      <c r="IF59" s="1">
        <v>1.189361E-6</v>
      </c>
      <c r="IG59" s="1">
        <v>1.082354E-3</v>
      </c>
      <c r="IH59">
        <v>0.60729379999999999</v>
      </c>
      <c r="II59">
        <v>18.56109</v>
      </c>
      <c r="IJ59" s="1">
        <v>1.044918E-6</v>
      </c>
      <c r="IK59" s="1">
        <v>9.5100679999999996E-4</v>
      </c>
      <c r="IL59">
        <v>0.6072514</v>
      </c>
      <c r="IM59">
        <v>18.966460000000001</v>
      </c>
      <c r="IN59" s="1">
        <v>9.172545E-7</v>
      </c>
      <c r="IO59" s="1">
        <v>8.3494410000000004E-4</v>
      </c>
      <c r="IP59">
        <v>0.60721800000000004</v>
      </c>
      <c r="IQ59">
        <v>18.98807</v>
      </c>
      <c r="IR59" s="1">
        <v>8.0582520000000002E-7</v>
      </c>
      <c r="IS59" s="1">
        <v>7.3355239999999997E-4</v>
      </c>
      <c r="IT59">
        <v>0.60717209999999999</v>
      </c>
      <c r="IU59">
        <v>18.552379999999999</v>
      </c>
      <c r="IV59" s="1">
        <v>7.0899560000000004E-7</v>
      </c>
      <c r="IW59" s="1">
        <v>6.4543079999999995E-4</v>
      </c>
      <c r="IX59">
        <v>0.60713629999999996</v>
      </c>
      <c r="IY59">
        <v>18.146560000000001</v>
      </c>
      <c r="IZ59" s="1">
        <v>6.2478900000000005E-7</v>
      </c>
      <c r="JA59" s="1">
        <v>5.6882570000000004E-4</v>
      </c>
      <c r="JB59">
        <v>0.6070892</v>
      </c>
      <c r="JC59">
        <v>17.815270000000002</v>
      </c>
      <c r="JD59" s="1">
        <v>5.5171240000000003E-7</v>
      </c>
      <c r="JE59" s="1">
        <v>5.0232200000000003E-4</v>
      </c>
      <c r="JF59">
        <v>0.6070527</v>
      </c>
      <c r="JG59">
        <v>18.03434</v>
      </c>
      <c r="JH59" s="1">
        <v>4.8794169999999999E-7</v>
      </c>
      <c r="JI59" s="1">
        <v>4.4429479999999997E-4</v>
      </c>
      <c r="JJ59">
        <v>0.60702299999999998</v>
      </c>
      <c r="JK59">
        <v>18.66638</v>
      </c>
      <c r="JL59" s="1">
        <v>4.318769E-7</v>
      </c>
      <c r="JM59" s="1">
        <v>3.9324640000000001E-4</v>
      </c>
      <c r="JN59">
        <v>0.60699270000000005</v>
      </c>
      <c r="JO59">
        <v>19.187519999999999</v>
      </c>
      <c r="JP59" s="1">
        <v>3.8428409999999999E-7</v>
      </c>
      <c r="JQ59" s="1">
        <v>3.4987309999999998E-4</v>
      </c>
      <c r="JR59">
        <v>0.60696680000000003</v>
      </c>
      <c r="JS59">
        <v>19.508749999999999</v>
      </c>
      <c r="JT59" s="1">
        <v>3.4437800000000001E-7</v>
      </c>
      <c r="JU59" s="1">
        <v>3.1349029999999998E-4</v>
      </c>
      <c r="JV59">
        <v>0.60693909999999995</v>
      </c>
      <c r="JW59">
        <v>19.354199999999999</v>
      </c>
      <c r="JX59" s="1">
        <v>3.100595E-7</v>
      </c>
      <c r="JY59" s="1">
        <v>2.8224789999999999E-4</v>
      </c>
      <c r="JZ59">
        <v>0.60691569999999995</v>
      </c>
      <c r="KA59">
        <v>18.767700000000001</v>
      </c>
      <c r="KB59" s="1">
        <v>2.7991399999999997E-7</v>
      </c>
      <c r="KC59" s="1">
        <v>2.5480240000000002E-4</v>
      </c>
      <c r="KD59">
        <v>0.60689400000000004</v>
      </c>
      <c r="KE59">
        <v>18.222159999999999</v>
      </c>
      <c r="KF59" s="1">
        <v>2.5307760000000002E-7</v>
      </c>
      <c r="KG59" s="1">
        <v>2.3037409999999999E-4</v>
      </c>
      <c r="KH59">
        <v>0.60687919999999995</v>
      </c>
      <c r="KI59">
        <v>17.801690000000001</v>
      </c>
      <c r="KJ59" s="1">
        <v>2.2940999999999999E-7</v>
      </c>
      <c r="KK59" s="1">
        <v>2.0883229999999999E-4</v>
      </c>
      <c r="KL59">
        <v>0.60684760000000004</v>
      </c>
      <c r="KM59">
        <v>17.976009999999999</v>
      </c>
      <c r="KN59" s="1">
        <v>2.083045E-7</v>
      </c>
      <c r="KO59" s="1">
        <v>1.896248E-4</v>
      </c>
      <c r="KP59">
        <v>0.6068363</v>
      </c>
      <c r="KQ59">
        <v>18.599460000000001</v>
      </c>
      <c r="KR59" s="1">
        <v>1.8936830000000001E-7</v>
      </c>
      <c r="KS59" s="1">
        <v>1.7238910000000001E-4</v>
      </c>
      <c r="KT59">
        <v>0.60680959999999995</v>
      </c>
      <c r="KU59">
        <v>19.219390000000001</v>
      </c>
      <c r="KV59" s="1">
        <v>1.7213379999999999E-7</v>
      </c>
      <c r="KW59" s="1">
        <v>1.5671270000000001E-4</v>
      </c>
      <c r="KX59">
        <v>0.60677689999999995</v>
      </c>
      <c r="KY59">
        <v>19.7194</v>
      </c>
      <c r="KZ59" s="1">
        <v>1.5641289999999999E-7</v>
      </c>
      <c r="LA59" s="1">
        <v>1.424148E-4</v>
      </c>
      <c r="LB59">
        <v>0.6067475</v>
      </c>
      <c r="LC59">
        <v>19.679559999999999</v>
      </c>
      <c r="LD59" s="1">
        <v>1.4211339999999999E-7</v>
      </c>
      <c r="LE59" s="1">
        <v>1.293985E-4</v>
      </c>
      <c r="LF59">
        <v>0.60672000000000004</v>
      </c>
      <c r="LG59">
        <v>19.079630000000002</v>
      </c>
      <c r="LH59" s="1">
        <v>1.2926769999999999E-7</v>
      </c>
      <c r="LI59" s="1">
        <v>1.177072E-4</v>
      </c>
      <c r="LJ59">
        <v>0.6066918</v>
      </c>
      <c r="LK59">
        <v>18.471399999999999</v>
      </c>
      <c r="LL59" s="1">
        <v>1.177164E-7</v>
      </c>
      <c r="LM59" s="1">
        <v>1.071912E-4</v>
      </c>
      <c r="LN59">
        <v>0.60667159999999998</v>
      </c>
      <c r="LO59">
        <v>17.969460000000002</v>
      </c>
      <c r="LP59" s="1">
        <v>1.073266E-7</v>
      </c>
      <c r="LQ59" s="1">
        <v>9.7732370000000004E-5</v>
      </c>
      <c r="LR59">
        <v>0.60663849999999997</v>
      </c>
      <c r="LS59">
        <v>18.20082</v>
      </c>
      <c r="LT59" s="1">
        <v>9.7906519999999997E-8</v>
      </c>
      <c r="LU59" s="1">
        <v>8.9157929999999998E-5</v>
      </c>
      <c r="LV59">
        <v>0.60662229999999995</v>
      </c>
      <c r="LW59">
        <v>18.935849999999999</v>
      </c>
      <c r="LX59" s="1">
        <v>8.9430540000000001E-8</v>
      </c>
      <c r="LY59" s="1">
        <v>8.1439279999999997E-5</v>
      </c>
      <c r="LZ59">
        <v>0.60660840000000005</v>
      </c>
      <c r="MA59">
        <v>19.657810000000001</v>
      </c>
      <c r="MB59" s="1">
        <v>8.2044909999999996E-8</v>
      </c>
      <c r="MC59" s="1">
        <v>7.4696489999999998E-5</v>
      </c>
      <c r="MD59">
        <v>0.60659510000000005</v>
      </c>
      <c r="ME59">
        <v>20.27375</v>
      </c>
      <c r="MF59" s="1">
        <v>7.5880070000000004E-8</v>
      </c>
      <c r="MG59" s="1">
        <v>6.9073459999999999E-5</v>
      </c>
      <c r="MH59">
        <v>0.60657729999999999</v>
      </c>
      <c r="MI59">
        <v>20.25112</v>
      </c>
      <c r="MJ59" s="1">
        <v>7.043869E-8</v>
      </c>
      <c r="MK59" s="1">
        <v>6.4119990000000002E-5</v>
      </c>
      <c r="ML59">
        <v>0.60656279999999996</v>
      </c>
      <c r="MM59">
        <v>19.587219999999999</v>
      </c>
      <c r="MN59" s="1">
        <v>6.5416379999999997E-8</v>
      </c>
      <c r="MO59" s="1">
        <v>5.9547779999999998E-5</v>
      </c>
      <c r="MP59">
        <v>0.60654710000000001</v>
      </c>
      <c r="MQ59">
        <v>18.930980000000002</v>
      </c>
      <c r="MR59" s="1">
        <v>6.0817360000000003E-8</v>
      </c>
      <c r="MS59" s="1">
        <v>5.5360009999999999E-5</v>
      </c>
      <c r="MT59">
        <v>0.60653449999999998</v>
      </c>
      <c r="MU59">
        <v>18.268419999999999</v>
      </c>
      <c r="MV59" s="1">
        <v>5.6651770000000003E-8</v>
      </c>
      <c r="MW59" s="1">
        <v>5.156764E-5</v>
      </c>
      <c r="MX59">
        <v>0.60651909999999998</v>
      </c>
      <c r="MY59">
        <v>17.863389999999999</v>
      </c>
      <c r="MZ59" s="1">
        <v>5.2838460000000001E-8</v>
      </c>
      <c r="NA59" s="1">
        <v>4.8097260000000002E-5</v>
      </c>
      <c r="NB59">
        <v>0.60650190000000004</v>
      </c>
      <c r="NC59">
        <v>18.021930000000001</v>
      </c>
      <c r="ND59" s="1">
        <v>4.9299979999999998E-8</v>
      </c>
      <c r="NE59" s="1">
        <v>4.4876139999999998E-5</v>
      </c>
      <c r="NF59">
        <v>0.60648849999999999</v>
      </c>
      <c r="NG59">
        <v>18.571829999999999</v>
      </c>
      <c r="NH59" s="1">
        <v>4.6025209999999998E-8</v>
      </c>
      <c r="NI59" s="1">
        <v>4.189755E-5</v>
      </c>
      <c r="NJ59">
        <v>0.60646290000000003</v>
      </c>
      <c r="NK59">
        <v>18.873550000000002</v>
      </c>
      <c r="NL59" s="1">
        <v>4.2902529999999999E-8</v>
      </c>
      <c r="NM59" s="1">
        <v>3.905891E-5</v>
      </c>
      <c r="NN59">
        <v>0.60644739999999997</v>
      </c>
      <c r="NO59">
        <v>18.841699999999999</v>
      </c>
      <c r="NP59" s="1">
        <v>4.0003349999999997E-8</v>
      </c>
      <c r="NQ59" s="1">
        <v>3.6418780000000003E-5</v>
      </c>
      <c r="NR59">
        <v>0.6064387</v>
      </c>
      <c r="NS59">
        <v>18.671679999999999</v>
      </c>
      <c r="NT59" s="1">
        <v>3.731396E-8</v>
      </c>
      <c r="NU59" s="1">
        <v>3.397182E-5</v>
      </c>
      <c r="NV59">
        <v>0.60641880000000004</v>
      </c>
      <c r="NW59">
        <v>18.2652</v>
      </c>
      <c r="NX59" s="1">
        <v>3.4843049999999999E-8</v>
      </c>
      <c r="NY59" s="1">
        <v>3.1721560000000002E-5</v>
      </c>
      <c r="NZ59">
        <v>0.60639889999999996</v>
      </c>
      <c r="OA59">
        <v>17.831990000000001</v>
      </c>
      <c r="OB59" s="1">
        <v>3.2557450000000003E-8</v>
      </c>
      <c r="OC59" s="1">
        <v>2.9641429999999999E-5</v>
      </c>
      <c r="OD59">
        <v>0.60638300000000001</v>
      </c>
      <c r="OE59">
        <v>18.014119999999998</v>
      </c>
      <c r="OF59" s="1">
        <v>3.0416159999999997E-8</v>
      </c>
      <c r="OG59" s="1">
        <v>2.7693640000000001E-5</v>
      </c>
      <c r="OH59">
        <v>0.60636429999999997</v>
      </c>
      <c r="OI59">
        <v>18.646229999999999</v>
      </c>
      <c r="OJ59" s="1">
        <v>2.8434539999999998E-8</v>
      </c>
      <c r="OK59" s="1">
        <v>2.5889030000000001E-5</v>
      </c>
    </row>
    <row r="60" spans="1:401" x14ac:dyDescent="0.35">
      <c r="A60">
        <v>63</v>
      </c>
      <c r="B60" t="s">
        <v>4</v>
      </c>
      <c r="C60" t="s">
        <v>24</v>
      </c>
      <c r="D60" t="s">
        <v>65</v>
      </c>
      <c r="E60">
        <v>883.13670000000002</v>
      </c>
      <c r="F60">
        <v>1.2249749999999999</v>
      </c>
      <c r="G60">
        <v>17.862210000000001</v>
      </c>
      <c r="H60" s="1">
        <v>1.3672579999999999E-6</v>
      </c>
      <c r="I60" s="1">
        <v>9.539889E-4</v>
      </c>
      <c r="J60">
        <v>1.22478</v>
      </c>
      <c r="K60">
        <v>17.581689999999998</v>
      </c>
      <c r="L60">
        <v>20.066040000000001</v>
      </c>
      <c r="M60">
        <v>11951.29</v>
      </c>
      <c r="N60">
        <v>1.224656</v>
      </c>
      <c r="O60">
        <v>17.41122</v>
      </c>
      <c r="P60">
        <v>76.283240000000006</v>
      </c>
      <c r="Q60">
        <v>54705.919999999998</v>
      </c>
      <c r="R60">
        <v>1.224572</v>
      </c>
      <c r="S60">
        <v>17.301380000000002</v>
      </c>
      <c r="T60">
        <v>7.6424649999999996</v>
      </c>
      <c r="U60">
        <v>6080.1180000000004</v>
      </c>
      <c r="V60">
        <v>1.2245539999999999</v>
      </c>
      <c r="W60">
        <v>17.388909999999999</v>
      </c>
      <c r="X60">
        <v>0.1344156</v>
      </c>
      <c r="Y60">
        <v>112.2794</v>
      </c>
      <c r="Z60">
        <v>1.2245429999999999</v>
      </c>
      <c r="AA60">
        <v>17.413930000000001</v>
      </c>
      <c r="AB60" s="1">
        <v>9.5439559999999993E-3</v>
      </c>
      <c r="AC60">
        <v>6.8291060000000003</v>
      </c>
      <c r="AD60">
        <v>1.224569</v>
      </c>
      <c r="AE60">
        <v>17.329270000000001</v>
      </c>
      <c r="AF60" s="1">
        <v>7.1233930000000004E-3</v>
      </c>
      <c r="AG60">
        <v>5.0017610000000001</v>
      </c>
      <c r="AH60">
        <v>1.2245839999999999</v>
      </c>
      <c r="AI60">
        <v>17.324100000000001</v>
      </c>
      <c r="AJ60" s="1">
        <v>5.7608599999999996E-3</v>
      </c>
      <c r="AK60">
        <v>4.0445099999999998</v>
      </c>
      <c r="AL60">
        <v>1.224607</v>
      </c>
      <c r="AM60">
        <v>17.33183</v>
      </c>
      <c r="AN60" s="1">
        <v>4.6704040000000004E-3</v>
      </c>
      <c r="AO60">
        <v>3.2788680000000001</v>
      </c>
      <c r="AP60">
        <v>1.2246109999999999</v>
      </c>
      <c r="AQ60">
        <v>17.709869999999999</v>
      </c>
      <c r="AR60" s="1">
        <v>3.7946149999999999E-3</v>
      </c>
      <c r="AS60">
        <v>2.6639379999999999</v>
      </c>
      <c r="AT60">
        <v>1.224626</v>
      </c>
      <c r="AU60">
        <v>18.388249999999999</v>
      </c>
      <c r="AV60" s="1">
        <v>3.0865879999999999E-3</v>
      </c>
      <c r="AW60">
        <v>2.1669320000000001</v>
      </c>
      <c r="AX60">
        <v>1.2246300000000001</v>
      </c>
      <c r="AY60">
        <v>18.916070000000001</v>
      </c>
      <c r="AZ60" s="1">
        <v>2.5118689999999999E-3</v>
      </c>
      <c r="BA60">
        <v>1.763476</v>
      </c>
      <c r="BB60">
        <v>1.2246189999999999</v>
      </c>
      <c r="BC60">
        <v>19.291260000000001</v>
      </c>
      <c r="BD60" s="1">
        <v>2.0432190000000002E-3</v>
      </c>
      <c r="BE60">
        <v>1.434639</v>
      </c>
      <c r="BF60">
        <v>1.2245969999999999</v>
      </c>
      <c r="BG60">
        <v>19.190010000000001</v>
      </c>
      <c r="BH60" s="1">
        <v>1.6621450000000001E-3</v>
      </c>
      <c r="BI60">
        <v>1.167089</v>
      </c>
      <c r="BJ60">
        <v>1.2245760000000001</v>
      </c>
      <c r="BK60">
        <v>18.567250000000001</v>
      </c>
      <c r="BL60" s="1">
        <v>1.353356E-3</v>
      </c>
      <c r="BM60">
        <v>0.95027830000000002</v>
      </c>
      <c r="BN60">
        <v>1.2245490000000001</v>
      </c>
      <c r="BO60">
        <v>17.925750000000001</v>
      </c>
      <c r="BP60" s="1">
        <v>1.1029519999999999E-3</v>
      </c>
      <c r="BQ60">
        <v>0.77442409999999995</v>
      </c>
      <c r="BR60">
        <v>1.2245239999999999</v>
      </c>
      <c r="BS60">
        <v>17.392240000000001</v>
      </c>
      <c r="BT60" s="1">
        <v>8.9980859999999998E-4</v>
      </c>
      <c r="BU60">
        <v>0.6318066</v>
      </c>
      <c r="BV60">
        <v>1.224483</v>
      </c>
      <c r="BW60">
        <v>17.326789999999999</v>
      </c>
      <c r="BX60" s="1">
        <v>7.3488850000000001E-4</v>
      </c>
      <c r="BY60">
        <v>0.51600400000000002</v>
      </c>
      <c r="BZ60">
        <v>1.224391</v>
      </c>
      <c r="CA60">
        <v>17.801300000000001</v>
      </c>
      <c r="CB60" s="1">
        <v>6.0075950000000003E-4</v>
      </c>
      <c r="CC60">
        <v>0.42185810000000001</v>
      </c>
      <c r="CD60">
        <v>1.22427</v>
      </c>
      <c r="CE60">
        <v>18.32329</v>
      </c>
      <c r="CF60" s="1">
        <v>4.9041500000000001E-4</v>
      </c>
      <c r="CG60">
        <v>0.34443560000000001</v>
      </c>
      <c r="CH60">
        <v>1.2241120000000001</v>
      </c>
      <c r="CI60">
        <v>18.746179999999999</v>
      </c>
      <c r="CJ60" s="1">
        <v>3.9900619999999999E-4</v>
      </c>
      <c r="CK60">
        <v>0.28029609999999999</v>
      </c>
      <c r="CL60">
        <v>1.2239359999999999</v>
      </c>
      <c r="CM60">
        <v>18.856020000000001</v>
      </c>
      <c r="CN60" s="1">
        <v>3.2414629999999998E-4</v>
      </c>
      <c r="CO60">
        <v>0.22773099999999999</v>
      </c>
      <c r="CP60">
        <v>1.2237579999999999</v>
      </c>
      <c r="CQ60">
        <v>18.396000000000001</v>
      </c>
      <c r="CR60" s="1">
        <v>2.6359730000000001E-4</v>
      </c>
      <c r="CS60">
        <v>0.18519369999999999</v>
      </c>
      <c r="CT60">
        <v>1.22356</v>
      </c>
      <c r="CU60">
        <v>17.873139999999999</v>
      </c>
      <c r="CV60" s="1">
        <v>2.1482559999999999E-4</v>
      </c>
      <c r="CW60">
        <v>0.15093409999999999</v>
      </c>
      <c r="CX60">
        <v>1.223349</v>
      </c>
      <c r="CY60">
        <v>17.514569999999999</v>
      </c>
      <c r="CZ60" s="1">
        <v>1.7556829999999999E-4</v>
      </c>
      <c r="DA60">
        <v>0.1233501</v>
      </c>
      <c r="DB60">
        <v>1.2231730000000001</v>
      </c>
      <c r="DC60">
        <v>17.66977</v>
      </c>
      <c r="DD60" s="1">
        <v>1.4382840000000001E-4</v>
      </c>
      <c r="DE60">
        <v>0.1010534</v>
      </c>
      <c r="DF60">
        <v>1.222988</v>
      </c>
      <c r="DG60">
        <v>18.32555</v>
      </c>
      <c r="DH60" s="1">
        <v>1.1777059999999999E-4</v>
      </c>
      <c r="DI60" s="1">
        <v>8.275652E-2</v>
      </c>
      <c r="DJ60">
        <v>1.222823</v>
      </c>
      <c r="DK60">
        <v>19.027339999999999</v>
      </c>
      <c r="DL60" s="1">
        <v>9.6732369999999994E-5</v>
      </c>
      <c r="DM60">
        <v>6.7962800000000004E-2</v>
      </c>
      <c r="DN60">
        <v>1.2226669999999999</v>
      </c>
      <c r="DO60">
        <v>19.59862</v>
      </c>
      <c r="DP60" s="1">
        <v>8.0027470000000004E-5</v>
      </c>
      <c r="DQ60" s="1">
        <v>5.6215269999999998E-2</v>
      </c>
      <c r="DR60">
        <v>1.2225250000000001</v>
      </c>
      <c r="DS60">
        <v>19.507169999999999</v>
      </c>
      <c r="DT60" s="1">
        <v>6.6609850000000004E-5</v>
      </c>
      <c r="DU60" s="1">
        <v>4.6783320000000003E-2</v>
      </c>
      <c r="DV60">
        <v>1.222375</v>
      </c>
      <c r="DW60">
        <v>18.818729999999999</v>
      </c>
      <c r="DX60" s="1">
        <v>5.5684170000000003E-5</v>
      </c>
      <c r="DY60" s="1">
        <v>3.9107389999999999E-2</v>
      </c>
      <c r="DZ60">
        <v>1.2222360000000001</v>
      </c>
      <c r="EA60">
        <v>18.11891</v>
      </c>
      <c r="EB60" s="1">
        <v>4.6751200000000001E-5</v>
      </c>
      <c r="EC60" s="1">
        <v>3.2831340000000001E-2</v>
      </c>
      <c r="ED60">
        <v>1.2221139999999999</v>
      </c>
      <c r="EE60">
        <v>17.520389999999999</v>
      </c>
      <c r="EF60" s="1">
        <v>3.9414189999999999E-5</v>
      </c>
      <c r="EG60">
        <v>2.7675999999999999E-2</v>
      </c>
      <c r="EH60">
        <v>1.2219880000000001</v>
      </c>
      <c r="EI60">
        <v>17.501460000000002</v>
      </c>
      <c r="EJ60" s="1">
        <v>3.3335479999999998E-5</v>
      </c>
      <c r="EK60" s="1">
        <v>2.3407239999999999E-2</v>
      </c>
      <c r="EL60">
        <v>1.2219009999999999</v>
      </c>
      <c r="EM60">
        <v>18.173590000000001</v>
      </c>
      <c r="EN60" s="1">
        <v>2.8298569999999998E-5</v>
      </c>
      <c r="EO60" s="1">
        <v>1.986825E-2</v>
      </c>
      <c r="EP60">
        <v>1.2218469999999999</v>
      </c>
      <c r="EQ60">
        <v>18.949739999999998</v>
      </c>
      <c r="ER60" s="1">
        <v>2.4201920000000001E-5</v>
      </c>
      <c r="ES60">
        <v>1.6985500000000001E-2</v>
      </c>
      <c r="ET60">
        <v>1.221822</v>
      </c>
      <c r="EU60">
        <v>19.570119999999999</v>
      </c>
      <c r="EV60" s="1">
        <v>2.094263E-5</v>
      </c>
      <c r="EW60" s="1">
        <v>1.469266E-2</v>
      </c>
      <c r="EX60">
        <v>1.221808</v>
      </c>
      <c r="EY60">
        <v>19.578569999999999</v>
      </c>
      <c r="EZ60" s="1">
        <v>1.8277150000000002E-5</v>
      </c>
      <c r="FA60">
        <v>1.282E-2</v>
      </c>
      <c r="FB60">
        <v>1.221808</v>
      </c>
      <c r="FC60">
        <v>18.932300000000001</v>
      </c>
      <c r="FD60" s="1">
        <v>1.601217E-5</v>
      </c>
      <c r="FE60">
        <v>1.12306E-2</v>
      </c>
      <c r="FF60">
        <v>1.221805</v>
      </c>
      <c r="FG60">
        <v>18.20477</v>
      </c>
      <c r="FH60" s="1">
        <v>1.406381E-5</v>
      </c>
      <c r="FI60" s="1">
        <v>9.8631010000000009E-3</v>
      </c>
      <c r="FJ60">
        <v>1.2218089999999999</v>
      </c>
      <c r="FK60">
        <v>17.585709999999999</v>
      </c>
      <c r="FL60" s="1">
        <v>1.236539E-5</v>
      </c>
      <c r="FM60" s="1">
        <v>8.6721909999999992E-3</v>
      </c>
      <c r="FN60">
        <v>1.2218169999999999</v>
      </c>
      <c r="FO60">
        <v>17.54626</v>
      </c>
      <c r="FP60" s="1">
        <v>1.088801E-5</v>
      </c>
      <c r="FQ60" s="1">
        <v>7.6361370000000003E-3</v>
      </c>
      <c r="FR60">
        <v>1.221819</v>
      </c>
      <c r="FS60">
        <v>18.099730000000001</v>
      </c>
      <c r="FT60" s="1">
        <v>9.590175E-6</v>
      </c>
      <c r="FU60" s="1">
        <v>6.7257870000000004E-3</v>
      </c>
      <c r="FV60">
        <v>1.221827</v>
      </c>
      <c r="FW60">
        <v>18.54523</v>
      </c>
      <c r="FX60" s="1">
        <v>8.4506339999999997E-6</v>
      </c>
      <c r="FY60" s="1">
        <v>5.9270449999999997E-3</v>
      </c>
      <c r="FZ60">
        <v>1.2218089999999999</v>
      </c>
      <c r="GA60">
        <v>18.865849999999998</v>
      </c>
      <c r="GB60" s="1">
        <v>7.4402229999999999E-6</v>
      </c>
      <c r="GC60" s="1">
        <v>5.2187029999999999E-3</v>
      </c>
      <c r="GD60">
        <v>1.221814</v>
      </c>
      <c r="GE60">
        <v>18.768049999999999</v>
      </c>
      <c r="GF60" s="1">
        <v>6.5495340000000002E-6</v>
      </c>
      <c r="GG60" s="1">
        <v>4.5941510000000003E-3</v>
      </c>
      <c r="GH60">
        <v>1.2218059999999999</v>
      </c>
      <c r="GI60">
        <v>18.408270000000002</v>
      </c>
      <c r="GJ60" s="1">
        <v>5.7674010000000003E-6</v>
      </c>
      <c r="GK60" s="1">
        <v>4.0456900000000002E-3</v>
      </c>
      <c r="GL60">
        <v>1.2218059999999999</v>
      </c>
      <c r="GM60">
        <v>18.11966</v>
      </c>
      <c r="GN60" s="1">
        <v>5.080543E-6</v>
      </c>
      <c r="GO60" s="1">
        <v>3.563905E-3</v>
      </c>
      <c r="GP60">
        <v>1.2217880000000001</v>
      </c>
      <c r="GQ60">
        <v>17.90624</v>
      </c>
      <c r="GR60" s="1">
        <v>4.4764419999999999E-6</v>
      </c>
      <c r="GS60" s="1">
        <v>3.1402980000000001E-3</v>
      </c>
      <c r="GT60">
        <v>1.22177</v>
      </c>
      <c r="GU60">
        <v>17.7986</v>
      </c>
      <c r="GV60" s="1">
        <v>3.946216E-6</v>
      </c>
      <c r="GW60" s="1">
        <v>2.7684519999999998E-3</v>
      </c>
      <c r="GX60">
        <v>1.221724</v>
      </c>
      <c r="GY60">
        <v>18.03715</v>
      </c>
      <c r="GZ60" s="1">
        <v>3.4799719999999998E-6</v>
      </c>
      <c r="HA60" s="1">
        <v>2.4415750000000001E-3</v>
      </c>
      <c r="HB60">
        <v>1.221671</v>
      </c>
      <c r="HC60">
        <v>18.5654</v>
      </c>
      <c r="HD60" s="1">
        <v>3.0618289999999998E-6</v>
      </c>
      <c r="HE60" s="1">
        <v>2.148671E-3</v>
      </c>
      <c r="HF60">
        <v>1.221595</v>
      </c>
      <c r="HG60">
        <v>19.06119</v>
      </c>
      <c r="HH60" s="1">
        <v>2.6807750000000002E-6</v>
      </c>
      <c r="HI60" s="1">
        <v>1.8817059999999999E-3</v>
      </c>
      <c r="HJ60">
        <v>1.221525</v>
      </c>
      <c r="HK60">
        <v>19.211929999999999</v>
      </c>
      <c r="HL60" s="1">
        <v>2.341194E-6</v>
      </c>
      <c r="HM60" s="1">
        <v>1.6435449999999999E-3</v>
      </c>
      <c r="HN60">
        <v>1.22143</v>
      </c>
      <c r="HO60">
        <v>18.864899999999999</v>
      </c>
      <c r="HP60" s="1">
        <v>2.044565E-6</v>
      </c>
      <c r="HQ60" s="1">
        <v>1.435406E-3</v>
      </c>
      <c r="HR60">
        <v>1.221333</v>
      </c>
      <c r="HS60">
        <v>18.380379999999999</v>
      </c>
      <c r="HT60" s="1">
        <v>1.7865650000000001E-6</v>
      </c>
      <c r="HU60" s="1">
        <v>1.2543540000000001E-3</v>
      </c>
      <c r="HV60">
        <v>1.22123</v>
      </c>
      <c r="HW60">
        <v>17.816289999999999</v>
      </c>
      <c r="HX60" s="1">
        <v>1.5628760000000001E-6</v>
      </c>
      <c r="HY60" s="1">
        <v>1.0973669999999999E-3</v>
      </c>
      <c r="HZ60">
        <v>1.2211449999999999</v>
      </c>
      <c r="IA60">
        <v>17.60652</v>
      </c>
      <c r="IB60" s="1">
        <v>1.369016E-6</v>
      </c>
      <c r="IC60" s="1">
        <v>9.6126410000000001E-4</v>
      </c>
      <c r="ID60">
        <v>1.221033</v>
      </c>
      <c r="IE60">
        <v>18.04243</v>
      </c>
      <c r="IF60" s="1">
        <v>1.201221E-6</v>
      </c>
      <c r="IG60" s="1">
        <v>8.434588E-4</v>
      </c>
      <c r="IH60">
        <v>1.2209110000000001</v>
      </c>
      <c r="II60">
        <v>18.564299999999999</v>
      </c>
      <c r="IJ60" s="1">
        <v>1.0553230000000001E-6</v>
      </c>
      <c r="IK60" s="1">
        <v>7.4106810000000003E-4</v>
      </c>
      <c r="IL60">
        <v>1.2208060000000001</v>
      </c>
      <c r="IM60">
        <v>18.97326</v>
      </c>
      <c r="IN60" s="1">
        <v>9.2643500000000005E-7</v>
      </c>
      <c r="IO60" s="1">
        <v>6.5065450000000003E-4</v>
      </c>
      <c r="IP60">
        <v>1.2206870000000001</v>
      </c>
      <c r="IQ60">
        <v>19.01549</v>
      </c>
      <c r="IR60" s="1">
        <v>8.1381000000000001E-7</v>
      </c>
      <c r="IS60" s="1">
        <v>5.7157520000000002E-4</v>
      </c>
      <c r="IT60">
        <v>1.2205870000000001</v>
      </c>
      <c r="IU60">
        <v>18.59731</v>
      </c>
      <c r="IV60" s="1">
        <v>7.1592050000000003E-7</v>
      </c>
      <c r="IW60" s="1">
        <v>5.0282090000000005E-4</v>
      </c>
      <c r="IX60">
        <v>1.22045</v>
      </c>
      <c r="IY60">
        <v>18.18854</v>
      </c>
      <c r="IZ60" s="1">
        <v>6.3082749999999998E-7</v>
      </c>
      <c r="JA60" s="1">
        <v>4.4308660000000002E-4</v>
      </c>
      <c r="JB60">
        <v>1.220342</v>
      </c>
      <c r="JC60">
        <v>17.85782</v>
      </c>
      <c r="JD60" s="1">
        <v>5.5693139999999999E-7</v>
      </c>
      <c r="JE60" s="1">
        <v>3.9118749999999999E-4</v>
      </c>
      <c r="JF60">
        <v>1.2202219999999999</v>
      </c>
      <c r="JG60">
        <v>18.04532</v>
      </c>
      <c r="JH60" s="1">
        <v>4.9254240000000001E-7</v>
      </c>
      <c r="JI60" s="1">
        <v>3.4597890000000002E-4</v>
      </c>
      <c r="JJ60">
        <v>1.2201299999999999</v>
      </c>
      <c r="JK60">
        <v>18.670380000000002</v>
      </c>
      <c r="JL60" s="1">
        <v>4.3587149999999999E-7</v>
      </c>
      <c r="JM60" s="1">
        <v>3.0616729999999998E-4</v>
      </c>
      <c r="JN60">
        <v>1.2200439999999999</v>
      </c>
      <c r="JO60">
        <v>19.20083</v>
      </c>
      <c r="JP60" s="1">
        <v>3.876359E-7</v>
      </c>
      <c r="JQ60" s="1">
        <v>2.7224410000000002E-4</v>
      </c>
      <c r="JR60">
        <v>1.219967</v>
      </c>
      <c r="JS60">
        <v>19.524370000000001</v>
      </c>
      <c r="JT60" s="1">
        <v>3.4720570000000002E-7</v>
      </c>
      <c r="JU60" s="1">
        <v>2.437944E-4</v>
      </c>
      <c r="JV60">
        <v>1.2198880000000001</v>
      </c>
      <c r="JW60">
        <v>19.393460000000001</v>
      </c>
      <c r="JX60" s="1">
        <v>3.1252460000000001E-7</v>
      </c>
      <c r="JY60" s="1">
        <v>2.1943329999999999E-4</v>
      </c>
      <c r="JZ60">
        <v>1.219824</v>
      </c>
      <c r="KA60">
        <v>18.824290000000001</v>
      </c>
      <c r="KB60" s="1">
        <v>2.8209660000000002E-7</v>
      </c>
      <c r="KC60" s="1">
        <v>1.9806049999999999E-4</v>
      </c>
      <c r="KD60">
        <v>1.219759</v>
      </c>
      <c r="KE60">
        <v>18.27327</v>
      </c>
      <c r="KF60" s="1">
        <v>2.5501000000000001E-7</v>
      </c>
      <c r="KG60" s="1">
        <v>1.7903940000000001E-4</v>
      </c>
      <c r="KH60">
        <v>1.219695</v>
      </c>
      <c r="KI60">
        <v>17.84375</v>
      </c>
      <c r="KJ60" s="1">
        <v>2.3112849999999999E-7</v>
      </c>
      <c r="KK60" s="1">
        <v>1.6226899999999999E-4</v>
      </c>
      <c r="KL60">
        <v>1.219622</v>
      </c>
      <c r="KM60">
        <v>17.9907</v>
      </c>
      <c r="KN60" s="1">
        <v>2.098326E-7</v>
      </c>
      <c r="KO60" s="1">
        <v>1.4731769999999999E-4</v>
      </c>
      <c r="KP60">
        <v>1.2195720000000001</v>
      </c>
      <c r="KQ60">
        <v>18.60341</v>
      </c>
      <c r="KR60" s="1">
        <v>1.907535E-7</v>
      </c>
      <c r="KS60" s="1">
        <v>1.339236E-4</v>
      </c>
      <c r="KT60">
        <v>1.2194830000000001</v>
      </c>
      <c r="KU60">
        <v>19.227180000000001</v>
      </c>
      <c r="KV60" s="1">
        <v>1.7339039999999999E-7</v>
      </c>
      <c r="KW60" s="1">
        <v>1.217426E-4</v>
      </c>
      <c r="KX60">
        <v>1.2194130000000001</v>
      </c>
      <c r="KY60">
        <v>19.731580000000001</v>
      </c>
      <c r="KZ60" s="1">
        <v>1.5756850000000001E-7</v>
      </c>
      <c r="LA60" s="1">
        <v>1.106425E-4</v>
      </c>
      <c r="LB60">
        <v>1.2193419999999999</v>
      </c>
      <c r="LC60">
        <v>19.719159999999999</v>
      </c>
      <c r="LD60" s="1">
        <v>1.431504E-7</v>
      </c>
      <c r="LE60" s="1">
        <v>1.0052000000000001E-4</v>
      </c>
      <c r="LF60">
        <v>1.2192449999999999</v>
      </c>
      <c r="LG60">
        <v>19.136749999999999</v>
      </c>
      <c r="LH60" s="1">
        <v>1.302022E-7</v>
      </c>
      <c r="LI60" s="1">
        <v>9.1430009999999998E-5</v>
      </c>
      <c r="LJ60">
        <v>1.2191689999999999</v>
      </c>
      <c r="LK60">
        <v>18.52636</v>
      </c>
      <c r="LL60" s="1">
        <v>1.185556E-7</v>
      </c>
      <c r="LM60" s="1">
        <v>8.3251429999999996E-5</v>
      </c>
      <c r="LN60">
        <v>1.2190920000000001</v>
      </c>
      <c r="LO60">
        <v>18.02347</v>
      </c>
      <c r="LP60" s="1">
        <v>1.080861E-7</v>
      </c>
      <c r="LQ60" s="1">
        <v>7.5898870000000004E-5</v>
      </c>
      <c r="LR60">
        <v>1.2190179999999999</v>
      </c>
      <c r="LS60">
        <v>18.218419999999998</v>
      </c>
      <c r="LT60" s="1">
        <v>9.8590830000000005E-8</v>
      </c>
      <c r="LU60" s="1">
        <v>6.923233E-5</v>
      </c>
      <c r="LV60">
        <v>1.218952</v>
      </c>
      <c r="LW60">
        <v>18.94051</v>
      </c>
      <c r="LX60" s="1">
        <v>9.0048199999999998E-8</v>
      </c>
      <c r="LY60" s="1">
        <v>6.3232710000000003E-5</v>
      </c>
      <c r="LZ60">
        <v>1.218899</v>
      </c>
      <c r="MA60">
        <v>19.66394</v>
      </c>
      <c r="MB60" s="1">
        <v>8.2559329999999998E-8</v>
      </c>
      <c r="MC60" s="1">
        <v>5.7959569999999998E-5</v>
      </c>
      <c r="MD60">
        <v>1.218866</v>
      </c>
      <c r="ME60">
        <v>20.286490000000001</v>
      </c>
      <c r="MF60" s="1">
        <v>7.6323230000000002E-8</v>
      </c>
      <c r="MG60" s="1">
        <v>5.357072E-5</v>
      </c>
      <c r="MH60">
        <v>1.21882</v>
      </c>
      <c r="MI60">
        <v>20.298749999999998</v>
      </c>
      <c r="MJ60" s="1">
        <v>7.0838249999999996E-8</v>
      </c>
      <c r="MK60" s="1">
        <v>4.9718259999999999E-5</v>
      </c>
      <c r="ML60">
        <v>1.2187699999999999</v>
      </c>
      <c r="MM60">
        <v>19.655660000000001</v>
      </c>
      <c r="MN60" s="1">
        <v>6.5784540000000002E-8</v>
      </c>
      <c r="MO60" s="1">
        <v>4.6171429999999998E-5</v>
      </c>
      <c r="MP60">
        <v>1.218729</v>
      </c>
      <c r="MQ60">
        <v>18.99408</v>
      </c>
      <c r="MR60" s="1">
        <v>6.1152110000000006E-8</v>
      </c>
      <c r="MS60" s="1">
        <v>4.2918460000000003E-5</v>
      </c>
      <c r="MT60">
        <v>1.218674</v>
      </c>
      <c r="MU60">
        <v>18.329170000000001</v>
      </c>
      <c r="MV60" s="1">
        <v>5.6958079999999999E-8</v>
      </c>
      <c r="MW60" s="1">
        <v>3.997389E-5</v>
      </c>
      <c r="MX60">
        <v>1.218631</v>
      </c>
      <c r="MY60">
        <v>17.896660000000001</v>
      </c>
      <c r="MZ60" s="1">
        <v>5.3120210000000003E-8</v>
      </c>
      <c r="NA60" s="1">
        <v>3.7280200000000003E-5</v>
      </c>
      <c r="NB60">
        <v>1.218596</v>
      </c>
      <c r="NC60">
        <v>18.035910000000001</v>
      </c>
      <c r="ND60" s="1">
        <v>4.9560440000000003E-8</v>
      </c>
      <c r="NE60" s="1">
        <v>3.4781240000000001E-5</v>
      </c>
      <c r="NF60">
        <v>1.218553</v>
      </c>
      <c r="NG60">
        <v>18.575230000000001</v>
      </c>
      <c r="NH60" s="1">
        <v>4.6268690000000003E-8</v>
      </c>
      <c r="NI60" s="1">
        <v>3.247273E-5</v>
      </c>
      <c r="NJ60">
        <v>1.2184999999999999</v>
      </c>
      <c r="NK60">
        <v>18.88654</v>
      </c>
      <c r="NL60" s="1">
        <v>4.313489E-8</v>
      </c>
      <c r="NM60" s="1">
        <v>3.0276229999999999E-5</v>
      </c>
      <c r="NN60">
        <v>1.218456</v>
      </c>
      <c r="NO60">
        <v>18.86083</v>
      </c>
      <c r="NP60" s="1">
        <v>4.0215759999999997E-8</v>
      </c>
      <c r="NQ60" s="1">
        <v>2.8226409999999999E-5</v>
      </c>
      <c r="NR60">
        <v>1.218407</v>
      </c>
      <c r="NS60">
        <v>18.702459999999999</v>
      </c>
      <c r="NT60" s="1">
        <v>3.7511800000000001E-8</v>
      </c>
      <c r="NU60" s="1">
        <v>2.632976E-5</v>
      </c>
      <c r="NV60">
        <v>1.2183349999999999</v>
      </c>
      <c r="NW60">
        <v>18.31354</v>
      </c>
      <c r="NX60" s="1">
        <v>3.5024740000000001E-8</v>
      </c>
      <c r="NY60" s="1">
        <v>2.4583149999999999E-5</v>
      </c>
      <c r="NZ60">
        <v>1.2182900000000001</v>
      </c>
      <c r="OA60">
        <v>17.870360000000002</v>
      </c>
      <c r="OB60" s="1">
        <v>3.272642E-8</v>
      </c>
      <c r="OC60" s="1">
        <v>2.2969859999999999E-5</v>
      </c>
      <c r="OD60">
        <v>1.2182390000000001</v>
      </c>
      <c r="OE60">
        <v>18.026720000000001</v>
      </c>
      <c r="OF60" s="1">
        <v>3.0574449999999998E-8</v>
      </c>
      <c r="OG60" s="1">
        <v>2.1460699999999999E-5</v>
      </c>
      <c r="OH60">
        <v>1.218207</v>
      </c>
      <c r="OI60">
        <v>18.651409999999998</v>
      </c>
      <c r="OJ60" s="1">
        <v>2.858018E-8</v>
      </c>
      <c r="OK60" s="1">
        <v>2.0060290000000001E-5</v>
      </c>
    </row>
    <row r="61" spans="1:401" x14ac:dyDescent="0.35">
      <c r="A61">
        <v>64</v>
      </c>
      <c r="B61" t="s">
        <v>4</v>
      </c>
      <c r="C61" t="s">
        <v>24</v>
      </c>
      <c r="D61" t="s">
        <v>66</v>
      </c>
      <c r="E61">
        <v>893.70410000000004</v>
      </c>
      <c r="F61">
        <v>0.99595909999999999</v>
      </c>
      <c r="G61">
        <v>17.91338</v>
      </c>
      <c r="H61" s="1">
        <v>1.8389029999999999E-7</v>
      </c>
      <c r="I61" s="1">
        <v>1.447462E-4</v>
      </c>
      <c r="J61">
        <v>0.99595979999999995</v>
      </c>
      <c r="K61">
        <v>17.623149999999999</v>
      </c>
      <c r="L61">
        <v>14.433579999999999</v>
      </c>
      <c r="M61">
        <v>9138.4439999999995</v>
      </c>
      <c r="N61">
        <v>0.99597239999999998</v>
      </c>
      <c r="O61">
        <v>17.439209999999999</v>
      </c>
      <c r="P61">
        <v>80.485770000000002</v>
      </c>
      <c r="Q61">
        <v>64579.39</v>
      </c>
      <c r="R61">
        <v>0.99599409999999999</v>
      </c>
      <c r="S61">
        <v>17.322150000000001</v>
      </c>
      <c r="T61">
        <v>10.035450000000001</v>
      </c>
      <c r="U61">
        <v>9351.3430000000008</v>
      </c>
      <c r="V61">
        <v>0.99600049999999996</v>
      </c>
      <c r="W61">
        <v>17.401070000000001</v>
      </c>
      <c r="X61">
        <v>0.1987225</v>
      </c>
      <c r="Y61">
        <v>202.9795</v>
      </c>
      <c r="Z61">
        <v>0.99602670000000004</v>
      </c>
      <c r="AA61">
        <v>17.434010000000001</v>
      </c>
      <c r="AB61" s="1">
        <v>1.0179860000000001E-2</v>
      </c>
      <c r="AC61">
        <v>8.4718499999999999</v>
      </c>
      <c r="AD61">
        <v>0.99607040000000002</v>
      </c>
      <c r="AE61">
        <v>17.348790000000001</v>
      </c>
      <c r="AF61" s="1">
        <v>7.2418459999999997E-3</v>
      </c>
      <c r="AG61">
        <v>5.7516069999999999</v>
      </c>
      <c r="AH61">
        <v>0.99607570000000001</v>
      </c>
      <c r="AI61">
        <v>17.338139999999999</v>
      </c>
      <c r="AJ61" s="1">
        <v>5.8540770000000001E-3</v>
      </c>
      <c r="AK61">
        <v>4.6478140000000003</v>
      </c>
      <c r="AL61">
        <v>0.99608419999999998</v>
      </c>
      <c r="AM61">
        <v>17.360900000000001</v>
      </c>
      <c r="AN61" s="1">
        <v>4.7452049999999997E-3</v>
      </c>
      <c r="AO61">
        <v>3.7672789999999998</v>
      </c>
      <c r="AP61">
        <v>0.99608600000000003</v>
      </c>
      <c r="AQ61">
        <v>17.73095</v>
      </c>
      <c r="AR61" s="1">
        <v>3.854863E-3</v>
      </c>
      <c r="AS61">
        <v>3.0602399999999998</v>
      </c>
      <c r="AT61">
        <v>0.99607849999999998</v>
      </c>
      <c r="AU61">
        <v>18.40596</v>
      </c>
      <c r="AV61" s="1">
        <v>3.1353819999999999E-3</v>
      </c>
      <c r="AW61">
        <v>2.489109</v>
      </c>
      <c r="AX61">
        <v>0.9960852</v>
      </c>
      <c r="AY61">
        <v>18.940329999999999</v>
      </c>
      <c r="AZ61" s="1">
        <v>2.5515529999999998E-3</v>
      </c>
      <c r="BA61">
        <v>2.0256449999999999</v>
      </c>
      <c r="BB61">
        <v>0.99606779999999995</v>
      </c>
      <c r="BC61">
        <v>19.308579999999999</v>
      </c>
      <c r="BD61" s="1">
        <v>2.0756300000000002E-3</v>
      </c>
      <c r="BE61">
        <v>1.6480239999999999</v>
      </c>
      <c r="BF61">
        <v>0.99606530000000004</v>
      </c>
      <c r="BG61">
        <v>19.233139999999999</v>
      </c>
      <c r="BH61">
        <v>1.6884000000000001E-3</v>
      </c>
      <c r="BI61">
        <v>1.3405929999999999</v>
      </c>
      <c r="BJ61">
        <v>0.99605759999999999</v>
      </c>
      <c r="BK61">
        <v>18.632819999999999</v>
      </c>
      <c r="BL61" s="1">
        <v>1.374648E-3</v>
      </c>
      <c r="BM61">
        <v>1.091456</v>
      </c>
      <c r="BN61">
        <v>0.99606470000000003</v>
      </c>
      <c r="BO61">
        <v>17.982320000000001</v>
      </c>
      <c r="BP61" s="1">
        <v>1.1202250000000001E-3</v>
      </c>
      <c r="BQ61">
        <v>0.88940620000000004</v>
      </c>
      <c r="BR61">
        <v>0.99604380000000003</v>
      </c>
      <c r="BS61">
        <v>17.444559999999999</v>
      </c>
      <c r="BT61" s="1">
        <v>9.1381670000000004E-4</v>
      </c>
      <c r="BU61">
        <v>0.72553069999999997</v>
      </c>
      <c r="BV61">
        <v>0.9960369</v>
      </c>
      <c r="BW61">
        <v>17.3568</v>
      </c>
      <c r="BX61" s="1">
        <v>7.4627340000000002E-4</v>
      </c>
      <c r="BY61">
        <v>0.59250049999999999</v>
      </c>
      <c r="BZ61">
        <v>0.99600860000000002</v>
      </c>
      <c r="CA61">
        <v>17.81549</v>
      </c>
      <c r="CB61" s="1">
        <v>6.1003200000000004E-4</v>
      </c>
      <c r="CC61">
        <v>0.48435729999999999</v>
      </c>
      <c r="CD61">
        <v>0.99596240000000003</v>
      </c>
      <c r="CE61">
        <v>18.335889999999999</v>
      </c>
      <c r="CF61" s="1">
        <v>4.9810909999999998E-4</v>
      </c>
      <c r="CG61">
        <v>0.395563</v>
      </c>
      <c r="CH61">
        <v>0.99592130000000001</v>
      </c>
      <c r="CI61">
        <v>18.762709999999998</v>
      </c>
      <c r="CJ61" s="1">
        <v>4.0534989999999998E-4</v>
      </c>
      <c r="CK61">
        <v>0.3219765</v>
      </c>
      <c r="CL61">
        <v>0.99587300000000001</v>
      </c>
      <c r="CM61">
        <v>18.88016</v>
      </c>
      <c r="CN61" s="1">
        <v>3.2931079999999998E-4</v>
      </c>
      <c r="CO61">
        <v>0.26160280000000002</v>
      </c>
      <c r="CP61">
        <v>0.99584729999999999</v>
      </c>
      <c r="CQ61">
        <v>18.448799999999999</v>
      </c>
      <c r="CR61" s="1">
        <v>2.6775840000000002E-4</v>
      </c>
      <c r="CS61">
        <v>0.2127019</v>
      </c>
      <c r="CT61">
        <v>0.99580100000000005</v>
      </c>
      <c r="CU61">
        <v>17.920310000000001</v>
      </c>
      <c r="CV61" s="1">
        <v>2.1817869999999999E-4</v>
      </c>
      <c r="CW61">
        <v>0.17331240000000001</v>
      </c>
      <c r="CX61">
        <v>0.99577000000000004</v>
      </c>
      <c r="CY61">
        <v>17.564789999999999</v>
      </c>
      <c r="CZ61" s="1">
        <v>1.782682E-4</v>
      </c>
      <c r="DA61">
        <v>0.1415971</v>
      </c>
      <c r="DB61">
        <v>0.99573769999999995</v>
      </c>
      <c r="DC61">
        <v>17.705480000000001</v>
      </c>
      <c r="DD61" s="1">
        <v>1.4602380000000001E-4</v>
      </c>
      <c r="DE61">
        <v>0.11598319999999999</v>
      </c>
      <c r="DF61">
        <v>0.99572260000000001</v>
      </c>
      <c r="DG61">
        <v>18.343299999999999</v>
      </c>
      <c r="DH61" s="1">
        <v>1.195765E-4</v>
      </c>
      <c r="DI61" s="1">
        <v>9.4988649999999994E-2</v>
      </c>
      <c r="DJ61">
        <v>0.99567380000000005</v>
      </c>
      <c r="DK61">
        <v>19.04589</v>
      </c>
      <c r="DL61" s="1">
        <v>9.8167270000000002E-5</v>
      </c>
      <c r="DM61" s="1">
        <v>7.7963309999999994E-2</v>
      </c>
      <c r="DN61">
        <v>0.99567329999999998</v>
      </c>
      <c r="DO61">
        <v>19.6189</v>
      </c>
      <c r="DP61" s="1">
        <v>8.1171610000000001E-5</v>
      </c>
      <c r="DQ61" s="1">
        <v>6.4446260000000005E-2</v>
      </c>
      <c r="DR61">
        <v>0.99565910000000002</v>
      </c>
      <c r="DS61">
        <v>19.550920000000001</v>
      </c>
      <c r="DT61" s="1">
        <v>6.7535730000000007E-5</v>
      </c>
      <c r="DU61" s="1">
        <v>5.360736E-2</v>
      </c>
      <c r="DV61">
        <v>0.99563349999999995</v>
      </c>
      <c r="DW61">
        <v>18.88363</v>
      </c>
      <c r="DX61" s="1">
        <v>5.6439530000000003E-5</v>
      </c>
      <c r="DY61" s="1">
        <v>4.4793039999999999E-2</v>
      </c>
      <c r="DZ61">
        <v>0.99563489999999999</v>
      </c>
      <c r="EA61">
        <v>18.182040000000001</v>
      </c>
      <c r="EB61" s="1">
        <v>4.7370999999999998E-5</v>
      </c>
      <c r="EC61" s="1">
        <v>3.7590529999999997E-2</v>
      </c>
      <c r="ED61">
        <v>0.99562209999999995</v>
      </c>
      <c r="EE61">
        <v>17.584099999999999</v>
      </c>
      <c r="EF61" s="1">
        <v>3.9923930000000001E-5</v>
      </c>
      <c r="EG61" s="1">
        <v>3.1675769999999999E-2</v>
      </c>
      <c r="EH61">
        <v>0.99559920000000002</v>
      </c>
      <c r="EI61">
        <v>17.53951</v>
      </c>
      <c r="EJ61" s="1">
        <v>3.375988E-5</v>
      </c>
      <c r="EK61" s="1">
        <v>2.678318E-2</v>
      </c>
      <c r="EL61">
        <v>0.9955946</v>
      </c>
      <c r="EM61">
        <v>18.188359999999999</v>
      </c>
      <c r="EN61" s="1">
        <v>2.8648899999999999E-5</v>
      </c>
      <c r="EO61" s="1">
        <v>2.2724310000000001E-2</v>
      </c>
      <c r="EP61">
        <v>0.99560199999999999</v>
      </c>
      <c r="EQ61">
        <v>18.965869999999999</v>
      </c>
      <c r="ER61" s="1">
        <v>2.448137E-5</v>
      </c>
      <c r="ES61" s="1">
        <v>1.9409240000000001E-2</v>
      </c>
      <c r="ET61">
        <v>0.99562810000000002</v>
      </c>
      <c r="EU61">
        <v>19.58568</v>
      </c>
      <c r="EV61" s="1">
        <v>2.116721E-5</v>
      </c>
      <c r="EW61" s="1">
        <v>1.677296E-2</v>
      </c>
      <c r="EX61">
        <v>0.99563599999999997</v>
      </c>
      <c r="EY61">
        <v>19.6144</v>
      </c>
      <c r="EZ61" s="1">
        <v>1.8463909999999999E-5</v>
      </c>
      <c r="FA61" s="1">
        <v>1.462629E-2</v>
      </c>
      <c r="FB61">
        <v>0.9956429</v>
      </c>
      <c r="FC61">
        <v>18.99681</v>
      </c>
      <c r="FD61" s="1">
        <v>1.6172600000000002E-5</v>
      </c>
      <c r="FE61" s="1">
        <v>1.2809950000000001E-2</v>
      </c>
      <c r="FF61">
        <v>0.99566560000000004</v>
      </c>
      <c r="FG61">
        <v>18.270350000000001</v>
      </c>
      <c r="FH61" s="1">
        <v>1.420224E-5</v>
      </c>
      <c r="FI61" s="1">
        <v>1.1247750000000001E-2</v>
      </c>
      <c r="FJ61">
        <v>0.99566940000000004</v>
      </c>
      <c r="FK61">
        <v>17.647539999999999</v>
      </c>
      <c r="FL61" s="1">
        <v>1.2486179999999999E-5</v>
      </c>
      <c r="FM61" s="1">
        <v>9.8888650000000002E-3</v>
      </c>
      <c r="FN61">
        <v>0.99567380000000005</v>
      </c>
      <c r="FO61">
        <v>17.58595</v>
      </c>
      <c r="FP61" s="1">
        <v>1.099376E-5</v>
      </c>
      <c r="FQ61" s="1">
        <v>8.7067780000000001E-3</v>
      </c>
      <c r="FR61">
        <v>0.99568369999999995</v>
      </c>
      <c r="FS61">
        <v>18.10885</v>
      </c>
      <c r="FT61" s="1">
        <v>9.6827359999999998E-6</v>
      </c>
      <c r="FU61" s="1">
        <v>7.6682850000000004E-3</v>
      </c>
      <c r="FV61">
        <v>0.9956796</v>
      </c>
      <c r="FW61">
        <v>18.561679999999999</v>
      </c>
      <c r="FX61" s="1">
        <v>8.5324669999999998E-6</v>
      </c>
      <c r="FY61" s="1">
        <v>6.7578919999999997E-3</v>
      </c>
      <c r="FZ61">
        <v>0.99566920000000003</v>
      </c>
      <c r="GA61">
        <v>18.87416</v>
      </c>
      <c r="GB61" s="1">
        <v>7.5125760000000001E-6</v>
      </c>
      <c r="GC61" s="1">
        <v>5.9504900000000001E-3</v>
      </c>
      <c r="GD61">
        <v>0.9956644</v>
      </c>
      <c r="GE61">
        <v>18.80874</v>
      </c>
      <c r="GF61" s="1">
        <v>6.6132149999999998E-6</v>
      </c>
      <c r="GG61" s="1">
        <v>5.2383830000000001E-3</v>
      </c>
      <c r="GH61">
        <v>0.99565599999999999</v>
      </c>
      <c r="GI61">
        <v>18.46123</v>
      </c>
      <c r="GJ61" s="1">
        <v>5.8232810000000003E-6</v>
      </c>
      <c r="GK61" s="1">
        <v>4.612774E-3</v>
      </c>
      <c r="GL61">
        <v>0.99566350000000003</v>
      </c>
      <c r="GM61">
        <v>18.16441</v>
      </c>
      <c r="GN61" s="1">
        <v>5.1296519999999997E-6</v>
      </c>
      <c r="GO61" s="1">
        <v>4.0633989999999997E-3</v>
      </c>
      <c r="GP61">
        <v>0.9956701</v>
      </c>
      <c r="GQ61">
        <v>17.944939999999999</v>
      </c>
      <c r="GR61" s="1">
        <v>4.5196160000000003E-6</v>
      </c>
      <c r="GS61" s="1">
        <v>3.5803139999999998E-3</v>
      </c>
      <c r="GT61">
        <v>0.99564680000000005</v>
      </c>
      <c r="GU61">
        <v>17.822679999999998</v>
      </c>
      <c r="GV61" s="1">
        <v>3.9840920000000003E-6</v>
      </c>
      <c r="GW61" s="1">
        <v>3.1562119999999998E-3</v>
      </c>
      <c r="GX61">
        <v>0.99564180000000002</v>
      </c>
      <c r="GY61">
        <v>18.06147</v>
      </c>
      <c r="GZ61" s="1">
        <v>3.51338E-6</v>
      </c>
      <c r="HA61">
        <v>2.7834999999999999E-3</v>
      </c>
      <c r="HB61">
        <v>0.99560749999999998</v>
      </c>
      <c r="HC61">
        <v>18.591429999999999</v>
      </c>
      <c r="HD61" s="1">
        <v>3.0922560000000001E-6</v>
      </c>
      <c r="HE61" s="1">
        <v>2.4504829999999998E-3</v>
      </c>
      <c r="HF61">
        <v>0.99560210000000005</v>
      </c>
      <c r="HG61">
        <v>19.091699999999999</v>
      </c>
      <c r="HH61" s="1">
        <v>2.7083380000000002E-6</v>
      </c>
      <c r="HI61" s="1">
        <v>2.1468440000000002E-3</v>
      </c>
      <c r="HJ61">
        <v>0.9955676</v>
      </c>
      <c r="HK61">
        <v>19.229030000000002</v>
      </c>
      <c r="HL61" s="1">
        <v>2.3654109999999999E-6</v>
      </c>
      <c r="HM61" s="1">
        <v>1.875275E-3</v>
      </c>
      <c r="HN61">
        <v>0.99556880000000003</v>
      </c>
      <c r="HO61">
        <v>18.906639999999999</v>
      </c>
      <c r="HP61" s="1">
        <v>2.0657099999999998E-6</v>
      </c>
      <c r="HQ61" s="1">
        <v>1.63777E-3</v>
      </c>
      <c r="HR61">
        <v>0.9955408</v>
      </c>
      <c r="HS61">
        <v>18.432300000000001</v>
      </c>
      <c r="HT61" s="1">
        <v>1.8048770000000001E-6</v>
      </c>
      <c r="HU61" s="1">
        <v>1.4310200000000001E-3</v>
      </c>
      <c r="HV61">
        <v>0.99552569999999996</v>
      </c>
      <c r="HW61">
        <v>17.875699999999998</v>
      </c>
      <c r="HX61" s="1">
        <v>1.57879E-6</v>
      </c>
      <c r="HY61" s="1">
        <v>1.251818E-3</v>
      </c>
      <c r="HZ61">
        <v>0.99549010000000004</v>
      </c>
      <c r="IA61">
        <v>17.652239999999999</v>
      </c>
      <c r="IB61" s="1">
        <v>1.3827779999999999E-6</v>
      </c>
      <c r="IC61" s="1">
        <v>1.096383E-3</v>
      </c>
      <c r="ID61">
        <v>0.99548879999999995</v>
      </c>
      <c r="IE61">
        <v>18.056840000000001</v>
      </c>
      <c r="IF61" s="1">
        <v>1.2131469999999999E-6</v>
      </c>
      <c r="IG61" s="1">
        <v>9.6186220000000003E-4</v>
      </c>
      <c r="IH61">
        <v>0.99547719999999995</v>
      </c>
      <c r="II61">
        <v>18.578440000000001</v>
      </c>
      <c r="IJ61" s="1">
        <v>1.065767E-6</v>
      </c>
      <c r="IK61" s="1">
        <v>8.4503639999999999E-4</v>
      </c>
      <c r="IL61">
        <v>0.99543990000000004</v>
      </c>
      <c r="IM61">
        <v>18.989979999999999</v>
      </c>
      <c r="IN61" s="1">
        <v>9.3565690000000003E-7</v>
      </c>
      <c r="IO61" s="1">
        <v>7.4198880000000001E-4</v>
      </c>
      <c r="IP61">
        <v>0.99541029999999997</v>
      </c>
      <c r="IQ61">
        <v>19.04175</v>
      </c>
      <c r="IR61" s="1">
        <v>8.2182540000000004E-7</v>
      </c>
      <c r="IS61" s="1">
        <v>6.5171589999999996E-4</v>
      </c>
      <c r="IT61">
        <v>0.99539889999999998</v>
      </c>
      <c r="IU61">
        <v>18.64865</v>
      </c>
      <c r="IV61" s="1">
        <v>7.2287750000000001E-7</v>
      </c>
      <c r="IW61" s="1">
        <v>5.7322969999999999E-4</v>
      </c>
      <c r="IX61">
        <v>0.99538289999999996</v>
      </c>
      <c r="IY61">
        <v>18.236999999999998</v>
      </c>
      <c r="IZ61" s="1">
        <v>6.3688910000000005E-7</v>
      </c>
      <c r="JA61" s="1">
        <v>5.0505700000000005E-4</v>
      </c>
      <c r="JB61">
        <v>0.99536749999999996</v>
      </c>
      <c r="JC61">
        <v>17.91057</v>
      </c>
      <c r="JD61" s="1">
        <v>5.6217640000000004E-7</v>
      </c>
      <c r="JE61" s="1">
        <v>4.45797E-4</v>
      </c>
      <c r="JF61">
        <v>0.99534230000000001</v>
      </c>
      <c r="JG61">
        <v>18.074560000000002</v>
      </c>
      <c r="JH61" s="1">
        <v>4.9715609999999997E-7</v>
      </c>
      <c r="JI61" s="1">
        <v>3.9423870000000001E-4</v>
      </c>
      <c r="JJ61">
        <v>0.99533709999999997</v>
      </c>
      <c r="JK61">
        <v>18.689800000000002</v>
      </c>
      <c r="JL61" s="1">
        <v>4.3989110000000002E-7</v>
      </c>
      <c r="JM61" s="1">
        <v>3.488198E-4</v>
      </c>
      <c r="JN61">
        <v>0.9953282</v>
      </c>
      <c r="JO61">
        <v>19.227869999999999</v>
      </c>
      <c r="JP61" s="1">
        <v>3.910134E-7</v>
      </c>
      <c r="JQ61" s="1">
        <v>3.0999100000000002E-4</v>
      </c>
      <c r="JR61">
        <v>0.99533680000000002</v>
      </c>
      <c r="JS61">
        <v>19.54562</v>
      </c>
      <c r="JT61" s="1">
        <v>3.5004840000000001E-7</v>
      </c>
      <c r="JU61" s="1">
        <v>2.7742270000000001E-4</v>
      </c>
      <c r="JV61">
        <v>0.9953282</v>
      </c>
      <c r="JW61">
        <v>19.43496</v>
      </c>
      <c r="JX61" s="1">
        <v>3.1500029999999998E-7</v>
      </c>
      <c r="JY61" s="1">
        <v>2.4961880000000001E-4</v>
      </c>
      <c r="JZ61">
        <v>0.99530770000000002</v>
      </c>
      <c r="KA61">
        <v>18.88775</v>
      </c>
      <c r="KB61" s="1">
        <v>2.8428369999999998E-7</v>
      </c>
      <c r="KC61" s="1">
        <v>2.2525719999999999E-4</v>
      </c>
      <c r="KD61">
        <v>0.99531289999999994</v>
      </c>
      <c r="KE61">
        <v>18.331420000000001</v>
      </c>
      <c r="KF61" s="1">
        <v>2.5695030000000001E-7</v>
      </c>
      <c r="KG61" s="1">
        <v>2.0359039999999999E-4</v>
      </c>
      <c r="KH61">
        <v>0.99532569999999998</v>
      </c>
      <c r="KI61">
        <v>17.89545</v>
      </c>
      <c r="KJ61" s="1">
        <v>2.3285E-7</v>
      </c>
      <c r="KK61" s="1">
        <v>1.844836E-4</v>
      </c>
      <c r="KL61">
        <v>0.99531250000000004</v>
      </c>
      <c r="KM61">
        <v>18.02356</v>
      </c>
      <c r="KN61" s="1">
        <v>2.1136400000000001E-7</v>
      </c>
      <c r="KO61" s="1">
        <v>1.6745489999999999E-4</v>
      </c>
      <c r="KP61">
        <v>0.99529339999999999</v>
      </c>
      <c r="KQ61">
        <v>18.622540000000001</v>
      </c>
      <c r="KR61" s="1">
        <v>1.9213820000000001E-7</v>
      </c>
      <c r="KS61" s="1">
        <v>1.5222200000000001E-4</v>
      </c>
      <c r="KT61">
        <v>0.99526950000000003</v>
      </c>
      <c r="KU61">
        <v>19.25055</v>
      </c>
      <c r="KV61" s="1">
        <v>1.746482E-7</v>
      </c>
      <c r="KW61" s="1">
        <v>1.3837340000000001E-4</v>
      </c>
      <c r="KX61">
        <v>0.99525969999999997</v>
      </c>
      <c r="KY61">
        <v>19.754519999999999</v>
      </c>
      <c r="KZ61" s="1">
        <v>1.587242E-7</v>
      </c>
      <c r="LA61" s="1">
        <v>1.257668E-4</v>
      </c>
      <c r="LB61">
        <v>0.9952377</v>
      </c>
      <c r="LC61">
        <v>19.760010000000001</v>
      </c>
      <c r="LD61" s="1">
        <v>1.4418980000000001E-7</v>
      </c>
      <c r="LE61" s="1">
        <v>1.1425050000000001E-4</v>
      </c>
      <c r="LF61">
        <v>0.9952223</v>
      </c>
      <c r="LG61">
        <v>19.200199999999999</v>
      </c>
      <c r="LH61" s="1">
        <v>1.311386E-7</v>
      </c>
      <c r="LI61" s="1">
        <v>1.039087E-4</v>
      </c>
      <c r="LJ61">
        <v>0.99521099999999996</v>
      </c>
      <c r="LK61">
        <v>18.587859999999999</v>
      </c>
      <c r="LL61" s="1">
        <v>1.1939639999999999E-7</v>
      </c>
      <c r="LM61" s="1">
        <v>9.4602250000000004E-5</v>
      </c>
      <c r="LN61">
        <v>0.99522580000000005</v>
      </c>
      <c r="LO61">
        <v>18.089860000000002</v>
      </c>
      <c r="LP61" s="1">
        <v>1.088461E-7</v>
      </c>
      <c r="LQ61" s="1">
        <v>8.6239969999999999E-5</v>
      </c>
      <c r="LR61">
        <v>0.99521689999999996</v>
      </c>
      <c r="LS61">
        <v>18.257709999999999</v>
      </c>
      <c r="LT61" s="1">
        <v>9.927695E-8</v>
      </c>
      <c r="LU61" s="1">
        <v>7.8658459999999996E-5</v>
      </c>
      <c r="LV61">
        <v>0.9952067</v>
      </c>
      <c r="LW61">
        <v>18.96377</v>
      </c>
      <c r="LX61" s="1">
        <v>9.0667289999999994E-8</v>
      </c>
      <c r="LY61" s="1">
        <v>7.1834299999999998E-5</v>
      </c>
      <c r="LZ61">
        <v>0.99519780000000002</v>
      </c>
      <c r="MA61">
        <v>19.688040000000001</v>
      </c>
      <c r="MB61" s="1">
        <v>8.3078899999999994E-8</v>
      </c>
      <c r="MC61" s="1">
        <v>6.5801529999999999E-5</v>
      </c>
      <c r="MD61">
        <v>0.99519299999999999</v>
      </c>
      <c r="ME61">
        <v>20.311810000000001</v>
      </c>
      <c r="MF61" s="1">
        <v>7.6767570000000005E-8</v>
      </c>
      <c r="MG61" s="1">
        <v>6.0783899999999999E-5</v>
      </c>
      <c r="MH61">
        <v>0.99521059999999995</v>
      </c>
      <c r="MI61">
        <v>20.347809999999999</v>
      </c>
      <c r="MJ61" s="1">
        <v>7.1236719999999995E-8</v>
      </c>
      <c r="MK61" s="1">
        <v>5.639871E-5</v>
      </c>
      <c r="ML61">
        <v>0.9951776</v>
      </c>
      <c r="MM61">
        <v>19.734369999999998</v>
      </c>
      <c r="MN61" s="1">
        <v>6.6152799999999999E-8</v>
      </c>
      <c r="MO61" s="1">
        <v>5.2373180000000001E-5</v>
      </c>
      <c r="MP61">
        <v>0.99517540000000004</v>
      </c>
      <c r="MQ61">
        <v>19.064440000000001</v>
      </c>
      <c r="MR61" s="1">
        <v>6.1487530000000003E-8</v>
      </c>
      <c r="MS61" s="1">
        <v>4.8676990000000001E-5</v>
      </c>
      <c r="MT61">
        <v>0.99517330000000004</v>
      </c>
      <c r="MU61">
        <v>18.398140000000001</v>
      </c>
      <c r="MV61" s="1">
        <v>5.7264529999999999E-8</v>
      </c>
      <c r="MW61" s="1">
        <v>4.5330929999999999E-5</v>
      </c>
      <c r="MX61">
        <v>0.99516870000000002</v>
      </c>
      <c r="MY61">
        <v>17.94078</v>
      </c>
      <c r="MZ61" s="1">
        <v>5.3401290000000003E-8</v>
      </c>
      <c r="NA61" s="1">
        <v>4.2271300000000003E-5</v>
      </c>
      <c r="NB61">
        <v>0.99517120000000003</v>
      </c>
      <c r="NC61">
        <v>18.063580000000002</v>
      </c>
      <c r="ND61" s="1">
        <v>4.9820849999999998E-8</v>
      </c>
      <c r="NE61" s="1">
        <v>3.9436120000000001E-5</v>
      </c>
      <c r="NF61">
        <v>0.99514449999999999</v>
      </c>
      <c r="NG61">
        <v>18.592099999999999</v>
      </c>
      <c r="NH61" s="1">
        <v>4.6511010000000002E-8</v>
      </c>
      <c r="NI61" s="1">
        <v>3.6817329999999999E-5</v>
      </c>
      <c r="NJ61">
        <v>0.99513859999999998</v>
      </c>
      <c r="NK61">
        <v>18.9055</v>
      </c>
      <c r="NL61" s="1">
        <v>4.3366989999999997E-8</v>
      </c>
      <c r="NM61" s="1">
        <v>3.4332889999999997E-5</v>
      </c>
      <c r="NN61">
        <v>0.99513130000000005</v>
      </c>
      <c r="NO61">
        <v>18.88363</v>
      </c>
      <c r="NP61" s="1">
        <v>4.0428060000000002E-8</v>
      </c>
      <c r="NQ61" s="1">
        <v>3.2004259999999998E-5</v>
      </c>
      <c r="NR61">
        <v>0.9951217</v>
      </c>
      <c r="NS61">
        <v>18.73657</v>
      </c>
      <c r="NT61" s="1">
        <v>3.7709709999999998E-8</v>
      </c>
      <c r="NU61" s="1">
        <v>2.9853890000000002E-5</v>
      </c>
      <c r="NV61">
        <v>0.99510829999999995</v>
      </c>
      <c r="NW61">
        <v>18.367180000000001</v>
      </c>
      <c r="NX61" s="1">
        <v>3.520638E-8</v>
      </c>
      <c r="NY61" s="1">
        <v>2.7869939999999998E-5</v>
      </c>
      <c r="NZ61">
        <v>0.99512460000000003</v>
      </c>
      <c r="OA61">
        <v>17.917580000000001</v>
      </c>
      <c r="OB61" s="1">
        <v>3.2894990000000001E-8</v>
      </c>
      <c r="OC61" s="1">
        <v>2.6039719999999999E-5</v>
      </c>
      <c r="OD61">
        <v>0.99511430000000001</v>
      </c>
      <c r="OE61">
        <v>18.056979999999999</v>
      </c>
      <c r="OF61" s="1">
        <v>3.0732650000000002E-8</v>
      </c>
      <c r="OG61" s="1">
        <v>2.4329160000000001E-5</v>
      </c>
      <c r="OH61">
        <v>0.99510869999999996</v>
      </c>
      <c r="OI61">
        <v>18.67266</v>
      </c>
      <c r="OJ61" s="1">
        <v>2.872591E-8</v>
      </c>
      <c r="OK61" s="1">
        <v>2.2739890000000002E-5</v>
      </c>
    </row>
    <row r="62" spans="1:401" x14ac:dyDescent="0.35">
      <c r="A62">
        <v>65</v>
      </c>
      <c r="B62" t="s">
        <v>4</v>
      </c>
      <c r="C62" t="s">
        <v>24</v>
      </c>
      <c r="D62" t="s">
        <v>67</v>
      </c>
      <c r="E62">
        <v>869.30489999999998</v>
      </c>
      <c r="F62">
        <v>0.84965979999999997</v>
      </c>
      <c r="G62">
        <v>17.970199999999998</v>
      </c>
      <c r="H62" s="1">
        <v>2.6660370000000001E-8</v>
      </c>
      <c r="I62" s="1">
        <v>2.41668E-5</v>
      </c>
      <c r="J62">
        <v>0.84965190000000002</v>
      </c>
      <c r="K62">
        <v>17.66724</v>
      </c>
      <c r="L62">
        <v>9.2166560000000004</v>
      </c>
      <c r="M62">
        <v>6486.9639999999999</v>
      </c>
      <c r="N62">
        <v>0.84965230000000003</v>
      </c>
      <c r="O62">
        <v>17.469349999999999</v>
      </c>
      <c r="P62">
        <v>82.866280000000003</v>
      </c>
      <c r="Q62">
        <v>74980.73</v>
      </c>
      <c r="R62">
        <v>0.84966039999999998</v>
      </c>
      <c r="S62">
        <v>17.344239999999999</v>
      </c>
      <c r="T62">
        <v>13.843109999999999</v>
      </c>
      <c r="U62">
        <v>14878.54</v>
      </c>
      <c r="V62">
        <v>0.84969729999999999</v>
      </c>
      <c r="W62">
        <v>17.41404</v>
      </c>
      <c r="X62">
        <v>0.32917980000000002</v>
      </c>
      <c r="Y62">
        <v>396.71640000000002</v>
      </c>
      <c r="Z62">
        <v>0.8497112</v>
      </c>
      <c r="AA62">
        <v>17.4542</v>
      </c>
      <c r="AB62" s="1">
        <v>1.154255E-2</v>
      </c>
      <c r="AC62">
        <v>11.55203</v>
      </c>
      <c r="AD62">
        <v>0.84974780000000005</v>
      </c>
      <c r="AE62">
        <v>17.369160000000001</v>
      </c>
      <c r="AF62" s="1">
        <v>7.3954859999999997E-3</v>
      </c>
      <c r="AG62">
        <v>6.7750069999999996</v>
      </c>
      <c r="AH62">
        <v>0.84975520000000004</v>
      </c>
      <c r="AI62">
        <v>17.352180000000001</v>
      </c>
      <c r="AJ62">
        <v>5.9728999999999997E-3</v>
      </c>
      <c r="AK62">
        <v>5.467651</v>
      </c>
      <c r="AL62">
        <v>0.84975860000000003</v>
      </c>
      <c r="AM62">
        <v>17.385179999999998</v>
      </c>
      <c r="AN62" s="1">
        <v>4.84053E-3</v>
      </c>
      <c r="AO62">
        <v>4.430796</v>
      </c>
      <c r="AP62">
        <v>0.84976030000000002</v>
      </c>
      <c r="AQ62">
        <v>17.745280000000001</v>
      </c>
      <c r="AR62" s="1">
        <v>3.9315629999999999E-3</v>
      </c>
      <c r="AS62">
        <v>3.5984799999999999</v>
      </c>
      <c r="AT62">
        <v>0.84975449999999997</v>
      </c>
      <c r="AU62">
        <v>18.415710000000001</v>
      </c>
      <c r="AV62" s="1">
        <v>3.197489E-3</v>
      </c>
      <c r="AW62">
        <v>2.9266169999999998</v>
      </c>
      <c r="AX62">
        <v>0.84975699999999998</v>
      </c>
      <c r="AY62">
        <v>18.956869999999999</v>
      </c>
      <c r="AZ62" s="1">
        <v>2.6020510000000002E-3</v>
      </c>
      <c r="BA62">
        <v>2.381643</v>
      </c>
      <c r="BB62">
        <v>0.84976160000000001</v>
      </c>
      <c r="BC62">
        <v>19.324380000000001</v>
      </c>
      <c r="BD62" s="1">
        <v>2.1168599999999999E-3</v>
      </c>
      <c r="BE62">
        <v>1.937792</v>
      </c>
      <c r="BF62">
        <v>0.84974119999999997</v>
      </c>
      <c r="BG62">
        <v>19.28003</v>
      </c>
      <c r="BH62" s="1">
        <v>1.7218240000000001E-3</v>
      </c>
      <c r="BI62">
        <v>1.576214</v>
      </c>
      <c r="BJ62">
        <v>0.84975869999999998</v>
      </c>
      <c r="BK62">
        <v>18.7056</v>
      </c>
      <c r="BL62" s="1">
        <v>1.4017540000000001E-3</v>
      </c>
      <c r="BM62">
        <v>1.283188</v>
      </c>
      <c r="BN62">
        <v>0.84974280000000002</v>
      </c>
      <c r="BO62">
        <v>18.046500000000002</v>
      </c>
      <c r="BP62" s="1">
        <v>1.142211E-3</v>
      </c>
      <c r="BQ62">
        <v>1.04556</v>
      </c>
      <c r="BR62">
        <v>0.84974289999999997</v>
      </c>
      <c r="BS62">
        <v>17.50188</v>
      </c>
      <c r="BT62" s="1">
        <v>9.3164430000000002E-4</v>
      </c>
      <c r="BU62">
        <v>0.85280750000000005</v>
      </c>
      <c r="BV62">
        <v>0.84971640000000004</v>
      </c>
      <c r="BW62">
        <v>17.389479999999999</v>
      </c>
      <c r="BX62" s="1">
        <v>7.6075820000000001E-4</v>
      </c>
      <c r="BY62">
        <v>0.69637389999999999</v>
      </c>
      <c r="BZ62">
        <v>0.84969340000000004</v>
      </c>
      <c r="CA62">
        <v>17.8245</v>
      </c>
      <c r="CB62" s="1">
        <v>6.2182269999999998E-4</v>
      </c>
      <c r="CC62">
        <v>0.56922859999999997</v>
      </c>
      <c r="CD62">
        <v>0.84967110000000001</v>
      </c>
      <c r="CE62">
        <v>18.33963</v>
      </c>
      <c r="CF62" s="1">
        <v>5.0787740000000003E-4</v>
      </c>
      <c r="CG62">
        <v>0.4650067</v>
      </c>
      <c r="CH62">
        <v>0.84963699999999998</v>
      </c>
      <c r="CI62">
        <v>18.774899999999999</v>
      </c>
      <c r="CJ62" s="1">
        <v>4.1341499999999998E-4</v>
      </c>
      <c r="CK62">
        <v>0.37862499999999999</v>
      </c>
      <c r="CL62">
        <v>0.84959169999999995</v>
      </c>
      <c r="CM62">
        <v>18.904070000000001</v>
      </c>
      <c r="CN62" s="1">
        <v>3.3588509999999999E-4</v>
      </c>
      <c r="CO62">
        <v>0.30766520000000003</v>
      </c>
      <c r="CP62">
        <v>0.84954359999999995</v>
      </c>
      <c r="CQ62">
        <v>18.50658</v>
      </c>
      <c r="CR62" s="1">
        <v>2.7305750000000001E-4</v>
      </c>
      <c r="CS62">
        <v>0.25012089999999998</v>
      </c>
      <c r="CT62">
        <v>0.84951889999999997</v>
      </c>
      <c r="CU62">
        <v>17.973890000000001</v>
      </c>
      <c r="CV62" s="1">
        <v>2.2244929999999999E-4</v>
      </c>
      <c r="CW62">
        <v>0.20376610000000001</v>
      </c>
      <c r="CX62">
        <v>0.84948480000000004</v>
      </c>
      <c r="CY62">
        <v>17.615410000000001</v>
      </c>
      <c r="CZ62" s="1">
        <v>1.8170569999999999E-4</v>
      </c>
      <c r="DA62">
        <v>0.16643530000000001</v>
      </c>
      <c r="DB62">
        <v>0.84944640000000005</v>
      </c>
      <c r="DC62">
        <v>17.739339999999999</v>
      </c>
      <c r="DD62" s="1">
        <v>1.488138E-4</v>
      </c>
      <c r="DE62">
        <v>0.1363066</v>
      </c>
      <c r="DF62">
        <v>0.84943060000000004</v>
      </c>
      <c r="DG62">
        <v>18.35164</v>
      </c>
      <c r="DH62" s="1">
        <v>1.218745E-4</v>
      </c>
      <c r="DI62">
        <v>0.1116515</v>
      </c>
      <c r="DJ62">
        <v>0.84942039999999996</v>
      </c>
      <c r="DK62">
        <v>19.055510000000002</v>
      </c>
      <c r="DL62" s="1">
        <v>9.9998080000000006E-5</v>
      </c>
      <c r="DM62" s="1">
        <v>9.1592880000000002E-2</v>
      </c>
      <c r="DN62">
        <v>0.84939410000000004</v>
      </c>
      <c r="DO62">
        <v>19.632570000000001</v>
      </c>
      <c r="DP62" s="1">
        <v>8.2629779999999998E-5</v>
      </c>
      <c r="DQ62" s="1">
        <v>7.5661919999999994E-2</v>
      </c>
      <c r="DR62">
        <v>0.84937779999999996</v>
      </c>
      <c r="DS62">
        <v>19.59535</v>
      </c>
      <c r="DT62" s="1">
        <v>6.8713920000000001E-5</v>
      </c>
      <c r="DU62" s="1">
        <v>6.2903769999999998E-2</v>
      </c>
      <c r="DV62">
        <v>0.84938259999999999</v>
      </c>
      <c r="DW62">
        <v>18.956969999999998</v>
      </c>
      <c r="DX62" s="1">
        <v>5.7400579999999999E-5</v>
      </c>
      <c r="DY62" s="1">
        <v>5.2540259999999998E-2</v>
      </c>
      <c r="DZ62">
        <v>0.8493617</v>
      </c>
      <c r="EA62">
        <v>18.252880000000001</v>
      </c>
      <c r="EB62" s="1">
        <v>4.8158860000000001E-5</v>
      </c>
      <c r="EC62" s="1">
        <v>4.4075469999999999E-2</v>
      </c>
      <c r="ED62">
        <v>0.84934120000000002</v>
      </c>
      <c r="EE62">
        <v>17.65307</v>
      </c>
      <c r="EF62" s="1">
        <v>4.057166E-5</v>
      </c>
      <c r="EG62" s="1">
        <v>3.7126220000000001E-2</v>
      </c>
      <c r="EH62">
        <v>0.84933190000000003</v>
      </c>
      <c r="EI62">
        <v>17.576059999999998</v>
      </c>
      <c r="EJ62" s="1">
        <v>3.4298799999999998E-5</v>
      </c>
      <c r="EK62" s="1">
        <v>3.1383689999999999E-2</v>
      </c>
      <c r="EL62">
        <v>0.84934279999999995</v>
      </c>
      <c r="EM62">
        <v>18.193210000000001</v>
      </c>
      <c r="EN62" s="1">
        <v>2.909415E-5</v>
      </c>
      <c r="EO62" s="1">
        <v>2.6617169999999999E-2</v>
      </c>
      <c r="EP62">
        <v>0.84934480000000001</v>
      </c>
      <c r="EQ62">
        <v>18.9726</v>
      </c>
      <c r="ER62" s="1">
        <v>2.4838090000000001E-5</v>
      </c>
      <c r="ES62" s="1">
        <v>2.2712759999999999E-2</v>
      </c>
      <c r="ET62">
        <v>0.84936489999999998</v>
      </c>
      <c r="EU62">
        <v>19.5961</v>
      </c>
      <c r="EV62" s="1">
        <v>2.1453120000000001E-5</v>
      </c>
      <c r="EW62">
        <v>1.9606100000000001E-2</v>
      </c>
      <c r="EX62">
        <v>0.84936699999999998</v>
      </c>
      <c r="EY62">
        <v>19.650929999999999</v>
      </c>
      <c r="EZ62" s="1">
        <v>1.8700630000000001E-5</v>
      </c>
      <c r="FA62" s="1">
        <v>1.708436E-2</v>
      </c>
      <c r="FB62">
        <v>0.84937130000000005</v>
      </c>
      <c r="FC62">
        <v>19.06887</v>
      </c>
      <c r="FD62" s="1">
        <v>1.6375689999999999E-5</v>
      </c>
      <c r="FE62" s="1">
        <v>1.4958549999999999E-2</v>
      </c>
      <c r="FF62">
        <v>0.8493887</v>
      </c>
      <c r="FG62">
        <v>18.344180000000001</v>
      </c>
      <c r="FH62" s="1">
        <v>1.437732E-5</v>
      </c>
      <c r="FI62" s="1">
        <v>1.3131220000000001E-2</v>
      </c>
      <c r="FJ62">
        <v>0.84939299999999995</v>
      </c>
      <c r="FK62">
        <v>17.716809999999999</v>
      </c>
      <c r="FL62" s="1">
        <v>1.2639100000000001E-5</v>
      </c>
      <c r="FM62" s="1">
        <v>1.1543869999999999E-2</v>
      </c>
      <c r="FN62">
        <v>0.84939580000000003</v>
      </c>
      <c r="FO62">
        <v>17.626930000000002</v>
      </c>
      <c r="FP62" s="1">
        <v>1.1127320000000001E-5</v>
      </c>
      <c r="FQ62" s="1">
        <v>1.016275E-2</v>
      </c>
      <c r="FR62">
        <v>0.84940450000000001</v>
      </c>
      <c r="FS62">
        <v>18.1127</v>
      </c>
      <c r="FT62" s="1">
        <v>9.7997530000000004E-6</v>
      </c>
      <c r="FU62" s="1">
        <v>8.9501140000000003E-3</v>
      </c>
      <c r="FV62">
        <v>0.84938119999999995</v>
      </c>
      <c r="FW62">
        <v>18.570139999999999</v>
      </c>
      <c r="FX62" s="1">
        <v>8.6357359999999995E-6</v>
      </c>
      <c r="FY62" s="1">
        <v>7.8875420000000009E-3</v>
      </c>
      <c r="FZ62">
        <v>0.84939240000000005</v>
      </c>
      <c r="GA62">
        <v>18.881799999999998</v>
      </c>
      <c r="GB62" s="1">
        <v>7.6039829999999997E-6</v>
      </c>
      <c r="GC62" s="1">
        <v>6.9457060000000003E-3</v>
      </c>
      <c r="GD62">
        <v>0.8493851</v>
      </c>
      <c r="GE62">
        <v>18.84873</v>
      </c>
      <c r="GF62" s="1">
        <v>6.6936569999999998E-6</v>
      </c>
      <c r="GG62" s="1">
        <v>6.1145080000000003E-3</v>
      </c>
      <c r="GH62">
        <v>0.84940130000000003</v>
      </c>
      <c r="GI62">
        <v>18.5184</v>
      </c>
      <c r="GJ62" s="1">
        <v>5.8938969999999997E-6</v>
      </c>
      <c r="GK62" s="1">
        <v>5.3840650000000004E-3</v>
      </c>
      <c r="GL62">
        <v>0.84938670000000005</v>
      </c>
      <c r="GM62">
        <v>18.212289999999999</v>
      </c>
      <c r="GN62" s="1">
        <v>5.1916990000000004E-6</v>
      </c>
      <c r="GO62" s="1">
        <v>4.7426689999999997E-3</v>
      </c>
      <c r="GP62">
        <v>0.84939070000000005</v>
      </c>
      <c r="GQ62">
        <v>17.987079999999999</v>
      </c>
      <c r="GR62" s="1">
        <v>4.5741720000000003E-6</v>
      </c>
      <c r="GS62" s="1">
        <v>4.1787489999999998E-3</v>
      </c>
      <c r="GT62">
        <v>0.84937209999999996</v>
      </c>
      <c r="GU62">
        <v>17.847100000000001</v>
      </c>
      <c r="GV62" s="1">
        <v>4.0319579999999998E-6</v>
      </c>
      <c r="GW62" s="1">
        <v>3.683539E-3</v>
      </c>
      <c r="GX62">
        <v>0.84937079999999998</v>
      </c>
      <c r="GY62">
        <v>18.081679999999999</v>
      </c>
      <c r="GZ62" s="1">
        <v>3.555549E-6</v>
      </c>
      <c r="HA62">
        <v>3.2485000000000001E-3</v>
      </c>
      <c r="HB62">
        <v>0.84933910000000001</v>
      </c>
      <c r="HC62">
        <v>18.610669999999999</v>
      </c>
      <c r="HD62" s="1">
        <v>3.1305590000000001E-6</v>
      </c>
      <c r="HE62" s="1">
        <v>2.8609130000000001E-3</v>
      </c>
      <c r="HF62">
        <v>0.84933599999999998</v>
      </c>
      <c r="HG62">
        <v>19.116669999999999</v>
      </c>
      <c r="HH62" s="1">
        <v>2.7430950000000001E-6</v>
      </c>
      <c r="HI62" s="1">
        <v>2.5076590000000002E-3</v>
      </c>
      <c r="HJ62">
        <v>0.84931889999999999</v>
      </c>
      <c r="HK62">
        <v>19.247800000000002</v>
      </c>
      <c r="HL62" s="1">
        <v>2.3960340000000001E-6</v>
      </c>
      <c r="HM62" s="1">
        <v>2.190778E-3</v>
      </c>
      <c r="HN62">
        <v>0.84930000000000005</v>
      </c>
      <c r="HO62">
        <v>18.951910000000002</v>
      </c>
      <c r="HP62" s="1">
        <v>2.092444E-6</v>
      </c>
      <c r="HQ62" s="1">
        <v>1.9133469999999999E-3</v>
      </c>
      <c r="HR62">
        <v>0.84929259999999995</v>
      </c>
      <c r="HS62">
        <v>18.489090000000001</v>
      </c>
      <c r="HT62" s="1">
        <v>1.828049E-6</v>
      </c>
      <c r="HU62" s="1">
        <v>1.6716770000000001E-3</v>
      </c>
      <c r="HV62">
        <v>0.84926100000000004</v>
      </c>
      <c r="HW62">
        <v>17.941030000000001</v>
      </c>
      <c r="HX62" s="1">
        <v>1.5989249999999999E-6</v>
      </c>
      <c r="HY62" s="1">
        <v>1.4622330000000001E-3</v>
      </c>
      <c r="HZ62">
        <v>0.84924549999999999</v>
      </c>
      <c r="IA62">
        <v>17.701250000000002</v>
      </c>
      <c r="IB62" s="1">
        <v>1.400194E-6</v>
      </c>
      <c r="IC62" s="1">
        <v>1.280485E-3</v>
      </c>
      <c r="ID62">
        <v>0.84923850000000001</v>
      </c>
      <c r="IE62">
        <v>18.064540000000001</v>
      </c>
      <c r="IF62" s="1">
        <v>1.2282360000000001E-6</v>
      </c>
      <c r="IG62" s="1">
        <v>1.123219E-3</v>
      </c>
      <c r="IH62">
        <v>0.84922739999999997</v>
      </c>
      <c r="II62">
        <v>18.585529999999999</v>
      </c>
      <c r="IJ62" s="1">
        <v>1.0789529999999999E-6</v>
      </c>
      <c r="IK62" s="1">
        <v>9.867462E-4</v>
      </c>
      <c r="IL62">
        <v>0.84918749999999998</v>
      </c>
      <c r="IM62">
        <v>19.00197</v>
      </c>
      <c r="IN62" s="1">
        <v>9.4731040000000005E-7</v>
      </c>
      <c r="IO62" s="1">
        <v>8.6650710000000001E-4</v>
      </c>
      <c r="IP62">
        <v>0.84917900000000002</v>
      </c>
      <c r="IQ62">
        <v>19.066289999999999</v>
      </c>
      <c r="IR62" s="1">
        <v>8.3195890000000003E-7</v>
      </c>
      <c r="IS62" s="1">
        <v>7.6100950000000005E-4</v>
      </c>
      <c r="IT62">
        <v>0.84916409999999998</v>
      </c>
      <c r="IU62">
        <v>18.70504</v>
      </c>
      <c r="IV62" s="1">
        <v>7.3167540000000004E-7</v>
      </c>
      <c r="IW62" s="1">
        <v>6.6927399999999998E-4</v>
      </c>
      <c r="IX62">
        <v>0.84914920000000005</v>
      </c>
      <c r="IY62">
        <v>18.290279999999999</v>
      </c>
      <c r="IZ62" s="1">
        <v>6.4455750000000003E-7</v>
      </c>
      <c r="JA62" s="1">
        <v>5.8961120000000004E-4</v>
      </c>
      <c r="JB62">
        <v>0.84913170000000004</v>
      </c>
      <c r="JC62">
        <v>17.962900000000001</v>
      </c>
      <c r="JD62" s="1">
        <v>5.6881409999999997E-7</v>
      </c>
      <c r="JE62" s="1">
        <v>5.2031940000000002E-4</v>
      </c>
      <c r="JF62">
        <v>0.84912560000000004</v>
      </c>
      <c r="JG62">
        <v>18.102830000000001</v>
      </c>
      <c r="JH62" s="1">
        <v>5.0298139999999996E-7</v>
      </c>
      <c r="JI62" s="1">
        <v>4.6010449999999998E-4</v>
      </c>
      <c r="JJ62">
        <v>0.84911329999999996</v>
      </c>
      <c r="JK62">
        <v>18.701630000000002</v>
      </c>
      <c r="JL62" s="1">
        <v>4.4498419999999999E-7</v>
      </c>
      <c r="JM62" s="1">
        <v>4.0706070000000002E-4</v>
      </c>
      <c r="JN62">
        <v>0.84909829999999997</v>
      </c>
      <c r="JO62">
        <v>19.24755</v>
      </c>
      <c r="JP62" s="1">
        <v>3.953E-7</v>
      </c>
      <c r="JQ62" s="1">
        <v>3.6152919999999999E-4</v>
      </c>
      <c r="JR62">
        <v>0.84910319999999995</v>
      </c>
      <c r="JS62">
        <v>19.561330000000002</v>
      </c>
      <c r="JT62" s="1">
        <v>3.536506E-7</v>
      </c>
      <c r="JU62" s="1">
        <v>3.2332779999999999E-4</v>
      </c>
      <c r="JV62">
        <v>0.84909670000000004</v>
      </c>
      <c r="JW62">
        <v>19.479109999999999</v>
      </c>
      <c r="JX62" s="1">
        <v>3.1813E-7</v>
      </c>
      <c r="JY62" s="1">
        <v>2.908133E-4</v>
      </c>
      <c r="JZ62">
        <v>0.84909330000000005</v>
      </c>
      <c r="KA62">
        <v>18.958259999999999</v>
      </c>
      <c r="KB62" s="1">
        <v>2.8704289999999999E-7</v>
      </c>
      <c r="KC62" s="1">
        <v>2.6236949999999999E-4</v>
      </c>
      <c r="KD62">
        <v>0.84909369999999995</v>
      </c>
      <c r="KE62">
        <v>18.395890000000001</v>
      </c>
      <c r="KF62" s="1">
        <v>2.594035E-7</v>
      </c>
      <c r="KG62" s="1">
        <v>2.371025E-4</v>
      </c>
      <c r="KH62">
        <v>0.8490801</v>
      </c>
      <c r="KI62">
        <v>17.949760000000001</v>
      </c>
      <c r="KJ62" s="1">
        <v>2.3502050000000001E-7</v>
      </c>
      <c r="KK62" s="1">
        <v>2.1480300000000001E-4</v>
      </c>
      <c r="KL62">
        <v>0.84906979999999999</v>
      </c>
      <c r="KM62">
        <v>18.054459999999999</v>
      </c>
      <c r="KN62" s="1">
        <v>2.1329600000000001E-7</v>
      </c>
      <c r="KO62" s="1">
        <v>1.949412E-4</v>
      </c>
      <c r="KP62">
        <v>0.84904809999999997</v>
      </c>
      <c r="KQ62">
        <v>18.63288</v>
      </c>
      <c r="KR62" s="1">
        <v>1.9388140000000001E-7</v>
      </c>
      <c r="KS62" s="1">
        <v>1.7719519999999999E-4</v>
      </c>
      <c r="KT62">
        <v>0.84904860000000004</v>
      </c>
      <c r="KU62">
        <v>19.265899999999998</v>
      </c>
      <c r="KV62" s="1">
        <v>1.7623410000000001E-7</v>
      </c>
      <c r="KW62" s="1">
        <v>1.6107879999999999E-4</v>
      </c>
      <c r="KX62">
        <v>0.84903510000000004</v>
      </c>
      <c r="KY62">
        <v>19.771409999999999</v>
      </c>
      <c r="KZ62" s="1">
        <v>1.6017899999999999E-7</v>
      </c>
      <c r="LA62" s="1">
        <v>1.4641799999999999E-4</v>
      </c>
      <c r="LB62">
        <v>0.84902840000000002</v>
      </c>
      <c r="LC62">
        <v>19.801010000000002</v>
      </c>
      <c r="LD62" s="1">
        <v>1.4550109999999999E-7</v>
      </c>
      <c r="LE62" s="1">
        <v>1.3300510000000001E-4</v>
      </c>
      <c r="LF62">
        <v>0.84901720000000003</v>
      </c>
      <c r="LG62">
        <v>19.270980000000002</v>
      </c>
      <c r="LH62" s="1">
        <v>1.3232000000000001E-7</v>
      </c>
      <c r="LI62" s="1">
        <v>1.209562E-4</v>
      </c>
      <c r="LJ62">
        <v>0.84900500000000001</v>
      </c>
      <c r="LK62">
        <v>18.656549999999999</v>
      </c>
      <c r="LL62" s="1">
        <v>1.2045749999999999E-7</v>
      </c>
      <c r="LM62" s="1">
        <v>1.101111E-4</v>
      </c>
      <c r="LN62">
        <v>0.84899329999999995</v>
      </c>
      <c r="LO62">
        <v>18.15709</v>
      </c>
      <c r="LP62" s="1">
        <v>1.098032E-7</v>
      </c>
      <c r="LQ62" s="1">
        <v>1.003701E-4</v>
      </c>
      <c r="LR62">
        <v>0.84898379999999996</v>
      </c>
      <c r="LS62">
        <v>18.294720000000002</v>
      </c>
      <c r="LT62" s="1">
        <v>1.001427E-7</v>
      </c>
      <c r="LU62" s="1">
        <v>9.1541969999999997E-5</v>
      </c>
      <c r="LV62">
        <v>0.84897080000000003</v>
      </c>
      <c r="LW62">
        <v>18.97749</v>
      </c>
      <c r="LX62" s="1">
        <v>9.1448060000000005E-8</v>
      </c>
      <c r="LY62" s="1">
        <v>8.3591350000000004E-5</v>
      </c>
      <c r="LZ62">
        <v>0.84898200000000001</v>
      </c>
      <c r="MA62">
        <v>19.702960000000001</v>
      </c>
      <c r="MB62" s="1">
        <v>8.3740940000000003E-8</v>
      </c>
      <c r="MC62" s="1">
        <v>7.6525079999999995E-5</v>
      </c>
      <c r="MD62">
        <v>0.8489698</v>
      </c>
      <c r="ME62">
        <v>20.329059999999998</v>
      </c>
      <c r="MF62" s="1">
        <v>7.7328580000000002E-8</v>
      </c>
      <c r="MG62" s="1">
        <v>7.0639650000000004E-5</v>
      </c>
      <c r="MH62">
        <v>0.84896629999999995</v>
      </c>
      <c r="MI62">
        <v>20.397690000000001</v>
      </c>
      <c r="MJ62" s="1">
        <v>7.1737329999999995E-8</v>
      </c>
      <c r="MK62" s="1">
        <v>6.5523560000000001E-5</v>
      </c>
      <c r="ML62">
        <v>0.84897389999999995</v>
      </c>
      <c r="MM62">
        <v>19.82179</v>
      </c>
      <c r="MN62" s="1">
        <v>6.6616759999999997E-8</v>
      </c>
      <c r="MO62" s="1">
        <v>6.0846630000000003E-5</v>
      </c>
      <c r="MP62">
        <v>0.84897140000000004</v>
      </c>
      <c r="MQ62">
        <v>19.142579999999999</v>
      </c>
      <c r="MR62" s="1">
        <v>6.191105E-8</v>
      </c>
      <c r="MS62" s="1">
        <v>5.6546129999999999E-5</v>
      </c>
      <c r="MT62">
        <v>0.8489681</v>
      </c>
      <c r="MU62">
        <v>18.474489999999999</v>
      </c>
      <c r="MV62" s="1">
        <v>5.7650330000000003E-8</v>
      </c>
      <c r="MW62" s="1">
        <v>5.2650640000000003E-5</v>
      </c>
      <c r="MX62">
        <v>0.84896240000000001</v>
      </c>
      <c r="MY62">
        <v>17.992789999999999</v>
      </c>
      <c r="MZ62" s="1">
        <v>5.3754300000000002E-8</v>
      </c>
      <c r="NA62" s="1">
        <v>4.9090720000000002E-5</v>
      </c>
      <c r="NB62">
        <v>0.84896439999999995</v>
      </c>
      <c r="NC62">
        <v>18.089210000000001</v>
      </c>
      <c r="ND62" s="1">
        <v>5.014858E-8</v>
      </c>
      <c r="NE62" s="1">
        <v>4.5797329999999998E-5</v>
      </c>
      <c r="NF62">
        <v>0.84895410000000004</v>
      </c>
      <c r="NG62">
        <v>18.606339999999999</v>
      </c>
      <c r="NH62" s="1">
        <v>4.6815059999999999E-8</v>
      </c>
      <c r="NI62" s="1">
        <v>4.275423E-5</v>
      </c>
      <c r="NJ62">
        <v>0.84892789999999996</v>
      </c>
      <c r="NK62">
        <v>18.92249</v>
      </c>
      <c r="NL62" s="1">
        <v>4.3658570000000003E-8</v>
      </c>
      <c r="NM62" s="1">
        <v>3.9877399999999999E-5</v>
      </c>
      <c r="NN62">
        <v>0.84893819999999998</v>
      </c>
      <c r="NO62">
        <v>18.90709</v>
      </c>
      <c r="NP62" s="1">
        <v>4.0695130000000003E-8</v>
      </c>
      <c r="NQ62" s="1">
        <v>3.7169070000000001E-5</v>
      </c>
      <c r="NR62">
        <v>0.84890969999999999</v>
      </c>
      <c r="NS62">
        <v>18.771380000000001</v>
      </c>
      <c r="NT62" s="1">
        <v>3.7958850000000001E-8</v>
      </c>
      <c r="NU62" s="1">
        <v>3.4672039999999999E-5</v>
      </c>
      <c r="NV62">
        <v>0.84891609999999995</v>
      </c>
      <c r="NW62">
        <v>18.42529</v>
      </c>
      <c r="NX62" s="1">
        <v>3.543498E-8</v>
      </c>
      <c r="NY62" s="1">
        <v>3.2364409999999999E-5</v>
      </c>
      <c r="NZ62">
        <v>0.84890920000000003</v>
      </c>
      <c r="OA62">
        <v>17.968830000000001</v>
      </c>
      <c r="OB62" s="1">
        <v>3.3106820000000002E-8</v>
      </c>
      <c r="OC62" s="1">
        <v>3.0237520000000001E-5</v>
      </c>
      <c r="OD62">
        <v>0.84891810000000001</v>
      </c>
      <c r="OE62">
        <v>18.084050000000001</v>
      </c>
      <c r="OF62" s="1">
        <v>3.093164E-8</v>
      </c>
      <c r="OG62" s="1">
        <v>2.8252600000000001E-5</v>
      </c>
      <c r="OH62">
        <v>0.84888989999999998</v>
      </c>
      <c r="OI62">
        <v>18.684819999999998</v>
      </c>
      <c r="OJ62" s="1">
        <v>2.8909240000000001E-8</v>
      </c>
      <c r="OK62" s="1">
        <v>2.6404909999999999E-5</v>
      </c>
    </row>
    <row r="63" spans="1:401" x14ac:dyDescent="0.35">
      <c r="A63">
        <v>66</v>
      </c>
      <c r="B63" t="s">
        <v>4</v>
      </c>
      <c r="C63" t="s">
        <v>24</v>
      </c>
      <c r="D63" t="s">
        <v>68</v>
      </c>
      <c r="E63">
        <v>852.80600000000004</v>
      </c>
      <c r="F63">
        <v>0.75213090000000005</v>
      </c>
      <c r="G63">
        <v>18.022099999999998</v>
      </c>
      <c r="H63" s="1">
        <v>3.7993759999999997E-9</v>
      </c>
      <c r="I63" s="1">
        <v>3.3646899999999999E-6</v>
      </c>
      <c r="J63">
        <v>0.7520521</v>
      </c>
      <c r="K63">
        <v>17.70711</v>
      </c>
      <c r="L63">
        <v>5.4131049999999998</v>
      </c>
      <c r="M63">
        <v>3825.84</v>
      </c>
      <c r="N63">
        <v>0.75198889999999996</v>
      </c>
      <c r="O63">
        <v>17.496960000000001</v>
      </c>
      <c r="P63">
        <v>82.867760000000004</v>
      </c>
      <c r="Q63">
        <v>72324.89</v>
      </c>
      <c r="R63">
        <v>0.75196240000000003</v>
      </c>
      <c r="S63">
        <v>17.3642</v>
      </c>
      <c r="T63">
        <v>18.90776</v>
      </c>
      <c r="U63">
        <v>18874.07</v>
      </c>
      <c r="V63">
        <v>0.75194939999999999</v>
      </c>
      <c r="W63">
        <v>17.426729999999999</v>
      </c>
      <c r="X63">
        <v>0.5518748</v>
      </c>
      <c r="Y63">
        <v>601.26859999999999</v>
      </c>
      <c r="Z63">
        <v>0.75195829999999997</v>
      </c>
      <c r="AA63">
        <v>17.471060000000001</v>
      </c>
      <c r="AB63" s="1">
        <v>1.410434E-2</v>
      </c>
      <c r="AC63">
        <v>13.876250000000001</v>
      </c>
      <c r="AD63">
        <v>0.75196350000000001</v>
      </c>
      <c r="AE63">
        <v>17.3872</v>
      </c>
      <c r="AF63" s="1">
        <v>7.569218E-3</v>
      </c>
      <c r="AG63">
        <v>6.7606140000000003</v>
      </c>
      <c r="AH63">
        <v>0.75196890000000005</v>
      </c>
      <c r="AI63">
        <v>17.364560000000001</v>
      </c>
      <c r="AJ63" s="1">
        <v>6.1028020000000001E-3</v>
      </c>
      <c r="AK63">
        <v>5.4452150000000001</v>
      </c>
      <c r="AL63">
        <v>0.75198889999999996</v>
      </c>
      <c r="AM63">
        <v>17.403860000000002</v>
      </c>
      <c r="AN63" s="1">
        <v>4.9447190000000002E-3</v>
      </c>
      <c r="AO63">
        <v>4.4117030000000002</v>
      </c>
      <c r="AP63">
        <v>0.751996</v>
      </c>
      <c r="AQ63">
        <v>17.756530000000001</v>
      </c>
      <c r="AR63" s="1">
        <v>4.0153369999999999E-3</v>
      </c>
      <c r="AS63">
        <v>3.58229</v>
      </c>
      <c r="AT63">
        <v>0.75199530000000003</v>
      </c>
      <c r="AU63">
        <v>18.42155</v>
      </c>
      <c r="AV63" s="1">
        <v>3.2653019999999999E-3</v>
      </c>
      <c r="AW63">
        <v>2.9132189999999998</v>
      </c>
      <c r="AX63">
        <v>0.7519941</v>
      </c>
      <c r="AY63">
        <v>18.9679</v>
      </c>
      <c r="AZ63" s="1">
        <v>2.6571569999999998E-3</v>
      </c>
      <c r="BA63">
        <v>2.3706719999999999</v>
      </c>
      <c r="BB63">
        <v>0.75198659999999995</v>
      </c>
      <c r="BC63">
        <v>19.337890000000002</v>
      </c>
      <c r="BD63" s="1">
        <v>2.1618430000000001E-3</v>
      </c>
      <c r="BE63">
        <v>1.928971</v>
      </c>
      <c r="BF63">
        <v>0.75198019999999999</v>
      </c>
      <c r="BG63">
        <v>19.32057</v>
      </c>
      <c r="BH63" s="1">
        <v>1.7583200000000001E-3</v>
      </c>
      <c r="BI63">
        <v>1.5689580000000001</v>
      </c>
      <c r="BJ63">
        <v>0.75197599999999998</v>
      </c>
      <c r="BK63">
        <v>18.770299999999999</v>
      </c>
      <c r="BL63" s="1">
        <v>1.4313500000000001E-3</v>
      </c>
      <c r="BM63">
        <v>1.2772129999999999</v>
      </c>
      <c r="BN63">
        <v>0.75195529999999999</v>
      </c>
      <c r="BO63">
        <v>18.105419999999999</v>
      </c>
      <c r="BP63" s="1">
        <v>1.166212E-3</v>
      </c>
      <c r="BQ63">
        <v>1.040591</v>
      </c>
      <c r="BR63">
        <v>0.75194930000000004</v>
      </c>
      <c r="BS63">
        <v>17.55387</v>
      </c>
      <c r="BT63" s="1">
        <v>9.5110750000000003E-4</v>
      </c>
      <c r="BU63">
        <v>0.84866680000000005</v>
      </c>
      <c r="BV63">
        <v>0.75192700000000001</v>
      </c>
      <c r="BW63">
        <v>17.420860000000001</v>
      </c>
      <c r="BX63" s="1">
        <v>7.7656760000000002E-4</v>
      </c>
      <c r="BY63">
        <v>0.69291539999999996</v>
      </c>
      <c r="BZ63">
        <v>0.75188149999999998</v>
      </c>
      <c r="CA63">
        <v>17.831330000000001</v>
      </c>
      <c r="CB63" s="1">
        <v>6.3468260000000001E-4</v>
      </c>
      <c r="CC63">
        <v>0.56634830000000003</v>
      </c>
      <c r="CD63">
        <v>0.75183279999999997</v>
      </c>
      <c r="CE63">
        <v>18.339230000000001</v>
      </c>
      <c r="CF63" s="1">
        <v>5.1851559999999998E-4</v>
      </c>
      <c r="CG63">
        <v>0.46275480000000002</v>
      </c>
      <c r="CH63">
        <v>0.75176779999999999</v>
      </c>
      <c r="CI63">
        <v>18.78417</v>
      </c>
      <c r="CJ63" s="1">
        <v>4.2220829999999997E-4</v>
      </c>
      <c r="CK63">
        <v>0.37689400000000001</v>
      </c>
      <c r="CL63">
        <v>0.75168369999999995</v>
      </c>
      <c r="CM63">
        <v>18.923190000000002</v>
      </c>
      <c r="CN63" s="1">
        <v>3.4306370000000003E-4</v>
      </c>
      <c r="CO63">
        <v>0.30628549999999999</v>
      </c>
      <c r="CP63">
        <v>0.75160320000000003</v>
      </c>
      <c r="CQ63">
        <v>18.557449999999999</v>
      </c>
      <c r="CR63" s="1">
        <v>2.7884820000000001E-4</v>
      </c>
      <c r="CS63">
        <v>0.24895980000000001</v>
      </c>
      <c r="CT63">
        <v>0.75150410000000001</v>
      </c>
      <c r="CU63">
        <v>18.023199999999999</v>
      </c>
      <c r="CV63" s="1">
        <v>2.271149E-4</v>
      </c>
      <c r="CW63">
        <v>0.20277719999999999</v>
      </c>
      <c r="CX63">
        <v>0.75141570000000002</v>
      </c>
      <c r="CY63">
        <v>17.65924</v>
      </c>
      <c r="CZ63" s="1">
        <v>1.8546099999999999E-4</v>
      </c>
      <c r="DA63">
        <v>0.1655809</v>
      </c>
      <c r="DB63">
        <v>0.75133519999999998</v>
      </c>
      <c r="DC63">
        <v>17.770160000000001</v>
      </c>
      <c r="DD63" s="1">
        <v>1.51858E-4</v>
      </c>
      <c r="DE63">
        <v>0.1355789</v>
      </c>
      <c r="DF63">
        <v>0.75125439999999999</v>
      </c>
      <c r="DG63">
        <v>18.355689999999999</v>
      </c>
      <c r="DH63" s="1">
        <v>1.2438210000000001E-4</v>
      </c>
      <c r="DI63">
        <v>0.1110647</v>
      </c>
      <c r="DJ63">
        <v>0.75118039999999997</v>
      </c>
      <c r="DK63">
        <v>19.061150000000001</v>
      </c>
      <c r="DL63" s="1">
        <v>1.0200340000000001E-4</v>
      </c>
      <c r="DM63" s="1">
        <v>9.1072040000000007E-2</v>
      </c>
      <c r="DN63">
        <v>0.75111139999999998</v>
      </c>
      <c r="DO63">
        <v>19.64152</v>
      </c>
      <c r="DP63" s="1">
        <v>8.4225040000000004E-5</v>
      </c>
      <c r="DQ63" s="1">
        <v>7.5181339999999999E-2</v>
      </c>
      <c r="DR63">
        <v>0.75106260000000002</v>
      </c>
      <c r="DS63">
        <v>19.631779999999999</v>
      </c>
      <c r="DT63" s="1">
        <v>7.0000849999999999E-5</v>
      </c>
      <c r="DU63" s="1">
        <v>6.2470539999999998E-2</v>
      </c>
      <c r="DV63">
        <v>0.7509979</v>
      </c>
      <c r="DW63">
        <v>19.023399999999999</v>
      </c>
      <c r="DX63" s="1">
        <v>5.8450199999999998E-5</v>
      </c>
      <c r="DY63">
        <v>5.2158099999999999E-2</v>
      </c>
      <c r="DZ63">
        <v>0.75093370000000004</v>
      </c>
      <c r="EA63">
        <v>18.31718</v>
      </c>
      <c r="EB63" s="1">
        <v>4.9018479999999997E-5</v>
      </c>
      <c r="EC63" s="1">
        <v>4.3737619999999998E-2</v>
      </c>
      <c r="ED63">
        <v>0.75086399999999998</v>
      </c>
      <c r="EE63">
        <v>17.715070000000001</v>
      </c>
      <c r="EF63" s="1">
        <v>4.1278200000000001E-5</v>
      </c>
      <c r="EG63" s="1">
        <v>3.6827110000000003E-2</v>
      </c>
      <c r="EH63">
        <v>0.75082059999999995</v>
      </c>
      <c r="EI63">
        <v>17.609639999999999</v>
      </c>
      <c r="EJ63" s="1">
        <v>3.4886099999999998E-5</v>
      </c>
      <c r="EK63" s="1">
        <v>3.1122440000000001E-2</v>
      </c>
      <c r="EL63">
        <v>0.75077700000000003</v>
      </c>
      <c r="EM63">
        <v>18.194510000000001</v>
      </c>
      <c r="EN63" s="1">
        <v>2.9579850000000001E-5</v>
      </c>
      <c r="EO63" s="1">
        <v>2.6385720000000001E-2</v>
      </c>
      <c r="EP63">
        <v>0.75076169999999998</v>
      </c>
      <c r="EQ63">
        <v>18.972760000000001</v>
      </c>
      <c r="ER63" s="1">
        <v>2.5229080000000001E-5</v>
      </c>
      <c r="ES63" s="1">
        <v>2.249696E-2</v>
      </c>
      <c r="ET63">
        <v>0.75075720000000001</v>
      </c>
      <c r="EU63">
        <v>19.603110000000001</v>
      </c>
      <c r="EV63" s="1">
        <v>2.1765650000000001E-5</v>
      </c>
      <c r="EW63" s="1">
        <v>1.9399619999999999E-2</v>
      </c>
      <c r="EX63">
        <v>0.75074320000000005</v>
      </c>
      <c r="EY63">
        <v>19.68092</v>
      </c>
      <c r="EZ63" s="1">
        <v>1.8958200000000001E-5</v>
      </c>
      <c r="FA63" s="1">
        <v>1.6892330000000001E-2</v>
      </c>
      <c r="FB63">
        <v>0.75074589999999997</v>
      </c>
      <c r="FC63">
        <v>19.133199999999999</v>
      </c>
      <c r="FD63" s="1">
        <v>1.659632E-5</v>
      </c>
      <c r="FE63" s="1">
        <v>1.478617E-2</v>
      </c>
      <c r="FF63">
        <v>0.75075239999999999</v>
      </c>
      <c r="FG63">
        <v>18.411169999999998</v>
      </c>
      <c r="FH63" s="1">
        <v>1.456734E-5</v>
      </c>
      <c r="FI63" s="1">
        <v>1.297707E-2</v>
      </c>
      <c r="FJ63">
        <v>0.75075789999999998</v>
      </c>
      <c r="FK63">
        <v>17.779979999999998</v>
      </c>
      <c r="FL63" s="1">
        <v>1.280517E-5</v>
      </c>
      <c r="FM63" s="1">
        <v>1.1407570000000001E-2</v>
      </c>
      <c r="FN63">
        <v>0.75075930000000002</v>
      </c>
      <c r="FO63">
        <v>17.66545</v>
      </c>
      <c r="FP63" s="1">
        <v>1.127203E-5</v>
      </c>
      <c r="FQ63">
        <v>1.00415E-2</v>
      </c>
      <c r="FR63">
        <v>0.75076330000000002</v>
      </c>
      <c r="FS63">
        <v>18.114380000000001</v>
      </c>
      <c r="FT63" s="1">
        <v>9.9266790000000002E-6</v>
      </c>
      <c r="FU63" s="1">
        <v>8.8429979999999995E-3</v>
      </c>
      <c r="FV63">
        <v>0.7507625</v>
      </c>
      <c r="FW63">
        <v>18.574190000000002</v>
      </c>
      <c r="FX63" s="1">
        <v>8.7475610000000007E-6</v>
      </c>
      <c r="FY63" s="1">
        <v>7.7929740000000003E-3</v>
      </c>
      <c r="FZ63">
        <v>0.7507566</v>
      </c>
      <c r="GA63">
        <v>18.888169999999999</v>
      </c>
      <c r="GB63" s="1">
        <v>7.7030670000000006E-6</v>
      </c>
      <c r="GC63" s="1">
        <v>6.8629930000000004E-3</v>
      </c>
      <c r="GD63">
        <v>0.75074730000000001</v>
      </c>
      <c r="GE63">
        <v>18.881019999999999</v>
      </c>
      <c r="GF63" s="1">
        <v>6.7808770000000002E-6</v>
      </c>
      <c r="GG63" s="1">
        <v>6.0416719999999997E-3</v>
      </c>
      <c r="GH63">
        <v>0.7507452</v>
      </c>
      <c r="GI63">
        <v>18.56926</v>
      </c>
      <c r="GJ63" s="1">
        <v>5.9704550000000001E-6</v>
      </c>
      <c r="GK63" s="1">
        <v>5.3197820000000003E-3</v>
      </c>
      <c r="GL63">
        <v>0.75074680000000005</v>
      </c>
      <c r="GM63">
        <v>18.255310000000001</v>
      </c>
      <c r="GN63" s="1">
        <v>5.2589650000000001E-6</v>
      </c>
      <c r="GO63" s="1">
        <v>4.6858430000000003E-3</v>
      </c>
      <c r="GP63">
        <v>0.75074399999999997</v>
      </c>
      <c r="GQ63">
        <v>18.025259999999999</v>
      </c>
      <c r="GR63" s="1">
        <v>4.6333280000000001E-6</v>
      </c>
      <c r="GS63" s="1">
        <v>4.1286400000000003E-3</v>
      </c>
      <c r="GT63">
        <v>0.75072850000000002</v>
      </c>
      <c r="GU63">
        <v>17.868980000000001</v>
      </c>
      <c r="GV63" s="1">
        <v>4.0838569999999999E-6</v>
      </c>
      <c r="GW63" s="1">
        <v>3.6391319999999998E-3</v>
      </c>
      <c r="GX63">
        <v>0.75072119999999998</v>
      </c>
      <c r="GY63">
        <v>18.09834</v>
      </c>
      <c r="GZ63" s="1">
        <v>3.6012290000000001E-6</v>
      </c>
      <c r="HA63" s="1">
        <v>3.2092710000000001E-3</v>
      </c>
      <c r="HB63">
        <v>0.75069680000000005</v>
      </c>
      <c r="HC63">
        <v>18.624680000000001</v>
      </c>
      <c r="HD63" s="1">
        <v>3.1719250000000001E-6</v>
      </c>
      <c r="HE63" s="1">
        <v>2.8271809999999998E-3</v>
      </c>
      <c r="HF63">
        <v>0.75065760000000004</v>
      </c>
      <c r="HG63">
        <v>19.135909999999999</v>
      </c>
      <c r="HH63" s="1">
        <v>2.7806839999999999E-6</v>
      </c>
      <c r="HI63" s="1">
        <v>2.4791919999999999E-3</v>
      </c>
      <c r="HJ63">
        <v>0.75061789999999995</v>
      </c>
      <c r="HK63">
        <v>19.264489999999999</v>
      </c>
      <c r="HL63" s="1">
        <v>2.4292570000000001E-6</v>
      </c>
      <c r="HM63" s="1">
        <v>2.1662389999999999E-3</v>
      </c>
      <c r="HN63">
        <v>0.75057879999999999</v>
      </c>
      <c r="HO63">
        <v>18.991320000000002</v>
      </c>
      <c r="HP63" s="1">
        <v>2.1214440000000001E-6</v>
      </c>
      <c r="HQ63" s="1">
        <v>1.891888E-3</v>
      </c>
      <c r="HR63">
        <v>0.75053219999999998</v>
      </c>
      <c r="HS63">
        <v>18.539439999999999</v>
      </c>
      <c r="HT63" s="1">
        <v>1.853213E-6</v>
      </c>
      <c r="HU63" s="1">
        <v>1.652803E-3</v>
      </c>
      <c r="HV63">
        <v>0.75048970000000004</v>
      </c>
      <c r="HW63">
        <v>17.999459999999999</v>
      </c>
      <c r="HX63" s="1">
        <v>1.620783E-6</v>
      </c>
      <c r="HY63" s="1">
        <v>1.4455780000000001E-3</v>
      </c>
      <c r="HZ63">
        <v>0.75044569999999999</v>
      </c>
      <c r="IA63">
        <v>17.747029999999999</v>
      </c>
      <c r="IB63" s="1">
        <v>1.41911E-6</v>
      </c>
      <c r="IC63" s="1">
        <v>1.2657059999999999E-3</v>
      </c>
      <c r="ID63">
        <v>0.75040410000000002</v>
      </c>
      <c r="IE63">
        <v>18.069400000000002</v>
      </c>
      <c r="IF63" s="1">
        <v>1.244617E-6</v>
      </c>
      <c r="IG63" s="1">
        <v>1.1100870000000001E-3</v>
      </c>
      <c r="IH63">
        <v>0.75034710000000004</v>
      </c>
      <c r="II63">
        <v>18.589030000000001</v>
      </c>
      <c r="IJ63" s="1">
        <v>1.093239E-6</v>
      </c>
      <c r="IK63" s="1">
        <v>9.7511069999999997E-4</v>
      </c>
      <c r="IL63">
        <v>0.75030070000000004</v>
      </c>
      <c r="IM63">
        <v>19.0106</v>
      </c>
      <c r="IN63" s="1">
        <v>9.5994699999999993E-7</v>
      </c>
      <c r="IO63" s="1">
        <v>8.5635439999999995E-4</v>
      </c>
      <c r="IP63">
        <v>0.7502489</v>
      </c>
      <c r="IQ63">
        <v>19.085329999999999</v>
      </c>
      <c r="IR63" s="1">
        <v>8.429603E-7</v>
      </c>
      <c r="IS63" s="1">
        <v>7.5201019999999996E-4</v>
      </c>
      <c r="IT63">
        <v>0.75019270000000005</v>
      </c>
      <c r="IU63">
        <v>18.75534</v>
      </c>
      <c r="IV63" s="1">
        <v>7.4122859999999998E-7</v>
      </c>
      <c r="IW63" s="1">
        <v>6.6126279999999997E-4</v>
      </c>
      <c r="IX63">
        <v>0.75014749999999997</v>
      </c>
      <c r="IY63">
        <v>18.338360000000002</v>
      </c>
      <c r="IZ63" s="1">
        <v>6.5288319999999997E-7</v>
      </c>
      <c r="JA63" s="1">
        <v>5.8247650000000002E-4</v>
      </c>
      <c r="JB63">
        <v>0.75010109999999997</v>
      </c>
      <c r="JC63">
        <v>18.007930000000002</v>
      </c>
      <c r="JD63" s="1">
        <v>5.7602459999999995E-7</v>
      </c>
      <c r="JE63" s="1">
        <v>5.1391119999999999E-4</v>
      </c>
      <c r="JF63">
        <v>0.7500464</v>
      </c>
      <c r="JG63">
        <v>18.12941</v>
      </c>
      <c r="JH63" s="1">
        <v>5.0929670000000003E-7</v>
      </c>
      <c r="JI63" s="1">
        <v>4.5438199999999997E-4</v>
      </c>
      <c r="JJ63">
        <v>0.74999830000000001</v>
      </c>
      <c r="JK63">
        <v>18.709320000000002</v>
      </c>
      <c r="JL63" s="1">
        <v>4.5052489999999997E-7</v>
      </c>
      <c r="JM63" s="1">
        <v>4.0196399999999999E-4</v>
      </c>
      <c r="JN63">
        <v>0.74996470000000004</v>
      </c>
      <c r="JO63">
        <v>19.261019999999998</v>
      </c>
      <c r="JP63" s="1">
        <v>3.9997219999999999E-7</v>
      </c>
      <c r="JQ63" s="1">
        <v>3.5680199999999998E-4</v>
      </c>
      <c r="JR63">
        <v>0.7499247</v>
      </c>
      <c r="JS63">
        <v>19.572520000000001</v>
      </c>
      <c r="JT63" s="1">
        <v>3.5757089999999997E-7</v>
      </c>
      <c r="JU63" s="1">
        <v>3.188922E-4</v>
      </c>
      <c r="JV63">
        <v>0.74990590000000001</v>
      </c>
      <c r="JW63">
        <v>19.517420000000001</v>
      </c>
      <c r="JX63" s="1">
        <v>3.2152599999999999E-7</v>
      </c>
      <c r="JY63" s="1">
        <v>2.8671460000000002E-4</v>
      </c>
      <c r="JZ63">
        <v>0.7498766</v>
      </c>
      <c r="KA63">
        <v>19.021380000000001</v>
      </c>
      <c r="KB63" s="1">
        <v>2.9003190000000002E-7</v>
      </c>
      <c r="KC63" s="1">
        <v>2.5860949999999998E-4</v>
      </c>
      <c r="KD63">
        <v>0.74984070000000003</v>
      </c>
      <c r="KE63">
        <v>18.454139999999999</v>
      </c>
      <c r="KF63" s="1">
        <v>2.6206509999999998E-7</v>
      </c>
      <c r="KG63" s="1">
        <v>2.3367249999999999E-4</v>
      </c>
      <c r="KH63">
        <v>0.74980270000000004</v>
      </c>
      <c r="KI63">
        <v>17.9983</v>
      </c>
      <c r="KJ63" s="1">
        <v>2.3736829999999999E-7</v>
      </c>
      <c r="KK63" s="1">
        <v>2.1164339999999999E-4</v>
      </c>
      <c r="KL63">
        <v>0.74978889999999998</v>
      </c>
      <c r="KM63">
        <v>18.082540000000002</v>
      </c>
      <c r="KN63" s="1">
        <v>2.153893E-7</v>
      </c>
      <c r="KO63" s="1">
        <v>1.9204399999999999E-4</v>
      </c>
      <c r="KP63">
        <v>0.74975879999999995</v>
      </c>
      <c r="KQ63">
        <v>18.638760000000001</v>
      </c>
      <c r="KR63" s="1">
        <v>1.957664E-7</v>
      </c>
      <c r="KS63" s="1">
        <v>1.745443E-4</v>
      </c>
      <c r="KT63">
        <v>0.74972360000000005</v>
      </c>
      <c r="KU63">
        <v>19.276</v>
      </c>
      <c r="KV63" s="1">
        <v>1.779497E-7</v>
      </c>
      <c r="KW63" s="1">
        <v>1.5867E-4</v>
      </c>
      <c r="KX63">
        <v>0.74968959999999996</v>
      </c>
      <c r="KY63">
        <v>19.783609999999999</v>
      </c>
      <c r="KZ63" s="1">
        <v>1.6175079999999999E-7</v>
      </c>
      <c r="LA63" s="1">
        <v>1.4423689999999999E-4</v>
      </c>
      <c r="LB63">
        <v>0.74965079999999995</v>
      </c>
      <c r="LC63">
        <v>19.83465</v>
      </c>
      <c r="LD63" s="1">
        <v>1.4692150000000001E-7</v>
      </c>
      <c r="LE63" s="1">
        <v>1.3101970000000001E-4</v>
      </c>
      <c r="LF63">
        <v>0.74962059999999997</v>
      </c>
      <c r="LG63">
        <v>19.334569999999999</v>
      </c>
      <c r="LH63" s="1">
        <v>1.335994E-7</v>
      </c>
      <c r="LI63" s="1">
        <v>1.191385E-4</v>
      </c>
      <c r="LJ63">
        <v>0.74958559999999996</v>
      </c>
      <c r="LK63">
        <v>18.718679999999999</v>
      </c>
      <c r="LL63" s="1">
        <v>1.2160689999999999E-7</v>
      </c>
      <c r="LM63" s="1">
        <v>1.0844360000000001E-4</v>
      </c>
      <c r="LN63">
        <v>0.74954969999999999</v>
      </c>
      <c r="LO63">
        <v>18.21576</v>
      </c>
      <c r="LP63" s="1">
        <v>1.108384E-7</v>
      </c>
      <c r="LQ63" s="1">
        <v>9.8839120000000002E-5</v>
      </c>
      <c r="LR63">
        <v>0.7495134</v>
      </c>
      <c r="LS63">
        <v>18.328589999999998</v>
      </c>
      <c r="LT63" s="1">
        <v>1.010804E-7</v>
      </c>
      <c r="LU63" s="1">
        <v>9.0140719999999997E-5</v>
      </c>
      <c r="LV63">
        <v>0.74948840000000005</v>
      </c>
      <c r="LW63">
        <v>18.986049999999999</v>
      </c>
      <c r="LX63" s="1">
        <v>9.2293110000000007E-8</v>
      </c>
      <c r="LY63" s="1">
        <v>8.2301850000000002E-5</v>
      </c>
      <c r="LZ63">
        <v>0.74946409999999997</v>
      </c>
      <c r="MA63">
        <v>19.712299999999999</v>
      </c>
      <c r="MB63" s="1">
        <v>8.4465189999999997E-8</v>
      </c>
      <c r="MC63" s="1">
        <v>7.5308279999999997E-5</v>
      </c>
      <c r="MD63">
        <v>0.74943389999999999</v>
      </c>
      <c r="ME63">
        <v>20.340579999999999</v>
      </c>
      <c r="MF63" s="1">
        <v>7.793744E-8</v>
      </c>
      <c r="MG63" s="1">
        <v>6.9466640000000006E-5</v>
      </c>
      <c r="MH63">
        <v>0.74942620000000004</v>
      </c>
      <c r="MI63">
        <v>20.438949999999998</v>
      </c>
      <c r="MJ63" s="1">
        <v>7.2277839999999996E-8</v>
      </c>
      <c r="MK63" s="1">
        <v>6.4415270000000004E-5</v>
      </c>
      <c r="ML63">
        <v>0.74940620000000002</v>
      </c>
      <c r="MM63">
        <v>19.900259999999999</v>
      </c>
      <c r="MN63" s="1">
        <v>6.7118940000000001E-8</v>
      </c>
      <c r="MO63" s="1">
        <v>5.9817790000000001E-5</v>
      </c>
      <c r="MP63">
        <v>0.749386</v>
      </c>
      <c r="MQ63">
        <v>19.213000000000001</v>
      </c>
      <c r="MR63" s="1">
        <v>6.2370090000000004E-8</v>
      </c>
      <c r="MS63" s="1">
        <v>5.5583520000000002E-5</v>
      </c>
      <c r="MT63">
        <v>0.74936789999999998</v>
      </c>
      <c r="MU63">
        <v>18.543479999999999</v>
      </c>
      <c r="MV63" s="1">
        <v>5.8067050000000002E-8</v>
      </c>
      <c r="MW63" s="1">
        <v>5.1745359999999998E-5</v>
      </c>
      <c r="MX63">
        <v>0.74934849999999997</v>
      </c>
      <c r="MY63">
        <v>18.0427</v>
      </c>
      <c r="MZ63" s="1">
        <v>5.4135060000000001E-8</v>
      </c>
      <c r="NA63" s="1">
        <v>4.8240179999999998E-5</v>
      </c>
      <c r="NB63">
        <v>0.74933360000000004</v>
      </c>
      <c r="NC63">
        <v>18.11139</v>
      </c>
      <c r="ND63" s="1">
        <v>5.050236E-8</v>
      </c>
      <c r="NE63" s="1">
        <v>4.5003029999999998E-5</v>
      </c>
      <c r="NF63">
        <v>0.7493088</v>
      </c>
      <c r="NG63">
        <v>18.618120000000001</v>
      </c>
      <c r="NH63" s="1">
        <v>4.7142730000000001E-8</v>
      </c>
      <c r="NI63" s="1">
        <v>4.2010330000000002E-5</v>
      </c>
      <c r="NJ63">
        <v>0.74928349999999999</v>
      </c>
      <c r="NK63">
        <v>18.935839999999999</v>
      </c>
      <c r="NL63" s="1">
        <v>4.3972840000000001E-8</v>
      </c>
      <c r="NM63" s="1">
        <v>3.9189929999999998E-5</v>
      </c>
      <c r="NN63">
        <v>0.74926079999999995</v>
      </c>
      <c r="NO63">
        <v>18.92737</v>
      </c>
      <c r="NP63" s="1">
        <v>4.0983789999999997E-8</v>
      </c>
      <c r="NQ63" s="1">
        <v>3.652558E-5</v>
      </c>
      <c r="NR63">
        <v>0.74923740000000005</v>
      </c>
      <c r="NS63">
        <v>18.800899999999999</v>
      </c>
      <c r="NT63" s="1">
        <v>3.8228229999999997E-8</v>
      </c>
      <c r="NU63" s="1">
        <v>3.4071040000000002E-5</v>
      </c>
      <c r="NV63">
        <v>0.74921260000000001</v>
      </c>
      <c r="NW63">
        <v>18.476179999999999</v>
      </c>
      <c r="NX63" s="1">
        <v>3.5681989999999998E-8</v>
      </c>
      <c r="NY63" s="1">
        <v>3.1799940000000003E-5</v>
      </c>
      <c r="NZ63">
        <v>0.74920419999999999</v>
      </c>
      <c r="OA63">
        <v>18.01557</v>
      </c>
      <c r="OB63" s="1">
        <v>3.3335520000000001E-8</v>
      </c>
      <c r="OC63" s="1">
        <v>2.9708350000000002E-5</v>
      </c>
      <c r="OD63">
        <v>0.74918149999999994</v>
      </c>
      <c r="OE63">
        <v>18.107939999999999</v>
      </c>
      <c r="OF63" s="1">
        <v>3.1146429999999998E-8</v>
      </c>
      <c r="OG63" s="1">
        <v>2.7759079999999999E-5</v>
      </c>
      <c r="OH63">
        <v>0.74915169999999998</v>
      </c>
      <c r="OI63">
        <v>18.691749999999999</v>
      </c>
      <c r="OJ63" s="1">
        <v>2.9107240000000001E-8</v>
      </c>
      <c r="OK63" s="1">
        <v>2.5941190000000001E-5</v>
      </c>
    </row>
    <row r="64" spans="1:401" x14ac:dyDescent="0.35">
      <c r="A64">
        <v>67</v>
      </c>
      <c r="B64" t="s">
        <v>4</v>
      </c>
      <c r="C64" t="s">
        <v>24</v>
      </c>
      <c r="D64" t="s">
        <v>69</v>
      </c>
      <c r="E64">
        <v>923.14170000000001</v>
      </c>
      <c r="F64">
        <v>0.91231980000000001</v>
      </c>
      <c r="G64">
        <v>18.080359999999999</v>
      </c>
      <c r="H64" s="1">
        <v>4.538917E-10</v>
      </c>
      <c r="I64" s="1">
        <v>4.2573959999999998E-7</v>
      </c>
      <c r="J64">
        <v>0.91228909999999996</v>
      </c>
      <c r="K64">
        <v>17.75178</v>
      </c>
      <c r="L64">
        <v>3.2193040000000002</v>
      </c>
      <c r="M64">
        <v>2228.8649999999998</v>
      </c>
      <c r="N64">
        <v>0.91227899999999995</v>
      </c>
      <c r="O64">
        <v>17.528469999999999</v>
      </c>
      <c r="P64">
        <v>80.249080000000006</v>
      </c>
      <c r="Q64">
        <v>72476.34</v>
      </c>
      <c r="R64">
        <v>0.9122905</v>
      </c>
      <c r="S64">
        <v>17.386649999999999</v>
      </c>
      <c r="T64">
        <v>24.220949999999998</v>
      </c>
      <c r="U64">
        <v>25995.34</v>
      </c>
      <c r="V64">
        <v>0.91228770000000003</v>
      </c>
      <c r="W64">
        <v>17.442499999999999</v>
      </c>
      <c r="X64">
        <v>0.85521429999999998</v>
      </c>
      <c r="Y64">
        <v>1033.816</v>
      </c>
      <c r="Z64">
        <v>0.91232120000000005</v>
      </c>
      <c r="AA64">
        <v>17.487549999999999</v>
      </c>
      <c r="AB64" s="1">
        <v>1.8106379999999998E-2</v>
      </c>
      <c r="AC64">
        <v>20.373249999999999</v>
      </c>
      <c r="AD64">
        <v>0.91232329999999995</v>
      </c>
      <c r="AE64">
        <v>17.406849999999999</v>
      </c>
      <c r="AF64" s="1">
        <v>7.7365589999999996E-3</v>
      </c>
      <c r="AG64">
        <v>7.348198</v>
      </c>
      <c r="AH64">
        <v>0.91234769999999998</v>
      </c>
      <c r="AI64">
        <v>17.3782</v>
      </c>
      <c r="AJ64" s="1">
        <v>6.220092E-3</v>
      </c>
      <c r="AK64">
        <v>5.8921520000000003</v>
      </c>
      <c r="AL64">
        <v>0.91237420000000002</v>
      </c>
      <c r="AM64">
        <v>17.42173</v>
      </c>
      <c r="AN64" s="1">
        <v>5.038753E-3</v>
      </c>
      <c r="AO64">
        <v>4.7727469999999999</v>
      </c>
      <c r="AP64">
        <v>0.91237880000000005</v>
      </c>
      <c r="AQ64">
        <v>17.76915</v>
      </c>
      <c r="AR64" s="1">
        <v>4.0909129999999998E-3</v>
      </c>
      <c r="AS64">
        <v>3.8745850000000002</v>
      </c>
      <c r="AT64">
        <v>0.91235319999999998</v>
      </c>
      <c r="AU64">
        <v>18.425249999999998</v>
      </c>
      <c r="AV64" s="1">
        <v>3.3264459999999998E-3</v>
      </c>
      <c r="AW64">
        <v>3.1505649999999998</v>
      </c>
      <c r="AX64">
        <v>0.91235270000000002</v>
      </c>
      <c r="AY64">
        <v>18.977799999999998</v>
      </c>
      <c r="AZ64" s="1">
        <v>2.706824E-3</v>
      </c>
      <c r="BA64">
        <v>2.5637270000000001</v>
      </c>
      <c r="BB64">
        <v>0.91236249999999997</v>
      </c>
      <c r="BC64">
        <v>19.352640000000001</v>
      </c>
      <c r="BD64" s="1">
        <v>2.2023659999999999E-3</v>
      </c>
      <c r="BE64">
        <v>2.0861550000000002</v>
      </c>
      <c r="BF64">
        <v>0.91236470000000003</v>
      </c>
      <c r="BG64">
        <v>19.361889999999999</v>
      </c>
      <c r="BH64" s="1">
        <v>1.7912309999999999E-3</v>
      </c>
      <c r="BI64">
        <v>1.6967639999999999</v>
      </c>
      <c r="BJ64">
        <v>0.91233699999999995</v>
      </c>
      <c r="BK64">
        <v>18.839279999999999</v>
      </c>
      <c r="BL64" s="1">
        <v>1.4580260000000001E-3</v>
      </c>
      <c r="BM64">
        <v>1.3811420000000001</v>
      </c>
      <c r="BN64">
        <v>0.91233920000000002</v>
      </c>
      <c r="BO64">
        <v>18.171659999999999</v>
      </c>
      <c r="BP64" s="1">
        <v>1.1878489999999999E-3</v>
      </c>
      <c r="BQ64">
        <v>1.1251580000000001</v>
      </c>
      <c r="BR64">
        <v>0.91232789999999997</v>
      </c>
      <c r="BS64">
        <v>17.612010000000001</v>
      </c>
      <c r="BT64" s="1">
        <v>9.686559E-4</v>
      </c>
      <c r="BU64">
        <v>0.91754040000000003</v>
      </c>
      <c r="BV64">
        <v>0.91232760000000002</v>
      </c>
      <c r="BW64">
        <v>17.45844</v>
      </c>
      <c r="BX64" s="1">
        <v>7.9082000000000002E-4</v>
      </c>
      <c r="BY64">
        <v>0.74906280000000003</v>
      </c>
      <c r="BZ64">
        <v>0.91229360000000004</v>
      </c>
      <c r="CA64">
        <v>17.839259999999999</v>
      </c>
      <c r="CB64" s="1">
        <v>6.4626980000000004E-4</v>
      </c>
      <c r="CC64">
        <v>0.61217140000000003</v>
      </c>
      <c r="CD64">
        <v>0.91224620000000001</v>
      </c>
      <c r="CE64">
        <v>18.337630000000001</v>
      </c>
      <c r="CF64" s="1">
        <v>5.2808490000000004E-4</v>
      </c>
      <c r="CG64">
        <v>0.50029970000000001</v>
      </c>
      <c r="CH64">
        <v>0.91220679999999998</v>
      </c>
      <c r="CI64">
        <v>18.794070000000001</v>
      </c>
      <c r="CJ64" s="1">
        <v>4.3012239999999999E-4</v>
      </c>
      <c r="CK64">
        <v>0.40760639999999998</v>
      </c>
      <c r="CL64">
        <v>0.91215550000000001</v>
      </c>
      <c r="CM64">
        <v>18.941109999999998</v>
      </c>
      <c r="CN64" s="1">
        <v>3.4953520000000001E-4</v>
      </c>
      <c r="CO64">
        <v>0.33129219999999998</v>
      </c>
      <c r="CP64">
        <v>0.9121146</v>
      </c>
      <c r="CQ64">
        <v>18.611139999999999</v>
      </c>
      <c r="CR64" s="1">
        <v>2.8407310000000001E-4</v>
      </c>
      <c r="CS64">
        <v>0.26925569999999999</v>
      </c>
      <c r="CT64">
        <v>0.91206620000000005</v>
      </c>
      <c r="CU64">
        <v>18.07893</v>
      </c>
      <c r="CV64" s="1">
        <v>2.3132440000000001E-4</v>
      </c>
      <c r="CW64">
        <v>0.2192597</v>
      </c>
      <c r="CX64">
        <v>0.91202249999999996</v>
      </c>
      <c r="CY64">
        <v>17.706679999999999</v>
      </c>
      <c r="CZ64" s="1">
        <v>1.888495E-4</v>
      </c>
      <c r="DA64">
        <v>0.17898939999999999</v>
      </c>
      <c r="DB64">
        <v>0.91196909999999998</v>
      </c>
      <c r="DC64">
        <v>17.80612</v>
      </c>
      <c r="DD64" s="1">
        <v>1.5460149999999999E-4</v>
      </c>
      <c r="DE64">
        <v>0.1465253</v>
      </c>
      <c r="DF64">
        <v>0.91194370000000002</v>
      </c>
      <c r="DG64">
        <v>18.35718</v>
      </c>
      <c r="DH64" s="1">
        <v>1.2664039999999999E-4</v>
      </c>
      <c r="DI64">
        <v>0.1200436</v>
      </c>
      <c r="DJ64">
        <v>0.91190899999999997</v>
      </c>
      <c r="DK64">
        <v>19.061309999999999</v>
      </c>
      <c r="DL64" s="1">
        <v>1.038156E-4</v>
      </c>
      <c r="DM64" s="1">
        <v>9.8397570000000004E-2</v>
      </c>
      <c r="DN64">
        <v>0.9118735</v>
      </c>
      <c r="DO64">
        <v>19.648430000000001</v>
      </c>
      <c r="DP64" s="1">
        <v>8.5665260000000005E-5</v>
      </c>
      <c r="DQ64" s="1">
        <v>8.1169229999999995E-2</v>
      </c>
      <c r="DR64">
        <v>0.91187180000000001</v>
      </c>
      <c r="DS64">
        <v>19.667190000000002</v>
      </c>
      <c r="DT64" s="1">
        <v>7.1160719999999999E-5</v>
      </c>
      <c r="DU64" s="1">
        <v>6.7406770000000005E-2</v>
      </c>
      <c r="DV64">
        <v>0.9118425</v>
      </c>
      <c r="DW64">
        <v>19.09628</v>
      </c>
      <c r="DX64" s="1">
        <v>5.9395779999999997E-5</v>
      </c>
      <c r="DY64" s="1">
        <v>5.6255010000000001E-2</v>
      </c>
      <c r="DZ64">
        <v>0.91180539999999999</v>
      </c>
      <c r="EA64">
        <v>18.388649999999998</v>
      </c>
      <c r="EB64" s="1">
        <v>4.979209E-5</v>
      </c>
      <c r="EC64" s="1">
        <v>4.7152880000000001E-2</v>
      </c>
      <c r="ED64">
        <v>0.91178320000000002</v>
      </c>
      <c r="EE64">
        <v>17.783670000000001</v>
      </c>
      <c r="EF64" s="1">
        <v>4.1913950000000002E-5</v>
      </c>
      <c r="EG64" s="1">
        <v>3.9686010000000001E-2</v>
      </c>
      <c r="EH64">
        <v>0.91176230000000003</v>
      </c>
      <c r="EI64">
        <v>17.649660000000001</v>
      </c>
      <c r="EJ64" s="1">
        <v>3.5414070000000002E-5</v>
      </c>
      <c r="EK64">
        <v>3.3528799999999997E-2</v>
      </c>
      <c r="EL64">
        <v>0.91175790000000001</v>
      </c>
      <c r="EM64">
        <v>18.19387</v>
      </c>
      <c r="EN64" s="1">
        <v>3.0016710000000001E-5</v>
      </c>
      <c r="EO64" s="1">
        <v>2.841465E-2</v>
      </c>
      <c r="EP64">
        <v>0.91176299999999999</v>
      </c>
      <c r="EQ64">
        <v>18.971119999999999</v>
      </c>
      <c r="ER64" s="1">
        <v>2.558229E-5</v>
      </c>
      <c r="ES64" s="1">
        <v>2.4207739999999998E-2</v>
      </c>
      <c r="ET64">
        <v>0.91177189999999997</v>
      </c>
      <c r="EU64">
        <v>19.60744</v>
      </c>
      <c r="EV64" s="1">
        <v>2.2047250000000001E-5</v>
      </c>
      <c r="EW64" s="1">
        <v>2.085004E-2</v>
      </c>
      <c r="EX64">
        <v>0.91176480000000004</v>
      </c>
      <c r="EY64">
        <v>19.71011</v>
      </c>
      <c r="EZ64" s="1">
        <v>1.918945E-5</v>
      </c>
      <c r="FA64" s="1">
        <v>1.813996E-2</v>
      </c>
      <c r="FB64">
        <v>0.91179259999999995</v>
      </c>
      <c r="FC64">
        <v>19.202290000000001</v>
      </c>
      <c r="FD64" s="1">
        <v>1.6793959999999999E-5</v>
      </c>
      <c r="FE64" s="1">
        <v>1.5872879999999999E-2</v>
      </c>
      <c r="FF64">
        <v>0.91178360000000003</v>
      </c>
      <c r="FG64">
        <v>18.48545</v>
      </c>
      <c r="FH64" s="1">
        <v>1.4737400000000001E-5</v>
      </c>
      <c r="FI64" s="1">
        <v>1.392732E-2</v>
      </c>
      <c r="FJ64">
        <v>0.91179339999999998</v>
      </c>
      <c r="FK64">
        <v>17.850480000000001</v>
      </c>
      <c r="FL64" s="1">
        <v>1.295383E-5</v>
      </c>
      <c r="FM64" s="1">
        <v>1.224193E-2</v>
      </c>
      <c r="FN64">
        <v>0.91179410000000005</v>
      </c>
      <c r="FO64">
        <v>17.710979999999999</v>
      </c>
      <c r="FP64" s="1">
        <v>1.1401330000000001E-5</v>
      </c>
      <c r="FQ64" s="1">
        <v>1.0774219999999999E-2</v>
      </c>
      <c r="FR64">
        <v>0.9117942</v>
      </c>
      <c r="FS64">
        <v>18.114460000000001</v>
      </c>
      <c r="FT64" s="1">
        <v>1.0040179999999999E-5</v>
      </c>
      <c r="FU64" s="1">
        <v>9.4879720000000008E-3</v>
      </c>
      <c r="FV64">
        <v>0.91179750000000004</v>
      </c>
      <c r="FW64">
        <v>18.574190000000002</v>
      </c>
      <c r="FX64" s="1">
        <v>8.8474249999999994E-6</v>
      </c>
      <c r="FY64" s="1">
        <v>8.3610769999999997E-3</v>
      </c>
      <c r="FZ64">
        <v>0.91179080000000001</v>
      </c>
      <c r="GA64">
        <v>18.894680000000001</v>
      </c>
      <c r="GB64" s="1">
        <v>7.7916130000000006E-6</v>
      </c>
      <c r="GC64" s="1">
        <v>7.3639100000000004E-3</v>
      </c>
      <c r="GD64">
        <v>0.9117999</v>
      </c>
      <c r="GE64">
        <v>18.911660000000001</v>
      </c>
      <c r="GF64" s="1">
        <v>6.8589030000000004E-6</v>
      </c>
      <c r="GG64" s="1">
        <v>6.4827549999999998E-3</v>
      </c>
      <c r="GH64">
        <v>0.9117923</v>
      </c>
      <c r="GI64">
        <v>18.624310000000001</v>
      </c>
      <c r="GJ64" s="1">
        <v>6.0388950000000004E-6</v>
      </c>
      <c r="GK64" s="1">
        <v>5.7078570000000002E-3</v>
      </c>
      <c r="GL64">
        <v>0.91180349999999999</v>
      </c>
      <c r="GM64">
        <v>18.303190000000001</v>
      </c>
      <c r="GN64" s="1">
        <v>5.3191020000000001E-6</v>
      </c>
      <c r="GO64" s="1">
        <v>5.0275479999999997E-3</v>
      </c>
      <c r="GP64">
        <v>0.91178389999999998</v>
      </c>
      <c r="GQ64">
        <v>18.067699999999999</v>
      </c>
      <c r="GR64" s="1">
        <v>4.6862180000000002E-6</v>
      </c>
      <c r="GS64" s="1">
        <v>4.4296240000000001E-3</v>
      </c>
      <c r="GT64">
        <v>0.91179060000000001</v>
      </c>
      <c r="GU64">
        <v>17.89404</v>
      </c>
      <c r="GV64" s="1">
        <v>4.130282E-6</v>
      </c>
      <c r="GW64" s="1">
        <v>3.9042059999999999E-3</v>
      </c>
      <c r="GX64">
        <v>0.91177180000000002</v>
      </c>
      <c r="GY64">
        <v>18.115939999999998</v>
      </c>
      <c r="GZ64" s="1">
        <v>3.6420539999999998E-6</v>
      </c>
      <c r="HA64" s="1">
        <v>3.4429170000000002E-3</v>
      </c>
      <c r="HB64">
        <v>0.91175859999999997</v>
      </c>
      <c r="HC64">
        <v>18.6387</v>
      </c>
      <c r="HD64" s="1">
        <v>3.2087580000000002E-6</v>
      </c>
      <c r="HE64" s="1">
        <v>3.0338679999999999E-3</v>
      </c>
      <c r="HF64">
        <v>0.91171950000000002</v>
      </c>
      <c r="HG64">
        <v>19.153839999999999</v>
      </c>
      <c r="HH64" s="1">
        <v>2.814189E-6</v>
      </c>
      <c r="HI64" s="1">
        <v>2.661737E-3</v>
      </c>
      <c r="HJ64">
        <v>0.91170180000000001</v>
      </c>
      <c r="HK64">
        <v>19.282779999999999</v>
      </c>
      <c r="HL64" s="1">
        <v>2.4589759999999998E-6</v>
      </c>
      <c r="HM64" s="1">
        <v>2.3262780000000002E-3</v>
      </c>
      <c r="HN64">
        <v>0.91167759999999998</v>
      </c>
      <c r="HO64">
        <v>19.032309999999999</v>
      </c>
      <c r="HP64" s="1">
        <v>2.147379E-6</v>
      </c>
      <c r="HQ64" s="1">
        <v>2.0316409999999998E-3</v>
      </c>
      <c r="HR64">
        <v>0.9116493</v>
      </c>
      <c r="HS64">
        <v>18.59384</v>
      </c>
      <c r="HT64" s="1">
        <v>1.875743E-6</v>
      </c>
      <c r="HU64" s="1">
        <v>1.7747780000000001E-3</v>
      </c>
      <c r="HV64">
        <v>0.91162600000000005</v>
      </c>
      <c r="HW64">
        <v>18.06315</v>
      </c>
      <c r="HX64" s="1">
        <v>1.6403359999999999E-6</v>
      </c>
      <c r="HY64" s="1">
        <v>1.552096E-3</v>
      </c>
      <c r="HZ64">
        <v>0.91162220000000005</v>
      </c>
      <c r="IA64">
        <v>17.799990000000001</v>
      </c>
      <c r="IB64" s="1">
        <v>1.436044E-6</v>
      </c>
      <c r="IC64" s="1">
        <v>1.358787E-3</v>
      </c>
      <c r="ID64">
        <v>0.91158850000000002</v>
      </c>
      <c r="IE64">
        <v>18.074760000000001</v>
      </c>
      <c r="IF64" s="1">
        <v>1.259278E-6</v>
      </c>
      <c r="IG64" s="1">
        <v>1.191534E-3</v>
      </c>
      <c r="IH64">
        <v>0.91156870000000001</v>
      </c>
      <c r="II64">
        <v>18.589590000000001</v>
      </c>
      <c r="IJ64" s="1">
        <v>1.106004E-6</v>
      </c>
      <c r="IK64" s="1">
        <v>1.0465209999999999E-3</v>
      </c>
      <c r="IL64">
        <v>0.91153399999999996</v>
      </c>
      <c r="IM64">
        <v>19.019089999999998</v>
      </c>
      <c r="IN64" s="1">
        <v>9.7124330000000007E-7</v>
      </c>
      <c r="IO64" s="1">
        <v>9.1916800000000005E-4</v>
      </c>
      <c r="IP64">
        <v>0.9115297</v>
      </c>
      <c r="IQ64">
        <v>19.10322</v>
      </c>
      <c r="IR64" s="1">
        <v>8.5280929999999997E-7</v>
      </c>
      <c r="IS64" s="1">
        <v>8.0710679999999998E-4</v>
      </c>
      <c r="IT64">
        <v>0.91148879999999999</v>
      </c>
      <c r="IU64">
        <v>18.809670000000001</v>
      </c>
      <c r="IV64" s="1">
        <v>7.4978100000000001E-7</v>
      </c>
      <c r="IW64" s="1">
        <v>7.0960190000000001E-4</v>
      </c>
      <c r="IX64">
        <v>0.91145469999999995</v>
      </c>
      <c r="IY64">
        <v>18.391470000000002</v>
      </c>
      <c r="IZ64" s="1">
        <v>6.6032589999999999E-7</v>
      </c>
      <c r="JA64" s="1">
        <v>6.249583E-4</v>
      </c>
      <c r="JB64">
        <v>0.91143640000000004</v>
      </c>
      <c r="JC64">
        <v>18.056380000000001</v>
      </c>
      <c r="JD64" s="1">
        <v>5.8247709999999997E-7</v>
      </c>
      <c r="JE64" s="1">
        <v>5.5128269999999997E-4</v>
      </c>
      <c r="JF64">
        <v>0.91142310000000004</v>
      </c>
      <c r="JG64">
        <v>18.161449999999999</v>
      </c>
      <c r="JH64" s="1">
        <v>5.1493870000000003E-7</v>
      </c>
      <c r="JI64" s="1">
        <v>4.8735249999999999E-4</v>
      </c>
      <c r="JJ64">
        <v>0.91139950000000003</v>
      </c>
      <c r="JK64">
        <v>18.715579999999999</v>
      </c>
      <c r="JL64" s="1">
        <v>4.5548780000000002E-7</v>
      </c>
      <c r="JM64" s="1">
        <v>4.3110879999999998E-4</v>
      </c>
      <c r="JN64">
        <v>0.91139879999999995</v>
      </c>
      <c r="JO64">
        <v>19.272259999999999</v>
      </c>
      <c r="JP64" s="1">
        <v>4.0416879999999999E-7</v>
      </c>
      <c r="JQ64" s="1">
        <v>3.8245839999999999E-4</v>
      </c>
      <c r="JR64">
        <v>0.91138669999999999</v>
      </c>
      <c r="JS64">
        <v>19.583169999999999</v>
      </c>
      <c r="JT64" s="1">
        <v>3.610874E-7</v>
      </c>
      <c r="JU64" s="1">
        <v>3.4157319999999998E-4</v>
      </c>
      <c r="JV64">
        <v>0.91137170000000001</v>
      </c>
      <c r="JW64">
        <v>19.557559999999999</v>
      </c>
      <c r="JX64" s="1">
        <v>3.245599E-7</v>
      </c>
      <c r="JY64" s="1">
        <v>3.0696849999999997E-4</v>
      </c>
      <c r="JZ64">
        <v>0.91136119999999998</v>
      </c>
      <c r="KA64">
        <v>19.089490000000001</v>
      </c>
      <c r="KB64" s="1">
        <v>2.926989E-7</v>
      </c>
      <c r="KC64" s="1">
        <v>2.7680130000000002E-4</v>
      </c>
      <c r="KD64">
        <v>0.91135900000000003</v>
      </c>
      <c r="KE64">
        <v>18.518750000000001</v>
      </c>
      <c r="KF64" s="1">
        <v>2.644427E-7</v>
      </c>
      <c r="KG64" s="1">
        <v>2.500774E-4</v>
      </c>
      <c r="KH64">
        <v>0.91133200000000003</v>
      </c>
      <c r="KI64">
        <v>18.052669999999999</v>
      </c>
      <c r="KJ64" s="1">
        <v>2.3946229999999998E-7</v>
      </c>
      <c r="KK64" s="1">
        <v>2.264384E-4</v>
      </c>
      <c r="KL64">
        <v>0.91131629999999997</v>
      </c>
      <c r="KM64">
        <v>18.115320000000001</v>
      </c>
      <c r="KN64" s="1">
        <v>2.1725669999999999E-7</v>
      </c>
      <c r="KO64" s="1">
        <v>2.05436E-4</v>
      </c>
      <c r="KP64">
        <v>0.91130820000000001</v>
      </c>
      <c r="KQ64">
        <v>18.64255</v>
      </c>
      <c r="KR64" s="1">
        <v>1.974461E-7</v>
      </c>
      <c r="KS64" s="1">
        <v>1.8669760000000001E-4</v>
      </c>
      <c r="KT64">
        <v>0.91130049999999996</v>
      </c>
      <c r="KU64">
        <v>19.284030000000001</v>
      </c>
      <c r="KV64" s="1">
        <v>1.7947799999999999E-7</v>
      </c>
      <c r="KW64" s="1">
        <v>1.6971919999999999E-4</v>
      </c>
      <c r="KX64">
        <v>0.91127060000000004</v>
      </c>
      <c r="KY64">
        <v>19.79599</v>
      </c>
      <c r="KZ64" s="1">
        <v>1.6314820000000001E-7</v>
      </c>
      <c r="LA64" s="1">
        <v>1.5428800000000001E-4</v>
      </c>
      <c r="LB64">
        <v>0.91124490000000002</v>
      </c>
      <c r="LC64">
        <v>19.86786</v>
      </c>
      <c r="LD64" s="1">
        <v>1.4818849999999999E-7</v>
      </c>
      <c r="LE64" s="1">
        <v>1.401505E-4</v>
      </c>
      <c r="LF64">
        <v>0.91125310000000004</v>
      </c>
      <c r="LG64">
        <v>19.403749999999999</v>
      </c>
      <c r="LH64" s="1">
        <v>1.3473979999999999E-7</v>
      </c>
      <c r="LI64" s="1">
        <v>1.2742879999999999E-4</v>
      </c>
      <c r="LJ64">
        <v>0.91123790000000005</v>
      </c>
      <c r="LK64">
        <v>18.787500000000001</v>
      </c>
      <c r="LL64" s="1">
        <v>1.2263170000000001E-7</v>
      </c>
      <c r="LM64" s="1">
        <v>1.159758E-4</v>
      </c>
      <c r="LN64">
        <v>0.91122060000000005</v>
      </c>
      <c r="LO64">
        <v>18.279820000000001</v>
      </c>
      <c r="LP64" s="1">
        <v>1.117605E-7</v>
      </c>
      <c r="LQ64" s="1">
        <v>1.056915E-4</v>
      </c>
      <c r="LR64">
        <v>0.91119859999999997</v>
      </c>
      <c r="LS64">
        <v>18.368770000000001</v>
      </c>
      <c r="LT64" s="1">
        <v>1.0191640000000001E-7</v>
      </c>
      <c r="LU64" s="1">
        <v>9.6385609999999995E-5</v>
      </c>
      <c r="LV64">
        <v>0.9111882</v>
      </c>
      <c r="LW64">
        <v>18.992889999999999</v>
      </c>
      <c r="LX64" s="1">
        <v>9.3045530000000001E-8</v>
      </c>
      <c r="LY64" s="1">
        <v>8.799229E-5</v>
      </c>
      <c r="LZ64">
        <v>0.91117729999999997</v>
      </c>
      <c r="MA64">
        <v>19.718720000000001</v>
      </c>
      <c r="MB64" s="1">
        <v>8.5116649999999995E-8</v>
      </c>
      <c r="MC64" s="1">
        <v>8.0479939999999998E-5</v>
      </c>
      <c r="MD64">
        <v>0.9111766</v>
      </c>
      <c r="ME64">
        <v>20.350619999999999</v>
      </c>
      <c r="MF64" s="1">
        <v>7.8482000000000001E-8</v>
      </c>
      <c r="MG64" s="1">
        <v>7.4174949999999997E-5</v>
      </c>
      <c r="MH64">
        <v>0.91116260000000004</v>
      </c>
      <c r="MI64">
        <v>20.479620000000001</v>
      </c>
      <c r="MJ64" s="1">
        <v>7.2758759999999999E-8</v>
      </c>
      <c r="MK64" s="1">
        <v>6.8755539999999999E-5</v>
      </c>
      <c r="ML64">
        <v>0.91115539999999995</v>
      </c>
      <c r="MM64">
        <v>19.98516</v>
      </c>
      <c r="MN64" s="1">
        <v>6.7565860000000006E-8</v>
      </c>
      <c r="MO64" s="1">
        <v>6.3848020000000004E-5</v>
      </c>
      <c r="MP64">
        <v>0.91116719999999995</v>
      </c>
      <c r="MQ64">
        <v>19.290849999999999</v>
      </c>
      <c r="MR64" s="1">
        <v>6.2779349999999995E-8</v>
      </c>
      <c r="MS64" s="1">
        <v>5.9322250000000003E-5</v>
      </c>
      <c r="MT64">
        <v>0.91115409999999997</v>
      </c>
      <c r="MU64">
        <v>18.61983</v>
      </c>
      <c r="MV64" s="1">
        <v>5.8437259999999999E-8</v>
      </c>
      <c r="MW64" s="1">
        <v>5.5214360000000002E-5</v>
      </c>
      <c r="MX64">
        <v>0.91114779999999995</v>
      </c>
      <c r="MY64">
        <v>18.101389999999999</v>
      </c>
      <c r="MZ64" s="1">
        <v>5.4473290000000001E-8</v>
      </c>
      <c r="NA64" s="1">
        <v>5.1467020000000002E-5</v>
      </c>
      <c r="NB64">
        <v>0.91112519999999997</v>
      </c>
      <c r="NC64">
        <v>18.1356</v>
      </c>
      <c r="ND64" s="1">
        <v>5.0816740000000001E-8</v>
      </c>
      <c r="NE64" s="1">
        <v>4.8012359999999999E-5</v>
      </c>
      <c r="NF64">
        <v>0.91110939999999996</v>
      </c>
      <c r="NG64">
        <v>18.630610000000001</v>
      </c>
      <c r="NH64" s="1">
        <v>4.7433300000000002E-8</v>
      </c>
      <c r="NI64" s="1">
        <v>4.4816240000000002E-5</v>
      </c>
      <c r="NJ64">
        <v>0.91109589999999996</v>
      </c>
      <c r="NK64">
        <v>18.948450000000001</v>
      </c>
      <c r="NL64" s="1">
        <v>4.4251439999999998E-8</v>
      </c>
      <c r="NM64" s="1">
        <v>4.1815260000000003E-5</v>
      </c>
      <c r="NN64">
        <v>0.91108389999999995</v>
      </c>
      <c r="NO64">
        <v>18.948920000000001</v>
      </c>
      <c r="NP64" s="1">
        <v>4.1240930000000003E-8</v>
      </c>
      <c r="NQ64" s="1">
        <v>3.897057E-5</v>
      </c>
      <c r="NR64">
        <v>0.91109010000000001</v>
      </c>
      <c r="NS64">
        <v>18.831410000000002</v>
      </c>
      <c r="NT64" s="1">
        <v>3.8467859999999999E-8</v>
      </c>
      <c r="NU64" s="1">
        <v>3.6351199999999998E-5</v>
      </c>
      <c r="NV64">
        <v>0.91107700000000003</v>
      </c>
      <c r="NW64">
        <v>18.530110000000001</v>
      </c>
      <c r="NX64" s="1">
        <v>3.5901720000000003E-8</v>
      </c>
      <c r="NY64" s="1">
        <v>3.3923780000000001E-5</v>
      </c>
      <c r="NZ64">
        <v>0.91106520000000002</v>
      </c>
      <c r="OA64">
        <v>18.068670000000001</v>
      </c>
      <c r="OB64" s="1">
        <v>3.3538740000000003E-8</v>
      </c>
      <c r="OC64" s="1">
        <v>3.1690879999999997E-5</v>
      </c>
      <c r="OD64">
        <v>0.9110547</v>
      </c>
      <c r="OE64">
        <v>18.135349999999999</v>
      </c>
      <c r="OF64" s="1">
        <v>3.133713E-8</v>
      </c>
      <c r="OG64" s="1">
        <v>2.9612060000000001E-5</v>
      </c>
      <c r="OH64">
        <v>0.91105029999999998</v>
      </c>
      <c r="OI64">
        <v>18.695799999999998</v>
      </c>
      <c r="OJ64" s="1">
        <v>2.9283350000000001E-8</v>
      </c>
      <c r="OK64" s="1">
        <v>2.7670839999999999E-5</v>
      </c>
    </row>
    <row r="65" spans="1:401" x14ac:dyDescent="0.35">
      <c r="A65">
        <v>68</v>
      </c>
      <c r="B65" t="s">
        <v>4</v>
      </c>
      <c r="C65" t="s">
        <v>24</v>
      </c>
      <c r="D65" t="s">
        <v>70</v>
      </c>
      <c r="E65">
        <v>914.79319999999996</v>
      </c>
      <c r="F65">
        <v>0.79375759999999995</v>
      </c>
      <c r="G65">
        <v>18.142199999999999</v>
      </c>
      <c r="H65" s="1">
        <v>5.7500110000000001E-11</v>
      </c>
      <c r="I65" s="1">
        <v>5.8513529999999999E-8</v>
      </c>
      <c r="J65">
        <v>0.79365989999999997</v>
      </c>
      <c r="K65">
        <v>17.79777</v>
      </c>
      <c r="L65">
        <v>1.643742</v>
      </c>
      <c r="M65">
        <v>1185.8389999999999</v>
      </c>
      <c r="N65">
        <v>0.79358989999999996</v>
      </c>
      <c r="O65">
        <v>17.561879999999999</v>
      </c>
      <c r="P65">
        <v>74.306120000000007</v>
      </c>
      <c r="Q65">
        <v>71035.56</v>
      </c>
      <c r="R65">
        <v>0.79354939999999996</v>
      </c>
      <c r="S65">
        <v>17.409749999999999</v>
      </c>
      <c r="T65">
        <v>31.33081</v>
      </c>
      <c r="U65">
        <v>36097.85</v>
      </c>
      <c r="V65">
        <v>0.79352630000000002</v>
      </c>
      <c r="W65">
        <v>17.458600000000001</v>
      </c>
      <c r="X65">
        <v>1.394129</v>
      </c>
      <c r="Y65">
        <v>1826.337</v>
      </c>
      <c r="Z65">
        <v>0.79353669999999998</v>
      </c>
      <c r="AA65">
        <v>17.501080000000002</v>
      </c>
      <c r="AB65" s="1">
        <v>2.6449480000000001E-2</v>
      </c>
      <c r="AC65">
        <v>34.013480000000001</v>
      </c>
      <c r="AD65">
        <v>0.79353870000000004</v>
      </c>
      <c r="AE65">
        <v>17.426159999999999</v>
      </c>
      <c r="AF65" s="1">
        <v>7.9619760000000008E-3</v>
      </c>
      <c r="AG65">
        <v>8.2357250000000004</v>
      </c>
      <c r="AH65">
        <v>0.79354519999999995</v>
      </c>
      <c r="AI65">
        <v>17.391220000000001</v>
      </c>
      <c r="AJ65" s="1">
        <v>6.3606239999999996E-3</v>
      </c>
      <c r="AK65">
        <v>6.5427540000000004</v>
      </c>
      <c r="AL65">
        <v>0.79355589999999998</v>
      </c>
      <c r="AM65">
        <v>17.434239999999999</v>
      </c>
      <c r="AN65" s="1">
        <v>5.1513039999999998E-3</v>
      </c>
      <c r="AO65">
        <v>5.2983060000000002</v>
      </c>
      <c r="AP65">
        <v>0.79357630000000001</v>
      </c>
      <c r="AQ65">
        <v>17.775120000000001</v>
      </c>
      <c r="AR65" s="1">
        <v>4.1813370000000002E-3</v>
      </c>
      <c r="AS65">
        <v>4.3002019999999996</v>
      </c>
      <c r="AT65">
        <v>0.79357359999999999</v>
      </c>
      <c r="AU65">
        <v>18.41986</v>
      </c>
      <c r="AV65" s="1">
        <v>3.3995480000000001E-3</v>
      </c>
      <c r="AW65">
        <v>3.4961449999999998</v>
      </c>
      <c r="AX65">
        <v>0.79356749999999998</v>
      </c>
      <c r="AY65">
        <v>18.97627</v>
      </c>
      <c r="AZ65" s="1">
        <v>2.766199E-3</v>
      </c>
      <c r="BA65">
        <v>2.8447939999999998</v>
      </c>
      <c r="BB65">
        <v>0.79356570000000004</v>
      </c>
      <c r="BC65">
        <v>19.364329999999999</v>
      </c>
      <c r="BD65" s="1">
        <v>2.2507759999999999E-3</v>
      </c>
      <c r="BE65">
        <v>2.3149850000000001</v>
      </c>
      <c r="BF65">
        <v>0.79356720000000003</v>
      </c>
      <c r="BG65">
        <v>19.401019999999999</v>
      </c>
      <c r="BH65" s="1">
        <v>1.8305859999999999E-3</v>
      </c>
      <c r="BI65">
        <v>1.8828879999999999</v>
      </c>
      <c r="BJ65">
        <v>0.79355100000000001</v>
      </c>
      <c r="BK65">
        <v>18.909880000000001</v>
      </c>
      <c r="BL65" s="1">
        <v>1.489921E-3</v>
      </c>
      <c r="BM65">
        <v>1.532478</v>
      </c>
      <c r="BN65">
        <v>0.79353399999999996</v>
      </c>
      <c r="BO65">
        <v>18.24362</v>
      </c>
      <c r="BP65" s="1">
        <v>1.2137179999999999E-3</v>
      </c>
      <c r="BQ65">
        <v>1.2483390000000001</v>
      </c>
      <c r="BR65">
        <v>0.79351870000000002</v>
      </c>
      <c r="BS65">
        <v>17.673670000000001</v>
      </c>
      <c r="BT65" s="1">
        <v>9.8963590000000008E-4</v>
      </c>
      <c r="BU65">
        <v>1.0178670000000001</v>
      </c>
      <c r="BV65">
        <v>0.79350659999999995</v>
      </c>
      <c r="BW65">
        <v>17.496839999999999</v>
      </c>
      <c r="BX65" s="1">
        <v>8.0785839999999998E-4</v>
      </c>
      <c r="BY65">
        <v>0.83088169999999995</v>
      </c>
      <c r="BZ65">
        <v>0.79346539999999999</v>
      </c>
      <c r="CA65">
        <v>17.838519999999999</v>
      </c>
      <c r="CB65" s="1">
        <v>6.6011780000000005E-4</v>
      </c>
      <c r="CC65">
        <v>0.67895950000000005</v>
      </c>
      <c r="CD65">
        <v>0.79339839999999995</v>
      </c>
      <c r="CE65">
        <v>18.329249999999998</v>
      </c>
      <c r="CF65" s="1">
        <v>5.3949749999999996E-4</v>
      </c>
      <c r="CG65">
        <v>0.55497640000000004</v>
      </c>
      <c r="CH65">
        <v>0.79332630000000004</v>
      </c>
      <c r="CI65">
        <v>18.793790000000001</v>
      </c>
      <c r="CJ65" s="1">
        <v>4.3956939999999998E-4</v>
      </c>
      <c r="CK65">
        <v>0.45232800000000001</v>
      </c>
      <c r="CL65">
        <v>0.79324139999999999</v>
      </c>
      <c r="CM65">
        <v>18.956589999999998</v>
      </c>
      <c r="CN65" s="1">
        <v>3.5727159999999998E-4</v>
      </c>
      <c r="CO65">
        <v>0.36771369999999998</v>
      </c>
      <c r="CP65">
        <v>0.79313610000000001</v>
      </c>
      <c r="CQ65">
        <v>18.665150000000001</v>
      </c>
      <c r="CR65" s="1">
        <v>2.9032389999999997E-4</v>
      </c>
      <c r="CS65">
        <v>0.29883369999999998</v>
      </c>
      <c r="CT65">
        <v>0.79303820000000003</v>
      </c>
      <c r="CU65">
        <v>18.139309999999998</v>
      </c>
      <c r="CV65" s="1">
        <v>2.3636180000000001E-4</v>
      </c>
      <c r="CW65">
        <v>0.2432967</v>
      </c>
      <c r="CX65">
        <v>0.79293930000000001</v>
      </c>
      <c r="CY65">
        <v>17.753779999999999</v>
      </c>
      <c r="CZ65" s="1">
        <v>1.929039E-4</v>
      </c>
      <c r="DA65">
        <v>0.1985567</v>
      </c>
      <c r="DB65">
        <v>0.79284250000000001</v>
      </c>
      <c r="DC65">
        <v>17.83783</v>
      </c>
      <c r="DD65" s="1">
        <v>1.5788099999999999E-4</v>
      </c>
      <c r="DE65">
        <v>0.16250529999999999</v>
      </c>
      <c r="DF65">
        <v>0.79274650000000002</v>
      </c>
      <c r="DG65">
        <v>18.350549999999998</v>
      </c>
      <c r="DH65" s="1">
        <v>1.2933770000000001E-4</v>
      </c>
      <c r="DI65">
        <v>0.13315009999999999</v>
      </c>
      <c r="DJ65">
        <v>0.79265330000000001</v>
      </c>
      <c r="DK65">
        <v>19.053830000000001</v>
      </c>
      <c r="DL65" s="1">
        <v>1.0598769999999999E-4</v>
      </c>
      <c r="DM65">
        <v>0.1091078</v>
      </c>
      <c r="DN65">
        <v>0.79257999999999995</v>
      </c>
      <c r="DO65">
        <v>19.645689999999998</v>
      </c>
      <c r="DP65" s="1">
        <v>8.739075E-5</v>
      </c>
      <c r="DQ65" s="1">
        <v>8.9935609999999999E-2</v>
      </c>
      <c r="DR65">
        <v>0.79250750000000003</v>
      </c>
      <c r="DS65">
        <v>19.6999</v>
      </c>
      <c r="DT65" s="1">
        <v>7.2547660000000001E-5</v>
      </c>
      <c r="DU65" s="1">
        <v>7.4639150000000001E-2</v>
      </c>
      <c r="DV65">
        <v>0.79244309999999996</v>
      </c>
      <c r="DW65">
        <v>19.17304</v>
      </c>
      <c r="DX65" s="1">
        <v>6.0525800000000002E-5</v>
      </c>
      <c r="DY65" s="1">
        <v>6.2263270000000003E-2</v>
      </c>
      <c r="DZ65">
        <v>0.79236410000000002</v>
      </c>
      <c r="EA65">
        <v>18.465489999999999</v>
      </c>
      <c r="EB65" s="1">
        <v>5.0716220000000002E-5</v>
      </c>
      <c r="EC65" s="1">
        <v>5.216544E-2</v>
      </c>
      <c r="ED65">
        <v>0.7922998</v>
      </c>
      <c r="EE65">
        <v>17.855039999999999</v>
      </c>
      <c r="EF65" s="1">
        <v>4.2673429999999999E-5</v>
      </c>
      <c r="EG65" s="1">
        <v>4.3886179999999997E-2</v>
      </c>
      <c r="EH65">
        <v>0.79223330000000003</v>
      </c>
      <c r="EI65">
        <v>17.68798</v>
      </c>
      <c r="EJ65" s="1">
        <v>3.6043910000000003E-5</v>
      </c>
      <c r="EK65" s="1">
        <v>3.7065290000000001E-2</v>
      </c>
      <c r="EL65">
        <v>0.79218739999999999</v>
      </c>
      <c r="EM65">
        <v>18.18385</v>
      </c>
      <c r="EN65" s="1">
        <v>3.0538309999999999E-5</v>
      </c>
      <c r="EO65" s="1">
        <v>3.1400049999999999E-2</v>
      </c>
      <c r="EP65">
        <v>0.79214410000000002</v>
      </c>
      <c r="EQ65">
        <v>18.956399999999999</v>
      </c>
      <c r="ER65" s="1">
        <v>2.6005850000000001E-5</v>
      </c>
      <c r="ES65" s="1">
        <v>2.6730440000000001E-2</v>
      </c>
      <c r="ET65">
        <v>0.79214110000000004</v>
      </c>
      <c r="EU65">
        <v>19.603680000000001</v>
      </c>
      <c r="EV65" s="1">
        <v>2.2384290000000001E-5</v>
      </c>
      <c r="EW65" s="1">
        <v>2.2993240000000002E-2</v>
      </c>
      <c r="EX65">
        <v>0.79213739999999999</v>
      </c>
      <c r="EY65">
        <v>19.736930000000001</v>
      </c>
      <c r="EZ65" s="1">
        <v>1.9465390000000001E-5</v>
      </c>
      <c r="FA65" s="1">
        <v>1.9985659999999999E-2</v>
      </c>
      <c r="FB65">
        <v>0.79213840000000002</v>
      </c>
      <c r="FC65">
        <v>19.273810000000001</v>
      </c>
      <c r="FD65" s="1">
        <v>1.7029070000000001E-5</v>
      </c>
      <c r="FE65" s="1">
        <v>1.7480969999999998E-2</v>
      </c>
      <c r="FF65">
        <v>0.79212800000000005</v>
      </c>
      <c r="FG65">
        <v>18.564969999999999</v>
      </c>
      <c r="FH65" s="1">
        <v>1.4939589999999999E-5</v>
      </c>
      <c r="FI65" s="1">
        <v>1.533382E-2</v>
      </c>
      <c r="FJ65">
        <v>0.7921357</v>
      </c>
      <c r="FK65">
        <v>17.925149999999999</v>
      </c>
      <c r="FL65" s="1">
        <v>1.313041E-5</v>
      </c>
      <c r="FM65" s="1">
        <v>1.347686E-2</v>
      </c>
      <c r="FN65">
        <v>0.79213549999999999</v>
      </c>
      <c r="FO65">
        <v>17.754989999999999</v>
      </c>
      <c r="FP65" s="1">
        <v>1.155475E-5</v>
      </c>
      <c r="FQ65" s="1">
        <v>1.185894E-2</v>
      </c>
      <c r="FR65">
        <v>0.7921376</v>
      </c>
      <c r="FS65">
        <v>18.109559999999998</v>
      </c>
      <c r="FT65" s="1">
        <v>1.0175039999999999E-5</v>
      </c>
      <c r="FU65" s="1">
        <v>1.044307E-2</v>
      </c>
      <c r="FV65">
        <v>0.79213860000000003</v>
      </c>
      <c r="FW65">
        <v>18.566320000000001</v>
      </c>
      <c r="FX65" s="1">
        <v>8.9658180000000007E-6</v>
      </c>
      <c r="FY65" s="1">
        <v>9.2021480000000003E-3</v>
      </c>
      <c r="FZ65">
        <v>0.79214799999999996</v>
      </c>
      <c r="GA65">
        <v>18.898409999999998</v>
      </c>
      <c r="GB65" s="1">
        <v>7.8966910000000005E-6</v>
      </c>
      <c r="GC65" s="1">
        <v>8.105536E-3</v>
      </c>
      <c r="GD65">
        <v>0.79213739999999999</v>
      </c>
      <c r="GE65">
        <v>18.937249999999999</v>
      </c>
      <c r="GF65" s="1">
        <v>6.9515259999999997E-6</v>
      </c>
      <c r="GG65" s="1">
        <v>7.1358050000000003E-3</v>
      </c>
      <c r="GH65">
        <v>0.79214269999999998</v>
      </c>
      <c r="GI65">
        <v>18.67961</v>
      </c>
      <c r="GJ65" s="1">
        <v>6.1201559999999999E-6</v>
      </c>
      <c r="GK65" s="1">
        <v>6.2825570000000002E-3</v>
      </c>
      <c r="GL65">
        <v>0.79213449999999996</v>
      </c>
      <c r="GM65">
        <v>18.352419999999999</v>
      </c>
      <c r="GN65" s="1">
        <v>5.3904820000000002E-6</v>
      </c>
      <c r="GO65" s="1">
        <v>5.5336040000000001E-3</v>
      </c>
      <c r="GP65">
        <v>0.79213029999999995</v>
      </c>
      <c r="GQ65">
        <v>18.110790000000001</v>
      </c>
      <c r="GR65" s="1">
        <v>4.7490120000000001E-6</v>
      </c>
      <c r="GS65" s="1">
        <v>4.8753470000000004E-3</v>
      </c>
      <c r="GT65">
        <v>0.79212159999999998</v>
      </c>
      <c r="GU65">
        <v>17.91986</v>
      </c>
      <c r="GV65" s="1">
        <v>4.1853959999999997E-6</v>
      </c>
      <c r="GW65" s="1">
        <v>4.2968320000000004E-3</v>
      </c>
      <c r="GX65">
        <v>0.79210959999999997</v>
      </c>
      <c r="GY65">
        <v>18.127179999999999</v>
      </c>
      <c r="GZ65" s="1">
        <v>3.690498E-6</v>
      </c>
      <c r="HA65" s="1">
        <v>3.7889970000000001E-3</v>
      </c>
      <c r="HB65">
        <v>0.79207640000000001</v>
      </c>
      <c r="HC65">
        <v>18.638490000000001</v>
      </c>
      <c r="HD65" s="1">
        <v>3.252301E-6</v>
      </c>
      <c r="HE65" s="1">
        <v>3.3396720000000001E-3</v>
      </c>
      <c r="HF65">
        <v>0.79203789999999996</v>
      </c>
      <c r="HG65">
        <v>19.161909999999999</v>
      </c>
      <c r="HH65" s="1">
        <v>2.853849E-6</v>
      </c>
      <c r="HI65" s="1">
        <v>2.9316030000000001E-3</v>
      </c>
      <c r="HJ65">
        <v>0.79198970000000002</v>
      </c>
      <c r="HK65">
        <v>19.301850000000002</v>
      </c>
      <c r="HL65" s="1">
        <v>2.4942690000000002E-6</v>
      </c>
      <c r="HM65" s="1">
        <v>2.5629120000000001E-3</v>
      </c>
      <c r="HN65">
        <v>0.79195260000000001</v>
      </c>
      <c r="HO65">
        <v>19.072849999999999</v>
      </c>
      <c r="HP65" s="1">
        <v>2.1781879999999998E-6</v>
      </c>
      <c r="HQ65" s="1">
        <v>2.238318E-3</v>
      </c>
      <c r="HR65">
        <v>0.79190190000000005</v>
      </c>
      <c r="HS65">
        <v>18.650259999999999</v>
      </c>
      <c r="HT65" s="1">
        <v>1.902532E-6</v>
      </c>
      <c r="HU65" s="1">
        <v>1.9552409999999999E-3</v>
      </c>
      <c r="HV65">
        <v>0.79185559999999999</v>
      </c>
      <c r="HW65">
        <v>18.129660000000001</v>
      </c>
      <c r="HX65" s="1">
        <v>1.663574E-6</v>
      </c>
      <c r="HY65" s="1">
        <v>1.7097289999999999E-3</v>
      </c>
      <c r="HZ65">
        <v>0.79180289999999998</v>
      </c>
      <c r="IA65">
        <v>17.852419999999999</v>
      </c>
      <c r="IB65" s="1">
        <v>1.45618E-6</v>
      </c>
      <c r="IC65" s="1">
        <v>1.496617E-3</v>
      </c>
      <c r="ID65">
        <v>0.79174319999999998</v>
      </c>
      <c r="IE65">
        <v>18.073119999999999</v>
      </c>
      <c r="IF65" s="1">
        <v>1.2767030000000001E-6</v>
      </c>
      <c r="IG65" s="1">
        <v>1.3121669999999999E-3</v>
      </c>
      <c r="IH65">
        <v>0.7916917</v>
      </c>
      <c r="II65">
        <v>18.584420000000001</v>
      </c>
      <c r="IJ65" s="1">
        <v>1.121157E-6</v>
      </c>
      <c r="IK65" s="1">
        <v>1.1523270000000001E-3</v>
      </c>
      <c r="IL65">
        <v>0.79163190000000005</v>
      </c>
      <c r="IM65">
        <v>19.018380000000001</v>
      </c>
      <c r="IN65" s="1">
        <v>9.8465260000000008E-7</v>
      </c>
      <c r="IO65" s="1">
        <v>1.0122130000000001E-3</v>
      </c>
      <c r="IP65">
        <v>0.79157189999999999</v>
      </c>
      <c r="IQ65">
        <v>19.119150000000001</v>
      </c>
      <c r="IR65" s="1">
        <v>8.6451290000000004E-7</v>
      </c>
      <c r="IS65" s="1">
        <v>8.8877230000000002E-4</v>
      </c>
      <c r="IT65">
        <v>0.79151119999999997</v>
      </c>
      <c r="IU65">
        <v>18.864450000000001</v>
      </c>
      <c r="IV65" s="1">
        <v>7.5995240000000005E-7</v>
      </c>
      <c r="IW65" s="1">
        <v>7.8128989999999999E-4</v>
      </c>
      <c r="IX65">
        <v>0.79145750000000004</v>
      </c>
      <c r="IY65">
        <v>18.446870000000001</v>
      </c>
      <c r="IZ65" s="1">
        <v>6.6916659999999995E-7</v>
      </c>
      <c r="JA65" s="1">
        <v>6.8797960000000001E-4</v>
      </c>
      <c r="JB65">
        <v>0.79139029999999999</v>
      </c>
      <c r="JC65">
        <v>18.103639999999999</v>
      </c>
      <c r="JD65" s="1">
        <v>5.9014960000000001E-7</v>
      </c>
      <c r="JE65" s="1">
        <v>6.0675940000000004E-4</v>
      </c>
      <c r="JF65">
        <v>0.7913384</v>
      </c>
      <c r="JG65">
        <v>18.19079</v>
      </c>
      <c r="JH65" s="1">
        <v>5.2163690000000004E-7</v>
      </c>
      <c r="JI65" s="1">
        <v>5.3631290000000003E-4</v>
      </c>
      <c r="JJ65">
        <v>0.79127899999999995</v>
      </c>
      <c r="JK65">
        <v>18.711539999999999</v>
      </c>
      <c r="JL65" s="1">
        <v>4.6138810000000002E-7</v>
      </c>
      <c r="JM65" s="1">
        <v>4.7440349999999999E-4</v>
      </c>
      <c r="JN65">
        <v>0.79124439999999996</v>
      </c>
      <c r="JO65">
        <v>19.270230000000002</v>
      </c>
      <c r="JP65" s="1">
        <v>4.091741E-7</v>
      </c>
      <c r="JQ65" s="1">
        <v>4.2064689999999998E-4</v>
      </c>
      <c r="JR65">
        <v>0.79120330000000005</v>
      </c>
      <c r="JS65">
        <v>19.589449999999999</v>
      </c>
      <c r="JT65" s="1">
        <v>3.6528159999999998E-7</v>
      </c>
      <c r="JU65" s="1">
        <v>3.7539140000000001E-4</v>
      </c>
      <c r="JV65">
        <v>0.79116370000000003</v>
      </c>
      <c r="JW65">
        <v>19.59722</v>
      </c>
      <c r="JX65" s="1">
        <v>3.2816359999999998E-7</v>
      </c>
      <c r="JY65" s="1">
        <v>3.3717799999999999E-4</v>
      </c>
      <c r="JZ65">
        <v>0.7911416</v>
      </c>
      <c r="KA65">
        <v>19.15924</v>
      </c>
      <c r="KB65" s="1">
        <v>2.9586390000000002E-7</v>
      </c>
      <c r="KC65" s="1">
        <v>3.0395509999999999E-4</v>
      </c>
      <c r="KD65">
        <v>0.79110119999999995</v>
      </c>
      <c r="KE65">
        <v>18.587039999999998</v>
      </c>
      <c r="KF65" s="1">
        <v>2.6726449999999999E-7</v>
      </c>
      <c r="KG65" s="1">
        <v>2.7457479999999998E-4</v>
      </c>
      <c r="KH65">
        <v>0.79105809999999999</v>
      </c>
      <c r="KI65">
        <v>18.109220000000001</v>
      </c>
      <c r="KJ65" s="1">
        <v>2.4194590000000002E-7</v>
      </c>
      <c r="KK65" s="1">
        <v>2.4854569999999999E-4</v>
      </c>
      <c r="KL65">
        <v>0.79103140000000005</v>
      </c>
      <c r="KM65">
        <v>18.144279999999998</v>
      </c>
      <c r="KN65" s="1">
        <v>2.194716E-7</v>
      </c>
      <c r="KO65" s="1">
        <v>2.254538E-4</v>
      </c>
      <c r="KP65">
        <v>0.79099070000000005</v>
      </c>
      <c r="KQ65">
        <v>18.637219999999999</v>
      </c>
      <c r="KR65" s="1">
        <v>1.9943500000000001E-7</v>
      </c>
      <c r="KS65" s="1">
        <v>2.048645E-4</v>
      </c>
      <c r="KT65">
        <v>0.79095660000000001</v>
      </c>
      <c r="KU65">
        <v>19.28032</v>
      </c>
      <c r="KV65" s="1">
        <v>1.812877E-7</v>
      </c>
      <c r="KW65" s="1">
        <v>1.8624010000000001E-4</v>
      </c>
      <c r="KX65">
        <v>0.79092110000000004</v>
      </c>
      <c r="KY65">
        <v>19.79739</v>
      </c>
      <c r="KZ65" s="1">
        <v>1.647989E-7</v>
      </c>
      <c r="LA65" s="1">
        <v>1.6931079999999999E-4</v>
      </c>
      <c r="LB65">
        <v>0.79087589999999997</v>
      </c>
      <c r="LC65">
        <v>19.898530000000001</v>
      </c>
      <c r="LD65" s="1">
        <v>1.4969099999999999E-7</v>
      </c>
      <c r="LE65" s="1">
        <v>1.538058E-4</v>
      </c>
      <c r="LF65">
        <v>0.79083859999999995</v>
      </c>
      <c r="LG65">
        <v>19.47514</v>
      </c>
      <c r="LH65" s="1">
        <v>1.360903E-7</v>
      </c>
      <c r="LI65" s="1">
        <v>1.3983020000000001E-4</v>
      </c>
      <c r="LJ65">
        <v>0.79080309999999998</v>
      </c>
      <c r="LK65">
        <v>18.860569999999999</v>
      </c>
      <c r="LL65" s="1">
        <v>1.2384600000000001E-7</v>
      </c>
      <c r="LM65" s="1">
        <v>1.272492E-4</v>
      </c>
      <c r="LN65">
        <v>0.79075910000000005</v>
      </c>
      <c r="LO65">
        <v>18.343730000000001</v>
      </c>
      <c r="LP65" s="1">
        <v>1.128514E-7</v>
      </c>
      <c r="LQ65" s="1">
        <v>1.159489E-4</v>
      </c>
      <c r="LR65">
        <v>0.79071829999999999</v>
      </c>
      <c r="LS65">
        <v>18.405159999999999</v>
      </c>
      <c r="LT65" s="1">
        <v>1.029068E-7</v>
      </c>
      <c r="LU65" s="1">
        <v>1.057367E-4</v>
      </c>
      <c r="LV65">
        <v>0.79068459999999996</v>
      </c>
      <c r="LW65">
        <v>18.987880000000001</v>
      </c>
      <c r="LX65" s="1">
        <v>9.393639E-8</v>
      </c>
      <c r="LY65" s="1">
        <v>9.6516599999999997E-5</v>
      </c>
      <c r="LZ65">
        <v>0.7906552</v>
      </c>
      <c r="MA65">
        <v>19.71341</v>
      </c>
      <c r="MB65" s="1">
        <v>8.5895989999999994E-8</v>
      </c>
      <c r="MC65" s="1">
        <v>8.8244119999999999E-5</v>
      </c>
      <c r="MD65">
        <v>0.79063240000000001</v>
      </c>
      <c r="ME65">
        <v>20.348469999999999</v>
      </c>
      <c r="MF65" s="1">
        <v>7.9129959999999995E-8</v>
      </c>
      <c r="MG65" s="1">
        <v>8.1255419999999996E-5</v>
      </c>
      <c r="MH65">
        <v>0.79060169999999996</v>
      </c>
      <c r="MI65">
        <v>20.516999999999999</v>
      </c>
      <c r="MJ65" s="1">
        <v>7.3328550000000003E-8</v>
      </c>
      <c r="MK65" s="1">
        <v>7.5284920000000003E-5</v>
      </c>
      <c r="ML65">
        <v>0.7905875</v>
      </c>
      <c r="MM65">
        <v>20.07086</v>
      </c>
      <c r="MN65" s="1">
        <v>6.8094140000000006E-8</v>
      </c>
      <c r="MO65" s="1">
        <v>6.9910030000000002E-5</v>
      </c>
      <c r="MP65">
        <v>0.79056970000000004</v>
      </c>
      <c r="MQ65">
        <v>19.37332</v>
      </c>
      <c r="MR65" s="1">
        <v>6.3263709999999997E-8</v>
      </c>
      <c r="MS65" s="1">
        <v>6.4948859999999995E-5</v>
      </c>
      <c r="MT65">
        <v>0.79054389999999997</v>
      </c>
      <c r="MU65">
        <v>18.700389999999999</v>
      </c>
      <c r="MV65" s="1">
        <v>5.8874839999999998E-8</v>
      </c>
      <c r="MW65" s="1">
        <v>6.0437630000000001E-5</v>
      </c>
      <c r="MX65">
        <v>0.79052420000000001</v>
      </c>
      <c r="MY65">
        <v>18.16516</v>
      </c>
      <c r="MZ65" s="1">
        <v>5.4873280000000001E-8</v>
      </c>
      <c r="NA65" s="1">
        <v>5.6327889999999999E-5</v>
      </c>
      <c r="NB65">
        <v>0.79050200000000004</v>
      </c>
      <c r="NC65">
        <v>18.15494</v>
      </c>
      <c r="ND65" s="1">
        <v>5.1188469999999999E-8</v>
      </c>
      <c r="NE65" s="1">
        <v>5.254559E-5</v>
      </c>
      <c r="NF65">
        <v>0.79047659999999997</v>
      </c>
      <c r="NG65">
        <v>18.634509999999999</v>
      </c>
      <c r="NH65" s="1">
        <v>4.7776490000000001E-8</v>
      </c>
      <c r="NI65" s="1">
        <v>4.9043750000000003E-5</v>
      </c>
      <c r="NJ65">
        <v>0.79044740000000002</v>
      </c>
      <c r="NK65">
        <v>18.956330000000001</v>
      </c>
      <c r="NL65" s="1">
        <v>4.4579740000000003E-8</v>
      </c>
      <c r="NM65" s="1">
        <v>4.5768279999999999E-5</v>
      </c>
      <c r="NN65">
        <v>0.79042239999999997</v>
      </c>
      <c r="NO65">
        <v>18.969580000000001</v>
      </c>
      <c r="NP65" s="1">
        <v>4.1545579999999999E-8</v>
      </c>
      <c r="NQ65" s="1">
        <v>4.265456E-5</v>
      </c>
      <c r="NR65">
        <v>0.79039700000000002</v>
      </c>
      <c r="NS65">
        <v>18.86046</v>
      </c>
      <c r="NT65" s="1">
        <v>3.8751000000000001E-8</v>
      </c>
      <c r="NU65" s="1">
        <v>3.978656E-5</v>
      </c>
      <c r="NV65">
        <v>0.79038390000000003</v>
      </c>
      <c r="NW65">
        <v>18.584099999999999</v>
      </c>
      <c r="NX65" s="1">
        <v>3.61617E-8</v>
      </c>
      <c r="NY65" s="1">
        <v>3.712557E-5</v>
      </c>
      <c r="NZ65">
        <v>0.79034020000000005</v>
      </c>
      <c r="OA65">
        <v>18.124839999999999</v>
      </c>
      <c r="OB65" s="1">
        <v>3.3778679999999998E-8</v>
      </c>
      <c r="OC65" s="1">
        <v>3.4679079999999997E-5</v>
      </c>
      <c r="OD65">
        <v>0.79032950000000002</v>
      </c>
      <c r="OE65">
        <v>18.157800000000002</v>
      </c>
      <c r="OF65" s="1">
        <v>3.15621E-8</v>
      </c>
      <c r="OG65" s="1">
        <v>3.2405120000000001E-5</v>
      </c>
      <c r="OH65">
        <v>0.79029740000000004</v>
      </c>
      <c r="OI65">
        <v>18.69014</v>
      </c>
      <c r="OJ65" s="1">
        <v>2.9491569999999999E-8</v>
      </c>
      <c r="OK65" s="1">
        <v>3.0279310000000001E-5</v>
      </c>
    </row>
    <row r="66" spans="1:401" x14ac:dyDescent="0.35">
      <c r="A66">
        <v>69</v>
      </c>
      <c r="B66" t="s">
        <v>4</v>
      </c>
      <c r="C66" t="s">
        <v>24</v>
      </c>
      <c r="D66" t="s">
        <v>71</v>
      </c>
      <c r="E66">
        <v>825.41359999999997</v>
      </c>
      <c r="F66">
        <v>0.76662779999999997</v>
      </c>
      <c r="G66">
        <v>18.186859999999999</v>
      </c>
      <c r="H66" s="1">
        <v>6.7889139999999999E-12</v>
      </c>
      <c r="I66" s="1">
        <v>5.226392E-9</v>
      </c>
      <c r="J66">
        <v>0.76653079999999996</v>
      </c>
      <c r="K66">
        <v>17.831250000000001</v>
      </c>
      <c r="L66">
        <v>0.77128269999999999</v>
      </c>
      <c r="M66">
        <v>470.94139999999999</v>
      </c>
      <c r="N66">
        <v>0.7664571</v>
      </c>
      <c r="O66">
        <v>17.58653</v>
      </c>
      <c r="P66">
        <v>66.206659999999999</v>
      </c>
      <c r="Q66">
        <v>48795.13</v>
      </c>
      <c r="R66">
        <v>0.76640929999999996</v>
      </c>
      <c r="S66">
        <v>17.426570000000002</v>
      </c>
      <c r="T66">
        <v>39.066380000000002</v>
      </c>
      <c r="U66">
        <v>31848.31</v>
      </c>
      <c r="V66">
        <v>0.76638640000000002</v>
      </c>
      <c r="W66">
        <v>17.47072</v>
      </c>
      <c r="X66">
        <v>2.148199</v>
      </c>
      <c r="Y66">
        <v>1851.1969999999999</v>
      </c>
      <c r="Z66">
        <v>0.76639089999999999</v>
      </c>
      <c r="AA66">
        <v>17.509499999999999</v>
      </c>
      <c r="AB66" s="1">
        <v>3.9539940000000003E-2</v>
      </c>
      <c r="AC66">
        <v>33.919359999999998</v>
      </c>
      <c r="AD66">
        <v>0.76639270000000004</v>
      </c>
      <c r="AE66">
        <v>17.439910000000001</v>
      </c>
      <c r="AF66" s="1">
        <v>8.2230610000000003E-3</v>
      </c>
      <c r="AG66">
        <v>6.3836899999999996</v>
      </c>
      <c r="AH66">
        <v>0.76639679999999999</v>
      </c>
      <c r="AI66">
        <v>17.400659999999998</v>
      </c>
      <c r="AJ66" s="1">
        <v>6.5026260000000001E-3</v>
      </c>
      <c r="AK66">
        <v>5.0316109999999998</v>
      </c>
      <c r="AL66">
        <v>0.76641400000000004</v>
      </c>
      <c r="AM66">
        <v>17.44294</v>
      </c>
      <c r="AN66" s="1">
        <v>5.2648879999999997E-3</v>
      </c>
      <c r="AO66">
        <v>4.0737560000000004</v>
      </c>
      <c r="AP66">
        <v>0.76642379999999999</v>
      </c>
      <c r="AQ66">
        <v>17.780360000000002</v>
      </c>
      <c r="AR66" s="1">
        <v>4.2725560000000003E-3</v>
      </c>
      <c r="AS66">
        <v>3.3057989999999999</v>
      </c>
      <c r="AT66">
        <v>0.76642379999999999</v>
      </c>
      <c r="AU66">
        <v>18.414719999999999</v>
      </c>
      <c r="AV66" s="1">
        <v>3.4732669999999999E-3</v>
      </c>
      <c r="AW66">
        <v>2.6873930000000001</v>
      </c>
      <c r="AX66">
        <v>0.76642889999999997</v>
      </c>
      <c r="AY66">
        <v>18.9754</v>
      </c>
      <c r="AZ66" s="1">
        <v>2.8260469999999999E-3</v>
      </c>
      <c r="BA66">
        <v>2.1866349999999999</v>
      </c>
      <c r="BB66">
        <v>0.76641519999999996</v>
      </c>
      <c r="BC66">
        <v>19.37236</v>
      </c>
      <c r="BD66" s="1">
        <v>2.2995490000000001E-3</v>
      </c>
      <c r="BE66">
        <v>1.779453</v>
      </c>
      <c r="BF66">
        <v>0.76641599999999999</v>
      </c>
      <c r="BG66">
        <v>19.426369999999999</v>
      </c>
      <c r="BH66" s="1">
        <v>1.8702720000000001E-3</v>
      </c>
      <c r="BI66">
        <v>1.44733</v>
      </c>
      <c r="BJ66">
        <v>0.76640620000000004</v>
      </c>
      <c r="BK66">
        <v>18.958780000000001</v>
      </c>
      <c r="BL66" s="1">
        <v>1.5220800000000001E-3</v>
      </c>
      <c r="BM66">
        <v>1.177891</v>
      </c>
      <c r="BN66">
        <v>0.76638660000000003</v>
      </c>
      <c r="BO66">
        <v>18.2957</v>
      </c>
      <c r="BP66">
        <v>1.2398000000000001E-3</v>
      </c>
      <c r="BQ66">
        <v>0.95943520000000004</v>
      </c>
      <c r="BR66">
        <v>0.76638200000000001</v>
      </c>
      <c r="BS66">
        <v>17.718350000000001</v>
      </c>
      <c r="BT66" s="1">
        <v>1.0107880000000001E-3</v>
      </c>
      <c r="BU66">
        <v>0.78223290000000001</v>
      </c>
      <c r="BV66">
        <v>0.76636099999999996</v>
      </c>
      <c r="BW66">
        <v>17.525549999999999</v>
      </c>
      <c r="BX66" s="1">
        <v>8.2503429999999998E-4</v>
      </c>
      <c r="BY66">
        <v>0.63848530000000003</v>
      </c>
      <c r="BZ66">
        <v>0.76632279999999997</v>
      </c>
      <c r="CA66">
        <v>17.838799999999999</v>
      </c>
      <c r="CB66" s="1">
        <v>6.74075E-4</v>
      </c>
      <c r="CC66">
        <v>0.52169529999999997</v>
      </c>
      <c r="CD66">
        <v>0.76625869999999996</v>
      </c>
      <c r="CE66">
        <v>18.323640000000001</v>
      </c>
      <c r="CF66" s="1">
        <v>5.5097649999999996E-4</v>
      </c>
      <c r="CG66">
        <v>0.42646610000000001</v>
      </c>
      <c r="CH66">
        <v>0.76618200000000003</v>
      </c>
      <c r="CI66">
        <v>18.793869999999998</v>
      </c>
      <c r="CJ66" s="1">
        <v>4.490815E-4</v>
      </c>
      <c r="CK66">
        <v>0.34767999999999999</v>
      </c>
      <c r="CL66">
        <v>0.76610789999999995</v>
      </c>
      <c r="CM66">
        <v>18.966080000000002</v>
      </c>
      <c r="CN66" s="1">
        <v>3.6506910000000002E-4</v>
      </c>
      <c r="CO66">
        <v>0.28268009999999999</v>
      </c>
      <c r="CP66">
        <v>0.76600409999999997</v>
      </c>
      <c r="CQ66">
        <v>18.702169999999999</v>
      </c>
      <c r="CR66" s="1">
        <v>2.96631E-4</v>
      </c>
      <c r="CS66">
        <v>0.22971230000000001</v>
      </c>
      <c r="CT66">
        <v>0.76590939999999996</v>
      </c>
      <c r="CU66">
        <v>18.182970000000001</v>
      </c>
      <c r="CV66" s="1">
        <v>2.414436E-4</v>
      </c>
      <c r="CW66">
        <v>0.18699170000000001</v>
      </c>
      <c r="CX66">
        <v>0.76581089999999996</v>
      </c>
      <c r="CY66">
        <v>17.78781</v>
      </c>
      <c r="CZ66" s="1">
        <v>1.969939E-4</v>
      </c>
      <c r="DA66">
        <v>0.1525726</v>
      </c>
      <c r="DB66">
        <v>0.76570700000000003</v>
      </c>
      <c r="DC66">
        <v>17.861519999999999</v>
      </c>
      <c r="DD66" s="1">
        <v>1.611866E-4</v>
      </c>
      <c r="DE66">
        <v>0.1248462</v>
      </c>
      <c r="DF66">
        <v>0.76561020000000002</v>
      </c>
      <c r="DG66">
        <v>18.345549999999999</v>
      </c>
      <c r="DH66" s="1">
        <v>1.32053E-4</v>
      </c>
      <c r="DI66">
        <v>0.1022974</v>
      </c>
      <c r="DJ66">
        <v>0.76552690000000001</v>
      </c>
      <c r="DK66">
        <v>19.04674</v>
      </c>
      <c r="DL66" s="1">
        <v>1.081824E-4</v>
      </c>
      <c r="DM66" s="1">
        <v>8.3809720000000004E-2</v>
      </c>
      <c r="DN66">
        <v>0.76544440000000002</v>
      </c>
      <c r="DO66">
        <v>19.642859999999999</v>
      </c>
      <c r="DP66" s="1">
        <v>8.9133119999999997E-5</v>
      </c>
      <c r="DQ66" s="1">
        <v>6.9044380000000002E-2</v>
      </c>
      <c r="DR66">
        <v>0.76538010000000001</v>
      </c>
      <c r="DS66">
        <v>19.720929999999999</v>
      </c>
      <c r="DT66" s="1">
        <v>7.3946220000000002E-5</v>
      </c>
      <c r="DU66" s="1">
        <v>5.7273409999999997E-2</v>
      </c>
      <c r="DV66">
        <v>0.76529510000000001</v>
      </c>
      <c r="DW66">
        <v>19.22702</v>
      </c>
      <c r="DX66" s="1">
        <v>6.1664379999999997E-5</v>
      </c>
      <c r="DY66" s="1">
        <v>4.776118E-2</v>
      </c>
      <c r="DZ66">
        <v>0.76522650000000003</v>
      </c>
      <c r="EA66">
        <v>18.520579999999999</v>
      </c>
      <c r="EB66" s="1">
        <v>5.164717E-5</v>
      </c>
      <c r="EC66" s="1">
        <v>4.0001729999999999E-2</v>
      </c>
      <c r="ED66">
        <v>0.76516289999999998</v>
      </c>
      <c r="EE66">
        <v>17.90645</v>
      </c>
      <c r="EF66" s="1">
        <v>4.34381E-5</v>
      </c>
      <c r="EG66" s="1">
        <v>3.3642390000000001E-2</v>
      </c>
      <c r="EH66">
        <v>0.76509890000000003</v>
      </c>
      <c r="EI66">
        <v>17.717569999999998</v>
      </c>
      <c r="EJ66" s="1">
        <v>3.6677439999999998E-5</v>
      </c>
      <c r="EK66" s="1">
        <v>2.840633E-2</v>
      </c>
      <c r="EL66">
        <v>0.76503779999999999</v>
      </c>
      <c r="EM66">
        <v>18.177859999999999</v>
      </c>
      <c r="EN66" s="1">
        <v>3.1063260000000002E-5</v>
      </c>
      <c r="EO66" s="1">
        <v>2.4057950000000002E-2</v>
      </c>
      <c r="EP66">
        <v>0.76501589999999997</v>
      </c>
      <c r="EQ66">
        <v>18.94483</v>
      </c>
      <c r="ER66" s="1">
        <v>2.643388E-5</v>
      </c>
      <c r="ES66" s="1">
        <v>2.0469350000000001E-2</v>
      </c>
      <c r="ET66">
        <v>0.76499720000000004</v>
      </c>
      <c r="EU66">
        <v>19.599450000000001</v>
      </c>
      <c r="EV66" s="1">
        <v>2.2724290000000001E-5</v>
      </c>
      <c r="EW66" s="1">
        <v>1.7591320000000001E-2</v>
      </c>
      <c r="EX66">
        <v>0.76499470000000003</v>
      </c>
      <c r="EY66">
        <v>19.754020000000001</v>
      </c>
      <c r="EZ66" s="1">
        <v>1.9742969999999998E-5</v>
      </c>
      <c r="FA66" s="1">
        <v>1.527978E-2</v>
      </c>
      <c r="FB66">
        <v>0.76499090000000003</v>
      </c>
      <c r="FC66">
        <v>19.32339</v>
      </c>
      <c r="FD66" s="1">
        <v>1.7264800000000001E-5</v>
      </c>
      <c r="FE66" s="1">
        <v>1.336071E-2</v>
      </c>
      <c r="FF66">
        <v>0.76499430000000002</v>
      </c>
      <c r="FG66">
        <v>18.621870000000001</v>
      </c>
      <c r="FH66" s="1">
        <v>1.514232E-5</v>
      </c>
      <c r="FI66" s="1">
        <v>1.171721E-2</v>
      </c>
      <c r="FJ66">
        <v>0.76500840000000003</v>
      </c>
      <c r="FK66">
        <v>17.978739999999998</v>
      </c>
      <c r="FL66" s="1">
        <v>1.3307259999999999E-5</v>
      </c>
      <c r="FM66" s="1">
        <v>1.029744E-2</v>
      </c>
      <c r="FN66">
        <v>0.7650074</v>
      </c>
      <c r="FO66">
        <v>17.7879</v>
      </c>
      <c r="FP66" s="1">
        <v>1.1708299999999999E-5</v>
      </c>
      <c r="FQ66" s="1">
        <v>9.0600349999999993E-3</v>
      </c>
      <c r="FR66">
        <v>0.76499620000000002</v>
      </c>
      <c r="FS66">
        <v>18.106290000000001</v>
      </c>
      <c r="FT66" s="1">
        <v>1.0310090000000001E-5</v>
      </c>
      <c r="FU66" s="1">
        <v>7.9782789999999996E-3</v>
      </c>
      <c r="FV66">
        <v>0.7649996</v>
      </c>
      <c r="FW66">
        <v>18.559560000000001</v>
      </c>
      <c r="FX66" s="1">
        <v>9.0842099999999992E-6</v>
      </c>
      <c r="FY66" s="1">
        <v>7.029853E-3</v>
      </c>
      <c r="FZ66">
        <v>0.76500159999999995</v>
      </c>
      <c r="GA66">
        <v>18.900359999999999</v>
      </c>
      <c r="GB66" s="1">
        <v>8.0018380000000008E-6</v>
      </c>
      <c r="GC66" s="1">
        <v>6.1926070000000001E-3</v>
      </c>
      <c r="GD66">
        <v>0.7649994</v>
      </c>
      <c r="GE66">
        <v>18.95308</v>
      </c>
      <c r="GF66" s="1">
        <v>7.0442000000000003E-6</v>
      </c>
      <c r="GG66" s="1">
        <v>5.4517910000000001E-3</v>
      </c>
      <c r="GH66">
        <v>0.76499459999999997</v>
      </c>
      <c r="GI66">
        <v>18.71847</v>
      </c>
      <c r="GJ66" s="1">
        <v>6.2014919999999996E-6</v>
      </c>
      <c r="GK66">
        <v>4.7997999999999999E-3</v>
      </c>
      <c r="GL66">
        <v>0.76498529999999998</v>
      </c>
      <c r="GM66">
        <v>18.387930000000001</v>
      </c>
      <c r="GN66" s="1">
        <v>5.4619250000000002E-6</v>
      </c>
      <c r="GO66">
        <v>4.2275000000000004E-3</v>
      </c>
      <c r="GP66">
        <v>0.76498650000000001</v>
      </c>
      <c r="GQ66">
        <v>18.141559999999998</v>
      </c>
      <c r="GR66" s="1">
        <v>4.8118729999999999E-6</v>
      </c>
      <c r="GS66" s="1">
        <v>3.7245450000000001E-3</v>
      </c>
      <c r="GT66">
        <v>0.76498160000000004</v>
      </c>
      <c r="GU66">
        <v>17.939209999999999</v>
      </c>
      <c r="GV66" s="1">
        <v>4.2405390000000003E-6</v>
      </c>
      <c r="GW66" s="1">
        <v>3.2824529999999998E-3</v>
      </c>
      <c r="GX66">
        <v>0.76496120000000001</v>
      </c>
      <c r="GY66">
        <v>18.135069999999999</v>
      </c>
      <c r="GZ66" s="1">
        <v>3.7389669999999998E-6</v>
      </c>
      <c r="HA66" s="1">
        <v>2.8944140000000001E-3</v>
      </c>
      <c r="HB66">
        <v>0.76493199999999995</v>
      </c>
      <c r="HC66">
        <v>18.638590000000001</v>
      </c>
      <c r="HD66" s="1">
        <v>3.2957130000000002E-6</v>
      </c>
      <c r="HE66" s="1">
        <v>2.5515490000000002E-3</v>
      </c>
      <c r="HF66">
        <v>0.76489649999999998</v>
      </c>
      <c r="HG66">
        <v>19.166370000000001</v>
      </c>
      <c r="HH66" s="1">
        <v>2.8934300000000001E-6</v>
      </c>
      <c r="HI66" s="1">
        <v>2.2406399999999999E-3</v>
      </c>
      <c r="HJ66">
        <v>0.76485190000000003</v>
      </c>
      <c r="HK66">
        <v>19.31522</v>
      </c>
      <c r="HL66" s="1">
        <v>2.5296019999999999E-6</v>
      </c>
      <c r="HM66" s="1">
        <v>1.9592839999999999E-3</v>
      </c>
      <c r="HN66">
        <v>0.76481679999999996</v>
      </c>
      <c r="HO66">
        <v>19.100280000000001</v>
      </c>
      <c r="HP66" s="1">
        <v>2.2090509999999999E-6</v>
      </c>
      <c r="HQ66" s="1">
        <v>1.711148E-3</v>
      </c>
      <c r="HR66">
        <v>0.76476149999999998</v>
      </c>
      <c r="HS66">
        <v>18.68994</v>
      </c>
      <c r="HT66" s="1">
        <v>1.9293840000000001E-6</v>
      </c>
      <c r="HU66" s="1">
        <v>1.4946810000000001E-3</v>
      </c>
      <c r="HV66">
        <v>0.76471909999999998</v>
      </c>
      <c r="HW66">
        <v>18.176839999999999</v>
      </c>
      <c r="HX66" s="1">
        <v>1.6868549999999999E-6</v>
      </c>
      <c r="HY66" s="1">
        <v>1.306885E-3</v>
      </c>
      <c r="HZ66">
        <v>0.76466409999999996</v>
      </c>
      <c r="IA66">
        <v>17.89086</v>
      </c>
      <c r="IB66" s="1">
        <v>1.476363E-6</v>
      </c>
      <c r="IC66" s="1">
        <v>1.1438780000000001E-3</v>
      </c>
      <c r="ID66">
        <v>0.76460879999999998</v>
      </c>
      <c r="IE66">
        <v>18.073229999999999</v>
      </c>
      <c r="IF66" s="1">
        <v>1.2941649999999999E-6</v>
      </c>
      <c r="IG66" s="1">
        <v>1.0027619999999999E-3</v>
      </c>
      <c r="IH66">
        <v>0.76455399999999996</v>
      </c>
      <c r="II66">
        <v>18.57977</v>
      </c>
      <c r="IJ66" s="1">
        <v>1.1363240000000001E-6</v>
      </c>
      <c r="IK66" s="1">
        <v>8.8051510000000004E-4</v>
      </c>
      <c r="IL66">
        <v>0.76449940000000005</v>
      </c>
      <c r="IM66">
        <v>19.018059999999998</v>
      </c>
      <c r="IN66" s="1">
        <v>9.980645E-7</v>
      </c>
      <c r="IO66" s="1">
        <v>7.735013E-4</v>
      </c>
      <c r="IP66">
        <v>0.76443589999999995</v>
      </c>
      <c r="IQ66">
        <v>19.129429999999999</v>
      </c>
      <c r="IR66" s="1">
        <v>8.7623359999999999E-7</v>
      </c>
      <c r="IS66" s="1">
        <v>6.7914069999999997E-4</v>
      </c>
      <c r="IT66">
        <v>0.76437880000000002</v>
      </c>
      <c r="IU66">
        <v>18.902460000000001</v>
      </c>
      <c r="IV66" s="1">
        <v>7.7014649999999995E-7</v>
      </c>
      <c r="IW66" s="1">
        <v>5.9694830000000003E-4</v>
      </c>
      <c r="IX66">
        <v>0.76431479999999996</v>
      </c>
      <c r="IY66">
        <v>18.486450000000001</v>
      </c>
      <c r="IZ66" s="1">
        <v>6.7801959999999996E-7</v>
      </c>
      <c r="JA66" s="1">
        <v>5.2558550000000002E-4</v>
      </c>
      <c r="JB66">
        <v>0.76425920000000003</v>
      </c>
      <c r="JC66">
        <v>18.137910000000002</v>
      </c>
      <c r="JD66" s="1">
        <v>5.9784040000000003E-7</v>
      </c>
      <c r="JE66" s="1">
        <v>4.6346890000000001E-4</v>
      </c>
      <c r="JF66">
        <v>0.76419760000000003</v>
      </c>
      <c r="JG66">
        <v>18.21312</v>
      </c>
      <c r="JH66" s="1">
        <v>5.2833869999999997E-7</v>
      </c>
      <c r="JI66" s="1">
        <v>4.0960429999999998E-4</v>
      </c>
      <c r="JJ66">
        <v>0.76414649999999995</v>
      </c>
      <c r="JK66">
        <v>18.708400000000001</v>
      </c>
      <c r="JL66" s="1">
        <v>4.672967E-7</v>
      </c>
      <c r="JM66" s="1">
        <v>3.6230879999999999E-4</v>
      </c>
      <c r="JN66">
        <v>0.76409850000000001</v>
      </c>
      <c r="JO66">
        <v>19.267769999999999</v>
      </c>
      <c r="JP66" s="1">
        <v>4.1420349999999998E-7</v>
      </c>
      <c r="JQ66" s="1">
        <v>3.2113820000000001E-4</v>
      </c>
      <c r="JR66">
        <v>0.76406200000000002</v>
      </c>
      <c r="JS66">
        <v>19.594159999999999</v>
      </c>
      <c r="JT66" s="1">
        <v>3.6949849999999998E-7</v>
      </c>
      <c r="JU66" s="1">
        <v>2.8643069999999997E-4</v>
      </c>
      <c r="JV66">
        <v>0.76403299999999996</v>
      </c>
      <c r="JW66">
        <v>19.624189999999999</v>
      </c>
      <c r="JX66" s="1">
        <v>3.3177210000000001E-7</v>
      </c>
      <c r="JY66" s="1">
        <v>2.5716649999999998E-4</v>
      </c>
      <c r="JZ66">
        <v>0.76399669999999997</v>
      </c>
      <c r="KA66">
        <v>19.207820000000002</v>
      </c>
      <c r="KB66" s="1">
        <v>2.9902970000000002E-7</v>
      </c>
      <c r="KC66" s="1">
        <v>2.317787E-4</v>
      </c>
      <c r="KD66">
        <v>0.76395539999999995</v>
      </c>
      <c r="KE66">
        <v>18.63597</v>
      </c>
      <c r="KF66" s="1">
        <v>2.700853E-7</v>
      </c>
      <c r="KG66" s="1">
        <v>2.093521E-4</v>
      </c>
      <c r="KH66">
        <v>0.76392389999999999</v>
      </c>
      <c r="KI66">
        <v>18.150739999999999</v>
      </c>
      <c r="KJ66" s="1">
        <v>2.4442929999999997E-7</v>
      </c>
      <c r="KK66" s="1">
        <v>1.8946429999999999E-4</v>
      </c>
      <c r="KL66">
        <v>0.76389830000000003</v>
      </c>
      <c r="KM66">
        <v>18.166180000000001</v>
      </c>
      <c r="KN66" s="1">
        <v>2.2168680000000001E-7</v>
      </c>
      <c r="KO66" s="1">
        <v>1.7184040000000001E-4</v>
      </c>
      <c r="KP66">
        <v>0.76386069999999995</v>
      </c>
      <c r="KQ66">
        <v>18.633330000000001</v>
      </c>
      <c r="KR66" s="1">
        <v>2.014198E-7</v>
      </c>
      <c r="KS66" s="1">
        <v>1.5613009999999999E-4</v>
      </c>
      <c r="KT66">
        <v>0.76381410000000005</v>
      </c>
      <c r="KU66">
        <v>19.27664</v>
      </c>
      <c r="KV66" s="1">
        <v>1.8309329999999999E-7</v>
      </c>
      <c r="KW66" s="1">
        <v>1.4193699999999999E-4</v>
      </c>
      <c r="KX66">
        <v>0.76378889999999999</v>
      </c>
      <c r="KY66">
        <v>19.79804</v>
      </c>
      <c r="KZ66" s="1">
        <v>1.6644330000000001E-7</v>
      </c>
      <c r="LA66" s="1">
        <v>1.2903670000000001E-4</v>
      </c>
      <c r="LB66">
        <v>0.7637351</v>
      </c>
      <c r="LC66">
        <v>19.91865</v>
      </c>
      <c r="LD66" s="1">
        <v>1.5119239999999999E-7</v>
      </c>
      <c r="LE66" s="1">
        <v>1.172249E-4</v>
      </c>
      <c r="LF66">
        <v>0.76369540000000002</v>
      </c>
      <c r="LG66">
        <v>19.524989999999999</v>
      </c>
      <c r="LH66" s="1">
        <v>1.3743740000000001E-7</v>
      </c>
      <c r="LI66" s="1">
        <v>1.065627E-4</v>
      </c>
      <c r="LJ66">
        <v>0.76365930000000004</v>
      </c>
      <c r="LK66">
        <v>18.912780000000001</v>
      </c>
      <c r="LL66" s="1">
        <v>1.2505830000000001E-7</v>
      </c>
      <c r="LM66" s="1">
        <v>9.696727E-5</v>
      </c>
      <c r="LN66">
        <v>0.76362730000000001</v>
      </c>
      <c r="LO66">
        <v>18.390180000000001</v>
      </c>
      <c r="LP66" s="1">
        <v>1.1394E-7</v>
      </c>
      <c r="LQ66" s="1">
        <v>8.8346589999999998E-5</v>
      </c>
      <c r="LR66">
        <v>0.76358559999999998</v>
      </c>
      <c r="LS66">
        <v>18.432939999999999</v>
      </c>
      <c r="LT66" s="1">
        <v>1.038951E-7</v>
      </c>
      <c r="LU66" s="1">
        <v>8.0562849999999997E-5</v>
      </c>
      <c r="LV66">
        <v>0.76354650000000002</v>
      </c>
      <c r="LW66">
        <v>18.984860000000001</v>
      </c>
      <c r="LX66" s="1">
        <v>9.4825540000000004E-8</v>
      </c>
      <c r="LY66" s="1">
        <v>7.3530189999999995E-5</v>
      </c>
      <c r="LZ66">
        <v>0.76351389999999997</v>
      </c>
      <c r="MA66">
        <v>19.70851</v>
      </c>
      <c r="MB66" s="1">
        <v>8.6680289999999999E-8</v>
      </c>
      <c r="MC66" s="1">
        <v>6.7212419999999995E-5</v>
      </c>
      <c r="MD66">
        <v>0.76348950000000004</v>
      </c>
      <c r="ME66">
        <v>20.346800000000002</v>
      </c>
      <c r="MF66" s="1">
        <v>7.9779530000000006E-8</v>
      </c>
      <c r="MG66" s="1">
        <v>6.1847249999999996E-5</v>
      </c>
      <c r="MH66">
        <v>0.76347120000000002</v>
      </c>
      <c r="MI66">
        <v>20.54129</v>
      </c>
      <c r="MJ66" s="1">
        <v>7.3898059999999997E-8</v>
      </c>
      <c r="MK66" s="1">
        <v>5.7283410000000002E-5</v>
      </c>
      <c r="ML66">
        <v>0.7634476</v>
      </c>
      <c r="MM66">
        <v>20.130279999999999</v>
      </c>
      <c r="MN66" s="1">
        <v>6.8620540000000002E-8</v>
      </c>
      <c r="MO66" s="1">
        <v>5.3192219999999997E-5</v>
      </c>
      <c r="MP66">
        <v>0.76342829999999995</v>
      </c>
      <c r="MQ66">
        <v>19.43235</v>
      </c>
      <c r="MR66" s="1">
        <v>6.3746480000000001E-8</v>
      </c>
      <c r="MS66" s="1">
        <v>4.941393E-5</v>
      </c>
      <c r="MT66">
        <v>0.76340319999999995</v>
      </c>
      <c r="MU66">
        <v>18.758130000000001</v>
      </c>
      <c r="MV66" s="1">
        <v>5.9310730000000001E-8</v>
      </c>
      <c r="MW66" s="1">
        <v>4.597394E-5</v>
      </c>
      <c r="MX66">
        <v>0.76338490000000003</v>
      </c>
      <c r="MY66">
        <v>18.211960000000001</v>
      </c>
      <c r="MZ66" s="1">
        <v>5.5271880000000002E-8</v>
      </c>
      <c r="NA66" s="1">
        <v>4.2843280000000002E-5</v>
      </c>
      <c r="NB66">
        <v>0.76335949999999997</v>
      </c>
      <c r="NC66">
        <v>18.168810000000001</v>
      </c>
      <c r="ND66" s="1">
        <v>5.1558740000000002E-8</v>
      </c>
      <c r="NE66" s="1">
        <v>3.9965729999999998E-5</v>
      </c>
      <c r="NF66">
        <v>0.76333779999999996</v>
      </c>
      <c r="NG66">
        <v>18.635829999999999</v>
      </c>
      <c r="NH66" s="1">
        <v>4.8118219999999998E-8</v>
      </c>
      <c r="NI66" s="1">
        <v>3.7299979999999997E-5</v>
      </c>
      <c r="NJ66">
        <v>0.76330600000000004</v>
      </c>
      <c r="NK66">
        <v>18.960740000000001</v>
      </c>
      <c r="NL66" s="1">
        <v>4.4905720000000002E-8</v>
      </c>
      <c r="NM66" s="1">
        <v>3.4812750000000003E-5</v>
      </c>
      <c r="NN66">
        <v>0.76328209999999996</v>
      </c>
      <c r="NO66">
        <v>18.983879999999999</v>
      </c>
      <c r="NP66" s="1">
        <v>4.1849650000000002E-8</v>
      </c>
      <c r="NQ66" s="1">
        <v>3.2444750000000001E-5</v>
      </c>
      <c r="NR66">
        <v>0.76325750000000003</v>
      </c>
      <c r="NS66">
        <v>18.880320000000001</v>
      </c>
      <c r="NT66" s="1">
        <v>3.90327E-8</v>
      </c>
      <c r="NU66" s="1">
        <v>3.0261930000000001E-5</v>
      </c>
      <c r="NV66">
        <v>0.76324230000000004</v>
      </c>
      <c r="NW66">
        <v>18.62134</v>
      </c>
      <c r="NX66" s="1">
        <v>3.6420780000000002E-8</v>
      </c>
      <c r="NY66" s="1">
        <v>2.8236080000000001E-5</v>
      </c>
      <c r="NZ66">
        <v>0.76321229999999995</v>
      </c>
      <c r="OA66">
        <v>18.166</v>
      </c>
      <c r="OB66" s="1">
        <v>3.4017679999999998E-8</v>
      </c>
      <c r="OC66" s="1">
        <v>2.6373319999999998E-5</v>
      </c>
      <c r="OD66">
        <v>0.76318850000000005</v>
      </c>
      <c r="OE66">
        <v>18.17482</v>
      </c>
      <c r="OF66" s="1">
        <v>3.17858E-8</v>
      </c>
      <c r="OG66" s="1">
        <v>2.4644369999999999E-5</v>
      </c>
      <c r="OH66">
        <v>0.76315949999999999</v>
      </c>
      <c r="OI66">
        <v>18.685369999999999</v>
      </c>
      <c r="OJ66" s="1">
        <v>2.9699E-8</v>
      </c>
      <c r="OK66" s="1">
        <v>2.302664E-5</v>
      </c>
    </row>
    <row r="67" spans="1:401" x14ac:dyDescent="0.35">
      <c r="A67">
        <v>70</v>
      </c>
      <c r="B67" t="s">
        <v>4</v>
      </c>
      <c r="C67" t="s">
        <v>24</v>
      </c>
      <c r="D67" t="s">
        <v>72</v>
      </c>
      <c r="E67">
        <v>445.11160000000001</v>
      </c>
      <c r="F67">
        <v>1.183322</v>
      </c>
      <c r="G67">
        <v>18.234919999999999</v>
      </c>
      <c r="H67" s="1">
        <v>7.1874930000000004E-13</v>
      </c>
      <c r="I67" s="1">
        <v>3.0730960000000002E-10</v>
      </c>
      <c r="J67">
        <v>1.1831700000000001</v>
      </c>
      <c r="K67">
        <v>17.86891</v>
      </c>
      <c r="L67">
        <v>0.42423159999999999</v>
      </c>
      <c r="M67">
        <v>143.2919</v>
      </c>
      <c r="N67">
        <v>1.183063</v>
      </c>
      <c r="O67">
        <v>17.614439999999998</v>
      </c>
      <c r="P67">
        <v>59.003120000000003</v>
      </c>
      <c r="Q67">
        <v>23882.1</v>
      </c>
      <c r="R67">
        <v>1.183012</v>
      </c>
      <c r="S67">
        <v>17.445609999999999</v>
      </c>
      <c r="T67">
        <v>45.1631</v>
      </c>
      <c r="U67">
        <v>20320.689999999999</v>
      </c>
      <c r="V67">
        <v>1.1829810000000001</v>
      </c>
      <c r="W67">
        <v>17.484860000000001</v>
      </c>
      <c r="X67">
        <v>2.9850949999999998</v>
      </c>
      <c r="Y67">
        <v>1454.0419999999999</v>
      </c>
      <c r="Z67">
        <v>1.182966</v>
      </c>
      <c r="AA67">
        <v>17.51736</v>
      </c>
      <c r="AB67" s="1">
        <v>5.7773619999999998E-2</v>
      </c>
      <c r="AC67">
        <v>29.14012</v>
      </c>
      <c r="AD67">
        <v>1.18299</v>
      </c>
      <c r="AE67">
        <v>17.45487</v>
      </c>
      <c r="AF67" s="1">
        <v>8.5044739999999997E-3</v>
      </c>
      <c r="AG67">
        <v>3.6941259999999998</v>
      </c>
      <c r="AH67">
        <v>1.182995</v>
      </c>
      <c r="AI67">
        <v>17.41198</v>
      </c>
      <c r="AJ67" s="1">
        <v>6.6132680000000003E-3</v>
      </c>
      <c r="AK67">
        <v>2.8429980000000001</v>
      </c>
      <c r="AL67">
        <v>1.1830179999999999</v>
      </c>
      <c r="AM67">
        <v>17.454190000000001</v>
      </c>
      <c r="AN67" s="1">
        <v>5.3530599999999998E-3</v>
      </c>
      <c r="AO67">
        <v>2.3010609999999998</v>
      </c>
      <c r="AP67">
        <v>1.1830290000000001</v>
      </c>
      <c r="AQ67">
        <v>17.791779999999999</v>
      </c>
      <c r="AR67" s="1">
        <v>4.3433179999999997E-3</v>
      </c>
      <c r="AS67">
        <v>1.866932</v>
      </c>
      <c r="AT67">
        <v>1.1830529999999999</v>
      </c>
      <c r="AU67">
        <v>18.414549999999998</v>
      </c>
      <c r="AV67" s="1">
        <v>3.5304429999999999E-3</v>
      </c>
      <c r="AW67">
        <v>1.517514</v>
      </c>
      <c r="AX67">
        <v>1.183039</v>
      </c>
      <c r="AY67">
        <v>18.97653</v>
      </c>
      <c r="AZ67" s="1">
        <v>2.8724279999999998E-3</v>
      </c>
      <c r="BA67">
        <v>1.2346950000000001</v>
      </c>
      <c r="BB67">
        <v>1.18302</v>
      </c>
      <c r="BC67">
        <v>19.38167</v>
      </c>
      <c r="BD67" s="1">
        <v>2.3373349999999998E-3</v>
      </c>
      <c r="BE67">
        <v>1.004794</v>
      </c>
      <c r="BF67">
        <v>1.183022</v>
      </c>
      <c r="BG67">
        <v>19.447880000000001</v>
      </c>
      <c r="BH67" s="1">
        <v>1.9010419999999999E-3</v>
      </c>
      <c r="BI67">
        <v>0.81727470000000002</v>
      </c>
      <c r="BJ67">
        <v>1.1830099999999999</v>
      </c>
      <c r="BK67">
        <v>19.006440000000001</v>
      </c>
      <c r="BL67" s="1">
        <v>1.547012E-3</v>
      </c>
      <c r="BM67">
        <v>0.66508630000000002</v>
      </c>
      <c r="BN67">
        <v>1.1829750000000001</v>
      </c>
      <c r="BO67">
        <v>18.350950000000001</v>
      </c>
      <c r="BP67" s="1">
        <v>1.260019E-3</v>
      </c>
      <c r="BQ67">
        <v>0.54169290000000003</v>
      </c>
      <c r="BR67">
        <v>1.182957</v>
      </c>
      <c r="BS67">
        <v>17.76641</v>
      </c>
      <c r="BT67" s="1">
        <v>1.0271849999999999E-3</v>
      </c>
      <c r="BU67">
        <v>0.44160909999999998</v>
      </c>
      <c r="BV67">
        <v>1.182928</v>
      </c>
      <c r="BW67">
        <v>17.55996</v>
      </c>
      <c r="BX67" s="1">
        <v>8.3834679999999996E-4</v>
      </c>
      <c r="BY67">
        <v>0.36042400000000002</v>
      </c>
      <c r="BZ67">
        <v>1.182876</v>
      </c>
      <c r="CA67">
        <v>17.84449</v>
      </c>
      <c r="CB67" s="1">
        <v>6.8489410000000005E-4</v>
      </c>
      <c r="CC67">
        <v>0.2944697</v>
      </c>
      <c r="CD67">
        <v>1.1827859999999999</v>
      </c>
      <c r="CE67">
        <v>18.321179999999998</v>
      </c>
      <c r="CF67" s="1">
        <v>5.5985569999999997E-4</v>
      </c>
      <c r="CG67">
        <v>0.24072779999999999</v>
      </c>
      <c r="CH67">
        <v>1.1826760000000001</v>
      </c>
      <c r="CI67">
        <v>18.795809999999999</v>
      </c>
      <c r="CJ67" s="1">
        <v>4.5644359999999999E-4</v>
      </c>
      <c r="CK67">
        <v>0.1963085</v>
      </c>
      <c r="CL67">
        <v>1.182553</v>
      </c>
      <c r="CM67">
        <v>18.973839999999999</v>
      </c>
      <c r="CN67" s="1">
        <v>3.7111110000000001E-4</v>
      </c>
      <c r="CO67">
        <v>0.15963569999999999</v>
      </c>
      <c r="CP67">
        <v>1.182407</v>
      </c>
      <c r="CQ67">
        <v>18.737100000000002</v>
      </c>
      <c r="CR67" s="1">
        <v>3.0152500000000002E-4</v>
      </c>
      <c r="CS67">
        <v>0.1297162</v>
      </c>
      <c r="CT67">
        <v>1.1822410000000001</v>
      </c>
      <c r="CU67">
        <v>18.229120000000002</v>
      </c>
      <c r="CV67" s="1">
        <v>2.4538579999999998E-4</v>
      </c>
      <c r="CW67">
        <v>0.1055734</v>
      </c>
      <c r="CX67">
        <v>1.1821010000000001</v>
      </c>
      <c r="CY67">
        <v>17.825790000000001</v>
      </c>
      <c r="CZ67" s="1">
        <v>2.001673E-4</v>
      </c>
      <c r="DA67" s="1">
        <v>8.6121020000000006E-2</v>
      </c>
      <c r="DB67">
        <v>1.1819569999999999</v>
      </c>
      <c r="DC67">
        <v>17.892489999999999</v>
      </c>
      <c r="DD67" s="1">
        <v>1.637493E-4</v>
      </c>
      <c r="DE67" s="1">
        <v>7.0454290000000003E-2</v>
      </c>
      <c r="DF67">
        <v>1.181813</v>
      </c>
      <c r="DG67">
        <v>18.346260000000001</v>
      </c>
      <c r="DH67" s="1">
        <v>1.3415390000000001E-4</v>
      </c>
      <c r="DI67" s="1">
        <v>5.7728660000000001E-2</v>
      </c>
      <c r="DJ67">
        <v>1.181684</v>
      </c>
      <c r="DK67">
        <v>19.043109999999999</v>
      </c>
      <c r="DL67" s="1">
        <v>1.098878E-4</v>
      </c>
      <c r="DM67" s="1">
        <v>4.7289150000000002E-2</v>
      </c>
      <c r="DN67">
        <v>1.181567</v>
      </c>
      <c r="DO67">
        <v>19.642399999999999</v>
      </c>
      <c r="DP67" s="1">
        <v>9.0486460000000006E-5</v>
      </c>
      <c r="DQ67" s="1">
        <v>3.893489E-2</v>
      </c>
      <c r="DR67">
        <v>1.1814610000000001</v>
      </c>
      <c r="DS67">
        <v>19.738980000000002</v>
      </c>
      <c r="DT67" s="1">
        <v>7.5031049999999997E-5</v>
      </c>
      <c r="DU67" s="1">
        <v>3.2280110000000001E-2</v>
      </c>
      <c r="DV67">
        <v>1.1813370000000001</v>
      </c>
      <c r="DW67">
        <v>19.28032</v>
      </c>
      <c r="DX67" s="1">
        <v>6.2546579999999994E-5</v>
      </c>
      <c r="DY67" s="1">
        <v>2.6908669999999999E-2</v>
      </c>
      <c r="DZ67">
        <v>1.1812419999999999</v>
      </c>
      <c r="EA67">
        <v>18.57809</v>
      </c>
      <c r="EB67" s="1">
        <v>5.2368180000000003E-5</v>
      </c>
      <c r="EC67">
        <v>2.2528800000000002E-2</v>
      </c>
      <c r="ED67">
        <v>1.1811290000000001</v>
      </c>
      <c r="EE67">
        <v>17.96163</v>
      </c>
      <c r="EF67" s="1">
        <v>4.4029800000000003E-5</v>
      </c>
      <c r="EG67" s="1">
        <v>1.894065E-2</v>
      </c>
      <c r="EH67">
        <v>1.181046</v>
      </c>
      <c r="EI67">
        <v>17.756530000000001</v>
      </c>
      <c r="EJ67" s="1">
        <v>3.716722E-5</v>
      </c>
      <c r="EK67" s="1">
        <v>1.5988260000000001E-2</v>
      </c>
      <c r="EL67">
        <v>1.1809719999999999</v>
      </c>
      <c r="EM67">
        <v>18.178560000000001</v>
      </c>
      <c r="EN67" s="1">
        <v>3.1469400000000001E-5</v>
      </c>
      <c r="EO67" s="1">
        <v>1.353701E-2</v>
      </c>
      <c r="EP67">
        <v>1.18093</v>
      </c>
      <c r="EQ67">
        <v>18.937200000000001</v>
      </c>
      <c r="ER67" s="1">
        <v>2.676633E-5</v>
      </c>
      <c r="ES67" s="1">
        <v>1.1512120000000001E-2</v>
      </c>
      <c r="ET67">
        <v>1.1809000000000001</v>
      </c>
      <c r="EU67">
        <v>19.596550000000001</v>
      </c>
      <c r="EV67" s="1">
        <v>2.2988150000000001E-5</v>
      </c>
      <c r="EW67" s="1">
        <v>9.8838750000000003E-3</v>
      </c>
      <c r="EX67">
        <v>1.1809019999999999</v>
      </c>
      <c r="EY67">
        <v>19.768049999999999</v>
      </c>
      <c r="EZ67" s="1">
        <v>1.995774E-5</v>
      </c>
      <c r="FA67" s="1">
        <v>8.5785979999999998E-3</v>
      </c>
      <c r="FB67">
        <v>1.1808920000000001</v>
      </c>
      <c r="FC67">
        <v>19.371089999999999</v>
      </c>
      <c r="FD67" s="1">
        <v>1.744655E-5</v>
      </c>
      <c r="FE67" s="1">
        <v>7.4983369999999999E-3</v>
      </c>
      <c r="FF67">
        <v>1.180898</v>
      </c>
      <c r="FG67">
        <v>18.681069999999998</v>
      </c>
      <c r="FH67" s="1">
        <v>1.529856E-5</v>
      </c>
      <c r="FI67" s="1">
        <v>6.5745530000000003E-3</v>
      </c>
      <c r="FJ67">
        <v>1.1809000000000001</v>
      </c>
      <c r="FK67">
        <v>18.035520000000002</v>
      </c>
      <c r="FL67" s="1">
        <v>1.344329E-5</v>
      </c>
      <c r="FM67" s="1">
        <v>5.7773720000000002E-3</v>
      </c>
      <c r="FN67">
        <v>1.180898</v>
      </c>
      <c r="FO67">
        <v>17.82874</v>
      </c>
      <c r="FP67" s="1">
        <v>1.182644E-5</v>
      </c>
      <c r="FQ67" s="1">
        <v>5.0824670000000002E-3</v>
      </c>
      <c r="FR67">
        <v>1.180893</v>
      </c>
      <c r="FS67">
        <v>18.107340000000001</v>
      </c>
      <c r="FT67" s="1">
        <v>1.041395E-5</v>
      </c>
      <c r="FU67" s="1">
        <v>4.4755079999999996E-3</v>
      </c>
      <c r="FV67">
        <v>1.1809019999999999</v>
      </c>
      <c r="FW67">
        <v>18.55538</v>
      </c>
      <c r="FX67" s="1">
        <v>9.1752040000000008E-6</v>
      </c>
      <c r="FY67" s="1">
        <v>3.9432369999999996E-3</v>
      </c>
      <c r="FZ67">
        <v>1.1809229999999999</v>
      </c>
      <c r="GA67">
        <v>18.902850000000001</v>
      </c>
      <c r="GB67" s="1">
        <v>8.0826210000000003E-6</v>
      </c>
      <c r="GC67" s="1">
        <v>3.47387E-3</v>
      </c>
      <c r="GD67">
        <v>1.180909</v>
      </c>
      <c r="GE67">
        <v>18.966480000000001</v>
      </c>
      <c r="GF67" s="1">
        <v>7.1154529999999997E-6</v>
      </c>
      <c r="GG67" s="1">
        <v>3.058374E-3</v>
      </c>
      <c r="GH67">
        <v>1.1808970000000001</v>
      </c>
      <c r="GI67">
        <v>18.758299999999998</v>
      </c>
      <c r="GJ67" s="1">
        <v>6.2640389999999997E-6</v>
      </c>
      <c r="GK67" s="1">
        <v>2.6925500000000002E-3</v>
      </c>
      <c r="GL67">
        <v>1.1808810000000001</v>
      </c>
      <c r="GM67">
        <v>18.42708</v>
      </c>
      <c r="GN67" s="1">
        <v>5.5168570000000004E-6</v>
      </c>
      <c r="GO67" s="1">
        <v>2.3714180000000001E-3</v>
      </c>
      <c r="GP67">
        <v>1.18089</v>
      </c>
      <c r="GQ67">
        <v>18.17492</v>
      </c>
      <c r="GR67" s="1">
        <v>4.860198E-6</v>
      </c>
      <c r="GS67" s="1">
        <v>2.0892599999999999E-3</v>
      </c>
      <c r="GT67">
        <v>1.1808609999999999</v>
      </c>
      <c r="GU67">
        <v>17.962510000000002</v>
      </c>
      <c r="GV67" s="1">
        <v>4.2829369999999996E-6</v>
      </c>
      <c r="GW67" s="1">
        <v>1.841194E-3</v>
      </c>
      <c r="GX67">
        <v>1.18085</v>
      </c>
      <c r="GY67">
        <v>18.147189999999998</v>
      </c>
      <c r="GZ67" s="1">
        <v>3.7762259999999998E-6</v>
      </c>
      <c r="HA67" s="1">
        <v>1.62346E-3</v>
      </c>
      <c r="HB67">
        <v>1.1808050000000001</v>
      </c>
      <c r="HC67">
        <v>18.64235</v>
      </c>
      <c r="HD67" s="1">
        <v>3.3289579999999999E-6</v>
      </c>
      <c r="HE67" s="1">
        <v>1.4313170000000001E-3</v>
      </c>
      <c r="HF67">
        <v>1.180742</v>
      </c>
      <c r="HG67">
        <v>19.173570000000002</v>
      </c>
      <c r="HH67" s="1">
        <v>2.92376E-6</v>
      </c>
      <c r="HI67" s="1">
        <v>1.2574109999999999E-3</v>
      </c>
      <c r="HJ67">
        <v>1.1806779999999999</v>
      </c>
      <c r="HK67">
        <v>19.328790000000001</v>
      </c>
      <c r="HL67" s="1">
        <v>2.5567660000000001E-6</v>
      </c>
      <c r="HM67">
        <v>1.0998E-3</v>
      </c>
      <c r="HN67">
        <v>1.180617</v>
      </c>
      <c r="HO67">
        <v>19.125800000000002</v>
      </c>
      <c r="HP67" s="1">
        <v>2.232798E-6</v>
      </c>
      <c r="HQ67" s="1">
        <v>9.6053019999999998E-4</v>
      </c>
      <c r="HR67">
        <v>1.18055</v>
      </c>
      <c r="HS67">
        <v>18.730160000000001</v>
      </c>
      <c r="HT67" s="1">
        <v>1.9500579999999999E-6</v>
      </c>
      <c r="HU67" s="1">
        <v>8.3898920000000001E-4</v>
      </c>
      <c r="HV67">
        <v>1.1804760000000001</v>
      </c>
      <c r="HW67">
        <v>18.225560000000002</v>
      </c>
      <c r="HX67" s="1">
        <v>1.7047730000000001E-6</v>
      </c>
      <c r="HY67" s="1">
        <v>7.3350119999999997E-4</v>
      </c>
      <c r="HZ67">
        <v>1.180396</v>
      </c>
      <c r="IA67">
        <v>17.935739999999999</v>
      </c>
      <c r="IB67" s="1">
        <v>1.491906E-6</v>
      </c>
      <c r="IC67" s="1">
        <v>6.4194709999999995E-4</v>
      </c>
      <c r="ID67">
        <v>1.1803189999999999</v>
      </c>
      <c r="IE67">
        <v>18.081240000000001</v>
      </c>
      <c r="IF67" s="1">
        <v>1.3076120000000001E-6</v>
      </c>
      <c r="IG67" s="1">
        <v>5.6267120000000001E-4</v>
      </c>
      <c r="IH67">
        <v>1.1802379999999999</v>
      </c>
      <c r="II67">
        <v>18.57771</v>
      </c>
      <c r="IJ67" s="1">
        <v>1.1479860000000001E-6</v>
      </c>
      <c r="IK67" s="1">
        <v>4.9401040000000005E-4</v>
      </c>
      <c r="IL67">
        <v>1.1801470000000001</v>
      </c>
      <c r="IM67">
        <v>19.019079999999999</v>
      </c>
      <c r="IN67" s="1">
        <v>1.008365E-6</v>
      </c>
      <c r="IO67" s="1">
        <v>4.339894E-4</v>
      </c>
      <c r="IP67">
        <v>1.180075</v>
      </c>
      <c r="IQ67">
        <v>19.138649999999998</v>
      </c>
      <c r="IR67" s="1">
        <v>8.8525829999999995E-7</v>
      </c>
      <c r="IS67" s="1">
        <v>3.810385E-4</v>
      </c>
      <c r="IT67">
        <v>1.1799789999999999</v>
      </c>
      <c r="IU67">
        <v>18.939509999999999</v>
      </c>
      <c r="IV67" s="1">
        <v>7.7799589999999996E-7</v>
      </c>
      <c r="IW67" s="1">
        <v>3.3488430000000002E-4</v>
      </c>
      <c r="IX67">
        <v>1.1798850000000001</v>
      </c>
      <c r="IY67">
        <v>18.528379999999999</v>
      </c>
      <c r="IZ67" s="1">
        <v>6.848303E-7</v>
      </c>
      <c r="JA67" s="1">
        <v>2.948038E-4</v>
      </c>
      <c r="JB67">
        <v>1.179792</v>
      </c>
      <c r="JC67">
        <v>18.176749999999998</v>
      </c>
      <c r="JD67" s="1">
        <v>6.0376410000000005E-7</v>
      </c>
      <c r="JE67" s="1">
        <v>2.5992760000000001E-4</v>
      </c>
      <c r="JF67">
        <v>1.1796990000000001</v>
      </c>
      <c r="JG67">
        <v>18.24277</v>
      </c>
      <c r="JH67" s="1">
        <v>5.3348899999999997E-7</v>
      </c>
      <c r="JI67" s="1">
        <v>2.2967659999999999E-4</v>
      </c>
      <c r="JJ67">
        <v>1.1796310000000001</v>
      </c>
      <c r="JK67">
        <v>18.709309999999999</v>
      </c>
      <c r="JL67" s="1">
        <v>4.7184130000000003E-7</v>
      </c>
      <c r="JM67" s="1">
        <v>2.0315160000000001E-4</v>
      </c>
      <c r="JN67">
        <v>1.179559</v>
      </c>
      <c r="JO67">
        <v>19.268229999999999</v>
      </c>
      <c r="JP67" s="1">
        <v>4.180867E-7</v>
      </c>
      <c r="JQ67" s="1">
        <v>1.8000549999999999E-4</v>
      </c>
      <c r="JR67">
        <v>1.1795100000000001</v>
      </c>
      <c r="JS67">
        <v>19.60192</v>
      </c>
      <c r="JT67" s="1">
        <v>3.7275619999999999E-7</v>
      </c>
      <c r="JU67" s="1">
        <v>1.6045990000000001E-4</v>
      </c>
      <c r="JV67">
        <v>1.179457</v>
      </c>
      <c r="JW67">
        <v>19.64902</v>
      </c>
      <c r="JX67" s="1">
        <v>3.3454949999999997E-7</v>
      </c>
      <c r="JY67" s="1">
        <v>1.4399939999999999E-4</v>
      </c>
      <c r="JZ67">
        <v>1.1794</v>
      </c>
      <c r="KA67">
        <v>19.255649999999999</v>
      </c>
      <c r="KB67" s="1">
        <v>3.0146260000000001E-7</v>
      </c>
      <c r="KC67" s="1">
        <v>1.297518E-4</v>
      </c>
      <c r="KD67">
        <v>1.1793419999999999</v>
      </c>
      <c r="KE67">
        <v>18.687950000000001</v>
      </c>
      <c r="KF67" s="1">
        <v>2.7225130000000002E-7</v>
      </c>
      <c r="KG67" s="1">
        <v>1.171811E-4</v>
      </c>
      <c r="KH67">
        <v>1.179298</v>
      </c>
      <c r="KI67">
        <v>18.197140000000001</v>
      </c>
      <c r="KJ67" s="1">
        <v>2.4633730000000002E-7</v>
      </c>
      <c r="KK67" s="1">
        <v>1.060271E-4</v>
      </c>
      <c r="KL67">
        <v>1.179246</v>
      </c>
      <c r="KM67">
        <v>18.19567</v>
      </c>
      <c r="KN67" s="1">
        <v>2.2338759999999999E-7</v>
      </c>
      <c r="KO67" s="1">
        <v>9.6150659999999998E-5</v>
      </c>
      <c r="KP67">
        <v>1.1791940000000001</v>
      </c>
      <c r="KQ67">
        <v>18.634319999999999</v>
      </c>
      <c r="KR67" s="1">
        <v>2.029412E-7</v>
      </c>
      <c r="KS67" s="1">
        <v>8.7348879999999998E-5</v>
      </c>
      <c r="KT67">
        <v>1.179144</v>
      </c>
      <c r="KU67">
        <v>19.27692</v>
      </c>
      <c r="KV67" s="1">
        <v>1.8447680000000001E-7</v>
      </c>
      <c r="KW67" s="1">
        <v>7.9407300000000001E-5</v>
      </c>
      <c r="KX67">
        <v>1.179074</v>
      </c>
      <c r="KY67">
        <v>19.80171</v>
      </c>
      <c r="KZ67" s="1">
        <v>1.6770120000000001E-7</v>
      </c>
      <c r="LA67" s="1">
        <v>7.2190939999999996E-5</v>
      </c>
      <c r="LB67">
        <v>1.179017</v>
      </c>
      <c r="LC67">
        <v>19.93685</v>
      </c>
      <c r="LD67" s="1">
        <v>1.5234419999999999E-7</v>
      </c>
      <c r="LE67" s="1">
        <v>6.5586059999999996E-5</v>
      </c>
      <c r="LF67">
        <v>1.1789609999999999</v>
      </c>
      <c r="LG67">
        <v>19.574069999999999</v>
      </c>
      <c r="LH67" s="1">
        <v>1.3847050000000001E-7</v>
      </c>
      <c r="LI67" s="1">
        <v>5.9614219999999997E-5</v>
      </c>
      <c r="LJ67">
        <v>1.178903</v>
      </c>
      <c r="LK67">
        <v>18.96743</v>
      </c>
      <c r="LL67" s="1">
        <v>1.259877E-7</v>
      </c>
      <c r="LM67" s="1">
        <v>5.4241499999999999E-5</v>
      </c>
      <c r="LN67">
        <v>1.178847</v>
      </c>
      <c r="LO67">
        <v>18.442170000000001</v>
      </c>
      <c r="LP67" s="1">
        <v>1.147748E-7</v>
      </c>
      <c r="LQ67" s="1">
        <v>4.941402E-5</v>
      </c>
      <c r="LR67">
        <v>1.1787879999999999</v>
      </c>
      <c r="LS67">
        <v>18.47035</v>
      </c>
      <c r="LT67" s="1">
        <v>1.046526E-7</v>
      </c>
      <c r="LU67" s="1">
        <v>4.5058400000000002E-5</v>
      </c>
      <c r="LV67">
        <v>1.17875</v>
      </c>
      <c r="LW67">
        <v>18.98668</v>
      </c>
      <c r="LX67" s="1">
        <v>9.5507189999999997E-8</v>
      </c>
      <c r="LY67" s="1">
        <v>4.11203E-5</v>
      </c>
      <c r="LZ67">
        <v>1.1786989999999999</v>
      </c>
      <c r="MA67">
        <v>19.70795</v>
      </c>
      <c r="MB67" s="1">
        <v>8.7285329999999996E-8</v>
      </c>
      <c r="MC67" s="1">
        <v>3.758016E-5</v>
      </c>
      <c r="MD67">
        <v>1.17865</v>
      </c>
      <c r="ME67">
        <v>20.34788</v>
      </c>
      <c r="MF67" s="1">
        <v>8.0280399999999997E-8</v>
      </c>
      <c r="MG67" s="1">
        <v>3.4555740000000001E-5</v>
      </c>
      <c r="MH67">
        <v>1.178628</v>
      </c>
      <c r="MI67">
        <v>20.562639999999998</v>
      </c>
      <c r="MJ67" s="1">
        <v>7.4335860000000006E-8</v>
      </c>
      <c r="MK67" s="1">
        <v>3.1993830000000001E-5</v>
      </c>
      <c r="ML67">
        <v>1.1785950000000001</v>
      </c>
      <c r="MM67">
        <v>20.18881</v>
      </c>
      <c r="MN67" s="1">
        <v>6.9023159999999993E-8</v>
      </c>
      <c r="MO67" s="1">
        <v>2.9706559999999998E-5</v>
      </c>
      <c r="MP67">
        <v>1.1785669999999999</v>
      </c>
      <c r="MQ67">
        <v>19.49492</v>
      </c>
      <c r="MR67" s="1">
        <v>6.4116139999999995E-8</v>
      </c>
      <c r="MS67" s="1">
        <v>2.7594599999999998E-5</v>
      </c>
      <c r="MT67">
        <v>1.178531</v>
      </c>
      <c r="MU67">
        <v>18.819120000000002</v>
      </c>
      <c r="MV67" s="1">
        <v>5.9644549999999998E-8</v>
      </c>
      <c r="MW67" s="1">
        <v>2.5669119999999999E-5</v>
      </c>
      <c r="MX67">
        <v>1.1785060000000001</v>
      </c>
      <c r="MY67">
        <v>18.26388</v>
      </c>
      <c r="MZ67" s="1">
        <v>5.5577029999999998E-8</v>
      </c>
      <c r="NA67" s="1">
        <v>2.391863E-5</v>
      </c>
      <c r="NB67">
        <v>1.1784520000000001</v>
      </c>
      <c r="NC67">
        <v>18.188580000000002</v>
      </c>
      <c r="ND67" s="1">
        <v>5.1841819999999997E-8</v>
      </c>
      <c r="NE67" s="1">
        <v>2.2311300000000001E-5</v>
      </c>
      <c r="NF67">
        <v>1.17842</v>
      </c>
      <c r="NG67">
        <v>18.640039999999999</v>
      </c>
      <c r="NH67" s="1">
        <v>4.8379429999999997E-8</v>
      </c>
      <c r="NI67" s="1">
        <v>2.0821769999999999E-5</v>
      </c>
      <c r="NJ67">
        <v>1.1783779999999999</v>
      </c>
      <c r="NK67">
        <v>18.965050000000002</v>
      </c>
      <c r="NL67" s="1">
        <v>4.5154009999999998E-8</v>
      </c>
      <c r="NM67" s="1">
        <v>1.9434980000000001E-5</v>
      </c>
      <c r="NN67">
        <v>1.1783440000000001</v>
      </c>
      <c r="NO67">
        <v>18.998449999999998</v>
      </c>
      <c r="NP67" s="1">
        <v>4.2082619999999998E-8</v>
      </c>
      <c r="NQ67" s="1">
        <v>1.811386E-5</v>
      </c>
      <c r="NR67">
        <v>1.1783090000000001</v>
      </c>
      <c r="NS67">
        <v>18.900459999999999</v>
      </c>
      <c r="NT67" s="1">
        <v>3.9247770000000001E-8</v>
      </c>
      <c r="NU67" s="1">
        <v>1.6894050000000001E-5</v>
      </c>
      <c r="NV67">
        <v>1.178264</v>
      </c>
      <c r="NW67">
        <v>18.657789999999999</v>
      </c>
      <c r="NX67" s="1">
        <v>3.6618800000000001E-8</v>
      </c>
      <c r="NY67" s="1">
        <v>1.576201E-5</v>
      </c>
      <c r="NZ67">
        <v>1.1782319999999999</v>
      </c>
      <c r="OA67">
        <v>18.211369999999999</v>
      </c>
      <c r="OB67" s="1">
        <v>3.4200520000000002E-8</v>
      </c>
      <c r="OC67" s="1">
        <v>1.47211E-5</v>
      </c>
      <c r="OD67">
        <v>1.1781950000000001</v>
      </c>
      <c r="OE67">
        <v>18.199670000000001</v>
      </c>
      <c r="OF67" s="1">
        <v>3.1956659999999997E-8</v>
      </c>
      <c r="OG67" s="1">
        <v>1.375598E-5</v>
      </c>
      <c r="OH67">
        <v>1.178172</v>
      </c>
      <c r="OI67">
        <v>18.685839999999999</v>
      </c>
      <c r="OJ67" s="1">
        <v>2.9857790000000001E-8</v>
      </c>
      <c r="OK67" s="1">
        <v>1.2852619999999999E-5</v>
      </c>
    </row>
    <row r="68" spans="1:401" x14ac:dyDescent="0.35">
      <c r="A68">
        <v>71</v>
      </c>
      <c r="B68" t="s">
        <v>4</v>
      </c>
      <c r="C68" t="s">
        <v>24</v>
      </c>
      <c r="D68" t="s">
        <v>73</v>
      </c>
      <c r="E68">
        <v>376.57429999999999</v>
      </c>
      <c r="F68">
        <v>0.73038510000000001</v>
      </c>
      <c r="G68">
        <v>18.265000000000001</v>
      </c>
      <c r="H68" s="1">
        <v>2.5888319999999998E-13</v>
      </c>
      <c r="I68" s="1">
        <v>1.109817E-10</v>
      </c>
      <c r="J68">
        <v>0.73031230000000003</v>
      </c>
      <c r="K68">
        <v>17.892900000000001</v>
      </c>
      <c r="L68">
        <v>0.2682293</v>
      </c>
      <c r="M68">
        <v>97.127539999999996</v>
      </c>
      <c r="N68">
        <v>0.73025499999999999</v>
      </c>
      <c r="O68">
        <v>17.632259999999999</v>
      </c>
      <c r="P68">
        <v>53.493139999999997</v>
      </c>
      <c r="Q68">
        <v>21909.05</v>
      </c>
      <c r="R68">
        <v>0.73021820000000004</v>
      </c>
      <c r="S68">
        <v>17.457809999999998</v>
      </c>
      <c r="T68">
        <v>49.567309999999999</v>
      </c>
      <c r="U68">
        <v>21967.040000000001</v>
      </c>
      <c r="V68">
        <v>0.73020090000000004</v>
      </c>
      <c r="W68">
        <v>17.493829999999999</v>
      </c>
      <c r="X68">
        <v>3.7746379999999999</v>
      </c>
      <c r="Y68">
        <v>1778.9110000000001</v>
      </c>
      <c r="Z68">
        <v>0.73020560000000001</v>
      </c>
      <c r="AA68">
        <v>17.522030000000001</v>
      </c>
      <c r="AB68" s="1">
        <v>7.8012910000000005E-2</v>
      </c>
      <c r="AC68">
        <v>38.00732</v>
      </c>
      <c r="AD68">
        <v>0.73020989999999997</v>
      </c>
      <c r="AE68">
        <v>17.46425</v>
      </c>
      <c r="AF68" s="1">
        <v>8.7886939999999997E-3</v>
      </c>
      <c r="AG68">
        <v>3.8245719999999999</v>
      </c>
      <c r="AH68">
        <v>0.73022450000000005</v>
      </c>
      <c r="AI68">
        <v>17.41939</v>
      </c>
      <c r="AJ68" s="1">
        <v>6.6959519999999998E-3</v>
      </c>
      <c r="AK68">
        <v>2.8810630000000002</v>
      </c>
      <c r="AL68">
        <v>0.73023579999999999</v>
      </c>
      <c r="AM68">
        <v>17.461500000000001</v>
      </c>
      <c r="AN68" s="1">
        <v>5.4186049999999999E-3</v>
      </c>
      <c r="AO68">
        <v>2.3312940000000002</v>
      </c>
      <c r="AP68">
        <v>0.73024299999999998</v>
      </c>
      <c r="AQ68">
        <v>17.80021</v>
      </c>
      <c r="AR68" s="1">
        <v>4.3959130000000004E-3</v>
      </c>
      <c r="AS68">
        <v>1.891243</v>
      </c>
      <c r="AT68">
        <v>0.73025859999999998</v>
      </c>
      <c r="AU68">
        <v>18.415130000000001</v>
      </c>
      <c r="AV68" s="1">
        <v>3.5729189999999999E-3</v>
      </c>
      <c r="AW68">
        <v>1.5371699999999999</v>
      </c>
      <c r="AX68">
        <v>0.73024960000000005</v>
      </c>
      <c r="AY68">
        <v>18.97805</v>
      </c>
      <c r="AZ68" s="1">
        <v>2.9068760000000001E-3</v>
      </c>
      <c r="BA68">
        <v>1.250645</v>
      </c>
      <c r="BB68">
        <v>0.73023819999999995</v>
      </c>
      <c r="BC68">
        <v>19.387519999999999</v>
      </c>
      <c r="BD68" s="1">
        <v>2.3653910000000001E-3</v>
      </c>
      <c r="BE68">
        <v>1.017781</v>
      </c>
      <c r="BF68">
        <v>0.73023990000000005</v>
      </c>
      <c r="BG68">
        <v>19.459720000000001</v>
      </c>
      <c r="BH68" s="1">
        <v>1.9238980000000001E-3</v>
      </c>
      <c r="BI68">
        <v>0.8278527</v>
      </c>
      <c r="BJ68">
        <v>0.73022100000000001</v>
      </c>
      <c r="BK68">
        <v>19.034849999999999</v>
      </c>
      <c r="BL68" s="1">
        <v>1.5655280000000001E-3</v>
      </c>
      <c r="BM68">
        <v>0.6736683</v>
      </c>
      <c r="BN68">
        <v>0.73021349999999996</v>
      </c>
      <c r="BO68">
        <v>18.385359999999999</v>
      </c>
      <c r="BP68" s="1">
        <v>1.2750389999999999E-3</v>
      </c>
      <c r="BQ68">
        <v>0.54865529999999996</v>
      </c>
      <c r="BR68">
        <v>0.73020240000000003</v>
      </c>
      <c r="BS68">
        <v>17.79646</v>
      </c>
      <c r="BT68" s="1">
        <v>1.039363E-3</v>
      </c>
      <c r="BU68">
        <v>0.44726080000000001</v>
      </c>
      <c r="BV68">
        <v>0.73018559999999999</v>
      </c>
      <c r="BW68">
        <v>17.582370000000001</v>
      </c>
      <c r="BX68" s="1">
        <v>8.4823220000000005E-4</v>
      </c>
      <c r="BY68">
        <v>0.3650158</v>
      </c>
      <c r="BZ68">
        <v>0.7301569</v>
      </c>
      <c r="CA68">
        <v>17.849350000000001</v>
      </c>
      <c r="CB68" s="1">
        <v>6.9292850000000005E-4</v>
      </c>
      <c r="CC68">
        <v>0.298205</v>
      </c>
      <c r="CD68">
        <v>0.7301069</v>
      </c>
      <c r="CE68">
        <v>18.320260000000001</v>
      </c>
      <c r="CF68" s="1">
        <v>5.6643990000000005E-4</v>
      </c>
      <c r="CG68">
        <v>0.24378639999999999</v>
      </c>
      <c r="CH68">
        <v>0.73004550000000001</v>
      </c>
      <c r="CI68">
        <v>18.79739</v>
      </c>
      <c r="CJ68" s="1">
        <v>4.619046E-4</v>
      </c>
      <c r="CK68">
        <v>0.19883400000000001</v>
      </c>
      <c r="CL68">
        <v>0.72996470000000002</v>
      </c>
      <c r="CM68">
        <v>18.978110000000001</v>
      </c>
      <c r="CN68" s="1">
        <v>3.755969E-4</v>
      </c>
      <c r="CO68">
        <v>0.1617065</v>
      </c>
      <c r="CP68">
        <v>0.72988439999999999</v>
      </c>
      <c r="CQ68">
        <v>18.757529999999999</v>
      </c>
      <c r="CR68" s="1">
        <v>3.0516210000000002E-4</v>
      </c>
      <c r="CS68">
        <v>0.13139529999999999</v>
      </c>
      <c r="CT68">
        <v>0.72980040000000002</v>
      </c>
      <c r="CU68">
        <v>18.257750000000001</v>
      </c>
      <c r="CV68" s="1">
        <v>2.483144E-4</v>
      </c>
      <c r="CW68">
        <v>0.1069267</v>
      </c>
      <c r="CX68">
        <v>0.72972360000000003</v>
      </c>
      <c r="CY68">
        <v>17.84985</v>
      </c>
      <c r="CZ68" s="1">
        <v>2.0252559999999999E-4</v>
      </c>
      <c r="DA68" s="1">
        <v>8.721284E-2</v>
      </c>
      <c r="DB68">
        <v>0.72964320000000005</v>
      </c>
      <c r="DC68">
        <v>17.91309</v>
      </c>
      <c r="DD68" s="1">
        <v>1.6565230000000001E-4</v>
      </c>
      <c r="DE68" s="1">
        <v>7.1337449999999997E-2</v>
      </c>
      <c r="DF68">
        <v>0.72956460000000001</v>
      </c>
      <c r="DG68">
        <v>18.348479999999999</v>
      </c>
      <c r="DH68" s="1">
        <v>1.3571239999999999E-4</v>
      </c>
      <c r="DI68" s="1">
        <v>5.8450630000000003E-2</v>
      </c>
      <c r="DJ68">
        <v>0.72950510000000002</v>
      </c>
      <c r="DK68">
        <v>19.041730000000001</v>
      </c>
      <c r="DL68" s="1">
        <v>1.111561E-4</v>
      </c>
      <c r="DM68" s="1">
        <v>4.7877650000000001E-2</v>
      </c>
      <c r="DN68">
        <v>0.72943970000000002</v>
      </c>
      <c r="DO68">
        <v>19.642690000000002</v>
      </c>
      <c r="DP68" s="1">
        <v>9.149301E-5</v>
      </c>
      <c r="DQ68" s="1">
        <v>3.940515E-2</v>
      </c>
      <c r="DR68">
        <v>0.72938139999999996</v>
      </c>
      <c r="DS68">
        <v>19.749030000000001</v>
      </c>
      <c r="DT68" s="1">
        <v>7.5837030000000001E-5</v>
      </c>
      <c r="DU68" s="1">
        <v>3.2659090000000002E-2</v>
      </c>
      <c r="DV68">
        <v>0.72930969999999995</v>
      </c>
      <c r="DW68">
        <v>19.312190000000001</v>
      </c>
      <c r="DX68" s="1">
        <v>6.3201409999999995E-5</v>
      </c>
      <c r="DY68" s="1">
        <v>2.7217809999999999E-2</v>
      </c>
      <c r="DZ68">
        <v>0.72925969999999996</v>
      </c>
      <c r="EA68">
        <v>18.613620000000001</v>
      </c>
      <c r="EB68" s="1">
        <v>5.2903160000000003E-5</v>
      </c>
      <c r="EC68" s="1">
        <v>2.2782440000000001E-2</v>
      </c>
      <c r="ED68">
        <v>0.72920750000000001</v>
      </c>
      <c r="EE68">
        <v>17.996040000000001</v>
      </c>
      <c r="EF68" s="1">
        <v>4.4468780000000002E-5</v>
      </c>
      <c r="EG68" s="1">
        <v>1.9149940000000001E-2</v>
      </c>
      <c r="EH68">
        <v>0.72915300000000005</v>
      </c>
      <c r="EI68">
        <v>17.78265</v>
      </c>
      <c r="EJ68" s="1">
        <v>3.7530280000000001E-5</v>
      </c>
      <c r="EK68" s="1">
        <v>1.616194E-2</v>
      </c>
      <c r="EL68">
        <v>0.72909979999999996</v>
      </c>
      <c r="EM68">
        <v>18.180959999999999</v>
      </c>
      <c r="EN68" s="1">
        <v>3.1770570000000002E-5</v>
      </c>
      <c r="EO68">
        <v>1.36817E-2</v>
      </c>
      <c r="EP68">
        <v>0.72908870000000003</v>
      </c>
      <c r="EQ68">
        <v>18.933489999999999</v>
      </c>
      <c r="ER68" s="1">
        <v>2.7013400000000001E-5</v>
      </c>
      <c r="ES68" s="1">
        <v>1.1631870000000001E-2</v>
      </c>
      <c r="ET68">
        <v>0.72907129999999998</v>
      </c>
      <c r="EU68">
        <v>19.595089999999999</v>
      </c>
      <c r="EV68" s="1">
        <v>2.318424E-5</v>
      </c>
      <c r="EW68" s="1">
        <v>9.9806630000000007E-3</v>
      </c>
      <c r="EX68">
        <v>0.72907639999999996</v>
      </c>
      <c r="EY68">
        <v>19.775590000000001</v>
      </c>
      <c r="EZ68" s="1">
        <v>2.0117029999999999E-5</v>
      </c>
      <c r="FA68" s="1">
        <v>8.6584780000000007E-3</v>
      </c>
      <c r="FB68">
        <v>0.7290816</v>
      </c>
      <c r="FC68">
        <v>19.399239999999999</v>
      </c>
      <c r="FD68" s="1">
        <v>1.7581020000000001E-5</v>
      </c>
      <c r="FE68" s="1">
        <v>7.5663470000000002E-3</v>
      </c>
      <c r="FF68">
        <v>0.72908649999999997</v>
      </c>
      <c r="FG68">
        <v>18.717590000000001</v>
      </c>
      <c r="FH68" s="1">
        <v>1.5414099999999999E-5</v>
      </c>
      <c r="FI68" s="1">
        <v>6.6332989999999996E-3</v>
      </c>
      <c r="FJ68">
        <v>0.72908649999999997</v>
      </c>
      <c r="FK68">
        <v>18.070830000000001</v>
      </c>
      <c r="FL68" s="1">
        <v>1.354374E-5</v>
      </c>
      <c r="FM68" s="1">
        <v>5.8285790000000004E-3</v>
      </c>
      <c r="FN68">
        <v>0.72908439999999997</v>
      </c>
      <c r="FO68">
        <v>17.855609999999999</v>
      </c>
      <c r="FP68" s="1">
        <v>1.191371E-5</v>
      </c>
      <c r="FQ68" s="1">
        <v>5.1270769999999998E-3</v>
      </c>
      <c r="FR68">
        <v>0.72908189999999995</v>
      </c>
      <c r="FS68">
        <v>18.109950000000001</v>
      </c>
      <c r="FT68" s="1">
        <v>1.0490649999999999E-5</v>
      </c>
      <c r="FU68" s="1">
        <v>4.5147629999999998E-3</v>
      </c>
      <c r="FV68">
        <v>0.72908759999999995</v>
      </c>
      <c r="FW68">
        <v>18.553429999999999</v>
      </c>
      <c r="FX68" s="1">
        <v>9.2423719999999999E-6</v>
      </c>
      <c r="FY68" s="1">
        <v>3.9776710000000003E-3</v>
      </c>
      <c r="FZ68">
        <v>0.72908919999999999</v>
      </c>
      <c r="GA68">
        <v>18.90457</v>
      </c>
      <c r="GB68" s="1">
        <v>8.1422259999999992E-6</v>
      </c>
      <c r="GC68" s="1">
        <v>3.5043520000000001E-3</v>
      </c>
      <c r="GD68">
        <v>0.72908050000000002</v>
      </c>
      <c r="GE68">
        <v>18.973800000000001</v>
      </c>
      <c r="GF68" s="1">
        <v>7.1680190000000001E-6</v>
      </c>
      <c r="GG68" s="1">
        <v>3.0852470000000002E-3</v>
      </c>
      <c r="GH68">
        <v>0.72907420000000001</v>
      </c>
      <c r="GI68">
        <v>18.782550000000001</v>
      </c>
      <c r="GJ68" s="1">
        <v>6.3102189999999996E-6</v>
      </c>
      <c r="GK68" s="1">
        <v>2.7161749999999999E-3</v>
      </c>
      <c r="GL68">
        <v>0.72907520000000003</v>
      </c>
      <c r="GM68">
        <v>18.451830000000001</v>
      </c>
      <c r="GN68" s="1">
        <v>5.5574149999999997E-6</v>
      </c>
      <c r="GO68" s="1">
        <v>2.3921889999999999E-3</v>
      </c>
      <c r="GP68">
        <v>0.72906990000000005</v>
      </c>
      <c r="GQ68">
        <v>18.195830000000001</v>
      </c>
      <c r="GR68" s="1">
        <v>4.8958499999999999E-6</v>
      </c>
      <c r="GS68" s="1">
        <v>2.1075389999999999E-3</v>
      </c>
      <c r="GT68">
        <v>0.72906329999999997</v>
      </c>
      <c r="GU68">
        <v>17.97776</v>
      </c>
      <c r="GV68" s="1">
        <v>4.3142330000000004E-6</v>
      </c>
      <c r="GW68" s="1">
        <v>1.8572339999999999E-3</v>
      </c>
      <c r="GX68">
        <v>0.72906040000000005</v>
      </c>
      <c r="GY68">
        <v>18.1556</v>
      </c>
      <c r="GZ68" s="1">
        <v>3.803735E-6</v>
      </c>
      <c r="HA68" s="1">
        <v>1.63759E-3</v>
      </c>
      <c r="HB68">
        <v>0.72902100000000003</v>
      </c>
      <c r="HC68">
        <v>18.645530000000001</v>
      </c>
      <c r="HD68" s="1">
        <v>3.3534400000000002E-6</v>
      </c>
      <c r="HE68" s="1">
        <v>1.443838E-3</v>
      </c>
      <c r="HF68">
        <v>0.72898540000000001</v>
      </c>
      <c r="HG68">
        <v>19.178570000000001</v>
      </c>
      <c r="HH68" s="1">
        <v>2.9460939999999999E-6</v>
      </c>
      <c r="HI68" s="1">
        <v>1.2687110000000001E-3</v>
      </c>
      <c r="HJ68">
        <v>0.72896050000000001</v>
      </c>
      <c r="HK68">
        <v>19.337019999999999</v>
      </c>
      <c r="HL68" s="1">
        <v>2.5768079999999998E-6</v>
      </c>
      <c r="HM68" s="1">
        <v>1.109875E-3</v>
      </c>
      <c r="HN68">
        <v>0.72892749999999995</v>
      </c>
      <c r="HO68">
        <v>19.14058</v>
      </c>
      <c r="HP68" s="1">
        <v>2.2503330000000001E-6</v>
      </c>
      <c r="HQ68" s="1">
        <v>9.6933130000000003E-4</v>
      </c>
      <c r="HR68">
        <v>0.72887840000000004</v>
      </c>
      <c r="HS68">
        <v>18.754629999999999</v>
      </c>
      <c r="HT68" s="1">
        <v>1.9653289999999998E-6</v>
      </c>
      <c r="HU68" s="1">
        <v>8.4666980000000004E-4</v>
      </c>
      <c r="HV68">
        <v>0.7288483</v>
      </c>
      <c r="HW68">
        <v>18.25543</v>
      </c>
      <c r="HX68" s="1">
        <v>1.7180079999999999E-6</v>
      </c>
      <c r="HY68" s="1">
        <v>7.4016540000000001E-4</v>
      </c>
      <c r="HZ68">
        <v>0.72880460000000002</v>
      </c>
      <c r="IA68">
        <v>17.964639999999999</v>
      </c>
      <c r="IB68" s="1">
        <v>1.50339E-6</v>
      </c>
      <c r="IC68" s="1">
        <v>6.4773969999999995E-4</v>
      </c>
      <c r="ID68">
        <v>0.72876200000000002</v>
      </c>
      <c r="IE68">
        <v>18.088429999999999</v>
      </c>
      <c r="IF68" s="1">
        <v>1.317549E-6</v>
      </c>
      <c r="IG68" s="1">
        <v>5.6769760000000002E-4</v>
      </c>
      <c r="IH68">
        <v>0.72870769999999996</v>
      </c>
      <c r="II68">
        <v>18.577100000000002</v>
      </c>
      <c r="IJ68" s="1">
        <v>1.1566000000000001E-6</v>
      </c>
      <c r="IK68" s="1">
        <v>4.9838210000000005E-4</v>
      </c>
      <c r="IL68">
        <v>0.72866569999999997</v>
      </c>
      <c r="IM68">
        <v>19.02047</v>
      </c>
      <c r="IN68" s="1">
        <v>1.0159629999999999E-6</v>
      </c>
      <c r="IO68" s="1">
        <v>4.3783549999999998E-4</v>
      </c>
      <c r="IP68">
        <v>0.72861580000000004</v>
      </c>
      <c r="IQ68">
        <v>19.14386</v>
      </c>
      <c r="IR68" s="1">
        <v>8.919235E-7</v>
      </c>
      <c r="IS68" s="1">
        <v>3.8441419999999998E-4</v>
      </c>
      <c r="IT68">
        <v>0.72857479999999997</v>
      </c>
      <c r="IU68">
        <v>18.96143</v>
      </c>
      <c r="IV68" s="1">
        <v>7.8379580000000003E-7</v>
      </c>
      <c r="IW68" s="1">
        <v>3.3782529999999998E-4</v>
      </c>
      <c r="IX68">
        <v>0.72852249999999996</v>
      </c>
      <c r="IY68">
        <v>18.554490000000001</v>
      </c>
      <c r="IZ68" s="1">
        <v>6.8986199999999996E-7</v>
      </c>
      <c r="JA68" s="1">
        <v>2.9736360000000002E-4</v>
      </c>
      <c r="JB68">
        <v>0.72846840000000002</v>
      </c>
      <c r="JC68">
        <v>18.201409999999999</v>
      </c>
      <c r="JD68" s="1">
        <v>6.0814109999999996E-7</v>
      </c>
      <c r="JE68" s="1">
        <v>2.6216189999999999E-4</v>
      </c>
      <c r="JF68">
        <v>0.7284273</v>
      </c>
      <c r="JG68">
        <v>18.26266</v>
      </c>
      <c r="JH68" s="1">
        <v>5.3729090000000005E-7</v>
      </c>
      <c r="JI68" s="1">
        <v>2.3162500000000001E-4</v>
      </c>
      <c r="JJ68">
        <v>0.72838040000000004</v>
      </c>
      <c r="JK68">
        <v>18.711290000000002</v>
      </c>
      <c r="JL68" s="1">
        <v>4.751955E-7</v>
      </c>
      <c r="JM68" s="1">
        <v>2.0487000000000001E-4</v>
      </c>
      <c r="JN68">
        <v>0.72834129999999997</v>
      </c>
      <c r="JO68">
        <v>19.269269999999999</v>
      </c>
      <c r="JP68" s="1">
        <v>4.2096280000000002E-7</v>
      </c>
      <c r="JQ68" s="1">
        <v>1.814931E-4</v>
      </c>
      <c r="JR68">
        <v>0.72831330000000005</v>
      </c>
      <c r="JS68">
        <v>19.607299999999999</v>
      </c>
      <c r="JT68" s="1">
        <v>3.7516879999999998E-7</v>
      </c>
      <c r="JU68" s="1">
        <v>1.6172929999999999E-4</v>
      </c>
      <c r="JV68">
        <v>0.72828470000000001</v>
      </c>
      <c r="JW68">
        <v>19.663229999999999</v>
      </c>
      <c r="JX68" s="1">
        <v>3.3660129999999999E-7</v>
      </c>
      <c r="JY68" s="1">
        <v>1.4509540000000001E-4</v>
      </c>
      <c r="JZ68">
        <v>0.72825269999999998</v>
      </c>
      <c r="KA68">
        <v>19.284210000000002</v>
      </c>
      <c r="KB68" s="1">
        <v>3.032584E-7</v>
      </c>
      <c r="KC68" s="1">
        <v>1.3071870000000001E-4</v>
      </c>
      <c r="KD68">
        <v>0.72823159999999998</v>
      </c>
      <c r="KE68">
        <v>18.72034</v>
      </c>
      <c r="KF68" s="1">
        <v>2.7384859999999998E-7</v>
      </c>
      <c r="KG68" s="1">
        <v>1.18044E-4</v>
      </c>
      <c r="KH68">
        <v>0.72819630000000002</v>
      </c>
      <c r="KI68">
        <v>18.226500000000001</v>
      </c>
      <c r="KJ68" s="1">
        <v>2.4774470000000002E-7</v>
      </c>
      <c r="KK68" s="1">
        <v>1.067941E-4</v>
      </c>
      <c r="KL68">
        <v>0.72818090000000002</v>
      </c>
      <c r="KM68">
        <v>18.21556</v>
      </c>
      <c r="KN68" s="1">
        <v>2.2464230000000001E-7</v>
      </c>
      <c r="KO68" s="1">
        <v>9.6837870000000001E-5</v>
      </c>
      <c r="KP68">
        <v>0.72814979999999996</v>
      </c>
      <c r="KQ68">
        <v>18.636620000000001</v>
      </c>
      <c r="KR68" s="1">
        <v>2.0406180000000001E-7</v>
      </c>
      <c r="KS68" s="1">
        <v>8.7964919999999997E-5</v>
      </c>
      <c r="KT68">
        <v>0.7281244</v>
      </c>
      <c r="KU68">
        <v>19.277840000000001</v>
      </c>
      <c r="KV68" s="1">
        <v>1.8549570000000001E-7</v>
      </c>
      <c r="KW68" s="1">
        <v>7.9967580000000002E-5</v>
      </c>
      <c r="KX68">
        <v>0.72808309999999998</v>
      </c>
      <c r="KY68">
        <v>19.804659999999998</v>
      </c>
      <c r="KZ68" s="1">
        <v>1.686266E-7</v>
      </c>
      <c r="LA68" s="1">
        <v>7.2699190000000003E-5</v>
      </c>
      <c r="LB68">
        <v>0.72805200000000003</v>
      </c>
      <c r="LC68">
        <v>19.947209999999998</v>
      </c>
      <c r="LD68" s="1">
        <v>1.5319270000000001E-7</v>
      </c>
      <c r="LE68" s="1">
        <v>6.6050439999999996E-5</v>
      </c>
      <c r="LF68">
        <v>0.72802080000000002</v>
      </c>
      <c r="LG68">
        <v>19.60332</v>
      </c>
      <c r="LH68" s="1">
        <v>1.3923140000000001E-7</v>
      </c>
      <c r="LI68" s="1">
        <v>6.0032309999999999E-5</v>
      </c>
      <c r="LJ68">
        <v>0.72798850000000004</v>
      </c>
      <c r="LK68">
        <v>19.00122</v>
      </c>
      <c r="LL68" s="1">
        <v>1.2667240000000001E-7</v>
      </c>
      <c r="LM68" s="1">
        <v>5.461891E-5</v>
      </c>
      <c r="LN68">
        <v>0.72795909999999997</v>
      </c>
      <c r="LO68">
        <v>18.47504</v>
      </c>
      <c r="LP68" s="1">
        <v>1.153899E-7</v>
      </c>
      <c r="LQ68" s="1">
        <v>4.9754350000000002E-5</v>
      </c>
      <c r="LR68">
        <v>0.72792780000000001</v>
      </c>
      <c r="LS68">
        <v>18.49559</v>
      </c>
      <c r="LT68" s="1">
        <v>1.0521060000000001E-7</v>
      </c>
      <c r="LU68" s="1">
        <v>4.5367419999999997E-5</v>
      </c>
      <c r="LV68">
        <v>0.7279061</v>
      </c>
      <c r="LW68">
        <v>18.990020000000001</v>
      </c>
      <c r="LX68" s="1">
        <v>9.6009239999999993E-8</v>
      </c>
      <c r="LY68" s="1">
        <v>4.1399839999999999E-5</v>
      </c>
      <c r="LZ68">
        <v>0.72786530000000005</v>
      </c>
      <c r="MA68">
        <v>19.70852</v>
      </c>
      <c r="MB68" s="1">
        <v>8.7732729999999996E-8</v>
      </c>
      <c r="MC68" s="1">
        <v>3.7831489999999998E-5</v>
      </c>
      <c r="MD68">
        <v>0.72784979999999999</v>
      </c>
      <c r="ME68">
        <v>20.349630000000001</v>
      </c>
      <c r="MF68" s="1">
        <v>8.0651260000000002E-8</v>
      </c>
      <c r="MG68" s="1">
        <v>3.4771580000000003E-5</v>
      </c>
      <c r="MH68">
        <v>0.72783739999999997</v>
      </c>
      <c r="MI68">
        <v>20.574549999999999</v>
      </c>
      <c r="MJ68" s="1">
        <v>7.4658879999999995E-8</v>
      </c>
      <c r="MK68" s="1">
        <v>3.2186110000000001E-5</v>
      </c>
      <c r="ML68">
        <v>0.72782020000000003</v>
      </c>
      <c r="MM68">
        <v>20.22373</v>
      </c>
      <c r="MN68" s="1">
        <v>6.9319070000000003E-8</v>
      </c>
      <c r="MO68" s="1">
        <v>2.9883099999999999E-5</v>
      </c>
      <c r="MP68">
        <v>0.72780350000000005</v>
      </c>
      <c r="MQ68">
        <v>19.533850000000001</v>
      </c>
      <c r="MR68" s="1">
        <v>6.4388010000000004E-8</v>
      </c>
      <c r="MS68" s="1">
        <v>2.7757679999999999E-5</v>
      </c>
      <c r="MT68">
        <v>0.72778310000000002</v>
      </c>
      <c r="MU68">
        <v>18.856919999999999</v>
      </c>
      <c r="MV68" s="1">
        <v>5.9890190000000003E-8</v>
      </c>
      <c r="MW68" s="1">
        <v>2.581792E-5</v>
      </c>
      <c r="MX68">
        <v>0.72776039999999997</v>
      </c>
      <c r="MY68">
        <v>18.29683</v>
      </c>
      <c r="MZ68" s="1">
        <v>5.580163E-8</v>
      </c>
      <c r="NA68" s="1">
        <v>2.4055560000000001E-5</v>
      </c>
      <c r="NB68">
        <v>0.7277399</v>
      </c>
      <c r="NC68">
        <v>18.202400000000001</v>
      </c>
      <c r="ND68" s="1">
        <v>5.2049889999999998E-8</v>
      </c>
      <c r="NE68" s="1">
        <v>2.2438449999999999E-5</v>
      </c>
      <c r="NF68">
        <v>0.72772139999999996</v>
      </c>
      <c r="NG68">
        <v>18.643509999999999</v>
      </c>
      <c r="NH68" s="1">
        <v>4.8571429999999997E-8</v>
      </c>
      <c r="NI68" s="1">
        <v>2.0939599999999999E-5</v>
      </c>
      <c r="NJ68">
        <v>0.72770089999999998</v>
      </c>
      <c r="NK68">
        <v>18.967580000000002</v>
      </c>
      <c r="NL68" s="1">
        <v>4.5336049999999999E-8</v>
      </c>
      <c r="NM68" s="1">
        <v>1.9545809999999999E-5</v>
      </c>
      <c r="NN68">
        <v>0.72768010000000005</v>
      </c>
      <c r="NO68">
        <v>19.007210000000001</v>
      </c>
      <c r="NP68" s="1">
        <v>4.2253919999999997E-8</v>
      </c>
      <c r="NQ68" s="1">
        <v>1.8217829999999999E-5</v>
      </c>
      <c r="NR68">
        <v>0.7276627</v>
      </c>
      <c r="NS68">
        <v>18.91273</v>
      </c>
      <c r="NT68" s="1">
        <v>3.9405719999999999E-8</v>
      </c>
      <c r="NU68" s="1">
        <v>1.6990249999999999E-5</v>
      </c>
      <c r="NV68">
        <v>0.72764790000000001</v>
      </c>
      <c r="NW68">
        <v>18.67953</v>
      </c>
      <c r="NX68" s="1">
        <v>3.6764499999999998E-8</v>
      </c>
      <c r="NY68" s="1">
        <v>1.5851159999999999E-5</v>
      </c>
      <c r="NZ68">
        <v>0.72762950000000004</v>
      </c>
      <c r="OA68">
        <v>18.239840000000001</v>
      </c>
      <c r="OB68" s="1">
        <v>3.4334830000000001E-8</v>
      </c>
      <c r="OC68" s="1">
        <v>1.480367E-5</v>
      </c>
      <c r="OD68">
        <v>0.72760950000000002</v>
      </c>
      <c r="OE68">
        <v>18.21686</v>
      </c>
      <c r="OF68" s="1">
        <v>3.2082140000000001E-8</v>
      </c>
      <c r="OG68" s="1">
        <v>1.383308E-5</v>
      </c>
      <c r="OH68">
        <v>0.72758730000000005</v>
      </c>
      <c r="OI68">
        <v>18.687560000000001</v>
      </c>
      <c r="OJ68" s="1">
        <v>2.9974569999999997E-8</v>
      </c>
      <c r="OK68" s="1">
        <v>1.292455E-5</v>
      </c>
    </row>
    <row r="69" spans="1:401" x14ac:dyDescent="0.35">
      <c r="A69">
        <v>72</v>
      </c>
      <c r="B69" t="s">
        <v>4</v>
      </c>
      <c r="C69" t="s">
        <v>24</v>
      </c>
      <c r="D69" t="s">
        <v>74</v>
      </c>
      <c r="E69">
        <v>848.73689999999999</v>
      </c>
      <c r="F69">
        <v>0.79745160000000004</v>
      </c>
      <c r="G69">
        <v>18.312519999999999</v>
      </c>
      <c r="H69" s="1">
        <v>6.0994390000000005E-14</v>
      </c>
      <c r="I69" s="1">
        <v>5.9232589999999994E-11</v>
      </c>
      <c r="J69">
        <v>0.79738089999999995</v>
      </c>
      <c r="K69">
        <v>17.931000000000001</v>
      </c>
      <c r="L69">
        <v>0.17541490000000001</v>
      </c>
      <c r="M69">
        <v>114.328</v>
      </c>
      <c r="N69">
        <v>0.79731370000000001</v>
      </c>
      <c r="O69">
        <v>17.66066</v>
      </c>
      <c r="P69">
        <v>48.835650000000001</v>
      </c>
      <c r="Q69">
        <v>42386.06</v>
      </c>
      <c r="R69">
        <v>0.79727780000000004</v>
      </c>
      <c r="S69">
        <v>17.477250000000002</v>
      </c>
      <c r="T69">
        <v>53.17483</v>
      </c>
      <c r="U69">
        <v>55223.199999999997</v>
      </c>
      <c r="V69">
        <v>0.7972901</v>
      </c>
      <c r="W69">
        <v>17.507629999999999</v>
      </c>
      <c r="X69">
        <v>4.538386</v>
      </c>
      <c r="Y69">
        <v>5380.5860000000002</v>
      </c>
      <c r="Z69">
        <v>0.79728279999999996</v>
      </c>
      <c r="AA69">
        <v>17.52891</v>
      </c>
      <c r="AB69" s="1">
        <v>9.9430619999999997E-2</v>
      </c>
      <c r="AC69">
        <v>127.03230000000001</v>
      </c>
      <c r="AD69">
        <v>0.79728849999999996</v>
      </c>
      <c r="AE69">
        <v>17.478850000000001</v>
      </c>
      <c r="AF69" s="1">
        <v>9.0808439999999994E-3</v>
      </c>
      <c r="AG69">
        <v>9.2151139999999998</v>
      </c>
      <c r="AH69">
        <v>0.7973055</v>
      </c>
      <c r="AI69">
        <v>17.431290000000001</v>
      </c>
      <c r="AJ69" s="1">
        <v>6.7662130000000001E-3</v>
      </c>
      <c r="AK69">
        <v>6.6379950000000001</v>
      </c>
      <c r="AL69">
        <v>0.79731510000000005</v>
      </c>
      <c r="AM69">
        <v>17.47232</v>
      </c>
      <c r="AN69" s="1">
        <v>5.4740550000000002E-3</v>
      </c>
      <c r="AO69">
        <v>5.3686879999999997</v>
      </c>
      <c r="AP69">
        <v>0.79732320000000001</v>
      </c>
      <c r="AQ69">
        <v>17.81335</v>
      </c>
      <c r="AR69" s="1">
        <v>4.4404049999999997E-3</v>
      </c>
      <c r="AS69">
        <v>4.3545199999999999</v>
      </c>
      <c r="AT69">
        <v>0.79733929999999997</v>
      </c>
      <c r="AU69">
        <v>18.415669999999999</v>
      </c>
      <c r="AV69" s="1">
        <v>3.608834E-3</v>
      </c>
      <c r="AW69">
        <v>3.5388799999999998</v>
      </c>
      <c r="AX69">
        <v>0.79733109999999996</v>
      </c>
      <c r="AY69">
        <v>18.979479999999999</v>
      </c>
      <c r="AZ69" s="1">
        <v>2.9360039999999999E-3</v>
      </c>
      <c r="BA69">
        <v>2.8790789999999999</v>
      </c>
      <c r="BB69">
        <v>0.79731850000000004</v>
      </c>
      <c r="BC69">
        <v>19.396049999999999</v>
      </c>
      <c r="BD69" s="1">
        <v>2.389108E-3</v>
      </c>
      <c r="BE69">
        <v>2.3430049999999998</v>
      </c>
      <c r="BF69">
        <v>0.7973211</v>
      </c>
      <c r="BG69">
        <v>19.476379999999999</v>
      </c>
      <c r="BH69" s="1">
        <v>1.943223E-3</v>
      </c>
      <c r="BI69">
        <v>1.9058539999999999</v>
      </c>
      <c r="BJ69">
        <v>0.79729910000000004</v>
      </c>
      <c r="BK69">
        <v>19.078130000000002</v>
      </c>
      <c r="BL69" s="1">
        <v>1.5811829999999999E-3</v>
      </c>
      <c r="BM69">
        <v>1.550789</v>
      </c>
      <c r="BN69">
        <v>0.79729589999999995</v>
      </c>
      <c r="BO69">
        <v>18.439820000000001</v>
      </c>
      <c r="BP69" s="1">
        <v>1.2877419999999999E-3</v>
      </c>
      <c r="BQ69">
        <v>1.2629280000000001</v>
      </c>
      <c r="BR69">
        <v>0.7972823</v>
      </c>
      <c r="BS69">
        <v>17.843859999999999</v>
      </c>
      <c r="BT69" s="1">
        <v>1.04966E-3</v>
      </c>
      <c r="BU69">
        <v>1.0294479999999999</v>
      </c>
      <c r="BV69">
        <v>0.79726730000000001</v>
      </c>
      <c r="BW69">
        <v>17.618230000000001</v>
      </c>
      <c r="BX69" s="1">
        <v>8.5659169999999999E-4</v>
      </c>
      <c r="BY69">
        <v>0.84007469999999995</v>
      </c>
      <c r="BZ69">
        <v>0.79723759999999999</v>
      </c>
      <c r="CA69">
        <v>17.85737</v>
      </c>
      <c r="CB69" s="1">
        <v>6.9972169999999996E-4</v>
      </c>
      <c r="CC69">
        <v>0.68625590000000003</v>
      </c>
      <c r="CD69">
        <v>0.79717490000000002</v>
      </c>
      <c r="CE69">
        <v>18.318049999999999</v>
      </c>
      <c r="CF69" s="1">
        <v>5.7200199999999995E-4</v>
      </c>
      <c r="CG69">
        <v>0.5610347</v>
      </c>
      <c r="CH69">
        <v>0.7971279</v>
      </c>
      <c r="CI69">
        <v>18.799219999999998</v>
      </c>
      <c r="CJ69" s="1">
        <v>4.6651849999999998E-4</v>
      </c>
      <c r="CK69">
        <v>0.4577078</v>
      </c>
      <c r="CL69">
        <v>0.79704540000000001</v>
      </c>
      <c r="CM69">
        <v>18.984079999999999</v>
      </c>
      <c r="CN69" s="1">
        <v>3.7938849999999999E-4</v>
      </c>
      <c r="CO69">
        <v>0.37230609999999997</v>
      </c>
      <c r="CP69">
        <v>0.79696789999999995</v>
      </c>
      <c r="CQ69">
        <v>18.787990000000001</v>
      </c>
      <c r="CR69" s="1">
        <v>3.0823880000000001E-4</v>
      </c>
      <c r="CS69">
        <v>0.30251889999999998</v>
      </c>
      <c r="CT69">
        <v>0.79688570000000003</v>
      </c>
      <c r="CU69">
        <v>18.302769999999999</v>
      </c>
      <c r="CV69" s="1">
        <v>2.5079159999999998E-4</v>
      </c>
      <c r="CW69">
        <v>0.24614279999999999</v>
      </c>
      <c r="CX69">
        <v>0.79681199999999996</v>
      </c>
      <c r="CY69">
        <v>17.88768</v>
      </c>
      <c r="CZ69" s="1">
        <v>2.0452090000000001E-4</v>
      </c>
      <c r="DA69">
        <v>0.20072570000000001</v>
      </c>
      <c r="DB69">
        <v>0.79671820000000004</v>
      </c>
      <c r="DC69">
        <v>17.945540000000001</v>
      </c>
      <c r="DD69" s="1">
        <v>1.672613E-4</v>
      </c>
      <c r="DE69">
        <v>0.16415089999999999</v>
      </c>
      <c r="DF69">
        <v>0.79665790000000003</v>
      </c>
      <c r="DG69">
        <v>18.352650000000001</v>
      </c>
      <c r="DH69" s="1">
        <v>1.3702939999999999E-4</v>
      </c>
      <c r="DI69">
        <v>0.1344959</v>
      </c>
      <c r="DJ69">
        <v>0.79658609999999996</v>
      </c>
      <c r="DK69">
        <v>19.03867</v>
      </c>
      <c r="DL69" s="1">
        <v>1.122294E-4</v>
      </c>
      <c r="DM69">
        <v>0.1101621</v>
      </c>
      <c r="DN69">
        <v>0.79652350000000005</v>
      </c>
      <c r="DO69">
        <v>19.642489999999999</v>
      </c>
      <c r="DP69" s="1">
        <v>9.2344900000000004E-5</v>
      </c>
      <c r="DQ69" s="1">
        <v>9.0618809999999994E-2</v>
      </c>
      <c r="DR69">
        <v>0.79646530000000004</v>
      </c>
      <c r="DS69">
        <v>19.763369999999998</v>
      </c>
      <c r="DT69" s="1">
        <v>7.6518689999999996E-5</v>
      </c>
      <c r="DU69" s="1">
        <v>7.5066919999999995E-2</v>
      </c>
      <c r="DV69">
        <v>0.79640759999999999</v>
      </c>
      <c r="DW69">
        <v>19.360769999999999</v>
      </c>
      <c r="DX69" s="1">
        <v>6.3755020000000003E-5</v>
      </c>
      <c r="DY69">
        <v>6.2536700000000001E-2</v>
      </c>
      <c r="DZ69">
        <v>0.79636260000000003</v>
      </c>
      <c r="EA69">
        <v>18.669530000000002</v>
      </c>
      <c r="EB69" s="1">
        <v>5.3355330000000003E-5</v>
      </c>
      <c r="EC69" s="1">
        <v>5.2328520000000003E-2</v>
      </c>
      <c r="ED69">
        <v>0.79628449999999995</v>
      </c>
      <c r="EE69">
        <v>18.050039999999999</v>
      </c>
      <c r="EF69" s="1">
        <v>4.4839709999999998E-5</v>
      </c>
      <c r="EG69" s="1">
        <v>4.3971030000000001E-2</v>
      </c>
      <c r="EH69">
        <v>0.79624490000000003</v>
      </c>
      <c r="EI69">
        <v>17.824660000000002</v>
      </c>
      <c r="EJ69" s="1">
        <v>3.7836870000000002E-5</v>
      </c>
      <c r="EK69" s="1">
        <v>3.7099989999999999E-2</v>
      </c>
      <c r="EL69">
        <v>0.79620440000000003</v>
      </c>
      <c r="EM69">
        <v>18.18572</v>
      </c>
      <c r="EN69" s="1">
        <v>3.2024979999999998E-5</v>
      </c>
      <c r="EO69" s="1">
        <v>3.1398549999999997E-2</v>
      </c>
      <c r="EP69">
        <v>0.79618250000000002</v>
      </c>
      <c r="EQ69">
        <v>18.927029999999998</v>
      </c>
      <c r="ER69" s="1">
        <v>2.7222349999999999E-5</v>
      </c>
      <c r="ES69" s="1">
        <v>2.6683430000000001E-2</v>
      </c>
      <c r="ET69">
        <v>0.79617870000000002</v>
      </c>
      <c r="EU69">
        <v>19.592009999999998</v>
      </c>
      <c r="EV69" s="1">
        <v>2.3350130000000001E-5</v>
      </c>
      <c r="EW69">
        <v>2.2874599999999998E-2</v>
      </c>
      <c r="EX69">
        <v>0.79618670000000002</v>
      </c>
      <c r="EY69">
        <v>19.785869999999999</v>
      </c>
      <c r="EZ69" s="1">
        <v>2.0251600000000001E-5</v>
      </c>
      <c r="FA69">
        <v>1.9829200000000002E-2</v>
      </c>
      <c r="FB69">
        <v>0.79617919999999998</v>
      </c>
      <c r="FC69">
        <v>19.441659999999999</v>
      </c>
      <c r="FD69" s="1">
        <v>1.7694400000000001E-5</v>
      </c>
      <c r="FE69" s="1">
        <v>1.732125E-2</v>
      </c>
      <c r="FF69">
        <v>0.79618540000000004</v>
      </c>
      <c r="FG69">
        <v>18.77488</v>
      </c>
      <c r="FH69" s="1">
        <v>1.5511509999999999E-5</v>
      </c>
      <c r="FI69" s="1">
        <v>1.518213E-2</v>
      </c>
      <c r="FJ69">
        <v>0.79618449999999996</v>
      </c>
      <c r="FK69">
        <v>18.126359999999998</v>
      </c>
      <c r="FL69" s="1">
        <v>1.362835E-5</v>
      </c>
      <c r="FM69" s="1">
        <v>1.3338559999999999E-2</v>
      </c>
      <c r="FN69">
        <v>0.79619689999999999</v>
      </c>
      <c r="FO69">
        <v>17.898420000000002</v>
      </c>
      <c r="FP69" s="1">
        <v>1.198726E-5</v>
      </c>
      <c r="FQ69" s="1">
        <v>1.173182E-2</v>
      </c>
      <c r="FR69">
        <v>0.79618140000000004</v>
      </c>
      <c r="FS69">
        <v>18.11562</v>
      </c>
      <c r="FT69" s="1">
        <v>1.055527E-5</v>
      </c>
      <c r="FU69" s="1">
        <v>1.033045E-2</v>
      </c>
      <c r="FV69">
        <v>0.79618730000000004</v>
      </c>
      <c r="FW69">
        <v>18.549859999999999</v>
      </c>
      <c r="FX69" s="1">
        <v>9.2989500000000001E-6</v>
      </c>
      <c r="FY69" s="1">
        <v>9.1009679999999992E-3</v>
      </c>
      <c r="FZ69">
        <v>0.79620250000000004</v>
      </c>
      <c r="GA69">
        <v>18.907150000000001</v>
      </c>
      <c r="GB69" s="1">
        <v>8.1924160000000001E-6</v>
      </c>
      <c r="GC69" s="1">
        <v>8.0185110000000007E-3</v>
      </c>
      <c r="GD69">
        <v>0.79619119999999999</v>
      </c>
      <c r="GE69">
        <v>18.98367</v>
      </c>
      <c r="GF69" s="1">
        <v>7.2122740000000001E-6</v>
      </c>
      <c r="GG69" s="1">
        <v>7.0596729999999998E-3</v>
      </c>
      <c r="GH69">
        <v>0.79618659999999997</v>
      </c>
      <c r="GI69">
        <v>18.81964</v>
      </c>
      <c r="GJ69" s="1">
        <v>6.3491220000000001E-6</v>
      </c>
      <c r="GK69" s="1">
        <v>6.2150749999999996E-3</v>
      </c>
      <c r="GL69">
        <v>0.79617420000000005</v>
      </c>
      <c r="GM69">
        <v>18.491019999999999</v>
      </c>
      <c r="GN69" s="1">
        <v>5.5915809999999996E-6</v>
      </c>
      <c r="GO69" s="1">
        <v>5.4736009999999998E-3</v>
      </c>
      <c r="GP69">
        <v>0.79616699999999996</v>
      </c>
      <c r="GQ69">
        <v>18.228649999999998</v>
      </c>
      <c r="GR69" s="1">
        <v>4.9258640000000004E-6</v>
      </c>
      <c r="GS69" s="1">
        <v>4.8221469999999997E-3</v>
      </c>
      <c r="GT69">
        <v>0.79617579999999999</v>
      </c>
      <c r="GU69">
        <v>18.002330000000001</v>
      </c>
      <c r="GV69" s="1">
        <v>4.3405969999999997E-6</v>
      </c>
      <c r="GW69" s="1">
        <v>4.2493369999999997E-3</v>
      </c>
      <c r="GX69">
        <v>0.79614750000000001</v>
      </c>
      <c r="GY69">
        <v>18.16863</v>
      </c>
      <c r="GZ69" s="1">
        <v>3.8268980000000001E-6</v>
      </c>
      <c r="HA69" s="1">
        <v>3.7466639999999998E-3</v>
      </c>
      <c r="HB69">
        <v>0.79613239999999996</v>
      </c>
      <c r="HC69">
        <v>18.65005</v>
      </c>
      <c r="HD69" s="1">
        <v>3.3740350000000001E-6</v>
      </c>
      <c r="HE69" s="1">
        <v>3.3035920000000002E-3</v>
      </c>
      <c r="HF69">
        <v>0.79609700000000005</v>
      </c>
      <c r="HG69">
        <v>19.185590000000001</v>
      </c>
      <c r="HH69" s="1">
        <v>2.9648800000000001E-6</v>
      </c>
      <c r="HI69" s="1">
        <v>2.9039719999999999E-3</v>
      </c>
      <c r="HJ69">
        <v>0.79605979999999998</v>
      </c>
      <c r="HK69">
        <v>19.349769999999999</v>
      </c>
      <c r="HL69" s="1">
        <v>2.593683E-6</v>
      </c>
      <c r="HM69" s="1">
        <v>2.5411570000000001E-3</v>
      </c>
      <c r="HN69">
        <v>0.79604269999999999</v>
      </c>
      <c r="HO69">
        <v>19.162479999999999</v>
      </c>
      <c r="HP69" s="1">
        <v>2.2651079999999999E-6</v>
      </c>
      <c r="HQ69" s="1">
        <v>2.2194490000000001E-3</v>
      </c>
      <c r="HR69">
        <v>0.79597890000000004</v>
      </c>
      <c r="HS69">
        <v>18.792549999999999</v>
      </c>
      <c r="HT69" s="1">
        <v>1.9781990000000001E-6</v>
      </c>
      <c r="HU69" s="1">
        <v>1.9385520000000001E-3</v>
      </c>
      <c r="HV69">
        <v>0.79595119999999997</v>
      </c>
      <c r="HW69">
        <v>18.301950000000001</v>
      </c>
      <c r="HX69" s="1">
        <v>1.7291629999999999E-6</v>
      </c>
      <c r="HY69" s="1">
        <v>1.694554E-3</v>
      </c>
      <c r="HZ69">
        <v>0.79590859999999997</v>
      </c>
      <c r="IA69">
        <v>18.010339999999999</v>
      </c>
      <c r="IB69" s="1">
        <v>1.513071E-6</v>
      </c>
      <c r="IC69" s="1">
        <v>1.4828409999999999E-3</v>
      </c>
      <c r="ID69">
        <v>0.79586710000000005</v>
      </c>
      <c r="IE69">
        <v>18.101389999999999</v>
      </c>
      <c r="IF69" s="1">
        <v>1.3259249999999999E-6</v>
      </c>
      <c r="IG69" s="1">
        <v>1.299438E-3</v>
      </c>
      <c r="IH69">
        <v>0.79581460000000004</v>
      </c>
      <c r="II69">
        <v>18.575600000000001</v>
      </c>
      <c r="IJ69" s="1">
        <v>1.163862E-6</v>
      </c>
      <c r="IK69" s="1">
        <v>1.1406260000000001E-3</v>
      </c>
      <c r="IL69">
        <v>0.79577070000000005</v>
      </c>
      <c r="IM69">
        <v>19.022089999999999</v>
      </c>
      <c r="IN69" s="1">
        <v>1.0223599999999999E-6</v>
      </c>
      <c r="IO69" s="1">
        <v>1.002083E-3</v>
      </c>
      <c r="IP69">
        <v>0.79572149999999997</v>
      </c>
      <c r="IQ69">
        <v>19.15127</v>
      </c>
      <c r="IR69" s="1">
        <v>8.9753840000000005E-7</v>
      </c>
      <c r="IS69" s="1">
        <v>8.7982399999999997E-4</v>
      </c>
      <c r="IT69">
        <v>0.79568450000000002</v>
      </c>
      <c r="IU69">
        <v>18.994150000000001</v>
      </c>
      <c r="IV69" s="1">
        <v>7.8868309999999996E-7</v>
      </c>
      <c r="IW69" s="1">
        <v>7.7312859999999998E-4</v>
      </c>
      <c r="IX69">
        <v>0.79563360000000005</v>
      </c>
      <c r="IY69">
        <v>18.595549999999999</v>
      </c>
      <c r="IZ69" s="1">
        <v>6.9410219999999999E-7</v>
      </c>
      <c r="JA69" s="1">
        <v>6.8043659999999996E-4</v>
      </c>
      <c r="JB69">
        <v>0.79557789999999995</v>
      </c>
      <c r="JC69">
        <v>18.239989999999999</v>
      </c>
      <c r="JD69" s="1">
        <v>6.1182989999999995E-7</v>
      </c>
      <c r="JE69" s="1">
        <v>5.9981399999999995E-4</v>
      </c>
      <c r="JF69">
        <v>0.79552730000000005</v>
      </c>
      <c r="JG69">
        <v>18.29447</v>
      </c>
      <c r="JH69" s="1">
        <v>5.40494E-7</v>
      </c>
      <c r="JI69" s="1">
        <v>5.2985879999999997E-4</v>
      </c>
      <c r="JJ69">
        <v>0.79549349999999996</v>
      </c>
      <c r="JK69">
        <v>18.714469999999999</v>
      </c>
      <c r="JL69" s="1">
        <v>4.7802020000000003E-7</v>
      </c>
      <c r="JM69" s="1">
        <v>4.6864340000000001E-4</v>
      </c>
      <c r="JN69">
        <v>0.79545589999999999</v>
      </c>
      <c r="JO69">
        <v>19.270250000000001</v>
      </c>
      <c r="JP69" s="1">
        <v>4.2338999999999998E-7</v>
      </c>
      <c r="JQ69" s="1">
        <v>4.1505570000000002E-4</v>
      </c>
      <c r="JR69">
        <v>0.79542979999999996</v>
      </c>
      <c r="JS69">
        <v>19.615549999999999</v>
      </c>
      <c r="JT69" s="1">
        <v>3.7720550000000001E-7</v>
      </c>
      <c r="JU69" s="1">
        <v>3.696633E-4</v>
      </c>
      <c r="JV69">
        <v>0.79539970000000004</v>
      </c>
      <c r="JW69">
        <v>19.683800000000002</v>
      </c>
      <c r="JX69" s="1">
        <v>3.3833040000000001E-7</v>
      </c>
      <c r="JY69" s="1">
        <v>3.314851E-4</v>
      </c>
      <c r="JZ69">
        <v>0.79537000000000002</v>
      </c>
      <c r="KA69">
        <v>19.327570000000001</v>
      </c>
      <c r="KB69" s="1">
        <v>3.047706E-7</v>
      </c>
      <c r="KC69" s="1">
        <v>2.9856830000000003E-4</v>
      </c>
      <c r="KD69">
        <v>0.79534950000000004</v>
      </c>
      <c r="KE69">
        <v>18.771470000000001</v>
      </c>
      <c r="KF69" s="1">
        <v>2.7519270000000002E-7</v>
      </c>
      <c r="KG69" s="1">
        <v>2.6958489999999999E-4</v>
      </c>
      <c r="KH69">
        <v>0.79531510000000005</v>
      </c>
      <c r="KI69">
        <v>18.272849999999998</v>
      </c>
      <c r="KJ69" s="1">
        <v>2.4892980000000001E-7</v>
      </c>
      <c r="KK69" s="1">
        <v>2.4384370000000001E-4</v>
      </c>
      <c r="KL69">
        <v>0.79529050000000001</v>
      </c>
      <c r="KM69">
        <v>18.24737</v>
      </c>
      <c r="KN69" s="1">
        <v>2.2569870000000001E-7</v>
      </c>
      <c r="KO69" s="1">
        <v>2.2108309999999999E-4</v>
      </c>
      <c r="KP69">
        <v>0.79527159999999997</v>
      </c>
      <c r="KQ69">
        <v>18.64067</v>
      </c>
      <c r="KR69" s="1">
        <v>2.050043E-7</v>
      </c>
      <c r="KS69" s="1">
        <v>2.0079890000000001E-4</v>
      </c>
      <c r="KT69">
        <v>0.79523429999999995</v>
      </c>
      <c r="KU69">
        <v>19.278369999999999</v>
      </c>
      <c r="KV69" s="1">
        <v>1.863524E-7</v>
      </c>
      <c r="KW69" s="1">
        <v>1.8254459999999999E-4</v>
      </c>
      <c r="KX69">
        <v>0.79520619999999997</v>
      </c>
      <c r="KY69">
        <v>19.808789999999998</v>
      </c>
      <c r="KZ69" s="1">
        <v>1.694047E-7</v>
      </c>
      <c r="LA69" s="1">
        <v>1.6595060000000001E-4</v>
      </c>
      <c r="LB69">
        <v>0.79517510000000002</v>
      </c>
      <c r="LC69">
        <v>19.962060000000001</v>
      </c>
      <c r="LD69" s="1">
        <v>1.5390620000000001E-7</v>
      </c>
      <c r="LE69" s="1">
        <v>1.5078469999999999E-4</v>
      </c>
      <c r="LF69">
        <v>0.79514450000000003</v>
      </c>
      <c r="LG69">
        <v>19.647590000000001</v>
      </c>
      <c r="LH69" s="1">
        <v>1.398713E-7</v>
      </c>
      <c r="LI69" s="1">
        <v>1.370342E-4</v>
      </c>
      <c r="LJ69">
        <v>0.79511390000000004</v>
      </c>
      <c r="LK69">
        <v>19.054320000000001</v>
      </c>
      <c r="LL69" s="1">
        <v>1.2724849999999999E-7</v>
      </c>
      <c r="LM69" s="1">
        <v>1.2466699999999999E-4</v>
      </c>
      <c r="LN69">
        <v>0.79508540000000005</v>
      </c>
      <c r="LO69">
        <v>18.526520000000001</v>
      </c>
      <c r="LP69" s="1">
        <v>1.159072E-7</v>
      </c>
      <c r="LQ69" s="1">
        <v>1.135533E-4</v>
      </c>
      <c r="LR69">
        <v>0.79505530000000002</v>
      </c>
      <c r="LS69">
        <v>18.535979999999999</v>
      </c>
      <c r="LT69" s="1">
        <v>1.0567980000000001E-7</v>
      </c>
      <c r="LU69" s="1">
        <v>1.035372E-4</v>
      </c>
      <c r="LV69">
        <v>0.79502170000000005</v>
      </c>
      <c r="LW69">
        <v>18.995819999999998</v>
      </c>
      <c r="LX69" s="1">
        <v>9.6431410000000003E-8</v>
      </c>
      <c r="LY69" s="1">
        <v>9.4473489999999995E-5</v>
      </c>
      <c r="LZ69">
        <v>0.79499249999999999</v>
      </c>
      <c r="MA69">
        <v>19.70852</v>
      </c>
      <c r="MB69" s="1">
        <v>8.8109790000000005E-8</v>
      </c>
      <c r="MC69" s="1">
        <v>8.6317419999999996E-5</v>
      </c>
      <c r="MD69">
        <v>0.79497989999999996</v>
      </c>
      <c r="ME69">
        <v>20.351839999999999</v>
      </c>
      <c r="MF69" s="1">
        <v>8.0964280000000006E-8</v>
      </c>
      <c r="MG69" s="1">
        <v>7.9283589999999994E-5</v>
      </c>
      <c r="MH69">
        <v>0.79495400000000005</v>
      </c>
      <c r="MI69">
        <v>20.59132</v>
      </c>
      <c r="MJ69" s="1">
        <v>7.4930790000000004E-8</v>
      </c>
      <c r="MK69" s="1">
        <v>7.3359519999999996E-5</v>
      </c>
      <c r="ML69">
        <v>0.79495139999999997</v>
      </c>
      <c r="MM69">
        <v>20.276509999999998</v>
      </c>
      <c r="MN69" s="1">
        <v>6.9567570000000007E-8</v>
      </c>
      <c r="MO69" s="1">
        <v>6.8103340000000005E-5</v>
      </c>
      <c r="MP69">
        <v>0.79492110000000005</v>
      </c>
      <c r="MQ69">
        <v>19.595369999999999</v>
      </c>
      <c r="MR69" s="1">
        <v>6.4616410000000006E-8</v>
      </c>
      <c r="MS69" s="1">
        <v>6.3256190000000005E-5</v>
      </c>
      <c r="MT69">
        <v>0.79491590000000001</v>
      </c>
      <c r="MU69">
        <v>18.916270000000001</v>
      </c>
      <c r="MV69" s="1">
        <v>6.0096819999999994E-8</v>
      </c>
      <c r="MW69" s="1">
        <v>5.8826770000000002E-5</v>
      </c>
      <c r="MX69">
        <v>0.79490640000000001</v>
      </c>
      <c r="MY69">
        <v>18.349509999999999</v>
      </c>
      <c r="MZ69" s="1">
        <v>5.5990529999999997E-8</v>
      </c>
      <c r="NA69" s="1">
        <v>5.4805539999999998E-5</v>
      </c>
      <c r="NB69">
        <v>0.79487260000000004</v>
      </c>
      <c r="NC69">
        <v>18.225200000000001</v>
      </c>
      <c r="ND69" s="1">
        <v>5.222471E-8</v>
      </c>
      <c r="NE69" s="1">
        <v>5.111896E-5</v>
      </c>
      <c r="NF69">
        <v>0.79485360000000005</v>
      </c>
      <c r="NG69">
        <v>18.649080000000001</v>
      </c>
      <c r="NH69" s="1">
        <v>4.8732749999999997E-8</v>
      </c>
      <c r="NI69" s="1">
        <v>4.7701650000000001E-5</v>
      </c>
      <c r="NJ69">
        <v>0.79483519999999996</v>
      </c>
      <c r="NK69">
        <v>18.970749999999999</v>
      </c>
      <c r="NL69" s="1">
        <v>4.5488640000000002E-8</v>
      </c>
      <c r="NM69" s="1">
        <v>4.4529179999999999E-5</v>
      </c>
      <c r="NN69">
        <v>0.79481449999999998</v>
      </c>
      <c r="NO69">
        <v>19.020320000000002</v>
      </c>
      <c r="NP69" s="1">
        <v>4.2397860000000002E-8</v>
      </c>
      <c r="NQ69" s="1">
        <v>4.1506959999999998E-5</v>
      </c>
      <c r="NR69">
        <v>0.79479770000000005</v>
      </c>
      <c r="NS69">
        <v>18.93149</v>
      </c>
      <c r="NT69" s="1">
        <v>3.953829E-8</v>
      </c>
      <c r="NU69" s="1">
        <v>3.8707429999999997E-5</v>
      </c>
      <c r="NV69">
        <v>0.79477359999999997</v>
      </c>
      <c r="NW69">
        <v>18.712530000000001</v>
      </c>
      <c r="NX69" s="1">
        <v>3.6886990000000001E-8</v>
      </c>
      <c r="NY69" s="1">
        <v>3.61109E-5</v>
      </c>
      <c r="NZ69">
        <v>0.79475390000000001</v>
      </c>
      <c r="OA69">
        <v>18.284569999999999</v>
      </c>
      <c r="OB69" s="1">
        <v>3.4447640000000003E-8</v>
      </c>
      <c r="OC69" s="1">
        <v>3.372209E-5</v>
      </c>
      <c r="OD69">
        <v>0.79473300000000002</v>
      </c>
      <c r="OE69">
        <v>18.244610000000002</v>
      </c>
      <c r="OF69" s="1">
        <v>3.2187439999999997E-8</v>
      </c>
      <c r="OG69" s="1">
        <v>3.1510960000000001E-5</v>
      </c>
      <c r="OH69">
        <v>0.79471150000000002</v>
      </c>
      <c r="OI69">
        <v>18.690439999999999</v>
      </c>
      <c r="OJ69" s="1">
        <v>3.0072659999999998E-8</v>
      </c>
      <c r="OK69" s="1">
        <v>2.944093E-5</v>
      </c>
    </row>
    <row r="70" spans="1:401" x14ac:dyDescent="0.35">
      <c r="A70">
        <v>73</v>
      </c>
      <c r="B70" t="s">
        <v>4</v>
      </c>
      <c r="C70" t="s">
        <v>24</v>
      </c>
      <c r="D70" t="s">
        <v>75</v>
      </c>
      <c r="E70">
        <v>811.53610000000003</v>
      </c>
      <c r="F70">
        <v>0.72204449999999998</v>
      </c>
      <c r="G70">
        <v>18.37012</v>
      </c>
      <c r="H70" s="1">
        <v>8.3345150000000005E-15</v>
      </c>
      <c r="I70" s="1">
        <v>7.4334310000000003E-12</v>
      </c>
      <c r="J70">
        <v>0.72195699999999996</v>
      </c>
      <c r="K70">
        <v>17.97803</v>
      </c>
      <c r="L70" s="1">
        <v>6.7891629999999994E-2</v>
      </c>
      <c r="M70">
        <v>42.528880000000001</v>
      </c>
      <c r="N70">
        <v>0.72189080000000005</v>
      </c>
      <c r="O70">
        <v>17.695779999999999</v>
      </c>
      <c r="P70">
        <v>39.018259999999998</v>
      </c>
      <c r="Q70">
        <v>31304.03</v>
      </c>
      <c r="R70">
        <v>0.72184130000000002</v>
      </c>
      <c r="S70">
        <v>17.501349999999999</v>
      </c>
      <c r="T70">
        <v>60.390650000000001</v>
      </c>
      <c r="U70">
        <v>56139.54</v>
      </c>
      <c r="V70">
        <v>0.72182069999999998</v>
      </c>
      <c r="W70">
        <v>17.524480000000001</v>
      </c>
      <c r="X70">
        <v>6.5830729999999997</v>
      </c>
      <c r="Y70">
        <v>6769.1750000000002</v>
      </c>
      <c r="Z70">
        <v>0.72182409999999997</v>
      </c>
      <c r="AA70">
        <v>17.537240000000001</v>
      </c>
      <c r="AB70">
        <v>0.1656852</v>
      </c>
      <c r="AC70">
        <v>180.79480000000001</v>
      </c>
      <c r="AD70">
        <v>0.72182630000000003</v>
      </c>
      <c r="AE70">
        <v>17.49652</v>
      </c>
      <c r="AF70">
        <v>9.9734000000000003E-3</v>
      </c>
      <c r="AG70">
        <v>9.3336030000000001</v>
      </c>
      <c r="AH70">
        <v>0.72184150000000002</v>
      </c>
      <c r="AI70">
        <v>17.446580000000001</v>
      </c>
      <c r="AJ70" s="1">
        <v>6.920959E-3</v>
      </c>
      <c r="AK70">
        <v>6.2217399999999996</v>
      </c>
      <c r="AL70">
        <v>0.72184930000000003</v>
      </c>
      <c r="AM70">
        <v>17.486059999999998</v>
      </c>
      <c r="AN70" s="1">
        <v>5.5949429999999998E-3</v>
      </c>
      <c r="AO70">
        <v>5.027806</v>
      </c>
      <c r="AP70">
        <v>0.7218561</v>
      </c>
      <c r="AQ70">
        <v>17.83173</v>
      </c>
      <c r="AR70" s="1">
        <v>4.5373710000000001E-3</v>
      </c>
      <c r="AS70">
        <v>4.0771559999999996</v>
      </c>
      <c r="AT70">
        <v>0.72186950000000005</v>
      </c>
      <c r="AU70">
        <v>18.418970000000002</v>
      </c>
      <c r="AV70" s="1">
        <v>3.687063E-3</v>
      </c>
      <c r="AW70">
        <v>3.3129930000000001</v>
      </c>
      <c r="AX70">
        <v>0.72186340000000004</v>
      </c>
      <c r="AY70">
        <v>18.982309999999998</v>
      </c>
      <c r="AZ70" s="1">
        <v>2.9994259999999999E-3</v>
      </c>
      <c r="BA70">
        <v>2.6951269999999998</v>
      </c>
      <c r="BB70">
        <v>0.72186629999999996</v>
      </c>
      <c r="BC70">
        <v>19.406269999999999</v>
      </c>
      <c r="BD70" s="1">
        <v>2.4407360000000002E-3</v>
      </c>
      <c r="BE70">
        <v>2.1933009999999999</v>
      </c>
      <c r="BF70">
        <v>0.72185659999999996</v>
      </c>
      <c r="BG70">
        <v>19.4937</v>
      </c>
      <c r="BH70" s="1">
        <v>1.985311E-3</v>
      </c>
      <c r="BI70">
        <v>1.784168</v>
      </c>
      <c r="BJ70">
        <v>0.72183379999999997</v>
      </c>
      <c r="BK70">
        <v>19.127690000000001</v>
      </c>
      <c r="BL70" s="1">
        <v>1.6152759999999999E-3</v>
      </c>
      <c r="BM70">
        <v>1.451643</v>
      </c>
      <c r="BN70">
        <v>0.72183430000000004</v>
      </c>
      <c r="BO70">
        <v>18.505320000000001</v>
      </c>
      <c r="BP70" s="1">
        <v>1.3154060000000001E-3</v>
      </c>
      <c r="BQ70">
        <v>1.1821029999999999</v>
      </c>
      <c r="BR70">
        <v>0.72181629999999997</v>
      </c>
      <c r="BS70">
        <v>17.90117</v>
      </c>
      <c r="BT70" s="1">
        <v>1.0720879999999999E-3</v>
      </c>
      <c r="BU70">
        <v>0.9634722</v>
      </c>
      <c r="BV70">
        <v>0.72180319999999998</v>
      </c>
      <c r="BW70">
        <v>17.663679999999999</v>
      </c>
      <c r="BX70" s="1">
        <v>8.7479780000000002E-4</v>
      </c>
      <c r="BY70">
        <v>0.78615520000000005</v>
      </c>
      <c r="BZ70">
        <v>0.72177409999999997</v>
      </c>
      <c r="CA70">
        <v>17.87068</v>
      </c>
      <c r="CB70" s="1">
        <v>7.1451679999999995E-4</v>
      </c>
      <c r="CC70">
        <v>0.64214919999999998</v>
      </c>
      <c r="CD70">
        <v>0.72171350000000001</v>
      </c>
      <c r="CE70">
        <v>18.316870000000002</v>
      </c>
      <c r="CF70" s="1">
        <v>5.8409909999999996E-4</v>
      </c>
      <c r="CG70">
        <v>0.52496520000000002</v>
      </c>
      <c r="CH70">
        <v>0.72165009999999996</v>
      </c>
      <c r="CI70">
        <v>18.80256</v>
      </c>
      <c r="CJ70" s="1">
        <v>4.7655160000000001E-4</v>
      </c>
      <c r="CK70">
        <v>0.42841570000000001</v>
      </c>
      <c r="CL70">
        <v>0.72157660000000001</v>
      </c>
      <c r="CM70">
        <v>18.990459999999999</v>
      </c>
      <c r="CN70" s="1">
        <v>3.8764190000000002E-4</v>
      </c>
      <c r="CO70">
        <v>0.34855160000000002</v>
      </c>
      <c r="CP70">
        <v>0.72148080000000003</v>
      </c>
      <c r="CQ70">
        <v>18.8216</v>
      </c>
      <c r="CR70" s="1">
        <v>3.1494150000000001E-4</v>
      </c>
      <c r="CS70">
        <v>0.28321740000000001</v>
      </c>
      <c r="CT70">
        <v>0.72139660000000005</v>
      </c>
      <c r="CU70">
        <v>18.356580000000001</v>
      </c>
      <c r="CV70" s="1">
        <v>2.561892E-4</v>
      </c>
      <c r="CW70">
        <v>0.23039090000000001</v>
      </c>
      <c r="CX70">
        <v>0.72130300000000003</v>
      </c>
      <c r="CY70">
        <v>17.934180000000001</v>
      </c>
      <c r="CZ70" s="1">
        <v>2.0886949999999999E-4</v>
      </c>
      <c r="DA70">
        <v>0.18783759999999999</v>
      </c>
      <c r="DB70">
        <v>0.72122399999999998</v>
      </c>
      <c r="DC70">
        <v>17.98751</v>
      </c>
      <c r="DD70" s="1">
        <v>1.70767E-4</v>
      </c>
      <c r="DE70">
        <v>0.15356639999999999</v>
      </c>
      <c r="DF70">
        <v>0.7211303</v>
      </c>
      <c r="DG70">
        <v>18.36279</v>
      </c>
      <c r="DH70" s="1">
        <v>1.3989450000000001E-4</v>
      </c>
      <c r="DI70">
        <v>0.1258166</v>
      </c>
      <c r="DJ70">
        <v>0.72105470000000005</v>
      </c>
      <c r="DK70">
        <v>19.038679999999999</v>
      </c>
      <c r="DL70" s="1">
        <v>1.145689E-4</v>
      </c>
      <c r="DM70">
        <v>0.1030481</v>
      </c>
      <c r="DN70">
        <v>0.72098759999999995</v>
      </c>
      <c r="DO70">
        <v>19.643540000000002</v>
      </c>
      <c r="DP70" s="1">
        <v>9.4203279999999998E-5</v>
      </c>
      <c r="DQ70" s="1">
        <v>8.4713910000000003E-2</v>
      </c>
      <c r="DR70">
        <v>0.72091590000000005</v>
      </c>
      <c r="DS70">
        <v>19.77824</v>
      </c>
      <c r="DT70" s="1">
        <v>7.8004389999999994E-5</v>
      </c>
      <c r="DU70" s="1">
        <v>7.0131289999999999E-2</v>
      </c>
      <c r="DV70">
        <v>0.72085049999999995</v>
      </c>
      <c r="DW70">
        <v>19.41591</v>
      </c>
      <c r="DX70" s="1">
        <v>6.4960499999999996E-5</v>
      </c>
      <c r="DY70" s="1">
        <v>5.8398039999999998E-2</v>
      </c>
      <c r="DZ70">
        <v>0.7207884</v>
      </c>
      <c r="EA70">
        <v>18.73638</v>
      </c>
      <c r="EB70" s="1">
        <v>5.4339590000000003E-5</v>
      </c>
      <c r="EC70" s="1">
        <v>4.884558E-2</v>
      </c>
      <c r="ED70">
        <v>0.72072709999999995</v>
      </c>
      <c r="EE70">
        <v>18.11525</v>
      </c>
      <c r="EF70" s="1">
        <v>4.5647099999999999E-5</v>
      </c>
      <c r="EG70" s="1">
        <v>4.1027540000000001E-2</v>
      </c>
      <c r="EH70">
        <v>0.72066070000000004</v>
      </c>
      <c r="EI70">
        <v>17.878969999999999</v>
      </c>
      <c r="EJ70" s="1">
        <v>3.8503239999999997E-5</v>
      </c>
      <c r="EK70" s="1">
        <v>3.4604129999999997E-2</v>
      </c>
      <c r="EL70">
        <v>0.72061839999999999</v>
      </c>
      <c r="EM70">
        <v>18.19745</v>
      </c>
      <c r="EN70" s="1">
        <v>3.25786E-5</v>
      </c>
      <c r="EO70">
        <v>2.92778E-2</v>
      </c>
      <c r="EP70">
        <v>0.72058339999999999</v>
      </c>
      <c r="EQ70">
        <v>18.922000000000001</v>
      </c>
      <c r="ER70" s="1">
        <v>2.7677600000000001E-5</v>
      </c>
      <c r="ES70" s="1">
        <v>2.4869160000000001E-2</v>
      </c>
      <c r="ET70">
        <v>0.72056419999999999</v>
      </c>
      <c r="EU70">
        <v>19.589759999999998</v>
      </c>
      <c r="EV70" s="1">
        <v>2.3712030000000001E-5</v>
      </c>
      <c r="EW70" s="1">
        <v>2.1296590000000001E-2</v>
      </c>
      <c r="EX70">
        <v>0.72057519999999997</v>
      </c>
      <c r="EY70">
        <v>19.795839999999998</v>
      </c>
      <c r="EZ70" s="1">
        <v>2.054456E-5</v>
      </c>
      <c r="FA70" s="1">
        <v>1.8444410000000001E-2</v>
      </c>
      <c r="FB70">
        <v>0.72056480000000001</v>
      </c>
      <c r="FC70">
        <v>19.48901</v>
      </c>
      <c r="FD70" s="1">
        <v>1.7940349999999998E-5</v>
      </c>
      <c r="FE70" s="1">
        <v>1.6103079999999999E-2</v>
      </c>
      <c r="FF70">
        <v>0.72056540000000002</v>
      </c>
      <c r="FG70">
        <v>18.842980000000001</v>
      </c>
      <c r="FH70" s="1">
        <v>1.5722719999999999E-5</v>
      </c>
      <c r="FI70" s="1">
        <v>1.411081E-2</v>
      </c>
      <c r="FJ70">
        <v>0.72057340000000003</v>
      </c>
      <c r="FK70">
        <v>18.193090000000002</v>
      </c>
      <c r="FL70" s="1">
        <v>1.3811469999999999E-5</v>
      </c>
      <c r="FM70" s="1">
        <v>1.239526E-2</v>
      </c>
      <c r="FN70">
        <v>0.72057970000000005</v>
      </c>
      <c r="FO70">
        <v>17.95318</v>
      </c>
      <c r="FP70" s="1">
        <v>1.2146639999999999E-5</v>
      </c>
      <c r="FQ70" s="1">
        <v>1.090086E-2</v>
      </c>
      <c r="FR70">
        <v>0.72057870000000002</v>
      </c>
      <c r="FS70">
        <v>18.128150000000002</v>
      </c>
      <c r="FT70" s="1">
        <v>1.069522E-5</v>
      </c>
      <c r="FU70" s="1">
        <v>9.5983249999999996E-3</v>
      </c>
      <c r="FV70">
        <v>0.72057970000000005</v>
      </c>
      <c r="FW70">
        <v>18.547370000000001</v>
      </c>
      <c r="FX70" s="1">
        <v>9.4214469999999995E-6</v>
      </c>
      <c r="FY70" s="1">
        <v>8.4553570000000002E-3</v>
      </c>
      <c r="FZ70">
        <v>0.72058149999999999</v>
      </c>
      <c r="GA70">
        <v>18.91086</v>
      </c>
      <c r="GB70" s="1">
        <v>8.300976E-6</v>
      </c>
      <c r="GC70" s="1">
        <v>7.4502020000000004E-3</v>
      </c>
      <c r="GD70">
        <v>0.72057130000000003</v>
      </c>
      <c r="GE70">
        <v>18.9939</v>
      </c>
      <c r="GF70" s="1">
        <v>7.3080640000000002E-6</v>
      </c>
      <c r="GG70" s="1">
        <v>6.5595380000000002E-3</v>
      </c>
      <c r="GH70">
        <v>0.72056810000000004</v>
      </c>
      <c r="GI70">
        <v>18.862939999999998</v>
      </c>
      <c r="GJ70" s="1">
        <v>6.4333680000000001E-6</v>
      </c>
      <c r="GK70" s="1">
        <v>5.7747299999999996E-3</v>
      </c>
      <c r="GL70">
        <v>0.72056549999999997</v>
      </c>
      <c r="GM70">
        <v>18.539110000000001</v>
      </c>
      <c r="GN70" s="1">
        <v>5.6655600000000002E-6</v>
      </c>
      <c r="GO70" s="1">
        <v>5.0855759999999996E-3</v>
      </c>
      <c r="GP70">
        <v>0.72056030000000004</v>
      </c>
      <c r="GQ70">
        <v>18.268730000000001</v>
      </c>
      <c r="GR70" s="1">
        <v>4.9908349999999996E-6</v>
      </c>
      <c r="GS70" s="1">
        <v>4.4801329999999999E-3</v>
      </c>
      <c r="GT70">
        <v>0.72054739999999995</v>
      </c>
      <c r="GU70">
        <v>18.033580000000001</v>
      </c>
      <c r="GV70" s="1">
        <v>4.3976949999999999E-6</v>
      </c>
      <c r="GW70" s="1">
        <v>3.9478819999999998E-3</v>
      </c>
      <c r="GX70">
        <v>0.72053889999999998</v>
      </c>
      <c r="GY70">
        <v>18.186450000000001</v>
      </c>
      <c r="GZ70" s="1">
        <v>3.8770180000000004E-6</v>
      </c>
      <c r="HA70" s="1">
        <v>3.4806300000000002E-3</v>
      </c>
      <c r="HB70">
        <v>0.7205144</v>
      </c>
      <c r="HC70">
        <v>18.658169999999998</v>
      </c>
      <c r="HD70" s="1">
        <v>3.4185349999999999E-6</v>
      </c>
      <c r="HE70" s="1">
        <v>3.0692369999999998E-3</v>
      </c>
      <c r="HF70">
        <v>0.7204798</v>
      </c>
      <c r="HG70">
        <v>19.195679999999999</v>
      </c>
      <c r="HH70" s="1">
        <v>3.0054559999999999E-6</v>
      </c>
      <c r="HI70" s="1">
        <v>2.699122E-3</v>
      </c>
      <c r="HJ70">
        <v>0.72043900000000005</v>
      </c>
      <c r="HK70">
        <v>19.364660000000001</v>
      </c>
      <c r="HL70" s="1">
        <v>2.6301839999999998E-6</v>
      </c>
      <c r="HM70" s="1">
        <v>2.3627219999999998E-3</v>
      </c>
      <c r="HN70">
        <v>0.72040729999999997</v>
      </c>
      <c r="HO70">
        <v>19.186730000000001</v>
      </c>
      <c r="HP70" s="1">
        <v>2.2971169999999998E-6</v>
      </c>
      <c r="HQ70" s="1">
        <v>2.063736E-3</v>
      </c>
      <c r="HR70">
        <v>0.72035649999999996</v>
      </c>
      <c r="HS70">
        <v>18.837140000000002</v>
      </c>
      <c r="HT70" s="1">
        <v>2.0060980000000001E-6</v>
      </c>
      <c r="HU70" s="1">
        <v>1.8024810000000001E-3</v>
      </c>
      <c r="HV70">
        <v>0.7203195</v>
      </c>
      <c r="HW70">
        <v>18.356960000000001</v>
      </c>
      <c r="HX70" s="1">
        <v>1.7533359999999999E-6</v>
      </c>
      <c r="HY70" s="1">
        <v>1.575447E-3</v>
      </c>
      <c r="HZ70">
        <v>0.72026219999999996</v>
      </c>
      <c r="IA70">
        <v>18.067419999999998</v>
      </c>
      <c r="IB70" s="1">
        <v>1.5340499999999999E-6</v>
      </c>
      <c r="IC70" s="1">
        <v>1.378469E-3</v>
      </c>
      <c r="ID70">
        <v>0.72021670000000004</v>
      </c>
      <c r="IE70">
        <v>18.122520000000002</v>
      </c>
      <c r="IF70" s="1">
        <v>1.344077E-6</v>
      </c>
      <c r="IG70" s="1">
        <v>1.2077839999999999E-3</v>
      </c>
      <c r="IH70">
        <v>0.72017489999999995</v>
      </c>
      <c r="II70">
        <v>18.575900000000001</v>
      </c>
      <c r="IJ70" s="1">
        <v>1.1795999999999999E-6</v>
      </c>
      <c r="IK70" s="1">
        <v>1.0600060000000001E-3</v>
      </c>
      <c r="IL70">
        <v>0.72012220000000005</v>
      </c>
      <c r="IM70">
        <v>19.025210000000001</v>
      </c>
      <c r="IN70" s="1">
        <v>1.0361999999999999E-6</v>
      </c>
      <c r="IO70" s="1">
        <v>9.3125420000000003E-4</v>
      </c>
      <c r="IP70">
        <v>0.72007200000000005</v>
      </c>
      <c r="IQ70">
        <v>19.159269999999999</v>
      </c>
      <c r="IR70" s="1">
        <v>9.0970759999999999E-7</v>
      </c>
      <c r="IS70" s="1">
        <v>8.1765379999999995E-4</v>
      </c>
      <c r="IT70">
        <v>0.7200143</v>
      </c>
      <c r="IU70">
        <v>19.030670000000001</v>
      </c>
      <c r="IV70" s="1">
        <v>7.9927050000000005E-7</v>
      </c>
      <c r="IW70" s="1">
        <v>7.1840789999999999E-4</v>
      </c>
      <c r="IX70">
        <v>0.71995969999999998</v>
      </c>
      <c r="IY70">
        <v>18.645060000000001</v>
      </c>
      <c r="IZ70" s="1">
        <v>7.0329040000000001E-7</v>
      </c>
      <c r="JA70" s="1">
        <v>6.3217449999999995E-4</v>
      </c>
      <c r="JB70">
        <v>0.71989919999999996</v>
      </c>
      <c r="JC70">
        <v>18.287400000000002</v>
      </c>
      <c r="JD70" s="1">
        <v>6.198268E-7</v>
      </c>
      <c r="JE70" s="1">
        <v>5.5718249999999999E-4</v>
      </c>
      <c r="JF70">
        <v>0.71985239999999995</v>
      </c>
      <c r="JG70">
        <v>18.33578</v>
      </c>
      <c r="JH70" s="1">
        <v>5.4743090000000001E-7</v>
      </c>
      <c r="JI70" s="1">
        <v>4.9208810000000004E-4</v>
      </c>
      <c r="JJ70">
        <v>0.71980140000000004</v>
      </c>
      <c r="JK70">
        <v>18.722059999999999</v>
      </c>
      <c r="JL70" s="1">
        <v>4.841358E-7</v>
      </c>
      <c r="JM70" s="1">
        <v>4.3522199999999997E-4</v>
      </c>
      <c r="JN70">
        <v>0.71976629999999997</v>
      </c>
      <c r="JO70">
        <v>19.273499999999999</v>
      </c>
      <c r="JP70" s="1">
        <v>4.2866109999999999E-7</v>
      </c>
      <c r="JQ70" s="1">
        <v>3.8534270000000002E-4</v>
      </c>
      <c r="JR70">
        <v>0.71972349999999996</v>
      </c>
      <c r="JS70">
        <v>19.626480000000001</v>
      </c>
      <c r="JT70" s="1">
        <v>3.8163060000000002E-7</v>
      </c>
      <c r="JU70" s="1">
        <v>3.429827E-4</v>
      </c>
      <c r="JV70">
        <v>0.71969450000000001</v>
      </c>
      <c r="JW70">
        <v>19.705570000000002</v>
      </c>
      <c r="JX70" s="1">
        <v>3.420787E-7</v>
      </c>
      <c r="JY70" s="1">
        <v>3.0737990000000002E-4</v>
      </c>
      <c r="JZ70">
        <v>0.71965639999999997</v>
      </c>
      <c r="KA70">
        <v>19.377220000000001</v>
      </c>
      <c r="KB70" s="1">
        <v>3.0804559999999998E-7</v>
      </c>
      <c r="KC70" s="1">
        <v>2.7677129999999998E-4</v>
      </c>
      <c r="KD70">
        <v>0.7196283</v>
      </c>
      <c r="KE70">
        <v>18.833110000000001</v>
      </c>
      <c r="KF70" s="1">
        <v>2.7809970000000001E-7</v>
      </c>
      <c r="KG70" s="1">
        <v>2.498628E-4</v>
      </c>
      <c r="KH70">
        <v>0.71960409999999997</v>
      </c>
      <c r="KI70">
        <v>18.329470000000001</v>
      </c>
      <c r="KJ70" s="1">
        <v>2.5149609999999998E-7</v>
      </c>
      <c r="KK70" s="1">
        <v>2.259524E-4</v>
      </c>
      <c r="KL70">
        <v>0.71957539999999998</v>
      </c>
      <c r="KM70">
        <v>18.28904</v>
      </c>
      <c r="KN70" s="1">
        <v>2.279838E-7</v>
      </c>
      <c r="KO70" s="1">
        <v>2.048269E-4</v>
      </c>
      <c r="KP70">
        <v>0.71954169999999995</v>
      </c>
      <c r="KQ70">
        <v>18.65014</v>
      </c>
      <c r="KR70" s="1">
        <v>2.070418E-7</v>
      </c>
      <c r="KS70" s="1">
        <v>1.8600250000000001E-4</v>
      </c>
      <c r="KT70">
        <v>0.71949739999999995</v>
      </c>
      <c r="KU70">
        <v>19.280950000000001</v>
      </c>
      <c r="KV70" s="1">
        <v>1.8820130000000001E-7</v>
      </c>
      <c r="KW70" s="1">
        <v>1.6908959999999999E-4</v>
      </c>
      <c r="KX70">
        <v>0.71946980000000005</v>
      </c>
      <c r="KY70">
        <v>19.815380000000001</v>
      </c>
      <c r="KZ70" s="1">
        <v>1.71085E-7</v>
      </c>
      <c r="LA70" s="1">
        <v>1.5371819999999999E-4</v>
      </c>
      <c r="LB70">
        <v>0.71943219999999997</v>
      </c>
      <c r="LC70">
        <v>19.977900000000002</v>
      </c>
      <c r="LD70" s="1">
        <v>1.55447E-7</v>
      </c>
      <c r="LE70" s="1">
        <v>1.396802E-4</v>
      </c>
      <c r="LF70">
        <v>0.71939010000000003</v>
      </c>
      <c r="LG70">
        <v>19.697700000000001</v>
      </c>
      <c r="LH70" s="1">
        <v>1.412544E-7</v>
      </c>
      <c r="LI70" s="1">
        <v>1.269295E-4</v>
      </c>
      <c r="LJ70">
        <v>0.71936750000000005</v>
      </c>
      <c r="LK70">
        <v>19.117909999999998</v>
      </c>
      <c r="LL70" s="1">
        <v>1.2849429999999999E-7</v>
      </c>
      <c r="LM70" s="1">
        <v>1.154637E-4</v>
      </c>
      <c r="LN70">
        <v>0.71931869999999998</v>
      </c>
      <c r="LO70">
        <v>18.589259999999999</v>
      </c>
      <c r="LP70" s="1">
        <v>1.170252E-7</v>
      </c>
      <c r="LQ70" s="1">
        <v>1.05157E-4</v>
      </c>
      <c r="LR70">
        <v>0.71928440000000005</v>
      </c>
      <c r="LS70">
        <v>18.588550000000001</v>
      </c>
      <c r="LT70" s="1">
        <v>1.06693E-7</v>
      </c>
      <c r="LU70" s="1">
        <v>9.5876620000000004E-5</v>
      </c>
      <c r="LV70">
        <v>0.71925850000000002</v>
      </c>
      <c r="LW70">
        <v>19.00808</v>
      </c>
      <c r="LX70" s="1">
        <v>9.734354E-8</v>
      </c>
      <c r="LY70" s="1">
        <v>8.7472930000000003E-5</v>
      </c>
      <c r="LZ70">
        <v>0.71923000000000004</v>
      </c>
      <c r="MA70">
        <v>19.711179999999999</v>
      </c>
      <c r="MB70" s="1">
        <v>8.8927460000000001E-8</v>
      </c>
      <c r="MC70" s="1">
        <v>7.9908259999999999E-5</v>
      </c>
      <c r="MD70">
        <v>0.71921120000000005</v>
      </c>
      <c r="ME70">
        <v>20.356670000000001</v>
      </c>
      <c r="MF70" s="1">
        <v>8.164477E-8</v>
      </c>
      <c r="MG70" s="1">
        <v>7.3341460000000006E-5</v>
      </c>
      <c r="MH70">
        <v>0.71919440000000001</v>
      </c>
      <c r="MI70">
        <v>20.60867</v>
      </c>
      <c r="MJ70" s="1">
        <v>7.5519519999999996E-8</v>
      </c>
      <c r="MK70" s="1">
        <v>6.7826860000000003E-5</v>
      </c>
      <c r="ML70">
        <v>0.7191727</v>
      </c>
      <c r="MM70">
        <v>20.33652</v>
      </c>
      <c r="MN70" s="1">
        <v>7.0102979999999996E-8</v>
      </c>
      <c r="MO70" s="1">
        <v>6.2957109999999995E-5</v>
      </c>
      <c r="MP70">
        <v>0.71915479999999998</v>
      </c>
      <c r="MQ70">
        <v>19.66958</v>
      </c>
      <c r="MR70" s="1">
        <v>6.5109439999999999E-8</v>
      </c>
      <c r="MS70" s="1">
        <v>5.8472399999999999E-5</v>
      </c>
      <c r="MT70">
        <v>0.71913640000000001</v>
      </c>
      <c r="MU70">
        <v>18.987349999999999</v>
      </c>
      <c r="MV70" s="1">
        <v>6.0543530000000005E-8</v>
      </c>
      <c r="MW70" s="1">
        <v>5.4369359999999999E-5</v>
      </c>
      <c r="MX70">
        <v>0.71910969999999996</v>
      </c>
      <c r="MY70">
        <v>18.41422</v>
      </c>
      <c r="MZ70" s="1">
        <v>5.639854E-8</v>
      </c>
      <c r="NA70" s="1">
        <v>5.0645710000000003E-5</v>
      </c>
      <c r="NB70">
        <v>0.71908559999999999</v>
      </c>
      <c r="NC70">
        <v>18.256879999999999</v>
      </c>
      <c r="ND70" s="1">
        <v>5.2601680000000001E-8</v>
      </c>
      <c r="NE70" s="1">
        <v>4.7235499999999999E-5</v>
      </c>
      <c r="NF70">
        <v>0.71906610000000004</v>
      </c>
      <c r="NG70">
        <v>18.658550000000002</v>
      </c>
      <c r="NH70" s="1">
        <v>4.9080980000000001E-8</v>
      </c>
      <c r="NI70" s="1">
        <v>4.4075220000000003E-5</v>
      </c>
      <c r="NJ70">
        <v>0.7190436</v>
      </c>
      <c r="NK70">
        <v>18.974640000000001</v>
      </c>
      <c r="NL70" s="1">
        <v>4.5816530000000002E-8</v>
      </c>
      <c r="NM70" s="1">
        <v>4.1145530000000003E-5</v>
      </c>
      <c r="NN70">
        <v>0.71902500000000003</v>
      </c>
      <c r="NO70">
        <v>19.03546</v>
      </c>
      <c r="NP70" s="1">
        <v>4.2708460000000002E-8</v>
      </c>
      <c r="NQ70" s="1">
        <v>3.8357259999999997E-5</v>
      </c>
      <c r="NR70">
        <v>0.71900030000000004</v>
      </c>
      <c r="NS70">
        <v>18.953579999999999</v>
      </c>
      <c r="NT70" s="1">
        <v>3.982375E-8</v>
      </c>
      <c r="NU70" s="1">
        <v>3.5766650000000001E-5</v>
      </c>
      <c r="NV70">
        <v>0.71897900000000003</v>
      </c>
      <c r="NW70">
        <v>18.750450000000001</v>
      </c>
      <c r="NX70" s="1">
        <v>3.7151409999999998E-8</v>
      </c>
      <c r="NY70" s="1">
        <v>3.3365989999999998E-5</v>
      </c>
      <c r="NZ70">
        <v>0.71895750000000003</v>
      </c>
      <c r="OA70">
        <v>18.33858</v>
      </c>
      <c r="OB70" s="1">
        <v>3.4691040000000002E-8</v>
      </c>
      <c r="OC70" s="1">
        <v>3.1155809999999998E-5</v>
      </c>
      <c r="OD70">
        <v>0.7189314</v>
      </c>
      <c r="OE70">
        <v>18.28199</v>
      </c>
      <c r="OF70" s="1">
        <v>3.2414230000000002E-8</v>
      </c>
      <c r="OG70" s="1">
        <v>2.911222E-5</v>
      </c>
      <c r="OH70">
        <v>0.71891890000000003</v>
      </c>
      <c r="OI70">
        <v>18.698029999999999</v>
      </c>
      <c r="OJ70" s="1">
        <v>3.0284370000000001E-8</v>
      </c>
      <c r="OK70" s="1">
        <v>2.719965E-5</v>
      </c>
    </row>
    <row r="71" spans="1:401" x14ac:dyDescent="0.35">
      <c r="A71">
        <v>74</v>
      </c>
      <c r="B71" t="s">
        <v>4</v>
      </c>
      <c r="C71" t="s">
        <v>24</v>
      </c>
      <c r="D71" t="s">
        <v>76</v>
      </c>
      <c r="E71">
        <v>739.91719999999998</v>
      </c>
      <c r="F71">
        <v>0.86949810000000005</v>
      </c>
      <c r="G71">
        <v>18.419139999999999</v>
      </c>
      <c r="H71" s="1">
        <v>1.075466E-15</v>
      </c>
      <c r="I71" s="1">
        <v>7.4938900000000003E-13</v>
      </c>
      <c r="J71">
        <v>0.86943910000000002</v>
      </c>
      <c r="K71">
        <v>18.019410000000001</v>
      </c>
      <c r="L71" s="1">
        <v>2.7648679999999998E-2</v>
      </c>
      <c r="M71">
        <v>13.97803</v>
      </c>
      <c r="N71">
        <v>0.86939940000000004</v>
      </c>
      <c r="O71">
        <v>17.72663</v>
      </c>
      <c r="P71">
        <v>31.377030000000001</v>
      </c>
      <c r="Q71">
        <v>19889.990000000002</v>
      </c>
      <c r="R71">
        <v>0.86938219999999999</v>
      </c>
      <c r="S71">
        <v>17.522729999999999</v>
      </c>
      <c r="T71">
        <v>65.590609999999998</v>
      </c>
      <c r="U71">
        <v>46836.95</v>
      </c>
      <c r="V71">
        <v>0.86938729999999997</v>
      </c>
      <c r="W71">
        <v>17.539750000000002</v>
      </c>
      <c r="X71">
        <v>8.7242569999999997</v>
      </c>
      <c r="Y71">
        <v>6738.3739999999998</v>
      </c>
      <c r="Z71">
        <v>0.86939109999999997</v>
      </c>
      <c r="AA71">
        <v>17.54522</v>
      </c>
      <c r="AB71">
        <v>0.24758459999999999</v>
      </c>
      <c r="AC71">
        <v>200.73240000000001</v>
      </c>
      <c r="AD71">
        <v>0.86939670000000002</v>
      </c>
      <c r="AE71">
        <v>17.511900000000001</v>
      </c>
      <c r="AF71" s="1">
        <v>1.1108140000000001E-2</v>
      </c>
      <c r="AG71">
        <v>8.1345860000000005</v>
      </c>
      <c r="AH71">
        <v>0.86941690000000005</v>
      </c>
      <c r="AI71">
        <v>17.460819999999998</v>
      </c>
      <c r="AJ71" s="1">
        <v>7.0544700000000002E-3</v>
      </c>
      <c r="AK71">
        <v>4.944985</v>
      </c>
      <c r="AL71">
        <v>0.86942600000000003</v>
      </c>
      <c r="AM71">
        <v>17.499739999999999</v>
      </c>
      <c r="AN71" s="1">
        <v>5.6972699999999999E-3</v>
      </c>
      <c r="AO71">
        <v>3.9917889999999998</v>
      </c>
      <c r="AP71">
        <v>0.86943389999999998</v>
      </c>
      <c r="AQ71">
        <v>17.852229999999999</v>
      </c>
      <c r="AR71" s="1">
        <v>4.6194570000000004E-3</v>
      </c>
      <c r="AS71">
        <v>3.236475</v>
      </c>
      <c r="AT71">
        <v>0.86944880000000002</v>
      </c>
      <c r="AU71">
        <v>18.42737</v>
      </c>
      <c r="AV71" s="1">
        <v>3.7532360000000001E-3</v>
      </c>
      <c r="AW71">
        <v>2.6295310000000001</v>
      </c>
      <c r="AX71">
        <v>0.86943289999999995</v>
      </c>
      <c r="AY71">
        <v>18.988330000000001</v>
      </c>
      <c r="AZ71" s="1">
        <v>3.0530370000000002E-3</v>
      </c>
      <c r="BA71">
        <v>2.1389999999999998</v>
      </c>
      <c r="BB71">
        <v>0.86943170000000003</v>
      </c>
      <c r="BC71">
        <v>19.416260000000001</v>
      </c>
      <c r="BD71" s="1">
        <v>2.4843740000000001E-3</v>
      </c>
      <c r="BE71">
        <v>1.7407280000000001</v>
      </c>
      <c r="BF71">
        <v>0.86943150000000002</v>
      </c>
      <c r="BG71">
        <v>19.506620000000002</v>
      </c>
      <c r="BH71" s="1">
        <v>2.0208980000000001E-3</v>
      </c>
      <c r="BI71">
        <v>1.4160699999999999</v>
      </c>
      <c r="BJ71">
        <v>0.86942129999999995</v>
      </c>
      <c r="BK71">
        <v>19.16714</v>
      </c>
      <c r="BL71" s="1">
        <v>1.6441089999999999E-3</v>
      </c>
      <c r="BM71">
        <v>1.152072</v>
      </c>
      <c r="BN71">
        <v>0.86941440000000003</v>
      </c>
      <c r="BO71">
        <v>18.560169999999999</v>
      </c>
      <c r="BP71" s="1">
        <v>1.338795E-3</v>
      </c>
      <c r="BQ71">
        <v>0.93809589999999998</v>
      </c>
      <c r="BR71">
        <v>0.86939529999999998</v>
      </c>
      <c r="BS71">
        <v>17.950040000000001</v>
      </c>
      <c r="BT71" s="1">
        <v>1.0910570000000001E-3</v>
      </c>
      <c r="BU71">
        <v>0.76453689999999996</v>
      </c>
      <c r="BV71">
        <v>0.86938479999999996</v>
      </c>
      <c r="BW71">
        <v>17.70533</v>
      </c>
      <c r="BX71" s="1">
        <v>8.9018859999999997E-4</v>
      </c>
      <c r="BY71">
        <v>0.62377229999999995</v>
      </c>
      <c r="BZ71">
        <v>0.86934449999999996</v>
      </c>
      <c r="CA71">
        <v>17.88794</v>
      </c>
      <c r="CB71" s="1">
        <v>7.2702159999999999E-4</v>
      </c>
      <c r="CC71">
        <v>0.50947180000000003</v>
      </c>
      <c r="CD71">
        <v>0.8693052</v>
      </c>
      <c r="CE71">
        <v>18.3186</v>
      </c>
      <c r="CF71" s="1">
        <v>5.9431390000000005E-4</v>
      </c>
      <c r="CG71">
        <v>0.41648410000000002</v>
      </c>
      <c r="CH71">
        <v>0.86923950000000005</v>
      </c>
      <c r="CI71">
        <v>18.808579999999999</v>
      </c>
      <c r="CJ71" s="1">
        <v>4.8502039999999999E-4</v>
      </c>
      <c r="CK71">
        <v>0.33996609999999999</v>
      </c>
      <c r="CL71">
        <v>0.86918510000000004</v>
      </c>
      <c r="CM71">
        <v>18.995619999999999</v>
      </c>
      <c r="CN71" s="1">
        <v>3.946167E-4</v>
      </c>
      <c r="CO71">
        <v>0.27664179999999999</v>
      </c>
      <c r="CP71">
        <v>0.86909599999999998</v>
      </c>
      <c r="CQ71">
        <v>18.84723</v>
      </c>
      <c r="CR71" s="1">
        <v>3.2060949999999997E-4</v>
      </c>
      <c r="CS71">
        <v>0.22478290000000001</v>
      </c>
      <c r="CT71">
        <v>0.86903560000000002</v>
      </c>
      <c r="CU71">
        <v>18.401440000000001</v>
      </c>
      <c r="CV71" s="1">
        <v>2.6075559999999998E-4</v>
      </c>
      <c r="CW71">
        <v>0.18282609999999999</v>
      </c>
      <c r="CX71">
        <v>0.86895860000000003</v>
      </c>
      <c r="CY71">
        <v>17.975190000000001</v>
      </c>
      <c r="CZ71" s="1">
        <v>2.1254849999999999E-4</v>
      </c>
      <c r="DA71">
        <v>0.1490263</v>
      </c>
      <c r="DB71">
        <v>0.86890999999999996</v>
      </c>
      <c r="DC71">
        <v>18.028079999999999</v>
      </c>
      <c r="DD71" s="1">
        <v>1.7373280000000001E-4</v>
      </c>
      <c r="DE71">
        <v>0.1218084</v>
      </c>
      <c r="DF71">
        <v>0.8688285</v>
      </c>
      <c r="DG71">
        <v>18.37931</v>
      </c>
      <c r="DH71" s="1">
        <v>1.4231270000000001E-4</v>
      </c>
      <c r="DI71" s="1">
        <v>9.9786369999999999E-2</v>
      </c>
      <c r="DJ71">
        <v>0.86877979999999999</v>
      </c>
      <c r="DK71">
        <v>19.043099999999999</v>
      </c>
      <c r="DL71" s="1">
        <v>1.165485E-4</v>
      </c>
      <c r="DM71" s="1">
        <v>8.1726729999999997E-2</v>
      </c>
      <c r="DN71">
        <v>0.86871949999999998</v>
      </c>
      <c r="DO71">
        <v>19.648499999999999</v>
      </c>
      <c r="DP71" s="1">
        <v>9.5777109999999995E-5</v>
      </c>
      <c r="DQ71" s="1">
        <v>6.715169E-2</v>
      </c>
      <c r="DR71">
        <v>0.86866540000000003</v>
      </c>
      <c r="DS71">
        <v>19.788930000000001</v>
      </c>
      <c r="DT71" s="1">
        <v>7.9261500000000007E-5</v>
      </c>
      <c r="DU71" s="1">
        <v>5.5562090000000001E-2</v>
      </c>
      <c r="DV71">
        <v>0.86861500000000003</v>
      </c>
      <c r="DW71">
        <v>19.458950000000002</v>
      </c>
      <c r="DX71" s="1">
        <v>6.5978820000000001E-5</v>
      </c>
      <c r="DY71" s="1">
        <v>4.6246969999999998E-2</v>
      </c>
      <c r="DZ71">
        <v>0.86856940000000005</v>
      </c>
      <c r="EA71">
        <v>18.791989999999998</v>
      </c>
      <c r="EB71" s="1">
        <v>5.5170670000000001E-5</v>
      </c>
      <c r="EC71" s="1">
        <v>3.8668840000000003E-2</v>
      </c>
      <c r="ED71">
        <v>0.86853689999999995</v>
      </c>
      <c r="EE71">
        <v>18.170970000000001</v>
      </c>
      <c r="EF71" s="1">
        <v>4.6329270000000002E-5</v>
      </c>
      <c r="EG71" s="1">
        <v>3.2468869999999997E-2</v>
      </c>
      <c r="EH71">
        <v>0.86849120000000002</v>
      </c>
      <c r="EI71">
        <v>17.930319999999998</v>
      </c>
      <c r="EJ71" s="1">
        <v>3.9065240000000003E-5</v>
      </c>
      <c r="EK71">
        <v>2.7376600000000001E-2</v>
      </c>
      <c r="EL71">
        <v>0.86846920000000005</v>
      </c>
      <c r="EM71">
        <v>18.216159999999999</v>
      </c>
      <c r="EN71" s="1">
        <v>3.3045839999999997E-5</v>
      </c>
      <c r="EO71">
        <v>2.3157000000000001E-2</v>
      </c>
      <c r="EP71">
        <v>0.86844469999999996</v>
      </c>
      <c r="EQ71">
        <v>18.92353</v>
      </c>
      <c r="ER71" s="1">
        <v>2.8062400000000001E-5</v>
      </c>
      <c r="ES71" s="1">
        <v>1.9662410000000002E-2</v>
      </c>
      <c r="ET71">
        <v>0.86845000000000006</v>
      </c>
      <c r="EU71">
        <v>19.59104</v>
      </c>
      <c r="EV71" s="1">
        <v>2.4018500000000001E-5</v>
      </c>
      <c r="EW71" s="1">
        <v>1.682326E-2</v>
      </c>
      <c r="EX71">
        <v>0.86843769999999998</v>
      </c>
      <c r="EY71">
        <v>19.802489999999999</v>
      </c>
      <c r="EZ71" s="1">
        <v>2.07919E-5</v>
      </c>
      <c r="FA71" s="1">
        <v>1.455878E-2</v>
      </c>
      <c r="FB71">
        <v>0.86844809999999995</v>
      </c>
      <c r="FC71">
        <v>19.52544</v>
      </c>
      <c r="FD71" s="1">
        <v>1.814728E-5</v>
      </c>
      <c r="FE71" s="1">
        <v>1.270467E-2</v>
      </c>
      <c r="FF71">
        <v>0.86846489999999998</v>
      </c>
      <c r="FG71">
        <v>18.899360000000001</v>
      </c>
      <c r="FH71" s="1">
        <v>1.5900369999999999E-5</v>
      </c>
      <c r="FI71" s="1">
        <v>1.113041E-2</v>
      </c>
      <c r="FJ71">
        <v>0.8684598</v>
      </c>
      <c r="FK71">
        <v>18.249479999999998</v>
      </c>
      <c r="FL71" s="1">
        <v>1.3965190000000001E-5</v>
      </c>
      <c r="FM71" s="1">
        <v>9.7757799999999995E-3</v>
      </c>
      <c r="FN71">
        <v>0.86847169999999996</v>
      </c>
      <c r="FO71">
        <v>18.004619999999999</v>
      </c>
      <c r="FP71" s="1">
        <v>1.2280550000000001E-5</v>
      </c>
      <c r="FQ71" s="1">
        <v>8.5964149999999996E-3</v>
      </c>
      <c r="FR71">
        <v>0.86846639999999997</v>
      </c>
      <c r="FS71">
        <v>18.146180000000001</v>
      </c>
      <c r="FT71" s="1">
        <v>1.081267E-5</v>
      </c>
      <c r="FU71" s="1">
        <v>7.5689249999999998E-3</v>
      </c>
      <c r="FV71">
        <v>0.86846760000000001</v>
      </c>
      <c r="FW71">
        <v>18.5487</v>
      </c>
      <c r="FX71" s="1">
        <v>9.5242419999999993E-6</v>
      </c>
      <c r="FY71" s="1">
        <v>6.6672060000000002E-3</v>
      </c>
      <c r="FZ71">
        <v>0.86847039999999998</v>
      </c>
      <c r="GA71">
        <v>18.915430000000001</v>
      </c>
      <c r="GB71" s="1">
        <v>8.3919699999999999E-6</v>
      </c>
      <c r="GC71" s="1">
        <v>5.87486E-3</v>
      </c>
      <c r="GD71">
        <v>0.8684577</v>
      </c>
      <c r="GE71">
        <v>19.002050000000001</v>
      </c>
      <c r="GF71" s="1">
        <v>7.3884360000000004E-6</v>
      </c>
      <c r="GG71" s="1">
        <v>5.1727090000000002E-3</v>
      </c>
      <c r="GH71">
        <v>0.86844949999999999</v>
      </c>
      <c r="GI71">
        <v>18.89864</v>
      </c>
      <c r="GJ71" s="1">
        <v>6.5040580000000002E-6</v>
      </c>
      <c r="GK71" s="1">
        <v>4.5537670000000002E-3</v>
      </c>
      <c r="GL71">
        <v>0.86845209999999995</v>
      </c>
      <c r="GM71">
        <v>18.581029999999998</v>
      </c>
      <c r="GN71" s="1">
        <v>5.7276449999999998E-6</v>
      </c>
      <c r="GO71" s="1">
        <v>4.0102310000000004E-3</v>
      </c>
      <c r="GP71">
        <v>0.86844750000000004</v>
      </c>
      <c r="GQ71">
        <v>18.303730000000002</v>
      </c>
      <c r="GR71" s="1">
        <v>5.0453559999999996E-6</v>
      </c>
      <c r="GS71">
        <v>3.5327000000000002E-3</v>
      </c>
      <c r="GT71">
        <v>0.86843040000000005</v>
      </c>
      <c r="GU71">
        <v>18.061990000000002</v>
      </c>
      <c r="GV71" s="1">
        <v>4.4456009999999997E-6</v>
      </c>
      <c r="GW71" s="1">
        <v>3.1129019999999999E-3</v>
      </c>
      <c r="GX71">
        <v>0.86843110000000001</v>
      </c>
      <c r="GY71">
        <v>18.205719999999999</v>
      </c>
      <c r="GZ71" s="1">
        <v>3.9190680000000003E-6</v>
      </c>
      <c r="HA71" s="1">
        <v>2.7443540000000001E-3</v>
      </c>
      <c r="HB71">
        <v>0.86841179999999996</v>
      </c>
      <c r="HC71">
        <v>18.670629999999999</v>
      </c>
      <c r="HD71" s="1">
        <v>3.4558020000000001E-6</v>
      </c>
      <c r="HE71" s="1">
        <v>2.4200749999999998E-3</v>
      </c>
      <c r="HF71">
        <v>0.8683805</v>
      </c>
      <c r="HG71">
        <v>19.20852</v>
      </c>
      <c r="HH71" s="1">
        <v>3.0394099999999999E-6</v>
      </c>
      <c r="HI71" s="1">
        <v>2.128956E-3</v>
      </c>
      <c r="HJ71">
        <v>0.86834659999999997</v>
      </c>
      <c r="HK71">
        <v>19.377120000000001</v>
      </c>
      <c r="HL71" s="1">
        <v>2.660793E-6</v>
      </c>
      <c r="HM71" s="1">
        <v>1.864173E-3</v>
      </c>
      <c r="HN71">
        <v>0.86831820000000004</v>
      </c>
      <c r="HO71">
        <v>19.205400000000001</v>
      </c>
      <c r="HP71" s="1">
        <v>2.3239849999999999E-6</v>
      </c>
      <c r="HQ71" s="1">
        <v>1.628359E-3</v>
      </c>
      <c r="HR71">
        <v>0.86827920000000003</v>
      </c>
      <c r="HS71">
        <v>18.873760000000001</v>
      </c>
      <c r="HT71" s="1">
        <v>2.0295370000000002E-6</v>
      </c>
      <c r="HU71" s="1">
        <v>1.4221889999999999E-3</v>
      </c>
      <c r="HV71">
        <v>0.86823360000000005</v>
      </c>
      <c r="HW71">
        <v>18.402419999999999</v>
      </c>
      <c r="HX71" s="1">
        <v>1.7736320000000001E-6</v>
      </c>
      <c r="HY71" s="1">
        <v>1.242934E-3</v>
      </c>
      <c r="HZ71">
        <v>0.86820160000000002</v>
      </c>
      <c r="IA71">
        <v>18.119119999999999</v>
      </c>
      <c r="IB71" s="1">
        <v>1.551673E-6</v>
      </c>
      <c r="IC71" s="1">
        <v>1.0874229999999999E-3</v>
      </c>
      <c r="ID71">
        <v>0.86816669999999996</v>
      </c>
      <c r="IE71">
        <v>18.147690000000001</v>
      </c>
      <c r="IF71" s="1">
        <v>1.359328E-6</v>
      </c>
      <c r="IG71" s="1">
        <v>9.5264760000000003E-4</v>
      </c>
      <c r="IH71">
        <v>0.86812679999999998</v>
      </c>
      <c r="II71">
        <v>18.579930000000001</v>
      </c>
      <c r="IJ71" s="1">
        <v>1.192823E-6</v>
      </c>
      <c r="IK71" s="1">
        <v>8.3598009999999998E-4</v>
      </c>
      <c r="IL71">
        <v>0.86808669999999999</v>
      </c>
      <c r="IM71">
        <v>19.030950000000001</v>
      </c>
      <c r="IN71" s="1">
        <v>1.0478069999999999E-6</v>
      </c>
      <c r="IO71" s="1">
        <v>7.3441890000000001E-4</v>
      </c>
      <c r="IP71">
        <v>0.86804870000000001</v>
      </c>
      <c r="IQ71">
        <v>19.165459999999999</v>
      </c>
      <c r="IR71" s="1">
        <v>9.199287E-7</v>
      </c>
      <c r="IS71" s="1">
        <v>6.4484269999999998E-4</v>
      </c>
      <c r="IT71">
        <v>0.86802009999999996</v>
      </c>
      <c r="IU71">
        <v>19.059229999999999</v>
      </c>
      <c r="IV71" s="1">
        <v>8.081635E-7</v>
      </c>
      <c r="IW71" s="1">
        <v>5.6650920000000005E-4</v>
      </c>
      <c r="IX71">
        <v>0.86795739999999999</v>
      </c>
      <c r="IY71">
        <v>18.687169999999998</v>
      </c>
      <c r="IZ71" s="1">
        <v>7.1100600000000001E-7</v>
      </c>
      <c r="JA71" s="1">
        <v>4.9843239999999996E-4</v>
      </c>
      <c r="JB71">
        <v>0.86792769999999997</v>
      </c>
      <c r="JC71">
        <v>18.329329999999999</v>
      </c>
      <c r="JD71" s="1">
        <v>6.2654749999999999E-7</v>
      </c>
      <c r="JE71" s="1">
        <v>4.3924760000000002E-4</v>
      </c>
      <c r="JF71">
        <v>0.86789570000000005</v>
      </c>
      <c r="JG71">
        <v>18.375430000000001</v>
      </c>
      <c r="JH71" s="1">
        <v>5.5325390000000002E-7</v>
      </c>
      <c r="JI71" s="1">
        <v>3.878539E-4</v>
      </c>
      <c r="JJ71">
        <v>0.86784240000000001</v>
      </c>
      <c r="JK71">
        <v>18.73518</v>
      </c>
      <c r="JL71" s="1">
        <v>4.8926360000000001E-7</v>
      </c>
      <c r="JM71" s="1">
        <v>3.4301630000000002E-4</v>
      </c>
      <c r="JN71">
        <v>0.86782499999999996</v>
      </c>
      <c r="JO71">
        <v>19.28107</v>
      </c>
      <c r="JP71" s="1">
        <v>4.3310020000000002E-7</v>
      </c>
      <c r="JQ71" s="1">
        <v>3.0364150000000001E-4</v>
      </c>
      <c r="JR71">
        <v>0.8678013</v>
      </c>
      <c r="JS71">
        <v>19.637910000000002</v>
      </c>
      <c r="JT71" s="1">
        <v>3.8535780000000002E-7</v>
      </c>
      <c r="JU71" s="1">
        <v>2.701181E-4</v>
      </c>
      <c r="JV71">
        <v>0.86776889999999995</v>
      </c>
      <c r="JW71">
        <v>19.72166</v>
      </c>
      <c r="JX71" s="1">
        <v>3.4522989999999998E-7</v>
      </c>
      <c r="JY71" s="1">
        <v>2.4195679999999999E-4</v>
      </c>
      <c r="JZ71">
        <v>0.86775519999999995</v>
      </c>
      <c r="KA71">
        <v>19.41703</v>
      </c>
      <c r="KB71" s="1">
        <v>3.1079520000000001E-7</v>
      </c>
      <c r="KC71" s="1">
        <v>2.1780249999999999E-4</v>
      </c>
      <c r="KD71">
        <v>0.86771869999999995</v>
      </c>
      <c r="KE71">
        <v>18.88524</v>
      </c>
      <c r="KF71" s="1">
        <v>2.8053430000000002E-7</v>
      </c>
      <c r="KG71" s="1">
        <v>1.9659629999999999E-4</v>
      </c>
      <c r="KH71">
        <v>0.86770809999999998</v>
      </c>
      <c r="KI71">
        <v>18.378609999999998</v>
      </c>
      <c r="KJ71" s="1">
        <v>2.5364889999999998E-7</v>
      </c>
      <c r="KK71" s="1">
        <v>1.7775159999999999E-4</v>
      </c>
      <c r="KL71">
        <v>0.86768599999999996</v>
      </c>
      <c r="KM71">
        <v>18.329619999999998</v>
      </c>
      <c r="KN71" s="1">
        <v>2.2989829999999999E-7</v>
      </c>
      <c r="KO71" s="1">
        <v>1.611088E-4</v>
      </c>
      <c r="KP71">
        <v>0.867676</v>
      </c>
      <c r="KQ71">
        <v>18.665500000000002</v>
      </c>
      <c r="KR71" s="1">
        <v>2.087485E-7</v>
      </c>
      <c r="KS71" s="1">
        <v>1.4627969999999999E-4</v>
      </c>
      <c r="KT71">
        <v>0.86763440000000003</v>
      </c>
      <c r="KU71">
        <v>19.288039999999999</v>
      </c>
      <c r="KV71" s="1">
        <v>1.8974759999999999E-7</v>
      </c>
      <c r="KW71" s="1">
        <v>1.3297269999999999E-4</v>
      </c>
      <c r="KX71">
        <v>0.86760190000000004</v>
      </c>
      <c r="KY71">
        <v>19.824639999999999</v>
      </c>
      <c r="KZ71" s="1">
        <v>1.7248930000000001E-7</v>
      </c>
      <c r="LA71" s="1">
        <v>1.208836E-4</v>
      </c>
      <c r="LB71">
        <v>0.86759070000000005</v>
      </c>
      <c r="LC71">
        <v>19.989979999999999</v>
      </c>
      <c r="LD71" s="1">
        <v>1.5673530000000001E-7</v>
      </c>
      <c r="LE71" s="1">
        <v>1.098504E-4</v>
      </c>
      <c r="LF71">
        <v>0.86755689999999996</v>
      </c>
      <c r="LG71">
        <v>19.737269999999999</v>
      </c>
      <c r="LH71" s="1">
        <v>1.4241310000000001E-7</v>
      </c>
      <c r="LI71" s="1">
        <v>9.9814119999999998E-5</v>
      </c>
      <c r="LJ71">
        <v>0.86752989999999996</v>
      </c>
      <c r="LK71">
        <v>19.171240000000001</v>
      </c>
      <c r="LL71" s="1">
        <v>1.295374E-7</v>
      </c>
      <c r="LM71" s="1">
        <v>9.0790770000000003E-5</v>
      </c>
      <c r="LN71">
        <v>0.86749940000000003</v>
      </c>
      <c r="LO71">
        <v>18.644079999999999</v>
      </c>
      <c r="LP71" s="1">
        <v>1.179614E-7</v>
      </c>
      <c r="LQ71" s="1">
        <v>8.2676550000000004E-5</v>
      </c>
      <c r="LR71">
        <v>0.86745760000000005</v>
      </c>
      <c r="LS71">
        <v>18.639299999999999</v>
      </c>
      <c r="LT71" s="1">
        <v>1.075405E-7</v>
      </c>
      <c r="LU71" s="1">
        <v>7.5375459999999994E-5</v>
      </c>
      <c r="LV71">
        <v>0.86744250000000001</v>
      </c>
      <c r="LW71">
        <v>19.026959999999999</v>
      </c>
      <c r="LX71" s="1">
        <v>9.8107139999999998E-8</v>
      </c>
      <c r="LY71" s="1">
        <v>6.876214E-5</v>
      </c>
      <c r="LZ71">
        <v>0.86744200000000005</v>
      </c>
      <c r="MA71">
        <v>19.719290000000001</v>
      </c>
      <c r="MB71" s="1">
        <v>8.9614079999999997E-8</v>
      </c>
      <c r="MC71" s="1">
        <v>6.2808840000000004E-5</v>
      </c>
      <c r="MD71">
        <v>0.86740969999999995</v>
      </c>
      <c r="ME71">
        <v>20.36552</v>
      </c>
      <c r="MF71" s="1">
        <v>8.2218209999999996E-8</v>
      </c>
      <c r="MG71" s="1">
        <v>5.7611809999999997E-5</v>
      </c>
      <c r="MH71">
        <v>0.86739160000000004</v>
      </c>
      <c r="MI71">
        <v>20.621510000000001</v>
      </c>
      <c r="MJ71" s="1">
        <v>7.6013240000000004E-8</v>
      </c>
      <c r="MK71" s="1">
        <v>5.3256110000000001E-5</v>
      </c>
      <c r="ML71">
        <v>0.86738850000000001</v>
      </c>
      <c r="MM71">
        <v>20.384499999999999</v>
      </c>
      <c r="MN71" s="1">
        <v>7.0549639999999998E-8</v>
      </c>
      <c r="MO71" s="1">
        <v>4.9424420000000002E-5</v>
      </c>
      <c r="MP71">
        <v>0.86737909999999996</v>
      </c>
      <c r="MQ71">
        <v>19.732289999999999</v>
      </c>
      <c r="MR71" s="1">
        <v>6.5521449999999999E-8</v>
      </c>
      <c r="MS71" s="1">
        <v>4.5901700000000001E-5</v>
      </c>
      <c r="MT71">
        <v>0.86734840000000002</v>
      </c>
      <c r="MU71">
        <v>19.047139999999999</v>
      </c>
      <c r="MV71" s="1">
        <v>6.0917169999999997E-8</v>
      </c>
      <c r="MW71" s="1">
        <v>4.26749E-5</v>
      </c>
      <c r="MX71">
        <v>0.86735669999999998</v>
      </c>
      <c r="MY71">
        <v>18.47034</v>
      </c>
      <c r="MZ71" s="1">
        <v>5.6739749999999997E-8</v>
      </c>
      <c r="NA71" s="1">
        <v>3.9747170000000003E-5</v>
      </c>
      <c r="NB71">
        <v>0.86733539999999998</v>
      </c>
      <c r="NC71">
        <v>18.28959</v>
      </c>
      <c r="ND71" s="1">
        <v>5.291641E-8</v>
      </c>
      <c r="NE71" s="1">
        <v>3.7068289999999998E-5</v>
      </c>
      <c r="NF71">
        <v>0.86730770000000001</v>
      </c>
      <c r="NG71">
        <v>18.67155</v>
      </c>
      <c r="NH71" s="1">
        <v>4.9371969999999997E-8</v>
      </c>
      <c r="NI71" s="1">
        <v>3.4586750000000002E-5</v>
      </c>
      <c r="NJ71">
        <v>0.86729310000000004</v>
      </c>
      <c r="NK71">
        <v>18.979600000000001</v>
      </c>
      <c r="NL71" s="1">
        <v>4.6089399999999998E-8</v>
      </c>
      <c r="NM71" s="1">
        <v>3.2288E-5</v>
      </c>
      <c r="NN71">
        <v>0.86727589999999999</v>
      </c>
      <c r="NO71">
        <v>19.048159999999999</v>
      </c>
      <c r="NP71" s="1">
        <v>4.2967669999999999E-8</v>
      </c>
      <c r="NQ71" s="1">
        <v>3.0103110000000001E-5</v>
      </c>
      <c r="NR71">
        <v>0.86725989999999997</v>
      </c>
      <c r="NS71">
        <v>18.972359999999998</v>
      </c>
      <c r="NT71" s="1">
        <v>4.0061910000000003E-8</v>
      </c>
      <c r="NU71" s="1">
        <v>2.8067499999999999E-5</v>
      </c>
      <c r="NV71">
        <v>0.86723910000000004</v>
      </c>
      <c r="NW71">
        <v>18.781040000000001</v>
      </c>
      <c r="NX71" s="1">
        <v>3.7372240000000002E-8</v>
      </c>
      <c r="NY71" s="1">
        <v>2.618252E-5</v>
      </c>
      <c r="NZ71">
        <v>0.86722429999999995</v>
      </c>
      <c r="OA71">
        <v>18.384589999999999</v>
      </c>
      <c r="OB71" s="1">
        <v>3.4894330000000001E-8</v>
      </c>
      <c r="OC71" s="1">
        <v>2.4446220000000001E-5</v>
      </c>
      <c r="OD71">
        <v>0.86720390000000003</v>
      </c>
      <c r="OE71">
        <v>18.319579999999998</v>
      </c>
      <c r="OF71" s="1">
        <v>3.260332E-8</v>
      </c>
      <c r="OG71" s="1">
        <v>2.2841949999999999E-5</v>
      </c>
      <c r="OH71">
        <v>0.86718620000000002</v>
      </c>
      <c r="OI71">
        <v>18.71143</v>
      </c>
      <c r="OJ71" s="1">
        <v>3.0461109999999999E-8</v>
      </c>
      <c r="OK71" s="1">
        <v>2.1341430000000001E-5</v>
      </c>
    </row>
    <row r="72" spans="1:401" x14ac:dyDescent="0.35">
      <c r="A72">
        <v>75</v>
      </c>
      <c r="B72" t="s">
        <v>4</v>
      </c>
      <c r="C72" t="s">
        <v>24</v>
      </c>
      <c r="D72" t="s">
        <v>77</v>
      </c>
      <c r="E72">
        <v>879.94240000000002</v>
      </c>
      <c r="F72">
        <v>0.98268310000000003</v>
      </c>
      <c r="G72">
        <v>18.472999999999999</v>
      </c>
      <c r="H72" s="1">
        <v>1.5927099999999999E-16</v>
      </c>
      <c r="I72" s="1">
        <v>1.289522E-13</v>
      </c>
      <c r="J72">
        <v>0.98259149999999995</v>
      </c>
      <c r="K72">
        <v>18.06578</v>
      </c>
      <c r="L72" s="1">
        <v>1.1914320000000001E-2</v>
      </c>
      <c r="M72">
        <v>6.1033220000000004</v>
      </c>
      <c r="N72">
        <v>0.98255930000000002</v>
      </c>
      <c r="O72">
        <v>17.76127</v>
      </c>
      <c r="P72">
        <v>25.714449999999999</v>
      </c>
      <c r="Q72">
        <v>18055.09</v>
      </c>
      <c r="R72">
        <v>0.98253670000000004</v>
      </c>
      <c r="S72">
        <v>17.54693</v>
      </c>
      <c r="T72">
        <v>69.054249999999996</v>
      </c>
      <c r="U72">
        <v>57240.32</v>
      </c>
      <c r="V72">
        <v>0.98251080000000002</v>
      </c>
      <c r="W72">
        <v>17.557079999999999</v>
      </c>
      <c r="X72">
        <v>10.82671</v>
      </c>
      <c r="Y72">
        <v>10059.66</v>
      </c>
      <c r="Z72">
        <v>0.98253009999999996</v>
      </c>
      <c r="AA72">
        <v>17.554780000000001</v>
      </c>
      <c r="AB72">
        <v>0.34215299999999998</v>
      </c>
      <c r="AC72">
        <v>343.87869999999998</v>
      </c>
      <c r="AD72">
        <v>0.98255289999999995</v>
      </c>
      <c r="AE72">
        <v>17.528559999999999</v>
      </c>
      <c r="AF72" s="1">
        <v>1.250863E-2</v>
      </c>
      <c r="AG72">
        <v>11.172370000000001</v>
      </c>
      <c r="AH72">
        <v>0.98255320000000002</v>
      </c>
      <c r="AI72">
        <v>17.477170000000001</v>
      </c>
      <c r="AJ72" s="1">
        <v>7.1686609999999998E-3</v>
      </c>
      <c r="AK72">
        <v>5.8592440000000003</v>
      </c>
      <c r="AL72">
        <v>0.98258230000000002</v>
      </c>
      <c r="AM72">
        <v>17.514790000000001</v>
      </c>
      <c r="AN72" s="1">
        <v>5.7821740000000002E-3</v>
      </c>
      <c r="AO72">
        <v>4.7204050000000004</v>
      </c>
      <c r="AP72">
        <v>0.98259149999999995</v>
      </c>
      <c r="AQ72">
        <v>17.876270000000002</v>
      </c>
      <c r="AR72" s="1">
        <v>4.6875689999999999E-3</v>
      </c>
      <c r="AS72">
        <v>3.8264819999999999</v>
      </c>
      <c r="AT72">
        <v>0.98261160000000003</v>
      </c>
      <c r="AU72">
        <v>18.439550000000001</v>
      </c>
      <c r="AV72" s="1">
        <v>3.808114E-3</v>
      </c>
      <c r="AW72">
        <v>3.1084540000000001</v>
      </c>
      <c r="AX72">
        <v>0.98259229999999997</v>
      </c>
      <c r="AY72">
        <v>18.99607</v>
      </c>
      <c r="AZ72" s="1">
        <v>3.0974840000000002E-3</v>
      </c>
      <c r="BA72">
        <v>2.528359</v>
      </c>
      <c r="BB72">
        <v>0.98259410000000003</v>
      </c>
      <c r="BC72">
        <v>19.427689999999998</v>
      </c>
      <c r="BD72" s="1">
        <v>2.5205340000000001E-3</v>
      </c>
      <c r="BE72">
        <v>2.0575730000000001</v>
      </c>
      <c r="BF72">
        <v>0.98258820000000002</v>
      </c>
      <c r="BG72">
        <v>19.51953</v>
      </c>
      <c r="BH72" s="1">
        <v>2.0503890000000001E-3</v>
      </c>
      <c r="BI72">
        <v>1.6739170000000001</v>
      </c>
      <c r="BJ72">
        <v>0.98256370000000004</v>
      </c>
      <c r="BK72">
        <v>19.207930000000001</v>
      </c>
      <c r="BL72" s="1">
        <v>1.6680169999999999E-3</v>
      </c>
      <c r="BM72">
        <v>1.361766</v>
      </c>
      <c r="BN72">
        <v>0.98257099999999997</v>
      </c>
      <c r="BO72">
        <v>18.61966</v>
      </c>
      <c r="BP72" s="1">
        <v>1.3581839999999999E-3</v>
      </c>
      <c r="BQ72">
        <v>1.10877</v>
      </c>
      <c r="BR72">
        <v>0.98254830000000004</v>
      </c>
      <c r="BS72">
        <v>18.003609999999998</v>
      </c>
      <c r="BT72" s="1">
        <v>1.1067850000000001E-3</v>
      </c>
      <c r="BU72">
        <v>0.90356619999999999</v>
      </c>
      <c r="BV72">
        <v>0.98253849999999998</v>
      </c>
      <c r="BW72">
        <v>17.75301</v>
      </c>
      <c r="BX72" s="1">
        <v>9.0294599999999996E-4</v>
      </c>
      <c r="BY72">
        <v>0.73712679999999997</v>
      </c>
      <c r="BZ72">
        <v>0.98249169999999997</v>
      </c>
      <c r="CA72">
        <v>17.911259999999999</v>
      </c>
      <c r="CB72" s="1">
        <v>7.3738579999999996E-4</v>
      </c>
      <c r="CC72">
        <v>0.60199590000000003</v>
      </c>
      <c r="CD72">
        <v>0.98244750000000003</v>
      </c>
      <c r="CE72">
        <v>18.32226</v>
      </c>
      <c r="CF72" s="1">
        <v>6.0277240000000004E-4</v>
      </c>
      <c r="CG72">
        <v>0.4921064</v>
      </c>
      <c r="CH72">
        <v>0.9823733</v>
      </c>
      <c r="CI72">
        <v>18.816040000000001</v>
      </c>
      <c r="CJ72" s="1">
        <v>4.9202869999999995E-4</v>
      </c>
      <c r="CK72">
        <v>0.40179179999999998</v>
      </c>
      <c r="CL72">
        <v>0.98229730000000004</v>
      </c>
      <c r="CM72">
        <v>19.001290000000001</v>
      </c>
      <c r="CN72" s="1">
        <v>4.003945E-4</v>
      </c>
      <c r="CO72">
        <v>0.32702769999999998</v>
      </c>
      <c r="CP72">
        <v>0.98221559999999997</v>
      </c>
      <c r="CQ72">
        <v>18.87237</v>
      </c>
      <c r="CR72" s="1">
        <v>3.253102E-4</v>
      </c>
      <c r="CS72">
        <v>0.26572839999999998</v>
      </c>
      <c r="CT72">
        <v>0.98212529999999998</v>
      </c>
      <c r="CU72">
        <v>18.449750000000002</v>
      </c>
      <c r="CV72" s="1">
        <v>2.6454430000000001E-4</v>
      </c>
      <c r="CW72">
        <v>0.21609890000000001</v>
      </c>
      <c r="CX72">
        <v>0.98205180000000003</v>
      </c>
      <c r="CY72">
        <v>18.020669999999999</v>
      </c>
      <c r="CZ72" s="1">
        <v>2.15601E-4</v>
      </c>
      <c r="DA72">
        <v>0.1761113</v>
      </c>
      <c r="DB72">
        <v>0.98195560000000004</v>
      </c>
      <c r="DC72">
        <v>18.074649999999998</v>
      </c>
      <c r="DD72" s="1">
        <v>1.7619200000000001E-4</v>
      </c>
      <c r="DE72">
        <v>0.1439127</v>
      </c>
      <c r="DF72">
        <v>0.98187729999999995</v>
      </c>
      <c r="DG72">
        <v>18.402570000000001</v>
      </c>
      <c r="DH72" s="1">
        <v>1.443145E-4</v>
      </c>
      <c r="DI72">
        <v>0.11788</v>
      </c>
      <c r="DJ72">
        <v>0.98182210000000003</v>
      </c>
      <c r="DK72">
        <v>19.050630000000002</v>
      </c>
      <c r="DL72" s="1">
        <v>1.181903E-4</v>
      </c>
      <c r="DM72" s="1">
        <v>9.654894E-2</v>
      </c>
      <c r="DN72">
        <v>0.98176589999999997</v>
      </c>
      <c r="DO72">
        <v>19.655750000000001</v>
      </c>
      <c r="DP72" s="1">
        <v>9.7083900000000001E-5</v>
      </c>
      <c r="DQ72" s="1">
        <v>7.9289189999999996E-2</v>
      </c>
      <c r="DR72">
        <v>0.98170159999999995</v>
      </c>
      <c r="DS72">
        <v>19.798850000000002</v>
      </c>
      <c r="DT72" s="1">
        <v>8.0304369999999994E-5</v>
      </c>
      <c r="DU72" s="1">
        <v>6.5567630000000002E-2</v>
      </c>
      <c r="DV72">
        <v>0.98166439999999999</v>
      </c>
      <c r="DW72">
        <v>19.502310000000001</v>
      </c>
      <c r="DX72" s="1">
        <v>6.6823029999999996E-5</v>
      </c>
      <c r="DY72" s="1">
        <v>5.4550479999999998E-2</v>
      </c>
      <c r="DZ72">
        <v>0.98158339999999999</v>
      </c>
      <c r="EA72">
        <v>18.85219</v>
      </c>
      <c r="EB72" s="1">
        <v>5.5859039999999998E-5</v>
      </c>
      <c r="EC72" s="1">
        <v>4.5594950000000002E-2</v>
      </c>
      <c r="ED72">
        <v>0.98154759999999996</v>
      </c>
      <c r="EE72">
        <v>18.231819999999999</v>
      </c>
      <c r="EF72" s="1">
        <v>4.6894310000000003E-5</v>
      </c>
      <c r="EG72" s="1">
        <v>3.827171E-2</v>
      </c>
      <c r="EH72">
        <v>0.98147169999999995</v>
      </c>
      <c r="EI72">
        <v>17.989139999999999</v>
      </c>
      <c r="EJ72" s="1">
        <v>3.9530229999999998E-5</v>
      </c>
      <c r="EK72" s="1">
        <v>3.225799E-2</v>
      </c>
      <c r="EL72">
        <v>0.98146219999999995</v>
      </c>
      <c r="EM72">
        <v>18.242570000000001</v>
      </c>
      <c r="EN72" s="1">
        <v>3.3432490000000002E-5</v>
      </c>
      <c r="EO72">
        <v>2.7279600000000001E-2</v>
      </c>
      <c r="EP72">
        <v>0.98143230000000004</v>
      </c>
      <c r="EQ72">
        <v>18.928100000000001</v>
      </c>
      <c r="ER72" s="1">
        <v>2.8381290000000001E-5</v>
      </c>
      <c r="ES72" s="1">
        <v>2.3153960000000001E-2</v>
      </c>
      <c r="ET72">
        <v>0.98143320000000001</v>
      </c>
      <c r="EU72">
        <v>19.59441</v>
      </c>
      <c r="EV72" s="1">
        <v>2.4272980000000002E-5</v>
      </c>
      <c r="EW72">
        <v>1.9793000000000002E-2</v>
      </c>
      <c r="EX72">
        <v>0.98143230000000004</v>
      </c>
      <c r="EY72">
        <v>19.808240000000001</v>
      </c>
      <c r="EZ72" s="1">
        <v>2.099677E-5</v>
      </c>
      <c r="FA72" s="1">
        <v>1.711348E-2</v>
      </c>
      <c r="FB72">
        <v>0.98144489999999995</v>
      </c>
      <c r="FC72">
        <v>19.561679999999999</v>
      </c>
      <c r="FD72" s="1">
        <v>1.8318139999999999E-5</v>
      </c>
      <c r="FE72" s="1">
        <v>1.492603E-2</v>
      </c>
      <c r="FF72">
        <v>0.98146489999999997</v>
      </c>
      <c r="FG72">
        <v>18.959910000000001</v>
      </c>
      <c r="FH72" s="1">
        <v>1.6047019999999999E-5</v>
      </c>
      <c r="FI72">
        <v>1.3073599999999999E-2</v>
      </c>
      <c r="FJ72">
        <v>0.9814581</v>
      </c>
      <c r="FK72">
        <v>18.311109999999999</v>
      </c>
      <c r="FL72" s="1">
        <v>1.40919E-5</v>
      </c>
      <c r="FM72" s="1">
        <v>1.1480280000000001E-2</v>
      </c>
      <c r="FN72">
        <v>0.9814676</v>
      </c>
      <c r="FO72">
        <v>18.063839999999999</v>
      </c>
      <c r="FP72" s="1">
        <v>1.239097E-5</v>
      </c>
      <c r="FQ72" s="1">
        <v>1.009438E-2</v>
      </c>
      <c r="FR72">
        <v>0.98146100000000003</v>
      </c>
      <c r="FS72">
        <v>18.17173</v>
      </c>
      <c r="FT72" s="1">
        <v>1.090939E-5</v>
      </c>
      <c r="FU72" s="1">
        <v>8.8872759999999995E-3</v>
      </c>
      <c r="FV72">
        <v>0.98146299999999997</v>
      </c>
      <c r="FW72">
        <v>18.5519</v>
      </c>
      <c r="FX72" s="1">
        <v>9.6089239999999994E-6</v>
      </c>
      <c r="FY72" s="1">
        <v>7.8280380000000007E-3</v>
      </c>
      <c r="FZ72">
        <v>0.98146739999999999</v>
      </c>
      <c r="GA72">
        <v>18.921340000000001</v>
      </c>
      <c r="GB72" s="1">
        <v>8.4668699999999998E-6</v>
      </c>
      <c r="GC72" s="1">
        <v>6.8979669999999996E-3</v>
      </c>
      <c r="GD72">
        <v>0.98145159999999998</v>
      </c>
      <c r="GE72">
        <v>19.010010000000001</v>
      </c>
      <c r="GF72" s="1">
        <v>7.4546149999999999E-6</v>
      </c>
      <c r="GG72" s="1">
        <v>6.0737650000000001E-3</v>
      </c>
      <c r="GH72">
        <v>0.98146049999999996</v>
      </c>
      <c r="GI72">
        <v>18.935690000000001</v>
      </c>
      <c r="GJ72" s="1">
        <v>6.5622980000000002E-6</v>
      </c>
      <c r="GK72" s="1">
        <v>5.3470030000000003E-3</v>
      </c>
      <c r="GL72">
        <v>0.98144710000000002</v>
      </c>
      <c r="GM72">
        <v>18.627369999999999</v>
      </c>
      <c r="GN72" s="1">
        <v>5.7787859999999997E-6</v>
      </c>
      <c r="GO72" s="1">
        <v>4.7086259999999996E-3</v>
      </c>
      <c r="GP72">
        <v>0.98143950000000002</v>
      </c>
      <c r="GQ72">
        <v>18.34271</v>
      </c>
      <c r="GR72" s="1">
        <v>5.0902580000000003E-6</v>
      </c>
      <c r="GS72" s="1">
        <v>4.1477720000000001E-3</v>
      </c>
      <c r="GT72">
        <v>0.98144039999999999</v>
      </c>
      <c r="GU72">
        <v>18.094380000000001</v>
      </c>
      <c r="GV72" s="1">
        <v>4.4850799999999999E-6</v>
      </c>
      <c r="GW72" s="1">
        <v>3.654802E-3</v>
      </c>
      <c r="GX72">
        <v>0.98142640000000003</v>
      </c>
      <c r="GY72">
        <v>18.229019999999998</v>
      </c>
      <c r="GZ72" s="1">
        <v>3.9537090000000004E-6</v>
      </c>
      <c r="HA72" s="1">
        <v>3.2219549999999999E-3</v>
      </c>
      <c r="HB72">
        <v>0.98140269999999996</v>
      </c>
      <c r="HC72">
        <v>18.68751</v>
      </c>
      <c r="HD72" s="1">
        <v>3.4864530000000002E-6</v>
      </c>
      <c r="HE72" s="1">
        <v>2.8413240000000001E-3</v>
      </c>
      <c r="HF72">
        <v>0.98136990000000002</v>
      </c>
      <c r="HG72">
        <v>19.224489999999999</v>
      </c>
      <c r="HH72" s="1">
        <v>3.0673050000000002E-6</v>
      </c>
      <c r="HI72" s="1">
        <v>2.5004200000000002E-3</v>
      </c>
      <c r="HJ72">
        <v>0.98133119999999996</v>
      </c>
      <c r="HK72">
        <v>19.39105</v>
      </c>
      <c r="HL72" s="1">
        <v>2.6859899999999999E-6</v>
      </c>
      <c r="HM72" s="1">
        <v>2.1901899999999998E-3</v>
      </c>
      <c r="HN72">
        <v>0.98129440000000001</v>
      </c>
      <c r="HO72">
        <v>19.22409</v>
      </c>
      <c r="HP72" s="1">
        <v>2.346127E-6</v>
      </c>
      <c r="HQ72" s="1">
        <v>1.9132789999999999E-3</v>
      </c>
      <c r="HR72">
        <v>0.98124900000000004</v>
      </c>
      <c r="HS72">
        <v>18.91254</v>
      </c>
      <c r="HT72" s="1">
        <v>2.0488589999999999E-6</v>
      </c>
      <c r="HU72" s="1">
        <v>1.6710200000000001E-3</v>
      </c>
      <c r="HV72">
        <v>0.98119979999999996</v>
      </c>
      <c r="HW72">
        <v>18.451029999999999</v>
      </c>
      <c r="HX72" s="1">
        <v>1.7903700000000001E-6</v>
      </c>
      <c r="HY72" s="1">
        <v>1.460259E-3</v>
      </c>
      <c r="HZ72">
        <v>0.98116579999999998</v>
      </c>
      <c r="IA72">
        <v>18.17719</v>
      </c>
      <c r="IB72" s="1">
        <v>1.5662130000000001E-6</v>
      </c>
      <c r="IC72" s="1">
        <v>1.2774500000000001E-3</v>
      </c>
      <c r="ID72">
        <v>0.98111999999999999</v>
      </c>
      <c r="IE72">
        <v>18.180689999999998</v>
      </c>
      <c r="IF72" s="1">
        <v>1.3719069999999999E-6</v>
      </c>
      <c r="IG72" s="1">
        <v>1.118984E-3</v>
      </c>
      <c r="IH72">
        <v>0.98107180000000005</v>
      </c>
      <c r="II72">
        <v>18.586130000000001</v>
      </c>
      <c r="IJ72" s="1">
        <v>1.203724E-6</v>
      </c>
      <c r="IK72" s="1">
        <v>9.8180389999999993E-4</v>
      </c>
      <c r="IL72">
        <v>0.98102840000000002</v>
      </c>
      <c r="IM72">
        <v>19.038419999999999</v>
      </c>
      <c r="IN72" s="1">
        <v>1.057367E-6</v>
      </c>
      <c r="IO72" s="1">
        <v>8.6249890000000004E-4</v>
      </c>
      <c r="IP72">
        <v>0.98098220000000003</v>
      </c>
      <c r="IQ72">
        <v>19.171620000000001</v>
      </c>
      <c r="IR72" s="1">
        <v>9.2835390000000004E-7</v>
      </c>
      <c r="IS72" s="1">
        <v>7.5733500000000004E-4</v>
      </c>
      <c r="IT72">
        <v>0.98093059999999999</v>
      </c>
      <c r="IU72">
        <v>19.087489999999999</v>
      </c>
      <c r="IV72" s="1">
        <v>8.1549620000000005E-7</v>
      </c>
      <c r="IW72" s="1">
        <v>6.6527579999999995E-4</v>
      </c>
      <c r="IX72">
        <v>0.98089000000000004</v>
      </c>
      <c r="IY72">
        <v>18.73312</v>
      </c>
      <c r="IZ72" s="1">
        <v>7.1736799999999997E-7</v>
      </c>
      <c r="JA72" s="1">
        <v>5.8523329999999999E-4</v>
      </c>
      <c r="JB72">
        <v>0.98083960000000003</v>
      </c>
      <c r="JC72">
        <v>18.375350000000001</v>
      </c>
      <c r="JD72" s="1">
        <v>6.3208929999999999E-7</v>
      </c>
      <c r="JE72" s="1">
        <v>5.1568130000000003E-4</v>
      </c>
      <c r="JF72">
        <v>0.9808038</v>
      </c>
      <c r="JG72">
        <v>18.421209999999999</v>
      </c>
      <c r="JH72" s="1">
        <v>5.5805550000000004E-7</v>
      </c>
      <c r="JI72" s="1">
        <v>4.5525920000000003E-4</v>
      </c>
      <c r="JJ72">
        <v>0.98073860000000002</v>
      </c>
      <c r="JK72">
        <v>18.754359999999998</v>
      </c>
      <c r="JL72" s="1">
        <v>4.9348550000000004E-7</v>
      </c>
      <c r="JM72" s="1">
        <v>4.0259509999999998E-4</v>
      </c>
      <c r="JN72">
        <v>0.98071540000000001</v>
      </c>
      <c r="JO72">
        <v>19.29166</v>
      </c>
      <c r="JP72" s="1">
        <v>4.3676769999999998E-7</v>
      </c>
      <c r="JQ72" s="1">
        <v>3.563215E-4</v>
      </c>
      <c r="JR72">
        <v>0.98068699999999998</v>
      </c>
      <c r="JS72">
        <v>19.650960000000001</v>
      </c>
      <c r="JT72" s="1">
        <v>3.8843990000000001E-7</v>
      </c>
      <c r="JU72" s="1">
        <v>3.1680759999999999E-4</v>
      </c>
      <c r="JV72">
        <v>0.98066589999999998</v>
      </c>
      <c r="JW72">
        <v>19.737010000000001</v>
      </c>
      <c r="JX72" s="1">
        <v>3.4783200000000001E-7</v>
      </c>
      <c r="JY72" s="1">
        <v>2.8362260000000002E-4</v>
      </c>
      <c r="JZ72">
        <v>0.98064790000000002</v>
      </c>
      <c r="KA72">
        <v>19.45814</v>
      </c>
      <c r="KB72" s="1">
        <v>3.1306119999999998E-7</v>
      </c>
      <c r="KC72" s="1">
        <v>2.5523180000000003E-4</v>
      </c>
      <c r="KD72">
        <v>0.98060720000000001</v>
      </c>
      <c r="KE72">
        <v>18.942250000000001</v>
      </c>
      <c r="KF72" s="1">
        <v>2.8253809999999998E-7</v>
      </c>
      <c r="KG72" s="1">
        <v>2.30337E-4</v>
      </c>
      <c r="KH72">
        <v>0.98059130000000005</v>
      </c>
      <c r="KI72">
        <v>18.432569999999998</v>
      </c>
      <c r="KJ72" s="1">
        <v>2.5542240000000002E-7</v>
      </c>
      <c r="KK72" s="1">
        <v>2.082245E-4</v>
      </c>
      <c r="KL72">
        <v>0.98054699999999995</v>
      </c>
      <c r="KM72">
        <v>18.376950000000001</v>
      </c>
      <c r="KN72" s="1">
        <v>2.3147350000000001E-7</v>
      </c>
      <c r="KO72" s="1">
        <v>1.8869629999999999E-4</v>
      </c>
      <c r="KP72">
        <v>0.98053089999999998</v>
      </c>
      <c r="KQ72">
        <v>18.687169999999998</v>
      </c>
      <c r="KR72" s="1">
        <v>2.101519E-7</v>
      </c>
      <c r="KS72" s="1">
        <v>1.713021E-4</v>
      </c>
      <c r="KT72">
        <v>0.98050740000000003</v>
      </c>
      <c r="KU72">
        <v>19.297920000000001</v>
      </c>
      <c r="KV72" s="1">
        <v>1.910187E-7</v>
      </c>
      <c r="KW72" s="1">
        <v>1.5571089999999999E-4</v>
      </c>
      <c r="KX72">
        <v>0.98046549999999999</v>
      </c>
      <c r="KY72">
        <v>19.83633</v>
      </c>
      <c r="KZ72" s="1">
        <v>1.7364270000000001E-7</v>
      </c>
      <c r="LA72" s="1">
        <v>1.415528E-4</v>
      </c>
      <c r="LB72">
        <v>0.98043800000000003</v>
      </c>
      <c r="LC72">
        <v>20.001919999999998</v>
      </c>
      <c r="LD72" s="1">
        <v>1.577939E-7</v>
      </c>
      <c r="LE72" s="1">
        <v>1.286436E-4</v>
      </c>
      <c r="LF72">
        <v>0.98041149999999999</v>
      </c>
      <c r="LG72">
        <v>19.777259999999998</v>
      </c>
      <c r="LH72" s="1">
        <v>1.4336610000000001E-7</v>
      </c>
      <c r="LI72" s="1">
        <v>1.168817E-4</v>
      </c>
      <c r="LJ72">
        <v>0.98038020000000003</v>
      </c>
      <c r="LK72">
        <v>19.229099999999999</v>
      </c>
      <c r="LL72" s="1">
        <v>1.3039520000000001E-7</v>
      </c>
      <c r="LM72" s="1">
        <v>1.063075E-4</v>
      </c>
      <c r="LN72">
        <v>0.98034330000000003</v>
      </c>
      <c r="LO72">
        <v>18.70392</v>
      </c>
      <c r="LP72" s="1">
        <v>1.1873149999999999E-7</v>
      </c>
      <c r="LQ72" s="1">
        <v>9.6795769999999997E-5</v>
      </c>
      <c r="LR72">
        <v>0.98031210000000002</v>
      </c>
      <c r="LS72">
        <v>18.69791</v>
      </c>
      <c r="LT72" s="1">
        <v>1.082369E-7</v>
      </c>
      <c r="LU72" s="1">
        <v>8.8241240000000001E-5</v>
      </c>
      <c r="LV72">
        <v>0.98029809999999995</v>
      </c>
      <c r="LW72">
        <v>19.0534</v>
      </c>
      <c r="LX72" s="1">
        <v>9.8735740000000001E-8</v>
      </c>
      <c r="LY72" s="1">
        <v>8.0491850000000004E-5</v>
      </c>
      <c r="LZ72">
        <v>0.98025549999999995</v>
      </c>
      <c r="MA72">
        <v>19.730820000000001</v>
      </c>
      <c r="MB72" s="1">
        <v>9.017951E-8</v>
      </c>
      <c r="MC72" s="1">
        <v>7.3515629999999993E-5</v>
      </c>
      <c r="MD72">
        <v>0.98025289999999998</v>
      </c>
      <c r="ME72">
        <v>20.37734</v>
      </c>
      <c r="MF72" s="1">
        <v>8.2693049999999994E-8</v>
      </c>
      <c r="MG72" s="1">
        <v>6.7391249999999996E-5</v>
      </c>
      <c r="MH72">
        <v>0.98023280000000002</v>
      </c>
      <c r="MI72">
        <v>20.63383</v>
      </c>
      <c r="MJ72" s="1">
        <v>7.6419869999999997E-8</v>
      </c>
      <c r="MK72" s="1">
        <v>6.2263589999999997E-5</v>
      </c>
      <c r="ML72">
        <v>0.98021159999999996</v>
      </c>
      <c r="MM72">
        <v>20.43356</v>
      </c>
      <c r="MN72" s="1">
        <v>7.0916130000000006E-8</v>
      </c>
      <c r="MO72" s="1">
        <v>5.7772660000000001E-5</v>
      </c>
      <c r="MP72">
        <v>0.98019800000000001</v>
      </c>
      <c r="MQ72">
        <v>19.80095</v>
      </c>
      <c r="MR72" s="1">
        <v>6.5859619999999993E-8</v>
      </c>
      <c r="MS72" s="1">
        <v>5.3652490000000001E-5</v>
      </c>
      <c r="MT72">
        <v>0.98017849999999995</v>
      </c>
      <c r="MU72">
        <v>19.11206</v>
      </c>
      <c r="MV72" s="1">
        <v>6.1224280000000003E-8</v>
      </c>
      <c r="MW72" s="1">
        <v>4.9874070000000002E-5</v>
      </c>
      <c r="MX72">
        <v>0.98017109999999996</v>
      </c>
      <c r="MY72">
        <v>18.532910000000001</v>
      </c>
      <c r="MZ72" s="1">
        <v>5.7020160000000002E-8</v>
      </c>
      <c r="NA72" s="1">
        <v>4.6447279999999997E-5</v>
      </c>
      <c r="NB72">
        <v>0.9801472</v>
      </c>
      <c r="NC72">
        <v>18.330010000000001</v>
      </c>
      <c r="ND72" s="1">
        <v>5.3174700000000002E-8</v>
      </c>
      <c r="NE72" s="1">
        <v>4.3313280000000003E-5</v>
      </c>
      <c r="NF72">
        <v>0.98011300000000001</v>
      </c>
      <c r="NG72">
        <v>18.689609999999998</v>
      </c>
      <c r="NH72" s="1">
        <v>4.9610880000000001E-8</v>
      </c>
      <c r="NI72" s="1">
        <v>4.0411109999999997E-5</v>
      </c>
      <c r="NJ72">
        <v>0.98009829999999998</v>
      </c>
      <c r="NK72">
        <v>18.986319999999999</v>
      </c>
      <c r="NL72" s="1">
        <v>4.6312729999999999E-8</v>
      </c>
      <c r="NM72" s="1">
        <v>3.772546E-5</v>
      </c>
      <c r="NN72">
        <v>0.98007290000000002</v>
      </c>
      <c r="NO72">
        <v>19.06147</v>
      </c>
      <c r="NP72" s="1">
        <v>4.3180190000000001E-8</v>
      </c>
      <c r="NQ72" s="1">
        <v>3.5177079999999998E-5</v>
      </c>
      <c r="NR72">
        <v>0.98005810000000004</v>
      </c>
      <c r="NS72">
        <v>18.992709999999999</v>
      </c>
      <c r="NT72" s="1">
        <v>4.0257279999999998E-8</v>
      </c>
      <c r="NU72" s="1">
        <v>3.2795649999999998E-5</v>
      </c>
      <c r="NV72">
        <v>0.98005070000000005</v>
      </c>
      <c r="NW72">
        <v>18.81277</v>
      </c>
      <c r="NX72" s="1">
        <v>3.7553590000000002E-8</v>
      </c>
      <c r="NY72" s="1">
        <v>3.0592249999999998E-5</v>
      </c>
      <c r="NZ72">
        <v>0.98002979999999995</v>
      </c>
      <c r="OA72">
        <v>18.434139999999999</v>
      </c>
      <c r="OB72" s="1">
        <v>3.5061180000000003E-8</v>
      </c>
      <c r="OC72" s="1">
        <v>2.8561210000000001E-5</v>
      </c>
      <c r="OD72">
        <v>0.9800065</v>
      </c>
      <c r="OE72">
        <v>18.364170000000001</v>
      </c>
      <c r="OF72" s="1">
        <v>3.2758279999999998E-8</v>
      </c>
      <c r="OG72" s="1">
        <v>2.668559E-5</v>
      </c>
      <c r="OH72">
        <v>0.97998629999999998</v>
      </c>
      <c r="OI72">
        <v>18.730619999999998</v>
      </c>
      <c r="OJ72" s="1">
        <v>3.0606069999999999E-8</v>
      </c>
      <c r="OK72" s="1">
        <v>2.4932749999999999E-5</v>
      </c>
    </row>
    <row r="73" spans="1:401" x14ac:dyDescent="0.35">
      <c r="A73">
        <v>76</v>
      </c>
      <c r="B73" t="s">
        <v>4</v>
      </c>
      <c r="C73" t="s">
        <v>24</v>
      </c>
      <c r="D73" t="s">
        <v>78</v>
      </c>
      <c r="E73">
        <v>780.3886</v>
      </c>
      <c r="F73">
        <v>0.87590040000000002</v>
      </c>
      <c r="G73">
        <v>18.544789999999999</v>
      </c>
      <c r="H73" s="1">
        <v>1.94104E-17</v>
      </c>
      <c r="I73" s="1">
        <v>1.800718E-14</v>
      </c>
      <c r="J73">
        <v>0.87584709999999999</v>
      </c>
      <c r="K73">
        <v>18.127949999999998</v>
      </c>
      <c r="L73" s="1">
        <v>3.3014379999999999E-3</v>
      </c>
      <c r="M73">
        <v>1.795345</v>
      </c>
      <c r="N73">
        <v>0.87583270000000002</v>
      </c>
      <c r="O73">
        <v>17.80808</v>
      </c>
      <c r="P73">
        <v>19.12987</v>
      </c>
      <c r="Q73">
        <v>14486.25</v>
      </c>
      <c r="R73">
        <v>0.87581960000000003</v>
      </c>
      <c r="S73">
        <v>17.579750000000001</v>
      </c>
      <c r="T73">
        <v>72.1614</v>
      </c>
      <c r="U73">
        <v>67528.27</v>
      </c>
      <c r="V73">
        <v>0.87581520000000002</v>
      </c>
      <c r="W73">
        <v>17.580449999999999</v>
      </c>
      <c r="X73">
        <v>14.326420000000001</v>
      </c>
      <c r="Y73">
        <v>15785.49</v>
      </c>
      <c r="Z73">
        <v>0.87583699999999998</v>
      </c>
      <c r="AA73">
        <v>17.568390000000001</v>
      </c>
      <c r="AB73">
        <v>0.53950229999999999</v>
      </c>
      <c r="AC73">
        <v>673.78359999999998</v>
      </c>
      <c r="AD73">
        <v>0.87585820000000003</v>
      </c>
      <c r="AE73">
        <v>17.549250000000001</v>
      </c>
      <c r="AF73" s="1">
        <v>1.5859720000000001E-2</v>
      </c>
      <c r="AG73">
        <v>18.01465</v>
      </c>
      <c r="AH73">
        <v>0.87586929999999996</v>
      </c>
      <c r="AI73">
        <v>17.498799999999999</v>
      </c>
      <c r="AJ73" s="1">
        <v>7.3401550000000001E-3</v>
      </c>
      <c r="AK73">
        <v>6.9166790000000002</v>
      </c>
      <c r="AL73">
        <v>0.87588169999999999</v>
      </c>
      <c r="AM73">
        <v>17.531610000000001</v>
      </c>
      <c r="AN73" s="1">
        <v>5.9004579999999999E-3</v>
      </c>
      <c r="AO73">
        <v>5.5384830000000003</v>
      </c>
      <c r="AP73">
        <v>0.87590210000000002</v>
      </c>
      <c r="AQ73">
        <v>17.903559999999999</v>
      </c>
      <c r="AR73" s="1">
        <v>4.7823910000000004E-3</v>
      </c>
      <c r="AS73">
        <v>4.488359</v>
      </c>
      <c r="AT73">
        <v>0.87590659999999998</v>
      </c>
      <c r="AU73">
        <v>18.454000000000001</v>
      </c>
      <c r="AV73" s="1">
        <v>3.8844750000000001E-3</v>
      </c>
      <c r="AW73">
        <v>3.645432</v>
      </c>
      <c r="AX73">
        <v>0.87590760000000001</v>
      </c>
      <c r="AY73">
        <v>19.002500000000001</v>
      </c>
      <c r="AZ73" s="1">
        <v>3.1593049999999998E-3</v>
      </c>
      <c r="BA73">
        <v>2.9647559999999999</v>
      </c>
      <c r="BB73">
        <v>0.87590699999999999</v>
      </c>
      <c r="BC73">
        <v>19.441230000000001</v>
      </c>
      <c r="BD73" s="1">
        <v>2.570798E-3</v>
      </c>
      <c r="BE73">
        <v>2.412655</v>
      </c>
      <c r="BF73">
        <v>0.87588999999999995</v>
      </c>
      <c r="BG73">
        <v>19.53603</v>
      </c>
      <c r="BH73" s="1">
        <v>2.0914010000000001E-3</v>
      </c>
      <c r="BI73">
        <v>1.9629350000000001</v>
      </c>
      <c r="BJ73">
        <v>0.87588509999999997</v>
      </c>
      <c r="BK73">
        <v>19.258980000000001</v>
      </c>
      <c r="BL73" s="1">
        <v>1.701274E-3</v>
      </c>
      <c r="BM73">
        <v>1.5967769999999999</v>
      </c>
      <c r="BN73">
        <v>0.87587369999999998</v>
      </c>
      <c r="BO73">
        <v>18.698</v>
      </c>
      <c r="BP73" s="1">
        <v>1.385151E-3</v>
      </c>
      <c r="BQ73">
        <v>1.300006</v>
      </c>
      <c r="BR73">
        <v>0.87585349999999995</v>
      </c>
      <c r="BS73">
        <v>18.074829999999999</v>
      </c>
      <c r="BT73" s="1">
        <v>1.1286619999999999E-3</v>
      </c>
      <c r="BU73">
        <v>1.059294</v>
      </c>
      <c r="BV73">
        <v>0.87584949999999995</v>
      </c>
      <c r="BW73">
        <v>17.816880000000001</v>
      </c>
      <c r="BX73" s="1">
        <v>9.2068719999999996E-4</v>
      </c>
      <c r="BY73">
        <v>0.86406249999999996</v>
      </c>
      <c r="BZ73">
        <v>0.87583040000000001</v>
      </c>
      <c r="CA73">
        <v>17.944559999999999</v>
      </c>
      <c r="CB73" s="1">
        <v>7.5180099999999997E-4</v>
      </c>
      <c r="CC73">
        <v>0.70557460000000005</v>
      </c>
      <c r="CD73">
        <v>0.87578370000000005</v>
      </c>
      <c r="CE73">
        <v>18.325710000000001</v>
      </c>
      <c r="CF73" s="1">
        <v>6.1452540000000002E-4</v>
      </c>
      <c r="CG73">
        <v>0.57673980000000002</v>
      </c>
      <c r="CH73">
        <v>0.87572430000000001</v>
      </c>
      <c r="CI73">
        <v>18.82253</v>
      </c>
      <c r="CJ73" s="1">
        <v>5.0175570000000002E-4</v>
      </c>
      <c r="CK73">
        <v>0.47103109999999998</v>
      </c>
      <c r="CL73">
        <v>0.87567059999999997</v>
      </c>
      <c r="CM73">
        <v>19.008959999999998</v>
      </c>
      <c r="CN73" s="1">
        <v>4.0842109999999999E-4</v>
      </c>
      <c r="CO73">
        <v>0.38350960000000001</v>
      </c>
      <c r="CP73">
        <v>0.87561670000000003</v>
      </c>
      <c r="CQ73">
        <v>18.901489999999999</v>
      </c>
      <c r="CR73" s="1">
        <v>3.3185019999999998E-4</v>
      </c>
      <c r="CS73">
        <v>0.31165300000000001</v>
      </c>
      <c r="CT73">
        <v>0.87554200000000004</v>
      </c>
      <c r="CU73">
        <v>18.512339999999998</v>
      </c>
      <c r="CV73" s="1">
        <v>2.69817E-4</v>
      </c>
      <c r="CW73">
        <v>0.2534016</v>
      </c>
      <c r="CX73">
        <v>0.87549049999999995</v>
      </c>
      <c r="CY73">
        <v>18.080210000000001</v>
      </c>
      <c r="CZ73" s="1">
        <v>2.1984930000000001E-4</v>
      </c>
      <c r="DA73">
        <v>0.20646059999999999</v>
      </c>
      <c r="DB73">
        <v>0.87543490000000002</v>
      </c>
      <c r="DC73">
        <v>18.133289999999999</v>
      </c>
      <c r="DD73" s="1">
        <v>1.7961330000000001E-4</v>
      </c>
      <c r="DE73">
        <v>0.168658</v>
      </c>
      <c r="DF73">
        <v>0.87536780000000003</v>
      </c>
      <c r="DG73">
        <v>18.43468</v>
      </c>
      <c r="DH73" s="1">
        <v>1.470957E-4</v>
      </c>
      <c r="DI73">
        <v>0.13812389999999999</v>
      </c>
      <c r="DJ73">
        <v>0.87532869999999996</v>
      </c>
      <c r="DK73">
        <v>19.057279999999999</v>
      </c>
      <c r="DL73" s="1">
        <v>1.204735E-4</v>
      </c>
      <c r="DM73">
        <v>0.1131378</v>
      </c>
      <c r="DN73">
        <v>0.8753088</v>
      </c>
      <c r="DO73">
        <v>19.66272</v>
      </c>
      <c r="DP73" s="1">
        <v>9.8905010000000003E-5</v>
      </c>
      <c r="DQ73">
        <v>9.2857599999999998E-2</v>
      </c>
      <c r="DR73">
        <v>0.8752432</v>
      </c>
      <c r="DS73">
        <v>19.809480000000001</v>
      </c>
      <c r="DT73" s="1">
        <v>8.1756110000000002E-5</v>
      </c>
      <c r="DU73" s="1">
        <v>7.6727790000000004E-2</v>
      </c>
      <c r="DV73">
        <v>0.87523039999999996</v>
      </c>
      <c r="DW73">
        <v>19.554410000000001</v>
      </c>
      <c r="DX73" s="1">
        <v>6.7996819999999994E-5</v>
      </c>
      <c r="DY73" s="1">
        <v>6.3797809999999996E-2</v>
      </c>
      <c r="DZ73">
        <v>0.87517860000000003</v>
      </c>
      <c r="EA73">
        <v>18.932130000000001</v>
      </c>
      <c r="EB73" s="1">
        <v>5.6815899999999999E-5</v>
      </c>
      <c r="EC73" s="1">
        <v>5.3297860000000002E-2</v>
      </c>
      <c r="ED73">
        <v>0.87515940000000003</v>
      </c>
      <c r="EE73">
        <v>18.31148</v>
      </c>
      <c r="EF73" s="1">
        <v>4.7679370000000001E-5</v>
      </c>
      <c r="EG73" s="1">
        <v>4.4717369999999999E-2</v>
      </c>
      <c r="EH73">
        <v>0.87512179999999995</v>
      </c>
      <c r="EI73">
        <v>18.065629999999999</v>
      </c>
      <c r="EJ73" s="1">
        <v>4.0175829999999998E-5</v>
      </c>
      <c r="EK73" s="1">
        <v>3.7672909999999997E-2</v>
      </c>
      <c r="EL73">
        <v>0.87510030000000005</v>
      </c>
      <c r="EM73">
        <v>18.279330000000002</v>
      </c>
      <c r="EN73" s="1">
        <v>3.39691E-5</v>
      </c>
      <c r="EO73" s="1">
        <v>3.1849089999999997E-2</v>
      </c>
      <c r="EP73">
        <v>0.87507800000000002</v>
      </c>
      <c r="EQ73">
        <v>18.931319999999999</v>
      </c>
      <c r="ER73" s="1">
        <v>2.8824369999999999E-5</v>
      </c>
      <c r="ES73" s="1">
        <v>2.7019140000000001E-2</v>
      </c>
      <c r="ET73">
        <v>0.87510279999999996</v>
      </c>
      <c r="EU73">
        <v>19.59665</v>
      </c>
      <c r="EV73" s="1">
        <v>2.4627759999999999E-5</v>
      </c>
      <c r="EW73" s="1">
        <v>2.3071970000000001E-2</v>
      </c>
      <c r="EX73">
        <v>0.8751042</v>
      </c>
      <c r="EY73">
        <v>19.81439</v>
      </c>
      <c r="EZ73" s="1">
        <v>2.1281689999999999E-5</v>
      </c>
      <c r="FA73" s="1">
        <v>1.992404E-2</v>
      </c>
      <c r="FB73">
        <v>0.8751118</v>
      </c>
      <c r="FC73">
        <v>19.60474</v>
      </c>
      <c r="FD73" s="1">
        <v>1.855469E-5</v>
      </c>
      <c r="FE73" s="1">
        <v>1.736381E-2</v>
      </c>
      <c r="FF73">
        <v>0.87511830000000002</v>
      </c>
      <c r="FG73">
        <v>19.039079999999998</v>
      </c>
      <c r="FH73" s="1">
        <v>1.6249840000000001E-5</v>
      </c>
      <c r="FI73" s="1">
        <v>1.520376E-2</v>
      </c>
      <c r="FJ73">
        <v>0.87512889999999999</v>
      </c>
      <c r="FK73">
        <v>18.39301</v>
      </c>
      <c r="FL73" s="1">
        <v>1.426696E-5</v>
      </c>
      <c r="FM73" s="1">
        <v>1.3347309999999999E-2</v>
      </c>
      <c r="FN73">
        <v>0.8751352</v>
      </c>
      <c r="FO73">
        <v>18.141960000000001</v>
      </c>
      <c r="FP73" s="1">
        <v>1.25436E-5</v>
      </c>
      <c r="FQ73" s="1">
        <v>1.1734659999999999E-2</v>
      </c>
      <c r="FR73">
        <v>0.87513289999999999</v>
      </c>
      <c r="FS73">
        <v>18.21001</v>
      </c>
      <c r="FT73" s="1">
        <v>1.1042900000000001E-5</v>
      </c>
      <c r="FU73" s="1">
        <v>1.0330270000000001E-2</v>
      </c>
      <c r="FV73">
        <v>0.87513059999999998</v>
      </c>
      <c r="FW73">
        <v>18.553809999999999</v>
      </c>
      <c r="FX73" s="1">
        <v>9.7258549999999997E-6</v>
      </c>
      <c r="FY73" s="1">
        <v>9.0984029999999997E-3</v>
      </c>
      <c r="FZ73">
        <v>0.87513079999999999</v>
      </c>
      <c r="GA73">
        <v>18.92784</v>
      </c>
      <c r="GB73" s="1">
        <v>8.5701159999999999E-6</v>
      </c>
      <c r="GC73" s="1">
        <v>8.0175349999999992E-3</v>
      </c>
      <c r="GD73">
        <v>0.87512520000000005</v>
      </c>
      <c r="GE73">
        <v>19.01858</v>
      </c>
      <c r="GF73" s="1">
        <v>7.5459619999999996E-6</v>
      </c>
      <c r="GG73" s="1">
        <v>7.0600749999999999E-3</v>
      </c>
      <c r="GH73">
        <v>0.87511649999999996</v>
      </c>
      <c r="GI73">
        <v>18.980029999999999</v>
      </c>
      <c r="GJ73" s="1">
        <v>6.6427099999999998E-6</v>
      </c>
      <c r="GK73" s="1">
        <v>6.2153579999999998E-3</v>
      </c>
      <c r="GL73">
        <v>0.87512389999999995</v>
      </c>
      <c r="GM73">
        <v>18.688300000000002</v>
      </c>
      <c r="GN73" s="1">
        <v>5.8493769999999998E-6</v>
      </c>
      <c r="GO73" s="1">
        <v>5.4730020000000002E-3</v>
      </c>
      <c r="GP73">
        <v>0.87513260000000004</v>
      </c>
      <c r="GQ73">
        <v>18.394749999999998</v>
      </c>
      <c r="GR73" s="1">
        <v>5.1522819999999997E-6</v>
      </c>
      <c r="GS73" s="1">
        <v>4.820983E-3</v>
      </c>
      <c r="GT73">
        <v>0.87511850000000002</v>
      </c>
      <c r="GU73">
        <v>18.138000000000002</v>
      </c>
      <c r="GV73" s="1">
        <v>4.539619E-6</v>
      </c>
      <c r="GW73" s="1">
        <v>4.2478569999999998E-3</v>
      </c>
      <c r="GX73">
        <v>0.87510540000000003</v>
      </c>
      <c r="GY73">
        <v>18.25853</v>
      </c>
      <c r="GZ73" s="1">
        <v>4.001533E-6</v>
      </c>
      <c r="HA73" s="1">
        <v>3.744514E-3</v>
      </c>
      <c r="HB73">
        <v>0.87508430000000004</v>
      </c>
      <c r="HC73">
        <v>18.708400000000001</v>
      </c>
      <c r="HD73" s="1">
        <v>3.5286960000000001E-6</v>
      </c>
      <c r="HE73" s="1">
        <v>3.3021869999999998E-3</v>
      </c>
      <c r="HF73">
        <v>0.87504360000000003</v>
      </c>
      <c r="HG73">
        <v>19.242540000000002</v>
      </c>
      <c r="HH73" s="1">
        <v>3.105655E-6</v>
      </c>
      <c r="HI73" s="1">
        <v>2.9072189999999999E-3</v>
      </c>
      <c r="HJ73">
        <v>0.87503070000000005</v>
      </c>
      <c r="HK73">
        <v>19.409849999999999</v>
      </c>
      <c r="HL73" s="1">
        <v>2.7207099999999999E-6</v>
      </c>
      <c r="HM73" s="1">
        <v>2.547803E-3</v>
      </c>
      <c r="HN73">
        <v>0.87501099999999998</v>
      </c>
      <c r="HO73">
        <v>19.247039999999998</v>
      </c>
      <c r="HP73" s="1">
        <v>2.3767149999999998E-6</v>
      </c>
      <c r="HQ73" s="1">
        <v>2.2260190000000001E-3</v>
      </c>
      <c r="HR73">
        <v>0.87497630000000004</v>
      </c>
      <c r="HS73">
        <v>18.962</v>
      </c>
      <c r="HT73" s="1">
        <v>2.0755540000000001E-6</v>
      </c>
      <c r="HU73" s="1">
        <v>1.9441490000000001E-3</v>
      </c>
      <c r="HV73">
        <v>0.87494190000000005</v>
      </c>
      <c r="HW73">
        <v>18.51408</v>
      </c>
      <c r="HX73" s="1">
        <v>1.8135150000000001E-6</v>
      </c>
      <c r="HY73" s="1">
        <v>1.6987440000000001E-3</v>
      </c>
      <c r="HZ73">
        <v>0.87491830000000004</v>
      </c>
      <c r="IA73">
        <v>18.252179999999999</v>
      </c>
      <c r="IB73" s="1">
        <v>1.58631E-6</v>
      </c>
      <c r="IC73" s="1">
        <v>1.485936E-3</v>
      </c>
      <c r="ID73">
        <v>0.87486280000000005</v>
      </c>
      <c r="IE73">
        <v>18.22794</v>
      </c>
      <c r="IF73" s="1">
        <v>1.389292E-6</v>
      </c>
      <c r="IG73" s="1">
        <v>1.301368E-3</v>
      </c>
      <c r="IH73">
        <v>0.87484430000000002</v>
      </c>
      <c r="II73">
        <v>18.592479999999998</v>
      </c>
      <c r="IJ73" s="1">
        <v>1.218788E-6</v>
      </c>
      <c r="IK73" s="1">
        <v>1.141633E-3</v>
      </c>
      <c r="IL73">
        <v>0.87481819999999999</v>
      </c>
      <c r="IM73">
        <v>19.045470000000002</v>
      </c>
      <c r="IN73" s="1">
        <v>1.0705590000000001E-6</v>
      </c>
      <c r="IO73" s="1">
        <v>1.0028420000000001E-3</v>
      </c>
      <c r="IP73">
        <v>0.87478489999999998</v>
      </c>
      <c r="IQ73">
        <v>19.178909999999998</v>
      </c>
      <c r="IR73" s="1">
        <v>9.3998930000000004E-7</v>
      </c>
      <c r="IS73" s="1">
        <v>8.8064220000000002E-4</v>
      </c>
      <c r="IT73">
        <v>0.87474929999999995</v>
      </c>
      <c r="IU73">
        <v>19.119610000000002</v>
      </c>
      <c r="IV73" s="1">
        <v>8.2562809999999995E-7</v>
      </c>
      <c r="IW73" s="1">
        <v>7.7349720000000001E-4</v>
      </c>
      <c r="IX73">
        <v>0.87472450000000002</v>
      </c>
      <c r="IY73">
        <v>18.793389999999999</v>
      </c>
      <c r="IZ73" s="1">
        <v>7.2616240000000001E-7</v>
      </c>
      <c r="JA73" s="1">
        <v>6.8031530000000002E-4</v>
      </c>
      <c r="JB73">
        <v>0.87468760000000001</v>
      </c>
      <c r="JC73">
        <v>18.434290000000001</v>
      </c>
      <c r="JD73" s="1">
        <v>6.3974689999999997E-7</v>
      </c>
      <c r="JE73" s="1">
        <v>5.9936319999999996E-4</v>
      </c>
      <c r="JF73">
        <v>0.87464699999999995</v>
      </c>
      <c r="JG73">
        <v>18.480049999999999</v>
      </c>
      <c r="JH73" s="1">
        <v>5.646895E-7</v>
      </c>
      <c r="JI73" s="1">
        <v>5.2900690000000003E-4</v>
      </c>
      <c r="JJ73">
        <v>0.87463449999999998</v>
      </c>
      <c r="JK73">
        <v>18.7818</v>
      </c>
      <c r="JL73" s="1">
        <v>4.9931389999999995E-7</v>
      </c>
      <c r="JM73" s="1">
        <v>4.6776240000000001E-4</v>
      </c>
      <c r="JN73">
        <v>0.8746121</v>
      </c>
      <c r="JO73">
        <v>19.302199999999999</v>
      </c>
      <c r="JP73" s="1">
        <v>4.418446E-7</v>
      </c>
      <c r="JQ73" s="1">
        <v>4.1392510000000003E-4</v>
      </c>
      <c r="JR73">
        <v>0.87459620000000005</v>
      </c>
      <c r="JS73">
        <v>19.665600000000001</v>
      </c>
      <c r="JT73" s="1">
        <v>3.9271319999999999E-7</v>
      </c>
      <c r="JU73" s="1">
        <v>3.6776890000000002E-4</v>
      </c>
      <c r="JV73">
        <v>0.87456750000000005</v>
      </c>
      <c r="JW73">
        <v>19.754490000000001</v>
      </c>
      <c r="JX73" s="1">
        <v>3.5143400000000002E-7</v>
      </c>
      <c r="JY73" s="1">
        <v>3.289977E-4</v>
      </c>
      <c r="JZ73">
        <v>0.87455859999999996</v>
      </c>
      <c r="KA73">
        <v>19.509029999999999</v>
      </c>
      <c r="KB73" s="1">
        <v>3.1619010000000002E-7</v>
      </c>
      <c r="KC73" s="1">
        <v>2.9593589999999997E-4</v>
      </c>
      <c r="KD73">
        <v>0.87454750000000003</v>
      </c>
      <c r="KE73">
        <v>19.017759999999999</v>
      </c>
      <c r="KF73" s="1">
        <v>2.8530219999999998E-7</v>
      </c>
      <c r="KG73" s="1">
        <v>2.670018E-4</v>
      </c>
      <c r="KH73">
        <v>0.87452030000000003</v>
      </c>
      <c r="KI73">
        <v>18.50319</v>
      </c>
      <c r="KJ73" s="1">
        <v>2.578716E-7</v>
      </c>
      <c r="KK73" s="1">
        <v>2.4132050000000001E-4</v>
      </c>
      <c r="KL73">
        <v>0.87449770000000004</v>
      </c>
      <c r="KM73">
        <v>18.43863</v>
      </c>
      <c r="KN73" s="1">
        <v>2.3364479999999999E-7</v>
      </c>
      <c r="KO73" s="1">
        <v>2.18631E-4</v>
      </c>
      <c r="KP73">
        <v>0.87448689999999996</v>
      </c>
      <c r="KQ73">
        <v>18.71688</v>
      </c>
      <c r="KR73" s="1">
        <v>2.1208570000000001E-7</v>
      </c>
      <c r="KS73" s="1">
        <v>1.984391E-4</v>
      </c>
      <c r="KT73">
        <v>0.87447889999999995</v>
      </c>
      <c r="KU73">
        <v>19.307220000000001</v>
      </c>
      <c r="KV73" s="1">
        <v>1.927679E-7</v>
      </c>
      <c r="KW73" s="1">
        <v>1.8036779999999999E-4</v>
      </c>
      <c r="KX73">
        <v>0.87444250000000001</v>
      </c>
      <c r="KY73">
        <v>19.848769999999998</v>
      </c>
      <c r="KZ73" s="1">
        <v>1.752299E-7</v>
      </c>
      <c r="LA73" s="1">
        <v>1.6396499999999999E-4</v>
      </c>
      <c r="LB73">
        <v>0.87442929999999996</v>
      </c>
      <c r="LC73">
        <v>20.01585</v>
      </c>
      <c r="LD73" s="1">
        <v>1.5925E-7</v>
      </c>
      <c r="LE73" s="1">
        <v>1.4902679999999999E-4</v>
      </c>
      <c r="LF73">
        <v>0.87440779999999996</v>
      </c>
      <c r="LG73">
        <v>19.825119999999998</v>
      </c>
      <c r="LH73" s="1">
        <v>1.4467909999999999E-7</v>
      </c>
      <c r="LI73" s="1">
        <v>1.3539199999999999E-4</v>
      </c>
      <c r="LJ73">
        <v>0.87437019999999999</v>
      </c>
      <c r="LK73">
        <v>19.305589999999999</v>
      </c>
      <c r="LL73" s="1">
        <v>1.3157710000000001E-7</v>
      </c>
      <c r="LM73" s="1">
        <v>1.2313E-4</v>
      </c>
      <c r="LN73">
        <v>0.87434230000000002</v>
      </c>
      <c r="LO73">
        <v>18.780650000000001</v>
      </c>
      <c r="LP73" s="1">
        <v>1.1979250000000001E-7</v>
      </c>
      <c r="LQ73" s="1">
        <v>1.120971E-4</v>
      </c>
      <c r="LR73">
        <v>0.8743204</v>
      </c>
      <c r="LS73">
        <v>18.773309999999999</v>
      </c>
      <c r="LT73" s="1">
        <v>1.091956E-7</v>
      </c>
      <c r="LU73" s="1">
        <v>1.021805E-4</v>
      </c>
      <c r="LV73">
        <v>0.87433249999999996</v>
      </c>
      <c r="LW73">
        <v>19.08981</v>
      </c>
      <c r="LX73" s="1">
        <v>9.9602080000000006E-8</v>
      </c>
      <c r="LY73" s="1">
        <v>9.3199299999999994E-5</v>
      </c>
      <c r="LZ73">
        <v>0.87431309999999995</v>
      </c>
      <c r="MA73">
        <v>19.74239</v>
      </c>
      <c r="MB73" s="1">
        <v>9.095935E-8</v>
      </c>
      <c r="MC73" s="1">
        <v>8.5109289999999994E-5</v>
      </c>
      <c r="MD73">
        <v>0.87429849999999998</v>
      </c>
      <c r="ME73">
        <v>20.389330000000001</v>
      </c>
      <c r="MF73" s="1">
        <v>8.3352810000000004E-8</v>
      </c>
      <c r="MG73" s="1">
        <v>7.7963620000000001E-5</v>
      </c>
      <c r="MH73">
        <v>0.87428189999999995</v>
      </c>
      <c r="MI73">
        <v>20.647539999999999</v>
      </c>
      <c r="MJ73" s="1">
        <v>7.6981419999999995E-8</v>
      </c>
      <c r="MK73" s="1">
        <v>7.1976200000000004E-5</v>
      </c>
      <c r="ML73">
        <v>0.87426950000000003</v>
      </c>
      <c r="MM73">
        <v>20.492439999999998</v>
      </c>
      <c r="MN73" s="1">
        <v>7.1419509999999996E-8</v>
      </c>
      <c r="MO73" s="1">
        <v>6.676361E-5</v>
      </c>
      <c r="MP73">
        <v>0.87427739999999998</v>
      </c>
      <c r="MQ73">
        <v>19.892420000000001</v>
      </c>
      <c r="MR73" s="1">
        <v>6.6324630000000001E-8</v>
      </c>
      <c r="MS73" s="1">
        <v>6.2000069999999994E-5</v>
      </c>
      <c r="MT73">
        <v>0.87424950000000001</v>
      </c>
      <c r="MU73">
        <v>19.198039999999999</v>
      </c>
      <c r="MV73" s="1">
        <v>6.1647600000000002E-8</v>
      </c>
      <c r="MW73" s="1">
        <v>5.7624429999999999E-5</v>
      </c>
      <c r="MX73">
        <v>0.87423969999999995</v>
      </c>
      <c r="MY73">
        <v>18.616959999999999</v>
      </c>
      <c r="MZ73" s="1">
        <v>5.7405780000000001E-8</v>
      </c>
      <c r="NA73" s="1">
        <v>5.365577E-5</v>
      </c>
      <c r="NB73">
        <v>0.87422770000000005</v>
      </c>
      <c r="NC73">
        <v>18.386810000000001</v>
      </c>
      <c r="ND73" s="1">
        <v>5.3529259999999999E-8</v>
      </c>
      <c r="NE73" s="1">
        <v>5.0029589999999999E-5</v>
      </c>
      <c r="NF73">
        <v>0.87423220000000001</v>
      </c>
      <c r="NG73">
        <v>18.71491</v>
      </c>
      <c r="NH73" s="1">
        <v>4.9939299999999998E-8</v>
      </c>
      <c r="NI73" s="1">
        <v>4.667486E-5</v>
      </c>
      <c r="NJ73">
        <v>0.87420359999999997</v>
      </c>
      <c r="NK73">
        <v>18.995419999999999</v>
      </c>
      <c r="NL73" s="1">
        <v>4.6618549999999998E-8</v>
      </c>
      <c r="NM73" s="1">
        <v>4.3571610000000002E-5</v>
      </c>
      <c r="NN73">
        <v>0.87418479999999998</v>
      </c>
      <c r="NO73">
        <v>19.077369999999998</v>
      </c>
      <c r="NP73" s="1">
        <v>4.3471880000000002E-8</v>
      </c>
      <c r="NQ73" s="1">
        <v>4.0635400000000001E-5</v>
      </c>
      <c r="NR73">
        <v>0.87417509999999998</v>
      </c>
      <c r="NS73">
        <v>19.0184</v>
      </c>
      <c r="NT73" s="1">
        <v>4.0525569999999997E-8</v>
      </c>
      <c r="NU73" s="1">
        <v>3.788122E-5</v>
      </c>
      <c r="NV73">
        <v>0.87416020000000005</v>
      </c>
      <c r="NW73">
        <v>18.85219</v>
      </c>
      <c r="NX73" s="1">
        <v>3.7802970000000001E-8</v>
      </c>
      <c r="NY73" s="1">
        <v>3.5335320000000002E-5</v>
      </c>
      <c r="NZ73">
        <v>0.87414259999999999</v>
      </c>
      <c r="OA73">
        <v>18.49718</v>
      </c>
      <c r="OB73" s="1">
        <v>3.5290509999999997E-8</v>
      </c>
      <c r="OC73" s="1">
        <v>3.2985789999999998E-5</v>
      </c>
      <c r="OD73">
        <v>0.87414409999999998</v>
      </c>
      <c r="OE73">
        <v>18.42268</v>
      </c>
      <c r="OF73" s="1">
        <v>3.2971079999999997E-8</v>
      </c>
      <c r="OG73" s="1">
        <v>3.0817669999999999E-5</v>
      </c>
      <c r="OH73">
        <v>0.87413090000000004</v>
      </c>
      <c r="OI73">
        <v>18.756640000000001</v>
      </c>
      <c r="OJ73" s="1">
        <v>3.0805310000000003E-8</v>
      </c>
      <c r="OK73" s="1">
        <v>2.8794149999999999E-5</v>
      </c>
    </row>
    <row r="74" spans="1:401" x14ac:dyDescent="0.35">
      <c r="A74">
        <v>77</v>
      </c>
      <c r="B74" t="s">
        <v>4</v>
      </c>
      <c r="C74" t="s">
        <v>24</v>
      </c>
      <c r="D74" t="s">
        <v>79</v>
      </c>
      <c r="E74">
        <v>748.07979999999998</v>
      </c>
      <c r="F74">
        <v>0.6266119</v>
      </c>
      <c r="G74">
        <v>18.598739999999999</v>
      </c>
      <c r="H74" s="1">
        <v>3.0557390000000001E-18</v>
      </c>
      <c r="I74" s="1">
        <v>2.636827E-15</v>
      </c>
      <c r="J74">
        <v>0.62654980000000005</v>
      </c>
      <c r="K74">
        <v>18.174880000000002</v>
      </c>
      <c r="L74" s="1">
        <v>4.6666299999999997E-4</v>
      </c>
      <c r="M74">
        <v>0.39972229999999997</v>
      </c>
      <c r="N74">
        <v>0.62650980000000001</v>
      </c>
      <c r="O74">
        <v>17.84357</v>
      </c>
      <c r="P74">
        <v>13.02558</v>
      </c>
      <c r="Q74">
        <v>9852.8799999999992</v>
      </c>
      <c r="R74">
        <v>0.62647900000000001</v>
      </c>
      <c r="S74">
        <v>17.604700000000001</v>
      </c>
      <c r="T74">
        <v>72.985810000000001</v>
      </c>
      <c r="U74">
        <v>62866.44</v>
      </c>
      <c r="V74">
        <v>0.62647540000000002</v>
      </c>
      <c r="W74">
        <v>17.59826</v>
      </c>
      <c r="X74">
        <v>19.21489</v>
      </c>
      <c r="Y74">
        <v>18074.400000000001</v>
      </c>
      <c r="Z74">
        <v>0.62647549999999996</v>
      </c>
      <c r="AA74">
        <v>17.579039999999999</v>
      </c>
      <c r="AB74">
        <v>0.88697389999999998</v>
      </c>
      <c r="AC74">
        <v>890.80520000000001</v>
      </c>
      <c r="AD74">
        <v>0.62648610000000005</v>
      </c>
      <c r="AE74">
        <v>17.56392</v>
      </c>
      <c r="AF74" s="1">
        <v>2.266114E-2</v>
      </c>
      <c r="AG74">
        <v>22.251159999999999</v>
      </c>
      <c r="AH74">
        <v>0.62649999999999995</v>
      </c>
      <c r="AI74">
        <v>17.51483</v>
      </c>
      <c r="AJ74" s="1">
        <v>7.5725649999999999E-3</v>
      </c>
      <c r="AK74">
        <v>6.5987920000000004</v>
      </c>
      <c r="AL74">
        <v>0.62650760000000005</v>
      </c>
      <c r="AM74">
        <v>17.542660000000001</v>
      </c>
      <c r="AN74" s="1">
        <v>6.0411470000000002E-3</v>
      </c>
      <c r="AO74">
        <v>5.2445779999999997</v>
      </c>
      <c r="AP74">
        <v>0.62652350000000001</v>
      </c>
      <c r="AQ74">
        <v>17.92116</v>
      </c>
      <c r="AR74" s="1">
        <v>4.8950180000000001E-3</v>
      </c>
      <c r="AS74">
        <v>4.2492150000000004</v>
      </c>
      <c r="AT74">
        <v>0.62651369999999995</v>
      </c>
      <c r="AU74">
        <v>18.46378</v>
      </c>
      <c r="AV74" s="1">
        <v>3.9750890000000002E-3</v>
      </c>
      <c r="AW74">
        <v>3.4506049999999999</v>
      </c>
      <c r="AX74">
        <v>0.62651950000000001</v>
      </c>
      <c r="AY74">
        <v>19.003959999999999</v>
      </c>
      <c r="AZ74" s="1">
        <v>3.232646E-3</v>
      </c>
      <c r="BA74">
        <v>2.8060779999999999</v>
      </c>
      <c r="BB74">
        <v>0.62651710000000005</v>
      </c>
      <c r="BC74">
        <v>19.45063</v>
      </c>
      <c r="BD74" s="1">
        <v>2.6303960000000001E-3</v>
      </c>
      <c r="BE74">
        <v>2.2834680000000001</v>
      </c>
      <c r="BF74">
        <v>0.62650700000000004</v>
      </c>
      <c r="BG74">
        <v>19.548249999999999</v>
      </c>
      <c r="BH74" s="1">
        <v>2.140033E-3</v>
      </c>
      <c r="BI74">
        <v>1.8579209999999999</v>
      </c>
      <c r="BJ74">
        <v>0.62649759999999999</v>
      </c>
      <c r="BK74">
        <v>19.29569</v>
      </c>
      <c r="BL74" s="1">
        <v>1.7407259999999999E-3</v>
      </c>
      <c r="BM74">
        <v>1.5112950000000001</v>
      </c>
      <c r="BN74">
        <v>0.62648959999999998</v>
      </c>
      <c r="BO74">
        <v>18.756329999999998</v>
      </c>
      <c r="BP74" s="1">
        <v>1.417139E-3</v>
      </c>
      <c r="BQ74">
        <v>1.2303310000000001</v>
      </c>
      <c r="BR74">
        <v>0.62648570000000003</v>
      </c>
      <c r="BS74">
        <v>18.128520000000002</v>
      </c>
      <c r="BT74" s="1">
        <v>1.154614E-3</v>
      </c>
      <c r="BU74">
        <v>1.002435</v>
      </c>
      <c r="BV74">
        <v>0.62646710000000005</v>
      </c>
      <c r="BW74">
        <v>17.864730000000002</v>
      </c>
      <c r="BX74" s="1">
        <v>9.4173170000000004E-4</v>
      </c>
      <c r="BY74">
        <v>0.81761090000000003</v>
      </c>
      <c r="BZ74">
        <v>0.62644900000000003</v>
      </c>
      <c r="CA74">
        <v>17.97024</v>
      </c>
      <c r="CB74" s="1">
        <v>7.6889630000000003E-4</v>
      </c>
      <c r="CC74">
        <v>0.66758360000000005</v>
      </c>
      <c r="CD74">
        <v>0.6264132</v>
      </c>
      <c r="CE74">
        <v>18.32742</v>
      </c>
      <c r="CF74" s="1">
        <v>6.2845190000000001E-4</v>
      </c>
      <c r="CG74">
        <v>0.54565039999999998</v>
      </c>
      <c r="CH74">
        <v>0.62636119999999995</v>
      </c>
      <c r="CI74">
        <v>18.82253</v>
      </c>
      <c r="CJ74" s="1">
        <v>5.1326880000000005E-4</v>
      </c>
      <c r="CK74">
        <v>0.44572970000000001</v>
      </c>
      <c r="CL74">
        <v>0.6263069</v>
      </c>
      <c r="CM74">
        <v>19.014690000000002</v>
      </c>
      <c r="CN74" s="1">
        <v>4.1792789999999999E-4</v>
      </c>
      <c r="CO74">
        <v>0.3630002</v>
      </c>
      <c r="CP74">
        <v>0.62624369999999996</v>
      </c>
      <c r="CQ74">
        <v>18.921250000000001</v>
      </c>
      <c r="CR74" s="1">
        <v>3.396079E-4</v>
      </c>
      <c r="CS74">
        <v>0.29501290000000002</v>
      </c>
      <c r="CT74">
        <v>0.62617069999999997</v>
      </c>
      <c r="CU74">
        <v>18.55836</v>
      </c>
      <c r="CV74" s="1">
        <v>2.7607499999999997E-4</v>
      </c>
      <c r="CW74">
        <v>0.23984169999999999</v>
      </c>
      <c r="CX74">
        <v>0.62611150000000004</v>
      </c>
      <c r="CY74">
        <v>18.124469999999999</v>
      </c>
      <c r="CZ74" s="1">
        <v>2.2489170000000001E-4</v>
      </c>
      <c r="DA74">
        <v>0.19537779999999999</v>
      </c>
      <c r="DB74">
        <v>0.62605319999999998</v>
      </c>
      <c r="DC74">
        <v>18.174969999999998</v>
      </c>
      <c r="DD74" s="1">
        <v>1.836742E-4</v>
      </c>
      <c r="DE74">
        <v>0.15956609999999999</v>
      </c>
      <c r="DF74">
        <v>0.62599649999999996</v>
      </c>
      <c r="DG74">
        <v>18.4587</v>
      </c>
      <c r="DH74" s="1">
        <v>1.503923E-4</v>
      </c>
      <c r="DI74">
        <v>0.1306582</v>
      </c>
      <c r="DJ74">
        <v>0.62594479999999997</v>
      </c>
      <c r="DK74">
        <v>19.057749999999999</v>
      </c>
      <c r="DL74" s="1">
        <v>1.231812E-4</v>
      </c>
      <c r="DM74">
        <v>0.107029</v>
      </c>
      <c r="DN74">
        <v>0.62589939999999999</v>
      </c>
      <c r="DO74">
        <v>19.6632</v>
      </c>
      <c r="DP74" s="1">
        <v>1.0107039999999999E-4</v>
      </c>
      <c r="DQ74" s="1">
        <v>8.7808910000000004E-2</v>
      </c>
      <c r="DR74">
        <v>0.62585190000000002</v>
      </c>
      <c r="DS74">
        <v>19.816269999999999</v>
      </c>
      <c r="DT74" s="1">
        <v>8.3480570000000006E-5</v>
      </c>
      <c r="DU74" s="1">
        <v>7.2512950000000007E-2</v>
      </c>
      <c r="DV74">
        <v>0.62581129999999996</v>
      </c>
      <c r="DW74">
        <v>19.590699999999998</v>
      </c>
      <c r="DX74" s="1">
        <v>6.9388619999999996E-5</v>
      </c>
      <c r="DY74" s="1">
        <v>6.0265770000000003E-2</v>
      </c>
      <c r="DZ74">
        <v>0.62575639999999999</v>
      </c>
      <c r="EA74">
        <v>18.992049999999999</v>
      </c>
      <c r="EB74" s="1">
        <v>5.7950440000000003E-5</v>
      </c>
      <c r="EC74" s="1">
        <v>5.0328339999999999E-2</v>
      </c>
      <c r="ED74">
        <v>0.62572649999999996</v>
      </c>
      <c r="EE74">
        <v>18.37069</v>
      </c>
      <c r="EF74" s="1">
        <v>4.8609470000000001E-5</v>
      </c>
      <c r="EG74" s="1">
        <v>4.2211779999999997E-2</v>
      </c>
      <c r="EH74">
        <v>0.62568520000000005</v>
      </c>
      <c r="EI74">
        <v>18.121639999999999</v>
      </c>
      <c r="EJ74" s="1">
        <v>4.0940450000000002E-5</v>
      </c>
      <c r="EK74">
        <v>3.5549600000000001E-2</v>
      </c>
      <c r="EL74">
        <v>0.62564889999999995</v>
      </c>
      <c r="EM74">
        <v>18.306909999999998</v>
      </c>
      <c r="EN74" s="1">
        <v>3.4604119999999998E-5</v>
      </c>
      <c r="EO74" s="1">
        <v>3.0046670000000001E-2</v>
      </c>
      <c r="EP74">
        <v>0.62563179999999996</v>
      </c>
      <c r="EQ74">
        <v>18.930789999999998</v>
      </c>
      <c r="ER74" s="1">
        <v>2.9349360000000001E-5</v>
      </c>
      <c r="ES74" s="1">
        <v>2.548102E-2</v>
      </c>
      <c r="ET74">
        <v>0.62562689999999999</v>
      </c>
      <c r="EU74">
        <v>19.596160000000001</v>
      </c>
      <c r="EV74" s="1">
        <v>2.5049759999999999E-5</v>
      </c>
      <c r="EW74" s="1">
        <v>2.1741920000000001E-2</v>
      </c>
      <c r="EX74">
        <v>0.62562989999999996</v>
      </c>
      <c r="EY74">
        <v>19.818370000000002</v>
      </c>
      <c r="EZ74" s="1">
        <v>2.1619749999999999E-5</v>
      </c>
      <c r="FA74">
        <v>1.8757800000000002E-2</v>
      </c>
      <c r="FB74">
        <v>0.62561829999999996</v>
      </c>
      <c r="FC74">
        <v>19.634599999999999</v>
      </c>
      <c r="FD74" s="1">
        <v>1.8834110000000001E-5</v>
      </c>
      <c r="FE74" s="1">
        <v>1.633718E-2</v>
      </c>
      <c r="FF74">
        <v>0.62563179999999996</v>
      </c>
      <c r="FG74">
        <v>19.097770000000001</v>
      </c>
      <c r="FH74" s="1">
        <v>1.6488979999999999E-5</v>
      </c>
      <c r="FI74" s="1">
        <v>1.4301080000000001E-2</v>
      </c>
      <c r="FJ74">
        <v>0.62563749999999996</v>
      </c>
      <c r="FK74">
        <v>18.454509999999999</v>
      </c>
      <c r="FL74" s="1">
        <v>1.447317E-5</v>
      </c>
      <c r="FM74" s="1">
        <v>1.255238E-2</v>
      </c>
      <c r="FN74">
        <v>0.62564050000000004</v>
      </c>
      <c r="FO74">
        <v>18.199680000000001</v>
      </c>
      <c r="FP74" s="1">
        <v>1.2723420000000001E-5</v>
      </c>
      <c r="FQ74" s="1">
        <v>1.1034810000000001E-2</v>
      </c>
      <c r="FR74">
        <v>0.62564209999999998</v>
      </c>
      <c r="FS74">
        <v>18.240259999999999</v>
      </c>
      <c r="FT74" s="1">
        <v>1.1199949999999999E-5</v>
      </c>
      <c r="FU74" s="1">
        <v>9.7132690000000001E-3</v>
      </c>
      <c r="FV74">
        <v>0.62564050000000004</v>
      </c>
      <c r="FW74">
        <v>18.553370000000001</v>
      </c>
      <c r="FX74" s="1">
        <v>9.8635109999999998E-6</v>
      </c>
      <c r="FY74" s="1">
        <v>8.5545689999999997E-3</v>
      </c>
      <c r="FZ74">
        <v>0.62563880000000005</v>
      </c>
      <c r="GA74">
        <v>18.93113</v>
      </c>
      <c r="GB74" s="1">
        <v>8.6914579999999998E-6</v>
      </c>
      <c r="GC74" s="1">
        <v>7.5383009999999999E-3</v>
      </c>
      <c r="GD74">
        <v>0.62563630000000003</v>
      </c>
      <c r="GE74">
        <v>19.024069999999998</v>
      </c>
      <c r="GF74" s="1">
        <v>7.6534250000000003E-6</v>
      </c>
      <c r="GG74" s="1">
        <v>6.6384959999999998E-3</v>
      </c>
      <c r="GH74">
        <v>0.62563020000000003</v>
      </c>
      <c r="GI74">
        <v>19.010570000000001</v>
      </c>
      <c r="GJ74" s="1">
        <v>6.7373309999999996E-6</v>
      </c>
      <c r="GK74" s="1">
        <v>5.8441960000000003E-3</v>
      </c>
      <c r="GL74">
        <v>0.62563420000000003</v>
      </c>
      <c r="GM74">
        <v>18.733440000000002</v>
      </c>
      <c r="GN74" s="1">
        <v>5.93241E-6</v>
      </c>
      <c r="GO74" s="1">
        <v>5.1460129999999996E-3</v>
      </c>
      <c r="GP74">
        <v>0.62562709999999999</v>
      </c>
      <c r="GQ74">
        <v>18.433759999999999</v>
      </c>
      <c r="GR74" s="1">
        <v>5.2252840000000002E-6</v>
      </c>
      <c r="GS74" s="1">
        <v>4.5329029999999996E-3</v>
      </c>
      <c r="GT74">
        <v>0.62562879999999998</v>
      </c>
      <c r="GU74">
        <v>18.170870000000001</v>
      </c>
      <c r="GV74" s="1">
        <v>4.6037989999999996E-6</v>
      </c>
      <c r="GW74" s="1">
        <v>3.9938930000000001E-3</v>
      </c>
      <c r="GX74">
        <v>0.62561540000000004</v>
      </c>
      <c r="GY74">
        <v>18.27946</v>
      </c>
      <c r="GZ74" s="1">
        <v>4.0578149999999997E-6</v>
      </c>
      <c r="HA74" s="1">
        <v>3.520469E-3</v>
      </c>
      <c r="HB74">
        <v>0.62559750000000003</v>
      </c>
      <c r="HC74">
        <v>18.722660000000001</v>
      </c>
      <c r="HD74" s="1">
        <v>3.578333E-6</v>
      </c>
      <c r="HE74" s="1">
        <v>3.1045909999999999E-3</v>
      </c>
      <c r="HF74">
        <v>0.62556650000000003</v>
      </c>
      <c r="HG74">
        <v>19.25422</v>
      </c>
      <c r="HH74" s="1">
        <v>3.1505920000000002E-6</v>
      </c>
      <c r="HI74" s="1">
        <v>2.7340369999999999E-3</v>
      </c>
      <c r="HJ74">
        <v>0.62553970000000003</v>
      </c>
      <c r="HK74">
        <v>19.423950000000001</v>
      </c>
      <c r="HL74" s="1">
        <v>2.7614750000000001E-6</v>
      </c>
      <c r="HM74" s="1">
        <v>2.3969780000000001E-3</v>
      </c>
      <c r="HN74">
        <v>0.62551730000000005</v>
      </c>
      <c r="HO74">
        <v>19.263490000000001</v>
      </c>
      <c r="HP74" s="1">
        <v>2.4127269999999999E-6</v>
      </c>
      <c r="HQ74" s="1">
        <v>2.0945500000000001E-3</v>
      </c>
      <c r="HR74">
        <v>0.6254864</v>
      </c>
      <c r="HS74">
        <v>18.998000000000001</v>
      </c>
      <c r="HT74" s="1">
        <v>2.1069959999999998E-6</v>
      </c>
      <c r="HU74" s="1">
        <v>1.8293249999999999E-3</v>
      </c>
      <c r="HV74">
        <v>0.62546259999999998</v>
      </c>
      <c r="HW74">
        <v>18.560659999999999</v>
      </c>
      <c r="HX74" s="1">
        <v>1.840798E-6</v>
      </c>
      <c r="HY74" s="1">
        <v>1.5982870000000001E-3</v>
      </c>
      <c r="HZ74">
        <v>0.62541999999999998</v>
      </c>
      <c r="IA74">
        <v>18.30668</v>
      </c>
      <c r="IB74" s="1">
        <v>1.609984E-6</v>
      </c>
      <c r="IC74" s="1">
        <v>1.397945E-3</v>
      </c>
      <c r="ID74">
        <v>0.62539579999999995</v>
      </c>
      <c r="IE74">
        <v>18.26445</v>
      </c>
      <c r="IF74" s="1">
        <v>1.40979E-6</v>
      </c>
      <c r="IG74" s="1">
        <v>1.224153E-3</v>
      </c>
      <c r="IH74">
        <v>0.62534820000000002</v>
      </c>
      <c r="II74">
        <v>18.59582</v>
      </c>
      <c r="IJ74" s="1">
        <v>1.2365350000000001E-6</v>
      </c>
      <c r="IK74" s="1">
        <v>1.073751E-3</v>
      </c>
      <c r="IL74">
        <v>0.62532710000000002</v>
      </c>
      <c r="IM74">
        <v>19.047000000000001</v>
      </c>
      <c r="IN74" s="1">
        <v>1.0860770000000001E-6</v>
      </c>
      <c r="IO74" s="1">
        <v>9.4316379999999996E-4</v>
      </c>
      <c r="IP74">
        <v>0.62528070000000002</v>
      </c>
      <c r="IQ74">
        <v>19.183959999999999</v>
      </c>
      <c r="IR74" s="1">
        <v>9.5368379999999997E-7</v>
      </c>
      <c r="IS74" s="1">
        <v>8.282815E-4</v>
      </c>
      <c r="IT74">
        <v>0.62525370000000002</v>
      </c>
      <c r="IU74">
        <v>19.140969999999999</v>
      </c>
      <c r="IV74" s="1">
        <v>8.3756220000000003E-7</v>
      </c>
      <c r="IW74" s="1">
        <v>7.2745139999999997E-4</v>
      </c>
      <c r="IX74">
        <v>0.62521230000000005</v>
      </c>
      <c r="IY74">
        <v>18.83803</v>
      </c>
      <c r="IZ74" s="1">
        <v>7.3652270000000003E-7</v>
      </c>
      <c r="JA74" s="1">
        <v>6.3973440000000001E-4</v>
      </c>
      <c r="JB74">
        <v>0.62518339999999994</v>
      </c>
      <c r="JC74">
        <v>18.477419999999999</v>
      </c>
      <c r="JD74" s="1">
        <v>6.4877069999999995E-7</v>
      </c>
      <c r="JE74" s="1">
        <v>5.6354080000000002E-4</v>
      </c>
      <c r="JF74">
        <v>0.62513770000000002</v>
      </c>
      <c r="JG74">
        <v>18.52244</v>
      </c>
      <c r="JH74" s="1">
        <v>5.7250529999999998E-7</v>
      </c>
      <c r="JI74" s="1">
        <v>4.9729590000000001E-4</v>
      </c>
      <c r="JJ74">
        <v>0.62510659999999996</v>
      </c>
      <c r="JK74">
        <v>18.802720000000001</v>
      </c>
      <c r="JL74" s="1">
        <v>5.0617129999999999E-7</v>
      </c>
      <c r="JM74" s="1">
        <v>4.396882E-4</v>
      </c>
      <c r="JN74">
        <v>0.62507469999999998</v>
      </c>
      <c r="JO74">
        <v>19.30677</v>
      </c>
      <c r="JP74" s="1">
        <v>4.4783489999999999E-7</v>
      </c>
      <c r="JQ74" s="1">
        <v>3.8903640000000002E-4</v>
      </c>
      <c r="JR74">
        <v>0.62505140000000003</v>
      </c>
      <c r="JS74">
        <v>19.6755</v>
      </c>
      <c r="JT74" s="1">
        <v>3.977672E-7</v>
      </c>
      <c r="JU74" s="1">
        <v>3.4548329999999999E-4</v>
      </c>
      <c r="JV74">
        <v>0.6250327</v>
      </c>
      <c r="JW74">
        <v>19.766359999999999</v>
      </c>
      <c r="JX74" s="1">
        <v>3.5568750000000001E-7</v>
      </c>
      <c r="JY74" s="1">
        <v>3.0888349999999998E-4</v>
      </c>
      <c r="JZ74">
        <v>0.62501530000000005</v>
      </c>
      <c r="KA74">
        <v>19.545349999999999</v>
      </c>
      <c r="KB74" s="1">
        <v>3.1987270000000002E-7</v>
      </c>
      <c r="KC74" s="1">
        <v>2.7774709999999999E-4</v>
      </c>
      <c r="KD74">
        <v>0.62499760000000004</v>
      </c>
      <c r="KE74">
        <v>19.07403</v>
      </c>
      <c r="KF74" s="1">
        <v>2.8855049999999999E-7</v>
      </c>
      <c r="KG74" s="1">
        <v>2.5054180000000001E-4</v>
      </c>
      <c r="KH74">
        <v>0.62497309999999995</v>
      </c>
      <c r="KI74">
        <v>18.555720000000001</v>
      </c>
      <c r="KJ74" s="1">
        <v>2.607547E-7</v>
      </c>
      <c r="KK74" s="1">
        <v>2.2640870000000001E-4</v>
      </c>
      <c r="KL74">
        <v>0.62495809999999996</v>
      </c>
      <c r="KM74">
        <v>18.483650000000001</v>
      </c>
      <c r="KN74" s="1">
        <v>2.3619649999999999E-7</v>
      </c>
      <c r="KO74" s="1">
        <v>2.0508080000000001E-4</v>
      </c>
      <c r="KP74">
        <v>0.6249325</v>
      </c>
      <c r="KQ74">
        <v>18.73893</v>
      </c>
      <c r="KR74" s="1">
        <v>2.1435850000000001E-7</v>
      </c>
      <c r="KS74" s="1">
        <v>1.8611490000000001E-4</v>
      </c>
      <c r="KT74">
        <v>0.62490460000000003</v>
      </c>
      <c r="KU74">
        <v>19.310490000000001</v>
      </c>
      <c r="KV74" s="1">
        <v>1.948179E-7</v>
      </c>
      <c r="KW74" s="1">
        <v>1.691551E-4</v>
      </c>
      <c r="KX74">
        <v>0.62488290000000002</v>
      </c>
      <c r="KY74">
        <v>19.85567</v>
      </c>
      <c r="KZ74" s="1">
        <v>1.770924E-7</v>
      </c>
      <c r="LA74" s="1">
        <v>1.5377070000000001E-4</v>
      </c>
      <c r="LB74">
        <v>0.62485380000000001</v>
      </c>
      <c r="LC74">
        <v>20.025410000000001</v>
      </c>
      <c r="LD74" s="1">
        <v>1.6095579999999999E-7</v>
      </c>
      <c r="LE74" s="1">
        <v>1.3977060000000001E-4</v>
      </c>
      <c r="LF74">
        <v>0.62484070000000003</v>
      </c>
      <c r="LG74">
        <v>19.858409999999999</v>
      </c>
      <c r="LH74" s="1">
        <v>1.462213E-7</v>
      </c>
      <c r="LI74" s="1">
        <v>1.269788E-4</v>
      </c>
      <c r="LJ74">
        <v>0.62481540000000002</v>
      </c>
      <c r="LK74">
        <v>19.36262</v>
      </c>
      <c r="LL74" s="1">
        <v>1.32965E-7</v>
      </c>
      <c r="LM74" s="1">
        <v>1.1546849999999999E-4</v>
      </c>
      <c r="LN74">
        <v>0.62478920000000004</v>
      </c>
      <c r="LO74">
        <v>18.83689</v>
      </c>
      <c r="LP74" s="1">
        <v>1.2103919999999999E-7</v>
      </c>
      <c r="LQ74" s="1">
        <v>1.051113E-4</v>
      </c>
      <c r="LR74">
        <v>0.62476430000000005</v>
      </c>
      <c r="LS74">
        <v>18.827770000000001</v>
      </c>
      <c r="LT74" s="1">
        <v>1.103205E-7</v>
      </c>
      <c r="LU74" s="1">
        <v>9.5804829999999997E-5</v>
      </c>
      <c r="LV74">
        <v>0.62474980000000002</v>
      </c>
      <c r="LW74">
        <v>19.116910000000001</v>
      </c>
      <c r="LX74" s="1">
        <v>1.006195E-7</v>
      </c>
      <c r="LY74" s="1">
        <v>8.7380130000000003E-5</v>
      </c>
      <c r="LZ74">
        <v>0.62472649999999996</v>
      </c>
      <c r="MA74">
        <v>19.747389999999999</v>
      </c>
      <c r="MB74" s="1">
        <v>9.1875440000000002E-8</v>
      </c>
      <c r="MC74" s="1">
        <v>7.9786939999999996E-5</v>
      </c>
      <c r="MD74">
        <v>0.62470899999999996</v>
      </c>
      <c r="ME74">
        <v>20.394819999999999</v>
      </c>
      <c r="MF74" s="1">
        <v>8.4134540000000004E-8</v>
      </c>
      <c r="MG74" s="1">
        <v>7.3051649999999994E-5</v>
      </c>
      <c r="MH74">
        <v>0.62470110000000001</v>
      </c>
      <c r="MI74">
        <v>20.656610000000001</v>
      </c>
      <c r="MJ74" s="1">
        <v>7.764297E-8</v>
      </c>
      <c r="MK74" s="1">
        <v>6.7400959999999998E-5</v>
      </c>
      <c r="ML74">
        <v>0.62468520000000005</v>
      </c>
      <c r="MM74">
        <v>20.53322</v>
      </c>
      <c r="MN74" s="1">
        <v>7.2009130000000002E-8</v>
      </c>
      <c r="MO74" s="1">
        <v>6.2503249999999998E-5</v>
      </c>
      <c r="MP74">
        <v>0.62467280000000003</v>
      </c>
      <c r="MQ74">
        <v>19.960899999999999</v>
      </c>
      <c r="MR74" s="1">
        <v>6.6869620000000001E-8</v>
      </c>
      <c r="MS74" s="1">
        <v>5.8042109999999998E-5</v>
      </c>
      <c r="MT74">
        <v>0.62466149999999998</v>
      </c>
      <c r="MU74">
        <v>19.262509999999999</v>
      </c>
      <c r="MV74" s="1">
        <v>6.2144789999999998E-8</v>
      </c>
      <c r="MW74" s="1">
        <v>5.3939479999999999E-5</v>
      </c>
      <c r="MX74">
        <v>0.62464459999999999</v>
      </c>
      <c r="MY74">
        <v>18.680199999999999</v>
      </c>
      <c r="MZ74" s="1">
        <v>5.7857840000000003E-8</v>
      </c>
      <c r="NA74" s="1">
        <v>5.0217499999999998E-5</v>
      </c>
      <c r="NB74">
        <v>0.62462450000000003</v>
      </c>
      <c r="NC74">
        <v>18.430350000000001</v>
      </c>
      <c r="ND74" s="1">
        <v>5.3944020000000003E-8</v>
      </c>
      <c r="NE74" s="1">
        <v>4.6819269999999999E-5</v>
      </c>
      <c r="NF74">
        <v>0.62460819999999995</v>
      </c>
      <c r="NG74">
        <v>18.733709999999999</v>
      </c>
      <c r="NH74" s="1">
        <v>5.0323639999999999E-8</v>
      </c>
      <c r="NI74" s="1">
        <v>4.3678560000000003E-5</v>
      </c>
      <c r="NJ74">
        <v>0.62459339999999997</v>
      </c>
      <c r="NK74">
        <v>19.00216</v>
      </c>
      <c r="NL74" s="1">
        <v>4.6975480000000003E-8</v>
      </c>
      <c r="NM74" s="1">
        <v>4.0772929999999999E-5</v>
      </c>
      <c r="NN74">
        <v>0.62458919999999996</v>
      </c>
      <c r="NO74">
        <v>19.088349999999998</v>
      </c>
      <c r="NP74" s="1">
        <v>4.3813100000000002E-8</v>
      </c>
      <c r="NQ74" s="1">
        <v>3.8030739999999998E-5</v>
      </c>
      <c r="NR74">
        <v>0.62456219999999996</v>
      </c>
      <c r="NS74">
        <v>19.03689</v>
      </c>
      <c r="NT74" s="1">
        <v>4.0839639999999998E-8</v>
      </c>
      <c r="NU74" s="1">
        <v>3.5450829999999998E-5</v>
      </c>
      <c r="NV74">
        <v>0.62455660000000002</v>
      </c>
      <c r="NW74">
        <v>18.88034</v>
      </c>
      <c r="NX74" s="1">
        <v>3.809513E-8</v>
      </c>
      <c r="NY74" s="1">
        <v>3.3067790000000001E-5</v>
      </c>
      <c r="NZ74">
        <v>0.62452940000000001</v>
      </c>
      <c r="OA74">
        <v>18.542940000000002</v>
      </c>
      <c r="OB74" s="1">
        <v>3.5558969999999998E-8</v>
      </c>
      <c r="OC74" s="1">
        <v>3.0866179999999998E-5</v>
      </c>
      <c r="OD74">
        <v>0.62452399999999997</v>
      </c>
      <c r="OE74">
        <v>18.465409999999999</v>
      </c>
      <c r="OF74" s="1">
        <v>3.3219940000000003E-8</v>
      </c>
      <c r="OG74" s="1">
        <v>2.883624E-5</v>
      </c>
      <c r="OH74">
        <v>0.62450640000000002</v>
      </c>
      <c r="OI74">
        <v>18.775569999999998</v>
      </c>
      <c r="OJ74" s="1">
        <v>3.1038540000000003E-8</v>
      </c>
      <c r="OK74" s="1">
        <v>2.6943469999999998E-5</v>
      </c>
    </row>
    <row r="75" spans="1:401" x14ac:dyDescent="0.35">
      <c r="A75">
        <v>78</v>
      </c>
      <c r="B75" t="s">
        <v>4</v>
      </c>
      <c r="C75" t="s">
        <v>24</v>
      </c>
      <c r="D75" t="s">
        <v>80</v>
      </c>
      <c r="E75">
        <v>768.5471</v>
      </c>
      <c r="F75">
        <v>0.94876300000000002</v>
      </c>
      <c r="G75">
        <v>18.660049999999998</v>
      </c>
      <c r="H75" s="1">
        <v>3.5839209999999999E-19</v>
      </c>
      <c r="I75" s="1">
        <v>3.0109640000000001E-16</v>
      </c>
      <c r="J75">
        <v>0.94871209999999995</v>
      </c>
      <c r="K75">
        <v>18.227139999999999</v>
      </c>
      <c r="L75" s="1">
        <v>1.0309390000000001E-4</v>
      </c>
      <c r="M75">
        <v>6.3777500000000001E-2</v>
      </c>
      <c r="N75">
        <v>0.94867120000000005</v>
      </c>
      <c r="O75">
        <v>17.88402</v>
      </c>
      <c r="P75">
        <v>9.5379159999999992</v>
      </c>
      <c r="Q75">
        <v>6537.4430000000002</v>
      </c>
      <c r="R75">
        <v>0.94863869999999995</v>
      </c>
      <c r="S75">
        <v>17.63298</v>
      </c>
      <c r="T75">
        <v>72.986859999999993</v>
      </c>
      <c r="U75">
        <v>59745.46</v>
      </c>
      <c r="V75">
        <v>0.94864709999999997</v>
      </c>
      <c r="W75">
        <v>17.616859999999999</v>
      </c>
      <c r="X75">
        <v>23.440069999999999</v>
      </c>
      <c r="Y75">
        <v>22111.82</v>
      </c>
      <c r="Z75">
        <v>0.94862599999999997</v>
      </c>
      <c r="AA75">
        <v>17.59019</v>
      </c>
      <c r="AB75">
        <v>1.279741</v>
      </c>
      <c r="AC75">
        <v>1351.1880000000001</v>
      </c>
      <c r="AD75">
        <v>0.94866839999999997</v>
      </c>
      <c r="AE75">
        <v>17.57761</v>
      </c>
      <c r="AF75" s="1">
        <v>3.2258160000000001E-2</v>
      </c>
      <c r="AG75">
        <v>34.92971</v>
      </c>
      <c r="AH75">
        <v>0.94867780000000002</v>
      </c>
      <c r="AI75">
        <v>17.53098</v>
      </c>
      <c r="AJ75" s="1">
        <v>7.8152129999999997E-3</v>
      </c>
      <c r="AK75">
        <v>6.7336729999999996</v>
      </c>
      <c r="AL75">
        <v>0.94870129999999997</v>
      </c>
      <c r="AM75">
        <v>17.548490000000001</v>
      </c>
      <c r="AN75" s="1">
        <v>6.1496900000000002E-3</v>
      </c>
      <c r="AO75">
        <v>5.2191780000000003</v>
      </c>
      <c r="AP75">
        <v>0.94870589999999999</v>
      </c>
      <c r="AQ75">
        <v>17.92719</v>
      </c>
      <c r="AR75" s="1">
        <v>4.9813560000000002E-3</v>
      </c>
      <c r="AS75">
        <v>4.2264390000000001</v>
      </c>
      <c r="AT75">
        <v>0.94872160000000005</v>
      </c>
      <c r="AU75">
        <v>18.460709999999999</v>
      </c>
      <c r="AV75" s="1">
        <v>4.0445059999999998E-3</v>
      </c>
      <c r="AW75">
        <v>3.4313359999999999</v>
      </c>
      <c r="AX75">
        <v>0.94871519999999998</v>
      </c>
      <c r="AY75">
        <v>18.99681</v>
      </c>
      <c r="AZ75" s="1">
        <v>3.2888119999999999E-3</v>
      </c>
      <c r="BA75">
        <v>2.7901050000000001</v>
      </c>
      <c r="BB75">
        <v>0.94871309999999998</v>
      </c>
      <c r="BC75">
        <v>19.4526</v>
      </c>
      <c r="BD75" s="1">
        <v>2.6760210000000002E-3</v>
      </c>
      <c r="BE75">
        <v>2.2703790000000001</v>
      </c>
      <c r="BF75">
        <v>0.94869519999999996</v>
      </c>
      <c r="BG75">
        <v>19.561160000000001</v>
      </c>
      <c r="BH75" s="1">
        <v>2.177245E-3</v>
      </c>
      <c r="BI75">
        <v>1.847359</v>
      </c>
      <c r="BJ75">
        <v>0.94868090000000005</v>
      </c>
      <c r="BK75">
        <v>19.335329999999999</v>
      </c>
      <c r="BL75" s="1">
        <v>1.7709379999999999E-3</v>
      </c>
      <c r="BM75">
        <v>1.502667</v>
      </c>
      <c r="BN75">
        <v>0.94865540000000004</v>
      </c>
      <c r="BO75">
        <v>18.822800000000001</v>
      </c>
      <c r="BP75" s="1">
        <v>1.441634E-3</v>
      </c>
      <c r="BQ75">
        <v>1.223206</v>
      </c>
      <c r="BR75">
        <v>0.94865529999999998</v>
      </c>
      <c r="BS75">
        <v>18.19069</v>
      </c>
      <c r="BT75" s="1">
        <v>1.1744839999999999E-3</v>
      </c>
      <c r="BU75">
        <v>0.99654810000000005</v>
      </c>
      <c r="BV75">
        <v>0.94862599999999997</v>
      </c>
      <c r="BW75">
        <v>17.914770000000001</v>
      </c>
      <c r="BX75" s="1">
        <v>9.5784560000000002E-4</v>
      </c>
      <c r="BY75">
        <v>0.81271990000000005</v>
      </c>
      <c r="BZ75">
        <v>0.94860840000000002</v>
      </c>
      <c r="CA75">
        <v>17.992470000000001</v>
      </c>
      <c r="CB75" s="1">
        <v>7.8198510000000005E-4</v>
      </c>
      <c r="CC75">
        <v>0.66352390000000006</v>
      </c>
      <c r="CD75">
        <v>0.94856589999999996</v>
      </c>
      <c r="CE75">
        <v>18.323260000000001</v>
      </c>
      <c r="CF75" s="1">
        <v>6.3910699999999998E-4</v>
      </c>
      <c r="CG75">
        <v>0.54229430000000001</v>
      </c>
      <c r="CH75">
        <v>0.94849669999999997</v>
      </c>
      <c r="CI75">
        <v>18.814720000000001</v>
      </c>
      <c r="CJ75" s="1">
        <v>5.2206430000000003E-4</v>
      </c>
      <c r="CK75">
        <v>0.44308950000000003</v>
      </c>
      <c r="CL75">
        <v>0.94843350000000004</v>
      </c>
      <c r="CM75">
        <v>19.020130000000002</v>
      </c>
      <c r="CN75" s="1">
        <v>4.2519790000000002E-4</v>
      </c>
      <c r="CO75">
        <v>0.36097410000000002</v>
      </c>
      <c r="CP75">
        <v>0.94835170000000002</v>
      </c>
      <c r="CQ75">
        <v>18.940580000000001</v>
      </c>
      <c r="CR75" s="1">
        <v>3.4554699999999998E-4</v>
      </c>
      <c r="CS75">
        <v>0.29341400000000001</v>
      </c>
      <c r="CT75">
        <v>0.94826359999999998</v>
      </c>
      <c r="CU75">
        <v>18.609490000000001</v>
      </c>
      <c r="CV75" s="1">
        <v>2.8087149999999998E-4</v>
      </c>
      <c r="CW75">
        <v>0.23851910000000001</v>
      </c>
      <c r="CX75">
        <v>0.94817960000000001</v>
      </c>
      <c r="CY75">
        <v>18.17258</v>
      </c>
      <c r="CZ75" s="1">
        <v>2.2875639999999999E-4</v>
      </c>
      <c r="DA75">
        <v>0.194267</v>
      </c>
      <c r="DB75">
        <v>0.94811529999999999</v>
      </c>
      <c r="DC75">
        <v>18.209779999999999</v>
      </c>
      <c r="DD75" s="1">
        <v>1.867863E-4</v>
      </c>
      <c r="DE75">
        <v>0.15862209999999999</v>
      </c>
      <c r="DF75">
        <v>0.94804529999999998</v>
      </c>
      <c r="DG75">
        <v>18.47512</v>
      </c>
      <c r="DH75" s="1">
        <v>1.529154E-4</v>
      </c>
      <c r="DI75">
        <v>0.1298648</v>
      </c>
      <c r="DJ75">
        <v>0.94797189999999998</v>
      </c>
      <c r="DK75">
        <v>19.048739999999999</v>
      </c>
      <c r="DL75" s="1">
        <v>1.252537E-4</v>
      </c>
      <c r="DM75">
        <v>0.1063906</v>
      </c>
      <c r="DN75">
        <v>0.94792390000000004</v>
      </c>
      <c r="DO75">
        <v>19.655999999999999</v>
      </c>
      <c r="DP75" s="1">
        <v>1.0273319999999999E-4</v>
      </c>
      <c r="DQ75" s="1">
        <v>8.7253559999999994E-2</v>
      </c>
      <c r="DR75">
        <v>0.94784970000000002</v>
      </c>
      <c r="DS75">
        <v>19.82207</v>
      </c>
      <c r="DT75" s="1">
        <v>8.4803480000000001E-5</v>
      </c>
      <c r="DU75" s="1">
        <v>7.2006050000000002E-2</v>
      </c>
      <c r="DV75">
        <v>0.94780379999999997</v>
      </c>
      <c r="DW75">
        <v>19.628540000000001</v>
      </c>
      <c r="DX75" s="1">
        <v>7.0454529999999996E-5</v>
      </c>
      <c r="DY75" s="1">
        <v>5.9811789999999997E-2</v>
      </c>
      <c r="DZ75">
        <v>0.94775589999999998</v>
      </c>
      <c r="EA75">
        <v>19.06176</v>
      </c>
      <c r="EB75" s="1">
        <v>5.8819069999999999E-5</v>
      </c>
      <c r="EC75" s="1">
        <v>4.9928630000000002E-2</v>
      </c>
      <c r="ED75">
        <v>0.94770779999999999</v>
      </c>
      <c r="EE75">
        <v>18.43704</v>
      </c>
      <c r="EF75" s="1">
        <v>4.9320780000000002E-5</v>
      </c>
      <c r="EG75" s="1">
        <v>4.1860639999999998E-2</v>
      </c>
      <c r="EH75">
        <v>0.94766320000000004</v>
      </c>
      <c r="EI75">
        <v>18.175750000000001</v>
      </c>
      <c r="EJ75" s="1">
        <v>4.1525120000000001E-5</v>
      </c>
      <c r="EK75" s="1">
        <v>3.5240319999999999E-2</v>
      </c>
      <c r="EL75">
        <v>0.94761870000000004</v>
      </c>
      <c r="EM75">
        <v>18.327829999999999</v>
      </c>
      <c r="EN75" s="1">
        <v>3.5089339999999999E-5</v>
      </c>
      <c r="EO75" s="1">
        <v>2.977701E-2</v>
      </c>
      <c r="EP75">
        <v>0.94760460000000002</v>
      </c>
      <c r="EQ75">
        <v>18.91573</v>
      </c>
      <c r="ER75" s="1">
        <v>2.9750860000000001E-5</v>
      </c>
      <c r="ES75" s="1">
        <v>2.524295E-2</v>
      </c>
      <c r="ET75">
        <v>0.94760069999999996</v>
      </c>
      <c r="EU75">
        <v>19.583909999999999</v>
      </c>
      <c r="EV75" s="1">
        <v>2.537379E-5</v>
      </c>
      <c r="EW75" s="1">
        <v>2.1520890000000001E-2</v>
      </c>
      <c r="EX75">
        <v>0.94760909999999998</v>
      </c>
      <c r="EY75">
        <v>19.821370000000002</v>
      </c>
      <c r="EZ75" s="1">
        <v>2.187873E-5</v>
      </c>
      <c r="FA75" s="1">
        <v>1.8546119999999999E-2</v>
      </c>
      <c r="FB75">
        <v>0.94760820000000001</v>
      </c>
      <c r="FC75">
        <v>19.665849999999999</v>
      </c>
      <c r="FD75" s="1">
        <v>1.904731E-5</v>
      </c>
      <c r="FE75" s="1">
        <v>1.6139770000000001E-2</v>
      </c>
      <c r="FF75">
        <v>0.94761070000000003</v>
      </c>
      <c r="FG75">
        <v>19.164570000000001</v>
      </c>
      <c r="FH75" s="1">
        <v>1.6670960000000001E-5</v>
      </c>
      <c r="FI75">
        <v>1.4123500000000001E-2</v>
      </c>
      <c r="FJ75">
        <v>0.94762150000000001</v>
      </c>
      <c r="FK75">
        <v>18.525169999999999</v>
      </c>
      <c r="FL75" s="1">
        <v>1.462997E-5</v>
      </c>
      <c r="FM75" s="1">
        <v>1.239349E-2</v>
      </c>
      <c r="FN75">
        <v>0.94762429999999997</v>
      </c>
      <c r="FO75">
        <v>18.256620000000002</v>
      </c>
      <c r="FP75" s="1">
        <v>1.286012E-5</v>
      </c>
      <c r="FQ75" s="1">
        <v>1.089389E-2</v>
      </c>
      <c r="FR75">
        <v>0.94763169999999997</v>
      </c>
      <c r="FS75">
        <v>18.269649999999999</v>
      </c>
      <c r="FT75" s="1">
        <v>1.1319210000000001E-5</v>
      </c>
      <c r="FU75" s="1">
        <v>9.5880419999999997E-3</v>
      </c>
      <c r="FV75">
        <v>0.94762919999999995</v>
      </c>
      <c r="FW75">
        <v>18.544049999999999</v>
      </c>
      <c r="FX75" s="1">
        <v>9.9681039999999996E-6</v>
      </c>
      <c r="FY75" s="1">
        <v>8.4438480000000003E-3</v>
      </c>
      <c r="FZ75">
        <v>0.94762429999999997</v>
      </c>
      <c r="GA75">
        <v>18.92943</v>
      </c>
      <c r="GB75" s="1">
        <v>8.7835169999999997E-6</v>
      </c>
      <c r="GC75" s="1">
        <v>7.4406070000000001E-3</v>
      </c>
      <c r="GD75">
        <v>0.94762190000000002</v>
      </c>
      <c r="GE75">
        <v>19.027059999999999</v>
      </c>
      <c r="GF75" s="1">
        <v>7.7350219999999998E-6</v>
      </c>
      <c r="GG75">
        <v>6.5529999999999998E-3</v>
      </c>
      <c r="GH75">
        <v>0.94763059999999999</v>
      </c>
      <c r="GI75">
        <v>19.038609999999998</v>
      </c>
      <c r="GJ75" s="1">
        <v>6.8092010000000002E-6</v>
      </c>
      <c r="GK75" s="1">
        <v>5.7689789999999996E-3</v>
      </c>
      <c r="GL75">
        <v>0.9476213</v>
      </c>
      <c r="GM75">
        <v>18.78191</v>
      </c>
      <c r="GN75" s="1">
        <v>5.9954619999999998E-6</v>
      </c>
      <c r="GO75" s="1">
        <v>5.0795950000000001E-3</v>
      </c>
      <c r="GP75">
        <v>0.94760889999999998</v>
      </c>
      <c r="GQ75">
        <v>18.476680000000002</v>
      </c>
      <c r="GR75" s="1">
        <v>5.2807140000000001E-6</v>
      </c>
      <c r="GS75" s="1">
        <v>4.474263E-3</v>
      </c>
      <c r="GT75">
        <v>0.94761510000000004</v>
      </c>
      <c r="GU75">
        <v>18.206869999999999</v>
      </c>
      <c r="GV75" s="1">
        <v>4.6525309999999997E-6</v>
      </c>
      <c r="GW75" s="1">
        <v>3.9421530000000003E-3</v>
      </c>
      <c r="GX75">
        <v>0.94759729999999998</v>
      </c>
      <c r="GY75">
        <v>18.29411</v>
      </c>
      <c r="GZ75" s="1">
        <v>4.1005809999999999E-6</v>
      </c>
      <c r="HA75" s="1">
        <v>3.4746960000000002E-3</v>
      </c>
      <c r="HB75">
        <v>0.94757389999999997</v>
      </c>
      <c r="HC75">
        <v>18.724810000000002</v>
      </c>
      <c r="HD75" s="1">
        <v>3.6159859999999998E-6</v>
      </c>
      <c r="HE75" s="1">
        <v>3.0641589999999999E-3</v>
      </c>
      <c r="HF75">
        <v>0.94753690000000002</v>
      </c>
      <c r="HG75">
        <v>19.252269999999999</v>
      </c>
      <c r="HH75" s="1">
        <v>3.184595E-6</v>
      </c>
      <c r="HI75" s="1">
        <v>2.6992510000000002E-3</v>
      </c>
      <c r="HJ75">
        <v>0.94750429999999997</v>
      </c>
      <c r="HK75">
        <v>19.439170000000001</v>
      </c>
      <c r="HL75" s="1">
        <v>2.7923649999999998E-6</v>
      </c>
      <c r="HM75" s="1">
        <v>2.3676389999999999E-3</v>
      </c>
      <c r="HN75">
        <v>0.94745679999999999</v>
      </c>
      <c r="HO75">
        <v>19.281649999999999</v>
      </c>
      <c r="HP75" s="1">
        <v>2.4400820000000001E-6</v>
      </c>
      <c r="HQ75" s="1">
        <v>2.0693909999999999E-3</v>
      </c>
      <c r="HR75">
        <v>0.94742170000000003</v>
      </c>
      <c r="HS75">
        <v>19.037379999999999</v>
      </c>
      <c r="HT75" s="1">
        <v>2.1308929999999998E-6</v>
      </c>
      <c r="HU75" s="1">
        <v>1.8073970000000001E-3</v>
      </c>
      <c r="HV75">
        <v>0.94739430000000002</v>
      </c>
      <c r="HW75">
        <v>18.61298</v>
      </c>
      <c r="HX75" s="1">
        <v>1.8615469999999999E-6</v>
      </c>
      <c r="HY75" s="1">
        <v>1.5790439999999999E-3</v>
      </c>
      <c r="HZ75">
        <v>0.94735930000000002</v>
      </c>
      <c r="IA75">
        <v>18.359909999999999</v>
      </c>
      <c r="IB75" s="1">
        <v>1.6279919999999999E-6</v>
      </c>
      <c r="IC75" s="1">
        <v>1.3809930000000001E-3</v>
      </c>
      <c r="ID75">
        <v>0.94730320000000001</v>
      </c>
      <c r="IE75">
        <v>18.299969999999998</v>
      </c>
      <c r="IF75" s="1">
        <v>1.4253909999999999E-6</v>
      </c>
      <c r="IG75" s="1">
        <v>1.209176E-3</v>
      </c>
      <c r="IH75">
        <v>0.94725570000000003</v>
      </c>
      <c r="II75">
        <v>18.59169</v>
      </c>
      <c r="IJ75" s="1">
        <v>1.250035E-6</v>
      </c>
      <c r="IK75" s="1">
        <v>1.060446E-3</v>
      </c>
      <c r="IL75">
        <v>0.94721909999999998</v>
      </c>
      <c r="IM75">
        <v>19.04102</v>
      </c>
      <c r="IN75" s="1">
        <v>1.0978600000000001E-6</v>
      </c>
      <c r="IO75" s="1">
        <v>9.3143040000000005E-4</v>
      </c>
      <c r="IP75">
        <v>0.94718230000000003</v>
      </c>
      <c r="IQ75">
        <v>19.188790000000001</v>
      </c>
      <c r="IR75" s="1">
        <v>9.6408840000000007E-7</v>
      </c>
      <c r="IS75" s="1">
        <v>8.1804939999999997E-4</v>
      </c>
      <c r="IT75">
        <v>0.94713230000000004</v>
      </c>
      <c r="IU75">
        <v>19.160070000000001</v>
      </c>
      <c r="IV75" s="1">
        <v>8.4663460000000002E-7</v>
      </c>
      <c r="IW75" s="1">
        <v>7.1843329999999998E-4</v>
      </c>
      <c r="IX75">
        <v>0.9470828</v>
      </c>
      <c r="IY75">
        <v>18.88721</v>
      </c>
      <c r="IZ75" s="1">
        <v>7.4440149999999996E-7</v>
      </c>
      <c r="JA75" s="1">
        <v>6.317184E-4</v>
      </c>
      <c r="JB75">
        <v>0.94705249999999996</v>
      </c>
      <c r="JC75">
        <v>18.522110000000001</v>
      </c>
      <c r="JD75" s="1">
        <v>6.5563089999999998E-7</v>
      </c>
      <c r="JE75" s="1">
        <v>5.5641930000000005E-4</v>
      </c>
      <c r="JF75">
        <v>0.94699370000000005</v>
      </c>
      <c r="JG75">
        <v>18.55979</v>
      </c>
      <c r="JH75" s="1">
        <v>5.7845110000000001E-7</v>
      </c>
      <c r="JI75" s="1">
        <v>4.9091619999999995E-4</v>
      </c>
      <c r="JJ75">
        <v>0.94695810000000002</v>
      </c>
      <c r="JK75">
        <v>18.81709</v>
      </c>
      <c r="JL75" s="1">
        <v>5.1137690000000005E-7</v>
      </c>
      <c r="JM75" s="1">
        <v>4.34005E-4</v>
      </c>
      <c r="JN75">
        <v>0.94692690000000002</v>
      </c>
      <c r="JO75">
        <v>19.30049</v>
      </c>
      <c r="JP75" s="1">
        <v>4.5239559999999997E-7</v>
      </c>
      <c r="JQ75" s="1">
        <v>3.8397600000000001E-4</v>
      </c>
      <c r="JR75">
        <v>0.94690050000000003</v>
      </c>
      <c r="JS75">
        <v>19.675879999999999</v>
      </c>
      <c r="JT75" s="1">
        <v>4.0162639999999999E-7</v>
      </c>
      <c r="JU75" s="1">
        <v>3.4080649999999998E-4</v>
      </c>
      <c r="JV75">
        <v>0.94686550000000003</v>
      </c>
      <c r="JW75">
        <v>19.777899999999999</v>
      </c>
      <c r="JX75" s="1">
        <v>3.589307E-7</v>
      </c>
      <c r="JY75" s="1">
        <v>3.0449669999999999E-4</v>
      </c>
      <c r="JZ75">
        <v>0.94684009999999996</v>
      </c>
      <c r="KA75">
        <v>19.5837</v>
      </c>
      <c r="KB75" s="1">
        <v>3.2266979999999998E-7</v>
      </c>
      <c r="KC75" s="1">
        <v>2.736824E-4</v>
      </c>
      <c r="KD75">
        <v>0.94682160000000004</v>
      </c>
      <c r="KE75">
        <v>19.137319999999999</v>
      </c>
      <c r="KF75" s="1">
        <v>2.910135E-7</v>
      </c>
      <c r="KG75" s="1">
        <v>2.4681790000000001E-4</v>
      </c>
      <c r="KH75">
        <v>0.94681199999999999</v>
      </c>
      <c r="KI75">
        <v>18.61375</v>
      </c>
      <c r="KJ75" s="1">
        <v>2.6294479999999999E-7</v>
      </c>
      <c r="KK75" s="1">
        <v>2.2300980000000001E-4</v>
      </c>
      <c r="KL75">
        <v>0.94678240000000002</v>
      </c>
      <c r="KM75">
        <v>18.52488</v>
      </c>
      <c r="KN75" s="1">
        <v>2.381324E-7</v>
      </c>
      <c r="KO75" s="1">
        <v>2.01957E-4</v>
      </c>
      <c r="KP75">
        <v>0.94673010000000002</v>
      </c>
      <c r="KQ75">
        <v>18.753799999999998</v>
      </c>
      <c r="KR75" s="1">
        <v>2.160819E-7</v>
      </c>
      <c r="KS75" s="1">
        <v>1.832495E-4</v>
      </c>
      <c r="KT75">
        <v>0.94671300000000003</v>
      </c>
      <c r="KU75">
        <v>19.30283</v>
      </c>
      <c r="KV75" s="1">
        <v>1.9636919999999999E-7</v>
      </c>
      <c r="KW75" s="1">
        <v>1.6653610000000001E-4</v>
      </c>
      <c r="KX75">
        <v>0.94668949999999996</v>
      </c>
      <c r="KY75">
        <v>19.85182</v>
      </c>
      <c r="KZ75" s="1">
        <v>1.7850269999999999E-7</v>
      </c>
      <c r="LA75" s="1">
        <v>1.513931E-4</v>
      </c>
      <c r="LB75">
        <v>0.94665200000000005</v>
      </c>
      <c r="LC75">
        <v>20.03398</v>
      </c>
      <c r="LD75" s="1">
        <v>1.6224559999999999E-7</v>
      </c>
      <c r="LE75" s="1">
        <v>1.3761860000000001E-4</v>
      </c>
      <c r="LF75">
        <v>0.94662539999999995</v>
      </c>
      <c r="LG75">
        <v>19.89227</v>
      </c>
      <c r="LH75" s="1">
        <v>1.4738990000000001E-7</v>
      </c>
      <c r="LI75" s="1">
        <v>1.250259E-4</v>
      </c>
      <c r="LJ75">
        <v>0.94659859999999996</v>
      </c>
      <c r="LK75">
        <v>19.427569999999999</v>
      </c>
      <c r="LL75" s="1">
        <v>1.3401690000000001E-7</v>
      </c>
      <c r="LM75" s="1">
        <v>1.136836E-4</v>
      </c>
      <c r="LN75">
        <v>0.94656600000000002</v>
      </c>
      <c r="LO75">
        <v>18.8965</v>
      </c>
      <c r="LP75" s="1">
        <v>1.219845E-7</v>
      </c>
      <c r="LQ75" s="1">
        <v>1.034765E-4</v>
      </c>
      <c r="LR75">
        <v>0.94654110000000002</v>
      </c>
      <c r="LS75">
        <v>18.87649</v>
      </c>
      <c r="LT75" s="1">
        <v>1.111727E-7</v>
      </c>
      <c r="LU75" s="1">
        <v>9.430618E-5</v>
      </c>
      <c r="LV75">
        <v>0.94650829999999997</v>
      </c>
      <c r="LW75">
        <v>19.136019999999998</v>
      </c>
      <c r="LX75" s="1">
        <v>1.0139069999999999E-7</v>
      </c>
      <c r="LY75" s="1">
        <v>8.6009809999999998E-5</v>
      </c>
      <c r="LZ75">
        <v>0.9464766</v>
      </c>
      <c r="MA75">
        <v>19.739699999999999</v>
      </c>
      <c r="MB75" s="1">
        <v>9.2569420000000001E-8</v>
      </c>
      <c r="MC75" s="1">
        <v>7.8526280000000006E-5</v>
      </c>
      <c r="MD75">
        <v>0.94647499999999996</v>
      </c>
      <c r="ME75">
        <v>20.388570000000001</v>
      </c>
      <c r="MF75" s="1">
        <v>8.4732339999999997E-8</v>
      </c>
      <c r="MG75" s="1">
        <v>7.1862729999999994E-5</v>
      </c>
      <c r="MH75">
        <v>0.94645120000000005</v>
      </c>
      <c r="MI75">
        <v>20.663869999999999</v>
      </c>
      <c r="MJ75" s="1">
        <v>7.8146289999999997E-8</v>
      </c>
      <c r="MK75" s="1">
        <v>6.6254710000000002E-5</v>
      </c>
      <c r="ML75">
        <v>0.94642990000000005</v>
      </c>
      <c r="MM75">
        <v>20.572749999999999</v>
      </c>
      <c r="MN75" s="1">
        <v>7.2455149999999997E-8</v>
      </c>
      <c r="MO75" s="1">
        <v>6.1418630000000004E-5</v>
      </c>
      <c r="MP75">
        <v>0.94643379999999999</v>
      </c>
      <c r="MQ75">
        <v>20.039090000000002</v>
      </c>
      <c r="MR75" s="1">
        <v>6.7281630000000001E-8</v>
      </c>
      <c r="MS75" s="1">
        <v>5.703299E-5</v>
      </c>
      <c r="MT75">
        <v>0.94642409999999999</v>
      </c>
      <c r="MU75">
        <v>19.33709</v>
      </c>
      <c r="MV75" s="1">
        <v>6.2521539999999995E-8</v>
      </c>
      <c r="MW75" s="1">
        <v>5.2996299999999999E-5</v>
      </c>
      <c r="MX75">
        <v>0.94640210000000002</v>
      </c>
      <c r="MY75">
        <v>18.751830000000002</v>
      </c>
      <c r="MZ75" s="1">
        <v>5.8199870000000003E-8</v>
      </c>
      <c r="NA75" s="1">
        <v>4.9330840000000002E-5</v>
      </c>
      <c r="NB75">
        <v>0.94637640000000001</v>
      </c>
      <c r="NC75">
        <v>18.475210000000001</v>
      </c>
      <c r="ND75" s="1">
        <v>5.425731E-8</v>
      </c>
      <c r="NE75" s="1">
        <v>4.5986930000000001E-5</v>
      </c>
      <c r="NF75">
        <v>0.94635919999999996</v>
      </c>
      <c r="NG75">
        <v>18.746780000000001</v>
      </c>
      <c r="NH75" s="1">
        <v>5.0614099999999998E-8</v>
      </c>
      <c r="NI75" s="1">
        <v>4.2900849999999998E-5</v>
      </c>
      <c r="NJ75">
        <v>0.94633990000000001</v>
      </c>
      <c r="NK75">
        <v>19.006080000000001</v>
      </c>
      <c r="NL75" s="1">
        <v>4.7244709999999997E-8</v>
      </c>
      <c r="NM75" s="1">
        <v>4.004538E-5</v>
      </c>
      <c r="NN75">
        <v>0.94632859999999996</v>
      </c>
      <c r="NO75">
        <v>19.097770000000001</v>
      </c>
      <c r="NP75" s="1">
        <v>4.407059E-8</v>
      </c>
      <c r="NQ75" s="1">
        <v>3.7359050000000003E-5</v>
      </c>
      <c r="NR75">
        <v>0.9463028</v>
      </c>
      <c r="NS75">
        <v>19.055340000000001</v>
      </c>
      <c r="NT75" s="1">
        <v>4.1077140000000003E-8</v>
      </c>
      <c r="NU75" s="1">
        <v>3.4822890000000001E-5</v>
      </c>
      <c r="NV75">
        <v>0.94628290000000004</v>
      </c>
      <c r="NW75">
        <v>18.909739999999999</v>
      </c>
      <c r="NX75" s="1">
        <v>3.8315970000000001E-8</v>
      </c>
      <c r="NY75" s="1">
        <v>3.2481889999999997E-5</v>
      </c>
      <c r="NZ75">
        <v>0.94626480000000002</v>
      </c>
      <c r="OA75">
        <v>18.591650000000001</v>
      </c>
      <c r="OB75" s="1">
        <v>3.5761909999999997E-8</v>
      </c>
      <c r="OC75" s="1">
        <v>3.0316189999999999E-5</v>
      </c>
      <c r="OD75">
        <v>0.94624710000000001</v>
      </c>
      <c r="OE75">
        <v>18.503990000000002</v>
      </c>
      <c r="OF75" s="1">
        <v>3.3407819999999999E-8</v>
      </c>
      <c r="OG75" s="1">
        <v>2.8321139999999998E-5</v>
      </c>
      <c r="OH75">
        <v>0.94622110000000004</v>
      </c>
      <c r="OI75">
        <v>18.785830000000001</v>
      </c>
      <c r="OJ75" s="1">
        <v>3.1214579999999997E-8</v>
      </c>
      <c r="OK75" s="1">
        <v>2.646299E-5</v>
      </c>
    </row>
    <row r="76" spans="1:401" x14ac:dyDescent="0.35">
      <c r="A76">
        <v>79</v>
      </c>
      <c r="B76" t="s">
        <v>4</v>
      </c>
      <c r="C76" t="s">
        <v>24</v>
      </c>
      <c r="D76" t="s">
        <v>81</v>
      </c>
      <c r="E76">
        <v>771.43349999999998</v>
      </c>
      <c r="F76">
        <v>0.68660189999999999</v>
      </c>
      <c r="G76">
        <v>18.72287</v>
      </c>
      <c r="H76" s="1">
        <v>5.8220440000000003E-20</v>
      </c>
      <c r="I76" s="1">
        <v>5.6555099999999996E-17</v>
      </c>
      <c r="J76">
        <v>0.68646419999999997</v>
      </c>
      <c r="K76">
        <v>18.28088</v>
      </c>
      <c r="L76" s="1">
        <v>1.355815E-5</v>
      </c>
      <c r="M76" s="1">
        <v>1.3186420000000001E-2</v>
      </c>
      <c r="N76">
        <v>0.68635109999999999</v>
      </c>
      <c r="O76">
        <v>17.92653</v>
      </c>
      <c r="P76">
        <v>6.3240509999999999</v>
      </c>
      <c r="Q76">
        <v>4910.4639999999999</v>
      </c>
      <c r="R76">
        <v>0.68627130000000003</v>
      </c>
      <c r="S76">
        <v>17.662710000000001</v>
      </c>
      <c r="T76">
        <v>69.737530000000007</v>
      </c>
      <c r="U76">
        <v>65123.64</v>
      </c>
      <c r="V76">
        <v>0.68621940000000003</v>
      </c>
      <c r="W76">
        <v>17.635090000000002</v>
      </c>
      <c r="X76">
        <v>29.120460000000001</v>
      </c>
      <c r="Y76">
        <v>31493.52</v>
      </c>
      <c r="Z76">
        <v>0.6861931</v>
      </c>
      <c r="AA76">
        <v>17.601389999999999</v>
      </c>
      <c r="AB76">
        <v>1.972631</v>
      </c>
      <c r="AC76">
        <v>2423.84</v>
      </c>
      <c r="AD76">
        <v>0.68618959999999996</v>
      </c>
      <c r="AE76">
        <v>17.589379999999998</v>
      </c>
      <c r="AF76" s="1">
        <v>5.3523840000000003E-2</v>
      </c>
      <c r="AG76">
        <v>70.696579999999997</v>
      </c>
      <c r="AH76">
        <v>0.68619280000000005</v>
      </c>
      <c r="AI76">
        <v>17.546230000000001</v>
      </c>
      <c r="AJ76" s="1">
        <v>8.2933320000000005E-3</v>
      </c>
      <c r="AK76">
        <v>8.4609909999999999</v>
      </c>
      <c r="AL76">
        <v>0.68619410000000003</v>
      </c>
      <c r="AM76">
        <v>17.552479999999999</v>
      </c>
      <c r="AN76" s="1">
        <v>6.287951E-3</v>
      </c>
      <c r="AO76">
        <v>6.1789849999999999</v>
      </c>
      <c r="AP76">
        <v>0.68620879999999995</v>
      </c>
      <c r="AQ76">
        <v>17.92484</v>
      </c>
      <c r="AR76" s="1">
        <v>5.0895910000000001E-3</v>
      </c>
      <c r="AS76">
        <v>4.9978179999999996</v>
      </c>
      <c r="AT76">
        <v>0.68621469999999996</v>
      </c>
      <c r="AU76">
        <v>18.45091</v>
      </c>
      <c r="AV76" s="1">
        <v>4.1314840000000004E-3</v>
      </c>
      <c r="AW76">
        <v>4.0566319999999996</v>
      </c>
      <c r="AX76">
        <v>0.68621949999999998</v>
      </c>
      <c r="AY76">
        <v>18.98161</v>
      </c>
      <c r="AZ76" s="1">
        <v>3.3591379999999998E-3</v>
      </c>
      <c r="BA76">
        <v>3.2981250000000002</v>
      </c>
      <c r="BB76">
        <v>0.68621949999999998</v>
      </c>
      <c r="BC76">
        <v>19.450109999999999</v>
      </c>
      <c r="BD76" s="1">
        <v>2.733133E-3</v>
      </c>
      <c r="BE76">
        <v>2.6836449999999998</v>
      </c>
      <c r="BF76">
        <v>0.68620749999999997</v>
      </c>
      <c r="BG76">
        <v>19.572569999999999</v>
      </c>
      <c r="BH76" s="1">
        <v>2.223811E-3</v>
      </c>
      <c r="BI76">
        <v>2.1836950000000002</v>
      </c>
      <c r="BJ76">
        <v>0.68619319999999995</v>
      </c>
      <c r="BK76">
        <v>19.372959999999999</v>
      </c>
      <c r="BL76" s="1">
        <v>1.808781E-3</v>
      </c>
      <c r="BM76">
        <v>1.7762420000000001</v>
      </c>
      <c r="BN76">
        <v>0.68618199999999996</v>
      </c>
      <c r="BO76">
        <v>18.88964</v>
      </c>
      <c r="BP76" s="1">
        <v>1.4723130000000001E-3</v>
      </c>
      <c r="BQ76">
        <v>1.445764</v>
      </c>
      <c r="BR76">
        <v>0.68616370000000004</v>
      </c>
      <c r="BS76">
        <v>18.256329999999998</v>
      </c>
      <c r="BT76" s="1">
        <v>1.199362E-3</v>
      </c>
      <c r="BU76">
        <v>1.177762</v>
      </c>
      <c r="BV76">
        <v>0.68614109999999995</v>
      </c>
      <c r="BW76">
        <v>17.96378</v>
      </c>
      <c r="BX76" s="1">
        <v>9.7802489999999995E-4</v>
      </c>
      <c r="BY76">
        <v>0.96039280000000005</v>
      </c>
      <c r="BZ76">
        <v>0.68611560000000005</v>
      </c>
      <c r="CA76">
        <v>18.012599999999999</v>
      </c>
      <c r="CB76" s="1">
        <v>7.9837579999999999E-4</v>
      </c>
      <c r="CC76">
        <v>0.78400879999999995</v>
      </c>
      <c r="CD76">
        <v>0.68605240000000001</v>
      </c>
      <c r="CE76">
        <v>18.316369999999999</v>
      </c>
      <c r="CF76" s="1">
        <v>6.5243790000000005E-4</v>
      </c>
      <c r="CG76">
        <v>0.64070300000000002</v>
      </c>
      <c r="CH76">
        <v>0.68595910000000004</v>
      </c>
      <c r="CI76">
        <v>18.797499999999999</v>
      </c>
      <c r="CJ76" s="1">
        <v>5.33052E-4</v>
      </c>
      <c r="CK76">
        <v>0.52358950000000004</v>
      </c>
      <c r="CL76">
        <v>0.68586369999999997</v>
      </c>
      <c r="CM76">
        <v>19.024010000000001</v>
      </c>
      <c r="CN76" s="1">
        <v>4.3428740000000003E-4</v>
      </c>
      <c r="CO76">
        <v>0.42671140000000002</v>
      </c>
      <c r="CP76">
        <v>0.68574869999999999</v>
      </c>
      <c r="CQ76">
        <v>18.95749</v>
      </c>
      <c r="CR76" s="1">
        <v>3.529828E-4</v>
      </c>
      <c r="CS76">
        <v>0.34691159999999999</v>
      </c>
      <c r="CT76">
        <v>0.68563529999999995</v>
      </c>
      <c r="CU76">
        <v>18.659759999999999</v>
      </c>
      <c r="CV76" s="1">
        <v>2.8688260000000001E-4</v>
      </c>
      <c r="CW76">
        <v>0.2819836</v>
      </c>
      <c r="CX76">
        <v>0.68551059999999997</v>
      </c>
      <c r="CY76">
        <v>18.222300000000001</v>
      </c>
      <c r="CZ76" s="1">
        <v>2.3360009999999999E-4</v>
      </c>
      <c r="DA76">
        <v>0.22962060000000001</v>
      </c>
      <c r="DB76">
        <v>0.68538489999999996</v>
      </c>
      <c r="DC76">
        <v>18.238890000000001</v>
      </c>
      <c r="DD76" s="1">
        <v>1.9068660000000001E-4</v>
      </c>
      <c r="DE76">
        <v>0.1874403</v>
      </c>
      <c r="DF76">
        <v>0.68525970000000003</v>
      </c>
      <c r="DG76">
        <v>18.48734</v>
      </c>
      <c r="DH76" s="1">
        <v>1.560741E-4</v>
      </c>
      <c r="DI76">
        <v>0.15342600000000001</v>
      </c>
      <c r="DJ76">
        <v>0.68513930000000001</v>
      </c>
      <c r="DK76">
        <v>19.02994</v>
      </c>
      <c r="DL76" s="1">
        <v>1.278474E-4</v>
      </c>
      <c r="DM76">
        <v>0.1257017</v>
      </c>
      <c r="DN76">
        <v>0.68503809999999998</v>
      </c>
      <c r="DO76">
        <v>19.639379999999999</v>
      </c>
      <c r="DP76" s="1">
        <v>1.048209E-4</v>
      </c>
      <c r="DQ76">
        <v>0.1030582</v>
      </c>
      <c r="DR76">
        <v>0.68492350000000002</v>
      </c>
      <c r="DS76">
        <v>19.825980000000001</v>
      </c>
      <c r="DT76" s="1">
        <v>8.6463390000000002E-5</v>
      </c>
      <c r="DU76" s="1">
        <v>8.4986370000000006E-2</v>
      </c>
      <c r="DV76">
        <v>0.68483170000000004</v>
      </c>
      <c r="DW76">
        <v>19.663329999999998</v>
      </c>
      <c r="DX76" s="1">
        <v>7.1790430000000005E-5</v>
      </c>
      <c r="DY76" s="1">
        <v>7.0551130000000004E-2</v>
      </c>
      <c r="DZ76">
        <v>0.68473289999999998</v>
      </c>
      <c r="EA76">
        <v>19.133189999999999</v>
      </c>
      <c r="EB76" s="1">
        <v>5.9907259999999999E-5</v>
      </c>
      <c r="EC76" s="1">
        <v>5.8867080000000002E-2</v>
      </c>
      <c r="ED76">
        <v>0.68464049999999999</v>
      </c>
      <c r="EE76">
        <v>18.505490000000002</v>
      </c>
      <c r="EF76" s="1">
        <v>5.021113E-5</v>
      </c>
      <c r="EG76" s="1">
        <v>4.9332920000000002E-2</v>
      </c>
      <c r="EH76">
        <v>0.68455469999999996</v>
      </c>
      <c r="EI76">
        <v>18.22719</v>
      </c>
      <c r="EJ76" s="1">
        <v>4.2256799999999998E-5</v>
      </c>
      <c r="EK76" s="1">
        <v>4.1513479999999998E-2</v>
      </c>
      <c r="EL76">
        <v>0.68447380000000002</v>
      </c>
      <c r="EM76">
        <v>18.345690000000001</v>
      </c>
      <c r="EN76" s="1">
        <v>3.5696230000000001E-5</v>
      </c>
      <c r="EO76" s="1">
        <v>3.5066689999999998E-2</v>
      </c>
      <c r="EP76">
        <v>0.6844209</v>
      </c>
      <c r="EQ76">
        <v>18.893730000000001</v>
      </c>
      <c r="ER76" s="1">
        <v>3.0253379999999999E-5</v>
      </c>
      <c r="ES76">
        <v>2.9715800000000001E-2</v>
      </c>
      <c r="ET76">
        <v>0.684392</v>
      </c>
      <c r="EU76">
        <v>19.56326</v>
      </c>
      <c r="EV76" s="1">
        <v>2.5780980000000001E-5</v>
      </c>
      <c r="EW76" s="1">
        <v>2.531394E-2</v>
      </c>
      <c r="EX76">
        <v>0.68436560000000002</v>
      </c>
      <c r="EY76">
        <v>19.821660000000001</v>
      </c>
      <c r="EZ76" s="1">
        <v>2.2203599999999999E-5</v>
      </c>
      <c r="FA76" s="1">
        <v>2.178826E-2</v>
      </c>
      <c r="FB76">
        <v>0.68435140000000005</v>
      </c>
      <c r="FC76">
        <v>19.694500000000001</v>
      </c>
      <c r="FD76" s="1">
        <v>1.9313890000000001E-5</v>
      </c>
      <c r="FE76">
        <v>1.8944300000000001E-2</v>
      </c>
      <c r="FF76">
        <v>0.68434459999999997</v>
      </c>
      <c r="FG76">
        <v>19.2316</v>
      </c>
      <c r="FH76" s="1">
        <v>1.6897880000000002E-5</v>
      </c>
      <c r="FI76" s="1">
        <v>1.6570789999999998E-2</v>
      </c>
      <c r="FJ76">
        <v>0.68434700000000004</v>
      </c>
      <c r="FK76">
        <v>18.59808</v>
      </c>
      <c r="FL76" s="1">
        <v>1.482534E-5</v>
      </c>
      <c r="FM76" s="1">
        <v>1.453717E-2</v>
      </c>
      <c r="FN76">
        <v>0.68435579999999996</v>
      </c>
      <c r="FO76">
        <v>18.31072</v>
      </c>
      <c r="FP76" s="1">
        <v>1.30304E-5</v>
      </c>
      <c r="FQ76" s="1">
        <v>1.2776620000000001E-2</v>
      </c>
      <c r="FR76">
        <v>0.68436070000000004</v>
      </c>
      <c r="FS76">
        <v>18.298179999999999</v>
      </c>
      <c r="FT76" s="1">
        <v>1.1467589999999999E-5</v>
      </c>
      <c r="FU76" s="1">
        <v>1.124357E-2</v>
      </c>
      <c r="FV76">
        <v>0.68436160000000001</v>
      </c>
      <c r="FW76">
        <v>18.531549999999999</v>
      </c>
      <c r="FX76" s="1">
        <v>1.009831E-5</v>
      </c>
      <c r="FY76" s="1">
        <v>9.9013320000000005E-3</v>
      </c>
      <c r="FZ76">
        <v>0.68435270000000004</v>
      </c>
      <c r="GA76">
        <v>18.922180000000001</v>
      </c>
      <c r="GB76" s="1">
        <v>8.8979580000000003E-6</v>
      </c>
      <c r="GC76" s="1">
        <v>8.7245480000000004E-3</v>
      </c>
      <c r="GD76">
        <v>0.68435360000000001</v>
      </c>
      <c r="GE76">
        <v>19.027930000000001</v>
      </c>
      <c r="GF76" s="1">
        <v>7.8364970000000004E-6</v>
      </c>
      <c r="GG76" s="1">
        <v>7.6844640000000002E-3</v>
      </c>
      <c r="GH76">
        <v>0.68434620000000002</v>
      </c>
      <c r="GI76">
        <v>19.061630000000001</v>
      </c>
      <c r="GJ76" s="1">
        <v>6.8986000000000003E-6</v>
      </c>
      <c r="GK76" s="1">
        <v>6.7652270000000004E-3</v>
      </c>
      <c r="GL76">
        <v>0.68434360000000005</v>
      </c>
      <c r="GM76">
        <v>18.829419999999999</v>
      </c>
      <c r="GN76" s="1">
        <v>6.0739410000000001E-6</v>
      </c>
      <c r="GO76" s="1">
        <v>5.9565570000000003E-3</v>
      </c>
      <c r="GP76">
        <v>0.68434030000000001</v>
      </c>
      <c r="GQ76">
        <v>18.520199999999999</v>
      </c>
      <c r="GR76" s="1">
        <v>5.3496849999999996E-6</v>
      </c>
      <c r="GS76" s="1">
        <v>5.2465599999999999E-3</v>
      </c>
      <c r="GT76">
        <v>0.68433200000000005</v>
      </c>
      <c r="GU76">
        <v>18.243749999999999</v>
      </c>
      <c r="GV76" s="1">
        <v>4.7131629999999997E-6</v>
      </c>
      <c r="GW76" s="1">
        <v>4.6224680000000002E-3</v>
      </c>
      <c r="GX76">
        <v>0.68431370000000002</v>
      </c>
      <c r="GY76">
        <v>18.305</v>
      </c>
      <c r="GZ76" s="1">
        <v>4.1538129999999997E-6</v>
      </c>
      <c r="HA76" s="1">
        <v>4.0741420000000002E-3</v>
      </c>
      <c r="HB76">
        <v>0.68428650000000002</v>
      </c>
      <c r="HC76">
        <v>18.721050000000002</v>
      </c>
      <c r="HD76" s="1">
        <v>3.6628060000000001E-6</v>
      </c>
      <c r="HE76" s="1">
        <v>3.5926460000000001E-3</v>
      </c>
      <c r="HF76">
        <v>0.68424799999999997</v>
      </c>
      <c r="HG76">
        <v>19.242799999999999</v>
      </c>
      <c r="HH76" s="1">
        <v>3.2267360000000001E-6</v>
      </c>
      <c r="HI76" s="1">
        <v>3.1656520000000001E-3</v>
      </c>
      <c r="HJ76">
        <v>0.68420239999999999</v>
      </c>
      <c r="HK76">
        <v>19.452660000000002</v>
      </c>
      <c r="HL76" s="1">
        <v>2.8306940000000001E-6</v>
      </c>
      <c r="HM76" s="1">
        <v>2.7781659999999999E-3</v>
      </c>
      <c r="HN76">
        <v>0.68413999999999997</v>
      </c>
      <c r="HO76">
        <v>19.29983</v>
      </c>
      <c r="HP76" s="1">
        <v>2.474117E-6</v>
      </c>
      <c r="HQ76" s="1">
        <v>2.4288439999999999E-3</v>
      </c>
      <c r="HR76">
        <v>0.6840851</v>
      </c>
      <c r="HS76">
        <v>19.075489999999999</v>
      </c>
      <c r="HT76" s="1">
        <v>2.1606379999999999E-6</v>
      </c>
      <c r="HU76" s="1">
        <v>2.1214010000000002E-3</v>
      </c>
      <c r="HV76">
        <v>0.68402960000000002</v>
      </c>
      <c r="HW76">
        <v>18.66582</v>
      </c>
      <c r="HX76" s="1">
        <v>1.887394E-6</v>
      </c>
      <c r="HY76" s="1">
        <v>1.853284E-3</v>
      </c>
      <c r="HZ76">
        <v>0.68396619999999997</v>
      </c>
      <c r="IA76">
        <v>18.409490000000002</v>
      </c>
      <c r="IB76" s="1">
        <v>1.6504300000000001E-6</v>
      </c>
      <c r="IC76" s="1">
        <v>1.620682E-3</v>
      </c>
      <c r="ID76">
        <v>0.68390229999999996</v>
      </c>
      <c r="IE76">
        <v>18.334520000000001</v>
      </c>
      <c r="IF76" s="1">
        <v>1.4448290000000001E-6</v>
      </c>
      <c r="IG76" s="1">
        <v>1.4188569999999999E-3</v>
      </c>
      <c r="IH76">
        <v>0.68383300000000002</v>
      </c>
      <c r="II76">
        <v>18.583749999999998</v>
      </c>
      <c r="IJ76" s="1">
        <v>1.266864E-6</v>
      </c>
      <c r="IK76" s="1">
        <v>1.2441310000000001E-3</v>
      </c>
      <c r="IL76">
        <v>0.68375560000000002</v>
      </c>
      <c r="IM76">
        <v>19.02731</v>
      </c>
      <c r="IN76" s="1">
        <v>1.112519E-6</v>
      </c>
      <c r="IO76" s="1">
        <v>1.092656E-3</v>
      </c>
      <c r="IP76">
        <v>0.68368600000000002</v>
      </c>
      <c r="IQ76">
        <v>19.192879999999999</v>
      </c>
      <c r="IR76" s="1">
        <v>9.7703129999999996E-7</v>
      </c>
      <c r="IS76" s="1">
        <v>9.5973710000000004E-4</v>
      </c>
      <c r="IT76">
        <v>0.68360869999999996</v>
      </c>
      <c r="IU76">
        <v>19.17558</v>
      </c>
      <c r="IV76" s="1">
        <v>8.5793569999999998E-7</v>
      </c>
      <c r="IW76" s="1">
        <v>8.4282149999999995E-4</v>
      </c>
      <c r="IX76">
        <v>0.68353660000000005</v>
      </c>
      <c r="IY76">
        <v>18.935459999999999</v>
      </c>
      <c r="IZ76" s="1">
        <v>7.5421970000000001E-7</v>
      </c>
      <c r="JA76" s="1">
        <v>7.4099080000000002E-4</v>
      </c>
      <c r="JB76">
        <v>0.68345129999999998</v>
      </c>
      <c r="JC76">
        <v>18.56711</v>
      </c>
      <c r="JD76" s="1">
        <v>6.64172E-7</v>
      </c>
      <c r="JE76" s="1">
        <v>6.525716E-4</v>
      </c>
      <c r="JF76">
        <v>0.68337420000000004</v>
      </c>
      <c r="JG76">
        <v>18.591840000000001</v>
      </c>
      <c r="JH76" s="1">
        <v>5.8586219999999997E-7</v>
      </c>
      <c r="JI76" s="1">
        <v>5.7563280000000002E-4</v>
      </c>
      <c r="JJ76">
        <v>0.68329830000000003</v>
      </c>
      <c r="JK76">
        <v>18.82779</v>
      </c>
      <c r="JL76" s="1">
        <v>5.1785339999999999E-7</v>
      </c>
      <c r="JM76" s="1">
        <v>5.0882930000000002E-4</v>
      </c>
      <c r="JN76">
        <v>0.68323599999999995</v>
      </c>
      <c r="JO76">
        <v>19.285589999999999</v>
      </c>
      <c r="JP76" s="1">
        <v>4.5808080000000003E-7</v>
      </c>
      <c r="JQ76" s="1">
        <v>4.5014520000000001E-4</v>
      </c>
      <c r="JR76">
        <v>0.68318889999999999</v>
      </c>
      <c r="JS76">
        <v>19.673210000000001</v>
      </c>
      <c r="JT76" s="1">
        <v>4.0645399999999999E-7</v>
      </c>
      <c r="JU76" s="1">
        <v>3.9932850000000002E-4</v>
      </c>
      <c r="JV76">
        <v>0.68313279999999998</v>
      </c>
      <c r="JW76">
        <v>19.788150000000002</v>
      </c>
      <c r="JX76" s="1">
        <v>3.6298409999999998E-7</v>
      </c>
      <c r="JY76" s="1">
        <v>3.5652230000000001E-4</v>
      </c>
      <c r="JZ76">
        <v>0.68308199999999997</v>
      </c>
      <c r="KA76">
        <v>19.619900000000001</v>
      </c>
      <c r="KB76" s="1">
        <v>3.261546E-7</v>
      </c>
      <c r="KC76" s="1">
        <v>3.2027800000000001E-4</v>
      </c>
      <c r="KD76">
        <v>0.68303060000000004</v>
      </c>
      <c r="KE76">
        <v>19.200579999999999</v>
      </c>
      <c r="KF76" s="1">
        <v>2.9407679999999998E-7</v>
      </c>
      <c r="KG76" s="1">
        <v>2.8876150000000002E-4</v>
      </c>
      <c r="KH76">
        <v>0.68299449999999995</v>
      </c>
      <c r="KI76">
        <v>18.673570000000002</v>
      </c>
      <c r="KJ76" s="1">
        <v>2.6567049999999998E-7</v>
      </c>
      <c r="KK76" s="1">
        <v>2.60869E-4</v>
      </c>
      <c r="KL76">
        <v>0.68294670000000002</v>
      </c>
      <c r="KM76">
        <v>18.562439999999999</v>
      </c>
      <c r="KN76" s="1">
        <v>2.4053839999999997E-7</v>
      </c>
      <c r="KO76" s="1">
        <v>2.3617939999999999E-4</v>
      </c>
      <c r="KP76">
        <v>0.68289699999999998</v>
      </c>
      <c r="KQ76">
        <v>18.764980000000001</v>
      </c>
      <c r="KR76" s="1">
        <v>2.1822489999999999E-7</v>
      </c>
      <c r="KS76" s="1">
        <v>2.142608E-4</v>
      </c>
      <c r="KT76">
        <v>0.6828516</v>
      </c>
      <c r="KU76">
        <v>19.285900000000002</v>
      </c>
      <c r="KV76" s="1">
        <v>1.9829510000000001E-7</v>
      </c>
      <c r="KW76" s="1">
        <v>1.94699E-4</v>
      </c>
      <c r="KX76">
        <v>0.68280300000000005</v>
      </c>
      <c r="KY76">
        <v>19.840129999999998</v>
      </c>
      <c r="KZ76" s="1">
        <v>1.802533E-7</v>
      </c>
      <c r="LA76" s="1">
        <v>1.7699729999999999E-4</v>
      </c>
      <c r="LB76">
        <v>0.68275819999999998</v>
      </c>
      <c r="LC76">
        <v>20.040710000000001</v>
      </c>
      <c r="LD76" s="1">
        <v>1.6384520000000001E-7</v>
      </c>
      <c r="LE76" s="1">
        <v>1.609022E-4</v>
      </c>
      <c r="LF76">
        <v>0.68270439999999999</v>
      </c>
      <c r="LG76">
        <v>19.923110000000001</v>
      </c>
      <c r="LH76" s="1">
        <v>1.4884219999999999E-7</v>
      </c>
      <c r="LI76" s="1">
        <v>1.461814E-4</v>
      </c>
      <c r="LJ76">
        <v>0.6826527</v>
      </c>
      <c r="LK76">
        <v>19.492940000000001</v>
      </c>
      <c r="LL76" s="1">
        <v>1.353233E-7</v>
      </c>
      <c r="LM76" s="1">
        <v>1.3290719999999999E-4</v>
      </c>
      <c r="LN76">
        <v>0.68259610000000004</v>
      </c>
      <c r="LO76">
        <v>18.95702</v>
      </c>
      <c r="LP76" s="1">
        <v>1.231586E-7</v>
      </c>
      <c r="LQ76" s="1">
        <v>1.209615E-4</v>
      </c>
      <c r="LR76">
        <v>0.6825502</v>
      </c>
      <c r="LS76">
        <v>18.919440000000002</v>
      </c>
      <c r="LT76" s="1">
        <v>1.1223000000000001E-7</v>
      </c>
      <c r="LU76" s="1">
        <v>1.102293E-4</v>
      </c>
      <c r="LV76">
        <v>0.68250089999999997</v>
      </c>
      <c r="LW76">
        <v>19.151060000000001</v>
      </c>
      <c r="LX76" s="1">
        <v>1.023483E-7</v>
      </c>
      <c r="LY76" s="1">
        <v>1.005263E-4</v>
      </c>
      <c r="LZ76">
        <v>0.68246130000000005</v>
      </c>
      <c r="MA76">
        <v>19.72212</v>
      </c>
      <c r="MB76" s="1">
        <v>9.343138E-8</v>
      </c>
      <c r="MC76" s="1">
        <v>9.1768069999999998E-5</v>
      </c>
      <c r="MD76">
        <v>0.68242480000000005</v>
      </c>
      <c r="ME76">
        <v>20.372450000000001</v>
      </c>
      <c r="MF76" s="1">
        <v>8.5481400000000005E-8</v>
      </c>
      <c r="MG76" s="1">
        <v>8.3945579999999997E-5</v>
      </c>
      <c r="MH76">
        <v>0.68238569999999998</v>
      </c>
      <c r="MI76">
        <v>20.668340000000001</v>
      </c>
      <c r="MJ76" s="1">
        <v>7.8774159999999999E-8</v>
      </c>
      <c r="MK76" s="1">
        <v>7.7330350000000004E-5</v>
      </c>
      <c r="ML76">
        <v>0.68235400000000002</v>
      </c>
      <c r="MM76">
        <v>20.606940000000002</v>
      </c>
      <c r="MN76" s="1">
        <v>7.3009129999999997E-8</v>
      </c>
      <c r="MO76" s="1">
        <v>7.1655859999999997E-5</v>
      </c>
      <c r="MP76">
        <v>0.68232550000000003</v>
      </c>
      <c r="MQ76">
        <v>20.11777</v>
      </c>
      <c r="MR76" s="1">
        <v>6.7792519999999996E-8</v>
      </c>
      <c r="MS76" s="1">
        <v>6.6535579999999999E-5</v>
      </c>
      <c r="MT76">
        <v>0.68230199999999996</v>
      </c>
      <c r="MU76">
        <v>19.414729999999999</v>
      </c>
      <c r="MV76" s="1">
        <v>6.2989590000000005E-8</v>
      </c>
      <c r="MW76" s="1">
        <v>6.1820689999999995E-5</v>
      </c>
      <c r="MX76">
        <v>0.68226909999999996</v>
      </c>
      <c r="MY76">
        <v>18.824860000000001</v>
      </c>
      <c r="MZ76" s="1">
        <v>5.8624370000000002E-8</v>
      </c>
      <c r="NA76" s="1">
        <v>5.7533669999999999E-5</v>
      </c>
      <c r="NB76">
        <v>0.68224200000000002</v>
      </c>
      <c r="NC76">
        <v>18.51979</v>
      </c>
      <c r="ND76" s="1">
        <v>5.4645680000000002E-8</v>
      </c>
      <c r="NE76" s="1">
        <v>5.3626179999999997E-5</v>
      </c>
      <c r="NF76">
        <v>0.6822087</v>
      </c>
      <c r="NG76">
        <v>18.755009999999999</v>
      </c>
      <c r="NH76" s="1">
        <v>5.0974359999999999E-8</v>
      </c>
      <c r="NI76" s="1">
        <v>5.0025470000000002E-5</v>
      </c>
      <c r="NJ76">
        <v>0.68217510000000003</v>
      </c>
      <c r="NK76">
        <v>19.006609999999998</v>
      </c>
      <c r="NL76" s="1">
        <v>4.7578200000000002E-8</v>
      </c>
      <c r="NM76" s="1">
        <v>4.6693509999999997E-5</v>
      </c>
      <c r="NN76">
        <v>0.68214790000000003</v>
      </c>
      <c r="NO76">
        <v>19.104990000000001</v>
      </c>
      <c r="NP76" s="1">
        <v>4.4388699999999998E-8</v>
      </c>
      <c r="NQ76" s="1">
        <v>4.3568179999999999E-5</v>
      </c>
      <c r="NR76">
        <v>0.68211330000000003</v>
      </c>
      <c r="NS76">
        <v>19.072330000000001</v>
      </c>
      <c r="NT76" s="1">
        <v>4.1372049999999998E-8</v>
      </c>
      <c r="NU76" s="1">
        <v>4.0609899999999999E-5</v>
      </c>
      <c r="NV76">
        <v>0.68208000000000002</v>
      </c>
      <c r="NW76">
        <v>18.9376</v>
      </c>
      <c r="NX76" s="1">
        <v>3.8589770000000003E-8</v>
      </c>
      <c r="NY76" s="1">
        <v>3.7878630000000002E-5</v>
      </c>
      <c r="NZ76">
        <v>0.6820465</v>
      </c>
      <c r="OA76">
        <v>18.639389999999999</v>
      </c>
      <c r="OB76" s="1">
        <v>3.6013659999999998E-8</v>
      </c>
      <c r="OC76" s="1">
        <v>3.5349750000000002E-5</v>
      </c>
      <c r="OD76">
        <v>0.68201579999999995</v>
      </c>
      <c r="OE76">
        <v>18.538959999999999</v>
      </c>
      <c r="OF76" s="1">
        <v>3.3640569999999999E-8</v>
      </c>
      <c r="OG76" s="1">
        <v>3.3021100000000001E-5</v>
      </c>
      <c r="OH76">
        <v>0.68198190000000003</v>
      </c>
      <c r="OI76">
        <v>18.791630000000001</v>
      </c>
      <c r="OJ76" s="1">
        <v>3.1432710000000001E-8</v>
      </c>
      <c r="OK76" s="1">
        <v>3.0855239999999998E-5</v>
      </c>
    </row>
    <row r="77" spans="1:401" x14ac:dyDescent="0.35">
      <c r="A77">
        <v>80</v>
      </c>
      <c r="B77" t="s">
        <v>4</v>
      </c>
      <c r="C77" t="s">
        <v>24</v>
      </c>
      <c r="D77" t="s">
        <v>82</v>
      </c>
      <c r="E77">
        <v>756.221</v>
      </c>
      <c r="F77">
        <v>0.69209120000000002</v>
      </c>
      <c r="G77">
        <v>18.795459999999999</v>
      </c>
      <c r="H77" s="1">
        <v>7.2754189999999994E-21</v>
      </c>
      <c r="I77" s="1">
        <v>7.6818359999999996E-18</v>
      </c>
      <c r="J77">
        <v>0.69196800000000003</v>
      </c>
      <c r="K77">
        <v>18.34498</v>
      </c>
      <c r="L77" s="1">
        <v>1.9546439999999998E-6</v>
      </c>
      <c r="M77" s="1">
        <v>2.066516E-3</v>
      </c>
      <c r="N77">
        <v>0.69188300000000003</v>
      </c>
      <c r="O77">
        <v>17.978069999999999</v>
      </c>
      <c r="P77">
        <v>3.8944390000000002</v>
      </c>
      <c r="Q77">
        <v>3149.471</v>
      </c>
      <c r="R77">
        <v>0.69181459999999995</v>
      </c>
      <c r="S77">
        <v>17.699169999999999</v>
      </c>
      <c r="T77">
        <v>64.271860000000004</v>
      </c>
      <c r="U77">
        <v>63567.11</v>
      </c>
      <c r="V77">
        <v>0.69178150000000005</v>
      </c>
      <c r="W77">
        <v>17.656009999999998</v>
      </c>
      <c r="X77">
        <v>35.893120000000003</v>
      </c>
      <c r="Y77">
        <v>41978.91</v>
      </c>
      <c r="Z77">
        <v>0.69175730000000002</v>
      </c>
      <c r="AA77">
        <v>17.615030000000001</v>
      </c>
      <c r="AB77">
        <v>3.1391490000000002</v>
      </c>
      <c r="AC77">
        <v>4262.5010000000002</v>
      </c>
      <c r="AD77">
        <v>0.6917567</v>
      </c>
      <c r="AE77">
        <v>17.601130000000001</v>
      </c>
      <c r="AF77">
        <v>0.1004367</v>
      </c>
      <c r="AG77">
        <v>151.73410000000001</v>
      </c>
      <c r="AH77">
        <v>0.69176139999999997</v>
      </c>
      <c r="AI77">
        <v>17.563269999999999</v>
      </c>
      <c r="AJ77" s="1">
        <v>9.3674729999999994E-3</v>
      </c>
      <c r="AK77">
        <v>10.980729999999999</v>
      </c>
      <c r="AL77">
        <v>0.69177200000000005</v>
      </c>
      <c r="AM77">
        <v>17.559139999999999</v>
      </c>
      <c r="AN77" s="1">
        <v>6.4555130000000004E-3</v>
      </c>
      <c r="AO77">
        <v>6.9188660000000004</v>
      </c>
      <c r="AP77">
        <v>0.69177750000000005</v>
      </c>
      <c r="AQ77">
        <v>17.919530000000002</v>
      </c>
      <c r="AR77" s="1">
        <v>5.2149040000000002E-3</v>
      </c>
      <c r="AS77">
        <v>5.5777469999999996</v>
      </c>
      <c r="AT77">
        <v>0.69178799999999996</v>
      </c>
      <c r="AU77">
        <v>18.43778</v>
      </c>
      <c r="AV77" s="1">
        <v>4.2320370000000001E-3</v>
      </c>
      <c r="AW77">
        <v>4.525881</v>
      </c>
      <c r="AX77">
        <v>0.69178419999999996</v>
      </c>
      <c r="AY77">
        <v>18.961849999999998</v>
      </c>
      <c r="AZ77" s="1">
        <v>3.4403979999999999E-3</v>
      </c>
      <c r="BA77">
        <v>3.6790530000000001</v>
      </c>
      <c r="BB77">
        <v>0.69178220000000001</v>
      </c>
      <c r="BC77">
        <v>19.441559999999999</v>
      </c>
      <c r="BD77" s="1">
        <v>2.799087E-3</v>
      </c>
      <c r="BE77">
        <v>2.9933920000000001</v>
      </c>
      <c r="BF77">
        <v>0.69178320000000004</v>
      </c>
      <c r="BG77">
        <v>19.582740000000001</v>
      </c>
      <c r="BH77" s="1">
        <v>2.2775730000000002E-3</v>
      </c>
      <c r="BI77">
        <v>2.4358279999999999</v>
      </c>
      <c r="BJ77">
        <v>0.69176300000000002</v>
      </c>
      <c r="BK77">
        <v>19.411750000000001</v>
      </c>
      <c r="BL77" s="1">
        <v>1.8525080000000001E-3</v>
      </c>
      <c r="BM77">
        <v>1.981349</v>
      </c>
      <c r="BN77">
        <v>0.69175430000000004</v>
      </c>
      <c r="BO77">
        <v>18.964079999999999</v>
      </c>
      <c r="BP77" s="1">
        <v>1.507759E-3</v>
      </c>
      <c r="BQ77">
        <v>1.6125400000000001</v>
      </c>
      <c r="BR77">
        <v>0.69173819999999997</v>
      </c>
      <c r="BS77">
        <v>18.335540000000002</v>
      </c>
      <c r="BT77" s="1">
        <v>1.2281080000000001E-3</v>
      </c>
      <c r="BU77">
        <v>1.3134779999999999</v>
      </c>
      <c r="BV77">
        <v>0.6917198</v>
      </c>
      <c r="BW77">
        <v>18.020669999999999</v>
      </c>
      <c r="BX77" s="1">
        <v>1.001341E-3</v>
      </c>
      <c r="BY77">
        <v>1.0709150000000001</v>
      </c>
      <c r="BZ77">
        <v>0.69169230000000004</v>
      </c>
      <c r="CA77">
        <v>18.037680000000002</v>
      </c>
      <c r="CB77" s="1">
        <v>8.1730910000000004E-4</v>
      </c>
      <c r="CC77">
        <v>0.8741196</v>
      </c>
      <c r="CD77">
        <v>0.69164020000000004</v>
      </c>
      <c r="CE77">
        <v>18.310590000000001</v>
      </c>
      <c r="CF77" s="1">
        <v>6.6782600000000005E-4</v>
      </c>
      <c r="CG77">
        <v>0.71424169999999998</v>
      </c>
      <c r="CH77">
        <v>0.69156910000000005</v>
      </c>
      <c r="CI77">
        <v>18.773910000000001</v>
      </c>
      <c r="CJ77" s="1">
        <v>5.4571269999999998E-4</v>
      </c>
      <c r="CK77">
        <v>0.58376629999999996</v>
      </c>
      <c r="CL77">
        <v>0.69147409999999998</v>
      </c>
      <c r="CM77">
        <v>19.024709999999999</v>
      </c>
      <c r="CN77" s="1">
        <v>4.4476269999999999E-4</v>
      </c>
      <c r="CO77">
        <v>0.4759449</v>
      </c>
      <c r="CP77">
        <v>0.69137870000000001</v>
      </c>
      <c r="CQ77">
        <v>18.97364</v>
      </c>
      <c r="CR77" s="1">
        <v>3.6156889999999997E-4</v>
      </c>
      <c r="CS77">
        <v>0.38702979999999998</v>
      </c>
      <c r="CT77">
        <v>0.69128179999999995</v>
      </c>
      <c r="CU77">
        <v>18.714259999999999</v>
      </c>
      <c r="CV77" s="1">
        <v>2.9383250000000001E-4</v>
      </c>
      <c r="CW77">
        <v>0.31456810000000002</v>
      </c>
      <c r="CX77">
        <v>0.69117740000000005</v>
      </c>
      <c r="CY77">
        <v>18.282789999999999</v>
      </c>
      <c r="CZ77" s="1">
        <v>2.3919990000000001E-4</v>
      </c>
      <c r="DA77">
        <v>0.25608910000000001</v>
      </c>
      <c r="DB77">
        <v>0.69106999999999996</v>
      </c>
      <c r="DC77">
        <v>18.271270000000001</v>
      </c>
      <c r="DD77" s="1">
        <v>1.951954E-4</v>
      </c>
      <c r="DE77">
        <v>0.208976</v>
      </c>
      <c r="DF77">
        <v>0.69096930000000001</v>
      </c>
      <c r="DG77">
        <v>18.502649999999999</v>
      </c>
      <c r="DH77" s="1">
        <v>1.5972100000000001E-4</v>
      </c>
      <c r="DI77">
        <v>0.17100180000000001</v>
      </c>
      <c r="DJ77">
        <v>0.69086650000000005</v>
      </c>
      <c r="DK77">
        <v>19.006399999999999</v>
      </c>
      <c r="DL77" s="1">
        <v>1.3083889999999999E-4</v>
      </c>
      <c r="DM77">
        <v>0.14010429999999999</v>
      </c>
      <c r="DN77">
        <v>0.69078410000000001</v>
      </c>
      <c r="DO77">
        <v>19.615189999999998</v>
      </c>
      <c r="DP77" s="1">
        <v>1.0723800000000001E-4</v>
      </c>
      <c r="DQ77">
        <v>0.1148329</v>
      </c>
      <c r="DR77">
        <v>0.69068850000000004</v>
      </c>
      <c r="DS77">
        <v>19.82714</v>
      </c>
      <c r="DT77" s="1">
        <v>8.8384640000000004E-5</v>
      </c>
      <c r="DU77" s="1">
        <v>9.4613130000000004E-2</v>
      </c>
      <c r="DV77">
        <v>0.69060670000000002</v>
      </c>
      <c r="DW77">
        <v>19.697970000000002</v>
      </c>
      <c r="DX77" s="1">
        <v>7.3333989999999999E-5</v>
      </c>
      <c r="DY77" s="1">
        <v>7.8482490000000002E-2</v>
      </c>
      <c r="DZ77">
        <v>0.69052559999999996</v>
      </c>
      <c r="EA77">
        <v>19.21397</v>
      </c>
      <c r="EB77" s="1">
        <v>6.116324E-5</v>
      </c>
      <c r="EC77" s="1">
        <v>6.5447160000000004E-2</v>
      </c>
      <c r="ED77">
        <v>0.6904576</v>
      </c>
      <c r="EE77">
        <v>18.58689</v>
      </c>
      <c r="EF77" s="1">
        <v>5.1238020000000001E-5</v>
      </c>
      <c r="EG77" s="1">
        <v>5.4817560000000001E-2</v>
      </c>
      <c r="EH77">
        <v>0.690388</v>
      </c>
      <c r="EI77">
        <v>18.287839999999999</v>
      </c>
      <c r="EJ77" s="1">
        <v>4.3100370000000003E-5</v>
      </c>
      <c r="EK77">
        <v>4.6105300000000002E-2</v>
      </c>
      <c r="EL77">
        <v>0.69031160000000003</v>
      </c>
      <c r="EM77">
        <v>18.369779999999999</v>
      </c>
      <c r="EN77" s="1">
        <v>3.6395030000000002E-5</v>
      </c>
      <c r="EO77" s="1">
        <v>3.8929239999999997E-2</v>
      </c>
      <c r="EP77">
        <v>0.69027050000000001</v>
      </c>
      <c r="EQ77">
        <v>18.868189999999998</v>
      </c>
      <c r="ER77" s="1">
        <v>3.0832450000000003E-5</v>
      </c>
      <c r="ES77">
        <v>3.2974200000000002E-2</v>
      </c>
      <c r="ET77">
        <v>0.69024180000000002</v>
      </c>
      <c r="EU77">
        <v>19.533629999999999</v>
      </c>
      <c r="EV77" s="1">
        <v>2.6252220000000001E-5</v>
      </c>
      <c r="EW77" s="1">
        <v>2.8065630000000001E-2</v>
      </c>
      <c r="EX77">
        <v>0.69023140000000005</v>
      </c>
      <c r="EY77">
        <v>19.819459999999999</v>
      </c>
      <c r="EZ77" s="1">
        <v>2.2579249999999999E-5</v>
      </c>
      <c r="FA77" s="1">
        <v>2.412183E-2</v>
      </c>
      <c r="FB77">
        <v>0.69021929999999998</v>
      </c>
      <c r="FC77">
        <v>19.722660000000001</v>
      </c>
      <c r="FD77" s="1">
        <v>1.962079E-5</v>
      </c>
      <c r="FE77" s="1">
        <v>2.094973E-2</v>
      </c>
      <c r="FF77">
        <v>0.69022090000000003</v>
      </c>
      <c r="FG77">
        <v>19.30574</v>
      </c>
      <c r="FH77" s="1">
        <v>1.7158200000000001E-5</v>
      </c>
      <c r="FI77" s="1">
        <v>1.8314810000000001E-2</v>
      </c>
      <c r="FJ77">
        <v>0.69022039999999996</v>
      </c>
      <c r="FK77">
        <v>18.68347</v>
      </c>
      <c r="FL77" s="1">
        <v>1.5049260000000001E-5</v>
      </c>
      <c r="FM77" s="1">
        <v>1.6061849999999999E-2</v>
      </c>
      <c r="FN77">
        <v>0.69022799999999995</v>
      </c>
      <c r="FO77">
        <v>18.3734</v>
      </c>
      <c r="FP77" s="1">
        <v>1.3225380000000001E-5</v>
      </c>
      <c r="FQ77" s="1">
        <v>1.411451E-2</v>
      </c>
      <c r="FR77">
        <v>0.69022419999999995</v>
      </c>
      <c r="FS77">
        <v>18.333770000000001</v>
      </c>
      <c r="FT77" s="1">
        <v>1.163733E-5</v>
      </c>
      <c r="FU77" s="1">
        <v>1.241867E-2</v>
      </c>
      <c r="FV77">
        <v>0.69022760000000005</v>
      </c>
      <c r="FW77">
        <v>18.519570000000002</v>
      </c>
      <c r="FX77" s="1">
        <v>1.024731E-5</v>
      </c>
      <c r="FY77" s="1">
        <v>1.093565E-2</v>
      </c>
      <c r="FZ77">
        <v>0.69022539999999999</v>
      </c>
      <c r="GA77">
        <v>18.90832</v>
      </c>
      <c r="GB77" s="1">
        <v>9.0287720000000008E-6</v>
      </c>
      <c r="GC77" s="1">
        <v>9.6352590000000002E-3</v>
      </c>
      <c r="GD77">
        <v>0.69022550000000005</v>
      </c>
      <c r="GE77">
        <v>19.027670000000001</v>
      </c>
      <c r="GF77" s="1">
        <v>7.9524670000000002E-6</v>
      </c>
      <c r="GG77" s="1">
        <v>8.4874649999999996E-3</v>
      </c>
      <c r="GH77">
        <v>0.69021719999999998</v>
      </c>
      <c r="GI77">
        <v>19.082229999999999</v>
      </c>
      <c r="GJ77" s="1">
        <v>7.0008209999999999E-6</v>
      </c>
      <c r="GK77" s="1">
        <v>7.4723690000000004E-3</v>
      </c>
      <c r="GL77">
        <v>0.69021509999999997</v>
      </c>
      <c r="GM77">
        <v>18.882370000000002</v>
      </c>
      <c r="GN77" s="1">
        <v>6.1637129999999997E-6</v>
      </c>
      <c r="GO77" s="1">
        <v>6.5789380000000003E-3</v>
      </c>
      <c r="GP77">
        <v>0.69020389999999998</v>
      </c>
      <c r="GQ77">
        <v>18.57141</v>
      </c>
      <c r="GR77" s="1">
        <v>5.428547E-6</v>
      </c>
      <c r="GS77" s="1">
        <v>5.7945360000000003E-3</v>
      </c>
      <c r="GT77">
        <v>0.69020749999999997</v>
      </c>
      <c r="GU77">
        <v>18.287990000000001</v>
      </c>
      <c r="GV77" s="1">
        <v>4.7825060000000001E-6</v>
      </c>
      <c r="GW77" s="1">
        <v>5.1050660000000001E-3</v>
      </c>
      <c r="GX77">
        <v>0.69019079999999999</v>
      </c>
      <c r="GY77">
        <v>18.318339999999999</v>
      </c>
      <c r="GZ77" s="1">
        <v>4.2146960000000004E-6</v>
      </c>
      <c r="HA77" s="1">
        <v>4.4992310000000002E-3</v>
      </c>
      <c r="HB77">
        <v>0.69017170000000005</v>
      </c>
      <c r="HC77">
        <v>18.713699999999999</v>
      </c>
      <c r="HD77" s="1">
        <v>3.7163319999999999E-6</v>
      </c>
      <c r="HE77" s="1">
        <v>3.9672819999999999E-3</v>
      </c>
      <c r="HF77">
        <v>0.69013310000000005</v>
      </c>
      <c r="HG77">
        <v>19.227730000000001</v>
      </c>
      <c r="HH77" s="1">
        <v>3.2747230000000002E-6</v>
      </c>
      <c r="HI77" s="1">
        <v>3.4966260000000001E-3</v>
      </c>
      <c r="HJ77">
        <v>0.69009609999999999</v>
      </c>
      <c r="HK77">
        <v>19.464230000000001</v>
      </c>
      <c r="HL77" s="1">
        <v>2.8743679999999999E-6</v>
      </c>
      <c r="HM77" s="1">
        <v>3.0704529999999999E-3</v>
      </c>
      <c r="HN77">
        <v>0.6900423</v>
      </c>
      <c r="HO77">
        <v>19.320609999999999</v>
      </c>
      <c r="HP77" s="1">
        <v>2.5130490000000002E-6</v>
      </c>
      <c r="HQ77" s="1">
        <v>2.6853269999999999E-3</v>
      </c>
      <c r="HR77">
        <v>0.68999299999999997</v>
      </c>
      <c r="HS77">
        <v>19.116160000000001</v>
      </c>
      <c r="HT77" s="1">
        <v>2.1946740000000001E-6</v>
      </c>
      <c r="HU77" s="1">
        <v>2.345504E-3</v>
      </c>
      <c r="HV77">
        <v>0.68994299999999997</v>
      </c>
      <c r="HW77">
        <v>18.72607</v>
      </c>
      <c r="HX77" s="1">
        <v>1.9170020000000001E-6</v>
      </c>
      <c r="HY77" s="1">
        <v>2.0489380000000001E-3</v>
      </c>
      <c r="HZ77">
        <v>0.68989769999999995</v>
      </c>
      <c r="IA77">
        <v>18.465240000000001</v>
      </c>
      <c r="IB77" s="1">
        <v>1.6761219999999999E-6</v>
      </c>
      <c r="IC77" s="1">
        <v>1.79155E-3</v>
      </c>
      <c r="ID77">
        <v>0.68983850000000002</v>
      </c>
      <c r="IE77">
        <v>18.377079999999999</v>
      </c>
      <c r="IF77" s="1">
        <v>1.467103E-6</v>
      </c>
      <c r="IG77" s="1">
        <v>1.5682039999999999E-3</v>
      </c>
      <c r="IH77">
        <v>0.68978039999999996</v>
      </c>
      <c r="II77">
        <v>18.577120000000001</v>
      </c>
      <c r="IJ77" s="1">
        <v>1.2861460000000001E-6</v>
      </c>
      <c r="IK77" s="1">
        <v>1.37481E-3</v>
      </c>
      <c r="IL77">
        <v>0.68971380000000004</v>
      </c>
      <c r="IM77">
        <v>19.008089999999999</v>
      </c>
      <c r="IN77" s="1">
        <v>1.1292830000000001E-6</v>
      </c>
      <c r="IO77" s="1">
        <v>1.207212E-3</v>
      </c>
      <c r="IP77">
        <v>0.68965220000000005</v>
      </c>
      <c r="IQ77">
        <v>19.19604</v>
      </c>
      <c r="IR77" s="1">
        <v>9.9182159999999998E-7</v>
      </c>
      <c r="IS77" s="1">
        <v>1.060435E-3</v>
      </c>
      <c r="IT77">
        <v>0.6895907</v>
      </c>
      <c r="IU77">
        <v>19.18974</v>
      </c>
      <c r="IV77" s="1">
        <v>8.7086960000000005E-7</v>
      </c>
      <c r="IW77" s="1">
        <v>9.3121009999999995E-4</v>
      </c>
      <c r="IX77">
        <v>0.68952610000000003</v>
      </c>
      <c r="IY77">
        <v>18.98817</v>
      </c>
      <c r="IZ77" s="1">
        <v>7.6546659999999999E-7</v>
      </c>
      <c r="JA77" s="1">
        <v>8.1856850000000005E-4</v>
      </c>
      <c r="JB77">
        <v>0.68946110000000005</v>
      </c>
      <c r="JC77">
        <v>18.62171</v>
      </c>
      <c r="JD77" s="1">
        <v>6.7394860000000003E-7</v>
      </c>
      <c r="JE77" s="1">
        <v>7.2073899999999997E-4</v>
      </c>
      <c r="JF77">
        <v>0.68939810000000001</v>
      </c>
      <c r="JG77">
        <v>18.626919999999998</v>
      </c>
      <c r="JH77" s="1">
        <v>5.9435130000000003E-7</v>
      </c>
      <c r="JI77" s="1">
        <v>6.3561729999999999E-4</v>
      </c>
      <c r="JJ77">
        <v>0.68933120000000003</v>
      </c>
      <c r="JK77">
        <v>18.841429999999999</v>
      </c>
      <c r="JL77" s="1">
        <v>5.2525620000000001E-7</v>
      </c>
      <c r="JM77" s="1">
        <v>5.6172619999999998E-4</v>
      </c>
      <c r="JN77">
        <v>0.68927099999999997</v>
      </c>
      <c r="JO77">
        <v>19.26605</v>
      </c>
      <c r="JP77" s="1">
        <v>4.6458710000000002E-7</v>
      </c>
      <c r="JQ77" s="1">
        <v>4.9690170000000003E-4</v>
      </c>
      <c r="JR77">
        <v>0.68923780000000001</v>
      </c>
      <c r="JS77">
        <v>19.666309999999999</v>
      </c>
      <c r="JT77" s="1">
        <v>4.1200290000000002E-7</v>
      </c>
      <c r="JU77" s="1">
        <v>4.4056709999999998E-4</v>
      </c>
      <c r="JV77">
        <v>0.68919280000000005</v>
      </c>
      <c r="JW77">
        <v>19.797940000000001</v>
      </c>
      <c r="JX77" s="1">
        <v>3.6764269999999998E-7</v>
      </c>
      <c r="JY77" s="1">
        <v>3.9299840000000001E-4</v>
      </c>
      <c r="JZ77">
        <v>0.68915179999999998</v>
      </c>
      <c r="KA77">
        <v>19.657779999999999</v>
      </c>
      <c r="KB77" s="1">
        <v>3.301436E-7</v>
      </c>
      <c r="KC77" s="1">
        <v>3.528119E-4</v>
      </c>
      <c r="KD77">
        <v>0.68910610000000005</v>
      </c>
      <c r="KE77">
        <v>19.27122</v>
      </c>
      <c r="KF77" s="1">
        <v>2.9757619999999998E-7</v>
      </c>
      <c r="KG77" s="1">
        <v>3.1797660000000002E-4</v>
      </c>
      <c r="KH77">
        <v>0.68907090000000004</v>
      </c>
      <c r="KI77">
        <v>18.745539999999998</v>
      </c>
      <c r="KJ77" s="1">
        <v>2.6878299999999998E-7</v>
      </c>
      <c r="KK77" s="1">
        <v>2.872045E-4</v>
      </c>
      <c r="KL77">
        <v>0.68903950000000003</v>
      </c>
      <c r="KM77">
        <v>18.60643</v>
      </c>
      <c r="KN77" s="1">
        <v>2.4328479999999999E-7</v>
      </c>
      <c r="KO77" s="1">
        <v>2.5994020000000002E-4</v>
      </c>
      <c r="KP77">
        <v>0.68900499999999998</v>
      </c>
      <c r="KQ77">
        <v>18.77983</v>
      </c>
      <c r="KR77" s="1">
        <v>2.2067160000000001E-7</v>
      </c>
      <c r="KS77" s="1">
        <v>2.357653E-4</v>
      </c>
      <c r="KT77">
        <v>0.6889575</v>
      </c>
      <c r="KU77">
        <v>19.26418</v>
      </c>
      <c r="KV77" s="1">
        <v>2.0048859999999999E-7</v>
      </c>
      <c r="KW77" s="1">
        <v>2.1420360000000001E-4</v>
      </c>
      <c r="KX77">
        <v>0.68891930000000001</v>
      </c>
      <c r="KY77">
        <v>19.822050000000001</v>
      </c>
      <c r="KZ77" s="1">
        <v>1.8224730000000001E-7</v>
      </c>
      <c r="LA77" s="1">
        <v>1.9472829999999999E-4</v>
      </c>
      <c r="LB77">
        <v>0.68887399999999999</v>
      </c>
      <c r="LC77">
        <v>20.045780000000001</v>
      </c>
      <c r="LD77" s="1">
        <v>1.6566399999999999E-7</v>
      </c>
      <c r="LE77" s="1">
        <v>1.7702709999999999E-4</v>
      </c>
      <c r="LF77">
        <v>0.6888379</v>
      </c>
      <c r="LG77">
        <v>19.954070000000002</v>
      </c>
      <c r="LH77" s="1">
        <v>1.50498E-7</v>
      </c>
      <c r="LI77" s="1">
        <v>1.6083739999999999E-4</v>
      </c>
      <c r="LJ77">
        <v>0.68879250000000003</v>
      </c>
      <c r="LK77">
        <v>19.565850000000001</v>
      </c>
      <c r="LL77" s="1">
        <v>1.3681180000000001E-7</v>
      </c>
      <c r="LM77" s="1">
        <v>1.4621419999999999E-4</v>
      </c>
      <c r="LN77">
        <v>0.68873910000000005</v>
      </c>
      <c r="LO77">
        <v>19.0303</v>
      </c>
      <c r="LP77" s="1">
        <v>1.244974E-7</v>
      </c>
      <c r="LQ77" s="1">
        <v>1.3305439999999999E-4</v>
      </c>
      <c r="LR77">
        <v>0.68870070000000005</v>
      </c>
      <c r="LS77">
        <v>18.967939999999999</v>
      </c>
      <c r="LT77" s="1">
        <v>1.134339E-7</v>
      </c>
      <c r="LU77" s="1">
        <v>1.212304E-4</v>
      </c>
      <c r="LV77">
        <v>0.68866539999999998</v>
      </c>
      <c r="LW77">
        <v>19.170860000000001</v>
      </c>
      <c r="LX77" s="1">
        <v>1.034392E-7</v>
      </c>
      <c r="LY77" s="1">
        <v>1.105511E-4</v>
      </c>
      <c r="LZ77">
        <v>0.68862970000000001</v>
      </c>
      <c r="MA77">
        <v>19.699619999999999</v>
      </c>
      <c r="MB77" s="1">
        <v>9.4413709999999994E-8</v>
      </c>
      <c r="MC77" s="1">
        <v>1.009048E-4</v>
      </c>
      <c r="MD77">
        <v>0.68859879999999996</v>
      </c>
      <c r="ME77">
        <v>20.348780000000001</v>
      </c>
      <c r="MF77" s="1">
        <v>8.6342670000000002E-8</v>
      </c>
      <c r="MG77" s="1">
        <v>9.2264670000000002E-5</v>
      </c>
      <c r="MH77">
        <v>0.68856390000000001</v>
      </c>
      <c r="MI77">
        <v>20.668749999999999</v>
      </c>
      <c r="MJ77" s="1">
        <v>7.9494309999999997E-8</v>
      </c>
      <c r="MK77" s="1">
        <v>8.4908789999999995E-5</v>
      </c>
      <c r="ML77">
        <v>0.68853889999999995</v>
      </c>
      <c r="MM77">
        <v>20.63944</v>
      </c>
      <c r="MN77" s="1">
        <v>7.3640759999999994E-8</v>
      </c>
      <c r="MO77" s="1">
        <v>7.8634279999999999E-5</v>
      </c>
      <c r="MP77">
        <v>0.68852420000000003</v>
      </c>
      <c r="MQ77">
        <v>20.205359999999999</v>
      </c>
      <c r="MR77" s="1">
        <v>6.8373290000000006E-8</v>
      </c>
      <c r="MS77" s="1">
        <v>7.3007470000000007E-5</v>
      </c>
      <c r="MT77">
        <v>0.68849550000000004</v>
      </c>
      <c r="MU77">
        <v>19.50657</v>
      </c>
      <c r="MV77" s="1">
        <v>6.3522179999999996E-8</v>
      </c>
      <c r="MW77" s="1">
        <v>6.7826409999999999E-5</v>
      </c>
      <c r="MX77">
        <v>0.68846839999999998</v>
      </c>
      <c r="MY77">
        <v>18.909800000000001</v>
      </c>
      <c r="MZ77" s="1">
        <v>5.9106980000000001E-8</v>
      </c>
      <c r="NA77" s="1">
        <v>6.3108249999999997E-5</v>
      </c>
      <c r="NB77">
        <v>0.68844680000000003</v>
      </c>
      <c r="NC77">
        <v>18.574310000000001</v>
      </c>
      <c r="ND77" s="1">
        <v>5.5086899999999997E-8</v>
      </c>
      <c r="NE77" s="1">
        <v>5.8812009999999999E-5</v>
      </c>
      <c r="NF77">
        <v>0.68842939999999997</v>
      </c>
      <c r="NG77">
        <v>18.762830000000001</v>
      </c>
      <c r="NH77" s="1">
        <v>5.1383619999999997E-8</v>
      </c>
      <c r="NI77" s="1">
        <v>5.4859799999999999E-5</v>
      </c>
      <c r="NJ77">
        <v>0.68839030000000001</v>
      </c>
      <c r="NK77">
        <v>19.005960000000002</v>
      </c>
      <c r="NL77" s="1">
        <v>4.7956629999999998E-8</v>
      </c>
      <c r="NM77" s="1">
        <v>5.120188E-5</v>
      </c>
      <c r="NN77">
        <v>0.68836770000000003</v>
      </c>
      <c r="NO77">
        <v>19.11083</v>
      </c>
      <c r="NP77" s="1">
        <v>4.4748510000000002E-8</v>
      </c>
      <c r="NQ77" s="1">
        <v>4.778175E-5</v>
      </c>
      <c r="NR77">
        <v>0.68834309999999999</v>
      </c>
      <c r="NS77">
        <v>19.090340000000001</v>
      </c>
      <c r="NT77" s="1">
        <v>4.170759E-8</v>
      </c>
      <c r="NU77" s="1">
        <v>4.4538810000000002E-5</v>
      </c>
      <c r="NV77">
        <v>0.68831399999999998</v>
      </c>
      <c r="NW77">
        <v>18.967580000000002</v>
      </c>
      <c r="NX77" s="1">
        <v>3.8900689999999999E-8</v>
      </c>
      <c r="NY77" s="1">
        <v>4.1540659999999997E-5</v>
      </c>
      <c r="NZ77">
        <v>0.68828330000000004</v>
      </c>
      <c r="OA77">
        <v>18.69293</v>
      </c>
      <c r="OB77" s="1">
        <v>3.629983E-8</v>
      </c>
      <c r="OC77" s="1">
        <v>3.8763190000000001E-5</v>
      </c>
      <c r="OD77">
        <v>0.68825769999999997</v>
      </c>
      <c r="OE77">
        <v>18.580100000000002</v>
      </c>
      <c r="OF77" s="1">
        <v>3.390484E-8</v>
      </c>
      <c r="OG77" s="1">
        <v>3.6206050000000002E-5</v>
      </c>
      <c r="OH77">
        <v>0.68823210000000001</v>
      </c>
      <c r="OI77">
        <v>18.799849999999999</v>
      </c>
      <c r="OJ77" s="1">
        <v>3.1680060000000002E-8</v>
      </c>
      <c r="OK77" s="1">
        <v>3.3831429999999998E-5</v>
      </c>
    </row>
    <row r="78" spans="1:401" x14ac:dyDescent="0.35">
      <c r="A78">
        <v>81</v>
      </c>
      <c r="B78" t="s">
        <v>4</v>
      </c>
      <c r="C78" t="s">
        <v>24</v>
      </c>
      <c r="D78" t="s">
        <v>83</v>
      </c>
      <c r="E78">
        <v>860.74599999999998</v>
      </c>
      <c r="F78">
        <v>0.56463180000000002</v>
      </c>
      <c r="G78">
        <v>18.866779999999999</v>
      </c>
      <c r="H78" s="1">
        <v>1.157841E-21</v>
      </c>
      <c r="I78" s="1">
        <v>1.4798849999999999E-18</v>
      </c>
      <c r="J78">
        <v>0.5645133</v>
      </c>
      <c r="K78">
        <v>18.410049999999998</v>
      </c>
      <c r="L78" s="1">
        <v>3.4428769999999999E-7</v>
      </c>
      <c r="M78" s="1">
        <v>4.4063830000000003E-4</v>
      </c>
      <c r="N78">
        <v>0.56441090000000005</v>
      </c>
      <c r="O78">
        <v>18.030999999999999</v>
      </c>
      <c r="P78">
        <v>2.1867740000000002</v>
      </c>
      <c r="Q78">
        <v>2110.7080000000001</v>
      </c>
      <c r="R78">
        <v>0.56433529999999998</v>
      </c>
      <c r="S78">
        <v>17.737110000000001</v>
      </c>
      <c r="T78">
        <v>56.665529999999997</v>
      </c>
      <c r="U78">
        <v>66579.95</v>
      </c>
      <c r="V78">
        <v>0.56429050000000003</v>
      </c>
      <c r="W78">
        <v>17.676159999999999</v>
      </c>
      <c r="X78">
        <v>43.294179999999997</v>
      </c>
      <c r="Y78">
        <v>59954.37</v>
      </c>
      <c r="Z78">
        <v>0.56425840000000005</v>
      </c>
      <c r="AA78">
        <v>17.628969999999999</v>
      </c>
      <c r="AB78">
        <v>4.9230530000000003</v>
      </c>
      <c r="AC78">
        <v>7802.8959999999997</v>
      </c>
      <c r="AD78">
        <v>0.56425230000000004</v>
      </c>
      <c r="AE78">
        <v>17.611280000000001</v>
      </c>
      <c r="AF78">
        <v>0.1896572</v>
      </c>
      <c r="AG78">
        <v>330.46210000000002</v>
      </c>
      <c r="AH78">
        <v>0.56425210000000003</v>
      </c>
      <c r="AI78">
        <v>17.579529999999998</v>
      </c>
      <c r="AJ78" s="1">
        <v>1.1559959999999999E-2</v>
      </c>
      <c r="AK78">
        <v>17.067039999999999</v>
      </c>
      <c r="AL78">
        <v>0.56426140000000002</v>
      </c>
      <c r="AM78">
        <v>17.567250000000001</v>
      </c>
      <c r="AN78" s="1">
        <v>6.6594039999999998E-3</v>
      </c>
      <c r="AO78">
        <v>8.6542410000000007</v>
      </c>
      <c r="AP78">
        <v>0.56426489999999996</v>
      </c>
      <c r="AQ78">
        <v>17.911349999999999</v>
      </c>
      <c r="AR78" s="1">
        <v>5.3558140000000004E-3</v>
      </c>
      <c r="AS78">
        <v>6.9337780000000002</v>
      </c>
      <c r="AT78">
        <v>0.56427400000000005</v>
      </c>
      <c r="AU78">
        <v>18.422280000000001</v>
      </c>
      <c r="AV78" s="1">
        <v>4.3449099999999996E-3</v>
      </c>
      <c r="AW78">
        <v>5.6241159999999999</v>
      </c>
      <c r="AX78">
        <v>0.56427280000000002</v>
      </c>
      <c r="AY78">
        <v>18.94004</v>
      </c>
      <c r="AZ78" s="1">
        <v>3.5315609999999999E-3</v>
      </c>
      <c r="BA78">
        <v>4.5709989999999996</v>
      </c>
      <c r="BB78">
        <v>0.56427190000000005</v>
      </c>
      <c r="BC78">
        <v>19.42792</v>
      </c>
      <c r="BD78" s="1">
        <v>2.873039E-3</v>
      </c>
      <c r="BE78">
        <v>3.718798</v>
      </c>
      <c r="BF78">
        <v>0.5642644</v>
      </c>
      <c r="BG78">
        <v>19.589860000000002</v>
      </c>
      <c r="BH78" s="1">
        <v>2.3378169999999998E-3</v>
      </c>
      <c r="BI78">
        <v>3.0261909999999999</v>
      </c>
      <c r="BJ78">
        <v>0.56425400000000003</v>
      </c>
      <c r="BK78">
        <v>19.44595</v>
      </c>
      <c r="BL78" s="1">
        <v>1.9015460000000001E-3</v>
      </c>
      <c r="BM78">
        <v>2.461627</v>
      </c>
      <c r="BN78">
        <v>0.5642431</v>
      </c>
      <c r="BO78">
        <v>19.03492</v>
      </c>
      <c r="BP78" s="1">
        <v>1.5475020000000001E-3</v>
      </c>
      <c r="BQ78">
        <v>2.0032109999999999</v>
      </c>
      <c r="BR78">
        <v>0.56423069999999997</v>
      </c>
      <c r="BS78">
        <v>18.41647</v>
      </c>
      <c r="BT78" s="1">
        <v>1.2603479999999999E-3</v>
      </c>
      <c r="BU78">
        <v>1.6315280000000001</v>
      </c>
      <c r="BV78">
        <v>0.56421189999999999</v>
      </c>
      <c r="BW78">
        <v>18.077210000000001</v>
      </c>
      <c r="BX78" s="1">
        <v>1.027486E-3</v>
      </c>
      <c r="BY78">
        <v>1.330052</v>
      </c>
      <c r="BZ78">
        <v>0.56418659999999998</v>
      </c>
      <c r="CA78">
        <v>18.063759999999998</v>
      </c>
      <c r="CB78" s="1">
        <v>8.385361E-4</v>
      </c>
      <c r="CC78">
        <v>1.0854919999999999</v>
      </c>
      <c r="CD78">
        <v>0.56413829999999998</v>
      </c>
      <c r="CE78">
        <v>18.30566</v>
      </c>
      <c r="CF78" s="1">
        <v>6.8507509999999998E-4</v>
      </c>
      <c r="CG78">
        <v>0.88683149999999999</v>
      </c>
      <c r="CH78">
        <v>0.56407180000000001</v>
      </c>
      <c r="CI78">
        <v>18.748159999999999</v>
      </c>
      <c r="CJ78" s="1">
        <v>5.5987699999999997E-4</v>
      </c>
      <c r="CK78">
        <v>0.72490250000000001</v>
      </c>
      <c r="CL78">
        <v>0.56398159999999997</v>
      </c>
      <c r="CM78">
        <v>19.02309</v>
      </c>
      <c r="CN78" s="1">
        <v>4.5648629999999997E-4</v>
      </c>
      <c r="CO78">
        <v>0.59124480000000001</v>
      </c>
      <c r="CP78">
        <v>0.56388590000000005</v>
      </c>
      <c r="CQ78">
        <v>18.986979999999999</v>
      </c>
      <c r="CR78" s="1">
        <v>3.7119159999999998E-4</v>
      </c>
      <c r="CS78">
        <v>0.48092020000000002</v>
      </c>
      <c r="CT78">
        <v>0.56379100000000004</v>
      </c>
      <c r="CU78">
        <v>18.764589999999998</v>
      </c>
      <c r="CV78" s="1">
        <v>3.016324E-4</v>
      </c>
      <c r="CW78">
        <v>0.39086700000000002</v>
      </c>
      <c r="CX78">
        <v>0.56367889999999998</v>
      </c>
      <c r="CY78">
        <v>18.344650000000001</v>
      </c>
      <c r="CZ78" s="1">
        <v>2.4548460000000001E-4</v>
      </c>
      <c r="DA78">
        <v>0.31812679999999999</v>
      </c>
      <c r="DB78">
        <v>0.56357559999999995</v>
      </c>
      <c r="DC78">
        <v>18.302499999999998</v>
      </c>
      <c r="DD78" s="1">
        <v>2.0025650000000001E-4</v>
      </c>
      <c r="DE78">
        <v>0.25951859999999999</v>
      </c>
      <c r="DF78">
        <v>0.56346890000000005</v>
      </c>
      <c r="DG78">
        <v>18.5183</v>
      </c>
      <c r="DH78" s="1">
        <v>1.638101E-4</v>
      </c>
      <c r="DI78">
        <v>0.21229429999999999</v>
      </c>
      <c r="DJ78">
        <v>0.5633686</v>
      </c>
      <c r="DK78">
        <v>18.982320000000001</v>
      </c>
      <c r="DL78" s="1">
        <v>1.34189E-4</v>
      </c>
      <c r="DM78">
        <v>0.17393520000000001</v>
      </c>
      <c r="DN78">
        <v>0.56327099999999997</v>
      </c>
      <c r="DO78">
        <v>19.587060000000001</v>
      </c>
      <c r="DP78" s="1">
        <v>1.09954E-4</v>
      </c>
      <c r="DQ78">
        <v>0.14253279999999999</v>
      </c>
      <c r="DR78">
        <v>0.56318360000000001</v>
      </c>
      <c r="DS78">
        <v>19.826149999999998</v>
      </c>
      <c r="DT78" s="1">
        <v>9.0544659999999998E-5</v>
      </c>
      <c r="DU78">
        <v>0.1173375</v>
      </c>
      <c r="DV78">
        <v>0.56309710000000002</v>
      </c>
      <c r="DW78">
        <v>19.727650000000001</v>
      </c>
      <c r="DX78" s="1">
        <v>7.5066279999999995E-5</v>
      </c>
      <c r="DY78" s="1">
        <v>9.7255919999999996E-2</v>
      </c>
      <c r="DZ78">
        <v>0.56301429999999997</v>
      </c>
      <c r="EA78">
        <v>19.29158</v>
      </c>
      <c r="EB78" s="1">
        <v>6.2570970000000006E-5</v>
      </c>
      <c r="EC78" s="1">
        <v>8.1054860000000006E-2</v>
      </c>
      <c r="ED78">
        <v>0.56293550000000003</v>
      </c>
      <c r="EE78">
        <v>18.669229999999999</v>
      </c>
      <c r="EF78" s="1">
        <v>5.2388410000000002E-5</v>
      </c>
      <c r="EG78" s="1">
        <v>6.7854159999999997E-2</v>
      </c>
      <c r="EH78">
        <v>0.56285560000000001</v>
      </c>
      <c r="EI78">
        <v>18.348649999999999</v>
      </c>
      <c r="EJ78" s="1">
        <v>4.4044980000000001E-5</v>
      </c>
      <c r="EK78">
        <v>5.7041099999999997E-2</v>
      </c>
      <c r="EL78">
        <v>0.56278309999999998</v>
      </c>
      <c r="EM78">
        <v>18.39631</v>
      </c>
      <c r="EN78" s="1">
        <v>3.717652E-5</v>
      </c>
      <c r="EO78" s="1">
        <v>4.814218E-2</v>
      </c>
      <c r="EP78">
        <v>0.56273519999999999</v>
      </c>
      <c r="EQ78">
        <v>18.842870000000001</v>
      </c>
      <c r="ER78" s="1">
        <v>3.1480389999999997E-5</v>
      </c>
      <c r="ES78" s="1">
        <v>4.0760520000000001E-2</v>
      </c>
      <c r="ET78">
        <v>0.56269999999999998</v>
      </c>
      <c r="EU78">
        <v>19.499610000000001</v>
      </c>
      <c r="EV78" s="1">
        <v>2.6781460000000002E-5</v>
      </c>
      <c r="EW78" s="1">
        <v>3.4665849999999998E-2</v>
      </c>
      <c r="EX78">
        <v>0.56268530000000005</v>
      </c>
      <c r="EY78">
        <v>19.813359999999999</v>
      </c>
      <c r="EZ78" s="1">
        <v>2.3001199999999999E-5</v>
      </c>
      <c r="FA78" s="1">
        <v>2.9752489999999999E-2</v>
      </c>
      <c r="FB78">
        <v>0.56266499999999997</v>
      </c>
      <c r="FC78">
        <v>19.74635</v>
      </c>
      <c r="FD78" s="1">
        <v>1.996414E-5</v>
      </c>
      <c r="FE78" s="1">
        <v>2.5809470000000001E-2</v>
      </c>
      <c r="FF78">
        <v>0.56266309999999997</v>
      </c>
      <c r="FG78">
        <v>19.375640000000001</v>
      </c>
      <c r="FH78" s="1">
        <v>1.7448329999999999E-5</v>
      </c>
      <c r="FI78" s="1">
        <v>2.254973E-2</v>
      </c>
      <c r="FJ78">
        <v>0.56266899999999997</v>
      </c>
      <c r="FK78">
        <v>18.76877</v>
      </c>
      <c r="FL78" s="1">
        <v>1.52986E-5</v>
      </c>
      <c r="FM78" s="1">
        <v>1.9769020000000002E-2</v>
      </c>
      <c r="FN78">
        <v>0.56266539999999998</v>
      </c>
      <c r="FO78">
        <v>18.43552</v>
      </c>
      <c r="FP78" s="1">
        <v>1.3442190000000001E-5</v>
      </c>
      <c r="FQ78" s="1">
        <v>1.7369240000000001E-2</v>
      </c>
      <c r="FR78">
        <v>0.56267699999999998</v>
      </c>
      <c r="FS78">
        <v>18.371009999999998</v>
      </c>
      <c r="FT78" s="1">
        <v>1.182603E-5</v>
      </c>
      <c r="FU78" s="1">
        <v>1.527953E-2</v>
      </c>
      <c r="FV78">
        <v>0.56267199999999995</v>
      </c>
      <c r="FW78">
        <v>18.510210000000001</v>
      </c>
      <c r="FX78" s="1">
        <v>1.0412889999999999E-5</v>
      </c>
      <c r="FY78" s="1">
        <v>1.345408E-2</v>
      </c>
      <c r="FZ78">
        <v>0.56267100000000003</v>
      </c>
      <c r="GA78">
        <v>18.890529999999998</v>
      </c>
      <c r="GB78" s="1">
        <v>9.1740379999999995E-6</v>
      </c>
      <c r="GC78" s="1">
        <v>1.185343E-2</v>
      </c>
      <c r="GD78">
        <v>0.56267049999999996</v>
      </c>
      <c r="GE78">
        <v>19.026409999999998</v>
      </c>
      <c r="GF78" s="1">
        <v>8.0812109999999999E-6</v>
      </c>
      <c r="GG78" s="1">
        <v>1.044234E-2</v>
      </c>
      <c r="GH78">
        <v>0.56266289999999997</v>
      </c>
      <c r="GI78">
        <v>19.097560000000001</v>
      </c>
      <c r="GJ78" s="1">
        <v>7.1143580000000001E-6</v>
      </c>
      <c r="GK78" s="1">
        <v>9.1937300000000007E-3</v>
      </c>
      <c r="GL78">
        <v>0.56265960000000004</v>
      </c>
      <c r="GM78">
        <v>18.932480000000002</v>
      </c>
      <c r="GN78" s="1">
        <v>6.2634570000000001E-6</v>
      </c>
      <c r="GO78" s="1">
        <v>8.0942610000000002E-3</v>
      </c>
      <c r="GP78">
        <v>0.56264930000000002</v>
      </c>
      <c r="GQ78">
        <v>18.62283</v>
      </c>
      <c r="GR78" s="1">
        <v>5.51613E-6</v>
      </c>
      <c r="GS78" s="1">
        <v>7.1288530000000001E-3</v>
      </c>
      <c r="GT78">
        <v>0.56265319999999996</v>
      </c>
      <c r="GU78">
        <v>18.332830000000001</v>
      </c>
      <c r="GV78" s="1">
        <v>4.8595330000000001E-6</v>
      </c>
      <c r="GW78" s="1">
        <v>6.2804360000000004E-3</v>
      </c>
      <c r="GX78">
        <v>0.56263949999999996</v>
      </c>
      <c r="GY78">
        <v>18.332460000000001</v>
      </c>
      <c r="GZ78" s="1">
        <v>4.2823429999999998E-6</v>
      </c>
      <c r="HA78" s="1">
        <v>5.5348079999999996E-3</v>
      </c>
      <c r="HB78">
        <v>0.56262129999999999</v>
      </c>
      <c r="HC78">
        <v>18.703980000000001</v>
      </c>
      <c r="HD78" s="1">
        <v>3.775772E-6</v>
      </c>
      <c r="HE78" s="1">
        <v>4.8801729999999998E-3</v>
      </c>
      <c r="HF78">
        <v>0.56258509999999995</v>
      </c>
      <c r="HG78">
        <v>19.209340000000001</v>
      </c>
      <c r="HH78" s="1">
        <v>3.3278359999999999E-6</v>
      </c>
      <c r="HI78" s="1">
        <v>4.3020360000000004E-3</v>
      </c>
      <c r="HJ78">
        <v>0.56254040000000005</v>
      </c>
      <c r="HK78">
        <v>19.47146</v>
      </c>
      <c r="HL78" s="1">
        <v>2.9226970000000001E-6</v>
      </c>
      <c r="HM78" s="1">
        <v>3.7798939999999998E-3</v>
      </c>
      <c r="HN78">
        <v>0.56249709999999997</v>
      </c>
      <c r="HO78">
        <v>19.34103</v>
      </c>
      <c r="HP78" s="1">
        <v>2.5562939999999998E-6</v>
      </c>
      <c r="HQ78" s="1">
        <v>3.3071469999999999E-3</v>
      </c>
      <c r="HR78">
        <v>0.56244110000000003</v>
      </c>
      <c r="HS78">
        <v>19.153400000000001</v>
      </c>
      <c r="HT78" s="1">
        <v>2.2325159999999998E-6</v>
      </c>
      <c r="HU78" s="1">
        <v>2.8887819999999999E-3</v>
      </c>
      <c r="HV78">
        <v>0.56239819999999996</v>
      </c>
      <c r="HW78">
        <v>18.784790000000001</v>
      </c>
      <c r="HX78" s="1">
        <v>1.9499530000000001E-6</v>
      </c>
      <c r="HY78" s="1">
        <v>2.5234179999999999E-3</v>
      </c>
      <c r="HZ78">
        <v>0.56234459999999997</v>
      </c>
      <c r="IA78">
        <v>18.519259999999999</v>
      </c>
      <c r="IB78" s="1">
        <v>1.7047069999999999E-6</v>
      </c>
      <c r="IC78" s="1">
        <v>2.20616E-3</v>
      </c>
      <c r="ID78">
        <v>0.56229119999999999</v>
      </c>
      <c r="IE78">
        <v>18.420739999999999</v>
      </c>
      <c r="IF78" s="1">
        <v>1.491891E-6</v>
      </c>
      <c r="IG78" s="1">
        <v>1.930841E-3</v>
      </c>
      <c r="IH78">
        <v>0.56222680000000003</v>
      </c>
      <c r="II78">
        <v>18.573879999999999</v>
      </c>
      <c r="IJ78" s="1">
        <v>1.3076E-6</v>
      </c>
      <c r="IK78" s="1">
        <v>1.692378E-3</v>
      </c>
      <c r="IL78">
        <v>0.56216829999999995</v>
      </c>
      <c r="IM78">
        <v>18.986560000000001</v>
      </c>
      <c r="IN78" s="1">
        <v>1.147915E-6</v>
      </c>
      <c r="IO78" s="1">
        <v>1.485809E-3</v>
      </c>
      <c r="IP78">
        <v>0.56210230000000005</v>
      </c>
      <c r="IQ78">
        <v>19.19652</v>
      </c>
      <c r="IR78" s="1">
        <v>1.0082430000000001E-6</v>
      </c>
      <c r="IS78" s="1">
        <v>1.3052319999999999E-3</v>
      </c>
      <c r="IT78">
        <v>0.56203320000000001</v>
      </c>
      <c r="IU78">
        <v>19.200880000000002</v>
      </c>
      <c r="IV78" s="1">
        <v>8.8525079999999995E-7</v>
      </c>
      <c r="IW78" s="1">
        <v>1.14616E-3</v>
      </c>
      <c r="IX78">
        <v>0.56196789999999996</v>
      </c>
      <c r="IY78">
        <v>19.036940000000001</v>
      </c>
      <c r="IZ78" s="1">
        <v>7.7797969999999995E-7</v>
      </c>
      <c r="JA78" s="1">
        <v>1.0073619999999999E-3</v>
      </c>
      <c r="JB78">
        <v>0.56190370000000001</v>
      </c>
      <c r="JC78">
        <v>18.67736</v>
      </c>
      <c r="JD78" s="1">
        <v>6.8482070000000001E-7</v>
      </c>
      <c r="JE78" s="1">
        <v>8.8679000000000004E-4</v>
      </c>
      <c r="JF78">
        <v>0.56183320000000003</v>
      </c>
      <c r="JG78">
        <v>18.66018</v>
      </c>
      <c r="JH78" s="1">
        <v>6.0379889999999997E-7</v>
      </c>
      <c r="JI78" s="1">
        <v>7.8189209999999999E-4</v>
      </c>
      <c r="JJ78">
        <v>0.56177569999999999</v>
      </c>
      <c r="JK78">
        <v>18.855609999999999</v>
      </c>
      <c r="JL78" s="1">
        <v>5.3348199999999999E-7</v>
      </c>
      <c r="JM78" s="1">
        <v>6.908363E-4</v>
      </c>
      <c r="JN78">
        <v>0.56171300000000002</v>
      </c>
      <c r="JO78">
        <v>19.2456</v>
      </c>
      <c r="JP78" s="1">
        <v>4.7182159999999998E-7</v>
      </c>
      <c r="JQ78" s="1">
        <v>6.1106479999999998E-4</v>
      </c>
      <c r="JR78">
        <v>0.56166780000000005</v>
      </c>
      <c r="JS78">
        <v>19.655889999999999</v>
      </c>
      <c r="JT78" s="1">
        <v>4.1819789999999998E-7</v>
      </c>
      <c r="JU78" s="1">
        <v>5.415315E-4</v>
      </c>
      <c r="JV78">
        <v>0.56162299999999998</v>
      </c>
      <c r="JW78">
        <v>19.80545</v>
      </c>
      <c r="JX78" s="1">
        <v>3.7284520000000001E-7</v>
      </c>
      <c r="JY78" s="1">
        <v>4.8264750000000001E-4</v>
      </c>
      <c r="JZ78">
        <v>0.56157480000000004</v>
      </c>
      <c r="KA78">
        <v>19.69163</v>
      </c>
      <c r="KB78" s="1">
        <v>3.3458280000000001E-7</v>
      </c>
      <c r="KC78" s="1">
        <v>4.3299119999999999E-4</v>
      </c>
      <c r="KD78">
        <v>0.56153350000000002</v>
      </c>
      <c r="KE78">
        <v>19.33841</v>
      </c>
      <c r="KF78" s="1">
        <v>3.0146190000000001E-7</v>
      </c>
      <c r="KG78" s="1">
        <v>3.9008700000000001E-4</v>
      </c>
      <c r="KH78">
        <v>0.56150239999999996</v>
      </c>
      <c r="KI78">
        <v>18.818680000000001</v>
      </c>
      <c r="KJ78" s="1">
        <v>2.7223619999999999E-7</v>
      </c>
      <c r="KK78" s="1">
        <v>3.5226339999999999E-4</v>
      </c>
      <c r="KL78">
        <v>0.56146439999999997</v>
      </c>
      <c r="KM78">
        <v>18.650549999999999</v>
      </c>
      <c r="KN78" s="1">
        <v>2.4633289999999999E-7</v>
      </c>
      <c r="KO78" s="1">
        <v>3.1872839999999998E-4</v>
      </c>
      <c r="KP78">
        <v>0.56142029999999998</v>
      </c>
      <c r="KQ78">
        <v>18.795860000000001</v>
      </c>
      <c r="KR78" s="1">
        <v>2.233861E-7</v>
      </c>
      <c r="KS78" s="1">
        <v>2.8902220000000001E-4</v>
      </c>
      <c r="KT78">
        <v>0.5613804</v>
      </c>
      <c r="KU78">
        <v>19.241499999999998</v>
      </c>
      <c r="KV78" s="1">
        <v>2.029176E-7</v>
      </c>
      <c r="KW78" s="1">
        <v>2.6253989999999998E-4</v>
      </c>
      <c r="KX78">
        <v>0.56134039999999996</v>
      </c>
      <c r="KY78">
        <v>19.800049999999999</v>
      </c>
      <c r="KZ78" s="1">
        <v>1.8445410000000001E-7</v>
      </c>
      <c r="LA78" s="1">
        <v>2.38669E-4</v>
      </c>
      <c r="LB78">
        <v>0.56129709999999999</v>
      </c>
      <c r="LC78">
        <v>20.04757</v>
      </c>
      <c r="LD78" s="1">
        <v>1.6767409999999999E-7</v>
      </c>
      <c r="LE78" s="1">
        <v>2.169784E-4</v>
      </c>
      <c r="LF78">
        <v>0.56125689999999995</v>
      </c>
      <c r="LG78">
        <v>19.98067</v>
      </c>
      <c r="LH78" s="1">
        <v>1.523319E-7</v>
      </c>
      <c r="LI78" s="1">
        <v>1.9714860000000001E-4</v>
      </c>
      <c r="LJ78">
        <v>0.56120429999999999</v>
      </c>
      <c r="LK78">
        <v>19.63496</v>
      </c>
      <c r="LL78" s="1">
        <v>1.3846040000000001E-7</v>
      </c>
      <c r="LM78" s="1">
        <v>1.7920290000000001E-4</v>
      </c>
      <c r="LN78">
        <v>0.56116060000000001</v>
      </c>
      <c r="LO78">
        <v>19.105029999999999</v>
      </c>
      <c r="LP78" s="1">
        <v>1.2598109999999999E-7</v>
      </c>
      <c r="LQ78" s="1">
        <v>1.63053E-4</v>
      </c>
      <c r="LR78">
        <v>0.56112030000000002</v>
      </c>
      <c r="LS78">
        <v>19.01501</v>
      </c>
      <c r="LT78" s="1">
        <v>1.147673E-7</v>
      </c>
      <c r="LU78" s="1">
        <v>1.4854009999999999E-4</v>
      </c>
      <c r="LV78">
        <v>0.56108020000000003</v>
      </c>
      <c r="LW78">
        <v>19.192080000000001</v>
      </c>
      <c r="LX78" s="1">
        <v>1.046473E-7</v>
      </c>
      <c r="LY78" s="1">
        <v>1.3544619999999999E-4</v>
      </c>
      <c r="LZ78">
        <v>0.5610406</v>
      </c>
      <c r="MA78">
        <v>19.676130000000001</v>
      </c>
      <c r="MB78" s="1">
        <v>9.5502040000000003E-8</v>
      </c>
      <c r="MC78" s="1">
        <v>1.236097E-4</v>
      </c>
      <c r="MD78">
        <v>0.56100879999999997</v>
      </c>
      <c r="ME78">
        <v>20.321000000000002</v>
      </c>
      <c r="MF78" s="1">
        <v>8.7303429999999996E-8</v>
      </c>
      <c r="MG78" s="1">
        <v>1.1298659999999999E-4</v>
      </c>
      <c r="MH78">
        <v>0.56097580000000002</v>
      </c>
      <c r="MI78">
        <v>20.666219999999999</v>
      </c>
      <c r="MJ78" s="1">
        <v>8.0297689999999996E-8</v>
      </c>
      <c r="MK78" s="1">
        <v>1.038752E-4</v>
      </c>
      <c r="ML78">
        <v>0.56095059999999997</v>
      </c>
      <c r="MM78">
        <v>20.665870000000002</v>
      </c>
      <c r="MN78" s="1">
        <v>7.4341369999999996E-8</v>
      </c>
      <c r="MO78" s="1">
        <v>9.6140840000000002E-5</v>
      </c>
      <c r="MP78">
        <v>0.56092509999999995</v>
      </c>
      <c r="MQ78">
        <v>20.288160000000001</v>
      </c>
      <c r="MR78" s="1">
        <v>6.9014990000000003E-8</v>
      </c>
      <c r="MS78" s="1">
        <v>8.9249139999999995E-5</v>
      </c>
      <c r="MT78">
        <v>0.56090370000000001</v>
      </c>
      <c r="MU78">
        <v>19.599150000000002</v>
      </c>
      <c r="MV78" s="1">
        <v>6.4111450000000002E-8</v>
      </c>
      <c r="MW78" s="1">
        <v>8.2906789999999996E-5</v>
      </c>
      <c r="MX78">
        <v>0.56086840000000004</v>
      </c>
      <c r="MY78">
        <v>18.99446</v>
      </c>
      <c r="MZ78" s="1">
        <v>5.9640670000000005E-8</v>
      </c>
      <c r="NA78" s="1">
        <v>7.7121530000000006E-5</v>
      </c>
      <c r="NB78">
        <v>0.56084699999999998</v>
      </c>
      <c r="NC78">
        <v>18.630970000000001</v>
      </c>
      <c r="ND78" s="1">
        <v>5.5574579999999998E-8</v>
      </c>
      <c r="NE78" s="1">
        <v>7.1859410000000006E-5</v>
      </c>
      <c r="NF78">
        <v>0.56082759999999998</v>
      </c>
      <c r="NG78">
        <v>18.769939999999998</v>
      </c>
      <c r="NH78" s="1">
        <v>5.1835480000000001E-8</v>
      </c>
      <c r="NI78" s="1">
        <v>6.7026039999999994E-5</v>
      </c>
      <c r="NJ78">
        <v>0.56079509999999999</v>
      </c>
      <c r="NK78">
        <v>19.003419999999998</v>
      </c>
      <c r="NL78" s="1">
        <v>4.8374300000000003E-8</v>
      </c>
      <c r="NM78" s="1">
        <v>6.2551790000000006E-5</v>
      </c>
      <c r="NN78">
        <v>0.56077239999999995</v>
      </c>
      <c r="NO78">
        <v>19.114229999999999</v>
      </c>
      <c r="NP78" s="1">
        <v>4.514428E-8</v>
      </c>
      <c r="NQ78" s="1">
        <v>5.8380310000000001E-5</v>
      </c>
      <c r="NR78">
        <v>0.56074259999999998</v>
      </c>
      <c r="NS78">
        <v>19.106629999999999</v>
      </c>
      <c r="NT78" s="1">
        <v>4.2078500000000002E-8</v>
      </c>
      <c r="NU78" s="1">
        <v>5.4422219999999997E-5</v>
      </c>
      <c r="NV78">
        <v>0.56071190000000004</v>
      </c>
      <c r="NW78">
        <v>18.995370000000001</v>
      </c>
      <c r="NX78" s="1">
        <v>3.9243709999999997E-8</v>
      </c>
      <c r="NY78" s="1">
        <v>5.0754889999999997E-5</v>
      </c>
      <c r="NZ78">
        <v>0.56068099999999998</v>
      </c>
      <c r="OA78">
        <v>18.743880000000001</v>
      </c>
      <c r="OB78" s="1">
        <v>3.6616170000000003E-8</v>
      </c>
      <c r="OC78" s="1">
        <v>4.7357159999999998E-5</v>
      </c>
      <c r="OD78">
        <v>0.56065390000000004</v>
      </c>
      <c r="OE78">
        <v>18.621289999999998</v>
      </c>
      <c r="OF78" s="1">
        <v>3.419663E-8</v>
      </c>
      <c r="OG78" s="1">
        <v>4.4228379999999997E-5</v>
      </c>
      <c r="OH78">
        <v>0.56062920000000005</v>
      </c>
      <c r="OI78">
        <v>18.80921</v>
      </c>
      <c r="OJ78" s="1">
        <v>3.1952739999999998E-8</v>
      </c>
      <c r="OK78" s="1">
        <v>4.1327340000000003E-5</v>
      </c>
    </row>
    <row r="79" spans="1:401" x14ac:dyDescent="0.35">
      <c r="A79">
        <v>82</v>
      </c>
      <c r="B79" t="s">
        <v>4</v>
      </c>
      <c r="C79" t="s">
        <v>24</v>
      </c>
      <c r="D79" t="s">
        <v>84</v>
      </c>
      <c r="E79">
        <v>866.85419999999999</v>
      </c>
      <c r="F79">
        <v>0.60601099999999997</v>
      </c>
      <c r="G79">
        <v>18.933209999999999</v>
      </c>
      <c r="H79" s="1">
        <v>1.277709E-22</v>
      </c>
      <c r="I79" s="1">
        <v>1.4612660000000001E-19</v>
      </c>
      <c r="J79">
        <v>0.60588339999999996</v>
      </c>
      <c r="K79">
        <v>18.474399999999999</v>
      </c>
      <c r="L79" s="1">
        <v>4.4734230000000003E-8</v>
      </c>
      <c r="M79" s="1">
        <v>5.1228979999999999E-5</v>
      </c>
      <c r="N79">
        <v>0.6057823</v>
      </c>
      <c r="O79">
        <v>18.083189999999998</v>
      </c>
      <c r="P79">
        <v>1.1486449999999999</v>
      </c>
      <c r="Q79">
        <v>1009.742</v>
      </c>
      <c r="R79">
        <v>0.6057032</v>
      </c>
      <c r="S79">
        <v>17.775320000000001</v>
      </c>
      <c r="T79">
        <v>47.839350000000003</v>
      </c>
      <c r="U79">
        <v>50319.78</v>
      </c>
      <c r="V79">
        <v>0.6056549</v>
      </c>
      <c r="W79">
        <v>17.696899999999999</v>
      </c>
      <c r="X79">
        <v>50.39819</v>
      </c>
      <c r="Y79">
        <v>60587.7</v>
      </c>
      <c r="Z79">
        <v>0.60562139999999998</v>
      </c>
      <c r="AA79">
        <v>17.64405</v>
      </c>
      <c r="AB79">
        <v>7.3542519999999998</v>
      </c>
      <c r="AC79">
        <v>9774.2530000000006</v>
      </c>
      <c r="AD79">
        <v>0.60561350000000003</v>
      </c>
      <c r="AE79">
        <v>17.621369999999999</v>
      </c>
      <c r="AF79">
        <v>0.33729629999999999</v>
      </c>
      <c r="AG79">
        <v>480.20440000000002</v>
      </c>
      <c r="AH79">
        <v>0.60561109999999996</v>
      </c>
      <c r="AI79">
        <v>17.596109999999999</v>
      </c>
      <c r="AJ79" s="1">
        <v>1.5528989999999999E-2</v>
      </c>
      <c r="AK79">
        <v>20.46424</v>
      </c>
      <c r="AL79">
        <v>0.60561589999999998</v>
      </c>
      <c r="AM79">
        <v>17.581309999999998</v>
      </c>
      <c r="AN79" s="1">
        <v>6.9020920000000003E-3</v>
      </c>
      <c r="AO79">
        <v>8.0154709999999998</v>
      </c>
      <c r="AP79">
        <v>0.60562499999999997</v>
      </c>
      <c r="AQ79">
        <v>17.912859999999998</v>
      </c>
      <c r="AR79" s="1">
        <v>5.5038960000000003E-3</v>
      </c>
      <c r="AS79">
        <v>6.3581390000000004</v>
      </c>
      <c r="AT79">
        <v>0.60563509999999998</v>
      </c>
      <c r="AU79">
        <v>18.421569999999999</v>
      </c>
      <c r="AV79" s="1">
        <v>4.4631840000000002E-3</v>
      </c>
      <c r="AW79">
        <v>5.1550900000000004</v>
      </c>
      <c r="AX79">
        <v>0.60563370000000005</v>
      </c>
      <c r="AY79">
        <v>18.926480000000002</v>
      </c>
      <c r="AZ79" s="1">
        <v>3.6270220000000001E-3</v>
      </c>
      <c r="BA79">
        <v>4.1890549999999998</v>
      </c>
      <c r="BB79">
        <v>0.60563359999999999</v>
      </c>
      <c r="BC79">
        <v>19.41572</v>
      </c>
      <c r="BD79" s="1">
        <v>2.9504319999999998E-3</v>
      </c>
      <c r="BE79">
        <v>3.4077639999999998</v>
      </c>
      <c r="BF79">
        <v>0.60562970000000005</v>
      </c>
      <c r="BG79">
        <v>19.594529999999999</v>
      </c>
      <c r="BH79" s="1">
        <v>2.4008269999999999E-3</v>
      </c>
      <c r="BI79">
        <v>2.7731110000000001</v>
      </c>
      <c r="BJ79">
        <v>0.60561359999999997</v>
      </c>
      <c r="BK79">
        <v>19.473929999999999</v>
      </c>
      <c r="BL79" s="1">
        <v>1.952868E-3</v>
      </c>
      <c r="BM79">
        <v>2.2558400000000001</v>
      </c>
      <c r="BN79">
        <v>0.60560320000000001</v>
      </c>
      <c r="BO79">
        <v>19.097709999999999</v>
      </c>
      <c r="BP79" s="1">
        <v>1.5891010000000001E-3</v>
      </c>
      <c r="BQ79">
        <v>1.835569</v>
      </c>
      <c r="BR79">
        <v>0.60559030000000003</v>
      </c>
      <c r="BS79">
        <v>18.494309999999999</v>
      </c>
      <c r="BT79" s="1">
        <v>1.2940950000000001E-3</v>
      </c>
      <c r="BU79">
        <v>1.4948539999999999</v>
      </c>
      <c r="BV79">
        <v>0.60557019999999995</v>
      </c>
      <c r="BW79">
        <v>18.135190000000001</v>
      </c>
      <c r="BX79" s="1">
        <v>1.0548479999999999E-3</v>
      </c>
      <c r="BY79">
        <v>1.2184790000000001</v>
      </c>
      <c r="BZ79">
        <v>0.60554470000000005</v>
      </c>
      <c r="CA79">
        <v>18.09759</v>
      </c>
      <c r="CB79" s="1">
        <v>8.6074790000000001E-4</v>
      </c>
      <c r="CC79">
        <v>0.99429860000000003</v>
      </c>
      <c r="CD79">
        <v>0.60549889999999995</v>
      </c>
      <c r="CE79">
        <v>18.307980000000001</v>
      </c>
      <c r="CF79" s="1">
        <v>7.0312450000000002E-4</v>
      </c>
      <c r="CG79">
        <v>0.81222179999999999</v>
      </c>
      <c r="CH79">
        <v>0.60542320000000005</v>
      </c>
      <c r="CI79">
        <v>18.730560000000001</v>
      </c>
      <c r="CJ79" s="1">
        <v>5.7466509999999995E-4</v>
      </c>
      <c r="CK79">
        <v>0.66393659999999999</v>
      </c>
      <c r="CL79">
        <v>0.60533800000000004</v>
      </c>
      <c r="CM79">
        <v>19.019369999999999</v>
      </c>
      <c r="CN79" s="1">
        <v>4.6873200000000002E-4</v>
      </c>
      <c r="CO79">
        <v>0.54170050000000003</v>
      </c>
      <c r="CP79">
        <v>0.60523910000000003</v>
      </c>
      <c r="CQ79">
        <v>18.997730000000001</v>
      </c>
      <c r="CR79" s="1">
        <v>3.812566E-4</v>
      </c>
      <c r="CS79">
        <v>0.44072679999999997</v>
      </c>
      <c r="CT79">
        <v>0.60513459999999997</v>
      </c>
      <c r="CU79">
        <v>18.80799</v>
      </c>
      <c r="CV79" s="1">
        <v>3.0980070000000002E-4</v>
      </c>
      <c r="CW79">
        <v>0.35818759999999999</v>
      </c>
      <c r="CX79">
        <v>0.60502180000000005</v>
      </c>
      <c r="CY79">
        <v>18.406500000000001</v>
      </c>
      <c r="CZ79" s="1">
        <v>2.5206700000000002E-4</v>
      </c>
      <c r="DA79">
        <v>0.29145529999999997</v>
      </c>
      <c r="DB79">
        <v>0.60491130000000004</v>
      </c>
      <c r="DC79">
        <v>18.341270000000002</v>
      </c>
      <c r="DD79" s="1">
        <v>2.055584E-4</v>
      </c>
      <c r="DE79">
        <v>0.23768590000000001</v>
      </c>
      <c r="DF79">
        <v>0.60480060000000002</v>
      </c>
      <c r="DG79">
        <v>18.544039999999999</v>
      </c>
      <c r="DH79" s="1">
        <v>1.680888E-4</v>
      </c>
      <c r="DI79">
        <v>0.19436819999999999</v>
      </c>
      <c r="DJ79">
        <v>0.60469249999999997</v>
      </c>
      <c r="DK79">
        <v>18.972480000000001</v>
      </c>
      <c r="DL79" s="1">
        <v>1.376889E-4</v>
      </c>
      <c r="DM79">
        <v>0.15923770000000001</v>
      </c>
      <c r="DN79">
        <v>0.60458820000000002</v>
      </c>
      <c r="DO79">
        <v>19.566210000000002</v>
      </c>
      <c r="DP79" s="1">
        <v>1.128001E-4</v>
      </c>
      <c r="DQ79">
        <v>0.1304671</v>
      </c>
      <c r="DR79">
        <v>0.6045026</v>
      </c>
      <c r="DS79">
        <v>19.823139999999999</v>
      </c>
      <c r="DT79" s="1">
        <v>9.2810559999999999E-5</v>
      </c>
      <c r="DU79">
        <v>0.1073233</v>
      </c>
      <c r="DV79">
        <v>0.60440879999999997</v>
      </c>
      <c r="DW79">
        <v>19.75102</v>
      </c>
      <c r="DX79" s="1">
        <v>7.6880209999999997E-5</v>
      </c>
      <c r="DY79" s="1">
        <v>8.8885610000000004E-2</v>
      </c>
      <c r="DZ79">
        <v>0.6043229</v>
      </c>
      <c r="EA79">
        <v>19.360250000000001</v>
      </c>
      <c r="EB79" s="1">
        <v>6.4042910000000004E-5</v>
      </c>
      <c r="EC79">
        <v>7.4035199999999995E-2</v>
      </c>
      <c r="ED79">
        <v>0.60424230000000001</v>
      </c>
      <c r="EE79">
        <v>18.748950000000001</v>
      </c>
      <c r="EF79" s="1">
        <v>5.3590569999999999E-5</v>
      </c>
      <c r="EG79" s="1">
        <v>6.1945430000000003E-2</v>
      </c>
      <c r="EH79">
        <v>0.60416329999999996</v>
      </c>
      <c r="EI79">
        <v>18.414639999999999</v>
      </c>
      <c r="EJ79" s="1">
        <v>4.5031650000000001E-5</v>
      </c>
      <c r="EK79" s="1">
        <v>5.2047839999999998E-2</v>
      </c>
      <c r="EL79">
        <v>0.60408220000000001</v>
      </c>
      <c r="EM79">
        <v>18.43451</v>
      </c>
      <c r="EN79" s="1">
        <v>3.7991670000000002E-5</v>
      </c>
      <c r="EO79" s="1">
        <v>4.3908379999999997E-2</v>
      </c>
      <c r="EP79">
        <v>0.60403459999999998</v>
      </c>
      <c r="EQ79">
        <v>18.833909999999999</v>
      </c>
      <c r="ER79" s="1">
        <v>3.2156719999999998E-5</v>
      </c>
      <c r="ES79">
        <v>3.7161300000000001E-2</v>
      </c>
      <c r="ET79">
        <v>0.60399570000000002</v>
      </c>
      <c r="EU79">
        <v>19.472539999999999</v>
      </c>
      <c r="EV79" s="1">
        <v>2.7335689999999999E-5</v>
      </c>
      <c r="EW79" s="1">
        <v>3.1583390000000003E-2</v>
      </c>
      <c r="EX79">
        <v>0.60397979999999996</v>
      </c>
      <c r="EY79">
        <v>19.804839999999999</v>
      </c>
      <c r="EZ79" s="1">
        <v>2.3443339999999999E-5</v>
      </c>
      <c r="FA79" s="1">
        <v>2.7071979999999999E-2</v>
      </c>
      <c r="FB79">
        <v>0.60396269999999996</v>
      </c>
      <c r="FC79">
        <v>19.764299999999999</v>
      </c>
      <c r="FD79" s="1">
        <v>2.032263E-5</v>
      </c>
      <c r="FE79" s="1">
        <v>2.3457370000000002E-2</v>
      </c>
      <c r="FF79">
        <v>0.60395620000000005</v>
      </c>
      <c r="FG79">
        <v>19.43666</v>
      </c>
      <c r="FH79" s="1">
        <v>1.7749959999999998E-5</v>
      </c>
      <c r="FI79" s="1">
        <v>2.0482090000000001E-2</v>
      </c>
      <c r="FJ79">
        <v>0.6039641</v>
      </c>
      <c r="FK79">
        <v>18.8492</v>
      </c>
      <c r="FL79" s="1">
        <v>1.5557590000000001E-5</v>
      </c>
      <c r="FM79">
        <v>1.7950500000000001E-2</v>
      </c>
      <c r="FN79">
        <v>0.60395690000000002</v>
      </c>
      <c r="FO79">
        <v>18.501899999999999</v>
      </c>
      <c r="FP79" s="1">
        <v>1.3667019999999999E-5</v>
      </c>
      <c r="FQ79" s="1">
        <v>1.5768540000000001E-2</v>
      </c>
      <c r="FR79">
        <v>0.60396689999999997</v>
      </c>
      <c r="FS79">
        <v>18.415040000000001</v>
      </c>
      <c r="FT79" s="1">
        <v>1.2021709999999999E-5</v>
      </c>
      <c r="FU79" s="1">
        <v>1.3869279999999999E-2</v>
      </c>
      <c r="FV79">
        <v>0.60397020000000001</v>
      </c>
      <c r="FW79">
        <v>18.51182</v>
      </c>
      <c r="FX79" s="1">
        <v>1.05845E-5</v>
      </c>
      <c r="FY79" s="1">
        <v>1.221149E-2</v>
      </c>
      <c r="FZ79">
        <v>0.60396070000000002</v>
      </c>
      <c r="GA79">
        <v>18.874690000000001</v>
      </c>
      <c r="GB79" s="1">
        <v>9.3245220000000004E-6</v>
      </c>
      <c r="GC79" s="1">
        <v>1.075798E-2</v>
      </c>
      <c r="GD79">
        <v>0.60396539999999999</v>
      </c>
      <c r="GE79">
        <v>19.026679999999999</v>
      </c>
      <c r="GF79" s="1">
        <v>8.2145000000000007E-6</v>
      </c>
      <c r="GG79" s="1">
        <v>9.4779119999999998E-3</v>
      </c>
      <c r="GH79">
        <v>0.60395900000000002</v>
      </c>
      <c r="GI79">
        <v>19.11037</v>
      </c>
      <c r="GJ79" s="1">
        <v>7.2319839999999999E-6</v>
      </c>
      <c r="GK79" s="1">
        <v>8.3449309999999999E-3</v>
      </c>
      <c r="GL79">
        <v>0.60395359999999998</v>
      </c>
      <c r="GM79">
        <v>18.979220000000002</v>
      </c>
      <c r="GN79" s="1">
        <v>6.3668429999999999E-6</v>
      </c>
      <c r="GO79" s="1">
        <v>7.3468329999999997E-3</v>
      </c>
      <c r="GP79">
        <v>0.6039409</v>
      </c>
      <c r="GQ79">
        <v>18.673549999999999</v>
      </c>
      <c r="GR79" s="1">
        <v>5.606884E-6</v>
      </c>
      <c r="GS79" s="1">
        <v>6.470272E-3</v>
      </c>
      <c r="GT79">
        <v>0.60394599999999998</v>
      </c>
      <c r="GU79">
        <v>18.37764</v>
      </c>
      <c r="GV79" s="1">
        <v>4.9393399999999997E-6</v>
      </c>
      <c r="GW79" s="1">
        <v>5.7000649999999998E-3</v>
      </c>
      <c r="GX79">
        <v>0.60393370000000002</v>
      </c>
      <c r="GY79">
        <v>18.35474</v>
      </c>
      <c r="GZ79" s="1">
        <v>4.3524339999999997E-6</v>
      </c>
      <c r="HA79" s="1">
        <v>5.023072E-3</v>
      </c>
      <c r="HB79">
        <v>0.60390690000000002</v>
      </c>
      <c r="HC79">
        <v>18.704910000000002</v>
      </c>
      <c r="HD79" s="1">
        <v>3.8373170000000003E-6</v>
      </c>
      <c r="HE79" s="1">
        <v>4.4287049999999998E-3</v>
      </c>
      <c r="HF79">
        <v>0.60387650000000004</v>
      </c>
      <c r="HG79">
        <v>19.19933</v>
      </c>
      <c r="HH79" s="1">
        <v>3.3826730000000001E-6</v>
      </c>
      <c r="HI79" s="1">
        <v>3.9045540000000002E-3</v>
      </c>
      <c r="HJ79">
        <v>0.60382999999999998</v>
      </c>
      <c r="HK79">
        <v>19.47486</v>
      </c>
      <c r="HL79" s="1">
        <v>2.9725759999999999E-6</v>
      </c>
      <c r="HM79" s="1">
        <v>3.4323869999999999E-3</v>
      </c>
      <c r="HN79">
        <v>0.60377910000000001</v>
      </c>
      <c r="HO79">
        <v>19.359780000000001</v>
      </c>
      <c r="HP79" s="1">
        <v>2.6010609999999999E-6</v>
      </c>
      <c r="HQ79" s="1">
        <v>3.0043079999999998E-3</v>
      </c>
      <c r="HR79">
        <v>0.60373060000000001</v>
      </c>
      <c r="HS79">
        <v>19.185690000000001</v>
      </c>
      <c r="HT79" s="1">
        <v>2.2717659999999999E-6</v>
      </c>
      <c r="HU79" s="1">
        <v>2.6243970000000001E-3</v>
      </c>
      <c r="HV79">
        <v>0.60367999999999999</v>
      </c>
      <c r="HW79">
        <v>18.83887</v>
      </c>
      <c r="HX79" s="1">
        <v>1.984147E-6</v>
      </c>
      <c r="HY79" s="1">
        <v>2.292376E-3</v>
      </c>
      <c r="HZ79">
        <v>0.60362340000000003</v>
      </c>
      <c r="IA79">
        <v>18.575669999999999</v>
      </c>
      <c r="IB79" s="1">
        <v>1.73436E-6</v>
      </c>
      <c r="IC79" s="1">
        <v>2.0038949999999999E-3</v>
      </c>
      <c r="ID79">
        <v>0.60356670000000001</v>
      </c>
      <c r="IE79">
        <v>18.470300000000002</v>
      </c>
      <c r="IF79" s="1">
        <v>1.5176099999999999E-6</v>
      </c>
      <c r="IG79" s="1">
        <v>1.7535680000000001E-3</v>
      </c>
      <c r="IH79">
        <v>0.60351339999999998</v>
      </c>
      <c r="II79">
        <v>18.579049999999999</v>
      </c>
      <c r="IJ79" s="1">
        <v>1.3298660000000001E-6</v>
      </c>
      <c r="IK79" s="1">
        <v>1.5366850000000001E-3</v>
      </c>
      <c r="IL79">
        <v>0.60343959999999996</v>
      </c>
      <c r="IM79">
        <v>18.971920000000001</v>
      </c>
      <c r="IN79" s="1">
        <v>1.1672269999999999E-6</v>
      </c>
      <c r="IO79" s="1">
        <v>1.3488580000000001E-3</v>
      </c>
      <c r="IP79">
        <v>0.60337079999999998</v>
      </c>
      <c r="IQ79">
        <v>19.19575</v>
      </c>
      <c r="IR79" s="1">
        <v>1.025239E-6</v>
      </c>
      <c r="IS79" s="1">
        <v>1.184928E-3</v>
      </c>
      <c r="IT79">
        <v>0.60330059999999996</v>
      </c>
      <c r="IU79">
        <v>19.210699999999999</v>
      </c>
      <c r="IV79" s="1">
        <v>9.001658E-7</v>
      </c>
      <c r="IW79" s="1">
        <v>1.0405010000000001E-3</v>
      </c>
      <c r="IX79">
        <v>0.60323879999999996</v>
      </c>
      <c r="IY79">
        <v>19.079999999999998</v>
      </c>
      <c r="IZ79" s="1">
        <v>7.9096240000000001E-7</v>
      </c>
      <c r="JA79" s="1">
        <v>9.1436160000000002E-4</v>
      </c>
      <c r="JB79">
        <v>0.60316539999999996</v>
      </c>
      <c r="JC79">
        <v>18.734210000000001</v>
      </c>
      <c r="JD79" s="1">
        <v>6.9609099999999996E-7</v>
      </c>
      <c r="JE79" s="1">
        <v>8.0474330000000001E-4</v>
      </c>
      <c r="JF79">
        <v>0.60309590000000002</v>
      </c>
      <c r="JG79">
        <v>18.698969999999999</v>
      </c>
      <c r="JH79" s="1">
        <v>6.1360269999999999E-7</v>
      </c>
      <c r="JI79" s="1">
        <v>7.0940309999999998E-4</v>
      </c>
      <c r="JJ79">
        <v>0.60302820000000001</v>
      </c>
      <c r="JK79">
        <v>18.879259999999999</v>
      </c>
      <c r="JL79" s="1">
        <v>5.4200519999999997E-7</v>
      </c>
      <c r="JM79" s="1">
        <v>6.2663539999999998E-4</v>
      </c>
      <c r="JN79">
        <v>0.60296870000000002</v>
      </c>
      <c r="JO79">
        <v>19.238</v>
      </c>
      <c r="JP79" s="1">
        <v>4.7932059999999999E-7</v>
      </c>
      <c r="JQ79" s="1">
        <v>5.5422860000000002E-4</v>
      </c>
      <c r="JR79">
        <v>0.60291669999999997</v>
      </c>
      <c r="JS79">
        <v>19.64846</v>
      </c>
      <c r="JT79" s="1">
        <v>4.2464490000000001E-7</v>
      </c>
      <c r="JU79" s="1">
        <v>4.9096329999999996E-4</v>
      </c>
      <c r="JV79">
        <v>0.60287729999999995</v>
      </c>
      <c r="JW79">
        <v>19.8111</v>
      </c>
      <c r="JX79" s="1">
        <v>3.7826369999999998E-7</v>
      </c>
      <c r="JY79" s="1">
        <v>4.3723109999999998E-4</v>
      </c>
      <c r="JZ79">
        <v>0.60282650000000004</v>
      </c>
      <c r="KA79">
        <v>19.72043</v>
      </c>
      <c r="KB79" s="1">
        <v>3.3919089999999999E-7</v>
      </c>
      <c r="KC79" s="1">
        <v>3.9197340000000002E-4</v>
      </c>
      <c r="KD79">
        <v>0.60278160000000003</v>
      </c>
      <c r="KE79">
        <v>19.39883</v>
      </c>
      <c r="KF79" s="1">
        <v>3.0548590000000002E-7</v>
      </c>
      <c r="KG79" s="1">
        <v>3.529944E-4</v>
      </c>
      <c r="KH79">
        <v>0.60274380000000005</v>
      </c>
      <c r="KI79">
        <v>18.890609999999999</v>
      </c>
      <c r="KJ79" s="1">
        <v>2.7580760000000001E-7</v>
      </c>
      <c r="KK79" s="1">
        <v>3.1869850000000003E-4</v>
      </c>
      <c r="KL79">
        <v>0.60270360000000001</v>
      </c>
      <c r="KM79">
        <v>18.701280000000001</v>
      </c>
      <c r="KN79" s="1">
        <v>2.4948690000000002E-7</v>
      </c>
      <c r="KO79" s="1">
        <v>2.8827799999999999E-4</v>
      </c>
      <c r="KP79">
        <v>0.60266520000000001</v>
      </c>
      <c r="KQ79">
        <v>18.822130000000001</v>
      </c>
      <c r="KR79" s="1">
        <v>2.2619310000000001E-7</v>
      </c>
      <c r="KS79" s="1">
        <v>2.6135029999999998E-4</v>
      </c>
      <c r="KT79">
        <v>0.60262550000000004</v>
      </c>
      <c r="KU79">
        <v>19.231999999999999</v>
      </c>
      <c r="KV79" s="1">
        <v>2.0542649999999999E-7</v>
      </c>
      <c r="KW79" s="1">
        <v>2.3735750000000001E-4</v>
      </c>
      <c r="KX79">
        <v>0.60257850000000002</v>
      </c>
      <c r="KY79">
        <v>19.784569999999999</v>
      </c>
      <c r="KZ79" s="1">
        <v>1.8673049999999999E-7</v>
      </c>
      <c r="LA79" s="1">
        <v>2.1576780000000001E-4</v>
      </c>
      <c r="LB79">
        <v>0.60253449999999997</v>
      </c>
      <c r="LC79">
        <v>20.047830000000001</v>
      </c>
      <c r="LD79" s="1">
        <v>1.6974569999999999E-7</v>
      </c>
      <c r="LE79" s="1">
        <v>1.9615809999999999E-4</v>
      </c>
      <c r="LF79">
        <v>0.60249140000000001</v>
      </c>
      <c r="LG79">
        <v>20.00262</v>
      </c>
      <c r="LH79" s="1">
        <v>1.5422480000000001E-7</v>
      </c>
      <c r="LI79" s="1">
        <v>1.7824170000000001E-4</v>
      </c>
      <c r="LJ79">
        <v>0.60243480000000005</v>
      </c>
      <c r="LK79">
        <v>19.696210000000001</v>
      </c>
      <c r="LL79" s="1">
        <v>1.4016259999999999E-7</v>
      </c>
      <c r="LM79" s="1">
        <v>1.6199770000000001E-4</v>
      </c>
      <c r="LN79">
        <v>0.60239140000000002</v>
      </c>
      <c r="LO79">
        <v>19.180350000000001</v>
      </c>
      <c r="LP79" s="1">
        <v>1.2751359999999999E-7</v>
      </c>
      <c r="LQ79" s="1">
        <v>1.4737950000000001E-4</v>
      </c>
      <c r="LR79">
        <v>0.60235050000000001</v>
      </c>
      <c r="LS79">
        <v>19.069199999999999</v>
      </c>
      <c r="LT79" s="1">
        <v>1.161442E-7</v>
      </c>
      <c r="LU79" s="1">
        <v>1.34241E-4</v>
      </c>
      <c r="LV79">
        <v>0.60230340000000004</v>
      </c>
      <c r="LW79">
        <v>19.225190000000001</v>
      </c>
      <c r="LX79" s="1">
        <v>1.05894E-7</v>
      </c>
      <c r="LY79" s="1">
        <v>1.2239670000000001E-4</v>
      </c>
      <c r="LZ79">
        <v>0.60227350000000002</v>
      </c>
      <c r="MA79">
        <v>19.668469999999999</v>
      </c>
      <c r="MB79" s="1">
        <v>9.6625869999999999E-8</v>
      </c>
      <c r="MC79" s="1">
        <v>1.11685E-4</v>
      </c>
      <c r="MD79">
        <v>0.60223000000000004</v>
      </c>
      <c r="ME79">
        <v>20.301909999999999</v>
      </c>
      <c r="MF79" s="1">
        <v>8.8301609999999994E-8</v>
      </c>
      <c r="MG79" s="1">
        <v>1.020585E-4</v>
      </c>
      <c r="MH79">
        <v>0.60219959999999995</v>
      </c>
      <c r="MI79">
        <v>20.661580000000001</v>
      </c>
      <c r="MJ79" s="1">
        <v>8.1133439999999997E-8</v>
      </c>
      <c r="MK79" s="1">
        <v>9.37428E-5</v>
      </c>
      <c r="ML79">
        <v>0.60217430000000005</v>
      </c>
      <c r="MM79">
        <v>20.687850000000001</v>
      </c>
      <c r="MN79" s="1">
        <v>7.506613E-8</v>
      </c>
      <c r="MO79" s="1">
        <v>8.670939E-5</v>
      </c>
      <c r="MP79">
        <v>0.60214420000000002</v>
      </c>
      <c r="MQ79">
        <v>20.361180000000001</v>
      </c>
      <c r="MR79" s="1">
        <v>6.9675470000000004E-8</v>
      </c>
      <c r="MS79" s="1">
        <v>8.0479430000000003E-5</v>
      </c>
      <c r="MT79">
        <v>0.60212580000000004</v>
      </c>
      <c r="MU79">
        <v>19.687000000000001</v>
      </c>
      <c r="MV79" s="1">
        <v>6.471888E-8</v>
      </c>
      <c r="MW79" s="1">
        <v>7.4753809999999996E-5</v>
      </c>
      <c r="MX79">
        <v>0.60209440000000003</v>
      </c>
      <c r="MY79">
        <v>19.075530000000001</v>
      </c>
      <c r="MZ79" s="1">
        <v>6.019123E-8</v>
      </c>
      <c r="NA79" s="1">
        <v>6.9521980000000001E-5</v>
      </c>
      <c r="NB79">
        <v>0.60205969999999998</v>
      </c>
      <c r="NC79">
        <v>18.693100000000001</v>
      </c>
      <c r="ND79" s="1">
        <v>5.6077059999999999E-8</v>
      </c>
      <c r="NE79" s="1">
        <v>6.4766920000000006E-5</v>
      </c>
      <c r="NF79">
        <v>0.60204630000000003</v>
      </c>
      <c r="NG79">
        <v>18.784780000000001</v>
      </c>
      <c r="NH79" s="1">
        <v>5.2300409999999997E-8</v>
      </c>
      <c r="NI79" s="1">
        <v>6.0406240000000001E-5</v>
      </c>
      <c r="NJ79">
        <v>0.60201249999999995</v>
      </c>
      <c r="NK79">
        <v>19.00393</v>
      </c>
      <c r="NL79" s="1">
        <v>4.8804160000000003E-8</v>
      </c>
      <c r="NM79" s="1">
        <v>5.6369329999999998E-5</v>
      </c>
      <c r="NN79">
        <v>0.6019909</v>
      </c>
      <c r="NO79">
        <v>19.117100000000001</v>
      </c>
      <c r="NP79" s="1">
        <v>4.5550110000000003E-8</v>
      </c>
      <c r="NQ79" s="1">
        <v>5.261398E-5</v>
      </c>
      <c r="NR79">
        <v>0.60195759999999998</v>
      </c>
      <c r="NS79">
        <v>19.122029999999999</v>
      </c>
      <c r="NT79" s="1">
        <v>4.2460479999999999E-8</v>
      </c>
      <c r="NU79" s="1">
        <v>4.905126E-5</v>
      </c>
      <c r="NV79">
        <v>0.60192679999999998</v>
      </c>
      <c r="NW79">
        <v>19.02074</v>
      </c>
      <c r="NX79" s="1">
        <v>3.95965E-8</v>
      </c>
      <c r="NY79" s="1">
        <v>4.5741439999999998E-5</v>
      </c>
      <c r="NZ79">
        <v>0.60189119999999996</v>
      </c>
      <c r="OA79">
        <v>18.791119999999999</v>
      </c>
      <c r="OB79" s="1">
        <v>3.6941849999999999E-8</v>
      </c>
      <c r="OC79" s="1">
        <v>4.2675719999999997E-5</v>
      </c>
      <c r="OD79">
        <v>0.60186519999999999</v>
      </c>
      <c r="OE79">
        <v>18.669070000000001</v>
      </c>
      <c r="OF79" s="1">
        <v>3.4496880000000003E-8</v>
      </c>
      <c r="OG79" s="1">
        <v>3.9851960000000001E-5</v>
      </c>
      <c r="OH79">
        <v>0.60184219999999999</v>
      </c>
      <c r="OI79">
        <v>18.829740000000001</v>
      </c>
      <c r="OJ79" s="1">
        <v>3.2232920000000002E-8</v>
      </c>
      <c r="OK79" s="1">
        <v>3.7237170000000001E-5</v>
      </c>
    </row>
    <row r="80" spans="1:401" x14ac:dyDescent="0.35">
      <c r="A80">
        <v>83</v>
      </c>
      <c r="B80" t="s">
        <v>4</v>
      </c>
      <c r="C80" t="s">
        <v>24</v>
      </c>
      <c r="D80" t="s">
        <v>85</v>
      </c>
      <c r="E80">
        <v>809.36289999999997</v>
      </c>
      <c r="F80">
        <v>0.71952059999999995</v>
      </c>
      <c r="G80">
        <v>18.993849999999998</v>
      </c>
      <c r="H80" s="1">
        <v>1.1903509999999999E-23</v>
      </c>
      <c r="I80" s="1">
        <v>1.125994E-20</v>
      </c>
      <c r="J80">
        <v>0.71941670000000002</v>
      </c>
      <c r="K80">
        <v>18.53717</v>
      </c>
      <c r="L80" s="1">
        <v>5.231696E-9</v>
      </c>
      <c r="M80" s="1">
        <v>4.9551600000000002E-6</v>
      </c>
      <c r="N80">
        <v>0.71932589999999996</v>
      </c>
      <c r="O80">
        <v>18.133769999999998</v>
      </c>
      <c r="P80">
        <v>0.62567030000000001</v>
      </c>
      <c r="Q80">
        <v>453.90249999999997</v>
      </c>
      <c r="R80">
        <v>0.71925879999999998</v>
      </c>
      <c r="S80">
        <v>17.81334</v>
      </c>
      <c r="T80">
        <v>40.105460000000001</v>
      </c>
      <c r="U80">
        <v>34691.019999999997</v>
      </c>
      <c r="V80">
        <v>0.71921009999999996</v>
      </c>
      <c r="W80">
        <v>17.719149999999999</v>
      </c>
      <c r="X80">
        <v>55.658279999999998</v>
      </c>
      <c r="Y80">
        <v>54431.66</v>
      </c>
      <c r="Z80">
        <v>0.71918789999999999</v>
      </c>
      <c r="AA80">
        <v>17.660630000000001</v>
      </c>
      <c r="AB80">
        <v>9.9767770000000002</v>
      </c>
      <c r="AC80">
        <v>10698.88</v>
      </c>
      <c r="AD80">
        <v>0.71919010000000005</v>
      </c>
      <c r="AE80">
        <v>17.632020000000001</v>
      </c>
      <c r="AF80">
        <v>0.53076710000000005</v>
      </c>
      <c r="AG80">
        <v>608.82090000000005</v>
      </c>
      <c r="AH80">
        <v>0.71918740000000003</v>
      </c>
      <c r="AI80">
        <v>17.613250000000001</v>
      </c>
      <c r="AJ80" s="1">
        <v>2.1376740000000002E-2</v>
      </c>
      <c r="AK80">
        <v>23.71726</v>
      </c>
      <c r="AL80">
        <v>0.71918979999999999</v>
      </c>
      <c r="AM80">
        <v>17.600729999999999</v>
      </c>
      <c r="AN80" s="1">
        <v>7.160652E-3</v>
      </c>
      <c r="AO80">
        <v>6.8962339999999998</v>
      </c>
      <c r="AP80">
        <v>0.71920450000000002</v>
      </c>
      <c r="AQ80">
        <v>17.92464</v>
      </c>
      <c r="AR80" s="1">
        <v>5.6337369999999998E-3</v>
      </c>
      <c r="AS80">
        <v>5.3775029999999999</v>
      </c>
      <c r="AT80">
        <v>0.71920700000000004</v>
      </c>
      <c r="AU80">
        <v>18.428450000000002</v>
      </c>
      <c r="AV80" s="1">
        <v>4.5663370000000002E-3</v>
      </c>
      <c r="AW80">
        <v>4.3577300000000001</v>
      </c>
      <c r="AX80">
        <v>0.71921230000000003</v>
      </c>
      <c r="AY80">
        <v>18.924980000000001</v>
      </c>
      <c r="AZ80" s="1">
        <v>3.710208E-3</v>
      </c>
      <c r="BA80">
        <v>3.5405069999999998</v>
      </c>
      <c r="BB80">
        <v>0.71921400000000002</v>
      </c>
      <c r="BC80">
        <v>19.40793</v>
      </c>
      <c r="BD80" s="1">
        <v>3.0178420000000002E-3</v>
      </c>
      <c r="BE80">
        <v>2.8798970000000002</v>
      </c>
      <c r="BF80">
        <v>0.71920329999999999</v>
      </c>
      <c r="BG80">
        <v>19.59816</v>
      </c>
      <c r="BH80" s="1">
        <v>2.45569E-3</v>
      </c>
      <c r="BI80">
        <v>2.3435630000000001</v>
      </c>
      <c r="BJ80">
        <v>0.71919480000000002</v>
      </c>
      <c r="BK80">
        <v>19.496130000000001</v>
      </c>
      <c r="BL80" s="1">
        <v>1.997576E-3</v>
      </c>
      <c r="BM80">
        <v>1.90648</v>
      </c>
      <c r="BN80">
        <v>0.71919069999999996</v>
      </c>
      <c r="BO80">
        <v>19.151990000000001</v>
      </c>
      <c r="BP80" s="1">
        <v>1.625357E-3</v>
      </c>
      <c r="BQ80">
        <v>1.5511900000000001</v>
      </c>
      <c r="BR80">
        <v>0.71917010000000003</v>
      </c>
      <c r="BS80">
        <v>18.56692</v>
      </c>
      <c r="BT80" s="1">
        <v>1.3234900000000001E-3</v>
      </c>
      <c r="BU80">
        <v>1.2631429999999999</v>
      </c>
      <c r="BV80">
        <v>0.71914480000000003</v>
      </c>
      <c r="BW80">
        <v>18.195440000000001</v>
      </c>
      <c r="BX80" s="1">
        <v>1.078685E-3</v>
      </c>
      <c r="BY80">
        <v>1.0294890000000001</v>
      </c>
      <c r="BZ80">
        <v>0.7191322</v>
      </c>
      <c r="CA80">
        <v>18.140730000000001</v>
      </c>
      <c r="CB80" s="1">
        <v>8.8009519999999997E-4</v>
      </c>
      <c r="CC80">
        <v>0.83997639999999996</v>
      </c>
      <c r="CD80">
        <v>0.71908030000000001</v>
      </c>
      <c r="CE80">
        <v>18.318809999999999</v>
      </c>
      <c r="CF80" s="1">
        <v>7.1884330000000004E-4</v>
      </c>
      <c r="CG80">
        <v>0.68607799999999997</v>
      </c>
      <c r="CH80">
        <v>0.71900739999999996</v>
      </c>
      <c r="CI80">
        <v>18.723749999999999</v>
      </c>
      <c r="CJ80" s="1">
        <v>5.8752109999999995E-4</v>
      </c>
      <c r="CK80">
        <v>0.56080799999999997</v>
      </c>
      <c r="CL80">
        <v>0.71893019999999996</v>
      </c>
      <c r="CM80">
        <v>19.014769999999999</v>
      </c>
      <c r="CN80" s="1">
        <v>4.7937670000000002E-4</v>
      </c>
      <c r="CO80">
        <v>0.45769189999999998</v>
      </c>
      <c r="CP80">
        <v>0.71884210000000004</v>
      </c>
      <c r="CQ80">
        <v>19.006360000000001</v>
      </c>
      <c r="CR80" s="1">
        <v>3.900164E-4</v>
      </c>
      <c r="CS80">
        <v>0.37246220000000002</v>
      </c>
      <c r="CT80">
        <v>0.71874760000000004</v>
      </c>
      <c r="CU80">
        <v>18.84421</v>
      </c>
      <c r="CV80" s="1">
        <v>3.1691930000000003E-4</v>
      </c>
      <c r="CW80">
        <v>0.3027011</v>
      </c>
      <c r="CX80">
        <v>0.7186458</v>
      </c>
      <c r="CY80">
        <v>18.466539999999998</v>
      </c>
      <c r="CZ80" s="1">
        <v>2.5780589999999998E-4</v>
      </c>
      <c r="DA80">
        <v>0.24625340000000001</v>
      </c>
      <c r="DB80">
        <v>0.71854859999999998</v>
      </c>
      <c r="DC80">
        <v>18.389489999999999</v>
      </c>
      <c r="DD80" s="1">
        <v>2.1018140000000001E-4</v>
      </c>
      <c r="DE80">
        <v>0.20076569999999999</v>
      </c>
      <c r="DF80">
        <v>0.71844870000000005</v>
      </c>
      <c r="DG80">
        <v>18.581440000000001</v>
      </c>
      <c r="DH80" s="1">
        <v>1.7181649999999999E-4</v>
      </c>
      <c r="DI80">
        <v>0.1641232</v>
      </c>
      <c r="DJ80">
        <v>0.71834249999999999</v>
      </c>
      <c r="DK80">
        <v>18.977150000000002</v>
      </c>
      <c r="DL80" s="1">
        <v>1.4073199999999999E-4</v>
      </c>
      <c r="DM80">
        <v>0.13444429999999999</v>
      </c>
      <c r="DN80">
        <v>0.71825050000000001</v>
      </c>
      <c r="DO80">
        <v>19.556049999999999</v>
      </c>
      <c r="DP80" s="1">
        <v>1.152816E-4</v>
      </c>
      <c r="DQ80">
        <v>0.1101422</v>
      </c>
      <c r="DR80">
        <v>0.71817209999999998</v>
      </c>
      <c r="DS80">
        <v>19.818729999999999</v>
      </c>
      <c r="DT80" s="1">
        <v>9.4788440000000005E-5</v>
      </c>
      <c r="DU80" s="1">
        <v>9.0544840000000001E-2</v>
      </c>
      <c r="DV80">
        <v>0.71809920000000005</v>
      </c>
      <c r="DW80">
        <v>19.768550000000001</v>
      </c>
      <c r="DX80" s="1">
        <v>7.8461629999999996E-5</v>
      </c>
      <c r="DY80" s="1">
        <v>7.493495E-2</v>
      </c>
      <c r="DZ80">
        <v>0.71802239999999995</v>
      </c>
      <c r="EA80">
        <v>19.41873</v>
      </c>
      <c r="EB80" s="1">
        <v>6.5324280000000006E-5</v>
      </c>
      <c r="EC80" s="1">
        <v>6.2380459999999999E-2</v>
      </c>
      <c r="ED80">
        <v>0.71793879999999999</v>
      </c>
      <c r="EE80">
        <v>18.824339999999999</v>
      </c>
      <c r="EF80" s="1">
        <v>5.4636070000000002E-5</v>
      </c>
      <c r="EG80" s="1">
        <v>5.2168150000000003E-2</v>
      </c>
      <c r="EH80">
        <v>0.71787199999999995</v>
      </c>
      <c r="EI80">
        <v>18.4861</v>
      </c>
      <c r="EJ80" s="1">
        <v>4.588957E-5</v>
      </c>
      <c r="EK80" s="1">
        <v>4.3812909999999997E-2</v>
      </c>
      <c r="EL80">
        <v>0.7178099</v>
      </c>
      <c r="EM80">
        <v>18.48573</v>
      </c>
      <c r="EN80" s="1">
        <v>3.8699650000000001E-5</v>
      </c>
      <c r="EO80" s="1">
        <v>3.694567E-2</v>
      </c>
      <c r="EP80">
        <v>0.71776490000000004</v>
      </c>
      <c r="EQ80">
        <v>18.839870000000001</v>
      </c>
      <c r="ER80" s="1">
        <v>3.2744419999999999E-5</v>
      </c>
      <c r="ES80" s="1">
        <v>3.1257739999999999E-2</v>
      </c>
      <c r="ET80">
        <v>0.7177287</v>
      </c>
      <c r="EU80">
        <v>19.456469999999999</v>
      </c>
      <c r="EV80" s="1">
        <v>2.781839E-5</v>
      </c>
      <c r="EW80" s="1">
        <v>2.655072E-2</v>
      </c>
      <c r="EX80">
        <v>0.71771969999999996</v>
      </c>
      <c r="EY80">
        <v>19.794989999999999</v>
      </c>
      <c r="EZ80" s="1">
        <v>2.3828940000000001E-5</v>
      </c>
      <c r="FA80" s="1">
        <v>2.273263E-2</v>
      </c>
      <c r="FB80">
        <v>0.71770750000000005</v>
      </c>
      <c r="FC80">
        <v>19.776949999999999</v>
      </c>
      <c r="FD80" s="1">
        <v>2.0634470000000002E-5</v>
      </c>
      <c r="FE80" s="1">
        <v>1.9676320000000001E-2</v>
      </c>
      <c r="FF80">
        <v>0.71770049999999996</v>
      </c>
      <c r="FG80">
        <v>19.488</v>
      </c>
      <c r="FH80" s="1">
        <v>1.8011159999999998E-5</v>
      </c>
      <c r="FI80" s="1">
        <v>1.7169819999999999E-2</v>
      </c>
      <c r="FJ80">
        <v>0.71771370000000001</v>
      </c>
      <c r="FK80">
        <v>18.92353</v>
      </c>
      <c r="FL80" s="1">
        <v>1.5781650000000002E-5</v>
      </c>
      <c r="FM80" s="1">
        <v>1.504317E-2</v>
      </c>
      <c r="FN80">
        <v>0.71770500000000004</v>
      </c>
      <c r="FO80">
        <v>18.57368</v>
      </c>
      <c r="FP80" s="1">
        <v>1.386122E-5</v>
      </c>
      <c r="FQ80" s="1">
        <v>1.3212049999999999E-2</v>
      </c>
      <c r="FR80">
        <v>0.71771289999999999</v>
      </c>
      <c r="FS80">
        <v>18.467099999999999</v>
      </c>
      <c r="FT80" s="1">
        <v>1.2190689999999999E-5</v>
      </c>
      <c r="FU80" s="1">
        <v>1.1619030000000001E-2</v>
      </c>
      <c r="FV80">
        <v>0.71770940000000005</v>
      </c>
      <c r="FW80">
        <v>18.525230000000001</v>
      </c>
      <c r="FX80" s="1">
        <v>1.073256E-5</v>
      </c>
      <c r="FY80" s="1">
        <v>1.022964E-2</v>
      </c>
      <c r="FZ80">
        <v>0.71770560000000005</v>
      </c>
      <c r="GA80">
        <v>18.863769999999999</v>
      </c>
      <c r="GB80" s="1">
        <v>9.4543289999999996E-6</v>
      </c>
      <c r="GC80" s="1">
        <v>9.0113729999999996E-3</v>
      </c>
      <c r="GD80">
        <v>0.71771720000000006</v>
      </c>
      <c r="GE80">
        <v>19.028449999999999</v>
      </c>
      <c r="GF80" s="1">
        <v>8.3293959999999993E-6</v>
      </c>
      <c r="GG80" s="1">
        <v>7.9395939999999995E-3</v>
      </c>
      <c r="GH80">
        <v>0.71771209999999996</v>
      </c>
      <c r="GI80">
        <v>19.122209999999999</v>
      </c>
      <c r="GJ80" s="1">
        <v>7.333471E-6</v>
      </c>
      <c r="GK80" s="1">
        <v>6.9907789999999999E-3</v>
      </c>
      <c r="GL80">
        <v>0.71770319999999999</v>
      </c>
      <c r="GM80">
        <v>19.022500000000001</v>
      </c>
      <c r="GN80" s="1">
        <v>6.4560700000000003E-6</v>
      </c>
      <c r="GO80" s="1">
        <v>6.154563E-3</v>
      </c>
      <c r="GP80">
        <v>0.71769000000000005</v>
      </c>
      <c r="GQ80">
        <v>18.723389999999998</v>
      </c>
      <c r="GR80" s="1">
        <v>5.6852259999999997E-6</v>
      </c>
      <c r="GS80" s="1">
        <v>5.4199859999999999E-3</v>
      </c>
      <c r="GT80">
        <v>0.71769620000000001</v>
      </c>
      <c r="GU80">
        <v>18.421880000000002</v>
      </c>
      <c r="GV80" s="1">
        <v>5.0081990000000004E-6</v>
      </c>
      <c r="GW80" s="1">
        <v>4.7746919999999997E-3</v>
      </c>
      <c r="GX80">
        <v>0.71768710000000002</v>
      </c>
      <c r="GY80">
        <v>18.386669999999999</v>
      </c>
      <c r="GZ80" s="1">
        <v>4.4129219999999999E-6</v>
      </c>
      <c r="HA80" s="1">
        <v>4.2074160000000003E-3</v>
      </c>
      <c r="HB80">
        <v>0.71765939999999995</v>
      </c>
      <c r="HC80">
        <v>18.717590000000001</v>
      </c>
      <c r="HD80" s="1">
        <v>3.8904199999999998E-6</v>
      </c>
      <c r="HE80" s="1">
        <v>3.7093389999999999E-3</v>
      </c>
      <c r="HF80">
        <v>0.71762930000000003</v>
      </c>
      <c r="HG80">
        <v>19.201460000000001</v>
      </c>
      <c r="HH80" s="1">
        <v>3.4298429999999999E-6</v>
      </c>
      <c r="HI80" s="1">
        <v>3.2705780000000001E-3</v>
      </c>
      <c r="HJ80">
        <v>0.71758650000000002</v>
      </c>
      <c r="HK80">
        <v>19.476120000000002</v>
      </c>
      <c r="HL80" s="1">
        <v>3.0154590000000001E-6</v>
      </c>
      <c r="HM80" s="1">
        <v>2.8763209999999998E-3</v>
      </c>
      <c r="HN80">
        <v>0.71754130000000005</v>
      </c>
      <c r="HO80">
        <v>19.376639999999998</v>
      </c>
      <c r="HP80" s="1">
        <v>2.6396519999999998E-6</v>
      </c>
      <c r="HQ80" s="1">
        <v>2.518565E-3</v>
      </c>
      <c r="HR80">
        <v>0.71749890000000005</v>
      </c>
      <c r="HS80">
        <v>19.213139999999999</v>
      </c>
      <c r="HT80" s="1">
        <v>2.3056610000000002E-6</v>
      </c>
      <c r="HU80" s="1">
        <v>2.200263E-3</v>
      </c>
      <c r="HV80">
        <v>0.7174526</v>
      </c>
      <c r="HW80">
        <v>18.887530000000002</v>
      </c>
      <c r="HX80" s="1">
        <v>2.0136929999999999E-6</v>
      </c>
      <c r="HY80" s="1">
        <v>1.921819E-3</v>
      </c>
      <c r="HZ80">
        <v>0.71739830000000004</v>
      </c>
      <c r="IA80">
        <v>18.63541</v>
      </c>
      <c r="IB80" s="1">
        <v>1.759975E-6</v>
      </c>
      <c r="IC80" s="1">
        <v>1.6797719999999999E-3</v>
      </c>
      <c r="ID80">
        <v>0.71733950000000002</v>
      </c>
      <c r="IE80">
        <v>18.526389999999999</v>
      </c>
      <c r="IF80" s="1">
        <v>1.5398310000000001E-6</v>
      </c>
      <c r="IG80" s="1">
        <v>1.4697359999999999E-3</v>
      </c>
      <c r="IH80">
        <v>0.71728800000000004</v>
      </c>
      <c r="II80">
        <v>18.597809999999999</v>
      </c>
      <c r="IJ80" s="1">
        <v>1.3491069999999999E-6</v>
      </c>
      <c r="IK80" s="1">
        <v>1.287739E-3</v>
      </c>
      <c r="IL80">
        <v>0.71722779999999997</v>
      </c>
      <c r="IM80">
        <v>18.967110000000002</v>
      </c>
      <c r="IN80" s="1">
        <v>1.183907E-6</v>
      </c>
      <c r="IO80" s="1">
        <v>1.130121E-3</v>
      </c>
      <c r="IP80">
        <v>0.71716919999999995</v>
      </c>
      <c r="IQ80">
        <v>19.193380000000001</v>
      </c>
      <c r="IR80" s="1">
        <v>1.0398960000000001E-6</v>
      </c>
      <c r="IS80" s="1">
        <v>9.9274850000000006E-4</v>
      </c>
      <c r="IT80">
        <v>0.71711460000000005</v>
      </c>
      <c r="IU80">
        <v>19.22006</v>
      </c>
      <c r="IV80" s="1">
        <v>9.1305130000000004E-7</v>
      </c>
      <c r="IW80" s="1">
        <v>8.7175339999999999E-4</v>
      </c>
      <c r="IX80">
        <v>0.71704279999999998</v>
      </c>
      <c r="IY80">
        <v>19.117290000000001</v>
      </c>
      <c r="IZ80" s="1">
        <v>8.0217919999999996E-7</v>
      </c>
      <c r="JA80" s="1">
        <v>7.6596840000000004E-4</v>
      </c>
      <c r="JB80">
        <v>0.71698680000000004</v>
      </c>
      <c r="JC80">
        <v>18.791029999999999</v>
      </c>
      <c r="JD80" s="1">
        <v>7.0582850000000003E-7</v>
      </c>
      <c r="JE80" s="1">
        <v>6.7399949999999995E-4</v>
      </c>
      <c r="JF80">
        <v>0.71692409999999995</v>
      </c>
      <c r="JG80">
        <v>18.745370000000001</v>
      </c>
      <c r="JH80" s="1">
        <v>6.2207469999999996E-7</v>
      </c>
      <c r="JI80" s="1">
        <v>5.9403509999999995E-4</v>
      </c>
      <c r="JJ80">
        <v>0.7168639</v>
      </c>
      <c r="JK80">
        <v>18.91442</v>
      </c>
      <c r="JL80" s="1">
        <v>5.4936280000000004E-7</v>
      </c>
      <c r="JM80" s="1">
        <v>5.2460560000000002E-4</v>
      </c>
      <c r="JN80">
        <v>0.71680180000000004</v>
      </c>
      <c r="JO80">
        <v>19.24277</v>
      </c>
      <c r="JP80" s="1">
        <v>4.8579039999999998E-7</v>
      </c>
      <c r="JQ80" s="1">
        <v>4.639445E-4</v>
      </c>
      <c r="JR80">
        <v>0.71675520000000004</v>
      </c>
      <c r="JS80">
        <v>19.64584</v>
      </c>
      <c r="JT80" s="1">
        <v>4.302281E-7</v>
      </c>
      <c r="JU80" s="1">
        <v>4.108529E-4</v>
      </c>
      <c r="JV80">
        <v>0.716727</v>
      </c>
      <c r="JW80">
        <v>19.815550000000002</v>
      </c>
      <c r="JX80" s="1">
        <v>3.8296240000000001E-7</v>
      </c>
      <c r="JY80" s="1">
        <v>3.6563699999999998E-4</v>
      </c>
      <c r="JZ80">
        <v>0.71668200000000004</v>
      </c>
      <c r="KA80">
        <v>19.744540000000001</v>
      </c>
      <c r="KB80" s="1">
        <v>3.43177E-7</v>
      </c>
      <c r="KC80" s="1">
        <v>3.2757089999999999E-4</v>
      </c>
      <c r="KD80">
        <v>0.71663900000000003</v>
      </c>
      <c r="KE80">
        <v>19.452020000000001</v>
      </c>
      <c r="KF80" s="1">
        <v>3.0895739999999997E-7</v>
      </c>
      <c r="KG80" s="1">
        <v>2.9488319999999998E-4</v>
      </c>
      <c r="KH80">
        <v>0.7166053</v>
      </c>
      <c r="KI80">
        <v>18.959790000000002</v>
      </c>
      <c r="KJ80" s="1">
        <v>2.788836E-7</v>
      </c>
      <c r="KK80" s="1">
        <v>2.6617390000000001E-4</v>
      </c>
      <c r="KL80">
        <v>0.71656739999999997</v>
      </c>
      <c r="KM80">
        <v>18.75995</v>
      </c>
      <c r="KN80" s="1">
        <v>2.5220580000000002E-7</v>
      </c>
      <c r="KO80" s="1">
        <v>2.407094E-4</v>
      </c>
      <c r="KP80">
        <v>0.71652870000000002</v>
      </c>
      <c r="KQ80">
        <v>18.86035</v>
      </c>
      <c r="KR80" s="1">
        <v>2.2861030000000001E-7</v>
      </c>
      <c r="KS80" s="1">
        <v>2.1817679999999999E-4</v>
      </c>
      <c r="KT80">
        <v>0.71649459999999998</v>
      </c>
      <c r="KU80">
        <v>19.236460000000001</v>
      </c>
      <c r="KV80" s="1">
        <v>2.0758510000000001E-7</v>
      </c>
      <c r="KW80" s="1">
        <v>1.981125E-4</v>
      </c>
      <c r="KX80">
        <v>0.71646520000000002</v>
      </c>
      <c r="KY80">
        <v>19.778230000000001</v>
      </c>
      <c r="KZ80" s="1">
        <v>1.8868709999999999E-7</v>
      </c>
      <c r="LA80" s="1">
        <v>1.8008189999999999E-4</v>
      </c>
      <c r="LB80">
        <v>0.7164256</v>
      </c>
      <c r="LC80">
        <v>20.047560000000001</v>
      </c>
      <c r="LD80" s="1">
        <v>1.715249E-7</v>
      </c>
      <c r="LE80" s="1">
        <v>1.6371349999999999E-4</v>
      </c>
      <c r="LF80">
        <v>0.71638590000000002</v>
      </c>
      <c r="LG80">
        <v>20.020440000000001</v>
      </c>
      <c r="LH80" s="1">
        <v>1.558515E-7</v>
      </c>
      <c r="LI80" s="1">
        <v>1.4876970000000001E-4</v>
      </c>
      <c r="LJ80">
        <v>0.71633199999999997</v>
      </c>
      <c r="LK80">
        <v>19.748909999999999</v>
      </c>
      <c r="LL80" s="1">
        <v>1.416274E-7</v>
      </c>
      <c r="LM80" s="1">
        <v>1.351972E-4</v>
      </c>
      <c r="LN80">
        <v>0.71629640000000006</v>
      </c>
      <c r="LO80">
        <v>19.25441</v>
      </c>
      <c r="LP80" s="1">
        <v>1.288326E-7</v>
      </c>
      <c r="LQ80" s="1">
        <v>1.2298410000000001E-4</v>
      </c>
      <c r="LR80">
        <v>0.71624849999999995</v>
      </c>
      <c r="LS80">
        <v>19.132560000000002</v>
      </c>
      <c r="LT80" s="1">
        <v>1.173282E-7</v>
      </c>
      <c r="LU80" s="1">
        <v>1.120035E-4</v>
      </c>
      <c r="LV80">
        <v>0.71621849999999998</v>
      </c>
      <c r="LW80">
        <v>19.27225</v>
      </c>
      <c r="LX80" s="1">
        <v>1.0696600000000001E-7</v>
      </c>
      <c r="LY80" s="1">
        <v>1.021127E-4</v>
      </c>
      <c r="LZ80">
        <v>0.71618649999999995</v>
      </c>
      <c r="MA80">
        <v>19.674959999999999</v>
      </c>
      <c r="MB80" s="1">
        <v>9.7592759999999995E-8</v>
      </c>
      <c r="MC80" s="1">
        <v>9.3165710000000002E-5</v>
      </c>
      <c r="MD80">
        <v>0.71614409999999995</v>
      </c>
      <c r="ME80">
        <v>20.294799999999999</v>
      </c>
      <c r="MF80" s="1">
        <v>8.9163760000000006E-8</v>
      </c>
      <c r="MG80" s="1">
        <v>8.5115499999999995E-5</v>
      </c>
      <c r="MH80">
        <v>0.71612109999999995</v>
      </c>
      <c r="MI80">
        <v>20.656669999999998</v>
      </c>
      <c r="MJ80" s="1">
        <v>8.1857979999999998E-8</v>
      </c>
      <c r="MK80" s="1">
        <v>7.8119580000000002E-5</v>
      </c>
      <c r="ML80">
        <v>0.71610090000000004</v>
      </c>
      <c r="MM80">
        <v>20.706959999999999</v>
      </c>
      <c r="MN80" s="1">
        <v>7.5691079999999998E-8</v>
      </c>
      <c r="MO80" s="1">
        <v>7.2214720000000006E-5</v>
      </c>
      <c r="MP80">
        <v>0.71606860000000006</v>
      </c>
      <c r="MQ80">
        <v>20.423590000000001</v>
      </c>
      <c r="MR80" s="1">
        <v>7.0241779999999997E-8</v>
      </c>
      <c r="MS80" s="1">
        <v>6.7011889999999994E-5</v>
      </c>
      <c r="MT80">
        <v>0.71604599999999996</v>
      </c>
      <c r="MU80">
        <v>19.76859</v>
      </c>
      <c r="MV80" s="1">
        <v>6.524002E-8</v>
      </c>
      <c r="MW80" s="1">
        <v>6.2239759999999997E-5</v>
      </c>
      <c r="MX80">
        <v>0.71602049999999995</v>
      </c>
      <c r="MY80">
        <v>19.152670000000001</v>
      </c>
      <c r="MZ80" s="1">
        <v>6.0664409999999998E-8</v>
      </c>
      <c r="NA80" s="1">
        <v>5.7872760000000003E-5</v>
      </c>
      <c r="NB80">
        <v>0.71600140000000001</v>
      </c>
      <c r="NC80">
        <v>18.76136</v>
      </c>
      <c r="ND80" s="1">
        <v>5.6508470000000003E-8</v>
      </c>
      <c r="NE80" s="1">
        <v>5.3905169999999998E-5</v>
      </c>
      <c r="NF80">
        <v>0.71597730000000004</v>
      </c>
      <c r="NG80">
        <v>18.811240000000002</v>
      </c>
      <c r="NH80" s="1">
        <v>5.2698869999999999E-8</v>
      </c>
      <c r="NI80" s="1">
        <v>5.0271849999999999E-5</v>
      </c>
      <c r="NJ80">
        <v>0.7159491</v>
      </c>
      <c r="NK80">
        <v>19.008939999999999</v>
      </c>
      <c r="NL80" s="1">
        <v>4.9172809999999999E-8</v>
      </c>
      <c r="NM80" s="1">
        <v>4.6908800000000001E-5</v>
      </c>
      <c r="NN80">
        <v>0.71593059999999997</v>
      </c>
      <c r="NO80">
        <v>19.120450000000002</v>
      </c>
      <c r="NP80" s="1">
        <v>4.5896769999999997E-8</v>
      </c>
      <c r="NQ80" s="1">
        <v>4.3785629999999998E-5</v>
      </c>
      <c r="NR80">
        <v>0.71589349999999996</v>
      </c>
      <c r="NS80">
        <v>19.136890000000001</v>
      </c>
      <c r="NT80" s="1">
        <v>4.27879E-8</v>
      </c>
      <c r="NU80" s="1">
        <v>4.0824649999999999E-5</v>
      </c>
      <c r="NV80">
        <v>0.71588090000000004</v>
      </c>
      <c r="NW80">
        <v>19.044</v>
      </c>
      <c r="NX80" s="1">
        <v>3.9898860000000001E-8</v>
      </c>
      <c r="NY80" s="1">
        <v>3.8066630000000001E-5</v>
      </c>
      <c r="NZ80">
        <v>0.71584709999999996</v>
      </c>
      <c r="OA80">
        <v>18.83418</v>
      </c>
      <c r="OB80" s="1">
        <v>3.7221380000000002E-8</v>
      </c>
      <c r="OC80" s="1">
        <v>3.5512860000000001E-5</v>
      </c>
      <c r="OD80">
        <v>0.71581720000000004</v>
      </c>
      <c r="OE80">
        <v>18.72457</v>
      </c>
      <c r="OF80" s="1">
        <v>3.4754420000000003E-8</v>
      </c>
      <c r="OG80" s="1">
        <v>3.3159730000000002E-5</v>
      </c>
      <c r="OH80">
        <v>0.71579309999999996</v>
      </c>
      <c r="OI80">
        <v>18.863489999999999</v>
      </c>
      <c r="OJ80" s="1">
        <v>3.2472650000000003E-8</v>
      </c>
      <c r="OK80" s="1">
        <v>3.0982970000000003E-5</v>
      </c>
    </row>
    <row r="81" spans="1:401" x14ac:dyDescent="0.35">
      <c r="A81">
        <v>84</v>
      </c>
      <c r="B81" t="s">
        <v>4</v>
      </c>
      <c r="C81" t="s">
        <v>24</v>
      </c>
      <c r="D81" t="s">
        <v>86</v>
      </c>
      <c r="E81">
        <v>845.64930000000004</v>
      </c>
      <c r="F81">
        <v>0.75791850000000005</v>
      </c>
      <c r="G81">
        <v>19.060880000000001</v>
      </c>
      <c r="H81" s="1">
        <v>1.4913900000000001E-24</v>
      </c>
      <c r="I81" s="1">
        <v>1.59557E-21</v>
      </c>
      <c r="J81">
        <v>0.7578317</v>
      </c>
      <c r="K81">
        <v>18.610209999999999</v>
      </c>
      <c r="L81" s="1">
        <v>7.3423589999999997E-10</v>
      </c>
      <c r="M81" s="1">
        <v>7.8650579999999998E-7</v>
      </c>
      <c r="N81">
        <v>0.75774079999999999</v>
      </c>
      <c r="O81">
        <v>18.193049999999999</v>
      </c>
      <c r="P81">
        <v>0.34203349999999999</v>
      </c>
      <c r="Q81">
        <v>255.44720000000001</v>
      </c>
      <c r="R81">
        <v>0.75769280000000006</v>
      </c>
      <c r="S81">
        <v>17.858720000000002</v>
      </c>
      <c r="T81">
        <v>33.234290000000001</v>
      </c>
      <c r="U81">
        <v>31020.04</v>
      </c>
      <c r="V81">
        <v>0.75765059999999995</v>
      </c>
      <c r="W81">
        <v>17.747640000000001</v>
      </c>
      <c r="X81">
        <v>59.466340000000002</v>
      </c>
      <c r="Y81">
        <v>65408.69</v>
      </c>
      <c r="Z81">
        <v>0.75763259999999999</v>
      </c>
      <c r="AA81">
        <v>17.681719999999999</v>
      </c>
      <c r="AB81">
        <v>12.92088</v>
      </c>
      <c r="AC81">
        <v>16180.16</v>
      </c>
      <c r="AD81">
        <v>0.75762549999999995</v>
      </c>
      <c r="AE81">
        <v>17.645</v>
      </c>
      <c r="AF81">
        <v>0.79737270000000005</v>
      </c>
      <c r="AG81">
        <v>1104.2360000000001</v>
      </c>
      <c r="AH81">
        <v>0.75763309999999995</v>
      </c>
      <c r="AI81">
        <v>17.633479999999999</v>
      </c>
      <c r="AJ81" s="1">
        <v>3.0637859999999999E-2</v>
      </c>
      <c r="AK81">
        <v>42.413580000000003</v>
      </c>
      <c r="AL81">
        <v>0.75763179999999997</v>
      </c>
      <c r="AM81">
        <v>17.62472</v>
      </c>
      <c r="AN81" s="1">
        <v>7.4886120000000004E-3</v>
      </c>
      <c r="AO81">
        <v>8.3080230000000004</v>
      </c>
      <c r="AP81">
        <v>0.75764750000000003</v>
      </c>
      <c r="AQ81">
        <v>17.943180000000002</v>
      </c>
      <c r="AR81" s="1">
        <v>5.7575910000000003E-3</v>
      </c>
      <c r="AS81">
        <v>6.2406689999999996</v>
      </c>
      <c r="AT81">
        <v>0.75764949999999998</v>
      </c>
      <c r="AU81">
        <v>18.445689999999999</v>
      </c>
      <c r="AV81" s="1">
        <v>4.6637179999999999E-3</v>
      </c>
      <c r="AW81">
        <v>5.0522390000000001</v>
      </c>
      <c r="AX81">
        <v>0.7576427</v>
      </c>
      <c r="AY81">
        <v>18.92726</v>
      </c>
      <c r="AZ81" s="1">
        <v>3.7886529999999999E-3</v>
      </c>
      <c r="BA81">
        <v>4.1038459999999999</v>
      </c>
      <c r="BB81">
        <v>0.75766299999999998</v>
      </c>
      <c r="BC81">
        <v>19.402149999999999</v>
      </c>
      <c r="BD81" s="1">
        <v>3.0814029999999999E-3</v>
      </c>
      <c r="BE81">
        <v>3.3377750000000002</v>
      </c>
      <c r="BF81">
        <v>0.7576484</v>
      </c>
      <c r="BG81">
        <v>19.60257</v>
      </c>
      <c r="BH81" s="1">
        <v>2.5073859999999999E-3</v>
      </c>
      <c r="BI81">
        <v>2.7161339999999998</v>
      </c>
      <c r="BJ81">
        <v>0.75764129999999996</v>
      </c>
      <c r="BK81">
        <v>19.51764</v>
      </c>
      <c r="BL81" s="1">
        <v>2.0397179999999998E-3</v>
      </c>
      <c r="BM81">
        <v>2.2096830000000001</v>
      </c>
      <c r="BN81">
        <v>0.75762739999999995</v>
      </c>
      <c r="BO81">
        <v>19.20936</v>
      </c>
      <c r="BP81" s="1">
        <v>1.6595399999999999E-3</v>
      </c>
      <c r="BQ81">
        <v>1.7977749999999999</v>
      </c>
      <c r="BR81">
        <v>0.75760700000000003</v>
      </c>
      <c r="BS81">
        <v>18.64847</v>
      </c>
      <c r="BT81" s="1">
        <v>1.351206E-3</v>
      </c>
      <c r="BU81">
        <v>1.4637770000000001</v>
      </c>
      <c r="BV81">
        <v>0.7575963</v>
      </c>
      <c r="BW81">
        <v>18.269100000000002</v>
      </c>
      <c r="BX81" s="1">
        <v>1.1011630000000001E-3</v>
      </c>
      <c r="BY81">
        <v>1.1928650000000001</v>
      </c>
      <c r="BZ81">
        <v>0.75757629999999998</v>
      </c>
      <c r="CA81">
        <v>18.198519999999998</v>
      </c>
      <c r="CB81" s="1">
        <v>8.9833380000000002E-4</v>
      </c>
      <c r="CC81">
        <v>0.97315189999999996</v>
      </c>
      <c r="CD81">
        <v>0.75752609999999998</v>
      </c>
      <c r="CE81">
        <v>18.336670000000002</v>
      </c>
      <c r="CF81" s="1">
        <v>7.3366010000000005E-4</v>
      </c>
      <c r="CG81">
        <v>0.79475130000000005</v>
      </c>
      <c r="CH81">
        <v>0.75747370000000003</v>
      </c>
      <c r="CI81">
        <v>18.724070000000001</v>
      </c>
      <c r="CJ81" s="1">
        <v>5.9962510000000004E-4</v>
      </c>
      <c r="CK81">
        <v>0.64961250000000004</v>
      </c>
      <c r="CL81">
        <v>0.75739230000000002</v>
      </c>
      <c r="CM81">
        <v>19.008759999999999</v>
      </c>
      <c r="CN81" s="1">
        <v>4.8939100000000004E-4</v>
      </c>
      <c r="CO81">
        <v>0.53033070000000004</v>
      </c>
      <c r="CP81">
        <v>0.7573145</v>
      </c>
      <c r="CQ81">
        <v>19.01464</v>
      </c>
      <c r="CR81" s="1">
        <v>3.9826489999999999E-4</v>
      </c>
      <c r="CS81">
        <v>0.4317107</v>
      </c>
      <c r="CT81">
        <v>0.75724089999999999</v>
      </c>
      <c r="CU81">
        <v>18.88062</v>
      </c>
      <c r="CV81" s="1">
        <v>3.2363299999999998E-4</v>
      </c>
      <c r="CW81">
        <v>0.35086919999999999</v>
      </c>
      <c r="CX81">
        <v>0.75713319999999995</v>
      </c>
      <c r="CY81">
        <v>18.534009999999999</v>
      </c>
      <c r="CZ81" s="1">
        <v>2.6321999999999999E-4</v>
      </c>
      <c r="DA81">
        <v>0.2853812</v>
      </c>
      <c r="DB81">
        <v>0.75704119999999997</v>
      </c>
      <c r="DC81">
        <v>18.452110000000001</v>
      </c>
      <c r="DD81" s="1">
        <v>2.145432E-4</v>
      </c>
      <c r="DE81">
        <v>0.23260130000000001</v>
      </c>
      <c r="DF81">
        <v>0.75694689999999998</v>
      </c>
      <c r="DG81">
        <v>18.631869999999999</v>
      </c>
      <c r="DH81" s="1">
        <v>1.7533199999999999E-4</v>
      </c>
      <c r="DI81">
        <v>0.19008369999999999</v>
      </c>
      <c r="DJ81">
        <v>0.75684700000000005</v>
      </c>
      <c r="DK81">
        <v>18.993790000000001</v>
      </c>
      <c r="DL81" s="1">
        <v>1.43597E-4</v>
      </c>
      <c r="DM81">
        <v>0.15568599999999999</v>
      </c>
      <c r="DN81">
        <v>0.75676019999999999</v>
      </c>
      <c r="DO81">
        <v>19.552289999999999</v>
      </c>
      <c r="DP81" s="1">
        <v>1.176229E-4</v>
      </c>
      <c r="DQ81">
        <v>0.12753970000000001</v>
      </c>
      <c r="DR81">
        <v>0.75668670000000005</v>
      </c>
      <c r="DS81">
        <v>19.812049999999999</v>
      </c>
      <c r="DT81" s="1">
        <v>9.6657170000000005E-5</v>
      </c>
      <c r="DU81">
        <v>0.104778</v>
      </c>
      <c r="DV81">
        <v>0.75661210000000001</v>
      </c>
      <c r="DW81">
        <v>19.784379999999999</v>
      </c>
      <c r="DX81" s="1">
        <v>7.9954390000000001E-5</v>
      </c>
      <c r="DY81">
        <v>8.6645100000000003E-2</v>
      </c>
      <c r="DZ81">
        <v>0.7565364</v>
      </c>
      <c r="EA81">
        <v>19.479089999999999</v>
      </c>
      <c r="EB81" s="1">
        <v>6.6531869999999997E-5</v>
      </c>
      <c r="EC81" s="1">
        <v>7.2083410000000001E-2</v>
      </c>
      <c r="ED81">
        <v>0.75647050000000005</v>
      </c>
      <c r="EE81">
        <v>18.909739999999999</v>
      </c>
      <c r="EF81" s="1">
        <v>5.5621139999999998E-5</v>
      </c>
      <c r="EG81" s="1">
        <v>6.0250190000000002E-2</v>
      </c>
      <c r="EH81">
        <v>0.75640770000000002</v>
      </c>
      <c r="EI81">
        <v>18.57264</v>
      </c>
      <c r="EJ81" s="1">
        <v>4.6697550000000002E-5</v>
      </c>
      <c r="EK81" s="1">
        <v>5.057594E-2</v>
      </c>
      <c r="EL81">
        <v>0.75633980000000001</v>
      </c>
      <c r="EM81">
        <v>18.55444</v>
      </c>
      <c r="EN81" s="1">
        <v>3.9365639999999997E-5</v>
      </c>
      <c r="EO81" s="1">
        <v>4.2628520000000003E-2</v>
      </c>
      <c r="EP81">
        <v>0.75629460000000004</v>
      </c>
      <c r="EQ81">
        <v>18.86</v>
      </c>
      <c r="ER81" s="1">
        <v>3.3297229999999999E-5</v>
      </c>
      <c r="ES81" s="1">
        <v>3.6051989999999999E-2</v>
      </c>
      <c r="ET81">
        <v>0.75625989999999998</v>
      </c>
      <c r="EU81">
        <v>19.445409999999999</v>
      </c>
      <c r="EV81" s="1">
        <v>2.8273330000000001E-5</v>
      </c>
      <c r="EW81" s="1">
        <v>3.0605340000000002E-2</v>
      </c>
      <c r="EX81">
        <v>0.75624049999999998</v>
      </c>
      <c r="EY81">
        <v>19.782240000000002</v>
      </c>
      <c r="EZ81" s="1">
        <v>2.4193110000000001E-5</v>
      </c>
      <c r="FA81" s="1">
        <v>2.6172649999999999E-2</v>
      </c>
      <c r="FB81">
        <v>0.75624270000000005</v>
      </c>
      <c r="FC81">
        <v>19.787320000000001</v>
      </c>
      <c r="FD81" s="1">
        <v>2.0928279999999999E-5</v>
      </c>
      <c r="FE81">
        <v>2.2625900000000001E-2</v>
      </c>
      <c r="FF81">
        <v>0.75624939999999996</v>
      </c>
      <c r="FG81">
        <v>19.540430000000001</v>
      </c>
      <c r="FH81" s="1">
        <v>1.8256270000000001E-5</v>
      </c>
      <c r="FI81" s="1">
        <v>1.9728519999999999E-2</v>
      </c>
      <c r="FJ81">
        <v>0.75624659999999999</v>
      </c>
      <c r="FK81">
        <v>19.006889999999999</v>
      </c>
      <c r="FL81" s="1">
        <v>1.599154E-5</v>
      </c>
      <c r="FM81" s="1">
        <v>1.7278809999999999E-2</v>
      </c>
      <c r="FN81">
        <v>0.75624060000000004</v>
      </c>
      <c r="FO81">
        <v>18.66197</v>
      </c>
      <c r="FP81" s="1">
        <v>1.404287E-5</v>
      </c>
      <c r="FQ81" s="1">
        <v>1.517189E-2</v>
      </c>
      <c r="FR81">
        <v>0.75625770000000003</v>
      </c>
      <c r="FS81">
        <v>18.534849999999999</v>
      </c>
      <c r="FT81" s="1">
        <v>1.2348799999999999E-5</v>
      </c>
      <c r="FU81" s="1">
        <v>1.334056E-2</v>
      </c>
      <c r="FV81">
        <v>0.75624159999999996</v>
      </c>
      <c r="FW81">
        <v>18.550229999999999</v>
      </c>
      <c r="FX81" s="1">
        <v>1.087096E-5</v>
      </c>
      <c r="FY81" s="1">
        <v>1.174421E-2</v>
      </c>
      <c r="FZ81">
        <v>0.75623799999999997</v>
      </c>
      <c r="GA81">
        <v>18.85557</v>
      </c>
      <c r="GB81" s="1">
        <v>9.5756319999999995E-6</v>
      </c>
      <c r="GC81" s="1">
        <v>1.034479E-2</v>
      </c>
      <c r="GD81">
        <v>0.75623839999999998</v>
      </c>
      <c r="GE81">
        <v>19.030799999999999</v>
      </c>
      <c r="GF81" s="1">
        <v>8.4366380000000005E-6</v>
      </c>
      <c r="GG81" s="1">
        <v>9.1148280000000002E-3</v>
      </c>
      <c r="GH81">
        <v>0.75624749999999996</v>
      </c>
      <c r="GI81">
        <v>19.134340000000002</v>
      </c>
      <c r="GJ81" s="1">
        <v>7.4282780000000003E-6</v>
      </c>
      <c r="GK81" s="1">
        <v>8.0260439999999995E-3</v>
      </c>
      <c r="GL81">
        <v>0.75623510000000005</v>
      </c>
      <c r="GM81">
        <v>19.069479999999999</v>
      </c>
      <c r="GN81" s="1">
        <v>6.5394420000000003E-6</v>
      </c>
      <c r="GO81" s="1">
        <v>7.0658789999999997E-3</v>
      </c>
      <c r="GP81">
        <v>0.75623830000000003</v>
      </c>
      <c r="GQ81">
        <v>18.78191</v>
      </c>
      <c r="GR81" s="1">
        <v>5.7584599999999998E-6</v>
      </c>
      <c r="GS81" s="1">
        <v>6.2222659999999997E-3</v>
      </c>
      <c r="GT81">
        <v>0.75623099999999999</v>
      </c>
      <c r="GU81">
        <v>18.473520000000001</v>
      </c>
      <c r="GV81" s="1">
        <v>5.0725479999999998E-6</v>
      </c>
      <c r="GW81" s="1">
        <v>5.481306E-3</v>
      </c>
      <c r="GX81">
        <v>0.75622520000000004</v>
      </c>
      <c r="GY81">
        <v>18.430689999999998</v>
      </c>
      <c r="GZ81" s="1">
        <v>4.469464E-6</v>
      </c>
      <c r="HA81" s="1">
        <v>4.8298560000000004E-3</v>
      </c>
      <c r="HB81">
        <v>0.75619670000000005</v>
      </c>
      <c r="HC81">
        <v>18.740729999999999</v>
      </c>
      <c r="HD81" s="1">
        <v>3.9400490000000003E-6</v>
      </c>
      <c r="HE81" s="1">
        <v>4.2577930000000002E-3</v>
      </c>
      <c r="HF81">
        <v>0.75616910000000004</v>
      </c>
      <c r="HG81">
        <v>19.210789999999999</v>
      </c>
      <c r="HH81" s="1">
        <v>3.4738160000000001E-6</v>
      </c>
      <c r="HI81" s="1">
        <v>3.754397E-3</v>
      </c>
      <c r="HJ81">
        <v>0.75613030000000003</v>
      </c>
      <c r="HK81">
        <v>19.476800000000001</v>
      </c>
      <c r="HL81" s="1">
        <v>3.055384E-6</v>
      </c>
      <c r="HM81" s="1">
        <v>3.303308E-3</v>
      </c>
      <c r="HN81">
        <v>0.75608839999999999</v>
      </c>
      <c r="HO81">
        <v>19.395060000000001</v>
      </c>
      <c r="HP81" s="1">
        <v>2.6756689999999998E-6</v>
      </c>
      <c r="HQ81" s="1">
        <v>2.8938449999999999E-3</v>
      </c>
      <c r="HR81">
        <v>0.75603679999999995</v>
      </c>
      <c r="HS81">
        <v>19.241689999999998</v>
      </c>
      <c r="HT81" s="1">
        <v>2.3373519999999998E-6</v>
      </c>
      <c r="HU81" s="1">
        <v>2.5284629999999999E-3</v>
      </c>
      <c r="HV81">
        <v>0.75600639999999997</v>
      </c>
      <c r="HW81">
        <v>18.940519999999999</v>
      </c>
      <c r="HX81" s="1">
        <v>2.041345E-6</v>
      </c>
      <c r="HY81" s="1">
        <v>2.2084600000000002E-3</v>
      </c>
      <c r="HZ81">
        <v>0.75593860000000002</v>
      </c>
      <c r="IA81">
        <v>18.707159999999998</v>
      </c>
      <c r="IB81" s="1">
        <v>1.7839439999999999E-6</v>
      </c>
      <c r="IC81" s="1">
        <v>1.9300680000000001E-3</v>
      </c>
      <c r="ID81">
        <v>0.75589779999999995</v>
      </c>
      <c r="IE81">
        <v>18.596319999999999</v>
      </c>
      <c r="IF81" s="1">
        <v>1.5606379999999999E-6</v>
      </c>
      <c r="IG81" s="1">
        <v>1.688508E-3</v>
      </c>
      <c r="IH81">
        <v>0.75583389999999995</v>
      </c>
      <c r="II81">
        <v>18.62941</v>
      </c>
      <c r="IJ81" s="1">
        <v>1.3671100000000001E-6</v>
      </c>
      <c r="IK81" s="1">
        <v>1.4791450000000001E-3</v>
      </c>
      <c r="IL81">
        <v>0.75578089999999998</v>
      </c>
      <c r="IM81">
        <v>18.968170000000001</v>
      </c>
      <c r="IN81" s="1">
        <v>1.1995140000000001E-6</v>
      </c>
      <c r="IO81" s="1">
        <v>1.297847E-3</v>
      </c>
      <c r="IP81">
        <v>0.75573120000000005</v>
      </c>
      <c r="IQ81">
        <v>19.188980000000001</v>
      </c>
      <c r="IR81" s="1">
        <v>1.053594E-6</v>
      </c>
      <c r="IS81" s="1">
        <v>1.140049E-3</v>
      </c>
      <c r="IT81">
        <v>0.75566460000000002</v>
      </c>
      <c r="IU81">
        <v>19.230119999999999</v>
      </c>
      <c r="IV81" s="1">
        <v>9.2510099999999997E-7</v>
      </c>
      <c r="IW81" s="1">
        <v>1.0011410000000001E-3</v>
      </c>
      <c r="IX81">
        <v>0.75560340000000004</v>
      </c>
      <c r="IY81">
        <v>19.15559</v>
      </c>
      <c r="IZ81" s="1">
        <v>8.1267060000000004E-7</v>
      </c>
      <c r="JA81" s="1">
        <v>8.7953499999999997E-4</v>
      </c>
      <c r="JB81">
        <v>0.75555689999999998</v>
      </c>
      <c r="JC81">
        <v>18.85566</v>
      </c>
      <c r="JD81" s="1">
        <v>7.1494150000000001E-7</v>
      </c>
      <c r="JE81" s="1">
        <v>7.7378359999999999E-4</v>
      </c>
      <c r="JF81">
        <v>0.75550119999999998</v>
      </c>
      <c r="JG81">
        <v>18.805330000000001</v>
      </c>
      <c r="JH81" s="1">
        <v>6.3000579999999997E-7</v>
      </c>
      <c r="JI81" s="1">
        <v>6.8184940000000002E-4</v>
      </c>
      <c r="JJ81">
        <v>0.75542929999999997</v>
      </c>
      <c r="JK81">
        <v>18.96331</v>
      </c>
      <c r="JL81" s="1">
        <v>5.5624299999999999E-7</v>
      </c>
      <c r="JM81" s="1">
        <v>6.0200029999999999E-4</v>
      </c>
      <c r="JN81">
        <v>0.75538340000000004</v>
      </c>
      <c r="JO81">
        <v>19.258700000000001</v>
      </c>
      <c r="JP81" s="1">
        <v>4.9183729999999999E-7</v>
      </c>
      <c r="JQ81" s="1">
        <v>5.3233190000000002E-4</v>
      </c>
      <c r="JR81">
        <v>0.75533830000000002</v>
      </c>
      <c r="JS81">
        <v>19.645499999999998</v>
      </c>
      <c r="JT81" s="1">
        <v>4.3546579999999998E-7</v>
      </c>
      <c r="JU81" s="1">
        <v>4.7128140000000002E-4</v>
      </c>
      <c r="JV81">
        <v>0.7552989</v>
      </c>
      <c r="JW81">
        <v>19.819780000000002</v>
      </c>
      <c r="JX81" s="1">
        <v>3.8737489999999999E-7</v>
      </c>
      <c r="JY81" s="1">
        <v>4.1910420000000002E-4</v>
      </c>
      <c r="JZ81">
        <v>0.75526930000000003</v>
      </c>
      <c r="KA81">
        <v>19.768550000000001</v>
      </c>
      <c r="KB81" s="1">
        <v>3.4691160000000001E-7</v>
      </c>
      <c r="KC81" s="1">
        <v>3.751874E-4</v>
      </c>
      <c r="KD81">
        <v>0.75522029999999996</v>
      </c>
      <c r="KE81">
        <v>19.50882</v>
      </c>
      <c r="KF81" s="1">
        <v>3.122034E-7</v>
      </c>
      <c r="KG81" s="1">
        <v>3.3759259999999999E-4</v>
      </c>
      <c r="KH81">
        <v>0.75519899999999995</v>
      </c>
      <c r="KI81">
        <v>19.038260000000001</v>
      </c>
      <c r="KJ81" s="1">
        <v>2.8175559999999998E-7</v>
      </c>
      <c r="KK81" s="1">
        <v>3.0464890000000001E-4</v>
      </c>
      <c r="KL81">
        <v>0.75514800000000004</v>
      </c>
      <c r="KM81">
        <v>18.834199999999999</v>
      </c>
      <c r="KN81" s="1">
        <v>2.5474579999999999E-7</v>
      </c>
      <c r="KO81" s="1">
        <v>2.7543359999999999E-4</v>
      </c>
      <c r="KP81">
        <v>0.75512829999999997</v>
      </c>
      <c r="KQ81">
        <v>18.913139999999999</v>
      </c>
      <c r="KR81" s="1">
        <v>2.3086709999999999E-7</v>
      </c>
      <c r="KS81" s="1">
        <v>2.4958899999999998E-4</v>
      </c>
      <c r="KT81">
        <v>0.75508140000000001</v>
      </c>
      <c r="KU81">
        <v>19.252579999999998</v>
      </c>
      <c r="KV81" s="1">
        <v>2.095979E-7</v>
      </c>
      <c r="KW81" s="1">
        <v>2.26589E-4</v>
      </c>
      <c r="KX81">
        <v>0.75505889999999998</v>
      </c>
      <c r="KY81">
        <v>19.778230000000001</v>
      </c>
      <c r="KZ81" s="1">
        <v>1.90509E-7</v>
      </c>
      <c r="LA81" s="1">
        <v>2.059551E-4</v>
      </c>
      <c r="LB81">
        <v>0.75502119999999995</v>
      </c>
      <c r="LC81">
        <v>20.045960000000001</v>
      </c>
      <c r="LD81" s="1">
        <v>1.731803E-7</v>
      </c>
      <c r="LE81" s="1">
        <v>1.872333E-4</v>
      </c>
      <c r="LF81">
        <v>0.75497230000000004</v>
      </c>
      <c r="LG81">
        <v>20.037749999999999</v>
      </c>
      <c r="LH81" s="1">
        <v>1.5736600000000001E-7</v>
      </c>
      <c r="LI81" s="1">
        <v>1.7015659999999999E-4</v>
      </c>
      <c r="LJ81">
        <v>0.75493560000000004</v>
      </c>
      <c r="LK81">
        <v>19.803930000000001</v>
      </c>
      <c r="LL81" s="1">
        <v>1.4299380000000001E-7</v>
      </c>
      <c r="LM81" s="1">
        <v>1.5462019999999999E-4</v>
      </c>
      <c r="LN81">
        <v>0.75488750000000004</v>
      </c>
      <c r="LO81">
        <v>19.338249999999999</v>
      </c>
      <c r="LP81" s="1">
        <v>1.3006199999999999E-7</v>
      </c>
      <c r="LQ81" s="1">
        <v>1.4063650000000001E-4</v>
      </c>
      <c r="LR81">
        <v>0.75485190000000002</v>
      </c>
      <c r="LS81">
        <v>19.21275</v>
      </c>
      <c r="LT81" s="1">
        <v>1.18432E-7</v>
      </c>
      <c r="LU81" s="1">
        <v>1.280586E-4</v>
      </c>
      <c r="LV81">
        <v>0.75481259999999994</v>
      </c>
      <c r="LW81">
        <v>19.33642</v>
      </c>
      <c r="LX81" s="1">
        <v>1.079642E-7</v>
      </c>
      <c r="LY81" s="1">
        <v>1.167389E-4</v>
      </c>
      <c r="LZ81">
        <v>0.75478100000000004</v>
      </c>
      <c r="MA81">
        <v>19.695260000000001</v>
      </c>
      <c r="MB81" s="1">
        <v>9.84936E-8</v>
      </c>
      <c r="MC81" s="1">
        <v>1.064992E-4</v>
      </c>
      <c r="MD81">
        <v>0.75475510000000001</v>
      </c>
      <c r="ME81">
        <v>20.29522</v>
      </c>
      <c r="MF81" s="1">
        <v>8.9969840000000006E-8</v>
      </c>
      <c r="MG81" s="1">
        <v>9.7275760000000005E-5</v>
      </c>
      <c r="MH81">
        <v>0.75472309999999998</v>
      </c>
      <c r="MI81">
        <v>20.65071</v>
      </c>
      <c r="MJ81" s="1">
        <v>8.2538830000000001E-8</v>
      </c>
      <c r="MK81" s="1">
        <v>8.9208590000000004E-5</v>
      </c>
      <c r="ML81">
        <v>0.75470539999999997</v>
      </c>
      <c r="MM81">
        <v>20.726559999999999</v>
      </c>
      <c r="MN81" s="1">
        <v>7.6275370000000005E-8</v>
      </c>
      <c r="MO81" s="1">
        <v>8.2406349999999994E-5</v>
      </c>
      <c r="MP81">
        <v>0.75467569999999995</v>
      </c>
      <c r="MQ81">
        <v>20.488209999999999</v>
      </c>
      <c r="MR81" s="1">
        <v>7.0768479999999996E-8</v>
      </c>
      <c r="MS81" s="1">
        <v>7.6447009999999996E-5</v>
      </c>
      <c r="MT81">
        <v>0.75466219999999995</v>
      </c>
      <c r="MU81">
        <v>19.860890000000001</v>
      </c>
      <c r="MV81" s="1">
        <v>6.5724899999999996E-8</v>
      </c>
      <c r="MW81" s="1">
        <v>7.0997430000000001E-5</v>
      </c>
      <c r="MX81">
        <v>0.75464059999999999</v>
      </c>
      <c r="MY81">
        <v>19.242419999999999</v>
      </c>
      <c r="MZ81" s="1">
        <v>6.1105200000000001E-8</v>
      </c>
      <c r="NA81" s="1">
        <v>6.6003450000000002E-5</v>
      </c>
      <c r="NB81">
        <v>0.75461420000000001</v>
      </c>
      <c r="NC81">
        <v>18.84713</v>
      </c>
      <c r="ND81" s="1">
        <v>5.6910300000000001E-8</v>
      </c>
      <c r="NE81" s="1">
        <v>6.1467309999999994E-5</v>
      </c>
      <c r="NF81">
        <v>0.75459830000000006</v>
      </c>
      <c r="NG81">
        <v>18.85408</v>
      </c>
      <c r="NH81" s="1">
        <v>5.3069060000000003E-8</v>
      </c>
      <c r="NI81" s="1">
        <v>5.731835E-5</v>
      </c>
      <c r="NJ81">
        <v>0.75457439999999998</v>
      </c>
      <c r="NK81">
        <v>19.019030000000001</v>
      </c>
      <c r="NL81" s="1">
        <v>4.9515390000000002E-8</v>
      </c>
      <c r="NM81" s="1">
        <v>5.348005E-5</v>
      </c>
      <c r="NN81">
        <v>0.75454370000000004</v>
      </c>
      <c r="NO81">
        <v>19.124669999999998</v>
      </c>
      <c r="NP81" s="1">
        <v>4.6217790000000003E-8</v>
      </c>
      <c r="NQ81" s="1">
        <v>4.9920360000000001E-5</v>
      </c>
      <c r="NR81">
        <v>0.75451840000000003</v>
      </c>
      <c r="NS81">
        <v>19.153459999999999</v>
      </c>
      <c r="NT81" s="1">
        <v>4.3092079999999999E-8</v>
      </c>
      <c r="NU81" s="1">
        <v>4.6550729999999997E-5</v>
      </c>
      <c r="NV81">
        <v>0.75450249999999996</v>
      </c>
      <c r="NW81">
        <v>19.069849999999999</v>
      </c>
      <c r="NX81" s="1">
        <v>4.0179829999999999E-8</v>
      </c>
      <c r="NY81" s="1">
        <v>4.3402970000000002E-5</v>
      </c>
      <c r="NZ81">
        <v>0.75447149999999996</v>
      </c>
      <c r="OA81">
        <v>18.880130000000001</v>
      </c>
      <c r="OB81" s="1">
        <v>3.7481589999999999E-8</v>
      </c>
      <c r="OC81" s="1">
        <v>4.0488889999999997E-5</v>
      </c>
      <c r="OD81">
        <v>0.75444</v>
      </c>
      <c r="OE81">
        <v>18.79393</v>
      </c>
      <c r="OF81" s="1">
        <v>3.4993920000000003E-8</v>
      </c>
      <c r="OG81" s="1">
        <v>3.7801410000000001E-5</v>
      </c>
      <c r="OH81">
        <v>0.75441130000000001</v>
      </c>
      <c r="OI81">
        <v>18.911989999999999</v>
      </c>
      <c r="OJ81" s="1">
        <v>3.2695040000000002E-8</v>
      </c>
      <c r="OK81" s="1">
        <v>3.5318029999999998E-5</v>
      </c>
    </row>
    <row r="82" spans="1:401" x14ac:dyDescent="0.35">
      <c r="A82">
        <v>85</v>
      </c>
      <c r="B82" t="s">
        <v>4</v>
      </c>
      <c r="C82" t="s">
        <v>24</v>
      </c>
      <c r="D82" t="s">
        <v>87</v>
      </c>
      <c r="E82">
        <v>842.38789999999995</v>
      </c>
      <c r="F82">
        <v>0.62198390000000003</v>
      </c>
      <c r="G82">
        <v>19.124459999999999</v>
      </c>
      <c r="H82" s="1">
        <v>1.792872E-25</v>
      </c>
      <c r="I82" s="1">
        <v>1.9278430000000001E-22</v>
      </c>
      <c r="J82">
        <v>0.62190730000000005</v>
      </c>
      <c r="K82">
        <v>18.683779999999999</v>
      </c>
      <c r="L82" s="1">
        <v>1.055E-10</v>
      </c>
      <c r="M82" s="1">
        <v>1.135738E-7</v>
      </c>
      <c r="N82">
        <v>0.62181810000000004</v>
      </c>
      <c r="O82">
        <v>18.252559999999999</v>
      </c>
      <c r="P82">
        <v>0.15459329999999999</v>
      </c>
      <c r="Q82">
        <v>123.29510000000001</v>
      </c>
      <c r="R82">
        <v>0.62177110000000002</v>
      </c>
      <c r="S82">
        <v>17.905000000000001</v>
      </c>
      <c r="T82">
        <v>25.522690000000001</v>
      </c>
      <c r="U82">
        <v>24222.28</v>
      </c>
      <c r="V82">
        <v>0.62172939999999999</v>
      </c>
      <c r="W82">
        <v>17.780709999999999</v>
      </c>
      <c r="X82">
        <v>62.520049999999998</v>
      </c>
      <c r="Y82">
        <v>67779.81</v>
      </c>
      <c r="Z82">
        <v>0.62171960000000004</v>
      </c>
      <c r="AA82">
        <v>17.70543</v>
      </c>
      <c r="AB82">
        <v>17.185110000000002</v>
      </c>
      <c r="AC82">
        <v>20659.89</v>
      </c>
      <c r="AD82">
        <v>0.62171290000000001</v>
      </c>
      <c r="AE82">
        <v>17.660150000000002</v>
      </c>
      <c r="AF82">
        <v>1.269822</v>
      </c>
      <c r="AG82">
        <v>1650.758</v>
      </c>
      <c r="AH82">
        <v>0.62170559999999997</v>
      </c>
      <c r="AI82">
        <v>17.6554</v>
      </c>
      <c r="AJ82" s="1">
        <v>4.9366729999999998E-2</v>
      </c>
      <c r="AK82">
        <v>65.561440000000005</v>
      </c>
      <c r="AL82">
        <v>0.62170119999999995</v>
      </c>
      <c r="AM82">
        <v>17.654209999999999</v>
      </c>
      <c r="AN82" s="1">
        <v>8.0751750000000004E-3</v>
      </c>
      <c r="AO82">
        <v>9.0437820000000002</v>
      </c>
      <c r="AP82">
        <v>0.62171019999999999</v>
      </c>
      <c r="AQ82">
        <v>17.975490000000001</v>
      </c>
      <c r="AR82" s="1">
        <v>5.9156369999999996E-3</v>
      </c>
      <c r="AS82">
        <v>6.4266610000000002</v>
      </c>
      <c r="AT82">
        <v>0.62171379999999998</v>
      </c>
      <c r="AU82">
        <v>18.479289999999999</v>
      </c>
      <c r="AV82" s="1">
        <v>4.7857639999999996E-3</v>
      </c>
      <c r="AW82">
        <v>5.1953319999999996</v>
      </c>
      <c r="AX82">
        <v>0.62172249999999996</v>
      </c>
      <c r="AY82">
        <v>18.943529999999999</v>
      </c>
      <c r="AZ82" s="1">
        <v>3.886876E-3</v>
      </c>
      <c r="BA82">
        <v>4.2191260000000002</v>
      </c>
      <c r="BB82">
        <v>0.62173069999999997</v>
      </c>
      <c r="BC82">
        <v>19.404810000000001</v>
      </c>
      <c r="BD82" s="1">
        <v>3.1609419999999999E-3</v>
      </c>
      <c r="BE82">
        <v>3.4312049999999998</v>
      </c>
      <c r="BF82">
        <v>0.62171500000000002</v>
      </c>
      <c r="BG82">
        <v>19.60839</v>
      </c>
      <c r="BH82" s="1">
        <v>2.572048E-3</v>
      </c>
      <c r="BI82">
        <v>2.7920750000000001</v>
      </c>
      <c r="BJ82">
        <v>0.62170840000000005</v>
      </c>
      <c r="BK82">
        <v>19.53556</v>
      </c>
      <c r="BL82" s="1">
        <v>2.092436E-3</v>
      </c>
      <c r="BM82">
        <v>2.2715890000000001</v>
      </c>
      <c r="BN82">
        <v>0.62169410000000003</v>
      </c>
      <c r="BO82">
        <v>19.260400000000001</v>
      </c>
      <c r="BP82" s="1">
        <v>1.7023089999999999E-3</v>
      </c>
      <c r="BQ82">
        <v>1.8480160000000001</v>
      </c>
      <c r="BR82">
        <v>0.62168880000000004</v>
      </c>
      <c r="BS82">
        <v>18.725850000000001</v>
      </c>
      <c r="BT82" s="1">
        <v>1.3858880000000001E-3</v>
      </c>
      <c r="BU82">
        <v>1.5045360000000001</v>
      </c>
      <c r="BV82">
        <v>0.62167609999999995</v>
      </c>
      <c r="BW82">
        <v>18.348700000000001</v>
      </c>
      <c r="BX82" s="1">
        <v>1.1292990000000001E-3</v>
      </c>
      <c r="BY82">
        <v>1.2259549999999999</v>
      </c>
      <c r="BZ82">
        <v>0.6216545</v>
      </c>
      <c r="CA82">
        <v>18.268969999999999</v>
      </c>
      <c r="CB82" s="1">
        <v>9.2114989999999999E-4</v>
      </c>
      <c r="CC82">
        <v>1.000006</v>
      </c>
      <c r="CD82">
        <v>0.62161440000000001</v>
      </c>
      <c r="CE82">
        <v>18.36665</v>
      </c>
      <c r="CF82" s="1">
        <v>7.5219900000000005E-4</v>
      </c>
      <c r="CG82">
        <v>0.81656870000000004</v>
      </c>
      <c r="CH82">
        <v>0.62157010000000001</v>
      </c>
      <c r="CI82">
        <v>18.737200000000001</v>
      </c>
      <c r="CJ82" s="1">
        <v>6.1475310000000003E-4</v>
      </c>
      <c r="CK82">
        <v>0.66740270000000002</v>
      </c>
      <c r="CL82">
        <v>0.6215136</v>
      </c>
      <c r="CM82">
        <v>19.003910000000001</v>
      </c>
      <c r="CN82" s="1">
        <v>5.0189739999999998E-4</v>
      </c>
      <c r="CO82">
        <v>0.54497779999999996</v>
      </c>
      <c r="CP82">
        <v>0.62142819999999999</v>
      </c>
      <c r="CQ82">
        <v>19.02195</v>
      </c>
      <c r="CR82" s="1">
        <v>4.0857529999999999E-4</v>
      </c>
      <c r="CS82">
        <v>0.44375569999999998</v>
      </c>
      <c r="CT82">
        <v>0.6213632</v>
      </c>
      <c r="CU82">
        <v>18.91217</v>
      </c>
      <c r="CV82" s="1">
        <v>3.3203619999999998E-4</v>
      </c>
      <c r="CW82">
        <v>0.3606724</v>
      </c>
      <c r="CX82">
        <v>0.62127469999999996</v>
      </c>
      <c r="CY82">
        <v>18.600580000000001</v>
      </c>
      <c r="CZ82" s="1">
        <v>2.6999929999999998E-4</v>
      </c>
      <c r="DA82">
        <v>0.2932883</v>
      </c>
      <c r="DB82">
        <v>0.62118430000000002</v>
      </c>
      <c r="DC82">
        <v>18.527940000000001</v>
      </c>
      <c r="DD82" s="1">
        <v>2.200042E-4</v>
      </c>
      <c r="DE82">
        <v>0.2389752</v>
      </c>
      <c r="DF82">
        <v>0.62110730000000003</v>
      </c>
      <c r="DG82">
        <v>18.697240000000001</v>
      </c>
      <c r="DH82" s="1">
        <v>1.797333E-4</v>
      </c>
      <c r="DI82">
        <v>0.19522</v>
      </c>
      <c r="DJ82">
        <v>0.62103200000000003</v>
      </c>
      <c r="DK82">
        <v>19.029900000000001</v>
      </c>
      <c r="DL82" s="1">
        <v>1.4717699999999999E-4</v>
      </c>
      <c r="DM82">
        <v>0.15985869999999999</v>
      </c>
      <c r="DN82">
        <v>0.62095670000000003</v>
      </c>
      <c r="DO82">
        <v>19.56005</v>
      </c>
      <c r="DP82" s="1">
        <v>1.20553E-4</v>
      </c>
      <c r="DQ82">
        <v>0.13094980000000001</v>
      </c>
      <c r="DR82">
        <v>0.62089660000000002</v>
      </c>
      <c r="DS82">
        <v>19.805250000000001</v>
      </c>
      <c r="DT82" s="1">
        <v>9.9000750000000006E-5</v>
      </c>
      <c r="DU82">
        <v>0.1075163</v>
      </c>
      <c r="DV82">
        <v>0.62083069999999996</v>
      </c>
      <c r="DW82">
        <v>19.796379999999999</v>
      </c>
      <c r="DX82" s="1">
        <v>8.1824340000000005E-5</v>
      </c>
      <c r="DY82" s="1">
        <v>8.8838520000000004E-2</v>
      </c>
      <c r="DZ82">
        <v>0.62075659999999999</v>
      </c>
      <c r="EA82">
        <v>19.531230000000001</v>
      </c>
      <c r="EB82" s="1">
        <v>6.8042229999999999E-5</v>
      </c>
      <c r="EC82" s="1">
        <v>7.3859889999999997E-2</v>
      </c>
      <c r="ED82">
        <v>0.62070519999999996</v>
      </c>
      <c r="EE82">
        <v>18.992609999999999</v>
      </c>
      <c r="EF82" s="1">
        <v>5.6853259999999997E-5</v>
      </c>
      <c r="EG82" s="1">
        <v>6.1703479999999998E-2</v>
      </c>
      <c r="EH82">
        <v>0.62063889999999999</v>
      </c>
      <c r="EI82">
        <v>18.667909999999999</v>
      </c>
      <c r="EJ82" s="1">
        <v>4.7707119999999997E-5</v>
      </c>
      <c r="EK82" s="1">
        <v>5.1769320000000001E-2</v>
      </c>
      <c r="EL82">
        <v>0.62059189999999997</v>
      </c>
      <c r="EM82">
        <v>18.638960000000001</v>
      </c>
      <c r="EN82" s="1">
        <v>4.0197000000000002E-5</v>
      </c>
      <c r="EO82" s="1">
        <v>4.3613659999999999E-2</v>
      </c>
      <c r="EP82">
        <v>0.62055859999999996</v>
      </c>
      <c r="EQ82">
        <v>18.901330000000002</v>
      </c>
      <c r="ER82" s="1">
        <v>3.3987189999999998E-5</v>
      </c>
      <c r="ES82" s="1">
        <v>3.6871080000000001E-2</v>
      </c>
      <c r="ET82">
        <v>0.62052130000000005</v>
      </c>
      <c r="EU82">
        <v>19.449380000000001</v>
      </c>
      <c r="EV82" s="1">
        <v>2.8842320000000001E-5</v>
      </c>
      <c r="EW82" s="1">
        <v>3.1284159999999998E-2</v>
      </c>
      <c r="EX82">
        <v>0.62051199999999995</v>
      </c>
      <c r="EY82">
        <v>19.770479999999999</v>
      </c>
      <c r="EZ82" s="1">
        <v>2.4649749999999999E-5</v>
      </c>
      <c r="FA82" s="1">
        <v>2.672445E-2</v>
      </c>
      <c r="FB82">
        <v>0.62051009999999995</v>
      </c>
      <c r="FC82">
        <v>19.79393</v>
      </c>
      <c r="FD82" s="1">
        <v>2.1295720000000001E-5</v>
      </c>
      <c r="FE82" s="1">
        <v>2.307565E-2</v>
      </c>
      <c r="FF82">
        <v>0.62050720000000004</v>
      </c>
      <c r="FG82">
        <v>19.585429999999999</v>
      </c>
      <c r="FH82" s="1">
        <v>1.8561499999999998E-5</v>
      </c>
      <c r="FI82" s="1">
        <v>2.0105319999999999E-2</v>
      </c>
      <c r="FJ82">
        <v>0.62049940000000003</v>
      </c>
      <c r="FK82">
        <v>19.085740000000001</v>
      </c>
      <c r="FL82" s="1">
        <v>1.625244E-5</v>
      </c>
      <c r="FM82" s="1">
        <v>1.760225E-2</v>
      </c>
      <c r="FN82">
        <v>0.62049750000000004</v>
      </c>
      <c r="FO82">
        <v>18.759609999999999</v>
      </c>
      <c r="FP82" s="1">
        <v>1.426835E-5</v>
      </c>
      <c r="FQ82" s="1">
        <v>1.5452230000000001E-2</v>
      </c>
      <c r="FR82">
        <v>0.62049880000000002</v>
      </c>
      <c r="FS82">
        <v>18.613700000000001</v>
      </c>
      <c r="FT82" s="1">
        <v>1.254506E-5</v>
      </c>
      <c r="FU82" s="1">
        <v>1.358528E-2</v>
      </c>
      <c r="FV82">
        <v>0.62049909999999997</v>
      </c>
      <c r="FW82">
        <v>18.589200000000002</v>
      </c>
      <c r="FX82" s="1">
        <v>1.1042689999999999E-5</v>
      </c>
      <c r="FY82" s="1">
        <v>1.1958440000000001E-2</v>
      </c>
      <c r="FZ82">
        <v>0.62049650000000001</v>
      </c>
      <c r="GA82">
        <v>18.85614</v>
      </c>
      <c r="GB82" s="1">
        <v>9.7261419999999998E-6</v>
      </c>
      <c r="GC82" s="1">
        <v>1.053278E-2</v>
      </c>
      <c r="GD82">
        <v>0.62050090000000002</v>
      </c>
      <c r="GE82">
        <v>19.035440000000001</v>
      </c>
      <c r="GF82" s="1">
        <v>8.5695029999999997E-6</v>
      </c>
      <c r="GG82" s="1">
        <v>9.2806659999999999E-3</v>
      </c>
      <c r="GH82">
        <v>0.62050150000000004</v>
      </c>
      <c r="GI82">
        <v>19.148050000000001</v>
      </c>
      <c r="GJ82" s="1">
        <v>7.5457730000000001E-6</v>
      </c>
      <c r="GK82" s="1">
        <v>8.1726049999999995E-3</v>
      </c>
      <c r="GL82">
        <v>0.62050240000000001</v>
      </c>
      <c r="GM82">
        <v>19.115069999999999</v>
      </c>
      <c r="GN82" s="1">
        <v>6.6428759999999997E-6</v>
      </c>
      <c r="GO82" s="1">
        <v>7.1948610000000003E-3</v>
      </c>
      <c r="GP82">
        <v>0.62049569999999998</v>
      </c>
      <c r="GQ82">
        <v>18.841159999999999</v>
      </c>
      <c r="GR82" s="1">
        <v>5.8492790000000001E-6</v>
      </c>
      <c r="GS82" s="1">
        <v>6.3356239999999998E-3</v>
      </c>
      <c r="GT82">
        <v>0.6204866</v>
      </c>
      <c r="GU82">
        <v>18.52617</v>
      </c>
      <c r="GV82" s="1">
        <v>5.1523309999999996E-6</v>
      </c>
      <c r="GW82" s="1">
        <v>5.5808990000000003E-3</v>
      </c>
      <c r="GX82">
        <v>0.62048449999999999</v>
      </c>
      <c r="GY82">
        <v>18.486419999999999</v>
      </c>
      <c r="GZ82" s="1">
        <v>4.5395819999999996E-6</v>
      </c>
      <c r="HA82" s="1">
        <v>4.9174240000000001E-3</v>
      </c>
      <c r="HB82">
        <v>0.62046950000000001</v>
      </c>
      <c r="HC82">
        <v>18.780100000000001</v>
      </c>
      <c r="HD82" s="1">
        <v>4.0015980000000003E-6</v>
      </c>
      <c r="HE82" s="1">
        <v>4.3347129999999996E-3</v>
      </c>
      <c r="HF82">
        <v>0.62043130000000002</v>
      </c>
      <c r="HG82">
        <v>19.23564</v>
      </c>
      <c r="HH82" s="1">
        <v>3.5282290000000001E-6</v>
      </c>
      <c r="HI82" s="1">
        <v>3.8222899999999999E-3</v>
      </c>
      <c r="HJ82">
        <v>0.62041040000000003</v>
      </c>
      <c r="HK82">
        <v>19.47869</v>
      </c>
      <c r="HL82" s="1">
        <v>3.1046930000000001E-6</v>
      </c>
      <c r="HM82" s="1">
        <v>3.3643229999999998E-3</v>
      </c>
      <c r="HN82">
        <v>0.62037120000000001</v>
      </c>
      <c r="HO82">
        <v>19.411840000000002</v>
      </c>
      <c r="HP82" s="1">
        <v>2.720238E-6</v>
      </c>
      <c r="HQ82" s="1">
        <v>2.9485879999999998E-3</v>
      </c>
      <c r="HR82">
        <v>0.62033099999999997</v>
      </c>
      <c r="HS82">
        <v>19.267469999999999</v>
      </c>
      <c r="HT82" s="1">
        <v>2.3766619999999998E-6</v>
      </c>
      <c r="HU82" s="1">
        <v>2.5766420000000001E-3</v>
      </c>
      <c r="HV82">
        <v>0.62029619999999996</v>
      </c>
      <c r="HW82">
        <v>18.989650000000001</v>
      </c>
      <c r="HX82" s="1">
        <v>2.0756710000000001E-6</v>
      </c>
      <c r="HY82" s="1">
        <v>2.2505120000000001E-3</v>
      </c>
      <c r="HZ82">
        <v>0.62024880000000004</v>
      </c>
      <c r="IA82">
        <v>18.7852</v>
      </c>
      <c r="IB82" s="1">
        <v>1.813713E-6</v>
      </c>
      <c r="IC82" s="1">
        <v>1.9665479999999998E-3</v>
      </c>
      <c r="ID82">
        <v>0.62021649999999995</v>
      </c>
      <c r="IE82">
        <v>18.67559</v>
      </c>
      <c r="IF82" s="1">
        <v>1.586484E-6</v>
      </c>
      <c r="IG82" s="1">
        <v>1.720198E-3</v>
      </c>
      <c r="IH82">
        <v>0.62016249999999995</v>
      </c>
      <c r="II82">
        <v>18.675380000000001</v>
      </c>
      <c r="IJ82" s="1">
        <v>1.3894739999999999E-6</v>
      </c>
      <c r="IK82" s="1">
        <v>1.506591E-3</v>
      </c>
      <c r="IL82">
        <v>0.62011669999999997</v>
      </c>
      <c r="IM82">
        <v>18.981169999999999</v>
      </c>
      <c r="IN82" s="1">
        <v>1.2188910000000001E-6</v>
      </c>
      <c r="IO82" s="1">
        <v>1.321654E-3</v>
      </c>
      <c r="IP82">
        <v>0.62007279999999998</v>
      </c>
      <c r="IQ82">
        <v>19.184640000000002</v>
      </c>
      <c r="IR82" s="1">
        <v>1.0705660000000001E-6</v>
      </c>
      <c r="IS82" s="1">
        <v>1.1608740000000001E-3</v>
      </c>
      <c r="IT82">
        <v>0.62002100000000004</v>
      </c>
      <c r="IU82">
        <v>19.240929999999999</v>
      </c>
      <c r="IV82" s="1">
        <v>9.4004870000000005E-7</v>
      </c>
      <c r="IW82" s="1">
        <v>1.019444E-3</v>
      </c>
      <c r="IX82">
        <v>0.61996850000000003</v>
      </c>
      <c r="IY82">
        <v>19.190359999999998</v>
      </c>
      <c r="IZ82" s="1">
        <v>8.2569630000000001E-7</v>
      </c>
      <c r="JA82" s="1">
        <v>8.9547960000000001E-4</v>
      </c>
      <c r="JB82">
        <v>0.61991450000000003</v>
      </c>
      <c r="JC82">
        <v>18.920970000000001</v>
      </c>
      <c r="JD82" s="1">
        <v>7.2624869999999998E-7</v>
      </c>
      <c r="JE82" s="1">
        <v>7.8765020000000005E-4</v>
      </c>
      <c r="JF82">
        <v>0.61987300000000001</v>
      </c>
      <c r="JG82">
        <v>18.876950000000001</v>
      </c>
      <c r="JH82" s="1">
        <v>6.3985299999999998E-7</v>
      </c>
      <c r="JI82" s="1">
        <v>6.9393289999999995E-4</v>
      </c>
      <c r="JJ82">
        <v>0.61981280000000005</v>
      </c>
      <c r="JK82">
        <v>19.02702</v>
      </c>
      <c r="JL82" s="1">
        <v>5.6478130000000001E-7</v>
      </c>
      <c r="JM82" s="1">
        <v>6.1249380000000003E-4</v>
      </c>
      <c r="JN82">
        <v>0.61977780000000005</v>
      </c>
      <c r="JO82">
        <v>19.291840000000001</v>
      </c>
      <c r="JP82" s="1">
        <v>4.9933540000000001E-7</v>
      </c>
      <c r="JQ82" s="1">
        <v>5.4154129999999998E-4</v>
      </c>
      <c r="JR82">
        <v>0.61973350000000005</v>
      </c>
      <c r="JS82">
        <v>19.650849999999998</v>
      </c>
      <c r="JT82" s="1">
        <v>4.4198170000000002E-7</v>
      </c>
      <c r="JU82" s="1">
        <v>4.7931249999999998E-4</v>
      </c>
      <c r="JV82">
        <v>0.61971030000000005</v>
      </c>
      <c r="JW82">
        <v>19.824809999999999</v>
      </c>
      <c r="JX82" s="1">
        <v>3.9287520000000001E-7</v>
      </c>
      <c r="JY82" s="1">
        <v>4.2596270000000002E-4</v>
      </c>
      <c r="JZ82">
        <v>0.61967249999999996</v>
      </c>
      <c r="KA82">
        <v>19.789809999999999</v>
      </c>
      <c r="KB82" s="1">
        <v>3.5155549999999999E-7</v>
      </c>
      <c r="KC82" s="1">
        <v>3.8104289999999998E-4</v>
      </c>
      <c r="KD82">
        <v>0.61964640000000004</v>
      </c>
      <c r="KE82">
        <v>19.560960000000001</v>
      </c>
      <c r="KF82" s="1">
        <v>3.1623109999999999E-7</v>
      </c>
      <c r="KG82" s="1">
        <v>3.4269770000000001E-4</v>
      </c>
      <c r="KH82">
        <v>0.61961619999999995</v>
      </c>
      <c r="KI82">
        <v>19.115310000000001</v>
      </c>
      <c r="KJ82" s="1">
        <v>2.8531309999999997E-7</v>
      </c>
      <c r="KK82" s="1">
        <v>3.0917530000000001E-4</v>
      </c>
      <c r="KL82">
        <v>0.61958360000000001</v>
      </c>
      <c r="KM82">
        <v>18.919889999999999</v>
      </c>
      <c r="KN82" s="1">
        <v>2.5789650000000001E-7</v>
      </c>
      <c r="KO82" s="1">
        <v>2.7945379999999998E-4</v>
      </c>
      <c r="KP82">
        <v>0.61955669999999996</v>
      </c>
      <c r="KQ82">
        <v>18.98104</v>
      </c>
      <c r="KR82" s="1">
        <v>2.3366180000000001E-7</v>
      </c>
      <c r="KS82" s="1">
        <v>2.5317189999999999E-4</v>
      </c>
      <c r="KT82">
        <v>0.61952790000000002</v>
      </c>
      <c r="KU82">
        <v>19.287569999999999</v>
      </c>
      <c r="KV82" s="1">
        <v>2.1208959999999999E-7</v>
      </c>
      <c r="KW82" s="1">
        <v>2.297911E-4</v>
      </c>
      <c r="KX82">
        <v>0.61949730000000003</v>
      </c>
      <c r="KY82">
        <v>19.790120000000002</v>
      </c>
      <c r="KZ82" s="1">
        <v>1.9275900000000001E-7</v>
      </c>
      <c r="LA82" s="1">
        <v>2.0884709999999999E-4</v>
      </c>
      <c r="LB82">
        <v>0.61946460000000003</v>
      </c>
      <c r="LC82">
        <v>20.046220000000002</v>
      </c>
      <c r="LD82" s="1">
        <v>1.7522400000000001E-7</v>
      </c>
      <c r="LE82" s="1">
        <v>1.898553E-4</v>
      </c>
      <c r="LF82">
        <v>0.61942649999999999</v>
      </c>
      <c r="LG82">
        <v>20.05303</v>
      </c>
      <c r="LH82" s="1">
        <v>1.592365E-7</v>
      </c>
      <c r="LI82" s="1">
        <v>1.725481E-4</v>
      </c>
      <c r="LJ82">
        <v>0.61939350000000004</v>
      </c>
      <c r="LK82">
        <v>19.852820000000001</v>
      </c>
      <c r="LL82" s="1">
        <v>1.4468339999999999E-7</v>
      </c>
      <c r="LM82" s="1">
        <v>1.5678170000000001E-4</v>
      </c>
      <c r="LN82">
        <v>0.6193533</v>
      </c>
      <c r="LO82">
        <v>19.421949999999999</v>
      </c>
      <c r="LP82" s="1">
        <v>1.315823E-7</v>
      </c>
      <c r="LQ82" s="1">
        <v>1.4258399999999999E-4</v>
      </c>
      <c r="LR82">
        <v>0.61932560000000003</v>
      </c>
      <c r="LS82">
        <v>19.30668</v>
      </c>
      <c r="LT82" s="1">
        <v>1.1979750000000001E-7</v>
      </c>
      <c r="LU82" s="1">
        <v>1.2981019999999999E-4</v>
      </c>
      <c r="LV82">
        <v>0.61930059999999998</v>
      </c>
      <c r="LW82">
        <v>19.417860000000001</v>
      </c>
      <c r="LX82" s="1">
        <v>1.09198E-7</v>
      </c>
      <c r="LY82" s="1">
        <v>1.18324E-4</v>
      </c>
      <c r="LZ82">
        <v>0.61926190000000003</v>
      </c>
      <c r="MA82">
        <v>19.73676</v>
      </c>
      <c r="MB82" s="1">
        <v>9.9607460000000001E-8</v>
      </c>
      <c r="MC82" s="1">
        <v>1.0793139999999999E-4</v>
      </c>
      <c r="MD82">
        <v>0.61924239999999997</v>
      </c>
      <c r="ME82">
        <v>20.311440000000001</v>
      </c>
      <c r="MF82" s="1">
        <v>9.0969129999999994E-8</v>
      </c>
      <c r="MG82" s="1">
        <v>9.8565079999999994E-5</v>
      </c>
      <c r="MH82">
        <v>0.61922480000000002</v>
      </c>
      <c r="MI82">
        <v>20.647849999999998</v>
      </c>
      <c r="MJ82" s="1">
        <v>8.3388559999999999E-8</v>
      </c>
      <c r="MK82" s="1">
        <v>9.0328180000000006E-5</v>
      </c>
      <c r="ML82">
        <v>0.61919559999999996</v>
      </c>
      <c r="MM82">
        <v>20.746009999999998</v>
      </c>
      <c r="MN82" s="1">
        <v>7.7000150000000003E-8</v>
      </c>
      <c r="MO82" s="1">
        <v>8.3379430000000005E-5</v>
      </c>
      <c r="MP82">
        <v>0.61917529999999998</v>
      </c>
      <c r="MQ82">
        <v>20.545390000000001</v>
      </c>
      <c r="MR82" s="1">
        <v>7.141838E-8</v>
      </c>
      <c r="MS82" s="1">
        <v>7.7324710000000003E-5</v>
      </c>
      <c r="MT82">
        <v>0.61915989999999999</v>
      </c>
      <c r="MU82">
        <v>19.94866</v>
      </c>
      <c r="MV82" s="1">
        <v>6.6323390000000003E-8</v>
      </c>
      <c r="MW82" s="1">
        <v>7.1806999999999999E-5</v>
      </c>
      <c r="MX82">
        <v>0.61914309999999995</v>
      </c>
      <c r="MY82">
        <v>19.33108</v>
      </c>
      <c r="MZ82" s="1">
        <v>6.1650110000000001E-8</v>
      </c>
      <c r="NA82" s="1">
        <v>6.6744349999999994E-5</v>
      </c>
      <c r="NB82">
        <v>0.61912290000000003</v>
      </c>
      <c r="NC82">
        <v>18.941389999999998</v>
      </c>
      <c r="ND82" s="1">
        <v>5.7406660000000003E-8</v>
      </c>
      <c r="NE82" s="1">
        <v>6.2146379999999997E-5</v>
      </c>
      <c r="NF82">
        <v>0.61909539999999996</v>
      </c>
      <c r="NG82">
        <v>18.91309</v>
      </c>
      <c r="NH82" s="1">
        <v>5.3525349999999997E-8</v>
      </c>
      <c r="NI82" s="1">
        <v>5.7944230000000002E-5</v>
      </c>
      <c r="NJ82">
        <v>0.61907679999999998</v>
      </c>
      <c r="NK82">
        <v>19.03707</v>
      </c>
      <c r="NL82" s="1">
        <v>4.9937639999999998E-8</v>
      </c>
      <c r="NM82" s="1">
        <v>5.405921E-5</v>
      </c>
      <c r="NN82">
        <v>0.6190582</v>
      </c>
      <c r="NO82">
        <v>19.131350000000001</v>
      </c>
      <c r="NP82" s="1">
        <v>4.6612319999999997E-8</v>
      </c>
      <c r="NQ82" s="1">
        <v>5.0460570000000001E-5</v>
      </c>
      <c r="NR82">
        <v>0.61904029999999999</v>
      </c>
      <c r="NS82">
        <v>19.170729999999999</v>
      </c>
      <c r="NT82" s="1">
        <v>4.3466770000000001E-8</v>
      </c>
      <c r="NU82" s="1">
        <v>4.706078E-5</v>
      </c>
      <c r="NV82">
        <v>0.61901680000000003</v>
      </c>
      <c r="NW82">
        <v>19.095179999999999</v>
      </c>
      <c r="NX82" s="1">
        <v>4.0525969999999999E-8</v>
      </c>
      <c r="NY82" s="1">
        <v>4.3875109999999997E-5</v>
      </c>
      <c r="NZ82">
        <v>0.61899159999999998</v>
      </c>
      <c r="OA82">
        <v>18.923940000000002</v>
      </c>
      <c r="OB82" s="1">
        <v>3.7802479999999997E-8</v>
      </c>
      <c r="OC82" s="1">
        <v>4.0926390000000001E-5</v>
      </c>
      <c r="OD82">
        <v>0.61897290000000005</v>
      </c>
      <c r="OE82">
        <v>18.873339999999999</v>
      </c>
      <c r="OF82" s="1">
        <v>3.5289280000000002E-8</v>
      </c>
      <c r="OG82" s="1">
        <v>3.820513E-5</v>
      </c>
      <c r="OH82">
        <v>0.61895069999999996</v>
      </c>
      <c r="OI82">
        <v>18.976680000000002</v>
      </c>
      <c r="OJ82" s="1">
        <v>3.2969060000000002E-8</v>
      </c>
      <c r="OK82" s="1">
        <v>3.5693079999999997E-5</v>
      </c>
    </row>
    <row r="83" spans="1:401" x14ac:dyDescent="0.35">
      <c r="A83">
        <v>86</v>
      </c>
      <c r="B83" t="s">
        <v>4</v>
      </c>
      <c r="C83" t="s">
        <v>24</v>
      </c>
      <c r="D83" t="s">
        <v>88</v>
      </c>
      <c r="E83">
        <v>998.39380000000006</v>
      </c>
      <c r="F83">
        <v>0.73766670000000001</v>
      </c>
      <c r="G83">
        <v>19.195219999999999</v>
      </c>
      <c r="H83" s="1">
        <v>1.962632E-26</v>
      </c>
      <c r="I83" s="1">
        <v>2.325219E-23</v>
      </c>
      <c r="J83">
        <v>0.73766200000000004</v>
      </c>
      <c r="K83">
        <v>18.76998</v>
      </c>
      <c r="L83" s="1">
        <v>1.355896E-11</v>
      </c>
      <c r="M83" s="1">
        <v>1.608187E-8</v>
      </c>
      <c r="N83">
        <v>0.73764969999999996</v>
      </c>
      <c r="O83">
        <v>18.322769999999998</v>
      </c>
      <c r="P83" s="1">
        <v>7.1904670000000004E-2</v>
      </c>
      <c r="Q83">
        <v>57.118870000000001</v>
      </c>
      <c r="R83">
        <v>0.7376587</v>
      </c>
      <c r="S83">
        <v>17.960419999999999</v>
      </c>
      <c r="T83">
        <v>19.539660000000001</v>
      </c>
      <c r="U83">
        <v>19474.25</v>
      </c>
      <c r="V83">
        <v>0.73765389999999997</v>
      </c>
      <c r="W83">
        <v>17.82508</v>
      </c>
      <c r="X83">
        <v>63.224559999999997</v>
      </c>
      <c r="Y83">
        <v>74761.19</v>
      </c>
      <c r="Z83">
        <v>0.73770590000000003</v>
      </c>
      <c r="AA83">
        <v>17.735900000000001</v>
      </c>
      <c r="AB83">
        <v>21.551490000000001</v>
      </c>
      <c r="AC83">
        <v>28854.58</v>
      </c>
      <c r="AD83">
        <v>0.73771730000000002</v>
      </c>
      <c r="AE83">
        <v>17.680009999999999</v>
      </c>
      <c r="AF83">
        <v>1.8675630000000001</v>
      </c>
      <c r="AG83">
        <v>2750.2429999999999</v>
      </c>
      <c r="AH83">
        <v>0.73771299999999995</v>
      </c>
      <c r="AI83">
        <v>17.682179999999999</v>
      </c>
      <c r="AJ83">
        <v>7.6528600000000002E-2</v>
      </c>
      <c r="AK83">
        <v>117.5488</v>
      </c>
      <c r="AL83">
        <v>0.73772910000000003</v>
      </c>
      <c r="AM83">
        <v>17.69134</v>
      </c>
      <c r="AN83" s="1">
        <v>8.8855730000000008E-3</v>
      </c>
      <c r="AO83">
        <v>11.310079999999999</v>
      </c>
      <c r="AP83">
        <v>0.73771620000000004</v>
      </c>
      <c r="AQ83">
        <v>18.024560000000001</v>
      </c>
      <c r="AR83" s="1">
        <v>6.0647399999999999E-3</v>
      </c>
      <c r="AS83">
        <v>7.2841440000000004</v>
      </c>
      <c r="AT83">
        <v>0.7377338</v>
      </c>
      <c r="AU83">
        <v>18.532820000000001</v>
      </c>
      <c r="AV83" s="1">
        <v>4.8972870000000002E-3</v>
      </c>
      <c r="AW83">
        <v>5.8726989999999999</v>
      </c>
      <c r="AX83">
        <v>0.73773049999999996</v>
      </c>
      <c r="AY83">
        <v>18.974900000000002</v>
      </c>
      <c r="AZ83" s="1">
        <v>3.9765169999999997E-3</v>
      </c>
      <c r="BA83">
        <v>4.7678529999999997</v>
      </c>
      <c r="BB83">
        <v>0.73773659999999996</v>
      </c>
      <c r="BC83">
        <v>19.417649999999998</v>
      </c>
      <c r="BD83" s="1">
        <v>3.2334769999999998E-3</v>
      </c>
      <c r="BE83">
        <v>3.8770099999999998</v>
      </c>
      <c r="BF83">
        <v>0.7377378</v>
      </c>
      <c r="BG83">
        <v>19.61786</v>
      </c>
      <c r="BH83" s="1">
        <v>2.631006E-3</v>
      </c>
      <c r="BI83">
        <v>3.154693</v>
      </c>
      <c r="BJ83">
        <v>0.73771739999999997</v>
      </c>
      <c r="BK83">
        <v>19.55293</v>
      </c>
      <c r="BL83" s="1">
        <v>2.1404890000000002E-3</v>
      </c>
      <c r="BM83">
        <v>2.5667409999999999</v>
      </c>
      <c r="BN83">
        <v>0.73771629999999999</v>
      </c>
      <c r="BO83">
        <v>19.313600000000001</v>
      </c>
      <c r="BP83" s="1">
        <v>1.7413140000000001E-3</v>
      </c>
      <c r="BQ83">
        <v>2.0880019999999999</v>
      </c>
      <c r="BR83">
        <v>0.73771010000000004</v>
      </c>
      <c r="BS83">
        <v>18.81109</v>
      </c>
      <c r="BT83" s="1">
        <v>1.417513E-3</v>
      </c>
      <c r="BU83">
        <v>1.699757</v>
      </c>
      <c r="BV83">
        <v>0.73770429999999998</v>
      </c>
      <c r="BW83">
        <v>18.447769999999998</v>
      </c>
      <c r="BX83" s="1">
        <v>1.154958E-3</v>
      </c>
      <c r="BY83">
        <v>1.38487</v>
      </c>
      <c r="BZ83">
        <v>0.7376952</v>
      </c>
      <c r="CA83">
        <v>18.363350000000001</v>
      </c>
      <c r="CB83" s="1">
        <v>9.4195640000000001E-4</v>
      </c>
      <c r="CC83">
        <v>1.1294649999999999</v>
      </c>
      <c r="CD83">
        <v>0.73769180000000001</v>
      </c>
      <c r="CE83">
        <v>18.41376</v>
      </c>
      <c r="CF83" s="1">
        <v>7.6910369999999995E-4</v>
      </c>
      <c r="CG83">
        <v>0.92215570000000002</v>
      </c>
      <c r="CH83">
        <v>0.73766770000000004</v>
      </c>
      <c r="CI83">
        <v>18.764669999999999</v>
      </c>
      <c r="CJ83" s="1">
        <v>6.2852999999999997E-4</v>
      </c>
      <c r="CK83">
        <v>0.75363400000000003</v>
      </c>
      <c r="CL83">
        <v>0.73765840000000005</v>
      </c>
      <c r="CM83">
        <v>19.000789999999999</v>
      </c>
      <c r="CN83" s="1">
        <v>5.1327640000000004E-4</v>
      </c>
      <c r="CO83">
        <v>0.61554549999999997</v>
      </c>
      <c r="CP83">
        <v>0.73762059999999996</v>
      </c>
      <c r="CQ83">
        <v>19.029489999999999</v>
      </c>
      <c r="CR83" s="1">
        <v>4.1796980000000002E-4</v>
      </c>
      <c r="CS83">
        <v>0.50138119999999997</v>
      </c>
      <c r="CT83">
        <v>0.73761149999999998</v>
      </c>
      <c r="CU83">
        <v>18.943750000000001</v>
      </c>
      <c r="CV83" s="1">
        <v>3.3969950000000001E-4</v>
      </c>
      <c r="CW83">
        <v>0.407553</v>
      </c>
      <c r="CX83">
        <v>0.73758959999999996</v>
      </c>
      <c r="CY83">
        <v>18.675370000000001</v>
      </c>
      <c r="CZ83" s="1">
        <v>2.7618739999999998E-4</v>
      </c>
      <c r="DA83">
        <v>0.33134560000000002</v>
      </c>
      <c r="DB83">
        <v>0.73755349999999997</v>
      </c>
      <c r="DC83">
        <v>18.627960000000002</v>
      </c>
      <c r="DD83" s="1">
        <v>2.2498749999999999E-4</v>
      </c>
      <c r="DE83">
        <v>0.26990039999999998</v>
      </c>
      <c r="DF83">
        <v>0.737568</v>
      </c>
      <c r="DG83">
        <v>18.786639999999998</v>
      </c>
      <c r="DH83" s="1">
        <v>1.8374950000000001E-4</v>
      </c>
      <c r="DI83">
        <v>0.22040609999999999</v>
      </c>
      <c r="DJ83">
        <v>0.73754350000000002</v>
      </c>
      <c r="DK83">
        <v>19.090479999999999</v>
      </c>
      <c r="DL83" s="1">
        <v>1.5043789999999999E-4</v>
      </c>
      <c r="DM83">
        <v>0.18044060000000001</v>
      </c>
      <c r="DN83">
        <v>0.73754660000000005</v>
      </c>
      <c r="DO83">
        <v>19.584</v>
      </c>
      <c r="DP83" s="1">
        <v>1.2322409999999999E-4</v>
      </c>
      <c r="DQ83">
        <v>0.14780689999999999</v>
      </c>
      <c r="DR83">
        <v>0.73753579999999996</v>
      </c>
      <c r="DS83">
        <v>19.798179999999999</v>
      </c>
      <c r="DT83" s="1">
        <v>1.011424E-4</v>
      </c>
      <c r="DU83">
        <v>0.1212896</v>
      </c>
      <c r="DV83">
        <v>0.73753519999999995</v>
      </c>
      <c r="DW83">
        <v>19.806339999999999</v>
      </c>
      <c r="DX83" s="1">
        <v>8.3530910000000004E-5</v>
      </c>
      <c r="DY83">
        <v>0.1001335</v>
      </c>
      <c r="DZ83">
        <v>0.73753190000000002</v>
      </c>
      <c r="EA83">
        <v>19.583760000000002</v>
      </c>
      <c r="EB83" s="1">
        <v>6.9418999999999994E-5</v>
      </c>
      <c r="EC83">
        <v>8.3190299999999995E-2</v>
      </c>
      <c r="ED83">
        <v>0.73751520000000004</v>
      </c>
      <c r="EE83">
        <v>19.085570000000001</v>
      </c>
      <c r="EF83" s="1">
        <v>5.7975169999999998E-5</v>
      </c>
      <c r="EG83">
        <v>6.9458699999999998E-2</v>
      </c>
      <c r="EH83">
        <v>0.73751840000000002</v>
      </c>
      <c r="EI83">
        <v>18.785609999999998</v>
      </c>
      <c r="EJ83" s="1">
        <v>4.8625660000000002E-5</v>
      </c>
      <c r="EK83" s="1">
        <v>5.8244530000000003E-2</v>
      </c>
      <c r="EL83">
        <v>0.73750539999999998</v>
      </c>
      <c r="EM83">
        <v>18.751660000000001</v>
      </c>
      <c r="EN83" s="1">
        <v>4.0952809999999999E-5</v>
      </c>
      <c r="EO83" s="1">
        <v>4.9043740000000002E-2</v>
      </c>
      <c r="EP83">
        <v>0.73751359999999999</v>
      </c>
      <c r="EQ83">
        <v>18.969729999999998</v>
      </c>
      <c r="ER83" s="1">
        <v>3.4614119999999999E-5</v>
      </c>
      <c r="ES83" s="1">
        <v>4.1445589999999997E-2</v>
      </c>
      <c r="ET83">
        <v>0.73752260000000003</v>
      </c>
      <c r="EU83">
        <v>19.468599999999999</v>
      </c>
      <c r="EV83" s="1">
        <v>2.9360329999999999E-5</v>
      </c>
      <c r="EW83" s="1">
        <v>3.5146339999999998E-2</v>
      </c>
      <c r="EX83">
        <v>0.73752119999999999</v>
      </c>
      <c r="EY83">
        <v>19.759239999999998</v>
      </c>
      <c r="EZ83" s="1">
        <v>2.506682E-5</v>
      </c>
      <c r="FA83" s="1">
        <v>2.999098E-2</v>
      </c>
      <c r="FB83">
        <v>0.73753760000000002</v>
      </c>
      <c r="FC83">
        <v>19.797730000000001</v>
      </c>
      <c r="FD83" s="1">
        <v>2.1630409999999999E-5</v>
      </c>
      <c r="FE83" s="1">
        <v>2.5861579999999999E-2</v>
      </c>
      <c r="FF83">
        <v>0.73753800000000003</v>
      </c>
      <c r="FG83">
        <v>19.630269999999999</v>
      </c>
      <c r="FH83" s="1">
        <v>1.8838199999999999E-5</v>
      </c>
      <c r="FI83" s="1">
        <v>2.2512020000000001E-2</v>
      </c>
      <c r="FJ83">
        <v>0.73754750000000002</v>
      </c>
      <c r="FK83">
        <v>19.173110000000001</v>
      </c>
      <c r="FL83" s="1">
        <v>1.6488539999999999E-5</v>
      </c>
      <c r="FM83" s="1">
        <v>1.9700550000000001E-2</v>
      </c>
      <c r="FN83">
        <v>0.7375427</v>
      </c>
      <c r="FO83">
        <v>18.881519999999998</v>
      </c>
      <c r="FP83" s="1">
        <v>1.4472040000000001E-5</v>
      </c>
      <c r="FQ83" s="1">
        <v>1.728934E-2</v>
      </c>
      <c r="FR83">
        <v>0.73754090000000005</v>
      </c>
      <c r="FS83">
        <v>18.716840000000001</v>
      </c>
      <c r="FT83" s="1">
        <v>1.272235E-5</v>
      </c>
      <c r="FU83" s="1">
        <v>1.5198130000000001E-2</v>
      </c>
      <c r="FV83">
        <v>0.73754589999999998</v>
      </c>
      <c r="FW83">
        <v>18.647359999999999</v>
      </c>
      <c r="FX83" s="1">
        <v>1.119771E-5</v>
      </c>
      <c r="FY83" s="1">
        <v>1.3376570000000001E-2</v>
      </c>
      <c r="FZ83">
        <v>0.73754310000000001</v>
      </c>
      <c r="GA83">
        <v>18.865169999999999</v>
      </c>
      <c r="GB83" s="1">
        <v>9.8620309999999996E-6</v>
      </c>
      <c r="GC83" s="1">
        <v>1.178099E-2</v>
      </c>
      <c r="GD83">
        <v>0.73753619999999998</v>
      </c>
      <c r="GE83">
        <v>19.042159999999999</v>
      </c>
      <c r="GF83" s="1">
        <v>8.6893100000000007E-6</v>
      </c>
      <c r="GG83" s="1">
        <v>1.0380469999999999E-2</v>
      </c>
      <c r="GH83">
        <v>0.73753429999999998</v>
      </c>
      <c r="GI83">
        <v>19.165420000000001</v>
      </c>
      <c r="GJ83" s="1">
        <v>7.6517190000000003E-6</v>
      </c>
      <c r="GK83" s="1">
        <v>9.1417930000000005E-3</v>
      </c>
      <c r="GL83">
        <v>0.73754399999999998</v>
      </c>
      <c r="GM83">
        <v>19.16581</v>
      </c>
      <c r="GN83" s="1">
        <v>6.7362059999999997E-6</v>
      </c>
      <c r="GO83" s="1">
        <v>8.0482350000000008E-3</v>
      </c>
      <c r="GP83">
        <v>0.73753769999999996</v>
      </c>
      <c r="GQ83">
        <v>18.911020000000001</v>
      </c>
      <c r="GR83" s="1">
        <v>5.9312309999999999E-6</v>
      </c>
      <c r="GS83" s="1">
        <v>7.0867940000000004E-3</v>
      </c>
      <c r="GT83">
        <v>0.73754790000000003</v>
      </c>
      <c r="GU83">
        <v>18.588619999999999</v>
      </c>
      <c r="GV83" s="1">
        <v>5.2243439999999996E-6</v>
      </c>
      <c r="GW83" s="1">
        <v>6.2423460000000002E-3</v>
      </c>
      <c r="GX83">
        <v>0.7375507</v>
      </c>
      <c r="GY83">
        <v>18.561509999999998</v>
      </c>
      <c r="GZ83" s="1">
        <v>4.6028689999999998E-6</v>
      </c>
      <c r="HA83" s="1">
        <v>5.4999640000000004E-3</v>
      </c>
      <c r="HB83">
        <v>0.73753290000000005</v>
      </c>
      <c r="HC83">
        <v>18.84121</v>
      </c>
      <c r="HD83" s="1">
        <v>4.0571669999999996E-6</v>
      </c>
      <c r="HE83" s="1">
        <v>4.8479480000000004E-3</v>
      </c>
      <c r="HF83">
        <v>0.73751279999999997</v>
      </c>
      <c r="HG83">
        <v>19.279070000000001</v>
      </c>
      <c r="HH83" s="1">
        <v>3.5772429999999999E-6</v>
      </c>
      <c r="HI83" s="1">
        <v>4.2747319999999998E-3</v>
      </c>
      <c r="HJ83">
        <v>0.73750289999999996</v>
      </c>
      <c r="HK83">
        <v>19.48432</v>
      </c>
      <c r="HL83" s="1">
        <v>3.1490089999999999E-6</v>
      </c>
      <c r="HM83" s="1">
        <v>3.7640400000000002E-3</v>
      </c>
      <c r="HN83">
        <v>0.73750570000000004</v>
      </c>
      <c r="HO83">
        <v>19.429400000000001</v>
      </c>
      <c r="HP83" s="1">
        <v>2.7603730000000002E-6</v>
      </c>
      <c r="HQ83" s="1">
        <v>3.3006559999999999E-3</v>
      </c>
      <c r="HR83">
        <v>0.73749299999999995</v>
      </c>
      <c r="HS83">
        <v>19.295200000000001</v>
      </c>
      <c r="HT83" s="1">
        <v>2.4121609999999999E-6</v>
      </c>
      <c r="HU83" s="1">
        <v>2.884883E-3</v>
      </c>
      <c r="HV83">
        <v>0.73748389999999997</v>
      </c>
      <c r="HW83">
        <v>19.0427</v>
      </c>
      <c r="HX83" s="1">
        <v>2.1066709999999999E-6</v>
      </c>
      <c r="HY83" s="1">
        <v>2.5197570000000001E-3</v>
      </c>
      <c r="HZ83">
        <v>0.73747010000000002</v>
      </c>
      <c r="IA83">
        <v>18.880669999999999</v>
      </c>
      <c r="IB83" s="1">
        <v>1.8406260000000001E-6</v>
      </c>
      <c r="IC83" s="1">
        <v>2.2015770000000001E-3</v>
      </c>
      <c r="ID83">
        <v>0.73745709999999998</v>
      </c>
      <c r="IE83">
        <v>18.77608</v>
      </c>
      <c r="IF83" s="1">
        <v>1.609836E-6</v>
      </c>
      <c r="IG83" s="1">
        <v>1.925511E-3</v>
      </c>
      <c r="IH83">
        <v>0.73745450000000001</v>
      </c>
      <c r="II83">
        <v>18.743210000000001</v>
      </c>
      <c r="IJ83" s="1">
        <v>1.4096969999999999E-6</v>
      </c>
      <c r="IK83" s="1">
        <v>1.6860899999999999E-3</v>
      </c>
      <c r="IL83">
        <v>0.7374444</v>
      </c>
      <c r="IM83">
        <v>19.007899999999999</v>
      </c>
      <c r="IN83" s="1">
        <v>1.2364069999999999E-6</v>
      </c>
      <c r="IO83" s="1">
        <v>1.478792E-3</v>
      </c>
      <c r="IP83">
        <v>0.73742529999999995</v>
      </c>
      <c r="IQ83">
        <v>19.180420000000002</v>
      </c>
      <c r="IR83" s="1">
        <v>1.0858719999999999E-6</v>
      </c>
      <c r="IS83" s="1">
        <v>1.298769E-3</v>
      </c>
      <c r="IT83">
        <v>0.73741330000000005</v>
      </c>
      <c r="IU83">
        <v>19.253990000000002</v>
      </c>
      <c r="IV83" s="1">
        <v>9.5354059999999995E-7</v>
      </c>
      <c r="IW83" s="1">
        <v>1.1405880000000001E-3</v>
      </c>
      <c r="IX83">
        <v>0.7374288</v>
      </c>
      <c r="IY83">
        <v>19.227139999999999</v>
      </c>
      <c r="IZ83" s="1">
        <v>8.374692E-7</v>
      </c>
      <c r="JA83" s="1">
        <v>1.0017870000000001E-3</v>
      </c>
      <c r="JB83">
        <v>0.73740499999999998</v>
      </c>
      <c r="JC83">
        <v>18.995570000000001</v>
      </c>
      <c r="JD83" s="1">
        <v>7.3646350000000001E-7</v>
      </c>
      <c r="JE83" s="1">
        <v>8.809585E-4</v>
      </c>
      <c r="JF83">
        <v>0.73740519999999998</v>
      </c>
      <c r="JG83">
        <v>18.971229999999998</v>
      </c>
      <c r="JH83" s="1">
        <v>6.4874539999999997E-7</v>
      </c>
      <c r="JI83" s="1">
        <v>7.7598860000000001E-4</v>
      </c>
      <c r="JJ83">
        <v>0.73740280000000002</v>
      </c>
      <c r="JK83">
        <v>19.115079999999999</v>
      </c>
      <c r="JL83" s="1">
        <v>5.7249589999999997E-7</v>
      </c>
      <c r="JM83" s="1">
        <v>6.8472909999999995E-4</v>
      </c>
      <c r="JN83">
        <v>0.73739639999999995</v>
      </c>
      <c r="JO83">
        <v>19.346419999999998</v>
      </c>
      <c r="JP83" s="1">
        <v>5.0609670000000001E-7</v>
      </c>
      <c r="JQ83" s="1">
        <v>6.0531929999999999E-4</v>
      </c>
      <c r="JR83">
        <v>0.73739960000000004</v>
      </c>
      <c r="JS83">
        <v>19.66573</v>
      </c>
      <c r="JT83" s="1">
        <v>4.4787699999999998E-7</v>
      </c>
      <c r="JU83" s="1">
        <v>5.3564509999999999E-4</v>
      </c>
      <c r="JV83">
        <v>0.73737339999999996</v>
      </c>
      <c r="JW83">
        <v>19.832460000000001</v>
      </c>
      <c r="JX83" s="1">
        <v>3.9786040000000001E-7</v>
      </c>
      <c r="JY83" s="1">
        <v>4.7569380000000002E-4</v>
      </c>
      <c r="JZ83">
        <v>0.73738130000000002</v>
      </c>
      <c r="KA83">
        <v>19.81183</v>
      </c>
      <c r="KB83" s="1">
        <v>3.5575930000000001E-7</v>
      </c>
      <c r="KC83" s="1">
        <v>4.2518059999999998E-4</v>
      </c>
      <c r="KD83">
        <v>0.73739049999999995</v>
      </c>
      <c r="KE83">
        <v>19.61703</v>
      </c>
      <c r="KF83" s="1">
        <v>3.1986600000000001E-7</v>
      </c>
      <c r="KG83" s="1">
        <v>3.8218650000000002E-4</v>
      </c>
      <c r="KH83">
        <v>0.73738239999999999</v>
      </c>
      <c r="KI83">
        <v>19.202549999999999</v>
      </c>
      <c r="KJ83" s="1">
        <v>2.8851739999999998E-7</v>
      </c>
      <c r="KK83" s="1">
        <v>3.4469680000000002E-4</v>
      </c>
      <c r="KL83">
        <v>0.73739949999999999</v>
      </c>
      <c r="KM83">
        <v>19.029910000000001</v>
      </c>
      <c r="KN83" s="1">
        <v>2.6073949999999998E-7</v>
      </c>
      <c r="KO83" s="1">
        <v>3.114832E-4</v>
      </c>
      <c r="KP83">
        <v>0.73737350000000002</v>
      </c>
      <c r="KQ83">
        <v>19.073930000000001</v>
      </c>
      <c r="KR83" s="1">
        <v>2.361782E-7</v>
      </c>
      <c r="KS83" s="1">
        <v>2.8211019999999998E-4</v>
      </c>
      <c r="KT83">
        <v>0.73737030000000003</v>
      </c>
      <c r="KU83">
        <v>19.34628</v>
      </c>
      <c r="KV83" s="1">
        <v>2.143319E-7</v>
      </c>
      <c r="KW83" s="1">
        <v>2.5599949999999998E-4</v>
      </c>
      <c r="KX83">
        <v>0.73736219999999997</v>
      </c>
      <c r="KY83">
        <v>19.817080000000001</v>
      </c>
      <c r="KZ83" s="1">
        <v>1.9477990000000001E-7</v>
      </c>
      <c r="LA83" s="1">
        <v>2.326389E-4</v>
      </c>
      <c r="LB83">
        <v>0.73737169999999996</v>
      </c>
      <c r="LC83">
        <v>20.048660000000002</v>
      </c>
      <c r="LD83" s="1">
        <v>1.7705920000000001E-7</v>
      </c>
      <c r="LE83" s="1">
        <v>2.114796E-4</v>
      </c>
      <c r="LF83">
        <v>0.7373613</v>
      </c>
      <c r="LG83">
        <v>20.06879</v>
      </c>
      <c r="LH83" s="1">
        <v>1.6091600000000001E-7</v>
      </c>
      <c r="LI83" s="1">
        <v>1.9221400000000001E-4</v>
      </c>
      <c r="LJ83">
        <v>0.73735850000000003</v>
      </c>
      <c r="LK83">
        <v>19.903500000000001</v>
      </c>
      <c r="LL83" s="1">
        <v>1.462027E-7</v>
      </c>
      <c r="LM83" s="1">
        <v>1.7464180000000001E-4</v>
      </c>
      <c r="LN83">
        <v>0.73734</v>
      </c>
      <c r="LO83">
        <v>19.5168</v>
      </c>
      <c r="LP83" s="1">
        <v>1.3294919999999999E-7</v>
      </c>
      <c r="LQ83" s="1">
        <v>1.5880469999999999E-4</v>
      </c>
      <c r="LR83">
        <v>0.73734940000000004</v>
      </c>
      <c r="LS83">
        <v>19.42858</v>
      </c>
      <c r="LT83" s="1">
        <v>1.210255E-7</v>
      </c>
      <c r="LU83" s="1">
        <v>1.445563E-4</v>
      </c>
      <c r="LV83">
        <v>0.73731709999999995</v>
      </c>
      <c r="LW83">
        <v>19.528420000000001</v>
      </c>
      <c r="LX83" s="1">
        <v>1.103063E-7</v>
      </c>
      <c r="LY83" s="1">
        <v>1.3174829999999999E-4</v>
      </c>
      <c r="LZ83">
        <v>0.73733599999999999</v>
      </c>
      <c r="MA83">
        <v>19.805409999999998</v>
      </c>
      <c r="MB83" s="1">
        <v>1.006096E-7</v>
      </c>
      <c r="MC83" s="1">
        <v>1.201634E-4</v>
      </c>
      <c r="MD83">
        <v>0.73734200000000005</v>
      </c>
      <c r="ME83">
        <v>20.34571</v>
      </c>
      <c r="MF83" s="1">
        <v>9.1869300000000003E-8</v>
      </c>
      <c r="MG83" s="1">
        <v>1.0971719999999999E-4</v>
      </c>
      <c r="MH83">
        <v>0.73733139999999997</v>
      </c>
      <c r="MI83">
        <v>20.64865</v>
      </c>
      <c r="MJ83" s="1">
        <v>8.4159400000000001E-8</v>
      </c>
      <c r="MK83" s="1">
        <v>1.00479E-4</v>
      </c>
      <c r="ML83">
        <v>0.73732580000000003</v>
      </c>
      <c r="MM83">
        <v>20.767969999999998</v>
      </c>
      <c r="MN83" s="1">
        <v>7.7654009999999998E-8</v>
      </c>
      <c r="MO83" s="1">
        <v>9.2669509999999998E-5</v>
      </c>
      <c r="MP83">
        <v>0.73733119999999996</v>
      </c>
      <c r="MQ83">
        <v>20.60455</v>
      </c>
      <c r="MR83" s="1">
        <v>7.2001680000000002E-8</v>
      </c>
      <c r="MS83" s="1">
        <v>8.5906060000000005E-5</v>
      </c>
      <c r="MT83">
        <v>0.73733099999999996</v>
      </c>
      <c r="MU83">
        <v>20.046600000000002</v>
      </c>
      <c r="MV83" s="1">
        <v>6.6860259999999995E-8</v>
      </c>
      <c r="MW83" s="1">
        <v>7.9769309999999996E-5</v>
      </c>
      <c r="MX83">
        <v>0.73733599999999999</v>
      </c>
      <c r="MY83">
        <v>19.434370000000001</v>
      </c>
      <c r="MZ83" s="1">
        <v>6.2139750000000006E-8</v>
      </c>
      <c r="NA83" s="1">
        <v>7.4132719999999997E-5</v>
      </c>
      <c r="NB83">
        <v>0.73730479999999998</v>
      </c>
      <c r="NC83">
        <v>19.05885</v>
      </c>
      <c r="ND83" s="1">
        <v>5.7851869999999999E-8</v>
      </c>
      <c r="NE83" s="1">
        <v>6.9011160000000005E-5</v>
      </c>
      <c r="NF83">
        <v>0.73730689999999999</v>
      </c>
      <c r="NG83">
        <v>18.99981</v>
      </c>
      <c r="NH83" s="1">
        <v>5.3934090000000001E-8</v>
      </c>
      <c r="NI83" s="1">
        <v>6.43352E-5</v>
      </c>
      <c r="NJ83">
        <v>0.73732889999999995</v>
      </c>
      <c r="NK83">
        <v>19.067440000000001</v>
      </c>
      <c r="NL83" s="1">
        <v>5.0316050000000001E-8</v>
      </c>
      <c r="NM83" s="1">
        <v>6.0017479999999998E-5</v>
      </c>
      <c r="NN83">
        <v>0.7373075</v>
      </c>
      <c r="NO83">
        <v>19.14188</v>
      </c>
      <c r="NP83" s="1">
        <v>4.6964879999999999E-8</v>
      </c>
      <c r="NQ83" s="1">
        <v>5.6021260000000002E-5</v>
      </c>
      <c r="NR83">
        <v>0.73729579999999995</v>
      </c>
      <c r="NS83">
        <v>19.191310000000001</v>
      </c>
      <c r="NT83" s="1">
        <v>4.3801899999999999E-8</v>
      </c>
      <c r="NU83" s="1">
        <v>5.2254650000000003E-5</v>
      </c>
      <c r="NV83">
        <v>0.73729599999999995</v>
      </c>
      <c r="NW83">
        <v>19.124269999999999</v>
      </c>
      <c r="NX83" s="1">
        <v>4.0835739999999999E-8</v>
      </c>
      <c r="NY83" s="1">
        <v>4.8713890000000001E-5</v>
      </c>
      <c r="NZ83">
        <v>0.73731449999999998</v>
      </c>
      <c r="OA83">
        <v>18.971830000000001</v>
      </c>
      <c r="OB83" s="1">
        <v>3.8090119999999998E-8</v>
      </c>
      <c r="OC83" s="1">
        <v>4.543769E-5</v>
      </c>
      <c r="OD83">
        <v>0.73731290000000005</v>
      </c>
      <c r="OE83">
        <v>18.973310000000001</v>
      </c>
      <c r="OF83" s="1">
        <v>3.5554069999999998E-8</v>
      </c>
      <c r="OG83" s="1">
        <v>4.2411540000000002E-5</v>
      </c>
      <c r="OH83">
        <v>0.73729169999999999</v>
      </c>
      <c r="OI83">
        <v>19.066970000000001</v>
      </c>
      <c r="OJ83" s="1">
        <v>3.3214460000000003E-8</v>
      </c>
      <c r="OK83" s="1">
        <v>3.9619829999999998E-5</v>
      </c>
    </row>
    <row r="84" spans="1:401" x14ac:dyDescent="0.35">
      <c r="A84">
        <v>87</v>
      </c>
      <c r="B84" t="s">
        <v>4</v>
      </c>
      <c r="C84" t="s">
        <v>24</v>
      </c>
      <c r="D84" t="s">
        <v>89</v>
      </c>
      <c r="E84">
        <v>796.41189999999995</v>
      </c>
      <c r="F84">
        <v>0.66724329999999998</v>
      </c>
      <c r="G84">
        <v>19.248190000000001</v>
      </c>
      <c r="H84" s="1">
        <v>1.5087769999999999E-27</v>
      </c>
      <c r="I84" s="1">
        <v>1.334737E-24</v>
      </c>
      <c r="J84">
        <v>0.66720069999999998</v>
      </c>
      <c r="K84">
        <v>18.83541</v>
      </c>
      <c r="L84" s="1">
        <v>1.4686949999999999E-12</v>
      </c>
      <c r="M84" s="1">
        <v>1.300688E-9</v>
      </c>
      <c r="N84">
        <v>0.66717099999999996</v>
      </c>
      <c r="O84">
        <v>18.377680000000002</v>
      </c>
      <c r="P84" s="1">
        <v>2.792391E-2</v>
      </c>
      <c r="Q84">
        <v>18.680980000000002</v>
      </c>
      <c r="R84">
        <v>0.66714379999999995</v>
      </c>
      <c r="S84">
        <v>18.003910000000001</v>
      </c>
      <c r="T84">
        <v>13.90462</v>
      </c>
      <c r="U84">
        <v>10913.05</v>
      </c>
      <c r="V84">
        <v>0.66713599999999995</v>
      </c>
      <c r="W84">
        <v>17.86101</v>
      </c>
      <c r="X84">
        <v>63.226179999999999</v>
      </c>
      <c r="Y84">
        <v>55037.43</v>
      </c>
      <c r="Z84">
        <v>0.66713990000000001</v>
      </c>
      <c r="AA84">
        <v>17.75947</v>
      </c>
      <c r="AB84">
        <v>26.964490000000001</v>
      </c>
      <c r="AC84">
        <v>25432.6</v>
      </c>
      <c r="AD84">
        <v>0.66713489999999998</v>
      </c>
      <c r="AE84">
        <v>17.694780000000002</v>
      </c>
      <c r="AF84">
        <v>2.770686</v>
      </c>
      <c r="AG84">
        <v>2756.45</v>
      </c>
      <c r="AH84">
        <v>0.66712669999999996</v>
      </c>
      <c r="AI84">
        <v>17.701270000000001</v>
      </c>
      <c r="AJ84">
        <v>0.1227689</v>
      </c>
      <c r="AK84">
        <v>125.5069</v>
      </c>
      <c r="AL84">
        <v>0.66712700000000003</v>
      </c>
      <c r="AM84">
        <v>17.714110000000002</v>
      </c>
      <c r="AN84">
        <v>1.02623E-2</v>
      </c>
      <c r="AO84">
        <v>9.5781080000000003</v>
      </c>
      <c r="AP84">
        <v>0.66714810000000002</v>
      </c>
      <c r="AQ84">
        <v>18.05538</v>
      </c>
      <c r="AR84" s="1">
        <v>6.2440869999999997E-3</v>
      </c>
      <c r="AS84">
        <v>5.5687340000000001</v>
      </c>
      <c r="AT84">
        <v>0.66714620000000002</v>
      </c>
      <c r="AU84">
        <v>18.568100000000001</v>
      </c>
      <c r="AV84" s="1">
        <v>5.0253920000000001E-3</v>
      </c>
      <c r="AW84">
        <v>4.4756390000000001</v>
      </c>
      <c r="AX84">
        <v>0.66715950000000002</v>
      </c>
      <c r="AY84">
        <v>18.993919999999999</v>
      </c>
      <c r="AZ84" s="1">
        <v>4.0793139999999997E-3</v>
      </c>
      <c r="BA84">
        <v>3.6327289999999999</v>
      </c>
      <c r="BB84">
        <v>0.66714759999999995</v>
      </c>
      <c r="BC84">
        <v>19.427520000000001</v>
      </c>
      <c r="BD84" s="1">
        <v>3.316612E-3</v>
      </c>
      <c r="BE84">
        <v>2.9536579999999999</v>
      </c>
      <c r="BF84">
        <v>0.66715139999999995</v>
      </c>
      <c r="BG84">
        <v>19.626339999999999</v>
      </c>
      <c r="BH84" s="1">
        <v>2.6985569999999999E-3</v>
      </c>
      <c r="BI84">
        <v>2.403305</v>
      </c>
      <c r="BJ84">
        <v>0.66713789999999995</v>
      </c>
      <c r="BK84">
        <v>19.56503</v>
      </c>
      <c r="BL84" s="1">
        <v>2.1955519999999999E-3</v>
      </c>
      <c r="BM84">
        <v>1.955436</v>
      </c>
      <c r="BN84">
        <v>0.6671454</v>
      </c>
      <c r="BO84">
        <v>19.352699999999999</v>
      </c>
      <c r="BP84" s="1">
        <v>1.78604E-3</v>
      </c>
      <c r="BQ84">
        <v>1.5906960000000001</v>
      </c>
      <c r="BR84">
        <v>0.66712579999999999</v>
      </c>
      <c r="BS84">
        <v>18.874880000000001</v>
      </c>
      <c r="BT84" s="1">
        <v>1.4537650000000001E-3</v>
      </c>
      <c r="BU84">
        <v>1.294802</v>
      </c>
      <c r="BV84">
        <v>0.66712959999999999</v>
      </c>
      <c r="BW84">
        <v>18.52364</v>
      </c>
      <c r="BX84" s="1">
        <v>1.1843730000000001E-3</v>
      </c>
      <c r="BY84">
        <v>1.0548519999999999</v>
      </c>
      <c r="BZ84">
        <v>0.66711600000000004</v>
      </c>
      <c r="CA84">
        <v>18.433949999999999</v>
      </c>
      <c r="CB84" s="1">
        <v>9.6580889999999995E-4</v>
      </c>
      <c r="CC84">
        <v>0.86022019999999999</v>
      </c>
      <c r="CD84">
        <v>0.66708979999999996</v>
      </c>
      <c r="CE84">
        <v>18.448619999999998</v>
      </c>
      <c r="CF84" s="1">
        <v>7.8847629999999997E-4</v>
      </c>
      <c r="CG84">
        <v>0.70226560000000005</v>
      </c>
      <c r="CH84">
        <v>0.66706149999999997</v>
      </c>
      <c r="CI84">
        <v>18.78238</v>
      </c>
      <c r="CJ84" s="1">
        <v>6.4430439999999998E-4</v>
      </c>
      <c r="CK84">
        <v>0.57388720000000004</v>
      </c>
      <c r="CL84">
        <v>0.66703369999999995</v>
      </c>
      <c r="CM84">
        <v>18.999130000000001</v>
      </c>
      <c r="CN84" s="1">
        <v>5.2628750000000002E-4</v>
      </c>
      <c r="CO84">
        <v>0.46882439999999997</v>
      </c>
      <c r="CP84">
        <v>0.66699889999999995</v>
      </c>
      <c r="CQ84">
        <v>19.034300000000002</v>
      </c>
      <c r="CR84" s="1">
        <v>4.287246E-4</v>
      </c>
      <c r="CS84">
        <v>0.38198789999999999</v>
      </c>
      <c r="CT84">
        <v>0.66694799999999999</v>
      </c>
      <c r="CU84">
        <v>18.965479999999999</v>
      </c>
      <c r="CV84" s="1">
        <v>3.484839E-4</v>
      </c>
      <c r="CW84">
        <v>0.31054540000000003</v>
      </c>
      <c r="CX84">
        <v>0.66691699999999998</v>
      </c>
      <c r="CY84">
        <v>18.72805</v>
      </c>
      <c r="CZ84" s="1">
        <v>2.8328709999999999E-4</v>
      </c>
      <c r="DA84">
        <v>0.25245309999999999</v>
      </c>
      <c r="DB84">
        <v>0.66687450000000004</v>
      </c>
      <c r="DC84">
        <v>18.700009999999999</v>
      </c>
      <c r="DD84" s="1">
        <v>2.3070710000000001E-4</v>
      </c>
      <c r="DE84">
        <v>0.20559540000000001</v>
      </c>
      <c r="DF84">
        <v>0.66683389999999998</v>
      </c>
      <c r="DG84">
        <v>18.84947</v>
      </c>
      <c r="DH84" s="1">
        <v>1.88357E-4</v>
      </c>
      <c r="DI84">
        <v>0.16785549999999999</v>
      </c>
      <c r="DJ84">
        <v>0.66678649999999995</v>
      </c>
      <c r="DK84">
        <v>19.133590000000002</v>
      </c>
      <c r="DL84" s="1">
        <v>1.5417419999999999E-4</v>
      </c>
      <c r="DM84">
        <v>0.13739470000000001</v>
      </c>
      <c r="DN84">
        <v>0.66675850000000003</v>
      </c>
      <c r="DO84">
        <v>19.599170000000001</v>
      </c>
      <c r="DP84" s="1">
        <v>1.2628610000000001E-4</v>
      </c>
      <c r="DQ84">
        <v>0.11255</v>
      </c>
      <c r="DR84">
        <v>0.66673260000000001</v>
      </c>
      <c r="DS84">
        <v>19.792919999999999</v>
      </c>
      <c r="DT84" s="1">
        <v>1.036029E-4</v>
      </c>
      <c r="DU84" s="1">
        <v>9.2325320000000002E-2</v>
      </c>
      <c r="DV84">
        <v>0.66668839999999996</v>
      </c>
      <c r="DW84">
        <v>19.81213</v>
      </c>
      <c r="DX84" s="1">
        <v>8.5490159999999994E-5</v>
      </c>
      <c r="DY84" s="1">
        <v>7.6171890000000006E-2</v>
      </c>
      <c r="DZ84">
        <v>0.66667569999999998</v>
      </c>
      <c r="EA84">
        <v>19.621379999999998</v>
      </c>
      <c r="EB84" s="1">
        <v>7.0998149999999997E-5</v>
      </c>
      <c r="EC84" s="1">
        <v>6.3249830000000007E-2</v>
      </c>
      <c r="ED84">
        <v>0.66665050000000003</v>
      </c>
      <c r="EE84">
        <v>19.15446</v>
      </c>
      <c r="EF84" s="1">
        <v>5.9260679999999999E-5</v>
      </c>
      <c r="EG84" s="1">
        <v>5.278679E-2</v>
      </c>
      <c r="EH84">
        <v>0.66661749999999997</v>
      </c>
      <c r="EI84">
        <v>18.870229999999999</v>
      </c>
      <c r="EJ84" s="1">
        <v>4.9677920000000002E-5</v>
      </c>
      <c r="EK84" s="1">
        <v>4.4247359999999999E-2</v>
      </c>
      <c r="EL84">
        <v>0.66659849999999998</v>
      </c>
      <c r="EM84">
        <v>18.833449999999999</v>
      </c>
      <c r="EN84" s="1">
        <v>4.1818140000000001E-5</v>
      </c>
      <c r="EO84" s="1">
        <v>3.7243430000000001E-2</v>
      </c>
      <c r="EP84">
        <v>0.66656839999999995</v>
      </c>
      <c r="EQ84">
        <v>19.01942</v>
      </c>
      <c r="ER84" s="1">
        <v>3.5331399999999999E-5</v>
      </c>
      <c r="ES84" s="1">
        <v>3.1464010000000001E-2</v>
      </c>
      <c r="ET84">
        <v>0.66657719999999998</v>
      </c>
      <c r="EU84">
        <v>19.48171</v>
      </c>
      <c r="EV84" s="1">
        <v>2.9953710000000002E-5</v>
      </c>
      <c r="EW84" s="1">
        <v>2.6671859999999999E-2</v>
      </c>
      <c r="EX84">
        <v>0.66656090000000001</v>
      </c>
      <c r="EY84">
        <v>19.7515</v>
      </c>
      <c r="EZ84" s="1">
        <v>2.5546089999999999E-5</v>
      </c>
      <c r="FA84" s="1">
        <v>2.274114E-2</v>
      </c>
      <c r="FB84">
        <v>0.66657080000000002</v>
      </c>
      <c r="FC84">
        <v>19.799109999999999</v>
      </c>
      <c r="FD84" s="1">
        <v>2.2014410000000001E-5</v>
      </c>
      <c r="FE84" s="1">
        <v>1.9589229999999999E-2</v>
      </c>
      <c r="FF84">
        <v>0.66656000000000004</v>
      </c>
      <c r="FG84">
        <v>19.66189</v>
      </c>
      <c r="FH84" s="1">
        <v>1.9154269999999998E-5</v>
      </c>
      <c r="FI84" s="1">
        <v>1.7039060000000002E-2</v>
      </c>
      <c r="FJ84">
        <v>0.66656570000000004</v>
      </c>
      <c r="FK84">
        <v>19.23901</v>
      </c>
      <c r="FL84" s="1">
        <v>1.6757629999999999E-5</v>
      </c>
      <c r="FM84" s="1">
        <v>1.4905710000000001E-2</v>
      </c>
      <c r="FN84">
        <v>0.66655960000000003</v>
      </c>
      <c r="FO84">
        <v>18.971</v>
      </c>
      <c r="FP84" s="1">
        <v>1.4703860000000001E-5</v>
      </c>
      <c r="FQ84" s="1">
        <v>1.307821E-2</v>
      </c>
      <c r="FR84">
        <v>0.66656059999999995</v>
      </c>
      <c r="FS84">
        <v>18.795020000000001</v>
      </c>
      <c r="FT84" s="1">
        <v>1.2924270000000001E-5</v>
      </c>
      <c r="FU84" s="1">
        <v>1.149504E-2</v>
      </c>
      <c r="FV84">
        <v>0.6665645</v>
      </c>
      <c r="FW84">
        <v>18.690290000000001</v>
      </c>
      <c r="FX84" s="1">
        <v>1.1373989999999999E-5</v>
      </c>
      <c r="FY84" s="1">
        <v>1.011626E-2</v>
      </c>
      <c r="FZ84">
        <v>0.66656210000000005</v>
      </c>
      <c r="GA84">
        <v>18.873809999999999</v>
      </c>
      <c r="GB84" s="1">
        <v>1.001658E-5</v>
      </c>
      <c r="GC84" s="1">
        <v>8.9090869999999996E-3</v>
      </c>
      <c r="GD84">
        <v>0.66657480000000002</v>
      </c>
      <c r="GE84">
        <v>19.04457</v>
      </c>
      <c r="GF84" s="1">
        <v>8.8254780000000003E-6</v>
      </c>
      <c r="GG84" s="1">
        <v>7.8499169999999997E-3</v>
      </c>
      <c r="GH84">
        <v>0.66656470000000001</v>
      </c>
      <c r="GI84">
        <v>19.176189999999998</v>
      </c>
      <c r="GJ84" s="1">
        <v>7.7721430000000006E-6</v>
      </c>
      <c r="GK84" s="1">
        <v>6.9135769999999997E-3</v>
      </c>
      <c r="GL84">
        <v>0.66655810000000004</v>
      </c>
      <c r="GM84">
        <v>19.200749999999999</v>
      </c>
      <c r="GN84" s="1">
        <v>6.8422840000000001E-6</v>
      </c>
      <c r="GO84" s="1">
        <v>6.0866410000000003E-3</v>
      </c>
      <c r="GP84">
        <v>0.66655339999999996</v>
      </c>
      <c r="GQ84">
        <v>18.963989999999999</v>
      </c>
      <c r="GR84" s="1">
        <v>6.0244159999999999E-6</v>
      </c>
      <c r="GS84" s="1">
        <v>5.3593900000000003E-3</v>
      </c>
      <c r="GT84">
        <v>0.66654740000000001</v>
      </c>
      <c r="GU84">
        <v>18.635760000000001</v>
      </c>
      <c r="GV84" s="1">
        <v>5.3062299999999997E-6</v>
      </c>
      <c r="GW84" s="1">
        <v>4.7206519999999997E-3</v>
      </c>
      <c r="GX84">
        <v>0.66656009999999999</v>
      </c>
      <c r="GY84">
        <v>18.615449999999999</v>
      </c>
      <c r="GZ84" s="1">
        <v>4.6748300000000001E-6</v>
      </c>
      <c r="HA84" s="1">
        <v>4.1591179999999998E-3</v>
      </c>
      <c r="HB84">
        <v>0.66654400000000003</v>
      </c>
      <c r="HC84">
        <v>18.884080000000001</v>
      </c>
      <c r="HD84" s="1">
        <v>4.1203600000000001E-6</v>
      </c>
      <c r="HE84" s="1">
        <v>3.6658929999999999E-3</v>
      </c>
      <c r="HF84">
        <v>0.66653969999999996</v>
      </c>
      <c r="HG84">
        <v>19.308140000000002</v>
      </c>
      <c r="HH84" s="1">
        <v>3.6329399999999998E-6</v>
      </c>
      <c r="HI84" s="1">
        <v>3.2324139999999999E-3</v>
      </c>
      <c r="HJ84">
        <v>0.66651970000000005</v>
      </c>
      <c r="HK84">
        <v>19.49091</v>
      </c>
      <c r="HL84" s="1">
        <v>3.1992089999999998E-6</v>
      </c>
      <c r="HM84" s="1">
        <v>2.8470470000000001E-3</v>
      </c>
      <c r="HN84">
        <v>0.66649930000000002</v>
      </c>
      <c r="HO84">
        <v>19.441980000000001</v>
      </c>
      <c r="HP84" s="1">
        <v>2.805919E-6</v>
      </c>
      <c r="HQ84" s="1">
        <v>2.4976500000000001E-3</v>
      </c>
      <c r="HR84">
        <v>0.66649020000000003</v>
      </c>
      <c r="HS84">
        <v>19.315740000000002</v>
      </c>
      <c r="HT84" s="1">
        <v>2.4525580000000001E-6</v>
      </c>
      <c r="HU84" s="1">
        <v>2.1835040000000002E-3</v>
      </c>
      <c r="HV84">
        <v>0.66644899999999996</v>
      </c>
      <c r="HW84">
        <v>19.08165</v>
      </c>
      <c r="HX84" s="1">
        <v>2.1419420000000001E-6</v>
      </c>
      <c r="HY84" s="1">
        <v>1.9071649999999999E-3</v>
      </c>
      <c r="HZ84">
        <v>0.66642800000000002</v>
      </c>
      <c r="IA84">
        <v>18.94877</v>
      </c>
      <c r="IB84" s="1">
        <v>1.871284E-6</v>
      </c>
      <c r="IC84" s="1">
        <v>1.6662479999999999E-3</v>
      </c>
      <c r="ID84">
        <v>0.66641629999999996</v>
      </c>
      <c r="IE84">
        <v>18.84919</v>
      </c>
      <c r="IF84" s="1">
        <v>1.6364370000000001E-6</v>
      </c>
      <c r="IG84" s="1">
        <v>1.4571670000000001E-3</v>
      </c>
      <c r="IH84">
        <v>0.66638180000000002</v>
      </c>
      <c r="II84">
        <v>18.79476</v>
      </c>
      <c r="IJ84" s="1">
        <v>1.4327320000000001E-6</v>
      </c>
      <c r="IK84" s="1">
        <v>1.2758190000000001E-3</v>
      </c>
      <c r="IL84">
        <v>0.66637020000000002</v>
      </c>
      <c r="IM84">
        <v>19.02552</v>
      </c>
      <c r="IN84" s="1">
        <v>1.2563580000000001E-6</v>
      </c>
      <c r="IO84" s="1">
        <v>1.1188089999999999E-3</v>
      </c>
      <c r="IP84">
        <v>0.66634150000000003</v>
      </c>
      <c r="IQ84">
        <v>19.177209999999999</v>
      </c>
      <c r="IR84" s="1">
        <v>1.1032869999999999E-6</v>
      </c>
      <c r="IS84" s="1">
        <v>9.825312000000001E-4</v>
      </c>
      <c r="IT84">
        <v>0.66632179999999996</v>
      </c>
      <c r="IU84">
        <v>19.262129999999999</v>
      </c>
      <c r="IV84" s="1">
        <v>9.6888730000000004E-7</v>
      </c>
      <c r="IW84" s="1">
        <v>8.6291060000000003E-4</v>
      </c>
      <c r="IX84">
        <v>0.66629139999999998</v>
      </c>
      <c r="IY84">
        <v>19.252289999999999</v>
      </c>
      <c r="IZ84" s="1">
        <v>8.5087279999999999E-7</v>
      </c>
      <c r="JA84" s="1">
        <v>7.5787309999999998E-4</v>
      </c>
      <c r="JB84">
        <v>0.66626890000000005</v>
      </c>
      <c r="JC84">
        <v>19.047190000000001</v>
      </c>
      <c r="JD84" s="1">
        <v>7.4810240000000001E-7</v>
      </c>
      <c r="JE84" s="1">
        <v>6.6636569999999995E-4</v>
      </c>
      <c r="JF84">
        <v>0.66624159999999999</v>
      </c>
      <c r="JG84">
        <v>19.04006</v>
      </c>
      <c r="JH84" s="1">
        <v>6.588682E-7</v>
      </c>
      <c r="JI84" s="1">
        <v>5.8688640000000003E-4</v>
      </c>
      <c r="JJ84">
        <v>0.66621980000000003</v>
      </c>
      <c r="JK84">
        <v>19.178519999999999</v>
      </c>
      <c r="JL84" s="1">
        <v>5.8128099999999995E-7</v>
      </c>
      <c r="JM84" s="1">
        <v>5.177704E-4</v>
      </c>
      <c r="JN84">
        <v>0.66619969999999995</v>
      </c>
      <c r="JO84">
        <v>19.384740000000001</v>
      </c>
      <c r="JP84" s="1">
        <v>5.1378569999999996E-7</v>
      </c>
      <c r="JQ84" s="1">
        <v>4.5767259999999999E-4</v>
      </c>
      <c r="JR84">
        <v>0.66618569999999999</v>
      </c>
      <c r="JS84">
        <v>19.674320000000002</v>
      </c>
      <c r="JT84" s="1">
        <v>4.5459910000000003E-7</v>
      </c>
      <c r="JU84" s="1">
        <v>4.0494529999999997E-4</v>
      </c>
      <c r="JV84">
        <v>0.66617579999999998</v>
      </c>
      <c r="JW84">
        <v>19.838830000000002</v>
      </c>
      <c r="JX84" s="1">
        <v>4.0356050000000001E-7</v>
      </c>
      <c r="JY84" s="1">
        <v>3.594383E-4</v>
      </c>
      <c r="JZ84">
        <v>0.66615250000000004</v>
      </c>
      <c r="KA84">
        <v>19.826619999999998</v>
      </c>
      <c r="KB84" s="1">
        <v>3.6055900000000002E-7</v>
      </c>
      <c r="KC84" s="1">
        <v>3.2106609999999999E-4</v>
      </c>
      <c r="KD84">
        <v>0.66615040000000003</v>
      </c>
      <c r="KE84">
        <v>19.657879999999999</v>
      </c>
      <c r="KF84" s="1">
        <v>3.2400500000000002E-7</v>
      </c>
      <c r="KG84" s="1">
        <v>2.8847809999999998E-4</v>
      </c>
      <c r="KH84">
        <v>0.66612979999999999</v>
      </c>
      <c r="KI84">
        <v>19.266079999999999</v>
      </c>
      <c r="KJ84" s="1">
        <v>2.9215970000000001E-7</v>
      </c>
      <c r="KK84" s="1">
        <v>2.60115E-4</v>
      </c>
      <c r="KL84">
        <v>0.66613219999999995</v>
      </c>
      <c r="KM84">
        <v>19.109970000000001</v>
      </c>
      <c r="KN84" s="1">
        <v>2.6397149999999999E-7</v>
      </c>
      <c r="KO84" s="1">
        <v>2.350141E-4</v>
      </c>
      <c r="KP84">
        <v>0.66610190000000002</v>
      </c>
      <c r="KQ84">
        <v>19.14095</v>
      </c>
      <c r="KR84" s="1">
        <v>2.3903739999999999E-7</v>
      </c>
      <c r="KS84" s="1">
        <v>2.128035E-4</v>
      </c>
      <c r="KT84">
        <v>0.66608339999999999</v>
      </c>
      <c r="KU84">
        <v>19.388020000000001</v>
      </c>
      <c r="KV84" s="1">
        <v>2.1687769999999999E-7</v>
      </c>
      <c r="KW84" s="1">
        <v>1.9307539999999999E-4</v>
      </c>
      <c r="KX84">
        <v>0.66607769999999999</v>
      </c>
      <c r="KY84">
        <v>19.833649999999999</v>
      </c>
      <c r="KZ84" s="1">
        <v>1.970714E-7</v>
      </c>
      <c r="LA84" s="1">
        <v>1.75441E-4</v>
      </c>
      <c r="LB84">
        <v>0.66605780000000003</v>
      </c>
      <c r="LC84">
        <v>20.050460000000001</v>
      </c>
      <c r="LD84" s="1">
        <v>1.7913949999999999E-7</v>
      </c>
      <c r="LE84" s="1">
        <v>1.5948500000000001E-4</v>
      </c>
      <c r="LF84">
        <v>0.66603619999999997</v>
      </c>
      <c r="LG84">
        <v>20.079149999999998</v>
      </c>
      <c r="LH84" s="1">
        <v>1.6281820000000001E-7</v>
      </c>
      <c r="LI84" s="1">
        <v>1.4496539999999999E-4</v>
      </c>
      <c r="LJ84">
        <v>0.66602430000000001</v>
      </c>
      <c r="LK84">
        <v>19.93975</v>
      </c>
      <c r="LL84" s="1">
        <v>1.47927E-7</v>
      </c>
      <c r="LM84" s="1">
        <v>1.317116E-4</v>
      </c>
      <c r="LN84">
        <v>0.66601080000000001</v>
      </c>
      <c r="LO84">
        <v>19.583269999999999</v>
      </c>
      <c r="LP84" s="1">
        <v>1.3450110000000001E-7</v>
      </c>
      <c r="LQ84" s="1">
        <v>1.197572E-4</v>
      </c>
      <c r="LR84">
        <v>0.66598979999999997</v>
      </c>
      <c r="LS84">
        <v>19.516629999999999</v>
      </c>
      <c r="LT84" s="1">
        <v>1.2242000000000001E-7</v>
      </c>
      <c r="LU84" s="1">
        <v>1.090011E-4</v>
      </c>
      <c r="LV84">
        <v>0.6659794</v>
      </c>
      <c r="LW84">
        <v>19.607749999999999</v>
      </c>
      <c r="LX84" s="1">
        <v>1.11563E-7</v>
      </c>
      <c r="LY84" s="1">
        <v>9.9332859999999996E-5</v>
      </c>
      <c r="LZ84">
        <v>0.66596670000000002</v>
      </c>
      <c r="MA84">
        <v>19.854510000000001</v>
      </c>
      <c r="MB84" s="1">
        <v>1.017464E-7</v>
      </c>
      <c r="MC84" s="1">
        <v>9.0593229999999994E-5</v>
      </c>
      <c r="MD84">
        <v>0.66594620000000004</v>
      </c>
      <c r="ME84">
        <v>20.36702</v>
      </c>
      <c r="MF84" s="1">
        <v>9.2891959999999996E-8</v>
      </c>
      <c r="MG84" s="1">
        <v>8.2708629999999998E-5</v>
      </c>
      <c r="MH84">
        <v>0.6659427</v>
      </c>
      <c r="MI84">
        <v>20.649930000000001</v>
      </c>
      <c r="MJ84" s="1">
        <v>8.5040899999999995E-8</v>
      </c>
      <c r="MK84" s="1">
        <v>7.5707309999999993E-5</v>
      </c>
      <c r="ML84">
        <v>0.66593069999999999</v>
      </c>
      <c r="MM84">
        <v>20.78172</v>
      </c>
      <c r="MN84" s="1">
        <v>7.8399399999999995E-8</v>
      </c>
      <c r="MO84" s="1">
        <v>6.9775230000000004E-5</v>
      </c>
      <c r="MP84">
        <v>0.66592850000000003</v>
      </c>
      <c r="MQ84">
        <v>20.64676</v>
      </c>
      <c r="MR84" s="1">
        <v>7.2662890000000005E-8</v>
      </c>
      <c r="MS84" s="1">
        <v>6.4661169999999995E-5</v>
      </c>
      <c r="MT84">
        <v>0.66591540000000005</v>
      </c>
      <c r="MU84">
        <v>20.121189999999999</v>
      </c>
      <c r="MV84" s="1">
        <v>6.7467960000000006E-8</v>
      </c>
      <c r="MW84" s="1">
        <v>6.0037880000000002E-5</v>
      </c>
      <c r="MX84">
        <v>0.6659138</v>
      </c>
      <c r="MY84">
        <v>19.514620000000001</v>
      </c>
      <c r="MZ84" s="1">
        <v>6.2694890000000005E-8</v>
      </c>
      <c r="NA84" s="1">
        <v>5.5789299999999998E-5</v>
      </c>
      <c r="NB84">
        <v>0.66589509999999996</v>
      </c>
      <c r="NC84">
        <v>19.146719999999998</v>
      </c>
      <c r="ND84" s="1">
        <v>5.8356319999999999E-8</v>
      </c>
      <c r="NE84" s="1">
        <v>5.1926199999999998E-5</v>
      </c>
      <c r="NF84">
        <v>0.6658887</v>
      </c>
      <c r="NG84">
        <v>19.06897</v>
      </c>
      <c r="NH84" s="1">
        <v>5.4396619999999999E-8</v>
      </c>
      <c r="NI84" s="1">
        <v>4.840246E-5</v>
      </c>
      <c r="NJ84">
        <v>0.66588630000000004</v>
      </c>
      <c r="NK84">
        <v>19.09205</v>
      </c>
      <c r="NL84" s="1">
        <v>5.0744560000000001E-8</v>
      </c>
      <c r="NM84" s="1">
        <v>4.5152630000000001E-5</v>
      </c>
      <c r="NN84">
        <v>0.66585810000000001</v>
      </c>
      <c r="NO84">
        <v>19.149519999999999</v>
      </c>
      <c r="NP84" s="1">
        <v>4.7363180000000003E-8</v>
      </c>
      <c r="NQ84" s="1">
        <v>4.2144819999999998E-5</v>
      </c>
      <c r="NR84">
        <v>0.66585620000000001</v>
      </c>
      <c r="NS84">
        <v>19.205390000000001</v>
      </c>
      <c r="NT84" s="1">
        <v>4.4180390000000001E-8</v>
      </c>
      <c r="NU84" s="1">
        <v>3.9315959999999998E-5</v>
      </c>
      <c r="NV84">
        <v>0.66584940000000004</v>
      </c>
      <c r="NW84">
        <v>19.145790000000002</v>
      </c>
      <c r="NX84" s="1">
        <v>4.1186580000000002E-8</v>
      </c>
      <c r="NY84" s="1">
        <v>3.6651289999999999E-5</v>
      </c>
      <c r="NZ84">
        <v>0.66584089999999996</v>
      </c>
      <c r="OA84">
        <v>19.004429999999999</v>
      </c>
      <c r="OB84" s="1">
        <v>3.841553E-8</v>
      </c>
      <c r="OC84" s="1">
        <v>3.4185420000000001E-5</v>
      </c>
      <c r="OD84">
        <v>0.66582940000000002</v>
      </c>
      <c r="OE84">
        <v>19.042870000000001</v>
      </c>
      <c r="OF84" s="1">
        <v>3.5853789999999997E-8</v>
      </c>
      <c r="OG84" s="1">
        <v>3.190616E-5</v>
      </c>
      <c r="OH84">
        <v>0.66582110000000005</v>
      </c>
      <c r="OI84">
        <v>19.13195</v>
      </c>
      <c r="OJ84" s="1">
        <v>3.3492110000000002E-8</v>
      </c>
      <c r="OK84" s="1">
        <v>2.9804100000000002E-5</v>
      </c>
    </row>
    <row r="85" spans="1:401" x14ac:dyDescent="0.35">
      <c r="A85">
        <v>88</v>
      </c>
      <c r="B85" t="s">
        <v>4</v>
      </c>
      <c r="C85" t="s">
        <v>24</v>
      </c>
      <c r="D85" t="s">
        <v>90</v>
      </c>
      <c r="E85">
        <v>885.43790000000001</v>
      </c>
      <c r="F85">
        <v>0.88045099999999998</v>
      </c>
      <c r="G85">
        <v>19.285049999999998</v>
      </c>
      <c r="H85" s="1">
        <v>1.612683E-28</v>
      </c>
      <c r="I85" s="1">
        <v>1.216032E-25</v>
      </c>
      <c r="J85">
        <v>0.88037880000000002</v>
      </c>
      <c r="K85">
        <v>18.88128</v>
      </c>
      <c r="L85" s="1">
        <v>2.258037E-13</v>
      </c>
      <c r="M85" s="1">
        <v>1.7044479999999999E-10</v>
      </c>
      <c r="N85">
        <v>0.88029670000000004</v>
      </c>
      <c r="O85">
        <v>18.41742</v>
      </c>
      <c r="P85" s="1">
        <v>1.3821709999999999E-2</v>
      </c>
      <c r="Q85">
        <v>7.8151859999999997</v>
      </c>
      <c r="R85">
        <v>0.88024500000000006</v>
      </c>
      <c r="S85">
        <v>18.035260000000001</v>
      </c>
      <c r="T85">
        <v>10.854010000000001</v>
      </c>
      <c r="U85">
        <v>7329.1450000000004</v>
      </c>
      <c r="V85">
        <v>0.88021760000000004</v>
      </c>
      <c r="W85">
        <v>17.887339999999998</v>
      </c>
      <c r="X85">
        <v>61.665869999999998</v>
      </c>
      <c r="Y85">
        <v>45839.93</v>
      </c>
      <c r="Z85">
        <v>0.88018569999999996</v>
      </c>
      <c r="AA85">
        <v>17.775929999999999</v>
      </c>
      <c r="AB85">
        <v>30.645430000000001</v>
      </c>
      <c r="AC85">
        <v>24234.14</v>
      </c>
      <c r="AD85">
        <v>0.88018419999999997</v>
      </c>
      <c r="AE85">
        <v>17.704709999999999</v>
      </c>
      <c r="AF85">
        <v>3.486847</v>
      </c>
      <c r="AG85">
        <v>2871.3519999999999</v>
      </c>
      <c r="AH85">
        <v>0.88018770000000002</v>
      </c>
      <c r="AI85">
        <v>17.713550000000001</v>
      </c>
      <c r="AJ85">
        <v>0.16272</v>
      </c>
      <c r="AK85">
        <v>136.8466</v>
      </c>
      <c r="AL85">
        <v>0.88018510000000005</v>
      </c>
      <c r="AM85">
        <v>17.726230000000001</v>
      </c>
      <c r="AN85" s="1">
        <v>1.146814E-2</v>
      </c>
      <c r="AO85">
        <v>9.0711999999999993</v>
      </c>
      <c r="AP85">
        <v>0.88019689999999995</v>
      </c>
      <c r="AQ85">
        <v>18.071290000000001</v>
      </c>
      <c r="AR85" s="1">
        <v>6.3669460000000001E-3</v>
      </c>
      <c r="AS85">
        <v>4.8328730000000002</v>
      </c>
      <c r="AT85">
        <v>0.88020929999999997</v>
      </c>
      <c r="AU85">
        <v>18.587299999999999</v>
      </c>
      <c r="AV85" s="1">
        <v>5.1090479999999997E-3</v>
      </c>
      <c r="AW85">
        <v>3.8726389999999999</v>
      </c>
      <c r="AX85">
        <v>0.88020989999999999</v>
      </c>
      <c r="AY85">
        <v>19.00271</v>
      </c>
      <c r="AZ85" s="1">
        <v>4.1463589999999996E-3</v>
      </c>
      <c r="BA85">
        <v>3.1427139999999998</v>
      </c>
      <c r="BB85">
        <v>0.88021000000000005</v>
      </c>
      <c r="BC85">
        <v>19.433299999999999</v>
      </c>
      <c r="BD85" s="1">
        <v>3.3708010000000001E-3</v>
      </c>
      <c r="BE85">
        <v>2.5549940000000002</v>
      </c>
      <c r="BF85">
        <v>0.88020030000000005</v>
      </c>
      <c r="BG85">
        <v>19.63259</v>
      </c>
      <c r="BH85" s="1">
        <v>2.7425729999999999E-3</v>
      </c>
      <c r="BI85">
        <v>2.0788700000000002</v>
      </c>
      <c r="BJ85">
        <v>0.8802044</v>
      </c>
      <c r="BK85">
        <v>19.573060000000002</v>
      </c>
      <c r="BL85" s="1">
        <v>2.231434E-3</v>
      </c>
      <c r="BM85">
        <v>1.6914990000000001</v>
      </c>
      <c r="BN85">
        <v>0.88017420000000002</v>
      </c>
      <c r="BO85">
        <v>19.37961</v>
      </c>
      <c r="BP85" s="1">
        <v>1.8151930000000001E-3</v>
      </c>
      <c r="BQ85">
        <v>1.3759889999999999</v>
      </c>
      <c r="BR85">
        <v>0.88018320000000005</v>
      </c>
      <c r="BS85">
        <v>18.919440000000002</v>
      </c>
      <c r="BT85" s="1">
        <v>1.477398E-3</v>
      </c>
      <c r="BU85">
        <v>1.119953</v>
      </c>
      <c r="BV85">
        <v>0.88016629999999996</v>
      </c>
      <c r="BW85">
        <v>18.57647</v>
      </c>
      <c r="BX85" s="1">
        <v>1.2035469999999999E-3</v>
      </c>
      <c r="BY85">
        <v>0.91236269999999997</v>
      </c>
      <c r="BZ85">
        <v>0.88014329999999996</v>
      </c>
      <c r="CA85">
        <v>18.481179999999998</v>
      </c>
      <c r="CB85" s="1">
        <v>9.813580000000001E-4</v>
      </c>
      <c r="CC85">
        <v>0.74396589999999996</v>
      </c>
      <c r="CD85">
        <v>0.880108</v>
      </c>
      <c r="CE85">
        <v>18.471769999999999</v>
      </c>
      <c r="CF85" s="1">
        <v>8.0110439999999999E-4</v>
      </c>
      <c r="CG85">
        <v>0.60731230000000003</v>
      </c>
      <c r="CH85">
        <v>0.88006689999999999</v>
      </c>
      <c r="CI85">
        <v>18.791229999999999</v>
      </c>
      <c r="CJ85" s="1">
        <v>6.5458409999999997E-4</v>
      </c>
      <c r="CK85">
        <v>0.49626609999999999</v>
      </c>
      <c r="CL85">
        <v>0.88001479999999999</v>
      </c>
      <c r="CM85">
        <v>18.998190000000001</v>
      </c>
      <c r="CN85" s="1">
        <v>5.3475560000000003E-4</v>
      </c>
      <c r="CO85">
        <v>0.40546710000000002</v>
      </c>
      <c r="CP85">
        <v>0.87994399999999995</v>
      </c>
      <c r="CQ85">
        <v>19.036960000000001</v>
      </c>
      <c r="CR85" s="1">
        <v>4.3572430000000001E-4</v>
      </c>
      <c r="CS85">
        <v>0.33044030000000002</v>
      </c>
      <c r="CT85">
        <v>0.87986260000000005</v>
      </c>
      <c r="CU85">
        <v>18.979579999999999</v>
      </c>
      <c r="CV85" s="1">
        <v>3.5420969999999999E-4</v>
      </c>
      <c r="CW85">
        <v>0.26866590000000001</v>
      </c>
      <c r="CX85">
        <v>0.87979940000000001</v>
      </c>
      <c r="CY85">
        <v>18.762450000000001</v>
      </c>
      <c r="CZ85" s="1">
        <v>2.8791919999999999E-4</v>
      </c>
      <c r="DA85">
        <v>0.2183977</v>
      </c>
      <c r="DB85">
        <v>0.87972399999999995</v>
      </c>
      <c r="DC85">
        <v>18.746479999999998</v>
      </c>
      <c r="DD85" s="1">
        <v>2.3443969999999999E-4</v>
      </c>
      <c r="DE85">
        <v>0.17783640000000001</v>
      </c>
      <c r="DF85">
        <v>0.87964120000000001</v>
      </c>
      <c r="DG85">
        <v>18.888459999999998</v>
      </c>
      <c r="DH85" s="1">
        <v>1.9136270000000001E-4</v>
      </c>
      <c r="DI85">
        <v>0.1451673</v>
      </c>
      <c r="DJ85">
        <v>0.87957090000000004</v>
      </c>
      <c r="DK85">
        <v>19.159739999999999</v>
      </c>
      <c r="DL85" s="1">
        <v>1.5660939999999999E-4</v>
      </c>
      <c r="DM85">
        <v>0.118807</v>
      </c>
      <c r="DN85">
        <v>0.87951120000000005</v>
      </c>
      <c r="DO85">
        <v>19.606020000000001</v>
      </c>
      <c r="DP85" s="1">
        <v>1.2828230000000001E-4</v>
      </c>
      <c r="DQ85" s="1">
        <v>9.7326830000000003E-2</v>
      </c>
      <c r="DR85">
        <v>0.87942940000000003</v>
      </c>
      <c r="DS85">
        <v>19.789159999999999</v>
      </c>
      <c r="DT85" s="1">
        <v>1.052094E-4</v>
      </c>
      <c r="DU85" s="1">
        <v>7.9818520000000004E-2</v>
      </c>
      <c r="DV85">
        <v>0.87937339999999997</v>
      </c>
      <c r="DW85">
        <v>19.815370000000001</v>
      </c>
      <c r="DX85" s="1">
        <v>8.6769280000000001E-5</v>
      </c>
      <c r="DY85" s="1">
        <v>6.5821909999999997E-2</v>
      </c>
      <c r="DZ85">
        <v>0.87931420000000005</v>
      </c>
      <c r="EA85">
        <v>19.64677</v>
      </c>
      <c r="EB85" s="1">
        <v>7.202787E-5</v>
      </c>
      <c r="EC85" s="1">
        <v>5.4634469999999997E-2</v>
      </c>
      <c r="ED85">
        <v>0.87926190000000004</v>
      </c>
      <c r="EE85">
        <v>19.20204</v>
      </c>
      <c r="EF85" s="1">
        <v>6.009868E-5</v>
      </c>
      <c r="EG85" s="1">
        <v>4.5582579999999998E-2</v>
      </c>
      <c r="EH85">
        <v>0.87919899999999995</v>
      </c>
      <c r="EI85">
        <v>18.925529999999998</v>
      </c>
      <c r="EJ85" s="1">
        <v>5.0363550000000003E-5</v>
      </c>
      <c r="EK85" s="1">
        <v>3.8197460000000003E-2</v>
      </c>
      <c r="EL85">
        <v>0.87915129999999997</v>
      </c>
      <c r="EM85">
        <v>18.886500000000002</v>
      </c>
      <c r="EN85" s="1">
        <v>4.238169E-5</v>
      </c>
      <c r="EO85" s="1">
        <v>3.2142379999999998E-2</v>
      </c>
      <c r="EP85">
        <v>0.8791177</v>
      </c>
      <c r="EQ85">
        <v>19.050619999999999</v>
      </c>
      <c r="ER85" s="1">
        <v>3.5798420000000001E-5</v>
      </c>
      <c r="ES85" s="1">
        <v>2.7148220000000001E-2</v>
      </c>
      <c r="ET85">
        <v>0.87909139999999997</v>
      </c>
      <c r="EU85">
        <v>19.488029999999998</v>
      </c>
      <c r="EV85" s="1">
        <v>3.0340109999999998E-5</v>
      </c>
      <c r="EW85" s="1">
        <v>2.300748E-2</v>
      </c>
      <c r="EX85">
        <v>0.87907400000000002</v>
      </c>
      <c r="EY85">
        <v>19.746289999999998</v>
      </c>
      <c r="EZ85" s="1">
        <v>2.5859000000000001E-5</v>
      </c>
      <c r="FA85" s="1">
        <v>1.9605549999999999E-2</v>
      </c>
      <c r="FB85">
        <v>0.87908529999999996</v>
      </c>
      <c r="FC85">
        <v>19.799299999999999</v>
      </c>
      <c r="FD85" s="1">
        <v>2.226493E-5</v>
      </c>
      <c r="FE85">
        <v>1.68752E-2</v>
      </c>
      <c r="FF85">
        <v>0.87906660000000003</v>
      </c>
      <c r="FG85">
        <v>19.682929999999999</v>
      </c>
      <c r="FH85" s="1">
        <v>1.9359860000000001E-5</v>
      </c>
      <c r="FI85" s="1">
        <v>1.4669659999999999E-2</v>
      </c>
      <c r="FJ85">
        <v>0.87906680000000004</v>
      </c>
      <c r="FK85">
        <v>19.2852</v>
      </c>
      <c r="FL85" s="1">
        <v>1.6932260000000001E-5</v>
      </c>
      <c r="FM85" s="1">
        <v>1.282939E-2</v>
      </c>
      <c r="FN85">
        <v>0.87906289999999998</v>
      </c>
      <c r="FO85">
        <v>19.030529999999999</v>
      </c>
      <c r="FP85" s="1">
        <v>1.4854179999999999E-5</v>
      </c>
      <c r="FQ85" s="1">
        <v>1.125439E-2</v>
      </c>
      <c r="FR85">
        <v>0.8790618</v>
      </c>
      <c r="FS85">
        <v>18.848299999999998</v>
      </c>
      <c r="FT85" s="1">
        <v>1.3055189999999999E-5</v>
      </c>
      <c r="FU85" s="1">
        <v>9.891202E-3</v>
      </c>
      <c r="FV85">
        <v>0.87906709999999999</v>
      </c>
      <c r="FW85">
        <v>18.71846</v>
      </c>
      <c r="FX85" s="1">
        <v>1.1488190000000001E-5</v>
      </c>
      <c r="FY85" s="1">
        <v>8.7040910000000006E-3</v>
      </c>
      <c r="FZ85">
        <v>0.87906359999999995</v>
      </c>
      <c r="GA85">
        <v>18.879909999999999</v>
      </c>
      <c r="GB85" s="1">
        <v>1.011669E-5</v>
      </c>
      <c r="GC85" s="1">
        <v>7.665107E-3</v>
      </c>
      <c r="GD85">
        <v>0.87906090000000003</v>
      </c>
      <c r="GE85">
        <v>19.0442</v>
      </c>
      <c r="GF85" s="1">
        <v>8.9136080000000007E-6</v>
      </c>
      <c r="GG85" s="1">
        <v>6.7538420000000004E-3</v>
      </c>
      <c r="GH85">
        <v>0.87906620000000002</v>
      </c>
      <c r="GI85">
        <v>19.181809999999999</v>
      </c>
      <c r="GJ85" s="1">
        <v>7.8501710000000005E-6</v>
      </c>
      <c r="GK85" s="1">
        <v>5.9484630000000002E-3</v>
      </c>
      <c r="GL85">
        <v>0.87906030000000002</v>
      </c>
      <c r="GM85">
        <v>19.222819999999999</v>
      </c>
      <c r="GN85" s="1">
        <v>6.9110200000000001E-6</v>
      </c>
      <c r="GO85" s="1">
        <v>5.236994E-3</v>
      </c>
      <c r="GP85">
        <v>0.87904890000000002</v>
      </c>
      <c r="GQ85">
        <v>19.000859999999999</v>
      </c>
      <c r="GR85" s="1">
        <v>6.0847700000000002E-6</v>
      </c>
      <c r="GS85" s="1">
        <v>4.6111329999999999E-3</v>
      </c>
      <c r="GT85">
        <v>0.87905820000000001</v>
      </c>
      <c r="GU85">
        <v>18.66854</v>
      </c>
      <c r="GV85" s="1">
        <v>5.3592670000000002E-6</v>
      </c>
      <c r="GW85" s="1">
        <v>4.0614659999999997E-3</v>
      </c>
      <c r="GX85">
        <v>0.87905420000000001</v>
      </c>
      <c r="GY85">
        <v>18.649940000000001</v>
      </c>
      <c r="GZ85" s="1">
        <v>4.7214430000000004E-6</v>
      </c>
      <c r="HA85" s="1">
        <v>3.578323E-3</v>
      </c>
      <c r="HB85">
        <v>0.87903249999999999</v>
      </c>
      <c r="HC85">
        <v>18.90982</v>
      </c>
      <c r="HD85" s="1">
        <v>4.1612960000000002E-6</v>
      </c>
      <c r="HE85" s="1">
        <v>3.1538690000000001E-3</v>
      </c>
      <c r="HF85">
        <v>0.87900940000000005</v>
      </c>
      <c r="HG85">
        <v>19.324079999999999</v>
      </c>
      <c r="HH85" s="1">
        <v>3.6690130000000001E-6</v>
      </c>
      <c r="HI85" s="1">
        <v>2.780949E-3</v>
      </c>
      <c r="HJ85">
        <v>0.878973</v>
      </c>
      <c r="HK85">
        <v>19.496749999999999</v>
      </c>
      <c r="HL85" s="1">
        <v>3.2316370000000001E-6</v>
      </c>
      <c r="HM85" s="1">
        <v>2.4498580000000001E-3</v>
      </c>
      <c r="HN85">
        <v>0.87895800000000002</v>
      </c>
      <c r="HO85">
        <v>19.450430000000001</v>
      </c>
      <c r="HP85" s="1">
        <v>2.8353670000000001E-6</v>
      </c>
      <c r="HQ85" s="1">
        <v>2.149897E-3</v>
      </c>
      <c r="HR85">
        <v>0.87891220000000003</v>
      </c>
      <c r="HS85">
        <v>19.329899999999999</v>
      </c>
      <c r="HT85" s="1">
        <v>2.4787270000000002E-6</v>
      </c>
      <c r="HU85" s="1">
        <v>1.879836E-3</v>
      </c>
      <c r="HV85">
        <v>0.87887230000000005</v>
      </c>
      <c r="HW85">
        <v>19.108470000000001</v>
      </c>
      <c r="HX85" s="1">
        <v>2.1648099999999999E-6</v>
      </c>
      <c r="HY85" s="1">
        <v>1.641928E-3</v>
      </c>
      <c r="HZ85">
        <v>0.87883420000000001</v>
      </c>
      <c r="IA85">
        <v>18.99267</v>
      </c>
      <c r="IB85" s="1">
        <v>1.89117E-6</v>
      </c>
      <c r="IC85" s="1">
        <v>1.4344620000000001E-3</v>
      </c>
      <c r="ID85">
        <v>0.87880610000000003</v>
      </c>
      <c r="IE85">
        <v>18.897269999999999</v>
      </c>
      <c r="IF85" s="1">
        <v>1.6536989999999999E-6</v>
      </c>
      <c r="IG85" s="1">
        <v>1.2543929999999999E-3</v>
      </c>
      <c r="IH85">
        <v>0.8787644</v>
      </c>
      <c r="II85">
        <v>18.829689999999999</v>
      </c>
      <c r="IJ85" s="1">
        <v>1.44768E-6</v>
      </c>
      <c r="IK85" s="1">
        <v>1.0981739999999999E-3</v>
      </c>
      <c r="IL85">
        <v>0.8787007</v>
      </c>
      <c r="IM85">
        <v>19.034759999999999</v>
      </c>
      <c r="IN85" s="1">
        <v>1.2693029999999999E-6</v>
      </c>
      <c r="IO85" s="1">
        <v>9.6293439999999995E-4</v>
      </c>
      <c r="IP85">
        <v>0.87866719999999998</v>
      </c>
      <c r="IQ85">
        <v>19.17501</v>
      </c>
      <c r="IR85" s="1">
        <v>1.1145760000000001E-6</v>
      </c>
      <c r="IS85" s="1">
        <v>8.4558660000000005E-4</v>
      </c>
      <c r="IT85">
        <v>0.87862510000000005</v>
      </c>
      <c r="IU85">
        <v>19.26642</v>
      </c>
      <c r="IV85" s="1">
        <v>9.7883459999999999E-7</v>
      </c>
      <c r="IW85" s="1">
        <v>7.4267270000000002E-4</v>
      </c>
      <c r="IX85">
        <v>0.87856789999999996</v>
      </c>
      <c r="IY85">
        <v>19.268170000000001</v>
      </c>
      <c r="IZ85" s="1">
        <v>8.5956020000000004E-7</v>
      </c>
      <c r="JA85" s="1">
        <v>6.5224439999999999E-4</v>
      </c>
      <c r="JB85">
        <v>0.87852490000000005</v>
      </c>
      <c r="JC85">
        <v>19.080179999999999</v>
      </c>
      <c r="JD85" s="1">
        <v>7.5565170000000005E-7</v>
      </c>
      <c r="JE85" s="1">
        <v>5.7343960000000001E-4</v>
      </c>
      <c r="JF85">
        <v>0.87847189999999997</v>
      </c>
      <c r="JG85">
        <v>19.085059999999999</v>
      </c>
      <c r="JH85" s="1">
        <v>6.6543369999999997E-7</v>
      </c>
      <c r="JI85" s="1">
        <v>5.0499259999999999E-4</v>
      </c>
      <c r="JJ85">
        <v>0.87842830000000005</v>
      </c>
      <c r="JK85">
        <v>19.21902</v>
      </c>
      <c r="JL85" s="1">
        <v>5.8697980000000005E-7</v>
      </c>
      <c r="JM85" s="1">
        <v>4.4545860000000002E-4</v>
      </c>
      <c r="JN85">
        <v>0.87838760000000005</v>
      </c>
      <c r="JO85">
        <v>19.407630000000001</v>
      </c>
      <c r="JP85" s="1">
        <v>5.1876779999999999E-7</v>
      </c>
      <c r="JQ85" s="1">
        <v>3.9372160000000002E-4</v>
      </c>
      <c r="JR85">
        <v>0.87835039999999998</v>
      </c>
      <c r="JS85">
        <v>19.67773</v>
      </c>
      <c r="JT85" s="1">
        <v>4.5895950000000001E-7</v>
      </c>
      <c r="JU85" s="1">
        <v>3.4833269999999999E-4</v>
      </c>
      <c r="JV85">
        <v>0.87831239999999999</v>
      </c>
      <c r="JW85">
        <v>19.84357</v>
      </c>
      <c r="JX85" s="1">
        <v>4.0726950000000001E-7</v>
      </c>
      <c r="JY85" s="1">
        <v>3.0908329999999998E-4</v>
      </c>
      <c r="JZ85">
        <v>0.87828119999999998</v>
      </c>
      <c r="KA85">
        <v>19.83578</v>
      </c>
      <c r="KB85" s="1">
        <v>3.6367799999999998E-7</v>
      </c>
      <c r="KC85" s="1">
        <v>2.7595510000000002E-4</v>
      </c>
      <c r="KD85">
        <v>0.87825050000000005</v>
      </c>
      <c r="KE85">
        <v>19.685590000000001</v>
      </c>
      <c r="KF85" s="1">
        <v>3.266882E-7</v>
      </c>
      <c r="KG85" s="1">
        <v>2.4786529999999999E-4</v>
      </c>
      <c r="KH85">
        <v>0.87823439999999997</v>
      </c>
      <c r="KI85">
        <v>19.30913</v>
      </c>
      <c r="KJ85" s="1">
        <v>2.9451800000000002E-7</v>
      </c>
      <c r="KK85" s="1">
        <v>2.2345230000000001E-4</v>
      </c>
      <c r="KL85">
        <v>0.87820540000000002</v>
      </c>
      <c r="KM85">
        <v>19.162420000000001</v>
      </c>
      <c r="KN85" s="1">
        <v>2.660626E-7</v>
      </c>
      <c r="KO85" s="1">
        <v>2.0186600000000001E-4</v>
      </c>
      <c r="KP85">
        <v>0.87817849999999997</v>
      </c>
      <c r="KQ85">
        <v>19.18403</v>
      </c>
      <c r="KR85" s="1">
        <v>2.4088789999999999E-7</v>
      </c>
      <c r="KS85" s="1">
        <v>1.827566E-4</v>
      </c>
      <c r="KT85">
        <v>0.87814680000000001</v>
      </c>
      <c r="KU85">
        <v>19.413430000000002</v>
      </c>
      <c r="KV85" s="1">
        <v>2.185258E-7</v>
      </c>
      <c r="KW85" s="1">
        <v>1.6579450000000001E-4</v>
      </c>
      <c r="KX85">
        <v>0.87812730000000006</v>
      </c>
      <c r="KY85">
        <v>19.841010000000001</v>
      </c>
      <c r="KZ85" s="1">
        <v>1.985532E-7</v>
      </c>
      <c r="LA85" s="1">
        <v>1.5064249999999999E-4</v>
      </c>
      <c r="LB85">
        <v>0.87809230000000005</v>
      </c>
      <c r="LC85">
        <v>20.05153</v>
      </c>
      <c r="LD85" s="1">
        <v>1.804846E-7</v>
      </c>
      <c r="LE85" s="1">
        <v>1.369408E-4</v>
      </c>
      <c r="LF85">
        <v>0.87804850000000001</v>
      </c>
      <c r="LG85">
        <v>20.08541</v>
      </c>
      <c r="LH85" s="1">
        <v>1.640465E-7</v>
      </c>
      <c r="LI85" s="1">
        <v>1.2447789999999999E-4</v>
      </c>
      <c r="LJ85">
        <v>0.87802639999999998</v>
      </c>
      <c r="LK85">
        <v>19.964079999999999</v>
      </c>
      <c r="LL85" s="1">
        <v>1.4904239999999999E-7</v>
      </c>
      <c r="LM85" s="1">
        <v>1.1309839999999999E-4</v>
      </c>
      <c r="LN85">
        <v>0.8779825</v>
      </c>
      <c r="LO85">
        <v>19.626539999999999</v>
      </c>
      <c r="LP85" s="1">
        <v>1.3550509999999999E-7</v>
      </c>
      <c r="LQ85" s="1">
        <v>1.02828E-4</v>
      </c>
      <c r="LR85">
        <v>0.87796160000000001</v>
      </c>
      <c r="LS85">
        <v>19.57377</v>
      </c>
      <c r="LT85" s="1">
        <v>1.2332250000000001E-7</v>
      </c>
      <c r="LU85" s="1">
        <v>9.3584960000000003E-5</v>
      </c>
      <c r="LV85">
        <v>0.87792040000000005</v>
      </c>
      <c r="LW85">
        <v>19.658370000000001</v>
      </c>
      <c r="LX85" s="1">
        <v>1.123756E-7</v>
      </c>
      <c r="LY85" s="1">
        <v>8.5278140000000002E-5</v>
      </c>
      <c r="LZ85">
        <v>0.87790360000000001</v>
      </c>
      <c r="MA85">
        <v>19.88467</v>
      </c>
      <c r="MB85" s="1">
        <v>1.0248130000000001E-7</v>
      </c>
      <c r="MC85" s="1">
        <v>7.7771120000000006E-5</v>
      </c>
      <c r="MD85">
        <v>0.87787090000000001</v>
      </c>
      <c r="ME85">
        <v>20.37679</v>
      </c>
      <c r="MF85" s="1">
        <v>9.3553620000000003E-8</v>
      </c>
      <c r="MG85" s="1">
        <v>7.0996359999999994E-5</v>
      </c>
      <c r="MH85">
        <v>0.87785869999999999</v>
      </c>
      <c r="MI85">
        <v>20.651070000000001</v>
      </c>
      <c r="MJ85" s="1">
        <v>8.5614549999999998E-8</v>
      </c>
      <c r="MK85" s="1">
        <v>6.4966070000000006E-5</v>
      </c>
      <c r="ML85">
        <v>0.87783829999999996</v>
      </c>
      <c r="MM85">
        <v>20.789169999999999</v>
      </c>
      <c r="MN85" s="1">
        <v>7.8883419999999994E-8</v>
      </c>
      <c r="MO85" s="1">
        <v>5.9844230000000001E-5</v>
      </c>
      <c r="MP85">
        <v>0.87782479999999996</v>
      </c>
      <c r="MQ85">
        <v>20.674969999999998</v>
      </c>
      <c r="MR85" s="1">
        <v>7.3090059999999994E-8</v>
      </c>
      <c r="MS85" s="1">
        <v>5.5443640000000002E-5</v>
      </c>
      <c r="MT85">
        <v>0.87780139999999995</v>
      </c>
      <c r="MU85">
        <v>20.174040000000002</v>
      </c>
      <c r="MV85" s="1">
        <v>6.7860060000000006E-8</v>
      </c>
      <c r="MW85" s="1">
        <v>5.1476349999999997E-5</v>
      </c>
      <c r="MX85">
        <v>0.8777952</v>
      </c>
      <c r="MY85">
        <v>19.57208</v>
      </c>
      <c r="MZ85" s="1">
        <v>6.305374E-8</v>
      </c>
      <c r="NA85" s="1">
        <v>4.7830110000000002E-5</v>
      </c>
      <c r="NB85">
        <v>0.87776609999999999</v>
      </c>
      <c r="NC85">
        <v>19.20637</v>
      </c>
      <c r="ND85" s="1">
        <v>5.8682589999999998E-8</v>
      </c>
      <c r="NE85" s="1">
        <v>4.451302E-5</v>
      </c>
      <c r="NF85">
        <v>0.87775009999999998</v>
      </c>
      <c r="NG85">
        <v>19.11759</v>
      </c>
      <c r="NH85" s="1">
        <v>5.4695190000000002E-8</v>
      </c>
      <c r="NI85" s="1">
        <v>4.1488600000000001E-5</v>
      </c>
      <c r="NJ85">
        <v>0.87773880000000004</v>
      </c>
      <c r="NK85">
        <v>19.109500000000001</v>
      </c>
      <c r="NL85" s="1">
        <v>5.102105E-8</v>
      </c>
      <c r="NM85" s="1">
        <v>3.8701809999999997E-5</v>
      </c>
      <c r="NN85">
        <v>0.87771560000000004</v>
      </c>
      <c r="NO85">
        <v>19.15446</v>
      </c>
      <c r="NP85" s="1">
        <v>4.7620090000000001E-8</v>
      </c>
      <c r="NQ85" s="1">
        <v>3.6122570000000003E-5</v>
      </c>
      <c r="NR85">
        <v>0.87770130000000002</v>
      </c>
      <c r="NS85">
        <v>19.213909999999998</v>
      </c>
      <c r="NT85" s="1">
        <v>4.4424130000000003E-8</v>
      </c>
      <c r="NU85" s="1">
        <v>3.3701159999999999E-5</v>
      </c>
      <c r="NV85">
        <v>0.8776718</v>
      </c>
      <c r="NW85">
        <v>19.16047</v>
      </c>
      <c r="NX85" s="1">
        <v>4.1413239999999999E-8</v>
      </c>
      <c r="NY85" s="1">
        <v>3.1417020000000002E-5</v>
      </c>
      <c r="NZ85">
        <v>0.87765360000000003</v>
      </c>
      <c r="OA85">
        <v>19.025089999999999</v>
      </c>
      <c r="OB85" s="1">
        <v>3.8625379999999999E-8</v>
      </c>
      <c r="OC85" s="1">
        <v>2.9302299999999999E-5</v>
      </c>
      <c r="OD85">
        <v>0.87763020000000003</v>
      </c>
      <c r="OE85">
        <v>19.086099999999998</v>
      </c>
      <c r="OF85" s="1">
        <v>3.6047119999999997E-8</v>
      </c>
      <c r="OG85" s="1">
        <v>2.7347019999999999E-5</v>
      </c>
      <c r="OH85">
        <v>0.87761610000000001</v>
      </c>
      <c r="OI85">
        <v>19.173390000000001</v>
      </c>
      <c r="OJ85" s="1">
        <v>3.3671240000000001E-8</v>
      </c>
      <c r="OK85" s="1">
        <v>2.5544390000000002E-5</v>
      </c>
    </row>
    <row r="86" spans="1:401" x14ac:dyDescent="0.35">
      <c r="A86">
        <v>89</v>
      </c>
      <c r="B86" t="s">
        <v>4</v>
      </c>
      <c r="C86" t="s">
        <v>24</v>
      </c>
      <c r="D86" t="s">
        <v>91</v>
      </c>
      <c r="E86">
        <v>653.28700000000003</v>
      </c>
      <c r="F86">
        <v>1.208988</v>
      </c>
      <c r="G86">
        <v>19.319669999999999</v>
      </c>
      <c r="H86" s="1">
        <v>1.094535E-29</v>
      </c>
      <c r="I86" s="1">
        <v>5.5627200000000002E-27</v>
      </c>
      <c r="J86">
        <v>1.2088399999999999</v>
      </c>
      <c r="K86">
        <v>18.925560000000001</v>
      </c>
      <c r="L86" s="1">
        <v>2.9484169999999998E-14</v>
      </c>
      <c r="M86" s="1">
        <v>1.4998799999999999E-11</v>
      </c>
      <c r="N86">
        <v>1.2086969999999999</v>
      </c>
      <c r="O86">
        <v>18.456510000000002</v>
      </c>
      <c r="P86" s="1">
        <v>6.9382200000000002E-3</v>
      </c>
      <c r="Q86">
        <v>2.6832150000000001</v>
      </c>
      <c r="R86">
        <v>1.208572</v>
      </c>
      <c r="S86">
        <v>18.066050000000001</v>
      </c>
      <c r="T86">
        <v>8.5259540000000005</v>
      </c>
      <c r="U86">
        <v>3908.3739999999998</v>
      </c>
      <c r="V86">
        <v>1.20852</v>
      </c>
      <c r="W86">
        <v>17.91459</v>
      </c>
      <c r="X86">
        <v>59.817990000000002</v>
      </c>
      <c r="Y86">
        <v>29865.19</v>
      </c>
      <c r="Z86">
        <v>1.208483</v>
      </c>
      <c r="AA86">
        <v>17.792390000000001</v>
      </c>
      <c r="AB86">
        <v>34.067659999999997</v>
      </c>
      <c r="AC86">
        <v>17992.169999999998</v>
      </c>
      <c r="AD86">
        <v>1.208467</v>
      </c>
      <c r="AE86">
        <v>17.715119999999999</v>
      </c>
      <c r="AF86">
        <v>4.2524480000000002</v>
      </c>
      <c r="AG86">
        <v>2333.8440000000001</v>
      </c>
      <c r="AH86">
        <v>1.2084440000000001</v>
      </c>
      <c r="AI86">
        <v>17.725480000000001</v>
      </c>
      <c r="AJ86">
        <v>0.20887790000000001</v>
      </c>
      <c r="AK86">
        <v>117.2286</v>
      </c>
      <c r="AL86">
        <v>1.208458</v>
      </c>
      <c r="AM86">
        <v>17.73986</v>
      </c>
      <c r="AN86" s="1">
        <v>1.289453E-2</v>
      </c>
      <c r="AO86">
        <v>6.8972569999999997</v>
      </c>
      <c r="AP86">
        <v>1.2084509999999999</v>
      </c>
      <c r="AQ86">
        <v>18.090869999999999</v>
      </c>
      <c r="AR86" s="1">
        <v>6.4855470000000004E-3</v>
      </c>
      <c r="AS86">
        <v>3.3160349999999998</v>
      </c>
      <c r="AT86">
        <v>1.208467</v>
      </c>
      <c r="AU86">
        <v>18.609670000000001</v>
      </c>
      <c r="AV86" s="1">
        <v>5.185528E-3</v>
      </c>
      <c r="AW86">
        <v>2.6467260000000001</v>
      </c>
      <c r="AX86">
        <v>1.2084710000000001</v>
      </c>
      <c r="AY86">
        <v>19.01595</v>
      </c>
      <c r="AZ86" s="1">
        <v>4.2075639999999996E-3</v>
      </c>
      <c r="BA86">
        <v>2.1474280000000001</v>
      </c>
      <c r="BB86">
        <v>1.208472</v>
      </c>
      <c r="BC86">
        <v>19.441770000000002</v>
      </c>
      <c r="BD86" s="1">
        <v>3.4202600000000001E-3</v>
      </c>
      <c r="BE86">
        <v>1.7456860000000001</v>
      </c>
      <c r="BF86">
        <v>1.2084820000000001</v>
      </c>
      <c r="BG86">
        <v>19.638529999999999</v>
      </c>
      <c r="BH86" s="1">
        <v>2.7827300000000002E-3</v>
      </c>
      <c r="BI86">
        <v>1.420329</v>
      </c>
      <c r="BJ86">
        <v>1.2084630000000001</v>
      </c>
      <c r="BK86">
        <v>19.579899999999999</v>
      </c>
      <c r="BL86" s="1">
        <v>2.2641580000000001E-3</v>
      </c>
      <c r="BM86">
        <v>1.155694</v>
      </c>
      <c r="BN86">
        <v>1.208442</v>
      </c>
      <c r="BO86">
        <v>19.403269999999999</v>
      </c>
      <c r="BP86" s="1">
        <v>1.8417889999999999E-3</v>
      </c>
      <c r="BQ86">
        <v>0.94010260000000001</v>
      </c>
      <c r="BR86">
        <v>1.208434</v>
      </c>
      <c r="BS86">
        <v>18.96116</v>
      </c>
      <c r="BT86" s="1">
        <v>1.4989700000000001E-3</v>
      </c>
      <c r="BU86">
        <v>0.76514599999999999</v>
      </c>
      <c r="BV86">
        <v>1.208405</v>
      </c>
      <c r="BW86">
        <v>18.62866</v>
      </c>
      <c r="BX86" s="1">
        <v>1.2210420000000001E-3</v>
      </c>
      <c r="BY86">
        <v>0.62327569999999999</v>
      </c>
      <c r="BZ86">
        <v>1.2083680000000001</v>
      </c>
      <c r="CA86">
        <v>18.529540000000001</v>
      </c>
      <c r="CB86" s="1">
        <v>9.9554560000000001E-4</v>
      </c>
      <c r="CC86">
        <v>0.50820200000000004</v>
      </c>
      <c r="CD86">
        <v>1.208318</v>
      </c>
      <c r="CE86">
        <v>18.500029999999999</v>
      </c>
      <c r="CF86" s="1">
        <v>8.1262860000000001E-4</v>
      </c>
      <c r="CG86">
        <v>0.41481849999999998</v>
      </c>
      <c r="CH86">
        <v>1.208251</v>
      </c>
      <c r="CI86">
        <v>18.803239999999999</v>
      </c>
      <c r="CJ86" s="1">
        <v>6.6396059999999999E-4</v>
      </c>
      <c r="CK86">
        <v>0.3389491</v>
      </c>
      <c r="CL86">
        <v>1.2081379999999999</v>
      </c>
      <c r="CM86">
        <v>18.998080000000002</v>
      </c>
      <c r="CN86" s="1">
        <v>5.4246999999999997E-4</v>
      </c>
      <c r="CO86">
        <v>0.27695500000000001</v>
      </c>
      <c r="CP86">
        <v>1.208019</v>
      </c>
      <c r="CQ86">
        <v>19.03885</v>
      </c>
      <c r="CR86" s="1">
        <v>4.4210229999999998E-4</v>
      </c>
      <c r="CS86">
        <v>0.2257489</v>
      </c>
      <c r="CT86">
        <v>1.2079059999999999</v>
      </c>
      <c r="CU86">
        <v>18.991710000000001</v>
      </c>
      <c r="CV86" s="1">
        <v>3.5943260000000001E-4</v>
      </c>
      <c r="CW86">
        <v>0.18356220000000001</v>
      </c>
      <c r="CX86">
        <v>1.2077720000000001</v>
      </c>
      <c r="CY86">
        <v>18.795169999999999</v>
      </c>
      <c r="CZ86" s="1">
        <v>2.9214749999999999E-4</v>
      </c>
      <c r="DA86">
        <v>0.14920849999999999</v>
      </c>
      <c r="DB86">
        <v>1.2076389999999999</v>
      </c>
      <c r="DC86">
        <v>18.7944</v>
      </c>
      <c r="DD86" s="1">
        <v>2.3784730000000001E-4</v>
      </c>
      <c r="DE86">
        <v>0.121478</v>
      </c>
      <c r="DF86">
        <v>1.207476</v>
      </c>
      <c r="DG86">
        <v>18.930060000000001</v>
      </c>
      <c r="DH86" s="1">
        <v>1.941069E-4</v>
      </c>
      <c r="DI86" s="1">
        <v>9.9142250000000001E-2</v>
      </c>
      <c r="DJ86">
        <v>1.2073469999999999</v>
      </c>
      <c r="DK86">
        <v>19.190380000000001</v>
      </c>
      <c r="DL86" s="1">
        <v>1.5883069999999999E-4</v>
      </c>
      <c r="DM86" s="1">
        <v>8.1125829999999996E-2</v>
      </c>
      <c r="DN86">
        <v>1.2072149999999999</v>
      </c>
      <c r="DO86">
        <v>19.616790000000002</v>
      </c>
      <c r="DP86" s="1">
        <v>1.3010309999999999E-4</v>
      </c>
      <c r="DQ86" s="1">
        <v>6.6458260000000005E-2</v>
      </c>
      <c r="DR86">
        <v>1.2071130000000001</v>
      </c>
      <c r="DS86">
        <v>19.786300000000001</v>
      </c>
      <c r="DT86" s="1">
        <v>1.066775E-4</v>
      </c>
      <c r="DU86" s="1">
        <v>5.4489460000000003E-2</v>
      </c>
      <c r="DV86">
        <v>1.2069890000000001</v>
      </c>
      <c r="DW86">
        <v>19.817419999999998</v>
      </c>
      <c r="DX86" s="1">
        <v>8.7937749999999993E-5</v>
      </c>
      <c r="DY86" s="1">
        <v>4.4913769999999999E-2</v>
      </c>
      <c r="DZ86">
        <v>1.2068829999999999</v>
      </c>
      <c r="EA86">
        <v>19.668600000000001</v>
      </c>
      <c r="EB86" s="1">
        <v>7.2967550000000006E-5</v>
      </c>
      <c r="EC86" s="1">
        <v>3.7264569999999997E-2</v>
      </c>
      <c r="ED86">
        <v>1.20678</v>
      </c>
      <c r="EE86">
        <v>19.246759999999998</v>
      </c>
      <c r="EF86" s="1">
        <v>6.0862719999999997E-5</v>
      </c>
      <c r="EG86" s="1">
        <v>3.108033E-2</v>
      </c>
      <c r="EH86">
        <v>1.2066749999999999</v>
      </c>
      <c r="EI86">
        <v>18.981190000000002</v>
      </c>
      <c r="EJ86" s="1">
        <v>5.0988829999999997E-5</v>
      </c>
      <c r="EK86" s="1">
        <v>2.6036940000000001E-2</v>
      </c>
      <c r="EL86">
        <v>1.20658</v>
      </c>
      <c r="EM86">
        <v>18.941400000000002</v>
      </c>
      <c r="EN86" s="1">
        <v>4.2895249999999999E-5</v>
      </c>
      <c r="EO86">
        <v>2.19034E-2</v>
      </c>
      <c r="EP86">
        <v>1.2065159999999999</v>
      </c>
      <c r="EQ86">
        <v>19.086729999999999</v>
      </c>
      <c r="ER86" s="1">
        <v>3.6223909999999998E-5</v>
      </c>
      <c r="ES86" s="1">
        <v>1.8495669999999999E-2</v>
      </c>
      <c r="ET86">
        <v>1.2064569999999999</v>
      </c>
      <c r="EU86">
        <v>19.498329999999999</v>
      </c>
      <c r="EV86" s="1">
        <v>3.0692270000000002E-5</v>
      </c>
      <c r="EW86" s="1">
        <v>1.567058E-2</v>
      </c>
      <c r="EX86">
        <v>1.2064239999999999</v>
      </c>
      <c r="EY86">
        <v>19.742419999999999</v>
      </c>
      <c r="EZ86" s="1">
        <v>2.6144950000000001E-5</v>
      </c>
      <c r="FA86" s="1">
        <v>1.3346530000000001E-2</v>
      </c>
      <c r="FB86">
        <v>1.2064060000000001</v>
      </c>
      <c r="FC86">
        <v>19.798839999999998</v>
      </c>
      <c r="FD86" s="1">
        <v>2.249354E-5</v>
      </c>
      <c r="FE86" s="1">
        <v>1.1479420000000001E-2</v>
      </c>
      <c r="FF86">
        <v>1.2064029999999999</v>
      </c>
      <c r="FG86">
        <v>19.700859999999999</v>
      </c>
      <c r="FH86" s="1">
        <v>1.9547090000000001E-5</v>
      </c>
      <c r="FI86" s="1">
        <v>9.9732399999999995E-3</v>
      </c>
      <c r="FJ86">
        <v>1.206396</v>
      </c>
      <c r="FK86">
        <v>19.327770000000001</v>
      </c>
      <c r="FL86" s="1">
        <v>1.7091020000000001E-5</v>
      </c>
      <c r="FM86" s="1">
        <v>8.7197420000000008E-3</v>
      </c>
      <c r="FN86">
        <v>1.2063950000000001</v>
      </c>
      <c r="FO86">
        <v>19.089600000000001</v>
      </c>
      <c r="FP86" s="1">
        <v>1.4990800000000001E-5</v>
      </c>
      <c r="FQ86" s="1">
        <v>7.6479750000000004E-3</v>
      </c>
      <c r="FR86">
        <v>1.206388</v>
      </c>
      <c r="FS86">
        <v>18.90221</v>
      </c>
      <c r="FT86" s="1">
        <v>1.3174090000000001E-5</v>
      </c>
      <c r="FU86" s="1">
        <v>6.7209590000000003E-3</v>
      </c>
      <c r="FV86">
        <v>1.206391</v>
      </c>
      <c r="FW86">
        <v>18.75001</v>
      </c>
      <c r="FX86" s="1">
        <v>1.1591819999999999E-5</v>
      </c>
      <c r="FY86" s="1">
        <v>5.9138489999999997E-3</v>
      </c>
      <c r="FZ86">
        <v>1.206391</v>
      </c>
      <c r="GA86">
        <v>18.888020000000001</v>
      </c>
      <c r="GB86" s="1">
        <v>1.0207559999999999E-5</v>
      </c>
      <c r="GC86" s="1">
        <v>5.2077219999999997E-3</v>
      </c>
      <c r="GD86">
        <v>1.2063790000000001</v>
      </c>
      <c r="GE86">
        <v>19.044149999999998</v>
      </c>
      <c r="GF86" s="1">
        <v>8.9934689999999997E-6</v>
      </c>
      <c r="GG86" s="1">
        <v>4.5885129999999998E-3</v>
      </c>
      <c r="GH86">
        <v>1.2063950000000001</v>
      </c>
      <c r="GI86">
        <v>19.18779</v>
      </c>
      <c r="GJ86" s="1">
        <v>7.9209629999999997E-6</v>
      </c>
      <c r="GK86" s="1">
        <v>4.0415310000000001E-3</v>
      </c>
      <c r="GL86">
        <v>1.2063820000000001</v>
      </c>
      <c r="GM86">
        <v>19.243089999999999</v>
      </c>
      <c r="GN86" s="1">
        <v>6.9733830000000002E-6</v>
      </c>
      <c r="GO86" s="1">
        <v>3.5581860000000001E-3</v>
      </c>
      <c r="GP86">
        <v>1.206386</v>
      </c>
      <c r="GQ86">
        <v>19.035979999999999</v>
      </c>
      <c r="GR86" s="1">
        <v>6.1395290000000004E-6</v>
      </c>
      <c r="GS86" s="1">
        <v>3.1328749999999998E-3</v>
      </c>
      <c r="GT86">
        <v>1.20638</v>
      </c>
      <c r="GU86">
        <v>18.700939999999999</v>
      </c>
      <c r="GV86" s="1">
        <v>5.4073979999999996E-6</v>
      </c>
      <c r="GW86" s="1">
        <v>2.7594030000000001E-3</v>
      </c>
      <c r="GX86">
        <v>1.206369</v>
      </c>
      <c r="GY86">
        <v>18.685569999999998</v>
      </c>
      <c r="GZ86" s="1">
        <v>4.7637450000000004E-6</v>
      </c>
      <c r="HA86" s="1">
        <v>2.4310989999999999E-3</v>
      </c>
      <c r="HB86">
        <v>1.206337</v>
      </c>
      <c r="HC86">
        <v>18.938459999999999</v>
      </c>
      <c r="HD86" s="1">
        <v>4.198434E-6</v>
      </c>
      <c r="HE86" s="1">
        <v>2.142625E-3</v>
      </c>
      <c r="HF86">
        <v>1.2062980000000001</v>
      </c>
      <c r="HG86">
        <v>19.343319999999999</v>
      </c>
      <c r="HH86" s="1">
        <v>3.701712E-6</v>
      </c>
      <c r="HI86" s="1">
        <v>1.8892469999999999E-3</v>
      </c>
      <c r="HJ86">
        <v>1.2062409999999999</v>
      </c>
      <c r="HK86">
        <v>19.503640000000001</v>
      </c>
      <c r="HL86" s="1">
        <v>3.2609910000000002E-6</v>
      </c>
      <c r="HM86" s="1">
        <v>1.664567E-3</v>
      </c>
      <c r="HN86">
        <v>1.206191</v>
      </c>
      <c r="HO86">
        <v>19.457560000000001</v>
      </c>
      <c r="HP86" s="1">
        <v>2.8620260000000002E-6</v>
      </c>
      <c r="HQ86" s="1">
        <v>1.461192E-3</v>
      </c>
      <c r="HR86">
        <v>1.2061139999999999</v>
      </c>
      <c r="HS86">
        <v>19.342860000000002</v>
      </c>
      <c r="HT86" s="1">
        <v>2.5024610000000002E-6</v>
      </c>
      <c r="HU86" s="1">
        <v>1.2778539999999999E-3</v>
      </c>
      <c r="HV86">
        <v>1.206054</v>
      </c>
      <c r="HW86">
        <v>19.13298</v>
      </c>
      <c r="HX86" s="1">
        <v>2.185574E-6</v>
      </c>
      <c r="HY86" s="1">
        <v>1.1161369999999999E-3</v>
      </c>
      <c r="HZ86">
        <v>1.2059850000000001</v>
      </c>
      <c r="IA86">
        <v>19.035309999999999</v>
      </c>
      <c r="IB86" s="1">
        <v>1.909222E-6</v>
      </c>
      <c r="IC86" s="1">
        <v>9.7505859999999999E-4</v>
      </c>
      <c r="ID86">
        <v>1.2059260000000001</v>
      </c>
      <c r="IE86">
        <v>18.945640000000001</v>
      </c>
      <c r="IF86" s="1">
        <v>1.6693690000000001E-6</v>
      </c>
      <c r="IG86" s="1">
        <v>8.5259690000000004E-4</v>
      </c>
      <c r="IH86">
        <v>1.205837</v>
      </c>
      <c r="II86">
        <v>18.867850000000001</v>
      </c>
      <c r="IJ86" s="1">
        <v>1.461257E-6</v>
      </c>
      <c r="IK86" s="1">
        <v>7.4634780000000002E-4</v>
      </c>
      <c r="IL86">
        <v>1.2057549999999999</v>
      </c>
      <c r="IM86">
        <v>19.0473</v>
      </c>
      <c r="IN86" s="1">
        <v>1.281058E-6</v>
      </c>
      <c r="IO86" s="1">
        <v>6.5434369999999996E-4</v>
      </c>
      <c r="IP86">
        <v>1.205687</v>
      </c>
      <c r="IQ86">
        <v>19.174150000000001</v>
      </c>
      <c r="IR86" s="1">
        <v>1.124816E-6</v>
      </c>
      <c r="IS86" s="1">
        <v>5.745603E-4</v>
      </c>
      <c r="IT86">
        <v>1.2055959999999999</v>
      </c>
      <c r="IU86">
        <v>19.270489999999999</v>
      </c>
      <c r="IV86" s="1">
        <v>9.8785860000000006E-7</v>
      </c>
      <c r="IW86" s="1">
        <v>5.0463980000000003E-4</v>
      </c>
      <c r="IX86">
        <v>1.2055130000000001</v>
      </c>
      <c r="IY86">
        <v>19.282299999999999</v>
      </c>
      <c r="IZ86" s="1">
        <v>8.6744500000000002E-7</v>
      </c>
      <c r="JA86" s="1">
        <v>4.4316800000000002E-4</v>
      </c>
      <c r="JB86">
        <v>1.205417</v>
      </c>
      <c r="JC86">
        <v>19.112369999999999</v>
      </c>
      <c r="JD86" s="1">
        <v>7.6250669999999996E-7</v>
      </c>
      <c r="JE86" s="1">
        <v>3.895875E-4</v>
      </c>
      <c r="JF86">
        <v>1.205325</v>
      </c>
      <c r="JG86">
        <v>19.130929999999999</v>
      </c>
      <c r="JH86" s="1">
        <v>6.7139419999999997E-7</v>
      </c>
      <c r="JI86" s="1">
        <v>3.430439E-4</v>
      </c>
      <c r="JJ86">
        <v>1.205271</v>
      </c>
      <c r="JK86">
        <v>19.26153</v>
      </c>
      <c r="JL86" s="1">
        <v>5.9215879999999996E-7</v>
      </c>
      <c r="JM86" s="1">
        <v>3.0256050000000001E-4</v>
      </c>
      <c r="JN86">
        <v>1.205171</v>
      </c>
      <c r="JO86">
        <v>19.433949999999999</v>
      </c>
      <c r="JP86" s="1">
        <v>5.2328579999999998E-7</v>
      </c>
      <c r="JQ86" s="1">
        <v>2.6738849999999998E-4</v>
      </c>
      <c r="JR86">
        <v>1.205122</v>
      </c>
      <c r="JS86">
        <v>19.6845</v>
      </c>
      <c r="JT86" s="1">
        <v>4.6291979999999998E-7</v>
      </c>
      <c r="JU86" s="1">
        <v>2.365414E-4</v>
      </c>
      <c r="JV86">
        <v>1.2050540000000001</v>
      </c>
      <c r="JW86">
        <v>19.848990000000001</v>
      </c>
      <c r="JX86" s="1">
        <v>4.1064329999999998E-7</v>
      </c>
      <c r="JY86" s="1">
        <v>2.098232E-4</v>
      </c>
      <c r="JZ86">
        <v>1.204976</v>
      </c>
      <c r="KA86">
        <v>19.84395</v>
      </c>
      <c r="KB86" s="1">
        <v>3.6651620000000001E-7</v>
      </c>
      <c r="KC86" s="1">
        <v>1.8724599999999999E-4</v>
      </c>
      <c r="KD86">
        <v>1.204936</v>
      </c>
      <c r="KE86">
        <v>19.7105</v>
      </c>
      <c r="KF86" s="1">
        <v>3.2912249999999999E-7</v>
      </c>
      <c r="KG86" s="1">
        <v>1.68126E-4</v>
      </c>
      <c r="KH86">
        <v>1.2048859999999999</v>
      </c>
      <c r="KI86">
        <v>19.35031</v>
      </c>
      <c r="KJ86" s="1">
        <v>2.9665559999999998E-7</v>
      </c>
      <c r="KK86" s="1">
        <v>1.5154090000000001E-4</v>
      </c>
      <c r="KL86">
        <v>1.2048350000000001</v>
      </c>
      <c r="KM86">
        <v>19.215409999999999</v>
      </c>
      <c r="KN86" s="1">
        <v>2.679583E-7</v>
      </c>
      <c r="KO86" s="1">
        <v>1.3688179999999999E-4</v>
      </c>
      <c r="KP86">
        <v>1.2048019999999999</v>
      </c>
      <c r="KQ86">
        <v>19.229520000000001</v>
      </c>
      <c r="KR86" s="1">
        <v>2.4256490000000001E-7</v>
      </c>
      <c r="KS86" s="1">
        <v>1.2390430000000001E-4</v>
      </c>
      <c r="KT86">
        <v>1.2047319999999999</v>
      </c>
      <c r="KU86">
        <v>19.443200000000001</v>
      </c>
      <c r="KV86" s="1">
        <v>2.2001949999999999E-7</v>
      </c>
      <c r="KW86" s="1">
        <v>1.1239029999999999E-4</v>
      </c>
      <c r="KX86">
        <v>1.204674</v>
      </c>
      <c r="KY86">
        <v>19.851900000000001</v>
      </c>
      <c r="KZ86" s="1">
        <v>1.9989449999999999E-7</v>
      </c>
      <c r="LA86" s="1">
        <v>1.0211090000000001E-4</v>
      </c>
      <c r="LB86">
        <v>1.2046349999999999</v>
      </c>
      <c r="LC86">
        <v>20.053789999999999</v>
      </c>
      <c r="LD86" s="1">
        <v>1.8170269999999999E-7</v>
      </c>
      <c r="LE86" s="1">
        <v>9.2822090000000006E-5</v>
      </c>
      <c r="LF86">
        <v>1.2045809999999999</v>
      </c>
      <c r="LG86">
        <v>20.090900000000001</v>
      </c>
      <c r="LH86" s="1">
        <v>1.6515849999999999E-7</v>
      </c>
      <c r="LI86" s="1">
        <v>8.437513E-5</v>
      </c>
      <c r="LJ86">
        <v>1.2045170000000001</v>
      </c>
      <c r="LK86">
        <v>19.985440000000001</v>
      </c>
      <c r="LL86" s="1">
        <v>1.5005250000000001E-7</v>
      </c>
      <c r="LM86" s="1">
        <v>7.6661109999999998E-5</v>
      </c>
      <c r="LN86">
        <v>1.2044440000000001</v>
      </c>
      <c r="LO86">
        <v>19.668340000000001</v>
      </c>
      <c r="LP86" s="1">
        <v>1.364139E-7</v>
      </c>
      <c r="LQ86" s="1">
        <v>6.969457E-5</v>
      </c>
      <c r="LR86">
        <v>1.204383</v>
      </c>
      <c r="LS86">
        <v>19.63204</v>
      </c>
      <c r="LT86" s="1">
        <v>1.2413979999999999E-7</v>
      </c>
      <c r="LU86" s="1">
        <v>6.342544E-5</v>
      </c>
      <c r="LV86">
        <v>1.204332</v>
      </c>
      <c r="LW86">
        <v>19.711269999999999</v>
      </c>
      <c r="LX86" s="1">
        <v>1.131107E-7</v>
      </c>
      <c r="LY86" s="1">
        <v>5.7789810000000001E-5</v>
      </c>
      <c r="LZ86">
        <v>1.2042949999999999</v>
      </c>
      <c r="MA86">
        <v>19.91968</v>
      </c>
      <c r="MB86" s="1">
        <v>1.031469E-7</v>
      </c>
      <c r="MC86" s="1">
        <v>5.2699850000000003E-5</v>
      </c>
      <c r="MD86">
        <v>1.204243</v>
      </c>
      <c r="ME86">
        <v>20.390720000000002</v>
      </c>
      <c r="MF86" s="1">
        <v>9.415322E-8</v>
      </c>
      <c r="MG86" s="1">
        <v>4.8105049999999998E-5</v>
      </c>
      <c r="MH86">
        <v>1.204189</v>
      </c>
      <c r="MI86">
        <v>20.653759999999998</v>
      </c>
      <c r="MJ86" s="1">
        <v>8.6136400000000006E-8</v>
      </c>
      <c r="MK86" s="1">
        <v>4.4006440000000002E-5</v>
      </c>
      <c r="ML86">
        <v>1.204175</v>
      </c>
      <c r="MM86">
        <v>20.795670000000001</v>
      </c>
      <c r="MN86" s="1">
        <v>7.9323140000000007E-8</v>
      </c>
      <c r="MO86" s="1">
        <v>4.0516809999999999E-5</v>
      </c>
      <c r="MP86">
        <v>1.2041249999999999</v>
      </c>
      <c r="MQ86">
        <v>20.699750000000002</v>
      </c>
      <c r="MR86" s="1">
        <v>7.3476540000000002E-8</v>
      </c>
      <c r="MS86" s="1">
        <v>3.752688E-5</v>
      </c>
      <c r="MT86">
        <v>1.204091</v>
      </c>
      <c r="MU86">
        <v>20.223189999999999</v>
      </c>
      <c r="MV86" s="1">
        <v>6.821467E-8</v>
      </c>
      <c r="MW86" s="1">
        <v>3.4839139999999999E-5</v>
      </c>
      <c r="MX86">
        <v>1.2040729999999999</v>
      </c>
      <c r="MY86">
        <v>19.626830000000002</v>
      </c>
      <c r="MZ86" s="1">
        <v>6.3378720000000005E-8</v>
      </c>
      <c r="NA86" s="1">
        <v>3.2369229999999997E-5</v>
      </c>
      <c r="NB86">
        <v>1.204024</v>
      </c>
      <c r="NC86">
        <v>19.264569999999999</v>
      </c>
      <c r="ND86" s="1">
        <v>5.8977759999999997E-8</v>
      </c>
      <c r="NE86" s="1">
        <v>3.0120669999999999E-5</v>
      </c>
      <c r="NF86">
        <v>1.2039960000000001</v>
      </c>
      <c r="NG86">
        <v>19.167919999999999</v>
      </c>
      <c r="NH86" s="1">
        <v>5.4965209999999997E-8</v>
      </c>
      <c r="NI86" s="1">
        <v>2.8071529999999999E-5</v>
      </c>
      <c r="NJ86">
        <v>1.2039679999999999</v>
      </c>
      <c r="NK86">
        <v>19.12931</v>
      </c>
      <c r="NL86" s="1">
        <v>5.1270839999999998E-8</v>
      </c>
      <c r="NM86" s="1">
        <v>2.6185119999999999E-5</v>
      </c>
      <c r="NN86">
        <v>1.2039310000000001</v>
      </c>
      <c r="NO86">
        <v>19.160309999999999</v>
      </c>
      <c r="NP86" s="1">
        <v>4.7851930000000001E-8</v>
      </c>
      <c r="NQ86" s="1">
        <v>2.4439109999999999E-5</v>
      </c>
      <c r="NR86">
        <v>1.203883</v>
      </c>
      <c r="NS86">
        <v>19.22203</v>
      </c>
      <c r="NT86" s="1">
        <v>4.4644039999999999E-8</v>
      </c>
      <c r="NU86" s="1">
        <v>2.280229E-5</v>
      </c>
      <c r="NV86">
        <v>1.2038530000000001</v>
      </c>
      <c r="NW86">
        <v>19.17437</v>
      </c>
      <c r="NX86" s="1">
        <v>4.1618129999999998E-8</v>
      </c>
      <c r="NY86" s="1">
        <v>2.125686E-5</v>
      </c>
      <c r="NZ86">
        <v>1.2038260000000001</v>
      </c>
      <c r="OA86">
        <v>19.045000000000002</v>
      </c>
      <c r="OB86" s="1">
        <v>3.8815179999999998E-8</v>
      </c>
      <c r="OC86" s="1">
        <v>1.9825219999999999E-5</v>
      </c>
      <c r="OD86">
        <v>1.203783</v>
      </c>
      <c r="OE86">
        <v>19.128889999999998</v>
      </c>
      <c r="OF86" s="1">
        <v>3.6221870000000003E-8</v>
      </c>
      <c r="OG86" s="1">
        <v>1.8501100000000001E-5</v>
      </c>
      <c r="OH86">
        <v>1.2037519999999999</v>
      </c>
      <c r="OI86">
        <v>19.217310000000001</v>
      </c>
      <c r="OJ86" s="1">
        <v>3.3832919999999997E-8</v>
      </c>
      <c r="OK86" s="1">
        <v>1.728072E-5</v>
      </c>
    </row>
    <row r="87" spans="1:401" x14ac:dyDescent="0.35">
      <c r="A87">
        <v>90</v>
      </c>
      <c r="B87" t="s">
        <v>4</v>
      </c>
      <c r="C87" t="s">
        <v>24</v>
      </c>
      <c r="D87" t="s">
        <v>92</v>
      </c>
      <c r="E87">
        <v>891.50340000000006</v>
      </c>
      <c r="F87">
        <v>1.03627</v>
      </c>
      <c r="G87">
        <v>19.35286</v>
      </c>
      <c r="H87" s="1">
        <v>2.6613979999999998E-30</v>
      </c>
      <c r="I87" s="1">
        <v>1.8842629999999998E-27</v>
      </c>
      <c r="J87">
        <v>1.0362180000000001</v>
      </c>
      <c r="K87">
        <v>18.968900000000001</v>
      </c>
      <c r="L87" s="1">
        <v>6.9506670000000003E-15</v>
      </c>
      <c r="M87" s="1">
        <v>4.9257859999999999E-12</v>
      </c>
      <c r="N87">
        <v>1.0361629999999999</v>
      </c>
      <c r="O87">
        <v>18.495149999999999</v>
      </c>
      <c r="P87" s="1">
        <v>3.756985E-3</v>
      </c>
      <c r="Q87">
        <v>1.8441209999999999</v>
      </c>
      <c r="R87">
        <v>1.0361340000000001</v>
      </c>
      <c r="S87">
        <v>18.09647</v>
      </c>
      <c r="T87">
        <v>6.9607010000000002</v>
      </c>
      <c r="U87">
        <v>4283.3969999999999</v>
      </c>
      <c r="V87">
        <v>1.036114</v>
      </c>
      <c r="W87">
        <v>17.94258</v>
      </c>
      <c r="X87">
        <v>57.981079999999999</v>
      </c>
      <c r="Y87">
        <v>39943.879999999997</v>
      </c>
      <c r="Z87">
        <v>1.0361149999999999</v>
      </c>
      <c r="AA87">
        <v>17.809000000000001</v>
      </c>
      <c r="AB87">
        <v>36.783360000000002</v>
      </c>
      <c r="AC87">
        <v>27272.53</v>
      </c>
      <c r="AD87">
        <v>1.036125</v>
      </c>
      <c r="AE87">
        <v>17.72617</v>
      </c>
      <c r="AF87">
        <v>4.9373560000000003</v>
      </c>
      <c r="AG87">
        <v>3845.6190000000001</v>
      </c>
      <c r="AH87">
        <v>1.036127</v>
      </c>
      <c r="AI87">
        <v>17.737439999999999</v>
      </c>
      <c r="AJ87">
        <v>0.2529092</v>
      </c>
      <c r="AK87">
        <v>202.77809999999999</v>
      </c>
      <c r="AL87">
        <v>1.036146</v>
      </c>
      <c r="AM87">
        <v>17.75553</v>
      </c>
      <c r="AN87">
        <v>1.4288199999999999E-2</v>
      </c>
      <c r="AO87">
        <v>10.872859999999999</v>
      </c>
      <c r="AP87">
        <v>1.0361549999999999</v>
      </c>
      <c r="AQ87">
        <v>18.114799999999999</v>
      </c>
      <c r="AR87" s="1">
        <v>6.5847730000000004E-3</v>
      </c>
      <c r="AS87">
        <v>4.7025079999999999</v>
      </c>
      <c r="AT87">
        <v>1.036146</v>
      </c>
      <c r="AU87">
        <v>18.636089999999999</v>
      </c>
      <c r="AV87" s="1">
        <v>5.2461089999999997E-3</v>
      </c>
      <c r="AW87">
        <v>3.736094</v>
      </c>
      <c r="AX87">
        <v>1.036143</v>
      </c>
      <c r="AY87">
        <v>19.03396</v>
      </c>
      <c r="AZ87" s="1">
        <v>4.2559829999999996E-3</v>
      </c>
      <c r="BA87">
        <v>3.030672</v>
      </c>
      <c r="BB87">
        <v>1.036146</v>
      </c>
      <c r="BC87">
        <v>19.45288</v>
      </c>
      <c r="BD87" s="1">
        <v>3.4593710000000001E-3</v>
      </c>
      <c r="BE87">
        <v>2.4634819999999999</v>
      </c>
      <c r="BF87">
        <v>1.0361389999999999</v>
      </c>
      <c r="BG87">
        <v>19.64434</v>
      </c>
      <c r="BH87" s="1">
        <v>2.8144759999999998E-3</v>
      </c>
      <c r="BI87">
        <v>2.0042900000000001</v>
      </c>
      <c r="BJ87">
        <v>1.036143</v>
      </c>
      <c r="BK87">
        <v>19.585979999999999</v>
      </c>
      <c r="BL87" s="1">
        <v>2.2900260000000001E-3</v>
      </c>
      <c r="BM87">
        <v>1.6308849999999999</v>
      </c>
      <c r="BN87">
        <v>1.0361359999999999</v>
      </c>
      <c r="BO87">
        <v>19.424759999999999</v>
      </c>
      <c r="BP87" s="1">
        <v>1.8628239999999999E-3</v>
      </c>
      <c r="BQ87">
        <v>1.326638</v>
      </c>
      <c r="BR87">
        <v>1.0361290000000001</v>
      </c>
      <c r="BS87">
        <v>19.000879999999999</v>
      </c>
      <c r="BT87" s="1">
        <v>1.5160270000000001E-3</v>
      </c>
      <c r="BU87">
        <v>1.0796859999999999</v>
      </c>
      <c r="BV87">
        <v>1.0361340000000001</v>
      </c>
      <c r="BW87">
        <v>18.68093</v>
      </c>
      <c r="BX87" s="1">
        <v>1.234878E-3</v>
      </c>
      <c r="BY87">
        <v>0.87945410000000002</v>
      </c>
      <c r="BZ87">
        <v>1.0360910000000001</v>
      </c>
      <c r="CA87">
        <v>18.579740000000001</v>
      </c>
      <c r="CB87" s="1">
        <v>1.006762E-3</v>
      </c>
      <c r="CC87">
        <v>0.71702390000000005</v>
      </c>
      <c r="CD87">
        <v>1.0360910000000001</v>
      </c>
      <c r="CE87">
        <v>18.532689999999999</v>
      </c>
      <c r="CF87" s="1">
        <v>8.2174039999999998E-4</v>
      </c>
      <c r="CG87">
        <v>0.58522719999999995</v>
      </c>
      <c r="CH87">
        <v>1.0360400000000001</v>
      </c>
      <c r="CI87">
        <v>18.81879</v>
      </c>
      <c r="CJ87" s="1">
        <v>6.7137010000000005E-4</v>
      </c>
      <c r="CK87">
        <v>0.47815980000000002</v>
      </c>
      <c r="CL87">
        <v>1.0360020000000001</v>
      </c>
      <c r="CM87">
        <v>18.998480000000001</v>
      </c>
      <c r="CN87" s="1">
        <v>5.4856220000000001E-4</v>
      </c>
      <c r="CO87">
        <v>0.39072230000000002</v>
      </c>
      <c r="CP87">
        <v>1.035949</v>
      </c>
      <c r="CQ87">
        <v>19.040369999999999</v>
      </c>
      <c r="CR87" s="1">
        <v>4.471403E-4</v>
      </c>
      <c r="CS87">
        <v>0.31853369999999998</v>
      </c>
      <c r="CT87">
        <v>1.0358879999999999</v>
      </c>
      <c r="CU87">
        <v>19.002680000000002</v>
      </c>
      <c r="CV87" s="1">
        <v>3.6356129999999998E-4</v>
      </c>
      <c r="CW87">
        <v>0.25903159999999997</v>
      </c>
      <c r="CX87">
        <v>1.0358270000000001</v>
      </c>
      <c r="CY87">
        <v>18.827200000000001</v>
      </c>
      <c r="CZ87" s="1">
        <v>2.9549060000000002E-4</v>
      </c>
      <c r="DA87">
        <v>0.21054110000000001</v>
      </c>
      <c r="DB87">
        <v>1.0357769999999999</v>
      </c>
      <c r="DC87">
        <v>18.8447</v>
      </c>
      <c r="DD87" s="1">
        <v>2.40542E-4</v>
      </c>
      <c r="DE87">
        <v>0.1713855</v>
      </c>
      <c r="DF87">
        <v>1.035717</v>
      </c>
      <c r="DG87">
        <v>18.975190000000001</v>
      </c>
      <c r="DH87" s="1">
        <v>1.962767E-4</v>
      </c>
      <c r="DI87">
        <v>0.13984450000000001</v>
      </c>
      <c r="DJ87">
        <v>1.035668</v>
      </c>
      <c r="DK87">
        <v>19.22578</v>
      </c>
      <c r="DL87" s="1">
        <v>1.605861E-4</v>
      </c>
      <c r="DM87">
        <v>0.11441179999999999</v>
      </c>
      <c r="DN87">
        <v>1.035609</v>
      </c>
      <c r="DO87">
        <v>19.631679999999999</v>
      </c>
      <c r="DP87" s="1">
        <v>1.315407E-4</v>
      </c>
      <c r="DQ87" s="1">
        <v>9.372345E-2</v>
      </c>
      <c r="DR87">
        <v>1.035587</v>
      </c>
      <c r="DS87">
        <v>19.78417</v>
      </c>
      <c r="DT87" s="1">
        <v>1.07839E-4</v>
      </c>
      <c r="DU87" s="1">
        <v>7.682957E-2</v>
      </c>
      <c r="DV87">
        <v>1.0355319999999999</v>
      </c>
      <c r="DW87">
        <v>19.81869</v>
      </c>
      <c r="DX87" s="1">
        <v>8.8862089999999997E-5</v>
      </c>
      <c r="DY87" s="1">
        <v>6.3298930000000003E-2</v>
      </c>
      <c r="DZ87">
        <v>1.0354939999999999</v>
      </c>
      <c r="EA87">
        <v>19.687940000000001</v>
      </c>
      <c r="EB87" s="1">
        <v>7.3710320000000006E-5</v>
      </c>
      <c r="EC87" s="1">
        <v>5.2497410000000001E-2</v>
      </c>
      <c r="ED87">
        <v>1.0354540000000001</v>
      </c>
      <c r="EE87">
        <v>19.2897</v>
      </c>
      <c r="EF87" s="1">
        <v>6.1466149999999994E-5</v>
      </c>
      <c r="EG87" s="1">
        <v>4.3771589999999999E-2</v>
      </c>
      <c r="EH87">
        <v>1.0354300000000001</v>
      </c>
      <c r="EI87">
        <v>19.038350000000001</v>
      </c>
      <c r="EJ87" s="1">
        <v>5.1482639999999997E-5</v>
      </c>
      <c r="EK87" s="1">
        <v>3.6658240000000002E-2</v>
      </c>
      <c r="EL87">
        <v>1.0353730000000001</v>
      </c>
      <c r="EM87">
        <v>18.999310000000001</v>
      </c>
      <c r="EN87" s="1">
        <v>4.330074E-5</v>
      </c>
      <c r="EO87" s="1">
        <v>3.082969E-2</v>
      </c>
      <c r="EP87">
        <v>1.0353779999999999</v>
      </c>
      <c r="EQ87">
        <v>19.12782</v>
      </c>
      <c r="ER87" s="1">
        <v>3.6559639999999997E-5</v>
      </c>
      <c r="ES87" s="1">
        <v>2.6027229999999998E-2</v>
      </c>
      <c r="ET87">
        <v>1.0353520000000001</v>
      </c>
      <c r="EU87">
        <v>19.512640000000001</v>
      </c>
      <c r="EV87" s="1">
        <v>3.0970299999999997E-5</v>
      </c>
      <c r="EW87" s="1">
        <v>2.2046389999999999E-2</v>
      </c>
      <c r="EX87">
        <v>1.035372</v>
      </c>
      <c r="EY87">
        <v>19.739570000000001</v>
      </c>
      <c r="EZ87" s="1">
        <v>2.637116E-5</v>
      </c>
      <c r="FA87">
        <v>1.8768099999999999E-2</v>
      </c>
      <c r="FB87">
        <v>1.035363</v>
      </c>
      <c r="FC87">
        <v>19.797470000000001</v>
      </c>
      <c r="FD87" s="1">
        <v>2.2674250000000001E-5</v>
      </c>
      <c r="FE87" s="1">
        <v>1.6131079999999999E-2</v>
      </c>
      <c r="FF87">
        <v>1.0353749999999999</v>
      </c>
      <c r="FG87">
        <v>19.716750000000001</v>
      </c>
      <c r="FH87" s="1">
        <v>1.9694839999999999E-5</v>
      </c>
      <c r="FI87" s="1">
        <v>1.4006920000000001E-2</v>
      </c>
      <c r="FJ87">
        <v>1.0353490000000001</v>
      </c>
      <c r="FK87">
        <v>19.367840000000001</v>
      </c>
      <c r="FL87" s="1">
        <v>1.7216070000000001E-5</v>
      </c>
      <c r="FM87" s="1">
        <v>1.224285E-2</v>
      </c>
      <c r="FN87">
        <v>1.035347</v>
      </c>
      <c r="FO87">
        <v>19.149360000000001</v>
      </c>
      <c r="FP87" s="1">
        <v>1.5098349999999999E-5</v>
      </c>
      <c r="FQ87">
        <v>1.0736300000000001E-2</v>
      </c>
      <c r="FR87">
        <v>1.035366</v>
      </c>
      <c r="FS87">
        <v>18.95758</v>
      </c>
      <c r="FT87" s="1">
        <v>1.326768E-5</v>
      </c>
      <c r="FU87" s="1">
        <v>9.434184E-3</v>
      </c>
      <c r="FV87">
        <v>1.0353669999999999</v>
      </c>
      <c r="FW87">
        <v>18.78491</v>
      </c>
      <c r="FX87" s="1">
        <v>1.1673350000000001E-5</v>
      </c>
      <c r="FY87" s="1">
        <v>8.3005579999999995E-3</v>
      </c>
      <c r="FZ87">
        <v>1.035369</v>
      </c>
      <c r="GA87">
        <v>18.898040000000002</v>
      </c>
      <c r="GB87" s="1">
        <v>1.027904E-5</v>
      </c>
      <c r="GC87" s="1">
        <v>7.3091969999999999E-3</v>
      </c>
      <c r="GD87">
        <v>1.035358</v>
      </c>
      <c r="GE87">
        <v>19.044709999999998</v>
      </c>
      <c r="GF87" s="1">
        <v>9.0562789999999992E-6</v>
      </c>
      <c r="GG87" s="1">
        <v>6.4398980000000003E-3</v>
      </c>
      <c r="GH87">
        <v>1.03538</v>
      </c>
      <c r="GI87">
        <v>19.19455</v>
      </c>
      <c r="GJ87" s="1">
        <v>7.9766180000000001E-6</v>
      </c>
      <c r="GK87" s="1">
        <v>5.6725760000000004E-3</v>
      </c>
      <c r="GL87">
        <v>1.035366</v>
      </c>
      <c r="GM87">
        <v>19.262609999999999</v>
      </c>
      <c r="GN87" s="1">
        <v>7.0224410000000004E-6</v>
      </c>
      <c r="GO87" s="1">
        <v>4.9941849999999999E-3</v>
      </c>
      <c r="GP87">
        <v>1.0353559999999999</v>
      </c>
      <c r="GQ87">
        <v>19.07011</v>
      </c>
      <c r="GR87" s="1">
        <v>6.1826129999999996E-6</v>
      </c>
      <c r="GS87" s="1">
        <v>4.3971519999999997E-3</v>
      </c>
      <c r="GT87">
        <v>1.035344</v>
      </c>
      <c r="GU87">
        <v>18.733270000000001</v>
      </c>
      <c r="GV87" s="1">
        <v>5.4452300000000004E-6</v>
      </c>
      <c r="GW87" s="1">
        <v>3.8728980000000001E-3</v>
      </c>
      <c r="GX87">
        <v>1.0353429999999999</v>
      </c>
      <c r="GY87">
        <v>18.723140000000001</v>
      </c>
      <c r="GZ87" s="1">
        <v>4.7970160000000004E-6</v>
      </c>
      <c r="HA87" s="1">
        <v>3.4120560000000001E-3</v>
      </c>
      <c r="HB87">
        <v>1.0353490000000001</v>
      </c>
      <c r="HC87">
        <v>18.970739999999999</v>
      </c>
      <c r="HD87" s="1">
        <v>4.2276549999999996E-6</v>
      </c>
      <c r="HE87" s="1">
        <v>3.0070800000000001E-3</v>
      </c>
      <c r="HF87">
        <v>1.0353250000000001</v>
      </c>
      <c r="HG87">
        <v>19.366520000000001</v>
      </c>
      <c r="HH87" s="1">
        <v>3.7274300000000001E-6</v>
      </c>
      <c r="HI87" s="1">
        <v>2.6514009999999998E-3</v>
      </c>
      <c r="HJ87">
        <v>1.0352939999999999</v>
      </c>
      <c r="HK87">
        <v>19.51127</v>
      </c>
      <c r="HL87" s="1">
        <v>3.2840440000000002E-6</v>
      </c>
      <c r="HM87" s="1">
        <v>2.3363640000000001E-3</v>
      </c>
      <c r="HN87">
        <v>1.0352749999999999</v>
      </c>
      <c r="HO87">
        <v>19.46378</v>
      </c>
      <c r="HP87" s="1">
        <v>2.8829559999999998E-6</v>
      </c>
      <c r="HQ87" s="1">
        <v>2.051471E-3</v>
      </c>
      <c r="HR87">
        <v>1.035234</v>
      </c>
      <c r="HS87">
        <v>19.355139999999999</v>
      </c>
      <c r="HT87" s="1">
        <v>2.521134E-6</v>
      </c>
      <c r="HU87" s="1">
        <v>1.7943480000000001E-3</v>
      </c>
      <c r="HV87">
        <v>1.035212</v>
      </c>
      <c r="HW87">
        <v>19.15597</v>
      </c>
      <c r="HX87" s="1">
        <v>2.201912E-6</v>
      </c>
      <c r="HY87" s="1">
        <v>1.567272E-3</v>
      </c>
      <c r="HZ87">
        <v>1.03518</v>
      </c>
      <c r="IA87">
        <v>19.078150000000001</v>
      </c>
      <c r="IB87" s="1">
        <v>1.9234270000000002E-6</v>
      </c>
      <c r="IC87" s="1">
        <v>1.3691160000000001E-3</v>
      </c>
      <c r="ID87">
        <v>1.035161</v>
      </c>
      <c r="IE87">
        <v>18.995380000000001</v>
      </c>
      <c r="IF87" s="1">
        <v>1.6816989999999999E-6</v>
      </c>
      <c r="IG87" s="1">
        <v>1.197072E-3</v>
      </c>
      <c r="IH87">
        <v>1.0351159999999999</v>
      </c>
      <c r="II87">
        <v>18.909189999999999</v>
      </c>
      <c r="IJ87" s="1">
        <v>1.4719409999999999E-6</v>
      </c>
      <c r="IK87" s="1">
        <v>1.0477920000000001E-3</v>
      </c>
      <c r="IL87">
        <v>1.035102</v>
      </c>
      <c r="IM87">
        <v>19.063310000000001</v>
      </c>
      <c r="IN87" s="1">
        <v>1.29031E-6</v>
      </c>
      <c r="IO87" s="1">
        <v>9.1851200000000002E-4</v>
      </c>
      <c r="IP87">
        <v>1.0350600000000001</v>
      </c>
      <c r="IQ87">
        <v>19.174299999999999</v>
      </c>
      <c r="IR87" s="1">
        <v>1.1328669999999999E-6</v>
      </c>
      <c r="IS87" s="1">
        <v>8.064522E-4</v>
      </c>
      <c r="IT87">
        <v>1.035042</v>
      </c>
      <c r="IU87">
        <v>19.274719999999999</v>
      </c>
      <c r="IV87" s="1">
        <v>9.9495449999999991E-7</v>
      </c>
      <c r="IW87" s="1">
        <v>7.0831989999999999E-4</v>
      </c>
      <c r="IX87">
        <v>1.035013</v>
      </c>
      <c r="IY87">
        <v>19.2956</v>
      </c>
      <c r="IZ87" s="1">
        <v>8.7365139999999999E-7</v>
      </c>
      <c r="JA87" s="1">
        <v>6.2201360000000002E-4</v>
      </c>
      <c r="JB87">
        <v>1.0349619999999999</v>
      </c>
      <c r="JC87">
        <v>19.144739999999999</v>
      </c>
      <c r="JD87" s="1">
        <v>7.6790179999999995E-7</v>
      </c>
      <c r="JE87" s="1">
        <v>5.4674940000000005E-4</v>
      </c>
      <c r="JF87">
        <v>1.0349219999999999</v>
      </c>
      <c r="JG87">
        <v>19.178560000000001</v>
      </c>
      <c r="JH87" s="1">
        <v>6.7608200000000001E-7</v>
      </c>
      <c r="JI87" s="1">
        <v>4.8136849999999998E-4</v>
      </c>
      <c r="JJ87">
        <v>1.0348980000000001</v>
      </c>
      <c r="JK87">
        <v>19.306730000000002</v>
      </c>
      <c r="JL87" s="1">
        <v>5.9623240000000001E-7</v>
      </c>
      <c r="JM87" s="1">
        <v>4.2450769999999999E-4</v>
      </c>
      <c r="JN87">
        <v>1.034864</v>
      </c>
      <c r="JO87">
        <v>19.464300000000001</v>
      </c>
      <c r="JP87" s="1">
        <v>5.268383E-7</v>
      </c>
      <c r="JQ87" s="1">
        <v>3.75113E-4</v>
      </c>
      <c r="JR87">
        <v>1.0348630000000001</v>
      </c>
      <c r="JS87">
        <v>19.69462</v>
      </c>
      <c r="JT87" s="1">
        <v>4.6603590000000001E-7</v>
      </c>
      <c r="JU87" s="1">
        <v>3.3181429999999999E-4</v>
      </c>
      <c r="JV87">
        <v>1.0348090000000001</v>
      </c>
      <c r="JW87">
        <v>19.854980000000001</v>
      </c>
      <c r="JX87" s="1">
        <v>4.1330290000000001E-7</v>
      </c>
      <c r="JY87" s="1">
        <v>2.9424810000000003E-4</v>
      </c>
      <c r="JZ87">
        <v>1.0348109999999999</v>
      </c>
      <c r="KA87">
        <v>19.851669999999999</v>
      </c>
      <c r="KB87" s="1">
        <v>3.6875379999999998E-7</v>
      </c>
      <c r="KC87" s="1">
        <v>2.6246830000000002E-4</v>
      </c>
      <c r="KD87">
        <v>1.034807</v>
      </c>
      <c r="KE87">
        <v>19.733720000000002</v>
      </c>
      <c r="KF87" s="1">
        <v>3.31039E-7</v>
      </c>
      <c r="KG87" s="1">
        <v>2.3558920000000001E-4</v>
      </c>
      <c r="KH87">
        <v>1.0347580000000001</v>
      </c>
      <c r="KI87">
        <v>19.39048</v>
      </c>
      <c r="KJ87" s="1">
        <v>2.9833489999999999E-7</v>
      </c>
      <c r="KK87" s="1">
        <v>2.1230740000000001E-4</v>
      </c>
      <c r="KL87">
        <v>1.0347660000000001</v>
      </c>
      <c r="KM87">
        <v>19.270119999999999</v>
      </c>
      <c r="KN87" s="1">
        <v>2.6944909999999999E-7</v>
      </c>
      <c r="KO87" s="1">
        <v>1.917469E-4</v>
      </c>
      <c r="KP87">
        <v>1.0347409999999999</v>
      </c>
      <c r="KQ87">
        <v>19.278179999999999</v>
      </c>
      <c r="KR87" s="1">
        <v>2.4388310000000001E-7</v>
      </c>
      <c r="KS87" s="1">
        <v>1.735416E-4</v>
      </c>
      <c r="KT87">
        <v>1.034718</v>
      </c>
      <c r="KU87">
        <v>19.477460000000001</v>
      </c>
      <c r="KV87" s="1">
        <v>2.211929E-7</v>
      </c>
      <c r="KW87" s="1">
        <v>1.573941E-4</v>
      </c>
      <c r="KX87">
        <v>1.0346930000000001</v>
      </c>
      <c r="KY87">
        <v>19.866710000000001</v>
      </c>
      <c r="KZ87" s="1">
        <v>2.0094689999999999E-7</v>
      </c>
      <c r="LA87" s="1">
        <v>1.429856E-4</v>
      </c>
      <c r="LB87">
        <v>1.0346660000000001</v>
      </c>
      <c r="LC87">
        <v>20.057120000000001</v>
      </c>
      <c r="LD87" s="1">
        <v>1.826583E-7</v>
      </c>
      <c r="LE87" s="1">
        <v>1.2997710000000001E-4</v>
      </c>
      <c r="LF87">
        <v>1.0346519999999999</v>
      </c>
      <c r="LG87">
        <v>20.096060000000001</v>
      </c>
      <c r="LH87" s="1">
        <v>1.660312E-7</v>
      </c>
      <c r="LI87" s="1">
        <v>1.1815030000000001E-4</v>
      </c>
      <c r="LJ87">
        <v>1.0346420000000001</v>
      </c>
      <c r="LK87">
        <v>20.004919999999998</v>
      </c>
      <c r="LL87" s="1">
        <v>1.508456E-7</v>
      </c>
      <c r="LM87" s="1">
        <v>1.073478E-4</v>
      </c>
      <c r="LN87">
        <v>1.0346010000000001</v>
      </c>
      <c r="LO87">
        <v>19.709859999999999</v>
      </c>
      <c r="LP87" s="1">
        <v>1.371274E-7</v>
      </c>
      <c r="LQ87" s="1">
        <v>9.7584530000000003E-5</v>
      </c>
      <c r="LR87">
        <v>1.0345690000000001</v>
      </c>
      <c r="LS87">
        <v>19.692679999999999</v>
      </c>
      <c r="LT87" s="1">
        <v>1.247815E-7</v>
      </c>
      <c r="LU87" s="1">
        <v>8.8799099999999995E-5</v>
      </c>
      <c r="LV87">
        <v>1.0345580000000001</v>
      </c>
      <c r="LW87">
        <v>19.767589999999998</v>
      </c>
      <c r="LX87" s="1">
        <v>1.1368779999999999E-7</v>
      </c>
      <c r="LY87" s="1">
        <v>8.0902209999999993E-5</v>
      </c>
      <c r="LZ87">
        <v>1.0345549999999999</v>
      </c>
      <c r="MA87">
        <v>19.95983</v>
      </c>
      <c r="MB87" s="1">
        <v>1.036695E-7</v>
      </c>
      <c r="MC87" s="1">
        <v>7.3773359999999998E-5</v>
      </c>
      <c r="MD87">
        <v>1.034524</v>
      </c>
      <c r="ME87">
        <v>20.409330000000001</v>
      </c>
      <c r="MF87" s="1">
        <v>9.462404E-8</v>
      </c>
      <c r="MG87" s="1">
        <v>6.7335350000000002E-5</v>
      </c>
      <c r="MH87">
        <v>1.034518</v>
      </c>
      <c r="MI87">
        <v>20.657769999999999</v>
      </c>
      <c r="MJ87" s="1">
        <v>8.6547659999999999E-8</v>
      </c>
      <c r="MK87" s="1">
        <v>6.1582370000000006E-5</v>
      </c>
      <c r="ML87">
        <v>1.0345040000000001</v>
      </c>
      <c r="MM87">
        <v>20.801970000000001</v>
      </c>
      <c r="MN87" s="1">
        <v>7.9669309999999996E-8</v>
      </c>
      <c r="MO87" s="1">
        <v>5.667197E-5</v>
      </c>
      <c r="MP87">
        <v>1.034494</v>
      </c>
      <c r="MQ87">
        <v>20.722390000000001</v>
      </c>
      <c r="MR87" s="1">
        <v>7.3779899999999997E-8</v>
      </c>
      <c r="MS87" s="1">
        <v>5.2474710000000002E-5</v>
      </c>
      <c r="MT87">
        <v>1.034486</v>
      </c>
      <c r="MU87">
        <v>20.26971</v>
      </c>
      <c r="MV87" s="1">
        <v>6.8492749999999996E-8</v>
      </c>
      <c r="MW87" s="1">
        <v>4.871282E-5</v>
      </c>
      <c r="MX87">
        <v>1.034483</v>
      </c>
      <c r="MY87">
        <v>19.679549999999999</v>
      </c>
      <c r="MZ87" s="1">
        <v>6.3633619999999997E-8</v>
      </c>
      <c r="NA87" s="1">
        <v>4.525675E-5</v>
      </c>
      <c r="NB87">
        <v>1.0344549999999999</v>
      </c>
      <c r="NC87">
        <v>19.32254</v>
      </c>
      <c r="ND87" s="1">
        <v>5.9209249999999998E-8</v>
      </c>
      <c r="NE87" s="1">
        <v>4.2107999999999997E-5</v>
      </c>
      <c r="NF87">
        <v>1.0344450000000001</v>
      </c>
      <c r="NG87">
        <v>19.22007</v>
      </c>
      <c r="NH87" s="1">
        <v>5.5176780000000001E-8</v>
      </c>
      <c r="NI87" s="1">
        <v>3.9239339999999998E-5</v>
      </c>
      <c r="NJ87">
        <v>1.0344169999999999</v>
      </c>
      <c r="NK87">
        <v>19.151209999999999</v>
      </c>
      <c r="NL87" s="1">
        <v>5.1466610000000002E-8</v>
      </c>
      <c r="NM87" s="1">
        <v>3.6601219999999999E-5</v>
      </c>
      <c r="NN87">
        <v>1.034405</v>
      </c>
      <c r="NO87">
        <v>19.167090000000002</v>
      </c>
      <c r="NP87" s="1">
        <v>4.80333E-8</v>
      </c>
      <c r="NQ87" s="1">
        <v>3.4159109999999997E-5</v>
      </c>
      <c r="NR87">
        <v>1.034421</v>
      </c>
      <c r="NS87">
        <v>19.230250000000002</v>
      </c>
      <c r="NT87" s="1">
        <v>4.481616E-8</v>
      </c>
      <c r="NU87" s="1">
        <v>3.1873530000000001E-5</v>
      </c>
      <c r="NV87">
        <v>1.0343869999999999</v>
      </c>
      <c r="NW87">
        <v>19.187930000000001</v>
      </c>
      <c r="NX87" s="1">
        <v>4.1778769999999999E-8</v>
      </c>
      <c r="NY87" s="1">
        <v>2.9713389999999998E-5</v>
      </c>
      <c r="NZ87">
        <v>1.034381</v>
      </c>
      <c r="OA87">
        <v>19.064800000000002</v>
      </c>
      <c r="OB87" s="1">
        <v>3.8963850000000003E-8</v>
      </c>
      <c r="OC87" s="1">
        <v>2.771101E-5</v>
      </c>
      <c r="OD87">
        <v>1.0343640000000001</v>
      </c>
      <c r="OE87">
        <v>19.172830000000001</v>
      </c>
      <c r="OF87" s="1">
        <v>3.635885E-8</v>
      </c>
      <c r="OG87" s="1">
        <v>2.585855E-5</v>
      </c>
      <c r="OH87">
        <v>1.0343530000000001</v>
      </c>
      <c r="OI87">
        <v>19.264479999999999</v>
      </c>
      <c r="OJ87" s="1">
        <v>3.3959550000000003E-8</v>
      </c>
      <c r="OK87" s="1">
        <v>2.4151569999999999E-5</v>
      </c>
    </row>
    <row r="88" spans="1:401" x14ac:dyDescent="0.35">
      <c r="A88">
        <v>91</v>
      </c>
      <c r="B88" t="s">
        <v>4</v>
      </c>
      <c r="C88" t="s">
        <v>24</v>
      </c>
      <c r="D88" t="s">
        <v>93</v>
      </c>
      <c r="E88">
        <v>745.62009999999998</v>
      </c>
      <c r="F88">
        <v>1.1573020000000001</v>
      </c>
      <c r="G88">
        <v>19.39498</v>
      </c>
      <c r="H88" s="1">
        <v>2.5302239999999998E-31</v>
      </c>
      <c r="I88" s="1">
        <v>1.656325E-28</v>
      </c>
      <c r="J88">
        <v>1.1572169999999999</v>
      </c>
      <c r="K88">
        <v>19.024830000000001</v>
      </c>
      <c r="L88" s="1">
        <v>8.5448199999999997E-16</v>
      </c>
      <c r="M88" s="1">
        <v>5.5991729999999996E-13</v>
      </c>
      <c r="N88">
        <v>1.157176</v>
      </c>
      <c r="O88">
        <v>18.546600000000002</v>
      </c>
      <c r="P88" s="1">
        <v>1.5569399999999999E-3</v>
      </c>
      <c r="Q88">
        <v>0.68548039999999999</v>
      </c>
      <c r="R88">
        <v>1.157143</v>
      </c>
      <c r="S88">
        <v>18.1371</v>
      </c>
      <c r="T88">
        <v>5.1751690000000004</v>
      </c>
      <c r="U88">
        <v>2885.6610000000001</v>
      </c>
      <c r="V88">
        <v>1.1571100000000001</v>
      </c>
      <c r="W88">
        <v>17.980450000000001</v>
      </c>
      <c r="X88">
        <v>54.798189999999998</v>
      </c>
      <c r="Y88">
        <v>34510</v>
      </c>
      <c r="Z88">
        <v>1.1571070000000001</v>
      </c>
      <c r="AA88">
        <v>17.831389999999999</v>
      </c>
      <c r="AB88">
        <v>40.580590000000001</v>
      </c>
      <c r="AC88">
        <v>27803.52</v>
      </c>
      <c r="AD88">
        <v>1.1571149999999999</v>
      </c>
      <c r="AE88">
        <v>17.741540000000001</v>
      </c>
      <c r="AF88">
        <v>6.0619230000000002</v>
      </c>
      <c r="AG88">
        <v>4411.7979999999998</v>
      </c>
      <c r="AH88">
        <v>1.157116</v>
      </c>
      <c r="AI88">
        <v>17.752849999999999</v>
      </c>
      <c r="AJ88">
        <v>0.331789</v>
      </c>
      <c r="AK88">
        <v>251.2097</v>
      </c>
      <c r="AL88">
        <v>1.157135</v>
      </c>
      <c r="AM88">
        <v>17.77656</v>
      </c>
      <c r="AN88" s="1">
        <v>1.6887880000000001E-2</v>
      </c>
      <c r="AO88">
        <v>12.21808</v>
      </c>
      <c r="AP88">
        <v>1.157141</v>
      </c>
      <c r="AQ88">
        <v>18.148330000000001</v>
      </c>
      <c r="AR88" s="1">
        <v>6.7388170000000002E-3</v>
      </c>
      <c r="AS88">
        <v>4.4628899999999998</v>
      </c>
      <c r="AT88">
        <v>1.157162</v>
      </c>
      <c r="AU88">
        <v>18.67305</v>
      </c>
      <c r="AV88" s="1">
        <v>5.3323199999999998E-3</v>
      </c>
      <c r="AW88">
        <v>3.5144000000000002</v>
      </c>
      <c r="AX88">
        <v>1.157154</v>
      </c>
      <c r="AY88">
        <v>19.06108</v>
      </c>
      <c r="AZ88" s="1">
        <v>4.3247040000000004E-3</v>
      </c>
      <c r="BA88">
        <v>2.8498960000000002</v>
      </c>
      <c r="BB88">
        <v>1.1571579999999999</v>
      </c>
      <c r="BC88">
        <v>19.470050000000001</v>
      </c>
      <c r="BD88" s="1">
        <v>3.5148530000000001E-3</v>
      </c>
      <c r="BE88">
        <v>2.3162929999999999</v>
      </c>
      <c r="BF88">
        <v>1.1571530000000001</v>
      </c>
      <c r="BG88">
        <v>19.651959999999999</v>
      </c>
      <c r="BH88" s="1">
        <v>2.8594929999999998E-3</v>
      </c>
      <c r="BI88">
        <v>1.884442</v>
      </c>
      <c r="BJ88">
        <v>1.1571290000000001</v>
      </c>
      <c r="BK88">
        <v>19.592970000000001</v>
      </c>
      <c r="BL88" s="1">
        <v>2.3267019999999999E-3</v>
      </c>
      <c r="BM88">
        <v>1.5333749999999999</v>
      </c>
      <c r="BN88">
        <v>1.157122</v>
      </c>
      <c r="BO88">
        <v>19.450299999999999</v>
      </c>
      <c r="BP88" s="1">
        <v>1.8926539999999999E-3</v>
      </c>
      <c r="BQ88">
        <v>1.2473339999999999</v>
      </c>
      <c r="BR88">
        <v>1.157138</v>
      </c>
      <c r="BS88">
        <v>19.050550000000001</v>
      </c>
      <c r="BT88" s="1">
        <v>1.5402199999999999E-3</v>
      </c>
      <c r="BU88">
        <v>1.0150859999999999</v>
      </c>
      <c r="BV88">
        <v>1.157089</v>
      </c>
      <c r="BW88">
        <v>18.749389999999998</v>
      </c>
      <c r="BX88" s="1">
        <v>1.254495E-3</v>
      </c>
      <c r="BY88">
        <v>0.82676989999999995</v>
      </c>
      <c r="BZ88">
        <v>1.1570750000000001</v>
      </c>
      <c r="CA88">
        <v>18.646909999999998</v>
      </c>
      <c r="CB88" s="1">
        <v>1.0226720000000001E-3</v>
      </c>
      <c r="CC88">
        <v>0.67400309999999997</v>
      </c>
      <c r="CD88">
        <v>1.157052</v>
      </c>
      <c r="CE88">
        <v>18.579969999999999</v>
      </c>
      <c r="CF88" s="1">
        <v>8.3466289999999999E-4</v>
      </c>
      <c r="CG88">
        <v>0.55007139999999999</v>
      </c>
      <c r="CH88">
        <v>1.156995</v>
      </c>
      <c r="CI88">
        <v>18.842020000000002</v>
      </c>
      <c r="CJ88" s="1">
        <v>6.8187520000000004E-4</v>
      </c>
      <c r="CK88">
        <v>0.44939509999999999</v>
      </c>
      <c r="CL88">
        <v>1.1569590000000001</v>
      </c>
      <c r="CM88">
        <v>19.00094</v>
      </c>
      <c r="CN88" s="1">
        <v>5.5719250000000004E-4</v>
      </c>
      <c r="CO88">
        <v>0.36724600000000002</v>
      </c>
      <c r="CP88">
        <v>1.1569050000000001</v>
      </c>
      <c r="CQ88">
        <v>19.04156</v>
      </c>
      <c r="CR88" s="1">
        <v>4.5427830000000001E-4</v>
      </c>
      <c r="CS88">
        <v>0.2994618</v>
      </c>
      <c r="CT88">
        <v>1.156836</v>
      </c>
      <c r="CU88">
        <v>19.01548</v>
      </c>
      <c r="CV88" s="1">
        <v>3.6941619999999997E-4</v>
      </c>
      <c r="CW88">
        <v>0.24355750000000001</v>
      </c>
      <c r="CX88">
        <v>1.1567430000000001</v>
      </c>
      <c r="CY88">
        <v>18.867080000000001</v>
      </c>
      <c r="CZ88" s="1">
        <v>3.0023469999999999E-4</v>
      </c>
      <c r="DA88">
        <v>0.19795260000000001</v>
      </c>
      <c r="DB88">
        <v>1.1566799999999999</v>
      </c>
      <c r="DC88">
        <v>18.91142</v>
      </c>
      <c r="DD88" s="1">
        <v>2.4436500000000002E-4</v>
      </c>
      <c r="DE88">
        <v>0.16110920000000001</v>
      </c>
      <c r="DF88">
        <v>1.1566179999999999</v>
      </c>
      <c r="DG88">
        <v>19.036809999999999</v>
      </c>
      <c r="DH88" s="1">
        <v>1.9935560000000001E-4</v>
      </c>
      <c r="DI88">
        <v>0.13142899999999999</v>
      </c>
      <c r="DJ88">
        <v>1.156561</v>
      </c>
      <c r="DK88">
        <v>19.276140000000002</v>
      </c>
      <c r="DL88" s="1">
        <v>1.630751E-4</v>
      </c>
      <c r="DM88">
        <v>0.10750369999999999</v>
      </c>
      <c r="DN88">
        <v>1.156493</v>
      </c>
      <c r="DO88">
        <v>19.654789999999998</v>
      </c>
      <c r="DP88" s="1">
        <v>1.3357810000000001E-4</v>
      </c>
      <c r="DQ88" s="1">
        <v>8.8060890000000003E-2</v>
      </c>
      <c r="DR88">
        <v>1.1564460000000001</v>
      </c>
      <c r="DS88">
        <v>19.783200000000001</v>
      </c>
      <c r="DT88" s="1">
        <v>1.094883E-4</v>
      </c>
      <c r="DU88">
        <v>7.2174299999999997E-2</v>
      </c>
      <c r="DV88">
        <v>1.156415</v>
      </c>
      <c r="DW88">
        <v>19.81917</v>
      </c>
      <c r="DX88" s="1">
        <v>9.0175340000000007E-5</v>
      </c>
      <c r="DY88" s="1">
        <v>5.9431209999999998E-2</v>
      </c>
      <c r="DZ88">
        <v>1.1563699999999999</v>
      </c>
      <c r="EA88">
        <v>19.710280000000001</v>
      </c>
      <c r="EB88" s="1">
        <v>7.4764340000000001E-5</v>
      </c>
      <c r="EC88" s="1">
        <v>4.9263590000000003E-2</v>
      </c>
      <c r="ED88">
        <v>1.1562939999999999</v>
      </c>
      <c r="EE88">
        <v>19.343699999999998</v>
      </c>
      <c r="EF88" s="1">
        <v>6.2321820000000005E-5</v>
      </c>
      <c r="EG88" s="1">
        <v>4.1058570000000003E-2</v>
      </c>
      <c r="EH88">
        <v>1.1562600000000001</v>
      </c>
      <c r="EI88">
        <v>19.113330000000001</v>
      </c>
      <c r="EJ88" s="1">
        <v>5.218245E-5</v>
      </c>
      <c r="EK88" s="1">
        <v>3.437395E-2</v>
      </c>
      <c r="EL88">
        <v>1.1562239999999999</v>
      </c>
      <c r="EM88">
        <v>19.077570000000001</v>
      </c>
      <c r="EN88" s="1">
        <v>4.3875239999999999E-5</v>
      </c>
      <c r="EO88" s="1">
        <v>2.8898549999999999E-2</v>
      </c>
      <c r="EP88">
        <v>1.156204</v>
      </c>
      <c r="EQ88">
        <v>19.186620000000001</v>
      </c>
      <c r="ER88" s="1">
        <v>3.7034959999999998E-5</v>
      </c>
      <c r="ES88" s="1">
        <v>2.438972E-2</v>
      </c>
      <c r="ET88">
        <v>1.1561669999999999</v>
      </c>
      <c r="EU88">
        <v>19.535689999999999</v>
      </c>
      <c r="EV88" s="1">
        <v>3.1364020000000001E-5</v>
      </c>
      <c r="EW88">
        <v>2.06532E-2</v>
      </c>
      <c r="EX88">
        <v>1.1561619999999999</v>
      </c>
      <c r="EY88">
        <v>19.737480000000001</v>
      </c>
      <c r="EZ88" s="1">
        <v>2.6692190000000001E-5</v>
      </c>
      <c r="FA88" s="1">
        <v>1.757243E-2</v>
      </c>
      <c r="FB88">
        <v>1.1561699999999999</v>
      </c>
      <c r="FC88">
        <v>19.79439</v>
      </c>
      <c r="FD88" s="1">
        <v>2.2930700000000001E-5</v>
      </c>
      <c r="FE88" s="1">
        <v>1.5089679999999999E-2</v>
      </c>
      <c r="FF88">
        <v>1.1561600000000001</v>
      </c>
      <c r="FG88">
        <v>19.734719999999999</v>
      </c>
      <c r="FH88" s="1">
        <v>1.9903990000000001E-5</v>
      </c>
      <c r="FI88" s="1">
        <v>1.309312E-2</v>
      </c>
      <c r="FJ88">
        <v>1.1561840000000001</v>
      </c>
      <c r="FK88">
        <v>19.417629999999999</v>
      </c>
      <c r="FL88" s="1">
        <v>1.7392800000000001E-5</v>
      </c>
      <c r="FM88" s="1">
        <v>1.143948E-2</v>
      </c>
      <c r="FN88">
        <v>1.15618</v>
      </c>
      <c r="FO88">
        <v>19.227080000000001</v>
      </c>
      <c r="FP88" s="1">
        <v>1.525024E-5</v>
      </c>
      <c r="FQ88" s="1">
        <v>1.002959E-2</v>
      </c>
      <c r="FR88">
        <v>1.156172</v>
      </c>
      <c r="FS88">
        <v>19.0321</v>
      </c>
      <c r="FT88" s="1">
        <v>1.339971E-5</v>
      </c>
      <c r="FU88" s="1">
        <v>8.8122310000000002E-3</v>
      </c>
      <c r="FV88">
        <v>1.1561760000000001</v>
      </c>
      <c r="FW88">
        <v>18.834420000000001</v>
      </c>
      <c r="FX88" s="1">
        <v>1.178834E-5</v>
      </c>
      <c r="FY88" s="1">
        <v>7.7525290000000002E-3</v>
      </c>
      <c r="FZ88">
        <v>1.156177</v>
      </c>
      <c r="GA88">
        <v>18.914539999999999</v>
      </c>
      <c r="GB88" s="1">
        <v>1.037985E-5</v>
      </c>
      <c r="GC88" s="1">
        <v>6.8263050000000004E-3</v>
      </c>
      <c r="GD88">
        <v>1.156193</v>
      </c>
      <c r="GE88">
        <v>19.045369999999998</v>
      </c>
      <c r="GF88" s="1">
        <v>9.1448249999999993E-6</v>
      </c>
      <c r="GG88" s="1">
        <v>6.014218E-3</v>
      </c>
      <c r="GH88">
        <v>1.1561650000000001</v>
      </c>
      <c r="GI88">
        <v>19.203579999999999</v>
      </c>
      <c r="GJ88" s="1">
        <v>8.0550339999999996E-6</v>
      </c>
      <c r="GK88" s="1">
        <v>5.2979029999999996E-3</v>
      </c>
      <c r="GL88">
        <v>1.1561760000000001</v>
      </c>
      <c r="GM88">
        <v>19.28633</v>
      </c>
      <c r="GN88" s="1">
        <v>7.0916080000000002E-6</v>
      </c>
      <c r="GO88" s="1">
        <v>4.6644119999999997E-3</v>
      </c>
      <c r="GP88">
        <v>1.156172</v>
      </c>
      <c r="GQ88">
        <v>19.11402</v>
      </c>
      <c r="GR88" s="1">
        <v>6.243378E-6</v>
      </c>
      <c r="GS88" s="1">
        <v>4.1067120000000002E-3</v>
      </c>
      <c r="GT88">
        <v>1.1561490000000001</v>
      </c>
      <c r="GU88">
        <v>18.776039999999998</v>
      </c>
      <c r="GV88" s="1">
        <v>5.498557E-6</v>
      </c>
      <c r="GW88" s="1">
        <v>3.6169589999999999E-3</v>
      </c>
      <c r="GX88">
        <v>1.1561459999999999</v>
      </c>
      <c r="GY88">
        <v>18.773070000000001</v>
      </c>
      <c r="GZ88" s="1">
        <v>4.8439110000000004E-6</v>
      </c>
      <c r="HA88" s="1">
        <v>3.1864770000000001E-3</v>
      </c>
      <c r="HB88">
        <v>1.1561319999999999</v>
      </c>
      <c r="HC88">
        <v>19.015779999999999</v>
      </c>
      <c r="HD88" s="1">
        <v>4.2688429999999998E-6</v>
      </c>
      <c r="HE88" s="1">
        <v>2.8082300000000001E-3</v>
      </c>
      <c r="HF88">
        <v>1.1561330000000001</v>
      </c>
      <c r="HG88">
        <v>19.399809999999999</v>
      </c>
      <c r="HH88" s="1">
        <v>3.763691E-6</v>
      </c>
      <c r="HI88" s="1">
        <v>2.4759890000000001E-3</v>
      </c>
      <c r="HJ88">
        <v>1.156102</v>
      </c>
      <c r="HK88">
        <v>19.52345</v>
      </c>
      <c r="HL88" s="1">
        <v>3.3164780000000002E-6</v>
      </c>
      <c r="HM88" s="1">
        <v>2.182083E-3</v>
      </c>
      <c r="HN88">
        <v>1.156058</v>
      </c>
      <c r="HO88">
        <v>19.470569999999999</v>
      </c>
      <c r="HP88" s="1">
        <v>2.9124030000000001E-6</v>
      </c>
      <c r="HQ88" s="1">
        <v>1.916692E-3</v>
      </c>
      <c r="HR88">
        <v>1.156039</v>
      </c>
      <c r="HS88">
        <v>19.37059</v>
      </c>
      <c r="HT88" s="1">
        <v>2.547464E-6</v>
      </c>
      <c r="HU88" s="1">
        <v>1.676847E-3</v>
      </c>
      <c r="HV88">
        <v>1.1560159999999999</v>
      </c>
      <c r="HW88">
        <v>19.18439</v>
      </c>
      <c r="HX88" s="1">
        <v>2.2249699999999999E-6</v>
      </c>
      <c r="HY88" s="1">
        <v>1.464688E-3</v>
      </c>
      <c r="HZ88">
        <v>1.155953</v>
      </c>
      <c r="IA88">
        <v>19.132960000000001</v>
      </c>
      <c r="IB88" s="1">
        <v>1.9434790000000002E-6</v>
      </c>
      <c r="IC88" s="1">
        <v>1.279437E-3</v>
      </c>
      <c r="ID88">
        <v>1.155931</v>
      </c>
      <c r="IE88">
        <v>19.061440000000001</v>
      </c>
      <c r="IF88" s="1">
        <v>1.6991E-6</v>
      </c>
      <c r="IG88" s="1">
        <v>1.118572E-3</v>
      </c>
      <c r="IH88">
        <v>1.1558790000000001</v>
      </c>
      <c r="II88">
        <v>18.967009999999998</v>
      </c>
      <c r="IJ88" s="1">
        <v>1.48702E-6</v>
      </c>
      <c r="IK88" s="1">
        <v>9.789632999999999E-4</v>
      </c>
      <c r="IL88">
        <v>1.155867</v>
      </c>
      <c r="IM88">
        <v>19.087969999999999</v>
      </c>
      <c r="IN88" s="1">
        <v>1.3033699999999999E-6</v>
      </c>
      <c r="IO88" s="1">
        <v>8.5806580000000003E-4</v>
      </c>
      <c r="IP88">
        <v>1.1558189999999999</v>
      </c>
      <c r="IQ88">
        <v>19.17625</v>
      </c>
      <c r="IR88" s="1">
        <v>1.144223E-6</v>
      </c>
      <c r="IS88" s="1">
        <v>7.5329499999999996E-4</v>
      </c>
      <c r="IT88">
        <v>1.155772</v>
      </c>
      <c r="IU88">
        <v>19.279540000000001</v>
      </c>
      <c r="IV88" s="1">
        <v>1.004957E-6</v>
      </c>
      <c r="IW88" s="1">
        <v>6.6164010000000005E-4</v>
      </c>
      <c r="IX88">
        <v>1.155715</v>
      </c>
      <c r="IY88">
        <v>19.311579999999999</v>
      </c>
      <c r="IZ88" s="1">
        <v>8.8240599999999997E-7</v>
      </c>
      <c r="JA88" s="1">
        <v>5.8099930000000001E-4</v>
      </c>
      <c r="JB88">
        <v>1.1556789999999999</v>
      </c>
      <c r="JC88">
        <v>19.18573</v>
      </c>
      <c r="JD88" s="1">
        <v>7.7551620000000003E-7</v>
      </c>
      <c r="JE88" s="1">
        <v>5.1063499999999995E-4</v>
      </c>
      <c r="JF88">
        <v>1.1556420000000001</v>
      </c>
      <c r="JG88">
        <v>19.242159999999998</v>
      </c>
      <c r="JH88" s="1">
        <v>6.8269909999999996E-7</v>
      </c>
      <c r="JI88" s="1">
        <v>4.4950619999999998E-4</v>
      </c>
      <c r="JJ88">
        <v>1.15561</v>
      </c>
      <c r="JK88">
        <v>19.36788</v>
      </c>
      <c r="JL88" s="1">
        <v>6.0198019999999998E-7</v>
      </c>
      <c r="JM88" s="1">
        <v>3.9635069999999998E-4</v>
      </c>
      <c r="JN88">
        <v>1.155567</v>
      </c>
      <c r="JO88">
        <v>19.507819999999999</v>
      </c>
      <c r="JP88" s="1">
        <v>5.3184830000000002E-7</v>
      </c>
      <c r="JQ88" s="1">
        <v>3.5017730000000001E-4</v>
      </c>
      <c r="JR88">
        <v>1.1555409999999999</v>
      </c>
      <c r="JS88">
        <v>19.711349999999999</v>
      </c>
      <c r="JT88" s="1">
        <v>4.7043179999999998E-7</v>
      </c>
      <c r="JU88" s="1">
        <v>3.0973360000000001E-4</v>
      </c>
      <c r="JV88">
        <v>1.155505</v>
      </c>
      <c r="JW88">
        <v>19.863700000000001</v>
      </c>
      <c r="JX88" s="1">
        <v>4.1706330000000001E-7</v>
      </c>
      <c r="JY88" s="1">
        <v>2.7456719999999999E-4</v>
      </c>
      <c r="JZ88">
        <v>1.1555059999999999</v>
      </c>
      <c r="KA88">
        <v>19.860800000000001</v>
      </c>
      <c r="KB88" s="1">
        <v>3.7191800000000001E-7</v>
      </c>
      <c r="KC88" s="1">
        <v>2.4478169999999998E-4</v>
      </c>
      <c r="KD88">
        <v>1.1554800000000001</v>
      </c>
      <c r="KE88">
        <v>19.762039999999999</v>
      </c>
      <c r="KF88" s="1">
        <v>3.3374470000000003E-7</v>
      </c>
      <c r="KG88" s="1">
        <v>2.196194E-4</v>
      </c>
      <c r="KH88">
        <v>1.155448</v>
      </c>
      <c r="KI88">
        <v>19.44153</v>
      </c>
      <c r="KJ88" s="1">
        <v>3.0070230000000002E-7</v>
      </c>
      <c r="KK88" s="1">
        <v>1.978595E-4</v>
      </c>
      <c r="KL88">
        <v>1.1554279999999999</v>
      </c>
      <c r="KM88">
        <v>19.342580000000002</v>
      </c>
      <c r="KN88" s="1">
        <v>2.715503E-7</v>
      </c>
      <c r="KO88" s="1">
        <v>1.7867410000000001E-4</v>
      </c>
      <c r="KP88">
        <v>1.1554009999999999</v>
      </c>
      <c r="KQ88">
        <v>19.344809999999999</v>
      </c>
      <c r="KR88" s="1">
        <v>2.4573989999999998E-7</v>
      </c>
      <c r="KS88" s="1">
        <v>1.6167730000000001E-4</v>
      </c>
      <c r="KT88">
        <v>1.155376</v>
      </c>
      <c r="KU88">
        <v>19.52666</v>
      </c>
      <c r="KV88" s="1">
        <v>2.228458E-7</v>
      </c>
      <c r="KW88" s="1">
        <v>1.4660890000000001E-4</v>
      </c>
      <c r="KX88">
        <v>1.1553469999999999</v>
      </c>
      <c r="KY88">
        <v>19.88964</v>
      </c>
      <c r="KZ88" s="1">
        <v>2.0242780000000001E-7</v>
      </c>
      <c r="LA88" s="1">
        <v>1.3317409999999999E-4</v>
      </c>
      <c r="LB88">
        <v>1.1553169999999999</v>
      </c>
      <c r="LC88">
        <v>20.063189999999999</v>
      </c>
      <c r="LD88" s="1">
        <v>1.840024E-7</v>
      </c>
      <c r="LE88" s="1">
        <v>1.210543E-4</v>
      </c>
      <c r="LF88">
        <v>1.1553059999999999</v>
      </c>
      <c r="LG88">
        <v>20.10201</v>
      </c>
      <c r="LH88" s="1">
        <v>1.67258E-7</v>
      </c>
      <c r="LI88" s="1">
        <v>1.100429E-4</v>
      </c>
      <c r="LJ88">
        <v>1.155268</v>
      </c>
      <c r="LK88">
        <v>20.02814</v>
      </c>
      <c r="LL88" s="1">
        <v>1.519616E-7</v>
      </c>
      <c r="LM88" s="1">
        <v>9.9982710000000001E-5</v>
      </c>
      <c r="LN88">
        <v>1.155246</v>
      </c>
      <c r="LO88">
        <v>19.762409999999999</v>
      </c>
      <c r="LP88" s="1">
        <v>1.3813119999999999E-7</v>
      </c>
      <c r="LQ88" s="1">
        <v>9.0881450000000004E-5</v>
      </c>
      <c r="LR88">
        <v>1.1552309999999999</v>
      </c>
      <c r="LS88">
        <v>19.773330000000001</v>
      </c>
      <c r="LT88" s="1">
        <v>1.256847E-7</v>
      </c>
      <c r="LU88" s="1">
        <v>8.2691379999999998E-5</v>
      </c>
      <c r="LV88">
        <v>1.155197</v>
      </c>
      <c r="LW88">
        <v>19.844349999999999</v>
      </c>
      <c r="LX88" s="1">
        <v>1.145002E-7</v>
      </c>
      <c r="LY88" s="1">
        <v>7.5329660000000002E-5</v>
      </c>
      <c r="LZ88">
        <v>1.1551689999999999</v>
      </c>
      <c r="MA88">
        <v>20.01756</v>
      </c>
      <c r="MB88" s="1">
        <v>1.044048E-7</v>
      </c>
      <c r="MC88" s="1">
        <v>6.8688119999999999E-5</v>
      </c>
      <c r="MD88">
        <v>1.155149</v>
      </c>
      <c r="ME88">
        <v>20.4377</v>
      </c>
      <c r="MF88" s="1">
        <v>9.5286450000000002E-8</v>
      </c>
      <c r="MG88" s="1">
        <v>6.2687340000000001E-5</v>
      </c>
      <c r="MH88">
        <v>1.1551290000000001</v>
      </c>
      <c r="MI88">
        <v>20.665310000000002</v>
      </c>
      <c r="MJ88" s="1">
        <v>8.7129159999999997E-8</v>
      </c>
      <c r="MK88" s="1">
        <v>5.7315570000000002E-5</v>
      </c>
      <c r="ML88">
        <v>1.1551290000000001</v>
      </c>
      <c r="MM88">
        <v>20.808920000000001</v>
      </c>
      <c r="MN88" s="1">
        <v>8.0158210000000003E-8</v>
      </c>
      <c r="MO88" s="1">
        <v>5.2712540000000003E-5</v>
      </c>
      <c r="MP88">
        <v>1.155116</v>
      </c>
      <c r="MQ88">
        <v>20.749289999999998</v>
      </c>
      <c r="MR88" s="1">
        <v>7.4206870000000002E-8</v>
      </c>
      <c r="MS88" s="1">
        <v>4.8789779999999997E-5</v>
      </c>
      <c r="MT88">
        <v>1.155114</v>
      </c>
      <c r="MU88">
        <v>20.328040000000001</v>
      </c>
      <c r="MV88" s="1">
        <v>6.8883780000000006E-8</v>
      </c>
      <c r="MW88" s="1">
        <v>4.5287709999999997E-5</v>
      </c>
      <c r="MX88">
        <v>1.1550830000000001</v>
      </c>
      <c r="MY88">
        <v>19.747859999999999</v>
      </c>
      <c r="MZ88" s="1">
        <v>6.3992160000000006E-8</v>
      </c>
      <c r="NA88" s="1">
        <v>4.2071889999999999E-5</v>
      </c>
      <c r="NB88">
        <v>1.1550499999999999</v>
      </c>
      <c r="NC88">
        <v>19.398029999999999</v>
      </c>
      <c r="ND88" s="1">
        <v>5.9534609999999998E-8</v>
      </c>
      <c r="NE88" s="1">
        <v>3.913843E-5</v>
      </c>
      <c r="NF88">
        <v>1.155063</v>
      </c>
      <c r="NG88">
        <v>19.291360000000001</v>
      </c>
      <c r="NH88" s="1">
        <v>5.5474209999999998E-8</v>
      </c>
      <c r="NI88" s="1">
        <v>3.6468389999999997E-5</v>
      </c>
      <c r="NJ88">
        <v>1.15503</v>
      </c>
      <c r="NK88">
        <v>19.183150000000001</v>
      </c>
      <c r="NL88" s="1">
        <v>5.1741659999999999E-8</v>
      </c>
      <c r="NM88" s="1">
        <v>3.4013970000000001E-5</v>
      </c>
      <c r="NN88">
        <v>1.1550229999999999</v>
      </c>
      <c r="NO88">
        <v>19.177250000000001</v>
      </c>
      <c r="NP88" s="1">
        <v>4.828793E-8</v>
      </c>
      <c r="NQ88" s="1">
        <v>3.174314E-5</v>
      </c>
      <c r="NR88">
        <v>1.1549860000000001</v>
      </c>
      <c r="NS88">
        <v>19.240570000000002</v>
      </c>
      <c r="NT88" s="1">
        <v>4.5057510000000002E-8</v>
      </c>
      <c r="NU88" s="1">
        <v>2.962187E-5</v>
      </c>
      <c r="NV88">
        <v>1.1549689999999999</v>
      </c>
      <c r="NW88">
        <v>19.20514</v>
      </c>
      <c r="NX88" s="1">
        <v>4.2004370000000002E-8</v>
      </c>
      <c r="NY88" s="1">
        <v>2.761458E-5</v>
      </c>
      <c r="NZ88">
        <v>1.1549640000000001</v>
      </c>
      <c r="OA88">
        <v>19.089939999999999</v>
      </c>
      <c r="OB88" s="1">
        <v>3.9172649999999997E-8</v>
      </c>
      <c r="OC88" s="1">
        <v>2.5752469999999999E-5</v>
      </c>
      <c r="OD88">
        <v>1.1549469999999999</v>
      </c>
      <c r="OE88">
        <v>19.229340000000001</v>
      </c>
      <c r="OF88" s="1">
        <v>3.6551339999999997E-8</v>
      </c>
      <c r="OG88" s="1">
        <v>2.4029210000000001E-5</v>
      </c>
      <c r="OH88">
        <v>1.1549370000000001</v>
      </c>
      <c r="OI88">
        <v>19.329070000000002</v>
      </c>
      <c r="OJ88" s="1">
        <v>3.4137390000000002E-8</v>
      </c>
      <c r="OK88" s="1">
        <v>2.2441690000000002E-5</v>
      </c>
    </row>
    <row r="89" spans="1:401" x14ac:dyDescent="0.35">
      <c r="A89">
        <v>92</v>
      </c>
      <c r="B89" t="s">
        <v>4</v>
      </c>
      <c r="C89" t="s">
        <v>24</v>
      </c>
      <c r="D89" t="s">
        <v>94</v>
      </c>
      <c r="E89">
        <v>801.98670000000004</v>
      </c>
      <c r="F89">
        <v>0.86691499999999999</v>
      </c>
      <c r="G89">
        <v>19.431840000000001</v>
      </c>
      <c r="H89" s="1">
        <v>4.1934140000000002E-32</v>
      </c>
      <c r="I89" s="1">
        <v>3.104768E-29</v>
      </c>
      <c r="J89">
        <v>0.86689760000000005</v>
      </c>
      <c r="K89">
        <v>19.074339999999999</v>
      </c>
      <c r="L89" s="1">
        <v>1.726558E-16</v>
      </c>
      <c r="M89" s="1">
        <v>1.2795819999999999E-13</v>
      </c>
      <c r="N89">
        <v>0.86686410000000003</v>
      </c>
      <c r="O89">
        <v>18.593520000000002</v>
      </c>
      <c r="P89" s="1">
        <v>5.7997270000000002E-4</v>
      </c>
      <c r="Q89">
        <v>0.2999483</v>
      </c>
      <c r="R89">
        <v>0.86687829999999999</v>
      </c>
      <c r="S89">
        <v>18.174250000000001</v>
      </c>
      <c r="T89">
        <v>3.7756270000000001</v>
      </c>
      <c r="U89">
        <v>2393.047</v>
      </c>
      <c r="V89">
        <v>0.86686609999999997</v>
      </c>
      <c r="W89">
        <v>18.014900000000001</v>
      </c>
      <c r="X89">
        <v>51.068660000000001</v>
      </c>
      <c r="Y89">
        <v>36262.46</v>
      </c>
      <c r="Z89">
        <v>0.86686940000000001</v>
      </c>
      <c r="AA89">
        <v>17.851839999999999</v>
      </c>
      <c r="AB89">
        <v>44.288760000000003</v>
      </c>
      <c r="AC89">
        <v>33998.01</v>
      </c>
      <c r="AD89">
        <v>0.8668998</v>
      </c>
      <c r="AE89">
        <v>17.755700000000001</v>
      </c>
      <c r="AF89">
        <v>7.3880189999999999</v>
      </c>
      <c r="AG89">
        <v>5992.067</v>
      </c>
      <c r="AH89">
        <v>0.86690420000000001</v>
      </c>
      <c r="AI89">
        <v>17.76624</v>
      </c>
      <c r="AJ89">
        <v>0.43438330000000003</v>
      </c>
      <c r="AK89">
        <v>365.31310000000002</v>
      </c>
      <c r="AL89">
        <v>0.86691560000000001</v>
      </c>
      <c r="AM89">
        <v>17.79449</v>
      </c>
      <c r="AN89" s="1">
        <v>2.0443530000000001E-2</v>
      </c>
      <c r="AO89">
        <v>16.703019999999999</v>
      </c>
      <c r="AP89">
        <v>0.86692480000000005</v>
      </c>
      <c r="AQ89">
        <v>18.177769999999999</v>
      </c>
      <c r="AR89" s="1">
        <v>6.9157159999999997E-3</v>
      </c>
      <c r="AS89">
        <v>5.1811199999999999</v>
      </c>
      <c r="AT89">
        <v>0.86693849999999995</v>
      </c>
      <c r="AU89">
        <v>18.70571</v>
      </c>
      <c r="AV89" s="1">
        <v>5.4203139999999999E-3</v>
      </c>
      <c r="AW89">
        <v>4.0372469999999998</v>
      </c>
      <c r="AX89">
        <v>0.86692829999999999</v>
      </c>
      <c r="AY89">
        <v>19.085850000000001</v>
      </c>
      <c r="AZ89" s="1">
        <v>4.3945649999999996E-3</v>
      </c>
      <c r="BA89">
        <v>3.2726799999999998</v>
      </c>
      <c r="BB89">
        <v>0.86691070000000003</v>
      </c>
      <c r="BC89">
        <v>19.486270000000001</v>
      </c>
      <c r="BD89" s="1">
        <v>3.57122E-3</v>
      </c>
      <c r="BE89">
        <v>2.6596199999999999</v>
      </c>
      <c r="BF89">
        <v>0.86690869999999998</v>
      </c>
      <c r="BG89">
        <v>19.658750000000001</v>
      </c>
      <c r="BH89" s="1">
        <v>2.9052150000000001E-3</v>
      </c>
      <c r="BI89">
        <v>2.163659</v>
      </c>
      <c r="BJ89">
        <v>0.8669346</v>
      </c>
      <c r="BK89">
        <v>19.59862</v>
      </c>
      <c r="BL89" s="1">
        <v>2.3639540000000001E-3</v>
      </c>
      <c r="BM89">
        <v>1.760599</v>
      </c>
      <c r="BN89">
        <v>0.8669114</v>
      </c>
      <c r="BO89">
        <v>19.471640000000001</v>
      </c>
      <c r="BP89" s="1">
        <v>1.922963E-3</v>
      </c>
      <c r="BQ89">
        <v>1.432178</v>
      </c>
      <c r="BR89">
        <v>0.86690460000000003</v>
      </c>
      <c r="BS89">
        <v>19.09365</v>
      </c>
      <c r="BT89" s="1">
        <v>1.5647980000000001E-3</v>
      </c>
      <c r="BU89">
        <v>1.1654659999999999</v>
      </c>
      <c r="BV89">
        <v>0.8669114</v>
      </c>
      <c r="BW89">
        <v>18.81033</v>
      </c>
      <c r="BX89" s="1">
        <v>1.274428E-3</v>
      </c>
      <c r="BY89">
        <v>0.94918100000000005</v>
      </c>
      <c r="BZ89">
        <v>0.86690520000000004</v>
      </c>
      <c r="CA89">
        <v>18.70692</v>
      </c>
      <c r="CB89" s="1">
        <v>1.0388420000000001E-3</v>
      </c>
      <c r="CC89">
        <v>0.77374370000000003</v>
      </c>
      <c r="CD89">
        <v>0.86689430000000001</v>
      </c>
      <c r="CE89">
        <v>18.62396</v>
      </c>
      <c r="CF89" s="1">
        <v>8.4779090000000005E-4</v>
      </c>
      <c r="CG89">
        <v>0.63142160000000003</v>
      </c>
      <c r="CH89">
        <v>0.86686379999999996</v>
      </c>
      <c r="CI89">
        <v>18.863499999999998</v>
      </c>
      <c r="CJ89" s="1">
        <v>6.9254729999999995E-4</v>
      </c>
      <c r="CK89">
        <v>0.51581739999999998</v>
      </c>
      <c r="CL89">
        <v>0.86683089999999996</v>
      </c>
      <c r="CM89">
        <v>19.004549999999998</v>
      </c>
      <c r="CN89" s="1">
        <v>5.6594909999999998E-4</v>
      </c>
      <c r="CO89">
        <v>0.42154839999999999</v>
      </c>
      <c r="CP89">
        <v>0.86680789999999996</v>
      </c>
      <c r="CQ89">
        <v>19.04176</v>
      </c>
      <c r="CR89" s="1">
        <v>4.6151999999999999E-4</v>
      </c>
      <c r="CS89">
        <v>0.34381709999999999</v>
      </c>
      <c r="CT89">
        <v>0.86677280000000001</v>
      </c>
      <c r="CU89">
        <v>19.02589</v>
      </c>
      <c r="CV89" s="1">
        <v>3.7536200000000002E-4</v>
      </c>
      <c r="CW89">
        <v>0.2796728</v>
      </c>
      <c r="CX89">
        <v>0.86673999999999995</v>
      </c>
      <c r="CY89">
        <v>18.900749999999999</v>
      </c>
      <c r="CZ89" s="1">
        <v>3.0505590000000002E-4</v>
      </c>
      <c r="DA89">
        <v>0.2272959</v>
      </c>
      <c r="DB89">
        <v>0.86671500000000001</v>
      </c>
      <c r="DC89">
        <v>18.970089999999999</v>
      </c>
      <c r="DD89" s="1">
        <v>2.4825059999999998E-4</v>
      </c>
      <c r="DE89">
        <v>0.18496460000000001</v>
      </c>
      <c r="DF89">
        <v>0.86669280000000004</v>
      </c>
      <c r="DG89">
        <v>19.092099999999999</v>
      </c>
      <c r="DH89" s="1">
        <v>2.024854E-4</v>
      </c>
      <c r="DI89">
        <v>0.1508622</v>
      </c>
      <c r="DJ89">
        <v>0.86667039999999995</v>
      </c>
      <c r="DK89">
        <v>19.32227</v>
      </c>
      <c r="DL89" s="1">
        <v>1.656033E-4</v>
      </c>
      <c r="DM89">
        <v>0.123376</v>
      </c>
      <c r="DN89">
        <v>0.86665760000000003</v>
      </c>
      <c r="DO89">
        <v>19.676600000000001</v>
      </c>
      <c r="DP89" s="1">
        <v>1.356462E-4</v>
      </c>
      <c r="DQ89">
        <v>0.1010606</v>
      </c>
      <c r="DR89">
        <v>0.86663970000000001</v>
      </c>
      <c r="DS89">
        <v>19.7834</v>
      </c>
      <c r="DT89" s="1">
        <v>1.111655E-4</v>
      </c>
      <c r="DU89" s="1">
        <v>8.2816920000000002E-2</v>
      </c>
      <c r="DV89">
        <v>0.86661460000000001</v>
      </c>
      <c r="DW89">
        <v>19.818999999999999</v>
      </c>
      <c r="DX89" s="1">
        <v>9.1511149999999995E-5</v>
      </c>
      <c r="DY89" s="1">
        <v>6.8163340000000003E-2</v>
      </c>
      <c r="DZ89">
        <v>0.866618</v>
      </c>
      <c r="EA89">
        <v>19.728529999999999</v>
      </c>
      <c r="EB89" s="1">
        <v>7.5835360000000006E-5</v>
      </c>
      <c r="EC89" s="1">
        <v>5.6476110000000003E-2</v>
      </c>
      <c r="ED89">
        <v>0.86659909999999996</v>
      </c>
      <c r="EE89">
        <v>19.390509999999999</v>
      </c>
      <c r="EF89" s="1">
        <v>6.319102E-5</v>
      </c>
      <c r="EG89" s="1">
        <v>4.7052219999999999E-2</v>
      </c>
      <c r="EH89">
        <v>0.86658659999999998</v>
      </c>
      <c r="EI89">
        <v>19.17925</v>
      </c>
      <c r="EJ89" s="1">
        <v>5.289266E-5</v>
      </c>
      <c r="EK89" s="1">
        <v>3.9379860000000003E-2</v>
      </c>
      <c r="EL89">
        <v>0.86655099999999996</v>
      </c>
      <c r="EM89">
        <v>19.147790000000001</v>
      </c>
      <c r="EN89" s="1">
        <v>4.4458049999999997E-5</v>
      </c>
      <c r="EO89" s="1">
        <v>3.309687E-2</v>
      </c>
      <c r="EP89">
        <v>0.86657340000000005</v>
      </c>
      <c r="EQ89">
        <v>19.241060000000001</v>
      </c>
      <c r="ER89" s="1">
        <v>3.7516920000000001E-5</v>
      </c>
      <c r="ES89" s="1">
        <v>2.7925950000000001E-2</v>
      </c>
      <c r="ET89">
        <v>0.86655070000000001</v>
      </c>
      <c r="EU89">
        <v>19.558219999999999</v>
      </c>
      <c r="EV89" s="1">
        <v>3.1763369999999999E-5</v>
      </c>
      <c r="EW89" s="1">
        <v>2.3641479999999999E-2</v>
      </c>
      <c r="EX89">
        <v>0.86657249999999997</v>
      </c>
      <c r="EY89">
        <v>19.736660000000001</v>
      </c>
      <c r="EZ89" s="1">
        <v>2.7018459999999999E-5</v>
      </c>
      <c r="FA89" s="1">
        <v>2.010547E-2</v>
      </c>
      <c r="FB89">
        <v>0.8665815</v>
      </c>
      <c r="FC89">
        <v>19.790780000000002</v>
      </c>
      <c r="FD89" s="1">
        <v>2.31914E-5</v>
      </c>
      <c r="FE89" s="1">
        <v>1.725117E-2</v>
      </c>
      <c r="FF89">
        <v>0.8665735</v>
      </c>
      <c r="FG89">
        <v>19.749020000000002</v>
      </c>
      <c r="FH89" s="1">
        <v>2.0116009999999999E-5</v>
      </c>
      <c r="FI89" s="1">
        <v>1.4958279999999999E-2</v>
      </c>
      <c r="FJ89">
        <v>0.86659629999999999</v>
      </c>
      <c r="FK89">
        <v>19.460550000000001</v>
      </c>
      <c r="FL89" s="1">
        <v>1.75716E-5</v>
      </c>
      <c r="FM89" s="1">
        <v>1.306448E-2</v>
      </c>
      <c r="FN89">
        <v>0.86659350000000002</v>
      </c>
      <c r="FO89">
        <v>19.295159999999999</v>
      </c>
      <c r="FP89" s="1">
        <v>1.54038E-5</v>
      </c>
      <c r="FQ89" s="1">
        <v>1.1451930000000001E-2</v>
      </c>
      <c r="FR89">
        <v>0.86658999999999997</v>
      </c>
      <c r="FS89">
        <v>19.09967</v>
      </c>
      <c r="FT89" s="1">
        <v>1.353309E-5</v>
      </c>
      <c r="FU89" s="1">
        <v>1.006077E-2</v>
      </c>
      <c r="FV89">
        <v>0.86658999999999997</v>
      </c>
      <c r="FW89">
        <v>18.880400000000002</v>
      </c>
      <c r="FX89" s="1">
        <v>1.1904470000000001E-5</v>
      </c>
      <c r="FY89" s="1">
        <v>8.8500890000000002E-3</v>
      </c>
      <c r="FZ89">
        <v>0.86659030000000004</v>
      </c>
      <c r="GA89">
        <v>18.931550000000001</v>
      </c>
      <c r="GB89" s="1">
        <v>1.048163E-5</v>
      </c>
      <c r="GC89" s="1">
        <v>7.7923979999999999E-3</v>
      </c>
      <c r="GD89">
        <v>0.8665853</v>
      </c>
      <c r="GE89">
        <v>19.04532</v>
      </c>
      <c r="GF89" s="1">
        <v>9.2341569999999995E-6</v>
      </c>
      <c r="GG89" s="1">
        <v>6.8651750000000003E-3</v>
      </c>
      <c r="GH89">
        <v>0.86660360000000003</v>
      </c>
      <c r="GI89">
        <v>19.21125</v>
      </c>
      <c r="GJ89" s="1">
        <v>8.1341579999999992E-6</v>
      </c>
      <c r="GK89" s="1">
        <v>6.0477689999999997E-3</v>
      </c>
      <c r="GL89">
        <v>0.86659260000000005</v>
      </c>
      <c r="GM89">
        <v>19.305980000000002</v>
      </c>
      <c r="GN89" s="1">
        <v>7.1613990000000003E-6</v>
      </c>
      <c r="GO89" s="1">
        <v>5.3247659999999999E-3</v>
      </c>
      <c r="GP89">
        <v>0.86658990000000002</v>
      </c>
      <c r="GQ89">
        <v>19.152740000000001</v>
      </c>
      <c r="GR89" s="1">
        <v>6.3047090000000004E-6</v>
      </c>
      <c r="GS89" s="1">
        <v>4.6879909999999999E-3</v>
      </c>
      <c r="GT89">
        <v>0.86657519999999999</v>
      </c>
      <c r="GU89">
        <v>18.814720000000001</v>
      </c>
      <c r="GV89" s="1">
        <v>5.5523969999999997E-6</v>
      </c>
      <c r="GW89" s="1">
        <v>4.1287889999999999E-3</v>
      </c>
      <c r="GX89">
        <v>0.86659450000000005</v>
      </c>
      <c r="GY89">
        <v>18.817070000000001</v>
      </c>
      <c r="GZ89" s="1">
        <v>4.8912629999999997E-6</v>
      </c>
      <c r="HA89" s="1">
        <v>3.6373339999999999E-3</v>
      </c>
      <c r="HB89">
        <v>0.86656319999999998</v>
      </c>
      <c r="HC89">
        <v>19.05641</v>
      </c>
      <c r="HD89" s="1">
        <v>4.3103970000000004E-6</v>
      </c>
      <c r="HE89" s="1">
        <v>3.2054430000000001E-3</v>
      </c>
      <c r="HF89">
        <v>0.86657039999999996</v>
      </c>
      <c r="HG89">
        <v>19.429870000000001</v>
      </c>
      <c r="HH89" s="1">
        <v>3.8002620000000001E-6</v>
      </c>
      <c r="HI89" s="1">
        <v>2.826182E-3</v>
      </c>
      <c r="HJ89">
        <v>0.86655780000000004</v>
      </c>
      <c r="HK89">
        <v>19.536010000000001</v>
      </c>
      <c r="HL89" s="1">
        <v>3.3491269999999999E-6</v>
      </c>
      <c r="HM89" s="1">
        <v>2.4909810000000002E-3</v>
      </c>
      <c r="HN89">
        <v>0.86653259999999999</v>
      </c>
      <c r="HO89">
        <v>19.475809999999999</v>
      </c>
      <c r="HP89" s="1">
        <v>2.9420599999999999E-6</v>
      </c>
      <c r="HQ89" s="1">
        <v>2.1886950000000001E-3</v>
      </c>
      <c r="HR89">
        <v>0.86652899999999999</v>
      </c>
      <c r="HS89">
        <v>19.384080000000001</v>
      </c>
      <c r="HT89" s="1">
        <v>2.5740249999999999E-6</v>
      </c>
      <c r="HU89" s="1">
        <v>1.915284E-3</v>
      </c>
      <c r="HV89">
        <v>0.86651639999999996</v>
      </c>
      <c r="HW89">
        <v>19.208739999999999</v>
      </c>
      <c r="HX89" s="1">
        <v>2.2482509999999998E-6</v>
      </c>
      <c r="HY89" s="1">
        <v>1.6730180000000001E-3</v>
      </c>
      <c r="HZ89">
        <v>0.86650130000000003</v>
      </c>
      <c r="IA89">
        <v>19.180199999999999</v>
      </c>
      <c r="IB89" s="1">
        <v>1.9637470000000002E-6</v>
      </c>
      <c r="IC89" s="1">
        <v>1.461363E-3</v>
      </c>
      <c r="ID89">
        <v>0.86647560000000001</v>
      </c>
      <c r="IE89">
        <v>19.120329999999999</v>
      </c>
      <c r="IF89" s="1">
        <v>1.716675E-6</v>
      </c>
      <c r="IG89" s="1">
        <v>1.2775340000000001E-3</v>
      </c>
      <c r="IH89">
        <v>0.86646690000000004</v>
      </c>
      <c r="II89">
        <v>19.020250000000001</v>
      </c>
      <c r="IJ89" s="1">
        <v>1.502263E-6</v>
      </c>
      <c r="IK89" s="1">
        <v>1.1179829999999999E-3</v>
      </c>
      <c r="IL89">
        <v>0.86645179999999999</v>
      </c>
      <c r="IM89">
        <v>19.111640000000001</v>
      </c>
      <c r="IN89" s="1">
        <v>1.316568E-6</v>
      </c>
      <c r="IO89" s="1">
        <v>9.7981239999999996E-4</v>
      </c>
      <c r="IP89">
        <v>0.86642529999999995</v>
      </c>
      <c r="IQ89">
        <v>19.179290000000002</v>
      </c>
      <c r="IR89" s="1">
        <v>1.1556880000000001E-6</v>
      </c>
      <c r="IS89" s="1">
        <v>8.6007520000000004E-4</v>
      </c>
      <c r="IT89">
        <v>0.86642370000000002</v>
      </c>
      <c r="IU89">
        <v>19.283239999999999</v>
      </c>
      <c r="IV89" s="1">
        <v>1.015045E-6</v>
      </c>
      <c r="IW89" s="1">
        <v>7.5543919999999996E-4</v>
      </c>
      <c r="IX89">
        <v>0.86641330000000005</v>
      </c>
      <c r="IY89">
        <v>19.324839999999998</v>
      </c>
      <c r="IZ89" s="1">
        <v>8.9124489999999997E-7</v>
      </c>
      <c r="JA89" s="1">
        <v>6.6335250000000004E-4</v>
      </c>
      <c r="JB89">
        <v>0.86639759999999999</v>
      </c>
      <c r="JC89">
        <v>19.220590000000001</v>
      </c>
      <c r="JD89" s="1">
        <v>7.8320720000000004E-7</v>
      </c>
      <c r="JE89" s="1">
        <v>5.829629E-4</v>
      </c>
      <c r="JF89">
        <v>0.86638859999999995</v>
      </c>
      <c r="JG89">
        <v>19.298729999999999</v>
      </c>
      <c r="JH89" s="1">
        <v>6.8938450000000001E-7</v>
      </c>
      <c r="JI89" s="1">
        <v>5.1311589999999995E-4</v>
      </c>
      <c r="JJ89">
        <v>0.86635379999999995</v>
      </c>
      <c r="JK89">
        <v>19.422640000000001</v>
      </c>
      <c r="JL89" s="1">
        <v>6.0778550000000005E-7</v>
      </c>
      <c r="JM89" s="1">
        <v>4.523784E-4</v>
      </c>
      <c r="JN89">
        <v>0.86635269999999998</v>
      </c>
      <c r="JO89">
        <v>19.547979999999999</v>
      </c>
      <c r="JP89" s="1">
        <v>5.3690579999999997E-7</v>
      </c>
      <c r="JQ89" s="1">
        <v>3.9962310000000003E-4</v>
      </c>
      <c r="JR89">
        <v>0.86634480000000003</v>
      </c>
      <c r="JS89">
        <v>19.727779999999999</v>
      </c>
      <c r="JT89" s="1">
        <v>4.748715E-7</v>
      </c>
      <c r="JU89" s="1">
        <v>3.5344690000000003E-4</v>
      </c>
      <c r="JV89">
        <v>0.86634889999999998</v>
      </c>
      <c r="JW89">
        <v>19.871949999999998</v>
      </c>
      <c r="JX89" s="1">
        <v>4.2087189999999999E-7</v>
      </c>
      <c r="JY89" s="1">
        <v>3.1322910000000003E-4</v>
      </c>
      <c r="JZ89">
        <v>0.8663402</v>
      </c>
      <c r="KA89">
        <v>19.86825</v>
      </c>
      <c r="KB89" s="1">
        <v>3.7512220000000003E-7</v>
      </c>
      <c r="KC89" s="1">
        <v>2.7911709999999998E-4</v>
      </c>
      <c r="KD89">
        <v>0.86632229999999999</v>
      </c>
      <c r="KE89">
        <v>19.786010000000001</v>
      </c>
      <c r="KF89" s="1">
        <v>3.3647679999999999E-7</v>
      </c>
      <c r="KG89" s="1">
        <v>2.5032180000000002E-4</v>
      </c>
      <c r="KH89">
        <v>0.86632989999999999</v>
      </c>
      <c r="KI89">
        <v>19.485880000000002</v>
      </c>
      <c r="KJ89" s="1">
        <v>3.0309079999999999E-7</v>
      </c>
      <c r="KK89" s="1">
        <v>2.25467E-4</v>
      </c>
      <c r="KL89">
        <v>0.86631670000000005</v>
      </c>
      <c r="KM89">
        <v>19.406669999999998</v>
      </c>
      <c r="KN89" s="1">
        <v>2.7366869999999998E-7</v>
      </c>
      <c r="KO89" s="1">
        <v>2.035784E-4</v>
      </c>
      <c r="KP89">
        <v>0.866309</v>
      </c>
      <c r="KQ89">
        <v>19.40513</v>
      </c>
      <c r="KR89" s="1">
        <v>2.476124E-7</v>
      </c>
      <c r="KS89" s="1">
        <v>1.8417919999999999E-4</v>
      </c>
      <c r="KT89">
        <v>0.86632050000000005</v>
      </c>
      <c r="KU89">
        <v>19.572150000000001</v>
      </c>
      <c r="KV89" s="1">
        <v>2.245122E-7</v>
      </c>
      <c r="KW89" s="1">
        <v>1.6699010000000001E-4</v>
      </c>
      <c r="KX89">
        <v>0.86628479999999997</v>
      </c>
      <c r="KY89">
        <v>19.911300000000001</v>
      </c>
      <c r="KZ89" s="1">
        <v>2.0391929999999999E-7</v>
      </c>
      <c r="LA89" s="1">
        <v>1.5167180000000001E-4</v>
      </c>
      <c r="LB89">
        <v>0.86629179999999995</v>
      </c>
      <c r="LC89">
        <v>20.069649999999999</v>
      </c>
      <c r="LD89" s="1">
        <v>1.8535559999999999E-7</v>
      </c>
      <c r="LE89" s="1">
        <v>1.3786650000000001E-4</v>
      </c>
      <c r="LF89">
        <v>0.86626879999999995</v>
      </c>
      <c r="LG89">
        <v>20.106590000000001</v>
      </c>
      <c r="LH89" s="1">
        <v>1.684909E-7</v>
      </c>
      <c r="LI89" s="1">
        <v>1.2532900000000001E-4</v>
      </c>
      <c r="LJ89">
        <v>0.86626910000000001</v>
      </c>
      <c r="LK89">
        <v>20.047450000000001</v>
      </c>
      <c r="LL89" s="1">
        <v>1.5308509999999999E-7</v>
      </c>
      <c r="LM89" s="1">
        <v>1.138734E-4</v>
      </c>
      <c r="LN89">
        <v>0.86624500000000004</v>
      </c>
      <c r="LO89">
        <v>19.807480000000002</v>
      </c>
      <c r="LP89" s="1">
        <v>1.391422E-7</v>
      </c>
      <c r="LQ89" s="1">
        <v>1.035006E-4</v>
      </c>
      <c r="LR89">
        <v>0.86624040000000002</v>
      </c>
      <c r="LS89">
        <v>19.84479</v>
      </c>
      <c r="LT89" s="1">
        <v>1.265947E-7</v>
      </c>
      <c r="LU89" s="1">
        <v>9.4166560000000005E-5</v>
      </c>
      <c r="LV89">
        <v>0.86624250000000003</v>
      </c>
      <c r="LW89">
        <v>19.913519999999998</v>
      </c>
      <c r="LX89" s="1">
        <v>1.153184E-7</v>
      </c>
      <c r="LY89" s="1">
        <v>8.5775310000000006E-5</v>
      </c>
      <c r="LZ89">
        <v>0.86622980000000005</v>
      </c>
      <c r="MA89">
        <v>20.071069999999999</v>
      </c>
      <c r="MB89" s="1">
        <v>1.051449E-7</v>
      </c>
      <c r="MC89" s="1">
        <v>7.8208659999999999E-5</v>
      </c>
      <c r="MD89">
        <v>0.86622109999999997</v>
      </c>
      <c r="ME89">
        <v>20.46416</v>
      </c>
      <c r="MF89" s="1">
        <v>9.5953629999999995E-8</v>
      </c>
      <c r="MG89" s="1">
        <v>7.1370360000000001E-5</v>
      </c>
      <c r="MH89">
        <v>0.86621519999999996</v>
      </c>
      <c r="MI89">
        <v>20.67353</v>
      </c>
      <c r="MJ89" s="1">
        <v>8.7717190000000005E-8</v>
      </c>
      <c r="MK89" s="1">
        <v>6.5239279999999996E-5</v>
      </c>
      <c r="ML89">
        <v>0.86622330000000003</v>
      </c>
      <c r="MM89">
        <v>20.814309999999999</v>
      </c>
      <c r="MN89" s="1">
        <v>8.0652939999999995E-8</v>
      </c>
      <c r="MO89" s="1">
        <v>5.996801E-5</v>
      </c>
      <c r="MP89">
        <v>0.86621840000000005</v>
      </c>
      <c r="MQ89">
        <v>20.771730000000002</v>
      </c>
      <c r="MR89" s="1">
        <v>7.4637210000000003E-8</v>
      </c>
      <c r="MS89" s="1">
        <v>5.5484739999999997E-5</v>
      </c>
      <c r="MT89">
        <v>0.86622200000000005</v>
      </c>
      <c r="MU89">
        <v>20.378830000000001</v>
      </c>
      <c r="MV89" s="1">
        <v>6.9276860000000001E-8</v>
      </c>
      <c r="MW89" s="1">
        <v>5.1497820000000002E-5</v>
      </c>
      <c r="MX89">
        <v>0.86620109999999995</v>
      </c>
      <c r="MY89">
        <v>19.809200000000001</v>
      </c>
      <c r="MZ89" s="1">
        <v>6.4352839999999996E-8</v>
      </c>
      <c r="NA89" s="1">
        <v>4.7837709999999998E-5</v>
      </c>
      <c r="NB89">
        <v>0.86620010000000003</v>
      </c>
      <c r="NC89">
        <v>19.46491</v>
      </c>
      <c r="ND89" s="1">
        <v>5.9861919999999998E-8</v>
      </c>
      <c r="NE89" s="1">
        <v>4.449606E-5</v>
      </c>
      <c r="NF89">
        <v>0.86617520000000003</v>
      </c>
      <c r="NG89">
        <v>19.35669</v>
      </c>
      <c r="NH89" s="1">
        <v>5.5773110000000001E-8</v>
      </c>
      <c r="NI89" s="1">
        <v>4.1456569999999997E-5</v>
      </c>
      <c r="NJ89">
        <v>0.86620019999999998</v>
      </c>
      <c r="NK89">
        <v>19.213650000000001</v>
      </c>
      <c r="NL89" s="1">
        <v>5.2018450000000001E-8</v>
      </c>
      <c r="NM89" s="1">
        <v>3.8664539999999998E-5</v>
      </c>
      <c r="NN89">
        <v>0.86617920000000004</v>
      </c>
      <c r="NO89">
        <v>19.186990000000002</v>
      </c>
      <c r="NP89" s="1">
        <v>4.8543799999999997E-8</v>
      </c>
      <c r="NQ89" s="1">
        <v>3.6081919999999999E-5</v>
      </c>
      <c r="NR89">
        <v>0.86617390000000005</v>
      </c>
      <c r="NS89">
        <v>19.249300000000002</v>
      </c>
      <c r="NT89" s="1">
        <v>4.5299480000000002E-8</v>
      </c>
      <c r="NU89" s="1">
        <v>3.3672630000000002E-5</v>
      </c>
      <c r="NV89">
        <v>0.86616959999999998</v>
      </c>
      <c r="NW89">
        <v>19.220199999999998</v>
      </c>
      <c r="NX89" s="1">
        <v>4.2231189999999997E-8</v>
      </c>
      <c r="NY89" s="1">
        <v>3.13918E-5</v>
      </c>
      <c r="NZ89">
        <v>0.86616749999999998</v>
      </c>
      <c r="OA89">
        <v>19.111630000000002</v>
      </c>
      <c r="OB89" s="1">
        <v>3.9382509999999999E-8</v>
      </c>
      <c r="OC89" s="1">
        <v>2.9274050000000001E-5</v>
      </c>
      <c r="OD89">
        <v>0.86616179999999998</v>
      </c>
      <c r="OE89">
        <v>19.27777</v>
      </c>
      <c r="OF89" s="1">
        <v>3.6744870000000001E-8</v>
      </c>
      <c r="OG89" s="1">
        <v>2.7313499999999999E-5</v>
      </c>
      <c r="OH89">
        <v>0.86614199999999997</v>
      </c>
      <c r="OI89">
        <v>19.387499999999999</v>
      </c>
      <c r="OJ89" s="1">
        <v>3.4315969999999998E-8</v>
      </c>
      <c r="OK89" s="1">
        <v>2.550741E-5</v>
      </c>
    </row>
    <row r="90" spans="1:401" x14ac:dyDescent="0.35">
      <c r="A90">
        <v>93</v>
      </c>
      <c r="B90" t="s">
        <v>4</v>
      </c>
      <c r="C90" t="s">
        <v>24</v>
      </c>
      <c r="D90" t="s">
        <v>95</v>
      </c>
      <c r="E90">
        <v>810.46929999999998</v>
      </c>
      <c r="F90">
        <v>1.0293939999999999</v>
      </c>
      <c r="G90">
        <v>19.465890000000002</v>
      </c>
      <c r="H90" s="1">
        <v>4.6750399999999997E-33</v>
      </c>
      <c r="I90" s="1">
        <v>3.1907059999999997E-30</v>
      </c>
      <c r="J90">
        <v>1.0293270000000001</v>
      </c>
      <c r="K90">
        <v>19.119759999999999</v>
      </c>
      <c r="L90" s="1">
        <v>2.598547E-17</v>
      </c>
      <c r="M90" s="1">
        <v>1.775319E-14</v>
      </c>
      <c r="N90">
        <v>1.0292870000000001</v>
      </c>
      <c r="O90">
        <v>18.639199999999999</v>
      </c>
      <c r="P90" s="1">
        <v>2.0335810000000001E-4</v>
      </c>
      <c r="Q90" s="1">
        <v>9.3703079999999994E-2</v>
      </c>
      <c r="R90">
        <v>1.0292589999999999</v>
      </c>
      <c r="S90">
        <v>18.210290000000001</v>
      </c>
      <c r="T90">
        <v>2.7155629999999999</v>
      </c>
      <c r="U90">
        <v>1581.5550000000001</v>
      </c>
      <c r="V90">
        <v>1.0292380000000001</v>
      </c>
      <c r="W90">
        <v>18.046790000000001</v>
      </c>
      <c r="X90">
        <v>47.003270000000001</v>
      </c>
      <c r="Y90">
        <v>30644.83</v>
      </c>
      <c r="Z90">
        <v>1.029244</v>
      </c>
      <c r="AA90">
        <v>17.870850000000001</v>
      </c>
      <c r="AB90">
        <v>47.763159999999999</v>
      </c>
      <c r="AC90">
        <v>33578.9</v>
      </c>
      <c r="AD90">
        <v>1.029236</v>
      </c>
      <c r="AE90">
        <v>17.768409999999999</v>
      </c>
      <c r="AF90">
        <v>8.8964350000000003</v>
      </c>
      <c r="AG90">
        <v>6592.5209999999997</v>
      </c>
      <c r="AH90">
        <v>1.0292539999999999</v>
      </c>
      <c r="AI90">
        <v>17.776979999999998</v>
      </c>
      <c r="AJ90">
        <v>0.56255849999999996</v>
      </c>
      <c r="AK90">
        <v>431.76100000000002</v>
      </c>
      <c r="AL90">
        <v>1.029239</v>
      </c>
      <c r="AM90">
        <v>17.805789999999998</v>
      </c>
      <c r="AN90" s="1">
        <v>2.5116949999999999E-2</v>
      </c>
      <c r="AO90">
        <v>18.95205</v>
      </c>
      <c r="AP90">
        <v>1.0292779999999999</v>
      </c>
      <c r="AQ90">
        <v>18.196200000000001</v>
      </c>
      <c r="AR90" s="1">
        <v>7.1183599999999998E-3</v>
      </c>
      <c r="AS90">
        <v>4.9228569999999996</v>
      </c>
      <c r="AT90">
        <v>1.029266</v>
      </c>
      <c r="AU90">
        <v>18.727</v>
      </c>
      <c r="AV90" s="1">
        <v>5.5085810000000002E-3</v>
      </c>
      <c r="AW90">
        <v>3.7816830000000001</v>
      </c>
      <c r="AX90">
        <v>1.02928</v>
      </c>
      <c r="AY90">
        <v>19.102</v>
      </c>
      <c r="AZ90" s="1">
        <v>4.4643060000000004E-3</v>
      </c>
      <c r="BA90">
        <v>3.0641280000000002</v>
      </c>
      <c r="BB90">
        <v>1.0292840000000001</v>
      </c>
      <c r="BC90">
        <v>19.498429999999999</v>
      </c>
      <c r="BD90" s="1">
        <v>3.627463E-3</v>
      </c>
      <c r="BE90">
        <v>2.4898199999999999</v>
      </c>
      <c r="BF90">
        <v>1.0292779999999999</v>
      </c>
      <c r="BG90">
        <v>19.66461</v>
      </c>
      <c r="BH90" s="1">
        <v>2.9508170000000001E-3</v>
      </c>
      <c r="BI90">
        <v>2.025423</v>
      </c>
      <c r="BJ90">
        <v>1.0292669999999999</v>
      </c>
      <c r="BK90">
        <v>19.6035</v>
      </c>
      <c r="BL90">
        <v>2.4011000000000002E-3</v>
      </c>
      <c r="BM90">
        <v>1.648156</v>
      </c>
      <c r="BN90">
        <v>1.0292619999999999</v>
      </c>
      <c r="BO90">
        <v>19.491029999999999</v>
      </c>
      <c r="BP90" s="1">
        <v>1.9532030000000001E-3</v>
      </c>
      <c r="BQ90">
        <v>1.340722</v>
      </c>
      <c r="BR90">
        <v>1.029244</v>
      </c>
      <c r="BS90">
        <v>19.13334</v>
      </c>
      <c r="BT90" s="1">
        <v>1.5893109999999999E-3</v>
      </c>
      <c r="BU90">
        <v>1.090986</v>
      </c>
      <c r="BV90">
        <v>1.0292330000000001</v>
      </c>
      <c r="BW90">
        <v>18.86506</v>
      </c>
      <c r="BX90" s="1">
        <v>1.294314E-3</v>
      </c>
      <c r="BY90">
        <v>0.88848119999999997</v>
      </c>
      <c r="BZ90">
        <v>1.0292140000000001</v>
      </c>
      <c r="CA90">
        <v>18.75788</v>
      </c>
      <c r="CB90" s="1">
        <v>1.054974E-3</v>
      </c>
      <c r="CC90">
        <v>0.72422019999999998</v>
      </c>
      <c r="CD90">
        <v>1.0291980000000001</v>
      </c>
      <c r="CE90">
        <v>18.661909999999999</v>
      </c>
      <c r="CF90" s="1">
        <v>8.6088720000000003E-4</v>
      </c>
      <c r="CG90">
        <v>0.59096499999999996</v>
      </c>
      <c r="CH90">
        <v>1.0291509999999999</v>
      </c>
      <c r="CI90">
        <v>18.878019999999999</v>
      </c>
      <c r="CJ90" s="1">
        <v>7.031909E-4</v>
      </c>
      <c r="CK90">
        <v>0.48274050000000002</v>
      </c>
      <c r="CL90">
        <v>1.029118</v>
      </c>
      <c r="CM90">
        <v>19.00902</v>
      </c>
      <c r="CN90" s="1">
        <v>5.7467460000000005E-4</v>
      </c>
      <c r="CO90">
        <v>0.39453919999999998</v>
      </c>
      <c r="CP90">
        <v>1.0290440000000001</v>
      </c>
      <c r="CQ90">
        <v>19.041180000000001</v>
      </c>
      <c r="CR90" s="1">
        <v>4.6873370000000001E-4</v>
      </c>
      <c r="CS90">
        <v>0.32186439999999999</v>
      </c>
      <c r="CT90">
        <v>1.0289969999999999</v>
      </c>
      <c r="CU90">
        <v>19.034479999999999</v>
      </c>
      <c r="CV90" s="1">
        <v>3.8129100000000002E-4</v>
      </c>
      <c r="CW90">
        <v>0.2618685</v>
      </c>
      <c r="CX90">
        <v>1.0289509999999999</v>
      </c>
      <c r="CY90">
        <v>18.928039999999999</v>
      </c>
      <c r="CZ90" s="1">
        <v>3.098682E-4</v>
      </c>
      <c r="DA90">
        <v>0.21283189999999999</v>
      </c>
      <c r="DB90">
        <v>1.0288919999999999</v>
      </c>
      <c r="DC90">
        <v>19.017029999999998</v>
      </c>
      <c r="DD90" s="1">
        <v>2.5213010000000002E-4</v>
      </c>
      <c r="DE90">
        <v>0.17317840000000001</v>
      </c>
      <c r="DF90">
        <v>1.0288310000000001</v>
      </c>
      <c r="DG90">
        <v>19.136140000000001</v>
      </c>
      <c r="DH90" s="1">
        <v>2.0561050000000001E-4</v>
      </c>
      <c r="DI90">
        <v>0.14123040000000001</v>
      </c>
      <c r="DJ90">
        <v>1.0287900000000001</v>
      </c>
      <c r="DK90">
        <v>19.35838</v>
      </c>
      <c r="DL90" s="1">
        <v>1.681268E-4</v>
      </c>
      <c r="DM90">
        <v>0.1154821</v>
      </c>
      <c r="DN90">
        <v>1.0287170000000001</v>
      </c>
      <c r="DO90">
        <v>19.691330000000001</v>
      </c>
      <c r="DP90" s="1">
        <v>1.3770819999999999E-4</v>
      </c>
      <c r="DQ90" s="1">
        <v>9.4595449999999998E-2</v>
      </c>
      <c r="DR90">
        <v>1.0286839999999999</v>
      </c>
      <c r="DS90">
        <v>19.784579999999998</v>
      </c>
      <c r="DT90" s="1">
        <v>1.128406E-4</v>
      </c>
      <c r="DU90" s="1">
        <v>7.7513550000000001E-2</v>
      </c>
      <c r="DV90">
        <v>1.0286420000000001</v>
      </c>
      <c r="DW90">
        <v>19.817990000000002</v>
      </c>
      <c r="DX90" s="1">
        <v>9.2845690000000004E-5</v>
      </c>
      <c r="DY90" s="1">
        <v>6.3771439999999999E-2</v>
      </c>
      <c r="DZ90">
        <v>1.028591</v>
      </c>
      <c r="EA90">
        <v>19.744669999999999</v>
      </c>
      <c r="EB90" s="1">
        <v>7.6904409999999996E-5</v>
      </c>
      <c r="EC90" s="1">
        <v>5.2814939999999998E-2</v>
      </c>
      <c r="ED90">
        <v>1.0285690000000001</v>
      </c>
      <c r="EE90">
        <v>19.43261</v>
      </c>
      <c r="EF90" s="1">
        <v>6.4058309999999997E-5</v>
      </c>
      <c r="EG90" s="1">
        <v>4.398767E-2</v>
      </c>
      <c r="EH90">
        <v>1.0285029999999999</v>
      </c>
      <c r="EI90">
        <v>19.234059999999999</v>
      </c>
      <c r="EJ90" s="1">
        <v>5.3600739999999999E-5</v>
      </c>
      <c r="EK90" s="1">
        <v>3.680456E-2</v>
      </c>
      <c r="EL90">
        <v>1.0284770000000001</v>
      </c>
      <c r="EM90">
        <v>19.20626</v>
      </c>
      <c r="EN90" s="1">
        <v>4.5038969999999998E-5</v>
      </c>
      <c r="EO90" s="1">
        <v>3.092371E-2</v>
      </c>
      <c r="EP90">
        <v>1.0284549999999999</v>
      </c>
      <c r="EQ90">
        <v>19.285710000000002</v>
      </c>
      <c r="ER90" s="1">
        <v>3.7997000000000002E-5</v>
      </c>
      <c r="ES90" s="1">
        <v>2.608655E-2</v>
      </c>
      <c r="ET90">
        <v>1.028432</v>
      </c>
      <c r="EU90">
        <v>19.575140000000001</v>
      </c>
      <c r="EV90" s="1">
        <v>3.2161410000000001E-5</v>
      </c>
      <c r="EW90" s="1">
        <v>2.2079089999999999E-2</v>
      </c>
      <c r="EX90">
        <v>1.0284409999999999</v>
      </c>
      <c r="EY90">
        <v>19.7364</v>
      </c>
      <c r="EZ90" s="1">
        <v>2.7344209999999999E-5</v>
      </c>
      <c r="FA90" s="1">
        <v>1.876881E-2</v>
      </c>
      <c r="FB90">
        <v>1.028437</v>
      </c>
      <c r="FC90">
        <v>19.786539999999999</v>
      </c>
      <c r="FD90" s="1">
        <v>2.345178E-5</v>
      </c>
      <c r="FE90" s="1">
        <v>1.6091810000000002E-2</v>
      </c>
      <c r="FF90">
        <v>1.0284450000000001</v>
      </c>
      <c r="FG90">
        <v>19.76116</v>
      </c>
      <c r="FH90" s="1">
        <v>2.032733E-5</v>
      </c>
      <c r="FI90" s="1">
        <v>1.394315E-2</v>
      </c>
      <c r="FJ90">
        <v>1.0284420000000001</v>
      </c>
      <c r="FK90">
        <v>19.499829999999999</v>
      </c>
      <c r="FL90" s="1">
        <v>1.774926E-5</v>
      </c>
      <c r="FM90" s="1">
        <v>1.217329E-2</v>
      </c>
      <c r="FN90">
        <v>1.0284610000000001</v>
      </c>
      <c r="FO90">
        <v>19.352119999999999</v>
      </c>
      <c r="FP90" s="1">
        <v>1.555636E-5</v>
      </c>
      <c r="FQ90" s="1">
        <v>1.066859E-2</v>
      </c>
      <c r="FR90">
        <v>1.0284599999999999</v>
      </c>
      <c r="FS90">
        <v>19.159939999999999</v>
      </c>
      <c r="FT90" s="1">
        <v>1.366548E-5</v>
      </c>
      <c r="FU90" s="1">
        <v>9.3713819999999993E-3</v>
      </c>
      <c r="FV90">
        <v>1.028456</v>
      </c>
      <c r="FW90">
        <v>18.92042</v>
      </c>
      <c r="FX90" s="1">
        <v>1.201969E-5</v>
      </c>
      <c r="FY90" s="1">
        <v>8.2429059999999995E-3</v>
      </c>
      <c r="FZ90">
        <v>1.028456</v>
      </c>
      <c r="GA90">
        <v>18.94802</v>
      </c>
      <c r="GB90" s="1">
        <v>1.0582599999999999E-5</v>
      </c>
      <c r="GC90" s="1">
        <v>7.2574129999999999E-3</v>
      </c>
      <c r="GD90">
        <v>1.0284519999999999</v>
      </c>
      <c r="GE90">
        <v>19.042660000000001</v>
      </c>
      <c r="GF90" s="1">
        <v>9.3227300000000001E-6</v>
      </c>
      <c r="GG90" s="1">
        <v>6.3935709999999998E-3</v>
      </c>
      <c r="GH90">
        <v>1.028448</v>
      </c>
      <c r="GI90">
        <v>19.21556</v>
      </c>
      <c r="GJ90" s="1">
        <v>8.2126009999999993E-6</v>
      </c>
      <c r="GK90" s="1">
        <v>5.632611E-3</v>
      </c>
      <c r="GL90">
        <v>1.028435</v>
      </c>
      <c r="GM90">
        <v>19.32085</v>
      </c>
      <c r="GN90" s="1">
        <v>7.230622E-6</v>
      </c>
      <c r="GO90" s="1">
        <v>4.9593689999999999E-3</v>
      </c>
      <c r="GP90">
        <v>1.0284489999999999</v>
      </c>
      <c r="GQ90">
        <v>19.187809999999999</v>
      </c>
      <c r="GR90" s="1">
        <v>6.365527E-6</v>
      </c>
      <c r="GS90" s="1">
        <v>4.3662129999999999E-3</v>
      </c>
      <c r="GT90">
        <v>1.028435</v>
      </c>
      <c r="GU90">
        <v>18.850840000000002</v>
      </c>
      <c r="GV90" s="1">
        <v>5.6058050000000001E-6</v>
      </c>
      <c r="GW90" s="1">
        <v>3.8452899999999999E-3</v>
      </c>
      <c r="GX90">
        <v>1.0284329999999999</v>
      </c>
      <c r="GY90">
        <v>18.851949999999999</v>
      </c>
      <c r="GZ90" s="1">
        <v>4.9382340000000001E-6</v>
      </c>
      <c r="HA90" s="1">
        <v>3.3875760000000002E-3</v>
      </c>
      <c r="HB90">
        <v>1.028421</v>
      </c>
      <c r="HC90">
        <v>19.087240000000001</v>
      </c>
      <c r="HD90" s="1">
        <v>4.3516269999999997E-6</v>
      </c>
      <c r="HE90" s="1">
        <v>2.9852020000000002E-3</v>
      </c>
      <c r="HF90">
        <v>1.028394</v>
      </c>
      <c r="HG90">
        <v>19.450510000000001</v>
      </c>
      <c r="HH90" s="1">
        <v>3.8365009999999998E-6</v>
      </c>
      <c r="HI90" s="1">
        <v>2.631979E-3</v>
      </c>
      <c r="HJ90">
        <v>1.0283770000000001</v>
      </c>
      <c r="HK90">
        <v>19.54973</v>
      </c>
      <c r="HL90" s="1">
        <v>3.3814439999999999E-6</v>
      </c>
      <c r="HM90" s="1">
        <v>2.3200709999999999E-3</v>
      </c>
      <c r="HN90">
        <v>1.0283580000000001</v>
      </c>
      <c r="HO90">
        <v>19.480029999999999</v>
      </c>
      <c r="HP90" s="1">
        <v>2.9714160000000001E-6</v>
      </c>
      <c r="HQ90" s="1">
        <v>2.0391850000000002E-3</v>
      </c>
      <c r="HR90">
        <v>1.0283180000000001</v>
      </c>
      <c r="HS90">
        <v>19.396550000000001</v>
      </c>
      <c r="HT90" s="1">
        <v>2.6003520000000001E-6</v>
      </c>
      <c r="HU90" s="1">
        <v>1.7849389999999999E-3</v>
      </c>
      <c r="HV90">
        <v>1.028305</v>
      </c>
      <c r="HW90">
        <v>19.23068</v>
      </c>
      <c r="HX90" s="1">
        <v>2.271349E-6</v>
      </c>
      <c r="HY90" s="1">
        <v>1.559272E-3</v>
      </c>
      <c r="HZ90">
        <v>1.028273</v>
      </c>
      <c r="IA90">
        <v>19.217639999999999</v>
      </c>
      <c r="IB90" s="1">
        <v>1.9838719999999998E-6</v>
      </c>
      <c r="IC90" s="1">
        <v>1.361997E-3</v>
      </c>
      <c r="ID90">
        <v>1.0282290000000001</v>
      </c>
      <c r="IE90">
        <v>19.170159999999999</v>
      </c>
      <c r="IF90" s="1">
        <v>1.7341250000000001E-6</v>
      </c>
      <c r="IG90" s="1">
        <v>1.1906009999999999E-3</v>
      </c>
      <c r="IH90">
        <v>1.0282009999999999</v>
      </c>
      <c r="II90">
        <v>19.066880000000001</v>
      </c>
      <c r="IJ90" s="1">
        <v>1.5174070000000001E-6</v>
      </c>
      <c r="IK90" s="1">
        <v>1.041852E-3</v>
      </c>
      <c r="IL90">
        <v>1.0281640000000001</v>
      </c>
      <c r="IM90">
        <v>19.129919999999998</v>
      </c>
      <c r="IN90" s="1">
        <v>1.3296740000000001E-6</v>
      </c>
      <c r="IO90" s="1">
        <v>9.1300229999999999E-4</v>
      </c>
      <c r="IP90">
        <v>1.028157</v>
      </c>
      <c r="IQ90">
        <v>19.182950000000002</v>
      </c>
      <c r="IR90" s="1">
        <v>1.167067E-6</v>
      </c>
      <c r="IS90" s="1">
        <v>8.0135769999999996E-4</v>
      </c>
      <c r="IT90">
        <v>1.0281149999999999</v>
      </c>
      <c r="IU90">
        <v>19.28351</v>
      </c>
      <c r="IV90" s="1">
        <v>1.0250520000000001E-6</v>
      </c>
      <c r="IW90" s="1">
        <v>7.0389970000000004E-4</v>
      </c>
      <c r="IX90">
        <v>1.0280800000000001</v>
      </c>
      <c r="IY90">
        <v>19.335329999999999</v>
      </c>
      <c r="IZ90" s="1">
        <v>9.0002229999999996E-7</v>
      </c>
      <c r="JA90" s="1">
        <v>6.1810819999999999E-4</v>
      </c>
      <c r="JB90">
        <v>1.0280389999999999</v>
      </c>
      <c r="JC90">
        <v>19.248200000000001</v>
      </c>
      <c r="JD90" s="1">
        <v>7.908455E-7</v>
      </c>
      <c r="JE90" s="1">
        <v>5.4317320000000005E-4</v>
      </c>
      <c r="JF90">
        <v>1.0280050000000001</v>
      </c>
      <c r="JG90">
        <v>19.345300000000002</v>
      </c>
      <c r="JH90" s="1">
        <v>6.9602170000000003E-7</v>
      </c>
      <c r="JI90" s="1">
        <v>4.78047E-4</v>
      </c>
      <c r="JJ90">
        <v>1.027965</v>
      </c>
      <c r="JK90">
        <v>19.466850000000001</v>
      </c>
      <c r="JL90" s="1">
        <v>6.1355210000000003E-7</v>
      </c>
      <c r="JM90" s="1">
        <v>4.2141649999999999E-4</v>
      </c>
      <c r="JN90">
        <v>1.0279430000000001</v>
      </c>
      <c r="JO90">
        <v>19.57967</v>
      </c>
      <c r="JP90" s="1">
        <v>5.4192559999999996E-7</v>
      </c>
      <c r="JQ90" s="1">
        <v>3.7223040000000001E-4</v>
      </c>
      <c r="JR90">
        <v>1.027914</v>
      </c>
      <c r="JS90">
        <v>19.740220000000001</v>
      </c>
      <c r="JT90" s="1">
        <v>4.7927999999999999E-7</v>
      </c>
      <c r="JU90" s="1">
        <v>3.2920809999999998E-4</v>
      </c>
      <c r="JV90">
        <v>1.027898</v>
      </c>
      <c r="JW90">
        <v>19.879549999999998</v>
      </c>
      <c r="JX90" s="1">
        <v>4.2466320000000001E-7</v>
      </c>
      <c r="JY90" s="1">
        <v>2.9168210000000001E-4</v>
      </c>
      <c r="JZ90">
        <v>1.027874</v>
      </c>
      <c r="KA90">
        <v>19.873889999999999</v>
      </c>
      <c r="KB90" s="1">
        <v>3.7831239999999998E-7</v>
      </c>
      <c r="KC90" s="1">
        <v>2.5979619999999998E-4</v>
      </c>
      <c r="KD90">
        <v>1.0278529999999999</v>
      </c>
      <c r="KE90">
        <v>19.807030000000001</v>
      </c>
      <c r="KF90" s="1">
        <v>3.3919050000000002E-7</v>
      </c>
      <c r="KG90" s="1">
        <v>2.328978E-4</v>
      </c>
      <c r="KH90">
        <v>1.0278240000000001</v>
      </c>
      <c r="KI90">
        <v>19.524760000000001</v>
      </c>
      <c r="KJ90" s="1">
        <v>3.0545830000000001E-7</v>
      </c>
      <c r="KK90" s="1">
        <v>2.097263E-4</v>
      </c>
      <c r="KL90">
        <v>1.0277959999999999</v>
      </c>
      <c r="KM90">
        <v>19.45975</v>
      </c>
      <c r="KN90" s="1">
        <v>2.7576869999999998E-7</v>
      </c>
      <c r="KO90" s="1">
        <v>1.8934259999999999E-4</v>
      </c>
      <c r="KP90">
        <v>1.0277989999999999</v>
      </c>
      <c r="KQ90">
        <v>19.455169999999999</v>
      </c>
      <c r="KR90" s="1">
        <v>2.49469E-7</v>
      </c>
      <c r="KS90" s="1">
        <v>1.7127350000000001E-4</v>
      </c>
      <c r="KT90">
        <v>1.027795</v>
      </c>
      <c r="KU90">
        <v>19.6082</v>
      </c>
      <c r="KV90" s="1">
        <v>2.2616400000000001E-7</v>
      </c>
      <c r="KW90" s="1">
        <v>1.5527259999999999E-4</v>
      </c>
      <c r="KX90">
        <v>1.027766</v>
      </c>
      <c r="KY90">
        <v>19.92576</v>
      </c>
      <c r="KZ90" s="1">
        <v>2.053969E-7</v>
      </c>
      <c r="LA90" s="1">
        <v>1.410134E-4</v>
      </c>
      <c r="LB90">
        <v>1.0277350000000001</v>
      </c>
      <c r="LC90">
        <v>20.075769999999999</v>
      </c>
      <c r="LD90" s="1">
        <v>1.8669440000000001E-7</v>
      </c>
      <c r="LE90" s="1">
        <v>1.281791E-4</v>
      </c>
      <c r="LF90">
        <v>1.027693</v>
      </c>
      <c r="LG90">
        <v>20.109439999999999</v>
      </c>
      <c r="LH90" s="1">
        <v>1.697093E-7</v>
      </c>
      <c r="LI90" s="1">
        <v>1.165246E-4</v>
      </c>
      <c r="LJ90">
        <v>1.0276799999999999</v>
      </c>
      <c r="LK90">
        <v>20.06418</v>
      </c>
      <c r="LL90" s="1">
        <v>1.541972E-7</v>
      </c>
      <c r="LM90" s="1">
        <v>1.0588E-4</v>
      </c>
      <c r="LN90">
        <v>1.0276670000000001</v>
      </c>
      <c r="LO90">
        <v>19.84459</v>
      </c>
      <c r="LP90" s="1">
        <v>1.4014429999999999E-7</v>
      </c>
      <c r="LQ90" s="1">
        <v>9.6230940000000003E-5</v>
      </c>
      <c r="LR90">
        <v>1.027644</v>
      </c>
      <c r="LS90">
        <v>19.903230000000001</v>
      </c>
      <c r="LT90" s="1">
        <v>1.274963E-7</v>
      </c>
      <c r="LU90" s="1">
        <v>8.754787E-5</v>
      </c>
      <c r="LV90">
        <v>1.0276259999999999</v>
      </c>
      <c r="LW90">
        <v>19.970199999999998</v>
      </c>
      <c r="LX90" s="1">
        <v>1.1612899999999999E-7</v>
      </c>
      <c r="LY90" s="1">
        <v>7.9741170000000006E-5</v>
      </c>
      <c r="LZ90">
        <v>1.0275970000000001</v>
      </c>
      <c r="MA90">
        <v>20.114159999999998</v>
      </c>
      <c r="MB90" s="1">
        <v>1.058777E-7</v>
      </c>
      <c r="MC90" s="1">
        <v>7.2704080000000006E-5</v>
      </c>
      <c r="MD90">
        <v>1.0275780000000001</v>
      </c>
      <c r="ME90">
        <v>20.481570000000001</v>
      </c>
      <c r="MF90" s="1">
        <v>9.6614459999999995E-8</v>
      </c>
      <c r="MG90" s="1">
        <v>6.6342710000000005E-5</v>
      </c>
      <c r="MH90">
        <v>1.0275799999999999</v>
      </c>
      <c r="MI90">
        <v>20.68178</v>
      </c>
      <c r="MJ90" s="1">
        <v>8.8301920000000006E-8</v>
      </c>
      <c r="MK90" s="1">
        <v>6.063193E-5</v>
      </c>
      <c r="ML90">
        <v>1.0275570000000001</v>
      </c>
      <c r="MM90">
        <v>20.814959999999999</v>
      </c>
      <c r="MN90" s="1">
        <v>8.1145329999999996E-8</v>
      </c>
      <c r="MO90" s="1">
        <v>5.5704220000000002E-5</v>
      </c>
      <c r="MP90">
        <v>1.0275639999999999</v>
      </c>
      <c r="MQ90">
        <v>20.791419999999999</v>
      </c>
      <c r="MR90" s="1">
        <v>7.5064089999999999E-8</v>
      </c>
      <c r="MS90" s="1">
        <v>5.1520680000000002E-5</v>
      </c>
      <c r="MT90">
        <v>1.027533</v>
      </c>
      <c r="MU90">
        <v>20.426359999999999</v>
      </c>
      <c r="MV90" s="1">
        <v>6.966541E-8</v>
      </c>
      <c r="MW90" s="1">
        <v>4.78139E-5</v>
      </c>
      <c r="MX90">
        <v>1.0275179999999999</v>
      </c>
      <c r="MY90">
        <v>19.868069999999999</v>
      </c>
      <c r="MZ90" s="1">
        <v>6.4709439999999995E-8</v>
      </c>
      <c r="NA90" s="1">
        <v>4.4412619999999997E-5</v>
      </c>
      <c r="NB90">
        <v>1.027512</v>
      </c>
      <c r="NC90">
        <v>19.52327</v>
      </c>
      <c r="ND90" s="1">
        <v>6.0185780000000003E-8</v>
      </c>
      <c r="NE90" s="1">
        <v>4.1305659999999997E-5</v>
      </c>
      <c r="NF90">
        <v>1.027498</v>
      </c>
      <c r="NG90">
        <v>19.415469999999999</v>
      </c>
      <c r="NH90" s="1">
        <v>5.6068649999999998E-8</v>
      </c>
      <c r="NI90" s="1">
        <v>3.8480260000000002E-5</v>
      </c>
      <c r="NJ90">
        <v>1.0275000000000001</v>
      </c>
      <c r="NK90">
        <v>19.242159999999998</v>
      </c>
      <c r="NL90" s="1">
        <v>5.22922E-8</v>
      </c>
      <c r="NM90" s="1">
        <v>3.5888130000000002E-5</v>
      </c>
      <c r="NN90">
        <v>1.0274639999999999</v>
      </c>
      <c r="NO90">
        <v>19.195589999999999</v>
      </c>
      <c r="NP90" s="1">
        <v>4.87967E-8</v>
      </c>
      <c r="NQ90" s="1">
        <v>3.3489250000000001E-5</v>
      </c>
      <c r="NR90">
        <v>1.0274460000000001</v>
      </c>
      <c r="NS90">
        <v>19.25554</v>
      </c>
      <c r="NT90" s="1">
        <v>4.5538199999999998E-8</v>
      </c>
      <c r="NU90" s="1">
        <v>3.1255209999999999E-5</v>
      </c>
      <c r="NV90">
        <v>1.027436</v>
      </c>
      <c r="NW90">
        <v>19.23359</v>
      </c>
      <c r="NX90" s="1">
        <v>4.245546E-8</v>
      </c>
      <c r="NY90" s="1">
        <v>2.913997E-5</v>
      </c>
      <c r="NZ90">
        <v>1.027415</v>
      </c>
      <c r="OA90">
        <v>19.12931</v>
      </c>
      <c r="OB90" s="1">
        <v>3.9589860000000001E-8</v>
      </c>
      <c r="OC90" s="1">
        <v>2.717321E-5</v>
      </c>
      <c r="OD90">
        <v>1.027407</v>
      </c>
      <c r="OE90">
        <v>19.313690000000001</v>
      </c>
      <c r="OF90" s="1">
        <v>3.6936389999999999E-8</v>
      </c>
      <c r="OG90" s="1">
        <v>2.5352340000000001E-5</v>
      </c>
      <c r="OH90">
        <v>1.0273939999999999</v>
      </c>
      <c r="OI90">
        <v>19.43533</v>
      </c>
      <c r="OJ90" s="1">
        <v>3.449241E-8</v>
      </c>
      <c r="OK90" s="1">
        <v>2.3674599999999999E-5</v>
      </c>
    </row>
    <row r="91" spans="1:401" x14ac:dyDescent="0.35">
      <c r="A91">
        <v>94</v>
      </c>
      <c r="B91" t="s">
        <v>4</v>
      </c>
      <c r="C91" t="s">
        <v>24</v>
      </c>
      <c r="D91" t="s">
        <v>96</v>
      </c>
      <c r="E91">
        <v>860.48389999999995</v>
      </c>
      <c r="F91">
        <v>1.041582</v>
      </c>
      <c r="G91">
        <v>19.496980000000001</v>
      </c>
      <c r="H91" s="1">
        <v>5.3689339999999999E-34</v>
      </c>
      <c r="I91" s="1">
        <v>3.7370980000000002E-31</v>
      </c>
      <c r="J91">
        <v>1.041442</v>
      </c>
      <c r="K91">
        <v>19.161269999999998</v>
      </c>
      <c r="L91" s="1">
        <v>3.9658930000000002E-18</v>
      </c>
      <c r="M91" s="1">
        <v>2.7633420000000001E-15</v>
      </c>
      <c r="N91">
        <v>1.0412999999999999</v>
      </c>
      <c r="O91">
        <v>18.683060000000001</v>
      </c>
      <c r="P91" s="1">
        <v>6.2551180000000004E-5</v>
      </c>
      <c r="Q91" s="1">
        <v>2.814024E-2</v>
      </c>
      <c r="R91">
        <v>1.041196</v>
      </c>
      <c r="S91">
        <v>18.24483</v>
      </c>
      <c r="T91">
        <v>1.9518660000000001</v>
      </c>
      <c r="U91">
        <v>1143.0029999999999</v>
      </c>
      <c r="V91">
        <v>1.0411109999999999</v>
      </c>
      <c r="W91">
        <v>18.07593</v>
      </c>
      <c r="X91">
        <v>42.965870000000002</v>
      </c>
      <c r="Y91">
        <v>28359.9</v>
      </c>
      <c r="Z91">
        <v>1.0410740000000001</v>
      </c>
      <c r="AA91">
        <v>17.88851</v>
      </c>
      <c r="AB91">
        <v>50.78378</v>
      </c>
      <c r="AC91">
        <v>36275.56</v>
      </c>
      <c r="AD91">
        <v>1.0410550000000001</v>
      </c>
      <c r="AE91">
        <v>17.78021</v>
      </c>
      <c r="AF91">
        <v>10.49708</v>
      </c>
      <c r="AG91">
        <v>7920.1840000000002</v>
      </c>
      <c r="AH91">
        <v>1.0410360000000001</v>
      </c>
      <c r="AI91">
        <v>17.785789999999999</v>
      </c>
      <c r="AJ91">
        <v>0.71144940000000001</v>
      </c>
      <c r="AK91">
        <v>556.85879999999997</v>
      </c>
      <c r="AL91">
        <v>1.0410349999999999</v>
      </c>
      <c r="AM91">
        <v>17.813870000000001</v>
      </c>
      <c r="AN91" s="1">
        <v>3.082936E-2</v>
      </c>
      <c r="AO91">
        <v>23.917629999999999</v>
      </c>
      <c r="AP91">
        <v>1.0410489999999999</v>
      </c>
      <c r="AQ91">
        <v>18.20824</v>
      </c>
      <c r="AR91" s="1">
        <v>7.3414830000000002E-3</v>
      </c>
      <c r="AS91">
        <v>5.1927349999999999</v>
      </c>
      <c r="AT91">
        <v>1.0410569999999999</v>
      </c>
      <c r="AU91">
        <v>18.741199999999999</v>
      </c>
      <c r="AV91" s="1">
        <v>5.5928289999999997E-3</v>
      </c>
      <c r="AW91">
        <v>3.9171580000000001</v>
      </c>
      <c r="AX91">
        <v>1.0410729999999999</v>
      </c>
      <c r="AY91">
        <v>19.113630000000001</v>
      </c>
      <c r="AZ91" s="1">
        <v>4.5304780000000001E-3</v>
      </c>
      <c r="BA91">
        <v>3.1722649999999999</v>
      </c>
      <c r="BB91">
        <v>1.041066</v>
      </c>
      <c r="BC91">
        <v>19.5076</v>
      </c>
      <c r="BD91" s="1">
        <v>3.6808119999999999E-3</v>
      </c>
      <c r="BE91">
        <v>2.577375</v>
      </c>
      <c r="BF91">
        <v>1.0410569999999999</v>
      </c>
      <c r="BG91">
        <v>19.66902</v>
      </c>
      <c r="BH91" s="1">
        <v>2.9940520000000001E-3</v>
      </c>
      <c r="BI91">
        <v>2.0965289999999999</v>
      </c>
      <c r="BJ91">
        <v>1.0410630000000001</v>
      </c>
      <c r="BK91">
        <v>19.607759999999999</v>
      </c>
      <c r="BL91" s="1">
        <v>2.436297E-3</v>
      </c>
      <c r="BM91">
        <v>1.7060120000000001</v>
      </c>
      <c r="BN91">
        <v>1.04105</v>
      </c>
      <c r="BO91">
        <v>19.508099999999999</v>
      </c>
      <c r="BP91" s="1">
        <v>1.981872E-3</v>
      </c>
      <c r="BQ91">
        <v>1.387821</v>
      </c>
      <c r="BR91">
        <v>1.041026</v>
      </c>
      <c r="BS91">
        <v>19.16967</v>
      </c>
      <c r="BT91" s="1">
        <v>1.6125530000000001E-3</v>
      </c>
      <c r="BU91">
        <v>1.129264</v>
      </c>
      <c r="BV91">
        <v>1.0410090000000001</v>
      </c>
      <c r="BW91">
        <v>18.914090000000002</v>
      </c>
      <c r="BX91" s="1">
        <v>1.3131620000000001E-3</v>
      </c>
      <c r="BY91">
        <v>0.91959769999999996</v>
      </c>
      <c r="BZ91">
        <v>1.040978</v>
      </c>
      <c r="CA91">
        <v>18.802009999999999</v>
      </c>
      <c r="CB91" s="1">
        <v>1.070267E-3</v>
      </c>
      <c r="CC91">
        <v>0.74952969999999997</v>
      </c>
      <c r="CD91">
        <v>1.0409489999999999</v>
      </c>
      <c r="CE91">
        <v>18.696560000000002</v>
      </c>
      <c r="CF91" s="1">
        <v>8.7330039999999995E-4</v>
      </c>
      <c r="CG91">
        <v>0.6115777</v>
      </c>
      <c r="CH91">
        <v>1.0408710000000001</v>
      </c>
      <c r="CI91">
        <v>18.888449999999999</v>
      </c>
      <c r="CJ91" s="1">
        <v>7.1327429999999995E-4</v>
      </c>
      <c r="CK91">
        <v>0.4995424</v>
      </c>
      <c r="CL91">
        <v>1.0407979999999999</v>
      </c>
      <c r="CM91">
        <v>19.01389</v>
      </c>
      <c r="CN91" s="1">
        <v>5.8293579999999998E-4</v>
      </c>
      <c r="CO91">
        <v>0.40828829999999999</v>
      </c>
      <c r="CP91">
        <v>1.040699</v>
      </c>
      <c r="CQ91">
        <v>19.039660000000001</v>
      </c>
      <c r="CR91" s="1">
        <v>4.7556330000000002E-4</v>
      </c>
      <c r="CS91">
        <v>0.33314840000000001</v>
      </c>
      <c r="CT91">
        <v>1.0405759999999999</v>
      </c>
      <c r="CU91">
        <v>19.041460000000001</v>
      </c>
      <c r="CV91" s="1">
        <v>3.8690870000000001E-4</v>
      </c>
      <c r="CW91">
        <v>0.27109850000000002</v>
      </c>
      <c r="CX91">
        <v>1.0404500000000001</v>
      </c>
      <c r="CY91">
        <v>18.950859999999999</v>
      </c>
      <c r="CZ91" s="1">
        <v>3.1443230000000001E-4</v>
      </c>
      <c r="DA91">
        <v>0.22034029999999999</v>
      </c>
      <c r="DB91">
        <v>1.0403230000000001</v>
      </c>
      <c r="DC91">
        <v>19.055700000000002</v>
      </c>
      <c r="DD91" s="1">
        <v>2.5580980000000002E-4</v>
      </c>
      <c r="DE91">
        <v>0.1792695</v>
      </c>
      <c r="DF91">
        <v>1.040189</v>
      </c>
      <c r="DG91">
        <v>19.172989999999999</v>
      </c>
      <c r="DH91" s="1">
        <v>2.0857459999999999E-4</v>
      </c>
      <c r="DI91">
        <v>0.146174</v>
      </c>
      <c r="DJ91">
        <v>1.0400750000000001</v>
      </c>
      <c r="DK91">
        <v>19.388179999999998</v>
      </c>
      <c r="DL91" s="1">
        <v>1.7051960000000001E-4</v>
      </c>
      <c r="DM91">
        <v>0.11950570000000001</v>
      </c>
      <c r="DN91">
        <v>1.0399529999999999</v>
      </c>
      <c r="DO91">
        <v>19.702200000000001</v>
      </c>
      <c r="DP91" s="1">
        <v>1.3966179999999999E-4</v>
      </c>
      <c r="DQ91" s="1">
        <v>9.7886940000000006E-2</v>
      </c>
      <c r="DR91">
        <v>1.0398369999999999</v>
      </c>
      <c r="DS91">
        <v>19.786750000000001</v>
      </c>
      <c r="DT91" s="1">
        <v>1.1443049999999999E-4</v>
      </c>
      <c r="DU91" s="1">
        <v>8.0206769999999997E-2</v>
      </c>
      <c r="DV91">
        <v>1.0397289999999999</v>
      </c>
      <c r="DW91">
        <v>19.816279999999999</v>
      </c>
      <c r="DX91" s="1">
        <v>9.4113270000000004E-5</v>
      </c>
      <c r="DY91" s="1">
        <v>6.5959729999999994E-2</v>
      </c>
      <c r="DZ91">
        <v>1.0396339999999999</v>
      </c>
      <c r="EA91">
        <v>19.75845</v>
      </c>
      <c r="EB91" s="1">
        <v>7.7918799999999997E-5</v>
      </c>
      <c r="EC91" s="1">
        <v>5.4602890000000001E-2</v>
      </c>
      <c r="ED91">
        <v>1.039536</v>
      </c>
      <c r="EE91">
        <v>19.470369999999999</v>
      </c>
      <c r="EF91" s="1">
        <v>6.4880679999999996E-5</v>
      </c>
      <c r="EG91" s="1">
        <v>4.5461540000000002E-2</v>
      </c>
      <c r="EH91">
        <v>1.0394369999999999</v>
      </c>
      <c r="EI91">
        <v>19.281199999999998</v>
      </c>
      <c r="EJ91" s="1">
        <v>5.4271960000000002E-5</v>
      </c>
      <c r="EK91" s="1">
        <v>3.8025980000000001E-2</v>
      </c>
      <c r="EL91">
        <v>1.039339</v>
      </c>
      <c r="EM91">
        <v>19.256620000000002</v>
      </c>
      <c r="EN91" s="1">
        <v>4.558958E-5</v>
      </c>
      <c r="EO91" s="1">
        <v>3.1941249999999997E-2</v>
      </c>
      <c r="EP91">
        <v>1.0392809999999999</v>
      </c>
      <c r="EQ91">
        <v>19.32424</v>
      </c>
      <c r="ER91" s="1">
        <v>3.8451619999999998E-5</v>
      </c>
      <c r="ES91" s="1">
        <v>2.6938380000000001E-2</v>
      </c>
      <c r="ET91">
        <v>1.039221</v>
      </c>
      <c r="EU91">
        <v>19.588709999999999</v>
      </c>
      <c r="EV91" s="1">
        <v>3.2538540000000003E-5</v>
      </c>
      <c r="EW91" s="1">
        <v>2.2794720000000001E-2</v>
      </c>
      <c r="EX91">
        <v>1.0391980000000001</v>
      </c>
      <c r="EY91">
        <v>19.736509999999999</v>
      </c>
      <c r="EZ91" s="1">
        <v>2.7653309999999999E-5</v>
      </c>
      <c r="FA91" s="1">
        <v>1.9369589999999999E-2</v>
      </c>
      <c r="FB91">
        <v>1.0391710000000001</v>
      </c>
      <c r="FC91">
        <v>19.781880000000001</v>
      </c>
      <c r="FD91" s="1">
        <v>2.3699059999999999E-5</v>
      </c>
      <c r="FE91" s="1">
        <v>1.6594359999999999E-2</v>
      </c>
      <c r="FF91">
        <v>1.039164</v>
      </c>
      <c r="FG91">
        <v>19.771049999999999</v>
      </c>
      <c r="FH91" s="1">
        <v>2.0527589999999999E-5</v>
      </c>
      <c r="FI91" s="1">
        <v>1.436872E-2</v>
      </c>
      <c r="FJ91">
        <v>1.039158</v>
      </c>
      <c r="FK91">
        <v>19.53509</v>
      </c>
      <c r="FL91" s="1">
        <v>1.791722E-5</v>
      </c>
      <c r="FM91" s="1">
        <v>1.2539710000000001E-2</v>
      </c>
      <c r="FN91">
        <v>1.0391550000000001</v>
      </c>
      <c r="FO91">
        <v>19.400510000000001</v>
      </c>
      <c r="FP91" s="1">
        <v>1.5700510000000001E-5</v>
      </c>
      <c r="FQ91" s="1">
        <v>1.098764E-2</v>
      </c>
      <c r="FR91">
        <v>1.0391680000000001</v>
      </c>
      <c r="FS91">
        <v>19.214169999999999</v>
      </c>
      <c r="FT91" s="1">
        <v>1.379046E-5</v>
      </c>
      <c r="FU91" s="1">
        <v>9.6503530000000004E-3</v>
      </c>
      <c r="FV91">
        <v>1.039148</v>
      </c>
      <c r="FW91">
        <v>18.957039999999999</v>
      </c>
      <c r="FX91" s="1">
        <v>1.212846E-5</v>
      </c>
      <c r="FY91" s="1">
        <v>8.4875609999999994E-3</v>
      </c>
      <c r="FZ91">
        <v>1.0391630000000001</v>
      </c>
      <c r="GA91">
        <v>18.963819999999998</v>
      </c>
      <c r="GB91" s="1">
        <v>1.06779E-5</v>
      </c>
      <c r="GC91" s="1">
        <v>7.4724070000000004E-3</v>
      </c>
      <c r="GD91">
        <v>1.0391600000000001</v>
      </c>
      <c r="GE91">
        <v>19.03885</v>
      </c>
      <c r="GF91" s="1">
        <v>9.4062949999999997E-6</v>
      </c>
      <c r="GG91" s="1">
        <v>6.582699E-3</v>
      </c>
      <c r="GH91">
        <v>1.0391710000000001</v>
      </c>
      <c r="GI91">
        <v>19.217739999999999</v>
      </c>
      <c r="GJ91" s="1">
        <v>8.2865450000000008E-6</v>
      </c>
      <c r="GK91" s="1">
        <v>5.7994379999999996E-3</v>
      </c>
      <c r="GL91">
        <v>1.039158</v>
      </c>
      <c r="GM91">
        <v>19.332090000000001</v>
      </c>
      <c r="GN91" s="1">
        <v>7.2959319999999999E-6</v>
      </c>
      <c r="GO91" s="1">
        <v>5.1064109999999999E-3</v>
      </c>
      <c r="GP91">
        <v>1.0391490000000001</v>
      </c>
      <c r="GQ91">
        <v>19.219190000000001</v>
      </c>
      <c r="GR91" s="1">
        <v>6.4229090000000004E-6</v>
      </c>
      <c r="GS91" s="1">
        <v>4.4956509999999998E-3</v>
      </c>
      <c r="GT91">
        <v>1.0391349999999999</v>
      </c>
      <c r="GU91">
        <v>18.884640000000001</v>
      </c>
      <c r="GV91" s="1">
        <v>5.6562000000000002E-6</v>
      </c>
      <c r="GW91" s="1">
        <v>3.9591820000000003E-3</v>
      </c>
      <c r="GX91">
        <v>1.0391280000000001</v>
      </c>
      <c r="GY91">
        <v>18.880549999999999</v>
      </c>
      <c r="GZ91" s="1">
        <v>4.9825460000000002E-6</v>
      </c>
      <c r="HA91" s="1">
        <v>3.4878309999999998E-3</v>
      </c>
      <c r="HB91">
        <v>1.039113</v>
      </c>
      <c r="HC91">
        <v>19.11187</v>
      </c>
      <c r="HD91" s="1">
        <v>4.3905410000000002E-6</v>
      </c>
      <c r="HE91" s="1">
        <v>3.0734830000000001E-3</v>
      </c>
      <c r="HF91">
        <v>1.0390740000000001</v>
      </c>
      <c r="HG91">
        <v>19.465520000000001</v>
      </c>
      <c r="HH91" s="1">
        <v>3.8706839999999996E-6</v>
      </c>
      <c r="HI91" s="1">
        <v>2.7097060000000001E-3</v>
      </c>
      <c r="HJ91">
        <v>1.039039</v>
      </c>
      <c r="HK91">
        <v>19.563610000000001</v>
      </c>
      <c r="HL91" s="1">
        <v>3.4118730000000002E-6</v>
      </c>
      <c r="HM91" s="1">
        <v>2.3887919999999998E-3</v>
      </c>
      <c r="HN91">
        <v>1.0389900000000001</v>
      </c>
      <c r="HO91">
        <v>19.483280000000001</v>
      </c>
      <c r="HP91" s="1">
        <v>2.999046E-6</v>
      </c>
      <c r="HQ91" s="1">
        <v>2.1002500000000001E-3</v>
      </c>
      <c r="HR91">
        <v>1.038929</v>
      </c>
      <c r="HS91">
        <v>19.407900000000001</v>
      </c>
      <c r="HT91" s="1">
        <v>2.6251660000000002E-6</v>
      </c>
      <c r="HU91" s="1">
        <v>1.8388429999999999E-3</v>
      </c>
      <c r="HV91">
        <v>1.038867</v>
      </c>
      <c r="HW91">
        <v>19.25027</v>
      </c>
      <c r="HX91" s="1">
        <v>2.2931499999999998E-6</v>
      </c>
      <c r="HY91" s="1">
        <v>1.606487E-3</v>
      </c>
      <c r="HZ91">
        <v>1.0388200000000001</v>
      </c>
      <c r="IA91">
        <v>19.247920000000001</v>
      </c>
      <c r="IB91" s="1">
        <v>2.002879E-6</v>
      </c>
      <c r="IC91" s="1">
        <v>1.403229E-3</v>
      </c>
      <c r="ID91">
        <v>1.038743</v>
      </c>
      <c r="IE91">
        <v>19.21339</v>
      </c>
      <c r="IF91" s="1">
        <v>1.750606E-6</v>
      </c>
      <c r="IG91" s="1">
        <v>1.2265539999999999E-3</v>
      </c>
      <c r="IH91">
        <v>1.038675</v>
      </c>
      <c r="II91">
        <v>19.10876</v>
      </c>
      <c r="IJ91" s="1">
        <v>1.5317089999999999E-6</v>
      </c>
      <c r="IK91" s="1">
        <v>1.0732420000000001E-3</v>
      </c>
      <c r="IL91">
        <v>1.0386040000000001</v>
      </c>
      <c r="IM91">
        <v>19.145479999999999</v>
      </c>
      <c r="IN91" s="1">
        <v>1.342054E-6</v>
      </c>
      <c r="IO91" s="1">
        <v>9.4042029999999997E-4</v>
      </c>
      <c r="IP91">
        <v>1.038535</v>
      </c>
      <c r="IQ91">
        <v>19.187380000000001</v>
      </c>
      <c r="IR91" s="1">
        <v>1.1778120000000001E-6</v>
      </c>
      <c r="IS91" s="1">
        <v>8.2535330000000002E-4</v>
      </c>
      <c r="IT91">
        <v>1.038451</v>
      </c>
      <c r="IU91">
        <v>19.282830000000001</v>
      </c>
      <c r="IV91" s="1">
        <v>1.034492E-6</v>
      </c>
      <c r="IW91" s="1">
        <v>7.2498739999999999E-4</v>
      </c>
      <c r="IX91">
        <v>1.038386</v>
      </c>
      <c r="IY91">
        <v>19.343620000000001</v>
      </c>
      <c r="IZ91" s="1">
        <v>9.0830910000000003E-7</v>
      </c>
      <c r="JA91" s="1">
        <v>6.3663510000000001E-4</v>
      </c>
      <c r="JB91">
        <v>1.0382880000000001</v>
      </c>
      <c r="JC91">
        <v>19.271159999999998</v>
      </c>
      <c r="JD91" s="1">
        <v>7.9806150000000003E-7</v>
      </c>
      <c r="JE91" s="1">
        <v>5.594126E-4</v>
      </c>
      <c r="JF91">
        <v>1.0382260000000001</v>
      </c>
      <c r="JG91">
        <v>19.384329999999999</v>
      </c>
      <c r="JH91" s="1">
        <v>7.0228979999999999E-7</v>
      </c>
      <c r="JI91" s="1">
        <v>4.922905E-4</v>
      </c>
      <c r="JJ91">
        <v>1.0381290000000001</v>
      </c>
      <c r="JK91">
        <v>19.503820000000001</v>
      </c>
      <c r="JL91" s="1">
        <v>6.1900280000000002E-7</v>
      </c>
      <c r="JM91" s="1">
        <v>4.3392209999999998E-4</v>
      </c>
      <c r="JN91">
        <v>1.0380750000000001</v>
      </c>
      <c r="JO91">
        <v>19.606259999999999</v>
      </c>
      <c r="JP91" s="1">
        <v>5.4666479999999999E-7</v>
      </c>
      <c r="JQ91" s="1">
        <v>3.8323079999999998E-4</v>
      </c>
      <c r="JR91">
        <v>1.0380050000000001</v>
      </c>
      <c r="JS91">
        <v>19.750889999999998</v>
      </c>
      <c r="JT91" s="1">
        <v>4.8344169999999997E-7</v>
      </c>
      <c r="JU91" s="1">
        <v>3.3892059999999998E-4</v>
      </c>
      <c r="JV91">
        <v>1.037952</v>
      </c>
      <c r="JW91">
        <v>19.88617</v>
      </c>
      <c r="JX91" s="1">
        <v>4.2825009999999998E-7</v>
      </c>
      <c r="JY91" s="1">
        <v>3.0022229999999999E-4</v>
      </c>
      <c r="JZ91">
        <v>1.0378989999999999</v>
      </c>
      <c r="KA91">
        <v>19.87819</v>
      </c>
      <c r="KB91" s="1">
        <v>3.8133269999999999E-7</v>
      </c>
      <c r="KC91" s="1">
        <v>2.6728219999999999E-4</v>
      </c>
      <c r="KD91">
        <v>1.037841</v>
      </c>
      <c r="KE91">
        <v>19.825130000000001</v>
      </c>
      <c r="KF91" s="1">
        <v>3.417561E-7</v>
      </c>
      <c r="KG91" s="1">
        <v>2.3950959999999999E-4</v>
      </c>
      <c r="KH91">
        <v>1.0377890000000001</v>
      </c>
      <c r="KI91">
        <v>19.5594</v>
      </c>
      <c r="KJ91" s="1">
        <v>3.076924E-7</v>
      </c>
      <c r="KK91" s="1">
        <v>2.15625E-4</v>
      </c>
      <c r="KL91">
        <v>1.037752</v>
      </c>
      <c r="KM91">
        <v>19.504750000000001</v>
      </c>
      <c r="KN91" s="1">
        <v>2.7774990000000002E-7</v>
      </c>
      <c r="KO91" s="1">
        <v>1.9464330000000001E-4</v>
      </c>
      <c r="KP91">
        <v>1.0377069999999999</v>
      </c>
      <c r="KQ91">
        <v>19.498290000000001</v>
      </c>
      <c r="KR91" s="1">
        <v>2.5122019999999998E-7</v>
      </c>
      <c r="KS91" s="1">
        <v>1.7604139999999999E-4</v>
      </c>
      <c r="KT91">
        <v>1.0376559999999999</v>
      </c>
      <c r="KU91">
        <v>19.638359999999999</v>
      </c>
      <c r="KV91" s="1">
        <v>2.277217E-7</v>
      </c>
      <c r="KW91" s="1">
        <v>1.5957659999999999E-4</v>
      </c>
      <c r="KX91">
        <v>1.0376190000000001</v>
      </c>
      <c r="KY91">
        <v>19.93629</v>
      </c>
      <c r="KZ91" s="1">
        <v>2.0679010000000001E-7</v>
      </c>
      <c r="LA91" s="1">
        <v>1.4490769999999999E-4</v>
      </c>
      <c r="LB91">
        <v>1.0375570000000001</v>
      </c>
      <c r="LC91">
        <v>20.081659999999999</v>
      </c>
      <c r="LD91" s="1">
        <v>1.879545E-7</v>
      </c>
      <c r="LE91" s="1">
        <v>1.3171569999999999E-4</v>
      </c>
      <c r="LF91">
        <v>1.0375110000000001</v>
      </c>
      <c r="LG91">
        <v>20.111090000000001</v>
      </c>
      <c r="LH91" s="1">
        <v>1.7085630000000001E-7</v>
      </c>
      <c r="LI91" s="1">
        <v>1.1974E-4</v>
      </c>
      <c r="LJ91">
        <v>1.037463</v>
      </c>
      <c r="LK91">
        <v>20.078440000000001</v>
      </c>
      <c r="LL91" s="1">
        <v>1.5524489999999999E-7</v>
      </c>
      <c r="LM91" s="1">
        <v>1.088072E-4</v>
      </c>
      <c r="LN91">
        <v>1.0374049999999999</v>
      </c>
      <c r="LO91">
        <v>19.87631</v>
      </c>
      <c r="LP91" s="1">
        <v>1.4108879999999999E-7</v>
      </c>
      <c r="LQ91" s="1">
        <v>9.8887740000000001E-5</v>
      </c>
      <c r="LR91">
        <v>1.0373509999999999</v>
      </c>
      <c r="LS91">
        <v>19.95223</v>
      </c>
      <c r="LT91" s="1">
        <v>1.283464E-7</v>
      </c>
      <c r="LU91" s="1">
        <v>8.9959460000000002E-5</v>
      </c>
      <c r="LV91">
        <v>1.037299</v>
      </c>
      <c r="LW91">
        <v>20.0184</v>
      </c>
      <c r="LX91" s="1">
        <v>1.168928E-7</v>
      </c>
      <c r="LY91" s="1">
        <v>8.1931139999999995E-5</v>
      </c>
      <c r="LZ91">
        <v>1.0372440000000001</v>
      </c>
      <c r="MA91">
        <v>20.150739999999999</v>
      </c>
      <c r="MB91" s="1">
        <v>1.065681E-7</v>
      </c>
      <c r="MC91" s="1">
        <v>7.4696980000000005E-5</v>
      </c>
      <c r="MD91">
        <v>1.0372049999999999</v>
      </c>
      <c r="ME91">
        <v>20.494019999999999</v>
      </c>
      <c r="MF91" s="1">
        <v>9.723723E-8</v>
      </c>
      <c r="MG91" s="1">
        <v>6.8156089999999995E-5</v>
      </c>
      <c r="MH91">
        <v>1.037177</v>
      </c>
      <c r="MI91">
        <v>20.68985</v>
      </c>
      <c r="MJ91" s="1">
        <v>8.8854999999999997E-8</v>
      </c>
      <c r="MK91" s="1">
        <v>6.2279540000000002E-5</v>
      </c>
      <c r="ML91">
        <v>1.0371349999999999</v>
      </c>
      <c r="MM91">
        <v>20.814070000000001</v>
      </c>
      <c r="MN91" s="1">
        <v>8.1611509999999999E-8</v>
      </c>
      <c r="MO91" s="1">
        <v>5.7188670000000001E-5</v>
      </c>
      <c r="MP91">
        <v>1.0370999999999999</v>
      </c>
      <c r="MQ91">
        <v>20.808309999999999</v>
      </c>
      <c r="MR91" s="1">
        <v>7.5466919999999998E-8</v>
      </c>
      <c r="MS91" s="1">
        <v>5.2874010000000003E-5</v>
      </c>
      <c r="MT91">
        <v>1.0370699999999999</v>
      </c>
      <c r="MU91">
        <v>20.46978</v>
      </c>
      <c r="MV91" s="1">
        <v>7.0030960000000001E-8</v>
      </c>
      <c r="MW91" s="1">
        <v>4.9063000000000001E-5</v>
      </c>
      <c r="MX91">
        <v>1.0370509999999999</v>
      </c>
      <c r="MY91">
        <v>19.923269999999999</v>
      </c>
      <c r="MZ91" s="1">
        <v>6.5045290000000004E-8</v>
      </c>
      <c r="NA91" s="1">
        <v>4.5570569999999998E-5</v>
      </c>
      <c r="NB91">
        <v>1.037015</v>
      </c>
      <c r="NC91">
        <v>19.574680000000001</v>
      </c>
      <c r="ND91" s="1">
        <v>6.0490839999999997E-8</v>
      </c>
      <c r="NE91" s="1">
        <v>4.2377630000000001E-5</v>
      </c>
      <c r="NF91">
        <v>1.0369679999999999</v>
      </c>
      <c r="NG91">
        <v>19.468129999999999</v>
      </c>
      <c r="NH91" s="1">
        <v>5.6347049999999998E-8</v>
      </c>
      <c r="NI91" s="1">
        <v>3.9475260000000002E-5</v>
      </c>
      <c r="NJ91">
        <v>1.036948</v>
      </c>
      <c r="NK91">
        <v>19.269220000000001</v>
      </c>
      <c r="NL91" s="1">
        <v>5.2549459999999997E-8</v>
      </c>
      <c r="NM91" s="1">
        <v>3.6814989999999998E-5</v>
      </c>
      <c r="NN91">
        <v>1.0369299999999999</v>
      </c>
      <c r="NO91">
        <v>19.20356</v>
      </c>
      <c r="NP91" s="1">
        <v>4.9034670000000003E-8</v>
      </c>
      <c r="NQ91" s="1">
        <v>3.4352169999999997E-5</v>
      </c>
      <c r="NR91">
        <v>1.036894</v>
      </c>
      <c r="NS91">
        <v>19.26004</v>
      </c>
      <c r="NT91" s="1">
        <v>4.5762410000000001E-8</v>
      </c>
      <c r="NU91" s="1">
        <v>3.2062159999999997E-5</v>
      </c>
      <c r="NV91">
        <v>1.0368470000000001</v>
      </c>
      <c r="NW91">
        <v>19.245370000000001</v>
      </c>
      <c r="NX91" s="1">
        <v>4.2666369999999999E-8</v>
      </c>
      <c r="NY91" s="1">
        <v>2.9893980000000001E-5</v>
      </c>
      <c r="NZ91">
        <v>1.036826</v>
      </c>
      <c r="OA91">
        <v>19.144459999999999</v>
      </c>
      <c r="OB91" s="1">
        <v>3.9785069999999998E-8</v>
      </c>
      <c r="OC91" s="1">
        <v>2.7875369999999999E-5</v>
      </c>
      <c r="OD91">
        <v>1.036802</v>
      </c>
      <c r="OE91">
        <v>19.34085</v>
      </c>
      <c r="OF91" s="1">
        <v>3.7116800000000003E-8</v>
      </c>
      <c r="OG91" s="1">
        <v>2.600656E-5</v>
      </c>
      <c r="OH91">
        <v>1.0367459999999999</v>
      </c>
      <c r="OI91">
        <v>19.475770000000001</v>
      </c>
      <c r="OJ91" s="1">
        <v>3.4658389999999997E-8</v>
      </c>
      <c r="OK91" s="1">
        <v>2.4284010000000001E-5</v>
      </c>
    </row>
    <row r="92" spans="1:401" x14ac:dyDescent="0.35">
      <c r="A92">
        <v>95</v>
      </c>
      <c r="B92" t="s">
        <v>4</v>
      </c>
      <c r="C92" t="s">
        <v>24</v>
      </c>
      <c r="D92" t="s">
        <v>97</v>
      </c>
      <c r="E92">
        <v>870.899</v>
      </c>
      <c r="F92">
        <v>1.1074349999999999</v>
      </c>
      <c r="G92">
        <v>19.53219</v>
      </c>
      <c r="H92" s="1">
        <v>5.3063809999999999E-35</v>
      </c>
      <c r="I92" s="1">
        <v>3.9985049999999997E-32</v>
      </c>
      <c r="J92">
        <v>1.107324</v>
      </c>
      <c r="K92">
        <v>19.209050000000001</v>
      </c>
      <c r="L92" s="1">
        <v>5.0734669999999997E-19</v>
      </c>
      <c r="M92" s="1">
        <v>3.8268519999999999E-16</v>
      </c>
      <c r="N92">
        <v>1.107205</v>
      </c>
      <c r="O92">
        <v>18.735209999999999</v>
      </c>
      <c r="P92" s="1">
        <v>1.2540130000000001E-5</v>
      </c>
      <c r="Q92" s="1">
        <v>5.4691610000000002E-3</v>
      </c>
      <c r="R92">
        <v>1.1071500000000001</v>
      </c>
      <c r="S92">
        <v>18.286059999999999</v>
      </c>
      <c r="T92">
        <v>1.351599</v>
      </c>
      <c r="U92">
        <v>820.10599999999999</v>
      </c>
      <c r="V92">
        <v>1.1070789999999999</v>
      </c>
      <c r="W92">
        <v>18.10979</v>
      </c>
      <c r="X92">
        <v>38.560090000000002</v>
      </c>
      <c r="Y92">
        <v>27001.599999999999</v>
      </c>
      <c r="Z92">
        <v>1.1070310000000001</v>
      </c>
      <c r="AA92">
        <v>17.909870000000002</v>
      </c>
      <c r="AB92">
        <v>53.627800000000001</v>
      </c>
      <c r="AC92">
        <v>41429.5</v>
      </c>
      <c r="AD92">
        <v>1.1070199999999999</v>
      </c>
      <c r="AE92">
        <v>17.794930000000001</v>
      </c>
      <c r="AF92">
        <v>12.41559</v>
      </c>
      <c r="AG92">
        <v>10295.549999999999</v>
      </c>
      <c r="AH92">
        <v>1.107027</v>
      </c>
      <c r="AI92">
        <v>17.79598</v>
      </c>
      <c r="AJ92">
        <v>0.90944740000000002</v>
      </c>
      <c r="AK92">
        <v>792.73800000000006</v>
      </c>
      <c r="AL92">
        <v>1.107024</v>
      </c>
      <c r="AM92">
        <v>17.825420000000001</v>
      </c>
      <c r="AN92" s="1">
        <v>3.8910889999999997E-2</v>
      </c>
      <c r="AO92">
        <v>33.964469999999999</v>
      </c>
      <c r="AP92">
        <v>1.1070329999999999</v>
      </c>
      <c r="AQ92">
        <v>18.223890000000001</v>
      </c>
      <c r="AR92" s="1">
        <v>7.6307140000000002E-3</v>
      </c>
      <c r="AS92">
        <v>5.8983869999999996</v>
      </c>
      <c r="AT92">
        <v>1.1070450000000001</v>
      </c>
      <c r="AU92">
        <v>18.75872</v>
      </c>
      <c r="AV92" s="1">
        <v>5.6841549999999998E-3</v>
      </c>
      <c r="AW92">
        <v>4.3178239999999999</v>
      </c>
      <c r="AX92">
        <v>1.1070390000000001</v>
      </c>
      <c r="AY92">
        <v>19.130189999999999</v>
      </c>
      <c r="AZ92" s="1">
        <v>4.6015409999999998E-3</v>
      </c>
      <c r="BA92">
        <v>3.4938669999999998</v>
      </c>
      <c r="BB92">
        <v>1.1070530000000001</v>
      </c>
      <c r="BC92">
        <v>19.51821</v>
      </c>
      <c r="BD92" s="1">
        <v>3.7380759999999999E-3</v>
      </c>
      <c r="BE92">
        <v>2.8382520000000002</v>
      </c>
      <c r="BF92">
        <v>1.1070450000000001</v>
      </c>
      <c r="BG92">
        <v>19.67287</v>
      </c>
      <c r="BH92" s="1">
        <v>3.0404490000000002E-3</v>
      </c>
      <c r="BI92">
        <v>2.308573</v>
      </c>
      <c r="BJ92">
        <v>1.107054</v>
      </c>
      <c r="BK92">
        <v>19.612559999999998</v>
      </c>
      <c r="BL92" s="1">
        <v>2.4740610000000001E-3</v>
      </c>
      <c r="BM92">
        <v>1.878574</v>
      </c>
      <c r="BN92">
        <v>1.1070420000000001</v>
      </c>
      <c r="BO92">
        <v>19.526</v>
      </c>
      <c r="BP92" s="1">
        <v>2.0126430000000002E-3</v>
      </c>
      <c r="BQ92">
        <v>1.5282290000000001</v>
      </c>
      <c r="BR92">
        <v>1.107</v>
      </c>
      <c r="BS92">
        <v>19.210909999999998</v>
      </c>
      <c r="BT92" s="1">
        <v>1.6375020000000001E-3</v>
      </c>
      <c r="BU92">
        <v>1.2434419999999999</v>
      </c>
      <c r="BV92">
        <v>1.106984</v>
      </c>
      <c r="BW92">
        <v>18.970269999999999</v>
      </c>
      <c r="BX92" s="1">
        <v>1.333391E-3</v>
      </c>
      <c r="BY92">
        <v>1.0125</v>
      </c>
      <c r="BZ92">
        <v>1.106981</v>
      </c>
      <c r="CA92">
        <v>18.854140000000001</v>
      </c>
      <c r="CB92" s="1">
        <v>1.0866809999999999E-3</v>
      </c>
      <c r="CC92">
        <v>0.82518380000000002</v>
      </c>
      <c r="CD92">
        <v>1.106938</v>
      </c>
      <c r="CE92">
        <v>18.740960000000001</v>
      </c>
      <c r="CF92" s="1">
        <v>8.866201E-4</v>
      </c>
      <c r="CG92">
        <v>0.67324879999999998</v>
      </c>
      <c r="CH92">
        <v>1.1068690000000001</v>
      </c>
      <c r="CI92">
        <v>18.902729999999998</v>
      </c>
      <c r="CJ92" s="1">
        <v>7.24094E-4</v>
      </c>
      <c r="CK92">
        <v>0.54985680000000003</v>
      </c>
      <c r="CL92">
        <v>1.106811</v>
      </c>
      <c r="CM92">
        <v>19.02046</v>
      </c>
      <c r="CN92" s="1">
        <v>5.9179130000000003E-4</v>
      </c>
      <c r="CO92">
        <v>0.44942149999999997</v>
      </c>
      <c r="CP92">
        <v>1.106711</v>
      </c>
      <c r="CQ92">
        <v>19.037410000000001</v>
      </c>
      <c r="CR92" s="1">
        <v>4.8288340000000001E-4</v>
      </c>
      <c r="CS92">
        <v>0.36678670000000002</v>
      </c>
      <c r="CT92">
        <v>1.1066279999999999</v>
      </c>
      <c r="CU92">
        <v>19.0487</v>
      </c>
      <c r="CV92" s="1">
        <v>3.9293390000000002E-4</v>
      </c>
      <c r="CW92">
        <v>0.29852800000000002</v>
      </c>
      <c r="CX92">
        <v>1.106519</v>
      </c>
      <c r="CY92">
        <v>18.97682</v>
      </c>
      <c r="CZ92" s="1">
        <v>3.193313E-4</v>
      </c>
      <c r="DA92">
        <v>0.2426364</v>
      </c>
      <c r="DB92">
        <v>1.106392</v>
      </c>
      <c r="DC92">
        <v>19.1007</v>
      </c>
      <c r="DD92" s="1">
        <v>2.5975979999999998E-4</v>
      </c>
      <c r="DE92">
        <v>0.19737730000000001</v>
      </c>
      <c r="DF92">
        <v>1.1063000000000001</v>
      </c>
      <c r="DG92">
        <v>19.218520000000002</v>
      </c>
      <c r="DH92" s="1">
        <v>2.1175689999999999E-4</v>
      </c>
      <c r="DI92">
        <v>0.16090450000000001</v>
      </c>
      <c r="DJ92">
        <v>1.106193</v>
      </c>
      <c r="DK92">
        <v>19.42576</v>
      </c>
      <c r="DL92" s="1">
        <v>1.7308720000000001E-4</v>
      </c>
      <c r="DM92">
        <v>0.13151889999999999</v>
      </c>
      <c r="DN92">
        <v>1.106109</v>
      </c>
      <c r="DO92">
        <v>19.717770000000002</v>
      </c>
      <c r="DP92" s="1">
        <v>1.417562E-4</v>
      </c>
      <c r="DQ92">
        <v>0.1077174</v>
      </c>
      <c r="DR92">
        <v>1.10599</v>
      </c>
      <c r="DS92">
        <v>19.790769999999998</v>
      </c>
      <c r="DT92" s="1">
        <v>1.161371E-4</v>
      </c>
      <c r="DU92" s="1">
        <v>8.8253310000000001E-2</v>
      </c>
      <c r="DV92">
        <v>1.105928</v>
      </c>
      <c r="DW92">
        <v>19.813600000000001</v>
      </c>
      <c r="DX92" s="1">
        <v>9.5475950000000002E-5</v>
      </c>
      <c r="DY92" s="1">
        <v>7.254294E-2</v>
      </c>
      <c r="DZ92">
        <v>1.1058319999999999</v>
      </c>
      <c r="EA92">
        <v>19.772359999999999</v>
      </c>
      <c r="EB92" s="1">
        <v>7.9008129999999995E-5</v>
      </c>
      <c r="EC92" s="1">
        <v>6.0018309999999998E-2</v>
      </c>
      <c r="ED92">
        <v>1.105769</v>
      </c>
      <c r="EE92">
        <v>19.512930000000001</v>
      </c>
      <c r="EF92" s="1">
        <v>6.5763E-5</v>
      </c>
      <c r="EG92" s="1">
        <v>4.9948720000000002E-2</v>
      </c>
      <c r="EH92">
        <v>1.1056889999999999</v>
      </c>
      <c r="EI92">
        <v>19.337109999999999</v>
      </c>
      <c r="EJ92" s="1">
        <v>5.499184E-5</v>
      </c>
      <c r="EK92" s="1">
        <v>4.1763340000000003E-2</v>
      </c>
      <c r="EL92">
        <v>1.1056049999999999</v>
      </c>
      <c r="EM92">
        <v>19.317319999999999</v>
      </c>
      <c r="EN92" s="1">
        <v>4.6179820000000003E-5</v>
      </c>
      <c r="EO92" s="1">
        <v>3.5068019999999998E-2</v>
      </c>
      <c r="EP92">
        <v>1.10554</v>
      </c>
      <c r="EQ92">
        <v>19.372969999999999</v>
      </c>
      <c r="ER92" s="1">
        <v>3.8938640000000003E-5</v>
      </c>
      <c r="ES92" s="1">
        <v>2.956626E-2</v>
      </c>
      <c r="ET92">
        <v>1.1055120000000001</v>
      </c>
      <c r="EU92">
        <v>19.607330000000001</v>
      </c>
      <c r="EV92" s="1">
        <v>3.2942640000000001E-5</v>
      </c>
      <c r="EW92" s="1">
        <v>2.5011269999999999E-2</v>
      </c>
      <c r="EX92">
        <v>1.1054759999999999</v>
      </c>
      <c r="EY92">
        <v>19.73751</v>
      </c>
      <c r="EZ92" s="1">
        <v>2.7985000000000001E-5</v>
      </c>
      <c r="FA92">
        <v>2.1243399999999999E-2</v>
      </c>
      <c r="FB92">
        <v>1.105478</v>
      </c>
      <c r="FC92">
        <v>19.775790000000001</v>
      </c>
      <c r="FD92" s="1">
        <v>2.3964800000000001E-5</v>
      </c>
      <c r="FE92" s="1">
        <v>1.8184240000000001E-2</v>
      </c>
      <c r="FF92">
        <v>1.1054489999999999</v>
      </c>
      <c r="FG92">
        <v>19.7805</v>
      </c>
      <c r="FH92" s="1">
        <v>2.0742249999999999E-5</v>
      </c>
      <c r="FI92" s="1">
        <v>1.5732119999999999E-2</v>
      </c>
      <c r="FJ92">
        <v>1.10547</v>
      </c>
      <c r="FK92">
        <v>19.573740000000001</v>
      </c>
      <c r="FL92" s="1">
        <v>1.8096849999999999E-5</v>
      </c>
      <c r="FM92" s="1">
        <v>1.372277E-2</v>
      </c>
      <c r="FN92">
        <v>1.105461</v>
      </c>
      <c r="FO92">
        <v>19.456009999999999</v>
      </c>
      <c r="FP92" s="1">
        <v>1.5854430000000001E-5</v>
      </c>
      <c r="FQ92" s="1">
        <v>1.2021169999999999E-2</v>
      </c>
      <c r="FR92">
        <v>1.105483</v>
      </c>
      <c r="FS92">
        <v>19.278639999999999</v>
      </c>
      <c r="FT92" s="1">
        <v>1.392387E-5</v>
      </c>
      <c r="FU92">
        <v>1.0556599999999999E-2</v>
      </c>
      <c r="FV92">
        <v>1.1054520000000001</v>
      </c>
      <c r="FW92">
        <v>19.003969999999999</v>
      </c>
      <c r="FX92" s="1">
        <v>1.224453E-5</v>
      </c>
      <c r="FY92" s="1">
        <v>9.2835209999999994E-3</v>
      </c>
      <c r="FZ92">
        <v>1.1054759999999999</v>
      </c>
      <c r="GA92">
        <v>18.984069999999999</v>
      </c>
      <c r="GB92" s="1">
        <v>1.077959E-5</v>
      </c>
      <c r="GC92" s="1">
        <v>8.1727540000000008E-3</v>
      </c>
      <c r="GD92">
        <v>1.105472</v>
      </c>
      <c r="GE92">
        <v>19.035399999999999</v>
      </c>
      <c r="GF92" s="1">
        <v>9.4954549999999994E-6</v>
      </c>
      <c r="GG92" s="1">
        <v>7.19923E-3</v>
      </c>
      <c r="GH92">
        <v>1.1054679999999999</v>
      </c>
      <c r="GI92">
        <v>19.220220000000001</v>
      </c>
      <c r="GJ92" s="1">
        <v>8.3653779999999994E-6</v>
      </c>
      <c r="GK92" s="1">
        <v>6.3429259999999996E-3</v>
      </c>
      <c r="GL92">
        <v>1.1054539999999999</v>
      </c>
      <c r="GM92">
        <v>19.343869999999999</v>
      </c>
      <c r="GN92" s="1">
        <v>7.3655820000000002E-6</v>
      </c>
      <c r="GO92" s="1">
        <v>5.5851140000000004E-3</v>
      </c>
      <c r="GP92">
        <v>1.105442</v>
      </c>
      <c r="GQ92">
        <v>19.254490000000001</v>
      </c>
      <c r="GR92" s="1">
        <v>6.4841350000000002E-6</v>
      </c>
      <c r="GS92" s="1">
        <v>4.917055E-3</v>
      </c>
      <c r="GT92">
        <v>1.1054280000000001</v>
      </c>
      <c r="GU92">
        <v>18.925260000000002</v>
      </c>
      <c r="GV92" s="1">
        <v>5.7099659999999999E-6</v>
      </c>
      <c r="GW92" s="1">
        <v>4.3301329999999999E-3</v>
      </c>
      <c r="GX92">
        <v>1.1054440000000001</v>
      </c>
      <c r="GY92">
        <v>18.914449999999999</v>
      </c>
      <c r="GZ92" s="1">
        <v>5.0298240000000003E-6</v>
      </c>
      <c r="HA92" s="1">
        <v>3.81453E-3</v>
      </c>
      <c r="HB92">
        <v>1.10541</v>
      </c>
      <c r="HC92">
        <v>19.142579999999999</v>
      </c>
      <c r="HD92" s="1">
        <v>4.4320559999999999E-6</v>
      </c>
      <c r="HE92" s="1">
        <v>3.3612899999999999E-3</v>
      </c>
      <c r="HF92">
        <v>1.105397</v>
      </c>
      <c r="HG92">
        <v>19.484999999999999</v>
      </c>
      <c r="HH92" s="1">
        <v>3.9071430000000004E-6</v>
      </c>
      <c r="HI92" s="1">
        <v>2.9633039999999999E-3</v>
      </c>
      <c r="HJ92">
        <v>1.105367</v>
      </c>
      <c r="HK92">
        <v>19.580369999999998</v>
      </c>
      <c r="HL92" s="1">
        <v>3.4442669999999999E-6</v>
      </c>
      <c r="HM92" s="1">
        <v>2.612535E-3</v>
      </c>
      <c r="HN92">
        <v>1.105305</v>
      </c>
      <c r="HO92">
        <v>19.486419999999999</v>
      </c>
      <c r="HP92" s="1">
        <v>3.0284429999999998E-6</v>
      </c>
      <c r="HQ92" s="1">
        <v>2.2977150000000001E-3</v>
      </c>
      <c r="HR92">
        <v>1.105275</v>
      </c>
      <c r="HS92">
        <v>19.420639999999999</v>
      </c>
      <c r="HT92" s="1">
        <v>2.6516120000000001E-6</v>
      </c>
      <c r="HU92" s="1">
        <v>2.0123350000000001E-3</v>
      </c>
      <c r="HV92">
        <v>1.1052249999999999</v>
      </c>
      <c r="HW92">
        <v>19.271999999999998</v>
      </c>
      <c r="HX92" s="1">
        <v>2.3164139999999999E-6</v>
      </c>
      <c r="HY92" s="1">
        <v>1.758197E-3</v>
      </c>
      <c r="HZ92">
        <v>1.105173</v>
      </c>
      <c r="IA92">
        <v>19.282260000000001</v>
      </c>
      <c r="IB92" s="1">
        <v>2.0231729999999998E-6</v>
      </c>
      <c r="IC92" s="1">
        <v>1.535729E-3</v>
      </c>
      <c r="ID92">
        <v>1.1051200000000001</v>
      </c>
      <c r="IE92">
        <v>19.264769999999999</v>
      </c>
      <c r="IF92" s="1">
        <v>1.7682029999999999E-6</v>
      </c>
      <c r="IG92" s="1">
        <v>1.3422390000000001E-3</v>
      </c>
      <c r="IH92">
        <v>1.105067</v>
      </c>
      <c r="II92">
        <v>19.159990000000001</v>
      </c>
      <c r="IJ92" s="1">
        <v>1.5469829999999999E-6</v>
      </c>
      <c r="IK92" s="1">
        <v>1.174364E-3</v>
      </c>
      <c r="IL92">
        <v>1.1049869999999999</v>
      </c>
      <c r="IM92">
        <v>19.16733</v>
      </c>
      <c r="IN92" s="1">
        <v>1.3552740000000001E-6</v>
      </c>
      <c r="IO92" s="1">
        <v>1.0288739999999999E-3</v>
      </c>
      <c r="IP92">
        <v>1.1049340000000001</v>
      </c>
      <c r="IQ92">
        <v>19.194369999999999</v>
      </c>
      <c r="IR92" s="1">
        <v>1.189278E-6</v>
      </c>
      <c r="IS92" s="1">
        <v>9.0286730000000001E-4</v>
      </c>
      <c r="IT92">
        <v>1.1048560000000001</v>
      </c>
      <c r="IU92">
        <v>19.28126</v>
      </c>
      <c r="IV92" s="1">
        <v>1.0445549999999999E-6</v>
      </c>
      <c r="IW92" s="1">
        <v>7.930538E-4</v>
      </c>
      <c r="IX92">
        <v>1.1047929999999999</v>
      </c>
      <c r="IY92">
        <v>19.35248</v>
      </c>
      <c r="IZ92" s="1">
        <v>9.1715360000000001E-7</v>
      </c>
      <c r="JA92" s="1">
        <v>6.9641460000000001E-4</v>
      </c>
      <c r="JB92">
        <v>1.1047389999999999</v>
      </c>
      <c r="JC92">
        <v>19.29804</v>
      </c>
      <c r="JD92" s="1">
        <v>8.0576440000000001E-7</v>
      </c>
      <c r="JE92" s="1">
        <v>6.1187630000000002E-4</v>
      </c>
      <c r="JF92">
        <v>1.1046579999999999</v>
      </c>
      <c r="JG92">
        <v>19.429349999999999</v>
      </c>
      <c r="JH92" s="1">
        <v>7.0897949999999997E-7</v>
      </c>
      <c r="JI92" s="1">
        <v>5.383842E-4</v>
      </c>
      <c r="JJ92">
        <v>1.1046100000000001</v>
      </c>
      <c r="JK92">
        <v>19.548249999999999</v>
      </c>
      <c r="JL92" s="1">
        <v>6.2482119999999996E-7</v>
      </c>
      <c r="JM92" s="1">
        <v>4.7448210000000001E-4</v>
      </c>
      <c r="JN92">
        <v>1.104538</v>
      </c>
      <c r="JO92">
        <v>19.64059</v>
      </c>
      <c r="JP92" s="1">
        <v>5.5172159999999995E-7</v>
      </c>
      <c r="JQ92" s="1">
        <v>4.1897780000000001E-4</v>
      </c>
      <c r="JR92">
        <v>1.104476</v>
      </c>
      <c r="JS92">
        <v>19.766729999999999</v>
      </c>
      <c r="JT92" s="1">
        <v>4.878807E-7</v>
      </c>
      <c r="JU92" s="1">
        <v>3.7050400000000002E-4</v>
      </c>
      <c r="JV92">
        <v>1.1044369999999999</v>
      </c>
      <c r="JW92">
        <v>19.893380000000001</v>
      </c>
      <c r="JX92" s="1">
        <v>4.3208440000000001E-7</v>
      </c>
      <c r="JY92" s="1">
        <v>3.2811869999999999E-4</v>
      </c>
      <c r="JZ92">
        <v>1.1043909999999999</v>
      </c>
      <c r="KA92">
        <v>19.882770000000001</v>
      </c>
      <c r="KB92" s="1">
        <v>3.845634E-7</v>
      </c>
      <c r="KC92" s="1">
        <v>2.9196350000000002E-4</v>
      </c>
      <c r="KD92">
        <v>1.104344</v>
      </c>
      <c r="KE92">
        <v>19.844460000000002</v>
      </c>
      <c r="KF92" s="1">
        <v>3.444972E-7</v>
      </c>
      <c r="KG92" s="1">
        <v>2.6149320000000003E-4</v>
      </c>
      <c r="KH92">
        <v>1.10432</v>
      </c>
      <c r="KI92">
        <v>19.599540000000001</v>
      </c>
      <c r="KJ92" s="1">
        <v>3.100764E-7</v>
      </c>
      <c r="KK92" s="1">
        <v>2.3534049999999999E-4</v>
      </c>
      <c r="KL92">
        <v>1.1042749999999999</v>
      </c>
      <c r="KM92">
        <v>19.557289999999998</v>
      </c>
      <c r="KN92" s="1">
        <v>2.7986169999999999E-7</v>
      </c>
      <c r="KO92" s="1">
        <v>2.1240570000000001E-4</v>
      </c>
      <c r="KP92">
        <v>1.104257</v>
      </c>
      <c r="KQ92">
        <v>19.551200000000001</v>
      </c>
      <c r="KR92" s="1">
        <v>2.5308780000000001E-7</v>
      </c>
      <c r="KS92" s="1">
        <v>1.920705E-4</v>
      </c>
      <c r="KT92">
        <v>1.1042130000000001</v>
      </c>
      <c r="KU92">
        <v>19.67672</v>
      </c>
      <c r="KV92" s="1">
        <v>2.293814E-7</v>
      </c>
      <c r="KW92" s="1">
        <v>1.740767E-4</v>
      </c>
      <c r="KX92">
        <v>1.1041650000000001</v>
      </c>
      <c r="KY92">
        <v>19.951519999999999</v>
      </c>
      <c r="KZ92" s="1">
        <v>2.0827309999999999E-7</v>
      </c>
      <c r="LA92" s="1">
        <v>1.5805349999999999E-4</v>
      </c>
      <c r="LB92">
        <v>1.1041080000000001</v>
      </c>
      <c r="LC92">
        <v>20.089479999999998</v>
      </c>
      <c r="LD92" s="1">
        <v>1.8929520000000001E-7</v>
      </c>
      <c r="LE92" s="1">
        <v>1.4365790000000001E-4</v>
      </c>
      <c r="LF92">
        <v>1.104077</v>
      </c>
      <c r="LG92">
        <v>20.112549999999999</v>
      </c>
      <c r="LH92" s="1">
        <v>1.720762E-7</v>
      </c>
      <c r="LI92" s="1">
        <v>1.3059700000000001E-4</v>
      </c>
      <c r="LJ92">
        <v>1.104036</v>
      </c>
      <c r="LK92">
        <v>20.093319999999999</v>
      </c>
      <c r="LL92" s="1">
        <v>1.563597E-7</v>
      </c>
      <c r="LM92" s="1">
        <v>1.18678E-4</v>
      </c>
      <c r="LN92">
        <v>1.1039829999999999</v>
      </c>
      <c r="LO92">
        <v>19.913519999999998</v>
      </c>
      <c r="LP92" s="1">
        <v>1.4209379999999999E-7</v>
      </c>
      <c r="LQ92" s="1">
        <v>1.0785099999999999E-4</v>
      </c>
      <c r="LR92">
        <v>1.1039380000000001</v>
      </c>
      <c r="LS92">
        <v>20.009270000000001</v>
      </c>
      <c r="LT92" s="1">
        <v>1.29251E-7</v>
      </c>
      <c r="LU92" s="1">
        <v>9.810544E-5</v>
      </c>
      <c r="LV92">
        <v>1.103899</v>
      </c>
      <c r="LW92">
        <v>20.076889999999999</v>
      </c>
      <c r="LX92" s="1">
        <v>1.177058E-7</v>
      </c>
      <c r="LY92" s="1">
        <v>8.9339459999999998E-5</v>
      </c>
      <c r="LZ92">
        <v>1.10385</v>
      </c>
      <c r="MA92">
        <v>20.197279999999999</v>
      </c>
      <c r="MB92" s="1">
        <v>1.073027E-7</v>
      </c>
      <c r="MC92" s="1">
        <v>8.1445410000000005E-5</v>
      </c>
      <c r="MD92">
        <v>1.1038429999999999</v>
      </c>
      <c r="ME92">
        <v>20.512080000000001</v>
      </c>
      <c r="MF92" s="1">
        <v>9.7900550000000006E-8</v>
      </c>
      <c r="MG92" s="1">
        <v>7.4307370000000004E-5</v>
      </c>
      <c r="MH92">
        <v>1.103801</v>
      </c>
      <c r="MI92">
        <v>20.700199999999999</v>
      </c>
      <c r="MJ92" s="1">
        <v>8.9445540000000005E-8</v>
      </c>
      <c r="MK92" s="1">
        <v>6.7887710000000005E-5</v>
      </c>
      <c r="ML92">
        <v>1.1037650000000001</v>
      </c>
      <c r="MM92">
        <v>20.812290000000001</v>
      </c>
      <c r="MN92" s="1">
        <v>8.2110389999999997E-8</v>
      </c>
      <c r="MO92" s="1">
        <v>6.2302359999999999E-5</v>
      </c>
      <c r="MP92">
        <v>1.1037330000000001</v>
      </c>
      <c r="MQ92">
        <v>20.8262</v>
      </c>
      <c r="MR92" s="1">
        <v>7.5896470000000004E-8</v>
      </c>
      <c r="MS92" s="1">
        <v>5.7574110000000002E-5</v>
      </c>
      <c r="MT92">
        <v>1.103728</v>
      </c>
      <c r="MU92">
        <v>20.517969999999998</v>
      </c>
      <c r="MV92" s="1">
        <v>7.0419409999999995E-8</v>
      </c>
      <c r="MW92" s="1">
        <v>5.3414919999999997E-5</v>
      </c>
      <c r="MX92">
        <v>1.103704</v>
      </c>
      <c r="MY92">
        <v>19.986940000000001</v>
      </c>
      <c r="MZ92" s="1">
        <v>6.5402639999999998E-8</v>
      </c>
      <c r="NA92" s="1">
        <v>4.9609849999999997E-5</v>
      </c>
      <c r="NB92">
        <v>1.1036900000000001</v>
      </c>
      <c r="NC92">
        <v>19.634599999999999</v>
      </c>
      <c r="ND92" s="1">
        <v>6.0815519999999999E-8</v>
      </c>
      <c r="NE92" s="1">
        <v>4.612757E-5</v>
      </c>
      <c r="NF92">
        <v>1.1036459999999999</v>
      </c>
      <c r="NG92">
        <v>19.52975</v>
      </c>
      <c r="NH92" s="1">
        <v>5.6643110000000002E-8</v>
      </c>
      <c r="NI92" s="1">
        <v>4.2962050000000003E-5</v>
      </c>
      <c r="NJ92">
        <v>1.1036049999999999</v>
      </c>
      <c r="NK92">
        <v>19.303740000000001</v>
      </c>
      <c r="NL92" s="1">
        <v>5.2822529999999998E-8</v>
      </c>
      <c r="NM92" s="1">
        <v>4.0064529999999998E-5</v>
      </c>
      <c r="NN92">
        <v>1.1036029999999999</v>
      </c>
      <c r="NO92">
        <v>19.21414</v>
      </c>
      <c r="NP92" s="1">
        <v>4.9287419999999998E-8</v>
      </c>
      <c r="NQ92" s="1">
        <v>3.7382529999999999E-5</v>
      </c>
      <c r="NR92">
        <v>1.1035699999999999</v>
      </c>
      <c r="NS92">
        <v>19.264939999999999</v>
      </c>
      <c r="NT92" s="1">
        <v>4.6000089999999997E-8</v>
      </c>
      <c r="NU92" s="1">
        <v>3.4891670000000001E-5</v>
      </c>
      <c r="NV92">
        <v>1.1035489999999999</v>
      </c>
      <c r="NW92">
        <v>19.258579999999998</v>
      </c>
      <c r="NX92" s="1">
        <v>4.2890549999999999E-8</v>
      </c>
      <c r="NY92" s="1">
        <v>3.2534379999999997E-5</v>
      </c>
      <c r="NZ92">
        <v>1.103521</v>
      </c>
      <c r="OA92">
        <v>19.16273</v>
      </c>
      <c r="OB92" s="1">
        <v>3.9992610000000001E-8</v>
      </c>
      <c r="OC92" s="1">
        <v>3.033606E-5</v>
      </c>
      <c r="OD92">
        <v>1.1034820000000001</v>
      </c>
      <c r="OE92">
        <v>19.371479999999998</v>
      </c>
      <c r="OF92" s="1">
        <v>3.7308539999999999E-8</v>
      </c>
      <c r="OG92" s="1">
        <v>2.830068E-5</v>
      </c>
      <c r="OH92">
        <v>1.103445</v>
      </c>
      <c r="OI92">
        <v>19.52495</v>
      </c>
      <c r="OJ92" s="1">
        <v>3.483481E-8</v>
      </c>
      <c r="OK92" s="1">
        <v>2.6423780000000001E-5</v>
      </c>
    </row>
    <row r="93" spans="1:401" x14ac:dyDescent="0.35">
      <c r="A93">
        <v>96</v>
      </c>
      <c r="B93" t="s">
        <v>4</v>
      </c>
      <c r="C93" t="s">
        <v>24</v>
      </c>
      <c r="D93" t="s">
        <v>98</v>
      </c>
      <c r="E93">
        <v>857.67359999999996</v>
      </c>
      <c r="F93">
        <v>0.91778970000000004</v>
      </c>
      <c r="G93">
        <v>19.567150000000002</v>
      </c>
      <c r="H93" s="1">
        <v>5.6372289999999997E-36</v>
      </c>
      <c r="I93" s="1">
        <v>4.5460719999999997E-33</v>
      </c>
      <c r="J93">
        <v>0.9176782</v>
      </c>
      <c r="K93">
        <v>19.257090000000002</v>
      </c>
      <c r="L93" s="1">
        <v>7.0448470000000003E-20</v>
      </c>
      <c r="M93" s="1">
        <v>5.6869240000000001E-17</v>
      </c>
      <c r="N93">
        <v>0.91759179999999996</v>
      </c>
      <c r="O93">
        <v>18.789950000000001</v>
      </c>
      <c r="P93" s="1">
        <v>9.9772850000000004E-7</v>
      </c>
      <c r="Q93" s="1">
        <v>8.0291740000000003E-4</v>
      </c>
      <c r="R93">
        <v>0.91751400000000005</v>
      </c>
      <c r="S93">
        <v>18.329730000000001</v>
      </c>
      <c r="T93">
        <v>0.8638863</v>
      </c>
      <c r="U93">
        <v>558.64200000000005</v>
      </c>
      <c r="V93">
        <v>0.91746589999999995</v>
      </c>
      <c r="W93">
        <v>18.14406</v>
      </c>
      <c r="X93">
        <v>33.432519999999997</v>
      </c>
      <c r="Y93">
        <v>24842.52</v>
      </c>
      <c r="Z93">
        <v>0.91743710000000001</v>
      </c>
      <c r="AA93">
        <v>17.932749999999999</v>
      </c>
      <c r="AB93">
        <v>56.35577</v>
      </c>
      <c r="AC93">
        <v>46232.36</v>
      </c>
      <c r="AD93">
        <v>0.91742069999999998</v>
      </c>
      <c r="AE93">
        <v>17.810580000000002</v>
      </c>
      <c r="AF93">
        <v>14.954599999999999</v>
      </c>
      <c r="AG93">
        <v>13197.11</v>
      </c>
      <c r="AH93">
        <v>0.91742999999999997</v>
      </c>
      <c r="AI93">
        <v>17.805949999999999</v>
      </c>
      <c r="AJ93">
        <v>1.2070689999999999</v>
      </c>
      <c r="AK93">
        <v>1123.9649999999999</v>
      </c>
      <c r="AL93">
        <v>0.91742369999999995</v>
      </c>
      <c r="AM93">
        <v>17.837319999999998</v>
      </c>
      <c r="AN93" s="1">
        <v>5.2069249999999997E-2</v>
      </c>
      <c r="AO93">
        <v>49.145319999999998</v>
      </c>
      <c r="AP93">
        <v>0.91744270000000006</v>
      </c>
      <c r="AQ93">
        <v>18.237549999999999</v>
      </c>
      <c r="AR93" s="1">
        <v>8.0713420000000004E-3</v>
      </c>
      <c r="AS93">
        <v>6.7317150000000003</v>
      </c>
      <c r="AT93">
        <v>0.91745600000000005</v>
      </c>
      <c r="AU93">
        <v>18.77393</v>
      </c>
      <c r="AV93" s="1">
        <v>5.7941080000000001E-3</v>
      </c>
      <c r="AW93">
        <v>4.7115830000000001</v>
      </c>
      <c r="AX93">
        <v>0.91744749999999997</v>
      </c>
      <c r="AY93">
        <v>19.146789999999999</v>
      </c>
      <c r="AZ93" s="1">
        <v>4.6857399999999999E-3</v>
      </c>
      <c r="BA93">
        <v>3.80768</v>
      </c>
      <c r="BB93">
        <v>0.91744400000000004</v>
      </c>
      <c r="BC93">
        <v>19.527480000000001</v>
      </c>
      <c r="BD93" s="1">
        <v>3.8058760000000001E-3</v>
      </c>
      <c r="BE93">
        <v>3.092695</v>
      </c>
      <c r="BF93">
        <v>0.91743839999999999</v>
      </c>
      <c r="BG93">
        <v>19.67577</v>
      </c>
      <c r="BH93" s="1">
        <v>3.0953619999999999E-3</v>
      </c>
      <c r="BI93">
        <v>2.5153089999999998</v>
      </c>
      <c r="BJ93">
        <v>0.91743050000000004</v>
      </c>
      <c r="BK93">
        <v>19.617529999999999</v>
      </c>
      <c r="BL93" s="1">
        <v>2.5187349999999998E-3</v>
      </c>
      <c r="BM93">
        <v>2.0468030000000002</v>
      </c>
      <c r="BN93">
        <v>0.91743450000000004</v>
      </c>
      <c r="BO93">
        <v>19.54252</v>
      </c>
      <c r="BP93" s="1">
        <v>2.0490489999999998E-3</v>
      </c>
      <c r="BQ93">
        <v>1.6651530000000001</v>
      </c>
      <c r="BR93">
        <v>0.91741910000000004</v>
      </c>
      <c r="BS93">
        <v>19.251999999999999</v>
      </c>
      <c r="BT93" s="1">
        <v>1.667038E-3</v>
      </c>
      <c r="BU93">
        <v>1.3547640000000001</v>
      </c>
      <c r="BV93">
        <v>0.91740690000000003</v>
      </c>
      <c r="BW93">
        <v>19.025870000000001</v>
      </c>
      <c r="BX93" s="1">
        <v>1.357336E-3</v>
      </c>
      <c r="BY93">
        <v>1.10307</v>
      </c>
      <c r="BZ93">
        <v>0.91738989999999998</v>
      </c>
      <c r="CA93">
        <v>18.90644</v>
      </c>
      <c r="CB93" s="1">
        <v>1.106108E-3</v>
      </c>
      <c r="CC93">
        <v>0.89892709999999998</v>
      </c>
      <c r="CD93">
        <v>0.91735480000000003</v>
      </c>
      <c r="CE93">
        <v>18.788260000000001</v>
      </c>
      <c r="CF93" s="1">
        <v>9.0238289999999995E-4</v>
      </c>
      <c r="CG93">
        <v>0.73334310000000003</v>
      </c>
      <c r="CH93">
        <v>0.91731720000000005</v>
      </c>
      <c r="CI93">
        <v>18.91722</v>
      </c>
      <c r="CJ93" s="1">
        <v>7.3689929999999995E-4</v>
      </c>
      <c r="CK93">
        <v>0.59888240000000004</v>
      </c>
      <c r="CL93">
        <v>0.91723540000000003</v>
      </c>
      <c r="CM93">
        <v>19.028079999999999</v>
      </c>
      <c r="CN93" s="1">
        <v>6.0225679999999996E-4</v>
      </c>
      <c r="CO93">
        <v>0.48949179999999998</v>
      </c>
      <c r="CP93">
        <v>0.91716920000000002</v>
      </c>
      <c r="CQ93">
        <v>19.034680000000002</v>
      </c>
      <c r="CR93" s="1">
        <v>4.9153269999999995E-4</v>
      </c>
      <c r="CS93">
        <v>0.39957569999999998</v>
      </c>
      <c r="CT93">
        <v>0.91708590000000001</v>
      </c>
      <c r="CU93">
        <v>19.055140000000002</v>
      </c>
      <c r="CV93" s="1">
        <v>4.0005839999999998E-4</v>
      </c>
      <c r="CW93">
        <v>0.32529380000000002</v>
      </c>
      <c r="CX93">
        <v>0.91699520000000001</v>
      </c>
      <c r="CY93">
        <v>19.001429999999999</v>
      </c>
      <c r="CZ93" s="1">
        <v>3.2513140000000002E-4</v>
      </c>
      <c r="DA93">
        <v>0.264401</v>
      </c>
      <c r="DB93">
        <v>0.9169081</v>
      </c>
      <c r="DC93">
        <v>19.143550000000001</v>
      </c>
      <c r="DD93" s="1">
        <v>2.6443849999999999E-4</v>
      </c>
      <c r="DE93">
        <v>0.21505340000000001</v>
      </c>
      <c r="DF93">
        <v>0.91681429999999997</v>
      </c>
      <c r="DG93">
        <v>19.264530000000001</v>
      </c>
      <c r="DH93" s="1">
        <v>2.1552569999999999E-4</v>
      </c>
      <c r="DI93">
        <v>0.17528050000000001</v>
      </c>
      <c r="DJ93">
        <v>0.91672180000000003</v>
      </c>
      <c r="DK93">
        <v>19.46369</v>
      </c>
      <c r="DL93" s="1">
        <v>1.7612619999999999E-4</v>
      </c>
      <c r="DM93">
        <v>0.14323610000000001</v>
      </c>
      <c r="DN93">
        <v>0.91663530000000004</v>
      </c>
      <c r="DO93">
        <v>19.73415</v>
      </c>
      <c r="DP93" s="1">
        <v>1.442324E-4</v>
      </c>
      <c r="DQ93">
        <v>0.1173042</v>
      </c>
      <c r="DR93">
        <v>0.91656439999999995</v>
      </c>
      <c r="DS93">
        <v>19.796379999999999</v>
      </c>
      <c r="DT93" s="1">
        <v>1.181577E-4</v>
      </c>
      <c r="DU93" s="1">
        <v>9.6102859999999998E-2</v>
      </c>
      <c r="DV93">
        <v>0.91648240000000003</v>
      </c>
      <c r="DW93">
        <v>19.810189999999999</v>
      </c>
      <c r="DX93" s="1">
        <v>9.7091270000000001E-5</v>
      </c>
      <c r="DY93" s="1">
        <v>7.8960320000000001E-2</v>
      </c>
      <c r="DZ93">
        <v>0.91643430000000003</v>
      </c>
      <c r="EA93">
        <v>19.784739999999999</v>
      </c>
      <c r="EB93" s="1">
        <v>8.0298530000000006E-5</v>
      </c>
      <c r="EC93">
        <v>6.5290500000000001E-2</v>
      </c>
      <c r="ED93">
        <v>0.91636410000000001</v>
      </c>
      <c r="EE93">
        <v>19.554549999999999</v>
      </c>
      <c r="EF93" s="1">
        <v>6.6807080000000005E-5</v>
      </c>
      <c r="EG93" s="1">
        <v>5.4311989999999997E-2</v>
      </c>
      <c r="EH93">
        <v>0.91629669999999996</v>
      </c>
      <c r="EI93">
        <v>19.392720000000001</v>
      </c>
      <c r="EJ93" s="1">
        <v>5.5843269999999999E-5</v>
      </c>
      <c r="EK93" s="1">
        <v>4.539435E-2</v>
      </c>
      <c r="EL93">
        <v>0.91622610000000004</v>
      </c>
      <c r="EM93">
        <v>19.378360000000001</v>
      </c>
      <c r="EN93" s="1">
        <v>4.68777E-5</v>
      </c>
      <c r="EO93" s="1">
        <v>3.8103310000000001E-2</v>
      </c>
      <c r="EP93">
        <v>0.91616580000000003</v>
      </c>
      <c r="EQ93">
        <v>19.423469999999998</v>
      </c>
      <c r="ER93" s="1">
        <v>3.9513900000000001E-5</v>
      </c>
      <c r="ES93" s="1">
        <v>3.211456E-2</v>
      </c>
      <c r="ET93">
        <v>0.91614370000000001</v>
      </c>
      <c r="EU93">
        <v>19.627269999999999</v>
      </c>
      <c r="EV93" s="1">
        <v>3.342007E-5</v>
      </c>
      <c r="EW93" s="1">
        <v>2.7159820000000001E-2</v>
      </c>
      <c r="EX93">
        <v>0.9161262</v>
      </c>
      <c r="EY93">
        <v>19.739599999999999</v>
      </c>
      <c r="EZ93" s="1">
        <v>2.837754E-5</v>
      </c>
      <c r="FA93" s="1">
        <v>2.305809E-2</v>
      </c>
      <c r="FB93">
        <v>0.91611089999999995</v>
      </c>
      <c r="FC93">
        <v>19.76905</v>
      </c>
      <c r="FD93" s="1">
        <v>2.4279750000000001E-5</v>
      </c>
      <c r="FE93">
        <v>1.97209E-2</v>
      </c>
      <c r="FF93">
        <v>0.91610069999999999</v>
      </c>
      <c r="FG93">
        <v>19.788309999999999</v>
      </c>
      <c r="FH93" s="1">
        <v>2.0996200000000001E-5</v>
      </c>
      <c r="FI93">
        <v>1.7046100000000002E-2</v>
      </c>
      <c r="FJ93">
        <v>0.91609839999999998</v>
      </c>
      <c r="FK93">
        <v>19.610939999999999</v>
      </c>
      <c r="FL93" s="1">
        <v>1.83086E-5</v>
      </c>
      <c r="FM93" s="1">
        <v>1.4860969999999999E-2</v>
      </c>
      <c r="FN93">
        <v>0.916107</v>
      </c>
      <c r="FO93">
        <v>19.509830000000001</v>
      </c>
      <c r="FP93" s="1">
        <v>1.603565E-5</v>
      </c>
      <c r="FQ93" s="1">
        <v>1.301454E-2</v>
      </c>
      <c r="FR93">
        <v>0.91610999999999998</v>
      </c>
      <c r="FS93">
        <v>19.344349999999999</v>
      </c>
      <c r="FT93" s="1">
        <v>1.408076E-5</v>
      </c>
      <c r="FU93" s="1">
        <v>1.1427090000000001E-2</v>
      </c>
      <c r="FV93">
        <v>0.91609850000000004</v>
      </c>
      <c r="FW93">
        <v>19.054459999999999</v>
      </c>
      <c r="FX93" s="1">
        <v>1.238106E-5</v>
      </c>
      <c r="FY93" s="1">
        <v>1.0047830000000001E-2</v>
      </c>
      <c r="FZ93">
        <v>0.91610619999999998</v>
      </c>
      <c r="GA93">
        <v>19.006340000000002</v>
      </c>
      <c r="GB93" s="1">
        <v>1.0899150000000001E-5</v>
      </c>
      <c r="GC93" s="1">
        <v>8.8450490000000007E-3</v>
      </c>
      <c r="GD93">
        <v>0.91611940000000003</v>
      </c>
      <c r="GE93">
        <v>19.03238</v>
      </c>
      <c r="GF93" s="1">
        <v>9.6002729999999997E-6</v>
      </c>
      <c r="GG93" s="1">
        <v>7.791114E-3</v>
      </c>
      <c r="GH93">
        <v>0.91609669999999999</v>
      </c>
      <c r="GI93">
        <v>19.22156</v>
      </c>
      <c r="GJ93" s="1">
        <v>8.4579379999999997E-6</v>
      </c>
      <c r="GK93" s="1">
        <v>6.8645140000000004E-3</v>
      </c>
      <c r="GL93">
        <v>0.91610309999999995</v>
      </c>
      <c r="GM93">
        <v>19.35388</v>
      </c>
      <c r="GN93" s="1">
        <v>7.4474080000000003E-6</v>
      </c>
      <c r="GO93" s="1">
        <v>6.0446440000000001E-3</v>
      </c>
      <c r="GP93">
        <v>0.91609229999999997</v>
      </c>
      <c r="GQ93">
        <v>19.288930000000001</v>
      </c>
      <c r="GR93" s="1">
        <v>6.5561230000000002E-6</v>
      </c>
      <c r="GS93" s="1">
        <v>5.3216110000000004E-3</v>
      </c>
      <c r="GT93">
        <v>0.91609669999999999</v>
      </c>
      <c r="GU93">
        <v>18.96782</v>
      </c>
      <c r="GV93" s="1">
        <v>5.773189E-6</v>
      </c>
      <c r="GW93" s="1">
        <v>4.6862279999999997E-3</v>
      </c>
      <c r="GX93">
        <v>0.91609499999999999</v>
      </c>
      <c r="GY93">
        <v>18.94745</v>
      </c>
      <c r="GZ93" s="1">
        <v>5.0853869999999999E-6</v>
      </c>
      <c r="HA93" s="1">
        <v>4.1281640000000001E-3</v>
      </c>
      <c r="HB93">
        <v>0.91606469999999995</v>
      </c>
      <c r="HC93">
        <v>19.17304</v>
      </c>
      <c r="HD93" s="1">
        <v>4.4808700000000002E-6</v>
      </c>
      <c r="HE93" s="1">
        <v>3.637501E-3</v>
      </c>
      <c r="HF93">
        <v>0.91604050000000004</v>
      </c>
      <c r="HG93">
        <v>19.504049999999999</v>
      </c>
      <c r="HH93" s="1">
        <v>3.9499850000000001E-6</v>
      </c>
      <c r="HI93" s="1">
        <v>3.206698E-3</v>
      </c>
      <c r="HJ93">
        <v>0.91601929999999998</v>
      </c>
      <c r="HK93">
        <v>19.59835</v>
      </c>
      <c r="HL93" s="1">
        <v>3.4822790000000002E-6</v>
      </c>
      <c r="HM93" s="1">
        <v>2.8272879999999998E-3</v>
      </c>
      <c r="HN93">
        <v>0.91598469999999999</v>
      </c>
      <c r="HO93">
        <v>19.4895</v>
      </c>
      <c r="HP93" s="1">
        <v>3.0629060000000001E-6</v>
      </c>
      <c r="HQ93" s="1">
        <v>2.487394E-3</v>
      </c>
      <c r="HR93">
        <v>0.91594339999999996</v>
      </c>
      <c r="HS93">
        <v>19.433199999999999</v>
      </c>
      <c r="HT93" s="1">
        <v>2.6826610000000001E-6</v>
      </c>
      <c r="HU93" s="1">
        <v>2.1792019999999999E-3</v>
      </c>
      <c r="HV93">
        <v>0.91590269999999996</v>
      </c>
      <c r="HW93">
        <v>19.29327</v>
      </c>
      <c r="HX93" s="1">
        <v>2.3437729999999998E-6</v>
      </c>
      <c r="HY93" s="1">
        <v>1.9042099999999999E-3</v>
      </c>
      <c r="HZ93">
        <v>0.91585620000000001</v>
      </c>
      <c r="IA93">
        <v>19.314450000000001</v>
      </c>
      <c r="IB93" s="1">
        <v>2.0470419999999999E-6</v>
      </c>
      <c r="IC93" s="1">
        <v>1.663259E-3</v>
      </c>
      <c r="ID93">
        <v>0.91581190000000001</v>
      </c>
      <c r="IE93">
        <v>19.316140000000001</v>
      </c>
      <c r="IF93" s="1">
        <v>1.7889079999999999E-6</v>
      </c>
      <c r="IG93" s="1">
        <v>1.453584E-3</v>
      </c>
      <c r="IH93">
        <v>0.9157518</v>
      </c>
      <c r="II93">
        <v>19.212800000000001</v>
      </c>
      <c r="IJ93" s="1">
        <v>1.564953E-6</v>
      </c>
      <c r="IK93" s="1">
        <v>1.271681E-3</v>
      </c>
      <c r="IL93">
        <v>0.91571760000000002</v>
      </c>
      <c r="IM93">
        <v>19.191520000000001</v>
      </c>
      <c r="IN93" s="1">
        <v>1.370829E-6</v>
      </c>
      <c r="IO93" s="1">
        <v>1.1139800000000001E-3</v>
      </c>
      <c r="IP93">
        <v>0.91565719999999995</v>
      </c>
      <c r="IQ93">
        <v>19.203099999999999</v>
      </c>
      <c r="IR93" s="1">
        <v>1.202763E-6</v>
      </c>
      <c r="IS93" s="1">
        <v>9.7741829999999997E-4</v>
      </c>
      <c r="IT93">
        <v>0.91560680000000005</v>
      </c>
      <c r="IU93">
        <v>19.278469999999999</v>
      </c>
      <c r="IV93" s="1">
        <v>1.05638E-6</v>
      </c>
      <c r="IW93" s="1">
        <v>8.585159E-4</v>
      </c>
      <c r="IX93">
        <v>0.91555719999999996</v>
      </c>
      <c r="IY93">
        <v>19.360410000000002</v>
      </c>
      <c r="IZ93" s="1">
        <v>9.2755660000000003E-7</v>
      </c>
      <c r="JA93" s="1">
        <v>7.5392890000000005E-4</v>
      </c>
      <c r="JB93">
        <v>0.91549579999999997</v>
      </c>
      <c r="JC93">
        <v>19.323979999999999</v>
      </c>
      <c r="JD93" s="1">
        <v>8.1482800000000005E-7</v>
      </c>
      <c r="JE93" s="1">
        <v>6.6235709999999995E-4</v>
      </c>
      <c r="JF93">
        <v>0.91544020000000004</v>
      </c>
      <c r="JG93">
        <v>19.47223</v>
      </c>
      <c r="JH93" s="1">
        <v>7.1684830000000004E-7</v>
      </c>
      <c r="JI93" s="1">
        <v>5.8271560000000002E-4</v>
      </c>
      <c r="JJ93">
        <v>0.91536770000000001</v>
      </c>
      <c r="JK93">
        <v>19.592420000000001</v>
      </c>
      <c r="JL93" s="1">
        <v>6.316652E-7</v>
      </c>
      <c r="JM93" s="1">
        <v>5.1348140000000001E-4</v>
      </c>
      <c r="JN93">
        <v>0.91534159999999998</v>
      </c>
      <c r="JO93">
        <v>19.676359999999999</v>
      </c>
      <c r="JP93" s="1">
        <v>5.5766820000000003E-7</v>
      </c>
      <c r="JQ93" s="1">
        <v>4.5333830000000001E-4</v>
      </c>
      <c r="JR93">
        <v>0.91529059999999995</v>
      </c>
      <c r="JS93">
        <v>19.784700000000001</v>
      </c>
      <c r="JT93" s="1">
        <v>4.930998E-7</v>
      </c>
      <c r="JU93" s="1">
        <v>4.0085810000000001E-4</v>
      </c>
      <c r="JV93">
        <v>0.91525449999999997</v>
      </c>
      <c r="JW93">
        <v>19.90005</v>
      </c>
      <c r="JX93" s="1">
        <v>4.3660189999999999E-7</v>
      </c>
      <c r="JY93" s="1">
        <v>3.5492310000000002E-4</v>
      </c>
      <c r="JZ93">
        <v>0.91521520000000001</v>
      </c>
      <c r="KA93">
        <v>19.886880000000001</v>
      </c>
      <c r="KB93" s="1">
        <v>3.8837339999999997E-7</v>
      </c>
      <c r="KC93" s="1">
        <v>3.156473E-4</v>
      </c>
      <c r="KD93">
        <v>0.9151743</v>
      </c>
      <c r="KE93">
        <v>19.862300000000001</v>
      </c>
      <c r="KF93" s="1">
        <v>3.4772510000000002E-7</v>
      </c>
      <c r="KG93" s="1">
        <v>2.8255210000000002E-4</v>
      </c>
      <c r="KH93">
        <v>0.91515599999999997</v>
      </c>
      <c r="KI93">
        <v>19.639589999999998</v>
      </c>
      <c r="KJ93" s="1">
        <v>3.1287999999999998E-7</v>
      </c>
      <c r="KK93" s="1">
        <v>2.542116E-4</v>
      </c>
      <c r="KL93">
        <v>0.91511920000000002</v>
      </c>
      <c r="KM93">
        <v>19.60858</v>
      </c>
      <c r="KN93" s="1">
        <v>2.823417E-7</v>
      </c>
      <c r="KO93" s="1">
        <v>2.2939600000000001E-4</v>
      </c>
      <c r="KP93">
        <v>0.91508750000000005</v>
      </c>
      <c r="KQ93">
        <v>19.605229999999999</v>
      </c>
      <c r="KR93" s="1">
        <v>2.5528289999999998E-7</v>
      </c>
      <c r="KS93" s="1">
        <v>2.0739909999999999E-4</v>
      </c>
      <c r="KT93">
        <v>0.91504929999999995</v>
      </c>
      <c r="KU93">
        <v>19.716170000000002</v>
      </c>
      <c r="KV93" s="1">
        <v>2.313293E-7</v>
      </c>
      <c r="KW93" s="1">
        <v>1.8793370000000001E-4</v>
      </c>
      <c r="KX93">
        <v>0.91502240000000001</v>
      </c>
      <c r="KY93">
        <v>19.96754</v>
      </c>
      <c r="KZ93" s="1">
        <v>2.1001210000000001E-7</v>
      </c>
      <c r="LA93" s="1">
        <v>1.7061109999999999E-4</v>
      </c>
      <c r="LB93">
        <v>0.9149775</v>
      </c>
      <c r="LC93">
        <v>20.098099999999999</v>
      </c>
      <c r="LD93" s="1">
        <v>1.9086729999999999E-7</v>
      </c>
      <c r="LE93" s="1">
        <v>1.5506490000000001E-4</v>
      </c>
      <c r="LF93">
        <v>0.91493369999999996</v>
      </c>
      <c r="LG93">
        <v>20.113440000000001</v>
      </c>
      <c r="LH93" s="1">
        <v>1.735049E-7</v>
      </c>
      <c r="LI93" s="1">
        <v>1.409669E-4</v>
      </c>
      <c r="LJ93">
        <v>0.91490099999999996</v>
      </c>
      <c r="LK93">
        <v>20.106829999999999</v>
      </c>
      <c r="LL93" s="1">
        <v>1.5766649999999999E-7</v>
      </c>
      <c r="LM93" s="1">
        <v>1.2810870000000001E-4</v>
      </c>
      <c r="LN93">
        <v>0.91486970000000001</v>
      </c>
      <c r="LO93">
        <v>19.950089999999999</v>
      </c>
      <c r="LP93" s="1">
        <v>1.432729E-7</v>
      </c>
      <c r="LQ93" s="1">
        <v>1.164157E-4</v>
      </c>
      <c r="LR93">
        <v>0.91481570000000001</v>
      </c>
      <c r="LS93">
        <v>20.064029999999999</v>
      </c>
      <c r="LT93" s="1">
        <v>1.303115E-7</v>
      </c>
      <c r="LU93" s="1">
        <v>1.058866E-4</v>
      </c>
      <c r="LV93">
        <v>0.91480430000000001</v>
      </c>
      <c r="LW93">
        <v>20.135840000000002</v>
      </c>
      <c r="LX93" s="1">
        <v>1.186597E-7</v>
      </c>
      <c r="LY93" s="1">
        <v>9.6415980000000005E-5</v>
      </c>
      <c r="LZ93">
        <v>0.91475919999999999</v>
      </c>
      <c r="MA93">
        <v>20.24539</v>
      </c>
      <c r="MB93" s="1">
        <v>1.081643E-7</v>
      </c>
      <c r="MC93" s="1">
        <v>8.7890820000000004E-5</v>
      </c>
      <c r="MD93">
        <v>0.91473689999999996</v>
      </c>
      <c r="ME93">
        <v>20.531079999999999</v>
      </c>
      <c r="MF93" s="1">
        <v>9.8678740000000003E-8</v>
      </c>
      <c r="MG93" s="1">
        <v>8.0182519999999995E-5</v>
      </c>
      <c r="MH93">
        <v>0.91471829999999998</v>
      </c>
      <c r="MI93">
        <v>20.71143</v>
      </c>
      <c r="MJ93" s="1">
        <v>9.0140250000000005E-8</v>
      </c>
      <c r="MK93" s="1">
        <v>7.3242539999999998E-5</v>
      </c>
      <c r="ML93">
        <v>0.91468439999999995</v>
      </c>
      <c r="MM93">
        <v>20.809270000000001</v>
      </c>
      <c r="MN93" s="1">
        <v>8.269909E-8</v>
      </c>
      <c r="MO93" s="1">
        <v>6.7178329999999996E-5</v>
      </c>
      <c r="MP93">
        <v>0.91465989999999997</v>
      </c>
      <c r="MQ93">
        <v>20.842739999999999</v>
      </c>
      <c r="MR93" s="1">
        <v>7.6401560000000003E-8</v>
      </c>
      <c r="MS93" s="1">
        <v>6.2047060000000002E-5</v>
      </c>
      <c r="MT93">
        <v>0.91463779999999995</v>
      </c>
      <c r="MU93">
        <v>20.56523</v>
      </c>
      <c r="MV93" s="1">
        <v>7.0874310000000003E-8</v>
      </c>
      <c r="MW93" s="1">
        <v>5.7553460000000001E-5</v>
      </c>
      <c r="MX93">
        <v>0.91462189999999999</v>
      </c>
      <c r="MY93">
        <v>20.05209</v>
      </c>
      <c r="MZ93" s="1">
        <v>6.5821209999999998E-8</v>
      </c>
      <c r="NA93" s="1">
        <v>5.3450730000000002E-5</v>
      </c>
      <c r="NB93">
        <v>0.91459020000000002</v>
      </c>
      <c r="NC93">
        <v>19.694929999999999</v>
      </c>
      <c r="ND93" s="1">
        <v>6.1195929999999998E-8</v>
      </c>
      <c r="NE93" s="1">
        <v>4.9692450000000002E-5</v>
      </c>
      <c r="NF93">
        <v>0.91458870000000003</v>
      </c>
      <c r="NG93">
        <v>19.591919999999998</v>
      </c>
      <c r="NH93" s="1">
        <v>5.6990180000000001E-8</v>
      </c>
      <c r="NI93" s="1">
        <v>4.6275639999999997E-5</v>
      </c>
      <c r="NJ93">
        <v>0.91454740000000001</v>
      </c>
      <c r="NK93">
        <v>19.341950000000001</v>
      </c>
      <c r="NL93" s="1">
        <v>5.3142009999999997E-8</v>
      </c>
      <c r="NM93" s="1">
        <v>4.315099E-5</v>
      </c>
      <c r="NN93">
        <v>0.91453439999999997</v>
      </c>
      <c r="NO93">
        <v>19.226199999999999</v>
      </c>
      <c r="NP93" s="1">
        <v>4.95831E-8</v>
      </c>
      <c r="NQ93" s="1">
        <v>4.026071E-5</v>
      </c>
      <c r="NR93">
        <v>0.91450520000000002</v>
      </c>
      <c r="NS93">
        <v>19.26915</v>
      </c>
      <c r="NT93" s="1">
        <v>4.6277340000000001E-8</v>
      </c>
      <c r="NU93" s="1">
        <v>3.7578859999999998E-5</v>
      </c>
      <c r="NV93">
        <v>0.91447509999999999</v>
      </c>
      <c r="NW93">
        <v>19.271419999999999</v>
      </c>
      <c r="NX93" s="1">
        <v>4.3152719999999999E-8</v>
      </c>
      <c r="NY93" s="1">
        <v>3.504353E-5</v>
      </c>
      <c r="NZ93">
        <v>0.91446559999999999</v>
      </c>
      <c r="OA93">
        <v>19.181139999999999</v>
      </c>
      <c r="OB93" s="1">
        <v>4.0235259999999999E-8</v>
      </c>
      <c r="OC93" s="1">
        <v>3.2674310000000001E-5</v>
      </c>
      <c r="OD93">
        <v>0.91444780000000003</v>
      </c>
      <c r="OE93">
        <v>19.39875</v>
      </c>
      <c r="OF93" s="1">
        <v>3.7532899999999997E-8</v>
      </c>
      <c r="OG93" s="1">
        <v>3.0480429999999999E-5</v>
      </c>
      <c r="OH93">
        <v>0.91441660000000002</v>
      </c>
      <c r="OI93">
        <v>19.574120000000001</v>
      </c>
      <c r="OJ93" s="1">
        <v>3.5041430000000001E-8</v>
      </c>
      <c r="OK93" s="1">
        <v>2.845678E-5</v>
      </c>
    </row>
    <row r="94" spans="1:401" x14ac:dyDescent="0.35">
      <c r="A94">
        <v>97</v>
      </c>
      <c r="B94" t="s">
        <v>4</v>
      </c>
      <c r="C94" t="s">
        <v>24</v>
      </c>
      <c r="D94" t="s">
        <v>99</v>
      </c>
      <c r="E94">
        <v>885.09349999999995</v>
      </c>
      <c r="F94">
        <v>0.9296643</v>
      </c>
      <c r="G94">
        <v>19.609079999999999</v>
      </c>
      <c r="H94" s="1">
        <v>5.5531700000000003E-37</v>
      </c>
      <c r="I94" s="1">
        <v>5.4444379999999999E-34</v>
      </c>
      <c r="J94">
        <v>0.92954970000000003</v>
      </c>
      <c r="K94">
        <v>19.316649999999999</v>
      </c>
      <c r="L94" s="1">
        <v>8.5043590000000005E-21</v>
      </c>
      <c r="M94" s="1">
        <v>8.3456439999999998E-18</v>
      </c>
      <c r="N94">
        <v>0.92944079999999996</v>
      </c>
      <c r="O94">
        <v>18.860810000000001</v>
      </c>
      <c r="P94" s="1">
        <v>1.2656709999999999E-7</v>
      </c>
      <c r="Q94" s="1">
        <v>1.2381440000000001E-4</v>
      </c>
      <c r="R94">
        <v>0.92934050000000001</v>
      </c>
      <c r="S94">
        <v>18.387339999999998</v>
      </c>
      <c r="T94">
        <v>0.52859120000000004</v>
      </c>
      <c r="U94">
        <v>381.08539999999999</v>
      </c>
      <c r="V94">
        <v>0.92926010000000003</v>
      </c>
      <c r="W94">
        <v>18.187080000000002</v>
      </c>
      <c r="X94">
        <v>28.205739999999999</v>
      </c>
      <c r="Y94">
        <v>24326.400000000001</v>
      </c>
      <c r="Z94">
        <v>0.92923299999999998</v>
      </c>
      <c r="AA94">
        <v>17.964169999999999</v>
      </c>
      <c r="AB94">
        <v>58.388480000000001</v>
      </c>
      <c r="AC94">
        <v>57833.2</v>
      </c>
      <c r="AD94">
        <v>0.92921290000000001</v>
      </c>
      <c r="AE94">
        <v>17.83183</v>
      </c>
      <c r="AF94">
        <v>18.028390000000002</v>
      </c>
      <c r="AG94">
        <v>19940.18</v>
      </c>
      <c r="AH94">
        <v>0.92921109999999996</v>
      </c>
      <c r="AI94">
        <v>17.81851</v>
      </c>
      <c r="AJ94">
        <v>1.6335249999999999</v>
      </c>
      <c r="AK94">
        <v>1973.278</v>
      </c>
      <c r="AL94">
        <v>0.92920460000000005</v>
      </c>
      <c r="AM94">
        <v>17.85333</v>
      </c>
      <c r="AN94" s="1">
        <v>7.3232060000000002E-2</v>
      </c>
      <c r="AO94">
        <v>92.295599999999993</v>
      </c>
      <c r="AP94">
        <v>0.92920389999999997</v>
      </c>
      <c r="AQ94">
        <v>18.252770000000002</v>
      </c>
      <c r="AR94" s="1">
        <v>8.7598610000000007E-3</v>
      </c>
      <c r="AS94">
        <v>9.2445389999999996</v>
      </c>
      <c r="AT94">
        <v>0.92921690000000001</v>
      </c>
      <c r="AU94">
        <v>18.790970000000002</v>
      </c>
      <c r="AV94" s="1">
        <v>5.9176990000000002E-3</v>
      </c>
      <c r="AW94">
        <v>5.8801040000000002</v>
      </c>
      <c r="AX94">
        <v>0.92922919999999998</v>
      </c>
      <c r="AY94">
        <v>19.16854</v>
      </c>
      <c r="AZ94" s="1">
        <v>4.7773909999999998E-3</v>
      </c>
      <c r="BA94">
        <v>4.7383879999999996</v>
      </c>
      <c r="BB94">
        <v>0.92921940000000003</v>
      </c>
      <c r="BC94">
        <v>19.53744</v>
      </c>
      <c r="BD94" s="1">
        <v>3.879562E-3</v>
      </c>
      <c r="BE94">
        <v>3.8476759999999999</v>
      </c>
      <c r="BF94">
        <v>0.9292338</v>
      </c>
      <c r="BG94">
        <v>19.67886</v>
      </c>
      <c r="BH94" s="1">
        <v>3.1550279999999998E-3</v>
      </c>
      <c r="BI94">
        <v>3.1289940000000001</v>
      </c>
      <c r="BJ94">
        <v>0.92922170000000004</v>
      </c>
      <c r="BK94">
        <v>19.624279999999999</v>
      </c>
      <c r="BL94" s="1">
        <v>2.5672389999999998E-3</v>
      </c>
      <c r="BM94">
        <v>2.5461140000000002</v>
      </c>
      <c r="BN94">
        <v>0.92919529999999995</v>
      </c>
      <c r="BO94">
        <v>19.560690000000001</v>
      </c>
      <c r="BP94" s="1">
        <v>2.088585E-3</v>
      </c>
      <c r="BQ94">
        <v>2.0714549999999998</v>
      </c>
      <c r="BR94">
        <v>0.92919580000000002</v>
      </c>
      <c r="BS94">
        <v>19.30161</v>
      </c>
      <c r="BT94" s="1">
        <v>1.699129E-3</v>
      </c>
      <c r="BU94">
        <v>1.6852480000000001</v>
      </c>
      <c r="BV94">
        <v>0.92916849999999995</v>
      </c>
      <c r="BW94">
        <v>19.093689999999999</v>
      </c>
      <c r="BX94" s="1">
        <v>1.3833529999999999E-3</v>
      </c>
      <c r="BY94">
        <v>1.37202</v>
      </c>
      <c r="BZ94">
        <v>0.92916489999999996</v>
      </c>
      <c r="CA94">
        <v>18.973009999999999</v>
      </c>
      <c r="CB94" s="1">
        <v>1.1272140000000001E-3</v>
      </c>
      <c r="CC94">
        <v>1.117999</v>
      </c>
      <c r="CD94">
        <v>0.92912669999999997</v>
      </c>
      <c r="CE94">
        <v>18.851120000000002</v>
      </c>
      <c r="CF94" s="1">
        <v>9.1950650000000001E-4</v>
      </c>
      <c r="CG94">
        <v>0.91194459999999999</v>
      </c>
      <c r="CH94">
        <v>0.92907010000000001</v>
      </c>
      <c r="CI94">
        <v>18.938030000000001</v>
      </c>
      <c r="CJ94" s="1">
        <v>7.5080820000000001E-4</v>
      </c>
      <c r="CK94">
        <v>0.74465170000000003</v>
      </c>
      <c r="CL94">
        <v>0.92899640000000006</v>
      </c>
      <c r="CM94">
        <v>19.03913</v>
      </c>
      <c r="CN94" s="1">
        <v>6.1360920000000005E-4</v>
      </c>
      <c r="CO94">
        <v>0.60860429999999999</v>
      </c>
      <c r="CP94">
        <v>0.9289191</v>
      </c>
      <c r="CQ94">
        <v>19.031269999999999</v>
      </c>
      <c r="CR94" s="1">
        <v>5.0091130000000004E-4</v>
      </c>
      <c r="CS94">
        <v>0.49694549999999998</v>
      </c>
      <c r="CT94">
        <v>0.92880810000000003</v>
      </c>
      <c r="CU94">
        <v>19.06176</v>
      </c>
      <c r="CV94" s="1">
        <v>4.0778949999999999E-4</v>
      </c>
      <c r="CW94">
        <v>0.40468500000000002</v>
      </c>
      <c r="CX94">
        <v>0.92872160000000004</v>
      </c>
      <c r="CY94">
        <v>19.029679999999999</v>
      </c>
      <c r="CZ94" s="1">
        <v>3.3143339999999998E-4</v>
      </c>
      <c r="DA94">
        <v>0.32896140000000001</v>
      </c>
      <c r="DB94">
        <v>0.92860560000000003</v>
      </c>
      <c r="DC94">
        <v>19.19416</v>
      </c>
      <c r="DD94" s="1">
        <v>2.6952600000000002E-4</v>
      </c>
      <c r="DE94">
        <v>0.26752359999999997</v>
      </c>
      <c r="DF94">
        <v>0.9284945</v>
      </c>
      <c r="DG94">
        <v>19.323869999999999</v>
      </c>
      <c r="DH94" s="1">
        <v>2.1962349999999999E-4</v>
      </c>
      <c r="DI94">
        <v>0.2179915</v>
      </c>
      <c r="DJ94">
        <v>0.92839720000000003</v>
      </c>
      <c r="DK94">
        <v>19.51277</v>
      </c>
      <c r="DL94" s="1">
        <v>1.7942929999999999E-4</v>
      </c>
      <c r="DM94">
        <v>0.1780854</v>
      </c>
      <c r="DN94">
        <v>0.92829479999999998</v>
      </c>
      <c r="DO94">
        <v>19.757850000000001</v>
      </c>
      <c r="DP94" s="1">
        <v>1.4691960000000001E-4</v>
      </c>
      <c r="DQ94">
        <v>0.1458228</v>
      </c>
      <c r="DR94">
        <v>0.92819390000000002</v>
      </c>
      <c r="DS94">
        <v>19.805769999999999</v>
      </c>
      <c r="DT94" s="1">
        <v>1.203541E-4</v>
      </c>
      <c r="DU94">
        <v>0.11946420000000001</v>
      </c>
      <c r="DV94">
        <v>0.92811169999999998</v>
      </c>
      <c r="DW94">
        <v>19.80537</v>
      </c>
      <c r="DX94" s="1">
        <v>9.8849800000000004E-5</v>
      </c>
      <c r="DY94" s="1">
        <v>9.8102270000000005E-2</v>
      </c>
      <c r="DZ94">
        <v>0.92801900000000004</v>
      </c>
      <c r="EA94">
        <v>19.79731</v>
      </c>
      <c r="EB94" s="1">
        <v>8.1702159999999996E-5</v>
      </c>
      <c r="EC94" s="1">
        <v>8.1058350000000001E-2</v>
      </c>
      <c r="ED94">
        <v>0.92794940000000004</v>
      </c>
      <c r="EE94">
        <v>19.603639999999999</v>
      </c>
      <c r="EF94" s="1">
        <v>6.7941130000000001E-5</v>
      </c>
      <c r="EG94" s="1">
        <v>6.7387840000000004E-2</v>
      </c>
      <c r="EH94">
        <v>0.92786869999999999</v>
      </c>
      <c r="EI94">
        <v>19.46181</v>
      </c>
      <c r="EJ94" s="1">
        <v>5.6767729999999997E-5</v>
      </c>
      <c r="EK94" s="1">
        <v>5.6295909999999998E-2</v>
      </c>
      <c r="EL94">
        <v>0.92778530000000003</v>
      </c>
      <c r="EM94">
        <v>19.455590000000001</v>
      </c>
      <c r="EN94" s="1">
        <v>4.7635200000000001E-5</v>
      </c>
      <c r="EO94" s="1">
        <v>4.7231679999999998E-2</v>
      </c>
      <c r="EP94">
        <v>0.92772909999999997</v>
      </c>
      <c r="EQ94">
        <v>19.490349999999999</v>
      </c>
      <c r="ER94" s="1">
        <v>4.0137949999999997E-5</v>
      </c>
      <c r="ES94" s="1">
        <v>3.979071E-2</v>
      </c>
      <c r="ET94">
        <v>0.92768050000000002</v>
      </c>
      <c r="EU94">
        <v>19.656320000000001</v>
      </c>
      <c r="EV94" s="1">
        <v>3.3937750000000002E-5</v>
      </c>
      <c r="EW94" s="1">
        <v>3.3639919999999997E-2</v>
      </c>
      <c r="EX94">
        <v>0.92765299999999995</v>
      </c>
      <c r="EY94">
        <v>19.74427</v>
      </c>
      <c r="EZ94" s="1">
        <v>2.8804060000000002E-5</v>
      </c>
      <c r="FA94" s="1">
        <v>2.8544859999999998E-2</v>
      </c>
      <c r="FB94">
        <v>0.9276295</v>
      </c>
      <c r="FC94">
        <v>19.76032</v>
      </c>
      <c r="FD94" s="1">
        <v>2.4622489999999999E-5</v>
      </c>
      <c r="FE94" s="1">
        <v>2.4387840000000001E-2</v>
      </c>
      <c r="FF94">
        <v>0.92763399999999996</v>
      </c>
      <c r="FG94">
        <v>19.795290000000001</v>
      </c>
      <c r="FH94" s="1">
        <v>2.1272180000000001E-5</v>
      </c>
      <c r="FI94" s="1">
        <v>2.1055150000000002E-2</v>
      </c>
      <c r="FJ94">
        <v>0.92760869999999995</v>
      </c>
      <c r="FK94">
        <v>19.653790000000001</v>
      </c>
      <c r="FL94" s="1">
        <v>1.8537750000000001E-5</v>
      </c>
      <c r="FM94" s="1">
        <v>1.8341969999999999E-2</v>
      </c>
      <c r="FN94">
        <v>0.92761680000000002</v>
      </c>
      <c r="FO94">
        <v>19.575019999999999</v>
      </c>
      <c r="FP94" s="1">
        <v>1.6231399999999998E-5</v>
      </c>
      <c r="FQ94" s="1">
        <v>1.605668E-2</v>
      </c>
      <c r="FR94">
        <v>0.92762109999999998</v>
      </c>
      <c r="FS94">
        <v>19.428180000000001</v>
      </c>
      <c r="FT94" s="1">
        <v>1.4249979999999999E-5</v>
      </c>
      <c r="FU94" s="1">
        <v>1.4094840000000001E-2</v>
      </c>
      <c r="FV94">
        <v>0.92761059999999995</v>
      </c>
      <c r="FW94">
        <v>19.123380000000001</v>
      </c>
      <c r="FX94" s="1">
        <v>1.252837E-5</v>
      </c>
      <c r="FY94" s="1">
        <v>1.239179E-2</v>
      </c>
      <c r="FZ94">
        <v>0.92763359999999995</v>
      </c>
      <c r="GA94">
        <v>19.03801</v>
      </c>
      <c r="GB94" s="1">
        <v>1.102805E-5</v>
      </c>
      <c r="GC94" s="1">
        <v>1.0907429999999999E-2</v>
      </c>
      <c r="GD94">
        <v>0.9276122</v>
      </c>
      <c r="GE94">
        <v>19.031939999999999</v>
      </c>
      <c r="GF94" s="1">
        <v>9.7132409999999992E-6</v>
      </c>
      <c r="GG94" s="1">
        <v>9.6071579999999993E-3</v>
      </c>
      <c r="GH94">
        <v>0.92762109999999998</v>
      </c>
      <c r="GI94">
        <v>19.22166</v>
      </c>
      <c r="GJ94" s="1">
        <v>8.5576480000000005E-6</v>
      </c>
      <c r="GK94" s="1">
        <v>8.464671E-3</v>
      </c>
      <c r="GL94">
        <v>0.92761349999999998</v>
      </c>
      <c r="GM94">
        <v>19.364180000000001</v>
      </c>
      <c r="GN94" s="1">
        <v>7.5355710000000002E-6</v>
      </c>
      <c r="GO94" s="1">
        <v>7.4541190000000004E-3</v>
      </c>
      <c r="GP94">
        <v>0.92760140000000002</v>
      </c>
      <c r="GQ94">
        <v>19.329529999999998</v>
      </c>
      <c r="GR94" s="1">
        <v>6.6337399999999999E-6</v>
      </c>
      <c r="GS94" s="1">
        <v>6.5625370000000002E-3</v>
      </c>
      <c r="GT94">
        <v>0.92760430000000005</v>
      </c>
      <c r="GU94">
        <v>19.022880000000001</v>
      </c>
      <c r="GV94" s="1">
        <v>5.8413450000000001E-6</v>
      </c>
      <c r="GW94" s="1">
        <v>5.7787990000000003E-3</v>
      </c>
      <c r="GX94">
        <v>0.92759190000000002</v>
      </c>
      <c r="GY94">
        <v>18.98875</v>
      </c>
      <c r="GZ94" s="1">
        <v>5.1452780000000003E-6</v>
      </c>
      <c r="HA94" s="1">
        <v>5.090476E-3</v>
      </c>
      <c r="HB94">
        <v>0.92758850000000004</v>
      </c>
      <c r="HC94">
        <v>19.212289999999999</v>
      </c>
      <c r="HD94" s="1">
        <v>4.5335069999999999E-6</v>
      </c>
      <c r="HE94" s="1">
        <v>4.4852199999999998E-3</v>
      </c>
      <c r="HF94">
        <v>0.92754829999999999</v>
      </c>
      <c r="HG94">
        <v>19.529350000000001</v>
      </c>
      <c r="HH94" s="1">
        <v>3.9961749999999999E-6</v>
      </c>
      <c r="HI94" s="1">
        <v>3.9537790000000001E-3</v>
      </c>
      <c r="HJ94">
        <v>0.92752590000000001</v>
      </c>
      <c r="HK94">
        <v>19.621970000000001</v>
      </c>
      <c r="HL94" s="1">
        <v>3.5231889999999999E-6</v>
      </c>
      <c r="HM94" s="1">
        <v>3.4861739999999999E-3</v>
      </c>
      <c r="HN94">
        <v>0.92748609999999998</v>
      </c>
      <c r="HO94">
        <v>19.494240000000001</v>
      </c>
      <c r="HP94" s="1">
        <v>3.099931E-6</v>
      </c>
      <c r="HQ94" s="1">
        <v>3.0682470000000001E-3</v>
      </c>
      <c r="HR94">
        <v>0.92743819999999999</v>
      </c>
      <c r="HS94">
        <v>19.448219999999999</v>
      </c>
      <c r="HT94" s="1">
        <v>2.7160750000000001E-6</v>
      </c>
      <c r="HU94" s="1">
        <v>2.6893199999999998E-3</v>
      </c>
      <c r="HV94">
        <v>0.92739090000000002</v>
      </c>
      <c r="HW94">
        <v>19.318639999999998</v>
      </c>
      <c r="HX94" s="1">
        <v>2.373278E-6</v>
      </c>
      <c r="HY94" s="1">
        <v>2.3503759999999999E-3</v>
      </c>
      <c r="HZ94">
        <v>0.92733379999999999</v>
      </c>
      <c r="IA94">
        <v>19.352319999999999</v>
      </c>
      <c r="IB94" s="1">
        <v>2.0727929999999999E-6</v>
      </c>
      <c r="IC94" s="1">
        <v>2.0529749999999999E-3</v>
      </c>
      <c r="ID94">
        <v>0.92728390000000005</v>
      </c>
      <c r="IE94">
        <v>19.380140000000001</v>
      </c>
      <c r="IF94" s="1">
        <v>1.811258E-6</v>
      </c>
      <c r="IG94" s="1">
        <v>1.7940009999999999E-3</v>
      </c>
      <c r="IH94">
        <v>0.92721279999999995</v>
      </c>
      <c r="II94">
        <v>19.280629999999999</v>
      </c>
      <c r="IJ94" s="1">
        <v>1.584344E-6</v>
      </c>
      <c r="IK94" s="1">
        <v>1.5693180000000001E-3</v>
      </c>
      <c r="IL94">
        <v>0.92715760000000003</v>
      </c>
      <c r="IM94">
        <v>19.227129999999999</v>
      </c>
      <c r="IN94" s="1">
        <v>1.387622E-6</v>
      </c>
      <c r="IO94" s="1">
        <v>1.374484E-3</v>
      </c>
      <c r="IP94">
        <v>0.92710269999999995</v>
      </c>
      <c r="IQ94">
        <v>19.216329999999999</v>
      </c>
      <c r="IR94" s="1">
        <v>1.2173129999999999E-6</v>
      </c>
      <c r="IS94" s="1">
        <v>1.205773E-3</v>
      </c>
      <c r="IT94">
        <v>0.92704070000000005</v>
      </c>
      <c r="IU94">
        <v>19.273949999999999</v>
      </c>
      <c r="IV94" s="1">
        <v>1.0691230000000001E-6</v>
      </c>
      <c r="IW94" s="1">
        <v>1.059045E-3</v>
      </c>
      <c r="IX94">
        <v>0.92696509999999999</v>
      </c>
      <c r="IY94">
        <v>19.368770000000001</v>
      </c>
      <c r="IZ94" s="1">
        <v>9.3877370000000001E-7</v>
      </c>
      <c r="JA94" s="1">
        <v>9.300771E-4</v>
      </c>
      <c r="JB94">
        <v>0.92689650000000001</v>
      </c>
      <c r="JC94">
        <v>19.354569999999999</v>
      </c>
      <c r="JD94" s="1">
        <v>8.2460830000000005E-7</v>
      </c>
      <c r="JE94" s="1">
        <v>8.1702649999999995E-4</v>
      </c>
      <c r="JF94">
        <v>0.92683170000000004</v>
      </c>
      <c r="JG94">
        <v>19.522649999999999</v>
      </c>
      <c r="JH94" s="1">
        <v>7.2534080000000005E-7</v>
      </c>
      <c r="JI94" s="1">
        <v>7.1866430000000004E-4</v>
      </c>
      <c r="JJ94">
        <v>0.92677909999999997</v>
      </c>
      <c r="JK94">
        <v>19.64856</v>
      </c>
      <c r="JL94" s="1">
        <v>6.3905300000000002E-7</v>
      </c>
      <c r="JM94" s="1">
        <v>6.3316550000000005E-4</v>
      </c>
      <c r="JN94">
        <v>0.9267107</v>
      </c>
      <c r="JO94">
        <v>19.724530000000001</v>
      </c>
      <c r="JP94" s="1">
        <v>5.6408290000000004E-7</v>
      </c>
      <c r="JQ94" s="1">
        <v>5.5888179999999995E-4</v>
      </c>
      <c r="JR94">
        <v>0.92665090000000006</v>
      </c>
      <c r="JS94">
        <v>19.810849999999999</v>
      </c>
      <c r="JT94" s="1">
        <v>4.9872669999999996E-7</v>
      </c>
      <c r="JU94" s="1">
        <v>4.941247E-4</v>
      </c>
      <c r="JV94">
        <v>0.92660410000000004</v>
      </c>
      <c r="JW94">
        <v>19.907440000000001</v>
      </c>
      <c r="JX94" s="1">
        <v>4.4148600000000001E-7</v>
      </c>
      <c r="JY94" s="1">
        <v>4.3739940000000002E-4</v>
      </c>
      <c r="JZ94">
        <v>0.9265603</v>
      </c>
      <c r="KA94">
        <v>19.892109999999999</v>
      </c>
      <c r="KB94" s="1">
        <v>3.9250060000000001E-7</v>
      </c>
      <c r="KC94" s="1">
        <v>3.887451E-4</v>
      </c>
      <c r="KD94">
        <v>0.92652590000000001</v>
      </c>
      <c r="KE94">
        <v>19.881930000000001</v>
      </c>
      <c r="KF94" s="1">
        <v>3.5121469999999998E-7</v>
      </c>
      <c r="KG94" s="1">
        <v>3.4773930000000001E-4</v>
      </c>
      <c r="KH94">
        <v>0.92648399999999997</v>
      </c>
      <c r="KI94">
        <v>19.688300000000002</v>
      </c>
      <c r="KJ94" s="1">
        <v>3.159043E-7</v>
      </c>
      <c r="KK94" s="1">
        <v>3.1271890000000001E-4</v>
      </c>
      <c r="KL94">
        <v>0.92644130000000002</v>
      </c>
      <c r="KM94">
        <v>19.671029999999998</v>
      </c>
      <c r="KN94" s="1">
        <v>2.8501259999999999E-7</v>
      </c>
      <c r="KO94" s="1">
        <v>2.8211799999999998E-4</v>
      </c>
      <c r="KP94">
        <v>0.92639919999999998</v>
      </c>
      <c r="KQ94">
        <v>19.67493</v>
      </c>
      <c r="KR94" s="1">
        <v>2.5764799999999998E-7</v>
      </c>
      <c r="KS94" s="1">
        <v>2.5500940000000003E-4</v>
      </c>
      <c r="KT94">
        <v>0.92637290000000005</v>
      </c>
      <c r="KU94">
        <v>19.768409999999999</v>
      </c>
      <c r="KV94" s="1">
        <v>2.334265E-7</v>
      </c>
      <c r="KW94" s="1">
        <v>2.310197E-4</v>
      </c>
      <c r="KX94">
        <v>0.92632530000000002</v>
      </c>
      <c r="KY94">
        <v>19.990839999999999</v>
      </c>
      <c r="KZ94" s="1">
        <v>2.1188280000000001E-7</v>
      </c>
      <c r="LA94" s="1">
        <v>2.0968770000000001E-4</v>
      </c>
      <c r="LB94">
        <v>0.92627590000000004</v>
      </c>
      <c r="LC94">
        <v>20.109819999999999</v>
      </c>
      <c r="LD94" s="1">
        <v>1.925576E-7</v>
      </c>
      <c r="LE94" s="1">
        <v>1.905663E-4</v>
      </c>
      <c r="LF94">
        <v>0.92624010000000001</v>
      </c>
      <c r="LG94">
        <v>20.114360000000001</v>
      </c>
      <c r="LH94" s="1">
        <v>1.7504029999999999E-7</v>
      </c>
      <c r="LI94" s="1">
        <v>1.732398E-4</v>
      </c>
      <c r="LJ94">
        <v>0.92620080000000005</v>
      </c>
      <c r="LK94">
        <v>20.121379999999998</v>
      </c>
      <c r="LL94" s="1">
        <v>1.5907049999999999E-7</v>
      </c>
      <c r="LM94" s="1">
        <v>1.574484E-4</v>
      </c>
      <c r="LN94">
        <v>0.926145</v>
      </c>
      <c r="LO94">
        <v>19.994129999999998</v>
      </c>
      <c r="LP94" s="1">
        <v>1.4454109999999999E-7</v>
      </c>
      <c r="LQ94" s="1">
        <v>1.4307060000000001E-4</v>
      </c>
      <c r="LR94">
        <v>0.92610230000000004</v>
      </c>
      <c r="LS94">
        <v>20.129300000000001</v>
      </c>
      <c r="LT94" s="1">
        <v>1.3145219999999999E-7</v>
      </c>
      <c r="LU94" s="1">
        <v>1.301148E-4</v>
      </c>
      <c r="LV94">
        <v>0.92607010000000001</v>
      </c>
      <c r="LW94">
        <v>20.211210000000001</v>
      </c>
      <c r="LX94" s="1">
        <v>1.1968579999999999E-7</v>
      </c>
      <c r="LY94" s="1">
        <v>1.184643E-4</v>
      </c>
      <c r="LZ94">
        <v>0.92601350000000004</v>
      </c>
      <c r="MA94">
        <v>20.308949999999999</v>
      </c>
      <c r="MB94" s="1">
        <v>1.090907E-7</v>
      </c>
      <c r="MC94" s="1">
        <v>1.079789E-4</v>
      </c>
      <c r="MD94">
        <v>0.92598239999999998</v>
      </c>
      <c r="ME94">
        <v>20.558530000000001</v>
      </c>
      <c r="MF94" s="1">
        <v>9.951535E-8</v>
      </c>
      <c r="MG94" s="1">
        <v>9.8499940000000005E-5</v>
      </c>
      <c r="MH94">
        <v>0.92595959999999999</v>
      </c>
      <c r="MI94">
        <v>20.72626</v>
      </c>
      <c r="MJ94" s="1">
        <v>9.0889359999999996E-8</v>
      </c>
      <c r="MK94" s="1">
        <v>8.995827E-5</v>
      </c>
      <c r="ML94">
        <v>0.92592099999999999</v>
      </c>
      <c r="MM94">
        <v>20.805009999999999</v>
      </c>
      <c r="MN94" s="1">
        <v>8.3337279999999997E-8</v>
      </c>
      <c r="MO94" s="1">
        <v>8.2453849999999997E-5</v>
      </c>
      <c r="MP94">
        <v>0.92590910000000004</v>
      </c>
      <c r="MQ94">
        <v>20.860769999999999</v>
      </c>
      <c r="MR94" s="1">
        <v>7.6946909999999999E-8</v>
      </c>
      <c r="MS94" s="1">
        <v>7.6101110000000003E-5</v>
      </c>
      <c r="MT94">
        <v>0.92587660000000005</v>
      </c>
      <c r="MU94">
        <v>20.620840000000001</v>
      </c>
      <c r="MV94" s="1">
        <v>7.1362730000000002E-8</v>
      </c>
      <c r="MW94" s="1">
        <v>7.0567489999999997E-5</v>
      </c>
      <c r="MX94">
        <v>0.92584560000000005</v>
      </c>
      <c r="MY94">
        <v>20.134139999999999</v>
      </c>
      <c r="MZ94" s="1">
        <v>6.6270590000000007E-8</v>
      </c>
      <c r="NA94" s="1">
        <v>6.5531629999999997E-5</v>
      </c>
      <c r="NB94">
        <v>0.92580689999999999</v>
      </c>
      <c r="NC94">
        <v>19.771889999999999</v>
      </c>
      <c r="ND94" s="1">
        <v>6.1604690000000002E-8</v>
      </c>
      <c r="NE94" s="1">
        <v>6.0914169999999998E-5</v>
      </c>
      <c r="NF94">
        <v>0.9258035</v>
      </c>
      <c r="NG94">
        <v>19.67052</v>
      </c>
      <c r="NH94" s="1">
        <v>5.736293E-8</v>
      </c>
      <c r="NI94" s="1">
        <v>5.671643E-5</v>
      </c>
      <c r="NJ94">
        <v>0.9257746</v>
      </c>
      <c r="NK94">
        <v>19.39622</v>
      </c>
      <c r="NL94" s="1">
        <v>5.3484849999999997E-8</v>
      </c>
      <c r="NM94" s="1">
        <v>5.2880400000000003E-5</v>
      </c>
      <c r="NN94">
        <v>0.92575890000000005</v>
      </c>
      <c r="NO94">
        <v>19.244420000000002</v>
      </c>
      <c r="NP94" s="1">
        <v>4.9900459999999998E-8</v>
      </c>
      <c r="NQ94" s="1">
        <v>4.9335690000000002E-5</v>
      </c>
      <c r="NR94">
        <v>0.92572650000000001</v>
      </c>
      <c r="NS94">
        <v>19.27421</v>
      </c>
      <c r="NT94" s="1">
        <v>4.6574039999999997E-8</v>
      </c>
      <c r="NU94" s="1">
        <v>4.6049359999999997E-5</v>
      </c>
      <c r="NV94">
        <v>0.92568870000000003</v>
      </c>
      <c r="NW94">
        <v>19.286549999999998</v>
      </c>
      <c r="NX94" s="1">
        <v>4.3433609999999998E-8</v>
      </c>
      <c r="NY94" s="1">
        <v>4.294806E-5</v>
      </c>
      <c r="NZ94">
        <v>0.92566130000000002</v>
      </c>
      <c r="OA94">
        <v>19.204249999999998</v>
      </c>
      <c r="OB94" s="1">
        <v>4.0495380000000002E-8</v>
      </c>
      <c r="OC94" s="1">
        <v>4.0042810000000003E-5</v>
      </c>
      <c r="OD94">
        <v>0.92563810000000002</v>
      </c>
      <c r="OE94">
        <v>19.42906</v>
      </c>
      <c r="OF94" s="1">
        <v>3.7773700000000002E-8</v>
      </c>
      <c r="OG94" s="1">
        <v>3.7352250000000001E-5</v>
      </c>
      <c r="OH94">
        <v>0.92560149999999997</v>
      </c>
      <c r="OI94">
        <v>19.63551</v>
      </c>
      <c r="OJ94" s="1">
        <v>3.5263310000000002E-8</v>
      </c>
      <c r="OK94" s="1">
        <v>3.486908E-5</v>
      </c>
    </row>
    <row r="95" spans="1:401" x14ac:dyDescent="0.35">
      <c r="A95">
        <v>98</v>
      </c>
      <c r="B95" t="s">
        <v>4</v>
      </c>
      <c r="C95" t="s">
        <v>24</v>
      </c>
      <c r="D95" t="s">
        <v>100</v>
      </c>
      <c r="E95">
        <v>936.15660000000003</v>
      </c>
      <c r="F95">
        <v>0.67805190000000004</v>
      </c>
      <c r="G95">
        <v>19.651710000000001</v>
      </c>
      <c r="H95" s="1">
        <v>6.4386910000000003E-38</v>
      </c>
      <c r="I95" s="1">
        <v>7.3315430000000002E-35</v>
      </c>
      <c r="J95">
        <v>0.67803170000000001</v>
      </c>
      <c r="K95">
        <v>19.38036</v>
      </c>
      <c r="L95" s="1">
        <v>1.2424840000000001E-21</v>
      </c>
      <c r="M95" s="1">
        <v>1.4160009999999999E-18</v>
      </c>
      <c r="N95">
        <v>0.67800210000000005</v>
      </c>
      <c r="O95">
        <v>18.93628</v>
      </c>
      <c r="P95" s="1">
        <v>1.9715580000000001E-8</v>
      </c>
      <c r="Q95" s="1">
        <v>2.2397020000000001E-5</v>
      </c>
      <c r="R95">
        <v>0.67798380000000003</v>
      </c>
      <c r="S95">
        <v>18.450119999999998</v>
      </c>
      <c r="T95">
        <v>0.27021899999999999</v>
      </c>
      <c r="U95">
        <v>229.08109999999999</v>
      </c>
      <c r="V95">
        <v>0.67795919999999998</v>
      </c>
      <c r="W95">
        <v>18.234190000000002</v>
      </c>
      <c r="X95">
        <v>22.001069999999999</v>
      </c>
      <c r="Y95">
        <v>21911.24</v>
      </c>
      <c r="Z95">
        <v>0.67795039999999995</v>
      </c>
      <c r="AA95">
        <v>18.001169999999998</v>
      </c>
      <c r="AB95">
        <v>59.279809999999998</v>
      </c>
      <c r="AC95">
        <v>67341.490000000005</v>
      </c>
      <c r="AD95">
        <v>0.67793800000000004</v>
      </c>
      <c r="AE95">
        <v>17.857050000000001</v>
      </c>
      <c r="AF95">
        <v>22.506450000000001</v>
      </c>
      <c r="AG95">
        <v>28269.93</v>
      </c>
      <c r="AH95">
        <v>0.67792759999999996</v>
      </c>
      <c r="AI95">
        <v>17.834250000000001</v>
      </c>
      <c r="AJ95">
        <v>2.384827</v>
      </c>
      <c r="AK95">
        <v>3240.4720000000002</v>
      </c>
      <c r="AL95">
        <v>0.67792419999999998</v>
      </c>
      <c r="AM95">
        <v>17.87716</v>
      </c>
      <c r="AN95">
        <v>0.11550729999999999</v>
      </c>
      <c r="AO95">
        <v>164.07859999999999</v>
      </c>
      <c r="AP95">
        <v>0.67793119999999996</v>
      </c>
      <c r="AQ95">
        <v>18.279129999999999</v>
      </c>
      <c r="AR95" s="1">
        <v>1.0148229999999999E-2</v>
      </c>
      <c r="AS95">
        <v>12.631449999999999</v>
      </c>
      <c r="AT95">
        <v>0.67794109999999996</v>
      </c>
      <c r="AU95">
        <v>18.820229999999999</v>
      </c>
      <c r="AV95" s="1">
        <v>6.0917469999999998E-3</v>
      </c>
      <c r="AW95">
        <v>7.0273490000000001</v>
      </c>
      <c r="AX95">
        <v>0.67794310000000002</v>
      </c>
      <c r="AY95">
        <v>19.202290000000001</v>
      </c>
      <c r="AZ95" s="1">
        <v>4.8995210000000004E-3</v>
      </c>
      <c r="BA95">
        <v>5.6367630000000002</v>
      </c>
      <c r="BB95">
        <v>0.67793020000000004</v>
      </c>
      <c r="BC95">
        <v>19.55226</v>
      </c>
      <c r="BD95" s="1">
        <v>3.9775619999999996E-3</v>
      </c>
      <c r="BE95">
        <v>4.5757459999999996</v>
      </c>
      <c r="BF95">
        <v>0.67793409999999998</v>
      </c>
      <c r="BG95">
        <v>19.68338</v>
      </c>
      <c r="BH95" s="1">
        <v>3.23435E-3</v>
      </c>
      <c r="BI95">
        <v>3.720656</v>
      </c>
      <c r="BJ95">
        <v>0.67792200000000002</v>
      </c>
      <c r="BK95">
        <v>19.632100000000001</v>
      </c>
      <c r="BL95" s="1">
        <v>2.63168E-3</v>
      </c>
      <c r="BM95">
        <v>3.0274390000000002</v>
      </c>
      <c r="BN95">
        <v>0.67792859999999999</v>
      </c>
      <c r="BO95">
        <v>19.577719999999999</v>
      </c>
      <c r="BP95" s="1">
        <v>2.1411329999999999E-3</v>
      </c>
      <c r="BQ95">
        <v>2.4631460000000001</v>
      </c>
      <c r="BR95">
        <v>0.67791570000000001</v>
      </c>
      <c r="BS95">
        <v>19.35182</v>
      </c>
      <c r="BT95" s="1">
        <v>1.741781E-3</v>
      </c>
      <c r="BU95">
        <v>2.0038140000000002</v>
      </c>
      <c r="BV95">
        <v>0.6779077</v>
      </c>
      <c r="BW95">
        <v>19.167629999999999</v>
      </c>
      <c r="BX95" s="1">
        <v>1.4179360000000001E-3</v>
      </c>
      <c r="BY95">
        <v>1.6312089999999999</v>
      </c>
      <c r="BZ95">
        <v>0.67788360000000003</v>
      </c>
      <c r="CA95">
        <v>19.05246</v>
      </c>
      <c r="CB95" s="1">
        <v>1.1552629999999999E-3</v>
      </c>
      <c r="CC95">
        <v>1.329048</v>
      </c>
      <c r="CD95">
        <v>0.67786179999999996</v>
      </c>
      <c r="CE95">
        <v>18.925630000000002</v>
      </c>
      <c r="CF95" s="1">
        <v>9.4226029999999999E-4</v>
      </c>
      <c r="CG95">
        <v>1.0839449999999999</v>
      </c>
      <c r="CH95">
        <v>0.67782509999999996</v>
      </c>
      <c r="CI95">
        <v>18.972049999999999</v>
      </c>
      <c r="CJ95" s="1">
        <v>7.6928990000000002E-4</v>
      </c>
      <c r="CK95">
        <v>0.88498399999999999</v>
      </c>
      <c r="CL95">
        <v>0.67777339999999997</v>
      </c>
      <c r="CM95">
        <v>19.052499999999998</v>
      </c>
      <c r="CN95" s="1">
        <v>6.2867779999999996E-4</v>
      </c>
      <c r="CO95">
        <v>0.72323079999999995</v>
      </c>
      <c r="CP95">
        <v>0.67770450000000004</v>
      </c>
      <c r="CQ95">
        <v>19.0289</v>
      </c>
      <c r="CR95" s="1">
        <v>5.1334939999999999E-4</v>
      </c>
      <c r="CS95">
        <v>0.59066370000000001</v>
      </c>
      <c r="CT95">
        <v>0.6776354</v>
      </c>
      <c r="CU95">
        <v>19.068190000000001</v>
      </c>
      <c r="CV95" s="1">
        <v>4.180516E-4</v>
      </c>
      <c r="CW95">
        <v>0.48113400000000001</v>
      </c>
      <c r="CX95">
        <v>0.67755770000000004</v>
      </c>
      <c r="CY95">
        <v>19.060749999999999</v>
      </c>
      <c r="CZ95" s="1">
        <v>3.3980769999999999E-4</v>
      </c>
      <c r="DA95">
        <v>0.3911364</v>
      </c>
      <c r="DB95">
        <v>0.67748269999999999</v>
      </c>
      <c r="DC95">
        <v>19.255559999999999</v>
      </c>
      <c r="DD95" s="1">
        <v>2.7629169999999998E-4</v>
      </c>
      <c r="DE95">
        <v>0.31802920000000001</v>
      </c>
      <c r="DF95">
        <v>0.67739729999999998</v>
      </c>
      <c r="DG95">
        <v>19.399349999999998</v>
      </c>
      <c r="DH95" s="1">
        <v>2.2507279999999999E-4</v>
      </c>
      <c r="DI95">
        <v>0.25906289999999998</v>
      </c>
      <c r="DJ95">
        <v>0.67732499999999995</v>
      </c>
      <c r="DK95">
        <v>19.577279999999998</v>
      </c>
      <c r="DL95" s="1">
        <v>1.838222E-4</v>
      </c>
      <c r="DM95">
        <v>0.21156520000000001</v>
      </c>
      <c r="DN95">
        <v>0.67723710000000004</v>
      </c>
      <c r="DO95">
        <v>19.795490000000001</v>
      </c>
      <c r="DP95" s="1">
        <v>1.504876E-4</v>
      </c>
      <c r="DQ95">
        <v>0.1731955</v>
      </c>
      <c r="DR95">
        <v>0.67717179999999999</v>
      </c>
      <c r="DS95">
        <v>19.81758</v>
      </c>
      <c r="DT95" s="1">
        <v>1.2327400000000001E-4</v>
      </c>
      <c r="DU95">
        <v>0.1418799</v>
      </c>
      <c r="DV95">
        <v>0.6771083</v>
      </c>
      <c r="DW95">
        <v>19.800409999999999</v>
      </c>
      <c r="DX95" s="1">
        <v>1.011923E-4</v>
      </c>
      <c r="DY95">
        <v>0.11644889999999999</v>
      </c>
      <c r="DZ95">
        <v>0.67704529999999996</v>
      </c>
      <c r="EA95">
        <v>19.807729999999999</v>
      </c>
      <c r="EB95" s="1">
        <v>8.3569519999999995E-5</v>
      </c>
      <c r="EC95" s="1">
        <v>9.6137749999999994E-2</v>
      </c>
      <c r="ED95">
        <v>0.67698139999999996</v>
      </c>
      <c r="EE95">
        <v>19.653600000000001</v>
      </c>
      <c r="EF95" s="1">
        <v>6.9447709999999996E-5</v>
      </c>
      <c r="EG95" s="1">
        <v>7.987023E-2</v>
      </c>
      <c r="EH95">
        <v>0.67690910000000004</v>
      </c>
      <c r="EI95">
        <v>19.542739999999998</v>
      </c>
      <c r="EJ95" s="1">
        <v>5.7995029999999998E-5</v>
      </c>
      <c r="EK95" s="1">
        <v>6.6686430000000005E-2</v>
      </c>
      <c r="EL95">
        <v>0.67686069999999998</v>
      </c>
      <c r="EM95">
        <v>19.548719999999999</v>
      </c>
      <c r="EN95" s="1">
        <v>4.8640950000000001E-5</v>
      </c>
      <c r="EO95" s="1">
        <v>5.5920310000000001E-2</v>
      </c>
      <c r="EP95">
        <v>0.67681760000000002</v>
      </c>
      <c r="EQ95">
        <v>19.575089999999999</v>
      </c>
      <c r="ER95" s="1">
        <v>4.0965979999999999E-5</v>
      </c>
      <c r="ES95" s="1">
        <v>4.7088039999999998E-2</v>
      </c>
      <c r="ET95">
        <v>0.67677540000000003</v>
      </c>
      <c r="EU95">
        <v>19.69942</v>
      </c>
      <c r="EV95" s="1">
        <v>3.4623989999999998E-5</v>
      </c>
      <c r="EW95" s="1">
        <v>3.9792719999999997E-2</v>
      </c>
      <c r="EX95">
        <v>0.67675240000000003</v>
      </c>
      <c r="EY95">
        <v>19.751370000000001</v>
      </c>
      <c r="EZ95" s="1">
        <v>2.9370539999999999E-5</v>
      </c>
      <c r="FA95" s="1">
        <v>3.3748180000000003E-2</v>
      </c>
      <c r="FB95">
        <v>0.67673220000000001</v>
      </c>
      <c r="FC95">
        <v>19.75142</v>
      </c>
      <c r="FD95" s="1">
        <v>2.507878E-5</v>
      </c>
      <c r="FE95" s="1">
        <v>2.8803430000000001E-2</v>
      </c>
      <c r="FF95">
        <v>0.67673779999999994</v>
      </c>
      <c r="FG95">
        <v>19.800339999999998</v>
      </c>
      <c r="FH95" s="1">
        <v>2.1639000000000001E-5</v>
      </c>
      <c r="FI95" s="1">
        <v>2.483695E-2</v>
      </c>
      <c r="FJ95">
        <v>0.67671420000000004</v>
      </c>
      <c r="FK95">
        <v>19.695609999999999</v>
      </c>
      <c r="FL95" s="1">
        <v>1.8841050000000001E-5</v>
      </c>
      <c r="FM95" s="1">
        <v>2.1617520000000001E-2</v>
      </c>
      <c r="FN95">
        <v>0.67673150000000004</v>
      </c>
      <c r="FO95">
        <v>19.65072</v>
      </c>
      <c r="FP95" s="1">
        <v>1.6489930000000002E-5</v>
      </c>
      <c r="FQ95" s="1">
        <v>1.8916289999999999E-2</v>
      </c>
      <c r="FR95">
        <v>0.67673190000000005</v>
      </c>
      <c r="FS95">
        <v>19.524100000000001</v>
      </c>
      <c r="FT95" s="1">
        <v>1.4473109999999999E-5</v>
      </c>
      <c r="FU95" s="1">
        <v>1.6600509999999999E-2</v>
      </c>
      <c r="FV95">
        <v>0.67672869999999996</v>
      </c>
      <c r="FW95">
        <v>19.206939999999999</v>
      </c>
      <c r="FX95" s="1">
        <v>1.2722670000000001E-5</v>
      </c>
      <c r="FY95" s="1">
        <v>1.4592580000000001E-2</v>
      </c>
      <c r="FZ95">
        <v>0.67673150000000004</v>
      </c>
      <c r="GA95">
        <v>19.077559999999998</v>
      </c>
      <c r="GB95" s="1">
        <v>1.1197860000000001E-5</v>
      </c>
      <c r="GC95">
        <v>1.28433E-2</v>
      </c>
      <c r="GD95">
        <v>0.67672779999999999</v>
      </c>
      <c r="GE95">
        <v>19.035799999999998</v>
      </c>
      <c r="GF95" s="1">
        <v>9.8620680000000008E-6</v>
      </c>
      <c r="GG95" s="1">
        <v>1.131133E-2</v>
      </c>
      <c r="GH95">
        <v>0.67672429999999995</v>
      </c>
      <c r="GI95">
        <v>19.223880000000001</v>
      </c>
      <c r="GJ95" s="1">
        <v>8.6889159999999995E-6</v>
      </c>
      <c r="GK95" s="1">
        <v>9.9663500000000006E-3</v>
      </c>
      <c r="GL95">
        <v>0.67673059999999996</v>
      </c>
      <c r="GM95">
        <v>19.376899999999999</v>
      </c>
      <c r="GN95" s="1">
        <v>7.651672E-6</v>
      </c>
      <c r="GO95" s="1">
        <v>8.7770929999999997E-3</v>
      </c>
      <c r="GP95">
        <v>0.67672060000000001</v>
      </c>
      <c r="GQ95">
        <v>19.371379999999998</v>
      </c>
      <c r="GR95" s="1">
        <v>6.7359969999999997E-6</v>
      </c>
      <c r="GS95" s="1">
        <v>7.7273369999999999E-3</v>
      </c>
      <c r="GT95">
        <v>0.67671199999999998</v>
      </c>
      <c r="GU95">
        <v>19.083110000000001</v>
      </c>
      <c r="GV95" s="1">
        <v>5.9311120000000002E-6</v>
      </c>
      <c r="GW95" s="1">
        <v>6.80417E-3</v>
      </c>
      <c r="GX95">
        <v>0.67670249999999998</v>
      </c>
      <c r="GY95">
        <v>19.041239999999998</v>
      </c>
      <c r="GZ95" s="1">
        <v>5.2241410000000002E-6</v>
      </c>
      <c r="HA95" s="1">
        <v>5.9934430000000002E-3</v>
      </c>
      <c r="HB95">
        <v>0.67670200000000003</v>
      </c>
      <c r="HC95">
        <v>19.265799999999999</v>
      </c>
      <c r="HD95" s="1">
        <v>4.602852E-6</v>
      </c>
      <c r="HE95" s="1">
        <v>5.2806670000000002E-3</v>
      </c>
      <c r="HF95">
        <v>0.6766837</v>
      </c>
      <c r="HG95">
        <v>19.568560000000002</v>
      </c>
      <c r="HH95" s="1">
        <v>4.0570479999999999E-6</v>
      </c>
      <c r="HI95" s="1">
        <v>4.6546410000000002E-3</v>
      </c>
      <c r="HJ95">
        <v>0.67665450000000005</v>
      </c>
      <c r="HK95">
        <v>19.647200000000002</v>
      </c>
      <c r="HL95" s="1">
        <v>3.5769769999999998E-6</v>
      </c>
      <c r="HM95" s="1">
        <v>4.1042209999999999E-3</v>
      </c>
      <c r="HN95">
        <v>0.67662860000000002</v>
      </c>
      <c r="HO95">
        <v>19.500889999999998</v>
      </c>
      <c r="HP95" s="1">
        <v>3.1485079999999998E-6</v>
      </c>
      <c r="HQ95" s="1">
        <v>3.613429E-3</v>
      </c>
      <c r="HR95">
        <v>0.67659210000000003</v>
      </c>
      <c r="HS95">
        <v>19.463419999999999</v>
      </c>
      <c r="HT95" s="1">
        <v>2.7600050000000002E-6</v>
      </c>
      <c r="HU95" s="1">
        <v>3.1686560000000002E-3</v>
      </c>
      <c r="HV95">
        <v>0.67655670000000001</v>
      </c>
      <c r="HW95">
        <v>19.344580000000001</v>
      </c>
      <c r="HX95" s="1">
        <v>2.4121460000000002E-6</v>
      </c>
      <c r="HY95" s="1">
        <v>2.7698169999999999E-3</v>
      </c>
      <c r="HZ95">
        <v>0.67651079999999997</v>
      </c>
      <c r="IA95">
        <v>19.39838</v>
      </c>
      <c r="IB95" s="1">
        <v>2.1067309999999999E-6</v>
      </c>
      <c r="IC95" s="1">
        <v>2.419306E-3</v>
      </c>
      <c r="ID95">
        <v>0.67647919999999995</v>
      </c>
      <c r="IE95">
        <v>19.454940000000001</v>
      </c>
      <c r="IF95" s="1">
        <v>1.840744E-6</v>
      </c>
      <c r="IG95" s="1">
        <v>2.1138870000000001E-3</v>
      </c>
      <c r="IH95">
        <v>0.67642250000000004</v>
      </c>
      <c r="II95">
        <v>19.359770000000001</v>
      </c>
      <c r="IJ95" s="1">
        <v>1.6099179999999999E-6</v>
      </c>
      <c r="IK95" s="1">
        <v>1.8488689999999999E-3</v>
      </c>
      <c r="IL95">
        <v>0.67639050000000001</v>
      </c>
      <c r="IM95">
        <v>19.276879999999998</v>
      </c>
      <c r="IN95" s="1">
        <v>1.409769E-6</v>
      </c>
      <c r="IO95" s="1">
        <v>1.619021E-3</v>
      </c>
      <c r="IP95">
        <v>0.67634179999999999</v>
      </c>
      <c r="IQ95">
        <v>19.232289999999999</v>
      </c>
      <c r="IR95" s="1">
        <v>1.236503E-6</v>
      </c>
      <c r="IS95" s="1">
        <v>1.419991E-3</v>
      </c>
      <c r="IT95">
        <v>0.67629309999999998</v>
      </c>
      <c r="IU95">
        <v>19.2712</v>
      </c>
      <c r="IV95" s="1">
        <v>1.085906E-6</v>
      </c>
      <c r="IW95" s="1">
        <v>1.2470700000000001E-3</v>
      </c>
      <c r="IX95">
        <v>0.67623630000000001</v>
      </c>
      <c r="IY95">
        <v>19.378139999999998</v>
      </c>
      <c r="IZ95" s="1">
        <v>9.5354850000000002E-7</v>
      </c>
      <c r="JA95" s="1">
        <v>1.095221E-3</v>
      </c>
      <c r="JB95">
        <v>0.67619689999999999</v>
      </c>
      <c r="JC95">
        <v>19.38964</v>
      </c>
      <c r="JD95" s="1">
        <v>8.3750459999999999E-7</v>
      </c>
      <c r="JE95" s="1">
        <v>9.6197730000000003E-4</v>
      </c>
      <c r="JF95">
        <v>0.67613829999999997</v>
      </c>
      <c r="JG95">
        <v>19.582190000000001</v>
      </c>
      <c r="JH95" s="1">
        <v>7.3653879999999999E-7</v>
      </c>
      <c r="JI95" s="1">
        <v>8.4599250000000001E-4</v>
      </c>
      <c r="JJ95">
        <v>0.67608630000000003</v>
      </c>
      <c r="JK95">
        <v>19.719010000000001</v>
      </c>
      <c r="JL95" s="1">
        <v>6.4879550000000002E-7</v>
      </c>
      <c r="JM95" s="1">
        <v>7.4519500000000004E-4</v>
      </c>
      <c r="JN95">
        <v>0.67604500000000001</v>
      </c>
      <c r="JO95">
        <v>19.78829</v>
      </c>
      <c r="JP95" s="1">
        <v>5.7253909999999998E-7</v>
      </c>
      <c r="JQ95" s="1">
        <v>6.5759059999999999E-4</v>
      </c>
      <c r="JR95">
        <v>0.67601049999999996</v>
      </c>
      <c r="JS95">
        <v>19.846900000000002</v>
      </c>
      <c r="JT95" s="1">
        <v>5.0613769999999997E-7</v>
      </c>
      <c r="JU95" s="1">
        <v>5.8130040000000001E-4</v>
      </c>
      <c r="JV95">
        <v>0.67597370000000001</v>
      </c>
      <c r="JW95">
        <v>19.915430000000001</v>
      </c>
      <c r="JX95" s="1">
        <v>4.4793769999999999E-7</v>
      </c>
      <c r="JY95" s="1">
        <v>5.1444689999999998E-4</v>
      </c>
      <c r="JZ95">
        <v>0.67594330000000002</v>
      </c>
      <c r="KA95">
        <v>19.89931</v>
      </c>
      <c r="KB95" s="1">
        <v>3.979667E-7</v>
      </c>
      <c r="KC95" s="1">
        <v>4.5692669999999999E-4</v>
      </c>
      <c r="KD95">
        <v>0.67589410000000005</v>
      </c>
      <c r="KE95">
        <v>19.90137</v>
      </c>
      <c r="KF95" s="1">
        <v>3.55825E-7</v>
      </c>
      <c r="KG95" s="1">
        <v>4.0841169999999998E-4</v>
      </c>
      <c r="KH95">
        <v>0.6758729</v>
      </c>
      <c r="KI95">
        <v>19.74034</v>
      </c>
      <c r="KJ95" s="1">
        <v>3.1989079999999998E-7</v>
      </c>
      <c r="KK95" s="1">
        <v>3.670953E-4</v>
      </c>
      <c r="KL95">
        <v>0.67585090000000003</v>
      </c>
      <c r="KM95">
        <v>19.744769999999999</v>
      </c>
      <c r="KN95" s="1">
        <v>2.8852749999999999E-7</v>
      </c>
      <c r="KO95" s="1">
        <v>3.310718E-4</v>
      </c>
      <c r="KP95">
        <v>0.67581619999999998</v>
      </c>
      <c r="KQ95">
        <v>19.76013</v>
      </c>
      <c r="KR95" s="1">
        <v>2.6076179999999998E-7</v>
      </c>
      <c r="KS95" s="1">
        <v>2.9918590000000003E-4</v>
      </c>
      <c r="KT95">
        <v>0.67578740000000004</v>
      </c>
      <c r="KU95">
        <v>19.836950000000002</v>
      </c>
      <c r="KV95" s="1">
        <v>2.361853E-7</v>
      </c>
      <c r="KW95" s="1">
        <v>2.7096910000000001E-4</v>
      </c>
      <c r="KX95">
        <v>0.67574780000000001</v>
      </c>
      <c r="KY95">
        <v>20.027920000000002</v>
      </c>
      <c r="KZ95" s="1">
        <v>2.1434009999999999E-7</v>
      </c>
      <c r="LA95" s="1">
        <v>2.4589190000000002E-4</v>
      </c>
      <c r="LB95">
        <v>0.67572679999999996</v>
      </c>
      <c r="LC95">
        <v>20.123909999999999</v>
      </c>
      <c r="LD95" s="1">
        <v>1.9477679999999999E-7</v>
      </c>
      <c r="LE95" s="1">
        <v>2.23446E-4</v>
      </c>
      <c r="LF95">
        <v>0.67568779999999995</v>
      </c>
      <c r="LG95">
        <v>20.116679999999999</v>
      </c>
      <c r="LH95" s="1">
        <v>1.770552E-7</v>
      </c>
      <c r="LI95" s="1">
        <v>2.031228E-4</v>
      </c>
      <c r="LJ95">
        <v>0.67565900000000001</v>
      </c>
      <c r="LK95">
        <v>20.135380000000001</v>
      </c>
      <c r="LL95" s="1">
        <v>1.6091200000000001E-7</v>
      </c>
      <c r="LM95" s="1">
        <v>1.846165E-4</v>
      </c>
      <c r="LN95">
        <v>0.67562529999999998</v>
      </c>
      <c r="LO95">
        <v>20.043369999999999</v>
      </c>
      <c r="LP95" s="1">
        <v>1.4620689999999999E-7</v>
      </c>
      <c r="LQ95" s="1">
        <v>1.6774730000000001E-4</v>
      </c>
      <c r="LR95">
        <v>0.67559950000000002</v>
      </c>
      <c r="LS95">
        <v>20.207080000000001</v>
      </c>
      <c r="LT95" s="1">
        <v>1.3295189999999999E-7</v>
      </c>
      <c r="LU95" s="1">
        <v>1.525373E-4</v>
      </c>
      <c r="LV95">
        <v>0.67555770000000004</v>
      </c>
      <c r="LW95">
        <v>20.30423</v>
      </c>
      <c r="LX95" s="1">
        <v>1.2103280000000001E-7</v>
      </c>
      <c r="LY95" s="1">
        <v>1.388576E-4</v>
      </c>
      <c r="LZ95">
        <v>0.67552520000000005</v>
      </c>
      <c r="MA95">
        <v>20.390550000000001</v>
      </c>
      <c r="MB95" s="1">
        <v>1.10307E-7</v>
      </c>
      <c r="MC95" s="1">
        <v>1.26551E-4</v>
      </c>
      <c r="MD95">
        <v>0.67548900000000001</v>
      </c>
      <c r="ME95">
        <v>20.602589999999999</v>
      </c>
      <c r="MF95" s="1">
        <v>1.006134E-7</v>
      </c>
      <c r="MG95" s="1">
        <v>1.1542760000000001E-4</v>
      </c>
      <c r="MH95">
        <v>0.6754732</v>
      </c>
      <c r="MI95">
        <v>20.743600000000001</v>
      </c>
      <c r="MJ95" s="1">
        <v>9.1875489999999998E-8</v>
      </c>
      <c r="MK95" s="1">
        <v>1.053994E-4</v>
      </c>
      <c r="ML95">
        <v>0.67545440000000001</v>
      </c>
      <c r="MM95">
        <v>20.80536</v>
      </c>
      <c r="MN95" s="1">
        <v>8.4182470000000003E-8</v>
      </c>
      <c r="MO95" s="1">
        <v>9.6544050000000006E-5</v>
      </c>
      <c r="MP95">
        <v>0.67543640000000005</v>
      </c>
      <c r="MQ95">
        <v>20.878050000000002</v>
      </c>
      <c r="MR95" s="1">
        <v>7.7666070000000005E-8</v>
      </c>
      <c r="MS95" s="1">
        <v>8.9036530000000003E-5</v>
      </c>
      <c r="MT95">
        <v>0.67540690000000003</v>
      </c>
      <c r="MU95">
        <v>20.675260000000002</v>
      </c>
      <c r="MV95" s="1">
        <v>7.2003039999999999E-8</v>
      </c>
      <c r="MW95" s="1">
        <v>8.2530379999999997E-5</v>
      </c>
      <c r="MX95">
        <v>0.6753981</v>
      </c>
      <c r="MY95">
        <v>20.22025</v>
      </c>
      <c r="MZ95" s="1">
        <v>6.6859439999999998E-8</v>
      </c>
      <c r="NA95" s="1">
        <v>7.6632680000000001E-5</v>
      </c>
      <c r="NB95">
        <v>0.67536589999999996</v>
      </c>
      <c r="NC95">
        <v>19.860859999999999</v>
      </c>
      <c r="ND95" s="1">
        <v>6.2141410000000005E-8</v>
      </c>
      <c r="NE95" s="1">
        <v>7.1220889999999994E-5</v>
      </c>
      <c r="NF95">
        <v>0.67535509999999999</v>
      </c>
      <c r="NG95">
        <v>19.760439999999999</v>
      </c>
      <c r="NH95" s="1">
        <v>5.7851730000000001E-8</v>
      </c>
      <c r="NI95" s="1">
        <v>6.6300699999999994E-5</v>
      </c>
      <c r="NJ95">
        <v>0.67533299999999996</v>
      </c>
      <c r="NK95">
        <v>19.461639999999999</v>
      </c>
      <c r="NL95" s="1">
        <v>5.393363E-8</v>
      </c>
      <c r="NM95" s="1">
        <v>6.1807680000000007E-5</v>
      </c>
      <c r="NN95">
        <v>0.67531870000000005</v>
      </c>
      <c r="NO95">
        <v>19.268059999999998</v>
      </c>
      <c r="NP95" s="1">
        <v>5.0315930000000003E-8</v>
      </c>
      <c r="NQ95" s="1">
        <v>5.7660559999999999E-5</v>
      </c>
      <c r="NR95">
        <v>0.67529890000000004</v>
      </c>
      <c r="NS95">
        <v>19.28201</v>
      </c>
      <c r="NT95" s="1">
        <v>4.6961630000000002E-8</v>
      </c>
      <c r="NU95" s="1">
        <v>5.3818240000000002E-5</v>
      </c>
      <c r="NV95">
        <v>0.67526790000000003</v>
      </c>
      <c r="NW95">
        <v>19.302630000000001</v>
      </c>
      <c r="NX95" s="1">
        <v>4.380093E-8</v>
      </c>
      <c r="NY95" s="1">
        <v>5.0199399999999999E-5</v>
      </c>
      <c r="NZ95">
        <v>0.67524870000000004</v>
      </c>
      <c r="OA95">
        <v>19.231089999999998</v>
      </c>
      <c r="OB95" s="1">
        <v>4.0835850000000001E-8</v>
      </c>
      <c r="OC95" s="1">
        <v>4.6801239999999998E-5</v>
      </c>
      <c r="OD95">
        <v>0.67523040000000001</v>
      </c>
      <c r="OE95">
        <v>19.46931</v>
      </c>
      <c r="OF95" s="1">
        <v>3.8089100000000003E-8</v>
      </c>
      <c r="OG95" s="1">
        <v>4.3653760000000003E-5</v>
      </c>
      <c r="OH95">
        <v>0.6752013</v>
      </c>
      <c r="OI95">
        <v>19.7102</v>
      </c>
      <c r="OJ95" s="1">
        <v>3.5553960000000002E-8</v>
      </c>
      <c r="OK95" s="1">
        <v>4.0747049999999998E-5</v>
      </c>
    </row>
    <row r="96" spans="1:401" x14ac:dyDescent="0.35">
      <c r="A96">
        <v>99</v>
      </c>
      <c r="B96" t="s">
        <v>4</v>
      </c>
      <c r="C96" t="s">
        <v>24</v>
      </c>
      <c r="D96" t="s">
        <v>101</v>
      </c>
      <c r="E96">
        <v>946.97090000000003</v>
      </c>
      <c r="F96">
        <v>0.74734780000000001</v>
      </c>
      <c r="G96">
        <v>19.682469999999999</v>
      </c>
      <c r="H96">
        <v>0</v>
      </c>
      <c r="I96" s="1">
        <v>3.787245E-36</v>
      </c>
      <c r="J96">
        <v>0.7473436</v>
      </c>
      <c r="K96">
        <v>19.42812</v>
      </c>
      <c r="L96" s="1">
        <v>1.414498E-22</v>
      </c>
      <c r="M96" s="1">
        <v>1.196838E-19</v>
      </c>
      <c r="N96">
        <v>0.74733150000000004</v>
      </c>
      <c r="O96">
        <v>18.992149999999999</v>
      </c>
      <c r="P96" s="1">
        <v>2.6825400000000001E-9</v>
      </c>
      <c r="Q96" s="1">
        <v>2.262449E-6</v>
      </c>
      <c r="R96">
        <v>0.7473263</v>
      </c>
      <c r="S96">
        <v>18.497479999999999</v>
      </c>
      <c r="T96">
        <v>0.13839480000000001</v>
      </c>
      <c r="U96">
        <v>95.802859999999995</v>
      </c>
      <c r="V96">
        <v>0.74732980000000004</v>
      </c>
      <c r="W96">
        <v>18.270440000000001</v>
      </c>
      <c r="X96">
        <v>16.962900000000001</v>
      </c>
      <c r="Y96">
        <v>13178.25</v>
      </c>
      <c r="Z96">
        <v>0.74732790000000004</v>
      </c>
      <c r="AA96">
        <v>18.030899999999999</v>
      </c>
      <c r="AB96">
        <v>59.280670000000001</v>
      </c>
      <c r="AC96">
        <v>49728.58</v>
      </c>
      <c r="AD96">
        <v>0.74734120000000004</v>
      </c>
      <c r="AE96">
        <v>17.877310000000001</v>
      </c>
      <c r="AF96">
        <v>26.964410000000001</v>
      </c>
      <c r="AG96">
        <v>23875.26</v>
      </c>
      <c r="AH96">
        <v>0.74734350000000005</v>
      </c>
      <c r="AI96">
        <v>17.8477</v>
      </c>
      <c r="AJ96">
        <v>3.2725439999999999</v>
      </c>
      <c r="AK96">
        <v>3008.7719999999999</v>
      </c>
      <c r="AL96">
        <v>0.74734290000000003</v>
      </c>
      <c r="AM96">
        <v>17.898879999999998</v>
      </c>
      <c r="AN96">
        <v>0.17091319999999999</v>
      </c>
      <c r="AO96">
        <v>160.55850000000001</v>
      </c>
      <c r="AP96">
        <v>0.74735989999999997</v>
      </c>
      <c r="AQ96">
        <v>18.305959999999999</v>
      </c>
      <c r="AR96" s="1">
        <v>1.201465E-2</v>
      </c>
      <c r="AS96">
        <v>10.69664</v>
      </c>
      <c r="AT96">
        <v>0.74735180000000001</v>
      </c>
      <c r="AU96">
        <v>18.85032</v>
      </c>
      <c r="AV96" s="1">
        <v>6.2666340000000001E-3</v>
      </c>
      <c r="AW96">
        <v>5.3321810000000003</v>
      </c>
      <c r="AX96">
        <v>0.74736619999999998</v>
      </c>
      <c r="AY96">
        <v>19.23442</v>
      </c>
      <c r="AZ96">
        <v>5.0140000000000002E-3</v>
      </c>
      <c r="BA96">
        <v>4.2583539999999998</v>
      </c>
      <c r="BB96">
        <v>0.74736599999999997</v>
      </c>
      <c r="BC96">
        <v>19.567060000000001</v>
      </c>
      <c r="BD96" s="1">
        <v>4.0692419999999998E-3</v>
      </c>
      <c r="BE96">
        <v>3.455924</v>
      </c>
      <c r="BF96">
        <v>0.74736449999999999</v>
      </c>
      <c r="BG96">
        <v>19.688140000000001</v>
      </c>
      <c r="BH96" s="1">
        <v>3.3084910000000002E-3</v>
      </c>
      <c r="BI96">
        <v>2.8098480000000001</v>
      </c>
      <c r="BJ96">
        <v>0.74735309999999999</v>
      </c>
      <c r="BK96">
        <v>19.638269999999999</v>
      </c>
      <c r="BL96" s="1">
        <v>2.6918979999999999E-3</v>
      </c>
      <c r="BM96">
        <v>2.286254</v>
      </c>
      <c r="BN96">
        <v>0.74736069999999999</v>
      </c>
      <c r="BO96">
        <v>19.589390000000002</v>
      </c>
      <c r="BP96" s="1">
        <v>2.1902459999999999E-3</v>
      </c>
      <c r="BQ96">
        <v>1.8601859999999999</v>
      </c>
      <c r="BR96">
        <v>0.74735529999999994</v>
      </c>
      <c r="BS96">
        <v>19.387709999999998</v>
      </c>
      <c r="BT96" s="1">
        <v>1.781653E-3</v>
      </c>
      <c r="BU96">
        <v>1.5132460000000001</v>
      </c>
      <c r="BV96">
        <v>0.74734880000000004</v>
      </c>
      <c r="BW96">
        <v>19.224630000000001</v>
      </c>
      <c r="BX96" s="1">
        <v>1.450266E-3</v>
      </c>
      <c r="BY96">
        <v>1.2317750000000001</v>
      </c>
      <c r="BZ96">
        <v>0.74734809999999996</v>
      </c>
      <c r="CA96">
        <v>19.117740000000001</v>
      </c>
      <c r="CB96" s="1">
        <v>1.181477E-3</v>
      </c>
      <c r="CC96">
        <v>1.0035069999999999</v>
      </c>
      <c r="CD96">
        <v>0.74734299999999998</v>
      </c>
      <c r="CE96">
        <v>18.985389999999999</v>
      </c>
      <c r="CF96" s="1">
        <v>9.635291E-4</v>
      </c>
      <c r="CG96">
        <v>0.8183705</v>
      </c>
      <c r="CH96">
        <v>0.74731119999999995</v>
      </c>
      <c r="CI96">
        <v>19.00536</v>
      </c>
      <c r="CJ96" s="1">
        <v>7.8656250000000004E-4</v>
      </c>
      <c r="CK96">
        <v>0.6680933</v>
      </c>
      <c r="CL96">
        <v>0.74729659999999998</v>
      </c>
      <c r="CM96">
        <v>19.063549999999999</v>
      </c>
      <c r="CN96" s="1">
        <v>6.4274899999999997E-4</v>
      </c>
      <c r="CO96">
        <v>0.54594089999999995</v>
      </c>
      <c r="CP96">
        <v>0.74728689999999998</v>
      </c>
      <c r="CQ96">
        <v>19.028220000000001</v>
      </c>
      <c r="CR96" s="1">
        <v>5.2495470000000002E-4</v>
      </c>
      <c r="CS96">
        <v>0.44592949999999998</v>
      </c>
      <c r="CT96">
        <v>0.74727250000000001</v>
      </c>
      <c r="CU96">
        <v>19.072839999999999</v>
      </c>
      <c r="CV96" s="1">
        <v>4.2763289999999998E-4</v>
      </c>
      <c r="CW96">
        <v>0.363313</v>
      </c>
      <c r="CX96">
        <v>0.74724919999999995</v>
      </c>
      <c r="CY96">
        <v>19.08474</v>
      </c>
      <c r="CZ96" s="1">
        <v>3.4763509999999998E-4</v>
      </c>
      <c r="DA96">
        <v>0.29537370000000002</v>
      </c>
      <c r="DB96">
        <v>0.74721919999999997</v>
      </c>
      <c r="DC96">
        <v>19.30725</v>
      </c>
      <c r="DD96" s="1">
        <v>2.826207E-4</v>
      </c>
      <c r="DE96">
        <v>0.24013760000000001</v>
      </c>
      <c r="DF96">
        <v>0.74721159999999998</v>
      </c>
      <c r="DG96">
        <v>19.463850000000001</v>
      </c>
      <c r="DH96" s="1">
        <v>2.3016970000000001E-4</v>
      </c>
      <c r="DI96">
        <v>0.19556860000000001</v>
      </c>
      <c r="DJ96">
        <v>0.7471911</v>
      </c>
      <c r="DK96">
        <v>19.633659999999999</v>
      </c>
      <c r="DL96" s="1">
        <v>1.879296E-4</v>
      </c>
      <c r="DM96">
        <v>0.15967390000000001</v>
      </c>
      <c r="DN96">
        <v>0.7471757</v>
      </c>
      <c r="DO96">
        <v>19.831800000000001</v>
      </c>
      <c r="DP96" s="1">
        <v>1.5381969999999999E-4</v>
      </c>
      <c r="DQ96">
        <v>0.13069030000000001</v>
      </c>
      <c r="DR96">
        <v>0.74717440000000002</v>
      </c>
      <c r="DS96">
        <v>19.827310000000001</v>
      </c>
      <c r="DT96" s="1">
        <v>1.2600240000000001E-4</v>
      </c>
      <c r="DU96">
        <v>0.1070566</v>
      </c>
      <c r="DV96">
        <v>0.74714389999999997</v>
      </c>
      <c r="DW96">
        <v>19.796859999999999</v>
      </c>
      <c r="DX96" s="1">
        <v>1.033844E-4</v>
      </c>
      <c r="DY96" s="1">
        <v>8.7835919999999998E-2</v>
      </c>
      <c r="DZ96">
        <v>0.74713960000000001</v>
      </c>
      <c r="EA96">
        <v>19.814060000000001</v>
      </c>
      <c r="EB96" s="1">
        <v>8.5316389999999994E-5</v>
      </c>
      <c r="EC96" s="1">
        <v>7.2473570000000001E-2</v>
      </c>
      <c r="ED96">
        <v>0.74712529999999999</v>
      </c>
      <c r="EE96">
        <v>19.689779999999999</v>
      </c>
      <c r="EF96" s="1">
        <v>7.085522E-5</v>
      </c>
      <c r="EG96" s="1">
        <v>6.018051E-2</v>
      </c>
      <c r="EH96">
        <v>0.74711470000000002</v>
      </c>
      <c r="EI96">
        <v>19.608180000000001</v>
      </c>
      <c r="EJ96" s="1">
        <v>5.9140769999999999E-5</v>
      </c>
      <c r="EK96" s="1">
        <v>5.0226380000000001E-2</v>
      </c>
      <c r="EL96">
        <v>0.74711669999999997</v>
      </c>
      <c r="EM96">
        <v>19.62567</v>
      </c>
      <c r="EN96" s="1">
        <v>4.957937E-5</v>
      </c>
      <c r="EO96">
        <v>4.2102500000000001E-2</v>
      </c>
      <c r="EP96">
        <v>0.74709780000000003</v>
      </c>
      <c r="EQ96">
        <v>19.647010000000002</v>
      </c>
      <c r="ER96" s="1">
        <v>4.1737670000000003E-5</v>
      </c>
      <c r="ES96" s="1">
        <v>3.5440079999999999E-2</v>
      </c>
      <c r="ET96">
        <v>0.74710690000000002</v>
      </c>
      <c r="EU96">
        <v>19.739709999999999</v>
      </c>
      <c r="EV96" s="1">
        <v>3.5263360000000002E-5</v>
      </c>
      <c r="EW96" s="1">
        <v>2.9940580000000001E-2</v>
      </c>
      <c r="EX96">
        <v>0.74711179999999999</v>
      </c>
      <c r="EY96">
        <v>19.758009999999999</v>
      </c>
      <c r="EZ96" s="1">
        <v>2.9898899999999999E-5</v>
      </c>
      <c r="FA96" s="1">
        <v>2.538342E-2</v>
      </c>
      <c r="FB96">
        <v>0.74710589999999999</v>
      </c>
      <c r="FC96">
        <v>19.745139999999999</v>
      </c>
      <c r="FD96" s="1">
        <v>2.5505540000000001E-5</v>
      </c>
      <c r="FE96" s="1">
        <v>2.1648839999999999E-2</v>
      </c>
      <c r="FF96">
        <v>0.74711170000000005</v>
      </c>
      <c r="FG96">
        <v>19.803039999999999</v>
      </c>
      <c r="FH96" s="1">
        <v>2.198146E-5</v>
      </c>
      <c r="FI96" s="1">
        <v>1.8651239999999999E-2</v>
      </c>
      <c r="FJ96">
        <v>0.74712100000000004</v>
      </c>
      <c r="FK96">
        <v>19.724989999999998</v>
      </c>
      <c r="FL96" s="1">
        <v>1.9123270000000002E-5</v>
      </c>
      <c r="FM96" s="1">
        <v>1.6222940000000002E-2</v>
      </c>
      <c r="FN96">
        <v>0.74711229999999995</v>
      </c>
      <c r="FO96">
        <v>19.71209</v>
      </c>
      <c r="FP96" s="1">
        <v>1.6729919999999999E-5</v>
      </c>
      <c r="FQ96" s="1">
        <v>1.419145E-2</v>
      </c>
      <c r="FR96">
        <v>0.74712869999999998</v>
      </c>
      <c r="FS96">
        <v>19.600380000000001</v>
      </c>
      <c r="FT96" s="1">
        <v>1.46799E-5</v>
      </c>
      <c r="FU96" s="1">
        <v>1.245156E-2</v>
      </c>
      <c r="FV96">
        <v>0.74712970000000001</v>
      </c>
      <c r="FW96">
        <v>19.275099999999998</v>
      </c>
      <c r="FX96" s="1">
        <v>1.290274E-5</v>
      </c>
      <c r="FY96" s="1">
        <v>1.094432E-2</v>
      </c>
      <c r="FZ96">
        <v>0.74713019999999997</v>
      </c>
      <c r="GA96">
        <v>19.110990000000001</v>
      </c>
      <c r="GB96" s="1">
        <v>1.135509E-5</v>
      </c>
      <c r="GC96" s="1">
        <v>9.631588E-3</v>
      </c>
      <c r="GD96">
        <v>0.74713099999999999</v>
      </c>
      <c r="GE96">
        <v>19.042770000000001</v>
      </c>
      <c r="GF96" s="1">
        <v>9.9999000000000006E-6</v>
      </c>
      <c r="GG96" s="1">
        <v>8.4822709999999996E-3</v>
      </c>
      <c r="GH96">
        <v>0.74712369999999995</v>
      </c>
      <c r="GI96">
        <v>19.22766</v>
      </c>
      <c r="GJ96" s="1">
        <v>8.8103529999999993E-6</v>
      </c>
      <c r="GK96" s="1">
        <v>7.4736899999999998E-3</v>
      </c>
      <c r="GL96">
        <v>0.74712100000000004</v>
      </c>
      <c r="GM96">
        <v>19.388089999999998</v>
      </c>
      <c r="GN96" s="1">
        <v>7.7591190000000003E-6</v>
      </c>
      <c r="GO96" s="1">
        <v>6.5822440000000001E-3</v>
      </c>
      <c r="GP96">
        <v>0.74710770000000004</v>
      </c>
      <c r="GQ96">
        <v>19.402249999999999</v>
      </c>
      <c r="GR96" s="1">
        <v>6.8306159999999999E-6</v>
      </c>
      <c r="GS96" s="1">
        <v>5.794975E-3</v>
      </c>
      <c r="GT96">
        <v>0.74712129999999999</v>
      </c>
      <c r="GU96">
        <v>19.12884</v>
      </c>
      <c r="GV96" s="1">
        <v>6.0142419999999998E-6</v>
      </c>
      <c r="GW96" s="1">
        <v>5.1025180000000003E-3</v>
      </c>
      <c r="GX96">
        <v>0.74712489999999998</v>
      </c>
      <c r="GY96">
        <v>19.086390000000002</v>
      </c>
      <c r="GZ96" s="1">
        <v>5.2971719999999999E-6</v>
      </c>
      <c r="HA96" s="1">
        <v>4.4944199999999998E-3</v>
      </c>
      <c r="HB96">
        <v>0.74712069999999997</v>
      </c>
      <c r="HC96">
        <v>19.313790000000001</v>
      </c>
      <c r="HD96" s="1">
        <v>4.667055E-6</v>
      </c>
      <c r="HE96" s="1">
        <v>3.9598109999999997E-3</v>
      </c>
      <c r="HF96">
        <v>0.7471141</v>
      </c>
      <c r="HG96">
        <v>19.606159999999999</v>
      </c>
      <c r="HH96" s="1">
        <v>4.1134229999999999E-6</v>
      </c>
      <c r="HI96" s="1">
        <v>3.490234E-3</v>
      </c>
      <c r="HJ96">
        <v>0.74709329999999996</v>
      </c>
      <c r="HK96">
        <v>19.666239999999998</v>
      </c>
      <c r="HL96" s="1">
        <v>3.6266999999999999E-6</v>
      </c>
      <c r="HM96" s="1">
        <v>3.077471E-3</v>
      </c>
      <c r="HN96">
        <v>0.74709460000000005</v>
      </c>
      <c r="HO96">
        <v>19.50694</v>
      </c>
      <c r="HP96" s="1">
        <v>3.193332E-6</v>
      </c>
      <c r="HQ96" s="1">
        <v>2.7100850000000001E-3</v>
      </c>
      <c r="HR96">
        <v>0.74707900000000005</v>
      </c>
      <c r="HS96">
        <v>19.47437</v>
      </c>
      <c r="HT96" s="1">
        <v>2.8005979999999999E-6</v>
      </c>
      <c r="HU96" s="1">
        <v>2.3773230000000002E-3</v>
      </c>
      <c r="HV96">
        <v>0.74707179999999995</v>
      </c>
      <c r="HW96">
        <v>19.36347</v>
      </c>
      <c r="HX96" s="1">
        <v>2.4481319999999999E-6</v>
      </c>
      <c r="HY96" s="1">
        <v>2.0783939999999999E-3</v>
      </c>
      <c r="HZ96">
        <v>0.74705460000000001</v>
      </c>
      <c r="IA96">
        <v>19.43723</v>
      </c>
      <c r="IB96" s="1">
        <v>2.13818E-6</v>
      </c>
      <c r="IC96" s="1">
        <v>1.815365E-3</v>
      </c>
      <c r="ID96">
        <v>0.74706070000000002</v>
      </c>
      <c r="IE96">
        <v>19.515419999999999</v>
      </c>
      <c r="IF96" s="1">
        <v>1.8680820000000001E-6</v>
      </c>
      <c r="IG96" s="1">
        <v>1.5860780000000001E-3</v>
      </c>
      <c r="IH96">
        <v>0.74703120000000001</v>
      </c>
      <c r="II96">
        <v>19.423359999999999</v>
      </c>
      <c r="IJ96" s="1">
        <v>1.6336309999999999E-6</v>
      </c>
      <c r="IK96" s="1">
        <v>1.387087E-3</v>
      </c>
      <c r="IL96">
        <v>0.74702139999999995</v>
      </c>
      <c r="IM96">
        <v>19.32131</v>
      </c>
      <c r="IN96" s="1">
        <v>1.430303E-6</v>
      </c>
      <c r="IO96" s="1">
        <v>1.214487E-3</v>
      </c>
      <c r="IP96">
        <v>0.74702290000000005</v>
      </c>
      <c r="IQ96">
        <v>19.245069999999998</v>
      </c>
      <c r="IR96" s="1">
        <v>1.254293E-6</v>
      </c>
      <c r="IS96" s="1">
        <v>1.0650189999999999E-3</v>
      </c>
      <c r="IT96">
        <v>0.74701720000000005</v>
      </c>
      <c r="IU96">
        <v>19.271149999999999</v>
      </c>
      <c r="IV96" s="1">
        <v>1.1014440000000001E-6</v>
      </c>
      <c r="IW96" s="1">
        <v>9.3524790000000003E-4</v>
      </c>
      <c r="IX96">
        <v>0.74699119999999997</v>
      </c>
      <c r="IY96">
        <v>19.385739999999998</v>
      </c>
      <c r="IZ96" s="1">
        <v>9.6722589999999996E-7</v>
      </c>
      <c r="JA96" s="1">
        <v>8.2137629999999996E-4</v>
      </c>
      <c r="JB96">
        <v>0.74700169999999999</v>
      </c>
      <c r="JC96">
        <v>19.417449999999999</v>
      </c>
      <c r="JD96" s="1">
        <v>8.4945629999999996E-7</v>
      </c>
      <c r="JE96" s="1">
        <v>7.2139760000000002E-4</v>
      </c>
      <c r="JF96">
        <v>0.74697150000000001</v>
      </c>
      <c r="JG96">
        <v>19.63148</v>
      </c>
      <c r="JH96" s="1">
        <v>7.4691410000000001E-7</v>
      </c>
      <c r="JI96" s="1">
        <v>6.3431969999999996E-4</v>
      </c>
      <c r="JJ96">
        <v>0.74695880000000003</v>
      </c>
      <c r="JK96">
        <v>19.77899</v>
      </c>
      <c r="JL96" s="1">
        <v>6.5782050000000001E-7</v>
      </c>
      <c r="JM96" s="1">
        <v>5.5866119999999997E-4</v>
      </c>
      <c r="JN96">
        <v>0.74695659999999997</v>
      </c>
      <c r="JO96">
        <v>19.84393</v>
      </c>
      <c r="JP96" s="1">
        <v>5.8037319999999996E-7</v>
      </c>
      <c r="JQ96" s="1">
        <v>4.9289410000000005E-4</v>
      </c>
      <c r="JR96">
        <v>0.74696379999999996</v>
      </c>
      <c r="JS96">
        <v>19.87867</v>
      </c>
      <c r="JT96" s="1">
        <v>5.1299580000000001E-7</v>
      </c>
      <c r="JU96" s="1">
        <v>4.3565980000000003E-4</v>
      </c>
      <c r="JV96">
        <v>0.7469597</v>
      </c>
      <c r="JW96">
        <v>19.921890000000001</v>
      </c>
      <c r="JX96" s="1">
        <v>4.539218E-7</v>
      </c>
      <c r="JY96" s="1">
        <v>3.8549729999999999E-4</v>
      </c>
      <c r="JZ96">
        <v>0.74695659999999997</v>
      </c>
      <c r="KA96">
        <v>19.905799999999999</v>
      </c>
      <c r="KB96" s="1">
        <v>4.0304900000000002E-7</v>
      </c>
      <c r="KC96" s="1">
        <v>3.4224370000000002E-4</v>
      </c>
      <c r="KD96">
        <v>0.74694499999999997</v>
      </c>
      <c r="KE96">
        <v>19.915469999999999</v>
      </c>
      <c r="KF96" s="1">
        <v>3.6010439999999998E-7</v>
      </c>
      <c r="KG96" s="1">
        <v>3.0572910000000001E-4</v>
      </c>
      <c r="KH96">
        <v>0.74693390000000004</v>
      </c>
      <c r="KI96">
        <v>19.77928</v>
      </c>
      <c r="KJ96" s="1">
        <v>3.2358240000000001E-7</v>
      </c>
      <c r="KK96" s="1">
        <v>2.7469890000000001E-4</v>
      </c>
      <c r="KL96">
        <v>0.74694170000000004</v>
      </c>
      <c r="KM96">
        <v>19.805199999999999</v>
      </c>
      <c r="KN96" s="1">
        <v>2.9177659999999998E-7</v>
      </c>
      <c r="KO96" s="1">
        <v>2.4768620000000001E-4</v>
      </c>
      <c r="KP96">
        <v>0.74692910000000001</v>
      </c>
      <c r="KQ96">
        <v>19.831</v>
      </c>
      <c r="KR96" s="1">
        <v>2.636406E-7</v>
      </c>
      <c r="KS96" s="1">
        <v>2.2379149999999999E-4</v>
      </c>
      <c r="KT96">
        <v>0.74692159999999996</v>
      </c>
      <c r="KU96">
        <v>19.896629999999998</v>
      </c>
      <c r="KV96" s="1">
        <v>2.3873449999999999E-7</v>
      </c>
      <c r="KW96" s="1">
        <v>2.026463E-4</v>
      </c>
      <c r="KX96">
        <v>0.74690520000000005</v>
      </c>
      <c r="KY96">
        <v>20.063569999999999</v>
      </c>
      <c r="KZ96" s="1">
        <v>2.166084E-7</v>
      </c>
      <c r="LA96" s="1">
        <v>1.8385990000000001E-4</v>
      </c>
      <c r="LB96">
        <v>0.74691459999999998</v>
      </c>
      <c r="LC96">
        <v>20.1355</v>
      </c>
      <c r="LD96" s="1">
        <v>1.968235E-7</v>
      </c>
      <c r="LE96" s="1">
        <v>1.6706549999999999E-4</v>
      </c>
      <c r="LF96">
        <v>0.74691470000000004</v>
      </c>
      <c r="LG96">
        <v>20.11937</v>
      </c>
      <c r="LH96" s="1">
        <v>1.7891219999999999E-7</v>
      </c>
      <c r="LI96" s="1">
        <v>1.518655E-4</v>
      </c>
      <c r="LJ96">
        <v>0.74689700000000003</v>
      </c>
      <c r="LK96">
        <v>20.145340000000001</v>
      </c>
      <c r="LL96" s="1">
        <v>1.6260820000000001E-7</v>
      </c>
      <c r="LM96" s="1">
        <v>1.3803320000000001E-4</v>
      </c>
      <c r="LN96">
        <v>0.74689490000000003</v>
      </c>
      <c r="LO96">
        <v>20.081510000000002</v>
      </c>
      <c r="LP96" s="1">
        <v>1.4774460000000001E-7</v>
      </c>
      <c r="LQ96" s="1">
        <v>1.254173E-4</v>
      </c>
      <c r="LR96">
        <v>0.74689490000000003</v>
      </c>
      <c r="LS96">
        <v>20.271509999999999</v>
      </c>
      <c r="LT96" s="1">
        <v>1.3433639999999999E-7</v>
      </c>
      <c r="LU96" s="1">
        <v>1.140362E-4</v>
      </c>
      <c r="LV96">
        <v>0.74687340000000002</v>
      </c>
      <c r="LW96">
        <v>20.38232</v>
      </c>
      <c r="LX96" s="1">
        <v>1.2227520000000001E-7</v>
      </c>
      <c r="LY96" s="1">
        <v>1.0379580000000001E-4</v>
      </c>
      <c r="LZ96">
        <v>0.7468726</v>
      </c>
      <c r="MA96">
        <v>20.46049</v>
      </c>
      <c r="MB96" s="1">
        <v>1.114285E-7</v>
      </c>
      <c r="MC96" s="1">
        <v>9.4587750000000006E-5</v>
      </c>
      <c r="MD96">
        <v>0.74686779999999997</v>
      </c>
      <c r="ME96">
        <v>20.645250000000001</v>
      </c>
      <c r="MF96" s="1">
        <v>1.016262E-7</v>
      </c>
      <c r="MG96" s="1">
        <v>8.6266129999999999E-5</v>
      </c>
      <c r="MH96">
        <v>0.74687300000000001</v>
      </c>
      <c r="MI96">
        <v>20.75779</v>
      </c>
      <c r="MJ96" s="1">
        <v>9.2786750000000002E-8</v>
      </c>
      <c r="MK96" s="1">
        <v>7.8762849999999994E-5</v>
      </c>
      <c r="ML96">
        <v>0.74686030000000003</v>
      </c>
      <c r="MM96">
        <v>20.807980000000001</v>
      </c>
      <c r="MN96" s="1">
        <v>8.496745E-8</v>
      </c>
      <c r="MO96" s="1">
        <v>7.2113780000000006E-5</v>
      </c>
      <c r="MP96">
        <v>0.74685679999999999</v>
      </c>
      <c r="MQ96">
        <v>20.890180000000001</v>
      </c>
      <c r="MR96" s="1">
        <v>7.8331509999999999E-8</v>
      </c>
      <c r="MS96" s="1">
        <v>6.6467450000000003E-5</v>
      </c>
      <c r="MT96">
        <v>0.7468475</v>
      </c>
      <c r="MU96">
        <v>20.713380000000001</v>
      </c>
      <c r="MV96" s="1">
        <v>7.2592869999999999E-8</v>
      </c>
      <c r="MW96" s="1">
        <v>6.1592269999999994E-5</v>
      </c>
      <c r="MX96">
        <v>0.74685599999999996</v>
      </c>
      <c r="MY96">
        <v>20.28398</v>
      </c>
      <c r="MZ96" s="1">
        <v>6.7401360000000005E-8</v>
      </c>
      <c r="NA96" s="1">
        <v>5.7186650000000002E-5</v>
      </c>
      <c r="NB96">
        <v>0.74685279999999998</v>
      </c>
      <c r="NC96">
        <v>19.932220000000001</v>
      </c>
      <c r="ND96" s="1">
        <v>6.2636590000000002E-8</v>
      </c>
      <c r="NE96" s="1">
        <v>5.3142230000000003E-5</v>
      </c>
      <c r="NF96">
        <v>0.74684039999999996</v>
      </c>
      <c r="NG96">
        <v>19.832529999999998</v>
      </c>
      <c r="NH96" s="1">
        <v>5.8301790000000001E-8</v>
      </c>
      <c r="NI96" s="1">
        <v>4.946372E-5</v>
      </c>
      <c r="NJ96">
        <v>0.74683670000000002</v>
      </c>
      <c r="NK96">
        <v>19.51482</v>
      </c>
      <c r="NL96" s="1">
        <v>5.4346250000000003E-8</v>
      </c>
      <c r="NM96" s="1">
        <v>4.6106639999999999E-5</v>
      </c>
      <c r="NN96">
        <v>0.74683739999999998</v>
      </c>
      <c r="NO96">
        <v>19.288180000000001</v>
      </c>
      <c r="NP96" s="1">
        <v>5.0697969999999999E-8</v>
      </c>
      <c r="NQ96" s="1">
        <v>4.3010909999999999E-5</v>
      </c>
      <c r="NR96">
        <v>0.74683460000000002</v>
      </c>
      <c r="NS96">
        <v>19.289549999999998</v>
      </c>
      <c r="NT96" s="1">
        <v>4.731719E-8</v>
      </c>
      <c r="NU96" s="1">
        <v>4.0143640000000002E-5</v>
      </c>
      <c r="NV96">
        <v>0.7468321</v>
      </c>
      <c r="NW96">
        <v>19.314900000000002</v>
      </c>
      <c r="NX96" s="1">
        <v>4.4138259999999998E-8</v>
      </c>
      <c r="NY96" s="1">
        <v>3.7447629999999999E-5</v>
      </c>
      <c r="NZ96">
        <v>0.74682709999999997</v>
      </c>
      <c r="OA96">
        <v>19.252369999999999</v>
      </c>
      <c r="OB96" s="1">
        <v>4.1148880000000002E-8</v>
      </c>
      <c r="OC96" s="1">
        <v>3.4911620000000001E-5</v>
      </c>
      <c r="OD96">
        <v>0.74682570000000004</v>
      </c>
      <c r="OE96">
        <v>19.505559999999999</v>
      </c>
      <c r="OF96" s="1">
        <v>3.8379149999999997E-8</v>
      </c>
      <c r="OG96" s="1">
        <v>3.256223E-5</v>
      </c>
      <c r="OH96">
        <v>0.74681620000000004</v>
      </c>
      <c r="OI96">
        <v>19.772400000000001</v>
      </c>
      <c r="OJ96" s="1">
        <v>3.5821300000000003E-8</v>
      </c>
      <c r="OK96" s="1">
        <v>3.0391409999999999E-5</v>
      </c>
    </row>
    <row r="97" spans="1:401" x14ac:dyDescent="0.35">
      <c r="A97">
        <v>100</v>
      </c>
      <c r="B97" t="s">
        <v>4</v>
      </c>
      <c r="C97" t="s">
        <v>24</v>
      </c>
      <c r="D97" t="s">
        <v>102</v>
      </c>
      <c r="E97">
        <v>833.72249999999997</v>
      </c>
      <c r="F97">
        <v>1.3976040000000001</v>
      </c>
      <c r="G97">
        <v>19.703029999999998</v>
      </c>
      <c r="H97">
        <v>0</v>
      </c>
      <c r="I97" s="1">
        <v>3.41104E-38</v>
      </c>
      <c r="J97">
        <v>1.3974850000000001</v>
      </c>
      <c r="K97">
        <v>19.460719999999998</v>
      </c>
      <c r="L97" s="1">
        <v>1.4067239999999999E-23</v>
      </c>
      <c r="M97" s="1">
        <v>7.1256379999999997E-21</v>
      </c>
      <c r="N97">
        <v>1.3973439999999999</v>
      </c>
      <c r="O97">
        <v>19.032260000000001</v>
      </c>
      <c r="P97" s="1">
        <v>4.2401149999999998E-10</v>
      </c>
      <c r="Q97" s="1">
        <v>2.1409230000000001E-7</v>
      </c>
      <c r="R97">
        <v>1.3972450000000001</v>
      </c>
      <c r="S97">
        <v>18.532309999999999</v>
      </c>
      <c r="T97" s="1">
        <v>8.5281819999999994E-2</v>
      </c>
      <c r="U97">
        <v>36.166530000000002</v>
      </c>
      <c r="V97">
        <v>1.397154</v>
      </c>
      <c r="W97">
        <v>18.29607</v>
      </c>
      <c r="X97">
        <v>14.077859999999999</v>
      </c>
      <c r="Y97">
        <v>6641.6360000000004</v>
      </c>
      <c r="Z97">
        <v>1.397089</v>
      </c>
      <c r="AA97">
        <v>18.05312</v>
      </c>
      <c r="AB97">
        <v>58.530589999999997</v>
      </c>
      <c r="AC97">
        <v>29375.360000000001</v>
      </c>
      <c r="AD97">
        <v>1.397065</v>
      </c>
      <c r="AE97">
        <v>17.89161</v>
      </c>
      <c r="AF97">
        <v>29.942</v>
      </c>
      <c r="AG97">
        <v>15647.69</v>
      </c>
      <c r="AH97">
        <v>1.3970499999999999</v>
      </c>
      <c r="AI97">
        <v>17.856649999999998</v>
      </c>
      <c r="AJ97">
        <v>3.9434689999999999</v>
      </c>
      <c r="AK97">
        <v>2118.1770000000001</v>
      </c>
      <c r="AL97">
        <v>1.3970610000000001</v>
      </c>
      <c r="AM97">
        <v>17.91028</v>
      </c>
      <c r="AN97">
        <v>0.21582390000000001</v>
      </c>
      <c r="AO97">
        <v>117.7834</v>
      </c>
      <c r="AP97">
        <v>1.3970629999999999</v>
      </c>
      <c r="AQ97">
        <v>18.31833</v>
      </c>
      <c r="AR97" s="1">
        <v>1.3563850000000001E-2</v>
      </c>
      <c r="AS97">
        <v>7.1574090000000004</v>
      </c>
      <c r="AT97">
        <v>1.3970769999999999</v>
      </c>
      <c r="AU97">
        <v>18.865880000000001</v>
      </c>
      <c r="AV97" s="1">
        <v>6.3874500000000002E-3</v>
      </c>
      <c r="AW97">
        <v>3.2485909999999998</v>
      </c>
      <c r="AX97">
        <v>1.3971</v>
      </c>
      <c r="AY97">
        <v>19.252140000000001</v>
      </c>
      <c r="AZ97" s="1">
        <v>5.0883270000000001E-3</v>
      </c>
      <c r="BA97">
        <v>2.5834730000000001</v>
      </c>
      <c r="BB97">
        <v>1.3971119999999999</v>
      </c>
      <c r="BC97">
        <v>19.575880000000002</v>
      </c>
      <c r="BD97" s="1">
        <v>4.1286919999999998E-3</v>
      </c>
      <c r="BE97">
        <v>2.0962350000000001</v>
      </c>
      <c r="BF97">
        <v>1.3971020000000001</v>
      </c>
      <c r="BG97">
        <v>19.69238</v>
      </c>
      <c r="BH97" s="1">
        <v>3.3565349999999999E-3</v>
      </c>
      <c r="BI97">
        <v>1.704218</v>
      </c>
      <c r="BJ97">
        <v>1.397087</v>
      </c>
      <c r="BK97">
        <v>19.64293</v>
      </c>
      <c r="BL97" s="1">
        <v>2.7309230000000001E-3</v>
      </c>
      <c r="BM97">
        <v>1.386617</v>
      </c>
      <c r="BN97">
        <v>1.3970940000000001</v>
      </c>
      <c r="BO97">
        <v>19.597059999999999</v>
      </c>
      <c r="BP97" s="1">
        <v>2.2220600000000001E-3</v>
      </c>
      <c r="BQ97">
        <v>1.1282460000000001</v>
      </c>
      <c r="BR97">
        <v>1.397057</v>
      </c>
      <c r="BS97">
        <v>19.411719999999999</v>
      </c>
      <c r="BT97" s="1">
        <v>1.807492E-3</v>
      </c>
      <c r="BU97">
        <v>0.9177999</v>
      </c>
      <c r="BV97">
        <v>1.3970549999999999</v>
      </c>
      <c r="BW97">
        <v>19.263110000000001</v>
      </c>
      <c r="BX97" s="1">
        <v>1.471216E-3</v>
      </c>
      <c r="BY97">
        <v>0.74705200000000005</v>
      </c>
      <c r="BZ97">
        <v>1.3970499999999999</v>
      </c>
      <c r="CA97">
        <v>19.161760000000001</v>
      </c>
      <c r="CB97" s="1">
        <v>1.1984680000000001E-3</v>
      </c>
      <c r="CC97">
        <v>0.60858429999999997</v>
      </c>
      <c r="CD97">
        <v>1.396973</v>
      </c>
      <c r="CE97">
        <v>19.024799999999999</v>
      </c>
      <c r="CF97" s="1">
        <v>9.7731579999999992E-4</v>
      </c>
      <c r="CG97">
        <v>0.49628220000000001</v>
      </c>
      <c r="CH97">
        <v>1.396916</v>
      </c>
      <c r="CI97">
        <v>19.02731</v>
      </c>
      <c r="CJ97" s="1">
        <v>7.9775669999999996E-4</v>
      </c>
      <c r="CK97">
        <v>0.40512769999999998</v>
      </c>
      <c r="CL97">
        <v>1.396857</v>
      </c>
      <c r="CM97">
        <v>19.072310000000002</v>
      </c>
      <c r="CN97" s="1">
        <v>6.5186539999999998E-4</v>
      </c>
      <c r="CO97">
        <v>0.33104980000000001</v>
      </c>
      <c r="CP97">
        <v>1.39676</v>
      </c>
      <c r="CQ97">
        <v>19.02788</v>
      </c>
      <c r="CR97" s="1">
        <v>5.3246819999999999E-4</v>
      </c>
      <c r="CS97">
        <v>0.27044600000000002</v>
      </c>
      <c r="CT97">
        <v>1.396649</v>
      </c>
      <c r="CU97">
        <v>19.075330000000001</v>
      </c>
      <c r="CV97" s="1">
        <v>4.3383819999999999E-4</v>
      </c>
      <c r="CW97">
        <v>0.22039</v>
      </c>
      <c r="CX97">
        <v>1.3965179999999999</v>
      </c>
      <c r="CY97">
        <v>19.09815</v>
      </c>
      <c r="CZ97" s="1">
        <v>3.5271050000000001E-4</v>
      </c>
      <c r="DA97">
        <v>0.17920059999999999</v>
      </c>
      <c r="DB97">
        <v>1.396414</v>
      </c>
      <c r="DC97">
        <v>19.33803</v>
      </c>
      <c r="DD97" s="1">
        <v>2.8672639999999998E-4</v>
      </c>
      <c r="DE97">
        <v>0.1456867</v>
      </c>
      <c r="DF97">
        <v>1.396299</v>
      </c>
      <c r="DG97">
        <v>19.504989999999999</v>
      </c>
      <c r="DH97" s="1">
        <v>2.334774E-4</v>
      </c>
      <c r="DI97">
        <v>0.11863940000000001</v>
      </c>
      <c r="DJ97">
        <v>1.3961539999999999</v>
      </c>
      <c r="DK97">
        <v>19.6692</v>
      </c>
      <c r="DL97" s="1">
        <v>1.9059360000000001E-4</v>
      </c>
      <c r="DM97" s="1">
        <v>9.6853629999999996E-2</v>
      </c>
      <c r="DN97">
        <v>1.396053</v>
      </c>
      <c r="DO97">
        <v>19.855270000000001</v>
      </c>
      <c r="DP97" s="1">
        <v>1.5597960000000001E-4</v>
      </c>
      <c r="DQ97" s="1">
        <v>7.9266980000000001E-2</v>
      </c>
      <c r="DR97">
        <v>1.395947</v>
      </c>
      <c r="DS97">
        <v>19.835239999999999</v>
      </c>
      <c r="DT97" s="1">
        <v>1.2777099999999999E-4</v>
      </c>
      <c r="DU97" s="1">
        <v>6.493612E-2</v>
      </c>
      <c r="DV97">
        <v>1.395853</v>
      </c>
      <c r="DW97">
        <v>19.794329999999999</v>
      </c>
      <c r="DX97" s="1">
        <v>1.048073E-4</v>
      </c>
      <c r="DY97" s="1">
        <v>5.3267269999999999E-2</v>
      </c>
      <c r="DZ97">
        <v>1.395753</v>
      </c>
      <c r="EA97">
        <v>19.817640000000001</v>
      </c>
      <c r="EB97" s="1">
        <v>8.6450640000000005E-5</v>
      </c>
      <c r="EC97" s="1">
        <v>4.3935259999999997E-2</v>
      </c>
      <c r="ED97">
        <v>1.3956569999999999</v>
      </c>
      <c r="EE97">
        <v>19.712879999999998</v>
      </c>
      <c r="EF97" s="1">
        <v>7.1768110000000002E-5</v>
      </c>
      <c r="EG97" s="1">
        <v>3.6471240000000002E-2</v>
      </c>
      <c r="EH97">
        <v>1.3955550000000001</v>
      </c>
      <c r="EI97">
        <v>19.649570000000001</v>
      </c>
      <c r="EJ97" s="1">
        <v>5.9883690000000003E-5</v>
      </c>
      <c r="EK97" s="1">
        <v>3.0431509999999998E-2</v>
      </c>
      <c r="EL97">
        <v>1.395459</v>
      </c>
      <c r="EM97">
        <v>19.675360000000001</v>
      </c>
      <c r="EN97" s="1">
        <v>5.0187269999999998E-5</v>
      </c>
      <c r="EO97">
        <v>2.5503999999999999E-2</v>
      </c>
      <c r="EP97">
        <v>1.3953990000000001</v>
      </c>
      <c r="EQ97">
        <v>19.69415</v>
      </c>
      <c r="ER97" s="1">
        <v>4.223726E-5</v>
      </c>
      <c r="ES97" s="1">
        <v>2.146315E-2</v>
      </c>
      <c r="ET97">
        <v>1.395343</v>
      </c>
      <c r="EU97">
        <v>19.76746</v>
      </c>
      <c r="EV97" s="1">
        <v>3.5677309999999999E-5</v>
      </c>
      <c r="EW97" s="1">
        <v>1.8129619999999999E-2</v>
      </c>
      <c r="EX97">
        <v>1.3953139999999999</v>
      </c>
      <c r="EY97">
        <v>19.763929999999998</v>
      </c>
      <c r="EZ97" s="1">
        <v>3.0241219999999999E-5</v>
      </c>
      <c r="FA97" s="1">
        <v>1.5366690000000001E-2</v>
      </c>
      <c r="FB97">
        <v>1.3952789999999999</v>
      </c>
      <c r="FC97">
        <v>19.740919999999999</v>
      </c>
      <c r="FD97" s="1">
        <v>2.5782580000000001E-5</v>
      </c>
      <c r="FE97" s="1">
        <v>1.3099360000000001E-2</v>
      </c>
      <c r="FF97">
        <v>1.3952659999999999</v>
      </c>
      <c r="FG97">
        <v>19.803820000000002</v>
      </c>
      <c r="FH97" s="1">
        <v>2.2203499999999998E-5</v>
      </c>
      <c r="FI97" s="1">
        <v>1.1278079999999999E-2</v>
      </c>
      <c r="FJ97">
        <v>1.395278</v>
      </c>
      <c r="FK97">
        <v>19.74428</v>
      </c>
      <c r="FL97" s="1">
        <v>1.930589E-5</v>
      </c>
      <c r="FM97" s="1">
        <v>9.8051270000000003E-3</v>
      </c>
      <c r="FN97">
        <v>1.3952770000000001</v>
      </c>
      <c r="FO97">
        <v>19.751159999999999</v>
      </c>
      <c r="FP97" s="1">
        <v>1.6884890000000001E-5</v>
      </c>
      <c r="FQ97" s="1">
        <v>8.5749669999999993E-3</v>
      </c>
      <c r="FR97">
        <v>1.395275</v>
      </c>
      <c r="FS97">
        <v>19.652570000000001</v>
      </c>
      <c r="FT97" s="1">
        <v>1.481333E-5</v>
      </c>
      <c r="FU97" s="1">
        <v>7.5226310000000001E-3</v>
      </c>
      <c r="FV97">
        <v>1.3952819999999999</v>
      </c>
      <c r="FW97">
        <v>19.321940000000001</v>
      </c>
      <c r="FX97" s="1">
        <v>1.30189E-5</v>
      </c>
      <c r="FY97" s="1">
        <v>6.6115039999999998E-3</v>
      </c>
      <c r="FZ97">
        <v>1.3952819999999999</v>
      </c>
      <c r="GA97">
        <v>19.13655</v>
      </c>
      <c r="GB97" s="1">
        <v>1.145649E-5</v>
      </c>
      <c r="GC97" s="1">
        <v>5.818101E-3</v>
      </c>
      <c r="GD97">
        <v>1.3952830000000001</v>
      </c>
      <c r="GE97">
        <v>19.04785</v>
      </c>
      <c r="GF97" s="1">
        <v>1.0088750000000001E-5</v>
      </c>
      <c r="GG97" s="1">
        <v>5.1236379999999998E-3</v>
      </c>
      <c r="GH97">
        <v>1.3952629999999999</v>
      </c>
      <c r="GI97">
        <v>19.227920000000001</v>
      </c>
      <c r="GJ97" s="1">
        <v>8.888572E-6</v>
      </c>
      <c r="GK97" s="1">
        <v>4.5143960000000004E-3</v>
      </c>
      <c r="GL97">
        <v>1.3952610000000001</v>
      </c>
      <c r="GM97">
        <v>19.393889999999999</v>
      </c>
      <c r="GN97" s="1">
        <v>7.8283320000000001E-6</v>
      </c>
      <c r="GO97" s="1">
        <v>3.9760280000000004E-3</v>
      </c>
      <c r="GP97">
        <v>1.3952640000000001</v>
      </c>
      <c r="GQ97">
        <v>19.422409999999999</v>
      </c>
      <c r="GR97" s="1">
        <v>6.8915769999999998E-6</v>
      </c>
      <c r="GS97" s="1">
        <v>3.5004849999999998E-3</v>
      </c>
      <c r="GT97">
        <v>1.395259</v>
      </c>
      <c r="GU97">
        <v>19.160820000000001</v>
      </c>
      <c r="GV97" s="1">
        <v>6.0678300000000001E-6</v>
      </c>
      <c r="GW97" s="1">
        <v>3.0822110000000001E-3</v>
      </c>
      <c r="GX97">
        <v>1.3952340000000001</v>
      </c>
      <c r="GY97">
        <v>19.115100000000002</v>
      </c>
      <c r="GZ97" s="1">
        <v>5.3442709999999996E-6</v>
      </c>
      <c r="HA97" s="1">
        <v>2.7148770000000001E-3</v>
      </c>
      <c r="HB97">
        <v>1.3952450000000001</v>
      </c>
      <c r="HC97">
        <v>19.34385</v>
      </c>
      <c r="HD97" s="1">
        <v>4.7084450000000003E-6</v>
      </c>
      <c r="HE97" s="1">
        <v>2.391879E-3</v>
      </c>
      <c r="HF97">
        <v>1.395192</v>
      </c>
      <c r="HG97">
        <v>19.629010000000001</v>
      </c>
      <c r="HH97" s="1">
        <v>4.149752E-6</v>
      </c>
      <c r="HI97" s="1">
        <v>2.108207E-3</v>
      </c>
      <c r="HJ97">
        <v>1.39517</v>
      </c>
      <c r="HK97">
        <v>19.68093</v>
      </c>
      <c r="HL97" s="1">
        <v>3.658729E-6</v>
      </c>
      <c r="HM97" s="1">
        <v>1.8588739999999999E-3</v>
      </c>
      <c r="HN97">
        <v>1.3951420000000001</v>
      </c>
      <c r="HO97">
        <v>19.51202</v>
      </c>
      <c r="HP97" s="1">
        <v>3.222153E-6</v>
      </c>
      <c r="HQ97" s="1">
        <v>1.637276E-3</v>
      </c>
      <c r="HR97">
        <v>1.3950610000000001</v>
      </c>
      <c r="HS97">
        <v>19.481660000000002</v>
      </c>
      <c r="HT97" s="1">
        <v>2.8267220000000002E-6</v>
      </c>
      <c r="HU97" s="1">
        <v>1.436653E-3</v>
      </c>
      <c r="HV97">
        <v>1.395017</v>
      </c>
      <c r="HW97">
        <v>19.376249999999999</v>
      </c>
      <c r="HX97" s="1">
        <v>2.4713369999999999E-6</v>
      </c>
      <c r="HY97" s="1">
        <v>1.2562129999999999E-3</v>
      </c>
      <c r="HZ97">
        <v>1.3949590000000001</v>
      </c>
      <c r="IA97">
        <v>19.460709999999999</v>
      </c>
      <c r="IB97" s="1">
        <v>2.15848E-6</v>
      </c>
      <c r="IC97" s="1">
        <v>1.09727E-3</v>
      </c>
      <c r="ID97">
        <v>1.3948970000000001</v>
      </c>
      <c r="IE97">
        <v>19.554269999999999</v>
      </c>
      <c r="IF97" s="1">
        <v>1.8857190000000001E-6</v>
      </c>
      <c r="IG97" s="1">
        <v>9.5867450000000002E-4</v>
      </c>
      <c r="IH97">
        <v>1.3948149999999999</v>
      </c>
      <c r="II97">
        <v>19.465689999999999</v>
      </c>
      <c r="IJ97" s="1">
        <v>1.6489410000000001E-6</v>
      </c>
      <c r="IK97" s="1">
        <v>8.3836160000000002E-4</v>
      </c>
      <c r="IL97">
        <v>1.3947579999999999</v>
      </c>
      <c r="IM97">
        <v>19.35202</v>
      </c>
      <c r="IN97" s="1">
        <v>1.4435649999999999E-6</v>
      </c>
      <c r="IO97" s="1">
        <v>7.3399629999999999E-4</v>
      </c>
      <c r="IP97">
        <v>1.3947039999999999</v>
      </c>
      <c r="IQ97">
        <v>19.25468</v>
      </c>
      <c r="IR97" s="1">
        <v>1.265775E-6</v>
      </c>
      <c r="IS97" s="1">
        <v>6.4362179999999998E-4</v>
      </c>
      <c r="IT97">
        <v>1.394631</v>
      </c>
      <c r="IU97">
        <v>19.270240000000001</v>
      </c>
      <c r="IV97" s="1">
        <v>1.111466E-6</v>
      </c>
      <c r="IW97" s="1">
        <v>5.6518849999999995E-4</v>
      </c>
      <c r="IX97">
        <v>1.394533</v>
      </c>
      <c r="IY97">
        <v>19.389769999999999</v>
      </c>
      <c r="IZ97" s="1">
        <v>9.7604420000000009E-7</v>
      </c>
      <c r="JA97" s="1">
        <v>4.9639669999999999E-4</v>
      </c>
      <c r="JB97">
        <v>1.394474</v>
      </c>
      <c r="JC97">
        <v>19.432680000000001</v>
      </c>
      <c r="JD97" s="1">
        <v>8.5716790000000005E-7</v>
      </c>
      <c r="JE97" s="1">
        <v>4.359794E-4</v>
      </c>
      <c r="JF97">
        <v>1.3944000000000001</v>
      </c>
      <c r="JG97">
        <v>19.661460000000002</v>
      </c>
      <c r="JH97" s="1">
        <v>7.5360989999999999E-7</v>
      </c>
      <c r="JI97" s="1">
        <v>3.8332509999999999E-4</v>
      </c>
      <c r="JJ97">
        <v>1.394307</v>
      </c>
      <c r="JK97">
        <v>19.817620000000002</v>
      </c>
      <c r="JL97" s="1">
        <v>6.6364709999999995E-7</v>
      </c>
      <c r="JM97" s="1">
        <v>3.3758220000000002E-4</v>
      </c>
      <c r="JN97">
        <v>1.394242</v>
      </c>
      <c r="JO97">
        <v>19.88017</v>
      </c>
      <c r="JP97" s="1">
        <v>5.854276E-7</v>
      </c>
      <c r="JQ97" s="1">
        <v>2.9781570000000002E-4</v>
      </c>
      <c r="JR97">
        <v>1.3941859999999999</v>
      </c>
      <c r="JS97">
        <v>19.899470000000001</v>
      </c>
      <c r="JT97" s="1">
        <v>5.1741839999999995E-7</v>
      </c>
      <c r="JU97" s="1">
        <v>2.6322299999999998E-4</v>
      </c>
      <c r="JV97">
        <v>1.3941319999999999</v>
      </c>
      <c r="JW97">
        <v>19.926380000000002</v>
      </c>
      <c r="JX97" s="1">
        <v>4.5778550000000001E-7</v>
      </c>
      <c r="JY97" s="1">
        <v>2.3290020000000001E-4</v>
      </c>
      <c r="JZ97">
        <v>1.3940859999999999</v>
      </c>
      <c r="KA97">
        <v>19.91011</v>
      </c>
      <c r="KB97" s="1">
        <v>4.0633569999999999E-7</v>
      </c>
      <c r="KC97" s="1">
        <v>2.067091E-4</v>
      </c>
      <c r="KD97">
        <v>1.3940349999999999</v>
      </c>
      <c r="KE97">
        <v>19.924219999999998</v>
      </c>
      <c r="KF97" s="1">
        <v>3.628716E-7</v>
      </c>
      <c r="KG97" s="1">
        <v>1.8458330000000001E-4</v>
      </c>
      <c r="KH97">
        <v>1.39398</v>
      </c>
      <c r="KI97">
        <v>19.80405</v>
      </c>
      <c r="KJ97" s="1">
        <v>3.2596409999999999E-7</v>
      </c>
      <c r="KK97" s="1">
        <v>1.6580300000000001E-4</v>
      </c>
      <c r="KL97">
        <v>1.3939589999999999</v>
      </c>
      <c r="KM97">
        <v>19.843029999999999</v>
      </c>
      <c r="KN97" s="1">
        <v>2.9386909999999999E-7</v>
      </c>
      <c r="KO97" s="1">
        <v>1.4947769999999999E-4</v>
      </c>
      <c r="KP97">
        <v>1.393912</v>
      </c>
      <c r="KQ97">
        <v>19.87716</v>
      </c>
      <c r="KR97" s="1">
        <v>2.6549609999999998E-7</v>
      </c>
      <c r="KS97" s="1">
        <v>1.3504390000000001E-4</v>
      </c>
      <c r="KT97">
        <v>1.393867</v>
      </c>
      <c r="KU97">
        <v>19.935110000000002</v>
      </c>
      <c r="KV97" s="1">
        <v>2.403765E-7</v>
      </c>
      <c r="KW97" s="1">
        <v>1.2226859999999999E-4</v>
      </c>
      <c r="KX97">
        <v>1.3938219999999999</v>
      </c>
      <c r="KY97">
        <v>20.086539999999999</v>
      </c>
      <c r="KZ97" s="1">
        <v>2.1807110000000001E-7</v>
      </c>
      <c r="LA97" s="1">
        <v>1.109233E-4</v>
      </c>
      <c r="LB97">
        <v>1.3937660000000001</v>
      </c>
      <c r="LC97">
        <v>20.143619999999999</v>
      </c>
      <c r="LD97" s="1">
        <v>1.981393E-7</v>
      </c>
      <c r="LE97" s="1">
        <v>1.007884E-4</v>
      </c>
      <c r="LF97">
        <v>1.3937109999999999</v>
      </c>
      <c r="LG97">
        <v>20.120999999999999</v>
      </c>
      <c r="LH97" s="1">
        <v>1.801068E-7</v>
      </c>
      <c r="LI97" s="1">
        <v>9.1620540000000004E-5</v>
      </c>
      <c r="LJ97">
        <v>1.3936729999999999</v>
      </c>
      <c r="LK97">
        <v>20.15136</v>
      </c>
      <c r="LL97" s="1">
        <v>1.6369870000000001E-7</v>
      </c>
      <c r="LM97" s="1">
        <v>8.3278919999999994E-5</v>
      </c>
      <c r="LN97">
        <v>1.3936139999999999</v>
      </c>
      <c r="LO97">
        <v>20.10388</v>
      </c>
      <c r="LP97" s="1">
        <v>1.4873510000000001E-7</v>
      </c>
      <c r="LQ97" s="1">
        <v>7.5669260000000001E-5</v>
      </c>
      <c r="LR97">
        <v>1.39354</v>
      </c>
      <c r="LS97">
        <v>20.310410000000001</v>
      </c>
      <c r="LT97" s="1">
        <v>1.352266E-7</v>
      </c>
      <c r="LU97" s="1">
        <v>6.8800200000000006E-5</v>
      </c>
      <c r="LV97">
        <v>1.3935070000000001</v>
      </c>
      <c r="LW97">
        <v>20.432759999999998</v>
      </c>
      <c r="LX97" s="1">
        <v>1.230754E-7</v>
      </c>
      <c r="LY97" s="1">
        <v>6.2617889999999995E-5</v>
      </c>
      <c r="LZ97">
        <v>1.3934800000000001</v>
      </c>
      <c r="MA97">
        <v>20.50572</v>
      </c>
      <c r="MB97" s="1">
        <v>1.121506E-7</v>
      </c>
      <c r="MC97" s="1">
        <v>5.7061400000000002E-5</v>
      </c>
      <c r="MD97">
        <v>1.3934390000000001</v>
      </c>
      <c r="ME97">
        <v>20.672440000000002</v>
      </c>
      <c r="MF97" s="1">
        <v>1.022787E-7</v>
      </c>
      <c r="MG97" s="1">
        <v>5.2039200000000001E-5</v>
      </c>
      <c r="MH97">
        <v>1.3933800000000001</v>
      </c>
      <c r="MI97">
        <v>20.767939999999999</v>
      </c>
      <c r="MJ97" s="1">
        <v>9.3373349999999997E-8</v>
      </c>
      <c r="MK97" s="1">
        <v>4.7510370000000003E-5</v>
      </c>
      <c r="ML97">
        <v>1.3933439999999999</v>
      </c>
      <c r="MM97">
        <v>20.808959999999999</v>
      </c>
      <c r="MN97" s="1">
        <v>8.5474909999999994E-8</v>
      </c>
      <c r="MO97" s="1">
        <v>4.3486879999999997E-5</v>
      </c>
      <c r="MP97">
        <v>1.3933359999999999</v>
      </c>
      <c r="MQ97">
        <v>20.897359999999999</v>
      </c>
      <c r="MR97" s="1">
        <v>7.8760899999999994E-8</v>
      </c>
      <c r="MS97" s="1">
        <v>4.0065099999999997E-5</v>
      </c>
      <c r="MT97">
        <v>1.393284</v>
      </c>
      <c r="MU97">
        <v>20.738990000000001</v>
      </c>
      <c r="MV97" s="1">
        <v>7.2972619999999999E-8</v>
      </c>
      <c r="MW97" s="1">
        <v>3.71184E-5</v>
      </c>
      <c r="MX97">
        <v>1.39327</v>
      </c>
      <c r="MY97">
        <v>20.329789999999999</v>
      </c>
      <c r="MZ97" s="1">
        <v>6.7749689999999995E-8</v>
      </c>
      <c r="NA97" s="1">
        <v>3.4462029999999998E-5</v>
      </c>
      <c r="NB97">
        <v>1.3932199999999999</v>
      </c>
      <c r="NC97">
        <v>19.98132</v>
      </c>
      <c r="ND97" s="1">
        <v>6.2955269999999997E-8</v>
      </c>
      <c r="NE97" s="1">
        <v>3.2023200000000002E-5</v>
      </c>
      <c r="NF97">
        <v>1.3932040000000001</v>
      </c>
      <c r="NG97">
        <v>19.882729999999999</v>
      </c>
      <c r="NH97" s="1">
        <v>5.8591180000000003E-8</v>
      </c>
      <c r="NI97" s="1">
        <v>2.9803379999999999E-5</v>
      </c>
      <c r="NJ97">
        <v>1.393186</v>
      </c>
      <c r="NK97">
        <v>19.554259999999999</v>
      </c>
      <c r="NL97" s="1">
        <v>5.4611510000000002E-8</v>
      </c>
      <c r="NM97" s="1">
        <v>2.7778740000000002E-5</v>
      </c>
      <c r="NN97">
        <v>1.3931610000000001</v>
      </c>
      <c r="NO97">
        <v>19.303339999999999</v>
      </c>
      <c r="NP97" s="1">
        <v>5.0943580000000001E-8</v>
      </c>
      <c r="NQ97" s="1">
        <v>2.591342E-5</v>
      </c>
      <c r="NR97">
        <v>1.3931370000000001</v>
      </c>
      <c r="NS97">
        <v>19.294229999999999</v>
      </c>
      <c r="NT97" s="1">
        <v>4.7545409999999998E-8</v>
      </c>
      <c r="NU97" s="1">
        <v>2.4185700000000001E-5</v>
      </c>
      <c r="NV97">
        <v>1.3930800000000001</v>
      </c>
      <c r="NW97">
        <v>19.322839999999999</v>
      </c>
      <c r="NX97" s="1">
        <v>4.4354739999999999E-8</v>
      </c>
      <c r="NY97" s="1">
        <v>2.2563440000000001E-5</v>
      </c>
      <c r="NZ97">
        <v>1.3930480000000001</v>
      </c>
      <c r="OA97">
        <v>19.265309999999999</v>
      </c>
      <c r="OB97" s="1">
        <v>4.1349919999999997E-8</v>
      </c>
      <c r="OC97" s="1">
        <v>2.1035299999999998E-5</v>
      </c>
      <c r="OD97">
        <v>1.393024</v>
      </c>
      <c r="OE97">
        <v>19.525079999999999</v>
      </c>
      <c r="OF97" s="1">
        <v>3.8565549999999998E-8</v>
      </c>
      <c r="OG97" s="1">
        <v>1.9619719999999999E-5</v>
      </c>
      <c r="OH97">
        <v>1.392998</v>
      </c>
      <c r="OI97">
        <v>19.810949999999998</v>
      </c>
      <c r="OJ97" s="1">
        <v>3.599324E-8</v>
      </c>
      <c r="OK97" s="1">
        <v>1.8310940000000001E-5</v>
      </c>
    </row>
    <row r="98" spans="1:401" x14ac:dyDescent="0.35">
      <c r="A98">
        <v>101</v>
      </c>
      <c r="B98" t="s">
        <v>4</v>
      </c>
      <c r="C98" t="s">
        <v>24</v>
      </c>
      <c r="D98" t="s">
        <v>103</v>
      </c>
      <c r="E98">
        <v>843.96370000000002</v>
      </c>
      <c r="F98">
        <v>1.449864</v>
      </c>
      <c r="G98">
        <v>19.72334</v>
      </c>
      <c r="H98">
        <v>0</v>
      </c>
      <c r="I98">
        <v>0</v>
      </c>
      <c r="J98">
        <v>1.4496869999999999</v>
      </c>
      <c r="K98">
        <v>19.49447</v>
      </c>
      <c r="L98" s="1">
        <v>1.8095899999999999E-24</v>
      </c>
      <c r="M98" s="1">
        <v>1.091058E-21</v>
      </c>
      <c r="N98">
        <v>1.4495130000000001</v>
      </c>
      <c r="O98">
        <v>19.07433</v>
      </c>
      <c r="P98" s="1">
        <v>6.4352290000000006E-11</v>
      </c>
      <c r="Q98" s="1">
        <v>3.8675369999999999E-8</v>
      </c>
      <c r="R98">
        <v>1.4493830000000001</v>
      </c>
      <c r="S98">
        <v>18.569890000000001</v>
      </c>
      <c r="T98" s="1">
        <v>5.8139030000000001E-2</v>
      </c>
      <c r="U98">
        <v>26.983039999999999</v>
      </c>
      <c r="V98">
        <v>1.449265</v>
      </c>
      <c r="W98">
        <v>18.32396</v>
      </c>
      <c r="X98">
        <v>12.16297</v>
      </c>
      <c r="Y98">
        <v>6551.3230000000003</v>
      </c>
      <c r="Z98">
        <v>1.449182</v>
      </c>
      <c r="AA98">
        <v>18.077929999999999</v>
      </c>
      <c r="AB98">
        <v>57.640659999999997</v>
      </c>
      <c r="AC98">
        <v>34096.03</v>
      </c>
      <c r="AD98">
        <v>1.449166</v>
      </c>
      <c r="AE98">
        <v>17.907209999999999</v>
      </c>
      <c r="AF98">
        <v>32.188589999999998</v>
      </c>
      <c r="AG98">
        <v>20364.38</v>
      </c>
      <c r="AH98">
        <v>1.449146</v>
      </c>
      <c r="AI98">
        <v>17.866689999999998</v>
      </c>
      <c r="AJ98">
        <v>4.5113479999999999</v>
      </c>
      <c r="AK98">
        <v>3001.049</v>
      </c>
      <c r="AL98">
        <v>1.4491259999999999</v>
      </c>
      <c r="AM98">
        <v>17.921959999999999</v>
      </c>
      <c r="AN98">
        <v>0.25654130000000003</v>
      </c>
      <c r="AO98">
        <v>176.4581</v>
      </c>
      <c r="AP98">
        <v>1.4491179999999999</v>
      </c>
      <c r="AQ98">
        <v>18.331189999999999</v>
      </c>
      <c r="AR98" s="1">
        <v>1.501418E-2</v>
      </c>
      <c r="AS98">
        <v>9.8469739999999994</v>
      </c>
      <c r="AT98">
        <v>1.449165</v>
      </c>
      <c r="AU98">
        <v>18.882930000000002</v>
      </c>
      <c r="AV98" s="1">
        <v>6.4844990000000003E-3</v>
      </c>
      <c r="AW98">
        <v>3.9466749999999999</v>
      </c>
      <c r="AX98">
        <v>1.4491609999999999</v>
      </c>
      <c r="AY98">
        <v>19.271080000000001</v>
      </c>
      <c r="AZ98" s="1">
        <v>5.1439600000000004E-3</v>
      </c>
      <c r="BA98">
        <v>3.1181130000000001</v>
      </c>
      <c r="BB98">
        <v>1.449173</v>
      </c>
      <c r="BC98">
        <v>19.586210000000001</v>
      </c>
      <c r="BD98" s="1">
        <v>4.1730889999999996E-3</v>
      </c>
      <c r="BE98">
        <v>2.5293999999999999</v>
      </c>
      <c r="BF98">
        <v>1.4491689999999999</v>
      </c>
      <c r="BG98">
        <v>19.69811</v>
      </c>
      <c r="BH98" s="1">
        <v>3.3924129999999999E-3</v>
      </c>
      <c r="BI98">
        <v>2.0562209999999999</v>
      </c>
      <c r="BJ98">
        <v>1.4491529999999999</v>
      </c>
      <c r="BK98">
        <v>19.648019999999999</v>
      </c>
      <c r="BL98" s="1">
        <v>2.7600559999999999E-3</v>
      </c>
      <c r="BM98">
        <v>1.6729499999999999</v>
      </c>
      <c r="BN98">
        <v>1.4491270000000001</v>
      </c>
      <c r="BO98">
        <v>19.604320000000001</v>
      </c>
      <c r="BP98" s="1">
        <v>2.2457929999999998E-3</v>
      </c>
      <c r="BQ98">
        <v>1.361264</v>
      </c>
      <c r="BR98">
        <v>1.449139</v>
      </c>
      <c r="BS98">
        <v>19.435420000000001</v>
      </c>
      <c r="BT98" s="1">
        <v>1.8267769999999999E-3</v>
      </c>
      <c r="BU98">
        <v>1.1073329999999999</v>
      </c>
      <c r="BV98">
        <v>1.449109</v>
      </c>
      <c r="BW98">
        <v>19.303080000000001</v>
      </c>
      <c r="BX98" s="1">
        <v>1.4868559999999999E-3</v>
      </c>
      <c r="BY98">
        <v>0.90128560000000002</v>
      </c>
      <c r="BZ98">
        <v>1.4490769999999999</v>
      </c>
      <c r="CA98">
        <v>19.20937</v>
      </c>
      <c r="CB98" s="1">
        <v>1.2111520000000001E-3</v>
      </c>
      <c r="CC98">
        <v>0.73418459999999997</v>
      </c>
      <c r="CD98">
        <v>1.449047</v>
      </c>
      <c r="CE98">
        <v>19.066960000000002</v>
      </c>
      <c r="CF98" s="1">
        <v>9.8760389999999997E-4</v>
      </c>
      <c r="CG98">
        <v>0.59865009999999996</v>
      </c>
      <c r="CH98">
        <v>1.448958</v>
      </c>
      <c r="CI98">
        <v>19.053180000000001</v>
      </c>
      <c r="CJ98" s="1">
        <v>8.0611340000000004E-4</v>
      </c>
      <c r="CK98">
        <v>0.48866189999999998</v>
      </c>
      <c r="CL98">
        <v>1.4488650000000001</v>
      </c>
      <c r="CM98">
        <v>19.08231</v>
      </c>
      <c r="CN98" s="1">
        <v>6.5866690000000001E-4</v>
      </c>
      <c r="CO98">
        <v>0.39929199999999998</v>
      </c>
      <c r="CP98">
        <v>1.4487490000000001</v>
      </c>
      <c r="CQ98">
        <v>19.027999999999999</v>
      </c>
      <c r="CR98" s="1">
        <v>5.380688E-4</v>
      </c>
      <c r="CS98">
        <v>0.3262255</v>
      </c>
      <c r="CT98">
        <v>1.448617</v>
      </c>
      <c r="CU98">
        <v>19.077290000000001</v>
      </c>
      <c r="CV98" s="1">
        <v>4.3846439999999998E-4</v>
      </c>
      <c r="CW98">
        <v>0.26589230000000003</v>
      </c>
      <c r="CX98">
        <v>1.448464</v>
      </c>
      <c r="CY98">
        <v>19.11084</v>
      </c>
      <c r="CZ98" s="1">
        <v>3.5649629999999998E-4</v>
      </c>
      <c r="DA98">
        <v>0.21621760000000001</v>
      </c>
      <c r="DB98">
        <v>1.4483090000000001</v>
      </c>
      <c r="DC98">
        <v>19.369610000000002</v>
      </c>
      <c r="DD98" s="1">
        <v>2.8979139999999999E-4</v>
      </c>
      <c r="DE98">
        <v>0.1757697</v>
      </c>
      <c r="DF98">
        <v>1.4481459999999999</v>
      </c>
      <c r="DG98">
        <v>19.549019999999999</v>
      </c>
      <c r="DH98" s="1">
        <v>2.359471E-4</v>
      </c>
      <c r="DI98">
        <v>0.1431191</v>
      </c>
      <c r="DJ98">
        <v>1.4479770000000001</v>
      </c>
      <c r="DK98">
        <v>19.707740000000001</v>
      </c>
      <c r="DL98" s="1">
        <v>1.92583E-4</v>
      </c>
      <c r="DM98">
        <v>0.11681469999999999</v>
      </c>
      <c r="DN98">
        <v>1.4478500000000001</v>
      </c>
      <c r="DO98">
        <v>19.882280000000002</v>
      </c>
      <c r="DP98" s="1">
        <v>1.575913E-4</v>
      </c>
      <c r="DQ98" s="1">
        <v>9.5589610000000005E-2</v>
      </c>
      <c r="DR98">
        <v>1.4477180000000001</v>
      </c>
      <c r="DS98">
        <v>19.84441</v>
      </c>
      <c r="DT98" s="1">
        <v>1.2909069999999999E-4</v>
      </c>
      <c r="DU98" s="1">
        <v>7.8307109999999999E-2</v>
      </c>
      <c r="DV98">
        <v>1.4475769999999999</v>
      </c>
      <c r="DW98">
        <v>19.792169999999999</v>
      </c>
      <c r="DX98" s="1">
        <v>1.058709E-4</v>
      </c>
      <c r="DY98" s="1">
        <v>6.4221239999999999E-2</v>
      </c>
      <c r="DZ98">
        <v>1.4474530000000001</v>
      </c>
      <c r="EA98">
        <v>19.82038</v>
      </c>
      <c r="EB98" s="1">
        <v>8.7298249999999994E-5</v>
      </c>
      <c r="EC98" s="1">
        <v>5.2946760000000002E-2</v>
      </c>
      <c r="ED98">
        <v>1.4473339999999999</v>
      </c>
      <c r="EE98">
        <v>19.735289999999999</v>
      </c>
      <c r="EF98" s="1">
        <v>7.2449890000000005E-5</v>
      </c>
      <c r="EG98" s="1">
        <v>4.3934319999999999E-2</v>
      </c>
      <c r="EH98">
        <v>1.4472149999999999</v>
      </c>
      <c r="EI98">
        <v>19.692679999999999</v>
      </c>
      <c r="EJ98" s="1">
        <v>6.0438179999999999E-5</v>
      </c>
      <c r="EK98" s="1">
        <v>3.6647039999999999E-2</v>
      </c>
      <c r="EL98">
        <v>1.4470970000000001</v>
      </c>
      <c r="EM98">
        <v>19.728069999999999</v>
      </c>
      <c r="EN98" s="1">
        <v>5.0640889999999998E-5</v>
      </c>
      <c r="EO98" s="1">
        <v>3.0703910000000001E-2</v>
      </c>
      <c r="EP98">
        <v>1.44702</v>
      </c>
      <c r="EQ98">
        <v>19.745329999999999</v>
      </c>
      <c r="ER98" s="1">
        <v>4.2610120000000002E-5</v>
      </c>
      <c r="ES98" s="1">
        <v>2.5832330000000001E-2</v>
      </c>
      <c r="ET98">
        <v>1.4469449999999999</v>
      </c>
      <c r="EU98">
        <v>19.799659999999999</v>
      </c>
      <c r="EV98" s="1">
        <v>3.5986080000000003E-5</v>
      </c>
      <c r="EW98" s="1">
        <v>2.1815279999999999E-2</v>
      </c>
      <c r="EX98">
        <v>1.4469030000000001</v>
      </c>
      <c r="EY98">
        <v>19.77168</v>
      </c>
      <c r="EZ98" s="1">
        <v>3.0496730000000001E-5</v>
      </c>
      <c r="FA98" s="1">
        <v>1.8485890000000001E-2</v>
      </c>
      <c r="FB98">
        <v>1.446858</v>
      </c>
      <c r="FC98">
        <v>19.737110000000001</v>
      </c>
      <c r="FD98" s="1">
        <v>2.59897E-5</v>
      </c>
      <c r="FE98" s="1">
        <v>1.575006E-2</v>
      </c>
      <c r="FF98">
        <v>1.4468620000000001</v>
      </c>
      <c r="FG98">
        <v>19.80377</v>
      </c>
      <c r="FH98" s="1">
        <v>2.236946E-5</v>
      </c>
      <c r="FI98" s="1">
        <v>1.355047E-2</v>
      </c>
      <c r="FJ98">
        <v>1.4468179999999999</v>
      </c>
      <c r="FK98">
        <v>19.762709999999998</v>
      </c>
      <c r="FL98" s="1">
        <v>1.9442009999999999E-5</v>
      </c>
      <c r="FM98" s="1">
        <v>1.177431E-2</v>
      </c>
      <c r="FN98">
        <v>1.4468430000000001</v>
      </c>
      <c r="FO98">
        <v>19.791989999999998</v>
      </c>
      <c r="FP98" s="1">
        <v>1.7000310000000001E-5</v>
      </c>
      <c r="FQ98" s="1">
        <v>1.029421E-2</v>
      </c>
      <c r="FR98">
        <v>1.446839</v>
      </c>
      <c r="FS98">
        <v>19.707889999999999</v>
      </c>
      <c r="FT98" s="1">
        <v>1.4912659999999999E-5</v>
      </c>
      <c r="FU98" s="1">
        <v>9.0293690000000006E-3</v>
      </c>
      <c r="FV98">
        <v>1.4468460000000001</v>
      </c>
      <c r="FW98">
        <v>19.372779999999999</v>
      </c>
      <c r="FX98" s="1">
        <v>1.3105319999999999E-5</v>
      </c>
      <c r="FY98" s="1">
        <v>7.9350400000000008E-3</v>
      </c>
      <c r="FZ98">
        <v>1.446844</v>
      </c>
      <c r="GA98">
        <v>19.165859999999999</v>
      </c>
      <c r="GB98" s="1">
        <v>1.1531880000000001E-5</v>
      </c>
      <c r="GC98" s="1">
        <v>6.9822240000000004E-3</v>
      </c>
      <c r="GD98">
        <v>1.4468460000000001</v>
      </c>
      <c r="GE98">
        <v>19.055109999999999</v>
      </c>
      <c r="GF98" s="1">
        <v>1.0154819999999999E-5</v>
      </c>
      <c r="GG98" s="1">
        <v>6.1486370000000002E-3</v>
      </c>
      <c r="GH98">
        <v>1.44682</v>
      </c>
      <c r="GI98">
        <v>19.228059999999999</v>
      </c>
      <c r="GJ98" s="1">
        <v>8.9466890000000002E-6</v>
      </c>
      <c r="GK98" s="1">
        <v>5.4173750000000003E-3</v>
      </c>
      <c r="GL98">
        <v>1.4468510000000001</v>
      </c>
      <c r="GM98">
        <v>19.399750000000001</v>
      </c>
      <c r="GN98" s="1">
        <v>7.8797910000000007E-6</v>
      </c>
      <c r="GO98" s="1">
        <v>4.7715190000000001E-3</v>
      </c>
      <c r="GP98">
        <v>1.446828</v>
      </c>
      <c r="GQ98">
        <v>19.442329999999998</v>
      </c>
      <c r="GR98" s="1">
        <v>6.9369200000000002E-6</v>
      </c>
      <c r="GS98" s="1">
        <v>4.200858E-3</v>
      </c>
      <c r="GT98">
        <v>1.446817</v>
      </c>
      <c r="GU98">
        <v>19.194240000000001</v>
      </c>
      <c r="GV98" s="1">
        <v>6.1076629999999996E-6</v>
      </c>
      <c r="GW98" s="1">
        <v>3.6988360000000001E-3</v>
      </c>
      <c r="GX98">
        <v>1.4467920000000001</v>
      </c>
      <c r="GY98">
        <v>19.146350000000002</v>
      </c>
      <c r="GZ98" s="1">
        <v>5.3792699999999999E-6</v>
      </c>
      <c r="HA98" s="1">
        <v>3.2579470000000002E-3</v>
      </c>
      <c r="HB98">
        <v>1.446806</v>
      </c>
      <c r="HC98">
        <v>19.37668</v>
      </c>
      <c r="HD98" s="1">
        <v>4.7392299999999999E-6</v>
      </c>
      <c r="HE98" s="1">
        <v>2.8703209999999999E-3</v>
      </c>
      <c r="HF98">
        <v>1.44675</v>
      </c>
      <c r="HG98">
        <v>19.654669999999999</v>
      </c>
      <c r="HH98" s="1">
        <v>4.1767659999999999E-6</v>
      </c>
      <c r="HI98" s="1">
        <v>2.5297760000000001E-3</v>
      </c>
      <c r="HJ98">
        <v>1.44672</v>
      </c>
      <c r="HK98">
        <v>19.696950000000001</v>
      </c>
      <c r="HL98" s="1">
        <v>3.6825220000000001E-6</v>
      </c>
      <c r="HM98" s="1">
        <v>2.2305799999999998E-3</v>
      </c>
      <c r="HN98">
        <v>1.4466570000000001</v>
      </c>
      <c r="HO98">
        <v>19.518529999999998</v>
      </c>
      <c r="HP98" s="1">
        <v>3.2435310000000002E-6</v>
      </c>
      <c r="HQ98" s="1">
        <v>1.9649939999999999E-3</v>
      </c>
      <c r="HR98">
        <v>1.4465969999999999</v>
      </c>
      <c r="HS98">
        <v>19.48874</v>
      </c>
      <c r="HT98" s="1">
        <v>2.8461230000000002E-6</v>
      </c>
      <c r="HU98" s="1">
        <v>1.7246900000000001E-3</v>
      </c>
      <c r="HV98">
        <v>1.446515</v>
      </c>
      <c r="HW98">
        <v>19.38926</v>
      </c>
      <c r="HX98" s="1">
        <v>2.4885929999999998E-6</v>
      </c>
      <c r="HY98" s="1">
        <v>1.5083060000000001E-3</v>
      </c>
      <c r="HZ98">
        <v>1.4464440000000001</v>
      </c>
      <c r="IA98">
        <v>19.485230000000001</v>
      </c>
      <c r="IB98" s="1">
        <v>2.173576E-6</v>
      </c>
      <c r="IC98" s="1">
        <v>1.317499E-3</v>
      </c>
      <c r="ID98">
        <v>1.446369</v>
      </c>
      <c r="IE98">
        <v>19.594609999999999</v>
      </c>
      <c r="IF98" s="1">
        <v>1.8988379999999999E-6</v>
      </c>
      <c r="IG98" s="1">
        <v>1.1510299999999999E-3</v>
      </c>
      <c r="IH98">
        <v>1.446277</v>
      </c>
      <c r="II98">
        <v>19.510760000000001</v>
      </c>
      <c r="IJ98" s="1">
        <v>1.66033E-6</v>
      </c>
      <c r="IK98" s="1">
        <v>1.0065059999999999E-3</v>
      </c>
      <c r="IL98">
        <v>1.446204</v>
      </c>
      <c r="IM98">
        <v>19.387049999999999</v>
      </c>
      <c r="IN98" s="1">
        <v>1.4534309999999999E-6</v>
      </c>
      <c r="IO98" s="1">
        <v>8.8112539999999999E-4</v>
      </c>
      <c r="IP98">
        <v>1.446113</v>
      </c>
      <c r="IQ98">
        <v>19.26577</v>
      </c>
      <c r="IR98" s="1">
        <v>1.274321E-6</v>
      </c>
      <c r="IS98" s="1">
        <v>7.725462E-4</v>
      </c>
      <c r="IT98">
        <v>1.446026</v>
      </c>
      <c r="IU98">
        <v>19.270230000000002</v>
      </c>
      <c r="IV98" s="1">
        <v>1.118916E-6</v>
      </c>
      <c r="IW98" s="1">
        <v>6.7835309999999995E-4</v>
      </c>
      <c r="IX98">
        <v>1.4459090000000001</v>
      </c>
      <c r="IY98">
        <v>19.39359</v>
      </c>
      <c r="IZ98" s="1">
        <v>9.8260029999999995E-7</v>
      </c>
      <c r="JA98" s="1">
        <v>5.9579570000000001E-4</v>
      </c>
      <c r="JB98">
        <v>1.445837</v>
      </c>
      <c r="JC98">
        <v>19.447369999999999</v>
      </c>
      <c r="JD98" s="1">
        <v>8.6290339999999998E-7</v>
      </c>
      <c r="JE98" s="1">
        <v>5.2326480000000001E-4</v>
      </c>
      <c r="JF98">
        <v>1.4457199999999999</v>
      </c>
      <c r="JG98">
        <v>19.69257</v>
      </c>
      <c r="JH98" s="1">
        <v>7.5859259999999997E-7</v>
      </c>
      <c r="JI98" s="1">
        <v>4.6002070000000003E-4</v>
      </c>
      <c r="JJ98">
        <v>1.44564</v>
      </c>
      <c r="JK98">
        <v>19.85951</v>
      </c>
      <c r="JL98" s="1">
        <v>6.6798290000000001E-7</v>
      </c>
      <c r="JM98" s="1">
        <v>4.0508230000000002E-4</v>
      </c>
      <c r="JN98">
        <v>1.445527</v>
      </c>
      <c r="JO98">
        <v>19.919709999999998</v>
      </c>
      <c r="JP98" s="1">
        <v>5.8918869999999999E-7</v>
      </c>
      <c r="JQ98" s="1">
        <v>3.5730910000000002E-4</v>
      </c>
      <c r="JR98">
        <v>1.445459</v>
      </c>
      <c r="JS98">
        <v>19.922889999999999</v>
      </c>
      <c r="JT98" s="1">
        <v>5.207074E-7</v>
      </c>
      <c r="JU98" s="1">
        <v>3.1577999999999999E-4</v>
      </c>
      <c r="JV98">
        <v>1.44539</v>
      </c>
      <c r="JW98">
        <v>19.931909999999998</v>
      </c>
      <c r="JX98" s="1">
        <v>4.6066219999999998E-7</v>
      </c>
      <c r="JY98" s="1">
        <v>2.7937639999999999E-4</v>
      </c>
      <c r="JZ98">
        <v>1.4453279999999999</v>
      </c>
      <c r="KA98">
        <v>19.915050000000001</v>
      </c>
      <c r="KB98" s="1">
        <v>4.0878630000000002E-7</v>
      </c>
      <c r="KC98" s="1">
        <v>2.4788069999999999E-4</v>
      </c>
      <c r="KD98">
        <v>1.445244</v>
      </c>
      <c r="KE98">
        <v>19.932680000000001</v>
      </c>
      <c r="KF98" s="1">
        <v>3.6493490000000001E-7</v>
      </c>
      <c r="KG98" s="1">
        <v>2.2124929999999999E-4</v>
      </c>
      <c r="KH98">
        <v>1.4451989999999999</v>
      </c>
      <c r="KI98">
        <v>19.828700000000001</v>
      </c>
      <c r="KJ98" s="1">
        <v>3.277365E-7</v>
      </c>
      <c r="KK98" s="1">
        <v>1.9867410000000001E-4</v>
      </c>
      <c r="KL98">
        <v>1.445144</v>
      </c>
      <c r="KM98">
        <v>19.8827</v>
      </c>
      <c r="KN98" s="1">
        <v>2.9542459999999999E-7</v>
      </c>
      <c r="KO98" s="1">
        <v>1.7907900000000001E-4</v>
      </c>
      <c r="KP98">
        <v>1.4450890000000001</v>
      </c>
      <c r="KQ98">
        <v>19.926680000000001</v>
      </c>
      <c r="KR98" s="1">
        <v>2.6687649999999997E-7</v>
      </c>
      <c r="KS98" s="1">
        <v>1.6176720000000001E-4</v>
      </c>
      <c r="KT98">
        <v>1.4450350000000001</v>
      </c>
      <c r="KU98">
        <v>19.977409999999999</v>
      </c>
      <c r="KV98" s="1">
        <v>2.415972E-7</v>
      </c>
      <c r="KW98" s="1">
        <v>1.4644030000000001E-4</v>
      </c>
      <c r="KX98">
        <v>1.444976</v>
      </c>
      <c r="KY98">
        <v>20.113230000000001</v>
      </c>
      <c r="KZ98" s="1">
        <v>2.1915830000000001E-7</v>
      </c>
      <c r="LA98" s="1">
        <v>1.328352E-4</v>
      </c>
      <c r="LB98">
        <v>1.444914</v>
      </c>
      <c r="LC98">
        <v>20.152760000000001</v>
      </c>
      <c r="LD98" s="1">
        <v>1.9911639999999999E-7</v>
      </c>
      <c r="LE98" s="1">
        <v>1.206894E-4</v>
      </c>
      <c r="LF98">
        <v>1.4448479999999999</v>
      </c>
      <c r="LG98">
        <v>20.123390000000001</v>
      </c>
      <c r="LH98" s="1">
        <v>1.809938E-7</v>
      </c>
      <c r="LI98" s="1">
        <v>1.097091E-4</v>
      </c>
      <c r="LJ98">
        <v>1.4447749999999999</v>
      </c>
      <c r="LK98">
        <v>20.15701</v>
      </c>
      <c r="LL98" s="1">
        <v>1.645084E-7</v>
      </c>
      <c r="LM98" s="1">
        <v>9.9723419999999996E-5</v>
      </c>
      <c r="LN98">
        <v>1.444723</v>
      </c>
      <c r="LO98">
        <v>20.125769999999999</v>
      </c>
      <c r="LP98" s="1">
        <v>1.494703E-7</v>
      </c>
      <c r="LQ98" s="1">
        <v>9.0610240000000005E-5</v>
      </c>
      <c r="LR98">
        <v>1.4446479999999999</v>
      </c>
      <c r="LS98">
        <v>20.350829999999998</v>
      </c>
      <c r="LT98" s="1">
        <v>1.3588819999999999E-7</v>
      </c>
      <c r="LU98" s="1">
        <v>8.2378770000000003E-5</v>
      </c>
      <c r="LV98">
        <v>1.444598</v>
      </c>
      <c r="LW98">
        <v>20.487010000000001</v>
      </c>
      <c r="LX98" s="1">
        <v>1.2367020000000001E-7</v>
      </c>
      <c r="LY98" s="1">
        <v>7.4971640000000002E-5</v>
      </c>
      <c r="LZ98">
        <v>1.4445110000000001</v>
      </c>
      <c r="MA98">
        <v>20.55499</v>
      </c>
      <c r="MB98" s="1">
        <v>1.126863E-7</v>
      </c>
      <c r="MC98" s="1">
        <v>6.8313910000000004E-5</v>
      </c>
      <c r="MD98">
        <v>1.444488</v>
      </c>
      <c r="ME98">
        <v>20.704039999999999</v>
      </c>
      <c r="MF98" s="1">
        <v>1.027636E-7</v>
      </c>
      <c r="MG98" s="1">
        <v>6.2297709999999999E-5</v>
      </c>
      <c r="MH98">
        <v>1.444415</v>
      </c>
      <c r="MI98">
        <v>20.779319999999998</v>
      </c>
      <c r="MJ98" s="1">
        <v>9.3809190000000004E-8</v>
      </c>
      <c r="MK98" s="1">
        <v>5.6870809999999998E-5</v>
      </c>
      <c r="ML98">
        <v>1.444375</v>
      </c>
      <c r="MM98">
        <v>20.811330000000002</v>
      </c>
      <c r="MN98" s="1">
        <v>8.5853320000000004E-8</v>
      </c>
      <c r="MO98" s="1">
        <v>5.203928E-5</v>
      </c>
      <c r="MP98">
        <v>1.444329</v>
      </c>
      <c r="MQ98">
        <v>20.903680000000001</v>
      </c>
      <c r="MR98" s="1">
        <v>7.9080759999999995E-8</v>
      </c>
      <c r="MS98" s="1">
        <v>4.7922449999999997E-5</v>
      </c>
      <c r="MT98">
        <v>1.4443010000000001</v>
      </c>
      <c r="MU98">
        <v>20.764099999999999</v>
      </c>
      <c r="MV98" s="1">
        <v>7.3254679999999994E-8</v>
      </c>
      <c r="MW98" s="1">
        <v>4.4385229999999999E-5</v>
      </c>
      <c r="MX98">
        <v>1.4442740000000001</v>
      </c>
      <c r="MY98">
        <v>20.377520000000001</v>
      </c>
      <c r="MZ98" s="1">
        <v>6.8008130000000004E-8</v>
      </c>
      <c r="NA98" s="1">
        <v>4.120651E-5</v>
      </c>
      <c r="NB98">
        <v>1.444221</v>
      </c>
      <c r="NC98">
        <v>20.034279999999999</v>
      </c>
      <c r="ND98" s="1">
        <v>6.3191789999999994E-8</v>
      </c>
      <c r="NE98" s="1">
        <v>3.8287429999999997E-5</v>
      </c>
      <c r="NF98">
        <v>1.444196</v>
      </c>
      <c r="NG98">
        <v>19.936769999999999</v>
      </c>
      <c r="NH98" s="1">
        <v>5.880609E-8</v>
      </c>
      <c r="NI98" s="1">
        <v>3.5629259999999998E-5</v>
      </c>
      <c r="NJ98">
        <v>1.4441740000000001</v>
      </c>
      <c r="NK98">
        <v>19.598590000000002</v>
      </c>
      <c r="NL98" s="1">
        <v>5.4808269999999997E-8</v>
      </c>
      <c r="NM98" s="1">
        <v>3.3205959999999997E-5</v>
      </c>
      <c r="NN98">
        <v>1.444113</v>
      </c>
      <c r="NO98">
        <v>19.321179999999998</v>
      </c>
      <c r="NP98" s="1">
        <v>5.1125680000000001E-8</v>
      </c>
      <c r="NQ98" s="1">
        <v>3.0974979999999999E-5</v>
      </c>
      <c r="NR98">
        <v>1.444089</v>
      </c>
      <c r="NS98">
        <v>19.299890000000001</v>
      </c>
      <c r="NT98" s="1">
        <v>4.7714710000000001E-8</v>
      </c>
      <c r="NU98" s="1">
        <v>2.890938E-5</v>
      </c>
      <c r="NV98">
        <v>1.444045</v>
      </c>
      <c r="NW98">
        <v>19.330760000000001</v>
      </c>
      <c r="NX98" s="1">
        <v>4.4515099999999997E-8</v>
      </c>
      <c r="NY98" s="1">
        <v>2.6971840000000001E-5</v>
      </c>
      <c r="NZ98">
        <v>1.444016</v>
      </c>
      <c r="OA98">
        <v>19.278680000000001</v>
      </c>
      <c r="OB98" s="1">
        <v>4.1499239999999997E-8</v>
      </c>
      <c r="OC98" s="1">
        <v>2.5144960000000001E-5</v>
      </c>
      <c r="OD98">
        <v>1.4439500000000001</v>
      </c>
      <c r="OE98">
        <v>19.545529999999999</v>
      </c>
      <c r="OF98" s="1">
        <v>3.8703849999999999E-8</v>
      </c>
      <c r="OG98" s="1">
        <v>2.345202E-5</v>
      </c>
      <c r="OH98">
        <v>1.443921</v>
      </c>
      <c r="OI98">
        <v>19.851140000000001</v>
      </c>
      <c r="OJ98" s="1">
        <v>3.6120770000000002E-8</v>
      </c>
      <c r="OK98" s="1">
        <v>2.188658E-5</v>
      </c>
    </row>
    <row r="99" spans="1:401" x14ac:dyDescent="0.35">
      <c r="A99">
        <v>102</v>
      </c>
      <c r="B99" t="s">
        <v>4</v>
      </c>
      <c r="C99" t="s">
        <v>24</v>
      </c>
      <c r="D99" t="s">
        <v>104</v>
      </c>
      <c r="E99">
        <v>913.98239999999998</v>
      </c>
      <c r="F99">
        <v>1.0485640000000001</v>
      </c>
      <c r="G99">
        <v>19.7545</v>
      </c>
      <c r="H99">
        <v>0</v>
      </c>
      <c r="I99">
        <v>0</v>
      </c>
      <c r="J99">
        <v>1.04847</v>
      </c>
      <c r="K99">
        <v>19.54974</v>
      </c>
      <c r="L99" s="1">
        <v>3.0080189999999999E-25</v>
      </c>
      <c r="M99" s="1">
        <v>3.0103259999999999E-22</v>
      </c>
      <c r="N99">
        <v>1.0483789999999999</v>
      </c>
      <c r="O99">
        <v>19.143689999999999</v>
      </c>
      <c r="P99" s="1">
        <v>1.217625E-11</v>
      </c>
      <c r="Q99" s="1">
        <v>1.2145960000000001E-8</v>
      </c>
      <c r="R99">
        <v>1.0483119999999999</v>
      </c>
      <c r="S99">
        <v>18.633990000000001</v>
      </c>
      <c r="T99" s="1">
        <v>3.2601619999999998E-2</v>
      </c>
      <c r="U99">
        <v>21.006979999999999</v>
      </c>
      <c r="V99">
        <v>1.0482689999999999</v>
      </c>
      <c r="W99">
        <v>18.3733</v>
      </c>
      <c r="X99">
        <v>9.7130489999999998</v>
      </c>
      <c r="Y99">
        <v>7859.4409999999998</v>
      </c>
      <c r="Z99">
        <v>1.048222</v>
      </c>
      <c r="AA99">
        <v>18.121549999999999</v>
      </c>
      <c r="AB99">
        <v>55.736600000000003</v>
      </c>
      <c r="AC99">
        <v>53156.14</v>
      </c>
      <c r="AD99">
        <v>1.0482229999999999</v>
      </c>
      <c r="AE99">
        <v>17.93441</v>
      </c>
      <c r="AF99">
        <v>35.536819999999999</v>
      </c>
      <c r="AG99">
        <v>38544.400000000001</v>
      </c>
      <c r="AH99">
        <v>1.0482149999999999</v>
      </c>
      <c r="AI99">
        <v>17.88503</v>
      </c>
      <c r="AJ99">
        <v>5.4964969999999997</v>
      </c>
      <c r="AK99">
        <v>6597.5119999999997</v>
      </c>
      <c r="AL99">
        <v>1.048225</v>
      </c>
      <c r="AM99">
        <v>17.942299999999999</v>
      </c>
      <c r="AN99">
        <v>0.33403500000000003</v>
      </c>
      <c r="AO99">
        <v>431.19229999999999</v>
      </c>
      <c r="AP99">
        <v>1.048211</v>
      </c>
      <c r="AQ99">
        <v>18.35567</v>
      </c>
      <c r="AR99" s="1">
        <v>1.7918980000000001E-2</v>
      </c>
      <c r="AS99">
        <v>21.781199999999998</v>
      </c>
      <c r="AT99">
        <v>1.04823</v>
      </c>
      <c r="AU99">
        <v>18.915569999999999</v>
      </c>
      <c r="AV99" s="1">
        <v>6.6478370000000002E-3</v>
      </c>
      <c r="AW99">
        <v>6.8180779999999999</v>
      </c>
      <c r="AX99">
        <v>1.0482480000000001</v>
      </c>
      <c r="AY99">
        <v>19.30594</v>
      </c>
      <c r="AZ99" s="1">
        <v>5.2276809999999996E-3</v>
      </c>
      <c r="BA99">
        <v>5.2968679999999999</v>
      </c>
      <c r="BB99">
        <v>1.048254</v>
      </c>
      <c r="BC99">
        <v>19.607410000000002</v>
      </c>
      <c r="BD99" s="1">
        <v>4.2396370000000001E-3</v>
      </c>
      <c r="BE99">
        <v>4.2943790000000002</v>
      </c>
      <c r="BF99">
        <v>1.048227</v>
      </c>
      <c r="BG99">
        <v>19.710339999999999</v>
      </c>
      <c r="BH99" s="1">
        <v>3.4461499999999998E-3</v>
      </c>
      <c r="BI99">
        <v>3.4904519999999999</v>
      </c>
      <c r="BJ99">
        <v>1.0482419999999999</v>
      </c>
      <c r="BK99">
        <v>19.656580000000002</v>
      </c>
      <c r="BL99" s="1">
        <v>2.8036900000000002E-3</v>
      </c>
      <c r="BM99">
        <v>2.8397060000000001</v>
      </c>
      <c r="BN99">
        <v>1.048219</v>
      </c>
      <c r="BO99">
        <v>19.61505</v>
      </c>
      <c r="BP99" s="1">
        <v>2.2813270000000001E-3</v>
      </c>
      <c r="BQ99">
        <v>2.3106490000000002</v>
      </c>
      <c r="BR99">
        <v>1.0482100000000001</v>
      </c>
      <c r="BS99">
        <v>19.471789999999999</v>
      </c>
      <c r="BT99" s="1">
        <v>1.8556639999999999E-3</v>
      </c>
      <c r="BU99">
        <v>1.879629</v>
      </c>
      <c r="BV99">
        <v>1.0481959999999999</v>
      </c>
      <c r="BW99">
        <v>19.369479999999999</v>
      </c>
      <c r="BX99" s="1">
        <v>1.510286E-3</v>
      </c>
      <c r="BY99">
        <v>1.529749</v>
      </c>
      <c r="BZ99">
        <v>1.0481940000000001</v>
      </c>
      <c r="CA99">
        <v>19.29232</v>
      </c>
      <c r="CB99" s="1">
        <v>1.2301510000000001E-3</v>
      </c>
      <c r="CC99">
        <v>1.246014</v>
      </c>
      <c r="CD99">
        <v>1.0481830000000001</v>
      </c>
      <c r="CE99">
        <v>19.140370000000001</v>
      </c>
      <c r="CF99" s="1">
        <v>1.0030169999999999E-3</v>
      </c>
      <c r="CG99">
        <v>1.0158780000000001</v>
      </c>
      <c r="CH99">
        <v>1.0481320000000001</v>
      </c>
      <c r="CI99">
        <v>19.103269999999998</v>
      </c>
      <c r="CJ99" s="1">
        <v>8.1863240000000005E-4</v>
      </c>
      <c r="CK99">
        <v>0.82913910000000002</v>
      </c>
      <c r="CL99">
        <v>1.0480590000000001</v>
      </c>
      <c r="CM99">
        <v>19.100739999999998</v>
      </c>
      <c r="CN99" s="1">
        <v>6.6884989999999999E-4</v>
      </c>
      <c r="CO99">
        <v>0.67741450000000003</v>
      </c>
      <c r="CP99">
        <v>1.047992</v>
      </c>
      <c r="CQ99">
        <v>19.029969999999999</v>
      </c>
      <c r="CR99" s="1">
        <v>5.4644470000000001E-4</v>
      </c>
      <c r="CS99">
        <v>0.55351870000000003</v>
      </c>
      <c r="CT99">
        <v>1.047919</v>
      </c>
      <c r="CU99">
        <v>19.079689999999999</v>
      </c>
      <c r="CV99" s="1">
        <v>4.4538530000000001E-4</v>
      </c>
      <c r="CW99">
        <v>0.4512891</v>
      </c>
      <c r="CX99">
        <v>1.0478339999999999</v>
      </c>
      <c r="CY99">
        <v>19.130610000000001</v>
      </c>
      <c r="CZ99" s="1">
        <v>3.6216589999999999E-4</v>
      </c>
      <c r="DA99">
        <v>0.36704039999999999</v>
      </c>
      <c r="DB99">
        <v>1.0477700000000001</v>
      </c>
      <c r="DC99">
        <v>19.42305</v>
      </c>
      <c r="DD99" s="1">
        <v>2.9438419999999998E-4</v>
      </c>
      <c r="DE99">
        <v>0.29835240000000002</v>
      </c>
      <c r="DF99">
        <v>1.0476529999999999</v>
      </c>
      <c r="DG99">
        <v>19.625589999999999</v>
      </c>
      <c r="DH99" s="1">
        <v>2.3964759999999999E-4</v>
      </c>
      <c r="DI99">
        <v>0.2428729</v>
      </c>
      <c r="DJ99">
        <v>1.0475829999999999</v>
      </c>
      <c r="DK99">
        <v>19.776620000000001</v>
      </c>
      <c r="DL99" s="1">
        <v>1.9556439999999999E-4</v>
      </c>
      <c r="DM99">
        <v>0.19817660000000001</v>
      </c>
      <c r="DN99">
        <v>1.0475129999999999</v>
      </c>
      <c r="DO99">
        <v>19.93317</v>
      </c>
      <c r="DP99" s="1">
        <v>1.600044E-4</v>
      </c>
      <c r="DQ99">
        <v>0.1621254</v>
      </c>
      <c r="DR99">
        <v>1.0474239999999999</v>
      </c>
      <c r="DS99">
        <v>19.861470000000001</v>
      </c>
      <c r="DT99" s="1">
        <v>1.310657E-4</v>
      </c>
      <c r="DU99">
        <v>0.13280610000000001</v>
      </c>
      <c r="DV99">
        <v>1.047363</v>
      </c>
      <c r="DW99">
        <v>19.79006</v>
      </c>
      <c r="DX99" s="1">
        <v>1.074656E-4</v>
      </c>
      <c r="DY99">
        <v>0.1088841</v>
      </c>
      <c r="DZ99">
        <v>1.0472980000000001</v>
      </c>
      <c r="EA99">
        <v>19.823160000000001</v>
      </c>
      <c r="EB99" s="1">
        <v>8.8569139999999995E-5</v>
      </c>
      <c r="EC99" s="1">
        <v>8.970475E-2</v>
      </c>
      <c r="ED99">
        <v>1.0472330000000001</v>
      </c>
      <c r="EE99">
        <v>19.769210000000001</v>
      </c>
      <c r="EF99" s="1">
        <v>7.3471190000000002E-5</v>
      </c>
      <c r="EG99" s="1">
        <v>7.4385339999999994E-2</v>
      </c>
      <c r="EH99">
        <v>1.0471680000000001</v>
      </c>
      <c r="EI99">
        <v>19.765149999999998</v>
      </c>
      <c r="EJ99" s="1">
        <v>6.1268179999999996E-5</v>
      </c>
      <c r="EK99" s="1">
        <v>6.201363E-2</v>
      </c>
      <c r="EL99">
        <v>1.0471280000000001</v>
      </c>
      <c r="EM99">
        <v>19.818580000000001</v>
      </c>
      <c r="EN99" s="1">
        <v>5.1319890000000002E-5</v>
      </c>
      <c r="EO99" s="1">
        <v>5.1932409999999998E-2</v>
      </c>
      <c r="EP99">
        <v>1.047067</v>
      </c>
      <c r="EQ99">
        <v>19.835290000000001</v>
      </c>
      <c r="ER99" s="1">
        <v>4.3167729999999999E-5</v>
      </c>
      <c r="ES99" s="1">
        <v>4.3672469999999998E-2</v>
      </c>
      <c r="ET99">
        <v>1.047026</v>
      </c>
      <c r="EU99">
        <v>19.86036</v>
      </c>
      <c r="EV99" s="1">
        <v>3.6447650000000003E-5</v>
      </c>
      <c r="EW99" s="1">
        <v>3.6866959999999997E-2</v>
      </c>
      <c r="EX99">
        <v>1.0470060000000001</v>
      </c>
      <c r="EY99">
        <v>19.78809</v>
      </c>
      <c r="EZ99" s="1">
        <v>3.0878930000000002E-5</v>
      </c>
      <c r="FA99" s="1">
        <v>3.1227629999999999E-2</v>
      </c>
      <c r="FB99">
        <v>1.0470029999999999</v>
      </c>
      <c r="FC99">
        <v>19.732420000000001</v>
      </c>
      <c r="FD99" s="1">
        <v>2.6300289999999999E-5</v>
      </c>
      <c r="FE99" s="1">
        <v>2.6584980000000001E-2</v>
      </c>
      <c r="FF99">
        <v>1.0470109999999999</v>
      </c>
      <c r="FG99">
        <v>19.802230000000002</v>
      </c>
      <c r="FH99" s="1">
        <v>2.2618220000000001E-5</v>
      </c>
      <c r="FI99" s="1">
        <v>2.2845569999999999E-2</v>
      </c>
      <c r="FJ99">
        <v>1.046996</v>
      </c>
      <c r="FK99">
        <v>19.789960000000001</v>
      </c>
      <c r="FL99" s="1">
        <v>1.9645389999999999E-5</v>
      </c>
      <c r="FM99" s="1">
        <v>1.9831560000000002E-2</v>
      </c>
      <c r="FN99">
        <v>1.0469999999999999</v>
      </c>
      <c r="FO99">
        <v>19.86084</v>
      </c>
      <c r="FP99" s="1">
        <v>1.7172509999999999E-5</v>
      </c>
      <c r="FQ99" s="1">
        <v>1.733032E-2</v>
      </c>
      <c r="FR99">
        <v>1.046996</v>
      </c>
      <c r="FS99">
        <v>19.80097</v>
      </c>
      <c r="FT99" s="1">
        <v>1.506073E-5</v>
      </c>
      <c r="FU99" s="1">
        <v>1.5196339999999999E-2</v>
      </c>
      <c r="FV99">
        <v>1.046999</v>
      </c>
      <c r="FW99">
        <v>19.46106</v>
      </c>
      <c r="FX99" s="1">
        <v>1.323402E-5</v>
      </c>
      <c r="FY99" s="1">
        <v>1.335249E-2</v>
      </c>
      <c r="FZ99">
        <v>1.0470219999999999</v>
      </c>
      <c r="GA99">
        <v>19.2194</v>
      </c>
      <c r="GB99" s="1">
        <v>1.1644199999999999E-5</v>
      </c>
      <c r="GC99" s="1">
        <v>1.1747789999999999E-2</v>
      </c>
      <c r="GD99">
        <v>1.0469980000000001</v>
      </c>
      <c r="GE99">
        <v>19.071539999999999</v>
      </c>
      <c r="GF99" s="1">
        <v>1.0253209999999999E-5</v>
      </c>
      <c r="GG99" s="1">
        <v>1.0344509999999999E-2</v>
      </c>
      <c r="GH99">
        <v>1.046999</v>
      </c>
      <c r="GI99">
        <v>19.228680000000001</v>
      </c>
      <c r="GJ99" s="1">
        <v>9.0331789999999994E-6</v>
      </c>
      <c r="GK99" s="1">
        <v>9.1137709999999997E-3</v>
      </c>
      <c r="GL99">
        <v>1.0470060000000001</v>
      </c>
      <c r="GM99">
        <v>19.409800000000001</v>
      </c>
      <c r="GN99" s="1">
        <v>7.9563679999999997E-6</v>
      </c>
      <c r="GO99" s="1">
        <v>8.0278729999999996E-3</v>
      </c>
      <c r="GP99">
        <v>1.047015</v>
      </c>
      <c r="GQ99">
        <v>19.473269999999999</v>
      </c>
      <c r="GR99" s="1">
        <v>7.0044479999999999E-6</v>
      </c>
      <c r="GS99" s="1">
        <v>7.0679580000000001E-3</v>
      </c>
      <c r="GT99">
        <v>1.047002</v>
      </c>
      <c r="GU99">
        <v>19.249189999999999</v>
      </c>
      <c r="GV99" s="1">
        <v>6.1669649999999997E-6</v>
      </c>
      <c r="GW99" s="1">
        <v>6.2231040000000001E-3</v>
      </c>
      <c r="GX99">
        <v>1.0469839999999999</v>
      </c>
      <c r="GY99">
        <v>19.202120000000001</v>
      </c>
      <c r="GZ99" s="1">
        <v>5.4313729999999997E-6</v>
      </c>
      <c r="HA99" s="1">
        <v>5.4810750000000002E-3</v>
      </c>
      <c r="HB99">
        <v>1.0469790000000001</v>
      </c>
      <c r="HC99">
        <v>19.435040000000001</v>
      </c>
      <c r="HD99" s="1">
        <v>4.7850550000000004E-6</v>
      </c>
      <c r="HE99" s="1">
        <v>4.8288519999999998E-3</v>
      </c>
      <c r="HF99">
        <v>1.0469710000000001</v>
      </c>
      <c r="HG99">
        <v>19.702539999999999</v>
      </c>
      <c r="HH99" s="1">
        <v>4.2169990000000002E-6</v>
      </c>
      <c r="HI99" s="1">
        <v>4.2557080000000004E-3</v>
      </c>
      <c r="HJ99">
        <v>1.0469329999999999</v>
      </c>
      <c r="HK99">
        <v>19.724910000000001</v>
      </c>
      <c r="HL99" s="1">
        <v>3.7179250000000001E-6</v>
      </c>
      <c r="HM99" s="1">
        <v>3.7522390000000001E-3</v>
      </c>
      <c r="HN99">
        <v>1.0468930000000001</v>
      </c>
      <c r="HO99">
        <v>19.531739999999999</v>
      </c>
      <c r="HP99" s="1">
        <v>3.275276E-6</v>
      </c>
      <c r="HQ99" s="1">
        <v>3.306196E-3</v>
      </c>
      <c r="HR99">
        <v>1.046861</v>
      </c>
      <c r="HS99">
        <v>19.499269999999999</v>
      </c>
      <c r="HT99" s="1">
        <v>2.8749440000000002E-6</v>
      </c>
      <c r="HU99" s="1">
        <v>2.9032429999999998E-3</v>
      </c>
      <c r="HV99">
        <v>1.046834</v>
      </c>
      <c r="HW99">
        <v>19.410080000000001</v>
      </c>
      <c r="HX99" s="1">
        <v>2.514276E-6</v>
      </c>
      <c r="HY99" s="1">
        <v>2.539749E-3</v>
      </c>
      <c r="HZ99">
        <v>1.0467709999999999</v>
      </c>
      <c r="IA99">
        <v>19.52683</v>
      </c>
      <c r="IB99" s="1">
        <v>2.1960529999999998E-6</v>
      </c>
      <c r="IC99" s="1">
        <v>2.2185260000000002E-3</v>
      </c>
      <c r="ID99">
        <v>1.0467340000000001</v>
      </c>
      <c r="IE99">
        <v>19.661770000000001</v>
      </c>
      <c r="IF99" s="1">
        <v>1.9183860000000002E-6</v>
      </c>
      <c r="IG99" s="1">
        <v>1.938082E-3</v>
      </c>
      <c r="IH99">
        <v>1.0466800000000001</v>
      </c>
      <c r="II99">
        <v>19.588069999999998</v>
      </c>
      <c r="IJ99" s="1">
        <v>1.677298E-6</v>
      </c>
      <c r="IK99" s="1">
        <v>1.6945230000000001E-3</v>
      </c>
      <c r="IL99">
        <v>1.0466409999999999</v>
      </c>
      <c r="IM99">
        <v>19.45119</v>
      </c>
      <c r="IN99" s="1">
        <v>1.468132E-6</v>
      </c>
      <c r="IO99" s="1">
        <v>1.4832300000000001E-3</v>
      </c>
      <c r="IP99">
        <v>1.046618</v>
      </c>
      <c r="IQ99">
        <v>19.286760000000001</v>
      </c>
      <c r="IR99" s="1">
        <v>1.2870609999999999E-6</v>
      </c>
      <c r="IS99" s="1">
        <v>1.3002300000000001E-3</v>
      </c>
      <c r="IT99">
        <v>1.046567</v>
      </c>
      <c r="IU99">
        <v>19.271830000000001</v>
      </c>
      <c r="IV99" s="1">
        <v>1.130007E-6</v>
      </c>
      <c r="IW99" s="1">
        <v>1.1415419999999999E-3</v>
      </c>
      <c r="IX99">
        <v>1.046497</v>
      </c>
      <c r="IY99">
        <v>19.399239999999999</v>
      </c>
      <c r="IZ99" s="1">
        <v>9.9236069999999997E-7</v>
      </c>
      <c r="JA99" s="1">
        <v>1.0026169999999999E-3</v>
      </c>
      <c r="JB99">
        <v>1.0464450000000001</v>
      </c>
      <c r="JC99">
        <v>19.470659999999999</v>
      </c>
      <c r="JD99" s="1">
        <v>8.7144440000000005E-7</v>
      </c>
      <c r="JE99" s="1">
        <v>8.8052539999999998E-4</v>
      </c>
      <c r="JF99">
        <v>1.046394</v>
      </c>
      <c r="JG99">
        <v>19.745229999999999</v>
      </c>
      <c r="JH99" s="1">
        <v>7.6601549999999995E-7</v>
      </c>
      <c r="JI99" s="1">
        <v>7.7397160000000002E-4</v>
      </c>
      <c r="JJ99">
        <v>1.046335</v>
      </c>
      <c r="JK99">
        <v>19.93309</v>
      </c>
      <c r="JL99" s="1">
        <v>6.7444080000000004E-7</v>
      </c>
      <c r="JM99" s="1">
        <v>6.8141719999999999E-4</v>
      </c>
      <c r="JN99">
        <v>1.046314</v>
      </c>
      <c r="JO99">
        <v>19.989380000000001</v>
      </c>
      <c r="JP99" s="1">
        <v>5.9479400000000005E-7</v>
      </c>
      <c r="JQ99" s="1">
        <v>6.0092469999999999E-4</v>
      </c>
      <c r="JR99">
        <v>1.046252</v>
      </c>
      <c r="JS99">
        <v>19.965969999999999</v>
      </c>
      <c r="JT99" s="1">
        <v>5.2560200000000005E-7</v>
      </c>
      <c r="JU99" s="1">
        <v>5.3098429999999996E-4</v>
      </c>
      <c r="JV99">
        <v>1.0462199999999999</v>
      </c>
      <c r="JW99">
        <v>19.943989999999999</v>
      </c>
      <c r="JX99" s="1">
        <v>4.649485E-7</v>
      </c>
      <c r="JY99" s="1">
        <v>4.6971079999999998E-4</v>
      </c>
      <c r="JZ99">
        <v>1.046187</v>
      </c>
      <c r="KA99">
        <v>19.924289999999999</v>
      </c>
      <c r="KB99" s="1">
        <v>4.1244460000000002E-7</v>
      </c>
      <c r="KC99" s="1">
        <v>4.1655650000000001E-4</v>
      </c>
      <c r="KD99">
        <v>1.04616</v>
      </c>
      <c r="KE99">
        <v>19.945779999999999</v>
      </c>
      <c r="KF99" s="1">
        <v>3.6801599999999998E-7</v>
      </c>
      <c r="KG99" s="1">
        <v>3.7153400000000002E-4</v>
      </c>
      <c r="KH99">
        <v>1.046114</v>
      </c>
      <c r="KI99">
        <v>19.8674</v>
      </c>
      <c r="KJ99" s="1">
        <v>3.3037639999999999E-7</v>
      </c>
      <c r="KK99" s="1">
        <v>3.3343240000000002E-4</v>
      </c>
      <c r="KL99">
        <v>1.046087</v>
      </c>
      <c r="KM99">
        <v>19.950230000000001</v>
      </c>
      <c r="KN99" s="1">
        <v>2.9773810000000001E-7</v>
      </c>
      <c r="KO99" s="1">
        <v>3.0044259999999998E-4</v>
      </c>
      <c r="KP99">
        <v>1.046054</v>
      </c>
      <c r="KQ99">
        <v>20.012070000000001</v>
      </c>
      <c r="KR99" s="1">
        <v>2.6892920000000002E-7</v>
      </c>
      <c r="KS99" s="1">
        <v>2.7134320000000002E-4</v>
      </c>
      <c r="KT99">
        <v>1.04603</v>
      </c>
      <c r="KU99">
        <v>20.053290000000001</v>
      </c>
      <c r="KV99" s="1">
        <v>2.434124E-7</v>
      </c>
      <c r="KW99" s="1">
        <v>2.4557149999999999E-4</v>
      </c>
      <c r="KX99">
        <v>1.046014</v>
      </c>
      <c r="KY99">
        <v>20.163810000000002</v>
      </c>
      <c r="KZ99" s="1">
        <v>2.2077529999999999E-7</v>
      </c>
      <c r="LA99" s="1">
        <v>2.227125E-4</v>
      </c>
      <c r="LB99">
        <v>1.04596</v>
      </c>
      <c r="LC99">
        <v>20.170020000000001</v>
      </c>
      <c r="LD99" s="1">
        <v>2.005666E-7</v>
      </c>
      <c r="LE99" s="1">
        <v>2.023184E-4</v>
      </c>
      <c r="LF99">
        <v>1.0459430000000001</v>
      </c>
      <c r="LG99">
        <v>20.12895</v>
      </c>
      <c r="LH99" s="1">
        <v>1.823106E-7</v>
      </c>
      <c r="LI99" s="1">
        <v>1.839081E-4</v>
      </c>
      <c r="LJ99">
        <v>1.045901</v>
      </c>
      <c r="LK99">
        <v>20.165369999999999</v>
      </c>
      <c r="LL99" s="1">
        <v>1.6570950000000001E-7</v>
      </c>
      <c r="LM99" s="1">
        <v>1.6717190000000001E-4</v>
      </c>
      <c r="LN99">
        <v>1.045874</v>
      </c>
      <c r="LO99">
        <v>20.16011</v>
      </c>
      <c r="LP99" s="1">
        <v>1.5056220000000001E-7</v>
      </c>
      <c r="LQ99" s="1">
        <v>1.5189749999999999E-4</v>
      </c>
      <c r="LR99">
        <v>1.0458369999999999</v>
      </c>
      <c r="LS99">
        <v>20.419530000000002</v>
      </c>
      <c r="LT99" s="1">
        <v>1.3687119999999999E-7</v>
      </c>
      <c r="LU99" s="1">
        <v>1.3808240000000001E-4</v>
      </c>
      <c r="LV99">
        <v>1.045787</v>
      </c>
      <c r="LW99">
        <v>20.58099</v>
      </c>
      <c r="LX99" s="1">
        <v>1.2455410000000001E-7</v>
      </c>
      <c r="LY99" s="1">
        <v>1.256524E-4</v>
      </c>
      <c r="LZ99">
        <v>1.045755</v>
      </c>
      <c r="MA99">
        <v>20.64209</v>
      </c>
      <c r="MB99" s="1">
        <v>1.134816E-7</v>
      </c>
      <c r="MC99" s="1">
        <v>1.1447679999999999E-4</v>
      </c>
      <c r="MD99">
        <v>1.0457529999999999</v>
      </c>
      <c r="ME99">
        <v>20.764309999999998</v>
      </c>
      <c r="MF99" s="1">
        <v>1.03484E-7</v>
      </c>
      <c r="MG99" s="1">
        <v>1.0438939999999999E-4</v>
      </c>
      <c r="MH99">
        <v>1.0457080000000001</v>
      </c>
      <c r="MI99">
        <v>20.80067</v>
      </c>
      <c r="MJ99" s="1">
        <v>9.4456849999999995E-8</v>
      </c>
      <c r="MK99" s="1">
        <v>9.5280140000000006E-5</v>
      </c>
      <c r="ML99">
        <v>1.045685</v>
      </c>
      <c r="MM99">
        <v>20.818729999999999</v>
      </c>
      <c r="MN99" s="1">
        <v>8.6417979999999994E-8</v>
      </c>
      <c r="MO99" s="1">
        <v>8.7148359999999998E-5</v>
      </c>
      <c r="MP99">
        <v>1.045655</v>
      </c>
      <c r="MQ99">
        <v>20.912220000000001</v>
      </c>
      <c r="MR99" s="1">
        <v>7.9557449999999994E-8</v>
      </c>
      <c r="MS99" s="1">
        <v>8.0190139999999999E-5</v>
      </c>
      <c r="MT99">
        <v>1.045669</v>
      </c>
      <c r="MU99">
        <v>20.802140000000001</v>
      </c>
      <c r="MV99" s="1">
        <v>7.3673800000000004E-8</v>
      </c>
      <c r="MW99" s="1">
        <v>7.4237099999999994E-5</v>
      </c>
      <c r="MX99">
        <v>1.0456300000000001</v>
      </c>
      <c r="MY99">
        <v>20.45485</v>
      </c>
      <c r="MZ99" s="1">
        <v>6.8391459999999995E-8</v>
      </c>
      <c r="NA99" s="1">
        <v>6.8910380000000002E-5</v>
      </c>
      <c r="NB99">
        <v>1.0456030000000001</v>
      </c>
      <c r="NC99">
        <v>20.125139999999998</v>
      </c>
      <c r="ND99" s="1">
        <v>6.3542939999999996E-8</v>
      </c>
      <c r="NE99" s="1">
        <v>6.4021430000000005E-5</v>
      </c>
      <c r="NF99">
        <v>1.0455909999999999</v>
      </c>
      <c r="NG99">
        <v>20.029489999999999</v>
      </c>
      <c r="NH99" s="1">
        <v>5.9125060000000001E-8</v>
      </c>
      <c r="NI99" s="1">
        <v>5.9565889999999998E-5</v>
      </c>
      <c r="NJ99">
        <v>1.0455810000000001</v>
      </c>
      <c r="NK99">
        <v>19.677479999999999</v>
      </c>
      <c r="NL99" s="1">
        <v>5.5100040000000003E-8</v>
      </c>
      <c r="NM99" s="1">
        <v>5.5506310000000002E-5</v>
      </c>
      <c r="NN99">
        <v>1.045563</v>
      </c>
      <c r="NO99">
        <v>19.355139999999999</v>
      </c>
      <c r="NP99" s="1">
        <v>5.1395729999999999E-8</v>
      </c>
      <c r="NQ99" s="1">
        <v>5.1773310000000002E-5</v>
      </c>
      <c r="NR99">
        <v>1.0455300000000001</v>
      </c>
      <c r="NS99">
        <v>19.311070000000001</v>
      </c>
      <c r="NT99" s="1">
        <v>4.7965239999999997E-8</v>
      </c>
      <c r="NU99" s="1">
        <v>4.8318459999999999E-5</v>
      </c>
      <c r="NV99">
        <v>1.0455080000000001</v>
      </c>
      <c r="NW99">
        <v>19.343319999999999</v>
      </c>
      <c r="NX99" s="1">
        <v>4.4752479999999997E-8</v>
      </c>
      <c r="NY99" s="1">
        <v>4.5084920000000001E-5</v>
      </c>
      <c r="NZ99">
        <v>1.0454969999999999</v>
      </c>
      <c r="OA99">
        <v>19.301010000000002</v>
      </c>
      <c r="OB99" s="1">
        <v>4.1720639999999998E-8</v>
      </c>
      <c r="OC99" s="1">
        <v>4.2031779999999998E-5</v>
      </c>
      <c r="OD99">
        <v>1.045474</v>
      </c>
      <c r="OE99">
        <v>19.58164</v>
      </c>
      <c r="OF99" s="1">
        <v>3.8908889999999999E-8</v>
      </c>
      <c r="OG99" s="1">
        <v>3.9199280000000001E-5</v>
      </c>
      <c r="OH99">
        <v>1.0454380000000001</v>
      </c>
      <c r="OI99">
        <v>19.918500000000002</v>
      </c>
      <c r="OJ99" s="1">
        <v>3.6309749999999999E-8</v>
      </c>
      <c r="OK99" s="1">
        <v>3.6579109999999997E-5</v>
      </c>
    </row>
    <row r="100" spans="1:401" x14ac:dyDescent="0.35">
      <c r="A100">
        <v>103</v>
      </c>
      <c r="B100" t="s">
        <v>4</v>
      </c>
      <c r="C100" t="s">
        <v>24</v>
      </c>
      <c r="D100" t="s">
        <v>105</v>
      </c>
      <c r="E100">
        <v>818.99760000000003</v>
      </c>
      <c r="F100">
        <v>0.63562039999999997</v>
      </c>
      <c r="G100">
        <v>19.77345</v>
      </c>
      <c r="H100">
        <v>0</v>
      </c>
      <c r="I100">
        <v>0</v>
      </c>
      <c r="J100">
        <v>0.63555980000000001</v>
      </c>
      <c r="K100">
        <v>19.58456</v>
      </c>
      <c r="L100" s="1">
        <v>4.2602450000000002E-26</v>
      </c>
      <c r="M100" s="1">
        <v>3.2019989999999999E-23</v>
      </c>
      <c r="N100">
        <v>0.63552520000000001</v>
      </c>
      <c r="O100">
        <v>19.187840000000001</v>
      </c>
      <c r="P100" s="1">
        <v>2.3192059999999999E-12</v>
      </c>
      <c r="Q100" s="1">
        <v>1.7374119999999999E-9</v>
      </c>
      <c r="R100">
        <v>0.63546990000000003</v>
      </c>
      <c r="S100">
        <v>18.675450000000001</v>
      </c>
      <c r="T100" s="1">
        <v>1.282646E-2</v>
      </c>
      <c r="U100">
        <v>8.2223749999999995</v>
      </c>
      <c r="V100">
        <v>0.63544350000000005</v>
      </c>
      <c r="W100">
        <v>18.40569</v>
      </c>
      <c r="X100">
        <v>6.6542700000000004</v>
      </c>
      <c r="Y100">
        <v>4617.5690000000004</v>
      </c>
      <c r="Z100">
        <v>0.63542909999999997</v>
      </c>
      <c r="AA100">
        <v>18.150079999999999</v>
      </c>
      <c r="AB100">
        <v>51.647840000000002</v>
      </c>
      <c r="AC100">
        <v>38026.42</v>
      </c>
      <c r="AD100">
        <v>0.63541309999999995</v>
      </c>
      <c r="AE100">
        <v>17.952069999999999</v>
      </c>
      <c r="AF100">
        <v>40.700130000000001</v>
      </c>
      <c r="AG100">
        <v>31219.1</v>
      </c>
      <c r="AH100">
        <v>0.63541939999999997</v>
      </c>
      <c r="AI100">
        <v>17.897069999999999</v>
      </c>
      <c r="AJ100">
        <v>7.3599870000000003</v>
      </c>
      <c r="AK100">
        <v>5806.1970000000001</v>
      </c>
      <c r="AL100">
        <v>0.63542699999999996</v>
      </c>
      <c r="AM100">
        <v>17.954809999999998</v>
      </c>
      <c r="AN100">
        <v>0.49784479999999998</v>
      </c>
      <c r="AO100">
        <v>399.87560000000002</v>
      </c>
      <c r="AP100">
        <v>0.63543119999999997</v>
      </c>
      <c r="AQ100">
        <v>18.371089999999999</v>
      </c>
      <c r="AR100" s="1">
        <v>2.4445540000000002E-2</v>
      </c>
      <c r="AS100">
        <v>19.4069</v>
      </c>
      <c r="AT100">
        <v>0.63542399999999999</v>
      </c>
      <c r="AU100">
        <v>18.936579999999999</v>
      </c>
      <c r="AV100" s="1">
        <v>6.9555579999999997E-3</v>
      </c>
      <c r="AW100">
        <v>5.260859</v>
      </c>
      <c r="AX100">
        <v>0.63543709999999998</v>
      </c>
      <c r="AY100">
        <v>19.32827</v>
      </c>
      <c r="AZ100" s="1">
        <v>5.3615049999999999E-3</v>
      </c>
      <c r="BA100">
        <v>4.0375769999999997</v>
      </c>
      <c r="BB100">
        <v>0.63543749999999999</v>
      </c>
      <c r="BC100">
        <v>19.621849999999998</v>
      </c>
      <c r="BD100" s="1">
        <v>4.345298E-3</v>
      </c>
      <c r="BE100">
        <v>3.272116</v>
      </c>
      <c r="BF100">
        <v>0.63543769999999999</v>
      </c>
      <c r="BG100">
        <v>19.719110000000001</v>
      </c>
      <c r="BH100" s="1">
        <v>3.5314360000000002E-3</v>
      </c>
      <c r="BI100">
        <v>2.6592739999999999</v>
      </c>
      <c r="BJ100">
        <v>0.63543309999999997</v>
      </c>
      <c r="BK100">
        <v>19.662019999999998</v>
      </c>
      <c r="BL100">
        <v>2.8728999999999998E-3</v>
      </c>
      <c r="BM100">
        <v>2.1634259999999998</v>
      </c>
      <c r="BN100">
        <v>0.63543179999999999</v>
      </c>
      <c r="BO100">
        <v>19.621479999999998</v>
      </c>
      <c r="BP100" s="1">
        <v>2.3376730000000002E-3</v>
      </c>
      <c r="BQ100">
        <v>1.760365</v>
      </c>
      <c r="BR100">
        <v>0.63542639999999995</v>
      </c>
      <c r="BS100">
        <v>19.493929999999999</v>
      </c>
      <c r="BT100">
        <v>1.9015E-3</v>
      </c>
      <c r="BU100">
        <v>1.4320059999999999</v>
      </c>
      <c r="BV100">
        <v>0.63542180000000004</v>
      </c>
      <c r="BW100">
        <v>19.41151</v>
      </c>
      <c r="BX100" s="1">
        <v>1.5474659999999999E-3</v>
      </c>
      <c r="BY100">
        <v>1.1653849999999999</v>
      </c>
      <c r="BZ100">
        <v>0.63540669999999999</v>
      </c>
      <c r="CA100">
        <v>19.345759999999999</v>
      </c>
      <c r="CB100" s="1">
        <v>1.2603029999999999E-3</v>
      </c>
      <c r="CC100">
        <v>0.94918170000000002</v>
      </c>
      <c r="CD100">
        <v>0.63538919999999999</v>
      </c>
      <c r="CE100">
        <v>19.187709999999999</v>
      </c>
      <c r="CF100" s="1">
        <v>1.0274660000000001E-3</v>
      </c>
      <c r="CG100">
        <v>0.77381659999999997</v>
      </c>
      <c r="CH100">
        <v>0.63536320000000002</v>
      </c>
      <c r="CI100">
        <v>19.136759999999999</v>
      </c>
      <c r="CJ100" s="1">
        <v>8.384935E-4</v>
      </c>
      <c r="CK100">
        <v>0.63153190000000003</v>
      </c>
      <c r="CL100">
        <v>0.63534729999999995</v>
      </c>
      <c r="CM100">
        <v>19.11317</v>
      </c>
      <c r="CN100" s="1">
        <v>6.8500099999999997E-4</v>
      </c>
      <c r="CO100">
        <v>0.51593330000000004</v>
      </c>
      <c r="CP100">
        <v>0.63531289999999996</v>
      </c>
      <c r="CQ100">
        <v>19.031790000000001</v>
      </c>
      <c r="CR100" s="1">
        <v>5.5971190000000004E-4</v>
      </c>
      <c r="CS100">
        <v>0.42160370000000003</v>
      </c>
      <c r="CT100">
        <v>0.63525430000000005</v>
      </c>
      <c r="CU100">
        <v>19.080880000000001</v>
      </c>
      <c r="CV100" s="1">
        <v>4.5634810000000001E-4</v>
      </c>
      <c r="CW100">
        <v>0.34380630000000001</v>
      </c>
      <c r="CX100">
        <v>0.63521090000000002</v>
      </c>
      <c r="CY100">
        <v>19.142340000000001</v>
      </c>
      <c r="CZ100" s="1">
        <v>3.7115910000000001E-4</v>
      </c>
      <c r="DA100">
        <v>0.27966000000000002</v>
      </c>
      <c r="DB100">
        <v>0.63517769999999996</v>
      </c>
      <c r="DC100">
        <v>19.45637</v>
      </c>
      <c r="DD100" s="1">
        <v>3.016761E-4</v>
      </c>
      <c r="DE100">
        <v>0.22732060000000001</v>
      </c>
      <c r="DF100">
        <v>0.63512069999999998</v>
      </c>
      <c r="DG100">
        <v>19.674379999999999</v>
      </c>
      <c r="DH100" s="1">
        <v>2.455243E-4</v>
      </c>
      <c r="DI100">
        <v>0.18502370000000001</v>
      </c>
      <c r="DJ100">
        <v>0.63506370000000001</v>
      </c>
      <c r="DK100">
        <v>19.820989999999998</v>
      </c>
      <c r="DL100" s="1">
        <v>2.002978E-4</v>
      </c>
      <c r="DM100">
        <v>0.150949</v>
      </c>
      <c r="DN100">
        <v>0.63502709999999996</v>
      </c>
      <c r="DO100">
        <v>19.96668</v>
      </c>
      <c r="DP100" s="1">
        <v>1.638318E-4</v>
      </c>
      <c r="DQ100">
        <v>0.12347</v>
      </c>
      <c r="DR100">
        <v>0.63499969999999994</v>
      </c>
      <c r="DS100">
        <v>19.87302</v>
      </c>
      <c r="DT100" s="1">
        <v>1.341964E-4</v>
      </c>
      <c r="DU100">
        <v>0.1011392</v>
      </c>
      <c r="DV100">
        <v>0.63495250000000003</v>
      </c>
      <c r="DW100">
        <v>19.789470000000001</v>
      </c>
      <c r="DX100" s="1">
        <v>1.099993E-4</v>
      </c>
      <c r="DY100" s="1">
        <v>8.2908759999999998E-2</v>
      </c>
      <c r="DZ100">
        <v>0.63491339999999996</v>
      </c>
      <c r="EA100">
        <v>19.824200000000001</v>
      </c>
      <c r="EB100" s="1">
        <v>9.0588629999999997E-5</v>
      </c>
      <c r="EC100" s="1">
        <v>6.8275279999999994E-2</v>
      </c>
      <c r="ED100">
        <v>0.634876</v>
      </c>
      <c r="EE100">
        <v>19.7895</v>
      </c>
      <c r="EF100" s="1">
        <v>7.5092069999999997E-5</v>
      </c>
      <c r="EG100" s="1">
        <v>5.6591929999999999E-2</v>
      </c>
      <c r="EH100">
        <v>0.63485060000000004</v>
      </c>
      <c r="EI100">
        <v>19.810569999999998</v>
      </c>
      <c r="EJ100" s="1">
        <v>6.2584369999999995E-5</v>
      </c>
      <c r="EK100" s="1">
        <v>4.7164169999999998E-2</v>
      </c>
      <c r="EL100">
        <v>0.63481690000000002</v>
      </c>
      <c r="EM100">
        <v>19.876049999999999</v>
      </c>
      <c r="EN100" s="1">
        <v>5.2396250000000002E-5</v>
      </c>
      <c r="EO100" s="1">
        <v>3.9485979999999997E-2</v>
      </c>
      <c r="EP100">
        <v>0.63478109999999999</v>
      </c>
      <c r="EQ100">
        <v>19.893139999999999</v>
      </c>
      <c r="ER100" s="1">
        <v>4.4050880000000001E-5</v>
      </c>
      <c r="ES100" s="1">
        <v>3.319627E-2</v>
      </c>
      <c r="ET100">
        <v>0.63476679999999996</v>
      </c>
      <c r="EU100">
        <v>19.900649999999999</v>
      </c>
      <c r="EV100" s="1">
        <v>3.7178229999999998E-5</v>
      </c>
      <c r="EW100" s="1">
        <v>2.8016590000000001E-2</v>
      </c>
      <c r="EX100">
        <v>0.63475619999999999</v>
      </c>
      <c r="EY100">
        <v>19.79982</v>
      </c>
      <c r="EZ100" s="1">
        <v>3.1484299999999999E-5</v>
      </c>
      <c r="FA100" s="1">
        <v>2.3725349999999999E-2</v>
      </c>
      <c r="FB100">
        <v>0.63475219999999999</v>
      </c>
      <c r="FC100">
        <v>19.729970000000002</v>
      </c>
      <c r="FD100" s="1">
        <v>2.6793629999999999E-5</v>
      </c>
      <c r="FE100" s="1">
        <v>2.018855E-2</v>
      </c>
      <c r="FF100">
        <v>0.63474379999999997</v>
      </c>
      <c r="FG100">
        <v>19.800640000000001</v>
      </c>
      <c r="FH100" s="1">
        <v>2.3013109999999999E-5</v>
      </c>
      <c r="FI100">
        <v>1.73361E-2</v>
      </c>
      <c r="FJ100">
        <v>0.6347448</v>
      </c>
      <c r="FK100">
        <v>19.80613</v>
      </c>
      <c r="FL100" s="1">
        <v>1.9967200000000001E-5</v>
      </c>
      <c r="FM100" s="1">
        <v>1.5039520000000001E-2</v>
      </c>
      <c r="FN100">
        <v>0.634737</v>
      </c>
      <c r="FO100">
        <v>19.904129999999999</v>
      </c>
      <c r="FP100" s="1">
        <v>1.744428E-5</v>
      </c>
      <c r="FQ100" s="1">
        <v>1.313843E-2</v>
      </c>
      <c r="FR100">
        <v>0.63474839999999999</v>
      </c>
      <c r="FS100">
        <v>19.860019999999999</v>
      </c>
      <c r="FT100" s="1">
        <v>1.5294220000000001E-5</v>
      </c>
      <c r="FU100" s="1">
        <v>1.151838E-2</v>
      </c>
      <c r="FV100">
        <v>0.63474779999999997</v>
      </c>
      <c r="FW100">
        <v>19.517900000000001</v>
      </c>
      <c r="FX100" s="1">
        <v>1.3436810000000001E-5</v>
      </c>
      <c r="FY100" s="1">
        <v>1.011977E-2</v>
      </c>
      <c r="FZ100">
        <v>0.63474629999999999</v>
      </c>
      <c r="GA100">
        <v>19.254999999999999</v>
      </c>
      <c r="GB100" s="1">
        <v>1.182101E-5</v>
      </c>
      <c r="GC100" s="1">
        <v>8.9029409999999993E-3</v>
      </c>
      <c r="GD100">
        <v>0.63474240000000004</v>
      </c>
      <c r="GE100">
        <v>19.083100000000002</v>
      </c>
      <c r="GF100" s="1">
        <v>1.0408070000000001E-5</v>
      </c>
      <c r="GG100" s="1">
        <v>7.8390449999999993E-3</v>
      </c>
      <c r="GH100">
        <v>0.63475020000000004</v>
      </c>
      <c r="GI100">
        <v>19.228680000000001</v>
      </c>
      <c r="GJ100" s="1">
        <v>9.1692610000000004E-6</v>
      </c>
      <c r="GK100" s="1">
        <v>6.9062419999999999E-3</v>
      </c>
      <c r="GL100">
        <v>0.63475009999999998</v>
      </c>
      <c r="GM100">
        <v>19.41591</v>
      </c>
      <c r="GN100" s="1">
        <v>8.0768129999999992E-6</v>
      </c>
      <c r="GO100" s="1">
        <v>6.0836479999999997E-3</v>
      </c>
      <c r="GP100">
        <v>0.63474419999999998</v>
      </c>
      <c r="GQ100">
        <v>19.492059999999999</v>
      </c>
      <c r="GR100" s="1">
        <v>7.1107049999999999E-6</v>
      </c>
      <c r="GS100" s="1">
        <v>5.3563150000000004E-3</v>
      </c>
      <c r="GT100">
        <v>0.63473740000000001</v>
      </c>
      <c r="GU100">
        <v>19.28387</v>
      </c>
      <c r="GV100" s="1">
        <v>6.2603040000000001E-6</v>
      </c>
      <c r="GW100" s="1">
        <v>4.7159660000000003E-3</v>
      </c>
      <c r="GX100">
        <v>0.63473979999999997</v>
      </c>
      <c r="GY100">
        <v>19.238050000000001</v>
      </c>
      <c r="GZ100" s="1">
        <v>5.513377E-6</v>
      </c>
      <c r="HA100" s="1">
        <v>4.1535499999999998E-3</v>
      </c>
      <c r="HB100">
        <v>0.63473329999999994</v>
      </c>
      <c r="HC100">
        <v>19.472329999999999</v>
      </c>
      <c r="HD100" s="1">
        <v>4.8571359999999998E-6</v>
      </c>
      <c r="HE100" s="1">
        <v>3.659233E-3</v>
      </c>
      <c r="HF100">
        <v>0.63472110000000004</v>
      </c>
      <c r="HG100">
        <v>19.733650000000001</v>
      </c>
      <c r="HH100" s="1">
        <v>4.2803039999999996E-6</v>
      </c>
      <c r="HI100" s="1">
        <v>3.2248139999999999E-3</v>
      </c>
      <c r="HJ100">
        <v>0.63471390000000005</v>
      </c>
      <c r="HK100">
        <v>19.743410000000001</v>
      </c>
      <c r="HL100" s="1">
        <v>3.7736120000000001E-6</v>
      </c>
      <c r="HM100" s="1">
        <v>2.8432610000000001E-3</v>
      </c>
      <c r="HN100">
        <v>0.63469039999999999</v>
      </c>
      <c r="HO100">
        <v>19.540949999999999</v>
      </c>
      <c r="HP100" s="1">
        <v>3.3250840000000001E-6</v>
      </c>
      <c r="HQ100" s="1">
        <v>2.5055899999999998E-3</v>
      </c>
      <c r="HR100">
        <v>0.63467390000000001</v>
      </c>
      <c r="HS100">
        <v>19.50553</v>
      </c>
      <c r="HT100" s="1">
        <v>2.920177E-6</v>
      </c>
      <c r="HU100" s="1">
        <v>2.2008800000000001E-3</v>
      </c>
      <c r="HV100">
        <v>0.63464370000000003</v>
      </c>
      <c r="HW100">
        <v>19.423030000000001</v>
      </c>
      <c r="HX100" s="1">
        <v>2.5546769999999999E-6</v>
      </c>
      <c r="HY100" s="1">
        <v>1.925724E-3</v>
      </c>
      <c r="HZ100">
        <v>0.63462390000000002</v>
      </c>
      <c r="IA100">
        <v>19.55275</v>
      </c>
      <c r="IB100" s="1">
        <v>2.2314590000000001E-6</v>
      </c>
      <c r="IC100" s="1">
        <v>1.682216E-3</v>
      </c>
      <c r="ID100">
        <v>0.63460070000000002</v>
      </c>
      <c r="IE100">
        <v>19.703769999999999</v>
      </c>
      <c r="IF100" s="1">
        <v>1.9491940000000002E-6</v>
      </c>
      <c r="IG100" s="1">
        <v>1.469524E-3</v>
      </c>
      <c r="IH100">
        <v>0.63458530000000002</v>
      </c>
      <c r="II100">
        <v>19.637450000000001</v>
      </c>
      <c r="IJ100" s="1">
        <v>1.7040450000000001E-6</v>
      </c>
      <c r="IK100" s="1">
        <v>1.2847640000000001E-3</v>
      </c>
      <c r="IL100">
        <v>0.63454790000000005</v>
      </c>
      <c r="IM100">
        <v>19.493259999999999</v>
      </c>
      <c r="IN100" s="1">
        <v>1.4913039999999999E-6</v>
      </c>
      <c r="IO100" s="1">
        <v>1.124466E-3</v>
      </c>
      <c r="IP100">
        <v>0.63452260000000005</v>
      </c>
      <c r="IQ100">
        <v>19.300999999999998</v>
      </c>
      <c r="IR100" s="1">
        <v>1.3071369999999999E-6</v>
      </c>
      <c r="IS100" s="1">
        <v>9.8564240000000003E-4</v>
      </c>
      <c r="IT100">
        <v>0.63449250000000001</v>
      </c>
      <c r="IU100">
        <v>19.273479999999999</v>
      </c>
      <c r="IV100" s="1">
        <v>1.147462E-6</v>
      </c>
      <c r="IW100" s="1">
        <v>8.6527930000000004E-4</v>
      </c>
      <c r="IX100">
        <v>0.6344689</v>
      </c>
      <c r="IY100">
        <v>19.402429999999999</v>
      </c>
      <c r="IZ100" s="1">
        <v>1.00772E-6</v>
      </c>
      <c r="JA100" s="1">
        <v>7.599843E-4</v>
      </c>
      <c r="JB100">
        <v>0.63443260000000001</v>
      </c>
      <c r="JC100">
        <v>19.484400000000001</v>
      </c>
      <c r="JD100" s="1">
        <v>8.8488880000000002E-7</v>
      </c>
      <c r="JE100" s="1">
        <v>6.6742579999999998E-4</v>
      </c>
      <c r="JF100">
        <v>0.63440759999999996</v>
      </c>
      <c r="JG100">
        <v>19.778110000000002</v>
      </c>
      <c r="JH100" s="1">
        <v>7.7771300000000002E-7</v>
      </c>
      <c r="JI100" s="1">
        <v>5.8661140000000004E-4</v>
      </c>
      <c r="JJ100">
        <v>0.63438490000000003</v>
      </c>
      <c r="JK100">
        <v>19.980129999999999</v>
      </c>
      <c r="JL100" s="1">
        <v>6.8461449999999995E-7</v>
      </c>
      <c r="JM100" s="1">
        <v>5.1640849999999995E-4</v>
      </c>
      <c r="JN100">
        <v>0.63434990000000002</v>
      </c>
      <c r="JO100">
        <v>20.033950000000001</v>
      </c>
      <c r="JP100" s="1">
        <v>6.0362729999999996E-7</v>
      </c>
      <c r="JQ100" s="1">
        <v>4.553526E-4</v>
      </c>
      <c r="JR100">
        <v>0.63432390000000005</v>
      </c>
      <c r="JS100">
        <v>19.99418</v>
      </c>
      <c r="JT100" s="1">
        <v>5.3330239999999996E-7</v>
      </c>
      <c r="JU100" s="1">
        <v>4.0230890000000002E-4</v>
      </c>
      <c r="JV100">
        <v>0.63430500000000001</v>
      </c>
      <c r="JW100">
        <v>19.952660000000002</v>
      </c>
      <c r="JX100" s="1">
        <v>4.7170020000000001E-7</v>
      </c>
      <c r="JY100" s="1">
        <v>3.5586050000000001E-4</v>
      </c>
      <c r="JZ100">
        <v>0.63428419999999996</v>
      </c>
      <c r="KA100">
        <v>19.93038</v>
      </c>
      <c r="KB100" s="1">
        <v>4.1822149999999998E-7</v>
      </c>
      <c r="KC100" s="1">
        <v>3.1550110000000002E-4</v>
      </c>
      <c r="KD100">
        <v>0.63426800000000005</v>
      </c>
      <c r="KE100">
        <v>19.953659999999999</v>
      </c>
      <c r="KF100" s="1">
        <v>3.7288399999999999E-7</v>
      </c>
      <c r="KG100" s="1">
        <v>2.8127600000000001E-4</v>
      </c>
      <c r="KH100">
        <v>0.63424780000000003</v>
      </c>
      <c r="KI100">
        <v>19.890969999999999</v>
      </c>
      <c r="KJ100" s="1">
        <v>3.3453550000000001E-7</v>
      </c>
      <c r="KK100" s="1">
        <v>2.5233459999999999E-4</v>
      </c>
      <c r="KL100">
        <v>0.63424409999999998</v>
      </c>
      <c r="KM100">
        <v>19.992719999999998</v>
      </c>
      <c r="KN100" s="1">
        <v>3.0137730000000002E-7</v>
      </c>
      <c r="KO100" s="1">
        <v>2.273217E-4</v>
      </c>
      <c r="KP100">
        <v>0.63422290000000003</v>
      </c>
      <c r="KQ100">
        <v>20.066330000000001</v>
      </c>
      <c r="KR100" s="1">
        <v>2.7215629999999999E-7</v>
      </c>
      <c r="KS100" s="1">
        <v>2.0527889999999999E-4</v>
      </c>
      <c r="KT100">
        <v>0.63420860000000001</v>
      </c>
      <c r="KU100">
        <v>20.102250000000002</v>
      </c>
      <c r="KV100" s="1">
        <v>2.462665E-7</v>
      </c>
      <c r="KW100" s="1">
        <v>1.857529E-4</v>
      </c>
      <c r="KX100">
        <v>0.63418870000000005</v>
      </c>
      <c r="KY100">
        <v>20.19708</v>
      </c>
      <c r="KZ100" s="1">
        <v>2.233158E-7</v>
      </c>
      <c r="LA100" s="1">
        <v>1.6844209999999999E-4</v>
      </c>
      <c r="LB100">
        <v>0.63416850000000002</v>
      </c>
      <c r="LC100">
        <v>20.18169</v>
      </c>
      <c r="LD100" s="1">
        <v>2.028425E-7</v>
      </c>
      <c r="LE100" s="1">
        <v>1.5300369999999999E-4</v>
      </c>
      <c r="LF100">
        <v>0.63414649999999995</v>
      </c>
      <c r="LG100">
        <v>20.132899999999999</v>
      </c>
      <c r="LH100" s="1">
        <v>1.8437519999999999E-7</v>
      </c>
      <c r="LI100" s="1">
        <v>1.390803E-4</v>
      </c>
      <c r="LJ100">
        <v>0.63413629999999999</v>
      </c>
      <c r="LK100">
        <v>20.170269999999999</v>
      </c>
      <c r="LL100" s="1">
        <v>1.675928E-7</v>
      </c>
      <c r="LM100" s="1">
        <v>1.264258E-4</v>
      </c>
      <c r="LN100">
        <v>0.63410999999999995</v>
      </c>
      <c r="LO100">
        <v>20.180589999999999</v>
      </c>
      <c r="LP100" s="1">
        <v>1.5227560000000001E-7</v>
      </c>
      <c r="LQ100" s="1">
        <v>1.148765E-4</v>
      </c>
      <c r="LR100">
        <v>0.63409950000000004</v>
      </c>
      <c r="LS100">
        <v>20.462389999999999</v>
      </c>
      <c r="LT100" s="1">
        <v>1.384142E-7</v>
      </c>
      <c r="LU100" s="1">
        <v>1.044223E-4</v>
      </c>
      <c r="LV100">
        <v>0.63407049999999998</v>
      </c>
      <c r="LW100">
        <v>20.640689999999999</v>
      </c>
      <c r="LX100" s="1">
        <v>1.259424E-7</v>
      </c>
      <c r="LY100" s="1">
        <v>9.501562E-5</v>
      </c>
      <c r="LZ100">
        <v>0.63405480000000003</v>
      </c>
      <c r="MA100">
        <v>20.698</v>
      </c>
      <c r="MB100" s="1">
        <v>1.147295E-7</v>
      </c>
      <c r="MC100" s="1">
        <v>8.6557560000000003E-5</v>
      </c>
      <c r="MD100">
        <v>0.6340346</v>
      </c>
      <c r="ME100">
        <v>20.803979999999999</v>
      </c>
      <c r="MF100" s="1">
        <v>1.0461389999999999E-7</v>
      </c>
      <c r="MG100" s="1">
        <v>7.8927450000000003E-5</v>
      </c>
      <c r="MH100">
        <v>0.63402559999999997</v>
      </c>
      <c r="MI100">
        <v>20.815079999999998</v>
      </c>
      <c r="MJ100" s="1">
        <v>9.5473640000000003E-8</v>
      </c>
      <c r="MK100" s="1">
        <v>7.2033459999999998E-5</v>
      </c>
      <c r="ML100">
        <v>0.63400880000000004</v>
      </c>
      <c r="MM100">
        <v>20.824259999999999</v>
      </c>
      <c r="MN100" s="1">
        <v>8.7309329999999997E-8</v>
      </c>
      <c r="MO100" s="1">
        <v>6.5869339999999999E-5</v>
      </c>
      <c r="MP100">
        <v>0.63400590000000001</v>
      </c>
      <c r="MQ100">
        <v>20.916930000000001</v>
      </c>
      <c r="MR100" s="1">
        <v>8.0309989999999999E-8</v>
      </c>
      <c r="MS100" s="1">
        <v>6.0580020000000001E-5</v>
      </c>
      <c r="MT100">
        <v>0.63398810000000005</v>
      </c>
      <c r="MU100">
        <v>20.82516</v>
      </c>
      <c r="MV100" s="1">
        <v>7.4331379999999994E-8</v>
      </c>
      <c r="MW100" s="1">
        <v>5.6065990000000001E-5</v>
      </c>
      <c r="MX100">
        <v>0.63399220000000001</v>
      </c>
      <c r="MY100">
        <v>20.503509999999999</v>
      </c>
      <c r="MZ100" s="1">
        <v>6.8992180000000004E-8</v>
      </c>
      <c r="NA100" s="1">
        <v>5.2038350000000003E-5</v>
      </c>
      <c r="NB100">
        <v>0.63397780000000004</v>
      </c>
      <c r="NC100">
        <v>20.183260000000001</v>
      </c>
      <c r="ND100" s="1">
        <v>6.4093679999999995E-8</v>
      </c>
      <c r="NE100" s="1">
        <v>4.8343200000000002E-5</v>
      </c>
      <c r="NF100">
        <v>0.63395599999999996</v>
      </c>
      <c r="NG100">
        <v>20.08896</v>
      </c>
      <c r="NH100" s="1">
        <v>5.9624970000000003E-8</v>
      </c>
      <c r="NI100" s="1">
        <v>4.4973479999999998E-5</v>
      </c>
      <c r="NJ100">
        <v>0.63395089999999998</v>
      </c>
      <c r="NK100">
        <v>19.72926</v>
      </c>
      <c r="NL100" s="1">
        <v>5.5557070000000002E-8</v>
      </c>
      <c r="NM100" s="1">
        <v>4.1904740000000002E-5</v>
      </c>
      <c r="NN100">
        <v>0.63394050000000002</v>
      </c>
      <c r="NO100">
        <v>19.37809</v>
      </c>
      <c r="NP100" s="1">
        <v>5.1818509999999998E-8</v>
      </c>
      <c r="NQ100" s="1">
        <v>3.908506E-5</v>
      </c>
      <c r="NR100">
        <v>0.63392040000000005</v>
      </c>
      <c r="NS100">
        <v>19.318580000000001</v>
      </c>
      <c r="NT100" s="1">
        <v>4.835677E-8</v>
      </c>
      <c r="NU100" s="1">
        <v>3.6475359999999997E-5</v>
      </c>
      <c r="NV100">
        <v>0.63390849999999999</v>
      </c>
      <c r="NW100">
        <v>19.351019999999998</v>
      </c>
      <c r="NX100" s="1">
        <v>4.5123130000000002E-8</v>
      </c>
      <c r="NY100" s="1">
        <v>3.4036920000000001E-5</v>
      </c>
      <c r="NZ100">
        <v>0.63390170000000001</v>
      </c>
      <c r="OA100">
        <v>19.31485</v>
      </c>
      <c r="OB100" s="1">
        <v>4.2067259999999999E-8</v>
      </c>
      <c r="OC100" s="1">
        <v>3.1732549999999998E-5</v>
      </c>
      <c r="OD100">
        <v>0.63389090000000003</v>
      </c>
      <c r="OE100">
        <v>19.604030000000002</v>
      </c>
      <c r="OF100" s="1">
        <v>3.9229840000000003E-8</v>
      </c>
      <c r="OG100" s="1">
        <v>2.9593320000000001E-5</v>
      </c>
      <c r="OH100">
        <v>0.63388250000000002</v>
      </c>
      <c r="OI100">
        <v>19.96031</v>
      </c>
      <c r="OJ100" s="1">
        <v>3.6605689999999997E-8</v>
      </c>
      <c r="OK100" s="1">
        <v>2.7613489999999998E-5</v>
      </c>
    </row>
    <row r="101" spans="1:401" x14ac:dyDescent="0.35">
      <c r="A101">
        <v>104</v>
      </c>
      <c r="B101" t="s">
        <v>4</v>
      </c>
      <c r="C101" t="s">
        <v>24</v>
      </c>
      <c r="D101" t="s">
        <v>106</v>
      </c>
      <c r="E101">
        <v>853.88810000000001</v>
      </c>
      <c r="F101">
        <v>1.702307</v>
      </c>
      <c r="G101">
        <v>19.792819999999999</v>
      </c>
      <c r="H101">
        <v>0</v>
      </c>
      <c r="I101">
        <v>0</v>
      </c>
      <c r="J101">
        <v>1.702094</v>
      </c>
      <c r="K101">
        <v>19.622990000000001</v>
      </c>
      <c r="L101" s="1">
        <v>3.7150639999999999E-27</v>
      </c>
      <c r="M101" s="1">
        <v>2.39472E-24</v>
      </c>
      <c r="N101">
        <v>1.7019709999999999</v>
      </c>
      <c r="O101">
        <v>19.238240000000001</v>
      </c>
      <c r="P101" s="1">
        <v>4.0854759999999999E-13</v>
      </c>
      <c r="Q101" s="1">
        <v>2.099615E-10</v>
      </c>
      <c r="R101">
        <v>1.7018200000000001</v>
      </c>
      <c r="S101">
        <v>18.724630000000001</v>
      </c>
      <c r="T101" s="1">
        <v>7.6619189999999997E-3</v>
      </c>
      <c r="U101">
        <v>3.5372490000000001</v>
      </c>
      <c r="V101">
        <v>1.701705</v>
      </c>
      <c r="W101">
        <v>18.445070000000001</v>
      </c>
      <c r="X101">
        <v>5.3613499999999998</v>
      </c>
      <c r="Y101">
        <v>2972.864</v>
      </c>
      <c r="Z101">
        <v>1.7016659999999999</v>
      </c>
      <c r="AA101">
        <v>18.183779999999999</v>
      </c>
      <c r="AB101">
        <v>49.048999999999999</v>
      </c>
      <c r="AC101">
        <v>30309.08</v>
      </c>
      <c r="AD101">
        <v>1.7016469999999999</v>
      </c>
      <c r="AE101">
        <v>17.973020000000002</v>
      </c>
      <c r="AF101">
        <v>43.329479999999997</v>
      </c>
      <c r="AG101">
        <v>28921.59</v>
      </c>
      <c r="AH101">
        <v>1.7016249999999999</v>
      </c>
      <c r="AI101">
        <v>17.91112</v>
      </c>
      <c r="AJ101">
        <v>8.5174210000000006</v>
      </c>
      <c r="AK101">
        <v>6019.4520000000002</v>
      </c>
      <c r="AL101">
        <v>1.701643</v>
      </c>
      <c r="AM101">
        <v>17.966919999999998</v>
      </c>
      <c r="AN101">
        <v>0.61070789999999997</v>
      </c>
      <c r="AO101">
        <v>449.60059999999999</v>
      </c>
      <c r="AP101">
        <v>1.7016610000000001</v>
      </c>
      <c r="AQ101">
        <v>18.38598</v>
      </c>
      <c r="AR101" s="1">
        <v>2.9228939999999998E-2</v>
      </c>
      <c r="AS101">
        <v>21.310590000000001</v>
      </c>
      <c r="AT101">
        <v>1.7016640000000001</v>
      </c>
      <c r="AU101">
        <v>18.958189999999998</v>
      </c>
      <c r="AV101" s="1">
        <v>7.155369E-3</v>
      </c>
      <c r="AW101">
        <v>4.698626</v>
      </c>
      <c r="AX101">
        <v>1.7016610000000001</v>
      </c>
      <c r="AY101">
        <v>19.351739999999999</v>
      </c>
      <c r="AZ101" s="1">
        <v>5.4342180000000002E-3</v>
      </c>
      <c r="BA101">
        <v>3.5247920000000001</v>
      </c>
      <c r="BB101">
        <v>1.7016659999999999</v>
      </c>
      <c r="BC101">
        <v>19.63974</v>
      </c>
      <c r="BD101" s="1">
        <v>4.4022219999999999E-3</v>
      </c>
      <c r="BE101">
        <v>2.854587</v>
      </c>
      <c r="BF101">
        <v>1.7016690000000001</v>
      </c>
      <c r="BG101">
        <v>19.730879999999999</v>
      </c>
      <c r="BH101" s="1">
        <v>3.5773649999999999E-3</v>
      </c>
      <c r="BI101">
        <v>2.319645</v>
      </c>
      <c r="BJ101">
        <v>1.7016530000000001</v>
      </c>
      <c r="BK101">
        <v>19.667899999999999</v>
      </c>
      <c r="BL101" s="1">
        <v>2.9101460000000002E-3</v>
      </c>
      <c r="BM101">
        <v>1.887022</v>
      </c>
      <c r="BN101">
        <v>1.7016530000000001</v>
      </c>
      <c r="BO101">
        <v>19.628050000000002</v>
      </c>
      <c r="BP101" s="1">
        <v>2.3679970000000002E-3</v>
      </c>
      <c r="BQ101">
        <v>1.5354890000000001</v>
      </c>
      <c r="BR101">
        <v>1.7016039999999999</v>
      </c>
      <c r="BS101">
        <v>19.516729999999999</v>
      </c>
      <c r="BT101" s="1">
        <v>1.9261809999999999E-3</v>
      </c>
      <c r="BU101">
        <v>1.249093</v>
      </c>
      <c r="BV101">
        <v>1.7016260000000001</v>
      </c>
      <c r="BW101">
        <v>19.45776</v>
      </c>
      <c r="BX101" s="1">
        <v>1.5674860000000001E-3</v>
      </c>
      <c r="BY101">
        <v>1.016486</v>
      </c>
      <c r="BZ101">
        <v>1.701589</v>
      </c>
      <c r="CA101">
        <v>19.406140000000001</v>
      </c>
      <c r="CB101" s="1">
        <v>1.276541E-3</v>
      </c>
      <c r="CC101">
        <v>0.82783879999999999</v>
      </c>
      <c r="CD101">
        <v>1.7015400000000001</v>
      </c>
      <c r="CE101">
        <v>19.242529999999999</v>
      </c>
      <c r="CF101" s="1">
        <v>1.0406289999999999E-3</v>
      </c>
      <c r="CG101">
        <v>0.67482900000000001</v>
      </c>
      <c r="CH101">
        <v>1.7014750000000001</v>
      </c>
      <c r="CI101">
        <v>19.176880000000001</v>
      </c>
      <c r="CJ101" s="1">
        <v>8.4918350000000005E-4</v>
      </c>
      <c r="CK101">
        <v>0.55069679999999999</v>
      </c>
      <c r="CL101">
        <v>1.7013670000000001</v>
      </c>
      <c r="CM101">
        <v>19.129069999999999</v>
      </c>
      <c r="CN101" s="1">
        <v>6.9369410000000005E-4</v>
      </c>
      <c r="CO101">
        <v>0.4498722</v>
      </c>
      <c r="CP101">
        <v>1.701249</v>
      </c>
      <c r="CQ101">
        <v>19.035160000000001</v>
      </c>
      <c r="CR101" s="1">
        <v>5.668445E-4</v>
      </c>
      <c r="CS101">
        <v>0.36764059999999998</v>
      </c>
      <c r="CT101">
        <v>1.701122</v>
      </c>
      <c r="CU101">
        <v>19.08109</v>
      </c>
      <c r="CV101" s="1">
        <v>4.6224290000000001E-4</v>
      </c>
      <c r="CW101">
        <v>0.29986889999999999</v>
      </c>
      <c r="CX101">
        <v>1.700977</v>
      </c>
      <c r="CY101">
        <v>19.15296</v>
      </c>
      <c r="CZ101" s="1">
        <v>3.7600010000000001E-4</v>
      </c>
      <c r="DA101">
        <v>0.24396399999999999</v>
      </c>
      <c r="DB101">
        <v>1.7008220000000001</v>
      </c>
      <c r="DC101">
        <v>19.489930000000001</v>
      </c>
      <c r="DD101" s="1">
        <v>3.0560420000000002E-4</v>
      </c>
      <c r="DE101">
        <v>0.1983057</v>
      </c>
      <c r="DF101">
        <v>1.700674</v>
      </c>
      <c r="DG101">
        <v>19.727150000000002</v>
      </c>
      <c r="DH101" s="1">
        <v>2.4869159999999998E-4</v>
      </c>
      <c r="DI101">
        <v>0.16138250000000001</v>
      </c>
      <c r="DJ101">
        <v>1.700509</v>
      </c>
      <c r="DK101">
        <v>19.870349999999998</v>
      </c>
      <c r="DL101" s="1">
        <v>2.028481E-4</v>
      </c>
      <c r="DM101">
        <v>0.13163240000000001</v>
      </c>
      <c r="DN101">
        <v>1.700385</v>
      </c>
      <c r="DO101">
        <v>20.005759999999999</v>
      </c>
      <c r="DP101" s="1">
        <v>1.6589330000000001E-4</v>
      </c>
      <c r="DQ101">
        <v>0.10765180000000001</v>
      </c>
      <c r="DR101">
        <v>1.700272</v>
      </c>
      <c r="DS101">
        <v>19.88824</v>
      </c>
      <c r="DT101" s="1">
        <v>1.3588089999999999E-4</v>
      </c>
      <c r="DU101">
        <v>8.8178800000000002E-2</v>
      </c>
      <c r="DV101">
        <v>1.700107</v>
      </c>
      <c r="DW101">
        <v>19.78978</v>
      </c>
      <c r="DX101" s="1">
        <v>1.113655E-4</v>
      </c>
      <c r="DY101" s="1">
        <v>7.2273790000000004E-2</v>
      </c>
      <c r="DZ101">
        <v>1.700005</v>
      </c>
      <c r="EA101">
        <v>19.824169999999999</v>
      </c>
      <c r="EB101" s="1">
        <v>9.1678009999999999E-5</v>
      </c>
      <c r="EC101" s="1">
        <v>5.9487150000000003E-2</v>
      </c>
      <c r="ED101">
        <v>1.6999010000000001</v>
      </c>
      <c r="EE101">
        <v>19.8093</v>
      </c>
      <c r="EF101" s="1">
        <v>7.5965530000000005E-5</v>
      </c>
      <c r="EG101">
        <v>4.9281899999999997E-2</v>
      </c>
      <c r="EH101">
        <v>1.699797</v>
      </c>
      <c r="EI101">
        <v>19.858609999999999</v>
      </c>
      <c r="EJ101" s="1">
        <v>6.3293079999999997E-5</v>
      </c>
      <c r="EK101" s="1">
        <v>4.1056530000000001E-2</v>
      </c>
      <c r="EL101">
        <v>1.699703</v>
      </c>
      <c r="EM101">
        <v>19.93863</v>
      </c>
      <c r="EN101" s="1">
        <v>5.2975400000000001E-5</v>
      </c>
      <c r="EO101" s="1">
        <v>3.4360549999999997E-2</v>
      </c>
      <c r="EP101">
        <v>1.6995690000000001</v>
      </c>
      <c r="EQ101">
        <v>19.958120000000001</v>
      </c>
      <c r="ER101" s="1">
        <v>4.4525920000000001E-5</v>
      </c>
      <c r="ES101" s="1">
        <v>2.8876949999999998E-2</v>
      </c>
      <c r="ET101">
        <v>1.6995309999999999</v>
      </c>
      <c r="EU101">
        <v>19.948879999999999</v>
      </c>
      <c r="EV101" s="1">
        <v>3.7570970000000001E-5</v>
      </c>
      <c r="EW101">
        <v>2.4364500000000001E-2</v>
      </c>
      <c r="EX101">
        <v>1.6994629999999999</v>
      </c>
      <c r="EY101">
        <v>19.816669999999998</v>
      </c>
      <c r="EZ101" s="1">
        <v>3.180978E-5</v>
      </c>
      <c r="FA101" s="1">
        <v>2.0626720000000001E-2</v>
      </c>
      <c r="FB101">
        <v>1.699444</v>
      </c>
      <c r="FC101">
        <v>19.728449999999999</v>
      </c>
      <c r="FD101" s="1">
        <v>2.7059460000000001E-5</v>
      </c>
      <c r="FE101" s="1">
        <v>1.7542909999999998E-2</v>
      </c>
      <c r="FF101">
        <v>1.6994210000000001</v>
      </c>
      <c r="FG101">
        <v>19.797339999999998</v>
      </c>
      <c r="FH101" s="1">
        <v>2.3225900000000001E-5</v>
      </c>
      <c r="FI101" s="1">
        <v>1.505099E-2</v>
      </c>
      <c r="FJ101">
        <v>1.6994229999999999</v>
      </c>
      <c r="FK101">
        <v>19.821539999999999</v>
      </c>
      <c r="FL101" s="1">
        <v>2.0140129999999999E-5</v>
      </c>
      <c r="FM101" s="1">
        <v>1.3047029999999999E-2</v>
      </c>
      <c r="FN101">
        <v>1.6994370000000001</v>
      </c>
      <c r="FO101">
        <v>19.94979</v>
      </c>
      <c r="FP101" s="1">
        <v>1.7589999999999999E-5</v>
      </c>
      <c r="FQ101">
        <v>1.1393E-2</v>
      </c>
      <c r="FR101">
        <v>1.699471</v>
      </c>
      <c r="FS101">
        <v>19.925080000000001</v>
      </c>
      <c r="FT101" s="1">
        <v>1.5419310000000001E-5</v>
      </c>
      <c r="FU101" s="1">
        <v>9.9859800000000002E-3</v>
      </c>
      <c r="FV101">
        <v>1.6994640000000001</v>
      </c>
      <c r="FW101">
        <v>19.583100000000002</v>
      </c>
      <c r="FX101" s="1">
        <v>1.354534E-5</v>
      </c>
      <c r="FY101" s="1">
        <v>8.7722640000000001E-3</v>
      </c>
      <c r="FZ101">
        <v>1.699449</v>
      </c>
      <c r="GA101">
        <v>19.298909999999999</v>
      </c>
      <c r="GB101" s="1">
        <v>1.1915519999999999E-5</v>
      </c>
      <c r="GC101" s="1">
        <v>7.7166750000000001E-3</v>
      </c>
      <c r="GD101">
        <v>1.6994450000000001</v>
      </c>
      <c r="GE101">
        <v>19.098669999999998</v>
      </c>
      <c r="GF101" s="1">
        <v>1.0490869999999999E-5</v>
      </c>
      <c r="GG101" s="1">
        <v>6.7941649999999996E-3</v>
      </c>
      <c r="GH101">
        <v>1.699446</v>
      </c>
      <c r="GI101">
        <v>19.227820000000001</v>
      </c>
      <c r="GJ101" s="1">
        <v>9.2420349999999997E-6</v>
      </c>
      <c r="GK101" s="1">
        <v>5.9855660000000003E-3</v>
      </c>
      <c r="GL101">
        <v>1.699433</v>
      </c>
      <c r="GM101">
        <v>19.421420000000001</v>
      </c>
      <c r="GN101" s="1">
        <v>8.1411909999999996E-6</v>
      </c>
      <c r="GO101" s="1">
        <v>5.2729099999999996E-3</v>
      </c>
      <c r="GP101">
        <v>1.6994499999999999</v>
      </c>
      <c r="GQ101">
        <v>19.510729999999999</v>
      </c>
      <c r="GR101" s="1">
        <v>7.1674890000000003E-6</v>
      </c>
      <c r="GS101" s="1">
        <v>4.6425310000000001E-3</v>
      </c>
      <c r="GT101">
        <v>1.6994359999999999</v>
      </c>
      <c r="GU101">
        <v>19.322389999999999</v>
      </c>
      <c r="GV101" s="1">
        <v>6.310217E-6</v>
      </c>
      <c r="GW101" s="1">
        <v>4.0873970000000004E-3</v>
      </c>
      <c r="GX101">
        <v>1.6994069999999999</v>
      </c>
      <c r="GY101">
        <v>19.278199999999998</v>
      </c>
      <c r="GZ101" s="1">
        <v>5.5572059999999997E-6</v>
      </c>
      <c r="HA101" s="1">
        <v>3.5998689999999999E-3</v>
      </c>
      <c r="HB101">
        <v>1.699387</v>
      </c>
      <c r="HC101">
        <v>19.512550000000001</v>
      </c>
      <c r="HD101" s="1">
        <v>4.8956710000000002E-6</v>
      </c>
      <c r="HE101" s="1">
        <v>3.171437E-3</v>
      </c>
      <c r="HF101">
        <v>1.6993910000000001</v>
      </c>
      <c r="HG101">
        <v>19.768229999999999</v>
      </c>
      <c r="HH101" s="1">
        <v>4.3141489999999998E-6</v>
      </c>
      <c r="HI101" s="1">
        <v>2.7947919999999999E-3</v>
      </c>
      <c r="HJ101">
        <v>1.699306</v>
      </c>
      <c r="HK101">
        <v>19.766400000000001</v>
      </c>
      <c r="HL101" s="1">
        <v>3.8033760000000001E-6</v>
      </c>
      <c r="HM101" s="1">
        <v>2.4640790000000001E-3</v>
      </c>
      <c r="HN101">
        <v>1.6992510000000001</v>
      </c>
      <c r="HO101">
        <v>19.55349</v>
      </c>
      <c r="HP101" s="1">
        <v>3.351659E-6</v>
      </c>
      <c r="HQ101" s="1">
        <v>2.1717059999999998E-3</v>
      </c>
      <c r="HR101">
        <v>1.6992080000000001</v>
      </c>
      <c r="HS101">
        <v>19.511669999999999</v>
      </c>
      <c r="HT101" s="1">
        <v>2.9443049999999998E-6</v>
      </c>
      <c r="HU101" s="1">
        <v>1.908264E-3</v>
      </c>
      <c r="HV101">
        <v>1.6991240000000001</v>
      </c>
      <c r="HW101">
        <v>19.437049999999999</v>
      </c>
      <c r="HX101" s="1">
        <v>2.5762669999999999E-6</v>
      </c>
      <c r="HY101" s="1">
        <v>1.670115E-3</v>
      </c>
      <c r="HZ101">
        <v>1.6990419999999999</v>
      </c>
      <c r="IA101">
        <v>19.579029999999999</v>
      </c>
      <c r="IB101" s="1">
        <v>2.2504110000000002E-6</v>
      </c>
      <c r="IC101" s="1">
        <v>1.4590339999999999E-3</v>
      </c>
      <c r="ID101">
        <v>1.6989719999999999</v>
      </c>
      <c r="IE101">
        <v>19.74774</v>
      </c>
      <c r="IF101" s="1">
        <v>1.9656899999999998E-6</v>
      </c>
      <c r="IG101" s="1">
        <v>1.2745339999999999E-3</v>
      </c>
      <c r="IH101">
        <v>1.6989050000000001</v>
      </c>
      <c r="II101">
        <v>19.693010000000001</v>
      </c>
      <c r="IJ101" s="1">
        <v>1.718371E-6</v>
      </c>
      <c r="IK101" s="1">
        <v>1.11422E-3</v>
      </c>
      <c r="IL101">
        <v>1.698836</v>
      </c>
      <c r="IM101">
        <v>19.54271</v>
      </c>
      <c r="IN101" s="1">
        <v>1.503713E-6</v>
      </c>
      <c r="IO101" s="1">
        <v>9.7508149999999999E-4</v>
      </c>
      <c r="IP101">
        <v>1.698728</v>
      </c>
      <c r="IQ101">
        <v>19.320170000000001</v>
      </c>
      <c r="IR101" s="1">
        <v>1.3178840000000001E-6</v>
      </c>
      <c r="IS101" s="1">
        <v>8.5459309999999999E-4</v>
      </c>
      <c r="IT101">
        <v>1.698615</v>
      </c>
      <c r="IU101">
        <v>19.276509999999998</v>
      </c>
      <c r="IV101" s="1">
        <v>1.156798E-6</v>
      </c>
      <c r="IW101" s="1">
        <v>7.5015749999999995E-4</v>
      </c>
      <c r="IX101">
        <v>1.698555</v>
      </c>
      <c r="IY101">
        <v>19.40447</v>
      </c>
      <c r="IZ101" s="1">
        <v>1.0159319999999999E-6</v>
      </c>
      <c r="JA101" s="1">
        <v>6.5888030000000003E-4</v>
      </c>
      <c r="JB101">
        <v>1.6984520000000001</v>
      </c>
      <c r="JC101">
        <v>19.49671</v>
      </c>
      <c r="JD101" s="1">
        <v>8.9208189999999999E-7</v>
      </c>
      <c r="JE101" s="1">
        <v>5.7862379999999995E-4</v>
      </c>
      <c r="JF101">
        <v>1.698356</v>
      </c>
      <c r="JG101">
        <v>19.81202</v>
      </c>
      <c r="JH101" s="1">
        <v>7.8397799999999995E-7</v>
      </c>
      <c r="JI101" s="1">
        <v>5.0852120000000002E-4</v>
      </c>
      <c r="JJ101">
        <v>1.698259</v>
      </c>
      <c r="JK101">
        <v>20.031549999999999</v>
      </c>
      <c r="JL101" s="1">
        <v>6.9005930000000003E-7</v>
      </c>
      <c r="JM101" s="1">
        <v>4.4760239999999999E-4</v>
      </c>
      <c r="JN101">
        <v>1.6981999999999999</v>
      </c>
      <c r="JO101">
        <v>20.08305</v>
      </c>
      <c r="JP101" s="1">
        <v>6.0835840000000005E-7</v>
      </c>
      <c r="JQ101" s="1">
        <v>3.946248E-4</v>
      </c>
      <c r="JR101">
        <v>1.6980930000000001</v>
      </c>
      <c r="JS101">
        <v>20.027999999999999</v>
      </c>
      <c r="JT101" s="1">
        <v>5.3742239999999998E-7</v>
      </c>
      <c r="JU101" s="1">
        <v>3.4860499999999999E-4</v>
      </c>
      <c r="JV101">
        <v>1.6980360000000001</v>
      </c>
      <c r="JW101">
        <v>19.96546</v>
      </c>
      <c r="JX101" s="1">
        <v>4.7531339999999998E-7</v>
      </c>
      <c r="JY101" s="1">
        <v>3.083354E-4</v>
      </c>
      <c r="JZ101">
        <v>1.6979379999999999</v>
      </c>
      <c r="KA101">
        <v>19.937339999999999</v>
      </c>
      <c r="KB101" s="1">
        <v>4.2131920000000003E-7</v>
      </c>
      <c r="KC101" s="1">
        <v>2.7327699999999999E-4</v>
      </c>
      <c r="KD101">
        <v>1.6978960000000001</v>
      </c>
      <c r="KE101">
        <v>19.961089999999999</v>
      </c>
      <c r="KF101" s="1">
        <v>3.7549490000000002E-7</v>
      </c>
      <c r="KG101" s="1">
        <v>2.4350660000000001E-4</v>
      </c>
      <c r="KH101">
        <v>1.697889</v>
      </c>
      <c r="KI101">
        <v>19.91507</v>
      </c>
      <c r="KJ101" s="1">
        <v>3.3676450000000002E-7</v>
      </c>
      <c r="KK101" s="1">
        <v>2.1835339999999999E-4</v>
      </c>
      <c r="KL101">
        <v>1.6978059999999999</v>
      </c>
      <c r="KM101">
        <v>20.038019999999999</v>
      </c>
      <c r="KN101" s="1">
        <v>3.0332380000000001E-7</v>
      </c>
      <c r="KO101" s="1">
        <v>1.966588E-4</v>
      </c>
      <c r="KP101">
        <v>1.6977469999999999</v>
      </c>
      <c r="KQ101">
        <v>20.125610000000002</v>
      </c>
      <c r="KR101" s="1">
        <v>2.738809E-7</v>
      </c>
      <c r="KS101" s="1">
        <v>1.775604E-4</v>
      </c>
      <c r="KT101">
        <v>1.6977040000000001</v>
      </c>
      <c r="KU101">
        <v>20.157550000000001</v>
      </c>
      <c r="KV101" s="1">
        <v>2.4779150000000001E-7</v>
      </c>
      <c r="KW101" s="1">
        <v>1.6064160000000001E-4</v>
      </c>
      <c r="KX101">
        <v>1.6976579999999999</v>
      </c>
      <c r="KY101">
        <v>20.236000000000001</v>
      </c>
      <c r="KZ101" s="1">
        <v>2.2467340000000001E-7</v>
      </c>
      <c r="LA101" s="1">
        <v>1.4564879999999999E-4</v>
      </c>
      <c r="LB101">
        <v>1.6975640000000001</v>
      </c>
      <c r="LC101">
        <v>20.19699</v>
      </c>
      <c r="LD101" s="1">
        <v>2.040571E-7</v>
      </c>
      <c r="LE101" s="1">
        <v>1.322838E-4</v>
      </c>
      <c r="LF101">
        <v>1.6975039999999999</v>
      </c>
      <c r="LG101">
        <v>20.138400000000001</v>
      </c>
      <c r="LH101" s="1">
        <v>1.8547600000000001E-7</v>
      </c>
      <c r="LI101" s="1">
        <v>1.202431E-4</v>
      </c>
      <c r="LJ101">
        <v>1.697481</v>
      </c>
      <c r="LK101">
        <v>20.17464</v>
      </c>
      <c r="LL101" s="1">
        <v>1.6859689999999999E-7</v>
      </c>
      <c r="LM101" s="1">
        <v>1.093076E-4</v>
      </c>
      <c r="LN101">
        <v>1.6974119999999999</v>
      </c>
      <c r="LO101">
        <v>20.199850000000001</v>
      </c>
      <c r="LP101" s="1">
        <v>1.5318970000000001E-7</v>
      </c>
      <c r="LQ101" s="1">
        <v>9.9322500000000003E-5</v>
      </c>
      <c r="LR101">
        <v>1.697346</v>
      </c>
      <c r="LS101">
        <v>20.50675</v>
      </c>
      <c r="LT101" s="1">
        <v>1.3923780000000001E-7</v>
      </c>
      <c r="LU101" s="1">
        <v>9.0278180000000004E-5</v>
      </c>
      <c r="LV101">
        <v>1.697273</v>
      </c>
      <c r="LW101">
        <v>20.705629999999999</v>
      </c>
      <c r="LX101" s="1">
        <v>1.2668390000000001E-7</v>
      </c>
      <c r="LY101" s="1">
        <v>8.2139720000000004E-5</v>
      </c>
      <c r="LZ101">
        <v>1.6972229999999999</v>
      </c>
      <c r="MA101">
        <v>20.760649999999998</v>
      </c>
      <c r="MB101" s="1">
        <v>1.153955E-7</v>
      </c>
      <c r="MC101" s="1">
        <v>7.4819439999999993E-5</v>
      </c>
      <c r="MD101">
        <v>1.6971959999999999</v>
      </c>
      <c r="ME101">
        <v>20.850149999999999</v>
      </c>
      <c r="MF101" s="1">
        <v>1.052164E-7</v>
      </c>
      <c r="MG101" s="1">
        <v>6.8219920000000002E-5</v>
      </c>
      <c r="MH101">
        <v>1.697147</v>
      </c>
      <c r="MI101">
        <v>20.834009999999999</v>
      </c>
      <c r="MJ101" s="1">
        <v>9.6016609999999994E-8</v>
      </c>
      <c r="MK101" s="1">
        <v>6.2256179999999994E-5</v>
      </c>
      <c r="ML101">
        <v>1.6970940000000001</v>
      </c>
      <c r="MM101">
        <v>20.83175</v>
      </c>
      <c r="MN101" s="1">
        <v>8.778755E-8</v>
      </c>
      <c r="MO101" s="1">
        <v>5.6913560000000001E-5</v>
      </c>
      <c r="MP101">
        <v>1.6970559999999999</v>
      </c>
      <c r="MQ101">
        <v>20.920390000000001</v>
      </c>
      <c r="MR101" s="1">
        <v>8.0713949999999995E-8</v>
      </c>
      <c r="MS101" s="1">
        <v>5.2314110000000002E-5</v>
      </c>
      <c r="MT101">
        <v>1.6970000000000001</v>
      </c>
      <c r="MU101">
        <v>20.848649999999999</v>
      </c>
      <c r="MV101" s="1">
        <v>7.4682210000000001E-8</v>
      </c>
      <c r="MW101" s="1">
        <v>4.8395459999999998E-5</v>
      </c>
      <c r="MX101">
        <v>1.6969829999999999</v>
      </c>
      <c r="MY101">
        <v>20.557169999999999</v>
      </c>
      <c r="MZ101" s="1">
        <v>6.9312120000000004E-8</v>
      </c>
      <c r="NA101" s="1">
        <v>4.4914560000000003E-5</v>
      </c>
      <c r="NB101">
        <v>1.696942</v>
      </c>
      <c r="NC101">
        <v>20.248719999999999</v>
      </c>
      <c r="ND101" s="1">
        <v>6.4387310000000006E-8</v>
      </c>
      <c r="NE101" s="1">
        <v>4.1721970000000003E-5</v>
      </c>
      <c r="NF101">
        <v>1.6969160000000001</v>
      </c>
      <c r="NG101">
        <v>20.156199999999998</v>
      </c>
      <c r="NH101" s="1">
        <v>5.9891510000000001E-8</v>
      </c>
      <c r="NI101" s="1">
        <v>3.880773E-5</v>
      </c>
      <c r="NJ101">
        <v>1.696869</v>
      </c>
      <c r="NK101">
        <v>19.79149</v>
      </c>
      <c r="NL101" s="1">
        <v>5.580057E-8</v>
      </c>
      <c r="NM101" s="1">
        <v>3.6156029999999999E-5</v>
      </c>
      <c r="NN101">
        <v>1.696836</v>
      </c>
      <c r="NO101">
        <v>19.407699999999998</v>
      </c>
      <c r="NP101" s="1">
        <v>5.2043450000000003E-8</v>
      </c>
      <c r="NQ101" s="1">
        <v>3.3721240000000001E-5</v>
      </c>
      <c r="NR101">
        <v>1.6968220000000001</v>
      </c>
      <c r="NS101">
        <v>19.32789</v>
      </c>
      <c r="NT101" s="1">
        <v>4.856515E-8</v>
      </c>
      <c r="NU101" s="1">
        <v>3.146832E-5</v>
      </c>
      <c r="NV101">
        <v>1.696753</v>
      </c>
      <c r="NW101">
        <v>19.358720000000002</v>
      </c>
      <c r="NX101" s="1">
        <v>4.5319910000000003E-8</v>
      </c>
      <c r="NY101" s="1">
        <v>2.9366469999999999E-5</v>
      </c>
      <c r="NZ101">
        <v>1.696739</v>
      </c>
      <c r="OA101">
        <v>19.329339999999998</v>
      </c>
      <c r="OB101" s="1">
        <v>4.2251849999999999E-8</v>
      </c>
      <c r="OC101" s="1">
        <v>2.7379360000000001E-5</v>
      </c>
      <c r="OD101">
        <v>1.696671</v>
      </c>
      <c r="OE101">
        <v>19.62575</v>
      </c>
      <c r="OF101" s="1">
        <v>3.9400640000000001E-8</v>
      </c>
      <c r="OG101" s="1">
        <v>2.5532879999999999E-5</v>
      </c>
      <c r="OH101">
        <v>1.6966540000000001</v>
      </c>
      <c r="OI101">
        <v>20.002829999999999</v>
      </c>
      <c r="OJ101" s="1">
        <v>3.6763430000000001E-8</v>
      </c>
      <c r="OK101" s="1">
        <v>2.382331E-5</v>
      </c>
    </row>
    <row r="102" spans="1:401" x14ac:dyDescent="0.35">
      <c r="A102">
        <v>105</v>
      </c>
      <c r="B102" t="s">
        <v>4</v>
      </c>
      <c r="C102" t="s">
        <v>24</v>
      </c>
      <c r="D102" t="s">
        <v>107</v>
      </c>
      <c r="E102">
        <v>776.79499999999996</v>
      </c>
      <c r="F102">
        <v>0.86528190000000005</v>
      </c>
      <c r="G102">
        <v>19.810569999999998</v>
      </c>
      <c r="H102">
        <v>0</v>
      </c>
      <c r="I102">
        <v>0</v>
      </c>
      <c r="J102">
        <v>0.86517580000000005</v>
      </c>
      <c r="K102">
        <v>19.660150000000002</v>
      </c>
      <c r="L102" s="1">
        <v>6.8480699999999998E-28</v>
      </c>
      <c r="M102" s="1">
        <v>5.14964E-25</v>
      </c>
      <c r="N102">
        <v>0.86509899999999995</v>
      </c>
      <c r="O102">
        <v>19.286999999999999</v>
      </c>
      <c r="P102" s="1">
        <v>6.517597E-14</v>
      </c>
      <c r="Q102" s="1">
        <v>4.8850469999999998E-11</v>
      </c>
      <c r="R102">
        <v>0.86501300000000003</v>
      </c>
      <c r="S102">
        <v>18.77365</v>
      </c>
      <c r="T102" s="1">
        <v>3.73697E-3</v>
      </c>
      <c r="U102">
        <v>2.0187909999999998</v>
      </c>
      <c r="V102">
        <v>0.86495759999999999</v>
      </c>
      <c r="W102">
        <v>18.48545</v>
      </c>
      <c r="X102">
        <v>4.0171830000000002</v>
      </c>
      <c r="Y102">
        <v>2576.8229999999999</v>
      </c>
      <c r="Z102">
        <v>0.86492860000000005</v>
      </c>
      <c r="AA102">
        <v>18.217320000000001</v>
      </c>
      <c r="AB102">
        <v>45.451450000000001</v>
      </c>
      <c r="AC102">
        <v>32503.83</v>
      </c>
      <c r="AD102">
        <v>0.86490880000000003</v>
      </c>
      <c r="AE102">
        <v>17.99437</v>
      </c>
      <c r="AF102">
        <v>46.44802</v>
      </c>
      <c r="AG102">
        <v>35982.019999999997</v>
      </c>
      <c r="AH102">
        <v>0.86489450000000001</v>
      </c>
      <c r="AI102">
        <v>17.925789999999999</v>
      </c>
      <c r="AJ102">
        <v>10.162409999999999</v>
      </c>
      <c r="AK102">
        <v>8363.6859999999997</v>
      </c>
      <c r="AL102">
        <v>0.86489669999999996</v>
      </c>
      <c r="AM102">
        <v>17.979700000000001</v>
      </c>
      <c r="AN102">
        <v>0.78677430000000004</v>
      </c>
      <c r="AO102">
        <v>676.97080000000005</v>
      </c>
      <c r="AP102">
        <v>0.86490370000000005</v>
      </c>
      <c r="AQ102">
        <v>18.40315</v>
      </c>
      <c r="AR102" s="1">
        <v>3.7146129999999999E-2</v>
      </c>
      <c r="AS102">
        <v>31.981529999999999</v>
      </c>
      <c r="AT102">
        <v>0.86490699999999998</v>
      </c>
      <c r="AU102">
        <v>18.9818</v>
      </c>
      <c r="AV102" s="1">
        <v>7.462359E-3</v>
      </c>
      <c r="AW102">
        <v>5.747636</v>
      </c>
      <c r="AX102">
        <v>0.86492190000000002</v>
      </c>
      <c r="AY102">
        <v>19.37679</v>
      </c>
      <c r="AZ102" s="1">
        <v>5.5281790000000003E-3</v>
      </c>
      <c r="BA102">
        <v>4.1843640000000004</v>
      </c>
      <c r="BB102">
        <v>0.86492590000000003</v>
      </c>
      <c r="BC102">
        <v>19.659749999999999</v>
      </c>
      <c r="BD102" s="1">
        <v>4.4750290000000002E-3</v>
      </c>
      <c r="BE102">
        <v>3.3857460000000001</v>
      </c>
      <c r="BF102">
        <v>0.86492760000000002</v>
      </c>
      <c r="BG102">
        <v>19.743220000000001</v>
      </c>
      <c r="BH102" s="1">
        <v>3.636064E-3</v>
      </c>
      <c r="BI102">
        <v>2.7508919999999999</v>
      </c>
      <c r="BJ102">
        <v>0.86491790000000002</v>
      </c>
      <c r="BK102">
        <v>19.673220000000001</v>
      </c>
      <c r="BL102" s="1">
        <v>2.9577290000000001E-3</v>
      </c>
      <c r="BM102">
        <v>2.2377050000000001</v>
      </c>
      <c r="BN102">
        <v>0.86490160000000005</v>
      </c>
      <c r="BO102">
        <v>19.634129999999999</v>
      </c>
      <c r="BP102" s="1">
        <v>2.4067369999999999E-3</v>
      </c>
      <c r="BQ102">
        <v>1.8208690000000001</v>
      </c>
      <c r="BR102">
        <v>0.86489649999999996</v>
      </c>
      <c r="BS102">
        <v>19.537669999999999</v>
      </c>
      <c r="BT102" s="1">
        <v>1.9577290000000001E-3</v>
      </c>
      <c r="BU102">
        <v>1.4812609999999999</v>
      </c>
      <c r="BV102">
        <v>0.86486730000000001</v>
      </c>
      <c r="BW102">
        <v>19.502759999999999</v>
      </c>
      <c r="BX102" s="1">
        <v>1.5930670000000001E-3</v>
      </c>
      <c r="BY102">
        <v>1.205357</v>
      </c>
      <c r="BZ102">
        <v>0.86486439999999998</v>
      </c>
      <c r="CA102">
        <v>19.466460000000001</v>
      </c>
      <c r="CB102" s="1">
        <v>1.29729E-3</v>
      </c>
      <c r="CC102">
        <v>0.98159549999999995</v>
      </c>
      <c r="CD102">
        <v>0.8648401</v>
      </c>
      <c r="CE102">
        <v>19.298549999999999</v>
      </c>
      <c r="CF102" s="1">
        <v>1.057452E-3</v>
      </c>
      <c r="CG102">
        <v>0.80009450000000004</v>
      </c>
      <c r="CH102">
        <v>0.86480829999999997</v>
      </c>
      <c r="CI102">
        <v>19.219830000000002</v>
      </c>
      <c r="CJ102" s="1">
        <v>8.6284160000000003E-4</v>
      </c>
      <c r="CK102">
        <v>0.65285610000000005</v>
      </c>
      <c r="CL102">
        <v>0.86474779999999996</v>
      </c>
      <c r="CM102">
        <v>19.145790000000002</v>
      </c>
      <c r="CN102" s="1">
        <v>7.0479720000000002E-4</v>
      </c>
      <c r="CO102">
        <v>0.53328520000000001</v>
      </c>
      <c r="CP102">
        <v>0.86470250000000004</v>
      </c>
      <c r="CQ102">
        <v>19.039639999999999</v>
      </c>
      <c r="CR102" s="1">
        <v>5.7594500000000002E-4</v>
      </c>
      <c r="CS102">
        <v>0.43582199999999999</v>
      </c>
      <c r="CT102">
        <v>0.86461659999999996</v>
      </c>
      <c r="CU102">
        <v>19.08108</v>
      </c>
      <c r="CV102" s="1">
        <v>4.6976679999999999E-4</v>
      </c>
      <c r="CW102">
        <v>0.35555680000000001</v>
      </c>
      <c r="CX102">
        <v>0.86453270000000004</v>
      </c>
      <c r="CY102">
        <v>19.1632</v>
      </c>
      <c r="CZ102" s="1">
        <v>3.8218120000000001E-4</v>
      </c>
      <c r="DA102">
        <v>0.28931709999999999</v>
      </c>
      <c r="DB102">
        <v>0.86444739999999998</v>
      </c>
      <c r="DC102">
        <v>19.523399999999999</v>
      </c>
      <c r="DD102" s="1">
        <v>3.10623E-4</v>
      </c>
      <c r="DE102">
        <v>0.23516690000000001</v>
      </c>
      <c r="DF102">
        <v>0.86436369999999996</v>
      </c>
      <c r="DG102">
        <v>19.780290000000001</v>
      </c>
      <c r="DH102" s="1">
        <v>2.5273929999999997E-4</v>
      </c>
      <c r="DI102">
        <v>0.19135160000000001</v>
      </c>
      <c r="DJ102">
        <v>0.86428709999999997</v>
      </c>
      <c r="DK102">
        <v>19.92155</v>
      </c>
      <c r="DL102" s="1">
        <v>2.061082E-4</v>
      </c>
      <c r="DM102">
        <v>0.15604309999999999</v>
      </c>
      <c r="DN102">
        <v>0.86419179999999995</v>
      </c>
      <c r="DO102">
        <v>20.04702</v>
      </c>
      <c r="DP102" s="1">
        <v>1.6852640000000001E-4</v>
      </c>
      <c r="DQ102">
        <v>0.1275898</v>
      </c>
      <c r="DR102">
        <v>0.86413030000000002</v>
      </c>
      <c r="DS102">
        <v>19.904579999999999</v>
      </c>
      <c r="DT102" s="1">
        <v>1.3803139999999999E-4</v>
      </c>
      <c r="DU102">
        <v>0.10450379999999999</v>
      </c>
      <c r="DV102">
        <v>0.86404939999999997</v>
      </c>
      <c r="DW102">
        <v>19.791329999999999</v>
      </c>
      <c r="DX102" s="1">
        <v>1.131123E-4</v>
      </c>
      <c r="DY102" s="1">
        <v>8.5642769999999993E-2</v>
      </c>
      <c r="DZ102">
        <v>0.86399230000000005</v>
      </c>
      <c r="EA102">
        <v>19.823589999999999</v>
      </c>
      <c r="EB102" s="1">
        <v>9.3071600000000005E-5</v>
      </c>
      <c r="EC102" s="1">
        <v>7.0456210000000005E-2</v>
      </c>
      <c r="ED102">
        <v>0.86394669999999996</v>
      </c>
      <c r="EE102">
        <v>19.82724</v>
      </c>
      <c r="EF102" s="1">
        <v>7.7082259999999996E-5</v>
      </c>
      <c r="EG102" s="1">
        <v>5.8340719999999999E-2</v>
      </c>
      <c r="EH102">
        <v>0.86386700000000005</v>
      </c>
      <c r="EI102">
        <v>19.906040000000001</v>
      </c>
      <c r="EJ102" s="1">
        <v>6.4198260000000002E-5</v>
      </c>
      <c r="EK102" s="1">
        <v>4.858291E-2</v>
      </c>
      <c r="EL102">
        <v>0.86381209999999997</v>
      </c>
      <c r="EM102">
        <v>20.00151</v>
      </c>
      <c r="EN102" s="1">
        <v>5.371486E-5</v>
      </c>
      <c r="EO102" s="1">
        <v>4.0645229999999997E-2</v>
      </c>
      <c r="EP102">
        <v>0.86377190000000004</v>
      </c>
      <c r="EQ102">
        <v>20.024480000000001</v>
      </c>
      <c r="ER102" s="1">
        <v>4.513247E-5</v>
      </c>
      <c r="ES102" s="1">
        <v>3.4146870000000003E-2</v>
      </c>
      <c r="ET102">
        <v>0.86372899999999997</v>
      </c>
      <c r="EU102">
        <v>19.999749999999999</v>
      </c>
      <c r="EV102" s="1">
        <v>3.8072150000000001E-5</v>
      </c>
      <c r="EW102" s="1">
        <v>2.880282E-2</v>
      </c>
      <c r="EX102">
        <v>0.86370460000000004</v>
      </c>
      <c r="EY102">
        <v>19.835419999999999</v>
      </c>
      <c r="EZ102" s="1">
        <v>3.222513E-5</v>
      </c>
      <c r="FA102">
        <v>2.43769E-2</v>
      </c>
      <c r="FB102">
        <v>0.86367090000000002</v>
      </c>
      <c r="FC102">
        <v>19.727969999999999</v>
      </c>
      <c r="FD102" s="1">
        <v>2.7399260000000001E-5</v>
      </c>
      <c r="FE102" s="1">
        <v>2.0722549999999999E-2</v>
      </c>
      <c r="FF102">
        <v>0.8636741</v>
      </c>
      <c r="FG102">
        <v>19.79354</v>
      </c>
      <c r="FH102" s="1">
        <v>2.3498109999999999E-5</v>
      </c>
      <c r="FI102" s="1">
        <v>1.776413E-2</v>
      </c>
      <c r="FJ102">
        <v>0.86367799999999995</v>
      </c>
      <c r="FK102">
        <v>19.835059999999999</v>
      </c>
      <c r="FL102" s="1">
        <v>2.0361E-5</v>
      </c>
      <c r="FM102" s="1">
        <v>1.538725E-2</v>
      </c>
      <c r="FN102">
        <v>0.8636798</v>
      </c>
      <c r="FO102">
        <v>19.99466</v>
      </c>
      <c r="FP102" s="1">
        <v>1.777566E-5</v>
      </c>
      <c r="FQ102" s="1">
        <v>1.343067E-2</v>
      </c>
      <c r="FR102">
        <v>0.86367680000000002</v>
      </c>
      <c r="FS102">
        <v>19.988779999999998</v>
      </c>
      <c r="FT102" s="1">
        <v>1.5578489999999999E-5</v>
      </c>
      <c r="FU102" s="1">
        <v>1.176932E-2</v>
      </c>
      <c r="FV102">
        <v>0.86367620000000001</v>
      </c>
      <c r="FW102">
        <v>19.649059999999999</v>
      </c>
      <c r="FX102" s="1">
        <v>1.368344E-5</v>
      </c>
      <c r="FY102" s="1">
        <v>1.033748E-2</v>
      </c>
      <c r="FZ102">
        <v>0.86366319999999996</v>
      </c>
      <c r="GA102">
        <v>19.344249999999999</v>
      </c>
      <c r="GB102" s="1">
        <v>1.2035679999999999E-5</v>
      </c>
      <c r="GC102" s="1">
        <v>9.092424E-3</v>
      </c>
      <c r="GD102">
        <v>0.86366529999999997</v>
      </c>
      <c r="GE102">
        <v>19.11636</v>
      </c>
      <c r="GF102" s="1">
        <v>1.0596180000000001E-5</v>
      </c>
      <c r="GG102" s="1">
        <v>8.0050850000000003E-3</v>
      </c>
      <c r="GH102">
        <v>0.86366600000000004</v>
      </c>
      <c r="GI102">
        <v>19.22786</v>
      </c>
      <c r="GJ102" s="1">
        <v>9.3344800000000005E-6</v>
      </c>
      <c r="GK102" s="1">
        <v>7.0520929999999997E-3</v>
      </c>
      <c r="GL102">
        <v>0.86365400000000003</v>
      </c>
      <c r="GM102">
        <v>19.427009999999999</v>
      </c>
      <c r="GN102" s="1">
        <v>8.2229580000000008E-6</v>
      </c>
      <c r="GO102" s="1">
        <v>6.2127019999999996E-3</v>
      </c>
      <c r="GP102">
        <v>0.86366679999999996</v>
      </c>
      <c r="GQ102">
        <v>19.527930000000001</v>
      </c>
      <c r="GR102" s="1">
        <v>7.2396750000000003E-6</v>
      </c>
      <c r="GS102" s="1">
        <v>5.4701819999999996E-3</v>
      </c>
      <c r="GT102">
        <v>0.86367649999999996</v>
      </c>
      <c r="GU102">
        <v>19.359580000000001</v>
      </c>
      <c r="GV102" s="1">
        <v>6.373684E-6</v>
      </c>
      <c r="GW102" s="1">
        <v>4.8159839999999997E-3</v>
      </c>
      <c r="GX102">
        <v>0.86366120000000002</v>
      </c>
      <c r="GY102">
        <v>19.319739999999999</v>
      </c>
      <c r="GZ102" s="1">
        <v>5.6128970000000002E-6</v>
      </c>
      <c r="HA102" s="1">
        <v>4.2413920000000001E-3</v>
      </c>
      <c r="HB102">
        <v>0.8636317</v>
      </c>
      <c r="HC102">
        <v>19.553699999999999</v>
      </c>
      <c r="HD102" s="1">
        <v>4.9446489999999999E-6</v>
      </c>
      <c r="HE102" s="1">
        <v>3.7365760000000001E-3</v>
      </c>
      <c r="HF102">
        <v>0.86363179999999995</v>
      </c>
      <c r="HG102">
        <v>19.804849999999998</v>
      </c>
      <c r="HH102" s="1">
        <v>4.3571680000000004E-6</v>
      </c>
      <c r="HI102" s="1">
        <v>3.2927030000000001E-3</v>
      </c>
      <c r="HJ102">
        <v>0.86360780000000004</v>
      </c>
      <c r="HK102">
        <v>19.789709999999999</v>
      </c>
      <c r="HL102" s="1">
        <v>3.8411959999999996E-6</v>
      </c>
      <c r="HM102" s="1">
        <v>2.902951E-3</v>
      </c>
      <c r="HN102">
        <v>0.86357899999999999</v>
      </c>
      <c r="HO102">
        <v>19.566890000000001</v>
      </c>
      <c r="HP102" s="1">
        <v>3.3853660000000001E-6</v>
      </c>
      <c r="HQ102" s="1">
        <v>2.5587840000000001E-3</v>
      </c>
      <c r="HR102">
        <v>0.8635505</v>
      </c>
      <c r="HS102">
        <v>19.51707</v>
      </c>
      <c r="HT102" s="1">
        <v>2.9748869999999999E-6</v>
      </c>
      <c r="HU102" s="1">
        <v>2.249109E-3</v>
      </c>
      <c r="HV102">
        <v>0.86351069999999996</v>
      </c>
      <c r="HW102">
        <v>19.450569999999999</v>
      </c>
      <c r="HX102" s="1">
        <v>2.6037050000000001E-6</v>
      </c>
      <c r="HY102" s="1">
        <v>1.9689519999999999E-3</v>
      </c>
      <c r="HZ102">
        <v>0.86345939999999999</v>
      </c>
      <c r="IA102">
        <v>19.60521</v>
      </c>
      <c r="IB102" s="1">
        <v>2.2744970000000001E-6</v>
      </c>
      <c r="IC102" s="1">
        <v>1.720184E-3</v>
      </c>
      <c r="ID102">
        <v>0.86340269999999997</v>
      </c>
      <c r="IE102">
        <v>19.79081</v>
      </c>
      <c r="IF102" s="1">
        <v>1.9866690000000002E-6</v>
      </c>
      <c r="IG102" s="1">
        <v>1.5026099999999999E-3</v>
      </c>
      <c r="IH102">
        <v>0.86336000000000002</v>
      </c>
      <c r="II102">
        <v>19.748819999999998</v>
      </c>
      <c r="IJ102" s="1">
        <v>1.7365729999999999E-6</v>
      </c>
      <c r="IK102" s="1">
        <v>1.313512E-3</v>
      </c>
      <c r="IL102">
        <v>0.86332439999999999</v>
      </c>
      <c r="IM102">
        <v>19.59403</v>
      </c>
      <c r="IN102" s="1">
        <v>1.5195E-6</v>
      </c>
      <c r="IO102" s="1">
        <v>1.1493779999999999E-3</v>
      </c>
      <c r="IP102">
        <v>0.86328150000000003</v>
      </c>
      <c r="IQ102">
        <v>19.341100000000001</v>
      </c>
      <c r="IR102" s="1">
        <v>1.3315540000000001E-6</v>
      </c>
      <c r="IS102" s="1">
        <v>1.0072200000000001E-3</v>
      </c>
      <c r="IT102">
        <v>0.86321769999999998</v>
      </c>
      <c r="IU102">
        <v>19.281179999999999</v>
      </c>
      <c r="IV102" s="1">
        <v>1.168664E-6</v>
      </c>
      <c r="IW102" s="1">
        <v>8.8401910000000003E-4</v>
      </c>
      <c r="IX102">
        <v>0.86318249999999996</v>
      </c>
      <c r="IY102">
        <v>19.406110000000002</v>
      </c>
      <c r="IZ102" s="1">
        <v>1.0263649999999999E-6</v>
      </c>
      <c r="JA102" s="1">
        <v>7.764588E-4</v>
      </c>
      <c r="JB102">
        <v>0.86312540000000004</v>
      </c>
      <c r="JC102">
        <v>19.509060000000002</v>
      </c>
      <c r="JD102" s="1">
        <v>9.0123079999999997E-7</v>
      </c>
      <c r="JE102" s="1">
        <v>6.8187360000000004E-4</v>
      </c>
      <c r="JF102">
        <v>0.86307</v>
      </c>
      <c r="JG102">
        <v>19.8461</v>
      </c>
      <c r="JH102" s="1">
        <v>7.919479E-7</v>
      </c>
      <c r="JI102" s="1">
        <v>5.9920130000000005E-4</v>
      </c>
      <c r="JJ102">
        <v>0.86303439999999998</v>
      </c>
      <c r="JK102">
        <v>20.083570000000002</v>
      </c>
      <c r="JL102" s="1">
        <v>6.9698269999999999E-7</v>
      </c>
      <c r="JM102" s="1">
        <v>5.2734699999999995E-4</v>
      </c>
      <c r="JN102">
        <v>0.86297729999999995</v>
      </c>
      <c r="JO102">
        <v>20.133109999999999</v>
      </c>
      <c r="JP102" s="1">
        <v>6.1437689999999995E-7</v>
      </c>
      <c r="JQ102" s="1">
        <v>4.6486839999999998E-4</v>
      </c>
      <c r="JR102">
        <v>0.86293160000000002</v>
      </c>
      <c r="JS102">
        <v>20.06409</v>
      </c>
      <c r="JT102" s="1">
        <v>5.4265929999999997E-7</v>
      </c>
      <c r="JU102" s="1">
        <v>4.1058670000000002E-4</v>
      </c>
      <c r="JV102">
        <v>0.86288039999999999</v>
      </c>
      <c r="JW102">
        <v>19.980229999999999</v>
      </c>
      <c r="JX102" s="1">
        <v>4.7990680000000005E-7</v>
      </c>
      <c r="JY102" s="1">
        <v>3.6312820000000001E-4</v>
      </c>
      <c r="JZ102">
        <v>0.86286099999999999</v>
      </c>
      <c r="KA102">
        <v>19.944459999999999</v>
      </c>
      <c r="KB102" s="1">
        <v>4.2526739999999999E-7</v>
      </c>
      <c r="KC102" s="1">
        <v>3.2174800000000001E-4</v>
      </c>
      <c r="KD102">
        <v>0.86282289999999995</v>
      </c>
      <c r="KE102">
        <v>19.967980000000001</v>
      </c>
      <c r="KF102" s="1">
        <v>3.7882380000000002E-7</v>
      </c>
      <c r="KG102" s="1">
        <v>2.8655279999999998E-4</v>
      </c>
      <c r="KH102">
        <v>0.86279130000000004</v>
      </c>
      <c r="KI102">
        <v>19.937919999999998</v>
      </c>
      <c r="KJ102" s="1">
        <v>3.3960019999999998E-7</v>
      </c>
      <c r="KK102" s="1">
        <v>2.5683640000000001E-4</v>
      </c>
      <c r="KL102">
        <v>0.86275919999999995</v>
      </c>
      <c r="KM102">
        <v>20.083500000000001</v>
      </c>
      <c r="KN102" s="1">
        <v>3.057959E-7</v>
      </c>
      <c r="KO102" s="1">
        <v>2.3125279999999999E-4</v>
      </c>
      <c r="KP102">
        <v>0.86273339999999998</v>
      </c>
      <c r="KQ102">
        <v>20.18533</v>
      </c>
      <c r="KR102" s="1">
        <v>2.760721E-7</v>
      </c>
      <c r="KS102" s="1">
        <v>2.0876130000000001E-4</v>
      </c>
      <c r="KT102">
        <v>0.86270480000000005</v>
      </c>
      <c r="KU102">
        <v>20.21499</v>
      </c>
      <c r="KV102" s="1">
        <v>2.4972939999999999E-7</v>
      </c>
      <c r="KW102" s="1">
        <v>1.8883729999999999E-4</v>
      </c>
      <c r="KX102">
        <v>0.86267910000000003</v>
      </c>
      <c r="KY102">
        <v>20.277670000000001</v>
      </c>
      <c r="KZ102" s="1">
        <v>2.2639729999999999E-7</v>
      </c>
      <c r="LA102" s="1">
        <v>1.711862E-4</v>
      </c>
      <c r="LB102">
        <v>0.86264569999999996</v>
      </c>
      <c r="LC102">
        <v>20.213819999999998</v>
      </c>
      <c r="LD102" s="1">
        <v>2.055988E-7</v>
      </c>
      <c r="LE102" s="1">
        <v>1.5545770000000001E-4</v>
      </c>
      <c r="LF102">
        <v>0.86260789999999998</v>
      </c>
      <c r="LG102">
        <v>20.144749999999998</v>
      </c>
      <c r="LH102" s="1">
        <v>1.8687189999999999E-7</v>
      </c>
      <c r="LI102" s="1">
        <v>1.413028E-4</v>
      </c>
      <c r="LJ102">
        <v>0.86255910000000002</v>
      </c>
      <c r="LK102">
        <v>20.17849</v>
      </c>
      <c r="LL102" s="1">
        <v>1.6986880000000001E-7</v>
      </c>
      <c r="LM102" s="1">
        <v>1.284538E-4</v>
      </c>
      <c r="LN102">
        <v>0.86253990000000003</v>
      </c>
      <c r="LO102">
        <v>20.21857</v>
      </c>
      <c r="LP102" s="1">
        <v>1.54349E-7</v>
      </c>
      <c r="LQ102" s="1">
        <v>1.1672289999999999E-4</v>
      </c>
      <c r="LR102">
        <v>0.86251739999999999</v>
      </c>
      <c r="LS102">
        <v>20.551670000000001</v>
      </c>
      <c r="LT102" s="1">
        <v>1.4028300000000001E-7</v>
      </c>
      <c r="LU102" s="1">
        <v>1.060871E-4</v>
      </c>
      <c r="LV102">
        <v>0.86245970000000005</v>
      </c>
      <c r="LW102">
        <v>20.77112</v>
      </c>
      <c r="LX102" s="1">
        <v>1.276244E-7</v>
      </c>
      <c r="LY102" s="1">
        <v>9.6514760000000004E-5</v>
      </c>
      <c r="LZ102">
        <v>0.86244699999999996</v>
      </c>
      <c r="MA102">
        <v>20.82527</v>
      </c>
      <c r="MB102" s="1">
        <v>1.1624109999999999E-7</v>
      </c>
      <c r="MC102" s="1">
        <v>8.7904819999999994E-5</v>
      </c>
      <c r="MD102">
        <v>0.86241230000000002</v>
      </c>
      <c r="ME102">
        <v>20.89968</v>
      </c>
      <c r="MF102" s="1">
        <v>1.0598110000000001E-7</v>
      </c>
      <c r="MG102" s="1">
        <v>8.0146400000000002E-5</v>
      </c>
      <c r="MH102">
        <v>0.86238179999999998</v>
      </c>
      <c r="MI102">
        <v>20.85464</v>
      </c>
      <c r="MJ102" s="1">
        <v>9.6705770000000005E-8</v>
      </c>
      <c r="MK102" s="1">
        <v>7.3133720000000002E-5</v>
      </c>
      <c r="ML102">
        <v>0.86236860000000004</v>
      </c>
      <c r="MM102">
        <v>20.840689999999999</v>
      </c>
      <c r="MN102" s="1">
        <v>8.839702E-8</v>
      </c>
      <c r="MO102" s="1">
        <v>6.6842019999999996E-5</v>
      </c>
      <c r="MP102">
        <v>0.86233159999999998</v>
      </c>
      <c r="MQ102">
        <v>20.923110000000001</v>
      </c>
      <c r="MR102" s="1">
        <v>8.1228979999999999E-8</v>
      </c>
      <c r="MS102" s="1">
        <v>6.1405660000000005E-5</v>
      </c>
      <c r="MT102">
        <v>0.86231849999999999</v>
      </c>
      <c r="MU102">
        <v>20.870100000000001</v>
      </c>
      <c r="MV102" s="1">
        <v>7.5128379999999998E-8</v>
      </c>
      <c r="MW102" s="1">
        <v>5.6781609999999999E-5</v>
      </c>
      <c r="MX102">
        <v>0.86228720000000003</v>
      </c>
      <c r="MY102">
        <v>20.607900000000001</v>
      </c>
      <c r="MZ102" s="1">
        <v>6.9717150000000003E-8</v>
      </c>
      <c r="NA102" s="1">
        <v>5.2690379999999998E-5</v>
      </c>
      <c r="NB102">
        <v>0.86227940000000003</v>
      </c>
      <c r="NC102">
        <v>20.313839999999999</v>
      </c>
      <c r="ND102" s="1">
        <v>6.4759449999999996E-8</v>
      </c>
      <c r="NE102" s="1">
        <v>4.894161E-5</v>
      </c>
      <c r="NF102">
        <v>0.86226579999999997</v>
      </c>
      <c r="NG102">
        <v>20.22306</v>
      </c>
      <c r="NH102" s="1">
        <v>6.0229719999999994E-8</v>
      </c>
      <c r="NI102" s="1">
        <v>4.5517360000000003E-5</v>
      </c>
      <c r="NJ102">
        <v>0.86223450000000001</v>
      </c>
      <c r="NK102">
        <v>19.85427</v>
      </c>
      <c r="NL102" s="1">
        <v>5.610899E-8</v>
      </c>
      <c r="NM102" s="1">
        <v>4.240173E-5</v>
      </c>
      <c r="NN102">
        <v>0.86222200000000004</v>
      </c>
      <c r="NO102">
        <v>19.439399999999999</v>
      </c>
      <c r="NP102" s="1">
        <v>5.2328559999999997E-8</v>
      </c>
      <c r="NQ102" s="1">
        <v>3.9544410000000001E-5</v>
      </c>
      <c r="NR102">
        <v>0.86219080000000003</v>
      </c>
      <c r="NS102">
        <v>19.338370000000001</v>
      </c>
      <c r="NT102" s="1">
        <v>4.8828949999999997E-8</v>
      </c>
      <c r="NU102" s="1">
        <v>3.6900629999999999E-5</v>
      </c>
      <c r="NV102">
        <v>0.86217339999999998</v>
      </c>
      <c r="NW102">
        <v>19.366070000000001</v>
      </c>
      <c r="NX102" s="1">
        <v>4.5568750000000002E-8</v>
      </c>
      <c r="NY102" s="1">
        <v>3.4437360000000001E-5</v>
      </c>
      <c r="NZ102">
        <v>0.86216440000000005</v>
      </c>
      <c r="OA102">
        <v>19.34394</v>
      </c>
      <c r="OB102" s="1">
        <v>4.2485699999999998E-8</v>
      </c>
      <c r="OC102" s="1">
        <v>3.2109020000000002E-5</v>
      </c>
      <c r="OD102">
        <v>0.8621238</v>
      </c>
      <c r="OE102">
        <v>19.648890000000002</v>
      </c>
      <c r="OF102" s="1">
        <v>3.9616890000000001E-8</v>
      </c>
      <c r="OG102" s="1">
        <v>2.9941890000000001E-5</v>
      </c>
      <c r="OH102">
        <v>0.86211409999999999</v>
      </c>
      <c r="OI102">
        <v>20.044930000000001</v>
      </c>
      <c r="OJ102" s="1">
        <v>3.6963249999999998E-8</v>
      </c>
      <c r="OK102" s="1">
        <v>2.7935800000000001E-5</v>
      </c>
    </row>
    <row r="103" spans="1:401" x14ac:dyDescent="0.35">
      <c r="A103">
        <v>106</v>
      </c>
      <c r="B103" t="s">
        <v>4</v>
      </c>
      <c r="C103" t="s">
        <v>24</v>
      </c>
      <c r="D103" t="s">
        <v>108</v>
      </c>
      <c r="E103">
        <v>876.75720000000001</v>
      </c>
      <c r="F103">
        <v>0.9331121</v>
      </c>
      <c r="G103">
        <v>19.827439999999999</v>
      </c>
      <c r="H103">
        <v>0</v>
      </c>
      <c r="I103">
        <v>0</v>
      </c>
      <c r="J103">
        <v>0.93302649999999998</v>
      </c>
      <c r="K103">
        <v>19.697299999999998</v>
      </c>
      <c r="L103" s="1">
        <v>9.9974050000000002E-29</v>
      </c>
      <c r="M103" s="1">
        <v>7.8726490000000003E-26</v>
      </c>
      <c r="N103">
        <v>0.93294350000000004</v>
      </c>
      <c r="O103">
        <v>19.33597</v>
      </c>
      <c r="P103" s="1">
        <v>1.15637E-14</v>
      </c>
      <c r="Q103" s="1">
        <v>9.0760599999999996E-12</v>
      </c>
      <c r="R103">
        <v>0.93288550000000003</v>
      </c>
      <c r="S103">
        <v>18.82422</v>
      </c>
      <c r="T103" s="1">
        <v>1.6871670000000001E-3</v>
      </c>
      <c r="U103">
        <v>0.95651189999999997</v>
      </c>
      <c r="V103">
        <v>0.93284100000000003</v>
      </c>
      <c r="W103">
        <v>18.52787</v>
      </c>
      <c r="X103">
        <v>2.9118789999999999</v>
      </c>
      <c r="Y103">
        <v>1955.183</v>
      </c>
      <c r="Z103">
        <v>0.93282330000000002</v>
      </c>
      <c r="AA103">
        <v>18.25178</v>
      </c>
      <c r="AB103">
        <v>41.35859</v>
      </c>
      <c r="AC103">
        <v>30856.46</v>
      </c>
      <c r="AD103">
        <v>0.93281099999999995</v>
      </c>
      <c r="AE103">
        <v>18.016839999999998</v>
      </c>
      <c r="AF103">
        <v>49.422629999999998</v>
      </c>
      <c r="AG103">
        <v>39800.76</v>
      </c>
      <c r="AH103">
        <v>0.9327974</v>
      </c>
      <c r="AI103">
        <v>17.94163</v>
      </c>
      <c r="AJ103">
        <v>12.135579999999999</v>
      </c>
      <c r="AK103">
        <v>10345.84</v>
      </c>
      <c r="AL103">
        <v>0.93280010000000002</v>
      </c>
      <c r="AM103">
        <v>17.993230000000001</v>
      </c>
      <c r="AN103">
        <v>1.02159</v>
      </c>
      <c r="AO103">
        <v>907.95309999999995</v>
      </c>
      <c r="AP103">
        <v>0.93280549999999995</v>
      </c>
      <c r="AQ103">
        <v>18.422630000000002</v>
      </c>
      <c r="AR103" s="1">
        <v>4.8436569999999998E-2</v>
      </c>
      <c r="AS103">
        <v>43.380960000000002</v>
      </c>
      <c r="AT103">
        <v>0.93281139999999996</v>
      </c>
      <c r="AU103">
        <v>19.00759</v>
      </c>
      <c r="AV103" s="1">
        <v>7.8754770000000005E-3</v>
      </c>
      <c r="AW103">
        <v>6.3739549999999996</v>
      </c>
      <c r="AX103">
        <v>0.93282810000000005</v>
      </c>
      <c r="AY103">
        <v>19.403839999999999</v>
      </c>
      <c r="AZ103" s="1">
        <v>5.6306630000000002E-3</v>
      </c>
      <c r="BA103">
        <v>4.4610640000000004</v>
      </c>
      <c r="BB103">
        <v>0.93283269999999996</v>
      </c>
      <c r="BC103">
        <v>19.68225</v>
      </c>
      <c r="BD103" s="1">
        <v>4.553189E-3</v>
      </c>
      <c r="BE103">
        <v>3.6054040000000001</v>
      </c>
      <c r="BF103">
        <v>0.9328362</v>
      </c>
      <c r="BG103">
        <v>19.75638</v>
      </c>
      <c r="BH103" s="1">
        <v>3.699038E-3</v>
      </c>
      <c r="BI103">
        <v>2.9289100000000001</v>
      </c>
      <c r="BJ103">
        <v>0.93282520000000002</v>
      </c>
      <c r="BK103">
        <v>19.678280000000001</v>
      </c>
      <c r="BL103" s="1">
        <v>3.0087540000000002E-3</v>
      </c>
      <c r="BM103">
        <v>2.3823539999999999</v>
      </c>
      <c r="BN103">
        <v>0.9328052</v>
      </c>
      <c r="BO103">
        <v>19.64001</v>
      </c>
      <c r="BP103" s="1">
        <v>2.448263E-3</v>
      </c>
      <c r="BQ103">
        <v>1.938572</v>
      </c>
      <c r="BR103">
        <v>0.93280750000000001</v>
      </c>
      <c r="BS103">
        <v>19.557510000000001</v>
      </c>
      <c r="BT103" s="1">
        <v>1.991563E-3</v>
      </c>
      <c r="BU103">
        <v>1.577048</v>
      </c>
      <c r="BV103">
        <v>0.93279100000000004</v>
      </c>
      <c r="BW103">
        <v>19.54796</v>
      </c>
      <c r="BX103">
        <v>1.6205E-3</v>
      </c>
      <c r="BY103">
        <v>1.2832220000000001</v>
      </c>
      <c r="BZ103">
        <v>0.93277189999999999</v>
      </c>
      <c r="CA103">
        <v>19.528279999999999</v>
      </c>
      <c r="CB103" s="1">
        <v>1.319539E-3</v>
      </c>
      <c r="CC103">
        <v>1.044945</v>
      </c>
      <c r="CD103">
        <v>0.93275200000000003</v>
      </c>
      <c r="CE103">
        <v>19.357089999999999</v>
      </c>
      <c r="CF103" s="1">
        <v>1.0754930000000001E-3</v>
      </c>
      <c r="CG103">
        <v>0.8516572</v>
      </c>
      <c r="CH103">
        <v>0.93274699999999999</v>
      </c>
      <c r="CI103">
        <v>19.266760000000001</v>
      </c>
      <c r="CJ103" s="1">
        <v>8.7748869999999997E-4</v>
      </c>
      <c r="CK103">
        <v>0.6948723</v>
      </c>
      <c r="CL103">
        <v>0.9326875</v>
      </c>
      <c r="CM103">
        <v>19.16404</v>
      </c>
      <c r="CN103" s="1">
        <v>7.1670149999999999E-4</v>
      </c>
      <c r="CO103">
        <v>0.56755789999999995</v>
      </c>
      <c r="CP103">
        <v>0.93263470000000004</v>
      </c>
      <c r="CQ103">
        <v>19.04524</v>
      </c>
      <c r="CR103" s="1">
        <v>5.8569350000000004E-4</v>
      </c>
      <c r="CS103">
        <v>0.46384619999999999</v>
      </c>
      <c r="CT103">
        <v>0.93255960000000004</v>
      </c>
      <c r="CU103">
        <v>19.080739999999999</v>
      </c>
      <c r="CV103" s="1">
        <v>4.7782210000000001E-4</v>
      </c>
      <c r="CW103">
        <v>0.37849450000000001</v>
      </c>
      <c r="CX103">
        <v>0.93248589999999998</v>
      </c>
      <c r="CY103">
        <v>19.173290000000001</v>
      </c>
      <c r="CZ103" s="1">
        <v>3.8880609999999998E-4</v>
      </c>
      <c r="DA103">
        <v>0.30803730000000001</v>
      </c>
      <c r="DB103">
        <v>0.93240820000000002</v>
      </c>
      <c r="DC103">
        <v>19.557590000000001</v>
      </c>
      <c r="DD103" s="1">
        <v>3.160056E-4</v>
      </c>
      <c r="DE103">
        <v>0.25038149999999998</v>
      </c>
      <c r="DF103">
        <v>0.93233829999999995</v>
      </c>
      <c r="DG103">
        <v>19.835080000000001</v>
      </c>
      <c r="DH103" s="1">
        <v>2.5708179999999999E-4</v>
      </c>
      <c r="DI103">
        <v>0.20370450000000001</v>
      </c>
      <c r="DJ103">
        <v>0.93227839999999995</v>
      </c>
      <c r="DK103">
        <v>19.97598</v>
      </c>
      <c r="DL103" s="1">
        <v>2.0960649999999999E-4</v>
      </c>
      <c r="DM103">
        <v>0.16608500000000001</v>
      </c>
      <c r="DN103">
        <v>0.93219050000000003</v>
      </c>
      <c r="DO103">
        <v>20.09149</v>
      </c>
      <c r="DP103" s="1">
        <v>1.713501E-4</v>
      </c>
      <c r="DQ103">
        <v>0.13576930000000001</v>
      </c>
      <c r="DR103">
        <v>0.93214079999999999</v>
      </c>
      <c r="DS103">
        <v>19.922750000000001</v>
      </c>
      <c r="DT103" s="1">
        <v>1.4033519999999999E-4</v>
      </c>
      <c r="DU103">
        <v>0.1111968</v>
      </c>
      <c r="DV103">
        <v>0.93206789999999995</v>
      </c>
      <c r="DW103">
        <v>19.794</v>
      </c>
      <c r="DX103" s="1">
        <v>1.1498669999999999E-4</v>
      </c>
      <c r="DY103">
        <v>9.1117400000000001E-2</v>
      </c>
      <c r="DZ103">
        <v>0.93204549999999997</v>
      </c>
      <c r="EA103">
        <v>19.822430000000001</v>
      </c>
      <c r="EB103" s="1">
        <v>9.4568439999999997E-5</v>
      </c>
      <c r="EC103" s="1">
        <v>7.4926670000000001E-2</v>
      </c>
      <c r="ED103">
        <v>0.93195309999999998</v>
      </c>
      <c r="EE103">
        <v>19.84393</v>
      </c>
      <c r="EF103" s="1">
        <v>7.8280200000000003E-5</v>
      </c>
      <c r="EG103" s="1">
        <v>6.2010679999999999E-2</v>
      </c>
      <c r="EH103">
        <v>0.93191919999999995</v>
      </c>
      <c r="EI103">
        <v>19.954039999999999</v>
      </c>
      <c r="EJ103" s="1">
        <v>6.5168330000000006E-5</v>
      </c>
      <c r="EK103" s="1">
        <v>5.1617160000000002E-2</v>
      </c>
      <c r="EL103">
        <v>0.93187370000000003</v>
      </c>
      <c r="EM103">
        <v>20.066469999999999</v>
      </c>
      <c r="EN103" s="1">
        <v>5.4506840000000001E-5</v>
      </c>
      <c r="EO103" s="1">
        <v>4.3168480000000002E-2</v>
      </c>
      <c r="EP103">
        <v>0.93182830000000005</v>
      </c>
      <c r="EQ103">
        <v>20.094069999999999</v>
      </c>
      <c r="ER103" s="1">
        <v>4.5782100000000003E-5</v>
      </c>
      <c r="ES103" s="1">
        <v>3.6254559999999998E-2</v>
      </c>
      <c r="ET103">
        <v>0.93178680000000003</v>
      </c>
      <c r="EU103">
        <v>20.054569999999998</v>
      </c>
      <c r="EV103" s="1">
        <v>3.8608349999999998E-5</v>
      </c>
      <c r="EW103" s="1">
        <v>3.0571560000000001E-2</v>
      </c>
      <c r="EX103">
        <v>0.93179109999999998</v>
      </c>
      <c r="EY103">
        <v>19.856670000000001</v>
      </c>
      <c r="EZ103" s="1">
        <v>3.2669700000000003E-5</v>
      </c>
      <c r="FA103" s="1">
        <v>2.5866779999999999E-2</v>
      </c>
      <c r="FB103">
        <v>0.93175830000000004</v>
      </c>
      <c r="FC103">
        <v>19.728190000000001</v>
      </c>
      <c r="FD103" s="1">
        <v>2.7763639999999999E-5</v>
      </c>
      <c r="FE103" s="1">
        <v>2.1978749999999998E-2</v>
      </c>
      <c r="FF103">
        <v>0.93176369999999997</v>
      </c>
      <c r="FG103">
        <v>19.78913</v>
      </c>
      <c r="FH103" s="1">
        <v>2.3790200000000001E-5</v>
      </c>
      <c r="FI103" s="1">
        <v>1.8825540000000002E-2</v>
      </c>
      <c r="FJ103">
        <v>0.93175390000000002</v>
      </c>
      <c r="FK103">
        <v>19.847259999999999</v>
      </c>
      <c r="FL103" s="1">
        <v>2.0597529999999999E-5</v>
      </c>
      <c r="FM103" s="1">
        <v>1.6293990000000001E-2</v>
      </c>
      <c r="FN103">
        <v>0.93177750000000004</v>
      </c>
      <c r="FO103">
        <v>20.03969</v>
      </c>
      <c r="FP103" s="1">
        <v>1.7973910000000002E-5</v>
      </c>
      <c r="FQ103" s="1">
        <v>1.421556E-2</v>
      </c>
      <c r="FR103">
        <v>0.93177140000000003</v>
      </c>
      <c r="FS103">
        <v>20.0533</v>
      </c>
      <c r="FT103" s="1">
        <v>1.5748280000000002E-5</v>
      </c>
      <c r="FU103">
        <v>1.2454E-2</v>
      </c>
      <c r="FV103">
        <v>0.93176970000000003</v>
      </c>
      <c r="FW103">
        <v>19.71772</v>
      </c>
      <c r="FX103" s="1">
        <v>1.3830620000000001E-5</v>
      </c>
      <c r="FY103" s="1">
        <v>1.093734E-2</v>
      </c>
      <c r="FZ103">
        <v>0.93177869999999996</v>
      </c>
      <c r="GA103">
        <v>19.392749999999999</v>
      </c>
      <c r="GB103" s="1">
        <v>1.2163689999999999E-5</v>
      </c>
      <c r="GC103" s="1">
        <v>9.61885E-3</v>
      </c>
      <c r="GD103">
        <v>0.93177710000000002</v>
      </c>
      <c r="GE103">
        <v>19.136520000000001</v>
      </c>
      <c r="GF103" s="1">
        <v>1.0708350000000001E-5</v>
      </c>
      <c r="GG103" s="1">
        <v>8.4682009999999999E-3</v>
      </c>
      <c r="GH103">
        <v>0.93177940000000004</v>
      </c>
      <c r="GI103">
        <v>19.228590000000001</v>
      </c>
      <c r="GJ103" s="1">
        <v>9.4329030000000006E-6</v>
      </c>
      <c r="GK103" s="1">
        <v>7.4597470000000001E-3</v>
      </c>
      <c r="GL103">
        <v>0.93176729999999997</v>
      </c>
      <c r="GM103">
        <v>19.4328</v>
      </c>
      <c r="GN103" s="1">
        <v>8.3099869999999995E-6</v>
      </c>
      <c r="GO103" s="1">
        <v>6.5720659999999997E-3</v>
      </c>
      <c r="GP103">
        <v>0.93176079999999994</v>
      </c>
      <c r="GQ103">
        <v>19.544339999999998</v>
      </c>
      <c r="GR103" s="1">
        <v>7.3165210000000001E-6</v>
      </c>
      <c r="GS103" s="1">
        <v>5.7867810000000004E-3</v>
      </c>
      <c r="GT103">
        <v>0.93177770000000004</v>
      </c>
      <c r="GU103">
        <v>19.39659</v>
      </c>
      <c r="GV103" s="1">
        <v>6.4412920000000003E-6</v>
      </c>
      <c r="GW103" s="1">
        <v>5.0947199999999996E-3</v>
      </c>
      <c r="GX103">
        <v>0.93176009999999998</v>
      </c>
      <c r="GY103">
        <v>19.363720000000001</v>
      </c>
      <c r="GZ103" s="1">
        <v>5.672205E-6</v>
      </c>
      <c r="HA103" s="1">
        <v>4.4866669999999997E-3</v>
      </c>
      <c r="HB103">
        <v>0.93172650000000001</v>
      </c>
      <c r="HC103">
        <v>19.596820000000001</v>
      </c>
      <c r="HD103" s="1">
        <v>4.9967949999999998E-6</v>
      </c>
      <c r="HE103" s="1">
        <v>3.9525749999999998E-3</v>
      </c>
      <c r="HF103">
        <v>0.93173059999999996</v>
      </c>
      <c r="HG103">
        <v>19.84422</v>
      </c>
      <c r="HH103" s="1">
        <v>4.4029709999999999E-6</v>
      </c>
      <c r="HI103" s="1">
        <v>3.482925E-3</v>
      </c>
      <c r="HJ103">
        <v>0.93171440000000005</v>
      </c>
      <c r="HK103">
        <v>19.814360000000001</v>
      </c>
      <c r="HL103" s="1">
        <v>3.881468E-6</v>
      </c>
      <c r="HM103" s="1">
        <v>3.0705910000000001E-3</v>
      </c>
      <c r="HN103">
        <v>0.93166800000000005</v>
      </c>
      <c r="HO103">
        <v>19.581499999999998</v>
      </c>
      <c r="HP103" s="1">
        <v>3.4211900000000001E-6</v>
      </c>
      <c r="HQ103" s="1">
        <v>2.7067850000000002E-3</v>
      </c>
      <c r="HR103">
        <v>0.93164619999999998</v>
      </c>
      <c r="HS103">
        <v>19.522099999999998</v>
      </c>
      <c r="HT103" s="1">
        <v>3.0073640000000001E-6</v>
      </c>
      <c r="HU103" s="1">
        <v>2.3799559999999999E-3</v>
      </c>
      <c r="HV103">
        <v>0.93160920000000003</v>
      </c>
      <c r="HW103">
        <v>19.464009999999998</v>
      </c>
      <c r="HX103" s="1">
        <v>2.6328980000000002E-6</v>
      </c>
      <c r="HY103" s="1">
        <v>2.0840899999999998E-3</v>
      </c>
      <c r="HZ103">
        <v>0.93158390000000002</v>
      </c>
      <c r="IA103">
        <v>19.631869999999999</v>
      </c>
      <c r="IB103" s="1">
        <v>2.3001600000000002E-6</v>
      </c>
      <c r="IC103" s="1">
        <v>1.820899E-3</v>
      </c>
      <c r="ID103">
        <v>0.93155030000000005</v>
      </c>
      <c r="IE103">
        <v>19.83436</v>
      </c>
      <c r="IF103" s="1">
        <v>2.0090359999999999E-6</v>
      </c>
      <c r="IG103" s="1">
        <v>1.5905400000000001E-3</v>
      </c>
      <c r="IH103">
        <v>0.93149059999999995</v>
      </c>
      <c r="II103">
        <v>19.80649</v>
      </c>
      <c r="IJ103" s="1">
        <v>1.755969E-6</v>
      </c>
      <c r="IK103" s="1">
        <v>1.390255E-3</v>
      </c>
      <c r="IL103">
        <v>0.93146569999999995</v>
      </c>
      <c r="IM103">
        <v>19.648510000000002</v>
      </c>
      <c r="IN103" s="1">
        <v>1.5363400000000001E-6</v>
      </c>
      <c r="IO103" s="1">
        <v>1.2164439999999999E-3</v>
      </c>
      <c r="IP103">
        <v>0.93141039999999997</v>
      </c>
      <c r="IQ103">
        <v>19.36459</v>
      </c>
      <c r="IR103" s="1">
        <v>1.3461229999999999E-6</v>
      </c>
      <c r="IS103" s="1">
        <v>1.065844E-3</v>
      </c>
      <c r="IT103">
        <v>0.9313688</v>
      </c>
      <c r="IU103">
        <v>19.287430000000001</v>
      </c>
      <c r="IV103" s="1">
        <v>1.181307E-6</v>
      </c>
      <c r="IW103" s="1">
        <v>9.3535250000000003E-4</v>
      </c>
      <c r="IX103">
        <v>0.93133069999999996</v>
      </c>
      <c r="IY103">
        <v>19.407520000000002</v>
      </c>
      <c r="IZ103" s="1">
        <v>1.0374729999999999E-6</v>
      </c>
      <c r="JA103" s="1">
        <v>8.2154940000000001E-4</v>
      </c>
      <c r="JB103">
        <v>0.93127499999999996</v>
      </c>
      <c r="JC103">
        <v>19.52149</v>
      </c>
      <c r="JD103" s="1">
        <v>9.109783E-7</v>
      </c>
      <c r="JE103" s="1">
        <v>7.2146999999999999E-4</v>
      </c>
      <c r="JF103">
        <v>0.93124899999999999</v>
      </c>
      <c r="JG103">
        <v>19.881129999999999</v>
      </c>
      <c r="JH103" s="1">
        <v>8.0044599999999999E-7</v>
      </c>
      <c r="JI103" s="1">
        <v>6.3393810000000005E-4</v>
      </c>
      <c r="JJ103">
        <v>0.93120259999999999</v>
      </c>
      <c r="JK103">
        <v>20.1373</v>
      </c>
      <c r="JL103" s="1">
        <v>7.0436140000000004E-7</v>
      </c>
      <c r="JM103" s="1">
        <v>5.5784680000000003E-4</v>
      </c>
      <c r="JN103">
        <v>0.93115029999999999</v>
      </c>
      <c r="JO103">
        <v>20.185469999999999</v>
      </c>
      <c r="JP103" s="1">
        <v>6.2079150000000003E-7</v>
      </c>
      <c r="JQ103" s="1">
        <v>4.916861E-4</v>
      </c>
      <c r="JR103">
        <v>0.93113319999999999</v>
      </c>
      <c r="JS103">
        <v>20.103339999999999</v>
      </c>
      <c r="JT103" s="1">
        <v>5.4823880000000003E-7</v>
      </c>
      <c r="JU103" s="1">
        <v>4.3420479999999999E-4</v>
      </c>
      <c r="JV103">
        <v>0.93108829999999998</v>
      </c>
      <c r="JW103">
        <v>19.997389999999999</v>
      </c>
      <c r="JX103" s="1">
        <v>4.8479949999999999E-7</v>
      </c>
      <c r="JY103" s="1">
        <v>3.8397970000000003E-4</v>
      </c>
      <c r="JZ103">
        <v>0.93106</v>
      </c>
      <c r="KA103">
        <v>19.951830000000001</v>
      </c>
      <c r="KB103" s="1">
        <v>4.2948489999999999E-7</v>
      </c>
      <c r="KC103" s="1">
        <v>3.4013990000000003E-4</v>
      </c>
      <c r="KD103">
        <v>0.93102850000000004</v>
      </c>
      <c r="KE103">
        <v>19.97484</v>
      </c>
      <c r="KF103" s="1">
        <v>3.8238179999999998E-7</v>
      </c>
      <c r="KG103" s="1">
        <v>3.0278230000000002E-4</v>
      </c>
      <c r="KH103">
        <v>0.93101610000000001</v>
      </c>
      <c r="KI103">
        <v>19.960180000000001</v>
      </c>
      <c r="KJ103" s="1">
        <v>3.4262500000000001E-7</v>
      </c>
      <c r="KK103" s="1">
        <v>2.7125240000000001E-4</v>
      </c>
      <c r="KL103">
        <v>0.93098499999999995</v>
      </c>
      <c r="KM103">
        <v>20.130199999999999</v>
      </c>
      <c r="KN103" s="1">
        <v>3.0842829999999999E-7</v>
      </c>
      <c r="KO103" s="1">
        <v>2.441616E-4</v>
      </c>
      <c r="KP103">
        <v>0.93096780000000001</v>
      </c>
      <c r="KQ103">
        <v>20.246939999999999</v>
      </c>
      <c r="KR103" s="1">
        <v>2.7840369999999998E-7</v>
      </c>
      <c r="KS103" s="1">
        <v>2.2038099999999999E-4</v>
      </c>
      <c r="KT103">
        <v>0.93092280000000005</v>
      </c>
      <c r="KU103">
        <v>20.275929999999999</v>
      </c>
      <c r="KV103" s="1">
        <v>2.5179130000000001E-7</v>
      </c>
      <c r="KW103" s="1">
        <v>1.9931230000000001E-4</v>
      </c>
      <c r="KX103">
        <v>0.93090490000000004</v>
      </c>
      <c r="KY103">
        <v>20.322949999999999</v>
      </c>
      <c r="KZ103" s="1">
        <v>2.2823020000000001E-7</v>
      </c>
      <c r="LA103" s="1">
        <v>1.8065299999999999E-4</v>
      </c>
      <c r="LB103">
        <v>0.93087560000000003</v>
      </c>
      <c r="LC103">
        <v>20.232710000000001</v>
      </c>
      <c r="LD103" s="1">
        <v>2.072369E-7</v>
      </c>
      <c r="LE103" s="1">
        <v>1.640341E-4</v>
      </c>
      <c r="LF103">
        <v>0.93084330000000004</v>
      </c>
      <c r="LG103">
        <v>20.15211</v>
      </c>
      <c r="LH103" s="1">
        <v>1.883542E-7</v>
      </c>
      <c r="LI103" s="1">
        <v>1.4909290000000001E-4</v>
      </c>
      <c r="LJ103">
        <v>0.93081469999999999</v>
      </c>
      <c r="LK103">
        <v>20.182040000000001</v>
      </c>
      <c r="LL103" s="1">
        <v>1.712179E-7</v>
      </c>
      <c r="LM103" s="1">
        <v>1.355351E-4</v>
      </c>
      <c r="LN103">
        <v>0.93078570000000005</v>
      </c>
      <c r="LO103">
        <v>20.237100000000002</v>
      </c>
      <c r="LP103" s="1">
        <v>1.5558050000000001E-7</v>
      </c>
      <c r="LQ103" s="1">
        <v>1.2316329999999999E-4</v>
      </c>
      <c r="LR103">
        <v>0.93076700000000001</v>
      </c>
      <c r="LS103">
        <v>20.597989999999999</v>
      </c>
      <c r="LT103" s="1">
        <v>1.4139349999999999E-7</v>
      </c>
      <c r="LU103" s="1">
        <v>1.119351E-4</v>
      </c>
      <c r="LV103">
        <v>0.93073030000000001</v>
      </c>
      <c r="LW103">
        <v>20.838640000000002</v>
      </c>
      <c r="LX103" s="1">
        <v>1.2862339999999999E-7</v>
      </c>
      <c r="LY103" s="1">
        <v>1.018243E-4</v>
      </c>
      <c r="LZ103">
        <v>0.93070850000000005</v>
      </c>
      <c r="MA103">
        <v>20.893529999999998</v>
      </c>
      <c r="MB103" s="1">
        <v>1.1713959999999999E-7</v>
      </c>
      <c r="MC103" s="1">
        <v>9.2732989999999994E-5</v>
      </c>
      <c r="MD103">
        <v>0.93067719999999998</v>
      </c>
      <c r="ME103">
        <v>20.95363</v>
      </c>
      <c r="MF103" s="1">
        <v>1.06793E-7</v>
      </c>
      <c r="MG103" s="1">
        <v>8.4542570000000004E-5</v>
      </c>
      <c r="MH103">
        <v>0.93064760000000002</v>
      </c>
      <c r="MI103">
        <v>20.877690000000001</v>
      </c>
      <c r="MJ103" s="1">
        <v>9.7438049999999998E-8</v>
      </c>
      <c r="MK103" s="1">
        <v>7.7138930000000003E-5</v>
      </c>
      <c r="ML103">
        <v>0.93064449999999999</v>
      </c>
      <c r="MM103">
        <v>20.851050000000001</v>
      </c>
      <c r="MN103" s="1">
        <v>8.9046909999999994E-8</v>
      </c>
      <c r="MO103" s="1">
        <v>7.0488150000000004E-5</v>
      </c>
      <c r="MP103">
        <v>0.93062710000000004</v>
      </c>
      <c r="MQ103">
        <v>20.925339999999998</v>
      </c>
      <c r="MR103" s="1">
        <v>8.1779080000000006E-8</v>
      </c>
      <c r="MS103" s="1">
        <v>6.4719060000000006E-5</v>
      </c>
      <c r="MT103">
        <v>0.93061819999999995</v>
      </c>
      <c r="MU103">
        <v>20.890419999999999</v>
      </c>
      <c r="MV103" s="1">
        <v>7.5603339999999995E-8</v>
      </c>
      <c r="MW103" s="1">
        <v>5.9819099999999998E-5</v>
      </c>
      <c r="MX103">
        <v>0.93058660000000004</v>
      </c>
      <c r="MY103">
        <v>20.65767</v>
      </c>
      <c r="MZ103" s="1">
        <v>7.0146779999999995E-8</v>
      </c>
      <c r="NA103" s="1">
        <v>5.5499430000000001E-5</v>
      </c>
      <c r="NB103">
        <v>0.93058510000000005</v>
      </c>
      <c r="NC103">
        <v>20.380579999999998</v>
      </c>
      <c r="ND103" s="1">
        <v>6.5154490000000006E-8</v>
      </c>
      <c r="NE103" s="1">
        <v>5.1548159999999999E-5</v>
      </c>
      <c r="NF103">
        <v>0.93055670000000001</v>
      </c>
      <c r="NG103">
        <v>20.291740000000001</v>
      </c>
      <c r="NH103" s="1">
        <v>6.0588779999999997E-8</v>
      </c>
      <c r="NI103" s="1">
        <v>4.7935600000000002E-5</v>
      </c>
      <c r="NJ103">
        <v>0.93054409999999999</v>
      </c>
      <c r="NK103">
        <v>19.919360000000001</v>
      </c>
      <c r="NL103" s="1">
        <v>5.6436359999999999E-8</v>
      </c>
      <c r="NM103" s="1">
        <v>4.4648589999999997E-5</v>
      </c>
      <c r="NN103">
        <v>0.93051899999999999</v>
      </c>
      <c r="NO103">
        <v>19.474160000000001</v>
      </c>
      <c r="NP103" s="1">
        <v>5.2630830000000002E-8</v>
      </c>
      <c r="NQ103" s="1">
        <v>4.1637719999999997E-5</v>
      </c>
      <c r="NR103">
        <v>0.93050489999999997</v>
      </c>
      <c r="NS103">
        <v>19.350300000000001</v>
      </c>
      <c r="NT103" s="1">
        <v>4.9108499999999999E-8</v>
      </c>
      <c r="NU103" s="1">
        <v>3.885181E-5</v>
      </c>
      <c r="NV103">
        <v>0.93049570000000004</v>
      </c>
      <c r="NW103">
        <v>19.373419999999999</v>
      </c>
      <c r="NX103" s="1">
        <v>4.583201E-8</v>
      </c>
      <c r="NY103" s="1">
        <v>3.6259769999999999E-5</v>
      </c>
      <c r="NZ103">
        <v>0.93046839999999997</v>
      </c>
      <c r="OA103">
        <v>19.358820000000001</v>
      </c>
      <c r="OB103" s="1">
        <v>4.2733459999999997E-8</v>
      </c>
      <c r="OC103" s="1">
        <v>3.3810489999999997E-5</v>
      </c>
      <c r="OD103">
        <v>0.93044819999999995</v>
      </c>
      <c r="OE103">
        <v>19.673719999999999</v>
      </c>
      <c r="OF103" s="1">
        <v>3.984609E-8</v>
      </c>
      <c r="OG103" s="1">
        <v>3.1526870000000003E-5</v>
      </c>
      <c r="OH103">
        <v>0.93042630000000004</v>
      </c>
      <c r="OI103">
        <v>20.08774</v>
      </c>
      <c r="OJ103" s="1">
        <v>3.7175179999999998E-8</v>
      </c>
      <c r="OK103" s="1">
        <v>2.941313E-5</v>
      </c>
    </row>
    <row r="104" spans="1:401" x14ac:dyDescent="0.35">
      <c r="A104">
        <v>107</v>
      </c>
      <c r="B104" t="s">
        <v>4</v>
      </c>
      <c r="C104" t="s">
        <v>24</v>
      </c>
      <c r="D104" t="s">
        <v>109</v>
      </c>
      <c r="E104">
        <v>815.41010000000006</v>
      </c>
      <c r="F104">
        <v>0.98541889999999999</v>
      </c>
      <c r="G104">
        <v>19.84477</v>
      </c>
      <c r="H104">
        <v>0</v>
      </c>
      <c r="I104">
        <v>0</v>
      </c>
      <c r="J104">
        <v>0.98532129999999996</v>
      </c>
      <c r="K104">
        <v>19.737639999999999</v>
      </c>
      <c r="L104" s="1">
        <v>1.183653E-29</v>
      </c>
      <c r="M104" s="1">
        <v>9.3044980000000003E-27</v>
      </c>
      <c r="N104">
        <v>0.98523519999999998</v>
      </c>
      <c r="O104">
        <v>19.389949999999999</v>
      </c>
      <c r="P104" s="1">
        <v>1.643234E-15</v>
      </c>
      <c r="Q104" s="1">
        <v>1.287428E-12</v>
      </c>
      <c r="R104">
        <v>0.98515969999999997</v>
      </c>
      <c r="S104">
        <v>18.881630000000001</v>
      </c>
      <c r="T104" s="1">
        <v>7.2311890000000001E-4</v>
      </c>
      <c r="U104">
        <v>0.38410630000000001</v>
      </c>
      <c r="V104">
        <v>0.98510350000000002</v>
      </c>
      <c r="W104">
        <v>18.57666</v>
      </c>
      <c r="X104">
        <v>2.0716019999999999</v>
      </c>
      <c r="Y104">
        <v>1345.5530000000001</v>
      </c>
      <c r="Z104">
        <v>0.98507339999999999</v>
      </c>
      <c r="AA104">
        <v>18.29053</v>
      </c>
      <c r="AB104">
        <v>37.07658</v>
      </c>
      <c r="AC104">
        <v>27172.880000000001</v>
      </c>
      <c r="AD104">
        <v>0.98503569999999996</v>
      </c>
      <c r="AE104">
        <v>18.043030000000002</v>
      </c>
      <c r="AF104">
        <v>51.976550000000003</v>
      </c>
      <c r="AG104">
        <v>41644.42</v>
      </c>
      <c r="AH104">
        <v>0.98503169999999995</v>
      </c>
      <c r="AI104">
        <v>17.9603</v>
      </c>
      <c r="AJ104">
        <v>14.37567</v>
      </c>
      <c r="AK104">
        <v>12330.06</v>
      </c>
      <c r="AL104">
        <v>0.98503689999999999</v>
      </c>
      <c r="AM104">
        <v>18.008649999999999</v>
      </c>
      <c r="AN104">
        <v>1.32178</v>
      </c>
      <c r="AO104">
        <v>1193.492</v>
      </c>
      <c r="AP104">
        <v>0.98505830000000005</v>
      </c>
      <c r="AQ104">
        <v>18.44594</v>
      </c>
      <c r="AR104" s="1">
        <v>6.4033720000000002E-2</v>
      </c>
      <c r="AS104">
        <v>58.897910000000003</v>
      </c>
      <c r="AT104">
        <v>0.98506839999999996</v>
      </c>
      <c r="AU104">
        <v>19.03762</v>
      </c>
      <c r="AV104" s="1">
        <v>8.4279869999999996E-3</v>
      </c>
      <c r="AW104">
        <v>6.9110250000000004</v>
      </c>
      <c r="AX104">
        <v>0.9850759</v>
      </c>
      <c r="AY104">
        <v>19.434830000000002</v>
      </c>
      <c r="AZ104" s="1">
        <v>5.7382429999999996E-3</v>
      </c>
      <c r="BA104">
        <v>4.5461229999999997</v>
      </c>
      <c r="BB104">
        <v>0.98506649999999996</v>
      </c>
      <c r="BC104">
        <v>19.709700000000002</v>
      </c>
      <c r="BD104" s="1">
        <v>4.6332910000000003E-3</v>
      </c>
      <c r="BE104">
        <v>3.667062</v>
      </c>
      <c r="BF104">
        <v>0.98509199999999997</v>
      </c>
      <c r="BG104">
        <v>19.77159</v>
      </c>
      <c r="BH104" s="1">
        <v>3.7635300000000002E-3</v>
      </c>
      <c r="BI104">
        <v>2.9784739999999998</v>
      </c>
      <c r="BJ104">
        <v>0.98507960000000006</v>
      </c>
      <c r="BK104">
        <v>19.683540000000001</v>
      </c>
      <c r="BL104" s="1">
        <v>3.0609869999999998E-3</v>
      </c>
      <c r="BM104">
        <v>2.4224760000000001</v>
      </c>
      <c r="BN104">
        <v>0.98506059999999995</v>
      </c>
      <c r="BO104">
        <v>19.646339999999999</v>
      </c>
      <c r="BP104" s="1">
        <v>2.4907559999999998E-3</v>
      </c>
      <c r="BQ104">
        <v>1.9711700000000001</v>
      </c>
      <c r="BR104">
        <v>0.98506320000000003</v>
      </c>
      <c r="BS104">
        <v>19.5777</v>
      </c>
      <c r="BT104" s="1">
        <v>2.0261889999999999E-3</v>
      </c>
      <c r="BU104">
        <v>1.603642</v>
      </c>
      <c r="BV104">
        <v>0.98504499999999995</v>
      </c>
      <c r="BW104">
        <v>19.597149999999999</v>
      </c>
      <c r="BX104" s="1">
        <v>1.6485849999999999E-3</v>
      </c>
      <c r="BY104">
        <v>1.3047690000000001</v>
      </c>
      <c r="BZ104">
        <v>0.98502330000000005</v>
      </c>
      <c r="CA104">
        <v>19.597059999999999</v>
      </c>
      <c r="CB104" s="1">
        <v>1.3423129999999999E-3</v>
      </c>
      <c r="CC104">
        <v>1.062411</v>
      </c>
      <c r="CD104">
        <v>0.98500279999999996</v>
      </c>
      <c r="CE104">
        <v>19.423780000000001</v>
      </c>
      <c r="CF104" s="1">
        <v>1.093964E-3</v>
      </c>
      <c r="CG104">
        <v>0.86581589999999997</v>
      </c>
      <c r="CH104">
        <v>0.98497250000000003</v>
      </c>
      <c r="CI104">
        <v>19.32274</v>
      </c>
      <c r="CJ104" s="1">
        <v>8.9247999999999997E-4</v>
      </c>
      <c r="CK104">
        <v>0.70636840000000001</v>
      </c>
      <c r="CL104">
        <v>0.98490840000000002</v>
      </c>
      <c r="CM104">
        <v>19.186540000000001</v>
      </c>
      <c r="CN104" s="1">
        <v>7.2888170000000004E-4</v>
      </c>
      <c r="CO104">
        <v>0.57688229999999996</v>
      </c>
      <c r="CP104">
        <v>0.98484959999999999</v>
      </c>
      <c r="CQ104">
        <v>19.052600000000002</v>
      </c>
      <c r="CR104" s="1">
        <v>5.9565629999999996E-4</v>
      </c>
      <c r="CS104">
        <v>0.47147030000000001</v>
      </c>
      <c r="CT104">
        <v>0.98477400000000004</v>
      </c>
      <c r="CU104">
        <v>19.080079999999999</v>
      </c>
      <c r="CV104" s="1">
        <v>4.8605440000000001E-4</v>
      </c>
      <c r="CW104">
        <v>0.38479960000000002</v>
      </c>
      <c r="CX104">
        <v>0.98469130000000005</v>
      </c>
      <c r="CY104">
        <v>19.183689999999999</v>
      </c>
      <c r="CZ104" s="1">
        <v>3.9558330000000002E-4</v>
      </c>
      <c r="DA104">
        <v>0.31323109999999998</v>
      </c>
      <c r="DB104">
        <v>0.98461829999999995</v>
      </c>
      <c r="DC104">
        <v>19.594860000000001</v>
      </c>
      <c r="DD104" s="1">
        <v>3.2151700000000001E-4</v>
      </c>
      <c r="DE104">
        <v>0.25460749999999999</v>
      </c>
      <c r="DF104">
        <v>0.98451789999999995</v>
      </c>
      <c r="DG104">
        <v>19.896139999999999</v>
      </c>
      <c r="DH104" s="1">
        <v>2.615289E-4</v>
      </c>
      <c r="DI104">
        <v>0.2071103</v>
      </c>
      <c r="DJ104">
        <v>0.98442759999999996</v>
      </c>
      <c r="DK104">
        <v>20.03914</v>
      </c>
      <c r="DL104" s="1">
        <v>2.131894E-4</v>
      </c>
      <c r="DM104">
        <v>0.16882559999999999</v>
      </c>
      <c r="DN104">
        <v>0.98437229999999998</v>
      </c>
      <c r="DO104">
        <v>20.143989999999999</v>
      </c>
      <c r="DP104" s="1">
        <v>1.742417E-4</v>
      </c>
      <c r="DQ104">
        <v>0.13797480000000001</v>
      </c>
      <c r="DR104">
        <v>0.98428420000000005</v>
      </c>
      <c r="DS104">
        <v>19.945630000000001</v>
      </c>
      <c r="DT104" s="1">
        <v>1.426911E-4</v>
      </c>
      <c r="DU104">
        <v>0.11299240000000001</v>
      </c>
      <c r="DV104">
        <v>0.98422310000000002</v>
      </c>
      <c r="DW104">
        <v>19.798480000000001</v>
      </c>
      <c r="DX104" s="1">
        <v>1.169065E-4</v>
      </c>
      <c r="DY104" s="1">
        <v>9.2578969999999997E-2</v>
      </c>
      <c r="DZ104">
        <v>0.98414979999999996</v>
      </c>
      <c r="EA104">
        <v>19.820430000000002</v>
      </c>
      <c r="EB104" s="1">
        <v>9.6103440000000002E-5</v>
      </c>
      <c r="EC104" s="1">
        <v>7.6092679999999996E-2</v>
      </c>
      <c r="ED104">
        <v>0.98408410000000002</v>
      </c>
      <c r="EE104">
        <v>19.860140000000001</v>
      </c>
      <c r="EF104" s="1">
        <v>7.9506890000000002E-5</v>
      </c>
      <c r="EG104" s="1">
        <v>6.2936939999999997E-2</v>
      </c>
      <c r="EH104">
        <v>0.98402069999999997</v>
      </c>
      <c r="EI104">
        <v>20.00619</v>
      </c>
      <c r="EJ104" s="1">
        <v>6.6161130000000001E-5</v>
      </c>
      <c r="EK104" s="1">
        <v>5.2363630000000001E-2</v>
      </c>
      <c r="EL104">
        <v>0.98396600000000001</v>
      </c>
      <c r="EM104">
        <v>20.139479999999999</v>
      </c>
      <c r="EN104" s="1">
        <v>5.5316770000000003E-5</v>
      </c>
      <c r="EO104" s="1">
        <v>4.377491E-2</v>
      </c>
      <c r="EP104">
        <v>0.98393059999999999</v>
      </c>
      <c r="EQ104">
        <v>20.1736</v>
      </c>
      <c r="ER104" s="1">
        <v>4.6446239999999999E-5</v>
      </c>
      <c r="ES104" s="1">
        <v>3.6749950000000003E-2</v>
      </c>
      <c r="ET104">
        <v>0.98388180000000003</v>
      </c>
      <c r="EU104">
        <v>20.119530000000001</v>
      </c>
      <c r="EV104" s="1">
        <v>3.9156209999999997E-5</v>
      </c>
      <c r="EW104" s="1">
        <v>3.0978329999999998E-2</v>
      </c>
      <c r="EX104">
        <v>0.98385929999999999</v>
      </c>
      <c r="EY104">
        <v>19.883610000000001</v>
      </c>
      <c r="EZ104" s="1">
        <v>3.3123980000000002E-5</v>
      </c>
      <c r="FA104" s="1">
        <v>2.6203319999999999E-2</v>
      </c>
      <c r="FB104">
        <v>0.98384099999999997</v>
      </c>
      <c r="FC104">
        <v>19.72972</v>
      </c>
      <c r="FD104" s="1">
        <v>2.813663E-5</v>
      </c>
      <c r="FE104" s="1">
        <v>2.225363E-2</v>
      </c>
      <c r="FF104">
        <v>0.98384170000000004</v>
      </c>
      <c r="FG104">
        <v>19.783550000000002</v>
      </c>
      <c r="FH104" s="1">
        <v>2.4089479999999999E-5</v>
      </c>
      <c r="FI104" s="1">
        <v>1.9044160000000001E-2</v>
      </c>
      <c r="FJ104">
        <v>0.98382829999999999</v>
      </c>
      <c r="FK104">
        <v>19.858720000000002</v>
      </c>
      <c r="FL104" s="1">
        <v>2.0839389999999998E-5</v>
      </c>
      <c r="FM104" s="1">
        <v>1.6468050000000001E-2</v>
      </c>
      <c r="FN104">
        <v>0.9838327</v>
      </c>
      <c r="FO104">
        <v>20.087890000000002</v>
      </c>
      <c r="FP104" s="1">
        <v>1.8175920000000001E-5</v>
      </c>
      <c r="FQ104" s="1">
        <v>1.4359739999999999E-2</v>
      </c>
      <c r="FR104">
        <v>0.98384360000000004</v>
      </c>
      <c r="FS104">
        <v>20.124500000000001</v>
      </c>
      <c r="FT104" s="1">
        <v>1.5921199999999999E-5</v>
      </c>
      <c r="FU104" s="1">
        <v>1.257667E-2</v>
      </c>
      <c r="FV104">
        <v>0.98383529999999997</v>
      </c>
      <c r="FW104">
        <v>19.79579</v>
      </c>
      <c r="FX104" s="1">
        <v>1.3980279999999999E-5</v>
      </c>
      <c r="FY104" s="1">
        <v>1.104306E-2</v>
      </c>
      <c r="FZ104">
        <v>0.98383849999999995</v>
      </c>
      <c r="GA104">
        <v>19.450810000000001</v>
      </c>
      <c r="GB104" s="1">
        <v>1.229394E-5</v>
      </c>
      <c r="GC104" s="1">
        <v>9.7108149999999994E-3</v>
      </c>
      <c r="GD104">
        <v>0.98382650000000005</v>
      </c>
      <c r="GE104">
        <v>19.161799999999999</v>
      </c>
      <c r="GF104" s="1">
        <v>1.08224E-5</v>
      </c>
      <c r="GG104" s="1">
        <v>8.5485549999999993E-3</v>
      </c>
      <c r="GH104">
        <v>0.98383149999999997</v>
      </c>
      <c r="GI104">
        <v>19.23047</v>
      </c>
      <c r="GJ104" s="1">
        <v>9.5329380000000004E-6</v>
      </c>
      <c r="GK104" s="1">
        <v>7.5301359999999998E-3</v>
      </c>
      <c r="GL104">
        <v>0.98381870000000005</v>
      </c>
      <c r="GM104">
        <v>19.439019999999999</v>
      </c>
      <c r="GN104" s="1">
        <v>8.3983860000000008E-6</v>
      </c>
      <c r="GO104" s="1">
        <v>6.6342780000000004E-3</v>
      </c>
      <c r="GP104">
        <v>0.98383549999999997</v>
      </c>
      <c r="GQ104">
        <v>19.56128</v>
      </c>
      <c r="GR104" s="1">
        <v>7.3946469999999997E-6</v>
      </c>
      <c r="GS104" s="1">
        <v>5.8418209999999996E-3</v>
      </c>
      <c r="GT104">
        <v>0.98383209999999999</v>
      </c>
      <c r="GU104">
        <v>19.436540000000001</v>
      </c>
      <c r="GV104" s="1">
        <v>6.5100189999999998E-6</v>
      </c>
      <c r="GW104" s="1">
        <v>5.1431960000000001E-3</v>
      </c>
      <c r="GX104">
        <v>0.98383220000000005</v>
      </c>
      <c r="GY104">
        <v>19.414280000000002</v>
      </c>
      <c r="GZ104" s="1">
        <v>5.7325090000000002E-6</v>
      </c>
      <c r="HA104" s="1">
        <v>4.5291309999999996E-3</v>
      </c>
      <c r="HB104">
        <v>0.98379950000000005</v>
      </c>
      <c r="HC104">
        <v>19.645959999999999</v>
      </c>
      <c r="HD104" s="1">
        <v>5.0498140000000003E-6</v>
      </c>
      <c r="HE104" s="1">
        <v>3.989884E-3</v>
      </c>
      <c r="HF104">
        <v>0.98380210000000001</v>
      </c>
      <c r="HG104">
        <v>19.890409999999999</v>
      </c>
      <c r="HH104" s="1">
        <v>4.4495380000000001E-6</v>
      </c>
      <c r="HI104" s="1">
        <v>3.515673E-3</v>
      </c>
      <c r="HJ104">
        <v>0.98376330000000001</v>
      </c>
      <c r="HK104">
        <v>19.84347</v>
      </c>
      <c r="HL104" s="1">
        <v>3.9223879999999996E-6</v>
      </c>
      <c r="HM104" s="1">
        <v>3.0993650000000002E-3</v>
      </c>
      <c r="HN104">
        <v>0.98373140000000003</v>
      </c>
      <c r="HO104">
        <v>19.598929999999999</v>
      </c>
      <c r="HP104" s="1">
        <v>3.457534E-6</v>
      </c>
      <c r="HQ104" s="1">
        <v>2.7323260000000002E-3</v>
      </c>
      <c r="HR104">
        <v>0.98369169999999995</v>
      </c>
      <c r="HS104">
        <v>19.527539999999998</v>
      </c>
      <c r="HT104" s="1">
        <v>3.0402850000000001E-6</v>
      </c>
      <c r="HU104" s="1">
        <v>2.4032010000000002E-3</v>
      </c>
      <c r="HV104">
        <v>0.98366050000000005</v>
      </c>
      <c r="HW104">
        <v>19.478339999999999</v>
      </c>
      <c r="HX104" s="1">
        <v>2.6625259999999998E-6</v>
      </c>
      <c r="HY104" s="1">
        <v>2.1051479999999998E-3</v>
      </c>
      <c r="HZ104">
        <v>0.98361860000000001</v>
      </c>
      <c r="IA104">
        <v>19.660959999999999</v>
      </c>
      <c r="IB104" s="1">
        <v>2.3262580000000002E-6</v>
      </c>
      <c r="IC104" s="1">
        <v>1.8395029999999999E-3</v>
      </c>
      <c r="ID104">
        <v>0.98357919999999999</v>
      </c>
      <c r="IE104">
        <v>19.882059999999999</v>
      </c>
      <c r="IF104" s="1">
        <v>2.0318030000000001E-6</v>
      </c>
      <c r="IG104" s="1">
        <v>1.606767E-3</v>
      </c>
      <c r="IH104">
        <v>0.98353539999999995</v>
      </c>
      <c r="II104">
        <v>19.871670000000002</v>
      </c>
      <c r="IJ104" s="1">
        <v>1.775715E-6</v>
      </c>
      <c r="IK104" s="1">
        <v>1.404293E-3</v>
      </c>
      <c r="IL104">
        <v>0.98348000000000002</v>
      </c>
      <c r="IM104">
        <v>19.71171</v>
      </c>
      <c r="IN104" s="1">
        <v>1.5534780000000001E-6</v>
      </c>
      <c r="IO104" s="1">
        <v>1.228615E-3</v>
      </c>
      <c r="IP104">
        <v>0.9834427</v>
      </c>
      <c r="IQ104">
        <v>19.394300000000001</v>
      </c>
      <c r="IR104" s="1">
        <v>1.360956E-6</v>
      </c>
      <c r="IS104" s="1">
        <v>1.0763350000000001E-3</v>
      </c>
      <c r="IT104">
        <v>0.98339160000000003</v>
      </c>
      <c r="IU104">
        <v>19.296320000000001</v>
      </c>
      <c r="IV104" s="1">
        <v>1.1941740000000001E-6</v>
      </c>
      <c r="IW104" s="1">
        <v>9.4442799999999998E-4</v>
      </c>
      <c r="IX104">
        <v>0.98334869999999996</v>
      </c>
      <c r="IY104">
        <v>19.408719999999999</v>
      </c>
      <c r="IZ104" s="1">
        <v>1.0487630000000001E-6</v>
      </c>
      <c r="JA104" s="1">
        <v>8.2949789999999999E-4</v>
      </c>
      <c r="JB104">
        <v>0.98328420000000005</v>
      </c>
      <c r="JC104">
        <v>19.534590000000001</v>
      </c>
      <c r="JD104" s="1">
        <v>9.2089480000000003E-7</v>
      </c>
      <c r="JE104" s="1">
        <v>7.2845479999999996E-4</v>
      </c>
      <c r="JF104">
        <v>0.98325459999999998</v>
      </c>
      <c r="JG104">
        <v>19.919740000000001</v>
      </c>
      <c r="JH104" s="1">
        <v>8.0909610000000005E-7</v>
      </c>
      <c r="JI104" s="1">
        <v>6.4002440000000002E-4</v>
      </c>
      <c r="JJ104">
        <v>0.98319389999999995</v>
      </c>
      <c r="JK104">
        <v>20.197130000000001</v>
      </c>
      <c r="JL104" s="1">
        <v>7.1186760000000001E-7</v>
      </c>
      <c r="JM104" s="1">
        <v>5.6310840000000002E-4</v>
      </c>
      <c r="JN104">
        <v>0.98313740000000005</v>
      </c>
      <c r="JO104">
        <v>20.245380000000001</v>
      </c>
      <c r="JP104" s="1">
        <v>6.2731950000000002E-7</v>
      </c>
      <c r="JQ104" s="1">
        <v>4.9624490000000005E-4</v>
      </c>
      <c r="JR104">
        <v>0.98309480000000005</v>
      </c>
      <c r="JS104">
        <v>20.15024</v>
      </c>
      <c r="JT104" s="1">
        <v>5.5391440000000004E-7</v>
      </c>
      <c r="JU104" s="1">
        <v>4.3815660000000003E-4</v>
      </c>
      <c r="JV104">
        <v>0.98306539999999998</v>
      </c>
      <c r="JW104">
        <v>20.019539999999999</v>
      </c>
      <c r="JX104" s="1">
        <v>4.8977629999999995E-7</v>
      </c>
      <c r="JY104" s="1">
        <v>3.8743179999999999E-4</v>
      </c>
      <c r="JZ104">
        <v>0.98303359999999995</v>
      </c>
      <c r="KA104">
        <v>19.9602</v>
      </c>
      <c r="KB104" s="1">
        <v>4.337876E-7</v>
      </c>
      <c r="KC104" s="1">
        <v>3.4311569999999998E-4</v>
      </c>
      <c r="KD104">
        <v>0.98298909999999995</v>
      </c>
      <c r="KE104">
        <v>19.98237</v>
      </c>
      <c r="KF104" s="1">
        <v>3.8601369999999998E-7</v>
      </c>
      <c r="KG104" s="1">
        <v>3.0526240000000002E-4</v>
      </c>
      <c r="KH104">
        <v>0.98297230000000002</v>
      </c>
      <c r="KI104">
        <v>19.9833</v>
      </c>
      <c r="KJ104" s="1">
        <v>3.4570659999999999E-7</v>
      </c>
      <c r="KK104" s="1">
        <v>2.7332309999999999E-4</v>
      </c>
      <c r="KL104">
        <v>0.98293680000000005</v>
      </c>
      <c r="KM104">
        <v>20.18177</v>
      </c>
      <c r="KN104" s="1">
        <v>3.1110560000000001E-7</v>
      </c>
      <c r="KO104" s="1">
        <v>2.4593960000000002E-4</v>
      </c>
      <c r="KP104">
        <v>0.98289360000000003</v>
      </c>
      <c r="KQ104">
        <v>20.315850000000001</v>
      </c>
      <c r="KR104" s="1">
        <v>2.807719E-7</v>
      </c>
      <c r="KS104" s="1">
        <v>2.219434E-4</v>
      </c>
      <c r="KT104">
        <v>0.98286180000000001</v>
      </c>
      <c r="KU104">
        <v>20.346550000000001</v>
      </c>
      <c r="KV104" s="1">
        <v>2.5388629999999998E-7</v>
      </c>
      <c r="KW104" s="1">
        <v>2.006841E-4</v>
      </c>
      <c r="KX104">
        <v>0.98284300000000002</v>
      </c>
      <c r="KY104">
        <v>20.376860000000001</v>
      </c>
      <c r="KZ104" s="1">
        <v>2.3009099999999999E-7</v>
      </c>
      <c r="LA104" s="1">
        <v>1.8186440000000001E-4</v>
      </c>
      <c r="LB104">
        <v>0.98280730000000005</v>
      </c>
      <c r="LC104">
        <v>20.25647</v>
      </c>
      <c r="LD104" s="1">
        <v>2.0889839999999999E-7</v>
      </c>
      <c r="LE104" s="1">
        <v>1.6510710000000001E-4</v>
      </c>
      <c r="LF104">
        <v>0.9827709</v>
      </c>
      <c r="LG104">
        <v>20.161349999999999</v>
      </c>
      <c r="LH104" s="1">
        <v>1.89857E-7</v>
      </c>
      <c r="LI104" s="1">
        <v>1.500625E-4</v>
      </c>
      <c r="LJ104">
        <v>0.9827361</v>
      </c>
      <c r="LK104">
        <v>20.18562</v>
      </c>
      <c r="LL104" s="1">
        <v>1.7258449999999999E-7</v>
      </c>
      <c r="LM104" s="1">
        <v>1.36415E-4</v>
      </c>
      <c r="LN104">
        <v>0.98269930000000005</v>
      </c>
      <c r="LO104">
        <v>20.256160000000001</v>
      </c>
      <c r="LP104" s="1">
        <v>1.5682860000000001E-7</v>
      </c>
      <c r="LQ104" s="1">
        <v>1.2396959999999999E-4</v>
      </c>
      <c r="LR104">
        <v>0.98265670000000005</v>
      </c>
      <c r="LS104">
        <v>20.649239999999999</v>
      </c>
      <c r="LT104" s="1">
        <v>1.4251970000000001E-7</v>
      </c>
      <c r="LU104" s="1">
        <v>1.126609E-4</v>
      </c>
      <c r="LV104">
        <v>0.98263500000000004</v>
      </c>
      <c r="LW104">
        <v>20.913900000000002</v>
      </c>
      <c r="LX104" s="1">
        <v>1.2963640000000001E-7</v>
      </c>
      <c r="LY104" s="1">
        <v>1.024745E-4</v>
      </c>
      <c r="LZ104">
        <v>0.98260619999999999</v>
      </c>
      <c r="MA104">
        <v>20.972049999999999</v>
      </c>
      <c r="MB104" s="1">
        <v>1.180507E-7</v>
      </c>
      <c r="MC104" s="1">
        <v>9.3315320000000006E-5</v>
      </c>
      <c r="MD104">
        <v>0.98257360000000005</v>
      </c>
      <c r="ME104">
        <v>21.017690000000002</v>
      </c>
      <c r="MF104" s="1">
        <v>1.0761609999999999E-7</v>
      </c>
      <c r="MG104" s="1">
        <v>8.5066390000000002E-5</v>
      </c>
      <c r="MH104">
        <v>0.98253829999999998</v>
      </c>
      <c r="MI104">
        <v>20.906459999999999</v>
      </c>
      <c r="MJ104" s="1">
        <v>9.8180839999999999E-8</v>
      </c>
      <c r="MK104" s="1">
        <v>7.7608979999999994E-5</v>
      </c>
      <c r="ML104">
        <v>0.98253610000000002</v>
      </c>
      <c r="MM104">
        <v>20.864090000000001</v>
      </c>
      <c r="MN104" s="1">
        <v>8.9708450000000003E-8</v>
      </c>
      <c r="MO104" s="1">
        <v>7.0903740000000006E-5</v>
      </c>
      <c r="MP104">
        <v>0.98251449999999996</v>
      </c>
      <c r="MQ104">
        <v>20.927309999999999</v>
      </c>
      <c r="MR104" s="1">
        <v>8.2340379999999997E-8</v>
      </c>
      <c r="MS104" s="1">
        <v>6.5062589999999995E-5</v>
      </c>
      <c r="MT104">
        <v>0.98249699999999995</v>
      </c>
      <c r="MU104">
        <v>20.91095</v>
      </c>
      <c r="MV104" s="1">
        <v>7.6085999999999997E-8</v>
      </c>
      <c r="MW104" s="1">
        <v>6.0105159999999999E-5</v>
      </c>
      <c r="MX104">
        <v>0.98248650000000004</v>
      </c>
      <c r="MY104">
        <v>20.710699999999999</v>
      </c>
      <c r="MZ104" s="1">
        <v>7.0582209999999997E-8</v>
      </c>
      <c r="NA104" s="1">
        <v>5.575272E-5</v>
      </c>
      <c r="NB104">
        <v>0.98245850000000001</v>
      </c>
      <c r="NC104">
        <v>20.45515</v>
      </c>
      <c r="ND104" s="1">
        <v>6.555452E-8</v>
      </c>
      <c r="NE104" s="1">
        <v>5.178026E-5</v>
      </c>
      <c r="NF104">
        <v>0.98242719999999994</v>
      </c>
      <c r="NG104">
        <v>20.369070000000001</v>
      </c>
      <c r="NH104" s="1">
        <v>6.0952519999999996E-8</v>
      </c>
      <c r="NI104" s="1">
        <v>4.814393E-5</v>
      </c>
      <c r="NJ104">
        <v>0.98241449999999997</v>
      </c>
      <c r="NK104">
        <v>19.993390000000002</v>
      </c>
      <c r="NL104" s="1">
        <v>5.6768250000000003E-8</v>
      </c>
      <c r="NM104" s="1">
        <v>4.4836560000000001E-5</v>
      </c>
      <c r="NN104">
        <v>0.98238360000000002</v>
      </c>
      <c r="NO104">
        <v>19.516490000000001</v>
      </c>
      <c r="NP104" s="1">
        <v>5.2936599999999998E-8</v>
      </c>
      <c r="NQ104" s="1">
        <v>4.1809640000000003E-5</v>
      </c>
      <c r="NR104">
        <v>0.9823672</v>
      </c>
      <c r="NS104">
        <v>19.365310000000001</v>
      </c>
      <c r="NT104" s="1">
        <v>4.9391480000000003E-8</v>
      </c>
      <c r="NU104" s="1">
        <v>3.9010559999999999E-5</v>
      </c>
      <c r="NV104">
        <v>0.98235380000000005</v>
      </c>
      <c r="NW104">
        <v>19.381430000000002</v>
      </c>
      <c r="NX104" s="1">
        <v>4.6097780000000003E-8</v>
      </c>
      <c r="NY104" s="1">
        <v>3.6409070000000001E-5</v>
      </c>
      <c r="NZ104">
        <v>0.98231959999999996</v>
      </c>
      <c r="OA104">
        <v>19.374860000000002</v>
      </c>
      <c r="OB104" s="1">
        <v>4.2983799999999999E-8</v>
      </c>
      <c r="OC104" s="1">
        <v>3.3951580000000001E-5</v>
      </c>
      <c r="OD104">
        <v>0.98230139999999999</v>
      </c>
      <c r="OE104">
        <v>19.70196</v>
      </c>
      <c r="OF104" s="1">
        <v>4.0078109999999999E-8</v>
      </c>
      <c r="OG104" s="1">
        <v>3.1657489999999999E-5</v>
      </c>
      <c r="OH104">
        <v>0.98229489999999997</v>
      </c>
      <c r="OI104">
        <v>20.13438</v>
      </c>
      <c r="OJ104" s="1">
        <v>3.7389780000000002E-8</v>
      </c>
      <c r="OK104" s="1">
        <v>2.9533169999999998E-5</v>
      </c>
    </row>
    <row r="105" spans="1:401" x14ac:dyDescent="0.35">
      <c r="A105">
        <v>108</v>
      </c>
      <c r="B105" t="s">
        <v>4</v>
      </c>
      <c r="C105" t="s">
        <v>24</v>
      </c>
      <c r="D105" t="s">
        <v>110</v>
      </c>
      <c r="E105">
        <v>847.45069999999998</v>
      </c>
      <c r="F105">
        <v>0.83137930000000004</v>
      </c>
      <c r="G105">
        <v>19.857849999999999</v>
      </c>
      <c r="H105">
        <v>0</v>
      </c>
      <c r="I105">
        <v>0</v>
      </c>
      <c r="J105">
        <v>0.83131339999999998</v>
      </c>
      <c r="K105">
        <v>19.769580000000001</v>
      </c>
      <c r="L105" s="1">
        <v>1.7618860000000001E-30</v>
      </c>
      <c r="M105" s="1">
        <v>1.370521E-27</v>
      </c>
      <c r="N105">
        <v>0.83125070000000001</v>
      </c>
      <c r="O105">
        <v>19.434529999999999</v>
      </c>
      <c r="P105" s="1">
        <v>2.9399630000000002E-16</v>
      </c>
      <c r="Q105" s="1">
        <v>2.2793420000000002E-13</v>
      </c>
      <c r="R105">
        <v>0.83120430000000001</v>
      </c>
      <c r="S105">
        <v>18.930430000000001</v>
      </c>
      <c r="T105" s="1">
        <v>2.7137009999999998E-4</v>
      </c>
      <c r="U105">
        <v>0.15261250000000001</v>
      </c>
      <c r="V105">
        <v>0.8311655</v>
      </c>
      <c r="W105">
        <v>18.617850000000001</v>
      </c>
      <c r="X105">
        <v>1.4200140000000001</v>
      </c>
      <c r="Y105">
        <v>939.82830000000001</v>
      </c>
      <c r="Z105">
        <v>0.8311482</v>
      </c>
      <c r="AA105">
        <v>18.322970000000002</v>
      </c>
      <c r="AB105">
        <v>32.588070000000002</v>
      </c>
      <c r="AC105">
        <v>23828.05</v>
      </c>
      <c r="AD105">
        <v>0.83113760000000003</v>
      </c>
      <c r="AE105">
        <v>18.06541</v>
      </c>
      <c r="AF105">
        <v>54.10877</v>
      </c>
      <c r="AG105">
        <v>42505.33</v>
      </c>
      <c r="AH105">
        <v>0.83113530000000002</v>
      </c>
      <c r="AI105">
        <v>17.975909999999999</v>
      </c>
      <c r="AJ105">
        <v>16.957280000000001</v>
      </c>
      <c r="AK105">
        <v>14047.04</v>
      </c>
      <c r="AL105">
        <v>0.83116040000000002</v>
      </c>
      <c r="AM105">
        <v>18.019210000000001</v>
      </c>
      <c r="AN105">
        <v>1.7100820000000001</v>
      </c>
      <c r="AO105">
        <v>1473.048</v>
      </c>
      <c r="AP105">
        <v>0.83116009999999996</v>
      </c>
      <c r="AQ105">
        <v>18.461729999999999</v>
      </c>
      <c r="AR105" s="1">
        <v>8.5759150000000006E-2</v>
      </c>
      <c r="AS105">
        <v>75.147989999999993</v>
      </c>
      <c r="AT105">
        <v>0.83114940000000004</v>
      </c>
      <c r="AU105">
        <v>19.05885</v>
      </c>
      <c r="AV105" s="1">
        <v>9.1898699999999993E-3</v>
      </c>
      <c r="AW105">
        <v>7.4310470000000004</v>
      </c>
      <c r="AX105">
        <v>0.83117149999999995</v>
      </c>
      <c r="AY105">
        <v>19.45731</v>
      </c>
      <c r="AZ105" s="1">
        <v>5.8557720000000004E-3</v>
      </c>
      <c r="BA105">
        <v>4.5817629999999996</v>
      </c>
      <c r="BB105">
        <v>0.83116159999999994</v>
      </c>
      <c r="BC105">
        <v>19.732289999999999</v>
      </c>
      <c r="BD105" s="1">
        <v>4.7180820000000002E-3</v>
      </c>
      <c r="BE105">
        <v>3.6877740000000001</v>
      </c>
      <c r="BF105">
        <v>0.83116719999999999</v>
      </c>
      <c r="BG105">
        <v>19.78443</v>
      </c>
      <c r="BH105" s="1">
        <v>3.831727E-3</v>
      </c>
      <c r="BI105">
        <v>2.99485</v>
      </c>
      <c r="BJ105">
        <v>0.83115589999999995</v>
      </c>
      <c r="BK105">
        <v>19.687660000000001</v>
      </c>
      <c r="BL105" s="1">
        <v>3.116204E-3</v>
      </c>
      <c r="BM105">
        <v>2.4356179999999998</v>
      </c>
      <c r="BN105">
        <v>0.83116460000000003</v>
      </c>
      <c r="BO105">
        <v>19.651509999999998</v>
      </c>
      <c r="BP105" s="1">
        <v>2.5356689999999999E-3</v>
      </c>
      <c r="BQ105">
        <v>1.9818290000000001</v>
      </c>
      <c r="BR105">
        <v>0.83114520000000003</v>
      </c>
      <c r="BS105">
        <v>19.59271</v>
      </c>
      <c r="BT105" s="1">
        <v>2.0627879999999999E-3</v>
      </c>
      <c r="BU105">
        <v>1.612366</v>
      </c>
      <c r="BV105">
        <v>0.83115479999999997</v>
      </c>
      <c r="BW105">
        <v>19.635590000000001</v>
      </c>
      <c r="BX105" s="1">
        <v>1.6782839999999999E-3</v>
      </c>
      <c r="BY105">
        <v>1.3118110000000001</v>
      </c>
      <c r="BZ105">
        <v>0.83113619999999999</v>
      </c>
      <c r="CA105">
        <v>19.65137</v>
      </c>
      <c r="CB105" s="1">
        <v>1.3663939999999999E-3</v>
      </c>
      <c r="CC105">
        <v>1.068079</v>
      </c>
      <c r="CD105">
        <v>0.83112280000000005</v>
      </c>
      <c r="CE105">
        <v>19.477910000000001</v>
      </c>
      <c r="CF105" s="1">
        <v>1.113501E-3</v>
      </c>
      <c r="CG105">
        <v>0.87037679999999995</v>
      </c>
      <c r="CH105">
        <v>0.83108090000000001</v>
      </c>
      <c r="CI105">
        <v>19.36909</v>
      </c>
      <c r="CJ105" s="1">
        <v>9.0832759999999999E-4</v>
      </c>
      <c r="CK105">
        <v>0.710036</v>
      </c>
      <c r="CL105">
        <v>0.83105530000000005</v>
      </c>
      <c r="CM105">
        <v>19.207080000000001</v>
      </c>
      <c r="CN105" s="1">
        <v>7.4175819999999998E-4</v>
      </c>
      <c r="CO105">
        <v>0.57982920000000004</v>
      </c>
      <c r="CP105">
        <v>0.83099509999999999</v>
      </c>
      <c r="CQ105">
        <v>19.059460000000001</v>
      </c>
      <c r="CR105" s="1">
        <v>6.0617430000000001E-4</v>
      </c>
      <c r="CS105">
        <v>0.47388449999999999</v>
      </c>
      <c r="CT105">
        <v>0.83094080000000003</v>
      </c>
      <c r="CU105">
        <v>19.079059999999998</v>
      </c>
      <c r="CV105" s="1">
        <v>4.9474380000000002E-4</v>
      </c>
      <c r="CW105">
        <v>0.38684499999999999</v>
      </c>
      <c r="CX105">
        <v>0.83090039999999998</v>
      </c>
      <c r="CY105">
        <v>19.189869999999999</v>
      </c>
      <c r="CZ105" s="1">
        <v>4.0274160000000001E-4</v>
      </c>
      <c r="DA105">
        <v>0.31496039999999997</v>
      </c>
      <c r="DB105">
        <v>0.83083439999999997</v>
      </c>
      <c r="DC105">
        <v>19.620930000000001</v>
      </c>
      <c r="DD105" s="1">
        <v>3.273455E-4</v>
      </c>
      <c r="DE105">
        <v>0.25603039999999999</v>
      </c>
      <c r="DF105">
        <v>0.83077979999999996</v>
      </c>
      <c r="DG105">
        <v>19.942630000000001</v>
      </c>
      <c r="DH105" s="1">
        <v>2.6623320000000001E-4</v>
      </c>
      <c r="DI105">
        <v>0.20824519999999999</v>
      </c>
      <c r="DJ105">
        <v>0.83071779999999995</v>
      </c>
      <c r="DK105">
        <v>20.089359999999999</v>
      </c>
      <c r="DL105" s="1">
        <v>2.169796E-4</v>
      </c>
      <c r="DM105">
        <v>0.16972300000000001</v>
      </c>
      <c r="DN105">
        <v>0.83066499999999999</v>
      </c>
      <c r="DO105">
        <v>20.186610000000002</v>
      </c>
      <c r="DP105" s="1">
        <v>1.772989E-4</v>
      </c>
      <c r="DQ105">
        <v>0.13868430000000001</v>
      </c>
      <c r="DR105">
        <v>0.83060160000000005</v>
      </c>
      <c r="DS105">
        <v>19.966919999999998</v>
      </c>
      <c r="DT105" s="1">
        <v>1.451798E-4</v>
      </c>
      <c r="DU105">
        <v>0.1135645</v>
      </c>
      <c r="DV105">
        <v>0.830565</v>
      </c>
      <c r="DW105">
        <v>19.803319999999999</v>
      </c>
      <c r="DX105" s="1">
        <v>1.18937E-4</v>
      </c>
      <c r="DY105" s="1">
        <v>9.3044840000000004E-2</v>
      </c>
      <c r="DZ105">
        <v>0.83052680000000001</v>
      </c>
      <c r="EA105">
        <v>19.818200000000001</v>
      </c>
      <c r="EB105" s="1">
        <v>9.7728609999999999E-5</v>
      </c>
      <c r="EC105" s="1">
        <v>7.6446920000000002E-2</v>
      </c>
      <c r="ED105">
        <v>0.83046690000000001</v>
      </c>
      <c r="EE105">
        <v>19.871079999999999</v>
      </c>
      <c r="EF105" s="1">
        <v>8.080466E-5</v>
      </c>
      <c r="EG105" s="1">
        <v>6.3199039999999998E-2</v>
      </c>
      <c r="EH105">
        <v>0.83043679999999997</v>
      </c>
      <c r="EI105">
        <v>20.044840000000001</v>
      </c>
      <c r="EJ105" s="1">
        <v>6.7210580000000002E-5</v>
      </c>
      <c r="EK105" s="1">
        <v>5.2561379999999998E-2</v>
      </c>
      <c r="EL105">
        <v>0.83040119999999995</v>
      </c>
      <c r="EM105">
        <v>20.1965</v>
      </c>
      <c r="EN105" s="1">
        <v>5.6172399999999998E-5</v>
      </c>
      <c r="EO105" s="1">
        <v>4.3925810000000003E-2</v>
      </c>
      <c r="EP105">
        <v>0.83036239999999994</v>
      </c>
      <c r="EQ105">
        <v>20.237189999999998</v>
      </c>
      <c r="ER105" s="1">
        <v>4.7147649999999999E-5</v>
      </c>
      <c r="ES105" s="1">
        <v>3.6865759999999997E-2</v>
      </c>
      <c r="ET105">
        <v>0.83034719999999995</v>
      </c>
      <c r="EU105">
        <v>20.173940000000002</v>
      </c>
      <c r="EV105" s="1">
        <v>3.9734550000000001E-5</v>
      </c>
      <c r="EW105" s="1">
        <v>3.1067109999999998E-2</v>
      </c>
      <c r="EX105">
        <v>0.8303294</v>
      </c>
      <c r="EY105">
        <v>19.908639999999998</v>
      </c>
      <c r="EZ105" s="1">
        <v>3.3603399999999997E-5</v>
      </c>
      <c r="FA105" s="1">
        <v>2.6272009999999998E-2</v>
      </c>
      <c r="FB105">
        <v>0.83031900000000003</v>
      </c>
      <c r="FC105">
        <v>19.732040000000001</v>
      </c>
      <c r="FD105" s="1">
        <v>2.853088E-5</v>
      </c>
      <c r="FE105" s="1">
        <v>2.230354E-2</v>
      </c>
      <c r="FF105">
        <v>0.83030389999999998</v>
      </c>
      <c r="FG105">
        <v>19.778320000000001</v>
      </c>
      <c r="FH105" s="1">
        <v>2.4406220000000002E-5</v>
      </c>
      <c r="FI105" s="1">
        <v>1.9072740000000001E-2</v>
      </c>
      <c r="FJ105">
        <v>0.83033000000000001</v>
      </c>
      <c r="FK105">
        <v>19.866340000000001</v>
      </c>
      <c r="FL105" s="1">
        <v>2.1095010000000001E-5</v>
      </c>
      <c r="FM105">
        <v>1.6480000000000002E-2</v>
      </c>
      <c r="FN105">
        <v>0.83031330000000003</v>
      </c>
      <c r="FO105">
        <v>20.123069999999998</v>
      </c>
      <c r="FP105" s="1">
        <v>1.8388649999999999E-5</v>
      </c>
      <c r="FQ105" s="1">
        <v>1.4362990000000001E-2</v>
      </c>
      <c r="FR105">
        <v>0.83032159999999999</v>
      </c>
      <c r="FS105">
        <v>20.180869999999999</v>
      </c>
      <c r="FT105" s="1">
        <v>1.6103090000000001E-5</v>
      </c>
      <c r="FU105" s="1">
        <v>1.257642E-2</v>
      </c>
      <c r="FV105">
        <v>0.83033299999999999</v>
      </c>
      <c r="FW105">
        <v>19.859680000000001</v>
      </c>
      <c r="FX105" s="1">
        <v>1.4137589999999999E-5</v>
      </c>
      <c r="FY105" s="1">
        <v>1.104105E-2</v>
      </c>
      <c r="FZ105">
        <v>0.83031889999999997</v>
      </c>
      <c r="GA105">
        <v>19.501760000000001</v>
      </c>
      <c r="GB105" s="1">
        <v>1.243085E-5</v>
      </c>
      <c r="GC105" s="1">
        <v>9.7081040000000004E-3</v>
      </c>
      <c r="GD105">
        <v>0.83032890000000004</v>
      </c>
      <c r="GE105">
        <v>19.184190000000001</v>
      </c>
      <c r="GF105" s="1">
        <v>1.094227E-5</v>
      </c>
      <c r="GG105" s="1">
        <v>8.5456609999999995E-3</v>
      </c>
      <c r="GH105">
        <v>0.83033049999999997</v>
      </c>
      <c r="GI105">
        <v>19.231570000000001</v>
      </c>
      <c r="GJ105" s="1">
        <v>9.6379899999999992E-6</v>
      </c>
      <c r="GK105" s="1">
        <v>7.5272289999999999E-3</v>
      </c>
      <c r="GL105">
        <v>0.83031980000000005</v>
      </c>
      <c r="GM105">
        <v>19.442910000000001</v>
      </c>
      <c r="GN105" s="1">
        <v>8.4911519999999996E-6</v>
      </c>
      <c r="GO105" s="1">
        <v>6.6318419999999998E-3</v>
      </c>
      <c r="GP105">
        <v>0.83031920000000004</v>
      </c>
      <c r="GQ105">
        <v>19.573589999999999</v>
      </c>
      <c r="GR105" s="1">
        <v>7.4766889999999998E-6</v>
      </c>
      <c r="GS105" s="1">
        <v>5.8399860000000001E-3</v>
      </c>
      <c r="GT105">
        <v>0.83031129999999997</v>
      </c>
      <c r="GU105">
        <v>19.468240000000002</v>
      </c>
      <c r="GV105" s="1">
        <v>6.5821659999999998E-6</v>
      </c>
      <c r="GW105" s="1">
        <v>5.1415489999999996E-3</v>
      </c>
      <c r="GX105">
        <v>0.83031639999999995</v>
      </c>
      <c r="GY105">
        <v>19.4543</v>
      </c>
      <c r="GZ105" s="1">
        <v>5.7958539999999999E-6</v>
      </c>
      <c r="HA105" s="1">
        <v>4.5275489999999996E-3</v>
      </c>
      <c r="HB105">
        <v>0.83028990000000003</v>
      </c>
      <c r="HC105">
        <v>19.68374</v>
      </c>
      <c r="HD105" s="1">
        <v>5.105498E-6</v>
      </c>
      <c r="HE105" s="1">
        <v>3.9884059999999999E-3</v>
      </c>
      <c r="HF105">
        <v>0.83029459999999999</v>
      </c>
      <c r="HG105">
        <v>19.9267</v>
      </c>
      <c r="HH105" s="1">
        <v>4.4984559999999998E-6</v>
      </c>
      <c r="HI105" s="1">
        <v>3.5142860000000001E-3</v>
      </c>
      <c r="HJ105">
        <v>0.83026299999999997</v>
      </c>
      <c r="HK105">
        <v>19.869309999999999</v>
      </c>
      <c r="HL105" s="1">
        <v>3.965346E-6</v>
      </c>
      <c r="HM105" s="1">
        <v>3.0980309999999998E-3</v>
      </c>
      <c r="HN105">
        <v>0.83024350000000002</v>
      </c>
      <c r="HO105">
        <v>19.614329999999999</v>
      </c>
      <c r="HP105" s="1">
        <v>3.4956480000000001E-6</v>
      </c>
      <c r="HQ105" s="1">
        <v>2.7313060000000002E-3</v>
      </c>
      <c r="HR105">
        <v>0.83023150000000001</v>
      </c>
      <c r="HS105">
        <v>19.531929999999999</v>
      </c>
      <c r="HT105" s="1">
        <v>3.0747669999999999E-6</v>
      </c>
      <c r="HU105" s="1">
        <v>2.4029590000000001E-3</v>
      </c>
      <c r="HV105">
        <v>0.83019529999999997</v>
      </c>
      <c r="HW105">
        <v>19.48959</v>
      </c>
      <c r="HX105" s="1">
        <v>2.6936139999999999E-6</v>
      </c>
      <c r="HY105" s="1">
        <v>2.1056019999999998E-3</v>
      </c>
      <c r="HZ105">
        <v>0.83016120000000004</v>
      </c>
      <c r="IA105">
        <v>19.681570000000001</v>
      </c>
      <c r="IB105" s="1">
        <v>2.3536650000000001E-6</v>
      </c>
      <c r="IC105" s="1">
        <v>1.8401019999999999E-3</v>
      </c>
      <c r="ID105">
        <v>0.8301345</v>
      </c>
      <c r="IE105">
        <v>19.917950000000001</v>
      </c>
      <c r="IF105" s="1">
        <v>2.0557270000000002E-6</v>
      </c>
      <c r="IG105" s="1">
        <v>1.607299E-3</v>
      </c>
      <c r="IH105">
        <v>0.83010550000000005</v>
      </c>
      <c r="II105">
        <v>19.923940000000002</v>
      </c>
      <c r="IJ105" s="1">
        <v>1.7964779999999999E-6</v>
      </c>
      <c r="IK105" s="1">
        <v>1.4046740000000001E-3</v>
      </c>
      <c r="IL105">
        <v>0.83006690000000005</v>
      </c>
      <c r="IM105">
        <v>19.763770000000001</v>
      </c>
      <c r="IN105" s="1">
        <v>1.571497E-6</v>
      </c>
      <c r="IO105" s="1">
        <v>1.228856E-3</v>
      </c>
      <c r="IP105">
        <v>0.83004650000000002</v>
      </c>
      <c r="IQ105">
        <v>19.421769999999999</v>
      </c>
      <c r="IR105" s="1">
        <v>1.3765549999999999E-6</v>
      </c>
      <c r="IS105" s="1">
        <v>1.0764259999999999E-3</v>
      </c>
      <c r="IT105">
        <v>0.83000850000000004</v>
      </c>
      <c r="IU105">
        <v>19.304290000000002</v>
      </c>
      <c r="IV105" s="1">
        <v>1.2077019999999999E-6</v>
      </c>
      <c r="IW105" s="1">
        <v>9.4441839999999996E-4</v>
      </c>
      <c r="IX105">
        <v>0.82998280000000002</v>
      </c>
      <c r="IY105">
        <v>19.408580000000001</v>
      </c>
      <c r="IZ105" s="1">
        <v>1.0606189999999999E-6</v>
      </c>
      <c r="JA105" s="1">
        <v>8.2947510000000002E-4</v>
      </c>
      <c r="JB105">
        <v>0.82993399999999995</v>
      </c>
      <c r="JC105">
        <v>19.542619999999999</v>
      </c>
      <c r="JD105" s="1">
        <v>9.313167E-7</v>
      </c>
      <c r="JE105" s="1">
        <v>7.2845539999999995E-4</v>
      </c>
      <c r="JF105">
        <v>0.8298972</v>
      </c>
      <c r="JG105">
        <v>19.94782</v>
      </c>
      <c r="JH105" s="1">
        <v>8.1818330000000004E-7</v>
      </c>
      <c r="JI105" s="1">
        <v>6.399919E-4</v>
      </c>
      <c r="JJ105">
        <v>0.82987200000000005</v>
      </c>
      <c r="JK105">
        <v>20.243020000000001</v>
      </c>
      <c r="JL105" s="1">
        <v>7.1975959999999996E-7</v>
      </c>
      <c r="JM105" s="1">
        <v>5.6301590000000002E-4</v>
      </c>
      <c r="JN105">
        <v>0.82983490000000004</v>
      </c>
      <c r="JO105">
        <v>20.292929999999998</v>
      </c>
      <c r="JP105" s="1">
        <v>6.341824E-7</v>
      </c>
      <c r="JQ105" s="1">
        <v>4.9610379999999996E-4</v>
      </c>
      <c r="JR105">
        <v>0.82980259999999995</v>
      </c>
      <c r="JS105">
        <v>20.189620000000001</v>
      </c>
      <c r="JT105" s="1">
        <v>5.5987700000000003E-7</v>
      </c>
      <c r="JU105" s="1">
        <v>4.3797120000000001E-4</v>
      </c>
      <c r="JV105">
        <v>0.82978750000000001</v>
      </c>
      <c r="JW105">
        <v>20.03999</v>
      </c>
      <c r="JX105" s="1">
        <v>4.9500450000000004E-7</v>
      </c>
      <c r="JY105" s="1">
        <v>3.872414E-4</v>
      </c>
      <c r="JZ105">
        <v>0.82974519999999996</v>
      </c>
      <c r="KA105">
        <v>19.966819999999998</v>
      </c>
      <c r="KB105" s="1">
        <v>4.3831709999999999E-7</v>
      </c>
      <c r="KC105" s="1">
        <v>3.4288469999999997E-4</v>
      </c>
      <c r="KD105">
        <v>0.82972570000000001</v>
      </c>
      <c r="KE105">
        <v>19.987950000000001</v>
      </c>
      <c r="KF105" s="1">
        <v>3.8984130000000001E-7</v>
      </c>
      <c r="KG105" s="1">
        <v>3.049215E-4</v>
      </c>
      <c r="KH105">
        <v>0.82971830000000002</v>
      </c>
      <c r="KI105">
        <v>19.9999</v>
      </c>
      <c r="KJ105" s="1">
        <v>3.489475E-7</v>
      </c>
      <c r="KK105" s="1">
        <v>2.7289159999999997E-4</v>
      </c>
      <c r="KL105">
        <v>0.82969899999999996</v>
      </c>
      <c r="KM105">
        <v>20.220569999999999</v>
      </c>
      <c r="KN105" s="1">
        <v>3.1391739999999999E-7</v>
      </c>
      <c r="KO105" s="1">
        <v>2.4547860000000003E-4</v>
      </c>
      <c r="KP105">
        <v>0.82968379999999997</v>
      </c>
      <c r="KQ105">
        <v>20.36957</v>
      </c>
      <c r="KR105" s="1">
        <v>2.832574E-7</v>
      </c>
      <c r="KS105" s="1">
        <v>2.2149069999999999E-4</v>
      </c>
      <c r="KT105">
        <v>0.82965990000000001</v>
      </c>
      <c r="KU105">
        <v>20.40334</v>
      </c>
      <c r="KV105" s="1">
        <v>2.560861E-7</v>
      </c>
      <c r="KW105" s="1">
        <v>2.002436E-4</v>
      </c>
      <c r="KX105">
        <v>0.82962919999999996</v>
      </c>
      <c r="KY105">
        <v>20.421019999999999</v>
      </c>
      <c r="KZ105" s="1">
        <v>2.320424E-7</v>
      </c>
      <c r="LA105" s="1">
        <v>1.8143750000000001E-4</v>
      </c>
      <c r="LB105">
        <v>0.82962599999999997</v>
      </c>
      <c r="LC105">
        <v>20.278030000000001</v>
      </c>
      <c r="LD105" s="1">
        <v>2.1064029999999999E-7</v>
      </c>
      <c r="LE105" s="1">
        <v>1.647005E-4</v>
      </c>
      <c r="LF105">
        <v>0.82958299999999996</v>
      </c>
      <c r="LG105">
        <v>20.169499999999999</v>
      </c>
      <c r="LH105" s="1">
        <v>1.914315E-7</v>
      </c>
      <c r="LI105" s="1">
        <v>1.4968690000000001E-4</v>
      </c>
      <c r="LJ105">
        <v>0.82957570000000003</v>
      </c>
      <c r="LK105">
        <v>20.188020000000002</v>
      </c>
      <c r="LL105" s="1">
        <v>1.740158E-7</v>
      </c>
      <c r="LM105" s="1">
        <v>1.3607530000000001E-4</v>
      </c>
      <c r="LN105">
        <v>0.82952890000000001</v>
      </c>
      <c r="LO105">
        <v>20.268450000000001</v>
      </c>
      <c r="LP105" s="1">
        <v>1.5813589999999999E-7</v>
      </c>
      <c r="LQ105" s="1">
        <v>1.2366610000000001E-4</v>
      </c>
      <c r="LR105">
        <v>0.82951710000000001</v>
      </c>
      <c r="LS105">
        <v>20.686800000000002</v>
      </c>
      <c r="LT105" s="1">
        <v>1.4370009999999999E-7</v>
      </c>
      <c r="LU105" s="1">
        <v>1.1238080000000001E-4</v>
      </c>
      <c r="LV105">
        <v>0.82948679999999997</v>
      </c>
      <c r="LW105">
        <v>20.971879999999999</v>
      </c>
      <c r="LX105" s="1">
        <v>1.3069820000000001E-7</v>
      </c>
      <c r="LY105" s="1">
        <v>1.022133E-4</v>
      </c>
      <c r="LZ105">
        <v>0.8294665</v>
      </c>
      <c r="MA105">
        <v>21.03482</v>
      </c>
      <c r="MB105" s="1">
        <v>1.190057E-7</v>
      </c>
      <c r="MC105" s="1">
        <v>9.3069889999999994E-5</v>
      </c>
      <c r="MD105">
        <v>0.82944689999999999</v>
      </c>
      <c r="ME105">
        <v>21.07</v>
      </c>
      <c r="MF105" s="1">
        <v>1.0847860000000001E-7</v>
      </c>
      <c r="MG105" s="1">
        <v>8.4838099999999997E-5</v>
      </c>
      <c r="MH105">
        <v>0.82943809999999996</v>
      </c>
      <c r="MI105">
        <v>20.932510000000001</v>
      </c>
      <c r="MJ105" s="1">
        <v>9.8959329999999999E-8</v>
      </c>
      <c r="MK105" s="1">
        <v>7.7394860000000004E-5</v>
      </c>
      <c r="ML105">
        <v>0.82944039999999997</v>
      </c>
      <c r="MM105">
        <v>20.874890000000001</v>
      </c>
      <c r="MN105" s="1">
        <v>9.0403879999999995E-8</v>
      </c>
      <c r="MO105" s="1">
        <v>7.0698839999999997E-5</v>
      </c>
      <c r="MP105">
        <v>0.82940689999999995</v>
      </c>
      <c r="MQ105">
        <v>20.928319999999999</v>
      </c>
      <c r="MR105" s="1">
        <v>8.2931770000000004E-8</v>
      </c>
      <c r="MS105" s="1">
        <v>6.4842820000000003E-5</v>
      </c>
      <c r="MT105">
        <v>0.8293973</v>
      </c>
      <c r="MU105">
        <v>20.926359999999999</v>
      </c>
      <c r="MV105" s="1">
        <v>7.6593300000000006E-8</v>
      </c>
      <c r="MW105" s="1">
        <v>5.9875240000000002E-5</v>
      </c>
      <c r="MX105">
        <v>0.82939030000000002</v>
      </c>
      <c r="MY105">
        <v>20.75311</v>
      </c>
      <c r="MZ105" s="1">
        <v>7.1037939999999998E-8</v>
      </c>
      <c r="NA105" s="1">
        <v>5.5529029999999998E-5</v>
      </c>
      <c r="NB105">
        <v>0.82936690000000002</v>
      </c>
      <c r="NC105">
        <v>20.5151</v>
      </c>
      <c r="ND105" s="1">
        <v>6.5973029999999994E-8</v>
      </c>
      <c r="NE105" s="1">
        <v>5.1569410000000002E-5</v>
      </c>
      <c r="NF105">
        <v>0.82936149999999997</v>
      </c>
      <c r="NG105">
        <v>20.432030000000001</v>
      </c>
      <c r="NH105" s="1">
        <v>6.1333469999999995E-8</v>
      </c>
      <c r="NI105" s="1">
        <v>4.7942299999999997E-5</v>
      </c>
      <c r="NJ105">
        <v>0.82935680000000001</v>
      </c>
      <c r="NK105">
        <v>20.055540000000001</v>
      </c>
      <c r="NL105" s="1">
        <v>5.7115860000000002E-8</v>
      </c>
      <c r="NM105" s="1">
        <v>4.4644210000000003E-5</v>
      </c>
      <c r="NN105">
        <v>0.82933060000000003</v>
      </c>
      <c r="NO105">
        <v>19.554200000000002</v>
      </c>
      <c r="NP105" s="1">
        <v>5.3256309999999997E-8</v>
      </c>
      <c r="NQ105" s="1">
        <v>4.1627369999999999E-5</v>
      </c>
      <c r="NR105">
        <v>0.82930269999999995</v>
      </c>
      <c r="NS105">
        <v>19.378409999999999</v>
      </c>
      <c r="NT105" s="1">
        <v>4.968729E-8</v>
      </c>
      <c r="NU105" s="1">
        <v>3.8838719999999999E-5</v>
      </c>
      <c r="NV105">
        <v>0.82929439999999999</v>
      </c>
      <c r="NW105">
        <v>19.38748</v>
      </c>
      <c r="NX105" s="1">
        <v>4.637503E-8</v>
      </c>
      <c r="NY105" s="1">
        <v>3.624999E-5</v>
      </c>
      <c r="NZ105">
        <v>0.82928880000000005</v>
      </c>
      <c r="OA105">
        <v>19.386679999999998</v>
      </c>
      <c r="OB105" s="1">
        <v>4.3245460000000002E-8</v>
      </c>
      <c r="OC105" s="1">
        <v>3.3805379999999999E-5</v>
      </c>
      <c r="OD105">
        <v>0.82925729999999997</v>
      </c>
      <c r="OE105">
        <v>19.721419999999998</v>
      </c>
      <c r="OF105" s="1">
        <v>4.0320590000000003E-8</v>
      </c>
      <c r="OG105" s="1">
        <v>3.1520409999999998E-5</v>
      </c>
      <c r="OH105">
        <v>0.82925530000000003</v>
      </c>
      <c r="OI105">
        <v>20.168030000000002</v>
      </c>
      <c r="OJ105" s="1">
        <v>3.7614219999999999E-8</v>
      </c>
      <c r="OK105" s="1">
        <v>2.9404389999999999E-5</v>
      </c>
    </row>
    <row r="106" spans="1:401" x14ac:dyDescent="0.35">
      <c r="A106">
        <v>109</v>
      </c>
      <c r="B106" t="s">
        <v>4</v>
      </c>
      <c r="C106" t="s">
        <v>24</v>
      </c>
      <c r="D106" t="s">
        <v>111</v>
      </c>
      <c r="E106">
        <v>874.48339999999996</v>
      </c>
      <c r="F106">
        <v>1.0975839999999999</v>
      </c>
      <c r="G106">
        <v>19.871559999999999</v>
      </c>
      <c r="H106">
        <v>0</v>
      </c>
      <c r="I106">
        <v>0</v>
      </c>
      <c r="J106">
        <v>1.0973930000000001</v>
      </c>
      <c r="K106">
        <v>19.805779999999999</v>
      </c>
      <c r="L106" s="1">
        <v>1.8406409999999999E-31</v>
      </c>
      <c r="M106" s="1">
        <v>1.62096E-28</v>
      </c>
      <c r="N106">
        <v>1.0972280000000001</v>
      </c>
      <c r="O106">
        <v>19.490130000000001</v>
      </c>
      <c r="P106" s="1">
        <v>3.520933E-17</v>
      </c>
      <c r="Q106" s="1">
        <v>3.0905530000000001E-14</v>
      </c>
      <c r="R106">
        <v>1.09707</v>
      </c>
      <c r="S106">
        <v>18.994029999999999</v>
      </c>
      <c r="T106" s="1">
        <v>1.016877E-4</v>
      </c>
      <c r="U106" s="1">
        <v>5.311134E-2</v>
      </c>
      <c r="V106">
        <v>1.096951</v>
      </c>
      <c r="W106">
        <v>18.670439999999999</v>
      </c>
      <c r="X106">
        <v>0.98736860000000004</v>
      </c>
      <c r="Y106">
        <v>673.23099999999999</v>
      </c>
      <c r="Z106">
        <v>1.096894</v>
      </c>
      <c r="AA106">
        <v>18.363980000000002</v>
      </c>
      <c r="AB106">
        <v>28.530449999999998</v>
      </c>
      <c r="AC106">
        <v>22587</v>
      </c>
      <c r="AD106">
        <v>1.096821</v>
      </c>
      <c r="AE106">
        <v>18.09516</v>
      </c>
      <c r="AF106">
        <v>55.478969999999997</v>
      </c>
      <c r="AG106">
        <v>49194.11</v>
      </c>
      <c r="AH106">
        <v>1.096789</v>
      </c>
      <c r="AI106">
        <v>17.995200000000001</v>
      </c>
      <c r="AJ106">
        <v>19.585280000000001</v>
      </c>
      <c r="AK106">
        <v>18994.419999999998</v>
      </c>
      <c r="AL106">
        <v>1.0967990000000001</v>
      </c>
      <c r="AM106">
        <v>18.027339999999999</v>
      </c>
      <c r="AN106">
        <v>2.1639029999999999</v>
      </c>
      <c r="AO106">
        <v>2252.7020000000002</v>
      </c>
      <c r="AP106">
        <v>1.0967720000000001</v>
      </c>
      <c r="AQ106">
        <v>18.471270000000001</v>
      </c>
      <c r="AR106">
        <v>0.1136394</v>
      </c>
      <c r="AS106">
        <v>123.2848</v>
      </c>
      <c r="AT106">
        <v>1.096794</v>
      </c>
      <c r="AU106">
        <v>19.073789999999999</v>
      </c>
      <c r="AV106" s="1">
        <v>1.018326E-2</v>
      </c>
      <c r="AW106">
        <v>9.8018190000000001</v>
      </c>
      <c r="AX106">
        <v>1.0968070000000001</v>
      </c>
      <c r="AY106">
        <v>19.47691</v>
      </c>
      <c r="AZ106" s="1">
        <v>5.9728689999999996E-3</v>
      </c>
      <c r="BA106">
        <v>5.3267899999999999</v>
      </c>
      <c r="BB106">
        <v>1.0968169999999999</v>
      </c>
      <c r="BC106">
        <v>19.757829999999998</v>
      </c>
      <c r="BD106" s="1">
        <v>4.7982509999999999E-3</v>
      </c>
      <c r="BE106">
        <v>4.2666690000000003</v>
      </c>
      <c r="BF106">
        <v>1.0968020000000001</v>
      </c>
      <c r="BG106">
        <v>19.800160000000002</v>
      </c>
      <c r="BH106" s="1">
        <v>3.896072E-3</v>
      </c>
      <c r="BI106">
        <v>3.4640170000000001</v>
      </c>
      <c r="BJ106">
        <v>1.0967910000000001</v>
      </c>
      <c r="BK106">
        <v>19.693049999999999</v>
      </c>
      <c r="BL106" s="1">
        <v>3.168293E-3</v>
      </c>
      <c r="BM106">
        <v>2.8168829999999998</v>
      </c>
      <c r="BN106">
        <v>1.0967990000000001</v>
      </c>
      <c r="BO106">
        <v>19.658000000000001</v>
      </c>
      <c r="BP106" s="1">
        <v>2.5780349999999998E-3</v>
      </c>
      <c r="BQ106">
        <v>2.2920370000000001</v>
      </c>
      <c r="BR106">
        <v>1.0967849999999999</v>
      </c>
      <c r="BS106">
        <v>19.608219999999999</v>
      </c>
      <c r="BT106" s="1">
        <v>2.097299E-3</v>
      </c>
      <c r="BU106">
        <v>1.864776</v>
      </c>
      <c r="BV106">
        <v>1.0967739999999999</v>
      </c>
      <c r="BW106">
        <v>19.67699</v>
      </c>
      <c r="BX106" s="1">
        <v>1.706302E-3</v>
      </c>
      <c r="BY106">
        <v>1.5171410000000001</v>
      </c>
      <c r="BZ106">
        <v>1.0967450000000001</v>
      </c>
      <c r="CA106">
        <v>19.711279999999999</v>
      </c>
      <c r="CB106" s="1">
        <v>1.389113E-3</v>
      </c>
      <c r="CC106">
        <v>1.2351540000000001</v>
      </c>
      <c r="CD106">
        <v>1.096716</v>
      </c>
      <c r="CE106">
        <v>19.542619999999999</v>
      </c>
      <c r="CF106" s="1">
        <v>1.131934E-3</v>
      </c>
      <c r="CG106">
        <v>1.00644</v>
      </c>
      <c r="CH106">
        <v>1.096644</v>
      </c>
      <c r="CI106">
        <v>19.424209999999999</v>
      </c>
      <c r="CJ106" s="1">
        <v>9.2327469999999999E-4</v>
      </c>
      <c r="CK106">
        <v>0.82093400000000005</v>
      </c>
      <c r="CL106">
        <v>1.096589</v>
      </c>
      <c r="CM106">
        <v>19.236640000000001</v>
      </c>
      <c r="CN106" s="1">
        <v>7.5390539999999995E-4</v>
      </c>
      <c r="CO106">
        <v>0.67033419999999999</v>
      </c>
      <c r="CP106">
        <v>1.096457</v>
      </c>
      <c r="CQ106">
        <v>19.069659999999999</v>
      </c>
      <c r="CR106" s="1">
        <v>6.1608469999999995E-4</v>
      </c>
      <c r="CS106">
        <v>0.5478383</v>
      </c>
      <c r="CT106">
        <v>1.0963560000000001</v>
      </c>
      <c r="CU106">
        <v>19.076879999999999</v>
      </c>
      <c r="CV106" s="1">
        <v>5.0292679999999995E-4</v>
      </c>
      <c r="CW106">
        <v>0.4473241</v>
      </c>
      <c r="CX106">
        <v>1.0962320000000001</v>
      </c>
      <c r="CY106">
        <v>19.192299999999999</v>
      </c>
      <c r="CZ106" s="1">
        <v>4.0948790000000003E-4</v>
      </c>
      <c r="DA106">
        <v>0.36431170000000002</v>
      </c>
      <c r="DB106">
        <v>1.096069</v>
      </c>
      <c r="DC106">
        <v>19.640470000000001</v>
      </c>
      <c r="DD106" s="1">
        <v>3.3284370000000001E-4</v>
      </c>
      <c r="DE106">
        <v>0.29618090000000002</v>
      </c>
      <c r="DF106">
        <v>1.0959369999999999</v>
      </c>
      <c r="DG106">
        <v>19.98911</v>
      </c>
      <c r="DH106" s="1">
        <v>2.7067429999999998E-4</v>
      </c>
      <c r="DI106">
        <v>0.24087900000000001</v>
      </c>
      <c r="DJ106">
        <v>1.0957969999999999</v>
      </c>
      <c r="DK106">
        <v>20.144819999999999</v>
      </c>
      <c r="DL106" s="1">
        <v>2.2055849999999999E-4</v>
      </c>
      <c r="DM106">
        <v>0.1962798</v>
      </c>
      <c r="DN106">
        <v>1.0956600000000001</v>
      </c>
      <c r="DO106">
        <v>20.235309999999998</v>
      </c>
      <c r="DP106" s="1">
        <v>1.801843E-4</v>
      </c>
      <c r="DQ106">
        <v>0.16034590000000001</v>
      </c>
      <c r="DR106">
        <v>1.0955220000000001</v>
      </c>
      <c r="DS106">
        <v>19.998709999999999</v>
      </c>
      <c r="DT106" s="1">
        <v>1.4752710000000001E-4</v>
      </c>
      <c r="DU106">
        <v>0.13128619999999999</v>
      </c>
      <c r="DV106">
        <v>1.0953930000000001</v>
      </c>
      <c r="DW106">
        <v>19.811859999999999</v>
      </c>
      <c r="DX106" s="1">
        <v>1.208539E-4</v>
      </c>
      <c r="DY106">
        <v>0.1075639</v>
      </c>
      <c r="DZ106">
        <v>1.09528</v>
      </c>
      <c r="EA106">
        <v>19.814550000000001</v>
      </c>
      <c r="EB106" s="1">
        <v>9.9264829999999994E-5</v>
      </c>
      <c r="EC106" s="1">
        <v>8.8336880000000007E-2</v>
      </c>
      <c r="ED106">
        <v>1.0951519999999999</v>
      </c>
      <c r="EE106">
        <v>19.879770000000001</v>
      </c>
      <c r="EF106" s="1">
        <v>8.2030759999999998E-5</v>
      </c>
      <c r="EG106" s="1">
        <v>7.2979829999999996E-2</v>
      </c>
      <c r="EH106">
        <v>1.0950340000000001</v>
      </c>
      <c r="EI106">
        <v>20.081589999999998</v>
      </c>
      <c r="EJ106" s="1">
        <v>6.8200800000000006E-5</v>
      </c>
      <c r="EK106" s="1">
        <v>6.0663889999999998E-2</v>
      </c>
      <c r="EL106">
        <v>1.094937</v>
      </c>
      <c r="EM106">
        <v>20.257549999999998</v>
      </c>
      <c r="EN106" s="1">
        <v>5.697942E-5</v>
      </c>
      <c r="EO106" s="1">
        <v>5.0675020000000001E-2</v>
      </c>
      <c r="EP106">
        <v>1.0948389999999999</v>
      </c>
      <c r="EQ106">
        <v>20.308920000000001</v>
      </c>
      <c r="ER106" s="1">
        <v>4.7808949999999999E-5</v>
      </c>
      <c r="ES106" s="1">
        <v>4.2513049999999997E-2</v>
      </c>
      <c r="ET106">
        <v>1.0947739999999999</v>
      </c>
      <c r="EU106">
        <v>20.240089999999999</v>
      </c>
      <c r="EV106" s="1">
        <v>4.027951E-5</v>
      </c>
      <c r="EW106" s="1">
        <v>3.5813030000000003E-2</v>
      </c>
      <c r="EX106">
        <v>1.094713</v>
      </c>
      <c r="EY106">
        <v>19.945599999999999</v>
      </c>
      <c r="EZ106" s="1">
        <v>3.405503E-5</v>
      </c>
      <c r="FA106" s="1">
        <v>3.0275320000000001E-2</v>
      </c>
      <c r="FB106">
        <v>1.094657</v>
      </c>
      <c r="FC106">
        <v>19.737590000000001</v>
      </c>
      <c r="FD106" s="1">
        <v>2.8902879999999999E-5</v>
      </c>
      <c r="FE106" s="1">
        <v>2.569022E-2</v>
      </c>
      <c r="FF106">
        <v>1.0946579999999999</v>
      </c>
      <c r="FG106">
        <v>19.77083</v>
      </c>
      <c r="FH106" s="1">
        <v>2.470565E-5</v>
      </c>
      <c r="FI106" s="1">
        <v>2.194807E-2</v>
      </c>
      <c r="FJ106">
        <v>1.094638</v>
      </c>
      <c r="FK106">
        <v>19.871870000000001</v>
      </c>
      <c r="FL106" s="1">
        <v>2.1336260000000002E-5</v>
      </c>
      <c r="FM106" s="1">
        <v>1.894469E-2</v>
      </c>
      <c r="FN106">
        <v>1.0946309999999999</v>
      </c>
      <c r="FO106">
        <v>20.15476</v>
      </c>
      <c r="FP106" s="1">
        <v>1.858874E-5</v>
      </c>
      <c r="FQ106" s="1">
        <v>1.649902E-2</v>
      </c>
      <c r="FR106">
        <v>1.094633</v>
      </c>
      <c r="FS106">
        <v>20.243760000000002</v>
      </c>
      <c r="FT106" s="1">
        <v>1.6273870000000001E-5</v>
      </c>
      <c r="FU106" s="1">
        <v>1.444174E-2</v>
      </c>
      <c r="FV106">
        <v>1.0946469999999999</v>
      </c>
      <c r="FW106">
        <v>19.936859999999999</v>
      </c>
      <c r="FX106" s="1">
        <v>1.4285189999999999E-5</v>
      </c>
      <c r="FY106" s="1">
        <v>1.2675850000000001E-2</v>
      </c>
      <c r="FZ106">
        <v>1.094644</v>
      </c>
      <c r="GA106">
        <v>19.569520000000001</v>
      </c>
      <c r="GB106" s="1">
        <v>1.255928E-5</v>
      </c>
      <c r="GC106">
        <v>1.1143999999999999E-2</v>
      </c>
      <c r="GD106">
        <v>1.094641</v>
      </c>
      <c r="GE106">
        <v>19.215019999999999</v>
      </c>
      <c r="GF106" s="1">
        <v>1.1054649999999999E-5</v>
      </c>
      <c r="GG106" s="1">
        <v>9.8088399999999992E-3</v>
      </c>
      <c r="GH106">
        <v>1.0946400000000001</v>
      </c>
      <c r="GI106">
        <v>19.231850000000001</v>
      </c>
      <c r="GJ106" s="1">
        <v>9.7364620000000001E-6</v>
      </c>
      <c r="GK106" s="1">
        <v>8.6393270000000005E-3</v>
      </c>
      <c r="GL106">
        <v>1.0946260000000001</v>
      </c>
      <c r="GM106">
        <v>19.442640000000001</v>
      </c>
      <c r="GN106" s="1">
        <v>8.5780479999999995E-6</v>
      </c>
      <c r="GO106" s="1">
        <v>7.6117140000000003E-3</v>
      </c>
      <c r="GP106">
        <v>1.094622</v>
      </c>
      <c r="GQ106">
        <v>19.584669999999999</v>
      </c>
      <c r="GR106" s="1">
        <v>7.5535239999999996E-6</v>
      </c>
      <c r="GS106" s="1">
        <v>6.7032130000000004E-3</v>
      </c>
      <c r="GT106">
        <v>1.0946100000000001</v>
      </c>
      <c r="GU106">
        <v>19.504490000000001</v>
      </c>
      <c r="GV106" s="1">
        <v>6.6497640000000001E-6</v>
      </c>
      <c r="GW106" s="1">
        <v>5.9015129999999997E-3</v>
      </c>
      <c r="GX106">
        <v>1.094616</v>
      </c>
      <c r="GY106">
        <v>19.4983</v>
      </c>
      <c r="GZ106" s="1">
        <v>5.8552409999999999E-6</v>
      </c>
      <c r="HA106" s="1">
        <v>5.1966829999999997E-3</v>
      </c>
      <c r="HB106">
        <v>1.094581</v>
      </c>
      <c r="HC106">
        <v>19.722000000000001</v>
      </c>
      <c r="HD106" s="1">
        <v>5.1576840000000002E-6</v>
      </c>
      <c r="HE106" s="1">
        <v>4.5776469999999998E-3</v>
      </c>
      <c r="HF106">
        <v>1.094579</v>
      </c>
      <c r="HG106">
        <v>19.964970000000001</v>
      </c>
      <c r="HH106" s="1">
        <v>4.544329E-6</v>
      </c>
      <c r="HI106" s="1">
        <v>4.0334109999999998E-3</v>
      </c>
      <c r="HJ106">
        <v>1.0945290000000001</v>
      </c>
      <c r="HK106">
        <v>19.904689999999999</v>
      </c>
      <c r="HL106" s="1">
        <v>4.0056159999999998E-6</v>
      </c>
      <c r="HM106" s="1">
        <v>3.5554660000000002E-3</v>
      </c>
      <c r="HN106">
        <v>1.094489</v>
      </c>
      <c r="HO106">
        <v>19.63578</v>
      </c>
      <c r="HP106" s="1">
        <v>3.5313209999999999E-6</v>
      </c>
      <c r="HQ106">
        <v>3.1348000000000001E-3</v>
      </c>
      <c r="HR106">
        <v>1.0944449999999999</v>
      </c>
      <c r="HS106">
        <v>19.537600000000001</v>
      </c>
      <c r="HT106" s="1">
        <v>3.1070000000000001E-6</v>
      </c>
      <c r="HU106" s="1">
        <v>2.7589390000000002E-3</v>
      </c>
      <c r="HV106">
        <v>1.09436</v>
      </c>
      <c r="HW106">
        <v>19.502410000000001</v>
      </c>
      <c r="HX106" s="1">
        <v>2.722717E-6</v>
      </c>
      <c r="HY106" s="1">
        <v>2.418524E-3</v>
      </c>
      <c r="HZ106">
        <v>1.0942829999999999</v>
      </c>
      <c r="IA106">
        <v>19.698239999999998</v>
      </c>
      <c r="IB106" s="1">
        <v>2.379361E-6</v>
      </c>
      <c r="IC106" s="1">
        <v>2.1139370000000002E-3</v>
      </c>
      <c r="ID106">
        <v>1.0942149999999999</v>
      </c>
      <c r="IE106">
        <v>19.95326</v>
      </c>
      <c r="IF106" s="1">
        <v>2.0781629999999999E-6</v>
      </c>
      <c r="IG106" s="1">
        <v>1.846533E-3</v>
      </c>
      <c r="IH106">
        <v>1.094147</v>
      </c>
      <c r="II106">
        <v>19.98357</v>
      </c>
      <c r="IJ106" s="1">
        <v>1.8159630000000001E-6</v>
      </c>
      <c r="IK106" s="1">
        <v>1.6136410000000001E-3</v>
      </c>
      <c r="IL106">
        <v>1.0940700000000001</v>
      </c>
      <c r="IM106">
        <v>19.825970000000002</v>
      </c>
      <c r="IN106" s="1">
        <v>1.588411E-6</v>
      </c>
      <c r="IO106" s="1">
        <v>1.4115239999999999E-3</v>
      </c>
      <c r="IP106">
        <v>1.094007</v>
      </c>
      <c r="IQ106">
        <v>19.462409999999998</v>
      </c>
      <c r="IR106" s="1">
        <v>1.3911990000000001E-6</v>
      </c>
      <c r="IS106" s="1">
        <v>1.23628E-3</v>
      </c>
      <c r="IT106">
        <v>1.0938969999999999</v>
      </c>
      <c r="IU106">
        <v>19.314810000000001</v>
      </c>
      <c r="IV106" s="1">
        <v>1.220394E-6</v>
      </c>
      <c r="IW106" s="1">
        <v>1.0845200000000001E-3</v>
      </c>
      <c r="IX106">
        <v>1.0938289999999999</v>
      </c>
      <c r="IY106">
        <v>19.406330000000001</v>
      </c>
      <c r="IZ106" s="1">
        <v>1.071735E-6</v>
      </c>
      <c r="JA106" s="1">
        <v>9.5249739999999999E-4</v>
      </c>
      <c r="JB106">
        <v>1.0937209999999999</v>
      </c>
      <c r="JC106">
        <v>19.546399999999998</v>
      </c>
      <c r="JD106" s="1">
        <v>9.4108869999999996E-7</v>
      </c>
      <c r="JE106" s="1">
        <v>8.3653259999999995E-4</v>
      </c>
      <c r="JF106">
        <v>1.0936300000000001</v>
      </c>
      <c r="JG106">
        <v>19.971530000000001</v>
      </c>
      <c r="JH106" s="1">
        <v>8.2670359999999999E-7</v>
      </c>
      <c r="JI106" s="1">
        <v>7.3488449999999995E-4</v>
      </c>
      <c r="JJ106">
        <v>1.093539</v>
      </c>
      <c r="JK106">
        <v>20.289490000000001</v>
      </c>
      <c r="JL106" s="1">
        <v>7.2716519999999997E-7</v>
      </c>
      <c r="JM106" s="1">
        <v>6.464137E-4</v>
      </c>
      <c r="JN106">
        <v>1.0934550000000001</v>
      </c>
      <c r="JO106">
        <v>20.345739999999999</v>
      </c>
      <c r="JP106" s="1">
        <v>6.4062189999999999E-7</v>
      </c>
      <c r="JQ106" s="1">
        <v>5.6950420000000004E-4</v>
      </c>
      <c r="JR106">
        <v>1.093372</v>
      </c>
      <c r="JS106">
        <v>20.23865</v>
      </c>
      <c r="JT106" s="1">
        <v>5.6547049999999995E-7</v>
      </c>
      <c r="JU106" s="1">
        <v>5.0268039999999995E-4</v>
      </c>
      <c r="JV106">
        <v>1.0933120000000001</v>
      </c>
      <c r="JW106">
        <v>20.069210000000002</v>
      </c>
      <c r="JX106" s="1">
        <v>4.999071E-7</v>
      </c>
      <c r="JY106" s="1">
        <v>4.44416E-4</v>
      </c>
      <c r="JZ106">
        <v>1.093248</v>
      </c>
      <c r="KA106">
        <v>19.974329999999998</v>
      </c>
      <c r="KB106" s="1">
        <v>4.4257490000000001E-7</v>
      </c>
      <c r="KC106" s="1">
        <v>3.9342460000000001E-4</v>
      </c>
      <c r="KD106">
        <v>1.0931660000000001</v>
      </c>
      <c r="KE106">
        <v>19.993369999999999</v>
      </c>
      <c r="KF106" s="1">
        <v>3.9344250000000002E-7</v>
      </c>
      <c r="KG106" s="1">
        <v>3.4966720000000003E-4</v>
      </c>
      <c r="KH106">
        <v>1.0931070000000001</v>
      </c>
      <c r="KI106">
        <v>20.0154</v>
      </c>
      <c r="KJ106" s="1">
        <v>3.5199150000000001E-7</v>
      </c>
      <c r="KK106" s="1">
        <v>3.1273880000000002E-4</v>
      </c>
      <c r="KL106">
        <v>1.0930629999999999</v>
      </c>
      <c r="KM106">
        <v>20.25816</v>
      </c>
      <c r="KN106" s="1">
        <v>3.1655460000000002E-7</v>
      </c>
      <c r="KO106" s="1">
        <v>2.8120789999999999E-4</v>
      </c>
      <c r="KP106">
        <v>1.0930150000000001</v>
      </c>
      <c r="KQ106">
        <v>20.42679</v>
      </c>
      <c r="KR106" s="1">
        <v>2.855853E-7</v>
      </c>
      <c r="KS106" s="1">
        <v>2.5367059999999999E-4</v>
      </c>
      <c r="KT106">
        <v>1.0929599999999999</v>
      </c>
      <c r="KU106">
        <v>20.467790000000001</v>
      </c>
      <c r="KV106" s="1">
        <v>2.5814779999999998E-7</v>
      </c>
      <c r="KW106" s="1">
        <v>2.2929220000000001E-4</v>
      </c>
      <c r="KX106">
        <v>1.0929150000000001</v>
      </c>
      <c r="KY106">
        <v>20.472740000000002</v>
      </c>
      <c r="KZ106" s="1">
        <v>2.3387010000000001E-7</v>
      </c>
      <c r="LA106" s="1">
        <v>2.0771489999999999E-4</v>
      </c>
      <c r="LB106">
        <v>1.0928469999999999</v>
      </c>
      <c r="LC106">
        <v>20.308669999999999</v>
      </c>
      <c r="LD106" s="1">
        <v>2.1227030000000001E-7</v>
      </c>
      <c r="LE106" s="1">
        <v>1.8852370000000001E-4</v>
      </c>
      <c r="LF106">
        <v>1.092808</v>
      </c>
      <c r="LG106">
        <v>20.18056</v>
      </c>
      <c r="LH106" s="1">
        <v>1.9290450000000001E-7</v>
      </c>
      <c r="LI106" s="1">
        <v>1.7132869999999999E-4</v>
      </c>
      <c r="LJ106">
        <v>1.0927279999999999</v>
      </c>
      <c r="LK106">
        <v>20.189879999999999</v>
      </c>
      <c r="LL106" s="1">
        <v>1.753536E-7</v>
      </c>
      <c r="LM106" s="1">
        <v>1.5575109999999999E-4</v>
      </c>
      <c r="LN106">
        <v>1.092684</v>
      </c>
      <c r="LO106">
        <v>20.27657</v>
      </c>
      <c r="LP106" s="1">
        <v>1.593582E-7</v>
      </c>
      <c r="LQ106" s="1">
        <v>1.41555E-4</v>
      </c>
      <c r="LR106">
        <v>1.092619</v>
      </c>
      <c r="LS106">
        <v>20.720040000000001</v>
      </c>
      <c r="LT106" s="1">
        <v>1.4480490000000001E-7</v>
      </c>
      <c r="LU106" s="1">
        <v>1.2863459999999999E-4</v>
      </c>
      <c r="LV106">
        <v>1.0925530000000001</v>
      </c>
      <c r="LW106">
        <v>21.031759999999998</v>
      </c>
      <c r="LX106" s="1">
        <v>1.3169200000000001E-7</v>
      </c>
      <c r="LY106" s="1">
        <v>1.1698480000000001E-4</v>
      </c>
      <c r="LZ106">
        <v>1.0925039999999999</v>
      </c>
      <c r="MA106">
        <v>21.10558</v>
      </c>
      <c r="MB106" s="1">
        <v>1.198998E-7</v>
      </c>
      <c r="MC106" s="1">
        <v>1.0650999999999999E-4</v>
      </c>
      <c r="MD106">
        <v>1.0924320000000001</v>
      </c>
      <c r="ME106">
        <v>21.130669999999999</v>
      </c>
      <c r="MF106" s="1">
        <v>1.092854E-7</v>
      </c>
      <c r="MG106" s="1">
        <v>9.7080270000000004E-5</v>
      </c>
      <c r="MH106">
        <v>1.092398</v>
      </c>
      <c r="MI106">
        <v>20.969560000000001</v>
      </c>
      <c r="MJ106" s="1">
        <v>9.968819E-8</v>
      </c>
      <c r="MK106" s="1">
        <v>8.8557260000000004E-5</v>
      </c>
      <c r="ML106">
        <v>1.0923510000000001</v>
      </c>
      <c r="MM106">
        <v>20.8874</v>
      </c>
      <c r="MN106" s="1">
        <v>9.1055890000000003E-8</v>
      </c>
      <c r="MO106" s="1">
        <v>8.0882489999999996E-5</v>
      </c>
      <c r="MP106">
        <v>1.0923290000000001</v>
      </c>
      <c r="MQ106">
        <v>20.928270000000001</v>
      </c>
      <c r="MR106" s="1">
        <v>8.348854E-8</v>
      </c>
      <c r="MS106" s="1">
        <v>7.4138200000000001E-5</v>
      </c>
      <c r="MT106">
        <v>1.0922810000000001</v>
      </c>
      <c r="MU106">
        <v>20.942460000000001</v>
      </c>
      <c r="MV106" s="1">
        <v>7.7069469999999998E-8</v>
      </c>
      <c r="MW106" s="1">
        <v>6.8415699999999996E-5</v>
      </c>
      <c r="MX106">
        <v>1.0922499999999999</v>
      </c>
      <c r="MY106">
        <v>20.802150000000001</v>
      </c>
      <c r="MZ106" s="1">
        <v>7.1463569999999999E-8</v>
      </c>
      <c r="NA106" s="1">
        <v>6.3430609999999996E-5</v>
      </c>
      <c r="NB106">
        <v>1.0922080000000001</v>
      </c>
      <c r="NC106">
        <v>20.584479999999999</v>
      </c>
      <c r="ND106" s="1">
        <v>6.6363980000000005E-8</v>
      </c>
      <c r="NE106" s="1">
        <v>5.8902420000000002E-5</v>
      </c>
      <c r="NF106">
        <v>1.092182</v>
      </c>
      <c r="NG106">
        <v>20.505859999999998</v>
      </c>
      <c r="NH106" s="1">
        <v>6.16899E-8</v>
      </c>
      <c r="NI106" s="1">
        <v>5.4752929999999998E-5</v>
      </c>
      <c r="NJ106">
        <v>1.092141</v>
      </c>
      <c r="NK106">
        <v>20.134</v>
      </c>
      <c r="NL106" s="1">
        <v>5.7440789999999997E-8</v>
      </c>
      <c r="NM106" s="1">
        <v>5.097898E-5</v>
      </c>
      <c r="NN106">
        <v>1.0920890000000001</v>
      </c>
      <c r="NO106">
        <v>19.607030000000002</v>
      </c>
      <c r="NP106" s="1">
        <v>5.3554709999999999E-8</v>
      </c>
      <c r="NQ106" s="1">
        <v>4.7528799999999998E-5</v>
      </c>
      <c r="NR106">
        <v>1.092079</v>
      </c>
      <c r="NS106">
        <v>19.396090000000001</v>
      </c>
      <c r="NT106" s="1">
        <v>4.9963580000000002E-8</v>
      </c>
      <c r="NU106" s="1">
        <v>4.4342640000000001E-5</v>
      </c>
      <c r="NV106">
        <v>1.0920129999999999</v>
      </c>
      <c r="NW106">
        <v>19.39395</v>
      </c>
      <c r="NX106" s="1">
        <v>4.6633329999999997E-8</v>
      </c>
      <c r="NY106" s="1">
        <v>4.1387619999999998E-5</v>
      </c>
      <c r="NZ106">
        <v>1.0919890000000001</v>
      </c>
      <c r="OA106">
        <v>19.39845</v>
      </c>
      <c r="OB106" s="1">
        <v>4.3489710000000001E-8</v>
      </c>
      <c r="OC106" s="1">
        <v>3.8600770000000003E-5</v>
      </c>
      <c r="OD106">
        <v>1.0919490000000001</v>
      </c>
      <c r="OE106">
        <v>19.734839999999998</v>
      </c>
      <c r="OF106" s="1">
        <v>4.0546930000000003E-8</v>
      </c>
      <c r="OG106" s="1">
        <v>3.5990530000000003E-5</v>
      </c>
      <c r="OH106">
        <v>1.0919099999999999</v>
      </c>
      <c r="OI106">
        <v>20.197130000000001</v>
      </c>
      <c r="OJ106" s="1">
        <v>3.7823739999999998E-8</v>
      </c>
      <c r="OK106" s="1">
        <v>3.3572999999999999E-5</v>
      </c>
    </row>
    <row r="107" spans="1:401" x14ac:dyDescent="0.35">
      <c r="A107">
        <v>110</v>
      </c>
      <c r="B107" t="s">
        <v>4</v>
      </c>
      <c r="C107" t="s">
        <v>24</v>
      </c>
      <c r="D107" t="s">
        <v>112</v>
      </c>
      <c r="E107">
        <v>842.08920000000001</v>
      </c>
      <c r="F107">
        <v>0.71036779999999999</v>
      </c>
      <c r="G107">
        <v>19.882490000000001</v>
      </c>
      <c r="H107">
        <v>0</v>
      </c>
      <c r="I107">
        <v>0</v>
      </c>
      <c r="J107">
        <v>0.71025470000000002</v>
      </c>
      <c r="K107">
        <v>19.835239999999999</v>
      </c>
      <c r="L107" s="1">
        <v>2.6386680000000002E-32</v>
      </c>
      <c r="M107" s="1">
        <v>2.3492410000000001E-29</v>
      </c>
      <c r="N107">
        <v>0.7101402</v>
      </c>
      <c r="O107">
        <v>19.53745</v>
      </c>
      <c r="P107" s="1">
        <v>5.8994700000000001E-18</v>
      </c>
      <c r="Q107" s="1">
        <v>5.2351140000000001E-15</v>
      </c>
      <c r="R107">
        <v>0.71004610000000001</v>
      </c>
      <c r="S107">
        <v>19.049340000000001</v>
      </c>
      <c r="T107" s="1">
        <v>2.0961689999999999E-5</v>
      </c>
      <c r="U107" s="1">
        <v>1.4004229999999999E-2</v>
      </c>
      <c r="V107">
        <v>0.70996490000000001</v>
      </c>
      <c r="W107">
        <v>18.716239999999999</v>
      </c>
      <c r="X107">
        <v>0.59561350000000002</v>
      </c>
      <c r="Y107">
        <v>435.8664</v>
      </c>
      <c r="Z107">
        <v>0.70991579999999999</v>
      </c>
      <c r="AA107">
        <v>18.399339999999999</v>
      </c>
      <c r="AB107">
        <v>23.470050000000001</v>
      </c>
      <c r="AC107">
        <v>19180.599999999999</v>
      </c>
      <c r="AD107">
        <v>0.70987860000000003</v>
      </c>
      <c r="AE107">
        <v>18.122129999999999</v>
      </c>
      <c r="AF107">
        <v>56.249119999999998</v>
      </c>
      <c r="AG107">
        <v>49934.31</v>
      </c>
      <c r="AH107">
        <v>0.70985560000000003</v>
      </c>
      <c r="AI107">
        <v>18.01219</v>
      </c>
      <c r="AJ107">
        <v>23.336449999999999</v>
      </c>
      <c r="AK107">
        <v>22096.240000000002</v>
      </c>
      <c r="AL107">
        <v>0.70985050000000005</v>
      </c>
      <c r="AM107">
        <v>18.034839999999999</v>
      </c>
      <c r="AN107">
        <v>2.9147720000000001</v>
      </c>
      <c r="AO107">
        <v>2898.248</v>
      </c>
      <c r="AP107">
        <v>0.70984210000000003</v>
      </c>
      <c r="AQ107">
        <v>18.478560000000002</v>
      </c>
      <c r="AR107">
        <v>0.16444890000000001</v>
      </c>
      <c r="AS107">
        <v>168.52629999999999</v>
      </c>
      <c r="AT107">
        <v>0.7098544</v>
      </c>
      <c r="AU107">
        <v>19.08447</v>
      </c>
      <c r="AV107" s="1">
        <v>1.2051829999999999E-2</v>
      </c>
      <c r="AW107">
        <v>11.552630000000001</v>
      </c>
      <c r="AX107">
        <v>0.70986320000000003</v>
      </c>
      <c r="AY107">
        <v>19.49295</v>
      </c>
      <c r="AZ107">
        <v>6.1427000000000001E-3</v>
      </c>
      <c r="BA107">
        <v>5.5191460000000001</v>
      </c>
      <c r="BB107">
        <v>0.70986199999999999</v>
      </c>
      <c r="BC107">
        <v>19.779319999999998</v>
      </c>
      <c r="BD107" s="1">
        <v>4.9062120000000001E-3</v>
      </c>
      <c r="BE107">
        <v>4.3951840000000004</v>
      </c>
      <c r="BF107">
        <v>0.70986159999999998</v>
      </c>
      <c r="BG107">
        <v>19.813130000000001</v>
      </c>
      <c r="BH107" s="1">
        <v>3.9825030000000001E-3</v>
      </c>
      <c r="BI107">
        <v>3.5673020000000002</v>
      </c>
      <c r="BJ107">
        <v>0.70985589999999998</v>
      </c>
      <c r="BK107">
        <v>19.698139999999999</v>
      </c>
      <c r="BL107" s="1">
        <v>3.238229E-3</v>
      </c>
      <c r="BM107">
        <v>2.9005930000000002</v>
      </c>
      <c r="BN107">
        <v>0.70985869999999995</v>
      </c>
      <c r="BO107">
        <v>19.663609999999998</v>
      </c>
      <c r="BP107" s="1">
        <v>2.6348890000000001E-3</v>
      </c>
      <c r="BQ107">
        <v>2.3601200000000002</v>
      </c>
      <c r="BR107">
        <v>0.70985390000000004</v>
      </c>
      <c r="BS107">
        <v>19.620480000000001</v>
      </c>
      <c r="BT107" s="1">
        <v>2.1436200000000002E-3</v>
      </c>
      <c r="BU107">
        <v>1.9202250000000001</v>
      </c>
      <c r="BV107">
        <v>0.70983079999999998</v>
      </c>
      <c r="BW107">
        <v>19.70993</v>
      </c>
      <c r="BX107" s="1">
        <v>1.7439020000000001E-3</v>
      </c>
      <c r="BY107">
        <v>1.5622</v>
      </c>
      <c r="BZ107">
        <v>0.70981720000000004</v>
      </c>
      <c r="CA107">
        <v>19.760560000000002</v>
      </c>
      <c r="CB107" s="1">
        <v>1.4196059999999999E-3</v>
      </c>
      <c r="CC107">
        <v>1.2717350000000001</v>
      </c>
      <c r="CD107">
        <v>0.70979789999999998</v>
      </c>
      <c r="CE107">
        <v>19.59911</v>
      </c>
      <c r="CF107" s="1">
        <v>1.1566720000000001E-3</v>
      </c>
      <c r="CG107">
        <v>1.0361750000000001</v>
      </c>
      <c r="CH107">
        <v>0.70976349999999999</v>
      </c>
      <c r="CI107">
        <v>19.472059999999999</v>
      </c>
      <c r="CJ107" s="1">
        <v>9.4333749999999999E-4</v>
      </c>
      <c r="CK107">
        <v>0.84509939999999995</v>
      </c>
      <c r="CL107">
        <v>0.70971629999999997</v>
      </c>
      <c r="CM107">
        <v>19.26389</v>
      </c>
      <c r="CN107" s="1">
        <v>7.7020069999999999E-4</v>
      </c>
      <c r="CO107">
        <v>0.6900058</v>
      </c>
      <c r="CP107">
        <v>0.70964749999999999</v>
      </c>
      <c r="CQ107">
        <v>19.079529999999998</v>
      </c>
      <c r="CR107" s="1">
        <v>6.2937490000000002E-4</v>
      </c>
      <c r="CS107">
        <v>0.56388689999999997</v>
      </c>
      <c r="CT107">
        <v>0.70958270000000001</v>
      </c>
      <c r="CU107">
        <v>19.075130000000001</v>
      </c>
      <c r="CV107" s="1">
        <v>5.1389290000000004E-4</v>
      </c>
      <c r="CW107">
        <v>0.4605147</v>
      </c>
      <c r="CX107">
        <v>0.70950349999999995</v>
      </c>
      <c r="CY107">
        <v>19.193680000000001</v>
      </c>
      <c r="CZ107" s="1">
        <v>4.1853209999999998E-4</v>
      </c>
      <c r="DA107">
        <v>0.37514409999999998</v>
      </c>
      <c r="DB107">
        <v>0.70939839999999998</v>
      </c>
      <c r="DC107">
        <v>19.65418</v>
      </c>
      <c r="DD107" s="1">
        <v>3.4022490000000001E-4</v>
      </c>
      <c r="DE107">
        <v>0.3050098</v>
      </c>
      <c r="DF107">
        <v>0.70930179999999998</v>
      </c>
      <c r="DG107">
        <v>20.02655</v>
      </c>
      <c r="DH107" s="1">
        <v>2.7663919999999998E-4</v>
      </c>
      <c r="DI107">
        <v>0.24803459999999999</v>
      </c>
      <c r="DJ107">
        <v>0.70921250000000002</v>
      </c>
      <c r="DK107">
        <v>20.19218</v>
      </c>
      <c r="DL107" s="1">
        <v>2.253647E-4</v>
      </c>
      <c r="DM107">
        <v>0.20207130000000001</v>
      </c>
      <c r="DN107">
        <v>0.70912339999999996</v>
      </c>
      <c r="DO107">
        <v>20.277059999999999</v>
      </c>
      <c r="DP107" s="1">
        <v>1.8405860000000001E-4</v>
      </c>
      <c r="DQ107">
        <v>0.16503770000000001</v>
      </c>
      <c r="DR107">
        <v>0.70904679999999998</v>
      </c>
      <c r="DS107">
        <v>20.028500000000001</v>
      </c>
      <c r="DT107" s="1">
        <v>1.5067619999999999E-4</v>
      </c>
      <c r="DU107">
        <v>0.13511000000000001</v>
      </c>
      <c r="DV107">
        <v>0.70895039999999998</v>
      </c>
      <c r="DW107">
        <v>19.820519999999998</v>
      </c>
      <c r="DX107" s="1">
        <v>1.234269E-4</v>
      </c>
      <c r="DY107">
        <v>0.110693</v>
      </c>
      <c r="DZ107">
        <v>0.70887679999999997</v>
      </c>
      <c r="EA107">
        <v>19.81127</v>
      </c>
      <c r="EB107" s="1">
        <v>1.0133039999999999E-4</v>
      </c>
      <c r="EC107" s="1">
        <v>9.0872339999999996E-2</v>
      </c>
      <c r="ED107">
        <v>0.70880410000000005</v>
      </c>
      <c r="EE107">
        <v>19.885660000000001</v>
      </c>
      <c r="EF107" s="1">
        <v>8.367867E-5</v>
      </c>
      <c r="EG107" s="1">
        <v>7.5030180000000002E-2</v>
      </c>
      <c r="EH107">
        <v>0.70873419999999998</v>
      </c>
      <c r="EI107">
        <v>20.110489999999999</v>
      </c>
      <c r="EJ107" s="1">
        <v>6.9530639999999997E-5</v>
      </c>
      <c r="EK107" s="1">
        <v>6.2337679999999999E-2</v>
      </c>
      <c r="EL107">
        <v>0.70866580000000001</v>
      </c>
      <c r="EM107">
        <v>20.308129999999998</v>
      </c>
      <c r="EN107" s="1">
        <v>5.8062130000000003E-5</v>
      </c>
      <c r="EO107" s="1">
        <v>5.205191E-2</v>
      </c>
      <c r="EP107">
        <v>0.70860489999999998</v>
      </c>
      <c r="EQ107">
        <v>20.369810000000001</v>
      </c>
      <c r="ER107" s="1">
        <v>4.8696229999999998E-5</v>
      </c>
      <c r="ES107" s="1">
        <v>4.365252E-2</v>
      </c>
      <c r="ET107">
        <v>0.70855029999999997</v>
      </c>
      <c r="EU107">
        <v>20.297440000000002</v>
      </c>
      <c r="EV107" s="1">
        <v>4.1009929999999997E-5</v>
      </c>
      <c r="EW107" s="1">
        <v>3.676012E-2</v>
      </c>
      <c r="EX107">
        <v>0.70851920000000002</v>
      </c>
      <c r="EY107">
        <v>19.980139999999999</v>
      </c>
      <c r="EZ107" s="1">
        <v>3.4660289999999997E-5</v>
      </c>
      <c r="FA107" s="1">
        <v>3.1066739999999999E-2</v>
      </c>
      <c r="FB107">
        <v>0.70848259999999996</v>
      </c>
      <c r="FC107">
        <v>19.743939999999998</v>
      </c>
      <c r="FD107" s="1">
        <v>2.9402209999999998E-5</v>
      </c>
      <c r="FE107">
        <v>2.6351099999999999E-2</v>
      </c>
      <c r="FF107">
        <v>0.7084724</v>
      </c>
      <c r="FG107">
        <v>19.764469999999999</v>
      </c>
      <c r="FH107" s="1">
        <v>2.5108449999999998E-5</v>
      </c>
      <c r="FI107" s="1">
        <v>2.2495169999999998E-2</v>
      </c>
      <c r="FJ107">
        <v>0.70846739999999997</v>
      </c>
      <c r="FK107">
        <v>19.874860000000002</v>
      </c>
      <c r="FL107" s="1">
        <v>2.1660139999999999E-5</v>
      </c>
      <c r="FM107" s="1">
        <v>1.9398849999999999E-2</v>
      </c>
      <c r="FN107">
        <v>0.70846070000000005</v>
      </c>
      <c r="FO107">
        <v>20.17841</v>
      </c>
      <c r="FP107" s="1">
        <v>1.8856500000000001E-5</v>
      </c>
      <c r="FQ107" s="1">
        <v>1.688334E-2</v>
      </c>
      <c r="FR107">
        <v>0.70844879999999999</v>
      </c>
      <c r="FS107">
        <v>20.295400000000001</v>
      </c>
      <c r="FT107" s="1">
        <v>1.6501940000000001E-5</v>
      </c>
      <c r="FU107" s="1">
        <v>1.4773329999999999E-2</v>
      </c>
      <c r="FV107">
        <v>0.70846629999999999</v>
      </c>
      <c r="FW107">
        <v>20.003830000000001</v>
      </c>
      <c r="FX107" s="1">
        <v>1.448217E-5</v>
      </c>
      <c r="FY107" s="1">
        <v>1.2964450000000001E-2</v>
      </c>
      <c r="FZ107">
        <v>0.70845930000000001</v>
      </c>
      <c r="GA107">
        <v>19.629349999999999</v>
      </c>
      <c r="GB107" s="1">
        <v>1.2730710000000001E-5</v>
      </c>
      <c r="GC107" s="1">
        <v>1.139635E-2</v>
      </c>
      <c r="GD107">
        <v>0.70845659999999999</v>
      </c>
      <c r="GE107">
        <v>19.243960000000001</v>
      </c>
      <c r="GF107" s="1">
        <v>1.120442E-5</v>
      </c>
      <c r="GG107" s="1">
        <v>1.003006E-2</v>
      </c>
      <c r="GH107">
        <v>0.70845469999999999</v>
      </c>
      <c r="GI107">
        <v>19.233319999999999</v>
      </c>
      <c r="GJ107" s="1">
        <v>9.8677220000000006E-6</v>
      </c>
      <c r="GK107" s="1">
        <v>8.8337150000000007E-3</v>
      </c>
      <c r="GL107">
        <v>0.70845659999999999</v>
      </c>
      <c r="GM107">
        <v>19.441800000000001</v>
      </c>
      <c r="GN107" s="1">
        <v>8.6938040000000006E-6</v>
      </c>
      <c r="GO107" s="1">
        <v>7.7830210000000002E-3</v>
      </c>
      <c r="GP107">
        <v>0.70845689999999995</v>
      </c>
      <c r="GQ107">
        <v>19.592759999999998</v>
      </c>
      <c r="GR107" s="1">
        <v>7.6559060000000004E-6</v>
      </c>
      <c r="GS107" s="1">
        <v>6.8544110000000004E-3</v>
      </c>
      <c r="GT107">
        <v>0.70844819999999997</v>
      </c>
      <c r="GU107">
        <v>19.534199999999998</v>
      </c>
      <c r="GV107" s="1">
        <v>6.7398700000000001E-6</v>
      </c>
      <c r="GW107" s="1">
        <v>6.0346280000000002E-3</v>
      </c>
      <c r="GX107">
        <v>0.70843929999999999</v>
      </c>
      <c r="GY107">
        <v>19.53558</v>
      </c>
      <c r="GZ107" s="1">
        <v>5.9344219999999996E-6</v>
      </c>
      <c r="HA107" s="1">
        <v>5.313796E-3</v>
      </c>
      <c r="HB107">
        <v>0.70843120000000004</v>
      </c>
      <c r="HC107">
        <v>19.75366</v>
      </c>
      <c r="HD107" s="1">
        <v>5.2272440000000001E-6</v>
      </c>
      <c r="HE107" s="1">
        <v>4.6806069999999998E-3</v>
      </c>
      <c r="HF107">
        <v>0.70842130000000003</v>
      </c>
      <c r="HG107">
        <v>19.997509999999998</v>
      </c>
      <c r="HH107" s="1">
        <v>4.6054869999999996E-6</v>
      </c>
      <c r="HI107" s="1">
        <v>4.124094E-3</v>
      </c>
      <c r="HJ107">
        <v>0.70839949999999996</v>
      </c>
      <c r="HK107">
        <v>19.93591</v>
      </c>
      <c r="HL107" s="1">
        <v>4.0593000000000003E-6</v>
      </c>
      <c r="HM107" s="1">
        <v>3.635204E-3</v>
      </c>
      <c r="HN107">
        <v>0.70835859999999995</v>
      </c>
      <c r="HO107">
        <v>19.65512</v>
      </c>
      <c r="HP107" s="1">
        <v>3.5787740000000001E-6</v>
      </c>
      <c r="HQ107" s="1">
        <v>3.2051839999999998E-3</v>
      </c>
      <c r="HR107">
        <v>0.70832099999999998</v>
      </c>
      <c r="HS107">
        <v>19.54299</v>
      </c>
      <c r="HT107" s="1">
        <v>3.1498229999999999E-6</v>
      </c>
      <c r="HU107" s="1">
        <v>2.8216729999999998E-3</v>
      </c>
      <c r="HV107">
        <v>0.70829109999999995</v>
      </c>
      <c r="HW107">
        <v>19.512910000000002</v>
      </c>
      <c r="HX107" s="1">
        <v>2.7614299999999999E-6</v>
      </c>
      <c r="HY107" s="1">
        <v>2.4744070000000001E-3</v>
      </c>
      <c r="HZ107">
        <v>0.70824580000000004</v>
      </c>
      <c r="IA107">
        <v>19.710760000000001</v>
      </c>
      <c r="IB107" s="1">
        <v>2.4136340000000002E-6</v>
      </c>
      <c r="IC107" s="1">
        <v>2.1631300000000001E-3</v>
      </c>
      <c r="ID107">
        <v>0.70818789999999998</v>
      </c>
      <c r="IE107">
        <v>19.9815</v>
      </c>
      <c r="IF107" s="1">
        <v>2.1080879999999999E-6</v>
      </c>
      <c r="IG107" s="1">
        <v>1.889518E-3</v>
      </c>
      <c r="IH107">
        <v>0.70814319999999997</v>
      </c>
      <c r="II107">
        <v>20.033799999999999</v>
      </c>
      <c r="IJ107" s="1">
        <v>1.8419600000000001E-6</v>
      </c>
      <c r="IK107" s="1">
        <v>1.651097E-3</v>
      </c>
      <c r="IL107">
        <v>0.70810779999999995</v>
      </c>
      <c r="IM107">
        <v>19.87951</v>
      </c>
      <c r="IN107" s="1">
        <v>1.6109769999999999E-6</v>
      </c>
      <c r="IO107" s="1">
        <v>1.444154E-3</v>
      </c>
      <c r="IP107">
        <v>0.70805689999999999</v>
      </c>
      <c r="IQ107">
        <v>19.500699999999998</v>
      </c>
      <c r="IR107" s="1">
        <v>1.410744E-6</v>
      </c>
      <c r="IS107" s="1">
        <v>1.264706E-3</v>
      </c>
      <c r="IT107">
        <v>0.70798519999999998</v>
      </c>
      <c r="IU107">
        <v>19.32498</v>
      </c>
      <c r="IV107" s="1">
        <v>1.237324E-6</v>
      </c>
      <c r="IW107" s="1">
        <v>1.1092859999999999E-3</v>
      </c>
      <c r="IX107">
        <v>0.70795019999999997</v>
      </c>
      <c r="IY107">
        <v>19.404119999999999</v>
      </c>
      <c r="IZ107" s="1">
        <v>1.086551E-6</v>
      </c>
      <c r="JA107" s="1">
        <v>9.7421520000000002E-4</v>
      </c>
      <c r="JB107">
        <v>0.70787199999999995</v>
      </c>
      <c r="JC107">
        <v>19.549160000000001</v>
      </c>
      <c r="JD107" s="1">
        <v>9.5411720000000003E-7</v>
      </c>
      <c r="JE107" s="1">
        <v>8.556166E-4</v>
      </c>
      <c r="JF107">
        <v>0.7078257</v>
      </c>
      <c r="JG107">
        <v>19.988890000000001</v>
      </c>
      <c r="JH107" s="1">
        <v>8.3807439999999996E-7</v>
      </c>
      <c r="JI107" s="1">
        <v>7.5159819999999998E-4</v>
      </c>
      <c r="JJ107">
        <v>0.70776300000000003</v>
      </c>
      <c r="JK107">
        <v>20.326550000000001</v>
      </c>
      <c r="JL107" s="1">
        <v>7.3704289999999997E-7</v>
      </c>
      <c r="JM107" s="1">
        <v>6.6102299999999995E-4</v>
      </c>
      <c r="JN107">
        <v>0.70771030000000001</v>
      </c>
      <c r="JO107">
        <v>20.390830000000001</v>
      </c>
      <c r="JP107" s="1">
        <v>6.4921359999999996E-7</v>
      </c>
      <c r="JQ107" s="1">
        <v>5.8229539999999995E-4</v>
      </c>
      <c r="JR107">
        <v>0.70764800000000005</v>
      </c>
      <c r="JS107">
        <v>20.28246</v>
      </c>
      <c r="JT107" s="1">
        <v>5.7293219999999997E-7</v>
      </c>
      <c r="JU107" s="1">
        <v>5.1387769999999995E-4</v>
      </c>
      <c r="JV107">
        <v>0.70760699999999999</v>
      </c>
      <c r="JW107">
        <v>20.096119999999999</v>
      </c>
      <c r="JX107" s="1">
        <v>5.0644410000000002E-7</v>
      </c>
      <c r="JY107" s="1">
        <v>4.542727E-4</v>
      </c>
      <c r="JZ107">
        <v>0.70756419999999998</v>
      </c>
      <c r="KA107">
        <v>19.980820000000001</v>
      </c>
      <c r="KB107" s="1">
        <v>4.4826389999999998E-7</v>
      </c>
      <c r="KC107" s="1">
        <v>4.0208110000000002E-4</v>
      </c>
      <c r="KD107">
        <v>0.70752250000000005</v>
      </c>
      <c r="KE107">
        <v>19.997879999999999</v>
      </c>
      <c r="KF107" s="1">
        <v>3.982636E-7</v>
      </c>
      <c r="KG107" s="1">
        <v>3.571852E-4</v>
      </c>
      <c r="KH107">
        <v>0.70748390000000005</v>
      </c>
      <c r="KI107">
        <v>20.027660000000001</v>
      </c>
      <c r="KJ107" s="1">
        <v>3.560604E-7</v>
      </c>
      <c r="KK107" s="1">
        <v>3.1927840000000002E-4</v>
      </c>
      <c r="KL107">
        <v>0.7074589</v>
      </c>
      <c r="KM107">
        <v>20.28792</v>
      </c>
      <c r="KN107" s="1">
        <v>3.200738E-7</v>
      </c>
      <c r="KO107" s="1">
        <v>2.8698089999999997E-4</v>
      </c>
      <c r="KP107">
        <v>0.70742629999999995</v>
      </c>
      <c r="KQ107">
        <v>20.47409</v>
      </c>
      <c r="KR107" s="1">
        <v>2.886856E-7</v>
      </c>
      <c r="KS107" s="1">
        <v>2.5882150000000002E-4</v>
      </c>
      <c r="KT107">
        <v>0.70739010000000002</v>
      </c>
      <c r="KU107">
        <v>20.52298</v>
      </c>
      <c r="KV107" s="1">
        <v>2.608947E-7</v>
      </c>
      <c r="KW107" s="1">
        <v>2.3390610000000001E-4</v>
      </c>
      <c r="KX107">
        <v>0.70734870000000005</v>
      </c>
      <c r="KY107">
        <v>20.518039999999999</v>
      </c>
      <c r="KZ107" s="1">
        <v>2.3630520000000001E-7</v>
      </c>
      <c r="LA107" s="1">
        <v>2.1185649999999999E-4</v>
      </c>
      <c r="LB107">
        <v>0.70731699999999997</v>
      </c>
      <c r="LC107">
        <v>20.337299999999999</v>
      </c>
      <c r="LD107" s="1">
        <v>2.144394E-7</v>
      </c>
      <c r="LE107" s="1">
        <v>1.922503E-4</v>
      </c>
      <c r="LF107">
        <v>0.7072794</v>
      </c>
      <c r="LG107">
        <v>20.190799999999999</v>
      </c>
      <c r="LH107" s="1">
        <v>1.9486299999999999E-7</v>
      </c>
      <c r="LI107" s="1">
        <v>1.7470579999999999E-4</v>
      </c>
      <c r="LJ107">
        <v>0.70723720000000001</v>
      </c>
      <c r="LK107">
        <v>20.19143</v>
      </c>
      <c r="LL107" s="1">
        <v>1.7713039999999999E-7</v>
      </c>
      <c r="LM107" s="1">
        <v>1.5881780000000001E-4</v>
      </c>
      <c r="LN107">
        <v>0.70720110000000003</v>
      </c>
      <c r="LO107">
        <v>20.282869999999999</v>
      </c>
      <c r="LP107" s="1">
        <v>1.6098249999999999E-7</v>
      </c>
      <c r="LQ107" s="1">
        <v>1.443498E-4</v>
      </c>
      <c r="LR107">
        <v>0.70715810000000001</v>
      </c>
      <c r="LS107">
        <v>20.745429999999999</v>
      </c>
      <c r="LT107" s="1">
        <v>1.4627430000000001E-7</v>
      </c>
      <c r="LU107" s="1">
        <v>1.3117010000000001E-4</v>
      </c>
      <c r="LV107">
        <v>0.70713009999999998</v>
      </c>
      <c r="LW107">
        <v>21.080500000000001</v>
      </c>
      <c r="LX107" s="1">
        <v>1.330151E-7</v>
      </c>
      <c r="LY107" s="1">
        <v>1.192808E-4</v>
      </c>
      <c r="LZ107">
        <v>0.70708439999999995</v>
      </c>
      <c r="MA107">
        <v>21.16611</v>
      </c>
      <c r="MB107" s="1">
        <v>1.2108919999999999E-7</v>
      </c>
      <c r="MC107" s="1">
        <v>1.0858909999999999E-4</v>
      </c>
      <c r="MD107">
        <v>0.70706310000000006</v>
      </c>
      <c r="ME107">
        <v>21.183520000000001</v>
      </c>
      <c r="MF107" s="1">
        <v>1.103585E-7</v>
      </c>
      <c r="MG107" s="1">
        <v>9.8966739999999998E-5</v>
      </c>
      <c r="MH107">
        <v>0.70702699999999996</v>
      </c>
      <c r="MI107">
        <v>21.00375</v>
      </c>
      <c r="MJ107" s="1">
        <v>1.006578E-7</v>
      </c>
      <c r="MK107" s="1">
        <v>9.0271469999999996E-5</v>
      </c>
      <c r="ML107">
        <v>0.70699699999999999</v>
      </c>
      <c r="MM107">
        <v>20.898610000000001</v>
      </c>
      <c r="MN107" s="1">
        <v>9.1924809999999997E-8</v>
      </c>
      <c r="MO107" s="1">
        <v>8.2436340000000005E-5</v>
      </c>
      <c r="MP107">
        <v>0.70696930000000002</v>
      </c>
      <c r="MQ107">
        <v>20.92848</v>
      </c>
      <c r="MR107" s="1">
        <v>8.4234070000000001E-8</v>
      </c>
      <c r="MS107" s="1">
        <v>7.5525550000000004E-5</v>
      </c>
      <c r="MT107">
        <v>0.70693430000000002</v>
      </c>
      <c r="MU107">
        <v>20.954719999999998</v>
      </c>
      <c r="MV107" s="1">
        <v>7.7704660000000004E-8</v>
      </c>
      <c r="MW107" s="1">
        <v>6.9655140000000006E-5</v>
      </c>
      <c r="MX107">
        <v>0.70691669999999995</v>
      </c>
      <c r="MY107">
        <v>20.841539999999998</v>
      </c>
      <c r="MZ107" s="1">
        <v>7.2028840000000005E-8</v>
      </c>
      <c r="NA107" s="1">
        <v>6.4561429999999997E-5</v>
      </c>
      <c r="NB107">
        <v>0.70690249999999999</v>
      </c>
      <c r="NC107">
        <v>20.642769999999999</v>
      </c>
      <c r="ND107" s="1">
        <v>6.6883219999999995E-8</v>
      </c>
      <c r="NE107" s="1">
        <v>5.9947780000000001E-5</v>
      </c>
      <c r="NF107">
        <v>0.70687259999999996</v>
      </c>
      <c r="NG107">
        <v>20.56784</v>
      </c>
      <c r="NH107" s="1">
        <v>6.2163520000000006E-8</v>
      </c>
      <c r="NI107" s="1">
        <v>5.5718199999999998E-5</v>
      </c>
      <c r="NJ107">
        <v>0.70684749999999996</v>
      </c>
      <c r="NK107">
        <v>20.201689999999999</v>
      </c>
      <c r="NL107" s="1">
        <v>5.7872040000000003E-8</v>
      </c>
      <c r="NM107" s="1">
        <v>5.1870329999999999E-5</v>
      </c>
      <c r="NN107">
        <v>0.70682619999999996</v>
      </c>
      <c r="NO107">
        <v>19.655799999999999</v>
      </c>
      <c r="NP107" s="1">
        <v>5.3950789999999997E-8</v>
      </c>
      <c r="NQ107" s="1">
        <v>4.8354979999999999E-5</v>
      </c>
      <c r="NR107">
        <v>0.70679910000000001</v>
      </c>
      <c r="NS107">
        <v>19.412880000000001</v>
      </c>
      <c r="NT107" s="1">
        <v>5.0330259999999998E-8</v>
      </c>
      <c r="NU107" s="1">
        <v>4.5111660000000001E-5</v>
      </c>
      <c r="NV107">
        <v>0.70677780000000001</v>
      </c>
      <c r="NW107">
        <v>19.399480000000001</v>
      </c>
      <c r="NX107" s="1">
        <v>4.6975460000000003E-8</v>
      </c>
      <c r="NY107" s="1">
        <v>4.210465E-5</v>
      </c>
      <c r="NZ107">
        <v>0.70676430000000001</v>
      </c>
      <c r="OA107">
        <v>19.408429999999999</v>
      </c>
      <c r="OB107" s="1">
        <v>4.3813609999999999E-8</v>
      </c>
      <c r="OC107" s="1">
        <v>3.9273590000000002E-5</v>
      </c>
      <c r="OD107">
        <v>0.70672849999999998</v>
      </c>
      <c r="OE107">
        <v>19.744890000000002</v>
      </c>
      <c r="OF107" s="1">
        <v>4.0847399999999997E-8</v>
      </c>
      <c r="OG107" s="1">
        <v>3.6616689999999997E-5</v>
      </c>
      <c r="OH107">
        <v>0.70671050000000002</v>
      </c>
      <c r="OI107">
        <v>20.219390000000001</v>
      </c>
      <c r="OJ107" s="1">
        <v>3.8101809999999998E-8</v>
      </c>
      <c r="OK107" s="1">
        <v>3.4155429999999997E-5</v>
      </c>
    </row>
    <row r="108" spans="1:401" x14ac:dyDescent="0.35">
      <c r="A108">
        <v>111</v>
      </c>
      <c r="B108" t="s">
        <v>4</v>
      </c>
      <c r="C108" t="s">
        <v>24</v>
      </c>
      <c r="D108" t="s">
        <v>113</v>
      </c>
      <c r="E108">
        <v>843.14689999999996</v>
      </c>
      <c r="F108">
        <v>0.97467420000000005</v>
      </c>
      <c r="G108">
        <v>19.892769999999999</v>
      </c>
      <c r="H108">
        <v>0</v>
      </c>
      <c r="I108">
        <v>0</v>
      </c>
      <c r="J108">
        <v>0.97450890000000001</v>
      </c>
      <c r="K108">
        <v>19.861989999999999</v>
      </c>
      <c r="L108" s="1">
        <v>2.8701570000000001E-33</v>
      </c>
      <c r="M108" s="1">
        <v>2.1997380000000002E-30</v>
      </c>
      <c r="N108">
        <v>0.97432110000000005</v>
      </c>
      <c r="O108">
        <v>19.58175</v>
      </c>
      <c r="P108" s="1">
        <v>7.9102860000000005E-19</v>
      </c>
      <c r="Q108" s="1">
        <v>6.0424930000000003E-16</v>
      </c>
      <c r="R108">
        <v>0.97418979999999999</v>
      </c>
      <c r="S108">
        <v>19.10228</v>
      </c>
      <c r="T108" s="1">
        <v>4.5075819999999998E-6</v>
      </c>
      <c r="U108" s="1">
        <v>2.400129E-3</v>
      </c>
      <c r="V108">
        <v>0.97407069999999996</v>
      </c>
      <c r="W108">
        <v>18.760649999999998</v>
      </c>
      <c r="X108">
        <v>0.38359510000000002</v>
      </c>
      <c r="Y108">
        <v>239.86969999999999</v>
      </c>
      <c r="Z108">
        <v>0.97399860000000005</v>
      </c>
      <c r="AA108">
        <v>18.43356</v>
      </c>
      <c r="AB108">
        <v>19.635429999999999</v>
      </c>
      <c r="AC108">
        <v>13756.37</v>
      </c>
      <c r="AD108">
        <v>0.97394139999999996</v>
      </c>
      <c r="AE108">
        <v>18.1495</v>
      </c>
      <c r="AF108">
        <v>56.249769999999998</v>
      </c>
      <c r="AG108">
        <v>42776.93</v>
      </c>
      <c r="AH108">
        <v>0.97390429999999995</v>
      </c>
      <c r="AI108">
        <v>18.029140000000002</v>
      </c>
      <c r="AJ108">
        <v>26.616119999999999</v>
      </c>
      <c r="AK108">
        <v>21525.81</v>
      </c>
      <c r="AL108">
        <v>0.97388989999999998</v>
      </c>
      <c r="AM108">
        <v>18.043880000000001</v>
      </c>
      <c r="AN108">
        <v>3.6782919999999999</v>
      </c>
      <c r="AO108">
        <v>3119.2339999999999</v>
      </c>
      <c r="AP108">
        <v>0.97388090000000005</v>
      </c>
      <c r="AQ108">
        <v>18.486609999999999</v>
      </c>
      <c r="AR108">
        <v>0.22130839999999999</v>
      </c>
      <c r="AS108">
        <v>193.63829999999999</v>
      </c>
      <c r="AT108">
        <v>0.9738947</v>
      </c>
      <c r="AU108">
        <v>19.094529999999999</v>
      </c>
      <c r="AV108" s="1">
        <v>1.423366E-2</v>
      </c>
      <c r="AW108">
        <v>11.85162</v>
      </c>
      <c r="AX108">
        <v>0.9739023</v>
      </c>
      <c r="AY108">
        <v>19.509049999999998</v>
      </c>
      <c r="AZ108" s="1">
        <v>6.300239E-3</v>
      </c>
      <c r="BA108">
        <v>4.8768079999999996</v>
      </c>
      <c r="BB108">
        <v>0.97390169999999998</v>
      </c>
      <c r="BC108">
        <v>19.79975</v>
      </c>
      <c r="BD108" s="1">
        <v>4.9970190000000001E-3</v>
      </c>
      <c r="BE108">
        <v>3.8523040000000002</v>
      </c>
      <c r="BF108">
        <v>0.97391859999999997</v>
      </c>
      <c r="BG108">
        <v>19.82508</v>
      </c>
      <c r="BH108" s="1">
        <v>4.0549590000000003E-3</v>
      </c>
      <c r="BI108">
        <v>3.1256149999999998</v>
      </c>
      <c r="BJ108">
        <v>0.97391349999999999</v>
      </c>
      <c r="BK108">
        <v>19.703810000000001</v>
      </c>
      <c r="BL108" s="1">
        <v>3.296832E-3</v>
      </c>
      <c r="BM108">
        <v>2.5412080000000001</v>
      </c>
      <c r="BN108">
        <v>0.97389680000000001</v>
      </c>
      <c r="BO108">
        <v>19.66902</v>
      </c>
      <c r="BP108" s="1">
        <v>2.6824940000000001E-3</v>
      </c>
      <c r="BQ108">
        <v>2.0676380000000001</v>
      </c>
      <c r="BR108">
        <v>0.97387979999999996</v>
      </c>
      <c r="BS108">
        <v>19.631450000000001</v>
      </c>
      <c r="BT108" s="1">
        <v>2.1824119999999999E-3</v>
      </c>
      <c r="BU108">
        <v>1.682315</v>
      </c>
      <c r="BV108">
        <v>0.97385659999999996</v>
      </c>
      <c r="BW108">
        <v>19.73929</v>
      </c>
      <c r="BX108" s="1">
        <v>1.7753949999999999E-3</v>
      </c>
      <c r="BY108">
        <v>1.3685970000000001</v>
      </c>
      <c r="BZ108">
        <v>0.97386119999999998</v>
      </c>
      <c r="CA108">
        <v>19.80659</v>
      </c>
      <c r="CB108" s="1">
        <v>1.4451519999999999E-3</v>
      </c>
      <c r="CC108">
        <v>1.114053</v>
      </c>
      <c r="CD108">
        <v>0.97381660000000003</v>
      </c>
      <c r="CE108">
        <v>19.654720000000001</v>
      </c>
      <c r="CF108" s="1">
        <v>1.1773969999999999E-3</v>
      </c>
      <c r="CG108">
        <v>0.90763269999999996</v>
      </c>
      <c r="CH108">
        <v>0.97375710000000004</v>
      </c>
      <c r="CI108">
        <v>19.51914</v>
      </c>
      <c r="CJ108" s="1">
        <v>9.6014449999999997E-4</v>
      </c>
      <c r="CK108">
        <v>0.74019239999999997</v>
      </c>
      <c r="CL108">
        <v>0.97368960000000004</v>
      </c>
      <c r="CM108">
        <v>19.291869999999999</v>
      </c>
      <c r="CN108" s="1">
        <v>7.8384910000000002E-4</v>
      </c>
      <c r="CO108">
        <v>0.60429409999999995</v>
      </c>
      <c r="CP108">
        <v>0.9735975</v>
      </c>
      <c r="CQ108">
        <v>19.090209999999999</v>
      </c>
      <c r="CR108" s="1">
        <v>6.405006E-4</v>
      </c>
      <c r="CS108">
        <v>0.4938167</v>
      </c>
      <c r="CT108">
        <v>0.97349300000000005</v>
      </c>
      <c r="CU108">
        <v>19.074000000000002</v>
      </c>
      <c r="CV108" s="1">
        <v>5.2306390000000003E-4</v>
      </c>
      <c r="CW108">
        <v>0.40335549999999998</v>
      </c>
      <c r="CX108">
        <v>0.97337059999999997</v>
      </c>
      <c r="CY108">
        <v>19.195340000000002</v>
      </c>
      <c r="CZ108" s="1">
        <v>4.2610119999999998E-4</v>
      </c>
      <c r="DA108">
        <v>0.32865519999999998</v>
      </c>
      <c r="DB108">
        <v>0.97325470000000003</v>
      </c>
      <c r="DC108">
        <v>19.66619</v>
      </c>
      <c r="DD108" s="1">
        <v>3.4641089999999999E-4</v>
      </c>
      <c r="DE108">
        <v>0.2672369</v>
      </c>
      <c r="DF108">
        <v>0.97311709999999996</v>
      </c>
      <c r="DG108">
        <v>20.061610000000002</v>
      </c>
      <c r="DH108" s="1">
        <v>2.8164150000000002E-4</v>
      </c>
      <c r="DI108">
        <v>0.21729709999999999</v>
      </c>
      <c r="DJ108">
        <v>0.97297259999999997</v>
      </c>
      <c r="DK108">
        <v>20.23875</v>
      </c>
      <c r="DL108" s="1">
        <v>2.2939440000000001E-4</v>
      </c>
      <c r="DM108">
        <v>0.17699680000000001</v>
      </c>
      <c r="DN108">
        <v>0.97284899999999996</v>
      </c>
      <c r="DO108">
        <v>20.31813</v>
      </c>
      <c r="DP108" s="1">
        <v>1.8730600000000001E-4</v>
      </c>
      <c r="DQ108">
        <v>0.14452419999999999</v>
      </c>
      <c r="DR108">
        <v>0.97271779999999997</v>
      </c>
      <c r="DS108">
        <v>20.05903</v>
      </c>
      <c r="DT108" s="1">
        <v>1.5331230000000001E-4</v>
      </c>
      <c r="DU108">
        <v>0.1182995</v>
      </c>
      <c r="DV108">
        <v>0.97258239999999996</v>
      </c>
      <c r="DW108">
        <v>19.83015</v>
      </c>
      <c r="DX108" s="1">
        <v>1.2558179999999999E-4</v>
      </c>
      <c r="DY108" s="1">
        <v>9.6917119999999995E-2</v>
      </c>
      <c r="DZ108">
        <v>0.97247939999999999</v>
      </c>
      <c r="EA108">
        <v>19.80837</v>
      </c>
      <c r="EB108" s="1">
        <v>1.030636E-4</v>
      </c>
      <c r="EC108" s="1">
        <v>7.9536540000000003E-2</v>
      </c>
      <c r="ED108">
        <v>0.97236239999999996</v>
      </c>
      <c r="EE108">
        <v>19.89038</v>
      </c>
      <c r="EF108" s="1">
        <v>8.5060990000000004E-5</v>
      </c>
      <c r="EG108" s="1">
        <v>6.563389E-2</v>
      </c>
      <c r="EH108">
        <v>0.97226199999999996</v>
      </c>
      <c r="EI108">
        <v>20.136980000000001</v>
      </c>
      <c r="EJ108" s="1">
        <v>7.0645159999999996E-5</v>
      </c>
      <c r="EK108" s="1">
        <v>5.4504789999999997E-2</v>
      </c>
      <c r="EL108">
        <v>0.97216119999999995</v>
      </c>
      <c r="EM108">
        <v>20.356190000000002</v>
      </c>
      <c r="EN108" s="1">
        <v>5.8968500000000003E-5</v>
      </c>
      <c r="EO108" s="1">
        <v>4.5493060000000002E-2</v>
      </c>
      <c r="EP108">
        <v>0.97205969999999997</v>
      </c>
      <c r="EQ108">
        <v>20.42878</v>
      </c>
      <c r="ER108" s="1">
        <v>4.9438860000000003E-5</v>
      </c>
      <c r="ES108" s="1">
        <v>3.8138749999999999E-2</v>
      </c>
      <c r="ET108">
        <v>0.97198090000000004</v>
      </c>
      <c r="EU108">
        <v>20.353590000000001</v>
      </c>
      <c r="EV108" s="1">
        <v>4.1620669999999997E-5</v>
      </c>
      <c r="EW108">
        <v>3.2105700000000001E-2</v>
      </c>
      <c r="EX108">
        <v>0.97192840000000003</v>
      </c>
      <c r="EY108">
        <v>20.01567</v>
      </c>
      <c r="EZ108" s="1">
        <v>3.5166139999999998E-5</v>
      </c>
      <c r="FA108" s="1">
        <v>2.7125590000000002E-2</v>
      </c>
      <c r="FB108">
        <v>0.97189650000000005</v>
      </c>
      <c r="FC108">
        <v>19.751850000000001</v>
      </c>
      <c r="FD108" s="1">
        <v>2.9820270000000001E-5</v>
      </c>
      <c r="FE108" s="1">
        <v>2.2999539999999999E-2</v>
      </c>
      <c r="FF108">
        <v>0.97187650000000003</v>
      </c>
      <c r="FG108">
        <v>19.758890000000001</v>
      </c>
      <c r="FH108" s="1">
        <v>2.544634E-5</v>
      </c>
      <c r="FI108">
        <v>1.9620100000000001E-2</v>
      </c>
      <c r="FJ108">
        <v>0.97184939999999997</v>
      </c>
      <c r="FK108">
        <v>19.876159999999999</v>
      </c>
      <c r="FL108" s="1">
        <v>2.1931419999999999E-5</v>
      </c>
      <c r="FM108" s="1">
        <v>1.6904220000000001E-2</v>
      </c>
      <c r="FN108">
        <v>0.97185220000000005</v>
      </c>
      <c r="FO108">
        <v>20.199069999999999</v>
      </c>
      <c r="FP108" s="1">
        <v>1.9080020000000002E-5</v>
      </c>
      <c r="FQ108" s="1">
        <v>1.4702460000000001E-2</v>
      </c>
      <c r="FR108">
        <v>0.97183940000000002</v>
      </c>
      <c r="FS108">
        <v>20.34338</v>
      </c>
      <c r="FT108" s="1">
        <v>1.669197E-5</v>
      </c>
      <c r="FU108">
        <v>1.28605E-2</v>
      </c>
      <c r="FV108">
        <v>0.97184689999999996</v>
      </c>
      <c r="FW108">
        <v>20.069130000000001</v>
      </c>
      <c r="FX108" s="1">
        <v>1.464614E-5</v>
      </c>
      <c r="FY108" s="1">
        <v>1.128383E-2</v>
      </c>
      <c r="FZ108">
        <v>0.97185049999999995</v>
      </c>
      <c r="GA108">
        <v>19.68769</v>
      </c>
      <c r="GB108" s="1">
        <v>1.2873320000000001E-5</v>
      </c>
      <c r="GC108" s="1">
        <v>9.9177889999999998E-3</v>
      </c>
      <c r="GD108">
        <v>0.97185339999999998</v>
      </c>
      <c r="GE108">
        <v>19.274629999999998</v>
      </c>
      <c r="GF108" s="1">
        <v>1.1328999999999999E-5</v>
      </c>
      <c r="GG108" s="1">
        <v>8.7280299999999995E-3</v>
      </c>
      <c r="GH108">
        <v>0.97184309999999996</v>
      </c>
      <c r="GI108">
        <v>19.236910000000002</v>
      </c>
      <c r="GJ108" s="1">
        <v>9.9768519999999997E-6</v>
      </c>
      <c r="GK108" s="1">
        <v>7.6865800000000001E-3</v>
      </c>
      <c r="GL108">
        <v>0.97183379999999997</v>
      </c>
      <c r="GM108">
        <v>19.440740000000002</v>
      </c>
      <c r="GN108" s="1">
        <v>8.7899739999999994E-6</v>
      </c>
      <c r="GO108" s="1">
        <v>6.7722930000000004E-3</v>
      </c>
      <c r="GP108">
        <v>0.97183229999999998</v>
      </c>
      <c r="GQ108">
        <v>19.599689999999999</v>
      </c>
      <c r="GR108" s="1">
        <v>7.7409709999999999E-6</v>
      </c>
      <c r="GS108" s="1">
        <v>5.9646380000000004E-3</v>
      </c>
      <c r="GT108">
        <v>0.97182009999999996</v>
      </c>
      <c r="GU108">
        <v>19.561209999999999</v>
      </c>
      <c r="GV108" s="1">
        <v>6.8147649999999996E-6</v>
      </c>
      <c r="GW108" s="1">
        <v>5.2512330000000001E-3</v>
      </c>
      <c r="GX108">
        <v>0.97182120000000005</v>
      </c>
      <c r="GY108">
        <v>19.571760000000001</v>
      </c>
      <c r="GZ108" s="1">
        <v>6.0002499999999999E-6</v>
      </c>
      <c r="HA108" s="1">
        <v>4.6238900000000003E-3</v>
      </c>
      <c r="HB108">
        <v>0.97181960000000001</v>
      </c>
      <c r="HC108">
        <v>19.784739999999999</v>
      </c>
      <c r="HD108" s="1">
        <v>5.2850880000000001E-6</v>
      </c>
      <c r="HE108" s="1">
        <v>4.072811E-3</v>
      </c>
      <c r="HF108">
        <v>0.97178180000000003</v>
      </c>
      <c r="HG108">
        <v>20.02985</v>
      </c>
      <c r="HH108" s="1">
        <v>4.6563190000000001E-6</v>
      </c>
      <c r="HI108" s="1">
        <v>3.5884559999999999E-3</v>
      </c>
      <c r="HJ108">
        <v>0.97175509999999998</v>
      </c>
      <c r="HK108">
        <v>19.966200000000001</v>
      </c>
      <c r="HL108" s="1">
        <v>4.1039209999999997E-6</v>
      </c>
      <c r="HM108" s="1">
        <v>3.1629119999999999E-3</v>
      </c>
      <c r="HN108">
        <v>0.97171320000000005</v>
      </c>
      <c r="HO108">
        <v>19.67446</v>
      </c>
      <c r="HP108" s="1">
        <v>3.61817E-6</v>
      </c>
      <c r="HQ108" s="1">
        <v>2.7887849999999998E-3</v>
      </c>
      <c r="HR108">
        <v>0.97166220000000003</v>
      </c>
      <c r="HS108">
        <v>19.549119999999998</v>
      </c>
      <c r="HT108" s="1">
        <v>3.1853120000000001E-6</v>
      </c>
      <c r="HU108" s="1">
        <v>2.4556819999999998E-3</v>
      </c>
      <c r="HV108">
        <v>0.97160469999999999</v>
      </c>
      <c r="HW108">
        <v>19.522390000000001</v>
      </c>
      <c r="HX108" s="1">
        <v>2.7935480000000001E-6</v>
      </c>
      <c r="HY108" s="1">
        <v>2.1542279999999998E-3</v>
      </c>
      <c r="HZ108">
        <v>0.97154430000000003</v>
      </c>
      <c r="IA108">
        <v>19.722560000000001</v>
      </c>
      <c r="IB108" s="1">
        <v>2.4421310000000001E-6</v>
      </c>
      <c r="IC108" s="1">
        <v>1.883561E-3</v>
      </c>
      <c r="ID108">
        <v>0.97146399999999999</v>
      </c>
      <c r="IE108">
        <v>20.008019999999998</v>
      </c>
      <c r="IF108" s="1">
        <v>2.1329919999999999E-6</v>
      </c>
      <c r="IG108" s="1">
        <v>1.6453259999999999E-3</v>
      </c>
      <c r="IH108">
        <v>0.97139819999999999</v>
      </c>
      <c r="II108">
        <v>20.081469999999999</v>
      </c>
      <c r="IJ108" s="1">
        <v>1.863598E-6</v>
      </c>
      <c r="IK108" s="1">
        <v>1.4376250000000001E-3</v>
      </c>
      <c r="IL108">
        <v>0.97133460000000005</v>
      </c>
      <c r="IM108">
        <v>19.931470000000001</v>
      </c>
      <c r="IN108" s="1">
        <v>1.629759E-6</v>
      </c>
      <c r="IO108" s="1">
        <v>1.2573459999999999E-3</v>
      </c>
      <c r="IP108">
        <v>0.97125729999999999</v>
      </c>
      <c r="IQ108">
        <v>19.54026</v>
      </c>
      <c r="IR108" s="1">
        <v>1.4270080000000001E-6</v>
      </c>
      <c r="IS108" s="1">
        <v>1.100965E-3</v>
      </c>
      <c r="IT108">
        <v>0.97118070000000001</v>
      </c>
      <c r="IU108">
        <v>19.336359999999999</v>
      </c>
      <c r="IV108" s="1">
        <v>1.2514209999999999E-6</v>
      </c>
      <c r="IW108" s="1">
        <v>9.6553229999999995E-4</v>
      </c>
      <c r="IX108">
        <v>0.97109250000000003</v>
      </c>
      <c r="IY108">
        <v>19.402360000000002</v>
      </c>
      <c r="IZ108" s="1">
        <v>1.0988679999999999E-6</v>
      </c>
      <c r="JA108" s="1">
        <v>8.4792120000000003E-4</v>
      </c>
      <c r="JB108">
        <v>0.97100629999999999</v>
      </c>
      <c r="JC108">
        <v>19.552510000000002</v>
      </c>
      <c r="JD108" s="1">
        <v>9.6495179999999993E-7</v>
      </c>
      <c r="JE108" s="1">
        <v>7.4470389999999997E-4</v>
      </c>
      <c r="JF108">
        <v>0.9709236</v>
      </c>
      <c r="JG108">
        <v>20.004110000000001</v>
      </c>
      <c r="JH108" s="1">
        <v>8.4753789999999998E-7</v>
      </c>
      <c r="JI108" s="1">
        <v>6.5413639999999996E-4</v>
      </c>
      <c r="JJ108">
        <v>0.97083529999999996</v>
      </c>
      <c r="JK108">
        <v>20.360769999999999</v>
      </c>
      <c r="JL108" s="1">
        <v>7.4526169999999996E-7</v>
      </c>
      <c r="JM108" s="1">
        <v>5.7522390000000001E-4</v>
      </c>
      <c r="JN108">
        <v>0.97075409999999995</v>
      </c>
      <c r="JO108">
        <v>20.435210000000001</v>
      </c>
      <c r="JP108" s="1">
        <v>6.5636289999999997E-7</v>
      </c>
      <c r="JQ108" s="1">
        <v>5.0664899999999997E-4</v>
      </c>
      <c r="JR108">
        <v>0.97068410000000005</v>
      </c>
      <c r="JS108">
        <v>20.326460000000001</v>
      </c>
      <c r="JT108" s="1">
        <v>5.7914090000000002E-7</v>
      </c>
      <c r="JU108" s="1">
        <v>4.4704169999999999E-4</v>
      </c>
      <c r="JV108">
        <v>0.97060990000000003</v>
      </c>
      <c r="JW108">
        <v>20.12341</v>
      </c>
      <c r="JX108" s="1">
        <v>5.118793E-7</v>
      </c>
      <c r="JY108" s="1">
        <v>3.9515010000000002E-4</v>
      </c>
      <c r="JZ108">
        <v>0.970549</v>
      </c>
      <c r="KA108">
        <v>19.987549999999999</v>
      </c>
      <c r="KB108" s="1">
        <v>4.5300269999999999E-7</v>
      </c>
      <c r="KC108" s="1">
        <v>3.4969740000000002E-4</v>
      </c>
      <c r="KD108">
        <v>0.97048999999999996</v>
      </c>
      <c r="KE108">
        <v>20.00244</v>
      </c>
      <c r="KF108" s="1">
        <v>4.022885E-7</v>
      </c>
      <c r="KG108" s="1">
        <v>3.1051549999999999E-4</v>
      </c>
      <c r="KH108">
        <v>0.97043369999999995</v>
      </c>
      <c r="KI108">
        <v>20.039069999999999</v>
      </c>
      <c r="KJ108" s="1">
        <v>3.5945439999999998E-7</v>
      </c>
      <c r="KK108" s="1">
        <v>2.7740410000000001E-4</v>
      </c>
      <c r="KL108">
        <v>0.97038100000000005</v>
      </c>
      <c r="KM108">
        <v>20.315370000000001</v>
      </c>
      <c r="KN108" s="1">
        <v>3.2300099999999999E-7</v>
      </c>
      <c r="KO108" s="1">
        <v>2.4924650000000001E-4</v>
      </c>
      <c r="KP108">
        <v>0.97033230000000004</v>
      </c>
      <c r="KQ108">
        <v>20.51915</v>
      </c>
      <c r="KR108" s="1">
        <v>2.9126090000000001E-7</v>
      </c>
      <c r="KS108" s="1">
        <v>2.2474189999999999E-4</v>
      </c>
      <c r="KT108">
        <v>0.97028519999999996</v>
      </c>
      <c r="KU108">
        <v>20.577010000000001</v>
      </c>
      <c r="KV108" s="1">
        <v>2.6317679999999999E-7</v>
      </c>
      <c r="KW108" s="1">
        <v>2.0307100000000001E-4</v>
      </c>
      <c r="KX108">
        <v>0.97021869999999999</v>
      </c>
      <c r="KY108">
        <v>20.563310000000001</v>
      </c>
      <c r="KZ108" s="1">
        <v>2.3832659999999999E-7</v>
      </c>
      <c r="LA108" s="1">
        <v>1.8389280000000001E-4</v>
      </c>
      <c r="LB108">
        <v>0.97017350000000002</v>
      </c>
      <c r="LC108">
        <v>20.366890000000001</v>
      </c>
      <c r="LD108" s="1">
        <v>2.162395E-7</v>
      </c>
      <c r="LE108" s="1">
        <v>1.6684990000000001E-4</v>
      </c>
      <c r="LF108">
        <v>0.9701227</v>
      </c>
      <c r="LG108">
        <v>20.201339999999998</v>
      </c>
      <c r="LH108" s="1">
        <v>1.9648520000000001E-7</v>
      </c>
      <c r="LI108" s="1">
        <v>1.516108E-4</v>
      </c>
      <c r="LJ108">
        <v>0.97006420000000004</v>
      </c>
      <c r="LK108">
        <v>20.193269999999998</v>
      </c>
      <c r="LL108" s="1">
        <v>1.7860279999999999E-7</v>
      </c>
      <c r="LM108" s="1">
        <v>1.378227E-4</v>
      </c>
      <c r="LN108">
        <v>0.97001179999999998</v>
      </c>
      <c r="LO108">
        <v>20.289470000000001</v>
      </c>
      <c r="LP108" s="1">
        <v>1.6232780000000001E-7</v>
      </c>
      <c r="LQ108" s="1">
        <v>1.2527130000000001E-4</v>
      </c>
      <c r="LR108">
        <v>0.96995450000000005</v>
      </c>
      <c r="LS108">
        <v>20.7685</v>
      </c>
      <c r="LT108" s="1">
        <v>1.474931E-7</v>
      </c>
      <c r="LU108" s="1">
        <v>1.138316E-4</v>
      </c>
      <c r="LV108">
        <v>0.96990069999999995</v>
      </c>
      <c r="LW108">
        <v>21.126329999999999</v>
      </c>
      <c r="LX108" s="1">
        <v>1.341131E-7</v>
      </c>
      <c r="LY108" s="1">
        <v>1.0350599999999999E-4</v>
      </c>
      <c r="LZ108">
        <v>0.96984360000000003</v>
      </c>
      <c r="MA108">
        <v>21.22532</v>
      </c>
      <c r="MB108" s="1">
        <v>1.220751E-7</v>
      </c>
      <c r="MC108" s="1">
        <v>9.4218169999999996E-5</v>
      </c>
      <c r="MD108">
        <v>0.96978629999999999</v>
      </c>
      <c r="ME108">
        <v>21.236170000000001</v>
      </c>
      <c r="MF108" s="1">
        <v>1.112479E-7</v>
      </c>
      <c r="MG108" s="1">
        <v>8.5862579999999999E-5</v>
      </c>
      <c r="MH108">
        <v>0.96974890000000002</v>
      </c>
      <c r="MI108">
        <v>21.038730000000001</v>
      </c>
      <c r="MJ108" s="1">
        <v>1.014617E-7</v>
      </c>
      <c r="MK108" s="1">
        <v>7.8312380000000005E-5</v>
      </c>
      <c r="ML108">
        <v>0.96970420000000002</v>
      </c>
      <c r="MM108">
        <v>20.910340000000001</v>
      </c>
      <c r="MN108" s="1">
        <v>9.2646480000000002E-8</v>
      </c>
      <c r="MO108" s="1">
        <v>7.1506200000000003E-5</v>
      </c>
      <c r="MP108">
        <v>0.96966839999999999</v>
      </c>
      <c r="MQ108">
        <v>20.929569999999998</v>
      </c>
      <c r="MR108" s="1">
        <v>8.4856249999999996E-8</v>
      </c>
      <c r="MS108" s="1">
        <v>6.5483399999999997E-5</v>
      </c>
      <c r="MT108">
        <v>0.96963390000000005</v>
      </c>
      <c r="MU108">
        <v>20.965</v>
      </c>
      <c r="MV108" s="1">
        <v>7.8233330000000002E-8</v>
      </c>
      <c r="MW108" s="1">
        <v>6.035809E-5</v>
      </c>
      <c r="MX108">
        <v>0.96958979999999995</v>
      </c>
      <c r="MY108">
        <v>20.876339999999999</v>
      </c>
      <c r="MZ108" s="1">
        <v>7.2497070000000006E-8</v>
      </c>
      <c r="NA108" s="1">
        <v>5.5927300000000002E-5</v>
      </c>
      <c r="NB108">
        <v>0.96956980000000004</v>
      </c>
      <c r="NC108">
        <v>20.698039999999999</v>
      </c>
      <c r="ND108" s="1">
        <v>6.7313180000000006E-8</v>
      </c>
      <c r="NE108" s="1">
        <v>5.1927230000000002E-5</v>
      </c>
      <c r="NF108">
        <v>0.96953230000000001</v>
      </c>
      <c r="NG108">
        <v>20.626799999999999</v>
      </c>
      <c r="NH108" s="1">
        <v>6.2556079999999994E-8</v>
      </c>
      <c r="NI108" s="1">
        <v>4.8258080000000003E-5</v>
      </c>
      <c r="NJ108">
        <v>0.96949079999999999</v>
      </c>
      <c r="NK108">
        <v>20.26671</v>
      </c>
      <c r="NL108" s="1">
        <v>5.8228950000000002E-8</v>
      </c>
      <c r="NM108" s="1">
        <v>4.4919090000000001E-5</v>
      </c>
      <c r="NN108">
        <v>0.96946069999999995</v>
      </c>
      <c r="NO108">
        <v>19.705660000000002</v>
      </c>
      <c r="NP108" s="1">
        <v>5.4278369999999997E-8</v>
      </c>
      <c r="NQ108" s="1">
        <v>4.1870650000000002E-5</v>
      </c>
      <c r="NR108">
        <v>0.96942709999999999</v>
      </c>
      <c r="NS108">
        <v>19.431139999999999</v>
      </c>
      <c r="NT108" s="1">
        <v>5.0633540000000001E-8</v>
      </c>
      <c r="NU108" s="1">
        <v>3.9060029999999997E-5</v>
      </c>
      <c r="NV108">
        <v>0.96939830000000005</v>
      </c>
      <c r="NW108">
        <v>19.405190000000001</v>
      </c>
      <c r="NX108" s="1">
        <v>4.7258059999999998E-8</v>
      </c>
      <c r="NY108" s="1">
        <v>3.6456050000000001E-5</v>
      </c>
      <c r="NZ108">
        <v>0.96935859999999996</v>
      </c>
      <c r="OA108">
        <v>19.418330000000001</v>
      </c>
      <c r="OB108" s="1">
        <v>4.4081299999999999E-8</v>
      </c>
      <c r="OC108" s="1">
        <v>3.4008090000000003E-5</v>
      </c>
      <c r="OD108">
        <v>0.96933230000000004</v>
      </c>
      <c r="OE108">
        <v>19.755230000000001</v>
      </c>
      <c r="OF108" s="1">
        <v>4.1096219999999997E-8</v>
      </c>
      <c r="OG108" s="1">
        <v>3.1706679999999998E-5</v>
      </c>
      <c r="OH108">
        <v>0.9692982</v>
      </c>
      <c r="OI108">
        <v>20.240069999999999</v>
      </c>
      <c r="OJ108" s="1">
        <v>3.8331940000000003E-8</v>
      </c>
      <c r="OK108" s="1">
        <v>2.957431E-5</v>
      </c>
    </row>
    <row r="109" spans="1:401" x14ac:dyDescent="0.35">
      <c r="A109">
        <v>112</v>
      </c>
      <c r="B109" t="s">
        <v>4</v>
      </c>
      <c r="C109" t="s">
        <v>24</v>
      </c>
      <c r="D109" t="s">
        <v>114</v>
      </c>
      <c r="E109">
        <v>832.89959999999996</v>
      </c>
      <c r="F109">
        <v>0.93810450000000001</v>
      </c>
      <c r="G109">
        <v>19.904229999999998</v>
      </c>
      <c r="H109">
        <v>0</v>
      </c>
      <c r="I109">
        <v>0</v>
      </c>
      <c r="J109">
        <v>0.93794900000000003</v>
      </c>
      <c r="K109">
        <v>19.88973</v>
      </c>
      <c r="L109" s="1">
        <v>3.6712320000000002E-34</v>
      </c>
      <c r="M109" s="1">
        <v>3.193386E-31</v>
      </c>
      <c r="N109">
        <v>0.93779820000000003</v>
      </c>
      <c r="O109">
        <v>19.630379999999999</v>
      </c>
      <c r="P109" s="1">
        <v>1.1347159999999999E-19</v>
      </c>
      <c r="Q109" s="1">
        <v>9.8375059999999998E-17</v>
      </c>
      <c r="R109">
        <v>0.93767489999999998</v>
      </c>
      <c r="S109">
        <v>19.162120000000002</v>
      </c>
      <c r="T109" s="1">
        <v>4.6036459999999998E-7</v>
      </c>
      <c r="U109" s="1">
        <v>3.9997239999999999E-4</v>
      </c>
      <c r="V109">
        <v>0.93757590000000002</v>
      </c>
      <c r="W109">
        <v>18.811399999999999</v>
      </c>
      <c r="X109">
        <v>0.2463959</v>
      </c>
      <c r="Y109">
        <v>162.69499999999999</v>
      </c>
      <c r="Z109">
        <v>0.93749700000000002</v>
      </c>
      <c r="AA109">
        <v>18.473140000000001</v>
      </c>
      <c r="AB109">
        <v>16.322510000000001</v>
      </c>
      <c r="AC109">
        <v>12480.5</v>
      </c>
      <c r="AD109">
        <v>0.93746890000000005</v>
      </c>
      <c r="AE109">
        <v>18.182379999999998</v>
      </c>
      <c r="AF109">
        <v>55.532980000000002</v>
      </c>
      <c r="AG109">
        <v>47375.49</v>
      </c>
      <c r="AH109">
        <v>0.93743620000000005</v>
      </c>
      <c r="AI109">
        <v>18.049050000000001</v>
      </c>
      <c r="AJ109">
        <v>29.8659</v>
      </c>
      <c r="AK109">
        <v>27776.65</v>
      </c>
      <c r="AL109">
        <v>0.93741509999999995</v>
      </c>
      <c r="AM109">
        <v>18.054580000000001</v>
      </c>
      <c r="AN109">
        <v>4.5619350000000001</v>
      </c>
      <c r="AO109">
        <v>4543.7030000000004</v>
      </c>
      <c r="AP109">
        <v>0.93741129999999995</v>
      </c>
      <c r="AQ109">
        <v>18.493680000000001</v>
      </c>
      <c r="AR109">
        <v>0.29406779999999999</v>
      </c>
      <c r="AS109">
        <v>307.58890000000002</v>
      </c>
      <c r="AT109">
        <v>0.93740829999999997</v>
      </c>
      <c r="AU109">
        <v>19.102820000000001</v>
      </c>
      <c r="AV109" s="1">
        <v>1.7186119999999999E-2</v>
      </c>
      <c r="AW109">
        <v>17.145009999999999</v>
      </c>
      <c r="AX109">
        <v>0.93741629999999998</v>
      </c>
      <c r="AY109">
        <v>19.525549999999999</v>
      </c>
      <c r="AZ109" s="1">
        <v>6.4756019999999996E-3</v>
      </c>
      <c r="BA109">
        <v>5.7337449999999999</v>
      </c>
      <c r="BB109">
        <v>0.93742639999999999</v>
      </c>
      <c r="BC109">
        <v>19.82123</v>
      </c>
      <c r="BD109" s="1">
        <v>5.0859629999999998E-3</v>
      </c>
      <c r="BE109">
        <v>4.4643290000000002</v>
      </c>
      <c r="BF109">
        <v>0.93743480000000001</v>
      </c>
      <c r="BG109">
        <v>19.838699999999999</v>
      </c>
      <c r="BH109" s="1">
        <v>4.1256060000000004E-3</v>
      </c>
      <c r="BI109">
        <v>3.6203630000000002</v>
      </c>
      <c r="BJ109">
        <v>0.93742740000000002</v>
      </c>
      <c r="BK109">
        <v>19.711590000000001</v>
      </c>
      <c r="BL109" s="1">
        <v>3.3539260000000001E-3</v>
      </c>
      <c r="BM109">
        <v>2.9430770000000002</v>
      </c>
      <c r="BN109">
        <v>0.93742789999999998</v>
      </c>
      <c r="BO109">
        <v>19.675160000000002</v>
      </c>
      <c r="BP109" s="1">
        <v>2.7288569999999999E-3</v>
      </c>
      <c r="BQ109">
        <v>2.394514</v>
      </c>
      <c r="BR109">
        <v>0.93741059999999998</v>
      </c>
      <c r="BS109">
        <v>19.642379999999999</v>
      </c>
      <c r="BT109" s="1">
        <v>2.2201809999999999E-3</v>
      </c>
      <c r="BU109">
        <v>1.9483239999999999</v>
      </c>
      <c r="BV109">
        <v>0.93738840000000001</v>
      </c>
      <c r="BW109">
        <v>19.768630000000002</v>
      </c>
      <c r="BX109" s="1">
        <v>1.806078E-3</v>
      </c>
      <c r="BY109">
        <v>1.5849599999999999</v>
      </c>
      <c r="BZ109">
        <v>0.93738239999999995</v>
      </c>
      <c r="CA109">
        <v>19.855519999999999</v>
      </c>
      <c r="CB109" s="1">
        <v>1.470039E-3</v>
      </c>
      <c r="CC109">
        <v>1.2901039999999999</v>
      </c>
      <c r="CD109">
        <v>0.93735939999999995</v>
      </c>
      <c r="CE109">
        <v>19.717269999999999</v>
      </c>
      <c r="CF109" s="1">
        <v>1.1975880000000001E-3</v>
      </c>
      <c r="CG109">
        <v>1.0509660000000001</v>
      </c>
      <c r="CH109">
        <v>0.93730709999999995</v>
      </c>
      <c r="CI109">
        <v>19.572520000000001</v>
      </c>
      <c r="CJ109" s="1">
        <v>9.7651789999999997E-4</v>
      </c>
      <c r="CK109">
        <v>0.85698600000000003</v>
      </c>
      <c r="CL109">
        <v>0.93725060000000004</v>
      </c>
      <c r="CM109">
        <v>19.326429999999998</v>
      </c>
      <c r="CN109" s="1">
        <v>7.9714409999999999E-4</v>
      </c>
      <c r="CO109">
        <v>0.69957420000000003</v>
      </c>
      <c r="CP109">
        <v>0.93717059999999996</v>
      </c>
      <c r="CQ109">
        <v>19.10397</v>
      </c>
      <c r="CR109" s="1">
        <v>6.5133249999999997E-4</v>
      </c>
      <c r="CS109">
        <v>0.57164530000000002</v>
      </c>
      <c r="CT109">
        <v>0.93706909999999999</v>
      </c>
      <c r="CU109">
        <v>19.073799999999999</v>
      </c>
      <c r="CV109" s="1">
        <v>5.3198329999999997E-4</v>
      </c>
      <c r="CW109">
        <v>0.46699639999999998</v>
      </c>
      <c r="CX109">
        <v>0.93698079999999995</v>
      </c>
      <c r="CY109">
        <v>19.19613</v>
      </c>
      <c r="CZ109" s="1">
        <v>4.3346600000000003E-4</v>
      </c>
      <c r="DA109">
        <v>0.38061800000000001</v>
      </c>
      <c r="DB109">
        <v>0.93685390000000002</v>
      </c>
      <c r="DC109">
        <v>19.675519999999999</v>
      </c>
      <c r="DD109" s="1">
        <v>3.5243589999999999E-4</v>
      </c>
      <c r="DE109">
        <v>0.3095349</v>
      </c>
      <c r="DF109">
        <v>0.93673689999999998</v>
      </c>
      <c r="DG109">
        <v>20.097200000000001</v>
      </c>
      <c r="DH109" s="1">
        <v>2.8651760000000001E-4</v>
      </c>
      <c r="DI109">
        <v>0.25167230000000002</v>
      </c>
      <c r="DJ109">
        <v>0.93661139999999998</v>
      </c>
      <c r="DK109">
        <v>20.290109999999999</v>
      </c>
      <c r="DL109" s="1">
        <v>2.333232E-4</v>
      </c>
      <c r="DM109">
        <v>0.204956</v>
      </c>
      <c r="DN109">
        <v>0.93651320000000005</v>
      </c>
      <c r="DO109">
        <v>20.364319999999999</v>
      </c>
      <c r="DP109" s="1">
        <v>1.904721E-4</v>
      </c>
      <c r="DQ109">
        <v>0.1673135</v>
      </c>
      <c r="DR109">
        <v>0.93639700000000003</v>
      </c>
      <c r="DS109">
        <v>20.096350000000001</v>
      </c>
      <c r="DT109" s="1">
        <v>1.558788E-4</v>
      </c>
      <c r="DU109">
        <v>0.13692650000000001</v>
      </c>
      <c r="DV109">
        <v>0.93628219999999995</v>
      </c>
      <c r="DW109">
        <v>19.84309</v>
      </c>
      <c r="DX109" s="1">
        <v>1.2768130000000001E-4</v>
      </c>
      <c r="DY109">
        <v>0.1121755</v>
      </c>
      <c r="DZ109">
        <v>0.93619680000000005</v>
      </c>
      <c r="EA109">
        <v>19.805689999999998</v>
      </c>
      <c r="EB109" s="1">
        <v>1.047547E-4</v>
      </c>
      <c r="EC109" s="1">
        <v>9.2029420000000001E-2</v>
      </c>
      <c r="ED109">
        <v>0.93610099999999996</v>
      </c>
      <c r="EE109">
        <v>19.89387</v>
      </c>
      <c r="EF109" s="1">
        <v>8.6409920000000002E-5</v>
      </c>
      <c r="EG109">
        <v>7.5895599999999994E-2</v>
      </c>
      <c r="EH109">
        <v>0.93600810000000001</v>
      </c>
      <c r="EI109">
        <v>20.162389999999998</v>
      </c>
      <c r="EJ109" s="1">
        <v>7.1730960000000005E-5</v>
      </c>
      <c r="EK109" s="1">
        <v>6.2991069999999996E-2</v>
      </c>
      <c r="EL109">
        <v>0.93591239999999998</v>
      </c>
      <c r="EM109">
        <v>20.407160000000001</v>
      </c>
      <c r="EN109" s="1">
        <v>5.98511E-5</v>
      </c>
      <c r="EO109" s="1">
        <v>5.2552260000000003E-2</v>
      </c>
      <c r="EP109">
        <v>0.9358341</v>
      </c>
      <c r="EQ109">
        <v>20.493379999999998</v>
      </c>
      <c r="ER109" s="1">
        <v>5.0161519999999999E-5</v>
      </c>
      <c r="ES109" s="1">
        <v>4.4039080000000001E-2</v>
      </c>
      <c r="ET109">
        <v>0.93576559999999998</v>
      </c>
      <c r="EU109">
        <v>20.417200000000001</v>
      </c>
      <c r="EV109" s="1">
        <v>4.2214579999999999E-5</v>
      </c>
      <c r="EW109" s="1">
        <v>3.7058010000000002E-2</v>
      </c>
      <c r="EX109">
        <v>0.93571020000000005</v>
      </c>
      <c r="EY109">
        <v>20.059349999999998</v>
      </c>
      <c r="EZ109" s="1">
        <v>3.5657970000000001E-5</v>
      </c>
      <c r="FA109" s="1">
        <v>3.1299630000000002E-2</v>
      </c>
      <c r="FB109">
        <v>0.93570149999999996</v>
      </c>
      <c r="FC109">
        <v>19.763470000000002</v>
      </c>
      <c r="FD109" s="1">
        <v>3.0227160000000001E-5</v>
      </c>
      <c r="FE109" s="1">
        <v>2.6528630000000001E-2</v>
      </c>
      <c r="FF109">
        <v>0.93566660000000001</v>
      </c>
      <c r="FG109">
        <v>19.753270000000001</v>
      </c>
      <c r="FH109" s="1">
        <v>2.5775900000000002E-5</v>
      </c>
      <c r="FI109" s="1">
        <v>2.261318E-2</v>
      </c>
      <c r="FJ109">
        <v>0.93566070000000001</v>
      </c>
      <c r="FK109">
        <v>19.875889999999998</v>
      </c>
      <c r="FL109" s="1">
        <v>2.219587E-5</v>
      </c>
      <c r="FM109" s="1">
        <v>1.9462839999999999E-2</v>
      </c>
      <c r="FN109">
        <v>0.93564720000000001</v>
      </c>
      <c r="FO109">
        <v>20.217559999999999</v>
      </c>
      <c r="FP109" s="1">
        <v>1.9297249999999999E-5</v>
      </c>
      <c r="FQ109" s="1">
        <v>1.6914269999999999E-2</v>
      </c>
      <c r="FR109">
        <v>0.93566000000000005</v>
      </c>
      <c r="FS109">
        <v>20.394380000000002</v>
      </c>
      <c r="FT109" s="1">
        <v>1.68764E-5</v>
      </c>
      <c r="FU109" s="1">
        <v>1.4789190000000001E-2</v>
      </c>
      <c r="FV109">
        <v>0.93565089999999995</v>
      </c>
      <c r="FW109">
        <v>20.142109999999999</v>
      </c>
      <c r="FX109" s="1">
        <v>1.480488E-5</v>
      </c>
      <c r="FY109" s="1">
        <v>1.297278E-2</v>
      </c>
      <c r="FZ109">
        <v>0.93564749999999997</v>
      </c>
      <c r="GA109">
        <v>19.755089999999999</v>
      </c>
      <c r="GB109" s="1">
        <v>1.301139E-5</v>
      </c>
      <c r="GC109" s="1">
        <v>1.1400789999999999E-2</v>
      </c>
      <c r="GD109">
        <v>0.93565200000000004</v>
      </c>
      <c r="GE109">
        <v>19.312950000000001</v>
      </c>
      <c r="GF109" s="1">
        <v>1.144958E-5</v>
      </c>
      <c r="GG109" s="1">
        <v>1.003212E-2</v>
      </c>
      <c r="GH109">
        <v>0.93563980000000002</v>
      </c>
      <c r="GI109">
        <v>19.24324</v>
      </c>
      <c r="GJ109" s="1">
        <v>1.0082480000000001E-5</v>
      </c>
      <c r="GK109" s="1">
        <v>8.8344949999999995E-3</v>
      </c>
      <c r="GL109">
        <v>0.93565050000000005</v>
      </c>
      <c r="GM109">
        <v>19.438479999999998</v>
      </c>
      <c r="GN109" s="1">
        <v>8.8829919999999993E-6</v>
      </c>
      <c r="GO109" s="1">
        <v>7.7835860000000003E-3</v>
      </c>
      <c r="GP109">
        <v>0.93562559999999995</v>
      </c>
      <c r="GQ109">
        <v>19.605820000000001</v>
      </c>
      <c r="GR109" s="1">
        <v>7.8232180000000008E-6</v>
      </c>
      <c r="GS109" s="1">
        <v>6.8556850000000003E-3</v>
      </c>
      <c r="GT109">
        <v>0.93563540000000001</v>
      </c>
      <c r="GU109">
        <v>19.589169999999999</v>
      </c>
      <c r="GV109" s="1">
        <v>6.887243E-6</v>
      </c>
      <c r="GW109" s="1">
        <v>6.0357459999999998E-3</v>
      </c>
      <c r="GX109">
        <v>0.93561970000000005</v>
      </c>
      <c r="GY109">
        <v>19.611059999999998</v>
      </c>
      <c r="GZ109" s="1">
        <v>6.0639380000000003E-6</v>
      </c>
      <c r="HA109" s="1">
        <v>5.3145800000000002E-3</v>
      </c>
      <c r="HB109">
        <v>0.93560699999999997</v>
      </c>
      <c r="HC109">
        <v>19.818709999999999</v>
      </c>
      <c r="HD109" s="1">
        <v>5.3410469999999996E-6</v>
      </c>
      <c r="HE109" s="1">
        <v>4.6810330000000002E-3</v>
      </c>
      <c r="HF109">
        <v>0.93559910000000002</v>
      </c>
      <c r="HG109">
        <v>20.065390000000001</v>
      </c>
      <c r="HH109" s="1">
        <v>4.7054949999999997E-6</v>
      </c>
      <c r="HI109" s="1">
        <v>4.1242099999999997E-3</v>
      </c>
      <c r="HJ109">
        <v>0.93557979999999996</v>
      </c>
      <c r="HK109">
        <v>20.00123</v>
      </c>
      <c r="HL109" s="1">
        <v>4.1470960000000004E-6</v>
      </c>
      <c r="HM109" s="1">
        <v>3.6349680000000001E-3</v>
      </c>
      <c r="HN109">
        <v>0.93553140000000001</v>
      </c>
      <c r="HO109">
        <v>19.69772</v>
      </c>
      <c r="HP109" s="1">
        <v>3.6562670000000002E-6</v>
      </c>
      <c r="HQ109" s="1">
        <v>3.2050339999999998E-3</v>
      </c>
      <c r="HR109">
        <v>0.93548730000000002</v>
      </c>
      <c r="HS109">
        <v>19.55761</v>
      </c>
      <c r="HT109" s="1">
        <v>3.219568E-6</v>
      </c>
      <c r="HU109" s="1">
        <v>2.8229190000000001E-3</v>
      </c>
      <c r="HV109">
        <v>0.935442</v>
      </c>
      <c r="HW109">
        <v>19.532119999999999</v>
      </c>
      <c r="HX109" s="1">
        <v>2.8245659999999999E-6</v>
      </c>
      <c r="HY109" s="1">
        <v>2.4774039999999999E-3</v>
      </c>
      <c r="HZ109">
        <v>0.93538659999999996</v>
      </c>
      <c r="IA109">
        <v>19.733879999999999</v>
      </c>
      <c r="IB109" s="1">
        <v>2.4696960000000001E-6</v>
      </c>
      <c r="IC109" s="1">
        <v>2.1666440000000001E-3</v>
      </c>
      <c r="ID109">
        <v>0.93531949999999997</v>
      </c>
      <c r="IE109">
        <v>20.035160000000001</v>
      </c>
      <c r="IF109" s="1">
        <v>2.1571110000000002E-6</v>
      </c>
      <c r="IG109" s="1">
        <v>1.8926609999999999E-3</v>
      </c>
      <c r="IH109">
        <v>0.93526509999999996</v>
      </c>
      <c r="II109">
        <v>20.13252</v>
      </c>
      <c r="IJ109" s="1">
        <v>1.8845619999999999E-6</v>
      </c>
      <c r="IK109" s="1">
        <v>1.6536330000000001E-3</v>
      </c>
      <c r="IL109">
        <v>0.93519160000000001</v>
      </c>
      <c r="IM109">
        <v>19.98958</v>
      </c>
      <c r="IN109" s="1">
        <v>1.6479440000000001E-6</v>
      </c>
      <c r="IO109" s="1">
        <v>1.4461400000000001E-3</v>
      </c>
      <c r="IP109">
        <v>0.93513979999999997</v>
      </c>
      <c r="IQ109">
        <v>19.588529999999999</v>
      </c>
      <c r="IR109" s="1">
        <v>1.442761E-6</v>
      </c>
      <c r="IS109" s="1">
        <v>1.2661059999999999E-3</v>
      </c>
      <c r="IT109">
        <v>0.93506529999999999</v>
      </c>
      <c r="IU109">
        <v>19.351150000000001</v>
      </c>
      <c r="IV109" s="1">
        <v>1.26508E-6</v>
      </c>
      <c r="IW109" s="1">
        <v>1.1102079999999999E-3</v>
      </c>
      <c r="IX109">
        <v>0.93500220000000001</v>
      </c>
      <c r="IY109">
        <v>19.4009</v>
      </c>
      <c r="IZ109" s="1">
        <v>1.110784E-6</v>
      </c>
      <c r="JA109" s="1">
        <v>9.7488380000000001E-4</v>
      </c>
      <c r="JB109">
        <v>0.93491679999999999</v>
      </c>
      <c r="JC109">
        <v>19.555119999999999</v>
      </c>
      <c r="JD109" s="1">
        <v>9.7543340000000004E-7</v>
      </c>
      <c r="JE109" s="1">
        <v>8.562372E-4</v>
      </c>
      <c r="JF109">
        <v>0.9348438</v>
      </c>
      <c r="JG109">
        <v>20.01709</v>
      </c>
      <c r="JH109" s="1">
        <v>8.5669929999999999E-7</v>
      </c>
      <c r="JI109" s="1">
        <v>7.5207240000000003E-4</v>
      </c>
      <c r="JJ109">
        <v>0.93477739999999998</v>
      </c>
      <c r="JK109">
        <v>20.395689999999998</v>
      </c>
      <c r="JL109" s="1">
        <v>7.532243E-7</v>
      </c>
      <c r="JM109" s="1">
        <v>6.6125220000000005E-4</v>
      </c>
      <c r="JN109">
        <v>0.93470050000000005</v>
      </c>
      <c r="JO109">
        <v>20.484670000000001</v>
      </c>
      <c r="JP109" s="1">
        <v>6.6328630000000003E-7</v>
      </c>
      <c r="JQ109" s="1">
        <v>5.8233890000000004E-4</v>
      </c>
      <c r="JR109">
        <v>0.93462639999999997</v>
      </c>
      <c r="JS109">
        <v>20.37696</v>
      </c>
      <c r="JT109" s="1">
        <v>5.8515380000000004E-7</v>
      </c>
      <c r="JU109" s="1">
        <v>5.1373100000000002E-4</v>
      </c>
      <c r="JV109">
        <v>0.93456170000000005</v>
      </c>
      <c r="JW109">
        <v>20.156020000000002</v>
      </c>
      <c r="JX109" s="1">
        <v>5.1713790000000004E-7</v>
      </c>
      <c r="JY109" s="1">
        <v>4.540414E-4</v>
      </c>
      <c r="JZ109">
        <v>0.93451589999999995</v>
      </c>
      <c r="KA109">
        <v>19.996230000000001</v>
      </c>
      <c r="KB109" s="1">
        <v>4.575956E-7</v>
      </c>
      <c r="KC109" s="1">
        <v>4.0175649999999997E-4</v>
      </c>
      <c r="KD109">
        <v>0.93444819999999995</v>
      </c>
      <c r="KE109">
        <v>20.007680000000001</v>
      </c>
      <c r="KF109" s="1">
        <v>4.0619610000000001E-7</v>
      </c>
      <c r="KG109" s="1">
        <v>3.5657519999999999E-4</v>
      </c>
      <c r="KH109">
        <v>0.93441890000000005</v>
      </c>
      <c r="KI109">
        <v>20.050339999999998</v>
      </c>
      <c r="KJ109" s="1">
        <v>3.6275009999999998E-7</v>
      </c>
      <c r="KK109" s="1">
        <v>3.1834950000000001E-4</v>
      </c>
      <c r="KL109">
        <v>0.93438299999999996</v>
      </c>
      <c r="KM109">
        <v>20.342359999999999</v>
      </c>
      <c r="KN109" s="1">
        <v>3.2583460000000001E-7</v>
      </c>
      <c r="KO109" s="1">
        <v>2.8590309999999998E-4</v>
      </c>
      <c r="KP109">
        <v>0.93432309999999996</v>
      </c>
      <c r="KQ109">
        <v>20.566880000000001</v>
      </c>
      <c r="KR109" s="1">
        <v>2.9375009999999999E-7</v>
      </c>
      <c r="KS109" s="1">
        <v>2.577252E-4</v>
      </c>
      <c r="KT109">
        <v>0.93429209999999996</v>
      </c>
      <c r="KU109">
        <v>20.636959999999998</v>
      </c>
      <c r="KV109" s="1">
        <v>2.653835E-7</v>
      </c>
      <c r="KW109" s="1">
        <v>2.3283080000000001E-4</v>
      </c>
      <c r="KX109">
        <v>0.9342452</v>
      </c>
      <c r="KY109">
        <v>20.61497</v>
      </c>
      <c r="KZ109" s="1">
        <v>2.4028030000000001E-7</v>
      </c>
      <c r="LA109" s="1">
        <v>2.1079669999999999E-4</v>
      </c>
      <c r="LB109">
        <v>0.93419050000000003</v>
      </c>
      <c r="LC109">
        <v>20.40287</v>
      </c>
      <c r="LD109" s="1">
        <v>2.1797920000000001E-7</v>
      </c>
      <c r="LE109" s="1">
        <v>1.9122710000000001E-4</v>
      </c>
      <c r="LF109">
        <v>0.93415329999999996</v>
      </c>
      <c r="LG109">
        <v>20.21435</v>
      </c>
      <c r="LH109" s="1">
        <v>1.980501E-7</v>
      </c>
      <c r="LI109" s="1">
        <v>1.73745E-4</v>
      </c>
      <c r="LJ109">
        <v>0.93408690000000005</v>
      </c>
      <c r="LK109">
        <v>20.19584</v>
      </c>
      <c r="LL109" s="1">
        <v>1.8002379999999999E-7</v>
      </c>
      <c r="LM109" s="1">
        <v>1.5794290000000001E-4</v>
      </c>
      <c r="LN109">
        <v>0.93405629999999995</v>
      </c>
      <c r="LO109">
        <v>20.295369999999998</v>
      </c>
      <c r="LP109" s="1">
        <v>1.6362489999999999E-7</v>
      </c>
      <c r="LQ109" s="1">
        <v>1.435652E-4</v>
      </c>
      <c r="LR109">
        <v>0.93399350000000003</v>
      </c>
      <c r="LS109">
        <v>20.789670000000001</v>
      </c>
      <c r="LT109" s="1">
        <v>1.4866980000000001E-7</v>
      </c>
      <c r="LU109" s="1">
        <v>1.3045480000000001E-4</v>
      </c>
      <c r="LV109">
        <v>0.93396460000000003</v>
      </c>
      <c r="LW109">
        <v>21.173670000000001</v>
      </c>
      <c r="LX109" s="1">
        <v>1.351732E-7</v>
      </c>
      <c r="LY109" s="1">
        <v>1.186124E-4</v>
      </c>
      <c r="LZ109">
        <v>0.93389659999999997</v>
      </c>
      <c r="MA109">
        <v>21.290790000000001</v>
      </c>
      <c r="MB109" s="1">
        <v>1.2302730000000001E-7</v>
      </c>
      <c r="MC109" s="1">
        <v>1.079563E-4</v>
      </c>
      <c r="MD109">
        <v>0.93386029999999998</v>
      </c>
      <c r="ME109">
        <v>21.295680000000001</v>
      </c>
      <c r="MF109" s="1">
        <v>1.121055E-7</v>
      </c>
      <c r="MG109" s="1">
        <v>9.8372100000000006E-5</v>
      </c>
      <c r="MH109">
        <v>0.93383400000000005</v>
      </c>
      <c r="MI109">
        <v>21.08108</v>
      </c>
      <c r="MJ109" s="1">
        <v>1.0223779999999999E-7</v>
      </c>
      <c r="MK109" s="1">
        <v>8.9716160000000004E-5</v>
      </c>
      <c r="ML109">
        <v>0.93379210000000001</v>
      </c>
      <c r="MM109">
        <v>20.924630000000001</v>
      </c>
      <c r="MN109" s="1">
        <v>9.3343759999999995E-8</v>
      </c>
      <c r="MO109" s="1">
        <v>8.1907909999999996E-5</v>
      </c>
      <c r="MP109">
        <v>0.93374889999999999</v>
      </c>
      <c r="MQ109">
        <v>20.931850000000001</v>
      </c>
      <c r="MR109" s="1">
        <v>8.5460330000000005E-8</v>
      </c>
      <c r="MS109" s="1">
        <v>7.4976009999999996E-5</v>
      </c>
      <c r="MT109">
        <v>0.93372370000000005</v>
      </c>
      <c r="MU109">
        <v>20.974409999999999</v>
      </c>
      <c r="MV109" s="1">
        <v>7.8745670000000003E-8</v>
      </c>
      <c r="MW109" s="1">
        <v>6.906126E-5</v>
      </c>
      <c r="MX109">
        <v>0.93370160000000002</v>
      </c>
      <c r="MY109">
        <v>20.91189</v>
      </c>
      <c r="MZ109" s="1">
        <v>7.2949410000000005E-8</v>
      </c>
      <c r="NA109" s="1">
        <v>6.3967049999999996E-5</v>
      </c>
      <c r="NB109">
        <v>0.93366610000000005</v>
      </c>
      <c r="NC109">
        <v>20.75836</v>
      </c>
      <c r="ND109" s="1">
        <v>6.7727729999999996E-8</v>
      </c>
      <c r="NE109" s="1">
        <v>5.9386840000000001E-5</v>
      </c>
      <c r="NF109">
        <v>0.93363680000000004</v>
      </c>
      <c r="NG109">
        <v>20.692119999999999</v>
      </c>
      <c r="NH109" s="1">
        <v>6.2934950000000005E-8</v>
      </c>
      <c r="NI109" s="1">
        <v>5.5184250000000003E-5</v>
      </c>
      <c r="NJ109">
        <v>0.93359289999999995</v>
      </c>
      <c r="NK109">
        <v>20.3401</v>
      </c>
      <c r="NL109" s="1">
        <v>5.8573100000000003E-8</v>
      </c>
      <c r="NM109" s="1">
        <v>5.1357319999999998E-5</v>
      </c>
      <c r="NN109">
        <v>0.93357279999999998</v>
      </c>
      <c r="NO109">
        <v>19.765930000000001</v>
      </c>
      <c r="NP109" s="1">
        <v>5.4593930000000003E-8</v>
      </c>
      <c r="NQ109" s="1">
        <v>4.7866579999999999E-5</v>
      </c>
      <c r="NR109">
        <v>0.93356410000000001</v>
      </c>
      <c r="NS109">
        <v>19.454540000000001</v>
      </c>
      <c r="NT109" s="1">
        <v>5.092587E-8</v>
      </c>
      <c r="NU109" s="1">
        <v>4.465134E-5</v>
      </c>
      <c r="NV109">
        <v>0.9335253</v>
      </c>
      <c r="NW109">
        <v>19.412109999999998</v>
      </c>
      <c r="NX109" s="1">
        <v>4.7529919999999997E-8</v>
      </c>
      <c r="NY109" s="1">
        <v>4.1673520000000001E-5</v>
      </c>
      <c r="NZ109">
        <v>0.93350149999999998</v>
      </c>
      <c r="OA109">
        <v>19.428629999999998</v>
      </c>
      <c r="OB109" s="1">
        <v>4.4338789999999997E-8</v>
      </c>
      <c r="OC109" s="1">
        <v>3.8879369999999997E-5</v>
      </c>
      <c r="OD109">
        <v>0.93347199999999997</v>
      </c>
      <c r="OE109">
        <v>19.76493</v>
      </c>
      <c r="OF109" s="1">
        <v>4.1336090000000003E-8</v>
      </c>
      <c r="OG109" s="1">
        <v>3.6248619999999999E-5</v>
      </c>
      <c r="OH109">
        <v>0.93342400000000003</v>
      </c>
      <c r="OI109">
        <v>20.259810000000002</v>
      </c>
      <c r="OJ109" s="1">
        <v>3.8553710000000003E-8</v>
      </c>
      <c r="OK109" s="1">
        <v>3.3808900000000001E-5</v>
      </c>
    </row>
    <row r="110" spans="1:401" x14ac:dyDescent="0.35">
      <c r="A110">
        <v>113</v>
      </c>
      <c r="B110" t="s">
        <v>4</v>
      </c>
      <c r="C110" t="s">
        <v>24</v>
      </c>
      <c r="D110" t="s">
        <v>115</v>
      </c>
      <c r="E110">
        <v>821.22879999999998</v>
      </c>
      <c r="F110">
        <v>0.73758009999999996</v>
      </c>
      <c r="G110">
        <v>19.916080000000001</v>
      </c>
      <c r="H110">
        <v>0</v>
      </c>
      <c r="I110">
        <v>0</v>
      </c>
      <c r="J110">
        <v>0.7374385</v>
      </c>
      <c r="K110">
        <v>19.91525</v>
      </c>
      <c r="L110" s="1">
        <v>5.1917839999999999E-35</v>
      </c>
      <c r="M110" s="1">
        <v>4.1977540000000001E-32</v>
      </c>
      <c r="N110">
        <v>0.73728629999999995</v>
      </c>
      <c r="O110">
        <v>19.671469999999999</v>
      </c>
      <c r="P110" s="1">
        <v>1.9186990000000001E-20</v>
      </c>
      <c r="Q110" s="1">
        <v>1.5460060000000001E-17</v>
      </c>
      <c r="R110">
        <v>0.73717279999999996</v>
      </c>
      <c r="S110">
        <v>19.212309999999999</v>
      </c>
      <c r="T110" s="1">
        <v>8.4957940000000006E-8</v>
      </c>
      <c r="U110" s="1">
        <v>6.8599559999999997E-5</v>
      </c>
      <c r="V110">
        <v>0.73705949999999998</v>
      </c>
      <c r="W110">
        <v>18.856000000000002</v>
      </c>
      <c r="X110">
        <v>0.1413808</v>
      </c>
      <c r="Y110">
        <v>94.234629999999996</v>
      </c>
      <c r="Z110">
        <v>0.73698350000000001</v>
      </c>
      <c r="AA110">
        <v>18.50797</v>
      </c>
      <c r="AB110">
        <v>12.85533</v>
      </c>
      <c r="AC110">
        <v>9482.8019999999997</v>
      </c>
      <c r="AD110">
        <v>0.73693589999999998</v>
      </c>
      <c r="AE110">
        <v>18.212199999999999</v>
      </c>
      <c r="AF110">
        <v>53.826000000000001</v>
      </c>
      <c r="AG110">
        <v>42730.43</v>
      </c>
      <c r="AH110">
        <v>0.73689839999999995</v>
      </c>
      <c r="AI110">
        <v>18.06841</v>
      </c>
      <c r="AJ110">
        <v>33.78331</v>
      </c>
      <c r="AK110">
        <v>28336.880000000001</v>
      </c>
      <c r="AL110">
        <v>0.73688520000000002</v>
      </c>
      <c r="AM110">
        <v>18.071809999999999</v>
      </c>
      <c r="AN110">
        <v>5.8097950000000003</v>
      </c>
      <c r="AO110">
        <v>5080.3239999999996</v>
      </c>
      <c r="AP110">
        <v>0.73688180000000003</v>
      </c>
      <c r="AQ110">
        <v>18.512840000000001</v>
      </c>
      <c r="AR110">
        <v>0.40705950000000002</v>
      </c>
      <c r="AS110">
        <v>366.4144</v>
      </c>
      <c r="AT110">
        <v>0.73687899999999995</v>
      </c>
      <c r="AU110">
        <v>19.123000000000001</v>
      </c>
      <c r="AV110" s="1">
        <v>2.2029469999999999E-2</v>
      </c>
      <c r="AW110">
        <v>19.459340000000001</v>
      </c>
      <c r="AX110">
        <v>0.73688659999999995</v>
      </c>
      <c r="AY110">
        <v>19.550630000000002</v>
      </c>
      <c r="AZ110" s="1">
        <v>6.7224909999999997E-3</v>
      </c>
      <c r="BA110">
        <v>5.4985540000000004</v>
      </c>
      <c r="BB110">
        <v>0.73689199999999999</v>
      </c>
      <c r="BC110">
        <v>19.84375</v>
      </c>
      <c r="BD110" s="1">
        <v>5.1939890000000004E-3</v>
      </c>
      <c r="BE110">
        <v>4.2183299999999999</v>
      </c>
      <c r="BF110">
        <v>0.73690330000000004</v>
      </c>
      <c r="BG110">
        <v>19.8507</v>
      </c>
      <c r="BH110" s="1">
        <v>4.2108950000000001E-3</v>
      </c>
      <c r="BI110">
        <v>3.419238</v>
      </c>
      <c r="BJ110">
        <v>0.73689499999999997</v>
      </c>
      <c r="BK110">
        <v>19.718979999999998</v>
      </c>
      <c r="BL110" s="1">
        <v>3.4227900000000002E-3</v>
      </c>
      <c r="BM110">
        <v>2.7792599999999998</v>
      </c>
      <c r="BN110">
        <v>0.73688279999999995</v>
      </c>
      <c r="BO110">
        <v>19.680820000000001</v>
      </c>
      <c r="BP110" s="1">
        <v>2.7847570000000001E-3</v>
      </c>
      <c r="BQ110">
        <v>2.2611300000000001</v>
      </c>
      <c r="BR110">
        <v>0.73686859999999998</v>
      </c>
      <c r="BS110">
        <v>19.65325</v>
      </c>
      <c r="BT110" s="1">
        <v>2.2657160000000001E-3</v>
      </c>
      <c r="BU110">
        <v>1.8398300000000001</v>
      </c>
      <c r="BV110">
        <v>0.73685750000000005</v>
      </c>
      <c r="BW110">
        <v>19.797889999999999</v>
      </c>
      <c r="BX110" s="1">
        <v>1.843087E-3</v>
      </c>
      <c r="BY110">
        <v>1.496656</v>
      </c>
      <c r="BZ110">
        <v>0.73683759999999998</v>
      </c>
      <c r="CA110">
        <v>19.904920000000001</v>
      </c>
      <c r="CB110" s="1">
        <v>1.5000479999999999E-3</v>
      </c>
      <c r="CC110">
        <v>1.218162</v>
      </c>
      <c r="CD110">
        <v>0.73682000000000003</v>
      </c>
      <c r="CE110">
        <v>19.777229999999999</v>
      </c>
      <c r="CF110" s="1">
        <v>1.221939E-3</v>
      </c>
      <c r="CG110">
        <v>0.99228260000000001</v>
      </c>
      <c r="CH110">
        <v>0.73678480000000002</v>
      </c>
      <c r="CI110">
        <v>19.62593</v>
      </c>
      <c r="CJ110" s="1">
        <v>9.9626670000000001E-4</v>
      </c>
      <c r="CK110">
        <v>0.80905320000000003</v>
      </c>
      <c r="CL110">
        <v>0.73672409999999999</v>
      </c>
      <c r="CM110">
        <v>19.35651</v>
      </c>
      <c r="CN110" s="1">
        <v>8.131767E-4</v>
      </c>
      <c r="CO110">
        <v>0.66037020000000002</v>
      </c>
      <c r="CP110">
        <v>0.73664909999999995</v>
      </c>
      <c r="CQ110">
        <v>19.116499999999998</v>
      </c>
      <c r="CR110" s="1">
        <v>6.6438789999999999E-4</v>
      </c>
      <c r="CS110">
        <v>0.53956859999999995</v>
      </c>
      <c r="CT110">
        <v>0.73657050000000002</v>
      </c>
      <c r="CU110">
        <v>19.074870000000001</v>
      </c>
      <c r="CV110" s="1">
        <v>5.4272320000000001E-4</v>
      </c>
      <c r="CW110">
        <v>0.44081350000000002</v>
      </c>
      <c r="CX110">
        <v>0.73645680000000002</v>
      </c>
      <c r="CY110">
        <v>19.202110000000001</v>
      </c>
      <c r="CZ110" s="1">
        <v>4.4233240000000001E-4</v>
      </c>
      <c r="DA110">
        <v>0.35933929999999997</v>
      </c>
      <c r="DB110">
        <v>0.73635550000000005</v>
      </c>
      <c r="DC110">
        <v>19.695499999999999</v>
      </c>
      <c r="DD110" s="1">
        <v>3.5969849999999999E-4</v>
      </c>
      <c r="DE110">
        <v>0.2922457</v>
      </c>
      <c r="DF110">
        <v>0.73624179999999995</v>
      </c>
      <c r="DG110">
        <v>20.13936</v>
      </c>
      <c r="DH110" s="1">
        <v>2.9239910000000002E-4</v>
      </c>
      <c r="DI110">
        <v>0.23758760000000001</v>
      </c>
      <c r="DJ110">
        <v>0.73612</v>
      </c>
      <c r="DK110">
        <v>20.34553</v>
      </c>
      <c r="DL110" s="1">
        <v>2.38063E-4</v>
      </c>
      <c r="DM110">
        <v>0.19344320000000001</v>
      </c>
      <c r="DN110">
        <v>0.73601079999999997</v>
      </c>
      <c r="DO110">
        <v>20.41255</v>
      </c>
      <c r="DP110" s="1">
        <v>1.9429150000000001E-4</v>
      </c>
      <c r="DQ110">
        <v>0.15787490000000001</v>
      </c>
      <c r="DR110">
        <v>0.73591309999999999</v>
      </c>
      <c r="DS110">
        <v>20.127960000000002</v>
      </c>
      <c r="DT110" s="1">
        <v>1.589726E-4</v>
      </c>
      <c r="DU110">
        <v>0.12917110000000001</v>
      </c>
      <c r="DV110">
        <v>0.73580409999999996</v>
      </c>
      <c r="DW110">
        <v>19.854590000000002</v>
      </c>
      <c r="DX110" s="1">
        <v>1.3021220000000001E-4</v>
      </c>
      <c r="DY110">
        <v>0.1058127</v>
      </c>
      <c r="DZ110">
        <v>0.73570380000000002</v>
      </c>
      <c r="EA110">
        <v>19.804510000000001</v>
      </c>
      <c r="EB110" s="1">
        <v>1.0679650000000001E-4</v>
      </c>
      <c r="EC110">
        <v>8.6784100000000003E-2</v>
      </c>
      <c r="ED110">
        <v>0.73561160000000003</v>
      </c>
      <c r="EE110">
        <v>19.899999999999999</v>
      </c>
      <c r="EF110" s="1">
        <v>8.8038719999999996E-5</v>
      </c>
      <c r="EG110" s="1">
        <v>7.1530570000000002E-2</v>
      </c>
      <c r="EH110">
        <v>0.73552079999999997</v>
      </c>
      <c r="EI110">
        <v>20.194089999999999</v>
      </c>
      <c r="EJ110" s="1">
        <v>7.3040679999999999E-5</v>
      </c>
      <c r="EK110" s="1">
        <v>5.9337460000000002E-2</v>
      </c>
      <c r="EL110">
        <v>0.73542719999999995</v>
      </c>
      <c r="EM110">
        <v>20.46246</v>
      </c>
      <c r="EN110" s="1">
        <v>6.091478E-5</v>
      </c>
      <c r="EO110" s="1">
        <v>4.9482390000000001E-2</v>
      </c>
      <c r="EP110">
        <v>0.735348</v>
      </c>
      <c r="EQ110">
        <v>20.559819999999998</v>
      </c>
      <c r="ER110" s="1">
        <v>5.1032190000000002E-5</v>
      </c>
      <c r="ES110" s="1">
        <v>4.1451149999999999E-2</v>
      </c>
      <c r="ET110">
        <v>0.73527739999999997</v>
      </c>
      <c r="EU110">
        <v>20.478339999999999</v>
      </c>
      <c r="EV110" s="1">
        <v>4.2929680000000002E-5</v>
      </c>
      <c r="EW110" s="1">
        <v>3.4867570000000001E-2</v>
      </c>
      <c r="EX110">
        <v>0.73522810000000005</v>
      </c>
      <c r="EY110">
        <v>20.096609999999998</v>
      </c>
      <c r="EZ110" s="1">
        <v>3.6250040000000003E-5</v>
      </c>
      <c r="FA110" s="1">
        <v>2.944037E-2</v>
      </c>
      <c r="FB110">
        <v>0.73519409999999996</v>
      </c>
      <c r="FC110">
        <v>19.773959999999999</v>
      </c>
      <c r="FD110" s="1">
        <v>3.0717150000000001E-5</v>
      </c>
      <c r="FE110" s="1">
        <v>2.494476E-2</v>
      </c>
      <c r="FF110">
        <v>0.73517010000000005</v>
      </c>
      <c r="FG110">
        <v>19.749890000000001</v>
      </c>
      <c r="FH110" s="1">
        <v>2.6173720000000001E-5</v>
      </c>
      <c r="FI110" s="1">
        <v>2.124995E-2</v>
      </c>
      <c r="FJ110">
        <v>0.73514780000000002</v>
      </c>
      <c r="FK110">
        <v>19.877009999999999</v>
      </c>
      <c r="FL110" s="1">
        <v>2.251485E-5</v>
      </c>
      <c r="FM110" s="1">
        <v>1.8274350000000002E-2</v>
      </c>
      <c r="FN110">
        <v>0.73514760000000001</v>
      </c>
      <c r="FO110">
        <v>20.242930000000001</v>
      </c>
      <c r="FP110" s="1">
        <v>1.9558570000000001E-5</v>
      </c>
      <c r="FQ110" s="1">
        <v>1.5870570000000001E-2</v>
      </c>
      <c r="FR110">
        <v>0.73514259999999998</v>
      </c>
      <c r="FS110">
        <v>20.444700000000001</v>
      </c>
      <c r="FT110" s="1">
        <v>1.709774E-5</v>
      </c>
      <c r="FU110" s="1">
        <v>1.387181E-2</v>
      </c>
      <c r="FV110">
        <v>0.73514740000000001</v>
      </c>
      <c r="FW110">
        <v>20.21058</v>
      </c>
      <c r="FX110" s="1">
        <v>1.4995260000000001E-5</v>
      </c>
      <c r="FY110" s="1">
        <v>1.216558E-2</v>
      </c>
      <c r="FZ110">
        <v>0.73514659999999998</v>
      </c>
      <c r="GA110">
        <v>19.81352</v>
      </c>
      <c r="GB110" s="1">
        <v>1.3176920000000001E-5</v>
      </c>
      <c r="GC110" s="1">
        <v>1.069022E-2</v>
      </c>
      <c r="GD110">
        <v>0.73514659999999998</v>
      </c>
      <c r="GE110">
        <v>19.348669999999998</v>
      </c>
      <c r="GF110" s="1">
        <v>1.1593970000000001E-5</v>
      </c>
      <c r="GG110" s="1">
        <v>9.4060159999999997E-3</v>
      </c>
      <c r="GH110">
        <v>0.7351394</v>
      </c>
      <c r="GI110">
        <v>19.25365</v>
      </c>
      <c r="GJ110" s="1">
        <v>1.0209E-5</v>
      </c>
      <c r="GK110" s="1">
        <v>8.2827079999999997E-3</v>
      </c>
      <c r="GL110">
        <v>0.73513309999999998</v>
      </c>
      <c r="GM110">
        <v>19.440290000000001</v>
      </c>
      <c r="GN110" s="1">
        <v>8.9942980000000008E-6</v>
      </c>
      <c r="GO110" s="1">
        <v>7.297375E-3</v>
      </c>
      <c r="GP110">
        <v>0.73512529999999998</v>
      </c>
      <c r="GQ110">
        <v>19.613779999999998</v>
      </c>
      <c r="GR110" s="1">
        <v>7.9216459999999997E-6</v>
      </c>
      <c r="GS110" s="1">
        <v>6.4275549999999997E-3</v>
      </c>
      <c r="GT110">
        <v>0.73513399999999995</v>
      </c>
      <c r="GU110">
        <v>19.614249999999998</v>
      </c>
      <c r="GV110" s="1">
        <v>6.9740560000000003E-6</v>
      </c>
      <c r="GW110" s="1">
        <v>5.6589739999999998E-3</v>
      </c>
      <c r="GX110">
        <v>0.73512040000000001</v>
      </c>
      <c r="GY110">
        <v>19.653230000000001</v>
      </c>
      <c r="GZ110" s="1">
        <v>6.1401930000000001E-6</v>
      </c>
      <c r="HA110" s="1">
        <v>4.9826599999999999E-3</v>
      </c>
      <c r="HB110">
        <v>0.73511879999999996</v>
      </c>
      <c r="HC110">
        <v>19.859369999999998</v>
      </c>
      <c r="HD110" s="1">
        <v>5.4080160000000002E-6</v>
      </c>
      <c r="HE110" s="1">
        <v>4.3885360000000002E-3</v>
      </c>
      <c r="HF110">
        <v>0.73510299999999995</v>
      </c>
      <c r="HG110">
        <v>20.106629999999999</v>
      </c>
      <c r="HH110" s="1">
        <v>4.7644100000000003E-6</v>
      </c>
      <c r="HI110" s="1">
        <v>3.8664559999999999E-3</v>
      </c>
      <c r="HJ110">
        <v>0.73508030000000002</v>
      </c>
      <c r="HK110">
        <v>20.029990000000002</v>
      </c>
      <c r="HL110" s="1">
        <v>4.1988000000000004E-6</v>
      </c>
      <c r="HM110" s="1">
        <v>3.407602E-3</v>
      </c>
      <c r="HN110">
        <v>0.73503879999999999</v>
      </c>
      <c r="HO110">
        <v>19.717390000000002</v>
      </c>
      <c r="HP110" s="1">
        <v>3.7018400000000001E-6</v>
      </c>
      <c r="HQ110" s="1">
        <v>3.0044989999999999E-3</v>
      </c>
      <c r="HR110">
        <v>0.73499669999999995</v>
      </c>
      <c r="HS110">
        <v>19.566179999999999</v>
      </c>
      <c r="HT110" s="1">
        <v>3.2604729999999998E-6</v>
      </c>
      <c r="HU110" s="1">
        <v>2.6467219999999998E-3</v>
      </c>
      <c r="HV110">
        <v>0.73494709999999996</v>
      </c>
      <c r="HW110">
        <v>19.54101</v>
      </c>
      <c r="HX110" s="1">
        <v>2.861629E-6</v>
      </c>
      <c r="HY110" s="1">
        <v>2.323463E-3</v>
      </c>
      <c r="HZ110">
        <v>0.73489079999999996</v>
      </c>
      <c r="IA110">
        <v>19.752829999999999</v>
      </c>
      <c r="IB110" s="1">
        <v>2.502699E-6</v>
      </c>
      <c r="IC110" s="1">
        <v>2.032369E-3</v>
      </c>
      <c r="ID110">
        <v>0.73483010000000004</v>
      </c>
      <c r="IE110">
        <v>20.067450000000001</v>
      </c>
      <c r="IF110" s="1">
        <v>2.1860030000000002E-6</v>
      </c>
      <c r="IG110" s="1">
        <v>1.7753599999999999E-3</v>
      </c>
      <c r="IH110">
        <v>0.73477950000000003</v>
      </c>
      <c r="II110">
        <v>20.18252</v>
      </c>
      <c r="IJ110" s="1">
        <v>1.909689E-6</v>
      </c>
      <c r="IK110" s="1">
        <v>1.5510439999999999E-3</v>
      </c>
      <c r="IL110">
        <v>0.73470849999999999</v>
      </c>
      <c r="IM110">
        <v>20.045439999999999</v>
      </c>
      <c r="IN110" s="1">
        <v>1.6697409999999999E-6</v>
      </c>
      <c r="IO110" s="1">
        <v>1.3562450000000001E-3</v>
      </c>
      <c r="IP110">
        <v>0.73465619999999998</v>
      </c>
      <c r="IQ110">
        <v>19.629629999999999</v>
      </c>
      <c r="IR110" s="1">
        <v>1.4616520000000001E-6</v>
      </c>
      <c r="IS110" s="1">
        <v>1.1872580000000001E-3</v>
      </c>
      <c r="IT110">
        <v>0.73458420000000002</v>
      </c>
      <c r="IU110">
        <v>19.366389999999999</v>
      </c>
      <c r="IV110" s="1">
        <v>1.2814510000000001E-6</v>
      </c>
      <c r="IW110" s="1">
        <v>1.040898E-3</v>
      </c>
      <c r="IX110">
        <v>0.73452260000000003</v>
      </c>
      <c r="IY110">
        <v>19.40213</v>
      </c>
      <c r="IZ110" s="1">
        <v>1.1250499999999999E-6</v>
      </c>
      <c r="JA110" s="1">
        <v>9.139234E-4</v>
      </c>
      <c r="JB110">
        <v>0.73444520000000002</v>
      </c>
      <c r="JC110">
        <v>19.5642</v>
      </c>
      <c r="JD110" s="1">
        <v>9.8798090000000007E-7</v>
      </c>
      <c r="JE110" s="1">
        <v>8.0267170000000005E-4</v>
      </c>
      <c r="JF110">
        <v>0.73437050000000004</v>
      </c>
      <c r="JG110">
        <v>20.038070000000001</v>
      </c>
      <c r="JH110" s="1">
        <v>8.6767550000000003E-7</v>
      </c>
      <c r="JI110" s="1">
        <v>7.0496250000000001E-4</v>
      </c>
      <c r="JJ110">
        <v>0.7343056</v>
      </c>
      <c r="JK110">
        <v>20.435770000000002</v>
      </c>
      <c r="JL110" s="1">
        <v>7.6276550000000003E-7</v>
      </c>
      <c r="JM110" s="1">
        <v>6.1974450000000004E-4</v>
      </c>
      <c r="JN110">
        <v>0.73422220000000005</v>
      </c>
      <c r="JO110">
        <v>20.537220000000001</v>
      </c>
      <c r="JP110" s="1">
        <v>6.7158300000000001E-7</v>
      </c>
      <c r="JQ110" s="1">
        <v>5.4569530000000001E-4</v>
      </c>
      <c r="JR110">
        <v>0.73416219999999999</v>
      </c>
      <c r="JS110">
        <v>20.4251</v>
      </c>
      <c r="JT110" s="1">
        <v>5.9235910000000001E-7</v>
      </c>
      <c r="JU110" s="1">
        <v>4.8130919999999998E-4</v>
      </c>
      <c r="JV110">
        <v>0.73409800000000003</v>
      </c>
      <c r="JW110">
        <v>20.18402</v>
      </c>
      <c r="JX110" s="1">
        <v>5.2343339999999997E-7</v>
      </c>
      <c r="JY110" s="1">
        <v>4.2531900000000001E-4</v>
      </c>
      <c r="JZ110">
        <v>0.73405240000000005</v>
      </c>
      <c r="KA110">
        <v>20.005520000000001</v>
      </c>
      <c r="KB110" s="1">
        <v>4.6310159999999999E-7</v>
      </c>
      <c r="KC110" s="1">
        <v>3.7629470000000002E-4</v>
      </c>
      <c r="KD110">
        <v>0.73399170000000002</v>
      </c>
      <c r="KE110">
        <v>20.014060000000001</v>
      </c>
      <c r="KF110" s="1">
        <v>4.1089089999999998E-7</v>
      </c>
      <c r="KG110" s="1">
        <v>3.3384160000000002E-4</v>
      </c>
      <c r="KH110">
        <v>0.73395860000000002</v>
      </c>
      <c r="KI110">
        <v>20.0641</v>
      </c>
      <c r="KJ110" s="1">
        <v>3.667104E-7</v>
      </c>
      <c r="KK110" s="1">
        <v>2.9789779999999999E-4</v>
      </c>
      <c r="KL110">
        <v>0.73390599999999995</v>
      </c>
      <c r="KM110">
        <v>20.37556</v>
      </c>
      <c r="KN110" s="1">
        <v>3.2923079999999998E-7</v>
      </c>
      <c r="KO110" s="1">
        <v>2.674237E-4</v>
      </c>
      <c r="KP110">
        <v>0.73386309999999999</v>
      </c>
      <c r="KQ110">
        <v>20.618220000000001</v>
      </c>
      <c r="KR110" s="1">
        <v>2.967285E-7</v>
      </c>
      <c r="KS110" s="1">
        <v>2.410065E-4</v>
      </c>
      <c r="KT110">
        <v>0.73383019999999999</v>
      </c>
      <c r="KU110">
        <v>20.69885</v>
      </c>
      <c r="KV110" s="1">
        <v>2.6802440000000001E-7</v>
      </c>
      <c r="KW110" s="1">
        <v>2.176895E-4</v>
      </c>
      <c r="KX110">
        <v>0.73377380000000003</v>
      </c>
      <c r="KY110">
        <v>20.667929999999998</v>
      </c>
      <c r="KZ110" s="1">
        <v>2.4261729999999998E-7</v>
      </c>
      <c r="LA110" s="1">
        <v>1.970478E-4</v>
      </c>
      <c r="LB110">
        <v>0.73373710000000003</v>
      </c>
      <c r="LC110">
        <v>20.43459</v>
      </c>
      <c r="LD110" s="1">
        <v>2.20061E-7</v>
      </c>
      <c r="LE110" s="1">
        <v>1.7872609999999999E-4</v>
      </c>
      <c r="LF110">
        <v>0.73368750000000005</v>
      </c>
      <c r="LG110">
        <v>20.226780000000002</v>
      </c>
      <c r="LH110" s="1">
        <v>1.999187E-7</v>
      </c>
      <c r="LI110" s="1">
        <v>1.6236749999999999E-4</v>
      </c>
      <c r="LJ110">
        <v>0.73363730000000005</v>
      </c>
      <c r="LK110">
        <v>20.199750000000002</v>
      </c>
      <c r="LL110" s="1">
        <v>1.8171999999999999E-7</v>
      </c>
      <c r="LM110" s="1">
        <v>1.475936E-4</v>
      </c>
      <c r="LN110">
        <v>0.73359110000000005</v>
      </c>
      <c r="LO110">
        <v>20.307680000000001</v>
      </c>
      <c r="LP110" s="1">
        <v>1.651722E-7</v>
      </c>
      <c r="LQ110" s="1">
        <v>1.341584E-4</v>
      </c>
      <c r="LR110">
        <v>0.7335448</v>
      </c>
      <c r="LS110">
        <v>20.820519999999998</v>
      </c>
      <c r="LT110" s="1">
        <v>1.5007620000000001E-7</v>
      </c>
      <c r="LU110" s="1">
        <v>1.21904E-4</v>
      </c>
      <c r="LV110">
        <v>0.73348849999999999</v>
      </c>
      <c r="LW110">
        <v>21.226669999999999</v>
      </c>
      <c r="LX110" s="1">
        <v>1.364396E-7</v>
      </c>
      <c r="LY110" s="1">
        <v>1.108293E-4</v>
      </c>
      <c r="LZ110">
        <v>0.73344549999999997</v>
      </c>
      <c r="MA110">
        <v>21.35868</v>
      </c>
      <c r="MB110" s="1">
        <v>1.2416549999999999E-7</v>
      </c>
      <c r="MC110" s="1">
        <v>1.008588E-4</v>
      </c>
      <c r="MD110">
        <v>0.7333982</v>
      </c>
      <c r="ME110">
        <v>21.357040000000001</v>
      </c>
      <c r="MF110" s="1">
        <v>1.1312999999999999E-7</v>
      </c>
      <c r="MG110" s="1">
        <v>9.1893759999999995E-5</v>
      </c>
      <c r="MH110">
        <v>0.73336469999999998</v>
      </c>
      <c r="MI110">
        <v>21.118040000000001</v>
      </c>
      <c r="MJ110" s="1">
        <v>1.0316469999999999E-7</v>
      </c>
      <c r="MK110" s="1">
        <v>8.3802209999999996E-5</v>
      </c>
      <c r="ML110">
        <v>0.73332549999999996</v>
      </c>
      <c r="MM110">
        <v>20.940110000000001</v>
      </c>
      <c r="MN110" s="1">
        <v>9.4177469999999994E-8</v>
      </c>
      <c r="MO110" s="1">
        <v>7.6498179999999997E-5</v>
      </c>
      <c r="MP110">
        <v>0.73328349999999998</v>
      </c>
      <c r="MQ110">
        <v>20.936050000000002</v>
      </c>
      <c r="MR110" s="1">
        <v>8.6185640000000006E-8</v>
      </c>
      <c r="MS110" s="1">
        <v>6.9999649999999996E-5</v>
      </c>
      <c r="MT110">
        <v>0.73325810000000002</v>
      </c>
      <c r="MU110">
        <v>20.983049999999999</v>
      </c>
      <c r="MV110" s="1">
        <v>7.9359759999999994E-8</v>
      </c>
      <c r="MW110" s="1">
        <v>6.4440879999999993E-5</v>
      </c>
      <c r="MX110">
        <v>0.7332381</v>
      </c>
      <c r="MY110">
        <v>20.94191</v>
      </c>
      <c r="MZ110" s="1">
        <v>7.3490050000000001E-8</v>
      </c>
      <c r="NA110" s="1">
        <v>5.9667509999999998E-5</v>
      </c>
      <c r="NB110">
        <v>0.73320099999999999</v>
      </c>
      <c r="NC110">
        <v>20.815919999999998</v>
      </c>
      <c r="ND110" s="1">
        <v>6.8222279999999997E-8</v>
      </c>
      <c r="NE110" s="1">
        <v>5.5389580000000001E-5</v>
      </c>
      <c r="NF110">
        <v>0.7331704</v>
      </c>
      <c r="NG110">
        <v>20.75394</v>
      </c>
      <c r="NH110" s="1">
        <v>6.3386820000000006E-8</v>
      </c>
      <c r="NI110" s="1">
        <v>5.1464169999999999E-5</v>
      </c>
      <c r="NJ110">
        <v>0.73314409999999997</v>
      </c>
      <c r="NK110">
        <v>20.403790000000001</v>
      </c>
      <c r="NL110" s="1">
        <v>5.8984210000000001E-8</v>
      </c>
      <c r="NM110" s="1">
        <v>4.7887889999999999E-5</v>
      </c>
      <c r="NN110">
        <v>0.73311289999999996</v>
      </c>
      <c r="NO110">
        <v>19.818449999999999</v>
      </c>
      <c r="NP110" s="1">
        <v>5.4970299999999998E-8</v>
      </c>
      <c r="NQ110" s="1">
        <v>4.4628169999999999E-5</v>
      </c>
      <c r="NR110">
        <v>0.73308629999999997</v>
      </c>
      <c r="NS110">
        <v>19.47747</v>
      </c>
      <c r="NT110" s="1">
        <v>5.1274170000000001E-8</v>
      </c>
      <c r="NU110" s="1">
        <v>4.1627910000000002E-5</v>
      </c>
      <c r="NV110">
        <v>0.73306099999999996</v>
      </c>
      <c r="NW110">
        <v>19.41985</v>
      </c>
      <c r="NX110" s="1">
        <v>4.7853430000000003E-8</v>
      </c>
      <c r="NY110" s="1">
        <v>3.8850049999999999E-5</v>
      </c>
      <c r="NZ110">
        <v>0.73302480000000003</v>
      </c>
      <c r="OA110">
        <v>19.440639999999998</v>
      </c>
      <c r="OB110" s="1">
        <v>4.4645110000000002E-8</v>
      </c>
      <c r="OC110" s="1">
        <v>3.6247829999999997E-5</v>
      </c>
      <c r="OD110">
        <v>0.73299289999999995</v>
      </c>
      <c r="OE110">
        <v>19.785630000000001</v>
      </c>
      <c r="OF110" s="1">
        <v>4.1621630000000002E-8</v>
      </c>
      <c r="OG110" s="1">
        <v>3.3794429999999998E-5</v>
      </c>
      <c r="OH110">
        <v>0.73296589999999995</v>
      </c>
      <c r="OI110">
        <v>20.289090000000002</v>
      </c>
      <c r="OJ110" s="1">
        <v>3.8818109999999999E-8</v>
      </c>
      <c r="OK110" s="1">
        <v>3.1518240000000002E-5</v>
      </c>
    </row>
    <row r="111" spans="1:401" x14ac:dyDescent="0.35">
      <c r="A111">
        <v>114</v>
      </c>
      <c r="B111" t="s">
        <v>4</v>
      </c>
      <c r="C111" t="s">
        <v>24</v>
      </c>
      <c r="D111" t="s">
        <v>116</v>
      </c>
      <c r="E111">
        <v>807.2903</v>
      </c>
      <c r="F111">
        <v>1.1014280000000001</v>
      </c>
      <c r="G111">
        <v>19.934799999999999</v>
      </c>
      <c r="H111">
        <v>0</v>
      </c>
      <c r="I111">
        <v>0</v>
      </c>
      <c r="J111">
        <v>1.1014740000000001</v>
      </c>
      <c r="K111">
        <v>19.950810000000001</v>
      </c>
      <c r="L111" s="1">
        <v>5.1225390000000001E-36</v>
      </c>
      <c r="M111" s="1">
        <v>3.9917500000000002E-33</v>
      </c>
      <c r="N111">
        <v>1.1015470000000001</v>
      </c>
      <c r="O111">
        <v>19.722899999999999</v>
      </c>
      <c r="P111" s="1">
        <v>2.269707E-21</v>
      </c>
      <c r="Q111" s="1">
        <v>1.7623380000000002E-18</v>
      </c>
      <c r="R111">
        <v>1.101591</v>
      </c>
      <c r="S111">
        <v>19.274850000000001</v>
      </c>
      <c r="T111" s="1">
        <v>1.085872E-8</v>
      </c>
      <c r="U111" s="1">
        <v>8.4488689999999999E-6</v>
      </c>
      <c r="V111">
        <v>1.1016840000000001</v>
      </c>
      <c r="W111">
        <v>18.916440000000001</v>
      </c>
      <c r="X111" s="1">
        <v>8.9227780000000007E-2</v>
      </c>
      <c r="Y111">
        <v>52.936120000000003</v>
      </c>
      <c r="Z111">
        <v>1.1017269999999999</v>
      </c>
      <c r="AA111">
        <v>18.55556</v>
      </c>
      <c r="AB111">
        <v>10.47329</v>
      </c>
      <c r="AC111">
        <v>7138.9719999999998</v>
      </c>
      <c r="AD111">
        <v>1.1017729999999999</v>
      </c>
      <c r="AE111">
        <v>18.25299</v>
      </c>
      <c r="AF111">
        <v>51.838120000000004</v>
      </c>
      <c r="AG111">
        <v>39074.160000000003</v>
      </c>
      <c r="AH111">
        <v>1.101799</v>
      </c>
      <c r="AI111">
        <v>18.097629999999999</v>
      </c>
      <c r="AJ111">
        <v>36.892859999999999</v>
      </c>
      <c r="AK111">
        <v>30098.1</v>
      </c>
      <c r="AL111">
        <v>1.1018380000000001</v>
      </c>
      <c r="AM111">
        <v>18.105049999999999</v>
      </c>
      <c r="AN111">
        <v>7.0021589999999998</v>
      </c>
      <c r="AO111">
        <v>6091.3890000000001</v>
      </c>
      <c r="AP111">
        <v>1.1018600000000001</v>
      </c>
      <c r="AQ111">
        <v>18.558879999999998</v>
      </c>
      <c r="AR111">
        <v>0.5281534</v>
      </c>
      <c r="AS111">
        <v>482.97359999999998</v>
      </c>
      <c r="AT111">
        <v>1.1018840000000001</v>
      </c>
      <c r="AU111">
        <v>19.172630000000002</v>
      </c>
      <c r="AV111" s="1">
        <v>2.7638050000000001E-2</v>
      </c>
      <c r="AW111">
        <v>25.058489999999999</v>
      </c>
      <c r="AX111">
        <v>1.101901</v>
      </c>
      <c r="AY111">
        <v>19.601189999999999</v>
      </c>
      <c r="AZ111" s="1">
        <v>6.9742249999999997E-3</v>
      </c>
      <c r="BA111">
        <v>5.5661779999999998</v>
      </c>
      <c r="BB111">
        <v>1.1019030000000001</v>
      </c>
      <c r="BC111">
        <v>19.88214</v>
      </c>
      <c r="BD111" s="1">
        <v>5.2833589999999996E-3</v>
      </c>
      <c r="BE111">
        <v>4.1473019999999998</v>
      </c>
      <c r="BF111">
        <v>1.101885</v>
      </c>
      <c r="BG111">
        <v>19.869350000000001</v>
      </c>
      <c r="BH111" s="1">
        <v>4.2806759999999998E-3</v>
      </c>
      <c r="BI111">
        <v>3.3585919999999998</v>
      </c>
      <c r="BJ111">
        <v>1.101874</v>
      </c>
      <c r="BK111">
        <v>19.729790000000001</v>
      </c>
      <c r="BL111" s="1">
        <v>3.4790860000000002E-3</v>
      </c>
      <c r="BM111">
        <v>2.7295530000000001</v>
      </c>
      <c r="BN111">
        <v>1.1018939999999999</v>
      </c>
      <c r="BO111">
        <v>19.688839999999999</v>
      </c>
      <c r="BP111" s="1">
        <v>2.8304430000000002E-3</v>
      </c>
      <c r="BQ111">
        <v>2.2205360000000001</v>
      </c>
      <c r="BR111">
        <v>1.101871</v>
      </c>
      <c r="BS111">
        <v>19.668690000000002</v>
      </c>
      <c r="BT111" s="1">
        <v>2.30292E-3</v>
      </c>
      <c r="BU111">
        <v>1.8068219999999999</v>
      </c>
      <c r="BV111">
        <v>1.1019000000000001</v>
      </c>
      <c r="BW111">
        <v>19.843520000000002</v>
      </c>
      <c r="BX111" s="1">
        <v>1.873347E-3</v>
      </c>
      <c r="BY111">
        <v>1.4698009999999999</v>
      </c>
      <c r="BZ111">
        <v>1.1018669999999999</v>
      </c>
      <c r="CA111">
        <v>19.982659999999999</v>
      </c>
      <c r="CB111" s="1">
        <v>1.524582E-3</v>
      </c>
      <c r="CC111">
        <v>1.1962090000000001</v>
      </c>
      <c r="CD111">
        <v>1.1018829999999999</v>
      </c>
      <c r="CE111">
        <v>19.86308</v>
      </c>
      <c r="CF111" s="1">
        <v>1.241841E-3</v>
      </c>
      <c r="CG111">
        <v>0.97431900000000005</v>
      </c>
      <c r="CH111">
        <v>1.101864</v>
      </c>
      <c r="CI111">
        <v>19.709109999999999</v>
      </c>
      <c r="CJ111" s="1">
        <v>1.012415E-3</v>
      </c>
      <c r="CK111">
        <v>0.79431209999999997</v>
      </c>
      <c r="CL111">
        <v>1.1018760000000001</v>
      </c>
      <c r="CM111">
        <v>19.39809</v>
      </c>
      <c r="CN111" s="1">
        <v>8.2628659999999996E-4</v>
      </c>
      <c r="CO111">
        <v>0.6482561</v>
      </c>
      <c r="CP111">
        <v>1.1018300000000001</v>
      </c>
      <c r="CQ111">
        <v>19.133990000000001</v>
      </c>
      <c r="CR111" s="1">
        <v>6.7505189999999995E-4</v>
      </c>
      <c r="CS111">
        <v>0.52960359999999995</v>
      </c>
      <c r="CT111">
        <v>1.101864</v>
      </c>
      <c r="CU111">
        <v>19.079519999999999</v>
      </c>
      <c r="CV111" s="1">
        <v>5.5148700000000003E-4</v>
      </c>
      <c r="CW111">
        <v>0.43269730000000001</v>
      </c>
      <c r="CX111">
        <v>1.1018570000000001</v>
      </c>
      <c r="CY111">
        <v>19.21698</v>
      </c>
      <c r="CZ111" s="1">
        <v>4.4956910000000001E-4</v>
      </c>
      <c r="DA111">
        <v>0.35278490000000001</v>
      </c>
      <c r="DB111">
        <v>1.101904</v>
      </c>
      <c r="DC111">
        <v>19.7422</v>
      </c>
      <c r="DD111" s="1">
        <v>3.656342E-4</v>
      </c>
      <c r="DE111">
        <v>0.28694740000000002</v>
      </c>
      <c r="DF111">
        <v>1.1019209999999999</v>
      </c>
      <c r="DG111">
        <v>20.214130000000001</v>
      </c>
      <c r="DH111" s="1">
        <v>2.9720909999999997E-4</v>
      </c>
      <c r="DI111">
        <v>0.23325299999999999</v>
      </c>
      <c r="DJ111">
        <v>1.1019239999999999</v>
      </c>
      <c r="DK111">
        <v>20.436879999999999</v>
      </c>
      <c r="DL111" s="1">
        <v>2.4193930000000001E-4</v>
      </c>
      <c r="DM111">
        <v>0.18986149999999999</v>
      </c>
      <c r="DN111">
        <v>1.101947</v>
      </c>
      <c r="DO111">
        <v>20.491289999999999</v>
      </c>
      <c r="DP111" s="1">
        <v>1.9741440000000001E-4</v>
      </c>
      <c r="DQ111">
        <v>0.15490399999999999</v>
      </c>
      <c r="DR111">
        <v>1.102009</v>
      </c>
      <c r="DS111">
        <v>20.169029999999999</v>
      </c>
      <c r="DT111" s="1">
        <v>1.6149980000000001E-4</v>
      </c>
      <c r="DU111">
        <v>0.12670500000000001</v>
      </c>
      <c r="DV111">
        <v>1.1020529999999999</v>
      </c>
      <c r="DW111">
        <v>19.870200000000001</v>
      </c>
      <c r="DX111" s="1">
        <v>1.3227820000000001E-4</v>
      </c>
      <c r="DY111">
        <v>0.10377939999999999</v>
      </c>
      <c r="DZ111">
        <v>1.1020700000000001</v>
      </c>
      <c r="EA111">
        <v>19.804829999999999</v>
      </c>
      <c r="EB111" s="1">
        <v>1.084664E-4</v>
      </c>
      <c r="EC111" s="1">
        <v>8.5089150000000002E-2</v>
      </c>
      <c r="ED111">
        <v>1.102096</v>
      </c>
      <c r="EE111">
        <v>19.91208</v>
      </c>
      <c r="EF111" s="1">
        <v>8.9370970000000007E-5</v>
      </c>
      <c r="EG111" s="1">
        <v>7.0089029999999997E-2</v>
      </c>
      <c r="EH111">
        <v>1.1021289999999999</v>
      </c>
      <c r="EI111">
        <v>20.250440000000001</v>
      </c>
      <c r="EJ111" s="1">
        <v>7.4110229999999996E-5</v>
      </c>
      <c r="EK111" s="1">
        <v>5.8104030000000001E-2</v>
      </c>
      <c r="EL111">
        <v>1.1021719999999999</v>
      </c>
      <c r="EM111">
        <v>20.554040000000001</v>
      </c>
      <c r="EN111" s="1">
        <v>6.1783020000000003E-5</v>
      </c>
      <c r="EO111" s="1">
        <v>4.8428480000000003E-2</v>
      </c>
      <c r="EP111">
        <v>1.1021989999999999</v>
      </c>
      <c r="EQ111">
        <v>20.66527</v>
      </c>
      <c r="ER111" s="1">
        <v>5.1742220000000002E-5</v>
      </c>
      <c r="ES111" s="1">
        <v>4.0549809999999999E-2</v>
      </c>
      <c r="ET111">
        <v>1.1022240000000001</v>
      </c>
      <c r="EU111">
        <v>20.571619999999999</v>
      </c>
      <c r="EV111" s="1">
        <v>4.3512800000000001E-5</v>
      </c>
      <c r="EW111" s="1">
        <v>3.4094079999999999E-2</v>
      </c>
      <c r="EX111">
        <v>1.1022909999999999</v>
      </c>
      <c r="EY111">
        <v>20.145990000000001</v>
      </c>
      <c r="EZ111" s="1">
        <v>3.6732620000000003E-5</v>
      </c>
      <c r="FA111" s="1">
        <v>2.877712E-2</v>
      </c>
      <c r="FB111">
        <v>1.1023179999999999</v>
      </c>
      <c r="FC111">
        <v>19.788889999999999</v>
      </c>
      <c r="FD111" s="1">
        <v>3.1116469999999997E-5</v>
      </c>
      <c r="FE111" s="1">
        <v>2.437336E-2</v>
      </c>
      <c r="FF111">
        <v>1.1023430000000001</v>
      </c>
      <c r="FG111">
        <v>19.748069999999998</v>
      </c>
      <c r="FH111" s="1">
        <v>2.6498700000000001E-5</v>
      </c>
      <c r="FI111" s="1">
        <v>2.0748929999999999E-2</v>
      </c>
      <c r="FJ111">
        <v>1.10232</v>
      </c>
      <c r="FK111">
        <v>19.881340000000002</v>
      </c>
      <c r="FL111" s="1">
        <v>2.277517E-5</v>
      </c>
      <c r="FM111">
        <v>1.7825199999999999E-2</v>
      </c>
      <c r="FN111">
        <v>1.102366</v>
      </c>
      <c r="FO111">
        <v>20.292490000000001</v>
      </c>
      <c r="FP111" s="1">
        <v>1.977133E-5</v>
      </c>
      <c r="FQ111" s="1">
        <v>1.546787E-2</v>
      </c>
      <c r="FR111">
        <v>1.1023970000000001</v>
      </c>
      <c r="FS111">
        <v>20.522549999999999</v>
      </c>
      <c r="FT111" s="1">
        <v>1.7277499999999998E-5</v>
      </c>
      <c r="FU111">
        <v>1.3513499999999999E-2</v>
      </c>
      <c r="FV111">
        <v>1.1023849999999999</v>
      </c>
      <c r="FW111">
        <v>20.30808</v>
      </c>
      <c r="FX111" s="1">
        <v>1.51497E-5</v>
      </c>
      <c r="FY111" s="1">
        <v>1.184846E-2</v>
      </c>
      <c r="FZ111">
        <v>1.102382</v>
      </c>
      <c r="GA111">
        <v>19.89303</v>
      </c>
      <c r="GB111" s="1">
        <v>1.331107E-5</v>
      </c>
      <c r="GC111" s="1">
        <v>1.0410050000000001E-2</v>
      </c>
      <c r="GD111">
        <v>1.102384</v>
      </c>
      <c r="GE111">
        <v>19.39996</v>
      </c>
      <c r="GF111" s="1">
        <v>1.171092E-5</v>
      </c>
      <c r="GG111" s="1">
        <v>9.1584630000000004E-3</v>
      </c>
      <c r="GH111">
        <v>1.1023780000000001</v>
      </c>
      <c r="GI111">
        <v>19.2761</v>
      </c>
      <c r="GJ111" s="1">
        <v>1.0311520000000001E-5</v>
      </c>
      <c r="GK111" s="1">
        <v>8.0642979999999993E-3</v>
      </c>
      <c r="GL111">
        <v>1.102365</v>
      </c>
      <c r="GM111">
        <v>19.450289999999999</v>
      </c>
      <c r="GN111" s="1">
        <v>9.0843909999999993E-6</v>
      </c>
      <c r="GO111" s="1">
        <v>7.1047209999999996E-3</v>
      </c>
      <c r="GP111">
        <v>1.1023959999999999</v>
      </c>
      <c r="GQ111">
        <v>19.629539999999999</v>
      </c>
      <c r="GR111" s="1">
        <v>8.0013480000000004E-6</v>
      </c>
      <c r="GS111" s="1">
        <v>6.2580559999999997E-3</v>
      </c>
      <c r="GT111">
        <v>1.1023909999999999</v>
      </c>
      <c r="GU111">
        <v>19.647919999999999</v>
      </c>
      <c r="GV111" s="1">
        <v>7.0443770000000003E-6</v>
      </c>
      <c r="GW111" s="1">
        <v>5.5099490000000001E-3</v>
      </c>
      <c r="GX111">
        <v>1.1024039999999999</v>
      </c>
      <c r="GY111">
        <v>19.72204</v>
      </c>
      <c r="GZ111" s="1">
        <v>6.2019599999999998E-6</v>
      </c>
      <c r="HA111" s="1">
        <v>4.851317E-3</v>
      </c>
      <c r="HB111">
        <v>1.1023909999999999</v>
      </c>
      <c r="HC111">
        <v>19.933720000000001</v>
      </c>
      <c r="HD111" s="1">
        <v>5.462271E-6</v>
      </c>
      <c r="HE111" s="1">
        <v>4.2726839999999997E-3</v>
      </c>
      <c r="HF111">
        <v>1.1023890000000001</v>
      </c>
      <c r="HG111">
        <v>20.179480000000002</v>
      </c>
      <c r="HH111" s="1">
        <v>4.8121320000000001E-6</v>
      </c>
      <c r="HI111" s="1">
        <v>3.764257E-3</v>
      </c>
      <c r="HJ111">
        <v>1.1024</v>
      </c>
      <c r="HK111">
        <v>20.067489999999999</v>
      </c>
      <c r="HL111" s="1">
        <v>4.240697E-6</v>
      </c>
      <c r="HM111" s="1">
        <v>3.3173450000000002E-3</v>
      </c>
      <c r="HN111">
        <v>1.1023810000000001</v>
      </c>
      <c r="HO111">
        <v>19.74259</v>
      </c>
      <c r="HP111" s="1">
        <v>3.738734E-6</v>
      </c>
      <c r="HQ111" s="1">
        <v>2.9248149999999999E-3</v>
      </c>
      <c r="HR111">
        <v>1.102379</v>
      </c>
      <c r="HS111">
        <v>19.57959</v>
      </c>
      <c r="HT111" s="1">
        <v>3.2935069999999999E-6</v>
      </c>
      <c r="HU111" s="1">
        <v>2.5769209999999998E-3</v>
      </c>
      <c r="HV111">
        <v>1.102409</v>
      </c>
      <c r="HW111">
        <v>19.553260000000002</v>
      </c>
      <c r="HX111" s="1">
        <v>2.8915799999999999E-6</v>
      </c>
      <c r="HY111" s="1">
        <v>2.262993E-3</v>
      </c>
      <c r="HZ111">
        <v>1.102409</v>
      </c>
      <c r="IA111">
        <v>19.793230000000001</v>
      </c>
      <c r="IB111" s="1">
        <v>2.529429E-6</v>
      </c>
      <c r="IC111" s="1">
        <v>1.9799520000000001E-3</v>
      </c>
      <c r="ID111">
        <v>1.1024050000000001</v>
      </c>
      <c r="IE111">
        <v>20.12527</v>
      </c>
      <c r="IF111" s="1">
        <v>2.2094209999999999E-6</v>
      </c>
      <c r="IG111" s="1">
        <v>1.7295730000000001E-3</v>
      </c>
      <c r="IH111">
        <v>1.1023970000000001</v>
      </c>
      <c r="II111">
        <v>20.25787</v>
      </c>
      <c r="IJ111" s="1">
        <v>1.930063E-6</v>
      </c>
      <c r="IK111" s="1">
        <v>1.510939E-3</v>
      </c>
      <c r="IL111">
        <v>1.1024480000000001</v>
      </c>
      <c r="IM111">
        <v>20.129079999999998</v>
      </c>
      <c r="IN111" s="1">
        <v>1.6874210000000001E-6</v>
      </c>
      <c r="IO111" s="1">
        <v>1.3209890000000001E-3</v>
      </c>
      <c r="IP111">
        <v>1.102428</v>
      </c>
      <c r="IQ111">
        <v>19.682580000000002</v>
      </c>
      <c r="IR111" s="1">
        <v>1.4769790000000001E-6</v>
      </c>
      <c r="IS111" s="1">
        <v>1.156207E-3</v>
      </c>
      <c r="IT111">
        <v>1.1024590000000001</v>
      </c>
      <c r="IU111">
        <v>19.39104</v>
      </c>
      <c r="IV111" s="1">
        <v>1.2947249999999999E-6</v>
      </c>
      <c r="IW111" s="1">
        <v>1.013482E-3</v>
      </c>
      <c r="IX111">
        <v>1.1024510000000001</v>
      </c>
      <c r="IY111">
        <v>19.40953</v>
      </c>
      <c r="IZ111" s="1">
        <v>1.136597E-6</v>
      </c>
      <c r="JA111" s="1">
        <v>8.8971060000000003E-4</v>
      </c>
      <c r="JB111">
        <v>1.102482</v>
      </c>
      <c r="JC111">
        <v>19.584910000000001</v>
      </c>
      <c r="JD111" s="1">
        <v>9.9813879999999995E-7</v>
      </c>
      <c r="JE111" s="1">
        <v>7.813745E-4</v>
      </c>
      <c r="JF111">
        <v>1.102535</v>
      </c>
      <c r="JG111">
        <v>20.08353</v>
      </c>
      <c r="JH111" s="1">
        <v>8.7657319999999998E-7</v>
      </c>
      <c r="JI111" s="1">
        <v>6.8620780000000004E-4</v>
      </c>
      <c r="JJ111">
        <v>1.102525</v>
      </c>
      <c r="JK111">
        <v>20.506440000000001</v>
      </c>
      <c r="JL111" s="1">
        <v>7.7049870000000002E-7</v>
      </c>
      <c r="JM111" s="1">
        <v>6.0315070000000002E-4</v>
      </c>
      <c r="JN111">
        <v>1.1025450000000001</v>
      </c>
      <c r="JO111">
        <v>20.62331</v>
      </c>
      <c r="JP111" s="1">
        <v>6.7830770000000001E-7</v>
      </c>
      <c r="JQ111" s="1">
        <v>5.3097690000000004E-4</v>
      </c>
      <c r="JR111">
        <v>1.102581</v>
      </c>
      <c r="JS111">
        <v>20.495360000000002</v>
      </c>
      <c r="JT111" s="1">
        <v>5.9819979999999996E-7</v>
      </c>
      <c r="JU111" s="1">
        <v>4.6822280000000002E-4</v>
      </c>
      <c r="JV111">
        <v>1.1026260000000001</v>
      </c>
      <c r="JW111">
        <v>20.221579999999999</v>
      </c>
      <c r="JX111" s="1">
        <v>5.2853109999999995E-7</v>
      </c>
      <c r="JY111" s="1">
        <v>4.1367889999999999E-4</v>
      </c>
      <c r="JZ111">
        <v>1.102622</v>
      </c>
      <c r="KA111">
        <v>20.0213</v>
      </c>
      <c r="KB111" s="1">
        <v>4.6756329999999999E-7</v>
      </c>
      <c r="KC111" s="1">
        <v>3.6593489999999998E-4</v>
      </c>
      <c r="KD111">
        <v>1.1026560000000001</v>
      </c>
      <c r="KE111">
        <v>20.02572</v>
      </c>
      <c r="KF111" s="1">
        <v>4.1470519999999999E-7</v>
      </c>
      <c r="KG111" s="1">
        <v>3.2450550000000001E-4</v>
      </c>
      <c r="KH111">
        <v>1.1026739999999999</v>
      </c>
      <c r="KI111">
        <v>20.086950000000002</v>
      </c>
      <c r="KJ111" s="1">
        <v>3.699284E-7</v>
      </c>
      <c r="KK111" s="1">
        <v>2.8939390000000002E-4</v>
      </c>
      <c r="KL111">
        <v>1.102687</v>
      </c>
      <c r="KM111">
        <v>20.43581</v>
      </c>
      <c r="KN111" s="1">
        <v>3.3198090000000002E-7</v>
      </c>
      <c r="KO111" s="1">
        <v>2.5964869999999999E-4</v>
      </c>
      <c r="KP111">
        <v>1.102678</v>
      </c>
      <c r="KQ111">
        <v>20.70335</v>
      </c>
      <c r="KR111" s="1">
        <v>2.9913759999999999E-7</v>
      </c>
      <c r="KS111" s="1">
        <v>2.339257E-4</v>
      </c>
      <c r="KT111">
        <v>1.102708</v>
      </c>
      <c r="KU111">
        <v>20.79757</v>
      </c>
      <c r="KV111" s="1">
        <v>2.7015880000000002E-7</v>
      </c>
      <c r="KW111" s="1">
        <v>2.1124819999999999E-4</v>
      </c>
      <c r="KX111">
        <v>1.102724</v>
      </c>
      <c r="KY111">
        <v>20.75291</v>
      </c>
      <c r="KZ111" s="1">
        <v>2.4450499999999998E-7</v>
      </c>
      <c r="LA111" s="1">
        <v>1.9116909999999999E-4</v>
      </c>
      <c r="LB111">
        <v>1.102722</v>
      </c>
      <c r="LC111">
        <v>20.478120000000001</v>
      </c>
      <c r="LD111" s="1">
        <v>2.2174360000000001E-7</v>
      </c>
      <c r="LE111" s="1">
        <v>1.7336359999999999E-4</v>
      </c>
      <c r="LF111">
        <v>1.1027420000000001</v>
      </c>
      <c r="LG111">
        <v>20.245329999999999</v>
      </c>
      <c r="LH111" s="1">
        <v>2.0142580000000001E-7</v>
      </c>
      <c r="LI111" s="1">
        <v>1.574693E-4</v>
      </c>
      <c r="LJ111">
        <v>1.1027560000000001</v>
      </c>
      <c r="LK111">
        <v>20.207909999999998</v>
      </c>
      <c r="LL111" s="1">
        <v>1.8308779999999999E-7</v>
      </c>
      <c r="LM111" s="1">
        <v>1.4313339999999999E-4</v>
      </c>
      <c r="LN111">
        <v>1.1027769999999999</v>
      </c>
      <c r="LO111">
        <v>20.333010000000002</v>
      </c>
      <c r="LP111" s="1">
        <v>1.6641949999999999E-7</v>
      </c>
      <c r="LQ111" s="1">
        <v>1.30104E-4</v>
      </c>
      <c r="LR111">
        <v>1.1027940000000001</v>
      </c>
      <c r="LS111">
        <v>20.882750000000001</v>
      </c>
      <c r="LT111" s="1">
        <v>1.512116E-7</v>
      </c>
      <c r="LU111" s="1">
        <v>1.182182E-4</v>
      </c>
      <c r="LV111">
        <v>1.1027659999999999</v>
      </c>
      <c r="LW111">
        <v>21.31766</v>
      </c>
      <c r="LX111" s="1">
        <v>1.3746070000000001E-7</v>
      </c>
      <c r="LY111" s="1">
        <v>1.0746449999999999E-4</v>
      </c>
      <c r="LZ111">
        <v>1.102814</v>
      </c>
      <c r="MA111">
        <v>21.46734</v>
      </c>
      <c r="MB111" s="1">
        <v>1.2508430000000001E-7</v>
      </c>
      <c r="MC111" s="1">
        <v>9.778442E-5</v>
      </c>
      <c r="MD111">
        <v>1.1028469999999999</v>
      </c>
      <c r="ME111">
        <v>21.45598</v>
      </c>
      <c r="MF111" s="1">
        <v>1.139567E-7</v>
      </c>
      <c r="MG111" s="1">
        <v>8.9079390000000006E-5</v>
      </c>
      <c r="MH111">
        <v>1.102841</v>
      </c>
      <c r="MI111">
        <v>21.168780000000002</v>
      </c>
      <c r="MJ111" s="1">
        <v>1.039122E-7</v>
      </c>
      <c r="MK111" s="1">
        <v>8.1228649999999994E-5</v>
      </c>
      <c r="ML111">
        <v>1.1028880000000001</v>
      </c>
      <c r="MM111">
        <v>20.96696</v>
      </c>
      <c r="MN111" s="1">
        <v>9.4850850000000005E-8</v>
      </c>
      <c r="MO111" s="1">
        <v>7.4137899999999994E-5</v>
      </c>
      <c r="MP111">
        <v>1.102862</v>
      </c>
      <c r="MQ111">
        <v>20.945689999999999</v>
      </c>
      <c r="MR111" s="1">
        <v>8.6773660000000004E-8</v>
      </c>
      <c r="MS111" s="1">
        <v>6.7813100000000003E-5</v>
      </c>
      <c r="MT111">
        <v>1.102894</v>
      </c>
      <c r="MU111">
        <v>20.99511</v>
      </c>
      <c r="MV111" s="1">
        <v>7.9857720000000003E-8</v>
      </c>
      <c r="MW111" s="1">
        <v>6.2386179999999994E-5</v>
      </c>
      <c r="MX111">
        <v>1.1029230000000001</v>
      </c>
      <c r="MY111">
        <v>20.981010000000001</v>
      </c>
      <c r="MZ111" s="1">
        <v>7.3926149999999998E-8</v>
      </c>
      <c r="NA111" s="1">
        <v>5.7740540000000003E-5</v>
      </c>
      <c r="NB111">
        <v>1.102908</v>
      </c>
      <c r="NC111">
        <v>20.901340000000001</v>
      </c>
      <c r="ND111" s="1">
        <v>6.8620289999999995E-8</v>
      </c>
      <c r="NE111" s="1">
        <v>5.3592279999999997E-5</v>
      </c>
      <c r="NF111">
        <v>1.102911</v>
      </c>
      <c r="NG111">
        <v>20.848410000000001</v>
      </c>
      <c r="NH111" s="1">
        <v>6.3750910000000004E-8</v>
      </c>
      <c r="NI111" s="1">
        <v>4.9788250000000002E-5</v>
      </c>
      <c r="NJ111">
        <v>1.1029389999999999</v>
      </c>
      <c r="NK111">
        <v>20.489319999999999</v>
      </c>
      <c r="NL111" s="1">
        <v>5.9315820000000002E-8</v>
      </c>
      <c r="NM111" s="1">
        <v>4.6320640000000001E-5</v>
      </c>
      <c r="NN111">
        <v>1.1029340000000001</v>
      </c>
      <c r="NO111">
        <v>19.887879999999999</v>
      </c>
      <c r="NP111" s="1">
        <v>5.527335E-8</v>
      </c>
      <c r="NQ111" s="1">
        <v>4.3161190000000002E-5</v>
      </c>
      <c r="NR111">
        <v>1.102973</v>
      </c>
      <c r="NS111">
        <v>19.512830000000001</v>
      </c>
      <c r="NT111" s="1">
        <v>5.1554530000000003E-8</v>
      </c>
      <c r="NU111" s="1">
        <v>4.025616E-5</v>
      </c>
      <c r="NV111">
        <v>1.1029610000000001</v>
      </c>
      <c r="NW111">
        <v>19.433579999999999</v>
      </c>
      <c r="NX111" s="1">
        <v>4.8113419999999997E-8</v>
      </c>
      <c r="NY111" s="1">
        <v>3.7567919999999998E-5</v>
      </c>
      <c r="NZ111">
        <v>1.102951</v>
      </c>
      <c r="OA111">
        <v>19.46</v>
      </c>
      <c r="OB111" s="1">
        <v>4.489087E-8</v>
      </c>
      <c r="OC111" s="1">
        <v>3.505361E-5</v>
      </c>
      <c r="OD111">
        <v>1.1029800000000001</v>
      </c>
      <c r="OE111">
        <v>19.8338</v>
      </c>
      <c r="OF111" s="1">
        <v>4.1851239999999999E-8</v>
      </c>
      <c r="OG111" s="1">
        <v>3.2680949999999998E-5</v>
      </c>
      <c r="OH111">
        <v>1.1029659999999999</v>
      </c>
      <c r="OI111">
        <v>20.34918</v>
      </c>
      <c r="OJ111" s="1">
        <v>3.9030739999999997E-8</v>
      </c>
      <c r="OK111" s="1">
        <v>3.0478109999999999E-5</v>
      </c>
    </row>
    <row r="112" spans="1:401" x14ac:dyDescent="0.35">
      <c r="A112">
        <v>115</v>
      </c>
      <c r="B112" t="s">
        <v>4</v>
      </c>
      <c r="C112" t="s">
        <v>24</v>
      </c>
      <c r="D112" t="s">
        <v>117</v>
      </c>
      <c r="E112">
        <v>826.17570000000001</v>
      </c>
      <c r="F112">
        <v>0.77478239999999998</v>
      </c>
      <c r="G112">
        <v>19.953620000000001</v>
      </c>
      <c r="H112">
        <v>0</v>
      </c>
      <c r="I112">
        <v>0</v>
      </c>
      <c r="J112">
        <v>0.77476219999999996</v>
      </c>
      <c r="K112">
        <v>19.98321</v>
      </c>
      <c r="L112" s="1">
        <v>8.0438840000000006E-37</v>
      </c>
      <c r="M112" s="1">
        <v>7.6549230000000001E-34</v>
      </c>
      <c r="N112">
        <v>0.77474120000000002</v>
      </c>
      <c r="O112">
        <v>19.774760000000001</v>
      </c>
      <c r="P112" s="1">
        <v>3.9241539999999999E-22</v>
      </c>
      <c r="Q112" s="1">
        <v>3.7211539999999999E-19</v>
      </c>
      <c r="R112">
        <v>0.77470870000000003</v>
      </c>
      <c r="S112">
        <v>19.340430000000001</v>
      </c>
      <c r="T112" s="1">
        <v>1.9486289999999998E-9</v>
      </c>
      <c r="U112" s="1">
        <v>1.851785E-6</v>
      </c>
      <c r="V112">
        <v>0.77471380000000001</v>
      </c>
      <c r="W112">
        <v>18.981729999999999</v>
      </c>
      <c r="X112" s="1">
        <v>5.0162310000000002E-2</v>
      </c>
      <c r="Y112">
        <v>35.319809999999997</v>
      </c>
      <c r="Z112">
        <v>0.77469710000000003</v>
      </c>
      <c r="AA112">
        <v>18.60812</v>
      </c>
      <c r="AB112">
        <v>8.0715959999999995</v>
      </c>
      <c r="AC112">
        <v>6552.2269999999999</v>
      </c>
      <c r="AD112">
        <v>0.77471179999999995</v>
      </c>
      <c r="AE112">
        <v>18.296900000000001</v>
      </c>
      <c r="AF112">
        <v>48.828159999999997</v>
      </c>
      <c r="AG112">
        <v>44307.43</v>
      </c>
      <c r="AH112">
        <v>0.77470430000000001</v>
      </c>
      <c r="AI112">
        <v>18.12875</v>
      </c>
      <c r="AJ112">
        <v>40.467010000000002</v>
      </c>
      <c r="AK112">
        <v>40248.49</v>
      </c>
      <c r="AL112">
        <v>0.77471089999999998</v>
      </c>
      <c r="AM112">
        <v>18.133230000000001</v>
      </c>
      <c r="AN112">
        <v>8.6840519999999994</v>
      </c>
      <c r="AO112">
        <v>9330.1450000000004</v>
      </c>
      <c r="AP112">
        <v>0.77474509999999996</v>
      </c>
      <c r="AQ112">
        <v>18.597490000000001</v>
      </c>
      <c r="AR112">
        <v>0.72168520000000003</v>
      </c>
      <c r="AS112">
        <v>825.65740000000005</v>
      </c>
      <c r="AT112">
        <v>0.77475210000000005</v>
      </c>
      <c r="AU112">
        <v>19.217449999999999</v>
      </c>
      <c r="AV112" s="1">
        <v>3.7446220000000002E-2</v>
      </c>
      <c r="AW112">
        <v>43.26632</v>
      </c>
      <c r="AX112">
        <v>0.77474140000000002</v>
      </c>
      <c r="AY112">
        <v>19.646809999999999</v>
      </c>
      <c r="AZ112" s="1">
        <v>7.3798789999999998E-3</v>
      </c>
      <c r="BA112">
        <v>7.3069360000000003</v>
      </c>
      <c r="BB112">
        <v>0.77474399999999999</v>
      </c>
      <c r="BC112">
        <v>19.922190000000001</v>
      </c>
      <c r="BD112" s="1">
        <v>5.3949540000000004E-3</v>
      </c>
      <c r="BE112">
        <v>5.1833460000000002</v>
      </c>
      <c r="BF112">
        <v>0.77475550000000004</v>
      </c>
      <c r="BG112">
        <v>19.893529999999998</v>
      </c>
      <c r="BH112" s="1">
        <v>4.3661960000000001E-3</v>
      </c>
      <c r="BI112">
        <v>4.1909919999999996</v>
      </c>
      <c r="BJ112">
        <v>0.77474770000000004</v>
      </c>
      <c r="BK112">
        <v>19.742719999999998</v>
      </c>
      <c r="BL112" s="1">
        <v>3.5480239999999999E-3</v>
      </c>
      <c r="BM112">
        <v>3.4054220000000002</v>
      </c>
      <c r="BN112">
        <v>0.77476239999999996</v>
      </c>
      <c r="BO112">
        <v>19.697150000000001</v>
      </c>
      <c r="BP112" s="1">
        <v>2.8863909999999999E-3</v>
      </c>
      <c r="BQ112">
        <v>2.7702420000000001</v>
      </c>
      <c r="BR112">
        <v>0.77474480000000001</v>
      </c>
      <c r="BS112">
        <v>19.681039999999999</v>
      </c>
      <c r="BT112" s="1">
        <v>2.3484529999999999E-3</v>
      </c>
      <c r="BU112">
        <v>2.2540809999999998</v>
      </c>
      <c r="BV112">
        <v>0.77473990000000004</v>
      </c>
      <c r="BW112">
        <v>19.886389999999999</v>
      </c>
      <c r="BX112" s="1">
        <v>1.9104059999999999E-3</v>
      </c>
      <c r="BY112">
        <v>1.8337159999999999</v>
      </c>
      <c r="BZ112">
        <v>0.77472839999999998</v>
      </c>
      <c r="CA112">
        <v>20.05894</v>
      </c>
      <c r="CB112" s="1">
        <v>1.554625E-3</v>
      </c>
      <c r="CC112">
        <v>1.4922439999999999</v>
      </c>
      <c r="CD112">
        <v>0.77471069999999997</v>
      </c>
      <c r="CE112">
        <v>19.947130000000001</v>
      </c>
      <c r="CF112" s="1">
        <v>1.2662070000000001E-3</v>
      </c>
      <c r="CG112">
        <v>1.2153480000000001</v>
      </c>
      <c r="CH112">
        <v>0.7747115</v>
      </c>
      <c r="CI112">
        <v>19.794899999999998</v>
      </c>
      <c r="CJ112" s="1">
        <v>1.0321849999999999E-3</v>
      </c>
      <c r="CK112">
        <v>0.99071929999999997</v>
      </c>
      <c r="CL112">
        <v>0.77468250000000005</v>
      </c>
      <c r="CM112">
        <v>19.44848</v>
      </c>
      <c r="CN112" s="1">
        <v>8.423406E-4</v>
      </c>
      <c r="CO112">
        <v>0.80847089999999999</v>
      </c>
      <c r="CP112">
        <v>0.77464999999999995</v>
      </c>
      <c r="CQ112">
        <v>19.15457</v>
      </c>
      <c r="CR112" s="1">
        <v>6.8810340000000005E-4</v>
      </c>
      <c r="CS112">
        <v>0.66042670000000003</v>
      </c>
      <c r="CT112">
        <v>0.77461550000000001</v>
      </c>
      <c r="CU112">
        <v>19.08503</v>
      </c>
      <c r="CV112" s="1">
        <v>5.621968E-4</v>
      </c>
      <c r="CW112">
        <v>0.53964190000000001</v>
      </c>
      <c r="CX112">
        <v>0.7745997</v>
      </c>
      <c r="CY112">
        <v>19.226780000000002</v>
      </c>
      <c r="CZ112" s="1">
        <v>4.5842179999999998E-4</v>
      </c>
      <c r="DA112">
        <v>0.44010939999999998</v>
      </c>
      <c r="DB112">
        <v>0.7745609</v>
      </c>
      <c r="DC112">
        <v>19.781300000000002</v>
      </c>
      <c r="DD112" s="1">
        <v>3.7289750000000003E-4</v>
      </c>
      <c r="DE112">
        <v>0.35805979999999998</v>
      </c>
      <c r="DF112">
        <v>0.77452549999999998</v>
      </c>
      <c r="DG112">
        <v>20.28256</v>
      </c>
      <c r="DH112" s="1">
        <v>3.0310139999999998E-4</v>
      </c>
      <c r="DI112">
        <v>0.29106009999999999</v>
      </c>
      <c r="DJ112">
        <v>0.77450300000000005</v>
      </c>
      <c r="DK112">
        <v>20.526019999999999</v>
      </c>
      <c r="DL112" s="1">
        <v>2.466894E-4</v>
      </c>
      <c r="DM112">
        <v>0.23687269999999999</v>
      </c>
      <c r="DN112">
        <v>0.7744685</v>
      </c>
      <c r="DO112">
        <v>20.572279999999999</v>
      </c>
      <c r="DP112" s="1">
        <v>2.0124149999999999E-4</v>
      </c>
      <c r="DQ112">
        <v>0.19321740000000001</v>
      </c>
      <c r="DR112">
        <v>0.77444990000000002</v>
      </c>
      <c r="DS112">
        <v>20.21679</v>
      </c>
      <c r="DT112" s="1">
        <v>1.64594E-4</v>
      </c>
      <c r="DU112">
        <v>0.15801119999999999</v>
      </c>
      <c r="DV112">
        <v>0.77443680000000004</v>
      </c>
      <c r="DW112">
        <v>19.889279999999999</v>
      </c>
      <c r="DX112" s="1">
        <v>1.348059E-4</v>
      </c>
      <c r="DY112">
        <v>0.12941710000000001</v>
      </c>
      <c r="DZ112">
        <v>0.77442319999999998</v>
      </c>
      <c r="EA112">
        <v>19.805990000000001</v>
      </c>
      <c r="EB112" s="1">
        <v>1.1051360000000001E-4</v>
      </c>
      <c r="EC112">
        <v>0.10608919999999999</v>
      </c>
      <c r="ED112">
        <v>0.77439360000000002</v>
      </c>
      <c r="EE112">
        <v>19.919709999999998</v>
      </c>
      <c r="EF112" s="1">
        <v>9.1005040000000003E-5</v>
      </c>
      <c r="EG112" s="1">
        <v>8.7336579999999997E-2</v>
      </c>
      <c r="EH112">
        <v>0.77437840000000002</v>
      </c>
      <c r="EI112">
        <v>20.297450000000001</v>
      </c>
      <c r="EJ112" s="1">
        <v>7.5420370000000005E-5</v>
      </c>
      <c r="EK112" s="1">
        <v>7.2356950000000003E-2</v>
      </c>
      <c r="EL112">
        <v>0.77436539999999998</v>
      </c>
      <c r="EM112">
        <v>20.640830000000001</v>
      </c>
      <c r="EN112" s="1">
        <v>6.2846390000000001E-5</v>
      </c>
      <c r="EO112" s="1">
        <v>6.028004E-2</v>
      </c>
      <c r="EP112">
        <v>0.77434289999999995</v>
      </c>
      <c r="EQ112">
        <v>20.769359999999999</v>
      </c>
      <c r="ER112" s="1">
        <v>5.2610849999999998E-5</v>
      </c>
      <c r="ES112" s="1">
        <v>5.045119E-2</v>
      </c>
      <c r="ET112">
        <v>0.77434890000000001</v>
      </c>
      <c r="EU112">
        <v>20.670670000000001</v>
      </c>
      <c r="EV112" s="1">
        <v>4.422601E-5</v>
      </c>
      <c r="EW112" s="1">
        <v>4.240232E-2</v>
      </c>
      <c r="EX112">
        <v>0.77433450000000004</v>
      </c>
      <c r="EY112">
        <v>20.204650000000001</v>
      </c>
      <c r="EZ112" s="1">
        <v>3.7322289999999999E-5</v>
      </c>
      <c r="FA112" s="1">
        <v>3.5777660000000003E-2</v>
      </c>
      <c r="FB112">
        <v>0.77432869999999998</v>
      </c>
      <c r="FC112">
        <v>19.808530000000001</v>
      </c>
      <c r="FD112" s="1">
        <v>3.1604560000000003E-5</v>
      </c>
      <c r="FE112" s="1">
        <v>3.0291519999999999E-2</v>
      </c>
      <c r="FF112">
        <v>0.77433149999999995</v>
      </c>
      <c r="FG112">
        <v>19.746929999999999</v>
      </c>
      <c r="FH112" s="1">
        <v>2.689681E-5</v>
      </c>
      <c r="FI112" s="1">
        <v>2.576962E-2</v>
      </c>
      <c r="FJ112">
        <v>0.77435189999999998</v>
      </c>
      <c r="FK112">
        <v>19.881550000000001</v>
      </c>
      <c r="FL112" s="1">
        <v>2.30944E-5</v>
      </c>
      <c r="FM112">
        <v>2.2115200000000002E-2</v>
      </c>
      <c r="FN112">
        <v>0.77434400000000003</v>
      </c>
      <c r="FO112">
        <v>20.334820000000001</v>
      </c>
      <c r="FP112" s="1">
        <v>2.0031330000000001E-5</v>
      </c>
      <c r="FQ112">
        <v>1.9172600000000001E-2</v>
      </c>
      <c r="FR112">
        <v>0.77436749999999999</v>
      </c>
      <c r="FS112">
        <v>20.599080000000001</v>
      </c>
      <c r="FT112" s="1">
        <v>1.7496619999999999E-5</v>
      </c>
      <c r="FU112" s="1">
        <v>1.6741610000000001E-2</v>
      </c>
      <c r="FV112">
        <v>0.77434820000000004</v>
      </c>
      <c r="FW112">
        <v>20.404399999999999</v>
      </c>
      <c r="FX112" s="1">
        <v>1.5337579999999999E-5</v>
      </c>
      <c r="FY112" s="1">
        <v>1.467422E-2</v>
      </c>
      <c r="FZ112">
        <v>0.77435069999999995</v>
      </c>
      <c r="GA112">
        <v>19.98208</v>
      </c>
      <c r="GB112" s="1">
        <v>1.347421E-5</v>
      </c>
      <c r="GC112" s="1">
        <v>1.289069E-2</v>
      </c>
      <c r="GD112">
        <v>0.77435449999999995</v>
      </c>
      <c r="GE112">
        <v>19.457609999999999</v>
      </c>
      <c r="GF112" s="1">
        <v>1.1853110000000001E-5</v>
      </c>
      <c r="GG112" s="1">
        <v>1.1339429999999999E-2</v>
      </c>
      <c r="GH112">
        <v>0.77434619999999998</v>
      </c>
      <c r="GI112">
        <v>19.301089999999999</v>
      </c>
      <c r="GJ112" s="1">
        <v>1.04361E-5</v>
      </c>
      <c r="GK112" s="1">
        <v>9.9839219999999992E-3</v>
      </c>
      <c r="GL112">
        <v>0.77433810000000003</v>
      </c>
      <c r="GM112">
        <v>19.458369999999999</v>
      </c>
      <c r="GN112" s="1">
        <v>9.1938449999999997E-6</v>
      </c>
      <c r="GO112" s="1">
        <v>8.7956040000000003E-3</v>
      </c>
      <c r="GP112">
        <v>0.77436000000000005</v>
      </c>
      <c r="GQ112">
        <v>19.64376</v>
      </c>
      <c r="GR112" s="1">
        <v>8.0981930000000007E-6</v>
      </c>
      <c r="GS112" s="1">
        <v>7.7479599999999999E-3</v>
      </c>
      <c r="GT112">
        <v>0.77434959999999997</v>
      </c>
      <c r="GU112">
        <v>19.67822</v>
      </c>
      <c r="GV112" s="1">
        <v>7.1297800000000002E-6</v>
      </c>
      <c r="GW112" s="1">
        <v>6.8219270000000002E-3</v>
      </c>
      <c r="GX112">
        <v>0.77433600000000002</v>
      </c>
      <c r="GY112">
        <v>19.788</v>
      </c>
      <c r="GZ112" s="1">
        <v>6.2770189999999997E-6</v>
      </c>
      <c r="HA112" s="1">
        <v>6.0064059999999997E-3</v>
      </c>
      <c r="HB112">
        <v>0.77435180000000003</v>
      </c>
      <c r="HC112">
        <v>20.007819999999999</v>
      </c>
      <c r="HD112" s="1">
        <v>5.5282389999999999E-6</v>
      </c>
      <c r="HE112" s="1">
        <v>5.2898090000000004E-3</v>
      </c>
      <c r="HF112">
        <v>0.77434689999999995</v>
      </c>
      <c r="HG112">
        <v>20.2516</v>
      </c>
      <c r="HH112" s="1">
        <v>4.8701199999999999E-6</v>
      </c>
      <c r="HI112" s="1">
        <v>4.660272E-3</v>
      </c>
      <c r="HJ112">
        <v>0.77434329999999996</v>
      </c>
      <c r="HK112">
        <v>20.11176</v>
      </c>
      <c r="HL112" s="1">
        <v>4.2916249999999998E-6</v>
      </c>
      <c r="HM112" s="1">
        <v>4.1068370000000003E-3</v>
      </c>
      <c r="HN112">
        <v>0.77431989999999995</v>
      </c>
      <c r="HO112">
        <v>19.77122</v>
      </c>
      <c r="HP112" s="1">
        <v>3.7835479999999999E-6</v>
      </c>
      <c r="HQ112" s="1">
        <v>3.6207679999999999E-3</v>
      </c>
      <c r="HR112">
        <v>0.77430759999999998</v>
      </c>
      <c r="HS112">
        <v>19.595510000000001</v>
      </c>
      <c r="HT112" s="1">
        <v>3.3335590000000001E-6</v>
      </c>
      <c r="HU112" s="1">
        <v>3.190652E-3</v>
      </c>
      <c r="HV112">
        <v>0.77429840000000005</v>
      </c>
      <c r="HW112">
        <v>19.564160000000001</v>
      </c>
      <c r="HX112" s="1">
        <v>2.9278799999999998E-6</v>
      </c>
      <c r="HY112" s="1">
        <v>2.80321E-3</v>
      </c>
      <c r="HZ112">
        <v>0.77426229999999996</v>
      </c>
      <c r="IA112">
        <v>19.829249999999998</v>
      </c>
      <c r="IB112" s="1">
        <v>2.5618889999999999E-6</v>
      </c>
      <c r="IC112" s="1">
        <v>2.4533530000000001E-3</v>
      </c>
      <c r="ID112">
        <v>0.77426079999999997</v>
      </c>
      <c r="IE112">
        <v>20.178730000000002</v>
      </c>
      <c r="IF112" s="1">
        <v>2.2379100000000001E-6</v>
      </c>
      <c r="IG112" s="1">
        <v>2.143308E-3</v>
      </c>
      <c r="IH112">
        <v>0.77422869999999999</v>
      </c>
      <c r="II112">
        <v>20.330179999999999</v>
      </c>
      <c r="IJ112" s="1">
        <v>1.9548529999999999E-6</v>
      </c>
      <c r="IK112" s="1">
        <v>1.8722980000000001E-3</v>
      </c>
      <c r="IL112">
        <v>0.77421229999999996</v>
      </c>
      <c r="IM112">
        <v>20.214569999999998</v>
      </c>
      <c r="IN112" s="1">
        <v>1.7089329999999999E-6</v>
      </c>
      <c r="IO112" s="1">
        <v>1.6368070000000001E-3</v>
      </c>
      <c r="IP112">
        <v>0.77421779999999996</v>
      </c>
      <c r="IQ112">
        <v>19.742619999999999</v>
      </c>
      <c r="IR112" s="1">
        <v>1.4956360000000001E-6</v>
      </c>
      <c r="IS112" s="1">
        <v>1.432469E-3</v>
      </c>
      <c r="IT112">
        <v>0.77419099999999996</v>
      </c>
      <c r="IU112">
        <v>19.419329999999999</v>
      </c>
      <c r="IV112" s="1">
        <v>1.310884E-6</v>
      </c>
      <c r="IW112" s="1">
        <v>1.255471E-3</v>
      </c>
      <c r="IX112">
        <v>0.7741711</v>
      </c>
      <c r="IY112">
        <v>19.417670000000001</v>
      </c>
      <c r="IZ112" s="1">
        <v>1.1506310000000001E-6</v>
      </c>
      <c r="JA112" s="1">
        <v>1.102001E-3</v>
      </c>
      <c r="JB112">
        <v>0.77416569999999996</v>
      </c>
      <c r="JC112">
        <v>19.599399999999999</v>
      </c>
      <c r="JD112" s="1">
        <v>1.0104830000000001E-6</v>
      </c>
      <c r="JE112" s="1">
        <v>9.6784750000000004E-4</v>
      </c>
      <c r="JF112">
        <v>0.77414479999999997</v>
      </c>
      <c r="JG112">
        <v>20.123439999999999</v>
      </c>
      <c r="JH112" s="1">
        <v>8.8739430000000004E-7</v>
      </c>
      <c r="JI112" s="1">
        <v>8.4998259999999998E-4</v>
      </c>
      <c r="JJ112">
        <v>0.77413200000000004</v>
      </c>
      <c r="JK112">
        <v>20.573219999999999</v>
      </c>
      <c r="JL112" s="1">
        <v>7.7991299999999998E-7</v>
      </c>
      <c r="JM112" s="1">
        <v>7.4701740000000002E-4</v>
      </c>
      <c r="JN112">
        <v>0.77411129999999995</v>
      </c>
      <c r="JO112">
        <v>20.708600000000001</v>
      </c>
      <c r="JP112" s="1">
        <v>6.8649099999999998E-7</v>
      </c>
      <c r="JQ112" s="1">
        <v>6.57535E-4</v>
      </c>
      <c r="JR112">
        <v>0.77410540000000005</v>
      </c>
      <c r="JS112">
        <v>20.567</v>
      </c>
      <c r="JT112" s="1">
        <v>6.0531030000000004E-7</v>
      </c>
      <c r="JU112" s="1">
        <v>5.7972779999999999E-4</v>
      </c>
      <c r="JV112">
        <v>0.77407870000000001</v>
      </c>
      <c r="JW112">
        <v>20.264980000000001</v>
      </c>
      <c r="JX112" s="1">
        <v>5.3472869999999997E-7</v>
      </c>
      <c r="JY112" s="1">
        <v>5.1211620000000003E-4</v>
      </c>
      <c r="JZ112">
        <v>0.77409119999999998</v>
      </c>
      <c r="KA112">
        <v>20.0398</v>
      </c>
      <c r="KB112" s="1">
        <v>4.7299019999999999E-7</v>
      </c>
      <c r="KC112" s="1">
        <v>4.5296069999999999E-4</v>
      </c>
      <c r="KD112">
        <v>0.77409360000000005</v>
      </c>
      <c r="KE112">
        <v>20.03744</v>
      </c>
      <c r="KF112" s="1">
        <v>4.1935870000000001E-7</v>
      </c>
      <c r="KG112" s="1">
        <v>4.0153429999999999E-4</v>
      </c>
      <c r="KH112">
        <v>0.77405679999999999</v>
      </c>
      <c r="KI112">
        <v>20.104389999999999</v>
      </c>
      <c r="KJ112" s="1">
        <v>3.7385329999999998E-7</v>
      </c>
      <c r="KK112" s="1">
        <v>3.5785839999999999E-4</v>
      </c>
      <c r="KL112">
        <v>0.77404649999999997</v>
      </c>
      <c r="KM112">
        <v>20.489560000000001</v>
      </c>
      <c r="KN112" s="1">
        <v>3.3532979999999999E-7</v>
      </c>
      <c r="KO112" s="1">
        <v>3.208986E-4</v>
      </c>
      <c r="KP112">
        <v>0.7740397</v>
      </c>
      <c r="KQ112">
        <v>20.784600000000001</v>
      </c>
      <c r="KR112" s="1">
        <v>3.0206380000000001E-7</v>
      </c>
      <c r="KS112" s="1">
        <v>2.8901479999999998E-4</v>
      </c>
      <c r="KT112">
        <v>0.77404360000000005</v>
      </c>
      <c r="KU112">
        <v>20.895299999999999</v>
      </c>
      <c r="KV112" s="1">
        <v>2.7275099999999998E-7</v>
      </c>
      <c r="KW112" s="1">
        <v>2.609461E-4</v>
      </c>
      <c r="KX112">
        <v>0.77403270000000002</v>
      </c>
      <c r="KY112">
        <v>20.840800000000002</v>
      </c>
      <c r="KZ112" s="1">
        <v>2.467981E-7</v>
      </c>
      <c r="LA112" s="1">
        <v>2.360928E-4</v>
      </c>
      <c r="LB112">
        <v>0.77400919999999995</v>
      </c>
      <c r="LC112">
        <v>20.52805</v>
      </c>
      <c r="LD112" s="1">
        <v>2.2378510000000001E-7</v>
      </c>
      <c r="LE112" s="1">
        <v>2.1406379999999999E-4</v>
      </c>
      <c r="LF112">
        <v>0.77400290000000005</v>
      </c>
      <c r="LG112">
        <v>20.2667</v>
      </c>
      <c r="LH112" s="1">
        <v>2.0325309999999999E-7</v>
      </c>
      <c r="LI112" s="1">
        <v>1.9441209999999999E-4</v>
      </c>
      <c r="LJ112">
        <v>0.77399510000000005</v>
      </c>
      <c r="LK112">
        <v>20.21697</v>
      </c>
      <c r="LL112" s="1">
        <v>1.847451E-7</v>
      </c>
      <c r="LM112" s="1">
        <v>1.7671270000000001E-4</v>
      </c>
      <c r="LN112">
        <v>0.7739859</v>
      </c>
      <c r="LO112">
        <v>20.34975</v>
      </c>
      <c r="LP112" s="1">
        <v>1.679303E-7</v>
      </c>
      <c r="LQ112" s="1">
        <v>1.6063110000000001E-4</v>
      </c>
      <c r="LR112">
        <v>0.77397300000000002</v>
      </c>
      <c r="LS112">
        <v>20.936589999999999</v>
      </c>
      <c r="LT112" s="1">
        <v>1.5258670000000001E-7</v>
      </c>
      <c r="LU112" s="1">
        <v>1.4596189999999999E-4</v>
      </c>
      <c r="LV112">
        <v>0.77395899999999995</v>
      </c>
      <c r="LW112">
        <v>21.40324</v>
      </c>
      <c r="LX112" s="1">
        <v>1.3869880000000001E-7</v>
      </c>
      <c r="LY112" s="1">
        <v>1.326732E-4</v>
      </c>
      <c r="LZ112">
        <v>0.77394759999999996</v>
      </c>
      <c r="MA112">
        <v>21.57443</v>
      </c>
      <c r="MB112" s="1">
        <v>1.2619849999999999E-7</v>
      </c>
      <c r="MC112" s="1">
        <v>1.207129E-4</v>
      </c>
      <c r="MD112">
        <v>0.77394890000000005</v>
      </c>
      <c r="ME112">
        <v>21.557259999999999</v>
      </c>
      <c r="MF112" s="1">
        <v>1.149592E-7</v>
      </c>
      <c r="MG112" s="1">
        <v>1.09957E-4</v>
      </c>
      <c r="MH112">
        <v>0.77392530000000004</v>
      </c>
      <c r="MI112">
        <v>21.228020000000001</v>
      </c>
      <c r="MJ112" s="1">
        <v>1.048183E-7</v>
      </c>
      <c r="MK112" s="1">
        <v>1.00257E-4</v>
      </c>
      <c r="ML112">
        <v>0.7739336</v>
      </c>
      <c r="MM112">
        <v>20.997050000000002</v>
      </c>
      <c r="MN112" s="1">
        <v>9.5667200000000003E-8</v>
      </c>
      <c r="MO112" s="1">
        <v>9.149649E-5</v>
      </c>
      <c r="MP112">
        <v>0.77392799999999995</v>
      </c>
      <c r="MQ112">
        <v>20.956800000000001</v>
      </c>
      <c r="MR112" s="1">
        <v>8.7490170000000006E-8</v>
      </c>
      <c r="MS112" s="1">
        <v>8.3661609999999999E-5</v>
      </c>
      <c r="MT112">
        <v>0.77393480000000003</v>
      </c>
      <c r="MU112">
        <v>21.004349999999999</v>
      </c>
      <c r="MV112" s="1">
        <v>8.0464800000000002E-8</v>
      </c>
      <c r="MW112" s="1">
        <v>7.6914729999999999E-5</v>
      </c>
      <c r="MX112">
        <v>0.7739161</v>
      </c>
      <c r="MY112">
        <v>21.01896</v>
      </c>
      <c r="MZ112" s="1">
        <v>7.4455460000000002E-8</v>
      </c>
      <c r="NA112" s="1">
        <v>7.1152769999999999E-5</v>
      </c>
      <c r="NB112">
        <v>0.77391430000000005</v>
      </c>
      <c r="NC112">
        <v>20.985939999999999</v>
      </c>
      <c r="ND112" s="1">
        <v>6.9101829999999998E-8</v>
      </c>
      <c r="NE112" s="1">
        <v>6.6029580000000001E-5</v>
      </c>
      <c r="NF112">
        <v>0.77391049999999995</v>
      </c>
      <c r="NG112">
        <v>20.949000000000002</v>
      </c>
      <c r="NH112" s="1">
        <v>6.4192379999999999E-8</v>
      </c>
      <c r="NI112" s="1">
        <v>6.1337610000000001E-5</v>
      </c>
      <c r="NJ112">
        <v>0.77391030000000005</v>
      </c>
      <c r="NK112">
        <v>20.580539999999999</v>
      </c>
      <c r="NL112" s="1">
        <v>5.9717470000000002E-8</v>
      </c>
      <c r="NM112" s="1">
        <v>5.7056679999999997E-5</v>
      </c>
      <c r="NN112">
        <v>0.77389479999999999</v>
      </c>
      <c r="NO112">
        <v>19.964939999999999</v>
      </c>
      <c r="NP112" s="1">
        <v>5.5639969999999998E-8</v>
      </c>
      <c r="NQ112" s="1">
        <v>5.3157510000000001E-5</v>
      </c>
      <c r="NR112">
        <v>0.77390709999999996</v>
      </c>
      <c r="NS112">
        <v>19.553599999999999</v>
      </c>
      <c r="NT112" s="1">
        <v>5.1893779999999997E-8</v>
      </c>
      <c r="NU112" s="1">
        <v>4.9577840000000001E-5</v>
      </c>
      <c r="NV112">
        <v>0.77388800000000002</v>
      </c>
      <c r="NW112">
        <v>19.448969999999999</v>
      </c>
      <c r="NX112" s="1">
        <v>4.8427790000000001E-8</v>
      </c>
      <c r="NY112" s="1">
        <v>4.6264580000000003E-5</v>
      </c>
      <c r="NZ112">
        <v>0.77387170000000005</v>
      </c>
      <c r="OA112">
        <v>19.4754</v>
      </c>
      <c r="OB112" s="1">
        <v>4.5187329999999999E-8</v>
      </c>
      <c r="OC112" s="1">
        <v>4.317124E-5</v>
      </c>
      <c r="OD112">
        <v>0.77387119999999998</v>
      </c>
      <c r="OE112">
        <v>19.87595</v>
      </c>
      <c r="OF112" s="1">
        <v>4.2128970000000003E-8</v>
      </c>
      <c r="OG112" s="1">
        <v>4.0251579999999998E-5</v>
      </c>
      <c r="OH112">
        <v>0.77384629999999999</v>
      </c>
      <c r="OI112">
        <v>20.403500000000001</v>
      </c>
      <c r="OJ112" s="1">
        <v>3.9287659999999998E-8</v>
      </c>
      <c r="OK112" s="1">
        <v>3.7536190000000001E-5</v>
      </c>
    </row>
    <row r="113" spans="1:401" x14ac:dyDescent="0.35">
      <c r="A113">
        <v>116</v>
      </c>
      <c r="B113" t="s">
        <v>4</v>
      </c>
      <c r="C113" t="s">
        <v>24</v>
      </c>
      <c r="D113" t="s">
        <v>118</v>
      </c>
      <c r="E113">
        <v>907.41089999999997</v>
      </c>
      <c r="F113">
        <v>0.73579410000000001</v>
      </c>
      <c r="G113">
        <v>19.972639999999998</v>
      </c>
      <c r="H113">
        <v>0</v>
      </c>
      <c r="I113">
        <v>0</v>
      </c>
      <c r="J113">
        <v>0.7357863</v>
      </c>
      <c r="K113">
        <v>20.01163</v>
      </c>
      <c r="L113" s="1">
        <v>9.9805999999999995E-38</v>
      </c>
      <c r="M113" s="1">
        <v>1.1175949999999999E-34</v>
      </c>
      <c r="N113">
        <v>0.7357496</v>
      </c>
      <c r="O113">
        <v>19.82826</v>
      </c>
      <c r="P113" s="1">
        <v>5.5799389999999999E-23</v>
      </c>
      <c r="Q113" s="1">
        <v>6.2262900000000001E-20</v>
      </c>
      <c r="R113">
        <v>0.73570250000000004</v>
      </c>
      <c r="S113">
        <v>19.41133</v>
      </c>
      <c r="T113" s="1">
        <v>2.9090590000000002E-10</v>
      </c>
      <c r="U113" s="1">
        <v>3.253187E-7</v>
      </c>
      <c r="V113">
        <v>0.73569510000000005</v>
      </c>
      <c r="W113">
        <v>19.054480000000002</v>
      </c>
      <c r="X113" s="1">
        <v>2.5049140000000001E-2</v>
      </c>
      <c r="Y113">
        <v>20.020140000000001</v>
      </c>
      <c r="Z113">
        <v>0.73569180000000001</v>
      </c>
      <c r="AA113">
        <v>18.667580000000001</v>
      </c>
      <c r="AB113">
        <v>5.8397290000000002</v>
      </c>
      <c r="AC113">
        <v>5423.5839999999998</v>
      </c>
      <c r="AD113">
        <v>0.73568920000000004</v>
      </c>
      <c r="AE113">
        <v>18.345130000000001</v>
      </c>
      <c r="AF113">
        <v>44.633209999999998</v>
      </c>
      <c r="AG113">
        <v>46892.66</v>
      </c>
      <c r="AH113">
        <v>0.73567899999999997</v>
      </c>
      <c r="AI113">
        <v>18.162210000000002</v>
      </c>
      <c r="AJ113">
        <v>44.276739999999997</v>
      </c>
      <c r="AK113">
        <v>51520.39</v>
      </c>
      <c r="AL113">
        <v>0.73567919999999998</v>
      </c>
      <c r="AM113">
        <v>18.154779999999999</v>
      </c>
      <c r="AN113">
        <v>11.005879999999999</v>
      </c>
      <c r="AO113">
        <v>13943.94</v>
      </c>
      <c r="AP113">
        <v>0.73568250000000002</v>
      </c>
      <c r="AQ113">
        <v>18.62369</v>
      </c>
      <c r="AR113">
        <v>1.030027</v>
      </c>
      <c r="AS113">
        <v>1397.7739999999999</v>
      </c>
      <c r="AT113">
        <v>0.73569070000000003</v>
      </c>
      <c r="AU113">
        <v>19.251840000000001</v>
      </c>
      <c r="AV113" s="1">
        <v>5.476193E-2</v>
      </c>
      <c r="AW113">
        <v>76.215410000000006</v>
      </c>
      <c r="AX113">
        <v>0.73569280000000004</v>
      </c>
      <c r="AY113">
        <v>19.683820000000001</v>
      </c>
      <c r="AZ113" s="1">
        <v>8.0654390000000006E-3</v>
      </c>
      <c r="BA113">
        <v>9.5940329999999996</v>
      </c>
      <c r="BB113">
        <v>0.73570380000000002</v>
      </c>
      <c r="BC113">
        <v>19.962779999999999</v>
      </c>
      <c r="BD113" s="1">
        <v>5.5330700000000002E-3</v>
      </c>
      <c r="BE113">
        <v>6.2692119999999996</v>
      </c>
      <c r="BF113">
        <v>0.73570420000000003</v>
      </c>
      <c r="BG113">
        <v>19.924160000000001</v>
      </c>
      <c r="BH113" s="1">
        <v>4.4685990000000002E-3</v>
      </c>
      <c r="BI113">
        <v>5.0546559999999996</v>
      </c>
      <c r="BJ113">
        <v>0.73570559999999996</v>
      </c>
      <c r="BK113">
        <v>19.758459999999999</v>
      </c>
      <c r="BL113" s="1">
        <v>3.6305220000000002E-3</v>
      </c>
      <c r="BM113">
        <v>4.1062880000000002</v>
      </c>
      <c r="BN113">
        <v>0.73569759999999995</v>
      </c>
      <c r="BO113">
        <v>19.705580000000001</v>
      </c>
      <c r="BP113" s="1">
        <v>2.9532859999999998E-3</v>
      </c>
      <c r="BQ113">
        <v>3.34009</v>
      </c>
      <c r="BR113">
        <v>0.73570679999999999</v>
      </c>
      <c r="BS113">
        <v>19.69023</v>
      </c>
      <c r="BT113" s="1">
        <v>2.402899E-3</v>
      </c>
      <c r="BU113">
        <v>2.717759</v>
      </c>
      <c r="BV113">
        <v>0.73567959999999999</v>
      </c>
      <c r="BW113">
        <v>19.923839999999998</v>
      </c>
      <c r="BX113" s="1">
        <v>1.9547269999999999E-3</v>
      </c>
      <c r="BY113">
        <v>2.2109779999999999</v>
      </c>
      <c r="BZ113">
        <v>0.73568670000000003</v>
      </c>
      <c r="CA113">
        <v>20.13083</v>
      </c>
      <c r="CB113" s="1">
        <v>1.5905699999999999E-3</v>
      </c>
      <c r="CC113">
        <v>1.7991140000000001</v>
      </c>
      <c r="CD113">
        <v>0.73567099999999996</v>
      </c>
      <c r="CE113">
        <v>20.030850000000001</v>
      </c>
      <c r="CF113" s="1">
        <v>1.295355E-3</v>
      </c>
      <c r="CG113">
        <v>1.4651320000000001</v>
      </c>
      <c r="CH113">
        <v>0.73564799999999997</v>
      </c>
      <c r="CI113">
        <v>19.881900000000002</v>
      </c>
      <c r="CJ113" s="1">
        <v>1.055825E-3</v>
      </c>
      <c r="CK113">
        <v>1.194205</v>
      </c>
      <c r="CL113">
        <v>0.73564019999999997</v>
      </c>
      <c r="CM113">
        <v>19.510619999999999</v>
      </c>
      <c r="CN113" s="1">
        <v>8.6153710000000004E-4</v>
      </c>
      <c r="CO113">
        <v>0.97442260000000003</v>
      </c>
      <c r="CP113">
        <v>0.7356144</v>
      </c>
      <c r="CQ113">
        <v>19.17989</v>
      </c>
      <c r="CR113" s="1">
        <v>7.0371080000000003E-4</v>
      </c>
      <c r="CS113">
        <v>0.79590760000000005</v>
      </c>
      <c r="CT113">
        <v>0.73557600000000001</v>
      </c>
      <c r="CU113">
        <v>19.09169</v>
      </c>
      <c r="CV113" s="1">
        <v>5.7498510000000001E-4</v>
      </c>
      <c r="CW113">
        <v>0.65039270000000005</v>
      </c>
      <c r="CX113">
        <v>0.73555519999999996</v>
      </c>
      <c r="CY113">
        <v>19.226230000000001</v>
      </c>
      <c r="CZ113" s="1">
        <v>4.68992E-4</v>
      </c>
      <c r="DA113">
        <v>0.53061469999999999</v>
      </c>
      <c r="DB113">
        <v>0.73551169999999999</v>
      </c>
      <c r="DC113">
        <v>19.808199999999999</v>
      </c>
      <c r="DD113" s="1">
        <v>3.8157719999999998E-4</v>
      </c>
      <c r="DE113">
        <v>0.43180659999999998</v>
      </c>
      <c r="DF113">
        <v>0.73547419999999997</v>
      </c>
      <c r="DG113">
        <v>20.33906</v>
      </c>
      <c r="DH113" s="1">
        <v>3.1015269999999998E-4</v>
      </c>
      <c r="DI113">
        <v>0.35102109999999997</v>
      </c>
      <c r="DJ113">
        <v>0.73544969999999998</v>
      </c>
      <c r="DK113">
        <v>20.609030000000001</v>
      </c>
      <c r="DL113" s="1">
        <v>2.5237609999999999E-4</v>
      </c>
      <c r="DM113">
        <v>0.28562320000000002</v>
      </c>
      <c r="DN113">
        <v>0.73540190000000005</v>
      </c>
      <c r="DO113">
        <v>20.653590000000001</v>
      </c>
      <c r="DP113" s="1">
        <v>2.058231E-4</v>
      </c>
      <c r="DQ113">
        <v>0.23292189999999999</v>
      </c>
      <c r="DR113">
        <v>0.73537850000000005</v>
      </c>
      <c r="DS113">
        <v>20.274290000000001</v>
      </c>
      <c r="DT113" s="1">
        <v>1.6829590000000001E-4</v>
      </c>
      <c r="DU113">
        <v>0.19043460000000001</v>
      </c>
      <c r="DV113">
        <v>0.73535989999999996</v>
      </c>
      <c r="DW113">
        <v>19.91395</v>
      </c>
      <c r="DX113" s="1">
        <v>1.3782749999999999E-4</v>
      </c>
      <c r="DY113">
        <v>0.1559651</v>
      </c>
      <c r="DZ113">
        <v>0.73533099999999996</v>
      </c>
      <c r="EA113">
        <v>19.808440000000001</v>
      </c>
      <c r="EB113" s="1">
        <v>1.1296569999999999E-4</v>
      </c>
      <c r="EC113">
        <v>0.1278309</v>
      </c>
      <c r="ED113">
        <v>0.735294</v>
      </c>
      <c r="EE113">
        <v>19.919029999999999</v>
      </c>
      <c r="EF113" s="1">
        <v>9.2963779999999998E-5</v>
      </c>
      <c r="EG113">
        <v>0.1051686</v>
      </c>
      <c r="EH113">
        <v>0.73528059999999995</v>
      </c>
      <c r="EI113">
        <v>20.330539999999999</v>
      </c>
      <c r="EJ113" s="1">
        <v>7.6989509999999999E-5</v>
      </c>
      <c r="EK113" s="1">
        <v>8.7068469999999995E-2</v>
      </c>
      <c r="EL113">
        <v>0.73525640000000003</v>
      </c>
      <c r="EM113">
        <v>20.717510000000001</v>
      </c>
      <c r="EN113" s="1">
        <v>6.4118820000000001E-5</v>
      </c>
      <c r="EO113" s="1">
        <v>7.2495509999999999E-2</v>
      </c>
      <c r="EP113">
        <v>0.73524670000000003</v>
      </c>
      <c r="EQ113">
        <v>20.86872</v>
      </c>
      <c r="ER113" s="1">
        <v>5.3649500000000002E-5</v>
      </c>
      <c r="ES113" s="1">
        <v>6.0645129999999998E-2</v>
      </c>
      <c r="ET113">
        <v>0.73522580000000004</v>
      </c>
      <c r="EU113">
        <v>20.774550000000001</v>
      </c>
      <c r="EV113" s="1">
        <v>4.507842E-5</v>
      </c>
      <c r="EW113" s="1">
        <v>5.0947390000000002E-2</v>
      </c>
      <c r="EX113">
        <v>0.73522149999999997</v>
      </c>
      <c r="EY113">
        <v>20.27684</v>
      </c>
      <c r="EZ113" s="1">
        <v>3.8026379999999998E-5</v>
      </c>
      <c r="FA113" s="1">
        <v>4.296987E-2</v>
      </c>
      <c r="FB113">
        <v>0.73521250000000005</v>
      </c>
      <c r="FC113">
        <v>19.835450000000002</v>
      </c>
      <c r="FD113" s="1">
        <v>3.2187629999999999E-5</v>
      </c>
      <c r="FE113" s="1">
        <v>3.6366130000000003E-2</v>
      </c>
      <c r="FF113">
        <v>0.73522690000000002</v>
      </c>
      <c r="FG113">
        <v>19.746690000000001</v>
      </c>
      <c r="FH113" s="1">
        <v>2.7373559999999999E-5</v>
      </c>
      <c r="FI113" s="1">
        <v>3.091557E-2</v>
      </c>
      <c r="FJ113">
        <v>0.73520680000000005</v>
      </c>
      <c r="FK113">
        <v>19.878779999999999</v>
      </c>
      <c r="FL113" s="1">
        <v>2.3477039999999998E-5</v>
      </c>
      <c r="FM113" s="1">
        <v>2.6500639999999999E-2</v>
      </c>
      <c r="FN113">
        <v>0.73521899999999996</v>
      </c>
      <c r="FO113">
        <v>20.365839999999999</v>
      </c>
      <c r="FP113" s="1">
        <v>2.0342089999999999E-5</v>
      </c>
      <c r="FQ113">
        <v>2.2948900000000001E-2</v>
      </c>
      <c r="FR113">
        <v>0.7352166</v>
      </c>
      <c r="FS113">
        <v>20.670680000000001</v>
      </c>
      <c r="FT113" s="1">
        <v>1.7757469999999999E-5</v>
      </c>
      <c r="FU113" s="1">
        <v>2.0026220000000001E-2</v>
      </c>
      <c r="FV113">
        <v>0.73521890000000001</v>
      </c>
      <c r="FW113">
        <v>20.499110000000002</v>
      </c>
      <c r="FX113" s="1">
        <v>1.5561049999999999E-5</v>
      </c>
      <c r="FY113" s="1">
        <v>1.7546860000000001E-2</v>
      </c>
      <c r="FZ113">
        <v>0.73521809999999999</v>
      </c>
      <c r="GA113">
        <v>20.082630000000002</v>
      </c>
      <c r="GB113" s="1">
        <v>1.3668030000000001E-5</v>
      </c>
      <c r="GC113" s="1">
        <v>1.541113E-2</v>
      </c>
      <c r="GD113">
        <v>0.73521639999999999</v>
      </c>
      <c r="GE113">
        <v>19.524239999999999</v>
      </c>
      <c r="GF113" s="1">
        <v>1.202187E-5</v>
      </c>
      <c r="GG113" s="1">
        <v>1.3554419999999999E-2</v>
      </c>
      <c r="GH113">
        <v>0.73523340000000004</v>
      </c>
      <c r="GI113">
        <v>19.328810000000001</v>
      </c>
      <c r="GJ113" s="1">
        <v>1.058399E-5</v>
      </c>
      <c r="GK113" s="1">
        <v>1.1933310000000001E-2</v>
      </c>
      <c r="GL113">
        <v>0.73522529999999997</v>
      </c>
      <c r="GM113">
        <v>19.462779999999999</v>
      </c>
      <c r="GN113" s="1">
        <v>9.3237209999999993E-6</v>
      </c>
      <c r="GO113" s="1">
        <v>1.051231E-2</v>
      </c>
      <c r="GP113">
        <v>0.73522520000000002</v>
      </c>
      <c r="GQ113">
        <v>19.654689999999999</v>
      </c>
      <c r="GR113" s="1">
        <v>8.2130150000000002E-6</v>
      </c>
      <c r="GS113" s="1">
        <v>9.2607139999999998E-3</v>
      </c>
      <c r="GT113">
        <v>0.7352168</v>
      </c>
      <c r="GU113">
        <v>19.704529999999998</v>
      </c>
      <c r="GV113" s="1">
        <v>7.2311089999999997E-6</v>
      </c>
      <c r="GW113" s="1">
        <v>8.1542060000000006E-3</v>
      </c>
      <c r="GX113">
        <v>0.73520509999999994</v>
      </c>
      <c r="GY113">
        <v>19.84787</v>
      </c>
      <c r="GZ113" s="1">
        <v>6.3660809999999996E-6</v>
      </c>
      <c r="HA113" s="1">
        <v>7.1792480000000001E-3</v>
      </c>
      <c r="HB113">
        <v>0.73521789999999998</v>
      </c>
      <c r="HC113">
        <v>20.07751</v>
      </c>
      <c r="HD113" s="1">
        <v>5.6065189999999999E-6</v>
      </c>
      <c r="HE113" s="1">
        <v>6.3226239999999998E-3</v>
      </c>
      <c r="HF113">
        <v>0.73519440000000003</v>
      </c>
      <c r="HG113">
        <v>20.31925</v>
      </c>
      <c r="HH113" s="1">
        <v>4.9389030000000001E-6</v>
      </c>
      <c r="HI113" s="1">
        <v>5.5699850000000004E-3</v>
      </c>
      <c r="HJ113">
        <v>0.73518989999999995</v>
      </c>
      <c r="HK113">
        <v>20.165289999999999</v>
      </c>
      <c r="HL113" s="1">
        <v>4.3520430000000001E-6</v>
      </c>
      <c r="HM113" s="1">
        <v>4.9083130000000001E-3</v>
      </c>
      <c r="HN113">
        <v>0.73518539999999999</v>
      </c>
      <c r="HO113">
        <v>19.80518</v>
      </c>
      <c r="HP113" s="1">
        <v>3.8366870000000003E-6</v>
      </c>
      <c r="HQ113" s="1">
        <v>4.327249E-3</v>
      </c>
      <c r="HR113">
        <v>0.73517580000000005</v>
      </c>
      <c r="HS113">
        <v>19.614740000000001</v>
      </c>
      <c r="HT113" s="1">
        <v>3.3809530000000001E-6</v>
      </c>
      <c r="HU113" s="1">
        <v>3.8138540000000002E-3</v>
      </c>
      <c r="HV113">
        <v>0.73513720000000005</v>
      </c>
      <c r="HW113">
        <v>19.5733</v>
      </c>
      <c r="HX113" s="1">
        <v>2.9707880000000001E-6</v>
      </c>
      <c r="HY113" s="1">
        <v>3.3522780000000002E-3</v>
      </c>
      <c r="HZ113">
        <v>0.73514550000000001</v>
      </c>
      <c r="IA113">
        <v>19.856369999999998</v>
      </c>
      <c r="IB113" s="1">
        <v>2.600371E-6</v>
      </c>
      <c r="IC113" s="1">
        <v>2.9350629999999999E-3</v>
      </c>
      <c r="ID113">
        <v>0.73512599999999995</v>
      </c>
      <c r="IE113">
        <v>20.223410000000001</v>
      </c>
      <c r="IF113" s="1">
        <v>2.2717499999999999E-6</v>
      </c>
      <c r="IG113" s="1">
        <v>2.5645020000000002E-3</v>
      </c>
      <c r="IH113">
        <v>0.73510580000000003</v>
      </c>
      <c r="II113">
        <v>20.397369999999999</v>
      </c>
      <c r="IJ113" s="1">
        <v>1.984315E-6</v>
      </c>
      <c r="IK113" s="1">
        <v>2.2401639999999998E-3</v>
      </c>
      <c r="IL113">
        <v>0.73508790000000002</v>
      </c>
      <c r="IM113">
        <v>20.300789999999999</v>
      </c>
      <c r="IN113" s="1">
        <v>1.734503E-6</v>
      </c>
      <c r="IO113" s="1">
        <v>1.9582240000000002E-3</v>
      </c>
      <c r="IP113">
        <v>0.73506499999999997</v>
      </c>
      <c r="IQ113">
        <v>19.813490000000002</v>
      </c>
      <c r="IR113" s="1">
        <v>1.5178089999999999E-6</v>
      </c>
      <c r="IS113" s="1">
        <v>1.7135760000000001E-3</v>
      </c>
      <c r="IT113">
        <v>0.73504040000000004</v>
      </c>
      <c r="IU113">
        <v>19.45262</v>
      </c>
      <c r="IV113" s="1">
        <v>1.330086E-6</v>
      </c>
      <c r="IW113" s="1">
        <v>1.5015969999999999E-3</v>
      </c>
      <c r="IX113">
        <v>0.73501740000000004</v>
      </c>
      <c r="IY113">
        <v>19.426169999999999</v>
      </c>
      <c r="IZ113" s="1">
        <v>1.1673010000000001E-6</v>
      </c>
      <c r="JA113" s="1">
        <v>1.317836E-3</v>
      </c>
      <c r="JB113">
        <v>0.73500690000000002</v>
      </c>
      <c r="JC113">
        <v>19.599399999999999</v>
      </c>
      <c r="JD113" s="1">
        <v>1.0251299999999999E-6</v>
      </c>
      <c r="JE113" s="1">
        <v>1.157447E-3</v>
      </c>
      <c r="JF113">
        <v>0.73498540000000001</v>
      </c>
      <c r="JG113">
        <v>20.153510000000001</v>
      </c>
      <c r="JH113" s="1">
        <v>9.0024389999999998E-7</v>
      </c>
      <c r="JI113" s="1">
        <v>1.0164950000000001E-3</v>
      </c>
      <c r="JJ113">
        <v>0.73496360000000005</v>
      </c>
      <c r="JK113">
        <v>20.6311</v>
      </c>
      <c r="JL113" s="1">
        <v>7.911011E-7</v>
      </c>
      <c r="JM113" s="1">
        <v>8.9326480000000001E-4</v>
      </c>
      <c r="JN113">
        <v>0.73493850000000005</v>
      </c>
      <c r="JO113">
        <v>20.78914</v>
      </c>
      <c r="JP113" s="1">
        <v>6.9621320000000003E-7</v>
      </c>
      <c r="JQ113" s="1">
        <v>7.8613420000000003E-4</v>
      </c>
      <c r="JR113">
        <v>0.73493220000000004</v>
      </c>
      <c r="JS113">
        <v>20.640689999999999</v>
      </c>
      <c r="JT113" s="1">
        <v>6.1376330000000002E-7</v>
      </c>
      <c r="JU113" s="1">
        <v>6.9299080000000005E-4</v>
      </c>
      <c r="JV113">
        <v>0.73491790000000001</v>
      </c>
      <c r="JW113">
        <v>20.317450000000001</v>
      </c>
      <c r="JX113" s="1">
        <v>5.4208790000000001E-7</v>
      </c>
      <c r="JY113" s="1">
        <v>6.1204680000000004E-4</v>
      </c>
      <c r="JZ113">
        <v>0.73490299999999997</v>
      </c>
      <c r="KA113">
        <v>20.062190000000001</v>
      </c>
      <c r="KB113" s="1">
        <v>4.7943649999999997E-7</v>
      </c>
      <c r="KC113" s="1">
        <v>5.4129350000000004E-4</v>
      </c>
      <c r="KD113">
        <v>0.73488189999999998</v>
      </c>
      <c r="KE113">
        <v>20.0487</v>
      </c>
      <c r="KF113" s="1">
        <v>4.249027E-7</v>
      </c>
      <c r="KG113" s="1">
        <v>4.7965870000000002E-4</v>
      </c>
      <c r="KH113">
        <v>0.73487749999999996</v>
      </c>
      <c r="KI113">
        <v>20.11514</v>
      </c>
      <c r="KJ113" s="1">
        <v>3.7853069999999999E-7</v>
      </c>
      <c r="KK113" s="1">
        <v>4.2717569999999998E-4</v>
      </c>
      <c r="KL113">
        <v>0.73486609999999997</v>
      </c>
      <c r="KM113">
        <v>20.53163</v>
      </c>
      <c r="KN113" s="1">
        <v>3.393145E-7</v>
      </c>
      <c r="KO113" s="1">
        <v>3.828096E-4</v>
      </c>
      <c r="KP113">
        <v>0.73483589999999999</v>
      </c>
      <c r="KQ113">
        <v>20.857559999999999</v>
      </c>
      <c r="KR113" s="1">
        <v>3.0553699999999999E-7</v>
      </c>
      <c r="KS113" s="1">
        <v>3.4463579999999998E-4</v>
      </c>
      <c r="KT113">
        <v>0.73484240000000001</v>
      </c>
      <c r="KU113">
        <v>20.989039999999999</v>
      </c>
      <c r="KV113" s="1">
        <v>2.7582689999999998E-7</v>
      </c>
      <c r="KW113" s="1">
        <v>3.1109749999999999E-4</v>
      </c>
      <c r="KX113">
        <v>0.73482789999999998</v>
      </c>
      <c r="KY113">
        <v>20.930430000000001</v>
      </c>
      <c r="KZ113" s="1">
        <v>2.4951909999999999E-7</v>
      </c>
      <c r="LA113" s="1">
        <v>2.8139819999999999E-4</v>
      </c>
      <c r="LB113">
        <v>0.73481920000000001</v>
      </c>
      <c r="LC113">
        <v>20.58747</v>
      </c>
      <c r="LD113" s="1">
        <v>2.262058E-7</v>
      </c>
      <c r="LE113" s="1">
        <v>2.5508920000000002E-4</v>
      </c>
      <c r="LF113">
        <v>0.73481209999999997</v>
      </c>
      <c r="LG113">
        <v>20.292539999999999</v>
      </c>
      <c r="LH113" s="1">
        <v>2.0541880000000001E-7</v>
      </c>
      <c r="LI113" s="1">
        <v>2.316327E-4</v>
      </c>
      <c r="LJ113">
        <v>0.73478010000000005</v>
      </c>
      <c r="LK113">
        <v>20.226939999999999</v>
      </c>
      <c r="LL113" s="1">
        <v>1.8670579999999999E-7</v>
      </c>
      <c r="LM113" s="1">
        <v>2.1053930000000001E-4</v>
      </c>
      <c r="LN113">
        <v>0.73478719999999997</v>
      </c>
      <c r="LO113">
        <v>20.354970000000002</v>
      </c>
      <c r="LP113" s="1">
        <v>1.6971670000000001E-7</v>
      </c>
      <c r="LQ113" s="1">
        <v>1.9138599999999999E-4</v>
      </c>
      <c r="LR113">
        <v>0.73476989999999998</v>
      </c>
      <c r="LS113">
        <v>20.975960000000001</v>
      </c>
      <c r="LT113" s="1">
        <v>1.5421360000000001E-7</v>
      </c>
      <c r="LU113" s="1">
        <v>1.7391689999999999E-4</v>
      </c>
      <c r="LV113">
        <v>0.73475429999999997</v>
      </c>
      <c r="LW113">
        <v>21.477630000000001</v>
      </c>
      <c r="LX113" s="1">
        <v>1.4016529999999999E-7</v>
      </c>
      <c r="LY113" s="1">
        <v>1.5807209999999999E-4</v>
      </c>
      <c r="LZ113">
        <v>0.73473730000000004</v>
      </c>
      <c r="MA113">
        <v>21.676130000000001</v>
      </c>
      <c r="MB113" s="1">
        <v>1.2751769999999999E-7</v>
      </c>
      <c r="MC113" s="1">
        <v>1.438059E-4</v>
      </c>
      <c r="MD113">
        <v>0.73471869999999995</v>
      </c>
      <c r="ME113">
        <v>21.658860000000001</v>
      </c>
      <c r="MF113" s="1">
        <v>1.161468E-7</v>
      </c>
      <c r="MG113" s="1">
        <v>1.3097869999999999E-4</v>
      </c>
      <c r="MH113">
        <v>0.73472800000000005</v>
      </c>
      <c r="MI113">
        <v>21.29928</v>
      </c>
      <c r="MJ113" s="1">
        <v>1.058914E-7</v>
      </c>
      <c r="MK113" s="1">
        <v>1.194133E-4</v>
      </c>
      <c r="ML113">
        <v>0.73471520000000001</v>
      </c>
      <c r="MM113">
        <v>21.030950000000001</v>
      </c>
      <c r="MN113" s="1">
        <v>9.6633850000000002E-8</v>
      </c>
      <c r="MO113" s="1">
        <v>1.089666E-4</v>
      </c>
      <c r="MP113">
        <v>0.73470970000000002</v>
      </c>
      <c r="MQ113">
        <v>20.9695</v>
      </c>
      <c r="MR113" s="1">
        <v>8.834346E-8</v>
      </c>
      <c r="MS113" s="1">
        <v>9.9602240000000003E-5</v>
      </c>
      <c r="MT113">
        <v>0.73469090000000004</v>
      </c>
      <c r="MU113">
        <v>21.01014</v>
      </c>
      <c r="MV113" s="1">
        <v>8.1188250000000006E-8</v>
      </c>
      <c r="MW113" s="1">
        <v>9.1500220000000003E-5</v>
      </c>
      <c r="MX113">
        <v>0.73468699999999998</v>
      </c>
      <c r="MY113">
        <v>21.054690000000001</v>
      </c>
      <c r="MZ113" s="1">
        <v>7.5082969999999995E-8</v>
      </c>
      <c r="NA113" s="1">
        <v>8.4594250000000001E-5</v>
      </c>
      <c r="NB113">
        <v>0.73469010000000001</v>
      </c>
      <c r="NC113">
        <v>21.066980000000001</v>
      </c>
      <c r="ND113" s="1">
        <v>6.9671139999999994E-8</v>
      </c>
      <c r="NE113" s="1">
        <v>7.8486609999999996E-5</v>
      </c>
      <c r="NF113">
        <v>0.73467610000000005</v>
      </c>
      <c r="NG113">
        <v>21.05395</v>
      </c>
      <c r="NH113" s="1">
        <v>6.4714449999999998E-8</v>
      </c>
      <c r="NI113" s="1">
        <v>7.2902879999999995E-5</v>
      </c>
      <c r="NJ113">
        <v>0.73467919999999998</v>
      </c>
      <c r="NK113">
        <v>20.679960000000001</v>
      </c>
      <c r="NL113" s="1">
        <v>6.0192429999999999E-8</v>
      </c>
      <c r="NM113" s="1">
        <v>6.7802919999999996E-5</v>
      </c>
      <c r="NN113">
        <v>0.7346627</v>
      </c>
      <c r="NO113">
        <v>20.053460000000001</v>
      </c>
      <c r="NP113" s="1">
        <v>5.6073540000000002E-8</v>
      </c>
      <c r="NQ113" s="1">
        <v>6.315944E-5</v>
      </c>
      <c r="NR113">
        <v>0.73464700000000005</v>
      </c>
      <c r="NS113">
        <v>19.601739999999999</v>
      </c>
      <c r="NT113" s="1">
        <v>5.2293959999999999E-8</v>
      </c>
      <c r="NU113" s="1">
        <v>5.8901850000000003E-5</v>
      </c>
      <c r="NV113">
        <v>0.73464660000000004</v>
      </c>
      <c r="NW113">
        <v>19.46622</v>
      </c>
      <c r="NX113" s="1">
        <v>4.8798639999999997E-8</v>
      </c>
      <c r="NY113" s="1">
        <v>5.4962249999999997E-5</v>
      </c>
      <c r="NZ113">
        <v>0.73463299999999998</v>
      </c>
      <c r="OA113">
        <v>19.486129999999999</v>
      </c>
      <c r="OB113" s="1">
        <v>4.5536360000000001E-8</v>
      </c>
      <c r="OC113" s="1">
        <v>5.1290879999999999E-5</v>
      </c>
      <c r="OD113">
        <v>0.73462709999999998</v>
      </c>
      <c r="OE113">
        <v>19.906639999999999</v>
      </c>
      <c r="OF113" s="1">
        <v>4.2456730000000001E-8</v>
      </c>
      <c r="OG113" s="1">
        <v>4.7825830000000001E-5</v>
      </c>
      <c r="OH113">
        <v>0.73462340000000004</v>
      </c>
      <c r="OI113">
        <v>20.44623</v>
      </c>
      <c r="OJ113" s="1">
        <v>3.9591170000000002E-8</v>
      </c>
      <c r="OK113" s="1">
        <v>4.4597420000000002E-5</v>
      </c>
    </row>
    <row r="114" spans="1:401" x14ac:dyDescent="0.35">
      <c r="A114">
        <v>117</v>
      </c>
      <c r="B114" t="s">
        <v>4</v>
      </c>
      <c r="C114" t="s">
        <v>24</v>
      </c>
      <c r="D114" t="s">
        <v>119</v>
      </c>
      <c r="E114">
        <v>809.64030000000002</v>
      </c>
      <c r="F114">
        <v>0.67958770000000002</v>
      </c>
      <c r="G114">
        <v>19.98537</v>
      </c>
      <c r="H114">
        <v>0</v>
      </c>
      <c r="I114">
        <v>0</v>
      </c>
      <c r="J114">
        <v>0.6794983</v>
      </c>
      <c r="K114">
        <v>20.027709999999999</v>
      </c>
      <c r="L114">
        <v>0</v>
      </c>
      <c r="M114" s="1">
        <v>8.7316440000000001E-36</v>
      </c>
      <c r="N114">
        <v>0.67939850000000002</v>
      </c>
      <c r="O114">
        <v>19.866009999999999</v>
      </c>
      <c r="P114" s="1">
        <v>7.0356530000000001E-24</v>
      </c>
      <c r="Q114" s="1">
        <v>6.1560110000000002E-21</v>
      </c>
      <c r="R114">
        <v>0.67931030000000003</v>
      </c>
      <c r="S114">
        <v>19.46377</v>
      </c>
      <c r="T114" s="1">
        <v>3.9682649999999997E-11</v>
      </c>
      <c r="U114" s="1">
        <v>3.480029E-8</v>
      </c>
      <c r="V114">
        <v>0.67925139999999995</v>
      </c>
      <c r="W114">
        <v>19.10943</v>
      </c>
      <c r="X114" s="1">
        <v>1.1547669999999999E-2</v>
      </c>
      <c r="Y114">
        <v>8.0123619999999995</v>
      </c>
      <c r="Z114">
        <v>0.6791893</v>
      </c>
      <c r="AA114">
        <v>18.71274</v>
      </c>
      <c r="AB114">
        <v>4.0319710000000004</v>
      </c>
      <c r="AC114">
        <v>3118.9479999999999</v>
      </c>
      <c r="AD114">
        <v>0.67914430000000003</v>
      </c>
      <c r="AE114">
        <v>18.380790000000001</v>
      </c>
      <c r="AF114">
        <v>39.71331</v>
      </c>
      <c r="AG114">
        <v>33323.51</v>
      </c>
      <c r="AH114">
        <v>0.67913120000000005</v>
      </c>
      <c r="AI114">
        <v>18.18628</v>
      </c>
      <c r="AJ114">
        <v>47.742190000000001</v>
      </c>
      <c r="AK114">
        <v>42636.88</v>
      </c>
      <c r="AL114">
        <v>0.67911429999999995</v>
      </c>
      <c r="AM114">
        <v>18.163820000000001</v>
      </c>
      <c r="AN114">
        <v>13.82569</v>
      </c>
      <c r="AO114">
        <v>12962.6</v>
      </c>
      <c r="AP114">
        <v>0.67909819999999999</v>
      </c>
      <c r="AQ114">
        <v>18.627749999999999</v>
      </c>
      <c r="AR114">
        <v>1.459144</v>
      </c>
      <c r="AS114">
        <v>1419.8910000000001</v>
      </c>
      <c r="AT114">
        <v>0.67910389999999998</v>
      </c>
      <c r="AU114">
        <v>19.26417</v>
      </c>
      <c r="AV114" s="1">
        <v>8.1214869999999995E-2</v>
      </c>
      <c r="AW114">
        <v>80.397580000000005</v>
      </c>
      <c r="AX114">
        <v>0.67911849999999996</v>
      </c>
      <c r="AY114">
        <v>19.700099999999999</v>
      </c>
      <c r="AZ114" s="1">
        <v>9.1035249999999995E-3</v>
      </c>
      <c r="BA114">
        <v>8.3372259999999994</v>
      </c>
      <c r="BB114">
        <v>0.67911820000000001</v>
      </c>
      <c r="BC114">
        <v>19.98892</v>
      </c>
      <c r="BD114" s="1">
        <v>5.6888329999999999E-3</v>
      </c>
      <c r="BE114">
        <v>5.0276490000000003</v>
      </c>
      <c r="BF114">
        <v>0.67911509999999997</v>
      </c>
      <c r="BG114">
        <v>19.949010000000001</v>
      </c>
      <c r="BH114" s="1">
        <v>4.5789209999999997E-3</v>
      </c>
      <c r="BI114">
        <v>4.0412600000000003</v>
      </c>
      <c r="BJ114">
        <v>0.67910590000000004</v>
      </c>
      <c r="BK114">
        <v>19.771280000000001</v>
      </c>
      <c r="BL114" s="1">
        <v>3.7192710000000001E-3</v>
      </c>
      <c r="BM114">
        <v>3.2823929999999999</v>
      </c>
      <c r="BN114">
        <v>0.67912039999999996</v>
      </c>
      <c r="BO114">
        <v>19.71125</v>
      </c>
      <c r="BP114" s="1">
        <v>3.0251980000000002E-3</v>
      </c>
      <c r="BQ114">
        <v>2.6697009999999999</v>
      </c>
      <c r="BR114">
        <v>0.67911200000000005</v>
      </c>
      <c r="BS114">
        <v>19.694210000000002</v>
      </c>
      <c r="BT114" s="1">
        <v>2.4614139999999999E-3</v>
      </c>
      <c r="BU114">
        <v>2.1722939999999999</v>
      </c>
      <c r="BV114">
        <v>0.67910329999999997</v>
      </c>
      <c r="BW114">
        <v>19.943290000000001</v>
      </c>
      <c r="BX114" s="1">
        <v>2.0023879999999999E-3</v>
      </c>
      <c r="BY114">
        <v>1.7672559999999999</v>
      </c>
      <c r="BZ114">
        <v>0.67909489999999995</v>
      </c>
      <c r="CA114">
        <v>20.173670000000001</v>
      </c>
      <c r="CB114" s="1">
        <v>1.6292399999999999E-3</v>
      </c>
      <c r="CC114">
        <v>1.4379960000000001</v>
      </c>
      <c r="CD114">
        <v>0.67907059999999997</v>
      </c>
      <c r="CE114">
        <v>20.08718</v>
      </c>
      <c r="CF114" s="1">
        <v>1.3267039999999999E-3</v>
      </c>
      <c r="CG114">
        <v>1.170955</v>
      </c>
      <c r="CH114">
        <v>0.67905649999999995</v>
      </c>
      <c r="CI114">
        <v>19.93947</v>
      </c>
      <c r="CJ114" s="1">
        <v>1.081252E-3</v>
      </c>
      <c r="CK114">
        <v>0.95434739999999996</v>
      </c>
      <c r="CL114">
        <v>0.67901440000000002</v>
      </c>
      <c r="CM114">
        <v>19.561109999999999</v>
      </c>
      <c r="CN114" s="1">
        <v>8.8217630000000003E-4</v>
      </c>
      <c r="CO114">
        <v>0.77865309999999999</v>
      </c>
      <c r="CP114">
        <v>0.67897609999999997</v>
      </c>
      <c r="CQ114">
        <v>19.200810000000001</v>
      </c>
      <c r="CR114" s="1">
        <v>7.2049199999999999E-4</v>
      </c>
      <c r="CS114">
        <v>0.63596330000000001</v>
      </c>
      <c r="CT114">
        <v>0.67891840000000003</v>
      </c>
      <c r="CU114">
        <v>19.09695</v>
      </c>
      <c r="CV114" s="1">
        <v>5.8872250000000003E-4</v>
      </c>
      <c r="CW114">
        <v>0.51971800000000001</v>
      </c>
      <c r="CX114">
        <v>0.67885569999999995</v>
      </c>
      <c r="CY114">
        <v>19.22017</v>
      </c>
      <c r="CZ114" s="1">
        <v>4.8033670000000001E-4</v>
      </c>
      <c r="DA114">
        <v>0.42412060000000001</v>
      </c>
      <c r="DB114">
        <v>0.67878530000000004</v>
      </c>
      <c r="DC114">
        <v>19.808150000000001</v>
      </c>
      <c r="DD114" s="1">
        <v>3.90906E-4</v>
      </c>
      <c r="DE114">
        <v>0.34522609999999998</v>
      </c>
      <c r="DF114">
        <v>0.678705</v>
      </c>
      <c r="DG114">
        <v>20.364879999999999</v>
      </c>
      <c r="DH114" s="1">
        <v>3.1773849999999998E-4</v>
      </c>
      <c r="DI114">
        <v>0.28065489999999998</v>
      </c>
      <c r="DJ114">
        <v>0.67862929999999999</v>
      </c>
      <c r="DK114">
        <v>20.657509999999998</v>
      </c>
      <c r="DL114" s="1">
        <v>2.5849830000000001E-4</v>
      </c>
      <c r="DM114">
        <v>0.22834699999999999</v>
      </c>
      <c r="DN114">
        <v>0.67856070000000002</v>
      </c>
      <c r="DO114">
        <v>20.706119999999999</v>
      </c>
      <c r="DP114" s="1">
        <v>2.107547E-4</v>
      </c>
      <c r="DQ114">
        <v>0.18617980000000001</v>
      </c>
      <c r="DR114">
        <v>0.67848280000000005</v>
      </c>
      <c r="DS114">
        <v>20.320920000000001</v>
      </c>
      <c r="DT114" s="1">
        <v>1.7227799999999999E-4</v>
      </c>
      <c r="DU114">
        <v>0.15219170000000001</v>
      </c>
      <c r="DV114">
        <v>0.67841960000000001</v>
      </c>
      <c r="DW114">
        <v>19.935230000000001</v>
      </c>
      <c r="DX114" s="1">
        <v>1.4107470000000001E-4</v>
      </c>
      <c r="DY114">
        <v>0.124641</v>
      </c>
      <c r="DZ114">
        <v>0.67835000000000001</v>
      </c>
      <c r="EA114">
        <v>19.811140000000002</v>
      </c>
      <c r="EB114" s="1">
        <v>1.156059E-4</v>
      </c>
      <c r="EC114">
        <v>0.1021483</v>
      </c>
      <c r="ED114">
        <v>0.67827630000000005</v>
      </c>
      <c r="EE114">
        <v>19.913910000000001</v>
      </c>
      <c r="EF114" s="1">
        <v>9.5074489999999998E-5</v>
      </c>
      <c r="EG114" s="1">
        <v>8.4000740000000004E-2</v>
      </c>
      <c r="EH114">
        <v>0.6782222</v>
      </c>
      <c r="EI114">
        <v>20.339500000000001</v>
      </c>
      <c r="EJ114" s="1">
        <v>7.8678950000000007E-5</v>
      </c>
      <c r="EK114" s="1">
        <v>6.9506650000000003E-2</v>
      </c>
      <c r="EL114">
        <v>0.67817680000000002</v>
      </c>
      <c r="EM114">
        <v>20.758209999999998</v>
      </c>
      <c r="EN114" s="1">
        <v>6.5487370000000004E-5</v>
      </c>
      <c r="EO114" s="1">
        <v>5.7848629999999998E-2</v>
      </c>
      <c r="EP114">
        <v>0.67811750000000004</v>
      </c>
      <c r="EQ114">
        <v>20.929169999999999</v>
      </c>
      <c r="ER114" s="1">
        <v>5.4766189999999997E-5</v>
      </c>
      <c r="ES114">
        <v>4.8375000000000001E-2</v>
      </c>
      <c r="ET114">
        <v>0.6780621</v>
      </c>
      <c r="EU114">
        <v>20.845580000000002</v>
      </c>
      <c r="EV114" s="1">
        <v>4.5994139999999997E-5</v>
      </c>
      <c r="EW114" s="1">
        <v>4.0625330000000001E-2</v>
      </c>
      <c r="EX114">
        <v>0.678033</v>
      </c>
      <c r="EY114">
        <v>20.33623</v>
      </c>
      <c r="EZ114" s="1">
        <v>3.878236E-5</v>
      </c>
      <c r="FA114" s="1">
        <v>3.4253680000000002E-2</v>
      </c>
      <c r="FB114">
        <v>0.67800689999999997</v>
      </c>
      <c r="FC114">
        <v>19.859760000000001</v>
      </c>
      <c r="FD114" s="1">
        <v>3.281408E-5</v>
      </c>
      <c r="FE114" s="1">
        <v>2.898098E-2</v>
      </c>
      <c r="FF114">
        <v>0.67799129999999996</v>
      </c>
      <c r="FG114">
        <v>19.746919999999999</v>
      </c>
      <c r="FH114" s="1">
        <v>2.7886790000000001E-5</v>
      </c>
      <c r="FI114" s="1">
        <v>2.462495E-2</v>
      </c>
      <c r="FJ114">
        <v>0.67797419999999997</v>
      </c>
      <c r="FK114">
        <v>19.87302</v>
      </c>
      <c r="FL114" s="1">
        <v>2.388918E-5</v>
      </c>
      <c r="FM114" s="1">
        <v>2.1089150000000001E-2</v>
      </c>
      <c r="FN114">
        <v>0.67797289999999999</v>
      </c>
      <c r="FO114">
        <v>20.37021</v>
      </c>
      <c r="FP114" s="1">
        <v>2.0676079999999999E-5</v>
      </c>
      <c r="FQ114" s="1">
        <v>1.8246809999999999E-2</v>
      </c>
      <c r="FR114">
        <v>0.67797249999999998</v>
      </c>
      <c r="FS114">
        <v>20.712510000000002</v>
      </c>
      <c r="FT114" s="1">
        <v>1.80367E-5</v>
      </c>
      <c r="FU114" s="1">
        <v>1.591426E-2</v>
      </c>
      <c r="FV114">
        <v>0.67796520000000005</v>
      </c>
      <c r="FW114">
        <v>20.560970000000001</v>
      </c>
      <c r="FX114" s="1">
        <v>1.5800100000000001E-5</v>
      </c>
      <c r="FY114" s="1">
        <v>1.394011E-2</v>
      </c>
      <c r="FZ114">
        <v>0.67796199999999995</v>
      </c>
      <c r="GA114">
        <v>20.15804</v>
      </c>
      <c r="GB114" s="1">
        <v>1.387509E-5</v>
      </c>
      <c r="GC114" s="1">
        <v>1.224133E-2</v>
      </c>
      <c r="GD114">
        <v>0.67796749999999995</v>
      </c>
      <c r="GE114">
        <v>19.575900000000001</v>
      </c>
      <c r="GF114" s="1">
        <v>1.220204E-5</v>
      </c>
      <c r="GG114" s="1">
        <v>1.0765189999999999E-2</v>
      </c>
      <c r="GH114">
        <v>0.67796020000000001</v>
      </c>
      <c r="GI114">
        <v>19.34891</v>
      </c>
      <c r="GJ114" s="1">
        <v>1.0741890000000001E-5</v>
      </c>
      <c r="GK114" s="1">
        <v>9.4772629999999997E-3</v>
      </c>
      <c r="GL114">
        <v>0.6779712</v>
      </c>
      <c r="GM114">
        <v>19.46161</v>
      </c>
      <c r="GN114" s="1">
        <v>9.4623480000000005E-6</v>
      </c>
      <c r="GO114" s="1">
        <v>8.3482969999999993E-3</v>
      </c>
      <c r="GP114">
        <v>0.67797569999999996</v>
      </c>
      <c r="GQ114">
        <v>19.658390000000001</v>
      </c>
      <c r="GR114" s="1">
        <v>8.3354520000000004E-6</v>
      </c>
      <c r="GS114" s="1">
        <v>7.3545670000000002E-3</v>
      </c>
      <c r="GT114">
        <v>0.67796860000000003</v>
      </c>
      <c r="GU114">
        <v>19.719270000000002</v>
      </c>
      <c r="GV114" s="1">
        <v>7.3392400000000002E-6</v>
      </c>
      <c r="GW114" s="1">
        <v>6.4760540000000002E-3</v>
      </c>
      <c r="GX114">
        <v>0.67795910000000004</v>
      </c>
      <c r="GY114">
        <v>19.881450000000001</v>
      </c>
      <c r="GZ114" s="1">
        <v>6.4611470000000001E-6</v>
      </c>
      <c r="HA114" s="1">
        <v>5.7016489999999996E-3</v>
      </c>
      <c r="HB114">
        <v>0.67794589999999999</v>
      </c>
      <c r="HC114">
        <v>20.117650000000001</v>
      </c>
      <c r="HD114" s="1">
        <v>5.690001E-6</v>
      </c>
      <c r="HE114" s="1">
        <v>5.0212310000000001E-3</v>
      </c>
      <c r="HF114">
        <v>0.67793729999999996</v>
      </c>
      <c r="HG114">
        <v>20.358260000000001</v>
      </c>
      <c r="HH114" s="1">
        <v>5.0122580000000004E-6</v>
      </c>
      <c r="HI114" s="1">
        <v>4.4233349999999996E-3</v>
      </c>
      <c r="HJ114">
        <v>0.67793139999999996</v>
      </c>
      <c r="HK114">
        <v>20.208390000000001</v>
      </c>
      <c r="HL114" s="1">
        <v>4.4165279999999999E-6</v>
      </c>
      <c r="HM114" s="1">
        <v>3.8978229999999999E-3</v>
      </c>
      <c r="HN114">
        <v>0.67790090000000003</v>
      </c>
      <c r="HO114">
        <v>19.8325</v>
      </c>
      <c r="HP114" s="1">
        <v>3.8933609999999998E-6</v>
      </c>
      <c r="HQ114" s="1">
        <v>3.4363039999999998E-3</v>
      </c>
      <c r="HR114">
        <v>0.67787589999999998</v>
      </c>
      <c r="HS114">
        <v>19.630019999999998</v>
      </c>
      <c r="HT114" s="1">
        <v>3.4313749999999998E-6</v>
      </c>
      <c r="HU114" s="1">
        <v>3.0289879999999998E-3</v>
      </c>
      <c r="HV114">
        <v>0.67784339999999998</v>
      </c>
      <c r="HW114">
        <v>19.578340000000001</v>
      </c>
      <c r="HX114" s="1">
        <v>3.0164130000000002E-6</v>
      </c>
      <c r="HY114" s="1">
        <v>2.6633120000000001E-3</v>
      </c>
      <c r="HZ114">
        <v>0.67781690000000006</v>
      </c>
      <c r="IA114">
        <v>19.865659999999998</v>
      </c>
      <c r="IB114" s="1">
        <v>2.6413949999999999E-6</v>
      </c>
      <c r="IC114" s="1">
        <v>2.332682E-3</v>
      </c>
      <c r="ID114">
        <v>0.6777782</v>
      </c>
      <c r="IE114">
        <v>20.244260000000001</v>
      </c>
      <c r="IF114" s="1">
        <v>2.3078659999999999E-6</v>
      </c>
      <c r="IG114" s="1">
        <v>2.038425E-3</v>
      </c>
      <c r="IH114">
        <v>0.6777377</v>
      </c>
      <c r="II114">
        <v>20.437380000000001</v>
      </c>
      <c r="IJ114" s="1">
        <v>2.0157999999999998E-6</v>
      </c>
      <c r="IK114" s="1">
        <v>1.7806289999999999E-3</v>
      </c>
      <c r="IL114">
        <v>0.6776993</v>
      </c>
      <c r="IM114">
        <v>20.35765</v>
      </c>
      <c r="IN114" s="1">
        <v>1.7618340000000001E-6</v>
      </c>
      <c r="IO114" s="1">
        <v>1.556439E-3</v>
      </c>
      <c r="IP114">
        <v>0.67765070000000005</v>
      </c>
      <c r="IQ114">
        <v>19.8703</v>
      </c>
      <c r="IR114" s="1">
        <v>1.5414969999999999E-6</v>
      </c>
      <c r="IS114" s="1">
        <v>1.361864E-3</v>
      </c>
      <c r="IT114">
        <v>0.67760339999999997</v>
      </c>
      <c r="IU114">
        <v>19.478639999999999</v>
      </c>
      <c r="IV114" s="1">
        <v>1.3505959999999999E-6</v>
      </c>
      <c r="IW114" s="1">
        <v>1.1932550000000001E-3</v>
      </c>
      <c r="IX114">
        <v>0.67757460000000003</v>
      </c>
      <c r="IY114">
        <v>19.431550000000001</v>
      </c>
      <c r="IZ114" s="1">
        <v>1.1851159999999999E-6</v>
      </c>
      <c r="JA114" s="1">
        <v>1.047131E-3</v>
      </c>
      <c r="JB114">
        <v>0.67751749999999999</v>
      </c>
      <c r="JC114">
        <v>19.593579999999999</v>
      </c>
      <c r="JD114" s="1">
        <v>1.0407569999999999E-6</v>
      </c>
      <c r="JE114" s="1">
        <v>9.1970820000000005E-4</v>
      </c>
      <c r="JF114">
        <v>0.67748549999999996</v>
      </c>
      <c r="JG114">
        <v>20.1585</v>
      </c>
      <c r="JH114" s="1">
        <v>9.1396649999999998E-7</v>
      </c>
      <c r="JI114" s="1">
        <v>8.0773119999999997E-4</v>
      </c>
      <c r="JJ114">
        <v>0.67743350000000002</v>
      </c>
      <c r="JK114">
        <v>20.660170000000001</v>
      </c>
      <c r="JL114" s="1">
        <v>8.030552E-7</v>
      </c>
      <c r="JM114" s="1">
        <v>7.097637E-4</v>
      </c>
      <c r="JN114">
        <v>0.67738160000000003</v>
      </c>
      <c r="JO114">
        <v>20.836829999999999</v>
      </c>
      <c r="JP114" s="1">
        <v>7.0659889999999997E-7</v>
      </c>
      <c r="JQ114" s="1">
        <v>6.245666E-4</v>
      </c>
      <c r="JR114">
        <v>0.67733359999999998</v>
      </c>
      <c r="JS114">
        <v>20.691410000000001</v>
      </c>
      <c r="JT114" s="1">
        <v>6.227925E-7</v>
      </c>
      <c r="JU114" s="1">
        <v>5.5049829999999995E-4</v>
      </c>
      <c r="JV114">
        <v>0.6772956</v>
      </c>
      <c r="JW114">
        <v>20.36017</v>
      </c>
      <c r="JX114" s="1">
        <v>5.4994709999999999E-7</v>
      </c>
      <c r="JY114" s="1">
        <v>4.8613470000000001E-4</v>
      </c>
      <c r="JZ114">
        <v>0.67725650000000004</v>
      </c>
      <c r="KA114">
        <v>20.080210000000001</v>
      </c>
      <c r="KB114" s="1">
        <v>4.8632099999999995E-7</v>
      </c>
      <c r="KC114" s="1">
        <v>4.2990260000000001E-4</v>
      </c>
      <c r="KD114">
        <v>0.67722369999999998</v>
      </c>
      <c r="KE114">
        <v>20.055420000000002</v>
      </c>
      <c r="KF114" s="1">
        <v>4.3083959999999999E-7</v>
      </c>
      <c r="KG114" s="1">
        <v>3.8085160000000002E-4</v>
      </c>
      <c r="KH114">
        <v>0.67718630000000002</v>
      </c>
      <c r="KI114">
        <v>20.11722</v>
      </c>
      <c r="KJ114" s="1">
        <v>3.8354460000000002E-7</v>
      </c>
      <c r="KK114" s="1">
        <v>3.3899979999999999E-4</v>
      </c>
      <c r="KL114">
        <v>0.67715190000000003</v>
      </c>
      <c r="KM114">
        <v>20.548359999999999</v>
      </c>
      <c r="KN114" s="1">
        <v>3.4357689999999999E-7</v>
      </c>
      <c r="KO114" s="1">
        <v>3.0363679999999998E-4</v>
      </c>
      <c r="KP114">
        <v>0.67712850000000002</v>
      </c>
      <c r="KQ114">
        <v>20.897670000000002</v>
      </c>
      <c r="KR114" s="1">
        <v>3.092458E-7</v>
      </c>
      <c r="KS114" s="1">
        <v>2.7326850000000002E-4</v>
      </c>
      <c r="KT114">
        <v>0.67710919999999997</v>
      </c>
      <c r="KU114">
        <v>21.046389999999999</v>
      </c>
      <c r="KV114" s="1">
        <v>2.7910720000000002E-7</v>
      </c>
      <c r="KW114" s="1">
        <v>2.4663620000000002E-4</v>
      </c>
      <c r="KX114">
        <v>0.67708299999999999</v>
      </c>
      <c r="KY114">
        <v>20.989850000000001</v>
      </c>
      <c r="KZ114" s="1">
        <v>2.5242259999999999E-7</v>
      </c>
      <c r="LA114" s="1">
        <v>2.2304979999999999E-4</v>
      </c>
      <c r="LB114">
        <v>0.67704059999999999</v>
      </c>
      <c r="LC114">
        <v>20.634920000000001</v>
      </c>
      <c r="LD114" s="1">
        <v>2.2878539999999999E-7</v>
      </c>
      <c r="LE114" s="1">
        <v>2.021638E-4</v>
      </c>
      <c r="LF114">
        <v>0.67703100000000005</v>
      </c>
      <c r="LG114">
        <v>20.313479999999998</v>
      </c>
      <c r="LH114" s="1">
        <v>2.077265E-7</v>
      </c>
      <c r="LI114" s="1">
        <v>1.835541E-4</v>
      </c>
      <c r="LJ114">
        <v>0.67698480000000005</v>
      </c>
      <c r="LK114">
        <v>20.234030000000001</v>
      </c>
      <c r="LL114" s="1">
        <v>1.887915E-7</v>
      </c>
      <c r="LM114" s="1">
        <v>1.66832E-4</v>
      </c>
      <c r="LN114">
        <v>0.67695620000000001</v>
      </c>
      <c r="LO114">
        <v>20.350819999999999</v>
      </c>
      <c r="LP114" s="1">
        <v>1.716152E-7</v>
      </c>
      <c r="LQ114" s="1">
        <v>1.5166140000000001E-4</v>
      </c>
      <c r="LR114">
        <v>0.67691970000000001</v>
      </c>
      <c r="LS114">
        <v>20.98601</v>
      </c>
      <c r="LT114" s="1">
        <v>1.559441E-7</v>
      </c>
      <c r="LU114" s="1">
        <v>1.378253E-4</v>
      </c>
      <c r="LV114">
        <v>0.67688800000000005</v>
      </c>
      <c r="LW114">
        <v>21.515650000000001</v>
      </c>
      <c r="LX114" s="1">
        <v>1.4172719999999999E-7</v>
      </c>
      <c r="LY114" s="1">
        <v>1.2526390000000001E-4</v>
      </c>
      <c r="LZ114">
        <v>0.67686299999999999</v>
      </c>
      <c r="MA114">
        <v>21.737490000000001</v>
      </c>
      <c r="MB114" s="1">
        <v>1.289229E-7</v>
      </c>
      <c r="MC114" s="1">
        <v>1.139505E-4</v>
      </c>
      <c r="MD114">
        <v>0.67682799999999999</v>
      </c>
      <c r="ME114">
        <v>21.724699999999999</v>
      </c>
      <c r="MF114" s="1">
        <v>1.174109E-7</v>
      </c>
      <c r="MG114" s="1">
        <v>1.0377680000000001E-4</v>
      </c>
      <c r="MH114">
        <v>0.67680450000000003</v>
      </c>
      <c r="MI114">
        <v>21.356359999999999</v>
      </c>
      <c r="MJ114" s="1">
        <v>1.070341E-7</v>
      </c>
      <c r="MK114" s="1">
        <v>9.4609539999999999E-5</v>
      </c>
      <c r="ML114">
        <v>0.67678079999999996</v>
      </c>
      <c r="MM114">
        <v>21.056149999999999</v>
      </c>
      <c r="MN114" s="1">
        <v>9.766406E-8</v>
      </c>
      <c r="MO114" s="1">
        <v>8.6325450000000002E-5</v>
      </c>
      <c r="MP114">
        <v>0.67676959999999997</v>
      </c>
      <c r="MQ114">
        <v>20.978809999999999</v>
      </c>
      <c r="MR114" s="1">
        <v>8.9256329999999995E-8</v>
      </c>
      <c r="MS114" s="1">
        <v>7.8888809999999997E-5</v>
      </c>
      <c r="MT114">
        <v>0.6767396</v>
      </c>
      <c r="MU114">
        <v>21.011510000000001</v>
      </c>
      <c r="MV114" s="1">
        <v>8.1963660000000003E-8</v>
      </c>
      <c r="MW114" s="1">
        <v>7.2429399999999995E-5</v>
      </c>
      <c r="MX114">
        <v>0.67671890000000001</v>
      </c>
      <c r="MY114">
        <v>21.076370000000001</v>
      </c>
      <c r="MZ114" s="1">
        <v>7.5752359999999998E-8</v>
      </c>
      <c r="NA114" s="1">
        <v>6.6930139999999994E-5</v>
      </c>
      <c r="NB114">
        <v>0.67671550000000003</v>
      </c>
      <c r="NC114">
        <v>21.116720000000001</v>
      </c>
      <c r="ND114" s="1">
        <v>7.0276589999999996E-8</v>
      </c>
      <c r="NE114" s="1">
        <v>6.2087449999999995E-5</v>
      </c>
      <c r="NF114">
        <v>0.67668459999999997</v>
      </c>
      <c r="NG114">
        <v>21.12482</v>
      </c>
      <c r="NH114" s="1">
        <v>6.5269519999999994E-8</v>
      </c>
      <c r="NI114" s="1">
        <v>5.766629E-5</v>
      </c>
      <c r="NJ114">
        <v>0.67666660000000001</v>
      </c>
      <c r="NK114">
        <v>20.753019999999999</v>
      </c>
      <c r="NL114" s="1">
        <v>6.0697420000000006E-8</v>
      </c>
      <c r="NM114" s="1">
        <v>5.362516E-5</v>
      </c>
      <c r="NN114">
        <v>0.67664190000000002</v>
      </c>
      <c r="NO114">
        <v>20.122260000000001</v>
      </c>
      <c r="NP114" s="1">
        <v>5.6534669999999997E-8</v>
      </c>
      <c r="NQ114" s="1">
        <v>4.9946669999999999E-5</v>
      </c>
      <c r="NR114">
        <v>0.67662469999999997</v>
      </c>
      <c r="NS114">
        <v>19.639510000000001</v>
      </c>
      <c r="NT114" s="1">
        <v>5.2718600000000002E-8</v>
      </c>
      <c r="NU114" s="1">
        <v>4.6576190000000002E-5</v>
      </c>
      <c r="NV114">
        <v>0.67661079999999996</v>
      </c>
      <c r="NW114">
        <v>19.478950000000001</v>
      </c>
      <c r="NX114" s="1">
        <v>4.91921E-8</v>
      </c>
      <c r="NY114" s="1">
        <v>4.3459949999999997E-5</v>
      </c>
      <c r="NZ114">
        <v>0.67658609999999997</v>
      </c>
      <c r="OA114">
        <v>19.489830000000001</v>
      </c>
      <c r="OB114" s="1">
        <v>4.5905889999999999E-8</v>
      </c>
      <c r="OC114" s="1">
        <v>4.0558790000000001E-5</v>
      </c>
      <c r="OD114">
        <v>0.67657029999999996</v>
      </c>
      <c r="OE114">
        <v>19.913340000000002</v>
      </c>
      <c r="OF114" s="1">
        <v>4.2804530000000001E-8</v>
      </c>
      <c r="OG114" s="1">
        <v>3.7821799999999998E-5</v>
      </c>
      <c r="OH114">
        <v>0.67654320000000001</v>
      </c>
      <c r="OI114">
        <v>20.46283</v>
      </c>
      <c r="OJ114" s="1">
        <v>3.9913600000000001E-8</v>
      </c>
      <c r="OK114" s="1">
        <v>3.5267920000000003E-5</v>
      </c>
    </row>
    <row r="115" spans="1:401" x14ac:dyDescent="0.35">
      <c r="A115">
        <v>118</v>
      </c>
      <c r="B115" t="s">
        <v>4</v>
      </c>
      <c r="C115" t="s">
        <v>24</v>
      </c>
      <c r="D115" t="s">
        <v>120</v>
      </c>
      <c r="E115">
        <v>761.71960000000001</v>
      </c>
      <c r="F115">
        <v>0.97075250000000002</v>
      </c>
      <c r="G115">
        <v>19.993099999999998</v>
      </c>
      <c r="H115">
        <v>0</v>
      </c>
      <c r="I115">
        <v>0</v>
      </c>
      <c r="J115">
        <v>0.97053730000000005</v>
      </c>
      <c r="K115">
        <v>20.035699999999999</v>
      </c>
      <c r="L115">
        <v>0</v>
      </c>
      <c r="M115" s="1">
        <v>5.8634059999999998E-37</v>
      </c>
      <c r="N115">
        <v>0.97034819999999999</v>
      </c>
      <c r="O115">
        <v>19.88946</v>
      </c>
      <c r="P115" s="1">
        <v>1.0750530000000001E-24</v>
      </c>
      <c r="Q115" s="1">
        <v>6.2172479999999997E-22</v>
      </c>
      <c r="R115">
        <v>0.97017169999999997</v>
      </c>
      <c r="S115">
        <v>19.497399999999999</v>
      </c>
      <c r="T115" s="1">
        <v>6.8728059999999998E-12</v>
      </c>
      <c r="U115" s="1">
        <v>3.9838349999999998E-9</v>
      </c>
      <c r="V115">
        <v>0.97000909999999996</v>
      </c>
      <c r="W115">
        <v>19.145299999999999</v>
      </c>
      <c r="X115" s="1">
        <v>6.6244240000000003E-3</v>
      </c>
      <c r="Y115">
        <v>3.1904089999999998</v>
      </c>
      <c r="Z115">
        <v>0.96990799999999999</v>
      </c>
      <c r="AA115">
        <v>18.742139999999999</v>
      </c>
      <c r="AB115">
        <v>3.1008990000000001</v>
      </c>
      <c r="AC115">
        <v>1643.1420000000001</v>
      </c>
      <c r="AD115">
        <v>0.96980569999999999</v>
      </c>
      <c r="AE115">
        <v>18.403739999999999</v>
      </c>
      <c r="AF115">
        <v>36.403570000000002</v>
      </c>
      <c r="AG115">
        <v>20447.41</v>
      </c>
      <c r="AH115">
        <v>0.96975639999999996</v>
      </c>
      <c r="AI115">
        <v>18.201419999999999</v>
      </c>
      <c r="AJ115">
        <v>49.64405</v>
      </c>
      <c r="AK115">
        <v>29044.59</v>
      </c>
      <c r="AL115">
        <v>0.96970339999999999</v>
      </c>
      <c r="AM115">
        <v>18.167020000000001</v>
      </c>
      <c r="AN115">
        <v>15.81026</v>
      </c>
      <c r="AO115">
        <v>9531.6919999999991</v>
      </c>
      <c r="AP115">
        <v>0.96969179999999999</v>
      </c>
      <c r="AQ115">
        <v>18.625869999999999</v>
      </c>
      <c r="AR115">
        <v>1.7923199999999999</v>
      </c>
      <c r="AS115">
        <v>1104.547</v>
      </c>
      <c r="AT115">
        <v>0.96967970000000003</v>
      </c>
      <c r="AU115">
        <v>19.26417</v>
      </c>
      <c r="AV115">
        <v>0.1031199</v>
      </c>
      <c r="AW115">
        <v>64.248099999999994</v>
      </c>
      <c r="AX115">
        <v>0.96968319999999997</v>
      </c>
      <c r="AY115">
        <v>19.705580000000001</v>
      </c>
      <c r="AZ115" s="1">
        <v>9.9690279999999996E-3</v>
      </c>
      <c r="BA115">
        <v>5.9517199999999999</v>
      </c>
      <c r="BB115">
        <v>0.96969510000000003</v>
      </c>
      <c r="BC115">
        <v>20.003509999999999</v>
      </c>
      <c r="BD115" s="1">
        <v>5.794942E-3</v>
      </c>
      <c r="BE115">
        <v>3.3748840000000002</v>
      </c>
      <c r="BF115">
        <v>0.96969819999999995</v>
      </c>
      <c r="BG115">
        <v>19.965820000000001</v>
      </c>
      <c r="BH115" s="1">
        <v>4.6509180000000004E-3</v>
      </c>
      <c r="BI115">
        <v>2.70587</v>
      </c>
      <c r="BJ115">
        <v>0.96969369999999999</v>
      </c>
      <c r="BK115">
        <v>19.780090000000001</v>
      </c>
      <c r="BL115" s="1">
        <v>3.7770730000000001E-3</v>
      </c>
      <c r="BM115">
        <v>2.1974130000000001</v>
      </c>
      <c r="BN115">
        <v>0.96969799999999995</v>
      </c>
      <c r="BO115">
        <v>19.714600000000001</v>
      </c>
      <c r="BP115" s="1">
        <v>3.07202E-3</v>
      </c>
      <c r="BQ115">
        <v>1.7871729999999999</v>
      </c>
      <c r="BR115">
        <v>0.9696941</v>
      </c>
      <c r="BS115">
        <v>19.69566</v>
      </c>
      <c r="BT115" s="1">
        <v>2.4994919999999999E-3</v>
      </c>
      <c r="BU115">
        <v>1.4541759999999999</v>
      </c>
      <c r="BV115">
        <v>0.96967239999999999</v>
      </c>
      <c r="BW115">
        <v>19.951619999999998</v>
      </c>
      <c r="BX115" s="1">
        <v>2.0334179999999999E-3</v>
      </c>
      <c r="BY115">
        <v>1.1830689999999999</v>
      </c>
      <c r="BZ115">
        <v>0.96965369999999995</v>
      </c>
      <c r="CA115">
        <v>20.195969999999999</v>
      </c>
      <c r="CB115" s="1">
        <v>1.654415E-3</v>
      </c>
      <c r="CC115">
        <v>0.96261390000000002</v>
      </c>
      <c r="CD115">
        <v>0.96962859999999995</v>
      </c>
      <c r="CE115">
        <v>20.12143</v>
      </c>
      <c r="CF115" s="1">
        <v>1.3471150000000001E-3</v>
      </c>
      <c r="CG115">
        <v>0.78381060000000002</v>
      </c>
      <c r="CH115">
        <v>0.96958800000000001</v>
      </c>
      <c r="CI115">
        <v>19.97298</v>
      </c>
      <c r="CJ115" s="1">
        <v>1.097813E-3</v>
      </c>
      <c r="CK115">
        <v>0.63879439999999998</v>
      </c>
      <c r="CL115">
        <v>0.96951609999999999</v>
      </c>
      <c r="CM115">
        <v>19.595420000000001</v>
      </c>
      <c r="CN115" s="1">
        <v>8.9561299999999996E-4</v>
      </c>
      <c r="CO115">
        <v>0.52115679999999998</v>
      </c>
      <c r="CP115">
        <v>0.96943900000000005</v>
      </c>
      <c r="CQ115">
        <v>19.215319999999998</v>
      </c>
      <c r="CR115" s="1">
        <v>7.3141259999999996E-4</v>
      </c>
      <c r="CS115">
        <v>0.42563580000000001</v>
      </c>
      <c r="CT115">
        <v>0.96934260000000005</v>
      </c>
      <c r="CU115">
        <v>19.100619999999999</v>
      </c>
      <c r="CV115" s="1">
        <v>5.9765980000000001E-4</v>
      </c>
      <c r="CW115">
        <v>0.34784579999999998</v>
      </c>
      <c r="CX115">
        <v>0.96920479999999998</v>
      </c>
      <c r="CY115">
        <v>19.213809999999999</v>
      </c>
      <c r="CZ115" s="1">
        <v>4.8771269999999998E-4</v>
      </c>
      <c r="DA115">
        <v>0.28390949999999998</v>
      </c>
      <c r="DB115">
        <v>0.96907560000000004</v>
      </c>
      <c r="DC115">
        <v>19.80152</v>
      </c>
      <c r="DD115" s="1">
        <v>3.9697769999999999E-4</v>
      </c>
      <c r="DE115">
        <v>0.23113520000000001</v>
      </c>
      <c r="DF115">
        <v>0.96893479999999998</v>
      </c>
      <c r="DG115">
        <v>20.373760000000001</v>
      </c>
      <c r="DH115" s="1">
        <v>3.2267850000000002E-4</v>
      </c>
      <c r="DI115">
        <v>0.1879094</v>
      </c>
      <c r="DJ115">
        <v>0.96877469999999999</v>
      </c>
      <c r="DK115">
        <v>20.68233</v>
      </c>
      <c r="DL115" s="1">
        <v>2.6248640000000001E-4</v>
      </c>
      <c r="DM115">
        <v>0.15287770000000001</v>
      </c>
      <c r="DN115">
        <v>0.96862280000000001</v>
      </c>
      <c r="DO115">
        <v>20.735980000000001</v>
      </c>
      <c r="DP115" s="1">
        <v>2.139682E-4</v>
      </c>
      <c r="DQ115">
        <v>0.1246322</v>
      </c>
      <c r="DR115">
        <v>0.96848590000000001</v>
      </c>
      <c r="DS115">
        <v>20.352740000000001</v>
      </c>
      <c r="DT115" s="1">
        <v>1.7487129999999999E-4</v>
      </c>
      <c r="DU115">
        <v>0.1018666</v>
      </c>
      <c r="DV115">
        <v>0.96834160000000002</v>
      </c>
      <c r="DW115">
        <v>19.950510000000001</v>
      </c>
      <c r="DX115" s="1">
        <v>1.431878E-4</v>
      </c>
      <c r="DY115">
        <v>8.3423499999999998E-2</v>
      </c>
      <c r="DZ115">
        <v>0.96821089999999999</v>
      </c>
      <c r="EA115">
        <v>19.813500000000001</v>
      </c>
      <c r="EB115" s="1">
        <v>1.173266E-4</v>
      </c>
      <c r="EC115" s="1">
        <v>6.8365449999999994E-2</v>
      </c>
      <c r="ED115">
        <v>0.9680742</v>
      </c>
      <c r="EE115">
        <v>19.908629999999999</v>
      </c>
      <c r="EF115" s="1">
        <v>9.6451349999999999E-5</v>
      </c>
      <c r="EG115" s="1">
        <v>5.6202679999999998E-2</v>
      </c>
      <c r="EH115">
        <v>0.96795220000000004</v>
      </c>
      <c r="EI115">
        <v>20.338450000000002</v>
      </c>
      <c r="EJ115" s="1">
        <v>7.9779910000000006E-5</v>
      </c>
      <c r="EK115" s="1">
        <v>4.6487929999999997E-2</v>
      </c>
      <c r="EL115">
        <v>0.9678312</v>
      </c>
      <c r="EM115">
        <v>20.776630000000001</v>
      </c>
      <c r="EN115" s="1">
        <v>6.6378599999999995E-5</v>
      </c>
      <c r="EO115" s="1">
        <v>3.8679909999999998E-2</v>
      </c>
      <c r="EP115">
        <v>0.96773010000000004</v>
      </c>
      <c r="EQ115">
        <v>20.961690000000001</v>
      </c>
      <c r="ER115" s="1">
        <v>5.5493130000000001E-5</v>
      </c>
      <c r="ES115" s="1">
        <v>3.2337339999999999E-2</v>
      </c>
      <c r="ET115">
        <v>0.96762159999999997</v>
      </c>
      <c r="EU115">
        <v>20.887820000000001</v>
      </c>
      <c r="EV115" s="1">
        <v>4.6589920000000001E-5</v>
      </c>
      <c r="EW115" s="1">
        <v>2.7150259999999999E-2</v>
      </c>
      <c r="EX115">
        <v>0.96755250000000004</v>
      </c>
      <c r="EY115">
        <v>20.37717</v>
      </c>
      <c r="EZ115" s="1">
        <v>3.9273870000000001E-5</v>
      </c>
      <c r="FA115" s="1">
        <v>2.2887379999999999E-2</v>
      </c>
      <c r="FB115">
        <v>0.96749479999999999</v>
      </c>
      <c r="FC115">
        <v>19.877690000000001</v>
      </c>
      <c r="FD115" s="1">
        <v>3.3221540000000003E-5</v>
      </c>
      <c r="FE115" s="1">
        <v>1.9360470000000001E-2</v>
      </c>
      <c r="FF115">
        <v>0.96743939999999995</v>
      </c>
      <c r="FG115">
        <v>19.747509999999998</v>
      </c>
      <c r="FH115" s="1">
        <v>2.8221070000000001E-5</v>
      </c>
      <c r="FI115" s="1">
        <v>1.6445120000000001E-2</v>
      </c>
      <c r="FJ115">
        <v>0.96741999999999995</v>
      </c>
      <c r="FK115">
        <v>19.867740000000001</v>
      </c>
      <c r="FL115" s="1">
        <v>2.415793E-5</v>
      </c>
      <c r="FM115" s="1">
        <v>1.4075509999999999E-2</v>
      </c>
      <c r="FN115">
        <v>0.96740939999999997</v>
      </c>
      <c r="FO115">
        <v>20.367989999999999</v>
      </c>
      <c r="FP115" s="1">
        <v>2.089337E-5</v>
      </c>
      <c r="FQ115" s="1">
        <v>1.217122E-2</v>
      </c>
      <c r="FR115">
        <v>0.96740139999999997</v>
      </c>
      <c r="FS115">
        <v>20.73349</v>
      </c>
      <c r="FT115" s="1">
        <v>1.8217860000000001E-5</v>
      </c>
      <c r="FU115" s="1">
        <v>1.0611310000000001E-2</v>
      </c>
      <c r="FV115">
        <v>0.9673969</v>
      </c>
      <c r="FW115">
        <v>20.596920000000001</v>
      </c>
      <c r="FX115" s="1">
        <v>1.5955089999999998E-5</v>
      </c>
      <c r="FY115" s="1">
        <v>9.2931809999999993E-3</v>
      </c>
      <c r="FZ115">
        <v>0.96739319999999995</v>
      </c>
      <c r="GA115">
        <v>20.20628</v>
      </c>
      <c r="GB115" s="1">
        <v>1.400925E-5</v>
      </c>
      <c r="GC115" s="1">
        <v>8.1597460000000007E-3</v>
      </c>
      <c r="GD115">
        <v>0.96738690000000005</v>
      </c>
      <c r="GE115">
        <v>19.610440000000001</v>
      </c>
      <c r="GF115" s="1">
        <v>1.231885E-5</v>
      </c>
      <c r="GG115" s="1">
        <v>7.1752930000000001E-3</v>
      </c>
      <c r="GH115">
        <v>0.96738400000000002</v>
      </c>
      <c r="GI115">
        <v>19.361699999999999</v>
      </c>
      <c r="GJ115" s="1">
        <v>1.084408E-5</v>
      </c>
      <c r="GK115" s="1">
        <v>6.3164670000000001E-3</v>
      </c>
      <c r="GL115">
        <v>0.96738979999999997</v>
      </c>
      <c r="GM115">
        <v>19.458829999999999</v>
      </c>
      <c r="GN115" s="1">
        <v>9.552038E-6</v>
      </c>
      <c r="GO115" s="1">
        <v>5.5639069999999999E-3</v>
      </c>
      <c r="GP115">
        <v>0.96739070000000005</v>
      </c>
      <c r="GQ115">
        <v>19.658390000000001</v>
      </c>
      <c r="GR115" s="1">
        <v>8.4146730000000004E-6</v>
      </c>
      <c r="GS115" s="1">
        <v>4.9017820000000004E-3</v>
      </c>
      <c r="GT115">
        <v>0.96737799999999996</v>
      </c>
      <c r="GU115">
        <v>19.72655</v>
      </c>
      <c r="GV115" s="1">
        <v>7.4091979999999997E-6</v>
      </c>
      <c r="GW115" s="1">
        <v>4.3163289999999998E-3</v>
      </c>
      <c r="GX115">
        <v>0.96736820000000001</v>
      </c>
      <c r="GY115">
        <v>19.897839999999999</v>
      </c>
      <c r="GZ115" s="1">
        <v>6.5226949999999999E-6</v>
      </c>
      <c r="HA115" s="1">
        <v>3.8001440000000001E-3</v>
      </c>
      <c r="HB115">
        <v>0.96735879999999996</v>
      </c>
      <c r="HC115">
        <v>20.13768</v>
      </c>
      <c r="HD115" s="1">
        <v>5.7440369999999999E-6</v>
      </c>
      <c r="HE115" s="1">
        <v>3.346562E-3</v>
      </c>
      <c r="HF115">
        <v>0.96734569999999998</v>
      </c>
      <c r="HG115">
        <v>20.377880000000001</v>
      </c>
      <c r="HH115" s="1">
        <v>5.059746E-6</v>
      </c>
      <c r="HI115" s="1">
        <v>2.9480270000000002E-3</v>
      </c>
      <c r="HJ115">
        <v>0.96731619999999996</v>
      </c>
      <c r="HK115">
        <v>20.237410000000001</v>
      </c>
      <c r="HL115" s="1">
        <v>4.4582769999999997E-6</v>
      </c>
      <c r="HM115" s="1">
        <v>2.5977740000000002E-3</v>
      </c>
      <c r="HN115">
        <v>0.96728159999999996</v>
      </c>
      <c r="HO115">
        <v>19.851179999999999</v>
      </c>
      <c r="HP115" s="1">
        <v>3.9300380000000003E-6</v>
      </c>
      <c r="HQ115" s="1">
        <v>2.2901229999999998E-3</v>
      </c>
      <c r="HR115">
        <v>0.96721820000000003</v>
      </c>
      <c r="HS115">
        <v>19.64038</v>
      </c>
      <c r="HT115" s="1">
        <v>3.4639520000000002E-6</v>
      </c>
      <c r="HU115" s="1">
        <v>2.018803E-3</v>
      </c>
      <c r="HV115">
        <v>0.96716550000000001</v>
      </c>
      <c r="HW115">
        <v>19.581029999999998</v>
      </c>
      <c r="HX115" s="1">
        <v>3.0458999999999999E-6</v>
      </c>
      <c r="HY115">
        <v>1.7755E-3</v>
      </c>
      <c r="HZ115">
        <v>0.96710410000000002</v>
      </c>
      <c r="IA115">
        <v>19.865659999999998</v>
      </c>
      <c r="IB115" s="1">
        <v>2.6679220000000001E-6</v>
      </c>
      <c r="IC115" s="1">
        <v>1.5554449999999999E-3</v>
      </c>
      <c r="ID115">
        <v>0.96702750000000004</v>
      </c>
      <c r="IE115">
        <v>20.251670000000001</v>
      </c>
      <c r="IF115" s="1">
        <v>2.331231E-6</v>
      </c>
      <c r="IG115" s="1">
        <v>1.359346E-3</v>
      </c>
      <c r="IH115">
        <v>0.9669567</v>
      </c>
      <c r="II115">
        <v>20.458570000000002</v>
      </c>
      <c r="IJ115" s="1">
        <v>2.0362000000000001E-6</v>
      </c>
      <c r="IK115" s="1">
        <v>1.1874380000000001E-3</v>
      </c>
      <c r="IL115">
        <v>0.96686850000000002</v>
      </c>
      <c r="IM115">
        <v>20.390650000000001</v>
      </c>
      <c r="IN115" s="1">
        <v>1.7795399999999999E-6</v>
      </c>
      <c r="IO115" s="1">
        <v>1.0378950000000001E-3</v>
      </c>
      <c r="IP115">
        <v>0.96679230000000005</v>
      </c>
      <c r="IQ115">
        <v>19.909009999999999</v>
      </c>
      <c r="IR115" s="1">
        <v>1.5568489999999999E-6</v>
      </c>
      <c r="IS115" s="1">
        <v>9.0808589999999997E-4</v>
      </c>
      <c r="IT115">
        <v>0.96670290000000003</v>
      </c>
      <c r="IU115">
        <v>19.496269999999999</v>
      </c>
      <c r="IV115" s="1">
        <v>1.363887E-6</v>
      </c>
      <c r="IW115" s="1">
        <v>7.9558769999999997E-4</v>
      </c>
      <c r="IX115">
        <v>0.96660650000000004</v>
      </c>
      <c r="IY115">
        <v>19.434619999999999</v>
      </c>
      <c r="IZ115" s="1">
        <v>1.1966539999999999E-6</v>
      </c>
      <c r="JA115" s="1">
        <v>6.9812740000000002E-4</v>
      </c>
      <c r="JB115">
        <v>0.9665165</v>
      </c>
      <c r="JC115">
        <v>19.586210000000001</v>
      </c>
      <c r="JD115" s="1">
        <v>1.0508749999999999E-6</v>
      </c>
      <c r="JE115" s="1">
        <v>6.1316880000000004E-4</v>
      </c>
      <c r="JF115">
        <v>0.96642700000000004</v>
      </c>
      <c r="JG115">
        <v>20.15644</v>
      </c>
      <c r="JH115" s="1">
        <v>9.228491E-7</v>
      </c>
      <c r="JI115" s="1">
        <v>5.385244E-4</v>
      </c>
      <c r="JJ115">
        <v>0.96632750000000001</v>
      </c>
      <c r="JK115">
        <v>20.67211</v>
      </c>
      <c r="JL115" s="1">
        <v>8.1080000000000003E-7</v>
      </c>
      <c r="JM115" s="1">
        <v>4.7319130000000002E-4</v>
      </c>
      <c r="JN115">
        <v>0.96623190000000003</v>
      </c>
      <c r="JO115">
        <v>20.861560000000001</v>
      </c>
      <c r="JP115" s="1">
        <v>7.1332829999999997E-7</v>
      </c>
      <c r="JQ115" s="1">
        <v>4.1635540000000001E-4</v>
      </c>
      <c r="JR115">
        <v>0.96615180000000001</v>
      </c>
      <c r="JS115">
        <v>20.722429999999999</v>
      </c>
      <c r="JT115" s="1">
        <v>6.2864090000000003E-7</v>
      </c>
      <c r="JU115" s="1">
        <v>3.6694370000000002E-4</v>
      </c>
      <c r="JV115">
        <v>0.96606119999999995</v>
      </c>
      <c r="JW115">
        <v>20.389510000000001</v>
      </c>
      <c r="JX115" s="1">
        <v>5.5503539999999996E-7</v>
      </c>
      <c r="JY115" s="1">
        <v>3.2401249999999999E-4</v>
      </c>
      <c r="JZ115">
        <v>0.96598539999999999</v>
      </c>
      <c r="KA115">
        <v>20.092680000000001</v>
      </c>
      <c r="KB115" s="1">
        <v>4.9077940000000005E-7</v>
      </c>
      <c r="KC115" s="1">
        <v>2.8651760000000001E-4</v>
      </c>
      <c r="KD115">
        <v>0.96590339999999997</v>
      </c>
      <c r="KE115">
        <v>20.058990000000001</v>
      </c>
      <c r="KF115" s="1">
        <v>4.3469329999999999E-7</v>
      </c>
      <c r="KG115" s="1">
        <v>2.537851E-4</v>
      </c>
      <c r="KH115">
        <v>0.96584829999999999</v>
      </c>
      <c r="KI115">
        <v>20.116800000000001</v>
      </c>
      <c r="KJ115" s="1">
        <v>3.8680180000000001E-7</v>
      </c>
      <c r="KK115" s="1">
        <v>2.2581580000000001E-4</v>
      </c>
      <c r="KL115">
        <v>0.9657829</v>
      </c>
      <c r="KM115">
        <v>20.552240000000001</v>
      </c>
      <c r="KN115" s="1">
        <v>3.4634249999999998E-7</v>
      </c>
      <c r="KO115" s="1">
        <v>2.0218809999999999E-4</v>
      </c>
      <c r="KP115">
        <v>0.9657327</v>
      </c>
      <c r="KQ115">
        <v>20.916789999999999</v>
      </c>
      <c r="KR115" s="1">
        <v>3.1164790000000002E-7</v>
      </c>
      <c r="KS115" s="1">
        <v>1.8192699999999999E-4</v>
      </c>
      <c r="KT115">
        <v>0.96566689999999999</v>
      </c>
      <c r="KU115">
        <v>21.077310000000001</v>
      </c>
      <c r="KV115" s="1">
        <v>2.8122929999999999E-7</v>
      </c>
      <c r="KW115" s="1">
        <v>1.641782E-4</v>
      </c>
      <c r="KX115">
        <v>0.96562009999999998</v>
      </c>
      <c r="KY115">
        <v>21.024640000000002</v>
      </c>
      <c r="KZ115" s="1">
        <v>2.543019E-7</v>
      </c>
      <c r="LA115" s="1">
        <v>1.484593E-4</v>
      </c>
      <c r="LB115">
        <v>0.96555999999999997</v>
      </c>
      <c r="LC115">
        <v>20.667120000000001</v>
      </c>
      <c r="LD115" s="1">
        <v>2.304534E-7</v>
      </c>
      <c r="LE115" s="1">
        <v>1.345404E-4</v>
      </c>
      <c r="LF115">
        <v>0.96549549999999995</v>
      </c>
      <c r="LG115">
        <v>20.327950000000001</v>
      </c>
      <c r="LH115" s="1">
        <v>2.0921729999999999E-7</v>
      </c>
      <c r="LI115" s="1">
        <v>1.2214800000000001E-4</v>
      </c>
      <c r="LJ115">
        <v>0.96543590000000001</v>
      </c>
      <c r="LK115">
        <v>20.238579999999999</v>
      </c>
      <c r="LL115" s="1">
        <v>1.9013889999999999E-7</v>
      </c>
      <c r="LM115" s="1">
        <v>1.110166E-4</v>
      </c>
      <c r="LN115">
        <v>0.96537609999999996</v>
      </c>
      <c r="LO115">
        <v>20.343689999999999</v>
      </c>
      <c r="LP115" s="1">
        <v>1.7284030000000001E-7</v>
      </c>
      <c r="LQ115" s="1">
        <v>1.009225E-4</v>
      </c>
      <c r="LR115">
        <v>0.96530510000000003</v>
      </c>
      <c r="LS115">
        <v>20.984390000000001</v>
      </c>
      <c r="LT115" s="1">
        <v>1.570611E-7</v>
      </c>
      <c r="LU115" s="1">
        <v>9.1718219999999993E-5</v>
      </c>
      <c r="LV115">
        <v>0.96524690000000002</v>
      </c>
      <c r="LW115">
        <v>21.531939999999999</v>
      </c>
      <c r="LX115" s="1">
        <v>1.4273670000000001E-7</v>
      </c>
      <c r="LY115" s="1">
        <v>8.3357550000000006E-5</v>
      </c>
      <c r="LZ115">
        <v>0.96517810000000004</v>
      </c>
      <c r="MA115">
        <v>21.77018</v>
      </c>
      <c r="MB115" s="1">
        <v>1.298316E-7</v>
      </c>
      <c r="MC115" s="1">
        <v>7.5825640000000004E-5</v>
      </c>
      <c r="MD115">
        <v>0.96512399999999998</v>
      </c>
      <c r="ME115">
        <v>21.762409999999999</v>
      </c>
      <c r="MF115" s="1">
        <v>1.1822779999999999E-7</v>
      </c>
      <c r="MG115" s="1">
        <v>6.9050820000000001E-5</v>
      </c>
      <c r="MH115">
        <v>0.96506579999999997</v>
      </c>
      <c r="MI115">
        <v>21.39509</v>
      </c>
      <c r="MJ115" s="1">
        <v>1.077724E-7</v>
      </c>
      <c r="MK115" s="1">
        <v>6.2948959999999994E-5</v>
      </c>
      <c r="ML115">
        <v>0.96502690000000002</v>
      </c>
      <c r="MM115">
        <v>21.072430000000001</v>
      </c>
      <c r="MN115" s="1">
        <v>9.8330029999999997E-8</v>
      </c>
      <c r="MO115" s="1">
        <v>5.7434020000000001E-5</v>
      </c>
      <c r="MP115">
        <v>0.9649818</v>
      </c>
      <c r="MQ115">
        <v>20.9848</v>
      </c>
      <c r="MR115" s="1">
        <v>8.9847999999999998E-8</v>
      </c>
      <c r="MS115" s="1">
        <v>5.2479160000000001E-5</v>
      </c>
      <c r="MT115">
        <v>0.96492800000000001</v>
      </c>
      <c r="MU115">
        <v>21.011320000000001</v>
      </c>
      <c r="MV115" s="1">
        <v>8.2467350000000006E-8</v>
      </c>
      <c r="MW115" s="1">
        <v>4.816369E-5</v>
      </c>
      <c r="MX115">
        <v>0.96489100000000005</v>
      </c>
      <c r="MY115">
        <v>21.08774</v>
      </c>
      <c r="MZ115" s="1">
        <v>7.6186099999999997E-8</v>
      </c>
      <c r="NA115" s="1">
        <v>4.4491579999999998E-5</v>
      </c>
      <c r="NB115">
        <v>0.96485370000000004</v>
      </c>
      <c r="NC115">
        <v>21.143319999999999</v>
      </c>
      <c r="ND115" s="1">
        <v>7.0667080000000006E-8</v>
      </c>
      <c r="NE115" s="1">
        <v>4.1267399999999997E-5</v>
      </c>
      <c r="NF115">
        <v>0.96480670000000002</v>
      </c>
      <c r="NG115">
        <v>21.166250000000002</v>
      </c>
      <c r="NH115" s="1">
        <v>6.5628090000000006E-8</v>
      </c>
      <c r="NI115" s="1">
        <v>3.8326840000000003E-5</v>
      </c>
      <c r="NJ115">
        <v>0.96478299999999995</v>
      </c>
      <c r="NK115">
        <v>20.79956</v>
      </c>
      <c r="NL115" s="1">
        <v>6.1023430000000001E-8</v>
      </c>
      <c r="NM115" s="1">
        <v>3.5637430000000001E-5</v>
      </c>
      <c r="NN115">
        <v>0.96473900000000001</v>
      </c>
      <c r="NO115">
        <v>20.168030000000002</v>
      </c>
      <c r="NP115" s="1">
        <v>5.6832190000000003E-8</v>
      </c>
      <c r="NQ115" s="1">
        <v>3.3190040000000002E-5</v>
      </c>
      <c r="NR115">
        <v>0.96470489999999998</v>
      </c>
      <c r="NS115">
        <v>19.665019999999998</v>
      </c>
      <c r="NT115" s="1">
        <v>5.2992529999999999E-8</v>
      </c>
      <c r="NU115" s="1">
        <v>3.0948970000000003E-5</v>
      </c>
      <c r="NV115">
        <v>0.9646593</v>
      </c>
      <c r="NW115">
        <v>19.487259999999999</v>
      </c>
      <c r="NX115" s="1">
        <v>4.9445899999999999E-8</v>
      </c>
      <c r="NY115" s="1">
        <v>2.8877879999999999E-5</v>
      </c>
      <c r="NZ115">
        <v>0.96462369999999997</v>
      </c>
      <c r="OA115">
        <v>19.490649999999999</v>
      </c>
      <c r="OB115" s="1">
        <v>4.6143809999999998E-8</v>
      </c>
      <c r="OC115" s="1">
        <v>2.6950549999999999E-5</v>
      </c>
      <c r="OD115">
        <v>0.96457789999999999</v>
      </c>
      <c r="OE115">
        <v>19.91169</v>
      </c>
      <c r="OF115" s="1">
        <v>4.3028679999999998E-8</v>
      </c>
      <c r="OG115" s="1">
        <v>2.5133340000000002E-5</v>
      </c>
      <c r="OH115">
        <v>0.96454660000000003</v>
      </c>
      <c r="OI115">
        <v>20.4664</v>
      </c>
      <c r="OJ115" s="1">
        <v>4.0121550000000002E-8</v>
      </c>
      <c r="OK115" s="1">
        <v>2.3435789999999999E-5</v>
      </c>
    </row>
    <row r="116" spans="1:401" x14ac:dyDescent="0.35">
      <c r="A116">
        <v>119</v>
      </c>
      <c r="B116" t="s">
        <v>4</v>
      </c>
      <c r="C116" t="s">
        <v>24</v>
      </c>
      <c r="D116" t="s">
        <v>121</v>
      </c>
      <c r="E116">
        <v>802.66330000000005</v>
      </c>
      <c r="F116">
        <v>1.3846499999999999</v>
      </c>
      <c r="G116">
        <v>20.002179999999999</v>
      </c>
      <c r="H116">
        <v>0</v>
      </c>
      <c r="I116">
        <v>0</v>
      </c>
      <c r="J116">
        <v>1.3843240000000001</v>
      </c>
      <c r="K116">
        <v>20.044609999999999</v>
      </c>
      <c r="L116">
        <v>0</v>
      </c>
      <c r="M116" s="1">
        <v>7.112584E-38</v>
      </c>
      <c r="N116">
        <v>1.3840680000000001</v>
      </c>
      <c r="O116">
        <v>19.912880000000001</v>
      </c>
      <c r="P116" s="1">
        <v>1.7609229999999999E-25</v>
      </c>
      <c r="Q116" s="1">
        <v>9.622444E-23</v>
      </c>
      <c r="R116">
        <v>1.383807</v>
      </c>
      <c r="S116">
        <v>19.530560000000001</v>
      </c>
      <c r="T116" s="1">
        <v>1.2404399999999999E-12</v>
      </c>
      <c r="U116" s="1">
        <v>6.7936019999999998E-10</v>
      </c>
      <c r="V116">
        <v>1.3835729999999999</v>
      </c>
      <c r="W116">
        <v>19.182130000000001</v>
      </c>
      <c r="X116" s="1">
        <v>4.3142140000000002E-3</v>
      </c>
      <c r="Y116">
        <v>1.841194</v>
      </c>
      <c r="Z116">
        <v>1.3833930000000001</v>
      </c>
      <c r="AA116">
        <v>18.77176</v>
      </c>
      <c r="AB116">
        <v>2.5463390000000001</v>
      </c>
      <c r="AC116">
        <v>1237.114</v>
      </c>
      <c r="AD116">
        <v>1.3832580000000001</v>
      </c>
      <c r="AE116">
        <v>18.427330000000001</v>
      </c>
      <c r="AF116">
        <v>34.031529999999997</v>
      </c>
      <c r="AG116">
        <v>17839.77</v>
      </c>
      <c r="AH116">
        <v>1.3831789999999999</v>
      </c>
      <c r="AI116">
        <v>18.217510000000001</v>
      </c>
      <c r="AJ116">
        <v>50.794280000000001</v>
      </c>
      <c r="AK116">
        <v>28091.33</v>
      </c>
      <c r="AL116">
        <v>1.3831260000000001</v>
      </c>
      <c r="AM116">
        <v>18.174510000000001</v>
      </c>
      <c r="AN116">
        <v>17.295539999999999</v>
      </c>
      <c r="AO116">
        <v>9955.0720000000001</v>
      </c>
      <c r="AP116">
        <v>1.383094</v>
      </c>
      <c r="AQ116">
        <v>18.6281</v>
      </c>
      <c r="AR116">
        <v>2.0608849999999999</v>
      </c>
      <c r="AS116">
        <v>1222.06</v>
      </c>
      <c r="AT116">
        <v>1.383092</v>
      </c>
      <c r="AU116">
        <v>19.26961</v>
      </c>
      <c r="AV116">
        <v>0.1216594</v>
      </c>
      <c r="AW116">
        <v>73.341800000000006</v>
      </c>
      <c r="AX116">
        <v>1.3830979999999999</v>
      </c>
      <c r="AY116">
        <v>19.71593</v>
      </c>
      <c r="AZ116" s="1">
        <v>1.0710529999999999E-2</v>
      </c>
      <c r="BA116">
        <v>6.1328110000000002</v>
      </c>
      <c r="BB116">
        <v>1.3831119999999999</v>
      </c>
      <c r="BC116">
        <v>20.019390000000001</v>
      </c>
      <c r="BD116" s="1">
        <v>5.8737360000000001E-3</v>
      </c>
      <c r="BE116">
        <v>3.2389999999999999</v>
      </c>
      <c r="BF116">
        <v>1.383111</v>
      </c>
      <c r="BG116">
        <v>19.982330000000001</v>
      </c>
      <c r="BH116" s="1">
        <v>4.7022720000000004E-3</v>
      </c>
      <c r="BI116">
        <v>2.588597</v>
      </c>
      <c r="BJ116">
        <v>1.383108</v>
      </c>
      <c r="BK116">
        <v>19.788969999999999</v>
      </c>
      <c r="BL116" s="1">
        <v>3.8182619999999998E-3</v>
      </c>
      <c r="BM116">
        <v>2.1018279999999998</v>
      </c>
      <c r="BN116">
        <v>1.3830990000000001</v>
      </c>
      <c r="BO116">
        <v>19.718029999999999</v>
      </c>
      <c r="BP116" s="1">
        <v>3.1053690000000002E-3</v>
      </c>
      <c r="BQ116">
        <v>1.709349</v>
      </c>
      <c r="BR116">
        <v>1.3831</v>
      </c>
      <c r="BS116">
        <v>19.69858</v>
      </c>
      <c r="BT116" s="1">
        <v>2.5266249999999998E-3</v>
      </c>
      <c r="BU116">
        <v>1.390857</v>
      </c>
      <c r="BV116">
        <v>1.3830640000000001</v>
      </c>
      <c r="BW116">
        <v>19.96116</v>
      </c>
      <c r="BX116" s="1">
        <v>2.0555159999999999E-3</v>
      </c>
      <c r="BY116">
        <v>1.1315489999999999</v>
      </c>
      <c r="BZ116">
        <v>1.3830560000000001</v>
      </c>
      <c r="CA116">
        <v>20.22043</v>
      </c>
      <c r="CB116" s="1">
        <v>1.6723459999999999E-3</v>
      </c>
      <c r="CC116">
        <v>0.92066219999999999</v>
      </c>
      <c r="CD116">
        <v>1.3830070000000001</v>
      </c>
      <c r="CE116">
        <v>20.159839999999999</v>
      </c>
      <c r="CF116" s="1">
        <v>1.3616590000000001E-3</v>
      </c>
      <c r="CG116">
        <v>0.74962680000000004</v>
      </c>
      <c r="CH116">
        <v>1.3829260000000001</v>
      </c>
      <c r="CI116">
        <v>20.008849999999999</v>
      </c>
      <c r="CJ116" s="1">
        <v>1.1096050000000001E-3</v>
      </c>
      <c r="CK116">
        <v>0.61088880000000001</v>
      </c>
      <c r="CL116">
        <v>1.3828530000000001</v>
      </c>
      <c r="CM116">
        <v>19.62968</v>
      </c>
      <c r="CN116" s="1">
        <v>9.0518339999999997E-4</v>
      </c>
      <c r="CO116">
        <v>0.49835200000000002</v>
      </c>
      <c r="CP116">
        <v>1.382725</v>
      </c>
      <c r="CQ116">
        <v>19.230509999999999</v>
      </c>
      <c r="CR116" s="1">
        <v>7.3918859999999999E-4</v>
      </c>
      <c r="CS116">
        <v>0.40698780000000001</v>
      </c>
      <c r="CT116">
        <v>1.382576</v>
      </c>
      <c r="CU116">
        <v>19.105260000000001</v>
      </c>
      <c r="CV116" s="1">
        <v>6.0401949999999997E-4</v>
      </c>
      <c r="CW116">
        <v>0.33260210000000001</v>
      </c>
      <c r="CX116">
        <v>1.382387</v>
      </c>
      <c r="CY116">
        <v>19.21096</v>
      </c>
      <c r="CZ116" s="1">
        <v>4.9296059999999996E-4</v>
      </c>
      <c r="DA116">
        <v>0.27150030000000003</v>
      </c>
      <c r="DB116">
        <v>1.38219</v>
      </c>
      <c r="DC116">
        <v>19.801539999999999</v>
      </c>
      <c r="DD116">
        <v>4.013E-4</v>
      </c>
      <c r="DE116">
        <v>0.2210617</v>
      </c>
      <c r="DF116">
        <v>1.3819809999999999</v>
      </c>
      <c r="DG116">
        <v>20.386839999999999</v>
      </c>
      <c r="DH116" s="1">
        <v>3.261979E-4</v>
      </c>
      <c r="DI116">
        <v>0.1797204</v>
      </c>
      <c r="DJ116">
        <v>1.3817520000000001</v>
      </c>
      <c r="DK116">
        <v>20.71087</v>
      </c>
      <c r="DL116" s="1">
        <v>2.65328E-4</v>
      </c>
      <c r="DM116">
        <v>0.14619950000000001</v>
      </c>
      <c r="DN116">
        <v>1.3815500000000001</v>
      </c>
      <c r="DO116">
        <v>20.76877</v>
      </c>
      <c r="DP116" s="1">
        <v>2.162578E-4</v>
      </c>
      <c r="DQ116">
        <v>0.1191696</v>
      </c>
      <c r="DR116">
        <v>1.381321</v>
      </c>
      <c r="DS116">
        <v>20.384440000000001</v>
      </c>
      <c r="DT116" s="1">
        <v>1.767188E-4</v>
      </c>
      <c r="DU116" s="1">
        <v>9.7384970000000001E-2</v>
      </c>
      <c r="DV116">
        <v>1.3811169999999999</v>
      </c>
      <c r="DW116">
        <v>19.966560000000001</v>
      </c>
      <c r="DX116" s="1">
        <v>1.4469219999999999E-4</v>
      </c>
      <c r="DY116" s="1">
        <v>7.9746230000000001E-2</v>
      </c>
      <c r="DZ116">
        <v>1.380919</v>
      </c>
      <c r="EA116">
        <v>19.816800000000001</v>
      </c>
      <c r="EB116" s="1">
        <v>1.1855230000000001E-4</v>
      </c>
      <c r="EC116" s="1">
        <v>6.5347370000000002E-2</v>
      </c>
      <c r="ED116">
        <v>1.380736</v>
      </c>
      <c r="EE116">
        <v>19.90503</v>
      </c>
      <c r="EF116" s="1">
        <v>9.7433250000000004E-5</v>
      </c>
      <c r="EG116" s="1">
        <v>5.3704219999999997E-2</v>
      </c>
      <c r="EH116">
        <v>1.3805620000000001</v>
      </c>
      <c r="EI116">
        <v>20.340679999999999</v>
      </c>
      <c r="EJ116" s="1">
        <v>8.0564710000000005E-5</v>
      </c>
      <c r="EK116" s="1">
        <v>4.4403669999999999E-2</v>
      </c>
      <c r="EL116">
        <v>1.380396</v>
      </c>
      <c r="EM116">
        <v>20.79881</v>
      </c>
      <c r="EN116" s="1">
        <v>6.7013279999999996E-5</v>
      </c>
      <c r="EO116" s="1">
        <v>3.693341E-2</v>
      </c>
      <c r="EP116">
        <v>1.380215</v>
      </c>
      <c r="EQ116">
        <v>20.99804</v>
      </c>
      <c r="ER116" s="1">
        <v>5.6010529999999997E-5</v>
      </c>
      <c r="ES116" s="1">
        <v>3.0868550000000002E-2</v>
      </c>
      <c r="ET116">
        <v>1.380071</v>
      </c>
      <c r="EU116">
        <v>20.931509999999999</v>
      </c>
      <c r="EV116" s="1">
        <v>4.7014130000000003E-5</v>
      </c>
      <c r="EW116" s="1">
        <v>2.5910450000000002E-2</v>
      </c>
      <c r="EX116">
        <v>1.3799490000000001</v>
      </c>
      <c r="EY116">
        <v>20.418299999999999</v>
      </c>
      <c r="EZ116" s="1">
        <v>3.962353E-5</v>
      </c>
      <c r="FA116" s="1">
        <v>2.1837160000000001E-2</v>
      </c>
      <c r="FB116">
        <v>1.3798820000000001</v>
      </c>
      <c r="FC116">
        <v>19.89649</v>
      </c>
      <c r="FD116" s="1">
        <v>3.3511369999999997E-5</v>
      </c>
      <c r="FE116" s="1">
        <v>1.846822E-2</v>
      </c>
      <c r="FF116">
        <v>1.3798109999999999</v>
      </c>
      <c r="FG116">
        <v>19.749030000000001</v>
      </c>
      <c r="FH116" s="1">
        <v>2.8459210000000001E-5</v>
      </c>
      <c r="FI116" s="1">
        <v>1.5682069999999999E-2</v>
      </c>
      <c r="FJ116">
        <v>1.3797680000000001</v>
      </c>
      <c r="FK116">
        <v>19.863299999999999</v>
      </c>
      <c r="FL116" s="1">
        <v>2.4349569999999999E-5</v>
      </c>
      <c r="FM116" s="1">
        <v>1.341473E-2</v>
      </c>
      <c r="FN116">
        <v>1.3797429999999999</v>
      </c>
      <c r="FO116">
        <v>20.36908</v>
      </c>
      <c r="FP116" s="1">
        <v>2.104806E-5</v>
      </c>
      <c r="FQ116">
        <v>1.15929E-2</v>
      </c>
      <c r="FR116">
        <v>1.379737</v>
      </c>
      <c r="FS116">
        <v>20.755710000000001</v>
      </c>
      <c r="FT116" s="1">
        <v>1.8346659999999999E-5</v>
      </c>
      <c r="FU116" s="1">
        <v>1.010321E-2</v>
      </c>
      <c r="FV116">
        <v>1.379731</v>
      </c>
      <c r="FW116">
        <v>20.635200000000001</v>
      </c>
      <c r="FX116" s="1">
        <v>1.6065179999999999E-5</v>
      </c>
      <c r="FY116" s="1">
        <v>8.8464570000000003E-3</v>
      </c>
      <c r="FZ116">
        <v>1.379723</v>
      </c>
      <c r="GA116">
        <v>20.253350000000001</v>
      </c>
      <c r="GB116" s="1">
        <v>1.4104460000000001E-5</v>
      </c>
      <c r="GC116" s="1">
        <v>7.7665939999999999E-3</v>
      </c>
      <c r="GD116">
        <v>1.3797170000000001</v>
      </c>
      <c r="GE116">
        <v>19.646460000000001</v>
      </c>
      <c r="GF116" s="1">
        <v>1.2401730000000001E-5</v>
      </c>
      <c r="GG116" s="1">
        <v>6.8290419999999996E-3</v>
      </c>
      <c r="GH116">
        <v>1.379729</v>
      </c>
      <c r="GI116">
        <v>19.37677</v>
      </c>
      <c r="GJ116" s="1">
        <v>1.091656E-5</v>
      </c>
      <c r="GK116" s="1">
        <v>6.0113639999999999E-3</v>
      </c>
      <c r="GL116">
        <v>1.379737</v>
      </c>
      <c r="GM116">
        <v>19.458829999999999</v>
      </c>
      <c r="GN116" s="1">
        <v>9.6156119999999994E-6</v>
      </c>
      <c r="GO116" s="1">
        <v>5.2949729999999997E-3</v>
      </c>
      <c r="GP116">
        <v>1.3796999999999999</v>
      </c>
      <c r="GQ116">
        <v>19.659120000000001</v>
      </c>
      <c r="GR116" s="1">
        <v>8.4708239999999992E-6</v>
      </c>
      <c r="GS116" s="1">
        <v>4.6649309999999998E-3</v>
      </c>
      <c r="GT116">
        <v>1.3797060000000001</v>
      </c>
      <c r="GU116">
        <v>19.734670000000001</v>
      </c>
      <c r="GV116" s="1">
        <v>7.4588079999999999E-6</v>
      </c>
      <c r="GW116" s="1">
        <v>4.1078599999999996E-3</v>
      </c>
      <c r="GX116">
        <v>1.379712</v>
      </c>
      <c r="GY116">
        <v>19.91686</v>
      </c>
      <c r="GZ116" s="1">
        <v>6.566356E-6</v>
      </c>
      <c r="HA116" s="1">
        <v>3.61656E-3</v>
      </c>
      <c r="HB116">
        <v>1.3796809999999999</v>
      </c>
      <c r="HC116">
        <v>20.161429999999999</v>
      </c>
      <c r="HD116" s="1">
        <v>5.7823800000000002E-6</v>
      </c>
      <c r="HE116" s="1">
        <v>3.1848470000000002E-3</v>
      </c>
      <c r="HF116">
        <v>1.3796619999999999</v>
      </c>
      <c r="HG116">
        <v>20.401060000000001</v>
      </c>
      <c r="HH116" s="1">
        <v>5.093445E-6</v>
      </c>
      <c r="HI116" s="1">
        <v>2.8055210000000001E-3</v>
      </c>
      <c r="HJ116">
        <v>1.3796170000000001</v>
      </c>
      <c r="HK116">
        <v>20.265830000000001</v>
      </c>
      <c r="HL116" s="1">
        <v>4.4878779999999997E-6</v>
      </c>
      <c r="HM116" s="1">
        <v>2.4721589999999998E-3</v>
      </c>
      <c r="HN116">
        <v>1.3795539999999999</v>
      </c>
      <c r="HO116">
        <v>19.870090000000001</v>
      </c>
      <c r="HP116" s="1">
        <v>3.9560419999999998E-6</v>
      </c>
      <c r="HQ116" s="1">
        <v>2.1793060000000002E-3</v>
      </c>
      <c r="HR116">
        <v>1.3794850000000001</v>
      </c>
      <c r="HS116">
        <v>19.651289999999999</v>
      </c>
      <c r="HT116" s="1">
        <v>3.4870260000000001E-6</v>
      </c>
      <c r="HU116" s="1">
        <v>1.9211880000000001E-3</v>
      </c>
      <c r="HV116">
        <v>1.379397</v>
      </c>
      <c r="HW116">
        <v>19.584399999999999</v>
      </c>
      <c r="HX116" s="1">
        <v>3.0667729999999999E-6</v>
      </c>
      <c r="HY116" s="1">
        <v>1.6900019999999999E-3</v>
      </c>
      <c r="HZ116">
        <v>1.3793089999999999</v>
      </c>
      <c r="IA116">
        <v>19.86871</v>
      </c>
      <c r="IB116" s="1">
        <v>2.6867149999999998E-6</v>
      </c>
      <c r="IC116" s="1">
        <v>1.4808530000000001E-3</v>
      </c>
      <c r="ID116">
        <v>1.3791819999999999</v>
      </c>
      <c r="IE116">
        <v>20.26229</v>
      </c>
      <c r="IF116" s="1">
        <v>2.347801E-6</v>
      </c>
      <c r="IG116" s="1">
        <v>1.294244E-3</v>
      </c>
      <c r="IH116">
        <v>1.3790899999999999</v>
      </c>
      <c r="II116">
        <v>20.482399999999998</v>
      </c>
      <c r="IJ116" s="1">
        <v>2.0506750000000001E-6</v>
      </c>
      <c r="IK116" s="1">
        <v>1.1305600000000001E-3</v>
      </c>
      <c r="IL116">
        <v>1.378965</v>
      </c>
      <c r="IM116">
        <v>20.425380000000001</v>
      </c>
      <c r="IN116" s="1">
        <v>1.7920989999999999E-6</v>
      </c>
      <c r="IO116" s="1">
        <v>9.8811400000000001E-4</v>
      </c>
      <c r="IP116">
        <v>1.3788480000000001</v>
      </c>
      <c r="IQ116">
        <v>19.9481</v>
      </c>
      <c r="IR116" s="1">
        <v>1.5677480000000001E-6</v>
      </c>
      <c r="IS116" s="1">
        <v>8.6447550000000003E-4</v>
      </c>
      <c r="IT116">
        <v>1.3787430000000001</v>
      </c>
      <c r="IU116">
        <v>19.51568</v>
      </c>
      <c r="IV116" s="1">
        <v>1.3733259999999999E-6</v>
      </c>
      <c r="IW116" s="1">
        <v>7.5730009999999996E-4</v>
      </c>
      <c r="IX116">
        <v>1.3785829999999999</v>
      </c>
      <c r="IY116">
        <v>19.439119999999999</v>
      </c>
      <c r="IZ116" s="1">
        <v>1.204836E-6</v>
      </c>
      <c r="JA116" s="1">
        <v>6.6446020000000003E-4</v>
      </c>
      <c r="JB116">
        <v>1.37846</v>
      </c>
      <c r="JC116">
        <v>19.583839999999999</v>
      </c>
      <c r="JD116" s="1">
        <v>1.05805E-6</v>
      </c>
      <c r="JE116" s="1">
        <v>5.8358010000000003E-4</v>
      </c>
      <c r="JF116">
        <v>1.3783430000000001</v>
      </c>
      <c r="JG116">
        <v>20.157609999999998</v>
      </c>
      <c r="JH116" s="1">
        <v>9.2915079999999997E-7</v>
      </c>
      <c r="JI116" s="1">
        <v>5.1253319999999998E-4</v>
      </c>
      <c r="JJ116">
        <v>1.3781779999999999</v>
      </c>
      <c r="JK116">
        <v>20.687360000000002</v>
      </c>
      <c r="JL116" s="1">
        <v>8.1629429999999999E-7</v>
      </c>
      <c r="JM116" s="1">
        <v>4.5032139999999997E-4</v>
      </c>
      <c r="JN116">
        <v>1.3780509999999999</v>
      </c>
      <c r="JO116">
        <v>20.888940000000002</v>
      </c>
      <c r="JP116" s="1">
        <v>7.1810329999999996E-7</v>
      </c>
      <c r="JQ116" s="1">
        <v>3.9619120000000002E-4</v>
      </c>
      <c r="JR116">
        <v>1.377921</v>
      </c>
      <c r="JS116">
        <v>20.756039999999999</v>
      </c>
      <c r="JT116" s="1">
        <v>6.3279280000000004E-7</v>
      </c>
      <c r="JU116" s="1">
        <v>3.4913579999999999E-4</v>
      </c>
      <c r="JV116">
        <v>1.377777</v>
      </c>
      <c r="JW116">
        <v>20.41977</v>
      </c>
      <c r="JX116" s="1">
        <v>5.5864579999999995E-7</v>
      </c>
      <c r="JY116" s="1">
        <v>3.0824869999999997E-4</v>
      </c>
      <c r="JZ116">
        <v>1.377667</v>
      </c>
      <c r="KA116">
        <v>20.106470000000002</v>
      </c>
      <c r="KB116" s="1">
        <v>4.9394060000000005E-7</v>
      </c>
      <c r="KC116" s="1">
        <v>2.7255740000000001E-4</v>
      </c>
      <c r="KD116">
        <v>1.3775759999999999</v>
      </c>
      <c r="KE116">
        <v>20.063230000000001</v>
      </c>
      <c r="KF116" s="1">
        <v>4.374309E-7</v>
      </c>
      <c r="KG116" s="1">
        <v>2.413762E-4</v>
      </c>
      <c r="KH116">
        <v>1.377483</v>
      </c>
      <c r="KI116">
        <v>20.118230000000001</v>
      </c>
      <c r="KJ116" s="1">
        <v>3.8911810000000002E-7</v>
      </c>
      <c r="KK116" s="1">
        <v>2.14699E-4</v>
      </c>
      <c r="KL116">
        <v>1.377397</v>
      </c>
      <c r="KM116">
        <v>20.55979</v>
      </c>
      <c r="KN116" s="1">
        <v>3.4830789999999998E-7</v>
      </c>
      <c r="KO116" s="1">
        <v>1.9216519999999999E-4</v>
      </c>
      <c r="KP116">
        <v>1.3773029999999999</v>
      </c>
      <c r="KQ116">
        <v>20.939630000000001</v>
      </c>
      <c r="KR116" s="1">
        <v>3.1335150000000002E-7</v>
      </c>
      <c r="KS116" s="1">
        <v>1.728675E-4</v>
      </c>
      <c r="KT116">
        <v>1.37721</v>
      </c>
      <c r="KU116">
        <v>21.11168</v>
      </c>
      <c r="KV116" s="1">
        <v>2.82734E-7</v>
      </c>
      <c r="KW116" s="1">
        <v>1.5598040000000001E-4</v>
      </c>
      <c r="KX116">
        <v>1.3771420000000001</v>
      </c>
      <c r="KY116">
        <v>21.062480000000001</v>
      </c>
      <c r="KZ116" s="1">
        <v>2.5563340000000002E-7</v>
      </c>
      <c r="LA116" s="1">
        <v>1.410269E-4</v>
      </c>
      <c r="LB116">
        <v>1.3770690000000001</v>
      </c>
      <c r="LC116">
        <v>20.70017</v>
      </c>
      <c r="LD116" s="1">
        <v>2.31636E-7</v>
      </c>
      <c r="LE116" s="1">
        <v>1.2778860000000001E-4</v>
      </c>
      <c r="LF116">
        <v>1.3769720000000001</v>
      </c>
      <c r="LG116">
        <v>20.34356</v>
      </c>
      <c r="LH116" s="1">
        <v>2.1027299999999999E-7</v>
      </c>
      <c r="LI116" s="1">
        <v>1.16005E-4</v>
      </c>
      <c r="LJ116">
        <v>1.376871</v>
      </c>
      <c r="LK116">
        <v>20.243980000000001</v>
      </c>
      <c r="LL116" s="1">
        <v>1.9109260000000001E-7</v>
      </c>
      <c r="LM116" s="1">
        <v>1.054297E-4</v>
      </c>
      <c r="LN116">
        <v>1.3767910000000001</v>
      </c>
      <c r="LO116">
        <v>20.343440000000001</v>
      </c>
      <c r="LP116" s="1">
        <v>1.7370759999999999E-7</v>
      </c>
      <c r="LQ116" s="1">
        <v>9.5842490000000002E-5</v>
      </c>
      <c r="LR116">
        <v>1.376692</v>
      </c>
      <c r="LS116">
        <v>20.986730000000001</v>
      </c>
      <c r="LT116" s="1">
        <v>1.57852E-7</v>
      </c>
      <c r="LU116" s="1">
        <v>8.7103029999999998E-5</v>
      </c>
      <c r="LV116">
        <v>1.3765879999999999</v>
      </c>
      <c r="LW116">
        <v>21.55254</v>
      </c>
      <c r="LX116" s="1">
        <v>1.434514E-7</v>
      </c>
      <c r="LY116" s="1">
        <v>7.9159839999999997E-5</v>
      </c>
      <c r="LZ116">
        <v>1.376498</v>
      </c>
      <c r="MA116">
        <v>21.80677</v>
      </c>
      <c r="MB116" s="1">
        <v>1.304751E-7</v>
      </c>
      <c r="MC116" s="1">
        <v>7.2002059999999997E-5</v>
      </c>
      <c r="MD116">
        <v>1.376425</v>
      </c>
      <c r="ME116">
        <v>21.803750000000001</v>
      </c>
      <c r="MF116" s="1">
        <v>1.188066E-7</v>
      </c>
      <c r="MG116" s="1">
        <v>6.5564290000000004E-5</v>
      </c>
      <c r="MH116">
        <v>1.376342</v>
      </c>
      <c r="MI116">
        <v>21.434419999999999</v>
      </c>
      <c r="MJ116" s="1">
        <v>1.082949E-7</v>
      </c>
      <c r="MK116" s="1">
        <v>5.9766740000000001E-5</v>
      </c>
      <c r="ML116">
        <v>1.3762639999999999</v>
      </c>
      <c r="MM116">
        <v>21.09018</v>
      </c>
      <c r="MN116" s="1">
        <v>9.8801539999999999E-8</v>
      </c>
      <c r="MO116" s="1">
        <v>5.4527539999999999E-5</v>
      </c>
      <c r="MP116">
        <v>1.376207</v>
      </c>
      <c r="MQ116">
        <v>20.991820000000001</v>
      </c>
      <c r="MR116" s="1">
        <v>9.0267940000000005E-8</v>
      </c>
      <c r="MS116" s="1">
        <v>4.9816279999999998E-5</v>
      </c>
      <c r="MT116">
        <v>1.3761319999999999</v>
      </c>
      <c r="MU116">
        <v>21.011780000000002</v>
      </c>
      <c r="MV116" s="1">
        <v>8.2825620000000001E-8</v>
      </c>
      <c r="MW116" s="1">
        <v>4.570272E-5</v>
      </c>
      <c r="MX116">
        <v>1.3760829999999999</v>
      </c>
      <c r="MY116">
        <v>21.098420000000001</v>
      </c>
      <c r="MZ116" s="1">
        <v>7.6493820000000005E-8</v>
      </c>
      <c r="NA116" s="1">
        <v>4.220306E-5</v>
      </c>
      <c r="NB116">
        <v>1.3760220000000001</v>
      </c>
      <c r="NC116">
        <v>21.170590000000001</v>
      </c>
      <c r="ND116" s="1">
        <v>7.0943000000000002E-8</v>
      </c>
      <c r="NE116" s="1">
        <v>3.9138799999999999E-5</v>
      </c>
      <c r="NF116">
        <v>1.3759650000000001</v>
      </c>
      <c r="NG116">
        <v>21.208259999999999</v>
      </c>
      <c r="NH116" s="1">
        <v>6.5881839999999996E-8</v>
      </c>
      <c r="NI116" s="1">
        <v>3.6347680000000003E-5</v>
      </c>
      <c r="NJ116">
        <v>1.3759300000000001</v>
      </c>
      <c r="NK116">
        <v>20.846430000000002</v>
      </c>
      <c r="NL116" s="1">
        <v>6.1254110000000002E-8</v>
      </c>
      <c r="NM116" s="1">
        <v>3.3793929999999997E-5</v>
      </c>
      <c r="NN116">
        <v>1.3758710000000001</v>
      </c>
      <c r="NO116">
        <v>20.21415</v>
      </c>
      <c r="NP116" s="1">
        <v>5.7042819999999999E-8</v>
      </c>
      <c r="NQ116" s="1">
        <v>3.1470319999999997E-5</v>
      </c>
      <c r="NR116">
        <v>1.375804</v>
      </c>
      <c r="NS116">
        <v>19.692129999999999</v>
      </c>
      <c r="NT116" s="1">
        <v>5.3186160000000002E-8</v>
      </c>
      <c r="NU116" s="1">
        <v>2.934358E-5</v>
      </c>
      <c r="NV116">
        <v>1.375739</v>
      </c>
      <c r="NW116">
        <v>19.496580000000002</v>
      </c>
      <c r="NX116" s="1">
        <v>4.9625209999999997E-8</v>
      </c>
      <c r="NY116" s="1">
        <v>2.73789E-5</v>
      </c>
      <c r="NZ116">
        <v>1.3756949999999999</v>
      </c>
      <c r="OA116">
        <v>19.493770000000001</v>
      </c>
      <c r="OB116" s="1">
        <v>4.6312079999999997E-8</v>
      </c>
      <c r="OC116" s="1">
        <v>2.5551940000000001E-5</v>
      </c>
      <c r="OD116">
        <v>1.3756280000000001</v>
      </c>
      <c r="OE116">
        <v>19.913620000000002</v>
      </c>
      <c r="OF116" s="1">
        <v>4.3187130000000003E-8</v>
      </c>
      <c r="OG116" s="1">
        <v>2.3829910000000001E-5</v>
      </c>
      <c r="OH116">
        <v>1.3755649999999999</v>
      </c>
      <c r="OI116">
        <v>20.474620000000002</v>
      </c>
      <c r="OJ116" s="1">
        <v>4.0268650000000002E-8</v>
      </c>
      <c r="OK116" s="1">
        <v>2.222008E-5</v>
      </c>
    </row>
    <row r="117" spans="1:401" x14ac:dyDescent="0.35">
      <c r="A117">
        <v>120</v>
      </c>
      <c r="B117" t="s">
        <v>4</v>
      </c>
      <c r="C117" t="s">
        <v>24</v>
      </c>
      <c r="D117" t="s">
        <v>122</v>
      </c>
      <c r="E117">
        <v>845.19820000000004</v>
      </c>
      <c r="F117">
        <v>1.177233</v>
      </c>
      <c r="G117">
        <v>20.01313</v>
      </c>
      <c r="H117">
        <v>0</v>
      </c>
      <c r="I117">
        <v>0</v>
      </c>
      <c r="J117">
        <v>1.17703</v>
      </c>
      <c r="K117">
        <v>20.056380000000001</v>
      </c>
      <c r="L117">
        <v>0</v>
      </c>
      <c r="M117">
        <v>0</v>
      </c>
      <c r="N117">
        <v>1.1768350000000001</v>
      </c>
      <c r="O117">
        <v>19.936730000000001</v>
      </c>
      <c r="P117" s="1">
        <v>3.3481689999999997E-26</v>
      </c>
      <c r="Q117" s="1">
        <v>1.891237E-23</v>
      </c>
      <c r="R117">
        <v>1.1766810000000001</v>
      </c>
      <c r="S117">
        <v>19.563220000000001</v>
      </c>
      <c r="T117" s="1">
        <v>2.6477619999999999E-13</v>
      </c>
      <c r="U117" s="1">
        <v>1.4988520000000001E-10</v>
      </c>
      <c r="V117">
        <v>1.1765540000000001</v>
      </c>
      <c r="W117">
        <v>19.219919999999998</v>
      </c>
      <c r="X117" s="1">
        <v>2.581182E-3</v>
      </c>
      <c r="Y117">
        <v>1.1488100000000001</v>
      </c>
      <c r="Z117">
        <v>1.1764220000000001</v>
      </c>
      <c r="AA117">
        <v>18.801600000000001</v>
      </c>
      <c r="AB117">
        <v>2.0182790000000002</v>
      </c>
      <c r="AC117">
        <v>1017.824</v>
      </c>
      <c r="AD117">
        <v>1.1763619999999999</v>
      </c>
      <c r="AE117">
        <v>18.451550000000001</v>
      </c>
      <c r="AF117">
        <v>31.353359999999999</v>
      </c>
      <c r="AG117">
        <v>16992.95</v>
      </c>
      <c r="AH117">
        <v>1.1762999999999999</v>
      </c>
      <c r="AI117">
        <v>18.235199999999999</v>
      </c>
      <c r="AJ117">
        <v>51.875320000000002</v>
      </c>
      <c r="AK117">
        <v>29556.560000000001</v>
      </c>
      <c r="AL117">
        <v>1.1762760000000001</v>
      </c>
      <c r="AM117">
        <v>18.188839999999999</v>
      </c>
      <c r="AN117">
        <v>19.048760000000001</v>
      </c>
      <c r="AO117">
        <v>11256.87</v>
      </c>
      <c r="AP117">
        <v>1.1762760000000001</v>
      </c>
      <c r="AQ117">
        <v>18.641929999999999</v>
      </c>
      <c r="AR117">
        <v>2.399966</v>
      </c>
      <c r="AS117">
        <v>1456.4949999999999</v>
      </c>
      <c r="AT117">
        <v>1.1762539999999999</v>
      </c>
      <c r="AU117">
        <v>19.286059999999999</v>
      </c>
      <c r="AV117">
        <v>0.14609050000000001</v>
      </c>
      <c r="AW117">
        <v>90.013689999999997</v>
      </c>
      <c r="AX117">
        <v>1.176261</v>
      </c>
      <c r="AY117">
        <v>19.735720000000001</v>
      </c>
      <c r="AZ117">
        <v>1.17007E-2</v>
      </c>
      <c r="BA117">
        <v>6.9175380000000004</v>
      </c>
      <c r="BB117">
        <v>1.1762699999999999</v>
      </c>
      <c r="BC117">
        <v>20.038640000000001</v>
      </c>
      <c r="BD117" s="1">
        <v>5.9669629999999996E-3</v>
      </c>
      <c r="BE117">
        <v>3.3989729999999998</v>
      </c>
      <c r="BF117">
        <v>1.1762699999999999</v>
      </c>
      <c r="BG117">
        <v>19.998280000000001</v>
      </c>
      <c r="BH117" s="1">
        <v>4.7605939999999999E-3</v>
      </c>
      <c r="BI117">
        <v>2.706807</v>
      </c>
      <c r="BJ117">
        <v>1.1762710000000001</v>
      </c>
      <c r="BK117">
        <v>19.79767</v>
      </c>
      <c r="BL117" s="1">
        <v>3.8649729999999998E-3</v>
      </c>
      <c r="BM117">
        <v>2.1974680000000002</v>
      </c>
      <c r="BN117">
        <v>1.1762600000000001</v>
      </c>
      <c r="BO117">
        <v>19.72176</v>
      </c>
      <c r="BP117" s="1">
        <v>3.143173E-3</v>
      </c>
      <c r="BQ117">
        <v>1.7870060000000001</v>
      </c>
      <c r="BR117">
        <v>1.176242</v>
      </c>
      <c r="BS117">
        <v>19.703759999999999</v>
      </c>
      <c r="BT117" s="1">
        <v>2.5573660000000002E-3</v>
      </c>
      <c r="BU117">
        <v>1.4540439999999999</v>
      </c>
      <c r="BV117">
        <v>1.1762600000000001</v>
      </c>
      <c r="BW117">
        <v>19.975200000000001</v>
      </c>
      <c r="BX117" s="1">
        <v>2.0805659999999998E-3</v>
      </c>
      <c r="BY117">
        <v>1.1829810000000001</v>
      </c>
      <c r="BZ117">
        <v>1.1762429999999999</v>
      </c>
      <c r="CA117">
        <v>20.25142</v>
      </c>
      <c r="CB117" s="1">
        <v>1.692675E-3</v>
      </c>
      <c r="CC117">
        <v>0.96246980000000004</v>
      </c>
      <c r="CD117">
        <v>1.1761820000000001</v>
      </c>
      <c r="CE117">
        <v>20.20449</v>
      </c>
      <c r="CF117" s="1">
        <v>1.378144E-3</v>
      </c>
      <c r="CG117">
        <v>0.7836263</v>
      </c>
      <c r="CH117">
        <v>1.1761680000000001</v>
      </c>
      <c r="CI117">
        <v>20.050370000000001</v>
      </c>
      <c r="CJ117" s="1">
        <v>1.1229759999999999E-3</v>
      </c>
      <c r="CK117">
        <v>0.63855059999999997</v>
      </c>
      <c r="CL117">
        <v>1.1761090000000001</v>
      </c>
      <c r="CM117">
        <v>19.66283</v>
      </c>
      <c r="CN117" s="1">
        <v>9.1603180000000004E-4</v>
      </c>
      <c r="CO117">
        <v>0.5208855</v>
      </c>
      <c r="CP117">
        <v>1.1760010000000001</v>
      </c>
      <c r="CQ117">
        <v>19.245930000000001</v>
      </c>
      <c r="CR117" s="1">
        <v>7.4800059999999995E-4</v>
      </c>
      <c r="CS117">
        <v>0.4253556</v>
      </c>
      <c r="CT117">
        <v>1.1759280000000001</v>
      </c>
      <c r="CU117">
        <v>19.11101</v>
      </c>
      <c r="CV117" s="1">
        <v>6.1122360000000003E-4</v>
      </c>
      <c r="CW117">
        <v>0.34760370000000002</v>
      </c>
      <c r="CX117">
        <v>1.1757850000000001</v>
      </c>
      <c r="CY117">
        <v>19.21312</v>
      </c>
      <c r="CZ117" s="1">
        <v>4.9890280000000002E-4</v>
      </c>
      <c r="DA117">
        <v>0.2837712</v>
      </c>
      <c r="DB117">
        <v>1.175659</v>
      </c>
      <c r="DC117">
        <v>19.81184</v>
      </c>
      <c r="DD117" s="1">
        <v>4.0619560000000002E-4</v>
      </c>
      <c r="DE117">
        <v>0.23107630000000001</v>
      </c>
      <c r="DF117">
        <v>1.1755389999999999</v>
      </c>
      <c r="DG117">
        <v>20.41047</v>
      </c>
      <c r="DH117" s="1">
        <v>3.3018650000000001E-4</v>
      </c>
      <c r="DI117">
        <v>0.18785959999999999</v>
      </c>
      <c r="DJ117">
        <v>1.175389</v>
      </c>
      <c r="DK117">
        <v>20.748550000000002</v>
      </c>
      <c r="DL117" s="1">
        <v>2.6855009999999998E-4</v>
      </c>
      <c r="DM117">
        <v>0.1528023</v>
      </c>
      <c r="DN117">
        <v>1.1752320000000001</v>
      </c>
      <c r="DO117">
        <v>20.808050000000001</v>
      </c>
      <c r="DP117" s="1">
        <v>2.1885319999999999E-4</v>
      </c>
      <c r="DQ117">
        <v>0.1245308</v>
      </c>
      <c r="DR117">
        <v>1.175109</v>
      </c>
      <c r="DS117">
        <v>20.414819999999999</v>
      </c>
      <c r="DT117" s="1">
        <v>1.7881240000000001E-4</v>
      </c>
      <c r="DU117">
        <v>0.10174660000000001</v>
      </c>
      <c r="DV117">
        <v>1.1749769999999999</v>
      </c>
      <c r="DW117">
        <v>19.98237</v>
      </c>
      <c r="DX117" s="1">
        <v>1.4639610000000001E-4</v>
      </c>
      <c r="DY117" s="1">
        <v>8.3308569999999998E-2</v>
      </c>
      <c r="DZ117">
        <v>1.1748339999999999</v>
      </c>
      <c r="EA117">
        <v>19.820799999999998</v>
      </c>
      <c r="EB117" s="1">
        <v>1.199414E-4</v>
      </c>
      <c r="EC117" s="1">
        <v>6.8259940000000005E-2</v>
      </c>
      <c r="ED117">
        <v>1.174728</v>
      </c>
      <c r="EE117">
        <v>19.90579</v>
      </c>
      <c r="EF117" s="1">
        <v>9.8546650000000006E-5</v>
      </c>
      <c r="EG117" s="1">
        <v>5.6081010000000001E-2</v>
      </c>
      <c r="EH117">
        <v>1.174607</v>
      </c>
      <c r="EI117">
        <v>20.35342</v>
      </c>
      <c r="EJ117" s="1">
        <v>8.1454720000000006E-5</v>
      </c>
      <c r="EK117" s="1">
        <v>4.6350639999999999E-2</v>
      </c>
      <c r="EL117">
        <v>1.1745019999999999</v>
      </c>
      <c r="EM117">
        <v>20.831099999999999</v>
      </c>
      <c r="EN117" s="1">
        <v>6.7732330000000004E-5</v>
      </c>
      <c r="EO117">
        <v>3.8539799999999999E-2</v>
      </c>
      <c r="EP117">
        <v>1.17441</v>
      </c>
      <c r="EQ117">
        <v>21.043690000000002</v>
      </c>
      <c r="ER117" s="1">
        <v>5.6596589999999999E-5</v>
      </c>
      <c r="ES117" s="1">
        <v>3.220145E-2</v>
      </c>
      <c r="ET117">
        <v>1.174296</v>
      </c>
      <c r="EU117">
        <v>20.979679999999998</v>
      </c>
      <c r="EV117" s="1">
        <v>4.7494309999999998E-5</v>
      </c>
      <c r="EW117" s="1">
        <v>2.7022109999999998E-2</v>
      </c>
      <c r="EX117">
        <v>1.174221</v>
      </c>
      <c r="EY117">
        <v>20.45804</v>
      </c>
      <c r="EZ117" s="1">
        <v>4.0019279999999997E-5</v>
      </c>
      <c r="FA117" s="1">
        <v>2.2768569999999998E-2</v>
      </c>
      <c r="FB117">
        <v>1.1741680000000001</v>
      </c>
      <c r="FC117">
        <v>19.914919999999999</v>
      </c>
      <c r="FD117" s="1">
        <v>3.38394E-5</v>
      </c>
      <c r="FE117" s="1">
        <v>1.925201E-2</v>
      </c>
      <c r="FF117">
        <v>1.174132</v>
      </c>
      <c r="FG117">
        <v>19.751560000000001</v>
      </c>
      <c r="FH117" s="1">
        <v>2.872911E-5</v>
      </c>
      <c r="FI117">
        <v>1.63429E-2</v>
      </c>
      <c r="FJ117">
        <v>1.1741250000000001</v>
      </c>
      <c r="FK117">
        <v>19.860939999999999</v>
      </c>
      <c r="FL117" s="1">
        <v>2.456685E-5</v>
      </c>
      <c r="FM117">
        <v>1.3972399999999999E-2</v>
      </c>
      <c r="FN117">
        <v>1.174107</v>
      </c>
      <c r="FO117">
        <v>20.37942</v>
      </c>
      <c r="FP117" s="1">
        <v>2.1223300000000001E-5</v>
      </c>
      <c r="FQ117" s="1">
        <v>1.206778E-2</v>
      </c>
      <c r="FR117">
        <v>1.1741060000000001</v>
      </c>
      <c r="FS117">
        <v>20.783750000000001</v>
      </c>
      <c r="FT117" s="1">
        <v>1.8492330000000001E-5</v>
      </c>
      <c r="FU117" s="1">
        <v>1.051327E-2</v>
      </c>
      <c r="FV117">
        <v>1.1741010000000001</v>
      </c>
      <c r="FW117">
        <v>20.678879999999999</v>
      </c>
      <c r="FX117" s="1">
        <v>1.6189519999999999E-5</v>
      </c>
      <c r="FY117" s="1">
        <v>9.2035980000000003E-3</v>
      </c>
      <c r="FZ117">
        <v>1.174094</v>
      </c>
      <c r="GA117">
        <v>20.299589999999998</v>
      </c>
      <c r="GB117" s="1">
        <v>1.4211959999999999E-5</v>
      </c>
      <c r="GC117" s="1">
        <v>8.0792480000000007E-3</v>
      </c>
      <c r="GD117">
        <v>1.1740889999999999</v>
      </c>
      <c r="GE117">
        <v>19.683479999999999</v>
      </c>
      <c r="GF117" s="1">
        <v>1.2495309999999999E-5</v>
      </c>
      <c r="GG117" s="1">
        <v>7.1034339999999996E-3</v>
      </c>
      <c r="GH117">
        <v>1.17408</v>
      </c>
      <c r="GI117">
        <v>19.394819999999999</v>
      </c>
      <c r="GJ117" s="1">
        <v>1.0998369999999999E-5</v>
      </c>
      <c r="GK117" s="1">
        <v>6.2526370000000001E-3</v>
      </c>
      <c r="GL117">
        <v>1.1740870000000001</v>
      </c>
      <c r="GM117">
        <v>19.461729999999999</v>
      </c>
      <c r="GN117" s="1">
        <v>9.6873419999999994E-6</v>
      </c>
      <c r="GO117" s="1">
        <v>5.5073209999999999E-3</v>
      </c>
      <c r="GP117">
        <v>1.1740969999999999</v>
      </c>
      <c r="GQ117">
        <v>19.66273</v>
      </c>
      <c r="GR117" s="1">
        <v>8.5341649999999996E-6</v>
      </c>
      <c r="GS117" s="1">
        <v>4.8520480000000003E-3</v>
      </c>
      <c r="GT117">
        <v>1.1740870000000001</v>
      </c>
      <c r="GU117">
        <v>19.745180000000001</v>
      </c>
      <c r="GV117" s="1">
        <v>7.5147719999999997E-6</v>
      </c>
      <c r="GW117" s="1">
        <v>4.2727570000000003E-3</v>
      </c>
      <c r="GX117">
        <v>1.1740980000000001</v>
      </c>
      <c r="GY117">
        <v>19.942779999999999</v>
      </c>
      <c r="GZ117" s="1">
        <v>6.6156179999999999E-6</v>
      </c>
      <c r="HA117" s="1">
        <v>3.7617610000000002E-3</v>
      </c>
      <c r="HB117">
        <v>1.1740710000000001</v>
      </c>
      <c r="HC117">
        <v>20.194040000000001</v>
      </c>
      <c r="HD117" s="1">
        <v>5.8256349999999997E-6</v>
      </c>
      <c r="HE117" s="1">
        <v>3.3125670000000002E-3</v>
      </c>
      <c r="HF117">
        <v>1.1740600000000001</v>
      </c>
      <c r="HG117">
        <v>20.432549999999999</v>
      </c>
      <c r="HH117" s="1">
        <v>5.131472E-6</v>
      </c>
      <c r="HI117" s="1">
        <v>2.9180109999999999E-3</v>
      </c>
      <c r="HJ117">
        <v>1.1740060000000001</v>
      </c>
      <c r="HK117">
        <v>20.292940000000002</v>
      </c>
      <c r="HL117" s="1">
        <v>4.5212809999999999E-6</v>
      </c>
      <c r="HM117" s="1">
        <v>2.5712140000000001E-3</v>
      </c>
      <c r="HN117">
        <v>1.173986</v>
      </c>
      <c r="HO117">
        <v>19.88841</v>
      </c>
      <c r="HP117" s="1">
        <v>3.9853699999999996E-6</v>
      </c>
      <c r="HQ117" s="1">
        <v>2.2665290000000002E-3</v>
      </c>
      <c r="HR117">
        <v>1.173924</v>
      </c>
      <c r="HS117">
        <v>19.662600000000001</v>
      </c>
      <c r="HT117" s="1">
        <v>3.5130300000000001E-6</v>
      </c>
      <c r="HU117" s="1">
        <v>1.9981259999999998E-3</v>
      </c>
      <c r="HV117">
        <v>1.1738679999999999</v>
      </c>
      <c r="HW117">
        <v>19.588979999999999</v>
      </c>
      <c r="HX117" s="1">
        <v>3.0902769999999999E-6</v>
      </c>
      <c r="HY117" s="1">
        <v>1.7580110000000001E-3</v>
      </c>
      <c r="HZ117">
        <v>1.1738189999999999</v>
      </c>
      <c r="IA117">
        <v>19.87931</v>
      </c>
      <c r="IB117" s="1">
        <v>2.707902E-6</v>
      </c>
      <c r="IC117" s="1">
        <v>1.5407299999999999E-3</v>
      </c>
      <c r="ID117">
        <v>1.1737489999999999</v>
      </c>
      <c r="IE117">
        <v>20.280950000000001</v>
      </c>
      <c r="IF117" s="1">
        <v>2.3664989999999999E-6</v>
      </c>
      <c r="IG117" s="1">
        <v>1.346662E-3</v>
      </c>
      <c r="IH117">
        <v>1.1736819999999999</v>
      </c>
      <c r="II117">
        <v>20.51266</v>
      </c>
      <c r="IJ117" s="1">
        <v>2.0670120000000002E-6</v>
      </c>
      <c r="IK117" s="1">
        <v>1.1763310000000001E-3</v>
      </c>
      <c r="IL117">
        <v>1.1735979999999999</v>
      </c>
      <c r="IM117">
        <v>20.4649</v>
      </c>
      <c r="IN117" s="1">
        <v>1.806277E-6</v>
      </c>
      <c r="IO117" s="1">
        <v>1.028043E-3</v>
      </c>
      <c r="IP117">
        <v>1.1735059999999999</v>
      </c>
      <c r="IQ117">
        <v>19.986149999999999</v>
      </c>
      <c r="IR117" s="1">
        <v>1.580048E-6</v>
      </c>
      <c r="IS117" s="1">
        <v>8.9932670000000001E-4</v>
      </c>
      <c r="IT117">
        <v>1.1734290000000001</v>
      </c>
      <c r="IU117">
        <v>19.5367</v>
      </c>
      <c r="IV117" s="1">
        <v>1.3839800000000001E-6</v>
      </c>
      <c r="IW117" s="1">
        <v>7.8775839999999998E-4</v>
      </c>
      <c r="IX117">
        <v>1.1733389999999999</v>
      </c>
      <c r="IY117">
        <v>19.445789999999999</v>
      </c>
      <c r="IZ117" s="1">
        <v>1.214073E-6</v>
      </c>
      <c r="JA117" s="1">
        <v>6.9110169999999998E-4</v>
      </c>
      <c r="JB117">
        <v>1.1732720000000001</v>
      </c>
      <c r="JC117">
        <v>19.587150000000001</v>
      </c>
      <c r="JD117" s="1">
        <v>1.066146E-6</v>
      </c>
      <c r="JE117" s="1">
        <v>6.0695499999999995E-4</v>
      </c>
      <c r="JF117">
        <v>1.1731849999999999</v>
      </c>
      <c r="JG117">
        <v>20.168189999999999</v>
      </c>
      <c r="JH117" s="1">
        <v>9.3626240000000002E-7</v>
      </c>
      <c r="JI117" s="1">
        <v>5.3304670000000004E-4</v>
      </c>
      <c r="JJ117">
        <v>1.173095</v>
      </c>
      <c r="JK117">
        <v>20.711659999999998</v>
      </c>
      <c r="JL117" s="1">
        <v>8.2249769999999998E-7</v>
      </c>
      <c r="JM117" s="1">
        <v>4.6830830000000001E-4</v>
      </c>
      <c r="JN117">
        <v>1.1730039999999999</v>
      </c>
      <c r="JO117">
        <v>20.923999999999999</v>
      </c>
      <c r="JP117" s="1">
        <v>7.2349430000000001E-7</v>
      </c>
      <c r="JQ117" s="1">
        <v>4.119703E-4</v>
      </c>
      <c r="JR117">
        <v>1.1729179999999999</v>
      </c>
      <c r="JS117">
        <v>20.79392</v>
      </c>
      <c r="JT117" s="1">
        <v>6.374795E-7</v>
      </c>
      <c r="JU117" s="1">
        <v>3.6299260000000001E-4</v>
      </c>
      <c r="JV117">
        <v>1.1728400000000001</v>
      </c>
      <c r="JW117">
        <v>20.449860000000001</v>
      </c>
      <c r="JX117" s="1">
        <v>5.6271920000000001E-7</v>
      </c>
      <c r="JY117" s="1">
        <v>3.2044099999999998E-4</v>
      </c>
      <c r="JZ117">
        <v>1.1727540000000001</v>
      </c>
      <c r="KA117">
        <v>20.121369999999999</v>
      </c>
      <c r="KB117" s="1">
        <v>4.975075E-7</v>
      </c>
      <c r="KC117" s="1">
        <v>2.833108E-4</v>
      </c>
      <c r="KD117">
        <v>1.1727099999999999</v>
      </c>
      <c r="KE117">
        <v>20.068850000000001</v>
      </c>
      <c r="KF117" s="1">
        <v>4.4052490000000002E-7</v>
      </c>
      <c r="KG117" s="1">
        <v>2.508608E-4</v>
      </c>
      <c r="KH117">
        <v>1.1726529999999999</v>
      </c>
      <c r="KI117">
        <v>20.124929999999999</v>
      </c>
      <c r="KJ117" s="1">
        <v>3.9173700000000001E-7</v>
      </c>
      <c r="KK117" s="1">
        <v>2.2305900000000001E-4</v>
      </c>
      <c r="KL117">
        <v>1.17258</v>
      </c>
      <c r="KM117">
        <v>20.576630000000002</v>
      </c>
      <c r="KN117" s="1">
        <v>3.5052720000000001E-7</v>
      </c>
      <c r="KO117" s="1">
        <v>1.9957739999999999E-4</v>
      </c>
      <c r="KP117">
        <v>1.1725159999999999</v>
      </c>
      <c r="KQ117">
        <v>20.971869999999999</v>
      </c>
      <c r="KR117" s="1">
        <v>3.1527349999999998E-7</v>
      </c>
      <c r="KS117" s="1">
        <v>1.7949179999999999E-4</v>
      </c>
      <c r="KT117">
        <v>1.172455</v>
      </c>
      <c r="KU117">
        <v>21.154630000000001</v>
      </c>
      <c r="KV117" s="1">
        <v>2.8443029999999999E-7</v>
      </c>
      <c r="KW117" s="1">
        <v>1.619317E-4</v>
      </c>
      <c r="KX117">
        <v>1.17242</v>
      </c>
      <c r="KY117">
        <v>21.106770000000001</v>
      </c>
      <c r="KZ117" s="1">
        <v>2.5713500000000001E-7</v>
      </c>
      <c r="LA117" s="1">
        <v>1.46389E-4</v>
      </c>
      <c r="LB117">
        <v>1.1723589999999999</v>
      </c>
      <c r="LC117">
        <v>20.7332</v>
      </c>
      <c r="LD117" s="1">
        <v>2.32968E-7</v>
      </c>
      <c r="LE117" s="1">
        <v>1.3263040000000001E-4</v>
      </c>
      <c r="LF117">
        <v>1.1723190000000001</v>
      </c>
      <c r="LG117">
        <v>20.359839999999998</v>
      </c>
      <c r="LH117" s="1">
        <v>2.114622E-7</v>
      </c>
      <c r="LI117" s="1">
        <v>1.20387E-4</v>
      </c>
      <c r="LJ117">
        <v>1.172248</v>
      </c>
      <c r="LK117">
        <v>20.250430000000001</v>
      </c>
      <c r="LL117" s="1">
        <v>1.921663E-7</v>
      </c>
      <c r="LM117" s="1">
        <v>1.094054E-4</v>
      </c>
      <c r="LN117">
        <v>1.172202</v>
      </c>
      <c r="LO117">
        <v>20.347829999999998</v>
      </c>
      <c r="LP117" s="1">
        <v>1.7468379999999999E-7</v>
      </c>
      <c r="LQ117" s="1">
        <v>9.9455839999999993E-5</v>
      </c>
      <c r="LR117">
        <v>1.172123</v>
      </c>
      <c r="LS117">
        <v>21.001519999999999</v>
      </c>
      <c r="LT117" s="1">
        <v>1.5874260000000001E-7</v>
      </c>
      <c r="LU117" s="1">
        <v>9.0387600000000002E-5</v>
      </c>
      <c r="LV117">
        <v>1.1720759999999999</v>
      </c>
      <c r="LW117">
        <v>21.584420000000001</v>
      </c>
      <c r="LX117" s="1">
        <v>1.4425680000000001E-7</v>
      </c>
      <c r="LY117" s="1">
        <v>8.2140579999999996E-5</v>
      </c>
      <c r="LZ117">
        <v>1.172023</v>
      </c>
      <c r="MA117">
        <v>21.853010000000001</v>
      </c>
      <c r="MB117" s="1">
        <v>1.3119989999999999E-7</v>
      </c>
      <c r="MC117" s="1">
        <v>7.4707269999999993E-5</v>
      </c>
      <c r="MD117">
        <v>1.171959</v>
      </c>
      <c r="ME117">
        <v>21.853010000000001</v>
      </c>
      <c r="MF117" s="1">
        <v>1.1945840000000001E-7</v>
      </c>
      <c r="MG117" s="1">
        <v>6.8022579999999993E-5</v>
      </c>
      <c r="MH117">
        <v>1.171907</v>
      </c>
      <c r="MI117">
        <v>21.47336</v>
      </c>
      <c r="MJ117" s="1">
        <v>1.088833E-7</v>
      </c>
      <c r="MK117" s="1">
        <v>6.2002760000000006E-5</v>
      </c>
      <c r="ML117">
        <v>1.171856</v>
      </c>
      <c r="MM117">
        <v>21.109940000000002</v>
      </c>
      <c r="MN117" s="1">
        <v>9.9332799999999996E-8</v>
      </c>
      <c r="MO117" s="1">
        <v>5.6563690000000001E-5</v>
      </c>
      <c r="MP117">
        <v>1.1718280000000001</v>
      </c>
      <c r="MQ117">
        <v>21.000150000000001</v>
      </c>
      <c r="MR117" s="1">
        <v>9.0741879999999994E-8</v>
      </c>
      <c r="MS117" s="1">
        <v>5.1670240000000002E-5</v>
      </c>
      <c r="MT117">
        <v>1.171773</v>
      </c>
      <c r="MU117">
        <v>21.014209999999999</v>
      </c>
      <c r="MV117" s="1">
        <v>8.3230570000000001E-8</v>
      </c>
      <c r="MW117" s="1">
        <v>4.7387079999999998E-5</v>
      </c>
      <c r="MX117">
        <v>1.1717489999999999</v>
      </c>
      <c r="MY117">
        <v>21.110040000000001</v>
      </c>
      <c r="MZ117" s="1">
        <v>7.6840890000000004E-8</v>
      </c>
      <c r="NA117" s="1">
        <v>4.3742919999999999E-5</v>
      </c>
      <c r="NB117">
        <v>1.1716869999999999</v>
      </c>
      <c r="NC117">
        <v>21.202760000000001</v>
      </c>
      <c r="ND117" s="1">
        <v>7.1253609999999999E-8</v>
      </c>
      <c r="NE117" s="1">
        <v>4.0560089999999997E-5</v>
      </c>
      <c r="NF117">
        <v>1.1716740000000001</v>
      </c>
      <c r="NG117">
        <v>21.25441</v>
      </c>
      <c r="NH117" s="1">
        <v>6.6167579999999999E-8</v>
      </c>
      <c r="NI117" s="1">
        <v>3.7665820000000003E-5</v>
      </c>
      <c r="NJ117">
        <v>1.1716390000000001</v>
      </c>
      <c r="NK117">
        <v>20.894279999999998</v>
      </c>
      <c r="NL117" s="1">
        <v>6.1513840000000006E-8</v>
      </c>
      <c r="NM117" s="1">
        <v>3.501603E-5</v>
      </c>
      <c r="NN117">
        <v>1.1716</v>
      </c>
      <c r="NO117">
        <v>20.259599999999999</v>
      </c>
      <c r="NP117" s="1">
        <v>5.7279929999999998E-8</v>
      </c>
      <c r="NQ117" s="1">
        <v>3.2605370000000003E-5</v>
      </c>
      <c r="NR117">
        <v>1.171557</v>
      </c>
      <c r="NS117">
        <v>19.720600000000001</v>
      </c>
      <c r="NT117" s="1">
        <v>5.340396E-8</v>
      </c>
      <c r="NU117" s="1">
        <v>3.0399729999999998E-5</v>
      </c>
      <c r="NV117">
        <v>1.1715150000000001</v>
      </c>
      <c r="NW117">
        <v>19.507269999999998</v>
      </c>
      <c r="NX117" s="1">
        <v>4.9826920000000001E-8</v>
      </c>
      <c r="NY117" s="1">
        <v>2.836281E-5</v>
      </c>
      <c r="NZ117">
        <v>1.171492</v>
      </c>
      <c r="OA117">
        <v>19.500610000000002</v>
      </c>
      <c r="OB117" s="1">
        <v>4.6501190000000002E-8</v>
      </c>
      <c r="OC117" s="1">
        <v>2.64706E-5</v>
      </c>
      <c r="OD117">
        <v>1.1714469999999999</v>
      </c>
      <c r="OE117">
        <v>19.926269999999999</v>
      </c>
      <c r="OF117" s="1">
        <v>4.3365300000000001E-8</v>
      </c>
      <c r="OG117" s="1">
        <v>2.4687360000000001E-5</v>
      </c>
      <c r="OH117">
        <v>1.1714039999999999</v>
      </c>
      <c r="OI117">
        <v>20.493659999999998</v>
      </c>
      <c r="OJ117" s="1">
        <v>4.0434109999999999E-8</v>
      </c>
      <c r="OK117" s="1">
        <v>2.301904E-5</v>
      </c>
    </row>
    <row r="118" spans="1:401" x14ac:dyDescent="0.35">
      <c r="A118">
        <v>121</v>
      </c>
      <c r="B118" t="s">
        <v>4</v>
      </c>
      <c r="C118" t="s">
        <v>24</v>
      </c>
      <c r="D118" t="s">
        <v>123</v>
      </c>
      <c r="E118">
        <v>772.06150000000002</v>
      </c>
      <c r="F118">
        <v>1.4104179999999999</v>
      </c>
      <c r="G118">
        <v>20.03116</v>
      </c>
      <c r="H118">
        <v>0</v>
      </c>
      <c r="I118">
        <v>0</v>
      </c>
      <c r="J118">
        <v>1.4103490000000001</v>
      </c>
      <c r="K118">
        <v>20.075810000000001</v>
      </c>
      <c r="L118">
        <v>0</v>
      </c>
      <c r="M118">
        <v>0</v>
      </c>
      <c r="N118">
        <v>1.410239</v>
      </c>
      <c r="O118">
        <v>19.970859999999998</v>
      </c>
      <c r="P118" s="1">
        <v>3.7845149999999999E-27</v>
      </c>
      <c r="Q118" s="1">
        <v>2.4260639999999999E-24</v>
      </c>
      <c r="R118">
        <v>1.4101790000000001</v>
      </c>
      <c r="S118">
        <v>19.609970000000001</v>
      </c>
      <c r="T118" s="1">
        <v>3.3175329999999999E-14</v>
      </c>
      <c r="U118" s="1">
        <v>2.1312310000000001E-11</v>
      </c>
      <c r="V118">
        <v>1.410093</v>
      </c>
      <c r="W118">
        <v>19.275469999999999</v>
      </c>
      <c r="X118" s="1">
        <v>1.4924719999999999E-3</v>
      </c>
      <c r="Y118">
        <v>0.67888309999999996</v>
      </c>
      <c r="Z118">
        <v>1.4100539999999999</v>
      </c>
      <c r="AA118">
        <v>18.846270000000001</v>
      </c>
      <c r="AB118">
        <v>1.572546</v>
      </c>
      <c r="AC118">
        <v>845.6318</v>
      </c>
      <c r="AD118">
        <v>1.4100170000000001</v>
      </c>
      <c r="AE118">
        <v>18.487719999999999</v>
      </c>
      <c r="AF118">
        <v>28.567509999999999</v>
      </c>
      <c r="AG118">
        <v>17044.990000000002</v>
      </c>
      <c r="AH118">
        <v>1.410023</v>
      </c>
      <c r="AI118">
        <v>18.263339999999999</v>
      </c>
      <c r="AJ118">
        <v>52.709350000000001</v>
      </c>
      <c r="AK118">
        <v>34035.550000000003</v>
      </c>
      <c r="AL118">
        <v>1.4100379999999999</v>
      </c>
      <c r="AM118">
        <v>18.215689999999999</v>
      </c>
      <c r="AN118">
        <v>20.99803</v>
      </c>
      <c r="AO118">
        <v>14428.16</v>
      </c>
      <c r="AP118">
        <v>1.410012</v>
      </c>
      <c r="AQ118">
        <v>18.672809999999998</v>
      </c>
      <c r="AR118">
        <v>2.815226</v>
      </c>
      <c r="AS118">
        <v>2033.107</v>
      </c>
      <c r="AT118">
        <v>1.410023</v>
      </c>
      <c r="AU118">
        <v>19.321120000000001</v>
      </c>
      <c r="AV118">
        <v>0.17801620000000001</v>
      </c>
      <c r="AW118">
        <v>132.9341</v>
      </c>
      <c r="AX118">
        <v>1.4100280000000001</v>
      </c>
      <c r="AY118">
        <v>19.773060000000001</v>
      </c>
      <c r="AZ118" s="1">
        <v>1.3032490000000001E-2</v>
      </c>
      <c r="BA118">
        <v>9.1688179999999999</v>
      </c>
      <c r="BB118">
        <v>1.4100820000000001</v>
      </c>
      <c r="BC118">
        <v>20.070959999999999</v>
      </c>
      <c r="BD118" s="1">
        <v>6.0738099999999998E-3</v>
      </c>
      <c r="BE118">
        <v>3.9516619999999998</v>
      </c>
      <c r="BF118">
        <v>1.4100870000000001</v>
      </c>
      <c r="BG118">
        <v>20.02225</v>
      </c>
      <c r="BH118" s="1">
        <v>4.8228799999999999E-3</v>
      </c>
      <c r="BI118">
        <v>3.1233569999999999</v>
      </c>
      <c r="BJ118">
        <v>1.410048</v>
      </c>
      <c r="BK118">
        <v>19.810400000000001</v>
      </c>
      <c r="BL118" s="1">
        <v>3.9147269999999998E-3</v>
      </c>
      <c r="BM118">
        <v>2.5348519999999999</v>
      </c>
      <c r="BN118">
        <v>1.410072</v>
      </c>
      <c r="BO118">
        <v>19.727869999999999</v>
      </c>
      <c r="BP118" s="1">
        <v>3.183422E-3</v>
      </c>
      <c r="BQ118">
        <v>2.0611630000000001</v>
      </c>
      <c r="BR118">
        <v>1.410048</v>
      </c>
      <c r="BS118">
        <v>19.712910000000001</v>
      </c>
      <c r="BT118" s="1">
        <v>2.590083E-3</v>
      </c>
      <c r="BU118">
        <v>1.6770879999999999</v>
      </c>
      <c r="BV118">
        <v>1.41001</v>
      </c>
      <c r="BW118">
        <v>19.99934</v>
      </c>
      <c r="BX118" s="1">
        <v>2.1072230000000001E-3</v>
      </c>
      <c r="BY118">
        <v>1.3644860000000001</v>
      </c>
      <c r="BZ118">
        <v>1.4100459999999999</v>
      </c>
      <c r="CA118">
        <v>20.302070000000001</v>
      </c>
      <c r="CB118" s="1">
        <v>1.7143200000000001E-3</v>
      </c>
      <c r="CC118">
        <v>1.1101270000000001</v>
      </c>
      <c r="CD118">
        <v>1.410007</v>
      </c>
      <c r="CE118">
        <v>20.273040000000002</v>
      </c>
      <c r="CF118" s="1">
        <v>1.3956890000000001E-3</v>
      </c>
      <c r="CG118">
        <v>0.90375850000000002</v>
      </c>
      <c r="CH118">
        <v>1.4099930000000001</v>
      </c>
      <c r="CI118">
        <v>20.117760000000001</v>
      </c>
      <c r="CJ118" s="1">
        <v>1.137213E-3</v>
      </c>
      <c r="CK118">
        <v>0.73640459999999996</v>
      </c>
      <c r="CL118">
        <v>1.409918</v>
      </c>
      <c r="CM118">
        <v>19.712009999999999</v>
      </c>
      <c r="CN118" s="1">
        <v>9.2757880000000003E-4</v>
      </c>
      <c r="CO118">
        <v>0.60064779999999995</v>
      </c>
      <c r="CP118">
        <v>1.409864</v>
      </c>
      <c r="CQ118">
        <v>19.269729999999999</v>
      </c>
      <c r="CR118" s="1">
        <v>7.5738029999999998E-4</v>
      </c>
      <c r="CS118">
        <v>0.49043759999999997</v>
      </c>
      <c r="CT118">
        <v>1.4098040000000001</v>
      </c>
      <c r="CU118">
        <v>19.121009999999998</v>
      </c>
      <c r="CV118" s="1">
        <v>6.1888630000000002E-4</v>
      </c>
      <c r="CW118">
        <v>0.40078710000000001</v>
      </c>
      <c r="CX118">
        <v>1.4097059999999999</v>
      </c>
      <c r="CY118">
        <v>19.220690000000001</v>
      </c>
      <c r="CZ118" s="1">
        <v>5.0522040000000005E-4</v>
      </c>
      <c r="DA118">
        <v>0.32723269999999999</v>
      </c>
      <c r="DB118">
        <v>1.4096280000000001</v>
      </c>
      <c r="DC118">
        <v>19.83615</v>
      </c>
      <c r="DD118" s="1">
        <v>4.1140220000000002E-4</v>
      </c>
      <c r="DE118">
        <v>0.26651780000000003</v>
      </c>
      <c r="DF118">
        <v>1.4095610000000001</v>
      </c>
      <c r="DG118">
        <v>20.454460000000001</v>
      </c>
      <c r="DH118" s="1">
        <v>3.3443319999999999E-4</v>
      </c>
      <c r="DI118">
        <v>0.21668409999999999</v>
      </c>
      <c r="DJ118">
        <v>1.40947</v>
      </c>
      <c r="DK118">
        <v>20.812010000000001</v>
      </c>
      <c r="DL118" s="1">
        <v>2.7198160000000001E-4</v>
      </c>
      <c r="DM118">
        <v>0.17622760000000001</v>
      </c>
      <c r="DN118">
        <v>1.409378</v>
      </c>
      <c r="DO118">
        <v>20.873080000000002</v>
      </c>
      <c r="DP118" s="1">
        <v>2.216176E-4</v>
      </c>
      <c r="DQ118">
        <v>0.14359520000000001</v>
      </c>
      <c r="DR118">
        <v>1.409295</v>
      </c>
      <c r="DS118">
        <v>20.459340000000001</v>
      </c>
      <c r="DT118" s="1">
        <v>1.8104150000000001E-4</v>
      </c>
      <c r="DU118">
        <v>0.1172961</v>
      </c>
      <c r="DV118">
        <v>1.409224</v>
      </c>
      <c r="DW118">
        <v>20.006550000000001</v>
      </c>
      <c r="DX118" s="1">
        <v>1.4820870000000001E-4</v>
      </c>
      <c r="DY118" s="1">
        <v>9.6028069999999993E-2</v>
      </c>
      <c r="DZ118">
        <v>1.409168</v>
      </c>
      <c r="EA118">
        <v>19.827999999999999</v>
      </c>
      <c r="EB118" s="1">
        <v>1.2141990000000001E-4</v>
      </c>
      <c r="EC118" s="1">
        <v>7.8676419999999997E-2</v>
      </c>
      <c r="ED118">
        <v>1.4090929999999999</v>
      </c>
      <c r="EE118">
        <v>19.909420000000001</v>
      </c>
      <c r="EF118" s="1">
        <v>9.9732959999999999E-5</v>
      </c>
      <c r="EG118" s="1">
        <v>6.461509E-2</v>
      </c>
      <c r="EH118">
        <v>1.4090290000000001</v>
      </c>
      <c r="EI118">
        <v>20.380140000000001</v>
      </c>
      <c r="EJ118" s="1">
        <v>8.2402630000000005E-5</v>
      </c>
      <c r="EK118">
        <v>5.3376300000000002E-2</v>
      </c>
      <c r="EL118">
        <v>1.408981</v>
      </c>
      <c r="EM118">
        <v>20.887060000000002</v>
      </c>
      <c r="EN118" s="1">
        <v>6.849731E-5</v>
      </c>
      <c r="EO118" s="1">
        <v>4.4361240000000003E-2</v>
      </c>
      <c r="EP118">
        <v>1.408957</v>
      </c>
      <c r="EQ118">
        <v>21.119340000000001</v>
      </c>
      <c r="ER118" s="1">
        <v>5.7219870000000002E-5</v>
      </c>
      <c r="ES118" s="1">
        <v>3.7052120000000001E-2</v>
      </c>
      <c r="ET118">
        <v>1.408908</v>
      </c>
      <c r="EU118">
        <v>21.056010000000001</v>
      </c>
      <c r="EV118" s="1">
        <v>4.8004879999999997E-5</v>
      </c>
      <c r="EW118" s="1">
        <v>3.108176E-2</v>
      </c>
      <c r="EX118">
        <v>1.408873</v>
      </c>
      <c r="EY118">
        <v>20.51596</v>
      </c>
      <c r="EZ118" s="1">
        <v>4.0439809999999999E-5</v>
      </c>
      <c r="FA118" s="1">
        <v>2.6180459999999999E-2</v>
      </c>
      <c r="FB118">
        <v>1.4088579999999999</v>
      </c>
      <c r="FC118">
        <v>19.943110000000001</v>
      </c>
      <c r="FD118" s="1">
        <v>3.4187970000000003E-5</v>
      </c>
      <c r="FE118">
        <v>2.2131000000000001E-2</v>
      </c>
      <c r="FF118">
        <v>1.4088080000000001</v>
      </c>
      <c r="FG118">
        <v>19.75712</v>
      </c>
      <c r="FH118" s="1">
        <v>2.901618E-5</v>
      </c>
      <c r="FI118" s="1">
        <v>1.8779609999999999E-2</v>
      </c>
      <c r="FJ118">
        <v>1.4088339999999999</v>
      </c>
      <c r="FK118">
        <v>19.859400000000001</v>
      </c>
      <c r="FL118" s="1">
        <v>2.4798220000000001E-5</v>
      </c>
      <c r="FM118" s="1">
        <v>1.6044320000000001E-2</v>
      </c>
      <c r="FN118">
        <v>1.408865</v>
      </c>
      <c r="FO118">
        <v>20.401399999999999</v>
      </c>
      <c r="FP118" s="1">
        <v>2.1409749999999999E-5</v>
      </c>
      <c r="FQ118">
        <v>1.38461E-2</v>
      </c>
      <c r="FR118">
        <v>1.408828</v>
      </c>
      <c r="FS118">
        <v>20.829750000000001</v>
      </c>
      <c r="FT118" s="1">
        <v>1.8646880000000001E-5</v>
      </c>
      <c r="FU118">
        <v>1.2055700000000001E-2</v>
      </c>
      <c r="FV118">
        <v>1.4088670000000001</v>
      </c>
      <c r="FW118">
        <v>20.746949999999998</v>
      </c>
      <c r="FX118" s="1">
        <v>1.6321349999999999E-5</v>
      </c>
      <c r="FY118" s="1">
        <v>1.055099E-2</v>
      </c>
      <c r="FZ118">
        <v>1.4088529999999999</v>
      </c>
      <c r="GA118">
        <v>20.368480000000002</v>
      </c>
      <c r="GB118" s="1">
        <v>1.4325799999999999E-5</v>
      </c>
      <c r="GC118" s="1">
        <v>9.260407E-3</v>
      </c>
      <c r="GD118">
        <v>1.408849</v>
      </c>
      <c r="GE118">
        <v>19.73977</v>
      </c>
      <c r="GF118" s="1">
        <v>1.2594420000000001E-5</v>
      </c>
      <c r="GG118" s="1">
        <v>8.1410159999999992E-3</v>
      </c>
      <c r="GH118">
        <v>1.408836</v>
      </c>
      <c r="GI118">
        <v>19.425509999999999</v>
      </c>
      <c r="GJ118" s="1">
        <v>1.1084940000000001E-5</v>
      </c>
      <c r="GK118" s="1">
        <v>7.1653539999999996E-3</v>
      </c>
      <c r="GL118">
        <v>1.408839</v>
      </c>
      <c r="GM118">
        <v>19.471119999999999</v>
      </c>
      <c r="GN118" s="1">
        <v>9.7632190000000003E-6</v>
      </c>
      <c r="GO118" s="1">
        <v>6.3109580000000002E-3</v>
      </c>
      <c r="GP118">
        <v>1.408828</v>
      </c>
      <c r="GQ118">
        <v>19.67061</v>
      </c>
      <c r="GR118" s="1">
        <v>8.6011509999999992E-6</v>
      </c>
      <c r="GS118" s="1">
        <v>5.5601119999999999E-3</v>
      </c>
      <c r="GT118">
        <v>1.40882</v>
      </c>
      <c r="GU118">
        <v>19.761859999999999</v>
      </c>
      <c r="GV118" s="1">
        <v>7.5739740000000004E-6</v>
      </c>
      <c r="GW118" s="1">
        <v>4.8964630000000002E-3</v>
      </c>
      <c r="GX118">
        <v>1.4087989999999999</v>
      </c>
      <c r="GY118">
        <v>19.986149999999999</v>
      </c>
      <c r="GZ118" s="1">
        <v>6.6677030000000004E-6</v>
      </c>
      <c r="HA118" s="1">
        <v>4.3109109999999997E-3</v>
      </c>
      <c r="HB118">
        <v>1.4088540000000001</v>
      </c>
      <c r="HC118">
        <v>20.251049999999999</v>
      </c>
      <c r="HD118" s="1">
        <v>5.8714259999999997E-6</v>
      </c>
      <c r="HE118" s="1">
        <v>3.796092E-3</v>
      </c>
      <c r="HF118">
        <v>1.4088069999999999</v>
      </c>
      <c r="HG118">
        <v>20.487169999999999</v>
      </c>
      <c r="HH118" s="1">
        <v>5.1716940000000002E-6</v>
      </c>
      <c r="HI118" s="1">
        <v>3.3438320000000001E-3</v>
      </c>
      <c r="HJ118">
        <v>1.4087799999999999</v>
      </c>
      <c r="HK118">
        <v>20.332599999999999</v>
      </c>
      <c r="HL118" s="1">
        <v>4.556619E-6</v>
      </c>
      <c r="HM118" s="1">
        <v>2.9463169999999999E-3</v>
      </c>
      <c r="HN118">
        <v>1.40876</v>
      </c>
      <c r="HO118">
        <v>19.915179999999999</v>
      </c>
      <c r="HP118" s="1">
        <v>4.0164000000000002E-6</v>
      </c>
      <c r="HQ118" s="1">
        <v>2.5970860000000002E-3</v>
      </c>
      <c r="HR118">
        <v>1.408749</v>
      </c>
      <c r="HS118">
        <v>19.680109999999999</v>
      </c>
      <c r="HT118" s="1">
        <v>3.5405269999999999E-6</v>
      </c>
      <c r="HU118" s="1">
        <v>2.289644E-3</v>
      </c>
      <c r="HV118">
        <v>1.408674</v>
      </c>
      <c r="HW118">
        <v>19.59694</v>
      </c>
      <c r="HX118" s="1">
        <v>3.1150950000000001E-6</v>
      </c>
      <c r="HY118" s="1">
        <v>2.0149809999999999E-3</v>
      </c>
      <c r="HZ118">
        <v>1.4086700000000001</v>
      </c>
      <c r="IA118">
        <v>19.901990000000001</v>
      </c>
      <c r="IB118" s="1">
        <v>2.7302970000000001E-6</v>
      </c>
      <c r="IC118" s="1">
        <v>1.7664849999999999E-3</v>
      </c>
      <c r="ID118">
        <v>1.4085890000000001</v>
      </c>
      <c r="IE118">
        <v>20.315719999999999</v>
      </c>
      <c r="IF118" s="1">
        <v>2.3862920000000001E-6</v>
      </c>
      <c r="IG118" s="1">
        <v>1.5441680000000001E-3</v>
      </c>
      <c r="IH118">
        <v>1.408555</v>
      </c>
      <c r="II118">
        <v>20.562010000000001</v>
      </c>
      <c r="IJ118" s="1">
        <v>2.084305E-6</v>
      </c>
      <c r="IK118" s="1">
        <v>1.3488529999999999E-3</v>
      </c>
      <c r="IL118">
        <v>1.4084989999999999</v>
      </c>
      <c r="IM118">
        <v>20.5276</v>
      </c>
      <c r="IN118" s="1">
        <v>1.821292E-6</v>
      </c>
      <c r="IO118" s="1">
        <v>1.1787169999999999E-3</v>
      </c>
      <c r="IP118">
        <v>1.408474</v>
      </c>
      <c r="IQ118">
        <v>20.041329999999999</v>
      </c>
      <c r="IR118" s="1">
        <v>1.5930780000000001E-6</v>
      </c>
      <c r="IS118" s="1">
        <v>1.031047E-3</v>
      </c>
      <c r="IT118">
        <v>1.408398</v>
      </c>
      <c r="IU118">
        <v>19.570630000000001</v>
      </c>
      <c r="IV118" s="1">
        <v>1.395261E-6</v>
      </c>
      <c r="IW118" s="1">
        <v>9.0301889999999999E-4</v>
      </c>
      <c r="IX118">
        <v>1.4083490000000001</v>
      </c>
      <c r="IY118">
        <v>19.45862</v>
      </c>
      <c r="IZ118" s="1">
        <v>1.223854E-6</v>
      </c>
      <c r="JA118" s="1">
        <v>7.9212580000000002E-4</v>
      </c>
      <c r="JB118">
        <v>1.4083019999999999</v>
      </c>
      <c r="JC118">
        <v>19.59761</v>
      </c>
      <c r="JD118" s="1">
        <v>1.074714E-6</v>
      </c>
      <c r="JE118" s="1">
        <v>6.9564370000000004E-4</v>
      </c>
      <c r="JF118">
        <v>1.408288</v>
      </c>
      <c r="JG118">
        <v>20.192360000000001</v>
      </c>
      <c r="JH118" s="1">
        <v>9.4378779999999997E-7</v>
      </c>
      <c r="JI118" s="1">
        <v>6.1094570000000002E-4</v>
      </c>
      <c r="JJ118">
        <v>1.4082140000000001</v>
      </c>
      <c r="JK118">
        <v>20.75517</v>
      </c>
      <c r="JL118" s="1">
        <v>8.2906609999999999E-7</v>
      </c>
      <c r="JM118" s="1">
        <v>5.3670390000000001E-4</v>
      </c>
      <c r="JN118">
        <v>1.408164</v>
      </c>
      <c r="JO118">
        <v>20.982600000000001</v>
      </c>
      <c r="JP118" s="1">
        <v>7.2920219999999998E-7</v>
      </c>
      <c r="JQ118" s="1">
        <v>4.7207569999999999E-4</v>
      </c>
      <c r="JR118">
        <v>1.408156</v>
      </c>
      <c r="JS118">
        <v>20.853339999999999</v>
      </c>
      <c r="JT118" s="1">
        <v>6.4244230000000001E-7</v>
      </c>
      <c r="JU118" s="1">
        <v>4.1589539999999998E-4</v>
      </c>
      <c r="JV118">
        <v>1.408075</v>
      </c>
      <c r="JW118">
        <v>20.49457</v>
      </c>
      <c r="JX118" s="1">
        <v>5.6702930000000002E-7</v>
      </c>
      <c r="JY118" s="1">
        <v>3.6707949999999998E-4</v>
      </c>
      <c r="JZ118">
        <v>1.408064</v>
      </c>
      <c r="KA118">
        <v>20.145340000000001</v>
      </c>
      <c r="KB118" s="1">
        <v>5.0128350000000004E-7</v>
      </c>
      <c r="KC118" s="1">
        <v>3.2451369999999998E-4</v>
      </c>
      <c r="KD118">
        <v>1.4080299999999999</v>
      </c>
      <c r="KE118">
        <v>20.078800000000001</v>
      </c>
      <c r="KF118" s="1">
        <v>4.4380539999999999E-7</v>
      </c>
      <c r="KG118" s="1">
        <v>2.872924E-4</v>
      </c>
      <c r="KH118">
        <v>1.408007</v>
      </c>
      <c r="KI118">
        <v>20.138200000000001</v>
      </c>
      <c r="KJ118" s="1">
        <v>3.9451639999999998E-7</v>
      </c>
      <c r="KK118" s="1">
        <v>2.5533890000000001E-4</v>
      </c>
      <c r="KL118">
        <v>1.4079520000000001</v>
      </c>
      <c r="KM118">
        <v>20.609220000000001</v>
      </c>
      <c r="KN118" s="1">
        <v>3.5287909999999999E-7</v>
      </c>
      <c r="KO118" s="1">
        <v>2.283451E-4</v>
      </c>
      <c r="KP118">
        <v>1.407905</v>
      </c>
      <c r="KQ118">
        <v>21.02712</v>
      </c>
      <c r="KR118" s="1">
        <v>3.1730709999999999E-7</v>
      </c>
      <c r="KS118" s="1">
        <v>2.052911E-4</v>
      </c>
      <c r="KT118">
        <v>1.40791</v>
      </c>
      <c r="KU118">
        <v>21.225619999999999</v>
      </c>
      <c r="KV118" s="1">
        <v>2.8622430000000001E-7</v>
      </c>
      <c r="KW118" s="1">
        <v>1.8517229999999999E-4</v>
      </c>
      <c r="KX118">
        <v>1.4078759999999999</v>
      </c>
      <c r="KY118">
        <v>21.178840000000001</v>
      </c>
      <c r="KZ118" s="1">
        <v>2.5872350000000002E-7</v>
      </c>
      <c r="LA118" s="1">
        <v>1.6737149999999999E-4</v>
      </c>
      <c r="LB118">
        <v>1.407832</v>
      </c>
      <c r="LC118">
        <v>20.78276</v>
      </c>
      <c r="LD118" s="1">
        <v>2.3437519999999999E-7</v>
      </c>
      <c r="LE118" s="1">
        <v>1.516136E-4</v>
      </c>
      <c r="LF118">
        <v>1.4077949999999999</v>
      </c>
      <c r="LG118">
        <v>20.385680000000001</v>
      </c>
      <c r="LH118" s="1">
        <v>2.1271800000000001E-7</v>
      </c>
      <c r="LI118" s="1">
        <v>1.3760009999999999E-4</v>
      </c>
      <c r="LJ118">
        <v>1.4077839999999999</v>
      </c>
      <c r="LK118">
        <v>20.261379999999999</v>
      </c>
      <c r="LL118" s="1">
        <v>1.9329980000000001E-7</v>
      </c>
      <c r="LM118" s="1">
        <v>1.2504040000000001E-4</v>
      </c>
      <c r="LN118">
        <v>1.407732</v>
      </c>
      <c r="LO118">
        <v>20.361239999999999</v>
      </c>
      <c r="LP118" s="1">
        <v>1.757138E-7</v>
      </c>
      <c r="LQ118" s="1">
        <v>1.136679E-4</v>
      </c>
      <c r="LR118">
        <v>1.407675</v>
      </c>
      <c r="LS118">
        <v>21.03406</v>
      </c>
      <c r="LT118" s="1">
        <v>1.5968240000000001E-7</v>
      </c>
      <c r="LU118" s="1">
        <v>1.0330469999999999E-4</v>
      </c>
      <c r="LV118">
        <v>1.407662</v>
      </c>
      <c r="LW118">
        <v>21.64106</v>
      </c>
      <c r="LX118" s="1">
        <v>1.451074E-7</v>
      </c>
      <c r="LY118" s="1">
        <v>9.3877320000000005E-5</v>
      </c>
      <c r="LZ118">
        <v>1.4076500000000001</v>
      </c>
      <c r="MA118">
        <v>21.929369999999999</v>
      </c>
      <c r="MB118" s="1">
        <v>1.3196560000000001E-7</v>
      </c>
      <c r="MC118" s="1">
        <v>8.5374600000000001E-5</v>
      </c>
      <c r="MD118">
        <v>1.4076029999999999</v>
      </c>
      <c r="ME118">
        <v>21.933689999999999</v>
      </c>
      <c r="MF118" s="1">
        <v>1.2014669999999999E-7</v>
      </c>
      <c r="MG118" s="1">
        <v>7.7727890000000004E-5</v>
      </c>
      <c r="MH118">
        <v>1.407616</v>
      </c>
      <c r="MI118">
        <v>21.531580000000002</v>
      </c>
      <c r="MJ118" s="1">
        <v>1.0950460000000001E-7</v>
      </c>
      <c r="MK118" s="1">
        <v>7.0843769999999999E-5</v>
      </c>
      <c r="ML118">
        <v>1.407589</v>
      </c>
      <c r="MM118">
        <v>21.142389999999999</v>
      </c>
      <c r="MN118" s="1">
        <v>9.9893980000000001E-8</v>
      </c>
      <c r="MO118" s="1">
        <v>6.4624029999999999E-5</v>
      </c>
      <c r="MP118">
        <v>1.407545</v>
      </c>
      <c r="MQ118">
        <v>21.014320000000001</v>
      </c>
      <c r="MR118" s="1">
        <v>9.1243149999999993E-8</v>
      </c>
      <c r="MS118" s="1">
        <v>5.9024309999999997E-5</v>
      </c>
      <c r="MT118">
        <v>1.4075009999999999</v>
      </c>
      <c r="MU118">
        <v>21.019490000000001</v>
      </c>
      <c r="MV118" s="1">
        <v>8.3659830000000001E-8</v>
      </c>
      <c r="MW118" s="1">
        <v>5.4106030000000002E-5</v>
      </c>
      <c r="MX118">
        <v>1.407511</v>
      </c>
      <c r="MY118">
        <v>21.12754</v>
      </c>
      <c r="MZ118" s="1">
        <v>7.7208199999999996E-8</v>
      </c>
      <c r="NA118" s="1">
        <v>4.9920989999999998E-5</v>
      </c>
      <c r="NB118">
        <v>1.407486</v>
      </c>
      <c r="NC118">
        <v>21.253350000000001</v>
      </c>
      <c r="ND118" s="1">
        <v>7.1581239999999995E-8</v>
      </c>
      <c r="NE118" s="1">
        <v>4.6276639999999999E-5</v>
      </c>
      <c r="NF118">
        <v>1.4074610000000001</v>
      </c>
      <c r="NG118">
        <v>21.32666</v>
      </c>
      <c r="NH118" s="1">
        <v>6.6468870000000003E-8</v>
      </c>
      <c r="NI118" s="1">
        <v>4.2972310000000003E-5</v>
      </c>
      <c r="NJ118">
        <v>1.407446</v>
      </c>
      <c r="NK118">
        <v>20.96529</v>
      </c>
      <c r="NL118" s="1">
        <v>6.1788009999999994E-8</v>
      </c>
      <c r="NM118" s="1">
        <v>3.9944380000000002E-5</v>
      </c>
      <c r="NN118">
        <v>1.407422</v>
      </c>
      <c r="NO118">
        <v>20.325510000000001</v>
      </c>
      <c r="NP118" s="1">
        <v>5.7529820000000002E-8</v>
      </c>
      <c r="NQ118" s="1">
        <v>3.7189530000000002E-5</v>
      </c>
      <c r="NR118">
        <v>1.407395</v>
      </c>
      <c r="NS118">
        <v>19.765499999999999</v>
      </c>
      <c r="NT118" s="1">
        <v>5.3633509999999998E-8</v>
      </c>
      <c r="NU118" s="1">
        <v>3.4670459999999997E-5</v>
      </c>
      <c r="NV118">
        <v>1.4074120000000001</v>
      </c>
      <c r="NW118">
        <v>19.52552</v>
      </c>
      <c r="NX118" s="1">
        <v>5.0039560000000002E-8</v>
      </c>
      <c r="NY118" s="1">
        <v>3.2346279999999998E-5</v>
      </c>
      <c r="NZ118">
        <v>1.407378</v>
      </c>
      <c r="OA118">
        <v>19.513290000000001</v>
      </c>
      <c r="OB118" s="1">
        <v>4.6700400000000003E-8</v>
      </c>
      <c r="OC118" s="1">
        <v>3.0188569999999999E-5</v>
      </c>
      <c r="OD118">
        <v>1.407348</v>
      </c>
      <c r="OE118">
        <v>19.954370000000001</v>
      </c>
      <c r="OF118" s="1">
        <v>4.3553050000000002E-8</v>
      </c>
      <c r="OG118" s="1">
        <v>2.815644E-5</v>
      </c>
      <c r="OH118">
        <v>1.4073150000000001</v>
      </c>
      <c r="OI118">
        <v>20.531880000000001</v>
      </c>
      <c r="OJ118" s="1">
        <v>4.0608540000000002E-8</v>
      </c>
      <c r="OK118" s="1">
        <v>2.6253200000000001E-5</v>
      </c>
    </row>
    <row r="119" spans="1:401" x14ac:dyDescent="0.35">
      <c r="A119">
        <v>122</v>
      </c>
      <c r="B119" t="s">
        <v>4</v>
      </c>
      <c r="C119" t="s">
        <v>24</v>
      </c>
      <c r="D119" t="s">
        <v>124</v>
      </c>
      <c r="E119">
        <v>825.53859999999997</v>
      </c>
      <c r="F119">
        <v>0.82408119999999996</v>
      </c>
      <c r="G119">
        <v>20.050809999999998</v>
      </c>
      <c r="H119">
        <v>0</v>
      </c>
      <c r="I119">
        <v>0</v>
      </c>
      <c r="J119">
        <v>0.82397120000000001</v>
      </c>
      <c r="K119">
        <v>20.095749999999999</v>
      </c>
      <c r="L119">
        <v>0</v>
      </c>
      <c r="M119">
        <v>0</v>
      </c>
      <c r="N119">
        <v>0.82387600000000005</v>
      </c>
      <c r="O119">
        <v>20.005659999999999</v>
      </c>
      <c r="P119" s="1">
        <v>8.5714730000000002E-28</v>
      </c>
      <c r="Q119" s="1">
        <v>7.0242920000000004E-25</v>
      </c>
      <c r="R119">
        <v>0.82379290000000005</v>
      </c>
      <c r="S119">
        <v>19.658449999999998</v>
      </c>
      <c r="T119" s="1">
        <v>8.0589279999999998E-15</v>
      </c>
      <c r="U119" s="1">
        <v>6.6183290000000004E-12</v>
      </c>
      <c r="V119">
        <v>0.82371749999999999</v>
      </c>
      <c r="W119">
        <v>19.3337</v>
      </c>
      <c r="X119" s="1">
        <v>6.9333109999999997E-4</v>
      </c>
      <c r="Y119">
        <v>0.4110433</v>
      </c>
      <c r="Z119">
        <v>0.82366150000000005</v>
      </c>
      <c r="AA119">
        <v>18.89453</v>
      </c>
      <c r="AB119">
        <v>1.1101620000000001</v>
      </c>
      <c r="AC119">
        <v>761.51639999999998</v>
      </c>
      <c r="AD119">
        <v>0.8236348</v>
      </c>
      <c r="AE119">
        <v>18.526250000000001</v>
      </c>
      <c r="AF119">
        <v>24.894310000000001</v>
      </c>
      <c r="AG119">
        <v>18888.96</v>
      </c>
      <c r="AH119">
        <v>0.82360199999999995</v>
      </c>
      <c r="AI119">
        <v>18.2943</v>
      </c>
      <c r="AJ119">
        <v>53.267589999999998</v>
      </c>
      <c r="AK119">
        <v>43667.65</v>
      </c>
      <c r="AL119">
        <v>0.82361810000000002</v>
      </c>
      <c r="AM119">
        <v>18.244009999999999</v>
      </c>
      <c r="AN119">
        <v>23.800899999999999</v>
      </c>
      <c r="AO119">
        <v>20774.900000000001</v>
      </c>
      <c r="AP119">
        <v>0.82361490000000004</v>
      </c>
      <c r="AQ119">
        <v>18.706140000000001</v>
      </c>
      <c r="AR119">
        <v>3.4887030000000001</v>
      </c>
      <c r="AS119">
        <v>3198.4209999999998</v>
      </c>
      <c r="AT119">
        <v>0.82360290000000003</v>
      </c>
      <c r="AU119">
        <v>19.359729999999999</v>
      </c>
      <c r="AV119">
        <v>0.23412269999999999</v>
      </c>
      <c r="AW119">
        <v>222.11449999999999</v>
      </c>
      <c r="AX119">
        <v>0.82361859999999998</v>
      </c>
      <c r="AY119">
        <v>19.81249</v>
      </c>
      <c r="AZ119">
        <v>1.5473199999999999E-2</v>
      </c>
      <c r="BA119">
        <v>14.04655</v>
      </c>
      <c r="BB119">
        <v>0.823631</v>
      </c>
      <c r="BC119">
        <v>20.10622</v>
      </c>
      <c r="BD119" s="1">
        <v>6.2387520000000002E-3</v>
      </c>
      <c r="BE119">
        <v>5.1964519999999998</v>
      </c>
      <c r="BF119">
        <v>0.82361200000000001</v>
      </c>
      <c r="BG119">
        <v>20.048580000000001</v>
      </c>
      <c r="BH119" s="1">
        <v>4.9094519999999999E-3</v>
      </c>
      <c r="BI119">
        <v>4.0639560000000001</v>
      </c>
      <c r="BJ119">
        <v>0.82361189999999995</v>
      </c>
      <c r="BK119">
        <v>19.82403</v>
      </c>
      <c r="BL119" s="1">
        <v>3.9835870000000002E-3</v>
      </c>
      <c r="BM119">
        <v>3.2968820000000001</v>
      </c>
      <c r="BN119">
        <v>0.82362449999999998</v>
      </c>
      <c r="BO119">
        <v>19.734829999999999</v>
      </c>
      <c r="BP119" s="1">
        <v>3.239118E-3</v>
      </c>
      <c r="BQ119">
        <v>2.6805370000000002</v>
      </c>
      <c r="BR119">
        <v>0.82360940000000005</v>
      </c>
      <c r="BS119">
        <v>19.722110000000001</v>
      </c>
      <c r="BT119" s="1">
        <v>2.6353320000000002E-3</v>
      </c>
      <c r="BU119">
        <v>2.1809850000000002</v>
      </c>
      <c r="BV119">
        <v>0.8236038</v>
      </c>
      <c r="BW119">
        <v>20.024280000000001</v>
      </c>
      <c r="BX119" s="1">
        <v>2.14408E-3</v>
      </c>
      <c r="BY119">
        <v>1.7744800000000001</v>
      </c>
      <c r="BZ119">
        <v>0.82357709999999995</v>
      </c>
      <c r="CA119">
        <v>20.354610000000001</v>
      </c>
      <c r="CB119" s="1">
        <v>1.744252E-3</v>
      </c>
      <c r="CC119">
        <v>1.4436599999999999</v>
      </c>
      <c r="CD119">
        <v>0.82357689999999995</v>
      </c>
      <c r="CE119">
        <v>20.3428</v>
      </c>
      <c r="CF119" s="1">
        <v>1.419963E-3</v>
      </c>
      <c r="CG119">
        <v>1.175227</v>
      </c>
      <c r="CH119">
        <v>0.82354159999999998</v>
      </c>
      <c r="CI119">
        <v>20.190809999999999</v>
      </c>
      <c r="CJ119" s="1">
        <v>1.156902E-3</v>
      </c>
      <c r="CK119">
        <v>0.95752910000000002</v>
      </c>
      <c r="CL119">
        <v>0.82351459999999999</v>
      </c>
      <c r="CM119">
        <v>19.765989999999999</v>
      </c>
      <c r="CN119" s="1">
        <v>9.4355250000000002E-4</v>
      </c>
      <c r="CO119">
        <v>0.78092779999999995</v>
      </c>
      <c r="CP119">
        <v>0.82347239999999999</v>
      </c>
      <c r="CQ119">
        <v>19.296500000000002</v>
      </c>
      <c r="CR119" s="1">
        <v>7.7035310000000002E-4</v>
      </c>
      <c r="CS119">
        <v>0.6375866</v>
      </c>
      <c r="CT119">
        <v>0.82341180000000003</v>
      </c>
      <c r="CU119">
        <v>19.13232</v>
      </c>
      <c r="CV119" s="1">
        <v>6.2947250000000001E-4</v>
      </c>
      <c r="CW119">
        <v>0.52102380000000004</v>
      </c>
      <c r="CX119">
        <v>0.82334220000000002</v>
      </c>
      <c r="CY119">
        <v>19.228169999999999</v>
      </c>
      <c r="CZ119" s="1">
        <v>5.1394560000000001E-4</v>
      </c>
      <c r="DA119">
        <v>0.42546469999999997</v>
      </c>
      <c r="DB119">
        <v>0.82327229999999996</v>
      </c>
      <c r="DC119">
        <v>19.861740000000001</v>
      </c>
      <c r="DD119" s="1">
        <v>4.1859770000000001E-4</v>
      </c>
      <c r="DE119">
        <v>0.34659830000000003</v>
      </c>
      <c r="DF119">
        <v>0.82320749999999998</v>
      </c>
      <c r="DG119">
        <v>20.500710000000002</v>
      </c>
      <c r="DH119" s="1">
        <v>3.4030669999999999E-4</v>
      </c>
      <c r="DI119">
        <v>0.28181699999999998</v>
      </c>
      <c r="DJ119">
        <v>0.82313329999999996</v>
      </c>
      <c r="DK119">
        <v>20.879290000000001</v>
      </c>
      <c r="DL119" s="1">
        <v>2.7673269999999999E-4</v>
      </c>
      <c r="DM119">
        <v>0.22917940000000001</v>
      </c>
      <c r="DN119">
        <v>0.82302560000000002</v>
      </c>
      <c r="DO119">
        <v>20.94361</v>
      </c>
      <c r="DP119" s="1">
        <v>2.2544230000000001E-4</v>
      </c>
      <c r="DQ119">
        <v>0.18670339999999999</v>
      </c>
      <c r="DR119">
        <v>0.8229706</v>
      </c>
      <c r="DS119">
        <v>20.5078</v>
      </c>
      <c r="DT119" s="1">
        <v>1.841256E-4</v>
      </c>
      <c r="DU119">
        <v>0.152477</v>
      </c>
      <c r="DV119">
        <v>0.82290229999999998</v>
      </c>
      <c r="DW119">
        <v>20.03369</v>
      </c>
      <c r="DX119" s="1">
        <v>1.5071489999999999E-4</v>
      </c>
      <c r="DY119">
        <v>0.1248137</v>
      </c>
      <c r="DZ119">
        <v>0.8228183</v>
      </c>
      <c r="EA119">
        <v>19.83662</v>
      </c>
      <c r="EB119" s="1">
        <v>1.2346540000000001E-4</v>
      </c>
      <c r="EC119">
        <v>0.102255</v>
      </c>
      <c r="ED119">
        <v>0.82277639999999996</v>
      </c>
      <c r="EE119">
        <v>19.912939999999999</v>
      </c>
      <c r="EF119" s="1">
        <v>1.013771E-4</v>
      </c>
      <c r="EG119" s="1">
        <v>8.3951380000000006E-2</v>
      </c>
      <c r="EH119">
        <v>0.82270889999999997</v>
      </c>
      <c r="EI119">
        <v>20.40718</v>
      </c>
      <c r="EJ119" s="1">
        <v>8.3715290000000001E-5</v>
      </c>
      <c r="EK119" s="1">
        <v>6.9311789999999998E-2</v>
      </c>
      <c r="EL119">
        <v>0.82265960000000005</v>
      </c>
      <c r="EM119">
        <v>20.94585</v>
      </c>
      <c r="EN119" s="1">
        <v>6.9555700000000002E-5</v>
      </c>
      <c r="EO119">
        <v>5.7578400000000002E-2</v>
      </c>
      <c r="EP119">
        <v>0.82260029999999995</v>
      </c>
      <c r="EQ119">
        <v>21.19979</v>
      </c>
      <c r="ER119" s="1">
        <v>5.8081429999999998E-5</v>
      </c>
      <c r="ES119" s="1">
        <v>4.8073409999999997E-2</v>
      </c>
      <c r="ET119">
        <v>0.82255029999999996</v>
      </c>
      <c r="EU119">
        <v>21.13861</v>
      </c>
      <c r="EV119" s="1">
        <v>4.8710700000000001E-5</v>
      </c>
      <c r="EW119" s="1">
        <v>4.0313269999999998E-2</v>
      </c>
      <c r="EX119">
        <v>0.82253200000000004</v>
      </c>
      <c r="EY119">
        <v>20.57845</v>
      </c>
      <c r="EZ119" s="1">
        <v>4.1020830000000001E-5</v>
      </c>
      <c r="FA119" s="1">
        <v>3.3945160000000002E-2</v>
      </c>
      <c r="FB119">
        <v>0.82250509999999999</v>
      </c>
      <c r="FC119">
        <v>19.974869999999999</v>
      </c>
      <c r="FD119" s="1">
        <v>3.4669429999999999E-5</v>
      </c>
      <c r="FE119" s="1">
        <v>2.868687E-2</v>
      </c>
      <c r="FF119">
        <v>0.82248480000000002</v>
      </c>
      <c r="FG119">
        <v>19.76418</v>
      </c>
      <c r="FH119" s="1">
        <v>2.941308E-5</v>
      </c>
      <c r="FI119" s="1">
        <v>2.4333179999999999E-2</v>
      </c>
      <c r="FJ119">
        <v>0.82247490000000001</v>
      </c>
      <c r="FK119">
        <v>19.858000000000001</v>
      </c>
      <c r="FL119" s="1">
        <v>2.5118700000000001E-5</v>
      </c>
      <c r="FM119" s="1">
        <v>2.0773940000000001E-2</v>
      </c>
      <c r="FN119">
        <v>0.8224629</v>
      </c>
      <c r="FO119">
        <v>20.423480000000001</v>
      </c>
      <c r="FP119" s="1">
        <v>2.1667670000000001E-5</v>
      </c>
      <c r="FQ119" s="1">
        <v>1.7912549999999999E-2</v>
      </c>
      <c r="FR119">
        <v>0.82246260000000004</v>
      </c>
      <c r="FS119">
        <v>20.877929999999999</v>
      </c>
      <c r="FT119" s="1">
        <v>1.886006E-5</v>
      </c>
      <c r="FU119" s="1">
        <v>1.558674E-2</v>
      </c>
      <c r="FV119">
        <v>0.82245559999999995</v>
      </c>
      <c r="FW119">
        <v>20.817830000000001</v>
      </c>
      <c r="FX119" s="1">
        <v>1.650289E-5</v>
      </c>
      <c r="FY119" s="1">
        <v>1.363694E-2</v>
      </c>
      <c r="FZ119">
        <v>0.82244969999999995</v>
      </c>
      <c r="GA119">
        <v>20.44332</v>
      </c>
      <c r="GB119" s="1">
        <v>1.4482409999999999E-5</v>
      </c>
      <c r="GC119" s="1">
        <v>1.1966589999999999E-2</v>
      </c>
      <c r="GD119">
        <v>0.82246759999999997</v>
      </c>
      <c r="GE119">
        <v>19.800699999999999</v>
      </c>
      <c r="GF119" s="1">
        <v>1.2730789999999999E-5</v>
      </c>
      <c r="GG119" s="1">
        <v>1.0518980000000001E-2</v>
      </c>
      <c r="GH119">
        <v>0.82246229999999998</v>
      </c>
      <c r="GI119">
        <v>19.460170000000002</v>
      </c>
      <c r="GJ119" s="1">
        <v>1.120398E-5</v>
      </c>
      <c r="GK119" s="1">
        <v>9.2574990000000006E-3</v>
      </c>
      <c r="GL119">
        <v>0.82246249999999999</v>
      </c>
      <c r="GM119">
        <v>19.482679999999998</v>
      </c>
      <c r="GN119" s="1">
        <v>9.8675800000000005E-6</v>
      </c>
      <c r="GO119" s="1">
        <v>8.1532549999999999E-3</v>
      </c>
      <c r="GP119">
        <v>0.82247340000000002</v>
      </c>
      <c r="GQ119">
        <v>19.679110000000001</v>
      </c>
      <c r="GR119" s="1">
        <v>8.6931580000000002E-6</v>
      </c>
      <c r="GS119" s="1">
        <v>7.1832780000000004E-3</v>
      </c>
      <c r="GT119">
        <v>0.82247159999999997</v>
      </c>
      <c r="GU119">
        <v>19.77852</v>
      </c>
      <c r="GV119" s="1">
        <v>7.6553320000000002E-6</v>
      </c>
      <c r="GW119" s="1">
        <v>6.3261630000000001E-3</v>
      </c>
      <c r="GX119">
        <v>0.82246019999999997</v>
      </c>
      <c r="GY119">
        <v>20.031320000000001</v>
      </c>
      <c r="GZ119" s="1">
        <v>6.7393279999999999E-6</v>
      </c>
      <c r="HA119" s="1">
        <v>5.5695919999999999E-3</v>
      </c>
      <c r="HB119">
        <v>0.82244600000000001</v>
      </c>
      <c r="HC119">
        <v>20.31278</v>
      </c>
      <c r="HD119" s="1">
        <v>5.9343699999999999E-6</v>
      </c>
      <c r="HE119" s="1">
        <v>4.9044229999999998E-3</v>
      </c>
      <c r="HF119">
        <v>0.82243960000000005</v>
      </c>
      <c r="HG119">
        <v>20.546399999999998</v>
      </c>
      <c r="HH119" s="1">
        <v>5.2269830000000003E-6</v>
      </c>
      <c r="HI119" s="1">
        <v>4.3200119999999998E-3</v>
      </c>
      <c r="HJ119">
        <v>0.82241799999999998</v>
      </c>
      <c r="HK119">
        <v>20.375689999999999</v>
      </c>
      <c r="HL119" s="1">
        <v>4.6051939999999998E-6</v>
      </c>
      <c r="HM119" s="1">
        <v>3.8062809999999999E-3</v>
      </c>
      <c r="HN119">
        <v>0.82240380000000002</v>
      </c>
      <c r="HO119">
        <v>19.94407</v>
      </c>
      <c r="HP119" s="1">
        <v>4.0590530000000004E-6</v>
      </c>
      <c r="HQ119" s="1">
        <v>3.3550239999999999E-3</v>
      </c>
      <c r="HR119">
        <v>0.82236549999999997</v>
      </c>
      <c r="HS119">
        <v>19.699290000000001</v>
      </c>
      <c r="HT119" s="1">
        <v>3.578282E-6</v>
      </c>
      <c r="HU119" s="1">
        <v>2.9579490000000001E-3</v>
      </c>
      <c r="HV119">
        <v>0.82233750000000005</v>
      </c>
      <c r="HW119">
        <v>19.605699999999999</v>
      </c>
      <c r="HX119" s="1">
        <v>3.1491379999999998E-6</v>
      </c>
      <c r="HY119" s="1">
        <v>2.6037389999999999E-3</v>
      </c>
      <c r="HZ119">
        <v>0.82230219999999998</v>
      </c>
      <c r="IA119">
        <v>19.926369999999999</v>
      </c>
      <c r="IB119" s="1">
        <v>2.7610319999999999E-6</v>
      </c>
      <c r="IC119" s="1">
        <v>2.2834040000000002E-3</v>
      </c>
      <c r="ID119">
        <v>0.82226429999999995</v>
      </c>
      <c r="IE119">
        <v>20.352830000000001</v>
      </c>
      <c r="IF119" s="1">
        <v>2.4135050000000002E-6</v>
      </c>
      <c r="IG119" s="1">
        <v>1.9963149999999998E-3</v>
      </c>
      <c r="IH119">
        <v>0.8222313</v>
      </c>
      <c r="II119">
        <v>20.613389999999999</v>
      </c>
      <c r="IJ119" s="1">
        <v>2.1080929999999998E-6</v>
      </c>
      <c r="IK119" s="1">
        <v>1.743849E-3</v>
      </c>
      <c r="IL119">
        <v>0.82220260000000001</v>
      </c>
      <c r="IM119">
        <v>20.594329999999999</v>
      </c>
      <c r="IN119" s="1">
        <v>1.8419549999999999E-6</v>
      </c>
      <c r="IO119" s="1">
        <v>1.5237779999999999E-3</v>
      </c>
      <c r="IP119">
        <v>0.82214900000000002</v>
      </c>
      <c r="IQ119">
        <v>20.099979999999999</v>
      </c>
      <c r="IR119" s="1">
        <v>1.61101E-6</v>
      </c>
      <c r="IS119" s="1">
        <v>1.3327790000000001E-3</v>
      </c>
      <c r="IT119">
        <v>0.82211380000000001</v>
      </c>
      <c r="IU119">
        <v>19.608730000000001</v>
      </c>
      <c r="IV119" s="1">
        <v>1.410795E-6</v>
      </c>
      <c r="IW119" s="1">
        <v>1.167146E-3</v>
      </c>
      <c r="IX119">
        <v>0.82204659999999996</v>
      </c>
      <c r="IY119">
        <v>19.47362</v>
      </c>
      <c r="IZ119" s="1">
        <v>1.2373129999999999E-6</v>
      </c>
      <c r="JA119" s="1">
        <v>1.0236640000000001E-3</v>
      </c>
      <c r="JB119">
        <v>0.82202569999999997</v>
      </c>
      <c r="JC119">
        <v>19.60791</v>
      </c>
      <c r="JD119" s="1">
        <v>1.0864910000000001E-6</v>
      </c>
      <c r="JE119" s="1">
        <v>8.9895399999999999E-4</v>
      </c>
      <c r="JF119">
        <v>0.82195229999999997</v>
      </c>
      <c r="JG119">
        <v>20.218430000000001</v>
      </c>
      <c r="JH119" s="1">
        <v>9.5413180000000005E-7</v>
      </c>
      <c r="JI119" s="1">
        <v>7.8951089999999998E-4</v>
      </c>
      <c r="JJ119">
        <v>0.8219166</v>
      </c>
      <c r="JK119">
        <v>20.800889999999999</v>
      </c>
      <c r="JL119" s="1">
        <v>8.3810290000000001E-7</v>
      </c>
      <c r="JM119" s="1">
        <v>6.9353109999999998E-4</v>
      </c>
      <c r="JN119">
        <v>0.82186680000000001</v>
      </c>
      <c r="JO119">
        <v>21.044979999999999</v>
      </c>
      <c r="JP119" s="1">
        <v>7.3705310000000002E-7</v>
      </c>
      <c r="JQ119" s="1">
        <v>6.0994170000000004E-4</v>
      </c>
      <c r="JR119">
        <v>0.82182370000000005</v>
      </c>
      <c r="JS119">
        <v>20.916460000000001</v>
      </c>
      <c r="JT119" s="1">
        <v>6.492712E-7</v>
      </c>
      <c r="JU119" s="1">
        <v>5.3727989999999997E-4</v>
      </c>
      <c r="JV119">
        <v>0.82178309999999999</v>
      </c>
      <c r="JW119">
        <v>20.54288</v>
      </c>
      <c r="JX119" s="1">
        <v>5.729595E-7</v>
      </c>
      <c r="JY119" s="1">
        <v>4.7413819999999999E-4</v>
      </c>
      <c r="JZ119">
        <v>0.82173890000000005</v>
      </c>
      <c r="KA119">
        <v>20.172260000000001</v>
      </c>
      <c r="KB119" s="1">
        <v>5.0647659999999997E-7</v>
      </c>
      <c r="KC119" s="1">
        <v>4.1911740000000002E-4</v>
      </c>
      <c r="KD119">
        <v>0.82172080000000003</v>
      </c>
      <c r="KE119">
        <v>20.089780000000001</v>
      </c>
      <c r="KF119" s="1">
        <v>4.4832280000000003E-7</v>
      </c>
      <c r="KG119" s="1">
        <v>3.709834E-4</v>
      </c>
      <c r="KH119">
        <v>0.82169780000000003</v>
      </c>
      <c r="KI119">
        <v>20.15147</v>
      </c>
      <c r="KJ119" s="1">
        <v>3.9835130000000002E-7</v>
      </c>
      <c r="KK119" s="1">
        <v>3.2957720000000002E-4</v>
      </c>
      <c r="KL119">
        <v>0.82165220000000005</v>
      </c>
      <c r="KM119">
        <v>20.643149999999999</v>
      </c>
      <c r="KN119" s="1">
        <v>3.561192E-7</v>
      </c>
      <c r="KO119" s="1">
        <v>2.9457860000000003E-4</v>
      </c>
      <c r="KP119">
        <v>0.82163660000000005</v>
      </c>
      <c r="KQ119">
        <v>21.085180000000001</v>
      </c>
      <c r="KR119" s="1">
        <v>3.2010540000000002E-7</v>
      </c>
      <c r="KS119" s="1">
        <v>2.6474149999999999E-4</v>
      </c>
      <c r="KT119">
        <v>0.82160330000000004</v>
      </c>
      <c r="KU119">
        <v>21.30086</v>
      </c>
      <c r="KV119" s="1">
        <v>2.8869010000000002E-7</v>
      </c>
      <c r="KW119" s="1">
        <v>2.387499E-4</v>
      </c>
      <c r="KX119">
        <v>0.82157409999999997</v>
      </c>
      <c r="KY119">
        <v>21.25666</v>
      </c>
      <c r="KZ119" s="1">
        <v>2.609062E-7</v>
      </c>
      <c r="LA119" s="1">
        <v>2.1575899999999999E-4</v>
      </c>
      <c r="LB119">
        <v>0.82153949999999998</v>
      </c>
      <c r="LC119">
        <v>20.83663</v>
      </c>
      <c r="LD119" s="1">
        <v>2.3630890000000001E-7</v>
      </c>
      <c r="LE119" s="1">
        <v>1.9540930000000001E-4</v>
      </c>
      <c r="LF119">
        <v>0.82150460000000003</v>
      </c>
      <c r="LG119">
        <v>20.414709999999999</v>
      </c>
      <c r="LH119" s="1">
        <v>2.144421E-7</v>
      </c>
      <c r="LI119" s="1">
        <v>1.773233E-4</v>
      </c>
      <c r="LJ119">
        <v>0.82146839999999999</v>
      </c>
      <c r="LK119">
        <v>20.273779999999999</v>
      </c>
      <c r="LL119" s="1">
        <v>1.9485389999999999E-7</v>
      </c>
      <c r="LM119" s="1">
        <v>1.611273E-4</v>
      </c>
      <c r="LN119">
        <v>0.82144329999999999</v>
      </c>
      <c r="LO119">
        <v>20.37463</v>
      </c>
      <c r="LP119" s="1">
        <v>1.7712550000000001E-7</v>
      </c>
      <c r="LQ119" s="1">
        <v>1.4647060000000001E-4</v>
      </c>
      <c r="LR119">
        <v>0.82142250000000006</v>
      </c>
      <c r="LS119">
        <v>21.068729999999999</v>
      </c>
      <c r="LT119" s="1">
        <v>1.6097139999999999E-7</v>
      </c>
      <c r="LU119" s="1">
        <v>1.3312029999999999E-4</v>
      </c>
      <c r="LV119">
        <v>0.8213802</v>
      </c>
      <c r="LW119">
        <v>21.700810000000001</v>
      </c>
      <c r="LX119" s="1">
        <v>1.4627449999999999E-7</v>
      </c>
      <c r="LY119" s="1">
        <v>1.209702E-4</v>
      </c>
      <c r="LZ119">
        <v>0.82136169999999997</v>
      </c>
      <c r="MA119">
        <v>22.010110000000001</v>
      </c>
      <c r="MB119" s="1">
        <v>1.3301660000000001E-7</v>
      </c>
      <c r="MC119" s="1">
        <v>1.100066E-4</v>
      </c>
      <c r="MD119">
        <v>0.82131929999999997</v>
      </c>
      <c r="ME119">
        <v>22.020589999999999</v>
      </c>
      <c r="MF119" s="1">
        <v>1.2109100000000001E-7</v>
      </c>
      <c r="MG119" s="1">
        <v>1.0014339999999999E-4</v>
      </c>
      <c r="MH119">
        <v>0.82129350000000001</v>
      </c>
      <c r="MI119">
        <v>21.59478</v>
      </c>
      <c r="MJ119" s="1">
        <v>1.103566E-7</v>
      </c>
      <c r="MK119" s="1">
        <v>9.1266509999999998E-5</v>
      </c>
      <c r="ML119">
        <v>0.82126770000000004</v>
      </c>
      <c r="MM119">
        <v>21.178850000000001</v>
      </c>
      <c r="MN119" s="1">
        <v>1.006633E-7</v>
      </c>
      <c r="MO119" s="1">
        <v>8.3248290000000007E-5</v>
      </c>
      <c r="MP119">
        <v>0.82125210000000004</v>
      </c>
      <c r="MQ119">
        <v>21.030239999999999</v>
      </c>
      <c r="MR119" s="1">
        <v>9.1932200000000003E-8</v>
      </c>
      <c r="MS119" s="1">
        <v>7.6023719999999997E-5</v>
      </c>
      <c r="MT119">
        <v>0.82124269999999999</v>
      </c>
      <c r="MU119">
        <v>21.025269999999999</v>
      </c>
      <c r="MV119" s="1">
        <v>8.4252230000000006E-8</v>
      </c>
      <c r="MW119" s="1">
        <v>6.9657970000000001E-5</v>
      </c>
      <c r="MX119">
        <v>0.82122059999999997</v>
      </c>
      <c r="MY119">
        <v>21.14556</v>
      </c>
      <c r="MZ119" s="1">
        <v>7.7713979999999997E-8</v>
      </c>
      <c r="NA119" s="1">
        <v>6.4236050000000003E-5</v>
      </c>
      <c r="NB119">
        <v>0.82119880000000001</v>
      </c>
      <c r="NC119">
        <v>21.305610000000001</v>
      </c>
      <c r="ND119" s="1">
        <v>7.2030639999999996E-8</v>
      </c>
      <c r="NE119" s="1">
        <v>5.9529710000000001E-5</v>
      </c>
      <c r="NF119">
        <v>0.82117260000000003</v>
      </c>
      <c r="NG119">
        <v>21.403890000000001</v>
      </c>
      <c r="NH119" s="1">
        <v>6.6881599999999995E-8</v>
      </c>
      <c r="NI119" s="1">
        <v>5.527458E-5</v>
      </c>
      <c r="NJ119">
        <v>0.82115389999999999</v>
      </c>
      <c r="NK119">
        <v>21.040050000000001</v>
      </c>
      <c r="NL119" s="1">
        <v>6.2163899999999995E-8</v>
      </c>
      <c r="NM119" s="1">
        <v>5.1374359999999998E-5</v>
      </c>
      <c r="NN119">
        <v>0.82113769999999997</v>
      </c>
      <c r="NO119">
        <v>20.395189999999999</v>
      </c>
      <c r="NP119" s="1">
        <v>5.7872209999999998E-8</v>
      </c>
      <c r="NQ119" s="1">
        <v>4.7824390000000002E-5</v>
      </c>
      <c r="NR119">
        <v>0.82113060000000004</v>
      </c>
      <c r="NS119">
        <v>19.815290000000001</v>
      </c>
      <c r="NT119" s="1">
        <v>5.3947969999999998E-8</v>
      </c>
      <c r="NU119" s="1">
        <v>4.4581140000000002E-5</v>
      </c>
      <c r="NV119">
        <v>0.82109520000000003</v>
      </c>
      <c r="NW119">
        <v>19.546520000000001</v>
      </c>
      <c r="NX119" s="1">
        <v>5.033064E-8</v>
      </c>
      <c r="NY119" s="1">
        <v>4.1590900000000002E-5</v>
      </c>
      <c r="NZ119">
        <v>0.82108740000000002</v>
      </c>
      <c r="OA119">
        <v>19.52618</v>
      </c>
      <c r="OB119" s="1">
        <v>4.697267E-8</v>
      </c>
      <c r="OC119" s="1">
        <v>3.8816819999999999E-5</v>
      </c>
      <c r="OD119">
        <v>0.8210655</v>
      </c>
      <c r="OE119">
        <v>19.984639999999999</v>
      </c>
      <c r="OF119" s="1">
        <v>4.3810039999999999E-8</v>
      </c>
      <c r="OG119" s="1">
        <v>3.6206520000000001E-5</v>
      </c>
      <c r="OH119">
        <v>0.82103550000000003</v>
      </c>
      <c r="OI119">
        <v>20.5731</v>
      </c>
      <c r="OJ119" s="1">
        <v>4.0847279999999998E-8</v>
      </c>
      <c r="OK119" s="1">
        <v>3.3758409999999999E-5</v>
      </c>
    </row>
    <row r="120" spans="1:401" x14ac:dyDescent="0.35">
      <c r="A120">
        <v>123</v>
      </c>
      <c r="B120" t="s">
        <v>4</v>
      </c>
      <c r="C120" t="s">
        <v>24</v>
      </c>
      <c r="D120" t="s">
        <v>125</v>
      </c>
      <c r="E120">
        <v>772.61620000000005</v>
      </c>
      <c r="F120">
        <v>0.892513</v>
      </c>
      <c r="G120">
        <v>20.066649999999999</v>
      </c>
      <c r="H120">
        <v>0</v>
      </c>
      <c r="I120">
        <v>0</v>
      </c>
      <c r="J120">
        <v>0.8924299</v>
      </c>
      <c r="K120">
        <v>20.111540000000002</v>
      </c>
      <c r="L120">
        <v>0</v>
      </c>
      <c r="M120">
        <v>0</v>
      </c>
      <c r="N120">
        <v>0.89236170000000004</v>
      </c>
      <c r="O120">
        <v>20.032019999999999</v>
      </c>
      <c r="P120" s="1">
        <v>1.608315E-28</v>
      </c>
      <c r="Q120" s="1">
        <v>9.7723450000000001E-26</v>
      </c>
      <c r="R120">
        <v>0.89229919999999996</v>
      </c>
      <c r="S120">
        <v>19.695039999999999</v>
      </c>
      <c r="T120" s="1">
        <v>1.7502929999999999E-15</v>
      </c>
      <c r="U120" s="1">
        <v>1.0552029999999999E-12</v>
      </c>
      <c r="V120">
        <v>0.89224950000000003</v>
      </c>
      <c r="W120">
        <v>19.377980000000001</v>
      </c>
      <c r="X120" s="1">
        <v>3.1623639999999999E-4</v>
      </c>
      <c r="Y120">
        <v>0.15487500000000001</v>
      </c>
      <c r="Z120">
        <v>0.89220840000000001</v>
      </c>
      <c r="AA120">
        <v>18.93214</v>
      </c>
      <c r="AB120">
        <v>0.77213319999999996</v>
      </c>
      <c r="AC120">
        <v>420.51870000000002</v>
      </c>
      <c r="AD120">
        <v>0.89217389999999996</v>
      </c>
      <c r="AE120">
        <v>18.555959999999999</v>
      </c>
      <c r="AF120">
        <v>21.436160000000001</v>
      </c>
      <c r="AG120">
        <v>12431</v>
      </c>
      <c r="AH120">
        <v>0.89217449999999998</v>
      </c>
      <c r="AI120">
        <v>18.318950000000001</v>
      </c>
      <c r="AJ120">
        <v>53.268419999999999</v>
      </c>
      <c r="AK120">
        <v>32311.81</v>
      </c>
      <c r="AL120">
        <v>0.89216910000000005</v>
      </c>
      <c r="AM120">
        <v>18.26642</v>
      </c>
      <c r="AN120">
        <v>26.688420000000001</v>
      </c>
      <c r="AO120">
        <v>16716.34</v>
      </c>
      <c r="AP120">
        <v>0.89217329999999995</v>
      </c>
      <c r="AQ120">
        <v>18.734000000000002</v>
      </c>
      <c r="AR120">
        <v>4.2673829999999997</v>
      </c>
      <c r="AS120">
        <v>2738.4360000000001</v>
      </c>
      <c r="AT120">
        <v>0.89218350000000002</v>
      </c>
      <c r="AU120">
        <v>19.391970000000001</v>
      </c>
      <c r="AV120">
        <v>0.3037936</v>
      </c>
      <c r="AW120">
        <v>198.15729999999999</v>
      </c>
      <c r="AX120">
        <v>0.89220370000000004</v>
      </c>
      <c r="AY120">
        <v>19.843990000000002</v>
      </c>
      <c r="AZ120">
        <v>1.8622799999999998E-2</v>
      </c>
      <c r="BA120">
        <v>11.93723</v>
      </c>
      <c r="BB120">
        <v>0.89218470000000005</v>
      </c>
      <c r="BC120">
        <v>20.13411</v>
      </c>
      <c r="BD120" s="1">
        <v>6.4246590000000001E-3</v>
      </c>
      <c r="BE120">
        <v>3.9354269999999998</v>
      </c>
      <c r="BF120">
        <v>0.89219029999999999</v>
      </c>
      <c r="BG120">
        <v>20.069040000000001</v>
      </c>
      <c r="BH120" s="1">
        <v>4.9966760000000002E-3</v>
      </c>
      <c r="BI120">
        <v>3.0489639999999998</v>
      </c>
      <c r="BJ120">
        <v>0.89218960000000003</v>
      </c>
      <c r="BK120">
        <v>19.834409999999998</v>
      </c>
      <c r="BL120" s="1">
        <v>4.0526190000000004E-3</v>
      </c>
      <c r="BM120">
        <v>2.4726309999999998</v>
      </c>
      <c r="BN120">
        <v>0.89220880000000002</v>
      </c>
      <c r="BO120">
        <v>19.740469999999998</v>
      </c>
      <c r="BP120" s="1">
        <v>3.2949379999999999E-3</v>
      </c>
      <c r="BQ120">
        <v>2.0102470000000001</v>
      </c>
      <c r="BR120">
        <v>0.89219020000000004</v>
      </c>
      <c r="BS120">
        <v>19.729189999999999</v>
      </c>
      <c r="BT120" s="1">
        <v>2.6806550000000001E-3</v>
      </c>
      <c r="BU120">
        <v>1.635575</v>
      </c>
      <c r="BV120">
        <v>0.89218869999999995</v>
      </c>
      <c r="BW120">
        <v>20.044</v>
      </c>
      <c r="BX120" s="1">
        <v>2.1810050000000002E-3</v>
      </c>
      <c r="BY120">
        <v>1.3306659999999999</v>
      </c>
      <c r="BZ120">
        <v>0.8921827</v>
      </c>
      <c r="CA120">
        <v>20.395489999999999</v>
      </c>
      <c r="CB120" s="1">
        <v>1.7742369999999999E-3</v>
      </c>
      <c r="CC120">
        <v>1.0825229999999999</v>
      </c>
      <c r="CD120">
        <v>0.89214590000000005</v>
      </c>
      <c r="CE120">
        <v>20.395119999999999</v>
      </c>
      <c r="CF120" s="1">
        <v>1.444287E-3</v>
      </c>
      <c r="CG120">
        <v>0.88118649999999998</v>
      </c>
      <c r="CH120">
        <v>0.89213330000000002</v>
      </c>
      <c r="CI120">
        <v>20.24849</v>
      </c>
      <c r="CJ120" s="1">
        <v>1.176629E-3</v>
      </c>
      <c r="CK120">
        <v>0.71789289999999994</v>
      </c>
      <c r="CL120">
        <v>0.89211689999999999</v>
      </c>
      <c r="CM120">
        <v>19.807919999999999</v>
      </c>
      <c r="CN120" s="1">
        <v>9.5956000000000004E-4</v>
      </c>
      <c r="CO120">
        <v>0.58540639999999999</v>
      </c>
      <c r="CP120">
        <v>0.89206189999999996</v>
      </c>
      <c r="CQ120">
        <v>19.317720000000001</v>
      </c>
      <c r="CR120" s="1">
        <v>7.8334870000000003E-4</v>
      </c>
      <c r="CS120">
        <v>0.47786919999999999</v>
      </c>
      <c r="CT120">
        <v>0.89201240000000004</v>
      </c>
      <c r="CU120">
        <v>19.141480000000001</v>
      </c>
      <c r="CV120" s="1">
        <v>6.4006860000000003E-4</v>
      </c>
      <c r="CW120">
        <v>0.3904282</v>
      </c>
      <c r="CX120">
        <v>0.89196339999999996</v>
      </c>
      <c r="CY120">
        <v>19.23441</v>
      </c>
      <c r="CZ120" s="1">
        <v>5.2267410000000002E-4</v>
      </c>
      <c r="DA120">
        <v>0.318803</v>
      </c>
      <c r="DB120">
        <v>0.89191220000000004</v>
      </c>
      <c r="DC120">
        <v>19.88344</v>
      </c>
      <c r="DD120" s="1">
        <v>4.2580059999999998E-4</v>
      </c>
      <c r="DE120">
        <v>0.25969439999999999</v>
      </c>
      <c r="DF120">
        <v>0.89183710000000005</v>
      </c>
      <c r="DG120">
        <v>20.537890000000001</v>
      </c>
      <c r="DH120" s="1">
        <v>3.4618939999999998E-4</v>
      </c>
      <c r="DI120">
        <v>0.21112549999999999</v>
      </c>
      <c r="DJ120">
        <v>0.89178639999999998</v>
      </c>
      <c r="DK120">
        <v>20.93244</v>
      </c>
      <c r="DL120" s="1">
        <v>2.8149510000000002E-4</v>
      </c>
      <c r="DM120">
        <v>0.1716395</v>
      </c>
      <c r="DN120">
        <v>0.89171549999999999</v>
      </c>
      <c r="DO120">
        <v>20.999469999999999</v>
      </c>
      <c r="DP120" s="1">
        <v>2.2927470000000001E-4</v>
      </c>
      <c r="DQ120">
        <v>0.13976959999999999</v>
      </c>
      <c r="DR120">
        <v>0.89165760000000005</v>
      </c>
      <c r="DS120">
        <v>20.545259999999999</v>
      </c>
      <c r="DT120" s="1">
        <v>1.8721579999999999E-4</v>
      </c>
      <c r="DU120">
        <v>0.1140987</v>
      </c>
      <c r="DV120">
        <v>0.8916075</v>
      </c>
      <c r="DW120">
        <v>20.055040000000002</v>
      </c>
      <c r="DX120" s="1">
        <v>1.5322299999999999E-4</v>
      </c>
      <c r="DY120" s="1">
        <v>9.3364820000000001E-2</v>
      </c>
      <c r="DZ120">
        <v>0.89156299999999999</v>
      </c>
      <c r="EA120">
        <v>19.84384</v>
      </c>
      <c r="EB120" s="1">
        <v>1.255138E-4</v>
      </c>
      <c r="EC120">
        <v>7.6467599999999997E-2</v>
      </c>
      <c r="ED120">
        <v>0.89151590000000003</v>
      </c>
      <c r="EE120">
        <v>19.916270000000001</v>
      </c>
      <c r="EF120" s="1">
        <v>1.030253E-4</v>
      </c>
      <c r="EG120" s="1">
        <v>6.2751890000000005E-2</v>
      </c>
      <c r="EH120">
        <v>0.89147080000000001</v>
      </c>
      <c r="EI120">
        <v>20.428750000000001</v>
      </c>
      <c r="EJ120" s="1">
        <v>8.5030649999999995E-5</v>
      </c>
      <c r="EK120" s="1">
        <v>5.1776460000000003E-2</v>
      </c>
      <c r="EL120">
        <v>0.89143459999999997</v>
      </c>
      <c r="EM120">
        <v>20.992260000000002</v>
      </c>
      <c r="EN120" s="1">
        <v>7.0615400000000002E-5</v>
      </c>
      <c r="EO120" s="1">
        <v>4.2987110000000002E-2</v>
      </c>
      <c r="EP120">
        <v>0.89138839999999997</v>
      </c>
      <c r="EQ120">
        <v>21.262910000000002</v>
      </c>
      <c r="ER120" s="1">
        <v>5.8943449999999999E-5</v>
      </c>
      <c r="ES120" s="1">
        <v>3.5872279999999999E-2</v>
      </c>
      <c r="ET120">
        <v>0.89135019999999998</v>
      </c>
      <c r="EU120">
        <v>21.203220000000002</v>
      </c>
      <c r="EV120" s="1">
        <v>4.9416390000000003E-5</v>
      </c>
      <c r="EW120" s="1">
        <v>3.0068959999999999E-2</v>
      </c>
      <c r="EX120">
        <v>0.89132330000000004</v>
      </c>
      <c r="EY120">
        <v>20.626110000000001</v>
      </c>
      <c r="EZ120" s="1">
        <v>4.1601309999999998E-5</v>
      </c>
      <c r="FA120" s="1">
        <v>2.5308009999999999E-2</v>
      </c>
      <c r="FB120">
        <v>0.89129789999999998</v>
      </c>
      <c r="FC120">
        <v>19.999580000000002</v>
      </c>
      <c r="FD120" s="1">
        <v>3.5149940000000003E-5</v>
      </c>
      <c r="FE120">
        <v>2.138E-2</v>
      </c>
      <c r="FF120">
        <v>0.89128640000000003</v>
      </c>
      <c r="FG120">
        <v>19.770230000000002</v>
      </c>
      <c r="FH120" s="1">
        <v>2.980975E-5</v>
      </c>
      <c r="FI120" s="1">
        <v>1.8128269999999998E-2</v>
      </c>
      <c r="FJ120">
        <v>0.8913065</v>
      </c>
      <c r="FK120">
        <v>19.857579999999999</v>
      </c>
      <c r="FL120" s="1">
        <v>2.543961E-5</v>
      </c>
      <c r="FM120" s="1">
        <v>1.546723E-2</v>
      </c>
      <c r="FN120">
        <v>0.89129349999999996</v>
      </c>
      <c r="FO120">
        <v>20.441289999999999</v>
      </c>
      <c r="FP120" s="1">
        <v>2.192562E-5</v>
      </c>
      <c r="FQ120" s="1">
        <v>1.3327820000000001E-2</v>
      </c>
      <c r="FR120">
        <v>0.89127259999999997</v>
      </c>
      <c r="FS120">
        <v>20.915489999999998</v>
      </c>
      <c r="FT120" s="1">
        <v>1.907264E-5</v>
      </c>
      <c r="FU120" s="1">
        <v>1.159115E-2</v>
      </c>
      <c r="FV120">
        <v>0.89130929999999997</v>
      </c>
      <c r="FW120">
        <v>20.871670000000002</v>
      </c>
      <c r="FX120" s="1">
        <v>1.6683619999999999E-5</v>
      </c>
      <c r="FY120" s="1">
        <v>1.0138670000000001E-2</v>
      </c>
      <c r="FZ120">
        <v>0.89130390000000004</v>
      </c>
      <c r="GA120">
        <v>20.501110000000001</v>
      </c>
      <c r="GB120" s="1">
        <v>1.463822E-5</v>
      </c>
      <c r="GC120" s="1">
        <v>8.8952419999999994E-3</v>
      </c>
      <c r="GD120">
        <v>0.89130390000000004</v>
      </c>
      <c r="GE120">
        <v>19.847390000000001</v>
      </c>
      <c r="GF120" s="1">
        <v>1.2866349999999999E-5</v>
      </c>
      <c r="GG120" s="1">
        <v>7.8185830000000005E-3</v>
      </c>
      <c r="GH120">
        <v>0.89130120000000002</v>
      </c>
      <c r="GI120">
        <v>19.487919999999999</v>
      </c>
      <c r="GJ120" s="1">
        <v>1.132233E-5</v>
      </c>
      <c r="GK120" s="1">
        <v>6.8805259999999997E-3</v>
      </c>
      <c r="GL120">
        <v>0.89129749999999996</v>
      </c>
      <c r="GM120">
        <v>19.492830000000001</v>
      </c>
      <c r="GN120" s="1">
        <v>9.9712899999999999E-6</v>
      </c>
      <c r="GO120" s="1">
        <v>6.0595730000000004E-3</v>
      </c>
      <c r="GP120">
        <v>0.8912871</v>
      </c>
      <c r="GQ120">
        <v>19.68608</v>
      </c>
      <c r="GR120" s="1">
        <v>8.7845179999999996E-6</v>
      </c>
      <c r="GS120" s="1">
        <v>5.338733E-3</v>
      </c>
      <c r="GT120">
        <v>0.89128180000000001</v>
      </c>
      <c r="GU120">
        <v>19.791080000000001</v>
      </c>
      <c r="GV120" s="1">
        <v>7.7361200000000001E-6</v>
      </c>
      <c r="GW120" s="1">
        <v>4.7017300000000003E-3</v>
      </c>
      <c r="GX120">
        <v>0.89130010000000004</v>
      </c>
      <c r="GY120">
        <v>20.066469999999999</v>
      </c>
      <c r="GZ120" s="1">
        <v>6.8105640000000003E-6</v>
      </c>
      <c r="HA120" s="1">
        <v>4.1394630000000003E-3</v>
      </c>
      <c r="HB120">
        <v>0.89128569999999996</v>
      </c>
      <c r="HC120">
        <v>20.361699999999999</v>
      </c>
      <c r="HD120" s="1">
        <v>5.9968970000000003E-6</v>
      </c>
      <c r="HE120" s="1">
        <v>3.6448409999999998E-3</v>
      </c>
      <c r="HF120">
        <v>0.89125710000000002</v>
      </c>
      <c r="HG120">
        <v>20.593450000000001</v>
      </c>
      <c r="HH120" s="1">
        <v>5.2819259999999996E-6</v>
      </c>
      <c r="HI120" s="1">
        <v>3.2105139999999998E-3</v>
      </c>
      <c r="HJ120">
        <v>0.89126459999999996</v>
      </c>
      <c r="HK120">
        <v>20.408709999999999</v>
      </c>
      <c r="HL120" s="1">
        <v>4.65347E-6</v>
      </c>
      <c r="HM120" s="1">
        <v>2.828573E-3</v>
      </c>
      <c r="HN120">
        <v>0.89123039999999998</v>
      </c>
      <c r="HO120">
        <v>19.96603</v>
      </c>
      <c r="HP120" s="1">
        <v>4.1014329999999997E-6</v>
      </c>
      <c r="HQ120" s="1">
        <v>2.4930220000000001E-3</v>
      </c>
      <c r="HR120">
        <v>0.89122310000000005</v>
      </c>
      <c r="HS120">
        <v>19.71416</v>
      </c>
      <c r="HT120" s="1">
        <v>3.615762E-6</v>
      </c>
      <c r="HU120" s="1">
        <v>2.1978140000000002E-3</v>
      </c>
      <c r="HV120">
        <v>0.89120310000000003</v>
      </c>
      <c r="HW120">
        <v>19.61271</v>
      </c>
      <c r="HX120" s="1">
        <v>3.1828919999999998E-6</v>
      </c>
      <c r="HY120" s="1">
        <v>1.9348150000000001E-3</v>
      </c>
      <c r="HZ120">
        <v>0.89116790000000001</v>
      </c>
      <c r="IA120">
        <v>19.946380000000001</v>
      </c>
      <c r="IB120" s="1">
        <v>2.7915279999999998E-6</v>
      </c>
      <c r="IC120" s="1">
        <v>1.697067E-3</v>
      </c>
      <c r="ID120">
        <v>0.89114530000000003</v>
      </c>
      <c r="IE120">
        <v>20.382570000000001</v>
      </c>
      <c r="IF120" s="1">
        <v>2.4405650000000001E-6</v>
      </c>
      <c r="IG120" s="1">
        <v>1.483666E-3</v>
      </c>
      <c r="IH120">
        <v>0.89109609999999995</v>
      </c>
      <c r="II120">
        <v>20.652930000000001</v>
      </c>
      <c r="IJ120" s="1">
        <v>2.1317459999999999E-6</v>
      </c>
      <c r="IK120" s="1">
        <v>1.2959110000000001E-3</v>
      </c>
      <c r="IL120">
        <v>0.8910844</v>
      </c>
      <c r="IM120">
        <v>20.645969999999998</v>
      </c>
      <c r="IN120" s="1">
        <v>1.8625130000000001E-6</v>
      </c>
      <c r="IO120" s="1">
        <v>1.132166E-3</v>
      </c>
      <c r="IP120">
        <v>0.89103569999999999</v>
      </c>
      <c r="IQ120">
        <v>20.144069999999999</v>
      </c>
      <c r="IR120" s="1">
        <v>1.628846E-6</v>
      </c>
      <c r="IS120" s="1">
        <v>9.9004790000000007E-4</v>
      </c>
      <c r="IT120">
        <v>0.89099079999999997</v>
      </c>
      <c r="IU120">
        <v>19.638809999999999</v>
      </c>
      <c r="IV120" s="1">
        <v>1.4262480000000001E-6</v>
      </c>
      <c r="IW120" s="1">
        <v>8.668212E-4</v>
      </c>
      <c r="IX120">
        <v>0.89098310000000003</v>
      </c>
      <c r="IY120">
        <v>19.486129999999999</v>
      </c>
      <c r="IZ120" s="1">
        <v>1.2507059999999999E-6</v>
      </c>
      <c r="JA120" s="1">
        <v>7.6004619999999997E-4</v>
      </c>
      <c r="JB120">
        <v>0.89092740000000004</v>
      </c>
      <c r="JC120">
        <v>19.616199999999999</v>
      </c>
      <c r="JD120" s="1">
        <v>1.0981929999999999E-6</v>
      </c>
      <c r="JE120" s="1">
        <v>6.6734659999999996E-4</v>
      </c>
      <c r="JF120">
        <v>0.89088250000000002</v>
      </c>
      <c r="JG120">
        <v>20.240089999999999</v>
      </c>
      <c r="JH120" s="1">
        <v>9.644079000000001E-7</v>
      </c>
      <c r="JI120" s="1">
        <v>5.859951E-4</v>
      </c>
      <c r="JJ120">
        <v>0.89084459999999999</v>
      </c>
      <c r="JK120">
        <v>20.836939999999998</v>
      </c>
      <c r="JL120" s="1">
        <v>8.4708920000000001E-7</v>
      </c>
      <c r="JM120" s="1">
        <v>5.1465609999999998E-4</v>
      </c>
      <c r="JN120">
        <v>0.89080099999999995</v>
      </c>
      <c r="JO120">
        <v>21.093730000000001</v>
      </c>
      <c r="JP120" s="1">
        <v>7.4485750000000005E-7</v>
      </c>
      <c r="JQ120" s="1">
        <v>4.5250560000000001E-4</v>
      </c>
      <c r="JR120">
        <v>0.89079589999999997</v>
      </c>
      <c r="JS120">
        <v>20.964739999999999</v>
      </c>
      <c r="JT120" s="1">
        <v>6.5605930000000001E-7</v>
      </c>
      <c r="JU120" s="1">
        <v>3.9849090000000002E-4</v>
      </c>
      <c r="JV120">
        <v>0.89074330000000002</v>
      </c>
      <c r="JW120">
        <v>20.57959</v>
      </c>
      <c r="JX120" s="1">
        <v>5.7885220000000001E-7</v>
      </c>
      <c r="JY120" s="1">
        <v>3.5156910000000002E-4</v>
      </c>
      <c r="JZ120">
        <v>0.89072479999999998</v>
      </c>
      <c r="KA120">
        <v>20.193439999999999</v>
      </c>
      <c r="KB120" s="1">
        <v>5.1163410000000003E-7</v>
      </c>
      <c r="KC120" s="1">
        <v>3.106944E-4</v>
      </c>
      <c r="KD120">
        <v>0.89069810000000005</v>
      </c>
      <c r="KE120">
        <v>20.098610000000001</v>
      </c>
      <c r="KF120" s="1">
        <v>4.5281380000000001E-7</v>
      </c>
      <c r="KG120" s="1">
        <v>2.7494280000000003E-4</v>
      </c>
      <c r="KH120">
        <v>0.89068440000000004</v>
      </c>
      <c r="KI120">
        <v>20.161560000000001</v>
      </c>
      <c r="KJ120" s="1">
        <v>4.0216930000000001E-7</v>
      </c>
      <c r="KK120" s="1">
        <v>2.4415230000000002E-4</v>
      </c>
      <c r="KL120">
        <v>0.89064750000000004</v>
      </c>
      <c r="KM120">
        <v>20.669979999999999</v>
      </c>
      <c r="KN120" s="1">
        <v>3.5934290000000002E-7</v>
      </c>
      <c r="KO120" s="1">
        <v>2.181137E-4</v>
      </c>
      <c r="KP120">
        <v>0.89062019999999997</v>
      </c>
      <c r="KQ120">
        <v>21.130289999999999</v>
      </c>
      <c r="KR120" s="1">
        <v>3.2288469999999999E-7</v>
      </c>
      <c r="KS120" s="1">
        <v>1.9594029999999999E-4</v>
      </c>
      <c r="KT120">
        <v>0.89059049999999995</v>
      </c>
      <c r="KU120">
        <v>21.358879999999999</v>
      </c>
      <c r="KV120" s="1">
        <v>2.911339E-7</v>
      </c>
      <c r="KW120" s="1">
        <v>1.766599E-4</v>
      </c>
      <c r="KX120">
        <v>0.89059270000000001</v>
      </c>
      <c r="KY120">
        <v>21.316980000000001</v>
      </c>
      <c r="KZ120" s="1">
        <v>2.6307100000000001E-7</v>
      </c>
      <c r="LA120" s="1">
        <v>1.596096E-4</v>
      </c>
      <c r="LB120">
        <v>0.89056440000000003</v>
      </c>
      <c r="LC120">
        <v>20.877949999999998</v>
      </c>
      <c r="LD120" s="1">
        <v>2.382267E-7</v>
      </c>
      <c r="LE120" s="1">
        <v>1.445207E-4</v>
      </c>
      <c r="LF120">
        <v>0.89053300000000002</v>
      </c>
      <c r="LG120">
        <v>20.437429999999999</v>
      </c>
      <c r="LH120" s="1">
        <v>2.161512E-7</v>
      </c>
      <c r="LI120" s="1">
        <v>1.311196E-4</v>
      </c>
      <c r="LJ120">
        <v>0.89050739999999995</v>
      </c>
      <c r="LK120">
        <v>20.283719999999999</v>
      </c>
      <c r="LL120" s="1">
        <v>1.9639230000000001E-7</v>
      </c>
      <c r="LM120" s="1">
        <v>1.191228E-4</v>
      </c>
      <c r="LN120">
        <v>0.89049389999999995</v>
      </c>
      <c r="LO120">
        <v>20.384910000000001</v>
      </c>
      <c r="LP120" s="1">
        <v>1.7852280000000001E-7</v>
      </c>
      <c r="LQ120" s="1">
        <v>1.0827429999999999E-4</v>
      </c>
      <c r="LR120">
        <v>0.89048609999999995</v>
      </c>
      <c r="LS120">
        <v>21.096789999999999</v>
      </c>
      <c r="LT120" s="1">
        <v>1.6224800000000001E-7</v>
      </c>
      <c r="LU120" s="1">
        <v>9.8398149999999999E-5</v>
      </c>
      <c r="LV120">
        <v>0.89044599999999996</v>
      </c>
      <c r="LW120">
        <v>21.74747</v>
      </c>
      <c r="LX120" s="1">
        <v>1.474305E-7</v>
      </c>
      <c r="LY120" s="1">
        <v>8.9405289999999995E-5</v>
      </c>
      <c r="LZ120">
        <v>0.89041119999999996</v>
      </c>
      <c r="MA120">
        <v>22.07226</v>
      </c>
      <c r="MB120" s="1">
        <v>1.340573E-7</v>
      </c>
      <c r="MC120" s="1">
        <v>8.1289339999999997E-5</v>
      </c>
      <c r="MD120">
        <v>0.89037560000000004</v>
      </c>
      <c r="ME120">
        <v>22.08784</v>
      </c>
      <c r="MF120" s="1">
        <v>1.2202570000000001E-7</v>
      </c>
      <c r="MG120" s="1">
        <v>7.3986479999999999E-5</v>
      </c>
      <c r="MH120">
        <v>0.89038119999999998</v>
      </c>
      <c r="MI120">
        <v>21.642980000000001</v>
      </c>
      <c r="MJ120" s="1">
        <v>1.1119980000000001E-7</v>
      </c>
      <c r="MK120" s="1">
        <v>6.7416510000000001E-5</v>
      </c>
      <c r="ML120">
        <v>0.89033839999999997</v>
      </c>
      <c r="MM120">
        <v>21.207640000000001</v>
      </c>
      <c r="MN120" s="1">
        <v>1.014243E-7</v>
      </c>
      <c r="MO120" s="1">
        <v>6.1485050000000002E-5</v>
      </c>
      <c r="MP120">
        <v>0.89033309999999999</v>
      </c>
      <c r="MQ120">
        <v>21.042860000000001</v>
      </c>
      <c r="MR120" s="1">
        <v>9.2615579999999999E-8</v>
      </c>
      <c r="MS120" s="1">
        <v>5.6139459999999997E-5</v>
      </c>
      <c r="MT120">
        <v>0.89030450000000005</v>
      </c>
      <c r="MU120">
        <v>21.03002</v>
      </c>
      <c r="MV120" s="1">
        <v>8.4841499999999999E-8</v>
      </c>
      <c r="MW120" s="1">
        <v>5.1418410000000003E-5</v>
      </c>
      <c r="MX120">
        <v>0.89030779999999998</v>
      </c>
      <c r="MY120">
        <v>21.159220000000001</v>
      </c>
      <c r="MZ120" s="1">
        <v>7.8216080000000003E-8</v>
      </c>
      <c r="NA120" s="1">
        <v>4.7393060000000003E-5</v>
      </c>
      <c r="NB120">
        <v>0.89029619999999998</v>
      </c>
      <c r="NC120">
        <v>21.345279999999999</v>
      </c>
      <c r="ND120" s="1">
        <v>7.2475160000000003E-8</v>
      </c>
      <c r="NE120" s="1">
        <v>4.3908610000000002E-5</v>
      </c>
      <c r="NF120">
        <v>0.8902987</v>
      </c>
      <c r="NG120">
        <v>21.4633</v>
      </c>
      <c r="NH120" s="1">
        <v>6.7289680000000006E-8</v>
      </c>
      <c r="NI120" s="1">
        <v>4.0764209999999999E-5</v>
      </c>
      <c r="NJ120">
        <v>0.89025869999999996</v>
      </c>
      <c r="NK120">
        <v>21.096119999999999</v>
      </c>
      <c r="NL120" s="1">
        <v>6.2535630000000006E-8</v>
      </c>
      <c r="NM120" s="1">
        <v>3.7882480000000001E-5</v>
      </c>
      <c r="NN120">
        <v>0.89027000000000001</v>
      </c>
      <c r="NO120">
        <v>20.44736</v>
      </c>
      <c r="NP120" s="1">
        <v>5.8210919999999999E-8</v>
      </c>
      <c r="NQ120" s="1">
        <v>3.5258420000000002E-5</v>
      </c>
      <c r="NR120">
        <v>0.8902487</v>
      </c>
      <c r="NS120">
        <v>19.853909999999999</v>
      </c>
      <c r="NT120" s="1">
        <v>5.4258779999999999E-8</v>
      </c>
      <c r="NU120" s="1">
        <v>3.2863620000000003E-5</v>
      </c>
      <c r="NV120">
        <v>0.89023560000000002</v>
      </c>
      <c r="NW120">
        <v>19.563279999999999</v>
      </c>
      <c r="NX120" s="1">
        <v>5.0618089999999999E-8</v>
      </c>
      <c r="NY120" s="1">
        <v>3.0656169999999998E-5</v>
      </c>
      <c r="NZ120">
        <v>0.89021269999999997</v>
      </c>
      <c r="OA120">
        <v>19.535959999999999</v>
      </c>
      <c r="OB120" s="1">
        <v>4.7240970000000003E-8</v>
      </c>
      <c r="OC120" s="1">
        <v>2.8609219999999998E-5</v>
      </c>
      <c r="OD120">
        <v>0.89019630000000005</v>
      </c>
      <c r="OE120">
        <v>20.009039999999999</v>
      </c>
      <c r="OF120" s="1">
        <v>4.4063620000000001E-8</v>
      </c>
      <c r="OG120" s="1">
        <v>2.668535E-5</v>
      </c>
      <c r="OH120">
        <v>0.89017210000000002</v>
      </c>
      <c r="OI120">
        <v>20.60605</v>
      </c>
      <c r="OJ120" s="1">
        <v>4.1082890000000003E-8</v>
      </c>
      <c r="OK120" s="1">
        <v>2.4878449999999999E-5</v>
      </c>
    </row>
    <row r="121" spans="1:401" x14ac:dyDescent="0.35">
      <c r="A121">
        <v>124</v>
      </c>
      <c r="B121" t="s">
        <v>4</v>
      </c>
      <c r="C121" t="s">
        <v>24</v>
      </c>
      <c r="D121" t="s">
        <v>126</v>
      </c>
      <c r="E121">
        <v>777.92269999999996</v>
      </c>
      <c r="F121">
        <v>1.3864460000000001</v>
      </c>
      <c r="G121">
        <v>20.085909999999998</v>
      </c>
      <c r="H121">
        <v>0</v>
      </c>
      <c r="I121">
        <v>0</v>
      </c>
      <c r="J121">
        <v>1.3875839999999999</v>
      </c>
      <c r="K121">
        <v>20.12837</v>
      </c>
      <c r="L121">
        <v>0</v>
      </c>
      <c r="M121">
        <v>0</v>
      </c>
      <c r="N121">
        <v>1.388784</v>
      </c>
      <c r="O121">
        <v>20.062799999999999</v>
      </c>
      <c r="P121" s="1">
        <v>1.8182340000000001E-29</v>
      </c>
      <c r="Q121" s="1">
        <v>1.206543E-26</v>
      </c>
      <c r="R121">
        <v>1.389764</v>
      </c>
      <c r="S121">
        <v>19.740580000000001</v>
      </c>
      <c r="T121" s="1">
        <v>3.4776009999999999E-16</v>
      </c>
      <c r="U121" s="1">
        <v>1.8130379999999999E-13</v>
      </c>
      <c r="V121">
        <v>1.3906940000000001</v>
      </c>
      <c r="W121">
        <v>19.433209999999999</v>
      </c>
      <c r="X121" s="1">
        <v>1.7556470000000001E-4</v>
      </c>
      <c r="Y121" s="1">
        <v>7.7334829999999993E-2</v>
      </c>
      <c r="Z121">
        <v>1.391443</v>
      </c>
      <c r="AA121">
        <v>18.981470000000002</v>
      </c>
      <c r="AB121">
        <v>0.59147660000000002</v>
      </c>
      <c r="AC121">
        <v>318.4631</v>
      </c>
      <c r="AD121">
        <v>1.3921539999999999</v>
      </c>
      <c r="AE121">
        <v>18.594380000000001</v>
      </c>
      <c r="AF121">
        <v>19.133929999999999</v>
      </c>
      <c r="AG121">
        <v>11537.32</v>
      </c>
      <c r="AH121">
        <v>1.3927099999999999</v>
      </c>
      <c r="AI121">
        <v>18.350999999999999</v>
      </c>
      <c r="AJ121">
        <v>52.986960000000003</v>
      </c>
      <c r="AK121">
        <v>34804.589999999997</v>
      </c>
      <c r="AL121">
        <v>1.3930769999999999</v>
      </c>
      <c r="AM121">
        <v>18.2896</v>
      </c>
      <c r="AN121">
        <v>28.790759999999999</v>
      </c>
      <c r="AO121">
        <v>20236.07</v>
      </c>
      <c r="AP121">
        <v>1.393375</v>
      </c>
      <c r="AQ121">
        <v>18.760259999999999</v>
      </c>
      <c r="AR121">
        <v>4.9093920000000004</v>
      </c>
      <c r="AS121">
        <v>3645.404</v>
      </c>
      <c r="AT121">
        <v>1.393473</v>
      </c>
      <c r="AU121">
        <v>19.424510000000001</v>
      </c>
      <c r="AV121">
        <v>0.3661006</v>
      </c>
      <c r="AW121">
        <v>283.32530000000003</v>
      </c>
      <c r="AX121">
        <v>1.393472</v>
      </c>
      <c r="AY121">
        <v>19.87595</v>
      </c>
      <c r="AZ121" s="1">
        <v>2.158912E-2</v>
      </c>
      <c r="BA121">
        <v>16.334070000000001</v>
      </c>
      <c r="BB121">
        <v>1.393478</v>
      </c>
      <c r="BC121">
        <v>20.167359999999999</v>
      </c>
      <c r="BD121" s="1">
        <v>6.5805539999999997E-3</v>
      </c>
      <c r="BE121">
        <v>4.4626099999999997</v>
      </c>
      <c r="BF121">
        <v>1.393486</v>
      </c>
      <c r="BG121">
        <v>20.09684</v>
      </c>
      <c r="BH121" s="1">
        <v>5.0600840000000003E-3</v>
      </c>
      <c r="BI121">
        <v>3.391086</v>
      </c>
      <c r="BJ121">
        <v>1.3934839999999999</v>
      </c>
      <c r="BK121">
        <v>19.84862</v>
      </c>
      <c r="BL121" s="1">
        <v>4.1024290000000003E-3</v>
      </c>
      <c r="BM121">
        <v>2.748281</v>
      </c>
      <c r="BN121">
        <v>1.3934789999999999</v>
      </c>
      <c r="BO121">
        <v>19.748159999999999</v>
      </c>
      <c r="BP121" s="1">
        <v>3.335195E-3</v>
      </c>
      <c r="BQ121">
        <v>2.234137</v>
      </c>
      <c r="BR121">
        <v>1.393446</v>
      </c>
      <c r="BS121">
        <v>19.73582</v>
      </c>
      <c r="BT121" s="1">
        <v>2.7133330000000001E-3</v>
      </c>
      <c r="BU121">
        <v>1.8176410000000001</v>
      </c>
      <c r="BV121">
        <v>1.3936660000000001</v>
      </c>
      <c r="BW121">
        <v>20.06334</v>
      </c>
      <c r="BX121" s="1">
        <v>2.207638E-3</v>
      </c>
      <c r="BY121">
        <v>1.478869</v>
      </c>
      <c r="BZ121">
        <v>1.3937440000000001</v>
      </c>
      <c r="CA121">
        <v>20.43929</v>
      </c>
      <c r="CB121" s="1">
        <v>1.7958710000000001E-3</v>
      </c>
      <c r="CC121">
        <v>1.2030749999999999</v>
      </c>
      <c r="CD121">
        <v>1.3938090000000001</v>
      </c>
      <c r="CE121">
        <v>20.453720000000001</v>
      </c>
      <c r="CF121" s="1">
        <v>1.461831E-3</v>
      </c>
      <c r="CG121">
        <v>0.97925249999999997</v>
      </c>
      <c r="CH121">
        <v>1.393837</v>
      </c>
      <c r="CI121">
        <v>20.318719999999999</v>
      </c>
      <c r="CJ121" s="1">
        <v>1.190855E-3</v>
      </c>
      <c r="CK121">
        <v>0.79772699999999996</v>
      </c>
      <c r="CL121">
        <v>1.3940699999999999</v>
      </c>
      <c r="CM121">
        <v>19.865349999999999</v>
      </c>
      <c r="CN121" s="1">
        <v>9.7110160000000003E-4</v>
      </c>
      <c r="CO121">
        <v>0.65047739999999998</v>
      </c>
      <c r="CP121">
        <v>1.3943760000000001</v>
      </c>
      <c r="CQ121">
        <v>19.348030000000001</v>
      </c>
      <c r="CR121" s="1">
        <v>7.9271829999999998E-4</v>
      </c>
      <c r="CS121">
        <v>0.5309507</v>
      </c>
      <c r="CT121">
        <v>1.3948739999999999</v>
      </c>
      <c r="CU121">
        <v>19.15401</v>
      </c>
      <c r="CV121" s="1">
        <v>6.4770729999999996E-4</v>
      </c>
      <c r="CW121">
        <v>0.43379319999999999</v>
      </c>
      <c r="CX121">
        <v>1.3953279999999999</v>
      </c>
      <c r="CY121">
        <v>19.238340000000001</v>
      </c>
      <c r="CZ121" s="1">
        <v>5.2896349999999998E-4</v>
      </c>
      <c r="DA121">
        <v>0.35428140000000002</v>
      </c>
      <c r="DB121">
        <v>1.3959790000000001</v>
      </c>
      <c r="DC121">
        <v>19.90204</v>
      </c>
      <c r="DD121" s="1">
        <v>4.3099000000000002E-4</v>
      </c>
      <c r="DE121">
        <v>0.28867700000000002</v>
      </c>
      <c r="DF121">
        <v>1.3965939999999999</v>
      </c>
      <c r="DG121">
        <v>20.574459999999998</v>
      </c>
      <c r="DH121" s="1">
        <v>3.5043070000000001E-4</v>
      </c>
      <c r="DI121">
        <v>0.2347284</v>
      </c>
      <c r="DJ121">
        <v>1.3973329999999999</v>
      </c>
      <c r="DK121">
        <v>20.99099</v>
      </c>
      <c r="DL121" s="1">
        <v>2.8492699999999998E-4</v>
      </c>
      <c r="DM121">
        <v>0.19082589999999999</v>
      </c>
      <c r="DN121">
        <v>1.3980669999999999</v>
      </c>
      <c r="DO121">
        <v>21.067329999999998</v>
      </c>
      <c r="DP121" s="1">
        <v>2.320395E-4</v>
      </c>
      <c r="DQ121">
        <v>0.15537780000000001</v>
      </c>
      <c r="DR121">
        <v>1.3989229999999999</v>
      </c>
      <c r="DS121">
        <v>20.596990000000002</v>
      </c>
      <c r="DT121" s="1">
        <v>1.894446E-4</v>
      </c>
      <c r="DU121">
        <v>0.12682289999999999</v>
      </c>
      <c r="DV121">
        <v>1.39967</v>
      </c>
      <c r="DW121">
        <v>20.085740000000001</v>
      </c>
      <c r="DX121" s="1">
        <v>1.5502849999999999E-4</v>
      </c>
      <c r="DY121">
        <v>0.1037674</v>
      </c>
      <c r="DZ121">
        <v>1.400439</v>
      </c>
      <c r="EA121">
        <v>19.854610000000001</v>
      </c>
      <c r="EB121" s="1">
        <v>1.2698930000000001E-4</v>
      </c>
      <c r="EC121" s="1">
        <v>8.4990529999999995E-2</v>
      </c>
      <c r="ED121">
        <v>1.401092</v>
      </c>
      <c r="EE121">
        <v>19.916689999999999</v>
      </c>
      <c r="EF121" s="1">
        <v>1.042128E-4</v>
      </c>
      <c r="EG121" s="1">
        <v>6.9728680000000001E-2</v>
      </c>
      <c r="EH121">
        <v>1.401775</v>
      </c>
      <c r="EI121">
        <v>20.446709999999999</v>
      </c>
      <c r="EJ121" s="1">
        <v>8.5978110000000003E-5</v>
      </c>
      <c r="EK121" s="1">
        <v>5.7506309999999998E-2</v>
      </c>
      <c r="EL121">
        <v>1.4024529999999999</v>
      </c>
      <c r="EM121">
        <v>21.04036</v>
      </c>
      <c r="EN121" s="1">
        <v>7.1377619999999994E-5</v>
      </c>
      <c r="EO121" s="1">
        <v>4.7724410000000002E-2</v>
      </c>
      <c r="EP121">
        <v>1.4031640000000001</v>
      </c>
      <c r="EQ121">
        <v>21.33521</v>
      </c>
      <c r="ER121" s="1">
        <v>5.9563340000000002E-5</v>
      </c>
      <c r="ES121">
        <v>3.9812399999999998E-2</v>
      </c>
      <c r="ET121">
        <v>1.4036360000000001</v>
      </c>
      <c r="EU121">
        <v>21.283609999999999</v>
      </c>
      <c r="EV121" s="1">
        <v>4.9923309999999998E-5</v>
      </c>
      <c r="EW121" s="1">
        <v>3.3361160000000001E-2</v>
      </c>
      <c r="EX121">
        <v>1.4042840000000001</v>
      </c>
      <c r="EY121">
        <v>20.691220000000001</v>
      </c>
      <c r="EZ121" s="1">
        <v>4.2017900000000003E-5</v>
      </c>
      <c r="FA121" s="1">
        <v>2.807115E-2</v>
      </c>
      <c r="FB121">
        <v>1.4047289999999999</v>
      </c>
      <c r="FC121">
        <v>20.035710000000002</v>
      </c>
      <c r="FD121" s="1">
        <v>3.5494599999999997E-5</v>
      </c>
      <c r="FE121" s="1">
        <v>2.370835E-2</v>
      </c>
      <c r="FF121">
        <v>1.4050990000000001</v>
      </c>
      <c r="FG121">
        <v>19.779859999999999</v>
      </c>
      <c r="FH121" s="1">
        <v>3.009448E-5</v>
      </c>
      <c r="FI121" s="1">
        <v>2.009619E-2</v>
      </c>
      <c r="FJ121">
        <v>1.4053899999999999</v>
      </c>
      <c r="FK121">
        <v>19.855630000000001</v>
      </c>
      <c r="FL121" s="1">
        <v>2.5670219999999998E-5</v>
      </c>
      <c r="FM121" s="1">
        <v>1.7135210000000001E-2</v>
      </c>
      <c r="FN121">
        <v>1.4054610000000001</v>
      </c>
      <c r="FO121">
        <v>20.456569999999999</v>
      </c>
      <c r="FP121" s="1">
        <v>2.2110849999999999E-5</v>
      </c>
      <c r="FQ121" s="1">
        <v>1.475224E-2</v>
      </c>
      <c r="FR121">
        <v>1.4056759999999999</v>
      </c>
      <c r="FS121">
        <v>20.95608</v>
      </c>
      <c r="FT121" s="1">
        <v>1.9224830000000001E-5</v>
      </c>
      <c r="FU121" s="1">
        <v>1.282148E-2</v>
      </c>
      <c r="FV121">
        <v>1.4056679999999999</v>
      </c>
      <c r="FW121">
        <v>20.934090000000001</v>
      </c>
      <c r="FX121" s="1">
        <v>1.68129E-5</v>
      </c>
      <c r="FY121">
        <v>1.1211199999999999E-2</v>
      </c>
      <c r="FZ121">
        <v>1.4057789999999999</v>
      </c>
      <c r="GA121">
        <v>20.577359999999999</v>
      </c>
      <c r="GB121" s="1">
        <v>1.474953E-5</v>
      </c>
      <c r="GC121" s="1">
        <v>9.8343089999999994E-3</v>
      </c>
      <c r="GD121">
        <v>1.405783</v>
      </c>
      <c r="GE121">
        <v>19.909410000000001</v>
      </c>
      <c r="GF121" s="1">
        <v>1.2963119999999999E-5</v>
      </c>
      <c r="GG121" s="1">
        <v>8.6429450000000008E-3</v>
      </c>
      <c r="GH121">
        <v>1.4057729999999999</v>
      </c>
      <c r="GI121">
        <v>19.524999999999999</v>
      </c>
      <c r="GJ121" s="1">
        <v>1.1406779999999999E-5</v>
      </c>
      <c r="GK121" s="1">
        <v>7.6053279999999997E-3</v>
      </c>
      <c r="GL121">
        <v>1.405772</v>
      </c>
      <c r="GM121">
        <v>19.505469999999999</v>
      </c>
      <c r="GN121" s="1">
        <v>1.00453E-5</v>
      </c>
      <c r="GO121" s="1">
        <v>6.6975259999999997E-3</v>
      </c>
      <c r="GP121">
        <v>1.4057550000000001</v>
      </c>
      <c r="GQ121">
        <v>19.692609999999998</v>
      </c>
      <c r="GR121" s="1">
        <v>8.8496790000000002E-6</v>
      </c>
      <c r="GS121" s="1">
        <v>5.9006570000000001E-3</v>
      </c>
      <c r="GT121">
        <v>1.405867</v>
      </c>
      <c r="GU121">
        <v>19.80349</v>
      </c>
      <c r="GV121" s="1">
        <v>7.7937600000000004E-6</v>
      </c>
      <c r="GW121" s="1">
        <v>5.1969099999999999E-3</v>
      </c>
      <c r="GX121">
        <v>1.4058600000000001</v>
      </c>
      <c r="GY121">
        <v>20.103069999999999</v>
      </c>
      <c r="GZ121" s="1">
        <v>6.8614080000000003E-6</v>
      </c>
      <c r="HA121" s="1">
        <v>4.5755229999999997E-3</v>
      </c>
      <c r="HB121">
        <v>1.405977</v>
      </c>
      <c r="HC121">
        <v>20.41779</v>
      </c>
      <c r="HD121" s="1">
        <v>6.0415359999999998E-6</v>
      </c>
      <c r="HE121" s="1">
        <v>4.0287040000000001E-3</v>
      </c>
      <c r="HF121">
        <v>1.4059200000000001</v>
      </c>
      <c r="HG121">
        <v>20.648099999999999</v>
      </c>
      <c r="HH121" s="1">
        <v>5.3211130000000003E-6</v>
      </c>
      <c r="HI121" s="1">
        <v>3.5485289999999999E-3</v>
      </c>
      <c r="HJ121">
        <v>1.405988</v>
      </c>
      <c r="HK121">
        <v>20.454319999999999</v>
      </c>
      <c r="HL121" s="1">
        <v>4.6879179999999997E-6</v>
      </c>
      <c r="HM121" s="1">
        <v>3.1263390000000001E-3</v>
      </c>
      <c r="HN121">
        <v>1.4061520000000001</v>
      </c>
      <c r="HO121">
        <v>19.996369999999999</v>
      </c>
      <c r="HP121" s="1">
        <v>4.1316749999999997E-6</v>
      </c>
      <c r="HQ121" s="1">
        <v>2.755375E-3</v>
      </c>
      <c r="HR121">
        <v>1.406417</v>
      </c>
      <c r="HS121">
        <v>19.73443</v>
      </c>
      <c r="HT121" s="1">
        <v>3.642497E-6</v>
      </c>
      <c r="HU121" s="1">
        <v>2.4292440000000001E-3</v>
      </c>
      <c r="HV121">
        <v>1.406657</v>
      </c>
      <c r="HW121">
        <v>19.621749999999999</v>
      </c>
      <c r="HX121" s="1">
        <v>3.2069350000000001E-6</v>
      </c>
      <c r="HY121" s="1">
        <v>2.1390699999999999E-3</v>
      </c>
      <c r="HZ121">
        <v>1.406857</v>
      </c>
      <c r="IA121">
        <v>19.964659999999999</v>
      </c>
      <c r="IB121" s="1">
        <v>2.8132539999999998E-6</v>
      </c>
      <c r="IC121" s="1">
        <v>1.8768770000000001E-3</v>
      </c>
      <c r="ID121">
        <v>1.407321</v>
      </c>
      <c r="IE121">
        <v>20.41329</v>
      </c>
      <c r="IF121" s="1">
        <v>2.4598900000000001E-6</v>
      </c>
      <c r="IG121" s="1">
        <v>1.641263E-3</v>
      </c>
      <c r="IH121">
        <v>1.4076230000000001</v>
      </c>
      <c r="II121">
        <v>20.696490000000001</v>
      </c>
      <c r="IJ121" s="1">
        <v>2.1486239999999999E-6</v>
      </c>
      <c r="IK121" s="1">
        <v>1.4336080000000001E-3</v>
      </c>
      <c r="IL121">
        <v>1.408066</v>
      </c>
      <c r="IM121">
        <v>20.707609999999999</v>
      </c>
      <c r="IN121" s="1">
        <v>1.877201E-6</v>
      </c>
      <c r="IO121" s="1">
        <v>1.2524680000000001E-3</v>
      </c>
      <c r="IP121">
        <v>1.408479</v>
      </c>
      <c r="IQ121">
        <v>20.202940000000002</v>
      </c>
      <c r="IR121" s="1">
        <v>1.6415920000000001E-6</v>
      </c>
      <c r="IS121" s="1">
        <v>1.0951979999999999E-3</v>
      </c>
      <c r="IT121">
        <v>1.4088879999999999</v>
      </c>
      <c r="IU121">
        <v>19.680009999999999</v>
      </c>
      <c r="IV121" s="1">
        <v>1.437284E-6</v>
      </c>
      <c r="IW121" s="1">
        <v>9.5880580000000002E-4</v>
      </c>
      <c r="IX121">
        <v>1.409421</v>
      </c>
      <c r="IY121">
        <v>19.503060000000001</v>
      </c>
      <c r="IZ121" s="1">
        <v>1.260275E-6</v>
      </c>
      <c r="JA121" s="1">
        <v>8.406501E-4</v>
      </c>
      <c r="JB121">
        <v>1.409808</v>
      </c>
      <c r="JC121">
        <v>19.621259999999999</v>
      </c>
      <c r="JD121" s="1">
        <v>1.106533E-6</v>
      </c>
      <c r="JE121" s="1">
        <v>7.3808960000000003E-4</v>
      </c>
      <c r="JF121">
        <v>1.4103209999999999</v>
      </c>
      <c r="JG121">
        <v>20.25966</v>
      </c>
      <c r="JH121" s="1">
        <v>9.7173769999999991E-7</v>
      </c>
      <c r="JI121" s="1">
        <v>6.4814110000000001E-4</v>
      </c>
      <c r="JJ121">
        <v>1.410841</v>
      </c>
      <c r="JK121">
        <v>20.873740000000002</v>
      </c>
      <c r="JL121" s="1">
        <v>8.5349879999999995E-7</v>
      </c>
      <c r="JM121" s="1">
        <v>5.6923870000000004E-4</v>
      </c>
      <c r="JN121">
        <v>1.4113549999999999</v>
      </c>
      <c r="JO121">
        <v>21.14903</v>
      </c>
      <c r="JP121" s="1">
        <v>7.5042749999999996E-7</v>
      </c>
      <c r="JQ121" s="1">
        <v>5.0045989999999995E-4</v>
      </c>
      <c r="JR121">
        <v>1.4118850000000001</v>
      </c>
      <c r="JS121">
        <v>21.024080000000001</v>
      </c>
      <c r="JT121" s="1">
        <v>6.6090120000000001E-7</v>
      </c>
      <c r="JU121" s="1">
        <v>4.4069079999999999E-4</v>
      </c>
      <c r="JV121">
        <v>1.412283</v>
      </c>
      <c r="JW121">
        <v>20.629180000000002</v>
      </c>
      <c r="JX121" s="1">
        <v>5.8305010000000002E-7</v>
      </c>
      <c r="JY121" s="1">
        <v>3.8874370000000001E-4</v>
      </c>
      <c r="JZ121">
        <v>1.4128369999999999</v>
      </c>
      <c r="KA121">
        <v>20.222329999999999</v>
      </c>
      <c r="KB121" s="1">
        <v>5.1530819999999996E-7</v>
      </c>
      <c r="KC121" s="1">
        <v>3.4353010000000002E-4</v>
      </c>
      <c r="KD121">
        <v>1.413289</v>
      </c>
      <c r="KE121">
        <v>20.109950000000001</v>
      </c>
      <c r="KF121" s="1">
        <v>4.560183E-7</v>
      </c>
      <c r="KG121" s="1">
        <v>3.0396660000000001E-4</v>
      </c>
      <c r="KH121">
        <v>1.4136200000000001</v>
      </c>
      <c r="KI121">
        <v>20.170059999999999</v>
      </c>
      <c r="KJ121" s="1">
        <v>4.0489400000000003E-7</v>
      </c>
      <c r="KK121" s="1">
        <v>2.698275E-4</v>
      </c>
      <c r="KL121">
        <v>1.4139660000000001</v>
      </c>
      <c r="KM121">
        <v>20.694500000000001</v>
      </c>
      <c r="KN121" s="1">
        <v>3.6164240000000002E-7</v>
      </c>
      <c r="KO121" s="1">
        <v>2.4092889999999999E-4</v>
      </c>
      <c r="KP121">
        <v>1.414455</v>
      </c>
      <c r="KQ121">
        <v>21.178719999999998</v>
      </c>
      <c r="KR121" s="1">
        <v>3.248656E-7</v>
      </c>
      <c r="KS121" s="1">
        <v>2.1635909999999999E-4</v>
      </c>
      <c r="KT121">
        <v>1.4146829999999999</v>
      </c>
      <c r="KU121">
        <v>21.42558</v>
      </c>
      <c r="KV121" s="1">
        <v>2.92872E-7</v>
      </c>
      <c r="KW121" s="1">
        <v>1.9502890000000001E-4</v>
      </c>
      <c r="KX121">
        <v>1.4150480000000001</v>
      </c>
      <c r="KY121">
        <v>21.390920000000001</v>
      </c>
      <c r="KZ121" s="1">
        <v>2.6461100000000001E-7</v>
      </c>
      <c r="LA121" s="1">
        <v>1.761822E-4</v>
      </c>
      <c r="LB121">
        <v>1.4153929999999999</v>
      </c>
      <c r="LC121">
        <v>20.934080000000002</v>
      </c>
      <c r="LD121" s="1">
        <v>2.395899E-7</v>
      </c>
      <c r="LE121" s="1">
        <v>1.5950449999999999E-4</v>
      </c>
      <c r="LF121">
        <v>1.415619</v>
      </c>
      <c r="LG121">
        <v>20.46912</v>
      </c>
      <c r="LH121" s="1">
        <v>2.1736499999999999E-7</v>
      </c>
      <c r="LI121" s="1">
        <v>1.4469409999999999E-4</v>
      </c>
      <c r="LJ121">
        <v>1.415986</v>
      </c>
      <c r="LK121">
        <v>20.297329999999999</v>
      </c>
      <c r="LL121" s="1">
        <v>1.9748479999999999E-7</v>
      </c>
      <c r="LM121" s="1">
        <v>1.3144909999999999E-4</v>
      </c>
      <c r="LN121">
        <v>1.4163380000000001</v>
      </c>
      <c r="LO121">
        <v>20.392140000000001</v>
      </c>
      <c r="LP121" s="1">
        <v>1.7951490000000001E-7</v>
      </c>
      <c r="LQ121" s="1">
        <v>1.194812E-4</v>
      </c>
      <c r="LR121">
        <v>1.4166810000000001</v>
      </c>
      <c r="LS121">
        <v>21.121390000000002</v>
      </c>
      <c r="LT121" s="1">
        <v>1.6315290000000001E-7</v>
      </c>
      <c r="LU121" s="1">
        <v>1.085905E-4</v>
      </c>
      <c r="LV121">
        <v>1.417022</v>
      </c>
      <c r="LW121">
        <v>21.796119999999998</v>
      </c>
      <c r="LX121" s="1">
        <v>1.48251E-7</v>
      </c>
      <c r="LY121" s="1">
        <v>9.8667949999999994E-5</v>
      </c>
      <c r="LZ121">
        <v>1.4173659999999999</v>
      </c>
      <c r="MA121">
        <v>22.142620000000001</v>
      </c>
      <c r="MB121" s="1">
        <v>1.347955E-7</v>
      </c>
      <c r="MC121" s="1">
        <v>8.970642E-5</v>
      </c>
      <c r="MD121">
        <v>1.417721</v>
      </c>
      <c r="ME121">
        <v>22.169370000000001</v>
      </c>
      <c r="MF121" s="1">
        <v>1.226893E-7</v>
      </c>
      <c r="MG121" s="1">
        <v>8.164158E-5</v>
      </c>
      <c r="MH121">
        <v>1.4180950000000001</v>
      </c>
      <c r="MI121">
        <v>21.708680000000001</v>
      </c>
      <c r="MJ121" s="1">
        <v>1.117987E-7</v>
      </c>
      <c r="MK121" s="1">
        <v>7.4389310000000004E-5</v>
      </c>
      <c r="ML121">
        <v>1.4183380000000001</v>
      </c>
      <c r="MM121">
        <v>21.24719</v>
      </c>
      <c r="MN121" s="1">
        <v>1.019647E-7</v>
      </c>
      <c r="MO121" s="1">
        <v>6.7839539999999996E-5</v>
      </c>
      <c r="MP121">
        <v>1.4186049999999999</v>
      </c>
      <c r="MQ121">
        <v>21.060079999999999</v>
      </c>
      <c r="MR121" s="1">
        <v>9.3101039999999994E-8</v>
      </c>
      <c r="MS121" s="1">
        <v>6.1935959999999995E-5</v>
      </c>
      <c r="MT121">
        <v>1.418863</v>
      </c>
      <c r="MU121">
        <v>21.0352</v>
      </c>
      <c r="MV121" s="1">
        <v>8.5261199999999996E-8</v>
      </c>
      <c r="MW121" s="1">
        <v>5.6706100000000002E-5</v>
      </c>
      <c r="MX121">
        <v>1.419146</v>
      </c>
      <c r="MY121">
        <v>21.17388</v>
      </c>
      <c r="MZ121" s="1">
        <v>7.8573309999999998E-8</v>
      </c>
      <c r="NA121" s="1">
        <v>5.2240039999999997E-5</v>
      </c>
      <c r="NB121">
        <v>1.419306</v>
      </c>
      <c r="NC121">
        <v>21.388860000000001</v>
      </c>
      <c r="ND121" s="1">
        <v>7.2789970000000002E-8</v>
      </c>
      <c r="NE121" s="1">
        <v>4.838406E-5</v>
      </c>
      <c r="NF121">
        <v>1.4195899999999999</v>
      </c>
      <c r="NG121">
        <v>21.53586</v>
      </c>
      <c r="NH121" s="1">
        <v>6.7578410000000003E-8</v>
      </c>
      <c r="NI121" s="1">
        <v>4.4917189999999997E-5</v>
      </c>
      <c r="NJ121">
        <v>1.419753</v>
      </c>
      <c r="NK121">
        <v>21.16816</v>
      </c>
      <c r="NL121" s="1">
        <v>6.2799219999999996E-8</v>
      </c>
      <c r="NM121" s="1">
        <v>4.1737519999999999E-5</v>
      </c>
      <c r="NN121">
        <v>1.4200390000000001</v>
      </c>
      <c r="NO121">
        <v>20.51568</v>
      </c>
      <c r="NP121" s="1">
        <v>5.8450829999999997E-8</v>
      </c>
      <c r="NQ121" s="1">
        <v>3.8842949999999997E-5</v>
      </c>
      <c r="NR121">
        <v>1.420196</v>
      </c>
      <c r="NS121">
        <v>19.907039999999999</v>
      </c>
      <c r="NT121" s="1">
        <v>5.447906E-8</v>
      </c>
      <c r="NU121" s="1">
        <v>3.6201749999999999E-5</v>
      </c>
      <c r="NV121">
        <v>1.42035</v>
      </c>
      <c r="NW121">
        <v>19.586950000000002</v>
      </c>
      <c r="NX121" s="1">
        <v>5.0821319999999998E-8</v>
      </c>
      <c r="NY121" s="1">
        <v>3.376879E-5</v>
      </c>
      <c r="NZ121">
        <v>1.420633</v>
      </c>
      <c r="OA121">
        <v>19.545359999999999</v>
      </c>
      <c r="OB121" s="1">
        <v>4.743043E-8</v>
      </c>
      <c r="OC121" s="1">
        <v>3.1514289999999997E-5</v>
      </c>
      <c r="OD121">
        <v>1.420787</v>
      </c>
      <c r="OE121">
        <v>20.031169999999999</v>
      </c>
      <c r="OF121" s="1">
        <v>4.4242570000000003E-8</v>
      </c>
      <c r="OG121" s="1">
        <v>2.9397600000000001E-5</v>
      </c>
      <c r="OH121">
        <v>1.421071</v>
      </c>
      <c r="OI121">
        <v>20.639759999999999</v>
      </c>
      <c r="OJ121" s="1">
        <v>4.1249630000000003E-8</v>
      </c>
      <c r="OK121" s="1">
        <v>2.7407400000000001E-5</v>
      </c>
    </row>
    <row r="122" spans="1:401" x14ac:dyDescent="0.35">
      <c r="A122">
        <v>125</v>
      </c>
      <c r="B122" t="s">
        <v>4</v>
      </c>
      <c r="C122" t="s">
        <v>24</v>
      </c>
      <c r="D122" t="s">
        <v>127</v>
      </c>
      <c r="E122">
        <v>821.17690000000005</v>
      </c>
      <c r="F122">
        <v>0.7489905</v>
      </c>
      <c r="G122">
        <v>20.101939999999999</v>
      </c>
      <c r="H122">
        <v>0</v>
      </c>
      <c r="I122">
        <v>0</v>
      </c>
      <c r="J122">
        <v>0.74894890000000003</v>
      </c>
      <c r="K122">
        <v>20.14019</v>
      </c>
      <c r="L122">
        <v>0</v>
      </c>
      <c r="M122">
        <v>0</v>
      </c>
      <c r="N122">
        <v>0.74888969999999999</v>
      </c>
      <c r="O122">
        <v>20.08794</v>
      </c>
      <c r="P122" s="1">
        <v>4.3300989999999999E-30</v>
      </c>
      <c r="Q122" s="1">
        <v>3.4972460000000002E-27</v>
      </c>
      <c r="R122">
        <v>0.74884759999999995</v>
      </c>
      <c r="S122">
        <v>19.780360000000002</v>
      </c>
      <c r="T122" s="1">
        <v>6.8410359999999996E-17</v>
      </c>
      <c r="U122" s="1">
        <v>5.5366500000000001E-14</v>
      </c>
      <c r="V122">
        <v>0.74881690000000001</v>
      </c>
      <c r="W122">
        <v>19.481660000000002</v>
      </c>
      <c r="X122" s="1">
        <v>6.909982E-5</v>
      </c>
      <c r="Y122" s="1">
        <v>4.0909130000000002E-2</v>
      </c>
      <c r="Z122">
        <v>0.74877669999999996</v>
      </c>
      <c r="AA122">
        <v>19.026129999999998</v>
      </c>
      <c r="AB122">
        <v>0.39487899999999998</v>
      </c>
      <c r="AC122">
        <v>267.8913</v>
      </c>
      <c r="AD122">
        <v>0.74878069999999997</v>
      </c>
      <c r="AE122">
        <v>18.628900000000002</v>
      </c>
      <c r="AF122">
        <v>16.028099999999998</v>
      </c>
      <c r="AG122">
        <v>11914.96</v>
      </c>
      <c r="AH122">
        <v>0.74878</v>
      </c>
      <c r="AI122">
        <v>18.379429999999999</v>
      </c>
      <c r="AJ122">
        <v>52.022640000000003</v>
      </c>
      <c r="AK122">
        <v>41494.949999999997</v>
      </c>
      <c r="AL122">
        <v>0.748776</v>
      </c>
      <c r="AM122">
        <v>18.305499999999999</v>
      </c>
      <c r="AN122">
        <v>31.89151</v>
      </c>
      <c r="AO122">
        <v>26899.33</v>
      </c>
      <c r="AP122">
        <v>0.74878670000000003</v>
      </c>
      <c r="AQ122">
        <v>18.774339999999999</v>
      </c>
      <c r="AR122">
        <v>5.9837429999999996</v>
      </c>
      <c r="AS122">
        <v>5277.6660000000002</v>
      </c>
      <c r="AT122">
        <v>0.74878699999999998</v>
      </c>
      <c r="AU122">
        <v>19.44435</v>
      </c>
      <c r="AV122">
        <v>0.47899799999999998</v>
      </c>
      <c r="AW122">
        <v>437.01350000000002</v>
      </c>
      <c r="AX122">
        <v>0.74880369999999996</v>
      </c>
      <c r="AY122">
        <v>19.89667</v>
      </c>
      <c r="AZ122" s="1">
        <v>2.725035E-2</v>
      </c>
      <c r="BA122">
        <v>24.63927</v>
      </c>
      <c r="BB122">
        <v>0.74881089999999995</v>
      </c>
      <c r="BC122">
        <v>20.19435</v>
      </c>
      <c r="BD122" s="1">
        <v>6.8531829999999997E-3</v>
      </c>
      <c r="BE122">
        <v>5.6569969999999996</v>
      </c>
      <c r="BF122">
        <v>0.74881109999999995</v>
      </c>
      <c r="BG122">
        <v>20.122679999999999</v>
      </c>
      <c r="BH122" s="1">
        <v>5.1549669999999999E-3</v>
      </c>
      <c r="BI122">
        <v>4.201606</v>
      </c>
      <c r="BJ122">
        <v>0.74881010000000003</v>
      </c>
      <c r="BK122">
        <v>19.862179999999999</v>
      </c>
      <c r="BL122" s="1">
        <v>4.1762570000000001E-3</v>
      </c>
      <c r="BM122">
        <v>3.4025289999999999</v>
      </c>
      <c r="BN122">
        <v>0.74880840000000004</v>
      </c>
      <c r="BO122">
        <v>19.755310000000001</v>
      </c>
      <c r="BP122" s="1">
        <v>3.3948170000000001E-3</v>
      </c>
      <c r="BQ122">
        <v>2.7657080000000001</v>
      </c>
      <c r="BR122">
        <v>0.74881120000000001</v>
      </c>
      <c r="BS122">
        <v>19.739830000000001</v>
      </c>
      <c r="BT122" s="1">
        <v>2.7617420000000002E-3</v>
      </c>
      <c r="BU122">
        <v>2.2500179999999999</v>
      </c>
      <c r="BV122">
        <v>0.74879519999999999</v>
      </c>
      <c r="BW122">
        <v>20.075019999999999</v>
      </c>
      <c r="BX122" s="1">
        <v>2.2470620000000002E-3</v>
      </c>
      <c r="BY122">
        <v>1.830762</v>
      </c>
      <c r="BZ122">
        <v>0.74878900000000004</v>
      </c>
      <c r="CA122">
        <v>20.470549999999999</v>
      </c>
      <c r="CB122" s="1">
        <v>1.8279080000000001E-3</v>
      </c>
      <c r="CC122">
        <v>1.4893620000000001</v>
      </c>
      <c r="CD122">
        <v>0.74877479999999996</v>
      </c>
      <c r="CE122">
        <v>20.500139999999998</v>
      </c>
      <c r="CF122" s="1">
        <v>1.4878140000000001E-3</v>
      </c>
      <c r="CG122">
        <v>1.2122230000000001</v>
      </c>
      <c r="CH122">
        <v>0.74877579999999999</v>
      </c>
      <c r="CI122">
        <v>20.376950000000001</v>
      </c>
      <c r="CJ122" s="1">
        <v>1.211939E-3</v>
      </c>
      <c r="CK122">
        <v>0.98748000000000002</v>
      </c>
      <c r="CL122">
        <v>0.74873690000000004</v>
      </c>
      <c r="CM122">
        <v>19.919450000000001</v>
      </c>
      <c r="CN122" s="1">
        <v>9.882014000000001E-4</v>
      </c>
      <c r="CO122">
        <v>0.80517970000000005</v>
      </c>
      <c r="CP122">
        <v>0.74870349999999997</v>
      </c>
      <c r="CQ122">
        <v>19.377569999999999</v>
      </c>
      <c r="CR122" s="1">
        <v>8.0660110000000003E-4</v>
      </c>
      <c r="CS122">
        <v>0.65722530000000001</v>
      </c>
      <c r="CT122">
        <v>0.74867989999999995</v>
      </c>
      <c r="CU122">
        <v>19.165590000000002</v>
      </c>
      <c r="CV122" s="1">
        <v>6.5901600000000001E-4</v>
      </c>
      <c r="CW122">
        <v>0.53699739999999996</v>
      </c>
      <c r="CX122">
        <v>0.74862620000000002</v>
      </c>
      <c r="CY122">
        <v>19.23704</v>
      </c>
      <c r="CZ122" s="1">
        <v>5.3827119999999996E-4</v>
      </c>
      <c r="DA122">
        <v>0.43866850000000002</v>
      </c>
      <c r="DB122">
        <v>0.74858060000000004</v>
      </c>
      <c r="DC122">
        <v>19.908370000000001</v>
      </c>
      <c r="DD122" s="1">
        <v>4.3867290000000001E-4</v>
      </c>
      <c r="DE122">
        <v>0.3575682</v>
      </c>
      <c r="DF122">
        <v>0.74851259999999997</v>
      </c>
      <c r="DG122">
        <v>20.596319999999999</v>
      </c>
      <c r="DH122" s="1">
        <v>3.5671850000000002E-4</v>
      </c>
      <c r="DI122">
        <v>0.29082219999999998</v>
      </c>
      <c r="DJ122">
        <v>0.74847850000000005</v>
      </c>
      <c r="DK122">
        <v>21.033989999999999</v>
      </c>
      <c r="DL122" s="1">
        <v>2.9001800000000001E-4</v>
      </c>
      <c r="DM122">
        <v>0.23645730000000001</v>
      </c>
      <c r="DN122">
        <v>0.74842410000000004</v>
      </c>
      <c r="DO122">
        <v>21.123059999999999</v>
      </c>
      <c r="DP122" s="1">
        <v>2.3614360000000001E-4</v>
      </c>
      <c r="DQ122">
        <v>0.1925383</v>
      </c>
      <c r="DR122">
        <v>0.74838499999999997</v>
      </c>
      <c r="DS122">
        <v>20.645890000000001</v>
      </c>
      <c r="DT122" s="1">
        <v>1.927535E-4</v>
      </c>
      <c r="DU122">
        <v>0.1571563</v>
      </c>
      <c r="DV122">
        <v>0.74833859999999996</v>
      </c>
      <c r="DW122">
        <v>20.115649999999999</v>
      </c>
      <c r="DX122" s="1">
        <v>1.577092E-4</v>
      </c>
      <c r="DY122">
        <v>0.1285888</v>
      </c>
      <c r="DZ122">
        <v>0.74830200000000002</v>
      </c>
      <c r="EA122">
        <v>19.865200000000002</v>
      </c>
      <c r="EB122" s="1">
        <v>1.291799E-4</v>
      </c>
      <c r="EC122">
        <v>0.1053365</v>
      </c>
      <c r="ED122">
        <v>0.74828819999999996</v>
      </c>
      <c r="EE122">
        <v>19.914770000000001</v>
      </c>
      <c r="EF122" s="1">
        <v>1.0598030000000001E-4</v>
      </c>
      <c r="EG122" s="1">
        <v>8.6413909999999997E-2</v>
      </c>
      <c r="EH122">
        <v>0.74825019999999998</v>
      </c>
      <c r="EI122">
        <v>20.451599999999999</v>
      </c>
      <c r="EJ122" s="1">
        <v>8.7388310000000006E-5</v>
      </c>
      <c r="EK122" s="1">
        <v>7.1243580000000001E-2</v>
      </c>
      <c r="EL122">
        <v>0.74820690000000001</v>
      </c>
      <c r="EM122">
        <v>21.072489999999998</v>
      </c>
      <c r="EN122" s="1">
        <v>7.2511310000000006E-5</v>
      </c>
      <c r="EO122" s="1">
        <v>5.9107479999999997E-2</v>
      </c>
      <c r="EP122">
        <v>0.74818059999999997</v>
      </c>
      <c r="EQ122">
        <v>21.390989999999999</v>
      </c>
      <c r="ER122" s="1">
        <v>6.0485039999999997E-5</v>
      </c>
      <c r="ES122" s="1">
        <v>4.9298660000000001E-2</v>
      </c>
      <c r="ET122">
        <v>0.74815299999999996</v>
      </c>
      <c r="EU122">
        <v>21.351880000000001</v>
      </c>
      <c r="EV122" s="1">
        <v>5.0677139999999999E-5</v>
      </c>
      <c r="EW122" s="1">
        <v>4.1300980000000001E-2</v>
      </c>
      <c r="EX122">
        <v>0.74812659999999997</v>
      </c>
      <c r="EY122">
        <v>20.752929999999999</v>
      </c>
      <c r="EZ122" s="1">
        <v>4.2637420000000001E-5</v>
      </c>
      <c r="FA122" s="1">
        <v>3.4746310000000002E-2</v>
      </c>
      <c r="FB122">
        <v>0.74811190000000005</v>
      </c>
      <c r="FC122">
        <v>20.071570000000001</v>
      </c>
      <c r="FD122" s="1">
        <v>3.6007270000000001E-5</v>
      </c>
      <c r="FE122" s="1">
        <v>2.9341280000000001E-2</v>
      </c>
      <c r="FF122">
        <v>0.74810290000000002</v>
      </c>
      <c r="FG122">
        <v>19.789650000000002</v>
      </c>
      <c r="FH122" s="1">
        <v>3.051836E-5</v>
      </c>
      <c r="FI122" s="1">
        <v>2.486526E-2</v>
      </c>
      <c r="FJ122">
        <v>0.74812199999999995</v>
      </c>
      <c r="FK122">
        <v>19.852440000000001</v>
      </c>
      <c r="FL122" s="1">
        <v>2.6014080000000001E-5</v>
      </c>
      <c r="FM122" s="1">
        <v>2.1190380000000002E-2</v>
      </c>
      <c r="FN122">
        <v>0.7481276</v>
      </c>
      <c r="FO122">
        <v>20.456669999999999</v>
      </c>
      <c r="FP122" s="1">
        <v>2.2386960000000002E-5</v>
      </c>
      <c r="FQ122" s="1">
        <v>1.822913E-2</v>
      </c>
      <c r="FR122">
        <v>0.74812420000000002</v>
      </c>
      <c r="FS122">
        <v>20.98509</v>
      </c>
      <c r="FT122" s="1">
        <v>1.9451340000000001E-5</v>
      </c>
      <c r="FU122" s="1">
        <v>1.5833880000000002E-2</v>
      </c>
      <c r="FV122">
        <v>0.74813320000000005</v>
      </c>
      <c r="FW122">
        <v>20.98415</v>
      </c>
      <c r="FX122" s="1">
        <v>1.7004779999999999E-5</v>
      </c>
      <c r="FY122" s="1">
        <v>1.384054E-2</v>
      </c>
      <c r="FZ122">
        <v>0.74812310000000004</v>
      </c>
      <c r="GA122">
        <v>20.64621</v>
      </c>
      <c r="GB122" s="1">
        <v>1.491459E-5</v>
      </c>
      <c r="GC122" s="1">
        <v>1.2138619999999999E-2</v>
      </c>
      <c r="GD122">
        <v>0.74812809999999996</v>
      </c>
      <c r="GE122">
        <v>19.9665</v>
      </c>
      <c r="GF122" s="1">
        <v>1.3106579999999999E-5</v>
      </c>
      <c r="GG122">
        <v>1.06669E-2</v>
      </c>
      <c r="GH122">
        <v>0.74812100000000004</v>
      </c>
      <c r="GI122">
        <v>19.558679999999999</v>
      </c>
      <c r="GJ122" s="1">
        <v>1.153194E-5</v>
      </c>
      <c r="GK122" s="1">
        <v>9.3855009999999992E-3</v>
      </c>
      <c r="GL122">
        <v>0.74812190000000001</v>
      </c>
      <c r="GM122">
        <v>19.515730000000001</v>
      </c>
      <c r="GN122" s="1">
        <v>1.015497E-5</v>
      </c>
      <c r="GO122" s="1">
        <v>8.2648289999999996E-3</v>
      </c>
      <c r="GP122">
        <v>0.74812959999999995</v>
      </c>
      <c r="GQ122">
        <v>19.695959999999999</v>
      </c>
      <c r="GR122" s="1">
        <v>8.9461900000000001E-6</v>
      </c>
      <c r="GS122" s="1">
        <v>7.2813870000000003E-3</v>
      </c>
      <c r="GT122">
        <v>0.74812460000000003</v>
      </c>
      <c r="GU122">
        <v>19.81165</v>
      </c>
      <c r="GV122" s="1">
        <v>7.8791750000000007E-6</v>
      </c>
      <c r="GW122" s="1">
        <v>6.4133549999999999E-3</v>
      </c>
      <c r="GX122">
        <v>0.74813479999999999</v>
      </c>
      <c r="GY122">
        <v>20.127970000000001</v>
      </c>
      <c r="GZ122" s="1">
        <v>6.9367190000000003E-6</v>
      </c>
      <c r="HA122" s="1">
        <v>5.6465789999999997E-3</v>
      </c>
      <c r="HB122">
        <v>0.74812979999999996</v>
      </c>
      <c r="HC122">
        <v>20.460699999999999</v>
      </c>
      <c r="HD122" s="1">
        <v>6.1076770000000004E-6</v>
      </c>
      <c r="HE122">
        <v>4.9718000000000002E-3</v>
      </c>
      <c r="HF122">
        <v>0.74809959999999998</v>
      </c>
      <c r="HG122">
        <v>20.690809999999999</v>
      </c>
      <c r="HH122" s="1">
        <v>5.379189E-6</v>
      </c>
      <c r="HI122" s="1">
        <v>4.3790449999999998E-3</v>
      </c>
      <c r="HJ122">
        <v>0.74810509999999997</v>
      </c>
      <c r="HK122">
        <v>20.497489999999999</v>
      </c>
      <c r="HL122" s="1">
        <v>4.73899E-6</v>
      </c>
      <c r="HM122" s="1">
        <v>3.8580810000000002E-3</v>
      </c>
      <c r="HN122">
        <v>0.74808940000000002</v>
      </c>
      <c r="HO122">
        <v>20.025310000000001</v>
      </c>
      <c r="HP122" s="1">
        <v>4.1765170000000004E-6</v>
      </c>
      <c r="HQ122" s="1">
        <v>3.400293E-3</v>
      </c>
      <c r="HR122">
        <v>0.74806289999999998</v>
      </c>
      <c r="HS122">
        <v>19.753240000000002</v>
      </c>
      <c r="HT122" s="1">
        <v>3.6820609999999998E-6</v>
      </c>
      <c r="HU122" s="1">
        <v>2.9980139999999998E-3</v>
      </c>
      <c r="HV122">
        <v>0.74804280000000001</v>
      </c>
      <c r="HW122">
        <v>19.62968</v>
      </c>
      <c r="HX122" s="1">
        <v>3.2424749999999998E-6</v>
      </c>
      <c r="HY122" s="1">
        <v>2.640547E-3</v>
      </c>
      <c r="HZ122">
        <v>0.7480137</v>
      </c>
      <c r="IA122">
        <v>19.973780000000001</v>
      </c>
      <c r="IB122" s="1">
        <v>2.845404E-6</v>
      </c>
      <c r="IC122" s="1">
        <v>2.3177419999999998E-3</v>
      </c>
      <c r="ID122">
        <v>0.74799190000000004</v>
      </c>
      <c r="IE122">
        <v>20.43337</v>
      </c>
      <c r="IF122" s="1">
        <v>2.4885110000000001E-6</v>
      </c>
      <c r="IG122" s="1">
        <v>2.0273679999999999E-3</v>
      </c>
      <c r="IH122">
        <v>0.74796680000000004</v>
      </c>
      <c r="II122">
        <v>20.72907</v>
      </c>
      <c r="IJ122" s="1">
        <v>2.1736689999999998E-6</v>
      </c>
      <c r="IK122" s="1">
        <v>1.771054E-3</v>
      </c>
      <c r="IL122">
        <v>0.74795109999999998</v>
      </c>
      <c r="IM122">
        <v>20.757860000000001</v>
      </c>
      <c r="IN122" s="1">
        <v>1.8989909999999999E-6</v>
      </c>
      <c r="IO122" s="1">
        <v>1.5473640000000001E-3</v>
      </c>
      <c r="IP122">
        <v>0.74791980000000002</v>
      </c>
      <c r="IQ122">
        <v>20.25769</v>
      </c>
      <c r="IR122" s="1">
        <v>1.6605109999999999E-6</v>
      </c>
      <c r="IS122">
        <v>1.3531000000000001E-3</v>
      </c>
      <c r="IT122">
        <v>0.74788359999999998</v>
      </c>
      <c r="IU122">
        <v>19.718399999999999</v>
      </c>
      <c r="IV122" s="1">
        <v>1.4536689999999999E-6</v>
      </c>
      <c r="IW122" s="1">
        <v>1.184582E-3</v>
      </c>
      <c r="IX122">
        <v>0.74786269999999999</v>
      </c>
      <c r="IY122">
        <v>19.518249999999998</v>
      </c>
      <c r="IZ122" s="1">
        <v>1.2744799999999999E-6</v>
      </c>
      <c r="JA122" s="1">
        <v>1.038611E-3</v>
      </c>
      <c r="JB122">
        <v>0.74781280000000006</v>
      </c>
      <c r="JC122">
        <v>19.619769999999999</v>
      </c>
      <c r="JD122" s="1">
        <v>1.118907E-6</v>
      </c>
      <c r="JE122" s="1">
        <v>9.1191630000000002E-4</v>
      </c>
      <c r="JF122">
        <v>0.74780259999999998</v>
      </c>
      <c r="JG122">
        <v>20.268799999999999</v>
      </c>
      <c r="JH122" s="1">
        <v>9.8262000000000005E-7</v>
      </c>
      <c r="JI122" s="1">
        <v>8.0089159999999996E-4</v>
      </c>
      <c r="JJ122">
        <v>0.74777260000000001</v>
      </c>
      <c r="JK122">
        <v>20.897680000000001</v>
      </c>
      <c r="JL122" s="1">
        <v>8.6301810000000005E-7</v>
      </c>
      <c r="JM122" s="1">
        <v>7.034532E-4</v>
      </c>
      <c r="JN122">
        <v>0.74774099999999999</v>
      </c>
      <c r="JO122">
        <v>21.191130000000001</v>
      </c>
      <c r="JP122" s="1">
        <v>7.587039E-7</v>
      </c>
      <c r="JQ122" s="1">
        <v>6.184672E-4</v>
      </c>
      <c r="JR122">
        <v>0.74771509999999997</v>
      </c>
      <c r="JS122">
        <v>21.07479</v>
      </c>
      <c r="JT122" s="1">
        <v>6.6809689999999998E-7</v>
      </c>
      <c r="JU122" s="1">
        <v>5.4460429999999996E-4</v>
      </c>
      <c r="JV122">
        <v>0.74768820000000003</v>
      </c>
      <c r="JW122">
        <v>20.67559</v>
      </c>
      <c r="JX122" s="1">
        <v>5.8929650000000003E-7</v>
      </c>
      <c r="JY122" s="1">
        <v>4.803823E-4</v>
      </c>
      <c r="JZ122">
        <v>0.74766259999999996</v>
      </c>
      <c r="KA122">
        <v>20.249410000000001</v>
      </c>
      <c r="KB122" s="1">
        <v>5.2076870000000002E-7</v>
      </c>
      <c r="KC122" s="1">
        <v>4.2451689999999998E-4</v>
      </c>
      <c r="KD122">
        <v>0.74766379999999999</v>
      </c>
      <c r="KE122">
        <v>20.119730000000001</v>
      </c>
      <c r="KF122" s="1">
        <v>4.607892E-7</v>
      </c>
      <c r="KG122" s="1">
        <v>3.7562160000000002E-4</v>
      </c>
      <c r="KH122">
        <v>0.74762960000000001</v>
      </c>
      <c r="KI122">
        <v>20.174209999999999</v>
      </c>
      <c r="KJ122" s="1">
        <v>4.0895709999999999E-7</v>
      </c>
      <c r="KK122" s="1">
        <v>3.3333990000000002E-4</v>
      </c>
      <c r="KL122">
        <v>0.74761140000000004</v>
      </c>
      <c r="KM122">
        <v>20.707360000000001</v>
      </c>
      <c r="KN122" s="1">
        <v>3.6507109999999999E-7</v>
      </c>
      <c r="KO122" s="1">
        <v>2.975163E-4</v>
      </c>
      <c r="KP122">
        <v>0.74761299999999997</v>
      </c>
      <c r="KQ122">
        <v>21.213000000000001</v>
      </c>
      <c r="KR122" s="1">
        <v>3.2781459999999998E-7</v>
      </c>
      <c r="KS122" s="1">
        <v>2.671072E-4</v>
      </c>
      <c r="KT122">
        <v>0.74758190000000002</v>
      </c>
      <c r="KU122">
        <v>21.477679999999999</v>
      </c>
      <c r="KV122" s="1">
        <v>2.9545639999999999E-7</v>
      </c>
      <c r="KW122" s="1">
        <v>2.4073169999999999E-4</v>
      </c>
      <c r="KX122">
        <v>0.74758780000000002</v>
      </c>
      <c r="KY122">
        <v>21.4529</v>
      </c>
      <c r="KZ122" s="1">
        <v>2.6690129999999999E-7</v>
      </c>
      <c r="LA122" s="1">
        <v>2.1745560000000001E-4</v>
      </c>
      <c r="LB122">
        <v>0.7475484</v>
      </c>
      <c r="LC122">
        <v>20.986689999999999</v>
      </c>
      <c r="LD122" s="1">
        <v>2.4161779999999998E-7</v>
      </c>
      <c r="LE122" s="1">
        <v>1.96851E-4</v>
      </c>
      <c r="LF122">
        <v>0.74753309999999995</v>
      </c>
      <c r="LG122">
        <v>20.499320000000001</v>
      </c>
      <c r="LH122" s="1">
        <v>2.191699E-7</v>
      </c>
      <c r="LI122" s="1">
        <v>1.785588E-4</v>
      </c>
      <c r="LJ122">
        <v>0.74752099999999999</v>
      </c>
      <c r="LK122">
        <v>20.309799999999999</v>
      </c>
      <c r="LL122" s="1">
        <v>1.991088E-7</v>
      </c>
      <c r="LM122" s="1">
        <v>1.622153E-4</v>
      </c>
      <c r="LN122">
        <v>0.74750099999999997</v>
      </c>
      <c r="LO122">
        <v>20.391729999999999</v>
      </c>
      <c r="LP122" s="1">
        <v>1.8098749999999999E-7</v>
      </c>
      <c r="LQ122" s="1">
        <v>1.474557E-4</v>
      </c>
      <c r="LR122">
        <v>0.74748009999999998</v>
      </c>
      <c r="LS122">
        <v>21.132660000000001</v>
      </c>
      <c r="LT122" s="1">
        <v>1.644962E-7</v>
      </c>
      <c r="LU122" s="1">
        <v>1.34029E-4</v>
      </c>
      <c r="LV122">
        <v>0.7474556</v>
      </c>
      <c r="LW122">
        <v>21.829039999999999</v>
      </c>
      <c r="LX122" s="1">
        <v>1.4947090000000001E-7</v>
      </c>
      <c r="LY122" s="1">
        <v>1.217919E-4</v>
      </c>
      <c r="LZ122">
        <v>0.74743159999999997</v>
      </c>
      <c r="MA122">
        <v>22.19678</v>
      </c>
      <c r="MB122" s="1">
        <v>1.3589329999999999E-7</v>
      </c>
      <c r="MC122" s="1">
        <v>1.107309E-4</v>
      </c>
      <c r="MD122">
        <v>0.74741869999999999</v>
      </c>
      <c r="ME122">
        <v>22.237010000000001</v>
      </c>
      <c r="MF122" s="1">
        <v>1.2367679999999999E-7</v>
      </c>
      <c r="MG122" s="1">
        <v>1.007755E-4</v>
      </c>
      <c r="MH122">
        <v>0.74740709999999999</v>
      </c>
      <c r="MI122">
        <v>21.77026</v>
      </c>
      <c r="MJ122" s="1">
        <v>1.1268869999999999E-7</v>
      </c>
      <c r="MK122" s="1">
        <v>9.1823750000000003E-5</v>
      </c>
      <c r="ML122">
        <v>0.74739829999999996</v>
      </c>
      <c r="MM122">
        <v>21.283840000000001</v>
      </c>
      <c r="MN122" s="1">
        <v>1.0276890000000001E-7</v>
      </c>
      <c r="MO122" s="1">
        <v>8.3739190000000006E-5</v>
      </c>
      <c r="MP122">
        <v>0.74738510000000002</v>
      </c>
      <c r="MQ122">
        <v>21.075949999999999</v>
      </c>
      <c r="MR122" s="1">
        <v>9.3823639999999998E-8</v>
      </c>
      <c r="MS122" s="1">
        <v>7.6447589999999996E-5</v>
      </c>
      <c r="MT122">
        <v>0.74736780000000003</v>
      </c>
      <c r="MU122">
        <v>21.039010000000001</v>
      </c>
      <c r="MV122" s="1">
        <v>8.5888769999999995E-8</v>
      </c>
      <c r="MW122" s="1">
        <v>6.9972729999999997E-5</v>
      </c>
      <c r="MX122">
        <v>0.74736360000000002</v>
      </c>
      <c r="MY122">
        <v>21.184329999999999</v>
      </c>
      <c r="MZ122" s="1">
        <v>7.9106780000000004E-8</v>
      </c>
      <c r="NA122" s="1">
        <v>6.443284E-5</v>
      </c>
      <c r="NB122">
        <v>0.74736080000000005</v>
      </c>
      <c r="NC122">
        <v>21.421209999999999</v>
      </c>
      <c r="ND122" s="1">
        <v>7.3259229999999995E-8</v>
      </c>
      <c r="NE122" s="1">
        <v>5.9660939999999999E-5</v>
      </c>
      <c r="NF122">
        <v>0.74733899999999998</v>
      </c>
      <c r="NG122">
        <v>21.596419999999998</v>
      </c>
      <c r="NH122" s="1">
        <v>6.8007079999999994E-8</v>
      </c>
      <c r="NI122" s="1">
        <v>5.5383990000000003E-5</v>
      </c>
      <c r="NJ122">
        <v>0.74733970000000005</v>
      </c>
      <c r="NK122">
        <v>21.232669999999999</v>
      </c>
      <c r="NL122" s="1">
        <v>6.3191840000000003E-8</v>
      </c>
      <c r="NM122" s="1">
        <v>5.1461349999999998E-5</v>
      </c>
      <c r="NN122">
        <v>0.7473204</v>
      </c>
      <c r="NO122">
        <v>20.57826</v>
      </c>
      <c r="NP122" s="1">
        <v>5.8807760000000002E-8</v>
      </c>
      <c r="NQ122" s="1">
        <v>4.7889149999999999E-5</v>
      </c>
      <c r="NR122">
        <v>0.74731309999999995</v>
      </c>
      <c r="NS122">
        <v>19.95674</v>
      </c>
      <c r="NT122" s="1">
        <v>5.4806460000000002E-8</v>
      </c>
      <c r="NU122" s="1">
        <v>4.4630699999999999E-5</v>
      </c>
      <c r="NV122">
        <v>0.74729219999999996</v>
      </c>
      <c r="NW122">
        <v>19.609439999999999</v>
      </c>
      <c r="NX122" s="1">
        <v>5.1123529999999997E-8</v>
      </c>
      <c r="NY122" s="1">
        <v>4.1630379999999999E-5</v>
      </c>
      <c r="NZ122">
        <v>0.74727449999999995</v>
      </c>
      <c r="OA122">
        <v>19.55151</v>
      </c>
      <c r="OB122" s="1">
        <v>4.7711479999999997E-8</v>
      </c>
      <c r="OC122" s="1">
        <v>3.8852439999999997E-5</v>
      </c>
      <c r="OD122">
        <v>0.74726729999999997</v>
      </c>
      <c r="OE122">
        <v>20.042249999999999</v>
      </c>
      <c r="OF122" s="1">
        <v>4.45083E-8</v>
      </c>
      <c r="OG122" s="1">
        <v>3.6247220000000002E-5</v>
      </c>
      <c r="OH122">
        <v>0.7472647</v>
      </c>
      <c r="OI122">
        <v>20.661349999999999</v>
      </c>
      <c r="OJ122" s="1">
        <v>4.1497479999999998E-8</v>
      </c>
      <c r="OK122" s="1">
        <v>3.379543E-5</v>
      </c>
    </row>
    <row r="123" spans="1:401" x14ac:dyDescent="0.35">
      <c r="A123">
        <v>126</v>
      </c>
      <c r="B123" t="s">
        <v>4</v>
      </c>
      <c r="C123" t="s">
        <v>24</v>
      </c>
      <c r="D123" t="s">
        <v>128</v>
      </c>
      <c r="E123">
        <v>902.09829999999999</v>
      </c>
      <c r="F123">
        <v>1.018437</v>
      </c>
      <c r="G123">
        <v>20.12275</v>
      </c>
      <c r="H123">
        <v>0</v>
      </c>
      <c r="I123">
        <v>0</v>
      </c>
      <c r="J123">
        <v>1.0182960000000001</v>
      </c>
      <c r="K123">
        <v>20.15438</v>
      </c>
      <c r="L123">
        <v>0</v>
      </c>
      <c r="M123">
        <v>0</v>
      </c>
      <c r="N123">
        <v>1.0181420000000001</v>
      </c>
      <c r="O123">
        <v>20.11767</v>
      </c>
      <c r="P123" s="1">
        <v>5.0297689999999996E-31</v>
      </c>
      <c r="Q123" s="1">
        <v>4.5141190000000001E-28</v>
      </c>
      <c r="R123">
        <v>1.0180149999999999</v>
      </c>
      <c r="S123">
        <v>19.829640000000001</v>
      </c>
      <c r="T123" s="1">
        <v>9.3765339999999997E-18</v>
      </c>
      <c r="U123" s="1">
        <v>8.4321990000000002E-15</v>
      </c>
      <c r="V123">
        <v>1.0178780000000001</v>
      </c>
      <c r="W123">
        <v>19.54318</v>
      </c>
      <c r="X123" s="1">
        <v>2.6916939999999999E-5</v>
      </c>
      <c r="Y123" s="1">
        <v>1.527164E-2</v>
      </c>
      <c r="Z123">
        <v>1.0177970000000001</v>
      </c>
      <c r="AA123">
        <v>19.083960000000001</v>
      </c>
      <c r="AB123">
        <v>0.26344709999999999</v>
      </c>
      <c r="AC123">
        <v>184.1617</v>
      </c>
      <c r="AD123">
        <v>1.0177480000000001</v>
      </c>
      <c r="AE123">
        <v>18.674119999999998</v>
      </c>
      <c r="AF123">
        <v>13.32056</v>
      </c>
      <c r="AG123">
        <v>10564.76</v>
      </c>
      <c r="AH123">
        <v>1.0177069999999999</v>
      </c>
      <c r="AI123">
        <v>18.41638</v>
      </c>
      <c r="AJ123">
        <v>50.490699999999997</v>
      </c>
      <c r="AK123">
        <v>44157.7</v>
      </c>
      <c r="AL123">
        <v>1.0176719999999999</v>
      </c>
      <c r="AM123">
        <v>18.325749999999999</v>
      </c>
      <c r="AN123">
        <v>34.898319999999998</v>
      </c>
      <c r="AO123">
        <v>33028.089999999997</v>
      </c>
      <c r="AP123">
        <v>1.0176719999999999</v>
      </c>
      <c r="AQ123">
        <v>18.789159999999999</v>
      </c>
      <c r="AR123">
        <v>7.2088510000000001</v>
      </c>
      <c r="AS123">
        <v>7275.8530000000001</v>
      </c>
      <c r="AT123">
        <v>1.017663</v>
      </c>
      <c r="AU123">
        <v>19.465240000000001</v>
      </c>
      <c r="AV123">
        <v>0.62120929999999996</v>
      </c>
      <c r="AW123">
        <v>659.37009999999998</v>
      </c>
      <c r="AX123">
        <v>1.0177</v>
      </c>
      <c r="AY123">
        <v>19.92071</v>
      </c>
      <c r="AZ123" s="1">
        <v>3.4881820000000001E-2</v>
      </c>
      <c r="BA123">
        <v>37.08813</v>
      </c>
      <c r="BB123">
        <v>1.0177069999999999</v>
      </c>
      <c r="BC123">
        <v>20.227270000000001</v>
      </c>
      <c r="BD123" s="1">
        <v>7.1941669999999996E-3</v>
      </c>
      <c r="BE123">
        <v>6.7066549999999996</v>
      </c>
      <c r="BF123">
        <v>1.0176879999999999</v>
      </c>
      <c r="BG123">
        <v>20.15615</v>
      </c>
      <c r="BH123" s="1">
        <v>5.2509360000000003E-3</v>
      </c>
      <c r="BI123">
        <v>4.772132</v>
      </c>
      <c r="BJ123">
        <v>1.017709</v>
      </c>
      <c r="BK123">
        <v>19.88111</v>
      </c>
      <c r="BL123" s="1">
        <v>4.2497250000000002E-3</v>
      </c>
      <c r="BM123">
        <v>3.8589920000000002</v>
      </c>
      <c r="BN123">
        <v>1.017685</v>
      </c>
      <c r="BO123">
        <v>19.765219999999999</v>
      </c>
      <c r="BP123" s="1">
        <v>3.4540909999999998E-3</v>
      </c>
      <c r="BQ123">
        <v>3.1361849999999998</v>
      </c>
      <c r="BR123">
        <v>1.017693</v>
      </c>
      <c r="BS123">
        <v>19.744789999999998</v>
      </c>
      <c r="BT123" s="1">
        <v>2.8098670000000002E-3</v>
      </c>
      <c r="BU123">
        <v>2.5513170000000001</v>
      </c>
      <c r="BV123">
        <v>1.017682</v>
      </c>
      <c r="BW123">
        <v>20.08616</v>
      </c>
      <c r="BX123" s="1">
        <v>2.2862289999999999E-3</v>
      </c>
      <c r="BY123">
        <v>2.075936</v>
      </c>
      <c r="BZ123">
        <v>1.0176529999999999</v>
      </c>
      <c r="CA123">
        <v>20.505199999999999</v>
      </c>
      <c r="CB123" s="1">
        <v>1.8597520000000001E-3</v>
      </c>
      <c r="CC123">
        <v>1.6888030000000001</v>
      </c>
      <c r="CD123">
        <v>1.0176510000000001</v>
      </c>
      <c r="CE123">
        <v>20.558520000000001</v>
      </c>
      <c r="CF123" s="1">
        <v>1.5136489999999999E-3</v>
      </c>
      <c r="CG123">
        <v>1.3744559999999999</v>
      </c>
      <c r="CH123">
        <v>1.0175940000000001</v>
      </c>
      <c r="CI123">
        <v>20.447929999999999</v>
      </c>
      <c r="CJ123" s="1">
        <v>1.232899E-3</v>
      </c>
      <c r="CK123">
        <v>1.1195250000000001</v>
      </c>
      <c r="CL123">
        <v>1.017555</v>
      </c>
      <c r="CM123">
        <v>19.990259999999999</v>
      </c>
      <c r="CN123" s="1">
        <v>1.005202E-3</v>
      </c>
      <c r="CO123">
        <v>0.91274330000000004</v>
      </c>
      <c r="CP123">
        <v>1.017487</v>
      </c>
      <c r="CQ123">
        <v>19.418990000000001</v>
      </c>
      <c r="CR123" s="1">
        <v>8.2040539999999999E-4</v>
      </c>
      <c r="CS123">
        <v>0.74493589999999998</v>
      </c>
      <c r="CT123">
        <v>1.017412</v>
      </c>
      <c r="CU123">
        <v>19.18205</v>
      </c>
      <c r="CV123" s="1">
        <v>6.7025229999999997E-4</v>
      </c>
      <c r="CW123">
        <v>0.60860630000000004</v>
      </c>
      <c r="CX123">
        <v>1.0173220000000001</v>
      </c>
      <c r="CY123">
        <v>19.23659</v>
      </c>
      <c r="CZ123" s="1">
        <v>5.4751029999999996E-4</v>
      </c>
      <c r="DA123">
        <v>0.49721270000000001</v>
      </c>
      <c r="DB123">
        <v>1.017201</v>
      </c>
      <c r="DC123">
        <v>19.90917</v>
      </c>
      <c r="DD123" s="1">
        <v>4.4629799999999997E-4</v>
      </c>
      <c r="DE123">
        <v>0.40537600000000001</v>
      </c>
      <c r="DF123">
        <v>1.017085</v>
      </c>
      <c r="DG123">
        <v>20.61815</v>
      </c>
      <c r="DH123" s="1">
        <v>3.6296780000000001E-4</v>
      </c>
      <c r="DI123">
        <v>0.32975100000000002</v>
      </c>
      <c r="DJ123">
        <v>1.0169649999999999</v>
      </c>
      <c r="DK123">
        <v>21.08315</v>
      </c>
      <c r="DL123" s="1">
        <v>2.9508099999999999E-4</v>
      </c>
      <c r="DM123">
        <v>0.26808650000000001</v>
      </c>
      <c r="DN123">
        <v>1.0168379999999999</v>
      </c>
      <c r="DO123">
        <v>21.191320000000001</v>
      </c>
      <c r="DP123" s="1">
        <v>2.4022670000000001E-4</v>
      </c>
      <c r="DQ123">
        <v>0.21824389999999999</v>
      </c>
      <c r="DR123">
        <v>1.0167079999999999</v>
      </c>
      <c r="DS123">
        <v>20.71039</v>
      </c>
      <c r="DT123" s="1">
        <v>1.9604369999999999E-4</v>
      </c>
      <c r="DU123">
        <v>0.17808589999999999</v>
      </c>
      <c r="DV123">
        <v>1.016618</v>
      </c>
      <c r="DW123">
        <v>20.156960000000002</v>
      </c>
      <c r="DX123" s="1">
        <v>1.603741E-4</v>
      </c>
      <c r="DY123">
        <v>0.1456759</v>
      </c>
      <c r="DZ123">
        <v>1.016499</v>
      </c>
      <c r="EA123">
        <v>19.88081</v>
      </c>
      <c r="EB123" s="1">
        <v>1.31357E-4</v>
      </c>
      <c r="EC123">
        <v>0.1193249</v>
      </c>
      <c r="ED123">
        <v>1.01641</v>
      </c>
      <c r="EE123">
        <v>19.912040000000001</v>
      </c>
      <c r="EF123" s="1">
        <v>1.0773979999999999E-4</v>
      </c>
      <c r="EG123">
        <v>9.7859699999999994E-2</v>
      </c>
      <c r="EH123">
        <v>1.01633</v>
      </c>
      <c r="EI123">
        <v>20.451779999999999</v>
      </c>
      <c r="EJ123" s="1">
        <v>8.8793079999999994E-5</v>
      </c>
      <c r="EK123" s="1">
        <v>8.0629039999999999E-2</v>
      </c>
      <c r="EL123">
        <v>1.0162279999999999</v>
      </c>
      <c r="EM123">
        <v>21.10567</v>
      </c>
      <c r="EN123" s="1">
        <v>7.3639410000000006E-5</v>
      </c>
      <c r="EO123" s="1">
        <v>6.6850190000000004E-2</v>
      </c>
      <c r="EP123">
        <v>1.0161290000000001</v>
      </c>
      <c r="EQ123">
        <v>21.456320000000002</v>
      </c>
      <c r="ER123" s="1">
        <v>6.1401079999999996E-5</v>
      </c>
      <c r="ES123">
        <v>5.5727800000000001E-2</v>
      </c>
      <c r="ET123">
        <v>1.0160819999999999</v>
      </c>
      <c r="EU123">
        <v>21.435970000000001</v>
      </c>
      <c r="EV123" s="1">
        <v>5.1426640000000003E-5</v>
      </c>
      <c r="EW123" s="1">
        <v>4.6666449999999998E-2</v>
      </c>
      <c r="EX123">
        <v>1.016008</v>
      </c>
      <c r="EY123">
        <v>20.834710000000001</v>
      </c>
      <c r="EZ123" s="1">
        <v>4.3252949999999997E-5</v>
      </c>
      <c r="FA123" s="1">
        <v>3.9243090000000001E-2</v>
      </c>
      <c r="FB123">
        <v>1.0159590000000001</v>
      </c>
      <c r="FC123">
        <v>20.121759999999998</v>
      </c>
      <c r="FD123" s="1">
        <v>3.651648E-5</v>
      </c>
      <c r="FE123" s="1">
        <v>3.3126030000000001E-2</v>
      </c>
      <c r="FF123">
        <v>1.015925</v>
      </c>
      <c r="FG123">
        <v>19.804919999999999</v>
      </c>
      <c r="FH123" s="1">
        <v>3.0939740000000001E-5</v>
      </c>
      <c r="FI123" s="1">
        <v>2.8061510000000001E-2</v>
      </c>
      <c r="FJ123">
        <v>1.0159069999999999</v>
      </c>
      <c r="FK123">
        <v>19.848220000000001</v>
      </c>
      <c r="FL123" s="1">
        <v>2.6356510000000002E-5</v>
      </c>
      <c r="FM123" s="1">
        <v>2.3896859999999999E-2</v>
      </c>
      <c r="FN123">
        <v>1.0159069999999999</v>
      </c>
      <c r="FO123">
        <v>20.454719999999998</v>
      </c>
      <c r="FP123" s="1">
        <v>2.266194E-5</v>
      </c>
      <c r="FQ123" s="1">
        <v>2.0536189999999999E-2</v>
      </c>
      <c r="FR123">
        <v>1.015917</v>
      </c>
      <c r="FS123">
        <v>21.015709999999999</v>
      </c>
      <c r="FT123" s="1">
        <v>1.9676389999999999E-5</v>
      </c>
      <c r="FU123" s="1">
        <v>1.782253E-2</v>
      </c>
      <c r="FV123">
        <v>1.015919</v>
      </c>
      <c r="FW123">
        <v>21.044060000000002</v>
      </c>
      <c r="FX123" s="1">
        <v>1.719485E-5</v>
      </c>
      <c r="FY123">
        <v>1.5571400000000001E-2</v>
      </c>
      <c r="FZ123">
        <v>1.0159020000000001</v>
      </c>
      <c r="GA123">
        <v>20.731549999999999</v>
      </c>
      <c r="GB123" s="1">
        <v>1.50779E-5</v>
      </c>
      <c r="GC123" s="1">
        <v>1.365275E-2</v>
      </c>
      <c r="GD123">
        <v>1.0159100000000001</v>
      </c>
      <c r="GE123">
        <v>20.04148</v>
      </c>
      <c r="GF123" s="1">
        <v>1.3248439999999999E-5</v>
      </c>
      <c r="GG123" s="1">
        <v>1.199563E-2</v>
      </c>
      <c r="GH123">
        <v>1.0159020000000001</v>
      </c>
      <c r="GI123">
        <v>19.604310000000002</v>
      </c>
      <c r="GJ123" s="1">
        <v>1.165568E-5</v>
      </c>
      <c r="GK123" s="1">
        <v>1.0553440000000001E-2</v>
      </c>
      <c r="GL123">
        <v>1.0158959999999999</v>
      </c>
      <c r="GM123">
        <v>19.530290000000001</v>
      </c>
      <c r="GN123" s="1">
        <v>1.026334E-5</v>
      </c>
      <c r="GO123" s="1">
        <v>9.2925479999999994E-3</v>
      </c>
      <c r="GP123">
        <v>1.015887</v>
      </c>
      <c r="GQ123">
        <v>19.698899999999998</v>
      </c>
      <c r="GR123" s="1">
        <v>9.0415109999999998E-6</v>
      </c>
      <c r="GS123" s="1">
        <v>8.1867160000000001E-3</v>
      </c>
      <c r="GT123">
        <v>1.0159020000000001</v>
      </c>
      <c r="GU123">
        <v>19.820509999999999</v>
      </c>
      <c r="GV123" s="1">
        <v>7.963521E-6</v>
      </c>
      <c r="GW123" s="1">
        <v>7.2111470000000002E-3</v>
      </c>
      <c r="GX123">
        <v>1.015911</v>
      </c>
      <c r="GY123">
        <v>20.153919999999999</v>
      </c>
      <c r="GZ123" s="1">
        <v>7.0110850000000003E-6</v>
      </c>
      <c r="HA123" s="1">
        <v>6.3491670000000002E-3</v>
      </c>
      <c r="HB123">
        <v>1.0158959999999999</v>
      </c>
      <c r="HC123">
        <v>20.5106</v>
      </c>
      <c r="HD123" s="1">
        <v>6.1730260000000003E-6</v>
      </c>
      <c r="HE123" s="1">
        <v>5.5902629999999998E-3</v>
      </c>
      <c r="HF123">
        <v>1.015882</v>
      </c>
      <c r="HG123">
        <v>20.742699999999999</v>
      </c>
      <c r="HH123" s="1">
        <v>5.4365959999999996E-6</v>
      </c>
      <c r="HI123" s="1">
        <v>4.9235859999999998E-3</v>
      </c>
      <c r="HJ123">
        <v>1.015846</v>
      </c>
      <c r="HK123">
        <v>20.553850000000001</v>
      </c>
      <c r="HL123" s="1">
        <v>4.7894719999999997E-6</v>
      </c>
      <c r="HM123" s="1">
        <v>4.3377479999999998E-3</v>
      </c>
      <c r="HN123">
        <v>1.0158290000000001</v>
      </c>
      <c r="HO123">
        <v>20.064209999999999</v>
      </c>
      <c r="HP123" s="1">
        <v>4.2208570000000004E-6</v>
      </c>
      <c r="HQ123" s="1">
        <v>3.8228799999999999E-3</v>
      </c>
      <c r="HR123">
        <v>1.0157830000000001</v>
      </c>
      <c r="HS123">
        <v>19.77816</v>
      </c>
      <c r="HT123" s="1">
        <v>3.7211019999999999E-6</v>
      </c>
      <c r="HU123" s="1">
        <v>3.370488E-3</v>
      </c>
      <c r="HV123">
        <v>1.015741</v>
      </c>
      <c r="HW123">
        <v>19.64086</v>
      </c>
      <c r="HX123" s="1">
        <v>3.277486E-6</v>
      </c>
      <c r="HY123" s="1">
        <v>2.9692109999999998E-3</v>
      </c>
      <c r="HZ123">
        <v>1.0156639999999999</v>
      </c>
      <c r="IA123">
        <v>19.981030000000001</v>
      </c>
      <c r="IB123" s="1">
        <v>2.8770940000000002E-6</v>
      </c>
      <c r="IC123" s="1">
        <v>2.6071699999999998E-3</v>
      </c>
      <c r="ID123">
        <v>1.0156289999999999</v>
      </c>
      <c r="IE123">
        <v>20.45477</v>
      </c>
      <c r="IF123" s="1">
        <v>2.5167649999999999E-6</v>
      </c>
      <c r="IG123" s="1">
        <v>2.28115E-3</v>
      </c>
      <c r="IH123">
        <v>1.015558</v>
      </c>
      <c r="II123">
        <v>20.76708</v>
      </c>
      <c r="IJ123" s="1">
        <v>2.1984380000000002E-6</v>
      </c>
      <c r="IK123" s="1">
        <v>1.992808E-3</v>
      </c>
      <c r="IL123">
        <v>1.015509</v>
      </c>
      <c r="IM123">
        <v>20.817409999999999</v>
      </c>
      <c r="IN123" s="1">
        <v>1.920537E-6</v>
      </c>
      <c r="IO123" s="1">
        <v>1.741009E-3</v>
      </c>
      <c r="IP123">
        <v>1.015442</v>
      </c>
      <c r="IQ123">
        <v>20.32893</v>
      </c>
      <c r="IR123" s="1">
        <v>1.6792210000000001E-6</v>
      </c>
      <c r="IS123" s="1">
        <v>1.522264E-3</v>
      </c>
      <c r="IT123">
        <v>1.0153669999999999</v>
      </c>
      <c r="IU123">
        <v>19.76998</v>
      </c>
      <c r="IV123" s="1">
        <v>1.469881E-6</v>
      </c>
      <c r="IW123" s="1">
        <v>1.332455E-3</v>
      </c>
      <c r="IX123">
        <v>1.0153080000000001</v>
      </c>
      <c r="IY123">
        <v>19.53933</v>
      </c>
      <c r="IZ123" s="1">
        <v>1.2885330000000001E-6</v>
      </c>
      <c r="JA123" s="1">
        <v>1.1680799999999999E-3</v>
      </c>
      <c r="JB123">
        <v>1.015212</v>
      </c>
      <c r="JC123">
        <v>19.619109999999999</v>
      </c>
      <c r="JD123" s="1">
        <v>1.1311339999999999E-6</v>
      </c>
      <c r="JE123" s="1">
        <v>1.0254319999999999E-3</v>
      </c>
      <c r="JF123">
        <v>1.0151490000000001</v>
      </c>
      <c r="JG123">
        <v>20.275089999999999</v>
      </c>
      <c r="JH123" s="1">
        <v>9.9337610000000001E-7</v>
      </c>
      <c r="JI123" s="1">
        <v>9.0059109999999999E-4</v>
      </c>
      <c r="JJ123">
        <v>1.015077</v>
      </c>
      <c r="JK123">
        <v>20.922470000000001</v>
      </c>
      <c r="JL123" s="1">
        <v>8.7243229999999996E-7</v>
      </c>
      <c r="JM123" s="1">
        <v>7.9097239999999995E-4</v>
      </c>
      <c r="JN123">
        <v>1.0149980000000001</v>
      </c>
      <c r="JO123">
        <v>21.239190000000001</v>
      </c>
      <c r="JP123" s="1">
        <v>7.6688950000000005E-7</v>
      </c>
      <c r="JQ123" s="1">
        <v>6.953037E-4</v>
      </c>
      <c r="JR123">
        <v>1.0149300000000001</v>
      </c>
      <c r="JS123">
        <v>21.138940000000002</v>
      </c>
      <c r="JT123" s="1">
        <v>6.752143E-7</v>
      </c>
      <c r="JU123" s="1">
        <v>6.1215480000000001E-4</v>
      </c>
      <c r="JV123">
        <v>1.014866</v>
      </c>
      <c r="JW123">
        <v>20.736689999999999</v>
      </c>
      <c r="JX123" s="1">
        <v>5.954811E-7</v>
      </c>
      <c r="JY123" s="1">
        <v>5.398531E-4</v>
      </c>
      <c r="JZ123">
        <v>1.014807</v>
      </c>
      <c r="KA123">
        <v>20.286339999999999</v>
      </c>
      <c r="KB123" s="1">
        <v>5.2616909999999997E-7</v>
      </c>
      <c r="KC123" s="1">
        <v>4.7699040000000003E-4</v>
      </c>
      <c r="KD123">
        <v>1.014759</v>
      </c>
      <c r="KE123">
        <v>20.133140000000001</v>
      </c>
      <c r="KF123" s="1">
        <v>4.6550949999999998E-7</v>
      </c>
      <c r="KG123" s="1">
        <v>4.2198639999999998E-4</v>
      </c>
      <c r="KH123">
        <v>1.014702</v>
      </c>
      <c r="KI123">
        <v>20.17905</v>
      </c>
      <c r="KJ123" s="1">
        <v>4.1298760000000002E-7</v>
      </c>
      <c r="KK123" s="1">
        <v>3.743126E-4</v>
      </c>
      <c r="KL123">
        <v>1.014662</v>
      </c>
      <c r="KM123">
        <v>20.718430000000001</v>
      </c>
      <c r="KN123" s="1">
        <v>3.6847439999999999E-7</v>
      </c>
      <c r="KO123" s="1">
        <v>3.3387389999999997E-4</v>
      </c>
      <c r="KP123">
        <v>1.0146120000000001</v>
      </c>
      <c r="KQ123">
        <v>21.25038</v>
      </c>
      <c r="KR123" s="1">
        <v>3.3073100000000003E-7</v>
      </c>
      <c r="KS123" s="1">
        <v>2.995947E-4</v>
      </c>
      <c r="KT123">
        <v>1.014575</v>
      </c>
      <c r="KU123">
        <v>21.53885</v>
      </c>
      <c r="KV123" s="1">
        <v>2.9800980000000002E-7</v>
      </c>
      <c r="KW123" s="1">
        <v>2.6992070000000001E-4</v>
      </c>
      <c r="KX123">
        <v>1.0145200000000001</v>
      </c>
      <c r="KY123">
        <v>21.529160000000001</v>
      </c>
      <c r="KZ123" s="1">
        <v>2.6916340000000001E-7</v>
      </c>
      <c r="LA123" s="1">
        <v>2.4377369999999999E-4</v>
      </c>
      <c r="LB123">
        <v>1.0144919999999999</v>
      </c>
      <c r="LC123">
        <v>21.056419999999999</v>
      </c>
      <c r="LD123" s="1">
        <v>2.4362109999999997E-7</v>
      </c>
      <c r="LE123" s="1">
        <v>2.20621E-4</v>
      </c>
      <c r="LF123">
        <v>1.0144340000000001</v>
      </c>
      <c r="LG123">
        <v>20.540839999999999</v>
      </c>
      <c r="LH123" s="1">
        <v>2.209534E-7</v>
      </c>
      <c r="LI123" s="1">
        <v>2.0008069999999999E-4</v>
      </c>
      <c r="LJ123">
        <v>1.0143899999999999</v>
      </c>
      <c r="LK123">
        <v>20.326920000000001</v>
      </c>
      <c r="LL123" s="1">
        <v>2.0071060000000001E-7</v>
      </c>
      <c r="LM123" s="1">
        <v>1.8174670000000001E-4</v>
      </c>
      <c r="LN123">
        <v>1.01434</v>
      </c>
      <c r="LO123">
        <v>20.392119999999998</v>
      </c>
      <c r="LP123" s="1">
        <v>1.8243919999999999E-7</v>
      </c>
      <c r="LQ123" s="1">
        <v>1.652004E-4</v>
      </c>
      <c r="LR123">
        <v>1.0142949999999999</v>
      </c>
      <c r="LS123">
        <v>21.140609999999999</v>
      </c>
      <c r="LT123" s="1">
        <v>1.6582029999999999E-7</v>
      </c>
      <c r="LU123" s="1">
        <v>1.5016239999999999E-4</v>
      </c>
      <c r="LV123">
        <v>1.01424</v>
      </c>
      <c r="LW123">
        <v>21.863659999999999</v>
      </c>
      <c r="LX123" s="1">
        <v>1.506745E-7</v>
      </c>
      <c r="LY123" s="1">
        <v>1.364487E-4</v>
      </c>
      <c r="LZ123">
        <v>1.014186</v>
      </c>
      <c r="MA123">
        <v>22.259609999999999</v>
      </c>
      <c r="MB123" s="1">
        <v>1.3697650000000001E-7</v>
      </c>
      <c r="MC123" s="1">
        <v>1.24043E-4</v>
      </c>
      <c r="MD123">
        <v>1.0141500000000001</v>
      </c>
      <c r="ME123">
        <v>22.31973</v>
      </c>
      <c r="MF123" s="1">
        <v>1.2465180000000001E-7</v>
      </c>
      <c r="MG123" s="1">
        <v>1.128795E-4</v>
      </c>
      <c r="MH123">
        <v>1.014108</v>
      </c>
      <c r="MI123">
        <v>21.851209999999998</v>
      </c>
      <c r="MJ123" s="1">
        <v>1.135662E-7</v>
      </c>
      <c r="MK123" s="1">
        <v>1.0283780000000001E-4</v>
      </c>
      <c r="ML123">
        <v>1.0140560000000001</v>
      </c>
      <c r="MM123">
        <v>21.33295</v>
      </c>
      <c r="MN123" s="1">
        <v>1.035623E-7</v>
      </c>
      <c r="MO123" s="1">
        <v>9.3776039999999994E-5</v>
      </c>
      <c r="MP123">
        <v>1.0140420000000001</v>
      </c>
      <c r="MQ123">
        <v>21.097809999999999</v>
      </c>
      <c r="MR123" s="1">
        <v>9.4536959999999995E-8</v>
      </c>
      <c r="MS123" s="1">
        <v>8.5598000000000003E-5</v>
      </c>
      <c r="MT123">
        <v>1.014003</v>
      </c>
      <c r="MU123">
        <v>21.04468</v>
      </c>
      <c r="MV123" s="1">
        <v>8.6511049999999996E-8</v>
      </c>
      <c r="MW123" s="1">
        <v>7.8316080000000006E-5</v>
      </c>
      <c r="MX123">
        <v>1.0139830000000001</v>
      </c>
      <c r="MY123">
        <v>21.194179999999999</v>
      </c>
      <c r="MZ123" s="1">
        <v>7.963538E-8</v>
      </c>
      <c r="NA123" s="1">
        <v>7.2066979999999998E-5</v>
      </c>
      <c r="NB123">
        <v>1.013944</v>
      </c>
      <c r="NC123">
        <v>21.455919999999999</v>
      </c>
      <c r="ND123" s="1">
        <v>7.3722909999999996E-8</v>
      </c>
      <c r="NE123" s="1">
        <v>6.6700500000000003E-5</v>
      </c>
      <c r="NF123">
        <v>1.013903</v>
      </c>
      <c r="NG123">
        <v>21.668320000000001</v>
      </c>
      <c r="NH123" s="1">
        <v>6.8428980000000004E-8</v>
      </c>
      <c r="NI123" s="1">
        <v>6.1908580000000004E-5</v>
      </c>
      <c r="NJ123">
        <v>1.01389</v>
      </c>
      <c r="NK123">
        <v>21.315259999999999</v>
      </c>
      <c r="NL123" s="1">
        <v>6.3579139999999995E-8</v>
      </c>
      <c r="NM123" s="1">
        <v>5.7519100000000003E-5</v>
      </c>
      <c r="NN123">
        <v>1.0138560000000001</v>
      </c>
      <c r="NO123">
        <v>20.658919999999998</v>
      </c>
      <c r="NP123" s="1">
        <v>5.9159639999999999E-8</v>
      </c>
      <c r="NQ123" s="1">
        <v>5.3516130000000003E-5</v>
      </c>
      <c r="NR123">
        <v>1.0138229999999999</v>
      </c>
      <c r="NS123">
        <v>20.022600000000001</v>
      </c>
      <c r="NT123" s="1">
        <v>5.5128629999999998E-8</v>
      </c>
      <c r="NU123" s="1">
        <v>4.9867880000000003E-5</v>
      </c>
      <c r="NV123">
        <v>1.013808</v>
      </c>
      <c r="NW123">
        <v>19.640779999999999</v>
      </c>
      <c r="NX123" s="1">
        <v>5.1421380000000003E-8</v>
      </c>
      <c r="NY123" s="1">
        <v>4.651213E-5</v>
      </c>
      <c r="NZ123">
        <v>1.0137769999999999</v>
      </c>
      <c r="OA123">
        <v>19.56005</v>
      </c>
      <c r="OB123" s="1">
        <v>4.7987990000000003E-8</v>
      </c>
      <c r="OC123" s="1">
        <v>4.340585E-5</v>
      </c>
      <c r="OD123">
        <v>1.013728</v>
      </c>
      <c r="OE123">
        <v>20.051010000000002</v>
      </c>
      <c r="OF123" s="1">
        <v>4.4769609999999998E-8</v>
      </c>
      <c r="OG123" s="1">
        <v>4.049881E-5</v>
      </c>
      <c r="OH123">
        <v>1.0137080000000001</v>
      </c>
      <c r="OI123">
        <v>20.683900000000001</v>
      </c>
      <c r="OJ123" s="1">
        <v>4.1741350000000002E-8</v>
      </c>
      <c r="OK123" s="1">
        <v>3.7760189999999997E-5</v>
      </c>
    </row>
    <row r="124" spans="1:401" x14ac:dyDescent="0.35">
      <c r="A124">
        <v>127</v>
      </c>
      <c r="B124" t="s">
        <v>4</v>
      </c>
      <c r="C124" t="s">
        <v>24</v>
      </c>
      <c r="D124" t="s">
        <v>129</v>
      </c>
      <c r="E124">
        <v>935.11109999999996</v>
      </c>
      <c r="F124">
        <v>0.75616819999999996</v>
      </c>
      <c r="G124">
        <v>20.14348</v>
      </c>
      <c r="H124">
        <v>0</v>
      </c>
      <c r="I124">
        <v>0</v>
      </c>
      <c r="J124">
        <v>0.75617630000000002</v>
      </c>
      <c r="K124">
        <v>20.170459999999999</v>
      </c>
      <c r="L124">
        <v>0</v>
      </c>
      <c r="M124">
        <v>0</v>
      </c>
      <c r="N124">
        <v>0.75621170000000004</v>
      </c>
      <c r="O124">
        <v>20.14462</v>
      </c>
      <c r="P124" s="1">
        <v>7.0891540000000002E-32</v>
      </c>
      <c r="Q124" s="1">
        <v>6.3943650000000003E-29</v>
      </c>
      <c r="R124">
        <v>0.75621989999999994</v>
      </c>
      <c r="S124">
        <v>19.8733</v>
      </c>
      <c r="T124" s="1">
        <v>1.575612E-18</v>
      </c>
      <c r="U124" s="1">
        <v>1.4237749999999999E-15</v>
      </c>
      <c r="V124">
        <v>0.75620569999999998</v>
      </c>
      <c r="W124">
        <v>19.599679999999999</v>
      </c>
      <c r="X124" s="1">
        <v>7.0482599999999997E-6</v>
      </c>
      <c r="Y124" s="1">
        <v>4.5582799999999996E-3</v>
      </c>
      <c r="Z124">
        <v>0.75622210000000001</v>
      </c>
      <c r="AA124">
        <v>19.13673</v>
      </c>
      <c r="AB124">
        <v>0.15719250000000001</v>
      </c>
      <c r="AC124">
        <v>115.5424</v>
      </c>
      <c r="AD124">
        <v>0.7562624</v>
      </c>
      <c r="AE124">
        <v>18.716270000000002</v>
      </c>
      <c r="AF124">
        <v>10.475300000000001</v>
      </c>
      <c r="AG124">
        <v>8528.1880000000001</v>
      </c>
      <c r="AH124">
        <v>0.75627840000000002</v>
      </c>
      <c r="AI124">
        <v>18.4514</v>
      </c>
      <c r="AJ124">
        <v>48.035310000000003</v>
      </c>
      <c r="AK124">
        <v>42239.83</v>
      </c>
      <c r="AL124">
        <v>0.75630269999999999</v>
      </c>
      <c r="AM124">
        <v>18.35061</v>
      </c>
      <c r="AN124">
        <v>38.396279999999997</v>
      </c>
      <c r="AO124">
        <v>35839.4</v>
      </c>
      <c r="AP124">
        <v>0.75632480000000002</v>
      </c>
      <c r="AQ124">
        <v>18.812360000000002</v>
      </c>
      <c r="AR124">
        <v>8.8953279999999992</v>
      </c>
      <c r="AS124">
        <v>8697.2099999999991</v>
      </c>
      <c r="AT124">
        <v>0.75633260000000002</v>
      </c>
      <c r="AU124">
        <v>19.49316</v>
      </c>
      <c r="AV124">
        <v>0.83677950000000001</v>
      </c>
      <c r="AW124">
        <v>847.27909999999997</v>
      </c>
      <c r="AX124">
        <v>0.75634979999999996</v>
      </c>
      <c r="AY124">
        <v>19.95093</v>
      </c>
      <c r="AZ124" s="1">
        <v>4.7226780000000003E-2</v>
      </c>
      <c r="BA124">
        <v>48.126980000000003</v>
      </c>
      <c r="BB124">
        <v>0.75635330000000001</v>
      </c>
      <c r="BC124">
        <v>20.260069999999999</v>
      </c>
      <c r="BD124" s="1">
        <v>7.7215690000000002E-3</v>
      </c>
      <c r="BE124">
        <v>7.1932840000000002</v>
      </c>
      <c r="BF124">
        <v>0.75637390000000004</v>
      </c>
      <c r="BG124">
        <v>20.186109999999999</v>
      </c>
      <c r="BH124" s="1">
        <v>5.3705610000000003E-3</v>
      </c>
      <c r="BI124">
        <v>4.8866519999999998</v>
      </c>
      <c r="BJ124">
        <v>0.75635779999999997</v>
      </c>
      <c r="BK124">
        <v>19.899139999999999</v>
      </c>
      <c r="BL124" s="1">
        <v>4.3393420000000004E-3</v>
      </c>
      <c r="BM124">
        <v>3.9451939999999999</v>
      </c>
      <c r="BN124">
        <v>0.75637189999999999</v>
      </c>
      <c r="BO124">
        <v>19.774899999999999</v>
      </c>
      <c r="BP124" s="1">
        <v>3.5263069999999998E-3</v>
      </c>
      <c r="BQ124">
        <v>3.2056990000000001</v>
      </c>
      <c r="BR124">
        <v>0.75636639999999999</v>
      </c>
      <c r="BS124">
        <v>19.751529999999999</v>
      </c>
      <c r="BT124" s="1">
        <v>2.8684740000000002E-3</v>
      </c>
      <c r="BU124">
        <v>2.607777</v>
      </c>
      <c r="BV124">
        <v>0.75634520000000005</v>
      </c>
      <c r="BW124">
        <v>20.099989999999998</v>
      </c>
      <c r="BX124" s="1">
        <v>2.333927E-3</v>
      </c>
      <c r="BY124">
        <v>2.121807</v>
      </c>
      <c r="BZ124">
        <v>0.75634619999999997</v>
      </c>
      <c r="CA124">
        <v>20.54167</v>
      </c>
      <c r="CB124" s="1">
        <v>1.8985569999999999E-3</v>
      </c>
      <c r="CC124">
        <v>1.7261249999999999</v>
      </c>
      <c r="CD124">
        <v>0.75633660000000003</v>
      </c>
      <c r="CE124">
        <v>20.617560000000001</v>
      </c>
      <c r="CF124" s="1">
        <v>1.5451270000000001E-3</v>
      </c>
      <c r="CG124">
        <v>1.404747</v>
      </c>
      <c r="CH124">
        <v>0.75635370000000002</v>
      </c>
      <c r="CI124">
        <v>20.51586</v>
      </c>
      <c r="CJ124" s="1">
        <v>1.258435E-3</v>
      </c>
      <c r="CK124">
        <v>1.144064</v>
      </c>
      <c r="CL124">
        <v>0.75632529999999998</v>
      </c>
      <c r="CM124">
        <v>20.05331</v>
      </c>
      <c r="CN124" s="1">
        <v>1.025911E-3</v>
      </c>
      <c r="CO124">
        <v>0.93263039999999997</v>
      </c>
      <c r="CP124">
        <v>0.75631130000000002</v>
      </c>
      <c r="CQ124">
        <v>19.45786</v>
      </c>
      <c r="CR124" s="1">
        <v>8.372233E-4</v>
      </c>
      <c r="CS124">
        <v>0.7610517</v>
      </c>
      <c r="CT124">
        <v>0.7562953</v>
      </c>
      <c r="CU124">
        <v>19.198460000000001</v>
      </c>
      <c r="CV124" s="1">
        <v>6.8392970000000003E-4</v>
      </c>
      <c r="CW124">
        <v>0.62168190000000001</v>
      </c>
      <c r="CX124">
        <v>0.75626709999999997</v>
      </c>
      <c r="CY124">
        <v>19.24052</v>
      </c>
      <c r="CZ124" s="1">
        <v>5.5874410000000005E-4</v>
      </c>
      <c r="DA124">
        <v>0.5078857</v>
      </c>
      <c r="DB124">
        <v>0.75626349999999998</v>
      </c>
      <c r="DC124">
        <v>19.9192</v>
      </c>
      <c r="DD124" s="1">
        <v>4.5557110000000003E-4</v>
      </c>
      <c r="DE124">
        <v>0.41412539999999998</v>
      </c>
      <c r="DF124">
        <v>0.75622929999999999</v>
      </c>
      <c r="DG124">
        <v>20.64658</v>
      </c>
      <c r="DH124" s="1">
        <v>3.7057479999999998E-4</v>
      </c>
      <c r="DI124">
        <v>0.33687319999999998</v>
      </c>
      <c r="DJ124">
        <v>0.75621309999999997</v>
      </c>
      <c r="DK124">
        <v>21.134599999999999</v>
      </c>
      <c r="DL124" s="1">
        <v>3.012472E-4</v>
      </c>
      <c r="DM124">
        <v>0.27382980000000001</v>
      </c>
      <c r="DN124">
        <v>0.75619570000000003</v>
      </c>
      <c r="DO124">
        <v>21.257940000000001</v>
      </c>
      <c r="DP124" s="1">
        <v>2.452008E-4</v>
      </c>
      <c r="DQ124">
        <v>0.22284570000000001</v>
      </c>
      <c r="DR124">
        <v>0.75619760000000003</v>
      </c>
      <c r="DS124">
        <v>20.76793</v>
      </c>
      <c r="DT124" s="1">
        <v>2.0005190000000001E-4</v>
      </c>
      <c r="DU124">
        <v>0.18177409999999999</v>
      </c>
      <c r="DV124">
        <v>0.75621059999999996</v>
      </c>
      <c r="DW124">
        <v>20.19481</v>
      </c>
      <c r="DX124" s="1">
        <v>1.636168E-4</v>
      </c>
      <c r="DY124">
        <v>0.148643</v>
      </c>
      <c r="DZ124">
        <v>0.75618739999999995</v>
      </c>
      <c r="EA124">
        <v>19.896280000000001</v>
      </c>
      <c r="EB124" s="1">
        <v>1.3400470000000001E-4</v>
      </c>
      <c r="EC124">
        <v>0.12173</v>
      </c>
      <c r="ED124">
        <v>0.75619860000000005</v>
      </c>
      <c r="EE124">
        <v>19.913360000000001</v>
      </c>
      <c r="EF124" s="1">
        <v>1.098818E-4</v>
      </c>
      <c r="EG124" s="1">
        <v>9.9797060000000007E-2</v>
      </c>
      <c r="EH124">
        <v>0.75618459999999998</v>
      </c>
      <c r="EI124">
        <v>20.4604</v>
      </c>
      <c r="EJ124" s="1">
        <v>9.0502900000000004E-5</v>
      </c>
      <c r="EK124" s="1">
        <v>8.2172380000000003E-2</v>
      </c>
      <c r="EL124">
        <v>0.75620589999999999</v>
      </c>
      <c r="EM124">
        <v>21.142769999999999</v>
      </c>
      <c r="EN124" s="1">
        <v>7.5012049999999996E-5</v>
      </c>
      <c r="EO124" s="1">
        <v>6.8084610000000004E-2</v>
      </c>
      <c r="EP124">
        <v>0.75621090000000002</v>
      </c>
      <c r="EQ124">
        <v>21.522079999999999</v>
      </c>
      <c r="ER124" s="1">
        <v>6.2514560000000003E-5</v>
      </c>
      <c r="ES124" s="1">
        <v>5.6725579999999998E-2</v>
      </c>
      <c r="ET124">
        <v>0.75621519999999998</v>
      </c>
      <c r="EU124">
        <v>21.51483</v>
      </c>
      <c r="EV124" s="1">
        <v>5.2337070000000002E-5</v>
      </c>
      <c r="EW124" s="1">
        <v>4.7479639999999997E-2</v>
      </c>
      <c r="EX124">
        <v>0.75620989999999999</v>
      </c>
      <c r="EY124">
        <v>20.907810000000001</v>
      </c>
      <c r="EZ124" s="1">
        <v>4.4000050000000002E-5</v>
      </c>
      <c r="FA124" s="1">
        <v>3.9908010000000001E-2</v>
      </c>
      <c r="FB124">
        <v>0.75623589999999996</v>
      </c>
      <c r="FC124">
        <v>20.16798</v>
      </c>
      <c r="FD124" s="1">
        <v>3.7134359999999999E-5</v>
      </c>
      <c r="FE124" s="1">
        <v>3.3674259999999998E-2</v>
      </c>
      <c r="FF124">
        <v>0.75624530000000001</v>
      </c>
      <c r="FG124">
        <v>19.820709999999998</v>
      </c>
      <c r="FH124" s="1">
        <v>3.1451390000000001E-5</v>
      </c>
      <c r="FI124" s="1">
        <v>2.8514589999999999E-2</v>
      </c>
      <c r="FJ124">
        <v>0.75625379999999998</v>
      </c>
      <c r="FK124">
        <v>19.847940000000001</v>
      </c>
      <c r="FL124" s="1">
        <v>2.6772880000000001E-5</v>
      </c>
      <c r="FM124" s="1">
        <v>2.4266739999999998E-2</v>
      </c>
      <c r="FN124">
        <v>0.75626780000000005</v>
      </c>
      <c r="FO124">
        <v>20.459350000000001</v>
      </c>
      <c r="FP124" s="1">
        <v>2.2996249999999999E-5</v>
      </c>
      <c r="FQ124" s="1">
        <v>2.0834760000000001E-2</v>
      </c>
      <c r="FR124">
        <v>0.7562721</v>
      </c>
      <c r="FS124">
        <v>21.04712</v>
      </c>
      <c r="FT124" s="1">
        <v>1.9949290000000002E-5</v>
      </c>
      <c r="FU124" s="1">
        <v>1.8067710000000001E-2</v>
      </c>
      <c r="FV124">
        <v>0.75627860000000002</v>
      </c>
      <c r="FW124">
        <v>21.102170000000001</v>
      </c>
      <c r="FX124" s="1">
        <v>1.7424699999999999E-5</v>
      </c>
      <c r="FY124" s="1">
        <v>1.577827E-2</v>
      </c>
      <c r="FZ124">
        <v>0.75629210000000002</v>
      </c>
      <c r="GA124">
        <v>20.806190000000001</v>
      </c>
      <c r="GB124" s="1">
        <v>1.527531E-5</v>
      </c>
      <c r="GC124" s="1">
        <v>1.3830759999999999E-2</v>
      </c>
      <c r="GD124">
        <v>0.75629250000000003</v>
      </c>
      <c r="GE124">
        <v>20.11016</v>
      </c>
      <c r="GF124" s="1">
        <v>1.34197E-5</v>
      </c>
      <c r="GG124" s="1">
        <v>1.2150330000000001E-2</v>
      </c>
      <c r="GH124">
        <v>0.75628830000000002</v>
      </c>
      <c r="GI124">
        <v>19.64884</v>
      </c>
      <c r="GJ124" s="1">
        <v>1.180505E-5</v>
      </c>
      <c r="GK124" s="1">
        <v>1.068828E-2</v>
      </c>
      <c r="GL124">
        <v>0.75630620000000004</v>
      </c>
      <c r="GM124">
        <v>19.547730000000001</v>
      </c>
      <c r="GN124" s="1">
        <v>1.039418E-5</v>
      </c>
      <c r="GO124" s="1">
        <v>9.4109459999999999E-3</v>
      </c>
      <c r="GP124">
        <v>0.75630240000000004</v>
      </c>
      <c r="GQ124">
        <v>19.704029999999999</v>
      </c>
      <c r="GR124" s="1">
        <v>9.1565749999999997E-6</v>
      </c>
      <c r="GS124" s="1">
        <v>8.2906730000000001E-3</v>
      </c>
      <c r="GT124">
        <v>0.75629679999999999</v>
      </c>
      <c r="GU124">
        <v>19.8307</v>
      </c>
      <c r="GV124" s="1">
        <v>8.0652410000000008E-6</v>
      </c>
      <c r="GW124" s="1">
        <v>7.3030380000000004E-3</v>
      </c>
      <c r="GX124">
        <v>0.75629060000000004</v>
      </c>
      <c r="GY124">
        <v>20.182130000000001</v>
      </c>
      <c r="GZ124" s="1">
        <v>7.100758E-6</v>
      </c>
      <c r="HA124" s="1">
        <v>6.430229E-3</v>
      </c>
      <c r="HB124">
        <v>0.756301</v>
      </c>
      <c r="HC124">
        <v>20.562049999999999</v>
      </c>
      <c r="HD124" s="1">
        <v>6.2519159999999998E-6</v>
      </c>
      <c r="HE124" s="1">
        <v>5.6614819999999998E-3</v>
      </c>
      <c r="HF124">
        <v>0.75627549999999999</v>
      </c>
      <c r="HG124">
        <v>20.796790000000001</v>
      </c>
      <c r="HH124" s="1">
        <v>5.505857E-6</v>
      </c>
      <c r="HI124" s="1">
        <v>4.9860679999999998E-3</v>
      </c>
      <c r="HJ124">
        <v>0.75627390000000005</v>
      </c>
      <c r="HK124">
        <v>20.603760000000001</v>
      </c>
      <c r="HL124" s="1">
        <v>4.8503570000000001E-6</v>
      </c>
      <c r="HM124" s="1">
        <v>4.3925819999999999E-3</v>
      </c>
      <c r="HN124">
        <v>0.75626599999999999</v>
      </c>
      <c r="HO124">
        <v>20.099519999999998</v>
      </c>
      <c r="HP124" s="1">
        <v>4.2743800000000004E-6</v>
      </c>
      <c r="HQ124" s="1">
        <v>3.871102E-3</v>
      </c>
      <c r="HR124">
        <v>0.75624849999999999</v>
      </c>
      <c r="HS124">
        <v>19.80114</v>
      </c>
      <c r="HT124" s="1">
        <v>3.768155E-6</v>
      </c>
      <c r="HU124" s="1">
        <v>3.4127179999999999E-3</v>
      </c>
      <c r="HV124">
        <v>0.75624190000000002</v>
      </c>
      <c r="HW124">
        <v>19.652750000000001</v>
      </c>
      <c r="HX124" s="1">
        <v>3.3196139999999999E-6</v>
      </c>
      <c r="HY124" s="1">
        <v>3.0067919999999999E-3</v>
      </c>
      <c r="HZ124">
        <v>0.75625960000000003</v>
      </c>
      <c r="IA124">
        <v>19.993459999999999</v>
      </c>
      <c r="IB124" s="1">
        <v>2.9152550000000001E-6</v>
      </c>
      <c r="IC124" s="1">
        <v>2.640903E-3</v>
      </c>
      <c r="ID124">
        <v>0.75622800000000001</v>
      </c>
      <c r="IE124">
        <v>20.480560000000001</v>
      </c>
      <c r="IF124" s="1">
        <v>2.5508420000000001E-6</v>
      </c>
      <c r="IG124" s="1">
        <v>2.3111109999999998E-3</v>
      </c>
      <c r="IH124">
        <v>0.75623399999999996</v>
      </c>
      <c r="II124">
        <v>20.806740000000001</v>
      </c>
      <c r="IJ124" s="1">
        <v>2.2283400000000002E-6</v>
      </c>
      <c r="IK124" s="1">
        <v>2.0189370000000002E-3</v>
      </c>
      <c r="IL124">
        <v>0.75621590000000005</v>
      </c>
      <c r="IM124">
        <v>20.873819999999998</v>
      </c>
      <c r="IN124" s="1">
        <v>1.9465490000000002E-6</v>
      </c>
      <c r="IO124" s="1">
        <v>1.763632E-3</v>
      </c>
      <c r="IP124">
        <v>0.75620940000000003</v>
      </c>
      <c r="IQ124">
        <v>20.392060000000001</v>
      </c>
      <c r="IR124" s="1">
        <v>1.7018059999999999E-6</v>
      </c>
      <c r="IS124" s="1">
        <v>1.5418070000000001E-3</v>
      </c>
      <c r="IT124">
        <v>0.75621620000000001</v>
      </c>
      <c r="IU124">
        <v>19.81812</v>
      </c>
      <c r="IV124" s="1">
        <v>1.4894559999999999E-6</v>
      </c>
      <c r="IW124" s="1">
        <v>1.349289E-3</v>
      </c>
      <c r="IX124">
        <v>0.75619970000000003</v>
      </c>
      <c r="IY124">
        <v>19.560880000000001</v>
      </c>
      <c r="IZ124" s="1">
        <v>1.3054940000000001E-6</v>
      </c>
      <c r="JA124" s="1">
        <v>1.182584E-3</v>
      </c>
      <c r="JB124">
        <v>0.75619530000000001</v>
      </c>
      <c r="JC124">
        <v>19.623889999999999</v>
      </c>
      <c r="JD124" s="1">
        <v>1.1458849999999999E-6</v>
      </c>
      <c r="JE124" s="1">
        <v>1.0379569999999999E-3</v>
      </c>
      <c r="JF124">
        <v>0.75619670000000005</v>
      </c>
      <c r="JG124">
        <v>20.287520000000001</v>
      </c>
      <c r="JH124" s="1">
        <v>1.0063439999999999E-6</v>
      </c>
      <c r="JI124" s="1">
        <v>9.1150750000000005E-4</v>
      </c>
      <c r="JJ124">
        <v>0.75619190000000003</v>
      </c>
      <c r="JK124">
        <v>20.951789999999999</v>
      </c>
      <c r="JL124" s="1">
        <v>8.8378279999999998E-7</v>
      </c>
      <c r="JM124" s="1">
        <v>8.0046010000000005E-4</v>
      </c>
      <c r="JN124">
        <v>0.75618459999999998</v>
      </c>
      <c r="JO124">
        <v>21.287800000000001</v>
      </c>
      <c r="JP124" s="1">
        <v>7.7676550000000002E-7</v>
      </c>
      <c r="JQ124" s="1">
        <v>7.034923E-4</v>
      </c>
      <c r="JR124">
        <v>0.75618180000000002</v>
      </c>
      <c r="JS124">
        <v>21.200310000000002</v>
      </c>
      <c r="JT124" s="1">
        <v>6.8380070000000002E-7</v>
      </c>
      <c r="JU124" s="1">
        <v>6.1922859999999998E-4</v>
      </c>
      <c r="JV124">
        <v>0.75618759999999996</v>
      </c>
      <c r="JW124">
        <v>20.791609999999999</v>
      </c>
      <c r="JX124" s="1">
        <v>6.0294210000000002E-7</v>
      </c>
      <c r="JY124" s="1">
        <v>5.4595570000000001E-4</v>
      </c>
      <c r="JZ124">
        <v>0.75618090000000004</v>
      </c>
      <c r="KA124">
        <v>20.32103</v>
      </c>
      <c r="KB124" s="1">
        <v>5.326756E-7</v>
      </c>
      <c r="KC124" s="1">
        <v>4.8227140000000002E-4</v>
      </c>
      <c r="KD124">
        <v>0.75618759999999996</v>
      </c>
      <c r="KE124">
        <v>20.147279999999999</v>
      </c>
      <c r="KF124" s="1">
        <v>4.7119809999999997E-7</v>
      </c>
      <c r="KG124" s="1">
        <v>4.2656930000000001E-4</v>
      </c>
      <c r="KH124">
        <v>0.75618580000000002</v>
      </c>
      <c r="KI124">
        <v>20.187709999999999</v>
      </c>
      <c r="KJ124" s="1">
        <v>4.1785660000000001E-7</v>
      </c>
      <c r="KK124" s="1">
        <v>3.7821570000000002E-4</v>
      </c>
      <c r="KL124">
        <v>0.75618790000000002</v>
      </c>
      <c r="KM124">
        <v>20.735890000000001</v>
      </c>
      <c r="KN124" s="1">
        <v>3.7258820000000001E-7</v>
      </c>
      <c r="KO124" s="1">
        <v>3.3715280000000002E-4</v>
      </c>
      <c r="KP124">
        <v>0.75618430000000003</v>
      </c>
      <c r="KQ124">
        <v>21.290780000000002</v>
      </c>
      <c r="KR124" s="1">
        <v>3.3424660000000002E-7</v>
      </c>
      <c r="KS124" s="1">
        <v>3.0237910000000001E-4</v>
      </c>
      <c r="KT124">
        <v>0.75619210000000003</v>
      </c>
      <c r="KU124">
        <v>21.600269999999998</v>
      </c>
      <c r="KV124" s="1">
        <v>3.0108359999999998E-7</v>
      </c>
      <c r="KW124" s="1">
        <v>2.7233889999999999E-4</v>
      </c>
      <c r="KX124">
        <v>0.75619800000000004</v>
      </c>
      <c r="KY124">
        <v>21.602450000000001</v>
      </c>
      <c r="KZ124" s="1">
        <v>2.7188529999999998E-7</v>
      </c>
      <c r="LA124" s="1">
        <v>2.4589929999999999E-4</v>
      </c>
      <c r="LB124">
        <v>0.7562006</v>
      </c>
      <c r="LC124">
        <v>21.11965</v>
      </c>
      <c r="LD124" s="1">
        <v>2.4603160000000002E-7</v>
      </c>
      <c r="LE124" s="1">
        <v>2.224913E-4</v>
      </c>
      <c r="LF124">
        <v>0.75620509999999996</v>
      </c>
      <c r="LG124">
        <v>20.57976</v>
      </c>
      <c r="LH124" s="1">
        <v>2.2309930000000001E-7</v>
      </c>
      <c r="LI124" s="1">
        <v>2.0173289999999999E-4</v>
      </c>
      <c r="LJ124">
        <v>0.75617860000000003</v>
      </c>
      <c r="LK124">
        <v>20.343810000000001</v>
      </c>
      <c r="LL124" s="1">
        <v>2.026335E-7</v>
      </c>
      <c r="LM124" s="1">
        <v>1.8321280000000001E-4</v>
      </c>
      <c r="LN124">
        <v>0.75619990000000004</v>
      </c>
      <c r="LO124">
        <v>20.399650000000001</v>
      </c>
      <c r="LP124" s="1">
        <v>1.841827E-7</v>
      </c>
      <c r="LQ124" s="1">
        <v>1.665188E-4</v>
      </c>
      <c r="LR124">
        <v>0.75617559999999995</v>
      </c>
      <c r="LS124">
        <v>21.156880000000001</v>
      </c>
      <c r="LT124" s="1">
        <v>1.674092E-7</v>
      </c>
      <c r="LU124" s="1">
        <v>1.5135619999999999E-4</v>
      </c>
      <c r="LV124">
        <v>0.75619479999999994</v>
      </c>
      <c r="LW124">
        <v>21.902930000000001</v>
      </c>
      <c r="LX124" s="1">
        <v>1.5212040000000001E-7</v>
      </c>
      <c r="LY124" s="1">
        <v>1.375266E-4</v>
      </c>
      <c r="LZ124">
        <v>0.75618779999999997</v>
      </c>
      <c r="MA124">
        <v>22.323180000000001</v>
      </c>
      <c r="MB124" s="1">
        <v>1.382779E-7</v>
      </c>
      <c r="MC124" s="1">
        <v>1.2500360000000001E-4</v>
      </c>
      <c r="MD124">
        <v>0.75616749999999999</v>
      </c>
      <c r="ME124">
        <v>22.39977</v>
      </c>
      <c r="MF124" s="1">
        <v>1.258227E-7</v>
      </c>
      <c r="MG124" s="1">
        <v>1.1373710000000001E-4</v>
      </c>
      <c r="MH124">
        <v>0.75619380000000003</v>
      </c>
      <c r="MI124">
        <v>21.92399</v>
      </c>
      <c r="MJ124" s="1">
        <v>1.146202E-7</v>
      </c>
      <c r="MK124" s="1">
        <v>1.036032E-4</v>
      </c>
      <c r="ML124">
        <v>0.7561795</v>
      </c>
      <c r="MM124">
        <v>21.379639999999998</v>
      </c>
      <c r="MN124" s="1">
        <v>1.045147E-7</v>
      </c>
      <c r="MO124" s="1">
        <v>9.4459300000000005E-5</v>
      </c>
      <c r="MP124">
        <v>0.75618200000000002</v>
      </c>
      <c r="MQ124">
        <v>21.119309999999999</v>
      </c>
      <c r="MR124" s="1">
        <v>9.5393870000000005E-8</v>
      </c>
      <c r="MS124" s="1">
        <v>8.6208840000000003E-5</v>
      </c>
      <c r="MT124">
        <v>0.75617730000000005</v>
      </c>
      <c r="MU124">
        <v>21.05217</v>
      </c>
      <c r="MV124" s="1">
        <v>8.7261500000000004E-8</v>
      </c>
      <c r="MW124" s="1">
        <v>7.884643E-5</v>
      </c>
      <c r="MX124">
        <v>0.75618940000000001</v>
      </c>
      <c r="MY124">
        <v>21.203240000000001</v>
      </c>
      <c r="MZ124" s="1">
        <v>8.0272700000000004E-8</v>
      </c>
      <c r="NA124" s="1">
        <v>7.2510359999999993E-5</v>
      </c>
      <c r="NB124">
        <v>0.75619780000000003</v>
      </c>
      <c r="NC124">
        <v>21.49015</v>
      </c>
      <c r="ND124" s="1">
        <v>7.4280159999999999E-8</v>
      </c>
      <c r="NE124" s="1">
        <v>6.7081669999999996E-5</v>
      </c>
      <c r="NF124">
        <v>0.75618359999999996</v>
      </c>
      <c r="NG124">
        <v>21.73508</v>
      </c>
      <c r="NH124" s="1">
        <v>6.8934359999999996E-8</v>
      </c>
      <c r="NI124" s="1">
        <v>6.2249520000000002E-5</v>
      </c>
      <c r="NJ124">
        <v>0.75617239999999997</v>
      </c>
      <c r="NK124">
        <v>21.39115</v>
      </c>
      <c r="NL124" s="1">
        <v>6.4042819999999995E-8</v>
      </c>
      <c r="NM124" s="1">
        <v>5.7829209999999999E-5</v>
      </c>
      <c r="NN124">
        <v>0.75618759999999996</v>
      </c>
      <c r="NO124">
        <v>20.731079999999999</v>
      </c>
      <c r="NP124" s="1">
        <v>5.9581370000000001E-8</v>
      </c>
      <c r="NQ124" s="1">
        <v>5.3795680000000003E-5</v>
      </c>
      <c r="NR124">
        <v>0.75619360000000002</v>
      </c>
      <c r="NS124">
        <v>20.083200000000001</v>
      </c>
      <c r="NT124" s="1">
        <v>5.5514560000000003E-8</v>
      </c>
      <c r="NU124" s="1">
        <v>5.012027E-5</v>
      </c>
      <c r="NV124">
        <v>0.75618359999999996</v>
      </c>
      <c r="NW124">
        <v>19.67126</v>
      </c>
      <c r="NX124" s="1">
        <v>5.177791E-8</v>
      </c>
      <c r="NY124" s="1">
        <v>4.6742939999999999E-5</v>
      </c>
      <c r="NZ124">
        <v>0.75619639999999999</v>
      </c>
      <c r="OA124">
        <v>19.571619999999999</v>
      </c>
      <c r="OB124" s="1">
        <v>4.8318729999999997E-8</v>
      </c>
      <c r="OC124" s="1">
        <v>4.361837E-5</v>
      </c>
      <c r="OD124">
        <v>0.75617909999999999</v>
      </c>
      <c r="OE124">
        <v>20.066510000000001</v>
      </c>
      <c r="OF124" s="1">
        <v>4.5081769999999999E-8</v>
      </c>
      <c r="OG124" s="1">
        <v>4.0697710000000002E-5</v>
      </c>
      <c r="OH124">
        <v>0.75616539999999999</v>
      </c>
      <c r="OI124">
        <v>20.712579999999999</v>
      </c>
      <c r="OJ124" s="1">
        <v>4.2033160000000001E-8</v>
      </c>
      <c r="OK124" s="1">
        <v>3.7944960000000001E-5</v>
      </c>
    </row>
    <row r="125" spans="1:401" x14ac:dyDescent="0.35">
      <c r="A125">
        <v>128</v>
      </c>
      <c r="B125" t="s">
        <v>4</v>
      </c>
      <c r="C125" t="s">
        <v>24</v>
      </c>
      <c r="D125" t="s">
        <v>130</v>
      </c>
      <c r="E125">
        <v>888.41890000000001</v>
      </c>
      <c r="F125">
        <v>1.1044149999999999</v>
      </c>
      <c r="G125">
        <v>20.169609999999999</v>
      </c>
      <c r="H125">
        <v>0</v>
      </c>
      <c r="I125">
        <v>0</v>
      </c>
      <c r="J125">
        <v>1.104905</v>
      </c>
      <c r="K125">
        <v>20.192319999999999</v>
      </c>
      <c r="L125">
        <v>0</v>
      </c>
      <c r="M125">
        <v>0</v>
      </c>
      <c r="N125">
        <v>1.105321</v>
      </c>
      <c r="O125">
        <v>20.175090000000001</v>
      </c>
      <c r="P125" s="1">
        <v>6.7119980000000002E-33</v>
      </c>
      <c r="Q125" s="1">
        <v>5.5451390000000002E-30</v>
      </c>
      <c r="R125">
        <v>1.105707</v>
      </c>
      <c r="S125">
        <v>19.92248</v>
      </c>
      <c r="T125" s="1">
        <v>1.8281240000000001E-19</v>
      </c>
      <c r="U125" s="1">
        <v>1.5130440000000001E-16</v>
      </c>
      <c r="V125">
        <v>1.106082</v>
      </c>
      <c r="W125">
        <v>19.666370000000001</v>
      </c>
      <c r="X125" s="1">
        <v>1.7921270000000001E-6</v>
      </c>
      <c r="Y125" s="1">
        <v>8.9575199999999998E-4</v>
      </c>
      <c r="Z125">
        <v>1.1063940000000001</v>
      </c>
      <c r="AA125">
        <v>19.19979</v>
      </c>
      <c r="AB125" s="1">
        <v>9.7163739999999998E-2</v>
      </c>
      <c r="AC125">
        <v>61.991289999999999</v>
      </c>
      <c r="AD125">
        <v>1.1066720000000001</v>
      </c>
      <c r="AE125">
        <v>18.767330000000001</v>
      </c>
      <c r="AF125">
        <v>8.3186780000000002</v>
      </c>
      <c r="AG125">
        <v>6017.6629999999996</v>
      </c>
      <c r="AH125">
        <v>1.106892</v>
      </c>
      <c r="AI125">
        <v>18.494309999999999</v>
      </c>
      <c r="AJ125">
        <v>45.323839999999997</v>
      </c>
      <c r="AK125">
        <v>36013.550000000003</v>
      </c>
      <c r="AL125">
        <v>1.107111</v>
      </c>
      <c r="AM125">
        <v>18.385570000000001</v>
      </c>
      <c r="AN125">
        <v>41.33155</v>
      </c>
      <c r="AO125">
        <v>35373.08</v>
      </c>
      <c r="AP125">
        <v>1.1072109999999999</v>
      </c>
      <c r="AQ125">
        <v>18.849119999999999</v>
      </c>
      <c r="AR125">
        <v>10.62738</v>
      </c>
      <c r="AS125">
        <v>9655.3240000000005</v>
      </c>
      <c r="AT125">
        <v>1.107246</v>
      </c>
      <c r="AU125">
        <v>19.535409999999999</v>
      </c>
      <c r="AV125">
        <v>1.084042</v>
      </c>
      <c r="AW125">
        <v>1032.5329999999999</v>
      </c>
      <c r="AX125">
        <v>1.107351</v>
      </c>
      <c r="AY125">
        <v>19.994990000000001</v>
      </c>
      <c r="AZ125">
        <v>6.2518799999999999E-2</v>
      </c>
      <c r="BA125">
        <v>60.645710000000001</v>
      </c>
      <c r="BB125">
        <v>1.1073519999999999</v>
      </c>
      <c r="BC125">
        <v>20.302689999999998</v>
      </c>
      <c r="BD125" s="1">
        <v>8.3614929999999994E-3</v>
      </c>
      <c r="BE125">
        <v>7.2812450000000002</v>
      </c>
      <c r="BF125">
        <v>1.1073580000000001</v>
      </c>
      <c r="BG125">
        <v>20.222159999999999</v>
      </c>
      <c r="BH125" s="1">
        <v>5.4835040000000002E-3</v>
      </c>
      <c r="BI125">
        <v>4.5823660000000004</v>
      </c>
      <c r="BJ125">
        <v>1.1073569999999999</v>
      </c>
      <c r="BK125">
        <v>19.92192</v>
      </c>
      <c r="BL125" s="1">
        <v>4.4210550000000001E-3</v>
      </c>
      <c r="BM125">
        <v>3.6886890000000001</v>
      </c>
      <c r="BN125">
        <v>1.1073550000000001</v>
      </c>
      <c r="BO125">
        <v>19.787520000000001</v>
      </c>
      <c r="BP125" s="1">
        <v>3.5920879999999998E-3</v>
      </c>
      <c r="BQ125">
        <v>2.9966849999999998</v>
      </c>
      <c r="BR125">
        <v>1.1073360000000001</v>
      </c>
      <c r="BS125">
        <v>19.760999999999999</v>
      </c>
      <c r="BT125" s="1">
        <v>2.921814E-3</v>
      </c>
      <c r="BU125">
        <v>2.4375990000000001</v>
      </c>
      <c r="BV125">
        <v>1.1074280000000001</v>
      </c>
      <c r="BW125">
        <v>20.12002</v>
      </c>
      <c r="BX125" s="1">
        <v>2.3773459999999998E-3</v>
      </c>
      <c r="BY125">
        <v>1.9833099999999999</v>
      </c>
      <c r="BZ125">
        <v>1.107399</v>
      </c>
      <c r="CA125">
        <v>20.589189999999999</v>
      </c>
      <c r="CB125" s="1">
        <v>1.933897E-3</v>
      </c>
      <c r="CC125">
        <v>1.6135090000000001</v>
      </c>
      <c r="CD125">
        <v>1.107399</v>
      </c>
      <c r="CE125">
        <v>20.691120000000002</v>
      </c>
      <c r="CF125" s="1">
        <v>1.573779E-3</v>
      </c>
      <c r="CG125">
        <v>1.31298</v>
      </c>
      <c r="CH125">
        <v>1.1074580000000001</v>
      </c>
      <c r="CI125">
        <v>20.599959999999999</v>
      </c>
      <c r="CJ125" s="1">
        <v>1.2816850000000001E-3</v>
      </c>
      <c r="CK125">
        <v>1.0692600000000001</v>
      </c>
      <c r="CL125">
        <v>1.107521</v>
      </c>
      <c r="CM125">
        <v>20.12743</v>
      </c>
      <c r="CN125" s="1">
        <v>1.044772E-3</v>
      </c>
      <c r="CO125">
        <v>0.87155720000000003</v>
      </c>
      <c r="CP125">
        <v>1.1076090000000001</v>
      </c>
      <c r="CQ125">
        <v>19.506209999999999</v>
      </c>
      <c r="CR125" s="1">
        <v>8.5253640000000001E-4</v>
      </c>
      <c r="CS125">
        <v>0.71114980000000005</v>
      </c>
      <c r="CT125">
        <v>1.1077049999999999</v>
      </c>
      <c r="CU125">
        <v>19.21987</v>
      </c>
      <c r="CV125" s="1">
        <v>6.9637849999999995E-4</v>
      </c>
      <c r="CW125">
        <v>0.5808586</v>
      </c>
      <c r="CX125">
        <v>1.1078790000000001</v>
      </c>
      <c r="CY125">
        <v>19.251390000000001</v>
      </c>
      <c r="CZ125" s="1">
        <v>5.6895480000000004E-4</v>
      </c>
      <c r="DA125">
        <v>0.47456540000000003</v>
      </c>
      <c r="DB125">
        <v>1.1080220000000001</v>
      </c>
      <c r="DC125">
        <v>19.93947</v>
      </c>
      <c r="DD125" s="1">
        <v>4.6400180000000002E-4</v>
      </c>
      <c r="DE125">
        <v>0.38705659999999997</v>
      </c>
      <c r="DF125">
        <v>1.108287</v>
      </c>
      <c r="DG125">
        <v>20.68816</v>
      </c>
      <c r="DH125" s="1">
        <v>3.7749829999999998E-4</v>
      </c>
      <c r="DI125">
        <v>0.31491330000000001</v>
      </c>
      <c r="DJ125">
        <v>1.1084849999999999</v>
      </c>
      <c r="DK125">
        <v>21.20121</v>
      </c>
      <c r="DL125" s="1">
        <v>3.0686150000000002E-4</v>
      </c>
      <c r="DM125">
        <v>0.25596859999999999</v>
      </c>
      <c r="DN125">
        <v>1.1088039999999999</v>
      </c>
      <c r="DO125">
        <v>21.3413</v>
      </c>
      <c r="DP125" s="1">
        <v>2.4973090000000002E-4</v>
      </c>
      <c r="DQ125">
        <v>0.2082705</v>
      </c>
      <c r="DR125">
        <v>1.1090709999999999</v>
      </c>
      <c r="DS125">
        <v>20.835609999999999</v>
      </c>
      <c r="DT125" s="1">
        <v>2.0370459999999999E-4</v>
      </c>
      <c r="DU125">
        <v>0.1698461</v>
      </c>
      <c r="DV125">
        <v>1.1093310000000001</v>
      </c>
      <c r="DW125">
        <v>20.240269999999999</v>
      </c>
      <c r="DX125" s="1">
        <v>1.6656679999999999E-4</v>
      </c>
      <c r="DY125">
        <v>0.13885620000000001</v>
      </c>
      <c r="DZ125">
        <v>1.1096140000000001</v>
      </c>
      <c r="EA125">
        <v>19.91638</v>
      </c>
      <c r="EB125" s="1">
        <v>1.3641280000000001E-4</v>
      </c>
      <c r="EC125">
        <v>0.1137051</v>
      </c>
      <c r="ED125">
        <v>1.109855</v>
      </c>
      <c r="EE125">
        <v>19.918890000000001</v>
      </c>
      <c r="EF125" s="1">
        <v>1.118324E-4</v>
      </c>
      <c r="EG125">
        <v>9.3198000000000003E-2</v>
      </c>
      <c r="EH125">
        <v>1.1100920000000001</v>
      </c>
      <c r="EI125">
        <v>20.47766</v>
      </c>
      <c r="EJ125" s="1">
        <v>9.2060510000000005E-5</v>
      </c>
      <c r="EK125" s="1">
        <v>7.6693940000000002E-2</v>
      </c>
      <c r="EL125">
        <v>1.110357</v>
      </c>
      <c r="EM125">
        <v>21.192959999999999</v>
      </c>
      <c r="EN125" s="1">
        <v>7.6261730000000004E-5</v>
      </c>
      <c r="EO125" s="1">
        <v>6.3507830000000001E-2</v>
      </c>
      <c r="EP125">
        <v>1.1105640000000001</v>
      </c>
      <c r="EQ125">
        <v>21.606020000000001</v>
      </c>
      <c r="ER125" s="1">
        <v>6.3526960000000001E-5</v>
      </c>
      <c r="ES125">
        <v>5.2885099999999997E-2</v>
      </c>
      <c r="ET125">
        <v>1.110792</v>
      </c>
      <c r="EU125">
        <v>21.611329999999999</v>
      </c>
      <c r="EV125" s="1">
        <v>5.3163920000000002E-5</v>
      </c>
      <c r="EW125" s="1">
        <v>4.424575E-2</v>
      </c>
      <c r="EX125">
        <v>1.1110009999999999</v>
      </c>
      <c r="EY125">
        <v>20.994039999999998</v>
      </c>
      <c r="EZ125" s="1">
        <v>4.4678519999999997E-5</v>
      </c>
      <c r="FA125" s="1">
        <v>3.7174249999999999E-2</v>
      </c>
      <c r="FB125">
        <v>1.1111800000000001</v>
      </c>
      <c r="FC125">
        <v>20.224450000000001</v>
      </c>
      <c r="FD125" s="1">
        <v>3.769484E-5</v>
      </c>
      <c r="FE125" s="1">
        <v>3.135669E-2</v>
      </c>
      <c r="FF125">
        <v>1.111354</v>
      </c>
      <c r="FG125">
        <v>19.84224</v>
      </c>
      <c r="FH125" s="1">
        <v>3.1915739999999999E-5</v>
      </c>
      <c r="FI125" s="1">
        <v>2.6542329999999999E-2</v>
      </c>
      <c r="FJ125">
        <v>1.111442</v>
      </c>
      <c r="FK125">
        <v>19.849219999999999</v>
      </c>
      <c r="FL125" s="1">
        <v>2.7151439999999998E-5</v>
      </c>
      <c r="FM125" s="1">
        <v>2.2573619999999999E-2</v>
      </c>
      <c r="FN125">
        <v>1.1115649999999999</v>
      </c>
      <c r="FO125">
        <v>20.473490000000002</v>
      </c>
      <c r="FP125" s="1">
        <v>2.3300359999999999E-5</v>
      </c>
      <c r="FQ125" s="1">
        <v>1.9361730000000001E-2</v>
      </c>
      <c r="FR125">
        <v>1.1115969999999999</v>
      </c>
      <c r="FS125">
        <v>21.088159999999998</v>
      </c>
      <c r="FT125" s="1">
        <v>2.0196799999999999E-5</v>
      </c>
      <c r="FU125" s="1">
        <v>1.6774890000000001E-2</v>
      </c>
      <c r="FV125">
        <v>1.111686</v>
      </c>
      <c r="FW125">
        <v>21.173549999999999</v>
      </c>
      <c r="FX125" s="1">
        <v>1.7632590000000001E-5</v>
      </c>
      <c r="FY125" s="1">
        <v>1.464154E-2</v>
      </c>
      <c r="FZ125">
        <v>1.11168</v>
      </c>
      <c r="GA125">
        <v>20.892440000000001</v>
      </c>
      <c r="GB125" s="1">
        <v>1.545364E-5</v>
      </c>
      <c r="GC125">
        <v>1.2830599999999999E-2</v>
      </c>
      <c r="GD125">
        <v>1.1116729999999999</v>
      </c>
      <c r="GE125">
        <v>20.192640000000001</v>
      </c>
      <c r="GF125" s="1">
        <v>1.3574269999999999E-5</v>
      </c>
      <c r="GG125" s="1">
        <v>1.126984E-2</v>
      </c>
      <c r="GH125">
        <v>1.1117269999999999</v>
      </c>
      <c r="GI125">
        <v>19.706029999999998</v>
      </c>
      <c r="GJ125" s="1">
        <v>1.193982E-5</v>
      </c>
      <c r="GK125" s="1">
        <v>9.91241E-3</v>
      </c>
      <c r="GL125">
        <v>1.111661</v>
      </c>
      <c r="GM125">
        <v>19.57404</v>
      </c>
      <c r="GN125" s="1">
        <v>1.051222E-5</v>
      </c>
      <c r="GO125" s="1">
        <v>8.727393E-3</v>
      </c>
      <c r="GP125">
        <v>1.11172</v>
      </c>
      <c r="GQ125">
        <v>19.71312</v>
      </c>
      <c r="GR125" s="1">
        <v>9.2603920000000001E-6</v>
      </c>
      <c r="GS125" s="1">
        <v>7.6882510000000001E-3</v>
      </c>
      <c r="GT125">
        <v>1.111707</v>
      </c>
      <c r="GU125">
        <v>19.844519999999999</v>
      </c>
      <c r="GV125" s="1">
        <v>8.1569100000000005E-6</v>
      </c>
      <c r="GW125" s="1">
        <v>6.7725950000000002E-3</v>
      </c>
      <c r="GX125">
        <v>1.111693</v>
      </c>
      <c r="GY125">
        <v>20.219639999999998</v>
      </c>
      <c r="GZ125" s="1">
        <v>7.1815770000000004E-6</v>
      </c>
      <c r="HA125" s="1">
        <v>5.9633339999999998E-3</v>
      </c>
      <c r="HB125">
        <v>1.111739</v>
      </c>
      <c r="HC125">
        <v>20.629359999999998</v>
      </c>
      <c r="HD125" s="1">
        <v>6.3230780000000003E-6</v>
      </c>
      <c r="HE125" s="1">
        <v>5.2503869999999996E-3</v>
      </c>
      <c r="HF125">
        <v>1.1117600000000001</v>
      </c>
      <c r="HG125">
        <v>20.868819999999999</v>
      </c>
      <c r="HH125" s="1">
        <v>5.5683069999999997E-6</v>
      </c>
      <c r="HI125" s="1">
        <v>4.6237129999999998E-3</v>
      </c>
      <c r="HJ125">
        <v>1.1117889999999999</v>
      </c>
      <c r="HK125">
        <v>20.662949999999999</v>
      </c>
      <c r="HL125" s="1">
        <v>4.9052960000000002E-6</v>
      </c>
      <c r="HM125" s="1">
        <v>4.0733230000000002E-3</v>
      </c>
      <c r="HN125">
        <v>1.111764</v>
      </c>
      <c r="HO125">
        <v>20.1417</v>
      </c>
      <c r="HP125" s="1">
        <v>4.3226160000000004E-6</v>
      </c>
      <c r="HQ125" s="1">
        <v>3.5896230000000001E-3</v>
      </c>
      <c r="HR125">
        <v>1.111847</v>
      </c>
      <c r="HS125">
        <v>19.829409999999999</v>
      </c>
      <c r="HT125" s="1">
        <v>3.8105499999999999E-6</v>
      </c>
      <c r="HU125" s="1">
        <v>3.1643840000000001E-3</v>
      </c>
      <c r="HV125">
        <v>1.111918</v>
      </c>
      <c r="HW125">
        <v>19.669149999999998</v>
      </c>
      <c r="HX125" s="1">
        <v>3.3575079999999998E-6</v>
      </c>
      <c r="HY125" s="1">
        <v>2.788455E-3</v>
      </c>
      <c r="HZ125">
        <v>1.112023</v>
      </c>
      <c r="IA125">
        <v>20.01408</v>
      </c>
      <c r="IB125" s="1">
        <v>2.9495880000000002E-6</v>
      </c>
      <c r="IC125" s="1">
        <v>2.4501520000000001E-3</v>
      </c>
      <c r="ID125">
        <v>1.112109</v>
      </c>
      <c r="IE125">
        <v>20.517620000000001</v>
      </c>
      <c r="IF125" s="1">
        <v>2.5815490000000001E-6</v>
      </c>
      <c r="IG125" s="1">
        <v>2.144796E-3</v>
      </c>
      <c r="IH125">
        <v>1.112249</v>
      </c>
      <c r="II125">
        <v>20.858460000000001</v>
      </c>
      <c r="IJ125" s="1">
        <v>2.2553210000000002E-6</v>
      </c>
      <c r="IK125" s="1">
        <v>1.873804E-3</v>
      </c>
      <c r="IL125">
        <v>1.112376</v>
      </c>
      <c r="IM125">
        <v>20.94313</v>
      </c>
      <c r="IN125" s="1">
        <v>1.9700289999999999E-6</v>
      </c>
      <c r="IO125" s="1">
        <v>1.6367580000000001E-3</v>
      </c>
      <c r="IP125">
        <v>1.112501</v>
      </c>
      <c r="IQ125">
        <v>20.465330000000002</v>
      </c>
      <c r="IR125" s="1">
        <v>1.722193E-6</v>
      </c>
      <c r="IS125" s="1">
        <v>1.4307580000000001E-3</v>
      </c>
      <c r="IT125">
        <v>1.1126579999999999</v>
      </c>
      <c r="IU125">
        <v>19.877320000000001</v>
      </c>
      <c r="IV125" s="1">
        <v>1.5071200000000001E-6</v>
      </c>
      <c r="IW125" s="1">
        <v>1.2519569999999999E-3</v>
      </c>
      <c r="IX125">
        <v>1.112824</v>
      </c>
      <c r="IY125">
        <v>19.59009</v>
      </c>
      <c r="IZ125" s="1">
        <v>1.320803E-6</v>
      </c>
      <c r="JA125" s="1">
        <v>1.097118E-3</v>
      </c>
      <c r="JB125">
        <v>1.1129709999999999</v>
      </c>
      <c r="JC125">
        <v>19.63766</v>
      </c>
      <c r="JD125" s="1">
        <v>1.159191E-6</v>
      </c>
      <c r="JE125" s="1">
        <v>9.6281250000000002E-4</v>
      </c>
      <c r="JF125">
        <v>1.1131800000000001</v>
      </c>
      <c r="JG125">
        <v>20.309170000000002</v>
      </c>
      <c r="JH125" s="1">
        <v>1.0180349999999999E-6</v>
      </c>
      <c r="JI125" s="1">
        <v>8.4551319999999995E-4</v>
      </c>
      <c r="JJ125">
        <v>1.1133329999999999</v>
      </c>
      <c r="JK125">
        <v>20.994009999999999</v>
      </c>
      <c r="JL125" s="1">
        <v>8.9402490000000005E-7</v>
      </c>
      <c r="JM125" s="1">
        <v>7.4249319999999995E-4</v>
      </c>
      <c r="JN125">
        <v>1.113534</v>
      </c>
      <c r="JO125">
        <v>21.350919999999999</v>
      </c>
      <c r="JP125" s="1">
        <v>7.8568169999999995E-7</v>
      </c>
      <c r="JQ125" s="1">
        <v>6.5246520000000004E-4</v>
      </c>
      <c r="JR125">
        <v>1.113677</v>
      </c>
      <c r="JS125">
        <v>21.275829999999999</v>
      </c>
      <c r="JT125" s="1">
        <v>6.9154640000000004E-7</v>
      </c>
      <c r="JU125" s="1">
        <v>5.7422229999999999E-4</v>
      </c>
      <c r="JV125">
        <v>1.113842</v>
      </c>
      <c r="JW125">
        <v>20.8567</v>
      </c>
      <c r="JX125" s="1">
        <v>6.0967100000000001E-7</v>
      </c>
      <c r="JY125" s="1">
        <v>5.0617749999999997E-4</v>
      </c>
      <c r="JZ125">
        <v>1.1140129999999999</v>
      </c>
      <c r="KA125">
        <v>20.364439999999998</v>
      </c>
      <c r="KB125" s="1">
        <v>5.3853839999999997E-7</v>
      </c>
      <c r="KC125" s="1">
        <v>4.4706189999999999E-4</v>
      </c>
      <c r="KD125">
        <v>1.1142080000000001</v>
      </c>
      <c r="KE125">
        <v>20.16713</v>
      </c>
      <c r="KF125" s="1">
        <v>4.7632880000000002E-7</v>
      </c>
      <c r="KG125" s="1">
        <v>3.95368E-4</v>
      </c>
      <c r="KH125">
        <v>1.114336</v>
      </c>
      <c r="KI125">
        <v>20.201720000000002</v>
      </c>
      <c r="KJ125" s="1">
        <v>4.2225699999999999E-7</v>
      </c>
      <c r="KK125" s="1">
        <v>3.5042549999999997E-4</v>
      </c>
      <c r="KL125">
        <v>1.114495</v>
      </c>
      <c r="KM125">
        <v>20.76398</v>
      </c>
      <c r="KN125" s="1">
        <v>3.7630920000000002E-7</v>
      </c>
      <c r="KO125" s="1">
        <v>3.121919E-4</v>
      </c>
      <c r="KP125">
        <v>1.11459</v>
      </c>
      <c r="KQ125">
        <v>21.345210000000002</v>
      </c>
      <c r="KR125" s="1">
        <v>3.374174E-7</v>
      </c>
      <c r="KS125" s="1">
        <v>2.7983519999999999E-4</v>
      </c>
      <c r="KT125">
        <v>1.1147039999999999</v>
      </c>
      <c r="KU125">
        <v>21.67942</v>
      </c>
      <c r="KV125" s="1">
        <v>3.0385060000000002E-7</v>
      </c>
      <c r="KW125" s="1">
        <v>2.5195140000000002E-4</v>
      </c>
      <c r="KX125">
        <v>1.1148210000000001</v>
      </c>
      <c r="KY125">
        <v>21.694469999999999</v>
      </c>
      <c r="KZ125" s="1">
        <v>2.7433650000000002E-7</v>
      </c>
      <c r="LA125" s="1">
        <v>2.2744479999999999E-4</v>
      </c>
      <c r="LB125">
        <v>1.1149290000000001</v>
      </c>
      <c r="LC125">
        <v>21.19575</v>
      </c>
      <c r="LD125" s="1">
        <v>2.4820039999999998E-7</v>
      </c>
      <c r="LE125" s="1">
        <v>2.0575159999999999E-4</v>
      </c>
      <c r="LF125">
        <v>1.1150340000000001</v>
      </c>
      <c r="LG125">
        <v>20.62818</v>
      </c>
      <c r="LH125" s="1">
        <v>2.2502869999999999E-7</v>
      </c>
      <c r="LI125" s="1">
        <v>1.8651839999999999E-4</v>
      </c>
      <c r="LJ125">
        <v>1.115192</v>
      </c>
      <c r="LK125">
        <v>20.36609</v>
      </c>
      <c r="LL125" s="1">
        <v>2.043611E-7</v>
      </c>
      <c r="LM125" s="1">
        <v>1.693683E-4</v>
      </c>
      <c r="LN125">
        <v>1.1152960000000001</v>
      </c>
      <c r="LO125">
        <v>20.414829999999998</v>
      </c>
      <c r="LP125" s="1">
        <v>1.8574720000000001E-7</v>
      </c>
      <c r="LQ125" s="1">
        <v>1.5393319999999999E-4</v>
      </c>
      <c r="LR125">
        <v>1.115386</v>
      </c>
      <c r="LS125">
        <v>21.18552</v>
      </c>
      <c r="LT125" s="1">
        <v>1.688338E-7</v>
      </c>
      <c r="LU125" s="1">
        <v>1.399181E-4</v>
      </c>
      <c r="LV125">
        <v>1.1154999999999999</v>
      </c>
      <c r="LW125">
        <v>21.957889999999999</v>
      </c>
      <c r="LX125" s="1">
        <v>1.534191E-7</v>
      </c>
      <c r="LY125" s="1">
        <v>1.271376E-4</v>
      </c>
      <c r="LZ125">
        <v>1.115645</v>
      </c>
      <c r="MA125">
        <v>22.40579</v>
      </c>
      <c r="MB125" s="1">
        <v>1.3944740000000001E-7</v>
      </c>
      <c r="MC125" s="1">
        <v>1.155506E-4</v>
      </c>
      <c r="MD125">
        <v>1.115748</v>
      </c>
      <c r="ME125">
        <v>22.500769999999999</v>
      </c>
      <c r="MF125" s="1">
        <v>1.2687460000000001E-7</v>
      </c>
      <c r="MG125" s="1">
        <v>1.051236E-4</v>
      </c>
      <c r="MH125">
        <v>1.115856</v>
      </c>
      <c r="MI125">
        <v>22.010719999999999</v>
      </c>
      <c r="MJ125" s="1">
        <v>1.1556629999999999E-7</v>
      </c>
      <c r="MK125" s="1">
        <v>9.5747610000000005E-5</v>
      </c>
      <c r="ML125">
        <v>1.1160330000000001</v>
      </c>
      <c r="MM125">
        <v>21.438929999999999</v>
      </c>
      <c r="MN125" s="1">
        <v>1.053704E-7</v>
      </c>
      <c r="MO125" s="1">
        <v>8.7289490000000004E-5</v>
      </c>
      <c r="MP125">
        <v>1.1161129999999999</v>
      </c>
      <c r="MQ125">
        <v>21.147780000000001</v>
      </c>
      <c r="MR125" s="1">
        <v>9.6163809999999999E-8</v>
      </c>
      <c r="MS125" s="1">
        <v>7.9654779999999994E-5</v>
      </c>
      <c r="MT125">
        <v>1.116185</v>
      </c>
      <c r="MU125">
        <v>21.063949999999998</v>
      </c>
      <c r="MV125" s="1">
        <v>8.7938559999999996E-8</v>
      </c>
      <c r="MW125" s="1">
        <v>7.2828410000000003E-5</v>
      </c>
      <c r="MX125">
        <v>1.1162730000000001</v>
      </c>
      <c r="MY125">
        <v>21.214410000000001</v>
      </c>
      <c r="MZ125" s="1">
        <v>8.0847400000000004E-8</v>
      </c>
      <c r="NA125" s="1">
        <v>6.6932810000000005E-5</v>
      </c>
      <c r="NB125">
        <v>1.1163620000000001</v>
      </c>
      <c r="NC125">
        <v>21.533259999999999</v>
      </c>
      <c r="ND125" s="1">
        <v>7.4780840000000002E-8</v>
      </c>
      <c r="NE125" s="1">
        <v>6.1892270000000002E-5</v>
      </c>
      <c r="NF125">
        <v>1.1164620000000001</v>
      </c>
      <c r="NG125">
        <v>21.817209999999999</v>
      </c>
      <c r="NH125" s="1">
        <v>6.9388070000000001E-8</v>
      </c>
      <c r="NI125" s="1">
        <v>5.7422530000000003E-5</v>
      </c>
      <c r="NJ125">
        <v>1.1165419999999999</v>
      </c>
      <c r="NK125">
        <v>21.483129999999999</v>
      </c>
      <c r="NL125" s="1">
        <v>6.4458419999999995E-8</v>
      </c>
      <c r="NM125" s="1">
        <v>5.3339130000000001E-5</v>
      </c>
      <c r="NN125">
        <v>1.1165830000000001</v>
      </c>
      <c r="NO125">
        <v>20.81606</v>
      </c>
      <c r="NP125" s="1">
        <v>5.995962E-8</v>
      </c>
      <c r="NQ125" s="1">
        <v>4.9612189999999998E-5</v>
      </c>
      <c r="NR125">
        <v>1.1166780000000001</v>
      </c>
      <c r="NS125">
        <v>20.157019999999999</v>
      </c>
      <c r="NT125" s="1">
        <v>5.5860320000000001E-8</v>
      </c>
      <c r="NU125" s="1">
        <v>4.6216130000000002E-5</v>
      </c>
      <c r="NV125">
        <v>1.11677</v>
      </c>
      <c r="NW125">
        <v>19.711179999999999</v>
      </c>
      <c r="NX125" s="1">
        <v>5.2097119999999998E-8</v>
      </c>
      <c r="NY125" s="1">
        <v>4.3098359999999998E-5</v>
      </c>
      <c r="NZ125">
        <v>1.1168039999999999</v>
      </c>
      <c r="OA125">
        <v>19.589500000000001</v>
      </c>
      <c r="OB125" s="1">
        <v>4.8614409999999999E-8</v>
      </c>
      <c r="OC125" s="1">
        <v>4.0215680000000001E-5</v>
      </c>
      <c r="OD125">
        <v>1.1168940000000001</v>
      </c>
      <c r="OE125">
        <v>20.0931</v>
      </c>
      <c r="OF125" s="1">
        <v>4.5360600000000003E-8</v>
      </c>
      <c r="OG125" s="1">
        <v>3.7525150000000001E-5</v>
      </c>
      <c r="OH125">
        <v>1.1169819999999999</v>
      </c>
      <c r="OI125">
        <v>20.755870000000002</v>
      </c>
      <c r="OJ125" s="1">
        <v>4.2294480000000002E-8</v>
      </c>
      <c r="OK125" s="1">
        <v>3.4988060000000002E-5</v>
      </c>
    </row>
    <row r="126" spans="1:401" x14ac:dyDescent="0.35">
      <c r="A126">
        <v>129</v>
      </c>
      <c r="B126" t="s">
        <v>4</v>
      </c>
      <c r="C126" t="s">
        <v>24</v>
      </c>
      <c r="D126" t="s">
        <v>131</v>
      </c>
      <c r="E126">
        <v>872.15170000000001</v>
      </c>
      <c r="F126">
        <v>0.80622459999999996</v>
      </c>
      <c r="G126">
        <v>20.190799999999999</v>
      </c>
      <c r="H126">
        <v>0</v>
      </c>
      <c r="I126">
        <v>0</v>
      </c>
      <c r="J126">
        <v>0.8062298</v>
      </c>
      <c r="K126">
        <v>20.21078</v>
      </c>
      <c r="L126">
        <v>0</v>
      </c>
      <c r="M126">
        <v>0</v>
      </c>
      <c r="N126">
        <v>0.80621810000000005</v>
      </c>
      <c r="O126">
        <v>20.198070000000001</v>
      </c>
      <c r="P126" s="1">
        <v>9.3150240000000006E-34</v>
      </c>
      <c r="Q126" s="1">
        <v>7.1230099999999996E-31</v>
      </c>
      <c r="R126">
        <v>0.80623149999999999</v>
      </c>
      <c r="S126">
        <v>19.959800000000001</v>
      </c>
      <c r="T126" s="1">
        <v>3.1649810000000003E-20</v>
      </c>
      <c r="U126" s="1">
        <v>2.424863E-17</v>
      </c>
      <c r="V126">
        <v>0.80624640000000003</v>
      </c>
      <c r="W126">
        <v>19.718360000000001</v>
      </c>
      <c r="X126" s="1">
        <v>2.062755E-7</v>
      </c>
      <c r="Y126" s="1">
        <v>1.5775549999999999E-4</v>
      </c>
      <c r="Z126">
        <v>0.80626439999999999</v>
      </c>
      <c r="AA126">
        <v>19.249870000000001</v>
      </c>
      <c r="AB126">
        <v>5.7381300000000003E-2</v>
      </c>
      <c r="AC126">
        <v>36.205329999999996</v>
      </c>
      <c r="AD126">
        <v>0.80626980000000004</v>
      </c>
      <c r="AE126">
        <v>18.807780000000001</v>
      </c>
      <c r="AF126">
        <v>6.4515849999999997</v>
      </c>
      <c r="AG126">
        <v>4469.6379999999999</v>
      </c>
      <c r="AH126">
        <v>0.80628480000000002</v>
      </c>
      <c r="AI126">
        <v>18.528680000000001</v>
      </c>
      <c r="AJ126">
        <v>42.160939999999997</v>
      </c>
      <c r="AK126">
        <v>31261.03</v>
      </c>
      <c r="AL126">
        <v>0.80632250000000005</v>
      </c>
      <c r="AM126">
        <v>18.415230000000001</v>
      </c>
      <c r="AN126">
        <v>44.081519999999998</v>
      </c>
      <c r="AO126">
        <v>34423.199999999997</v>
      </c>
      <c r="AP126">
        <v>0.80635060000000003</v>
      </c>
      <c r="AQ126">
        <v>18.882269999999998</v>
      </c>
      <c r="AR126">
        <v>12.61341</v>
      </c>
      <c r="AS126">
        <v>10253.43</v>
      </c>
      <c r="AT126">
        <v>0.80634450000000002</v>
      </c>
      <c r="AU126">
        <v>19.572990000000001</v>
      </c>
      <c r="AV126">
        <v>1.39764</v>
      </c>
      <c r="AW126">
        <v>1171.683</v>
      </c>
      <c r="AX126">
        <v>0.80638049999999994</v>
      </c>
      <c r="AY126">
        <v>20.033270000000002</v>
      </c>
      <c r="AZ126" s="1">
        <v>8.3309949999999994E-2</v>
      </c>
      <c r="BA126">
        <v>70.829369999999997</v>
      </c>
      <c r="BB126">
        <v>0.8063806</v>
      </c>
      <c r="BC126">
        <v>20.33813</v>
      </c>
      <c r="BD126" s="1">
        <v>9.2314240000000002E-3</v>
      </c>
      <c r="BE126">
        <v>7.358384</v>
      </c>
      <c r="BF126">
        <v>0.80638969999999999</v>
      </c>
      <c r="BG126">
        <v>20.25102</v>
      </c>
      <c r="BH126" s="1">
        <v>5.6064160000000004E-3</v>
      </c>
      <c r="BI126">
        <v>4.3235590000000004</v>
      </c>
      <c r="BJ126">
        <v>0.80638430000000005</v>
      </c>
      <c r="BK126">
        <v>19.940380000000001</v>
      </c>
      <c r="BL126" s="1">
        <v>4.5063009999999999E-3</v>
      </c>
      <c r="BM126">
        <v>3.4704220000000001</v>
      </c>
      <c r="BN126">
        <v>0.80638869999999996</v>
      </c>
      <c r="BO126">
        <v>19.79806</v>
      </c>
      <c r="BP126" s="1">
        <v>3.6606310000000001E-3</v>
      </c>
      <c r="BQ126">
        <v>2.818845</v>
      </c>
      <c r="BR126">
        <v>0.80636770000000002</v>
      </c>
      <c r="BS126">
        <v>19.768979999999999</v>
      </c>
      <c r="BT126" s="1">
        <v>2.9773600000000001E-3</v>
      </c>
      <c r="BU126">
        <v>2.2927840000000002</v>
      </c>
      <c r="BV126">
        <v>0.80637789999999998</v>
      </c>
      <c r="BW126">
        <v>20.137589999999999</v>
      </c>
      <c r="BX126" s="1">
        <v>2.4225549999999998E-3</v>
      </c>
      <c r="BY126">
        <v>1.865559</v>
      </c>
      <c r="BZ126">
        <v>0.80635069999999998</v>
      </c>
      <c r="CA126">
        <v>20.62847</v>
      </c>
      <c r="CB126" s="1">
        <v>1.9706929999999999E-3</v>
      </c>
      <c r="CC126">
        <v>1.5177149999999999</v>
      </c>
      <c r="CD126">
        <v>0.8063593</v>
      </c>
      <c r="CE126">
        <v>20.749849999999999</v>
      </c>
      <c r="CF126" s="1">
        <v>1.603625E-3</v>
      </c>
      <c r="CG126">
        <v>1.234972</v>
      </c>
      <c r="CH126">
        <v>0.80635869999999998</v>
      </c>
      <c r="CI126">
        <v>20.668140000000001</v>
      </c>
      <c r="CJ126" s="1">
        <v>1.3058919999999999E-3</v>
      </c>
      <c r="CK126">
        <v>1.0056890000000001</v>
      </c>
      <c r="CL126">
        <v>0.8063496</v>
      </c>
      <c r="CM126">
        <v>20.185449999999999</v>
      </c>
      <c r="CN126" s="1">
        <v>1.0644199999999999E-3</v>
      </c>
      <c r="CO126">
        <v>0.81969769999999997</v>
      </c>
      <c r="CP126">
        <v>0.806311</v>
      </c>
      <c r="CQ126">
        <v>19.545269999999999</v>
      </c>
      <c r="CR126" s="1">
        <v>8.6848239999999998E-4</v>
      </c>
      <c r="CS126">
        <v>0.66880600000000001</v>
      </c>
      <c r="CT126">
        <v>0.80629890000000004</v>
      </c>
      <c r="CU126">
        <v>19.2376</v>
      </c>
      <c r="CV126" s="1">
        <v>7.093399E-4</v>
      </c>
      <c r="CW126">
        <v>0.54625369999999995</v>
      </c>
      <c r="CX126">
        <v>0.8062705</v>
      </c>
      <c r="CY126">
        <v>19.261980000000001</v>
      </c>
      <c r="CZ126" s="1">
        <v>5.7957889999999995E-4</v>
      </c>
      <c r="DA126">
        <v>0.44633590000000001</v>
      </c>
      <c r="DB126">
        <v>0.80624779999999996</v>
      </c>
      <c r="DC126">
        <v>19.959299999999999</v>
      </c>
      <c r="DD126" s="1">
        <v>4.7277149999999998E-4</v>
      </c>
      <c r="DE126">
        <v>0.36411650000000001</v>
      </c>
      <c r="DF126">
        <v>0.80622070000000001</v>
      </c>
      <c r="DG126">
        <v>20.724550000000001</v>
      </c>
      <c r="DH126" s="1">
        <v>3.8470710000000001E-4</v>
      </c>
      <c r="DI126">
        <v>0.29632429999999998</v>
      </c>
      <c r="DJ126">
        <v>0.80620499999999995</v>
      </c>
      <c r="DK126">
        <v>21.25638</v>
      </c>
      <c r="DL126" s="1">
        <v>3.127149E-4</v>
      </c>
      <c r="DM126">
        <v>0.24086840000000001</v>
      </c>
      <c r="DN126">
        <v>0.80620959999999997</v>
      </c>
      <c r="DO126">
        <v>21.409079999999999</v>
      </c>
      <c r="DP126" s="1">
        <v>2.5445619999999998E-4</v>
      </c>
      <c r="DQ126">
        <v>0.19598180000000001</v>
      </c>
      <c r="DR126">
        <v>0.80619370000000001</v>
      </c>
      <c r="DS126">
        <v>20.888549999999999</v>
      </c>
      <c r="DT126" s="1">
        <v>2.0751189999999999E-4</v>
      </c>
      <c r="DU126">
        <v>0.1598067</v>
      </c>
      <c r="DV126">
        <v>0.80618000000000001</v>
      </c>
      <c r="DW126">
        <v>20.27627</v>
      </c>
      <c r="DX126" s="1">
        <v>1.6964129999999999E-4</v>
      </c>
      <c r="DY126">
        <v>0.1306331</v>
      </c>
      <c r="DZ126">
        <v>0.8061758</v>
      </c>
      <c r="EA126">
        <v>19.932919999999999</v>
      </c>
      <c r="EB126" s="1">
        <v>1.389211E-4</v>
      </c>
      <c r="EC126">
        <v>0.1069729</v>
      </c>
      <c r="ED126">
        <v>0.80618069999999997</v>
      </c>
      <c r="EE126">
        <v>19.924980000000001</v>
      </c>
      <c r="EF126" s="1">
        <v>1.1386749999999999E-4</v>
      </c>
      <c r="EG126" s="1">
        <v>8.7673539999999994E-2</v>
      </c>
      <c r="EH126">
        <v>0.8061739</v>
      </c>
      <c r="EI126">
        <v>20.49465</v>
      </c>
      <c r="EJ126" s="1">
        <v>9.368759E-5</v>
      </c>
      <c r="EK126" s="1">
        <v>7.2122039999999998E-2</v>
      </c>
      <c r="EL126">
        <v>0.80617329999999998</v>
      </c>
      <c r="EM126">
        <v>21.23545</v>
      </c>
      <c r="EN126" s="1">
        <v>7.7565770000000007E-5</v>
      </c>
      <c r="EO126">
        <v>5.9699000000000002E-2</v>
      </c>
      <c r="EP126">
        <v>0.80617899999999998</v>
      </c>
      <c r="EQ126">
        <v>21.674959999999999</v>
      </c>
      <c r="ER126" s="1">
        <v>6.4582800000000001E-5</v>
      </c>
      <c r="ES126" s="1">
        <v>4.969693E-2</v>
      </c>
      <c r="ET126">
        <v>0.80618020000000001</v>
      </c>
      <c r="EU126">
        <v>21.6891</v>
      </c>
      <c r="EV126" s="1">
        <v>5.402589E-5</v>
      </c>
      <c r="EW126" s="1">
        <v>4.1567369999999999E-2</v>
      </c>
      <c r="EX126">
        <v>0.80618409999999996</v>
      </c>
      <c r="EY126">
        <v>21.061360000000001</v>
      </c>
      <c r="EZ126" s="1">
        <v>4.5385639999999997E-5</v>
      </c>
      <c r="FA126" s="1">
        <v>3.4914609999999999E-2</v>
      </c>
      <c r="FB126">
        <v>0.80618270000000003</v>
      </c>
      <c r="FC126">
        <v>20.269559999999998</v>
      </c>
      <c r="FD126" s="1">
        <v>3.8278580000000002E-5</v>
      </c>
      <c r="FE126" s="1">
        <v>2.9443830000000001E-2</v>
      </c>
      <c r="FF126">
        <v>0.8062066</v>
      </c>
      <c r="FG126">
        <v>19.86046</v>
      </c>
      <c r="FH126" s="1">
        <v>3.2399379999999999E-5</v>
      </c>
      <c r="FI126" s="1">
        <v>2.4917479999999999E-2</v>
      </c>
      <c r="FJ126">
        <v>0.80620539999999996</v>
      </c>
      <c r="FK126">
        <v>19.852139999999999</v>
      </c>
      <c r="FL126" s="1">
        <v>2.7546740000000001E-5</v>
      </c>
      <c r="FM126">
        <v>2.1182200000000002E-2</v>
      </c>
      <c r="FN126">
        <v>0.80622450000000001</v>
      </c>
      <c r="FO126">
        <v>20.488320000000002</v>
      </c>
      <c r="FP126" s="1">
        <v>2.361791E-5</v>
      </c>
      <c r="FQ126" s="1">
        <v>1.815512E-2</v>
      </c>
      <c r="FR126">
        <v>0.80624459999999998</v>
      </c>
      <c r="FS126">
        <v>21.12257</v>
      </c>
      <c r="FT126" s="1">
        <v>2.0454730000000001E-5</v>
      </c>
      <c r="FU126" s="1">
        <v>1.5718409999999999E-2</v>
      </c>
      <c r="FV126">
        <v>0.80623259999999997</v>
      </c>
      <c r="FW126">
        <v>21.23066</v>
      </c>
      <c r="FX126" s="1">
        <v>1.7848729999999999E-5</v>
      </c>
      <c r="FY126" s="1">
        <v>1.371387E-2</v>
      </c>
      <c r="FZ126">
        <v>0.80624770000000001</v>
      </c>
      <c r="GA126">
        <v>20.959800000000001</v>
      </c>
      <c r="GB126" s="1">
        <v>1.563875E-5</v>
      </c>
      <c r="GC126" s="1">
        <v>1.2014769999999999E-2</v>
      </c>
      <c r="GD126">
        <v>0.80623750000000005</v>
      </c>
      <c r="GE126">
        <v>20.257760000000001</v>
      </c>
      <c r="GF126" s="1">
        <v>1.373466E-5</v>
      </c>
      <c r="GG126" s="1">
        <v>1.0551710000000001E-2</v>
      </c>
      <c r="GH126">
        <v>0.80625800000000003</v>
      </c>
      <c r="GI126">
        <v>19.753039999999999</v>
      </c>
      <c r="GJ126" s="1">
        <v>1.207957E-5</v>
      </c>
      <c r="GK126" s="1">
        <v>9.2801010000000007E-3</v>
      </c>
      <c r="GL126">
        <v>0.80625179999999996</v>
      </c>
      <c r="GM126">
        <v>19.597429999999999</v>
      </c>
      <c r="GN126" s="1">
        <v>1.063461E-5</v>
      </c>
      <c r="GO126" s="1">
        <v>8.1700599999999998E-3</v>
      </c>
      <c r="GP126">
        <v>0.80625119999999995</v>
      </c>
      <c r="GQ126">
        <v>19.721779999999999</v>
      </c>
      <c r="GR126" s="1">
        <v>9.3679019999999993E-6</v>
      </c>
      <c r="GS126" s="1">
        <v>7.1972319999999996E-3</v>
      </c>
      <c r="GT126">
        <v>0.80624499999999999</v>
      </c>
      <c r="GU126">
        <v>19.85615</v>
      </c>
      <c r="GV126" s="1">
        <v>8.2518829999999999E-6</v>
      </c>
      <c r="GW126" s="1">
        <v>6.3402320000000003E-3</v>
      </c>
      <c r="GX126">
        <v>0.80623089999999997</v>
      </c>
      <c r="GY126">
        <v>20.251169999999998</v>
      </c>
      <c r="GZ126" s="1">
        <v>7.2653450000000003E-6</v>
      </c>
      <c r="HA126" s="1">
        <v>5.5826809999999999E-3</v>
      </c>
      <c r="HB126">
        <v>0.80624059999999997</v>
      </c>
      <c r="HC126">
        <v>20.68526</v>
      </c>
      <c r="HD126" s="1">
        <v>6.3967589999999998E-6</v>
      </c>
      <c r="HE126" s="1">
        <v>4.9152850000000001E-3</v>
      </c>
      <c r="HF126">
        <v>0.80625139999999995</v>
      </c>
      <c r="HG126">
        <v>20.929510000000001</v>
      </c>
      <c r="HH126" s="1">
        <v>5.6330670000000001E-6</v>
      </c>
      <c r="HI126" s="1">
        <v>4.3285930000000004E-3</v>
      </c>
      <c r="HJ126">
        <v>0.80624019999999996</v>
      </c>
      <c r="HK126">
        <v>20.709520000000001</v>
      </c>
      <c r="HL126" s="1">
        <v>4.9622459999999997E-6</v>
      </c>
      <c r="HM126" s="1">
        <v>3.813285E-3</v>
      </c>
      <c r="HN126">
        <v>0.8062047</v>
      </c>
      <c r="HO126">
        <v>20.174949999999999</v>
      </c>
      <c r="HP126" s="1">
        <v>4.3725869999999997E-6</v>
      </c>
      <c r="HQ126" s="1">
        <v>3.360338E-3</v>
      </c>
      <c r="HR126">
        <v>0.80622629999999995</v>
      </c>
      <c r="HS126">
        <v>19.852129999999999</v>
      </c>
      <c r="HT126" s="1">
        <v>3.8545199999999998E-6</v>
      </c>
      <c r="HU126" s="1">
        <v>2.9622899999999998E-3</v>
      </c>
      <c r="HV126">
        <v>0.8062127</v>
      </c>
      <c r="HW126">
        <v>19.683019999999999</v>
      </c>
      <c r="HX126" s="1">
        <v>3.3967090000000001E-6</v>
      </c>
      <c r="HY126" s="1">
        <v>2.6107119999999998E-3</v>
      </c>
      <c r="HZ126">
        <v>0.8061876</v>
      </c>
      <c r="IA126">
        <v>20.033200000000001</v>
      </c>
      <c r="IB126" s="1">
        <v>2.9850630000000001E-6</v>
      </c>
      <c r="IC126" s="1">
        <v>2.2946939999999999E-3</v>
      </c>
      <c r="ID126">
        <v>0.80616750000000004</v>
      </c>
      <c r="IE126">
        <v>20.549939999999999</v>
      </c>
      <c r="IF126" s="1">
        <v>2.6133449999999998E-6</v>
      </c>
      <c r="IG126" s="1">
        <v>2.009243E-3</v>
      </c>
      <c r="IH126">
        <v>0.80617450000000002</v>
      </c>
      <c r="II126">
        <v>20.90138</v>
      </c>
      <c r="IJ126" s="1">
        <v>2.2833050000000002E-6</v>
      </c>
      <c r="IK126" s="1">
        <v>1.7556080000000001E-3</v>
      </c>
      <c r="IL126">
        <v>0.80617539999999999</v>
      </c>
      <c r="IM126">
        <v>20.998930000000001</v>
      </c>
      <c r="IN126" s="1">
        <v>1.994404E-6</v>
      </c>
      <c r="IO126" s="1">
        <v>1.5335279999999999E-3</v>
      </c>
      <c r="IP126">
        <v>0.80616359999999998</v>
      </c>
      <c r="IQ126">
        <v>20.52197</v>
      </c>
      <c r="IR126" s="1">
        <v>1.743349E-6</v>
      </c>
      <c r="IS126" s="1">
        <v>1.340466E-3</v>
      </c>
      <c r="IT126">
        <v>0.80615440000000005</v>
      </c>
      <c r="IU126">
        <v>19.924859999999999</v>
      </c>
      <c r="IV126" s="1">
        <v>1.525461E-6</v>
      </c>
      <c r="IW126" s="1">
        <v>1.172899E-3</v>
      </c>
      <c r="IX126">
        <v>0.80613009999999996</v>
      </c>
      <c r="IY126">
        <v>19.614889999999999</v>
      </c>
      <c r="IZ126" s="1">
        <v>1.336691E-6</v>
      </c>
      <c r="JA126" s="1">
        <v>1.0277680000000001E-3</v>
      </c>
      <c r="JB126">
        <v>0.80613179999999995</v>
      </c>
      <c r="JC126">
        <v>19.65118</v>
      </c>
      <c r="JD126" s="1">
        <v>1.1729949999999999E-6</v>
      </c>
      <c r="JE126" s="1">
        <v>9.019001E-4</v>
      </c>
      <c r="JF126">
        <v>0.80614129999999995</v>
      </c>
      <c r="JG126">
        <v>20.32957</v>
      </c>
      <c r="JH126" s="1">
        <v>1.0301619999999999E-6</v>
      </c>
      <c r="JI126" s="1">
        <v>7.9207439999999995E-4</v>
      </c>
      <c r="JJ126">
        <v>0.80612220000000001</v>
      </c>
      <c r="JK126">
        <v>21.030940000000001</v>
      </c>
      <c r="JL126" s="1">
        <v>9.046566E-7</v>
      </c>
      <c r="JM126" s="1">
        <v>6.9558149999999997E-4</v>
      </c>
      <c r="JN126">
        <v>0.80612150000000005</v>
      </c>
      <c r="JO126">
        <v>21.403420000000001</v>
      </c>
      <c r="JP126" s="1">
        <v>7.9494099999999997E-7</v>
      </c>
      <c r="JQ126" s="1">
        <v>6.1123480000000005E-4</v>
      </c>
      <c r="JR126">
        <v>0.80610139999999997</v>
      </c>
      <c r="JS126">
        <v>21.336130000000001</v>
      </c>
      <c r="JT126" s="1">
        <v>6.9958899999999995E-7</v>
      </c>
      <c r="JU126" s="1">
        <v>5.3788689999999999E-4</v>
      </c>
      <c r="JV126">
        <v>0.80611929999999998</v>
      </c>
      <c r="JW126">
        <v>20.907779999999999</v>
      </c>
      <c r="JX126" s="1">
        <v>6.1666009999999996E-7</v>
      </c>
      <c r="JY126" s="1">
        <v>4.741031E-4</v>
      </c>
      <c r="JZ126">
        <v>0.80609149999999996</v>
      </c>
      <c r="KA126">
        <v>20.399799999999999</v>
      </c>
      <c r="KB126" s="1">
        <v>5.4462580000000004E-7</v>
      </c>
      <c r="KC126" s="1">
        <v>4.1869770000000001E-4</v>
      </c>
      <c r="KD126">
        <v>0.80612700000000004</v>
      </c>
      <c r="KE126">
        <v>20.184249999999999</v>
      </c>
      <c r="KF126" s="1">
        <v>4.8165799999999998E-7</v>
      </c>
      <c r="KG126" s="1">
        <v>3.7027179999999998E-4</v>
      </c>
      <c r="KH126">
        <v>0.80610029999999999</v>
      </c>
      <c r="KI126">
        <v>20.214369999999999</v>
      </c>
      <c r="KJ126" s="1">
        <v>4.26841E-7</v>
      </c>
      <c r="KK126" s="1">
        <v>3.2810599999999999E-4</v>
      </c>
      <c r="KL126">
        <v>0.80610669999999995</v>
      </c>
      <c r="KM126">
        <v>20.789670000000001</v>
      </c>
      <c r="KN126" s="1">
        <v>3.8018450000000003E-7</v>
      </c>
      <c r="KO126" s="1">
        <v>2.9218670000000002E-4</v>
      </c>
      <c r="KP126">
        <v>0.80610749999999998</v>
      </c>
      <c r="KQ126">
        <v>21.391269999999999</v>
      </c>
      <c r="KR126" s="1">
        <v>3.4071500000000002E-7</v>
      </c>
      <c r="KS126" s="1">
        <v>2.6179749999999998E-4</v>
      </c>
      <c r="KT126">
        <v>0.8061045</v>
      </c>
      <c r="KU126">
        <v>21.744789999999998</v>
      </c>
      <c r="KV126" s="1">
        <v>3.0672269999999998E-7</v>
      </c>
      <c r="KW126" s="1">
        <v>2.356569E-4</v>
      </c>
      <c r="KX126">
        <v>0.80612660000000003</v>
      </c>
      <c r="KY126">
        <v>21.76933</v>
      </c>
      <c r="KZ126" s="1">
        <v>2.7688059999999998E-7</v>
      </c>
      <c r="LA126" s="1">
        <v>2.127114E-4</v>
      </c>
      <c r="LB126">
        <v>0.80609730000000002</v>
      </c>
      <c r="LC126">
        <v>21.255890000000001</v>
      </c>
      <c r="LD126" s="1">
        <v>2.5044899999999999E-7</v>
      </c>
      <c r="LE126" s="1">
        <v>1.9239379999999999E-4</v>
      </c>
      <c r="LF126">
        <v>0.80611259999999996</v>
      </c>
      <c r="LG126">
        <v>20.66723</v>
      </c>
      <c r="LH126" s="1">
        <v>2.2702859999999999E-7</v>
      </c>
      <c r="LI126" s="1">
        <v>1.7438809999999999E-4</v>
      </c>
      <c r="LJ126">
        <v>0.80610809999999999</v>
      </c>
      <c r="LK126">
        <v>20.384840000000001</v>
      </c>
      <c r="LL126" s="1">
        <v>2.0615130000000001E-7</v>
      </c>
      <c r="LM126" s="1">
        <v>1.583449E-4</v>
      </c>
      <c r="LN126">
        <v>0.80609649999999999</v>
      </c>
      <c r="LO126">
        <v>20.429400000000001</v>
      </c>
      <c r="LP126" s="1">
        <v>1.873665E-7</v>
      </c>
      <c r="LQ126" s="1">
        <v>1.439128E-4</v>
      </c>
      <c r="LR126">
        <v>0.80607519999999999</v>
      </c>
      <c r="LS126">
        <v>21.21247</v>
      </c>
      <c r="LT126" s="1">
        <v>1.703082E-7</v>
      </c>
      <c r="LU126" s="1">
        <v>1.308157E-4</v>
      </c>
      <c r="LV126">
        <v>0.80609470000000005</v>
      </c>
      <c r="LW126">
        <v>22.005379999999999</v>
      </c>
      <c r="LX126" s="1">
        <v>1.547633E-7</v>
      </c>
      <c r="LY126" s="1">
        <v>1.188726E-4</v>
      </c>
      <c r="LZ126">
        <v>0.80609500000000001</v>
      </c>
      <c r="MA126">
        <v>22.474319999999999</v>
      </c>
      <c r="MB126" s="1">
        <v>1.4066010000000001E-7</v>
      </c>
      <c r="MC126" s="1">
        <v>1.080382E-4</v>
      </c>
      <c r="MD126">
        <v>0.80608049999999998</v>
      </c>
      <c r="ME126">
        <v>22.583130000000001</v>
      </c>
      <c r="MF126" s="1">
        <v>1.2796439999999999E-7</v>
      </c>
      <c r="MG126" s="1">
        <v>9.828289E-5</v>
      </c>
      <c r="MH126">
        <v>0.80607960000000001</v>
      </c>
      <c r="MI126">
        <v>22.07912</v>
      </c>
      <c r="MJ126" s="1">
        <v>1.165464E-7</v>
      </c>
      <c r="MK126" s="1">
        <v>8.9511950000000003E-5</v>
      </c>
      <c r="ML126">
        <v>0.80607969999999995</v>
      </c>
      <c r="MM126">
        <v>21.487469999999998</v>
      </c>
      <c r="MN126" s="1">
        <v>1.062568E-7</v>
      </c>
      <c r="MO126" s="1">
        <v>8.1604739999999998E-5</v>
      </c>
      <c r="MP126">
        <v>0.80609240000000004</v>
      </c>
      <c r="MQ126">
        <v>21.171589999999998</v>
      </c>
      <c r="MR126" s="1">
        <v>9.6961909999999996E-8</v>
      </c>
      <c r="MS126" s="1">
        <v>7.4461629999999994E-5</v>
      </c>
      <c r="MT126">
        <v>0.80608610000000003</v>
      </c>
      <c r="MU126">
        <v>21.074619999999999</v>
      </c>
      <c r="MV126" s="1">
        <v>8.8643170000000003E-8</v>
      </c>
      <c r="MW126" s="1">
        <v>6.8065730000000003E-5</v>
      </c>
      <c r="MX126">
        <v>0.80607779999999996</v>
      </c>
      <c r="MY126">
        <v>21.223780000000001</v>
      </c>
      <c r="MZ126" s="1">
        <v>8.1445779999999996E-8</v>
      </c>
      <c r="NA126" s="1">
        <v>6.2526689999999998E-5</v>
      </c>
      <c r="NB126">
        <v>0.80608210000000002</v>
      </c>
      <c r="NC126">
        <v>21.5686</v>
      </c>
      <c r="ND126" s="1">
        <v>7.5300329999999999E-8</v>
      </c>
      <c r="NE126" s="1">
        <v>5.7797070000000001E-5</v>
      </c>
      <c r="NF126">
        <v>0.80609410000000004</v>
      </c>
      <c r="NG126">
        <v>21.883579999999998</v>
      </c>
      <c r="NH126" s="1">
        <v>6.9858340000000005E-8</v>
      </c>
      <c r="NI126" s="1">
        <v>5.361693E-5</v>
      </c>
      <c r="NJ126">
        <v>0.80608959999999996</v>
      </c>
      <c r="NK126">
        <v>21.556170000000002</v>
      </c>
      <c r="NL126" s="1">
        <v>6.4889379999999995E-8</v>
      </c>
      <c r="NM126" s="1">
        <v>4.9801559999999998E-5</v>
      </c>
      <c r="NN126">
        <v>0.80607139999999999</v>
      </c>
      <c r="NO126">
        <v>20.882290000000001</v>
      </c>
      <c r="NP126" s="1">
        <v>6.0351590000000005E-8</v>
      </c>
      <c r="NQ126" s="1">
        <v>4.6316439999999999E-5</v>
      </c>
      <c r="NR126">
        <v>0.80607859999999998</v>
      </c>
      <c r="NS126">
        <v>20.215779999999999</v>
      </c>
      <c r="NT126" s="1">
        <v>5.6218069999999997E-8</v>
      </c>
      <c r="NU126" s="1">
        <v>4.3142960000000001E-5</v>
      </c>
      <c r="NV126">
        <v>0.80608120000000005</v>
      </c>
      <c r="NW126">
        <v>19.744299999999999</v>
      </c>
      <c r="NX126" s="1">
        <v>5.24273E-8</v>
      </c>
      <c r="NY126" s="1">
        <v>4.0231229999999997E-5</v>
      </c>
      <c r="NZ126">
        <v>0.80608590000000002</v>
      </c>
      <c r="OA126">
        <v>19.605370000000001</v>
      </c>
      <c r="OB126" s="1">
        <v>4.8920539999999997E-8</v>
      </c>
      <c r="OC126" s="1">
        <v>3.753937E-5</v>
      </c>
      <c r="OD126">
        <v>0.80606529999999998</v>
      </c>
      <c r="OE126">
        <v>20.118069999999999</v>
      </c>
      <c r="OF126" s="1">
        <v>4.5648340000000002E-8</v>
      </c>
      <c r="OG126" s="1">
        <v>3.5029900000000002E-5</v>
      </c>
      <c r="OH126">
        <v>0.80606789999999995</v>
      </c>
      <c r="OI126">
        <v>20.794519999999999</v>
      </c>
      <c r="OJ126" s="1">
        <v>4.2564919999999999E-8</v>
      </c>
      <c r="OK126" s="1">
        <v>3.2663870000000002E-5</v>
      </c>
    </row>
    <row r="127" spans="1:401" x14ac:dyDescent="0.35">
      <c r="A127">
        <v>130</v>
      </c>
      <c r="B127" t="s">
        <v>4</v>
      </c>
      <c r="C127" t="s">
        <v>24</v>
      </c>
      <c r="D127" t="s">
        <v>132</v>
      </c>
      <c r="E127">
        <v>931.84370000000001</v>
      </c>
      <c r="F127">
        <v>1.213767</v>
      </c>
      <c r="G127">
        <v>20.213640000000002</v>
      </c>
      <c r="H127">
        <v>0</v>
      </c>
      <c r="I127">
        <v>0</v>
      </c>
      <c r="J127">
        <v>1.2139979999999999</v>
      </c>
      <c r="K127">
        <v>20.229939999999999</v>
      </c>
      <c r="L127">
        <v>0</v>
      </c>
      <c r="M127">
        <v>0</v>
      </c>
      <c r="N127">
        <v>1.2141489999999999</v>
      </c>
      <c r="O127">
        <v>20.221060000000001</v>
      </c>
      <c r="P127" s="1">
        <v>9.8279030000000007E-35</v>
      </c>
      <c r="Q127" s="1">
        <v>7.4040500000000002E-32</v>
      </c>
      <c r="R127">
        <v>1.2142949999999999</v>
      </c>
      <c r="S127">
        <v>19.998899999999999</v>
      </c>
      <c r="T127" s="1">
        <v>4.0977970000000001E-21</v>
      </c>
      <c r="U127" s="1">
        <v>3.0932050000000001E-18</v>
      </c>
      <c r="V127">
        <v>1.2144630000000001</v>
      </c>
      <c r="W127">
        <v>19.773499999999999</v>
      </c>
      <c r="X127" s="1">
        <v>2.6057990000000001E-8</v>
      </c>
      <c r="Y127" s="1">
        <v>1.963494E-5</v>
      </c>
      <c r="Z127">
        <v>1.214634</v>
      </c>
      <c r="AA127">
        <v>19.305599999999998</v>
      </c>
      <c r="AB127" s="1">
        <v>3.665873E-2</v>
      </c>
      <c r="AC127">
        <v>21.524650000000001</v>
      </c>
      <c r="AD127">
        <v>1.214758</v>
      </c>
      <c r="AE127">
        <v>18.852429999999998</v>
      </c>
      <c r="AF127">
        <v>5.1792809999999996</v>
      </c>
      <c r="AG127">
        <v>3425.4949999999999</v>
      </c>
      <c r="AH127">
        <v>1.2148749999999999</v>
      </c>
      <c r="AI127">
        <v>18.56636</v>
      </c>
      <c r="AJ127">
        <v>39.356610000000003</v>
      </c>
      <c r="AK127">
        <v>28352.22</v>
      </c>
      <c r="AL127">
        <v>1.2149799999999999</v>
      </c>
      <c r="AM127">
        <v>18.445039999999999</v>
      </c>
      <c r="AN127">
        <v>46.064979999999998</v>
      </c>
      <c r="AO127">
        <v>35463.379999999997</v>
      </c>
      <c r="AP127">
        <v>1.2150510000000001</v>
      </c>
      <c r="AQ127">
        <v>18.914079999999998</v>
      </c>
      <c r="AR127">
        <v>14.394019999999999</v>
      </c>
      <c r="AS127">
        <v>11682.77</v>
      </c>
      <c r="AT127">
        <v>1.2150829999999999</v>
      </c>
      <c r="AU127">
        <v>19.60998</v>
      </c>
      <c r="AV127">
        <v>1.7080789999999999</v>
      </c>
      <c r="AW127">
        <v>1445.675</v>
      </c>
      <c r="AX127">
        <v>1.2151110000000001</v>
      </c>
      <c r="AY127">
        <v>20.071349999999999</v>
      </c>
      <c r="AZ127">
        <v>0.105353</v>
      </c>
      <c r="BA127">
        <v>91.288740000000004</v>
      </c>
      <c r="BB127">
        <v>1.215152</v>
      </c>
      <c r="BC127">
        <v>20.376280000000001</v>
      </c>
      <c r="BD127" s="1">
        <v>1.016676E-2</v>
      </c>
      <c r="BE127">
        <v>8.1747499999999995</v>
      </c>
      <c r="BF127">
        <v>1.2151650000000001</v>
      </c>
      <c r="BG127">
        <v>20.283829999999998</v>
      </c>
      <c r="BH127" s="1">
        <v>5.7138969999999999E-3</v>
      </c>
      <c r="BI127">
        <v>4.3553509999999998</v>
      </c>
      <c r="BJ127">
        <v>1.2151179999999999</v>
      </c>
      <c r="BK127">
        <v>19.961970000000001</v>
      </c>
      <c r="BL127" s="1">
        <v>4.576948E-3</v>
      </c>
      <c r="BM127">
        <v>3.4798290000000001</v>
      </c>
      <c r="BN127">
        <v>1.2151650000000001</v>
      </c>
      <c r="BO127">
        <v>19.810269999999999</v>
      </c>
      <c r="BP127" s="1">
        <v>3.7173420000000002E-3</v>
      </c>
      <c r="BQ127">
        <v>2.825885</v>
      </c>
      <c r="BR127">
        <v>1.215171</v>
      </c>
      <c r="BS127">
        <v>19.776389999999999</v>
      </c>
      <c r="BT127" s="1">
        <v>3.023305E-3</v>
      </c>
      <c r="BU127">
        <v>2.2983159999999998</v>
      </c>
      <c r="BV127">
        <v>1.215155</v>
      </c>
      <c r="BW127">
        <v>20.154039999999998</v>
      </c>
      <c r="BX127" s="1">
        <v>2.4599240000000001E-3</v>
      </c>
      <c r="BY127">
        <v>1.870052</v>
      </c>
      <c r="BZ127">
        <v>1.215155</v>
      </c>
      <c r="CA127">
        <v>20.66628</v>
      </c>
      <c r="CB127" s="1">
        <v>2.0011199999999999E-3</v>
      </c>
      <c r="CC127">
        <v>1.5213680000000001</v>
      </c>
      <c r="CD127">
        <v>1.215155</v>
      </c>
      <c r="CE127">
        <v>20.809010000000001</v>
      </c>
      <c r="CF127" s="1">
        <v>1.6283199999999999E-3</v>
      </c>
      <c r="CG127">
        <v>1.237924</v>
      </c>
      <c r="CH127">
        <v>1.2151689999999999</v>
      </c>
      <c r="CI127">
        <v>20.74053</v>
      </c>
      <c r="CJ127" s="1">
        <v>1.3259179999999999E-3</v>
      </c>
      <c r="CK127">
        <v>1.0080119999999999</v>
      </c>
      <c r="CL127">
        <v>1.21519</v>
      </c>
      <c r="CM127">
        <v>20.250869999999999</v>
      </c>
      <c r="CN127" s="1">
        <v>1.0806679999999999E-3</v>
      </c>
      <c r="CO127">
        <v>0.82153670000000001</v>
      </c>
      <c r="CP127">
        <v>1.215198</v>
      </c>
      <c r="CQ127">
        <v>19.590589999999999</v>
      </c>
      <c r="CR127" s="1">
        <v>8.8167210000000005E-4</v>
      </c>
      <c r="CS127">
        <v>0.6702342</v>
      </c>
      <c r="CT127">
        <v>1.215193</v>
      </c>
      <c r="CU127">
        <v>19.258240000000001</v>
      </c>
      <c r="CV127" s="1">
        <v>7.2005579999999999E-4</v>
      </c>
      <c r="CW127">
        <v>0.54738370000000003</v>
      </c>
      <c r="CX127">
        <v>1.2152510000000001</v>
      </c>
      <c r="CY127">
        <v>19.27169</v>
      </c>
      <c r="CZ127" s="1">
        <v>5.8835569999999995E-4</v>
      </c>
      <c r="DA127">
        <v>0.44727620000000001</v>
      </c>
      <c r="DB127">
        <v>1.215287</v>
      </c>
      <c r="DC127">
        <v>19.978819999999999</v>
      </c>
      <c r="DD127" s="1">
        <v>4.8001510000000001E-4</v>
      </c>
      <c r="DE127">
        <v>0.36495499999999997</v>
      </c>
      <c r="DF127">
        <v>1.2153290000000001</v>
      </c>
      <c r="DG127">
        <v>20.75853</v>
      </c>
      <c r="DH127" s="1">
        <v>3.9066330000000002E-4</v>
      </c>
      <c r="DI127">
        <v>0.29706470000000001</v>
      </c>
      <c r="DJ127">
        <v>1.2154469999999999</v>
      </c>
      <c r="DK127">
        <v>21.311309999999999</v>
      </c>
      <c r="DL127" s="1">
        <v>3.1756040000000002E-4</v>
      </c>
      <c r="DM127">
        <v>0.24147589999999999</v>
      </c>
      <c r="DN127">
        <v>1.2155020000000001</v>
      </c>
      <c r="DO127">
        <v>21.48028</v>
      </c>
      <c r="DP127" s="1">
        <v>2.5836689999999998E-4</v>
      </c>
      <c r="DQ127">
        <v>0.1964564</v>
      </c>
      <c r="DR127">
        <v>1.2156020000000001</v>
      </c>
      <c r="DS127">
        <v>20.948519999999998</v>
      </c>
      <c r="DT127" s="1">
        <v>2.1066149999999999E-4</v>
      </c>
      <c r="DU127">
        <v>0.16015879999999999</v>
      </c>
      <c r="DV127">
        <v>1.215716</v>
      </c>
      <c r="DW127">
        <v>20.317830000000001</v>
      </c>
      <c r="DX127" s="1">
        <v>1.721847E-4</v>
      </c>
      <c r="DY127">
        <v>0.1308945</v>
      </c>
      <c r="DZ127">
        <v>1.215835</v>
      </c>
      <c r="EA127">
        <v>19.952750000000002</v>
      </c>
      <c r="EB127" s="1">
        <v>1.4099410000000001E-4</v>
      </c>
      <c r="EC127">
        <v>0.10718</v>
      </c>
      <c r="ED127">
        <v>1.2159260000000001</v>
      </c>
      <c r="EE127">
        <v>19.930879999999998</v>
      </c>
      <c r="EF127" s="1">
        <v>1.155519E-4</v>
      </c>
      <c r="EG127" s="1">
        <v>8.7832419999999994E-2</v>
      </c>
      <c r="EH127">
        <v>1.216037</v>
      </c>
      <c r="EI127">
        <v>20.508859999999999</v>
      </c>
      <c r="EJ127" s="1">
        <v>9.5035339999999997E-5</v>
      </c>
      <c r="EK127" s="1">
        <v>7.2222040000000001E-2</v>
      </c>
      <c r="EL127">
        <v>1.216108</v>
      </c>
      <c r="EM127">
        <v>21.27488</v>
      </c>
      <c r="EN127" s="1">
        <v>7.8644830000000005E-5</v>
      </c>
      <c r="EO127">
        <v>5.9749900000000002E-2</v>
      </c>
      <c r="EP127">
        <v>1.216197</v>
      </c>
      <c r="EQ127">
        <v>21.744289999999999</v>
      </c>
      <c r="ER127" s="1">
        <v>6.5456210000000006E-5</v>
      </c>
      <c r="ES127" s="1">
        <v>4.9718369999999998E-2</v>
      </c>
      <c r="ET127">
        <v>1.216272</v>
      </c>
      <c r="EU127">
        <v>21.772210000000001</v>
      </c>
      <c r="EV127" s="1">
        <v>5.473844E-5</v>
      </c>
      <c r="EW127" s="1">
        <v>4.1570360000000001E-2</v>
      </c>
      <c r="EX127">
        <v>1.216377</v>
      </c>
      <c r="EY127">
        <v>21.137</v>
      </c>
      <c r="EZ127" s="1">
        <v>4.5969910000000002E-5</v>
      </c>
      <c r="FA127" s="1">
        <v>3.4905039999999998E-2</v>
      </c>
      <c r="FB127">
        <v>1.216469</v>
      </c>
      <c r="FC127">
        <v>20.32217</v>
      </c>
      <c r="FD127" s="1">
        <v>3.8760899999999997E-5</v>
      </c>
      <c r="FE127" s="1">
        <v>2.9426629999999999E-2</v>
      </c>
      <c r="FF127">
        <v>1.2165410000000001</v>
      </c>
      <c r="FG127">
        <v>19.882629999999999</v>
      </c>
      <c r="FH127" s="1">
        <v>3.2798590000000001E-5</v>
      </c>
      <c r="FI127" s="1">
        <v>2.489558E-2</v>
      </c>
      <c r="FJ127">
        <v>1.216602</v>
      </c>
      <c r="FK127">
        <v>19.855830000000001</v>
      </c>
      <c r="FL127" s="1">
        <v>2.7874019999999999E-5</v>
      </c>
      <c r="FM127" s="1">
        <v>2.115332E-2</v>
      </c>
      <c r="FN127">
        <v>1.2166520000000001</v>
      </c>
      <c r="FO127">
        <v>20.49934</v>
      </c>
      <c r="FP127" s="1">
        <v>2.3880810000000001E-5</v>
      </c>
      <c r="FQ127" s="1">
        <v>1.8115490000000001E-2</v>
      </c>
      <c r="FR127">
        <v>1.2166920000000001</v>
      </c>
      <c r="FS127">
        <v>21.155370000000001</v>
      </c>
      <c r="FT127" s="1">
        <v>2.0667830000000001E-5</v>
      </c>
      <c r="FU127">
        <v>1.5671600000000001E-2</v>
      </c>
      <c r="FV127">
        <v>1.216717</v>
      </c>
      <c r="FW127">
        <v>21.288060000000002</v>
      </c>
      <c r="FX127" s="1">
        <v>1.8026809999999999E-5</v>
      </c>
      <c r="FY127" s="1">
        <v>1.3666009999999999E-2</v>
      </c>
      <c r="FZ127">
        <v>1.2167490000000001</v>
      </c>
      <c r="GA127">
        <v>21.03342</v>
      </c>
      <c r="GB127" s="1">
        <v>1.5791199999999999E-5</v>
      </c>
      <c r="GC127" s="1">
        <v>1.196989E-2</v>
      </c>
      <c r="GD127">
        <v>1.216777</v>
      </c>
      <c r="GE127">
        <v>20.329509999999999</v>
      </c>
      <c r="GF127" s="1">
        <v>1.3866659999999999E-5</v>
      </c>
      <c r="GG127" s="1">
        <v>1.051057E-2</v>
      </c>
      <c r="GH127">
        <v>1.2167790000000001</v>
      </c>
      <c r="GI127">
        <v>19.80611</v>
      </c>
      <c r="GJ127" s="1">
        <v>1.2194560000000001E-5</v>
      </c>
      <c r="GK127" s="1">
        <v>9.2429780000000007E-3</v>
      </c>
      <c r="GL127">
        <v>1.2167699999999999</v>
      </c>
      <c r="GM127">
        <v>19.624269999999999</v>
      </c>
      <c r="GN127" s="1">
        <v>1.073527E-5</v>
      </c>
      <c r="GO127" s="1">
        <v>8.1367950000000005E-3</v>
      </c>
      <c r="GP127">
        <v>1.2167589999999999</v>
      </c>
      <c r="GQ127">
        <v>19.730699999999999</v>
      </c>
      <c r="GR127" s="1">
        <v>9.456171E-6</v>
      </c>
      <c r="GS127" s="1">
        <v>7.1676889999999997E-3</v>
      </c>
      <c r="GT127">
        <v>1.2167520000000001</v>
      </c>
      <c r="GU127">
        <v>19.866879999999998</v>
      </c>
      <c r="GV127" s="1">
        <v>8.3298990000000003E-6</v>
      </c>
      <c r="GW127" s="1">
        <v>6.3143399999999999E-3</v>
      </c>
      <c r="GX127">
        <v>1.2167760000000001</v>
      </c>
      <c r="GY127">
        <v>20.280270000000002</v>
      </c>
      <c r="GZ127" s="1">
        <v>7.3342150000000002E-6</v>
      </c>
      <c r="HA127" s="1">
        <v>5.5600060000000001E-3</v>
      </c>
      <c r="HB127">
        <v>1.2167559999999999</v>
      </c>
      <c r="HC127">
        <v>20.741389999999999</v>
      </c>
      <c r="HD127" s="1">
        <v>6.4572739999999997E-6</v>
      </c>
      <c r="HE127" s="1">
        <v>4.8953030000000002E-3</v>
      </c>
      <c r="HF127">
        <v>1.216745</v>
      </c>
      <c r="HG127">
        <v>20.993279999999999</v>
      </c>
      <c r="HH127" s="1">
        <v>5.6862830000000003E-6</v>
      </c>
      <c r="HI127" s="1">
        <v>4.3109630000000001E-3</v>
      </c>
      <c r="HJ127">
        <v>1.216771</v>
      </c>
      <c r="HK127">
        <v>20.7621</v>
      </c>
      <c r="HL127" s="1">
        <v>5.0090309999999996E-6</v>
      </c>
      <c r="HM127" s="1">
        <v>3.7976149999999998E-3</v>
      </c>
      <c r="HN127">
        <v>1.2167380000000001</v>
      </c>
      <c r="HO127">
        <v>20.21294</v>
      </c>
      <c r="HP127" s="1">
        <v>4.413669E-6</v>
      </c>
      <c r="HQ127" s="1">
        <v>3.346407E-3</v>
      </c>
      <c r="HR127">
        <v>1.2167699999999999</v>
      </c>
      <c r="HS127">
        <v>19.877890000000001</v>
      </c>
      <c r="HT127" s="1">
        <v>3.8906800000000002E-6</v>
      </c>
      <c r="HU127" s="1">
        <v>2.9500310000000001E-3</v>
      </c>
      <c r="HV127">
        <v>1.2167650000000001</v>
      </c>
      <c r="HW127">
        <v>19.69857</v>
      </c>
      <c r="HX127" s="1">
        <v>3.4288499999999998E-6</v>
      </c>
      <c r="HY127" s="1">
        <v>2.6001129999999998E-3</v>
      </c>
      <c r="HZ127">
        <v>1.2168019999999999</v>
      </c>
      <c r="IA127">
        <v>20.050219999999999</v>
      </c>
      <c r="IB127" s="1">
        <v>3.0141480000000001E-6</v>
      </c>
      <c r="IC127" s="1">
        <v>2.2860670000000001E-3</v>
      </c>
      <c r="ID127">
        <v>1.2168509999999999</v>
      </c>
      <c r="IE127">
        <v>20.580919999999999</v>
      </c>
      <c r="IF127" s="1">
        <v>2.6394620000000001E-6</v>
      </c>
      <c r="IG127" s="1">
        <v>2.0022389999999998E-3</v>
      </c>
      <c r="IH127">
        <v>1.2168650000000001</v>
      </c>
      <c r="II127">
        <v>20.944179999999999</v>
      </c>
      <c r="IJ127" s="1">
        <v>2.306315E-6</v>
      </c>
      <c r="IK127" s="1">
        <v>1.7497109999999999E-3</v>
      </c>
      <c r="IL127">
        <v>1.21692</v>
      </c>
      <c r="IM127">
        <v>21.056460000000001</v>
      </c>
      <c r="IN127" s="1">
        <v>2.0144600000000001E-6</v>
      </c>
      <c r="IO127" s="1">
        <v>1.528356E-3</v>
      </c>
      <c r="IP127">
        <v>1.216985</v>
      </c>
      <c r="IQ127">
        <v>20.584199999999999</v>
      </c>
      <c r="IR127" s="1">
        <v>1.7607539999999999E-6</v>
      </c>
      <c r="IS127" s="1">
        <v>1.3358300000000001E-3</v>
      </c>
      <c r="IT127">
        <v>1.2170319999999999</v>
      </c>
      <c r="IU127">
        <v>19.978339999999999</v>
      </c>
      <c r="IV127" s="1">
        <v>1.5405610000000001E-6</v>
      </c>
      <c r="IW127" s="1">
        <v>1.1687449999999999E-3</v>
      </c>
      <c r="IX127">
        <v>1.217079</v>
      </c>
      <c r="IY127">
        <v>19.64378</v>
      </c>
      <c r="IZ127" s="1">
        <v>1.349761E-6</v>
      </c>
      <c r="JA127" s="1">
        <v>1.023988E-3</v>
      </c>
      <c r="JB127">
        <v>1.2171479999999999</v>
      </c>
      <c r="JC127">
        <v>19.663540000000001</v>
      </c>
      <c r="JD127" s="1">
        <v>1.1843550000000001E-6</v>
      </c>
      <c r="JE127" s="1">
        <v>8.9850949999999998E-4</v>
      </c>
      <c r="JF127">
        <v>1.217187</v>
      </c>
      <c r="JG127">
        <v>20.351489999999998</v>
      </c>
      <c r="JH127" s="1">
        <v>1.0401269999999999E-6</v>
      </c>
      <c r="JI127" s="1">
        <v>7.8909149999999996E-4</v>
      </c>
      <c r="JJ127">
        <v>1.2172829999999999</v>
      </c>
      <c r="JK127">
        <v>21.066009999999999</v>
      </c>
      <c r="JL127" s="1">
        <v>9.1339919999999997E-7</v>
      </c>
      <c r="JM127" s="1">
        <v>6.929471E-4</v>
      </c>
      <c r="JN127">
        <v>1.2173020000000001</v>
      </c>
      <c r="JO127">
        <v>21.456119999999999</v>
      </c>
      <c r="JP127" s="1">
        <v>8.0255689999999999E-7</v>
      </c>
      <c r="JQ127" s="1">
        <v>6.088752E-4</v>
      </c>
      <c r="JR127">
        <v>1.217374</v>
      </c>
      <c r="JS127">
        <v>21.399509999999999</v>
      </c>
      <c r="JT127" s="1">
        <v>7.0620599999999996E-7</v>
      </c>
      <c r="JU127" s="1">
        <v>5.3573469999999997E-4</v>
      </c>
      <c r="JV127">
        <v>1.2174659999999999</v>
      </c>
      <c r="JW127">
        <v>20.965119999999999</v>
      </c>
      <c r="JX127" s="1">
        <v>6.2241529999999998E-7</v>
      </c>
      <c r="JY127" s="1">
        <v>4.7214849999999999E-4</v>
      </c>
      <c r="JZ127">
        <v>1.217541</v>
      </c>
      <c r="KA127">
        <v>20.44051</v>
      </c>
      <c r="KB127" s="1">
        <v>5.4963550000000003E-7</v>
      </c>
      <c r="KC127" s="1">
        <v>4.1690770000000002E-4</v>
      </c>
      <c r="KD127">
        <v>1.217573</v>
      </c>
      <c r="KE127">
        <v>20.204329999999999</v>
      </c>
      <c r="KF127" s="1">
        <v>4.8603989999999998E-7</v>
      </c>
      <c r="KG127" s="1">
        <v>3.6865779999999999E-4</v>
      </c>
      <c r="KH127">
        <v>1.2176549999999999</v>
      </c>
      <c r="KI127">
        <v>20.226050000000001</v>
      </c>
      <c r="KJ127" s="1">
        <v>4.306224E-7</v>
      </c>
      <c r="KK127" s="1">
        <v>3.2658639999999999E-4</v>
      </c>
      <c r="KL127">
        <v>1.217711</v>
      </c>
      <c r="KM127">
        <v>20.81259</v>
      </c>
      <c r="KN127" s="1">
        <v>3.8337989999999999E-7</v>
      </c>
      <c r="KO127" s="1">
        <v>2.9068889999999997E-4</v>
      </c>
      <c r="KP127">
        <v>1.2177549999999999</v>
      </c>
      <c r="KQ127">
        <v>21.435649999999999</v>
      </c>
      <c r="KR127" s="1">
        <v>3.4343279999999999E-7</v>
      </c>
      <c r="KS127" s="1">
        <v>2.6033250000000001E-4</v>
      </c>
      <c r="KT127">
        <v>1.2177800000000001</v>
      </c>
      <c r="KU127">
        <v>21.811250000000001</v>
      </c>
      <c r="KV127" s="1">
        <v>3.0908519999999998E-7</v>
      </c>
      <c r="KW127" s="1">
        <v>2.3426499999999999E-4</v>
      </c>
      <c r="KX127">
        <v>1.217814</v>
      </c>
      <c r="KY127">
        <v>21.848230000000001</v>
      </c>
      <c r="KZ127" s="1">
        <v>2.7897070000000001E-7</v>
      </c>
      <c r="LA127" s="1">
        <v>2.1142209999999999E-4</v>
      </c>
      <c r="LB127">
        <v>1.2178789999999999</v>
      </c>
      <c r="LC127">
        <v>21.323609999999999</v>
      </c>
      <c r="LD127" s="1">
        <v>2.5229609999999999E-7</v>
      </c>
      <c r="LE127" s="1">
        <v>1.9118720000000001E-4</v>
      </c>
      <c r="LF127">
        <v>1.217954</v>
      </c>
      <c r="LG127">
        <v>20.712140000000002</v>
      </c>
      <c r="LH127" s="1">
        <v>2.2867169999999999E-7</v>
      </c>
      <c r="LI127" s="1">
        <v>1.732696E-4</v>
      </c>
      <c r="LJ127">
        <v>1.2179800000000001</v>
      </c>
      <c r="LK127">
        <v>20.406890000000001</v>
      </c>
      <c r="LL127" s="1">
        <v>2.0761990000000001E-7</v>
      </c>
      <c r="LM127" s="1">
        <v>1.5731130000000001E-4</v>
      </c>
      <c r="LN127">
        <v>1.2180390000000001</v>
      </c>
      <c r="LO127">
        <v>20.441990000000001</v>
      </c>
      <c r="LP127" s="1">
        <v>1.8869489999999999E-7</v>
      </c>
      <c r="LQ127" s="1">
        <v>1.4296649999999999E-4</v>
      </c>
      <c r="LR127">
        <v>1.2180519999999999</v>
      </c>
      <c r="LS127">
        <v>21.241150000000001</v>
      </c>
      <c r="LT127" s="1">
        <v>1.715179E-7</v>
      </c>
      <c r="LU127" s="1">
        <v>1.29956E-4</v>
      </c>
      <c r="LV127">
        <v>1.2181139999999999</v>
      </c>
      <c r="LW127">
        <v>22.050339999999998</v>
      </c>
      <c r="LX127" s="1">
        <v>1.55865E-7</v>
      </c>
      <c r="LY127" s="1">
        <v>1.180963E-4</v>
      </c>
      <c r="LZ127">
        <v>1.2181630000000001</v>
      </c>
      <c r="MA127">
        <v>22.54316</v>
      </c>
      <c r="MB127" s="1">
        <v>1.416554E-7</v>
      </c>
      <c r="MC127" s="1">
        <v>1.073274E-4</v>
      </c>
      <c r="MD127">
        <v>1.218215</v>
      </c>
      <c r="ME127">
        <v>22.669180000000001</v>
      </c>
      <c r="MF127" s="1">
        <v>1.2885860000000001E-7</v>
      </c>
      <c r="MG127" s="1">
        <v>9.7627530000000002E-5</v>
      </c>
      <c r="MH127">
        <v>1.2182539999999999</v>
      </c>
      <c r="MI127">
        <v>22.15605</v>
      </c>
      <c r="MJ127" s="1">
        <v>1.17351E-7</v>
      </c>
      <c r="MK127" s="1">
        <v>8.8907320000000003E-5</v>
      </c>
      <c r="ML127">
        <v>1.218283</v>
      </c>
      <c r="MM127">
        <v>21.542870000000001</v>
      </c>
      <c r="MN127" s="1">
        <v>1.069838E-7</v>
      </c>
      <c r="MO127" s="1">
        <v>8.1048089999999993E-5</v>
      </c>
      <c r="MP127">
        <v>1.2183409999999999</v>
      </c>
      <c r="MQ127">
        <v>21.19942</v>
      </c>
      <c r="MR127" s="1">
        <v>9.7617149999999995E-8</v>
      </c>
      <c r="MS127" s="1">
        <v>7.3947250000000006E-5</v>
      </c>
      <c r="MT127">
        <v>1.218399</v>
      </c>
      <c r="MU127">
        <v>21.086539999999999</v>
      </c>
      <c r="MV127" s="1">
        <v>8.9223399999999999E-8</v>
      </c>
      <c r="MW127" s="1">
        <v>6.7580450000000004E-5</v>
      </c>
      <c r="MX127">
        <v>1.2184060000000001</v>
      </c>
      <c r="MY127">
        <v>21.23264</v>
      </c>
      <c r="MZ127" s="1">
        <v>8.1939310000000003E-8</v>
      </c>
      <c r="NA127" s="1">
        <v>6.2047579999999997E-5</v>
      </c>
      <c r="NB127">
        <v>1.2184489999999999</v>
      </c>
      <c r="NC127">
        <v>21.602139999999999</v>
      </c>
      <c r="ND127" s="1">
        <v>7.5727610000000003E-8</v>
      </c>
      <c r="NE127" s="1">
        <v>5.7328950000000003E-5</v>
      </c>
      <c r="NF127">
        <v>1.2184820000000001</v>
      </c>
      <c r="NG127">
        <v>21.952400000000001</v>
      </c>
      <c r="NH127" s="1">
        <v>7.0243660000000001E-8</v>
      </c>
      <c r="NI127" s="1">
        <v>5.3173249999999998E-5</v>
      </c>
      <c r="NJ127">
        <v>1.2185140000000001</v>
      </c>
      <c r="NK127">
        <v>21.6355</v>
      </c>
      <c r="NL127" s="1">
        <v>6.5242889999999995E-8</v>
      </c>
      <c r="NM127" s="1">
        <v>4.9385599999999997E-5</v>
      </c>
      <c r="NN127">
        <v>1.2185410000000001</v>
      </c>
      <c r="NO127">
        <v>20.955120000000001</v>
      </c>
      <c r="NP127" s="1">
        <v>6.0673000000000003E-8</v>
      </c>
      <c r="NQ127" s="1">
        <v>4.5923079999999999E-5</v>
      </c>
      <c r="NR127">
        <v>1.218534</v>
      </c>
      <c r="NS127">
        <v>20.28144</v>
      </c>
      <c r="NT127" s="1">
        <v>5.6511080000000001E-8</v>
      </c>
      <c r="NU127" s="1">
        <v>4.2771439999999998E-5</v>
      </c>
      <c r="NV127">
        <v>1.218567</v>
      </c>
      <c r="NW127">
        <v>19.78302</v>
      </c>
      <c r="NX127" s="1">
        <v>5.2697380000000001E-8</v>
      </c>
      <c r="NY127" s="1">
        <v>3.988207E-5</v>
      </c>
      <c r="NZ127">
        <v>1.2186060000000001</v>
      </c>
      <c r="OA127">
        <v>19.621980000000001</v>
      </c>
      <c r="OB127" s="1">
        <v>4.9171439999999999E-8</v>
      </c>
      <c r="OC127" s="1">
        <v>3.7213150000000001E-5</v>
      </c>
      <c r="OD127">
        <v>1.218634</v>
      </c>
      <c r="OE127">
        <v>20.14021</v>
      </c>
      <c r="OF127" s="1">
        <v>4.5883609999999997E-8</v>
      </c>
      <c r="OG127" s="1">
        <v>3.4726050000000003E-5</v>
      </c>
      <c r="OH127">
        <v>1.2186630000000001</v>
      </c>
      <c r="OI127">
        <v>20.83164</v>
      </c>
      <c r="OJ127" s="1">
        <v>4.2786310000000003E-8</v>
      </c>
      <c r="OK127" s="1">
        <v>3.2382599999999997E-5</v>
      </c>
    </row>
    <row r="128" spans="1:401" x14ac:dyDescent="0.35">
      <c r="A128">
        <v>131</v>
      </c>
      <c r="B128" t="s">
        <v>4</v>
      </c>
      <c r="C128" t="s">
        <v>24</v>
      </c>
      <c r="D128" t="s">
        <v>133</v>
      </c>
      <c r="E128">
        <v>922.36739999999998</v>
      </c>
      <c r="F128">
        <v>0.95049790000000001</v>
      </c>
      <c r="G128">
        <v>20.239940000000001</v>
      </c>
      <c r="H128">
        <v>0</v>
      </c>
      <c r="I128">
        <v>0</v>
      </c>
      <c r="J128">
        <v>0.9504629</v>
      </c>
      <c r="K128">
        <v>20.248180000000001</v>
      </c>
      <c r="L128">
        <v>0</v>
      </c>
      <c r="M128">
        <v>0</v>
      </c>
      <c r="N128">
        <v>0.95042959999999999</v>
      </c>
      <c r="O128">
        <v>20.24475</v>
      </c>
      <c r="P128" s="1">
        <v>1.320887E-35</v>
      </c>
      <c r="Q128" s="1">
        <v>1.2734699999999999E-32</v>
      </c>
      <c r="R128">
        <v>0.9504032</v>
      </c>
      <c r="S128">
        <v>20.043980000000001</v>
      </c>
      <c r="T128" s="1">
        <v>6.0523179999999996E-22</v>
      </c>
      <c r="U128" s="1">
        <v>5.8469319999999997E-19</v>
      </c>
      <c r="V128">
        <v>0.95036810000000005</v>
      </c>
      <c r="W128">
        <v>19.836639999999999</v>
      </c>
      <c r="X128" s="1">
        <v>3.7794709999999999E-9</v>
      </c>
      <c r="Y128" s="1">
        <v>3.645022E-6</v>
      </c>
      <c r="Z128">
        <v>0.95035840000000005</v>
      </c>
      <c r="AA128">
        <v>19.374189999999999</v>
      </c>
      <c r="AB128" s="1">
        <v>2.1196690000000001E-2</v>
      </c>
      <c r="AC128">
        <v>14.58243</v>
      </c>
      <c r="AD128">
        <v>0.95035119999999995</v>
      </c>
      <c r="AE128">
        <v>18.907630000000001</v>
      </c>
      <c r="AF128">
        <v>3.9507439999999998</v>
      </c>
      <c r="AG128">
        <v>3153.8389999999999</v>
      </c>
      <c r="AH128">
        <v>0.95034580000000002</v>
      </c>
      <c r="AI128">
        <v>18.610949999999999</v>
      </c>
      <c r="AJ128">
        <v>35.865960000000001</v>
      </c>
      <c r="AK128">
        <v>32127.040000000001</v>
      </c>
      <c r="AL128">
        <v>0.95035570000000003</v>
      </c>
      <c r="AM128">
        <v>18.472529999999999</v>
      </c>
      <c r="AN128">
        <v>48.009509999999999</v>
      </c>
      <c r="AO128">
        <v>47293.32</v>
      </c>
      <c r="AP128">
        <v>0.95036229999999999</v>
      </c>
      <c r="AQ128">
        <v>18.934139999999999</v>
      </c>
      <c r="AR128">
        <v>16.696380000000001</v>
      </c>
      <c r="AS128">
        <v>17811.7</v>
      </c>
      <c r="AT128">
        <v>0.95038590000000001</v>
      </c>
      <c r="AU128">
        <v>19.63552</v>
      </c>
      <c r="AV128">
        <v>2.1597650000000002</v>
      </c>
      <c r="AW128">
        <v>2462.6790000000001</v>
      </c>
      <c r="AX128">
        <v>0.95039169999999995</v>
      </c>
      <c r="AY128">
        <v>20.102080000000001</v>
      </c>
      <c r="AZ128">
        <v>0.14029539999999999</v>
      </c>
      <c r="BA128">
        <v>167.27520000000001</v>
      </c>
      <c r="BB128">
        <v>0.95039269999999998</v>
      </c>
      <c r="BC128">
        <v>20.416260000000001</v>
      </c>
      <c r="BD128" s="1">
        <v>1.170275E-2</v>
      </c>
      <c r="BE128">
        <v>12.75226</v>
      </c>
      <c r="BF128">
        <v>0.95039779999999996</v>
      </c>
      <c r="BG128">
        <v>20.325019999999999</v>
      </c>
      <c r="BH128" s="1">
        <v>5.8549910000000004E-3</v>
      </c>
      <c r="BI128">
        <v>5.7573179999999997</v>
      </c>
      <c r="BJ128">
        <v>0.95041989999999998</v>
      </c>
      <c r="BK128">
        <v>19.99108</v>
      </c>
      <c r="BL128" s="1">
        <v>4.6622460000000001E-3</v>
      </c>
      <c r="BM128">
        <v>4.556546</v>
      </c>
      <c r="BN128">
        <v>0.95039799999999997</v>
      </c>
      <c r="BO128">
        <v>19.825690000000002</v>
      </c>
      <c r="BP128" s="1">
        <v>3.7855829999999999E-3</v>
      </c>
      <c r="BQ128">
        <v>3.698836</v>
      </c>
      <c r="BR128">
        <v>0.95039629999999997</v>
      </c>
      <c r="BS128">
        <v>19.7818</v>
      </c>
      <c r="BT128" s="1">
        <v>3.0785690000000002E-3</v>
      </c>
      <c r="BU128">
        <v>3.0080209999999998</v>
      </c>
      <c r="BV128">
        <v>0.95040530000000001</v>
      </c>
      <c r="BW128">
        <v>20.163070000000001</v>
      </c>
      <c r="BX128" s="1">
        <v>2.5048750000000002E-3</v>
      </c>
      <c r="BY128">
        <v>2.4474740000000001</v>
      </c>
      <c r="BZ128">
        <v>0.95039560000000001</v>
      </c>
      <c r="CA128">
        <v>20.694469999999999</v>
      </c>
      <c r="CB128" s="1">
        <v>2.0377139999999999E-3</v>
      </c>
      <c r="CC128">
        <v>1.99119</v>
      </c>
      <c r="CD128">
        <v>0.9503625</v>
      </c>
      <c r="CE128">
        <v>20.867640000000002</v>
      </c>
      <c r="CF128" s="1">
        <v>1.658023E-3</v>
      </c>
      <c r="CG128">
        <v>1.620125</v>
      </c>
      <c r="CH128">
        <v>0.95037720000000003</v>
      </c>
      <c r="CI128">
        <v>20.817679999999999</v>
      </c>
      <c r="CJ128" s="1">
        <v>1.3500090000000001E-3</v>
      </c>
      <c r="CK128">
        <v>1.319137</v>
      </c>
      <c r="CL128">
        <v>0.95033959999999995</v>
      </c>
      <c r="CM128">
        <v>20.334869999999999</v>
      </c>
      <c r="CN128" s="1">
        <v>1.1002049999999999E-3</v>
      </c>
      <c r="CO128">
        <v>1.0749949999999999</v>
      </c>
      <c r="CP128">
        <v>0.95033199999999995</v>
      </c>
      <c r="CQ128">
        <v>19.651129999999998</v>
      </c>
      <c r="CR128" s="1">
        <v>8.9753749999999996E-4</v>
      </c>
      <c r="CS128">
        <v>0.87694640000000001</v>
      </c>
      <c r="CT128">
        <v>0.95027360000000005</v>
      </c>
      <c r="CU128">
        <v>19.28556</v>
      </c>
      <c r="CV128" s="1">
        <v>7.3294210000000002E-4</v>
      </c>
      <c r="CW128">
        <v>0.71613170000000004</v>
      </c>
      <c r="CX128">
        <v>0.95022300000000004</v>
      </c>
      <c r="CY128">
        <v>19.276869999999999</v>
      </c>
      <c r="CZ128" s="1">
        <v>5.9889939999999999E-4</v>
      </c>
      <c r="DA128">
        <v>0.58520000000000005</v>
      </c>
      <c r="DB128">
        <v>0.95018539999999996</v>
      </c>
      <c r="DC128">
        <v>19.97578</v>
      </c>
      <c r="DD128" s="1">
        <v>4.8871449999999996E-4</v>
      </c>
      <c r="DE128">
        <v>0.47762080000000001</v>
      </c>
      <c r="DF128">
        <v>0.95012010000000002</v>
      </c>
      <c r="DG128">
        <v>20.777270000000001</v>
      </c>
      <c r="DH128" s="1">
        <v>3.9781929999999999E-4</v>
      </c>
      <c r="DI128">
        <v>0.3888779</v>
      </c>
      <c r="DJ128">
        <v>0.95009929999999998</v>
      </c>
      <c r="DK128">
        <v>21.35745</v>
      </c>
      <c r="DL128" s="1">
        <v>3.2339050000000001E-4</v>
      </c>
      <c r="DM128">
        <v>0.31614999999999999</v>
      </c>
      <c r="DN128">
        <v>0.95002549999999997</v>
      </c>
      <c r="DO128">
        <v>21.55358</v>
      </c>
      <c r="DP128" s="1">
        <v>2.6307199999999999E-4</v>
      </c>
      <c r="DQ128">
        <v>0.25717859999999998</v>
      </c>
      <c r="DR128">
        <v>0.95001199999999997</v>
      </c>
      <c r="DS128">
        <v>21.02692</v>
      </c>
      <c r="DT128" s="1">
        <v>2.1445230000000001E-4</v>
      </c>
      <c r="DU128">
        <v>0.2096199</v>
      </c>
      <c r="DV128">
        <v>0.94997860000000001</v>
      </c>
      <c r="DW128">
        <v>20.373670000000001</v>
      </c>
      <c r="DX128" s="1">
        <v>1.7524479999999999E-4</v>
      </c>
      <c r="DY128">
        <v>0.1712833</v>
      </c>
      <c r="DZ128">
        <v>0.94993000000000005</v>
      </c>
      <c r="EA128">
        <v>19.98028</v>
      </c>
      <c r="EB128" s="1">
        <v>1.4348630000000001E-4</v>
      </c>
      <c r="EC128">
        <v>0.140241</v>
      </c>
      <c r="ED128">
        <v>0.94990949999999996</v>
      </c>
      <c r="EE128">
        <v>19.93402</v>
      </c>
      <c r="EF128" s="1">
        <v>1.1757959999999999E-4</v>
      </c>
      <c r="EG128">
        <v>0.11491609999999999</v>
      </c>
      <c r="EH128">
        <v>0.94986199999999998</v>
      </c>
      <c r="EI128">
        <v>20.503240000000002</v>
      </c>
      <c r="EJ128" s="1">
        <v>9.6658969999999995E-5</v>
      </c>
      <c r="EK128" s="1">
        <v>9.4446820000000001E-2</v>
      </c>
      <c r="EL128">
        <v>0.94986119999999996</v>
      </c>
      <c r="EM128">
        <v>21.298500000000001</v>
      </c>
      <c r="EN128" s="1">
        <v>7.9944099999999999E-5</v>
      </c>
      <c r="EO128" s="1">
        <v>7.8087660000000003E-2</v>
      </c>
      <c r="EP128">
        <v>0.94983399999999996</v>
      </c>
      <c r="EQ128">
        <v>21.807089999999999</v>
      </c>
      <c r="ER128" s="1">
        <v>6.6506960000000003E-5</v>
      </c>
      <c r="ES128" s="1">
        <v>6.4943039999999994E-2</v>
      </c>
      <c r="ET128">
        <v>0.94979970000000002</v>
      </c>
      <c r="EU128">
        <v>21.862860000000001</v>
      </c>
      <c r="EV128" s="1">
        <v>5.559492E-5</v>
      </c>
      <c r="EW128">
        <v>5.4275400000000001E-2</v>
      </c>
      <c r="EX128">
        <v>0.94979409999999997</v>
      </c>
      <c r="EY128">
        <v>21.234539999999999</v>
      </c>
      <c r="EZ128" s="1">
        <v>4.6672319999999998E-5</v>
      </c>
      <c r="FA128" s="1">
        <v>4.555559E-2</v>
      </c>
      <c r="FB128">
        <v>0.94978810000000002</v>
      </c>
      <c r="FC128">
        <v>20.393750000000001</v>
      </c>
      <c r="FD128" s="1">
        <v>3.9340169999999998E-5</v>
      </c>
      <c r="FE128" s="1">
        <v>3.8391189999999999E-2</v>
      </c>
      <c r="FF128">
        <v>0.94978280000000004</v>
      </c>
      <c r="FG128">
        <v>19.913930000000001</v>
      </c>
      <c r="FH128" s="1">
        <v>3.3277959999999999E-5</v>
      </c>
      <c r="FI128" s="1">
        <v>3.2467889999999999E-2</v>
      </c>
      <c r="FJ128">
        <v>0.94980249999999999</v>
      </c>
      <c r="FK128">
        <v>19.858720000000002</v>
      </c>
      <c r="FL128" s="1">
        <v>2.8267869999999999E-5</v>
      </c>
      <c r="FM128" s="1">
        <v>2.7572590000000001E-2</v>
      </c>
      <c r="FN128">
        <v>0.94981090000000001</v>
      </c>
      <c r="FO128">
        <v>20.492249999999999</v>
      </c>
      <c r="FP128" s="1">
        <v>2.4197560000000001E-5</v>
      </c>
      <c r="FQ128" s="1">
        <v>2.358932E-2</v>
      </c>
      <c r="FR128">
        <v>0.94981870000000002</v>
      </c>
      <c r="FS128">
        <v>21.178000000000001</v>
      </c>
      <c r="FT128" s="1">
        <v>2.092407E-5</v>
      </c>
      <c r="FU128" s="1">
        <v>2.038562E-2</v>
      </c>
      <c r="FV128">
        <v>0.94982270000000002</v>
      </c>
      <c r="FW128">
        <v>21.34301</v>
      </c>
      <c r="FX128" s="1">
        <v>1.8240380000000001E-5</v>
      </c>
      <c r="FY128" s="1">
        <v>1.776465E-2</v>
      </c>
      <c r="FZ128">
        <v>0.94981130000000003</v>
      </c>
      <c r="GA128">
        <v>21.120539999999998</v>
      </c>
      <c r="GB128" s="1">
        <v>1.5973699999999999E-5</v>
      </c>
      <c r="GC128" s="1">
        <v>1.555427E-2</v>
      </c>
      <c r="GD128">
        <v>0.94980509999999996</v>
      </c>
      <c r="GE128">
        <v>20.417960000000001</v>
      </c>
      <c r="GF128" s="1">
        <v>1.402453E-5</v>
      </c>
      <c r="GG128" s="1">
        <v>1.3655219999999999E-2</v>
      </c>
      <c r="GH128">
        <v>0.94983099999999998</v>
      </c>
      <c r="GI128">
        <v>19.871649999999999</v>
      </c>
      <c r="GJ128" s="1">
        <v>1.233207E-5</v>
      </c>
      <c r="GK128" s="1">
        <v>1.200678E-2</v>
      </c>
      <c r="GL128">
        <v>0.94984259999999998</v>
      </c>
      <c r="GM128">
        <v>19.655609999999999</v>
      </c>
      <c r="GN128" s="1">
        <v>1.08556E-5</v>
      </c>
      <c r="GO128" s="1">
        <v>1.0568859999999999E-2</v>
      </c>
      <c r="GP128">
        <v>0.94980609999999999</v>
      </c>
      <c r="GQ128">
        <v>19.737439999999999</v>
      </c>
      <c r="GR128" s="1">
        <v>9.5615869999999995E-6</v>
      </c>
      <c r="GS128" s="1">
        <v>9.309388E-3</v>
      </c>
      <c r="GT128">
        <v>0.94982359999999999</v>
      </c>
      <c r="GU128">
        <v>19.873830000000002</v>
      </c>
      <c r="GV128" s="1">
        <v>8.4230659999999994E-6</v>
      </c>
      <c r="GW128" s="1">
        <v>8.201313E-3</v>
      </c>
      <c r="GX128">
        <v>0.94982180000000005</v>
      </c>
      <c r="GY128">
        <v>20.298279999999998</v>
      </c>
      <c r="GZ128" s="1">
        <v>7.4165439999999996E-6</v>
      </c>
      <c r="HA128" s="1">
        <v>7.2219800000000002E-3</v>
      </c>
      <c r="HB128">
        <v>0.94980359999999997</v>
      </c>
      <c r="HC128">
        <v>20.790389999999999</v>
      </c>
      <c r="HD128" s="1">
        <v>6.5296150000000003E-6</v>
      </c>
      <c r="HE128" s="1">
        <v>6.3584499999999999E-3</v>
      </c>
      <c r="HF128">
        <v>0.94980319999999996</v>
      </c>
      <c r="HG128">
        <v>21.055949999999999</v>
      </c>
      <c r="HH128" s="1">
        <v>5.749855E-6</v>
      </c>
      <c r="HI128" s="1">
        <v>5.5993099999999997E-3</v>
      </c>
      <c r="HJ128">
        <v>0.94981400000000005</v>
      </c>
      <c r="HK128">
        <v>20.82949</v>
      </c>
      <c r="HL128" s="1">
        <v>5.0649520000000002E-6</v>
      </c>
      <c r="HM128" s="1">
        <v>4.9324970000000001E-3</v>
      </c>
      <c r="HN128">
        <v>0.94977489999999998</v>
      </c>
      <c r="HO128">
        <v>20.263079999999999</v>
      </c>
      <c r="HP128" s="1">
        <v>4.462765E-6</v>
      </c>
      <c r="HQ128" s="1">
        <v>4.3462329999999997E-3</v>
      </c>
      <c r="HR128">
        <v>0.94975100000000001</v>
      </c>
      <c r="HS128">
        <v>19.910979999999999</v>
      </c>
      <c r="HT128" s="1">
        <v>3.9338639999999996E-6</v>
      </c>
      <c r="HU128" s="1">
        <v>3.8313779999999999E-3</v>
      </c>
      <c r="HV128">
        <v>0.94973490000000005</v>
      </c>
      <c r="HW128">
        <v>19.71753</v>
      </c>
      <c r="HX128" s="1">
        <v>3.4671790000000001E-6</v>
      </c>
      <c r="HY128" s="1">
        <v>3.3772479999999998E-3</v>
      </c>
      <c r="HZ128">
        <v>0.94972009999999996</v>
      </c>
      <c r="IA128">
        <v>20.056429999999999</v>
      </c>
      <c r="IB128" s="1">
        <v>3.048825E-6</v>
      </c>
      <c r="IC128" s="1">
        <v>2.9705090000000001E-3</v>
      </c>
      <c r="ID128">
        <v>0.94970790000000005</v>
      </c>
      <c r="IE128">
        <v>20.601510000000001</v>
      </c>
      <c r="IF128" s="1">
        <v>2.6706420000000002E-6</v>
      </c>
      <c r="IG128" s="1">
        <v>2.6027759999999998E-3</v>
      </c>
      <c r="IH128">
        <v>0.94966200000000001</v>
      </c>
      <c r="II128">
        <v>20.981400000000001</v>
      </c>
      <c r="IJ128" s="1">
        <v>2.3338020000000001E-6</v>
      </c>
      <c r="IK128" s="1">
        <v>2.2748690000000001E-3</v>
      </c>
      <c r="IL128">
        <v>0.94965029999999995</v>
      </c>
      <c r="IM128">
        <v>21.114249999999998</v>
      </c>
      <c r="IN128" s="1">
        <v>2.0384529999999998E-6</v>
      </c>
      <c r="IO128" s="1">
        <v>1.987132E-3</v>
      </c>
      <c r="IP128">
        <v>0.94963909999999996</v>
      </c>
      <c r="IQ128">
        <v>20.662659999999999</v>
      </c>
      <c r="IR128" s="1">
        <v>1.7815800000000001E-6</v>
      </c>
      <c r="IS128" s="1">
        <v>1.7367159999999999E-3</v>
      </c>
      <c r="IT128">
        <v>0.94960889999999998</v>
      </c>
      <c r="IU128">
        <v>20.04579</v>
      </c>
      <c r="IV128" s="1">
        <v>1.5586330000000001E-6</v>
      </c>
      <c r="IW128" s="1">
        <v>1.519365E-3</v>
      </c>
      <c r="IX128">
        <v>0.94957689999999995</v>
      </c>
      <c r="IY128">
        <v>19.680669999999999</v>
      </c>
      <c r="IZ128" s="1">
        <v>1.3653990000000001E-6</v>
      </c>
      <c r="JA128" s="1">
        <v>1.3309820000000001E-3</v>
      </c>
      <c r="JB128">
        <v>0.94953160000000003</v>
      </c>
      <c r="JC128">
        <v>19.67015</v>
      </c>
      <c r="JD128" s="1">
        <v>1.19794E-6</v>
      </c>
      <c r="JE128" s="1">
        <v>1.1677580000000001E-3</v>
      </c>
      <c r="JF128">
        <v>0.94951640000000004</v>
      </c>
      <c r="JG128">
        <v>20.351489999999998</v>
      </c>
      <c r="JH128" s="1">
        <v>1.052029E-6</v>
      </c>
      <c r="JI128" s="1">
        <v>1.0255380000000001E-3</v>
      </c>
      <c r="JJ128">
        <v>0.94951099999999999</v>
      </c>
      <c r="JK128">
        <v>21.088450000000002</v>
      </c>
      <c r="JL128" s="1">
        <v>9.2385490000000004E-7</v>
      </c>
      <c r="JM128" s="1">
        <v>9.0063570000000002E-4</v>
      </c>
      <c r="JN128">
        <v>0.94947539999999997</v>
      </c>
      <c r="JO128">
        <v>21.502369999999999</v>
      </c>
      <c r="JP128" s="1">
        <v>8.1166720000000002E-7</v>
      </c>
      <c r="JQ128" s="1">
        <v>7.9129920000000004E-4</v>
      </c>
      <c r="JR128">
        <v>0.94945809999999997</v>
      </c>
      <c r="JS128">
        <v>21.468620000000001</v>
      </c>
      <c r="JT128" s="1">
        <v>7.1412369999999997E-7</v>
      </c>
      <c r="JU128" s="1">
        <v>6.9615689999999995E-4</v>
      </c>
      <c r="JV128">
        <v>0.94944479999999998</v>
      </c>
      <c r="JW128">
        <v>21.038049999999998</v>
      </c>
      <c r="JX128" s="1">
        <v>6.2930060000000001E-7</v>
      </c>
      <c r="JY128" s="1">
        <v>6.1344730000000003E-4</v>
      </c>
      <c r="JZ128">
        <v>0.94940449999999998</v>
      </c>
      <c r="KA128">
        <v>20.493279999999999</v>
      </c>
      <c r="KB128" s="1">
        <v>5.5562650000000002E-7</v>
      </c>
      <c r="KC128" s="1">
        <v>5.4158509999999995E-4</v>
      </c>
      <c r="KD128">
        <v>0.94939200000000001</v>
      </c>
      <c r="KE128">
        <v>20.229780000000002</v>
      </c>
      <c r="KF128" s="1">
        <v>4.9127930000000004E-7</v>
      </c>
      <c r="KG128" s="1">
        <v>4.7884940000000002E-4</v>
      </c>
      <c r="KH128">
        <v>0.94939119999999999</v>
      </c>
      <c r="KI128">
        <v>20.233319999999999</v>
      </c>
      <c r="KJ128" s="1">
        <v>4.3515459999999999E-7</v>
      </c>
      <c r="KK128" s="1">
        <v>4.240987E-4</v>
      </c>
      <c r="KL128">
        <v>0.9493798</v>
      </c>
      <c r="KM128">
        <v>20.821929999999998</v>
      </c>
      <c r="KN128" s="1">
        <v>3.8721209999999998E-7</v>
      </c>
      <c r="KO128" s="1">
        <v>3.7725589999999999E-4</v>
      </c>
      <c r="KP128">
        <v>0.94936039999999999</v>
      </c>
      <c r="KQ128">
        <v>21.468209999999999</v>
      </c>
      <c r="KR128" s="1">
        <v>3.4668879999999998E-7</v>
      </c>
      <c r="KS128" s="1">
        <v>3.3765420000000002E-4</v>
      </c>
      <c r="KT128">
        <v>0.94935460000000005</v>
      </c>
      <c r="KU128">
        <v>21.872949999999999</v>
      </c>
      <c r="KV128" s="1">
        <v>3.1191180000000001E-7</v>
      </c>
      <c r="KW128" s="1">
        <v>3.037254E-4</v>
      </c>
      <c r="KX128">
        <v>0.94933350000000005</v>
      </c>
      <c r="KY128">
        <v>21.931629999999998</v>
      </c>
      <c r="KZ128" s="1">
        <v>2.8146640000000001E-7</v>
      </c>
      <c r="LA128" s="1">
        <v>2.7404509999999998E-4</v>
      </c>
      <c r="LB128">
        <v>0.94933299999999998</v>
      </c>
      <c r="LC128">
        <v>21.410299999999999</v>
      </c>
      <c r="LD128" s="1">
        <v>2.5450439999999998E-7</v>
      </c>
      <c r="LE128" s="1">
        <v>2.4776900000000001E-4</v>
      </c>
      <c r="LF128">
        <v>0.94931670000000001</v>
      </c>
      <c r="LG128">
        <v>20.77121</v>
      </c>
      <c r="LH128" s="1">
        <v>2.3063269999999999E-7</v>
      </c>
      <c r="LI128" s="1">
        <v>2.2450460000000001E-4</v>
      </c>
      <c r="LJ128">
        <v>0.94928509999999999</v>
      </c>
      <c r="LK128">
        <v>20.435669999999998</v>
      </c>
      <c r="LL128" s="1">
        <v>2.0937149999999999E-7</v>
      </c>
      <c r="LM128" s="1">
        <v>2.037977E-4</v>
      </c>
      <c r="LN128">
        <v>0.94928009999999996</v>
      </c>
      <c r="LO128">
        <v>20.446960000000001</v>
      </c>
      <c r="LP128" s="1">
        <v>1.9027860000000001E-7</v>
      </c>
      <c r="LQ128" s="1">
        <v>1.852074E-4</v>
      </c>
      <c r="LR128">
        <v>0.94926790000000005</v>
      </c>
      <c r="LS128">
        <v>21.24117</v>
      </c>
      <c r="LT128" s="1">
        <v>1.7295919999999999E-7</v>
      </c>
      <c r="LU128" s="1">
        <v>1.6835649999999999E-4</v>
      </c>
      <c r="LV128">
        <v>0.94923760000000001</v>
      </c>
      <c r="LW128">
        <v>22.079830000000001</v>
      </c>
      <c r="LX128" s="1">
        <v>1.5717719999999999E-7</v>
      </c>
      <c r="LY128" s="1">
        <v>1.5300129999999999E-4</v>
      </c>
      <c r="LZ128">
        <v>0.94924509999999995</v>
      </c>
      <c r="MA128">
        <v>22.604890000000001</v>
      </c>
      <c r="MB128" s="1">
        <v>1.428424E-7</v>
      </c>
      <c r="MC128" s="1">
        <v>1.3904720000000001E-4</v>
      </c>
      <c r="MD128">
        <v>0.94921350000000004</v>
      </c>
      <c r="ME128">
        <v>22.758089999999999</v>
      </c>
      <c r="MF128" s="1">
        <v>1.2992639999999999E-7</v>
      </c>
      <c r="MG128" s="1">
        <v>1.2647059999999999E-4</v>
      </c>
      <c r="MH128">
        <v>0.94918970000000003</v>
      </c>
      <c r="MI128">
        <v>22.253889999999998</v>
      </c>
      <c r="MJ128" s="1">
        <v>1.183102E-7</v>
      </c>
      <c r="MK128" s="1">
        <v>1.1516E-4</v>
      </c>
      <c r="ML128">
        <v>0.94918860000000005</v>
      </c>
      <c r="MM128">
        <v>21.612580000000001</v>
      </c>
      <c r="MN128" s="1">
        <v>1.07851E-7</v>
      </c>
      <c r="MO128" s="1">
        <v>1.0497369999999999E-4</v>
      </c>
      <c r="MP128">
        <v>0.94918910000000001</v>
      </c>
      <c r="MQ128">
        <v>21.235779999999998</v>
      </c>
      <c r="MR128" s="1">
        <v>9.8399090000000002E-8</v>
      </c>
      <c r="MS128" s="1">
        <v>9.5768579999999995E-5</v>
      </c>
      <c r="MT128">
        <v>0.94917119999999999</v>
      </c>
      <c r="MU128">
        <v>21.10014</v>
      </c>
      <c r="MV128" s="1">
        <v>8.9917800000000001E-8</v>
      </c>
      <c r="MW128" s="1">
        <v>8.7501990000000003E-5</v>
      </c>
      <c r="MX128">
        <v>0.94916080000000003</v>
      </c>
      <c r="MY128">
        <v>21.23808</v>
      </c>
      <c r="MZ128" s="1">
        <v>8.2531370000000005E-8</v>
      </c>
      <c r="NA128" s="1">
        <v>8.028701E-5</v>
      </c>
      <c r="NB128">
        <v>0.94915669999999996</v>
      </c>
      <c r="NC128">
        <v>21.625889999999998</v>
      </c>
      <c r="ND128" s="1">
        <v>7.6237929999999995E-8</v>
      </c>
      <c r="NE128" s="1">
        <v>7.4137820000000002E-5</v>
      </c>
      <c r="NF128">
        <v>0.94915119999999997</v>
      </c>
      <c r="NG128">
        <v>22.020669999999999</v>
      </c>
      <c r="NH128" s="1">
        <v>7.0702729999999995E-8</v>
      </c>
      <c r="NI128" s="1">
        <v>6.8746270000000001E-5</v>
      </c>
      <c r="NJ128">
        <v>0.94914609999999999</v>
      </c>
      <c r="NK128">
        <v>21.72852</v>
      </c>
      <c r="NL128" s="1">
        <v>6.5663849999999997E-8</v>
      </c>
      <c r="NM128" s="1">
        <v>6.3843879999999999E-5</v>
      </c>
      <c r="NN128">
        <v>0.94913409999999998</v>
      </c>
      <c r="NO128">
        <v>21.04552</v>
      </c>
      <c r="NP128" s="1">
        <v>6.1056190000000002E-8</v>
      </c>
      <c r="NQ128" s="1">
        <v>5.9359320000000001E-5</v>
      </c>
      <c r="NR128">
        <v>0.94912410000000003</v>
      </c>
      <c r="NS128">
        <v>20.363520000000001</v>
      </c>
      <c r="NT128" s="1">
        <v>5.6860159999999999E-8</v>
      </c>
      <c r="NU128" s="1">
        <v>5.5275809999999998E-5</v>
      </c>
      <c r="NV128">
        <v>0.94912180000000002</v>
      </c>
      <c r="NW128">
        <v>19.834250000000001</v>
      </c>
      <c r="NX128" s="1">
        <v>5.3019139999999998E-8</v>
      </c>
      <c r="NY128" s="1">
        <v>5.1537979999999999E-5</v>
      </c>
      <c r="NZ128">
        <v>0.94909010000000005</v>
      </c>
      <c r="OA128">
        <v>19.638999999999999</v>
      </c>
      <c r="OB128" s="1">
        <v>4.9469490000000002E-8</v>
      </c>
      <c r="OC128" s="1">
        <v>4.8087470000000001E-5</v>
      </c>
      <c r="OD128">
        <v>0.94908309999999996</v>
      </c>
      <c r="OE128">
        <v>20.148589999999999</v>
      </c>
      <c r="OF128" s="1">
        <v>4.6163159999999999E-8</v>
      </c>
      <c r="OG128" s="1">
        <v>4.487588E-5</v>
      </c>
      <c r="OH128">
        <v>0.94906869999999999</v>
      </c>
      <c r="OI128">
        <v>20.855650000000001</v>
      </c>
      <c r="OJ128" s="1">
        <v>4.3049439999999999E-8</v>
      </c>
      <c r="OK128" s="1">
        <v>4.1851019999999998E-5</v>
      </c>
    </row>
    <row r="129" spans="1:401" x14ac:dyDescent="0.35">
      <c r="A129">
        <v>132</v>
      </c>
      <c r="B129" t="s">
        <v>4</v>
      </c>
      <c r="C129" t="s">
        <v>24</v>
      </c>
      <c r="D129" t="s">
        <v>134</v>
      </c>
      <c r="E129">
        <v>891.01570000000004</v>
      </c>
      <c r="F129">
        <v>0.73431409999999997</v>
      </c>
      <c r="G129">
        <v>20.26445</v>
      </c>
      <c r="H129">
        <v>0</v>
      </c>
      <c r="I129">
        <v>0</v>
      </c>
      <c r="J129">
        <v>0.73426959999999997</v>
      </c>
      <c r="K129">
        <v>20.26397</v>
      </c>
      <c r="L129">
        <v>0</v>
      </c>
      <c r="M129">
        <v>0</v>
      </c>
      <c r="N129">
        <v>0.73422290000000001</v>
      </c>
      <c r="O129">
        <v>20.264769999999999</v>
      </c>
      <c r="P129" s="1">
        <v>1.6627489999999999E-36</v>
      </c>
      <c r="Q129" s="1">
        <v>1.5931040000000002E-33</v>
      </c>
      <c r="R129">
        <v>0.7341896</v>
      </c>
      <c r="S129">
        <v>20.083919999999999</v>
      </c>
      <c r="T129" s="1">
        <v>9.0222170000000004E-23</v>
      </c>
      <c r="U129" s="1">
        <v>8.6621639999999997E-20</v>
      </c>
      <c r="V129">
        <v>0.73415889999999995</v>
      </c>
      <c r="W129">
        <v>19.89255</v>
      </c>
      <c r="X129" s="1">
        <v>5.4584190000000004E-10</v>
      </c>
      <c r="Y129" s="1">
        <v>5.231767E-7</v>
      </c>
      <c r="Z129">
        <v>0.73412200000000005</v>
      </c>
      <c r="AA129">
        <v>19.43769</v>
      </c>
      <c r="AB129" s="1">
        <v>1.010582E-2</v>
      </c>
      <c r="AC129">
        <v>7.4502629999999996</v>
      </c>
      <c r="AD129">
        <v>0.73411919999999997</v>
      </c>
      <c r="AE129">
        <v>18.959779999999999</v>
      </c>
      <c r="AF129">
        <v>2.7143700000000002</v>
      </c>
      <c r="AG129">
        <v>2233.3919999999998</v>
      </c>
      <c r="AH129">
        <v>0.73410529999999996</v>
      </c>
      <c r="AI129">
        <v>18.651959999999999</v>
      </c>
      <c r="AJ129">
        <v>31.132619999999999</v>
      </c>
      <c r="AK129">
        <v>28002.34</v>
      </c>
      <c r="AL129">
        <v>0.73411490000000001</v>
      </c>
      <c r="AM129">
        <v>18.497070000000001</v>
      </c>
      <c r="AN129">
        <v>49.837090000000003</v>
      </c>
      <c r="AO129">
        <v>48206.85</v>
      </c>
      <c r="AP129">
        <v>0.73411490000000001</v>
      </c>
      <c r="AQ129">
        <v>18.947150000000001</v>
      </c>
      <c r="AR129">
        <v>20.02627</v>
      </c>
      <c r="AS129">
        <v>20566.47</v>
      </c>
      <c r="AT129">
        <v>0.73411020000000005</v>
      </c>
      <c r="AU129">
        <v>19.651910000000001</v>
      </c>
      <c r="AV129">
        <v>2.91486</v>
      </c>
      <c r="AW129">
        <v>3143.114</v>
      </c>
      <c r="AX129">
        <v>0.73412719999999998</v>
      </c>
      <c r="AY129">
        <v>20.125800000000002</v>
      </c>
      <c r="AZ129">
        <v>0.2049742</v>
      </c>
      <c r="BA129">
        <v>228.6901</v>
      </c>
      <c r="BB129">
        <v>0.73414400000000002</v>
      </c>
      <c r="BC129">
        <v>20.449960000000001</v>
      </c>
      <c r="BD129" s="1">
        <v>1.469817E-2</v>
      </c>
      <c r="BE129">
        <v>15.644640000000001</v>
      </c>
      <c r="BF129">
        <v>0.73414469999999998</v>
      </c>
      <c r="BG129">
        <v>20.362749999999998</v>
      </c>
      <c r="BH129" s="1">
        <v>6.0734150000000004E-3</v>
      </c>
      <c r="BI129">
        <v>5.9198870000000001</v>
      </c>
      <c r="BJ129">
        <v>0.73415109999999995</v>
      </c>
      <c r="BK129">
        <v>20.0198</v>
      </c>
      <c r="BL129" s="1">
        <v>4.7780319999999998E-3</v>
      </c>
      <c r="BM129">
        <v>4.62622</v>
      </c>
      <c r="BN129">
        <v>0.73414610000000002</v>
      </c>
      <c r="BO129">
        <v>19.840440000000001</v>
      </c>
      <c r="BP129" s="1">
        <v>3.8776890000000001E-3</v>
      </c>
      <c r="BQ129">
        <v>3.75352</v>
      </c>
      <c r="BR129">
        <v>0.73413669999999998</v>
      </c>
      <c r="BS129">
        <v>19.7865</v>
      </c>
      <c r="BT129" s="1">
        <v>3.1531229999999999E-3</v>
      </c>
      <c r="BU129">
        <v>3.0521950000000002</v>
      </c>
      <c r="BV129">
        <v>0.73413850000000003</v>
      </c>
      <c r="BW129">
        <v>20.16647</v>
      </c>
      <c r="BX129" s="1">
        <v>2.5654990000000002E-3</v>
      </c>
      <c r="BY129">
        <v>2.4833880000000002</v>
      </c>
      <c r="BZ129">
        <v>0.73411519999999997</v>
      </c>
      <c r="CA129">
        <v>20.71255</v>
      </c>
      <c r="CB129" s="1">
        <v>2.087064E-3</v>
      </c>
      <c r="CC129">
        <v>2.0204339999999998</v>
      </c>
      <c r="CD129">
        <v>0.73411800000000005</v>
      </c>
      <c r="CE129">
        <v>20.917200000000001</v>
      </c>
      <c r="CF129" s="1">
        <v>1.6980949999999999E-3</v>
      </c>
      <c r="CG129">
        <v>1.643842</v>
      </c>
      <c r="CH129">
        <v>0.73410120000000001</v>
      </c>
      <c r="CI129">
        <v>20.88419</v>
      </c>
      <c r="CJ129" s="1">
        <v>1.3825039999999999E-3</v>
      </c>
      <c r="CK129">
        <v>1.3383510000000001</v>
      </c>
      <c r="CL129">
        <v>0.73409999999999997</v>
      </c>
      <c r="CM129">
        <v>20.413799999999998</v>
      </c>
      <c r="CN129" s="1">
        <v>1.1265610000000001E-3</v>
      </c>
      <c r="CO129">
        <v>1.0905419999999999</v>
      </c>
      <c r="CP129">
        <v>0.7340603</v>
      </c>
      <c r="CQ129">
        <v>19.710429999999999</v>
      </c>
      <c r="CR129" s="1">
        <v>9.1892679999999998E-4</v>
      </c>
      <c r="CS129">
        <v>0.88954420000000001</v>
      </c>
      <c r="CT129">
        <v>0.7340314</v>
      </c>
      <c r="CU129">
        <v>19.312999999999999</v>
      </c>
      <c r="CV129" s="1">
        <v>7.5031679999999995E-4</v>
      </c>
      <c r="CW129">
        <v>0.72634200000000004</v>
      </c>
      <c r="CX129">
        <v>0.73398260000000004</v>
      </c>
      <c r="CY129">
        <v>19.281110000000002</v>
      </c>
      <c r="CZ129" s="1">
        <v>6.1309690000000002E-4</v>
      </c>
      <c r="DA129">
        <v>0.59353590000000001</v>
      </c>
      <c r="DB129">
        <v>0.73395319999999997</v>
      </c>
      <c r="DC129">
        <v>19.96734</v>
      </c>
      <c r="DD129" s="1">
        <v>5.0042789999999999E-4</v>
      </c>
      <c r="DE129">
        <v>0.48453410000000002</v>
      </c>
      <c r="DF129">
        <v>0.73391050000000002</v>
      </c>
      <c r="DG129">
        <v>20.785969999999999</v>
      </c>
      <c r="DH129" s="1">
        <v>4.0745970000000001E-4</v>
      </c>
      <c r="DI129">
        <v>0.39459650000000002</v>
      </c>
      <c r="DJ129">
        <v>0.73387279999999999</v>
      </c>
      <c r="DK129">
        <v>21.391549999999999</v>
      </c>
      <c r="DL129" s="1">
        <v>3.3125519999999999E-4</v>
      </c>
      <c r="DM129">
        <v>0.32083460000000003</v>
      </c>
      <c r="DN129">
        <v>0.73381969999999996</v>
      </c>
      <c r="DO129">
        <v>21.615310000000001</v>
      </c>
      <c r="DP129" s="1">
        <v>2.6942470000000001E-4</v>
      </c>
      <c r="DQ129">
        <v>0.26095200000000002</v>
      </c>
      <c r="DR129">
        <v>0.73378060000000001</v>
      </c>
      <c r="DS129">
        <v>21.101759999999999</v>
      </c>
      <c r="DT129" s="1">
        <v>2.195682E-4</v>
      </c>
      <c r="DU129">
        <v>0.21264830000000001</v>
      </c>
      <c r="DV129">
        <v>0.7337456</v>
      </c>
      <c r="DW129">
        <v>20.428370000000001</v>
      </c>
      <c r="DX129" s="1">
        <v>1.793748E-4</v>
      </c>
      <c r="DY129">
        <v>0.17371719999999999</v>
      </c>
      <c r="DZ129">
        <v>0.73371019999999998</v>
      </c>
      <c r="EA129">
        <v>20.008489999999998</v>
      </c>
      <c r="EB129" s="1">
        <v>1.468447E-4</v>
      </c>
      <c r="EC129">
        <v>0.1422128</v>
      </c>
      <c r="ED129">
        <v>0.73368440000000001</v>
      </c>
      <c r="EE129">
        <v>19.937139999999999</v>
      </c>
      <c r="EF129" s="1">
        <v>1.203165E-4</v>
      </c>
      <c r="EG129">
        <v>0.1165235</v>
      </c>
      <c r="EH129">
        <v>0.73365440000000004</v>
      </c>
      <c r="EI129">
        <v>20.4925</v>
      </c>
      <c r="EJ129" s="1">
        <v>9.8853759999999996E-5</v>
      </c>
      <c r="EK129" s="1">
        <v>9.5722929999999998E-2</v>
      </c>
      <c r="EL129">
        <v>0.73361719999999997</v>
      </c>
      <c r="EM129">
        <v>21.310580000000002</v>
      </c>
      <c r="EN129" s="1">
        <v>8.1699200000000005E-5</v>
      </c>
      <c r="EO129" s="1">
        <v>7.9094189999999995E-2</v>
      </c>
      <c r="EP129">
        <v>0.73360029999999998</v>
      </c>
      <c r="EQ129">
        <v>21.85605</v>
      </c>
      <c r="ER129" s="1">
        <v>6.7924939999999993E-5</v>
      </c>
      <c r="ES129" s="1">
        <v>6.5744839999999999E-2</v>
      </c>
      <c r="ET129">
        <v>0.73357450000000002</v>
      </c>
      <c r="EU129">
        <v>21.94125</v>
      </c>
      <c r="EV129" s="1">
        <v>5.6749690000000002E-5</v>
      </c>
      <c r="EW129" s="1">
        <v>5.4920040000000003E-2</v>
      </c>
      <c r="EX129">
        <v>0.73354450000000004</v>
      </c>
      <c r="EY129">
        <v>21.32657</v>
      </c>
      <c r="EZ129" s="1">
        <v>4.7618989999999999E-5</v>
      </c>
      <c r="FA129" s="1">
        <v>4.6077989999999999E-2</v>
      </c>
      <c r="FB129">
        <v>0.73353460000000004</v>
      </c>
      <c r="FC129">
        <v>20.464200000000002</v>
      </c>
      <c r="FD129" s="1">
        <v>4.0120049999999999E-5</v>
      </c>
      <c r="FE129" s="1">
        <v>3.8816419999999997E-2</v>
      </c>
      <c r="FF129">
        <v>0.73353970000000002</v>
      </c>
      <c r="FG129">
        <v>19.946439999999999</v>
      </c>
      <c r="FH129" s="1">
        <v>3.3923690000000001E-5</v>
      </c>
      <c r="FI129" s="1">
        <v>3.2816240000000003E-2</v>
      </c>
      <c r="FJ129">
        <v>0.73353369999999996</v>
      </c>
      <c r="FK129">
        <v>19.86195</v>
      </c>
      <c r="FL129" s="1">
        <v>2.87992E-5</v>
      </c>
      <c r="FM129" s="1">
        <v>2.7854770000000001E-2</v>
      </c>
      <c r="FN129">
        <v>0.73353449999999998</v>
      </c>
      <c r="FO129">
        <v>20.478919999999999</v>
      </c>
      <c r="FP129" s="1">
        <v>2.462565E-5</v>
      </c>
      <c r="FQ129" s="1">
        <v>2.3808840000000001E-2</v>
      </c>
      <c r="FR129">
        <v>0.73353889999999999</v>
      </c>
      <c r="FS129">
        <v>21.190899999999999</v>
      </c>
      <c r="FT129" s="1">
        <v>2.1269619999999998E-5</v>
      </c>
      <c r="FU129" s="1">
        <v>2.0554630000000001E-2</v>
      </c>
      <c r="FV129">
        <v>0.7335391</v>
      </c>
      <c r="FW129">
        <v>21.387730000000001</v>
      </c>
      <c r="FX129" s="1">
        <v>1.8527390000000001E-5</v>
      </c>
      <c r="FY129" s="1">
        <v>1.7899709999999999E-2</v>
      </c>
      <c r="FZ129">
        <v>0.73354189999999997</v>
      </c>
      <c r="GA129">
        <v>21.197749999999999</v>
      </c>
      <c r="GB129" s="1">
        <v>1.6218429999999999E-5</v>
      </c>
      <c r="GC129" s="1">
        <v>1.566675E-2</v>
      </c>
      <c r="GD129">
        <v>0.73353469999999998</v>
      </c>
      <c r="GE129">
        <v>20.50066</v>
      </c>
      <c r="GF129" s="1">
        <v>1.423599E-5</v>
      </c>
      <c r="GG129" s="1">
        <v>1.375111E-2</v>
      </c>
      <c r="GH129">
        <v>0.73353590000000002</v>
      </c>
      <c r="GI129">
        <v>19.934059999999999</v>
      </c>
      <c r="GJ129" s="1">
        <v>1.2516080000000001E-5</v>
      </c>
      <c r="GK129" s="1">
        <v>1.2089580000000001E-2</v>
      </c>
      <c r="GL129">
        <v>0.73354900000000001</v>
      </c>
      <c r="GM129">
        <v>19.685790000000001</v>
      </c>
      <c r="GN129" s="1">
        <v>1.101664E-5</v>
      </c>
      <c r="GO129" s="1">
        <v>1.064088E-2</v>
      </c>
      <c r="GP129">
        <v>0.73353610000000002</v>
      </c>
      <c r="GQ129">
        <v>19.74296</v>
      </c>
      <c r="GR129" s="1">
        <v>9.7026290000000002E-6</v>
      </c>
      <c r="GS129" s="1">
        <v>9.3720750000000005E-3</v>
      </c>
      <c r="GT129">
        <v>0.73355040000000005</v>
      </c>
      <c r="GU129">
        <v>19.878229999999999</v>
      </c>
      <c r="GV129" s="1">
        <v>8.5476639999999993E-6</v>
      </c>
      <c r="GW129" s="1">
        <v>8.2568320000000004E-3</v>
      </c>
      <c r="GX129">
        <v>0.73354640000000004</v>
      </c>
      <c r="GY129">
        <v>20.307870000000001</v>
      </c>
      <c r="GZ129" s="1">
        <v>7.5266330000000003E-6</v>
      </c>
      <c r="HA129" s="1">
        <v>7.2712410000000003E-3</v>
      </c>
      <c r="HB129">
        <v>0.73353590000000002</v>
      </c>
      <c r="HC129">
        <v>20.827220000000001</v>
      </c>
      <c r="HD129" s="1">
        <v>6.6264419999999997E-6</v>
      </c>
      <c r="HE129" s="1">
        <v>6.4017040000000002E-3</v>
      </c>
      <c r="HF129">
        <v>0.73353139999999994</v>
      </c>
      <c r="HG129">
        <v>21.108250000000002</v>
      </c>
      <c r="HH129" s="1">
        <v>5.8349620000000003E-6</v>
      </c>
      <c r="HI129" s="1">
        <v>5.6373159999999999E-3</v>
      </c>
      <c r="HJ129">
        <v>0.73352620000000002</v>
      </c>
      <c r="HK129">
        <v>20.892410000000002</v>
      </c>
      <c r="HL129" s="1">
        <v>5.1397629999999999E-6</v>
      </c>
      <c r="HM129" s="1">
        <v>4.9658360000000004E-3</v>
      </c>
      <c r="HN129">
        <v>0.73351279999999996</v>
      </c>
      <c r="HO129">
        <v>20.311730000000001</v>
      </c>
      <c r="HP129" s="1">
        <v>4.5284910000000003E-6</v>
      </c>
      <c r="HQ129" s="1">
        <v>4.3754060000000001E-3</v>
      </c>
      <c r="HR129">
        <v>0.73349089999999995</v>
      </c>
      <c r="HS129">
        <v>19.942889999999998</v>
      </c>
      <c r="HT129" s="1">
        <v>3.9916199999999997E-6</v>
      </c>
      <c r="HU129" s="1">
        <v>3.8569580000000002E-3</v>
      </c>
      <c r="HV129">
        <v>0.73346509999999998</v>
      </c>
      <c r="HW129">
        <v>19.73612</v>
      </c>
      <c r="HX129" s="1">
        <v>3.5183700000000001E-6</v>
      </c>
      <c r="HY129" s="1">
        <v>3.400035E-3</v>
      </c>
      <c r="HZ129">
        <v>0.73346049999999996</v>
      </c>
      <c r="IA129">
        <v>20.056069999999998</v>
      </c>
      <c r="IB129" s="1">
        <v>3.095076E-6</v>
      </c>
      <c r="IC129" s="1">
        <v>2.9915620000000001E-3</v>
      </c>
      <c r="ID129">
        <v>0.73343559999999997</v>
      </c>
      <c r="IE129">
        <v>20.614039999999999</v>
      </c>
      <c r="IF129" s="1">
        <v>2.7122909999999998E-6</v>
      </c>
      <c r="IG129" s="1">
        <v>2.622203E-3</v>
      </c>
      <c r="IH129">
        <v>0.73340850000000002</v>
      </c>
      <c r="II129">
        <v>21.010200000000001</v>
      </c>
      <c r="IJ129" s="1">
        <v>2.3705870000000001E-6</v>
      </c>
      <c r="IK129" s="1">
        <v>2.2921859999999999E-3</v>
      </c>
      <c r="IL129">
        <v>0.73339710000000002</v>
      </c>
      <c r="IM129">
        <v>21.162220000000001</v>
      </c>
      <c r="IN129" s="1">
        <v>2.0706020000000002E-6</v>
      </c>
      <c r="IO129" s="1">
        <v>2.0023139999999998E-3</v>
      </c>
      <c r="IP129">
        <v>0.73336650000000003</v>
      </c>
      <c r="IQ129">
        <v>20.73611</v>
      </c>
      <c r="IR129" s="1">
        <v>1.8094809999999999E-6</v>
      </c>
      <c r="IS129" s="1">
        <v>1.7498380000000001E-3</v>
      </c>
      <c r="IT129">
        <v>0.73333820000000005</v>
      </c>
      <c r="IU129">
        <v>20.109909999999999</v>
      </c>
      <c r="IV129" s="1">
        <v>1.58285E-6</v>
      </c>
      <c r="IW129" s="1">
        <v>1.5306930000000001E-3</v>
      </c>
      <c r="IX129">
        <v>0.73332180000000002</v>
      </c>
      <c r="IY129">
        <v>19.717110000000002</v>
      </c>
      <c r="IZ129" s="1">
        <v>1.386356E-6</v>
      </c>
      <c r="JA129" s="1">
        <v>1.3406889999999999E-3</v>
      </c>
      <c r="JB129">
        <v>0.73329650000000002</v>
      </c>
      <c r="JC129">
        <v>19.675889999999999</v>
      </c>
      <c r="JD129" s="1">
        <v>1.2161310000000001E-6</v>
      </c>
      <c r="JE129" s="1">
        <v>1.1761040000000001E-3</v>
      </c>
      <c r="JF129">
        <v>0.73327980000000004</v>
      </c>
      <c r="JG129">
        <v>20.346630000000001</v>
      </c>
      <c r="JH129" s="1">
        <v>1.0679580000000001E-6</v>
      </c>
      <c r="JI129" s="1">
        <v>1.0328360000000001E-3</v>
      </c>
      <c r="JJ129">
        <v>0.73325450000000003</v>
      </c>
      <c r="JK129">
        <v>21.10107</v>
      </c>
      <c r="JL129" s="1">
        <v>9.3784979999999996E-7</v>
      </c>
      <c r="JM129" s="1">
        <v>9.0706700000000001E-4</v>
      </c>
      <c r="JN129">
        <v>0.73322449999999995</v>
      </c>
      <c r="JO129">
        <v>21.537710000000001</v>
      </c>
      <c r="JP129" s="1">
        <v>8.238731E-7</v>
      </c>
      <c r="JQ129" s="1">
        <v>7.9688230000000005E-4</v>
      </c>
      <c r="JR129">
        <v>0.73320280000000004</v>
      </c>
      <c r="JS129">
        <v>21.529499999999999</v>
      </c>
      <c r="JT129" s="1">
        <v>7.2473339999999995E-7</v>
      </c>
      <c r="JU129" s="1">
        <v>7.0096730000000003E-4</v>
      </c>
      <c r="JV129">
        <v>0.73318300000000003</v>
      </c>
      <c r="JW129">
        <v>21.106809999999999</v>
      </c>
      <c r="JX129" s="1">
        <v>6.3852700000000001E-7</v>
      </c>
      <c r="JY129" s="1">
        <v>6.1758899999999999E-4</v>
      </c>
      <c r="JZ129">
        <v>0.73316130000000002</v>
      </c>
      <c r="KA129">
        <v>20.544509999999999</v>
      </c>
      <c r="KB129" s="1">
        <v>5.6364759999999997E-7</v>
      </c>
      <c r="KC129" s="1">
        <v>5.4513450000000002E-4</v>
      </c>
      <c r="KD129">
        <v>0.73314590000000002</v>
      </c>
      <c r="KE129">
        <v>20.255019999999998</v>
      </c>
      <c r="KF129" s="1">
        <v>4.982987E-7</v>
      </c>
      <c r="KG129" s="1">
        <v>4.81927E-4</v>
      </c>
      <c r="KH129">
        <v>0.73312200000000005</v>
      </c>
      <c r="KI129">
        <v>20.239139999999999</v>
      </c>
      <c r="KJ129" s="1">
        <v>4.4123830000000003E-7</v>
      </c>
      <c r="KK129" s="1">
        <v>4.2672599999999999E-4</v>
      </c>
      <c r="KL129">
        <v>0.73311999999999999</v>
      </c>
      <c r="KM129">
        <v>20.821929999999998</v>
      </c>
      <c r="KN129" s="1">
        <v>3.9236549999999999E-7</v>
      </c>
      <c r="KO129" s="1">
        <v>3.793836E-4</v>
      </c>
      <c r="KP129">
        <v>0.73310189999999997</v>
      </c>
      <c r="KQ129">
        <v>21.48967</v>
      </c>
      <c r="KR129" s="1">
        <v>3.5105860000000003E-7</v>
      </c>
      <c r="KS129" s="1">
        <v>3.3935200000000001E-4</v>
      </c>
      <c r="KT129">
        <v>0.7330776</v>
      </c>
      <c r="KU129">
        <v>21.922170000000001</v>
      </c>
      <c r="KV129" s="1">
        <v>3.1569770000000002E-7</v>
      </c>
      <c r="KW129" s="1">
        <v>3.0512989999999999E-4</v>
      </c>
      <c r="KX129">
        <v>0.73307169999999999</v>
      </c>
      <c r="KY129">
        <v>22.003399999999999</v>
      </c>
      <c r="KZ129" s="1">
        <v>2.8480449999999997E-7</v>
      </c>
      <c r="LA129" s="1">
        <v>2.7524400000000001E-4</v>
      </c>
      <c r="LB129">
        <v>0.73304959999999997</v>
      </c>
      <c r="LC129">
        <v>21.49249</v>
      </c>
      <c r="LD129" s="1">
        <v>2.574583E-7</v>
      </c>
      <c r="LE129" s="1">
        <v>2.4880330000000002E-4</v>
      </c>
      <c r="LF129">
        <v>0.73305129999999996</v>
      </c>
      <c r="LG129">
        <v>20.829000000000001</v>
      </c>
      <c r="LH129" s="1">
        <v>2.332541E-7</v>
      </c>
      <c r="LI129" s="1">
        <v>2.2539589999999999E-4</v>
      </c>
      <c r="LJ129">
        <v>0.73301799999999995</v>
      </c>
      <c r="LK129">
        <v>20.464410000000001</v>
      </c>
      <c r="LL129" s="1">
        <v>2.117101E-7</v>
      </c>
      <c r="LM129" s="1">
        <v>2.045719E-4</v>
      </c>
      <c r="LN129">
        <v>0.73301419999999995</v>
      </c>
      <c r="LO129">
        <v>20.450479999999999</v>
      </c>
      <c r="LP129" s="1">
        <v>1.9239099999999999E-7</v>
      </c>
      <c r="LQ129" s="1">
        <v>1.8590060000000001E-4</v>
      </c>
      <c r="LR129">
        <v>0.73299619999999999</v>
      </c>
      <c r="LS129">
        <v>21.236440000000002</v>
      </c>
      <c r="LT129" s="1">
        <v>1.7487959999999999E-7</v>
      </c>
      <c r="LU129" s="1">
        <v>1.6898609999999999E-4</v>
      </c>
      <c r="LV129">
        <v>0.73296819999999996</v>
      </c>
      <c r="LW129">
        <v>22.097239999999999</v>
      </c>
      <c r="LX129" s="1">
        <v>1.589261E-7</v>
      </c>
      <c r="LY129" s="1">
        <v>1.5357810000000001E-4</v>
      </c>
      <c r="LZ129">
        <v>0.73295739999999998</v>
      </c>
      <c r="MA129">
        <v>22.65306</v>
      </c>
      <c r="MB129" s="1">
        <v>1.44426E-7</v>
      </c>
      <c r="MC129" s="1">
        <v>1.3956830000000001E-4</v>
      </c>
      <c r="MD129">
        <v>0.73294219999999999</v>
      </c>
      <c r="ME129">
        <v>22.833629999999999</v>
      </c>
      <c r="MF129" s="1">
        <v>1.3135239999999999E-7</v>
      </c>
      <c r="MG129" s="1">
        <v>1.2693280000000001E-4</v>
      </c>
      <c r="MH129">
        <v>0.73293540000000001</v>
      </c>
      <c r="MI129">
        <v>22.346070000000001</v>
      </c>
      <c r="MJ129" s="1">
        <v>1.195913E-7</v>
      </c>
      <c r="MK129" s="1">
        <v>1.15567E-4</v>
      </c>
      <c r="ML129">
        <v>0.73291550000000005</v>
      </c>
      <c r="MM129">
        <v>21.67906</v>
      </c>
      <c r="MN129" s="1">
        <v>1.090083E-7</v>
      </c>
      <c r="MO129" s="1">
        <v>1.053363E-4</v>
      </c>
      <c r="MP129">
        <v>0.73290840000000002</v>
      </c>
      <c r="MQ129">
        <v>21.27187</v>
      </c>
      <c r="MR129" s="1">
        <v>9.94435E-8</v>
      </c>
      <c r="MS129" s="1">
        <v>9.609044E-5</v>
      </c>
      <c r="MT129">
        <v>0.73290949999999999</v>
      </c>
      <c r="MU129">
        <v>21.113620000000001</v>
      </c>
      <c r="MV129" s="1">
        <v>9.0848170000000002E-8</v>
      </c>
      <c r="MW129" s="1">
        <v>8.7777130000000006E-5</v>
      </c>
      <c r="MX129">
        <v>0.73288609999999998</v>
      </c>
      <c r="MY129">
        <v>21.24091</v>
      </c>
      <c r="MZ129" s="1">
        <v>8.3327559999999996E-8</v>
      </c>
      <c r="NA129" s="1">
        <v>8.0492699999999996E-5</v>
      </c>
      <c r="NB129">
        <v>0.73287219999999997</v>
      </c>
      <c r="NC129">
        <v>21.639980000000001</v>
      </c>
      <c r="ND129" s="1">
        <v>7.6921019999999997E-8</v>
      </c>
      <c r="NE129" s="1">
        <v>7.4283609999999995E-5</v>
      </c>
      <c r="NF129">
        <v>0.73286810000000002</v>
      </c>
      <c r="NG129">
        <v>22.074729999999999</v>
      </c>
      <c r="NH129" s="1">
        <v>7.1314600000000005E-8</v>
      </c>
      <c r="NI129" s="1">
        <v>6.8861820000000007E-5</v>
      </c>
      <c r="NJ129">
        <v>0.73285820000000002</v>
      </c>
      <c r="NK129">
        <v>21.812439999999999</v>
      </c>
      <c r="NL129" s="1">
        <v>6.6224509999999995E-8</v>
      </c>
      <c r="NM129" s="1">
        <v>6.3945660000000004E-5</v>
      </c>
      <c r="NN129">
        <v>0.73284669999999996</v>
      </c>
      <c r="NO129">
        <v>21.129989999999999</v>
      </c>
      <c r="NP129" s="1">
        <v>6.1567309999999998E-8</v>
      </c>
      <c r="NQ129" s="1">
        <v>5.9445769999999997E-5</v>
      </c>
      <c r="NR129">
        <v>0.73285529999999999</v>
      </c>
      <c r="NS129">
        <v>20.440809999999999</v>
      </c>
      <c r="NT129" s="1">
        <v>5.7326030000000003E-8</v>
      </c>
      <c r="NU129" s="1">
        <v>5.5347850000000002E-5</v>
      </c>
      <c r="NV129">
        <v>0.73285009999999995</v>
      </c>
      <c r="NW129">
        <v>19.884969999999999</v>
      </c>
      <c r="NX129" s="1">
        <v>5.344824E-8</v>
      </c>
      <c r="NY129" s="1">
        <v>5.160067E-5</v>
      </c>
      <c r="NZ129">
        <v>0.73281819999999998</v>
      </c>
      <c r="OA129">
        <v>19.6557</v>
      </c>
      <c r="OB129" s="1">
        <v>4.9865950000000002E-8</v>
      </c>
      <c r="OC129" s="1">
        <v>4.814238E-5</v>
      </c>
      <c r="OD129">
        <v>0.73280820000000002</v>
      </c>
      <c r="OE129">
        <v>20.14846</v>
      </c>
      <c r="OF129" s="1">
        <v>4.653469E-8</v>
      </c>
      <c r="OG129" s="1">
        <v>4.4928520000000003E-5</v>
      </c>
      <c r="OH129">
        <v>0.73279810000000001</v>
      </c>
      <c r="OI129">
        <v>20.869980000000002</v>
      </c>
      <c r="OJ129" s="1">
        <v>4.3399370000000003E-8</v>
      </c>
      <c r="OK129" s="1">
        <v>4.1903080000000001E-5</v>
      </c>
    </row>
    <row r="130" spans="1:401" x14ac:dyDescent="0.35">
      <c r="A130">
        <v>133</v>
      </c>
      <c r="B130" t="s">
        <v>4</v>
      </c>
      <c r="C130" t="s">
        <v>24</v>
      </c>
      <c r="D130" t="s">
        <v>135</v>
      </c>
      <c r="E130">
        <v>930.7373</v>
      </c>
      <c r="F130">
        <v>0.8911924</v>
      </c>
      <c r="G130">
        <v>20.2864</v>
      </c>
      <c r="H130">
        <v>0</v>
      </c>
      <c r="I130">
        <v>0</v>
      </c>
      <c r="J130">
        <v>0.89112290000000005</v>
      </c>
      <c r="K130">
        <v>20.279399999999999</v>
      </c>
      <c r="L130">
        <v>0</v>
      </c>
      <c r="M130">
        <v>0</v>
      </c>
      <c r="N130">
        <v>0.89103920000000003</v>
      </c>
      <c r="O130">
        <v>20.28172</v>
      </c>
      <c r="P130" s="1">
        <v>1.854458E-37</v>
      </c>
      <c r="Q130" s="1">
        <v>1.5001690000000001E-34</v>
      </c>
      <c r="R130">
        <v>0.89098180000000005</v>
      </c>
      <c r="S130">
        <v>20.11655</v>
      </c>
      <c r="T130" s="1">
        <v>1.266308E-23</v>
      </c>
      <c r="U130" s="1">
        <v>1.026487E-20</v>
      </c>
      <c r="V130">
        <v>0.89090760000000002</v>
      </c>
      <c r="W130">
        <v>19.938649999999999</v>
      </c>
      <c r="X130" s="1">
        <v>7.3067430000000002E-11</v>
      </c>
      <c r="Y130" s="1">
        <v>5.9127829999999997E-8</v>
      </c>
      <c r="Z130">
        <v>0.89088520000000004</v>
      </c>
      <c r="AA130">
        <v>19.490929999999999</v>
      </c>
      <c r="AB130" s="1">
        <v>5.3633170000000003E-3</v>
      </c>
      <c r="AC130">
        <v>3.409402</v>
      </c>
      <c r="AD130">
        <v>0.89084090000000005</v>
      </c>
      <c r="AE130">
        <v>19.004629999999999</v>
      </c>
      <c r="AF130">
        <v>1.9594100000000001</v>
      </c>
      <c r="AG130">
        <v>1388.2429999999999</v>
      </c>
      <c r="AH130">
        <v>0.8908336</v>
      </c>
      <c r="AI130">
        <v>18.687249999999999</v>
      </c>
      <c r="AJ130">
        <v>27.336590000000001</v>
      </c>
      <c r="AK130">
        <v>20925.509999999998</v>
      </c>
      <c r="AL130">
        <v>0.89081480000000002</v>
      </c>
      <c r="AM130">
        <v>18.522369999999999</v>
      </c>
      <c r="AN130">
        <v>50.685789999999997</v>
      </c>
      <c r="AO130">
        <v>41134.89</v>
      </c>
      <c r="AP130">
        <v>0.8908047</v>
      </c>
      <c r="AQ130">
        <v>18.96367</v>
      </c>
      <c r="AR130">
        <v>22.89151</v>
      </c>
      <c r="AS130">
        <v>19466.580000000002</v>
      </c>
      <c r="AT130">
        <v>0.89080859999999995</v>
      </c>
      <c r="AU130">
        <v>19.669910000000002</v>
      </c>
      <c r="AV130">
        <v>3.654865</v>
      </c>
      <c r="AW130">
        <v>3221.9209999999998</v>
      </c>
      <c r="AX130">
        <v>0.89082740000000005</v>
      </c>
      <c r="AY130">
        <v>20.150359999999999</v>
      </c>
      <c r="AZ130">
        <v>0.27407399999999998</v>
      </c>
      <c r="BA130">
        <v>247.72120000000001</v>
      </c>
      <c r="BB130">
        <v>0.89083159999999995</v>
      </c>
      <c r="BC130">
        <v>20.478960000000001</v>
      </c>
      <c r="BD130" s="1">
        <v>1.805708E-2</v>
      </c>
      <c r="BE130">
        <v>15.91086</v>
      </c>
      <c r="BF130">
        <v>0.89082879999999998</v>
      </c>
      <c r="BG130">
        <v>20.393550000000001</v>
      </c>
      <c r="BH130" s="1">
        <v>6.2813820000000003E-3</v>
      </c>
      <c r="BI130">
        <v>5.1572620000000002</v>
      </c>
      <c r="BJ130">
        <v>0.89083670000000004</v>
      </c>
      <c r="BK130">
        <v>20.044619999999998</v>
      </c>
      <c r="BL130" s="1">
        <v>4.8737770000000001E-3</v>
      </c>
      <c r="BM130">
        <v>3.9752010000000002</v>
      </c>
      <c r="BN130">
        <v>0.89083250000000003</v>
      </c>
      <c r="BO130">
        <v>19.853400000000001</v>
      </c>
      <c r="BP130" s="1">
        <v>3.9533550000000004E-3</v>
      </c>
      <c r="BQ130">
        <v>3.2236899999999999</v>
      </c>
      <c r="BR130">
        <v>0.89082349999999999</v>
      </c>
      <c r="BS130">
        <v>19.79224</v>
      </c>
      <c r="BT130" s="1">
        <v>3.2143240000000002E-3</v>
      </c>
      <c r="BU130">
        <v>2.621102</v>
      </c>
      <c r="BV130">
        <v>0.89081980000000005</v>
      </c>
      <c r="BW130">
        <v>20.171040000000001</v>
      </c>
      <c r="BX130" s="1">
        <v>2.6152340000000001E-3</v>
      </c>
      <c r="BY130">
        <v>2.132606</v>
      </c>
      <c r="BZ130">
        <v>0.89081469999999996</v>
      </c>
      <c r="CA130">
        <v>20.729420000000001</v>
      </c>
      <c r="CB130" s="1">
        <v>2.1275690000000002E-3</v>
      </c>
      <c r="CC130">
        <v>1.7350540000000001</v>
      </c>
      <c r="CD130">
        <v>0.89080309999999996</v>
      </c>
      <c r="CE130">
        <v>20.96116</v>
      </c>
      <c r="CF130" s="1">
        <v>1.730999E-3</v>
      </c>
      <c r="CG130">
        <v>1.4116249999999999</v>
      </c>
      <c r="CH130">
        <v>0.89079169999999996</v>
      </c>
      <c r="CI130">
        <v>20.941410000000001</v>
      </c>
      <c r="CJ130" s="1">
        <v>1.409176E-3</v>
      </c>
      <c r="CK130">
        <v>1.149194</v>
      </c>
      <c r="CL130">
        <v>0.89077439999999997</v>
      </c>
      <c r="CM130">
        <v>20.479099999999999</v>
      </c>
      <c r="CN130" s="1">
        <v>1.1481989999999999E-3</v>
      </c>
      <c r="CO130">
        <v>0.93633789999999995</v>
      </c>
      <c r="CP130">
        <v>0.89074070000000005</v>
      </c>
      <c r="CQ130">
        <v>19.761500000000002</v>
      </c>
      <c r="CR130" s="1">
        <v>9.3648329999999999E-4</v>
      </c>
      <c r="CS130">
        <v>0.76368040000000004</v>
      </c>
      <c r="CT130">
        <v>0.89068829999999999</v>
      </c>
      <c r="CU130">
        <v>19.337820000000001</v>
      </c>
      <c r="CV130" s="1">
        <v>7.6457710000000004E-4</v>
      </c>
      <c r="CW130">
        <v>0.62351849999999998</v>
      </c>
      <c r="CX130">
        <v>0.89064149999999997</v>
      </c>
      <c r="CY130">
        <v>19.288609999999998</v>
      </c>
      <c r="CZ130" s="1">
        <v>6.2473710000000003E-4</v>
      </c>
      <c r="DA130">
        <v>0.50948130000000003</v>
      </c>
      <c r="DB130">
        <v>0.89058199999999998</v>
      </c>
      <c r="DC130">
        <v>19.96529</v>
      </c>
      <c r="DD130" s="1">
        <v>5.1002640000000004E-4</v>
      </c>
      <c r="DE130">
        <v>0.41598079999999998</v>
      </c>
      <c r="DF130">
        <v>0.89052759999999997</v>
      </c>
      <c r="DG130">
        <v>20.797619999999998</v>
      </c>
      <c r="DH130" s="1">
        <v>4.1536740000000001E-4</v>
      </c>
      <c r="DI130">
        <v>0.33882960000000001</v>
      </c>
      <c r="DJ130">
        <v>0.89044679999999998</v>
      </c>
      <c r="DK130">
        <v>21.422989999999999</v>
      </c>
      <c r="DL130" s="1">
        <v>3.3770970000000002E-4</v>
      </c>
      <c r="DM130">
        <v>0.27550750000000002</v>
      </c>
      <c r="DN130">
        <v>0.89039840000000003</v>
      </c>
      <c r="DO130">
        <v>21.66854</v>
      </c>
      <c r="DP130" s="1">
        <v>2.7464409999999997E-4</v>
      </c>
      <c r="DQ130">
        <v>0.22405710000000001</v>
      </c>
      <c r="DR130">
        <v>0.89033240000000002</v>
      </c>
      <c r="DS130">
        <v>21.164210000000001</v>
      </c>
      <c r="DT130" s="1">
        <v>2.2376939999999999E-4</v>
      </c>
      <c r="DU130">
        <v>0.18254139999999999</v>
      </c>
      <c r="DV130">
        <v>0.89028200000000002</v>
      </c>
      <c r="DW130">
        <v>20.475020000000001</v>
      </c>
      <c r="DX130" s="1">
        <v>1.82766E-4</v>
      </c>
      <c r="DY130">
        <v>0.14908850000000001</v>
      </c>
      <c r="DZ130">
        <v>0.8902428</v>
      </c>
      <c r="EA130">
        <v>20.033809999999999</v>
      </c>
      <c r="EB130" s="1">
        <v>1.495999E-4</v>
      </c>
      <c r="EC130">
        <v>0.12203219999999999</v>
      </c>
      <c r="ED130">
        <v>0.89016790000000001</v>
      </c>
      <c r="EE130">
        <v>19.942869999999999</v>
      </c>
      <c r="EF130" s="1">
        <v>1.2256349999999999E-4</v>
      </c>
      <c r="EG130" s="1">
        <v>9.9979670000000007E-2</v>
      </c>
      <c r="EH130">
        <v>0.89014099999999996</v>
      </c>
      <c r="EI130">
        <v>20.488769999999999</v>
      </c>
      <c r="EJ130" s="1">
        <v>1.0065910000000001E-4</v>
      </c>
      <c r="EK130" s="1">
        <v>8.2101930000000004E-2</v>
      </c>
      <c r="EL130">
        <v>0.89008620000000005</v>
      </c>
      <c r="EM130">
        <v>21.324349999999999</v>
      </c>
      <c r="EN130" s="1">
        <v>8.3141480000000002E-5</v>
      </c>
      <c r="EO130" s="1">
        <v>6.7801159999999999E-2</v>
      </c>
      <c r="EP130">
        <v>0.89004799999999995</v>
      </c>
      <c r="EQ130">
        <v>21.8996</v>
      </c>
      <c r="ER130" s="1">
        <v>6.9088430000000003E-5</v>
      </c>
      <c r="ES130" s="1">
        <v>5.6330709999999999E-2</v>
      </c>
      <c r="ET130">
        <v>0.89000769999999996</v>
      </c>
      <c r="EU130">
        <v>22.007429999999999</v>
      </c>
      <c r="EV130" s="1">
        <v>5.7696779999999998E-5</v>
      </c>
      <c r="EW130" s="1">
        <v>4.7037420000000003E-2</v>
      </c>
      <c r="EX130">
        <v>0.88997979999999999</v>
      </c>
      <c r="EY130">
        <v>21.402840000000001</v>
      </c>
      <c r="EZ130" s="1">
        <v>4.8395020000000001E-5</v>
      </c>
      <c r="FA130">
        <v>3.9449900000000003E-2</v>
      </c>
      <c r="FB130">
        <v>0.88996379999999997</v>
      </c>
      <c r="FC130">
        <v>20.524319999999999</v>
      </c>
      <c r="FD130" s="1">
        <v>4.0758979999999999E-5</v>
      </c>
      <c r="FE130" s="1">
        <v>3.3221430000000003E-2</v>
      </c>
      <c r="FF130">
        <v>0.88994139999999999</v>
      </c>
      <c r="FG130">
        <v>19.975950000000001</v>
      </c>
      <c r="FH130" s="1">
        <v>3.4452700000000003E-5</v>
      </c>
      <c r="FI130" s="1">
        <v>2.8078189999999999E-2</v>
      </c>
      <c r="FJ130">
        <v>0.88992979999999999</v>
      </c>
      <c r="FK130">
        <v>19.866859999999999</v>
      </c>
      <c r="FL130" s="1">
        <v>2.9234979999999999E-5</v>
      </c>
      <c r="FM130" s="1">
        <v>2.382314E-2</v>
      </c>
      <c r="FN130">
        <v>0.88994289999999998</v>
      </c>
      <c r="FO130">
        <v>20.47194</v>
      </c>
      <c r="FP130" s="1">
        <v>2.4977480000000001E-5</v>
      </c>
      <c r="FQ130" s="1">
        <v>2.0347810000000001E-2</v>
      </c>
      <c r="FR130">
        <v>0.88994099999999998</v>
      </c>
      <c r="FS130">
        <v>21.202960000000001</v>
      </c>
      <c r="FT130" s="1">
        <v>2.1553040000000001E-5</v>
      </c>
      <c r="FU130" s="1">
        <v>1.7551779999999999E-2</v>
      </c>
      <c r="FV130">
        <v>0.88993889999999998</v>
      </c>
      <c r="FW130">
        <v>21.4269</v>
      </c>
      <c r="FX130" s="1">
        <v>1.876199E-5</v>
      </c>
      <c r="FY130" s="1">
        <v>1.5275510000000001E-2</v>
      </c>
      <c r="FZ130">
        <v>0.88994430000000002</v>
      </c>
      <c r="GA130">
        <v>21.260179999999998</v>
      </c>
      <c r="GB130" s="1">
        <v>1.641823E-5</v>
      </c>
      <c r="GC130" s="1">
        <v>1.336593E-2</v>
      </c>
      <c r="GD130">
        <v>0.88993279999999997</v>
      </c>
      <c r="GE130">
        <v>20.570530000000002</v>
      </c>
      <c r="GF130" s="1">
        <v>1.440846E-5</v>
      </c>
      <c r="GG130" s="1">
        <v>1.172933E-2</v>
      </c>
      <c r="GH130">
        <v>0.88993120000000003</v>
      </c>
      <c r="GI130">
        <v>19.988790000000002</v>
      </c>
      <c r="GJ130" s="1">
        <v>1.266607E-5</v>
      </c>
      <c r="GK130" s="1">
        <v>1.0310949999999999E-2</v>
      </c>
      <c r="GL130">
        <v>0.88994600000000001</v>
      </c>
      <c r="GM130">
        <v>19.71424</v>
      </c>
      <c r="GN130" s="1">
        <v>1.1147760000000001E-5</v>
      </c>
      <c r="GO130" s="1">
        <v>9.0747659999999997E-3</v>
      </c>
      <c r="GP130">
        <v>0.88993520000000004</v>
      </c>
      <c r="GQ130">
        <v>19.7498</v>
      </c>
      <c r="GR130" s="1">
        <v>9.8175239999999994E-6</v>
      </c>
      <c r="GS130" s="1">
        <v>7.9922650000000001E-3</v>
      </c>
      <c r="GT130">
        <v>0.88993690000000003</v>
      </c>
      <c r="GU130">
        <v>19.883299999999998</v>
      </c>
      <c r="GV130" s="1">
        <v>8.6490600000000005E-6</v>
      </c>
      <c r="GW130" s="1">
        <v>7.0412900000000004E-3</v>
      </c>
      <c r="GX130">
        <v>0.88992269999999996</v>
      </c>
      <c r="GY130">
        <v>20.31823</v>
      </c>
      <c r="GZ130" s="1">
        <v>7.6162019999999997E-6</v>
      </c>
      <c r="HA130" s="1">
        <v>6.2010340000000002E-3</v>
      </c>
      <c r="HB130">
        <v>0.88993120000000003</v>
      </c>
      <c r="HC130">
        <v>20.86026</v>
      </c>
      <c r="HD130" s="1">
        <v>6.7053220000000002E-6</v>
      </c>
      <c r="HE130" s="1">
        <v>5.4595030000000001E-3</v>
      </c>
      <c r="HF130">
        <v>0.88990990000000003</v>
      </c>
      <c r="HG130">
        <v>21.15541</v>
      </c>
      <c r="HH130" s="1">
        <v>5.9042799999999998E-6</v>
      </c>
      <c r="HI130" s="1">
        <v>4.8074930000000004E-3</v>
      </c>
      <c r="HJ130">
        <v>0.88991739999999997</v>
      </c>
      <c r="HK130">
        <v>20.944050000000001</v>
      </c>
      <c r="HL130" s="1">
        <v>5.2006580000000001E-6</v>
      </c>
      <c r="HM130" s="1">
        <v>4.2347239999999996E-3</v>
      </c>
      <c r="HN130">
        <v>0.88990780000000003</v>
      </c>
      <c r="HO130">
        <v>20.353159999999999</v>
      </c>
      <c r="HP130" s="1">
        <v>4.5820320000000004E-6</v>
      </c>
      <c r="HQ130" s="1">
        <v>3.731102E-3</v>
      </c>
      <c r="HR130">
        <v>0.88987139999999998</v>
      </c>
      <c r="HS130">
        <v>19.970320000000001</v>
      </c>
      <c r="HT130" s="1">
        <v>4.0386289999999999E-6</v>
      </c>
      <c r="HU130" s="1">
        <v>3.288867E-3</v>
      </c>
      <c r="HV130">
        <v>0.88984209999999997</v>
      </c>
      <c r="HW130">
        <v>19.753170000000001</v>
      </c>
      <c r="HX130" s="1">
        <v>3.5599969999999999E-6</v>
      </c>
      <c r="HY130" s="1">
        <v>2.8993159999999999E-3</v>
      </c>
      <c r="HZ130">
        <v>0.88981589999999999</v>
      </c>
      <c r="IA130">
        <v>20.058669999999999</v>
      </c>
      <c r="IB130" s="1">
        <v>3.13262E-6</v>
      </c>
      <c r="IC130" s="1">
        <v>2.5516689999999999E-3</v>
      </c>
      <c r="ID130">
        <v>0.88979850000000005</v>
      </c>
      <c r="IE130">
        <v>20.62771</v>
      </c>
      <c r="IF130" s="1">
        <v>2.7461580000000002E-6</v>
      </c>
      <c r="IG130" s="1">
        <v>2.2372889999999999E-3</v>
      </c>
      <c r="IH130">
        <v>0.88976960000000005</v>
      </c>
      <c r="II130">
        <v>21.03716</v>
      </c>
      <c r="IJ130" s="1">
        <v>2.4005710000000002E-6</v>
      </c>
      <c r="IK130" s="1">
        <v>1.9559740000000001E-3</v>
      </c>
      <c r="IL130">
        <v>0.8897235</v>
      </c>
      <c r="IM130">
        <v>21.203489999999999</v>
      </c>
      <c r="IN130" s="1">
        <v>2.0967959999999999E-6</v>
      </c>
      <c r="IO130" s="1">
        <v>1.708624E-3</v>
      </c>
      <c r="IP130">
        <v>0.88969819999999999</v>
      </c>
      <c r="IQ130">
        <v>20.79682</v>
      </c>
      <c r="IR130" s="1">
        <v>1.8322269999999999E-6</v>
      </c>
      <c r="IS130" s="1">
        <v>1.4930480000000001E-3</v>
      </c>
      <c r="IT130">
        <v>0.88965919999999998</v>
      </c>
      <c r="IU130">
        <v>20.16469</v>
      </c>
      <c r="IV130" s="1">
        <v>1.602594E-6</v>
      </c>
      <c r="IW130" s="1">
        <v>1.3059320000000001E-3</v>
      </c>
      <c r="IX130">
        <v>0.88963789999999998</v>
      </c>
      <c r="IY130">
        <v>19.750250000000001</v>
      </c>
      <c r="IZ130" s="1">
        <v>1.403455E-6</v>
      </c>
      <c r="JA130" s="1">
        <v>1.143682E-3</v>
      </c>
      <c r="JB130">
        <v>0.88960059999999996</v>
      </c>
      <c r="JC130">
        <v>19.685849999999999</v>
      </c>
      <c r="JD130" s="1">
        <v>1.2309599999999999E-6</v>
      </c>
      <c r="JE130" s="1">
        <v>1.0031370000000001E-3</v>
      </c>
      <c r="JF130">
        <v>0.88955340000000005</v>
      </c>
      <c r="JG130">
        <v>20.346630000000001</v>
      </c>
      <c r="JH130" s="1">
        <v>1.0809230000000001E-6</v>
      </c>
      <c r="JI130" s="1">
        <v>8.8088350000000001E-4</v>
      </c>
      <c r="JJ130">
        <v>0.88951769999999997</v>
      </c>
      <c r="JK130">
        <v>21.114920000000001</v>
      </c>
      <c r="JL130" s="1">
        <v>9.4924679999999999E-7</v>
      </c>
      <c r="JM130" s="1">
        <v>7.7362220000000003E-4</v>
      </c>
      <c r="JN130">
        <v>0.88947359999999998</v>
      </c>
      <c r="JO130">
        <v>21.569870000000002</v>
      </c>
      <c r="JP130" s="1">
        <v>8.3381969999999996E-7</v>
      </c>
      <c r="JQ130" s="1">
        <v>6.7958739999999997E-4</v>
      </c>
      <c r="JR130">
        <v>0.88943930000000004</v>
      </c>
      <c r="JS130">
        <v>21.581790000000002</v>
      </c>
      <c r="JT130" s="1">
        <v>7.3337829999999999E-7</v>
      </c>
      <c r="JU130" s="1">
        <v>5.9770410000000004E-4</v>
      </c>
      <c r="JV130">
        <v>0.88941309999999996</v>
      </c>
      <c r="JW130">
        <v>21.164439999999999</v>
      </c>
      <c r="JX130" s="1">
        <v>6.4604970000000001E-7</v>
      </c>
      <c r="JY130" s="1">
        <v>5.2653249999999997E-4</v>
      </c>
      <c r="JZ130">
        <v>0.8893799</v>
      </c>
      <c r="KA130">
        <v>20.58886</v>
      </c>
      <c r="KB130" s="1">
        <v>5.7018239999999996E-7</v>
      </c>
      <c r="KC130" s="1">
        <v>4.6467950000000002E-4</v>
      </c>
      <c r="KD130">
        <v>0.88937390000000005</v>
      </c>
      <c r="KE130">
        <v>20.27825</v>
      </c>
      <c r="KF130" s="1">
        <v>5.0402100000000001E-7</v>
      </c>
      <c r="KG130" s="1">
        <v>4.1075550000000001E-4</v>
      </c>
      <c r="KH130">
        <v>0.8893316</v>
      </c>
      <c r="KI130">
        <v>20.24729</v>
      </c>
      <c r="KJ130" s="1">
        <v>4.4620480000000001E-7</v>
      </c>
      <c r="KK130" s="1">
        <v>3.6363059999999997E-4</v>
      </c>
      <c r="KL130">
        <v>0.88930310000000001</v>
      </c>
      <c r="KM130">
        <v>20.82572</v>
      </c>
      <c r="KN130" s="1">
        <v>3.9657950000000001E-7</v>
      </c>
      <c r="KO130" s="1">
        <v>3.2314399999999998E-4</v>
      </c>
      <c r="KP130">
        <v>0.88927820000000002</v>
      </c>
      <c r="KQ130">
        <v>21.510860000000001</v>
      </c>
      <c r="KR130" s="1">
        <v>3.5462500000000001E-7</v>
      </c>
      <c r="KS130" s="1">
        <v>2.8889410000000002E-4</v>
      </c>
      <c r="KT130">
        <v>0.88926210000000006</v>
      </c>
      <c r="KU130">
        <v>21.966280000000001</v>
      </c>
      <c r="KV130" s="1">
        <v>3.1878209999999999E-7</v>
      </c>
      <c r="KW130" s="1">
        <v>2.5966159999999999E-4</v>
      </c>
      <c r="KX130">
        <v>0.88925010000000004</v>
      </c>
      <c r="KY130">
        <v>22.065359999999998</v>
      </c>
      <c r="KZ130" s="1">
        <v>2.8752000000000002E-7</v>
      </c>
      <c r="LA130" s="1">
        <v>2.3417960000000001E-4</v>
      </c>
      <c r="LB130">
        <v>0.88921749999999999</v>
      </c>
      <c r="LC130">
        <v>21.56155</v>
      </c>
      <c r="LD130" s="1">
        <v>2.598613E-7</v>
      </c>
      <c r="LE130" s="1">
        <v>2.1164440000000001E-4</v>
      </c>
      <c r="LF130">
        <v>0.88919630000000005</v>
      </c>
      <c r="LG130">
        <v>20.878990000000002</v>
      </c>
      <c r="LH130" s="1">
        <v>2.3538540000000001E-7</v>
      </c>
      <c r="LI130" s="1">
        <v>1.917004E-4</v>
      </c>
      <c r="LJ130">
        <v>0.88916890000000004</v>
      </c>
      <c r="LK130">
        <v>20.490290000000002</v>
      </c>
      <c r="LL130" s="1">
        <v>2.1361069999999999E-7</v>
      </c>
      <c r="LM130" s="1">
        <v>1.739609E-4</v>
      </c>
      <c r="LN130">
        <v>0.88914280000000001</v>
      </c>
      <c r="LO130">
        <v>20.45871</v>
      </c>
      <c r="LP130" s="1">
        <v>1.941051E-7</v>
      </c>
      <c r="LQ130" s="1">
        <v>1.5807230000000001E-4</v>
      </c>
      <c r="LR130">
        <v>0.8891346</v>
      </c>
      <c r="LS130">
        <v>21.23705</v>
      </c>
      <c r="LT130" s="1">
        <v>1.764371E-7</v>
      </c>
      <c r="LU130" s="1">
        <v>1.4368669999999999E-4</v>
      </c>
      <c r="LV130">
        <v>0.88909649999999996</v>
      </c>
      <c r="LW130">
        <v>22.11609</v>
      </c>
      <c r="LX130" s="1">
        <v>1.60346E-7</v>
      </c>
      <c r="LY130" s="1">
        <v>1.305879E-4</v>
      </c>
      <c r="LZ130">
        <v>0.88907769999999997</v>
      </c>
      <c r="MA130">
        <v>22.696709999999999</v>
      </c>
      <c r="MB130" s="1">
        <v>1.4571160000000001E-7</v>
      </c>
      <c r="MC130" s="1">
        <v>1.186709E-4</v>
      </c>
      <c r="MD130">
        <v>0.88905230000000002</v>
      </c>
      <c r="ME130">
        <v>22.899139999999999</v>
      </c>
      <c r="MF130" s="1">
        <v>1.325109E-7</v>
      </c>
      <c r="MG130" s="1">
        <v>1.079185E-4</v>
      </c>
      <c r="MH130">
        <v>0.88902340000000002</v>
      </c>
      <c r="MI130">
        <v>22.422969999999999</v>
      </c>
      <c r="MJ130" s="1">
        <v>1.2063229999999999E-7</v>
      </c>
      <c r="MK130" s="1">
        <v>9.8245350000000003E-5</v>
      </c>
      <c r="ML130">
        <v>0.88899609999999996</v>
      </c>
      <c r="MM130">
        <v>21.736599999999999</v>
      </c>
      <c r="MN130" s="1">
        <v>1.099472E-7</v>
      </c>
      <c r="MO130" s="1">
        <v>8.9538829999999999E-5</v>
      </c>
      <c r="MP130">
        <v>0.88899790000000001</v>
      </c>
      <c r="MQ130">
        <v>21.30416</v>
      </c>
      <c r="MR130" s="1">
        <v>1.00292E-7</v>
      </c>
      <c r="MS130" s="1">
        <v>8.1674180000000003E-5</v>
      </c>
      <c r="MT130">
        <v>0.88897559999999998</v>
      </c>
      <c r="MU130">
        <v>21.126799999999999</v>
      </c>
      <c r="MV130" s="1">
        <v>9.1605320000000001E-8</v>
      </c>
      <c r="MW130" s="1">
        <v>7.4595010000000001E-5</v>
      </c>
      <c r="MX130">
        <v>0.88896580000000003</v>
      </c>
      <c r="MY130">
        <v>21.24408</v>
      </c>
      <c r="MZ130" s="1">
        <v>8.3978429999999997E-8</v>
      </c>
      <c r="NA130" s="1">
        <v>6.8372279999999994E-5</v>
      </c>
      <c r="NB130">
        <v>0.8889435</v>
      </c>
      <c r="NC130">
        <v>21.652920000000002</v>
      </c>
      <c r="ND130" s="1">
        <v>7.7477610000000002E-8</v>
      </c>
      <c r="NE130" s="1">
        <v>6.3065389999999994E-5</v>
      </c>
      <c r="NF130">
        <v>0.88895049999999998</v>
      </c>
      <c r="NG130">
        <v>22.118770000000001</v>
      </c>
      <c r="NH130" s="1">
        <v>7.1810850000000005E-8</v>
      </c>
      <c r="NI130" s="1">
        <v>5.8447189999999998E-5</v>
      </c>
      <c r="NJ130">
        <v>0.88891500000000001</v>
      </c>
      <c r="NK130">
        <v>21.88242</v>
      </c>
      <c r="NL130" s="1">
        <v>6.6678790000000004E-8</v>
      </c>
      <c r="NM130" s="1">
        <v>5.4269489999999999E-5</v>
      </c>
      <c r="NN130">
        <v>0.88889899999999999</v>
      </c>
      <c r="NO130">
        <v>21.200579999999999</v>
      </c>
      <c r="NP130" s="1">
        <v>6.1981759999999995E-8</v>
      </c>
      <c r="NQ130" s="1">
        <v>5.0444439999999997E-5</v>
      </c>
      <c r="NR130">
        <v>0.88889289999999999</v>
      </c>
      <c r="NS130">
        <v>20.50609</v>
      </c>
      <c r="NT130" s="1">
        <v>5.7703910000000003E-8</v>
      </c>
      <c r="NU130" s="1">
        <v>4.6961279999999999E-5</v>
      </c>
      <c r="NV130">
        <v>0.88888389999999995</v>
      </c>
      <c r="NW130">
        <v>19.929790000000001</v>
      </c>
      <c r="NX130" s="1">
        <v>5.3795949999999998E-8</v>
      </c>
      <c r="NY130" s="1">
        <v>4.3778710000000002E-5</v>
      </c>
      <c r="NZ130">
        <v>0.88886050000000005</v>
      </c>
      <c r="OA130">
        <v>19.673259999999999</v>
      </c>
      <c r="OB130" s="1">
        <v>5.0187010000000001E-8</v>
      </c>
      <c r="OC130" s="1">
        <v>4.0841479999999997E-5</v>
      </c>
      <c r="OD130">
        <v>0.88884370000000001</v>
      </c>
      <c r="OE130">
        <v>20.15221</v>
      </c>
      <c r="OF130" s="1">
        <v>4.6835230000000003E-8</v>
      </c>
      <c r="OG130" s="1">
        <v>3.811534E-5</v>
      </c>
      <c r="OH130">
        <v>0.88883310000000004</v>
      </c>
      <c r="OI130">
        <v>20.886320000000001</v>
      </c>
      <c r="OJ130" s="1">
        <v>4.368281E-8</v>
      </c>
      <c r="OK130" s="1">
        <v>3.5550740000000001E-5</v>
      </c>
    </row>
    <row r="131" spans="1:401" x14ac:dyDescent="0.35">
      <c r="A131">
        <v>134</v>
      </c>
      <c r="B131" t="s">
        <v>4</v>
      </c>
      <c r="C131" t="s">
        <v>24</v>
      </c>
      <c r="D131" t="s">
        <v>136</v>
      </c>
      <c r="E131">
        <v>913.08939999999996</v>
      </c>
      <c r="F131">
        <v>1.125602</v>
      </c>
      <c r="G131">
        <v>20.310500000000001</v>
      </c>
      <c r="H131">
        <v>0</v>
      </c>
      <c r="I131">
        <v>0</v>
      </c>
      <c r="J131">
        <v>1.125648</v>
      </c>
      <c r="K131">
        <v>20.29542</v>
      </c>
      <c r="L131">
        <v>0</v>
      </c>
      <c r="M131">
        <v>0</v>
      </c>
      <c r="N131">
        <v>1.1256619999999999</v>
      </c>
      <c r="O131">
        <v>20.298570000000002</v>
      </c>
      <c r="P131" s="1">
        <v>1.8137109999999999E-38</v>
      </c>
      <c r="Q131" s="1">
        <v>1.4361050000000001E-35</v>
      </c>
      <c r="R131">
        <v>1.1256980000000001</v>
      </c>
      <c r="S131">
        <v>20.149450000000002</v>
      </c>
      <c r="T131" s="1">
        <v>1.485905E-24</v>
      </c>
      <c r="U131" s="1">
        <v>1.179021E-21</v>
      </c>
      <c r="V131">
        <v>1.1257079999999999</v>
      </c>
      <c r="W131">
        <v>19.985700000000001</v>
      </c>
      <c r="X131" s="1">
        <v>8.2046440000000004E-12</v>
      </c>
      <c r="Y131" s="1">
        <v>6.4988509999999996E-9</v>
      </c>
      <c r="Z131">
        <v>1.1257459999999999</v>
      </c>
      <c r="AA131">
        <v>19.547540000000001</v>
      </c>
      <c r="AB131" s="1">
        <v>3.0036780000000001E-3</v>
      </c>
      <c r="AC131">
        <v>1.739425</v>
      </c>
      <c r="AD131">
        <v>1.1257779999999999</v>
      </c>
      <c r="AE131">
        <v>19.053540000000002</v>
      </c>
      <c r="AF131">
        <v>1.4574210000000001</v>
      </c>
      <c r="AG131">
        <v>970.44240000000002</v>
      </c>
      <c r="AH131">
        <v>1.1258300000000001</v>
      </c>
      <c r="AI131">
        <v>18.725069999999999</v>
      </c>
      <c r="AJ131">
        <v>24.17708</v>
      </c>
      <c r="AK131">
        <v>17732.330000000002</v>
      </c>
      <c r="AL131">
        <v>1.125845</v>
      </c>
      <c r="AM131">
        <v>18.54945</v>
      </c>
      <c r="AN131">
        <v>50.841369999999998</v>
      </c>
      <c r="AO131">
        <v>40263.01</v>
      </c>
      <c r="AP131">
        <v>1.1258539999999999</v>
      </c>
      <c r="AQ131">
        <v>18.977270000000001</v>
      </c>
      <c r="AR131">
        <v>25.449719999999999</v>
      </c>
      <c r="AS131">
        <v>21378.52</v>
      </c>
      <c r="AT131">
        <v>1.125885</v>
      </c>
      <c r="AU131">
        <v>19.683509999999998</v>
      </c>
      <c r="AV131">
        <v>4.4017270000000002</v>
      </c>
      <c r="AW131">
        <v>3883.085</v>
      </c>
      <c r="AX131">
        <v>1.1259159999999999</v>
      </c>
      <c r="AY131">
        <v>20.172779999999999</v>
      </c>
      <c r="AZ131">
        <v>0.34977609999999998</v>
      </c>
      <c r="BA131">
        <v>320.04270000000002</v>
      </c>
      <c r="BB131">
        <v>1.1259189999999999</v>
      </c>
      <c r="BC131">
        <v>20.506900000000002</v>
      </c>
      <c r="BD131">
        <v>2.1932799999999999E-2</v>
      </c>
      <c r="BE131">
        <v>19.674430000000001</v>
      </c>
      <c r="BF131">
        <v>1.125947</v>
      </c>
      <c r="BG131">
        <v>20.425989999999999</v>
      </c>
      <c r="BH131" s="1">
        <v>6.4947319999999996E-3</v>
      </c>
      <c r="BI131">
        <v>5.2622920000000004</v>
      </c>
      <c r="BJ131">
        <v>1.12595</v>
      </c>
      <c r="BK131">
        <v>20.072469999999999</v>
      </c>
      <c r="BL131" s="1">
        <v>4.9579719999999997E-3</v>
      </c>
      <c r="BM131">
        <v>3.967841</v>
      </c>
      <c r="BN131">
        <v>1.125947</v>
      </c>
      <c r="BO131">
        <v>19.867899999999999</v>
      </c>
      <c r="BP131" s="1">
        <v>4.0193290000000003E-3</v>
      </c>
      <c r="BQ131">
        <v>3.2152409999999998</v>
      </c>
      <c r="BR131">
        <v>1.125937</v>
      </c>
      <c r="BS131">
        <v>19.798490000000001</v>
      </c>
      <c r="BT131" s="1">
        <v>3.2676379999999998E-3</v>
      </c>
      <c r="BU131">
        <v>2.613918</v>
      </c>
      <c r="BV131">
        <v>1.1259129999999999</v>
      </c>
      <c r="BW131">
        <v>20.17164</v>
      </c>
      <c r="BX131" s="1">
        <v>2.6585480000000002E-3</v>
      </c>
      <c r="BY131">
        <v>2.1267130000000001</v>
      </c>
      <c r="BZ131">
        <v>1.1259129999999999</v>
      </c>
      <c r="CA131">
        <v>20.741240000000001</v>
      </c>
      <c r="CB131" s="1">
        <v>2.162846E-3</v>
      </c>
      <c r="CC131">
        <v>1.730299</v>
      </c>
      <c r="CD131">
        <v>1.1259110000000001</v>
      </c>
      <c r="CE131">
        <v>21.003820000000001</v>
      </c>
      <c r="CF131" s="1">
        <v>1.7596700000000001E-3</v>
      </c>
      <c r="CG131">
        <v>1.4077200000000001</v>
      </c>
      <c r="CH131">
        <v>1.1259079999999999</v>
      </c>
      <c r="CI131">
        <v>20.99804</v>
      </c>
      <c r="CJ131" s="1">
        <v>1.432415E-3</v>
      </c>
      <c r="CK131">
        <v>1.145923</v>
      </c>
      <c r="CL131">
        <v>1.1259140000000001</v>
      </c>
      <c r="CM131">
        <v>20.549320000000002</v>
      </c>
      <c r="CN131" s="1">
        <v>1.1670509999999999E-3</v>
      </c>
      <c r="CO131">
        <v>0.9336044</v>
      </c>
      <c r="CP131">
        <v>1.1258999999999999</v>
      </c>
      <c r="CQ131">
        <v>19.818899999999999</v>
      </c>
      <c r="CR131" s="1">
        <v>9.5177939999999996E-4</v>
      </c>
      <c r="CS131">
        <v>0.76138150000000004</v>
      </c>
      <c r="CT131">
        <v>1.1258440000000001</v>
      </c>
      <c r="CU131">
        <v>19.366779999999999</v>
      </c>
      <c r="CV131" s="1">
        <v>7.7699629999999995E-4</v>
      </c>
      <c r="CW131">
        <v>0.62157989999999996</v>
      </c>
      <c r="CX131">
        <v>1.125874</v>
      </c>
      <c r="CY131">
        <v>19.296980000000001</v>
      </c>
      <c r="CZ131" s="1">
        <v>6.3487220000000004E-4</v>
      </c>
      <c r="DA131">
        <v>0.50788829999999996</v>
      </c>
      <c r="DB131">
        <v>1.125856</v>
      </c>
      <c r="DC131">
        <v>19.957820000000002</v>
      </c>
      <c r="DD131" s="1">
        <v>5.1837680000000003E-4</v>
      </c>
      <c r="DE131">
        <v>0.4147478</v>
      </c>
      <c r="DF131">
        <v>1.1258379999999999</v>
      </c>
      <c r="DG131">
        <v>20.803360000000001</v>
      </c>
      <c r="DH131" s="1">
        <v>4.222513E-4</v>
      </c>
      <c r="DI131">
        <v>0.33790360000000003</v>
      </c>
      <c r="DJ131">
        <v>1.125826</v>
      </c>
      <c r="DK131">
        <v>21.44952</v>
      </c>
      <c r="DL131" s="1">
        <v>3.4333159999999998E-4</v>
      </c>
      <c r="DM131">
        <v>0.27477819999999997</v>
      </c>
      <c r="DN131">
        <v>1.125823</v>
      </c>
      <c r="DO131">
        <v>21.72015</v>
      </c>
      <c r="DP131" s="1">
        <v>2.7919259999999998E-4</v>
      </c>
      <c r="DQ131">
        <v>0.22344900000000001</v>
      </c>
      <c r="DR131">
        <v>1.1258250000000001</v>
      </c>
      <c r="DS131">
        <v>21.232309999999998</v>
      </c>
      <c r="DT131" s="1">
        <v>2.2743239999999999E-4</v>
      </c>
      <c r="DU131">
        <v>0.18201030000000001</v>
      </c>
      <c r="DV131">
        <v>1.1258360000000001</v>
      </c>
      <c r="DW131">
        <v>20.527539999999998</v>
      </c>
      <c r="DX131" s="1">
        <v>1.8572080000000001E-4</v>
      </c>
      <c r="DY131">
        <v>0.1486218</v>
      </c>
      <c r="DZ131">
        <v>1.1258490000000001</v>
      </c>
      <c r="EA131">
        <v>20.063610000000001</v>
      </c>
      <c r="EB131" s="1">
        <v>1.5199979999999999E-4</v>
      </c>
      <c r="EC131">
        <v>0.12163599999999999</v>
      </c>
      <c r="ED131">
        <v>1.12585</v>
      </c>
      <c r="EE131">
        <v>19.94988</v>
      </c>
      <c r="EF131" s="1">
        <v>1.2452120000000001E-4</v>
      </c>
      <c r="EG131">
        <v>9.9647700000000006E-2</v>
      </c>
      <c r="EH131">
        <v>1.1258600000000001</v>
      </c>
      <c r="EI131">
        <v>20.4803</v>
      </c>
      <c r="EJ131" s="1">
        <v>1.02234E-4</v>
      </c>
      <c r="EK131" s="1">
        <v>8.1801879999999993E-2</v>
      </c>
      <c r="EL131">
        <v>1.125885</v>
      </c>
      <c r="EM131">
        <v>21.3307</v>
      </c>
      <c r="EN131" s="1">
        <v>8.4398970000000001E-5</v>
      </c>
      <c r="EO131" s="1">
        <v>6.7514840000000007E-2</v>
      </c>
      <c r="EP131">
        <v>1.125907</v>
      </c>
      <c r="EQ131">
        <v>21.938210000000002</v>
      </c>
      <c r="ER131" s="1">
        <v>7.0101699999999993E-5</v>
      </c>
      <c r="ES131" s="1">
        <v>5.6065009999999998E-2</v>
      </c>
      <c r="ET131">
        <v>1.1258919999999999</v>
      </c>
      <c r="EU131">
        <v>22.073309999999999</v>
      </c>
      <c r="EV131" s="1">
        <v>5.8521199999999998E-5</v>
      </c>
      <c r="EW131" s="1">
        <v>4.6796240000000003E-2</v>
      </c>
      <c r="EX131">
        <v>1.1259140000000001</v>
      </c>
      <c r="EY131">
        <v>21.485199999999999</v>
      </c>
      <c r="EZ131" s="1">
        <v>4.9070260000000001E-5</v>
      </c>
      <c r="FA131" s="1">
        <v>3.9233459999999998E-2</v>
      </c>
      <c r="FB131">
        <v>1.12595</v>
      </c>
      <c r="FC131">
        <v>20.592300000000002</v>
      </c>
      <c r="FD131" s="1">
        <v>4.1314879999999998E-5</v>
      </c>
      <c r="FE131" s="1">
        <v>3.302749E-2</v>
      </c>
      <c r="FF131">
        <v>1.1259440000000001</v>
      </c>
      <c r="FG131">
        <v>20.011119999999998</v>
      </c>
      <c r="FH131" s="1">
        <v>3.4912649999999999E-5</v>
      </c>
      <c r="FI131" s="1">
        <v>2.790571E-2</v>
      </c>
      <c r="FJ131">
        <v>1.125988</v>
      </c>
      <c r="FK131">
        <v>19.873280000000001</v>
      </c>
      <c r="FL131" s="1">
        <v>2.9614249999999999E-5</v>
      </c>
      <c r="FM131" s="1">
        <v>2.366708E-2</v>
      </c>
      <c r="FN131">
        <v>1.1260030000000001</v>
      </c>
      <c r="FO131">
        <v>20.45955</v>
      </c>
      <c r="FP131" s="1">
        <v>2.5284219999999999E-5</v>
      </c>
      <c r="FQ131" s="1">
        <v>2.019936E-2</v>
      </c>
      <c r="FR131">
        <v>1.1260110000000001</v>
      </c>
      <c r="FS131">
        <v>21.20824</v>
      </c>
      <c r="FT131" s="1">
        <v>2.1799810000000002E-5</v>
      </c>
      <c r="FU131" s="1">
        <v>1.7407780000000001E-2</v>
      </c>
      <c r="FV131">
        <v>1.1260429999999999</v>
      </c>
      <c r="FW131">
        <v>21.463429999999999</v>
      </c>
      <c r="FX131" s="1">
        <v>1.8965710000000001E-5</v>
      </c>
      <c r="FY131" s="1">
        <v>1.513978E-2</v>
      </c>
      <c r="FZ131">
        <v>1.1260250000000001</v>
      </c>
      <c r="GA131">
        <v>21.323499999999999</v>
      </c>
      <c r="GB131" s="1">
        <v>1.6591390000000001E-5</v>
      </c>
      <c r="GC131" s="1">
        <v>1.3242449999999999E-2</v>
      </c>
      <c r="GD131">
        <v>1.126044</v>
      </c>
      <c r="GE131">
        <v>20.645790000000002</v>
      </c>
      <c r="GF131" s="1">
        <v>1.45578E-5</v>
      </c>
      <c r="GG131" s="1">
        <v>1.161851E-2</v>
      </c>
      <c r="GH131">
        <v>1.126039</v>
      </c>
      <c r="GI131">
        <v>20.049050000000001</v>
      </c>
      <c r="GJ131" s="1">
        <v>1.279597E-5</v>
      </c>
      <c r="GK131" s="1">
        <v>1.021231E-2</v>
      </c>
      <c r="GL131">
        <v>1.126036</v>
      </c>
      <c r="GM131">
        <v>19.746189999999999</v>
      </c>
      <c r="GN131" s="1">
        <v>1.126118E-5</v>
      </c>
      <c r="GO131" s="1">
        <v>8.9871680000000002E-3</v>
      </c>
      <c r="GP131">
        <v>1.1260269999999999</v>
      </c>
      <c r="GQ131">
        <v>19.75752</v>
      </c>
      <c r="GR131" s="1">
        <v>9.9169740000000006E-6</v>
      </c>
      <c r="GS131" s="1">
        <v>7.9146600000000004E-3</v>
      </c>
      <c r="GT131">
        <v>1.1260540000000001</v>
      </c>
      <c r="GU131">
        <v>19.887329999999999</v>
      </c>
      <c r="GV131" s="1">
        <v>8.7366819999999996E-6</v>
      </c>
      <c r="GW131" s="1">
        <v>6.9729049999999997E-3</v>
      </c>
      <c r="GX131">
        <v>1.126042</v>
      </c>
      <c r="GY131">
        <v>20.32395</v>
      </c>
      <c r="GZ131" s="1">
        <v>7.6936759999999999E-6</v>
      </c>
      <c r="HA131" s="1">
        <v>6.1410639999999999E-3</v>
      </c>
      <c r="HB131">
        <v>1.126026</v>
      </c>
      <c r="HC131">
        <v>20.888339999999999</v>
      </c>
      <c r="HD131" s="1">
        <v>6.7735810000000004E-6</v>
      </c>
      <c r="HE131" s="1">
        <v>5.4067940000000004E-3</v>
      </c>
      <c r="HF131">
        <v>1.1260300000000001</v>
      </c>
      <c r="HG131">
        <v>21.201270000000001</v>
      </c>
      <c r="HH131" s="1">
        <v>5.9642410000000001E-6</v>
      </c>
      <c r="HI131" s="1">
        <v>4.7609430000000001E-3</v>
      </c>
      <c r="HJ131">
        <v>1.1260220000000001</v>
      </c>
      <c r="HK131">
        <v>20.99915</v>
      </c>
      <c r="HL131" s="1">
        <v>5.2533000000000002E-6</v>
      </c>
      <c r="HM131" s="1">
        <v>4.1935970000000003E-3</v>
      </c>
      <c r="HN131">
        <v>1.126034</v>
      </c>
      <c r="HO131">
        <v>20.399609999999999</v>
      </c>
      <c r="HP131" s="1">
        <v>4.6283549999999998E-6</v>
      </c>
      <c r="HQ131" s="1">
        <v>3.6948160000000001E-3</v>
      </c>
      <c r="HR131">
        <v>1.125999</v>
      </c>
      <c r="HS131">
        <v>20.00093</v>
      </c>
      <c r="HT131" s="1">
        <v>4.0792949999999997E-6</v>
      </c>
      <c r="HU131" s="1">
        <v>3.256709E-3</v>
      </c>
      <c r="HV131">
        <v>1.126018</v>
      </c>
      <c r="HW131">
        <v>19.772359999999999</v>
      </c>
      <c r="HX131" s="1">
        <v>3.5959869999999998E-6</v>
      </c>
      <c r="HY131" s="1">
        <v>2.8710699999999999E-3</v>
      </c>
      <c r="HZ131">
        <v>1.1259859999999999</v>
      </c>
      <c r="IA131">
        <v>20.058669999999999</v>
      </c>
      <c r="IB131" s="1">
        <v>3.1650109999999999E-6</v>
      </c>
      <c r="IC131" s="1">
        <v>2.5274659999999999E-3</v>
      </c>
      <c r="ID131">
        <v>1.125999</v>
      </c>
      <c r="IE131">
        <v>20.637070000000001</v>
      </c>
      <c r="IF131" s="1">
        <v>2.7754210000000001E-6</v>
      </c>
      <c r="IG131" s="1">
        <v>2.216871E-3</v>
      </c>
      <c r="IH131">
        <v>1.126001</v>
      </c>
      <c r="II131">
        <v>21.06155</v>
      </c>
      <c r="IJ131" s="1">
        <v>2.4265189999999999E-6</v>
      </c>
      <c r="IK131" s="1">
        <v>1.9384809999999999E-3</v>
      </c>
      <c r="IL131">
        <v>1.125982</v>
      </c>
      <c r="IM131">
        <v>21.242889999999999</v>
      </c>
      <c r="IN131" s="1">
        <v>2.119469E-6</v>
      </c>
      <c r="IO131" s="1">
        <v>1.6933580000000001E-3</v>
      </c>
      <c r="IP131">
        <v>1.1259939999999999</v>
      </c>
      <c r="IQ131">
        <v>20.86149</v>
      </c>
      <c r="IR131" s="1">
        <v>1.8519340000000001E-6</v>
      </c>
      <c r="IS131" s="1">
        <v>1.479625E-3</v>
      </c>
      <c r="IT131">
        <v>1.125988</v>
      </c>
      <c r="IU131">
        <v>20.224589999999999</v>
      </c>
      <c r="IV131" s="1">
        <v>1.6196989999999999E-6</v>
      </c>
      <c r="IW131" s="1">
        <v>1.294082E-3</v>
      </c>
      <c r="IX131">
        <v>1.1259809999999999</v>
      </c>
      <c r="IY131">
        <v>19.788129999999999</v>
      </c>
      <c r="IZ131" s="1">
        <v>1.4182659999999999E-6</v>
      </c>
      <c r="JA131" s="1">
        <v>1.1331729999999999E-3</v>
      </c>
      <c r="JB131">
        <v>1.125993</v>
      </c>
      <c r="JC131">
        <v>19.696929999999998</v>
      </c>
      <c r="JD131" s="1">
        <v>1.2438010000000001E-6</v>
      </c>
      <c r="JE131" s="1">
        <v>9.9379089999999991E-4</v>
      </c>
      <c r="JF131">
        <v>1.126001</v>
      </c>
      <c r="JG131">
        <v>20.343129999999999</v>
      </c>
      <c r="JH131" s="1">
        <v>1.092136E-6</v>
      </c>
      <c r="JI131" s="1">
        <v>8.7261629999999999E-4</v>
      </c>
      <c r="JJ131">
        <v>1.1259809999999999</v>
      </c>
      <c r="JK131">
        <v>21.123329999999999</v>
      </c>
      <c r="JL131" s="1">
        <v>9.5910649999999992E-7</v>
      </c>
      <c r="JM131" s="1">
        <v>7.6637730000000005E-4</v>
      </c>
      <c r="JN131">
        <v>1.125993</v>
      </c>
      <c r="JO131">
        <v>21.597840000000001</v>
      </c>
      <c r="JP131" s="1">
        <v>8.4242299999999997E-7</v>
      </c>
      <c r="JQ131" s="1">
        <v>6.7318019999999996E-4</v>
      </c>
      <c r="JR131">
        <v>1.126009</v>
      </c>
      <c r="JS131">
        <v>21.634650000000001</v>
      </c>
      <c r="JT131" s="1">
        <v>7.4086190000000004E-7</v>
      </c>
      <c r="JU131" s="1">
        <v>5.9199869999999996E-4</v>
      </c>
      <c r="JV131">
        <v>1.1260250000000001</v>
      </c>
      <c r="JW131">
        <v>21.226710000000001</v>
      </c>
      <c r="JX131" s="1">
        <v>6.5256090000000005E-7</v>
      </c>
      <c r="JY131" s="1">
        <v>5.2143640000000004E-4</v>
      </c>
      <c r="JZ131">
        <v>1.126012</v>
      </c>
      <c r="KA131">
        <v>20.63842</v>
      </c>
      <c r="KB131" s="1">
        <v>5.7583689999999998E-7</v>
      </c>
      <c r="KC131" s="1">
        <v>4.6010389999999999E-4</v>
      </c>
      <c r="KD131">
        <v>1.1260209999999999</v>
      </c>
      <c r="KE131">
        <v>20.304860000000001</v>
      </c>
      <c r="KF131" s="1">
        <v>5.0896989999999999E-7</v>
      </c>
      <c r="KG131" s="1">
        <v>4.066726E-4</v>
      </c>
      <c r="KH131">
        <v>1.126031</v>
      </c>
      <c r="KI131">
        <v>20.255739999999999</v>
      </c>
      <c r="KJ131" s="1">
        <v>4.50509E-7</v>
      </c>
      <c r="KK131" s="1">
        <v>3.5994919999999999E-4</v>
      </c>
      <c r="KL131">
        <v>1.126028</v>
      </c>
      <c r="KM131">
        <v>20.825040000000001</v>
      </c>
      <c r="KN131" s="1">
        <v>4.0023529999999999E-7</v>
      </c>
      <c r="KO131" s="1">
        <v>3.1972460000000001E-4</v>
      </c>
      <c r="KP131">
        <v>1.126034</v>
      </c>
      <c r="KQ131">
        <v>21.526319999999998</v>
      </c>
      <c r="KR131" s="1">
        <v>3.5771559999999998E-7</v>
      </c>
      <c r="KS131" s="1">
        <v>2.8567659999999999E-4</v>
      </c>
      <c r="KT131">
        <v>1.1260889999999999</v>
      </c>
      <c r="KU131">
        <v>22.006599999999999</v>
      </c>
      <c r="KV131" s="1">
        <v>3.2145289999999999E-7</v>
      </c>
      <c r="KW131" s="1">
        <v>2.5666890000000003E-4</v>
      </c>
      <c r="KX131">
        <v>1.1260730000000001</v>
      </c>
      <c r="KY131">
        <v>22.1267</v>
      </c>
      <c r="KZ131" s="1">
        <v>2.8986529999999999E-7</v>
      </c>
      <c r="LA131" s="1">
        <v>2.314265E-4</v>
      </c>
      <c r="LB131">
        <v>1.1260669999999999</v>
      </c>
      <c r="LC131">
        <v>21.636520000000001</v>
      </c>
      <c r="LD131" s="1">
        <v>2.6193880000000002E-7</v>
      </c>
      <c r="LE131" s="1">
        <v>2.0911700000000001E-4</v>
      </c>
      <c r="LF131">
        <v>1.1260600000000001</v>
      </c>
      <c r="LG131">
        <v>20.93526</v>
      </c>
      <c r="LH131" s="1">
        <v>2.3722589999999999E-7</v>
      </c>
      <c r="LI131" s="1">
        <v>1.8937390000000001E-4</v>
      </c>
      <c r="LJ131">
        <v>1.126069</v>
      </c>
      <c r="LK131">
        <v>20.520240000000001</v>
      </c>
      <c r="LL131" s="1">
        <v>2.152523E-7</v>
      </c>
      <c r="LM131" s="1">
        <v>1.718248E-4</v>
      </c>
      <c r="LN131">
        <v>1.1260870000000001</v>
      </c>
      <c r="LO131">
        <v>20.467220000000001</v>
      </c>
      <c r="LP131" s="1">
        <v>1.955831E-7</v>
      </c>
      <c r="LQ131" s="1">
        <v>1.561198E-4</v>
      </c>
      <c r="LR131">
        <v>1.126101</v>
      </c>
      <c r="LS131">
        <v>21.233440000000002</v>
      </c>
      <c r="LT131" s="1">
        <v>1.7778020000000001E-7</v>
      </c>
      <c r="LU131" s="1">
        <v>1.4191219999999999E-4</v>
      </c>
      <c r="LV131">
        <v>1.126082</v>
      </c>
      <c r="LW131">
        <v>22.12837</v>
      </c>
      <c r="LX131" s="1">
        <v>1.6157100000000001E-7</v>
      </c>
      <c r="LY131" s="1">
        <v>1.2897970000000001E-4</v>
      </c>
      <c r="LZ131">
        <v>1.126093</v>
      </c>
      <c r="MA131">
        <v>22.735910000000001</v>
      </c>
      <c r="MB131" s="1">
        <v>1.4682159999999999E-7</v>
      </c>
      <c r="MC131" s="1">
        <v>1.172067E-4</v>
      </c>
      <c r="MD131">
        <v>1.1260939999999999</v>
      </c>
      <c r="ME131">
        <v>22.963000000000001</v>
      </c>
      <c r="MF131" s="1">
        <v>1.335105E-7</v>
      </c>
      <c r="MG131" s="1">
        <v>1.065794E-4</v>
      </c>
      <c r="MH131">
        <v>1.126088</v>
      </c>
      <c r="MI131">
        <v>22.505780000000001</v>
      </c>
      <c r="MJ131" s="1">
        <v>1.2153060000000001E-7</v>
      </c>
      <c r="MK131" s="1">
        <v>9.7016320000000003E-5</v>
      </c>
      <c r="ML131">
        <v>1.1261129999999999</v>
      </c>
      <c r="MM131">
        <v>21.800260000000002</v>
      </c>
      <c r="MN131" s="1">
        <v>1.107571E-7</v>
      </c>
      <c r="MO131" s="1">
        <v>8.8411049999999994E-5</v>
      </c>
      <c r="MP131">
        <v>1.126091</v>
      </c>
      <c r="MQ131">
        <v>21.341280000000001</v>
      </c>
      <c r="MR131" s="1">
        <v>1.010242E-7</v>
      </c>
      <c r="MS131" s="1">
        <v>8.0639969999999998E-5</v>
      </c>
      <c r="MT131">
        <v>1.126112</v>
      </c>
      <c r="MU131">
        <v>21.142029999999998</v>
      </c>
      <c r="MV131" s="1">
        <v>9.2259820000000002E-8</v>
      </c>
      <c r="MW131" s="1">
        <v>7.3638659999999994E-5</v>
      </c>
      <c r="MX131">
        <v>1.1261239999999999</v>
      </c>
      <c r="MY131">
        <v>21.246009999999998</v>
      </c>
      <c r="MZ131" s="1">
        <v>8.4542409999999995E-8</v>
      </c>
      <c r="NA131" s="1">
        <v>6.7464950000000002E-5</v>
      </c>
      <c r="NB131">
        <v>1.126123</v>
      </c>
      <c r="NC131">
        <v>21.660720000000001</v>
      </c>
      <c r="ND131" s="1">
        <v>7.7959420000000005E-8</v>
      </c>
      <c r="NE131" s="1">
        <v>6.2192839999999995E-5</v>
      </c>
      <c r="NF131">
        <v>1.126131</v>
      </c>
      <c r="NG131">
        <v>22.15776</v>
      </c>
      <c r="NH131" s="1">
        <v>7.2238749999999996E-8</v>
      </c>
      <c r="NI131" s="1">
        <v>5.7621609999999998E-5</v>
      </c>
      <c r="NJ131">
        <v>1.1261330000000001</v>
      </c>
      <c r="NK131">
        <v>21.954809999999998</v>
      </c>
      <c r="NL131" s="1">
        <v>6.7070369999999997E-8</v>
      </c>
      <c r="NM131" s="1">
        <v>5.3497079999999998E-5</v>
      </c>
      <c r="NN131">
        <v>1.1261350000000001</v>
      </c>
      <c r="NO131">
        <v>21.276579999999999</v>
      </c>
      <c r="NP131" s="1">
        <v>6.2339190000000001E-8</v>
      </c>
      <c r="NQ131" s="1">
        <v>4.9720840000000003E-5</v>
      </c>
      <c r="NR131">
        <v>1.1261479999999999</v>
      </c>
      <c r="NS131">
        <v>20.576709999999999</v>
      </c>
      <c r="NT131" s="1">
        <v>5.8029499999999997E-8</v>
      </c>
      <c r="NU131" s="1">
        <v>4.6281330000000002E-5</v>
      </c>
      <c r="NV131">
        <v>1.1261220000000001</v>
      </c>
      <c r="NW131">
        <v>19.980630000000001</v>
      </c>
      <c r="NX131" s="1">
        <v>5.4094810000000001E-8</v>
      </c>
      <c r="NY131" s="1">
        <v>4.314111E-5</v>
      </c>
      <c r="NZ131">
        <v>1.1261209999999999</v>
      </c>
      <c r="OA131">
        <v>19.69369</v>
      </c>
      <c r="OB131" s="1">
        <v>5.046329E-8</v>
      </c>
      <c r="OC131" s="1">
        <v>4.0244390000000003E-5</v>
      </c>
      <c r="OD131">
        <v>1.1261190000000001</v>
      </c>
      <c r="OE131">
        <v>20.15213</v>
      </c>
      <c r="OF131" s="1">
        <v>4.709332E-8</v>
      </c>
      <c r="OG131" s="1">
        <v>3.7558190000000002E-5</v>
      </c>
      <c r="OH131">
        <v>1.1261350000000001</v>
      </c>
      <c r="OI131">
        <v>20.897410000000001</v>
      </c>
      <c r="OJ131" s="1">
        <v>4.3926780000000003E-8</v>
      </c>
      <c r="OK131" s="1">
        <v>3.5034109999999998E-5</v>
      </c>
    </row>
    <row r="132" spans="1:401" x14ac:dyDescent="0.35">
      <c r="A132">
        <v>135</v>
      </c>
      <c r="B132" t="s">
        <v>4</v>
      </c>
      <c r="C132" t="s">
        <v>24</v>
      </c>
      <c r="D132" t="s">
        <v>137</v>
      </c>
      <c r="E132">
        <v>895.35609999999997</v>
      </c>
      <c r="F132">
        <v>0.89593060000000002</v>
      </c>
      <c r="G132">
        <v>20.338200000000001</v>
      </c>
      <c r="H132">
        <v>0</v>
      </c>
      <c r="I132">
        <v>0</v>
      </c>
      <c r="J132">
        <v>0.89583199999999996</v>
      </c>
      <c r="K132">
        <v>20.314450000000001</v>
      </c>
      <c r="L132">
        <v>0</v>
      </c>
      <c r="M132">
        <v>0</v>
      </c>
      <c r="N132">
        <v>0.89572600000000002</v>
      </c>
      <c r="O132">
        <v>20.316649999999999</v>
      </c>
      <c r="P132">
        <v>0</v>
      </c>
      <c r="Q132" s="1">
        <v>2.281713E-36</v>
      </c>
      <c r="R132">
        <v>0.89562140000000001</v>
      </c>
      <c r="S132">
        <v>20.183209999999999</v>
      </c>
      <c r="T132" s="1">
        <v>2.346662E-25</v>
      </c>
      <c r="U132" s="1">
        <v>2.094369E-22</v>
      </c>
      <c r="V132">
        <v>0.8955535</v>
      </c>
      <c r="W132">
        <v>20.03481</v>
      </c>
      <c r="X132" s="1">
        <v>1.2595459999999999E-12</v>
      </c>
      <c r="Y132" s="1">
        <v>1.122144E-9</v>
      </c>
      <c r="Z132">
        <v>0.89546800000000004</v>
      </c>
      <c r="AA132">
        <v>19.608160000000002</v>
      </c>
      <c r="AB132" s="1">
        <v>1.4875680000000001E-3</v>
      </c>
      <c r="AC132">
        <v>0.94351390000000002</v>
      </c>
      <c r="AD132">
        <v>0.89541760000000004</v>
      </c>
      <c r="AE132">
        <v>19.107389999999999</v>
      </c>
      <c r="AF132">
        <v>1.0208349999999999</v>
      </c>
      <c r="AG132">
        <v>748.08079999999995</v>
      </c>
      <c r="AH132">
        <v>0.89538930000000005</v>
      </c>
      <c r="AI132">
        <v>18.766829999999999</v>
      </c>
      <c r="AJ132">
        <v>20.72193</v>
      </c>
      <c r="AK132">
        <v>16846.900000000001</v>
      </c>
      <c r="AL132">
        <v>0.89537250000000002</v>
      </c>
      <c r="AM132">
        <v>18.582450000000001</v>
      </c>
      <c r="AN132">
        <v>50.663899999999998</v>
      </c>
      <c r="AO132">
        <v>44761.78</v>
      </c>
      <c r="AP132">
        <v>0.89535180000000003</v>
      </c>
      <c r="AQ132">
        <v>18.995719999999999</v>
      </c>
      <c r="AR132">
        <v>28.474869999999999</v>
      </c>
      <c r="AS132">
        <v>26887.31</v>
      </c>
      <c r="AT132">
        <v>0.89534279999999999</v>
      </c>
      <c r="AU132">
        <v>19.700800000000001</v>
      </c>
      <c r="AV132">
        <v>5.4143850000000002</v>
      </c>
      <c r="AW132">
        <v>5401.5050000000001</v>
      </c>
      <c r="AX132">
        <v>0.89535030000000004</v>
      </c>
      <c r="AY132">
        <v>20.199359999999999</v>
      </c>
      <c r="AZ132">
        <v>0.46214729999999998</v>
      </c>
      <c r="BA132">
        <v>480.9905</v>
      </c>
      <c r="BB132">
        <v>0.89536199999999999</v>
      </c>
      <c r="BC132">
        <v>20.536290000000001</v>
      </c>
      <c r="BD132" s="1">
        <v>2.804738E-2</v>
      </c>
      <c r="BE132">
        <v>28.959669999999999</v>
      </c>
      <c r="BF132">
        <v>0.89534740000000002</v>
      </c>
      <c r="BG132">
        <v>20.459890000000001</v>
      </c>
      <c r="BH132" s="1">
        <v>6.8013429999999996E-3</v>
      </c>
      <c r="BI132">
        <v>6.2476969999999996</v>
      </c>
      <c r="BJ132">
        <v>0.89536199999999999</v>
      </c>
      <c r="BK132">
        <v>20.103190000000001</v>
      </c>
      <c r="BL132" s="1">
        <v>5.0580959999999998E-3</v>
      </c>
      <c r="BM132">
        <v>4.5581769999999997</v>
      </c>
      <c r="BN132">
        <v>0.89536020000000005</v>
      </c>
      <c r="BO132">
        <v>19.884209999999999</v>
      </c>
      <c r="BP132" s="1">
        <v>4.096751E-3</v>
      </c>
      <c r="BQ132">
        <v>3.6892640000000001</v>
      </c>
      <c r="BR132">
        <v>0.89535430000000005</v>
      </c>
      <c r="BS132">
        <v>19.80686</v>
      </c>
      <c r="BT132" s="1">
        <v>3.3301680000000001E-3</v>
      </c>
      <c r="BU132">
        <v>2.998885</v>
      </c>
      <c r="BV132">
        <v>0.89533660000000004</v>
      </c>
      <c r="BW132">
        <v>20.1736</v>
      </c>
      <c r="BX132" s="1">
        <v>2.7093260000000002E-3</v>
      </c>
      <c r="BY132">
        <v>2.439791</v>
      </c>
      <c r="BZ132">
        <v>0.89532690000000004</v>
      </c>
      <c r="CA132">
        <v>20.75422</v>
      </c>
      <c r="CB132" s="1">
        <v>2.2041980000000001E-3</v>
      </c>
      <c r="CC132">
        <v>1.9850570000000001</v>
      </c>
      <c r="CD132">
        <v>0.89533359999999995</v>
      </c>
      <c r="CE132">
        <v>21.048780000000001</v>
      </c>
      <c r="CF132" s="1">
        <v>1.793287E-3</v>
      </c>
      <c r="CG132">
        <v>1.614962</v>
      </c>
      <c r="CH132">
        <v>0.89532599999999996</v>
      </c>
      <c r="CI132">
        <v>21.059149999999999</v>
      </c>
      <c r="CJ132" s="1">
        <v>1.4596730000000001E-3</v>
      </c>
      <c r="CK132">
        <v>1.3145309999999999</v>
      </c>
      <c r="CL132">
        <v>0.89529139999999996</v>
      </c>
      <c r="CM132">
        <v>20.623809999999999</v>
      </c>
      <c r="CN132" s="1">
        <v>1.189154E-3</v>
      </c>
      <c r="CO132">
        <v>1.0708740000000001</v>
      </c>
      <c r="CP132">
        <v>0.89525440000000001</v>
      </c>
      <c r="CQ132">
        <v>19.88242</v>
      </c>
      <c r="CR132" s="1">
        <v>9.6971320000000005E-4</v>
      </c>
      <c r="CS132">
        <v>0.87323229999999996</v>
      </c>
      <c r="CT132">
        <v>0.89520339999999998</v>
      </c>
      <c r="CU132">
        <v>19.400680000000001</v>
      </c>
      <c r="CV132" s="1">
        <v>7.9155950000000001E-4</v>
      </c>
      <c r="CW132">
        <v>0.71280589999999999</v>
      </c>
      <c r="CX132">
        <v>0.89513980000000004</v>
      </c>
      <c r="CY132">
        <v>19.309449999999998</v>
      </c>
      <c r="CZ132" s="1">
        <v>6.4674570000000002E-4</v>
      </c>
      <c r="DA132">
        <v>0.58240619999999999</v>
      </c>
      <c r="DB132">
        <v>0.89507289999999995</v>
      </c>
      <c r="DC132">
        <v>19.953040000000001</v>
      </c>
      <c r="DD132" s="1">
        <v>5.2815369999999998E-4</v>
      </c>
      <c r="DE132">
        <v>0.47566720000000001</v>
      </c>
      <c r="DF132">
        <v>0.89501419999999998</v>
      </c>
      <c r="DG132">
        <v>20.811219999999999</v>
      </c>
      <c r="DH132" s="1">
        <v>4.303159E-4</v>
      </c>
      <c r="DI132">
        <v>0.38762649999999998</v>
      </c>
      <c r="DJ132">
        <v>0.8949376</v>
      </c>
      <c r="DK132">
        <v>21.479030000000002</v>
      </c>
      <c r="DL132" s="1">
        <v>3.4992349999999998E-4</v>
      </c>
      <c r="DM132">
        <v>0.31523970000000001</v>
      </c>
      <c r="DN132">
        <v>0.89485440000000005</v>
      </c>
      <c r="DO132">
        <v>21.77524</v>
      </c>
      <c r="DP132" s="1">
        <v>2.8452730000000002E-4</v>
      </c>
      <c r="DQ132">
        <v>0.25632840000000001</v>
      </c>
      <c r="DR132">
        <v>0.89477189999999995</v>
      </c>
      <c r="DS132">
        <v>21.305109999999999</v>
      </c>
      <c r="DT132" s="1">
        <v>2.317311E-4</v>
      </c>
      <c r="DU132">
        <v>0.2087454</v>
      </c>
      <c r="DV132">
        <v>0.89471489999999998</v>
      </c>
      <c r="DW132">
        <v>20.585470000000001</v>
      </c>
      <c r="DX132" s="1">
        <v>1.8918710000000001E-4</v>
      </c>
      <c r="DY132">
        <v>0.17040949999999999</v>
      </c>
      <c r="DZ132">
        <v>0.89463280000000001</v>
      </c>
      <c r="EA132">
        <v>20.09789</v>
      </c>
      <c r="EB132" s="1">
        <v>1.548128E-4</v>
      </c>
      <c r="EC132">
        <v>0.13944110000000001</v>
      </c>
      <c r="ED132">
        <v>0.89456340000000001</v>
      </c>
      <c r="EE132">
        <v>19.960660000000001</v>
      </c>
      <c r="EF132" s="1">
        <v>1.268171E-4</v>
      </c>
      <c r="EG132">
        <v>0.1142239</v>
      </c>
      <c r="EH132">
        <v>0.89451769999999997</v>
      </c>
      <c r="EI132">
        <v>20.47466</v>
      </c>
      <c r="EJ132" s="1">
        <v>1.0408369999999999E-4</v>
      </c>
      <c r="EK132" s="1">
        <v>9.3736369999999999E-2</v>
      </c>
      <c r="EL132">
        <v>0.89445019999999997</v>
      </c>
      <c r="EM132">
        <v>21.338159999999998</v>
      </c>
      <c r="EN132" s="1">
        <v>8.5875460000000005E-5</v>
      </c>
      <c r="EO132" s="1">
        <v>7.7316659999999995E-2</v>
      </c>
      <c r="EP132">
        <v>0.89438459999999997</v>
      </c>
      <c r="EQ132">
        <v>21.979900000000001</v>
      </c>
      <c r="ER132" s="1">
        <v>7.1290570000000003E-5</v>
      </c>
      <c r="ES132" s="1">
        <v>6.4168740000000002E-2</v>
      </c>
      <c r="ET132">
        <v>0.89433039999999997</v>
      </c>
      <c r="EU132">
        <v>22.143450000000001</v>
      </c>
      <c r="EV132" s="1">
        <v>5.948785E-5</v>
      </c>
      <c r="EW132" s="1">
        <v>5.3534539999999999E-2</v>
      </c>
      <c r="EX132">
        <v>0.89427409999999996</v>
      </c>
      <c r="EY132">
        <v>21.572369999999999</v>
      </c>
      <c r="EZ132" s="1">
        <v>4.9861409999999997E-5</v>
      </c>
      <c r="FA132" s="1">
        <v>4.4863970000000003E-2</v>
      </c>
      <c r="FB132">
        <v>0.8942698</v>
      </c>
      <c r="FC132">
        <v>20.667210000000001</v>
      </c>
      <c r="FD132" s="1">
        <v>4.196613E-5</v>
      </c>
      <c r="FE132" s="1">
        <v>3.7753130000000003E-2</v>
      </c>
      <c r="FF132">
        <v>0.89422409999999997</v>
      </c>
      <c r="FG132">
        <v>20.052040000000002</v>
      </c>
      <c r="FH132" s="1">
        <v>3.5451380000000003E-5</v>
      </c>
      <c r="FI132" s="1">
        <v>3.1887369999999998E-2</v>
      </c>
      <c r="FJ132">
        <v>0.89420869999999997</v>
      </c>
      <c r="FK132">
        <v>19.882919999999999</v>
      </c>
      <c r="FL132" s="1">
        <v>3.0058859999999998E-5</v>
      </c>
      <c r="FM132" s="1">
        <v>2.7032540000000001E-2</v>
      </c>
      <c r="FN132">
        <v>0.89421510000000004</v>
      </c>
      <c r="FO132">
        <v>20.449549999999999</v>
      </c>
      <c r="FP132" s="1">
        <v>2.5644469999999999E-5</v>
      </c>
      <c r="FQ132" s="1">
        <v>2.3053879999999999E-2</v>
      </c>
      <c r="FR132">
        <v>0.89418799999999998</v>
      </c>
      <c r="FS132">
        <v>21.213069999999998</v>
      </c>
      <c r="FT132" s="1">
        <v>2.208942E-5</v>
      </c>
      <c r="FU132" s="1">
        <v>1.9848060000000001E-2</v>
      </c>
      <c r="FV132">
        <v>0.89420010000000005</v>
      </c>
      <c r="FW132">
        <v>21.50245</v>
      </c>
      <c r="FX132" s="1">
        <v>1.9204100000000001E-5</v>
      </c>
      <c r="FY132" s="1">
        <v>1.7249190000000001E-2</v>
      </c>
      <c r="FZ132">
        <v>0.89419789999999999</v>
      </c>
      <c r="GA132">
        <v>21.388829999999999</v>
      </c>
      <c r="GB132" s="1">
        <v>1.6793569999999999E-5</v>
      </c>
      <c r="GC132" s="1">
        <v>1.5080990000000001E-2</v>
      </c>
      <c r="GD132">
        <v>0.89419360000000003</v>
      </c>
      <c r="GE132">
        <v>20.727060000000002</v>
      </c>
      <c r="GF132" s="1">
        <v>1.473201E-5</v>
      </c>
      <c r="GG132" s="1">
        <v>1.322861E-2</v>
      </c>
      <c r="GH132">
        <v>0.89418699999999995</v>
      </c>
      <c r="GI132">
        <v>20.11627</v>
      </c>
      <c r="GJ132" s="1">
        <v>1.294746E-5</v>
      </c>
      <c r="GK132" s="1">
        <v>1.1625959999999999E-2</v>
      </c>
      <c r="GL132">
        <v>0.89418580000000003</v>
      </c>
      <c r="GM132">
        <v>19.784120000000001</v>
      </c>
      <c r="GN132" s="1">
        <v>1.1393339999999999E-5</v>
      </c>
      <c r="GO132" s="1">
        <v>1.0230120000000001E-2</v>
      </c>
      <c r="GP132">
        <v>0.89419700000000002</v>
      </c>
      <c r="GQ132">
        <v>19.768540000000002</v>
      </c>
      <c r="GR132" s="1">
        <v>1.003292E-5</v>
      </c>
      <c r="GS132" s="1">
        <v>9.0088589999999993E-3</v>
      </c>
      <c r="GT132">
        <v>0.89418869999999995</v>
      </c>
      <c r="GU132">
        <v>19.892499999999998</v>
      </c>
      <c r="GV132" s="1">
        <v>8.838687E-6</v>
      </c>
      <c r="GW132" s="1">
        <v>7.9367699999999992E-3</v>
      </c>
      <c r="GX132">
        <v>0.89418810000000004</v>
      </c>
      <c r="GY132">
        <v>20.331679999999999</v>
      </c>
      <c r="GZ132" s="1">
        <v>7.7839319999999993E-6</v>
      </c>
      <c r="HA132" s="1">
        <v>6.9903109999999999E-3</v>
      </c>
      <c r="HB132">
        <v>0.89418790000000004</v>
      </c>
      <c r="HC132">
        <v>20.918749999999999</v>
      </c>
      <c r="HD132" s="1">
        <v>6.8531340000000002E-6</v>
      </c>
      <c r="HE132" s="1">
        <v>6.1546120000000003E-3</v>
      </c>
      <c r="HF132">
        <v>0.8941694</v>
      </c>
      <c r="HG132">
        <v>21.25235</v>
      </c>
      <c r="HH132" s="1">
        <v>6.0341210000000003E-6</v>
      </c>
      <c r="HI132" s="1">
        <v>5.4192570000000002E-3</v>
      </c>
      <c r="HJ132">
        <v>0.89415820000000001</v>
      </c>
      <c r="HK132">
        <v>21.057099999999998</v>
      </c>
      <c r="HL132" s="1">
        <v>5.3146340000000004E-6</v>
      </c>
      <c r="HM132" s="1">
        <v>4.7732460000000001E-3</v>
      </c>
      <c r="HN132">
        <v>0.89415069999999996</v>
      </c>
      <c r="HO132">
        <v>20.450700000000001</v>
      </c>
      <c r="HP132" s="1">
        <v>4.6823099999999999E-6</v>
      </c>
      <c r="HQ132" s="1">
        <v>4.2054359999999999E-3</v>
      </c>
      <c r="HR132">
        <v>0.89413120000000001</v>
      </c>
      <c r="HS132">
        <v>20.0351</v>
      </c>
      <c r="HT132" s="1">
        <v>4.1266889999999997E-6</v>
      </c>
      <c r="HU132" s="1">
        <v>3.7066149999999999E-3</v>
      </c>
      <c r="HV132">
        <v>0.8941036</v>
      </c>
      <c r="HW132">
        <v>19.79447</v>
      </c>
      <c r="HX132" s="1">
        <v>3.6378769999999999E-6</v>
      </c>
      <c r="HY132" s="1">
        <v>3.2677520000000001E-3</v>
      </c>
      <c r="HZ132">
        <v>0.89405219999999996</v>
      </c>
      <c r="IA132">
        <v>20.061879999999999</v>
      </c>
      <c r="IB132" s="1">
        <v>3.2026270000000002E-6</v>
      </c>
      <c r="IC132" s="1">
        <v>2.8773330000000001E-3</v>
      </c>
      <c r="ID132">
        <v>0.89403129999999997</v>
      </c>
      <c r="IE132">
        <v>20.648700000000002</v>
      </c>
      <c r="IF132" s="1">
        <v>2.8094589999999999E-6</v>
      </c>
      <c r="IG132" s="1">
        <v>2.5247210000000002E-3</v>
      </c>
      <c r="IH132">
        <v>0.89399720000000005</v>
      </c>
      <c r="II132">
        <v>21.088570000000001</v>
      </c>
      <c r="IJ132" s="1">
        <v>2.4567460000000001E-6</v>
      </c>
      <c r="IK132" s="1">
        <v>2.208144E-3</v>
      </c>
      <c r="IL132">
        <v>0.89395369999999996</v>
      </c>
      <c r="IM132">
        <v>21.285540000000001</v>
      </c>
      <c r="IN132" s="1">
        <v>2.145912E-6</v>
      </c>
      <c r="IO132" s="1">
        <v>1.9289369999999999E-3</v>
      </c>
      <c r="IP132">
        <v>0.89392079999999996</v>
      </c>
      <c r="IQ132">
        <v>20.929089999999999</v>
      </c>
      <c r="IR132" s="1">
        <v>1.874923E-6</v>
      </c>
      <c r="IS132" s="1">
        <v>1.6853700000000001E-3</v>
      </c>
      <c r="IT132">
        <v>0.89387260000000002</v>
      </c>
      <c r="IU132">
        <v>20.29007</v>
      </c>
      <c r="IV132" s="1">
        <v>1.6396539999999999E-6</v>
      </c>
      <c r="IW132" s="1">
        <v>1.473877E-3</v>
      </c>
      <c r="IX132">
        <v>0.89382150000000005</v>
      </c>
      <c r="IY132">
        <v>19.83184</v>
      </c>
      <c r="IZ132" s="1">
        <v>1.435544E-6</v>
      </c>
      <c r="JA132" s="1">
        <v>1.2904069999999999E-3</v>
      </c>
      <c r="JB132">
        <v>0.89377019999999996</v>
      </c>
      <c r="JC132">
        <v>19.71339</v>
      </c>
      <c r="JD132" s="1">
        <v>1.258771E-6</v>
      </c>
      <c r="JE132" s="1">
        <v>1.1315100000000001E-3</v>
      </c>
      <c r="JF132">
        <v>0.89372770000000001</v>
      </c>
      <c r="JG132">
        <v>20.34055</v>
      </c>
      <c r="JH132" s="1">
        <v>1.1052049999999999E-6</v>
      </c>
      <c r="JI132" s="1">
        <v>9.9345909999999996E-4</v>
      </c>
      <c r="JJ132">
        <v>0.89368190000000003</v>
      </c>
      <c r="JK132">
        <v>21.133669999999999</v>
      </c>
      <c r="JL132" s="1">
        <v>9.705935E-7</v>
      </c>
      <c r="JM132" s="1">
        <v>8.7250100000000003E-4</v>
      </c>
      <c r="JN132">
        <v>0.89362529999999996</v>
      </c>
      <c r="JO132">
        <v>21.62884</v>
      </c>
      <c r="JP132" s="1">
        <v>8.5245900000000002E-7</v>
      </c>
      <c r="JQ132" s="1">
        <v>7.6635050000000001E-4</v>
      </c>
      <c r="JR132">
        <v>0.89358340000000003</v>
      </c>
      <c r="JS132">
        <v>21.690799999999999</v>
      </c>
      <c r="JT132" s="1">
        <v>7.4958989999999999E-7</v>
      </c>
      <c r="JU132" s="1">
        <v>6.7383660000000002E-4</v>
      </c>
      <c r="JV132">
        <v>0.89354480000000003</v>
      </c>
      <c r="JW132">
        <v>21.292809999999999</v>
      </c>
      <c r="JX132" s="1">
        <v>6.6015280000000004E-7</v>
      </c>
      <c r="JY132" s="1">
        <v>5.93427E-4</v>
      </c>
      <c r="JZ132">
        <v>0.89349630000000002</v>
      </c>
      <c r="KA132">
        <v>20.693339999999999</v>
      </c>
      <c r="KB132" s="1">
        <v>5.8242930000000001E-7</v>
      </c>
      <c r="KC132" s="1">
        <v>5.2352089999999996E-4</v>
      </c>
      <c r="KD132">
        <v>0.89345640000000004</v>
      </c>
      <c r="KE132">
        <v>20.33587</v>
      </c>
      <c r="KF132" s="1">
        <v>5.1473529999999996E-7</v>
      </c>
      <c r="KG132" s="1">
        <v>4.6265979999999998E-4</v>
      </c>
      <c r="KH132">
        <v>0.89342509999999997</v>
      </c>
      <c r="KI132">
        <v>20.26755</v>
      </c>
      <c r="KJ132" s="1">
        <v>4.5553330000000001E-7</v>
      </c>
      <c r="KK132" s="1">
        <v>4.0943389999999999E-4</v>
      </c>
      <c r="KL132">
        <v>0.89338870000000004</v>
      </c>
      <c r="KM132">
        <v>20.827000000000002</v>
      </c>
      <c r="KN132" s="1">
        <v>4.0451140000000001E-7</v>
      </c>
      <c r="KO132" s="1">
        <v>3.6350130000000001E-4</v>
      </c>
      <c r="KP132">
        <v>0.89335969999999998</v>
      </c>
      <c r="KQ132">
        <v>21.544129999999999</v>
      </c>
      <c r="KR132" s="1">
        <v>3.613289E-7</v>
      </c>
      <c r="KS132" s="1">
        <v>3.2459330000000002E-4</v>
      </c>
      <c r="KT132">
        <v>0.89334619999999998</v>
      </c>
      <c r="KU132">
        <v>22.050439999999998</v>
      </c>
      <c r="KV132" s="1">
        <v>3.2456559999999997E-7</v>
      </c>
      <c r="KW132" s="1">
        <v>2.91508E-4</v>
      </c>
      <c r="KX132">
        <v>0.89330279999999995</v>
      </c>
      <c r="KY132">
        <v>22.192699999999999</v>
      </c>
      <c r="KZ132" s="1">
        <v>2.9259559999999999E-7</v>
      </c>
      <c r="LA132" s="1">
        <v>2.6276110000000001E-4</v>
      </c>
      <c r="LB132">
        <v>0.89328969999999996</v>
      </c>
      <c r="LC132">
        <v>21.71677</v>
      </c>
      <c r="LD132" s="1">
        <v>2.6435969999999999E-7</v>
      </c>
      <c r="LE132" s="1">
        <v>2.373873E-4</v>
      </c>
      <c r="LF132">
        <v>0.893266</v>
      </c>
      <c r="LG132">
        <v>20.997779999999999</v>
      </c>
      <c r="LH132" s="1">
        <v>2.393694E-7</v>
      </c>
      <c r="LI132" s="1">
        <v>2.1492859999999999E-4</v>
      </c>
      <c r="LJ132">
        <v>0.89322460000000004</v>
      </c>
      <c r="LK132">
        <v>20.555019999999999</v>
      </c>
      <c r="LL132" s="1">
        <v>2.171629E-7</v>
      </c>
      <c r="LM132" s="1">
        <v>1.9497730000000001E-4</v>
      </c>
      <c r="LN132">
        <v>0.89318220000000004</v>
      </c>
      <c r="LO132">
        <v>20.480599999999999</v>
      </c>
      <c r="LP132" s="1">
        <v>1.9730090000000001E-7</v>
      </c>
      <c r="LQ132" s="1">
        <v>1.7713679999999999E-4</v>
      </c>
      <c r="LR132">
        <v>0.89316399999999996</v>
      </c>
      <c r="LS132">
        <v>21.232199999999999</v>
      </c>
      <c r="LT132" s="1">
        <v>1.7934029999999999E-7</v>
      </c>
      <c r="LU132" s="1">
        <v>1.610154E-4</v>
      </c>
      <c r="LV132">
        <v>0.89311989999999997</v>
      </c>
      <c r="LW132">
        <v>22.143550000000001</v>
      </c>
      <c r="LX132" s="1">
        <v>1.6299430000000001E-7</v>
      </c>
      <c r="LY132" s="1">
        <v>1.4634500000000001E-4</v>
      </c>
      <c r="LZ132">
        <v>0.89310840000000002</v>
      </c>
      <c r="MA132">
        <v>22.778839999999999</v>
      </c>
      <c r="MB132" s="1">
        <v>1.481126E-7</v>
      </c>
      <c r="MC132" s="1">
        <v>1.3298459999999999E-4</v>
      </c>
      <c r="MD132">
        <v>0.8930593</v>
      </c>
      <c r="ME132">
        <v>23.031610000000001</v>
      </c>
      <c r="MF132" s="1">
        <v>1.346724E-7</v>
      </c>
      <c r="MG132" s="1">
        <v>1.209153E-4</v>
      </c>
      <c r="MH132">
        <v>0.89302769999999998</v>
      </c>
      <c r="MI132">
        <v>22.593679999999999</v>
      </c>
      <c r="MJ132" s="1">
        <v>1.2257579999999999E-7</v>
      </c>
      <c r="MK132" s="1">
        <v>1.10053E-4</v>
      </c>
      <c r="ML132">
        <v>0.8929956</v>
      </c>
      <c r="MM132">
        <v>21.871220000000001</v>
      </c>
      <c r="MN132" s="1">
        <v>1.1169910000000001E-7</v>
      </c>
      <c r="MO132" s="1">
        <v>1.002806E-4</v>
      </c>
      <c r="MP132">
        <v>0.89298739999999999</v>
      </c>
      <c r="MQ132">
        <v>21.38392</v>
      </c>
      <c r="MR132" s="1">
        <v>1.018757E-7</v>
      </c>
      <c r="MS132" s="1">
        <v>9.1458930000000002E-5</v>
      </c>
      <c r="MT132">
        <v>0.89295849999999999</v>
      </c>
      <c r="MU132">
        <v>21.160620000000002</v>
      </c>
      <c r="MV132" s="1">
        <v>9.3022689999999999E-8</v>
      </c>
      <c r="MW132" s="1">
        <v>8.3504799999999994E-5</v>
      </c>
      <c r="MX132">
        <v>0.89292369999999999</v>
      </c>
      <c r="MY132">
        <v>21.24924</v>
      </c>
      <c r="MZ132" s="1">
        <v>8.5201729999999998E-8</v>
      </c>
      <c r="NA132" s="1">
        <v>7.6467589999999999E-5</v>
      </c>
      <c r="NB132">
        <v>0.89292199999999999</v>
      </c>
      <c r="NC132">
        <v>21.669609999999999</v>
      </c>
      <c r="ND132" s="1">
        <v>7.8522189999999994E-8</v>
      </c>
      <c r="NE132" s="1">
        <v>7.0448810000000003E-5</v>
      </c>
      <c r="NF132">
        <v>0.89290550000000002</v>
      </c>
      <c r="NG132">
        <v>22.197050000000001</v>
      </c>
      <c r="NH132" s="1">
        <v>7.2736360000000006E-8</v>
      </c>
      <c r="NI132" s="1">
        <v>6.5247150000000004E-5</v>
      </c>
      <c r="NJ132">
        <v>0.89288749999999995</v>
      </c>
      <c r="NK132">
        <v>22.031130000000001</v>
      </c>
      <c r="NL132" s="1">
        <v>6.7525409999999996E-8</v>
      </c>
      <c r="NM132" s="1">
        <v>6.0569660000000001E-5</v>
      </c>
      <c r="NN132">
        <v>0.89286860000000001</v>
      </c>
      <c r="NO132">
        <v>21.358170000000001</v>
      </c>
      <c r="NP132" s="1">
        <v>6.2754820000000004E-8</v>
      </c>
      <c r="NQ132" s="1">
        <v>5.6287189999999998E-5</v>
      </c>
      <c r="NR132">
        <v>0.89285570000000003</v>
      </c>
      <c r="NS132">
        <v>20.65305</v>
      </c>
      <c r="NT132" s="1">
        <v>5.8407919999999997E-8</v>
      </c>
      <c r="NU132" s="1">
        <v>5.2385929999999998E-5</v>
      </c>
      <c r="NV132">
        <v>0.89281469999999996</v>
      </c>
      <c r="NW132">
        <v>20.037939999999999</v>
      </c>
      <c r="NX132" s="1">
        <v>5.4441350000000003E-8</v>
      </c>
      <c r="NY132" s="1">
        <v>4.8824859999999998E-5</v>
      </c>
      <c r="NZ132">
        <v>0.89279739999999996</v>
      </c>
      <c r="OA132">
        <v>19.719360000000002</v>
      </c>
      <c r="OB132" s="1">
        <v>5.0783900000000001E-8</v>
      </c>
      <c r="OC132" s="1">
        <v>4.5543749999999999E-5</v>
      </c>
      <c r="OD132">
        <v>0.89277740000000005</v>
      </c>
      <c r="OE132">
        <v>20.154879999999999</v>
      </c>
      <c r="OF132" s="1">
        <v>4.7392409999999997E-8</v>
      </c>
      <c r="OG132" s="1">
        <v>4.2503270000000001E-5</v>
      </c>
      <c r="OH132">
        <v>0.89276319999999998</v>
      </c>
      <c r="OI132">
        <v>20.91132</v>
      </c>
      <c r="OJ132" s="1">
        <v>4.4209319999999998E-8</v>
      </c>
      <c r="OK132" s="1">
        <v>3.965008E-5</v>
      </c>
    </row>
    <row r="133" spans="1:401" x14ac:dyDescent="0.35">
      <c r="A133">
        <v>136</v>
      </c>
      <c r="B133" t="s">
        <v>4</v>
      </c>
      <c r="C133" t="s">
        <v>24</v>
      </c>
      <c r="D133" t="s">
        <v>138</v>
      </c>
      <c r="E133">
        <v>645.46280000000002</v>
      </c>
      <c r="F133">
        <v>0.84760659999999999</v>
      </c>
      <c r="G133">
        <v>20.356059999999999</v>
      </c>
      <c r="H133">
        <v>0</v>
      </c>
      <c r="I133">
        <v>0</v>
      </c>
      <c r="J133">
        <v>0.84764930000000005</v>
      </c>
      <c r="K133">
        <v>20.327089999999998</v>
      </c>
      <c r="L133">
        <v>0</v>
      </c>
      <c r="M133">
        <v>0</v>
      </c>
      <c r="N133">
        <v>0.84767510000000001</v>
      </c>
      <c r="O133">
        <v>20.327929999999999</v>
      </c>
      <c r="P133">
        <v>0</v>
      </c>
      <c r="Q133" s="1">
        <v>1.6721910000000001E-37</v>
      </c>
      <c r="R133">
        <v>0.8477093</v>
      </c>
      <c r="S133">
        <v>20.20356</v>
      </c>
      <c r="T133" s="1">
        <v>3.7340540000000003E-26</v>
      </c>
      <c r="U133" s="1">
        <v>1.9185999999999999E-23</v>
      </c>
      <c r="V133">
        <v>0.84773160000000003</v>
      </c>
      <c r="W133">
        <v>20.064689999999999</v>
      </c>
      <c r="X133" s="1">
        <v>1.9022400000000001E-13</v>
      </c>
      <c r="Y133" s="1">
        <v>9.7565749999999995E-11</v>
      </c>
      <c r="Z133">
        <v>0.84775880000000003</v>
      </c>
      <c r="AA133">
        <v>19.645579999999999</v>
      </c>
      <c r="AB133" s="1">
        <v>7.1477469999999997E-4</v>
      </c>
      <c r="AC133">
        <v>0.31454690000000002</v>
      </c>
      <c r="AD133">
        <v>0.84777000000000002</v>
      </c>
      <c r="AE133">
        <v>19.14114</v>
      </c>
      <c r="AF133">
        <v>0.70128270000000004</v>
      </c>
      <c r="AG133">
        <v>331.5172</v>
      </c>
      <c r="AH133">
        <v>0.84780230000000001</v>
      </c>
      <c r="AI133">
        <v>18.79318</v>
      </c>
      <c r="AJ133">
        <v>17.513829999999999</v>
      </c>
      <c r="AK133">
        <v>8655.4770000000008</v>
      </c>
      <c r="AL133">
        <v>0.84783560000000002</v>
      </c>
      <c r="AM133">
        <v>18.604610000000001</v>
      </c>
      <c r="AN133">
        <v>49.883180000000003</v>
      </c>
      <c r="AO133">
        <v>25463.17</v>
      </c>
      <c r="AP133">
        <v>0.8478464</v>
      </c>
      <c r="AQ133">
        <v>19.009150000000002</v>
      </c>
      <c r="AR133">
        <v>31.51577</v>
      </c>
      <c r="AS133">
        <v>16486.39</v>
      </c>
      <c r="AT133">
        <v>0.84787259999999998</v>
      </c>
      <c r="AU133">
        <v>19.712859999999999</v>
      </c>
      <c r="AV133">
        <v>6.5801550000000004</v>
      </c>
      <c r="AW133">
        <v>3508.326</v>
      </c>
      <c r="AX133">
        <v>0.84789159999999997</v>
      </c>
      <c r="AY133">
        <v>20.217590000000001</v>
      </c>
      <c r="AZ133">
        <v>0.60280909999999999</v>
      </c>
      <c r="BA133">
        <v>325.9597</v>
      </c>
      <c r="BB133">
        <v>0.84788629999999998</v>
      </c>
      <c r="BC133">
        <v>20.554780000000001</v>
      </c>
      <c r="BD133" s="1">
        <v>3.6143080000000001E-2</v>
      </c>
      <c r="BE133">
        <v>19.533709999999999</v>
      </c>
      <c r="BF133">
        <v>0.84788520000000001</v>
      </c>
      <c r="BG133">
        <v>20.480509999999999</v>
      </c>
      <c r="BH133" s="1">
        <v>7.1831289999999999E-3</v>
      </c>
      <c r="BI133">
        <v>3.7303980000000001</v>
      </c>
      <c r="BJ133">
        <v>0.84788580000000002</v>
      </c>
      <c r="BK133">
        <v>20.12236</v>
      </c>
      <c r="BL133" s="1">
        <v>5.1611499999999998E-3</v>
      </c>
      <c r="BM133">
        <v>2.658671</v>
      </c>
      <c r="BN133">
        <v>0.84790759999999998</v>
      </c>
      <c r="BO133">
        <v>19.89461</v>
      </c>
      <c r="BP133" s="1">
        <v>4.1750930000000004E-3</v>
      </c>
      <c r="BQ133">
        <v>2.1500300000000001</v>
      </c>
      <c r="BR133">
        <v>0.84789749999999997</v>
      </c>
      <c r="BS133">
        <v>19.812729999999998</v>
      </c>
      <c r="BT133" s="1">
        <v>3.3933919999999998E-3</v>
      </c>
      <c r="BU133">
        <v>1.747541</v>
      </c>
      <c r="BV133">
        <v>0.84790460000000001</v>
      </c>
      <c r="BW133">
        <v>20.174569999999999</v>
      </c>
      <c r="BX133" s="1">
        <v>2.7606520000000002E-3</v>
      </c>
      <c r="BY133">
        <v>1.421689</v>
      </c>
      <c r="BZ133">
        <v>0.84790650000000001</v>
      </c>
      <c r="CA133">
        <v>20.762309999999999</v>
      </c>
      <c r="CB133" s="1">
        <v>2.2460050000000001E-3</v>
      </c>
      <c r="CC133">
        <v>1.15673</v>
      </c>
      <c r="CD133">
        <v>0.84790390000000004</v>
      </c>
      <c r="CE133">
        <v>21.076609999999999</v>
      </c>
      <c r="CF133" s="1">
        <v>1.827274E-3</v>
      </c>
      <c r="CG133">
        <v>0.9410636</v>
      </c>
      <c r="CH133">
        <v>0.84789049999999999</v>
      </c>
      <c r="CI133">
        <v>21.097850000000001</v>
      </c>
      <c r="CJ133" s="1">
        <v>1.487232E-3</v>
      </c>
      <c r="CK133">
        <v>0.76597170000000003</v>
      </c>
      <c r="CL133">
        <v>0.84789340000000002</v>
      </c>
      <c r="CM133">
        <v>20.669270000000001</v>
      </c>
      <c r="CN133" s="1">
        <v>1.2115019999999999E-3</v>
      </c>
      <c r="CO133">
        <v>0.62395619999999996</v>
      </c>
      <c r="CP133">
        <v>0.84789460000000005</v>
      </c>
      <c r="CQ133">
        <v>19.922139999999999</v>
      </c>
      <c r="CR133" s="1">
        <v>9.8784630000000001E-4</v>
      </c>
      <c r="CS133">
        <v>0.50876679999999996</v>
      </c>
      <c r="CT133">
        <v>0.84788819999999998</v>
      </c>
      <c r="CU133">
        <v>19.422630000000002</v>
      </c>
      <c r="CV133" s="1">
        <v>8.062872E-4</v>
      </c>
      <c r="CW133">
        <v>0.4152728</v>
      </c>
      <c r="CX133">
        <v>0.84787140000000005</v>
      </c>
      <c r="CY133">
        <v>19.318770000000001</v>
      </c>
      <c r="CZ133" s="1">
        <v>6.5874089999999998E-4</v>
      </c>
      <c r="DA133">
        <v>0.33929199999999998</v>
      </c>
      <c r="DB133">
        <v>0.84786980000000001</v>
      </c>
      <c r="DC133">
        <v>19.953019999999999</v>
      </c>
      <c r="DD133" s="1">
        <v>5.380246E-4</v>
      </c>
      <c r="DE133">
        <v>0.27713320000000002</v>
      </c>
      <c r="DF133">
        <v>0.84786680000000003</v>
      </c>
      <c r="DG133">
        <v>20.815349999999999</v>
      </c>
      <c r="DH133" s="1">
        <v>4.384592E-4</v>
      </c>
      <c r="DI133">
        <v>0.22587450000000001</v>
      </c>
      <c r="DJ133">
        <v>0.84789369999999997</v>
      </c>
      <c r="DK133">
        <v>21.499020000000002</v>
      </c>
      <c r="DL133" s="1">
        <v>3.565873E-4</v>
      </c>
      <c r="DM133">
        <v>0.18370729999999999</v>
      </c>
      <c r="DN133">
        <v>0.84788090000000005</v>
      </c>
      <c r="DO133">
        <v>21.81005</v>
      </c>
      <c r="DP133" s="1">
        <v>2.8992269999999999E-4</v>
      </c>
      <c r="DQ133">
        <v>0.14936959999999999</v>
      </c>
      <c r="DR133">
        <v>0.84789499999999995</v>
      </c>
      <c r="DS133">
        <v>21.34967</v>
      </c>
      <c r="DT133" s="1">
        <v>2.360788E-4</v>
      </c>
      <c r="DU133">
        <v>0.1216266</v>
      </c>
      <c r="DV133">
        <v>0.84790779999999999</v>
      </c>
      <c r="DW133">
        <v>20.621590000000001</v>
      </c>
      <c r="DX133" s="1">
        <v>1.9269240000000001E-4</v>
      </c>
      <c r="DY133" s="1">
        <v>9.9276680000000006E-2</v>
      </c>
      <c r="DZ133">
        <v>0.84792769999999995</v>
      </c>
      <c r="EA133">
        <v>20.119720000000001</v>
      </c>
      <c r="EB133" s="1">
        <v>1.5765390000000001E-4</v>
      </c>
      <c r="EC133" s="1">
        <v>8.1225530000000004E-2</v>
      </c>
      <c r="ED133">
        <v>0.84795869999999995</v>
      </c>
      <c r="EE133">
        <v>19.968710000000002</v>
      </c>
      <c r="EF133" s="1">
        <v>1.2913709999999999E-4</v>
      </c>
      <c r="EG133">
        <v>6.6533800000000004E-2</v>
      </c>
      <c r="EH133">
        <v>0.84795030000000005</v>
      </c>
      <c r="EI133">
        <v>20.47418</v>
      </c>
      <c r="EJ133" s="1">
        <v>1.059552E-4</v>
      </c>
      <c r="EK133">
        <v>5.4590600000000003E-2</v>
      </c>
      <c r="EL133">
        <v>0.84797480000000003</v>
      </c>
      <c r="EM133">
        <v>21.341719999999999</v>
      </c>
      <c r="EN133" s="1">
        <v>8.7369199999999997E-5</v>
      </c>
      <c r="EO133" s="1">
        <v>4.501132E-2</v>
      </c>
      <c r="EP133">
        <v>0.84798189999999996</v>
      </c>
      <c r="EQ133">
        <v>22.007069999999999</v>
      </c>
      <c r="ER133" s="1">
        <v>7.2492310000000005E-5</v>
      </c>
      <c r="ES133" s="1">
        <v>3.7344269999999999E-2</v>
      </c>
      <c r="ET133">
        <v>0.84800059999999999</v>
      </c>
      <c r="EU133">
        <v>22.187380000000001</v>
      </c>
      <c r="EV133" s="1">
        <v>6.0464419999999998E-5</v>
      </c>
      <c r="EW133" s="1">
        <v>3.1146839999999999E-2</v>
      </c>
      <c r="EX133">
        <v>0.84802040000000001</v>
      </c>
      <c r="EY133">
        <v>21.625499999999999</v>
      </c>
      <c r="EZ133" s="1">
        <v>5.0660240000000003E-5</v>
      </c>
      <c r="FA133" s="1">
        <v>2.609554E-2</v>
      </c>
      <c r="FB133">
        <v>0.84804049999999997</v>
      </c>
      <c r="FC133">
        <v>20.71378</v>
      </c>
      <c r="FD133" s="1">
        <v>4.2622859999999999E-5</v>
      </c>
      <c r="FE133" s="1">
        <v>2.195474E-2</v>
      </c>
      <c r="FF133">
        <v>0.8480415</v>
      </c>
      <c r="FG133">
        <v>20.078340000000001</v>
      </c>
      <c r="FH133" s="1">
        <v>3.599466E-5</v>
      </c>
      <c r="FI133" s="1">
        <v>1.8539630000000001E-2</v>
      </c>
      <c r="FJ133">
        <v>0.84807410000000005</v>
      </c>
      <c r="FK133">
        <v>19.8901</v>
      </c>
      <c r="FL133" s="1">
        <v>3.0507649999999999E-5</v>
      </c>
      <c r="FM133" s="1">
        <v>1.571314E-2</v>
      </c>
      <c r="FN133">
        <v>0.84808620000000001</v>
      </c>
      <c r="FO133">
        <v>20.44584</v>
      </c>
      <c r="FP133" s="1">
        <v>2.6008629999999999E-5</v>
      </c>
      <c r="FQ133">
        <v>1.33945E-2</v>
      </c>
      <c r="FR133">
        <v>0.84808799999999995</v>
      </c>
      <c r="FS133">
        <v>21.214960000000001</v>
      </c>
      <c r="FT133" s="1">
        <v>2.238205E-5</v>
      </c>
      <c r="FU133">
        <v>1.15248E-2</v>
      </c>
      <c r="FV133">
        <v>0.84809179999999995</v>
      </c>
      <c r="FW133">
        <v>21.527280000000001</v>
      </c>
      <c r="FX133" s="1">
        <v>1.9444270000000001E-5</v>
      </c>
      <c r="FY133" s="1">
        <v>1.001111E-2</v>
      </c>
      <c r="FZ133">
        <v>0.84812339999999997</v>
      </c>
      <c r="GA133">
        <v>21.428609999999999</v>
      </c>
      <c r="GB133" s="1">
        <v>1.6996989999999999E-5</v>
      </c>
      <c r="GC133" s="1">
        <v>8.7504599999999998E-3</v>
      </c>
      <c r="GD133">
        <v>0.8481166</v>
      </c>
      <c r="GE133">
        <v>20.77739</v>
      </c>
      <c r="GF133" s="1">
        <v>1.4907019999999999E-5</v>
      </c>
      <c r="GG133" s="1">
        <v>7.6745030000000001E-3</v>
      </c>
      <c r="GH133">
        <v>0.84811369999999997</v>
      </c>
      <c r="GI133">
        <v>20.158829999999998</v>
      </c>
      <c r="GJ133" s="1">
        <v>1.309959E-5</v>
      </c>
      <c r="GK133" s="1">
        <v>6.7441599999999999E-3</v>
      </c>
      <c r="GL133">
        <v>0.84810810000000003</v>
      </c>
      <c r="GM133">
        <v>19.809180000000001</v>
      </c>
      <c r="GN133" s="1">
        <v>1.152596E-5</v>
      </c>
      <c r="GO133" s="1">
        <v>5.9340460000000001E-3</v>
      </c>
      <c r="GP133">
        <v>0.84810529999999995</v>
      </c>
      <c r="GQ133">
        <v>19.776700000000002</v>
      </c>
      <c r="GR133" s="1">
        <v>1.014926E-5</v>
      </c>
      <c r="GS133" s="1">
        <v>5.2255069999999999E-3</v>
      </c>
      <c r="GT133">
        <v>0.84812050000000005</v>
      </c>
      <c r="GU133">
        <v>19.896170000000001</v>
      </c>
      <c r="GV133" s="1">
        <v>8.9410309999999994E-6</v>
      </c>
      <c r="GW133" s="1">
        <v>4.6035590000000001E-3</v>
      </c>
      <c r="GX133">
        <v>0.84811539999999996</v>
      </c>
      <c r="GY133">
        <v>20.33661</v>
      </c>
      <c r="GZ133" s="1">
        <v>7.8744310000000002E-6</v>
      </c>
      <c r="HA133" s="1">
        <v>4.0547379999999996E-3</v>
      </c>
      <c r="HB133">
        <v>0.84810260000000004</v>
      </c>
      <c r="HC133">
        <v>20.93899</v>
      </c>
      <c r="HD133" s="1">
        <v>6.9329369999999997E-6</v>
      </c>
      <c r="HE133" s="1">
        <v>3.570036E-3</v>
      </c>
      <c r="HF133">
        <v>0.84810859999999999</v>
      </c>
      <c r="HG133">
        <v>21.28566</v>
      </c>
      <c r="HH133" s="1">
        <v>6.1042290000000001E-6</v>
      </c>
      <c r="HI133" s="1">
        <v>3.143425E-3</v>
      </c>
      <c r="HJ133">
        <v>0.84810730000000001</v>
      </c>
      <c r="HK133">
        <v>21.09244</v>
      </c>
      <c r="HL133" s="1">
        <v>5.3761729999999998E-6</v>
      </c>
      <c r="HM133" s="1">
        <v>2.7686379999999999E-3</v>
      </c>
      <c r="HN133">
        <v>0.84811320000000001</v>
      </c>
      <c r="HO133">
        <v>20.482489999999999</v>
      </c>
      <c r="HP133" s="1">
        <v>4.7364229999999997E-6</v>
      </c>
      <c r="HQ133" s="1">
        <v>2.4392509999999999E-3</v>
      </c>
      <c r="HR133">
        <v>0.84809920000000005</v>
      </c>
      <c r="HS133">
        <v>20.056640000000002</v>
      </c>
      <c r="HT133" s="1">
        <v>4.1742410000000003E-6</v>
      </c>
      <c r="HU133" s="1">
        <v>2.149892E-3</v>
      </c>
      <c r="HV133">
        <v>0.84811979999999998</v>
      </c>
      <c r="HW133">
        <v>19.808710000000001</v>
      </c>
      <c r="HX133" s="1">
        <v>3.6798610000000001E-6</v>
      </c>
      <c r="HY133" s="1">
        <v>1.895355E-3</v>
      </c>
      <c r="HZ133">
        <v>0.84809449999999997</v>
      </c>
      <c r="IA133">
        <v>20.065270000000002</v>
      </c>
      <c r="IB133" s="1">
        <v>3.2402700000000001E-6</v>
      </c>
      <c r="IC133" s="1">
        <v>1.6691150000000001E-3</v>
      </c>
      <c r="ID133">
        <v>0.84810830000000004</v>
      </c>
      <c r="IE133">
        <v>20.65626</v>
      </c>
      <c r="IF133" s="1">
        <v>2.8435329999999998E-6</v>
      </c>
      <c r="IG133" s="1">
        <v>1.464927E-3</v>
      </c>
      <c r="IH133">
        <v>0.84809489999999998</v>
      </c>
      <c r="II133">
        <v>21.106459999999998</v>
      </c>
      <c r="IJ133" s="1">
        <v>2.4870559999999999E-6</v>
      </c>
      <c r="IK133" s="1">
        <v>1.2814219999999999E-3</v>
      </c>
      <c r="IL133">
        <v>0.84811510000000001</v>
      </c>
      <c r="IM133">
        <v>21.312799999999999</v>
      </c>
      <c r="IN133" s="1">
        <v>2.1724609999999999E-6</v>
      </c>
      <c r="IO133" s="1">
        <v>1.1194130000000001E-3</v>
      </c>
      <c r="IP133">
        <v>0.84810399999999997</v>
      </c>
      <c r="IQ133">
        <v>20.969950000000001</v>
      </c>
      <c r="IR133" s="1">
        <v>1.8980000000000001E-6</v>
      </c>
      <c r="IS133" s="1">
        <v>9.7803749999999991E-4</v>
      </c>
      <c r="IT133">
        <v>0.84810810000000003</v>
      </c>
      <c r="IU133">
        <v>20.33089</v>
      </c>
      <c r="IV133" s="1">
        <v>1.659694E-6</v>
      </c>
      <c r="IW133" s="1">
        <v>8.5525460000000005E-4</v>
      </c>
      <c r="IX133">
        <v>0.84812969999999999</v>
      </c>
      <c r="IY133">
        <v>19.860029999999998</v>
      </c>
      <c r="IZ133" s="1">
        <v>1.4529060000000001E-6</v>
      </c>
      <c r="JA133" s="1">
        <v>7.4872800000000005E-4</v>
      </c>
      <c r="JB133">
        <v>0.84812410000000005</v>
      </c>
      <c r="JC133">
        <v>19.725719999999999</v>
      </c>
      <c r="JD133" s="1">
        <v>1.273802E-6</v>
      </c>
      <c r="JE133" s="1">
        <v>6.5646930000000001E-4</v>
      </c>
      <c r="JF133">
        <v>0.84813640000000001</v>
      </c>
      <c r="JG133">
        <v>20.340540000000001</v>
      </c>
      <c r="JH133" s="1">
        <v>1.118318E-6</v>
      </c>
      <c r="JI133" s="1">
        <v>5.7634940000000001E-4</v>
      </c>
      <c r="JJ133">
        <v>0.84814069999999997</v>
      </c>
      <c r="JK133">
        <v>21.139790000000001</v>
      </c>
      <c r="JL133" s="1">
        <v>9.8211190000000006E-7</v>
      </c>
      <c r="JM133" s="1">
        <v>5.0617779999999996E-4</v>
      </c>
      <c r="JN133">
        <v>0.84815010000000002</v>
      </c>
      <c r="JO133">
        <v>21.649650000000001</v>
      </c>
      <c r="JP133" s="1">
        <v>8.6253869999999999E-7</v>
      </c>
      <c r="JQ133" s="1">
        <v>4.445839E-4</v>
      </c>
      <c r="JR133">
        <v>0.84815890000000005</v>
      </c>
      <c r="JS133">
        <v>21.725629999999999</v>
      </c>
      <c r="JT133" s="1">
        <v>7.5835000000000001E-7</v>
      </c>
      <c r="JU133" s="1">
        <v>3.9088090000000001E-4</v>
      </c>
      <c r="JV133">
        <v>0.84817089999999995</v>
      </c>
      <c r="JW133">
        <v>21.333220000000001</v>
      </c>
      <c r="JX133" s="1">
        <v>6.6777240000000003E-7</v>
      </c>
      <c r="JY133" s="1">
        <v>3.4420680000000001E-4</v>
      </c>
      <c r="JZ133">
        <v>0.84816749999999996</v>
      </c>
      <c r="KA133">
        <v>20.72777</v>
      </c>
      <c r="KB133" s="1">
        <v>5.8904149999999997E-7</v>
      </c>
      <c r="KC133" s="1">
        <v>3.0362150000000002E-4</v>
      </c>
      <c r="KD133">
        <v>0.84819900000000004</v>
      </c>
      <c r="KE133">
        <v>20.356010000000001</v>
      </c>
      <c r="KF133" s="1">
        <v>5.205208E-7</v>
      </c>
      <c r="KG133" s="1">
        <v>2.683052E-4</v>
      </c>
      <c r="KH133">
        <v>0.84819409999999995</v>
      </c>
      <c r="KI133">
        <v>20.276160000000001</v>
      </c>
      <c r="KJ133" s="1">
        <v>4.6057940000000001E-7</v>
      </c>
      <c r="KK133" s="1">
        <v>2.374147E-4</v>
      </c>
      <c r="KL133">
        <v>0.84822030000000004</v>
      </c>
      <c r="KM133">
        <v>20.828289999999999</v>
      </c>
      <c r="KN133" s="1">
        <v>4.0881509999999999E-7</v>
      </c>
      <c r="KO133" s="1">
        <v>2.107225E-4</v>
      </c>
      <c r="KP133">
        <v>0.84823159999999997</v>
      </c>
      <c r="KQ133">
        <v>21.555890000000002</v>
      </c>
      <c r="KR133" s="1">
        <v>3.649655E-7</v>
      </c>
      <c r="KS133" s="1">
        <v>1.8809879999999999E-4</v>
      </c>
      <c r="KT133">
        <v>0.84822799999999998</v>
      </c>
      <c r="KU133">
        <v>22.07901</v>
      </c>
      <c r="KV133" s="1">
        <v>3.2768609999999998E-7</v>
      </c>
      <c r="KW133" s="1">
        <v>1.688789E-4</v>
      </c>
      <c r="KX133">
        <v>0.84824350000000004</v>
      </c>
      <c r="KY133">
        <v>22.234490000000001</v>
      </c>
      <c r="KZ133" s="1">
        <v>2.9533059999999999E-7</v>
      </c>
      <c r="LA133" s="1">
        <v>1.5219779999999999E-4</v>
      </c>
      <c r="LB133">
        <v>0.84824279999999996</v>
      </c>
      <c r="LC133">
        <v>21.766079999999999</v>
      </c>
      <c r="LD133" s="1">
        <v>2.667855E-7</v>
      </c>
      <c r="LE133" s="1">
        <v>1.374867E-4</v>
      </c>
      <c r="LF133">
        <v>0.8482345</v>
      </c>
      <c r="LG133">
        <v>21.03706</v>
      </c>
      <c r="LH133" s="1">
        <v>2.4151619999999999E-7</v>
      </c>
      <c r="LI133" s="1">
        <v>1.2446390000000001E-4</v>
      </c>
      <c r="LJ133">
        <v>0.84825099999999998</v>
      </c>
      <c r="LK133">
        <v>20.577449999999999</v>
      </c>
      <c r="LL133" s="1">
        <v>2.1907639999999999E-7</v>
      </c>
      <c r="LM133" s="1">
        <v>1.128981E-4</v>
      </c>
      <c r="LN133">
        <v>0.84826500000000005</v>
      </c>
      <c r="LO133">
        <v>20.49098</v>
      </c>
      <c r="LP133" s="1">
        <v>1.990196E-7</v>
      </c>
      <c r="LQ133" s="1">
        <v>1.025607E-4</v>
      </c>
      <c r="LR133">
        <v>0.84826109999999999</v>
      </c>
      <c r="LS133">
        <v>21.232189999999999</v>
      </c>
      <c r="LT133" s="1">
        <v>1.8089929999999999E-7</v>
      </c>
      <c r="LU133" s="1">
        <v>9.3226299999999999E-5</v>
      </c>
      <c r="LV133">
        <v>0.84827140000000001</v>
      </c>
      <c r="LW133">
        <v>22.15325</v>
      </c>
      <c r="LX133" s="1">
        <v>1.644174E-7</v>
      </c>
      <c r="LY133" s="1">
        <v>8.4733689999999997E-5</v>
      </c>
      <c r="LZ133">
        <v>0.8482809</v>
      </c>
      <c r="MA133">
        <v>22.807120000000001</v>
      </c>
      <c r="MB133" s="1">
        <v>1.4940400000000001E-7</v>
      </c>
      <c r="MC133" s="1">
        <v>7.6998670000000003E-5</v>
      </c>
      <c r="MD133">
        <v>0.84827169999999996</v>
      </c>
      <c r="ME133">
        <v>23.07526</v>
      </c>
      <c r="MF133" s="1">
        <v>1.358346E-7</v>
      </c>
      <c r="MG133" s="1">
        <v>7.0005920000000001E-5</v>
      </c>
      <c r="MH133">
        <v>0.84828959999999998</v>
      </c>
      <c r="MI133">
        <v>22.647480000000002</v>
      </c>
      <c r="MJ133" s="1">
        <v>1.2362180000000001E-7</v>
      </c>
      <c r="MK133" s="1">
        <v>6.3713039999999994E-5</v>
      </c>
      <c r="ML133">
        <v>0.84831140000000005</v>
      </c>
      <c r="MM133">
        <v>21.916129999999999</v>
      </c>
      <c r="MN133" s="1">
        <v>1.126414E-7</v>
      </c>
      <c r="MO133" s="1">
        <v>5.8051599999999998E-5</v>
      </c>
      <c r="MP133">
        <v>0.84829330000000003</v>
      </c>
      <c r="MQ133">
        <v>21.411249999999999</v>
      </c>
      <c r="MR133" s="1">
        <v>1.02727E-7</v>
      </c>
      <c r="MS133" s="1">
        <v>5.294284E-5</v>
      </c>
      <c r="MT133">
        <v>0.84831020000000001</v>
      </c>
      <c r="MU133">
        <v>21.173010000000001</v>
      </c>
      <c r="MV133" s="1">
        <v>9.3786660000000002E-8</v>
      </c>
      <c r="MW133" s="1">
        <v>4.833397E-5</v>
      </c>
      <c r="MX133">
        <v>0.84832850000000004</v>
      </c>
      <c r="MY133">
        <v>21.252079999999999</v>
      </c>
      <c r="MZ133" s="1">
        <v>8.5865119999999994E-8</v>
      </c>
      <c r="NA133" s="1">
        <v>4.4248590000000001E-5</v>
      </c>
      <c r="NB133">
        <v>0.84833150000000002</v>
      </c>
      <c r="NC133">
        <v>21.675180000000001</v>
      </c>
      <c r="ND133" s="1">
        <v>7.9087319999999995E-8</v>
      </c>
      <c r="NE133" s="1">
        <v>4.075076E-5</v>
      </c>
      <c r="NF133">
        <v>0.8483368</v>
      </c>
      <c r="NG133">
        <v>22.22157</v>
      </c>
      <c r="NH133" s="1">
        <v>7.3234069999999995E-8</v>
      </c>
      <c r="NI133" s="1">
        <v>3.7733230000000002E-5</v>
      </c>
      <c r="NJ133">
        <v>0.84834489999999996</v>
      </c>
      <c r="NK133">
        <v>22.078019999999999</v>
      </c>
      <c r="NL133" s="1">
        <v>6.7980089999999999E-8</v>
      </c>
      <c r="NM133" s="1">
        <v>3.5025740000000002E-5</v>
      </c>
      <c r="NN133">
        <v>0.84834920000000003</v>
      </c>
      <c r="NO133">
        <v>21.408470000000001</v>
      </c>
      <c r="NP133" s="1">
        <v>6.3170150000000004E-8</v>
      </c>
      <c r="NQ133" s="1">
        <v>3.2546879999999997E-5</v>
      </c>
      <c r="NR133">
        <v>0.84833429999999999</v>
      </c>
      <c r="NS133">
        <v>20.700410000000002</v>
      </c>
      <c r="NT133" s="1">
        <v>5.8785690000000002E-8</v>
      </c>
      <c r="NU133" s="1">
        <v>3.028836E-5</v>
      </c>
      <c r="NV133">
        <v>0.84833959999999997</v>
      </c>
      <c r="NW133">
        <v>20.074390000000001</v>
      </c>
      <c r="NX133" s="1">
        <v>5.4787510000000003E-8</v>
      </c>
      <c r="NY133" s="1">
        <v>2.8227099999999999E-5</v>
      </c>
      <c r="NZ133">
        <v>0.84834399999999999</v>
      </c>
      <c r="OA133">
        <v>19.736809999999998</v>
      </c>
      <c r="OB133" s="1">
        <v>5.1103970000000003E-8</v>
      </c>
      <c r="OC133" s="1">
        <v>2.6329380000000001E-5</v>
      </c>
      <c r="OD133">
        <v>0.84834920000000003</v>
      </c>
      <c r="OE133">
        <v>20.157630000000001</v>
      </c>
      <c r="OF133" s="1">
        <v>4.7690639999999998E-8</v>
      </c>
      <c r="OG133" s="1">
        <v>2.457145E-5</v>
      </c>
      <c r="OH133">
        <v>0.84835400000000005</v>
      </c>
      <c r="OI133">
        <v>20.920490000000001</v>
      </c>
      <c r="OJ133" s="1">
        <v>4.4490729999999998E-8</v>
      </c>
      <c r="OK133" s="1">
        <v>2.2923110000000002E-5</v>
      </c>
    </row>
    <row r="134" spans="1:401" x14ac:dyDescent="0.35">
      <c r="A134">
        <v>137</v>
      </c>
      <c r="B134" t="s">
        <v>4</v>
      </c>
      <c r="C134" t="s">
        <v>24</v>
      </c>
      <c r="D134" t="s">
        <v>139</v>
      </c>
      <c r="E134">
        <v>65.175380000000004</v>
      </c>
      <c r="F134">
        <v>1.5818970000000001</v>
      </c>
      <c r="G134">
        <v>20.361879999999999</v>
      </c>
      <c r="H134">
        <v>0</v>
      </c>
      <c r="I134">
        <v>0</v>
      </c>
      <c r="J134">
        <v>1.5815159999999999</v>
      </c>
      <c r="K134">
        <v>20.329840000000001</v>
      </c>
      <c r="L134">
        <v>0</v>
      </c>
      <c r="M134">
        <v>0</v>
      </c>
      <c r="N134">
        <v>1.581169</v>
      </c>
      <c r="O134">
        <v>20.330929999999999</v>
      </c>
      <c r="P134">
        <v>0</v>
      </c>
      <c r="Q134">
        <v>0</v>
      </c>
      <c r="R134">
        <v>1.580859</v>
      </c>
      <c r="S134">
        <v>20.210280000000001</v>
      </c>
      <c r="T134" s="1">
        <v>1.6074480000000001E-26</v>
      </c>
      <c r="U134" s="1">
        <v>5.5546920000000001E-25</v>
      </c>
      <c r="V134">
        <v>1.5805670000000001</v>
      </c>
      <c r="W134">
        <v>20.07443</v>
      </c>
      <c r="X134" s="1">
        <v>7.7746269999999999E-14</v>
      </c>
      <c r="Y134" s="1">
        <v>2.681685E-12</v>
      </c>
      <c r="Z134">
        <v>1.5803309999999999</v>
      </c>
      <c r="AA134">
        <v>19.659020000000002</v>
      </c>
      <c r="AB134" s="1">
        <v>5.036935E-4</v>
      </c>
      <c r="AC134" s="1">
        <v>1.7647260000000001E-2</v>
      </c>
      <c r="AD134">
        <v>1.5801270000000001</v>
      </c>
      <c r="AE134">
        <v>19.153320000000001</v>
      </c>
      <c r="AF134">
        <v>0.58767840000000005</v>
      </c>
      <c r="AG134">
        <v>20.737719999999999</v>
      </c>
      <c r="AH134">
        <v>1.5799609999999999</v>
      </c>
      <c r="AI134">
        <v>18.802209999999999</v>
      </c>
      <c r="AJ134">
        <v>16.173690000000001</v>
      </c>
      <c r="AK134">
        <v>572.82370000000003</v>
      </c>
      <c r="AL134">
        <v>1.579847</v>
      </c>
      <c r="AM134">
        <v>18.60952</v>
      </c>
      <c r="AN134">
        <v>49.362450000000003</v>
      </c>
      <c r="AO134">
        <v>1752.768</v>
      </c>
      <c r="AP134">
        <v>1.579799</v>
      </c>
      <c r="AQ134">
        <v>19.008520000000001</v>
      </c>
      <c r="AR134">
        <v>32.855759999999997</v>
      </c>
      <c r="AS134">
        <v>1168.92</v>
      </c>
      <c r="AT134">
        <v>1.579774</v>
      </c>
      <c r="AU134">
        <v>19.712060000000001</v>
      </c>
      <c r="AV134">
        <v>7.1434819999999997</v>
      </c>
      <c r="AW134">
        <v>254.55080000000001</v>
      </c>
      <c r="AX134">
        <v>1.579742</v>
      </c>
      <c r="AY134">
        <v>20.218800000000002</v>
      </c>
      <c r="AZ134">
        <v>0.6745795</v>
      </c>
      <c r="BA134">
        <v>24.06551</v>
      </c>
      <c r="BB134">
        <v>1.5797509999999999</v>
      </c>
      <c r="BC134">
        <v>20.559180000000001</v>
      </c>
      <c r="BD134">
        <v>4.0427400000000002E-2</v>
      </c>
      <c r="BE134">
        <v>1.4425939999999999</v>
      </c>
      <c r="BF134">
        <v>1.579752</v>
      </c>
      <c r="BG134">
        <v>20.488240000000001</v>
      </c>
      <c r="BH134" s="1">
        <v>7.3796670000000003E-3</v>
      </c>
      <c r="BI134">
        <v>0.26250509999999999</v>
      </c>
      <c r="BJ134">
        <v>1.579755</v>
      </c>
      <c r="BK134">
        <v>20.129809999999999</v>
      </c>
      <c r="BL134" s="1">
        <v>5.2078250000000001E-3</v>
      </c>
      <c r="BM134">
        <v>0.1851206</v>
      </c>
      <c r="BN134">
        <v>1.5797540000000001</v>
      </c>
      <c r="BO134">
        <v>19.898479999999999</v>
      </c>
      <c r="BP134" s="1">
        <v>4.2100920000000003E-3</v>
      </c>
      <c r="BQ134">
        <v>0.14964920000000001</v>
      </c>
      <c r="BR134">
        <v>1.579731</v>
      </c>
      <c r="BS134">
        <v>19.813770000000002</v>
      </c>
      <c r="BT134" s="1">
        <v>3.421613E-3</v>
      </c>
      <c r="BU134">
        <v>0.1216303</v>
      </c>
      <c r="BV134">
        <v>1.579723</v>
      </c>
      <c r="BW134">
        <v>20.17342</v>
      </c>
      <c r="BX134" s="1">
        <v>2.7835590000000001E-3</v>
      </c>
      <c r="BY134" s="1">
        <v>9.8950540000000003E-2</v>
      </c>
      <c r="BZ134">
        <v>1.579688</v>
      </c>
      <c r="CA134">
        <v>20.76146</v>
      </c>
      <c r="CB134" s="1">
        <v>2.2646649999999999E-3</v>
      </c>
      <c r="CC134" s="1">
        <v>8.0511009999999994E-2</v>
      </c>
      <c r="CD134">
        <v>1.579682</v>
      </c>
      <c r="CE134">
        <v>21.0824</v>
      </c>
      <c r="CF134" s="1">
        <v>1.8424439999999999E-3</v>
      </c>
      <c r="CG134" s="1">
        <v>6.5500009999999997E-2</v>
      </c>
      <c r="CH134">
        <v>1.579628</v>
      </c>
      <c r="CI134">
        <v>21.108180000000001</v>
      </c>
      <c r="CJ134" s="1">
        <v>1.4995309999999999E-3</v>
      </c>
      <c r="CK134">
        <v>5.3312900000000003E-2</v>
      </c>
      <c r="CL134">
        <v>1.5795509999999999</v>
      </c>
      <c r="CM134">
        <v>20.68665</v>
      </c>
      <c r="CN134" s="1">
        <v>1.2214769999999999E-3</v>
      </c>
      <c r="CO134" s="1">
        <v>4.3429080000000002E-2</v>
      </c>
      <c r="CP134">
        <v>1.579469</v>
      </c>
      <c r="CQ134">
        <v>19.937550000000002</v>
      </c>
      <c r="CR134" s="1">
        <v>9.9593990000000003E-4</v>
      </c>
      <c r="CS134" s="1">
        <v>3.5412060000000002E-2</v>
      </c>
      <c r="CT134">
        <v>1.57935</v>
      </c>
      <c r="CU134">
        <v>19.430980000000002</v>
      </c>
      <c r="CV134" s="1">
        <v>8.1286179999999996E-4</v>
      </c>
      <c r="CW134" s="1">
        <v>2.8905449999999999E-2</v>
      </c>
      <c r="CX134">
        <v>1.5791649999999999</v>
      </c>
      <c r="CY134">
        <v>19.31972</v>
      </c>
      <c r="CZ134" s="1">
        <v>6.6409369999999995E-4</v>
      </c>
      <c r="DA134" s="1">
        <v>2.3617780000000001E-2</v>
      </c>
      <c r="DB134">
        <v>1.5789869999999999</v>
      </c>
      <c r="DC134">
        <v>19.946850000000001</v>
      </c>
      <c r="DD134" s="1">
        <v>5.4242760000000004E-4</v>
      </c>
      <c r="DE134" s="1">
        <v>1.9293040000000001E-2</v>
      </c>
      <c r="DF134">
        <v>1.5787659999999999</v>
      </c>
      <c r="DG134">
        <v>20.813199999999998</v>
      </c>
      <c r="DH134" s="1">
        <v>4.4209229999999999E-4</v>
      </c>
      <c r="DI134" s="1">
        <v>1.5726980000000002E-2</v>
      </c>
      <c r="DJ134">
        <v>1.578557</v>
      </c>
      <c r="DK134">
        <v>21.499559999999999</v>
      </c>
      <c r="DL134" s="1">
        <v>3.5956349999999998E-4</v>
      </c>
      <c r="DM134" s="1">
        <v>1.2792970000000001E-2</v>
      </c>
      <c r="DN134">
        <v>1.578319</v>
      </c>
      <c r="DO134">
        <v>21.81842</v>
      </c>
      <c r="DP134" s="1">
        <v>2.9233440000000002E-4</v>
      </c>
      <c r="DQ134" s="1">
        <v>1.040261E-2</v>
      </c>
      <c r="DR134">
        <v>1.5780730000000001</v>
      </c>
      <c r="DS134">
        <v>21.366949999999999</v>
      </c>
      <c r="DT134" s="1">
        <v>2.3802200000000001E-4</v>
      </c>
      <c r="DU134" s="1">
        <v>8.4710610000000002E-3</v>
      </c>
      <c r="DV134">
        <v>1.577834</v>
      </c>
      <c r="DW134">
        <v>20.63589</v>
      </c>
      <c r="DX134" s="1">
        <v>1.9425900000000001E-4</v>
      </c>
      <c r="DY134" s="1">
        <v>6.9147870000000004E-3</v>
      </c>
      <c r="DZ134">
        <v>1.577612</v>
      </c>
      <c r="EA134">
        <v>20.12829</v>
      </c>
      <c r="EB134" s="1">
        <v>1.589234E-4</v>
      </c>
      <c r="EC134" s="1">
        <v>5.6578849999999997E-3</v>
      </c>
      <c r="ED134">
        <v>1.5774049999999999</v>
      </c>
      <c r="EE134">
        <v>19.970040000000001</v>
      </c>
      <c r="EF134" s="1">
        <v>1.3017399999999999E-4</v>
      </c>
      <c r="EG134" s="1">
        <v>4.6350100000000002E-3</v>
      </c>
      <c r="EH134">
        <v>1.5771839999999999</v>
      </c>
      <c r="EI134">
        <v>20.467700000000001</v>
      </c>
      <c r="EJ134" s="1">
        <v>1.067921E-4</v>
      </c>
      <c r="EK134" s="1">
        <v>3.8030619999999998E-3</v>
      </c>
      <c r="EL134">
        <v>1.5769869999999999</v>
      </c>
      <c r="EM134">
        <v>21.339410000000001</v>
      </c>
      <c r="EN134" s="1">
        <v>8.8037399999999998E-5</v>
      </c>
      <c r="EO134" s="1">
        <v>3.13561E-3</v>
      </c>
      <c r="EP134">
        <v>1.576802</v>
      </c>
      <c r="EQ134">
        <v>22.01024</v>
      </c>
      <c r="ER134" s="1">
        <v>7.3029680000000002E-5</v>
      </c>
      <c r="ES134" s="1">
        <v>2.6013820000000002E-3</v>
      </c>
      <c r="ET134">
        <v>1.5766210000000001</v>
      </c>
      <c r="EU134">
        <v>22.19989</v>
      </c>
      <c r="EV134" s="1">
        <v>6.0901009999999999E-5</v>
      </c>
      <c r="EW134" s="1">
        <v>2.1696430000000002E-3</v>
      </c>
      <c r="EX134">
        <v>1.5764800000000001</v>
      </c>
      <c r="EY134">
        <v>21.645990000000001</v>
      </c>
      <c r="EZ134" s="1">
        <v>5.101735E-5</v>
      </c>
      <c r="FA134" s="1">
        <v>1.817754E-3</v>
      </c>
      <c r="FB134">
        <v>1.5763259999999999</v>
      </c>
      <c r="FC134">
        <v>20.732250000000001</v>
      </c>
      <c r="FD134" s="1">
        <v>4.2916E-5</v>
      </c>
      <c r="FE134" s="1">
        <v>1.529281E-3</v>
      </c>
      <c r="FF134">
        <v>1.576246</v>
      </c>
      <c r="FG134">
        <v>20.088699999999999</v>
      </c>
      <c r="FH134" s="1">
        <v>3.6237340000000002E-5</v>
      </c>
      <c r="FI134" s="1">
        <v>1.2913480000000001E-3</v>
      </c>
      <c r="FJ134">
        <v>1.576166</v>
      </c>
      <c r="FK134">
        <v>19.892009999999999</v>
      </c>
      <c r="FL134" s="1">
        <v>3.0708140000000001E-5</v>
      </c>
      <c r="FM134" s="1">
        <v>1.0944329999999999E-3</v>
      </c>
      <c r="FN134">
        <v>1.576101</v>
      </c>
      <c r="FO134">
        <v>20.438549999999999</v>
      </c>
      <c r="FP134" s="1">
        <v>2.6171459999999999E-5</v>
      </c>
      <c r="FQ134" s="1">
        <v>9.3281099999999997E-4</v>
      </c>
      <c r="FR134">
        <v>1.5760799999999999</v>
      </c>
      <c r="FS134">
        <v>21.21331</v>
      </c>
      <c r="FT134" s="1">
        <v>2.2512930000000001E-5</v>
      </c>
      <c r="FU134" s="1">
        <v>8.0242530000000005E-4</v>
      </c>
      <c r="FV134">
        <v>1.5760620000000001</v>
      </c>
      <c r="FW134">
        <v>21.531860000000002</v>
      </c>
      <c r="FX134" s="1">
        <v>1.9551479999999999E-5</v>
      </c>
      <c r="FY134" s="1">
        <v>6.9690859999999998E-4</v>
      </c>
      <c r="FZ134">
        <v>1.57606</v>
      </c>
      <c r="GA134">
        <v>21.44248</v>
      </c>
      <c r="GB134" s="1">
        <v>1.7087699999999999E-5</v>
      </c>
      <c r="GC134" s="1">
        <v>6.0910480000000002E-4</v>
      </c>
      <c r="GD134">
        <v>1.576044</v>
      </c>
      <c r="GE134">
        <v>20.795729999999999</v>
      </c>
      <c r="GF134" s="1">
        <v>1.498498E-5</v>
      </c>
      <c r="GG134" s="1">
        <v>5.3417769999999996E-4</v>
      </c>
      <c r="GH134">
        <v>1.5760419999999999</v>
      </c>
      <c r="GI134">
        <v>20.173909999999999</v>
      </c>
      <c r="GJ134" s="1">
        <v>1.316735E-5</v>
      </c>
      <c r="GK134" s="1">
        <v>4.6940609999999999E-4</v>
      </c>
      <c r="GL134">
        <v>1.5760270000000001</v>
      </c>
      <c r="GM134">
        <v>19.817260000000001</v>
      </c>
      <c r="GN134" s="1">
        <v>1.1585E-5</v>
      </c>
      <c r="GO134" s="1">
        <v>4.130068E-4</v>
      </c>
      <c r="GP134">
        <v>1.576044</v>
      </c>
      <c r="GQ134">
        <v>19.778369999999999</v>
      </c>
      <c r="GR134" s="1">
        <v>1.020105E-5</v>
      </c>
      <c r="GS134" s="1">
        <v>3.6368780000000002E-4</v>
      </c>
      <c r="GT134">
        <v>1.5760559999999999</v>
      </c>
      <c r="GU134">
        <v>19.895949999999999</v>
      </c>
      <c r="GV134" s="1">
        <v>8.9866120000000008E-6</v>
      </c>
      <c r="GW134" s="1">
        <v>3.2040490000000003E-4</v>
      </c>
      <c r="GX134">
        <v>1.5760130000000001</v>
      </c>
      <c r="GY134">
        <v>20.335339999999999</v>
      </c>
      <c r="GZ134" s="1">
        <v>7.9146700000000002E-6</v>
      </c>
      <c r="HA134" s="1">
        <v>2.8221080000000003E-4</v>
      </c>
      <c r="HB134">
        <v>1.5760179999999999</v>
      </c>
      <c r="HC134">
        <v>20.94021</v>
      </c>
      <c r="HD134" s="1">
        <v>6.9684489999999999E-6</v>
      </c>
      <c r="HE134" s="1">
        <v>2.4847440000000002E-4</v>
      </c>
      <c r="HF134">
        <v>1.5759840000000001</v>
      </c>
      <c r="HG134">
        <v>21.292670000000001</v>
      </c>
      <c r="HH134" s="1">
        <v>6.1354300000000001E-6</v>
      </c>
      <c r="HI134" s="1">
        <v>2.1878509999999999E-4</v>
      </c>
      <c r="HJ134">
        <v>1.5759590000000001</v>
      </c>
      <c r="HK134">
        <v>21.106030000000001</v>
      </c>
      <c r="HL134" s="1">
        <v>5.4035589999999997E-6</v>
      </c>
      <c r="HM134" s="1">
        <v>1.9269959999999999E-4</v>
      </c>
      <c r="HN134">
        <v>1.575933</v>
      </c>
      <c r="HO134">
        <v>20.49494</v>
      </c>
      <c r="HP134" s="1">
        <v>4.760516E-6</v>
      </c>
      <c r="HQ134" s="1">
        <v>1.6977729999999999E-4</v>
      </c>
      <c r="HR134">
        <v>1.575861</v>
      </c>
      <c r="HS134">
        <v>20.064800000000002</v>
      </c>
      <c r="HT134" s="1">
        <v>4.1954030000000004E-6</v>
      </c>
      <c r="HU134" s="1">
        <v>1.4963770000000001E-4</v>
      </c>
      <c r="HV134">
        <v>1.5757909999999999</v>
      </c>
      <c r="HW134">
        <v>19.813610000000001</v>
      </c>
      <c r="HX134" s="1">
        <v>3.698536E-6</v>
      </c>
      <c r="HY134" s="1">
        <v>1.3192870000000001E-4</v>
      </c>
      <c r="HZ134">
        <v>1.5757049999999999</v>
      </c>
      <c r="IA134">
        <v>20.064</v>
      </c>
      <c r="IB134" s="1">
        <v>3.2570159999999999E-6</v>
      </c>
      <c r="IC134" s="1">
        <v>1.161885E-4</v>
      </c>
      <c r="ID134">
        <v>1.5755939999999999</v>
      </c>
      <c r="IE134">
        <v>20.65522</v>
      </c>
      <c r="IF134" s="1">
        <v>2.8586789999999999E-6</v>
      </c>
      <c r="IG134" s="1">
        <v>1.0199040000000001E-4</v>
      </c>
      <c r="IH134">
        <v>1.5754790000000001</v>
      </c>
      <c r="II134">
        <v>21.108350000000002</v>
      </c>
      <c r="IJ134" s="1">
        <v>2.5005449999999998E-6</v>
      </c>
      <c r="IK134" s="1">
        <v>8.9223029999999998E-5</v>
      </c>
      <c r="IL134">
        <v>1.5753680000000001</v>
      </c>
      <c r="IM134">
        <v>21.31897</v>
      </c>
      <c r="IN134" s="1">
        <v>2.1842889999999999E-6</v>
      </c>
      <c r="IO134" s="1">
        <v>7.7948619999999996E-5</v>
      </c>
      <c r="IP134">
        <v>1.575229</v>
      </c>
      <c r="IQ134">
        <v>20.985289999999999</v>
      </c>
      <c r="IR134" s="1">
        <v>1.9082799999999999E-6</v>
      </c>
      <c r="IS134" s="1">
        <v>6.8106079999999994E-5</v>
      </c>
      <c r="IT134">
        <v>1.575113</v>
      </c>
      <c r="IU134">
        <v>20.3459</v>
      </c>
      <c r="IV134" s="1">
        <v>1.668624E-6</v>
      </c>
      <c r="IW134" s="1">
        <v>5.955856E-5</v>
      </c>
      <c r="IX134">
        <v>1.574981</v>
      </c>
      <c r="IY134">
        <v>19.870180000000001</v>
      </c>
      <c r="IZ134" s="1">
        <v>1.4606480000000001E-6</v>
      </c>
      <c r="JA134" s="1">
        <v>5.2142580000000003E-5</v>
      </c>
      <c r="JB134">
        <v>1.574832</v>
      </c>
      <c r="JC134">
        <v>19.727170000000001</v>
      </c>
      <c r="JD134" s="1">
        <v>1.280504E-6</v>
      </c>
      <c r="JE134" s="1">
        <v>4.5718269999999997E-5</v>
      </c>
      <c r="JF134">
        <v>1.574681</v>
      </c>
      <c r="JG134">
        <v>20.336020000000001</v>
      </c>
      <c r="JH134" s="1">
        <v>1.124161E-6</v>
      </c>
      <c r="JI134" s="1">
        <v>4.0140979999999999E-5</v>
      </c>
      <c r="JJ134">
        <v>1.5745309999999999</v>
      </c>
      <c r="JK134">
        <v>21.138210000000001</v>
      </c>
      <c r="JL134" s="1">
        <v>9.8724229999999997E-7</v>
      </c>
      <c r="JM134" s="1">
        <v>3.5256119999999997E-5</v>
      </c>
      <c r="JN134">
        <v>1.5743780000000001</v>
      </c>
      <c r="JO134">
        <v>21.651720000000001</v>
      </c>
      <c r="JP134" s="1">
        <v>8.6703360000000004E-7</v>
      </c>
      <c r="JQ134" s="1">
        <v>3.096811E-5</v>
      </c>
      <c r="JR134">
        <v>1.574222</v>
      </c>
      <c r="JS134">
        <v>21.735600000000002</v>
      </c>
      <c r="JT134" s="1">
        <v>7.6225850000000001E-7</v>
      </c>
      <c r="JU134" s="1">
        <v>2.722837E-5</v>
      </c>
      <c r="JV134">
        <v>1.574082</v>
      </c>
      <c r="JW134">
        <v>21.34844</v>
      </c>
      <c r="JX134" s="1">
        <v>6.7117029999999997E-7</v>
      </c>
      <c r="JY134" s="1">
        <v>2.3978020000000001E-5</v>
      </c>
      <c r="JZ134">
        <v>1.5739609999999999</v>
      </c>
      <c r="KA134">
        <v>20.740739999999999</v>
      </c>
      <c r="KB134" s="1">
        <v>5.9199029999999997E-7</v>
      </c>
      <c r="KC134" s="1">
        <v>2.1151009999999999E-5</v>
      </c>
      <c r="KD134">
        <v>1.573823</v>
      </c>
      <c r="KE134">
        <v>20.36317</v>
      </c>
      <c r="KF134" s="1">
        <v>5.2309969999999999E-7</v>
      </c>
      <c r="KG134" s="1">
        <v>1.8691680000000001E-5</v>
      </c>
      <c r="KH134">
        <v>1.573728</v>
      </c>
      <c r="KI134">
        <v>20.27704</v>
      </c>
      <c r="KJ134" s="1">
        <v>4.6283109999999999E-7</v>
      </c>
      <c r="KK134" s="1">
        <v>1.6539819999999998E-5</v>
      </c>
      <c r="KL134">
        <v>1.573596</v>
      </c>
      <c r="KM134">
        <v>20.826129999999999</v>
      </c>
      <c r="KN134" s="1">
        <v>4.1073700000000001E-7</v>
      </c>
      <c r="KO134" s="1">
        <v>1.467976E-5</v>
      </c>
      <c r="KP134">
        <v>1.5735060000000001</v>
      </c>
      <c r="KQ134">
        <v>21.554960000000001</v>
      </c>
      <c r="KR134" s="1">
        <v>3.6658990000000001E-7</v>
      </c>
      <c r="KS134" s="1">
        <v>1.310257E-5</v>
      </c>
      <c r="KT134">
        <v>1.5734079999999999</v>
      </c>
      <c r="KU134">
        <v>22.083279999999998</v>
      </c>
      <c r="KV134" s="1">
        <v>3.2907779999999999E-7</v>
      </c>
      <c r="KW134" s="1">
        <v>1.176279E-5</v>
      </c>
      <c r="KX134">
        <v>1.5733090000000001</v>
      </c>
      <c r="KY134">
        <v>22.245529999999999</v>
      </c>
      <c r="KZ134" s="1">
        <v>2.9654980000000001E-7</v>
      </c>
      <c r="LA134" s="1">
        <v>1.060073E-5</v>
      </c>
      <c r="LB134">
        <v>1.573231</v>
      </c>
      <c r="LC134">
        <v>21.78462</v>
      </c>
      <c r="LD134" s="1">
        <v>2.6786579999999999E-7</v>
      </c>
      <c r="LE134" s="1">
        <v>9.5760240000000001E-6</v>
      </c>
      <c r="LF134">
        <v>1.5731299999999999</v>
      </c>
      <c r="LG134">
        <v>21.052129999999998</v>
      </c>
      <c r="LH134" s="1">
        <v>2.4247249999999999E-7</v>
      </c>
      <c r="LI134" s="1">
        <v>8.6688700000000006E-6</v>
      </c>
      <c r="LJ134">
        <v>1.573034</v>
      </c>
      <c r="LK134">
        <v>20.585840000000001</v>
      </c>
      <c r="LL134" s="1">
        <v>2.1992900000000001E-7</v>
      </c>
      <c r="LM134" s="1">
        <v>7.8634479999999996E-6</v>
      </c>
      <c r="LN134">
        <v>1.5729310000000001</v>
      </c>
      <c r="LO134">
        <v>20.491050000000001</v>
      </c>
      <c r="LP134" s="1">
        <v>1.9978529999999999E-7</v>
      </c>
      <c r="LQ134" s="1">
        <v>7.1437090000000004E-6</v>
      </c>
      <c r="LR134">
        <v>1.572829</v>
      </c>
      <c r="LS134">
        <v>21.227889999999999</v>
      </c>
      <c r="LT134" s="1">
        <v>1.815931E-7</v>
      </c>
      <c r="LU134" s="1">
        <v>6.4937129999999999E-6</v>
      </c>
      <c r="LV134">
        <v>1.5727370000000001</v>
      </c>
      <c r="LW134">
        <v>22.151599999999998</v>
      </c>
      <c r="LX134" s="1">
        <v>1.650508E-7</v>
      </c>
      <c r="LY134" s="1">
        <v>5.9024919999999996E-6</v>
      </c>
      <c r="LZ134">
        <v>1.572619</v>
      </c>
      <c r="MA134">
        <v>22.810449999999999</v>
      </c>
      <c r="MB134" s="1">
        <v>1.4997869999999999E-7</v>
      </c>
      <c r="MC134" s="1">
        <v>5.3639719999999999E-6</v>
      </c>
      <c r="MD134">
        <v>1.572541</v>
      </c>
      <c r="ME134">
        <v>23.08595</v>
      </c>
      <c r="MF134" s="1">
        <v>1.3635249999999999E-7</v>
      </c>
      <c r="MG134" s="1">
        <v>4.8768870000000001E-6</v>
      </c>
      <c r="MH134">
        <v>1.572438</v>
      </c>
      <c r="MI134">
        <v>22.6677</v>
      </c>
      <c r="MJ134" s="1">
        <v>1.2408769999999999E-7</v>
      </c>
      <c r="MK134" s="1">
        <v>4.4386719999999996E-6</v>
      </c>
      <c r="ML134">
        <v>1.5723480000000001</v>
      </c>
      <c r="MM134">
        <v>21.932539999999999</v>
      </c>
      <c r="MN134" s="1">
        <v>1.13061E-7</v>
      </c>
      <c r="MO134" s="1">
        <v>4.0443630000000002E-6</v>
      </c>
      <c r="MP134">
        <v>1.572263</v>
      </c>
      <c r="MQ134">
        <v>21.42145</v>
      </c>
      <c r="MR134" s="1">
        <v>1.031058E-7</v>
      </c>
      <c r="MS134" s="1">
        <v>3.6884710000000002E-6</v>
      </c>
      <c r="MT134">
        <v>1.5721860000000001</v>
      </c>
      <c r="MU134">
        <v>21.176929999999999</v>
      </c>
      <c r="MV134" s="1">
        <v>9.4127139999999998E-8</v>
      </c>
      <c r="MW134" s="1">
        <v>3.3674059999999999E-6</v>
      </c>
      <c r="MX134">
        <v>1.572114</v>
      </c>
      <c r="MY134">
        <v>21.251930000000002</v>
      </c>
      <c r="MZ134" s="1">
        <v>8.6161680000000005E-8</v>
      </c>
      <c r="NA134" s="1">
        <v>3.0826150000000001E-6</v>
      </c>
      <c r="NB134">
        <v>1.5720460000000001</v>
      </c>
      <c r="NC134">
        <v>21.674160000000001</v>
      </c>
      <c r="ND134" s="1">
        <v>7.9339499999999994E-8</v>
      </c>
      <c r="NE134" s="1">
        <v>2.8385980000000002E-6</v>
      </c>
      <c r="NF134">
        <v>1.5719890000000001</v>
      </c>
      <c r="NG134">
        <v>22.22616</v>
      </c>
      <c r="NH134" s="1">
        <v>7.345567E-8</v>
      </c>
      <c r="NI134" s="1">
        <v>2.6282370000000001E-6</v>
      </c>
      <c r="NJ134">
        <v>1.571922</v>
      </c>
      <c r="NK134">
        <v>22.09374</v>
      </c>
      <c r="NL134" s="1">
        <v>6.8182419999999996E-8</v>
      </c>
      <c r="NM134" s="1">
        <v>2.4396560000000002E-6</v>
      </c>
      <c r="NN134">
        <v>1.5718639999999999</v>
      </c>
      <c r="NO134">
        <v>21.427150000000001</v>
      </c>
      <c r="NP134" s="1">
        <v>6.3355000000000001E-8</v>
      </c>
      <c r="NQ134" s="1">
        <v>2.266996E-6</v>
      </c>
      <c r="NR134">
        <v>1.571806</v>
      </c>
      <c r="NS134">
        <v>20.717849999999999</v>
      </c>
      <c r="NT134" s="1">
        <v>5.8953720000000003E-8</v>
      </c>
      <c r="NU134" s="1">
        <v>2.1096570000000002E-6</v>
      </c>
      <c r="NV134">
        <v>1.5717570000000001</v>
      </c>
      <c r="NW134">
        <v>20.08813</v>
      </c>
      <c r="NX134" s="1">
        <v>5.494168E-8</v>
      </c>
      <c r="NY134" s="1">
        <v>1.966089E-6</v>
      </c>
      <c r="NZ134">
        <v>1.5716760000000001</v>
      </c>
      <c r="OA134">
        <v>19.741890000000001</v>
      </c>
      <c r="OB134" s="1">
        <v>5.1246420000000003E-8</v>
      </c>
      <c r="OC134" s="1">
        <v>1.8339389999999999E-6</v>
      </c>
      <c r="OD134">
        <v>1.571617</v>
      </c>
      <c r="OE134">
        <v>20.155670000000001</v>
      </c>
      <c r="OF134" s="1">
        <v>4.7823149999999999E-8</v>
      </c>
      <c r="OG134" s="1">
        <v>1.7115339999999999E-6</v>
      </c>
      <c r="OH134">
        <v>1.571558</v>
      </c>
      <c r="OI134">
        <v>20.919129999999999</v>
      </c>
      <c r="OJ134" s="1">
        <v>4.4615759999999997E-8</v>
      </c>
      <c r="OK134" s="1">
        <v>1.596803E-6</v>
      </c>
    </row>
    <row r="135" spans="1:401" x14ac:dyDescent="0.35">
      <c r="A135">
        <v>138</v>
      </c>
      <c r="B135" t="s">
        <v>4</v>
      </c>
      <c r="C135" t="s">
        <v>24</v>
      </c>
      <c r="D135" t="s">
        <v>1155</v>
      </c>
      <c r="E135">
        <v>35.801810000000003</v>
      </c>
      <c r="F135">
        <v>1.601731</v>
      </c>
      <c r="G135">
        <v>20.362649999999999</v>
      </c>
      <c r="H135">
        <v>0</v>
      </c>
      <c r="I135">
        <v>0</v>
      </c>
      <c r="J135">
        <v>1.6013729999999999</v>
      </c>
      <c r="K135">
        <v>20.33015</v>
      </c>
      <c r="L135">
        <v>0</v>
      </c>
      <c r="M135">
        <v>0</v>
      </c>
      <c r="N135">
        <v>1.6010260000000001</v>
      </c>
      <c r="O135">
        <v>20.331299999999999</v>
      </c>
      <c r="P135">
        <v>0</v>
      </c>
      <c r="Q135">
        <v>0</v>
      </c>
      <c r="R135">
        <v>1.600697</v>
      </c>
      <c r="S135">
        <v>20.21116</v>
      </c>
      <c r="T135" s="1">
        <v>1.4928459999999999E-26</v>
      </c>
      <c r="U135" s="1">
        <v>2.8310849999999998E-25</v>
      </c>
      <c r="V135">
        <v>1.6004259999999999</v>
      </c>
      <c r="W135">
        <v>20.075700000000001</v>
      </c>
      <c r="X135" s="1">
        <v>7.207948E-14</v>
      </c>
      <c r="Y135" s="1">
        <v>1.36429E-12</v>
      </c>
      <c r="Z135">
        <v>1.6001719999999999</v>
      </c>
      <c r="AA135">
        <v>19.66084</v>
      </c>
      <c r="AB135" s="1">
        <v>4.8860790000000004E-4</v>
      </c>
      <c r="AC135" s="1">
        <v>9.3660210000000004E-3</v>
      </c>
      <c r="AD135">
        <v>1.599969</v>
      </c>
      <c r="AE135">
        <v>19.154969999999999</v>
      </c>
      <c r="AF135">
        <v>0.57878600000000002</v>
      </c>
      <c r="AG135">
        <v>11.156330000000001</v>
      </c>
      <c r="AH135">
        <v>1.5998030000000001</v>
      </c>
      <c r="AI135">
        <v>18.803419999999999</v>
      </c>
      <c r="AJ135">
        <v>16.061669999999999</v>
      </c>
      <c r="AK135">
        <v>310.47329999999999</v>
      </c>
      <c r="AL135">
        <v>1.5996900000000001</v>
      </c>
      <c r="AM135">
        <v>18.61009</v>
      </c>
      <c r="AN135">
        <v>49.311599999999999</v>
      </c>
      <c r="AO135">
        <v>955.11040000000003</v>
      </c>
      <c r="AP135">
        <v>1.5996429999999999</v>
      </c>
      <c r="AQ135">
        <v>19.008130000000001</v>
      </c>
      <c r="AR135">
        <v>32.970370000000003</v>
      </c>
      <c r="AS135">
        <v>639.58500000000004</v>
      </c>
      <c r="AT135">
        <v>1.5995980000000001</v>
      </c>
      <c r="AU135">
        <v>19.71162</v>
      </c>
      <c r="AV135">
        <v>7.1937949999999997</v>
      </c>
      <c r="AW135">
        <v>139.7296</v>
      </c>
      <c r="AX135">
        <v>1.599586</v>
      </c>
      <c r="AY135">
        <v>20.218789999999998</v>
      </c>
      <c r="AZ135">
        <v>0.68115599999999998</v>
      </c>
      <c r="BA135">
        <v>13.242660000000001</v>
      </c>
      <c r="BB135">
        <v>1.599575</v>
      </c>
      <c r="BC135">
        <v>20.55969</v>
      </c>
      <c r="BD135" s="1">
        <v>4.0826969999999997E-2</v>
      </c>
      <c r="BE135">
        <v>0.79392830000000003</v>
      </c>
      <c r="BF135">
        <v>1.5995969999999999</v>
      </c>
      <c r="BG135">
        <v>20.48929</v>
      </c>
      <c r="BH135" s="1">
        <v>7.397827E-3</v>
      </c>
      <c r="BI135">
        <v>0.1435013</v>
      </c>
      <c r="BJ135">
        <v>1.5995999999999999</v>
      </c>
      <c r="BK135">
        <v>20.13083</v>
      </c>
      <c r="BL135" s="1">
        <v>5.2118859999999998E-3</v>
      </c>
      <c r="BM135">
        <v>0.1010419</v>
      </c>
      <c r="BN135">
        <v>1.599599</v>
      </c>
      <c r="BO135">
        <v>19.899010000000001</v>
      </c>
      <c r="BP135" s="1">
        <v>4.2131139999999996E-3</v>
      </c>
      <c r="BQ135" s="1">
        <v>8.167642E-2</v>
      </c>
      <c r="BR135">
        <v>1.599575</v>
      </c>
      <c r="BS135">
        <v>19.813880000000001</v>
      </c>
      <c r="BT135" s="1">
        <v>3.4240490000000002E-3</v>
      </c>
      <c r="BU135" s="1">
        <v>6.6383709999999999E-2</v>
      </c>
      <c r="BV135">
        <v>1.5995680000000001</v>
      </c>
      <c r="BW135">
        <v>20.172969999999999</v>
      </c>
      <c r="BX135" s="1">
        <v>2.7855359999999999E-3</v>
      </c>
      <c r="BY135" s="1">
        <v>5.4005780000000003E-2</v>
      </c>
      <c r="BZ135">
        <v>1.599532</v>
      </c>
      <c r="CA135">
        <v>20.761040000000001</v>
      </c>
      <c r="CB135" s="1">
        <v>2.2662749999999999E-3</v>
      </c>
      <c r="CC135" s="1">
        <v>4.3941479999999998E-2</v>
      </c>
      <c r="CD135">
        <v>1.5995269999999999</v>
      </c>
      <c r="CE135">
        <v>21.083030000000001</v>
      </c>
      <c r="CF135" s="1">
        <v>1.843754E-3</v>
      </c>
      <c r="CG135" s="1">
        <v>3.574894E-2</v>
      </c>
      <c r="CH135">
        <v>1.5994729999999999</v>
      </c>
      <c r="CI135">
        <v>21.109449999999999</v>
      </c>
      <c r="CJ135" s="1">
        <v>1.5005929999999999E-3</v>
      </c>
      <c r="CK135" s="1">
        <v>2.9097120000000001E-2</v>
      </c>
      <c r="CL135">
        <v>1.599396</v>
      </c>
      <c r="CM135">
        <v>20.689029999999999</v>
      </c>
      <c r="CN135" s="1">
        <v>1.222339E-3</v>
      </c>
      <c r="CO135" s="1">
        <v>2.3702629999999999E-2</v>
      </c>
      <c r="CP135">
        <v>1.5993139999999999</v>
      </c>
      <c r="CQ135">
        <v>19.93967</v>
      </c>
      <c r="CR135" s="1">
        <v>9.9663859999999998E-4</v>
      </c>
      <c r="CS135" s="1">
        <v>1.9327159999999999E-2</v>
      </c>
      <c r="CT135">
        <v>1.599175</v>
      </c>
      <c r="CU135">
        <v>19.432130000000001</v>
      </c>
      <c r="CV135" s="1">
        <v>8.1342920000000002E-4</v>
      </c>
      <c r="CW135">
        <v>1.5775899999999999E-2</v>
      </c>
      <c r="CX135">
        <v>1.59901</v>
      </c>
      <c r="CY135">
        <v>19.319780000000002</v>
      </c>
      <c r="CZ135" s="1">
        <v>6.6455560000000004E-4</v>
      </c>
      <c r="DA135" s="1">
        <v>1.2889869999999999E-2</v>
      </c>
      <c r="DB135">
        <v>1.5988329999999999</v>
      </c>
      <c r="DC135">
        <v>19.945740000000001</v>
      </c>
      <c r="DD135" s="1">
        <v>5.428074E-4</v>
      </c>
      <c r="DE135" s="1">
        <v>1.052964E-2</v>
      </c>
      <c r="DF135">
        <v>1.5986119999999999</v>
      </c>
      <c r="DG135">
        <v>20.812329999999999</v>
      </c>
      <c r="DH135" s="1">
        <v>4.4240579999999999E-4</v>
      </c>
      <c r="DI135" s="1">
        <v>8.583416E-3</v>
      </c>
      <c r="DJ135">
        <v>1.598384</v>
      </c>
      <c r="DK135">
        <v>21.49944</v>
      </c>
      <c r="DL135" s="1">
        <v>3.5982039999999998E-4</v>
      </c>
      <c r="DM135" s="1">
        <v>6.9821040000000003E-3</v>
      </c>
      <c r="DN135">
        <v>1.5981460000000001</v>
      </c>
      <c r="DO135">
        <v>21.819400000000002</v>
      </c>
      <c r="DP135" s="1">
        <v>2.9254250000000003E-4</v>
      </c>
      <c r="DQ135" s="1">
        <v>5.6775020000000001E-3</v>
      </c>
      <c r="DR135">
        <v>1.597901</v>
      </c>
      <c r="DS135">
        <v>21.369319999999998</v>
      </c>
      <c r="DT135" s="1">
        <v>2.3818980000000001E-4</v>
      </c>
      <c r="DU135" s="1">
        <v>4.6232280000000001E-3</v>
      </c>
      <c r="DV135">
        <v>1.597682</v>
      </c>
      <c r="DW135">
        <v>20.637869999999999</v>
      </c>
      <c r="DX135" s="1">
        <v>1.9439429999999999E-4</v>
      </c>
      <c r="DY135" s="1">
        <v>3.7738189999999999E-3</v>
      </c>
      <c r="DZ135">
        <v>1.5974619999999999</v>
      </c>
      <c r="EA135">
        <v>20.129480000000001</v>
      </c>
      <c r="EB135" s="1">
        <v>1.5903299999999999E-4</v>
      </c>
      <c r="EC135" s="1">
        <v>3.087818E-3</v>
      </c>
      <c r="ED135">
        <v>1.597235</v>
      </c>
      <c r="EE135">
        <v>19.97017</v>
      </c>
      <c r="EF135" s="1">
        <v>1.302636E-4</v>
      </c>
      <c r="EG135" s="1">
        <v>2.5295809999999999E-3</v>
      </c>
      <c r="EH135">
        <v>1.5970139999999999</v>
      </c>
      <c r="EI135">
        <v>20.466609999999999</v>
      </c>
      <c r="EJ135" s="1">
        <v>1.068644E-4</v>
      </c>
      <c r="EK135">
        <v>2.0755000000000001E-3</v>
      </c>
      <c r="EL135">
        <v>1.5968169999999999</v>
      </c>
      <c r="EM135">
        <v>21.338480000000001</v>
      </c>
      <c r="EN135" s="1">
        <v>8.8095139999999999E-5</v>
      </c>
      <c r="EO135" s="1">
        <v>1.711202E-3</v>
      </c>
      <c r="EP135">
        <v>1.5966340000000001</v>
      </c>
      <c r="EQ135">
        <v>22.010429999999999</v>
      </c>
      <c r="ER135" s="1">
        <v>7.3076109999999997E-5</v>
      </c>
      <c r="ES135" s="1">
        <v>1.419635E-3</v>
      </c>
      <c r="ET135">
        <v>1.5964529999999999</v>
      </c>
      <c r="EU135">
        <v>22.201460000000001</v>
      </c>
      <c r="EV135" s="1">
        <v>6.0938710000000001E-5</v>
      </c>
      <c r="EW135" s="1">
        <v>1.184002E-3</v>
      </c>
      <c r="EX135">
        <v>1.596292</v>
      </c>
      <c r="EY135">
        <v>21.648800000000001</v>
      </c>
      <c r="EZ135" s="1">
        <v>5.1048190000000003E-5</v>
      </c>
      <c r="FA135" s="1">
        <v>9.9195560000000008E-4</v>
      </c>
      <c r="FB135">
        <v>1.5961590000000001</v>
      </c>
      <c r="FC135">
        <v>20.73481</v>
      </c>
      <c r="FD135" s="1">
        <v>4.2941329999999997E-5</v>
      </c>
      <c r="FE135" s="1">
        <v>8.3452169999999998E-4</v>
      </c>
      <c r="FF135">
        <v>1.5960810000000001</v>
      </c>
      <c r="FG135">
        <v>20.090140000000002</v>
      </c>
      <c r="FH135" s="1">
        <v>3.6258309999999999E-5</v>
      </c>
      <c r="FI135" s="1">
        <v>7.0467860000000002E-4</v>
      </c>
      <c r="FJ135">
        <v>1.5960019999999999</v>
      </c>
      <c r="FK135">
        <v>19.892250000000001</v>
      </c>
      <c r="FL135" s="1">
        <v>3.072547E-5</v>
      </c>
      <c r="FM135" s="1">
        <v>5.9721039999999996E-4</v>
      </c>
      <c r="FN135">
        <v>1.5959350000000001</v>
      </c>
      <c r="FO135">
        <v>20.437370000000001</v>
      </c>
      <c r="FP135" s="1">
        <v>2.6185540000000001E-5</v>
      </c>
      <c r="FQ135" s="1">
        <v>5.0900079999999996E-4</v>
      </c>
      <c r="FR135">
        <v>1.595915</v>
      </c>
      <c r="FS135">
        <v>21.21264</v>
      </c>
      <c r="FT135" s="1">
        <v>2.2524260000000001E-5</v>
      </c>
      <c r="FU135" s="1">
        <v>4.3784249999999998E-4</v>
      </c>
      <c r="FV135">
        <v>1.5958969999999999</v>
      </c>
      <c r="FW135">
        <v>21.532330000000002</v>
      </c>
      <c r="FX135" s="1">
        <v>1.9560750000000001E-5</v>
      </c>
      <c r="FY135" s="1">
        <v>3.802573E-4</v>
      </c>
      <c r="FZ135">
        <v>1.595896</v>
      </c>
      <c r="GA135">
        <v>21.444320000000001</v>
      </c>
      <c r="GB135" s="1">
        <v>1.7095530000000001E-5</v>
      </c>
      <c r="GC135" s="1">
        <v>3.3234369999999999E-4</v>
      </c>
      <c r="GD135">
        <v>1.59588</v>
      </c>
      <c r="GE135">
        <v>20.798220000000001</v>
      </c>
      <c r="GF135" s="1">
        <v>1.499171E-5</v>
      </c>
      <c r="GG135" s="1">
        <v>2.9145910000000002E-4</v>
      </c>
      <c r="GH135">
        <v>1.5958779999999999</v>
      </c>
      <c r="GI135">
        <v>20.17595</v>
      </c>
      <c r="GJ135" s="1">
        <v>1.31732E-5</v>
      </c>
      <c r="GK135" s="1">
        <v>2.5611710000000002E-4</v>
      </c>
      <c r="GL135">
        <v>1.5958829999999999</v>
      </c>
      <c r="GM135">
        <v>19.81833</v>
      </c>
      <c r="GN135" s="1">
        <v>1.1590099999999999E-5</v>
      </c>
      <c r="GO135" s="1">
        <v>2.253437E-4</v>
      </c>
      <c r="GP135">
        <v>1.59588</v>
      </c>
      <c r="GQ135">
        <v>19.778559999999999</v>
      </c>
      <c r="GR135" s="1">
        <v>1.0205520000000001E-5</v>
      </c>
      <c r="GS135" s="1">
        <v>1.984353E-4</v>
      </c>
      <c r="GT135">
        <v>1.595872</v>
      </c>
      <c r="GU135">
        <v>19.89583</v>
      </c>
      <c r="GV135" s="1">
        <v>8.9905430000000007E-6</v>
      </c>
      <c r="GW135" s="1">
        <v>1.748203E-4</v>
      </c>
      <c r="GX135">
        <v>1.5958490000000001</v>
      </c>
      <c r="GY135">
        <v>20.334800000000001</v>
      </c>
      <c r="GZ135" s="1">
        <v>7.9181449999999994E-6</v>
      </c>
      <c r="HA135" s="1">
        <v>1.5397779999999999E-4</v>
      </c>
      <c r="HB135">
        <v>1.5958540000000001</v>
      </c>
      <c r="HC135">
        <v>20.940169999999998</v>
      </c>
      <c r="HD135" s="1">
        <v>6.9715159999999997E-6</v>
      </c>
      <c r="HE135" s="1">
        <v>1.355718E-4</v>
      </c>
      <c r="HF135">
        <v>1.59582</v>
      </c>
      <c r="HG135">
        <v>21.29344</v>
      </c>
      <c r="HH135" s="1">
        <v>6.1381219999999999E-6</v>
      </c>
      <c r="HI135" s="1">
        <v>1.193727E-4</v>
      </c>
      <c r="HJ135">
        <v>1.5957950000000001</v>
      </c>
      <c r="HK135">
        <v>21.107890000000001</v>
      </c>
      <c r="HL135" s="1">
        <v>5.4059229999999998E-6</v>
      </c>
      <c r="HM135" s="1">
        <v>1.051391E-4</v>
      </c>
      <c r="HN135">
        <v>1.5957479999999999</v>
      </c>
      <c r="HO135">
        <v>20.496659999999999</v>
      </c>
      <c r="HP135" s="1">
        <v>4.7625959999999998E-6</v>
      </c>
      <c r="HQ135" s="1">
        <v>9.2632960000000003E-5</v>
      </c>
      <c r="HR135">
        <v>1.5956980000000001</v>
      </c>
      <c r="HS135">
        <v>20.065919999999998</v>
      </c>
      <c r="HT135" s="1">
        <v>4.1972290000000004E-6</v>
      </c>
      <c r="HU135" s="1">
        <v>8.1644310000000001E-5</v>
      </c>
      <c r="HV135">
        <v>1.595607</v>
      </c>
      <c r="HW135">
        <v>19.81427</v>
      </c>
      <c r="HX135" s="1">
        <v>3.7001470000000002E-6</v>
      </c>
      <c r="HY135" s="1">
        <v>7.198195E-5</v>
      </c>
      <c r="HZ135">
        <v>1.595542</v>
      </c>
      <c r="IA135">
        <v>20.063479999999998</v>
      </c>
      <c r="IB135" s="1">
        <v>3.25846E-6</v>
      </c>
      <c r="IC135" s="1">
        <v>6.3394710000000005E-5</v>
      </c>
      <c r="ID135">
        <v>1.59541</v>
      </c>
      <c r="IE135">
        <v>20.65474</v>
      </c>
      <c r="IF135" s="1">
        <v>2.8599860000000002E-6</v>
      </c>
      <c r="IG135" s="1">
        <v>5.5648149999999997E-5</v>
      </c>
      <c r="IH135">
        <v>1.5952949999999999</v>
      </c>
      <c r="II135">
        <v>21.108440000000002</v>
      </c>
      <c r="IJ135" s="1">
        <v>2.5017090000000002E-6</v>
      </c>
      <c r="IK135" s="1">
        <v>4.8682289999999999E-5</v>
      </c>
      <c r="IL135">
        <v>1.5951839999999999</v>
      </c>
      <c r="IM135">
        <v>21.319669999999999</v>
      </c>
      <c r="IN135" s="1">
        <v>2.1853090000000001E-6</v>
      </c>
      <c r="IO135" s="1">
        <v>4.253066E-5</v>
      </c>
      <c r="IP135">
        <v>1.595067</v>
      </c>
      <c r="IQ135">
        <v>20.987380000000002</v>
      </c>
      <c r="IR135" s="1">
        <v>1.909167E-6</v>
      </c>
      <c r="IS135" s="1">
        <v>3.7160190000000003E-5</v>
      </c>
      <c r="IT135">
        <v>1.59493</v>
      </c>
      <c r="IU135">
        <v>20.347940000000001</v>
      </c>
      <c r="IV135" s="1">
        <v>1.6693949999999999E-6</v>
      </c>
      <c r="IW135" s="1">
        <v>3.2496500000000003E-5</v>
      </c>
      <c r="IX135">
        <v>1.5947990000000001</v>
      </c>
      <c r="IY135">
        <v>19.871559999999999</v>
      </c>
      <c r="IZ135" s="1">
        <v>1.4613169999999999E-6</v>
      </c>
      <c r="JA135" s="1">
        <v>2.8449979999999999E-5</v>
      </c>
      <c r="JB135">
        <v>1.5946709999999999</v>
      </c>
      <c r="JC135">
        <v>19.72728</v>
      </c>
      <c r="JD135" s="1">
        <v>1.2810830000000001E-6</v>
      </c>
      <c r="JE135" s="1">
        <v>2.494457E-5</v>
      </c>
      <c r="JF135">
        <v>1.5944990000000001</v>
      </c>
      <c r="JG135">
        <v>20.335080000000001</v>
      </c>
      <c r="JH135" s="1">
        <v>1.1246650000000001E-6</v>
      </c>
      <c r="JI135" s="1">
        <v>2.19014E-5</v>
      </c>
      <c r="JJ135">
        <v>1.5943499999999999</v>
      </c>
      <c r="JK135">
        <v>21.137530000000002</v>
      </c>
      <c r="JL135" s="1">
        <v>9.8768519999999998E-7</v>
      </c>
      <c r="JM135" s="1">
        <v>1.92361E-5</v>
      </c>
      <c r="JN135">
        <v>1.5941970000000001</v>
      </c>
      <c r="JO135">
        <v>21.651810000000001</v>
      </c>
      <c r="JP135" s="1">
        <v>8.6742169999999999E-7</v>
      </c>
      <c r="JQ135" s="1">
        <v>1.689645E-5</v>
      </c>
      <c r="JR135">
        <v>1.5940620000000001</v>
      </c>
      <c r="JS135">
        <v>21.73686</v>
      </c>
      <c r="JT135" s="1">
        <v>7.6259580000000002E-7</v>
      </c>
      <c r="JU135" s="1">
        <v>1.4855919999999999E-5</v>
      </c>
      <c r="JV135">
        <v>1.5939019999999999</v>
      </c>
      <c r="JW135">
        <v>21.35051</v>
      </c>
      <c r="JX135" s="1">
        <v>6.7146380000000003E-7</v>
      </c>
      <c r="JY135" s="1">
        <v>1.308232E-5</v>
      </c>
      <c r="JZ135">
        <v>1.593761</v>
      </c>
      <c r="KA135">
        <v>20.742519999999999</v>
      </c>
      <c r="KB135" s="1">
        <v>5.9224510000000004E-7</v>
      </c>
      <c r="KC135" s="1">
        <v>1.153996E-5</v>
      </c>
      <c r="KD135">
        <v>1.5936440000000001</v>
      </c>
      <c r="KE135">
        <v>20.364139999999999</v>
      </c>
      <c r="KF135" s="1">
        <v>5.2332230000000004E-7</v>
      </c>
      <c r="KG135" s="1">
        <v>1.0198019999999999E-5</v>
      </c>
      <c r="KH135">
        <v>1.593529</v>
      </c>
      <c r="KI135">
        <v>20.277090000000001</v>
      </c>
      <c r="KJ135" s="1">
        <v>4.6302560000000001E-7</v>
      </c>
      <c r="KK135" s="1">
        <v>9.0239789999999995E-6</v>
      </c>
      <c r="KL135">
        <v>1.593418</v>
      </c>
      <c r="KM135">
        <v>20.825289999999999</v>
      </c>
      <c r="KN135" s="1">
        <v>4.1090309999999998E-7</v>
      </c>
      <c r="KO135" s="1">
        <v>8.0089629999999995E-6</v>
      </c>
      <c r="KP135">
        <v>1.593307</v>
      </c>
      <c r="KQ135">
        <v>21.554480000000002</v>
      </c>
      <c r="KR135" s="1">
        <v>3.6673029999999998E-7</v>
      </c>
      <c r="KS135" s="1">
        <v>7.1483300000000002E-6</v>
      </c>
      <c r="KT135">
        <v>1.5932310000000001</v>
      </c>
      <c r="KU135">
        <v>22.083649999999999</v>
      </c>
      <c r="KV135" s="1">
        <v>3.291981E-7</v>
      </c>
      <c r="KW135" s="1">
        <v>6.4172750000000003E-6</v>
      </c>
      <c r="KX135">
        <v>1.5931519999999999</v>
      </c>
      <c r="KY135">
        <v>22.24689</v>
      </c>
      <c r="KZ135" s="1">
        <v>2.9665520000000002E-7</v>
      </c>
      <c r="LA135" s="1">
        <v>5.7832419999999998E-6</v>
      </c>
      <c r="LB135">
        <v>1.5930550000000001</v>
      </c>
      <c r="LC135">
        <v>21.787140000000001</v>
      </c>
      <c r="LD135" s="1">
        <v>2.6795919999999998E-7</v>
      </c>
      <c r="LE135" s="1">
        <v>5.2242050000000002E-6</v>
      </c>
      <c r="LF135">
        <v>1.592954</v>
      </c>
      <c r="LG135">
        <v>21.054200000000002</v>
      </c>
      <c r="LH135" s="1">
        <v>2.4255509999999998E-7</v>
      </c>
      <c r="LI135" s="1">
        <v>4.7292649999999999E-6</v>
      </c>
      <c r="LJ135">
        <v>1.5928580000000001</v>
      </c>
      <c r="LK135">
        <v>20.58699</v>
      </c>
      <c r="LL135" s="1">
        <v>2.2000270000000001E-7</v>
      </c>
      <c r="LM135" s="1">
        <v>4.289839E-6</v>
      </c>
      <c r="LN135">
        <v>1.5927340000000001</v>
      </c>
      <c r="LO135">
        <v>20.49098</v>
      </c>
      <c r="LP135" s="1">
        <v>1.9985130000000001E-7</v>
      </c>
      <c r="LQ135" s="1">
        <v>3.8971710000000004E-6</v>
      </c>
      <c r="LR135">
        <v>1.5926530000000001</v>
      </c>
      <c r="LS135">
        <v>21.226749999999999</v>
      </c>
      <c r="LT135" s="1">
        <v>1.8165299999999999E-7</v>
      </c>
      <c r="LU135" s="1">
        <v>3.542564E-6</v>
      </c>
      <c r="LV135">
        <v>1.592562</v>
      </c>
      <c r="LW135">
        <v>22.150849999999998</v>
      </c>
      <c r="LX135" s="1">
        <v>1.6510539999999999E-7</v>
      </c>
      <c r="LY135" s="1">
        <v>3.2200270000000002E-6</v>
      </c>
      <c r="LZ135">
        <v>1.592444</v>
      </c>
      <c r="MA135">
        <v>22.810659999999999</v>
      </c>
      <c r="MB135" s="1">
        <v>1.500283E-7</v>
      </c>
      <c r="MC135" s="1">
        <v>2.9262189999999999E-6</v>
      </c>
      <c r="MD135">
        <v>1.5923659999999999</v>
      </c>
      <c r="ME135">
        <v>23.087219999999999</v>
      </c>
      <c r="MF135" s="1">
        <v>1.3639720000000001E-7</v>
      </c>
      <c r="MG135" s="1">
        <v>2.6605030000000001E-6</v>
      </c>
      <c r="MH135">
        <v>1.5922430000000001</v>
      </c>
      <c r="MI135">
        <v>22.670449999999999</v>
      </c>
      <c r="MJ135" s="1">
        <v>1.2412789999999999E-7</v>
      </c>
      <c r="MK135" s="1">
        <v>2.4214300000000002E-6</v>
      </c>
      <c r="ML135">
        <v>1.592174</v>
      </c>
      <c r="MM135">
        <v>21.93477</v>
      </c>
      <c r="MN135" s="1">
        <v>1.1309719999999999E-7</v>
      </c>
      <c r="MO135" s="1">
        <v>2.2063119999999999E-6</v>
      </c>
      <c r="MP135">
        <v>1.592069</v>
      </c>
      <c r="MQ135">
        <v>21.42285</v>
      </c>
      <c r="MR135" s="1">
        <v>1.0313849999999999E-7</v>
      </c>
      <c r="MS135" s="1">
        <v>2.012154E-6</v>
      </c>
      <c r="MT135">
        <v>1.5920129999999999</v>
      </c>
      <c r="MU135">
        <v>21.17745</v>
      </c>
      <c r="MV135" s="1">
        <v>9.4156589999999996E-8</v>
      </c>
      <c r="MW135" s="1">
        <v>1.836994E-6</v>
      </c>
      <c r="MX135">
        <v>1.5919399999999999</v>
      </c>
      <c r="MY135">
        <v>21.251840000000001</v>
      </c>
      <c r="MZ135" s="1">
        <v>8.6187310000000002E-8</v>
      </c>
      <c r="NA135" s="1">
        <v>1.68161E-6</v>
      </c>
      <c r="NB135">
        <v>1.5918730000000001</v>
      </c>
      <c r="NC135">
        <v>21.67371</v>
      </c>
      <c r="ND135" s="1">
        <v>7.9361320000000001E-8</v>
      </c>
      <c r="NE135" s="1">
        <v>1.5484620000000001E-6</v>
      </c>
      <c r="NF135">
        <v>1.591817</v>
      </c>
      <c r="NG135">
        <v>22.22662</v>
      </c>
      <c r="NH135" s="1">
        <v>7.3474840000000003E-8</v>
      </c>
      <c r="NI135" s="1">
        <v>1.433689E-6</v>
      </c>
      <c r="NJ135">
        <v>1.591769</v>
      </c>
      <c r="NK135">
        <v>22.09581</v>
      </c>
      <c r="NL135" s="1">
        <v>6.8199880000000003E-8</v>
      </c>
      <c r="NM135" s="1">
        <v>1.3308029999999999E-6</v>
      </c>
      <c r="NN135">
        <v>1.591712</v>
      </c>
      <c r="NO135">
        <v>21.429690000000001</v>
      </c>
      <c r="NP135" s="1">
        <v>6.3370949999999996E-8</v>
      </c>
      <c r="NQ135" s="1">
        <v>1.2366130000000001E-6</v>
      </c>
      <c r="NR135">
        <v>1.5916129999999999</v>
      </c>
      <c r="NS135">
        <v>20.720220000000001</v>
      </c>
      <c r="NT135" s="1">
        <v>5.8968239999999999E-8</v>
      </c>
      <c r="NU135" s="1">
        <v>1.1507869999999999E-6</v>
      </c>
      <c r="NV135">
        <v>1.5915649999999999</v>
      </c>
      <c r="NW135">
        <v>20.090019999999999</v>
      </c>
      <c r="NX135" s="1">
        <v>5.4954990000000002E-8</v>
      </c>
      <c r="NY135" s="1">
        <v>1.072467E-6</v>
      </c>
      <c r="NZ135">
        <v>1.5915029999999999</v>
      </c>
      <c r="OA135">
        <v>19.742540000000002</v>
      </c>
      <c r="OB135" s="1">
        <v>5.1258710000000003E-8</v>
      </c>
      <c r="OC135" s="1">
        <v>1.0003720000000001E-6</v>
      </c>
      <c r="OD135">
        <v>1.591445</v>
      </c>
      <c r="OE135">
        <v>20.154900000000001</v>
      </c>
      <c r="OF135" s="1">
        <v>4.783459E-8</v>
      </c>
      <c r="OG135" s="1">
        <v>9.3360720000000001E-7</v>
      </c>
      <c r="OH135">
        <v>1.5913660000000001</v>
      </c>
      <c r="OI135">
        <v>20.918510000000001</v>
      </c>
      <c r="OJ135" s="1">
        <v>4.4626539999999999E-8</v>
      </c>
      <c r="OK135" s="1">
        <v>8.7102499999999995E-7</v>
      </c>
    </row>
    <row r="136" spans="1:401" x14ac:dyDescent="0.35">
      <c r="A136">
        <v>139</v>
      </c>
      <c r="B136" t="s">
        <v>4</v>
      </c>
      <c r="C136" t="s">
        <v>24</v>
      </c>
      <c r="D136" t="s">
        <v>1156</v>
      </c>
      <c r="E136">
        <v>38.066470000000002</v>
      </c>
      <c r="F136">
        <v>1.6047309999999999</v>
      </c>
      <c r="G136">
        <v>20.363230000000001</v>
      </c>
      <c r="H136">
        <v>0</v>
      </c>
      <c r="I136">
        <v>0</v>
      </c>
      <c r="J136">
        <v>1.604368</v>
      </c>
      <c r="K136">
        <v>20.330390000000001</v>
      </c>
      <c r="L136">
        <v>0</v>
      </c>
      <c r="M136">
        <v>0</v>
      </c>
      <c r="N136">
        <v>1.6040589999999999</v>
      </c>
      <c r="O136">
        <v>20.331579999999999</v>
      </c>
      <c r="P136">
        <v>0</v>
      </c>
      <c r="Q136">
        <v>0</v>
      </c>
      <c r="R136">
        <v>1.603742</v>
      </c>
      <c r="S136">
        <v>20.211819999999999</v>
      </c>
      <c r="T136" s="1">
        <v>1.4269799999999999E-26</v>
      </c>
      <c r="U136" s="1">
        <v>2.9121409999999998E-25</v>
      </c>
      <c r="V136">
        <v>1.603485</v>
      </c>
      <c r="W136">
        <v>20.07667</v>
      </c>
      <c r="X136" s="1">
        <v>6.8844890000000003E-14</v>
      </c>
      <c r="Y136" s="1">
        <v>1.401924E-12</v>
      </c>
      <c r="Z136">
        <v>1.6032200000000001</v>
      </c>
      <c r="AA136">
        <v>19.662210000000002</v>
      </c>
      <c r="AB136" s="1">
        <v>4.7910189999999999E-4</v>
      </c>
      <c r="AC136" s="1">
        <v>9.9017800000000007E-3</v>
      </c>
      <c r="AD136">
        <v>1.6030489999999999</v>
      </c>
      <c r="AE136">
        <v>19.156220000000001</v>
      </c>
      <c r="AF136">
        <v>0.5730558</v>
      </c>
      <c r="AG136">
        <v>11.913449999999999</v>
      </c>
      <c r="AH136">
        <v>1.6028899999999999</v>
      </c>
      <c r="AI136">
        <v>18.80433</v>
      </c>
      <c r="AJ136">
        <v>15.988479999999999</v>
      </c>
      <c r="AK136">
        <v>333.40609999999998</v>
      </c>
      <c r="AL136">
        <v>1.6027830000000001</v>
      </c>
      <c r="AM136">
        <v>18.610530000000001</v>
      </c>
      <c r="AN136">
        <v>49.2774</v>
      </c>
      <c r="AO136">
        <v>1029.8219999999999</v>
      </c>
      <c r="AP136">
        <v>1.602719</v>
      </c>
      <c r="AQ136">
        <v>19.007819999999999</v>
      </c>
      <c r="AR136">
        <v>33.045589999999997</v>
      </c>
      <c r="AS136">
        <v>691.77160000000003</v>
      </c>
      <c r="AT136">
        <v>1.602697</v>
      </c>
      <c r="AU136">
        <v>19.711279999999999</v>
      </c>
      <c r="AV136">
        <v>7.2270969999999997</v>
      </c>
      <c r="AW136">
        <v>151.50149999999999</v>
      </c>
      <c r="AX136">
        <v>1.6026659999999999</v>
      </c>
      <c r="AY136">
        <v>20.218769999999999</v>
      </c>
      <c r="AZ136">
        <v>0.68553030000000004</v>
      </c>
      <c r="BA136">
        <v>14.385450000000001</v>
      </c>
      <c r="BB136">
        <v>1.602698</v>
      </c>
      <c r="BC136">
        <v>20.56007</v>
      </c>
      <c r="BD136" s="1">
        <v>4.1093610000000003E-2</v>
      </c>
      <c r="BE136">
        <v>0.86255369999999998</v>
      </c>
      <c r="BF136">
        <v>1.6026769999999999</v>
      </c>
      <c r="BG136">
        <v>20.490089999999999</v>
      </c>
      <c r="BH136" s="1">
        <v>7.4099250000000004E-3</v>
      </c>
      <c r="BI136">
        <v>0.15510750000000001</v>
      </c>
      <c r="BJ136">
        <v>1.602703</v>
      </c>
      <c r="BK136">
        <v>20.131620000000002</v>
      </c>
      <c r="BL136" s="1">
        <v>5.2145589999999997E-3</v>
      </c>
      <c r="BM136">
        <v>0.1090845</v>
      </c>
      <c r="BN136">
        <v>1.6027020000000001</v>
      </c>
      <c r="BO136">
        <v>19.899419999999999</v>
      </c>
      <c r="BP136" s="1">
        <v>4.2151009999999997E-3</v>
      </c>
      <c r="BQ136" s="1">
        <v>8.8174329999999995E-2</v>
      </c>
      <c r="BR136">
        <v>1.6026769999999999</v>
      </c>
      <c r="BS136">
        <v>19.813960000000002</v>
      </c>
      <c r="BT136" s="1">
        <v>3.425651E-3</v>
      </c>
      <c r="BU136" s="1">
        <v>7.1664210000000006E-2</v>
      </c>
      <c r="BV136">
        <v>1.602649</v>
      </c>
      <c r="BW136">
        <v>20.172619999999998</v>
      </c>
      <c r="BX136" s="1">
        <v>2.786836E-3</v>
      </c>
      <c r="BY136" s="1">
        <v>5.8301289999999999E-2</v>
      </c>
      <c r="BZ136">
        <v>1.6026359999999999</v>
      </c>
      <c r="CA136">
        <v>20.76071</v>
      </c>
      <c r="CB136" s="1">
        <v>2.2673329999999998E-3</v>
      </c>
      <c r="CC136" s="1">
        <v>4.7436770000000003E-2</v>
      </c>
      <c r="CD136">
        <v>1.602611</v>
      </c>
      <c r="CE136">
        <v>21.08351</v>
      </c>
      <c r="CF136" s="1">
        <v>1.844615E-3</v>
      </c>
      <c r="CG136">
        <v>3.8592599999999998E-2</v>
      </c>
      <c r="CH136">
        <v>1.602579</v>
      </c>
      <c r="CI136">
        <v>21.110410000000002</v>
      </c>
      <c r="CJ136" s="1">
        <v>1.5012910000000001E-3</v>
      </c>
      <c r="CK136" s="1">
        <v>3.1411550000000003E-2</v>
      </c>
      <c r="CL136">
        <v>1.6025039999999999</v>
      </c>
      <c r="CM136">
        <v>20.690829999999998</v>
      </c>
      <c r="CN136" s="1">
        <v>1.222905E-3</v>
      </c>
      <c r="CO136" s="1">
        <v>2.5587749999999999E-2</v>
      </c>
      <c r="CP136">
        <v>1.6024039999999999</v>
      </c>
      <c r="CQ136">
        <v>19.941289999999999</v>
      </c>
      <c r="CR136" s="1">
        <v>9.9709780000000001E-4</v>
      </c>
      <c r="CS136" s="1">
        <v>2.0864250000000001E-2</v>
      </c>
      <c r="CT136">
        <v>1.6022909999999999</v>
      </c>
      <c r="CU136">
        <v>19.433</v>
      </c>
      <c r="CV136" s="1">
        <v>8.1380210000000001E-4</v>
      </c>
      <c r="CW136">
        <v>1.7030400000000001E-2</v>
      </c>
      <c r="CX136">
        <v>1.602131</v>
      </c>
      <c r="CY136">
        <v>19.31983</v>
      </c>
      <c r="CZ136" s="1">
        <v>6.6485939999999999E-4</v>
      </c>
      <c r="DA136" s="1">
        <v>1.391502E-2</v>
      </c>
      <c r="DB136">
        <v>1.6019399999999999</v>
      </c>
      <c r="DC136">
        <v>19.944890000000001</v>
      </c>
      <c r="DD136" s="1">
        <v>5.43057E-4</v>
      </c>
      <c r="DE136" s="1">
        <v>1.136703E-2</v>
      </c>
      <c r="DF136">
        <v>1.6017269999999999</v>
      </c>
      <c r="DG136">
        <v>20.81165</v>
      </c>
      <c r="DH136" s="1">
        <v>4.4261190000000002E-4</v>
      </c>
      <c r="DI136" s="1">
        <v>9.2660820000000001E-3</v>
      </c>
      <c r="DJ136">
        <v>1.601529</v>
      </c>
      <c r="DK136">
        <v>21.49933</v>
      </c>
      <c r="DL136" s="1">
        <v>3.5998930000000001E-4</v>
      </c>
      <c r="DM136" s="1">
        <v>7.5374730000000003E-3</v>
      </c>
      <c r="DN136">
        <v>1.6012789999999999</v>
      </c>
      <c r="DO136">
        <v>21.820139999999999</v>
      </c>
      <c r="DP136" s="1">
        <v>2.9267939999999998E-4</v>
      </c>
      <c r="DQ136" s="1">
        <v>6.1290540000000001E-3</v>
      </c>
      <c r="DR136">
        <v>1.601065</v>
      </c>
      <c r="DS136">
        <v>21.371120000000001</v>
      </c>
      <c r="DT136" s="1">
        <v>2.383001E-4</v>
      </c>
      <c r="DU136" s="1">
        <v>4.9909280000000004E-3</v>
      </c>
      <c r="DV136">
        <v>1.600835</v>
      </c>
      <c r="DW136">
        <v>20.63937</v>
      </c>
      <c r="DX136" s="1">
        <v>1.944832E-4</v>
      </c>
      <c r="DY136" s="1">
        <v>4.0739330000000001E-3</v>
      </c>
      <c r="DZ136">
        <v>1.600625</v>
      </c>
      <c r="EA136">
        <v>20.130389999999998</v>
      </c>
      <c r="EB136" s="1">
        <v>1.5910499999999999E-4</v>
      </c>
      <c r="EC136" s="1">
        <v>3.3333820000000002E-3</v>
      </c>
      <c r="ED136">
        <v>1.600406</v>
      </c>
      <c r="EE136">
        <v>19.970279999999999</v>
      </c>
      <c r="EF136" s="1">
        <v>1.3032230000000001E-4</v>
      </c>
      <c r="EG136" s="1">
        <v>2.7307120000000002E-3</v>
      </c>
      <c r="EH136">
        <v>1.6002149999999999</v>
      </c>
      <c r="EI136">
        <v>20.465789999999998</v>
      </c>
      <c r="EJ136" s="1">
        <v>1.069119E-4</v>
      </c>
      <c r="EK136" s="1">
        <v>2.2405189999999998E-3</v>
      </c>
      <c r="EL136">
        <v>1.6000270000000001</v>
      </c>
      <c r="EM136">
        <v>21.337769999999999</v>
      </c>
      <c r="EN136" s="1">
        <v>8.8133089999999997E-5</v>
      </c>
      <c r="EO136" s="1">
        <v>1.8472289999999999E-3</v>
      </c>
      <c r="EP136">
        <v>1.5998300000000001</v>
      </c>
      <c r="EQ136">
        <v>22.010570000000001</v>
      </c>
      <c r="ER136" s="1">
        <v>7.3106600000000002E-5</v>
      </c>
      <c r="ES136" s="1">
        <v>1.5324609999999999E-3</v>
      </c>
      <c r="ET136">
        <v>1.599658</v>
      </c>
      <c r="EU136">
        <v>22.202639999999999</v>
      </c>
      <c r="EV136" s="1">
        <v>6.0963479999999999E-5</v>
      </c>
      <c r="EW136" s="1">
        <v>1.278087E-3</v>
      </c>
      <c r="EX136">
        <v>1.5995250000000001</v>
      </c>
      <c r="EY136">
        <v>21.650929999999999</v>
      </c>
      <c r="EZ136" s="1">
        <v>5.1068440000000003E-5</v>
      </c>
      <c r="FA136" s="1">
        <v>1.0707679999999999E-3</v>
      </c>
      <c r="FB136">
        <v>1.5993759999999999</v>
      </c>
      <c r="FC136">
        <v>20.736750000000001</v>
      </c>
      <c r="FD136" s="1">
        <v>4.2957970000000002E-5</v>
      </c>
      <c r="FE136" s="1">
        <v>9.008159E-4</v>
      </c>
      <c r="FF136">
        <v>1.5992820000000001</v>
      </c>
      <c r="FG136">
        <v>20.091239999999999</v>
      </c>
      <c r="FH136" s="1">
        <v>3.6272069999999999E-5</v>
      </c>
      <c r="FI136" s="1">
        <v>7.6065669999999998E-4</v>
      </c>
      <c r="FJ136">
        <v>1.599229</v>
      </c>
      <c r="FK136">
        <v>19.892440000000001</v>
      </c>
      <c r="FL136" s="1">
        <v>3.0736849999999997E-5</v>
      </c>
      <c r="FM136" s="1">
        <v>6.4464500000000001E-4</v>
      </c>
      <c r="FN136">
        <v>1.599186</v>
      </c>
      <c r="FO136">
        <v>20.43647</v>
      </c>
      <c r="FP136" s="1">
        <v>2.6194790000000001E-5</v>
      </c>
      <c r="FQ136" s="1">
        <v>5.4941850000000004E-4</v>
      </c>
      <c r="FR136">
        <v>1.5991470000000001</v>
      </c>
      <c r="FS136">
        <v>21.212129999999998</v>
      </c>
      <c r="FT136" s="1">
        <v>2.2531689999999999E-5</v>
      </c>
      <c r="FU136" s="1">
        <v>4.7260139999999998E-4</v>
      </c>
      <c r="FV136">
        <v>1.5991299999999999</v>
      </c>
      <c r="FW136">
        <v>21.53267</v>
      </c>
      <c r="FX136" s="1">
        <v>1.956684E-5</v>
      </c>
      <c r="FY136" s="1">
        <v>4.1043159999999999E-4</v>
      </c>
      <c r="FZ136">
        <v>1.599129</v>
      </c>
      <c r="GA136">
        <v>21.445720000000001</v>
      </c>
      <c r="GB136" s="1">
        <v>1.7100669999999998E-5</v>
      </c>
      <c r="GC136" s="1">
        <v>3.5871619999999999E-4</v>
      </c>
      <c r="GD136">
        <v>1.599113</v>
      </c>
      <c r="GE136">
        <v>20.8001</v>
      </c>
      <c r="GF136" s="1">
        <v>1.4996130000000001E-5</v>
      </c>
      <c r="GG136" s="1">
        <v>3.1458160000000002E-4</v>
      </c>
      <c r="GH136">
        <v>1.5991109999999999</v>
      </c>
      <c r="GI136">
        <v>20.177489999999999</v>
      </c>
      <c r="GJ136" s="1">
        <v>1.317704E-5</v>
      </c>
      <c r="GK136" s="1">
        <v>2.7643479999999999E-4</v>
      </c>
      <c r="GL136">
        <v>1.5990960000000001</v>
      </c>
      <c r="GM136">
        <v>19.819140000000001</v>
      </c>
      <c r="GN136" s="1">
        <v>1.159345E-5</v>
      </c>
      <c r="GO136" s="1">
        <v>2.4321809999999999E-4</v>
      </c>
      <c r="GP136">
        <v>1.5990930000000001</v>
      </c>
      <c r="GQ136">
        <v>19.778700000000001</v>
      </c>
      <c r="GR136" s="1">
        <v>1.020845E-5</v>
      </c>
      <c r="GS136" s="1">
        <v>2.1417659999999999E-4</v>
      </c>
      <c r="GT136">
        <v>1.5990839999999999</v>
      </c>
      <c r="GU136">
        <v>19.89573</v>
      </c>
      <c r="GV136" s="1">
        <v>8.9931239999999993E-6</v>
      </c>
      <c r="GW136" s="1">
        <v>1.8868690000000001E-4</v>
      </c>
      <c r="GX136">
        <v>1.599105</v>
      </c>
      <c r="GY136">
        <v>20.334379999999999</v>
      </c>
      <c r="GZ136" s="1">
        <v>7.9204260000000007E-6</v>
      </c>
      <c r="HA136" s="1">
        <v>1.6619310000000001E-4</v>
      </c>
      <c r="HB136">
        <v>1.5990899999999999</v>
      </c>
      <c r="HC136">
        <v>20.94013</v>
      </c>
      <c r="HD136" s="1">
        <v>6.9735280000000002E-6</v>
      </c>
      <c r="HE136" s="1">
        <v>1.4632720000000001E-4</v>
      </c>
      <c r="HF136">
        <v>1.5990549999999999</v>
      </c>
      <c r="HG136">
        <v>21.29402</v>
      </c>
      <c r="HH136" s="1">
        <v>6.1398909999999998E-6</v>
      </c>
      <c r="HI136" s="1">
        <v>1.288421E-4</v>
      </c>
      <c r="HJ136">
        <v>1.5990530000000001</v>
      </c>
      <c r="HK136">
        <v>21.109290000000001</v>
      </c>
      <c r="HL136" s="1">
        <v>5.4074759999999997E-6</v>
      </c>
      <c r="HM136" s="1">
        <v>1.134799E-4</v>
      </c>
      <c r="HN136">
        <v>1.599008</v>
      </c>
      <c r="HO136">
        <v>20.497959999999999</v>
      </c>
      <c r="HP136" s="1">
        <v>4.7639600000000002E-6</v>
      </c>
      <c r="HQ136" s="1">
        <v>9.9980970000000002E-5</v>
      </c>
      <c r="HR136">
        <v>1.598938</v>
      </c>
      <c r="HS136">
        <v>20.066770000000002</v>
      </c>
      <c r="HT136" s="1">
        <v>4.1984280000000003E-6</v>
      </c>
      <c r="HU136" s="1">
        <v>8.812053E-5</v>
      </c>
      <c r="HV136">
        <v>1.5988709999999999</v>
      </c>
      <c r="HW136">
        <v>19.814769999999999</v>
      </c>
      <c r="HX136" s="1">
        <v>3.7012039999999999E-6</v>
      </c>
      <c r="HY136" s="1">
        <v>7.7691630000000002E-5</v>
      </c>
      <c r="HZ136">
        <v>1.598767</v>
      </c>
      <c r="IA136">
        <v>20.063079999999999</v>
      </c>
      <c r="IB136" s="1">
        <v>3.2594079999999999E-6</v>
      </c>
      <c r="IC136" s="1">
        <v>6.8424110000000002E-5</v>
      </c>
      <c r="ID136">
        <v>1.5986819999999999</v>
      </c>
      <c r="IE136">
        <v>20.65436</v>
      </c>
      <c r="IF136" s="1">
        <v>2.8608429999999999E-6</v>
      </c>
      <c r="IG136" s="1">
        <v>6.0063440000000001E-5</v>
      </c>
      <c r="IH136">
        <v>1.59857</v>
      </c>
      <c r="II136">
        <v>21.108509999999999</v>
      </c>
      <c r="IJ136" s="1">
        <v>2.5024739999999999E-6</v>
      </c>
      <c r="IK136" s="1">
        <v>5.2544840000000002E-5</v>
      </c>
      <c r="IL136">
        <v>1.5984640000000001</v>
      </c>
      <c r="IM136">
        <v>21.3202</v>
      </c>
      <c r="IN136" s="1">
        <v>2.185979E-6</v>
      </c>
      <c r="IO136" s="1">
        <v>4.5905470000000001E-5</v>
      </c>
      <c r="IP136">
        <v>1.5983309999999999</v>
      </c>
      <c r="IQ136">
        <v>20.988959999999999</v>
      </c>
      <c r="IR136" s="1">
        <v>1.9097499999999998E-6</v>
      </c>
      <c r="IS136" s="1">
        <v>4.0108770000000003E-5</v>
      </c>
      <c r="IT136">
        <v>1.598198</v>
      </c>
      <c r="IU136">
        <v>20.349489999999999</v>
      </c>
      <c r="IV136" s="1">
        <v>1.6699009999999999E-6</v>
      </c>
      <c r="IW136" s="1">
        <v>3.5074750000000002E-5</v>
      </c>
      <c r="IX136">
        <v>1.5980730000000001</v>
      </c>
      <c r="IY136">
        <v>19.872610000000002</v>
      </c>
      <c r="IZ136" s="1">
        <v>1.4617549999999999E-6</v>
      </c>
      <c r="JA136" s="1">
        <v>3.0707070000000001E-5</v>
      </c>
      <c r="JB136">
        <v>1.597931</v>
      </c>
      <c r="JC136">
        <v>19.727360000000001</v>
      </c>
      <c r="JD136" s="1">
        <v>1.281463E-6</v>
      </c>
      <c r="JE136" s="1">
        <v>2.6923610000000002E-5</v>
      </c>
      <c r="JF136">
        <v>1.597785</v>
      </c>
      <c r="JG136">
        <v>20.33437</v>
      </c>
      <c r="JH136" s="1">
        <v>1.1249959999999999E-6</v>
      </c>
      <c r="JI136" s="1">
        <v>2.363878E-5</v>
      </c>
      <c r="JJ136">
        <v>1.597642</v>
      </c>
      <c r="JK136">
        <v>21.13701</v>
      </c>
      <c r="JL136" s="1">
        <v>9.8797579999999999E-7</v>
      </c>
      <c r="JM136" s="1">
        <v>2.0762280000000001E-5</v>
      </c>
      <c r="JN136">
        <v>1.5974950000000001</v>
      </c>
      <c r="JO136">
        <v>21.651879999999998</v>
      </c>
      <c r="JP136" s="1">
        <v>8.6767640000000002E-7</v>
      </c>
      <c r="JQ136" s="1">
        <v>1.8236769999999999E-5</v>
      </c>
      <c r="JR136">
        <v>1.597345</v>
      </c>
      <c r="JS136">
        <v>21.7378</v>
      </c>
      <c r="JT136" s="1">
        <v>7.628173E-7</v>
      </c>
      <c r="JU136" s="1">
        <v>1.6034420000000002E-5</v>
      </c>
      <c r="JV136">
        <v>1.597235</v>
      </c>
      <c r="JW136">
        <v>21.352080000000001</v>
      </c>
      <c r="JX136" s="1">
        <v>6.716562E-7</v>
      </c>
      <c r="JY136" s="1">
        <v>1.412011E-5</v>
      </c>
      <c r="JZ136">
        <v>1.5970770000000001</v>
      </c>
      <c r="KA136">
        <v>20.743870000000001</v>
      </c>
      <c r="KB136" s="1">
        <v>5.9241229999999997E-7</v>
      </c>
      <c r="KC136" s="1">
        <v>1.245527E-5</v>
      </c>
      <c r="KD136">
        <v>1.5969660000000001</v>
      </c>
      <c r="KE136">
        <v>20.364879999999999</v>
      </c>
      <c r="KF136" s="1">
        <v>5.2346830000000004E-7</v>
      </c>
      <c r="KG136" s="1">
        <v>1.100679E-5</v>
      </c>
      <c r="KH136">
        <v>1.5968560000000001</v>
      </c>
      <c r="KI136">
        <v>20.27713</v>
      </c>
      <c r="KJ136" s="1">
        <v>4.6315319999999998E-7</v>
      </c>
      <c r="KK136" s="1">
        <v>9.7396500000000008E-6</v>
      </c>
      <c r="KL136">
        <v>1.5967499999999999</v>
      </c>
      <c r="KM136">
        <v>20.824649999999998</v>
      </c>
      <c r="KN136" s="1">
        <v>4.1101210000000002E-7</v>
      </c>
      <c r="KO136" s="1">
        <v>8.6440390000000006E-6</v>
      </c>
      <c r="KP136">
        <v>1.5966640000000001</v>
      </c>
      <c r="KQ136">
        <v>21.554099999999998</v>
      </c>
      <c r="KR136" s="1">
        <v>3.6682240000000002E-7</v>
      </c>
      <c r="KS136" s="1">
        <v>7.7150449999999996E-6</v>
      </c>
      <c r="KT136">
        <v>1.596571</v>
      </c>
      <c r="KU136">
        <v>22.083919999999999</v>
      </c>
      <c r="KV136" s="1">
        <v>3.2927700000000002E-7</v>
      </c>
      <c r="KW136" s="1">
        <v>6.925946E-6</v>
      </c>
      <c r="KX136">
        <v>1.5964750000000001</v>
      </c>
      <c r="KY136">
        <v>22.247900000000001</v>
      </c>
      <c r="KZ136" s="1">
        <v>2.9672430000000001E-7</v>
      </c>
      <c r="LA136" s="1">
        <v>6.2416499999999998E-6</v>
      </c>
      <c r="LB136">
        <v>1.596382</v>
      </c>
      <c r="LC136">
        <v>21.78905</v>
      </c>
      <c r="LD136" s="1">
        <v>2.680205E-7</v>
      </c>
      <c r="LE136" s="1">
        <v>5.6382730000000002E-6</v>
      </c>
      <c r="LF136">
        <v>1.596285</v>
      </c>
      <c r="LG136">
        <v>21.055769999999999</v>
      </c>
      <c r="LH136" s="1">
        <v>2.4260929999999998E-7</v>
      </c>
      <c r="LI136" s="1">
        <v>5.1040749999999999E-6</v>
      </c>
      <c r="LJ136">
        <v>1.5961920000000001</v>
      </c>
      <c r="LK136">
        <v>20.587859999999999</v>
      </c>
      <c r="LL136" s="1">
        <v>2.200509E-7</v>
      </c>
      <c r="LM136" s="1">
        <v>4.629771E-6</v>
      </c>
      <c r="LN136">
        <v>1.596093</v>
      </c>
      <c r="LO136">
        <v>20.49091</v>
      </c>
      <c r="LP136" s="1">
        <v>1.998947E-7</v>
      </c>
      <c r="LQ136" s="1">
        <v>4.2059260000000001E-6</v>
      </c>
      <c r="LR136">
        <v>1.5959950000000001</v>
      </c>
      <c r="LS136">
        <v>21.22587</v>
      </c>
      <c r="LT136" s="1">
        <v>1.8169219999999999E-7</v>
      </c>
      <c r="LU136" s="1">
        <v>3.8232710000000001E-6</v>
      </c>
      <c r="LV136">
        <v>1.595909</v>
      </c>
      <c r="LW136">
        <v>22.150279999999999</v>
      </c>
      <c r="LX136" s="1">
        <v>1.6514130000000001E-7</v>
      </c>
      <c r="LY136" s="1">
        <v>3.4751789999999998E-6</v>
      </c>
      <c r="LZ136">
        <v>1.5958159999999999</v>
      </c>
      <c r="MA136">
        <v>22.81081</v>
      </c>
      <c r="MB136" s="1">
        <v>1.500608E-7</v>
      </c>
      <c r="MC136" s="1">
        <v>3.1580990000000001E-6</v>
      </c>
      <c r="MD136">
        <v>1.5957209999999999</v>
      </c>
      <c r="ME136">
        <v>23.088170000000002</v>
      </c>
      <c r="MF136" s="1">
        <v>1.3642649999999999E-7</v>
      </c>
      <c r="MG136" s="1">
        <v>2.871325E-6</v>
      </c>
      <c r="MH136">
        <v>1.595623</v>
      </c>
      <c r="MI136">
        <v>22.672529999999998</v>
      </c>
      <c r="MJ136" s="1">
        <v>1.241542E-7</v>
      </c>
      <c r="MK136" s="1">
        <v>2.6132830000000002E-6</v>
      </c>
      <c r="ML136">
        <v>1.595537</v>
      </c>
      <c r="MM136">
        <v>21.93646</v>
      </c>
      <c r="MN136" s="1">
        <v>1.13121E-7</v>
      </c>
      <c r="MO136" s="1">
        <v>2.3811290000000001E-6</v>
      </c>
      <c r="MP136">
        <v>1.595456</v>
      </c>
      <c r="MQ136">
        <v>21.423909999999999</v>
      </c>
      <c r="MR136" s="1">
        <v>1.0316000000000001E-7</v>
      </c>
      <c r="MS136" s="1">
        <v>2.1715669999999998E-6</v>
      </c>
      <c r="MT136">
        <v>1.5953820000000001</v>
      </c>
      <c r="MU136">
        <v>21.17784</v>
      </c>
      <c r="MV136" s="1">
        <v>9.4175870000000001E-8</v>
      </c>
      <c r="MW136" s="1">
        <v>1.982537E-6</v>
      </c>
      <c r="MX136">
        <v>1.5953120000000001</v>
      </c>
      <c r="MY136">
        <v>21.25177</v>
      </c>
      <c r="MZ136" s="1">
        <v>8.6204119999999994E-8</v>
      </c>
      <c r="NA136" s="1">
        <v>1.8148E-6</v>
      </c>
      <c r="NB136">
        <v>1.595248</v>
      </c>
      <c r="NC136">
        <v>21.673359999999999</v>
      </c>
      <c r="ND136" s="1">
        <v>7.9375619999999994E-8</v>
      </c>
      <c r="NE136" s="1">
        <v>1.6710800000000001E-6</v>
      </c>
      <c r="NF136">
        <v>1.5951949999999999</v>
      </c>
      <c r="NG136">
        <v>22.226959999999998</v>
      </c>
      <c r="NH136" s="1">
        <v>7.348739E-8</v>
      </c>
      <c r="NI136" s="1">
        <v>1.5472209999999999E-6</v>
      </c>
      <c r="NJ136">
        <v>1.5951500000000001</v>
      </c>
      <c r="NK136">
        <v>22.097380000000001</v>
      </c>
      <c r="NL136" s="1">
        <v>6.8211319999999997E-8</v>
      </c>
      <c r="NM136" s="1">
        <v>1.4361830000000001E-6</v>
      </c>
      <c r="NN136">
        <v>1.5950960000000001</v>
      </c>
      <c r="NO136">
        <v>21.431609999999999</v>
      </c>
      <c r="NP136" s="1">
        <v>6.3381409999999995E-8</v>
      </c>
      <c r="NQ136" s="1">
        <v>1.3345300000000001E-6</v>
      </c>
      <c r="NR136">
        <v>1.595019</v>
      </c>
      <c r="NS136">
        <v>20.722020000000001</v>
      </c>
      <c r="NT136" s="1">
        <v>5.8977759999999997E-8</v>
      </c>
      <c r="NU136" s="1">
        <v>1.241896E-6</v>
      </c>
      <c r="NV136">
        <v>1.5949739999999999</v>
      </c>
      <c r="NW136">
        <v>20.091449999999998</v>
      </c>
      <c r="NX136" s="1">
        <v>5.4963710000000002E-8</v>
      </c>
      <c r="NY136" s="1">
        <v>1.157371E-6</v>
      </c>
      <c r="NZ136">
        <v>1.5949150000000001</v>
      </c>
      <c r="OA136">
        <v>19.743040000000001</v>
      </c>
      <c r="OB136" s="1">
        <v>5.1266760000000001E-8</v>
      </c>
      <c r="OC136" s="1">
        <v>1.0795720000000001E-6</v>
      </c>
      <c r="OD136">
        <v>1.594838</v>
      </c>
      <c r="OE136">
        <v>20.154299999999999</v>
      </c>
      <c r="OF136" s="1">
        <v>4.7842079999999998E-8</v>
      </c>
      <c r="OG136" s="1">
        <v>1.0075220000000001E-6</v>
      </c>
      <c r="OH136">
        <v>1.5947830000000001</v>
      </c>
      <c r="OI136">
        <v>20.918030000000002</v>
      </c>
      <c r="OJ136" s="1">
        <v>4.4633610000000003E-8</v>
      </c>
      <c r="OK136" s="1">
        <v>9.3998060000000004E-7</v>
      </c>
    </row>
    <row r="137" spans="1:401" x14ac:dyDescent="0.35">
      <c r="A137">
        <v>140</v>
      </c>
      <c r="B137" t="s">
        <v>4</v>
      </c>
      <c r="C137" t="s">
        <v>24</v>
      </c>
      <c r="D137" t="s">
        <v>141</v>
      </c>
      <c r="E137">
        <v>178.42080000000001</v>
      </c>
      <c r="F137">
        <v>1.5879529999999999</v>
      </c>
      <c r="G137">
        <v>20.365010000000002</v>
      </c>
      <c r="H137">
        <v>0</v>
      </c>
      <c r="I137">
        <v>0</v>
      </c>
      <c r="J137">
        <v>1.5876140000000001</v>
      </c>
      <c r="K137">
        <v>20.331119999999999</v>
      </c>
      <c r="L137">
        <v>0</v>
      </c>
      <c r="M137">
        <v>0</v>
      </c>
      <c r="N137">
        <v>1.587262</v>
      </c>
      <c r="O137">
        <v>20.332429999999999</v>
      </c>
      <c r="P137">
        <v>0</v>
      </c>
      <c r="Q137">
        <v>0</v>
      </c>
      <c r="R137">
        <v>1.5869690000000001</v>
      </c>
      <c r="S137">
        <v>20.213830000000002</v>
      </c>
      <c r="T137" s="1">
        <v>1.3490100000000001E-26</v>
      </c>
      <c r="U137" s="1">
        <v>1.241102E-24</v>
      </c>
      <c r="V137">
        <v>1.5866910000000001</v>
      </c>
      <c r="W137">
        <v>20.07957</v>
      </c>
      <c r="X137" s="1">
        <v>6.4996690000000003E-14</v>
      </c>
      <c r="Y137" s="1">
        <v>5.9592340000000001E-12</v>
      </c>
      <c r="Z137">
        <v>1.586449</v>
      </c>
      <c r="AA137">
        <v>19.66638</v>
      </c>
      <c r="AB137" s="1">
        <v>4.6844189999999998E-4</v>
      </c>
      <c r="AC137" s="1">
        <v>4.5549079999999999E-2</v>
      </c>
      <c r="AD137">
        <v>1.5862560000000001</v>
      </c>
      <c r="AE137">
        <v>19.160019999999999</v>
      </c>
      <c r="AF137">
        <v>0.56669119999999995</v>
      </c>
      <c r="AG137">
        <v>56.4497</v>
      </c>
      <c r="AH137">
        <v>1.586098</v>
      </c>
      <c r="AI137">
        <v>18.807110000000002</v>
      </c>
      <c r="AJ137">
        <v>15.90767</v>
      </c>
      <c r="AK137">
        <v>1606.5070000000001</v>
      </c>
      <c r="AL137">
        <v>1.5859909999999999</v>
      </c>
      <c r="AM137">
        <v>18.611879999999999</v>
      </c>
      <c r="AN137">
        <v>49.240090000000002</v>
      </c>
      <c r="AO137">
        <v>5023.2759999999998</v>
      </c>
      <c r="AP137">
        <v>1.5859490000000001</v>
      </c>
      <c r="AQ137">
        <v>19.006869999999999</v>
      </c>
      <c r="AR137">
        <v>33.128480000000003</v>
      </c>
      <c r="AS137">
        <v>3406.4949999999999</v>
      </c>
      <c r="AT137">
        <v>1.5859270000000001</v>
      </c>
      <c r="AU137">
        <v>19.710249999999998</v>
      </c>
      <c r="AV137">
        <v>7.2636620000000001</v>
      </c>
      <c r="AW137">
        <v>751.66660000000002</v>
      </c>
      <c r="AX137">
        <v>1.585896</v>
      </c>
      <c r="AY137">
        <v>20.218730000000001</v>
      </c>
      <c r="AZ137">
        <v>0.69032300000000002</v>
      </c>
      <c r="BA137">
        <v>71.783619999999999</v>
      </c>
      <c r="BB137">
        <v>1.585906</v>
      </c>
      <c r="BC137">
        <v>20.561199999999999</v>
      </c>
      <c r="BD137" s="1">
        <v>4.1385369999999998E-2</v>
      </c>
      <c r="BE137">
        <v>4.3061509999999998</v>
      </c>
      <c r="BF137">
        <v>1.585907</v>
      </c>
      <c r="BG137">
        <v>20.492470000000001</v>
      </c>
      <c r="BH137" s="1">
        <v>7.4231710000000001E-3</v>
      </c>
      <c r="BI137">
        <v>0.76235649999999999</v>
      </c>
      <c r="BJ137">
        <v>1.5859099999999999</v>
      </c>
      <c r="BK137">
        <v>20.133990000000001</v>
      </c>
      <c r="BL137" s="1">
        <v>5.2175010000000003E-3</v>
      </c>
      <c r="BM137">
        <v>0.53419539999999999</v>
      </c>
      <c r="BN137">
        <v>1.585909</v>
      </c>
      <c r="BO137">
        <v>19.900649999999999</v>
      </c>
      <c r="BP137" s="1">
        <v>4.2172879999999996E-3</v>
      </c>
      <c r="BQ137">
        <v>0.4317376</v>
      </c>
      <c r="BR137">
        <v>1.585885</v>
      </c>
      <c r="BS137">
        <v>19.814229999999998</v>
      </c>
      <c r="BT137" s="1">
        <v>3.4274150000000001E-3</v>
      </c>
      <c r="BU137">
        <v>0.35089300000000001</v>
      </c>
      <c r="BV137">
        <v>1.585879</v>
      </c>
      <c r="BW137">
        <v>20.17155</v>
      </c>
      <c r="BX137" s="1">
        <v>2.788268E-3</v>
      </c>
      <c r="BY137">
        <v>0.285464</v>
      </c>
      <c r="BZ137">
        <v>1.585844</v>
      </c>
      <c r="CA137">
        <v>20.759699999999999</v>
      </c>
      <c r="CB137" s="1">
        <v>2.2684990000000002E-3</v>
      </c>
      <c r="CC137">
        <v>0.2322651</v>
      </c>
      <c r="CD137">
        <v>1.5858410000000001</v>
      </c>
      <c r="CE137">
        <v>21.08494</v>
      </c>
      <c r="CF137" s="1">
        <v>1.8455629999999999E-3</v>
      </c>
      <c r="CG137">
        <v>0.18896209999999999</v>
      </c>
      <c r="CH137">
        <v>1.585788</v>
      </c>
      <c r="CI137">
        <v>21.113299999999999</v>
      </c>
      <c r="CJ137" s="1">
        <v>1.5020599999999999E-3</v>
      </c>
      <c r="CK137">
        <v>0.15380099999999999</v>
      </c>
      <c r="CL137">
        <v>1.5857129999999999</v>
      </c>
      <c r="CM137">
        <v>20.696269999999998</v>
      </c>
      <c r="CN137" s="1">
        <v>1.223528E-3</v>
      </c>
      <c r="CO137">
        <v>0.12528590000000001</v>
      </c>
      <c r="CP137">
        <v>1.5856349999999999</v>
      </c>
      <c r="CQ137">
        <v>19.946200000000001</v>
      </c>
      <c r="CR137" s="1">
        <v>9.9760360000000011E-4</v>
      </c>
      <c r="CS137">
        <v>0.1021572</v>
      </c>
      <c r="CT137">
        <v>1.5855220000000001</v>
      </c>
      <c r="CU137">
        <v>19.435680000000001</v>
      </c>
      <c r="CV137" s="1">
        <v>8.1421300000000005E-4</v>
      </c>
      <c r="CW137" s="1">
        <v>8.338566E-2</v>
      </c>
      <c r="CX137">
        <v>1.585342</v>
      </c>
      <c r="CY137">
        <v>19.319990000000001</v>
      </c>
      <c r="CZ137" s="1">
        <v>6.6519370000000003E-4</v>
      </c>
      <c r="DA137" s="1">
        <v>6.813044E-2</v>
      </c>
      <c r="DB137">
        <v>1.5851740000000001</v>
      </c>
      <c r="DC137">
        <v>19.942319999999999</v>
      </c>
      <c r="DD137" s="1">
        <v>5.4333180000000003E-4</v>
      </c>
      <c r="DE137" s="1">
        <v>5.5656280000000002E-2</v>
      </c>
      <c r="DF137">
        <v>1.584962</v>
      </c>
      <c r="DG137">
        <v>20.80959</v>
      </c>
      <c r="DH137" s="1">
        <v>4.428387E-4</v>
      </c>
      <c r="DI137" s="1">
        <v>4.5370359999999998E-2</v>
      </c>
      <c r="DJ137">
        <v>1.5847439999999999</v>
      </c>
      <c r="DK137">
        <v>21.49896</v>
      </c>
      <c r="DL137" s="1">
        <v>3.6017519999999997E-4</v>
      </c>
      <c r="DM137" s="1">
        <v>3.6906719999999997E-2</v>
      </c>
      <c r="DN137">
        <v>1.584516</v>
      </c>
      <c r="DO137">
        <v>21.82235</v>
      </c>
      <c r="DP137" s="1">
        <v>2.9283E-4</v>
      </c>
      <c r="DQ137">
        <v>3.0010599999999998E-2</v>
      </c>
      <c r="DR137">
        <v>1.5842810000000001</v>
      </c>
      <c r="DS137">
        <v>21.376560000000001</v>
      </c>
      <c r="DT137" s="1">
        <v>2.3842150000000001E-4</v>
      </c>
      <c r="DU137" s="1">
        <v>2.443743E-2</v>
      </c>
      <c r="DV137">
        <v>1.5840529999999999</v>
      </c>
      <c r="DW137">
        <v>20.64395</v>
      </c>
      <c r="DX137" s="1">
        <v>1.945812E-4</v>
      </c>
      <c r="DY137" s="1">
        <v>1.994744E-2</v>
      </c>
      <c r="DZ137">
        <v>1.5838429999999999</v>
      </c>
      <c r="EA137">
        <v>20.133140000000001</v>
      </c>
      <c r="EB137" s="1">
        <v>1.5918430000000001E-4</v>
      </c>
      <c r="EC137" s="1">
        <v>1.632115E-2</v>
      </c>
      <c r="ED137">
        <v>1.583647</v>
      </c>
      <c r="EE137">
        <v>19.970610000000001</v>
      </c>
      <c r="EF137" s="1">
        <v>1.3038709999999999E-4</v>
      </c>
      <c r="EG137" s="1">
        <v>1.337027E-2</v>
      </c>
      <c r="EH137">
        <v>1.5834349999999999</v>
      </c>
      <c r="EI137">
        <v>20.4633</v>
      </c>
      <c r="EJ137" s="1">
        <v>1.069642E-4</v>
      </c>
      <c r="EK137" s="1">
        <v>1.0969980000000001E-2</v>
      </c>
      <c r="EL137">
        <v>1.583248</v>
      </c>
      <c r="EM137">
        <v>21.33559</v>
      </c>
      <c r="EN137" s="1">
        <v>8.8174860000000006E-5</v>
      </c>
      <c r="EO137" s="1">
        <v>9.0440380000000008E-3</v>
      </c>
      <c r="EP137">
        <v>1.583053</v>
      </c>
      <c r="EQ137">
        <v>22.01097</v>
      </c>
      <c r="ER137" s="1">
        <v>7.3140189999999994E-5</v>
      </c>
      <c r="ES137" s="1">
        <v>7.5025880000000001E-3</v>
      </c>
      <c r="ET137">
        <v>1.582881</v>
      </c>
      <c r="EU137">
        <v>22.206189999999999</v>
      </c>
      <c r="EV137" s="1">
        <v>6.0990760000000003E-5</v>
      </c>
      <c r="EW137" s="1">
        <v>6.2570259999999997E-3</v>
      </c>
      <c r="EX137">
        <v>1.582748</v>
      </c>
      <c r="EY137">
        <v>21.657360000000001</v>
      </c>
      <c r="EZ137" s="1">
        <v>5.1090739999999998E-5</v>
      </c>
      <c r="FA137" s="1">
        <v>5.2419270000000004E-3</v>
      </c>
      <c r="FB137">
        <v>1.5826</v>
      </c>
      <c r="FC137">
        <v>20.742650000000001</v>
      </c>
      <c r="FD137" s="1">
        <v>4.2976290000000003E-5</v>
      </c>
      <c r="FE137" s="1">
        <v>4.4098080000000003E-3</v>
      </c>
      <c r="FF137">
        <v>1.582506</v>
      </c>
      <c r="FG137">
        <v>20.094570000000001</v>
      </c>
      <c r="FH137" s="1">
        <v>3.6287230000000003E-5</v>
      </c>
      <c r="FI137" s="1">
        <v>3.7235950000000001E-3</v>
      </c>
      <c r="FJ137">
        <v>1.5824530000000001</v>
      </c>
      <c r="FK137">
        <v>19.89301</v>
      </c>
      <c r="FL137" s="1">
        <v>3.0749379999999999E-5</v>
      </c>
      <c r="FM137" s="1">
        <v>3.1556010000000001E-3</v>
      </c>
      <c r="FN137">
        <v>1.582389</v>
      </c>
      <c r="FO137">
        <v>20.43375</v>
      </c>
      <c r="FP137" s="1">
        <v>2.6204979999999999E-5</v>
      </c>
      <c r="FQ137" s="1">
        <v>2.6893189999999999E-3</v>
      </c>
      <c r="FR137">
        <v>1.5823499999999999</v>
      </c>
      <c r="FS137">
        <v>21.210560000000001</v>
      </c>
      <c r="FT137" s="1">
        <v>2.2539879999999999E-5</v>
      </c>
      <c r="FU137" s="1">
        <v>2.3131409999999999E-3</v>
      </c>
      <c r="FV137">
        <v>1.582354</v>
      </c>
      <c r="FW137">
        <v>21.533719999999999</v>
      </c>
      <c r="FX137" s="1">
        <v>1.9573540000000001E-5</v>
      </c>
      <c r="FY137" s="1">
        <v>2.0087439999999998E-3</v>
      </c>
      <c r="FZ137">
        <v>1.5823320000000001</v>
      </c>
      <c r="GA137">
        <v>21.4499</v>
      </c>
      <c r="GB137" s="1">
        <v>1.7106339999999999E-5</v>
      </c>
      <c r="GC137" s="1">
        <v>1.755569E-3</v>
      </c>
      <c r="GD137">
        <v>1.582338</v>
      </c>
      <c r="GE137">
        <v>20.805810000000001</v>
      </c>
      <c r="GF137" s="1">
        <v>1.5000999999999999E-5</v>
      </c>
      <c r="GG137" s="1">
        <v>1.539552E-3</v>
      </c>
      <c r="GH137">
        <v>1.582335</v>
      </c>
      <c r="GI137">
        <v>20.182179999999999</v>
      </c>
      <c r="GJ137" s="1">
        <v>1.3181259999999999E-5</v>
      </c>
      <c r="GK137" s="1">
        <v>1.352839E-3</v>
      </c>
      <c r="GL137">
        <v>1.5823419999999999</v>
      </c>
      <c r="GM137">
        <v>19.821619999999999</v>
      </c>
      <c r="GN137" s="1">
        <v>1.159713E-5</v>
      </c>
      <c r="GO137" s="1">
        <v>1.190284E-3</v>
      </c>
      <c r="GP137">
        <v>1.582338</v>
      </c>
      <c r="GQ137">
        <v>19.779140000000002</v>
      </c>
      <c r="GR137" s="1">
        <v>1.0211679999999999E-5</v>
      </c>
      <c r="GS137" s="1">
        <v>1.0481469999999999E-3</v>
      </c>
      <c r="GT137">
        <v>1.58233</v>
      </c>
      <c r="GU137">
        <v>19.895430000000001</v>
      </c>
      <c r="GV137" s="1">
        <v>8.9959660000000003E-6</v>
      </c>
      <c r="GW137" s="1">
        <v>9.2340369999999996E-4</v>
      </c>
      <c r="GX137">
        <v>1.582308</v>
      </c>
      <c r="GY137">
        <v>20.333110000000001</v>
      </c>
      <c r="GZ137" s="1">
        <v>7.9229380000000006E-6</v>
      </c>
      <c r="HA137" s="1">
        <v>8.1332249999999996E-4</v>
      </c>
      <c r="HB137">
        <v>1.582314</v>
      </c>
      <c r="HC137">
        <v>20.939979999999998</v>
      </c>
      <c r="HD137" s="1">
        <v>6.9757449999999997E-6</v>
      </c>
      <c r="HE137" s="1">
        <v>7.1609750000000002E-4</v>
      </c>
      <c r="HF137">
        <v>1.5822799999999999</v>
      </c>
      <c r="HG137">
        <v>21.295750000000002</v>
      </c>
      <c r="HH137" s="1">
        <v>6.141838E-6</v>
      </c>
      <c r="HI137" s="1">
        <v>6.3053149999999999E-4</v>
      </c>
      <c r="HJ137">
        <v>1.5822560000000001</v>
      </c>
      <c r="HK137">
        <v>21.113530000000001</v>
      </c>
      <c r="HL137" s="1">
        <v>5.4091849999999996E-6</v>
      </c>
      <c r="HM137" s="1">
        <v>5.5535060000000002E-4</v>
      </c>
      <c r="HN137">
        <v>1.5822320000000001</v>
      </c>
      <c r="HO137">
        <v>20.501940000000001</v>
      </c>
      <c r="HP137" s="1">
        <v>4.765463E-6</v>
      </c>
      <c r="HQ137" s="1">
        <v>4.8928800000000005E-4</v>
      </c>
      <c r="HR137">
        <v>1.582163</v>
      </c>
      <c r="HS137">
        <v>20.06935</v>
      </c>
      <c r="HT137" s="1">
        <v>4.1997480000000003E-6</v>
      </c>
      <c r="HU137" s="1">
        <v>4.3124960000000002E-4</v>
      </c>
      <c r="HV137">
        <v>1.5820749999999999</v>
      </c>
      <c r="HW137">
        <v>19.816289999999999</v>
      </c>
      <c r="HX137" s="1">
        <v>3.7023690000000001E-6</v>
      </c>
      <c r="HY137" s="1">
        <v>3.8021060000000001E-4</v>
      </c>
      <c r="HZ137">
        <v>1.581993</v>
      </c>
      <c r="IA137">
        <v>20.061879999999999</v>
      </c>
      <c r="IB137" s="1">
        <v>3.2604510000000001E-6</v>
      </c>
      <c r="IC137" s="1">
        <v>3.3486019999999999E-4</v>
      </c>
      <c r="ID137">
        <v>1.581887</v>
      </c>
      <c r="IE137">
        <v>20.653220000000001</v>
      </c>
      <c r="IF137" s="1">
        <v>2.8617870000000001E-6</v>
      </c>
      <c r="IG137" s="1">
        <v>2.9395300000000001E-4</v>
      </c>
      <c r="IH137">
        <v>1.5817760000000001</v>
      </c>
      <c r="II137">
        <v>21.108709999999999</v>
      </c>
      <c r="IJ137" s="1">
        <v>2.503315E-6</v>
      </c>
      <c r="IK137" s="1">
        <v>2.5716310000000001E-4</v>
      </c>
      <c r="IL137">
        <v>1.581671</v>
      </c>
      <c r="IM137">
        <v>21.32179</v>
      </c>
      <c r="IN137" s="1">
        <v>2.186717E-6</v>
      </c>
      <c r="IO137" s="1">
        <v>2.2466869999999999E-4</v>
      </c>
      <c r="IP137">
        <v>1.5815380000000001</v>
      </c>
      <c r="IQ137">
        <v>20.993729999999999</v>
      </c>
      <c r="IR137" s="1">
        <v>1.9103920000000002E-6</v>
      </c>
      <c r="IS137" s="1">
        <v>1.9629949999999999E-4</v>
      </c>
      <c r="IT137">
        <v>1.5814280000000001</v>
      </c>
      <c r="IU137">
        <v>20.354189999999999</v>
      </c>
      <c r="IV137" s="1">
        <v>1.670458E-6</v>
      </c>
      <c r="IW137" s="1">
        <v>1.716621E-4</v>
      </c>
      <c r="IX137">
        <v>1.5813029999999999</v>
      </c>
      <c r="IY137">
        <v>19.875800000000002</v>
      </c>
      <c r="IZ137" s="1">
        <v>1.4622379999999999E-6</v>
      </c>
      <c r="JA137" s="1">
        <v>1.5028470000000001E-4</v>
      </c>
      <c r="JB137">
        <v>1.581161</v>
      </c>
      <c r="JC137">
        <v>19.727650000000001</v>
      </c>
      <c r="JD137" s="1">
        <v>1.2818810000000001E-6</v>
      </c>
      <c r="JE137" s="1">
        <v>1.3176670000000001E-4</v>
      </c>
      <c r="JF137">
        <v>1.581016</v>
      </c>
      <c r="JG137">
        <v>20.3322</v>
      </c>
      <c r="JH137" s="1">
        <v>1.125361E-6</v>
      </c>
      <c r="JI137" s="1">
        <v>1.156891E-4</v>
      </c>
      <c r="JJ137">
        <v>1.5808530000000001</v>
      </c>
      <c r="JK137">
        <v>21.135400000000001</v>
      </c>
      <c r="JL137" s="1">
        <v>9.8829590000000008E-7</v>
      </c>
      <c r="JM137" s="1">
        <v>1.01611E-4</v>
      </c>
      <c r="JN137">
        <v>1.5807279999999999</v>
      </c>
      <c r="JO137">
        <v>21.652059999999999</v>
      </c>
      <c r="JP137" s="1">
        <v>8.6795679999999998E-7</v>
      </c>
      <c r="JQ137" s="1">
        <v>8.9252170000000004E-5</v>
      </c>
      <c r="JR137">
        <v>1.580578</v>
      </c>
      <c r="JS137">
        <v>21.740659999999998</v>
      </c>
      <c r="JT137" s="1">
        <v>7.6306109999999997E-7</v>
      </c>
      <c r="JU137" s="1">
        <v>7.8472079999999996E-5</v>
      </c>
      <c r="JV137">
        <v>1.5804260000000001</v>
      </c>
      <c r="JW137">
        <v>21.356829999999999</v>
      </c>
      <c r="JX137" s="1">
        <v>6.7186820000000003E-7</v>
      </c>
      <c r="JY137" s="1">
        <v>6.9102970000000004E-5</v>
      </c>
      <c r="JZ137">
        <v>1.58029</v>
      </c>
      <c r="KA137">
        <v>20.747959999999999</v>
      </c>
      <c r="KB137" s="1">
        <v>5.9259629999999997E-7</v>
      </c>
      <c r="KC137" s="1">
        <v>6.0954939999999997E-5</v>
      </c>
      <c r="KD137">
        <v>1.580201</v>
      </c>
      <c r="KE137">
        <v>20.36712</v>
      </c>
      <c r="KF137" s="1">
        <v>5.2362919999999999E-7</v>
      </c>
      <c r="KG137" s="1">
        <v>5.3866339999999999E-5</v>
      </c>
      <c r="KH137">
        <v>1.5800700000000001</v>
      </c>
      <c r="KI137">
        <v>20.277280000000001</v>
      </c>
      <c r="KJ137" s="1">
        <v>4.632936E-7</v>
      </c>
      <c r="KK137" s="1">
        <v>4.7663749999999999E-5</v>
      </c>
      <c r="KL137">
        <v>1.5799639999999999</v>
      </c>
      <c r="KM137">
        <v>20.822690000000001</v>
      </c>
      <c r="KN137" s="1">
        <v>4.111321E-7</v>
      </c>
      <c r="KO137" s="1">
        <v>4.2300810000000001E-5</v>
      </c>
      <c r="KP137">
        <v>1.579879</v>
      </c>
      <c r="KQ137">
        <v>21.552949999999999</v>
      </c>
      <c r="KR137" s="1">
        <v>3.6692390000000002E-7</v>
      </c>
      <c r="KS137" s="1">
        <v>3.7753019999999997E-5</v>
      </c>
      <c r="KT137">
        <v>1.5797859999999999</v>
      </c>
      <c r="KU137">
        <v>22.084720000000001</v>
      </c>
      <c r="KV137" s="1">
        <v>3.2936389999999999E-7</v>
      </c>
      <c r="KW137" s="1">
        <v>3.3890650000000001E-5</v>
      </c>
      <c r="KX137">
        <v>1.579691</v>
      </c>
      <c r="KY137">
        <v>22.250969999999999</v>
      </c>
      <c r="KZ137" s="1">
        <v>2.9680039999999998E-7</v>
      </c>
      <c r="LA137" s="1">
        <v>3.0541740000000002E-5</v>
      </c>
      <c r="LB137">
        <v>1.5795980000000001</v>
      </c>
      <c r="LC137">
        <v>21.794840000000001</v>
      </c>
      <c r="LD137" s="1">
        <v>2.6808790000000002E-7</v>
      </c>
      <c r="LE137" s="1">
        <v>2.7588580000000001E-5</v>
      </c>
      <c r="LF137">
        <v>1.579501</v>
      </c>
      <c r="LG137">
        <v>21.060549999999999</v>
      </c>
      <c r="LH137" s="1">
        <v>2.4266900000000001E-7</v>
      </c>
      <c r="LI137" s="1">
        <v>2.4974480000000001E-5</v>
      </c>
      <c r="LJ137">
        <v>1.5794090000000001</v>
      </c>
      <c r="LK137">
        <v>20.590530000000001</v>
      </c>
      <c r="LL137" s="1">
        <v>2.2010409999999999E-7</v>
      </c>
      <c r="LM137" s="1">
        <v>2.2653439999999998E-5</v>
      </c>
      <c r="LN137">
        <v>1.579332</v>
      </c>
      <c r="LO137">
        <v>20.49071</v>
      </c>
      <c r="LP137" s="1">
        <v>1.999424E-7</v>
      </c>
      <c r="LQ137" s="1">
        <v>2.057953E-5</v>
      </c>
      <c r="LR137">
        <v>1.579234</v>
      </c>
      <c r="LS137">
        <v>21.223199999999999</v>
      </c>
      <c r="LT137" s="1">
        <v>1.8173549999999999E-7</v>
      </c>
      <c r="LU137" s="1">
        <v>1.870707E-5</v>
      </c>
      <c r="LV137">
        <v>1.5791489999999999</v>
      </c>
      <c r="LW137">
        <v>22.148520000000001</v>
      </c>
      <c r="LX137" s="1">
        <v>1.6518079999999999E-7</v>
      </c>
      <c r="LY137" s="1">
        <v>1.7004049999999999E-5</v>
      </c>
      <c r="LZ137">
        <v>1.579013</v>
      </c>
      <c r="MA137">
        <v>22.811240000000002</v>
      </c>
      <c r="MB137" s="1">
        <v>1.500966E-7</v>
      </c>
      <c r="MC137" s="1">
        <v>1.5452540000000001E-5</v>
      </c>
      <c r="MD137">
        <v>1.57894</v>
      </c>
      <c r="ME137">
        <v>23.09102</v>
      </c>
      <c r="MF137" s="1">
        <v>1.3645880000000001E-7</v>
      </c>
      <c r="MG137" s="1">
        <v>1.404928E-5</v>
      </c>
      <c r="MH137">
        <v>1.5788420000000001</v>
      </c>
      <c r="MI137">
        <v>22.678820000000002</v>
      </c>
      <c r="MJ137" s="1">
        <v>1.241833E-7</v>
      </c>
      <c r="MK137" s="1">
        <v>1.278659E-5</v>
      </c>
      <c r="ML137">
        <v>1.578757</v>
      </c>
      <c r="MM137">
        <v>21.941600000000001</v>
      </c>
      <c r="MN137" s="1">
        <v>1.1314710000000001E-7</v>
      </c>
      <c r="MO137" s="1">
        <v>1.1650540000000001E-5</v>
      </c>
      <c r="MP137">
        <v>1.5786770000000001</v>
      </c>
      <c r="MQ137">
        <v>21.427129999999998</v>
      </c>
      <c r="MR137" s="1">
        <v>1.031836E-7</v>
      </c>
      <c r="MS137" s="1">
        <v>1.062526E-5</v>
      </c>
      <c r="MT137">
        <v>1.5786020000000001</v>
      </c>
      <c r="MU137">
        <v>21.17905</v>
      </c>
      <c r="MV137" s="1">
        <v>9.4197120000000005E-8</v>
      </c>
      <c r="MW137" s="1">
        <v>9.7001399999999999E-6</v>
      </c>
      <c r="MX137">
        <v>1.5785549999999999</v>
      </c>
      <c r="MY137">
        <v>21.251539999999999</v>
      </c>
      <c r="MZ137" s="1">
        <v>8.6222629999999998E-8</v>
      </c>
      <c r="NA137" s="1">
        <v>8.8793289999999992E-6</v>
      </c>
      <c r="NB137">
        <v>1.5784910000000001</v>
      </c>
      <c r="NC137">
        <v>21.672270000000001</v>
      </c>
      <c r="ND137" s="1">
        <v>7.9391380000000001E-8</v>
      </c>
      <c r="NE137" s="1">
        <v>8.1757670000000003E-6</v>
      </c>
      <c r="NF137">
        <v>1.578416</v>
      </c>
      <c r="NG137">
        <v>22.227930000000001</v>
      </c>
      <c r="NH137" s="1">
        <v>7.3501209999999998E-8</v>
      </c>
      <c r="NI137" s="1">
        <v>7.5694909999999997E-6</v>
      </c>
      <c r="NJ137">
        <v>1.578371</v>
      </c>
      <c r="NK137">
        <v>22.1021</v>
      </c>
      <c r="NL137" s="1">
        <v>6.822393E-8</v>
      </c>
      <c r="NM137" s="1">
        <v>7.0262340000000003E-6</v>
      </c>
      <c r="NN137">
        <v>1.5783180000000001</v>
      </c>
      <c r="NO137">
        <v>21.437449999999998</v>
      </c>
      <c r="NP137" s="1">
        <v>6.3392930000000001E-8</v>
      </c>
      <c r="NQ137" s="1">
        <v>6.5289049999999998E-6</v>
      </c>
      <c r="NR137">
        <v>1.578241</v>
      </c>
      <c r="NS137">
        <v>20.727460000000001</v>
      </c>
      <c r="NT137" s="1">
        <v>5.8988240000000002E-8</v>
      </c>
      <c r="NU137" s="1">
        <v>6.0756099999999998E-6</v>
      </c>
      <c r="NV137">
        <v>1.5781959999999999</v>
      </c>
      <c r="NW137">
        <v>20.095790000000001</v>
      </c>
      <c r="NX137" s="1">
        <v>5.4973309999999998E-8</v>
      </c>
      <c r="NY137" s="1">
        <v>5.662056E-6</v>
      </c>
      <c r="NZ137">
        <v>1.5781160000000001</v>
      </c>
      <c r="OA137">
        <v>19.744579999999999</v>
      </c>
      <c r="OB137" s="1">
        <v>5.127564E-8</v>
      </c>
      <c r="OC137" s="1">
        <v>5.2814059999999997E-6</v>
      </c>
      <c r="OD137">
        <v>1.5780609999999999</v>
      </c>
      <c r="OE137">
        <v>20.152519999999999</v>
      </c>
      <c r="OF137" s="1">
        <v>4.7850339999999998E-8</v>
      </c>
      <c r="OG137" s="1">
        <v>4.928941E-6</v>
      </c>
      <c r="OH137">
        <v>1.578006</v>
      </c>
      <c r="OI137">
        <v>20.91656</v>
      </c>
      <c r="OJ137" s="1">
        <v>4.4641390000000001E-8</v>
      </c>
      <c r="OK137" s="1">
        <v>4.598549E-6</v>
      </c>
    </row>
    <row r="138" spans="1:401" x14ac:dyDescent="0.35">
      <c r="A138">
        <v>141</v>
      </c>
      <c r="B138" t="s">
        <v>4</v>
      </c>
      <c r="C138" t="s">
        <v>24</v>
      </c>
      <c r="D138" t="s">
        <v>142</v>
      </c>
      <c r="E138">
        <v>865.78440000000001</v>
      </c>
      <c r="F138">
        <v>1.4622900000000001</v>
      </c>
      <c r="G138">
        <v>20.374179999999999</v>
      </c>
      <c r="H138">
        <v>0</v>
      </c>
      <c r="I138">
        <v>0</v>
      </c>
      <c r="J138">
        <v>1.4619519999999999</v>
      </c>
      <c r="K138">
        <v>20.334890000000001</v>
      </c>
      <c r="L138">
        <v>0</v>
      </c>
      <c r="M138">
        <v>0</v>
      </c>
      <c r="N138">
        <v>1.461627</v>
      </c>
      <c r="O138">
        <v>20.336729999999999</v>
      </c>
      <c r="P138">
        <v>0</v>
      </c>
      <c r="Q138" s="1">
        <v>1.781132E-38</v>
      </c>
      <c r="R138">
        <v>1.461317</v>
      </c>
      <c r="S138">
        <v>20.224029999999999</v>
      </c>
      <c r="T138" s="1">
        <v>9.7439140000000004E-27</v>
      </c>
      <c r="U138" s="1">
        <v>2.9995159999999999E-24</v>
      </c>
      <c r="V138">
        <v>1.461044</v>
      </c>
      <c r="W138">
        <v>20.09431</v>
      </c>
      <c r="X138" s="1">
        <v>4.6524870000000001E-14</v>
      </c>
      <c r="Y138" s="1">
        <v>1.4219670000000001E-11</v>
      </c>
      <c r="Z138">
        <v>1.460823</v>
      </c>
      <c r="AA138">
        <v>19.68768</v>
      </c>
      <c r="AB138" s="1">
        <v>4.1632989999999999E-4</v>
      </c>
      <c r="AC138">
        <v>0.1738104</v>
      </c>
      <c r="AD138">
        <v>1.460612</v>
      </c>
      <c r="AE138">
        <v>19.179559999999999</v>
      </c>
      <c r="AF138">
        <v>0.53545810000000005</v>
      </c>
      <c r="AG138">
        <v>255.54249999999999</v>
      </c>
      <c r="AH138">
        <v>1.460474</v>
      </c>
      <c r="AI138">
        <v>18.821400000000001</v>
      </c>
      <c r="AJ138">
        <v>15.510429999999999</v>
      </c>
      <c r="AK138">
        <v>7970.9530000000004</v>
      </c>
      <c r="AL138">
        <v>1.460367</v>
      </c>
      <c r="AM138">
        <v>18.618970000000001</v>
      </c>
      <c r="AN138">
        <v>49.056150000000002</v>
      </c>
      <c r="AO138">
        <v>26582.83</v>
      </c>
      <c r="AP138">
        <v>1.460302</v>
      </c>
      <c r="AQ138">
        <v>19.00159</v>
      </c>
      <c r="AR138">
        <v>33.536160000000002</v>
      </c>
      <c r="AS138">
        <v>18922.41</v>
      </c>
      <c r="AT138">
        <v>1.460277</v>
      </c>
      <c r="AU138">
        <v>19.70485</v>
      </c>
      <c r="AV138">
        <v>7.4436369999999998</v>
      </c>
      <c r="AW138">
        <v>4334.7389999999996</v>
      </c>
      <c r="AX138">
        <v>1.4602649999999999</v>
      </c>
      <c r="AY138">
        <v>20.218730000000001</v>
      </c>
      <c r="AZ138">
        <v>0.71392049999999996</v>
      </c>
      <c r="BA138">
        <v>425.79259999999999</v>
      </c>
      <c r="BB138">
        <v>1.460256</v>
      </c>
      <c r="BC138">
        <v>20.566780000000001</v>
      </c>
      <c r="BD138" s="1">
        <v>4.282213E-2</v>
      </c>
      <c r="BE138">
        <v>25.617039999999999</v>
      </c>
      <c r="BF138">
        <v>1.4602740000000001</v>
      </c>
      <c r="BG138">
        <v>20.504570000000001</v>
      </c>
      <c r="BH138" s="1">
        <v>7.4883939999999998E-3</v>
      </c>
      <c r="BI138">
        <v>4.1997119999999999</v>
      </c>
      <c r="BJ138">
        <v>1.460278</v>
      </c>
      <c r="BK138">
        <v>20.14622</v>
      </c>
      <c r="BL138" s="1">
        <v>5.2319740000000003E-3</v>
      </c>
      <c r="BM138">
        <v>2.8866320000000001</v>
      </c>
      <c r="BN138">
        <v>1.4602569999999999</v>
      </c>
      <c r="BO138">
        <v>19.907019999999999</v>
      </c>
      <c r="BP138" s="1">
        <v>4.2280490000000002E-3</v>
      </c>
      <c r="BQ138">
        <v>2.331299</v>
      </c>
      <c r="BR138">
        <v>1.460256</v>
      </c>
      <c r="BS138">
        <v>19.8157</v>
      </c>
      <c r="BT138" s="1">
        <v>3.436092E-3</v>
      </c>
      <c r="BU138">
        <v>1.8946210000000001</v>
      </c>
      <c r="BV138">
        <v>1.460229</v>
      </c>
      <c r="BW138">
        <v>20.165990000000001</v>
      </c>
      <c r="BX138" s="1">
        <v>2.795311E-3</v>
      </c>
      <c r="BY138">
        <v>1.541323</v>
      </c>
      <c r="BZ138">
        <v>1.460216</v>
      </c>
      <c r="CA138">
        <v>20.75441</v>
      </c>
      <c r="CB138" s="1">
        <v>2.274234E-3</v>
      </c>
      <c r="CC138">
        <v>1.254092</v>
      </c>
      <c r="CD138">
        <v>1.460191</v>
      </c>
      <c r="CE138">
        <v>21.09215</v>
      </c>
      <c r="CF138" s="1">
        <v>1.850225E-3</v>
      </c>
      <c r="CG138">
        <v>1.020278</v>
      </c>
      <c r="CH138">
        <v>1.460159</v>
      </c>
      <c r="CI138">
        <v>21.12801</v>
      </c>
      <c r="CJ138" s="1">
        <v>1.5058420000000001E-3</v>
      </c>
      <c r="CK138">
        <v>0.83040890000000001</v>
      </c>
      <c r="CL138">
        <v>1.4600880000000001</v>
      </c>
      <c r="CM138">
        <v>20.724060000000001</v>
      </c>
      <c r="CN138" s="1">
        <v>1.226595E-3</v>
      </c>
      <c r="CO138">
        <v>0.67642619999999998</v>
      </c>
      <c r="CP138">
        <v>1.4599930000000001</v>
      </c>
      <c r="CQ138">
        <v>19.971450000000001</v>
      </c>
      <c r="CR138" s="1">
        <v>1.000091E-3</v>
      </c>
      <c r="CS138">
        <v>0.55153450000000004</v>
      </c>
      <c r="CT138">
        <v>1.4598819999999999</v>
      </c>
      <c r="CU138">
        <v>19.449529999999999</v>
      </c>
      <c r="CV138" s="1">
        <v>8.1623320000000004E-4</v>
      </c>
      <c r="CW138">
        <v>0.45017299999999999</v>
      </c>
      <c r="CX138">
        <v>1.4597279999999999</v>
      </c>
      <c r="CY138">
        <v>19.32104</v>
      </c>
      <c r="CZ138" s="1">
        <v>6.6683849999999995E-4</v>
      </c>
      <c r="DA138">
        <v>0.36780750000000001</v>
      </c>
      <c r="DB138">
        <v>1.4595450000000001</v>
      </c>
      <c r="DC138">
        <v>19.929169999999999</v>
      </c>
      <c r="DD138" s="1">
        <v>5.4468409999999996E-4</v>
      </c>
      <c r="DE138">
        <v>0.30047829999999998</v>
      </c>
      <c r="DF138">
        <v>1.4593389999999999</v>
      </c>
      <c r="DG138">
        <v>20.79889</v>
      </c>
      <c r="DH138" s="1">
        <v>4.4395470000000001E-4</v>
      </c>
      <c r="DI138">
        <v>0.24496970000000001</v>
      </c>
      <c r="DJ138">
        <v>1.4591259999999999</v>
      </c>
      <c r="DK138">
        <v>21.496749999999999</v>
      </c>
      <c r="DL138" s="1">
        <v>3.6108949999999999E-4</v>
      </c>
      <c r="DM138">
        <v>0.1992863</v>
      </c>
      <c r="DN138">
        <v>1.4589019999999999</v>
      </c>
      <c r="DO138">
        <v>21.83351</v>
      </c>
      <c r="DP138" s="1">
        <v>2.9357109999999999E-4</v>
      </c>
      <c r="DQ138">
        <v>0.16204569999999999</v>
      </c>
      <c r="DR138">
        <v>1.4586730000000001</v>
      </c>
      <c r="DS138">
        <v>21.40438</v>
      </c>
      <c r="DT138" s="1">
        <v>2.390189E-4</v>
      </c>
      <c r="DU138">
        <v>0.1319437</v>
      </c>
      <c r="DV138">
        <v>1.4584490000000001</v>
      </c>
      <c r="DW138">
        <v>20.6675</v>
      </c>
      <c r="DX138" s="1">
        <v>1.9506269999999999E-4</v>
      </c>
      <c r="DY138">
        <v>0.1076915</v>
      </c>
      <c r="DZ138">
        <v>1.4582409999999999</v>
      </c>
      <c r="EA138">
        <v>20.147410000000001</v>
      </c>
      <c r="EB138" s="1">
        <v>1.5957429999999999E-4</v>
      </c>
      <c r="EC138" s="1">
        <v>8.8107969999999994E-2</v>
      </c>
      <c r="ED138">
        <v>1.458048</v>
      </c>
      <c r="EE138">
        <v>19.97251</v>
      </c>
      <c r="EF138" s="1">
        <v>1.3070559999999999E-4</v>
      </c>
      <c r="EG138" s="1">
        <v>7.2176409999999996E-2</v>
      </c>
      <c r="EH138">
        <v>1.45784</v>
      </c>
      <c r="EI138">
        <v>20.450659999999999</v>
      </c>
      <c r="EJ138" s="1">
        <v>1.072216E-4</v>
      </c>
      <c r="EK138">
        <v>5.9212599999999997E-2</v>
      </c>
      <c r="EL138">
        <v>1.4576370000000001</v>
      </c>
      <c r="EM138">
        <v>21.324280000000002</v>
      </c>
      <c r="EN138" s="1">
        <v>8.8380390000000004E-5</v>
      </c>
      <c r="EO138" s="1">
        <v>4.8806519999999999E-2</v>
      </c>
      <c r="EP138">
        <v>1.457465</v>
      </c>
      <c r="EQ138">
        <v>22.012810000000002</v>
      </c>
      <c r="ER138" s="1">
        <v>7.3305400000000005E-5</v>
      </c>
      <c r="ES138" s="1">
        <v>4.0479479999999998E-2</v>
      </c>
      <c r="ET138">
        <v>1.457295</v>
      </c>
      <c r="EU138">
        <v>22.224170000000001</v>
      </c>
      <c r="EV138" s="1">
        <v>6.1124930000000004E-5</v>
      </c>
      <c r="EW138" s="1">
        <v>3.3753249999999999E-2</v>
      </c>
      <c r="EX138">
        <v>1.4571609999999999</v>
      </c>
      <c r="EY138">
        <v>21.69022</v>
      </c>
      <c r="EZ138" s="1">
        <v>5.1200440000000001E-5</v>
      </c>
      <c r="FA138" s="1">
        <v>2.8272889999999998E-2</v>
      </c>
      <c r="FB138">
        <v>1.4570179999999999</v>
      </c>
      <c r="FC138">
        <v>20.773</v>
      </c>
      <c r="FD138" s="1">
        <v>4.3066409999999999E-5</v>
      </c>
      <c r="FE138" s="1">
        <v>2.378129E-2</v>
      </c>
      <c r="FF138">
        <v>1.456923</v>
      </c>
      <c r="FG138">
        <v>20.11187</v>
      </c>
      <c r="FH138" s="1">
        <v>3.6361820000000003E-5</v>
      </c>
      <c r="FI138" s="1">
        <v>2.0078169999999999E-2</v>
      </c>
      <c r="FJ138">
        <v>1.4568680000000001</v>
      </c>
      <c r="FK138">
        <v>19.89612</v>
      </c>
      <c r="FL138" s="1">
        <v>3.0811040000000003E-5</v>
      </c>
      <c r="FM138" s="1">
        <v>1.7012949999999999E-2</v>
      </c>
      <c r="FN138">
        <v>1.4568049999999999</v>
      </c>
      <c r="FO138">
        <v>20.419830000000001</v>
      </c>
      <c r="FP138" s="1">
        <v>2.6255090000000001E-5</v>
      </c>
      <c r="FQ138" s="1">
        <v>1.4495070000000001E-2</v>
      </c>
      <c r="FR138">
        <v>1.4567669999999999</v>
      </c>
      <c r="FS138">
        <v>21.20233</v>
      </c>
      <c r="FT138" s="1">
        <v>2.258018E-5</v>
      </c>
      <c r="FU138" s="1">
        <v>1.2462869999999999E-2</v>
      </c>
      <c r="FV138">
        <v>1.4567680000000001</v>
      </c>
      <c r="FW138">
        <v>21.538979999999999</v>
      </c>
      <c r="FX138" s="1">
        <v>1.9606520000000001E-5</v>
      </c>
      <c r="FY138" s="1">
        <v>1.0819459999999999E-2</v>
      </c>
      <c r="FZ138">
        <v>1.456747</v>
      </c>
      <c r="GA138">
        <v>21.47109</v>
      </c>
      <c r="GB138" s="1">
        <v>1.7134199999999999E-5</v>
      </c>
      <c r="GC138" s="1">
        <v>9.4541929999999996E-3</v>
      </c>
      <c r="GD138">
        <v>1.4567509999999999</v>
      </c>
      <c r="GE138">
        <v>20.835080000000001</v>
      </c>
      <c r="GF138" s="1">
        <v>1.5024949999999999E-5</v>
      </c>
      <c r="GG138" s="1">
        <v>8.2900820000000007E-3</v>
      </c>
      <c r="GH138">
        <v>1.4567490000000001</v>
      </c>
      <c r="GI138">
        <v>20.206309999999998</v>
      </c>
      <c r="GJ138" s="1">
        <v>1.320207E-5</v>
      </c>
      <c r="GK138" s="1">
        <v>7.2843200000000004E-3</v>
      </c>
      <c r="GL138">
        <v>1.456736</v>
      </c>
      <c r="GM138">
        <v>19.834479999999999</v>
      </c>
      <c r="GN138" s="1">
        <v>1.161527E-5</v>
      </c>
      <c r="GO138" s="1">
        <v>6.4087299999999996E-3</v>
      </c>
      <c r="GP138">
        <v>1.4567319999999999</v>
      </c>
      <c r="GQ138">
        <v>19.781469999999999</v>
      </c>
      <c r="GR138" s="1">
        <v>1.022758E-5</v>
      </c>
      <c r="GS138" s="1">
        <v>5.6433109999999998E-3</v>
      </c>
      <c r="GT138">
        <v>1.4567429999999999</v>
      </c>
      <c r="GU138">
        <v>19.893740000000001</v>
      </c>
      <c r="GV138" s="1">
        <v>9.0099509999999994E-6</v>
      </c>
      <c r="GW138" s="1">
        <v>4.9716150000000004E-3</v>
      </c>
      <c r="GX138">
        <v>1.4567220000000001</v>
      </c>
      <c r="GY138">
        <v>20.32658</v>
      </c>
      <c r="GZ138" s="1">
        <v>7.9352990000000007E-6</v>
      </c>
      <c r="HA138" s="1">
        <v>4.3790319999999997E-3</v>
      </c>
      <c r="HB138">
        <v>1.4567270000000001</v>
      </c>
      <c r="HC138">
        <v>20.938929999999999</v>
      </c>
      <c r="HD138" s="1">
        <v>6.986649E-6</v>
      </c>
      <c r="HE138" s="1">
        <v>3.855626E-3</v>
      </c>
      <c r="HF138">
        <v>1.456696</v>
      </c>
      <c r="HG138">
        <v>21.304549999999999</v>
      </c>
      <c r="HH138" s="1">
        <v>6.1514180000000002E-6</v>
      </c>
      <c r="HI138" s="1">
        <v>3.3948619999999998E-3</v>
      </c>
      <c r="HJ138">
        <v>1.456672</v>
      </c>
      <c r="HK138">
        <v>21.135110000000001</v>
      </c>
      <c r="HL138" s="1">
        <v>5.4175960000000003E-6</v>
      </c>
      <c r="HM138" s="1">
        <v>2.9900590000000002E-3</v>
      </c>
      <c r="HN138">
        <v>1.456629</v>
      </c>
      <c r="HO138">
        <v>20.522390000000001</v>
      </c>
      <c r="HP138" s="1">
        <v>4.772859E-6</v>
      </c>
      <c r="HQ138" s="1">
        <v>2.6343460000000001E-3</v>
      </c>
      <c r="HR138">
        <v>1.4565630000000001</v>
      </c>
      <c r="HS138">
        <v>20.082660000000001</v>
      </c>
      <c r="HT138" s="1">
        <v>4.2062420000000004E-6</v>
      </c>
      <c r="HU138" s="1">
        <v>2.3218100000000001E-3</v>
      </c>
      <c r="HV138">
        <v>1.4564980000000001</v>
      </c>
      <c r="HW138">
        <v>19.824169999999999</v>
      </c>
      <c r="HX138" s="1">
        <v>3.7080969999999998E-6</v>
      </c>
      <c r="HY138" s="1">
        <v>2.0470240000000002E-3</v>
      </c>
      <c r="HZ138">
        <v>1.4564170000000001</v>
      </c>
      <c r="IA138">
        <v>20.055810000000001</v>
      </c>
      <c r="IB138" s="1">
        <v>3.2655860000000002E-6</v>
      </c>
      <c r="IC138" s="1">
        <v>1.80302E-3</v>
      </c>
      <c r="ID138">
        <v>1.4563140000000001</v>
      </c>
      <c r="IE138">
        <v>20.647269999999999</v>
      </c>
      <c r="IF138" s="1">
        <v>2.866431E-6</v>
      </c>
      <c r="IG138" s="1">
        <v>1.582995E-3</v>
      </c>
      <c r="IH138">
        <v>1.4562059999999999</v>
      </c>
      <c r="II138">
        <v>21.10962</v>
      </c>
      <c r="IJ138" s="1">
        <v>2.5074540000000001E-6</v>
      </c>
      <c r="IK138" s="1">
        <v>1.385009E-3</v>
      </c>
      <c r="IL138">
        <v>1.456102</v>
      </c>
      <c r="IM138">
        <v>21.329799999999999</v>
      </c>
      <c r="IN138" s="1">
        <v>2.190346E-6</v>
      </c>
      <c r="IO138" s="1">
        <v>1.2100259999999999E-3</v>
      </c>
      <c r="IP138">
        <v>1.455973</v>
      </c>
      <c r="IQ138">
        <v>21.018059999999998</v>
      </c>
      <c r="IR138" s="1">
        <v>1.9135489999999998E-6</v>
      </c>
      <c r="IS138" s="1">
        <v>1.057213E-3</v>
      </c>
      <c r="IT138">
        <v>1.4558450000000001</v>
      </c>
      <c r="IU138">
        <v>20.378319999999999</v>
      </c>
      <c r="IV138" s="1">
        <v>1.6731990000000001E-6</v>
      </c>
      <c r="IW138" s="1">
        <v>9.2449109999999998E-4</v>
      </c>
      <c r="IX138">
        <v>1.4557230000000001</v>
      </c>
      <c r="IY138">
        <v>19.89228</v>
      </c>
      <c r="IZ138" s="1">
        <v>1.4646140000000001E-6</v>
      </c>
      <c r="JA138" s="1">
        <v>8.0932390000000001E-4</v>
      </c>
      <c r="JB138">
        <v>1.4555830000000001</v>
      </c>
      <c r="JC138">
        <v>19.729389999999999</v>
      </c>
      <c r="JD138" s="1">
        <v>1.2839380000000001E-6</v>
      </c>
      <c r="JE138" s="1">
        <v>7.0956320000000004E-4</v>
      </c>
      <c r="JF138">
        <v>1.455441</v>
      </c>
      <c r="JG138">
        <v>20.321059999999999</v>
      </c>
      <c r="JH138" s="1">
        <v>1.127154E-6</v>
      </c>
      <c r="JI138" s="1">
        <v>6.2296719999999995E-4</v>
      </c>
      <c r="JJ138">
        <v>1.4553020000000001</v>
      </c>
      <c r="JK138">
        <v>21.12697</v>
      </c>
      <c r="JL138" s="1">
        <v>9.8987059999999991E-7</v>
      </c>
      <c r="JM138" s="1">
        <v>5.4715880000000001E-4</v>
      </c>
      <c r="JN138">
        <v>1.455158</v>
      </c>
      <c r="JO138">
        <v>21.65286</v>
      </c>
      <c r="JP138" s="1">
        <v>8.6933630000000005E-7</v>
      </c>
      <c r="JQ138" s="1">
        <v>4.8060380000000002E-4</v>
      </c>
      <c r="JR138">
        <v>1.455031</v>
      </c>
      <c r="JS138">
        <v>21.755189999999999</v>
      </c>
      <c r="JT138" s="1">
        <v>7.6426069999999999E-7</v>
      </c>
      <c r="JU138" s="1">
        <v>4.2253689999999998E-4</v>
      </c>
      <c r="JV138">
        <v>1.4548829999999999</v>
      </c>
      <c r="JW138">
        <v>21.381080000000001</v>
      </c>
      <c r="JX138" s="1">
        <v>6.729114E-7</v>
      </c>
      <c r="JY138" s="1">
        <v>3.7206849999999998E-4</v>
      </c>
      <c r="JZ138">
        <v>1.4547490000000001</v>
      </c>
      <c r="KA138">
        <v>20.76905</v>
      </c>
      <c r="KB138" s="1">
        <v>5.9350190000000002E-7</v>
      </c>
      <c r="KC138" s="1">
        <v>3.2817190000000002E-4</v>
      </c>
      <c r="KD138">
        <v>1.4546220000000001</v>
      </c>
      <c r="KE138">
        <v>20.378730000000001</v>
      </c>
      <c r="KF138" s="1">
        <v>5.2442050000000005E-7</v>
      </c>
      <c r="KG138" s="1">
        <v>2.8999510000000001E-4</v>
      </c>
      <c r="KH138">
        <v>1.4545330000000001</v>
      </c>
      <c r="KI138">
        <v>20.278179999999999</v>
      </c>
      <c r="KJ138" s="1">
        <v>4.6398489999999999E-7</v>
      </c>
      <c r="KK138" s="1">
        <v>2.5658970000000001E-4</v>
      </c>
      <c r="KL138">
        <v>1.4544280000000001</v>
      </c>
      <c r="KM138">
        <v>20.812619999999999</v>
      </c>
      <c r="KN138" s="1">
        <v>4.1172269999999998E-7</v>
      </c>
      <c r="KO138" s="1">
        <v>2.2768180000000001E-4</v>
      </c>
      <c r="KP138">
        <v>1.454342</v>
      </c>
      <c r="KQ138">
        <v>21.546900000000001</v>
      </c>
      <c r="KR138" s="1">
        <v>3.6742310000000001E-7</v>
      </c>
      <c r="KS138" s="1">
        <v>2.0315780000000001E-4</v>
      </c>
      <c r="KT138">
        <v>1.454251</v>
      </c>
      <c r="KU138">
        <v>22.08867</v>
      </c>
      <c r="KV138" s="1">
        <v>3.2979139999999999E-7</v>
      </c>
      <c r="KW138" s="1">
        <v>1.8233910000000001E-4</v>
      </c>
      <c r="KX138">
        <v>1.4541390000000001</v>
      </c>
      <c r="KY138">
        <v>22.266529999999999</v>
      </c>
      <c r="KZ138" s="1">
        <v>2.9717470000000001E-7</v>
      </c>
      <c r="LA138" s="1">
        <v>1.6430190000000001E-4</v>
      </c>
      <c r="LB138">
        <v>1.4540660000000001</v>
      </c>
      <c r="LC138">
        <v>21.82441</v>
      </c>
      <c r="LD138" s="1">
        <v>2.6841969999999999E-7</v>
      </c>
      <c r="LE138" s="1">
        <v>1.484065E-4</v>
      </c>
      <c r="LF138">
        <v>1.453973</v>
      </c>
      <c r="LG138">
        <v>21.085190000000001</v>
      </c>
      <c r="LH138" s="1">
        <v>2.429627E-7</v>
      </c>
      <c r="LI138" s="1">
        <v>1.3433259999999999E-4</v>
      </c>
      <c r="LJ138">
        <v>1.453883</v>
      </c>
      <c r="LK138">
        <v>20.604340000000001</v>
      </c>
      <c r="LL138" s="1">
        <v>2.2036560000000001E-7</v>
      </c>
      <c r="LM138" s="1">
        <v>1.218412E-4</v>
      </c>
      <c r="LN138">
        <v>1.4537850000000001</v>
      </c>
      <c r="LO138">
        <v>20.490690000000001</v>
      </c>
      <c r="LP138" s="1">
        <v>2.0017719999999999E-7</v>
      </c>
      <c r="LQ138" s="1">
        <v>1.1068179999999999E-4</v>
      </c>
      <c r="LR138">
        <v>1.4536910000000001</v>
      </c>
      <c r="LS138">
        <v>21.209520000000001</v>
      </c>
      <c r="LT138" s="1">
        <v>1.8194830000000001E-7</v>
      </c>
      <c r="LU138" s="1">
        <v>1.0061029999999999E-4</v>
      </c>
      <c r="LV138">
        <v>1.453587</v>
      </c>
      <c r="LW138">
        <v>22.139340000000001</v>
      </c>
      <c r="LX138" s="1">
        <v>1.6537500000000001E-7</v>
      </c>
      <c r="LY138" s="1">
        <v>9.1453049999999997E-5</v>
      </c>
      <c r="LZ138">
        <v>1.453495</v>
      </c>
      <c r="MA138">
        <v>22.81324</v>
      </c>
      <c r="MB138" s="1">
        <v>1.5027289999999999E-7</v>
      </c>
      <c r="MC138" s="1">
        <v>8.3108220000000006E-5</v>
      </c>
      <c r="MD138">
        <v>1.4534199999999999</v>
      </c>
      <c r="ME138">
        <v>23.10547</v>
      </c>
      <c r="MF138" s="1">
        <v>1.3661759999999999E-7</v>
      </c>
      <c r="MG138" s="1">
        <v>7.5558860000000003E-5</v>
      </c>
      <c r="MH138">
        <v>1.453325</v>
      </c>
      <c r="MI138">
        <v>22.710920000000002</v>
      </c>
      <c r="MJ138" s="1">
        <v>1.2432620000000001E-7</v>
      </c>
      <c r="MK138" s="1">
        <v>6.8764789999999995E-5</v>
      </c>
      <c r="ML138">
        <v>1.453241</v>
      </c>
      <c r="MM138">
        <v>21.968029999999999</v>
      </c>
      <c r="MN138" s="1">
        <v>1.132759E-7</v>
      </c>
      <c r="MO138" s="1">
        <v>6.2653529999999994E-5</v>
      </c>
      <c r="MP138">
        <v>1.453144</v>
      </c>
      <c r="MQ138">
        <v>21.443819999999999</v>
      </c>
      <c r="MR138" s="1">
        <v>1.032999E-7</v>
      </c>
      <c r="MS138" s="1">
        <v>5.713809E-5</v>
      </c>
      <c r="MT138">
        <v>1.4530890000000001</v>
      </c>
      <c r="MU138">
        <v>21.185359999999999</v>
      </c>
      <c r="MV138" s="1">
        <v>9.4301700000000003E-8</v>
      </c>
      <c r="MW138" s="1">
        <v>5.2160660000000001E-5</v>
      </c>
      <c r="MX138">
        <v>1.453003</v>
      </c>
      <c r="MY138">
        <v>21.25027</v>
      </c>
      <c r="MZ138" s="1">
        <v>8.6313730000000001E-8</v>
      </c>
      <c r="NA138" s="1">
        <v>4.7739750000000003E-5</v>
      </c>
      <c r="NB138">
        <v>1.4529399999999999</v>
      </c>
      <c r="NC138">
        <v>21.666620000000002</v>
      </c>
      <c r="ND138" s="1">
        <v>7.946891E-8</v>
      </c>
      <c r="NE138" s="1">
        <v>4.3946490000000003E-5</v>
      </c>
      <c r="NF138">
        <v>1.4529049999999999</v>
      </c>
      <c r="NG138">
        <v>22.23255</v>
      </c>
      <c r="NH138" s="1">
        <v>7.3569239999999999E-8</v>
      </c>
      <c r="NI138" s="1">
        <v>4.068101E-5</v>
      </c>
      <c r="NJ138">
        <v>1.452841</v>
      </c>
      <c r="NK138">
        <v>22.126090000000001</v>
      </c>
      <c r="NL138" s="1">
        <v>6.8285940000000001E-8</v>
      </c>
      <c r="NM138" s="1">
        <v>3.7759429999999998E-5</v>
      </c>
      <c r="NN138">
        <v>1.4527699999999999</v>
      </c>
      <c r="NO138">
        <v>21.467379999999999</v>
      </c>
      <c r="NP138" s="1">
        <v>6.3449599999999994E-8</v>
      </c>
      <c r="NQ138" s="1">
        <v>3.5085500000000001E-5</v>
      </c>
      <c r="NR138">
        <v>1.452715</v>
      </c>
      <c r="NS138">
        <v>20.755379999999999</v>
      </c>
      <c r="NT138" s="1">
        <v>5.903982E-8</v>
      </c>
      <c r="NU138" s="1">
        <v>3.2647359999999999E-5</v>
      </c>
      <c r="NV138">
        <v>1.452669</v>
      </c>
      <c r="NW138">
        <v>20.118220000000001</v>
      </c>
      <c r="NX138" s="1">
        <v>5.5020570000000002E-8</v>
      </c>
      <c r="NY138" s="1">
        <v>3.0423990000000001E-5</v>
      </c>
      <c r="NZ138">
        <v>1.452612</v>
      </c>
      <c r="OA138">
        <v>19.75271</v>
      </c>
      <c r="OB138" s="1">
        <v>5.1319320000000001E-8</v>
      </c>
      <c r="OC138" s="1">
        <v>2.8377940000000001E-5</v>
      </c>
      <c r="OD138">
        <v>1.4525380000000001</v>
      </c>
      <c r="OE138">
        <v>20.14348</v>
      </c>
      <c r="OF138" s="1">
        <v>4.7890949999999999E-8</v>
      </c>
      <c r="OG138" s="1">
        <v>2.6483890000000002E-5</v>
      </c>
      <c r="OH138">
        <v>1.4524820000000001</v>
      </c>
      <c r="OI138">
        <v>20.908909999999999</v>
      </c>
      <c r="OJ138" s="1">
        <v>4.4679679999999998E-8</v>
      </c>
      <c r="OK138" s="1">
        <v>2.4709450000000001E-5</v>
      </c>
    </row>
    <row r="139" spans="1:401" x14ac:dyDescent="0.35">
      <c r="A139">
        <v>142</v>
      </c>
      <c r="B139" t="s">
        <v>4</v>
      </c>
      <c r="C139" t="s">
        <v>24</v>
      </c>
      <c r="D139" t="s">
        <v>143</v>
      </c>
      <c r="E139">
        <v>908.41980000000001</v>
      </c>
      <c r="F139">
        <v>1.291391</v>
      </c>
      <c r="G139">
        <v>20.39481</v>
      </c>
      <c r="H139">
        <v>0</v>
      </c>
      <c r="I139">
        <v>0</v>
      </c>
      <c r="J139">
        <v>1.291088</v>
      </c>
      <c r="K139">
        <v>20.345109999999998</v>
      </c>
      <c r="L139">
        <v>0</v>
      </c>
      <c r="M139">
        <v>0</v>
      </c>
      <c r="N139">
        <v>1.2908010000000001</v>
      </c>
      <c r="O139">
        <v>20.34647</v>
      </c>
      <c r="P139">
        <v>0</v>
      </c>
      <c r="Q139">
        <v>0</v>
      </c>
      <c r="R139">
        <v>1.290538</v>
      </c>
      <c r="S139">
        <v>20.24446</v>
      </c>
      <c r="T139" s="1">
        <v>1.6735829999999998E-27</v>
      </c>
      <c r="U139" s="1">
        <v>7.1259980000000003E-25</v>
      </c>
      <c r="V139">
        <v>1.290308</v>
      </c>
      <c r="W139">
        <v>20.12406</v>
      </c>
      <c r="X139" s="1">
        <v>7.6186169999999997E-15</v>
      </c>
      <c r="Y139" s="1">
        <v>3.3287930000000001E-12</v>
      </c>
      <c r="Z139">
        <v>1.2900910000000001</v>
      </c>
      <c r="AA139">
        <v>19.73115</v>
      </c>
      <c r="AB139" s="1">
        <v>2.2926040000000001E-4</v>
      </c>
      <c r="AC139">
        <v>0.11347160000000001</v>
      </c>
      <c r="AD139">
        <v>1.289909</v>
      </c>
      <c r="AE139">
        <v>19.22064</v>
      </c>
      <c r="AF139">
        <v>0.40098640000000002</v>
      </c>
      <c r="AG139">
        <v>232.4134</v>
      </c>
      <c r="AH139">
        <v>1.289776</v>
      </c>
      <c r="AI139">
        <v>18.85182</v>
      </c>
      <c r="AJ139">
        <v>13.58783</v>
      </c>
      <c r="AK139">
        <v>8663.0149999999994</v>
      </c>
      <c r="AL139">
        <v>1.2896879999999999</v>
      </c>
      <c r="AM139">
        <v>18.638739999999999</v>
      </c>
      <c r="AN139">
        <v>47.937730000000002</v>
      </c>
      <c r="AO139">
        <v>32856.75</v>
      </c>
      <c r="AP139">
        <v>1.2896460000000001</v>
      </c>
      <c r="AQ139">
        <v>19.00159</v>
      </c>
      <c r="AR139">
        <v>35.588470000000001</v>
      </c>
      <c r="AS139">
        <v>25839.9</v>
      </c>
      <c r="AT139">
        <v>1.2896300000000001</v>
      </c>
      <c r="AU139">
        <v>19.697620000000001</v>
      </c>
      <c r="AV139">
        <v>8.4232479999999992</v>
      </c>
      <c r="AW139">
        <v>6408.23</v>
      </c>
      <c r="AX139">
        <v>1.2896019999999999</v>
      </c>
      <c r="AY139">
        <v>20.22242</v>
      </c>
      <c r="AZ139">
        <v>0.84838579999999997</v>
      </c>
      <c r="BA139">
        <v>669.56740000000002</v>
      </c>
      <c r="BB139">
        <v>1.2896110000000001</v>
      </c>
      <c r="BC139">
        <v>20.57837</v>
      </c>
      <c r="BD139">
        <v>5.1276200000000001E-2</v>
      </c>
      <c r="BE139">
        <v>40.901429999999998</v>
      </c>
      <c r="BF139">
        <v>1.289609</v>
      </c>
      <c r="BG139">
        <v>20.527750000000001</v>
      </c>
      <c r="BH139" s="1">
        <v>7.8677980000000005E-3</v>
      </c>
      <c r="BI139">
        <v>5.7269269999999999</v>
      </c>
      <c r="BJ139">
        <v>1.289614</v>
      </c>
      <c r="BK139">
        <v>20.171569999999999</v>
      </c>
      <c r="BL139" s="1">
        <v>5.3075309999999999E-3</v>
      </c>
      <c r="BM139">
        <v>3.7500819999999999</v>
      </c>
      <c r="BN139">
        <v>1.289609</v>
      </c>
      <c r="BO139">
        <v>19.920850000000002</v>
      </c>
      <c r="BP139" s="1">
        <v>4.2833919999999996E-3</v>
      </c>
      <c r="BQ139">
        <v>3.0228899999999999</v>
      </c>
      <c r="BR139">
        <v>1.289615</v>
      </c>
      <c r="BS139">
        <v>19.820969999999999</v>
      </c>
      <c r="BT139" s="1">
        <v>3.4807010000000001E-3</v>
      </c>
      <c r="BU139">
        <v>2.45634</v>
      </c>
      <c r="BV139">
        <v>1.2895909999999999</v>
      </c>
      <c r="BW139">
        <v>20.157450000000001</v>
      </c>
      <c r="BX139" s="1">
        <v>2.831507E-3</v>
      </c>
      <c r="BY139">
        <v>1.9981869999999999</v>
      </c>
      <c r="BZ139">
        <v>1.289577</v>
      </c>
      <c r="CA139">
        <v>20.746839999999999</v>
      </c>
      <c r="CB139" s="1">
        <v>2.303706E-3</v>
      </c>
      <c r="CC139">
        <v>1.6258159999999999</v>
      </c>
      <c r="CD139">
        <v>1.289555</v>
      </c>
      <c r="CE139">
        <v>21.109290000000001</v>
      </c>
      <c r="CF139" s="1">
        <v>1.874183E-3</v>
      </c>
      <c r="CG139">
        <v>1.322694</v>
      </c>
      <c r="CH139">
        <v>1.289514</v>
      </c>
      <c r="CI139">
        <v>21.160540000000001</v>
      </c>
      <c r="CJ139" s="1">
        <v>1.525282E-3</v>
      </c>
      <c r="CK139">
        <v>1.076478</v>
      </c>
      <c r="CL139">
        <v>1.2894540000000001</v>
      </c>
      <c r="CM139">
        <v>20.778790000000001</v>
      </c>
      <c r="CN139" s="1">
        <v>1.242359E-3</v>
      </c>
      <c r="CO139">
        <v>0.87678719999999999</v>
      </c>
      <c r="CP139">
        <v>1.289374</v>
      </c>
      <c r="CQ139">
        <v>20.023689999999998</v>
      </c>
      <c r="CR139" s="1">
        <v>1.0128750000000001E-3</v>
      </c>
      <c r="CS139">
        <v>0.71482290000000004</v>
      </c>
      <c r="CT139">
        <v>1.2892650000000001</v>
      </c>
      <c r="CU139">
        <v>19.479700000000001</v>
      </c>
      <c r="CV139" s="1">
        <v>8.2661629999999995E-4</v>
      </c>
      <c r="CW139">
        <v>0.58339180000000002</v>
      </c>
      <c r="CX139">
        <v>1.289134</v>
      </c>
      <c r="CY139">
        <v>19.327629999999999</v>
      </c>
      <c r="CZ139" s="1">
        <v>6.7528979999999998E-4</v>
      </c>
      <c r="DA139">
        <v>0.47660380000000002</v>
      </c>
      <c r="DB139">
        <v>1.2889870000000001</v>
      </c>
      <c r="DC139">
        <v>19.908999999999999</v>
      </c>
      <c r="DD139" s="1">
        <v>5.5162989999999997E-4</v>
      </c>
      <c r="DE139">
        <v>0.38936510000000002</v>
      </c>
      <c r="DF139">
        <v>1.2888109999999999</v>
      </c>
      <c r="DG139">
        <v>20.782399999999999</v>
      </c>
      <c r="DH139" s="1">
        <v>4.4968619999999999E-4</v>
      </c>
      <c r="DI139">
        <v>0.31747069999999999</v>
      </c>
      <c r="DJ139">
        <v>1.288611</v>
      </c>
      <c r="DK139">
        <v>21.498149999999999</v>
      </c>
      <c r="DL139" s="1">
        <v>3.657876E-4</v>
      </c>
      <c r="DM139">
        <v>0.25828200000000001</v>
      </c>
      <c r="DN139">
        <v>1.2884059999999999</v>
      </c>
      <c r="DO139">
        <v>21.858129999999999</v>
      </c>
      <c r="DP139" s="1">
        <v>2.973799E-4</v>
      </c>
      <c r="DQ139">
        <v>0.20999219999999999</v>
      </c>
      <c r="DR139">
        <v>1.2882150000000001</v>
      </c>
      <c r="DS139">
        <v>21.459710000000001</v>
      </c>
      <c r="DT139" s="1">
        <v>2.4209009999999999E-4</v>
      </c>
      <c r="DU139">
        <v>0.17094319999999999</v>
      </c>
      <c r="DV139">
        <v>1.2880100000000001</v>
      </c>
      <c r="DW139">
        <v>20.71612</v>
      </c>
      <c r="DX139" s="1">
        <v>1.975383E-4</v>
      </c>
      <c r="DY139">
        <v>0.1394852</v>
      </c>
      <c r="DZ139">
        <v>1.28782</v>
      </c>
      <c r="EA139">
        <v>20.17783</v>
      </c>
      <c r="EB139" s="1">
        <v>1.615784E-4</v>
      </c>
      <c r="EC139">
        <v>0.1140925</v>
      </c>
      <c r="ED139">
        <v>1.28766</v>
      </c>
      <c r="EE139">
        <v>19.979970000000002</v>
      </c>
      <c r="EF139" s="1">
        <v>1.3234219999999999E-4</v>
      </c>
      <c r="EG139" s="1">
        <v>9.3450770000000002E-2</v>
      </c>
      <c r="EH139">
        <v>1.2874829999999999</v>
      </c>
      <c r="EI139">
        <v>20.43169</v>
      </c>
      <c r="EJ139" s="1">
        <v>1.085446E-4</v>
      </c>
      <c r="EK139" s="1">
        <v>7.6645019999999994E-2</v>
      </c>
      <c r="EL139">
        <v>1.287307</v>
      </c>
      <c r="EM139">
        <v>21.306550000000001</v>
      </c>
      <c r="EN139" s="1">
        <v>8.9437049999999994E-5</v>
      </c>
      <c r="EO139" s="1">
        <v>6.3142429999999999E-2</v>
      </c>
      <c r="EP139">
        <v>1.2871509999999999</v>
      </c>
      <c r="EQ139">
        <v>22.020140000000001</v>
      </c>
      <c r="ER139" s="1">
        <v>7.4154500000000003E-5</v>
      </c>
      <c r="ES139" s="1">
        <v>5.2342470000000002E-2</v>
      </c>
      <c r="ET139">
        <v>1.287004</v>
      </c>
      <c r="EU139">
        <v>22.261410000000001</v>
      </c>
      <c r="EV139" s="1">
        <v>6.1814149999999998E-5</v>
      </c>
      <c r="EW139" s="1">
        <v>4.3625829999999997E-2</v>
      </c>
      <c r="EX139">
        <v>1.286878</v>
      </c>
      <c r="EY139">
        <v>21.755120000000002</v>
      </c>
      <c r="EZ139" s="1">
        <v>5.1763930000000003E-5</v>
      </c>
      <c r="FA139" s="1">
        <v>3.6528539999999998E-2</v>
      </c>
      <c r="FB139">
        <v>1.286761</v>
      </c>
      <c r="FC139">
        <v>20.835419999999999</v>
      </c>
      <c r="FD139" s="1">
        <v>4.3529239999999999E-5</v>
      </c>
      <c r="FE139" s="1">
        <v>3.0714249999999998E-2</v>
      </c>
      <c r="FF139">
        <v>1.286681</v>
      </c>
      <c r="FG139">
        <v>20.149059999999999</v>
      </c>
      <c r="FH139" s="1">
        <v>3.6744739999999997E-5</v>
      </c>
      <c r="FI139" s="1">
        <v>2.592324E-2</v>
      </c>
      <c r="FJ139">
        <v>1.2866169999999999</v>
      </c>
      <c r="FK139">
        <v>19.904949999999999</v>
      </c>
      <c r="FL139" s="1">
        <v>3.1127670000000001E-5</v>
      </c>
      <c r="FM139" s="1">
        <v>2.1958889999999998E-2</v>
      </c>
      <c r="FN139">
        <v>1.2865770000000001</v>
      </c>
      <c r="FO139">
        <v>20.397400000000001</v>
      </c>
      <c r="FP139" s="1">
        <v>2.6512610000000002E-5</v>
      </c>
      <c r="FQ139">
        <v>1.8698300000000001E-2</v>
      </c>
      <c r="FR139">
        <v>1.2865470000000001</v>
      </c>
      <c r="FS139">
        <v>21.188379999999999</v>
      </c>
      <c r="FT139" s="1">
        <v>2.278728E-5</v>
      </c>
      <c r="FU139" s="1">
        <v>1.6064229999999999E-2</v>
      </c>
      <c r="FV139">
        <v>1.2865310000000001</v>
      </c>
      <c r="FW139">
        <v>21.55236</v>
      </c>
      <c r="FX139" s="1">
        <v>1.9775790000000001E-5</v>
      </c>
      <c r="FY139">
        <v>1.3937E-2</v>
      </c>
      <c r="FZ139">
        <v>1.28653</v>
      </c>
      <c r="GA139">
        <v>21.5121</v>
      </c>
      <c r="GB139" s="1">
        <v>1.727704E-5</v>
      </c>
      <c r="GC139" s="1">
        <v>1.217356E-2</v>
      </c>
      <c r="GD139">
        <v>1.2865150000000001</v>
      </c>
      <c r="GE139">
        <v>20.894880000000001</v>
      </c>
      <c r="GF139" s="1">
        <v>1.5147650000000001E-5</v>
      </c>
      <c r="GG139" s="1">
        <v>1.067246E-2</v>
      </c>
      <c r="GH139">
        <v>1.286516</v>
      </c>
      <c r="GI139">
        <v>20.257400000000001</v>
      </c>
      <c r="GJ139" s="1">
        <v>1.330862E-5</v>
      </c>
      <c r="GK139" s="1">
        <v>9.3765659999999994E-3</v>
      </c>
      <c r="GL139">
        <v>1.2865180000000001</v>
      </c>
      <c r="GM139">
        <v>19.86364</v>
      </c>
      <c r="GN139" s="1">
        <v>1.1708129999999999E-5</v>
      </c>
      <c r="GO139" s="1">
        <v>8.2487589999999996E-3</v>
      </c>
      <c r="GP139">
        <v>1.2865150000000001</v>
      </c>
      <c r="GQ139">
        <v>19.788630000000001</v>
      </c>
      <c r="GR139" s="1">
        <v>1.030896E-5</v>
      </c>
      <c r="GS139" s="1">
        <v>7.2631040000000003E-3</v>
      </c>
      <c r="GT139">
        <v>1.286529</v>
      </c>
      <c r="GU139">
        <v>19.893709999999999</v>
      </c>
      <c r="GV139" s="1">
        <v>9.0815659999999999E-6</v>
      </c>
      <c r="GW139" s="1">
        <v>6.3985810000000004E-3</v>
      </c>
      <c r="GX139">
        <v>1.28651</v>
      </c>
      <c r="GY139">
        <v>20.316189999999999</v>
      </c>
      <c r="GZ139" s="1">
        <v>7.9985680000000008E-6</v>
      </c>
      <c r="HA139" s="1">
        <v>5.636088E-3</v>
      </c>
      <c r="HB139">
        <v>1.286497</v>
      </c>
      <c r="HC139">
        <v>20.940729999999999</v>
      </c>
      <c r="HD139" s="1">
        <v>7.0424679999999999E-6</v>
      </c>
      <c r="HE139" s="1">
        <v>4.9625490000000001E-3</v>
      </c>
      <c r="HF139">
        <v>1.286489</v>
      </c>
      <c r="HG139">
        <v>21.325900000000001</v>
      </c>
      <c r="HH139" s="1">
        <v>6.200478E-6</v>
      </c>
      <c r="HI139" s="1">
        <v>4.3693680000000002E-3</v>
      </c>
      <c r="HJ139">
        <v>1.286448</v>
      </c>
      <c r="HK139">
        <v>21.177</v>
      </c>
      <c r="HL139" s="1">
        <v>5.4606529999999998E-6</v>
      </c>
      <c r="HM139" s="1">
        <v>3.8482059999999998E-3</v>
      </c>
      <c r="HN139">
        <v>1.286427</v>
      </c>
      <c r="HO139">
        <v>20.564540000000001</v>
      </c>
      <c r="HP139" s="1">
        <v>4.8107109999999996E-6</v>
      </c>
      <c r="HQ139" s="1">
        <v>3.3903129999999998E-3</v>
      </c>
      <c r="HR139">
        <v>1.2863770000000001</v>
      </c>
      <c r="HS139">
        <v>20.110679999999999</v>
      </c>
      <c r="HT139" s="1">
        <v>4.2394950000000003E-6</v>
      </c>
      <c r="HU139" s="1">
        <v>2.9879300000000002E-3</v>
      </c>
      <c r="HV139">
        <v>1.286321</v>
      </c>
      <c r="HW139">
        <v>19.841470000000001</v>
      </c>
      <c r="HX139" s="1">
        <v>3.737414E-6</v>
      </c>
      <c r="HY139" s="1">
        <v>2.6342689999999998E-3</v>
      </c>
      <c r="HZ139">
        <v>1.2862340000000001</v>
      </c>
      <c r="IA139">
        <v>20.047779999999999</v>
      </c>
      <c r="IB139" s="1">
        <v>3.291839E-6</v>
      </c>
      <c r="IC139" s="1">
        <v>2.3205589999999998E-3</v>
      </c>
      <c r="ID139">
        <v>1.2861359999999999</v>
      </c>
      <c r="IE139">
        <v>20.638999999999999</v>
      </c>
      <c r="IF139" s="1">
        <v>2.890181E-6</v>
      </c>
      <c r="IG139" s="1">
        <v>2.0378829999999999E-3</v>
      </c>
      <c r="IH139">
        <v>1.286041</v>
      </c>
      <c r="II139">
        <v>21.114550000000001</v>
      </c>
      <c r="IJ139" s="1">
        <v>2.5286400000000001E-6</v>
      </c>
      <c r="IK139" s="1">
        <v>1.7832729999999999E-3</v>
      </c>
      <c r="IL139">
        <v>1.285954</v>
      </c>
      <c r="IM139">
        <v>21.348310000000001</v>
      </c>
      <c r="IN139" s="1">
        <v>2.2089300000000001E-6</v>
      </c>
      <c r="IO139" s="1">
        <v>1.558027E-3</v>
      </c>
      <c r="IP139">
        <v>1.2858480000000001</v>
      </c>
      <c r="IQ139">
        <v>21.06579</v>
      </c>
      <c r="IR139" s="1">
        <v>1.9297220000000001E-6</v>
      </c>
      <c r="IS139" s="1">
        <v>1.3611249999999999E-3</v>
      </c>
      <c r="IT139">
        <v>1.285738</v>
      </c>
      <c r="IU139">
        <v>20.428349999999998</v>
      </c>
      <c r="IV139" s="1">
        <v>1.6872379999999999E-6</v>
      </c>
      <c r="IW139" s="1">
        <v>1.1901310000000001E-3</v>
      </c>
      <c r="IX139">
        <v>1.2856350000000001</v>
      </c>
      <c r="IY139">
        <v>19.927759999999999</v>
      </c>
      <c r="IZ139" s="1">
        <v>1.4767819999999999E-6</v>
      </c>
      <c r="JA139" s="1">
        <v>1.0417099999999999E-3</v>
      </c>
      <c r="JB139">
        <v>1.285501</v>
      </c>
      <c r="JC139">
        <v>19.738700000000001</v>
      </c>
      <c r="JD139" s="1">
        <v>1.2944789999999999E-6</v>
      </c>
      <c r="JE139" s="1">
        <v>9.1316450000000001E-4</v>
      </c>
      <c r="JF139">
        <v>1.2853840000000001</v>
      </c>
      <c r="JG139">
        <v>20.303609999999999</v>
      </c>
      <c r="JH139" s="1">
        <v>1.136337E-6</v>
      </c>
      <c r="JI139" s="1">
        <v>8.0161030000000001E-4</v>
      </c>
      <c r="JJ139">
        <v>1.2852520000000001</v>
      </c>
      <c r="JK139">
        <v>21.113630000000001</v>
      </c>
      <c r="JL139" s="1">
        <v>9.9793249999999995E-7</v>
      </c>
      <c r="JM139" s="1">
        <v>7.0402180000000004E-4</v>
      </c>
      <c r="JN139">
        <v>1.285131</v>
      </c>
      <c r="JO139">
        <v>21.658149999999999</v>
      </c>
      <c r="JP139" s="1">
        <v>8.7640310000000001E-7</v>
      </c>
      <c r="JQ139" s="1">
        <v>6.1834360000000003E-4</v>
      </c>
      <c r="JR139">
        <v>1.285002</v>
      </c>
      <c r="JS139">
        <v>21.78595</v>
      </c>
      <c r="JT139" s="1">
        <v>7.7040489999999995E-7</v>
      </c>
      <c r="JU139" s="1">
        <v>5.43553E-4</v>
      </c>
      <c r="JV139">
        <v>1.2848850000000001</v>
      </c>
      <c r="JW139">
        <v>21.429500000000001</v>
      </c>
      <c r="JX139" s="1">
        <v>6.7825459999999999E-7</v>
      </c>
      <c r="JY139" s="1">
        <v>4.7854510000000001E-4</v>
      </c>
      <c r="JZ139">
        <v>1.28477</v>
      </c>
      <c r="KA139">
        <v>20.81296</v>
      </c>
      <c r="KB139" s="1">
        <v>5.9814019999999997E-7</v>
      </c>
      <c r="KC139" s="1">
        <v>4.220057E-4</v>
      </c>
      <c r="KD139">
        <v>1.284659</v>
      </c>
      <c r="KE139">
        <v>20.404140000000002</v>
      </c>
      <c r="KF139" s="1">
        <v>5.2847050000000003E-7</v>
      </c>
      <c r="KG139" s="1">
        <v>3.728491E-4</v>
      </c>
      <c r="KH139">
        <v>1.284572</v>
      </c>
      <c r="KI139">
        <v>20.28398</v>
      </c>
      <c r="KJ139" s="1">
        <v>4.6752429999999997E-7</v>
      </c>
      <c r="KK139" s="1">
        <v>3.298547E-4</v>
      </c>
      <c r="KL139">
        <v>1.2844869999999999</v>
      </c>
      <c r="KM139">
        <v>20.797599999999999</v>
      </c>
      <c r="KN139" s="1">
        <v>4.147504E-7</v>
      </c>
      <c r="KO139" s="1">
        <v>2.9258600000000001E-4</v>
      </c>
      <c r="KP139">
        <v>1.284394</v>
      </c>
      <c r="KQ139">
        <v>21.538350000000001</v>
      </c>
      <c r="KR139" s="1">
        <v>3.6998199999999998E-7</v>
      </c>
      <c r="KS139" s="1">
        <v>2.6094379999999997E-4</v>
      </c>
      <c r="KT139">
        <v>1.284316</v>
      </c>
      <c r="KU139">
        <v>22.100359999999998</v>
      </c>
      <c r="KV139" s="1">
        <v>3.3198110000000001E-7</v>
      </c>
      <c r="KW139" s="1">
        <v>2.340997E-4</v>
      </c>
      <c r="KX139">
        <v>1.284254</v>
      </c>
      <c r="KY139">
        <v>22.300319999999999</v>
      </c>
      <c r="KZ139" s="1">
        <v>2.9909060000000002E-7</v>
      </c>
      <c r="LA139" s="1">
        <v>2.108868E-4</v>
      </c>
      <c r="LB139">
        <v>1.284162</v>
      </c>
      <c r="LC139">
        <v>21.883410000000001</v>
      </c>
      <c r="LD139" s="1">
        <v>2.701171E-7</v>
      </c>
      <c r="LE139" s="1">
        <v>1.9045020000000001E-4</v>
      </c>
      <c r="LF139">
        <v>1.2840860000000001</v>
      </c>
      <c r="LG139">
        <v>21.136600000000001</v>
      </c>
      <c r="LH139" s="1">
        <v>2.4446569999999998E-7</v>
      </c>
      <c r="LI139" s="1">
        <v>1.723544E-4</v>
      </c>
      <c r="LJ139">
        <v>1.284006</v>
      </c>
      <c r="LK139">
        <v>20.634049999999998</v>
      </c>
      <c r="LL139" s="1">
        <v>2.217035E-7</v>
      </c>
      <c r="LM139" s="1">
        <v>1.5629970000000001E-4</v>
      </c>
      <c r="LN139">
        <v>1.2839259999999999</v>
      </c>
      <c r="LO139">
        <v>20.495660000000001</v>
      </c>
      <c r="LP139" s="1">
        <v>2.013775E-7</v>
      </c>
      <c r="LQ139" s="1">
        <v>1.419685E-4</v>
      </c>
      <c r="LR139">
        <v>1.283847</v>
      </c>
      <c r="LS139">
        <v>21.188479999999998</v>
      </c>
      <c r="LT139" s="1">
        <v>1.8303639999999999E-7</v>
      </c>
      <c r="LU139" s="1">
        <v>1.290404E-4</v>
      </c>
      <c r="LV139">
        <v>1.283757</v>
      </c>
      <c r="LW139">
        <v>22.125699999999998</v>
      </c>
      <c r="LX139" s="1">
        <v>1.6636720000000001E-7</v>
      </c>
      <c r="LY139" s="1">
        <v>1.172954E-4</v>
      </c>
      <c r="LZ139">
        <v>1.2836689999999999</v>
      </c>
      <c r="MA139">
        <v>22.821480000000001</v>
      </c>
      <c r="MB139" s="1">
        <v>1.511744E-7</v>
      </c>
      <c r="MC139" s="1">
        <v>1.065874E-4</v>
      </c>
      <c r="MD139">
        <v>1.283587</v>
      </c>
      <c r="ME139">
        <v>23.137599999999999</v>
      </c>
      <c r="MF139" s="1">
        <v>1.3742989999999999E-7</v>
      </c>
      <c r="MG139" s="1">
        <v>9.6896329999999998E-5</v>
      </c>
      <c r="MH139">
        <v>1.2835259999999999</v>
      </c>
      <c r="MI139">
        <v>22.774439999999998</v>
      </c>
      <c r="MJ139" s="1">
        <v>1.2505719999999999E-7</v>
      </c>
      <c r="MK139" s="1">
        <v>8.8173690000000005E-5</v>
      </c>
      <c r="ML139">
        <v>1.2834399999999999</v>
      </c>
      <c r="MM139">
        <v>22.02355</v>
      </c>
      <c r="MN139" s="1">
        <v>1.139341E-7</v>
      </c>
      <c r="MO139" s="1">
        <v>8.032867E-5</v>
      </c>
      <c r="MP139">
        <v>1.283353</v>
      </c>
      <c r="MQ139">
        <v>21.479500000000002</v>
      </c>
      <c r="MR139" s="1">
        <v>1.038942E-7</v>
      </c>
      <c r="MS139" s="1">
        <v>7.3249160000000001E-5</v>
      </c>
      <c r="MT139">
        <v>1.283309</v>
      </c>
      <c r="MU139">
        <v>21.200320000000001</v>
      </c>
      <c r="MV139" s="1">
        <v>9.4836519999999997E-8</v>
      </c>
      <c r="MW139" s="1">
        <v>6.6860710000000002E-5</v>
      </c>
      <c r="MX139">
        <v>1.2832330000000001</v>
      </c>
      <c r="MY139">
        <v>21.25027</v>
      </c>
      <c r="MZ139" s="1">
        <v>8.6780450000000005E-8</v>
      </c>
      <c r="NA139" s="1">
        <v>6.1173380000000005E-5</v>
      </c>
      <c r="NB139">
        <v>1.28318</v>
      </c>
      <c r="NC139">
        <v>21.658100000000001</v>
      </c>
      <c r="ND139" s="1">
        <v>7.9866039999999995E-8</v>
      </c>
      <c r="NE139" s="1">
        <v>5.6283750000000001E-5</v>
      </c>
      <c r="NF139">
        <v>1.2831379999999999</v>
      </c>
      <c r="NG139">
        <v>22.241800000000001</v>
      </c>
      <c r="NH139" s="1">
        <v>7.3917319999999996E-8</v>
      </c>
      <c r="NI139" s="1">
        <v>5.208413E-5</v>
      </c>
      <c r="NJ139">
        <v>1.283099</v>
      </c>
      <c r="NK139">
        <v>22.174099999999999</v>
      </c>
      <c r="NL139" s="1">
        <v>6.8602710000000002E-8</v>
      </c>
      <c r="NM139" s="1">
        <v>4.833649E-5</v>
      </c>
      <c r="NN139">
        <v>1.283034</v>
      </c>
      <c r="NO139">
        <v>21.52843</v>
      </c>
      <c r="NP139" s="1">
        <v>6.3739169999999994E-8</v>
      </c>
      <c r="NQ139" s="1">
        <v>4.4908859999999997E-5</v>
      </c>
      <c r="NR139">
        <v>1.282994</v>
      </c>
      <c r="NS139">
        <v>20.81278</v>
      </c>
      <c r="NT139" s="1">
        <v>5.9303510000000002E-8</v>
      </c>
      <c r="NU139" s="1">
        <v>4.1781920000000002E-5</v>
      </c>
      <c r="NV139">
        <v>1.2829360000000001</v>
      </c>
      <c r="NW139">
        <v>20.165310000000002</v>
      </c>
      <c r="NX139" s="1">
        <v>5.526189E-8</v>
      </c>
      <c r="NY139" s="1">
        <v>3.8932189999999999E-5</v>
      </c>
      <c r="NZ139">
        <v>1.2828900000000001</v>
      </c>
      <c r="OA139">
        <v>19.773150000000001</v>
      </c>
      <c r="OB139" s="1">
        <v>5.1542420000000001E-8</v>
      </c>
      <c r="OC139" s="1">
        <v>3.6311240000000002E-5</v>
      </c>
      <c r="OD139">
        <v>1.2828250000000001</v>
      </c>
      <c r="OE139">
        <v>20.129069999999999</v>
      </c>
      <c r="OF139" s="1">
        <v>4.8098249999999999E-8</v>
      </c>
      <c r="OG139" s="1">
        <v>3.3885669999999998E-5</v>
      </c>
      <c r="OH139">
        <v>1.282762</v>
      </c>
      <c r="OI139">
        <v>20.898050000000001</v>
      </c>
      <c r="OJ139" s="1">
        <v>4.4874979999999997E-8</v>
      </c>
      <c r="OK139" s="1">
        <v>3.161634E-5</v>
      </c>
    </row>
    <row r="140" spans="1:401" x14ac:dyDescent="0.35">
      <c r="A140">
        <v>143</v>
      </c>
      <c r="B140" t="s">
        <v>4</v>
      </c>
      <c r="C140" t="s">
        <v>24</v>
      </c>
      <c r="D140" t="s">
        <v>144</v>
      </c>
      <c r="E140">
        <v>915.82339999999999</v>
      </c>
      <c r="F140">
        <v>0.99858020000000003</v>
      </c>
      <c r="G140">
        <v>20.424399999999999</v>
      </c>
      <c r="H140">
        <v>0</v>
      </c>
      <c r="I140">
        <v>0</v>
      </c>
      <c r="J140">
        <v>0.9985771</v>
      </c>
      <c r="K140">
        <v>20.361920000000001</v>
      </c>
      <c r="L140">
        <v>0</v>
      </c>
      <c r="M140">
        <v>0</v>
      </c>
      <c r="N140">
        <v>0.99859790000000004</v>
      </c>
      <c r="O140">
        <v>20.36036</v>
      </c>
      <c r="P140">
        <v>0</v>
      </c>
      <c r="Q140">
        <v>0</v>
      </c>
      <c r="R140">
        <v>0.99858279999999999</v>
      </c>
      <c r="S140">
        <v>20.269970000000001</v>
      </c>
      <c r="T140" s="1">
        <v>1.3439350000000001E-28</v>
      </c>
      <c r="U140" s="1">
        <v>1.171183E-25</v>
      </c>
      <c r="V140">
        <v>0.99863869999999999</v>
      </c>
      <c r="W140">
        <v>20.161840000000002</v>
      </c>
      <c r="X140" s="1">
        <v>6.439623E-16</v>
      </c>
      <c r="Y140" s="1">
        <v>5.6014049999999996E-13</v>
      </c>
      <c r="Z140">
        <v>0.99864730000000002</v>
      </c>
      <c r="AA140">
        <v>19.787030000000001</v>
      </c>
      <c r="AB140" s="1">
        <v>1.007476E-4</v>
      </c>
      <c r="AC140" s="1">
        <v>5.9530270000000003E-2</v>
      </c>
      <c r="AD140">
        <v>0.99867220000000001</v>
      </c>
      <c r="AE140">
        <v>19.275469999999999</v>
      </c>
      <c r="AF140">
        <v>0.26999859999999998</v>
      </c>
      <c r="AG140">
        <v>186.96770000000001</v>
      </c>
      <c r="AH140">
        <v>0.99869730000000001</v>
      </c>
      <c r="AI140">
        <v>18.893339999999998</v>
      </c>
      <c r="AJ140">
        <v>11.25483</v>
      </c>
      <c r="AK140">
        <v>8685.4230000000007</v>
      </c>
      <c r="AL140">
        <v>0.99871980000000005</v>
      </c>
      <c r="AM140">
        <v>18.67173</v>
      </c>
      <c r="AN140">
        <v>45.987639999999999</v>
      </c>
      <c r="AO140">
        <v>38719.4</v>
      </c>
      <c r="AP140">
        <v>0.99873599999999996</v>
      </c>
      <c r="AQ140">
        <v>19.009699999999999</v>
      </c>
      <c r="AR140">
        <v>38.259659999999997</v>
      </c>
      <c r="AS140">
        <v>34633.61</v>
      </c>
      <c r="AT140">
        <v>0.99874110000000005</v>
      </c>
      <c r="AU140">
        <v>19.6995</v>
      </c>
      <c r="AV140">
        <v>9.9242120000000007</v>
      </c>
      <c r="AW140">
        <v>9548.48</v>
      </c>
      <c r="AX140">
        <v>0.99876679999999995</v>
      </c>
      <c r="AY140">
        <v>20.234380000000002</v>
      </c>
      <c r="AZ140">
        <v>1.074927</v>
      </c>
      <c r="BA140">
        <v>1087.4069999999999</v>
      </c>
      <c r="BB140">
        <v>0.99878599999999995</v>
      </c>
      <c r="BC140">
        <v>20.5946</v>
      </c>
      <c r="BD140" s="1">
        <v>6.6537349999999995E-2</v>
      </c>
      <c r="BE140">
        <v>68.892589999999998</v>
      </c>
      <c r="BF140">
        <v>0.99878299999999998</v>
      </c>
      <c r="BG140">
        <v>20.556059999999999</v>
      </c>
      <c r="BH140" s="1">
        <v>8.5488790000000005E-3</v>
      </c>
      <c r="BI140">
        <v>7.9328820000000002</v>
      </c>
      <c r="BJ140">
        <v>0.99878469999999997</v>
      </c>
      <c r="BK140">
        <v>20.204789999999999</v>
      </c>
      <c r="BL140" s="1">
        <v>5.4161859999999999E-3</v>
      </c>
      <c r="BM140">
        <v>4.7756400000000001</v>
      </c>
      <c r="BN140">
        <v>0.99878140000000004</v>
      </c>
      <c r="BO140">
        <v>19.940239999999999</v>
      </c>
      <c r="BP140" s="1">
        <v>4.3599620000000002E-3</v>
      </c>
      <c r="BQ140">
        <v>3.8356599999999998</v>
      </c>
      <c r="BR140">
        <v>0.9987762</v>
      </c>
      <c r="BS140">
        <v>19.831029999999998</v>
      </c>
      <c r="BT140" s="1">
        <v>3.542328E-3</v>
      </c>
      <c r="BU140">
        <v>3.116133</v>
      </c>
      <c r="BV140">
        <v>0.99878579999999995</v>
      </c>
      <c r="BW140">
        <v>20.151430000000001</v>
      </c>
      <c r="BX140" s="1">
        <v>2.8815070000000002E-3</v>
      </c>
      <c r="BY140">
        <v>2.5347849999999998</v>
      </c>
      <c r="BZ140">
        <v>0.99879119999999999</v>
      </c>
      <c r="CA140">
        <v>20.7438</v>
      </c>
      <c r="CB140" s="1">
        <v>2.3443959999999999E-3</v>
      </c>
      <c r="CC140">
        <v>2.0624120000000001</v>
      </c>
      <c r="CD140">
        <v>0.99875749999999996</v>
      </c>
      <c r="CE140">
        <v>21.134329999999999</v>
      </c>
      <c r="CF140" s="1">
        <v>1.907265E-3</v>
      </c>
      <c r="CG140">
        <v>1.6778740000000001</v>
      </c>
      <c r="CH140">
        <v>0.99877249999999995</v>
      </c>
      <c r="CI140">
        <v>21.206630000000001</v>
      </c>
      <c r="CJ140" s="1">
        <v>1.552133E-3</v>
      </c>
      <c r="CK140">
        <v>1.365472</v>
      </c>
      <c r="CL140">
        <v>0.99876450000000006</v>
      </c>
      <c r="CM140">
        <v>20.846309999999999</v>
      </c>
      <c r="CN140" s="1">
        <v>1.2641359999999999E-3</v>
      </c>
      <c r="CO140">
        <v>1.1120760000000001</v>
      </c>
      <c r="CP140">
        <v>0.99874960000000002</v>
      </c>
      <c r="CQ140">
        <v>20.092110000000002</v>
      </c>
      <c r="CR140" s="1">
        <v>1.030532E-3</v>
      </c>
      <c r="CS140">
        <v>0.90655019999999997</v>
      </c>
      <c r="CT140">
        <v>0.99872760000000005</v>
      </c>
      <c r="CU140">
        <v>19.521809999999999</v>
      </c>
      <c r="CV140" s="1">
        <v>8.4095630000000001E-4</v>
      </c>
      <c r="CW140">
        <v>0.73979410000000001</v>
      </c>
      <c r="CX140">
        <v>0.99869620000000003</v>
      </c>
      <c r="CY140">
        <v>19.34291</v>
      </c>
      <c r="CZ140" s="1">
        <v>6.8695659999999995E-4</v>
      </c>
      <c r="DA140">
        <v>0.60432660000000005</v>
      </c>
      <c r="DB140">
        <v>0.99869569999999996</v>
      </c>
      <c r="DC140">
        <v>19.893170000000001</v>
      </c>
      <c r="DD140" s="1">
        <v>5.6120919999999997E-4</v>
      </c>
      <c r="DE140">
        <v>0.49375019999999997</v>
      </c>
      <c r="DF140">
        <v>0.99868820000000003</v>
      </c>
      <c r="DG140">
        <v>20.768270000000001</v>
      </c>
      <c r="DH140" s="1">
        <v>4.575909E-4</v>
      </c>
      <c r="DI140">
        <v>0.40267259999999999</v>
      </c>
      <c r="DJ140">
        <v>0.99865729999999997</v>
      </c>
      <c r="DK140">
        <v>21.505710000000001</v>
      </c>
      <c r="DL140" s="1">
        <v>3.7227119999999999E-4</v>
      </c>
      <c r="DM140">
        <v>0.32765139999999998</v>
      </c>
      <c r="DN140">
        <v>0.99864540000000002</v>
      </c>
      <c r="DO140">
        <v>21.893170000000001</v>
      </c>
      <c r="DP140" s="1">
        <v>3.0264080000000002E-4</v>
      </c>
      <c r="DQ140">
        <v>0.2663835</v>
      </c>
      <c r="DR140">
        <v>0.99865720000000002</v>
      </c>
      <c r="DS140">
        <v>21.528099999999998</v>
      </c>
      <c r="DT140" s="1">
        <v>2.463346E-4</v>
      </c>
      <c r="DU140">
        <v>0.21681230000000001</v>
      </c>
      <c r="DV140">
        <v>0.99864200000000003</v>
      </c>
      <c r="DW140">
        <v>20.779689999999999</v>
      </c>
      <c r="DX140" s="1">
        <v>2.00958E-4</v>
      </c>
      <c r="DY140">
        <v>0.17686640000000001</v>
      </c>
      <c r="DZ140">
        <v>0.99863840000000004</v>
      </c>
      <c r="EA140">
        <v>20.219329999999999</v>
      </c>
      <c r="EB140" s="1">
        <v>1.6434450000000001E-4</v>
      </c>
      <c r="EC140">
        <v>0.14463770000000001</v>
      </c>
      <c r="ED140">
        <v>0.99864240000000004</v>
      </c>
      <c r="EE140">
        <v>19.995229999999999</v>
      </c>
      <c r="EF140" s="1">
        <v>1.3459980000000001E-4</v>
      </c>
      <c r="EG140">
        <v>0.118461</v>
      </c>
      <c r="EH140">
        <v>0.99862130000000005</v>
      </c>
      <c r="EI140">
        <v>20.41751</v>
      </c>
      <c r="EJ140" s="1">
        <v>1.103719E-4</v>
      </c>
      <c r="EK140" s="1">
        <v>9.7133979999999995E-2</v>
      </c>
      <c r="EL140">
        <v>0.99860839999999995</v>
      </c>
      <c r="EM140">
        <v>21.290120000000002</v>
      </c>
      <c r="EN140" s="1">
        <v>9.0896760000000004E-5</v>
      </c>
      <c r="EO140">
        <v>7.9977099999999995E-2</v>
      </c>
      <c r="EP140">
        <v>0.99861659999999997</v>
      </c>
      <c r="EQ140">
        <v>22.035540000000001</v>
      </c>
      <c r="ER140" s="1">
        <v>7.5326380000000003E-5</v>
      </c>
      <c r="ES140" s="1">
        <v>6.6258780000000003E-2</v>
      </c>
      <c r="ET140">
        <v>0.99862960000000001</v>
      </c>
      <c r="EU140">
        <v>22.311039999999998</v>
      </c>
      <c r="EV140" s="1">
        <v>6.2764609999999999E-5</v>
      </c>
      <c r="EW140" s="1">
        <v>5.5197830000000003E-2</v>
      </c>
      <c r="EX140">
        <v>0.99864269999999999</v>
      </c>
      <c r="EY140">
        <v>21.8353</v>
      </c>
      <c r="EZ140" s="1">
        <v>5.254046E-5</v>
      </c>
      <c r="FA140">
        <v>4.6198900000000001E-2</v>
      </c>
      <c r="FB140">
        <v>0.99864439999999999</v>
      </c>
      <c r="FC140">
        <v>20.916499999999999</v>
      </c>
      <c r="FD140" s="1">
        <v>4.4166670000000003E-5</v>
      </c>
      <c r="FE140">
        <v>3.8829799999999998E-2</v>
      </c>
      <c r="FF140">
        <v>0.99869330000000001</v>
      </c>
      <c r="FG140">
        <v>20.200320000000001</v>
      </c>
      <c r="FH140" s="1">
        <v>3.7271889999999997E-5</v>
      </c>
      <c r="FI140" s="1">
        <v>3.276192E-2</v>
      </c>
      <c r="FJ140">
        <v>0.99867530000000004</v>
      </c>
      <c r="FK140">
        <v>19.92071</v>
      </c>
      <c r="FL140" s="1">
        <v>3.1563719999999999E-5</v>
      </c>
      <c r="FM140" s="1">
        <v>2.7741459999999999E-2</v>
      </c>
      <c r="FN140">
        <v>0.99869379999999996</v>
      </c>
      <c r="FO140">
        <v>20.376729999999998</v>
      </c>
      <c r="FP140" s="1">
        <v>2.6867929999999999E-5</v>
      </c>
      <c r="FQ140" s="1">
        <v>2.3606829999999999E-2</v>
      </c>
      <c r="FR140">
        <v>0.99873190000000001</v>
      </c>
      <c r="FS140">
        <v>21.175160000000002</v>
      </c>
      <c r="FT140" s="1">
        <v>2.3073169999999999E-5</v>
      </c>
      <c r="FU140" s="1">
        <v>2.0262180000000001E-2</v>
      </c>
      <c r="FV140">
        <v>0.99870219999999998</v>
      </c>
      <c r="FW140">
        <v>21.57357</v>
      </c>
      <c r="FX140" s="1">
        <v>2.000875E-5</v>
      </c>
      <c r="FY140">
        <v>1.7563700000000002E-2</v>
      </c>
      <c r="FZ140">
        <v>0.99874470000000004</v>
      </c>
      <c r="GA140">
        <v>21.56204</v>
      </c>
      <c r="GB140" s="1">
        <v>1.7473119999999998E-5</v>
      </c>
      <c r="GC140">
        <v>1.5333899999999999E-2</v>
      </c>
      <c r="GD140">
        <v>0.99873610000000002</v>
      </c>
      <c r="GE140">
        <v>20.971900000000002</v>
      </c>
      <c r="GF140" s="1">
        <v>1.5315929999999999E-5</v>
      </c>
      <c r="GG140" s="1">
        <v>1.343924E-2</v>
      </c>
      <c r="GH140">
        <v>0.99873489999999998</v>
      </c>
      <c r="GI140">
        <v>20.326530000000002</v>
      </c>
      <c r="GJ140" s="1">
        <v>1.3454610000000001E-5</v>
      </c>
      <c r="GK140" s="1">
        <v>1.180553E-2</v>
      </c>
      <c r="GL140">
        <v>0.99872479999999997</v>
      </c>
      <c r="GM140">
        <v>19.906610000000001</v>
      </c>
      <c r="GN140" s="1">
        <v>1.183539E-5</v>
      </c>
      <c r="GO140" s="1">
        <v>1.038449E-2</v>
      </c>
      <c r="GP140">
        <v>0.99875389999999997</v>
      </c>
      <c r="GQ140">
        <v>19.802520000000001</v>
      </c>
      <c r="GR140" s="1">
        <v>1.0420420000000001E-5</v>
      </c>
      <c r="GS140" s="1">
        <v>9.1430230000000001E-3</v>
      </c>
      <c r="GT140">
        <v>0.99874929999999995</v>
      </c>
      <c r="GU140">
        <v>19.895499999999998</v>
      </c>
      <c r="GV140" s="1">
        <v>9.1795980000000005E-6</v>
      </c>
      <c r="GW140" s="1">
        <v>8.0545110000000003E-3</v>
      </c>
      <c r="GX140">
        <v>0.9987317</v>
      </c>
      <c r="GY140">
        <v>20.314150000000001</v>
      </c>
      <c r="GZ140" s="1">
        <v>8.0851770000000005E-6</v>
      </c>
      <c r="HA140" s="1">
        <v>7.0949699999999999E-3</v>
      </c>
      <c r="HB140">
        <v>0.99872260000000002</v>
      </c>
      <c r="HC140">
        <v>20.948599999999999</v>
      </c>
      <c r="HD140" s="1">
        <v>7.1188600000000003E-6</v>
      </c>
      <c r="HE140" s="1">
        <v>6.2471360000000004E-3</v>
      </c>
      <c r="HF140">
        <v>0.99873270000000003</v>
      </c>
      <c r="HG140">
        <v>21.359300000000001</v>
      </c>
      <c r="HH140" s="1">
        <v>6.2676400000000002E-6</v>
      </c>
      <c r="HI140" s="1">
        <v>5.5003710000000004E-3</v>
      </c>
      <c r="HJ140">
        <v>0.99873140000000005</v>
      </c>
      <c r="HK140">
        <v>21.228100000000001</v>
      </c>
      <c r="HL140" s="1">
        <v>5.5196209999999996E-6</v>
      </c>
      <c r="HM140" s="1">
        <v>4.8441129999999997E-3</v>
      </c>
      <c r="HN140">
        <v>0.99871869999999996</v>
      </c>
      <c r="HO140">
        <v>20.619700000000002</v>
      </c>
      <c r="HP140" s="1">
        <v>4.8625630000000003E-6</v>
      </c>
      <c r="HQ140" s="1">
        <v>4.2676390000000002E-3</v>
      </c>
      <c r="HR140">
        <v>0.99871620000000005</v>
      </c>
      <c r="HS140">
        <v>20.148510000000002</v>
      </c>
      <c r="HT140" s="1">
        <v>4.2850459999999996E-6</v>
      </c>
      <c r="HU140" s="1">
        <v>3.7609710000000001E-3</v>
      </c>
      <c r="HV140">
        <v>0.99869010000000003</v>
      </c>
      <c r="HW140">
        <v>19.865819999999999</v>
      </c>
      <c r="HX140" s="1">
        <v>3.7775319999999999E-6</v>
      </c>
      <c r="HY140" s="1">
        <v>3.3157659999999999E-3</v>
      </c>
      <c r="HZ140">
        <v>0.99866820000000001</v>
      </c>
      <c r="IA140">
        <v>20.049040000000002</v>
      </c>
      <c r="IB140" s="1">
        <v>3.3276920000000001E-6</v>
      </c>
      <c r="IC140" s="1">
        <v>2.921355E-3</v>
      </c>
      <c r="ID140">
        <v>0.9986737</v>
      </c>
      <c r="IE140">
        <v>20.635819999999999</v>
      </c>
      <c r="IF140" s="1">
        <v>2.922624E-6</v>
      </c>
      <c r="IG140" s="1">
        <v>2.566413E-3</v>
      </c>
      <c r="IH140">
        <v>0.99869300000000005</v>
      </c>
      <c r="II140">
        <v>21.12594</v>
      </c>
      <c r="IJ140" s="1">
        <v>2.557636E-6</v>
      </c>
      <c r="IK140" s="1">
        <v>2.2463890000000001E-3</v>
      </c>
      <c r="IL140">
        <v>0.99864299999999995</v>
      </c>
      <c r="IM140">
        <v>21.376000000000001</v>
      </c>
      <c r="IN140" s="1">
        <v>2.2343829999999999E-6</v>
      </c>
      <c r="IO140" s="1">
        <v>1.9627669999999998E-3</v>
      </c>
      <c r="IP140">
        <v>0.9986775</v>
      </c>
      <c r="IQ140">
        <v>21.12378</v>
      </c>
      <c r="IR140" s="1">
        <v>1.951895E-6</v>
      </c>
      <c r="IS140" s="1">
        <v>1.7146710000000001E-3</v>
      </c>
      <c r="IT140">
        <v>0.99863710000000006</v>
      </c>
      <c r="IU140">
        <v>20.49408</v>
      </c>
      <c r="IV140" s="1">
        <v>1.7064789999999999E-6</v>
      </c>
      <c r="IW140" s="1">
        <v>1.4991080000000001E-3</v>
      </c>
      <c r="IX140">
        <v>0.99865740000000003</v>
      </c>
      <c r="IY140">
        <v>19.97683</v>
      </c>
      <c r="IZ140" s="1">
        <v>1.493461E-6</v>
      </c>
      <c r="JA140" s="1">
        <v>1.312002E-3</v>
      </c>
      <c r="JB140">
        <v>0.99862930000000005</v>
      </c>
      <c r="JC140">
        <v>19.759550000000001</v>
      </c>
      <c r="JD140" s="1">
        <v>1.3089300000000001E-6</v>
      </c>
      <c r="JE140" s="1">
        <v>1.149925E-3</v>
      </c>
      <c r="JF140">
        <v>0.99863749999999996</v>
      </c>
      <c r="JG140">
        <v>20.2895</v>
      </c>
      <c r="JH140" s="1">
        <v>1.1489140000000001E-6</v>
      </c>
      <c r="JI140" s="1">
        <v>1.0093350000000001E-3</v>
      </c>
      <c r="JJ140">
        <v>0.99863400000000002</v>
      </c>
      <c r="JK140">
        <v>21.102329999999998</v>
      </c>
      <c r="JL140" s="1">
        <v>1.00897E-6</v>
      </c>
      <c r="JM140" s="1">
        <v>8.8644280000000004E-4</v>
      </c>
      <c r="JN140">
        <v>0.99863179999999996</v>
      </c>
      <c r="JO140">
        <v>21.67109</v>
      </c>
      <c r="JP140" s="1">
        <v>8.8608219999999999E-7</v>
      </c>
      <c r="JQ140" s="1">
        <v>7.7854970000000004E-4</v>
      </c>
      <c r="JR140">
        <v>0.99862899999999999</v>
      </c>
      <c r="JS140">
        <v>21.82705</v>
      </c>
      <c r="JT140" s="1">
        <v>7.7882749999999998E-7</v>
      </c>
      <c r="JU140" s="1">
        <v>6.8430379999999999E-4</v>
      </c>
      <c r="JV140">
        <v>0.99863429999999997</v>
      </c>
      <c r="JW140">
        <v>21.49005</v>
      </c>
      <c r="JX140" s="1">
        <v>6.8557519999999998E-7</v>
      </c>
      <c r="JY140" s="1">
        <v>6.0236389999999995E-4</v>
      </c>
      <c r="JZ140">
        <v>0.99861500000000003</v>
      </c>
      <c r="KA140">
        <v>20.87135</v>
      </c>
      <c r="KB140" s="1">
        <v>6.0449449999999995E-7</v>
      </c>
      <c r="KC140" s="1">
        <v>5.3109320000000002E-4</v>
      </c>
      <c r="KD140">
        <v>0.99863400000000002</v>
      </c>
      <c r="KE140">
        <v>20.440010000000001</v>
      </c>
      <c r="KF140" s="1">
        <v>5.3401420000000004E-7</v>
      </c>
      <c r="KG140" s="1">
        <v>4.6915660000000002E-4</v>
      </c>
      <c r="KH140">
        <v>0.99861460000000002</v>
      </c>
      <c r="KI140">
        <v>20.297599999999999</v>
      </c>
      <c r="KJ140" s="1">
        <v>4.723692E-7</v>
      </c>
      <c r="KK140" s="1">
        <v>4.1499769999999998E-4</v>
      </c>
      <c r="KL140">
        <v>0.99863210000000002</v>
      </c>
      <c r="KM140">
        <v>20.788319999999999</v>
      </c>
      <c r="KN140" s="1">
        <v>4.1890389999999998E-7</v>
      </c>
      <c r="KO140" s="1">
        <v>3.6797449999999998E-4</v>
      </c>
      <c r="KP140">
        <v>0.99862139999999999</v>
      </c>
      <c r="KQ140">
        <v>21.538260000000001</v>
      </c>
      <c r="KR140" s="1">
        <v>3.7349320000000001E-7</v>
      </c>
      <c r="KS140" s="1">
        <v>3.2798529999999998E-4</v>
      </c>
      <c r="KT140">
        <v>0.99865139999999997</v>
      </c>
      <c r="KU140">
        <v>22.12162</v>
      </c>
      <c r="KV140" s="1">
        <v>3.3498009999999999E-7</v>
      </c>
      <c r="KW140" s="1">
        <v>2.940916E-4</v>
      </c>
      <c r="KX140">
        <v>0.99863239999999998</v>
      </c>
      <c r="KY140">
        <v>22.34788</v>
      </c>
      <c r="KZ140" s="1">
        <v>3.0171189999999998E-7</v>
      </c>
      <c r="LA140" s="1">
        <v>2.648471E-4</v>
      </c>
      <c r="LB140">
        <v>0.99863650000000004</v>
      </c>
      <c r="LC140">
        <v>21.957350000000002</v>
      </c>
      <c r="LD140" s="1">
        <v>2.7243800000000002E-7</v>
      </c>
      <c r="LE140" s="1">
        <v>2.3913529999999999E-4</v>
      </c>
      <c r="LF140">
        <v>0.99863860000000004</v>
      </c>
      <c r="LG140">
        <v>21.204840000000001</v>
      </c>
      <c r="LH140" s="1">
        <v>2.4651940000000001E-7</v>
      </c>
      <c r="LI140" s="1">
        <v>2.1636459999999999E-4</v>
      </c>
      <c r="LJ140">
        <v>0.99864450000000005</v>
      </c>
      <c r="LK140">
        <v>20.67539</v>
      </c>
      <c r="LL140" s="1">
        <v>2.2353080000000001E-7</v>
      </c>
      <c r="LM140" s="1">
        <v>1.9617589999999999E-4</v>
      </c>
      <c r="LN140">
        <v>0.99861500000000003</v>
      </c>
      <c r="LO140">
        <v>20.51172</v>
      </c>
      <c r="LP140" s="1">
        <v>2.0301569999999999E-7</v>
      </c>
      <c r="LQ140" s="1">
        <v>1.7816539999999999E-4</v>
      </c>
      <c r="LR140">
        <v>0.9986486</v>
      </c>
      <c r="LS140">
        <v>21.172080000000001</v>
      </c>
      <c r="LT140" s="1">
        <v>1.845212E-7</v>
      </c>
      <c r="LU140" s="1">
        <v>1.619364E-4</v>
      </c>
      <c r="LV140">
        <v>0.9986119</v>
      </c>
      <c r="LW140">
        <v>22.11647</v>
      </c>
      <c r="LX140" s="1">
        <v>1.677193E-7</v>
      </c>
      <c r="LY140" s="1">
        <v>1.4719930000000001E-4</v>
      </c>
      <c r="LZ140">
        <v>0.99864299999999995</v>
      </c>
      <c r="MA140">
        <v>22.839300000000001</v>
      </c>
      <c r="MB140" s="1">
        <v>1.5240480000000001E-7</v>
      </c>
      <c r="MC140" s="1">
        <v>1.3376349999999999E-4</v>
      </c>
      <c r="MD140">
        <v>0.9986408</v>
      </c>
      <c r="ME140">
        <v>23.184139999999999</v>
      </c>
      <c r="MF140" s="1">
        <v>1.3853880000000001E-7</v>
      </c>
      <c r="MG140" s="1">
        <v>1.215922E-4</v>
      </c>
      <c r="MH140">
        <v>0.99864019999999998</v>
      </c>
      <c r="MI140">
        <v>22.85303</v>
      </c>
      <c r="MJ140" s="1">
        <v>1.2605479999999999E-7</v>
      </c>
      <c r="MK140" s="1">
        <v>1.1063549999999999E-4</v>
      </c>
      <c r="ML140">
        <v>0.99862530000000005</v>
      </c>
      <c r="MM140">
        <v>22.098459999999999</v>
      </c>
      <c r="MN140" s="1">
        <v>1.148319E-7</v>
      </c>
      <c r="MO140" s="1">
        <v>1.007799E-4</v>
      </c>
      <c r="MP140">
        <v>0.99863519999999995</v>
      </c>
      <c r="MQ140">
        <v>21.528690000000001</v>
      </c>
      <c r="MR140" s="1">
        <v>1.047049E-7</v>
      </c>
      <c r="MS140" s="1">
        <v>9.1888939999999996E-5</v>
      </c>
      <c r="MT140">
        <v>0.9986332</v>
      </c>
      <c r="MU140">
        <v>21.223220000000001</v>
      </c>
      <c r="MV140" s="1">
        <v>9.5566699999999995E-8</v>
      </c>
      <c r="MW140" s="1">
        <v>8.3866719999999996E-5</v>
      </c>
      <c r="MX140">
        <v>0.99863880000000005</v>
      </c>
      <c r="MY140">
        <v>21.25291</v>
      </c>
      <c r="MZ140" s="1">
        <v>8.7420239999999995E-8</v>
      </c>
      <c r="NA140" s="1">
        <v>7.6704909999999999E-5</v>
      </c>
      <c r="NB140">
        <v>0.99864450000000005</v>
      </c>
      <c r="NC140">
        <v>21.653759999999998</v>
      </c>
      <c r="ND140" s="1">
        <v>8.0410300000000006E-8</v>
      </c>
      <c r="NE140" s="1">
        <v>7.0530580000000004E-5</v>
      </c>
      <c r="NF140">
        <v>0.99862770000000001</v>
      </c>
      <c r="NG140">
        <v>22.254999999999999</v>
      </c>
      <c r="NH140" s="1">
        <v>7.4392210000000003E-8</v>
      </c>
      <c r="NI140" s="1">
        <v>6.5238099999999995E-5</v>
      </c>
      <c r="NJ140">
        <v>0.99864540000000002</v>
      </c>
      <c r="NK140">
        <v>22.234680000000001</v>
      </c>
      <c r="NL140" s="1">
        <v>6.9034160000000006E-8</v>
      </c>
      <c r="NM140" s="1">
        <v>6.0533969999999998E-5</v>
      </c>
      <c r="NN140">
        <v>0.99862689999999998</v>
      </c>
      <c r="NO140">
        <v>21.607340000000001</v>
      </c>
      <c r="NP140" s="1">
        <v>6.4133889999999995E-8</v>
      </c>
      <c r="NQ140" s="1">
        <v>5.6235479999999999E-5</v>
      </c>
      <c r="NR140">
        <v>0.99864929999999996</v>
      </c>
      <c r="NS140">
        <v>20.88795</v>
      </c>
      <c r="NT140" s="1">
        <v>5.9663109999999998E-8</v>
      </c>
      <c r="NU140" s="1">
        <v>5.2312640000000001E-5</v>
      </c>
      <c r="NV140">
        <v>0.99863109999999999</v>
      </c>
      <c r="NW140">
        <v>20.22861</v>
      </c>
      <c r="NX140" s="1">
        <v>5.5590359999999999E-8</v>
      </c>
      <c r="NY140" s="1">
        <v>4.8737589999999998E-5</v>
      </c>
      <c r="NZ140">
        <v>0.99864489999999995</v>
      </c>
      <c r="OA140">
        <v>19.805810000000001</v>
      </c>
      <c r="OB140" s="1">
        <v>5.1846059999999999E-8</v>
      </c>
      <c r="OC140" s="1">
        <v>4.5453939999999998E-5</v>
      </c>
      <c r="OD140">
        <v>0.99866080000000002</v>
      </c>
      <c r="OE140">
        <v>20.129069999999999</v>
      </c>
      <c r="OF140" s="1">
        <v>4.8380400000000002E-8</v>
      </c>
      <c r="OG140" s="1">
        <v>4.2415749999999998E-5</v>
      </c>
      <c r="OH140">
        <v>0.99864240000000004</v>
      </c>
      <c r="OI140">
        <v>20.893329999999999</v>
      </c>
      <c r="OJ140" s="1">
        <v>4.5140380000000001E-8</v>
      </c>
      <c r="OK140" s="1">
        <v>3.9577260000000002E-5</v>
      </c>
    </row>
    <row r="141" spans="1:401" x14ac:dyDescent="0.35">
      <c r="A141">
        <v>144</v>
      </c>
      <c r="B141" t="s">
        <v>4</v>
      </c>
      <c r="C141" t="s">
        <v>24</v>
      </c>
      <c r="D141" t="s">
        <v>145</v>
      </c>
      <c r="E141">
        <v>899.03809999999999</v>
      </c>
      <c r="F141">
        <v>0.84002790000000005</v>
      </c>
      <c r="G141">
        <v>20.464770000000001</v>
      </c>
      <c r="H141">
        <v>0</v>
      </c>
      <c r="I141">
        <v>0</v>
      </c>
      <c r="J141">
        <v>0.83989590000000003</v>
      </c>
      <c r="K141">
        <v>20.388349999999999</v>
      </c>
      <c r="L141">
        <v>0</v>
      </c>
      <c r="M141">
        <v>0</v>
      </c>
      <c r="N141">
        <v>0.83978220000000003</v>
      </c>
      <c r="O141">
        <v>20.379840000000002</v>
      </c>
      <c r="P141">
        <v>0</v>
      </c>
      <c r="Q141">
        <v>0</v>
      </c>
      <c r="R141">
        <v>0.83964450000000002</v>
      </c>
      <c r="S141">
        <v>20.300319999999999</v>
      </c>
      <c r="T141" s="1">
        <v>1.843349E-29</v>
      </c>
      <c r="U141" s="1">
        <v>1.8476479999999999E-26</v>
      </c>
      <c r="V141">
        <v>0.83955250000000003</v>
      </c>
      <c r="W141">
        <v>20.208269999999999</v>
      </c>
      <c r="X141" s="1">
        <v>9.0439490000000002E-17</v>
      </c>
      <c r="Y141" s="1">
        <v>9.0463789999999999E-14</v>
      </c>
      <c r="Z141">
        <v>0.83945979999999998</v>
      </c>
      <c r="AA141">
        <v>19.854479999999999</v>
      </c>
      <c r="AB141" s="1">
        <v>3.5145550000000001E-5</v>
      </c>
      <c r="AC141" s="1">
        <v>2.369742E-2</v>
      </c>
      <c r="AD141">
        <v>0.83938469999999998</v>
      </c>
      <c r="AE141">
        <v>19.343910000000001</v>
      </c>
      <c r="AF141">
        <v>0.16441349999999999</v>
      </c>
      <c r="AG141">
        <v>127.2037</v>
      </c>
      <c r="AH141">
        <v>0.83933729999999995</v>
      </c>
      <c r="AI141">
        <v>18.947130000000001</v>
      </c>
      <c r="AJ141">
        <v>8.7949459999999995</v>
      </c>
      <c r="AK141">
        <v>7628.6040000000003</v>
      </c>
      <c r="AL141">
        <v>0.83929920000000002</v>
      </c>
      <c r="AM141">
        <v>18.72156</v>
      </c>
      <c r="AN141">
        <v>43.006709999999998</v>
      </c>
      <c r="AO141">
        <v>41060.870000000003</v>
      </c>
      <c r="AP141">
        <v>0.83927499999999999</v>
      </c>
      <c r="AQ141">
        <v>19.0383</v>
      </c>
      <c r="AR141">
        <v>41.28237</v>
      </c>
      <c r="AS141">
        <v>42776.7</v>
      </c>
      <c r="AT141">
        <v>0.8392522</v>
      </c>
      <c r="AU141">
        <v>19.71848</v>
      </c>
      <c r="AV141">
        <v>12.05578</v>
      </c>
      <c r="AW141">
        <v>13398.73</v>
      </c>
      <c r="AX141">
        <v>0.8392577</v>
      </c>
      <c r="AY141">
        <v>20.26172</v>
      </c>
      <c r="AZ141">
        <v>1.439889</v>
      </c>
      <c r="BA141">
        <v>1697.2809999999999</v>
      </c>
      <c r="BB141">
        <v>0.83927879999999999</v>
      </c>
      <c r="BC141">
        <v>20.619540000000001</v>
      </c>
      <c r="BD141" s="1">
        <v>9.3545760000000006E-2</v>
      </c>
      <c r="BE141">
        <v>114.1909</v>
      </c>
      <c r="BF141">
        <v>0.83927890000000005</v>
      </c>
      <c r="BG141">
        <v>20.589780000000001</v>
      </c>
      <c r="BH141" s="1">
        <v>9.7778210000000008E-3</v>
      </c>
      <c r="BI141">
        <v>10.74166</v>
      </c>
      <c r="BJ141">
        <v>0.83928020000000003</v>
      </c>
      <c r="BK141">
        <v>20.24494</v>
      </c>
      <c r="BL141" s="1">
        <v>5.5645240000000004E-3</v>
      </c>
      <c r="BM141">
        <v>5.6566929999999997</v>
      </c>
      <c r="BN141">
        <v>0.83927739999999995</v>
      </c>
      <c r="BO141">
        <v>19.965859999999999</v>
      </c>
      <c r="BP141" s="1">
        <v>4.4572819999999999E-3</v>
      </c>
      <c r="BQ141">
        <v>4.5124909999999998</v>
      </c>
      <c r="BR141">
        <v>0.8392714</v>
      </c>
      <c r="BS141">
        <v>19.84722</v>
      </c>
      <c r="BT141" s="1">
        <v>3.6204340000000001E-3</v>
      </c>
      <c r="BU141">
        <v>3.6647980000000002</v>
      </c>
      <c r="BV141">
        <v>0.83925280000000002</v>
      </c>
      <c r="BW141">
        <v>20.154810000000001</v>
      </c>
      <c r="BX141" s="1">
        <v>2.9448289999999999E-3</v>
      </c>
      <c r="BY141">
        <v>2.9807670000000002</v>
      </c>
      <c r="BZ141">
        <v>0.83925369999999999</v>
      </c>
      <c r="CA141">
        <v>20.751100000000001</v>
      </c>
      <c r="CB141" s="1">
        <v>2.395927E-3</v>
      </c>
      <c r="CC141">
        <v>2.425332</v>
      </c>
      <c r="CD141">
        <v>0.83923720000000002</v>
      </c>
      <c r="CE141">
        <v>21.169879999999999</v>
      </c>
      <c r="CF141" s="1">
        <v>1.949178E-3</v>
      </c>
      <c r="CG141">
        <v>1.9730259999999999</v>
      </c>
      <c r="CH141">
        <v>0.83921710000000005</v>
      </c>
      <c r="CI141">
        <v>21.270900000000001</v>
      </c>
      <c r="CJ141" s="1">
        <v>1.5861440000000001E-3</v>
      </c>
      <c r="CK141">
        <v>1.605593</v>
      </c>
      <c r="CL141">
        <v>0.83919719999999998</v>
      </c>
      <c r="CM141">
        <v>20.923670000000001</v>
      </c>
      <c r="CN141" s="1">
        <v>1.291731E-3</v>
      </c>
      <c r="CO141">
        <v>1.30745</v>
      </c>
      <c r="CP141">
        <v>0.83916060000000003</v>
      </c>
      <c r="CQ141">
        <v>20.174859999999999</v>
      </c>
      <c r="CR141" s="1">
        <v>1.052912E-3</v>
      </c>
      <c r="CS141">
        <v>1.0656779999999999</v>
      </c>
      <c r="CT141">
        <v>0.83910750000000001</v>
      </c>
      <c r="CU141">
        <v>19.57649</v>
      </c>
      <c r="CV141" s="1">
        <v>8.5912879999999997E-4</v>
      </c>
      <c r="CW141">
        <v>0.86949750000000003</v>
      </c>
      <c r="CX141">
        <v>0.8390358</v>
      </c>
      <c r="CY141">
        <v>19.37067</v>
      </c>
      <c r="CZ141" s="1">
        <v>7.0173290000000003E-4</v>
      </c>
      <c r="DA141">
        <v>0.71014860000000002</v>
      </c>
      <c r="DB141">
        <v>0.83895839999999999</v>
      </c>
      <c r="DC141">
        <v>19.897780000000001</v>
      </c>
      <c r="DD141" s="1">
        <v>5.7332399999999995E-4</v>
      </c>
      <c r="DE141">
        <v>0.58019779999999999</v>
      </c>
      <c r="DF141">
        <v>0.83888320000000005</v>
      </c>
      <c r="DG141">
        <v>20.772580000000001</v>
      </c>
      <c r="DH141" s="1">
        <v>4.6759029999999998E-4</v>
      </c>
      <c r="DI141">
        <v>0.47324270000000002</v>
      </c>
      <c r="DJ141">
        <v>0.83878719999999996</v>
      </c>
      <c r="DK141">
        <v>21.528860000000002</v>
      </c>
      <c r="DL141" s="1">
        <v>3.8047999999999999E-4</v>
      </c>
      <c r="DM141">
        <v>0.38510899999999998</v>
      </c>
      <c r="DN141">
        <v>0.83869550000000004</v>
      </c>
      <c r="DO141">
        <v>21.94378</v>
      </c>
      <c r="DP141" s="1">
        <v>3.093099E-4</v>
      </c>
      <c r="DQ141">
        <v>0.31305349999999998</v>
      </c>
      <c r="DR141">
        <v>0.83859919999999999</v>
      </c>
      <c r="DS141">
        <v>21.6053</v>
      </c>
      <c r="DT141" s="1">
        <v>2.5171859999999999E-4</v>
      </c>
      <c r="DU141">
        <v>0.25472159999999999</v>
      </c>
      <c r="DV141">
        <v>0.83852309999999997</v>
      </c>
      <c r="DW141">
        <v>20.856269999999999</v>
      </c>
      <c r="DX141" s="1">
        <v>2.0529519999999999E-4</v>
      </c>
      <c r="DY141">
        <v>0.20769779999999999</v>
      </c>
      <c r="DZ141">
        <v>0.83842110000000003</v>
      </c>
      <c r="EA141">
        <v>20.271570000000001</v>
      </c>
      <c r="EB141" s="1">
        <v>1.6785039999999999E-4</v>
      </c>
      <c r="EC141">
        <v>0.16978280000000001</v>
      </c>
      <c r="ED141">
        <v>0.83833919999999995</v>
      </c>
      <c r="EE141">
        <v>20.02129</v>
      </c>
      <c r="EF141" s="1">
        <v>1.3745869999999999E-4</v>
      </c>
      <c r="EG141">
        <v>0.1390219</v>
      </c>
      <c r="EH141">
        <v>0.83826940000000005</v>
      </c>
      <c r="EI141">
        <v>20.421990000000001</v>
      </c>
      <c r="EJ141" s="1">
        <v>1.1268980000000001E-4</v>
      </c>
      <c r="EK141">
        <v>0.11394890000000001</v>
      </c>
      <c r="EL141">
        <v>0.83818349999999997</v>
      </c>
      <c r="EM141">
        <v>21.293230000000001</v>
      </c>
      <c r="EN141" s="1">
        <v>9.275013E-5</v>
      </c>
      <c r="EO141" s="1">
        <v>9.375087E-2</v>
      </c>
      <c r="EP141">
        <v>0.83811939999999996</v>
      </c>
      <c r="EQ141">
        <v>22.06747</v>
      </c>
      <c r="ER141" s="1">
        <v>7.6812730000000006E-5</v>
      </c>
      <c r="ES141" s="1">
        <v>7.7609029999999996E-2</v>
      </c>
      <c r="ET141">
        <v>0.8380592</v>
      </c>
      <c r="EU141">
        <v>22.377089999999999</v>
      </c>
      <c r="EV141" s="1">
        <v>6.3968999999999997E-5</v>
      </c>
      <c r="EW141">
        <v>6.4608399999999996E-2</v>
      </c>
      <c r="EX141">
        <v>0.8379858</v>
      </c>
      <c r="EY141">
        <v>21.926359999999999</v>
      </c>
      <c r="EZ141" s="1">
        <v>5.3523519999999998E-5</v>
      </c>
      <c r="FA141" s="1">
        <v>5.4042550000000002E-2</v>
      </c>
      <c r="FB141">
        <v>0.83792949999999999</v>
      </c>
      <c r="FC141">
        <v>21.012930000000001</v>
      </c>
      <c r="FD141" s="1">
        <v>4.497313E-5</v>
      </c>
      <c r="FE141" s="1">
        <v>4.5395539999999998E-2</v>
      </c>
      <c r="FF141">
        <v>0.83790310000000001</v>
      </c>
      <c r="FG141">
        <v>20.265540000000001</v>
      </c>
      <c r="FH141" s="1">
        <v>3.7938500000000003E-5</v>
      </c>
      <c r="FI141" s="1">
        <v>3.828405E-2</v>
      </c>
      <c r="FJ141">
        <v>0.83787239999999996</v>
      </c>
      <c r="FK141">
        <v>19.946100000000001</v>
      </c>
      <c r="FL141" s="1">
        <v>3.2115359999999998E-5</v>
      </c>
      <c r="FM141" s="1">
        <v>3.2400640000000001E-2</v>
      </c>
      <c r="FN141">
        <v>0.83786159999999998</v>
      </c>
      <c r="FO141">
        <v>20.377690000000001</v>
      </c>
      <c r="FP141" s="1">
        <v>2.7318520000000001E-5</v>
      </c>
      <c r="FQ141" s="1">
        <v>2.7550850000000002E-2</v>
      </c>
      <c r="FR141">
        <v>0.83784729999999996</v>
      </c>
      <c r="FS141">
        <v>21.16939</v>
      </c>
      <c r="FT141" s="1">
        <v>2.3435579999999998E-5</v>
      </c>
      <c r="FU141" s="1">
        <v>2.362152E-2</v>
      </c>
      <c r="FV141">
        <v>0.83785290000000001</v>
      </c>
      <c r="FW141">
        <v>21.606159999999999</v>
      </c>
      <c r="FX141" s="1">
        <v>2.0303480000000002E-5</v>
      </c>
      <c r="FY141" s="1">
        <v>2.0453450000000001E-2</v>
      </c>
      <c r="FZ141">
        <v>0.83783980000000002</v>
      </c>
      <c r="GA141">
        <v>21.620699999999999</v>
      </c>
      <c r="GB141" s="1">
        <v>1.7720410000000001E-5</v>
      </c>
      <c r="GC141" s="1">
        <v>1.7845590000000001E-2</v>
      </c>
      <c r="GD141">
        <v>0.8378506</v>
      </c>
      <c r="GE141">
        <v>21.06335</v>
      </c>
      <c r="GF141" s="1">
        <v>1.5527819999999999E-5</v>
      </c>
      <c r="GG141" s="1">
        <v>1.5635159999999999E-2</v>
      </c>
      <c r="GH141">
        <v>0.83784389999999997</v>
      </c>
      <c r="GI141">
        <v>20.41366</v>
      </c>
      <c r="GJ141" s="1">
        <v>1.363821E-5</v>
      </c>
      <c r="GK141" s="1">
        <v>1.373139E-2</v>
      </c>
      <c r="GL141">
        <v>0.83783470000000004</v>
      </c>
      <c r="GM141">
        <v>19.965710000000001</v>
      </c>
      <c r="GN141" s="1">
        <v>1.19954E-5</v>
      </c>
      <c r="GO141" s="1">
        <v>1.207684E-2</v>
      </c>
      <c r="GP141">
        <v>0.83783719999999995</v>
      </c>
      <c r="GQ141">
        <v>19.82677</v>
      </c>
      <c r="GR141" s="1">
        <v>1.0560510000000001E-5</v>
      </c>
      <c r="GS141" s="1">
        <v>1.063235E-2</v>
      </c>
      <c r="GT141">
        <v>0.8378485</v>
      </c>
      <c r="GU141">
        <v>19.902940000000001</v>
      </c>
      <c r="GV141" s="1">
        <v>9.3027149999999992E-6</v>
      </c>
      <c r="GW141" s="1">
        <v>9.3661809999999995E-3</v>
      </c>
      <c r="GX141">
        <v>0.83783019999999997</v>
      </c>
      <c r="GY141">
        <v>20.321829999999999</v>
      </c>
      <c r="GZ141" s="1">
        <v>8.1939169999999994E-6</v>
      </c>
      <c r="HA141" s="1">
        <v>8.2504329999999997E-3</v>
      </c>
      <c r="HB141">
        <v>0.83784320000000001</v>
      </c>
      <c r="HC141">
        <v>20.970949999999998</v>
      </c>
      <c r="HD141" s="1">
        <v>7.2148029999999998E-6</v>
      </c>
      <c r="HE141" s="1">
        <v>7.2647570000000002E-3</v>
      </c>
      <c r="HF141">
        <v>0.83782820000000002</v>
      </c>
      <c r="HG141">
        <v>21.411210000000001</v>
      </c>
      <c r="HH141" s="1">
        <v>6.3520219999999997E-6</v>
      </c>
      <c r="HI141" s="1">
        <v>6.3963359999999999E-3</v>
      </c>
      <c r="HJ141">
        <v>0.83781629999999996</v>
      </c>
      <c r="HK141">
        <v>21.286159999999999</v>
      </c>
      <c r="HL141" s="1">
        <v>5.5937250000000004E-6</v>
      </c>
      <c r="HM141" s="1">
        <v>5.6328890000000003E-3</v>
      </c>
      <c r="HN141">
        <v>0.83779780000000004</v>
      </c>
      <c r="HO141">
        <v>20.685829999999999</v>
      </c>
      <c r="HP141" s="1">
        <v>4.9277310000000001E-6</v>
      </c>
      <c r="HQ141" s="1">
        <v>4.9623560000000002E-3</v>
      </c>
      <c r="HR141">
        <v>0.83777710000000005</v>
      </c>
      <c r="HS141">
        <v>20.19577</v>
      </c>
      <c r="HT141" s="1">
        <v>4.3422779999999997E-6</v>
      </c>
      <c r="HU141" s="1">
        <v>4.3728589999999998E-3</v>
      </c>
      <c r="HV141">
        <v>0.83773810000000004</v>
      </c>
      <c r="HW141">
        <v>19.897539999999999</v>
      </c>
      <c r="HX141" s="1">
        <v>3.8278939999999996E-6</v>
      </c>
      <c r="HY141" s="1">
        <v>3.8548620000000001E-3</v>
      </c>
      <c r="HZ141">
        <v>0.83769830000000001</v>
      </c>
      <c r="IA141">
        <v>20.065159999999999</v>
      </c>
      <c r="IB141" s="1">
        <v>3.3726269999999998E-6</v>
      </c>
      <c r="IC141" s="1">
        <v>3.3968039999999998E-3</v>
      </c>
      <c r="ID141">
        <v>0.83766569999999996</v>
      </c>
      <c r="IE141">
        <v>20.6431</v>
      </c>
      <c r="IF141" s="1">
        <v>2.9632829999999998E-6</v>
      </c>
      <c r="IG141" s="1">
        <v>2.9851679999999998E-3</v>
      </c>
      <c r="IH141">
        <v>0.83762159999999997</v>
      </c>
      <c r="II141">
        <v>21.149090000000001</v>
      </c>
      <c r="IJ141" s="1">
        <v>2.5940329999999999E-6</v>
      </c>
      <c r="IK141" s="1">
        <v>2.613691E-3</v>
      </c>
      <c r="IL141">
        <v>0.83758460000000001</v>
      </c>
      <c r="IM141">
        <v>21.417439999999999</v>
      </c>
      <c r="IN141" s="1">
        <v>2.2663880000000001E-6</v>
      </c>
      <c r="IO141" s="1">
        <v>2.2837230000000001E-3</v>
      </c>
      <c r="IP141">
        <v>0.83752979999999999</v>
      </c>
      <c r="IQ141">
        <v>21.187550000000002</v>
      </c>
      <c r="IR141" s="1">
        <v>1.9797930000000001E-6</v>
      </c>
      <c r="IS141" s="1">
        <v>1.9949249999999998E-3</v>
      </c>
      <c r="IT141">
        <v>0.83747260000000001</v>
      </c>
      <c r="IU141">
        <v>20.573799999999999</v>
      </c>
      <c r="IV141" s="1">
        <v>1.7306790000000001E-6</v>
      </c>
      <c r="IW141" s="1">
        <v>1.74377E-3</v>
      </c>
      <c r="IX141">
        <v>0.83742079999999997</v>
      </c>
      <c r="IY141">
        <v>20.03998</v>
      </c>
      <c r="IZ141" s="1">
        <v>1.514451E-6</v>
      </c>
      <c r="JA141" s="1">
        <v>1.525799E-3</v>
      </c>
      <c r="JB141">
        <v>0.83736809999999995</v>
      </c>
      <c r="JC141">
        <v>19.795929999999998</v>
      </c>
      <c r="JD141" s="1">
        <v>1.3271190000000001E-6</v>
      </c>
      <c r="JE141" s="1">
        <v>1.336978E-3</v>
      </c>
      <c r="JF141">
        <v>0.83730729999999998</v>
      </c>
      <c r="JG141">
        <v>20.293220000000002</v>
      </c>
      <c r="JH141" s="1">
        <v>1.1647320000000001E-6</v>
      </c>
      <c r="JI141" s="1">
        <v>1.173255E-3</v>
      </c>
      <c r="JJ141">
        <v>0.83724929999999997</v>
      </c>
      <c r="JK141">
        <v>21.106590000000001</v>
      </c>
      <c r="JL141" s="1">
        <v>1.022846E-6</v>
      </c>
      <c r="JM141" s="1">
        <v>1.030289E-3</v>
      </c>
      <c r="JN141">
        <v>0.83718879999999996</v>
      </c>
      <c r="JO141">
        <v>21.698879999999999</v>
      </c>
      <c r="JP141" s="1">
        <v>8.9825040000000001E-7</v>
      </c>
      <c r="JQ141" s="1">
        <v>9.0478879999999996E-4</v>
      </c>
      <c r="JR141">
        <v>0.83711829999999998</v>
      </c>
      <c r="JS141">
        <v>21.879110000000001</v>
      </c>
      <c r="JT141" s="1">
        <v>7.8942569999999996E-7</v>
      </c>
      <c r="JU141" s="1">
        <v>7.9508689999999995E-4</v>
      </c>
      <c r="JV141">
        <v>0.83706329999999995</v>
      </c>
      <c r="JW141">
        <v>21.5594</v>
      </c>
      <c r="JX141" s="1">
        <v>6.94777E-7</v>
      </c>
      <c r="JY141" s="1">
        <v>6.9968160000000005E-4</v>
      </c>
      <c r="JZ141">
        <v>0.83702469999999995</v>
      </c>
      <c r="KA141">
        <v>20.94294</v>
      </c>
      <c r="KB141" s="1">
        <v>6.1249559999999999E-7</v>
      </c>
      <c r="KC141" s="1">
        <v>6.1671800000000004E-4</v>
      </c>
      <c r="KD141">
        <v>0.83696839999999995</v>
      </c>
      <c r="KE141">
        <v>20.487349999999999</v>
      </c>
      <c r="KF141" s="1">
        <v>5.4098440000000004E-7</v>
      </c>
      <c r="KG141" s="1">
        <v>5.4465350000000004E-4</v>
      </c>
      <c r="KH141">
        <v>0.83692940000000005</v>
      </c>
      <c r="KI141">
        <v>20.32225</v>
      </c>
      <c r="KJ141" s="1">
        <v>4.7846500000000004E-7</v>
      </c>
      <c r="KK141" s="1">
        <v>4.8166650000000001E-4</v>
      </c>
      <c r="KL141">
        <v>0.83688099999999999</v>
      </c>
      <c r="KM141">
        <v>20.794989999999999</v>
      </c>
      <c r="KN141" s="1">
        <v>4.241419E-7</v>
      </c>
      <c r="KO141" s="1">
        <v>4.2688639999999999E-4</v>
      </c>
      <c r="KP141">
        <v>0.83685109999999996</v>
      </c>
      <c r="KQ141">
        <v>21.547969999999999</v>
      </c>
      <c r="KR141" s="1">
        <v>3.7792360000000002E-7</v>
      </c>
      <c r="KS141" s="1">
        <v>3.8022000000000002E-4</v>
      </c>
      <c r="KT141">
        <v>0.83681680000000003</v>
      </c>
      <c r="KU141">
        <v>22.159559999999999</v>
      </c>
      <c r="KV141" s="1">
        <v>3.3875609999999998E-7</v>
      </c>
      <c r="KW141" s="1">
        <v>3.4069630000000003E-4</v>
      </c>
      <c r="KX141">
        <v>0.83679530000000002</v>
      </c>
      <c r="KY141">
        <v>22.413340000000002</v>
      </c>
      <c r="KZ141" s="1">
        <v>3.0500850000000001E-7</v>
      </c>
      <c r="LA141" s="1">
        <v>3.066799E-4</v>
      </c>
      <c r="LB141">
        <v>0.83674029999999999</v>
      </c>
      <c r="LC141">
        <v>22.042210000000001</v>
      </c>
      <c r="LD141" s="1">
        <v>2.753526E-7</v>
      </c>
      <c r="LE141" s="1">
        <v>2.7682310000000002E-4</v>
      </c>
      <c r="LF141">
        <v>0.83672299999999999</v>
      </c>
      <c r="LG141">
        <v>21.287980000000001</v>
      </c>
      <c r="LH141" s="1">
        <v>2.4909820000000001E-7</v>
      </c>
      <c r="LI141" s="1">
        <v>2.5038559999999998E-4</v>
      </c>
      <c r="LJ141">
        <v>0.83667610000000003</v>
      </c>
      <c r="LK141">
        <v>20.728809999999999</v>
      </c>
      <c r="LL141" s="1">
        <v>2.25824E-7</v>
      </c>
      <c r="LM141" s="1">
        <v>2.269614E-4</v>
      </c>
      <c r="LN141">
        <v>0.83663790000000005</v>
      </c>
      <c r="LO141">
        <v>20.542459999999998</v>
      </c>
      <c r="LP141" s="1">
        <v>2.0506850000000001E-7</v>
      </c>
      <c r="LQ141" s="1">
        <v>2.0608080000000001E-4</v>
      </c>
      <c r="LR141">
        <v>0.83660440000000003</v>
      </c>
      <c r="LS141">
        <v>21.177019999999999</v>
      </c>
      <c r="LT141" s="1">
        <v>1.863811E-7</v>
      </c>
      <c r="LU141" s="1">
        <v>1.8728850000000001E-4</v>
      </c>
      <c r="LV141">
        <v>0.83654850000000003</v>
      </c>
      <c r="LW141">
        <v>22.123750000000001</v>
      </c>
      <c r="LX141" s="1">
        <v>1.6941149999999999E-7</v>
      </c>
      <c r="LY141" s="1">
        <v>1.70237E-4</v>
      </c>
      <c r="LZ141">
        <v>0.83651370000000003</v>
      </c>
      <c r="MA141">
        <v>22.874890000000001</v>
      </c>
      <c r="MB141" s="1">
        <v>1.539466E-7</v>
      </c>
      <c r="MC141" s="1">
        <v>1.5469210000000001E-4</v>
      </c>
      <c r="MD141">
        <v>0.83647139999999998</v>
      </c>
      <c r="ME141">
        <v>23.25029</v>
      </c>
      <c r="MF141" s="1">
        <v>1.3992849999999999E-7</v>
      </c>
      <c r="MG141" s="1">
        <v>1.4059620000000001E-4</v>
      </c>
      <c r="MH141">
        <v>0.83643469999999998</v>
      </c>
      <c r="MI141">
        <v>22.94218</v>
      </c>
      <c r="MJ141" s="1">
        <v>1.273048E-7</v>
      </c>
      <c r="MK141" s="1">
        <v>1.2790699999999999E-4</v>
      </c>
      <c r="ML141">
        <v>0.83640979999999998</v>
      </c>
      <c r="MM141">
        <v>22.191890000000001</v>
      </c>
      <c r="MN141" s="1">
        <v>1.1595669999999999E-7</v>
      </c>
      <c r="MO141" s="1">
        <v>1.164891E-4</v>
      </c>
      <c r="MP141">
        <v>0.83638860000000004</v>
      </c>
      <c r="MQ141">
        <v>21.591480000000001</v>
      </c>
      <c r="MR141" s="1">
        <v>1.057215E-7</v>
      </c>
      <c r="MS141" s="1">
        <v>1.061966E-4</v>
      </c>
      <c r="MT141">
        <v>0.83633659999999999</v>
      </c>
      <c r="MU141">
        <v>21.255289999999999</v>
      </c>
      <c r="MV141" s="1">
        <v>9.6482089999999999E-8</v>
      </c>
      <c r="MW141" s="1">
        <v>9.6908040000000004E-5</v>
      </c>
      <c r="MX141">
        <v>0.83633610000000003</v>
      </c>
      <c r="MY141">
        <v>21.262429999999998</v>
      </c>
      <c r="MZ141" s="1">
        <v>8.8226589999999995E-8</v>
      </c>
      <c r="NA141" s="1">
        <v>8.8597649999999997E-5</v>
      </c>
      <c r="NB141">
        <v>0.83629600000000004</v>
      </c>
      <c r="NC141">
        <v>21.65973</v>
      </c>
      <c r="ND141" s="1">
        <v>8.1096450000000005E-8</v>
      </c>
      <c r="NE141" s="1">
        <v>8.1404110000000003E-5</v>
      </c>
      <c r="NF141">
        <v>0.83627649999999998</v>
      </c>
      <c r="NG141">
        <v>22.27825</v>
      </c>
      <c r="NH141" s="1">
        <v>7.4987980000000003E-8</v>
      </c>
      <c r="NI141" s="1">
        <v>7.5250499999999994E-5</v>
      </c>
      <c r="NJ141">
        <v>0.83626409999999995</v>
      </c>
      <c r="NK141">
        <v>22.306139999999999</v>
      </c>
      <c r="NL141" s="1">
        <v>6.9573750000000005E-8</v>
      </c>
      <c r="NM141" s="1">
        <v>6.9806089999999995E-5</v>
      </c>
      <c r="NN141">
        <v>0.83622719999999995</v>
      </c>
      <c r="NO141">
        <v>21.700810000000001</v>
      </c>
      <c r="NP141" s="1">
        <v>6.4627749999999995E-8</v>
      </c>
      <c r="NQ141" s="1">
        <v>6.4837810000000005E-5</v>
      </c>
      <c r="NR141">
        <v>0.83620859999999997</v>
      </c>
      <c r="NS141">
        <v>20.978590000000001</v>
      </c>
      <c r="NT141" s="1">
        <v>6.0113340000000006E-8</v>
      </c>
      <c r="NU141" s="1">
        <v>6.0303619999999998E-5</v>
      </c>
      <c r="NV141">
        <v>0.83619010000000005</v>
      </c>
      <c r="NW141">
        <v>20.307030000000001</v>
      </c>
      <c r="NX141" s="1">
        <v>5.6001619999999999E-8</v>
      </c>
      <c r="NY141" s="1">
        <v>5.6170920000000003E-5</v>
      </c>
      <c r="NZ141">
        <v>0.83615919999999999</v>
      </c>
      <c r="OA141">
        <v>19.85248</v>
      </c>
      <c r="OB141" s="1">
        <v>5.2225619999999999E-8</v>
      </c>
      <c r="OC141" s="1">
        <v>5.2380640000000001E-5</v>
      </c>
      <c r="OD141">
        <v>0.83614889999999997</v>
      </c>
      <c r="OE141">
        <v>20.142240000000001</v>
      </c>
      <c r="OF141" s="1">
        <v>4.8732890000000002E-8</v>
      </c>
      <c r="OG141" s="1">
        <v>4.8875339999999999E-5</v>
      </c>
      <c r="OH141">
        <v>0.83610839999999997</v>
      </c>
      <c r="OI141">
        <v>20.901789999999998</v>
      </c>
      <c r="OJ141" s="1">
        <v>4.5471430000000002E-8</v>
      </c>
      <c r="OK141" s="1">
        <v>4.5605439999999998E-5</v>
      </c>
    </row>
    <row r="142" spans="1:401" x14ac:dyDescent="0.35">
      <c r="A142">
        <v>145</v>
      </c>
      <c r="B142" t="s">
        <v>4</v>
      </c>
      <c r="C142" t="s">
        <v>24</v>
      </c>
      <c r="D142" t="s">
        <v>146</v>
      </c>
      <c r="E142">
        <v>899.59280000000001</v>
      </c>
      <c r="F142">
        <v>0.71897789999999995</v>
      </c>
      <c r="G142">
        <v>20.50055</v>
      </c>
      <c r="H142">
        <v>0</v>
      </c>
      <c r="I142">
        <v>0</v>
      </c>
      <c r="J142">
        <v>0.71927529999999995</v>
      </c>
      <c r="K142">
        <v>20.41337</v>
      </c>
      <c r="L142">
        <v>0</v>
      </c>
      <c r="M142">
        <v>0</v>
      </c>
      <c r="N142">
        <v>0.71956319999999996</v>
      </c>
      <c r="O142">
        <v>20.397259999999999</v>
      </c>
      <c r="P142">
        <v>0</v>
      </c>
      <c r="Q142">
        <v>0</v>
      </c>
      <c r="R142">
        <v>0.71981949999999995</v>
      </c>
      <c r="S142">
        <v>20.324780000000001</v>
      </c>
      <c r="T142" s="1">
        <v>2.54543E-30</v>
      </c>
      <c r="U142" s="1">
        <v>2.2920760000000002E-27</v>
      </c>
      <c r="V142">
        <v>0.72007849999999995</v>
      </c>
      <c r="W142">
        <v>20.247150000000001</v>
      </c>
      <c r="X142" s="1">
        <v>1.310632E-17</v>
      </c>
      <c r="Y142" s="1">
        <v>1.177722E-14</v>
      </c>
      <c r="Z142">
        <v>0.72032450000000003</v>
      </c>
      <c r="AA142">
        <v>19.910240000000002</v>
      </c>
      <c r="AB142" s="1">
        <v>1.070061E-5</v>
      </c>
      <c r="AC142" s="1">
        <v>7.3129689999999999E-3</v>
      </c>
      <c r="AD142">
        <v>0.72052380000000005</v>
      </c>
      <c r="AE142">
        <v>19.401679999999999</v>
      </c>
      <c r="AF142" s="1">
        <v>9.5188640000000005E-2</v>
      </c>
      <c r="AG142">
        <v>70.840339999999998</v>
      </c>
      <c r="AH142">
        <v>0.72068790000000005</v>
      </c>
      <c r="AI142">
        <v>18.993829999999999</v>
      </c>
      <c r="AJ142">
        <v>6.6447839999999996</v>
      </c>
      <c r="AK142">
        <v>5379.0339999999997</v>
      </c>
      <c r="AL142">
        <v>0.72081059999999997</v>
      </c>
      <c r="AM142">
        <v>18.767019999999999</v>
      </c>
      <c r="AN142">
        <v>39.384259999999998</v>
      </c>
      <c r="AO142">
        <v>34119.56</v>
      </c>
      <c r="AP142">
        <v>0.72089579999999998</v>
      </c>
      <c r="AQ142">
        <v>19.071480000000001</v>
      </c>
      <c r="AR142">
        <v>44.05547</v>
      </c>
      <c r="AS142">
        <v>40336.160000000003</v>
      </c>
      <c r="AT142">
        <v>0.72100220000000004</v>
      </c>
      <c r="AU142">
        <v>19.743739999999999</v>
      </c>
      <c r="AV142">
        <v>14.590870000000001</v>
      </c>
      <c r="AW142">
        <v>13977.44</v>
      </c>
      <c r="AX142">
        <v>0.72105819999999998</v>
      </c>
      <c r="AY142">
        <v>20.290620000000001</v>
      </c>
      <c r="AZ142">
        <v>1.9321200000000001</v>
      </c>
      <c r="BA142">
        <v>1919.854</v>
      </c>
      <c r="BB142">
        <v>0.72104610000000002</v>
      </c>
      <c r="BC142">
        <v>20.643910000000002</v>
      </c>
      <c r="BD142">
        <v>0.13342480000000001</v>
      </c>
      <c r="BE142">
        <v>135.69290000000001</v>
      </c>
      <c r="BF142">
        <v>0.72109040000000002</v>
      </c>
      <c r="BG142">
        <v>20.618269999999999</v>
      </c>
      <c r="BH142" s="1">
        <v>1.165444E-2</v>
      </c>
      <c r="BI142">
        <v>11.23179</v>
      </c>
      <c r="BJ142">
        <v>0.72104970000000002</v>
      </c>
      <c r="BK142">
        <v>20.278310000000001</v>
      </c>
      <c r="BL142" s="1">
        <v>5.7414140000000002E-3</v>
      </c>
      <c r="BM142">
        <v>5.218661</v>
      </c>
      <c r="BN142">
        <v>0.72108660000000002</v>
      </c>
      <c r="BO142">
        <v>19.988479999999999</v>
      </c>
      <c r="BP142" s="1">
        <v>4.5626800000000004E-3</v>
      </c>
      <c r="BQ142">
        <v>4.1318859999999997</v>
      </c>
      <c r="BR142">
        <v>0.72108220000000001</v>
      </c>
      <c r="BS142">
        <v>19.86233</v>
      </c>
      <c r="BT142" s="1">
        <v>3.7047120000000002E-3</v>
      </c>
      <c r="BU142">
        <v>3.3546049999999998</v>
      </c>
      <c r="BV142">
        <v>0.72111099999999995</v>
      </c>
      <c r="BW142">
        <v>20.163409999999999</v>
      </c>
      <c r="BX142" s="1">
        <v>3.013099E-3</v>
      </c>
      <c r="BY142">
        <v>2.7282359999999999</v>
      </c>
      <c r="BZ142">
        <v>0.72109429999999997</v>
      </c>
      <c r="CA142">
        <v>20.76511</v>
      </c>
      <c r="CB142" s="1">
        <v>2.4514739999999999E-3</v>
      </c>
      <c r="CC142">
        <v>2.2198419999999999</v>
      </c>
      <c r="CD142">
        <v>0.72114909999999999</v>
      </c>
      <c r="CE142">
        <v>21.200890000000001</v>
      </c>
      <c r="CF142" s="1">
        <v>1.9943959999999998E-3</v>
      </c>
      <c r="CG142">
        <v>1.8058940000000001</v>
      </c>
      <c r="CH142">
        <v>0.72111899999999995</v>
      </c>
      <c r="CI142">
        <v>21.329029999999999</v>
      </c>
      <c r="CJ142" s="1">
        <v>1.622814E-3</v>
      </c>
      <c r="CK142">
        <v>1.469489</v>
      </c>
      <c r="CL142">
        <v>0.72119489999999997</v>
      </c>
      <c r="CM142">
        <v>20.98602</v>
      </c>
      <c r="CN142" s="1">
        <v>1.32149E-3</v>
      </c>
      <c r="CO142">
        <v>1.196537</v>
      </c>
      <c r="CP142">
        <v>0.72120289999999998</v>
      </c>
      <c r="CQ142">
        <v>20.243559999999999</v>
      </c>
      <c r="CR142" s="1">
        <v>1.07705E-3</v>
      </c>
      <c r="CS142">
        <v>0.97518499999999997</v>
      </c>
      <c r="CT142">
        <v>0.72126979999999996</v>
      </c>
      <c r="CU142">
        <v>19.624110000000002</v>
      </c>
      <c r="CV142" s="1">
        <v>8.787291E-4</v>
      </c>
      <c r="CW142">
        <v>0.79558180000000001</v>
      </c>
      <c r="CX142">
        <v>0.72134089999999995</v>
      </c>
      <c r="CY142">
        <v>19.39791</v>
      </c>
      <c r="CZ142" s="1">
        <v>7.1766159999999996E-4</v>
      </c>
      <c r="DA142">
        <v>0.64971230000000002</v>
      </c>
      <c r="DB142">
        <v>0.72143239999999997</v>
      </c>
      <c r="DC142">
        <v>19.9115</v>
      </c>
      <c r="DD142" s="1">
        <v>5.8636159999999997E-4</v>
      </c>
      <c r="DE142">
        <v>0.53082470000000004</v>
      </c>
      <c r="DF142">
        <v>0.72158279999999997</v>
      </c>
      <c r="DG142">
        <v>20.78538</v>
      </c>
      <c r="DH142" s="1">
        <v>4.783489E-4</v>
      </c>
      <c r="DI142">
        <v>0.43306070000000002</v>
      </c>
      <c r="DJ142">
        <v>0.72171200000000002</v>
      </c>
      <c r="DK142">
        <v>21.555810000000001</v>
      </c>
      <c r="DL142" s="1">
        <v>3.8931760000000001E-4</v>
      </c>
      <c r="DM142">
        <v>0.35246620000000001</v>
      </c>
      <c r="DN142">
        <v>0.72187389999999996</v>
      </c>
      <c r="DO142">
        <v>21.99034</v>
      </c>
      <c r="DP142" s="1">
        <v>3.1649649999999999E-4</v>
      </c>
      <c r="DQ142">
        <v>0.28651710000000002</v>
      </c>
      <c r="DR142">
        <v>0.72202770000000005</v>
      </c>
      <c r="DS142">
        <v>21.66628</v>
      </c>
      <c r="DT142" s="1">
        <v>2.5752320000000002E-4</v>
      </c>
      <c r="DU142">
        <v>0.23309369999999999</v>
      </c>
      <c r="DV142">
        <v>0.72223250000000005</v>
      </c>
      <c r="DW142">
        <v>20.919889999999999</v>
      </c>
      <c r="DX142" s="1">
        <v>2.0997139999999999E-4</v>
      </c>
      <c r="DY142">
        <v>0.1900191</v>
      </c>
      <c r="DZ142">
        <v>0.72239569999999997</v>
      </c>
      <c r="EA142">
        <v>20.316189999999999</v>
      </c>
      <c r="EB142" s="1">
        <v>1.7162699999999999E-4</v>
      </c>
      <c r="EC142">
        <v>0.1552915</v>
      </c>
      <c r="ED142">
        <v>0.7225606</v>
      </c>
      <c r="EE142">
        <v>20.046559999999999</v>
      </c>
      <c r="EF142" s="1">
        <v>1.4053469999999999E-4</v>
      </c>
      <c r="EG142">
        <v>0.1271419</v>
      </c>
      <c r="EH142">
        <v>0.72274519999999998</v>
      </c>
      <c r="EI142">
        <v>20.434519999999999</v>
      </c>
      <c r="EJ142" s="1">
        <v>1.1518660000000001E-4</v>
      </c>
      <c r="EK142">
        <v>0.1041927</v>
      </c>
      <c r="EL142">
        <v>0.72292219999999996</v>
      </c>
      <c r="EM142">
        <v>21.304300000000001</v>
      </c>
      <c r="EN142" s="1">
        <v>9.4748870000000001E-5</v>
      </c>
      <c r="EO142" s="1">
        <v>8.5681370000000007E-2</v>
      </c>
      <c r="EP142">
        <v>0.72303589999999995</v>
      </c>
      <c r="EQ142">
        <v>22.100960000000001</v>
      </c>
      <c r="ER142" s="1">
        <v>7.8413130000000005E-5</v>
      </c>
      <c r="ES142" s="1">
        <v>7.0887759999999994E-2</v>
      </c>
      <c r="ET142">
        <v>0.72320030000000002</v>
      </c>
      <c r="EU142">
        <v>22.435880000000001</v>
      </c>
      <c r="EV142" s="1">
        <v>6.5264439999999994E-5</v>
      </c>
      <c r="EW142" s="1">
        <v>5.898432E-2</v>
      </c>
      <c r="EX142">
        <v>0.72333239999999999</v>
      </c>
      <c r="EY142">
        <v>21.999110000000002</v>
      </c>
      <c r="EZ142" s="1">
        <v>5.4579800000000002E-5</v>
      </c>
      <c r="FA142" s="1">
        <v>4.9316989999999998E-2</v>
      </c>
      <c r="FB142">
        <v>0.72348760000000001</v>
      </c>
      <c r="FC142">
        <v>21.09254</v>
      </c>
      <c r="FD142" s="1">
        <v>4.5839510000000001E-5</v>
      </c>
      <c r="FE142" s="1">
        <v>4.1409710000000002E-2</v>
      </c>
      <c r="FF142">
        <v>0.72359680000000004</v>
      </c>
      <c r="FG142">
        <v>20.321960000000001</v>
      </c>
      <c r="FH142" s="1">
        <v>3.8653899999999999E-5</v>
      </c>
      <c r="FI142" s="1">
        <v>3.4910549999999999E-2</v>
      </c>
      <c r="FJ142">
        <v>0.72371379999999996</v>
      </c>
      <c r="FK142">
        <v>19.970929999999999</v>
      </c>
      <c r="FL142" s="1">
        <v>3.2707499999999998E-5</v>
      </c>
      <c r="FM142" s="1">
        <v>2.9535619999999999E-2</v>
      </c>
      <c r="FN142">
        <v>0.72378200000000004</v>
      </c>
      <c r="FO142">
        <v>20.386959999999998</v>
      </c>
      <c r="FP142" s="1">
        <v>2.7803150000000002E-5</v>
      </c>
      <c r="FQ142" s="1">
        <v>2.5100830000000001E-2</v>
      </c>
      <c r="FR142">
        <v>0.72377930000000001</v>
      </c>
      <c r="FS142">
        <v>21.170680000000001</v>
      </c>
      <c r="FT142" s="1">
        <v>2.3825110000000001E-5</v>
      </c>
      <c r="FU142">
        <v>2.15015E-2</v>
      </c>
      <c r="FV142">
        <v>0.72383810000000004</v>
      </c>
      <c r="FW142">
        <v>21.636119999999998</v>
      </c>
      <c r="FX142" s="1">
        <v>2.061968E-5</v>
      </c>
      <c r="FY142" s="1">
        <v>1.8601960000000001E-2</v>
      </c>
      <c r="FZ142">
        <v>0.72386629999999996</v>
      </c>
      <c r="GA142">
        <v>21.669519999999999</v>
      </c>
      <c r="GB142" s="1">
        <v>1.7984950000000001E-5</v>
      </c>
      <c r="GC142" s="1">
        <v>1.6221369999999999E-2</v>
      </c>
      <c r="GD142">
        <v>0.72386019999999995</v>
      </c>
      <c r="GE142">
        <v>21.138390000000001</v>
      </c>
      <c r="GF142" s="1">
        <v>1.5753980000000001E-5</v>
      </c>
      <c r="GG142" s="1">
        <v>1.4207880000000001E-2</v>
      </c>
      <c r="GH142">
        <v>0.72389669999999995</v>
      </c>
      <c r="GI142">
        <v>20.48827</v>
      </c>
      <c r="GJ142" s="1">
        <v>1.383412E-5</v>
      </c>
      <c r="GK142">
        <v>1.24758E-2</v>
      </c>
      <c r="GL142">
        <v>0.72388989999999998</v>
      </c>
      <c r="GM142">
        <v>20.019179999999999</v>
      </c>
      <c r="GN142" s="1">
        <v>1.2166E-5</v>
      </c>
      <c r="GO142" s="1">
        <v>1.097127E-2</v>
      </c>
      <c r="GP142">
        <v>0.72388770000000002</v>
      </c>
      <c r="GQ142">
        <v>19.85144</v>
      </c>
      <c r="GR142" s="1">
        <v>1.0709809999999999E-5</v>
      </c>
      <c r="GS142" s="1">
        <v>9.6582860000000003E-3</v>
      </c>
      <c r="GT142">
        <v>0.72388110000000006</v>
      </c>
      <c r="GU142">
        <v>19.91151</v>
      </c>
      <c r="GV142" s="1">
        <v>9.4337659999999997E-6</v>
      </c>
      <c r="GW142" s="1">
        <v>8.5078210000000005E-3</v>
      </c>
      <c r="GX142">
        <v>0.72390810000000005</v>
      </c>
      <c r="GY142">
        <v>20.336130000000001</v>
      </c>
      <c r="GZ142" s="1">
        <v>8.3096389999999992E-6</v>
      </c>
      <c r="HA142" s="1">
        <v>7.4944959999999998E-3</v>
      </c>
      <c r="HB142">
        <v>0.7239044</v>
      </c>
      <c r="HC142">
        <v>20.997039999999998</v>
      </c>
      <c r="HD142" s="1">
        <v>7.3169390000000002E-6</v>
      </c>
      <c r="HE142" s="1">
        <v>6.5994060000000004E-3</v>
      </c>
      <c r="HF142">
        <v>0.72389879999999995</v>
      </c>
      <c r="HG142">
        <v>21.460840000000001</v>
      </c>
      <c r="HH142" s="1">
        <v>6.4419360000000003E-6</v>
      </c>
      <c r="HI142" s="1">
        <v>5.8104380000000002E-3</v>
      </c>
      <c r="HJ142">
        <v>0.72391470000000002</v>
      </c>
      <c r="HK142">
        <v>21.33324</v>
      </c>
      <c r="HL142" s="1">
        <v>5.6726940000000002E-6</v>
      </c>
      <c r="HM142" s="1">
        <v>5.1168050000000003E-3</v>
      </c>
      <c r="HN142">
        <v>0.72392679999999998</v>
      </c>
      <c r="HO142">
        <v>20.740580000000001</v>
      </c>
      <c r="HP142" s="1">
        <v>4.9971890000000001E-6</v>
      </c>
      <c r="HQ142" s="1">
        <v>4.5075540000000004E-3</v>
      </c>
      <c r="HR142">
        <v>0.72396170000000004</v>
      </c>
      <c r="HS142">
        <v>20.236149999999999</v>
      </c>
      <c r="HT142" s="1">
        <v>4.4032560000000003E-6</v>
      </c>
      <c r="HU142" s="1">
        <v>3.9719489999999998E-3</v>
      </c>
      <c r="HV142">
        <v>0.72402310000000003</v>
      </c>
      <c r="HW142">
        <v>19.925149999999999</v>
      </c>
      <c r="HX142" s="1">
        <v>3.8815099999999999E-6</v>
      </c>
      <c r="HY142" s="1">
        <v>3.5012849999999998E-3</v>
      </c>
      <c r="HZ142">
        <v>0.72403249999999997</v>
      </c>
      <c r="IA142">
        <v>20.087350000000001</v>
      </c>
      <c r="IB142" s="1">
        <v>3.4203749999999998E-6</v>
      </c>
      <c r="IC142" s="1">
        <v>3.0855750000000001E-3</v>
      </c>
      <c r="ID142">
        <v>0.7241107</v>
      </c>
      <c r="IE142">
        <v>20.656849999999999</v>
      </c>
      <c r="IF142" s="1">
        <v>3.0064640000000002E-6</v>
      </c>
      <c r="IG142" s="1">
        <v>2.712534E-3</v>
      </c>
      <c r="IH142">
        <v>0.72418329999999997</v>
      </c>
      <c r="II142">
        <v>21.173210000000001</v>
      </c>
      <c r="IJ142" s="1">
        <v>2.6327479999999999E-6</v>
      </c>
      <c r="IK142" s="1">
        <v>2.3756509999999999E-3</v>
      </c>
      <c r="IL142">
        <v>0.72428970000000004</v>
      </c>
      <c r="IM142">
        <v>21.456430000000001</v>
      </c>
      <c r="IN142" s="1">
        <v>2.300513E-6</v>
      </c>
      <c r="IO142" s="1">
        <v>2.075969E-3</v>
      </c>
      <c r="IP142">
        <v>0.72434710000000002</v>
      </c>
      <c r="IQ142">
        <v>21.237120000000001</v>
      </c>
      <c r="IR142" s="1">
        <v>2.009539E-6</v>
      </c>
      <c r="IS142" s="1">
        <v>1.8133629999999999E-3</v>
      </c>
      <c r="IT142">
        <v>0.72443380000000002</v>
      </c>
      <c r="IU142">
        <v>20.640509999999999</v>
      </c>
      <c r="IV142" s="1">
        <v>1.756474E-6</v>
      </c>
      <c r="IW142" s="1">
        <v>1.5849099999999999E-3</v>
      </c>
      <c r="IX142">
        <v>0.72456030000000005</v>
      </c>
      <c r="IY142">
        <v>20.094889999999999</v>
      </c>
      <c r="IZ142" s="1">
        <v>1.536835E-6</v>
      </c>
      <c r="JA142" s="1">
        <v>1.3866530000000001E-3</v>
      </c>
      <c r="JB142">
        <v>0.72464019999999996</v>
      </c>
      <c r="JC142">
        <v>19.83145</v>
      </c>
      <c r="JD142" s="1">
        <v>1.3465059999999999E-6</v>
      </c>
      <c r="JE142" s="1">
        <v>1.2148669999999999E-3</v>
      </c>
      <c r="JF142">
        <v>0.72475809999999996</v>
      </c>
      <c r="JG142">
        <v>20.30536</v>
      </c>
      <c r="JH142" s="1">
        <v>1.1815809999999999E-6</v>
      </c>
      <c r="JI142" s="1">
        <v>1.065945E-3</v>
      </c>
      <c r="JJ142">
        <v>0.7248713</v>
      </c>
      <c r="JK142">
        <v>21.118600000000001</v>
      </c>
      <c r="JL142" s="1">
        <v>1.0376170000000001E-6</v>
      </c>
      <c r="JM142" s="1">
        <v>9.3602430000000003E-4</v>
      </c>
      <c r="JN142">
        <v>0.72498209999999996</v>
      </c>
      <c r="JO142">
        <v>21.728719999999999</v>
      </c>
      <c r="JP142" s="1">
        <v>9.1120899999999999E-7</v>
      </c>
      <c r="JQ142" s="1">
        <v>8.2199210000000005E-4</v>
      </c>
      <c r="JR142">
        <v>0.72509330000000005</v>
      </c>
      <c r="JS142">
        <v>21.923349999999999</v>
      </c>
      <c r="JT142" s="1">
        <v>8.0071200000000003E-7</v>
      </c>
      <c r="JU142" s="1">
        <v>7.2224340000000004E-4</v>
      </c>
      <c r="JV142">
        <v>0.72521069999999999</v>
      </c>
      <c r="JW142">
        <v>21.615390000000001</v>
      </c>
      <c r="JX142" s="1">
        <v>7.0457470000000002E-7</v>
      </c>
      <c r="JY142" s="1">
        <v>6.3547110000000001E-4</v>
      </c>
      <c r="JZ142">
        <v>0.72533970000000003</v>
      </c>
      <c r="KA142">
        <v>21.00329</v>
      </c>
      <c r="KB142" s="1">
        <v>6.2102480000000003E-7</v>
      </c>
      <c r="KC142" s="1">
        <v>5.6003770000000001E-4</v>
      </c>
      <c r="KD142">
        <v>0.72542390000000001</v>
      </c>
      <c r="KE142">
        <v>20.52929</v>
      </c>
      <c r="KF142" s="1">
        <v>5.484042E-7</v>
      </c>
      <c r="KG142" s="1">
        <v>4.9450779999999999E-4</v>
      </c>
      <c r="KH142">
        <v>0.72552170000000005</v>
      </c>
      <c r="KI142">
        <v>20.346630000000001</v>
      </c>
      <c r="KJ142" s="1">
        <v>4.8495669999999996E-7</v>
      </c>
      <c r="KK142" s="1">
        <v>4.3726689999999999E-4</v>
      </c>
      <c r="KL142">
        <v>0.72562970000000004</v>
      </c>
      <c r="KM142">
        <v>20.810320000000001</v>
      </c>
      <c r="KN142" s="1">
        <v>4.2973449999999999E-7</v>
      </c>
      <c r="KO142" s="1">
        <v>3.8741399999999999E-4</v>
      </c>
      <c r="KP142">
        <v>0.72569859999999997</v>
      </c>
      <c r="KQ142">
        <v>21.565539999999999</v>
      </c>
      <c r="KR142" s="1">
        <v>3.8265639999999998E-7</v>
      </c>
      <c r="KS142" s="1">
        <v>3.4487580000000002E-4</v>
      </c>
      <c r="KT142">
        <v>0.72577760000000002</v>
      </c>
      <c r="KU142">
        <v>22.19792</v>
      </c>
      <c r="KV142" s="1">
        <v>3.4277959999999998E-7</v>
      </c>
      <c r="KW142" s="1">
        <v>3.0886100000000001E-4</v>
      </c>
      <c r="KX142">
        <v>0.72586240000000002</v>
      </c>
      <c r="KY142">
        <v>22.47251</v>
      </c>
      <c r="KZ142" s="1">
        <v>3.0851240000000002E-7</v>
      </c>
      <c r="LA142" s="1">
        <v>2.779298E-4</v>
      </c>
      <c r="LB142">
        <v>0.72593660000000004</v>
      </c>
      <c r="LC142">
        <v>22.110600000000002</v>
      </c>
      <c r="LD142" s="1">
        <v>2.7844710000000002E-7</v>
      </c>
      <c r="LE142" s="1">
        <v>2.5081840000000001E-4</v>
      </c>
      <c r="LF142">
        <v>0.72602279999999997</v>
      </c>
      <c r="LG142">
        <v>21.358059999999998</v>
      </c>
      <c r="LH142" s="1">
        <v>2.5183710000000003E-7</v>
      </c>
      <c r="LI142" s="1">
        <v>2.2681980000000001E-4</v>
      </c>
      <c r="LJ142">
        <v>0.72610129999999995</v>
      </c>
      <c r="LK142">
        <v>20.77563</v>
      </c>
      <c r="LL142" s="1">
        <v>2.2825900000000001E-7</v>
      </c>
      <c r="LM142" s="1">
        <v>2.055615E-4</v>
      </c>
      <c r="LN142">
        <v>0.72614029999999996</v>
      </c>
      <c r="LO142">
        <v>20.573309999999999</v>
      </c>
      <c r="LP142" s="1">
        <v>2.072447E-7</v>
      </c>
      <c r="LQ142" s="1">
        <v>1.866215E-4</v>
      </c>
      <c r="LR142">
        <v>0.72625390000000001</v>
      </c>
      <c r="LS142">
        <v>21.191669999999998</v>
      </c>
      <c r="LT142" s="1">
        <v>1.8835029999999999E-7</v>
      </c>
      <c r="LU142" s="1">
        <v>1.6959580000000001E-4</v>
      </c>
      <c r="LV142">
        <v>0.72628769999999998</v>
      </c>
      <c r="LW142">
        <v>22.139849999999999</v>
      </c>
      <c r="LX142" s="1">
        <v>1.7120179999999999E-7</v>
      </c>
      <c r="LY142" s="1">
        <v>1.5415329999999999E-4</v>
      </c>
      <c r="LZ142">
        <v>0.72640179999999999</v>
      </c>
      <c r="MA142">
        <v>22.91208</v>
      </c>
      <c r="MB142" s="1">
        <v>1.5557880000000001E-7</v>
      </c>
      <c r="MC142" s="1">
        <v>1.4007940000000001E-4</v>
      </c>
      <c r="MD142">
        <v>0.72647790000000001</v>
      </c>
      <c r="ME142">
        <v>23.311140000000002</v>
      </c>
      <c r="MF142" s="1">
        <v>1.4140130000000001E-7</v>
      </c>
      <c r="MG142" s="1">
        <v>1.2730740000000001E-4</v>
      </c>
      <c r="MH142">
        <v>0.72651149999999998</v>
      </c>
      <c r="MI142">
        <v>23.013809999999999</v>
      </c>
      <c r="MJ142" s="1">
        <v>1.2862790000000001E-7</v>
      </c>
      <c r="MK142" s="1">
        <v>1.158035E-4</v>
      </c>
      <c r="ML142">
        <v>0.72659940000000001</v>
      </c>
      <c r="MM142">
        <v>22.272130000000001</v>
      </c>
      <c r="MN142" s="1">
        <v>1.17147E-7</v>
      </c>
      <c r="MO142" s="1">
        <v>1.054546E-4</v>
      </c>
      <c r="MP142">
        <v>0.72669099999999998</v>
      </c>
      <c r="MQ142">
        <v>21.646139999999999</v>
      </c>
      <c r="MR142" s="1">
        <v>1.0679810000000001E-7</v>
      </c>
      <c r="MS142" s="1">
        <v>9.6130020000000004E-5</v>
      </c>
      <c r="MT142">
        <v>0.72673980000000005</v>
      </c>
      <c r="MU142">
        <v>21.284569999999999</v>
      </c>
      <c r="MV142" s="1">
        <v>9.7451679999999995E-8</v>
      </c>
      <c r="MW142" s="1">
        <v>8.7711169999999999E-5</v>
      </c>
      <c r="MX142">
        <v>0.72680929999999999</v>
      </c>
      <c r="MY142">
        <v>21.274270000000001</v>
      </c>
      <c r="MZ142" s="1">
        <v>8.9084360000000001E-8</v>
      </c>
      <c r="NA142" s="1">
        <v>8.0169290000000004E-5</v>
      </c>
      <c r="NB142">
        <v>0.72686759999999995</v>
      </c>
      <c r="NC142">
        <v>21.672339999999998</v>
      </c>
      <c r="ND142" s="1">
        <v>8.1827269999999996E-8</v>
      </c>
      <c r="NE142" s="1">
        <v>7.3617060000000001E-5</v>
      </c>
      <c r="NF142">
        <v>0.72689440000000005</v>
      </c>
      <c r="NG142">
        <v>22.303100000000001</v>
      </c>
      <c r="NH142" s="1">
        <v>7.5619870000000003E-8</v>
      </c>
      <c r="NI142" s="1">
        <v>6.8018460000000003E-5</v>
      </c>
      <c r="NJ142">
        <v>0.72696640000000001</v>
      </c>
      <c r="NK142">
        <v>22.365079999999999</v>
      </c>
      <c r="NL142" s="1">
        <v>7.0144100000000001E-8</v>
      </c>
      <c r="NM142" s="1">
        <v>6.3085110000000004E-5</v>
      </c>
      <c r="NN142">
        <v>0.72702800000000001</v>
      </c>
      <c r="NO142">
        <v>21.77807</v>
      </c>
      <c r="NP142" s="1">
        <v>6.5150130000000006E-8</v>
      </c>
      <c r="NQ142" s="1">
        <v>5.8589119999999999E-5</v>
      </c>
      <c r="NR142">
        <v>0.72706590000000004</v>
      </c>
      <c r="NS142">
        <v>21.054680000000001</v>
      </c>
      <c r="NT142" s="1">
        <v>6.0588950000000005E-8</v>
      </c>
      <c r="NU142" s="1">
        <v>5.4484119999999997E-5</v>
      </c>
      <c r="NV142">
        <v>0.72712840000000001</v>
      </c>
      <c r="NW142">
        <v>20.373850000000001</v>
      </c>
      <c r="NX142" s="1">
        <v>5.6436249999999997E-8</v>
      </c>
      <c r="NY142" s="1">
        <v>5.0743740000000003E-5</v>
      </c>
      <c r="NZ142">
        <v>0.72715689999999999</v>
      </c>
      <c r="OA142">
        <v>19.895199999999999</v>
      </c>
      <c r="OB142" s="1">
        <v>5.26258E-8</v>
      </c>
      <c r="OC142" s="1">
        <v>4.731514E-5</v>
      </c>
      <c r="OD142">
        <v>0.72722969999999998</v>
      </c>
      <c r="OE142">
        <v>20.165669999999999</v>
      </c>
      <c r="OF142" s="1">
        <v>4.9104389999999999E-8</v>
      </c>
      <c r="OG142" s="1">
        <v>4.4147599999999997E-5</v>
      </c>
      <c r="OH142">
        <v>0.72724809999999995</v>
      </c>
      <c r="OI142">
        <v>20.918310000000002</v>
      </c>
      <c r="OJ142" s="1">
        <v>4.581995E-8</v>
      </c>
      <c r="OK142" s="1">
        <v>4.1194659999999998E-5</v>
      </c>
    </row>
    <row r="143" spans="1:401" x14ac:dyDescent="0.35">
      <c r="A143">
        <v>146</v>
      </c>
      <c r="B143" t="s">
        <v>4</v>
      </c>
      <c r="C143" t="s">
        <v>24</v>
      </c>
      <c r="D143" t="s">
        <v>147</v>
      </c>
      <c r="E143">
        <v>907.05740000000003</v>
      </c>
      <c r="F143">
        <v>1.0085630000000001</v>
      </c>
      <c r="G143">
        <v>20.531400000000001</v>
      </c>
      <c r="H143">
        <v>0</v>
      </c>
      <c r="I143">
        <v>0</v>
      </c>
      <c r="J143">
        <v>1.008508</v>
      </c>
      <c r="K143">
        <v>20.432860000000002</v>
      </c>
      <c r="L143">
        <v>0</v>
      </c>
      <c r="M143">
        <v>0</v>
      </c>
      <c r="N143">
        <v>1.0084850000000001</v>
      </c>
      <c r="O143">
        <v>20.410399999999999</v>
      </c>
      <c r="P143">
        <v>0</v>
      </c>
      <c r="Q143">
        <v>0</v>
      </c>
      <c r="R143">
        <v>1.0084439999999999</v>
      </c>
      <c r="S143">
        <v>20.343630000000001</v>
      </c>
      <c r="T143" s="1">
        <v>3.1355119999999998E-31</v>
      </c>
      <c r="U143" s="1">
        <v>2.380417E-28</v>
      </c>
      <c r="V143">
        <v>1.0083629999999999</v>
      </c>
      <c r="W143">
        <v>20.278580000000002</v>
      </c>
      <c r="X143" s="1">
        <v>1.7465060000000001E-18</v>
      </c>
      <c r="Y143" s="1">
        <v>1.3234649999999999E-15</v>
      </c>
      <c r="Z143">
        <v>1.008356</v>
      </c>
      <c r="AA143">
        <v>19.95757</v>
      </c>
      <c r="AB143" s="1">
        <v>4.0302099999999998E-6</v>
      </c>
      <c r="AC143" s="1">
        <v>2.1215079999999998E-3</v>
      </c>
      <c r="AD143">
        <v>1.008327</v>
      </c>
      <c r="AE143">
        <v>19.45187</v>
      </c>
      <c r="AF143" s="1">
        <v>6.1393070000000001E-2</v>
      </c>
      <c r="AG143">
        <v>38.181930000000001</v>
      </c>
      <c r="AH143">
        <v>1.008302</v>
      </c>
      <c r="AI143">
        <v>19.03464</v>
      </c>
      <c r="AJ143">
        <v>5.2916460000000001</v>
      </c>
      <c r="AK143">
        <v>3605.6329999999998</v>
      </c>
      <c r="AL143">
        <v>1.0082990000000001</v>
      </c>
      <c r="AM143">
        <v>18.80161</v>
      </c>
      <c r="AN143">
        <v>36.443680000000001</v>
      </c>
      <c r="AO143">
        <v>26577.01</v>
      </c>
      <c r="AP143">
        <v>1.0083169999999999</v>
      </c>
      <c r="AQ143">
        <v>19.093050000000002</v>
      </c>
      <c r="AR143">
        <v>45.818579999999997</v>
      </c>
      <c r="AS143">
        <v>35241.589999999997</v>
      </c>
      <c r="AT143">
        <v>1.0083439999999999</v>
      </c>
      <c r="AU143">
        <v>19.758130000000001</v>
      </c>
      <c r="AV143">
        <v>16.667400000000001</v>
      </c>
      <c r="AW143">
        <v>13377.1</v>
      </c>
      <c r="AX143">
        <v>1.0083279999999999</v>
      </c>
      <c r="AY143">
        <v>20.307590000000001</v>
      </c>
      <c r="AZ143">
        <v>2.3797640000000002</v>
      </c>
      <c r="BA143">
        <v>1975.654</v>
      </c>
      <c r="BB143">
        <v>1.008359</v>
      </c>
      <c r="BC143">
        <v>20.66291</v>
      </c>
      <c r="BD143">
        <v>0.1724319</v>
      </c>
      <c r="BE143">
        <v>146.40209999999999</v>
      </c>
      <c r="BF143">
        <v>1.008365</v>
      </c>
      <c r="BG143">
        <v>20.644100000000002</v>
      </c>
      <c r="BH143" s="1">
        <v>1.3554170000000001E-2</v>
      </c>
      <c r="BI143">
        <v>11.056469999999999</v>
      </c>
      <c r="BJ143">
        <v>1.008354</v>
      </c>
      <c r="BK143">
        <v>20.308119999999999</v>
      </c>
      <c r="BL143" s="1">
        <v>5.891589E-3</v>
      </c>
      <c r="BM143">
        <v>4.521795</v>
      </c>
      <c r="BN143">
        <v>1.008359</v>
      </c>
      <c r="BO143">
        <v>20.009440000000001</v>
      </c>
      <c r="BP143" s="1">
        <v>4.6437120000000004E-3</v>
      </c>
      <c r="BQ143">
        <v>3.5479270000000001</v>
      </c>
      <c r="BR143">
        <v>1.0083519999999999</v>
      </c>
      <c r="BS143">
        <v>19.874040000000001</v>
      </c>
      <c r="BT143" s="1">
        <v>3.7692350000000001E-3</v>
      </c>
      <c r="BU143">
        <v>2.8794390000000001</v>
      </c>
      <c r="BV143">
        <v>1.0083420000000001</v>
      </c>
      <c r="BW143">
        <v>20.168030000000002</v>
      </c>
      <c r="BX143" s="1">
        <v>3.0653389999999998E-3</v>
      </c>
      <c r="BY143">
        <v>2.3416980000000001</v>
      </c>
      <c r="BZ143">
        <v>1.0083660000000001</v>
      </c>
      <c r="CA143">
        <v>20.771180000000001</v>
      </c>
      <c r="CB143" s="1">
        <v>2.493973E-3</v>
      </c>
      <c r="CC143">
        <v>1.905294</v>
      </c>
      <c r="CD143">
        <v>1.008332</v>
      </c>
      <c r="CE143">
        <v>21.218920000000001</v>
      </c>
      <c r="CF143" s="1">
        <v>2.0289959999999999E-3</v>
      </c>
      <c r="CG143">
        <v>1.5500929999999999</v>
      </c>
      <c r="CH143">
        <v>1.008316</v>
      </c>
      <c r="CI143">
        <v>21.374569999999999</v>
      </c>
      <c r="CJ143" s="1">
        <v>1.6508790000000001E-3</v>
      </c>
      <c r="CK143">
        <v>1.2612680000000001</v>
      </c>
      <c r="CL143">
        <v>1.008305</v>
      </c>
      <c r="CM143">
        <v>21.040769999999998</v>
      </c>
      <c r="CN143" s="1">
        <v>1.3442619999999999E-3</v>
      </c>
      <c r="CO143">
        <v>1.0269950000000001</v>
      </c>
      <c r="CP143">
        <v>1.008281</v>
      </c>
      <c r="CQ143">
        <v>20.30517</v>
      </c>
      <c r="CR143" s="1">
        <v>1.0955229999999999E-3</v>
      </c>
      <c r="CS143">
        <v>0.83696079999999995</v>
      </c>
      <c r="CT143">
        <v>1.0082519999999999</v>
      </c>
      <c r="CU143">
        <v>19.667770000000001</v>
      </c>
      <c r="CV143" s="1">
        <v>8.9372309999999995E-4</v>
      </c>
      <c r="CW143">
        <v>0.68280490000000005</v>
      </c>
      <c r="CX143">
        <v>1.008203</v>
      </c>
      <c r="CY143">
        <v>19.418810000000001</v>
      </c>
      <c r="CZ143" s="1">
        <v>7.2984890000000005E-4</v>
      </c>
      <c r="DA143">
        <v>0.55761839999999996</v>
      </c>
      <c r="DB143">
        <v>1.008173</v>
      </c>
      <c r="DC143">
        <v>19.91656</v>
      </c>
      <c r="DD143" s="1">
        <v>5.9633180000000002E-4</v>
      </c>
      <c r="DE143">
        <v>0.45563900000000002</v>
      </c>
      <c r="DF143">
        <v>1.008108</v>
      </c>
      <c r="DG143">
        <v>20.78472</v>
      </c>
      <c r="DH143" s="1">
        <v>4.8657350000000003E-4</v>
      </c>
      <c r="DI143">
        <v>0.37184840000000002</v>
      </c>
      <c r="DJ143">
        <v>1.0080690000000001</v>
      </c>
      <c r="DK143">
        <v>21.57009</v>
      </c>
      <c r="DL143" s="1">
        <v>3.9608159999999999E-4</v>
      </c>
      <c r="DM143">
        <v>0.30274200000000001</v>
      </c>
      <c r="DN143">
        <v>1.0080210000000001</v>
      </c>
      <c r="DO143">
        <v>22.024180000000001</v>
      </c>
      <c r="DP143" s="1">
        <v>3.2200380000000002E-4</v>
      </c>
      <c r="DQ143">
        <v>0.24614539999999999</v>
      </c>
      <c r="DR143">
        <v>1.0079739999999999</v>
      </c>
      <c r="DS143">
        <v>21.718589999999999</v>
      </c>
      <c r="DT143" s="1">
        <v>2.6197219999999998E-4</v>
      </c>
      <c r="DU143">
        <v>0.2002573</v>
      </c>
      <c r="DV143">
        <v>1.0079180000000001</v>
      </c>
      <c r="DW143">
        <v>20.977530000000002</v>
      </c>
      <c r="DX143" s="1">
        <v>2.13556E-4</v>
      </c>
      <c r="DY143">
        <v>0.16325149999999999</v>
      </c>
      <c r="DZ143">
        <v>1.0078940000000001</v>
      </c>
      <c r="EA143">
        <v>20.35698</v>
      </c>
      <c r="EB143" s="1">
        <v>1.745215E-4</v>
      </c>
      <c r="EC143">
        <v>0.1334108</v>
      </c>
      <c r="ED143">
        <v>1.0078419999999999</v>
      </c>
      <c r="EE143">
        <v>20.067240000000002</v>
      </c>
      <c r="EF143" s="1">
        <v>1.42891E-4</v>
      </c>
      <c r="EG143">
        <v>0.1092352</v>
      </c>
      <c r="EH143">
        <v>1.007816</v>
      </c>
      <c r="EI143">
        <v>20.43852</v>
      </c>
      <c r="EJ143" s="1">
        <v>1.1710220000000001E-4</v>
      </c>
      <c r="EK143" s="1">
        <v>8.9523119999999998E-2</v>
      </c>
      <c r="EL143">
        <v>1.0077830000000001</v>
      </c>
      <c r="EM143">
        <v>21.302759999999999</v>
      </c>
      <c r="EN143" s="1">
        <v>9.6283790000000001E-5</v>
      </c>
      <c r="EO143" s="1">
        <v>7.3600810000000003E-2</v>
      </c>
      <c r="EP143">
        <v>1.0077400000000001</v>
      </c>
      <c r="EQ143">
        <v>22.11984</v>
      </c>
      <c r="ER143" s="1">
        <v>7.9641580000000005E-5</v>
      </c>
      <c r="ES143" s="1">
        <v>6.0869270000000003E-2</v>
      </c>
      <c r="ET143">
        <v>1.0077199999999999</v>
      </c>
      <c r="EU143">
        <v>22.48188</v>
      </c>
      <c r="EV143" s="1">
        <v>6.6258040000000004E-5</v>
      </c>
      <c r="EW143" s="1">
        <v>5.0634569999999997E-2</v>
      </c>
      <c r="EX143">
        <v>1.007682</v>
      </c>
      <c r="EY143">
        <v>22.062550000000002</v>
      </c>
      <c r="EZ143" s="1">
        <v>5.5389600000000002E-5</v>
      </c>
      <c r="FA143" s="1">
        <v>4.2325149999999999E-2</v>
      </c>
      <c r="FB143">
        <v>1.0076799999999999</v>
      </c>
      <c r="FC143">
        <v>21.164539999999999</v>
      </c>
      <c r="FD143" s="1">
        <v>4.6503879999999999E-5</v>
      </c>
      <c r="FE143" s="1">
        <v>3.553224E-2</v>
      </c>
      <c r="FF143">
        <v>1.0076890000000001</v>
      </c>
      <c r="FG143">
        <v>20.374230000000001</v>
      </c>
      <c r="FH143" s="1">
        <v>3.9201800000000001E-5</v>
      </c>
      <c r="FI143" s="1">
        <v>2.9949079999999999E-2</v>
      </c>
      <c r="FJ143">
        <v>1.007668</v>
      </c>
      <c r="FK143">
        <v>19.993670000000002</v>
      </c>
      <c r="FL143" s="1">
        <v>3.3161019999999998E-5</v>
      </c>
      <c r="FM143" s="1">
        <v>2.5332960000000002E-2</v>
      </c>
      <c r="FN143">
        <v>1.0076700000000001</v>
      </c>
      <c r="FO143">
        <v>20.389579999999999</v>
      </c>
      <c r="FP143" s="1">
        <v>2.8175079999999999E-5</v>
      </c>
      <c r="FQ143" s="1">
        <v>2.1520560000000001E-2</v>
      </c>
      <c r="FR143">
        <v>1.007681</v>
      </c>
      <c r="FS143">
        <v>21.167069999999999</v>
      </c>
      <c r="FT143" s="1">
        <v>2.412437E-5</v>
      </c>
      <c r="FU143" s="1">
        <v>1.8420530000000001E-2</v>
      </c>
      <c r="FV143">
        <v>1.0076780000000001</v>
      </c>
      <c r="FW143">
        <v>21.654060000000001</v>
      </c>
      <c r="FX143" s="1">
        <v>2.086217E-5</v>
      </c>
      <c r="FY143" s="1">
        <v>1.5924710000000002E-2</v>
      </c>
      <c r="FZ143">
        <v>1.0076799999999999</v>
      </c>
      <c r="GA143">
        <v>21.710750000000001</v>
      </c>
      <c r="GB143" s="1">
        <v>1.8187169999999999E-5</v>
      </c>
      <c r="GC143" s="1">
        <v>1.387996E-2</v>
      </c>
      <c r="GD143">
        <v>1.007695</v>
      </c>
      <c r="GE143">
        <v>21.20269</v>
      </c>
      <c r="GF143" s="1">
        <v>1.5926700000000001E-5</v>
      </c>
      <c r="GG143" s="1">
        <v>1.215369E-2</v>
      </c>
      <c r="GH143">
        <v>1.007692</v>
      </c>
      <c r="GI143">
        <v>20.553750000000001</v>
      </c>
      <c r="GJ143" s="1">
        <v>1.398359E-5</v>
      </c>
      <c r="GK143" s="1">
        <v>1.067065E-2</v>
      </c>
      <c r="GL143">
        <v>1.007681</v>
      </c>
      <c r="GM143">
        <v>20.066600000000001</v>
      </c>
      <c r="GN143" s="1">
        <v>1.229611E-5</v>
      </c>
      <c r="GO143" s="1">
        <v>9.3828339999999996E-3</v>
      </c>
      <c r="GP143">
        <v>1.007698</v>
      </c>
      <c r="GQ143">
        <v>19.873480000000001</v>
      </c>
      <c r="GR143" s="1">
        <v>1.0823649999999999E-5</v>
      </c>
      <c r="GS143" s="1">
        <v>8.2594409999999993E-3</v>
      </c>
      <c r="GT143">
        <v>1.007687</v>
      </c>
      <c r="GU143">
        <v>19.91666</v>
      </c>
      <c r="GV143" s="1">
        <v>9.5335790000000006E-6</v>
      </c>
      <c r="GW143" s="1">
        <v>7.2751609999999996E-3</v>
      </c>
      <c r="GX143">
        <v>1.007679</v>
      </c>
      <c r="GY143">
        <v>20.34299</v>
      </c>
      <c r="GZ143" s="1">
        <v>8.3978180000000004E-6</v>
      </c>
      <c r="HA143" s="1">
        <v>6.4089919999999996E-3</v>
      </c>
      <c r="HB143">
        <v>1.007665</v>
      </c>
      <c r="HC143">
        <v>21.012160000000002</v>
      </c>
      <c r="HD143" s="1">
        <v>7.3947529999999997E-6</v>
      </c>
      <c r="HE143" s="1">
        <v>5.6436610000000003E-3</v>
      </c>
      <c r="HF143">
        <v>1.007684</v>
      </c>
      <c r="HG143">
        <v>21.497050000000002</v>
      </c>
      <c r="HH143" s="1">
        <v>6.5104630000000002E-6</v>
      </c>
      <c r="HI143" s="1">
        <v>4.9689570000000004E-3</v>
      </c>
      <c r="HJ143">
        <v>1.007655</v>
      </c>
      <c r="HK143">
        <v>21.375119999999999</v>
      </c>
      <c r="HL143" s="1">
        <v>5.7329029999999996E-6</v>
      </c>
      <c r="HM143" s="1">
        <v>4.3757900000000001E-3</v>
      </c>
      <c r="HN143">
        <v>1.0076689999999999</v>
      </c>
      <c r="HO143">
        <v>20.789840000000002</v>
      </c>
      <c r="HP143" s="1">
        <v>5.0501369999999997E-6</v>
      </c>
      <c r="HQ143" s="1">
        <v>3.8547170000000001E-3</v>
      </c>
      <c r="HR143">
        <v>1.0076270000000001</v>
      </c>
      <c r="HS143">
        <v>20.272950000000002</v>
      </c>
      <c r="HT143" s="1">
        <v>4.4497309999999997E-6</v>
      </c>
      <c r="HU143" s="1">
        <v>3.3967189999999999E-3</v>
      </c>
      <c r="HV143">
        <v>1.0076210000000001</v>
      </c>
      <c r="HW143">
        <v>19.94951</v>
      </c>
      <c r="HX143" s="1">
        <v>3.9223700000000004E-6</v>
      </c>
      <c r="HY143" s="1">
        <v>2.9942990000000002E-3</v>
      </c>
      <c r="HZ143">
        <v>1.007595</v>
      </c>
      <c r="IA143">
        <v>20.10313</v>
      </c>
      <c r="IB143" s="1">
        <v>3.4567069999999999E-6</v>
      </c>
      <c r="IC143" s="1">
        <v>2.639087E-3</v>
      </c>
      <c r="ID143">
        <v>1.0075780000000001</v>
      </c>
      <c r="IE143">
        <v>20.661999999999999</v>
      </c>
      <c r="IF143" s="1">
        <v>3.0392940000000001E-6</v>
      </c>
      <c r="IG143" s="1">
        <v>2.3208690000000001E-3</v>
      </c>
      <c r="IH143">
        <v>1.007558</v>
      </c>
      <c r="II143">
        <v>21.18751</v>
      </c>
      <c r="IJ143" s="1">
        <v>2.6622390000000001E-6</v>
      </c>
      <c r="IK143" s="1">
        <v>2.033342E-3</v>
      </c>
      <c r="IL143">
        <v>1.0075259999999999</v>
      </c>
      <c r="IM143">
        <v>21.485220000000002</v>
      </c>
      <c r="IN143" s="1">
        <v>2.326537E-6</v>
      </c>
      <c r="IO143" s="1">
        <v>1.777201E-3</v>
      </c>
      <c r="IP143">
        <v>1.007528</v>
      </c>
      <c r="IQ143">
        <v>21.27861</v>
      </c>
      <c r="IR143" s="1">
        <v>2.032252E-6</v>
      </c>
      <c r="IS143" s="1">
        <v>1.5524950000000001E-3</v>
      </c>
      <c r="IT143">
        <v>1.007471</v>
      </c>
      <c r="IU143">
        <v>20.69914</v>
      </c>
      <c r="IV143" s="1">
        <v>1.7761729999999999E-6</v>
      </c>
      <c r="IW143" s="1">
        <v>1.35692E-3</v>
      </c>
      <c r="IX143">
        <v>1.007431</v>
      </c>
      <c r="IY143">
        <v>20.143989999999999</v>
      </c>
      <c r="IZ143" s="1">
        <v>1.5539310000000001E-6</v>
      </c>
      <c r="JA143" s="1">
        <v>1.1872149999999999E-3</v>
      </c>
      <c r="JB143">
        <v>1.0074110000000001</v>
      </c>
      <c r="JC143">
        <v>19.85924</v>
      </c>
      <c r="JD143" s="1">
        <v>1.3613119999999999E-6</v>
      </c>
      <c r="JE143" s="1">
        <v>1.0401029999999999E-3</v>
      </c>
      <c r="JF143">
        <v>1.0074110000000001</v>
      </c>
      <c r="JG143">
        <v>20.31099</v>
      </c>
      <c r="JH143" s="1">
        <v>1.194442E-6</v>
      </c>
      <c r="JI143" s="1">
        <v>9.1260219999999995E-4</v>
      </c>
      <c r="JJ143">
        <v>1.007382</v>
      </c>
      <c r="JK143">
        <v>21.120650000000001</v>
      </c>
      <c r="JL143" s="1">
        <v>1.048892E-6</v>
      </c>
      <c r="JM143" s="1">
        <v>8.014443E-4</v>
      </c>
      <c r="JN143">
        <v>1.007344</v>
      </c>
      <c r="JO143">
        <v>21.74699</v>
      </c>
      <c r="JP143" s="1">
        <v>9.2110300000000004E-7</v>
      </c>
      <c r="JQ143" s="1">
        <v>7.0388449999999995E-4</v>
      </c>
      <c r="JR143">
        <v>1.007307</v>
      </c>
      <c r="JS143">
        <v>21.95618</v>
      </c>
      <c r="JT143" s="1">
        <v>8.0933430000000004E-7</v>
      </c>
      <c r="JU143" s="1">
        <v>6.1848239999999998E-4</v>
      </c>
      <c r="JV143">
        <v>1.0072890000000001</v>
      </c>
      <c r="JW143">
        <v>21.66405</v>
      </c>
      <c r="JX143" s="1">
        <v>7.1206570000000002E-7</v>
      </c>
      <c r="JY143" s="1">
        <v>5.4416519999999995E-4</v>
      </c>
      <c r="JZ143">
        <v>1.0072700000000001</v>
      </c>
      <c r="KA143">
        <v>21.057099999999998</v>
      </c>
      <c r="KB143" s="1">
        <v>6.2754440000000005E-7</v>
      </c>
      <c r="KC143" s="1">
        <v>4.795698E-4</v>
      </c>
      <c r="KD143">
        <v>1.0072289999999999</v>
      </c>
      <c r="KE143">
        <v>20.56737</v>
      </c>
      <c r="KF143" s="1">
        <v>5.5407280000000003E-7</v>
      </c>
      <c r="KG143" s="1">
        <v>4.234253E-4</v>
      </c>
      <c r="KH143">
        <v>1.007198</v>
      </c>
      <c r="KI143">
        <v>20.36551</v>
      </c>
      <c r="KJ143" s="1">
        <v>4.8991470000000003E-7</v>
      </c>
      <c r="KK143" s="1">
        <v>3.7440580000000002E-4</v>
      </c>
      <c r="KL143">
        <v>1.0071939999999999</v>
      </c>
      <c r="KM143">
        <v>20.817699999999999</v>
      </c>
      <c r="KN143" s="1">
        <v>4.3401790000000002E-7</v>
      </c>
      <c r="KO143" s="1">
        <v>3.3167469999999998E-4</v>
      </c>
      <c r="KP143">
        <v>1.0071909999999999</v>
      </c>
      <c r="KQ143">
        <v>21.57255</v>
      </c>
      <c r="KR143" s="1">
        <v>3.862853E-7</v>
      </c>
      <c r="KS143" s="1">
        <v>2.9513819999999998E-4</v>
      </c>
      <c r="KT143">
        <v>1.007171</v>
      </c>
      <c r="KU143">
        <v>22.222850000000001</v>
      </c>
      <c r="KV143" s="1">
        <v>3.4586050000000002E-7</v>
      </c>
      <c r="KW143" s="1">
        <v>2.6421339999999999E-4</v>
      </c>
      <c r="KX143">
        <v>1.0071760000000001</v>
      </c>
      <c r="KY143">
        <v>22.518090000000001</v>
      </c>
      <c r="KZ143" s="1">
        <v>3.111876E-7</v>
      </c>
      <c r="LA143" s="1">
        <v>2.3769629999999999E-4</v>
      </c>
      <c r="LB143">
        <v>1.0071380000000001</v>
      </c>
      <c r="LC143">
        <v>22.169560000000001</v>
      </c>
      <c r="LD143" s="1">
        <v>2.8080999999999998E-7</v>
      </c>
      <c r="LE143" s="1">
        <v>2.144859E-4</v>
      </c>
      <c r="LF143">
        <v>1.007126</v>
      </c>
      <c r="LG143">
        <v>21.42127</v>
      </c>
      <c r="LH143" s="1">
        <v>2.5392770000000002E-7</v>
      </c>
      <c r="LI143" s="1">
        <v>1.9394470000000001E-4</v>
      </c>
      <c r="LJ143">
        <v>1.0071129999999999</v>
      </c>
      <c r="LK143">
        <v>20.818619999999999</v>
      </c>
      <c r="LL143" s="1">
        <v>2.30118E-7</v>
      </c>
      <c r="LM143" s="1">
        <v>1.757544E-4</v>
      </c>
      <c r="LN143">
        <v>1.0070969999999999</v>
      </c>
      <c r="LO143">
        <v>20.596160000000001</v>
      </c>
      <c r="LP143" s="1">
        <v>2.0890490000000001E-7</v>
      </c>
      <c r="LQ143" s="1">
        <v>1.595465E-4</v>
      </c>
      <c r="LR143">
        <v>1.0070730000000001</v>
      </c>
      <c r="LS143">
        <v>21.19706</v>
      </c>
      <c r="LT143" s="1">
        <v>1.898506E-7</v>
      </c>
      <c r="LU143" s="1">
        <v>1.4499949999999999E-4</v>
      </c>
      <c r="LV143">
        <v>1.007047</v>
      </c>
      <c r="LW143">
        <v>22.144850000000002</v>
      </c>
      <c r="LX143" s="1">
        <v>1.7256629999999999E-7</v>
      </c>
      <c r="LY143" s="1">
        <v>1.31803E-4</v>
      </c>
      <c r="LZ143">
        <v>1.0070410000000001</v>
      </c>
      <c r="MA143">
        <v>22.934660000000001</v>
      </c>
      <c r="MB143" s="1">
        <v>1.5682209999999999E-7</v>
      </c>
      <c r="MC143" s="1">
        <v>1.197843E-4</v>
      </c>
      <c r="MD143">
        <v>1.007002</v>
      </c>
      <c r="ME143">
        <v>23.35698</v>
      </c>
      <c r="MF143" s="1">
        <v>1.425252E-7</v>
      </c>
      <c r="MG143" s="1">
        <v>1.0886769999999999E-4</v>
      </c>
      <c r="MH143">
        <v>1.007004</v>
      </c>
      <c r="MI143">
        <v>23.075600000000001</v>
      </c>
      <c r="MJ143" s="1">
        <v>1.296381E-7</v>
      </c>
      <c r="MK143" s="1">
        <v>9.9024639999999997E-5</v>
      </c>
      <c r="ML143">
        <v>1.0069939999999999</v>
      </c>
      <c r="MM143">
        <v>22.34404</v>
      </c>
      <c r="MN143" s="1">
        <v>1.180559E-7</v>
      </c>
      <c r="MO143" s="1">
        <v>9.0174459999999999E-5</v>
      </c>
      <c r="MP143">
        <v>1.0069920000000001</v>
      </c>
      <c r="MQ143">
        <v>21.695989999999998</v>
      </c>
      <c r="MR143" s="1">
        <v>1.076196E-7</v>
      </c>
      <c r="MS143" s="1">
        <v>8.2201639999999999E-5</v>
      </c>
      <c r="MT143">
        <v>1.0069710000000001</v>
      </c>
      <c r="MU143">
        <v>21.310860000000002</v>
      </c>
      <c r="MV143" s="1">
        <v>9.8192419999999998E-8</v>
      </c>
      <c r="MW143" s="1">
        <v>7.5000110000000001E-5</v>
      </c>
      <c r="MX143">
        <v>1.0069619999999999</v>
      </c>
      <c r="MY143">
        <v>21.28472</v>
      </c>
      <c r="MZ143" s="1">
        <v>8.9740889999999994E-8</v>
      </c>
      <c r="NA143" s="1">
        <v>6.8540790000000006E-5</v>
      </c>
      <c r="NB143">
        <v>1.0069459999999999</v>
      </c>
      <c r="NC143">
        <v>21.678940000000001</v>
      </c>
      <c r="ND143" s="1">
        <v>8.2387830000000002E-8</v>
      </c>
      <c r="NE143" s="1">
        <v>6.2911419999999997E-5</v>
      </c>
      <c r="NF143">
        <v>1.0069520000000001</v>
      </c>
      <c r="NG143">
        <v>22.320360000000001</v>
      </c>
      <c r="NH143" s="1">
        <v>7.6103700000000001E-8</v>
      </c>
      <c r="NI143" s="1">
        <v>5.8103109999999997E-5</v>
      </c>
      <c r="NJ143">
        <v>1.0069250000000001</v>
      </c>
      <c r="NK143">
        <v>22.412890000000001</v>
      </c>
      <c r="NL143" s="1">
        <v>7.0578640000000004E-8</v>
      </c>
      <c r="NM143" s="1">
        <v>5.3881139999999998E-5</v>
      </c>
      <c r="NN143">
        <v>1.006921</v>
      </c>
      <c r="NO143">
        <v>21.845749999999999</v>
      </c>
      <c r="NP143" s="1">
        <v>6.5548950000000004E-8</v>
      </c>
      <c r="NQ143" s="1">
        <v>5.0040280000000001E-5</v>
      </c>
      <c r="NR143">
        <v>1.0069049999999999</v>
      </c>
      <c r="NS143">
        <v>21.12218</v>
      </c>
      <c r="NT143" s="1">
        <v>6.0951859999999997E-8</v>
      </c>
      <c r="NU143" s="1">
        <v>4.6530019999999998E-5</v>
      </c>
      <c r="NV143">
        <v>1.006894</v>
      </c>
      <c r="NW143">
        <v>20.433959999999999</v>
      </c>
      <c r="NX143" s="1">
        <v>5.6767549999999998E-8</v>
      </c>
      <c r="NY143" s="1">
        <v>4.3333320000000002E-5</v>
      </c>
      <c r="NZ143">
        <v>1.006899</v>
      </c>
      <c r="OA143">
        <v>19.93263</v>
      </c>
      <c r="OB143" s="1">
        <v>5.293094E-8</v>
      </c>
      <c r="OC143" s="1">
        <v>4.0403659999999998E-5</v>
      </c>
      <c r="OD143">
        <v>1.0068710000000001</v>
      </c>
      <c r="OE143">
        <v>20.180980000000002</v>
      </c>
      <c r="OF143" s="1">
        <v>4.9386859999999999E-8</v>
      </c>
      <c r="OG143" s="1">
        <v>3.7699540000000003E-5</v>
      </c>
      <c r="OH143">
        <v>1.0068649999999999</v>
      </c>
      <c r="OI143">
        <v>20.924710000000001</v>
      </c>
      <c r="OJ143" s="1">
        <v>4.6085039999999998E-8</v>
      </c>
      <c r="OK143" s="1">
        <v>3.5179870000000003E-5</v>
      </c>
    </row>
    <row r="144" spans="1:401" x14ac:dyDescent="0.35">
      <c r="A144">
        <v>147</v>
      </c>
      <c r="B144" t="s">
        <v>4</v>
      </c>
      <c r="C144" t="s">
        <v>24</v>
      </c>
      <c r="D144" t="s">
        <v>148</v>
      </c>
      <c r="E144">
        <v>885.16060000000004</v>
      </c>
      <c r="F144">
        <v>1.0573300000000001</v>
      </c>
      <c r="G144">
        <v>20.56861</v>
      </c>
      <c r="H144">
        <v>0</v>
      </c>
      <c r="I144">
        <v>0</v>
      </c>
      <c r="J144">
        <v>1.05715</v>
      </c>
      <c r="K144">
        <v>20.45533</v>
      </c>
      <c r="L144">
        <v>0</v>
      </c>
      <c r="M144">
        <v>0</v>
      </c>
      <c r="N144">
        <v>1.056994</v>
      </c>
      <c r="O144">
        <v>20.424980000000001</v>
      </c>
      <c r="P144">
        <v>0</v>
      </c>
      <c r="Q144">
        <v>0</v>
      </c>
      <c r="R144">
        <v>1.0568610000000001</v>
      </c>
      <c r="S144">
        <v>20.363569999999999</v>
      </c>
      <c r="T144" s="1">
        <v>3.8052969999999999E-32</v>
      </c>
      <c r="U144" s="1">
        <v>3.1547599999999997E-29</v>
      </c>
      <c r="V144">
        <v>1.0567150000000001</v>
      </c>
      <c r="W144">
        <v>20.31382</v>
      </c>
      <c r="X144" s="1">
        <v>2.2494699999999998E-19</v>
      </c>
      <c r="Y144" s="1">
        <v>1.8614199999999999E-16</v>
      </c>
      <c r="Z144">
        <v>1.0565979999999999</v>
      </c>
      <c r="AA144">
        <v>20.01013</v>
      </c>
      <c r="AB144" s="1">
        <v>1.315126E-6</v>
      </c>
      <c r="AC144" s="1">
        <v>6.5554209999999999E-4</v>
      </c>
      <c r="AD144">
        <v>1.056492</v>
      </c>
      <c r="AE144">
        <v>19.509340000000002</v>
      </c>
      <c r="AF144" s="1">
        <v>3.9588720000000001E-2</v>
      </c>
      <c r="AG144">
        <v>25.12866</v>
      </c>
      <c r="AH144">
        <v>1.0564359999999999</v>
      </c>
      <c r="AI144">
        <v>19.08258</v>
      </c>
      <c r="AJ144">
        <v>4.2095710000000004</v>
      </c>
      <c r="AK144">
        <v>3002.4409999999998</v>
      </c>
      <c r="AL144">
        <v>1.05637</v>
      </c>
      <c r="AM144">
        <v>18.83934</v>
      </c>
      <c r="AN144">
        <v>33.5242</v>
      </c>
      <c r="AO144">
        <v>26146.31</v>
      </c>
      <c r="AP144">
        <v>1.0563530000000001</v>
      </c>
      <c r="AQ144">
        <v>19.116579999999999</v>
      </c>
      <c r="AR144">
        <v>47.16404</v>
      </c>
      <c r="AS144">
        <v>39568.050000000003</v>
      </c>
      <c r="AT144">
        <v>1.0563370000000001</v>
      </c>
      <c r="AU144">
        <v>19.772279999999999</v>
      </c>
      <c r="AV144">
        <v>18.786840000000002</v>
      </c>
      <c r="AW144">
        <v>16748.91</v>
      </c>
      <c r="AX144">
        <v>1.0563279999999999</v>
      </c>
      <c r="AY144">
        <v>20.323440000000002</v>
      </c>
      <c r="AZ144">
        <v>2.8881359999999998</v>
      </c>
      <c r="BA144">
        <v>2708.4079999999999</v>
      </c>
      <c r="BB144">
        <v>1.056332</v>
      </c>
      <c r="BC144">
        <v>20.6845</v>
      </c>
      <c r="BD144">
        <v>0.2202693</v>
      </c>
      <c r="BE144">
        <v>214.39949999999999</v>
      </c>
      <c r="BF144">
        <v>1.0563499999999999</v>
      </c>
      <c r="BG144">
        <v>20.674019999999999</v>
      </c>
      <c r="BH144" s="1">
        <v>1.5991169999999999E-2</v>
      </c>
      <c r="BI144">
        <v>14.940910000000001</v>
      </c>
      <c r="BJ144">
        <v>1.0563359999999999</v>
      </c>
      <c r="BK144">
        <v>20.34215</v>
      </c>
      <c r="BL144" s="1">
        <v>6.0575969999999996E-3</v>
      </c>
      <c r="BM144">
        <v>5.1181239999999999</v>
      </c>
      <c r="BN144">
        <v>1.056346</v>
      </c>
      <c r="BO144">
        <v>20.03501</v>
      </c>
      <c r="BP144" s="1">
        <v>4.7229129999999996E-3</v>
      </c>
      <c r="BQ144">
        <v>3.9529860000000001</v>
      </c>
      <c r="BR144">
        <v>1.0563530000000001</v>
      </c>
      <c r="BS144">
        <v>19.887180000000001</v>
      </c>
      <c r="BT144" s="1">
        <v>3.831901E-3</v>
      </c>
      <c r="BU144">
        <v>3.2062659999999998</v>
      </c>
      <c r="BV144">
        <v>1.0563180000000001</v>
      </c>
      <c r="BW144">
        <v>20.173449999999999</v>
      </c>
      <c r="BX144" s="1">
        <v>3.1160409999999999E-3</v>
      </c>
      <c r="BY144">
        <v>2.6072350000000002</v>
      </c>
      <c r="BZ144">
        <v>1.056322</v>
      </c>
      <c r="CA144">
        <v>20.775980000000001</v>
      </c>
      <c r="CB144" s="1">
        <v>2.5352230000000001E-3</v>
      </c>
      <c r="CC144">
        <v>2.12134</v>
      </c>
      <c r="CD144">
        <v>1.0563039999999999</v>
      </c>
      <c r="CE144">
        <v>21.23452</v>
      </c>
      <c r="CF144" s="1">
        <v>2.0625660000000001E-3</v>
      </c>
      <c r="CG144">
        <v>1.7258549999999999</v>
      </c>
      <c r="CH144">
        <v>1.0562800000000001</v>
      </c>
      <c r="CI144">
        <v>21.423179999999999</v>
      </c>
      <c r="CJ144" s="1">
        <v>1.6781280000000001E-3</v>
      </c>
      <c r="CK144">
        <v>1.4042250000000001</v>
      </c>
      <c r="CL144">
        <v>1.056257</v>
      </c>
      <c r="CM144">
        <v>21.102340000000002</v>
      </c>
      <c r="CN144" s="1">
        <v>1.3663639999999999E-3</v>
      </c>
      <c r="CO144">
        <v>1.1433169999999999</v>
      </c>
      <c r="CP144">
        <v>1.056222</v>
      </c>
      <c r="CQ144">
        <v>20.376539999999999</v>
      </c>
      <c r="CR144" s="1">
        <v>1.1134579999999999E-3</v>
      </c>
      <c r="CS144">
        <v>0.93168660000000003</v>
      </c>
      <c r="CT144">
        <v>1.056163</v>
      </c>
      <c r="CU144">
        <v>19.720500000000001</v>
      </c>
      <c r="CV144" s="1">
        <v>9.0827189999999997E-4</v>
      </c>
      <c r="CW144">
        <v>0.76000469999999998</v>
      </c>
      <c r="CX144">
        <v>1.056084</v>
      </c>
      <c r="CY144">
        <v>19.44323</v>
      </c>
      <c r="CZ144" s="1">
        <v>7.4167129999999995E-4</v>
      </c>
      <c r="DA144">
        <v>0.62060309999999996</v>
      </c>
      <c r="DB144">
        <v>1.0559940000000001</v>
      </c>
      <c r="DC144">
        <v>19.921880000000002</v>
      </c>
      <c r="DD144" s="1">
        <v>6.059994E-4</v>
      </c>
      <c r="DE144">
        <v>0.50711209999999995</v>
      </c>
      <c r="DF144">
        <v>1.055884</v>
      </c>
      <c r="DG144">
        <v>20.78023</v>
      </c>
      <c r="DH144" s="1">
        <v>4.9454869999999995E-4</v>
      </c>
      <c r="DI144">
        <v>0.41393999999999997</v>
      </c>
      <c r="DJ144">
        <v>1.055774</v>
      </c>
      <c r="DK144">
        <v>21.582039999999999</v>
      </c>
      <c r="DL144" s="1">
        <v>4.026473E-4</v>
      </c>
      <c r="DM144">
        <v>0.33709</v>
      </c>
      <c r="DN144">
        <v>1.05566</v>
      </c>
      <c r="DO144">
        <v>22.058800000000002</v>
      </c>
      <c r="DP144" s="1">
        <v>3.2735289999999997E-4</v>
      </c>
      <c r="DQ144">
        <v>0.2740879</v>
      </c>
      <c r="DR144">
        <v>1.0555509999999999</v>
      </c>
      <c r="DS144">
        <v>21.77608</v>
      </c>
      <c r="DT144" s="1">
        <v>2.6629429999999998E-4</v>
      </c>
      <c r="DU144">
        <v>0.22296469999999999</v>
      </c>
      <c r="DV144">
        <v>1.055439</v>
      </c>
      <c r="DW144">
        <v>21.04476</v>
      </c>
      <c r="DX144" s="1">
        <v>2.1703719999999999E-4</v>
      </c>
      <c r="DY144">
        <v>0.18172170000000001</v>
      </c>
      <c r="DZ144">
        <v>1.0553380000000001</v>
      </c>
      <c r="EA144">
        <v>20.405989999999999</v>
      </c>
      <c r="EB144" s="1">
        <v>1.7733270000000001E-4</v>
      </c>
      <c r="EC144">
        <v>0.14847340000000001</v>
      </c>
      <c r="ED144">
        <v>1.0552280000000001</v>
      </c>
      <c r="EE144">
        <v>20.092140000000001</v>
      </c>
      <c r="EF144" s="1">
        <v>1.451782E-4</v>
      </c>
      <c r="EG144">
        <v>0.12155299999999999</v>
      </c>
      <c r="EH144">
        <v>1.0551349999999999</v>
      </c>
      <c r="EI144">
        <v>20.442299999999999</v>
      </c>
      <c r="EJ144" s="1">
        <v>1.189643E-4</v>
      </c>
      <c r="EK144" s="1">
        <v>9.9608290000000002E-2</v>
      </c>
      <c r="EL144">
        <v>1.0550269999999999</v>
      </c>
      <c r="EM144">
        <v>21.29654</v>
      </c>
      <c r="EN144" s="1">
        <v>9.7776809999999996E-5</v>
      </c>
      <c r="EO144" s="1">
        <v>8.1857079999999999E-2</v>
      </c>
      <c r="EP144">
        <v>1.0549459999999999</v>
      </c>
      <c r="EQ144">
        <v>22.135480000000001</v>
      </c>
      <c r="ER144" s="1">
        <v>8.0836609999999999E-5</v>
      </c>
      <c r="ES144" s="1">
        <v>6.7658419999999997E-2</v>
      </c>
      <c r="ET144">
        <v>1.0548489999999999</v>
      </c>
      <c r="EU144">
        <v>22.530380000000001</v>
      </c>
      <c r="EV144" s="1">
        <v>6.7223509999999998E-5</v>
      </c>
      <c r="EW144" s="1">
        <v>5.6253150000000002E-2</v>
      </c>
      <c r="EX144">
        <v>1.0547850000000001</v>
      </c>
      <c r="EY144">
        <v>22.133749999999999</v>
      </c>
      <c r="EZ144" s="1">
        <v>5.6176220000000001E-5</v>
      </c>
      <c r="FA144" s="1">
        <v>4.7001609999999999E-2</v>
      </c>
      <c r="FB144">
        <v>1.054713</v>
      </c>
      <c r="FC144">
        <v>21.248049999999999</v>
      </c>
      <c r="FD144" s="1">
        <v>4.7148889999999998E-5</v>
      </c>
      <c r="FE144" s="1">
        <v>3.9443529999999997E-2</v>
      </c>
      <c r="FF144">
        <v>1.0546679999999999</v>
      </c>
      <c r="FG144">
        <v>20.437100000000001</v>
      </c>
      <c r="FH144" s="1">
        <v>3.9733040000000003E-5</v>
      </c>
      <c r="FI144" s="1">
        <v>3.3233760000000001E-2</v>
      </c>
      <c r="FJ144">
        <v>1.0546489999999999</v>
      </c>
      <c r="FK144">
        <v>20.022500000000001</v>
      </c>
      <c r="FL144" s="1">
        <v>3.3601099999999999E-5</v>
      </c>
      <c r="FM144" s="1">
        <v>2.8102240000000001E-2</v>
      </c>
      <c r="FN144">
        <v>1.054629</v>
      </c>
      <c r="FO144">
        <v>20.393059999999998</v>
      </c>
      <c r="FP144" s="1">
        <v>2.8536600000000001E-5</v>
      </c>
      <c r="FQ144" s="1">
        <v>2.3861130000000001E-2</v>
      </c>
      <c r="FR144">
        <v>1.0546009999999999</v>
      </c>
      <c r="FS144">
        <v>21.159050000000001</v>
      </c>
      <c r="FT144" s="1">
        <v>2.4415750000000001E-5</v>
      </c>
      <c r="FU144" s="1">
        <v>2.040668E-2</v>
      </c>
      <c r="FV144">
        <v>1.054608</v>
      </c>
      <c r="FW144">
        <v>21.66883</v>
      </c>
      <c r="FX144" s="1">
        <v>2.1097870000000001E-5</v>
      </c>
      <c r="FY144" s="1">
        <v>1.7625430000000001E-2</v>
      </c>
      <c r="FZ144">
        <v>1.054602</v>
      </c>
      <c r="GA144">
        <v>21.755490000000002</v>
      </c>
      <c r="GB144" s="1">
        <v>1.8383110000000001E-5</v>
      </c>
      <c r="GC144" s="1">
        <v>1.5352660000000001E-2</v>
      </c>
      <c r="GD144">
        <v>1.0546120000000001</v>
      </c>
      <c r="GE144">
        <v>21.27393</v>
      </c>
      <c r="GF144" s="1">
        <v>1.609397E-5</v>
      </c>
      <c r="GG144" s="1">
        <v>1.3439009999999999E-2</v>
      </c>
      <c r="GH144">
        <v>1.0546009999999999</v>
      </c>
      <c r="GI144">
        <v>20.629190000000001</v>
      </c>
      <c r="GJ144" s="1">
        <v>1.4128020000000001E-5</v>
      </c>
      <c r="GK144" s="1">
        <v>1.1796569999999999E-2</v>
      </c>
      <c r="GL144">
        <v>1.0545929999999999</v>
      </c>
      <c r="GM144">
        <v>20.122890000000002</v>
      </c>
      <c r="GN144" s="1">
        <v>1.2421880000000001E-5</v>
      </c>
      <c r="GO144" s="1">
        <v>1.037159E-2</v>
      </c>
      <c r="GP144">
        <v>1.054584</v>
      </c>
      <c r="GQ144">
        <v>19.90082</v>
      </c>
      <c r="GR144" s="1">
        <v>1.0933689999999999E-5</v>
      </c>
      <c r="GS144" s="1">
        <v>9.1292549999999993E-3</v>
      </c>
      <c r="GT144">
        <v>1.0546</v>
      </c>
      <c r="GU144">
        <v>19.922470000000001</v>
      </c>
      <c r="GV144" s="1">
        <v>9.6300999999999995E-6</v>
      </c>
      <c r="GW144" s="1">
        <v>8.0409039999999998E-3</v>
      </c>
      <c r="GX144">
        <v>1.0545929999999999</v>
      </c>
      <c r="GY144">
        <v>20.349150000000002</v>
      </c>
      <c r="GZ144" s="1">
        <v>8.4830199999999996E-6</v>
      </c>
      <c r="HA144" s="1">
        <v>7.0836959999999996E-3</v>
      </c>
      <c r="HB144">
        <v>1.0545960000000001</v>
      </c>
      <c r="HC144">
        <v>21.025590000000001</v>
      </c>
      <c r="HD144" s="1">
        <v>7.4699890000000004E-6</v>
      </c>
      <c r="HE144" s="1">
        <v>6.2379449999999999E-3</v>
      </c>
      <c r="HF144">
        <v>1.054584</v>
      </c>
      <c r="HG144">
        <v>21.53389</v>
      </c>
      <c r="HH144" s="1">
        <v>6.5766760000000003E-6</v>
      </c>
      <c r="HI144" s="1">
        <v>5.4922579999999999E-3</v>
      </c>
      <c r="HJ144">
        <v>1.054557</v>
      </c>
      <c r="HK144">
        <v>21.422820000000002</v>
      </c>
      <c r="HL144" s="1">
        <v>5.7910839999999999E-6</v>
      </c>
      <c r="HM144" s="1">
        <v>4.8364389999999997E-3</v>
      </c>
      <c r="HN144">
        <v>1.054554</v>
      </c>
      <c r="HO144">
        <v>20.846609999999998</v>
      </c>
      <c r="HP144" s="1">
        <v>5.1012499999999997E-6</v>
      </c>
      <c r="HQ144" s="1">
        <v>4.2604419999999997E-3</v>
      </c>
      <c r="HR144">
        <v>1.0545070000000001</v>
      </c>
      <c r="HS144">
        <v>20.316700000000001</v>
      </c>
      <c r="HT144" s="1">
        <v>4.4946080000000004E-6</v>
      </c>
      <c r="HU144" s="1">
        <v>3.7540220000000001E-3</v>
      </c>
      <c r="HV144">
        <v>1.054484</v>
      </c>
      <c r="HW144">
        <v>19.978339999999999</v>
      </c>
      <c r="HX144" s="1">
        <v>3.9618330000000002E-6</v>
      </c>
      <c r="HY144" s="1">
        <v>3.3091850000000001E-3</v>
      </c>
      <c r="HZ144">
        <v>1.0544420000000001</v>
      </c>
      <c r="IA144">
        <v>20.121459999999999</v>
      </c>
      <c r="IB144" s="1">
        <v>3.4917759999999999E-6</v>
      </c>
      <c r="IC144" s="1">
        <v>2.9168990000000001E-3</v>
      </c>
      <c r="ID144">
        <v>1.054378</v>
      </c>
      <c r="IE144">
        <v>20.66506</v>
      </c>
      <c r="IF144" s="1">
        <v>3.0709359999999998E-6</v>
      </c>
      <c r="IG144" s="1">
        <v>2.5659440000000001E-3</v>
      </c>
      <c r="IH144">
        <v>1.054327</v>
      </c>
      <c r="II144">
        <v>21.200399999999998</v>
      </c>
      <c r="IJ144" s="1">
        <v>2.690695E-6</v>
      </c>
      <c r="IK144" s="1">
        <v>2.248819E-3</v>
      </c>
      <c r="IL144">
        <v>1.054289</v>
      </c>
      <c r="IM144">
        <v>21.514970000000002</v>
      </c>
      <c r="IN144" s="1">
        <v>2.351674E-6</v>
      </c>
      <c r="IO144" s="1">
        <v>1.965821E-3</v>
      </c>
      <c r="IP144">
        <v>1.0542130000000001</v>
      </c>
      <c r="IQ144">
        <v>21.323219999999999</v>
      </c>
      <c r="IR144" s="1">
        <v>2.054208E-6</v>
      </c>
      <c r="IS144" s="1">
        <v>1.7173100000000001E-3</v>
      </c>
      <c r="IT144">
        <v>1.0541529999999999</v>
      </c>
      <c r="IU144">
        <v>20.76606</v>
      </c>
      <c r="IV144" s="1">
        <v>1.79523E-6</v>
      </c>
      <c r="IW144" s="1">
        <v>1.5008140000000001E-3</v>
      </c>
      <c r="IX144">
        <v>1.054095</v>
      </c>
      <c r="IY144">
        <v>20.20185</v>
      </c>
      <c r="IZ144" s="1">
        <v>1.5704649999999999E-6</v>
      </c>
      <c r="JA144" s="1">
        <v>1.3129859999999999E-3</v>
      </c>
      <c r="JB144">
        <v>1.0540210000000001</v>
      </c>
      <c r="JC144">
        <v>19.891500000000001</v>
      </c>
      <c r="JD144" s="1">
        <v>1.3756340000000001E-6</v>
      </c>
      <c r="JE144" s="1">
        <v>1.1501389999999999E-3</v>
      </c>
      <c r="JF144">
        <v>1.0539590000000001</v>
      </c>
      <c r="JG144">
        <v>20.31804</v>
      </c>
      <c r="JH144" s="1">
        <v>1.206877E-6</v>
      </c>
      <c r="JI144" s="1">
        <v>1.009032E-3</v>
      </c>
      <c r="JJ144">
        <v>1.053893</v>
      </c>
      <c r="JK144">
        <v>21.120349999999998</v>
      </c>
      <c r="JL144" s="1">
        <v>1.0597889999999999E-6</v>
      </c>
      <c r="JM144" s="1">
        <v>8.861025E-4</v>
      </c>
      <c r="JN144">
        <v>1.0538080000000001</v>
      </c>
      <c r="JO144">
        <v>21.763020000000001</v>
      </c>
      <c r="JP144" s="1">
        <v>9.3066410000000005E-7</v>
      </c>
      <c r="JQ144" s="1">
        <v>7.7823309999999995E-4</v>
      </c>
      <c r="JR144">
        <v>1.05375</v>
      </c>
      <c r="JS144">
        <v>21.989429999999999</v>
      </c>
      <c r="JT144" s="1">
        <v>8.1767140000000004E-7</v>
      </c>
      <c r="JU144" s="1">
        <v>6.8375089999999999E-4</v>
      </c>
      <c r="JV144">
        <v>1.053693</v>
      </c>
      <c r="JW144">
        <v>21.719000000000001</v>
      </c>
      <c r="JX144" s="1">
        <v>7.1931299999999998E-7</v>
      </c>
      <c r="JY144" s="1">
        <v>6.0151170000000002E-4</v>
      </c>
      <c r="JZ144">
        <v>1.0536110000000001</v>
      </c>
      <c r="KA144">
        <v>21.11947</v>
      </c>
      <c r="KB144" s="1">
        <v>6.3385250000000004E-7</v>
      </c>
      <c r="KC144" s="1">
        <v>5.3003399999999997E-4</v>
      </c>
      <c r="KD144">
        <v>1.053555</v>
      </c>
      <c r="KE144">
        <v>20.613150000000001</v>
      </c>
      <c r="KF144" s="1">
        <v>5.5955550000000005E-7</v>
      </c>
      <c r="KG144" s="1">
        <v>4.6789660000000002E-4</v>
      </c>
      <c r="KH144">
        <v>1.0535110000000001</v>
      </c>
      <c r="KI144">
        <v>20.387619999999998</v>
      </c>
      <c r="KJ144" s="1">
        <v>4.9471320000000003E-7</v>
      </c>
      <c r="KK144" s="1">
        <v>4.136807E-4</v>
      </c>
      <c r="KL144">
        <v>1.053444</v>
      </c>
      <c r="KM144">
        <v>20.82508</v>
      </c>
      <c r="KN144" s="1">
        <v>4.3816619999999999E-7</v>
      </c>
      <c r="KO144" s="1">
        <v>3.6636999999999998E-4</v>
      </c>
      <c r="KP144">
        <v>1.0534140000000001</v>
      </c>
      <c r="KQ144">
        <v>21.576440000000002</v>
      </c>
      <c r="KR144" s="1">
        <v>3.8980410000000001E-7</v>
      </c>
      <c r="KS144" s="1">
        <v>3.2585120000000001E-4</v>
      </c>
      <c r="KT144">
        <v>1.053348</v>
      </c>
      <c r="KU144">
        <v>22.246420000000001</v>
      </c>
      <c r="KV144" s="1">
        <v>3.488473E-7</v>
      </c>
      <c r="KW144" s="1">
        <v>2.9154460000000001E-4</v>
      </c>
      <c r="KX144">
        <v>1.0533189999999999</v>
      </c>
      <c r="KY144">
        <v>22.565999999999999</v>
      </c>
      <c r="KZ144" s="1">
        <v>3.1377640000000001E-7</v>
      </c>
      <c r="LA144" s="1">
        <v>2.6218699999999999E-4</v>
      </c>
      <c r="LB144">
        <v>1.053283</v>
      </c>
      <c r="LC144">
        <v>22.23527</v>
      </c>
      <c r="LD144" s="1">
        <v>2.8309480000000002E-7</v>
      </c>
      <c r="LE144" s="1">
        <v>2.365341E-4</v>
      </c>
      <c r="LF144">
        <v>1.053239</v>
      </c>
      <c r="LG144">
        <v>21.495010000000001</v>
      </c>
      <c r="LH144" s="1">
        <v>2.5594909999999998E-7</v>
      </c>
      <c r="LI144" s="1">
        <v>2.138361E-4</v>
      </c>
      <c r="LJ144">
        <v>1.0531790000000001</v>
      </c>
      <c r="LK144">
        <v>20.870360000000002</v>
      </c>
      <c r="LL144" s="1">
        <v>2.319122E-7</v>
      </c>
      <c r="LM144" s="1">
        <v>1.93745E-4</v>
      </c>
      <c r="LN144">
        <v>1.0531539999999999</v>
      </c>
      <c r="LO144">
        <v>20.621849999999998</v>
      </c>
      <c r="LP144" s="1">
        <v>2.105076E-7</v>
      </c>
      <c r="LQ144" s="1">
        <v>1.7585300000000001E-4</v>
      </c>
      <c r="LR144">
        <v>1.0530900000000001</v>
      </c>
      <c r="LS144">
        <v>21.202549999999999</v>
      </c>
      <c r="LT144" s="1">
        <v>1.9129739999999999E-7</v>
      </c>
      <c r="LU144" s="1">
        <v>1.5980909999999999E-4</v>
      </c>
      <c r="LV144">
        <v>1.053053</v>
      </c>
      <c r="LW144">
        <v>22.14507</v>
      </c>
      <c r="LX144" s="1">
        <v>1.7388269999999999E-7</v>
      </c>
      <c r="LY144" s="1">
        <v>1.452662E-4</v>
      </c>
      <c r="LZ144">
        <v>1.052997</v>
      </c>
      <c r="MA144">
        <v>22.954619999999998</v>
      </c>
      <c r="MB144" s="1">
        <v>1.580208E-7</v>
      </c>
      <c r="MC144" s="1">
        <v>1.320231E-4</v>
      </c>
      <c r="MD144">
        <v>1.052929</v>
      </c>
      <c r="ME144">
        <v>23.404509999999998</v>
      </c>
      <c r="MF144" s="1">
        <v>1.4360850000000001E-7</v>
      </c>
      <c r="MG144" s="1">
        <v>1.199856E-4</v>
      </c>
      <c r="MH144">
        <v>1.0529120000000001</v>
      </c>
      <c r="MI144">
        <v>23.144449999999999</v>
      </c>
      <c r="MJ144" s="1">
        <v>1.306144E-7</v>
      </c>
      <c r="MK144" s="1">
        <v>1.091293E-4</v>
      </c>
      <c r="ML144">
        <v>1.05287</v>
      </c>
      <c r="MM144">
        <v>22.42754</v>
      </c>
      <c r="MN144" s="1">
        <v>1.1893440000000001E-7</v>
      </c>
      <c r="MO144" s="1">
        <v>9.9365910000000004E-5</v>
      </c>
      <c r="MP144">
        <v>1.052843</v>
      </c>
      <c r="MQ144">
        <v>21.755680000000002</v>
      </c>
      <c r="MR144" s="1">
        <v>1.084134E-7</v>
      </c>
      <c r="MS144" s="1">
        <v>9.0574800000000006E-5</v>
      </c>
      <c r="MT144">
        <v>1.0528010000000001</v>
      </c>
      <c r="MU144">
        <v>21.343109999999999</v>
      </c>
      <c r="MV144" s="1">
        <v>9.890808E-8</v>
      </c>
      <c r="MW144" s="1">
        <v>8.2630670000000006E-5</v>
      </c>
      <c r="MX144">
        <v>1.0527629999999999</v>
      </c>
      <c r="MY144">
        <v>21.297969999999999</v>
      </c>
      <c r="MZ144" s="1">
        <v>9.037639E-8</v>
      </c>
      <c r="NA144" s="1">
        <v>7.5497369999999998E-5</v>
      </c>
      <c r="NB144">
        <v>1.0527260000000001</v>
      </c>
      <c r="NC144">
        <v>21.684799999999999</v>
      </c>
      <c r="ND144" s="1">
        <v>8.2931740000000001E-8</v>
      </c>
      <c r="NE144" s="1">
        <v>6.925887E-5</v>
      </c>
      <c r="NF144">
        <v>1.0526949999999999</v>
      </c>
      <c r="NG144">
        <v>22.337610000000002</v>
      </c>
      <c r="NH144" s="1">
        <v>7.6572500000000006E-8</v>
      </c>
      <c r="NI144" s="1">
        <v>6.3932130000000006E-5</v>
      </c>
      <c r="NJ144">
        <v>1.052665</v>
      </c>
      <c r="NK144">
        <v>22.4633</v>
      </c>
      <c r="NL144" s="1">
        <v>7.099757E-8</v>
      </c>
      <c r="NM144" s="1">
        <v>5.9269830000000002E-5</v>
      </c>
      <c r="NN144">
        <v>1.0526470000000001</v>
      </c>
      <c r="NO144">
        <v>21.9223</v>
      </c>
      <c r="NP144" s="1">
        <v>6.5933750000000006E-8</v>
      </c>
      <c r="NQ144" s="1">
        <v>5.5040990000000003E-5</v>
      </c>
      <c r="NR144">
        <v>1.052632</v>
      </c>
      <c r="NS144">
        <v>21.1997</v>
      </c>
      <c r="NT144" s="1">
        <v>6.1302150000000003E-8</v>
      </c>
      <c r="NU144" s="1">
        <v>5.117262E-5</v>
      </c>
      <c r="NV144">
        <v>1.052584</v>
      </c>
      <c r="NW144">
        <v>20.504049999999999</v>
      </c>
      <c r="NX144" s="1">
        <v>5.7087E-8</v>
      </c>
      <c r="NY144" s="1">
        <v>4.7650330000000002E-5</v>
      </c>
      <c r="NZ144">
        <v>1.052575</v>
      </c>
      <c r="OA144">
        <v>19.97757</v>
      </c>
      <c r="OB144" s="1">
        <v>5.3225529999999999E-8</v>
      </c>
      <c r="OC144" s="1">
        <v>4.4425989999999997E-5</v>
      </c>
      <c r="OD144">
        <v>1.052532</v>
      </c>
      <c r="OE144">
        <v>20.198350000000001</v>
      </c>
      <c r="OF144" s="1">
        <v>4.9658949999999999E-8</v>
      </c>
      <c r="OG144" s="1">
        <v>4.1449339999999999E-5</v>
      </c>
      <c r="OH144">
        <v>1.0525040000000001</v>
      </c>
      <c r="OI144">
        <v>20.928450000000002</v>
      </c>
      <c r="OJ144" s="1">
        <v>4.6340120000000002E-8</v>
      </c>
      <c r="OK144" s="1">
        <v>3.8680149999999999E-5</v>
      </c>
    </row>
    <row r="145" spans="1:401" x14ac:dyDescent="0.35">
      <c r="A145">
        <v>148</v>
      </c>
      <c r="B145" t="s">
        <v>4</v>
      </c>
      <c r="C145" t="s">
        <v>24</v>
      </c>
      <c r="D145" t="s">
        <v>149</v>
      </c>
      <c r="E145">
        <v>897.13919999999996</v>
      </c>
      <c r="F145">
        <v>0.81673569999999995</v>
      </c>
      <c r="G145">
        <v>20.608969999999999</v>
      </c>
      <c r="H145">
        <v>0</v>
      </c>
      <c r="I145">
        <v>0</v>
      </c>
      <c r="J145">
        <v>0.81665710000000002</v>
      </c>
      <c r="K145">
        <v>20.480450000000001</v>
      </c>
      <c r="L145">
        <v>0</v>
      </c>
      <c r="M145">
        <v>0</v>
      </c>
      <c r="N145">
        <v>0.81659289999999995</v>
      </c>
      <c r="O145">
        <v>20.44087</v>
      </c>
      <c r="P145">
        <v>0</v>
      </c>
      <c r="Q145">
        <v>0</v>
      </c>
      <c r="R145">
        <v>0.81652210000000003</v>
      </c>
      <c r="S145">
        <v>20.383040000000001</v>
      </c>
      <c r="T145" s="1">
        <v>5.7879889999999997E-33</v>
      </c>
      <c r="U145" s="1">
        <v>5.2710409999999997E-30</v>
      </c>
      <c r="V145">
        <v>0.81648120000000002</v>
      </c>
      <c r="W145">
        <v>20.350210000000001</v>
      </c>
      <c r="X145" s="1">
        <v>3.6525250000000001E-20</v>
      </c>
      <c r="Y145" s="1">
        <v>3.3199609999999998E-17</v>
      </c>
      <c r="Z145">
        <v>0.81641229999999998</v>
      </c>
      <c r="AA145">
        <v>20.062059999999999</v>
      </c>
      <c r="AB145" s="1">
        <v>2.1042049999999999E-7</v>
      </c>
      <c r="AC145" s="1">
        <v>1.4097550000000001E-4</v>
      </c>
      <c r="AD145">
        <v>0.81638690000000003</v>
      </c>
      <c r="AE145">
        <v>19.567879999999999</v>
      </c>
      <c r="AF145" s="1">
        <v>2.2664119999999999E-2</v>
      </c>
      <c r="AG145">
        <v>16.046980000000001</v>
      </c>
      <c r="AH145">
        <v>0.81634870000000004</v>
      </c>
      <c r="AI145">
        <v>19.13269</v>
      </c>
      <c r="AJ145">
        <v>3.134083</v>
      </c>
      <c r="AK145">
        <v>2465.3359999999998</v>
      </c>
      <c r="AL145">
        <v>0.81632700000000002</v>
      </c>
      <c r="AM145">
        <v>18.879729999999999</v>
      </c>
      <c r="AN145">
        <v>29.868410000000001</v>
      </c>
      <c r="AO145">
        <v>25529.759999999998</v>
      </c>
      <c r="AP145">
        <v>0.81632640000000001</v>
      </c>
      <c r="AQ145">
        <v>19.146550000000001</v>
      </c>
      <c r="AR145">
        <v>48.310589999999998</v>
      </c>
      <c r="AS145">
        <v>44207.51</v>
      </c>
      <c r="AT145">
        <v>0.81632090000000002</v>
      </c>
      <c r="AU145">
        <v>19.791689999999999</v>
      </c>
      <c r="AV145">
        <v>21.555949999999999</v>
      </c>
      <c r="AW145">
        <v>20879.68</v>
      </c>
      <c r="AX145">
        <v>0.81633900000000004</v>
      </c>
      <c r="AY145">
        <v>20.34254</v>
      </c>
      <c r="AZ145">
        <v>3.638296</v>
      </c>
      <c r="BA145">
        <v>3694.1350000000002</v>
      </c>
      <c r="BB145">
        <v>0.81632369999999999</v>
      </c>
      <c r="BC145">
        <v>20.70881</v>
      </c>
      <c r="BD145">
        <v>0.29718119999999998</v>
      </c>
      <c r="BE145">
        <v>312.72629999999998</v>
      </c>
      <c r="BF145">
        <v>0.81633820000000001</v>
      </c>
      <c r="BG145">
        <v>20.704170000000001</v>
      </c>
      <c r="BH145">
        <v>2.0129299999999999E-2</v>
      </c>
      <c r="BI145">
        <v>20.694980000000001</v>
      </c>
      <c r="BJ145">
        <v>0.8163513</v>
      </c>
      <c r="BK145">
        <v>20.375900000000001</v>
      </c>
      <c r="BL145" s="1">
        <v>6.3045769999999996E-3</v>
      </c>
      <c r="BM145">
        <v>5.8632549999999997</v>
      </c>
      <c r="BN145">
        <v>0.81635500000000005</v>
      </c>
      <c r="BO145">
        <v>20.061979999999998</v>
      </c>
      <c r="BP145" s="1">
        <v>4.8231539999999996E-3</v>
      </c>
      <c r="BQ145">
        <v>4.4310109999999998</v>
      </c>
      <c r="BR145">
        <v>0.81635089999999999</v>
      </c>
      <c r="BS145">
        <v>19.901789999999998</v>
      </c>
      <c r="BT145" s="1">
        <v>3.9104830000000002E-3</v>
      </c>
      <c r="BU145">
        <v>3.5911439999999999</v>
      </c>
      <c r="BV145">
        <v>0.81633489999999997</v>
      </c>
      <c r="BW145">
        <v>20.18262</v>
      </c>
      <c r="BX145" s="1">
        <v>3.1795930000000001E-3</v>
      </c>
      <c r="BY145">
        <v>2.9198339999999998</v>
      </c>
      <c r="BZ145">
        <v>0.81634090000000004</v>
      </c>
      <c r="CA145">
        <v>20.785319999999999</v>
      </c>
      <c r="CB145" s="1">
        <v>2.586873E-3</v>
      </c>
      <c r="CC145">
        <v>2.3756379999999999</v>
      </c>
      <c r="CD145">
        <v>0.81633520000000004</v>
      </c>
      <c r="CE145">
        <v>21.25169</v>
      </c>
      <c r="CF145" s="1">
        <v>2.1046189999999998E-3</v>
      </c>
      <c r="CG145">
        <v>1.932768</v>
      </c>
      <c r="CH145">
        <v>0.81631920000000002</v>
      </c>
      <c r="CI145">
        <v>21.47289</v>
      </c>
      <c r="CJ145" s="1">
        <v>1.712271E-3</v>
      </c>
      <c r="CK145">
        <v>1.572514</v>
      </c>
      <c r="CL145">
        <v>0.81630749999999996</v>
      </c>
      <c r="CM145">
        <v>21.162980000000001</v>
      </c>
      <c r="CN145" s="1">
        <v>1.3940599999999999E-3</v>
      </c>
      <c r="CO145">
        <v>1.2802450000000001</v>
      </c>
      <c r="CP145">
        <v>0.81627700000000003</v>
      </c>
      <c r="CQ145">
        <v>20.448350000000001</v>
      </c>
      <c r="CR145" s="1">
        <v>1.135924E-3</v>
      </c>
      <c r="CS145">
        <v>1.0431699999999999</v>
      </c>
      <c r="CT145">
        <v>0.8162507</v>
      </c>
      <c r="CU145">
        <v>19.775939999999999</v>
      </c>
      <c r="CV145" s="1">
        <v>9.2649919999999997E-4</v>
      </c>
      <c r="CW145">
        <v>0.85085789999999994</v>
      </c>
      <c r="CX145">
        <v>0.81621330000000003</v>
      </c>
      <c r="CY145">
        <v>19.47138</v>
      </c>
      <c r="CZ145" s="1">
        <v>7.5647850000000005E-4</v>
      </c>
      <c r="DA145">
        <v>0.69472089999999997</v>
      </c>
      <c r="DB145">
        <v>0.81616690000000003</v>
      </c>
      <c r="DC145">
        <v>19.933910000000001</v>
      </c>
      <c r="DD145" s="1">
        <v>6.1809430000000002E-4</v>
      </c>
      <c r="DE145">
        <v>0.56765810000000005</v>
      </c>
      <c r="DF145">
        <v>0.81611409999999995</v>
      </c>
      <c r="DG145">
        <v>20.78031</v>
      </c>
      <c r="DH145" s="1">
        <v>5.0452530000000002E-4</v>
      </c>
      <c r="DI145">
        <v>0.46344940000000001</v>
      </c>
      <c r="DJ145">
        <v>0.81605170000000005</v>
      </c>
      <c r="DK145">
        <v>21.597940000000001</v>
      </c>
      <c r="DL145" s="1">
        <v>4.1086029999999997E-4</v>
      </c>
      <c r="DM145">
        <v>0.37748480000000001</v>
      </c>
      <c r="DN145">
        <v>0.81599889999999997</v>
      </c>
      <c r="DO145">
        <v>22.09469</v>
      </c>
      <c r="DP145" s="1">
        <v>3.3405160000000002E-4</v>
      </c>
      <c r="DQ145">
        <v>0.30695149999999999</v>
      </c>
      <c r="DR145">
        <v>0.81593950000000004</v>
      </c>
      <c r="DS145">
        <v>21.831399999999999</v>
      </c>
      <c r="DT145" s="1">
        <v>2.7170850000000002E-4</v>
      </c>
      <c r="DU145">
        <v>0.24966640000000001</v>
      </c>
      <c r="DV145">
        <v>0.81589370000000006</v>
      </c>
      <c r="DW145">
        <v>21.112719999999999</v>
      </c>
      <c r="DX145" s="1">
        <v>2.2139990000000001E-4</v>
      </c>
      <c r="DY145">
        <v>0.2034387</v>
      </c>
      <c r="DZ145">
        <v>0.81584590000000001</v>
      </c>
      <c r="EA145">
        <v>20.45711</v>
      </c>
      <c r="EB145" s="1">
        <v>1.8085350000000001E-4</v>
      </c>
      <c r="EC145">
        <v>0.16617699999999999</v>
      </c>
      <c r="ED145">
        <v>0.815801</v>
      </c>
      <c r="EE145">
        <v>20.120470000000001</v>
      </c>
      <c r="EF145" s="1">
        <v>1.4804090000000001E-4</v>
      </c>
      <c r="EG145">
        <v>0.13602610000000001</v>
      </c>
      <c r="EH145">
        <v>0.8157567</v>
      </c>
      <c r="EI145">
        <v>20.452169999999999</v>
      </c>
      <c r="EJ145" s="1">
        <v>1.2129669999999999E-4</v>
      </c>
      <c r="EK145">
        <v>0.11145670000000001</v>
      </c>
      <c r="EL145">
        <v>0.81570399999999998</v>
      </c>
      <c r="EM145">
        <v>21.29654</v>
      </c>
      <c r="EN145" s="1">
        <v>9.9648740000000003E-5</v>
      </c>
      <c r="EO145" s="1">
        <v>9.1554540000000004E-2</v>
      </c>
      <c r="EP145">
        <v>0.81565220000000005</v>
      </c>
      <c r="EQ145">
        <v>22.154029999999999</v>
      </c>
      <c r="ER145" s="1">
        <v>8.2333559999999998E-5</v>
      </c>
      <c r="ES145" s="1">
        <v>7.5628669999999995E-2</v>
      </c>
      <c r="ET145">
        <v>0.81564440000000005</v>
      </c>
      <c r="EU145">
        <v>22.579409999999999</v>
      </c>
      <c r="EV145" s="1">
        <v>6.8432349999999995E-5</v>
      </c>
      <c r="EW145" s="1">
        <v>6.2846650000000004E-2</v>
      </c>
      <c r="EX145">
        <v>0.81560719999999998</v>
      </c>
      <c r="EY145">
        <v>22.203790000000001</v>
      </c>
      <c r="EZ145" s="1">
        <v>5.7160609999999997E-5</v>
      </c>
      <c r="FA145" s="1">
        <v>5.2487779999999998E-2</v>
      </c>
      <c r="FB145">
        <v>0.81557159999999995</v>
      </c>
      <c r="FC145">
        <v>21.331910000000001</v>
      </c>
      <c r="FD145" s="1">
        <v>4.7955470000000003E-5</v>
      </c>
      <c r="FE145" s="1">
        <v>4.4029859999999997E-2</v>
      </c>
      <c r="FF145">
        <v>0.81555719999999998</v>
      </c>
      <c r="FG145">
        <v>20.50281</v>
      </c>
      <c r="FH145" s="1">
        <v>4.039701E-5</v>
      </c>
      <c r="FI145" s="1">
        <v>3.7084119999999998E-2</v>
      </c>
      <c r="FJ145">
        <v>0.81554249999999995</v>
      </c>
      <c r="FK145">
        <v>20.055019999999999</v>
      </c>
      <c r="FL145" s="1">
        <v>3.4150999999999999E-5</v>
      </c>
      <c r="FM145" s="1">
        <v>3.1347659999999999E-2</v>
      </c>
      <c r="FN145">
        <v>0.81555140000000004</v>
      </c>
      <c r="FO145">
        <v>20.40307</v>
      </c>
      <c r="FP145" s="1">
        <v>2.8988979999999998E-5</v>
      </c>
      <c r="FQ145" s="1">
        <v>2.6604329999999999E-2</v>
      </c>
      <c r="FR145">
        <v>0.81553730000000002</v>
      </c>
      <c r="FS145">
        <v>21.153829999999999</v>
      </c>
      <c r="FT145" s="1">
        <v>2.4780949999999999E-5</v>
      </c>
      <c r="FU145" s="1">
        <v>2.2733639999999999E-2</v>
      </c>
      <c r="FV145">
        <v>0.81554939999999998</v>
      </c>
      <c r="FW145">
        <v>21.684059999999999</v>
      </c>
      <c r="FX145" s="1">
        <v>2.1392839999999999E-5</v>
      </c>
      <c r="FY145">
        <v>1.96169E-2</v>
      </c>
      <c r="FZ145">
        <v>0.81554680000000002</v>
      </c>
      <c r="GA145">
        <v>21.799040000000002</v>
      </c>
      <c r="GB145" s="1">
        <v>1.8627560000000002E-5</v>
      </c>
      <c r="GC145" s="1">
        <v>1.7076089999999999E-2</v>
      </c>
      <c r="GD145">
        <v>0.81553469999999995</v>
      </c>
      <c r="GE145">
        <v>21.343810000000001</v>
      </c>
      <c r="GF145" s="1">
        <v>1.630218E-5</v>
      </c>
      <c r="GG145" s="1">
        <v>1.4942230000000001E-2</v>
      </c>
      <c r="GH145">
        <v>0.81554780000000004</v>
      </c>
      <c r="GI145">
        <v>20.706579999999999</v>
      </c>
      <c r="GJ145" s="1">
        <v>1.430772E-5</v>
      </c>
      <c r="GK145">
        <v>1.31133E-2</v>
      </c>
      <c r="GL145">
        <v>0.81554470000000001</v>
      </c>
      <c r="GM145">
        <v>20.182960000000001</v>
      </c>
      <c r="GN145" s="1">
        <v>1.257833E-5</v>
      </c>
      <c r="GO145" s="1">
        <v>1.1527910000000001E-2</v>
      </c>
      <c r="GP145">
        <v>0.81553560000000003</v>
      </c>
      <c r="GQ145">
        <v>19.931819999999998</v>
      </c>
      <c r="GR145" s="1">
        <v>1.1070460000000001E-5</v>
      </c>
      <c r="GS145" s="1">
        <v>1.014608E-2</v>
      </c>
      <c r="GT145">
        <v>0.81553240000000005</v>
      </c>
      <c r="GU145">
        <v>19.93036</v>
      </c>
      <c r="GV145" s="1">
        <v>9.7500070000000007E-6</v>
      </c>
      <c r="GW145" s="1">
        <v>8.9360619999999998E-3</v>
      </c>
      <c r="GX145">
        <v>0.81552590000000003</v>
      </c>
      <c r="GY145">
        <v>20.35896</v>
      </c>
      <c r="GZ145" s="1">
        <v>8.5887800000000001E-6</v>
      </c>
      <c r="HA145">
        <v>7.8723999999999999E-3</v>
      </c>
      <c r="HB145">
        <v>0.81553940000000003</v>
      </c>
      <c r="HC145">
        <v>21.042159999999999</v>
      </c>
      <c r="HD145" s="1">
        <v>7.5634910000000001E-6</v>
      </c>
      <c r="HE145" s="1">
        <v>6.9328569999999997E-3</v>
      </c>
      <c r="HF145">
        <v>0.81552570000000002</v>
      </c>
      <c r="HG145">
        <v>21.57253</v>
      </c>
      <c r="HH145" s="1">
        <v>6.6589440000000003E-6</v>
      </c>
      <c r="HI145" s="1">
        <v>6.104066E-3</v>
      </c>
      <c r="HJ145">
        <v>0.81552409999999997</v>
      </c>
      <c r="HK145">
        <v>21.470549999999999</v>
      </c>
      <c r="HL145" s="1">
        <v>5.8633939999999999E-6</v>
      </c>
      <c r="HM145" s="1">
        <v>5.3749899999999996E-3</v>
      </c>
      <c r="HN145">
        <v>0.81550710000000004</v>
      </c>
      <c r="HO145">
        <v>20.90326</v>
      </c>
      <c r="HP145" s="1">
        <v>5.1647379999999996E-6</v>
      </c>
      <c r="HQ145" s="1">
        <v>4.7347309999999998E-3</v>
      </c>
      <c r="HR145">
        <v>0.81550060000000002</v>
      </c>
      <c r="HS145">
        <v>20.362200000000001</v>
      </c>
      <c r="HT145" s="1">
        <v>4.5503810000000002E-6</v>
      </c>
      <c r="HU145" s="1">
        <v>4.1717339999999999E-3</v>
      </c>
      <c r="HV145">
        <v>0.81549380000000005</v>
      </c>
      <c r="HW145">
        <v>20.008759999999999</v>
      </c>
      <c r="HX145" s="1">
        <v>4.0108809999999997E-6</v>
      </c>
      <c r="HY145" s="1">
        <v>3.6773190000000001E-3</v>
      </c>
      <c r="HZ145">
        <v>0.81545630000000002</v>
      </c>
      <c r="IA145">
        <v>20.144649999999999</v>
      </c>
      <c r="IB145" s="1">
        <v>3.5352890000000002E-6</v>
      </c>
      <c r="IC145" s="1">
        <v>3.2415880000000001E-3</v>
      </c>
      <c r="ID145">
        <v>0.81544150000000004</v>
      </c>
      <c r="IE145">
        <v>20.672460000000001</v>
      </c>
      <c r="IF145" s="1">
        <v>3.1101559999999999E-6</v>
      </c>
      <c r="IG145" s="1">
        <v>2.85236E-3</v>
      </c>
      <c r="IH145">
        <v>0.81541260000000004</v>
      </c>
      <c r="II145">
        <v>21.215630000000001</v>
      </c>
      <c r="IJ145" s="1">
        <v>2.7260140000000002E-6</v>
      </c>
      <c r="IK145" s="1">
        <v>2.5006830000000001E-3</v>
      </c>
      <c r="IL145">
        <v>0.81538409999999995</v>
      </c>
      <c r="IM145">
        <v>21.546109999999999</v>
      </c>
      <c r="IN145" s="1">
        <v>2.3829180000000002E-6</v>
      </c>
      <c r="IO145" s="1">
        <v>2.186342E-3</v>
      </c>
      <c r="IP145">
        <v>0.81533800000000001</v>
      </c>
      <c r="IQ145">
        <v>21.366009999999999</v>
      </c>
      <c r="IR145" s="1">
        <v>2.0814920000000001E-6</v>
      </c>
      <c r="IS145" s="1">
        <v>1.9099259999999999E-3</v>
      </c>
      <c r="IT145">
        <v>0.81533820000000001</v>
      </c>
      <c r="IU145">
        <v>20.833480000000002</v>
      </c>
      <c r="IV145" s="1">
        <v>1.818951E-6</v>
      </c>
      <c r="IW145" s="1">
        <v>1.6690310000000001E-3</v>
      </c>
      <c r="IX145">
        <v>0.81529320000000005</v>
      </c>
      <c r="IY145">
        <v>20.26193</v>
      </c>
      <c r="IZ145" s="1">
        <v>1.591035E-6</v>
      </c>
      <c r="JA145" s="1">
        <v>1.460002E-3</v>
      </c>
      <c r="JB145">
        <v>0.81525530000000002</v>
      </c>
      <c r="JC145">
        <v>19.92821</v>
      </c>
      <c r="JD145" s="1">
        <v>1.393444E-6</v>
      </c>
      <c r="JE145" s="1">
        <v>1.278719E-3</v>
      </c>
      <c r="JF145">
        <v>0.81523100000000004</v>
      </c>
      <c r="JG145">
        <v>20.331620000000001</v>
      </c>
      <c r="JH145" s="1">
        <v>1.222332E-6</v>
      </c>
      <c r="JI145" s="1">
        <v>1.1216819999999999E-3</v>
      </c>
      <c r="JJ145">
        <v>0.81520329999999996</v>
      </c>
      <c r="JK145">
        <v>21.122769999999999</v>
      </c>
      <c r="JL145" s="1">
        <v>1.0733209999999999E-6</v>
      </c>
      <c r="JM145" s="1">
        <v>9.8497980000000003E-4</v>
      </c>
      <c r="JN145">
        <v>0.81516239999999995</v>
      </c>
      <c r="JO145">
        <v>21.780860000000001</v>
      </c>
      <c r="JP145" s="1">
        <v>9.4254009999999996E-7</v>
      </c>
      <c r="JQ145" s="1">
        <v>8.6506029999999995E-4</v>
      </c>
      <c r="JR145">
        <v>0.81512949999999995</v>
      </c>
      <c r="JS145">
        <v>22.023019999999999</v>
      </c>
      <c r="JT145" s="1">
        <v>8.2803339999999998E-7</v>
      </c>
      <c r="JU145" s="1">
        <v>7.5997290000000002E-4</v>
      </c>
      <c r="JV145">
        <v>0.81510199999999999</v>
      </c>
      <c r="JW145">
        <v>21.773800000000001</v>
      </c>
      <c r="JX145" s="1">
        <v>7.2832380000000002E-7</v>
      </c>
      <c r="JY145" s="1">
        <v>6.6847450000000002E-4</v>
      </c>
      <c r="JZ145">
        <v>0.81507269999999998</v>
      </c>
      <c r="KA145">
        <v>21.182639999999999</v>
      </c>
      <c r="KB145" s="1">
        <v>6.4169180000000004E-7</v>
      </c>
      <c r="KC145" s="1">
        <v>5.8894049999999999E-4</v>
      </c>
      <c r="KD145">
        <v>0.81503890000000001</v>
      </c>
      <c r="KE145">
        <v>20.661539999999999</v>
      </c>
      <c r="KF145" s="1">
        <v>5.6636969999999998E-7</v>
      </c>
      <c r="KG145" s="1">
        <v>5.1980090000000004E-4</v>
      </c>
      <c r="KH145">
        <v>0.81501020000000002</v>
      </c>
      <c r="KI145">
        <v>20.413139999999999</v>
      </c>
      <c r="KJ145" s="1">
        <v>5.0067589999999996E-7</v>
      </c>
      <c r="KK145" s="1">
        <v>4.5951649999999999E-4</v>
      </c>
      <c r="KL145">
        <v>0.81500919999999999</v>
      </c>
      <c r="KM145">
        <v>20.838059999999999</v>
      </c>
      <c r="KN145" s="1">
        <v>4.4333310000000001E-7</v>
      </c>
      <c r="KO145" s="1">
        <v>4.0686660000000002E-4</v>
      </c>
      <c r="KP145">
        <v>0.81496449999999998</v>
      </c>
      <c r="KQ145">
        <v>21.584379999999999</v>
      </c>
      <c r="KR145" s="1">
        <v>3.9418709999999997E-7</v>
      </c>
      <c r="KS145" s="1">
        <v>3.616809E-4</v>
      </c>
      <c r="KT145">
        <v>0.81496190000000002</v>
      </c>
      <c r="KU145">
        <v>22.272349999999999</v>
      </c>
      <c r="KV145" s="1">
        <v>3.5256770000000001E-7</v>
      </c>
      <c r="KW145" s="1">
        <v>3.2342040000000002E-4</v>
      </c>
      <c r="KX145">
        <v>0.81494540000000004</v>
      </c>
      <c r="KY145">
        <v>22.615369999999999</v>
      </c>
      <c r="KZ145" s="1">
        <v>3.1699339999999998E-7</v>
      </c>
      <c r="LA145" s="1">
        <v>2.9073480000000001E-4</v>
      </c>
      <c r="LB145">
        <v>0.81490839999999998</v>
      </c>
      <c r="LC145">
        <v>22.300080000000001</v>
      </c>
      <c r="LD145" s="1">
        <v>2.859289E-7</v>
      </c>
      <c r="LE145" s="1">
        <v>2.6222620000000002E-4</v>
      </c>
      <c r="LF145">
        <v>0.81491259999999999</v>
      </c>
      <c r="LG145">
        <v>21.570070000000001</v>
      </c>
      <c r="LH145" s="1">
        <v>2.584586E-7</v>
      </c>
      <c r="LI145" s="1">
        <v>2.3701740000000001E-4</v>
      </c>
      <c r="LJ145">
        <v>0.81487370000000003</v>
      </c>
      <c r="LK145">
        <v>20.92484</v>
      </c>
      <c r="LL145" s="1">
        <v>2.3413609999999999E-7</v>
      </c>
      <c r="LM145" s="1">
        <v>2.1470079999999999E-4</v>
      </c>
      <c r="LN145">
        <v>0.81485479999999999</v>
      </c>
      <c r="LO145">
        <v>20.651630000000001</v>
      </c>
      <c r="LP145" s="1">
        <v>2.1249369999999999E-7</v>
      </c>
      <c r="LQ145" s="1">
        <v>1.94845E-4</v>
      </c>
      <c r="LR145">
        <v>0.81482980000000005</v>
      </c>
      <c r="LS145">
        <v>21.21519</v>
      </c>
      <c r="LT145" s="1">
        <v>1.9308729999999999E-7</v>
      </c>
      <c r="LU145" s="1">
        <v>1.7705260000000001E-4</v>
      </c>
      <c r="LV145">
        <v>0.81480509999999995</v>
      </c>
      <c r="LW145">
        <v>22.149090000000001</v>
      </c>
      <c r="LX145" s="1">
        <v>1.755112E-7</v>
      </c>
      <c r="LY145" s="1">
        <v>1.6094110000000001E-4</v>
      </c>
      <c r="LZ145">
        <v>0.81478459999999997</v>
      </c>
      <c r="MA145">
        <v>22.977239999999998</v>
      </c>
      <c r="MB145" s="1">
        <v>1.595039E-7</v>
      </c>
      <c r="MC145" s="1">
        <v>1.4627020000000001E-4</v>
      </c>
      <c r="MD145">
        <v>0.81475560000000002</v>
      </c>
      <c r="ME145">
        <v>23.45383</v>
      </c>
      <c r="MF145" s="1">
        <v>1.4495059999999999E-7</v>
      </c>
      <c r="MG145" s="1">
        <v>1.329282E-4</v>
      </c>
      <c r="MH145">
        <v>0.81474380000000002</v>
      </c>
      <c r="MI145">
        <v>23.212289999999999</v>
      </c>
      <c r="MJ145" s="1">
        <v>1.318234E-7</v>
      </c>
      <c r="MK145" s="1">
        <v>1.2089120000000001E-4</v>
      </c>
      <c r="ML145">
        <v>0.81472999999999995</v>
      </c>
      <c r="MM145">
        <v>22.512779999999999</v>
      </c>
      <c r="MN145" s="1">
        <v>1.200228E-7</v>
      </c>
      <c r="MO145" s="1">
        <v>1.100637E-4</v>
      </c>
      <c r="MP145">
        <v>0.81469959999999997</v>
      </c>
      <c r="MQ145">
        <v>21.818200000000001</v>
      </c>
      <c r="MR145" s="1">
        <v>1.093955E-7</v>
      </c>
      <c r="MS145" s="1">
        <v>1.003178E-4</v>
      </c>
      <c r="MT145">
        <v>0.81469550000000002</v>
      </c>
      <c r="MU145">
        <v>21.378329999999998</v>
      </c>
      <c r="MV145" s="1">
        <v>9.9793880000000002E-8</v>
      </c>
      <c r="MW145" s="1">
        <v>9.1509239999999997E-5</v>
      </c>
      <c r="MX145">
        <v>0.81467940000000005</v>
      </c>
      <c r="MY145">
        <v>21.31363</v>
      </c>
      <c r="MZ145" s="1">
        <v>9.1165210000000003E-8</v>
      </c>
      <c r="NA145" s="1">
        <v>8.359226E-5</v>
      </c>
      <c r="NB145">
        <v>0.81466740000000004</v>
      </c>
      <c r="NC145">
        <v>21.693770000000001</v>
      </c>
      <c r="ND145" s="1">
        <v>8.3609339999999994E-8</v>
      </c>
      <c r="NE145" s="1">
        <v>7.664468E-5</v>
      </c>
      <c r="NF145">
        <v>0.81465690000000002</v>
      </c>
      <c r="NG145">
        <v>22.3568</v>
      </c>
      <c r="NH145" s="1">
        <v>7.7154399999999999E-8</v>
      </c>
      <c r="NI145" s="1">
        <v>7.0710669999999998E-5</v>
      </c>
      <c r="NJ145">
        <v>0.81465330000000002</v>
      </c>
      <c r="NK145">
        <v>22.512149999999998</v>
      </c>
      <c r="NL145" s="1">
        <v>7.1516690000000005E-8</v>
      </c>
      <c r="NM145" s="1">
        <v>6.5534539999999997E-5</v>
      </c>
      <c r="NN145">
        <v>0.81462900000000005</v>
      </c>
      <c r="NO145">
        <v>21.998429999999999</v>
      </c>
      <c r="NP145" s="1">
        <v>6.6409459999999997E-8</v>
      </c>
      <c r="NQ145" s="1">
        <v>6.0853139999999998E-5</v>
      </c>
      <c r="NR145">
        <v>0.81461530000000004</v>
      </c>
      <c r="NS145">
        <v>21.278379999999999</v>
      </c>
      <c r="NT145" s="1">
        <v>6.1735589999999999E-8</v>
      </c>
      <c r="NU145" s="1">
        <v>5.6568350000000002E-5</v>
      </c>
      <c r="NV145">
        <v>0.8146021</v>
      </c>
      <c r="NW145">
        <v>20.575589999999998</v>
      </c>
      <c r="NX145" s="1">
        <v>5.7481850000000003E-8</v>
      </c>
      <c r="NY145" s="1">
        <v>5.2666449999999998E-5</v>
      </c>
      <c r="NZ145">
        <v>0.81458589999999997</v>
      </c>
      <c r="OA145">
        <v>20.026430000000001</v>
      </c>
      <c r="OB145" s="1">
        <v>5.3589229999999998E-8</v>
      </c>
      <c r="OC145" s="1">
        <v>4.9098689999999997E-5</v>
      </c>
      <c r="OD145">
        <v>0.81458509999999995</v>
      </c>
      <c r="OE145">
        <v>20.22242</v>
      </c>
      <c r="OF145" s="1">
        <v>4.999513E-8</v>
      </c>
      <c r="OG145" s="1">
        <v>4.580607E-5</v>
      </c>
      <c r="OH145">
        <v>0.81457109999999999</v>
      </c>
      <c r="OI145">
        <v>20.93721</v>
      </c>
      <c r="OJ145" s="1">
        <v>4.6654609999999998E-8</v>
      </c>
      <c r="OK145" s="1">
        <v>4.2746390000000001E-5</v>
      </c>
    </row>
    <row r="146" spans="1:401" x14ac:dyDescent="0.35">
      <c r="A146">
        <v>149</v>
      </c>
      <c r="B146" t="s">
        <v>4</v>
      </c>
      <c r="C146" t="s">
        <v>24</v>
      </c>
      <c r="D146" t="s">
        <v>150</v>
      </c>
      <c r="E146">
        <v>933.30679999999995</v>
      </c>
      <c r="F146">
        <v>0.90034650000000005</v>
      </c>
      <c r="G146">
        <v>20.649229999999999</v>
      </c>
      <c r="H146">
        <v>0</v>
      </c>
      <c r="I146">
        <v>0</v>
      </c>
      <c r="J146">
        <v>0.90021300000000004</v>
      </c>
      <c r="K146">
        <v>20.503920000000001</v>
      </c>
      <c r="L146">
        <v>0</v>
      </c>
      <c r="M146">
        <v>0</v>
      </c>
      <c r="N146">
        <v>0.9000958</v>
      </c>
      <c r="O146">
        <v>20.455770000000001</v>
      </c>
      <c r="P146">
        <v>0</v>
      </c>
      <c r="Q146">
        <v>0</v>
      </c>
      <c r="R146">
        <v>0.89999249999999997</v>
      </c>
      <c r="S146">
        <v>20.400110000000002</v>
      </c>
      <c r="T146" s="1">
        <v>7.2450069999999997E-34</v>
      </c>
      <c r="U146" s="1">
        <v>6.2705570000000004E-31</v>
      </c>
      <c r="V146">
        <v>0.89990040000000004</v>
      </c>
      <c r="W146">
        <v>20.383900000000001</v>
      </c>
      <c r="X146" s="1">
        <v>5.015512E-21</v>
      </c>
      <c r="Y146" s="1">
        <v>4.3328409999999998E-18</v>
      </c>
      <c r="Z146">
        <v>0.89982510000000004</v>
      </c>
      <c r="AA146">
        <v>20.10981</v>
      </c>
      <c r="AB146" s="1">
        <v>2.3823300000000001E-8</v>
      </c>
      <c r="AC146" s="1">
        <v>2.0582060000000001E-5</v>
      </c>
      <c r="AD146">
        <v>0.89978610000000003</v>
      </c>
      <c r="AE146">
        <v>19.623919999999998</v>
      </c>
      <c r="AF146" s="1">
        <v>1.2874689999999999E-2</v>
      </c>
      <c r="AG146">
        <v>8.6957819999999995</v>
      </c>
      <c r="AH146">
        <v>0.89971809999999997</v>
      </c>
      <c r="AI146">
        <v>19.181039999999999</v>
      </c>
      <c r="AJ146">
        <v>2.3123710000000002</v>
      </c>
      <c r="AK146">
        <v>1733.547</v>
      </c>
      <c r="AL146">
        <v>0.89967370000000002</v>
      </c>
      <c r="AM146">
        <v>18.915569999999999</v>
      </c>
      <c r="AN146">
        <v>26.328250000000001</v>
      </c>
      <c r="AO146">
        <v>21369.55</v>
      </c>
      <c r="AP146">
        <v>0.89967160000000002</v>
      </c>
      <c r="AQ146">
        <v>19.17107</v>
      </c>
      <c r="AR146">
        <v>48.84131</v>
      </c>
      <c r="AS146">
        <v>42204.11</v>
      </c>
      <c r="AT146">
        <v>0.89965569999999995</v>
      </c>
      <c r="AU146">
        <v>19.805430000000001</v>
      </c>
      <c r="AV146">
        <v>24.38409</v>
      </c>
      <c r="AW146">
        <v>22225.01</v>
      </c>
      <c r="AX146">
        <v>0.89965220000000001</v>
      </c>
      <c r="AY146">
        <v>20.354970000000002</v>
      </c>
      <c r="AZ146">
        <v>4.5096189999999998</v>
      </c>
      <c r="BA146">
        <v>4289.1369999999997</v>
      </c>
      <c r="BB146">
        <v>0.89966990000000002</v>
      </c>
      <c r="BC146">
        <v>20.730589999999999</v>
      </c>
      <c r="BD146">
        <v>0.39466610000000002</v>
      </c>
      <c r="BE146">
        <v>387.82560000000001</v>
      </c>
      <c r="BF146">
        <v>0.89966290000000004</v>
      </c>
      <c r="BG146">
        <v>20.73291</v>
      </c>
      <c r="BH146" s="1">
        <v>2.568747E-2</v>
      </c>
      <c r="BI146">
        <v>24.978960000000001</v>
      </c>
      <c r="BJ146">
        <v>0.89966259999999998</v>
      </c>
      <c r="BK146">
        <v>20.408049999999999</v>
      </c>
      <c r="BL146" s="1">
        <v>6.6046639999999997E-3</v>
      </c>
      <c r="BM146">
        <v>5.8504670000000001</v>
      </c>
      <c r="BN146">
        <v>0.8996634</v>
      </c>
      <c r="BO146">
        <v>20.08897</v>
      </c>
      <c r="BP146" s="1">
        <v>4.9241299999999997E-3</v>
      </c>
      <c r="BQ146">
        <v>4.2972109999999999</v>
      </c>
      <c r="BR146">
        <v>0.8996556</v>
      </c>
      <c r="BS146">
        <v>19.915330000000001</v>
      </c>
      <c r="BT146" s="1">
        <v>3.9885579999999997E-3</v>
      </c>
      <c r="BU146">
        <v>3.4790070000000002</v>
      </c>
      <c r="BV146">
        <v>0.89965989999999996</v>
      </c>
      <c r="BW146">
        <v>20.189260000000001</v>
      </c>
      <c r="BX146" s="1">
        <v>3.242703E-3</v>
      </c>
      <c r="BY146">
        <v>2.8283170000000002</v>
      </c>
      <c r="BZ146">
        <v>0.89964509999999998</v>
      </c>
      <c r="CA146">
        <v>20.785319999999999</v>
      </c>
      <c r="CB146" s="1">
        <v>2.6381299999999998E-3</v>
      </c>
      <c r="CC146">
        <v>2.3011050000000002</v>
      </c>
      <c r="CD146">
        <v>0.89964189999999999</v>
      </c>
      <c r="CE146">
        <v>21.263359999999999</v>
      </c>
      <c r="CF146" s="1">
        <v>2.146369E-3</v>
      </c>
      <c r="CG146">
        <v>1.8721760000000001</v>
      </c>
      <c r="CH146">
        <v>0.89962799999999998</v>
      </c>
      <c r="CI146">
        <v>21.514530000000001</v>
      </c>
      <c r="CJ146" s="1">
        <v>1.746184E-3</v>
      </c>
      <c r="CK146">
        <v>1.5231859999999999</v>
      </c>
      <c r="CL146">
        <v>0.89960949999999995</v>
      </c>
      <c r="CM146">
        <v>21.22064</v>
      </c>
      <c r="CN146" s="1">
        <v>1.421566E-3</v>
      </c>
      <c r="CO146">
        <v>1.240005</v>
      </c>
      <c r="CP146">
        <v>0.89959370000000005</v>
      </c>
      <c r="CQ146">
        <v>20.517749999999999</v>
      </c>
      <c r="CR146" s="1">
        <v>1.1582350000000001E-3</v>
      </c>
      <c r="CS146">
        <v>1.0103</v>
      </c>
      <c r="CT146">
        <v>0.89954069999999997</v>
      </c>
      <c r="CU146">
        <v>19.831410000000002</v>
      </c>
      <c r="CV146" s="1">
        <v>9.4459570000000003E-4</v>
      </c>
      <c r="CW146">
        <v>0.82397310000000001</v>
      </c>
      <c r="CX146">
        <v>0.89948150000000004</v>
      </c>
      <c r="CY146">
        <v>19.498000000000001</v>
      </c>
      <c r="CZ146" s="1">
        <v>7.7118019999999996E-4</v>
      </c>
      <c r="DA146">
        <v>0.67271950000000003</v>
      </c>
      <c r="DB146">
        <v>0.89943740000000005</v>
      </c>
      <c r="DC146">
        <v>19.941780000000001</v>
      </c>
      <c r="DD146" s="1">
        <v>6.3009299999999997E-4</v>
      </c>
      <c r="DE146">
        <v>0.54967829999999995</v>
      </c>
      <c r="DF146">
        <v>0.89935109999999996</v>
      </c>
      <c r="DG146">
        <v>20.77514</v>
      </c>
      <c r="DH146" s="1">
        <v>5.1441430000000003E-4</v>
      </c>
      <c r="DI146">
        <v>0.44885350000000002</v>
      </c>
      <c r="DJ146">
        <v>0.89927259999999998</v>
      </c>
      <c r="DK146">
        <v>21.60061</v>
      </c>
      <c r="DL146" s="1">
        <v>4.1900550000000003E-4</v>
      </c>
      <c r="DM146">
        <v>0.36568329999999999</v>
      </c>
      <c r="DN146">
        <v>0.89920389999999994</v>
      </c>
      <c r="DO146">
        <v>22.122450000000001</v>
      </c>
      <c r="DP146" s="1">
        <v>3.4070470000000002E-4</v>
      </c>
      <c r="DQ146">
        <v>0.29739090000000001</v>
      </c>
      <c r="DR146">
        <v>0.89912700000000001</v>
      </c>
      <c r="DS146">
        <v>21.88316</v>
      </c>
      <c r="DT146" s="1">
        <v>2.7708829999999998E-4</v>
      </c>
      <c r="DU146">
        <v>0.2418738</v>
      </c>
      <c r="DV146">
        <v>0.89904810000000002</v>
      </c>
      <c r="DW146">
        <v>21.17925</v>
      </c>
      <c r="DX146" s="1">
        <v>2.257351E-4</v>
      </c>
      <c r="DY146">
        <v>0.19705520000000001</v>
      </c>
      <c r="DZ146">
        <v>0.89897510000000003</v>
      </c>
      <c r="EA146">
        <v>20.508310000000002</v>
      </c>
      <c r="EB146" s="1">
        <v>1.8435080000000001E-4</v>
      </c>
      <c r="EC146">
        <v>0.1609323</v>
      </c>
      <c r="ED146">
        <v>0.89891460000000001</v>
      </c>
      <c r="EE146">
        <v>20.148099999999999</v>
      </c>
      <c r="EF146" s="1">
        <v>1.5088260000000001E-4</v>
      </c>
      <c r="EG146">
        <v>0.13171859999999999</v>
      </c>
      <c r="EH146">
        <v>0.89884819999999999</v>
      </c>
      <c r="EI146">
        <v>20.457619999999999</v>
      </c>
      <c r="EJ146" s="1">
        <v>1.236133E-4</v>
      </c>
      <c r="EK146">
        <v>0.10792069999999999</v>
      </c>
      <c r="EL146">
        <v>0.89878309999999995</v>
      </c>
      <c r="EM146">
        <v>21.28867</v>
      </c>
      <c r="EN146" s="1">
        <v>1.0151130000000001E-4</v>
      </c>
      <c r="EO146" s="1">
        <v>8.8619439999999994E-2</v>
      </c>
      <c r="EP146">
        <v>0.89871199999999996</v>
      </c>
      <c r="EQ146">
        <v>22.159030000000001</v>
      </c>
      <c r="ER146" s="1">
        <v>8.3821589999999996E-5</v>
      </c>
      <c r="ES146" s="1">
        <v>7.3163229999999996E-2</v>
      </c>
      <c r="ET146">
        <v>0.89867260000000004</v>
      </c>
      <c r="EU146">
        <v>22.620069999999998</v>
      </c>
      <c r="EV146" s="1">
        <v>6.9633250000000006E-5</v>
      </c>
      <c r="EW146" s="1">
        <v>6.0770379999999999E-2</v>
      </c>
      <c r="EX146">
        <v>0.89861919999999995</v>
      </c>
      <c r="EY146">
        <v>22.270499999999998</v>
      </c>
      <c r="EZ146" s="1">
        <v>5.813783E-5</v>
      </c>
      <c r="FA146" s="1">
        <v>5.0733069999999998E-2</v>
      </c>
      <c r="FB146">
        <v>0.89856510000000001</v>
      </c>
      <c r="FC146">
        <v>21.413460000000001</v>
      </c>
      <c r="FD146" s="1">
        <v>4.8755550000000001E-5</v>
      </c>
      <c r="FE146" s="1">
        <v>4.254235E-2</v>
      </c>
      <c r="FF146">
        <v>0.89852509999999997</v>
      </c>
      <c r="FG146">
        <v>20.56889</v>
      </c>
      <c r="FH146" s="1">
        <v>4.1055459999999997E-5</v>
      </c>
      <c r="FI146" s="1">
        <v>3.5819240000000002E-2</v>
      </c>
      <c r="FJ146">
        <v>0.89851400000000003</v>
      </c>
      <c r="FK146">
        <v>20.08831</v>
      </c>
      <c r="FL146" s="1">
        <v>3.4695959999999998E-5</v>
      </c>
      <c r="FM146" s="1">
        <v>3.0268940000000001E-2</v>
      </c>
      <c r="FN146">
        <v>0.89849109999999999</v>
      </c>
      <c r="FO146">
        <v>20.409569999999999</v>
      </c>
      <c r="FP146" s="1">
        <v>2.9437800000000001E-5</v>
      </c>
      <c r="FQ146" s="1">
        <v>2.5678220000000002E-2</v>
      </c>
      <c r="FR146">
        <v>0.89849190000000001</v>
      </c>
      <c r="FS146">
        <v>21.143280000000001</v>
      </c>
      <c r="FT146" s="1">
        <v>2.5144009999999999E-5</v>
      </c>
      <c r="FU146" s="1">
        <v>2.192535E-2</v>
      </c>
      <c r="FV146">
        <v>0.89850189999999996</v>
      </c>
      <c r="FW146">
        <v>21.68927</v>
      </c>
      <c r="FX146" s="1">
        <v>2.1685650000000001E-5</v>
      </c>
      <c r="FY146" s="1">
        <v>1.8902430000000001E-2</v>
      </c>
      <c r="FZ146">
        <v>0.89847679999999996</v>
      </c>
      <c r="GA146">
        <v>21.837620000000001</v>
      </c>
      <c r="GB146" s="1">
        <v>1.8869389999999999E-5</v>
      </c>
      <c r="GC146" s="1">
        <v>1.6443059999999999E-2</v>
      </c>
      <c r="GD146">
        <v>0.89849590000000001</v>
      </c>
      <c r="GE146">
        <v>21.40803</v>
      </c>
      <c r="GF146" s="1">
        <v>1.6507690000000001E-5</v>
      </c>
      <c r="GG146" s="1">
        <v>1.438297E-2</v>
      </c>
      <c r="GH146">
        <v>0.8984934</v>
      </c>
      <c r="GI146">
        <v>20.78058</v>
      </c>
      <c r="GJ146" s="1">
        <v>1.4484999999999999E-5</v>
      </c>
      <c r="GK146" s="1">
        <v>1.2620009999999999E-2</v>
      </c>
      <c r="GL146">
        <v>0.89848600000000001</v>
      </c>
      <c r="GM146">
        <v>20.241240000000001</v>
      </c>
      <c r="GN146" s="1">
        <v>1.2732579999999999E-5</v>
      </c>
      <c r="GO146">
        <v>1.10928E-2</v>
      </c>
      <c r="GP146">
        <v>0.89849999999999997</v>
      </c>
      <c r="GQ146">
        <v>19.96237</v>
      </c>
      <c r="GR146" s="1">
        <v>1.1205229999999999E-5</v>
      </c>
      <c r="GS146" s="1">
        <v>9.7622309999999997E-3</v>
      </c>
      <c r="GT146">
        <v>0.89849599999999996</v>
      </c>
      <c r="GU146">
        <v>19.937200000000001</v>
      </c>
      <c r="GV146" s="1">
        <v>9.8681260000000007E-6</v>
      </c>
      <c r="GW146" s="1">
        <v>8.597525E-3</v>
      </c>
      <c r="GX146">
        <v>0.89848709999999998</v>
      </c>
      <c r="GY146">
        <v>20.362590000000001</v>
      </c>
      <c r="GZ146" s="1">
        <v>8.6929109999999995E-6</v>
      </c>
      <c r="HA146" s="1">
        <v>7.5741569999999998E-3</v>
      </c>
      <c r="HB146">
        <v>0.89848170000000005</v>
      </c>
      <c r="HC146">
        <v>21.04983</v>
      </c>
      <c r="HD146" s="1">
        <v>7.6555680000000008E-6</v>
      </c>
      <c r="HE146">
        <v>6.6705999999999996E-3</v>
      </c>
      <c r="HF146">
        <v>0.89846999999999999</v>
      </c>
      <c r="HG146">
        <v>21.60192</v>
      </c>
      <c r="HH146" s="1">
        <v>6.7399959999999997E-6</v>
      </c>
      <c r="HI146" s="1">
        <v>5.8731429999999999E-3</v>
      </c>
      <c r="HJ146">
        <v>0.89848519999999998</v>
      </c>
      <c r="HK146">
        <v>21.51671</v>
      </c>
      <c r="HL146" s="1">
        <v>5.9346580000000002E-6</v>
      </c>
      <c r="HM146" s="1">
        <v>5.1715759999999998E-3</v>
      </c>
      <c r="HN146">
        <v>0.89844880000000005</v>
      </c>
      <c r="HO146">
        <v>20.957840000000001</v>
      </c>
      <c r="HP146" s="1">
        <v>5.2272940000000002E-6</v>
      </c>
      <c r="HQ146" s="1">
        <v>4.5554200000000001E-3</v>
      </c>
      <c r="HR146">
        <v>0.89844579999999996</v>
      </c>
      <c r="HS146">
        <v>20.407520000000002</v>
      </c>
      <c r="HT146" s="1">
        <v>4.6053760000000002E-6</v>
      </c>
      <c r="HU146" s="1">
        <v>4.0136470000000004E-3</v>
      </c>
      <c r="HV146">
        <v>0.89841130000000002</v>
      </c>
      <c r="HW146">
        <v>20.038640000000001</v>
      </c>
      <c r="HX146" s="1">
        <v>4.0592190000000003E-6</v>
      </c>
      <c r="HY146" s="1">
        <v>3.537887E-3</v>
      </c>
      <c r="HZ146">
        <v>0.89838830000000003</v>
      </c>
      <c r="IA146">
        <v>20.1633</v>
      </c>
      <c r="IB146" s="1">
        <v>3.57811E-6</v>
      </c>
      <c r="IC146" s="1">
        <v>3.1188660000000001E-3</v>
      </c>
      <c r="ID146">
        <v>0.89834800000000004</v>
      </c>
      <c r="IE146">
        <v>20.67221</v>
      </c>
      <c r="IF146" s="1">
        <v>3.1487E-6</v>
      </c>
      <c r="IG146" s="1">
        <v>2.7451089999999999E-3</v>
      </c>
      <c r="IH146">
        <v>0.89831019999999995</v>
      </c>
      <c r="II146">
        <v>21.225840000000002</v>
      </c>
      <c r="IJ146" s="1">
        <v>2.760772E-6</v>
      </c>
      <c r="IK146" s="1">
        <v>2.407508E-3</v>
      </c>
      <c r="IL146">
        <v>0.89827109999999999</v>
      </c>
      <c r="IM146">
        <v>21.570550000000001</v>
      </c>
      <c r="IN146" s="1">
        <v>2.4137089999999999E-6</v>
      </c>
      <c r="IO146" s="1">
        <v>2.1052670000000001E-3</v>
      </c>
      <c r="IP146">
        <v>0.89823509999999995</v>
      </c>
      <c r="IQ146">
        <v>21.405809999999999</v>
      </c>
      <c r="IR146" s="1">
        <v>2.1084009999999998E-6</v>
      </c>
      <c r="IS146" s="1">
        <v>1.8391359999999999E-3</v>
      </c>
      <c r="IT146">
        <v>0.89820869999999997</v>
      </c>
      <c r="IU146">
        <v>20.897359999999999</v>
      </c>
      <c r="IV146" s="1">
        <v>1.8423680000000001E-6</v>
      </c>
      <c r="IW146" s="1">
        <v>1.6071359999999999E-3</v>
      </c>
      <c r="IX146">
        <v>0.89813920000000003</v>
      </c>
      <c r="IY146">
        <v>20.320489999999999</v>
      </c>
      <c r="IZ146" s="1">
        <v>1.6113440000000001E-6</v>
      </c>
      <c r="JA146" s="1">
        <v>1.405728E-3</v>
      </c>
      <c r="JB146">
        <v>0.89810710000000005</v>
      </c>
      <c r="JC146">
        <v>19.962520000000001</v>
      </c>
      <c r="JD146" s="1">
        <v>1.411027E-6</v>
      </c>
      <c r="JE146" s="1">
        <v>1.2310330000000001E-3</v>
      </c>
      <c r="JF146">
        <v>0.89804980000000001</v>
      </c>
      <c r="JG146">
        <v>20.341629999999999</v>
      </c>
      <c r="JH146" s="1">
        <v>1.237577E-6</v>
      </c>
      <c r="JI146" s="1">
        <v>1.0797350000000001E-3</v>
      </c>
      <c r="JJ146">
        <v>0.89800880000000005</v>
      </c>
      <c r="JK146">
        <v>21.119859999999999</v>
      </c>
      <c r="JL146" s="1">
        <v>1.0866520000000001E-6</v>
      </c>
      <c r="JM146" s="1">
        <v>9.4811679999999999E-4</v>
      </c>
      <c r="JN146">
        <v>0.8979606</v>
      </c>
      <c r="JO146">
        <v>21.789000000000001</v>
      </c>
      <c r="JP146" s="1">
        <v>9.5425060000000007E-7</v>
      </c>
      <c r="JQ146" s="1">
        <v>8.327009E-4</v>
      </c>
      <c r="JR146">
        <v>0.89791699999999997</v>
      </c>
      <c r="JS146">
        <v>22.050940000000001</v>
      </c>
      <c r="JT146" s="1">
        <v>8.3825710000000001E-7</v>
      </c>
      <c r="JU146" s="1">
        <v>7.3150690000000002E-4</v>
      </c>
      <c r="JV146">
        <v>0.89786849999999996</v>
      </c>
      <c r="JW146">
        <v>21.826160000000002</v>
      </c>
      <c r="JX146" s="1">
        <v>7.3721399999999997E-7</v>
      </c>
      <c r="JY146" s="1">
        <v>6.4336639999999995E-4</v>
      </c>
      <c r="JZ146">
        <v>0.89782770000000001</v>
      </c>
      <c r="KA146">
        <v>21.243320000000001</v>
      </c>
      <c r="KB146" s="1">
        <v>6.4942260000000001E-7</v>
      </c>
      <c r="KC146" s="1">
        <v>5.6674690000000001E-4</v>
      </c>
      <c r="KD146">
        <v>0.89778729999999995</v>
      </c>
      <c r="KE146">
        <v>20.709420000000001</v>
      </c>
      <c r="KF146" s="1">
        <v>5.7308949999999999E-7</v>
      </c>
      <c r="KG146" s="1">
        <v>5.0013360000000003E-4</v>
      </c>
      <c r="KH146">
        <v>0.89774710000000002</v>
      </c>
      <c r="KI146">
        <v>20.43723</v>
      </c>
      <c r="KJ146" s="1">
        <v>5.0655510000000002E-7</v>
      </c>
      <c r="KK146" s="1">
        <v>4.4208600000000001E-4</v>
      </c>
      <c r="KL146">
        <v>0.89770220000000001</v>
      </c>
      <c r="KM146">
        <v>20.84675</v>
      </c>
      <c r="KN146" s="1">
        <v>4.484395E-7</v>
      </c>
      <c r="KO146" s="1">
        <v>3.9136439999999998E-4</v>
      </c>
      <c r="KP146">
        <v>0.89768170000000003</v>
      </c>
      <c r="KQ146">
        <v>21.583349999999999</v>
      </c>
      <c r="KR146" s="1">
        <v>3.9852120000000001E-7</v>
      </c>
      <c r="KS146" s="1">
        <v>3.4773120000000001E-4</v>
      </c>
      <c r="KT146">
        <v>0.89765130000000004</v>
      </c>
      <c r="KU146">
        <v>22.290500000000002</v>
      </c>
      <c r="KV146" s="1">
        <v>3.5624529999999997E-7</v>
      </c>
      <c r="KW146" s="1">
        <v>3.1078639999999999E-4</v>
      </c>
      <c r="KX146">
        <v>0.89763210000000004</v>
      </c>
      <c r="KY146">
        <v>22.656359999999999</v>
      </c>
      <c r="KZ146" s="1">
        <v>3.2016659999999999E-7</v>
      </c>
      <c r="LA146" s="1">
        <v>2.7926699999999998E-4</v>
      </c>
      <c r="LB146">
        <v>0.89759750000000005</v>
      </c>
      <c r="LC146">
        <v>22.36131</v>
      </c>
      <c r="LD146" s="1">
        <v>2.8871839999999997E-7</v>
      </c>
      <c r="LE146" s="1">
        <v>2.5182219999999998E-4</v>
      </c>
      <c r="LF146">
        <v>0.89755850000000004</v>
      </c>
      <c r="LG146">
        <v>21.643049999999999</v>
      </c>
      <c r="LH146" s="1">
        <v>2.6092960000000003E-7</v>
      </c>
      <c r="LI146" s="1">
        <v>2.275767E-4</v>
      </c>
      <c r="LJ146">
        <v>0.89753260000000001</v>
      </c>
      <c r="LK146">
        <v>20.979340000000001</v>
      </c>
      <c r="LL146" s="1">
        <v>2.3632510000000001E-7</v>
      </c>
      <c r="LM146" s="1">
        <v>2.0610910000000001E-4</v>
      </c>
      <c r="LN146">
        <v>0.89750359999999996</v>
      </c>
      <c r="LO146">
        <v>20.678360000000001</v>
      </c>
      <c r="LP146" s="1">
        <v>2.1444699999999999E-7</v>
      </c>
      <c r="LQ146" s="1">
        <v>1.8702319999999999E-4</v>
      </c>
      <c r="LR146">
        <v>0.89746910000000002</v>
      </c>
      <c r="LS146">
        <v>21.222660000000001</v>
      </c>
      <c r="LT146" s="1">
        <v>1.94846E-7</v>
      </c>
      <c r="LU146" s="1">
        <v>1.699317E-4</v>
      </c>
      <c r="LV146">
        <v>0.89743799999999996</v>
      </c>
      <c r="LW146">
        <v>22.145440000000001</v>
      </c>
      <c r="LX146" s="1">
        <v>1.771104E-7</v>
      </c>
      <c r="LY146" s="1">
        <v>1.5447120000000001E-4</v>
      </c>
      <c r="LZ146">
        <v>0.89741649999999995</v>
      </c>
      <c r="MA146">
        <v>22.990410000000001</v>
      </c>
      <c r="MB146" s="1">
        <v>1.609614E-7</v>
      </c>
      <c r="MC146" s="1">
        <v>1.4039510000000001E-4</v>
      </c>
      <c r="MD146">
        <v>0.89737659999999997</v>
      </c>
      <c r="ME146">
        <v>23.49353</v>
      </c>
      <c r="MF146" s="1">
        <v>1.4627120000000001E-7</v>
      </c>
      <c r="MG146" s="1">
        <v>1.275878E-4</v>
      </c>
      <c r="MH146">
        <v>0.89734939999999996</v>
      </c>
      <c r="MI146">
        <v>23.276309999999999</v>
      </c>
      <c r="MJ146" s="1">
        <v>1.3301220000000001E-7</v>
      </c>
      <c r="MK146" s="1">
        <v>1.16026E-4</v>
      </c>
      <c r="ML146">
        <v>0.8973312</v>
      </c>
      <c r="MM146">
        <v>22.594370000000001</v>
      </c>
      <c r="MN146" s="1">
        <v>1.210935E-7</v>
      </c>
      <c r="MO146" s="1">
        <v>1.056267E-4</v>
      </c>
      <c r="MP146">
        <v>0.897285</v>
      </c>
      <c r="MQ146">
        <v>21.88017</v>
      </c>
      <c r="MR146" s="1">
        <v>1.103599E-7</v>
      </c>
      <c r="MS146" s="1">
        <v>9.6264060000000003E-5</v>
      </c>
      <c r="MT146">
        <v>0.89727860000000004</v>
      </c>
      <c r="MU146">
        <v>21.41358</v>
      </c>
      <c r="MV146" s="1">
        <v>1.006648E-7</v>
      </c>
      <c r="MW146" s="1">
        <v>8.7805800000000006E-5</v>
      </c>
      <c r="MX146">
        <v>0.89723850000000005</v>
      </c>
      <c r="MY146">
        <v>21.328479999999999</v>
      </c>
      <c r="MZ146" s="1">
        <v>9.1942099999999996E-8</v>
      </c>
      <c r="NA146" s="1">
        <v>8.0195040000000003E-5</v>
      </c>
      <c r="NB146">
        <v>0.89722449999999998</v>
      </c>
      <c r="NC146">
        <v>21.69679</v>
      </c>
      <c r="ND146" s="1">
        <v>8.4279290000000003E-8</v>
      </c>
      <c r="NE146" s="1">
        <v>7.3495850000000005E-5</v>
      </c>
      <c r="NF146">
        <v>0.89720060000000001</v>
      </c>
      <c r="NG146">
        <v>22.37032</v>
      </c>
      <c r="NH146" s="1">
        <v>7.7728229999999994E-8</v>
      </c>
      <c r="NI146" s="1">
        <v>6.7768789999999993E-5</v>
      </c>
      <c r="NJ146">
        <v>0.89720049999999996</v>
      </c>
      <c r="NK146">
        <v>22.554310000000001</v>
      </c>
      <c r="NL146" s="1">
        <v>7.2027260000000004E-8</v>
      </c>
      <c r="NM146" s="1">
        <v>6.2790339999999997E-5</v>
      </c>
      <c r="NN146">
        <v>0.89716560000000001</v>
      </c>
      <c r="NO146">
        <v>22.07029</v>
      </c>
      <c r="NP146" s="1">
        <v>6.6876180000000001E-8</v>
      </c>
      <c r="NQ146" s="1">
        <v>5.8298580000000003E-5</v>
      </c>
      <c r="NR146">
        <v>0.89717219999999998</v>
      </c>
      <c r="NS146">
        <v>21.354120000000002</v>
      </c>
      <c r="NT146" s="1">
        <v>6.2161790000000004E-8</v>
      </c>
      <c r="NU146" s="1">
        <v>5.418804E-5</v>
      </c>
      <c r="NV146">
        <v>0.89713719999999997</v>
      </c>
      <c r="NW146">
        <v>20.645250000000001</v>
      </c>
      <c r="NX146" s="1">
        <v>5.7869699999999998E-8</v>
      </c>
      <c r="NY146" s="1">
        <v>5.044322E-5</v>
      </c>
      <c r="NZ146">
        <v>0.89712449999999999</v>
      </c>
      <c r="OA146">
        <v>20.074380000000001</v>
      </c>
      <c r="OB146" s="1">
        <v>5.3945729999999999E-8</v>
      </c>
      <c r="OC146" s="1">
        <v>4.7022109999999999E-5</v>
      </c>
      <c r="OD146">
        <v>0.89709760000000005</v>
      </c>
      <c r="OE146">
        <v>20.24156</v>
      </c>
      <c r="OF146" s="1">
        <v>5.0324569999999998E-8</v>
      </c>
      <c r="OG146" s="1">
        <v>4.3866640000000001E-5</v>
      </c>
      <c r="OH146">
        <v>0.89706889999999995</v>
      </c>
      <c r="OI146">
        <v>20.93666</v>
      </c>
      <c r="OJ146" s="1">
        <v>4.6962730000000002E-8</v>
      </c>
      <c r="OK146" s="1">
        <v>4.0937430000000001E-5</v>
      </c>
    </row>
    <row r="147" spans="1:401" x14ac:dyDescent="0.35">
      <c r="A147">
        <v>150</v>
      </c>
      <c r="B147" t="s">
        <v>4</v>
      </c>
      <c r="C147" t="s">
        <v>24</v>
      </c>
      <c r="D147" t="s">
        <v>151</v>
      </c>
      <c r="E147">
        <v>891.16819999999996</v>
      </c>
      <c r="F147">
        <v>0.96985639999999995</v>
      </c>
      <c r="G147">
        <v>20.687860000000001</v>
      </c>
      <c r="H147">
        <v>0</v>
      </c>
      <c r="I147">
        <v>0</v>
      </c>
      <c r="J147">
        <v>0.96966960000000002</v>
      </c>
      <c r="K147">
        <v>20.52402</v>
      </c>
      <c r="L147">
        <v>0</v>
      </c>
      <c r="M147">
        <v>0</v>
      </c>
      <c r="N147">
        <v>0.9694663</v>
      </c>
      <c r="O147">
        <v>20.468699999999998</v>
      </c>
      <c r="P147">
        <v>0</v>
      </c>
      <c r="Q147">
        <v>0</v>
      </c>
      <c r="R147">
        <v>0.96930419999999995</v>
      </c>
      <c r="S147">
        <v>20.414259999999999</v>
      </c>
      <c r="T147" s="1">
        <v>8.255289E-35</v>
      </c>
      <c r="U147" s="1">
        <v>6.5324799999999995E-32</v>
      </c>
      <c r="V147">
        <v>0.96914920000000004</v>
      </c>
      <c r="W147">
        <v>20.413039999999999</v>
      </c>
      <c r="X147" s="1">
        <v>6.4502510000000005E-22</v>
      </c>
      <c r="Y147" s="1">
        <v>5.09481E-19</v>
      </c>
      <c r="Z147">
        <v>0.96900640000000005</v>
      </c>
      <c r="AA147">
        <v>20.15174</v>
      </c>
      <c r="AB147" s="1">
        <v>3.4001150000000001E-9</v>
      </c>
      <c r="AC147" s="1">
        <v>2.6859310000000002E-6</v>
      </c>
      <c r="AD147">
        <v>0.96889979999999998</v>
      </c>
      <c r="AE147">
        <v>19.675640000000001</v>
      </c>
      <c r="AF147" s="1">
        <v>7.3857180000000003E-3</v>
      </c>
      <c r="AG147">
        <v>4.5611509999999997</v>
      </c>
      <c r="AH147">
        <v>0.96879610000000005</v>
      </c>
      <c r="AI147">
        <v>19.225950000000001</v>
      </c>
      <c r="AJ147">
        <v>1.7124950000000001</v>
      </c>
      <c r="AK147">
        <v>1173.42</v>
      </c>
      <c r="AL147">
        <v>0.96874009999999999</v>
      </c>
      <c r="AM147">
        <v>18.94501</v>
      </c>
      <c r="AN147">
        <v>23.11722</v>
      </c>
      <c r="AO147">
        <v>17111.740000000002</v>
      </c>
      <c r="AP147">
        <v>0.96869329999999998</v>
      </c>
      <c r="AQ147">
        <v>19.18608</v>
      </c>
      <c r="AR147">
        <v>48.841859999999997</v>
      </c>
      <c r="AS147">
        <v>38477.72</v>
      </c>
      <c r="AT147">
        <v>0.96867729999999996</v>
      </c>
      <c r="AU147">
        <v>19.806480000000001</v>
      </c>
      <c r="AV147">
        <v>27.09882</v>
      </c>
      <c r="AW147">
        <v>22437.88</v>
      </c>
      <c r="AX147">
        <v>0.96865190000000001</v>
      </c>
      <c r="AY147">
        <v>20.357859999999999</v>
      </c>
      <c r="AZ147">
        <v>5.4598279999999999</v>
      </c>
      <c r="BA147">
        <v>4711.3549999999996</v>
      </c>
      <c r="BB147">
        <v>0.96866099999999999</v>
      </c>
      <c r="BC147">
        <v>20.747129999999999</v>
      </c>
      <c r="BD147">
        <v>0.51039330000000005</v>
      </c>
      <c r="BE147">
        <v>454.93119999999999</v>
      </c>
      <c r="BF147">
        <v>0.96865199999999996</v>
      </c>
      <c r="BG147">
        <v>20.758780000000002</v>
      </c>
      <c r="BH147" s="1">
        <v>3.2685480000000003E-2</v>
      </c>
      <c r="BI147">
        <v>29.09094</v>
      </c>
      <c r="BJ147">
        <v>0.96865120000000005</v>
      </c>
      <c r="BK147">
        <v>20.437989999999999</v>
      </c>
      <c r="BL147" s="1">
        <v>6.9587049999999999E-3</v>
      </c>
      <c r="BM147">
        <v>5.6593669999999996</v>
      </c>
      <c r="BN147">
        <v>0.96864799999999995</v>
      </c>
      <c r="BO147">
        <v>20.115189999999998</v>
      </c>
      <c r="BP147" s="1">
        <v>5.0219389999999996E-3</v>
      </c>
      <c r="BQ147">
        <v>4.0069330000000001</v>
      </c>
      <c r="BR147">
        <v>0.96865089999999998</v>
      </c>
      <c r="BS147">
        <v>19.927150000000001</v>
      </c>
      <c r="BT147" s="1">
        <v>4.0627939999999998E-3</v>
      </c>
      <c r="BU147">
        <v>3.239439</v>
      </c>
      <c r="BV147">
        <v>0.96864450000000002</v>
      </c>
      <c r="BW147">
        <v>20.190799999999999</v>
      </c>
      <c r="BX147" s="1">
        <v>3.302681E-3</v>
      </c>
      <c r="BY147">
        <v>2.633235</v>
      </c>
      <c r="BZ147">
        <v>0.96864470000000003</v>
      </c>
      <c r="CA147">
        <v>20.77993</v>
      </c>
      <c r="CB147" s="1">
        <v>2.6868230000000001E-3</v>
      </c>
      <c r="CC147">
        <v>2.1423049999999999</v>
      </c>
      <c r="CD147">
        <v>0.96863449999999995</v>
      </c>
      <c r="CE147">
        <v>21.26745</v>
      </c>
      <c r="CF147" s="1">
        <v>2.1860289999999999E-3</v>
      </c>
      <c r="CG147">
        <v>1.7430159999999999</v>
      </c>
      <c r="CH147">
        <v>0.96860440000000003</v>
      </c>
      <c r="CI147">
        <v>21.54447</v>
      </c>
      <c r="CJ147" s="1">
        <v>1.7784159999999999E-3</v>
      </c>
      <c r="CK147">
        <v>1.4180839999999999</v>
      </c>
      <c r="CL147">
        <v>0.96857760000000004</v>
      </c>
      <c r="CM147">
        <v>21.273849999999999</v>
      </c>
      <c r="CN147" s="1">
        <v>1.447704E-3</v>
      </c>
      <c r="CO147">
        <v>1.1543760000000001</v>
      </c>
      <c r="CP147">
        <v>0.9685317</v>
      </c>
      <c r="CQ147">
        <v>20.58314</v>
      </c>
      <c r="CR147" s="1">
        <v>1.179432E-3</v>
      </c>
      <c r="CS147">
        <v>0.94047020000000003</v>
      </c>
      <c r="CT147">
        <v>0.96848319999999999</v>
      </c>
      <c r="CU147">
        <v>19.885580000000001</v>
      </c>
      <c r="CV147" s="1">
        <v>9.6179149999999999E-4</v>
      </c>
      <c r="CW147">
        <v>0.76695760000000002</v>
      </c>
      <c r="CX147">
        <v>0.96840649999999995</v>
      </c>
      <c r="CY147">
        <v>19.521799999999999</v>
      </c>
      <c r="CZ147" s="1">
        <v>7.8514700000000004E-4</v>
      </c>
      <c r="DA147">
        <v>0.62611530000000004</v>
      </c>
      <c r="DB147">
        <v>0.9683117</v>
      </c>
      <c r="DC147">
        <v>19.939859999999999</v>
      </c>
      <c r="DD147" s="1">
        <v>6.4148350000000005E-4</v>
      </c>
      <c r="DE147">
        <v>0.51159690000000002</v>
      </c>
      <c r="DF147">
        <v>0.96821590000000002</v>
      </c>
      <c r="DG147">
        <v>20.757259999999999</v>
      </c>
      <c r="DH147" s="1">
        <v>5.2379460000000005E-4</v>
      </c>
      <c r="DI147">
        <v>0.41782330000000001</v>
      </c>
      <c r="DJ147">
        <v>0.96809469999999997</v>
      </c>
      <c r="DK147">
        <v>21.59478</v>
      </c>
      <c r="DL147" s="1">
        <v>4.2673759999999999E-4</v>
      </c>
      <c r="DM147">
        <v>0.34048319999999999</v>
      </c>
      <c r="DN147">
        <v>0.96798859999999998</v>
      </c>
      <c r="DO147">
        <v>22.13851</v>
      </c>
      <c r="DP147" s="1">
        <v>3.4702719999999998E-4</v>
      </c>
      <c r="DQ147">
        <v>0.27693430000000002</v>
      </c>
      <c r="DR147">
        <v>0.96785019999999999</v>
      </c>
      <c r="DS147">
        <v>21.930399999999999</v>
      </c>
      <c r="DT147" s="1">
        <v>2.822034E-4</v>
      </c>
      <c r="DU147">
        <v>0.22522539999999999</v>
      </c>
      <c r="DV147">
        <v>0.96773580000000003</v>
      </c>
      <c r="DW147">
        <v>21.242979999999999</v>
      </c>
      <c r="DX147" s="1">
        <v>2.2985710000000001E-4</v>
      </c>
      <c r="DY147">
        <v>0.18346100000000001</v>
      </c>
      <c r="DZ147">
        <v>0.96760279999999999</v>
      </c>
      <c r="EA147">
        <v>20.558589999999999</v>
      </c>
      <c r="EB147" s="1">
        <v>1.876754E-4</v>
      </c>
      <c r="EC147">
        <v>0.14980299999999999</v>
      </c>
      <c r="ED147">
        <v>0.96749909999999995</v>
      </c>
      <c r="EE147">
        <v>20.173660000000002</v>
      </c>
      <c r="EF147" s="1">
        <v>1.535819E-4</v>
      </c>
      <c r="EG147">
        <v>0.12259639999999999</v>
      </c>
      <c r="EH147">
        <v>0.96739770000000003</v>
      </c>
      <c r="EI147">
        <v>20.455110000000001</v>
      </c>
      <c r="EJ147" s="1">
        <v>1.2581509999999999E-4</v>
      </c>
      <c r="EK147">
        <v>0.1004422</v>
      </c>
      <c r="EL147">
        <v>0.96729909999999997</v>
      </c>
      <c r="EM147">
        <v>21.26924</v>
      </c>
      <c r="EN147" s="1">
        <v>1.032848E-4</v>
      </c>
      <c r="EO147" s="1">
        <v>8.2454669999999994E-2</v>
      </c>
      <c r="EP147">
        <v>0.96719840000000001</v>
      </c>
      <c r="EQ147">
        <v>22.153169999999999</v>
      </c>
      <c r="ER147" s="1">
        <v>8.5238240000000003E-5</v>
      </c>
      <c r="ES147" s="1">
        <v>6.8037810000000004E-2</v>
      </c>
      <c r="ET147">
        <v>0.9670995</v>
      </c>
      <c r="EU147">
        <v>22.64838</v>
      </c>
      <c r="EV147" s="1">
        <v>7.0774789999999998E-5</v>
      </c>
      <c r="EW147" s="1">
        <v>5.6487339999999997E-2</v>
      </c>
      <c r="EX147">
        <v>0.96701570000000003</v>
      </c>
      <c r="EY147">
        <v>22.33221</v>
      </c>
      <c r="EZ147" s="1">
        <v>5.9066069999999998E-5</v>
      </c>
      <c r="FA147" s="1">
        <v>4.7139130000000001E-2</v>
      </c>
      <c r="FB147">
        <v>0.96693209999999996</v>
      </c>
      <c r="FC147">
        <v>21.491</v>
      </c>
      <c r="FD147" s="1">
        <v>4.9515260000000001E-5</v>
      </c>
      <c r="FE147" s="1">
        <v>3.9514359999999998E-2</v>
      </c>
      <c r="FF147">
        <v>0.9668658</v>
      </c>
      <c r="FG147">
        <v>20.633790000000001</v>
      </c>
      <c r="FH147" s="1">
        <v>4.1680449999999998E-5</v>
      </c>
      <c r="FI147" s="1">
        <v>3.3259049999999998E-2</v>
      </c>
      <c r="FJ147">
        <v>0.96683479999999999</v>
      </c>
      <c r="FK147">
        <v>20.12115</v>
      </c>
      <c r="FL147" s="1">
        <v>3.5213219999999998E-5</v>
      </c>
      <c r="FM147">
        <v>2.8097500000000001E-2</v>
      </c>
      <c r="FN147">
        <v>0.96679740000000003</v>
      </c>
      <c r="FO147">
        <v>20.407879999999999</v>
      </c>
      <c r="FP147" s="1">
        <v>2.9864259999999999E-5</v>
      </c>
      <c r="FQ147" s="1">
        <v>2.3826859999999998E-2</v>
      </c>
      <c r="FR147">
        <v>0.9667869</v>
      </c>
      <c r="FS147">
        <v>21.124569999999999</v>
      </c>
      <c r="FT147" s="1">
        <v>2.548964E-5</v>
      </c>
      <c r="FU147" s="1">
        <v>2.033049E-2</v>
      </c>
      <c r="FV147">
        <v>0.96676629999999997</v>
      </c>
      <c r="FW147">
        <v>21.68552</v>
      </c>
      <c r="FX147" s="1">
        <v>2.1963900000000002E-5</v>
      </c>
      <c r="FY147" s="1">
        <v>1.7512110000000001E-2</v>
      </c>
      <c r="FZ147">
        <v>0.966754</v>
      </c>
      <c r="GA147">
        <v>21.869039999999998</v>
      </c>
      <c r="GB147" s="1">
        <v>1.9098569999999998E-5</v>
      </c>
      <c r="GC147" s="1">
        <v>1.522328E-2</v>
      </c>
      <c r="GD147">
        <v>0.96675250000000001</v>
      </c>
      <c r="GE147">
        <v>21.464880000000001</v>
      </c>
      <c r="GF147" s="1">
        <v>1.6702150000000001E-5</v>
      </c>
      <c r="GG147" s="1">
        <v>1.3311440000000001E-2</v>
      </c>
      <c r="GH147">
        <v>0.96674599999999999</v>
      </c>
      <c r="GI147">
        <v>20.848700000000001</v>
      </c>
      <c r="GJ147" s="1">
        <v>1.465254E-5</v>
      </c>
      <c r="GK147" s="1">
        <v>1.1677379999999999E-2</v>
      </c>
      <c r="GL147">
        <v>0.96675929999999999</v>
      </c>
      <c r="GM147">
        <v>20.295470000000002</v>
      </c>
      <c r="GN147" s="1">
        <v>1.2878339999999999E-5</v>
      </c>
      <c r="GO147" s="1">
        <v>1.026295E-2</v>
      </c>
      <c r="GP147">
        <v>0.96675800000000001</v>
      </c>
      <c r="GQ147">
        <v>19.99081</v>
      </c>
      <c r="GR147" s="1">
        <v>1.1332509999999999E-5</v>
      </c>
      <c r="GS147" s="1">
        <v>9.0311590000000004E-3</v>
      </c>
      <c r="GT147">
        <v>0.96674899999999997</v>
      </c>
      <c r="GU147">
        <v>19.942319999999999</v>
      </c>
      <c r="GV147" s="1">
        <v>9.9796589999999999E-6</v>
      </c>
      <c r="GW147" s="1">
        <v>7.9532409999999998E-3</v>
      </c>
      <c r="GX147">
        <v>0.96675880000000003</v>
      </c>
      <c r="GY147">
        <v>20.35895</v>
      </c>
      <c r="GZ147" s="1">
        <v>8.7912240000000005E-6</v>
      </c>
      <c r="HA147" s="1">
        <v>7.0066140000000004E-3</v>
      </c>
      <c r="HB147">
        <v>0.96674530000000003</v>
      </c>
      <c r="HC147">
        <v>21.046060000000001</v>
      </c>
      <c r="HD147" s="1">
        <v>7.7424189999999992E-6</v>
      </c>
      <c r="HE147" s="1">
        <v>6.1709419999999996E-3</v>
      </c>
      <c r="HF147">
        <v>0.96673779999999998</v>
      </c>
      <c r="HG147">
        <v>21.617979999999999</v>
      </c>
      <c r="HH147" s="1">
        <v>6.816511E-6</v>
      </c>
      <c r="HI147" s="1">
        <v>5.4332679999999998E-3</v>
      </c>
      <c r="HJ147">
        <v>0.96673370000000003</v>
      </c>
      <c r="HK147">
        <v>21.559799999999999</v>
      </c>
      <c r="HL147" s="1">
        <v>6.0019589999999998E-6</v>
      </c>
      <c r="HM147" s="1">
        <v>4.7842709999999997E-3</v>
      </c>
      <c r="HN147">
        <v>0.96668920000000003</v>
      </c>
      <c r="HO147">
        <v>21.009180000000001</v>
      </c>
      <c r="HP147" s="1">
        <v>5.2863399999999999E-6</v>
      </c>
      <c r="HQ147" s="1">
        <v>4.214036E-3</v>
      </c>
      <c r="HR147">
        <v>0.96668430000000005</v>
      </c>
      <c r="HS147">
        <v>20.451599999999999</v>
      </c>
      <c r="HT147" s="1">
        <v>4.657306E-6</v>
      </c>
      <c r="HU147" s="1">
        <v>3.7128320000000001E-3</v>
      </c>
      <c r="HV147">
        <v>0.96665630000000002</v>
      </c>
      <c r="HW147">
        <v>20.067170000000001</v>
      </c>
      <c r="HX147" s="1">
        <v>4.1048470000000003E-6</v>
      </c>
      <c r="HY147" s="1">
        <v>3.2726259999999998E-3</v>
      </c>
      <c r="HZ147">
        <v>0.9665878</v>
      </c>
      <c r="IA147">
        <v>20.174130000000002</v>
      </c>
      <c r="IB147" s="1">
        <v>3.6184750000000001E-6</v>
      </c>
      <c r="IC147" s="1">
        <v>2.8851440000000001E-3</v>
      </c>
      <c r="ID147">
        <v>0.96655199999999997</v>
      </c>
      <c r="IE147">
        <v>20.664380000000001</v>
      </c>
      <c r="IF147" s="1">
        <v>3.1849900000000001E-6</v>
      </c>
      <c r="IG147" s="1">
        <v>2.5399900000000002E-3</v>
      </c>
      <c r="IH147">
        <v>0.96650000000000003</v>
      </c>
      <c r="II147">
        <v>21.22561</v>
      </c>
      <c r="IJ147" s="1">
        <v>2.7935509999999999E-6</v>
      </c>
      <c r="IK147" s="1">
        <v>2.2284129999999998E-3</v>
      </c>
      <c r="IL147">
        <v>0.96643820000000003</v>
      </c>
      <c r="IM147">
        <v>21.58531</v>
      </c>
      <c r="IN147" s="1">
        <v>2.4427790000000002E-6</v>
      </c>
      <c r="IO147" s="1">
        <v>1.9490110000000001E-3</v>
      </c>
      <c r="IP147">
        <v>0.96636900000000003</v>
      </c>
      <c r="IQ147">
        <v>21.442260000000001</v>
      </c>
      <c r="IR147" s="1">
        <v>2.1338359999999999E-6</v>
      </c>
      <c r="IS147" s="1">
        <v>1.7027089999999999E-3</v>
      </c>
      <c r="IT147">
        <v>0.96631160000000005</v>
      </c>
      <c r="IU147">
        <v>20.955580000000001</v>
      </c>
      <c r="IV147" s="1">
        <v>1.8644910000000001E-6</v>
      </c>
      <c r="IW147" s="1">
        <v>1.487868E-3</v>
      </c>
      <c r="IX147">
        <v>0.96624960000000004</v>
      </c>
      <c r="IY147">
        <v>20.375779999999999</v>
      </c>
      <c r="IZ147" s="1">
        <v>1.6305479999999999E-6</v>
      </c>
      <c r="JA147" s="1">
        <v>1.3013059999999999E-3</v>
      </c>
      <c r="JB147">
        <v>0.96617540000000002</v>
      </c>
      <c r="JC147">
        <v>19.992709999999999</v>
      </c>
      <c r="JD147" s="1">
        <v>1.4276549999999999E-6</v>
      </c>
      <c r="JE147" s="1">
        <v>1.139468E-3</v>
      </c>
      <c r="JF147">
        <v>0.96608760000000005</v>
      </c>
      <c r="JG147">
        <v>20.344110000000001</v>
      </c>
      <c r="JH147" s="1">
        <v>1.251983E-6</v>
      </c>
      <c r="JI147" s="1">
        <v>9.9930260000000008E-4</v>
      </c>
      <c r="JJ147">
        <v>0.96600649999999999</v>
      </c>
      <c r="JK147">
        <v>21.106249999999999</v>
      </c>
      <c r="JL147" s="1">
        <v>1.099238E-6</v>
      </c>
      <c r="JM147" s="1">
        <v>8.7745019999999996E-4</v>
      </c>
      <c r="JN147">
        <v>0.96593459999999998</v>
      </c>
      <c r="JO147">
        <v>21.785540000000001</v>
      </c>
      <c r="JP147" s="1">
        <v>9.6530859999999996E-7</v>
      </c>
      <c r="JQ147" s="1">
        <v>7.7065779999999995E-4</v>
      </c>
      <c r="JR147">
        <v>0.96586640000000001</v>
      </c>
      <c r="JS147">
        <v>22.071169999999999</v>
      </c>
      <c r="JT147" s="1">
        <v>8.479198E-7</v>
      </c>
      <c r="JU147" s="1">
        <v>6.7698179999999995E-4</v>
      </c>
      <c r="JV147">
        <v>0.96578810000000004</v>
      </c>
      <c r="JW147">
        <v>21.874590000000001</v>
      </c>
      <c r="JX147" s="1">
        <v>7.4561880000000002E-7</v>
      </c>
      <c r="JY147" s="1">
        <v>5.9535149999999999E-4</v>
      </c>
      <c r="JZ147">
        <v>0.96570909999999999</v>
      </c>
      <c r="KA147">
        <v>21.300170000000001</v>
      </c>
      <c r="KB147" s="1">
        <v>6.5673049999999999E-7</v>
      </c>
      <c r="KC147" s="1">
        <v>5.2438739999999999E-4</v>
      </c>
      <c r="KD147">
        <v>0.9656399</v>
      </c>
      <c r="KE147">
        <v>20.755240000000001</v>
      </c>
      <c r="KF147" s="1">
        <v>5.7943670000000005E-7</v>
      </c>
      <c r="KG147" s="1">
        <v>4.6268140000000003E-4</v>
      </c>
      <c r="KH147">
        <v>0.96558180000000005</v>
      </c>
      <c r="KI147">
        <v>20.458649999999999</v>
      </c>
      <c r="KJ147" s="1">
        <v>5.121107E-7</v>
      </c>
      <c r="KK147" s="1">
        <v>4.0894199999999998E-4</v>
      </c>
      <c r="KL147">
        <v>0.96553310000000003</v>
      </c>
      <c r="KM147">
        <v>20.845569999999999</v>
      </c>
      <c r="KN147" s="1">
        <v>4.5327209999999998E-7</v>
      </c>
      <c r="KO147" s="1">
        <v>3.6196129999999999E-4</v>
      </c>
      <c r="KP147">
        <v>0.96547649999999996</v>
      </c>
      <c r="KQ147">
        <v>21.571870000000001</v>
      </c>
      <c r="KR147" s="1">
        <v>4.0262939999999999E-7</v>
      </c>
      <c r="KS147" s="1">
        <v>3.2147289999999998E-4</v>
      </c>
      <c r="KT147">
        <v>0.96542680000000003</v>
      </c>
      <c r="KU147">
        <v>22.292179999999998</v>
      </c>
      <c r="KV147" s="1">
        <v>3.5972790000000001E-7</v>
      </c>
      <c r="KW147" s="1">
        <v>2.8717130000000001E-4</v>
      </c>
      <c r="KX147">
        <v>0.96538729999999995</v>
      </c>
      <c r="KY147">
        <v>22.68515</v>
      </c>
      <c r="KZ147" s="1">
        <v>3.2316399999999999E-7</v>
      </c>
      <c r="LA147" s="1">
        <v>2.5794659999999999E-4</v>
      </c>
      <c r="LB147">
        <v>0.96533639999999998</v>
      </c>
      <c r="LC147">
        <v>22.417459999999998</v>
      </c>
      <c r="LD147" s="1">
        <v>2.9135090000000001E-7</v>
      </c>
      <c r="LE147" s="1">
        <v>2.325424E-4</v>
      </c>
      <c r="LF147">
        <v>0.96529940000000003</v>
      </c>
      <c r="LG147">
        <v>21.7121</v>
      </c>
      <c r="LH147" s="1">
        <v>2.6326139999999999E-7</v>
      </c>
      <c r="LI147" s="1">
        <v>2.1011860000000001E-4</v>
      </c>
      <c r="LJ147">
        <v>0.96523919999999996</v>
      </c>
      <c r="LK147">
        <v>21.03237</v>
      </c>
      <c r="LL147" s="1">
        <v>2.3838989999999999E-7</v>
      </c>
      <c r="LM147" s="1">
        <v>1.90263E-4</v>
      </c>
      <c r="LN147">
        <v>0.96517920000000001</v>
      </c>
      <c r="LO147">
        <v>20.700600000000001</v>
      </c>
      <c r="LP147" s="1">
        <v>2.1628900000000001E-7</v>
      </c>
      <c r="LQ147" s="1">
        <v>1.7262270000000001E-4</v>
      </c>
      <c r="LR147">
        <v>0.96514800000000001</v>
      </c>
      <c r="LS147">
        <v>21.21996</v>
      </c>
      <c r="LT147" s="1">
        <v>1.9650439999999999E-7</v>
      </c>
      <c r="LU147" s="1">
        <v>1.568366E-4</v>
      </c>
      <c r="LV147">
        <v>0.96508000000000005</v>
      </c>
      <c r="LW147">
        <v>22.128710000000002</v>
      </c>
      <c r="LX147" s="1">
        <v>1.7861629999999999E-7</v>
      </c>
      <c r="LY147" s="1">
        <v>1.425683E-4</v>
      </c>
      <c r="LZ147">
        <v>0.9650396</v>
      </c>
      <c r="MA147">
        <v>22.988029999999998</v>
      </c>
      <c r="MB147" s="1">
        <v>1.6233430000000001E-7</v>
      </c>
      <c r="MC147" s="1">
        <v>1.2958220000000001E-4</v>
      </c>
      <c r="MD147">
        <v>0.96498300000000004</v>
      </c>
      <c r="ME147">
        <v>23.51925</v>
      </c>
      <c r="MF147" s="1">
        <v>1.4751619999999999E-7</v>
      </c>
      <c r="MG147" s="1">
        <v>1.1776070000000001E-4</v>
      </c>
      <c r="MH147">
        <v>0.96493519999999999</v>
      </c>
      <c r="MI147">
        <v>23.33483</v>
      </c>
      <c r="MJ147" s="1">
        <v>1.3413290000000001E-7</v>
      </c>
      <c r="MK147" s="1">
        <v>1.070829E-4</v>
      </c>
      <c r="ML147">
        <v>0.96487829999999997</v>
      </c>
      <c r="MM147">
        <v>22.669280000000001</v>
      </c>
      <c r="MN147" s="1">
        <v>1.2210199999999999E-7</v>
      </c>
      <c r="MO147" s="1">
        <v>9.7477119999999997E-5</v>
      </c>
      <c r="MP147">
        <v>0.96483790000000003</v>
      </c>
      <c r="MQ147">
        <v>21.940020000000001</v>
      </c>
      <c r="MR147" s="1">
        <v>1.112682E-7</v>
      </c>
      <c r="MS147" s="1">
        <v>8.882881E-5</v>
      </c>
      <c r="MT147">
        <v>0.96480109999999997</v>
      </c>
      <c r="MU147">
        <v>21.447859999999999</v>
      </c>
      <c r="MV147" s="1">
        <v>1.014856E-7</v>
      </c>
      <c r="MW147" s="1">
        <v>8.1019540000000002E-5</v>
      </c>
      <c r="MX147">
        <v>0.96476689999999998</v>
      </c>
      <c r="MY147">
        <v>21.341349999999998</v>
      </c>
      <c r="MZ147" s="1">
        <v>9.2676070000000005E-8</v>
      </c>
      <c r="NA147" s="1">
        <v>7.3985580000000004E-5</v>
      </c>
      <c r="NB147">
        <v>0.9647346</v>
      </c>
      <c r="NC147">
        <v>21.69322</v>
      </c>
      <c r="ND147" s="1">
        <v>8.4913720000000005E-8</v>
      </c>
      <c r="NE147" s="1">
        <v>6.7776549999999994E-5</v>
      </c>
      <c r="NF147">
        <v>0.96470420000000001</v>
      </c>
      <c r="NG147">
        <v>22.370889999999999</v>
      </c>
      <c r="NH147" s="1">
        <v>7.8271030000000003E-8</v>
      </c>
      <c r="NI147" s="1">
        <v>6.2462420000000002E-5</v>
      </c>
      <c r="NJ147">
        <v>0.96467440000000004</v>
      </c>
      <c r="NK147">
        <v>22.587499999999999</v>
      </c>
      <c r="NL147" s="1">
        <v>7.2508439999999998E-8</v>
      </c>
      <c r="NM147" s="1">
        <v>5.7856909999999999E-5</v>
      </c>
      <c r="NN147">
        <v>0.9646477</v>
      </c>
      <c r="NO147">
        <v>22.13608</v>
      </c>
      <c r="NP147" s="1">
        <v>6.731559E-8</v>
      </c>
      <c r="NQ147" s="1">
        <v>5.3712180000000002E-5</v>
      </c>
      <c r="NR147">
        <v>0.96460659999999998</v>
      </c>
      <c r="NS147">
        <v>21.424849999999999</v>
      </c>
      <c r="NT147" s="1">
        <v>6.2563099999999995E-8</v>
      </c>
      <c r="NU147" s="1">
        <v>4.9920470000000002E-5</v>
      </c>
      <c r="NV147">
        <v>0.96457839999999995</v>
      </c>
      <c r="NW147">
        <v>20.711220000000001</v>
      </c>
      <c r="NX147" s="1">
        <v>5.823486E-8</v>
      </c>
      <c r="NY147" s="1">
        <v>4.6464349999999998E-5</v>
      </c>
      <c r="NZ147">
        <v>0.96453120000000003</v>
      </c>
      <c r="OA147">
        <v>20.11984</v>
      </c>
      <c r="OB147" s="1">
        <v>5.4280619999999999E-8</v>
      </c>
      <c r="OC147" s="1">
        <v>4.3309049999999998E-5</v>
      </c>
      <c r="OD147">
        <v>0.96451359999999997</v>
      </c>
      <c r="OE147">
        <v>20.251809999999999</v>
      </c>
      <c r="OF147" s="1">
        <v>5.06342E-8</v>
      </c>
      <c r="OG147" s="1">
        <v>4.0400620000000002E-5</v>
      </c>
      <c r="OH147">
        <v>0.96447850000000002</v>
      </c>
      <c r="OI147">
        <v>20.925899999999999</v>
      </c>
      <c r="OJ147" s="1">
        <v>4.7252090000000001E-8</v>
      </c>
      <c r="OK147" s="1">
        <v>3.7703349999999999E-5</v>
      </c>
    </row>
    <row r="148" spans="1:401" x14ac:dyDescent="0.35">
      <c r="A148">
        <v>151</v>
      </c>
      <c r="B148" t="s">
        <v>4</v>
      </c>
      <c r="C148" t="s">
        <v>24</v>
      </c>
      <c r="D148" t="s">
        <v>152</v>
      </c>
      <c r="E148">
        <v>904.03380000000004</v>
      </c>
      <c r="F148">
        <v>0.98728850000000001</v>
      </c>
      <c r="G148">
        <v>20.73856</v>
      </c>
      <c r="H148">
        <v>0</v>
      </c>
      <c r="I148">
        <v>0</v>
      </c>
      <c r="J148">
        <v>0.98705149999999997</v>
      </c>
      <c r="K148">
        <v>20.551539999999999</v>
      </c>
      <c r="L148">
        <v>0</v>
      </c>
      <c r="M148">
        <v>0</v>
      </c>
      <c r="N148">
        <v>0.98681700000000006</v>
      </c>
      <c r="O148">
        <v>20.486419999999999</v>
      </c>
      <c r="P148">
        <v>0</v>
      </c>
      <c r="Q148">
        <v>0</v>
      </c>
      <c r="R148">
        <v>0.98662689999999997</v>
      </c>
      <c r="S148">
        <v>20.431239999999999</v>
      </c>
      <c r="T148" s="1">
        <v>1.063435E-35</v>
      </c>
      <c r="U148" s="1">
        <v>9.8918579999999995E-33</v>
      </c>
      <c r="V148">
        <v>0.98642929999999995</v>
      </c>
      <c r="W148">
        <v>20.447040000000001</v>
      </c>
      <c r="X148" s="1">
        <v>8.9191619999999996E-23</v>
      </c>
      <c r="Y148" s="1">
        <v>8.2811050000000005E-20</v>
      </c>
      <c r="Z148">
        <v>0.98626329999999995</v>
      </c>
      <c r="AA148">
        <v>20.199909999999999</v>
      </c>
      <c r="AB148" s="1">
        <v>4.9240089999999995E-10</v>
      </c>
      <c r="AC148" s="1">
        <v>4.572208E-7</v>
      </c>
      <c r="AD148">
        <v>0.98612809999999995</v>
      </c>
      <c r="AE148">
        <v>19.738029999999998</v>
      </c>
      <c r="AF148" s="1">
        <v>4.1967710000000002E-3</v>
      </c>
      <c r="AG148">
        <v>2.7884380000000002</v>
      </c>
      <c r="AH148">
        <v>0.98600849999999995</v>
      </c>
      <c r="AI148">
        <v>19.281939999999999</v>
      </c>
      <c r="AJ148">
        <v>1.260507</v>
      </c>
      <c r="AK148">
        <v>956.94219999999996</v>
      </c>
      <c r="AL148">
        <v>0.98592000000000002</v>
      </c>
      <c r="AM148">
        <v>18.985399999999998</v>
      </c>
      <c r="AN148">
        <v>20.122990000000001</v>
      </c>
      <c r="AO148">
        <v>16928.54</v>
      </c>
      <c r="AP148">
        <v>0.98586569999999996</v>
      </c>
      <c r="AQ148">
        <v>19.212019999999999</v>
      </c>
      <c r="AR148">
        <v>48.402520000000003</v>
      </c>
      <c r="AS148">
        <v>44349.72</v>
      </c>
      <c r="AT148">
        <v>0.98582369999999997</v>
      </c>
      <c r="AU148">
        <v>19.814150000000001</v>
      </c>
      <c r="AV148">
        <v>29.789650000000002</v>
      </c>
      <c r="AW148">
        <v>29349.09</v>
      </c>
      <c r="AX148">
        <v>0.98582230000000004</v>
      </c>
      <c r="AY148">
        <v>20.365369999999999</v>
      </c>
      <c r="AZ148">
        <v>6.547701</v>
      </c>
      <c r="BA148">
        <v>6863.4409999999998</v>
      </c>
      <c r="BB148">
        <v>0.9858114</v>
      </c>
      <c r="BC148">
        <v>20.767520000000001</v>
      </c>
      <c r="BD148">
        <v>0.65633969999999997</v>
      </c>
      <c r="BE148">
        <v>724.2115</v>
      </c>
      <c r="BF148">
        <v>0.98581700000000005</v>
      </c>
      <c r="BG148">
        <v>20.787120000000002</v>
      </c>
      <c r="BH148">
        <v>4.21657E-2</v>
      </c>
      <c r="BI148">
        <v>47.094070000000002</v>
      </c>
      <c r="BJ148">
        <v>0.98581490000000005</v>
      </c>
      <c r="BK148">
        <v>20.472989999999999</v>
      </c>
      <c r="BL148" s="1">
        <v>7.4204969999999999E-3</v>
      </c>
      <c r="BM148">
        <v>7.2738329999999998</v>
      </c>
      <c r="BN148">
        <v>0.98581039999999998</v>
      </c>
      <c r="BO148">
        <v>20.148070000000001</v>
      </c>
      <c r="BP148" s="1">
        <v>5.1229190000000001E-3</v>
      </c>
      <c r="BQ148">
        <v>4.8264079999999998</v>
      </c>
      <c r="BR148">
        <v>0.98579779999999995</v>
      </c>
      <c r="BS148">
        <v>19.944279999999999</v>
      </c>
      <c r="BT148" s="1">
        <v>4.1372520000000001E-3</v>
      </c>
      <c r="BU148">
        <v>3.891607</v>
      </c>
      <c r="BV148">
        <v>0.98580860000000003</v>
      </c>
      <c r="BW148">
        <v>20.195820000000001</v>
      </c>
      <c r="BX148" s="1">
        <v>3.3627589999999999E-3</v>
      </c>
      <c r="BY148">
        <v>3.162792</v>
      </c>
      <c r="BZ148">
        <v>0.98579079999999997</v>
      </c>
      <c r="CA148">
        <v>20.774650000000001</v>
      </c>
      <c r="CB148" s="1">
        <v>2.7355859999999999E-3</v>
      </c>
      <c r="CC148">
        <v>2.572997</v>
      </c>
      <c r="CD148">
        <v>0.98577930000000002</v>
      </c>
      <c r="CE148">
        <v>21.274930000000001</v>
      </c>
      <c r="CF148" s="1">
        <v>2.2257420000000002E-3</v>
      </c>
      <c r="CG148">
        <v>2.093458</v>
      </c>
      <c r="CH148">
        <v>0.98576030000000003</v>
      </c>
      <c r="CI148">
        <v>21.57939</v>
      </c>
      <c r="CJ148" s="1">
        <v>1.8106940000000001E-3</v>
      </c>
      <c r="CK148">
        <v>1.703155</v>
      </c>
      <c r="CL148">
        <v>0.98571839999999999</v>
      </c>
      <c r="CM148">
        <v>21.335170000000002</v>
      </c>
      <c r="CN148" s="1">
        <v>1.4738799999999999E-3</v>
      </c>
      <c r="CO148">
        <v>1.3863289999999999</v>
      </c>
      <c r="CP148">
        <v>0.98566480000000001</v>
      </c>
      <c r="CQ148">
        <v>20.660530000000001</v>
      </c>
      <c r="CR148" s="1">
        <v>1.200652E-3</v>
      </c>
      <c r="CS148">
        <v>1.129311</v>
      </c>
      <c r="CT148">
        <v>0.98559810000000003</v>
      </c>
      <c r="CU148">
        <v>19.953589999999998</v>
      </c>
      <c r="CV148" s="1">
        <v>9.7901260000000001E-4</v>
      </c>
      <c r="CW148">
        <v>0.92086210000000002</v>
      </c>
      <c r="CX148">
        <v>0.98553029999999997</v>
      </c>
      <c r="CY148">
        <v>19.556920000000002</v>
      </c>
      <c r="CZ148" s="1">
        <v>7.9913369999999996E-4</v>
      </c>
      <c r="DA148">
        <v>0.75167819999999996</v>
      </c>
      <c r="DB148">
        <v>0.98541239999999997</v>
      </c>
      <c r="DC148">
        <v>19.943529999999999</v>
      </c>
      <c r="DD148" s="1">
        <v>6.5288599999999998E-4</v>
      </c>
      <c r="DE148">
        <v>0.61415359999999997</v>
      </c>
      <c r="DF148">
        <v>0.9852822</v>
      </c>
      <c r="DG148">
        <v>20.74061</v>
      </c>
      <c r="DH148" s="1">
        <v>5.3317200000000005E-4</v>
      </c>
      <c r="DI148">
        <v>0.50164830000000005</v>
      </c>
      <c r="DJ148">
        <v>0.98515240000000004</v>
      </c>
      <c r="DK148">
        <v>21.588989999999999</v>
      </c>
      <c r="DL148" s="1">
        <v>4.344719E-4</v>
      </c>
      <c r="DM148">
        <v>0.40889350000000002</v>
      </c>
      <c r="DN148">
        <v>0.98501970000000005</v>
      </c>
      <c r="DO148">
        <v>22.15747</v>
      </c>
      <c r="DP148" s="1">
        <v>3.533578E-4</v>
      </c>
      <c r="DQ148">
        <v>0.332625</v>
      </c>
      <c r="DR148">
        <v>0.98485829999999996</v>
      </c>
      <c r="DS148">
        <v>21.983750000000001</v>
      </c>
      <c r="DT148" s="1">
        <v>2.8732859999999999E-4</v>
      </c>
      <c r="DU148">
        <v>0.27049260000000003</v>
      </c>
      <c r="DV148">
        <v>0.9847302</v>
      </c>
      <c r="DW148">
        <v>21.319030000000001</v>
      </c>
      <c r="DX148" s="1">
        <v>2.3398860000000001E-4</v>
      </c>
      <c r="DY148">
        <v>0.2202827</v>
      </c>
      <c r="DZ148">
        <v>0.98457589999999995</v>
      </c>
      <c r="EA148">
        <v>20.621559999999999</v>
      </c>
      <c r="EB148" s="1">
        <v>1.910061E-4</v>
      </c>
      <c r="EC148">
        <v>0.17981900000000001</v>
      </c>
      <c r="ED148">
        <v>0.98443689999999995</v>
      </c>
      <c r="EE148">
        <v>20.209479999999999</v>
      </c>
      <c r="EF148" s="1">
        <v>1.562841E-4</v>
      </c>
      <c r="EG148">
        <v>0.1471324</v>
      </c>
      <c r="EH148">
        <v>0.98430580000000001</v>
      </c>
      <c r="EI148">
        <v>20.45844</v>
      </c>
      <c r="EJ148" s="1">
        <v>1.2801960000000001E-4</v>
      </c>
      <c r="EK148">
        <v>0.1205333</v>
      </c>
      <c r="EL148">
        <v>0.98418620000000001</v>
      </c>
      <c r="EM148">
        <v>21.251570000000001</v>
      </c>
      <c r="EN148" s="1">
        <v>1.050629E-4</v>
      </c>
      <c r="EO148">
        <v>9.8913299999999996E-2</v>
      </c>
      <c r="EP148">
        <v>0.98408039999999997</v>
      </c>
      <c r="EQ148">
        <v>22.14714</v>
      </c>
      <c r="ER148" s="1">
        <v>8.6659510000000007E-5</v>
      </c>
      <c r="ES148" s="1">
        <v>8.1566760000000002E-2</v>
      </c>
      <c r="ET148">
        <v>0.98395560000000004</v>
      </c>
      <c r="EU148">
        <v>22.679729999999999</v>
      </c>
      <c r="EV148" s="1">
        <v>7.191803E-5</v>
      </c>
      <c r="EW148" s="1">
        <v>6.767687E-2</v>
      </c>
      <c r="EX148">
        <v>0.98384510000000003</v>
      </c>
      <c r="EY148">
        <v>22.402729999999998</v>
      </c>
      <c r="EZ148" s="1">
        <v>5.999504E-5</v>
      </c>
      <c r="FA148" s="1">
        <v>5.6448030000000003E-2</v>
      </c>
      <c r="FB148">
        <v>0.98377119999999996</v>
      </c>
      <c r="FC148">
        <v>21.582840000000001</v>
      </c>
      <c r="FD148" s="1">
        <v>5.0275580000000002E-5</v>
      </c>
      <c r="FE148" s="1">
        <v>4.7295959999999998E-2</v>
      </c>
      <c r="FF148">
        <v>0.98368750000000005</v>
      </c>
      <c r="FG148">
        <v>20.714970000000001</v>
      </c>
      <c r="FH148" s="1">
        <v>4.2305819999999999E-5</v>
      </c>
      <c r="FI148" s="1">
        <v>3.979166E-2</v>
      </c>
      <c r="FJ148">
        <v>0.98363</v>
      </c>
      <c r="FK148">
        <v>20.165659999999999</v>
      </c>
      <c r="FL148" s="1">
        <v>3.5730459999999997E-5</v>
      </c>
      <c r="FM148">
        <v>3.3603800000000003E-2</v>
      </c>
      <c r="FN148">
        <v>0.98358599999999996</v>
      </c>
      <c r="FO148">
        <v>20.4115</v>
      </c>
      <c r="FP148" s="1">
        <v>3.0291140000000001E-5</v>
      </c>
      <c r="FQ148" s="1">
        <v>2.848324E-2</v>
      </c>
      <c r="FR148">
        <v>0.98356960000000004</v>
      </c>
      <c r="FS148">
        <v>21.1052</v>
      </c>
      <c r="FT148" s="1">
        <v>2.583617E-5</v>
      </c>
      <c r="FU148" s="1">
        <v>2.4283860000000001E-2</v>
      </c>
      <c r="FV148">
        <v>0.98356270000000001</v>
      </c>
      <c r="FW148">
        <v>21.681190000000001</v>
      </c>
      <c r="FX148" s="1">
        <v>2.2242770000000001E-5</v>
      </c>
      <c r="FY148" s="1">
        <v>2.0895279999999999E-2</v>
      </c>
      <c r="FZ148">
        <v>0.98354629999999998</v>
      </c>
      <c r="GA148">
        <v>21.90277</v>
      </c>
      <c r="GB148" s="1">
        <v>1.9327659999999999E-5</v>
      </c>
      <c r="GC148" s="1">
        <v>1.8148569999999999E-2</v>
      </c>
      <c r="GD148">
        <v>0.98352870000000003</v>
      </c>
      <c r="GE148">
        <v>21.530169999999998</v>
      </c>
      <c r="GF148" s="1">
        <v>1.689612E-5</v>
      </c>
      <c r="GG148" s="1">
        <v>1.5862029999999999E-2</v>
      </c>
      <c r="GH148">
        <v>0.9835199</v>
      </c>
      <c r="GI148">
        <v>20.931629999999998</v>
      </c>
      <c r="GJ148" s="1">
        <v>1.481946E-5</v>
      </c>
      <c r="GK148" s="1">
        <v>1.3911110000000001E-2</v>
      </c>
      <c r="GL148">
        <v>0.98352980000000001</v>
      </c>
      <c r="GM148">
        <v>20.364450000000001</v>
      </c>
      <c r="GN148" s="1">
        <v>1.302346E-5</v>
      </c>
      <c r="GO148" s="1">
        <v>1.2224280000000001E-2</v>
      </c>
      <c r="GP148">
        <v>0.98353219999999997</v>
      </c>
      <c r="GQ148">
        <v>20.029530000000001</v>
      </c>
      <c r="GR148" s="1">
        <v>1.1459110000000001E-5</v>
      </c>
      <c r="GS148" s="1">
        <v>1.075578E-2</v>
      </c>
      <c r="GT148">
        <v>0.98353100000000004</v>
      </c>
      <c r="GU148">
        <v>19.952470000000002</v>
      </c>
      <c r="GV148" s="1">
        <v>1.009058E-5</v>
      </c>
      <c r="GW148" s="1">
        <v>9.471419E-3</v>
      </c>
      <c r="GX148">
        <v>0.98351379999999999</v>
      </c>
      <c r="GY148">
        <v>20.35717</v>
      </c>
      <c r="GZ148" s="1">
        <v>8.8889659999999994E-6</v>
      </c>
      <c r="HA148" s="1">
        <v>8.3441260000000003E-3</v>
      </c>
      <c r="HB148">
        <v>0.98351440000000001</v>
      </c>
      <c r="HC148">
        <v>21.043369999999999</v>
      </c>
      <c r="HD148" s="1">
        <v>7.8287610000000003E-6</v>
      </c>
      <c r="HE148" s="1">
        <v>7.3491340000000002E-3</v>
      </c>
      <c r="HF148">
        <v>0.98350420000000005</v>
      </c>
      <c r="HG148">
        <v>21.637339999999998</v>
      </c>
      <c r="HH148" s="1">
        <v>6.8926010000000001E-6</v>
      </c>
      <c r="HI148" s="1">
        <v>6.4707439999999996E-3</v>
      </c>
      <c r="HJ148">
        <v>0.98348579999999997</v>
      </c>
      <c r="HK148">
        <v>21.609529999999999</v>
      </c>
      <c r="HL148" s="1">
        <v>6.0688869999999999E-6</v>
      </c>
      <c r="HM148" s="1">
        <v>5.6977310000000001E-3</v>
      </c>
      <c r="HN148">
        <v>0.98346909999999998</v>
      </c>
      <c r="HO148">
        <v>21.06955</v>
      </c>
      <c r="HP148" s="1">
        <v>5.3450709999999997E-6</v>
      </c>
      <c r="HQ148" s="1">
        <v>5.018331E-3</v>
      </c>
      <c r="HR148">
        <v>0.98344359999999997</v>
      </c>
      <c r="HS148">
        <v>20.506679999999999</v>
      </c>
      <c r="HT148" s="1">
        <v>4.7089470000000002E-6</v>
      </c>
      <c r="HU148" s="1">
        <v>4.4214049999999998E-3</v>
      </c>
      <c r="HV148">
        <v>0.98339810000000005</v>
      </c>
      <c r="HW148">
        <v>20.103750000000002</v>
      </c>
      <c r="HX148" s="1">
        <v>4.1502079999999999E-6</v>
      </c>
      <c r="HY148" s="1">
        <v>3.8969909999999998E-3</v>
      </c>
      <c r="HZ148">
        <v>0.98335399999999995</v>
      </c>
      <c r="IA148">
        <v>20.191610000000001</v>
      </c>
      <c r="IB148" s="1">
        <v>3.658545E-6</v>
      </c>
      <c r="IC148" s="1">
        <v>3.4356170000000002E-3</v>
      </c>
      <c r="ID148">
        <v>0.98330189999999995</v>
      </c>
      <c r="IE148">
        <v>20.66112</v>
      </c>
      <c r="IF148" s="1">
        <v>3.2209860000000002E-6</v>
      </c>
      <c r="IG148" s="1">
        <v>3.0253820000000001E-3</v>
      </c>
      <c r="IH148">
        <v>0.98322549999999997</v>
      </c>
      <c r="II148">
        <v>21.227879999999999</v>
      </c>
      <c r="IJ148" s="1">
        <v>2.8260889999999998E-6</v>
      </c>
      <c r="IK148" s="1">
        <v>2.655325E-3</v>
      </c>
      <c r="IL148">
        <v>0.98315889999999995</v>
      </c>
      <c r="IM148">
        <v>21.60341</v>
      </c>
      <c r="IN148" s="1">
        <v>2.4716810000000001E-6</v>
      </c>
      <c r="IO148" s="1">
        <v>2.3229330000000001E-3</v>
      </c>
      <c r="IP148">
        <v>0.98308169999999995</v>
      </c>
      <c r="IQ148">
        <v>21.484310000000001</v>
      </c>
      <c r="IR148" s="1">
        <v>2.1591510000000001E-6</v>
      </c>
      <c r="IS148" s="1">
        <v>2.029463E-3</v>
      </c>
      <c r="IT148">
        <v>0.98301070000000002</v>
      </c>
      <c r="IU148">
        <v>21.023700000000002</v>
      </c>
      <c r="IV148" s="1">
        <v>1.886512E-6</v>
      </c>
      <c r="IW148" s="1">
        <v>1.7732780000000001E-3</v>
      </c>
      <c r="IX148">
        <v>0.98292109999999999</v>
      </c>
      <c r="IY148">
        <v>20.44406</v>
      </c>
      <c r="IZ148" s="1">
        <v>1.649661E-6</v>
      </c>
      <c r="JA148" s="1">
        <v>1.5507730000000001E-3</v>
      </c>
      <c r="JB148">
        <v>0.98284479999999996</v>
      </c>
      <c r="JC148">
        <v>20.036529999999999</v>
      </c>
      <c r="JD148" s="1">
        <v>1.444219E-6</v>
      </c>
      <c r="JE148" s="1">
        <v>1.357706E-3</v>
      </c>
      <c r="JF148">
        <v>0.98274269999999997</v>
      </c>
      <c r="JG148">
        <v>20.354140000000001</v>
      </c>
      <c r="JH148" s="1">
        <v>1.2663259999999999E-6</v>
      </c>
      <c r="JI148" s="1">
        <v>1.190476E-3</v>
      </c>
      <c r="JJ148">
        <v>0.98266430000000005</v>
      </c>
      <c r="JK148">
        <v>21.093620000000001</v>
      </c>
      <c r="JL148" s="1">
        <v>1.1117559999999999E-6</v>
      </c>
      <c r="JM148" s="1">
        <v>1.0452160000000001E-3</v>
      </c>
      <c r="JN148">
        <v>0.98256690000000002</v>
      </c>
      <c r="JO148">
        <v>21.782409999999999</v>
      </c>
      <c r="JP148" s="1">
        <v>9.7630369999999995E-7</v>
      </c>
      <c r="JQ148" s="1">
        <v>9.1800309999999995E-4</v>
      </c>
      <c r="JR148">
        <v>0.98247680000000004</v>
      </c>
      <c r="JS148">
        <v>22.09618</v>
      </c>
      <c r="JT148" s="1">
        <v>8.5754069999999999E-7</v>
      </c>
      <c r="JU148" s="1">
        <v>8.0637269999999999E-4</v>
      </c>
      <c r="JV148">
        <v>0.98238440000000005</v>
      </c>
      <c r="JW148">
        <v>21.930569999999999</v>
      </c>
      <c r="JX148" s="1">
        <v>7.5398790000000005E-7</v>
      </c>
      <c r="JY148" s="1">
        <v>7.0903790000000002E-4</v>
      </c>
      <c r="JZ148">
        <v>0.98229409999999995</v>
      </c>
      <c r="KA148">
        <v>21.36816</v>
      </c>
      <c r="KB148" s="1">
        <v>6.6400529999999997E-7</v>
      </c>
      <c r="KC148" s="1">
        <v>6.2440279999999998E-4</v>
      </c>
      <c r="KD148">
        <v>0.98221239999999999</v>
      </c>
      <c r="KE148">
        <v>20.81297</v>
      </c>
      <c r="KF148" s="1">
        <v>5.8575379999999998E-7</v>
      </c>
      <c r="KG148" s="1">
        <v>5.5081569999999999E-4</v>
      </c>
      <c r="KH148">
        <v>0.98214449999999998</v>
      </c>
      <c r="KI148">
        <v>20.490030000000001</v>
      </c>
      <c r="KJ148" s="1">
        <v>5.176356E-7</v>
      </c>
      <c r="KK148" s="1">
        <v>4.8676630000000002E-4</v>
      </c>
      <c r="KL148">
        <v>0.98208819999999997</v>
      </c>
      <c r="KM148">
        <v>20.849419999999999</v>
      </c>
      <c r="KN148" s="1">
        <v>4.5808819999999998E-7</v>
      </c>
      <c r="KO148" s="1">
        <v>4.3076259999999999E-4</v>
      </c>
      <c r="KP148">
        <v>0.9820063</v>
      </c>
      <c r="KQ148">
        <v>21.562719999999999</v>
      </c>
      <c r="KR148" s="1">
        <v>4.0673040000000001E-7</v>
      </c>
      <c r="KS148" s="1">
        <v>3.8238980000000002E-4</v>
      </c>
      <c r="KT148">
        <v>0.98196039999999996</v>
      </c>
      <c r="KU148">
        <v>22.297170000000001</v>
      </c>
      <c r="KV148" s="1">
        <v>3.6320150000000001E-7</v>
      </c>
      <c r="KW148" s="1">
        <v>3.413663E-4</v>
      </c>
      <c r="KX148">
        <v>0.98189689999999996</v>
      </c>
      <c r="KY148">
        <v>22.719470000000001</v>
      </c>
      <c r="KZ148" s="1">
        <v>3.2614739999999998E-7</v>
      </c>
      <c r="LA148" s="1">
        <v>3.064699E-4</v>
      </c>
      <c r="LB148">
        <v>0.98184389999999999</v>
      </c>
      <c r="LC148">
        <v>22.48265</v>
      </c>
      <c r="LD148" s="1">
        <v>2.9396719999999999E-7</v>
      </c>
      <c r="LE148" s="1">
        <v>2.7620040000000002E-4</v>
      </c>
      <c r="LF148">
        <v>0.98178149999999997</v>
      </c>
      <c r="LG148">
        <v>21.794720000000002</v>
      </c>
      <c r="LH148" s="1">
        <v>2.65579E-7</v>
      </c>
      <c r="LI148" s="1">
        <v>2.495129E-4</v>
      </c>
      <c r="LJ148">
        <v>0.98173290000000002</v>
      </c>
      <c r="LK148">
        <v>21.09937</v>
      </c>
      <c r="LL148" s="1">
        <v>2.4044229999999998E-7</v>
      </c>
      <c r="LM148" s="1">
        <v>2.258819E-4</v>
      </c>
      <c r="LN148">
        <v>0.98166540000000002</v>
      </c>
      <c r="LO148">
        <v>20.735230000000001</v>
      </c>
      <c r="LP148" s="1">
        <v>2.1811880000000001E-7</v>
      </c>
      <c r="LQ148" s="1">
        <v>2.0490189999999999E-4</v>
      </c>
      <c r="LR148">
        <v>0.98160950000000002</v>
      </c>
      <c r="LS148">
        <v>21.223479999999999</v>
      </c>
      <c r="LT148" s="1">
        <v>1.981502E-7</v>
      </c>
      <c r="LU148" s="1">
        <v>1.8614320000000001E-4</v>
      </c>
      <c r="LV148">
        <v>0.98153659999999998</v>
      </c>
      <c r="LW148">
        <v>22.11375</v>
      </c>
      <c r="LX148" s="1">
        <v>1.801095E-7</v>
      </c>
      <c r="LY148" s="1">
        <v>1.6920220000000001E-4</v>
      </c>
      <c r="LZ148">
        <v>0.98148360000000001</v>
      </c>
      <c r="MA148">
        <v>22.98865</v>
      </c>
      <c r="MB148" s="1">
        <v>1.636955E-7</v>
      </c>
      <c r="MC148" s="1">
        <v>1.5379599999999999E-4</v>
      </c>
      <c r="MD148">
        <v>0.98142359999999995</v>
      </c>
      <c r="ME148">
        <v>23.550350000000002</v>
      </c>
      <c r="MF148" s="1">
        <v>1.4875200000000001E-7</v>
      </c>
      <c r="MG148" s="1">
        <v>1.397631E-4</v>
      </c>
      <c r="MH148">
        <v>0.98134880000000002</v>
      </c>
      <c r="MI148">
        <v>23.402190000000001</v>
      </c>
      <c r="MJ148" s="1">
        <v>1.3524540000000001E-7</v>
      </c>
      <c r="MK148" s="1">
        <v>1.2707939999999999E-4</v>
      </c>
      <c r="ML148">
        <v>0.98129809999999995</v>
      </c>
      <c r="MM148">
        <v>22.757919999999999</v>
      </c>
      <c r="MN148" s="1">
        <v>1.231021E-7</v>
      </c>
      <c r="MO148" s="1">
        <v>1.1566319999999999E-4</v>
      </c>
      <c r="MP148">
        <v>0.98124160000000005</v>
      </c>
      <c r="MQ148">
        <v>22.015250000000002</v>
      </c>
      <c r="MR148" s="1">
        <v>1.121695E-7</v>
      </c>
      <c r="MS148" s="1">
        <v>1.053901E-4</v>
      </c>
      <c r="MT148">
        <v>0.98119319999999999</v>
      </c>
      <c r="MU148">
        <v>21.493400000000001</v>
      </c>
      <c r="MV148" s="1">
        <v>1.0229970000000001E-7</v>
      </c>
      <c r="MW148" s="1">
        <v>9.6116119999999994E-5</v>
      </c>
      <c r="MX148">
        <v>0.98115079999999999</v>
      </c>
      <c r="MY148">
        <v>21.35962</v>
      </c>
      <c r="MZ148" s="1">
        <v>9.3406020000000002E-8</v>
      </c>
      <c r="NA148" s="1">
        <v>8.7756970000000005E-5</v>
      </c>
      <c r="NB148">
        <v>0.98111800000000005</v>
      </c>
      <c r="NC148">
        <v>21.691109999999998</v>
      </c>
      <c r="ND148" s="1">
        <v>8.5547219999999996E-8</v>
      </c>
      <c r="NE148" s="1">
        <v>8.0353360000000006E-5</v>
      </c>
      <c r="NF148">
        <v>0.98106320000000002</v>
      </c>
      <c r="NG148">
        <v>22.372209999999999</v>
      </c>
      <c r="NH148" s="1">
        <v>7.8811449999999995E-8</v>
      </c>
      <c r="NI148" s="1">
        <v>7.4004350000000002E-5</v>
      </c>
      <c r="NJ148">
        <v>0.98104230000000003</v>
      </c>
      <c r="NK148">
        <v>22.622689999999999</v>
      </c>
      <c r="NL148" s="1">
        <v>7.2985789999999995E-8</v>
      </c>
      <c r="NM148" s="1">
        <v>6.8519939999999997E-5</v>
      </c>
      <c r="NN148">
        <v>0.98099939999999997</v>
      </c>
      <c r="NO148">
        <v>22.21266</v>
      </c>
      <c r="NP148" s="1">
        <v>6.7750900000000004E-8</v>
      </c>
      <c r="NQ148" s="1">
        <v>6.3601360000000001E-5</v>
      </c>
      <c r="NR148">
        <v>0.98096320000000004</v>
      </c>
      <c r="NS148">
        <v>21.510269999999998</v>
      </c>
      <c r="NT148" s="1">
        <v>6.2960479999999997E-8</v>
      </c>
      <c r="NU148" s="1">
        <v>5.9103539999999997E-5</v>
      </c>
      <c r="NV148">
        <v>0.98091700000000004</v>
      </c>
      <c r="NW148">
        <v>20.79166</v>
      </c>
      <c r="NX148" s="1">
        <v>5.859684E-8</v>
      </c>
      <c r="NY148" s="1">
        <v>5.5002910000000002E-5</v>
      </c>
      <c r="NZ148">
        <v>0.98088089999999994</v>
      </c>
      <c r="OA148">
        <v>20.18019</v>
      </c>
      <c r="OB148" s="1">
        <v>5.4612170000000001E-8</v>
      </c>
      <c r="OC148" s="1">
        <v>5.1260369999999999E-5</v>
      </c>
      <c r="OD148">
        <v>0.98084939999999998</v>
      </c>
      <c r="OE148">
        <v>20.272320000000001</v>
      </c>
      <c r="OF148" s="1">
        <v>5.0940869999999998E-8</v>
      </c>
      <c r="OG148" s="1">
        <v>4.7815509999999997E-5</v>
      </c>
      <c r="OH148">
        <v>0.98080219999999996</v>
      </c>
      <c r="OI148">
        <v>20.918579999999999</v>
      </c>
      <c r="OJ148" s="1">
        <v>4.7538039999999998E-8</v>
      </c>
      <c r="OK148" s="1">
        <v>4.4622149999999998E-5</v>
      </c>
    </row>
    <row r="149" spans="1:401" x14ac:dyDescent="0.35">
      <c r="A149">
        <v>152</v>
      </c>
      <c r="B149" t="s">
        <v>4</v>
      </c>
      <c r="C149" t="s">
        <v>24</v>
      </c>
      <c r="D149" t="s">
        <v>153</v>
      </c>
      <c r="E149">
        <v>822.18880000000001</v>
      </c>
      <c r="F149">
        <v>0.73767709999999997</v>
      </c>
      <c r="G149">
        <v>20.785910000000001</v>
      </c>
      <c r="H149">
        <v>0</v>
      </c>
      <c r="I149">
        <v>0</v>
      </c>
      <c r="J149">
        <v>0.7375486</v>
      </c>
      <c r="K149">
        <v>20.577400000000001</v>
      </c>
      <c r="L149">
        <v>0</v>
      </c>
      <c r="M149">
        <v>0</v>
      </c>
      <c r="N149">
        <v>0.73742339999999995</v>
      </c>
      <c r="O149">
        <v>20.50301</v>
      </c>
      <c r="P149">
        <v>0</v>
      </c>
      <c r="Q149">
        <v>0</v>
      </c>
      <c r="R149">
        <v>0.73731579999999997</v>
      </c>
      <c r="S149">
        <v>20.445959999999999</v>
      </c>
      <c r="T149" s="1">
        <v>1.426976E-36</v>
      </c>
      <c r="U149" s="1">
        <v>1.238846E-33</v>
      </c>
      <c r="V149">
        <v>0.73720790000000003</v>
      </c>
      <c r="W149">
        <v>20.475290000000001</v>
      </c>
      <c r="X149" s="1">
        <v>1.352305E-23</v>
      </c>
      <c r="Y149" s="1">
        <v>1.1718359999999999E-20</v>
      </c>
      <c r="Z149">
        <v>0.7371162</v>
      </c>
      <c r="AA149">
        <v>20.24061</v>
      </c>
      <c r="AB149" s="1">
        <v>7.9591329999999999E-11</v>
      </c>
      <c r="AC149" s="1">
        <v>6.8977590000000006E-8</v>
      </c>
      <c r="AD149">
        <v>0.73703640000000004</v>
      </c>
      <c r="AE149">
        <v>19.792760000000001</v>
      </c>
      <c r="AF149" s="1">
        <v>2.0265280000000001E-3</v>
      </c>
      <c r="AG149">
        <v>1.376293</v>
      </c>
      <c r="AH149">
        <v>0.73698649999999999</v>
      </c>
      <c r="AI149">
        <v>19.332319999999999</v>
      </c>
      <c r="AJ149">
        <v>0.8449875</v>
      </c>
      <c r="AK149">
        <v>629.92650000000003</v>
      </c>
      <c r="AL149">
        <v>0.73695829999999996</v>
      </c>
      <c r="AM149">
        <v>19.023409999999998</v>
      </c>
      <c r="AN149">
        <v>16.649319999999999</v>
      </c>
      <c r="AO149">
        <v>13370.25</v>
      </c>
      <c r="AP149">
        <v>0.73693030000000004</v>
      </c>
      <c r="AQ149">
        <v>19.238330000000001</v>
      </c>
      <c r="AR149">
        <v>47.120330000000003</v>
      </c>
      <c r="AS149">
        <v>40244.18</v>
      </c>
      <c r="AT149">
        <v>0.73690679999999997</v>
      </c>
      <c r="AU149">
        <v>19.823149999999998</v>
      </c>
      <c r="AV149">
        <v>33.123510000000003</v>
      </c>
      <c r="AW149">
        <v>29790.92</v>
      </c>
      <c r="AX149">
        <v>0.73689850000000001</v>
      </c>
      <c r="AY149">
        <v>20.373069999999998</v>
      </c>
      <c r="AZ149">
        <v>8.1379959999999993</v>
      </c>
      <c r="BA149">
        <v>7644.09</v>
      </c>
      <c r="BB149">
        <v>0.73689309999999997</v>
      </c>
      <c r="BC149">
        <v>20.784980000000001</v>
      </c>
      <c r="BD149">
        <v>0.89335980000000004</v>
      </c>
      <c r="BE149">
        <v>869.67769999999996</v>
      </c>
      <c r="BF149">
        <v>0.73690040000000001</v>
      </c>
      <c r="BG149">
        <v>20.810120000000001</v>
      </c>
      <c r="BH149" s="1">
        <v>5.8808880000000001E-2</v>
      </c>
      <c r="BI149">
        <v>58.057580000000002</v>
      </c>
      <c r="BJ149">
        <v>0.73689749999999998</v>
      </c>
      <c r="BK149">
        <v>20.503160000000001</v>
      </c>
      <c r="BL149" s="1">
        <v>8.2206250000000005E-3</v>
      </c>
      <c r="BM149">
        <v>7.4682089999999999</v>
      </c>
      <c r="BN149">
        <v>0.73689380000000004</v>
      </c>
      <c r="BO149">
        <v>20.17793</v>
      </c>
      <c r="BP149" s="1">
        <v>5.2584249999999997E-3</v>
      </c>
      <c r="BQ149">
        <v>4.6073009999999996</v>
      </c>
      <c r="BR149">
        <v>0.73688469999999995</v>
      </c>
      <c r="BS149">
        <v>19.960999999999999</v>
      </c>
      <c r="BT149" s="1">
        <v>4.2328469999999997E-3</v>
      </c>
      <c r="BU149">
        <v>3.7027260000000002</v>
      </c>
      <c r="BV149">
        <v>0.73687849999999999</v>
      </c>
      <c r="BW149">
        <v>20.201429999999998</v>
      </c>
      <c r="BX149" s="1">
        <v>3.4397360000000001E-3</v>
      </c>
      <c r="BY149">
        <v>3.0087229999999998</v>
      </c>
      <c r="BZ149">
        <v>0.73687849999999999</v>
      </c>
      <c r="CA149">
        <v>20.769649999999999</v>
      </c>
      <c r="CB149" s="1">
        <v>2.798048E-3</v>
      </c>
      <c r="CC149">
        <v>2.4475449999999999</v>
      </c>
      <c r="CD149">
        <v>0.73687789999999997</v>
      </c>
      <c r="CE149">
        <v>21.281189999999999</v>
      </c>
      <c r="CF149" s="1">
        <v>2.276602E-3</v>
      </c>
      <c r="CG149">
        <v>1.991403</v>
      </c>
      <c r="CH149">
        <v>0.73687000000000002</v>
      </c>
      <c r="CI149">
        <v>21.608540000000001</v>
      </c>
      <c r="CJ149" s="1">
        <v>1.8520559999999999E-3</v>
      </c>
      <c r="CK149">
        <v>1.6201179999999999</v>
      </c>
      <c r="CL149">
        <v>0.73684340000000004</v>
      </c>
      <c r="CM149">
        <v>21.387560000000001</v>
      </c>
      <c r="CN149" s="1">
        <v>1.5074210000000001E-3</v>
      </c>
      <c r="CO149">
        <v>1.318632</v>
      </c>
      <c r="CP149">
        <v>0.73682590000000003</v>
      </c>
      <c r="CQ149">
        <v>20.727730000000001</v>
      </c>
      <c r="CR149" s="1">
        <v>1.2278460000000001E-3</v>
      </c>
      <c r="CS149">
        <v>1.0740769999999999</v>
      </c>
      <c r="CT149">
        <v>0.73678849999999996</v>
      </c>
      <c r="CU149">
        <v>20.015319999999999</v>
      </c>
      <c r="CV149" s="1">
        <v>1.001077E-3</v>
      </c>
      <c r="CW149">
        <v>0.87573979999999996</v>
      </c>
      <c r="CX149">
        <v>0.73672919999999997</v>
      </c>
      <c r="CY149">
        <v>19.591519999999999</v>
      </c>
      <c r="CZ149" s="1">
        <v>8.1705449999999995E-4</v>
      </c>
      <c r="DA149">
        <v>0.71478149999999996</v>
      </c>
      <c r="DB149">
        <v>0.73667260000000001</v>
      </c>
      <c r="DC149">
        <v>19.950949999999999</v>
      </c>
      <c r="DD149" s="1">
        <v>6.6748580000000005E-4</v>
      </c>
      <c r="DE149">
        <v>0.58397410000000005</v>
      </c>
      <c r="DF149">
        <v>0.7365988</v>
      </c>
      <c r="DG149">
        <v>20.727360000000001</v>
      </c>
      <c r="DH149" s="1">
        <v>5.4516540000000004E-4</v>
      </c>
      <c r="DI149">
        <v>0.47704419999999997</v>
      </c>
      <c r="DJ149">
        <v>0.73652609999999996</v>
      </c>
      <c r="DK149">
        <v>21.583159999999999</v>
      </c>
      <c r="DL149" s="1">
        <v>4.4436779999999998E-4</v>
      </c>
      <c r="DM149">
        <v>0.38892870000000002</v>
      </c>
      <c r="DN149">
        <v>0.73644089999999995</v>
      </c>
      <c r="DO149">
        <v>22.17286</v>
      </c>
      <c r="DP149" s="1">
        <v>3.6146239999999998E-4</v>
      </c>
      <c r="DQ149">
        <v>0.31642880000000001</v>
      </c>
      <c r="DR149">
        <v>0.73634719999999998</v>
      </c>
      <c r="DS149">
        <v>22.02844</v>
      </c>
      <c r="DT149" s="1">
        <v>2.9389679999999998E-4</v>
      </c>
      <c r="DU149">
        <v>0.25730740000000002</v>
      </c>
      <c r="DV149">
        <v>0.73628360000000004</v>
      </c>
      <c r="DW149">
        <v>21.38532</v>
      </c>
      <c r="DX149" s="1">
        <v>2.392847E-4</v>
      </c>
      <c r="DY149">
        <v>0.209508</v>
      </c>
      <c r="DZ149">
        <v>0.73619820000000002</v>
      </c>
      <c r="EA149">
        <v>20.67876</v>
      </c>
      <c r="EB149" s="1">
        <v>1.9527579999999999E-4</v>
      </c>
      <c r="EC149">
        <v>0.17098369999999999</v>
      </c>
      <c r="ED149">
        <v>0.73612200000000005</v>
      </c>
      <c r="EE149">
        <v>20.244009999999999</v>
      </c>
      <c r="EF149" s="1">
        <v>1.597449E-4</v>
      </c>
      <c r="EG149">
        <v>0.13987820000000001</v>
      </c>
      <c r="EH149">
        <v>0.73604840000000005</v>
      </c>
      <c r="EI149">
        <v>20.465789999999998</v>
      </c>
      <c r="EJ149" s="1">
        <v>1.308421E-4</v>
      </c>
      <c r="EK149">
        <v>0.11458169999999999</v>
      </c>
      <c r="EL149">
        <v>0.73598370000000002</v>
      </c>
      <c r="EM149">
        <v>21.237749999999998</v>
      </c>
      <c r="EN149" s="1">
        <v>1.073431E-4</v>
      </c>
      <c r="EO149">
        <v>9.4004000000000004E-2</v>
      </c>
      <c r="EP149">
        <v>0.73591620000000002</v>
      </c>
      <c r="EQ149">
        <v>22.141110000000001</v>
      </c>
      <c r="ER149" s="1">
        <v>8.848242E-5</v>
      </c>
      <c r="ES149" s="1">
        <v>7.7477370000000004E-2</v>
      </c>
      <c r="ET149">
        <v>0.73584459999999996</v>
      </c>
      <c r="EU149">
        <v>22.704660000000001</v>
      </c>
      <c r="EV149" s="1">
        <v>7.3382490000000004E-5</v>
      </c>
      <c r="EW149" s="1">
        <v>6.424742E-2</v>
      </c>
      <c r="EX149">
        <v>0.73578180000000004</v>
      </c>
      <c r="EY149">
        <v>22.46217</v>
      </c>
      <c r="EZ149" s="1">
        <v>6.1183990000000002E-5</v>
      </c>
      <c r="FA149">
        <v>5.35635E-2</v>
      </c>
      <c r="FB149">
        <v>0.73573829999999996</v>
      </c>
      <c r="FC149">
        <v>21.662690000000001</v>
      </c>
      <c r="FD149" s="1">
        <v>5.1248129999999997E-5</v>
      </c>
      <c r="FE149" s="1">
        <v>4.4861959999999999E-2</v>
      </c>
      <c r="FF149">
        <v>0.73571059999999999</v>
      </c>
      <c r="FG149">
        <v>20.788620000000002</v>
      </c>
      <c r="FH149" s="1">
        <v>4.3105899999999997E-5</v>
      </c>
      <c r="FI149" s="1">
        <v>3.7730270000000003E-2</v>
      </c>
      <c r="FJ149">
        <v>0.73567800000000005</v>
      </c>
      <c r="FK149">
        <v>20.208300000000001</v>
      </c>
      <c r="FL149" s="1">
        <v>3.6391740000000002E-5</v>
      </c>
      <c r="FM149" s="1">
        <v>3.1852169999999999E-2</v>
      </c>
      <c r="FN149">
        <v>0.73564890000000005</v>
      </c>
      <c r="FO149">
        <v>20.418970000000002</v>
      </c>
      <c r="FP149" s="1">
        <v>3.0837199999999997E-5</v>
      </c>
      <c r="FQ149" s="1">
        <v>2.6988140000000001E-2</v>
      </c>
      <c r="FR149">
        <v>0.73564680000000005</v>
      </c>
      <c r="FS149">
        <v>21.089590000000001</v>
      </c>
      <c r="FT149" s="1">
        <v>2.6280120000000001E-5</v>
      </c>
      <c r="FU149" s="1">
        <v>2.2993590000000001E-2</v>
      </c>
      <c r="FV149">
        <v>0.73563369999999995</v>
      </c>
      <c r="FW149">
        <v>21.676480000000002</v>
      </c>
      <c r="FX149" s="1">
        <v>2.260004E-5</v>
      </c>
      <c r="FY149" s="1">
        <v>1.9766820000000001E-2</v>
      </c>
      <c r="FZ149">
        <v>0.73564350000000001</v>
      </c>
      <c r="GA149">
        <v>21.929960000000001</v>
      </c>
      <c r="GB149" s="1">
        <v>1.9620420000000001E-5</v>
      </c>
      <c r="GC149" s="1">
        <v>1.7155170000000001E-2</v>
      </c>
      <c r="GD149">
        <v>0.73563080000000003</v>
      </c>
      <c r="GE149">
        <v>21.58549</v>
      </c>
      <c r="GF149" s="1">
        <v>1.7143399999999999E-5</v>
      </c>
      <c r="GG149" s="1">
        <v>1.4987139999999999E-2</v>
      </c>
      <c r="GH149">
        <v>0.73562289999999997</v>
      </c>
      <c r="GI149">
        <v>21.00508</v>
      </c>
      <c r="GJ149" s="1">
        <v>1.5031970000000001E-5</v>
      </c>
      <c r="GK149" s="1">
        <v>1.3140539999999999E-2</v>
      </c>
      <c r="GL149">
        <v>0.73563279999999998</v>
      </c>
      <c r="GM149">
        <v>20.427440000000001</v>
      </c>
      <c r="GN149" s="1">
        <v>1.3208069999999999E-5</v>
      </c>
      <c r="GO149" s="1">
        <v>1.154558E-2</v>
      </c>
      <c r="GP149">
        <v>0.73563310000000004</v>
      </c>
      <c r="GQ149">
        <v>20.06662</v>
      </c>
      <c r="GR149" s="1">
        <v>1.162004E-5</v>
      </c>
      <c r="GS149" s="1">
        <v>1.015752E-2</v>
      </c>
      <c r="GT149">
        <v>0.73561719999999997</v>
      </c>
      <c r="GU149">
        <v>19.96388</v>
      </c>
      <c r="GV149" s="1">
        <v>1.0231530000000001E-5</v>
      </c>
      <c r="GW149" s="1">
        <v>8.9440519999999992E-3</v>
      </c>
      <c r="GX149">
        <v>0.7356163</v>
      </c>
      <c r="GY149">
        <v>20.35717</v>
      </c>
      <c r="GZ149" s="1">
        <v>9.0130720000000002E-6</v>
      </c>
      <c r="HA149" s="1">
        <v>7.8793969999999998E-3</v>
      </c>
      <c r="HB149">
        <v>0.7356239</v>
      </c>
      <c r="HC149">
        <v>21.041589999999999</v>
      </c>
      <c r="HD149" s="1">
        <v>7.9384080000000003E-6</v>
      </c>
      <c r="HE149" s="1">
        <v>6.9400879999999996E-3</v>
      </c>
      <c r="HF149">
        <v>0.7356142</v>
      </c>
      <c r="HG149">
        <v>21.653169999999999</v>
      </c>
      <c r="HH149" s="1">
        <v>6.9892739999999999E-6</v>
      </c>
      <c r="HI149" s="1">
        <v>6.1107069999999999E-3</v>
      </c>
      <c r="HJ149">
        <v>0.73561160000000003</v>
      </c>
      <c r="HK149">
        <v>21.651630000000001</v>
      </c>
      <c r="HL149" s="1">
        <v>6.1538859999999997E-6</v>
      </c>
      <c r="HM149" s="1">
        <v>5.3805770000000001E-3</v>
      </c>
      <c r="HN149">
        <v>0.73559819999999998</v>
      </c>
      <c r="HO149">
        <v>21.121759999999998</v>
      </c>
      <c r="HP149" s="1">
        <v>5.4197239999999998E-6</v>
      </c>
      <c r="HQ149" s="1">
        <v>4.7388639999999998E-3</v>
      </c>
      <c r="HR149">
        <v>0.7355756</v>
      </c>
      <c r="HS149">
        <v>20.556470000000001</v>
      </c>
      <c r="HT149" s="1">
        <v>4.7745650000000001E-6</v>
      </c>
      <c r="HU149" s="1">
        <v>4.1750880000000004E-3</v>
      </c>
      <c r="HV149">
        <v>0.73555539999999997</v>
      </c>
      <c r="HW149">
        <v>20.137530000000002</v>
      </c>
      <c r="HX149" s="1">
        <v>4.2078300000000002E-6</v>
      </c>
      <c r="HY149" s="1">
        <v>3.6797169999999999E-3</v>
      </c>
      <c r="HZ149">
        <v>0.73551800000000001</v>
      </c>
      <c r="IA149">
        <v>20.208929999999999</v>
      </c>
      <c r="IB149" s="1">
        <v>3.7093849999999998E-6</v>
      </c>
      <c r="IC149" s="1">
        <v>3.244079E-3</v>
      </c>
      <c r="ID149">
        <v>0.73548789999999997</v>
      </c>
      <c r="IE149">
        <v>20.661210000000001</v>
      </c>
      <c r="IF149" s="1">
        <v>3.2665699999999998E-6</v>
      </c>
      <c r="IG149" s="1">
        <v>2.8572960000000001E-3</v>
      </c>
      <c r="IH149">
        <v>0.73545830000000001</v>
      </c>
      <c r="II149">
        <v>21.230319999999999</v>
      </c>
      <c r="IJ149" s="1">
        <v>2.867312E-6</v>
      </c>
      <c r="IK149" s="1">
        <v>2.5086850000000001E-3</v>
      </c>
      <c r="IL149">
        <v>0.73541199999999995</v>
      </c>
      <c r="IM149">
        <v>21.618880000000001</v>
      </c>
      <c r="IN149" s="1">
        <v>2.5083779999999998E-6</v>
      </c>
      <c r="IO149" s="1">
        <v>2.195144E-3</v>
      </c>
      <c r="IP149">
        <v>0.7353653</v>
      </c>
      <c r="IQ149">
        <v>21.520040000000002</v>
      </c>
      <c r="IR149" s="1">
        <v>2.1913309999999999E-6</v>
      </c>
      <c r="IS149" s="1">
        <v>1.917925E-3</v>
      </c>
      <c r="IT149">
        <v>0.73532940000000002</v>
      </c>
      <c r="IU149">
        <v>21.081980000000001</v>
      </c>
      <c r="IV149" s="1">
        <v>1.9145169999999999E-6</v>
      </c>
      <c r="IW149" s="1">
        <v>1.675759E-3</v>
      </c>
      <c r="IX149">
        <v>0.73527120000000001</v>
      </c>
      <c r="IY149">
        <v>20.505210000000002</v>
      </c>
      <c r="IZ149" s="1">
        <v>1.6739599999999999E-6</v>
      </c>
      <c r="JA149" s="1">
        <v>1.465346E-3</v>
      </c>
      <c r="JB149">
        <v>0.73523559999999999</v>
      </c>
      <c r="JC149">
        <v>20.07901</v>
      </c>
      <c r="JD149" s="1">
        <v>1.465294E-6</v>
      </c>
      <c r="JE149" s="1">
        <v>1.2827769999999999E-3</v>
      </c>
      <c r="JF149">
        <v>0.73518070000000002</v>
      </c>
      <c r="JG149">
        <v>20.36666</v>
      </c>
      <c r="JH149" s="1">
        <v>1.2845750000000001E-6</v>
      </c>
      <c r="JI149" s="1">
        <v>1.1246030000000001E-3</v>
      </c>
      <c r="JJ149">
        <v>0.73512250000000001</v>
      </c>
      <c r="JK149">
        <v>21.082660000000001</v>
      </c>
      <c r="JL149" s="1">
        <v>1.127661E-6</v>
      </c>
      <c r="JM149" s="1">
        <v>9.8729460000000009E-4</v>
      </c>
      <c r="JN149">
        <v>0.73506990000000005</v>
      </c>
      <c r="JO149">
        <v>21.779</v>
      </c>
      <c r="JP149" s="1">
        <v>9.9027250000000006E-7</v>
      </c>
      <c r="JQ149" s="1">
        <v>8.6712400000000004E-4</v>
      </c>
      <c r="JR149">
        <v>0.7350312</v>
      </c>
      <c r="JS149">
        <v>22.117540000000002</v>
      </c>
      <c r="JT149" s="1">
        <v>8.6977300000000002E-7</v>
      </c>
      <c r="JU149" s="1">
        <v>7.6165710000000004E-4</v>
      </c>
      <c r="JV149">
        <v>0.7349675</v>
      </c>
      <c r="JW149">
        <v>21.97766</v>
      </c>
      <c r="JX149" s="1">
        <v>7.6462449999999999E-7</v>
      </c>
      <c r="JY149" s="1">
        <v>6.6963899999999998E-4</v>
      </c>
      <c r="JZ149">
        <v>0.73493470000000005</v>
      </c>
      <c r="KA149">
        <v>21.427520000000001</v>
      </c>
      <c r="KB149" s="1">
        <v>6.7325600000000003E-7</v>
      </c>
      <c r="KC149" s="1">
        <v>5.8962100000000003E-4</v>
      </c>
      <c r="KD149">
        <v>0.73487590000000003</v>
      </c>
      <c r="KE149">
        <v>20.865449999999999</v>
      </c>
      <c r="KF149" s="1">
        <v>5.9378610000000001E-7</v>
      </c>
      <c r="KG149" s="1">
        <v>5.2003819999999997E-4</v>
      </c>
      <c r="KH149">
        <v>0.73484099999999997</v>
      </c>
      <c r="KI149">
        <v>20.520710000000001</v>
      </c>
      <c r="KJ149" s="1">
        <v>5.2465289999999996E-7</v>
      </c>
      <c r="KK149" s="1">
        <v>4.595097E-4</v>
      </c>
      <c r="KL149">
        <v>0.73481580000000002</v>
      </c>
      <c r="KM149">
        <v>20.856680000000001</v>
      </c>
      <c r="KN149" s="1">
        <v>4.6421380000000002E-7</v>
      </c>
      <c r="KO149" s="1">
        <v>4.06582E-4</v>
      </c>
      <c r="KP149">
        <v>0.73476109999999994</v>
      </c>
      <c r="KQ149">
        <v>21.555769999999999</v>
      </c>
      <c r="KR149" s="1">
        <v>4.1195999999999999E-7</v>
      </c>
      <c r="KS149" s="1">
        <v>3.6077450000000002E-4</v>
      </c>
      <c r="KT149">
        <v>0.73474499999999998</v>
      </c>
      <c r="KU149">
        <v>22.301390000000001</v>
      </c>
      <c r="KV149" s="1">
        <v>3.6762650000000003E-7</v>
      </c>
      <c r="KW149" s="1">
        <v>3.2188909999999999E-4</v>
      </c>
      <c r="KX149">
        <v>0.73470990000000003</v>
      </c>
      <c r="KY149">
        <v>22.748529999999999</v>
      </c>
      <c r="KZ149" s="1">
        <v>3.2994299999999998E-7</v>
      </c>
      <c r="LA149" s="1">
        <v>2.888516E-4</v>
      </c>
      <c r="LB149">
        <v>0.73466679999999995</v>
      </c>
      <c r="LC149">
        <v>22.538329999999998</v>
      </c>
      <c r="LD149" s="1">
        <v>2.972857E-7</v>
      </c>
      <c r="LE149" s="1">
        <v>2.602463E-4</v>
      </c>
      <c r="LF149">
        <v>0.73464799999999997</v>
      </c>
      <c r="LG149">
        <v>21.867039999999999</v>
      </c>
      <c r="LH149" s="1">
        <v>2.6851989999999998E-7</v>
      </c>
      <c r="LI149" s="1">
        <v>2.3505769999999999E-4</v>
      </c>
      <c r="LJ149">
        <v>0.73461010000000004</v>
      </c>
      <c r="LK149">
        <v>21.16057</v>
      </c>
      <c r="LL149" s="1">
        <v>2.4304650000000001E-7</v>
      </c>
      <c r="LM149" s="1">
        <v>2.1275229999999999E-4</v>
      </c>
      <c r="LN149">
        <v>0.73456659999999996</v>
      </c>
      <c r="LO149">
        <v>20.769829999999999</v>
      </c>
      <c r="LP149" s="1">
        <v>2.204391E-7</v>
      </c>
      <c r="LQ149" s="1">
        <v>1.9296069999999999E-4</v>
      </c>
      <c r="LR149">
        <v>0.73454209999999998</v>
      </c>
      <c r="LS149">
        <v>21.23105</v>
      </c>
      <c r="LT149" s="1">
        <v>2.002342E-7</v>
      </c>
      <c r="LU149" s="1">
        <v>1.7527729999999999E-4</v>
      </c>
      <c r="LV149">
        <v>0.7345119</v>
      </c>
      <c r="LW149">
        <v>22.101040000000001</v>
      </c>
      <c r="LX149" s="1">
        <v>1.819988E-7</v>
      </c>
      <c r="LY149" s="1">
        <v>1.593198E-4</v>
      </c>
      <c r="LZ149">
        <v>0.73447070000000003</v>
      </c>
      <c r="MA149">
        <v>22.988969999999998</v>
      </c>
      <c r="MB149" s="1">
        <v>1.6541830000000001E-7</v>
      </c>
      <c r="MC149" s="1">
        <v>1.4481840000000001E-4</v>
      </c>
      <c r="MD149">
        <v>0.73444149999999997</v>
      </c>
      <c r="ME149">
        <v>23.576540000000001</v>
      </c>
      <c r="MF149" s="1">
        <v>1.5031700000000001E-7</v>
      </c>
      <c r="MG149" s="1">
        <v>1.3160550000000001E-4</v>
      </c>
      <c r="MH149">
        <v>0.73439049999999995</v>
      </c>
      <c r="MI149">
        <v>23.459119999999999</v>
      </c>
      <c r="MJ149" s="1">
        <v>1.366547E-7</v>
      </c>
      <c r="MK149" s="1">
        <v>1.196514E-4</v>
      </c>
      <c r="ML149">
        <v>0.73437269999999999</v>
      </c>
      <c r="MM149">
        <v>22.834849999999999</v>
      </c>
      <c r="MN149" s="1">
        <v>1.2436910000000001E-7</v>
      </c>
      <c r="MO149" s="1">
        <v>1.0889130000000001E-4</v>
      </c>
      <c r="MP149">
        <v>0.73433899999999996</v>
      </c>
      <c r="MQ149">
        <v>22.083819999999999</v>
      </c>
      <c r="MR149" s="1">
        <v>1.133107E-7</v>
      </c>
      <c r="MS149" s="1">
        <v>9.9210039999999997E-5</v>
      </c>
      <c r="MT149">
        <v>0.73431389999999996</v>
      </c>
      <c r="MU149">
        <v>21.536359999999998</v>
      </c>
      <c r="MV149" s="1">
        <v>1.033315E-7</v>
      </c>
      <c r="MW149" s="1">
        <v>9.0473060000000003E-5</v>
      </c>
      <c r="MX149">
        <v>0.73428910000000003</v>
      </c>
      <c r="MY149">
        <v>21.377569999999999</v>
      </c>
      <c r="MZ149" s="1">
        <v>9.4332429999999999E-8</v>
      </c>
      <c r="NA149" s="1">
        <v>8.2593670000000006E-5</v>
      </c>
      <c r="NB149">
        <v>0.73427719999999996</v>
      </c>
      <c r="NC149">
        <v>21.691109999999998</v>
      </c>
      <c r="ND149" s="1">
        <v>8.6354269999999994E-8</v>
      </c>
      <c r="NE149" s="1">
        <v>7.5596830000000003E-5</v>
      </c>
      <c r="NF149">
        <v>0.73423870000000002</v>
      </c>
      <c r="NG149">
        <v>22.372319999999998</v>
      </c>
      <c r="NH149" s="1">
        <v>7.9498850000000001E-8</v>
      </c>
      <c r="NI149" s="1">
        <v>6.9581910000000006E-5</v>
      </c>
      <c r="NJ149">
        <v>0.73422229999999999</v>
      </c>
      <c r="NK149">
        <v>22.64995</v>
      </c>
      <c r="NL149" s="1">
        <v>7.3590389999999998E-8</v>
      </c>
      <c r="NM149" s="1">
        <v>6.4400849999999999E-5</v>
      </c>
      <c r="NN149">
        <v>0.73421440000000004</v>
      </c>
      <c r="NO149">
        <v>22.278099999999998</v>
      </c>
      <c r="NP149" s="1">
        <v>6.83013E-8</v>
      </c>
      <c r="NQ149" s="1">
        <v>5.976963E-5</v>
      </c>
      <c r="NR149">
        <v>0.73418709999999998</v>
      </c>
      <c r="NS149">
        <v>21.585619999999999</v>
      </c>
      <c r="NT149" s="1">
        <v>6.3463120000000002E-8</v>
      </c>
      <c r="NU149" s="1">
        <v>5.5536389999999998E-5</v>
      </c>
      <c r="NV149">
        <v>0.73415960000000002</v>
      </c>
      <c r="NW149">
        <v>20.863250000000001</v>
      </c>
      <c r="NX149" s="1">
        <v>5.9054639999999999E-8</v>
      </c>
      <c r="NY149" s="1">
        <v>5.1675609999999998E-5</v>
      </c>
      <c r="NZ149">
        <v>0.73414699999999999</v>
      </c>
      <c r="OA149">
        <v>20.236599999999999</v>
      </c>
      <c r="OB149" s="1">
        <v>5.5031510000000002E-8</v>
      </c>
      <c r="OC149" s="1">
        <v>4.8154110000000001E-5</v>
      </c>
      <c r="OD149">
        <v>0.73411510000000002</v>
      </c>
      <c r="OE149">
        <v>20.294709999999998</v>
      </c>
      <c r="OF149" s="1">
        <v>5.132841E-8</v>
      </c>
      <c r="OG149" s="1">
        <v>4.4915710000000002E-5</v>
      </c>
      <c r="OH149">
        <v>0.73409780000000002</v>
      </c>
      <c r="OI149">
        <v>20.91647</v>
      </c>
      <c r="OJ149" s="1">
        <v>4.7898580000000003E-8</v>
      </c>
      <c r="OK149" s="1">
        <v>4.1914610000000001E-5</v>
      </c>
    </row>
    <row r="150" spans="1:401" x14ac:dyDescent="0.35">
      <c r="A150">
        <v>153</v>
      </c>
      <c r="B150" t="s">
        <v>4</v>
      </c>
      <c r="C150" t="s">
        <v>24</v>
      </c>
      <c r="D150" t="s">
        <v>154</v>
      </c>
      <c r="E150">
        <v>915.04010000000005</v>
      </c>
      <c r="F150">
        <v>0.92986939999999996</v>
      </c>
      <c r="G150">
        <v>20.839289999999998</v>
      </c>
      <c r="H150">
        <v>0</v>
      </c>
      <c r="I150">
        <v>0</v>
      </c>
      <c r="J150">
        <v>0.92962809999999996</v>
      </c>
      <c r="K150">
        <v>20.607569999999999</v>
      </c>
      <c r="L150">
        <v>0</v>
      </c>
      <c r="M150">
        <v>0</v>
      </c>
      <c r="N150">
        <v>0.92942139999999995</v>
      </c>
      <c r="O150">
        <v>20.521940000000001</v>
      </c>
      <c r="P150">
        <v>0</v>
      </c>
      <c r="Q150">
        <v>0</v>
      </c>
      <c r="R150">
        <v>0.92922320000000003</v>
      </c>
      <c r="S150">
        <v>20.461659999999998</v>
      </c>
      <c r="T150" s="1">
        <v>1.81528E-37</v>
      </c>
      <c r="U150" s="1">
        <v>1.6506260000000001E-34</v>
      </c>
      <c r="V150">
        <v>0.92904100000000001</v>
      </c>
      <c r="W150">
        <v>20.503129999999999</v>
      </c>
      <c r="X150" s="1">
        <v>1.929312E-24</v>
      </c>
      <c r="Y150" s="1">
        <v>1.7510020000000002E-21</v>
      </c>
      <c r="Z150">
        <v>0.92886539999999995</v>
      </c>
      <c r="AA150">
        <v>20.281939999999999</v>
      </c>
      <c r="AB150" s="1">
        <v>1.182625E-11</v>
      </c>
      <c r="AC150" s="1">
        <v>1.0734520000000001E-8</v>
      </c>
      <c r="AD150">
        <v>0.92873439999999996</v>
      </c>
      <c r="AE150">
        <v>19.850280000000001</v>
      </c>
      <c r="AF150" s="1">
        <v>1.102422E-3</v>
      </c>
      <c r="AG150">
        <v>0.73321460000000005</v>
      </c>
      <c r="AH150">
        <v>0.9286162</v>
      </c>
      <c r="AI150">
        <v>19.387029999999999</v>
      </c>
      <c r="AJ150">
        <v>0.60317100000000001</v>
      </c>
      <c r="AK150">
        <v>452.81110000000001</v>
      </c>
      <c r="AL150">
        <v>0.92855480000000001</v>
      </c>
      <c r="AM150">
        <v>19.067810000000001</v>
      </c>
      <c r="AN150">
        <v>14.1135</v>
      </c>
      <c r="AO150">
        <v>11606.55</v>
      </c>
      <c r="AP150">
        <v>0.92849530000000002</v>
      </c>
      <c r="AQ150">
        <v>19.273050000000001</v>
      </c>
      <c r="AR150">
        <v>45.590209999999999</v>
      </c>
      <c r="AS150">
        <v>40407.07</v>
      </c>
      <c r="AT150">
        <v>0.9284502</v>
      </c>
      <c r="AU150">
        <v>19.83915</v>
      </c>
      <c r="AV150">
        <v>35.70485</v>
      </c>
      <c r="AW150">
        <v>33700.519999999997</v>
      </c>
      <c r="AX150">
        <v>0.92842919999999995</v>
      </c>
      <c r="AY150">
        <v>20.38522</v>
      </c>
      <c r="AZ150">
        <v>9.6026769999999999</v>
      </c>
      <c r="BA150">
        <v>9560.8989999999994</v>
      </c>
      <c r="BB150">
        <v>0.92841770000000001</v>
      </c>
      <c r="BC150">
        <v>20.803889999999999</v>
      </c>
      <c r="BD150">
        <v>1.1359060000000001</v>
      </c>
      <c r="BE150">
        <v>1182.777</v>
      </c>
      <c r="BF150">
        <v>0.92842329999999995</v>
      </c>
      <c r="BG150">
        <v>20.832229999999999</v>
      </c>
      <c r="BH150" s="1">
        <v>7.7242839999999993E-2</v>
      </c>
      <c r="BI150">
        <v>82.346090000000004</v>
      </c>
      <c r="BJ150">
        <v>0.9284211</v>
      </c>
      <c r="BK150">
        <v>20.534120000000001</v>
      </c>
      <c r="BL150" s="1">
        <v>9.1164750000000006E-3</v>
      </c>
      <c r="BM150">
        <v>8.8820049999999995</v>
      </c>
      <c r="BN150">
        <v>0.92841269999999998</v>
      </c>
      <c r="BO150">
        <v>20.210329999999999</v>
      </c>
      <c r="BP150" s="1">
        <v>5.3771139999999997E-3</v>
      </c>
      <c r="BQ150">
        <v>4.9501749999999998</v>
      </c>
      <c r="BR150">
        <v>0.92842570000000002</v>
      </c>
      <c r="BS150">
        <v>19.981079999999999</v>
      </c>
      <c r="BT150" s="1">
        <v>4.3116040000000001E-3</v>
      </c>
      <c r="BU150">
        <v>3.9575499999999999</v>
      </c>
      <c r="BV150">
        <v>0.92841370000000001</v>
      </c>
      <c r="BW150">
        <v>20.21086</v>
      </c>
      <c r="BX150" s="1">
        <v>3.5029789999999998E-3</v>
      </c>
      <c r="BY150">
        <v>3.2149269999999999</v>
      </c>
      <c r="BZ150">
        <v>0.9283903</v>
      </c>
      <c r="CA150">
        <v>20.769659999999998</v>
      </c>
      <c r="CB150" s="1">
        <v>2.849337E-3</v>
      </c>
      <c r="CC150">
        <v>2.615119</v>
      </c>
      <c r="CD150">
        <v>0.92838639999999995</v>
      </c>
      <c r="CE150">
        <v>21.288679999999999</v>
      </c>
      <c r="CF150" s="1">
        <v>2.3183470000000001E-3</v>
      </c>
      <c r="CG150">
        <v>2.1277810000000001</v>
      </c>
      <c r="CH150">
        <v>0.92837389999999997</v>
      </c>
      <c r="CI150">
        <v>21.639849999999999</v>
      </c>
      <c r="CJ150" s="1">
        <v>1.8860210000000001E-3</v>
      </c>
      <c r="CK150">
        <v>1.7310829999999999</v>
      </c>
      <c r="CL150">
        <v>0.92836180000000001</v>
      </c>
      <c r="CM150">
        <v>21.440950000000001</v>
      </c>
      <c r="CN150" s="1">
        <v>1.5349770000000001E-3</v>
      </c>
      <c r="CO150">
        <v>1.408846</v>
      </c>
      <c r="CP150">
        <v>0.92830279999999998</v>
      </c>
      <c r="CQ150">
        <v>20.797049999999999</v>
      </c>
      <c r="CR150" s="1">
        <v>1.250192E-3</v>
      </c>
      <c r="CS150">
        <v>1.1474660000000001</v>
      </c>
      <c r="CT150">
        <v>0.92824359999999995</v>
      </c>
      <c r="CU150">
        <v>20.082249999999998</v>
      </c>
      <c r="CV150" s="1">
        <v>1.019201E-3</v>
      </c>
      <c r="CW150">
        <v>0.93548699999999996</v>
      </c>
      <c r="CX150">
        <v>0.92817539999999998</v>
      </c>
      <c r="CY150">
        <v>19.633420000000001</v>
      </c>
      <c r="CZ150" s="1">
        <v>8.3177520000000005E-4</v>
      </c>
      <c r="DA150">
        <v>0.76346250000000004</v>
      </c>
      <c r="DB150">
        <v>0.92806789999999995</v>
      </c>
      <c r="DC150">
        <v>19.96697</v>
      </c>
      <c r="DD150" s="1">
        <v>6.7947009999999998E-4</v>
      </c>
      <c r="DE150">
        <v>0.62369909999999995</v>
      </c>
      <c r="DF150">
        <v>0.92794880000000002</v>
      </c>
      <c r="DG150">
        <v>20.724039999999999</v>
      </c>
      <c r="DH150" s="1">
        <v>5.5500340000000001E-4</v>
      </c>
      <c r="DI150">
        <v>0.50953850000000001</v>
      </c>
      <c r="DJ150">
        <v>0.92782739999999997</v>
      </c>
      <c r="DK150">
        <v>21.583269999999999</v>
      </c>
      <c r="DL150" s="1">
        <v>4.5248469999999998E-4</v>
      </c>
      <c r="DM150">
        <v>0.41552040000000001</v>
      </c>
      <c r="DN150">
        <v>0.92769279999999998</v>
      </c>
      <c r="DO150">
        <v>22.190619999999999</v>
      </c>
      <c r="DP150" s="1">
        <v>3.6811549999999998E-4</v>
      </c>
      <c r="DQ150">
        <v>0.33811150000000001</v>
      </c>
      <c r="DR150">
        <v>0.92755069999999995</v>
      </c>
      <c r="DS150">
        <v>22.072410000000001</v>
      </c>
      <c r="DT150" s="1">
        <v>2.9929460000000001E-4</v>
      </c>
      <c r="DU150">
        <v>0.27492719999999998</v>
      </c>
      <c r="DV150">
        <v>0.92741879999999999</v>
      </c>
      <c r="DW150">
        <v>21.453420000000001</v>
      </c>
      <c r="DX150" s="1">
        <v>2.436382E-4</v>
      </c>
      <c r="DY150">
        <v>0.22381909999999999</v>
      </c>
      <c r="DZ150">
        <v>0.92728500000000003</v>
      </c>
      <c r="EA150">
        <v>20.740670000000001</v>
      </c>
      <c r="EB150" s="1">
        <v>1.9878530000000001E-4</v>
      </c>
      <c r="EC150">
        <v>0.1826168</v>
      </c>
      <c r="ED150">
        <v>0.92715919999999996</v>
      </c>
      <c r="EE150">
        <v>20.284469999999999</v>
      </c>
      <c r="EF150" s="1">
        <v>1.625873E-4</v>
      </c>
      <c r="EG150">
        <v>0.14936350000000001</v>
      </c>
      <c r="EH150">
        <v>0.9270273</v>
      </c>
      <c r="EI150">
        <v>20.481760000000001</v>
      </c>
      <c r="EJ150" s="1">
        <v>1.3316000000000001E-4</v>
      </c>
      <c r="EK150">
        <v>0.1223397</v>
      </c>
      <c r="EL150">
        <v>0.92691679999999999</v>
      </c>
      <c r="EM150">
        <v>21.234290000000001</v>
      </c>
      <c r="EN150" s="1">
        <v>1.092183E-4</v>
      </c>
      <c r="EO150">
        <v>0.1003444</v>
      </c>
      <c r="EP150">
        <v>0.92678110000000002</v>
      </c>
      <c r="EQ150">
        <v>22.140049999999999</v>
      </c>
      <c r="ER150" s="1">
        <v>8.9980970000000003E-5</v>
      </c>
      <c r="ES150" s="1">
        <v>8.2656019999999997E-2</v>
      </c>
      <c r="ET150">
        <v>0.92669389999999996</v>
      </c>
      <c r="EU150">
        <v>22.730789999999999</v>
      </c>
      <c r="EV150" s="1">
        <v>7.4586370000000006E-5</v>
      </c>
      <c r="EW150" s="1">
        <v>6.8501049999999994E-2</v>
      </c>
      <c r="EX150">
        <v>0.92658790000000002</v>
      </c>
      <c r="EY150">
        <v>22.521039999999999</v>
      </c>
      <c r="EZ150" s="1">
        <v>6.2160590000000002E-5</v>
      </c>
      <c r="FA150">
        <v>5.7082000000000001E-2</v>
      </c>
      <c r="FB150">
        <v>0.9264907</v>
      </c>
      <c r="FC150">
        <v>21.744509999999998</v>
      </c>
      <c r="FD150" s="1">
        <v>5.2045990000000002E-5</v>
      </c>
      <c r="FE150" s="1">
        <v>4.7788219999999999E-2</v>
      </c>
      <c r="FF150">
        <v>0.92641870000000004</v>
      </c>
      <c r="FG150">
        <v>20.868010000000002</v>
      </c>
      <c r="FH150" s="1">
        <v>4.3761889999999998E-5</v>
      </c>
      <c r="FI150" s="1">
        <v>4.0176650000000001E-2</v>
      </c>
      <c r="FJ150">
        <v>0.92638019999999999</v>
      </c>
      <c r="FK150">
        <v>20.2575</v>
      </c>
      <c r="FL150" s="1">
        <v>3.693387E-5</v>
      </c>
      <c r="FM150">
        <v>3.3905299999999999E-2</v>
      </c>
      <c r="FN150">
        <v>0.92633030000000005</v>
      </c>
      <c r="FO150">
        <v>20.434740000000001</v>
      </c>
      <c r="FP150" s="1">
        <v>3.1285280000000002E-5</v>
      </c>
      <c r="FQ150" s="1">
        <v>2.8716579999999998E-2</v>
      </c>
      <c r="FR150">
        <v>0.92630199999999996</v>
      </c>
      <c r="FS150">
        <v>21.079160000000002</v>
      </c>
      <c r="FT150" s="1">
        <v>2.6645029999999999E-5</v>
      </c>
      <c r="FU150">
        <v>2.4449499999999999E-2</v>
      </c>
      <c r="FV150">
        <v>0.92629050000000002</v>
      </c>
      <c r="FW150">
        <v>21.67324</v>
      </c>
      <c r="FX150" s="1">
        <v>2.2893579999999999E-5</v>
      </c>
      <c r="FY150" s="1">
        <v>2.099786E-2</v>
      </c>
      <c r="FZ150">
        <v>0.926284</v>
      </c>
      <c r="GA150">
        <v>21.956720000000001</v>
      </c>
      <c r="GB150" s="1">
        <v>1.9860360000000001E-5</v>
      </c>
      <c r="GC150">
        <v>1.82084E-2</v>
      </c>
      <c r="GD150">
        <v>0.92628370000000004</v>
      </c>
      <c r="GE150">
        <v>21.641349999999999</v>
      </c>
      <c r="GF150" s="1">
        <v>1.7345580000000001E-5</v>
      </c>
      <c r="GG150" s="1">
        <v>1.589929E-2</v>
      </c>
      <c r="GH150">
        <v>0.92627130000000002</v>
      </c>
      <c r="GI150">
        <v>21.082940000000001</v>
      </c>
      <c r="GJ150" s="1">
        <v>1.520545E-5</v>
      </c>
      <c r="GK150" s="1">
        <v>1.393641E-2</v>
      </c>
      <c r="GL150">
        <v>0.92627130000000002</v>
      </c>
      <c r="GM150">
        <v>20.49718</v>
      </c>
      <c r="GN150" s="1">
        <v>1.3358719999999999E-5</v>
      </c>
      <c r="GO150" s="1">
        <v>1.224308E-2</v>
      </c>
      <c r="GP150">
        <v>0.92626240000000004</v>
      </c>
      <c r="GQ150">
        <v>20.110119999999998</v>
      </c>
      <c r="GR150" s="1">
        <v>1.175124E-5</v>
      </c>
      <c r="GS150" s="1">
        <v>1.0769880000000001E-2</v>
      </c>
      <c r="GT150">
        <v>0.92626249999999999</v>
      </c>
      <c r="GU150">
        <v>19.979839999999999</v>
      </c>
      <c r="GV150" s="1">
        <v>1.034647E-5</v>
      </c>
      <c r="GW150" s="1">
        <v>9.4825929999999992E-3</v>
      </c>
      <c r="GX150">
        <v>0.92626019999999998</v>
      </c>
      <c r="GY150">
        <v>20.361460000000001</v>
      </c>
      <c r="GZ150" s="1">
        <v>9.1142039999999992E-6</v>
      </c>
      <c r="HA150" s="1">
        <v>8.3537060000000007E-3</v>
      </c>
      <c r="HB150">
        <v>0.92625630000000003</v>
      </c>
      <c r="HC150">
        <v>21.043990000000001</v>
      </c>
      <c r="HD150" s="1">
        <v>8.0277639999999995E-6</v>
      </c>
      <c r="HE150" s="1">
        <v>7.3580900000000003E-3</v>
      </c>
      <c r="HF150">
        <v>0.92624099999999998</v>
      </c>
      <c r="HG150">
        <v>21.672059999999998</v>
      </c>
      <c r="HH150" s="1">
        <v>7.0680599999999999E-6</v>
      </c>
      <c r="HI150" s="1">
        <v>6.4788989999999998E-3</v>
      </c>
      <c r="HJ150">
        <v>0.92623659999999997</v>
      </c>
      <c r="HK150">
        <v>21.69369</v>
      </c>
      <c r="HL150" s="1">
        <v>6.2231510000000001E-6</v>
      </c>
      <c r="HM150" s="1">
        <v>5.704626E-3</v>
      </c>
      <c r="HN150">
        <v>0.92621600000000004</v>
      </c>
      <c r="HO150">
        <v>21.17511</v>
      </c>
      <c r="HP150" s="1">
        <v>5.4805640000000004E-6</v>
      </c>
      <c r="HQ150">
        <v>5.0241000000000001E-3</v>
      </c>
      <c r="HR150">
        <v>0.92618040000000001</v>
      </c>
      <c r="HS150">
        <v>20.61016</v>
      </c>
      <c r="HT150" s="1">
        <v>4.8280360000000003E-6</v>
      </c>
      <c r="HU150" s="1">
        <v>4.4262709999999999E-3</v>
      </c>
      <c r="HV150">
        <v>0.92615409999999998</v>
      </c>
      <c r="HW150">
        <v>20.17521</v>
      </c>
      <c r="HX150" s="1">
        <v>4.2548070000000003E-6</v>
      </c>
      <c r="HY150" s="1">
        <v>3.9009750000000001E-3</v>
      </c>
      <c r="HZ150">
        <v>0.92610700000000001</v>
      </c>
      <c r="IA150">
        <v>20.232659999999999</v>
      </c>
      <c r="IB150" s="1">
        <v>3.7507899999999999E-6</v>
      </c>
      <c r="IC150" s="1">
        <v>3.4390879999999999E-3</v>
      </c>
      <c r="ID150">
        <v>0.92605269999999995</v>
      </c>
      <c r="IE150">
        <v>20.66713</v>
      </c>
      <c r="IF150" s="1">
        <v>3.3036119999999999E-6</v>
      </c>
      <c r="IG150" s="1">
        <v>3.0295970000000002E-3</v>
      </c>
      <c r="IH150">
        <v>0.92599279999999995</v>
      </c>
      <c r="II150">
        <v>21.235520000000001</v>
      </c>
      <c r="IJ150" s="1">
        <v>2.9008210000000002E-6</v>
      </c>
      <c r="IK150" s="1">
        <v>2.6609559999999999E-3</v>
      </c>
      <c r="IL150">
        <v>0.92593590000000003</v>
      </c>
      <c r="IM150">
        <v>21.637270000000001</v>
      </c>
      <c r="IN150" s="1">
        <v>2.5382690000000001E-6</v>
      </c>
      <c r="IO150" s="1">
        <v>2.3289640000000002E-3</v>
      </c>
      <c r="IP150">
        <v>0.92586400000000002</v>
      </c>
      <c r="IQ150">
        <v>21.555720000000001</v>
      </c>
      <c r="IR150" s="1">
        <v>2.21758E-6</v>
      </c>
      <c r="IS150" s="1">
        <v>2.0350030000000001E-3</v>
      </c>
      <c r="IT150">
        <v>0.92577339999999997</v>
      </c>
      <c r="IU150">
        <v>21.141220000000001</v>
      </c>
      <c r="IV150" s="1">
        <v>1.9373699999999999E-6</v>
      </c>
      <c r="IW150" s="1">
        <v>1.777989E-3</v>
      </c>
      <c r="IX150">
        <v>0.92569699999999999</v>
      </c>
      <c r="IY150">
        <v>20.570889999999999</v>
      </c>
      <c r="IZ150" s="1">
        <v>1.693786E-6</v>
      </c>
      <c r="JA150" s="1">
        <v>1.554574E-3</v>
      </c>
      <c r="JB150">
        <v>0.92561660000000001</v>
      </c>
      <c r="JC150">
        <v>20.129249999999999</v>
      </c>
      <c r="JD150" s="1">
        <v>1.4824889999999999E-6</v>
      </c>
      <c r="JE150" s="1">
        <v>1.3607420000000001E-3</v>
      </c>
      <c r="JF150">
        <v>0.92553510000000005</v>
      </c>
      <c r="JG150">
        <v>20.387740000000001</v>
      </c>
      <c r="JH150" s="1">
        <v>1.2994710000000001E-6</v>
      </c>
      <c r="JI150" s="1">
        <v>1.1927660000000001E-3</v>
      </c>
      <c r="JJ150">
        <v>0.92544970000000004</v>
      </c>
      <c r="JK150">
        <v>21.081700000000001</v>
      </c>
      <c r="JL150" s="1">
        <v>1.140635E-6</v>
      </c>
      <c r="JM150" s="1">
        <v>1.047014E-3</v>
      </c>
      <c r="JN150">
        <v>0.92537460000000005</v>
      </c>
      <c r="JO150">
        <v>21.77985</v>
      </c>
      <c r="JP150" s="1">
        <v>1.001657E-6</v>
      </c>
      <c r="JQ150" s="1">
        <v>9.1956950000000003E-4</v>
      </c>
      <c r="JR150">
        <v>0.92528960000000005</v>
      </c>
      <c r="JS150">
        <v>22.140509999999999</v>
      </c>
      <c r="JT150" s="1">
        <v>8.7975149999999996E-7</v>
      </c>
      <c r="JU150" s="1">
        <v>8.0769960000000003E-4</v>
      </c>
      <c r="JV150">
        <v>0.92517990000000006</v>
      </c>
      <c r="JW150">
        <v>22.02412</v>
      </c>
      <c r="JX150" s="1">
        <v>7.733017E-7</v>
      </c>
      <c r="JY150" s="1">
        <v>7.1001859999999997E-4</v>
      </c>
      <c r="JZ150">
        <v>0.92509980000000003</v>
      </c>
      <c r="KA150">
        <v>21.48911</v>
      </c>
      <c r="KB150" s="1">
        <v>6.8080170000000003E-7</v>
      </c>
      <c r="KC150" s="1">
        <v>6.2508430000000003E-4</v>
      </c>
      <c r="KD150">
        <v>0.92503290000000005</v>
      </c>
      <c r="KE150">
        <v>20.922920000000001</v>
      </c>
      <c r="KF150" s="1">
        <v>6.0034359999999997E-7</v>
      </c>
      <c r="KG150" s="1">
        <v>5.5121409999999999E-4</v>
      </c>
      <c r="KH150">
        <v>0.92495039999999995</v>
      </c>
      <c r="KI150">
        <v>20.557469999999999</v>
      </c>
      <c r="KJ150" s="1">
        <v>5.3037329999999996E-7</v>
      </c>
      <c r="KK150" s="1">
        <v>4.869842E-4</v>
      </c>
      <c r="KL150">
        <v>0.92489690000000002</v>
      </c>
      <c r="KM150">
        <v>20.87152</v>
      </c>
      <c r="KN150" s="1">
        <v>4.692094E-7</v>
      </c>
      <c r="KO150" s="1">
        <v>4.3082930000000003E-4</v>
      </c>
      <c r="KP150">
        <v>0.92483230000000005</v>
      </c>
      <c r="KQ150">
        <v>21.556139999999999</v>
      </c>
      <c r="KR150" s="1">
        <v>4.1623849999999999E-7</v>
      </c>
      <c r="KS150" s="1">
        <v>3.8213450000000002E-4</v>
      </c>
      <c r="KT150">
        <v>0.92478530000000003</v>
      </c>
      <c r="KU150">
        <v>22.30959</v>
      </c>
      <c r="KV150" s="1">
        <v>3.7124549999999997E-7</v>
      </c>
      <c r="KW150" s="1">
        <v>3.4074769999999999E-4</v>
      </c>
      <c r="KX150">
        <v>0.92472430000000005</v>
      </c>
      <c r="KY150">
        <v>22.780439999999999</v>
      </c>
      <c r="KZ150" s="1">
        <v>3.3304080000000001E-7</v>
      </c>
      <c r="LA150" s="1">
        <v>3.0561960000000002E-4</v>
      </c>
      <c r="LB150">
        <v>0.9246626</v>
      </c>
      <c r="LC150">
        <v>22.594889999999999</v>
      </c>
      <c r="LD150" s="1">
        <v>2.9999129999999998E-7</v>
      </c>
      <c r="LE150" s="1">
        <v>2.7526619999999999E-4</v>
      </c>
      <c r="LF150">
        <v>0.92460900000000001</v>
      </c>
      <c r="LG150">
        <v>21.94201</v>
      </c>
      <c r="LH150" s="1">
        <v>2.709158E-7</v>
      </c>
      <c r="LI150" s="1">
        <v>2.4857250000000003E-4</v>
      </c>
      <c r="LJ150">
        <v>0.92456499999999997</v>
      </c>
      <c r="LK150">
        <v>21.22747</v>
      </c>
      <c r="LL150" s="1">
        <v>2.4516720000000002E-7</v>
      </c>
      <c r="LM150" s="1">
        <v>2.2493489999999999E-4</v>
      </c>
      <c r="LN150">
        <v>0.92449990000000004</v>
      </c>
      <c r="LO150">
        <v>20.812480000000001</v>
      </c>
      <c r="LP150" s="1">
        <v>2.223281E-7</v>
      </c>
      <c r="LQ150" s="1">
        <v>2.039741E-4</v>
      </c>
      <c r="LR150">
        <v>0.92443980000000003</v>
      </c>
      <c r="LS150">
        <v>21.24841</v>
      </c>
      <c r="LT150" s="1">
        <v>2.0192800000000001E-7</v>
      </c>
      <c r="LU150" s="1">
        <v>1.8525940000000001E-4</v>
      </c>
      <c r="LV150">
        <v>0.92439260000000001</v>
      </c>
      <c r="LW150">
        <v>22.100999999999999</v>
      </c>
      <c r="LX150" s="1">
        <v>1.835344E-7</v>
      </c>
      <c r="LY150" s="1">
        <v>1.6838939999999999E-4</v>
      </c>
      <c r="LZ150">
        <v>0.92432599999999998</v>
      </c>
      <c r="MA150">
        <v>22.992650000000001</v>
      </c>
      <c r="MB150" s="1">
        <v>1.6681730000000001E-7</v>
      </c>
      <c r="MC150" s="1">
        <v>1.5306280000000001E-4</v>
      </c>
      <c r="MD150">
        <v>0.92426010000000003</v>
      </c>
      <c r="ME150">
        <v>23.606259999999999</v>
      </c>
      <c r="MF150" s="1">
        <v>1.5158909999999999E-7</v>
      </c>
      <c r="MG150" s="1">
        <v>1.3910039999999999E-4</v>
      </c>
      <c r="MH150">
        <v>0.92420420000000003</v>
      </c>
      <c r="MI150">
        <v>23.516079999999999</v>
      </c>
      <c r="MJ150" s="1">
        <v>1.37801E-7</v>
      </c>
      <c r="MK150" s="1">
        <v>1.2645430000000001E-4</v>
      </c>
      <c r="ML150">
        <v>0.92415080000000005</v>
      </c>
      <c r="MM150">
        <v>22.914650000000002</v>
      </c>
      <c r="MN150" s="1">
        <v>1.2539939999999999E-7</v>
      </c>
      <c r="MO150" s="1">
        <v>1.150693E-4</v>
      </c>
      <c r="MP150">
        <v>0.92409459999999999</v>
      </c>
      <c r="MQ150">
        <v>22.158619999999999</v>
      </c>
      <c r="MR150" s="1">
        <v>1.142384E-7</v>
      </c>
      <c r="MS150" s="1">
        <v>1.048272E-4</v>
      </c>
      <c r="MT150">
        <v>0.92405579999999998</v>
      </c>
      <c r="MU150">
        <v>21.585239999999999</v>
      </c>
      <c r="MV150" s="1">
        <v>1.041705E-7</v>
      </c>
      <c r="MW150" s="1">
        <v>9.5589100000000003E-5</v>
      </c>
      <c r="MX150">
        <v>0.92401560000000005</v>
      </c>
      <c r="MY150">
        <v>21.4</v>
      </c>
      <c r="MZ150" s="1">
        <v>9.5086999999999996E-8</v>
      </c>
      <c r="NA150" s="1">
        <v>8.7252490000000005E-5</v>
      </c>
      <c r="NB150">
        <v>0.92396319999999998</v>
      </c>
      <c r="NC150">
        <v>21.695509999999999</v>
      </c>
      <c r="ND150" s="1">
        <v>8.7013079999999999E-8</v>
      </c>
      <c r="NE150" s="1">
        <v>7.9831489999999996E-5</v>
      </c>
      <c r="NF150">
        <v>0.92392920000000001</v>
      </c>
      <c r="NG150">
        <v>22.374089999999999</v>
      </c>
      <c r="NH150" s="1">
        <v>8.0060489999999994E-8</v>
      </c>
      <c r="NI150" s="1">
        <v>7.343281E-5</v>
      </c>
      <c r="NJ150">
        <v>0.92390439999999996</v>
      </c>
      <c r="NK150">
        <v>22.675820000000002</v>
      </c>
      <c r="NL150" s="1">
        <v>7.4082460000000002E-8</v>
      </c>
      <c r="NM150" s="1">
        <v>6.7936179999999994E-5</v>
      </c>
      <c r="NN150">
        <v>0.92386389999999996</v>
      </c>
      <c r="NO150">
        <v>22.344100000000001</v>
      </c>
      <c r="NP150" s="1">
        <v>6.8747920000000002E-8</v>
      </c>
      <c r="NQ150" s="1">
        <v>6.3040479999999999E-5</v>
      </c>
      <c r="NR150">
        <v>0.92382589999999998</v>
      </c>
      <c r="NS150">
        <v>21.665289999999999</v>
      </c>
      <c r="NT150" s="1">
        <v>6.3871350000000002E-8</v>
      </c>
      <c r="NU150" s="1">
        <v>5.8568649999999997E-5</v>
      </c>
      <c r="NV150">
        <v>0.92380019999999996</v>
      </c>
      <c r="NW150">
        <v>20.939579999999999</v>
      </c>
      <c r="NX150" s="1">
        <v>5.9426639999999998E-8</v>
      </c>
      <c r="NY150" s="1">
        <v>5.4488830000000001E-5</v>
      </c>
      <c r="NZ150">
        <v>0.92375969999999996</v>
      </c>
      <c r="OA150">
        <v>20.300090000000001</v>
      </c>
      <c r="OB150" s="1">
        <v>5.5371949999999998E-8</v>
      </c>
      <c r="OC150" s="1">
        <v>5.0769029999999997E-5</v>
      </c>
      <c r="OD150">
        <v>0.9237069</v>
      </c>
      <c r="OE150">
        <v>20.326899999999998</v>
      </c>
      <c r="OF150" s="1">
        <v>5.1642409999999998E-8</v>
      </c>
      <c r="OG150" s="1">
        <v>4.7351220000000003E-5</v>
      </c>
      <c r="OH150">
        <v>0.92368570000000005</v>
      </c>
      <c r="OI150">
        <v>20.92032</v>
      </c>
      <c r="OJ150" s="1">
        <v>4.8190780000000001E-8</v>
      </c>
      <c r="OK150" s="1">
        <v>4.4186459999999998E-5</v>
      </c>
    </row>
    <row r="151" spans="1:401" x14ac:dyDescent="0.35">
      <c r="A151">
        <v>154</v>
      </c>
      <c r="B151" t="s">
        <v>4</v>
      </c>
      <c r="C151" t="s">
        <v>24</v>
      </c>
      <c r="D151" t="s">
        <v>155</v>
      </c>
      <c r="E151">
        <v>896.6576</v>
      </c>
      <c r="F151">
        <v>0.82519790000000004</v>
      </c>
      <c r="G151">
        <v>20.906980000000001</v>
      </c>
      <c r="H151">
        <v>0</v>
      </c>
      <c r="I151">
        <v>0</v>
      </c>
      <c r="J151">
        <v>0.82507180000000002</v>
      </c>
      <c r="K151">
        <v>20.649229999999999</v>
      </c>
      <c r="L151">
        <v>0</v>
      </c>
      <c r="M151">
        <v>0</v>
      </c>
      <c r="N151">
        <v>0.82495249999999998</v>
      </c>
      <c r="O151">
        <v>20.547529999999998</v>
      </c>
      <c r="P151">
        <v>0</v>
      </c>
      <c r="Q151">
        <v>0</v>
      </c>
      <c r="R151">
        <v>0.82483839999999997</v>
      </c>
      <c r="S151">
        <v>20.48152</v>
      </c>
      <c r="T151" s="1">
        <v>2.226131E-38</v>
      </c>
      <c r="U151" s="1">
        <v>2.2345169999999999E-35</v>
      </c>
      <c r="V151">
        <v>0.82475330000000002</v>
      </c>
      <c r="W151">
        <v>20.535260000000001</v>
      </c>
      <c r="X151" s="1">
        <v>2.632673E-25</v>
      </c>
      <c r="Y151" s="1">
        <v>2.63743E-22</v>
      </c>
      <c r="Z151">
        <v>0.82465940000000004</v>
      </c>
      <c r="AA151">
        <v>20.330020000000001</v>
      </c>
      <c r="AB151" s="1">
        <v>1.6524059999999999E-12</v>
      </c>
      <c r="AC151" s="1">
        <v>1.655523E-9</v>
      </c>
      <c r="AD151">
        <v>0.82459890000000002</v>
      </c>
      <c r="AE151">
        <v>19.917400000000001</v>
      </c>
      <c r="AF151" s="1">
        <v>5.2842679999999997E-4</v>
      </c>
      <c r="AG151">
        <v>0.37117850000000002</v>
      </c>
      <c r="AH151">
        <v>0.8245207</v>
      </c>
      <c r="AI151">
        <v>19.454080000000001</v>
      </c>
      <c r="AJ151">
        <v>0.40233249999999998</v>
      </c>
      <c r="AK151">
        <v>321.85730000000001</v>
      </c>
      <c r="AL151">
        <v>0.8244937</v>
      </c>
      <c r="AM151">
        <v>19.127700000000001</v>
      </c>
      <c r="AN151">
        <v>11.50122</v>
      </c>
      <c r="AO151">
        <v>10187.700000000001</v>
      </c>
      <c r="AP151">
        <v>0.82444720000000005</v>
      </c>
      <c r="AQ151">
        <v>19.328859999999999</v>
      </c>
      <c r="AR151">
        <v>43.31485</v>
      </c>
      <c r="AS151">
        <v>41824.32</v>
      </c>
      <c r="AT151">
        <v>0.82443540000000004</v>
      </c>
      <c r="AU151">
        <v>19.874320000000001</v>
      </c>
      <c r="AV151">
        <v>38.487580000000001</v>
      </c>
      <c r="AW151">
        <v>40039.620000000003</v>
      </c>
      <c r="AX151">
        <v>0.82442490000000002</v>
      </c>
      <c r="AY151">
        <v>20.41104</v>
      </c>
      <c r="AZ151">
        <v>11.52291</v>
      </c>
      <c r="BA151">
        <v>12793.97</v>
      </c>
      <c r="BB151">
        <v>0.82441909999999996</v>
      </c>
      <c r="BC151">
        <v>20.830290000000002</v>
      </c>
      <c r="BD151">
        <v>1.4927029999999999</v>
      </c>
      <c r="BE151">
        <v>1753.5160000000001</v>
      </c>
      <c r="BF151">
        <v>0.82443060000000001</v>
      </c>
      <c r="BG151">
        <v>20.85699</v>
      </c>
      <c r="BH151">
        <v>0.1069045</v>
      </c>
      <c r="BI151">
        <v>130.2894</v>
      </c>
      <c r="BJ151">
        <v>0.82443</v>
      </c>
      <c r="BK151">
        <v>20.56916</v>
      </c>
      <c r="BL151">
        <v>1.0609E-2</v>
      </c>
      <c r="BM151">
        <v>11.84179</v>
      </c>
      <c r="BN151">
        <v>0.82443829999999996</v>
      </c>
      <c r="BO151">
        <v>20.248860000000001</v>
      </c>
      <c r="BP151" s="1">
        <v>5.532131E-3</v>
      </c>
      <c r="BQ151">
        <v>5.648244</v>
      </c>
      <c r="BR151">
        <v>0.82444519999999999</v>
      </c>
      <c r="BS151">
        <v>20.00835</v>
      </c>
      <c r="BT151" s="1">
        <v>4.4053490000000002E-3</v>
      </c>
      <c r="BU151">
        <v>4.471762</v>
      </c>
      <c r="BV151">
        <v>0.82442939999999998</v>
      </c>
      <c r="BW151">
        <v>20.23094</v>
      </c>
      <c r="BX151" s="1">
        <v>3.577944E-3</v>
      </c>
      <c r="BY151">
        <v>3.6310850000000001</v>
      </c>
      <c r="BZ151">
        <v>0.8244302</v>
      </c>
      <c r="CA151">
        <v>20.781559999999999</v>
      </c>
      <c r="CB151" s="1">
        <v>2.9101069999999999E-3</v>
      </c>
      <c r="CC151">
        <v>2.953338</v>
      </c>
      <c r="CD151">
        <v>0.82441310000000001</v>
      </c>
      <c r="CE151">
        <v>21.30339</v>
      </c>
      <c r="CF151" s="1">
        <v>2.3678010000000001E-3</v>
      </c>
      <c r="CG151">
        <v>2.4029639999999999</v>
      </c>
      <c r="CH151">
        <v>0.8243994</v>
      </c>
      <c r="CI151">
        <v>21.682220000000001</v>
      </c>
      <c r="CJ151" s="1">
        <v>1.926255E-3</v>
      </c>
      <c r="CK151">
        <v>1.9549650000000001</v>
      </c>
      <c r="CL151">
        <v>0.8243895</v>
      </c>
      <c r="CM151">
        <v>21.500979999999998</v>
      </c>
      <c r="CN151" s="1">
        <v>1.5676310000000001E-3</v>
      </c>
      <c r="CO151">
        <v>1.5909740000000001</v>
      </c>
      <c r="CP151">
        <v>0.82436200000000004</v>
      </c>
      <c r="CQ151">
        <v>20.874919999999999</v>
      </c>
      <c r="CR151" s="1">
        <v>1.2766710000000001E-3</v>
      </c>
      <c r="CS151">
        <v>1.29566</v>
      </c>
      <c r="CT151">
        <v>0.82431049999999995</v>
      </c>
      <c r="CU151">
        <v>20.161950000000001</v>
      </c>
      <c r="CV151" s="1">
        <v>1.040678E-3</v>
      </c>
      <c r="CW151">
        <v>1.0561780000000001</v>
      </c>
      <c r="CX151">
        <v>0.824268</v>
      </c>
      <c r="CY151">
        <v>19.690580000000001</v>
      </c>
      <c r="CZ151" s="1">
        <v>8.4921119999999996E-4</v>
      </c>
      <c r="DA151">
        <v>0.86184170000000004</v>
      </c>
      <c r="DB151">
        <v>0.82421</v>
      </c>
      <c r="DC151">
        <v>20.003250000000001</v>
      </c>
      <c r="DD151" s="1">
        <v>6.9365880000000005E-4</v>
      </c>
      <c r="DE151">
        <v>0.70399040000000002</v>
      </c>
      <c r="DF151">
        <v>0.82413650000000005</v>
      </c>
      <c r="DG151">
        <v>20.734439999999999</v>
      </c>
      <c r="DH151" s="1">
        <v>5.66641E-4</v>
      </c>
      <c r="DI151">
        <v>0.57516040000000002</v>
      </c>
      <c r="DJ151">
        <v>0.82405090000000003</v>
      </c>
      <c r="DK151">
        <v>21.594439999999999</v>
      </c>
      <c r="DL151" s="1">
        <v>4.6208749999999998E-4</v>
      </c>
      <c r="DM151">
        <v>0.4691478</v>
      </c>
      <c r="DN151">
        <v>0.82398590000000005</v>
      </c>
      <c r="DO151">
        <v>22.220009999999998</v>
      </c>
      <c r="DP151" s="1">
        <v>3.7599440000000002E-4</v>
      </c>
      <c r="DQ151">
        <v>0.38181549999999997</v>
      </c>
      <c r="DR151">
        <v>0.82389670000000004</v>
      </c>
      <c r="DS151">
        <v>22.119869999999999</v>
      </c>
      <c r="DT151" s="1">
        <v>3.0569439999999999E-4</v>
      </c>
      <c r="DU151">
        <v>0.31044739999999998</v>
      </c>
      <c r="DV151">
        <v>0.82379009999999997</v>
      </c>
      <c r="DW151">
        <v>21.5291</v>
      </c>
      <c r="DX151" s="1">
        <v>2.4880049999999998E-4</v>
      </c>
      <c r="DY151">
        <v>0.25268429999999997</v>
      </c>
      <c r="DZ151">
        <v>0.82371950000000005</v>
      </c>
      <c r="EA151">
        <v>20.8141</v>
      </c>
      <c r="EB151" s="1">
        <v>2.0294590000000001E-4</v>
      </c>
      <c r="EC151">
        <v>0.20610539999999999</v>
      </c>
      <c r="ED151">
        <v>0.82365189999999999</v>
      </c>
      <c r="EE151">
        <v>20.337879999999998</v>
      </c>
      <c r="EF151" s="1">
        <v>1.6595410000000001E-4</v>
      </c>
      <c r="EG151">
        <v>0.16852729999999999</v>
      </c>
      <c r="EH151">
        <v>0.82359490000000002</v>
      </c>
      <c r="EI151">
        <v>20.516839999999998</v>
      </c>
      <c r="EJ151" s="1">
        <v>1.359055E-4</v>
      </c>
      <c r="EK151">
        <v>0.13802010000000001</v>
      </c>
      <c r="EL151">
        <v>0.8235015</v>
      </c>
      <c r="EM151">
        <v>21.24493</v>
      </c>
      <c r="EN151" s="1">
        <v>1.114419E-4</v>
      </c>
      <c r="EO151">
        <v>0.1131733</v>
      </c>
      <c r="EP151">
        <v>0.82342910000000002</v>
      </c>
      <c r="EQ151">
        <v>22.149539999999998</v>
      </c>
      <c r="ER151" s="1">
        <v>9.1758939999999996E-5</v>
      </c>
      <c r="ES151" s="1">
        <v>9.3162930000000005E-2</v>
      </c>
      <c r="ET151">
        <v>0.82338290000000003</v>
      </c>
      <c r="EU151">
        <v>22.767659999999999</v>
      </c>
      <c r="EV151" s="1">
        <v>7.6013910000000001E-5</v>
      </c>
      <c r="EW151">
        <v>7.7155000000000001E-2</v>
      </c>
      <c r="EX151">
        <v>0.82331759999999998</v>
      </c>
      <c r="EY151">
        <v>22.584689999999998</v>
      </c>
      <c r="EZ151" s="1">
        <v>6.3317679999999997E-5</v>
      </c>
      <c r="FA151" s="1">
        <v>6.4255279999999998E-2</v>
      </c>
      <c r="FB151">
        <v>0.82327629999999996</v>
      </c>
      <c r="FC151">
        <v>21.8355</v>
      </c>
      <c r="FD151" s="1">
        <v>5.299089E-5</v>
      </c>
      <c r="FE151" s="1">
        <v>5.376541E-2</v>
      </c>
      <c r="FF151">
        <v>0.82320610000000005</v>
      </c>
      <c r="FG151">
        <v>20.961279999999999</v>
      </c>
      <c r="FH151" s="1">
        <v>4.4537219999999999E-5</v>
      </c>
      <c r="FI151" s="1">
        <v>4.5180209999999998E-2</v>
      </c>
      <c r="FJ151">
        <v>0.82318840000000004</v>
      </c>
      <c r="FK151">
        <v>20.320820000000001</v>
      </c>
      <c r="FL151" s="1">
        <v>3.7574709999999999E-5</v>
      </c>
      <c r="FM151" s="1">
        <v>3.8112260000000002E-2</v>
      </c>
      <c r="FN151">
        <v>0.82316250000000002</v>
      </c>
      <c r="FO151">
        <v>20.46996</v>
      </c>
      <c r="FP151" s="1">
        <v>3.1815559999999998E-5</v>
      </c>
      <c r="FQ151" s="1">
        <v>3.2265679999999998E-2</v>
      </c>
      <c r="FR151">
        <v>0.82315669999999996</v>
      </c>
      <c r="FS151">
        <v>21.08296</v>
      </c>
      <c r="FT151" s="1">
        <v>2.7077470000000001E-5</v>
      </c>
      <c r="FU151" s="1">
        <v>2.7450579999999999E-2</v>
      </c>
      <c r="FV151">
        <v>0.82315950000000004</v>
      </c>
      <c r="FW151">
        <v>21.67747</v>
      </c>
      <c r="FX151" s="1">
        <v>2.3241650000000001E-5</v>
      </c>
      <c r="FY151" s="1">
        <v>2.3549549999999999E-2</v>
      </c>
      <c r="FZ151">
        <v>0.82315550000000004</v>
      </c>
      <c r="GA151">
        <v>21.987829999999999</v>
      </c>
      <c r="GB151" s="1">
        <v>2.014397E-5</v>
      </c>
      <c r="GC151">
        <v>2.0400399999999999E-2</v>
      </c>
      <c r="GD151">
        <v>0.82316180000000005</v>
      </c>
      <c r="GE151">
        <v>21.703949999999999</v>
      </c>
      <c r="GF151" s="1">
        <v>1.758396E-5</v>
      </c>
      <c r="GG151" s="1">
        <v>1.7802559999999999E-2</v>
      </c>
      <c r="GH151">
        <v>0.82314790000000004</v>
      </c>
      <c r="GI151">
        <v>21.17436</v>
      </c>
      <c r="GJ151" s="1">
        <v>1.540967E-5</v>
      </c>
      <c r="GK151">
        <v>1.5599099999999999E-2</v>
      </c>
      <c r="GL151">
        <v>0.82314549999999997</v>
      </c>
      <c r="GM151">
        <v>20.583580000000001</v>
      </c>
      <c r="GN151" s="1">
        <v>1.353582E-5</v>
      </c>
      <c r="GO151" s="1">
        <v>1.3701140000000001E-2</v>
      </c>
      <c r="GP151">
        <v>0.82313639999999999</v>
      </c>
      <c r="GQ151">
        <v>20.168030000000002</v>
      </c>
      <c r="GR151" s="1">
        <v>1.1905469999999999E-5</v>
      </c>
      <c r="GS151">
        <v>1.20508E-2</v>
      </c>
      <c r="GT151">
        <v>0.82313349999999996</v>
      </c>
      <c r="GU151">
        <v>20.005320000000001</v>
      </c>
      <c r="GV151" s="1">
        <v>1.0481619999999999E-5</v>
      </c>
      <c r="GW151" s="1">
        <v>1.060961E-2</v>
      </c>
      <c r="GX151">
        <v>0.82312229999999997</v>
      </c>
      <c r="GY151">
        <v>20.37848</v>
      </c>
      <c r="GZ151" s="1">
        <v>9.2329659999999999E-6</v>
      </c>
      <c r="HA151" s="1">
        <v>9.3462779999999995E-3</v>
      </c>
      <c r="HB151">
        <v>0.82314469999999995</v>
      </c>
      <c r="HC151">
        <v>21.06202</v>
      </c>
      <c r="HD151" s="1">
        <v>8.1327379999999999E-6</v>
      </c>
      <c r="HE151" s="1">
        <v>8.2327430000000007E-3</v>
      </c>
      <c r="HF151">
        <v>0.82312689999999999</v>
      </c>
      <c r="HG151">
        <v>21.704460000000001</v>
      </c>
      <c r="HH151" s="1">
        <v>7.1606109999999998E-6</v>
      </c>
      <c r="HI151" s="1">
        <v>7.2491099999999996E-3</v>
      </c>
      <c r="HJ151">
        <v>0.82313809999999998</v>
      </c>
      <c r="HK151">
        <v>21.740279999999998</v>
      </c>
      <c r="HL151" s="1">
        <v>6.3045590000000001E-6</v>
      </c>
      <c r="HM151" s="1">
        <v>6.3826450000000002E-3</v>
      </c>
      <c r="HN151">
        <v>0.82312410000000003</v>
      </c>
      <c r="HO151">
        <v>21.23452</v>
      </c>
      <c r="HP151" s="1">
        <v>5.5520609999999997E-6</v>
      </c>
      <c r="HQ151" s="1">
        <v>5.6210590000000003E-3</v>
      </c>
      <c r="HR151">
        <v>0.82309960000000004</v>
      </c>
      <c r="HS151">
        <v>20.673819999999999</v>
      </c>
      <c r="HT151" s="1">
        <v>4.8909040000000002E-6</v>
      </c>
      <c r="HU151" s="1">
        <v>4.952054E-3</v>
      </c>
      <c r="HV151">
        <v>0.82306409999999997</v>
      </c>
      <c r="HW151">
        <v>20.221769999999999</v>
      </c>
      <c r="HX151" s="1">
        <v>4.3099979999999998E-6</v>
      </c>
      <c r="HY151" s="1">
        <v>4.3640670000000001E-3</v>
      </c>
      <c r="HZ151">
        <v>0.82303700000000002</v>
      </c>
      <c r="IA151">
        <v>20.27308</v>
      </c>
      <c r="IB151" s="1">
        <v>3.799409E-6</v>
      </c>
      <c r="IC151" s="1">
        <v>3.847283E-3</v>
      </c>
      <c r="ID151">
        <v>0.82300300000000004</v>
      </c>
      <c r="IE151">
        <v>20.68909</v>
      </c>
      <c r="IF151" s="1">
        <v>3.3470080000000001E-6</v>
      </c>
      <c r="IG151" s="1">
        <v>3.3896960000000002E-3</v>
      </c>
      <c r="IH151">
        <v>0.82297089999999995</v>
      </c>
      <c r="II151">
        <v>21.250879999999999</v>
      </c>
      <c r="IJ151" s="1">
        <v>2.9400740000000002E-6</v>
      </c>
      <c r="IK151" s="1">
        <v>2.9784529999999998E-3</v>
      </c>
      <c r="IL151">
        <v>0.82294259999999997</v>
      </c>
      <c r="IM151">
        <v>21.666720000000002</v>
      </c>
      <c r="IN151" s="1">
        <v>2.573369E-6</v>
      </c>
      <c r="IO151">
        <v>2.6077000000000001E-3</v>
      </c>
      <c r="IP151">
        <v>0.82288589999999995</v>
      </c>
      <c r="IQ151">
        <v>21.594670000000001</v>
      </c>
      <c r="IR151" s="1">
        <v>2.2484439999999999E-6</v>
      </c>
      <c r="IS151" s="1">
        <v>2.2787800000000002E-3</v>
      </c>
      <c r="IT151">
        <v>0.82283819999999996</v>
      </c>
      <c r="IU151">
        <v>21.207529999999998</v>
      </c>
      <c r="IV151" s="1">
        <v>1.9642490000000001E-6</v>
      </c>
      <c r="IW151" s="1">
        <v>1.9908550000000001E-3</v>
      </c>
      <c r="IX151">
        <v>0.82278439999999997</v>
      </c>
      <c r="IY151">
        <v>20.64939</v>
      </c>
      <c r="IZ151" s="1">
        <v>1.717114E-6</v>
      </c>
      <c r="JA151" s="1">
        <v>1.7404740000000001E-3</v>
      </c>
      <c r="JB151">
        <v>0.8227274</v>
      </c>
      <c r="JC151">
        <v>20.196680000000001</v>
      </c>
      <c r="JD151" s="1">
        <v>1.5027170000000001E-6</v>
      </c>
      <c r="JE151" s="1">
        <v>1.5232220000000001E-3</v>
      </c>
      <c r="JF151">
        <v>0.82268379999999997</v>
      </c>
      <c r="JG151">
        <v>20.429259999999999</v>
      </c>
      <c r="JH151" s="1">
        <v>1.316997E-6</v>
      </c>
      <c r="JI151" s="1">
        <v>1.3349480000000001E-3</v>
      </c>
      <c r="JJ151">
        <v>0.8226424</v>
      </c>
      <c r="JK151">
        <v>21.09159</v>
      </c>
      <c r="JL151" s="1">
        <v>1.1558940000000001E-6</v>
      </c>
      <c r="JM151" s="1">
        <v>1.1716509999999999E-3</v>
      </c>
      <c r="JN151">
        <v>0.82256560000000001</v>
      </c>
      <c r="JO151">
        <v>21.79344</v>
      </c>
      <c r="JP151" s="1">
        <v>1.0150320000000001E-6</v>
      </c>
      <c r="JQ151" s="1">
        <v>1.028988E-3</v>
      </c>
      <c r="JR151">
        <v>0.82254000000000005</v>
      </c>
      <c r="JS151">
        <v>22.171220000000002</v>
      </c>
      <c r="JT151" s="1">
        <v>8.9148569999999996E-7</v>
      </c>
      <c r="JU151" s="1">
        <v>9.0378599999999996E-4</v>
      </c>
      <c r="JV151">
        <v>0.82248860000000001</v>
      </c>
      <c r="JW151">
        <v>22.07441</v>
      </c>
      <c r="JX151" s="1">
        <v>7.8351560000000004E-7</v>
      </c>
      <c r="JY151" s="1">
        <v>7.9435629999999996E-4</v>
      </c>
      <c r="JZ151">
        <v>0.82243820000000001</v>
      </c>
      <c r="KA151">
        <v>21.5593</v>
      </c>
      <c r="KB151" s="1">
        <v>6.8967740000000001E-7</v>
      </c>
      <c r="KC151" s="1">
        <v>6.9919090000000001E-4</v>
      </c>
      <c r="KD151">
        <v>0.8223876</v>
      </c>
      <c r="KE151">
        <v>20.992609999999999</v>
      </c>
      <c r="KF151" s="1">
        <v>6.080581E-7</v>
      </c>
      <c r="KG151" s="1">
        <v>6.1643539999999995E-4</v>
      </c>
      <c r="KH151">
        <v>0.82233500000000004</v>
      </c>
      <c r="KI151">
        <v>20.60755</v>
      </c>
      <c r="KJ151" s="1">
        <v>5.3709680000000005E-7</v>
      </c>
      <c r="KK151" s="1">
        <v>5.444855E-4</v>
      </c>
      <c r="KL151">
        <v>0.82229640000000004</v>
      </c>
      <c r="KM151">
        <v>20.904800000000002</v>
      </c>
      <c r="KN151" s="1">
        <v>4.750826E-7</v>
      </c>
      <c r="KO151" s="1">
        <v>4.816183E-4</v>
      </c>
      <c r="KP151">
        <v>0.82226379999999999</v>
      </c>
      <c r="KQ151">
        <v>21.57264</v>
      </c>
      <c r="KR151" s="1">
        <v>4.2128620000000002E-7</v>
      </c>
      <c r="KS151" s="1">
        <v>4.2700190000000002E-4</v>
      </c>
      <c r="KT151">
        <v>0.82223809999999997</v>
      </c>
      <c r="KU151">
        <v>22.332070000000002</v>
      </c>
      <c r="KV151" s="1">
        <v>3.7551270000000001E-7</v>
      </c>
      <c r="KW151" s="1">
        <v>3.8050010000000001E-4</v>
      </c>
      <c r="KX151">
        <v>0.82219989999999998</v>
      </c>
      <c r="KY151">
        <v>22.825610000000001</v>
      </c>
      <c r="KZ151" s="1">
        <v>3.3668589999999998E-7</v>
      </c>
      <c r="LA151" s="1">
        <v>3.410625E-4</v>
      </c>
      <c r="LB151">
        <v>0.82215830000000001</v>
      </c>
      <c r="LC151">
        <v>22.657889999999998</v>
      </c>
      <c r="LD151" s="1">
        <v>3.0317150000000002E-7</v>
      </c>
      <c r="LE151" s="1">
        <v>3.0706899999999998E-4</v>
      </c>
      <c r="LF151">
        <v>0.82214540000000003</v>
      </c>
      <c r="LG151">
        <v>22.026530000000001</v>
      </c>
      <c r="LH151" s="1">
        <v>2.7372759999999998E-7</v>
      </c>
      <c r="LI151" s="1">
        <v>2.772192E-4</v>
      </c>
      <c r="LJ151">
        <v>0.82211230000000002</v>
      </c>
      <c r="LK151">
        <v>21.308060000000001</v>
      </c>
      <c r="LL151" s="1">
        <v>2.4765659999999998E-7</v>
      </c>
      <c r="LM151" s="1">
        <v>2.5079589999999998E-4</v>
      </c>
      <c r="LN151">
        <v>0.82207430000000004</v>
      </c>
      <c r="LO151">
        <v>20.872330000000002</v>
      </c>
      <c r="LP151" s="1">
        <v>2.245454E-7</v>
      </c>
      <c r="LQ151" s="1">
        <v>2.2737319999999999E-4</v>
      </c>
      <c r="LR151">
        <v>0.82203570000000004</v>
      </c>
      <c r="LS151">
        <v>21.28857</v>
      </c>
      <c r="LT151" s="1">
        <v>2.0391319999999999E-7</v>
      </c>
      <c r="LU151" s="1">
        <v>2.0647610000000001E-4</v>
      </c>
      <c r="LV151">
        <v>0.82199639999999996</v>
      </c>
      <c r="LW151">
        <v>22.113430000000001</v>
      </c>
      <c r="LX151" s="1">
        <v>1.8533259999999999E-7</v>
      </c>
      <c r="LY151" s="1">
        <v>1.8766550000000001E-4</v>
      </c>
      <c r="LZ151">
        <v>0.82197439999999999</v>
      </c>
      <c r="MA151">
        <v>23.0122</v>
      </c>
      <c r="MB151" s="1">
        <v>1.6845470000000001E-7</v>
      </c>
      <c r="MC151" s="1">
        <v>1.7058509999999999E-4</v>
      </c>
      <c r="MD151">
        <v>0.82192759999999998</v>
      </c>
      <c r="ME151">
        <v>23.65082</v>
      </c>
      <c r="MF151" s="1">
        <v>1.530785E-7</v>
      </c>
      <c r="MG151" s="1">
        <v>1.5502429999999999E-4</v>
      </c>
      <c r="MH151">
        <v>0.82188830000000002</v>
      </c>
      <c r="MI151">
        <v>23.57911</v>
      </c>
      <c r="MJ151" s="1">
        <v>1.391446E-7</v>
      </c>
      <c r="MK151" s="1">
        <v>1.409169E-4</v>
      </c>
      <c r="ML151">
        <v>0.82187399999999999</v>
      </c>
      <c r="MM151">
        <v>23.006499999999999</v>
      </c>
      <c r="MN151" s="1">
        <v>1.266076E-7</v>
      </c>
      <c r="MO151" s="1">
        <v>1.282132E-4</v>
      </c>
      <c r="MP151">
        <v>0.82184009999999996</v>
      </c>
      <c r="MQ151">
        <v>22.248619999999999</v>
      </c>
      <c r="MR151" s="1">
        <v>1.1532569999999999E-7</v>
      </c>
      <c r="MS151" s="1">
        <v>1.167846E-4</v>
      </c>
      <c r="MT151">
        <v>0.82179690000000005</v>
      </c>
      <c r="MU151">
        <v>21.64697</v>
      </c>
      <c r="MV151" s="1">
        <v>1.051528E-7</v>
      </c>
      <c r="MW151" s="1">
        <v>1.0648149999999999E-4</v>
      </c>
      <c r="MX151">
        <v>0.82178470000000003</v>
      </c>
      <c r="MY151">
        <v>21.43281</v>
      </c>
      <c r="MZ151" s="1">
        <v>9.5971769999999994E-8</v>
      </c>
      <c r="NA151" s="1">
        <v>9.7181550000000001E-5</v>
      </c>
      <c r="NB151">
        <v>0.82174170000000002</v>
      </c>
      <c r="NC151">
        <v>21.71378</v>
      </c>
      <c r="ND151" s="1">
        <v>8.7788460000000006E-8</v>
      </c>
      <c r="NE151" s="1">
        <v>8.8879220000000002E-5</v>
      </c>
      <c r="NF151">
        <v>0.82174130000000001</v>
      </c>
      <c r="NG151">
        <v>22.38757</v>
      </c>
      <c r="NH151" s="1">
        <v>8.0722830000000006E-8</v>
      </c>
      <c r="NI151" s="1">
        <v>8.1698909999999999E-5</v>
      </c>
      <c r="NJ151">
        <v>0.82171360000000004</v>
      </c>
      <c r="NK151">
        <v>22.705680000000001</v>
      </c>
      <c r="NL151" s="1">
        <v>7.4659120000000006E-8</v>
      </c>
      <c r="NM151" s="1">
        <v>7.5541889999999995E-5</v>
      </c>
      <c r="NN151">
        <v>0.82169139999999996</v>
      </c>
      <c r="NO151">
        <v>22.416699999999999</v>
      </c>
      <c r="NP151" s="1">
        <v>6.9270020000000004E-8</v>
      </c>
      <c r="NQ151" s="1">
        <v>7.008203E-5</v>
      </c>
      <c r="NR151">
        <v>0.82166760000000005</v>
      </c>
      <c r="NS151">
        <v>21.758330000000001</v>
      </c>
      <c r="NT151" s="1">
        <v>6.4348869999999994E-8</v>
      </c>
      <c r="NU151" s="1">
        <v>6.5102539999999998E-5</v>
      </c>
      <c r="NV151">
        <v>0.8216485</v>
      </c>
      <c r="NW151">
        <v>21.029430000000001</v>
      </c>
      <c r="NX151" s="1">
        <v>5.9861999999999997E-8</v>
      </c>
      <c r="NY151" s="1">
        <v>6.0557109999999997E-5</v>
      </c>
      <c r="NZ151">
        <v>0.82164360000000003</v>
      </c>
      <c r="OA151">
        <v>20.37931</v>
      </c>
      <c r="OB151" s="1">
        <v>5.5770129999999998E-8</v>
      </c>
      <c r="OC151" s="1">
        <v>5.6414089999999998E-5</v>
      </c>
      <c r="OD151">
        <v>0.82159850000000001</v>
      </c>
      <c r="OE151">
        <v>20.382560000000002</v>
      </c>
      <c r="OF151" s="1">
        <v>5.2009269999999999E-8</v>
      </c>
      <c r="OG151" s="1">
        <v>5.261049E-5</v>
      </c>
      <c r="OH151">
        <v>0.8215846</v>
      </c>
      <c r="OI151">
        <v>20.94462</v>
      </c>
      <c r="OJ151" s="1">
        <v>4.8532139999999999E-8</v>
      </c>
      <c r="OK151" s="1">
        <v>4.9092760000000003E-5</v>
      </c>
    </row>
    <row r="152" spans="1:401" x14ac:dyDescent="0.35">
      <c r="A152">
        <v>155</v>
      </c>
      <c r="B152" t="s">
        <v>4</v>
      </c>
      <c r="C152" t="s">
        <v>24</v>
      </c>
      <c r="D152" t="s">
        <v>156</v>
      </c>
      <c r="E152">
        <v>883.68230000000005</v>
      </c>
      <c r="F152">
        <v>0.73016619999999999</v>
      </c>
      <c r="G152">
        <v>20.97833</v>
      </c>
      <c r="H152">
        <v>0</v>
      </c>
      <c r="I152">
        <v>0</v>
      </c>
      <c r="J152">
        <v>0.73005220000000004</v>
      </c>
      <c r="K152">
        <v>20.69314</v>
      </c>
      <c r="L152">
        <v>0</v>
      </c>
      <c r="M152">
        <v>0</v>
      </c>
      <c r="N152">
        <v>0.72995679999999996</v>
      </c>
      <c r="O152">
        <v>20.57414</v>
      </c>
      <c r="P152">
        <v>0</v>
      </c>
      <c r="Q152">
        <v>0</v>
      </c>
      <c r="R152">
        <v>0.72986399999999996</v>
      </c>
      <c r="S152">
        <v>20.501359999999998</v>
      </c>
      <c r="T152">
        <v>0</v>
      </c>
      <c r="U152" s="1">
        <v>2.942593E-36</v>
      </c>
      <c r="V152">
        <v>0.72980929999999999</v>
      </c>
      <c r="W152">
        <v>20.565370000000001</v>
      </c>
      <c r="X152" s="1">
        <v>3.7846330000000003E-26</v>
      </c>
      <c r="Y152" s="1">
        <v>3.924328E-23</v>
      </c>
      <c r="Z152">
        <v>0.72973469999999996</v>
      </c>
      <c r="AA152">
        <v>20.377230000000001</v>
      </c>
      <c r="AB152" s="1">
        <v>2.4106849999999999E-13</v>
      </c>
      <c r="AC152" s="1">
        <v>2.499873E-10</v>
      </c>
      <c r="AD152">
        <v>0.72966719999999996</v>
      </c>
      <c r="AE152">
        <v>19.983309999999999</v>
      </c>
      <c r="AF152" s="1">
        <v>2.2283320000000001E-4</v>
      </c>
      <c r="AG152">
        <v>0.166408</v>
      </c>
      <c r="AH152">
        <v>0.72963489999999998</v>
      </c>
      <c r="AI152">
        <v>19.522690000000001</v>
      </c>
      <c r="AJ152">
        <v>0.25027250000000001</v>
      </c>
      <c r="AK152">
        <v>208.9194</v>
      </c>
      <c r="AL152">
        <v>0.72959529999999995</v>
      </c>
      <c r="AM152">
        <v>19.18741</v>
      </c>
      <c r="AN152">
        <v>8.9729799999999997</v>
      </c>
      <c r="AO152">
        <v>8228.4380000000001</v>
      </c>
      <c r="AP152">
        <v>0.72957649999999996</v>
      </c>
      <c r="AQ152">
        <v>19.38503</v>
      </c>
      <c r="AR152">
        <v>40.206780000000002</v>
      </c>
      <c r="AS152">
        <v>39966.980000000003</v>
      </c>
      <c r="AT152">
        <v>0.72955570000000003</v>
      </c>
      <c r="AU152">
        <v>19.911480000000001</v>
      </c>
      <c r="AV152">
        <v>41.257460000000002</v>
      </c>
      <c r="AW152">
        <v>43978.68</v>
      </c>
      <c r="AX152">
        <v>0.72954110000000005</v>
      </c>
      <c r="AY152">
        <v>20.43609</v>
      </c>
      <c r="AZ152">
        <v>13.97373</v>
      </c>
      <c r="BA152">
        <v>15829.75</v>
      </c>
      <c r="BB152">
        <v>0.72955630000000005</v>
      </c>
      <c r="BC152">
        <v>20.856380000000001</v>
      </c>
      <c r="BD152">
        <v>2.0124390000000001</v>
      </c>
      <c r="BE152">
        <v>2402.9009999999998</v>
      </c>
      <c r="BF152">
        <v>0.72957079999999996</v>
      </c>
      <c r="BG152">
        <v>20.882380000000001</v>
      </c>
      <c r="BH152">
        <v>0.15473039999999999</v>
      </c>
      <c r="BI152">
        <v>191.84960000000001</v>
      </c>
      <c r="BJ152">
        <v>0.7295642</v>
      </c>
      <c r="BK152">
        <v>20.603840000000002</v>
      </c>
      <c r="BL152" s="1">
        <v>1.3148139999999999E-2</v>
      </c>
      <c r="BM152">
        <v>15.378869999999999</v>
      </c>
      <c r="BN152">
        <v>0.72955919999999996</v>
      </c>
      <c r="BO152">
        <v>20.28809</v>
      </c>
      <c r="BP152" s="1">
        <v>5.7407300000000003E-3</v>
      </c>
      <c r="BQ152">
        <v>6.0784820000000002</v>
      </c>
      <c r="BR152">
        <v>0.72956480000000001</v>
      </c>
      <c r="BS152">
        <v>20.036460000000002</v>
      </c>
      <c r="BT152" s="1">
        <v>4.5147970000000001E-3</v>
      </c>
      <c r="BU152">
        <v>4.7402189999999997</v>
      </c>
      <c r="BV152">
        <v>0.72954600000000003</v>
      </c>
      <c r="BW152">
        <v>20.252459999999999</v>
      </c>
      <c r="BX152" s="1">
        <v>3.664886E-3</v>
      </c>
      <c r="BY152">
        <v>3.846676</v>
      </c>
      <c r="BZ152">
        <v>0.72955709999999996</v>
      </c>
      <c r="CA152">
        <v>20.795020000000001</v>
      </c>
      <c r="CB152" s="1">
        <v>2.9805719999999999E-3</v>
      </c>
      <c r="CC152">
        <v>3.1284369999999999</v>
      </c>
      <c r="CD152">
        <v>0.7295606</v>
      </c>
      <c r="CE152">
        <v>21.31503</v>
      </c>
      <c r="CF152" s="1">
        <v>2.4251339999999998E-3</v>
      </c>
      <c r="CG152">
        <v>2.545391</v>
      </c>
      <c r="CH152">
        <v>0.72954969999999997</v>
      </c>
      <c r="CI152">
        <v>21.721209999999999</v>
      </c>
      <c r="CJ152" s="1">
        <v>1.9729050000000001E-3</v>
      </c>
      <c r="CK152">
        <v>2.0708470000000001</v>
      </c>
      <c r="CL152">
        <v>0.72951500000000002</v>
      </c>
      <c r="CM152">
        <v>21.56006</v>
      </c>
      <c r="CN152" s="1">
        <v>1.6054680000000001E-3</v>
      </c>
      <c r="CO152">
        <v>1.685165</v>
      </c>
      <c r="CP152">
        <v>0.7294986</v>
      </c>
      <c r="CQ152">
        <v>20.951080000000001</v>
      </c>
      <c r="CR152" s="1">
        <v>1.3073690000000001E-3</v>
      </c>
      <c r="CS152">
        <v>1.372247</v>
      </c>
      <c r="CT152">
        <v>0.72945700000000002</v>
      </c>
      <c r="CU152">
        <v>20.24324</v>
      </c>
      <c r="CV152" s="1">
        <v>1.0655739999999999E-3</v>
      </c>
      <c r="CW152">
        <v>1.118484</v>
      </c>
      <c r="CX152">
        <v>0.72943340000000001</v>
      </c>
      <c r="CY152">
        <v>19.749939999999999</v>
      </c>
      <c r="CZ152" s="1">
        <v>8.6942479999999999E-4</v>
      </c>
      <c r="DA152">
        <v>0.91258410000000001</v>
      </c>
      <c r="DB152">
        <v>0.72937450000000004</v>
      </c>
      <c r="DC152">
        <v>20.041930000000001</v>
      </c>
      <c r="DD152" s="1">
        <v>7.1009299999999997E-4</v>
      </c>
      <c r="DE152">
        <v>0.74535560000000001</v>
      </c>
      <c r="DF152">
        <v>0.72933599999999998</v>
      </c>
      <c r="DG152">
        <v>20.748349999999999</v>
      </c>
      <c r="DH152" s="1">
        <v>5.8010920000000005E-4</v>
      </c>
      <c r="DI152">
        <v>0.60899950000000003</v>
      </c>
      <c r="DJ152">
        <v>0.72927430000000004</v>
      </c>
      <c r="DK152">
        <v>21.604759999999999</v>
      </c>
      <c r="DL152" s="1">
        <v>4.731987E-4</v>
      </c>
      <c r="DM152">
        <v>0.49687520000000002</v>
      </c>
      <c r="DN152">
        <v>0.7292109</v>
      </c>
      <c r="DO152">
        <v>22.247589999999999</v>
      </c>
      <c r="DP152" s="1">
        <v>3.8511909999999999E-4</v>
      </c>
      <c r="DQ152">
        <v>0.40447450000000001</v>
      </c>
      <c r="DR152">
        <v>0.72917370000000004</v>
      </c>
      <c r="DS152">
        <v>22.165050000000001</v>
      </c>
      <c r="DT152" s="1">
        <v>3.1311799999999998E-4</v>
      </c>
      <c r="DU152">
        <v>0.3288799</v>
      </c>
      <c r="DV152">
        <v>0.72907979999999994</v>
      </c>
      <c r="DW152">
        <v>21.60239</v>
      </c>
      <c r="DX152" s="1">
        <v>2.5479060000000001E-4</v>
      </c>
      <c r="DY152">
        <v>0.26763599999999999</v>
      </c>
      <c r="DZ152">
        <v>0.72901930000000004</v>
      </c>
      <c r="EA152">
        <v>20.88964</v>
      </c>
      <c r="EB152" s="1">
        <v>2.0777370000000001E-4</v>
      </c>
      <c r="EC152">
        <v>0.2182453</v>
      </c>
      <c r="ED152">
        <v>0.72897619999999996</v>
      </c>
      <c r="EE152">
        <v>20.393509999999999</v>
      </c>
      <c r="EF152" s="1">
        <v>1.6985749999999999E-4</v>
      </c>
      <c r="EG152">
        <v>0.1784095</v>
      </c>
      <c r="EH152">
        <v>0.72889979999999999</v>
      </c>
      <c r="EI152">
        <v>20.553650000000001</v>
      </c>
      <c r="EJ152" s="1">
        <v>1.390861E-4</v>
      </c>
      <c r="EK152">
        <v>0.14609739999999999</v>
      </c>
      <c r="EL152">
        <v>0.72885849999999996</v>
      </c>
      <c r="EM152">
        <v>21.259119999999999</v>
      </c>
      <c r="EN152" s="1">
        <v>1.1402170000000001E-4</v>
      </c>
      <c r="EO152">
        <v>0.1197703</v>
      </c>
      <c r="EP152">
        <v>0.72879490000000002</v>
      </c>
      <c r="EQ152">
        <v>22.1602</v>
      </c>
      <c r="ER152" s="1">
        <v>9.3824590000000002E-5</v>
      </c>
      <c r="ES152" s="1">
        <v>9.8535769999999995E-2</v>
      </c>
      <c r="ET152">
        <v>0.72875959999999995</v>
      </c>
      <c r="EU152">
        <v>22.802219999999998</v>
      </c>
      <c r="EV152" s="1">
        <v>7.7669760000000004E-5</v>
      </c>
      <c r="EW152" s="1">
        <v>8.1549430000000006E-2</v>
      </c>
      <c r="EX152">
        <v>0.72871269999999999</v>
      </c>
      <c r="EY152">
        <v>22.64564</v>
      </c>
      <c r="EZ152" s="1">
        <v>6.4658659999999995E-5</v>
      </c>
      <c r="FA152" s="1">
        <v>6.7876179999999994E-2</v>
      </c>
      <c r="FB152">
        <v>0.72868379999999999</v>
      </c>
      <c r="FC152">
        <v>21.924330000000001</v>
      </c>
      <c r="FD152" s="1">
        <v>5.4085200000000002E-5</v>
      </c>
      <c r="FE152" s="1">
        <v>5.6767369999999998E-2</v>
      </c>
      <c r="FF152">
        <v>0.72862850000000001</v>
      </c>
      <c r="FG152">
        <v>21.056429999999999</v>
      </c>
      <c r="FH152" s="1">
        <v>4.5434569999999998E-5</v>
      </c>
      <c r="FI152" s="1">
        <v>4.7679770000000003E-2</v>
      </c>
      <c r="FJ152">
        <v>0.72861869999999995</v>
      </c>
      <c r="FK152">
        <v>20.388480000000001</v>
      </c>
      <c r="FL152" s="1">
        <v>3.8315829999999999E-5</v>
      </c>
      <c r="FM152" s="1">
        <v>4.0204589999999998E-2</v>
      </c>
      <c r="FN152">
        <v>0.72860119999999995</v>
      </c>
      <c r="FO152">
        <v>20.508959999999998</v>
      </c>
      <c r="FP152" s="1">
        <v>3.2429109999999998E-5</v>
      </c>
      <c r="FQ152" s="1">
        <v>3.4023119999999997E-2</v>
      </c>
      <c r="FR152">
        <v>0.72859110000000005</v>
      </c>
      <c r="FS152">
        <v>21.089860000000002</v>
      </c>
      <c r="FT152" s="1">
        <v>2.7578819999999999E-5</v>
      </c>
      <c r="FU152" s="1">
        <v>2.892583E-2</v>
      </c>
      <c r="FV152">
        <v>0.72858149999999999</v>
      </c>
      <c r="FW152">
        <v>21.678850000000001</v>
      </c>
      <c r="FX152" s="1">
        <v>2.3645390000000002E-5</v>
      </c>
      <c r="FY152" s="1">
        <v>2.4788589999999999E-2</v>
      </c>
      <c r="FZ152">
        <v>0.72857760000000005</v>
      </c>
      <c r="GA152">
        <v>22.017040000000001</v>
      </c>
      <c r="GB152" s="1">
        <v>2.0472010000000001E-5</v>
      </c>
      <c r="GC152" s="1">
        <v>2.1451359999999999E-2</v>
      </c>
      <c r="GD152">
        <v>0.72858590000000001</v>
      </c>
      <c r="GE152">
        <v>21.763369999999998</v>
      </c>
      <c r="GF152" s="1">
        <v>1.7858870000000001E-5</v>
      </c>
      <c r="GG152" s="1">
        <v>1.8707720000000001E-2</v>
      </c>
      <c r="GH152">
        <v>0.72858999999999996</v>
      </c>
      <c r="GI152">
        <v>21.264250000000001</v>
      </c>
      <c r="GJ152" s="1">
        <v>1.5644739999999999E-5</v>
      </c>
      <c r="GK152" s="1">
        <v>1.638616E-2</v>
      </c>
      <c r="GL152">
        <v>0.72858590000000001</v>
      </c>
      <c r="GM152">
        <v>20.671900000000001</v>
      </c>
      <c r="GN152" s="1">
        <v>1.373943E-5</v>
      </c>
      <c r="GO152" s="1">
        <v>1.4389259999999999E-2</v>
      </c>
      <c r="GP152">
        <v>0.72857680000000002</v>
      </c>
      <c r="GQ152">
        <v>20.229939999999999</v>
      </c>
      <c r="GR152" s="1">
        <v>1.208279E-5</v>
      </c>
      <c r="GS152" s="1">
        <v>1.265427E-2</v>
      </c>
      <c r="GT152">
        <v>0.72858140000000005</v>
      </c>
      <c r="GU152">
        <v>20.033609999999999</v>
      </c>
      <c r="GV152" s="1">
        <v>1.06369E-5</v>
      </c>
      <c r="GW152" s="1">
        <v>1.1139939999999999E-2</v>
      </c>
      <c r="GX152">
        <v>0.72856350000000003</v>
      </c>
      <c r="GY152">
        <v>20.395800000000001</v>
      </c>
      <c r="GZ152" s="1">
        <v>9.3692880000000007E-6</v>
      </c>
      <c r="HA152" s="1">
        <v>9.8130130000000006E-3</v>
      </c>
      <c r="HB152">
        <v>0.72856589999999999</v>
      </c>
      <c r="HC152">
        <v>21.0809</v>
      </c>
      <c r="HD152" s="1">
        <v>8.2531810000000006E-6</v>
      </c>
      <c r="HE152" s="1">
        <v>8.6442970000000004E-3</v>
      </c>
      <c r="HF152">
        <v>0.7285722</v>
      </c>
      <c r="HG152">
        <v>21.734940000000002</v>
      </c>
      <c r="HH152" s="1">
        <v>7.2668800000000001E-6</v>
      </c>
      <c r="HI152" s="1">
        <v>7.6116439999999999E-3</v>
      </c>
      <c r="HJ152">
        <v>0.7285838</v>
      </c>
      <c r="HK152">
        <v>21.785810000000001</v>
      </c>
      <c r="HL152" s="1">
        <v>6.398016E-6</v>
      </c>
      <c r="HM152" s="1">
        <v>6.7018249999999998E-3</v>
      </c>
      <c r="HN152">
        <v>0.72855959999999997</v>
      </c>
      <c r="HO152">
        <v>21.292649999999998</v>
      </c>
      <c r="HP152" s="1">
        <v>5.634171E-6</v>
      </c>
      <c r="HQ152" s="1">
        <v>5.9020100000000001E-3</v>
      </c>
      <c r="HR152">
        <v>0.72853900000000005</v>
      </c>
      <c r="HS152">
        <v>20.73873</v>
      </c>
      <c r="HT152" s="1">
        <v>4.9631129999999997E-6</v>
      </c>
      <c r="HU152" s="1">
        <v>5.1993930000000001E-3</v>
      </c>
      <c r="HV152">
        <v>0.72853029999999996</v>
      </c>
      <c r="HW152">
        <v>20.27018</v>
      </c>
      <c r="HX152" s="1">
        <v>4.3733759999999997E-6</v>
      </c>
      <c r="HY152" s="1">
        <v>4.5817719999999996E-3</v>
      </c>
      <c r="HZ152">
        <v>0.72850280000000001</v>
      </c>
      <c r="IA152">
        <v>20.31503</v>
      </c>
      <c r="IB152" s="1">
        <v>3.8551959999999998E-6</v>
      </c>
      <c r="IC152" s="1">
        <v>4.0391239999999998E-3</v>
      </c>
      <c r="ID152">
        <v>0.72848769999999996</v>
      </c>
      <c r="IE152">
        <v>20.714089999999999</v>
      </c>
      <c r="IF152" s="1">
        <v>3.3967290000000002E-6</v>
      </c>
      <c r="IG152" s="1">
        <v>3.5592430000000001E-3</v>
      </c>
      <c r="IH152">
        <v>0.72845879999999996</v>
      </c>
      <c r="II152">
        <v>21.264900000000001</v>
      </c>
      <c r="IJ152" s="1">
        <v>2.9850100000000001E-6</v>
      </c>
      <c r="IK152" s="1">
        <v>3.1286859999999999E-3</v>
      </c>
      <c r="IL152">
        <v>0.72842720000000005</v>
      </c>
      <c r="IM152">
        <v>21.694870000000002</v>
      </c>
      <c r="IN152" s="1">
        <v>2.6136470000000001E-6</v>
      </c>
      <c r="IO152" s="1">
        <v>2.740237E-3</v>
      </c>
      <c r="IP152">
        <v>0.72838190000000003</v>
      </c>
      <c r="IQ152">
        <v>21.631609999999998</v>
      </c>
      <c r="IR152" s="1">
        <v>2.283904E-6</v>
      </c>
      <c r="IS152">
        <v>2.3949000000000002E-3</v>
      </c>
      <c r="IT152">
        <v>0.7283404</v>
      </c>
      <c r="IU152">
        <v>21.270289999999999</v>
      </c>
      <c r="IV152" s="1">
        <v>1.9951409999999998E-6</v>
      </c>
      <c r="IW152" s="1">
        <v>2.0922409999999999E-3</v>
      </c>
      <c r="IX152">
        <v>0.7283075</v>
      </c>
      <c r="IY152">
        <v>20.7286</v>
      </c>
      <c r="IZ152" s="1">
        <v>1.743934E-6</v>
      </c>
      <c r="JA152" s="1">
        <v>1.8289179999999999E-3</v>
      </c>
      <c r="JB152">
        <v>0.72828170000000003</v>
      </c>
      <c r="JC152">
        <v>20.265039999999999</v>
      </c>
      <c r="JD152" s="1">
        <v>1.5259869999999999E-6</v>
      </c>
      <c r="JE152" s="1">
        <v>1.600431E-3</v>
      </c>
      <c r="JF152">
        <v>0.72823769999999999</v>
      </c>
      <c r="JG152">
        <v>20.474720000000001</v>
      </c>
      <c r="JH152" s="1">
        <v>1.3371620000000001E-6</v>
      </c>
      <c r="JI152" s="1">
        <v>1.402393E-3</v>
      </c>
      <c r="JJ152">
        <v>0.72820339999999995</v>
      </c>
      <c r="JK152">
        <v>21.106000000000002</v>
      </c>
      <c r="JL152" s="1">
        <v>1.173429E-6</v>
      </c>
      <c r="JM152" s="1">
        <v>1.230683E-3</v>
      </c>
      <c r="JN152">
        <v>0.72816840000000005</v>
      </c>
      <c r="JO152">
        <v>21.806570000000001</v>
      </c>
      <c r="JP152" s="1">
        <v>1.030402E-6</v>
      </c>
      <c r="JQ152" s="1">
        <v>1.0807939999999999E-3</v>
      </c>
      <c r="JR152">
        <v>0.72811879999999995</v>
      </c>
      <c r="JS152">
        <v>22.19896</v>
      </c>
      <c r="JT152" s="1">
        <v>9.0497079999999997E-7</v>
      </c>
      <c r="JU152" s="1">
        <v>9.4928579999999996E-4</v>
      </c>
      <c r="JV152">
        <v>0.7280816</v>
      </c>
      <c r="JW152">
        <v>22.121580000000002</v>
      </c>
      <c r="JX152" s="1">
        <v>7.9526500000000002E-7</v>
      </c>
      <c r="JY152" s="1">
        <v>8.3425049999999998E-4</v>
      </c>
      <c r="JZ152">
        <v>0.72804500000000005</v>
      </c>
      <c r="KA152">
        <v>21.628070000000001</v>
      </c>
      <c r="KB152" s="1">
        <v>6.9988479999999999E-7</v>
      </c>
      <c r="KC152" s="1">
        <v>7.3417860000000003E-4</v>
      </c>
      <c r="KD152">
        <v>0.72800419999999999</v>
      </c>
      <c r="KE152">
        <v>21.064119999999999</v>
      </c>
      <c r="KF152" s="1">
        <v>6.1693230000000004E-7</v>
      </c>
      <c r="KG152" s="1">
        <v>6.4715659999999996E-4</v>
      </c>
      <c r="KH152">
        <v>0.72797970000000001</v>
      </c>
      <c r="KI152">
        <v>20.659279999999999</v>
      </c>
      <c r="KJ152" s="1">
        <v>5.4482189999999999E-7</v>
      </c>
      <c r="KK152" s="1">
        <v>5.7150539999999996E-4</v>
      </c>
      <c r="KL152">
        <v>0.72794009999999998</v>
      </c>
      <c r="KM152">
        <v>20.94032</v>
      </c>
      <c r="KN152" s="1">
        <v>4.8183550000000001E-7</v>
      </c>
      <c r="KO152" s="1">
        <v>5.0543889999999996E-4</v>
      </c>
      <c r="KP152">
        <v>0.72793600000000003</v>
      </c>
      <c r="KQ152">
        <v>21.590669999999999</v>
      </c>
      <c r="KR152" s="1">
        <v>4.2710699999999999E-7</v>
      </c>
      <c r="KS152" s="1">
        <v>4.4795769999999999E-4</v>
      </c>
      <c r="KT152">
        <v>0.72789389999999998</v>
      </c>
      <c r="KU152">
        <v>22.352879999999999</v>
      </c>
      <c r="KV152" s="1">
        <v>3.8043529999999998E-7</v>
      </c>
      <c r="KW152" s="1">
        <v>3.9891219999999998E-4</v>
      </c>
      <c r="KX152">
        <v>0.7278637</v>
      </c>
      <c r="KY152">
        <v>22.868510000000001</v>
      </c>
      <c r="KZ152" s="1">
        <v>3.408803E-7</v>
      </c>
      <c r="LA152" s="1">
        <v>3.5734249999999998E-4</v>
      </c>
      <c r="LB152">
        <v>0.72783299999999995</v>
      </c>
      <c r="LC152">
        <v>22.718540000000001</v>
      </c>
      <c r="LD152" s="1">
        <v>3.0682500000000002E-7</v>
      </c>
      <c r="LE152" s="1">
        <v>3.2159650000000001E-4</v>
      </c>
      <c r="LF152">
        <v>0.72780929999999999</v>
      </c>
      <c r="LG152">
        <v>22.10915</v>
      </c>
      <c r="LH152" s="1">
        <v>2.769534E-7</v>
      </c>
      <c r="LI152" s="1">
        <v>2.9026449999999999E-4</v>
      </c>
      <c r="LJ152">
        <v>0.72778480000000001</v>
      </c>
      <c r="LK152">
        <v>21.391030000000001</v>
      </c>
      <c r="LL152" s="1">
        <v>2.5051240000000001E-7</v>
      </c>
      <c r="LM152" s="1">
        <v>2.625336E-4</v>
      </c>
      <c r="LN152">
        <v>0.7277747</v>
      </c>
      <c r="LO152">
        <v>20.93308</v>
      </c>
      <c r="LP152" s="1">
        <v>2.2708579999999999E-7</v>
      </c>
      <c r="LQ152" s="1">
        <v>2.3796350000000001E-4</v>
      </c>
      <c r="LR152">
        <v>0.72775040000000002</v>
      </c>
      <c r="LS152">
        <v>21.33117</v>
      </c>
      <c r="LT152" s="1">
        <v>2.0618699999999999E-7</v>
      </c>
      <c r="LU152" s="1">
        <v>2.1606159999999999E-4</v>
      </c>
      <c r="LV152">
        <v>0.72771699999999995</v>
      </c>
      <c r="LW152">
        <v>22.130320000000001</v>
      </c>
      <c r="LX152" s="1">
        <v>1.8738889999999999E-7</v>
      </c>
      <c r="LY152" s="1">
        <v>1.963636E-4</v>
      </c>
      <c r="LZ152">
        <v>0.7276859</v>
      </c>
      <c r="MA152">
        <v>23.030419999999999</v>
      </c>
      <c r="MB152" s="1">
        <v>1.703265E-7</v>
      </c>
      <c r="MC152" s="1">
        <v>1.7849700000000001E-4</v>
      </c>
      <c r="MD152">
        <v>0.72765020000000002</v>
      </c>
      <c r="ME152">
        <v>23.692599999999999</v>
      </c>
      <c r="MF152" s="1">
        <v>1.5478170000000001E-7</v>
      </c>
      <c r="MG152" s="1">
        <v>1.6221679999999999E-4</v>
      </c>
      <c r="MH152">
        <v>0.72764249999999997</v>
      </c>
      <c r="MI152">
        <v>23.63974</v>
      </c>
      <c r="MJ152" s="1">
        <v>1.4068310000000001E-7</v>
      </c>
      <c r="MK152" s="1">
        <v>1.474457E-4</v>
      </c>
      <c r="ML152">
        <v>0.72761549999999997</v>
      </c>
      <c r="MM152">
        <v>23.096270000000001</v>
      </c>
      <c r="MN152" s="1">
        <v>1.2799179999999999E-7</v>
      </c>
      <c r="MO152" s="1">
        <v>1.3414000000000001E-4</v>
      </c>
      <c r="MP152">
        <v>0.72759490000000004</v>
      </c>
      <c r="MQ152">
        <v>22.341259999999998</v>
      </c>
      <c r="MR152" s="1">
        <v>1.165713E-7</v>
      </c>
      <c r="MS152" s="1">
        <v>1.2216709999999999E-4</v>
      </c>
      <c r="MT152">
        <v>0.72757240000000001</v>
      </c>
      <c r="MU152">
        <v>21.711870000000001</v>
      </c>
      <c r="MV152" s="1">
        <v>1.062774E-7</v>
      </c>
      <c r="MW152" s="1">
        <v>1.113775E-4</v>
      </c>
      <c r="MX152">
        <v>0.72755270000000005</v>
      </c>
      <c r="MY152">
        <v>21.469360000000002</v>
      </c>
      <c r="MZ152" s="1">
        <v>9.6985439999999999E-8</v>
      </c>
      <c r="NA152" s="1">
        <v>1.016371E-4</v>
      </c>
      <c r="NB152">
        <v>0.72753619999999997</v>
      </c>
      <c r="NC152">
        <v>21.73479</v>
      </c>
      <c r="ND152" s="1">
        <v>8.8681199999999996E-8</v>
      </c>
      <c r="NE152" s="1">
        <v>9.2921400000000001E-5</v>
      </c>
      <c r="NF152">
        <v>0.72752450000000002</v>
      </c>
      <c r="NG152">
        <v>22.40326</v>
      </c>
      <c r="NH152" s="1">
        <v>8.1486310000000005E-8</v>
      </c>
      <c r="NI152" s="1">
        <v>8.5358160000000003E-5</v>
      </c>
      <c r="NJ152">
        <v>0.72749540000000001</v>
      </c>
      <c r="NK152">
        <v>22.732559999999999</v>
      </c>
      <c r="NL152" s="1">
        <v>7.5320030000000005E-8</v>
      </c>
      <c r="NM152" s="1">
        <v>7.8878630000000003E-5</v>
      </c>
      <c r="NN152">
        <v>0.72748080000000004</v>
      </c>
      <c r="NO152">
        <v>22.48498</v>
      </c>
      <c r="NP152" s="1">
        <v>6.9866530000000002E-8</v>
      </c>
      <c r="NQ152" s="1">
        <v>7.3159629999999999E-5</v>
      </c>
      <c r="NR152">
        <v>0.72745979999999999</v>
      </c>
      <c r="NS152">
        <v>21.851089999999999</v>
      </c>
      <c r="NT152" s="1">
        <v>6.4895159999999998E-8</v>
      </c>
      <c r="NU152" s="1">
        <v>6.7953299999999999E-5</v>
      </c>
      <c r="NV152">
        <v>0.72745000000000004</v>
      </c>
      <c r="NW152">
        <v>21.120280000000001</v>
      </c>
      <c r="NX152" s="1">
        <v>6.0359679999999996E-8</v>
      </c>
      <c r="NY152" s="1">
        <v>6.3198630000000004E-5</v>
      </c>
      <c r="NZ152">
        <v>0.72743239999999998</v>
      </c>
      <c r="OA152">
        <v>20.459890000000001</v>
      </c>
      <c r="OB152" s="1">
        <v>5.6224750000000002E-8</v>
      </c>
      <c r="OC152" s="1">
        <v>5.8866119999999997E-5</v>
      </c>
      <c r="OD152">
        <v>0.72741650000000002</v>
      </c>
      <c r="OE152">
        <v>20.442</v>
      </c>
      <c r="OF152" s="1">
        <v>5.2428459999999999E-8</v>
      </c>
      <c r="OG152" s="1">
        <v>5.4891639999999997E-5</v>
      </c>
      <c r="OH152">
        <v>0.72740380000000004</v>
      </c>
      <c r="OI152">
        <v>20.97223</v>
      </c>
      <c r="OJ152" s="1">
        <v>4.8921470000000003E-8</v>
      </c>
      <c r="OK152" s="1">
        <v>5.1219450000000003E-5</v>
      </c>
    </row>
    <row r="153" spans="1:401" x14ac:dyDescent="0.35">
      <c r="A153">
        <v>156</v>
      </c>
      <c r="B153" t="s">
        <v>4</v>
      </c>
      <c r="C153" t="s">
        <v>24</v>
      </c>
      <c r="D153" t="s">
        <v>157</v>
      </c>
      <c r="E153">
        <v>872.06020000000001</v>
      </c>
      <c r="F153">
        <v>0.74646619999999997</v>
      </c>
      <c r="G153">
        <v>21.047219999999999</v>
      </c>
      <c r="H153">
        <v>0</v>
      </c>
      <c r="I153">
        <v>0</v>
      </c>
      <c r="J153">
        <v>0.74632050000000005</v>
      </c>
      <c r="K153">
        <v>20.734549999999999</v>
      </c>
      <c r="L153">
        <v>0</v>
      </c>
      <c r="M153">
        <v>0</v>
      </c>
      <c r="N153">
        <v>0.74617690000000003</v>
      </c>
      <c r="O153">
        <v>20.599019999999999</v>
      </c>
      <c r="P153">
        <v>0</v>
      </c>
      <c r="Q153">
        <v>0</v>
      </c>
      <c r="R153">
        <v>0.74607330000000005</v>
      </c>
      <c r="S153">
        <v>20.51924</v>
      </c>
      <c r="T153">
        <v>0</v>
      </c>
      <c r="U153" s="1">
        <v>3.4270379999999999E-37</v>
      </c>
      <c r="V153">
        <v>0.74595409999999995</v>
      </c>
      <c r="W153">
        <v>20.591149999999999</v>
      </c>
      <c r="X153" s="1">
        <v>5.3442829999999999E-27</v>
      </c>
      <c r="Y153" s="1">
        <v>5.2754339999999998E-24</v>
      </c>
      <c r="Z153">
        <v>0.74587490000000001</v>
      </c>
      <c r="AA153">
        <v>20.419650000000001</v>
      </c>
      <c r="AB153" s="1">
        <v>3.4215180000000002E-14</v>
      </c>
      <c r="AC153" s="1">
        <v>3.3777880000000003E-11</v>
      </c>
      <c r="AD153">
        <v>0.74578169999999999</v>
      </c>
      <c r="AE153">
        <v>20.043040000000001</v>
      </c>
      <c r="AF153" s="1">
        <v>9.4202580000000004E-5</v>
      </c>
      <c r="AG153" s="1">
        <v>6.7289349999999998E-2</v>
      </c>
      <c r="AH153">
        <v>0.74571229999999999</v>
      </c>
      <c r="AI153">
        <v>19.586929999999999</v>
      </c>
      <c r="AJ153">
        <v>0.15573709999999999</v>
      </c>
      <c r="AK153">
        <v>124.5641</v>
      </c>
      <c r="AL153">
        <v>0.74565789999999998</v>
      </c>
      <c r="AM153">
        <v>19.24044</v>
      </c>
      <c r="AN153">
        <v>6.9544639999999998</v>
      </c>
      <c r="AO153">
        <v>6087.8090000000002</v>
      </c>
      <c r="AP153">
        <v>0.74562490000000003</v>
      </c>
      <c r="AQ153">
        <v>19.43235</v>
      </c>
      <c r="AR153">
        <v>36.861699999999999</v>
      </c>
      <c r="AS153">
        <v>34794.18</v>
      </c>
      <c r="AT153">
        <v>0.74560059999999995</v>
      </c>
      <c r="AU153">
        <v>19.942630000000001</v>
      </c>
      <c r="AV153">
        <v>43.444209999999998</v>
      </c>
      <c r="AW153">
        <v>43710.76</v>
      </c>
      <c r="AX153">
        <v>0.74558990000000003</v>
      </c>
      <c r="AY153">
        <v>20.454519999999999</v>
      </c>
      <c r="AZ153">
        <v>16.554480000000002</v>
      </c>
      <c r="BA153">
        <v>17589.39</v>
      </c>
      <c r="BB153">
        <v>0.74558590000000002</v>
      </c>
      <c r="BC153">
        <v>20.878440000000001</v>
      </c>
      <c r="BD153">
        <v>2.6362540000000001</v>
      </c>
      <c r="BE153">
        <v>2933.962</v>
      </c>
      <c r="BF153">
        <v>0.74559580000000003</v>
      </c>
      <c r="BG153">
        <v>20.906939999999999</v>
      </c>
      <c r="BH153">
        <v>0.2180069</v>
      </c>
      <c r="BI153">
        <v>251.14169999999999</v>
      </c>
      <c r="BJ153">
        <v>0.74558409999999997</v>
      </c>
      <c r="BK153">
        <v>20.635960000000001</v>
      </c>
      <c r="BL153" s="1">
        <v>1.6713660000000002E-2</v>
      </c>
      <c r="BM153">
        <v>18.612670000000001</v>
      </c>
      <c r="BN153">
        <v>0.74558250000000004</v>
      </c>
      <c r="BO153">
        <v>20.3249</v>
      </c>
      <c r="BP153" s="1">
        <v>5.9857119999999998E-3</v>
      </c>
      <c r="BQ153">
        <v>6.0432860000000002</v>
      </c>
      <c r="BR153">
        <v>0.7455891</v>
      </c>
      <c r="BS153">
        <v>20.06277</v>
      </c>
      <c r="BT153" s="1">
        <v>4.6227450000000002E-3</v>
      </c>
      <c r="BU153">
        <v>4.6163889999999999</v>
      </c>
      <c r="BV153">
        <v>0.74558740000000001</v>
      </c>
      <c r="BW153">
        <v>20.270859999999999</v>
      </c>
      <c r="BX153" s="1">
        <v>3.7498129999999998E-3</v>
      </c>
      <c r="BY153">
        <v>3.7431399999999999</v>
      </c>
      <c r="BZ153">
        <v>0.74558069999999999</v>
      </c>
      <c r="CA153">
        <v>20.80481</v>
      </c>
      <c r="CB153" s="1">
        <v>3.0493569999999999E-3</v>
      </c>
      <c r="CC153">
        <v>3.0439500000000002</v>
      </c>
      <c r="CD153">
        <v>0.74558219999999997</v>
      </c>
      <c r="CE153">
        <v>21.320920000000001</v>
      </c>
      <c r="CF153" s="1">
        <v>2.481076E-3</v>
      </c>
      <c r="CG153">
        <v>2.4766439999999998</v>
      </c>
      <c r="CH153">
        <v>0.74557479999999998</v>
      </c>
      <c r="CI153">
        <v>21.750730000000001</v>
      </c>
      <c r="CJ153" s="1">
        <v>2.0184410000000002E-3</v>
      </c>
      <c r="CK153">
        <v>2.014939</v>
      </c>
      <c r="CL153">
        <v>0.74555340000000003</v>
      </c>
      <c r="CM153">
        <v>21.614419999999999</v>
      </c>
      <c r="CN153" s="1">
        <v>1.642407E-3</v>
      </c>
      <c r="CO153">
        <v>1.639551</v>
      </c>
      <c r="CP153">
        <v>0.74553530000000001</v>
      </c>
      <c r="CQ153">
        <v>21.021049999999999</v>
      </c>
      <c r="CR153" s="1">
        <v>1.337343E-3</v>
      </c>
      <c r="CS153">
        <v>1.3350059999999999</v>
      </c>
      <c r="CT153">
        <v>0.74548519999999996</v>
      </c>
      <c r="CU153">
        <v>20.320250000000001</v>
      </c>
      <c r="CV153" s="1">
        <v>1.0898769999999999E-3</v>
      </c>
      <c r="CW153">
        <v>1.088015</v>
      </c>
      <c r="CX153">
        <v>0.74544129999999997</v>
      </c>
      <c r="CY153">
        <v>19.805520000000001</v>
      </c>
      <c r="CZ153" s="1">
        <v>8.8915550000000004E-4</v>
      </c>
      <c r="DA153">
        <v>0.88764069999999995</v>
      </c>
      <c r="DB153">
        <v>0.74539290000000002</v>
      </c>
      <c r="DC153">
        <v>20.074649999999998</v>
      </c>
      <c r="DD153" s="1">
        <v>7.261282E-4</v>
      </c>
      <c r="DE153">
        <v>0.72490920000000003</v>
      </c>
      <c r="DF153">
        <v>0.74530300000000005</v>
      </c>
      <c r="DG153">
        <v>20.757670000000001</v>
      </c>
      <c r="DH153" s="1">
        <v>5.9323120000000001E-4</v>
      </c>
      <c r="DI153">
        <v>0.59232130000000005</v>
      </c>
      <c r="DJ153">
        <v>0.74523289999999998</v>
      </c>
      <c r="DK153">
        <v>21.608509999999999</v>
      </c>
      <c r="DL153" s="1">
        <v>4.8402390000000002E-4</v>
      </c>
      <c r="DM153">
        <v>0.48338409999999998</v>
      </c>
      <c r="DN153">
        <v>0.74515529999999996</v>
      </c>
      <c r="DO153">
        <v>22.267499999999998</v>
      </c>
      <c r="DP153" s="1">
        <v>3.9401749999999999E-4</v>
      </c>
      <c r="DQ153">
        <v>0.3935863</v>
      </c>
      <c r="DR153">
        <v>0.74508339999999995</v>
      </c>
      <c r="DS153">
        <v>22.205079999999999</v>
      </c>
      <c r="DT153" s="1">
        <v>3.2036500000000003E-4</v>
      </c>
      <c r="DU153">
        <v>0.32005210000000001</v>
      </c>
      <c r="DV153">
        <v>0.7449943</v>
      </c>
      <c r="DW153">
        <v>21.668869999999998</v>
      </c>
      <c r="DX153" s="1">
        <v>2.6064380000000002E-4</v>
      </c>
      <c r="DY153">
        <v>0.26041189999999997</v>
      </c>
      <c r="DZ153">
        <v>0.74491470000000004</v>
      </c>
      <c r="EA153">
        <v>20.961960000000001</v>
      </c>
      <c r="EB153" s="1">
        <v>2.124913E-4</v>
      </c>
      <c r="EC153">
        <v>0.21230640000000001</v>
      </c>
      <c r="ED153">
        <v>0.74483580000000005</v>
      </c>
      <c r="EE153">
        <v>20.445910000000001</v>
      </c>
      <c r="EF153" s="1">
        <v>1.7366779999999999E-4</v>
      </c>
      <c r="EG153">
        <v>0.173514</v>
      </c>
      <c r="EH153">
        <v>0.74476350000000002</v>
      </c>
      <c r="EI153">
        <v>20.584599999999998</v>
      </c>
      <c r="EJ153" s="1">
        <v>1.4218830000000001E-4</v>
      </c>
      <c r="EK153">
        <v>0.14207259999999999</v>
      </c>
      <c r="EL153">
        <v>0.74468509999999999</v>
      </c>
      <c r="EM153">
        <v>21.268260000000001</v>
      </c>
      <c r="EN153" s="1">
        <v>1.165419E-4</v>
      </c>
      <c r="EO153">
        <v>0.1164531</v>
      </c>
      <c r="EP153">
        <v>0.74462810000000001</v>
      </c>
      <c r="EQ153">
        <v>22.16339</v>
      </c>
      <c r="ER153" s="1">
        <v>9.5845240000000005E-5</v>
      </c>
      <c r="ES153" s="1">
        <v>9.5758650000000001E-2</v>
      </c>
      <c r="ET153">
        <v>0.74455979999999999</v>
      </c>
      <c r="EU153">
        <v>22.82845</v>
      </c>
      <c r="EV153" s="1">
        <v>7.9288040000000007E-5</v>
      </c>
      <c r="EW153" s="1">
        <v>7.9201320000000006E-2</v>
      </c>
      <c r="EX153">
        <v>0.74449719999999997</v>
      </c>
      <c r="EY153">
        <v>22.700530000000001</v>
      </c>
      <c r="EZ153" s="1">
        <v>6.5967889999999995E-5</v>
      </c>
      <c r="FA153">
        <v>6.5886100000000003E-2</v>
      </c>
      <c r="FB153">
        <v>0.74443320000000002</v>
      </c>
      <c r="FC153">
        <v>22.00573</v>
      </c>
      <c r="FD153" s="1">
        <v>5.515225E-5</v>
      </c>
      <c r="FE153" s="1">
        <v>5.5077559999999998E-2</v>
      </c>
      <c r="FF153">
        <v>0.74439140000000004</v>
      </c>
      <c r="FG153">
        <v>21.14697</v>
      </c>
      <c r="FH153" s="1">
        <v>4.6309839999999998E-5</v>
      </c>
      <c r="FI153" s="1">
        <v>4.6239759999999998E-2</v>
      </c>
      <c r="FJ153">
        <v>0.74436550000000001</v>
      </c>
      <c r="FK153">
        <v>20.454619999999998</v>
      </c>
      <c r="FL153" s="1">
        <v>3.9037749999999997E-5</v>
      </c>
      <c r="FM153" s="1">
        <v>3.8975719999999998E-2</v>
      </c>
      <c r="FN153">
        <v>0.74434129999999998</v>
      </c>
      <c r="FO153">
        <v>20.54391</v>
      </c>
      <c r="FP153" s="1">
        <v>3.3026930000000003E-5</v>
      </c>
      <c r="FQ153" s="1">
        <v>3.2970970000000002E-2</v>
      </c>
      <c r="FR153">
        <v>0.74431259999999999</v>
      </c>
      <c r="FS153">
        <v>21.095289999999999</v>
      </c>
      <c r="FT153" s="1">
        <v>2.8068529999999999E-5</v>
      </c>
      <c r="FU153" s="1">
        <v>2.801445E-2</v>
      </c>
      <c r="FV153">
        <v>0.74431320000000001</v>
      </c>
      <c r="FW153">
        <v>21.675750000000001</v>
      </c>
      <c r="FX153" s="1">
        <v>2.4040010000000001E-5</v>
      </c>
      <c r="FY153">
        <v>2.39838E-2</v>
      </c>
      <c r="FZ153">
        <v>0.74430569999999996</v>
      </c>
      <c r="GA153">
        <v>22.040939999999999</v>
      </c>
      <c r="GB153" s="1">
        <v>2.0791939999999999E-5</v>
      </c>
      <c r="GC153" s="1">
        <v>2.0734269999999999E-2</v>
      </c>
      <c r="GD153">
        <v>0.74430730000000001</v>
      </c>
      <c r="GE153">
        <v>21.81532</v>
      </c>
      <c r="GF153" s="1">
        <v>1.8125930000000001E-5</v>
      </c>
      <c r="GG153" s="1">
        <v>1.807054E-2</v>
      </c>
      <c r="GH153">
        <v>0.74429670000000003</v>
      </c>
      <c r="GI153">
        <v>21.345669999999998</v>
      </c>
      <c r="GJ153" s="1">
        <v>1.5872840000000001E-5</v>
      </c>
      <c r="GK153" s="1">
        <v>1.582246E-2</v>
      </c>
      <c r="GL153">
        <v>0.74430949999999996</v>
      </c>
      <c r="GM153">
        <v>20.754760000000001</v>
      </c>
      <c r="GN153" s="1">
        <v>1.3936760000000001E-5</v>
      </c>
      <c r="GO153" s="1">
        <v>1.389132E-2</v>
      </c>
      <c r="GP153">
        <v>0.74429710000000004</v>
      </c>
      <c r="GQ153">
        <v>20.28978</v>
      </c>
      <c r="GR153" s="1">
        <v>1.225454E-5</v>
      </c>
      <c r="GS153" s="1">
        <v>1.2214620000000001E-2</v>
      </c>
      <c r="GT153">
        <v>0.74431060000000004</v>
      </c>
      <c r="GU153">
        <v>20.06137</v>
      </c>
      <c r="GV153" s="1">
        <v>1.078731E-5</v>
      </c>
      <c r="GW153" s="1">
        <v>1.0752090000000001E-2</v>
      </c>
      <c r="GX153">
        <v>0.74429020000000001</v>
      </c>
      <c r="GY153">
        <v>20.40812</v>
      </c>
      <c r="GZ153" s="1">
        <v>9.5012559999999996E-6</v>
      </c>
      <c r="HA153" s="1">
        <v>9.4708499999999994E-3</v>
      </c>
      <c r="HB153">
        <v>0.74428559999999999</v>
      </c>
      <c r="HC153">
        <v>21.093830000000001</v>
      </c>
      <c r="HD153" s="1">
        <v>8.3696270000000008E-6</v>
      </c>
      <c r="HE153">
        <v>8.3429999999999997E-3</v>
      </c>
      <c r="HF153">
        <v>0.74429400000000001</v>
      </c>
      <c r="HG153">
        <v>21.756989999999998</v>
      </c>
      <c r="HH153" s="1">
        <v>7.3696999999999999E-6</v>
      </c>
      <c r="HI153">
        <v>7.3467000000000003E-3</v>
      </c>
      <c r="HJ153">
        <v>0.74428539999999999</v>
      </c>
      <c r="HK153">
        <v>21.827529999999999</v>
      </c>
      <c r="HL153" s="1">
        <v>6.488455E-6</v>
      </c>
      <c r="HM153" s="1">
        <v>6.468583E-3</v>
      </c>
      <c r="HN153">
        <v>0.74425669999999999</v>
      </c>
      <c r="HO153">
        <v>21.346229999999998</v>
      </c>
      <c r="HP153" s="1">
        <v>5.7135870000000001E-6</v>
      </c>
      <c r="HQ153" s="1">
        <v>5.696347E-3</v>
      </c>
      <c r="HR153">
        <v>0.74425509999999995</v>
      </c>
      <c r="HS153">
        <v>20.800049999999999</v>
      </c>
      <c r="HT153" s="1">
        <v>5.032986E-6</v>
      </c>
      <c r="HU153" s="1">
        <v>5.0180980000000003E-3</v>
      </c>
      <c r="HV153">
        <v>0.74422750000000004</v>
      </c>
      <c r="HW153">
        <v>20.316929999999999</v>
      </c>
      <c r="HX153" s="1">
        <v>4.4347199999999998E-6</v>
      </c>
      <c r="HY153" s="1">
        <v>4.4218440000000003E-3</v>
      </c>
      <c r="HZ153">
        <v>0.74419329999999995</v>
      </c>
      <c r="IA153">
        <v>20.351320000000001</v>
      </c>
      <c r="IB153" s="1">
        <v>3.9091460000000004E-6</v>
      </c>
      <c r="IC153" s="1">
        <v>3.8980450000000002E-3</v>
      </c>
      <c r="ID153">
        <v>0.74417920000000004</v>
      </c>
      <c r="IE153">
        <v>20.73554</v>
      </c>
      <c r="IF153" s="1">
        <v>3.4447729999999999E-6</v>
      </c>
      <c r="IG153" s="1">
        <v>3.435422E-3</v>
      </c>
      <c r="IH153">
        <v>0.74413560000000001</v>
      </c>
      <c r="II153">
        <v>21.273119999999999</v>
      </c>
      <c r="IJ153" s="1">
        <v>3.02835E-6</v>
      </c>
      <c r="IK153" s="1">
        <v>3.0208919999999998E-3</v>
      </c>
      <c r="IL153">
        <v>0.74409979999999998</v>
      </c>
      <c r="IM153">
        <v>21.71603</v>
      </c>
      <c r="IN153" s="1">
        <v>2.652562E-6</v>
      </c>
      <c r="IO153" s="1">
        <v>2.646771E-3</v>
      </c>
      <c r="IP153">
        <v>0.74405129999999997</v>
      </c>
      <c r="IQ153">
        <v>21.664580000000001</v>
      </c>
      <c r="IR153" s="1">
        <v>2.3182370000000001E-6</v>
      </c>
      <c r="IS153" s="1">
        <v>2.3135569999999999E-3</v>
      </c>
      <c r="IT153">
        <v>0.74399820000000005</v>
      </c>
      <c r="IU153">
        <v>21.32535</v>
      </c>
      <c r="IV153" s="1">
        <v>2.025074E-6</v>
      </c>
      <c r="IW153" s="1">
        <v>2.0211510000000001E-3</v>
      </c>
      <c r="IX153">
        <v>0.74396010000000001</v>
      </c>
      <c r="IY153">
        <v>20.802340000000001</v>
      </c>
      <c r="IZ153" s="1">
        <v>1.7699330000000001E-6</v>
      </c>
      <c r="JA153" s="1">
        <v>1.766632E-3</v>
      </c>
      <c r="JB153">
        <v>0.74390449999999997</v>
      </c>
      <c r="JC153">
        <v>20.32724</v>
      </c>
      <c r="JD153" s="1">
        <v>1.548544E-6</v>
      </c>
      <c r="JE153" s="1">
        <v>1.5457769999999999E-3</v>
      </c>
      <c r="JF153">
        <v>0.74385279999999998</v>
      </c>
      <c r="JG153">
        <v>20.51549</v>
      </c>
      <c r="JH153" s="1">
        <v>1.3567080000000001E-6</v>
      </c>
      <c r="JI153" s="1">
        <v>1.3543030000000001E-3</v>
      </c>
      <c r="JJ153">
        <v>0.7438053</v>
      </c>
      <c r="JK153">
        <v>21.117229999999999</v>
      </c>
      <c r="JL153" s="1">
        <v>1.1904099999999999E-6</v>
      </c>
      <c r="JM153" s="1">
        <v>1.1883320000000001E-3</v>
      </c>
      <c r="JN153">
        <v>0.74374750000000001</v>
      </c>
      <c r="JO153">
        <v>21.813030000000001</v>
      </c>
      <c r="JP153" s="1">
        <v>1.045284E-6</v>
      </c>
      <c r="JQ153" s="1">
        <v>1.043581E-3</v>
      </c>
      <c r="JR153">
        <v>0.74370349999999996</v>
      </c>
      <c r="JS153">
        <v>22.219909999999999</v>
      </c>
      <c r="JT153" s="1">
        <v>9.1802770000000004E-7</v>
      </c>
      <c r="JU153" s="1">
        <v>9.1658980000000004E-4</v>
      </c>
      <c r="JV153">
        <v>0.74365199999999998</v>
      </c>
      <c r="JW153">
        <v>22.163</v>
      </c>
      <c r="JX153" s="1">
        <v>8.0664469999999998E-7</v>
      </c>
      <c r="JY153" s="1">
        <v>8.0544449999999995E-4</v>
      </c>
      <c r="JZ153">
        <v>0.74359039999999998</v>
      </c>
      <c r="KA153">
        <v>21.690899999999999</v>
      </c>
      <c r="KB153" s="1">
        <v>7.0977369999999996E-7</v>
      </c>
      <c r="KC153" s="1">
        <v>7.087234E-4</v>
      </c>
      <c r="KD153">
        <v>0.74355479999999996</v>
      </c>
      <c r="KE153">
        <v>21.131810000000002</v>
      </c>
      <c r="KF153" s="1">
        <v>6.2553740000000002E-7</v>
      </c>
      <c r="KG153" s="1">
        <v>6.2461479999999995E-4</v>
      </c>
      <c r="KH153">
        <v>0.74350210000000005</v>
      </c>
      <c r="KI153">
        <v>20.70748</v>
      </c>
      <c r="KJ153" s="1">
        <v>5.5230670000000005E-7</v>
      </c>
      <c r="KK153" s="1">
        <v>5.5149929999999999E-4</v>
      </c>
      <c r="KL153">
        <v>0.74346999999999996</v>
      </c>
      <c r="KM153">
        <v>20.97024</v>
      </c>
      <c r="KN153" s="1">
        <v>4.8837980000000005E-7</v>
      </c>
      <c r="KO153" s="1">
        <v>4.8767910000000001E-4</v>
      </c>
      <c r="KP153">
        <v>0.74344209999999999</v>
      </c>
      <c r="KQ153">
        <v>21.603269999999998</v>
      </c>
      <c r="KR153" s="1">
        <v>4.3275909999999998E-7</v>
      </c>
      <c r="KS153" s="1">
        <v>4.3208709999999998E-4</v>
      </c>
      <c r="KT153">
        <v>0.74340989999999996</v>
      </c>
      <c r="KU153">
        <v>22.365349999999999</v>
      </c>
      <c r="KV153" s="1">
        <v>3.852234E-7</v>
      </c>
      <c r="KW153" s="1">
        <v>3.8454690000000002E-4</v>
      </c>
      <c r="KX153">
        <v>0.74336809999999998</v>
      </c>
      <c r="KY153">
        <v>22.902200000000001</v>
      </c>
      <c r="KZ153" s="1">
        <v>3.449517E-7</v>
      </c>
      <c r="LA153" s="1">
        <v>3.4426759999999998E-4</v>
      </c>
      <c r="LB153">
        <v>0.74333899999999997</v>
      </c>
      <c r="LC153">
        <v>22.773260000000001</v>
      </c>
      <c r="LD153" s="1">
        <v>3.1036620000000003E-7</v>
      </c>
      <c r="LE153" s="1">
        <v>3.0970930000000002E-4</v>
      </c>
      <c r="LF153">
        <v>0.74329920000000005</v>
      </c>
      <c r="LG153">
        <v>22.184570000000001</v>
      </c>
      <c r="LH153" s="1">
        <v>2.800747E-7</v>
      </c>
      <c r="LI153" s="1">
        <v>2.7946649999999998E-4</v>
      </c>
      <c r="LJ153">
        <v>0.74327270000000001</v>
      </c>
      <c r="LK153">
        <v>21.47026</v>
      </c>
      <c r="LL153" s="1">
        <v>2.5327609999999999E-7</v>
      </c>
      <c r="LM153" s="1">
        <v>2.5271359999999999E-4</v>
      </c>
      <c r="LN153">
        <v>0.74323479999999997</v>
      </c>
      <c r="LO153">
        <v>20.988099999999999</v>
      </c>
      <c r="LP153" s="1">
        <v>2.295393E-7</v>
      </c>
      <c r="LQ153" s="1">
        <v>2.2901660000000001E-4</v>
      </c>
      <c r="LR153">
        <v>0.74318269999999997</v>
      </c>
      <c r="LS153">
        <v>21.366540000000001</v>
      </c>
      <c r="LT153" s="1">
        <v>2.0838099999999999E-7</v>
      </c>
      <c r="LU153" s="1">
        <v>2.079079E-4</v>
      </c>
      <c r="LV153">
        <v>0.74316899999999997</v>
      </c>
      <c r="LW153">
        <v>22.142019999999999</v>
      </c>
      <c r="LX153" s="1">
        <v>1.8937300000000001E-7</v>
      </c>
      <c r="LY153" s="1">
        <v>1.8894300000000001E-4</v>
      </c>
      <c r="LZ153">
        <v>0.74312089999999997</v>
      </c>
      <c r="MA153">
        <v>23.039709999999999</v>
      </c>
      <c r="MB153" s="1">
        <v>1.7212999999999999E-7</v>
      </c>
      <c r="MC153" s="1">
        <v>1.7175299999999999E-4</v>
      </c>
      <c r="MD153">
        <v>0.74308450000000004</v>
      </c>
      <c r="ME153">
        <v>23.724160000000001</v>
      </c>
      <c r="MF153" s="1">
        <v>1.5642479999999999E-7</v>
      </c>
      <c r="MG153" s="1">
        <v>1.56093E-4</v>
      </c>
      <c r="MH153">
        <v>0.74305310000000002</v>
      </c>
      <c r="MI153">
        <v>23.694320000000001</v>
      </c>
      <c r="MJ153" s="1">
        <v>1.4216849999999999E-7</v>
      </c>
      <c r="MK153" s="1">
        <v>1.4187419999999999E-4</v>
      </c>
      <c r="ML153">
        <v>0.74301399999999995</v>
      </c>
      <c r="MM153">
        <v>23.17727</v>
      </c>
      <c r="MN153" s="1">
        <v>1.293281E-7</v>
      </c>
      <c r="MO153" s="1">
        <v>1.2905699999999999E-4</v>
      </c>
      <c r="MP153">
        <v>0.74299040000000005</v>
      </c>
      <c r="MQ153">
        <v>22.429639999999999</v>
      </c>
      <c r="MR153" s="1">
        <v>1.1777400000000001E-7</v>
      </c>
      <c r="MS153" s="1">
        <v>1.17526E-4</v>
      </c>
      <c r="MT153">
        <v>0.74296059999999997</v>
      </c>
      <c r="MU153">
        <v>21.774730000000002</v>
      </c>
      <c r="MV153" s="1">
        <v>1.073634E-7</v>
      </c>
      <c r="MW153" s="1">
        <v>1.071366E-4</v>
      </c>
      <c r="MX153">
        <v>0.74295100000000003</v>
      </c>
      <c r="MY153">
        <v>21.505230000000001</v>
      </c>
      <c r="MZ153" s="1">
        <v>9.7964409999999995E-8</v>
      </c>
      <c r="NA153" s="1">
        <v>9.7756449999999995E-5</v>
      </c>
      <c r="NB153">
        <v>0.74291410000000002</v>
      </c>
      <c r="NC153">
        <v>21.75262</v>
      </c>
      <c r="ND153" s="1">
        <v>8.9547150000000003E-8</v>
      </c>
      <c r="NE153" s="1">
        <v>8.9348309999999994E-5</v>
      </c>
      <c r="NF153">
        <v>0.74289249999999996</v>
      </c>
      <c r="NG153">
        <v>22.41555</v>
      </c>
      <c r="NH153" s="1">
        <v>8.2227589999999995E-8</v>
      </c>
      <c r="NI153" s="1">
        <v>8.2025709999999997E-5</v>
      </c>
      <c r="NJ153">
        <v>0.74286529999999995</v>
      </c>
      <c r="NK153">
        <v>22.754290000000001</v>
      </c>
      <c r="NL153" s="1">
        <v>7.5960260000000003E-8</v>
      </c>
      <c r="NM153" s="1">
        <v>7.5755019999999997E-5</v>
      </c>
      <c r="NN153">
        <v>0.74283880000000002</v>
      </c>
      <c r="NO153">
        <v>22.544709999999998</v>
      </c>
      <c r="NP153" s="1">
        <v>7.0441450000000006E-8</v>
      </c>
      <c r="NQ153" s="1">
        <v>7.0244260000000005E-5</v>
      </c>
      <c r="NR153">
        <v>0.7428342</v>
      </c>
      <c r="NS153">
        <v>21.93675</v>
      </c>
      <c r="NT153" s="1">
        <v>6.5422490000000006E-8</v>
      </c>
      <c r="NU153" s="1">
        <v>6.5238749999999999E-5</v>
      </c>
      <c r="NV153">
        <v>0.74280570000000001</v>
      </c>
      <c r="NW153">
        <v>21.205960000000001</v>
      </c>
      <c r="NX153" s="1">
        <v>6.0840240000000005E-8</v>
      </c>
      <c r="NY153" s="1">
        <v>6.0665840000000001E-5</v>
      </c>
      <c r="NZ153">
        <v>0.74278100000000002</v>
      </c>
      <c r="OA153">
        <v>20.535350000000001</v>
      </c>
      <c r="OB153" s="1">
        <v>5.666297E-8</v>
      </c>
      <c r="OC153" s="1">
        <v>5.6498210000000001E-5</v>
      </c>
      <c r="OD153">
        <v>0.74276249999999999</v>
      </c>
      <c r="OE153">
        <v>20.49532</v>
      </c>
      <c r="OF153" s="1">
        <v>5.2832260000000003E-8</v>
      </c>
      <c r="OG153" s="1">
        <v>5.2678630000000003E-5</v>
      </c>
      <c r="OH153">
        <v>0.74274340000000005</v>
      </c>
      <c r="OI153">
        <v>20.994879999999998</v>
      </c>
      <c r="OJ153" s="1">
        <v>4.9296050000000003E-8</v>
      </c>
      <c r="OK153" s="1">
        <v>4.9152549999999997E-5</v>
      </c>
    </row>
    <row r="154" spans="1:401" x14ac:dyDescent="0.35">
      <c r="A154">
        <v>157</v>
      </c>
      <c r="B154" t="s">
        <v>4</v>
      </c>
      <c r="C154" t="s">
        <v>24</v>
      </c>
      <c r="D154" t="s">
        <v>158</v>
      </c>
      <c r="E154">
        <v>862.44989999999996</v>
      </c>
      <c r="F154">
        <v>0.78929899999999997</v>
      </c>
      <c r="G154">
        <v>21.10398</v>
      </c>
      <c r="H154">
        <v>0</v>
      </c>
      <c r="I154">
        <v>0</v>
      </c>
      <c r="J154">
        <v>0.7891321</v>
      </c>
      <c r="K154">
        <v>20.768799999999999</v>
      </c>
      <c r="L154">
        <v>0</v>
      </c>
      <c r="M154">
        <v>0</v>
      </c>
      <c r="N154">
        <v>0.78899209999999997</v>
      </c>
      <c r="O154">
        <v>20.619620000000001</v>
      </c>
      <c r="P154">
        <v>0</v>
      </c>
      <c r="Q154">
        <v>0</v>
      </c>
      <c r="R154">
        <v>0.78883700000000001</v>
      </c>
      <c r="S154">
        <v>20.533539999999999</v>
      </c>
      <c r="T154">
        <v>0</v>
      </c>
      <c r="U154" s="1">
        <v>3.6170100000000001E-38</v>
      </c>
      <c r="V154">
        <v>0.78870850000000003</v>
      </c>
      <c r="W154">
        <v>20.611059999999998</v>
      </c>
      <c r="X154" s="1">
        <v>8.1255099999999998E-28</v>
      </c>
      <c r="Y154" s="1">
        <v>6.7268459999999999E-25</v>
      </c>
      <c r="Z154">
        <v>0.78860240000000004</v>
      </c>
      <c r="AA154">
        <v>20.452780000000001</v>
      </c>
      <c r="AB154" s="1">
        <v>5.174018E-15</v>
      </c>
      <c r="AC154" s="1">
        <v>4.2838879999999999E-12</v>
      </c>
      <c r="AD154">
        <v>0.78847460000000003</v>
      </c>
      <c r="AE154">
        <v>20.0899</v>
      </c>
      <c r="AF154" s="1">
        <v>4.1136259999999998E-5</v>
      </c>
      <c r="AG154" s="1">
        <v>2.567258E-2</v>
      </c>
      <c r="AH154">
        <v>0.78840670000000002</v>
      </c>
      <c r="AI154">
        <v>19.638559999999998</v>
      </c>
      <c r="AJ154" s="1">
        <v>9.9243689999999996E-2</v>
      </c>
      <c r="AK154">
        <v>69.165149999999997</v>
      </c>
      <c r="AL154">
        <v>0.78834859999999995</v>
      </c>
      <c r="AM154">
        <v>19.283290000000001</v>
      </c>
      <c r="AN154">
        <v>5.4464079999999999</v>
      </c>
      <c r="AO154">
        <v>4093.8029999999999</v>
      </c>
      <c r="AP154">
        <v>0.78830429999999996</v>
      </c>
      <c r="AQ154">
        <v>19.470020000000002</v>
      </c>
      <c r="AR154">
        <v>33.693899999999999</v>
      </c>
      <c r="AS154">
        <v>26876.28</v>
      </c>
      <c r="AT154">
        <v>0.78827230000000004</v>
      </c>
      <c r="AU154">
        <v>19.968350000000001</v>
      </c>
      <c r="AV154">
        <v>44.978830000000002</v>
      </c>
      <c r="AW154">
        <v>37643.71</v>
      </c>
      <c r="AX154">
        <v>0.78826399999999996</v>
      </c>
      <c r="AY154">
        <v>20.469139999999999</v>
      </c>
      <c r="AZ154">
        <v>19.008279999999999</v>
      </c>
      <c r="BA154">
        <v>16550.18</v>
      </c>
      <c r="BB154">
        <v>0.78825409999999996</v>
      </c>
      <c r="BC154">
        <v>20.895859999999999</v>
      </c>
      <c r="BD154">
        <v>3.2994340000000002</v>
      </c>
      <c r="BE154">
        <v>2967.7930000000001</v>
      </c>
      <c r="BF154">
        <v>0.78823699999999997</v>
      </c>
      <c r="BG154">
        <v>20.92709</v>
      </c>
      <c r="BH154">
        <v>0.29085030000000001</v>
      </c>
      <c r="BI154">
        <v>268.02339999999998</v>
      </c>
      <c r="BJ154">
        <v>0.7882439</v>
      </c>
      <c r="BK154">
        <v>20.661460000000002</v>
      </c>
      <c r="BL154" s="1">
        <v>2.1035350000000001E-2</v>
      </c>
      <c r="BM154">
        <v>19.0838</v>
      </c>
      <c r="BN154">
        <v>0.78824629999999996</v>
      </c>
      <c r="BO154">
        <v>20.35454</v>
      </c>
      <c r="BP154" s="1">
        <v>6.2512389999999996E-3</v>
      </c>
      <c r="BQ154">
        <v>5.2748889999999999</v>
      </c>
      <c r="BR154">
        <v>0.78824819999999995</v>
      </c>
      <c r="BS154">
        <v>20.084769999999999</v>
      </c>
      <c r="BT154" s="1">
        <v>4.7215779999999997E-3</v>
      </c>
      <c r="BU154">
        <v>3.9436209999999998</v>
      </c>
      <c r="BV154">
        <v>0.78823469999999995</v>
      </c>
      <c r="BW154">
        <v>20.286059999999999</v>
      </c>
      <c r="BX154" s="1">
        <v>3.826664E-3</v>
      </c>
      <c r="BY154">
        <v>3.1949519999999998</v>
      </c>
      <c r="BZ154">
        <v>0.78823810000000005</v>
      </c>
      <c r="CA154">
        <v>20.813030000000001</v>
      </c>
      <c r="CB154" s="1">
        <v>3.1115190000000001E-3</v>
      </c>
      <c r="CC154">
        <v>2.597874</v>
      </c>
      <c r="CD154">
        <v>0.78822199999999998</v>
      </c>
      <c r="CE154">
        <v>21.325330000000001</v>
      </c>
      <c r="CF154" s="1">
        <v>2.5316150000000001E-3</v>
      </c>
      <c r="CG154">
        <v>2.113683</v>
      </c>
      <c r="CH154">
        <v>0.78821770000000002</v>
      </c>
      <c r="CI154">
        <v>21.771799999999999</v>
      </c>
      <c r="CJ154" s="1">
        <v>2.0595930000000002E-3</v>
      </c>
      <c r="CK154">
        <v>1.7196830000000001</v>
      </c>
      <c r="CL154">
        <v>0.7881975</v>
      </c>
      <c r="CM154">
        <v>21.65719</v>
      </c>
      <c r="CN154" s="1">
        <v>1.6758089999999999E-3</v>
      </c>
      <c r="CO154">
        <v>1.39924</v>
      </c>
      <c r="CP154">
        <v>0.78817720000000002</v>
      </c>
      <c r="CQ154">
        <v>21.076180000000001</v>
      </c>
      <c r="CR154" s="1">
        <v>1.364444E-3</v>
      </c>
      <c r="CS154">
        <v>1.1392709999999999</v>
      </c>
      <c r="CT154">
        <v>0.78812320000000002</v>
      </c>
      <c r="CU154">
        <v>20.38251</v>
      </c>
      <c r="CV154" s="1">
        <v>1.1118510000000001E-3</v>
      </c>
      <c r="CW154">
        <v>0.92841249999999997</v>
      </c>
      <c r="CX154">
        <v>0.78807559999999999</v>
      </c>
      <c r="CY154">
        <v>19.85155</v>
      </c>
      <c r="CZ154" s="1">
        <v>9.0698920000000004E-4</v>
      </c>
      <c r="DA154">
        <v>0.75736210000000004</v>
      </c>
      <c r="DB154">
        <v>0.78800959999999998</v>
      </c>
      <c r="DC154">
        <v>20.101739999999999</v>
      </c>
      <c r="DD154" s="1">
        <v>7.4062450000000001E-4</v>
      </c>
      <c r="DE154">
        <v>0.61847110000000005</v>
      </c>
      <c r="DF154">
        <v>0.78792549999999995</v>
      </c>
      <c r="DG154">
        <v>20.766030000000001</v>
      </c>
      <c r="DH154" s="1">
        <v>6.0507810000000003E-4</v>
      </c>
      <c r="DI154">
        <v>0.50534959999999995</v>
      </c>
      <c r="DJ154">
        <v>0.78784650000000001</v>
      </c>
      <c r="DK154">
        <v>21.610489999999999</v>
      </c>
      <c r="DL154" s="1">
        <v>4.9379389999999995E-4</v>
      </c>
      <c r="DM154">
        <v>0.4124815</v>
      </c>
      <c r="DN154">
        <v>0.78774420000000001</v>
      </c>
      <c r="DO154">
        <v>22.281680000000001</v>
      </c>
      <c r="DP154" s="1">
        <v>4.0205409999999998E-4</v>
      </c>
      <c r="DQ154">
        <v>0.3359221</v>
      </c>
      <c r="DR154">
        <v>0.78764000000000001</v>
      </c>
      <c r="DS154">
        <v>22.235499999999998</v>
      </c>
      <c r="DT154" s="1">
        <v>3.2691330000000001E-4</v>
      </c>
      <c r="DU154">
        <v>0.27317469999999999</v>
      </c>
      <c r="DV154">
        <v>0.78755030000000004</v>
      </c>
      <c r="DW154">
        <v>21.72044</v>
      </c>
      <c r="DX154" s="1">
        <v>2.6593770000000002E-4</v>
      </c>
      <c r="DY154">
        <v>0.2222478</v>
      </c>
      <c r="DZ154">
        <v>0.78745220000000005</v>
      </c>
      <c r="EA154">
        <v>21.020579999999999</v>
      </c>
      <c r="EB154" s="1">
        <v>2.1675749999999999E-4</v>
      </c>
      <c r="EC154">
        <v>0.18115970000000001</v>
      </c>
      <c r="ED154">
        <v>0.78736439999999996</v>
      </c>
      <c r="EE154">
        <v>20.48902</v>
      </c>
      <c r="EF154" s="1">
        <v>1.7711180000000001E-4</v>
      </c>
      <c r="EG154">
        <v>0.14802760000000001</v>
      </c>
      <c r="EH154">
        <v>0.78726160000000001</v>
      </c>
      <c r="EI154">
        <v>20.610060000000001</v>
      </c>
      <c r="EJ154" s="1">
        <v>1.4499040000000001E-4</v>
      </c>
      <c r="EK154">
        <v>0.1211933</v>
      </c>
      <c r="EL154">
        <v>0.78717950000000003</v>
      </c>
      <c r="EM154">
        <v>21.276140000000002</v>
      </c>
      <c r="EN154" s="1">
        <v>1.1882119999999999E-4</v>
      </c>
      <c r="EO154" s="1">
        <v>9.9327429999999994E-2</v>
      </c>
      <c r="EP154">
        <v>0.78709510000000005</v>
      </c>
      <c r="EQ154">
        <v>22.16442</v>
      </c>
      <c r="ER154" s="1">
        <v>9.767457E-5</v>
      </c>
      <c r="ES154" s="1">
        <v>8.1645430000000005E-2</v>
      </c>
      <c r="ET154">
        <v>0.78701379999999999</v>
      </c>
      <c r="EU154">
        <v>22.847000000000001</v>
      </c>
      <c r="EV154" s="1">
        <v>8.0752000000000002E-5</v>
      </c>
      <c r="EW154" s="1">
        <v>6.7493109999999995E-2</v>
      </c>
      <c r="EX154">
        <v>0.78694330000000001</v>
      </c>
      <c r="EY154">
        <v>22.742979999999999</v>
      </c>
      <c r="EZ154" s="1">
        <v>6.7151120000000003E-5</v>
      </c>
      <c r="FA154" s="1">
        <v>5.612147E-2</v>
      </c>
      <c r="FB154">
        <v>0.78687070000000003</v>
      </c>
      <c r="FC154">
        <v>22.069680000000002</v>
      </c>
      <c r="FD154" s="1">
        <v>5.6116070000000001E-5</v>
      </c>
      <c r="FE154" s="1">
        <v>4.6896090000000001E-2</v>
      </c>
      <c r="FF154">
        <v>0.78684299999999996</v>
      </c>
      <c r="FG154">
        <v>21.220289999999999</v>
      </c>
      <c r="FH154" s="1">
        <v>4.7100539999999997E-5</v>
      </c>
      <c r="FI154" s="1">
        <v>3.9358310000000001E-2</v>
      </c>
      <c r="FJ154">
        <v>0.7867866</v>
      </c>
      <c r="FK154">
        <v>20.509830000000001</v>
      </c>
      <c r="FL154" s="1">
        <v>3.9689169999999997E-5</v>
      </c>
      <c r="FM154" s="1">
        <v>3.316471E-2</v>
      </c>
      <c r="FN154">
        <v>0.78675819999999996</v>
      </c>
      <c r="FO154">
        <v>20.573599999999999</v>
      </c>
      <c r="FP154" s="1">
        <v>3.3566389999999997E-5</v>
      </c>
      <c r="FQ154" s="1">
        <v>2.8046809999999998E-2</v>
      </c>
      <c r="FR154">
        <v>0.78672869999999995</v>
      </c>
      <c r="FS154">
        <v>21.101189999999999</v>
      </c>
      <c r="FT154" s="1">
        <v>2.8511239999999998E-5</v>
      </c>
      <c r="FU154" s="1">
        <v>2.3819219999999999E-2</v>
      </c>
      <c r="FV154">
        <v>0.78672430000000004</v>
      </c>
      <c r="FW154">
        <v>21.672550000000001</v>
      </c>
      <c r="FX154" s="1">
        <v>2.4397060000000001E-5</v>
      </c>
      <c r="FY154" s="1">
        <v>2.0376620000000002E-2</v>
      </c>
      <c r="FZ154">
        <v>0.78671429999999998</v>
      </c>
      <c r="GA154">
        <v>22.057829999999999</v>
      </c>
      <c r="GB154" s="1">
        <v>2.1081069999999998E-5</v>
      </c>
      <c r="GC154" s="1">
        <v>1.7601619999999998E-2</v>
      </c>
      <c r="GD154">
        <v>0.78671809999999998</v>
      </c>
      <c r="GE154">
        <v>21.85519</v>
      </c>
      <c r="GF154" s="1">
        <v>1.836648E-5</v>
      </c>
      <c r="GG154" s="1">
        <v>1.5331819999999999E-2</v>
      </c>
      <c r="GH154">
        <v>0.78672070000000005</v>
      </c>
      <c r="GI154">
        <v>21.409649999999999</v>
      </c>
      <c r="GJ154" s="1">
        <v>1.607803E-5</v>
      </c>
      <c r="GK154" s="1">
        <v>1.342047E-2</v>
      </c>
      <c r="GL154">
        <v>0.78670859999999998</v>
      </c>
      <c r="GM154">
        <v>20.82179</v>
      </c>
      <c r="GN154" s="1">
        <v>1.411389E-5</v>
      </c>
      <c r="GO154" s="1">
        <v>1.178033E-2</v>
      </c>
      <c r="GP154">
        <v>0.78670680000000004</v>
      </c>
      <c r="GQ154">
        <v>20.339749999999999</v>
      </c>
      <c r="GR154" s="1">
        <v>1.240884E-5</v>
      </c>
      <c r="GS154" s="1">
        <v>1.035734E-2</v>
      </c>
      <c r="GT154">
        <v>0.78671709999999995</v>
      </c>
      <c r="GU154">
        <v>20.085540000000002</v>
      </c>
      <c r="GV154" s="1">
        <v>1.092232E-5</v>
      </c>
      <c r="GW154" s="1">
        <v>9.1166400000000005E-3</v>
      </c>
      <c r="GX154">
        <v>0.78669840000000002</v>
      </c>
      <c r="GY154">
        <v>20.417919999999999</v>
      </c>
      <c r="GZ154" s="1">
        <v>9.6196679999999995E-6</v>
      </c>
      <c r="HA154" s="1">
        <v>8.0298490000000004E-3</v>
      </c>
      <c r="HB154">
        <v>0.78671190000000002</v>
      </c>
      <c r="HC154">
        <v>21.10388</v>
      </c>
      <c r="HD154" s="1">
        <v>8.4741159999999995E-6</v>
      </c>
      <c r="HE154" s="1">
        <v>7.0737170000000002E-3</v>
      </c>
      <c r="HF154">
        <v>0.78669920000000004</v>
      </c>
      <c r="HG154">
        <v>21.773219999999998</v>
      </c>
      <c r="HH154" s="1">
        <v>7.4619459999999997E-6</v>
      </c>
      <c r="HI154" s="1">
        <v>6.2292679999999996E-3</v>
      </c>
      <c r="HJ154">
        <v>0.78668850000000001</v>
      </c>
      <c r="HK154">
        <v>21.86027</v>
      </c>
      <c r="HL154" s="1">
        <v>6.5696249999999998E-6</v>
      </c>
      <c r="HM154" s="1">
        <v>5.484638E-3</v>
      </c>
      <c r="HN154">
        <v>0.78667719999999997</v>
      </c>
      <c r="HO154">
        <v>21.388850000000001</v>
      </c>
      <c r="HP154" s="1">
        <v>5.7848979999999998E-6</v>
      </c>
      <c r="HQ154" s="1">
        <v>4.8296959999999996E-3</v>
      </c>
      <c r="HR154">
        <v>0.78665940000000001</v>
      </c>
      <c r="HS154">
        <v>20.849430000000002</v>
      </c>
      <c r="HT154" s="1">
        <v>5.095671E-6</v>
      </c>
      <c r="HU154" s="1">
        <v>4.2545839999999996E-3</v>
      </c>
      <c r="HV154">
        <v>0.78663989999999995</v>
      </c>
      <c r="HW154">
        <v>20.355540000000001</v>
      </c>
      <c r="HX154" s="1">
        <v>4.4897639999999996E-6</v>
      </c>
      <c r="HY154" s="1">
        <v>3.748946E-3</v>
      </c>
      <c r="HZ154">
        <v>0.78658700000000004</v>
      </c>
      <c r="IA154">
        <v>20.380469999999999</v>
      </c>
      <c r="IB154" s="1">
        <v>3.957508E-6</v>
      </c>
      <c r="IC154" s="1">
        <v>3.3047229999999999E-3</v>
      </c>
      <c r="ID154">
        <v>0.78655090000000005</v>
      </c>
      <c r="IE154">
        <v>20.753589999999999</v>
      </c>
      <c r="IF154" s="1">
        <v>3.4877769999999999E-6</v>
      </c>
      <c r="IG154" s="1">
        <v>2.9127860000000001E-3</v>
      </c>
      <c r="IH154">
        <v>0.78650609999999999</v>
      </c>
      <c r="II154">
        <v>21.27901</v>
      </c>
      <c r="IJ154" s="1">
        <v>3.0671100000000001E-6</v>
      </c>
      <c r="IK154" s="1">
        <v>2.5620119999999998E-3</v>
      </c>
      <c r="IL154">
        <v>0.7864662</v>
      </c>
      <c r="IM154">
        <v>21.73141</v>
      </c>
      <c r="IN154" s="1">
        <v>2.6874139999999998E-6</v>
      </c>
      <c r="IO154" s="1">
        <v>2.245384E-3</v>
      </c>
      <c r="IP154">
        <v>0.7864141</v>
      </c>
      <c r="IQ154">
        <v>21.69022</v>
      </c>
      <c r="IR154" s="1">
        <v>2.3490420000000002E-6</v>
      </c>
      <c r="IS154" s="1">
        <v>1.9629629999999999E-3</v>
      </c>
      <c r="IT154">
        <v>0.78636189999999995</v>
      </c>
      <c r="IU154">
        <v>21.367619999999999</v>
      </c>
      <c r="IV154" s="1">
        <v>2.0519720000000001E-6</v>
      </c>
      <c r="IW154" s="1">
        <v>1.714871E-3</v>
      </c>
      <c r="IX154">
        <v>0.78631989999999996</v>
      </c>
      <c r="IY154">
        <v>20.861519999999999</v>
      </c>
      <c r="IZ154" s="1">
        <v>1.793307E-6</v>
      </c>
      <c r="JA154" s="1">
        <v>1.498826E-3</v>
      </c>
      <c r="JB154">
        <v>0.78625140000000004</v>
      </c>
      <c r="JC154">
        <v>20.37791</v>
      </c>
      <c r="JD154" s="1">
        <v>1.5688079999999999E-6</v>
      </c>
      <c r="JE154" s="1">
        <v>1.3113339999999999E-3</v>
      </c>
      <c r="JF154">
        <v>0.78619159999999999</v>
      </c>
      <c r="JG154">
        <v>20.549289999999999</v>
      </c>
      <c r="JH154" s="1">
        <v>1.3742619999999999E-6</v>
      </c>
      <c r="JI154" s="1">
        <v>1.148755E-3</v>
      </c>
      <c r="JJ154">
        <v>0.78612930000000003</v>
      </c>
      <c r="JK154">
        <v>21.127590000000001</v>
      </c>
      <c r="JL154" s="1">
        <v>1.205657E-6</v>
      </c>
      <c r="JM154" s="1">
        <v>1.0078660000000001E-3</v>
      </c>
      <c r="JN154">
        <v>0.78607669999999996</v>
      </c>
      <c r="JO154">
        <v>21.816839999999999</v>
      </c>
      <c r="JP154" s="1">
        <v>1.0586379999999999E-6</v>
      </c>
      <c r="JQ154" s="1">
        <v>8.8507370000000002E-4</v>
      </c>
      <c r="JR154">
        <v>0.78602090000000002</v>
      </c>
      <c r="JS154">
        <v>22.23509</v>
      </c>
      <c r="JT154" s="1">
        <v>9.2974479999999995E-7</v>
      </c>
      <c r="JU154" s="1">
        <v>7.7736880000000002E-4</v>
      </c>
      <c r="JV154">
        <v>0.78594509999999995</v>
      </c>
      <c r="JW154">
        <v>22.194559999999999</v>
      </c>
      <c r="JX154" s="1">
        <v>8.1685530000000002E-7</v>
      </c>
      <c r="JY154" s="1">
        <v>6.8304900000000003E-4</v>
      </c>
      <c r="JZ154">
        <v>0.78587629999999997</v>
      </c>
      <c r="KA154">
        <v>21.740359999999999</v>
      </c>
      <c r="KB154" s="1">
        <v>7.1864919999999995E-7</v>
      </c>
      <c r="KC154" s="1">
        <v>6.0095020000000001E-4</v>
      </c>
      <c r="KD154">
        <v>0.7858366</v>
      </c>
      <c r="KE154">
        <v>21.18657</v>
      </c>
      <c r="KF154" s="1">
        <v>6.3326769999999997E-7</v>
      </c>
      <c r="KG154" s="1">
        <v>5.2957000000000004E-4</v>
      </c>
      <c r="KH154">
        <v>0.78578139999999996</v>
      </c>
      <c r="KI154">
        <v>20.747409999999999</v>
      </c>
      <c r="KJ154" s="1">
        <v>5.5903000000000005E-7</v>
      </c>
      <c r="KK154" s="1">
        <v>4.6751010000000001E-4</v>
      </c>
      <c r="KL154">
        <v>0.78572260000000005</v>
      </c>
      <c r="KM154">
        <v>20.994879999999998</v>
      </c>
      <c r="KN154" s="1">
        <v>4.9425810000000002E-7</v>
      </c>
      <c r="KO154" s="1">
        <v>4.133637E-4</v>
      </c>
      <c r="KP154">
        <v>0.78569160000000005</v>
      </c>
      <c r="KQ154">
        <v>21.613779999999998</v>
      </c>
      <c r="KR154" s="1">
        <v>4.378428E-7</v>
      </c>
      <c r="KS154" s="1">
        <v>3.661553E-4</v>
      </c>
      <c r="KT154">
        <v>0.78565929999999995</v>
      </c>
      <c r="KU154">
        <v>22.37396</v>
      </c>
      <c r="KV154" s="1">
        <v>3.895377E-7</v>
      </c>
      <c r="KW154" s="1">
        <v>3.2572040000000002E-4</v>
      </c>
      <c r="KX154">
        <v>0.78561250000000005</v>
      </c>
      <c r="KY154">
        <v>22.927150000000001</v>
      </c>
      <c r="KZ154" s="1">
        <v>3.4861619999999999E-7</v>
      </c>
      <c r="LA154" s="1">
        <v>2.9146089999999999E-4</v>
      </c>
      <c r="LB154">
        <v>0.78557829999999995</v>
      </c>
      <c r="LC154">
        <v>22.81597</v>
      </c>
      <c r="LD154" s="1">
        <v>3.1354619999999998E-7</v>
      </c>
      <c r="LE154" s="1">
        <v>2.6211769999999999E-4</v>
      </c>
      <c r="LF154">
        <v>0.78552880000000003</v>
      </c>
      <c r="LG154">
        <v>22.243729999999999</v>
      </c>
      <c r="LH154" s="1">
        <v>2.82874E-7</v>
      </c>
      <c r="LI154" s="1">
        <v>2.3647079999999999E-4</v>
      </c>
      <c r="LJ154">
        <v>0.78548490000000004</v>
      </c>
      <c r="LK154">
        <v>21.534980000000001</v>
      </c>
      <c r="LL154" s="1">
        <v>2.5575619999999999E-7</v>
      </c>
      <c r="LM154" s="1">
        <v>2.137986E-4</v>
      </c>
      <c r="LN154">
        <v>0.78544429999999998</v>
      </c>
      <c r="LO154">
        <v>21.033439999999999</v>
      </c>
      <c r="LP154" s="1">
        <v>2.3173870000000001E-7</v>
      </c>
      <c r="LQ154" s="1">
        <v>1.9371629999999999E-4</v>
      </c>
      <c r="LR154">
        <v>0.78539809999999999</v>
      </c>
      <c r="LS154">
        <v>21.39536</v>
      </c>
      <c r="LT154" s="1">
        <v>2.103453E-7</v>
      </c>
      <c r="LU154" s="1">
        <v>1.7583599999999999E-4</v>
      </c>
      <c r="LV154">
        <v>0.78536399999999995</v>
      </c>
      <c r="LW154">
        <v>22.152139999999999</v>
      </c>
      <c r="LX154" s="1">
        <v>1.911478E-7</v>
      </c>
      <c r="LY154" s="1">
        <v>1.597909E-4</v>
      </c>
      <c r="LZ154">
        <v>0.78531130000000005</v>
      </c>
      <c r="MA154">
        <v>23.045380000000002</v>
      </c>
      <c r="MB154" s="1">
        <v>1.737426E-7</v>
      </c>
      <c r="MC154" s="1">
        <v>1.452519E-4</v>
      </c>
      <c r="MD154">
        <v>0.7852671</v>
      </c>
      <c r="ME154">
        <v>23.747070000000001</v>
      </c>
      <c r="MF154" s="1">
        <v>1.578943E-7</v>
      </c>
      <c r="MG154" s="1">
        <v>1.320118E-4</v>
      </c>
      <c r="MH154">
        <v>0.78523220000000005</v>
      </c>
      <c r="MI154">
        <v>23.73686</v>
      </c>
      <c r="MJ154" s="1">
        <v>1.4349749999999999E-7</v>
      </c>
      <c r="MK154" s="1">
        <v>1.1998359999999999E-4</v>
      </c>
      <c r="ML154">
        <v>0.78521260000000004</v>
      </c>
      <c r="MM154">
        <v>23.240770000000001</v>
      </c>
      <c r="MN154" s="1">
        <v>1.3052570000000001E-7</v>
      </c>
      <c r="MO154" s="1">
        <v>1.091353E-4</v>
      </c>
      <c r="MP154">
        <v>0.78516240000000004</v>
      </c>
      <c r="MQ154">
        <v>22.50159</v>
      </c>
      <c r="MR154" s="1">
        <v>1.188509E-7</v>
      </c>
      <c r="MS154" s="1">
        <v>9.9374840000000006E-5</v>
      </c>
      <c r="MT154">
        <v>0.78513270000000002</v>
      </c>
      <c r="MU154">
        <v>21.827120000000001</v>
      </c>
      <c r="MV154" s="1">
        <v>1.083361E-7</v>
      </c>
      <c r="MW154" s="1">
        <v>9.0584280000000005E-5</v>
      </c>
      <c r="MX154">
        <v>0.78509300000000004</v>
      </c>
      <c r="MY154">
        <v>21.535450000000001</v>
      </c>
      <c r="MZ154" s="1">
        <v>9.8840190000000005E-8</v>
      </c>
      <c r="NA154" s="1">
        <v>8.2645409999999994E-5</v>
      </c>
      <c r="NB154">
        <v>0.78506019999999999</v>
      </c>
      <c r="NC154">
        <v>21.767679999999999</v>
      </c>
      <c r="ND154" s="1">
        <v>9.0324919999999997E-8</v>
      </c>
      <c r="NE154" s="1">
        <v>7.5521460000000002E-5</v>
      </c>
      <c r="NF154">
        <v>0.78502959999999999</v>
      </c>
      <c r="NG154">
        <v>22.425409999999999</v>
      </c>
      <c r="NH154" s="1">
        <v>8.2894150000000002E-8</v>
      </c>
      <c r="NI154" s="1">
        <v>6.9298290000000006E-5</v>
      </c>
      <c r="NJ154">
        <v>0.78502050000000001</v>
      </c>
      <c r="NK154">
        <v>22.770759999999999</v>
      </c>
      <c r="NL154" s="1">
        <v>7.6535110000000005E-8</v>
      </c>
      <c r="NM154" s="1">
        <v>6.3969979999999998E-5</v>
      </c>
      <c r="NN154">
        <v>0.78498900000000005</v>
      </c>
      <c r="NO154">
        <v>22.590209999999999</v>
      </c>
      <c r="NP154" s="1">
        <v>7.0955989999999994E-8</v>
      </c>
      <c r="NQ154" s="1">
        <v>5.9303199999999998E-5</v>
      </c>
      <c r="NR154">
        <v>0.78496710000000003</v>
      </c>
      <c r="NS154">
        <v>22.004719999999999</v>
      </c>
      <c r="NT154" s="1">
        <v>6.5893890000000006E-8</v>
      </c>
      <c r="NU154" s="1">
        <v>5.5072850000000002E-5</v>
      </c>
      <c r="NV154">
        <v>0.78493080000000004</v>
      </c>
      <c r="NW154">
        <v>21.27515</v>
      </c>
      <c r="NX154" s="1">
        <v>6.1270109999999994E-8</v>
      </c>
      <c r="NY154" s="1">
        <v>5.1206450000000002E-5</v>
      </c>
      <c r="NZ154">
        <v>0.78490610000000005</v>
      </c>
      <c r="OA154">
        <v>20.596889999999998</v>
      </c>
      <c r="OB154" s="1">
        <v>5.7055040000000003E-8</v>
      </c>
      <c r="OC154" s="1">
        <v>4.7683029999999999E-5</v>
      </c>
      <c r="OD154">
        <v>0.78488610000000003</v>
      </c>
      <c r="OE154">
        <v>20.539429999999999</v>
      </c>
      <c r="OF154" s="1">
        <v>5.3192869999999997E-8</v>
      </c>
      <c r="OG154" s="1">
        <v>4.4455720000000003E-5</v>
      </c>
      <c r="OH154">
        <v>0.78486089999999997</v>
      </c>
      <c r="OI154">
        <v>21.01416</v>
      </c>
      <c r="OJ154" s="1">
        <v>4.9630129999999997E-8</v>
      </c>
      <c r="OK154" s="1">
        <v>4.1478340000000002E-5</v>
      </c>
    </row>
    <row r="155" spans="1:401" x14ac:dyDescent="0.35">
      <c r="A155">
        <v>158</v>
      </c>
      <c r="B155" t="s">
        <v>4</v>
      </c>
      <c r="C155" t="s">
        <v>24</v>
      </c>
      <c r="D155" t="s">
        <v>159</v>
      </c>
      <c r="E155">
        <v>834.12180000000001</v>
      </c>
      <c r="F155">
        <v>1.042616</v>
      </c>
      <c r="G155">
        <v>21.160499999999999</v>
      </c>
      <c r="H155">
        <v>0</v>
      </c>
      <c r="I155">
        <v>0</v>
      </c>
      <c r="J155">
        <v>1.0423960000000001</v>
      </c>
      <c r="K155">
        <v>20.80725</v>
      </c>
      <c r="L155">
        <v>0</v>
      </c>
      <c r="M155">
        <v>0</v>
      </c>
      <c r="N155">
        <v>1.042205</v>
      </c>
      <c r="O155">
        <v>20.642410000000002</v>
      </c>
      <c r="P155">
        <v>0</v>
      </c>
      <c r="Q155">
        <v>0</v>
      </c>
      <c r="R155">
        <v>1.042022</v>
      </c>
      <c r="S155">
        <v>20.549050000000001</v>
      </c>
      <c r="T155">
        <v>0</v>
      </c>
      <c r="U155">
        <v>0</v>
      </c>
      <c r="V155">
        <v>1.0418240000000001</v>
      </c>
      <c r="W155">
        <v>20.632940000000001</v>
      </c>
      <c r="X155" s="1">
        <v>1.2000039999999999E-28</v>
      </c>
      <c r="Y155" s="1">
        <v>8.2972909999999999E-26</v>
      </c>
      <c r="Z155">
        <v>1.04169</v>
      </c>
      <c r="AA155">
        <v>20.484960000000001</v>
      </c>
      <c r="AB155" s="1">
        <v>7.510059E-16</v>
      </c>
      <c r="AC155" s="1">
        <v>5.1931560000000004E-13</v>
      </c>
      <c r="AD155">
        <v>1.0415380000000001</v>
      </c>
      <c r="AE155">
        <v>20.134070000000001</v>
      </c>
      <c r="AF155" s="1">
        <v>1.998956E-5</v>
      </c>
      <c r="AG155" s="1">
        <v>1.0189220000000001E-2</v>
      </c>
      <c r="AH155">
        <v>1.041445</v>
      </c>
      <c r="AI155">
        <v>19.68948</v>
      </c>
      <c r="AJ155" s="1">
        <v>6.7611879999999999E-2</v>
      </c>
      <c r="AK155">
        <v>39.20552</v>
      </c>
      <c r="AL155">
        <v>1.041364</v>
      </c>
      <c r="AM155">
        <v>19.332899999999999</v>
      </c>
      <c r="AN155">
        <v>4.4171680000000002</v>
      </c>
      <c r="AO155">
        <v>2765.2339999999999</v>
      </c>
      <c r="AP155">
        <v>1.0413129999999999</v>
      </c>
      <c r="AQ155">
        <v>19.52233</v>
      </c>
      <c r="AR155">
        <v>31.059370000000001</v>
      </c>
      <c r="AS155">
        <v>20622.240000000002</v>
      </c>
      <c r="AT155">
        <v>1.0412680000000001</v>
      </c>
      <c r="AU155">
        <v>20.011469999999999</v>
      </c>
      <c r="AV155">
        <v>45.901319999999998</v>
      </c>
      <c r="AW155">
        <v>31968.41</v>
      </c>
      <c r="AX155">
        <v>1.0412429999999999</v>
      </c>
      <c r="AY155">
        <v>20.49841</v>
      </c>
      <c r="AZ155">
        <v>21.083349999999999</v>
      </c>
      <c r="BA155">
        <v>15270.64</v>
      </c>
      <c r="BB155">
        <v>1.0412520000000001</v>
      </c>
      <c r="BC155">
        <v>20.919409999999999</v>
      </c>
      <c r="BD155">
        <v>3.9209589999999999</v>
      </c>
      <c r="BE155">
        <v>2935.1869999999999</v>
      </c>
      <c r="BF155">
        <v>1.0412539999999999</v>
      </c>
      <c r="BG155">
        <v>20.947199999999999</v>
      </c>
      <c r="BH155">
        <v>0.36427480000000001</v>
      </c>
      <c r="BI155">
        <v>279.77190000000002</v>
      </c>
      <c r="BJ155">
        <v>1.0412399999999999</v>
      </c>
      <c r="BK155">
        <v>20.68479</v>
      </c>
      <c r="BL155" s="1">
        <v>2.5617239999999999E-2</v>
      </c>
      <c r="BM155">
        <v>19.520209999999999</v>
      </c>
      <c r="BN155">
        <v>1.0412360000000001</v>
      </c>
      <c r="BO155">
        <v>20.382439999999999</v>
      </c>
      <c r="BP155" s="1">
        <v>6.5129869999999996E-3</v>
      </c>
      <c r="BQ155">
        <v>4.6041410000000003</v>
      </c>
      <c r="BR155">
        <v>1.0412349999999999</v>
      </c>
      <c r="BS155">
        <v>20.10914</v>
      </c>
      <c r="BT155" s="1">
        <v>4.8038040000000001E-3</v>
      </c>
      <c r="BU155">
        <v>3.3504839999999998</v>
      </c>
      <c r="BV155">
        <v>1.0412239999999999</v>
      </c>
      <c r="BW155">
        <v>20.310189999999999</v>
      </c>
      <c r="BX155" s="1">
        <v>3.889647E-3</v>
      </c>
      <c r="BY155">
        <v>2.7114150000000001</v>
      </c>
      <c r="BZ155">
        <v>1.0412349999999999</v>
      </c>
      <c r="CA155">
        <v>20.835840000000001</v>
      </c>
      <c r="CB155" s="1">
        <v>3.1624299999999999E-3</v>
      </c>
      <c r="CC155">
        <v>2.2044959999999998</v>
      </c>
      <c r="CD155">
        <v>1.041237</v>
      </c>
      <c r="CE155">
        <v>21.341699999999999</v>
      </c>
      <c r="CF155" s="1">
        <v>2.5730050000000002E-3</v>
      </c>
      <c r="CG155">
        <v>1.7935639999999999</v>
      </c>
      <c r="CH155">
        <v>1.0411980000000001</v>
      </c>
      <c r="CI155">
        <v>21.801179999999999</v>
      </c>
      <c r="CJ155" s="1">
        <v>2.0932640000000001E-3</v>
      </c>
      <c r="CK155">
        <v>1.4592350000000001</v>
      </c>
      <c r="CL155">
        <v>1.0411779999999999</v>
      </c>
      <c r="CM155">
        <v>21.695920000000001</v>
      </c>
      <c r="CN155" s="1">
        <v>1.7031500000000001E-3</v>
      </c>
      <c r="CO155">
        <v>1.187295</v>
      </c>
      <c r="CP155">
        <v>1.0411379999999999</v>
      </c>
      <c r="CQ155">
        <v>21.125990000000002</v>
      </c>
      <c r="CR155" s="1">
        <v>1.3866340000000001E-3</v>
      </c>
      <c r="CS155">
        <v>0.96663949999999998</v>
      </c>
      <c r="CT155">
        <v>1.0410759999999999</v>
      </c>
      <c r="CU155">
        <v>20.441030000000001</v>
      </c>
      <c r="CV155" s="1">
        <v>1.129849E-3</v>
      </c>
      <c r="CW155">
        <v>0.78766000000000003</v>
      </c>
      <c r="CX155">
        <v>1.041021</v>
      </c>
      <c r="CY155">
        <v>19.90268</v>
      </c>
      <c r="CZ155" s="1">
        <v>9.215944E-4</v>
      </c>
      <c r="DA155">
        <v>0.64248720000000004</v>
      </c>
      <c r="DB155">
        <v>1.040942</v>
      </c>
      <c r="DC155">
        <v>20.146149999999999</v>
      </c>
      <c r="DD155" s="1">
        <v>7.5249569999999997E-4</v>
      </c>
      <c r="DE155">
        <v>0.52461159999999996</v>
      </c>
      <c r="DF155">
        <v>1.0408189999999999</v>
      </c>
      <c r="DG155">
        <v>20.794730000000001</v>
      </c>
      <c r="DH155" s="1">
        <v>6.1477120000000003E-4</v>
      </c>
      <c r="DI155">
        <v>0.42864980000000003</v>
      </c>
      <c r="DJ155">
        <v>1.040729</v>
      </c>
      <c r="DK155">
        <v>21.629850000000001</v>
      </c>
      <c r="DL155" s="1">
        <v>5.0178449999999997E-4</v>
      </c>
      <c r="DM155">
        <v>0.34991990000000001</v>
      </c>
      <c r="DN155">
        <v>1.0405759999999999</v>
      </c>
      <c r="DO155">
        <v>22.306809999999999</v>
      </c>
      <c r="DP155" s="1">
        <v>4.0862690000000002E-4</v>
      </c>
      <c r="DQ155">
        <v>0.28500940000000002</v>
      </c>
      <c r="DR155">
        <v>1.040475</v>
      </c>
      <c r="DS155">
        <v>22.261790000000001</v>
      </c>
      <c r="DT155" s="1">
        <v>3.3227579999999999E-4</v>
      </c>
      <c r="DU155">
        <v>0.23177719999999999</v>
      </c>
      <c r="DV155">
        <v>1.0403359999999999</v>
      </c>
      <c r="DW155">
        <v>21.765699999999999</v>
      </c>
      <c r="DX155" s="1">
        <v>2.7027589999999998E-4</v>
      </c>
      <c r="DY155">
        <v>0.18855089999999999</v>
      </c>
      <c r="DZ155">
        <v>1.0401910000000001</v>
      </c>
      <c r="EA155">
        <v>21.075209999999998</v>
      </c>
      <c r="EB155" s="1">
        <v>2.2025309999999999E-4</v>
      </c>
      <c r="EC155">
        <v>0.15365799999999999</v>
      </c>
      <c r="ED155">
        <v>1.0400860000000001</v>
      </c>
      <c r="EE155">
        <v>20.534960000000002</v>
      </c>
      <c r="EF155" s="1">
        <v>1.799328E-4</v>
      </c>
      <c r="EG155">
        <v>0.12552569999999999</v>
      </c>
      <c r="EH155">
        <v>1.0399579999999999</v>
      </c>
      <c r="EI155">
        <v>20.65118</v>
      </c>
      <c r="EJ155" s="1">
        <v>1.472837E-4</v>
      </c>
      <c r="EK155">
        <v>0.1027564</v>
      </c>
      <c r="EL155">
        <v>1.039844</v>
      </c>
      <c r="EM155">
        <v>21.304569999999998</v>
      </c>
      <c r="EN155" s="1">
        <v>1.206889E-4</v>
      </c>
      <c r="EO155" s="1">
        <v>8.4207069999999995E-2</v>
      </c>
      <c r="EP155">
        <v>1.039739</v>
      </c>
      <c r="EQ155">
        <v>22.183990000000001</v>
      </c>
      <c r="ER155" s="1">
        <v>9.9174419999999998E-5</v>
      </c>
      <c r="ES155" s="1">
        <v>6.9190260000000003E-2</v>
      </c>
      <c r="ET155">
        <v>1.0396399999999999</v>
      </c>
      <c r="EU155">
        <v>22.87415</v>
      </c>
      <c r="EV155" s="1">
        <v>8.1951830000000006E-5</v>
      </c>
      <c r="EW155">
        <v>5.71669E-2</v>
      </c>
      <c r="EX155">
        <v>1.039533</v>
      </c>
      <c r="EY155">
        <v>22.780560000000001</v>
      </c>
      <c r="EZ155" s="1">
        <v>6.8119780000000003E-5</v>
      </c>
      <c r="FA155" s="1">
        <v>4.751379E-2</v>
      </c>
      <c r="FB155">
        <v>1.0394730000000001</v>
      </c>
      <c r="FC155">
        <v>22.126380000000001</v>
      </c>
      <c r="FD155" s="1">
        <v>5.6905240000000001E-5</v>
      </c>
      <c r="FE155">
        <v>3.9688000000000001E-2</v>
      </c>
      <c r="FF155">
        <v>1.039369</v>
      </c>
      <c r="FG155">
        <v>21.288360000000001</v>
      </c>
      <c r="FH155" s="1">
        <v>4.7747249999999999E-5</v>
      </c>
      <c r="FI155" s="1">
        <v>3.3297889999999997E-2</v>
      </c>
      <c r="FJ155">
        <v>1.0393190000000001</v>
      </c>
      <c r="FK155">
        <v>20.565580000000001</v>
      </c>
      <c r="FL155" s="1">
        <v>4.0221859999999999E-5</v>
      </c>
      <c r="FM155" s="1">
        <v>2.804866E-2</v>
      </c>
      <c r="FN155">
        <v>1.039282</v>
      </c>
      <c r="FO155">
        <v>20.619029999999999</v>
      </c>
      <c r="FP155" s="1">
        <v>3.4007180000000001E-5</v>
      </c>
      <c r="FQ155" s="1">
        <v>2.3713069999999999E-2</v>
      </c>
      <c r="FR155">
        <v>1.0392760000000001</v>
      </c>
      <c r="FS155">
        <v>21.12266</v>
      </c>
      <c r="FT155" s="1">
        <v>2.887374E-5</v>
      </c>
      <c r="FU155" s="1">
        <v>2.0130350000000002E-2</v>
      </c>
      <c r="FV155">
        <v>1.0392440000000001</v>
      </c>
      <c r="FW155">
        <v>21.678560000000001</v>
      </c>
      <c r="FX155" s="1">
        <v>2.4689590000000001E-5</v>
      </c>
      <c r="FY155" s="1">
        <v>1.720903E-2</v>
      </c>
      <c r="FZ155">
        <v>1.039229</v>
      </c>
      <c r="GA155">
        <v>22.07526</v>
      </c>
      <c r="GB155" s="1">
        <v>2.1317700000000001E-5</v>
      </c>
      <c r="GC155">
        <v>1.48539E-2</v>
      </c>
      <c r="GD155">
        <v>1.0392349999999999</v>
      </c>
      <c r="GE155">
        <v>21.89301</v>
      </c>
      <c r="GF155" s="1">
        <v>1.8562750000000001E-5</v>
      </c>
      <c r="GG155">
        <v>1.2931399999999999E-2</v>
      </c>
      <c r="GH155">
        <v>1.0392159999999999</v>
      </c>
      <c r="GI155">
        <v>21.470890000000001</v>
      </c>
      <c r="GJ155" s="1">
        <v>1.624517E-5</v>
      </c>
      <c r="GK155" s="1">
        <v>1.1316029999999999E-2</v>
      </c>
      <c r="GL155">
        <v>1.0392239999999999</v>
      </c>
      <c r="GM155">
        <v>20.88888</v>
      </c>
      <c r="GN155" s="1">
        <v>1.4258060000000001E-5</v>
      </c>
      <c r="GO155" s="1">
        <v>9.9310860000000004E-3</v>
      </c>
      <c r="GP155">
        <v>1.0392220000000001</v>
      </c>
      <c r="GQ155">
        <v>20.392219999999998</v>
      </c>
      <c r="GR155" s="1">
        <v>1.253441E-5</v>
      </c>
      <c r="GS155" s="1">
        <v>8.7306720000000001E-3</v>
      </c>
      <c r="GT155">
        <v>1.0392220000000001</v>
      </c>
      <c r="GU155">
        <v>20.11469</v>
      </c>
      <c r="GV155" s="1">
        <v>1.103207E-5</v>
      </c>
      <c r="GW155" s="1">
        <v>7.6843780000000004E-3</v>
      </c>
      <c r="GX155">
        <v>1.0392129999999999</v>
      </c>
      <c r="GY155">
        <v>20.441269999999999</v>
      </c>
      <c r="GZ155" s="1">
        <v>9.715944E-6</v>
      </c>
      <c r="HA155" s="1">
        <v>6.7679469999999999E-3</v>
      </c>
      <c r="HB155">
        <v>1.039209</v>
      </c>
      <c r="HC155">
        <v>21.130330000000001</v>
      </c>
      <c r="HD155" s="1">
        <v>8.5590720000000008E-6</v>
      </c>
      <c r="HE155" s="1">
        <v>5.9622449999999997E-3</v>
      </c>
      <c r="HF155">
        <v>1.039183</v>
      </c>
      <c r="HG155">
        <v>21.803090000000001</v>
      </c>
      <c r="HH155" s="1">
        <v>7.5369230000000002E-6</v>
      </c>
      <c r="HI155" s="1">
        <v>5.2506330000000002E-3</v>
      </c>
      <c r="HJ155">
        <v>1.039193</v>
      </c>
      <c r="HK155">
        <v>21.88983</v>
      </c>
      <c r="HL155" s="1">
        <v>6.6355990000000002E-6</v>
      </c>
      <c r="HM155" s="1">
        <v>4.6229449999999998E-3</v>
      </c>
      <c r="HN155">
        <v>1.0391889999999999</v>
      </c>
      <c r="HO155">
        <v>21.427350000000001</v>
      </c>
      <c r="HP155" s="1">
        <v>5.8429420000000003E-6</v>
      </c>
      <c r="HQ155" s="1">
        <v>4.0708309999999996E-3</v>
      </c>
      <c r="HR155">
        <v>1.039147</v>
      </c>
      <c r="HS155">
        <v>20.895610000000001</v>
      </c>
      <c r="HT155" s="1">
        <v>5.1466430000000001E-6</v>
      </c>
      <c r="HU155" s="1">
        <v>3.5859469999999999E-3</v>
      </c>
      <c r="HV155">
        <v>1.0390980000000001</v>
      </c>
      <c r="HW155">
        <v>20.39376</v>
      </c>
      <c r="HX155" s="1">
        <v>4.5345399999999998E-6</v>
      </c>
      <c r="HY155" s="1">
        <v>3.1596300000000001E-3</v>
      </c>
      <c r="HZ155">
        <v>1.0390649999999999</v>
      </c>
      <c r="IA155">
        <v>20.420919999999999</v>
      </c>
      <c r="IB155" s="1">
        <v>3.9968670000000004E-6</v>
      </c>
      <c r="IC155" s="1">
        <v>2.7851299999999998E-3</v>
      </c>
      <c r="ID155">
        <v>1.0390360000000001</v>
      </c>
      <c r="IE155">
        <v>20.786349999999999</v>
      </c>
      <c r="IF155" s="1">
        <v>3.522701E-6</v>
      </c>
      <c r="IG155" s="1">
        <v>2.4549440000000001E-3</v>
      </c>
      <c r="IH155">
        <v>1.038967</v>
      </c>
      <c r="II155">
        <v>21.29785</v>
      </c>
      <c r="IJ155" s="1">
        <v>3.098581E-6</v>
      </c>
      <c r="IK155" s="1">
        <v>2.159808E-3</v>
      </c>
      <c r="IL155">
        <v>1.0389139999999999</v>
      </c>
      <c r="IM155">
        <v>21.756049999999998</v>
      </c>
      <c r="IN155" s="1">
        <v>2.7157300000000001E-6</v>
      </c>
      <c r="IO155" s="1">
        <v>1.8933730000000001E-3</v>
      </c>
      <c r="IP155">
        <v>1.0388470000000001</v>
      </c>
      <c r="IQ155">
        <v>21.713709999999999</v>
      </c>
      <c r="IR155" s="1">
        <v>2.374099E-6</v>
      </c>
      <c r="IS155" s="1">
        <v>1.6554219999999999E-3</v>
      </c>
      <c r="IT155">
        <v>1.0387729999999999</v>
      </c>
      <c r="IU155">
        <v>21.406960000000002</v>
      </c>
      <c r="IV155" s="1">
        <v>2.07388E-6</v>
      </c>
      <c r="IW155" s="1">
        <v>1.44619E-3</v>
      </c>
      <c r="IX155">
        <v>1.0387200000000001</v>
      </c>
      <c r="IY155">
        <v>20.918199999999999</v>
      </c>
      <c r="IZ155" s="1">
        <v>1.8123340000000001E-6</v>
      </c>
      <c r="JA155" s="1">
        <v>1.2639019999999999E-3</v>
      </c>
      <c r="JB155">
        <v>1.0386139999999999</v>
      </c>
      <c r="JC155">
        <v>20.4344</v>
      </c>
      <c r="JD155" s="1">
        <v>1.5853099999999999E-6</v>
      </c>
      <c r="JE155" s="1">
        <v>1.105691E-3</v>
      </c>
      <c r="JF155">
        <v>1.0385450000000001</v>
      </c>
      <c r="JG155">
        <v>20.597809999999999</v>
      </c>
      <c r="JH155" s="1">
        <v>1.388558E-6</v>
      </c>
      <c r="JI155" s="1">
        <v>9.684715E-4</v>
      </c>
      <c r="JJ155">
        <v>1.0384709999999999</v>
      </c>
      <c r="JK155">
        <v>21.156459999999999</v>
      </c>
      <c r="JL155" s="1">
        <v>1.2180630000000001E-6</v>
      </c>
      <c r="JM155" s="1">
        <v>8.4957330000000005E-4</v>
      </c>
      <c r="JN155">
        <v>1.0383819999999999</v>
      </c>
      <c r="JO155">
        <v>21.835529999999999</v>
      </c>
      <c r="JP155" s="1">
        <v>1.069498E-6</v>
      </c>
      <c r="JQ155" s="1">
        <v>7.4603430000000001E-4</v>
      </c>
      <c r="JR155">
        <v>1.0383100000000001</v>
      </c>
      <c r="JS155">
        <v>22.256509999999999</v>
      </c>
      <c r="JT155" s="1">
        <v>9.3927379999999999E-7</v>
      </c>
      <c r="JU155" s="1">
        <v>6.5523559999999998E-4</v>
      </c>
      <c r="JV155">
        <v>1.0382340000000001</v>
      </c>
      <c r="JW155">
        <v>22.223320000000001</v>
      </c>
      <c r="JX155" s="1">
        <v>8.2516929999999997E-7</v>
      </c>
      <c r="JY155" s="1">
        <v>5.7567390000000005E-4</v>
      </c>
      <c r="JZ155">
        <v>1.038141</v>
      </c>
      <c r="KA155">
        <v>21.78594</v>
      </c>
      <c r="KB155" s="1">
        <v>7.2587260000000004E-7</v>
      </c>
      <c r="KC155" s="1">
        <v>5.0640760000000005E-4</v>
      </c>
      <c r="KD155">
        <v>1.0380769999999999</v>
      </c>
      <c r="KE155">
        <v>21.239370000000001</v>
      </c>
      <c r="KF155" s="1">
        <v>6.3956300000000002E-7</v>
      </c>
      <c r="KG155" s="1">
        <v>4.4620400000000001E-4</v>
      </c>
      <c r="KH155">
        <v>1.0379860000000001</v>
      </c>
      <c r="KI155">
        <v>20.791920000000001</v>
      </c>
      <c r="KJ155" s="1">
        <v>5.6450169999999998E-7</v>
      </c>
      <c r="KK155" s="1">
        <v>3.9385009999999999E-4</v>
      </c>
      <c r="KL155">
        <v>1.0379339999999999</v>
      </c>
      <c r="KM155">
        <v>21.035499999999999</v>
      </c>
      <c r="KN155" s="1">
        <v>4.9904219999999999E-7</v>
      </c>
      <c r="KO155" s="1">
        <v>3.4818579999999999E-4</v>
      </c>
      <c r="KP155">
        <v>1.037901</v>
      </c>
      <c r="KQ155">
        <v>21.64273</v>
      </c>
      <c r="KR155" s="1">
        <v>4.4198720000000001E-7</v>
      </c>
      <c r="KS155" s="1">
        <v>3.0835630000000002E-4</v>
      </c>
      <c r="KT155">
        <v>1.0378400000000001</v>
      </c>
      <c r="KU155">
        <v>22.398980000000002</v>
      </c>
      <c r="KV155" s="1">
        <v>3.9305609999999999E-7</v>
      </c>
      <c r="KW155" s="1">
        <v>2.7418670000000002E-4</v>
      </c>
      <c r="KX155">
        <v>1.0377639999999999</v>
      </c>
      <c r="KY155">
        <v>22.962150000000001</v>
      </c>
      <c r="KZ155" s="1">
        <v>3.5160240000000002E-7</v>
      </c>
      <c r="LA155" s="1">
        <v>2.4522870000000003E-4</v>
      </c>
      <c r="LB155">
        <v>1.037717</v>
      </c>
      <c r="LC155">
        <v>22.855329999999999</v>
      </c>
      <c r="LD155" s="1">
        <v>3.161302E-7</v>
      </c>
      <c r="LE155" s="1">
        <v>2.204648E-4</v>
      </c>
      <c r="LF155">
        <v>1.0376669999999999</v>
      </c>
      <c r="LG155">
        <v>22.297699999999999</v>
      </c>
      <c r="LH155" s="1">
        <v>2.8514989999999999E-7</v>
      </c>
      <c r="LI155" s="1">
        <v>1.988534E-4</v>
      </c>
      <c r="LJ155">
        <v>1.037625</v>
      </c>
      <c r="LK155">
        <v>21.596399999999999</v>
      </c>
      <c r="LL155" s="1">
        <v>2.5777089999999999E-7</v>
      </c>
      <c r="LM155" s="1">
        <v>1.7975599999999999E-4</v>
      </c>
      <c r="LN155">
        <v>1.03756</v>
      </c>
      <c r="LO155">
        <v>21.086590000000001</v>
      </c>
      <c r="LP155" s="1">
        <v>2.335256E-7</v>
      </c>
      <c r="LQ155" s="1">
        <v>1.628387E-4</v>
      </c>
      <c r="LR155">
        <v>1.0375129999999999</v>
      </c>
      <c r="LS155">
        <v>21.44351</v>
      </c>
      <c r="LT155" s="1">
        <v>2.1194219999999999E-7</v>
      </c>
      <c r="LU155" s="1">
        <v>1.4778959999999999E-4</v>
      </c>
      <c r="LV155">
        <v>1.0374589999999999</v>
      </c>
      <c r="LW155">
        <v>22.184249999999999</v>
      </c>
      <c r="LX155" s="1">
        <v>1.9258660000000001E-7</v>
      </c>
      <c r="LY155" s="1">
        <v>1.3429300000000001E-4</v>
      </c>
      <c r="LZ155">
        <v>1.037409</v>
      </c>
      <c r="MA155">
        <v>23.069659999999999</v>
      </c>
      <c r="MB155" s="1">
        <v>1.75051E-7</v>
      </c>
      <c r="MC155" s="1">
        <v>1.220727E-4</v>
      </c>
      <c r="MD155">
        <v>1.0373460000000001</v>
      </c>
      <c r="ME155">
        <v>23.782450000000001</v>
      </c>
      <c r="MF155" s="1">
        <v>1.5908509999999999E-7</v>
      </c>
      <c r="MG155" s="1">
        <v>1.109447E-4</v>
      </c>
      <c r="MH155">
        <v>1.037277</v>
      </c>
      <c r="MI155">
        <v>23.77617</v>
      </c>
      <c r="MJ155" s="1">
        <v>1.4457559999999999E-7</v>
      </c>
      <c r="MK155" s="1">
        <v>1.0083249999999999E-4</v>
      </c>
      <c r="ML155">
        <v>1.037236</v>
      </c>
      <c r="MM155">
        <v>23.300560000000001</v>
      </c>
      <c r="MN155" s="1">
        <v>1.3149730000000001E-7</v>
      </c>
      <c r="MO155" s="1">
        <v>9.1710319999999996E-5</v>
      </c>
      <c r="MP155">
        <v>1.0371980000000001</v>
      </c>
      <c r="MQ155">
        <v>22.569839999999999</v>
      </c>
      <c r="MR155" s="1">
        <v>1.197249E-7</v>
      </c>
      <c r="MS155" s="1">
        <v>8.3498279999999998E-5</v>
      </c>
      <c r="MT155">
        <v>1.03714</v>
      </c>
      <c r="MU155">
        <v>21.87941</v>
      </c>
      <c r="MV155" s="1">
        <v>1.091247E-7</v>
      </c>
      <c r="MW155" s="1">
        <v>7.6105859999999996E-5</v>
      </c>
      <c r="MX155">
        <v>1.0371079999999999</v>
      </c>
      <c r="MY155">
        <v>21.568919999999999</v>
      </c>
      <c r="MZ155" s="1">
        <v>9.9550089999999997E-8</v>
      </c>
      <c r="NA155" s="1">
        <v>6.942781E-5</v>
      </c>
      <c r="NB155">
        <v>1.037053</v>
      </c>
      <c r="NC155">
        <v>21.795470000000002</v>
      </c>
      <c r="ND155" s="1">
        <v>9.0957710000000006E-8</v>
      </c>
      <c r="NE155" s="1">
        <v>6.3431880000000004E-5</v>
      </c>
      <c r="NF155">
        <v>1.037015</v>
      </c>
      <c r="NG155">
        <v>22.447849999999999</v>
      </c>
      <c r="NH155" s="1">
        <v>8.3437430000000006E-8</v>
      </c>
      <c r="NI155" s="1">
        <v>5.8178530000000001E-5</v>
      </c>
      <c r="NJ155">
        <v>1.0370109999999999</v>
      </c>
      <c r="NK155">
        <v>22.791340000000002</v>
      </c>
      <c r="NL155" s="1">
        <v>7.7003059999999997E-8</v>
      </c>
      <c r="NM155" s="1">
        <v>5.3682350000000003E-5</v>
      </c>
      <c r="NN155">
        <v>1.036953</v>
      </c>
      <c r="NO155">
        <v>22.631740000000001</v>
      </c>
      <c r="NP155" s="1">
        <v>7.137385E-8</v>
      </c>
      <c r="NQ155" s="1">
        <v>4.975403E-5</v>
      </c>
      <c r="NR155">
        <v>1.0369269999999999</v>
      </c>
      <c r="NS155">
        <v>22.0688</v>
      </c>
      <c r="NT155" s="1">
        <v>6.6275920000000005E-8</v>
      </c>
      <c r="NU155" s="1">
        <v>4.6199989999999997E-5</v>
      </c>
      <c r="NV155">
        <v>1.0368949999999999</v>
      </c>
      <c r="NW155">
        <v>21.340620000000001</v>
      </c>
      <c r="NX155" s="1">
        <v>6.1618340000000005E-8</v>
      </c>
      <c r="NY155" s="1">
        <v>4.2950649999999998E-5</v>
      </c>
      <c r="NZ155">
        <v>1.036842</v>
      </c>
      <c r="OA155">
        <v>20.65907</v>
      </c>
      <c r="OB155" s="1">
        <v>5.7372449999999997E-8</v>
      </c>
      <c r="OC155" s="1">
        <v>3.9990780000000002E-5</v>
      </c>
      <c r="OD155">
        <v>1.0368170000000001</v>
      </c>
      <c r="OE155">
        <v>20.598680000000002</v>
      </c>
      <c r="OF155" s="1">
        <v>5.348461E-8</v>
      </c>
      <c r="OG155" s="1">
        <v>3.7280860000000001E-5</v>
      </c>
      <c r="OH155">
        <v>1.0367900000000001</v>
      </c>
      <c r="OI155">
        <v>21.052620000000001</v>
      </c>
      <c r="OJ155" s="1">
        <v>4.9900539999999997E-8</v>
      </c>
      <c r="OK155" s="1">
        <v>3.4782279999999999E-5</v>
      </c>
    </row>
    <row r="156" spans="1:401" x14ac:dyDescent="0.35">
      <c r="A156">
        <v>159</v>
      </c>
      <c r="B156" t="s">
        <v>4</v>
      </c>
      <c r="C156" t="s">
        <v>24</v>
      </c>
      <c r="D156" t="s">
        <v>160</v>
      </c>
      <c r="E156">
        <v>841.86069999999995</v>
      </c>
      <c r="F156">
        <v>1.0152129999999999</v>
      </c>
      <c r="G156">
        <v>21.239889999999999</v>
      </c>
      <c r="H156">
        <v>0</v>
      </c>
      <c r="I156">
        <v>0</v>
      </c>
      <c r="J156">
        <v>1.0151490000000001</v>
      </c>
      <c r="K156">
        <v>20.863720000000001</v>
      </c>
      <c r="L156">
        <v>0</v>
      </c>
      <c r="M156">
        <v>0</v>
      </c>
      <c r="N156">
        <v>1.0150509999999999</v>
      </c>
      <c r="O156">
        <v>20.67539</v>
      </c>
      <c r="P156">
        <v>0</v>
      </c>
      <c r="Q156">
        <v>0</v>
      </c>
      <c r="R156">
        <v>1.0149950000000001</v>
      </c>
      <c r="S156">
        <v>20.571110000000001</v>
      </c>
      <c r="T156">
        <v>0</v>
      </c>
      <c r="U156">
        <v>0</v>
      </c>
      <c r="V156">
        <v>1.014945</v>
      </c>
      <c r="W156">
        <v>20.663910000000001</v>
      </c>
      <c r="X156" s="1">
        <v>1.7019140000000001E-29</v>
      </c>
      <c r="Y156" s="1">
        <v>1.5573240000000001E-26</v>
      </c>
      <c r="Z156">
        <v>1.0148790000000001</v>
      </c>
      <c r="AA156">
        <v>20.52824</v>
      </c>
      <c r="AB156" s="1">
        <v>1.057082E-16</v>
      </c>
      <c r="AC156" s="1">
        <v>9.6736180000000006E-14</v>
      </c>
      <c r="AD156">
        <v>1.0148330000000001</v>
      </c>
      <c r="AE156">
        <v>20.192340000000002</v>
      </c>
      <c r="AF156" s="1">
        <v>9.3350329999999998E-6</v>
      </c>
      <c r="AG156" s="1">
        <v>5.3387779999999998E-3</v>
      </c>
      <c r="AH156">
        <v>1.0148079999999999</v>
      </c>
      <c r="AI156">
        <v>19.759789999999999</v>
      </c>
      <c r="AJ156" s="1">
        <v>4.5962290000000003E-2</v>
      </c>
      <c r="AK156">
        <v>31.544250000000002</v>
      </c>
      <c r="AL156">
        <v>1.014778</v>
      </c>
      <c r="AM156">
        <v>19.40109</v>
      </c>
      <c r="AN156">
        <v>3.5688260000000001</v>
      </c>
      <c r="AO156">
        <v>2745.9839999999999</v>
      </c>
      <c r="AP156">
        <v>1.0147930000000001</v>
      </c>
      <c r="AQ156">
        <v>19.597519999999999</v>
      </c>
      <c r="AR156">
        <v>28.434640000000002</v>
      </c>
      <c r="AS156">
        <v>24041.37</v>
      </c>
      <c r="AT156">
        <v>1.0147759999999999</v>
      </c>
      <c r="AU156">
        <v>20.07826</v>
      </c>
      <c r="AV156">
        <v>46.443489999999997</v>
      </c>
      <c r="AW156">
        <v>42564.55</v>
      </c>
      <c r="AX156">
        <v>1.014807</v>
      </c>
      <c r="AY156">
        <v>20.543479999999999</v>
      </c>
      <c r="AZ156">
        <v>23.209520000000001</v>
      </c>
      <c r="BA156">
        <v>22908.89</v>
      </c>
      <c r="BB156">
        <v>1.0147980000000001</v>
      </c>
      <c r="BC156">
        <v>20.955970000000001</v>
      </c>
      <c r="BD156">
        <v>4.6402900000000002</v>
      </c>
      <c r="BE156">
        <v>4890.4260000000004</v>
      </c>
      <c r="BF156">
        <v>1.0148090000000001</v>
      </c>
      <c r="BG156">
        <v>20.977589999999999</v>
      </c>
      <c r="BH156">
        <v>0.45739760000000002</v>
      </c>
      <c r="BI156">
        <v>509.95150000000001</v>
      </c>
      <c r="BJ156">
        <v>1.0148349999999999</v>
      </c>
      <c r="BK156">
        <v>20.715589999999999</v>
      </c>
      <c r="BL156" s="1">
        <v>3.1861130000000001E-2</v>
      </c>
      <c r="BM156">
        <v>35.72636</v>
      </c>
      <c r="BN156">
        <v>1.0148280000000001</v>
      </c>
      <c r="BO156">
        <v>20.41996</v>
      </c>
      <c r="BP156" s="1">
        <v>6.8528820000000002E-3</v>
      </c>
      <c r="BQ156">
        <v>6.6215289999999998</v>
      </c>
      <c r="BR156">
        <v>1.0147839999999999</v>
      </c>
      <c r="BS156">
        <v>20.143319999999999</v>
      </c>
      <c r="BT156" s="1">
        <v>4.8890160000000004E-3</v>
      </c>
      <c r="BU156">
        <v>4.5450600000000003</v>
      </c>
      <c r="BV156">
        <v>1.0148159999999999</v>
      </c>
      <c r="BW156">
        <v>20.347010000000001</v>
      </c>
      <c r="BX156" s="1">
        <v>3.9532020000000003E-3</v>
      </c>
      <c r="BY156">
        <v>3.6688290000000001</v>
      </c>
      <c r="BZ156">
        <v>1.0148060000000001</v>
      </c>
      <c r="CA156">
        <v>20.873049999999999</v>
      </c>
      <c r="CB156" s="1">
        <v>3.2137519999999998E-3</v>
      </c>
      <c r="CC156">
        <v>2.9824470000000001</v>
      </c>
      <c r="CD156">
        <v>1.014818</v>
      </c>
      <c r="CE156">
        <v>21.367059999999999</v>
      </c>
      <c r="CF156" s="1">
        <v>2.614711E-3</v>
      </c>
      <c r="CG156">
        <v>2.4264230000000002</v>
      </c>
      <c r="CH156">
        <v>1.0148140000000001</v>
      </c>
      <c r="CI156">
        <v>21.84206</v>
      </c>
      <c r="CJ156" s="1">
        <v>2.1271969999999999E-3</v>
      </c>
      <c r="CK156">
        <v>1.9741029999999999</v>
      </c>
      <c r="CL156">
        <v>1.0147699999999999</v>
      </c>
      <c r="CM156">
        <v>21.748259999999998</v>
      </c>
      <c r="CN156" s="1">
        <v>1.730702E-3</v>
      </c>
      <c r="CO156">
        <v>1.6061700000000001</v>
      </c>
      <c r="CP156">
        <v>1.0147820000000001</v>
      </c>
      <c r="CQ156">
        <v>21.19162</v>
      </c>
      <c r="CR156" s="1">
        <v>1.408999E-3</v>
      </c>
      <c r="CS156">
        <v>1.3075600000000001</v>
      </c>
      <c r="CT156">
        <v>1.01475</v>
      </c>
      <c r="CU156">
        <v>20.520160000000001</v>
      </c>
      <c r="CV156" s="1">
        <v>1.1479859999999999E-3</v>
      </c>
      <c r="CW156">
        <v>1.0653440000000001</v>
      </c>
      <c r="CX156">
        <v>1.014691</v>
      </c>
      <c r="CY156">
        <v>19.974720000000001</v>
      </c>
      <c r="CZ156" s="1">
        <v>9.3630790000000003E-4</v>
      </c>
      <c r="DA156">
        <v>0.86888699999999996</v>
      </c>
      <c r="DB156">
        <v>1.0146580000000001</v>
      </c>
      <c r="DC156">
        <v>20.213149999999999</v>
      </c>
      <c r="DD156" s="1">
        <v>7.6445080000000002E-4</v>
      </c>
      <c r="DE156">
        <v>0.70940159999999997</v>
      </c>
      <c r="DF156">
        <v>1.014559</v>
      </c>
      <c r="DG156">
        <v>20.84196</v>
      </c>
      <c r="DH156" s="1">
        <v>6.2452969999999999E-4</v>
      </c>
      <c r="DI156">
        <v>0.57962550000000002</v>
      </c>
      <c r="DJ156">
        <v>1.014516</v>
      </c>
      <c r="DK156">
        <v>21.661470000000001</v>
      </c>
      <c r="DL156" s="1">
        <v>5.0982589999999997E-4</v>
      </c>
      <c r="DM156">
        <v>0.47325309999999998</v>
      </c>
      <c r="DN156">
        <v>1.014462</v>
      </c>
      <c r="DO156">
        <v>22.344059999999999</v>
      </c>
      <c r="DP156" s="1">
        <v>4.1524740000000002E-4</v>
      </c>
      <c r="DQ156">
        <v>0.38555529999999999</v>
      </c>
      <c r="DR156">
        <v>1.0144029999999999</v>
      </c>
      <c r="DS156">
        <v>22.296109999999999</v>
      </c>
      <c r="DT156" s="1">
        <v>3.3768120000000001E-4</v>
      </c>
      <c r="DU156">
        <v>0.3135771</v>
      </c>
      <c r="DV156">
        <v>1.014297</v>
      </c>
      <c r="DW156">
        <v>21.823309999999999</v>
      </c>
      <c r="DX156" s="1">
        <v>2.7464710000000002E-4</v>
      </c>
      <c r="DY156">
        <v>0.25506220000000002</v>
      </c>
      <c r="DZ156">
        <v>1.0142640000000001</v>
      </c>
      <c r="EA156">
        <v>21.149370000000001</v>
      </c>
      <c r="EB156" s="1">
        <v>2.2377669999999999E-4</v>
      </c>
      <c r="EC156">
        <v>0.2078139</v>
      </c>
      <c r="ED156">
        <v>1.014243</v>
      </c>
      <c r="EE156">
        <v>20.599679999999999</v>
      </c>
      <c r="EF156" s="1">
        <v>1.8277669999999999E-4</v>
      </c>
      <c r="EG156">
        <v>0.16972390000000001</v>
      </c>
      <c r="EH156">
        <v>1.0141519999999999</v>
      </c>
      <c r="EI156">
        <v>20.712299999999999</v>
      </c>
      <c r="EJ156" s="1">
        <v>1.4959350000000001E-4</v>
      </c>
      <c r="EK156">
        <v>0.13891139999999999</v>
      </c>
      <c r="EL156">
        <v>1.014105</v>
      </c>
      <c r="EM156">
        <v>21.35097</v>
      </c>
      <c r="EN156" s="1">
        <v>1.2257070000000001E-4</v>
      </c>
      <c r="EO156">
        <v>0.1138216</v>
      </c>
      <c r="EP156">
        <v>1.014068</v>
      </c>
      <c r="EQ156">
        <v>22.216000000000001</v>
      </c>
      <c r="ER156" s="1">
        <v>1.0068699999999999E-4</v>
      </c>
      <c r="ES156" s="1">
        <v>9.3483709999999998E-2</v>
      </c>
      <c r="ET156">
        <v>1.014049</v>
      </c>
      <c r="EU156">
        <v>22.91348</v>
      </c>
      <c r="EV156" s="1">
        <v>8.3162470000000007E-5</v>
      </c>
      <c r="EW156" s="1">
        <v>7.7188179999999995E-2</v>
      </c>
      <c r="EX156">
        <v>1.0140020000000001</v>
      </c>
      <c r="EY156">
        <v>22.830010000000001</v>
      </c>
      <c r="EZ156" s="1">
        <v>6.9096119999999999E-5</v>
      </c>
      <c r="FA156" s="1">
        <v>6.4114619999999997E-2</v>
      </c>
      <c r="FB156">
        <v>1.01397</v>
      </c>
      <c r="FC156">
        <v>22.200109999999999</v>
      </c>
      <c r="FD156" s="1">
        <v>5.7700020000000001E-5</v>
      </c>
      <c r="FE156" s="1">
        <v>5.352867E-2</v>
      </c>
      <c r="FF156">
        <v>1.01393</v>
      </c>
      <c r="FG156">
        <v>21.380269999999999</v>
      </c>
      <c r="FH156" s="1">
        <v>4.8397779999999998E-5</v>
      </c>
      <c r="FI156" s="1">
        <v>4.4889409999999998E-2</v>
      </c>
      <c r="FJ156">
        <v>1.013925</v>
      </c>
      <c r="FK156">
        <v>20.645029999999998</v>
      </c>
      <c r="FL156" s="1">
        <v>4.0757819999999999E-5</v>
      </c>
      <c r="FM156" s="1">
        <v>3.7797369999999997E-2</v>
      </c>
      <c r="FN156">
        <v>1.013919</v>
      </c>
      <c r="FO156">
        <v>20.688179999999999</v>
      </c>
      <c r="FP156" s="1">
        <v>3.4450389999999997E-5</v>
      </c>
      <c r="FQ156">
        <v>3.19423E-2</v>
      </c>
      <c r="FR156">
        <v>1.0139119999999999</v>
      </c>
      <c r="FS156">
        <v>21.16066</v>
      </c>
      <c r="FT156" s="1">
        <v>2.9238780000000001E-5</v>
      </c>
      <c r="FU156">
        <v>2.7102399999999999E-2</v>
      </c>
      <c r="FV156">
        <v>1.013887</v>
      </c>
      <c r="FW156">
        <v>21.691459999999999</v>
      </c>
      <c r="FX156" s="1">
        <v>2.4984590000000001E-5</v>
      </c>
      <c r="FY156" s="1">
        <v>2.314826E-2</v>
      </c>
      <c r="FZ156">
        <v>1.013916</v>
      </c>
      <c r="GA156">
        <v>22.098769999999998</v>
      </c>
      <c r="GB156" s="1">
        <v>2.1556009999999999E-5</v>
      </c>
      <c r="GC156" s="1">
        <v>1.9958940000000001E-2</v>
      </c>
      <c r="GD156">
        <v>1.013927</v>
      </c>
      <c r="GE156">
        <v>21.94126</v>
      </c>
      <c r="GF156" s="1">
        <v>1.8759780000000002E-5</v>
      </c>
      <c r="GG156" s="1">
        <v>1.7361990000000001E-2</v>
      </c>
      <c r="GH156">
        <v>1.013917</v>
      </c>
      <c r="GI156">
        <v>21.551639999999999</v>
      </c>
      <c r="GJ156" s="1">
        <v>1.641266E-5</v>
      </c>
      <c r="GK156" s="1">
        <v>1.518657E-2</v>
      </c>
      <c r="GL156">
        <v>1.0139480000000001</v>
      </c>
      <c r="GM156">
        <v>20.982250000000001</v>
      </c>
      <c r="GN156" s="1">
        <v>1.4402610000000001E-5</v>
      </c>
      <c r="GO156" s="1">
        <v>1.3324910000000001E-2</v>
      </c>
      <c r="GP156">
        <v>1.0139370000000001</v>
      </c>
      <c r="GQ156">
        <v>20.468109999999999</v>
      </c>
      <c r="GR156" s="1">
        <v>1.2660149999999999E-5</v>
      </c>
      <c r="GS156">
        <v>1.1712500000000001E-2</v>
      </c>
      <c r="GT156">
        <v>1.0139229999999999</v>
      </c>
      <c r="GU156">
        <v>20.158370000000001</v>
      </c>
      <c r="GV156" s="1">
        <v>1.114186E-5</v>
      </c>
      <c r="GW156" s="1">
        <v>1.0307759999999999E-2</v>
      </c>
      <c r="GX156">
        <v>1.013927</v>
      </c>
      <c r="GY156">
        <v>20.47747</v>
      </c>
      <c r="GZ156" s="1">
        <v>9.8122239999999997E-6</v>
      </c>
      <c r="HA156" s="1">
        <v>9.0778590000000006E-3</v>
      </c>
      <c r="HB156">
        <v>1.013916</v>
      </c>
      <c r="HC156">
        <v>21.171569999999999</v>
      </c>
      <c r="HD156" s="1">
        <v>8.6439489999999994E-6</v>
      </c>
      <c r="HE156" s="1">
        <v>7.997133E-3</v>
      </c>
      <c r="HF156">
        <v>1.0138910000000001</v>
      </c>
      <c r="HG156">
        <v>21.847069999999999</v>
      </c>
      <c r="HH156" s="1">
        <v>7.6118739999999996E-6</v>
      </c>
      <c r="HI156" s="1">
        <v>7.0429029999999997E-3</v>
      </c>
      <c r="HJ156">
        <v>1.0138860000000001</v>
      </c>
      <c r="HK156">
        <v>21.930820000000001</v>
      </c>
      <c r="HL156" s="1">
        <v>6.7016219999999997E-6</v>
      </c>
      <c r="HM156" s="1">
        <v>6.201074E-3</v>
      </c>
      <c r="HN156">
        <v>1.013889</v>
      </c>
      <c r="HO156">
        <v>21.478010000000001</v>
      </c>
      <c r="HP156" s="1">
        <v>5.9009889999999998E-6</v>
      </c>
      <c r="HQ156" s="1">
        <v>5.4603489999999998E-3</v>
      </c>
      <c r="HR156">
        <v>1.013881</v>
      </c>
      <c r="HS156">
        <v>20.957809999999998</v>
      </c>
      <c r="HT156" s="1">
        <v>5.1975940000000003E-6</v>
      </c>
      <c r="HU156" s="1">
        <v>4.8096969999999999E-3</v>
      </c>
      <c r="HV156">
        <v>1.0138959999999999</v>
      </c>
      <c r="HW156">
        <v>20.44774</v>
      </c>
      <c r="HX156" s="1">
        <v>4.5793530000000003E-6</v>
      </c>
      <c r="HY156" s="1">
        <v>4.2378140000000003E-3</v>
      </c>
      <c r="HZ156">
        <v>1.0138529999999999</v>
      </c>
      <c r="IA156">
        <v>20.479849999999999</v>
      </c>
      <c r="IB156" s="1">
        <v>4.0362660000000001E-6</v>
      </c>
      <c r="IC156" s="1">
        <v>3.7353780000000001E-3</v>
      </c>
      <c r="ID156">
        <v>1.0138199999999999</v>
      </c>
      <c r="IE156">
        <v>20.836970000000001</v>
      </c>
      <c r="IF156" s="1">
        <v>3.557607E-6</v>
      </c>
      <c r="IG156" s="1">
        <v>3.2927469999999999E-3</v>
      </c>
      <c r="IH156">
        <v>1.013776</v>
      </c>
      <c r="II156">
        <v>21.328029999999998</v>
      </c>
      <c r="IJ156" s="1">
        <v>3.1299919999999999E-6</v>
      </c>
      <c r="IK156" s="1">
        <v>2.897677E-3</v>
      </c>
      <c r="IL156">
        <v>1.0137579999999999</v>
      </c>
      <c r="IM156">
        <v>21.791589999999999</v>
      </c>
      <c r="IN156" s="1">
        <v>2.7440279999999998E-6</v>
      </c>
      <c r="IO156" s="1">
        <v>2.541284E-3</v>
      </c>
      <c r="IP156">
        <v>1.0137240000000001</v>
      </c>
      <c r="IQ156">
        <v>21.745039999999999</v>
      </c>
      <c r="IR156" s="1">
        <v>2.399169E-6</v>
      </c>
      <c r="IS156" s="1">
        <v>2.2223439999999998E-3</v>
      </c>
      <c r="IT156">
        <v>1.013693</v>
      </c>
      <c r="IU156">
        <v>21.457820000000002</v>
      </c>
      <c r="IV156" s="1">
        <v>2.0958130000000001E-6</v>
      </c>
      <c r="IW156" s="1">
        <v>1.9415050000000001E-3</v>
      </c>
      <c r="IX156">
        <v>1.013652</v>
      </c>
      <c r="IY156">
        <v>20.994630000000001</v>
      </c>
      <c r="IZ156" s="1">
        <v>1.831386E-6</v>
      </c>
      <c r="JA156" s="1">
        <v>1.6966310000000001E-3</v>
      </c>
      <c r="JB156">
        <v>1.0135810000000001</v>
      </c>
      <c r="JC156">
        <v>20.512589999999999</v>
      </c>
      <c r="JD156" s="1">
        <v>1.60183E-6</v>
      </c>
      <c r="JE156" s="1">
        <v>1.484066E-3</v>
      </c>
      <c r="JF156">
        <v>1.0135639999999999</v>
      </c>
      <c r="JG156">
        <v>20.671520000000001</v>
      </c>
      <c r="JH156" s="1">
        <v>1.4028759999999999E-6</v>
      </c>
      <c r="JI156" s="1">
        <v>1.299705E-3</v>
      </c>
      <c r="JJ156">
        <v>1.0135350000000001</v>
      </c>
      <c r="JK156">
        <v>21.20476</v>
      </c>
      <c r="JL156" s="1">
        <v>1.230479E-6</v>
      </c>
      <c r="JM156" s="1">
        <v>1.1399540000000001E-3</v>
      </c>
      <c r="JN156">
        <v>1.0134860000000001</v>
      </c>
      <c r="JO156">
        <v>21.864850000000001</v>
      </c>
      <c r="JP156" s="1">
        <v>1.080353E-6</v>
      </c>
      <c r="JQ156" s="1">
        <v>1.0009579999999999E-3</v>
      </c>
      <c r="JR156">
        <v>1.013444</v>
      </c>
      <c r="JS156">
        <v>22.285599999999999</v>
      </c>
      <c r="JT156" s="1">
        <v>9.4880380000000005E-7</v>
      </c>
      <c r="JU156" s="1">
        <v>8.7913230000000002E-4</v>
      </c>
      <c r="JV156">
        <v>1.013425</v>
      </c>
      <c r="JW156">
        <v>22.26202</v>
      </c>
      <c r="JX156" s="1">
        <v>8.3349290000000002E-7</v>
      </c>
      <c r="JY156" s="1">
        <v>7.7232769999999997E-4</v>
      </c>
      <c r="JZ156">
        <v>1.0133810000000001</v>
      </c>
      <c r="KA156">
        <v>21.846119999999999</v>
      </c>
      <c r="KB156" s="1">
        <v>7.3310879999999997E-7</v>
      </c>
      <c r="KC156" s="1">
        <v>6.7929709999999996E-4</v>
      </c>
      <c r="KD156">
        <v>1.0133509999999999</v>
      </c>
      <c r="KE156">
        <v>21.31127</v>
      </c>
      <c r="KF156" s="1">
        <v>6.4586069999999999E-7</v>
      </c>
      <c r="KG156" s="1">
        <v>5.9842939999999996E-4</v>
      </c>
      <c r="KH156">
        <v>1.0132989999999999</v>
      </c>
      <c r="KI156">
        <v>20.85463</v>
      </c>
      <c r="KJ156" s="1">
        <v>5.6997449999999998E-7</v>
      </c>
      <c r="KK156" s="1">
        <v>5.2810569999999998E-4</v>
      </c>
      <c r="KL156">
        <v>1.0132969999999999</v>
      </c>
      <c r="KM156">
        <v>21.096640000000001</v>
      </c>
      <c r="KN156" s="1">
        <v>5.0382939999999997E-7</v>
      </c>
      <c r="KO156" s="1">
        <v>4.6681089999999999E-4</v>
      </c>
      <c r="KP156">
        <v>1.013266</v>
      </c>
      <c r="KQ156">
        <v>21.68891</v>
      </c>
      <c r="KR156" s="1">
        <v>4.4613819999999998E-7</v>
      </c>
      <c r="KS156" s="1">
        <v>4.1330739999999999E-4</v>
      </c>
      <c r="KT156">
        <v>1.0132410000000001</v>
      </c>
      <c r="KU156">
        <v>22.437429999999999</v>
      </c>
      <c r="KV156" s="1">
        <v>3.9658459999999998E-7</v>
      </c>
      <c r="KW156" s="1">
        <v>3.6730710000000002E-4</v>
      </c>
      <c r="KX156">
        <v>1.013234</v>
      </c>
      <c r="KY156">
        <v>23.01174</v>
      </c>
      <c r="KZ156" s="1">
        <v>3.5459660000000001E-7</v>
      </c>
      <c r="LA156" s="1">
        <v>3.2830510000000002E-4</v>
      </c>
      <c r="LB156">
        <v>1.01322</v>
      </c>
      <c r="LC156">
        <v>22.907990000000002</v>
      </c>
      <c r="LD156" s="1">
        <v>3.1871550000000002E-7</v>
      </c>
      <c r="LE156" s="1">
        <v>2.9501309999999998E-4</v>
      </c>
      <c r="LF156">
        <v>1.013171</v>
      </c>
      <c r="LG156">
        <v>22.368659999999998</v>
      </c>
      <c r="LH156" s="1">
        <v>2.8742460000000003E-7</v>
      </c>
      <c r="LI156" s="1">
        <v>2.6601819999999999E-4</v>
      </c>
      <c r="LJ156">
        <v>1.0131250000000001</v>
      </c>
      <c r="LK156">
        <v>21.68027</v>
      </c>
      <c r="LL156" s="1">
        <v>2.5978249999999998E-7</v>
      </c>
      <c r="LM156" s="1">
        <v>2.4041479999999999E-4</v>
      </c>
      <c r="LN156">
        <v>1.0131600000000001</v>
      </c>
      <c r="LO156">
        <v>21.161000000000001</v>
      </c>
      <c r="LP156" s="1">
        <v>2.3531119999999999E-7</v>
      </c>
      <c r="LQ156" s="1">
        <v>2.177391E-4</v>
      </c>
      <c r="LR156">
        <v>1.013112</v>
      </c>
      <c r="LS156">
        <v>21.51633</v>
      </c>
      <c r="LT156" s="1">
        <v>2.1353540000000001E-7</v>
      </c>
      <c r="LU156" s="1">
        <v>1.9757959999999999E-4</v>
      </c>
      <c r="LV156">
        <v>1.013096</v>
      </c>
      <c r="LW156">
        <v>22.236999999999998</v>
      </c>
      <c r="LX156" s="1">
        <v>1.940225E-7</v>
      </c>
      <c r="LY156" s="1">
        <v>1.795232E-4</v>
      </c>
      <c r="LZ156">
        <v>1.0130539999999999</v>
      </c>
      <c r="MA156">
        <v>23.107980000000001</v>
      </c>
      <c r="MB156" s="1">
        <v>1.7635599999999999E-7</v>
      </c>
      <c r="MC156" s="1">
        <v>1.6318379999999999E-4</v>
      </c>
      <c r="MD156">
        <v>1.0130300000000001</v>
      </c>
      <c r="ME156">
        <v>23.83323</v>
      </c>
      <c r="MF156" s="1">
        <v>1.6027339999999999E-7</v>
      </c>
      <c r="MG156" s="1">
        <v>1.4831210000000001E-4</v>
      </c>
      <c r="MH156">
        <v>1.0130129999999999</v>
      </c>
      <c r="MI156">
        <v>23.829660000000001</v>
      </c>
      <c r="MJ156" s="1">
        <v>1.456522E-7</v>
      </c>
      <c r="MK156" s="1">
        <v>1.3478860000000001E-4</v>
      </c>
      <c r="ML156">
        <v>1.012956</v>
      </c>
      <c r="MM156">
        <v>23.379259999999999</v>
      </c>
      <c r="MN156" s="1">
        <v>1.324652E-7</v>
      </c>
      <c r="MO156" s="1">
        <v>1.22581E-4</v>
      </c>
      <c r="MP156">
        <v>1.0129630000000001</v>
      </c>
      <c r="MQ156">
        <v>22.66319</v>
      </c>
      <c r="MR156" s="1">
        <v>1.2059719999999999E-7</v>
      </c>
      <c r="MS156" s="1">
        <v>1.115944E-4</v>
      </c>
      <c r="MT156">
        <v>1.0129349999999999</v>
      </c>
      <c r="MU156">
        <v>21.953659999999999</v>
      </c>
      <c r="MV156" s="1">
        <v>1.09911E-7</v>
      </c>
      <c r="MW156" s="1">
        <v>1.017017E-4</v>
      </c>
      <c r="MX156">
        <v>1.0129379999999999</v>
      </c>
      <c r="MY156">
        <v>21.619199999999999</v>
      </c>
      <c r="MZ156" s="1">
        <v>1.002592E-7</v>
      </c>
      <c r="NA156" s="1">
        <v>9.2769269999999998E-5</v>
      </c>
      <c r="NB156">
        <v>1.012923</v>
      </c>
      <c r="NC156">
        <v>21.838460000000001</v>
      </c>
      <c r="ND156" s="1">
        <v>9.1590610000000004E-8</v>
      </c>
      <c r="NE156" s="1">
        <v>8.4739129999999999E-5</v>
      </c>
      <c r="NF156">
        <v>1.012915</v>
      </c>
      <c r="NG156">
        <v>22.485499999999998</v>
      </c>
      <c r="NH156" s="1">
        <v>8.3982610000000006E-8</v>
      </c>
      <c r="NI156" s="1">
        <v>7.7677720000000005E-5</v>
      </c>
      <c r="NJ156">
        <v>1.0128740000000001</v>
      </c>
      <c r="NK156">
        <v>22.820910000000001</v>
      </c>
      <c r="NL156" s="1">
        <v>7.7471409999999998E-8</v>
      </c>
      <c r="NM156" s="1">
        <v>7.1629610000000003E-5</v>
      </c>
      <c r="NN156">
        <v>1.012864</v>
      </c>
      <c r="NO156">
        <v>22.68449</v>
      </c>
      <c r="NP156" s="1">
        <v>7.1790889999999995E-8</v>
      </c>
      <c r="NQ156" s="1">
        <v>6.6364550000000001E-5</v>
      </c>
      <c r="NR156">
        <v>1.0128569999999999</v>
      </c>
      <c r="NS156">
        <v>22.15429</v>
      </c>
      <c r="NT156" s="1">
        <v>6.6656300000000001E-8</v>
      </c>
      <c r="NU156" s="1">
        <v>6.1615529999999995E-5</v>
      </c>
      <c r="NV156">
        <v>1.012859</v>
      </c>
      <c r="NW156">
        <v>21.430440000000001</v>
      </c>
      <c r="NX156" s="1">
        <v>6.1965809999999999E-8</v>
      </c>
      <c r="NY156" s="1">
        <v>5.7273620000000001E-5</v>
      </c>
      <c r="NZ156">
        <v>1.0128109999999999</v>
      </c>
      <c r="OA156">
        <v>20.74464</v>
      </c>
      <c r="OB156" s="1">
        <v>5.7688610000000003E-8</v>
      </c>
      <c r="OC156" s="1">
        <v>5.3316699999999997E-5</v>
      </c>
      <c r="OD156">
        <v>1.012805</v>
      </c>
      <c r="OE156">
        <v>20.685749999999999</v>
      </c>
      <c r="OF156" s="1">
        <v>5.3775149999999998E-8</v>
      </c>
      <c r="OG156" s="1">
        <v>4.9699510000000001E-5</v>
      </c>
      <c r="OH156">
        <v>1.0128029999999999</v>
      </c>
      <c r="OI156">
        <v>21.11365</v>
      </c>
      <c r="OJ156" s="1">
        <v>5.0169709999999999E-8</v>
      </c>
      <c r="OK156" s="1">
        <v>4.6365619999999997E-5</v>
      </c>
    </row>
    <row r="157" spans="1:401" x14ac:dyDescent="0.35">
      <c r="A157">
        <v>160</v>
      </c>
      <c r="B157" t="s">
        <v>4</v>
      </c>
      <c r="C157" t="s">
        <v>24</v>
      </c>
      <c r="D157" t="s">
        <v>161</v>
      </c>
      <c r="E157">
        <v>867.38459999999998</v>
      </c>
      <c r="F157">
        <v>0.66394350000000002</v>
      </c>
      <c r="G157">
        <v>21.327629999999999</v>
      </c>
      <c r="H157">
        <v>0</v>
      </c>
      <c r="I157">
        <v>0</v>
      </c>
      <c r="J157">
        <v>0.66380380000000005</v>
      </c>
      <c r="K157">
        <v>20.92615</v>
      </c>
      <c r="L157">
        <v>0</v>
      </c>
      <c r="M157">
        <v>0</v>
      </c>
      <c r="N157">
        <v>0.66368850000000001</v>
      </c>
      <c r="O157">
        <v>20.71228</v>
      </c>
      <c r="P157">
        <v>0</v>
      </c>
      <c r="Q157">
        <v>0</v>
      </c>
      <c r="R157">
        <v>0.66357969999999999</v>
      </c>
      <c r="S157">
        <v>20.595030000000001</v>
      </c>
      <c r="T157">
        <v>0</v>
      </c>
      <c r="U157">
        <v>0</v>
      </c>
      <c r="V157">
        <v>0.66349150000000001</v>
      </c>
      <c r="W157">
        <v>20.69613</v>
      </c>
      <c r="X157" s="1">
        <v>3.1009689999999999E-30</v>
      </c>
      <c r="Y157" s="1">
        <v>3.4579089999999998E-27</v>
      </c>
      <c r="Z157">
        <v>0.66340770000000004</v>
      </c>
      <c r="AA157">
        <v>20.573460000000001</v>
      </c>
      <c r="AB157" s="1">
        <v>1.9033580000000001E-17</v>
      </c>
      <c r="AC157" s="1">
        <v>2.122743E-14</v>
      </c>
      <c r="AD157">
        <v>0.6633405</v>
      </c>
      <c r="AE157">
        <v>20.25337</v>
      </c>
      <c r="AF157" s="1">
        <v>2.6329549999999998E-6</v>
      </c>
      <c r="AG157" s="1">
        <v>2.0822179999999998E-3</v>
      </c>
      <c r="AH157">
        <v>0.66324269999999996</v>
      </c>
      <c r="AI157">
        <v>19.835149999999999</v>
      </c>
      <c r="AJ157" s="1">
        <v>2.5115209999999999E-2</v>
      </c>
      <c r="AK157">
        <v>21.50224</v>
      </c>
      <c r="AL157">
        <v>0.66320120000000005</v>
      </c>
      <c r="AM157">
        <v>19.471260000000001</v>
      </c>
      <c r="AN157">
        <v>2.5352420000000002</v>
      </c>
      <c r="AO157">
        <v>2389.0500000000002</v>
      </c>
      <c r="AP157">
        <v>0.6631785</v>
      </c>
      <c r="AQ157">
        <v>19.673459999999999</v>
      </c>
      <c r="AR157">
        <v>24.42568</v>
      </c>
      <c r="AS157">
        <v>25085.17</v>
      </c>
      <c r="AT157">
        <v>0.66314779999999995</v>
      </c>
      <c r="AU157">
        <v>20.148540000000001</v>
      </c>
      <c r="AV157">
        <v>46.503390000000003</v>
      </c>
      <c r="AW157">
        <v>51620.68</v>
      </c>
      <c r="AX157">
        <v>0.66312409999999999</v>
      </c>
      <c r="AY157">
        <v>20.589099999999998</v>
      </c>
      <c r="AZ157">
        <v>26.59027</v>
      </c>
      <c r="BA157">
        <v>31574.11</v>
      </c>
      <c r="BB157">
        <v>0.66315100000000005</v>
      </c>
      <c r="BC157">
        <v>20.996110000000002</v>
      </c>
      <c r="BD157">
        <v>5.9743300000000001</v>
      </c>
      <c r="BE157">
        <v>7539.0159999999996</v>
      </c>
      <c r="BF157">
        <v>0.66312300000000002</v>
      </c>
      <c r="BG157">
        <v>21.012609999999999</v>
      </c>
      <c r="BH157">
        <v>0.65016680000000004</v>
      </c>
      <c r="BI157">
        <v>864.15009999999995</v>
      </c>
      <c r="BJ157">
        <v>0.66312130000000002</v>
      </c>
      <c r="BK157">
        <v>20.747920000000001</v>
      </c>
      <c r="BL157" s="1">
        <v>4.5943230000000002E-2</v>
      </c>
      <c r="BM157">
        <v>62.120310000000003</v>
      </c>
      <c r="BN157">
        <v>0.66314470000000003</v>
      </c>
      <c r="BO157">
        <v>20.46041</v>
      </c>
      <c r="BP157" s="1">
        <v>7.6015919999999999E-3</v>
      </c>
      <c r="BQ157">
        <v>9.0574119999999994</v>
      </c>
      <c r="BR157">
        <v>0.66313520000000004</v>
      </c>
      <c r="BS157">
        <v>20.180019999999999</v>
      </c>
      <c r="BT157" s="1">
        <v>5.0312209999999998E-3</v>
      </c>
      <c r="BU157">
        <v>5.701041</v>
      </c>
      <c r="BV157">
        <v>0.66314269999999997</v>
      </c>
      <c r="BW157">
        <v>20.385770000000001</v>
      </c>
      <c r="BX157" s="1">
        <v>4.0544759999999996E-3</v>
      </c>
      <c r="BY157">
        <v>4.5828559999999996</v>
      </c>
      <c r="BZ157">
        <v>0.66312479999999996</v>
      </c>
      <c r="CA157">
        <v>20.91067</v>
      </c>
      <c r="CB157" s="1">
        <v>3.2953230000000002E-3</v>
      </c>
      <c r="CC157">
        <v>3.7245200000000001</v>
      </c>
      <c r="CD157">
        <v>0.66312530000000003</v>
      </c>
      <c r="CE157">
        <v>21.391030000000001</v>
      </c>
      <c r="CF157" s="1">
        <v>2.6809680000000002E-3</v>
      </c>
      <c r="CG157">
        <v>3.0300400000000001</v>
      </c>
      <c r="CH157">
        <v>0.6631186</v>
      </c>
      <c r="CI157">
        <v>21.880680000000002</v>
      </c>
      <c r="CJ157" s="1">
        <v>2.1811040000000001E-3</v>
      </c>
      <c r="CK157">
        <v>2.465204</v>
      </c>
      <c r="CL157">
        <v>0.66308829999999996</v>
      </c>
      <c r="CM157">
        <v>21.805009999999999</v>
      </c>
      <c r="CN157" s="1">
        <v>1.774486E-3</v>
      </c>
      <c r="CO157">
        <v>2.0056729999999998</v>
      </c>
      <c r="CP157">
        <v>0.66308639999999996</v>
      </c>
      <c r="CQ157">
        <v>21.261230000000001</v>
      </c>
      <c r="CR157" s="1">
        <v>1.4445339999999999E-3</v>
      </c>
      <c r="CS157">
        <v>1.632698</v>
      </c>
      <c r="CT157">
        <v>0.66305199999999997</v>
      </c>
      <c r="CU157">
        <v>20.605930000000001</v>
      </c>
      <c r="CV157" s="1">
        <v>1.176809E-3</v>
      </c>
      <c r="CW157">
        <v>1.330112</v>
      </c>
      <c r="CX157">
        <v>0.66301880000000002</v>
      </c>
      <c r="CY157">
        <v>20.0519</v>
      </c>
      <c r="CZ157" s="1">
        <v>9.5968799999999999E-4</v>
      </c>
      <c r="DA157">
        <v>1.084713</v>
      </c>
      <c r="DB157">
        <v>0.66295979999999999</v>
      </c>
      <c r="DC157">
        <v>20.282160000000001</v>
      </c>
      <c r="DD157" s="1">
        <v>7.8343779999999995E-4</v>
      </c>
      <c r="DE157">
        <v>0.88552229999999998</v>
      </c>
      <c r="DF157">
        <v>0.66288380000000002</v>
      </c>
      <c r="DG157">
        <v>20.889720000000001</v>
      </c>
      <c r="DH157" s="1">
        <v>6.4002239999999999E-4</v>
      </c>
      <c r="DI157">
        <v>0.72349730000000001</v>
      </c>
      <c r="DJ157">
        <v>0.66283239999999999</v>
      </c>
      <c r="DK157">
        <v>21.6906</v>
      </c>
      <c r="DL157" s="1">
        <v>5.2257900000000001E-4</v>
      </c>
      <c r="DM157">
        <v>0.59085279999999996</v>
      </c>
      <c r="DN157">
        <v>0.66275600000000001</v>
      </c>
      <c r="DO157">
        <v>22.3796</v>
      </c>
      <c r="DP157" s="1">
        <v>4.257566E-4</v>
      </c>
      <c r="DQ157">
        <v>0.48150880000000001</v>
      </c>
      <c r="DR157">
        <v>0.66268179999999999</v>
      </c>
      <c r="DS157">
        <v>22.332540000000002</v>
      </c>
      <c r="DT157" s="1">
        <v>3.4626669999999999E-4</v>
      </c>
      <c r="DU157">
        <v>0.39167960000000002</v>
      </c>
      <c r="DV157">
        <v>0.66260359999999996</v>
      </c>
      <c r="DW157">
        <v>21.88288</v>
      </c>
      <c r="DX157" s="1">
        <v>2.815944E-4</v>
      </c>
      <c r="DY157">
        <v>0.31856109999999999</v>
      </c>
      <c r="DZ157">
        <v>0.66251680000000002</v>
      </c>
      <c r="EA157">
        <v>21.230129999999999</v>
      </c>
      <c r="EB157" s="1">
        <v>2.293799E-4</v>
      </c>
      <c r="EC157">
        <v>0.2595035</v>
      </c>
      <c r="ED157">
        <v>0.66243770000000002</v>
      </c>
      <c r="EE157">
        <v>20.669370000000001</v>
      </c>
      <c r="EF157" s="1">
        <v>1.8729519999999999E-4</v>
      </c>
      <c r="EG157">
        <v>0.21188709999999999</v>
      </c>
      <c r="EH157">
        <v>0.66237440000000003</v>
      </c>
      <c r="EI157">
        <v>20.773859999999999</v>
      </c>
      <c r="EJ157" s="1">
        <v>1.532615E-4</v>
      </c>
      <c r="EK157">
        <v>0.17338870000000001</v>
      </c>
      <c r="EL157">
        <v>0.66231459999999998</v>
      </c>
      <c r="EM157">
        <v>21.396930000000001</v>
      </c>
      <c r="EN157" s="1">
        <v>1.2556089999999999E-4</v>
      </c>
      <c r="EO157">
        <v>0.1420612</v>
      </c>
      <c r="EP157">
        <v>0.66224000000000005</v>
      </c>
      <c r="EQ157">
        <v>22.24493</v>
      </c>
      <c r="ER157" s="1">
        <v>1.030942E-4</v>
      </c>
      <c r="ES157">
        <v>0.1166319</v>
      </c>
      <c r="ET157">
        <v>0.66219899999999998</v>
      </c>
      <c r="EU157">
        <v>22.95147</v>
      </c>
      <c r="EV157" s="1">
        <v>8.5089040000000001E-5</v>
      </c>
      <c r="EW157" s="1">
        <v>9.6238550000000006E-2</v>
      </c>
      <c r="EX157">
        <v>0.66214870000000003</v>
      </c>
      <c r="EY157">
        <v>22.883009999999999</v>
      </c>
      <c r="EZ157" s="1">
        <v>7.0648200000000006E-5</v>
      </c>
      <c r="FA157" s="1">
        <v>7.9887020000000003E-2</v>
      </c>
      <c r="FB157">
        <v>0.66208920000000004</v>
      </c>
      <c r="FC157">
        <v>22.277850000000001</v>
      </c>
      <c r="FD157" s="1">
        <v>5.8961900000000002E-5</v>
      </c>
      <c r="FE157" s="1">
        <v>6.6661040000000005E-2</v>
      </c>
      <c r="FF157">
        <v>0.66202810000000001</v>
      </c>
      <c r="FG157">
        <v>21.479959999999998</v>
      </c>
      <c r="FH157" s="1">
        <v>4.9430720000000002E-5</v>
      </c>
      <c r="FI157" s="1">
        <v>5.5876439999999999E-2</v>
      </c>
      <c r="FJ157">
        <v>0.66199620000000003</v>
      </c>
      <c r="FK157">
        <v>20.733329999999999</v>
      </c>
      <c r="FL157" s="1">
        <v>4.1607950000000002E-5</v>
      </c>
      <c r="FM157" s="1">
        <v>4.7027729999999997E-2</v>
      </c>
      <c r="FN157">
        <v>0.66197550000000005</v>
      </c>
      <c r="FO157">
        <v>20.76061</v>
      </c>
      <c r="FP157" s="1">
        <v>3.5153449999999998E-5</v>
      </c>
      <c r="FQ157" s="1">
        <v>3.9727489999999997E-2</v>
      </c>
      <c r="FR157">
        <v>0.66196600000000005</v>
      </c>
      <c r="FS157">
        <v>21.201329999999999</v>
      </c>
      <c r="FT157" s="1">
        <v>2.9818199999999999E-5</v>
      </c>
      <c r="FU157" s="1">
        <v>3.3689990000000003E-2</v>
      </c>
      <c r="FV157">
        <v>0.66194280000000005</v>
      </c>
      <c r="FW157">
        <v>21.700810000000001</v>
      </c>
      <c r="FX157" s="1">
        <v>2.545394E-5</v>
      </c>
      <c r="FY157" s="1">
        <v>2.8747539999999999E-2</v>
      </c>
      <c r="FZ157">
        <v>0.66196730000000004</v>
      </c>
      <c r="GA157">
        <v>22.12238</v>
      </c>
      <c r="GB157" s="1">
        <v>2.1935120000000001E-5</v>
      </c>
      <c r="GC157" s="1">
        <v>2.4759239999999998E-2</v>
      </c>
      <c r="GD157">
        <v>0.66196250000000001</v>
      </c>
      <c r="GE157">
        <v>21.989609999999999</v>
      </c>
      <c r="GF157" s="1">
        <v>1.907206E-5</v>
      </c>
      <c r="GG157" s="1">
        <v>2.1517970000000001E-2</v>
      </c>
      <c r="GH157">
        <v>0.66195329999999997</v>
      </c>
      <c r="GI157">
        <v>21.63514</v>
      </c>
      <c r="GJ157" s="1">
        <v>1.6677410000000001E-5</v>
      </c>
      <c r="GK157" s="1">
        <v>1.881232E-2</v>
      </c>
      <c r="GL157">
        <v>0.66194260000000005</v>
      </c>
      <c r="GM157">
        <v>21.082750000000001</v>
      </c>
      <c r="GN157" s="1">
        <v>1.463069E-5</v>
      </c>
      <c r="GO157" s="1">
        <v>1.650167E-2</v>
      </c>
      <c r="GP157">
        <v>0.66193990000000003</v>
      </c>
      <c r="GQ157">
        <v>20.552440000000001</v>
      </c>
      <c r="GR157" s="1">
        <v>1.285844E-5</v>
      </c>
      <c r="GS157">
        <v>1.45022E-2</v>
      </c>
      <c r="GT157">
        <v>0.66193639999999998</v>
      </c>
      <c r="GU157">
        <v>20.2074</v>
      </c>
      <c r="GV157" s="1">
        <v>1.131503E-5</v>
      </c>
      <c r="GW157" s="1">
        <v>1.276128E-2</v>
      </c>
      <c r="GX157">
        <v>0.66193740000000001</v>
      </c>
      <c r="GY157">
        <v>20.512820000000001</v>
      </c>
      <c r="GZ157" s="1">
        <v>9.9639639999999997E-6</v>
      </c>
      <c r="HA157" s="1">
        <v>1.1237830000000001E-2</v>
      </c>
      <c r="HB157">
        <v>0.66194379999999997</v>
      </c>
      <c r="HC157">
        <v>21.211020000000001</v>
      </c>
      <c r="HD157" s="1">
        <v>8.7776530000000004E-6</v>
      </c>
      <c r="HE157" s="1">
        <v>9.9000359999999992E-3</v>
      </c>
      <c r="HF157">
        <v>0.66193500000000005</v>
      </c>
      <c r="HG157">
        <v>21.889030000000002</v>
      </c>
      <c r="HH157" s="1">
        <v>7.7300230000000001E-6</v>
      </c>
      <c r="HI157" s="1">
        <v>8.7191509999999996E-3</v>
      </c>
      <c r="HJ157">
        <v>0.66192329999999999</v>
      </c>
      <c r="HK157">
        <v>21.976400000000002</v>
      </c>
      <c r="HL157" s="1">
        <v>6.8056279999999996E-6</v>
      </c>
      <c r="HM157" s="1">
        <v>7.6770049999999998E-3</v>
      </c>
      <c r="HN157">
        <v>0.66193029999999997</v>
      </c>
      <c r="HO157">
        <v>21.532330000000002</v>
      </c>
      <c r="HP157" s="1">
        <v>5.9925099999999997E-6</v>
      </c>
      <c r="HQ157" s="1">
        <v>6.7599119999999999E-3</v>
      </c>
      <c r="HR157">
        <v>0.66191739999999999</v>
      </c>
      <c r="HS157">
        <v>21.024909999999998</v>
      </c>
      <c r="HT157" s="1">
        <v>5.2779330000000002E-6</v>
      </c>
      <c r="HU157" s="1">
        <v>5.954132E-3</v>
      </c>
      <c r="HV157">
        <v>0.66188749999999996</v>
      </c>
      <c r="HW157">
        <v>20.50797</v>
      </c>
      <c r="HX157" s="1">
        <v>4.6500109999999996E-6</v>
      </c>
      <c r="HY157" s="1">
        <v>5.2461180000000001E-3</v>
      </c>
      <c r="HZ157">
        <v>0.6618716</v>
      </c>
      <c r="IA157">
        <v>20.539639999999999</v>
      </c>
      <c r="IB157" s="1">
        <v>4.0983890000000003E-6</v>
      </c>
      <c r="IC157" s="1">
        <v>4.6239779999999999E-3</v>
      </c>
      <c r="ID157">
        <v>0.66183700000000001</v>
      </c>
      <c r="IE157">
        <v>20.888539999999999</v>
      </c>
      <c r="IF157" s="1">
        <v>3.6125250000000002E-6</v>
      </c>
      <c r="IG157" s="1">
        <v>4.0761909999999998E-3</v>
      </c>
      <c r="IH157">
        <v>0.66182719999999995</v>
      </c>
      <c r="II157">
        <v>21.357959999999999</v>
      </c>
      <c r="IJ157" s="1">
        <v>3.1793950000000001E-6</v>
      </c>
      <c r="IK157" s="1">
        <v>3.5883220000000001E-3</v>
      </c>
      <c r="IL157">
        <v>0.66175189999999995</v>
      </c>
      <c r="IM157">
        <v>21.825230000000001</v>
      </c>
      <c r="IN157" s="1">
        <v>2.7885250000000001E-6</v>
      </c>
      <c r="IO157" s="1">
        <v>3.1483370000000002E-3</v>
      </c>
      <c r="IP157">
        <v>0.66171709999999995</v>
      </c>
      <c r="IQ157">
        <v>21.778770000000002</v>
      </c>
      <c r="IR157" s="1">
        <v>2.438659E-6</v>
      </c>
      <c r="IS157" s="1">
        <v>2.7539029999999998E-3</v>
      </c>
      <c r="IT157">
        <v>0.6616824</v>
      </c>
      <c r="IU157">
        <v>21.509730000000001</v>
      </c>
      <c r="IV157" s="1">
        <v>2.1304040000000001E-6</v>
      </c>
      <c r="IW157" s="1">
        <v>2.406062E-3</v>
      </c>
      <c r="IX157">
        <v>0.66166440000000004</v>
      </c>
      <c r="IY157">
        <v>21.075749999999999</v>
      </c>
      <c r="IZ157" s="1">
        <v>1.861473E-6</v>
      </c>
      <c r="JA157" s="1">
        <v>2.102512E-3</v>
      </c>
      <c r="JB157">
        <v>0.66159999999999997</v>
      </c>
      <c r="JC157">
        <v>20.593689999999999</v>
      </c>
      <c r="JD157" s="1">
        <v>1.627911E-6</v>
      </c>
      <c r="JE157" s="1">
        <v>1.8388549999999999E-3</v>
      </c>
      <c r="JF157">
        <v>0.66155050000000004</v>
      </c>
      <c r="JG157">
        <v>20.749310000000001</v>
      </c>
      <c r="JH157" s="1">
        <v>1.4254759999999999E-6</v>
      </c>
      <c r="JI157" s="1">
        <v>1.6102130000000001E-3</v>
      </c>
      <c r="JJ157">
        <v>0.6615164</v>
      </c>
      <c r="JK157">
        <v>21.255310000000001</v>
      </c>
      <c r="JL157" s="1">
        <v>1.250088E-6</v>
      </c>
      <c r="JM157" s="1">
        <v>1.412092E-3</v>
      </c>
      <c r="JN157">
        <v>0.66145790000000004</v>
      </c>
      <c r="JO157">
        <v>21.890809999999998</v>
      </c>
      <c r="JP157" s="1">
        <v>1.0974719999999999E-6</v>
      </c>
      <c r="JQ157" s="1">
        <v>1.239834E-3</v>
      </c>
      <c r="JR157">
        <v>0.66140030000000005</v>
      </c>
      <c r="JS157">
        <v>22.312550000000002</v>
      </c>
      <c r="JT157" s="1">
        <v>9.6382470000000001E-7</v>
      </c>
      <c r="JU157" s="1">
        <v>1.088929E-3</v>
      </c>
      <c r="JV157">
        <v>0.66136159999999999</v>
      </c>
      <c r="JW157">
        <v>22.303809999999999</v>
      </c>
      <c r="JX157" s="1">
        <v>8.4662990000000001E-7</v>
      </c>
      <c r="JY157" s="1">
        <v>9.5661909999999995E-4</v>
      </c>
      <c r="JZ157">
        <v>0.66129570000000004</v>
      </c>
      <c r="KA157">
        <v>21.90935</v>
      </c>
      <c r="KB157" s="1">
        <v>7.4452820000000005E-7</v>
      </c>
      <c r="KC157" s="1">
        <v>8.4126329999999997E-4</v>
      </c>
      <c r="KD157">
        <v>0.66127040000000004</v>
      </c>
      <c r="KE157">
        <v>21.388590000000001</v>
      </c>
      <c r="KF157" s="1">
        <v>6.5579410000000002E-7</v>
      </c>
      <c r="KG157" s="1">
        <v>7.4099150000000004E-4</v>
      </c>
      <c r="KH157">
        <v>0.6612152</v>
      </c>
      <c r="KI157">
        <v>20.92116</v>
      </c>
      <c r="KJ157" s="1">
        <v>5.7860350000000005E-7</v>
      </c>
      <c r="KK157" s="1">
        <v>6.5377839999999996E-4</v>
      </c>
      <c r="KL157">
        <v>0.66118900000000003</v>
      </c>
      <c r="KM157">
        <v>21.158850000000001</v>
      </c>
      <c r="KN157" s="1">
        <v>5.1138390000000003E-7</v>
      </c>
      <c r="KO157" s="1">
        <v>5.778329E-4</v>
      </c>
      <c r="KP157">
        <v>0.66115889999999999</v>
      </c>
      <c r="KQ157">
        <v>21.734359999999999</v>
      </c>
      <c r="KR157" s="1">
        <v>4.5269680000000001E-7</v>
      </c>
      <c r="KS157" s="1">
        <v>5.1148039999999995E-4</v>
      </c>
      <c r="KT157">
        <v>0.66112119999999996</v>
      </c>
      <c r="KU157">
        <v>22.472470000000001</v>
      </c>
      <c r="KV157" s="1">
        <v>4.0216839999999997E-7</v>
      </c>
      <c r="KW157" s="1">
        <v>4.543026E-4</v>
      </c>
      <c r="KX157">
        <v>0.66108690000000003</v>
      </c>
      <c r="KY157">
        <v>23.05913</v>
      </c>
      <c r="KZ157" s="1">
        <v>3.5933080000000002E-7</v>
      </c>
      <c r="LA157" s="1">
        <v>4.057903E-4</v>
      </c>
      <c r="LB157">
        <v>0.66104949999999996</v>
      </c>
      <c r="LC157">
        <v>22.96454</v>
      </c>
      <c r="LD157" s="1">
        <v>3.2279300000000002E-7</v>
      </c>
      <c r="LE157" s="1">
        <v>3.6444690000000002E-4</v>
      </c>
      <c r="LF157">
        <v>0.66102329999999998</v>
      </c>
      <c r="LG157">
        <v>22.443539999999999</v>
      </c>
      <c r="LH157" s="1">
        <v>2.9100769999999998E-7</v>
      </c>
      <c r="LI157" s="1">
        <v>3.2852640000000002E-4</v>
      </c>
      <c r="LJ157">
        <v>0.66098730000000006</v>
      </c>
      <c r="LK157">
        <v>21.77178</v>
      </c>
      <c r="LL157" s="1">
        <v>2.629514E-7</v>
      </c>
      <c r="LM157" s="1">
        <v>2.9683599999999997E-4</v>
      </c>
      <c r="LN157">
        <v>0.66097300000000003</v>
      </c>
      <c r="LO157">
        <v>21.23855</v>
      </c>
      <c r="LP157" s="1">
        <v>2.381239E-7</v>
      </c>
      <c r="LQ157" s="1">
        <v>2.6878150000000001E-4</v>
      </c>
      <c r="LR157">
        <v>0.66094520000000001</v>
      </c>
      <c r="LS157">
        <v>21.590160000000001</v>
      </c>
      <c r="LT157" s="1">
        <v>2.1604220000000001E-7</v>
      </c>
      <c r="LU157" s="1">
        <v>2.4384959999999999E-4</v>
      </c>
      <c r="LV157">
        <v>0.66089120000000001</v>
      </c>
      <c r="LW157">
        <v>22.289300000000001</v>
      </c>
      <c r="LX157" s="1">
        <v>1.9627719999999999E-7</v>
      </c>
      <c r="LY157" s="1">
        <v>2.2154100000000001E-4</v>
      </c>
      <c r="LZ157">
        <v>0.66087410000000002</v>
      </c>
      <c r="MA157">
        <v>23.142289999999999</v>
      </c>
      <c r="MB157" s="1">
        <v>1.7840370000000001E-7</v>
      </c>
      <c r="MC157" s="1">
        <v>2.0137719999999999E-4</v>
      </c>
      <c r="MD157">
        <v>0.66083230000000004</v>
      </c>
      <c r="ME157">
        <v>23.881070000000001</v>
      </c>
      <c r="MF157" s="1">
        <v>1.6213969999999999E-7</v>
      </c>
      <c r="MG157" s="1">
        <v>1.8303349999999999E-4</v>
      </c>
      <c r="MH157">
        <v>0.66081270000000003</v>
      </c>
      <c r="MI157">
        <v>23.88815</v>
      </c>
      <c r="MJ157" s="1">
        <v>1.473463E-7</v>
      </c>
      <c r="MK157" s="1">
        <v>1.663468E-4</v>
      </c>
      <c r="ML157">
        <v>0.66077450000000004</v>
      </c>
      <c r="MM157">
        <v>23.461069999999999</v>
      </c>
      <c r="MN157" s="1">
        <v>1.33988E-7</v>
      </c>
      <c r="MO157" s="1">
        <v>1.512621E-4</v>
      </c>
      <c r="MP157">
        <v>0.66073709999999997</v>
      </c>
      <c r="MQ157">
        <v>22.764119999999998</v>
      </c>
      <c r="MR157" s="1">
        <v>1.2196750000000001E-7</v>
      </c>
      <c r="MS157" s="1">
        <v>1.3769269999999999E-4</v>
      </c>
      <c r="MT157">
        <v>0.66072330000000001</v>
      </c>
      <c r="MU157">
        <v>22.036840000000002</v>
      </c>
      <c r="MV157" s="1">
        <v>1.1114769999999999E-7</v>
      </c>
      <c r="MW157" s="1">
        <v>1.254735E-4</v>
      </c>
      <c r="MX157">
        <v>0.66068490000000002</v>
      </c>
      <c r="MY157">
        <v>21.67614</v>
      </c>
      <c r="MZ157" s="1">
        <v>1.0137450000000001E-7</v>
      </c>
      <c r="NA157" s="1">
        <v>1.144424E-4</v>
      </c>
      <c r="NB157">
        <v>0.66065890000000005</v>
      </c>
      <c r="NC157">
        <v>21.88166</v>
      </c>
      <c r="ND157" s="1">
        <v>9.258787E-8</v>
      </c>
      <c r="NE157" s="1">
        <v>1.045149E-4</v>
      </c>
      <c r="NF157">
        <v>0.66064560000000006</v>
      </c>
      <c r="NG157">
        <v>22.524509999999999</v>
      </c>
      <c r="NH157" s="1">
        <v>8.4845150000000005E-8</v>
      </c>
      <c r="NI157" s="1">
        <v>9.5753360000000001E-5</v>
      </c>
      <c r="NJ157">
        <v>0.66063119999999997</v>
      </c>
      <c r="NK157">
        <v>22.851040000000001</v>
      </c>
      <c r="NL157" s="1">
        <v>7.82103E-8</v>
      </c>
      <c r="NM157" s="1">
        <v>8.8235860000000004E-5</v>
      </c>
      <c r="NN157">
        <v>0.66060669999999999</v>
      </c>
      <c r="NO157">
        <v>22.736999999999998</v>
      </c>
      <c r="NP157" s="1">
        <v>7.2445699999999996E-8</v>
      </c>
      <c r="NQ157" s="1">
        <v>8.1716309999999996E-5</v>
      </c>
      <c r="NR157">
        <v>0.6605837</v>
      </c>
      <c r="NS157">
        <v>22.244530000000001</v>
      </c>
      <c r="NT157" s="1">
        <v>6.7253500000000001E-8</v>
      </c>
      <c r="NU157" s="1">
        <v>7.5857659999999994E-5</v>
      </c>
      <c r="NV157">
        <v>0.66058019999999995</v>
      </c>
      <c r="NW157">
        <v>21.528670000000002</v>
      </c>
      <c r="NX157" s="1">
        <v>6.2511750000000004E-8</v>
      </c>
      <c r="NY157" s="1">
        <v>7.0503270000000004E-5</v>
      </c>
      <c r="NZ157">
        <v>0.66056309999999996</v>
      </c>
      <c r="OA157">
        <v>20.836459999999999</v>
      </c>
      <c r="OB157" s="1">
        <v>5.818564E-8</v>
      </c>
      <c r="OC157" s="1">
        <v>6.5620280000000005E-5</v>
      </c>
      <c r="OD157">
        <v>0.66052169999999999</v>
      </c>
      <c r="OE157">
        <v>20.77591</v>
      </c>
      <c r="OF157" s="1">
        <v>5.4231439999999999E-8</v>
      </c>
      <c r="OG157" s="1">
        <v>6.1161390000000006E-5</v>
      </c>
      <c r="OH157">
        <v>0.66050949999999997</v>
      </c>
      <c r="OI157">
        <v>21.176590000000001</v>
      </c>
      <c r="OJ157" s="1">
        <v>5.0591550000000003E-8</v>
      </c>
      <c r="OK157" s="1">
        <v>5.7055280000000001E-5</v>
      </c>
    </row>
    <row r="158" spans="1:401" x14ac:dyDescent="0.35">
      <c r="A158">
        <v>161</v>
      </c>
      <c r="B158" t="s">
        <v>4</v>
      </c>
      <c r="C158" t="s">
        <v>24</v>
      </c>
      <c r="D158" t="s">
        <v>162</v>
      </c>
      <c r="E158">
        <v>932.39840000000004</v>
      </c>
      <c r="F158">
        <v>0.67851220000000001</v>
      </c>
      <c r="G158">
        <v>21.401759999999999</v>
      </c>
      <c r="H158">
        <v>0</v>
      </c>
      <c r="I158">
        <v>0</v>
      </c>
      <c r="J158">
        <v>0.67832179999999997</v>
      </c>
      <c r="K158">
        <v>20.980499999999999</v>
      </c>
      <c r="L158">
        <v>0</v>
      </c>
      <c r="M158">
        <v>0</v>
      </c>
      <c r="N158">
        <v>0.67817470000000002</v>
      </c>
      <c r="O158">
        <v>20.74485</v>
      </c>
      <c r="P158">
        <v>0</v>
      </c>
      <c r="Q158">
        <v>0</v>
      </c>
      <c r="R158">
        <v>0.67801769999999995</v>
      </c>
      <c r="S158">
        <v>20.616009999999999</v>
      </c>
      <c r="T158">
        <v>0</v>
      </c>
      <c r="U158">
        <v>0</v>
      </c>
      <c r="V158">
        <v>0.67788499999999996</v>
      </c>
      <c r="W158">
        <v>20.722629999999999</v>
      </c>
      <c r="X158" s="1">
        <v>4.782497E-31</v>
      </c>
      <c r="Y158" s="1">
        <v>4.737096E-28</v>
      </c>
      <c r="Z158">
        <v>0.67776309999999995</v>
      </c>
      <c r="AA158">
        <v>20.609940000000002</v>
      </c>
      <c r="AB158" s="1">
        <v>2.885135E-18</v>
      </c>
      <c r="AC158" s="1">
        <v>2.8566199999999999E-15</v>
      </c>
      <c r="AD158">
        <v>0.67766559999999998</v>
      </c>
      <c r="AE158">
        <v>20.302440000000001</v>
      </c>
      <c r="AF158" s="1">
        <v>7.1799869999999999E-7</v>
      </c>
      <c r="AG158" s="1">
        <v>5.4656690000000005E-4</v>
      </c>
      <c r="AH158">
        <v>0.6775757</v>
      </c>
      <c r="AI158">
        <v>19.896930000000001</v>
      </c>
      <c r="AJ158" s="1">
        <v>1.3759220000000001E-2</v>
      </c>
      <c r="AK158">
        <v>11.09337</v>
      </c>
      <c r="AL158">
        <v>0.67749539999999997</v>
      </c>
      <c r="AM158">
        <v>19.52948</v>
      </c>
      <c r="AN158">
        <v>1.7896700000000001</v>
      </c>
      <c r="AO158">
        <v>1559.6969999999999</v>
      </c>
      <c r="AP158">
        <v>0.67745540000000004</v>
      </c>
      <c r="AQ158">
        <v>19.736979999999999</v>
      </c>
      <c r="AR158">
        <v>20.754629999999999</v>
      </c>
      <c r="AS158">
        <v>19295.63</v>
      </c>
      <c r="AT158">
        <v>0.67740429999999996</v>
      </c>
      <c r="AU158">
        <v>20.209219999999998</v>
      </c>
      <c r="AV158">
        <v>45.997</v>
      </c>
      <c r="AW158">
        <v>45137.23</v>
      </c>
      <c r="AX158">
        <v>0.6773671</v>
      </c>
      <c r="AY158">
        <v>20.628830000000001</v>
      </c>
      <c r="AZ158">
        <v>29.82705</v>
      </c>
      <c r="BA158">
        <v>30616.63</v>
      </c>
      <c r="BB158">
        <v>0.67736879999999999</v>
      </c>
      <c r="BC158">
        <v>21.030619999999999</v>
      </c>
      <c r="BD158">
        <v>7.4716620000000002</v>
      </c>
      <c r="BE158">
        <v>7966.076</v>
      </c>
      <c r="BF158">
        <v>0.67736070000000004</v>
      </c>
      <c r="BG158">
        <v>21.042149999999999</v>
      </c>
      <c r="BH158">
        <v>0.89015140000000004</v>
      </c>
      <c r="BI158">
        <v>978.90300000000002</v>
      </c>
      <c r="BJ158">
        <v>0.67737000000000003</v>
      </c>
      <c r="BK158">
        <v>20.773579999999999</v>
      </c>
      <c r="BL158" s="1">
        <v>6.4884570000000003E-2</v>
      </c>
      <c r="BM158">
        <v>72.302719999999994</v>
      </c>
      <c r="BN158">
        <v>0.67736640000000004</v>
      </c>
      <c r="BO158">
        <v>20.492909999999998</v>
      </c>
      <c r="BP158" s="1">
        <v>8.6080930000000007E-3</v>
      </c>
      <c r="BQ158">
        <v>8.94651</v>
      </c>
      <c r="BR158">
        <v>0.67736759999999996</v>
      </c>
      <c r="BS158">
        <v>20.21068</v>
      </c>
      <c r="BT158" s="1">
        <v>5.1793200000000003E-3</v>
      </c>
      <c r="BU158">
        <v>5.1767399999999997</v>
      </c>
      <c r="BV158">
        <v>0.67736459999999998</v>
      </c>
      <c r="BW158">
        <v>20.41864</v>
      </c>
      <c r="BX158" s="1">
        <v>4.1535560000000001E-3</v>
      </c>
      <c r="BY158">
        <v>4.1425029999999996</v>
      </c>
      <c r="BZ158">
        <v>0.67735529999999999</v>
      </c>
      <c r="CA158">
        <v>20.943190000000001</v>
      </c>
      <c r="CB158" s="1">
        <v>3.3749470000000001E-3</v>
      </c>
      <c r="CC158">
        <v>3.365821</v>
      </c>
      <c r="CD158">
        <v>0.67734550000000004</v>
      </c>
      <c r="CE158">
        <v>21.412019999999998</v>
      </c>
      <c r="CF158" s="1">
        <v>2.7455829999999998E-3</v>
      </c>
      <c r="CG158">
        <v>2.738</v>
      </c>
      <c r="CH158">
        <v>0.6773439</v>
      </c>
      <c r="CI158">
        <v>21.911460000000002</v>
      </c>
      <c r="CJ158" s="1">
        <v>2.2336819999999999E-3</v>
      </c>
      <c r="CK158">
        <v>2.2276069999999999</v>
      </c>
      <c r="CL158">
        <v>0.67732110000000001</v>
      </c>
      <c r="CM158">
        <v>21.851089999999999</v>
      </c>
      <c r="CN158" s="1">
        <v>1.8172430000000001E-3</v>
      </c>
      <c r="CO158">
        <v>1.8121910000000001</v>
      </c>
      <c r="CP158">
        <v>0.67729410000000001</v>
      </c>
      <c r="CQ158">
        <v>21.316939999999999</v>
      </c>
      <c r="CR158" s="1">
        <v>1.479214E-3</v>
      </c>
      <c r="CS158">
        <v>1.4750000000000001</v>
      </c>
      <c r="CT158">
        <v>0.67727809999999999</v>
      </c>
      <c r="CU158">
        <v>20.6755</v>
      </c>
      <c r="CV158" s="1">
        <v>1.2049389999999999E-3</v>
      </c>
      <c r="CW158">
        <v>1.2014819999999999</v>
      </c>
      <c r="CX158">
        <v>0.67721350000000002</v>
      </c>
      <c r="CY158">
        <v>20.116330000000001</v>
      </c>
      <c r="CZ158" s="1">
        <v>9.8250989999999999E-4</v>
      </c>
      <c r="DA158">
        <v>0.97961279999999995</v>
      </c>
      <c r="DB158">
        <v>0.67714790000000002</v>
      </c>
      <c r="DC158">
        <v>20.341069999999998</v>
      </c>
      <c r="DD158" s="1">
        <v>8.0196330000000004E-4</v>
      </c>
      <c r="DE158">
        <v>0.79947699999999999</v>
      </c>
      <c r="DF158">
        <v>0.67709149999999996</v>
      </c>
      <c r="DG158">
        <v>20.931889999999999</v>
      </c>
      <c r="DH158" s="1">
        <v>6.5513219999999996E-4</v>
      </c>
      <c r="DI158">
        <v>0.65303029999999995</v>
      </c>
      <c r="DJ158">
        <v>0.67699860000000001</v>
      </c>
      <c r="DK158">
        <v>21.715979999999998</v>
      </c>
      <c r="DL158" s="1">
        <v>5.3499479999999996E-4</v>
      </c>
      <c r="DM158">
        <v>0.53325149999999999</v>
      </c>
      <c r="DN158">
        <v>0.67692540000000001</v>
      </c>
      <c r="DO158">
        <v>22.408919999999998</v>
      </c>
      <c r="DP158" s="1">
        <v>4.3599550000000001E-4</v>
      </c>
      <c r="DQ158">
        <v>0.43456539999999999</v>
      </c>
      <c r="DR158">
        <v>0.67683280000000001</v>
      </c>
      <c r="DS158">
        <v>22.361969999999999</v>
      </c>
      <c r="DT158" s="1">
        <v>3.546426E-4</v>
      </c>
      <c r="DU158">
        <v>0.35342449999999997</v>
      </c>
      <c r="DV158">
        <v>0.67674789999999996</v>
      </c>
      <c r="DW158">
        <v>21.929819999999999</v>
      </c>
      <c r="DX158" s="1">
        <v>2.8838209999999998E-4</v>
      </c>
      <c r="DY158">
        <v>0.28732940000000001</v>
      </c>
      <c r="DZ158">
        <v>0.67663589999999996</v>
      </c>
      <c r="EA158">
        <v>21.29589</v>
      </c>
      <c r="EB158" s="1">
        <v>2.3485079999999999E-4</v>
      </c>
      <c r="EC158">
        <v>0.23394180000000001</v>
      </c>
      <c r="ED158">
        <v>0.67653719999999995</v>
      </c>
      <c r="EE158">
        <v>20.727309999999999</v>
      </c>
      <c r="EF158" s="1">
        <v>1.917039E-4</v>
      </c>
      <c r="EG158">
        <v>0.1909006</v>
      </c>
      <c r="EH158">
        <v>0.67646499999999998</v>
      </c>
      <c r="EI158">
        <v>20.825800000000001</v>
      </c>
      <c r="EJ158" s="1">
        <v>1.5683909999999999E-4</v>
      </c>
      <c r="EK158">
        <v>0.156142</v>
      </c>
      <c r="EL158">
        <v>0.67637340000000001</v>
      </c>
      <c r="EM158">
        <v>21.437259999999998</v>
      </c>
      <c r="EN158" s="1">
        <v>1.2847680000000001E-4</v>
      </c>
      <c r="EO158">
        <v>0.12787970000000001</v>
      </c>
      <c r="EP158">
        <v>0.6762918</v>
      </c>
      <c r="EQ158">
        <v>22.270630000000001</v>
      </c>
      <c r="ER158" s="1">
        <v>1.0544659999999999E-4</v>
      </c>
      <c r="ES158">
        <v>0.1049225</v>
      </c>
      <c r="ET158">
        <v>0.67620999999999998</v>
      </c>
      <c r="EU158">
        <v>22.98227</v>
      </c>
      <c r="EV158" s="1">
        <v>8.6969359999999998E-5</v>
      </c>
      <c r="EW158" s="1">
        <v>8.6504709999999999E-2</v>
      </c>
      <c r="EX158">
        <v>0.67614079999999999</v>
      </c>
      <c r="EY158">
        <v>22.925439999999998</v>
      </c>
      <c r="EZ158" s="1">
        <v>7.2161010000000003E-5</v>
      </c>
      <c r="FA158" s="1">
        <v>7.1745569999999995E-2</v>
      </c>
      <c r="FB158">
        <v>0.67607720000000004</v>
      </c>
      <c r="FC158">
        <v>22.339220000000001</v>
      </c>
      <c r="FD158" s="1">
        <v>6.0191069999999998E-5</v>
      </c>
      <c r="FE158">
        <v>5.9823500000000002E-2</v>
      </c>
      <c r="FF158">
        <v>0.67599960000000003</v>
      </c>
      <c r="FG158">
        <v>21.560459999999999</v>
      </c>
      <c r="FH158" s="1">
        <v>5.0436100000000003E-5</v>
      </c>
      <c r="FI158" s="1">
        <v>5.0112719999999999E-2</v>
      </c>
      <c r="FJ158">
        <v>0.67596369999999995</v>
      </c>
      <c r="FK158">
        <v>20.806830000000001</v>
      </c>
      <c r="FL158" s="1">
        <v>4.243467E-5</v>
      </c>
      <c r="FM158" s="1">
        <v>4.2152389999999998E-2</v>
      </c>
      <c r="FN158">
        <v>0.67591049999999997</v>
      </c>
      <c r="FO158">
        <v>20.821619999999999</v>
      </c>
      <c r="FP158" s="1">
        <v>3.5836810000000003E-5</v>
      </c>
      <c r="FQ158" s="1">
        <v>3.5591490000000003E-2</v>
      </c>
      <c r="FR158">
        <v>0.67589770000000005</v>
      </c>
      <c r="FS158">
        <v>21.23753</v>
      </c>
      <c r="FT158" s="1">
        <v>3.038222E-5</v>
      </c>
      <c r="FU158" s="1">
        <v>3.0165319999999999E-2</v>
      </c>
      <c r="FV158">
        <v>0.67588440000000005</v>
      </c>
      <c r="FW158">
        <v>21.709969999999998</v>
      </c>
      <c r="FX158" s="1">
        <v>2.5911940000000001E-5</v>
      </c>
      <c r="FY158" s="1">
        <v>2.5718060000000001E-2</v>
      </c>
      <c r="FZ158">
        <v>0.67586290000000004</v>
      </c>
      <c r="GA158">
        <v>22.140910000000002</v>
      </c>
      <c r="GB158" s="1">
        <v>2.2304299999999999E-5</v>
      </c>
      <c r="GC158">
        <v>2.2129099999999999E-2</v>
      </c>
      <c r="GD158">
        <v>0.67586869999999999</v>
      </c>
      <c r="GE158">
        <v>22.026800000000001</v>
      </c>
      <c r="GF158" s="1">
        <v>1.9375219999999998E-5</v>
      </c>
      <c r="GG158" s="1">
        <v>1.9215969999999999E-2</v>
      </c>
      <c r="GH158">
        <v>0.67585729999999999</v>
      </c>
      <c r="GI158">
        <v>21.700690000000002</v>
      </c>
      <c r="GJ158" s="1">
        <v>1.6933760000000001E-5</v>
      </c>
      <c r="GK158" s="1">
        <v>1.6792519999999998E-2</v>
      </c>
      <c r="GL158">
        <v>0.67584339999999998</v>
      </c>
      <c r="GM158">
        <v>21.164059999999999</v>
      </c>
      <c r="GN158" s="1">
        <v>1.485106E-5</v>
      </c>
      <c r="GO158" s="1">
        <v>1.4725429999999999E-2</v>
      </c>
      <c r="GP158">
        <v>0.67586389999999996</v>
      </c>
      <c r="GQ158">
        <v>20.622679999999999</v>
      </c>
      <c r="GR158" s="1">
        <v>1.3050050000000001E-5</v>
      </c>
      <c r="GS158" s="1">
        <v>1.293941E-2</v>
      </c>
      <c r="GT158">
        <v>0.67585890000000004</v>
      </c>
      <c r="GU158">
        <v>20.249770000000002</v>
      </c>
      <c r="GV158" s="1">
        <v>1.148223E-5</v>
      </c>
      <c r="GW158" s="1">
        <v>1.138455E-2</v>
      </c>
      <c r="GX158">
        <v>0.67585890000000004</v>
      </c>
      <c r="GY158">
        <v>20.542719999999999</v>
      </c>
      <c r="GZ158" s="1">
        <v>1.0110450000000001E-5</v>
      </c>
      <c r="HA158" s="1">
        <v>1.002479E-2</v>
      </c>
      <c r="HB158">
        <v>0.67583760000000004</v>
      </c>
      <c r="HC158">
        <v>21.243749999999999</v>
      </c>
      <c r="HD158" s="1">
        <v>8.9065720000000005E-6</v>
      </c>
      <c r="HE158" s="1">
        <v>8.8310679999999992E-3</v>
      </c>
      <c r="HF158">
        <v>0.67583780000000004</v>
      </c>
      <c r="HG158">
        <v>21.92324</v>
      </c>
      <c r="HH158" s="1">
        <v>7.8440330000000001E-6</v>
      </c>
      <c r="HI158" s="1">
        <v>7.7779889999999999E-3</v>
      </c>
      <c r="HJ158">
        <v>0.67582160000000002</v>
      </c>
      <c r="HK158">
        <v>22.013439999999999</v>
      </c>
      <c r="HL158" s="1">
        <v>6.9059759999999998E-6</v>
      </c>
      <c r="HM158" s="1">
        <v>6.8483119999999996E-3</v>
      </c>
      <c r="HN158">
        <v>0.67583020000000005</v>
      </c>
      <c r="HO158">
        <v>21.575489999999999</v>
      </c>
      <c r="HP158" s="1">
        <v>6.0808600000000003E-6</v>
      </c>
      <c r="HQ158" s="1">
        <v>6.0300249999999996E-3</v>
      </c>
      <c r="HR158">
        <v>0.67582330000000002</v>
      </c>
      <c r="HS158">
        <v>21.078679999999999</v>
      </c>
      <c r="HT158" s="1">
        <v>5.3555319999999998E-6</v>
      </c>
      <c r="HU158" s="1">
        <v>5.311072E-3</v>
      </c>
      <c r="HV158">
        <v>0.67579840000000002</v>
      </c>
      <c r="HW158">
        <v>20.557919999999999</v>
      </c>
      <c r="HX158" s="1">
        <v>4.7181970000000001E-6</v>
      </c>
      <c r="HY158" s="1">
        <v>4.6789910000000004E-3</v>
      </c>
      <c r="HZ158">
        <v>0.67576910000000001</v>
      </c>
      <c r="IA158">
        <v>20.588370000000001</v>
      </c>
      <c r="IB158" s="1">
        <v>4.1583289999999998E-6</v>
      </c>
      <c r="IC158" s="1">
        <v>4.1236320000000003E-3</v>
      </c>
      <c r="ID158">
        <v>0.67574069999999997</v>
      </c>
      <c r="IE158">
        <v>20.93206</v>
      </c>
      <c r="IF158" s="1">
        <v>3.6654699999999999E-6</v>
      </c>
      <c r="IG158" s="1">
        <v>3.6349139999999999E-3</v>
      </c>
      <c r="IH158">
        <v>0.67569000000000001</v>
      </c>
      <c r="II158">
        <v>21.384239999999998</v>
      </c>
      <c r="IJ158" s="1">
        <v>3.2269439999999999E-6</v>
      </c>
      <c r="IK158" s="1">
        <v>3.2002950000000001E-3</v>
      </c>
      <c r="IL158">
        <v>0.67564539999999995</v>
      </c>
      <c r="IM158">
        <v>21.852460000000001</v>
      </c>
      <c r="IN158" s="1">
        <v>2.8314000000000001E-6</v>
      </c>
      <c r="IO158" s="1">
        <v>2.8083299999999999E-3</v>
      </c>
      <c r="IP158">
        <v>0.67561389999999999</v>
      </c>
      <c r="IQ158">
        <v>21.806349999999998</v>
      </c>
      <c r="IR158" s="1">
        <v>2.4767899999999999E-6</v>
      </c>
      <c r="IS158" s="1">
        <v>2.456733E-3</v>
      </c>
      <c r="IT158">
        <v>0.67556170000000004</v>
      </c>
      <c r="IU158">
        <v>21.550180000000001</v>
      </c>
      <c r="IV158" s="1">
        <v>2.163818E-6</v>
      </c>
      <c r="IW158" s="1">
        <v>2.1461140000000002E-3</v>
      </c>
      <c r="IX158">
        <v>0.67550379999999999</v>
      </c>
      <c r="IY158">
        <v>21.14021</v>
      </c>
      <c r="IZ158" s="1">
        <v>1.890548E-6</v>
      </c>
      <c r="JA158" s="1">
        <v>1.874995E-3</v>
      </c>
      <c r="JB158">
        <v>0.67545310000000003</v>
      </c>
      <c r="JC158">
        <v>20.65981</v>
      </c>
      <c r="JD158" s="1">
        <v>1.6531530000000001E-6</v>
      </c>
      <c r="JE158" s="1">
        <v>1.6394420000000001E-3</v>
      </c>
      <c r="JF158">
        <v>0.67538229999999999</v>
      </c>
      <c r="JG158">
        <v>20.814810000000001</v>
      </c>
      <c r="JH158" s="1">
        <v>1.447326E-6</v>
      </c>
      <c r="JI158" s="1">
        <v>1.4350579999999999E-3</v>
      </c>
      <c r="JJ158">
        <v>0.67533489999999996</v>
      </c>
      <c r="JK158">
        <v>21.299469999999999</v>
      </c>
      <c r="JL158" s="1">
        <v>1.269035E-6</v>
      </c>
      <c r="JM158" s="1">
        <v>1.258077E-3</v>
      </c>
      <c r="JN158">
        <v>0.67526609999999998</v>
      </c>
      <c r="JO158">
        <v>21.91291</v>
      </c>
      <c r="JP158" s="1">
        <v>1.114014E-6</v>
      </c>
      <c r="JQ158" s="1">
        <v>1.104308E-3</v>
      </c>
      <c r="JR158">
        <v>0.67521659999999994</v>
      </c>
      <c r="JS158">
        <v>22.334399999999999</v>
      </c>
      <c r="JT158" s="1">
        <v>9.7832799999999994E-7</v>
      </c>
      <c r="JU158" s="1">
        <v>9.6968179999999996E-4</v>
      </c>
      <c r="JV158">
        <v>0.6751471</v>
      </c>
      <c r="JW158">
        <v>22.33745</v>
      </c>
      <c r="JX158" s="1">
        <v>8.5931459999999999E-7</v>
      </c>
      <c r="JY158" s="1">
        <v>8.5163260000000005E-4</v>
      </c>
      <c r="JZ158">
        <v>0.67508800000000002</v>
      </c>
      <c r="KA158">
        <v>21.959109999999999</v>
      </c>
      <c r="KB158" s="1">
        <v>7.5556609999999997E-7</v>
      </c>
      <c r="KC158" s="1">
        <v>7.4868269999999999E-4</v>
      </c>
      <c r="KD158">
        <v>0.67503210000000002</v>
      </c>
      <c r="KE158">
        <v>21.450810000000001</v>
      </c>
      <c r="KF158" s="1">
        <v>6.6538629999999998E-7</v>
      </c>
      <c r="KG158" s="1">
        <v>6.5919670000000004E-4</v>
      </c>
      <c r="KH158">
        <v>0.67497580000000001</v>
      </c>
      <c r="KI158">
        <v>20.975940000000001</v>
      </c>
      <c r="KJ158" s="1">
        <v>5.869412E-7</v>
      </c>
      <c r="KK158" s="1">
        <v>5.813875E-4</v>
      </c>
      <c r="KL158">
        <v>0.67493080000000005</v>
      </c>
      <c r="KM158">
        <v>21.210830000000001</v>
      </c>
      <c r="KN158" s="1">
        <v>5.1867490000000001E-7</v>
      </c>
      <c r="KO158" s="1">
        <v>5.1369329999999996E-4</v>
      </c>
      <c r="KP158">
        <v>0.67488490000000001</v>
      </c>
      <c r="KQ158">
        <v>21.77309</v>
      </c>
      <c r="KR158" s="1">
        <v>4.5904029999999999E-7</v>
      </c>
      <c r="KS158" s="1">
        <v>4.5454790000000001E-4</v>
      </c>
      <c r="KT158">
        <v>0.67482819999999999</v>
      </c>
      <c r="KU158">
        <v>22.501329999999999</v>
      </c>
      <c r="KV158" s="1">
        <v>4.0757209999999998E-7</v>
      </c>
      <c r="KW158" s="1">
        <v>4.0347359999999999E-4</v>
      </c>
      <c r="KX158">
        <v>0.67479049999999996</v>
      </c>
      <c r="KY158">
        <v>23.096789999999999</v>
      </c>
      <c r="KZ158" s="1">
        <v>3.6391069999999998E-7</v>
      </c>
      <c r="LA158" s="1">
        <v>3.6014610000000002E-4</v>
      </c>
      <c r="LB158">
        <v>0.67476290000000005</v>
      </c>
      <c r="LC158">
        <v>23.010210000000001</v>
      </c>
      <c r="LD158" s="1">
        <v>3.2672990000000002E-7</v>
      </c>
      <c r="LE158" s="1">
        <v>3.2324250000000001E-4</v>
      </c>
      <c r="LF158">
        <v>0.67471650000000005</v>
      </c>
      <c r="LG158">
        <v>22.502410000000001</v>
      </c>
      <c r="LH158" s="1">
        <v>2.9446060000000001E-7</v>
      </c>
      <c r="LI158" s="1">
        <v>2.912697E-4</v>
      </c>
      <c r="LJ158">
        <v>0.67467359999999998</v>
      </c>
      <c r="LK158">
        <v>21.845790000000001</v>
      </c>
      <c r="LL158" s="1">
        <v>2.6600799999999998E-7</v>
      </c>
      <c r="LM158" s="1">
        <v>2.6308199999999999E-4</v>
      </c>
      <c r="LN158">
        <v>0.67464860000000004</v>
      </c>
      <c r="LO158">
        <v>21.302</v>
      </c>
      <c r="LP158" s="1">
        <v>2.4083099999999999E-7</v>
      </c>
      <c r="LQ158" s="1">
        <v>2.3814180000000001E-4</v>
      </c>
      <c r="LR158">
        <v>0.67459619999999998</v>
      </c>
      <c r="LS158">
        <v>21.651420000000002</v>
      </c>
      <c r="LT158" s="1">
        <v>2.184524E-7</v>
      </c>
      <c r="LU158" s="1">
        <v>2.159815E-4</v>
      </c>
      <c r="LV158">
        <v>0.67456269999999996</v>
      </c>
      <c r="LW158">
        <v>22.334029999999998</v>
      </c>
      <c r="LX158" s="1">
        <v>1.984443E-7</v>
      </c>
      <c r="LY158" s="1">
        <v>1.96178E-4</v>
      </c>
      <c r="LZ158">
        <v>0.67451950000000005</v>
      </c>
      <c r="MA158">
        <v>23.17089</v>
      </c>
      <c r="MB158" s="1">
        <v>1.803699E-7</v>
      </c>
      <c r="MC158" s="1">
        <v>1.782931E-4</v>
      </c>
      <c r="MD158">
        <v>0.67449000000000003</v>
      </c>
      <c r="ME158">
        <v>23.919090000000001</v>
      </c>
      <c r="MF158" s="1">
        <v>1.6393340000000001E-7</v>
      </c>
      <c r="MG158" s="1">
        <v>1.6203039999999999E-4</v>
      </c>
      <c r="MH158">
        <v>0.67443900000000001</v>
      </c>
      <c r="MI158">
        <v>23.935269999999999</v>
      </c>
      <c r="MJ158" s="1">
        <v>1.4897350000000001E-7</v>
      </c>
      <c r="MK158" s="1">
        <v>1.4723509999999999E-4</v>
      </c>
      <c r="ML158">
        <v>0.67440909999999998</v>
      </c>
      <c r="MM158">
        <v>23.52495</v>
      </c>
      <c r="MN158" s="1">
        <v>1.3545359999999999E-7</v>
      </c>
      <c r="MO158" s="1">
        <v>1.3385609999999999E-4</v>
      </c>
      <c r="MP158">
        <v>0.67433929999999997</v>
      </c>
      <c r="MQ158">
        <v>22.844719999999999</v>
      </c>
      <c r="MR158" s="1">
        <v>1.2328349999999999E-7</v>
      </c>
      <c r="MS158" s="1">
        <v>1.218147E-4</v>
      </c>
      <c r="MT158">
        <v>0.67432919999999996</v>
      </c>
      <c r="MU158">
        <v>22.10549</v>
      </c>
      <c r="MV158" s="1">
        <v>1.123353E-7</v>
      </c>
      <c r="MW158" s="1">
        <v>1.109827E-4</v>
      </c>
      <c r="MX158">
        <v>0.67429329999999998</v>
      </c>
      <c r="MY158">
        <v>21.72419</v>
      </c>
      <c r="MZ158" s="1">
        <v>1.02447E-7</v>
      </c>
      <c r="NA158" s="1">
        <v>1.012049E-4</v>
      </c>
      <c r="NB158">
        <v>0.67426189999999997</v>
      </c>
      <c r="NC158">
        <v>21.917269999999998</v>
      </c>
      <c r="ND158" s="1">
        <v>9.3547950000000002E-8</v>
      </c>
      <c r="NE158" s="1">
        <v>9.2399269999999999E-5</v>
      </c>
      <c r="NF158">
        <v>0.67422709999999997</v>
      </c>
      <c r="NG158">
        <v>22.55725</v>
      </c>
      <c r="NH158" s="1">
        <v>8.5678609999999997E-8</v>
      </c>
      <c r="NI158" s="1">
        <v>8.4607290000000005E-5</v>
      </c>
      <c r="NJ158">
        <v>0.67420190000000002</v>
      </c>
      <c r="NK158">
        <v>22.875389999999999</v>
      </c>
      <c r="NL158" s="1">
        <v>7.8923269999999998E-8</v>
      </c>
      <c r="NM158" s="1">
        <v>7.7911570000000006E-5</v>
      </c>
      <c r="NN158">
        <v>0.67417959999999999</v>
      </c>
      <c r="NO158">
        <v>22.776540000000001</v>
      </c>
      <c r="NP158" s="1">
        <v>7.3074619999999996E-8</v>
      </c>
      <c r="NQ158" s="1">
        <v>7.212299E-5</v>
      </c>
      <c r="NR158">
        <v>0.67415329999999996</v>
      </c>
      <c r="NS158">
        <v>22.31549</v>
      </c>
      <c r="NT158" s="1">
        <v>6.7826239999999998E-8</v>
      </c>
      <c r="NU158" s="1">
        <v>6.6934669999999999E-5</v>
      </c>
      <c r="NV158">
        <v>0.67413429999999996</v>
      </c>
      <c r="NW158">
        <v>21.607759999999999</v>
      </c>
      <c r="NX158" s="1">
        <v>6.3034879999999996E-8</v>
      </c>
      <c r="NY158" s="1">
        <v>6.2198810000000006E-5</v>
      </c>
      <c r="NZ158">
        <v>0.67410890000000001</v>
      </c>
      <c r="OA158">
        <v>20.910740000000001</v>
      </c>
      <c r="OB158" s="1">
        <v>5.8662610000000002E-8</v>
      </c>
      <c r="OC158" s="1">
        <v>5.7878470000000003E-5</v>
      </c>
      <c r="OD158">
        <v>0.6740855</v>
      </c>
      <c r="OE158">
        <v>20.849769999999999</v>
      </c>
      <c r="OF158" s="1">
        <v>5.4669559999999998E-8</v>
      </c>
      <c r="OG158" s="1">
        <v>5.3932969999999998E-5</v>
      </c>
      <c r="OH158">
        <v>0.67404529999999996</v>
      </c>
      <c r="OI158">
        <v>21.229970000000002</v>
      </c>
      <c r="OJ158" s="1">
        <v>5.0995319999999997E-8</v>
      </c>
      <c r="OK158" s="1">
        <v>5.0304949999999997E-5</v>
      </c>
    </row>
    <row r="159" spans="1:401" x14ac:dyDescent="0.35">
      <c r="A159">
        <v>162</v>
      </c>
      <c r="B159" t="s">
        <v>4</v>
      </c>
      <c r="C159" t="s">
        <v>24</v>
      </c>
      <c r="D159" t="s">
        <v>163</v>
      </c>
      <c r="E159">
        <v>893.39620000000002</v>
      </c>
      <c r="F159">
        <v>0.98226789999999997</v>
      </c>
      <c r="G159">
        <v>21.46856</v>
      </c>
      <c r="H159">
        <v>0</v>
      </c>
      <c r="I159">
        <v>0</v>
      </c>
      <c r="J159">
        <v>0.98370959999999996</v>
      </c>
      <c r="K159">
        <v>21.028510000000001</v>
      </c>
      <c r="L159">
        <v>0</v>
      </c>
      <c r="M159">
        <v>0</v>
      </c>
      <c r="N159">
        <v>0.98487480000000005</v>
      </c>
      <c r="O159">
        <v>20.7742</v>
      </c>
      <c r="P159">
        <v>0</v>
      </c>
      <c r="Q159">
        <v>0</v>
      </c>
      <c r="R159">
        <v>0.98619319999999999</v>
      </c>
      <c r="S159">
        <v>20.634699999999999</v>
      </c>
      <c r="T159">
        <v>0</v>
      </c>
      <c r="U159">
        <v>0</v>
      </c>
      <c r="V159">
        <v>0.98710750000000003</v>
      </c>
      <c r="W159">
        <v>20.7441</v>
      </c>
      <c r="X159" s="1">
        <v>6.1563580000000003E-32</v>
      </c>
      <c r="Y159" s="1">
        <v>4.673826E-29</v>
      </c>
      <c r="Z159">
        <v>0.98827659999999995</v>
      </c>
      <c r="AA159">
        <v>20.640560000000001</v>
      </c>
      <c r="AB159" s="1">
        <v>3.6253860000000001E-19</v>
      </c>
      <c r="AC159" s="1">
        <v>2.7511309999999998E-16</v>
      </c>
      <c r="AD159">
        <v>0.989151</v>
      </c>
      <c r="AE159">
        <v>20.344090000000001</v>
      </c>
      <c r="AF159" s="1">
        <v>2.3064440000000001E-7</v>
      </c>
      <c r="AG159" s="1">
        <v>1.177202E-4</v>
      </c>
      <c r="AH159">
        <v>0.9899791</v>
      </c>
      <c r="AI159">
        <v>19.950880000000002</v>
      </c>
      <c r="AJ159" s="1">
        <v>8.3609879999999998E-3</v>
      </c>
      <c r="AK159">
        <v>5.0975570000000001</v>
      </c>
      <c r="AL159">
        <v>0.99072260000000001</v>
      </c>
      <c r="AM159">
        <v>19.575759999999999</v>
      </c>
      <c r="AN159">
        <v>1.340808</v>
      </c>
      <c r="AO159">
        <v>892.42520000000002</v>
      </c>
      <c r="AP159">
        <v>0.99120839999999999</v>
      </c>
      <c r="AQ159">
        <v>19.782170000000001</v>
      </c>
      <c r="AR159">
        <v>18.070550000000001</v>
      </c>
      <c r="AS159">
        <v>12846.83</v>
      </c>
      <c r="AT159">
        <v>0.99173250000000002</v>
      </c>
      <c r="AU159">
        <v>20.252569999999999</v>
      </c>
      <c r="AV159">
        <v>45.137920000000001</v>
      </c>
      <c r="AW159">
        <v>33825.5</v>
      </c>
      <c r="AX159">
        <v>0.99207290000000004</v>
      </c>
      <c r="AY159">
        <v>20.655480000000001</v>
      </c>
      <c r="AZ159">
        <v>32.282719999999998</v>
      </c>
      <c r="BA159">
        <v>25261.38</v>
      </c>
      <c r="BB159">
        <v>0.99235059999999997</v>
      </c>
      <c r="BC159">
        <v>21.05762</v>
      </c>
      <c r="BD159">
        <v>8.7781819999999993</v>
      </c>
      <c r="BE159">
        <v>7120.857</v>
      </c>
      <c r="BF159">
        <v>0.99243539999999997</v>
      </c>
      <c r="BG159">
        <v>21.06953</v>
      </c>
      <c r="BH159">
        <v>1.118606</v>
      </c>
      <c r="BI159">
        <v>934.4769</v>
      </c>
      <c r="BJ159">
        <v>0.99252549999999995</v>
      </c>
      <c r="BK159">
        <v>20.796289999999999</v>
      </c>
      <c r="BL159" s="1">
        <v>8.4123820000000002E-2</v>
      </c>
      <c r="BM159">
        <v>71.364279999999994</v>
      </c>
      <c r="BN159">
        <v>0.99262490000000003</v>
      </c>
      <c r="BO159">
        <v>20.521509999999999</v>
      </c>
      <c r="BP159" s="1">
        <v>9.6453149999999998E-3</v>
      </c>
      <c r="BQ159">
        <v>7.7243779999999997</v>
      </c>
      <c r="BR159">
        <v>0.99262729999999999</v>
      </c>
      <c r="BS159">
        <v>20.23685</v>
      </c>
      <c r="BT159" s="1">
        <v>5.3044099999999999E-3</v>
      </c>
      <c r="BU159">
        <v>4.0640130000000001</v>
      </c>
      <c r="BV159">
        <v>0.99261049999999995</v>
      </c>
      <c r="BW159">
        <v>20.441469999999999</v>
      </c>
      <c r="BX159" s="1">
        <v>4.2316530000000002E-3</v>
      </c>
      <c r="BY159">
        <v>3.2330369999999999</v>
      </c>
      <c r="BZ159">
        <v>0.99259679999999995</v>
      </c>
      <c r="CA159">
        <v>20.962579999999999</v>
      </c>
      <c r="CB159" s="1">
        <v>3.4375270000000001E-3</v>
      </c>
      <c r="CC159">
        <v>2.626112</v>
      </c>
      <c r="CD159">
        <v>0.99268080000000003</v>
      </c>
      <c r="CE159">
        <v>21.42342</v>
      </c>
      <c r="CF159" s="1">
        <v>2.7963670000000001E-3</v>
      </c>
      <c r="CG159">
        <v>2.136161</v>
      </c>
      <c r="CH159">
        <v>0.99267139999999998</v>
      </c>
      <c r="CI159">
        <v>21.93008</v>
      </c>
      <c r="CJ159" s="1">
        <v>2.2750240000000001E-3</v>
      </c>
      <c r="CK159">
        <v>1.7379880000000001</v>
      </c>
      <c r="CL159">
        <v>0.99286220000000003</v>
      </c>
      <c r="CM159">
        <v>21.892489999999999</v>
      </c>
      <c r="CN159" s="1">
        <v>1.850888E-3</v>
      </c>
      <c r="CO159">
        <v>1.4138740000000001</v>
      </c>
      <c r="CP159">
        <v>0.99302710000000005</v>
      </c>
      <c r="CQ159">
        <v>21.36683</v>
      </c>
      <c r="CR159" s="1">
        <v>1.5065129999999999E-3</v>
      </c>
      <c r="CS159">
        <v>1.150717</v>
      </c>
      <c r="CT159">
        <v>0.99305549999999998</v>
      </c>
      <c r="CU159">
        <v>20.73753</v>
      </c>
      <c r="CV159" s="1">
        <v>1.2270409999999999E-3</v>
      </c>
      <c r="CW159">
        <v>0.93723909999999999</v>
      </c>
      <c r="CX159">
        <v>0.99329100000000004</v>
      </c>
      <c r="CY159">
        <v>20.17118</v>
      </c>
      <c r="CZ159" s="1">
        <v>1.000456E-3</v>
      </c>
      <c r="DA159">
        <v>0.76408659999999995</v>
      </c>
      <c r="DB159">
        <v>0.99369850000000004</v>
      </c>
      <c r="DC159">
        <v>20.382390000000001</v>
      </c>
      <c r="DD159" s="1">
        <v>8.1653539999999999E-4</v>
      </c>
      <c r="DE159">
        <v>0.6235117</v>
      </c>
      <c r="DF159">
        <v>0.99410279999999995</v>
      </c>
      <c r="DG159">
        <v>20.957940000000001</v>
      </c>
      <c r="DH159" s="1">
        <v>6.6701379999999999E-4</v>
      </c>
      <c r="DI159">
        <v>0.50926740000000004</v>
      </c>
      <c r="DJ159">
        <v>0.99454569999999998</v>
      </c>
      <c r="DK159">
        <v>21.726189999999999</v>
      </c>
      <c r="DL159" s="1">
        <v>5.4474479999999995E-4</v>
      </c>
      <c r="DM159">
        <v>0.41587740000000001</v>
      </c>
      <c r="DN159">
        <v>0.99500140000000004</v>
      </c>
      <c r="DO159">
        <v>22.426850000000002</v>
      </c>
      <c r="DP159" s="1">
        <v>4.4403489999999998E-4</v>
      </c>
      <c r="DQ159">
        <v>0.33897870000000002</v>
      </c>
      <c r="DR159">
        <v>0.99566010000000005</v>
      </c>
      <c r="DS159">
        <v>22.389620000000001</v>
      </c>
      <c r="DT159" s="1">
        <v>3.6122509999999999E-4</v>
      </c>
      <c r="DU159">
        <v>0.27571220000000002</v>
      </c>
      <c r="DV159">
        <v>0.9964151</v>
      </c>
      <c r="DW159">
        <v>21.97184</v>
      </c>
      <c r="DX159" s="1">
        <v>2.9372110000000002E-4</v>
      </c>
      <c r="DY159">
        <v>0.22413630000000001</v>
      </c>
      <c r="DZ159">
        <v>0.99703799999999998</v>
      </c>
      <c r="EA159">
        <v>21.35575</v>
      </c>
      <c r="EB159" s="1">
        <v>2.3915270000000001E-4</v>
      </c>
      <c r="EC159">
        <v>0.1824489</v>
      </c>
      <c r="ED159">
        <v>0.99778900000000004</v>
      </c>
      <c r="EE159">
        <v>20.778320000000001</v>
      </c>
      <c r="EF159" s="1">
        <v>1.951725E-4</v>
      </c>
      <c r="EG159">
        <v>0.14884330000000001</v>
      </c>
      <c r="EH159">
        <v>0.99844250000000001</v>
      </c>
      <c r="EI159">
        <v>20.862130000000001</v>
      </c>
      <c r="EJ159" s="1">
        <v>1.596496E-4</v>
      </c>
      <c r="EK159">
        <v>0.12172040000000001</v>
      </c>
      <c r="EL159">
        <v>0.99909130000000002</v>
      </c>
      <c r="EM159">
        <v>21.46105</v>
      </c>
      <c r="EN159" s="1">
        <v>1.3076510000000001E-4</v>
      </c>
      <c r="EO159" s="1">
        <v>9.9674689999999996E-2</v>
      </c>
      <c r="EP159">
        <v>0.99977059999999995</v>
      </c>
      <c r="EQ159">
        <v>22.280650000000001</v>
      </c>
      <c r="ER159" s="1">
        <v>1.072956E-4</v>
      </c>
      <c r="ES159" s="1">
        <v>8.1757670000000005E-2</v>
      </c>
      <c r="ET159">
        <v>1.0003139999999999</v>
      </c>
      <c r="EU159">
        <v>23.001729999999998</v>
      </c>
      <c r="EV159" s="1">
        <v>8.8444769999999995E-5</v>
      </c>
      <c r="EW159" s="1">
        <v>6.7367780000000002E-2</v>
      </c>
      <c r="EX159">
        <v>1.001009</v>
      </c>
      <c r="EY159">
        <v>22.963730000000002</v>
      </c>
      <c r="EZ159" s="1">
        <v>7.3347810000000003E-5</v>
      </c>
      <c r="FA159" s="1">
        <v>5.584455E-2</v>
      </c>
      <c r="FB159">
        <v>1.0015970000000001</v>
      </c>
      <c r="FC159">
        <v>22.394469999999998</v>
      </c>
      <c r="FD159" s="1">
        <v>6.1153960000000002E-5</v>
      </c>
      <c r="FE159">
        <v>4.6543800000000003E-2</v>
      </c>
      <c r="FF159">
        <v>1.0020910000000001</v>
      </c>
      <c r="FG159">
        <v>21.633369999999999</v>
      </c>
      <c r="FH159" s="1">
        <v>5.122299E-5</v>
      </c>
      <c r="FI159" s="1">
        <v>3.8972149999999997E-2</v>
      </c>
      <c r="FJ159">
        <v>1.0025219999999999</v>
      </c>
      <c r="FK159">
        <v>20.874210000000001</v>
      </c>
      <c r="FL159" s="1">
        <v>4.3081170000000001E-5</v>
      </c>
      <c r="FM159" s="1">
        <v>3.2769449999999999E-2</v>
      </c>
      <c r="FN159">
        <v>1.002848</v>
      </c>
      <c r="FO159">
        <v>20.867059999999999</v>
      </c>
      <c r="FP159" s="1">
        <v>3.6370739999999997E-5</v>
      </c>
      <c r="FQ159" s="1">
        <v>2.765948E-2</v>
      </c>
      <c r="FR159">
        <v>1.003223</v>
      </c>
      <c r="FS159">
        <v>21.263000000000002</v>
      </c>
      <c r="FT159" s="1">
        <v>3.0823279999999999E-5</v>
      </c>
      <c r="FU159" s="1">
        <v>2.3433860000000001E-2</v>
      </c>
      <c r="FV159">
        <v>1.00349</v>
      </c>
      <c r="FW159">
        <v>21.7087</v>
      </c>
      <c r="FX159" s="1">
        <v>2.6270599999999999E-5</v>
      </c>
      <c r="FY159" s="1">
        <v>1.9966109999999999E-2</v>
      </c>
      <c r="FZ159">
        <v>1.003538</v>
      </c>
      <c r="GA159">
        <v>22.153649999999999</v>
      </c>
      <c r="GB159" s="1">
        <v>2.2592429999999999E-5</v>
      </c>
      <c r="GC159" s="1">
        <v>1.7164220000000001E-2</v>
      </c>
      <c r="GD159">
        <v>1.003741</v>
      </c>
      <c r="GE159">
        <v>22.056619999999999</v>
      </c>
      <c r="GF159" s="1">
        <v>1.9611610000000001E-5</v>
      </c>
      <c r="GG159" s="1">
        <v>1.489423E-2</v>
      </c>
      <c r="GH159">
        <v>1.003714</v>
      </c>
      <c r="GI159">
        <v>21.75534</v>
      </c>
      <c r="GJ159" s="1">
        <v>1.7133E-5</v>
      </c>
      <c r="GK159">
        <v>1.30102E-2</v>
      </c>
      <c r="GL159">
        <v>1.0038290000000001</v>
      </c>
      <c r="GM159">
        <v>21.234919999999999</v>
      </c>
      <c r="GN159" s="1">
        <v>1.502234E-5</v>
      </c>
      <c r="GO159" s="1">
        <v>1.1405780000000001E-2</v>
      </c>
      <c r="GP159">
        <v>1.0038339999999999</v>
      </c>
      <c r="GQ159">
        <v>20.68572</v>
      </c>
      <c r="GR159" s="1">
        <v>1.3198910000000001E-5</v>
      </c>
      <c r="GS159" s="1">
        <v>1.002132E-2</v>
      </c>
      <c r="GT159">
        <v>1.0039210000000001</v>
      </c>
      <c r="GU159">
        <v>20.287469999999999</v>
      </c>
      <c r="GV159" s="1">
        <v>1.161191E-5</v>
      </c>
      <c r="GW159" s="1">
        <v>8.8161909999999993E-3</v>
      </c>
      <c r="GX159">
        <v>1.003925</v>
      </c>
      <c r="GY159">
        <v>20.560220000000001</v>
      </c>
      <c r="GZ159" s="1">
        <v>1.0224029999999999E-5</v>
      </c>
      <c r="HA159" s="1">
        <v>7.7627210000000002E-3</v>
      </c>
      <c r="HB159">
        <v>1.0040150000000001</v>
      </c>
      <c r="HC159">
        <v>21.262</v>
      </c>
      <c r="HD159" s="1">
        <v>9.0065900000000004E-6</v>
      </c>
      <c r="HE159" s="1">
        <v>6.8382499999999997E-3</v>
      </c>
      <c r="HF159">
        <v>1.0040100000000001</v>
      </c>
      <c r="HG159">
        <v>21.943919999999999</v>
      </c>
      <c r="HH159" s="1">
        <v>7.9323530000000002E-6</v>
      </c>
      <c r="HI159" s="1">
        <v>6.0229359999999996E-3</v>
      </c>
      <c r="HJ159">
        <v>1.004005</v>
      </c>
      <c r="HK159">
        <v>22.047509999999999</v>
      </c>
      <c r="HL159" s="1">
        <v>6.9838830000000003E-6</v>
      </c>
      <c r="HM159" s="1">
        <v>5.3031040000000003E-3</v>
      </c>
      <c r="HN159">
        <v>1.0040990000000001</v>
      </c>
      <c r="HO159">
        <v>21.614270000000001</v>
      </c>
      <c r="HP159" s="1">
        <v>6.1494080000000002E-6</v>
      </c>
      <c r="HQ159" s="1">
        <v>4.6694290000000001E-3</v>
      </c>
      <c r="HR159">
        <v>1.0040629999999999</v>
      </c>
      <c r="HS159">
        <v>21.126740000000002</v>
      </c>
      <c r="HT159" s="1">
        <v>5.4156700000000001E-6</v>
      </c>
      <c r="HU159" s="1">
        <v>4.1125459999999999E-3</v>
      </c>
      <c r="HV159">
        <v>1.004232</v>
      </c>
      <c r="HW159">
        <v>20.603449999999999</v>
      </c>
      <c r="HX159" s="1">
        <v>4.7710830000000001E-6</v>
      </c>
      <c r="HY159" s="1">
        <v>3.6229909999999999E-3</v>
      </c>
      <c r="HZ159">
        <v>1.004399</v>
      </c>
      <c r="IA159">
        <v>20.622599999999998</v>
      </c>
      <c r="IB159" s="1">
        <v>4.204747E-6</v>
      </c>
      <c r="IC159" s="1">
        <v>3.1928059999999999E-3</v>
      </c>
      <c r="ID159">
        <v>1.0045599999999999</v>
      </c>
      <c r="IE159">
        <v>20.962019999999999</v>
      </c>
      <c r="IF159" s="1">
        <v>3.7065259999999999E-6</v>
      </c>
      <c r="IG159" s="1">
        <v>2.814464E-3</v>
      </c>
      <c r="IH159">
        <v>1.004788</v>
      </c>
      <c r="II159">
        <v>21.39996</v>
      </c>
      <c r="IJ159" s="1">
        <v>3.2636809999999999E-6</v>
      </c>
      <c r="IK159" s="1">
        <v>2.478325E-3</v>
      </c>
      <c r="IL159">
        <v>1.005147</v>
      </c>
      <c r="IM159">
        <v>21.868839999999999</v>
      </c>
      <c r="IN159" s="1">
        <v>2.8646559999999999E-6</v>
      </c>
      <c r="IO159" s="1">
        <v>2.1755110000000002E-3</v>
      </c>
      <c r="IP159">
        <v>1.005366</v>
      </c>
      <c r="IQ159">
        <v>21.831980000000001</v>
      </c>
      <c r="IR159" s="1">
        <v>2.506351E-6</v>
      </c>
      <c r="IS159" s="1">
        <v>1.903489E-3</v>
      </c>
      <c r="IT159">
        <v>1.005798</v>
      </c>
      <c r="IU159">
        <v>21.584070000000001</v>
      </c>
      <c r="IV159" s="1">
        <v>2.1897629999999998E-6</v>
      </c>
      <c r="IW159" s="1">
        <v>1.6628909999999999E-3</v>
      </c>
      <c r="IX159">
        <v>1.0061169999999999</v>
      </c>
      <c r="IY159">
        <v>21.19595</v>
      </c>
      <c r="IZ159" s="1">
        <v>1.9130959999999998E-6</v>
      </c>
      <c r="JA159" s="1">
        <v>1.452701E-3</v>
      </c>
      <c r="JB159">
        <v>1.0064470000000001</v>
      </c>
      <c r="JC159">
        <v>20.714700000000001</v>
      </c>
      <c r="JD159" s="1">
        <v>1.672742E-6</v>
      </c>
      <c r="JE159" s="1">
        <v>1.2700789999999999E-3</v>
      </c>
      <c r="JF159">
        <v>1.006972</v>
      </c>
      <c r="JG159">
        <v>20.864999999999998</v>
      </c>
      <c r="JH159" s="1">
        <v>1.4643079999999999E-6</v>
      </c>
      <c r="JI159" s="1">
        <v>1.1115890000000001E-3</v>
      </c>
      <c r="JJ159">
        <v>1.0073749999999999</v>
      </c>
      <c r="JK159">
        <v>21.32949</v>
      </c>
      <c r="JL159" s="1">
        <v>1.2837319999999999E-6</v>
      </c>
      <c r="JM159" s="1">
        <v>9.7435290000000003E-4</v>
      </c>
      <c r="JN159">
        <v>1.007795</v>
      </c>
      <c r="JO159">
        <v>21.921779999999998</v>
      </c>
      <c r="JP159" s="1">
        <v>1.1268420000000001E-6</v>
      </c>
      <c r="JQ159" s="1">
        <v>8.5517389999999996E-4</v>
      </c>
      <c r="JR159">
        <v>1.0082</v>
      </c>
      <c r="JS159">
        <v>22.348210000000002</v>
      </c>
      <c r="JT159" s="1">
        <v>9.8956090000000006E-7</v>
      </c>
      <c r="JU159" s="1">
        <v>7.5088539999999999E-4</v>
      </c>
      <c r="JV159">
        <v>1.0087010000000001</v>
      </c>
      <c r="JW159">
        <v>22.36749</v>
      </c>
      <c r="JX159" s="1">
        <v>8.6915049999999998E-7</v>
      </c>
      <c r="JY159" s="1">
        <v>6.5943230000000005E-4</v>
      </c>
      <c r="JZ159">
        <v>1.0091270000000001</v>
      </c>
      <c r="KA159">
        <v>22.00282</v>
      </c>
      <c r="KB159" s="1">
        <v>7.6412440000000002E-7</v>
      </c>
      <c r="KC159" s="1">
        <v>5.7963779999999998E-4</v>
      </c>
      <c r="KD159">
        <v>1.0096529999999999</v>
      </c>
      <c r="KE159">
        <v>21.506170000000001</v>
      </c>
      <c r="KF159" s="1">
        <v>6.7282300000000004E-7</v>
      </c>
      <c r="KG159" s="1">
        <v>5.1027159999999995E-4</v>
      </c>
      <c r="KH159">
        <v>1.010087</v>
      </c>
      <c r="KI159">
        <v>21.023319999999998</v>
      </c>
      <c r="KJ159" s="1">
        <v>5.9340629999999999E-7</v>
      </c>
      <c r="KK159" s="1">
        <v>4.499595E-4</v>
      </c>
      <c r="KL159">
        <v>1.010507</v>
      </c>
      <c r="KM159">
        <v>21.246790000000001</v>
      </c>
      <c r="KN159" s="1">
        <v>5.243143E-7</v>
      </c>
      <c r="KO159" s="1">
        <v>3.9750659999999999E-4</v>
      </c>
      <c r="KP159">
        <v>1.0108520000000001</v>
      </c>
      <c r="KQ159">
        <v>21.79682</v>
      </c>
      <c r="KR159" s="1">
        <v>4.6395540000000002E-7</v>
      </c>
      <c r="KS159" s="1">
        <v>3.5167599999999999E-4</v>
      </c>
      <c r="KT159">
        <v>1.011288</v>
      </c>
      <c r="KU159">
        <v>22.516380000000002</v>
      </c>
      <c r="KV159" s="1">
        <v>4.1177180000000001E-7</v>
      </c>
      <c r="KW159" s="1">
        <v>3.1203280000000001E-4</v>
      </c>
      <c r="KX159">
        <v>1.0115240000000001</v>
      </c>
      <c r="KY159">
        <v>23.120640000000002</v>
      </c>
      <c r="KZ159" s="1">
        <v>3.6746560000000002E-7</v>
      </c>
      <c r="LA159" s="1">
        <v>2.7837640000000002E-4</v>
      </c>
      <c r="LB159">
        <v>1.0119940000000001</v>
      </c>
      <c r="LC159">
        <v>23.051559999999998</v>
      </c>
      <c r="LD159" s="1">
        <v>3.2978230000000001E-7</v>
      </c>
      <c r="LE159" s="1">
        <v>2.497431E-4</v>
      </c>
      <c r="LF159">
        <v>1.01223</v>
      </c>
      <c r="LG159">
        <v>22.55489</v>
      </c>
      <c r="LH159" s="1">
        <v>2.9712870000000001E-7</v>
      </c>
      <c r="LI159" s="1">
        <v>2.249722E-4</v>
      </c>
      <c r="LJ159">
        <v>1.0125820000000001</v>
      </c>
      <c r="LK159">
        <v>21.912790000000001</v>
      </c>
      <c r="LL159" s="1">
        <v>2.6837120000000003E-7</v>
      </c>
      <c r="LM159" s="1">
        <v>2.0316299999999999E-4</v>
      </c>
      <c r="LN159">
        <v>1.012818</v>
      </c>
      <c r="LO159">
        <v>21.35436</v>
      </c>
      <c r="LP159" s="1">
        <v>2.4291860000000001E-7</v>
      </c>
      <c r="LQ159" s="1">
        <v>1.8386189999999999E-4</v>
      </c>
      <c r="LR159">
        <v>1.013171</v>
      </c>
      <c r="LS159">
        <v>21.69379</v>
      </c>
      <c r="LT159" s="1">
        <v>2.2031099999999999E-7</v>
      </c>
      <c r="LU159" s="1">
        <v>1.6672320000000001E-4</v>
      </c>
      <c r="LV159">
        <v>1.0134179999999999</v>
      </c>
      <c r="LW159">
        <v>22.361719999999998</v>
      </c>
      <c r="LX159" s="1">
        <v>2.0011710000000001E-7</v>
      </c>
      <c r="LY159" s="1">
        <v>1.514214E-4</v>
      </c>
      <c r="LZ159">
        <v>1.0137700000000001</v>
      </c>
      <c r="MA159">
        <v>23.18374</v>
      </c>
      <c r="MB159" s="1">
        <v>1.818852E-7</v>
      </c>
      <c r="MC159" s="1">
        <v>1.3761129999999999E-4</v>
      </c>
      <c r="MD159">
        <v>1.0141260000000001</v>
      </c>
      <c r="ME159">
        <v>23.94209</v>
      </c>
      <c r="MF159" s="1">
        <v>1.653153E-7</v>
      </c>
      <c r="MG159" s="1">
        <v>1.2506139999999999E-4</v>
      </c>
      <c r="MH159">
        <v>1.0144580000000001</v>
      </c>
      <c r="MI159">
        <v>23.977609999999999</v>
      </c>
      <c r="MJ159" s="1">
        <v>1.5022489999999999E-7</v>
      </c>
      <c r="MK159" s="1">
        <v>1.136369E-4</v>
      </c>
      <c r="ML159">
        <v>1.014713</v>
      </c>
      <c r="MM159">
        <v>23.579540000000001</v>
      </c>
      <c r="MN159" s="1">
        <v>1.3658250000000001E-7</v>
      </c>
      <c r="MO159" s="1">
        <v>1.033028E-4</v>
      </c>
      <c r="MP159">
        <v>1.015061</v>
      </c>
      <c r="MQ159">
        <v>22.9178</v>
      </c>
      <c r="MR159" s="1">
        <v>1.2429850000000001E-7</v>
      </c>
      <c r="MS159" s="1">
        <v>9.3997519999999997E-5</v>
      </c>
      <c r="MT159">
        <v>1.0153099999999999</v>
      </c>
      <c r="MU159">
        <v>22.16863</v>
      </c>
      <c r="MV159" s="1">
        <v>1.1324869999999999E-7</v>
      </c>
      <c r="MW159" s="1">
        <v>8.5630750000000003E-5</v>
      </c>
      <c r="MX159">
        <v>1.0155700000000001</v>
      </c>
      <c r="MY159">
        <v>21.767520000000001</v>
      </c>
      <c r="MZ159" s="1">
        <v>1.032735E-7</v>
      </c>
      <c r="NA159" s="1">
        <v>7.8080450000000002E-5</v>
      </c>
      <c r="NB159">
        <v>1.015836</v>
      </c>
      <c r="NC159">
        <v>21.940950000000001</v>
      </c>
      <c r="ND159" s="1">
        <v>9.4288700000000002E-8</v>
      </c>
      <c r="NE159" s="1">
        <v>7.1275549999999996E-5</v>
      </c>
      <c r="NF159">
        <v>1.016106</v>
      </c>
      <c r="NG159">
        <v>22.57882</v>
      </c>
      <c r="NH159" s="1">
        <v>8.632315E-8</v>
      </c>
      <c r="NI159" s="1">
        <v>6.5239269999999995E-5</v>
      </c>
      <c r="NJ159">
        <v>1.016373</v>
      </c>
      <c r="NK159">
        <v>22.893229999999999</v>
      </c>
      <c r="NL159" s="1">
        <v>7.9474180000000005E-8</v>
      </c>
      <c r="NM159" s="1">
        <v>6.0043439999999998E-5</v>
      </c>
      <c r="NN159">
        <v>1.016545</v>
      </c>
      <c r="NO159">
        <v>22.8094</v>
      </c>
      <c r="NP159" s="1">
        <v>7.3559749999999998E-8</v>
      </c>
      <c r="NQ159" s="1">
        <v>5.556295E-5</v>
      </c>
      <c r="NR159">
        <v>1.0168189999999999</v>
      </c>
      <c r="NS159">
        <v>22.377379999999999</v>
      </c>
      <c r="NT159" s="1">
        <v>6.8266250000000004E-8</v>
      </c>
      <c r="NU159" s="1">
        <v>5.1557300000000002E-5</v>
      </c>
      <c r="NV159">
        <v>1.0169710000000001</v>
      </c>
      <c r="NW159">
        <v>21.67934</v>
      </c>
      <c r="NX159" s="1">
        <v>6.343623E-8</v>
      </c>
      <c r="NY159" s="1">
        <v>4.7903900000000001E-5</v>
      </c>
      <c r="NZ159">
        <v>1.0171479999999999</v>
      </c>
      <c r="OA159">
        <v>20.976459999999999</v>
      </c>
      <c r="OB159" s="1">
        <v>5.9028709999999999E-8</v>
      </c>
      <c r="OC159" s="1">
        <v>4.4570310000000003E-5</v>
      </c>
      <c r="OD159">
        <v>1.017433</v>
      </c>
      <c r="OE159">
        <v>20.90607</v>
      </c>
      <c r="OF159" s="1">
        <v>5.5005819999999999E-8</v>
      </c>
      <c r="OG159" s="1">
        <v>4.1527399999999998E-5</v>
      </c>
      <c r="OH159">
        <v>1.0175799999999999</v>
      </c>
      <c r="OI159">
        <v>21.267690000000002</v>
      </c>
      <c r="OJ159" s="1">
        <v>5.1304900000000003E-8</v>
      </c>
      <c r="OK159" s="1">
        <v>3.8730579999999997E-5</v>
      </c>
    </row>
    <row r="160" spans="1:401" x14ac:dyDescent="0.35">
      <c r="A160">
        <v>163</v>
      </c>
      <c r="B160" t="s">
        <v>4</v>
      </c>
      <c r="C160" t="s">
        <v>24</v>
      </c>
      <c r="D160" t="s">
        <v>164</v>
      </c>
      <c r="E160">
        <v>810.59730000000002</v>
      </c>
      <c r="F160">
        <v>0.96500870000000005</v>
      </c>
      <c r="G160">
        <v>21.51952</v>
      </c>
      <c r="H160">
        <v>0</v>
      </c>
      <c r="I160">
        <v>0</v>
      </c>
      <c r="J160">
        <v>0.96484599999999998</v>
      </c>
      <c r="K160">
        <v>21.063079999999999</v>
      </c>
      <c r="L160">
        <v>0</v>
      </c>
      <c r="M160">
        <v>0</v>
      </c>
      <c r="N160">
        <v>0.96470219999999995</v>
      </c>
      <c r="O160">
        <v>20.796029999999998</v>
      </c>
      <c r="P160">
        <v>0</v>
      </c>
      <c r="Q160">
        <v>0</v>
      </c>
      <c r="R160">
        <v>0.96457559999999998</v>
      </c>
      <c r="S160">
        <v>20.647939999999998</v>
      </c>
      <c r="T160">
        <v>0</v>
      </c>
      <c r="U160">
        <v>0</v>
      </c>
      <c r="V160">
        <v>0.96443429999999997</v>
      </c>
      <c r="W160">
        <v>20.75806</v>
      </c>
      <c r="X160" s="1">
        <v>1.04306E-32</v>
      </c>
      <c r="Y160" s="1">
        <v>6.840077E-30</v>
      </c>
      <c r="Z160">
        <v>0.9643235</v>
      </c>
      <c r="AA160">
        <v>20.661829999999998</v>
      </c>
      <c r="AB160" s="1">
        <v>5.9864330000000002E-20</v>
      </c>
      <c r="AC160" s="1">
        <v>3.9262209999999999E-17</v>
      </c>
      <c r="AD160">
        <v>0.96421080000000003</v>
      </c>
      <c r="AE160">
        <v>20.374179999999999</v>
      </c>
      <c r="AF160" s="1">
        <v>6.6076939999999997E-8</v>
      </c>
      <c r="AG160" s="1">
        <v>3.042227E-5</v>
      </c>
      <c r="AH160">
        <v>0.9641324</v>
      </c>
      <c r="AI160">
        <v>19.990559999999999</v>
      </c>
      <c r="AJ160" s="1">
        <v>5.2744549999999999E-3</v>
      </c>
      <c r="AK160">
        <v>2.8663110000000001</v>
      </c>
      <c r="AL160">
        <v>0.96405470000000004</v>
      </c>
      <c r="AM160">
        <v>19.606079999999999</v>
      </c>
      <c r="AN160">
        <v>1.0302770000000001</v>
      </c>
      <c r="AO160">
        <v>604.46550000000002</v>
      </c>
      <c r="AP160">
        <v>0.9639934</v>
      </c>
      <c r="AQ160">
        <v>19.805440000000001</v>
      </c>
      <c r="AR160">
        <v>15.899649999999999</v>
      </c>
      <c r="AS160">
        <v>9865.1980000000003</v>
      </c>
      <c r="AT160">
        <v>0.96397379999999999</v>
      </c>
      <c r="AU160">
        <v>20.2744</v>
      </c>
      <c r="AV160">
        <v>44.104799999999997</v>
      </c>
      <c r="AW160">
        <v>28597.07</v>
      </c>
      <c r="AX160">
        <v>0.96395609999999998</v>
      </c>
      <c r="AY160">
        <v>20.66666</v>
      </c>
      <c r="AZ160">
        <v>34.324910000000003</v>
      </c>
      <c r="BA160">
        <v>23064.84</v>
      </c>
      <c r="BB160">
        <v>0.96393359999999995</v>
      </c>
      <c r="BC160">
        <v>21.07377</v>
      </c>
      <c r="BD160">
        <v>10.005380000000001</v>
      </c>
      <c r="BE160">
        <v>6923.9809999999998</v>
      </c>
      <c r="BF160">
        <v>0.9639567</v>
      </c>
      <c r="BG160">
        <v>21.090450000000001</v>
      </c>
      <c r="BH160">
        <v>1.3491679999999999</v>
      </c>
      <c r="BI160">
        <v>956.16</v>
      </c>
      <c r="BJ160">
        <v>0.96393130000000005</v>
      </c>
      <c r="BK160">
        <v>20.81353</v>
      </c>
      <c r="BL160">
        <v>0.1045996</v>
      </c>
      <c r="BM160">
        <v>75.153559999999999</v>
      </c>
      <c r="BN160">
        <v>0.96394999999999997</v>
      </c>
      <c r="BO160">
        <v>20.543430000000001</v>
      </c>
      <c r="BP160" s="1">
        <v>1.0770739999999999E-2</v>
      </c>
      <c r="BQ160">
        <v>7.4306489999999998</v>
      </c>
      <c r="BR160">
        <v>0.96394369999999996</v>
      </c>
      <c r="BS160">
        <v>20.255859999999998</v>
      </c>
      <c r="BT160" s="1">
        <v>5.4213780000000001E-3</v>
      </c>
      <c r="BU160">
        <v>3.5922049999999999</v>
      </c>
      <c r="BV160">
        <v>0.96393530000000005</v>
      </c>
      <c r="BW160">
        <v>20.452639999999999</v>
      </c>
      <c r="BX160" s="1">
        <v>4.2998719999999997E-3</v>
      </c>
      <c r="BY160">
        <v>2.8408769999999999</v>
      </c>
      <c r="BZ160">
        <v>0.96394670000000005</v>
      </c>
      <c r="CA160">
        <v>20.96773</v>
      </c>
      <c r="CB160" s="1">
        <v>3.4919740000000001E-3</v>
      </c>
      <c r="CC160">
        <v>2.3069449999999998</v>
      </c>
      <c r="CD160">
        <v>0.96393450000000003</v>
      </c>
      <c r="CE160">
        <v>21.425180000000001</v>
      </c>
      <c r="CF160" s="1">
        <v>2.8405420000000002E-3</v>
      </c>
      <c r="CG160">
        <v>1.876519</v>
      </c>
      <c r="CH160">
        <v>0.96392149999999999</v>
      </c>
      <c r="CI160">
        <v>21.933579999999999</v>
      </c>
      <c r="CJ160" s="1">
        <v>2.3109760000000002E-3</v>
      </c>
      <c r="CK160">
        <v>1.5267520000000001</v>
      </c>
      <c r="CL160">
        <v>0.96390160000000003</v>
      </c>
      <c r="CM160">
        <v>21.923860000000001</v>
      </c>
      <c r="CN160" s="1">
        <v>1.88014E-3</v>
      </c>
      <c r="CO160">
        <v>1.2421469999999999</v>
      </c>
      <c r="CP160">
        <v>0.96389279999999999</v>
      </c>
      <c r="CQ160">
        <v>21.405270000000002</v>
      </c>
      <c r="CR160" s="1">
        <v>1.5302600000000001E-3</v>
      </c>
      <c r="CS160">
        <v>1.0109840000000001</v>
      </c>
      <c r="CT160">
        <v>0.96385129999999997</v>
      </c>
      <c r="CU160">
        <v>20.785609999999998</v>
      </c>
      <c r="CV160" s="1">
        <v>1.2462770000000001E-3</v>
      </c>
      <c r="CW160">
        <v>0.82340449999999998</v>
      </c>
      <c r="CX160">
        <v>0.96381079999999997</v>
      </c>
      <c r="CY160">
        <v>20.21058</v>
      </c>
      <c r="CZ160" s="1">
        <v>1.0160690000000001E-3</v>
      </c>
      <c r="DA160">
        <v>0.67131410000000002</v>
      </c>
      <c r="DB160">
        <v>0.96375219999999995</v>
      </c>
      <c r="DC160">
        <v>20.402650000000001</v>
      </c>
      <c r="DD160" s="1">
        <v>8.2921709999999997E-4</v>
      </c>
      <c r="DE160">
        <v>0.54787839999999999</v>
      </c>
      <c r="DF160">
        <v>0.96371150000000005</v>
      </c>
      <c r="DG160">
        <v>20.965579999999999</v>
      </c>
      <c r="DH160" s="1">
        <v>6.7734640000000003E-4</v>
      </c>
      <c r="DI160">
        <v>0.44756509999999999</v>
      </c>
      <c r="DJ160">
        <v>0.96363650000000001</v>
      </c>
      <c r="DK160">
        <v>21.722249999999999</v>
      </c>
      <c r="DL160" s="1">
        <v>5.5322810000000004E-4</v>
      </c>
      <c r="DM160">
        <v>0.36559970000000003</v>
      </c>
      <c r="DN160">
        <v>0.96354740000000005</v>
      </c>
      <c r="DO160">
        <v>22.42717</v>
      </c>
      <c r="DP160" s="1">
        <v>4.5102670000000001E-4</v>
      </c>
      <c r="DQ160">
        <v>0.2981104</v>
      </c>
      <c r="DR160">
        <v>0.96345899999999995</v>
      </c>
      <c r="DS160">
        <v>22.411290000000001</v>
      </c>
      <c r="DT160" s="1">
        <v>3.6695439999999998E-4</v>
      </c>
      <c r="DU160">
        <v>0.24257690000000001</v>
      </c>
      <c r="DV160">
        <v>0.96336440000000001</v>
      </c>
      <c r="DW160">
        <v>22.00421</v>
      </c>
      <c r="DX160" s="1">
        <v>2.9837229999999998E-4</v>
      </c>
      <c r="DY160">
        <v>0.19726560000000001</v>
      </c>
      <c r="DZ160">
        <v>0.96327910000000005</v>
      </c>
      <c r="EA160">
        <v>21.402660000000001</v>
      </c>
      <c r="EB160" s="1">
        <v>2.429059E-4</v>
      </c>
      <c r="EC160">
        <v>0.16060630000000001</v>
      </c>
      <c r="ED160">
        <v>0.96321029999999996</v>
      </c>
      <c r="EE160">
        <v>20.816230000000001</v>
      </c>
      <c r="EF160" s="1">
        <v>1.981989E-4</v>
      </c>
      <c r="EG160">
        <v>0.1310491</v>
      </c>
      <c r="EH160">
        <v>0.96311069999999999</v>
      </c>
      <c r="EI160">
        <v>20.879770000000001</v>
      </c>
      <c r="EJ160" s="1">
        <v>1.621003E-4</v>
      </c>
      <c r="EK160">
        <v>0.1071883</v>
      </c>
      <c r="EL160">
        <v>0.9630377</v>
      </c>
      <c r="EM160">
        <v>21.466519999999999</v>
      </c>
      <c r="EN160" s="1">
        <v>1.32762E-4</v>
      </c>
      <c r="EO160" s="1">
        <v>8.779605E-2</v>
      </c>
      <c r="EP160">
        <v>0.96295909999999996</v>
      </c>
      <c r="EQ160">
        <v>22.276070000000001</v>
      </c>
      <c r="ER160" s="1">
        <v>1.089102E-4</v>
      </c>
      <c r="ES160" s="1">
        <v>7.2023210000000004E-2</v>
      </c>
      <c r="ET160">
        <v>0.96289029999999998</v>
      </c>
      <c r="EU160">
        <v>23.005929999999999</v>
      </c>
      <c r="EV160" s="1">
        <v>8.9735350000000005E-5</v>
      </c>
      <c r="EW160">
        <v>5.9339599999999999E-2</v>
      </c>
      <c r="EX160">
        <v>0.96281570000000005</v>
      </c>
      <c r="EY160">
        <v>22.993279999999999</v>
      </c>
      <c r="EZ160" s="1">
        <v>7.4385670000000006E-5</v>
      </c>
      <c r="FA160" s="1">
        <v>4.9185720000000002E-2</v>
      </c>
      <c r="FB160">
        <v>0.96273739999999997</v>
      </c>
      <c r="FC160">
        <v>22.437360000000002</v>
      </c>
      <c r="FD160" s="1">
        <v>6.1995020000000007E-5</v>
      </c>
      <c r="FE160" s="1">
        <v>4.0990859999999997E-2</v>
      </c>
      <c r="FF160">
        <v>0.96269090000000002</v>
      </c>
      <c r="FG160">
        <v>21.690090000000001</v>
      </c>
      <c r="FH160" s="1">
        <v>5.1910609999999998E-5</v>
      </c>
      <c r="FI160" s="1">
        <v>3.4320629999999998E-2</v>
      </c>
      <c r="FJ160">
        <v>0.96265559999999994</v>
      </c>
      <c r="FK160">
        <v>20.926459999999999</v>
      </c>
      <c r="FL160" s="1">
        <v>4.3645690000000001E-5</v>
      </c>
      <c r="FM160">
        <v>2.88559E-2</v>
      </c>
      <c r="FN160">
        <v>0.96260840000000003</v>
      </c>
      <c r="FO160">
        <v>20.89255</v>
      </c>
      <c r="FP160" s="1">
        <v>3.6837340000000003E-5</v>
      </c>
      <c r="FQ160" s="1">
        <v>2.4354049999999999E-2</v>
      </c>
      <c r="FR160">
        <v>0.96259329999999999</v>
      </c>
      <c r="FS160">
        <v>21.274229999999999</v>
      </c>
      <c r="FT160" s="1">
        <v>3.1208540000000001E-5</v>
      </c>
      <c r="FU160" s="1">
        <v>2.063096E-2</v>
      </c>
      <c r="FV160">
        <v>0.96257040000000005</v>
      </c>
      <c r="FW160">
        <v>21.700019999999999</v>
      </c>
      <c r="FX160" s="1">
        <v>2.658427E-5</v>
      </c>
      <c r="FY160" s="1">
        <v>1.757152E-2</v>
      </c>
      <c r="FZ160">
        <v>0.96257190000000004</v>
      </c>
      <c r="GA160">
        <v>22.159579999999998</v>
      </c>
      <c r="GB160" s="1">
        <v>2.2844940000000002E-5</v>
      </c>
      <c r="GC160" s="1">
        <v>1.509579E-2</v>
      </c>
      <c r="GD160">
        <v>0.96256129999999995</v>
      </c>
      <c r="GE160">
        <v>22.076969999999999</v>
      </c>
      <c r="GF160" s="1">
        <v>1.9818180000000001E-5</v>
      </c>
      <c r="GG160" s="1">
        <v>1.309286E-2</v>
      </c>
      <c r="GH160">
        <v>0.96255009999999996</v>
      </c>
      <c r="GI160">
        <v>21.794260000000001</v>
      </c>
      <c r="GJ160" s="1">
        <v>1.7306859999999999E-5</v>
      </c>
      <c r="GK160" s="1">
        <v>1.1432619999999999E-2</v>
      </c>
      <c r="GL160">
        <v>0.96257559999999998</v>
      </c>
      <c r="GM160">
        <v>21.287479999999999</v>
      </c>
      <c r="GN160" s="1">
        <v>1.5171679999999999E-5</v>
      </c>
      <c r="GO160" s="1">
        <v>1.002134E-2</v>
      </c>
      <c r="GP160">
        <v>0.96256580000000003</v>
      </c>
      <c r="GQ160">
        <v>20.733250000000002</v>
      </c>
      <c r="GR160" s="1">
        <v>1.332844E-5</v>
      </c>
      <c r="GS160" s="1">
        <v>8.8038979999999992E-3</v>
      </c>
      <c r="GT160">
        <v>0.9625437</v>
      </c>
      <c r="GU160">
        <v>20.315280000000001</v>
      </c>
      <c r="GV160" s="1">
        <v>1.17248E-5</v>
      </c>
      <c r="GW160" s="1">
        <v>7.7448129999999997E-3</v>
      </c>
      <c r="GX160">
        <v>0.96254740000000005</v>
      </c>
      <c r="GY160">
        <v>20.56456</v>
      </c>
      <c r="GZ160" s="1">
        <v>1.032292E-5</v>
      </c>
      <c r="HA160" s="1">
        <v>6.8191170000000004E-3</v>
      </c>
      <c r="HB160">
        <v>0.96253599999999995</v>
      </c>
      <c r="HC160">
        <v>21.261289999999999</v>
      </c>
      <c r="HD160" s="1">
        <v>9.0937140000000007E-6</v>
      </c>
      <c r="HE160" s="1">
        <v>6.0072550000000004E-3</v>
      </c>
      <c r="HF160">
        <v>0.96254209999999996</v>
      </c>
      <c r="HG160">
        <v>21.945599999999999</v>
      </c>
      <c r="HH160" s="1">
        <v>8.0092150000000005E-6</v>
      </c>
      <c r="HI160" s="1">
        <v>5.2910839999999997E-3</v>
      </c>
      <c r="HJ160">
        <v>0.96254150000000005</v>
      </c>
      <c r="HK160">
        <v>22.074000000000002</v>
      </c>
      <c r="HL160" s="1">
        <v>7.0517039999999999E-6</v>
      </c>
      <c r="HM160" s="1">
        <v>4.6587750000000004E-3</v>
      </c>
      <c r="HN160">
        <v>0.9625416</v>
      </c>
      <c r="HO160">
        <v>21.644539999999999</v>
      </c>
      <c r="HP160" s="1">
        <v>6.2090789999999996E-6</v>
      </c>
      <c r="HQ160" s="1">
        <v>4.1022369999999999E-3</v>
      </c>
      <c r="HR160">
        <v>0.9625205</v>
      </c>
      <c r="HS160">
        <v>21.163910000000001</v>
      </c>
      <c r="HT160" s="1">
        <v>5.4679959999999999E-6</v>
      </c>
      <c r="HU160" s="1">
        <v>3.6128660000000002E-3</v>
      </c>
      <c r="HV160">
        <v>0.96250990000000003</v>
      </c>
      <c r="HW160">
        <v>20.638999999999999</v>
      </c>
      <c r="HX160" s="1">
        <v>4.817146E-6</v>
      </c>
      <c r="HY160" s="1">
        <v>3.1829950000000001E-3</v>
      </c>
      <c r="HZ160">
        <v>0.96246949999999998</v>
      </c>
      <c r="IA160">
        <v>20.64039</v>
      </c>
      <c r="IB160" s="1">
        <v>4.2451710000000003E-6</v>
      </c>
      <c r="IC160" s="1">
        <v>2.8052160000000001E-3</v>
      </c>
      <c r="ID160">
        <v>0.96245440000000004</v>
      </c>
      <c r="IE160">
        <v>20.975629999999999</v>
      </c>
      <c r="IF160" s="1">
        <v>3.7422119999999998E-6</v>
      </c>
      <c r="IG160" s="1">
        <v>2.4730170000000001E-3</v>
      </c>
      <c r="IH160">
        <v>0.96240669999999995</v>
      </c>
      <c r="II160">
        <v>21.40419</v>
      </c>
      <c r="IJ160" s="1">
        <v>3.2956100000000001E-6</v>
      </c>
      <c r="IK160" s="1">
        <v>2.1782030000000001E-3</v>
      </c>
      <c r="IL160">
        <v>0.9623699</v>
      </c>
      <c r="IM160">
        <v>21.873180000000001</v>
      </c>
      <c r="IN160" s="1">
        <v>2.8935439999999999E-6</v>
      </c>
      <c r="IO160" s="1">
        <v>1.912876E-3</v>
      </c>
      <c r="IP160">
        <v>0.96233610000000003</v>
      </c>
      <c r="IQ160">
        <v>21.852180000000001</v>
      </c>
      <c r="IR160" s="1">
        <v>2.53206E-6</v>
      </c>
      <c r="IS160" s="1">
        <v>1.6741639999999999E-3</v>
      </c>
      <c r="IT160">
        <v>0.96228650000000004</v>
      </c>
      <c r="IU160">
        <v>21.608339999999998</v>
      </c>
      <c r="IV160" s="1">
        <v>2.212369E-6</v>
      </c>
      <c r="IW160" s="1">
        <v>1.4629339999999999E-3</v>
      </c>
      <c r="IX160">
        <v>0.96223809999999999</v>
      </c>
      <c r="IY160">
        <v>21.237189999999998</v>
      </c>
      <c r="IZ160" s="1">
        <v>1.9327609999999999E-6</v>
      </c>
      <c r="JA160" s="1">
        <v>1.27819E-3</v>
      </c>
      <c r="JB160">
        <v>0.9621942</v>
      </c>
      <c r="JC160">
        <v>20.752579999999998</v>
      </c>
      <c r="JD160" s="1">
        <v>1.6897999999999999E-6</v>
      </c>
      <c r="JE160" s="1">
        <v>1.1175989999999999E-3</v>
      </c>
      <c r="JF160">
        <v>0.96214440000000001</v>
      </c>
      <c r="JG160">
        <v>20.894159999999999</v>
      </c>
      <c r="JH160" s="1">
        <v>1.479131E-6</v>
      </c>
      <c r="JI160" s="1">
        <v>9.7831060000000002E-4</v>
      </c>
      <c r="JJ160">
        <v>0.96207089999999995</v>
      </c>
      <c r="JK160">
        <v>21.34205</v>
      </c>
      <c r="JL160" s="1">
        <v>1.29656E-6</v>
      </c>
      <c r="JM160" s="1">
        <v>8.5760160000000003E-4</v>
      </c>
      <c r="JN160">
        <v>0.96202379999999998</v>
      </c>
      <c r="JO160">
        <v>21.918119999999998</v>
      </c>
      <c r="JP160" s="1">
        <v>1.138017E-6</v>
      </c>
      <c r="JQ160" s="1">
        <v>7.5280059999999996E-4</v>
      </c>
      <c r="JR160">
        <v>0.96197330000000003</v>
      </c>
      <c r="JS160">
        <v>22.353090000000002</v>
      </c>
      <c r="JT160" s="1">
        <v>9.9935550000000006E-7</v>
      </c>
      <c r="JU160" s="1">
        <v>6.6112129999999997E-4</v>
      </c>
      <c r="JV160">
        <v>0.96192339999999998</v>
      </c>
      <c r="JW160">
        <v>22.390450000000001</v>
      </c>
      <c r="JX160" s="1">
        <v>8.777477E-7</v>
      </c>
      <c r="JY160" s="1">
        <v>5.8073309999999998E-4</v>
      </c>
      <c r="JZ160">
        <v>0.96186830000000001</v>
      </c>
      <c r="KA160">
        <v>22.035640000000001</v>
      </c>
      <c r="KB160" s="1">
        <v>7.7159839999999997E-7</v>
      </c>
      <c r="KC160" s="1">
        <v>5.1051890000000004E-4</v>
      </c>
      <c r="KD160">
        <v>0.96181170000000005</v>
      </c>
      <c r="KE160">
        <v>21.548249999999999</v>
      </c>
      <c r="KF160" s="1">
        <v>6.7931939999999997E-7</v>
      </c>
      <c r="KG160" s="1">
        <v>4.494821E-4</v>
      </c>
      <c r="KH160">
        <v>0.96177020000000002</v>
      </c>
      <c r="KI160">
        <v>21.057729999999999</v>
      </c>
      <c r="KJ160" s="1">
        <v>5.9905220000000005E-7</v>
      </c>
      <c r="KK160" s="1">
        <v>3.9639090000000003E-4</v>
      </c>
      <c r="KL160">
        <v>0.96171660000000003</v>
      </c>
      <c r="KM160">
        <v>21.263829999999999</v>
      </c>
      <c r="KN160" s="1">
        <v>5.2923999999999999E-7</v>
      </c>
      <c r="KO160" s="1">
        <v>3.5021180000000001E-4</v>
      </c>
      <c r="KP160">
        <v>0.96169099999999996</v>
      </c>
      <c r="KQ160">
        <v>21.803750000000001</v>
      </c>
      <c r="KR160" s="1">
        <v>4.6825189999999998E-7</v>
      </c>
      <c r="KS160" s="1">
        <v>3.0984829999999999E-4</v>
      </c>
      <c r="KT160">
        <v>0.96165029999999996</v>
      </c>
      <c r="KU160">
        <v>22.514500000000002</v>
      </c>
      <c r="KV160" s="1">
        <v>4.1545059999999998E-7</v>
      </c>
      <c r="KW160" s="1">
        <v>2.7489639999999998E-4</v>
      </c>
      <c r="KX160">
        <v>0.96160860000000004</v>
      </c>
      <c r="KY160">
        <v>23.129280000000001</v>
      </c>
      <c r="KZ160" s="1">
        <v>3.7057940000000002E-7</v>
      </c>
      <c r="LA160" s="1">
        <v>2.451741E-4</v>
      </c>
      <c r="LB160">
        <v>0.96157610000000004</v>
      </c>
      <c r="LC160">
        <v>23.083030000000001</v>
      </c>
      <c r="LD160" s="1">
        <v>3.3245209999999998E-7</v>
      </c>
      <c r="LE160" s="1">
        <v>2.199255E-4</v>
      </c>
      <c r="LF160">
        <v>0.9615437</v>
      </c>
      <c r="LG160">
        <v>22.595189999999999</v>
      </c>
      <c r="LH160" s="1">
        <v>2.9946019999999999E-7</v>
      </c>
      <c r="LI160" s="1">
        <v>1.980909E-4</v>
      </c>
      <c r="LJ160">
        <v>0.96148900000000004</v>
      </c>
      <c r="LK160">
        <v>21.96434</v>
      </c>
      <c r="LL160" s="1">
        <v>2.70435E-7</v>
      </c>
      <c r="LM160" s="1">
        <v>1.788913E-4</v>
      </c>
      <c r="LN160">
        <v>0.96147669999999996</v>
      </c>
      <c r="LO160">
        <v>21.39067</v>
      </c>
      <c r="LP160" s="1">
        <v>2.447435E-7</v>
      </c>
      <c r="LQ160" s="1">
        <v>1.61891E-4</v>
      </c>
      <c r="LR160">
        <v>0.96143509999999999</v>
      </c>
      <c r="LS160">
        <v>21.714230000000001</v>
      </c>
      <c r="LT160" s="1">
        <v>2.219385E-7</v>
      </c>
      <c r="LU160" s="1">
        <v>1.468063E-4</v>
      </c>
      <c r="LV160">
        <v>0.96141359999999998</v>
      </c>
      <c r="LW160">
        <v>22.36985</v>
      </c>
      <c r="LX160" s="1">
        <v>2.0157630000000001E-7</v>
      </c>
      <c r="LY160" s="1">
        <v>1.3333759999999999E-4</v>
      </c>
      <c r="LZ160">
        <v>0.96135780000000004</v>
      </c>
      <c r="MA160">
        <v>23.180219999999998</v>
      </c>
      <c r="MB160" s="1">
        <v>1.8320649999999999E-7</v>
      </c>
      <c r="MC160" s="1">
        <v>1.211934E-4</v>
      </c>
      <c r="MD160">
        <v>0.96132450000000003</v>
      </c>
      <c r="ME160">
        <v>23.947579999999999</v>
      </c>
      <c r="MF160" s="1">
        <v>1.665201E-7</v>
      </c>
      <c r="MG160" s="1">
        <v>1.101613E-4</v>
      </c>
      <c r="MH160">
        <v>0.96127779999999996</v>
      </c>
      <c r="MI160">
        <v>24.00994</v>
      </c>
      <c r="MJ160" s="1">
        <v>1.5131860000000001E-7</v>
      </c>
      <c r="MK160" s="1">
        <v>1.001132E-4</v>
      </c>
      <c r="ML160">
        <v>0.96125570000000005</v>
      </c>
      <c r="MM160">
        <v>23.619209999999999</v>
      </c>
      <c r="MN160" s="1">
        <v>1.3756790000000001E-7</v>
      </c>
      <c r="MO160" s="1">
        <v>9.1015100000000002E-5</v>
      </c>
      <c r="MP160">
        <v>0.96121800000000002</v>
      </c>
      <c r="MQ160">
        <v>22.97439</v>
      </c>
      <c r="MR160" s="1">
        <v>1.2518599999999999E-7</v>
      </c>
      <c r="MS160" s="1">
        <v>8.2824600000000007E-5</v>
      </c>
      <c r="MT160">
        <v>0.96118110000000001</v>
      </c>
      <c r="MU160">
        <v>22.21828</v>
      </c>
      <c r="MV160" s="1">
        <v>1.1404730000000001E-7</v>
      </c>
      <c r="MW160" s="1">
        <v>7.5454749999999998E-5</v>
      </c>
      <c r="MX160">
        <v>0.96115640000000002</v>
      </c>
      <c r="MY160">
        <v>21.799779999999998</v>
      </c>
      <c r="MZ160" s="1">
        <v>1.039955E-7</v>
      </c>
      <c r="NA160" s="1">
        <v>6.8806740000000003E-5</v>
      </c>
      <c r="NB160">
        <v>0.96113800000000005</v>
      </c>
      <c r="NC160">
        <v>21.95091</v>
      </c>
      <c r="ND160" s="1">
        <v>9.4936959999999999E-8</v>
      </c>
      <c r="NE160" s="1">
        <v>6.2811249999999996E-5</v>
      </c>
      <c r="NF160">
        <v>0.9611092</v>
      </c>
      <c r="NG160">
        <v>22.586739999999999</v>
      </c>
      <c r="NH160" s="1">
        <v>8.6888909999999996E-8</v>
      </c>
      <c r="NI160" s="1">
        <v>5.7482860000000002E-5</v>
      </c>
      <c r="NJ160">
        <v>0.96108899999999997</v>
      </c>
      <c r="NK160">
        <v>22.903009999999998</v>
      </c>
      <c r="NL160" s="1">
        <v>7.9958050000000003E-8</v>
      </c>
      <c r="NM160" s="1">
        <v>5.288888E-5</v>
      </c>
      <c r="NN160">
        <v>0.96106119999999995</v>
      </c>
      <c r="NO160">
        <v>22.832689999999999</v>
      </c>
      <c r="NP160" s="1">
        <v>7.3983849999999994E-8</v>
      </c>
      <c r="NQ160" s="1">
        <v>4.8931809999999999E-5</v>
      </c>
      <c r="NR160">
        <v>0.96104299999999998</v>
      </c>
      <c r="NS160">
        <v>22.423549999999999</v>
      </c>
      <c r="NT160" s="1">
        <v>6.8650999999999997E-8</v>
      </c>
      <c r="NU160" s="1">
        <v>4.5404290000000001E-5</v>
      </c>
      <c r="NV160">
        <v>0.96100399999999997</v>
      </c>
      <c r="NW160">
        <v>21.734909999999999</v>
      </c>
      <c r="NX160" s="1">
        <v>6.3787329999999993E-8</v>
      </c>
      <c r="NY160" s="1">
        <v>4.2186430000000002E-5</v>
      </c>
      <c r="NZ160">
        <v>0.96099409999999996</v>
      </c>
      <c r="OA160">
        <v>21.026029999999999</v>
      </c>
      <c r="OB160" s="1">
        <v>5.934882E-8</v>
      </c>
      <c r="OC160" s="1">
        <v>3.9249950000000002E-5</v>
      </c>
      <c r="OD160">
        <v>0.96098329999999998</v>
      </c>
      <c r="OE160">
        <v>20.93928</v>
      </c>
      <c r="OF160" s="1">
        <v>5.5299019999999997E-8</v>
      </c>
      <c r="OG160" s="1">
        <v>3.6571800000000001E-5</v>
      </c>
      <c r="OH160">
        <v>0.96094029999999997</v>
      </c>
      <c r="OI160">
        <v>21.28594</v>
      </c>
      <c r="OJ160" s="1">
        <v>5.157526E-8</v>
      </c>
      <c r="OK160" s="1">
        <v>3.4109310000000003E-5</v>
      </c>
    </row>
    <row r="161" spans="1:401" x14ac:dyDescent="0.35">
      <c r="A161">
        <v>164</v>
      </c>
      <c r="B161" t="s">
        <v>4</v>
      </c>
      <c r="C161" t="s">
        <v>24</v>
      </c>
      <c r="D161" t="s">
        <v>165</v>
      </c>
      <c r="E161">
        <v>894.34109999999998</v>
      </c>
      <c r="F161">
        <v>1.1949449999999999</v>
      </c>
      <c r="G161">
        <v>21.58473</v>
      </c>
      <c r="H161">
        <v>0</v>
      </c>
      <c r="I161">
        <v>0</v>
      </c>
      <c r="J161">
        <v>1.1946939999999999</v>
      </c>
      <c r="K161">
        <v>21.10812</v>
      </c>
      <c r="L161">
        <v>0</v>
      </c>
      <c r="M161">
        <v>0</v>
      </c>
      <c r="N161">
        <v>1.194442</v>
      </c>
      <c r="O161">
        <v>20.825099999999999</v>
      </c>
      <c r="P161">
        <v>0</v>
      </c>
      <c r="Q161">
        <v>0</v>
      </c>
      <c r="R161">
        <v>1.1942140000000001</v>
      </c>
      <c r="S161">
        <v>20.664929999999998</v>
      </c>
      <c r="T161">
        <v>0</v>
      </c>
      <c r="U161">
        <v>0</v>
      </c>
      <c r="V161">
        <v>1.1940010000000001</v>
      </c>
      <c r="W161">
        <v>20.77393</v>
      </c>
      <c r="X161" s="1">
        <v>1.4480370000000001E-33</v>
      </c>
      <c r="Y161" s="1">
        <v>1.1573859999999999E-30</v>
      </c>
      <c r="Z161">
        <v>1.1938</v>
      </c>
      <c r="AA161">
        <v>20.686330000000002</v>
      </c>
      <c r="AB161" s="1">
        <v>8.2085249999999996E-21</v>
      </c>
      <c r="AC161" s="1">
        <v>6.5619180000000002E-18</v>
      </c>
      <c r="AD161">
        <v>1.1936249999999999</v>
      </c>
      <c r="AE161">
        <v>20.410720000000001</v>
      </c>
      <c r="AF161" s="1">
        <v>1.5973760000000001E-8</v>
      </c>
      <c r="AG161" s="1">
        <v>7.0996219999999999E-6</v>
      </c>
      <c r="AH161">
        <v>1.193497</v>
      </c>
      <c r="AI161">
        <v>20.03942</v>
      </c>
      <c r="AJ161" s="1">
        <v>3.446045E-3</v>
      </c>
      <c r="AK161">
        <v>2.0568599999999999</v>
      </c>
      <c r="AL161">
        <v>1.1933739999999999</v>
      </c>
      <c r="AM161">
        <v>19.645759999999999</v>
      </c>
      <c r="AN161">
        <v>0.80730919999999995</v>
      </c>
      <c r="AO161">
        <v>539.625</v>
      </c>
      <c r="AP161">
        <v>1.1932750000000001</v>
      </c>
      <c r="AQ161">
        <v>19.832149999999999</v>
      </c>
      <c r="AR161">
        <v>14.08122</v>
      </c>
      <c r="AS161">
        <v>10247.709999999999</v>
      </c>
      <c r="AT161">
        <v>1.193222</v>
      </c>
      <c r="AU161">
        <v>20.297899999999998</v>
      </c>
      <c r="AV161">
        <v>42.931280000000001</v>
      </c>
      <c r="AW161">
        <v>33492.94</v>
      </c>
      <c r="AX161">
        <v>1.19319</v>
      </c>
      <c r="AY161">
        <v>20.679500000000001</v>
      </c>
      <c r="AZ161">
        <v>36.073300000000003</v>
      </c>
      <c r="BA161">
        <v>29841.61</v>
      </c>
      <c r="BB161">
        <v>1.1931689999999999</v>
      </c>
      <c r="BC161">
        <v>21.090579999999999</v>
      </c>
      <c r="BD161">
        <v>11.206469999999999</v>
      </c>
      <c r="BE161">
        <v>9747.0139999999992</v>
      </c>
      <c r="BF161">
        <v>1.193168</v>
      </c>
      <c r="BG161">
        <v>21.114570000000001</v>
      </c>
      <c r="BH161">
        <v>1.5929249999999999</v>
      </c>
      <c r="BI161">
        <v>1445.3969999999999</v>
      </c>
      <c r="BJ161">
        <v>1.1931609999999999</v>
      </c>
      <c r="BK161">
        <v>20.83492</v>
      </c>
      <c r="BL161">
        <v>0.12754589999999999</v>
      </c>
      <c r="BM161">
        <v>119.0402</v>
      </c>
      <c r="BN161">
        <v>1.1931579999999999</v>
      </c>
      <c r="BO161">
        <v>20.57067</v>
      </c>
      <c r="BP161" s="1">
        <v>1.206838E-2</v>
      </c>
      <c r="BQ161">
        <v>10.64377</v>
      </c>
      <c r="BR161">
        <v>1.193149</v>
      </c>
      <c r="BS161">
        <v>20.281110000000002</v>
      </c>
      <c r="BT161" s="1">
        <v>5.5384680000000004E-3</v>
      </c>
      <c r="BU161">
        <v>4.5100629999999997</v>
      </c>
      <c r="BV161">
        <v>1.1931590000000001</v>
      </c>
      <c r="BW161">
        <v>20.463699999999999</v>
      </c>
      <c r="BX161" s="1">
        <v>4.3623869999999997E-3</v>
      </c>
      <c r="BY161">
        <v>3.5283380000000002</v>
      </c>
      <c r="BZ161">
        <v>1.19313</v>
      </c>
      <c r="CA161">
        <v>20.969580000000001</v>
      </c>
      <c r="CB161" s="1">
        <v>3.5416660000000002E-3</v>
      </c>
      <c r="CC161">
        <v>2.8639250000000001</v>
      </c>
      <c r="CD161">
        <v>1.1931339999999999</v>
      </c>
      <c r="CE161">
        <v>21.427790000000002</v>
      </c>
      <c r="CF161" s="1">
        <v>2.8808010000000001E-3</v>
      </c>
      <c r="CG161">
        <v>2.32938</v>
      </c>
      <c r="CH161">
        <v>1.1931389999999999</v>
      </c>
      <c r="CI161">
        <v>21.933019999999999</v>
      </c>
      <c r="CJ161" s="1">
        <v>2.3437660000000002E-3</v>
      </c>
      <c r="CK161">
        <v>1.895241</v>
      </c>
      <c r="CL161">
        <v>1.1930879999999999</v>
      </c>
      <c r="CM161">
        <v>21.960740000000001</v>
      </c>
      <c r="CN161" s="1">
        <v>1.906806E-3</v>
      </c>
      <c r="CO161">
        <v>1.541922</v>
      </c>
      <c r="CP161">
        <v>1.193076</v>
      </c>
      <c r="CQ161">
        <v>21.453109999999999</v>
      </c>
      <c r="CR161" s="1">
        <v>1.5518940000000001E-3</v>
      </c>
      <c r="CS161">
        <v>1.2549110000000001</v>
      </c>
      <c r="CT161">
        <v>1.1930179999999999</v>
      </c>
      <c r="CU161">
        <v>20.84599</v>
      </c>
      <c r="CV161" s="1">
        <v>1.263829E-3</v>
      </c>
      <c r="CW161">
        <v>1.0220070000000001</v>
      </c>
      <c r="CX161">
        <v>1.1929609999999999</v>
      </c>
      <c r="CY161">
        <v>20.262419999999999</v>
      </c>
      <c r="CZ161" s="1">
        <v>1.030303E-3</v>
      </c>
      <c r="DA161">
        <v>0.8331539</v>
      </c>
      <c r="DB161">
        <v>1.1928799999999999</v>
      </c>
      <c r="DC161">
        <v>20.425149999999999</v>
      </c>
      <c r="DD161" s="1">
        <v>8.4077260000000003E-4</v>
      </c>
      <c r="DE161">
        <v>0.6798997</v>
      </c>
      <c r="DF161">
        <v>1.192788</v>
      </c>
      <c r="DG161">
        <v>20.972010000000001</v>
      </c>
      <c r="DH161" s="1">
        <v>6.8675699999999997E-4</v>
      </c>
      <c r="DI161">
        <v>0.55538949999999998</v>
      </c>
      <c r="DJ161">
        <v>1.1926559999999999</v>
      </c>
      <c r="DK161">
        <v>21.71209</v>
      </c>
      <c r="DL161" s="1">
        <v>5.6094909999999997E-4</v>
      </c>
      <c r="DM161">
        <v>0.4537176</v>
      </c>
      <c r="DN161">
        <v>1.1925539999999999</v>
      </c>
      <c r="DO161">
        <v>22.42465</v>
      </c>
      <c r="DP161" s="1">
        <v>4.5739480000000002E-4</v>
      </c>
      <c r="DQ161">
        <v>0.3700386</v>
      </c>
      <c r="DR161">
        <v>1.1924030000000001</v>
      </c>
      <c r="DS161">
        <v>22.43805</v>
      </c>
      <c r="DT161" s="1">
        <v>3.721784E-4</v>
      </c>
      <c r="DU161">
        <v>0.3011548</v>
      </c>
      <c r="DV161">
        <v>1.1922820000000001</v>
      </c>
      <c r="DW161">
        <v>22.043859999999999</v>
      </c>
      <c r="DX161" s="1">
        <v>3.0261459999999997E-4</v>
      </c>
      <c r="DY161">
        <v>0.2449009</v>
      </c>
      <c r="DZ161">
        <v>1.1921280000000001</v>
      </c>
      <c r="EA161">
        <v>21.461680000000001</v>
      </c>
      <c r="EB161" s="1">
        <v>2.4632920000000001E-4</v>
      </c>
      <c r="EC161">
        <v>0.1993625</v>
      </c>
      <c r="ED161">
        <v>1.191994</v>
      </c>
      <c r="EE161">
        <v>20.866050000000001</v>
      </c>
      <c r="EF161" s="1">
        <v>2.009596E-4</v>
      </c>
      <c r="EG161">
        <v>0.1626417</v>
      </c>
      <c r="EH161">
        <v>1.191846</v>
      </c>
      <c r="EI161">
        <v>20.90062</v>
      </c>
      <c r="EJ161" s="1">
        <v>1.6433490000000001E-4</v>
      </c>
      <c r="EK161">
        <v>0.13300480000000001</v>
      </c>
      <c r="EL161">
        <v>1.191711</v>
      </c>
      <c r="EM161">
        <v>21.470040000000001</v>
      </c>
      <c r="EN161" s="1">
        <v>1.3458289999999999E-4</v>
      </c>
      <c r="EO161">
        <v>0.1089331</v>
      </c>
      <c r="EP161">
        <v>1.191611</v>
      </c>
      <c r="EQ161">
        <v>22.264099999999999</v>
      </c>
      <c r="ER161" s="1">
        <v>1.103843E-4</v>
      </c>
      <c r="ES161" s="1">
        <v>8.9344610000000005E-2</v>
      </c>
      <c r="ET161">
        <v>1.1914629999999999</v>
      </c>
      <c r="EU161">
        <v>23.004989999999999</v>
      </c>
      <c r="EV161" s="1">
        <v>9.0915520000000002E-5</v>
      </c>
      <c r="EW161" s="1">
        <v>7.3577260000000005E-2</v>
      </c>
      <c r="EX161">
        <v>1.191362</v>
      </c>
      <c r="EY161">
        <v>23.02852</v>
      </c>
      <c r="EZ161" s="1">
        <v>7.5333020000000007E-5</v>
      </c>
      <c r="FA161">
        <v>6.0955200000000001E-2</v>
      </c>
      <c r="FB161">
        <v>1.191254</v>
      </c>
      <c r="FC161">
        <v>22.490480000000002</v>
      </c>
      <c r="FD161" s="1">
        <v>6.2762819999999996E-5</v>
      </c>
      <c r="FE161" s="1">
        <v>5.0776219999999997E-2</v>
      </c>
      <c r="FF161">
        <v>1.191149</v>
      </c>
      <c r="FG161">
        <v>21.76125</v>
      </c>
      <c r="FH161" s="1">
        <v>5.2537660000000001E-5</v>
      </c>
      <c r="FI161" s="1">
        <v>4.2497750000000001E-2</v>
      </c>
      <c r="FJ161">
        <v>1.1910849999999999</v>
      </c>
      <c r="FK161">
        <v>20.99409</v>
      </c>
      <c r="FL161" s="1">
        <v>4.4160789999999998E-5</v>
      </c>
      <c r="FM161" s="1">
        <v>3.5718670000000001E-2</v>
      </c>
      <c r="FN161">
        <v>1.1910339999999999</v>
      </c>
      <c r="FO161">
        <v>20.922650000000001</v>
      </c>
      <c r="FP161" s="1">
        <v>3.7263230000000001E-5</v>
      </c>
      <c r="FQ161" s="1">
        <v>3.013683E-2</v>
      </c>
      <c r="FR161">
        <v>1.190977</v>
      </c>
      <c r="FS161">
        <v>21.286020000000001</v>
      </c>
      <c r="FT161" s="1">
        <v>3.156035E-5</v>
      </c>
      <c r="FU161" s="1">
        <v>2.5520810000000001E-2</v>
      </c>
      <c r="FV161">
        <v>1.1909369999999999</v>
      </c>
      <c r="FW161">
        <v>21.688030000000001</v>
      </c>
      <c r="FX161" s="1">
        <v>2.6871150000000001E-5</v>
      </c>
      <c r="FY161" s="1">
        <v>2.1723340000000001E-2</v>
      </c>
      <c r="FZ161">
        <v>1.190931</v>
      </c>
      <c r="GA161">
        <v>22.160900000000002</v>
      </c>
      <c r="GB161" s="1">
        <v>2.3076100000000001E-5</v>
      </c>
      <c r="GC161" s="1">
        <v>1.864685E-2</v>
      </c>
      <c r="GD161">
        <v>1.1909069999999999</v>
      </c>
      <c r="GE161">
        <v>22.100190000000001</v>
      </c>
      <c r="GF161" s="1">
        <v>2.0006699999999999E-5</v>
      </c>
      <c r="GG161" s="1">
        <v>1.6159960000000001E-2</v>
      </c>
      <c r="GH161">
        <v>1.190896</v>
      </c>
      <c r="GI161">
        <v>21.840599999999998</v>
      </c>
      <c r="GJ161" s="1">
        <v>1.7465450000000001E-5</v>
      </c>
      <c r="GK161" s="1">
        <v>1.410429E-2</v>
      </c>
      <c r="GL161">
        <v>1.190895</v>
      </c>
      <c r="GM161">
        <v>21.352699999999999</v>
      </c>
      <c r="GN161" s="1">
        <v>1.5307649999999999E-5</v>
      </c>
      <c r="GO161" s="1">
        <v>1.236012E-2</v>
      </c>
      <c r="GP161">
        <v>1.1908989999999999</v>
      </c>
      <c r="GQ161">
        <v>20.793859999999999</v>
      </c>
      <c r="GR161" s="1">
        <v>1.3446309999999999E-5</v>
      </c>
      <c r="GS161" s="1">
        <v>1.085676E-2</v>
      </c>
      <c r="GT161">
        <v>1.1908859999999999</v>
      </c>
      <c r="GU161">
        <v>20.35303</v>
      </c>
      <c r="GV161" s="1">
        <v>1.18275E-5</v>
      </c>
      <c r="GW161" s="1">
        <v>9.5496060000000004E-3</v>
      </c>
      <c r="GX161">
        <v>1.1908829999999999</v>
      </c>
      <c r="GY161">
        <v>20.567720000000001</v>
      </c>
      <c r="GZ161" s="1">
        <v>1.0412910000000001E-5</v>
      </c>
      <c r="HA161" s="1">
        <v>8.4077809999999996E-3</v>
      </c>
      <c r="HB161">
        <v>1.1908650000000001</v>
      </c>
      <c r="HC161">
        <v>21.255890000000001</v>
      </c>
      <c r="HD161" s="1">
        <v>9.1728550000000001E-6</v>
      </c>
      <c r="HE161" s="1">
        <v>7.4065540000000001E-3</v>
      </c>
      <c r="HF161">
        <v>1.190874</v>
      </c>
      <c r="HG161">
        <v>21.944870000000002</v>
      </c>
      <c r="HH161" s="1">
        <v>8.0791110000000004E-6</v>
      </c>
      <c r="HI161" s="1">
        <v>6.5238049999999997E-3</v>
      </c>
      <c r="HJ161">
        <v>1.1908920000000001</v>
      </c>
      <c r="HK161">
        <v>22.105309999999999</v>
      </c>
      <c r="HL161" s="1">
        <v>7.1133909999999999E-6</v>
      </c>
      <c r="HM161" s="1">
        <v>5.7443529999999998E-3</v>
      </c>
      <c r="HN161">
        <v>1.1908639999999999</v>
      </c>
      <c r="HO161">
        <v>21.682359999999999</v>
      </c>
      <c r="HP161" s="1">
        <v>6.263283E-6</v>
      </c>
      <c r="HQ161" s="1">
        <v>5.0580369999999996E-3</v>
      </c>
      <c r="HR161">
        <v>1.1908350000000001</v>
      </c>
      <c r="HS161">
        <v>21.210239999999999</v>
      </c>
      <c r="HT161" s="1">
        <v>5.5155869999999996E-6</v>
      </c>
      <c r="HU161" s="1">
        <v>4.454487E-3</v>
      </c>
      <c r="HV161">
        <v>1.1908179999999999</v>
      </c>
      <c r="HW161">
        <v>20.685199999999998</v>
      </c>
      <c r="HX161" s="1">
        <v>4.8589979999999999E-6</v>
      </c>
      <c r="HY161" s="1">
        <v>3.9244309999999999E-3</v>
      </c>
      <c r="HZ161">
        <v>1.1907650000000001</v>
      </c>
      <c r="IA161">
        <v>20.660139999999998</v>
      </c>
      <c r="IB161" s="1">
        <v>4.2819420000000003E-6</v>
      </c>
      <c r="IC161" s="1">
        <v>3.4585190000000002E-3</v>
      </c>
      <c r="ID161">
        <v>1.1907099999999999</v>
      </c>
      <c r="IE161">
        <v>20.989899999999999</v>
      </c>
      <c r="IF161" s="1">
        <v>3.774599E-6</v>
      </c>
      <c r="IG161" s="1">
        <v>3.04894E-3</v>
      </c>
      <c r="IH161">
        <v>1.190645</v>
      </c>
      <c r="II161">
        <v>21.408349999999999</v>
      </c>
      <c r="IJ161" s="1">
        <v>3.3245640000000002E-6</v>
      </c>
      <c r="IK161" s="1">
        <v>2.6858979999999999E-3</v>
      </c>
      <c r="IL161">
        <v>1.1906049999999999</v>
      </c>
      <c r="IM161">
        <v>21.87341</v>
      </c>
      <c r="IN161" s="1">
        <v>2.9197179999999998E-6</v>
      </c>
      <c r="IO161" s="1">
        <v>2.359519E-3</v>
      </c>
      <c r="IP161">
        <v>1.190528</v>
      </c>
      <c r="IQ161">
        <v>21.878</v>
      </c>
      <c r="IR161" s="1">
        <v>2.5554269999999998E-6</v>
      </c>
      <c r="IS161" s="1">
        <v>2.0655780000000002E-3</v>
      </c>
      <c r="IT161">
        <v>1.1904539999999999</v>
      </c>
      <c r="IU161">
        <v>21.637350000000001</v>
      </c>
      <c r="IV161" s="1">
        <v>2.2329109999999999E-6</v>
      </c>
      <c r="IW161" s="1">
        <v>1.8051250000000001E-3</v>
      </c>
      <c r="IX161">
        <v>1.1903539999999999</v>
      </c>
      <c r="IY161">
        <v>21.28716</v>
      </c>
      <c r="IZ161" s="1">
        <v>1.95066E-6</v>
      </c>
      <c r="JA161" s="1">
        <v>1.577132E-3</v>
      </c>
      <c r="JB161">
        <v>1.190283</v>
      </c>
      <c r="JC161">
        <v>20.802230000000002</v>
      </c>
      <c r="JD161" s="1">
        <v>1.7053330000000001E-6</v>
      </c>
      <c r="JE161" s="1">
        <v>1.3788870000000001E-3</v>
      </c>
      <c r="JF161">
        <v>1.190194</v>
      </c>
      <c r="JG161">
        <v>20.927610000000001</v>
      </c>
      <c r="JH161" s="1">
        <v>1.492611E-6</v>
      </c>
      <c r="JI161" s="1">
        <v>1.2069209999999999E-3</v>
      </c>
      <c r="JJ161">
        <v>1.190089</v>
      </c>
      <c r="JK161">
        <v>21.355160000000001</v>
      </c>
      <c r="JL161" s="1">
        <v>1.308231E-6</v>
      </c>
      <c r="JM161" s="1">
        <v>1.057859E-3</v>
      </c>
      <c r="JN161">
        <v>1.190007</v>
      </c>
      <c r="JO161">
        <v>21.90889</v>
      </c>
      <c r="JP161" s="1">
        <v>1.1481799999999999E-6</v>
      </c>
      <c r="JQ161" s="1">
        <v>9.2850039999999999E-4</v>
      </c>
      <c r="JR161">
        <v>1.189905</v>
      </c>
      <c r="JS161">
        <v>22.357769999999999</v>
      </c>
      <c r="JT161" s="1">
        <v>1.0082740000000001E-6</v>
      </c>
      <c r="JU161" s="1">
        <v>8.154293E-4</v>
      </c>
      <c r="JV161">
        <v>1.1898150000000001</v>
      </c>
      <c r="JW161">
        <v>22.418050000000001</v>
      </c>
      <c r="JX161" s="1">
        <v>8.8556620000000004E-7</v>
      </c>
      <c r="JY161" s="1">
        <v>7.162704E-4</v>
      </c>
      <c r="JZ161">
        <v>1.1897230000000001</v>
      </c>
      <c r="KA161">
        <v>22.075530000000001</v>
      </c>
      <c r="KB161" s="1">
        <v>7.7840809999999998E-7</v>
      </c>
      <c r="KC161" s="1">
        <v>6.296149E-4</v>
      </c>
      <c r="KD161">
        <v>1.1896340000000001</v>
      </c>
      <c r="KE161">
        <v>21.60087</v>
      </c>
      <c r="KF161" s="1">
        <v>6.8523249999999997E-7</v>
      </c>
      <c r="KG161" s="1">
        <v>5.5425299999999999E-4</v>
      </c>
      <c r="KH161">
        <v>1.189532</v>
      </c>
      <c r="KI161">
        <v>21.103390000000001</v>
      </c>
      <c r="KJ161" s="1">
        <v>6.0419509999999998E-7</v>
      </c>
      <c r="KK161" s="1">
        <v>4.8872040000000002E-4</v>
      </c>
      <c r="KL161">
        <v>1.189452</v>
      </c>
      <c r="KM161">
        <v>21.282589999999999</v>
      </c>
      <c r="KN161" s="1">
        <v>5.3372130000000005E-7</v>
      </c>
      <c r="KO161" s="1">
        <v>4.3172099999999998E-4</v>
      </c>
      <c r="KP161">
        <v>1.1894</v>
      </c>
      <c r="KQ161">
        <v>21.80951</v>
      </c>
      <c r="KR161" s="1">
        <v>4.7216719999999998E-7</v>
      </c>
      <c r="KS161" s="1">
        <v>3.8191400000000002E-4</v>
      </c>
      <c r="KT161">
        <v>1.189325</v>
      </c>
      <c r="KU161">
        <v>22.508890000000001</v>
      </c>
      <c r="KV161" s="1">
        <v>4.188056E-7</v>
      </c>
      <c r="KW161" s="1">
        <v>3.387207E-4</v>
      </c>
      <c r="KX161">
        <v>1.189262</v>
      </c>
      <c r="KY161">
        <v>23.135100000000001</v>
      </c>
      <c r="KZ161" s="1">
        <v>3.7342330000000002E-7</v>
      </c>
      <c r="LA161" s="1">
        <v>3.019435E-4</v>
      </c>
      <c r="LB161">
        <v>1.1892050000000001</v>
      </c>
      <c r="LC161">
        <v>23.121500000000001</v>
      </c>
      <c r="LD161" s="1">
        <v>3.3488349999999998E-7</v>
      </c>
      <c r="LE161" s="1">
        <v>2.707225E-4</v>
      </c>
      <c r="LF161">
        <v>1.189149</v>
      </c>
      <c r="LG161">
        <v>22.64507</v>
      </c>
      <c r="LH161" s="1">
        <v>3.0158329999999998E-7</v>
      </c>
      <c r="LI161" s="1">
        <v>2.437745E-4</v>
      </c>
      <c r="LJ161">
        <v>1.1890719999999999</v>
      </c>
      <c r="LK161">
        <v>22.028980000000001</v>
      </c>
      <c r="LL161" s="1">
        <v>2.7231139999999998E-7</v>
      </c>
      <c r="LM161" s="1">
        <v>2.2010500000000001E-4</v>
      </c>
      <c r="LN161">
        <v>1.188993</v>
      </c>
      <c r="LO161">
        <v>21.43966</v>
      </c>
      <c r="LP161" s="1">
        <v>2.464038E-7</v>
      </c>
      <c r="LQ161" s="1">
        <v>1.9915150000000001E-4</v>
      </c>
      <c r="LR161">
        <v>1.188971</v>
      </c>
      <c r="LS161">
        <v>21.73658</v>
      </c>
      <c r="LT161" s="1">
        <v>2.23419E-7</v>
      </c>
      <c r="LU161" s="1">
        <v>1.805674E-4</v>
      </c>
      <c r="LV161">
        <v>1.1888829999999999</v>
      </c>
      <c r="LW161">
        <v>22.3764</v>
      </c>
      <c r="LX161" s="1">
        <v>2.029027E-7</v>
      </c>
      <c r="LY161" s="1">
        <v>1.639852E-4</v>
      </c>
      <c r="LZ161">
        <v>1.188825</v>
      </c>
      <c r="MA161">
        <v>23.171029999999998</v>
      </c>
      <c r="MB161" s="1">
        <v>1.8440729999999999E-7</v>
      </c>
      <c r="MC161" s="1">
        <v>1.490436E-4</v>
      </c>
      <c r="MD161">
        <v>1.188766</v>
      </c>
      <c r="ME161">
        <v>23.947600000000001</v>
      </c>
      <c r="MF161" s="1">
        <v>1.676151E-7</v>
      </c>
      <c r="MG161" s="1">
        <v>1.3548069999999999E-4</v>
      </c>
      <c r="MH161">
        <v>1.1886939999999999</v>
      </c>
      <c r="MI161">
        <v>24.048839999999998</v>
      </c>
      <c r="MJ161" s="1">
        <v>1.5231250000000001E-7</v>
      </c>
      <c r="MK161" s="1">
        <v>1.2312259999999999E-4</v>
      </c>
      <c r="ML161">
        <v>1.188628</v>
      </c>
      <c r="MM161">
        <v>23.666509999999999</v>
      </c>
      <c r="MN161" s="1">
        <v>1.3846410000000001E-7</v>
      </c>
      <c r="MO161" s="1">
        <v>1.1192689999999999E-4</v>
      </c>
      <c r="MP161">
        <v>1.1885680000000001</v>
      </c>
      <c r="MQ161">
        <v>23.045249999999999</v>
      </c>
      <c r="MR161" s="1">
        <v>1.259935E-7</v>
      </c>
      <c r="MS161" s="1">
        <v>1.018475E-4</v>
      </c>
      <c r="MT161">
        <v>1.1885319999999999</v>
      </c>
      <c r="MU161">
        <v>22.283619999999999</v>
      </c>
      <c r="MV161" s="1">
        <v>1.1477350000000001E-7</v>
      </c>
      <c r="MW161" s="1">
        <v>9.2775590000000006E-5</v>
      </c>
      <c r="MX161">
        <v>1.188463</v>
      </c>
      <c r="MY161">
        <v>21.840949999999999</v>
      </c>
      <c r="MZ161" s="1">
        <v>1.046521E-7</v>
      </c>
      <c r="NA161" s="1">
        <v>8.4595529999999995E-5</v>
      </c>
      <c r="NB161">
        <v>1.188426</v>
      </c>
      <c r="NC161">
        <v>21.960419999999999</v>
      </c>
      <c r="ND161" s="1">
        <v>9.5526770000000005E-8</v>
      </c>
      <c r="NE161" s="1">
        <v>7.721521E-5</v>
      </c>
      <c r="NF161">
        <v>1.1883779999999999</v>
      </c>
      <c r="NG161">
        <v>22.589210000000001</v>
      </c>
      <c r="NH161" s="1">
        <v>8.7405290000000001E-8</v>
      </c>
      <c r="NI161" s="1">
        <v>7.0642530000000002E-5</v>
      </c>
      <c r="NJ161">
        <v>1.1883459999999999</v>
      </c>
      <c r="NK161">
        <v>22.912949999999999</v>
      </c>
      <c r="NL161" s="1">
        <v>8.03999E-8</v>
      </c>
      <c r="NM161" s="1">
        <v>6.4961790000000005E-5</v>
      </c>
      <c r="NN161">
        <v>1.1882999999999999</v>
      </c>
      <c r="NO161">
        <v>22.859529999999999</v>
      </c>
      <c r="NP161" s="1">
        <v>7.4369769999999996E-8</v>
      </c>
      <c r="NQ161" s="1">
        <v>6.007708E-5</v>
      </c>
      <c r="NR161">
        <v>1.1882680000000001</v>
      </c>
      <c r="NS161">
        <v>22.479340000000001</v>
      </c>
      <c r="NT161" s="1">
        <v>6.9000579999999995E-8</v>
      </c>
      <c r="NU161" s="1">
        <v>5.5737389999999999E-5</v>
      </c>
      <c r="NV161">
        <v>1.1882140000000001</v>
      </c>
      <c r="NW161">
        <v>21.805399999999999</v>
      </c>
      <c r="NX161" s="1">
        <v>6.4106519999999999E-8</v>
      </c>
      <c r="NY161" s="1">
        <v>5.1781179999999997E-5</v>
      </c>
      <c r="NZ161">
        <v>1.188183</v>
      </c>
      <c r="OA161">
        <v>21.090389999999999</v>
      </c>
      <c r="OB161" s="1">
        <v>5.9639729999999997E-8</v>
      </c>
      <c r="OC161" s="1">
        <v>4.8171119999999998E-5</v>
      </c>
      <c r="OD161">
        <v>1.1881429999999999</v>
      </c>
      <c r="OE161">
        <v>20.97871</v>
      </c>
      <c r="OF161" s="1">
        <v>5.5565330000000001E-8</v>
      </c>
      <c r="OG161" s="1">
        <v>4.4879180000000001E-5</v>
      </c>
      <c r="OH161">
        <v>1.1881090000000001</v>
      </c>
      <c r="OI161">
        <v>21.306979999999999</v>
      </c>
      <c r="OJ161" s="1">
        <v>5.1820979999999998E-8</v>
      </c>
      <c r="OK161" s="1">
        <v>4.185444E-5</v>
      </c>
    </row>
    <row r="162" spans="1:401" x14ac:dyDescent="0.35">
      <c r="A162">
        <v>165</v>
      </c>
      <c r="B162" t="s">
        <v>4</v>
      </c>
      <c r="C162" t="s">
        <v>24</v>
      </c>
      <c r="D162" t="s">
        <v>166</v>
      </c>
      <c r="E162">
        <v>839.02909999999997</v>
      </c>
      <c r="F162">
        <v>0.81507779999999996</v>
      </c>
      <c r="G162">
        <v>21.65521</v>
      </c>
      <c r="H162">
        <v>0</v>
      </c>
      <c r="I162">
        <v>0</v>
      </c>
      <c r="J162">
        <v>0.81489659999999997</v>
      </c>
      <c r="K162">
        <v>21.16047</v>
      </c>
      <c r="L162">
        <v>0</v>
      </c>
      <c r="M162">
        <v>0</v>
      </c>
      <c r="N162">
        <v>0.81472089999999997</v>
      </c>
      <c r="O162">
        <v>20.859169999999999</v>
      </c>
      <c r="P162">
        <v>0</v>
      </c>
      <c r="Q162">
        <v>0</v>
      </c>
      <c r="R162">
        <v>0.81456550000000005</v>
      </c>
      <c r="S162">
        <v>20.684850000000001</v>
      </c>
      <c r="T162">
        <v>0</v>
      </c>
      <c r="U162">
        <v>0</v>
      </c>
      <c r="V162">
        <v>0.81443509999999997</v>
      </c>
      <c r="W162">
        <v>20.791160000000001</v>
      </c>
      <c r="X162" s="1">
        <v>2.3826609999999998E-34</v>
      </c>
      <c r="Y162" s="1">
        <v>2.0331909999999999E-31</v>
      </c>
      <c r="Z162">
        <v>0.81429960000000001</v>
      </c>
      <c r="AA162">
        <v>20.711580000000001</v>
      </c>
      <c r="AB162" s="1">
        <v>1.3293140000000001E-21</v>
      </c>
      <c r="AC162" s="1">
        <v>1.134244E-18</v>
      </c>
      <c r="AD162">
        <v>0.81418199999999996</v>
      </c>
      <c r="AE162">
        <v>20.449010000000001</v>
      </c>
      <c r="AF162" s="1">
        <v>1.4224329999999999E-9</v>
      </c>
      <c r="AG162" s="1">
        <v>1.215958E-6</v>
      </c>
      <c r="AH162">
        <v>0.81407510000000005</v>
      </c>
      <c r="AI162">
        <v>20.09076</v>
      </c>
      <c r="AJ162" s="1">
        <v>1.8613869999999999E-3</v>
      </c>
      <c r="AK162">
        <v>1.2268209999999999</v>
      </c>
      <c r="AL162">
        <v>0.81401060000000003</v>
      </c>
      <c r="AM162">
        <v>19.69509</v>
      </c>
      <c r="AN162">
        <v>0.56545909999999999</v>
      </c>
      <c r="AO162">
        <v>409.6737</v>
      </c>
      <c r="AP162">
        <v>0.81393590000000005</v>
      </c>
      <c r="AQ162">
        <v>19.869710000000001</v>
      </c>
      <c r="AR162">
        <v>11.726520000000001</v>
      </c>
      <c r="AS162">
        <v>9151.1200000000008</v>
      </c>
      <c r="AT162">
        <v>0.81389529999999999</v>
      </c>
      <c r="AU162">
        <v>20.331050000000001</v>
      </c>
      <c r="AV162">
        <v>40.898240000000001</v>
      </c>
      <c r="AW162">
        <v>33948.879999999997</v>
      </c>
      <c r="AX162">
        <v>0.81386179999999997</v>
      </c>
      <c r="AY162">
        <v>20.702200000000001</v>
      </c>
      <c r="AZ162">
        <v>38.370959999999997</v>
      </c>
      <c r="BA162">
        <v>33562.57</v>
      </c>
      <c r="BB162">
        <v>0.81384679999999998</v>
      </c>
      <c r="BC162">
        <v>21.109300000000001</v>
      </c>
      <c r="BD162">
        <v>13.07804</v>
      </c>
      <c r="BE162">
        <v>11964.13</v>
      </c>
      <c r="BF162">
        <v>0.81384350000000005</v>
      </c>
      <c r="BG162">
        <v>21.137530000000002</v>
      </c>
      <c r="BH162">
        <v>2.0094660000000002</v>
      </c>
      <c r="BI162">
        <v>1909.442</v>
      </c>
      <c r="BJ162">
        <v>0.8138415</v>
      </c>
      <c r="BK162">
        <v>20.856850000000001</v>
      </c>
      <c r="BL162">
        <v>0.1695825</v>
      </c>
      <c r="BM162">
        <v>165.56030000000001</v>
      </c>
      <c r="BN162">
        <v>0.81384869999999998</v>
      </c>
      <c r="BO162">
        <v>20.598559999999999</v>
      </c>
      <c r="BP162" s="1">
        <v>1.4541770000000001E-2</v>
      </c>
      <c r="BQ162">
        <v>13.67666</v>
      </c>
      <c r="BR162">
        <v>0.81385750000000001</v>
      </c>
      <c r="BS162">
        <v>20.310410000000001</v>
      </c>
      <c r="BT162" s="1">
        <v>5.7319729999999996E-3</v>
      </c>
      <c r="BU162">
        <v>4.9792360000000002</v>
      </c>
      <c r="BV162">
        <v>0.81384840000000003</v>
      </c>
      <c r="BW162">
        <v>20.479120000000002</v>
      </c>
      <c r="BX162" s="1">
        <v>4.453668E-3</v>
      </c>
      <c r="BY162">
        <v>3.836468</v>
      </c>
      <c r="BZ162">
        <v>0.81383289999999997</v>
      </c>
      <c r="CA162">
        <v>20.97739</v>
      </c>
      <c r="CB162" s="1">
        <v>3.6136979999999998E-3</v>
      </c>
      <c r="CC162">
        <v>3.1120510000000001</v>
      </c>
      <c r="CD162">
        <v>0.81383369999999999</v>
      </c>
      <c r="CE162">
        <v>21.438469999999999</v>
      </c>
      <c r="CF162" s="1">
        <v>2.939129E-3</v>
      </c>
      <c r="CG162">
        <v>2.530932</v>
      </c>
      <c r="CH162">
        <v>0.81382290000000002</v>
      </c>
      <c r="CI162">
        <v>21.93628</v>
      </c>
      <c r="CJ162" s="1">
        <v>2.3912650000000001E-3</v>
      </c>
      <c r="CK162">
        <v>2.0592649999999999</v>
      </c>
      <c r="CL162">
        <v>0.81381899999999996</v>
      </c>
      <c r="CM162">
        <v>21.99596</v>
      </c>
      <c r="CN162" s="1">
        <v>1.9454450000000001E-3</v>
      </c>
      <c r="CO162">
        <v>1.6752880000000001</v>
      </c>
      <c r="CP162">
        <v>0.81379860000000004</v>
      </c>
      <c r="CQ162">
        <v>21.501760000000001</v>
      </c>
      <c r="CR162" s="1">
        <v>1.5832419999999999E-3</v>
      </c>
      <c r="CS162">
        <v>1.363359</v>
      </c>
      <c r="CT162">
        <v>0.81375730000000002</v>
      </c>
      <c r="CU162">
        <v>20.908000000000001</v>
      </c>
      <c r="CV162" s="1">
        <v>1.289262E-3</v>
      </c>
      <c r="CW162">
        <v>1.110215</v>
      </c>
      <c r="CX162">
        <v>0.81371839999999995</v>
      </c>
      <c r="CY162">
        <v>20.322479999999999</v>
      </c>
      <c r="CZ162" s="1">
        <v>1.0509199999999999E-3</v>
      </c>
      <c r="DA162">
        <v>0.90492139999999999</v>
      </c>
      <c r="DB162">
        <v>0.81366629999999995</v>
      </c>
      <c r="DC162">
        <v>20.45861</v>
      </c>
      <c r="DD162" s="1">
        <v>8.5751420000000004E-4</v>
      </c>
      <c r="DE162">
        <v>0.7383499</v>
      </c>
      <c r="DF162">
        <v>0.81360410000000005</v>
      </c>
      <c r="DG162">
        <v>20.989820000000002</v>
      </c>
      <c r="DH162" s="1">
        <v>7.0038000000000001E-4</v>
      </c>
      <c r="DI162">
        <v>0.60303859999999998</v>
      </c>
      <c r="DJ162">
        <v>0.81351709999999999</v>
      </c>
      <c r="DK162">
        <v>21.713709999999999</v>
      </c>
      <c r="DL162" s="1">
        <v>5.7211999999999996E-4</v>
      </c>
      <c r="DM162">
        <v>0.49261389999999999</v>
      </c>
      <c r="DN162">
        <v>0.81343600000000005</v>
      </c>
      <c r="DO162">
        <v>22.42672</v>
      </c>
      <c r="DP162" s="1">
        <v>4.6660389999999999E-4</v>
      </c>
      <c r="DQ162">
        <v>0.40180300000000002</v>
      </c>
      <c r="DR162">
        <v>0.81335150000000001</v>
      </c>
      <c r="DS162">
        <v>22.464700000000001</v>
      </c>
      <c r="DT162" s="1">
        <v>3.7974059999999998E-4</v>
      </c>
      <c r="DU162">
        <v>0.32701849999999999</v>
      </c>
      <c r="DV162">
        <v>0.81325009999999998</v>
      </c>
      <c r="DW162">
        <v>22.08286</v>
      </c>
      <c r="DX162" s="1">
        <v>3.0875770000000002E-4</v>
      </c>
      <c r="DY162">
        <v>0.26588980000000001</v>
      </c>
      <c r="DZ162">
        <v>0.81314620000000004</v>
      </c>
      <c r="EA162">
        <v>21.521570000000001</v>
      </c>
      <c r="EB162" s="1">
        <v>2.5128789999999998E-4</v>
      </c>
      <c r="EC162">
        <v>0.216386</v>
      </c>
      <c r="ED162">
        <v>0.81305780000000005</v>
      </c>
      <c r="EE162">
        <v>20.92248</v>
      </c>
      <c r="EF162" s="1">
        <v>2.049579E-4</v>
      </c>
      <c r="EG162">
        <v>0.1764657</v>
      </c>
      <c r="EH162">
        <v>0.81295859999999998</v>
      </c>
      <c r="EI162">
        <v>20.93272</v>
      </c>
      <c r="EJ162" s="1">
        <v>1.6756869999999999E-4</v>
      </c>
      <c r="EK162">
        <v>0.14425640000000001</v>
      </c>
      <c r="EL162">
        <v>0.8128803</v>
      </c>
      <c r="EM162">
        <v>21.48488</v>
      </c>
      <c r="EN162" s="1">
        <v>1.3721720000000001E-4</v>
      </c>
      <c r="EO162">
        <v>0.11811820000000001</v>
      </c>
      <c r="EP162">
        <v>0.8127953</v>
      </c>
      <c r="EQ162">
        <v>22.264939999999999</v>
      </c>
      <c r="ER162" s="1">
        <v>1.125189E-4</v>
      </c>
      <c r="ES162" s="1">
        <v>9.6843689999999996E-2</v>
      </c>
      <c r="ET162">
        <v>0.81269650000000004</v>
      </c>
      <c r="EU162">
        <v>23.00742</v>
      </c>
      <c r="EV162" s="1">
        <v>9.2625339999999998E-5</v>
      </c>
      <c r="EW162" s="1">
        <v>7.9703319999999994E-2</v>
      </c>
      <c r="EX162">
        <v>0.81261369999999999</v>
      </c>
      <c r="EY162">
        <v>23.062180000000001</v>
      </c>
      <c r="EZ162" s="1">
        <v>7.6704309999999997E-5</v>
      </c>
      <c r="FA162" s="1">
        <v>6.5986039999999996E-2</v>
      </c>
      <c r="FB162">
        <v>0.8125559</v>
      </c>
      <c r="FC162">
        <v>22.543230000000001</v>
      </c>
      <c r="FD162" s="1">
        <v>6.3873249999999994E-5</v>
      </c>
      <c r="FE162" s="1">
        <v>5.4933179999999998E-2</v>
      </c>
      <c r="FF162">
        <v>0.81248379999999998</v>
      </c>
      <c r="FG162">
        <v>21.833739999999999</v>
      </c>
      <c r="FH162" s="1">
        <v>5.3443799999999998E-5</v>
      </c>
      <c r="FI162" s="1">
        <v>4.5952270000000003E-2</v>
      </c>
      <c r="FJ162">
        <v>0.81243719999999997</v>
      </c>
      <c r="FK162">
        <v>21.066739999999999</v>
      </c>
      <c r="FL162" s="1">
        <v>4.4904809999999998E-5</v>
      </c>
      <c r="FM162" s="1">
        <v>3.8604159999999998E-2</v>
      </c>
      <c r="FN162">
        <v>0.81240049999999997</v>
      </c>
      <c r="FO162">
        <v>20.962789999999998</v>
      </c>
      <c r="FP162" s="1">
        <v>3.7878030000000001E-5</v>
      </c>
      <c r="FQ162" s="1">
        <v>3.2558650000000001E-2</v>
      </c>
      <c r="FR162">
        <v>0.81236569999999997</v>
      </c>
      <c r="FS162">
        <v>21.305759999999999</v>
      </c>
      <c r="FT162" s="1">
        <v>3.2068389999999999E-5</v>
      </c>
      <c r="FU162" s="1">
        <v>2.7559520000000001E-2</v>
      </c>
      <c r="FV162">
        <v>0.81233979999999995</v>
      </c>
      <c r="FW162">
        <v>21.68798</v>
      </c>
      <c r="FX162" s="1">
        <v>2.72861E-5</v>
      </c>
      <c r="FY162" s="1">
        <v>2.3443160000000001E-2</v>
      </c>
      <c r="FZ162">
        <v>0.81232720000000003</v>
      </c>
      <c r="GA162">
        <v>22.161010000000001</v>
      </c>
      <c r="GB162" s="1">
        <v>2.3410490000000002E-5</v>
      </c>
      <c r="GC162" s="1">
        <v>2.010501E-2</v>
      </c>
      <c r="GD162">
        <v>0.81232579999999999</v>
      </c>
      <c r="GE162">
        <v>22.123570000000001</v>
      </c>
      <c r="GF162" s="1">
        <v>2.0278879999999999E-5</v>
      </c>
      <c r="GG162" s="1">
        <v>1.740887E-2</v>
      </c>
      <c r="GH162">
        <v>0.81231869999999995</v>
      </c>
      <c r="GI162">
        <v>21.88805</v>
      </c>
      <c r="GJ162" s="1">
        <v>1.7693879999999999E-5</v>
      </c>
      <c r="GK162" s="1">
        <v>1.5186140000000001E-2</v>
      </c>
      <c r="GL162">
        <v>0.81231419999999999</v>
      </c>
      <c r="GM162">
        <v>21.42135</v>
      </c>
      <c r="GN162" s="1">
        <v>1.550319E-5</v>
      </c>
      <c r="GO162" s="1">
        <v>1.330435E-2</v>
      </c>
      <c r="GP162">
        <v>0.81232009999999999</v>
      </c>
      <c r="GQ162">
        <v>20.85952</v>
      </c>
      <c r="GR162" s="1">
        <v>1.361572E-5</v>
      </c>
      <c r="GS162" s="1">
        <v>1.168399E-2</v>
      </c>
      <c r="GT162">
        <v>0.81231569999999997</v>
      </c>
      <c r="GU162">
        <v>20.397570000000002</v>
      </c>
      <c r="GV162" s="1">
        <v>1.197508E-5</v>
      </c>
      <c r="GW162" s="1">
        <v>1.027605E-2</v>
      </c>
      <c r="GX162">
        <v>0.81230869999999999</v>
      </c>
      <c r="GY162">
        <v>20.578890000000001</v>
      </c>
      <c r="GZ162" s="1">
        <v>1.054217E-5</v>
      </c>
      <c r="HA162" s="1">
        <v>9.0465990000000007E-3</v>
      </c>
      <c r="HB162">
        <v>0.81230740000000001</v>
      </c>
      <c r="HC162">
        <v>21.258279999999999</v>
      </c>
      <c r="HD162" s="1">
        <v>9.2864339999999994E-6</v>
      </c>
      <c r="HE162" s="1">
        <v>7.9690509999999996E-3</v>
      </c>
      <c r="HF162">
        <v>0.81230380000000002</v>
      </c>
      <c r="HG162">
        <v>21.949380000000001</v>
      </c>
      <c r="HH162" s="1">
        <v>8.1794309999999998E-6</v>
      </c>
      <c r="HI162" s="1">
        <v>7.0195320000000002E-3</v>
      </c>
      <c r="HJ162">
        <v>0.8123013</v>
      </c>
      <c r="HK162">
        <v>22.134810000000002</v>
      </c>
      <c r="HL162" s="1">
        <v>7.2019420000000003E-6</v>
      </c>
      <c r="HM162" s="1">
        <v>6.1810659999999998E-3</v>
      </c>
      <c r="HN162">
        <v>0.81229340000000005</v>
      </c>
      <c r="HO162">
        <v>21.72034</v>
      </c>
      <c r="HP162" s="1">
        <v>6.341085E-6</v>
      </c>
      <c r="HQ162" s="1">
        <v>5.4423270000000003E-3</v>
      </c>
      <c r="HR162">
        <v>0.81227950000000004</v>
      </c>
      <c r="HS162">
        <v>21.25752</v>
      </c>
      <c r="HT162" s="1">
        <v>5.5839330000000003E-6</v>
      </c>
      <c r="HU162" s="1">
        <v>4.7927250000000003E-3</v>
      </c>
      <c r="HV162">
        <v>0.81225579999999997</v>
      </c>
      <c r="HW162">
        <v>20.734670000000001</v>
      </c>
      <c r="HX162" s="1">
        <v>4.9190650000000001E-6</v>
      </c>
      <c r="HY162" s="1">
        <v>4.2222300000000004E-3</v>
      </c>
      <c r="HZ162">
        <v>0.81223489999999998</v>
      </c>
      <c r="IA162">
        <v>20.68749</v>
      </c>
      <c r="IB162" s="1">
        <v>4.3347509999999997E-6</v>
      </c>
      <c r="IC162" s="1">
        <v>3.7207310000000001E-3</v>
      </c>
      <c r="ID162">
        <v>0.8121988</v>
      </c>
      <c r="IE162">
        <v>21.01239</v>
      </c>
      <c r="IF162" s="1">
        <v>3.8210429999999996E-6</v>
      </c>
      <c r="IG162" s="1">
        <v>3.2798699999999998E-3</v>
      </c>
      <c r="IH162">
        <v>0.81215930000000003</v>
      </c>
      <c r="II162">
        <v>21.420549999999999</v>
      </c>
      <c r="IJ162" s="1">
        <v>3.3660379999999998E-6</v>
      </c>
      <c r="IK162" s="1">
        <v>2.8896070000000002E-3</v>
      </c>
      <c r="IL162">
        <v>0.8121157</v>
      </c>
      <c r="IM162">
        <v>21.878119999999999</v>
      </c>
      <c r="IN162" s="1">
        <v>2.9571929999999998E-6</v>
      </c>
      <c r="IO162" s="1">
        <v>2.5391430000000002E-3</v>
      </c>
      <c r="IP162">
        <v>0.81208780000000003</v>
      </c>
      <c r="IQ162">
        <v>21.904499999999999</v>
      </c>
      <c r="IR162" s="1">
        <v>2.5889560000000002E-6</v>
      </c>
      <c r="IS162" s="1">
        <v>2.2232699999999998E-3</v>
      </c>
      <c r="IT162">
        <v>0.81202629999999998</v>
      </c>
      <c r="IU162">
        <v>21.667079999999999</v>
      </c>
      <c r="IV162" s="1">
        <v>2.2624039999999998E-6</v>
      </c>
      <c r="IW162" s="1">
        <v>1.9430129999999999E-3</v>
      </c>
      <c r="IX162">
        <v>0.81197730000000001</v>
      </c>
      <c r="IY162">
        <v>21.33792</v>
      </c>
      <c r="IZ162" s="1">
        <v>1.976376E-6</v>
      </c>
      <c r="JA162" s="1">
        <v>1.6974119999999999E-3</v>
      </c>
      <c r="JB162">
        <v>0.81191340000000001</v>
      </c>
      <c r="JC162">
        <v>20.860569999999999</v>
      </c>
      <c r="JD162" s="1">
        <v>1.7276420000000001E-6</v>
      </c>
      <c r="JE162" s="1">
        <v>1.483783E-3</v>
      </c>
      <c r="JF162">
        <v>0.81185770000000002</v>
      </c>
      <c r="JG162">
        <v>20.9696</v>
      </c>
      <c r="JH162" s="1">
        <v>1.511974E-6</v>
      </c>
      <c r="JI162" s="1">
        <v>1.298495E-3</v>
      </c>
      <c r="JJ162">
        <v>0.81179239999999997</v>
      </c>
      <c r="JK162">
        <v>21.378019999999999</v>
      </c>
      <c r="JL162" s="1">
        <v>1.324998E-6</v>
      </c>
      <c r="JM162" s="1">
        <v>1.137833E-3</v>
      </c>
      <c r="JN162">
        <v>0.81174270000000004</v>
      </c>
      <c r="JO162">
        <v>21.910019999999999</v>
      </c>
      <c r="JP162" s="1">
        <v>1.162765E-6</v>
      </c>
      <c r="JQ162" s="1">
        <v>9.9850429999999999E-4</v>
      </c>
      <c r="JR162">
        <v>0.81167880000000003</v>
      </c>
      <c r="JS162">
        <v>22.366990000000001</v>
      </c>
      <c r="JT162" s="1">
        <v>1.021075E-6</v>
      </c>
      <c r="JU162" s="1">
        <v>8.7680600000000005E-4</v>
      </c>
      <c r="JV162">
        <v>0.811616</v>
      </c>
      <c r="JW162">
        <v>22.444700000000001</v>
      </c>
      <c r="JX162" s="1">
        <v>8.9678240000000004E-7</v>
      </c>
      <c r="JY162" s="1">
        <v>7.7008190000000002E-4</v>
      </c>
      <c r="JZ162">
        <v>0.81154610000000005</v>
      </c>
      <c r="KA162">
        <v>22.115469999999998</v>
      </c>
      <c r="KB162" s="1">
        <v>7.8818249999999997E-7</v>
      </c>
      <c r="KC162" s="1">
        <v>6.7678050000000004E-4</v>
      </c>
      <c r="KD162">
        <v>0.81150279999999997</v>
      </c>
      <c r="KE162">
        <v>21.65513</v>
      </c>
      <c r="KF162" s="1">
        <v>6.9372169999999997E-7</v>
      </c>
      <c r="KG162" s="1">
        <v>5.9563050000000005E-4</v>
      </c>
      <c r="KH162">
        <v>0.81143989999999999</v>
      </c>
      <c r="KI162">
        <v>21.15625</v>
      </c>
      <c r="KJ162" s="1">
        <v>6.1157890000000001E-7</v>
      </c>
      <c r="KK162" s="1">
        <v>5.2506500000000002E-4</v>
      </c>
      <c r="KL162">
        <v>0.81138710000000003</v>
      </c>
      <c r="KM162">
        <v>21.3108</v>
      </c>
      <c r="KN162" s="1">
        <v>5.401504E-7</v>
      </c>
      <c r="KO162" s="1">
        <v>4.6371260000000001E-4</v>
      </c>
      <c r="KP162">
        <v>0.81135919999999995</v>
      </c>
      <c r="KQ162">
        <v>21.825310000000002</v>
      </c>
      <c r="KR162" s="1">
        <v>4.7778780000000001E-7</v>
      </c>
      <c r="KS162" s="1">
        <v>4.1013630000000001E-4</v>
      </c>
      <c r="KT162">
        <v>0.81129530000000005</v>
      </c>
      <c r="KU162">
        <v>22.512029999999999</v>
      </c>
      <c r="KV162" s="1">
        <v>4.2363170000000001E-7</v>
      </c>
      <c r="KW162" s="1">
        <v>3.6358700000000001E-4</v>
      </c>
      <c r="KX162">
        <v>0.81125800000000003</v>
      </c>
      <c r="KY162">
        <v>23.145689999999998</v>
      </c>
      <c r="KZ162" s="1">
        <v>3.7751510000000002E-7</v>
      </c>
      <c r="LA162" s="1">
        <v>3.2391959999999997E-4</v>
      </c>
      <c r="LB162">
        <v>0.81122030000000001</v>
      </c>
      <c r="LC162">
        <v>23.15982</v>
      </c>
      <c r="LD162" s="1">
        <v>3.3837350000000002E-7</v>
      </c>
      <c r="LE162" s="1">
        <v>2.9025909999999999E-4</v>
      </c>
      <c r="LF162">
        <v>0.81118389999999996</v>
      </c>
      <c r="LG162">
        <v>22.695430000000002</v>
      </c>
      <c r="LH162" s="1">
        <v>3.0462630000000002E-7</v>
      </c>
      <c r="LI162" s="1">
        <v>2.612677E-4</v>
      </c>
      <c r="LJ162">
        <v>0.81113329999999995</v>
      </c>
      <c r="LK162">
        <v>22.094940000000001</v>
      </c>
      <c r="LL162" s="1">
        <v>2.7499889999999999E-7</v>
      </c>
      <c r="LM162" s="1">
        <v>2.3583170000000001E-4</v>
      </c>
      <c r="LN162">
        <v>0.81109819999999999</v>
      </c>
      <c r="LO162">
        <v>21.499130000000001</v>
      </c>
      <c r="LP162" s="1">
        <v>2.4878170000000001E-7</v>
      </c>
      <c r="LQ162" s="1">
        <v>2.1332729999999999E-4</v>
      </c>
      <c r="LR162">
        <v>0.81107180000000001</v>
      </c>
      <c r="LS162">
        <v>21.76981</v>
      </c>
      <c r="LT162" s="1">
        <v>2.2553810000000001E-7</v>
      </c>
      <c r="LU162" s="1">
        <v>1.933778E-4</v>
      </c>
      <c r="LV162">
        <v>0.81101659999999998</v>
      </c>
      <c r="LW162">
        <v>22.394369999999999</v>
      </c>
      <c r="LX162" s="1">
        <v>2.0479900000000001E-7</v>
      </c>
      <c r="LY162" s="1">
        <v>1.7558219999999999E-4</v>
      </c>
      <c r="LZ162">
        <v>0.81097949999999996</v>
      </c>
      <c r="MA162">
        <v>23.173169999999999</v>
      </c>
      <c r="MB162" s="1">
        <v>1.8612319999999999E-7</v>
      </c>
      <c r="MC162" s="1">
        <v>1.5956649999999999E-4</v>
      </c>
      <c r="MD162">
        <v>0.81094040000000001</v>
      </c>
      <c r="ME162">
        <v>23.952290000000001</v>
      </c>
      <c r="MF162" s="1">
        <v>1.6917889999999999E-7</v>
      </c>
      <c r="MG162" s="1">
        <v>1.450387E-4</v>
      </c>
      <c r="MH162">
        <v>0.8108976</v>
      </c>
      <c r="MI162">
        <v>24.086770000000001</v>
      </c>
      <c r="MJ162" s="1">
        <v>1.5373329999999999E-7</v>
      </c>
      <c r="MK162" s="1">
        <v>1.317999E-4</v>
      </c>
      <c r="ML162">
        <v>0.810867</v>
      </c>
      <c r="MM162">
        <v>23.71444</v>
      </c>
      <c r="MN162" s="1">
        <v>1.3974629999999999E-7</v>
      </c>
      <c r="MO162" s="1">
        <v>1.1980010000000001E-4</v>
      </c>
      <c r="MP162">
        <v>0.81081570000000003</v>
      </c>
      <c r="MQ162">
        <v>23.11741</v>
      </c>
      <c r="MR162" s="1">
        <v>1.271483E-7</v>
      </c>
      <c r="MS162" s="1">
        <v>1.089966E-4</v>
      </c>
      <c r="MT162">
        <v>0.81077860000000002</v>
      </c>
      <c r="MU162">
        <v>22.35416</v>
      </c>
      <c r="MV162" s="1">
        <v>1.158122E-7</v>
      </c>
      <c r="MW162" s="1">
        <v>9.9268379999999998E-5</v>
      </c>
      <c r="MX162">
        <v>0.81075109999999995</v>
      </c>
      <c r="MY162">
        <v>21.886520000000001</v>
      </c>
      <c r="MZ162" s="1">
        <v>1.055904E-7</v>
      </c>
      <c r="NA162" s="1">
        <v>9.0503690000000005E-5</v>
      </c>
      <c r="NB162">
        <v>0.81072549999999999</v>
      </c>
      <c r="NC162">
        <v>21.97663</v>
      </c>
      <c r="ND162" s="1">
        <v>9.6370440000000003E-8</v>
      </c>
      <c r="NE162" s="1">
        <v>8.2593749999999998E-5</v>
      </c>
      <c r="NF162">
        <v>0.81067979999999995</v>
      </c>
      <c r="NG162">
        <v>22.594550000000002</v>
      </c>
      <c r="NH162" s="1">
        <v>8.8145990000000004E-8</v>
      </c>
      <c r="NI162" s="1">
        <v>7.5535390000000001E-5</v>
      </c>
      <c r="NJ162">
        <v>0.81067809999999996</v>
      </c>
      <c r="NK162">
        <v>22.924810000000001</v>
      </c>
      <c r="NL162" s="1">
        <v>8.103449E-8</v>
      </c>
      <c r="NM162" s="1">
        <v>6.9420540000000007E-5</v>
      </c>
      <c r="NN162">
        <v>0.81064340000000001</v>
      </c>
      <c r="NO162">
        <v>22.88561</v>
      </c>
      <c r="NP162" s="1">
        <v>7.4921640000000005E-8</v>
      </c>
      <c r="NQ162" s="1">
        <v>6.416936E-5</v>
      </c>
      <c r="NR162">
        <v>0.81061039999999995</v>
      </c>
      <c r="NS162">
        <v>22.535029999999999</v>
      </c>
      <c r="NT162" s="1">
        <v>6.9499270000000006E-8</v>
      </c>
      <c r="NU162" s="1">
        <v>5.9519850000000002E-5</v>
      </c>
      <c r="NV162">
        <v>0.81059000000000003</v>
      </c>
      <c r="NW162">
        <v>21.878309999999999</v>
      </c>
      <c r="NX162" s="1">
        <v>6.456248E-8</v>
      </c>
      <c r="NY162" s="1">
        <v>5.5286340000000002E-5</v>
      </c>
      <c r="NZ162">
        <v>0.81055650000000001</v>
      </c>
      <c r="OA162">
        <v>21.160609999999998</v>
      </c>
      <c r="OB162" s="1">
        <v>6.0054789999999997E-8</v>
      </c>
      <c r="OC162" s="1">
        <v>5.1422960000000003E-5</v>
      </c>
      <c r="OD162">
        <v>0.81054919999999997</v>
      </c>
      <c r="OE162">
        <v>21.028320000000001</v>
      </c>
      <c r="OF162" s="1">
        <v>5.59452E-8</v>
      </c>
      <c r="OG162" s="1">
        <v>4.7901680000000001E-5</v>
      </c>
      <c r="OH162">
        <v>0.81051600000000001</v>
      </c>
      <c r="OI162">
        <v>21.33924</v>
      </c>
      <c r="OJ162" s="1">
        <v>5.2171180000000002E-8</v>
      </c>
      <c r="OK162" s="1">
        <v>4.4668400000000001E-5</v>
      </c>
    </row>
    <row r="163" spans="1:401" x14ac:dyDescent="0.35">
      <c r="A163">
        <v>166</v>
      </c>
      <c r="B163" t="s">
        <v>4</v>
      </c>
      <c r="C163" t="s">
        <v>24</v>
      </c>
      <c r="D163" t="s">
        <v>167</v>
      </c>
      <c r="E163">
        <v>845.18899999999996</v>
      </c>
      <c r="F163">
        <v>0.8894957</v>
      </c>
      <c r="G163">
        <v>21.722390000000001</v>
      </c>
      <c r="H163">
        <v>0</v>
      </c>
      <c r="I163">
        <v>0</v>
      </c>
      <c r="J163">
        <v>0.8898433</v>
      </c>
      <c r="K163">
        <v>21.213190000000001</v>
      </c>
      <c r="L163">
        <v>0</v>
      </c>
      <c r="M163">
        <v>0</v>
      </c>
      <c r="N163">
        <v>0.89022539999999994</v>
      </c>
      <c r="O163">
        <v>20.893630000000002</v>
      </c>
      <c r="P163">
        <v>0</v>
      </c>
      <c r="Q163">
        <v>0</v>
      </c>
      <c r="R163">
        <v>0.89055819999999997</v>
      </c>
      <c r="S163">
        <v>20.705179999999999</v>
      </c>
      <c r="T163">
        <v>0</v>
      </c>
      <c r="U163">
        <v>0</v>
      </c>
      <c r="V163">
        <v>0.89086719999999997</v>
      </c>
      <c r="W163">
        <v>20.80687</v>
      </c>
      <c r="X163" s="1">
        <v>3.6154609999999999E-35</v>
      </c>
      <c r="Y163" s="1">
        <v>2.879065E-32</v>
      </c>
      <c r="Z163">
        <v>0.89116830000000002</v>
      </c>
      <c r="AA163">
        <v>20.73488</v>
      </c>
      <c r="AB163" s="1">
        <v>1.9804390000000001E-22</v>
      </c>
      <c r="AC163" s="1">
        <v>1.576841E-19</v>
      </c>
      <c r="AD163">
        <v>0.89140220000000003</v>
      </c>
      <c r="AE163">
        <v>20.48471</v>
      </c>
      <c r="AF163" s="1">
        <v>2.3079510000000001E-10</v>
      </c>
      <c r="AG163" s="1">
        <v>1.8407640000000001E-7</v>
      </c>
      <c r="AH163">
        <v>0.89163029999999999</v>
      </c>
      <c r="AI163">
        <v>20.138819999999999</v>
      </c>
      <c r="AJ163" s="1">
        <v>1.031117E-3</v>
      </c>
      <c r="AK163">
        <v>0.6446366</v>
      </c>
      <c r="AL163">
        <v>0.89186849999999995</v>
      </c>
      <c r="AM163">
        <v>19.746649999999999</v>
      </c>
      <c r="AN163">
        <v>0.40032669999999998</v>
      </c>
      <c r="AO163">
        <v>273.66520000000003</v>
      </c>
      <c r="AP163">
        <v>0.89208690000000002</v>
      </c>
      <c r="AQ163">
        <v>19.911580000000001</v>
      </c>
      <c r="AR163">
        <v>9.7714979999999994</v>
      </c>
      <c r="AS163">
        <v>7150.8810000000003</v>
      </c>
      <c r="AT163">
        <v>0.89218070000000005</v>
      </c>
      <c r="AU163">
        <v>20.368500000000001</v>
      </c>
      <c r="AV163">
        <v>38.688270000000003</v>
      </c>
      <c r="AW163">
        <v>29934.58</v>
      </c>
      <c r="AX163">
        <v>0.89231649999999996</v>
      </c>
      <c r="AY163">
        <v>20.730160000000001</v>
      </c>
      <c r="AZ163">
        <v>40.275970000000001</v>
      </c>
      <c r="BA163">
        <v>32650.720000000001</v>
      </c>
      <c r="BB163">
        <v>0.89238729999999999</v>
      </c>
      <c r="BC163">
        <v>21.12782</v>
      </c>
      <c r="BD163">
        <v>14.98075</v>
      </c>
      <c r="BE163">
        <v>12635.6</v>
      </c>
      <c r="BF163">
        <v>0.89248669999999997</v>
      </c>
      <c r="BG163">
        <v>21.15757</v>
      </c>
      <c r="BH163">
        <v>2.477271</v>
      </c>
      <c r="BI163">
        <v>2160.3090000000002</v>
      </c>
      <c r="BJ163">
        <v>0.89251849999999999</v>
      </c>
      <c r="BK163">
        <v>20.877420000000001</v>
      </c>
      <c r="BL163">
        <v>0.2204035</v>
      </c>
      <c r="BM163">
        <v>197.01159999999999</v>
      </c>
      <c r="BN163">
        <v>0.89255419999999996</v>
      </c>
      <c r="BO163">
        <v>20.624369999999999</v>
      </c>
      <c r="BP163" s="1">
        <v>1.7673459999999998E-2</v>
      </c>
      <c r="BQ163">
        <v>15.440390000000001</v>
      </c>
      <c r="BR163">
        <v>0.89254100000000003</v>
      </c>
      <c r="BS163">
        <v>20.33981</v>
      </c>
      <c r="BT163" s="1">
        <v>5.9488889999999997E-3</v>
      </c>
      <c r="BU163">
        <v>4.8231909999999996</v>
      </c>
      <c r="BV163">
        <v>0.89257869999999995</v>
      </c>
      <c r="BW163">
        <v>20.496580000000002</v>
      </c>
      <c r="BX163" s="1">
        <v>4.5414660000000001E-3</v>
      </c>
      <c r="BY163">
        <v>3.6460340000000002</v>
      </c>
      <c r="BZ163">
        <v>0.89256389999999997</v>
      </c>
      <c r="CA163">
        <v>20.98922</v>
      </c>
      <c r="CB163" s="1">
        <v>3.6822579999999999E-3</v>
      </c>
      <c r="CC163">
        <v>2.9552179999999999</v>
      </c>
      <c r="CD163">
        <v>0.89260119999999998</v>
      </c>
      <c r="CE163">
        <v>21.452960000000001</v>
      </c>
      <c r="CF163" s="1">
        <v>2.9946399999999998E-3</v>
      </c>
      <c r="CG163">
        <v>2.4031940000000001</v>
      </c>
      <c r="CH163">
        <v>0.89258300000000002</v>
      </c>
      <c r="CI163">
        <v>21.943439999999999</v>
      </c>
      <c r="CJ163" s="1">
        <v>2.436419E-3</v>
      </c>
      <c r="CK163">
        <v>1.955303</v>
      </c>
      <c r="CL163">
        <v>0.89264790000000005</v>
      </c>
      <c r="CM163">
        <v>22.026389999999999</v>
      </c>
      <c r="CN163" s="1">
        <v>1.982204E-3</v>
      </c>
      <c r="CO163">
        <v>1.5907480000000001</v>
      </c>
      <c r="CP163">
        <v>0.89265269999999997</v>
      </c>
      <c r="CQ163">
        <v>21.546420000000001</v>
      </c>
      <c r="CR163" s="1">
        <v>1.6130579999999999E-3</v>
      </c>
      <c r="CS163">
        <v>1.294459</v>
      </c>
      <c r="CT163">
        <v>0.89267149999999995</v>
      </c>
      <c r="CU163">
        <v>20.965229999999998</v>
      </c>
      <c r="CV163" s="1">
        <v>1.3134570000000001E-3</v>
      </c>
      <c r="CW163">
        <v>1.054036</v>
      </c>
      <c r="CX163">
        <v>0.89272220000000002</v>
      </c>
      <c r="CY163">
        <v>20.38279</v>
      </c>
      <c r="CZ163" s="1">
        <v>1.070529E-3</v>
      </c>
      <c r="DA163">
        <v>0.85904720000000001</v>
      </c>
      <c r="DB163">
        <v>0.89279220000000004</v>
      </c>
      <c r="DC163">
        <v>20.49765</v>
      </c>
      <c r="DD163" s="1">
        <v>8.7344110000000001E-4</v>
      </c>
      <c r="DE163">
        <v>0.70085430000000004</v>
      </c>
      <c r="DF163">
        <v>0.89287970000000005</v>
      </c>
      <c r="DG163">
        <v>21.014949999999999</v>
      </c>
      <c r="DH163" s="1">
        <v>7.1332959999999995E-4</v>
      </c>
      <c r="DI163">
        <v>0.57235959999999997</v>
      </c>
      <c r="DJ163">
        <v>0.89301960000000002</v>
      </c>
      <c r="DK163">
        <v>21.72193</v>
      </c>
      <c r="DL163" s="1">
        <v>5.8273370000000001E-4</v>
      </c>
      <c r="DM163">
        <v>0.46756160000000002</v>
      </c>
      <c r="DN163">
        <v>0.89310469999999997</v>
      </c>
      <c r="DO163">
        <v>22.432659999999998</v>
      </c>
      <c r="DP163" s="1">
        <v>4.7534889999999998E-4</v>
      </c>
      <c r="DQ163">
        <v>0.38143149999999998</v>
      </c>
      <c r="DR163">
        <v>0.89325580000000004</v>
      </c>
      <c r="DS163">
        <v>22.488409999999998</v>
      </c>
      <c r="DT163" s="1">
        <v>3.869271E-4</v>
      </c>
      <c r="DU163">
        <v>0.31048609999999999</v>
      </c>
      <c r="DV163">
        <v>0.89344190000000001</v>
      </c>
      <c r="DW163">
        <v>22.117550000000001</v>
      </c>
      <c r="DX163" s="1">
        <v>3.1459929999999998E-4</v>
      </c>
      <c r="DY163">
        <v>0.25244</v>
      </c>
      <c r="DZ163">
        <v>0.89357109999999995</v>
      </c>
      <c r="EA163">
        <v>21.576170000000001</v>
      </c>
      <c r="EB163" s="1">
        <v>2.5600180000000001E-4</v>
      </c>
      <c r="EC163">
        <v>0.20540459999999999</v>
      </c>
      <c r="ED163">
        <v>0.8937522</v>
      </c>
      <c r="EE163">
        <v>20.97851</v>
      </c>
      <c r="EF163" s="1">
        <v>2.0875900000000001E-4</v>
      </c>
      <c r="EG163">
        <v>0.16747329999999999</v>
      </c>
      <c r="EH163">
        <v>0.89393549999999999</v>
      </c>
      <c r="EI163">
        <v>20.970490000000002</v>
      </c>
      <c r="EJ163" s="1">
        <v>1.706392E-4</v>
      </c>
      <c r="EK163">
        <v>0.1368731</v>
      </c>
      <c r="EL163">
        <v>0.89413589999999998</v>
      </c>
      <c r="EM163">
        <v>21.50752</v>
      </c>
      <c r="EN163" s="1">
        <v>1.397189E-4</v>
      </c>
      <c r="EO163">
        <v>0.1120596</v>
      </c>
      <c r="EP163">
        <v>0.89433200000000002</v>
      </c>
      <c r="EQ163">
        <v>22.272369999999999</v>
      </c>
      <c r="ER163" s="1">
        <v>1.145474E-4</v>
      </c>
      <c r="ES163" s="1">
        <v>9.1858040000000002E-2</v>
      </c>
      <c r="ET163">
        <v>0.89448570000000005</v>
      </c>
      <c r="EU163">
        <v>23.012779999999999</v>
      </c>
      <c r="EV163" s="1">
        <v>9.4250780000000001E-5</v>
      </c>
      <c r="EW163" s="1">
        <v>7.5564870000000006E-2</v>
      </c>
      <c r="EX163">
        <v>0.89461729999999995</v>
      </c>
      <c r="EY163">
        <v>23.090969999999999</v>
      </c>
      <c r="EZ163" s="1">
        <v>7.8007200000000001E-5</v>
      </c>
      <c r="FA163" s="1">
        <v>6.2525349999999993E-2</v>
      </c>
      <c r="FB163">
        <v>0.89480110000000002</v>
      </c>
      <c r="FC163">
        <v>22.590669999999999</v>
      </c>
      <c r="FD163" s="1">
        <v>6.492743E-5</v>
      </c>
      <c r="FE163" s="1">
        <v>5.2027869999999997E-2</v>
      </c>
      <c r="FF163">
        <v>0.89495349999999996</v>
      </c>
      <c r="FG163">
        <v>21.900359999999999</v>
      </c>
      <c r="FH163" s="1">
        <v>5.4303260000000003E-5</v>
      </c>
      <c r="FI163" s="1">
        <v>4.3503630000000001E-2</v>
      </c>
      <c r="FJ163">
        <v>0.89508379999999998</v>
      </c>
      <c r="FK163">
        <v>21.136749999999999</v>
      </c>
      <c r="FL163" s="1">
        <v>4.5610069999999997E-5</v>
      </c>
      <c r="FM163">
        <v>3.6533900000000001E-2</v>
      </c>
      <c r="FN163">
        <v>0.89515219999999995</v>
      </c>
      <c r="FO163">
        <v>21.007709999999999</v>
      </c>
      <c r="FP163" s="1">
        <v>3.8459939999999997E-5</v>
      </c>
      <c r="FQ163" s="1">
        <v>3.0802309999999999E-2</v>
      </c>
      <c r="FR163">
        <v>0.89525089999999996</v>
      </c>
      <c r="FS163">
        <v>21.33089</v>
      </c>
      <c r="FT163" s="1">
        <v>3.2549329999999999E-5</v>
      </c>
      <c r="FU163" s="1">
        <v>2.606373E-2</v>
      </c>
      <c r="FV163">
        <v>0.89536380000000004</v>
      </c>
      <c r="FW163">
        <v>21.692399999999999</v>
      </c>
      <c r="FX163" s="1">
        <v>2.767963E-5</v>
      </c>
      <c r="FY163" s="1">
        <v>2.2158690000000002E-2</v>
      </c>
      <c r="FZ163">
        <v>0.89541230000000005</v>
      </c>
      <c r="GA163">
        <v>22.160609999999998</v>
      </c>
      <c r="GB163" s="1">
        <v>2.3727779999999999E-5</v>
      </c>
      <c r="GC163" s="1">
        <v>1.8988149999999999E-2</v>
      </c>
      <c r="GD163">
        <v>0.89542500000000003</v>
      </c>
      <c r="GE163">
        <v>22.144839999999999</v>
      </c>
      <c r="GF163" s="1">
        <v>2.053651E-5</v>
      </c>
      <c r="GG163" s="1">
        <v>1.642865E-2</v>
      </c>
      <c r="GH163">
        <v>0.89549789999999996</v>
      </c>
      <c r="GI163">
        <v>21.93177</v>
      </c>
      <c r="GJ163" s="1">
        <v>1.7909649999999999E-5</v>
      </c>
      <c r="GK163" s="1">
        <v>1.432397E-2</v>
      </c>
      <c r="GL163">
        <v>0.89548700000000003</v>
      </c>
      <c r="GM163">
        <v>21.486429999999999</v>
      </c>
      <c r="GN163" s="1">
        <v>1.568752E-5</v>
      </c>
      <c r="GO163" s="1">
        <v>1.254535E-2</v>
      </c>
      <c r="GP163">
        <v>0.89552310000000002</v>
      </c>
      <c r="GQ163">
        <v>20.923559999999998</v>
      </c>
      <c r="GR163" s="1">
        <v>1.377522E-5</v>
      </c>
      <c r="GS163" s="1">
        <v>1.101566E-2</v>
      </c>
      <c r="GT163">
        <v>0.89551840000000005</v>
      </c>
      <c r="GU163">
        <v>20.443650000000002</v>
      </c>
      <c r="GV163" s="1">
        <v>1.2114E-5</v>
      </c>
      <c r="GW163" s="1">
        <v>9.6871419999999993E-3</v>
      </c>
      <c r="GX163">
        <v>0.89555790000000002</v>
      </c>
      <c r="GY163">
        <v>20.595829999999999</v>
      </c>
      <c r="GZ163" s="1">
        <v>1.066378E-5</v>
      </c>
      <c r="HA163" s="1">
        <v>8.5275730000000001E-3</v>
      </c>
      <c r="HB163">
        <v>0.89554270000000002</v>
      </c>
      <c r="HC163">
        <v>21.266249999999999</v>
      </c>
      <c r="HD163" s="1">
        <v>9.3932410000000006E-6</v>
      </c>
      <c r="HE163" s="1">
        <v>7.5116569999999997E-3</v>
      </c>
      <c r="HF163">
        <v>0.89553709999999997</v>
      </c>
      <c r="HG163">
        <v>21.959679999999999</v>
      </c>
      <c r="HH163" s="1">
        <v>8.2737539999999995E-6</v>
      </c>
      <c r="HI163" s="1">
        <v>6.6168169999999997E-3</v>
      </c>
      <c r="HJ163">
        <v>0.89552860000000001</v>
      </c>
      <c r="HK163">
        <v>22.160019999999999</v>
      </c>
      <c r="HL163" s="1">
        <v>7.2851430000000001E-6</v>
      </c>
      <c r="HM163" s="1">
        <v>5.826543E-3</v>
      </c>
      <c r="HN163">
        <v>0.89555839999999998</v>
      </c>
      <c r="HO163">
        <v>21.75508</v>
      </c>
      <c r="HP163" s="1">
        <v>6.4142679999999997E-6</v>
      </c>
      <c r="HQ163" s="1">
        <v>5.1301369999999999E-3</v>
      </c>
      <c r="HR163">
        <v>0.89557290000000001</v>
      </c>
      <c r="HS163">
        <v>21.301159999999999</v>
      </c>
      <c r="HT163" s="1">
        <v>5.6482539999999998E-6</v>
      </c>
      <c r="HU163" s="1">
        <v>4.5177020000000002E-3</v>
      </c>
      <c r="HV163">
        <v>0.89557949999999997</v>
      </c>
      <c r="HW163">
        <v>20.782219999999999</v>
      </c>
      <c r="HX163" s="1">
        <v>4.9755470000000003E-6</v>
      </c>
      <c r="HY163" s="1">
        <v>3.9797849999999996E-3</v>
      </c>
      <c r="HZ163">
        <v>0.89561860000000004</v>
      </c>
      <c r="IA163">
        <v>20.718889999999998</v>
      </c>
      <c r="IB163" s="1">
        <v>4.384443E-6</v>
      </c>
      <c r="IC163" s="1">
        <v>3.5069699999999999E-3</v>
      </c>
      <c r="ID163">
        <v>0.8956423</v>
      </c>
      <c r="IE163">
        <v>21.039570000000001</v>
      </c>
      <c r="IF163" s="1">
        <v>3.8646869999999999E-6</v>
      </c>
      <c r="IG163" s="1">
        <v>3.0913199999999998E-3</v>
      </c>
      <c r="IH163">
        <v>0.89570050000000001</v>
      </c>
      <c r="II163">
        <v>21.438030000000001</v>
      </c>
      <c r="IJ163" s="1">
        <v>3.4049919999999998E-6</v>
      </c>
      <c r="IK163" s="1">
        <v>2.7237939999999999E-3</v>
      </c>
      <c r="IL163">
        <v>0.89578800000000003</v>
      </c>
      <c r="IM163">
        <v>21.886299999999999</v>
      </c>
      <c r="IN163" s="1">
        <v>2.9923589999999999E-6</v>
      </c>
      <c r="IO163" s="1">
        <v>2.394115E-3</v>
      </c>
      <c r="IP163">
        <v>0.89587340000000004</v>
      </c>
      <c r="IQ163">
        <v>21.92867</v>
      </c>
      <c r="IR163" s="1">
        <v>2.6204930000000002E-6</v>
      </c>
      <c r="IS163" s="1">
        <v>2.0968599999999999E-3</v>
      </c>
      <c r="IT163">
        <v>0.89589540000000001</v>
      </c>
      <c r="IU163">
        <v>21.69463</v>
      </c>
      <c r="IV163" s="1">
        <v>2.2901540000000001E-6</v>
      </c>
      <c r="IW163" s="1">
        <v>1.8326550000000001E-3</v>
      </c>
      <c r="IX163">
        <v>0.89599870000000004</v>
      </c>
      <c r="IY163">
        <v>21.384409999999999</v>
      </c>
      <c r="IZ163" s="1">
        <v>2.0005850000000002E-6</v>
      </c>
      <c r="JA163" s="1">
        <v>1.6009780000000001E-3</v>
      </c>
      <c r="JB163">
        <v>0.89610029999999996</v>
      </c>
      <c r="JC163">
        <v>20.91986</v>
      </c>
      <c r="JD163" s="1">
        <v>1.748644E-6</v>
      </c>
      <c r="JE163" s="1">
        <v>1.3993219999999999E-3</v>
      </c>
      <c r="JF163">
        <v>0.89620120000000003</v>
      </c>
      <c r="JG163">
        <v>21.014980000000001</v>
      </c>
      <c r="JH163" s="1">
        <v>1.5302120000000001E-6</v>
      </c>
      <c r="JI163" s="1">
        <v>1.2244490000000001E-3</v>
      </c>
      <c r="JJ163">
        <v>0.89633240000000003</v>
      </c>
      <c r="JK163">
        <v>21.406939999999999</v>
      </c>
      <c r="JL163" s="1">
        <v>1.3407909999999999E-6</v>
      </c>
      <c r="JM163" s="1">
        <v>1.0727899999999999E-3</v>
      </c>
      <c r="JN163">
        <v>0.89642040000000001</v>
      </c>
      <c r="JO163">
        <v>21.917660000000001</v>
      </c>
      <c r="JP163" s="1">
        <v>1.17649E-6</v>
      </c>
      <c r="JQ163" s="1">
        <v>9.4130780000000001E-4</v>
      </c>
      <c r="JR163">
        <v>0.89655070000000003</v>
      </c>
      <c r="JS163">
        <v>22.378240000000002</v>
      </c>
      <c r="JT163" s="1">
        <v>1.0331169999999999E-6</v>
      </c>
      <c r="JU163" s="1">
        <v>8.2656229999999997E-4</v>
      </c>
      <c r="JV163">
        <v>0.89666990000000002</v>
      </c>
      <c r="JW163">
        <v>22.46752</v>
      </c>
      <c r="JX163" s="1">
        <v>9.0732850000000002E-7</v>
      </c>
      <c r="JY163" s="1">
        <v>7.2591720000000004E-4</v>
      </c>
      <c r="JZ163">
        <v>0.89679529999999996</v>
      </c>
      <c r="KA163">
        <v>22.15157</v>
      </c>
      <c r="KB163" s="1">
        <v>7.9737570000000003E-7</v>
      </c>
      <c r="KC163" s="1">
        <v>6.3789469999999998E-4</v>
      </c>
      <c r="KD163">
        <v>0.89689030000000003</v>
      </c>
      <c r="KE163">
        <v>21.70579</v>
      </c>
      <c r="KF163" s="1">
        <v>7.0170889999999998E-7</v>
      </c>
      <c r="KG163" s="1">
        <v>5.6132230000000005E-4</v>
      </c>
      <c r="KH163">
        <v>0.89702879999999996</v>
      </c>
      <c r="KI163">
        <v>21.209679999999999</v>
      </c>
      <c r="KJ163" s="1">
        <v>6.1852619999999995E-7</v>
      </c>
      <c r="KK163" s="1">
        <v>4.9474130000000003E-4</v>
      </c>
      <c r="KL163">
        <v>0.89712080000000005</v>
      </c>
      <c r="KM163">
        <v>21.344169999999998</v>
      </c>
      <c r="KN163" s="1">
        <v>5.4619319999999996E-7</v>
      </c>
      <c r="KO163" s="1">
        <v>4.3685179999999998E-4</v>
      </c>
      <c r="KP163">
        <v>0.89719420000000005</v>
      </c>
      <c r="KQ163">
        <v>21.84789</v>
      </c>
      <c r="KR163" s="1">
        <v>4.830693E-7</v>
      </c>
      <c r="KS163" s="1">
        <v>3.8633009999999998E-4</v>
      </c>
      <c r="KT163">
        <v>0.89735569999999998</v>
      </c>
      <c r="KU163">
        <v>22.521889999999999</v>
      </c>
      <c r="KV163" s="1">
        <v>4.281808E-7</v>
      </c>
      <c r="KW163" s="1">
        <v>3.4237349999999999E-4</v>
      </c>
      <c r="KX163">
        <v>0.8974335</v>
      </c>
      <c r="KY163">
        <v>23.158850000000001</v>
      </c>
      <c r="KZ163" s="1">
        <v>3.813704E-7</v>
      </c>
      <c r="LA163" s="1">
        <v>3.0486869999999999E-4</v>
      </c>
      <c r="LB163">
        <v>0.89752169999999998</v>
      </c>
      <c r="LC163">
        <v>23.19416</v>
      </c>
      <c r="LD163" s="1">
        <v>3.4165629999999998E-7</v>
      </c>
      <c r="LE163" s="1">
        <v>2.7305340000000002E-4</v>
      </c>
      <c r="LF163">
        <v>0.89760300000000004</v>
      </c>
      <c r="LG163">
        <v>22.741479999999999</v>
      </c>
      <c r="LH163" s="1">
        <v>3.0748380000000002E-7</v>
      </c>
      <c r="LI163" s="1">
        <v>2.4570279999999999E-4</v>
      </c>
      <c r="LJ163">
        <v>0.89768959999999998</v>
      </c>
      <c r="LK163">
        <v>22.155919999999998</v>
      </c>
      <c r="LL163" s="1">
        <v>2.7751889999999999E-7</v>
      </c>
      <c r="LM163" s="1">
        <v>2.217318E-4</v>
      </c>
      <c r="LN163">
        <v>0.8977349</v>
      </c>
      <c r="LO163">
        <v>21.561260000000001</v>
      </c>
      <c r="LP163" s="1">
        <v>2.5101410000000002E-7</v>
      </c>
      <c r="LQ163" s="1">
        <v>2.0053559999999999E-4</v>
      </c>
      <c r="LR163">
        <v>0.89782609999999996</v>
      </c>
      <c r="LS163">
        <v>21.809090000000001</v>
      </c>
      <c r="LT163" s="1">
        <v>2.275232E-7</v>
      </c>
      <c r="LU163" s="1">
        <v>1.817508E-4</v>
      </c>
      <c r="LV163">
        <v>0.89791209999999999</v>
      </c>
      <c r="LW163">
        <v>22.420500000000001</v>
      </c>
      <c r="LX163" s="1">
        <v>2.065751E-7</v>
      </c>
      <c r="LY163" s="1">
        <v>1.650016E-4</v>
      </c>
      <c r="LZ163">
        <v>0.89799759999999995</v>
      </c>
      <c r="MA163">
        <v>23.182700000000001</v>
      </c>
      <c r="MB163" s="1">
        <v>1.87729E-7</v>
      </c>
      <c r="MC163" s="1">
        <v>1.4994370000000001E-4</v>
      </c>
      <c r="MD163">
        <v>0.89808180000000004</v>
      </c>
      <c r="ME163">
        <v>23.96228</v>
      </c>
      <c r="MF163" s="1">
        <v>1.7064109999999999E-7</v>
      </c>
      <c r="MG163" s="1">
        <v>1.3629049999999999E-4</v>
      </c>
      <c r="MH163">
        <v>0.89815869999999998</v>
      </c>
      <c r="MI163">
        <v>24.12002</v>
      </c>
      <c r="MJ163" s="1">
        <v>1.5506199999999999E-7</v>
      </c>
      <c r="MK163" s="1">
        <v>1.2385019999999999E-4</v>
      </c>
      <c r="ML163">
        <v>0.89824680000000001</v>
      </c>
      <c r="MM163">
        <v>23.75882</v>
      </c>
      <c r="MN163" s="1">
        <v>1.4094750000000001E-7</v>
      </c>
      <c r="MO163" s="1">
        <v>1.125678E-4</v>
      </c>
      <c r="MP163">
        <v>0.89828730000000001</v>
      </c>
      <c r="MQ163">
        <v>23.18413</v>
      </c>
      <c r="MR163" s="1">
        <v>1.282294E-7</v>
      </c>
      <c r="MS163" s="1">
        <v>1.024055E-4</v>
      </c>
      <c r="MT163">
        <v>0.89843320000000004</v>
      </c>
      <c r="MU163">
        <v>22.422720000000002</v>
      </c>
      <c r="MV163" s="1">
        <v>1.167849E-7</v>
      </c>
      <c r="MW163" s="1">
        <v>9.3255679999999994E-5</v>
      </c>
      <c r="MX163">
        <v>0.89848340000000004</v>
      </c>
      <c r="MY163">
        <v>21.932490000000001</v>
      </c>
      <c r="MZ163" s="1">
        <v>1.064683E-7</v>
      </c>
      <c r="NA163" s="1">
        <v>8.5015050000000002E-5</v>
      </c>
      <c r="NB163">
        <v>0.89854840000000002</v>
      </c>
      <c r="NC163">
        <v>21.997859999999999</v>
      </c>
      <c r="ND163" s="1">
        <v>9.7160200000000002E-8</v>
      </c>
      <c r="NE163" s="1">
        <v>7.7574939999999998E-5</v>
      </c>
      <c r="NF163">
        <v>0.89860870000000004</v>
      </c>
      <c r="NG163">
        <v>22.603259999999999</v>
      </c>
      <c r="NH163" s="1">
        <v>8.8841670000000003E-8</v>
      </c>
      <c r="NI163" s="1">
        <v>7.0924919999999997E-5</v>
      </c>
      <c r="NJ163">
        <v>0.89868459999999994</v>
      </c>
      <c r="NK163">
        <v>22.937180000000001</v>
      </c>
      <c r="NL163" s="1">
        <v>8.1631039999999998E-8</v>
      </c>
      <c r="NM163" s="1">
        <v>6.515119E-5</v>
      </c>
      <c r="NN163">
        <v>0.898706</v>
      </c>
      <c r="NO163">
        <v>22.9086</v>
      </c>
      <c r="NP163" s="1">
        <v>7.5437970000000001E-8</v>
      </c>
      <c r="NQ163" s="1">
        <v>6.0195019999999997E-5</v>
      </c>
      <c r="NR163">
        <v>0.89878449999999999</v>
      </c>
      <c r="NS163">
        <v>22.585550000000001</v>
      </c>
      <c r="NT163" s="1">
        <v>6.9965179999999996E-8</v>
      </c>
      <c r="NU163" s="1">
        <v>5.5822680000000002E-5</v>
      </c>
      <c r="NV163">
        <v>0.89885740000000003</v>
      </c>
      <c r="NW163">
        <v>21.94679</v>
      </c>
      <c r="NX163" s="1">
        <v>6.4988950000000004E-8</v>
      </c>
      <c r="NY163" s="1">
        <v>5.1846840000000002E-5</v>
      </c>
      <c r="NZ163">
        <v>0.8988836</v>
      </c>
      <c r="OA163">
        <v>21.229310000000002</v>
      </c>
      <c r="OB163" s="1">
        <v>6.0442639999999998E-8</v>
      </c>
      <c r="OC163" s="1">
        <v>4.8216529999999997E-5</v>
      </c>
      <c r="OD163">
        <v>0.89891860000000001</v>
      </c>
      <c r="OE163">
        <v>21.08221</v>
      </c>
      <c r="OF163" s="1">
        <v>5.6299690000000002E-8</v>
      </c>
      <c r="OG163" s="1">
        <v>4.4910249999999999E-5</v>
      </c>
      <c r="OH163">
        <v>0.89894499999999999</v>
      </c>
      <c r="OI163">
        <v>21.378270000000001</v>
      </c>
      <c r="OJ163" s="1">
        <v>5.2497439999999998E-8</v>
      </c>
      <c r="OK163" s="1">
        <v>4.1874939999999997E-5</v>
      </c>
    </row>
    <row r="164" spans="1:401" x14ac:dyDescent="0.35">
      <c r="A164">
        <v>167</v>
      </c>
      <c r="B164" t="s">
        <v>4</v>
      </c>
      <c r="C164" t="s">
        <v>24</v>
      </c>
      <c r="D164" t="s">
        <v>168</v>
      </c>
      <c r="E164">
        <v>877.87879999999996</v>
      </c>
      <c r="F164">
        <v>0.94955719999999999</v>
      </c>
      <c r="G164">
        <v>21.79664</v>
      </c>
      <c r="H164">
        <v>0</v>
      </c>
      <c r="I164">
        <v>0</v>
      </c>
      <c r="J164">
        <v>0.94942570000000004</v>
      </c>
      <c r="K164">
        <v>21.273589999999999</v>
      </c>
      <c r="L164">
        <v>0</v>
      </c>
      <c r="M164">
        <v>0</v>
      </c>
      <c r="N164">
        <v>0.94930179999999997</v>
      </c>
      <c r="O164">
        <v>20.93318</v>
      </c>
      <c r="P164">
        <v>0</v>
      </c>
      <c r="Q164">
        <v>0</v>
      </c>
      <c r="R164">
        <v>0.94918170000000002</v>
      </c>
      <c r="S164">
        <v>20.728470000000002</v>
      </c>
      <c r="T164">
        <v>0</v>
      </c>
      <c r="U164">
        <v>0</v>
      </c>
      <c r="V164">
        <v>0.94909359999999998</v>
      </c>
      <c r="W164">
        <v>20.821739999999998</v>
      </c>
      <c r="X164" s="1">
        <v>5.0644979999999999E-36</v>
      </c>
      <c r="Y164" s="1">
        <v>4.3759939999999999E-33</v>
      </c>
      <c r="Z164">
        <v>0.94901000000000002</v>
      </c>
      <c r="AA164">
        <v>20.759499999999999</v>
      </c>
      <c r="AB164" s="1">
        <v>2.7431630000000002E-23</v>
      </c>
      <c r="AC164" s="1">
        <v>2.3703790000000001E-20</v>
      </c>
      <c r="AD164">
        <v>0.94892759999999998</v>
      </c>
      <c r="AE164">
        <v>20.52299</v>
      </c>
      <c r="AF164" s="1">
        <v>3.5837819999999998E-11</v>
      </c>
      <c r="AG164" s="1">
        <v>3.1023969999999997E-8</v>
      </c>
      <c r="AH164">
        <v>0.94884369999999996</v>
      </c>
      <c r="AI164">
        <v>20.19098</v>
      </c>
      <c r="AJ164" s="1">
        <v>5.8443850000000001E-4</v>
      </c>
      <c r="AK164">
        <v>0.37263669999999999</v>
      </c>
      <c r="AL164">
        <v>0.94879590000000003</v>
      </c>
      <c r="AM164">
        <v>19.804870000000001</v>
      </c>
      <c r="AN164">
        <v>0.2872421</v>
      </c>
      <c r="AO164">
        <v>204.46299999999999</v>
      </c>
      <c r="AP164">
        <v>0.94876210000000005</v>
      </c>
      <c r="AQ164">
        <v>19.95795</v>
      </c>
      <c r="AR164">
        <v>8.16995</v>
      </c>
      <c r="AS164">
        <v>6322.4549999999999</v>
      </c>
      <c r="AT164">
        <v>0.94873019999999997</v>
      </c>
      <c r="AU164">
        <v>20.410049999999998</v>
      </c>
      <c r="AV164">
        <v>36.416409999999999</v>
      </c>
      <c r="AW164">
        <v>30203.37</v>
      </c>
      <c r="AX164">
        <v>0.94873019999999997</v>
      </c>
      <c r="AY164">
        <v>20.762280000000001</v>
      </c>
      <c r="AZ164">
        <v>41.78698</v>
      </c>
      <c r="BA164">
        <v>36771.019999999997</v>
      </c>
      <c r="BB164">
        <v>0.94870929999999998</v>
      </c>
      <c r="BC164">
        <v>21.146999999999998</v>
      </c>
      <c r="BD164">
        <v>16.875920000000001</v>
      </c>
      <c r="BE164">
        <v>15632.74</v>
      </c>
      <c r="BF164">
        <v>0.94872650000000003</v>
      </c>
      <c r="BG164">
        <v>21.17848</v>
      </c>
      <c r="BH164">
        <v>2.9929429999999999</v>
      </c>
      <c r="BI164">
        <v>2898.2359999999999</v>
      </c>
      <c r="BJ164">
        <v>0.94873209999999997</v>
      </c>
      <c r="BK164">
        <v>20.90082</v>
      </c>
      <c r="BL164">
        <v>0.28086080000000002</v>
      </c>
      <c r="BM164">
        <v>281.65989999999999</v>
      </c>
      <c r="BN164">
        <v>0.94873730000000001</v>
      </c>
      <c r="BO164">
        <v>20.652560000000001</v>
      </c>
      <c r="BP164" s="1">
        <v>2.160223E-2</v>
      </c>
      <c r="BQ164">
        <v>21.31392</v>
      </c>
      <c r="BR164">
        <v>0.94873799999999997</v>
      </c>
      <c r="BS164">
        <v>20.37283</v>
      </c>
      <c r="BT164" s="1">
        <v>6.1977430000000003E-3</v>
      </c>
      <c r="BU164">
        <v>5.5159149999999997</v>
      </c>
      <c r="BV164">
        <v>0.94873689999999999</v>
      </c>
      <c r="BW164">
        <v>20.51643</v>
      </c>
      <c r="BX164" s="1">
        <v>4.6259819999999998E-3</v>
      </c>
      <c r="BY164">
        <v>4.0446730000000004</v>
      </c>
      <c r="BZ164">
        <v>0.94873700000000005</v>
      </c>
      <c r="CA164">
        <v>21.002379999999999</v>
      </c>
      <c r="CB164" s="1">
        <v>3.7472349999999998E-3</v>
      </c>
      <c r="CC164">
        <v>3.2740309999999999</v>
      </c>
      <c r="CD164">
        <v>0.94873370000000001</v>
      </c>
      <c r="CE164">
        <v>21.467410000000001</v>
      </c>
      <c r="CF164" s="1">
        <v>3.047236E-3</v>
      </c>
      <c r="CG164">
        <v>2.6622539999999999</v>
      </c>
      <c r="CH164">
        <v>0.94872900000000004</v>
      </c>
      <c r="CI164">
        <v>21.951419999999999</v>
      </c>
      <c r="CJ164" s="1">
        <v>2.4791689999999998E-3</v>
      </c>
      <c r="CK164">
        <v>2.1660159999999999</v>
      </c>
      <c r="CL164">
        <v>0.94869899999999996</v>
      </c>
      <c r="CM164">
        <v>22.056940000000001</v>
      </c>
      <c r="CN164">
        <v>2.0170000000000001E-3</v>
      </c>
      <c r="CO164">
        <v>1.762251</v>
      </c>
      <c r="CP164">
        <v>0.94871369999999999</v>
      </c>
      <c r="CQ164">
        <v>21.59479</v>
      </c>
      <c r="CR164" s="1">
        <v>1.641282E-3</v>
      </c>
      <c r="CS164">
        <v>1.4339519999999999</v>
      </c>
      <c r="CT164">
        <v>0.94868350000000001</v>
      </c>
      <c r="CU164">
        <v>21.02711</v>
      </c>
      <c r="CV164" s="1">
        <v>1.336369E-3</v>
      </c>
      <c r="CW164">
        <v>1.1675800000000001</v>
      </c>
      <c r="CX164">
        <v>0.9486308</v>
      </c>
      <c r="CY164">
        <v>20.45073</v>
      </c>
      <c r="CZ164" s="1">
        <v>1.0891049999999999E-3</v>
      </c>
      <c r="DA164">
        <v>0.95153779999999999</v>
      </c>
      <c r="DB164">
        <v>0.94859289999999996</v>
      </c>
      <c r="DC164">
        <v>20.543060000000001</v>
      </c>
      <c r="DD164" s="1">
        <v>8.8852799999999997E-4</v>
      </c>
      <c r="DE164">
        <v>0.77628220000000003</v>
      </c>
      <c r="DF164">
        <v>0.94854240000000001</v>
      </c>
      <c r="DG164">
        <v>21.04513</v>
      </c>
      <c r="DH164" s="1">
        <v>7.2559320000000003E-4</v>
      </c>
      <c r="DI164">
        <v>0.63394649999999997</v>
      </c>
      <c r="DJ164">
        <v>0.94849119999999998</v>
      </c>
      <c r="DK164">
        <v>21.73273</v>
      </c>
      <c r="DL164" s="1">
        <v>5.9277769999999997E-4</v>
      </c>
      <c r="DM164">
        <v>0.51794669999999998</v>
      </c>
      <c r="DN164">
        <v>0.94840599999999997</v>
      </c>
      <c r="DO164">
        <v>22.439</v>
      </c>
      <c r="DP164" s="1">
        <v>4.836245E-4</v>
      </c>
      <c r="DQ164">
        <v>0.42264970000000002</v>
      </c>
      <c r="DR164">
        <v>0.94832499999999997</v>
      </c>
      <c r="DS164">
        <v>22.512879999999999</v>
      </c>
      <c r="DT164" s="1">
        <v>3.93729E-4</v>
      </c>
      <c r="DU164">
        <v>0.34414440000000002</v>
      </c>
      <c r="DV164">
        <v>0.9482642</v>
      </c>
      <c r="DW164">
        <v>22.154119999999999</v>
      </c>
      <c r="DX164" s="1">
        <v>3.2013700000000001E-4</v>
      </c>
      <c r="DY164">
        <v>0.27985280000000001</v>
      </c>
      <c r="DZ164">
        <v>0.94818789999999997</v>
      </c>
      <c r="EA164">
        <v>21.63467</v>
      </c>
      <c r="EB164" s="1">
        <v>2.6047350000000001E-4</v>
      </c>
      <c r="EC164">
        <v>0.2277016</v>
      </c>
      <c r="ED164">
        <v>0.94811400000000001</v>
      </c>
      <c r="EE164">
        <v>21.041889999999999</v>
      </c>
      <c r="EF164" s="1">
        <v>2.123645E-4</v>
      </c>
      <c r="EG164">
        <v>0.18564</v>
      </c>
      <c r="EH164">
        <v>0.94803859999999995</v>
      </c>
      <c r="EI164">
        <v>21.01444</v>
      </c>
      <c r="EJ164" s="1">
        <v>1.735505E-4</v>
      </c>
      <c r="EK164">
        <v>0.15170359999999999</v>
      </c>
      <c r="EL164">
        <v>0.94799290000000003</v>
      </c>
      <c r="EM164">
        <v>21.53509</v>
      </c>
      <c r="EN164" s="1">
        <v>1.420906E-4</v>
      </c>
      <c r="EO164">
        <v>0.1242048</v>
      </c>
      <c r="EP164">
        <v>0.94791329999999996</v>
      </c>
      <c r="EQ164">
        <v>22.28246</v>
      </c>
      <c r="ER164" s="1">
        <v>1.164727E-4</v>
      </c>
      <c r="ES164">
        <v>0.10181129999999999</v>
      </c>
      <c r="ET164">
        <v>0.94783530000000005</v>
      </c>
      <c r="EU164">
        <v>23.017859999999999</v>
      </c>
      <c r="EV164" s="1">
        <v>9.5794060000000002E-5</v>
      </c>
      <c r="EW164" s="1">
        <v>8.3722409999999997E-2</v>
      </c>
      <c r="EX164">
        <v>0.94779440000000004</v>
      </c>
      <c r="EY164">
        <v>23.119340000000001</v>
      </c>
      <c r="EZ164" s="1">
        <v>7.924455E-5</v>
      </c>
      <c r="FA164" s="1">
        <v>6.9242269999999995E-2</v>
      </c>
      <c r="FB164">
        <v>0.94774760000000002</v>
      </c>
      <c r="FC164">
        <v>22.641200000000001</v>
      </c>
      <c r="FD164" s="1">
        <v>6.5927819999999997E-5</v>
      </c>
      <c r="FE164" s="1">
        <v>5.7594989999999999E-2</v>
      </c>
      <c r="FF164">
        <v>0.94770030000000005</v>
      </c>
      <c r="FG164">
        <v>21.972270000000002</v>
      </c>
      <c r="FH164" s="1">
        <v>5.5118260000000001E-5</v>
      </c>
      <c r="FI164" s="1">
        <v>4.8142690000000002E-2</v>
      </c>
      <c r="FJ164">
        <v>0.94765980000000005</v>
      </c>
      <c r="FK164">
        <v>21.215240000000001</v>
      </c>
      <c r="FL164" s="1">
        <v>4.6278700000000001E-5</v>
      </c>
      <c r="FM164" s="1">
        <v>4.0417540000000002E-2</v>
      </c>
      <c r="FN164">
        <v>0.94763240000000004</v>
      </c>
      <c r="FO164">
        <v>21.060739999999999</v>
      </c>
      <c r="FP164" s="1">
        <v>3.9011299999999997E-5</v>
      </c>
      <c r="FQ164" s="1">
        <v>3.406592E-2</v>
      </c>
      <c r="FR164">
        <v>0.94761220000000002</v>
      </c>
      <c r="FS164">
        <v>21.36223</v>
      </c>
      <c r="FT164" s="1">
        <v>3.300519E-5</v>
      </c>
      <c r="FU164" s="1">
        <v>2.881678E-2</v>
      </c>
      <c r="FV164">
        <v>0.94761850000000003</v>
      </c>
      <c r="FW164">
        <v>21.700990000000001</v>
      </c>
      <c r="FX164" s="1">
        <v>2.805324E-5</v>
      </c>
      <c r="FY164" s="1">
        <v>2.448709E-2</v>
      </c>
      <c r="FZ164">
        <v>0.94760809999999995</v>
      </c>
      <c r="GA164">
        <v>22.159040000000001</v>
      </c>
      <c r="GB164" s="1">
        <v>2.4029210000000001E-5</v>
      </c>
      <c r="GC164" s="1">
        <v>2.0965729999999998E-2</v>
      </c>
      <c r="GD164">
        <v>0.94760699999999998</v>
      </c>
      <c r="GE164">
        <v>22.166689999999999</v>
      </c>
      <c r="GF164" s="1">
        <v>2.0780849999999999E-5</v>
      </c>
      <c r="GG164" s="1">
        <v>1.8123520000000001E-2</v>
      </c>
      <c r="GH164">
        <v>0.94760659999999997</v>
      </c>
      <c r="GI164">
        <v>21.977720000000001</v>
      </c>
      <c r="GJ164" s="1">
        <v>1.8113640000000002E-5</v>
      </c>
      <c r="GK164" s="1">
        <v>1.5792980000000002E-2</v>
      </c>
      <c r="GL164">
        <v>0.94761320000000004</v>
      </c>
      <c r="GM164">
        <v>21.557410000000001</v>
      </c>
      <c r="GN164" s="1">
        <v>1.5861669999999999E-5</v>
      </c>
      <c r="GO164" s="1">
        <v>1.3827280000000001E-2</v>
      </c>
      <c r="GP164">
        <v>0.94759990000000005</v>
      </c>
      <c r="GQ164">
        <v>20.996089999999999</v>
      </c>
      <c r="GR164" s="1">
        <v>1.392573E-5</v>
      </c>
      <c r="GS164" s="1">
        <v>1.2139179999999999E-2</v>
      </c>
      <c r="GT164">
        <v>0.94760949999999999</v>
      </c>
      <c r="GU164">
        <v>20.497730000000001</v>
      </c>
      <c r="GV164" s="1">
        <v>1.224499E-5</v>
      </c>
      <c r="GW164" s="1">
        <v>1.067387E-2</v>
      </c>
      <c r="GX164">
        <v>0.94760849999999996</v>
      </c>
      <c r="GY164">
        <v>20.61767</v>
      </c>
      <c r="GZ164" s="1">
        <v>1.077845E-5</v>
      </c>
      <c r="HA164" s="1">
        <v>9.3956319999999992E-3</v>
      </c>
      <c r="HB164">
        <v>0.9475924</v>
      </c>
      <c r="HC164">
        <v>21.27618</v>
      </c>
      <c r="HD164" s="1">
        <v>9.4938950000000004E-6</v>
      </c>
      <c r="HE164">
        <v>8.2758999999999992E-3</v>
      </c>
      <c r="HF164">
        <v>0.94758730000000002</v>
      </c>
      <c r="HG164">
        <v>21.971910000000001</v>
      </c>
      <c r="HH164" s="1">
        <v>8.3626270000000007E-6</v>
      </c>
      <c r="HI164" s="1">
        <v>7.2901099999999998E-3</v>
      </c>
      <c r="HJ164">
        <v>0.94759139999999997</v>
      </c>
      <c r="HK164">
        <v>22.185220000000001</v>
      </c>
      <c r="HL164" s="1">
        <v>7.3635260000000002E-6</v>
      </c>
      <c r="HM164" s="1">
        <v>6.419615E-3</v>
      </c>
      <c r="HN164">
        <v>0.94758109999999995</v>
      </c>
      <c r="HO164">
        <v>21.793089999999999</v>
      </c>
      <c r="HP164" s="1">
        <v>6.4832720000000003E-6</v>
      </c>
      <c r="HQ164" s="1">
        <v>5.6524510000000002E-3</v>
      </c>
      <c r="HR164">
        <v>0.94756569999999996</v>
      </c>
      <c r="HS164">
        <v>21.348479999999999</v>
      </c>
      <c r="HT164" s="1">
        <v>5.7088910000000001E-6</v>
      </c>
      <c r="HU164" s="1">
        <v>4.977576E-3</v>
      </c>
      <c r="HV164">
        <v>0.94754470000000002</v>
      </c>
      <c r="HW164">
        <v>20.835719999999998</v>
      </c>
      <c r="HX164" s="1">
        <v>5.0288019999999997E-6</v>
      </c>
      <c r="HY164" s="1">
        <v>4.3847859999999999E-3</v>
      </c>
      <c r="HZ164">
        <v>0.94754669999999996</v>
      </c>
      <c r="IA164">
        <v>20.756039999999999</v>
      </c>
      <c r="IB164" s="1">
        <v>4.4312790000000003E-6</v>
      </c>
      <c r="IC164" s="1">
        <v>3.8638430000000001E-3</v>
      </c>
      <c r="ID164">
        <v>0.94749490000000003</v>
      </c>
      <c r="IE164">
        <v>21.0716</v>
      </c>
      <c r="IF164" s="1">
        <v>3.905832E-6</v>
      </c>
      <c r="IG164" s="1">
        <v>3.4058890000000001E-3</v>
      </c>
      <c r="IH164">
        <v>0.94749000000000005</v>
      </c>
      <c r="II164">
        <v>21.459140000000001</v>
      </c>
      <c r="IJ164" s="1">
        <v>3.4416600000000002E-6</v>
      </c>
      <c r="IK164" s="1">
        <v>3.0014600000000001E-3</v>
      </c>
      <c r="IL164">
        <v>0.9474456</v>
      </c>
      <c r="IM164">
        <v>21.896149999999999</v>
      </c>
      <c r="IN164" s="1">
        <v>3.0254279999999998E-6</v>
      </c>
      <c r="IO164" s="1">
        <v>2.6391539999999999E-3</v>
      </c>
      <c r="IP164">
        <v>0.94741280000000005</v>
      </c>
      <c r="IQ164">
        <v>21.953340000000001</v>
      </c>
      <c r="IR164" s="1">
        <v>2.6501880000000001E-6</v>
      </c>
      <c r="IS164" s="1">
        <v>2.3123559999999998E-3</v>
      </c>
      <c r="IT164">
        <v>0.94737420000000006</v>
      </c>
      <c r="IU164">
        <v>21.724260000000001</v>
      </c>
      <c r="IV164" s="1">
        <v>2.3163300000000001E-6</v>
      </c>
      <c r="IW164" s="1">
        <v>2.0213050000000002E-3</v>
      </c>
      <c r="IX164">
        <v>0.94730970000000003</v>
      </c>
      <c r="IY164">
        <v>21.43357</v>
      </c>
      <c r="IZ164" s="1">
        <v>2.023423E-6</v>
      </c>
      <c r="JA164" s="1">
        <v>1.7658960000000001E-3</v>
      </c>
      <c r="JB164">
        <v>0.94729669999999999</v>
      </c>
      <c r="JC164">
        <v>20.986350000000002</v>
      </c>
      <c r="JD164" s="1">
        <v>1.7684840000000001E-6</v>
      </c>
      <c r="JE164" s="1">
        <v>1.543467E-3</v>
      </c>
      <c r="JF164">
        <v>0.9472585</v>
      </c>
      <c r="JG164">
        <v>21.06683</v>
      </c>
      <c r="JH164" s="1">
        <v>1.547432E-6</v>
      </c>
      <c r="JI164" s="1">
        <v>1.3505240000000001E-3</v>
      </c>
      <c r="JJ164">
        <v>0.94720079999999995</v>
      </c>
      <c r="JK164">
        <v>21.44183</v>
      </c>
      <c r="JL164" s="1">
        <v>1.355708E-6</v>
      </c>
      <c r="JM164" s="1">
        <v>1.183204E-3</v>
      </c>
      <c r="JN164">
        <v>0.9471657</v>
      </c>
      <c r="JO164">
        <v>21.929919999999999</v>
      </c>
      <c r="JP164" s="1">
        <v>1.1894490000000001E-6</v>
      </c>
      <c r="JQ164" s="1">
        <v>1.0381279999999999E-3</v>
      </c>
      <c r="JR164">
        <v>0.94709580000000004</v>
      </c>
      <c r="JS164">
        <v>22.389220000000002</v>
      </c>
      <c r="JT164" s="1">
        <v>1.0444750000000001E-6</v>
      </c>
      <c r="JU164" s="1">
        <v>9.1163720000000004E-4</v>
      </c>
      <c r="JV164">
        <v>0.94705430000000002</v>
      </c>
      <c r="JW164">
        <v>22.489609999999999</v>
      </c>
      <c r="JX164" s="1">
        <v>9.1728690000000001E-7</v>
      </c>
      <c r="JY164" s="1">
        <v>8.0068700000000001E-4</v>
      </c>
      <c r="JZ164">
        <v>0.94700269999999998</v>
      </c>
      <c r="KA164">
        <v>22.18956</v>
      </c>
      <c r="KB164" s="1">
        <v>8.0605319999999996E-7</v>
      </c>
      <c r="KC164" s="1">
        <v>7.0359039999999995E-4</v>
      </c>
      <c r="KD164">
        <v>0.9469746</v>
      </c>
      <c r="KE164">
        <v>21.760909999999999</v>
      </c>
      <c r="KF164" s="1">
        <v>7.0925389999999999E-7</v>
      </c>
      <c r="KG164" s="1">
        <v>6.1909370000000005E-4</v>
      </c>
      <c r="KH164">
        <v>0.94692310000000002</v>
      </c>
      <c r="KI164">
        <v>21.27009</v>
      </c>
      <c r="KJ164" s="1">
        <v>6.250886E-7</v>
      </c>
      <c r="KK164" s="1">
        <v>5.4562269999999997E-4</v>
      </c>
      <c r="KL164">
        <v>0.94689630000000002</v>
      </c>
      <c r="KM164">
        <v>21.383469999999999</v>
      </c>
      <c r="KN164" s="1">
        <v>5.5190230000000004E-7</v>
      </c>
      <c r="KO164" s="1">
        <v>4.8172859999999999E-4</v>
      </c>
      <c r="KP164">
        <v>0.94685969999999997</v>
      </c>
      <c r="KQ164">
        <v>21.875250000000001</v>
      </c>
      <c r="KR164" s="1">
        <v>4.8805590000000005E-7</v>
      </c>
      <c r="KS164" s="1">
        <v>4.2598179999999997E-4</v>
      </c>
      <c r="KT164">
        <v>0.94684590000000002</v>
      </c>
      <c r="KU164">
        <v>22.534870000000002</v>
      </c>
      <c r="KV164" s="1">
        <v>4.3248919999999999E-7</v>
      </c>
      <c r="KW164" s="1">
        <v>3.7744310000000002E-4</v>
      </c>
      <c r="KX164">
        <v>0.94680620000000004</v>
      </c>
      <c r="KY164">
        <v>23.17258</v>
      </c>
      <c r="KZ164" s="1">
        <v>3.850226E-7</v>
      </c>
      <c r="LA164" s="1">
        <v>3.3593259999999998E-4</v>
      </c>
      <c r="LB164">
        <v>0.94677940000000005</v>
      </c>
      <c r="LC164">
        <v>23.229569999999999</v>
      </c>
      <c r="LD164" s="1">
        <v>3.4476350000000002E-7</v>
      </c>
      <c r="LE164" s="1">
        <v>3.0073200000000001E-4</v>
      </c>
      <c r="LF164">
        <v>0.94674380000000002</v>
      </c>
      <c r="LG164">
        <v>22.790949999999999</v>
      </c>
      <c r="LH164" s="1">
        <v>3.101826E-7</v>
      </c>
      <c r="LI164" s="1">
        <v>2.7052199999999998E-4</v>
      </c>
      <c r="LJ164">
        <v>0.94671850000000002</v>
      </c>
      <c r="LK164">
        <v>22.222249999999999</v>
      </c>
      <c r="LL164" s="1">
        <v>2.7989850000000002E-7</v>
      </c>
      <c r="LM164" s="1">
        <v>2.4409240000000001E-4</v>
      </c>
      <c r="LN164">
        <v>0.94669150000000002</v>
      </c>
      <c r="LO164">
        <v>21.632380000000001</v>
      </c>
      <c r="LP164" s="1">
        <v>2.531211E-7</v>
      </c>
      <c r="LQ164" s="1">
        <v>2.2072190000000001E-4</v>
      </c>
      <c r="LR164">
        <v>0.94666689999999998</v>
      </c>
      <c r="LS164">
        <v>21.854970000000002</v>
      </c>
      <c r="LT164" s="1">
        <v>2.2939480000000001E-7</v>
      </c>
      <c r="LU164" s="1">
        <v>2.0002010000000001E-4</v>
      </c>
      <c r="LV164">
        <v>0.94663790000000003</v>
      </c>
      <c r="LW164">
        <v>22.452739999999999</v>
      </c>
      <c r="LX164" s="1">
        <v>2.082493E-7</v>
      </c>
      <c r="LY164" s="1">
        <v>1.8157380000000001E-4</v>
      </c>
      <c r="LZ164">
        <v>0.94659059999999995</v>
      </c>
      <c r="MA164">
        <v>23.195879999999999</v>
      </c>
      <c r="MB164" s="1">
        <v>1.892413E-7</v>
      </c>
      <c r="MC164" s="1">
        <v>1.6500529999999999E-4</v>
      </c>
      <c r="MD164">
        <v>0.94658299999999995</v>
      </c>
      <c r="ME164">
        <v>23.973479999999999</v>
      </c>
      <c r="MF164" s="1">
        <v>1.7201750000000001E-7</v>
      </c>
      <c r="MG164" s="1">
        <v>1.4998879999999999E-4</v>
      </c>
      <c r="MH164">
        <v>0.94652510000000001</v>
      </c>
      <c r="MI164">
        <v>24.153510000000001</v>
      </c>
      <c r="MJ164" s="1">
        <v>1.5631330000000001E-7</v>
      </c>
      <c r="MK164" s="1">
        <v>1.363069E-4</v>
      </c>
      <c r="ML164">
        <v>0.94651909999999995</v>
      </c>
      <c r="MM164">
        <v>23.806920000000002</v>
      </c>
      <c r="MN164" s="1">
        <v>1.4208040000000001E-7</v>
      </c>
      <c r="MO164" s="1">
        <v>1.23893E-4</v>
      </c>
      <c r="MP164">
        <v>0.9464899</v>
      </c>
      <c r="MQ164">
        <v>23.256170000000001</v>
      </c>
      <c r="MR164" s="1">
        <v>1.292486E-7</v>
      </c>
      <c r="MS164" s="1">
        <v>1.127012E-4</v>
      </c>
      <c r="MT164">
        <v>0.94645140000000005</v>
      </c>
      <c r="MU164">
        <v>22.500209999999999</v>
      </c>
      <c r="MV164" s="1">
        <v>1.177019E-7</v>
      </c>
      <c r="MW164" s="1">
        <v>1.026293E-4</v>
      </c>
      <c r="MX164">
        <v>0.94641280000000005</v>
      </c>
      <c r="MY164">
        <v>21.986519999999999</v>
      </c>
      <c r="MZ164" s="1">
        <v>1.072955E-7</v>
      </c>
      <c r="NA164" s="1">
        <v>9.3555989999999996E-5</v>
      </c>
      <c r="NB164">
        <v>0.94641379999999997</v>
      </c>
      <c r="NC164">
        <v>22.025300000000001</v>
      </c>
      <c r="ND164" s="1">
        <v>9.7905270000000002E-8</v>
      </c>
      <c r="NE164" s="1">
        <v>8.5363370000000001E-5</v>
      </c>
      <c r="NF164">
        <v>0.94638979999999995</v>
      </c>
      <c r="NG164">
        <v>22.61468</v>
      </c>
      <c r="NH164" s="1">
        <v>8.9500380000000003E-8</v>
      </c>
      <c r="NI164" s="1">
        <v>7.8028069999999997E-5</v>
      </c>
      <c r="NJ164">
        <v>0.94637539999999998</v>
      </c>
      <c r="NK164">
        <v>22.95045</v>
      </c>
      <c r="NL164" s="1">
        <v>8.2196070000000006E-8</v>
      </c>
      <c r="NM164" s="1">
        <v>7.1640339999999995E-5</v>
      </c>
      <c r="NN164">
        <v>0.94636260000000005</v>
      </c>
      <c r="NO164">
        <v>22.931909999999998</v>
      </c>
      <c r="NP164" s="1">
        <v>7.5926289999999994E-8</v>
      </c>
      <c r="NQ164" s="1">
        <v>6.6157929999999994E-5</v>
      </c>
      <c r="NR164">
        <v>0.9463338</v>
      </c>
      <c r="NS164">
        <v>22.6386</v>
      </c>
      <c r="NT164" s="1">
        <v>7.0404340000000002E-8</v>
      </c>
      <c r="NU164" s="1">
        <v>6.1340819999999995E-5</v>
      </c>
      <c r="NV164">
        <v>0.94632260000000001</v>
      </c>
      <c r="NW164">
        <v>22.021989999999999</v>
      </c>
      <c r="NX164" s="1">
        <v>6.5390749999999999E-8</v>
      </c>
      <c r="NY164" s="1">
        <v>5.6968739999999998E-5</v>
      </c>
      <c r="NZ164">
        <v>0.94631240000000005</v>
      </c>
      <c r="OA164">
        <v>21.306470000000001</v>
      </c>
      <c r="OB164" s="1">
        <v>6.0808689999999999E-8</v>
      </c>
      <c r="OC164" s="1">
        <v>5.2973699999999997E-5</v>
      </c>
      <c r="OD164">
        <v>0.9462604</v>
      </c>
      <c r="OE164">
        <v>21.144829999999999</v>
      </c>
      <c r="OF164" s="1">
        <v>5.6633319999999998E-8</v>
      </c>
      <c r="OG164" s="1">
        <v>4.9334849999999997E-5</v>
      </c>
      <c r="OH164">
        <v>0.94625000000000004</v>
      </c>
      <c r="OI164">
        <v>21.425419999999999</v>
      </c>
      <c r="OJ164" s="1">
        <v>5.2804560000000001E-8</v>
      </c>
      <c r="OK164" s="1">
        <v>4.599806E-5</v>
      </c>
    </row>
    <row r="165" spans="1:401" x14ac:dyDescent="0.35">
      <c r="A165">
        <v>168</v>
      </c>
      <c r="B165" t="s">
        <v>4</v>
      </c>
      <c r="C165" t="s">
        <v>24</v>
      </c>
      <c r="D165" t="s">
        <v>169</v>
      </c>
      <c r="E165">
        <v>877.19309999999996</v>
      </c>
      <c r="F165">
        <v>0.81115820000000005</v>
      </c>
      <c r="G165">
        <v>21.879549999999998</v>
      </c>
      <c r="H165">
        <v>0</v>
      </c>
      <c r="I165">
        <v>0</v>
      </c>
      <c r="J165">
        <v>0.81107759999999995</v>
      </c>
      <c r="K165">
        <v>21.343779999999999</v>
      </c>
      <c r="L165">
        <v>0</v>
      </c>
      <c r="M165">
        <v>0</v>
      </c>
      <c r="N165">
        <v>0.81102010000000002</v>
      </c>
      <c r="O165">
        <v>20.979310000000002</v>
      </c>
      <c r="P165">
        <v>0</v>
      </c>
      <c r="Q165">
        <v>0</v>
      </c>
      <c r="R165">
        <v>0.81093680000000001</v>
      </c>
      <c r="S165">
        <v>20.755800000000001</v>
      </c>
      <c r="T165">
        <v>0</v>
      </c>
      <c r="U165">
        <v>0</v>
      </c>
      <c r="V165">
        <v>0.81088660000000001</v>
      </c>
      <c r="W165">
        <v>20.836569999999998</v>
      </c>
      <c r="X165" s="1">
        <v>7.5620450000000003E-37</v>
      </c>
      <c r="Y165" s="1">
        <v>7.39998E-34</v>
      </c>
      <c r="Z165">
        <v>0.81083490000000003</v>
      </c>
      <c r="AA165">
        <v>20.78631</v>
      </c>
      <c r="AB165" s="1">
        <v>4.0652040000000001E-24</v>
      </c>
      <c r="AC165" s="1">
        <v>3.9783200000000004E-21</v>
      </c>
      <c r="AD165">
        <v>0.81079009999999996</v>
      </c>
      <c r="AE165">
        <v>20.56476</v>
      </c>
      <c r="AF165" s="1">
        <v>5.9249250000000002E-12</v>
      </c>
      <c r="AG165" s="1">
        <v>5.8085590000000001E-9</v>
      </c>
      <c r="AH165">
        <v>0.81074979999999996</v>
      </c>
      <c r="AI165">
        <v>20.248069999999998</v>
      </c>
      <c r="AJ165" s="1">
        <v>2.9104359999999999E-4</v>
      </c>
      <c r="AK165">
        <v>0.2044781</v>
      </c>
      <c r="AL165">
        <v>0.81071729999999997</v>
      </c>
      <c r="AM165">
        <v>19.8703</v>
      </c>
      <c r="AN165">
        <v>0.19114339999999999</v>
      </c>
      <c r="AO165">
        <v>150.3194</v>
      </c>
      <c r="AP165">
        <v>0.81070469999999994</v>
      </c>
      <c r="AQ165">
        <v>20.00957</v>
      </c>
      <c r="AR165">
        <v>6.5248210000000002</v>
      </c>
      <c r="AS165">
        <v>5613.39</v>
      </c>
      <c r="AT165">
        <v>0.81068300000000004</v>
      </c>
      <c r="AU165">
        <v>20.456610000000001</v>
      </c>
      <c r="AV165">
        <v>33.49736</v>
      </c>
      <c r="AW165">
        <v>31100.97</v>
      </c>
      <c r="AX165">
        <v>0.81068490000000004</v>
      </c>
      <c r="AY165">
        <v>20.799040000000002</v>
      </c>
      <c r="AZ165">
        <v>43.205249999999999</v>
      </c>
      <c r="BA165">
        <v>42854.15</v>
      </c>
      <c r="BB165">
        <v>0.81069449999999998</v>
      </c>
      <c r="BC165">
        <v>21.16742</v>
      </c>
      <c r="BD165">
        <v>19.282070000000001</v>
      </c>
      <c r="BE165">
        <v>20265.45</v>
      </c>
      <c r="BF165">
        <v>0.81069210000000003</v>
      </c>
      <c r="BG165">
        <v>21.201260000000001</v>
      </c>
      <c r="BH165">
        <v>3.7270940000000001</v>
      </c>
      <c r="BI165">
        <v>4119.5690000000004</v>
      </c>
      <c r="BJ165">
        <v>0.81071590000000004</v>
      </c>
      <c r="BK165">
        <v>20.92802</v>
      </c>
      <c r="BL165">
        <v>0.3746138</v>
      </c>
      <c r="BM165">
        <v>431.38580000000002</v>
      </c>
      <c r="BN165">
        <v>0.81073930000000005</v>
      </c>
      <c r="BO165">
        <v>20.683509999999998</v>
      </c>
      <c r="BP165" s="1">
        <v>2.8089449999999998E-2</v>
      </c>
      <c r="BQ165">
        <v>32.208269999999999</v>
      </c>
      <c r="BR165">
        <v>0.81072449999999996</v>
      </c>
      <c r="BS165">
        <v>20.40981</v>
      </c>
      <c r="BT165" s="1">
        <v>6.5828520000000001E-3</v>
      </c>
      <c r="BU165">
        <v>6.7143930000000003</v>
      </c>
      <c r="BV165">
        <v>0.81072540000000004</v>
      </c>
      <c r="BW165">
        <v>20.539719999999999</v>
      </c>
      <c r="BX165" s="1">
        <v>4.731697E-3</v>
      </c>
      <c r="BY165">
        <v>4.6934279999999999</v>
      </c>
      <c r="BZ165">
        <v>0.81072920000000004</v>
      </c>
      <c r="CA165">
        <v>21.01802</v>
      </c>
      <c r="CB165" s="1">
        <v>3.8265730000000002E-3</v>
      </c>
      <c r="CC165">
        <v>3.7910149999999998</v>
      </c>
      <c r="CD165">
        <v>0.81071950000000004</v>
      </c>
      <c r="CE165">
        <v>21.48114</v>
      </c>
      <c r="CF165" s="1">
        <v>3.1113640000000001E-3</v>
      </c>
      <c r="CG165">
        <v>3.08216</v>
      </c>
      <c r="CH165">
        <v>0.81071930000000003</v>
      </c>
      <c r="CI165">
        <v>21.960540000000002</v>
      </c>
      <c r="CJ165" s="1">
        <v>2.5312889999999999E-3</v>
      </c>
      <c r="CK165">
        <v>2.5075789999999998</v>
      </c>
      <c r="CL165">
        <v>0.81071309999999996</v>
      </c>
      <c r="CM165">
        <v>22.08766</v>
      </c>
      <c r="CN165" s="1">
        <v>2.0594089999999999E-3</v>
      </c>
      <c r="CO165">
        <v>2.0401340000000001</v>
      </c>
      <c r="CP165">
        <v>0.8106968</v>
      </c>
      <c r="CQ165">
        <v>21.648029999999999</v>
      </c>
      <c r="CR165" s="1">
        <v>1.6756939999999999E-3</v>
      </c>
      <c r="CS165">
        <v>1.6599969999999999</v>
      </c>
      <c r="CT165">
        <v>0.8106797</v>
      </c>
      <c r="CU165">
        <v>21.09468</v>
      </c>
      <c r="CV165" s="1">
        <v>1.364304E-3</v>
      </c>
      <c r="CW165">
        <v>1.351534</v>
      </c>
      <c r="CX165">
        <v>0.81065160000000003</v>
      </c>
      <c r="CY165">
        <v>20.52721</v>
      </c>
      <c r="CZ165" s="1">
        <v>1.111758E-3</v>
      </c>
      <c r="DA165">
        <v>1.1013360000000001</v>
      </c>
      <c r="DB165">
        <v>0.81062959999999995</v>
      </c>
      <c r="DC165">
        <v>20.596450000000001</v>
      </c>
      <c r="DD165" s="1">
        <v>9.0691649999999997E-4</v>
      </c>
      <c r="DE165">
        <v>0.8983873</v>
      </c>
      <c r="DF165">
        <v>0.81059720000000002</v>
      </c>
      <c r="DG165">
        <v>21.081199999999999</v>
      </c>
      <c r="DH165" s="1">
        <v>7.4053810000000004E-4</v>
      </c>
      <c r="DI165">
        <v>0.73358319999999999</v>
      </c>
      <c r="DJ165">
        <v>0.81054870000000001</v>
      </c>
      <c r="DK165">
        <v>21.746860000000002</v>
      </c>
      <c r="DL165" s="1">
        <v>6.0499930000000005E-4</v>
      </c>
      <c r="DM165">
        <v>0.59935749999999999</v>
      </c>
      <c r="DN165">
        <v>0.81050599999999995</v>
      </c>
      <c r="DO165">
        <v>22.445930000000001</v>
      </c>
      <c r="DP165" s="1">
        <v>4.9369829999999998E-4</v>
      </c>
      <c r="DQ165">
        <v>0.48918250000000002</v>
      </c>
      <c r="DR165">
        <v>0.81045140000000004</v>
      </c>
      <c r="DS165">
        <v>22.538080000000001</v>
      </c>
      <c r="DT165" s="1">
        <v>4.0201210000000002E-4</v>
      </c>
      <c r="DU165">
        <v>0.39840370000000003</v>
      </c>
      <c r="DV165">
        <v>0.81041350000000001</v>
      </c>
      <c r="DW165">
        <v>22.193079999999998</v>
      </c>
      <c r="DX165" s="1">
        <v>3.268872E-4</v>
      </c>
      <c r="DY165">
        <v>0.32399869999999997</v>
      </c>
      <c r="DZ165">
        <v>0.81037239999999999</v>
      </c>
      <c r="EA165">
        <v>21.69772</v>
      </c>
      <c r="EB165" s="1">
        <v>2.6593089999999998E-4</v>
      </c>
      <c r="EC165">
        <v>0.2635844</v>
      </c>
      <c r="ED165">
        <v>0.8102992</v>
      </c>
      <c r="EE165">
        <v>21.11373</v>
      </c>
      <c r="EF165" s="1">
        <v>2.16763E-4</v>
      </c>
      <c r="EG165">
        <v>0.21483949999999999</v>
      </c>
      <c r="EH165">
        <v>0.81027360000000004</v>
      </c>
      <c r="EI165">
        <v>21.065740000000002</v>
      </c>
      <c r="EJ165" s="1">
        <v>1.771024E-4</v>
      </c>
      <c r="EK165">
        <v>0.17551929999999999</v>
      </c>
      <c r="EL165">
        <v>0.81024470000000004</v>
      </c>
      <c r="EM165">
        <v>21.568020000000001</v>
      </c>
      <c r="EN165" s="1">
        <v>1.449802E-4</v>
      </c>
      <c r="EO165">
        <v>0.1436827</v>
      </c>
      <c r="EP165">
        <v>0.81019030000000003</v>
      </c>
      <c r="EQ165">
        <v>22.295739999999999</v>
      </c>
      <c r="ER165" s="1">
        <v>1.1882139999999999E-4</v>
      </c>
      <c r="ES165">
        <v>0.117758</v>
      </c>
      <c r="ET165">
        <v>0.81016100000000002</v>
      </c>
      <c r="EU165">
        <v>23.023050000000001</v>
      </c>
      <c r="EV165" s="1">
        <v>9.7678989999999997E-5</v>
      </c>
      <c r="EW165" s="1">
        <v>9.6787040000000005E-2</v>
      </c>
      <c r="EX165">
        <v>0.81013489999999999</v>
      </c>
      <c r="EY165">
        <v>23.147189999999998</v>
      </c>
      <c r="EZ165" s="1">
        <v>8.075488E-5</v>
      </c>
      <c r="FA165">
        <v>7.9996200000000003E-2</v>
      </c>
      <c r="FB165">
        <v>0.81010519999999997</v>
      </c>
      <c r="FC165">
        <v>22.69537</v>
      </c>
      <c r="FD165" s="1">
        <v>6.7147929999999997E-5</v>
      </c>
      <c r="FE165" s="1">
        <v>6.6501329999999997E-2</v>
      </c>
      <c r="FF165">
        <v>0.81005939999999999</v>
      </c>
      <c r="FG165">
        <v>22.050519999999999</v>
      </c>
      <c r="FH165" s="1">
        <v>5.6111740000000003E-5</v>
      </c>
      <c r="FI165" s="1">
        <v>5.5559379999999998E-2</v>
      </c>
      <c r="FJ165">
        <v>0.8100368</v>
      </c>
      <c r="FK165">
        <v>21.303920000000002</v>
      </c>
      <c r="FL165" s="1">
        <v>4.7093350000000002E-5</v>
      </c>
      <c r="FM165" s="1">
        <v>4.6623560000000001E-2</v>
      </c>
      <c r="FN165">
        <v>0.81003559999999997</v>
      </c>
      <c r="FO165">
        <v>21.123660000000001</v>
      </c>
      <c r="FP165" s="1">
        <v>3.9682879999999998E-5</v>
      </c>
      <c r="FQ165" s="1">
        <v>3.9280679999999998E-2</v>
      </c>
      <c r="FR165">
        <v>0.81002339999999995</v>
      </c>
      <c r="FS165">
        <v>21.400839999999999</v>
      </c>
      <c r="FT165" s="1">
        <v>3.3560879999999998E-5</v>
      </c>
      <c r="FU165" s="1">
        <v>3.3214790000000001E-2</v>
      </c>
      <c r="FV165">
        <v>0.81003550000000002</v>
      </c>
      <c r="FW165">
        <v>21.71388</v>
      </c>
      <c r="FX165" s="1">
        <v>2.850918E-5</v>
      </c>
      <c r="FY165">
        <v>2.8207800000000002E-2</v>
      </c>
      <c r="FZ165">
        <v>0.81002430000000003</v>
      </c>
      <c r="GA165">
        <v>22.15663</v>
      </c>
      <c r="GB165" s="1">
        <v>2.4397250000000001E-5</v>
      </c>
      <c r="GC165" s="1">
        <v>2.412864E-2</v>
      </c>
      <c r="GD165">
        <v>0.81003119999999995</v>
      </c>
      <c r="GE165">
        <v>22.18928</v>
      </c>
      <c r="GF165" s="1">
        <v>2.107921E-5</v>
      </c>
      <c r="GG165" s="1">
        <v>2.083643E-2</v>
      </c>
      <c r="GH165">
        <v>0.81002750000000001</v>
      </c>
      <c r="GI165">
        <v>22.026119999999999</v>
      </c>
      <c r="GJ165" s="1">
        <v>1.8361569999999998E-5</v>
      </c>
      <c r="GK165" s="1">
        <v>1.8143880000000001E-2</v>
      </c>
      <c r="GL165">
        <v>0.81003559999999997</v>
      </c>
      <c r="GM165">
        <v>21.634840000000001</v>
      </c>
      <c r="GN165" s="1">
        <v>1.6073110000000001E-5</v>
      </c>
      <c r="GO165" s="1">
        <v>1.587945E-2</v>
      </c>
      <c r="GP165">
        <v>0.81002350000000001</v>
      </c>
      <c r="GQ165">
        <v>21.07856</v>
      </c>
      <c r="GR165" s="1">
        <v>1.41083E-5</v>
      </c>
      <c r="GS165" s="1">
        <v>1.393757E-2</v>
      </c>
      <c r="GT165">
        <v>0.81000950000000005</v>
      </c>
      <c r="GU165">
        <v>20.56108</v>
      </c>
      <c r="GV165" s="1">
        <v>1.240381E-5</v>
      </c>
      <c r="GW165" s="1">
        <v>1.225337E-2</v>
      </c>
      <c r="GX165">
        <v>0.8100349</v>
      </c>
      <c r="GY165">
        <v>20.645659999999999</v>
      </c>
      <c r="GZ165" s="1">
        <v>1.0917510000000001E-5</v>
      </c>
      <c r="HA165" s="1">
        <v>1.078515E-2</v>
      </c>
      <c r="HB165">
        <v>0.81001939999999995</v>
      </c>
      <c r="HC165">
        <v>21.288409999999999</v>
      </c>
      <c r="HD165" s="1">
        <v>9.6158050000000007E-6</v>
      </c>
      <c r="HE165" s="1">
        <v>9.4990509999999997E-3</v>
      </c>
      <c r="HF165">
        <v>0.81003670000000005</v>
      </c>
      <c r="HG165">
        <v>21.986180000000001</v>
      </c>
      <c r="HH165" s="1">
        <v>8.4702560000000005E-6</v>
      </c>
      <c r="HI165" s="1">
        <v>8.3678220000000005E-3</v>
      </c>
      <c r="HJ165">
        <v>0.81002209999999997</v>
      </c>
      <c r="HK165">
        <v>22.21049</v>
      </c>
      <c r="HL165" s="1">
        <v>7.4585200000000004E-6</v>
      </c>
      <c r="HM165" s="1">
        <v>7.3689309999999996E-3</v>
      </c>
      <c r="HN165">
        <v>0.81000669999999997</v>
      </c>
      <c r="HO165">
        <v>21.835000000000001</v>
      </c>
      <c r="HP165" s="1">
        <v>6.566841E-6</v>
      </c>
      <c r="HQ165" s="1">
        <v>6.4882200000000003E-3</v>
      </c>
      <c r="HR165">
        <v>0.81</v>
      </c>
      <c r="HS165">
        <v>21.40044</v>
      </c>
      <c r="HT165" s="1">
        <v>5.782319E-6</v>
      </c>
      <c r="HU165" s="1">
        <v>5.7134029999999997E-3</v>
      </c>
      <c r="HV165">
        <v>0.8100041</v>
      </c>
      <c r="HW165">
        <v>20.89602</v>
      </c>
      <c r="HX165" s="1">
        <v>5.0933500000000001E-6</v>
      </c>
      <c r="HY165" s="1">
        <v>5.0328489999999998E-3</v>
      </c>
      <c r="HZ165">
        <v>0.80999690000000002</v>
      </c>
      <c r="IA165">
        <v>20.800329999999999</v>
      </c>
      <c r="IB165" s="1">
        <v>4.4879959999999999E-6</v>
      </c>
      <c r="IC165" s="1">
        <v>4.434772E-3</v>
      </c>
      <c r="ID165">
        <v>0.80996979999999996</v>
      </c>
      <c r="IE165">
        <v>21.10885</v>
      </c>
      <c r="IF165" s="1">
        <v>3.9557019999999997E-6</v>
      </c>
      <c r="IG165" s="1">
        <v>3.9089880000000004E-3</v>
      </c>
      <c r="IH165">
        <v>0.8099539</v>
      </c>
      <c r="II165">
        <v>21.48386</v>
      </c>
      <c r="IJ165" s="1">
        <v>3.4860000000000002E-6</v>
      </c>
      <c r="IK165" s="1">
        <v>3.445226E-3</v>
      </c>
      <c r="IL165">
        <v>0.80992229999999998</v>
      </c>
      <c r="IM165">
        <v>21.907969999999999</v>
      </c>
      <c r="IN165" s="1">
        <v>3.0653609999999999E-6</v>
      </c>
      <c r="IO165" s="1">
        <v>3.0302929999999999E-3</v>
      </c>
      <c r="IP165">
        <v>0.80989710000000004</v>
      </c>
      <c r="IQ165">
        <v>21.978000000000002</v>
      </c>
      <c r="IR165" s="1">
        <v>2.686077E-6</v>
      </c>
      <c r="IS165" s="1">
        <v>2.6560189999999999E-3</v>
      </c>
      <c r="IT165">
        <v>0.80987679999999995</v>
      </c>
      <c r="IU165">
        <v>21.756640000000001</v>
      </c>
      <c r="IV165" s="1">
        <v>2.348045E-6</v>
      </c>
      <c r="IW165" s="1">
        <v>2.3221050000000001E-3</v>
      </c>
      <c r="IX165">
        <v>0.80984970000000001</v>
      </c>
      <c r="IY165">
        <v>21.485869999999998</v>
      </c>
      <c r="IZ165" s="1">
        <v>2.0511199999999999E-6</v>
      </c>
      <c r="JA165" s="1">
        <v>2.0286670000000001E-3</v>
      </c>
      <c r="JB165">
        <v>0.80982889999999996</v>
      </c>
      <c r="JC165">
        <v>21.060130000000001</v>
      </c>
      <c r="JD165" s="1">
        <v>1.7925560000000001E-6</v>
      </c>
      <c r="JE165" s="1">
        <v>1.7730230000000001E-3</v>
      </c>
      <c r="JF165">
        <v>0.80980989999999997</v>
      </c>
      <c r="JG165">
        <v>21.126280000000001</v>
      </c>
      <c r="JH165" s="1">
        <v>1.5683080000000001E-6</v>
      </c>
      <c r="JI165" s="1">
        <v>1.551181E-3</v>
      </c>
      <c r="JJ165">
        <v>0.80976479999999995</v>
      </c>
      <c r="JK165">
        <v>21.483709999999999</v>
      </c>
      <c r="JL165" s="1">
        <v>1.373789E-6</v>
      </c>
      <c r="JM165" s="1">
        <v>1.358775E-3</v>
      </c>
      <c r="JN165">
        <v>0.80974579999999996</v>
      </c>
      <c r="JO165">
        <v>21.94792</v>
      </c>
      <c r="JP165" s="1">
        <v>1.205158E-6</v>
      </c>
      <c r="JQ165" s="1">
        <v>1.192022E-3</v>
      </c>
      <c r="JR165">
        <v>0.80971369999999998</v>
      </c>
      <c r="JS165">
        <v>22.39921</v>
      </c>
      <c r="JT165" s="1">
        <v>1.058229E-6</v>
      </c>
      <c r="JU165" s="1">
        <v>1.046717E-3</v>
      </c>
      <c r="JV165">
        <v>0.80969170000000001</v>
      </c>
      <c r="JW165">
        <v>22.510809999999999</v>
      </c>
      <c r="JX165" s="1">
        <v>9.2935329999999995E-7</v>
      </c>
      <c r="JY165" s="1">
        <v>9.1931559999999996E-4</v>
      </c>
      <c r="JZ165">
        <v>0.80966070000000001</v>
      </c>
      <c r="KA165">
        <v>22.230350000000001</v>
      </c>
      <c r="KB165" s="1">
        <v>8.1657410000000001E-7</v>
      </c>
      <c r="KC165" s="1">
        <v>8.0775170000000002E-4</v>
      </c>
      <c r="KD165">
        <v>0.80961640000000001</v>
      </c>
      <c r="KE165">
        <v>21.821059999999999</v>
      </c>
      <c r="KF165" s="1">
        <v>7.18397E-7</v>
      </c>
      <c r="KG165" s="1">
        <v>7.1063129999999997E-4</v>
      </c>
      <c r="KH165">
        <v>0.80960330000000003</v>
      </c>
      <c r="KI165">
        <v>21.337879999999998</v>
      </c>
      <c r="KJ165" s="1">
        <v>6.3304449999999997E-7</v>
      </c>
      <c r="KK165" s="1">
        <v>6.2619049999999995E-4</v>
      </c>
      <c r="KL165">
        <v>0.80957630000000003</v>
      </c>
      <c r="KM165">
        <v>21.429749999999999</v>
      </c>
      <c r="KN165" s="1">
        <v>5.5882379999999999E-7</v>
      </c>
      <c r="KO165" s="1">
        <v>5.527536E-4</v>
      </c>
      <c r="KP165">
        <v>0.80954950000000003</v>
      </c>
      <c r="KQ165">
        <v>21.907730000000001</v>
      </c>
      <c r="KR165" s="1">
        <v>4.9410440000000004E-7</v>
      </c>
      <c r="KS165" s="1">
        <v>4.8871259999999997E-4</v>
      </c>
      <c r="KT165">
        <v>0.80954720000000002</v>
      </c>
      <c r="KU165">
        <v>22.551089999999999</v>
      </c>
      <c r="KV165" s="1">
        <v>4.3772220000000002E-7</v>
      </c>
      <c r="KW165" s="1">
        <v>4.329003E-4</v>
      </c>
      <c r="KX165">
        <v>0.80953969999999997</v>
      </c>
      <c r="KY165">
        <v>23.187010000000001</v>
      </c>
      <c r="KZ165" s="1">
        <v>3.8946240000000002E-7</v>
      </c>
      <c r="LA165" s="1">
        <v>3.8506770000000003E-4</v>
      </c>
      <c r="LB165">
        <v>0.80952440000000003</v>
      </c>
      <c r="LC165">
        <v>23.265969999999999</v>
      </c>
      <c r="LD165" s="1">
        <v>3.4854020000000001E-7</v>
      </c>
      <c r="LE165" s="1">
        <v>3.4450980000000001E-4</v>
      </c>
      <c r="LF165">
        <v>0.80951960000000001</v>
      </c>
      <c r="LG165">
        <v>22.844760000000001</v>
      </c>
      <c r="LH165" s="1">
        <v>3.1345349999999998E-7</v>
      </c>
      <c r="LI165" s="1">
        <v>3.0976510000000002E-4</v>
      </c>
      <c r="LJ165">
        <v>0.80948779999999998</v>
      </c>
      <c r="LK165">
        <v>22.294830000000001</v>
      </c>
      <c r="LL165" s="1">
        <v>2.8278279999999999E-7</v>
      </c>
      <c r="LM165" s="1">
        <v>2.7942880000000002E-4</v>
      </c>
      <c r="LN165">
        <v>0.80946750000000001</v>
      </c>
      <c r="LO165">
        <v>21.712820000000001</v>
      </c>
      <c r="LP165" s="1">
        <v>2.5567340000000001E-7</v>
      </c>
      <c r="LQ165" s="1">
        <v>2.526168E-4</v>
      </c>
      <c r="LR165">
        <v>0.80945409999999995</v>
      </c>
      <c r="LS165">
        <v>21.908190000000001</v>
      </c>
      <c r="LT165" s="1">
        <v>2.316606E-7</v>
      </c>
      <c r="LU165" s="1">
        <v>2.28874E-4</v>
      </c>
      <c r="LV165">
        <v>0.80942890000000001</v>
      </c>
      <c r="LW165">
        <v>22.49109</v>
      </c>
      <c r="LX165" s="1">
        <v>2.1027369999999999E-7</v>
      </c>
      <c r="LY165" s="1">
        <v>2.077328E-4</v>
      </c>
      <c r="LZ165">
        <v>0.80939700000000003</v>
      </c>
      <c r="MA165">
        <v>23.212789999999998</v>
      </c>
      <c r="MB165" s="1">
        <v>1.9106849999999999E-7</v>
      </c>
      <c r="MC165" s="1">
        <v>1.8876059999999999E-4</v>
      </c>
      <c r="MD165">
        <v>0.80939490000000003</v>
      </c>
      <c r="ME165">
        <v>23.985019999999999</v>
      </c>
      <c r="MF165" s="1">
        <v>1.736777E-7</v>
      </c>
      <c r="MG165" s="1">
        <v>1.7158280000000001E-4</v>
      </c>
      <c r="MH165">
        <v>0.8093785</v>
      </c>
      <c r="MI165">
        <v>24.187149999999999</v>
      </c>
      <c r="MJ165" s="1">
        <v>1.578256E-7</v>
      </c>
      <c r="MK165" s="1">
        <v>1.559342E-4</v>
      </c>
      <c r="ML165">
        <v>0.80936419999999998</v>
      </c>
      <c r="MM165">
        <v>23.85999</v>
      </c>
      <c r="MN165" s="1">
        <v>1.434504E-7</v>
      </c>
      <c r="MO165" s="1">
        <v>1.417294E-4</v>
      </c>
      <c r="MP165">
        <v>0.80934419999999996</v>
      </c>
      <c r="MQ165">
        <v>23.334160000000001</v>
      </c>
      <c r="MR165" s="1">
        <v>1.3048099999999999E-7</v>
      </c>
      <c r="MS165" s="1">
        <v>1.289114E-4</v>
      </c>
      <c r="MT165">
        <v>0.80933580000000005</v>
      </c>
      <c r="MU165">
        <v>22.587900000000001</v>
      </c>
      <c r="MV165" s="1">
        <v>1.188107E-7</v>
      </c>
      <c r="MW165" s="1">
        <v>1.1737730000000001E-4</v>
      </c>
      <c r="MX165">
        <v>0.80930780000000002</v>
      </c>
      <c r="MY165">
        <v>22.050609999999999</v>
      </c>
      <c r="MZ165" s="1">
        <v>1.0829579999999999E-7</v>
      </c>
      <c r="NA165" s="1">
        <v>1.069873E-4</v>
      </c>
      <c r="NB165">
        <v>0.80929240000000002</v>
      </c>
      <c r="NC165">
        <v>22.060369999999999</v>
      </c>
      <c r="ND165" s="1">
        <v>9.8806869999999998E-8</v>
      </c>
      <c r="NE165" s="1">
        <v>9.7608350000000002E-5</v>
      </c>
      <c r="NF165">
        <v>0.80928</v>
      </c>
      <c r="NG165">
        <v>22.629740000000002</v>
      </c>
      <c r="NH165" s="1">
        <v>9.0300379999999997E-8</v>
      </c>
      <c r="NI165" s="1">
        <v>8.9197190000000006E-5</v>
      </c>
      <c r="NJ165">
        <v>0.80927079999999996</v>
      </c>
      <c r="NK165">
        <v>22.965209999999999</v>
      </c>
      <c r="NL165" s="1">
        <v>8.2883019999999995E-8</v>
      </c>
      <c r="NM165" s="1">
        <v>8.1846139999999998E-5</v>
      </c>
      <c r="NN165">
        <v>0.80926869999999995</v>
      </c>
      <c r="NO165">
        <v>22.955829999999999</v>
      </c>
      <c r="NP165" s="1">
        <v>7.651919E-8</v>
      </c>
      <c r="NQ165" s="1">
        <v>7.5538209999999995E-5</v>
      </c>
      <c r="NR165">
        <v>0.8092606</v>
      </c>
      <c r="NS165">
        <v>22.694320000000001</v>
      </c>
      <c r="NT165" s="1">
        <v>7.0934890000000004E-8</v>
      </c>
      <c r="NU165" s="1">
        <v>7.001733E-5</v>
      </c>
      <c r="NV165">
        <v>0.80923829999999997</v>
      </c>
      <c r="NW165">
        <v>22.104949999999999</v>
      </c>
      <c r="NX165" s="1">
        <v>6.5875380000000001E-8</v>
      </c>
      <c r="NY165" s="1">
        <v>6.5017960000000004E-5</v>
      </c>
      <c r="NZ165">
        <v>0.80923630000000002</v>
      </c>
      <c r="OA165">
        <v>21.39292</v>
      </c>
      <c r="OB165" s="1">
        <v>6.1251090000000006E-8</v>
      </c>
      <c r="OC165" s="1">
        <v>6.0450479999999999E-5</v>
      </c>
      <c r="OD165">
        <v>0.80923330000000004</v>
      </c>
      <c r="OE165">
        <v>21.217369999999999</v>
      </c>
      <c r="OF165" s="1">
        <v>5.7036489999999999E-8</v>
      </c>
      <c r="OG165" s="1">
        <v>5.62879E-5</v>
      </c>
      <c r="OH165">
        <v>0.80921109999999996</v>
      </c>
      <c r="OI165">
        <v>21.48124</v>
      </c>
      <c r="OJ165" s="1">
        <v>5.3175709999999999E-8</v>
      </c>
      <c r="OK165" s="1">
        <v>5.2476119999999999E-5</v>
      </c>
    </row>
    <row r="166" spans="1:401" x14ac:dyDescent="0.35">
      <c r="A166">
        <v>169</v>
      </c>
      <c r="B166" t="s">
        <v>4</v>
      </c>
      <c r="C166" t="s">
        <v>24</v>
      </c>
      <c r="D166" t="s">
        <v>170</v>
      </c>
      <c r="E166">
        <v>856.43320000000006</v>
      </c>
      <c r="F166">
        <v>0.73290109999999997</v>
      </c>
      <c r="G166">
        <v>21.945350000000001</v>
      </c>
      <c r="H166">
        <v>0</v>
      </c>
      <c r="I166">
        <v>0</v>
      </c>
      <c r="J166">
        <v>0.7327977</v>
      </c>
      <c r="K166">
        <v>21.401199999999999</v>
      </c>
      <c r="L166">
        <v>0</v>
      </c>
      <c r="M166">
        <v>0</v>
      </c>
      <c r="N166">
        <v>0.7327129</v>
      </c>
      <c r="O166">
        <v>21.017140000000001</v>
      </c>
      <c r="P166">
        <v>0</v>
      </c>
      <c r="Q166">
        <v>0</v>
      </c>
      <c r="R166">
        <v>0.73263480000000003</v>
      </c>
      <c r="S166">
        <v>20.778479999999998</v>
      </c>
      <c r="T166">
        <v>0</v>
      </c>
      <c r="U166">
        <v>0</v>
      </c>
      <c r="V166">
        <v>0.73256790000000005</v>
      </c>
      <c r="W166">
        <v>20.84796</v>
      </c>
      <c r="X166" s="1">
        <v>1.145061E-37</v>
      </c>
      <c r="Y166" s="1">
        <v>9.644210000000001E-35</v>
      </c>
      <c r="Z166">
        <v>0.73250150000000003</v>
      </c>
      <c r="AA166">
        <v>20.807269999999999</v>
      </c>
      <c r="AB166" s="1">
        <v>6.1164369999999999E-25</v>
      </c>
      <c r="AC166" s="1">
        <v>5.1518469999999998E-22</v>
      </c>
      <c r="AD166">
        <v>0.73246420000000001</v>
      </c>
      <c r="AE166">
        <v>20.597439999999999</v>
      </c>
      <c r="AF166" s="1">
        <v>1.058427E-12</v>
      </c>
      <c r="AG166" s="1">
        <v>8.9305659999999997E-10</v>
      </c>
      <c r="AH166">
        <v>0.73241259999999997</v>
      </c>
      <c r="AI166">
        <v>20.292680000000001</v>
      </c>
      <c r="AJ166" s="1">
        <v>1.358741E-4</v>
      </c>
      <c r="AK166" s="1">
        <v>9.0603639999999999E-2</v>
      </c>
      <c r="AL166">
        <v>0.73236939999999995</v>
      </c>
      <c r="AM166">
        <v>19.922920000000001</v>
      </c>
      <c r="AN166">
        <v>0.1222352</v>
      </c>
      <c r="AO166">
        <v>88.452380000000005</v>
      </c>
      <c r="AP166">
        <v>0.73235209999999995</v>
      </c>
      <c r="AQ166">
        <v>20.051850000000002</v>
      </c>
      <c r="AR166">
        <v>5.0743479999999996</v>
      </c>
      <c r="AS166">
        <v>3911.2930000000001</v>
      </c>
      <c r="AT166">
        <v>0.73233680000000001</v>
      </c>
      <c r="AU166">
        <v>20.495229999999999</v>
      </c>
      <c r="AV166">
        <v>30.297509999999999</v>
      </c>
      <c r="AW166">
        <v>24585.96</v>
      </c>
      <c r="AX166">
        <v>0.73232379999999997</v>
      </c>
      <c r="AY166">
        <v>20.82995</v>
      </c>
      <c r="AZ166">
        <v>44.235300000000002</v>
      </c>
      <c r="BA166">
        <v>37464.14</v>
      </c>
      <c r="BB166">
        <v>0.73233380000000003</v>
      </c>
      <c r="BC166">
        <v>21.18402</v>
      </c>
      <c r="BD166">
        <v>21.925160000000002</v>
      </c>
      <c r="BE166">
        <v>19252.22</v>
      </c>
      <c r="BF166">
        <v>0.73232319999999995</v>
      </c>
      <c r="BG166">
        <v>21.219519999999999</v>
      </c>
      <c r="BH166">
        <v>4.6329330000000004</v>
      </c>
      <c r="BI166">
        <v>4192.9809999999998</v>
      </c>
      <c r="BJ166">
        <v>0.73233619999999999</v>
      </c>
      <c r="BK166">
        <v>20.950209999999998</v>
      </c>
      <c r="BL166">
        <v>0.50021850000000001</v>
      </c>
      <c r="BM166">
        <v>463.74040000000002</v>
      </c>
      <c r="BN166">
        <v>0.73233780000000004</v>
      </c>
      <c r="BO166">
        <v>20.707689999999999</v>
      </c>
      <c r="BP166" s="1">
        <v>3.7319560000000002E-2</v>
      </c>
      <c r="BQ166">
        <v>34.662840000000003</v>
      </c>
      <c r="BR166">
        <v>0.73232640000000004</v>
      </c>
      <c r="BS166">
        <v>20.43928</v>
      </c>
      <c r="BT166" s="1">
        <v>7.1105200000000004E-3</v>
      </c>
      <c r="BU166">
        <v>6.1727119999999998</v>
      </c>
      <c r="BV166">
        <v>0.73233970000000004</v>
      </c>
      <c r="BW166">
        <v>20.559670000000001</v>
      </c>
      <c r="BX166" s="1">
        <v>4.8484829999999998E-3</v>
      </c>
      <c r="BY166">
        <v>4.1202519999999998</v>
      </c>
      <c r="BZ166">
        <v>0.73233440000000005</v>
      </c>
      <c r="CA166">
        <v>21.032530000000001</v>
      </c>
      <c r="CB166" s="1">
        <v>3.9114639999999999E-3</v>
      </c>
      <c r="CC166">
        <v>3.3207300000000002</v>
      </c>
      <c r="CD166">
        <v>0.73233689999999996</v>
      </c>
      <c r="CE166">
        <v>21.491849999999999</v>
      </c>
      <c r="CF166" s="1">
        <v>3.1798730000000002E-3</v>
      </c>
      <c r="CG166">
        <v>2.6994099999999999</v>
      </c>
      <c r="CH166">
        <v>0.73233749999999997</v>
      </c>
      <c r="CI166">
        <v>21.96884</v>
      </c>
      <c r="CJ166" s="1">
        <v>2.5869450000000002E-3</v>
      </c>
      <c r="CK166">
        <v>2.196113</v>
      </c>
      <c r="CL166">
        <v>0.73233009999999998</v>
      </c>
      <c r="CM166">
        <v>22.109929999999999</v>
      </c>
      <c r="CN166" s="1">
        <v>2.1047010000000001E-3</v>
      </c>
      <c r="CO166">
        <v>1.78674</v>
      </c>
      <c r="CP166">
        <v>0.73231889999999999</v>
      </c>
      <c r="CQ166">
        <v>21.689830000000001</v>
      </c>
      <c r="CR166" s="1">
        <v>1.7124639999999999E-3</v>
      </c>
      <c r="CS166">
        <v>1.453765</v>
      </c>
      <c r="CT166">
        <v>0.7323056</v>
      </c>
      <c r="CU166">
        <v>21.147459999999999</v>
      </c>
      <c r="CV166" s="1">
        <v>1.394148E-3</v>
      </c>
      <c r="CW166">
        <v>1.1835549999999999</v>
      </c>
      <c r="CX166">
        <v>0.73227059999999999</v>
      </c>
      <c r="CY166">
        <v>20.588429999999999</v>
      </c>
      <c r="CZ166" s="1">
        <v>1.135959E-3</v>
      </c>
      <c r="DA166">
        <v>0.96437399999999995</v>
      </c>
      <c r="DB166">
        <v>0.73225010000000001</v>
      </c>
      <c r="DC166">
        <v>20.64179</v>
      </c>
      <c r="DD166" s="1">
        <v>9.2655760000000004E-4</v>
      </c>
      <c r="DE166">
        <v>0.78659219999999996</v>
      </c>
      <c r="DF166">
        <v>0.73221729999999996</v>
      </c>
      <c r="DG166">
        <v>21.112580000000001</v>
      </c>
      <c r="DH166" s="1">
        <v>7.5649590000000002E-4</v>
      </c>
      <c r="DI166">
        <v>0.64223870000000005</v>
      </c>
      <c r="DJ166">
        <v>0.73216820000000005</v>
      </c>
      <c r="DK166">
        <v>21.760670000000001</v>
      </c>
      <c r="DL166" s="1">
        <v>6.1803050000000005E-4</v>
      </c>
      <c r="DM166">
        <v>0.52472240000000003</v>
      </c>
      <c r="DN166">
        <v>0.73212299999999997</v>
      </c>
      <c r="DO166">
        <v>22.452279999999998</v>
      </c>
      <c r="DP166" s="1">
        <v>5.0443959999999996E-4</v>
      </c>
      <c r="DQ166">
        <v>0.42833700000000002</v>
      </c>
      <c r="DR166">
        <v>0.73207330000000004</v>
      </c>
      <c r="DS166">
        <v>22.556560000000001</v>
      </c>
      <c r="DT166" s="1">
        <v>4.1085090000000002E-4</v>
      </c>
      <c r="DU166">
        <v>0.34890949999999998</v>
      </c>
      <c r="DV166">
        <v>0.73201240000000001</v>
      </c>
      <c r="DW166">
        <v>22.222770000000001</v>
      </c>
      <c r="DX166" s="1">
        <v>3.340967E-4</v>
      </c>
      <c r="DY166">
        <v>0.28376689999999999</v>
      </c>
      <c r="DZ166">
        <v>0.73196760000000005</v>
      </c>
      <c r="EA166">
        <v>21.746210000000001</v>
      </c>
      <c r="EB166" s="1">
        <v>2.7176290000000003E-4</v>
      </c>
      <c r="EC166">
        <v>0.2308328</v>
      </c>
      <c r="ED166">
        <v>0.7319215</v>
      </c>
      <c r="EE166">
        <v>21.17126</v>
      </c>
      <c r="EF166" s="1">
        <v>2.2146239999999999E-4</v>
      </c>
      <c r="EG166">
        <v>0.18810489999999999</v>
      </c>
      <c r="EH166">
        <v>0.73187670000000005</v>
      </c>
      <c r="EI166">
        <v>21.10894</v>
      </c>
      <c r="EJ166" s="1">
        <v>1.808968E-4</v>
      </c>
      <c r="EK166">
        <v>0.15364820000000001</v>
      </c>
      <c r="EL166">
        <v>0.73183949999999998</v>
      </c>
      <c r="EM166">
        <v>21.59684</v>
      </c>
      <c r="EN166" s="1">
        <v>1.480641E-4</v>
      </c>
      <c r="EO166">
        <v>0.12576309999999999</v>
      </c>
      <c r="EP166">
        <v>0.73178279999999996</v>
      </c>
      <c r="EQ166">
        <v>22.308910000000001</v>
      </c>
      <c r="ER166" s="1">
        <v>1.2133040000000001E-4</v>
      </c>
      <c r="ES166">
        <v>0.10305889999999999</v>
      </c>
      <c r="ET166">
        <v>0.73175199999999996</v>
      </c>
      <c r="EU166">
        <v>23.027989999999999</v>
      </c>
      <c r="EV166" s="1">
        <v>9.9695329999999996E-5</v>
      </c>
      <c r="EW166" s="1">
        <v>8.4674689999999997E-2</v>
      </c>
      <c r="EX166">
        <v>0.73171229999999998</v>
      </c>
      <c r="EY166">
        <v>23.167169999999999</v>
      </c>
      <c r="EZ166" s="1">
        <v>8.2369169999999995E-5</v>
      </c>
      <c r="FA166" s="1">
        <v>6.9949819999999996E-2</v>
      </c>
      <c r="FB166">
        <v>0.7316821</v>
      </c>
      <c r="FC166">
        <v>22.737010000000001</v>
      </c>
      <c r="FD166" s="1">
        <v>6.8451129999999995E-5</v>
      </c>
      <c r="FE166" s="1">
        <v>5.8123180000000003E-2</v>
      </c>
      <c r="FF166">
        <v>0.73164830000000003</v>
      </c>
      <c r="FG166">
        <v>22.11129</v>
      </c>
      <c r="FH166" s="1">
        <v>5.7172349999999998E-5</v>
      </c>
      <c r="FI166">
        <v>4.854E-2</v>
      </c>
      <c r="FJ166">
        <v>0.73161750000000003</v>
      </c>
      <c r="FK166">
        <v>21.37482</v>
      </c>
      <c r="FL166" s="1">
        <v>4.7962359999999997E-5</v>
      </c>
      <c r="FM166" s="1">
        <v>4.0718839999999999E-2</v>
      </c>
      <c r="FN166">
        <v>0.7315912</v>
      </c>
      <c r="FO166">
        <v>21.177140000000001</v>
      </c>
      <c r="FP166" s="1">
        <v>4.0398519999999998E-5</v>
      </c>
      <c r="FQ166" s="1">
        <v>3.4294570000000003E-2</v>
      </c>
      <c r="FR166">
        <v>0.7315933</v>
      </c>
      <c r="FS166">
        <v>21.434660000000001</v>
      </c>
      <c r="FT166" s="1">
        <v>3.4153370000000002E-5</v>
      </c>
      <c r="FU166" s="1">
        <v>2.899009E-2</v>
      </c>
      <c r="FV166">
        <v>0.73159510000000005</v>
      </c>
      <c r="FW166">
        <v>21.727219999999999</v>
      </c>
      <c r="FX166" s="1">
        <v>2.8996009999999999E-5</v>
      </c>
      <c r="FY166">
        <v>2.4609099999999998E-2</v>
      </c>
      <c r="FZ166">
        <v>0.73155490000000001</v>
      </c>
      <c r="GA166">
        <v>22.154589999999999</v>
      </c>
      <c r="GB166" s="1">
        <v>2.4790280000000001E-5</v>
      </c>
      <c r="GC166" s="1">
        <v>2.1034649999999998E-2</v>
      </c>
      <c r="GD166">
        <v>0.7315817</v>
      </c>
      <c r="GE166">
        <v>22.206240000000001</v>
      </c>
      <c r="GF166" s="1">
        <v>2.1397689999999999E-5</v>
      </c>
      <c r="GG166" s="1">
        <v>1.8150159999999999E-2</v>
      </c>
      <c r="GH166">
        <v>0.73158100000000004</v>
      </c>
      <c r="GI166">
        <v>22.06316</v>
      </c>
      <c r="GJ166" s="1">
        <v>1.8625380000000002E-5</v>
      </c>
      <c r="GK166" s="1">
        <v>1.579529E-2</v>
      </c>
      <c r="GL166">
        <v>0.73158219999999996</v>
      </c>
      <c r="GM166">
        <v>21.6953</v>
      </c>
      <c r="GN166" s="1">
        <v>1.6297550000000001E-5</v>
      </c>
      <c r="GO166" s="1">
        <v>1.381953E-2</v>
      </c>
      <c r="GP166">
        <v>0.73157059999999996</v>
      </c>
      <c r="GQ166">
        <v>21.144929999999999</v>
      </c>
      <c r="GR166" s="1">
        <v>1.430196E-5</v>
      </c>
      <c r="GS166" s="1">
        <v>1.2127260000000001E-2</v>
      </c>
      <c r="GT166">
        <v>0.73157779999999994</v>
      </c>
      <c r="GU166">
        <v>20.613340000000001</v>
      </c>
      <c r="GV166" s="1">
        <v>1.2572310000000001E-5</v>
      </c>
      <c r="GW166" s="1">
        <v>1.066047E-2</v>
      </c>
      <c r="GX166">
        <v>0.73157559999999999</v>
      </c>
      <c r="GY166">
        <v>20.671099999999999</v>
      </c>
      <c r="GZ166" s="1">
        <v>1.106481E-5</v>
      </c>
      <c r="HA166" s="1">
        <v>9.3824679999999997E-3</v>
      </c>
      <c r="HB166">
        <v>0.73158250000000002</v>
      </c>
      <c r="HC166">
        <v>21.300170000000001</v>
      </c>
      <c r="HD166" s="1">
        <v>9.7448989999999994E-6</v>
      </c>
      <c r="HE166" s="1">
        <v>8.2631409999999999E-3</v>
      </c>
      <c r="HF166">
        <v>0.73157709999999998</v>
      </c>
      <c r="HG166">
        <v>21.998999999999999</v>
      </c>
      <c r="HH166" s="1">
        <v>8.5841650000000008E-6</v>
      </c>
      <c r="HI166" s="1">
        <v>7.2793149999999997E-3</v>
      </c>
      <c r="HJ166">
        <v>0.73156920000000003</v>
      </c>
      <c r="HK166">
        <v>22.228950000000001</v>
      </c>
      <c r="HL166" s="1">
        <v>7.5591019999999998E-6</v>
      </c>
      <c r="HM166" s="1">
        <v>6.4104640000000003E-3</v>
      </c>
      <c r="HN166">
        <v>0.73156639999999995</v>
      </c>
      <c r="HO166">
        <v>21.867799999999999</v>
      </c>
      <c r="HP166" s="1">
        <v>6.6553160000000001E-6</v>
      </c>
      <c r="HQ166" s="1">
        <v>5.6442599999999999E-3</v>
      </c>
      <c r="HR166">
        <v>0.73156279999999996</v>
      </c>
      <c r="HS166">
        <v>21.441079999999999</v>
      </c>
      <c r="HT166" s="1">
        <v>5.8601239999999998E-6</v>
      </c>
      <c r="HU166" s="1">
        <v>4.9701609999999998E-3</v>
      </c>
      <c r="HV166">
        <v>0.73154830000000004</v>
      </c>
      <c r="HW166">
        <v>20.94388</v>
      </c>
      <c r="HX166" s="1">
        <v>5.1617379999999998E-6</v>
      </c>
      <c r="HY166" s="1">
        <v>4.3780650000000004E-3</v>
      </c>
      <c r="HZ166">
        <v>0.7315277</v>
      </c>
      <c r="IA166">
        <v>20.838180000000001</v>
      </c>
      <c r="IB166" s="1">
        <v>4.548041E-6</v>
      </c>
      <c r="IC166" s="1">
        <v>3.8576930000000001E-3</v>
      </c>
      <c r="ID166">
        <v>0.73151440000000001</v>
      </c>
      <c r="IE166">
        <v>21.140160000000002</v>
      </c>
      <c r="IF166" s="1">
        <v>4.0085459999999998E-6</v>
      </c>
      <c r="IG166" s="1">
        <v>3.4002419999999999E-3</v>
      </c>
      <c r="IH166">
        <v>0.73148040000000003</v>
      </c>
      <c r="II166">
        <v>21.505089999999999</v>
      </c>
      <c r="IJ166" s="1">
        <v>3.532857E-6</v>
      </c>
      <c r="IK166" s="1">
        <v>2.9970090000000001E-3</v>
      </c>
      <c r="IL166">
        <v>0.73146610000000001</v>
      </c>
      <c r="IM166">
        <v>21.91854</v>
      </c>
      <c r="IN166" s="1">
        <v>3.1075369999999999E-6</v>
      </c>
      <c r="IO166" s="1">
        <v>2.6366900000000001E-3</v>
      </c>
      <c r="IP166">
        <v>0.73144229999999999</v>
      </c>
      <c r="IQ166">
        <v>21.99586</v>
      </c>
      <c r="IR166" s="1">
        <v>2.724028E-6</v>
      </c>
      <c r="IS166" s="1">
        <v>2.3117070000000001E-3</v>
      </c>
      <c r="IT166">
        <v>0.73141440000000002</v>
      </c>
      <c r="IU166">
        <v>21.782060000000001</v>
      </c>
      <c r="IV166" s="1">
        <v>2.381638E-6</v>
      </c>
      <c r="IW166" s="1">
        <v>2.021377E-3</v>
      </c>
      <c r="IX166">
        <v>0.73138990000000004</v>
      </c>
      <c r="IY166">
        <v>21.525870000000001</v>
      </c>
      <c r="IZ166" s="1">
        <v>2.0804910000000002E-6</v>
      </c>
      <c r="JA166" s="1">
        <v>1.765962E-3</v>
      </c>
      <c r="JB166">
        <v>0.73136400000000001</v>
      </c>
      <c r="JC166">
        <v>21.11871</v>
      </c>
      <c r="JD166" s="1">
        <v>1.8180969999999999E-6</v>
      </c>
      <c r="JE166" s="1">
        <v>1.5433409999999999E-3</v>
      </c>
      <c r="JF166">
        <v>0.73133870000000001</v>
      </c>
      <c r="JG166">
        <v>21.175509999999999</v>
      </c>
      <c r="JH166" s="1">
        <v>1.5904470000000001E-6</v>
      </c>
      <c r="JI166" s="1">
        <v>1.3500960000000001E-3</v>
      </c>
      <c r="JJ166">
        <v>0.73130200000000001</v>
      </c>
      <c r="JK166">
        <v>21.519939999999998</v>
      </c>
      <c r="JL166" s="1">
        <v>1.3929579999999999E-6</v>
      </c>
      <c r="JM166" s="1">
        <v>1.182481E-3</v>
      </c>
      <c r="JN166">
        <v>0.73126170000000001</v>
      </c>
      <c r="JO166">
        <v>21.965789999999998</v>
      </c>
      <c r="JP166" s="1">
        <v>1.2218089999999999E-6</v>
      </c>
      <c r="JQ166" s="1">
        <v>1.037247E-3</v>
      </c>
      <c r="JR166">
        <v>0.73122929999999997</v>
      </c>
      <c r="JS166">
        <v>22.406559999999999</v>
      </c>
      <c r="JT166" s="1">
        <v>1.072797E-6</v>
      </c>
      <c r="JU166" s="1">
        <v>9.10771E-4</v>
      </c>
      <c r="JV166">
        <v>0.73119820000000002</v>
      </c>
      <c r="JW166">
        <v>22.525770000000001</v>
      </c>
      <c r="JX166" s="1">
        <v>9.4213520000000005E-7</v>
      </c>
      <c r="JY166" s="1">
        <v>7.9990149999999995E-4</v>
      </c>
      <c r="JZ166">
        <v>0.73116369999999997</v>
      </c>
      <c r="KA166">
        <v>22.261900000000001</v>
      </c>
      <c r="KB166" s="1">
        <v>8.2772969999999998E-7</v>
      </c>
      <c r="KC166" s="1">
        <v>7.0278630000000005E-4</v>
      </c>
      <c r="KD166">
        <v>0.73113059999999996</v>
      </c>
      <c r="KE166">
        <v>21.86795</v>
      </c>
      <c r="KF166" s="1">
        <v>7.2809290000000004E-7</v>
      </c>
      <c r="KG166" s="1">
        <v>6.1820440000000005E-4</v>
      </c>
      <c r="KH166">
        <v>0.73109109999999999</v>
      </c>
      <c r="KI166">
        <v>21.391999999999999</v>
      </c>
      <c r="KJ166" s="1">
        <v>6.4147730000000005E-7</v>
      </c>
      <c r="KK166" s="1">
        <v>5.4466580000000001E-4</v>
      </c>
      <c r="KL166">
        <v>0.73107409999999995</v>
      </c>
      <c r="KM166">
        <v>21.469100000000001</v>
      </c>
      <c r="KN166" s="1">
        <v>5.6616020000000002E-7</v>
      </c>
      <c r="KO166" s="1">
        <v>4.8071700000000003E-4</v>
      </c>
      <c r="KP166">
        <v>0.73104579999999997</v>
      </c>
      <c r="KQ166">
        <v>21.935939999999999</v>
      </c>
      <c r="KR166" s="1">
        <v>5.0051659999999999E-7</v>
      </c>
      <c r="KS166" s="1">
        <v>4.2496949999999998E-4</v>
      </c>
      <c r="KT166">
        <v>0.73103260000000003</v>
      </c>
      <c r="KU166">
        <v>22.566320000000001</v>
      </c>
      <c r="KV166" s="1">
        <v>4.4327810000000003E-7</v>
      </c>
      <c r="KW166" s="1">
        <v>3.7635890000000001E-4</v>
      </c>
      <c r="KX166">
        <v>0.73099670000000005</v>
      </c>
      <c r="KY166">
        <v>23.19895</v>
      </c>
      <c r="KZ166" s="1">
        <v>3.9417879999999999E-7</v>
      </c>
      <c r="LA166" s="1">
        <v>3.3462230000000002E-4</v>
      </c>
      <c r="LB166">
        <v>0.73097880000000004</v>
      </c>
      <c r="LC166">
        <v>23.292929999999998</v>
      </c>
      <c r="LD166" s="1">
        <v>3.5255080000000001E-7</v>
      </c>
      <c r="LE166" s="1">
        <v>2.992343E-4</v>
      </c>
      <c r="LF166">
        <v>0.73095140000000003</v>
      </c>
      <c r="LG166">
        <v>22.88655</v>
      </c>
      <c r="LH166" s="1">
        <v>3.169174E-7</v>
      </c>
      <c r="LI166" s="1">
        <v>2.6895910000000002E-4</v>
      </c>
      <c r="LJ166">
        <v>0.73093640000000004</v>
      </c>
      <c r="LK166">
        <v>22.35135</v>
      </c>
      <c r="LL166" s="1">
        <v>2.8583499999999999E-7</v>
      </c>
      <c r="LM166" s="1">
        <v>2.425657E-4</v>
      </c>
      <c r="LN166">
        <v>0.73091539999999999</v>
      </c>
      <c r="LO166">
        <v>21.777619999999999</v>
      </c>
      <c r="LP166" s="1">
        <v>2.583748E-7</v>
      </c>
      <c r="LQ166" s="1">
        <v>2.192506E-4</v>
      </c>
      <c r="LR166">
        <v>0.73089179999999998</v>
      </c>
      <c r="LS166">
        <v>21.952960000000001</v>
      </c>
      <c r="LT166" s="1">
        <v>2.340555E-7</v>
      </c>
      <c r="LU166" s="1">
        <v>1.9860780000000001E-4</v>
      </c>
      <c r="LV166">
        <v>0.73086340000000005</v>
      </c>
      <c r="LW166">
        <v>22.524170000000002</v>
      </c>
      <c r="LX166" s="1">
        <v>2.1241200000000001E-7</v>
      </c>
      <c r="LY166" s="1">
        <v>1.8023879999999999E-4</v>
      </c>
      <c r="LZ166">
        <v>0.73085029999999995</v>
      </c>
      <c r="MA166">
        <v>23.229050000000001</v>
      </c>
      <c r="MB166" s="1">
        <v>1.9299810000000001E-7</v>
      </c>
      <c r="MC166" s="1">
        <v>1.6376490000000001E-4</v>
      </c>
      <c r="MD166">
        <v>0.73082170000000002</v>
      </c>
      <c r="ME166">
        <v>23.99484</v>
      </c>
      <c r="MF166" s="1">
        <v>1.7542809999999999E-7</v>
      </c>
      <c r="MG166" s="1">
        <v>1.4886190000000001E-4</v>
      </c>
      <c r="MH166">
        <v>0.73080210000000001</v>
      </c>
      <c r="MI166">
        <v>24.211729999999999</v>
      </c>
      <c r="MJ166" s="1">
        <v>1.594225E-7</v>
      </c>
      <c r="MK166" s="1">
        <v>1.3529009999999999E-4</v>
      </c>
      <c r="ML166">
        <v>0.7307785</v>
      </c>
      <c r="MM166">
        <v>23.90175</v>
      </c>
      <c r="MN166" s="1">
        <v>1.4489579999999999E-7</v>
      </c>
      <c r="MO166" s="1">
        <v>1.2296160000000001E-4</v>
      </c>
      <c r="MP166">
        <v>0.73076050000000004</v>
      </c>
      <c r="MQ166">
        <v>23.394439999999999</v>
      </c>
      <c r="MR166" s="1">
        <v>1.3178170000000001E-7</v>
      </c>
      <c r="MS166" s="1">
        <v>1.1183119999999999E-4</v>
      </c>
      <c r="MT166">
        <v>0.73073149999999998</v>
      </c>
      <c r="MU166">
        <v>22.65804</v>
      </c>
      <c r="MV166" s="1">
        <v>1.1998150000000001E-7</v>
      </c>
      <c r="MW166" s="1">
        <v>1.018162E-4</v>
      </c>
      <c r="MX166">
        <v>0.73073429999999995</v>
      </c>
      <c r="MY166">
        <v>22.103809999999999</v>
      </c>
      <c r="MZ166" s="1">
        <v>1.093527E-7</v>
      </c>
      <c r="NA166" s="1">
        <v>9.2796250000000001E-5</v>
      </c>
      <c r="NB166">
        <v>0.73071330000000001</v>
      </c>
      <c r="NC166">
        <v>22.091650000000001</v>
      </c>
      <c r="ND166" s="1">
        <v>9.9759509999999997E-8</v>
      </c>
      <c r="NE166" s="1">
        <v>8.4653360000000002E-5</v>
      </c>
      <c r="NF166">
        <v>0.73069470000000003</v>
      </c>
      <c r="NG166">
        <v>22.643999999999998</v>
      </c>
      <c r="NH166" s="1">
        <v>9.1148000000000003E-8</v>
      </c>
      <c r="NI166" s="1">
        <v>7.734288E-5</v>
      </c>
      <c r="NJ166">
        <v>0.73068109999999997</v>
      </c>
      <c r="NK166">
        <v>22.97747</v>
      </c>
      <c r="NL166" s="1">
        <v>8.3611949999999998E-8</v>
      </c>
      <c r="NM166" s="1">
        <v>7.093658E-5</v>
      </c>
      <c r="NN166">
        <v>0.73067879999999996</v>
      </c>
      <c r="NO166">
        <v>22.973939999999999</v>
      </c>
      <c r="NP166" s="1">
        <v>7.7147429999999994E-8</v>
      </c>
      <c r="NQ166" s="1">
        <v>6.5438890000000001E-5</v>
      </c>
      <c r="NR166">
        <v>0.73064580000000001</v>
      </c>
      <c r="NS166">
        <v>22.73648</v>
      </c>
      <c r="NT166" s="1">
        <v>7.1494519999999998E-8</v>
      </c>
      <c r="NU166" s="1">
        <v>6.0640290000000002E-5</v>
      </c>
      <c r="NV166">
        <v>0.73064010000000001</v>
      </c>
      <c r="NW166">
        <v>22.16994</v>
      </c>
      <c r="NX166" s="1">
        <v>6.6386189999999997E-8</v>
      </c>
      <c r="NY166" s="1">
        <v>5.630407E-5</v>
      </c>
      <c r="NZ166">
        <v>0.73061909999999997</v>
      </c>
      <c r="OA166">
        <v>21.461760000000002</v>
      </c>
      <c r="OB166" s="1">
        <v>6.1717539999999996E-8</v>
      </c>
      <c r="OC166" s="1">
        <v>5.2343009999999997E-5</v>
      </c>
      <c r="OD166">
        <v>0.73061310000000002</v>
      </c>
      <c r="OE166">
        <v>21.277470000000001</v>
      </c>
      <c r="OF166" s="1">
        <v>5.746185E-8</v>
      </c>
      <c r="OG166" s="1">
        <v>4.8733019999999997E-5</v>
      </c>
      <c r="OH166">
        <v>0.7305912</v>
      </c>
      <c r="OI166">
        <v>21.528449999999999</v>
      </c>
      <c r="OJ166" s="1">
        <v>5.3566950000000003E-8</v>
      </c>
      <c r="OK166" s="1">
        <v>4.542859E-5</v>
      </c>
    </row>
    <row r="167" spans="1:401" x14ac:dyDescent="0.35">
      <c r="A167">
        <v>170</v>
      </c>
      <c r="B167" t="s">
        <v>4</v>
      </c>
      <c r="C167" t="s">
        <v>24</v>
      </c>
      <c r="D167" t="s">
        <v>171</v>
      </c>
      <c r="E167">
        <v>849.76409999999998</v>
      </c>
      <c r="F167">
        <v>1.066622</v>
      </c>
      <c r="G167">
        <v>22.009830000000001</v>
      </c>
      <c r="H167">
        <v>0</v>
      </c>
      <c r="I167">
        <v>0</v>
      </c>
      <c r="J167">
        <v>1.066541</v>
      </c>
      <c r="K167">
        <v>21.459109999999999</v>
      </c>
      <c r="L167">
        <v>0</v>
      </c>
      <c r="M167">
        <v>0</v>
      </c>
      <c r="N167">
        <v>1.0664340000000001</v>
      </c>
      <c r="O167">
        <v>21.05546</v>
      </c>
      <c r="P167">
        <v>0</v>
      </c>
      <c r="Q167">
        <v>0</v>
      </c>
      <c r="R167">
        <v>1.066389</v>
      </c>
      <c r="S167">
        <v>20.80171</v>
      </c>
      <c r="T167">
        <v>0</v>
      </c>
      <c r="U167">
        <v>0</v>
      </c>
      <c r="V167">
        <v>1.066311</v>
      </c>
      <c r="W167">
        <v>20.859770000000001</v>
      </c>
      <c r="X167" s="1">
        <v>1.518308E-38</v>
      </c>
      <c r="Y167" s="1">
        <v>1.119327E-35</v>
      </c>
      <c r="Z167">
        <v>1.0662469999999999</v>
      </c>
      <c r="AA167">
        <v>20.82751</v>
      </c>
      <c r="AB167" s="1">
        <v>8.1351750000000004E-26</v>
      </c>
      <c r="AC167" s="1">
        <v>5.9977470000000003E-23</v>
      </c>
      <c r="AD167">
        <v>1.066222</v>
      </c>
      <c r="AE167">
        <v>20.628679999999999</v>
      </c>
      <c r="AF167" s="1">
        <v>1.696551E-13</v>
      </c>
      <c r="AG167" s="1">
        <v>1.2529899999999999E-10</v>
      </c>
      <c r="AH167">
        <v>1.0661579999999999</v>
      </c>
      <c r="AI167">
        <v>20.335599999999999</v>
      </c>
      <c r="AJ167" s="1">
        <v>7.4603170000000002E-5</v>
      </c>
      <c r="AK167" s="1">
        <v>4.1290970000000003E-2</v>
      </c>
      <c r="AL167">
        <v>1.066146</v>
      </c>
      <c r="AM167">
        <v>19.975059999999999</v>
      </c>
      <c r="AN167" s="1">
        <v>8.6046449999999997E-2</v>
      </c>
      <c r="AO167">
        <v>53.101869999999998</v>
      </c>
      <c r="AP167">
        <v>1.066117</v>
      </c>
      <c r="AQ167">
        <v>20.095079999999999</v>
      </c>
      <c r="AR167">
        <v>4.157235</v>
      </c>
      <c r="AS167">
        <v>2762.6419999999998</v>
      </c>
      <c r="AT167">
        <v>1.066098</v>
      </c>
      <c r="AU167">
        <v>20.535070000000001</v>
      </c>
      <c r="AV167">
        <v>27.866109999999999</v>
      </c>
      <c r="AW167">
        <v>19631.61</v>
      </c>
      <c r="AX167">
        <v>1.066093</v>
      </c>
      <c r="AY167">
        <v>20.862580000000001</v>
      </c>
      <c r="AZ167">
        <v>44.667400000000001</v>
      </c>
      <c r="BA167">
        <v>32998.93</v>
      </c>
      <c r="BB167">
        <v>1.066111</v>
      </c>
      <c r="BC167">
        <v>21.20138</v>
      </c>
      <c r="BD167">
        <v>23.955690000000001</v>
      </c>
      <c r="BE167">
        <v>18440.689999999999</v>
      </c>
      <c r="BF167">
        <v>1.066122</v>
      </c>
      <c r="BG167">
        <v>21.23818</v>
      </c>
      <c r="BH167">
        <v>5.407127</v>
      </c>
      <c r="BI167">
        <v>4306.8770000000004</v>
      </c>
      <c r="BJ167">
        <v>1.066114</v>
      </c>
      <c r="BK167">
        <v>20.972390000000001</v>
      </c>
      <c r="BL167">
        <v>0.61577300000000001</v>
      </c>
      <c r="BM167">
        <v>504.26580000000001</v>
      </c>
      <c r="BN167">
        <v>1.066146</v>
      </c>
      <c r="BO167">
        <v>20.730879999999999</v>
      </c>
      <c r="BP167" s="1">
        <v>4.6290409999999997E-2</v>
      </c>
      <c r="BQ167">
        <v>38.176450000000003</v>
      </c>
      <c r="BR167">
        <v>1.06616</v>
      </c>
      <c r="BS167">
        <v>20.468019999999999</v>
      </c>
      <c r="BT167" s="1">
        <v>7.6161459999999999E-3</v>
      </c>
      <c r="BU167">
        <v>5.8442059999999998</v>
      </c>
      <c r="BV167">
        <v>1.0661510000000001</v>
      </c>
      <c r="BW167">
        <v>20.58126</v>
      </c>
      <c r="BX167" s="1">
        <v>4.9408050000000004E-3</v>
      </c>
      <c r="BY167">
        <v>3.6803539999999999</v>
      </c>
      <c r="BZ167">
        <v>1.066147</v>
      </c>
      <c r="CA167">
        <v>21.049520000000001</v>
      </c>
      <c r="CB167" s="1">
        <v>3.9760519999999999E-3</v>
      </c>
      <c r="CC167">
        <v>2.9572430000000001</v>
      </c>
      <c r="CD167">
        <v>1.066155</v>
      </c>
      <c r="CE167">
        <v>21.503160000000001</v>
      </c>
      <c r="CF167" s="1">
        <v>3.2319219999999999E-3</v>
      </c>
      <c r="CG167">
        <v>2.4035380000000002</v>
      </c>
      <c r="CH167">
        <v>1.0661609999999999</v>
      </c>
      <c r="CI167">
        <v>21.9785</v>
      </c>
      <c r="CJ167" s="1">
        <v>2.629209E-3</v>
      </c>
      <c r="CK167">
        <v>1.9553339999999999</v>
      </c>
      <c r="CL167">
        <v>1.066152</v>
      </c>
      <c r="CM167">
        <v>22.129449999999999</v>
      </c>
      <c r="CN167" s="1">
        <v>2.1390910000000001E-3</v>
      </c>
      <c r="CO167">
        <v>1.59084</v>
      </c>
      <c r="CP167">
        <v>1.0661350000000001</v>
      </c>
      <c r="CQ167">
        <v>21.729949999999999</v>
      </c>
      <c r="CR167" s="1">
        <v>1.740391E-3</v>
      </c>
      <c r="CS167">
        <v>1.294322</v>
      </c>
      <c r="CT167">
        <v>1.0661259999999999</v>
      </c>
      <c r="CU167">
        <v>21.198090000000001</v>
      </c>
      <c r="CV167" s="1">
        <v>1.416821E-3</v>
      </c>
      <c r="CW167">
        <v>1.0537099999999999</v>
      </c>
      <c r="CX167">
        <v>1.0660879999999999</v>
      </c>
      <c r="CY167">
        <v>20.648579999999999</v>
      </c>
      <c r="CZ167" s="1">
        <v>1.1543440000000001E-3</v>
      </c>
      <c r="DA167">
        <v>0.8584967</v>
      </c>
      <c r="DB167">
        <v>1.066074</v>
      </c>
      <c r="DC167">
        <v>20.689779999999999</v>
      </c>
      <c r="DD167" s="1">
        <v>9.4148059999999995E-4</v>
      </c>
      <c r="DE167">
        <v>0.7001811</v>
      </c>
      <c r="DF167">
        <v>1.0660400000000001</v>
      </c>
      <c r="DG167">
        <v>21.1465</v>
      </c>
      <c r="DH167" s="1">
        <v>7.6861530000000005E-4</v>
      </c>
      <c r="DI167">
        <v>0.57163359999999996</v>
      </c>
      <c r="DJ167">
        <v>1.0659639999999999</v>
      </c>
      <c r="DK167">
        <v>21.777480000000001</v>
      </c>
      <c r="DL167" s="1">
        <v>6.2791989999999998E-4</v>
      </c>
      <c r="DM167">
        <v>0.46702660000000001</v>
      </c>
      <c r="DN167">
        <v>1.0659160000000001</v>
      </c>
      <c r="DO167">
        <v>22.459669999999999</v>
      </c>
      <c r="DP167" s="1">
        <v>5.1258619999999995E-4</v>
      </c>
      <c r="DQ167">
        <v>0.38129360000000001</v>
      </c>
      <c r="DR167">
        <v>1.0658730000000001</v>
      </c>
      <c r="DS167">
        <v>22.572759999999999</v>
      </c>
      <c r="DT167" s="1">
        <v>4.1755859999999999E-4</v>
      </c>
      <c r="DU167">
        <v>0.31064740000000002</v>
      </c>
      <c r="DV167">
        <v>1.065812</v>
      </c>
      <c r="DW167">
        <v>22.25055</v>
      </c>
      <c r="DX167" s="1">
        <v>3.3957369999999999E-4</v>
      </c>
      <c r="DY167">
        <v>0.2526622</v>
      </c>
      <c r="DZ167">
        <v>1.0657620000000001</v>
      </c>
      <c r="EA167">
        <v>21.791709999999998</v>
      </c>
      <c r="EB167" s="1">
        <v>2.7619469999999997E-4</v>
      </c>
      <c r="EC167">
        <v>0.205514</v>
      </c>
      <c r="ED167">
        <v>1.0657049999999999</v>
      </c>
      <c r="EE167">
        <v>21.227989999999998</v>
      </c>
      <c r="EF167" s="1">
        <v>2.250349E-4</v>
      </c>
      <c r="EG167">
        <v>0.1674447</v>
      </c>
      <c r="EH167">
        <v>1.0656620000000001</v>
      </c>
      <c r="EI167">
        <v>21.15409</v>
      </c>
      <c r="EJ167" s="1">
        <v>1.8378010000000001E-4</v>
      </c>
      <c r="EK167">
        <v>0.1367447</v>
      </c>
      <c r="EL167">
        <v>1.065628</v>
      </c>
      <c r="EM167">
        <v>21.627970000000001</v>
      </c>
      <c r="EN167" s="1">
        <v>1.5040569999999999E-4</v>
      </c>
      <c r="EO167">
        <v>0.11191230000000001</v>
      </c>
      <c r="EP167">
        <v>1.0655779999999999</v>
      </c>
      <c r="EQ167">
        <v>22.325019999999999</v>
      </c>
      <c r="ER167" s="1">
        <v>1.232374E-4</v>
      </c>
      <c r="ES167" s="1">
        <v>9.1698730000000006E-2</v>
      </c>
      <c r="ET167">
        <v>1.0655559999999999</v>
      </c>
      <c r="EU167">
        <v>23.03436</v>
      </c>
      <c r="EV167" s="1">
        <v>1.012295E-4</v>
      </c>
      <c r="EW167" s="1">
        <v>7.5317029999999993E-2</v>
      </c>
      <c r="EX167">
        <v>1.0655079999999999</v>
      </c>
      <c r="EY167">
        <v>23.184660000000001</v>
      </c>
      <c r="EZ167" s="1">
        <v>8.3596390000000004E-5</v>
      </c>
      <c r="FA167" s="1">
        <v>6.2187260000000001E-2</v>
      </c>
      <c r="FB167">
        <v>1.0654650000000001</v>
      </c>
      <c r="FC167">
        <v>22.776250000000001</v>
      </c>
      <c r="FD167" s="1">
        <v>6.9441190000000001E-5</v>
      </c>
      <c r="FE167" s="1">
        <v>5.1650469999999997E-2</v>
      </c>
      <c r="FF167">
        <v>1.0654319999999999</v>
      </c>
      <c r="FG167">
        <v>22.169260000000001</v>
      </c>
      <c r="FH167" s="1">
        <v>5.7977940000000002E-5</v>
      </c>
      <c r="FI167" s="1">
        <v>4.3117320000000001E-2</v>
      </c>
      <c r="FJ167">
        <v>1.065399</v>
      </c>
      <c r="FK167">
        <v>21.444420000000001</v>
      </c>
      <c r="FL167" s="1">
        <v>4.8621909999999997E-5</v>
      </c>
      <c r="FM167" s="1">
        <v>3.615703E-2</v>
      </c>
      <c r="FN167">
        <v>1.0653980000000001</v>
      </c>
      <c r="FO167">
        <v>21.23396</v>
      </c>
      <c r="FP167" s="1">
        <v>4.0941300000000001E-5</v>
      </c>
      <c r="FQ167" s="1">
        <v>3.0442540000000001E-2</v>
      </c>
      <c r="FR167">
        <v>1.0653809999999999</v>
      </c>
      <c r="FS167">
        <v>21.471299999999999</v>
      </c>
      <c r="FT167" s="1">
        <v>3.4602650000000003E-5</v>
      </c>
      <c r="FU167" s="1">
        <v>2.5726479999999999E-2</v>
      </c>
      <c r="FV167">
        <v>1.0653889999999999</v>
      </c>
      <c r="FW167">
        <v>21.743490000000001</v>
      </c>
      <c r="FX167" s="1">
        <v>2.9365549999999999E-5</v>
      </c>
      <c r="FY167" s="1">
        <v>2.1829790000000002E-2</v>
      </c>
      <c r="FZ167">
        <v>1.065364</v>
      </c>
      <c r="GA167">
        <v>22.152999999999999</v>
      </c>
      <c r="GB167" s="1">
        <v>2.5089110000000001E-5</v>
      </c>
      <c r="GC167" s="1">
        <v>1.864534E-2</v>
      </c>
      <c r="GD167">
        <v>1.0653779999999999</v>
      </c>
      <c r="GE167">
        <v>22.22156</v>
      </c>
      <c r="GF167" s="1">
        <v>2.163942E-5</v>
      </c>
      <c r="GG167" s="1">
        <v>1.6076010000000002E-2</v>
      </c>
      <c r="GH167">
        <v>1.0653859999999999</v>
      </c>
      <c r="GI167">
        <v>22.097919999999998</v>
      </c>
      <c r="GJ167" s="1">
        <v>1.8825210000000001E-5</v>
      </c>
      <c r="GK167" s="1">
        <v>1.3981820000000001E-2</v>
      </c>
      <c r="GL167">
        <v>1.065383</v>
      </c>
      <c r="GM167">
        <v>21.753170000000001</v>
      </c>
      <c r="GN167" s="1">
        <v>1.646719E-5</v>
      </c>
      <c r="GO167" s="1">
        <v>1.222878E-2</v>
      </c>
      <c r="GP167">
        <v>1.065366</v>
      </c>
      <c r="GQ167">
        <v>21.21059</v>
      </c>
      <c r="GR167" s="1">
        <v>1.444817E-5</v>
      </c>
      <c r="GS167" s="1">
        <v>1.0729030000000001E-2</v>
      </c>
      <c r="GT167">
        <v>1.065383</v>
      </c>
      <c r="GU167">
        <v>20.666650000000001</v>
      </c>
      <c r="GV167" s="1">
        <v>1.2699549999999999E-5</v>
      </c>
      <c r="GW167" s="1">
        <v>9.4303330000000008E-3</v>
      </c>
      <c r="GX167">
        <v>1.0653980000000001</v>
      </c>
      <c r="GY167">
        <v>20.699819999999999</v>
      </c>
      <c r="GZ167" s="1">
        <v>1.1175899999999999E-5</v>
      </c>
      <c r="HA167">
        <v>8.2991000000000002E-3</v>
      </c>
      <c r="HB167">
        <v>1.0653889999999999</v>
      </c>
      <c r="HC167">
        <v>21.31418</v>
      </c>
      <c r="HD167" s="1">
        <v>9.8422369999999999E-6</v>
      </c>
      <c r="HE167" s="1">
        <v>7.3086820000000004E-3</v>
      </c>
      <c r="HF167">
        <v>1.065377</v>
      </c>
      <c r="HG167">
        <v>22.013249999999999</v>
      </c>
      <c r="HH167" s="1">
        <v>8.6700050000000003E-6</v>
      </c>
      <c r="HI167" s="1">
        <v>6.4385809999999996E-3</v>
      </c>
      <c r="HJ167">
        <v>1.0653999999999999</v>
      </c>
      <c r="HK167">
        <v>22.245650000000001</v>
      </c>
      <c r="HL167" s="1">
        <v>7.634948E-6</v>
      </c>
      <c r="HM167" s="1">
        <v>5.6702419999999998E-3</v>
      </c>
      <c r="HN167">
        <v>1.0653710000000001</v>
      </c>
      <c r="HO167">
        <v>21.899480000000001</v>
      </c>
      <c r="HP167" s="1">
        <v>6.7220439999999997E-6</v>
      </c>
      <c r="HQ167" s="1">
        <v>4.9924879999999998E-3</v>
      </c>
      <c r="HR167">
        <v>1.065374</v>
      </c>
      <c r="HS167">
        <v>21.480039999999999</v>
      </c>
      <c r="HT167" s="1">
        <v>5.9188470000000002E-6</v>
      </c>
      <c r="HU167" s="1">
        <v>4.3961740000000001E-3</v>
      </c>
      <c r="HV167">
        <v>1.0653550000000001</v>
      </c>
      <c r="HW167">
        <v>20.990500000000001</v>
      </c>
      <c r="HX167" s="1">
        <v>5.2133149999999999E-6</v>
      </c>
      <c r="HY167" s="1">
        <v>3.8723439999999998E-3</v>
      </c>
      <c r="HZ167">
        <v>1.065323</v>
      </c>
      <c r="IA167">
        <v>20.878250000000001</v>
      </c>
      <c r="IB167" s="1">
        <v>4.5933100000000004E-6</v>
      </c>
      <c r="IC167" s="1">
        <v>3.4119210000000001E-3</v>
      </c>
      <c r="ID167">
        <v>1.0653159999999999</v>
      </c>
      <c r="IE167">
        <v>21.17268</v>
      </c>
      <c r="IF167" s="1">
        <v>4.0484199999999998E-6</v>
      </c>
      <c r="IG167" s="1">
        <v>3.0073750000000001E-3</v>
      </c>
      <c r="IH167">
        <v>1.065296</v>
      </c>
      <c r="II167">
        <v>21.52787</v>
      </c>
      <c r="IJ167" s="1">
        <v>3.5681350000000001E-6</v>
      </c>
      <c r="IK167" s="1">
        <v>2.6507449999999999E-3</v>
      </c>
      <c r="IL167">
        <v>1.065269</v>
      </c>
      <c r="IM167">
        <v>21.930579999999999</v>
      </c>
      <c r="IN167" s="1">
        <v>3.1392879999999998E-6</v>
      </c>
      <c r="IO167" s="1">
        <v>2.332621E-3</v>
      </c>
      <c r="IP167">
        <v>1.065248</v>
      </c>
      <c r="IQ167">
        <v>22.011469999999999</v>
      </c>
      <c r="IR167" s="1">
        <v>2.7526210000000001E-6</v>
      </c>
      <c r="IS167" s="1">
        <v>2.0457219999999998E-3</v>
      </c>
      <c r="IT167">
        <v>1.0652200000000001</v>
      </c>
      <c r="IU167">
        <v>21.806819999999998</v>
      </c>
      <c r="IV167" s="1">
        <v>2.4069880000000001E-6</v>
      </c>
      <c r="IW167" s="1">
        <v>1.7890650000000001E-3</v>
      </c>
      <c r="IX167">
        <v>1.065183</v>
      </c>
      <c r="IY167">
        <v>21.56345</v>
      </c>
      <c r="IZ167" s="1">
        <v>2.1026680000000002E-6</v>
      </c>
      <c r="JA167" s="1">
        <v>1.563039E-3</v>
      </c>
      <c r="JB167">
        <v>1.065161</v>
      </c>
      <c r="JC167">
        <v>21.17576</v>
      </c>
      <c r="JD167" s="1">
        <v>1.8373960000000001E-6</v>
      </c>
      <c r="JE167" s="1">
        <v>1.365935E-3</v>
      </c>
      <c r="JF167">
        <v>1.065129</v>
      </c>
      <c r="JG167">
        <v>21.226150000000001</v>
      </c>
      <c r="JH167" s="1">
        <v>1.6071560000000001E-6</v>
      </c>
      <c r="JI167" s="1">
        <v>1.1947889999999999E-3</v>
      </c>
      <c r="JJ167">
        <v>1.0650770000000001</v>
      </c>
      <c r="JK167">
        <v>21.559069999999998</v>
      </c>
      <c r="JL167" s="1">
        <v>1.4074390000000001E-6</v>
      </c>
      <c r="JM167" s="1">
        <v>1.046337E-3</v>
      </c>
      <c r="JN167">
        <v>1.0650630000000001</v>
      </c>
      <c r="JO167">
        <v>21.987159999999999</v>
      </c>
      <c r="JP167" s="1">
        <v>1.2343829999999999E-6</v>
      </c>
      <c r="JQ167" s="1">
        <v>9.1770730000000002E-4</v>
      </c>
      <c r="JR167">
        <v>1.0650139999999999</v>
      </c>
      <c r="JS167">
        <v>22.41366</v>
      </c>
      <c r="JT167" s="1">
        <v>1.083789E-6</v>
      </c>
      <c r="JU167" s="1">
        <v>8.0577079999999998E-4</v>
      </c>
      <c r="JV167">
        <v>1.0650109999999999</v>
      </c>
      <c r="JW167">
        <v>22.538830000000001</v>
      </c>
      <c r="JX167" s="1">
        <v>9.5177630000000004E-7</v>
      </c>
      <c r="JY167" s="1">
        <v>7.0766950000000003E-4</v>
      </c>
      <c r="JZ167">
        <v>1.0649550000000001</v>
      </c>
      <c r="KA167">
        <v>22.291830000000001</v>
      </c>
      <c r="KB167" s="1">
        <v>8.3615199999999998E-7</v>
      </c>
      <c r="KC167" s="1">
        <v>6.2171399999999999E-4</v>
      </c>
      <c r="KD167">
        <v>1.0649040000000001</v>
      </c>
      <c r="KE167">
        <v>21.912790000000001</v>
      </c>
      <c r="KF167" s="1">
        <v>7.3541589999999995E-7</v>
      </c>
      <c r="KG167" s="1">
        <v>5.4682679999999999E-4</v>
      </c>
      <c r="KH167">
        <v>1.0649139999999999</v>
      </c>
      <c r="KI167">
        <v>21.445229999999999</v>
      </c>
      <c r="KJ167" s="1">
        <v>6.4784540000000001E-7</v>
      </c>
      <c r="KK167" s="1">
        <v>4.81707E-4</v>
      </c>
      <c r="KL167">
        <v>1.0648789999999999</v>
      </c>
      <c r="KM167">
        <v>21.510770000000001</v>
      </c>
      <c r="KN167" s="1">
        <v>5.7169999999999996E-7</v>
      </c>
      <c r="KO167" s="1">
        <v>4.2509109999999998E-4</v>
      </c>
      <c r="KP167">
        <v>1.0648580000000001</v>
      </c>
      <c r="KQ167">
        <v>21.966380000000001</v>
      </c>
      <c r="KR167" s="1">
        <v>5.0535930000000002E-7</v>
      </c>
      <c r="KS167" s="1">
        <v>3.7574929999999998E-4</v>
      </c>
      <c r="KT167">
        <v>1.064824</v>
      </c>
      <c r="KU167">
        <v>22.584160000000001</v>
      </c>
      <c r="KV167" s="1">
        <v>4.4747890000000001E-7</v>
      </c>
      <c r="KW167" s="1">
        <v>3.3270320000000002E-4</v>
      </c>
      <c r="KX167">
        <v>1.0648120000000001</v>
      </c>
      <c r="KY167">
        <v>23.211600000000001</v>
      </c>
      <c r="KZ167" s="1">
        <v>3.9774950000000001E-7</v>
      </c>
      <c r="LA167" s="1">
        <v>2.9567889999999999E-4</v>
      </c>
      <c r="LB167">
        <v>1.0647930000000001</v>
      </c>
      <c r="LC167">
        <v>23.31711</v>
      </c>
      <c r="LD167" s="1">
        <v>3.5558229999999999E-7</v>
      </c>
      <c r="LE167" s="1">
        <v>2.6428139999999997E-4</v>
      </c>
      <c r="LF167">
        <v>1.064765</v>
      </c>
      <c r="LG167">
        <v>22.926449999999999</v>
      </c>
      <c r="LH167" s="1">
        <v>3.1953E-7</v>
      </c>
      <c r="LI167" s="1">
        <v>2.374535E-4</v>
      </c>
      <c r="LJ167">
        <v>1.064759</v>
      </c>
      <c r="LK167">
        <v>22.405280000000001</v>
      </c>
      <c r="LL167" s="1">
        <v>2.8813500000000001E-7</v>
      </c>
      <c r="LM167" s="1">
        <v>2.1410520000000001E-4</v>
      </c>
      <c r="LN167">
        <v>1.0647450000000001</v>
      </c>
      <c r="LO167">
        <v>21.841719999999999</v>
      </c>
      <c r="LP167" s="1">
        <v>2.6041100000000001E-7</v>
      </c>
      <c r="LQ167" s="1">
        <v>1.9349140000000001E-4</v>
      </c>
      <c r="LR167">
        <v>1.0647249999999999</v>
      </c>
      <c r="LS167">
        <v>22.000060000000001</v>
      </c>
      <c r="LT167" s="1">
        <v>2.3586009999999999E-7</v>
      </c>
      <c r="LU167" s="1">
        <v>1.7524420000000001E-4</v>
      </c>
      <c r="LV167">
        <v>1.064678</v>
      </c>
      <c r="LW167">
        <v>22.559760000000001</v>
      </c>
      <c r="LX167" s="1">
        <v>2.140225E-7</v>
      </c>
      <c r="LY167" s="1">
        <v>1.590129E-4</v>
      </c>
      <c r="LZ167">
        <v>1.0646949999999999</v>
      </c>
      <c r="MA167">
        <v>23.248519999999999</v>
      </c>
      <c r="MB167" s="1">
        <v>1.9445090000000001E-7</v>
      </c>
      <c r="MC167" s="1">
        <v>1.4447080000000001E-4</v>
      </c>
      <c r="MD167">
        <v>1.064643</v>
      </c>
      <c r="ME167">
        <v>24.00563</v>
      </c>
      <c r="MF167" s="1">
        <v>1.767448E-7</v>
      </c>
      <c r="MG167" s="1">
        <v>1.3131929999999999E-4</v>
      </c>
      <c r="MH167">
        <v>1.0646180000000001</v>
      </c>
      <c r="MI167">
        <v>24.233560000000001</v>
      </c>
      <c r="MJ167" s="1">
        <v>1.606233E-7</v>
      </c>
      <c r="MK167" s="1">
        <v>1.193507E-4</v>
      </c>
      <c r="ML167">
        <v>1.0646</v>
      </c>
      <c r="MM167">
        <v>23.94228</v>
      </c>
      <c r="MN167" s="1">
        <v>1.4598299999999999E-7</v>
      </c>
      <c r="MO167" s="1">
        <v>1.0847090000000001E-4</v>
      </c>
      <c r="MP167">
        <v>1.0645849999999999</v>
      </c>
      <c r="MQ167">
        <v>23.451519999999999</v>
      </c>
      <c r="MR167" s="1">
        <v>1.3276019999999999E-7</v>
      </c>
      <c r="MS167" s="1">
        <v>9.8644529999999996E-5</v>
      </c>
      <c r="MT167">
        <v>1.0645800000000001</v>
      </c>
      <c r="MU167">
        <v>22.726970000000001</v>
      </c>
      <c r="MV167" s="1">
        <v>1.208625E-7</v>
      </c>
      <c r="MW167" s="1">
        <v>8.9802299999999999E-5</v>
      </c>
      <c r="MX167">
        <v>1.0645469999999999</v>
      </c>
      <c r="MY167">
        <v>22.158280000000001</v>
      </c>
      <c r="MZ167" s="1">
        <v>1.1014760000000001E-7</v>
      </c>
      <c r="NA167" s="1">
        <v>8.1841099999999998E-5</v>
      </c>
      <c r="NB167">
        <v>1.064532</v>
      </c>
      <c r="NC167">
        <v>22.126370000000001</v>
      </c>
      <c r="ND167" s="1">
        <v>1.004768E-7</v>
      </c>
      <c r="NE167" s="1">
        <v>7.4654130000000003E-5</v>
      </c>
      <c r="NF167">
        <v>1.064538</v>
      </c>
      <c r="NG167">
        <v>22.661110000000001</v>
      </c>
      <c r="NH167" s="1">
        <v>9.1787439999999995E-8</v>
      </c>
      <c r="NI167" s="1">
        <v>6.8194140000000001E-5</v>
      </c>
      <c r="NJ167">
        <v>1.0644990000000001</v>
      </c>
      <c r="NK167">
        <v>22.99072</v>
      </c>
      <c r="NL167" s="1">
        <v>8.4162839999999999E-8</v>
      </c>
      <c r="NM167" s="1">
        <v>6.2519040000000005E-5</v>
      </c>
      <c r="NN167">
        <v>1.064503</v>
      </c>
      <c r="NO167">
        <v>22.990880000000001</v>
      </c>
      <c r="NP167" s="1">
        <v>7.7621599999999997E-8</v>
      </c>
      <c r="NQ167" s="1">
        <v>5.764682E-5</v>
      </c>
      <c r="NR167">
        <v>1.0644880000000001</v>
      </c>
      <c r="NS167">
        <v>22.775459999999999</v>
      </c>
      <c r="NT167" s="1">
        <v>7.1915519999999999E-8</v>
      </c>
      <c r="NU167" s="1">
        <v>5.3403989999999998E-5</v>
      </c>
      <c r="NV167">
        <v>1.064465</v>
      </c>
      <c r="NW167">
        <v>22.232320000000001</v>
      </c>
      <c r="NX167" s="1">
        <v>6.6769900000000003E-8</v>
      </c>
      <c r="NY167" s="1">
        <v>4.9579790000000002E-5</v>
      </c>
      <c r="NZ167">
        <v>1.06447</v>
      </c>
      <c r="OA167">
        <v>21.529389999999999</v>
      </c>
      <c r="OB167" s="1">
        <v>6.2068320000000006E-8</v>
      </c>
      <c r="OC167" s="1">
        <v>4.6086559999999997E-5</v>
      </c>
      <c r="OD167">
        <v>1.0644450000000001</v>
      </c>
      <c r="OE167">
        <v>21.33907</v>
      </c>
      <c r="OF167" s="1">
        <v>5.7781639999999999E-8</v>
      </c>
      <c r="OG167" s="1">
        <v>4.2903089999999999E-5</v>
      </c>
      <c r="OH167">
        <v>1.0644480000000001</v>
      </c>
      <c r="OI167">
        <v>21.577829999999999</v>
      </c>
      <c r="OJ167" s="1">
        <v>5.3860940000000002E-8</v>
      </c>
      <c r="OK167" s="1">
        <v>3.9990090000000001E-5</v>
      </c>
    </row>
    <row r="168" spans="1:401" x14ac:dyDescent="0.35">
      <c r="A168">
        <v>171</v>
      </c>
      <c r="B168" t="s">
        <v>4</v>
      </c>
      <c r="C168" t="s">
        <v>24</v>
      </c>
      <c r="D168" t="s">
        <v>172</v>
      </c>
      <c r="E168">
        <v>789.41669999999999</v>
      </c>
      <c r="F168">
        <v>0.94855610000000001</v>
      </c>
      <c r="G168">
        <v>22.08408</v>
      </c>
      <c r="H168">
        <v>0</v>
      </c>
      <c r="I168">
        <v>0</v>
      </c>
      <c r="J168">
        <v>0.94840100000000005</v>
      </c>
      <c r="K168">
        <v>21.529209999999999</v>
      </c>
      <c r="L168">
        <v>0</v>
      </c>
      <c r="M168">
        <v>0</v>
      </c>
      <c r="N168">
        <v>0.94828049999999997</v>
      </c>
      <c r="O168">
        <v>21.102509999999999</v>
      </c>
      <c r="P168">
        <v>0</v>
      </c>
      <c r="Q168">
        <v>0</v>
      </c>
      <c r="R168">
        <v>0.94817070000000003</v>
      </c>
      <c r="S168">
        <v>20.830919999999999</v>
      </c>
      <c r="T168">
        <v>0</v>
      </c>
      <c r="U168">
        <v>0</v>
      </c>
      <c r="V168">
        <v>0.94806349999999995</v>
      </c>
      <c r="W168">
        <v>20.877300000000002</v>
      </c>
      <c r="X168">
        <v>0</v>
      </c>
      <c r="Y168" s="1">
        <v>1.7701800000000002E-36</v>
      </c>
      <c r="Z168">
        <v>0.94796139999999995</v>
      </c>
      <c r="AA168">
        <v>20.851559999999999</v>
      </c>
      <c r="AB168" s="1">
        <v>1.197133E-26</v>
      </c>
      <c r="AC168" s="1">
        <v>9.584743E-24</v>
      </c>
      <c r="AD168">
        <v>0.94787259999999995</v>
      </c>
      <c r="AE168">
        <v>20.663889999999999</v>
      </c>
      <c r="AF168" s="1">
        <v>2.8129900000000001E-14</v>
      </c>
      <c r="AG168" s="1">
        <v>2.2555719999999999E-11</v>
      </c>
      <c r="AH168">
        <v>0.94780949999999997</v>
      </c>
      <c r="AI168">
        <v>20.384229999999999</v>
      </c>
      <c r="AJ168" s="1">
        <v>3.8631090000000003E-5</v>
      </c>
      <c r="AK168" s="1">
        <v>2.1998420000000001E-2</v>
      </c>
      <c r="AL168">
        <v>0.94774400000000003</v>
      </c>
      <c r="AM168">
        <v>20.037140000000001</v>
      </c>
      <c r="AN168" s="1">
        <v>5.8945919999999999E-2</v>
      </c>
      <c r="AO168">
        <v>37.935769999999998</v>
      </c>
      <c r="AP168">
        <v>0.94771890000000003</v>
      </c>
      <c r="AQ168">
        <v>20.151979999999998</v>
      </c>
      <c r="AR168">
        <v>3.3458489999999999</v>
      </c>
      <c r="AS168">
        <v>2344.9520000000002</v>
      </c>
      <c r="AT168">
        <v>0.94766989999999995</v>
      </c>
      <c r="AU168">
        <v>20.58841</v>
      </c>
      <c r="AV168">
        <v>25.322929999999999</v>
      </c>
      <c r="AW168">
        <v>19028.91</v>
      </c>
      <c r="AX168">
        <v>0.94767880000000004</v>
      </c>
      <c r="AY168">
        <v>20.907319999999999</v>
      </c>
      <c r="AZ168">
        <v>44.751170000000002</v>
      </c>
      <c r="BA168">
        <v>35728.71</v>
      </c>
      <c r="BB168">
        <v>0.9476599</v>
      </c>
      <c r="BC168">
        <v>21.226140000000001</v>
      </c>
      <c r="BD168">
        <v>26.114879999999999</v>
      </c>
      <c r="BE168">
        <v>21943.51</v>
      </c>
      <c r="BF168">
        <v>0.94765149999999998</v>
      </c>
      <c r="BG168">
        <v>21.260929999999998</v>
      </c>
      <c r="BH168">
        <v>6.3298610000000002</v>
      </c>
      <c r="BI168">
        <v>5567.7839999999997</v>
      </c>
      <c r="BJ168">
        <v>0.94766839999999997</v>
      </c>
      <c r="BK168">
        <v>20.997779999999999</v>
      </c>
      <c r="BL168">
        <v>0.76504280000000002</v>
      </c>
      <c r="BM168">
        <v>699.8433</v>
      </c>
      <c r="BN168">
        <v>0.94766669999999997</v>
      </c>
      <c r="BO168">
        <v>20.756460000000001</v>
      </c>
      <c r="BP168" s="1">
        <v>5.8639240000000002E-2</v>
      </c>
      <c r="BQ168">
        <v>54.592489999999998</v>
      </c>
      <c r="BR168">
        <v>0.94768010000000003</v>
      </c>
      <c r="BS168">
        <v>20.500820000000001</v>
      </c>
      <c r="BT168" s="1">
        <v>8.3160879999999993E-3</v>
      </c>
      <c r="BU168">
        <v>7.0928149999999999</v>
      </c>
      <c r="BV168">
        <v>0.94767100000000004</v>
      </c>
      <c r="BW168">
        <v>20.611450000000001</v>
      </c>
      <c r="BX168" s="1">
        <v>5.0453429999999999E-3</v>
      </c>
      <c r="BY168">
        <v>4.0901370000000004</v>
      </c>
      <c r="BZ168">
        <v>0.94766150000000005</v>
      </c>
      <c r="CA168">
        <v>21.076560000000001</v>
      </c>
      <c r="CB168" s="1">
        <v>4.045229E-3</v>
      </c>
      <c r="CC168">
        <v>3.26953</v>
      </c>
      <c r="CD168">
        <v>0.94766810000000001</v>
      </c>
      <c r="CE168">
        <v>21.521350000000002</v>
      </c>
      <c r="CF168" s="1">
        <v>3.2875320000000001E-3</v>
      </c>
      <c r="CG168">
        <v>2.6566100000000001</v>
      </c>
      <c r="CH168">
        <v>0.94767259999999998</v>
      </c>
      <c r="CI168">
        <v>21.995229999999999</v>
      </c>
      <c r="CJ168" s="1">
        <v>2.6743589999999999E-3</v>
      </c>
      <c r="CK168">
        <v>2.1610860000000001</v>
      </c>
      <c r="CL168">
        <v>0.9476694</v>
      </c>
      <c r="CM168">
        <v>22.149329999999999</v>
      </c>
      <c r="CN168" s="1">
        <v>2.1758379999999998E-3</v>
      </c>
      <c r="CO168">
        <v>1.7582009999999999</v>
      </c>
      <c r="CP168">
        <v>0.9476675</v>
      </c>
      <c r="CQ168">
        <v>21.77392</v>
      </c>
      <c r="CR168" s="1">
        <v>1.7702379999999999E-3</v>
      </c>
      <c r="CS168">
        <v>1.430428</v>
      </c>
      <c r="CT168">
        <v>0.94762860000000004</v>
      </c>
      <c r="CU168">
        <v>21.25348</v>
      </c>
      <c r="CV168" s="1">
        <v>1.4410390000000001E-3</v>
      </c>
      <c r="CW168">
        <v>1.164382</v>
      </c>
      <c r="CX168">
        <v>0.94760270000000002</v>
      </c>
      <c r="CY168">
        <v>20.718340000000001</v>
      </c>
      <c r="CZ168" s="1">
        <v>1.1739960000000001E-3</v>
      </c>
      <c r="DA168">
        <v>0.94852720000000001</v>
      </c>
      <c r="DB168">
        <v>0.94755270000000003</v>
      </c>
      <c r="DC168">
        <v>20.75356</v>
      </c>
      <c r="DD168" s="1">
        <v>9.5741809999999995E-4</v>
      </c>
      <c r="DE168">
        <v>0.77348090000000003</v>
      </c>
      <c r="DF168">
        <v>0.94751169999999996</v>
      </c>
      <c r="DG168">
        <v>21.194569999999999</v>
      </c>
      <c r="DH168" s="1">
        <v>7.8156169999999997E-4</v>
      </c>
      <c r="DI168">
        <v>0.6313493</v>
      </c>
      <c r="DJ168">
        <v>0.94743809999999995</v>
      </c>
      <c r="DK168">
        <v>21.806529999999999</v>
      </c>
      <c r="DL168" s="1">
        <v>6.3847760000000002E-4</v>
      </c>
      <c r="DM168">
        <v>0.51571610000000001</v>
      </c>
      <c r="DN168">
        <v>0.94738120000000003</v>
      </c>
      <c r="DO168">
        <v>22.474460000000001</v>
      </c>
      <c r="DP168" s="1">
        <v>5.2127840000000005E-4</v>
      </c>
      <c r="DQ168">
        <v>0.421041</v>
      </c>
      <c r="DR168">
        <v>0.94730000000000003</v>
      </c>
      <c r="DS168">
        <v>22.58914</v>
      </c>
      <c r="DT168" s="1">
        <v>4.2471579999999999E-4</v>
      </c>
      <c r="DU168">
        <v>0.34304030000000002</v>
      </c>
      <c r="DV168">
        <v>0.94725440000000005</v>
      </c>
      <c r="DW168">
        <v>22.28068</v>
      </c>
      <c r="DX168" s="1">
        <v>3.4542440000000002E-4</v>
      </c>
      <c r="DY168">
        <v>0.27898770000000001</v>
      </c>
      <c r="DZ168">
        <v>0.94718049999999998</v>
      </c>
      <c r="EA168">
        <v>21.840479999999999</v>
      </c>
      <c r="EB168" s="1">
        <v>2.8093109999999998E-4</v>
      </c>
      <c r="EC168">
        <v>0.2268549</v>
      </c>
      <c r="ED168">
        <v>0.94708899999999996</v>
      </c>
      <c r="EE168">
        <v>21.293410000000002</v>
      </c>
      <c r="EF168" s="1">
        <v>2.2885280000000001E-4</v>
      </c>
      <c r="EG168">
        <v>0.18475820000000001</v>
      </c>
      <c r="EH168">
        <v>0.94702980000000003</v>
      </c>
      <c r="EI168">
        <v>21.213519999999999</v>
      </c>
      <c r="EJ168" s="1">
        <v>1.8686160000000001E-4</v>
      </c>
      <c r="EK168">
        <v>0.15082010000000001</v>
      </c>
      <c r="EL168">
        <v>0.94696740000000001</v>
      </c>
      <c r="EM168">
        <v>21.672440000000002</v>
      </c>
      <c r="EN168" s="1">
        <v>1.5290470000000001E-4</v>
      </c>
      <c r="EO168">
        <v>0.1233856</v>
      </c>
      <c r="EP168">
        <v>0.94690909999999995</v>
      </c>
      <c r="EQ168">
        <v>22.35342</v>
      </c>
      <c r="ER168" s="1">
        <v>1.2527419999999999E-4</v>
      </c>
      <c r="ES168">
        <v>0.1010689</v>
      </c>
      <c r="ET168">
        <v>0.94684029999999997</v>
      </c>
      <c r="EU168">
        <v>23.047830000000001</v>
      </c>
      <c r="EV168" s="1">
        <v>1.0287E-4</v>
      </c>
      <c r="EW168" s="1">
        <v>8.2968410000000006E-2</v>
      </c>
      <c r="EX168">
        <v>0.94680010000000003</v>
      </c>
      <c r="EY168">
        <v>23.202739999999999</v>
      </c>
      <c r="EZ168" s="1">
        <v>8.4908530000000004E-5</v>
      </c>
      <c r="FA168" s="1">
        <v>6.8453929999999996E-2</v>
      </c>
      <c r="FB168">
        <v>0.94671799999999995</v>
      </c>
      <c r="FC168">
        <v>22.818439999999999</v>
      </c>
      <c r="FD168" s="1">
        <v>7.0498380000000001E-5</v>
      </c>
      <c r="FE168" s="1">
        <v>5.6814860000000002E-2</v>
      </c>
      <c r="FF168">
        <v>0.9466871</v>
      </c>
      <c r="FG168">
        <v>22.232050000000001</v>
      </c>
      <c r="FH168" s="1">
        <v>5.8837520000000002E-5</v>
      </c>
      <c r="FI168" s="1">
        <v>4.7399860000000002E-2</v>
      </c>
      <c r="FJ168">
        <v>0.94664559999999998</v>
      </c>
      <c r="FK168">
        <v>21.522929999999999</v>
      </c>
      <c r="FL168" s="1">
        <v>4.9325440000000003E-5</v>
      </c>
      <c r="FM168" s="1">
        <v>3.9725580000000003E-2</v>
      </c>
      <c r="FN168">
        <v>0.94660359999999999</v>
      </c>
      <c r="FO168">
        <v>21.307590000000001</v>
      </c>
      <c r="FP168" s="1">
        <v>4.1520090000000002E-5</v>
      </c>
      <c r="FQ168" s="1">
        <v>3.343028E-2</v>
      </c>
      <c r="FR168">
        <v>0.94659289999999996</v>
      </c>
      <c r="FS168">
        <v>21.520440000000001</v>
      </c>
      <c r="FT168" s="1">
        <v>3.5081530000000002E-5</v>
      </c>
      <c r="FU168" s="1">
        <v>2.8238679999999999E-2</v>
      </c>
      <c r="FV168">
        <v>0.94656490000000004</v>
      </c>
      <c r="FW168">
        <v>21.768740000000001</v>
      </c>
      <c r="FX168" s="1">
        <v>2.975957E-5</v>
      </c>
      <c r="FY168" s="1">
        <v>2.3949149999999999E-2</v>
      </c>
      <c r="FZ168">
        <v>0.9465713</v>
      </c>
      <c r="GA168">
        <v>22.153569999999998</v>
      </c>
      <c r="GB168" s="1">
        <v>2.5408649999999999E-5</v>
      </c>
      <c r="GC168" s="1">
        <v>2.043878E-2</v>
      </c>
      <c r="GD168">
        <v>0.94656720000000005</v>
      </c>
      <c r="GE168">
        <v>22.23779</v>
      </c>
      <c r="GF168" s="1">
        <v>2.1897409999999999E-5</v>
      </c>
      <c r="GG168" s="1">
        <v>1.7605679999999999E-2</v>
      </c>
      <c r="GH168">
        <v>0.94657029999999998</v>
      </c>
      <c r="GI168">
        <v>22.135829999999999</v>
      </c>
      <c r="GJ168" s="1">
        <v>1.903796E-5</v>
      </c>
      <c r="GK168" s="1">
        <v>1.530107E-2</v>
      </c>
      <c r="GL168">
        <v>0.9465597</v>
      </c>
      <c r="GM168">
        <v>21.817160000000001</v>
      </c>
      <c r="GN168" s="1">
        <v>1.664741E-5</v>
      </c>
      <c r="GO168" s="1">
        <v>1.337644E-2</v>
      </c>
      <c r="GP168">
        <v>0.94657270000000004</v>
      </c>
      <c r="GQ168">
        <v>21.285779999999999</v>
      </c>
      <c r="GR168" s="1">
        <v>1.46034E-5</v>
      </c>
      <c r="GS168" s="1">
        <v>1.1733169999999999E-2</v>
      </c>
      <c r="GT168">
        <v>0.94657990000000003</v>
      </c>
      <c r="GU168">
        <v>20.729700000000001</v>
      </c>
      <c r="GV168" s="1">
        <v>1.2834500000000001E-5</v>
      </c>
      <c r="GW168" s="1">
        <v>1.0311320000000001E-2</v>
      </c>
      <c r="GX168">
        <v>0.946573</v>
      </c>
      <c r="GY168">
        <v>20.7407</v>
      </c>
      <c r="GZ168" s="1">
        <v>1.1293739999999999E-5</v>
      </c>
      <c r="HA168" s="1">
        <v>9.0736399999999991E-3</v>
      </c>
      <c r="HB168">
        <v>0.94656940000000001</v>
      </c>
      <c r="HC168">
        <v>21.33811</v>
      </c>
      <c r="HD168" s="1">
        <v>9.9454809999999996E-6</v>
      </c>
      <c r="HE168" s="1">
        <v>7.9903019999999995E-3</v>
      </c>
      <c r="HF168">
        <v>0.94655520000000004</v>
      </c>
      <c r="HG168">
        <v>22.035900000000002</v>
      </c>
      <c r="HH168" s="1">
        <v>8.7610040000000006E-6</v>
      </c>
      <c r="HI168" s="1">
        <v>7.038842E-3</v>
      </c>
      <c r="HJ168">
        <v>0.9465498</v>
      </c>
      <c r="HK168">
        <v>22.263549999999999</v>
      </c>
      <c r="HL168" s="1">
        <v>7.7153220000000007E-6</v>
      </c>
      <c r="HM168" s="1">
        <v>6.198968E-3</v>
      </c>
      <c r="HN168">
        <v>0.94655109999999998</v>
      </c>
      <c r="HO168">
        <v>21.934170000000002</v>
      </c>
      <c r="HP168" s="1">
        <v>6.7928100000000003E-6</v>
      </c>
      <c r="HQ168" s="1">
        <v>5.4579989999999998E-3</v>
      </c>
      <c r="HR168">
        <v>0.94655579999999995</v>
      </c>
      <c r="HS168">
        <v>21.52299</v>
      </c>
      <c r="HT168" s="1">
        <v>5.9811390000000002E-6</v>
      </c>
      <c r="HU168" s="1">
        <v>4.8059740000000002E-3</v>
      </c>
      <c r="HV168">
        <v>0.94653279999999995</v>
      </c>
      <c r="HW168">
        <v>21.042670000000001</v>
      </c>
      <c r="HX168" s="1">
        <v>5.2680019999999998E-6</v>
      </c>
      <c r="HY168" s="1">
        <v>4.2330559999999998E-3</v>
      </c>
      <c r="HZ168">
        <v>0.94652570000000003</v>
      </c>
      <c r="IA168">
        <v>20.930289999999999</v>
      </c>
      <c r="IB168" s="1">
        <v>4.6413440000000003E-6</v>
      </c>
      <c r="IC168" s="1">
        <v>3.729516E-3</v>
      </c>
      <c r="ID168">
        <v>0.94646010000000003</v>
      </c>
      <c r="IE168">
        <v>21.215119999999999</v>
      </c>
      <c r="IF168" s="1">
        <v>4.0906759999999998E-6</v>
      </c>
      <c r="IG168" s="1">
        <v>3.2870180000000001E-3</v>
      </c>
      <c r="IH168">
        <v>0.94646929999999996</v>
      </c>
      <c r="II168">
        <v>21.560079999999999</v>
      </c>
      <c r="IJ168" s="1">
        <v>3.6055250000000001E-6</v>
      </c>
      <c r="IK168" s="1">
        <v>2.897237E-3</v>
      </c>
      <c r="IL168">
        <v>0.94643520000000003</v>
      </c>
      <c r="IM168">
        <v>21.9497</v>
      </c>
      <c r="IN168" s="1">
        <v>3.1728820000000001E-6</v>
      </c>
      <c r="IO168" s="1">
        <v>2.5498729999999998E-3</v>
      </c>
      <c r="IP168">
        <v>0.94639150000000005</v>
      </c>
      <c r="IQ168">
        <v>22.02741</v>
      </c>
      <c r="IR168" s="1">
        <v>2.7828930000000001E-6</v>
      </c>
      <c r="IS168" s="1">
        <v>2.2368520000000001E-3</v>
      </c>
      <c r="IT168">
        <v>0.94637199999999999</v>
      </c>
      <c r="IU168">
        <v>21.83511</v>
      </c>
      <c r="IV168" s="1">
        <v>2.4338700000000001E-6</v>
      </c>
      <c r="IW168" s="1">
        <v>1.9563800000000002E-3</v>
      </c>
      <c r="IX168">
        <v>0.94633290000000003</v>
      </c>
      <c r="IY168">
        <v>21.604379999999999</v>
      </c>
      <c r="IZ168" s="1">
        <v>2.1262009999999999E-6</v>
      </c>
      <c r="JA168" s="1">
        <v>1.7091140000000001E-3</v>
      </c>
      <c r="JB168">
        <v>0.94629629999999998</v>
      </c>
      <c r="JC168">
        <v>21.240860000000001</v>
      </c>
      <c r="JD168" s="1">
        <v>1.8578710000000001E-6</v>
      </c>
      <c r="JE168" s="1">
        <v>1.4933450000000001E-3</v>
      </c>
      <c r="JF168">
        <v>0.94622830000000002</v>
      </c>
      <c r="JG168">
        <v>21.29036</v>
      </c>
      <c r="JH168" s="1">
        <v>1.62489E-6</v>
      </c>
      <c r="JI168" s="1">
        <v>1.3059429999999999E-3</v>
      </c>
      <c r="JJ168">
        <v>0.94617980000000002</v>
      </c>
      <c r="JK168">
        <v>21.61253</v>
      </c>
      <c r="JL168" s="1">
        <v>1.4228190000000001E-6</v>
      </c>
      <c r="JM168" s="1">
        <v>1.143374E-3</v>
      </c>
      <c r="JN168">
        <v>0.94615009999999999</v>
      </c>
      <c r="JO168">
        <v>22.019860000000001</v>
      </c>
      <c r="JP168" s="1">
        <v>1.2477309999999999E-6</v>
      </c>
      <c r="JQ168" s="1">
        <v>1.002551E-3</v>
      </c>
      <c r="JR168">
        <v>0.94609520000000003</v>
      </c>
      <c r="JS168">
        <v>22.424759999999999</v>
      </c>
      <c r="JT168" s="1">
        <v>1.0954430000000001E-6</v>
      </c>
      <c r="JU168" s="1">
        <v>8.8009969999999999E-4</v>
      </c>
      <c r="JV168">
        <v>0.94605249999999996</v>
      </c>
      <c r="JW168">
        <v>22.55303</v>
      </c>
      <c r="JX168" s="1">
        <v>9.6199839999999998E-7</v>
      </c>
      <c r="JY168" s="1">
        <v>7.7284490000000005E-4</v>
      </c>
      <c r="JZ168">
        <v>0.94601800000000003</v>
      </c>
      <c r="KA168">
        <v>22.324819999999999</v>
      </c>
      <c r="KB168" s="1">
        <v>8.4509470000000001E-7</v>
      </c>
      <c r="KC168" s="1">
        <v>6.7884119999999997E-4</v>
      </c>
      <c r="KD168">
        <v>0.94595019999999996</v>
      </c>
      <c r="KE168">
        <v>21.96199</v>
      </c>
      <c r="KF168" s="1">
        <v>7.4318109999999998E-7</v>
      </c>
      <c r="KG168" s="1">
        <v>5.9687710000000003E-4</v>
      </c>
      <c r="KH168">
        <v>0.9459225</v>
      </c>
      <c r="KI168">
        <v>21.50638</v>
      </c>
      <c r="KJ168" s="1">
        <v>6.5460429999999998E-7</v>
      </c>
      <c r="KK168" s="1">
        <v>5.2567689999999997E-4</v>
      </c>
      <c r="KL168">
        <v>0.94587339999999998</v>
      </c>
      <c r="KM168">
        <v>21.56589</v>
      </c>
      <c r="KN168" s="1">
        <v>5.7757500000000004E-7</v>
      </c>
      <c r="KO168" s="1">
        <v>4.6374539999999997E-4</v>
      </c>
      <c r="KP168">
        <v>0.94584380000000001</v>
      </c>
      <c r="KQ168">
        <v>22.008800000000001</v>
      </c>
      <c r="KR168" s="1">
        <v>5.1049489999999995E-7</v>
      </c>
      <c r="KS168" s="1">
        <v>4.0981889999999998E-4</v>
      </c>
      <c r="KT168">
        <v>0.94581850000000001</v>
      </c>
      <c r="KU168">
        <v>22.612690000000001</v>
      </c>
      <c r="KV168" s="1">
        <v>4.5193860000000001E-7</v>
      </c>
      <c r="KW168" s="1">
        <v>3.627506E-4</v>
      </c>
      <c r="KX168">
        <v>0.94578030000000002</v>
      </c>
      <c r="KY168">
        <v>23.23104</v>
      </c>
      <c r="KZ168" s="1">
        <v>4.015472E-7</v>
      </c>
      <c r="LA168" s="1">
        <v>3.2220950000000001E-4</v>
      </c>
      <c r="LB168">
        <v>0.9457525</v>
      </c>
      <c r="LC168">
        <v>23.342549999999999</v>
      </c>
      <c r="LD168" s="1">
        <v>3.5880499999999999E-7</v>
      </c>
      <c r="LE168" s="1">
        <v>2.8780420000000003E-4</v>
      </c>
      <c r="LF168">
        <v>0.9457141</v>
      </c>
      <c r="LG168">
        <v>22.970050000000001</v>
      </c>
      <c r="LH168" s="1">
        <v>3.2230239999999999E-7</v>
      </c>
      <c r="LI168" s="1">
        <v>2.5845209999999998E-4</v>
      </c>
      <c r="LJ168">
        <v>0.94570080000000001</v>
      </c>
      <c r="LK168">
        <v>22.463950000000001</v>
      </c>
      <c r="LL168" s="1">
        <v>2.905719E-7</v>
      </c>
      <c r="LM168" s="1">
        <v>2.3295879999999999E-4</v>
      </c>
      <c r="LN168">
        <v>0.94567809999999997</v>
      </c>
      <c r="LO168">
        <v>21.915939999999999</v>
      </c>
      <c r="LP168" s="1">
        <v>2.6256819999999998E-7</v>
      </c>
      <c r="LQ168" s="1">
        <v>2.1047040000000001E-4</v>
      </c>
      <c r="LR168">
        <v>0.94562550000000001</v>
      </c>
      <c r="LS168">
        <v>22.062290000000001</v>
      </c>
      <c r="LT168" s="1">
        <v>2.377705E-7</v>
      </c>
      <c r="LU168" s="1">
        <v>1.905656E-4</v>
      </c>
      <c r="LV168">
        <v>0.94560279999999997</v>
      </c>
      <c r="LW168">
        <v>22.60951</v>
      </c>
      <c r="LX168" s="1">
        <v>2.1572700000000001E-7</v>
      </c>
      <c r="LY168" s="1">
        <v>1.7287229999999999E-4</v>
      </c>
      <c r="LZ168">
        <v>0.9455768</v>
      </c>
      <c r="MA168">
        <v>23.27983</v>
      </c>
      <c r="MB168" s="1">
        <v>1.959862E-7</v>
      </c>
      <c r="MC168" s="1">
        <v>1.5703669999999999E-4</v>
      </c>
      <c r="MD168">
        <v>0.94555370000000005</v>
      </c>
      <c r="ME168">
        <v>24.02439</v>
      </c>
      <c r="MF168" s="1">
        <v>1.7813709999999999E-7</v>
      </c>
      <c r="MG168" s="1">
        <v>1.42724E-4</v>
      </c>
      <c r="MH168">
        <v>0.94551750000000001</v>
      </c>
      <c r="MI168">
        <v>24.256409999999999</v>
      </c>
      <c r="MJ168" s="1">
        <v>1.6189289999999999E-7</v>
      </c>
      <c r="MK168" s="1">
        <v>1.2970780000000001E-4</v>
      </c>
      <c r="ML168">
        <v>0.94549269999999996</v>
      </c>
      <c r="MM168">
        <v>23.987919999999999</v>
      </c>
      <c r="MN168" s="1">
        <v>1.471327E-7</v>
      </c>
      <c r="MO168" s="1">
        <v>1.1786979999999999E-4</v>
      </c>
      <c r="MP168">
        <v>0.94546379999999997</v>
      </c>
      <c r="MQ168">
        <v>23.512840000000001</v>
      </c>
      <c r="MR168" s="1">
        <v>1.3379529999999999E-7</v>
      </c>
      <c r="MS168" s="1">
        <v>1.0717330000000001E-4</v>
      </c>
      <c r="MT168">
        <v>0.94542789999999999</v>
      </c>
      <c r="MU168">
        <v>22.80414</v>
      </c>
      <c r="MV168" s="1">
        <v>1.2179440000000001E-7</v>
      </c>
      <c r="MW168" s="1">
        <v>9.7548500000000003E-5</v>
      </c>
      <c r="MX168">
        <v>0.94540930000000001</v>
      </c>
      <c r="MY168">
        <v>22.222760000000001</v>
      </c>
      <c r="MZ168" s="1">
        <v>1.109875E-7</v>
      </c>
      <c r="NA168" s="1">
        <v>8.8883199999999996E-5</v>
      </c>
      <c r="NB168">
        <v>0.9453627</v>
      </c>
      <c r="NC168">
        <v>22.17304</v>
      </c>
      <c r="ND168" s="1">
        <v>1.012346E-7</v>
      </c>
      <c r="NE168" s="1">
        <v>8.1065389999999997E-5</v>
      </c>
      <c r="NF168">
        <v>0.94536160000000002</v>
      </c>
      <c r="NG168">
        <v>22.68777</v>
      </c>
      <c r="NH168" s="1">
        <v>9.2464439999999995E-8</v>
      </c>
      <c r="NI168" s="1">
        <v>7.4033000000000001E-5</v>
      </c>
      <c r="NJ168">
        <v>0.94531940000000003</v>
      </c>
      <c r="NK168">
        <v>23.009029999999999</v>
      </c>
      <c r="NL168" s="1">
        <v>8.4747509999999995E-8</v>
      </c>
      <c r="NM168" s="1">
        <v>6.7835590000000004E-5</v>
      </c>
      <c r="NN168">
        <v>0.94531169999999998</v>
      </c>
      <c r="NO168">
        <v>23.009460000000001</v>
      </c>
      <c r="NP168" s="1">
        <v>7.8123989999999995E-8</v>
      </c>
      <c r="NQ168" s="1">
        <v>6.2511480000000005E-5</v>
      </c>
      <c r="NR168">
        <v>0.94529620000000003</v>
      </c>
      <c r="NS168">
        <v>22.816759999999999</v>
      </c>
      <c r="NT168" s="1">
        <v>7.2361029999999998E-8</v>
      </c>
      <c r="NU168" s="1">
        <v>5.7886320000000003E-5</v>
      </c>
      <c r="NV168">
        <v>0.94526980000000005</v>
      </c>
      <c r="NW168">
        <v>22.30039</v>
      </c>
      <c r="NX168" s="1">
        <v>6.7175069999999994E-8</v>
      </c>
      <c r="NY168" s="1">
        <v>5.3730790000000003E-5</v>
      </c>
      <c r="NZ168">
        <v>0.94526849999999996</v>
      </c>
      <c r="OA168">
        <v>21.60596</v>
      </c>
      <c r="OB168" s="1">
        <v>6.2439109999999996E-8</v>
      </c>
      <c r="OC168" s="1">
        <v>4.9938219999999997E-5</v>
      </c>
      <c r="OD168">
        <v>0.94523970000000002</v>
      </c>
      <c r="OE168">
        <v>21.415099999999999</v>
      </c>
      <c r="OF168" s="1">
        <v>5.8119289999999999E-8</v>
      </c>
      <c r="OG168" s="1">
        <v>4.647823E-5</v>
      </c>
      <c r="OH168">
        <v>0.94523539999999995</v>
      </c>
      <c r="OI168">
        <v>21.641210000000001</v>
      </c>
      <c r="OJ168" s="1">
        <v>5.417118E-8</v>
      </c>
      <c r="OK168" s="1">
        <v>4.3315329999999997E-5</v>
      </c>
    </row>
    <row r="169" spans="1:401" x14ac:dyDescent="0.35">
      <c r="A169">
        <v>172</v>
      </c>
      <c r="B169" t="s">
        <v>4</v>
      </c>
      <c r="C169" t="s">
        <v>24</v>
      </c>
      <c r="D169" t="s">
        <v>173</v>
      </c>
      <c r="E169">
        <v>755.44380000000001</v>
      </c>
      <c r="F169">
        <v>0.77378809999999998</v>
      </c>
      <c r="G169">
        <v>22.160789999999999</v>
      </c>
      <c r="H169">
        <v>0</v>
      </c>
      <c r="I169">
        <v>0</v>
      </c>
      <c r="J169">
        <v>0.77429309999999996</v>
      </c>
      <c r="K169">
        <v>21.604120000000002</v>
      </c>
      <c r="L169">
        <v>0</v>
      </c>
      <c r="M169">
        <v>0</v>
      </c>
      <c r="N169">
        <v>0.77482700000000004</v>
      </c>
      <c r="O169">
        <v>21.153849999999998</v>
      </c>
      <c r="P169">
        <v>0</v>
      </c>
      <c r="Q169">
        <v>0</v>
      </c>
      <c r="R169">
        <v>0.77533779999999997</v>
      </c>
      <c r="S169">
        <v>20.863050000000001</v>
      </c>
      <c r="T169">
        <v>0</v>
      </c>
      <c r="U169">
        <v>0</v>
      </c>
      <c r="V169">
        <v>0.77578199999999997</v>
      </c>
      <c r="W169">
        <v>20.898350000000001</v>
      </c>
      <c r="X169">
        <v>0</v>
      </c>
      <c r="Y169" s="1">
        <v>3.266854E-37</v>
      </c>
      <c r="Z169">
        <v>0.77624959999999998</v>
      </c>
      <c r="AA169">
        <v>20.876439999999999</v>
      </c>
      <c r="AB169" s="1">
        <v>2.0517469999999999E-27</v>
      </c>
      <c r="AC169" s="1">
        <v>1.7958910000000001E-24</v>
      </c>
      <c r="AD169">
        <v>0.77659330000000004</v>
      </c>
      <c r="AE169">
        <v>20.699380000000001</v>
      </c>
      <c r="AF169" s="1">
        <v>5.3859059999999999E-15</v>
      </c>
      <c r="AG169" s="1">
        <v>4.721388E-12</v>
      </c>
      <c r="AH169">
        <v>0.77698440000000002</v>
      </c>
      <c r="AI169">
        <v>20.433900000000001</v>
      </c>
      <c r="AJ169" s="1">
        <v>1.7539460000000001E-5</v>
      </c>
      <c r="AK169" s="1">
        <v>1.1145220000000001E-2</v>
      </c>
      <c r="AL169">
        <v>0.77730449999999995</v>
      </c>
      <c r="AM169">
        <v>20.101189999999999</v>
      </c>
      <c r="AN169" s="1">
        <v>3.7508960000000001E-2</v>
      </c>
      <c r="AO169">
        <v>26.473800000000001</v>
      </c>
      <c r="AP169">
        <v>0.77757180000000004</v>
      </c>
      <c r="AQ169">
        <v>20.21367</v>
      </c>
      <c r="AR169">
        <v>2.5671520000000001</v>
      </c>
      <c r="AS169">
        <v>1962.16</v>
      </c>
      <c r="AT169">
        <v>0.77781319999999998</v>
      </c>
      <c r="AU169">
        <v>20.646750000000001</v>
      </c>
      <c r="AV169">
        <v>22.38524</v>
      </c>
      <c r="AW169">
        <v>18302.009999999998</v>
      </c>
      <c r="AX169">
        <v>0.77796359999999998</v>
      </c>
      <c r="AY169">
        <v>20.956859999999999</v>
      </c>
      <c r="AZ169">
        <v>44.503279999999997</v>
      </c>
      <c r="BA169">
        <v>38603.33</v>
      </c>
      <c r="BB169">
        <v>0.77814260000000002</v>
      </c>
      <c r="BC169">
        <v>21.255569999999999</v>
      </c>
      <c r="BD169">
        <v>28.661390000000001</v>
      </c>
      <c r="BE169">
        <v>26182.639999999999</v>
      </c>
      <c r="BF169">
        <v>0.77823070000000005</v>
      </c>
      <c r="BG169">
        <v>21.286429999999999</v>
      </c>
      <c r="BH169">
        <v>7.578119</v>
      </c>
      <c r="BI169">
        <v>7250.2950000000001</v>
      </c>
      <c r="BJ169">
        <v>0.77826090000000003</v>
      </c>
      <c r="BK169">
        <v>21.02459</v>
      </c>
      <c r="BL169">
        <v>0.98684300000000003</v>
      </c>
      <c r="BM169">
        <v>982.83960000000002</v>
      </c>
      <c r="BN169">
        <v>0.77834179999999997</v>
      </c>
      <c r="BO169">
        <v>20.782679999999999</v>
      </c>
      <c r="BP169">
        <v>7.8409400000000004E-2</v>
      </c>
      <c r="BQ169">
        <v>79.901910000000001</v>
      </c>
      <c r="BR169">
        <v>0.77838260000000004</v>
      </c>
      <c r="BS169">
        <v>20.53425</v>
      </c>
      <c r="BT169" s="1">
        <v>9.4619760000000004E-3</v>
      </c>
      <c r="BU169">
        <v>8.9465869999999992</v>
      </c>
      <c r="BV169">
        <v>0.77842610000000001</v>
      </c>
      <c r="BW169">
        <v>20.645980000000002</v>
      </c>
      <c r="BX169" s="1">
        <v>5.1831910000000002E-3</v>
      </c>
      <c r="BY169">
        <v>4.6002739999999998</v>
      </c>
      <c r="BZ169">
        <v>0.77841510000000003</v>
      </c>
      <c r="CA169">
        <v>21.107939999999999</v>
      </c>
      <c r="CB169" s="1">
        <v>4.129069E-3</v>
      </c>
      <c r="CC169">
        <v>3.6483840000000001</v>
      </c>
      <c r="CD169">
        <v>0.77845540000000002</v>
      </c>
      <c r="CE169">
        <v>21.542390000000001</v>
      </c>
      <c r="CF169" s="1">
        <v>3.3546370000000002E-3</v>
      </c>
      <c r="CG169">
        <v>2.9633609999999999</v>
      </c>
      <c r="CH169">
        <v>0.77849449999999998</v>
      </c>
      <c r="CI169">
        <v>22.014669999999999</v>
      </c>
      <c r="CJ169" s="1">
        <v>2.728842E-3</v>
      </c>
      <c r="CK169">
        <v>2.4105340000000002</v>
      </c>
      <c r="CL169">
        <v>0.77852189999999999</v>
      </c>
      <c r="CM169">
        <v>22.168420000000001</v>
      </c>
      <c r="CN169" s="1">
        <v>2.2201600000000001E-3</v>
      </c>
      <c r="CO169">
        <v>1.9611270000000001</v>
      </c>
      <c r="CP169">
        <v>0.77854109999999999</v>
      </c>
      <c r="CQ169">
        <v>21.818529999999999</v>
      </c>
      <c r="CR169" s="1">
        <v>1.8062779999999999E-3</v>
      </c>
      <c r="CS169">
        <v>1.595526</v>
      </c>
      <c r="CT169">
        <v>0.77858930000000004</v>
      </c>
      <c r="CU169">
        <v>21.309889999999999</v>
      </c>
      <c r="CV169" s="1">
        <v>1.470259E-3</v>
      </c>
      <c r="CW169">
        <v>1.2986610000000001</v>
      </c>
      <c r="CX169">
        <v>0.77867679999999995</v>
      </c>
      <c r="CY169">
        <v>20.79053</v>
      </c>
      <c r="CZ169" s="1">
        <v>1.1977209999999999E-3</v>
      </c>
      <c r="DA169">
        <v>1.05783</v>
      </c>
      <c r="DB169">
        <v>0.77873099999999995</v>
      </c>
      <c r="DC169">
        <v>20.824149999999999</v>
      </c>
      <c r="DD169" s="1">
        <v>9.7664259999999999E-4</v>
      </c>
      <c r="DE169">
        <v>0.86250850000000001</v>
      </c>
      <c r="DF169">
        <v>0.77886409999999995</v>
      </c>
      <c r="DG169">
        <v>21.248249999999999</v>
      </c>
      <c r="DH169" s="1">
        <v>7.9718180000000005E-4</v>
      </c>
      <c r="DI169">
        <v>0.70395479999999999</v>
      </c>
      <c r="DJ169">
        <v>0.7790243</v>
      </c>
      <c r="DK169">
        <v>21.841049999999999</v>
      </c>
      <c r="DL169" s="1">
        <v>6.5120870000000004E-4</v>
      </c>
      <c r="DM169">
        <v>0.57498939999999998</v>
      </c>
      <c r="DN169">
        <v>0.77920400000000001</v>
      </c>
      <c r="DO169">
        <v>22.49211</v>
      </c>
      <c r="DP169" s="1">
        <v>5.3174250000000004E-4</v>
      </c>
      <c r="DQ169">
        <v>0.46949099999999999</v>
      </c>
      <c r="DR169">
        <v>0.77942</v>
      </c>
      <c r="DS169">
        <v>22.604520000000001</v>
      </c>
      <c r="DT169" s="1">
        <v>4.3333670000000001E-4</v>
      </c>
      <c r="DU169">
        <v>0.38259850000000001</v>
      </c>
      <c r="DV169">
        <v>0.77963210000000005</v>
      </c>
      <c r="DW169">
        <v>22.31108</v>
      </c>
      <c r="DX169" s="1">
        <v>3.5247590000000002E-4</v>
      </c>
      <c r="DY169">
        <v>0.31120209999999998</v>
      </c>
      <c r="DZ169">
        <v>0.77992519999999999</v>
      </c>
      <c r="EA169">
        <v>21.889119999999998</v>
      </c>
      <c r="EB169" s="1">
        <v>2.8664320000000001E-4</v>
      </c>
      <c r="EC169">
        <v>0.25303290000000001</v>
      </c>
      <c r="ED169">
        <v>0.78016350000000001</v>
      </c>
      <c r="EE169">
        <v>21.36139</v>
      </c>
      <c r="EF169" s="1">
        <v>2.3345660000000001E-4</v>
      </c>
      <c r="EG169">
        <v>0.2060332</v>
      </c>
      <c r="EH169">
        <v>0.78041249999999995</v>
      </c>
      <c r="EI169">
        <v>21.278749999999999</v>
      </c>
      <c r="EJ169" s="1">
        <v>1.905752E-4</v>
      </c>
      <c r="EK169">
        <v>0.1681484</v>
      </c>
      <c r="EL169">
        <v>0.78066449999999998</v>
      </c>
      <c r="EM169">
        <v>21.722429999999999</v>
      </c>
      <c r="EN169" s="1">
        <v>1.5591450000000001E-4</v>
      </c>
      <c r="EO169">
        <v>0.13753650000000001</v>
      </c>
      <c r="EP169">
        <v>0.78092019999999995</v>
      </c>
      <c r="EQ169">
        <v>22.386980000000001</v>
      </c>
      <c r="ER169" s="1">
        <v>1.277254E-4</v>
      </c>
      <c r="ES169">
        <v>0.112648</v>
      </c>
      <c r="ET169">
        <v>0.78118220000000005</v>
      </c>
      <c r="EU169">
        <v>23.06465</v>
      </c>
      <c r="EV169" s="1">
        <v>1.048469E-4</v>
      </c>
      <c r="EW169" s="1">
        <v>9.2443460000000005E-2</v>
      </c>
      <c r="EX169">
        <v>0.78140330000000002</v>
      </c>
      <c r="EY169">
        <v>23.22034</v>
      </c>
      <c r="EZ169" s="1">
        <v>8.6489429999999994E-5</v>
      </c>
      <c r="FA169" s="1">
        <v>7.6227989999999995E-2</v>
      </c>
      <c r="FB169">
        <v>0.78162940000000003</v>
      </c>
      <c r="FC169">
        <v>22.860600000000002</v>
      </c>
      <c r="FD169" s="1">
        <v>7.1770739999999997E-5</v>
      </c>
      <c r="FE169" s="1">
        <v>6.3231040000000002E-2</v>
      </c>
      <c r="FF169">
        <v>0.78182200000000002</v>
      </c>
      <c r="FG169">
        <v>22.295580000000001</v>
      </c>
      <c r="FH169" s="1">
        <v>5.9870839999999999E-5</v>
      </c>
      <c r="FI169" s="1">
        <v>5.2727580000000003E-2</v>
      </c>
      <c r="FJ169">
        <v>0.78203809999999996</v>
      </c>
      <c r="FK169">
        <v>21.604590000000002</v>
      </c>
      <c r="FL169" s="1">
        <v>5.017026E-5</v>
      </c>
      <c r="FM169" s="1">
        <v>4.4171519999999999E-2</v>
      </c>
      <c r="FN169">
        <v>0.78222190000000003</v>
      </c>
      <c r="FO169">
        <v>21.38937</v>
      </c>
      <c r="FP169" s="1">
        <v>4.2214730000000003E-5</v>
      </c>
      <c r="FQ169" s="1">
        <v>3.7157229999999999E-2</v>
      </c>
      <c r="FR169">
        <v>0.78238010000000002</v>
      </c>
      <c r="FS169">
        <v>21.575780000000002</v>
      </c>
      <c r="FT169" s="1">
        <v>3.5656150000000003E-5</v>
      </c>
      <c r="FU169" s="1">
        <v>3.1376179999999997E-2</v>
      </c>
      <c r="FV169">
        <v>0.78245810000000005</v>
      </c>
      <c r="FW169">
        <v>21.798490000000001</v>
      </c>
      <c r="FX169" s="1">
        <v>3.023276E-5</v>
      </c>
      <c r="FY169" s="1">
        <v>2.659738E-2</v>
      </c>
      <c r="FZ169">
        <v>0.78256110000000001</v>
      </c>
      <c r="GA169">
        <v>22.155999999999999</v>
      </c>
      <c r="GB169" s="1">
        <v>2.579293E-5</v>
      </c>
      <c r="GC169" s="1">
        <v>2.2682259999999999E-2</v>
      </c>
      <c r="GD169">
        <v>0.78261919999999996</v>
      </c>
      <c r="GE169">
        <v>22.252880000000001</v>
      </c>
      <c r="GF169" s="1">
        <v>2.2207329999999999E-5</v>
      </c>
      <c r="GG169">
        <v>1.9519600000000002E-2</v>
      </c>
      <c r="GH169">
        <v>0.78264929999999999</v>
      </c>
      <c r="GI169">
        <v>22.17352</v>
      </c>
      <c r="GJ169" s="1">
        <v>1.9292699999999999E-5</v>
      </c>
      <c r="GK169" s="1">
        <v>1.695118E-2</v>
      </c>
      <c r="GL169">
        <v>0.78272920000000001</v>
      </c>
      <c r="GM169">
        <v>21.882090000000002</v>
      </c>
      <c r="GN169" s="1">
        <v>1.6862919999999999E-5</v>
      </c>
      <c r="GO169" s="1">
        <v>1.481241E-2</v>
      </c>
      <c r="GP169">
        <v>0.78272059999999999</v>
      </c>
      <c r="GQ169">
        <v>21.364989999999999</v>
      </c>
      <c r="GR169" s="1">
        <v>1.478866E-5</v>
      </c>
      <c r="GS169" s="1">
        <v>1.298934E-2</v>
      </c>
      <c r="GT169">
        <v>0.78276480000000004</v>
      </c>
      <c r="GU169">
        <v>20.79786</v>
      </c>
      <c r="GV169" s="1">
        <v>1.299549E-5</v>
      </c>
      <c r="GW169" s="1">
        <v>1.1413680000000001E-2</v>
      </c>
      <c r="GX169">
        <v>0.7827539</v>
      </c>
      <c r="GY169">
        <v>20.788270000000001</v>
      </c>
      <c r="GZ169" s="1">
        <v>1.143415E-5</v>
      </c>
      <c r="HA169" s="1">
        <v>1.0042489999999999E-2</v>
      </c>
      <c r="HB169">
        <v>0.78275510000000004</v>
      </c>
      <c r="HC169">
        <v>21.36664</v>
      </c>
      <c r="HD169" s="1">
        <v>1.006855E-5</v>
      </c>
      <c r="HE169" s="1">
        <v>8.8429240000000003E-3</v>
      </c>
      <c r="HF169">
        <v>0.78279129999999997</v>
      </c>
      <c r="HG169">
        <v>22.06183</v>
      </c>
      <c r="HH169" s="1">
        <v>8.8694009999999995E-6</v>
      </c>
      <c r="HI169" s="1">
        <v>7.7899379999999997E-3</v>
      </c>
      <c r="HJ169">
        <v>0.78283749999999996</v>
      </c>
      <c r="HK169">
        <v>22.282060000000001</v>
      </c>
      <c r="HL169" s="1">
        <v>7.8110970000000006E-6</v>
      </c>
      <c r="HM169" s="1">
        <v>6.860728E-3</v>
      </c>
      <c r="HN169">
        <v>0.78282450000000003</v>
      </c>
      <c r="HO169">
        <v>21.9697</v>
      </c>
      <c r="HP169" s="1">
        <v>6.8771510000000001E-6</v>
      </c>
      <c r="HQ169" s="1">
        <v>6.0406710000000001E-3</v>
      </c>
      <c r="HR169">
        <v>0.78285740000000004</v>
      </c>
      <c r="HS169">
        <v>21.566980000000001</v>
      </c>
      <c r="HT169" s="1">
        <v>6.0553649999999997E-6</v>
      </c>
      <c r="HU169" s="1">
        <v>5.3190099999999999E-3</v>
      </c>
      <c r="HV169">
        <v>0.78287759999999995</v>
      </c>
      <c r="HW169">
        <v>21.096620000000001</v>
      </c>
      <c r="HX169" s="1">
        <v>5.3331910000000004E-6</v>
      </c>
      <c r="HY169" s="1">
        <v>4.6847429999999999E-3</v>
      </c>
      <c r="HZ169">
        <v>0.78288970000000002</v>
      </c>
      <c r="IA169">
        <v>20.98799</v>
      </c>
      <c r="IB169" s="1">
        <v>4.698606E-6</v>
      </c>
      <c r="IC169" s="1">
        <v>4.1273389999999998E-3</v>
      </c>
      <c r="ID169">
        <v>0.78297099999999997</v>
      </c>
      <c r="IE169">
        <v>21.26127</v>
      </c>
      <c r="IF169" s="1">
        <v>4.1410249999999999E-6</v>
      </c>
      <c r="IG169" s="1">
        <v>3.637478E-3</v>
      </c>
      <c r="IH169">
        <v>0.78301339999999997</v>
      </c>
      <c r="II169">
        <v>21.596800000000002</v>
      </c>
      <c r="IJ169" s="1">
        <v>3.6500359999999999E-6</v>
      </c>
      <c r="IK169" s="1">
        <v>3.206268E-3</v>
      </c>
      <c r="IL169">
        <v>0.78313630000000001</v>
      </c>
      <c r="IM169">
        <v>21.972069999999999</v>
      </c>
      <c r="IN169" s="1">
        <v>3.212802E-6</v>
      </c>
      <c r="IO169" s="1">
        <v>2.8224819999999999E-3</v>
      </c>
      <c r="IP169">
        <v>0.78320749999999995</v>
      </c>
      <c r="IQ169">
        <v>22.043019999999999</v>
      </c>
      <c r="IR169" s="1">
        <v>2.8188949999999999E-6</v>
      </c>
      <c r="IS169" s="1">
        <v>2.4768709999999998E-3</v>
      </c>
      <c r="IT169">
        <v>0.78335589999999999</v>
      </c>
      <c r="IU169">
        <v>21.864540000000002</v>
      </c>
      <c r="IV169" s="1">
        <v>2.4658880000000001E-6</v>
      </c>
      <c r="IW169" s="1">
        <v>2.1667879999999998E-3</v>
      </c>
      <c r="IX169">
        <v>0.78345600000000004</v>
      </c>
      <c r="IY169">
        <v>21.645479999999999</v>
      </c>
      <c r="IZ169" s="1">
        <v>2.1542449999999998E-6</v>
      </c>
      <c r="JA169" s="1">
        <v>1.8930209999999999E-3</v>
      </c>
      <c r="JB169">
        <v>0.78359239999999997</v>
      </c>
      <c r="JC169">
        <v>21.30733</v>
      </c>
      <c r="JD169" s="1">
        <v>1.8822660000000001E-6</v>
      </c>
      <c r="JE169" s="1">
        <v>1.653949E-3</v>
      </c>
      <c r="JF169">
        <v>0.78372660000000005</v>
      </c>
      <c r="JG169">
        <v>21.36101</v>
      </c>
      <c r="JH169" s="1">
        <v>1.646046E-6</v>
      </c>
      <c r="JI169" s="1">
        <v>1.4462030000000001E-3</v>
      </c>
      <c r="JJ169">
        <v>0.78390820000000005</v>
      </c>
      <c r="JK169">
        <v>21.67313</v>
      </c>
      <c r="JL169" s="1">
        <v>1.441173E-6</v>
      </c>
      <c r="JM169" s="1">
        <v>1.2660359999999999E-3</v>
      </c>
      <c r="JN169">
        <v>0.7840878</v>
      </c>
      <c r="JO169">
        <v>22.057790000000001</v>
      </c>
      <c r="JP169" s="1">
        <v>1.2636489999999999E-6</v>
      </c>
      <c r="JQ169" s="1">
        <v>1.109945E-3</v>
      </c>
      <c r="JR169">
        <v>0.78420599999999996</v>
      </c>
      <c r="JS169">
        <v>22.437470000000001</v>
      </c>
      <c r="JT169" s="1">
        <v>1.1093149999999999E-6</v>
      </c>
      <c r="JU169" s="1">
        <v>9.7427919999999995E-4</v>
      </c>
      <c r="JV169">
        <v>0.78437480000000004</v>
      </c>
      <c r="JW169">
        <v>22.56786</v>
      </c>
      <c r="JX169" s="1">
        <v>9.7416829999999992E-7</v>
      </c>
      <c r="JY169" s="1">
        <v>8.5553799999999998E-4</v>
      </c>
      <c r="JZ169">
        <v>0.78454919999999995</v>
      </c>
      <c r="KA169">
        <v>22.358460000000001</v>
      </c>
      <c r="KB169" s="1">
        <v>8.5574600000000002E-7</v>
      </c>
      <c r="KC169" s="1">
        <v>7.5144800000000005E-4</v>
      </c>
      <c r="KD169">
        <v>0.78476760000000001</v>
      </c>
      <c r="KE169">
        <v>22.012229999999999</v>
      </c>
      <c r="KF169" s="1">
        <v>7.5243609999999997E-7</v>
      </c>
      <c r="KG169" s="1">
        <v>6.6061820000000004E-4</v>
      </c>
      <c r="KH169">
        <v>0.78489529999999996</v>
      </c>
      <c r="KI169">
        <v>21.570180000000001</v>
      </c>
      <c r="KJ169" s="1">
        <v>6.6265520000000004E-7</v>
      </c>
      <c r="KK169" s="1">
        <v>5.8172499999999995E-4</v>
      </c>
      <c r="KL169">
        <v>0.78507360000000004</v>
      </c>
      <c r="KM169">
        <v>21.627739999999999</v>
      </c>
      <c r="KN169" s="1">
        <v>5.8457019999999998E-7</v>
      </c>
      <c r="KO169" s="1">
        <v>5.1309879999999997E-4</v>
      </c>
      <c r="KP169">
        <v>0.78521470000000004</v>
      </c>
      <c r="KQ169">
        <v>22.0565</v>
      </c>
      <c r="KR169" s="1">
        <v>5.1660440000000003E-7</v>
      </c>
      <c r="KS169" s="1">
        <v>4.5336349999999998E-4</v>
      </c>
      <c r="KT169">
        <v>0.78536260000000002</v>
      </c>
      <c r="KU169">
        <v>22.646229999999999</v>
      </c>
      <c r="KV169" s="1">
        <v>4.5725089999999998E-7</v>
      </c>
      <c r="KW169" s="1">
        <v>4.0121960000000001E-4</v>
      </c>
      <c r="KX169">
        <v>0.78546640000000001</v>
      </c>
      <c r="KY169">
        <v>23.253319999999999</v>
      </c>
      <c r="KZ169" s="1">
        <v>4.0607630000000002E-7</v>
      </c>
      <c r="LA169" s="1">
        <v>3.5621440000000002E-4</v>
      </c>
      <c r="LB169">
        <v>0.78563309999999997</v>
      </c>
      <c r="LC169">
        <v>23.367699999999999</v>
      </c>
      <c r="LD169" s="1">
        <v>3.6264789999999999E-7</v>
      </c>
      <c r="LE169" s="1">
        <v>3.1799829999999999E-4</v>
      </c>
      <c r="LF169">
        <v>0.78573610000000005</v>
      </c>
      <c r="LG169">
        <v>23.014890000000001</v>
      </c>
      <c r="LH169" s="1">
        <v>3.2560239999999997E-7</v>
      </c>
      <c r="LI169" s="1">
        <v>2.854299E-4</v>
      </c>
      <c r="LJ169">
        <v>0.78585720000000003</v>
      </c>
      <c r="LK169">
        <v>22.523849999999999</v>
      </c>
      <c r="LL169" s="1">
        <v>2.9346370000000001E-7</v>
      </c>
      <c r="LM169" s="1">
        <v>2.5720039999999999E-4</v>
      </c>
      <c r="LN169">
        <v>0.78597689999999998</v>
      </c>
      <c r="LO169">
        <v>21.993539999999999</v>
      </c>
      <c r="LP169" s="1">
        <v>2.6512900000000002E-7</v>
      </c>
      <c r="LQ169" s="1">
        <v>2.3232649999999999E-4</v>
      </c>
      <c r="LR169">
        <v>0.7860857</v>
      </c>
      <c r="LS169">
        <v>22.132359999999998</v>
      </c>
      <c r="LT169" s="1">
        <v>2.4003680000000001E-7</v>
      </c>
      <c r="LU169" s="1">
        <v>2.1030659999999999E-4</v>
      </c>
      <c r="LV169">
        <v>0.78620089999999998</v>
      </c>
      <c r="LW169">
        <v>22.66583</v>
      </c>
      <c r="LX169" s="1">
        <v>2.1774909999999999E-7</v>
      </c>
      <c r="LY169" s="1">
        <v>1.9075050000000001E-4</v>
      </c>
      <c r="LZ169">
        <v>0.78632150000000001</v>
      </c>
      <c r="MA169">
        <v>23.317340000000002</v>
      </c>
      <c r="MB169" s="1">
        <v>1.9780480000000001E-7</v>
      </c>
      <c r="MC169" s="1">
        <v>1.7326E-4</v>
      </c>
      <c r="MD169">
        <v>0.78643130000000006</v>
      </c>
      <c r="ME169">
        <v>24.046810000000001</v>
      </c>
      <c r="MF169" s="1">
        <v>1.7978469999999999E-7</v>
      </c>
      <c r="MG169" s="1">
        <v>1.5746520000000001E-4</v>
      </c>
      <c r="MH169">
        <v>0.78654299999999999</v>
      </c>
      <c r="MI169">
        <v>24.27927</v>
      </c>
      <c r="MJ169" s="1">
        <v>1.6339529999999999E-7</v>
      </c>
      <c r="MK169" s="1">
        <v>1.4310810000000001E-4</v>
      </c>
      <c r="ML169">
        <v>0.78665529999999995</v>
      </c>
      <c r="MM169">
        <v>24.035419999999998</v>
      </c>
      <c r="MN169" s="1">
        <v>1.484931E-7</v>
      </c>
      <c r="MO169" s="1">
        <v>1.3004229999999999E-4</v>
      </c>
      <c r="MP169">
        <v>0.78677419999999998</v>
      </c>
      <c r="MQ169">
        <v>23.574999999999999</v>
      </c>
      <c r="MR169" s="1">
        <v>1.3502160000000001E-7</v>
      </c>
      <c r="MS169" s="1">
        <v>1.182316E-4</v>
      </c>
      <c r="MT169">
        <v>0.78689279999999995</v>
      </c>
      <c r="MU169">
        <v>22.88486</v>
      </c>
      <c r="MV169" s="1">
        <v>1.228976E-7</v>
      </c>
      <c r="MW169" s="1">
        <v>1.076019E-4</v>
      </c>
      <c r="MX169">
        <v>0.78701319999999997</v>
      </c>
      <c r="MY169">
        <v>22.293340000000001</v>
      </c>
      <c r="MZ169" s="1">
        <v>1.119813E-7</v>
      </c>
      <c r="NA169" s="1">
        <v>9.8034760000000003E-5</v>
      </c>
      <c r="NB169">
        <v>0.78709479999999998</v>
      </c>
      <c r="NC169">
        <v>22.226459999999999</v>
      </c>
      <c r="ND169" s="1">
        <v>1.021322E-7</v>
      </c>
      <c r="NE169" s="1">
        <v>8.9402350000000006E-5</v>
      </c>
      <c r="NF169">
        <v>0.78717539999999997</v>
      </c>
      <c r="NG169">
        <v>22.720459999999999</v>
      </c>
      <c r="NH169" s="1">
        <v>9.3266320000000006E-8</v>
      </c>
      <c r="NI169" s="1">
        <v>8.1632969999999994E-5</v>
      </c>
      <c r="NJ169">
        <v>0.78725959999999995</v>
      </c>
      <c r="NK169">
        <v>23.03041</v>
      </c>
      <c r="NL169" s="1">
        <v>8.5442690000000007E-8</v>
      </c>
      <c r="NM169" s="1">
        <v>7.4765170000000005E-5</v>
      </c>
      <c r="NN169">
        <v>0.78735670000000002</v>
      </c>
      <c r="NO169">
        <v>23.028759999999998</v>
      </c>
      <c r="NP169" s="1">
        <v>7.8720499999999993E-8</v>
      </c>
      <c r="NQ169" s="1">
        <v>6.8858209999999998E-5</v>
      </c>
      <c r="NR169">
        <v>0.78750260000000005</v>
      </c>
      <c r="NS169">
        <v>22.85744</v>
      </c>
      <c r="NT169" s="1">
        <v>7.2888900000000006E-8</v>
      </c>
      <c r="NU169" s="1">
        <v>6.3740409999999998E-5</v>
      </c>
      <c r="NV169">
        <v>0.78755070000000005</v>
      </c>
      <c r="NW169">
        <v>22.370370000000001</v>
      </c>
      <c r="NX169" s="1">
        <v>6.7654719999999996E-8</v>
      </c>
      <c r="NY169" s="1">
        <v>5.9155040000000001E-5</v>
      </c>
      <c r="NZ169">
        <v>0.78759619999999997</v>
      </c>
      <c r="OA169">
        <v>21.686450000000001</v>
      </c>
      <c r="OB169" s="1">
        <v>6.2877340000000004E-8</v>
      </c>
      <c r="OC169" s="1">
        <v>5.4973350000000001E-5</v>
      </c>
      <c r="OD169">
        <v>0.78769250000000002</v>
      </c>
      <c r="OE169">
        <v>21.498069999999998</v>
      </c>
      <c r="OF169" s="1">
        <v>5.8518219999999999E-8</v>
      </c>
      <c r="OG169" s="1">
        <v>5.115673E-5</v>
      </c>
      <c r="OH169">
        <v>0.78779480000000002</v>
      </c>
      <c r="OI169">
        <v>21.71161</v>
      </c>
      <c r="OJ169" s="1">
        <v>5.453756E-8</v>
      </c>
      <c r="OK169" s="1">
        <v>4.7670650000000001E-5</v>
      </c>
    </row>
    <row r="170" spans="1:401" x14ac:dyDescent="0.35">
      <c r="A170">
        <v>173</v>
      </c>
      <c r="B170" t="s">
        <v>4</v>
      </c>
      <c r="C170" t="s">
        <v>24</v>
      </c>
      <c r="D170" t="s">
        <v>174</v>
      </c>
      <c r="E170">
        <v>878.95479999999998</v>
      </c>
      <c r="F170">
        <v>0.73000129999999996</v>
      </c>
      <c r="G170">
        <v>22.23095</v>
      </c>
      <c r="H170">
        <v>0</v>
      </c>
      <c r="I170">
        <v>0</v>
      </c>
      <c r="J170">
        <v>0.7299542</v>
      </c>
      <c r="K170">
        <v>21.672830000000001</v>
      </c>
      <c r="L170">
        <v>0</v>
      </c>
      <c r="M170">
        <v>0</v>
      </c>
      <c r="N170">
        <v>0.72991260000000002</v>
      </c>
      <c r="O170">
        <v>21.202169999999999</v>
      </c>
      <c r="P170">
        <v>0</v>
      </c>
      <c r="Q170">
        <v>0</v>
      </c>
      <c r="R170">
        <v>0.72988960000000003</v>
      </c>
      <c r="S170">
        <v>20.893139999999999</v>
      </c>
      <c r="T170">
        <v>0</v>
      </c>
      <c r="U170">
        <v>0</v>
      </c>
      <c r="V170">
        <v>0.72986450000000003</v>
      </c>
      <c r="W170">
        <v>20.917619999999999</v>
      </c>
      <c r="X170">
        <v>0</v>
      </c>
      <c r="Y170" s="1">
        <v>6.0965430000000001E-38</v>
      </c>
      <c r="Z170">
        <v>0.72983070000000005</v>
      </c>
      <c r="AA170">
        <v>20.897880000000001</v>
      </c>
      <c r="AB170" s="1">
        <v>3.6412749999999998E-28</v>
      </c>
      <c r="AC170" s="1">
        <v>3.4320139999999999E-25</v>
      </c>
      <c r="AD170">
        <v>0.72979590000000005</v>
      </c>
      <c r="AE170">
        <v>20.73038</v>
      </c>
      <c r="AF170" s="1">
        <v>1.0668139999999999E-15</v>
      </c>
      <c r="AG170" s="1">
        <v>1.007326E-12</v>
      </c>
      <c r="AH170">
        <v>0.72977110000000001</v>
      </c>
      <c r="AI170">
        <v>20.478079999999999</v>
      </c>
      <c r="AJ170" s="1">
        <v>7.7652649999999993E-6</v>
      </c>
      <c r="AK170" s="1">
        <v>5.3710160000000002E-3</v>
      </c>
      <c r="AL170">
        <v>0.72975619999999997</v>
      </c>
      <c r="AM170">
        <v>20.155159999999999</v>
      </c>
      <c r="AN170" s="1">
        <v>2.3595120000000001E-2</v>
      </c>
      <c r="AO170">
        <v>18.055510000000002</v>
      </c>
      <c r="AP170">
        <v>0.72975749999999995</v>
      </c>
      <c r="AQ170">
        <v>20.263079999999999</v>
      </c>
      <c r="AR170">
        <v>1.9486889999999999</v>
      </c>
      <c r="AS170">
        <v>1610.5820000000001</v>
      </c>
      <c r="AT170">
        <v>0.72976300000000005</v>
      </c>
      <c r="AU170">
        <v>20.692799999999998</v>
      </c>
      <c r="AV170">
        <v>19.584790000000002</v>
      </c>
      <c r="AW170">
        <v>17262.34</v>
      </c>
      <c r="AX170">
        <v>0.72976929999999995</v>
      </c>
      <c r="AY170">
        <v>20.996449999999999</v>
      </c>
      <c r="AZ170">
        <v>43.779870000000003</v>
      </c>
      <c r="BA170">
        <v>40782.43</v>
      </c>
      <c r="BB170">
        <v>0.72976450000000004</v>
      </c>
      <c r="BC170">
        <v>21.28191</v>
      </c>
      <c r="BD170">
        <v>31.13814</v>
      </c>
      <c r="BE170">
        <v>30436.5</v>
      </c>
      <c r="BF170">
        <v>0.72976680000000005</v>
      </c>
      <c r="BG170">
        <v>21.311640000000001</v>
      </c>
      <c r="BH170">
        <v>8.9776769999999999</v>
      </c>
      <c r="BI170">
        <v>9151.2649999999994</v>
      </c>
      <c r="BJ170">
        <v>0.72979620000000001</v>
      </c>
      <c r="BK170">
        <v>21.050170000000001</v>
      </c>
      <c r="BL170">
        <v>1.259306</v>
      </c>
      <c r="BM170">
        <v>1330.6130000000001</v>
      </c>
      <c r="BN170">
        <v>0.72980290000000003</v>
      </c>
      <c r="BO170">
        <v>20.807079999999999</v>
      </c>
      <c r="BP170">
        <v>0.10449219999999999</v>
      </c>
      <c r="BQ170">
        <v>112.9564</v>
      </c>
      <c r="BR170">
        <v>0.72981209999999996</v>
      </c>
      <c r="BS170">
        <v>20.563580000000002</v>
      </c>
      <c r="BT170">
        <v>1.10218E-2</v>
      </c>
      <c r="BU170">
        <v>11.279249999999999</v>
      </c>
      <c r="BV170">
        <v>0.72980060000000002</v>
      </c>
      <c r="BW170">
        <v>20.675260000000002</v>
      </c>
      <c r="BX170" s="1">
        <v>5.339201E-3</v>
      </c>
      <c r="BY170">
        <v>5.1129990000000003</v>
      </c>
      <c r="BZ170">
        <v>0.72981309999999999</v>
      </c>
      <c r="CA170">
        <v>21.131049999999998</v>
      </c>
      <c r="CB170" s="1">
        <v>4.2146309999999999E-3</v>
      </c>
      <c r="CC170">
        <v>4.0134840000000001</v>
      </c>
      <c r="CD170">
        <v>0.72981830000000003</v>
      </c>
      <c r="CE170">
        <v>21.55677</v>
      </c>
      <c r="CF170" s="1">
        <v>3.4227060000000002E-3</v>
      </c>
      <c r="CG170">
        <v>3.2585009999999999</v>
      </c>
      <c r="CH170">
        <v>0.72981169999999995</v>
      </c>
      <c r="CI170">
        <v>22.026969999999999</v>
      </c>
      <c r="CJ170" s="1">
        <v>2.7840759999999999E-3</v>
      </c>
      <c r="CK170">
        <v>2.650522</v>
      </c>
      <c r="CL170">
        <v>0.72982570000000002</v>
      </c>
      <c r="CM170">
        <v>22.18534</v>
      </c>
      <c r="CN170" s="1">
        <v>2.265104E-3</v>
      </c>
      <c r="CO170">
        <v>2.1564329999999998</v>
      </c>
      <c r="CP170">
        <v>0.72981379999999996</v>
      </c>
      <c r="CQ170">
        <v>21.859649999999998</v>
      </c>
      <c r="CR170" s="1">
        <v>1.8428279999999999E-3</v>
      </c>
      <c r="CS170">
        <v>1.7544439999999999</v>
      </c>
      <c r="CT170">
        <v>0.72980540000000005</v>
      </c>
      <c r="CU170">
        <v>21.362380000000002</v>
      </c>
      <c r="CV170" s="1">
        <v>1.4999060000000001E-3</v>
      </c>
      <c r="CW170">
        <v>1.4279729999999999</v>
      </c>
      <c r="CX170">
        <v>0.72980670000000003</v>
      </c>
      <c r="CY170">
        <v>20.854330000000001</v>
      </c>
      <c r="CZ170" s="1">
        <v>1.2217829999999999E-3</v>
      </c>
      <c r="DA170">
        <v>1.163157</v>
      </c>
      <c r="DB170">
        <v>0.72977519999999996</v>
      </c>
      <c r="DC170">
        <v>20.883279999999999</v>
      </c>
      <c r="DD170" s="1">
        <v>9.9615019999999997E-4</v>
      </c>
      <c r="DE170">
        <v>0.94834229999999997</v>
      </c>
      <c r="DF170">
        <v>0.72975400000000001</v>
      </c>
      <c r="DG170">
        <v>21.28951</v>
      </c>
      <c r="DH170" s="1">
        <v>8.130263E-4</v>
      </c>
      <c r="DI170">
        <v>0.77402110000000002</v>
      </c>
      <c r="DJ170">
        <v>0.72974050000000001</v>
      </c>
      <c r="DK170">
        <v>21.865580000000001</v>
      </c>
      <c r="DL170" s="1">
        <v>6.6412610000000005E-4</v>
      </c>
      <c r="DM170">
        <v>0.63228359999999995</v>
      </c>
      <c r="DN170">
        <v>0.72970650000000004</v>
      </c>
      <c r="DO170">
        <v>22.503029999999999</v>
      </c>
      <c r="DP170" s="1">
        <v>5.4234870000000003E-4</v>
      </c>
      <c r="DQ170">
        <v>0.51640399999999997</v>
      </c>
      <c r="DR170">
        <v>0.72967760000000004</v>
      </c>
      <c r="DS170">
        <v>22.617789999999999</v>
      </c>
      <c r="DT170" s="1">
        <v>4.4207870000000001E-4</v>
      </c>
      <c r="DU170">
        <v>0.42099219999999998</v>
      </c>
      <c r="DV170">
        <v>0.72964039999999997</v>
      </c>
      <c r="DW170">
        <v>22.33934</v>
      </c>
      <c r="DX170" s="1">
        <v>3.5963139999999999E-4</v>
      </c>
      <c r="DY170">
        <v>0.34253879999999998</v>
      </c>
      <c r="DZ170">
        <v>0.72961900000000002</v>
      </c>
      <c r="EA170">
        <v>21.933599999999998</v>
      </c>
      <c r="EB170" s="1">
        <v>2.9244859999999999E-4</v>
      </c>
      <c r="EC170">
        <v>0.27856310000000001</v>
      </c>
      <c r="ED170">
        <v>0.72960429999999998</v>
      </c>
      <c r="EE170">
        <v>21.42268</v>
      </c>
      <c r="EF170" s="1">
        <v>2.3813990000000001E-4</v>
      </c>
      <c r="EG170">
        <v>0.2268271</v>
      </c>
      <c r="EH170">
        <v>0.72957090000000002</v>
      </c>
      <c r="EI170">
        <v>21.33278</v>
      </c>
      <c r="EJ170" s="1">
        <v>1.943514E-4</v>
      </c>
      <c r="EK170">
        <v>0.18511569999999999</v>
      </c>
      <c r="EL170">
        <v>0.72954929999999996</v>
      </c>
      <c r="EM170">
        <v>21.760069999999999</v>
      </c>
      <c r="EN170" s="1">
        <v>1.5897439999999999E-4</v>
      </c>
      <c r="EO170">
        <v>0.15141650000000001</v>
      </c>
      <c r="EP170">
        <v>0.72952309999999998</v>
      </c>
      <c r="EQ170">
        <v>22.409520000000001</v>
      </c>
      <c r="ER170" s="1">
        <v>1.3021739999999999E-4</v>
      </c>
      <c r="ES170">
        <v>0.1240296</v>
      </c>
      <c r="ET170">
        <v>0.7295085</v>
      </c>
      <c r="EU170">
        <v>23.076080000000001</v>
      </c>
      <c r="EV170" s="1">
        <v>1.068604E-4</v>
      </c>
      <c r="EW170">
        <v>0.10177700000000001</v>
      </c>
      <c r="EX170">
        <v>0.72948219999999997</v>
      </c>
      <c r="EY170">
        <v>23.236059999999998</v>
      </c>
      <c r="EZ170" s="1">
        <v>8.8099599999999999E-5</v>
      </c>
      <c r="FA170" s="1">
        <v>8.3894120000000003E-2</v>
      </c>
      <c r="FB170">
        <v>0.7294583</v>
      </c>
      <c r="FC170">
        <v>22.899370000000001</v>
      </c>
      <c r="FD170" s="1">
        <v>7.3065859999999998E-5</v>
      </c>
      <c r="FE170" s="1">
        <v>6.9564390000000004E-2</v>
      </c>
      <c r="FF170">
        <v>0.7294543</v>
      </c>
      <c r="FG170">
        <v>22.354230000000001</v>
      </c>
      <c r="FH170" s="1">
        <v>6.0922299999999998E-5</v>
      </c>
      <c r="FI170" s="1">
        <v>5.7991960000000002E-2</v>
      </c>
      <c r="FJ170">
        <v>0.72945099999999996</v>
      </c>
      <c r="FK170">
        <v>21.680389999999999</v>
      </c>
      <c r="FL170" s="1">
        <v>5.102945E-5</v>
      </c>
      <c r="FM170">
        <v>4.8569599999999997E-2</v>
      </c>
      <c r="FN170">
        <v>0.72943480000000005</v>
      </c>
      <c r="FO170">
        <v>21.461020000000001</v>
      </c>
      <c r="FP170" s="1">
        <v>4.2921109999999999E-5</v>
      </c>
      <c r="FQ170" s="1">
        <v>4.0847330000000001E-2</v>
      </c>
      <c r="FR170">
        <v>0.72943530000000001</v>
      </c>
      <c r="FS170">
        <v>21.622800000000002</v>
      </c>
      <c r="FT170" s="1">
        <v>3.6240250000000003E-5</v>
      </c>
      <c r="FU170" s="1">
        <v>3.4484859999999999E-2</v>
      </c>
      <c r="FV170">
        <v>0.72945530000000003</v>
      </c>
      <c r="FW170">
        <v>21.82151</v>
      </c>
      <c r="FX170" s="1">
        <v>3.0714550000000002E-5</v>
      </c>
      <c r="FY170" s="1">
        <v>2.9222660000000001E-2</v>
      </c>
      <c r="FZ170">
        <v>0.72943979999999997</v>
      </c>
      <c r="GA170">
        <v>22.157630000000001</v>
      </c>
      <c r="GB170" s="1">
        <v>2.61846E-5</v>
      </c>
      <c r="GC170" s="1">
        <v>2.4905509999999999E-2</v>
      </c>
      <c r="GD170">
        <v>0.72943219999999998</v>
      </c>
      <c r="GE170">
        <v>22.26379</v>
      </c>
      <c r="GF170" s="1">
        <v>2.2523009999999998E-5</v>
      </c>
      <c r="GG170" s="1">
        <v>2.141415E-2</v>
      </c>
      <c r="GH170">
        <v>0.72944699999999996</v>
      </c>
      <c r="GI170">
        <v>22.205480000000001</v>
      </c>
      <c r="GJ170" s="1">
        <v>1.955163E-5</v>
      </c>
      <c r="GK170" s="1">
        <v>1.8582850000000001E-2</v>
      </c>
      <c r="GL170">
        <v>0.72944900000000001</v>
      </c>
      <c r="GM170">
        <v>21.939440000000001</v>
      </c>
      <c r="GN170" s="1">
        <v>1.7081490000000002E-5</v>
      </c>
      <c r="GO170" s="1">
        <v>1.623173E-2</v>
      </c>
      <c r="GP170">
        <v>0.72945329999999997</v>
      </c>
      <c r="GQ170">
        <v>21.43816</v>
      </c>
      <c r="GR170" s="1">
        <v>1.4976270000000001E-5</v>
      </c>
      <c r="GS170" s="1">
        <v>1.423014E-2</v>
      </c>
      <c r="GT170">
        <v>0.72945179999999998</v>
      </c>
      <c r="GU170">
        <v>20.861930000000001</v>
      </c>
      <c r="GV170" s="1">
        <v>1.315843E-5</v>
      </c>
      <c r="GW170" s="1">
        <v>1.2502579999999999E-2</v>
      </c>
      <c r="GX170">
        <v>0.72945450000000001</v>
      </c>
      <c r="GY170">
        <v>20.828679999999999</v>
      </c>
      <c r="GZ170" s="1">
        <v>1.1576149999999999E-5</v>
      </c>
      <c r="HA170" s="1">
        <v>1.0999210000000001E-2</v>
      </c>
      <c r="HB170">
        <v>0.72946109999999997</v>
      </c>
      <c r="HC170">
        <v>21.385860000000001</v>
      </c>
      <c r="HD170" s="1">
        <v>1.019306E-5</v>
      </c>
      <c r="HE170" s="1">
        <v>9.6848639999999996E-3</v>
      </c>
      <c r="HF170">
        <v>0.72944410000000004</v>
      </c>
      <c r="HG170">
        <v>22.078849999999999</v>
      </c>
      <c r="HH170" s="1">
        <v>8.9789600000000005E-6</v>
      </c>
      <c r="HI170" s="1">
        <v>8.5316850000000007E-3</v>
      </c>
      <c r="HJ170">
        <v>0.72944549999999997</v>
      </c>
      <c r="HK170">
        <v>22.299669999999999</v>
      </c>
      <c r="HL170" s="1">
        <v>7.907935E-6</v>
      </c>
      <c r="HM170" s="1">
        <v>7.5144849999999996E-3</v>
      </c>
      <c r="HN170">
        <v>0.72944960000000003</v>
      </c>
      <c r="HO170">
        <v>22.003150000000002</v>
      </c>
      <c r="HP170" s="1">
        <v>6.9624639999999997E-6</v>
      </c>
      <c r="HQ170" s="1">
        <v>6.6164079999999998E-3</v>
      </c>
      <c r="HR170">
        <v>0.72944779999999998</v>
      </c>
      <c r="HS170">
        <v>21.60782</v>
      </c>
      <c r="HT170" s="1">
        <v>6.1303849999999996E-6</v>
      </c>
      <c r="HU170" s="1">
        <v>5.8259770000000004E-3</v>
      </c>
      <c r="HV170">
        <v>0.72944310000000001</v>
      </c>
      <c r="HW170">
        <v>21.14658</v>
      </c>
      <c r="HX170" s="1">
        <v>5.3990959999999996E-6</v>
      </c>
      <c r="HY170" s="1">
        <v>5.1312049999999998E-3</v>
      </c>
      <c r="HZ170">
        <v>0.72943970000000002</v>
      </c>
      <c r="IA170">
        <v>21.037109999999998</v>
      </c>
      <c r="IB170" s="1">
        <v>4.7565239999999999E-6</v>
      </c>
      <c r="IC170" s="1">
        <v>4.5206459999999997E-3</v>
      </c>
      <c r="ID170">
        <v>0.72942229999999997</v>
      </c>
      <c r="IE170">
        <v>21.297440000000002</v>
      </c>
      <c r="IF170" s="1">
        <v>4.1919630000000003E-6</v>
      </c>
      <c r="IG170" s="1">
        <v>3.9842580000000001E-3</v>
      </c>
      <c r="IH170">
        <v>0.7294138</v>
      </c>
      <c r="II170">
        <v>21.625830000000001</v>
      </c>
      <c r="IJ170" s="1">
        <v>3.694994E-6</v>
      </c>
      <c r="IK170" s="1">
        <v>3.5121190000000002E-3</v>
      </c>
      <c r="IL170">
        <v>0.72940090000000002</v>
      </c>
      <c r="IM170">
        <v>21.988250000000001</v>
      </c>
      <c r="IN170" s="1">
        <v>3.253092E-6</v>
      </c>
      <c r="IO170" s="1">
        <v>3.0926539999999998E-3</v>
      </c>
      <c r="IP170">
        <v>0.72937580000000002</v>
      </c>
      <c r="IQ170">
        <v>22.057040000000001</v>
      </c>
      <c r="IR170" s="1">
        <v>2.8552409999999999E-6</v>
      </c>
      <c r="IS170" s="1">
        <v>2.7150379999999999E-3</v>
      </c>
      <c r="IT170">
        <v>0.7293733</v>
      </c>
      <c r="IU170">
        <v>21.891200000000001</v>
      </c>
      <c r="IV170" s="1">
        <v>2.4982609999999998E-6</v>
      </c>
      <c r="IW170" s="1">
        <v>2.3759580000000001E-3</v>
      </c>
      <c r="IX170">
        <v>0.72934480000000002</v>
      </c>
      <c r="IY170">
        <v>21.681760000000001</v>
      </c>
      <c r="IZ170" s="1">
        <v>2.1826289999999998E-6</v>
      </c>
      <c r="JA170" s="1">
        <v>2.0760499999999999E-3</v>
      </c>
      <c r="JB170">
        <v>0.72932699999999995</v>
      </c>
      <c r="JC170">
        <v>21.363769999999999</v>
      </c>
      <c r="JD170" s="1">
        <v>1.906973E-6</v>
      </c>
      <c r="JE170" s="1">
        <v>1.8139950000000001E-3</v>
      </c>
      <c r="JF170">
        <v>0.72933250000000005</v>
      </c>
      <c r="JG170">
        <v>21.421430000000001</v>
      </c>
      <c r="JH170" s="1">
        <v>1.6674929999999999E-6</v>
      </c>
      <c r="JI170" s="1">
        <v>1.586187E-3</v>
      </c>
      <c r="JJ170">
        <v>0.7293077</v>
      </c>
      <c r="JK170">
        <v>21.72354</v>
      </c>
      <c r="JL170" s="1">
        <v>1.4597890000000001E-6</v>
      </c>
      <c r="JM170" s="1">
        <v>1.3886250000000001E-3</v>
      </c>
      <c r="JN170">
        <v>0.72929820000000001</v>
      </c>
      <c r="JO170">
        <v>22.086569999999998</v>
      </c>
      <c r="JP170" s="1">
        <v>1.279776E-6</v>
      </c>
      <c r="JQ170" s="1">
        <v>1.2174040000000001E-3</v>
      </c>
      <c r="JR170">
        <v>0.72927980000000003</v>
      </c>
      <c r="JS170">
        <v>22.44528</v>
      </c>
      <c r="JT170" s="1">
        <v>1.123371E-6</v>
      </c>
      <c r="JU170" s="1">
        <v>1.068629E-3</v>
      </c>
      <c r="JV170">
        <v>0.72926029999999997</v>
      </c>
      <c r="JW170">
        <v>22.58155</v>
      </c>
      <c r="JX170" s="1">
        <v>9.864960000000001E-7</v>
      </c>
      <c r="JY170" s="1">
        <v>9.3850059999999998E-4</v>
      </c>
      <c r="JZ170">
        <v>0.72924540000000004</v>
      </c>
      <c r="KA170">
        <v>22.388770000000001</v>
      </c>
      <c r="KB170" s="1">
        <v>8.6654240000000005E-7</v>
      </c>
      <c r="KC170" s="1">
        <v>8.2440379999999998E-4</v>
      </c>
      <c r="KD170">
        <v>0.72923110000000002</v>
      </c>
      <c r="KE170">
        <v>22.05791</v>
      </c>
      <c r="KF170" s="1">
        <v>7.6182989999999999E-7</v>
      </c>
      <c r="KG170" s="1">
        <v>7.2479160000000001E-4</v>
      </c>
      <c r="KH170">
        <v>0.72921899999999995</v>
      </c>
      <c r="KI170">
        <v>21.62678</v>
      </c>
      <c r="KJ170" s="1">
        <v>6.7082170000000005E-7</v>
      </c>
      <c r="KK170" s="1">
        <v>6.382111E-4</v>
      </c>
      <c r="KL170">
        <v>0.72919239999999996</v>
      </c>
      <c r="KM170">
        <v>21.679590000000001</v>
      </c>
      <c r="KN170" s="1">
        <v>5.9166809999999999E-7</v>
      </c>
      <c r="KO170" s="1">
        <v>5.6290210000000003E-4</v>
      </c>
      <c r="KP170">
        <v>0.72919650000000003</v>
      </c>
      <c r="KQ170">
        <v>22.093229999999998</v>
      </c>
      <c r="KR170" s="1">
        <v>5.2280170000000002E-7</v>
      </c>
      <c r="KS170" s="1">
        <v>4.9735559999999999E-4</v>
      </c>
      <c r="KT170">
        <v>0.72916449999999999</v>
      </c>
      <c r="KU170">
        <v>22.670020000000001</v>
      </c>
      <c r="KV170" s="1">
        <v>4.626443E-7</v>
      </c>
      <c r="KW170" s="1">
        <v>4.4012389999999998E-4</v>
      </c>
      <c r="KX170">
        <v>0.72915940000000001</v>
      </c>
      <c r="KY170">
        <v>23.267669999999999</v>
      </c>
      <c r="KZ170" s="1">
        <v>4.1068550000000001E-7</v>
      </c>
      <c r="LA170" s="1">
        <v>3.9062949999999998E-4</v>
      </c>
      <c r="LB170">
        <v>0.72914900000000005</v>
      </c>
      <c r="LC170">
        <v>23.389849999999999</v>
      </c>
      <c r="LD170" s="1">
        <v>3.6655400000000001E-7</v>
      </c>
      <c r="LE170" s="1">
        <v>3.4857099999999999E-4</v>
      </c>
      <c r="LF170">
        <v>0.72914730000000005</v>
      </c>
      <c r="LG170">
        <v>23.056699999999999</v>
      </c>
      <c r="LH170" s="1">
        <v>3.2895609999999999E-7</v>
      </c>
      <c r="LI170" s="1">
        <v>3.1275779999999999E-4</v>
      </c>
      <c r="LJ170">
        <v>0.72914259999999997</v>
      </c>
      <c r="LK170">
        <v>22.579190000000001</v>
      </c>
      <c r="LL170" s="1">
        <v>2.9639669999999997E-7</v>
      </c>
      <c r="LM170" s="1">
        <v>2.8176679999999997E-4</v>
      </c>
      <c r="LN170">
        <v>0.72913430000000001</v>
      </c>
      <c r="LO170">
        <v>22.061330000000002</v>
      </c>
      <c r="LP170" s="1">
        <v>2.677257E-7</v>
      </c>
      <c r="LQ170" s="1">
        <v>2.5449270000000001E-4</v>
      </c>
      <c r="LR170">
        <v>0.72912489999999996</v>
      </c>
      <c r="LS170">
        <v>22.191030000000001</v>
      </c>
      <c r="LT170" s="1">
        <v>2.4233719999999999E-7</v>
      </c>
      <c r="LU170" s="1">
        <v>2.3034609999999999E-4</v>
      </c>
      <c r="LV170">
        <v>0.72910839999999999</v>
      </c>
      <c r="LW170">
        <v>22.709399999999999</v>
      </c>
      <c r="LX170" s="1">
        <v>2.1979810000000001E-7</v>
      </c>
      <c r="LY170" s="1">
        <v>2.0891050000000001E-4</v>
      </c>
      <c r="LZ170">
        <v>0.729105</v>
      </c>
      <c r="MA170">
        <v>23.344629999999999</v>
      </c>
      <c r="MB170" s="1">
        <v>1.9964699999999999E-7</v>
      </c>
      <c r="MC170" s="1">
        <v>1.8975550000000001E-4</v>
      </c>
      <c r="MD170">
        <v>0.72907869999999997</v>
      </c>
      <c r="ME170">
        <v>24.06128</v>
      </c>
      <c r="MF170" s="1">
        <v>1.8145109999999999E-7</v>
      </c>
      <c r="MG170" s="1">
        <v>1.7246580000000001E-4</v>
      </c>
      <c r="MH170">
        <v>0.72907270000000002</v>
      </c>
      <c r="MI170">
        <v>24.299620000000001</v>
      </c>
      <c r="MJ170" s="1">
        <v>1.6491550000000001E-7</v>
      </c>
      <c r="MK170" s="1">
        <v>1.567595E-4</v>
      </c>
      <c r="ML170">
        <v>0.72907750000000004</v>
      </c>
      <c r="MM170">
        <v>24.07846</v>
      </c>
      <c r="MN170" s="1">
        <v>1.4987130000000001E-7</v>
      </c>
      <c r="MO170" s="1">
        <v>1.424582E-4</v>
      </c>
      <c r="MP170">
        <v>0.72907250000000001</v>
      </c>
      <c r="MQ170">
        <v>23.631989999999998</v>
      </c>
      <c r="MR170" s="1">
        <v>1.3626470000000001E-7</v>
      </c>
      <c r="MS170" s="1">
        <v>1.295232E-4</v>
      </c>
      <c r="MT170">
        <v>0.72906260000000001</v>
      </c>
      <c r="MU170">
        <v>22.960170000000002</v>
      </c>
      <c r="MV170" s="1">
        <v>1.2401599999999999E-7</v>
      </c>
      <c r="MW170" s="1">
        <v>1.17877E-4</v>
      </c>
      <c r="MX170">
        <v>0.72903910000000005</v>
      </c>
      <c r="MY170">
        <v>22.360659999999999</v>
      </c>
      <c r="MZ170" s="1">
        <v>1.129886E-7</v>
      </c>
      <c r="NA170" s="1">
        <v>1.073952E-4</v>
      </c>
      <c r="NB170">
        <v>0.72904720000000001</v>
      </c>
      <c r="NC170">
        <v>22.272960000000001</v>
      </c>
      <c r="ND170" s="1">
        <v>1.030427E-7</v>
      </c>
      <c r="NE170" s="1">
        <v>9.7938029999999999E-5</v>
      </c>
      <c r="NF170">
        <v>0.72902599999999995</v>
      </c>
      <c r="NG170">
        <v>22.747440000000001</v>
      </c>
      <c r="NH170" s="1">
        <v>9.4080510000000003E-8</v>
      </c>
      <c r="NI170" s="1">
        <v>8.9417980000000002E-5</v>
      </c>
      <c r="NJ170">
        <v>0.72901649999999996</v>
      </c>
      <c r="NK170">
        <v>23.048649999999999</v>
      </c>
      <c r="NL170" s="1">
        <v>8.6151319999999998E-8</v>
      </c>
      <c r="NM170" s="1">
        <v>8.1867930000000005E-5</v>
      </c>
      <c r="NN170">
        <v>0.72901559999999999</v>
      </c>
      <c r="NO170">
        <v>23.045960000000001</v>
      </c>
      <c r="NP170" s="1">
        <v>7.9328010000000004E-8</v>
      </c>
      <c r="NQ170" s="1">
        <v>7.5363740000000001E-5</v>
      </c>
      <c r="NR170">
        <v>0.72902069999999997</v>
      </c>
      <c r="NS170">
        <v>22.892690000000002</v>
      </c>
      <c r="NT170" s="1">
        <v>7.3423970000000007E-8</v>
      </c>
      <c r="NU170" s="1">
        <v>6.9742640000000001E-5</v>
      </c>
      <c r="NV170">
        <v>0.72902129999999998</v>
      </c>
      <c r="NW170">
        <v>22.434850000000001</v>
      </c>
      <c r="NX170" s="1">
        <v>6.8140979999999995E-8</v>
      </c>
      <c r="NY170" s="1">
        <v>6.471937E-5</v>
      </c>
      <c r="NZ170">
        <v>0.72900299999999996</v>
      </c>
      <c r="OA170">
        <v>21.760639999999999</v>
      </c>
      <c r="OB170" s="1">
        <v>6.3321019999999995E-8</v>
      </c>
      <c r="OC170" s="1">
        <v>6.0139020000000003E-5</v>
      </c>
      <c r="OD170">
        <v>0.72898669999999999</v>
      </c>
      <c r="OE170">
        <v>21.569430000000001</v>
      </c>
      <c r="OF170" s="1">
        <v>5.8922080000000002E-8</v>
      </c>
      <c r="OG170" s="1">
        <v>5.5959299999999998E-5</v>
      </c>
      <c r="OH170">
        <v>0.72899139999999996</v>
      </c>
      <c r="OI170">
        <v>21.770350000000001</v>
      </c>
      <c r="OJ170" s="1">
        <v>5.4908209999999999E-8</v>
      </c>
      <c r="OK170" s="1">
        <v>5.2144800000000003E-5</v>
      </c>
    </row>
    <row r="171" spans="1:401" x14ac:dyDescent="0.35">
      <c r="A171">
        <v>174</v>
      </c>
      <c r="B171" t="s">
        <v>4</v>
      </c>
      <c r="C171" t="s">
        <v>24</v>
      </c>
      <c r="D171" t="s">
        <v>175</v>
      </c>
      <c r="E171">
        <v>810.41139999999996</v>
      </c>
      <c r="F171">
        <v>0.84053330000000004</v>
      </c>
      <c r="G171">
        <v>22.30228</v>
      </c>
      <c r="H171">
        <v>0</v>
      </c>
      <c r="I171">
        <v>0</v>
      </c>
      <c r="J171">
        <v>0.84041829999999995</v>
      </c>
      <c r="K171">
        <v>21.74278</v>
      </c>
      <c r="L171">
        <v>0</v>
      </c>
      <c r="M171">
        <v>0</v>
      </c>
      <c r="N171">
        <v>0.84031009999999995</v>
      </c>
      <c r="O171">
        <v>21.253509999999999</v>
      </c>
      <c r="P171">
        <v>0</v>
      </c>
      <c r="Q171">
        <v>0</v>
      </c>
      <c r="R171">
        <v>0.84023300000000001</v>
      </c>
      <c r="S171">
        <v>20.925239999999999</v>
      </c>
      <c r="T171">
        <v>0</v>
      </c>
      <c r="U171">
        <v>0</v>
      </c>
      <c r="V171">
        <v>0.84013059999999995</v>
      </c>
      <c r="W171">
        <v>20.936889999999998</v>
      </c>
      <c r="X171">
        <v>0</v>
      </c>
      <c r="Y171">
        <v>0</v>
      </c>
      <c r="Z171">
        <v>0.84005830000000004</v>
      </c>
      <c r="AA171">
        <v>20.917470000000002</v>
      </c>
      <c r="AB171" s="1">
        <v>4.9260389999999998E-29</v>
      </c>
      <c r="AC171" s="1">
        <v>4.2955229999999998E-26</v>
      </c>
      <c r="AD171">
        <v>0.83998159999999999</v>
      </c>
      <c r="AE171">
        <v>20.760149999999999</v>
      </c>
      <c r="AF171" s="1">
        <v>1.6377690000000001E-16</v>
      </c>
      <c r="AG171" s="1">
        <v>1.4308110000000001E-13</v>
      </c>
      <c r="AH171">
        <v>0.83990759999999998</v>
      </c>
      <c r="AI171">
        <v>20.520910000000001</v>
      </c>
      <c r="AJ171" s="1">
        <v>3.3708180000000001E-6</v>
      </c>
      <c r="AK171" s="1">
        <v>2.0717420000000001E-3</v>
      </c>
      <c r="AL171">
        <v>0.8398603</v>
      </c>
      <c r="AM171">
        <v>20.20485</v>
      </c>
      <c r="AN171" s="1">
        <v>1.469552E-2</v>
      </c>
      <c r="AO171">
        <v>10.212350000000001</v>
      </c>
      <c r="AP171">
        <v>0.83982210000000002</v>
      </c>
      <c r="AQ171">
        <v>20.30395</v>
      </c>
      <c r="AR171">
        <v>1.4643029999999999</v>
      </c>
      <c r="AS171">
        <v>1105.924</v>
      </c>
      <c r="AT171">
        <v>0.83980779999999999</v>
      </c>
      <c r="AU171">
        <v>20.72832</v>
      </c>
      <c r="AV171">
        <v>16.960830000000001</v>
      </c>
      <c r="AW171">
        <v>13712.38</v>
      </c>
      <c r="AX171">
        <v>0.83979090000000001</v>
      </c>
      <c r="AY171">
        <v>21.028369999999999</v>
      </c>
      <c r="AZ171">
        <v>42.616160000000001</v>
      </c>
      <c r="BA171">
        <v>36523.440000000002</v>
      </c>
      <c r="BB171">
        <v>0.83978109999999995</v>
      </c>
      <c r="BC171">
        <v>21.306329999999999</v>
      </c>
      <c r="BD171">
        <v>33.493600000000001</v>
      </c>
      <c r="BE171">
        <v>30204.17</v>
      </c>
      <c r="BF171">
        <v>0.83977440000000003</v>
      </c>
      <c r="BG171">
        <v>21.337810000000001</v>
      </c>
      <c r="BH171">
        <v>10.533300000000001</v>
      </c>
      <c r="BI171">
        <v>9932.7720000000008</v>
      </c>
      <c r="BJ171">
        <v>0.83977690000000005</v>
      </c>
      <c r="BK171">
        <v>21.07687</v>
      </c>
      <c r="BL171">
        <v>1.592738</v>
      </c>
      <c r="BM171">
        <v>1561.299</v>
      </c>
      <c r="BN171">
        <v>0.83978189999999997</v>
      </c>
      <c r="BO171">
        <v>20.832039999999999</v>
      </c>
      <c r="BP171">
        <v>0.13891970000000001</v>
      </c>
      <c r="BQ171">
        <v>139.95779999999999</v>
      </c>
      <c r="BR171">
        <v>0.83979040000000005</v>
      </c>
      <c r="BS171">
        <v>20.591989999999999</v>
      </c>
      <c r="BT171" s="1">
        <v>1.3170579999999999E-2</v>
      </c>
      <c r="BU171">
        <v>12.705</v>
      </c>
      <c r="BV171">
        <v>0.83979009999999998</v>
      </c>
      <c r="BW171">
        <v>20.700189999999999</v>
      </c>
      <c r="BX171" s="1">
        <v>5.5221369999999999E-3</v>
      </c>
      <c r="BY171">
        <v>4.911772</v>
      </c>
      <c r="BZ171">
        <v>0.83980790000000005</v>
      </c>
      <c r="CA171">
        <v>21.145</v>
      </c>
      <c r="CB171" s="1">
        <v>4.3023569999999997E-3</v>
      </c>
      <c r="CC171">
        <v>3.7940239999999998</v>
      </c>
      <c r="CD171">
        <v>0.83978960000000002</v>
      </c>
      <c r="CE171">
        <v>21.56504</v>
      </c>
      <c r="CF171" s="1">
        <v>3.491886E-3</v>
      </c>
      <c r="CG171">
        <v>3.078119</v>
      </c>
      <c r="CH171">
        <v>0.83979539999999997</v>
      </c>
      <c r="CI171">
        <v>22.030989999999999</v>
      </c>
      <c r="CJ171" s="1">
        <v>2.8401450000000001E-3</v>
      </c>
      <c r="CK171">
        <v>2.5036100000000001</v>
      </c>
      <c r="CL171">
        <v>0.83979579999999998</v>
      </c>
      <c r="CM171">
        <v>22.20112</v>
      </c>
      <c r="CN171" s="1">
        <v>2.3107589999999999E-3</v>
      </c>
      <c r="CO171">
        <v>2.0369380000000001</v>
      </c>
      <c r="CP171">
        <v>0.83977829999999998</v>
      </c>
      <c r="CQ171">
        <v>21.9011</v>
      </c>
      <c r="CR171" s="1">
        <v>1.8799439999999999E-3</v>
      </c>
      <c r="CS171">
        <v>1.6572009999999999</v>
      </c>
      <c r="CT171">
        <v>0.83978459999999999</v>
      </c>
      <c r="CU171">
        <v>21.41638</v>
      </c>
      <c r="CV171" s="1">
        <v>1.530034E-3</v>
      </c>
      <c r="CW171">
        <v>1.348762</v>
      </c>
      <c r="CX171">
        <v>0.83975540000000004</v>
      </c>
      <c r="CY171">
        <v>20.91629</v>
      </c>
      <c r="CZ171" s="1">
        <v>1.2462090000000001E-3</v>
      </c>
      <c r="DA171">
        <v>1.098546</v>
      </c>
      <c r="DB171">
        <v>0.83973189999999998</v>
      </c>
      <c r="DC171">
        <v>20.93422</v>
      </c>
      <c r="DD171" s="1">
        <v>1.0159640000000001E-3</v>
      </c>
      <c r="DE171">
        <v>0.89558009999999999</v>
      </c>
      <c r="DF171">
        <v>0.83969839999999996</v>
      </c>
      <c r="DG171">
        <v>21.31955</v>
      </c>
      <c r="DH171" s="1">
        <v>8.2911390000000001E-4</v>
      </c>
      <c r="DI171">
        <v>0.73088770000000003</v>
      </c>
      <c r="DJ171">
        <v>0.8396479</v>
      </c>
      <c r="DK171">
        <v>21.879449999999999</v>
      </c>
      <c r="DL171" s="1">
        <v>6.7723679999999995E-4</v>
      </c>
      <c r="DM171">
        <v>0.59703079999999997</v>
      </c>
      <c r="DN171">
        <v>0.83959360000000005</v>
      </c>
      <c r="DO171">
        <v>22.502359999999999</v>
      </c>
      <c r="DP171" s="1">
        <v>5.5310899999999998E-4</v>
      </c>
      <c r="DQ171">
        <v>0.48767169999999999</v>
      </c>
      <c r="DR171">
        <v>0.8395454</v>
      </c>
      <c r="DS171">
        <v>22.63064</v>
      </c>
      <c r="DT171" s="1">
        <v>4.5094949999999998E-4</v>
      </c>
      <c r="DU171">
        <v>0.3976653</v>
      </c>
      <c r="DV171">
        <v>0.8394722</v>
      </c>
      <c r="DW171">
        <v>22.368849999999998</v>
      </c>
      <c r="DX171" s="1">
        <v>3.6689779999999998E-4</v>
      </c>
      <c r="DY171">
        <v>0.3236136</v>
      </c>
      <c r="DZ171">
        <v>0.83944289999999999</v>
      </c>
      <c r="EA171">
        <v>21.97879</v>
      </c>
      <c r="EB171" s="1">
        <v>2.9834970000000002E-4</v>
      </c>
      <c r="EC171">
        <v>0.2631752</v>
      </c>
      <c r="ED171">
        <v>0.83938210000000002</v>
      </c>
      <c r="EE171">
        <v>21.483499999999999</v>
      </c>
      <c r="EF171" s="1">
        <v>2.4290210000000001E-4</v>
      </c>
      <c r="EG171">
        <v>0.21426719999999999</v>
      </c>
      <c r="EH171">
        <v>0.83930950000000004</v>
      </c>
      <c r="EI171">
        <v>21.379429999999999</v>
      </c>
      <c r="EJ171" s="1">
        <v>1.981908E-4</v>
      </c>
      <c r="EK171">
        <v>0.17482980000000001</v>
      </c>
      <c r="EL171">
        <v>0.83928170000000002</v>
      </c>
      <c r="EM171">
        <v>21.78612</v>
      </c>
      <c r="EN171" s="1">
        <v>1.6208450000000001E-4</v>
      </c>
      <c r="EO171">
        <v>0.14297879999999999</v>
      </c>
      <c r="EP171">
        <v>0.83920989999999995</v>
      </c>
      <c r="EQ171">
        <v>22.420359999999999</v>
      </c>
      <c r="ER171" s="1">
        <v>1.3275059999999999E-4</v>
      </c>
      <c r="ES171">
        <v>0.11710760000000001</v>
      </c>
      <c r="ET171">
        <v>0.83915810000000002</v>
      </c>
      <c r="EU171">
        <v>23.076360000000001</v>
      </c>
      <c r="EV171" s="1">
        <v>1.089091E-4</v>
      </c>
      <c r="EW171" s="1">
        <v>9.6075160000000007E-2</v>
      </c>
      <c r="EX171">
        <v>0.83910479999999998</v>
      </c>
      <c r="EY171">
        <v>23.251259999999998</v>
      </c>
      <c r="EZ171" s="1">
        <v>8.9739030000000005E-5</v>
      </c>
      <c r="FA171" s="1">
        <v>7.9152379999999994E-2</v>
      </c>
      <c r="FB171">
        <v>0.83907790000000004</v>
      </c>
      <c r="FC171">
        <v>22.939119999999999</v>
      </c>
      <c r="FD171" s="1">
        <v>7.4383730000000006E-5</v>
      </c>
      <c r="FE171" s="1">
        <v>6.559537E-2</v>
      </c>
      <c r="FF171">
        <v>0.83902379999999999</v>
      </c>
      <c r="FG171">
        <v>22.414169999999999</v>
      </c>
      <c r="FH171" s="1">
        <v>6.1991120000000005E-5</v>
      </c>
      <c r="FI171" s="1">
        <v>5.4657980000000002E-2</v>
      </c>
      <c r="FJ171">
        <v>0.83899840000000003</v>
      </c>
      <c r="FK171">
        <v>21.757819999999999</v>
      </c>
      <c r="FL171" s="1">
        <v>5.1902550000000003E-5</v>
      </c>
      <c r="FM171">
        <v>4.5758300000000002E-2</v>
      </c>
      <c r="FN171">
        <v>0.83898150000000005</v>
      </c>
      <c r="FO171">
        <v>21.526979999999998</v>
      </c>
      <c r="FP171" s="1">
        <v>4.3638759999999997E-5</v>
      </c>
      <c r="FQ171" s="1">
        <v>3.8468820000000001E-2</v>
      </c>
      <c r="FR171">
        <v>0.83894899999999994</v>
      </c>
      <c r="FS171">
        <v>21.663550000000001</v>
      </c>
      <c r="FT171" s="1">
        <v>3.6833119999999999E-5</v>
      </c>
      <c r="FU171" s="1">
        <v>3.246545E-2</v>
      </c>
      <c r="FV171">
        <v>0.83892730000000004</v>
      </c>
      <c r="FW171">
        <v>21.838259999999998</v>
      </c>
      <c r="FX171" s="1">
        <v>3.120388E-5</v>
      </c>
      <c r="FY171" s="1">
        <v>2.7500610000000002E-2</v>
      </c>
      <c r="FZ171">
        <v>0.83892739999999999</v>
      </c>
      <c r="GA171">
        <v>22.157060000000001</v>
      </c>
      <c r="GB171" s="1">
        <v>2.6583260000000001E-5</v>
      </c>
      <c r="GC171" s="1">
        <v>2.342145E-2</v>
      </c>
      <c r="GD171">
        <v>0.83892699999999998</v>
      </c>
      <c r="GE171">
        <v>22.270820000000001</v>
      </c>
      <c r="GF171" s="1">
        <v>2.284434E-5</v>
      </c>
      <c r="GG171" s="1">
        <v>2.0118859999999999E-2</v>
      </c>
      <c r="GH171">
        <v>0.83891769999999999</v>
      </c>
      <c r="GI171">
        <v>22.233989999999999</v>
      </c>
      <c r="GJ171" s="1">
        <v>1.9814649999999998E-5</v>
      </c>
      <c r="GK171" s="1">
        <v>1.7444319999999999E-2</v>
      </c>
      <c r="GL171">
        <v>0.83891280000000001</v>
      </c>
      <c r="GM171">
        <v>21.993829999999999</v>
      </c>
      <c r="GN171" s="1">
        <v>1.730271E-5</v>
      </c>
      <c r="GO171" s="1">
        <v>1.522951E-2</v>
      </c>
      <c r="GP171">
        <v>0.83891749999999998</v>
      </c>
      <c r="GQ171">
        <v>21.511810000000001</v>
      </c>
      <c r="GR171" s="1">
        <v>1.5166059999999999E-5</v>
      </c>
      <c r="GS171" s="1">
        <v>1.3347680000000001E-2</v>
      </c>
      <c r="GT171">
        <v>0.83891340000000003</v>
      </c>
      <c r="GU171">
        <v>20.9283</v>
      </c>
      <c r="GV171" s="1">
        <v>1.3323140000000001E-5</v>
      </c>
      <c r="GW171" s="1">
        <v>1.172539E-2</v>
      </c>
      <c r="GX171">
        <v>0.8389162</v>
      </c>
      <c r="GY171">
        <v>20.86392</v>
      </c>
      <c r="GZ171" s="1">
        <v>1.171962E-5</v>
      </c>
      <c r="HA171" s="1">
        <v>1.0314149999999999E-2</v>
      </c>
      <c r="HB171">
        <v>0.83892199999999995</v>
      </c>
      <c r="HC171">
        <v>21.39387</v>
      </c>
      <c r="HD171" s="1">
        <v>1.0318830000000001E-5</v>
      </c>
      <c r="HE171" s="1">
        <v>9.0810950000000008E-3</v>
      </c>
      <c r="HF171">
        <v>0.83892610000000001</v>
      </c>
      <c r="HG171">
        <v>22.0822</v>
      </c>
      <c r="HH171" s="1">
        <v>9.0896259999999996E-6</v>
      </c>
      <c r="HI171" s="1">
        <v>7.9996259999999993E-3</v>
      </c>
      <c r="HJ171">
        <v>0.83892599999999995</v>
      </c>
      <c r="HK171">
        <v>22.317519999999998</v>
      </c>
      <c r="HL171" s="1">
        <v>8.0056520000000006E-6</v>
      </c>
      <c r="HM171" s="1">
        <v>7.0461090000000001E-3</v>
      </c>
      <c r="HN171">
        <v>0.83890600000000004</v>
      </c>
      <c r="HO171">
        <v>22.037520000000001</v>
      </c>
      <c r="HP171" s="1">
        <v>7.0486209999999997E-6</v>
      </c>
      <c r="HQ171" s="1">
        <v>6.2041520000000001E-3</v>
      </c>
      <c r="HR171">
        <v>0.83890659999999995</v>
      </c>
      <c r="HS171">
        <v>21.65005</v>
      </c>
      <c r="HT171" s="1">
        <v>6.2061440000000001E-6</v>
      </c>
      <c r="HU171" s="1">
        <v>5.4629479999999996E-3</v>
      </c>
      <c r="HV171">
        <v>0.83889449999999999</v>
      </c>
      <c r="HW171">
        <v>21.197669999999999</v>
      </c>
      <c r="HX171" s="1">
        <v>5.4655999999999998E-6</v>
      </c>
      <c r="HY171" s="1">
        <v>4.811287E-3</v>
      </c>
      <c r="HZ171">
        <v>0.83888980000000002</v>
      </c>
      <c r="IA171">
        <v>21.08006</v>
      </c>
      <c r="IB171" s="1">
        <v>4.8150480000000001E-6</v>
      </c>
      <c r="IC171" s="1">
        <v>4.2387359999999999E-3</v>
      </c>
      <c r="ID171">
        <v>0.83886720000000004</v>
      </c>
      <c r="IE171">
        <v>21.324619999999999</v>
      </c>
      <c r="IF171" s="1">
        <v>4.2433880000000004E-6</v>
      </c>
      <c r="IG171" s="1">
        <v>3.7356809999999998E-3</v>
      </c>
      <c r="IH171">
        <v>0.83884860000000006</v>
      </c>
      <c r="II171">
        <v>21.647960000000001</v>
      </c>
      <c r="IJ171" s="1">
        <v>3.7403480000000001E-6</v>
      </c>
      <c r="IK171" s="1">
        <v>3.2930360000000001E-3</v>
      </c>
      <c r="IL171">
        <v>0.83882279999999998</v>
      </c>
      <c r="IM171">
        <v>21.997630000000001</v>
      </c>
      <c r="IN171" s="1">
        <v>3.293674E-6</v>
      </c>
      <c r="IO171" s="1">
        <v>2.9003359999999999E-3</v>
      </c>
      <c r="IP171">
        <v>0.83879939999999997</v>
      </c>
      <c r="IQ171">
        <v>22.07105</v>
      </c>
      <c r="IR171" s="1">
        <v>2.8918559999999998E-6</v>
      </c>
      <c r="IS171" s="1">
        <v>2.5471080000000002E-3</v>
      </c>
      <c r="IT171">
        <v>0.83876779999999995</v>
      </c>
      <c r="IU171">
        <v>21.9175</v>
      </c>
      <c r="IV171" s="1">
        <v>2.5309120000000001E-6</v>
      </c>
      <c r="IW171" s="1">
        <v>2.2296239999999999E-3</v>
      </c>
      <c r="IX171">
        <v>0.83874579999999999</v>
      </c>
      <c r="IY171">
        <v>21.71669</v>
      </c>
      <c r="IZ171" s="1">
        <v>2.21132E-6</v>
      </c>
      <c r="JA171" s="1">
        <v>1.948357E-3</v>
      </c>
      <c r="JB171">
        <v>0.83871099999999998</v>
      </c>
      <c r="JC171">
        <v>21.415400000000002</v>
      </c>
      <c r="JD171" s="1">
        <v>1.9319629999999999E-6</v>
      </c>
      <c r="JE171" s="1">
        <v>1.7023940000000001E-3</v>
      </c>
      <c r="JF171">
        <v>0.83866180000000001</v>
      </c>
      <c r="JG171">
        <v>21.474699999999999</v>
      </c>
      <c r="JH171" s="1">
        <v>1.689173E-6</v>
      </c>
      <c r="JI171" s="1">
        <v>1.4884970000000001E-3</v>
      </c>
      <c r="JJ171">
        <v>0.83863679999999996</v>
      </c>
      <c r="JK171">
        <v>21.764990000000001</v>
      </c>
      <c r="JL171" s="1">
        <v>1.4786079999999999E-6</v>
      </c>
      <c r="JM171" s="1">
        <v>1.3029669999999999E-3</v>
      </c>
      <c r="JN171">
        <v>0.83860749999999995</v>
      </c>
      <c r="JO171">
        <v>22.105989999999998</v>
      </c>
      <c r="JP171" s="1">
        <v>1.296064E-6</v>
      </c>
      <c r="JQ171" s="1">
        <v>1.14215E-3</v>
      </c>
      <c r="JR171">
        <v>0.83857689999999996</v>
      </c>
      <c r="JS171">
        <v>22.448180000000001</v>
      </c>
      <c r="JT171" s="1">
        <v>1.1375849999999999E-6</v>
      </c>
      <c r="JU171" s="1">
        <v>1.0025069999999999E-3</v>
      </c>
      <c r="JV171">
        <v>0.83853460000000002</v>
      </c>
      <c r="JW171">
        <v>22.59545</v>
      </c>
      <c r="JX171" s="1">
        <v>9.9895240000000001E-7</v>
      </c>
      <c r="JY171" s="1">
        <v>8.8041810000000003E-4</v>
      </c>
      <c r="JZ171">
        <v>0.83849839999999998</v>
      </c>
      <c r="KA171">
        <v>22.41855</v>
      </c>
      <c r="KB171" s="1">
        <v>8.7745469999999996E-7</v>
      </c>
      <c r="KC171" s="1">
        <v>7.7337320000000001E-4</v>
      </c>
      <c r="KD171">
        <v>0.83846120000000002</v>
      </c>
      <c r="KE171">
        <v>22.103269999999998</v>
      </c>
      <c r="KF171" s="1">
        <v>7.7133129999999996E-7</v>
      </c>
      <c r="KG171" s="1">
        <v>6.7987080000000001E-4</v>
      </c>
      <c r="KH171">
        <v>0.8384085</v>
      </c>
      <c r="KI171">
        <v>21.681809999999999</v>
      </c>
      <c r="KJ171" s="1">
        <v>6.7907640000000003E-7</v>
      </c>
      <c r="KK171" s="1">
        <v>5.985691E-4</v>
      </c>
      <c r="KL171">
        <v>0.8383834</v>
      </c>
      <c r="KM171">
        <v>21.72383</v>
      </c>
      <c r="KN171" s="1">
        <v>5.9884549999999997E-7</v>
      </c>
      <c r="KO171" s="1">
        <v>5.278495E-4</v>
      </c>
      <c r="KP171">
        <v>0.8383543</v>
      </c>
      <c r="KQ171">
        <v>22.119330000000001</v>
      </c>
      <c r="KR171" s="1">
        <v>5.2906570000000003E-7</v>
      </c>
      <c r="KS171" s="1">
        <v>4.6632629999999997E-4</v>
      </c>
      <c r="KT171">
        <v>0.83831860000000002</v>
      </c>
      <c r="KU171">
        <v>22.682829999999999</v>
      </c>
      <c r="KV171" s="1">
        <v>4.6810060000000002E-7</v>
      </c>
      <c r="KW171" s="1">
        <v>4.125887E-4</v>
      </c>
      <c r="KX171">
        <v>0.83829560000000003</v>
      </c>
      <c r="KY171">
        <v>23.27242</v>
      </c>
      <c r="KZ171" s="1">
        <v>4.153605E-7</v>
      </c>
      <c r="LA171" s="1">
        <v>3.66051E-4</v>
      </c>
      <c r="LB171">
        <v>0.83827309999999999</v>
      </c>
      <c r="LC171">
        <v>23.411159999999999</v>
      </c>
      <c r="LD171" s="1">
        <v>3.7051279999999999E-7</v>
      </c>
      <c r="LE171" s="1">
        <v>3.2645409999999998E-4</v>
      </c>
      <c r="LF171">
        <v>0.83825749999999999</v>
      </c>
      <c r="LG171">
        <v>23.09957</v>
      </c>
      <c r="LH171" s="1">
        <v>3.3235350000000003E-7</v>
      </c>
      <c r="LI171" s="1">
        <v>2.9277749999999999E-4</v>
      </c>
      <c r="LJ171">
        <v>0.83824220000000005</v>
      </c>
      <c r="LK171">
        <v>22.6357</v>
      </c>
      <c r="LL171" s="1">
        <v>2.9936240000000003E-7</v>
      </c>
      <c r="LM171" s="1">
        <v>2.6367969999999998E-4</v>
      </c>
      <c r="LN171">
        <v>0.83821880000000004</v>
      </c>
      <c r="LO171">
        <v>22.12575</v>
      </c>
      <c r="LP171" s="1">
        <v>2.7034950000000002E-7</v>
      </c>
      <c r="LQ171" s="1">
        <v>2.3811049999999999E-4</v>
      </c>
      <c r="LR171">
        <v>0.83819399999999999</v>
      </c>
      <c r="LS171">
        <v>22.240480000000002</v>
      </c>
      <c r="LT171" s="1">
        <v>2.4466010000000001E-7</v>
      </c>
      <c r="LU171" s="1">
        <v>2.1547290000000001E-4</v>
      </c>
      <c r="LV171">
        <v>0.83816579999999996</v>
      </c>
      <c r="LW171">
        <v>22.740159999999999</v>
      </c>
      <c r="LX171" s="1">
        <v>2.2186530000000001E-7</v>
      </c>
      <c r="LY171" s="1">
        <v>1.953875E-4</v>
      </c>
      <c r="LZ171">
        <v>0.83814409999999995</v>
      </c>
      <c r="MA171">
        <v>23.359960000000001</v>
      </c>
      <c r="MB171" s="1">
        <v>2.01504E-7</v>
      </c>
      <c r="MC171" s="1">
        <v>1.7745590000000001E-4</v>
      </c>
      <c r="MD171">
        <v>0.83810850000000003</v>
      </c>
      <c r="ME171">
        <v>24.06081</v>
      </c>
      <c r="MF171" s="1">
        <v>1.8313149999999999E-7</v>
      </c>
      <c r="MG171" s="1">
        <v>1.612815E-4</v>
      </c>
      <c r="MH171">
        <v>0.83809020000000001</v>
      </c>
      <c r="MI171">
        <v>24.31879</v>
      </c>
      <c r="MJ171" s="1">
        <v>1.6644730000000001E-7</v>
      </c>
      <c r="MK171" s="1">
        <v>1.4659920000000001E-4</v>
      </c>
      <c r="ML171">
        <v>0.8380628</v>
      </c>
      <c r="MM171">
        <v>24.12021</v>
      </c>
      <c r="MN171" s="1">
        <v>1.5126169999999999E-7</v>
      </c>
      <c r="MO171" s="1">
        <v>1.3322780000000001E-4</v>
      </c>
      <c r="MP171">
        <v>0.83803939999999999</v>
      </c>
      <c r="MQ171">
        <v>23.689250000000001</v>
      </c>
      <c r="MR171" s="1">
        <v>1.3751860000000001E-7</v>
      </c>
      <c r="MS171" s="1">
        <v>1.2112369999999999E-4</v>
      </c>
      <c r="MT171">
        <v>0.8380242</v>
      </c>
      <c r="MU171">
        <v>23.037690000000001</v>
      </c>
      <c r="MV171" s="1">
        <v>1.25145E-7</v>
      </c>
      <c r="MW171" s="1">
        <v>1.102231E-4</v>
      </c>
      <c r="MX171">
        <v>0.83800819999999998</v>
      </c>
      <c r="MY171">
        <v>22.430980000000002</v>
      </c>
      <c r="MZ171" s="1">
        <v>1.140053E-7</v>
      </c>
      <c r="NA171" s="1">
        <v>1.0041190000000001E-4</v>
      </c>
      <c r="NB171">
        <v>0.83798119999999998</v>
      </c>
      <c r="NC171">
        <v>22.314240000000002</v>
      </c>
      <c r="ND171" s="1">
        <v>1.03961E-7</v>
      </c>
      <c r="NE171" s="1">
        <v>9.1563400000000005E-5</v>
      </c>
      <c r="NF171">
        <v>0.83796660000000001</v>
      </c>
      <c r="NG171">
        <v>22.766940000000002</v>
      </c>
      <c r="NH171" s="1">
        <v>9.4904129999999996E-8</v>
      </c>
      <c r="NI171" s="1">
        <v>8.3585799999999995E-5</v>
      </c>
      <c r="NJ171">
        <v>0.83794829999999998</v>
      </c>
      <c r="NK171">
        <v>23.06344</v>
      </c>
      <c r="NL171" s="1">
        <v>8.6870879999999999E-8</v>
      </c>
      <c r="NM171" s="1">
        <v>7.6498250000000002E-5</v>
      </c>
      <c r="NN171">
        <v>0.83793689999999998</v>
      </c>
      <c r="NO171">
        <v>23.062449999999998</v>
      </c>
      <c r="NP171" s="1">
        <v>7.9944679999999996E-8</v>
      </c>
      <c r="NQ171" s="1">
        <v>7.0380010000000001E-5</v>
      </c>
      <c r="NR171">
        <v>0.83793220000000002</v>
      </c>
      <c r="NS171">
        <v>22.92558</v>
      </c>
      <c r="NT171" s="1">
        <v>7.3963589999999995E-8</v>
      </c>
      <c r="NU171" s="1">
        <v>6.5103099999999997E-5</v>
      </c>
      <c r="NV171">
        <v>0.83790189999999998</v>
      </c>
      <c r="NW171">
        <v>22.499500000000001</v>
      </c>
      <c r="NX171" s="1">
        <v>6.8630800000000003E-8</v>
      </c>
      <c r="NY171" s="1">
        <v>6.0404079999999999E-5</v>
      </c>
      <c r="NZ171">
        <v>0.83789130000000001</v>
      </c>
      <c r="OA171">
        <v>21.836120000000001</v>
      </c>
      <c r="OB171" s="1">
        <v>6.3767860000000001E-8</v>
      </c>
      <c r="OC171" s="1">
        <v>5.6121880000000001E-5</v>
      </c>
      <c r="OD171">
        <v>0.83788739999999995</v>
      </c>
      <c r="OE171">
        <v>21.633179999999999</v>
      </c>
      <c r="OF171" s="1">
        <v>5.9328929999999999E-8</v>
      </c>
      <c r="OG171" s="1">
        <v>5.2213589999999997E-5</v>
      </c>
      <c r="OH171">
        <v>0.83786579999999999</v>
      </c>
      <c r="OI171">
        <v>21.81936</v>
      </c>
      <c r="OJ171" s="1">
        <v>5.5281309999999997E-8</v>
      </c>
      <c r="OK171" s="1">
        <v>4.864927E-5</v>
      </c>
    </row>
    <row r="172" spans="1:401" x14ac:dyDescent="0.35">
      <c r="A172">
        <v>175</v>
      </c>
      <c r="B172" t="s">
        <v>4</v>
      </c>
      <c r="C172" t="s">
        <v>24</v>
      </c>
      <c r="D172" t="s">
        <v>176</v>
      </c>
      <c r="E172">
        <v>925.54349999999999</v>
      </c>
      <c r="F172">
        <v>0.77040520000000001</v>
      </c>
      <c r="G172">
        <v>22.373449999999998</v>
      </c>
      <c r="H172">
        <v>0</v>
      </c>
      <c r="I172">
        <v>0</v>
      </c>
      <c r="J172">
        <v>0.77023149999999996</v>
      </c>
      <c r="K172">
        <v>21.814299999999999</v>
      </c>
      <c r="L172">
        <v>0</v>
      </c>
      <c r="M172">
        <v>0</v>
      </c>
      <c r="N172">
        <v>0.77007150000000002</v>
      </c>
      <c r="O172">
        <v>21.307950000000002</v>
      </c>
      <c r="P172">
        <v>0</v>
      </c>
      <c r="Q172">
        <v>0</v>
      </c>
      <c r="R172">
        <v>0.76993230000000001</v>
      </c>
      <c r="S172">
        <v>20.959540000000001</v>
      </c>
      <c r="T172">
        <v>0</v>
      </c>
      <c r="U172">
        <v>0</v>
      </c>
      <c r="V172">
        <v>0.76978729999999995</v>
      </c>
      <c r="W172">
        <v>20.957409999999999</v>
      </c>
      <c r="X172">
        <v>0</v>
      </c>
      <c r="Y172">
        <v>0</v>
      </c>
      <c r="Z172">
        <v>0.76966129999999999</v>
      </c>
      <c r="AA172">
        <v>20.93554</v>
      </c>
      <c r="AB172" s="1">
        <v>8.1537830000000002E-30</v>
      </c>
      <c r="AC172" s="1">
        <v>8.0822639999999994E-27</v>
      </c>
      <c r="AD172">
        <v>0.76954789999999995</v>
      </c>
      <c r="AE172">
        <v>20.788830000000001</v>
      </c>
      <c r="AF172" s="1">
        <v>2.929437E-17</v>
      </c>
      <c r="AG172" s="1">
        <v>2.9092090000000001E-14</v>
      </c>
      <c r="AH172">
        <v>0.76943349999999999</v>
      </c>
      <c r="AI172">
        <v>20.562370000000001</v>
      </c>
      <c r="AJ172" s="1">
        <v>1.3469890000000001E-6</v>
      </c>
      <c r="AK172" s="1">
        <v>9.0779749999999996E-4</v>
      </c>
      <c r="AL172">
        <v>0.76935160000000002</v>
      </c>
      <c r="AM172">
        <v>20.255019999999998</v>
      </c>
      <c r="AN172" s="1">
        <v>8.9698829999999997E-3</v>
      </c>
      <c r="AO172">
        <v>6.8858750000000004</v>
      </c>
      <c r="AP172">
        <v>0.76928110000000005</v>
      </c>
      <c r="AQ172">
        <v>20.345890000000001</v>
      </c>
      <c r="AR172">
        <v>1.0870679999999999</v>
      </c>
      <c r="AS172">
        <v>914.39589999999998</v>
      </c>
      <c r="AT172">
        <v>0.76923940000000002</v>
      </c>
      <c r="AU172">
        <v>20.762589999999999</v>
      </c>
      <c r="AV172">
        <v>14.544140000000001</v>
      </c>
      <c r="AW172">
        <v>13190.66</v>
      </c>
      <c r="AX172">
        <v>0.76920230000000001</v>
      </c>
      <c r="AY172">
        <v>21.060759999999998</v>
      </c>
      <c r="AZ172">
        <v>41.092410000000001</v>
      </c>
      <c r="BA172">
        <v>39750.71</v>
      </c>
      <c r="BB172">
        <v>0.76916070000000003</v>
      </c>
      <c r="BC172">
        <v>21.331219999999998</v>
      </c>
      <c r="BD172">
        <v>35.674799999999998</v>
      </c>
      <c r="BE172">
        <v>36494.53</v>
      </c>
      <c r="BF172">
        <v>0.7691403</v>
      </c>
      <c r="BG172">
        <v>21.362639999999999</v>
      </c>
      <c r="BH172">
        <v>12.22823</v>
      </c>
      <c r="BI172">
        <v>13133.39</v>
      </c>
      <c r="BJ172">
        <v>0.7691479</v>
      </c>
      <c r="BK172">
        <v>21.103149999999999</v>
      </c>
      <c r="BL172">
        <v>1.9917530000000001</v>
      </c>
      <c r="BM172">
        <v>2230.8180000000002</v>
      </c>
      <c r="BN172">
        <v>0.7691595</v>
      </c>
      <c r="BO172">
        <v>20.856829999999999</v>
      </c>
      <c r="BP172">
        <v>0.1832289</v>
      </c>
      <c r="BQ172">
        <v>211.69130000000001</v>
      </c>
      <c r="BR172">
        <v>0.76914640000000001</v>
      </c>
      <c r="BS172">
        <v>20.6206</v>
      </c>
      <c r="BT172" s="1">
        <v>1.6067060000000001E-2</v>
      </c>
      <c r="BU172">
        <v>17.968730000000001</v>
      </c>
      <c r="BV172">
        <v>0.76916280000000004</v>
      </c>
      <c r="BW172">
        <v>20.724910000000001</v>
      </c>
      <c r="BX172" s="1">
        <v>5.7402180000000001E-3</v>
      </c>
      <c r="BY172">
        <v>5.835464</v>
      </c>
      <c r="BZ172">
        <v>0.76915710000000004</v>
      </c>
      <c r="CA172">
        <v>21.157229999999998</v>
      </c>
      <c r="CB172" s="1">
        <v>4.3921139999999999E-3</v>
      </c>
      <c r="CC172">
        <v>4.4078889999999999</v>
      </c>
      <c r="CD172">
        <v>0.76915750000000005</v>
      </c>
      <c r="CE172">
        <v>21.57452</v>
      </c>
      <c r="CF172" s="1">
        <v>3.5618749999999999E-3</v>
      </c>
      <c r="CG172">
        <v>3.5725880000000001</v>
      </c>
      <c r="CH172">
        <v>0.76914260000000001</v>
      </c>
      <c r="CI172">
        <v>22.034040000000001</v>
      </c>
      <c r="CJ172" s="1">
        <v>2.8968309999999999E-3</v>
      </c>
      <c r="CK172">
        <v>2.9055270000000002</v>
      </c>
      <c r="CL172">
        <v>0.76915409999999995</v>
      </c>
      <c r="CM172">
        <v>22.214659999999999</v>
      </c>
      <c r="CN172" s="1">
        <v>2.3569009999999998E-3</v>
      </c>
      <c r="CO172">
        <v>2.3639519999999998</v>
      </c>
      <c r="CP172">
        <v>0.76913980000000004</v>
      </c>
      <c r="CQ172">
        <v>21.940639999999998</v>
      </c>
      <c r="CR172" s="1">
        <v>1.9174629999999999E-3</v>
      </c>
      <c r="CS172">
        <v>1.9232260000000001</v>
      </c>
      <c r="CT172">
        <v>0.76912440000000004</v>
      </c>
      <c r="CU172">
        <v>21.46988</v>
      </c>
      <c r="CV172" s="1">
        <v>1.5604989999999999E-3</v>
      </c>
      <c r="CW172">
        <v>1.5652010000000001</v>
      </c>
      <c r="CX172">
        <v>0.76910069999999997</v>
      </c>
      <c r="CY172">
        <v>20.978480000000001</v>
      </c>
      <c r="CZ172" s="1">
        <v>1.270902E-3</v>
      </c>
      <c r="DA172">
        <v>1.2747090000000001</v>
      </c>
      <c r="DB172">
        <v>0.76905369999999995</v>
      </c>
      <c r="DC172">
        <v>20.985700000000001</v>
      </c>
      <c r="DD172" s="1">
        <v>1.035993E-3</v>
      </c>
      <c r="DE172">
        <v>1.0390900000000001</v>
      </c>
      <c r="DF172">
        <v>0.76901560000000002</v>
      </c>
      <c r="DG172">
        <v>21.34947</v>
      </c>
      <c r="DH172" s="1">
        <v>8.4537860000000002E-4</v>
      </c>
      <c r="DI172">
        <v>0.84792670000000003</v>
      </c>
      <c r="DJ172">
        <v>0.76896070000000005</v>
      </c>
      <c r="DK172">
        <v>21.893260000000001</v>
      </c>
      <c r="DL172" s="1">
        <v>6.9048009999999997E-4</v>
      </c>
      <c r="DM172">
        <v>0.69258330000000001</v>
      </c>
      <c r="DN172">
        <v>0.768876</v>
      </c>
      <c r="DO172">
        <v>22.501860000000001</v>
      </c>
      <c r="DP172" s="1">
        <v>5.6397079999999996E-4</v>
      </c>
      <c r="DQ172">
        <v>0.56576439999999995</v>
      </c>
      <c r="DR172">
        <v>0.76881160000000004</v>
      </c>
      <c r="DS172">
        <v>22.64218</v>
      </c>
      <c r="DT172" s="1">
        <v>4.5990430000000001E-4</v>
      </c>
      <c r="DU172">
        <v>0.46144649999999998</v>
      </c>
      <c r="DV172">
        <v>0.76873579999999997</v>
      </c>
      <c r="DW172">
        <v>22.397829999999999</v>
      </c>
      <c r="DX172" s="1">
        <v>3.74242E-4</v>
      </c>
      <c r="DY172">
        <v>0.37558200000000003</v>
      </c>
      <c r="DZ172">
        <v>0.76865910000000004</v>
      </c>
      <c r="EA172">
        <v>22.022659999999998</v>
      </c>
      <c r="EB172" s="1">
        <v>3.0431670000000003E-4</v>
      </c>
      <c r="EC172">
        <v>0.3054404</v>
      </c>
      <c r="ED172">
        <v>0.76857569999999997</v>
      </c>
      <c r="EE172">
        <v>21.54429</v>
      </c>
      <c r="EF172" s="1">
        <v>2.4771800000000002E-4</v>
      </c>
      <c r="EG172">
        <v>0.24863489999999999</v>
      </c>
      <c r="EH172">
        <v>0.76847730000000003</v>
      </c>
      <c r="EI172">
        <v>21.427510000000002</v>
      </c>
      <c r="EJ172" s="1">
        <v>2.020739E-4</v>
      </c>
      <c r="EK172">
        <v>0.20282449999999999</v>
      </c>
      <c r="EL172">
        <v>0.76840569999999997</v>
      </c>
      <c r="EM172">
        <v>21.812149999999999</v>
      </c>
      <c r="EN172" s="1">
        <v>1.652279E-4</v>
      </c>
      <c r="EO172">
        <v>0.16584099999999999</v>
      </c>
      <c r="EP172">
        <v>0.76834080000000005</v>
      </c>
      <c r="EQ172">
        <v>22.431000000000001</v>
      </c>
      <c r="ER172" s="1">
        <v>1.3531059999999999E-4</v>
      </c>
      <c r="ES172">
        <v>0.1358171</v>
      </c>
      <c r="ET172">
        <v>0.76824809999999999</v>
      </c>
      <c r="EU172">
        <v>23.076319999999999</v>
      </c>
      <c r="EV172" s="1">
        <v>1.1098129999999999E-4</v>
      </c>
      <c r="EW172">
        <v>0.1113963</v>
      </c>
      <c r="EX172">
        <v>0.76816859999999998</v>
      </c>
      <c r="EY172">
        <v>23.264530000000001</v>
      </c>
      <c r="EZ172" s="1">
        <v>9.1398019999999996E-5</v>
      </c>
      <c r="FA172" s="1">
        <v>9.1725749999999995E-2</v>
      </c>
      <c r="FB172">
        <v>0.76812329999999995</v>
      </c>
      <c r="FC172">
        <v>22.977170000000001</v>
      </c>
      <c r="FD172" s="1">
        <v>7.5716800000000007E-5</v>
      </c>
      <c r="FE172" s="1">
        <v>7.5971230000000001E-2</v>
      </c>
      <c r="FF172">
        <v>0.76804510000000004</v>
      </c>
      <c r="FG172">
        <v>22.472750000000001</v>
      </c>
      <c r="FH172" s="1">
        <v>6.3071009999999994E-5</v>
      </c>
      <c r="FI172" s="1">
        <v>6.3270870000000007E-2</v>
      </c>
      <c r="FJ172">
        <v>0.76799819999999996</v>
      </c>
      <c r="FK172">
        <v>21.834689999999998</v>
      </c>
      <c r="FL172" s="1">
        <v>5.278407E-5</v>
      </c>
      <c r="FM172" s="1">
        <v>5.2945520000000003E-2</v>
      </c>
      <c r="FN172">
        <v>0.76794340000000005</v>
      </c>
      <c r="FO172">
        <v>21.59356</v>
      </c>
      <c r="FP172" s="1">
        <v>4.436307E-5</v>
      </c>
      <c r="FQ172" s="1">
        <v>4.449322E-2</v>
      </c>
      <c r="FR172">
        <v>0.76790990000000003</v>
      </c>
      <c r="FS172">
        <v>21.70438</v>
      </c>
      <c r="FT172" s="1">
        <v>3.7430910000000002E-5</v>
      </c>
      <c r="FU172" s="1">
        <v>3.7535720000000002E-2</v>
      </c>
      <c r="FV172">
        <v>0.76787749999999999</v>
      </c>
      <c r="FW172">
        <v>21.856539999999999</v>
      </c>
      <c r="FX172" s="1">
        <v>3.1697650000000003E-5</v>
      </c>
      <c r="FY172" s="1">
        <v>3.1782060000000001E-2</v>
      </c>
      <c r="FZ172">
        <v>0.76786969999999999</v>
      </c>
      <c r="GA172">
        <v>22.156690000000001</v>
      </c>
      <c r="GB172" s="1">
        <v>2.6986299999999999E-5</v>
      </c>
      <c r="GC172" s="1">
        <v>2.7050009999999999E-2</v>
      </c>
      <c r="GD172">
        <v>0.76785579999999998</v>
      </c>
      <c r="GE172">
        <v>22.275230000000001</v>
      </c>
      <c r="GF172" s="1">
        <v>2.3169259999999999E-5</v>
      </c>
      <c r="GG172" s="1">
        <v>2.3213669999999999E-2</v>
      </c>
      <c r="GH172">
        <v>0.76785550000000002</v>
      </c>
      <c r="GI172">
        <v>22.260059999999999</v>
      </c>
      <c r="GJ172" s="1">
        <v>2.0079929999999999E-5</v>
      </c>
      <c r="GK172" s="1">
        <v>2.0110159999999998E-2</v>
      </c>
      <c r="GL172">
        <v>0.76783129999999999</v>
      </c>
      <c r="GM172">
        <v>22.045400000000001</v>
      </c>
      <c r="GN172" s="1">
        <v>1.75252E-5</v>
      </c>
      <c r="GO172" s="1">
        <v>1.7546860000000001E-2</v>
      </c>
      <c r="GP172">
        <v>0.76783469999999998</v>
      </c>
      <c r="GQ172">
        <v>21.584759999999999</v>
      </c>
      <c r="GR172" s="1">
        <v>1.535677E-5</v>
      </c>
      <c r="GS172" s="1">
        <v>1.5374229999999999E-2</v>
      </c>
      <c r="GT172">
        <v>0.76782980000000001</v>
      </c>
      <c r="GU172">
        <v>20.996759999999998</v>
      </c>
      <c r="GV172" s="1">
        <v>1.348851E-5</v>
      </c>
      <c r="GW172" s="1">
        <v>1.350314E-2</v>
      </c>
      <c r="GX172">
        <v>0.76783650000000003</v>
      </c>
      <c r="GY172">
        <v>20.901230000000002</v>
      </c>
      <c r="GZ172" s="1">
        <v>1.186371E-5</v>
      </c>
      <c r="HA172">
        <v>1.1876599999999999E-2</v>
      </c>
      <c r="HB172">
        <v>0.76784909999999995</v>
      </c>
      <c r="HC172">
        <v>21.400870000000001</v>
      </c>
      <c r="HD172" s="1">
        <v>1.0445049999999999E-5</v>
      </c>
      <c r="HE172" s="1">
        <v>1.0456089999999999E-2</v>
      </c>
      <c r="HF172">
        <v>0.76784039999999998</v>
      </c>
      <c r="HG172">
        <v>22.083089999999999</v>
      </c>
      <c r="HH172" s="1">
        <v>9.2006260000000008E-6</v>
      </c>
      <c r="HI172" s="1">
        <v>9.210579E-3</v>
      </c>
      <c r="HJ172">
        <v>0.76783440000000003</v>
      </c>
      <c r="HK172">
        <v>22.334019999999999</v>
      </c>
      <c r="HL172" s="1">
        <v>8.1036210000000006E-6</v>
      </c>
      <c r="HM172" s="1">
        <v>8.1129970000000003E-3</v>
      </c>
      <c r="HN172">
        <v>0.76783089999999998</v>
      </c>
      <c r="HO172">
        <v>22.070499999999999</v>
      </c>
      <c r="HP172" s="1">
        <v>7.1350280000000002E-6</v>
      </c>
      <c r="HQ172" s="1">
        <v>7.1436190000000004E-3</v>
      </c>
      <c r="HR172">
        <v>0.76781370000000004</v>
      </c>
      <c r="HS172">
        <v>21.691780000000001</v>
      </c>
      <c r="HT172" s="1">
        <v>6.2821280000000003E-6</v>
      </c>
      <c r="HU172" s="1">
        <v>6.2901010000000002E-3</v>
      </c>
      <c r="HV172">
        <v>0.76780119999999996</v>
      </c>
      <c r="HW172">
        <v>21.248480000000001</v>
      </c>
      <c r="HX172" s="1">
        <v>5.532309E-6</v>
      </c>
      <c r="HY172" s="1">
        <v>5.5395519999999997E-3</v>
      </c>
      <c r="HZ172">
        <v>0.76779459999999999</v>
      </c>
      <c r="IA172">
        <v>21.122920000000001</v>
      </c>
      <c r="IB172" s="1">
        <v>4.8737469999999998E-6</v>
      </c>
      <c r="IC172" s="1">
        <v>4.880288E-3</v>
      </c>
      <c r="ID172">
        <v>0.76776330000000004</v>
      </c>
      <c r="IE172">
        <v>21.350989999999999</v>
      </c>
      <c r="IF172" s="1">
        <v>4.2949369999999997E-6</v>
      </c>
      <c r="IG172" s="1">
        <v>4.300875E-3</v>
      </c>
      <c r="IH172">
        <v>0.76774140000000002</v>
      </c>
      <c r="II172">
        <v>21.670290000000001</v>
      </c>
      <c r="IJ172" s="1">
        <v>3.7857949999999999E-6</v>
      </c>
      <c r="IK172" s="1">
        <v>3.7912689999999999E-3</v>
      </c>
      <c r="IL172">
        <v>0.76770510000000003</v>
      </c>
      <c r="IM172">
        <v>22.006930000000001</v>
      </c>
      <c r="IN172" s="1">
        <v>3.3342869999999998E-6</v>
      </c>
      <c r="IO172" s="1">
        <v>3.3397269999999998E-3</v>
      </c>
      <c r="IP172">
        <v>0.76767280000000004</v>
      </c>
      <c r="IQ172">
        <v>22.084800000000001</v>
      </c>
      <c r="IR172" s="1">
        <v>2.9285180000000001E-6</v>
      </c>
      <c r="IS172" s="1">
        <v>2.934023E-3</v>
      </c>
      <c r="IT172">
        <v>0.76762680000000005</v>
      </c>
      <c r="IU172">
        <v>21.94312</v>
      </c>
      <c r="IV172" s="1">
        <v>2.5636260000000002E-6</v>
      </c>
      <c r="IW172" s="1">
        <v>2.5690230000000001E-3</v>
      </c>
      <c r="IX172">
        <v>0.7675942</v>
      </c>
      <c r="IY172">
        <v>21.750209999999999</v>
      </c>
      <c r="IZ172" s="1">
        <v>2.240116E-6</v>
      </c>
      <c r="JA172" s="1">
        <v>2.2451910000000001E-3</v>
      </c>
      <c r="JB172">
        <v>0.76753660000000001</v>
      </c>
      <c r="JC172">
        <v>21.466339999999999</v>
      </c>
      <c r="JD172" s="1">
        <v>1.9570559999999999E-6</v>
      </c>
      <c r="JE172" s="1">
        <v>1.9617010000000002E-3</v>
      </c>
      <c r="JF172">
        <v>0.76748499999999997</v>
      </c>
      <c r="JG172">
        <v>21.527660000000001</v>
      </c>
      <c r="JH172" s="1">
        <v>1.710938E-6</v>
      </c>
      <c r="JI172" s="1">
        <v>1.715028E-3</v>
      </c>
      <c r="JJ172">
        <v>0.7674417</v>
      </c>
      <c r="JK172">
        <v>21.805530000000001</v>
      </c>
      <c r="JL172" s="1">
        <v>1.4974939999999999E-6</v>
      </c>
      <c r="JM172" s="1">
        <v>1.5011040000000001E-3</v>
      </c>
      <c r="JN172">
        <v>0.76738649999999997</v>
      </c>
      <c r="JO172">
        <v>22.125389999999999</v>
      </c>
      <c r="JP172" s="1">
        <v>1.312417E-6</v>
      </c>
      <c r="JQ172" s="1">
        <v>1.3156229999999999E-3</v>
      </c>
      <c r="JR172">
        <v>0.7673392</v>
      </c>
      <c r="JS172">
        <v>22.452030000000001</v>
      </c>
      <c r="JT172" s="1">
        <v>1.15184E-6</v>
      </c>
      <c r="JU172" s="1">
        <v>1.1546729999999999E-3</v>
      </c>
      <c r="JV172">
        <v>0.76729630000000004</v>
      </c>
      <c r="JW172">
        <v>22.60896</v>
      </c>
      <c r="JX172" s="1">
        <v>1.011447E-6</v>
      </c>
      <c r="JY172" s="1">
        <v>1.014027E-3</v>
      </c>
      <c r="JZ172">
        <v>0.76724219999999999</v>
      </c>
      <c r="KA172">
        <v>22.446850000000001</v>
      </c>
      <c r="KB172" s="1">
        <v>8.8840110000000001E-7</v>
      </c>
      <c r="KC172" s="1">
        <v>8.9071300000000001E-4</v>
      </c>
      <c r="KD172">
        <v>0.76717199999999997</v>
      </c>
      <c r="KE172">
        <v>22.147069999999999</v>
      </c>
      <c r="KF172" s="1">
        <v>7.8086930000000003E-7</v>
      </c>
      <c r="KG172" s="1">
        <v>7.8293239999999999E-4</v>
      </c>
      <c r="KH172">
        <v>0.76711859999999998</v>
      </c>
      <c r="KI172">
        <v>21.737279999999998</v>
      </c>
      <c r="KJ172" s="1">
        <v>6.8736219999999997E-7</v>
      </c>
      <c r="KK172" s="1">
        <v>6.8918910000000002E-4</v>
      </c>
      <c r="KL172">
        <v>0.76707650000000005</v>
      </c>
      <c r="KM172">
        <v>21.768699999999999</v>
      </c>
      <c r="KN172" s="1">
        <v>6.0605080000000005E-7</v>
      </c>
      <c r="KO172" s="1">
        <v>6.0766309999999997E-4</v>
      </c>
      <c r="KP172">
        <v>0.76702959999999998</v>
      </c>
      <c r="KQ172">
        <v>22.144919999999999</v>
      </c>
      <c r="KR172" s="1">
        <v>5.3534730000000004E-7</v>
      </c>
      <c r="KS172" s="1">
        <v>5.3674470000000005E-4</v>
      </c>
      <c r="KT172">
        <v>0.76699949999999995</v>
      </c>
      <c r="KU172">
        <v>22.695039999999999</v>
      </c>
      <c r="KV172" s="1">
        <v>4.7358069999999998E-7</v>
      </c>
      <c r="KW172" s="1">
        <v>4.748156E-4</v>
      </c>
      <c r="KX172">
        <v>0.76696010000000003</v>
      </c>
      <c r="KY172">
        <v>23.275700000000001</v>
      </c>
      <c r="KZ172" s="1">
        <v>4.2006579999999999E-7</v>
      </c>
      <c r="LA172" s="1">
        <v>4.2110249999999998E-4</v>
      </c>
      <c r="LB172">
        <v>0.76690950000000002</v>
      </c>
      <c r="LC172">
        <v>23.430980000000002</v>
      </c>
      <c r="LD172" s="1">
        <v>3.7449649999999998E-7</v>
      </c>
      <c r="LE172" s="1">
        <v>3.7533E-4</v>
      </c>
      <c r="LF172">
        <v>0.76686540000000003</v>
      </c>
      <c r="LG172">
        <v>23.14134</v>
      </c>
      <c r="LH172" s="1">
        <v>3.3576580000000001E-7</v>
      </c>
      <c r="LI172" s="1">
        <v>3.3644319999999998E-4</v>
      </c>
      <c r="LJ172">
        <v>0.76684770000000002</v>
      </c>
      <c r="LK172">
        <v>22.69117</v>
      </c>
      <c r="LL172" s="1">
        <v>3.0233549999999997E-7</v>
      </c>
      <c r="LM172" s="1">
        <v>3.0289800000000001E-4</v>
      </c>
      <c r="LN172">
        <v>0.76680340000000002</v>
      </c>
      <c r="LO172">
        <v>22.190829999999998</v>
      </c>
      <c r="LP172" s="1">
        <v>2.7297720000000001E-7</v>
      </c>
      <c r="LQ172" s="1">
        <v>2.7346240000000001E-4</v>
      </c>
      <c r="LR172">
        <v>0.76677790000000001</v>
      </c>
      <c r="LS172">
        <v>22.290780000000002</v>
      </c>
      <c r="LT172" s="1">
        <v>2.4698559999999999E-7</v>
      </c>
      <c r="LU172" s="1">
        <v>2.4741219999999998E-4</v>
      </c>
      <c r="LV172">
        <v>0.76674569999999997</v>
      </c>
      <c r="LW172">
        <v>22.77007</v>
      </c>
      <c r="LX172" s="1">
        <v>2.23936E-7</v>
      </c>
      <c r="LY172" s="1">
        <v>2.2430710000000001E-4</v>
      </c>
      <c r="LZ172">
        <v>0.76670890000000003</v>
      </c>
      <c r="MA172">
        <v>23.374839999999999</v>
      </c>
      <c r="MB172" s="1">
        <v>2.0336110000000001E-7</v>
      </c>
      <c r="MC172" s="1">
        <v>2.036978E-4</v>
      </c>
      <c r="MD172">
        <v>0.76666719999999999</v>
      </c>
      <c r="ME172">
        <v>24.06081</v>
      </c>
      <c r="MF172" s="1">
        <v>1.8481220000000001E-7</v>
      </c>
      <c r="MG172" s="1">
        <v>1.851221E-4</v>
      </c>
      <c r="MH172">
        <v>0.76663689999999995</v>
      </c>
      <c r="MI172">
        <v>24.336089999999999</v>
      </c>
      <c r="MJ172" s="1">
        <v>1.67978E-7</v>
      </c>
      <c r="MK172" s="1">
        <v>1.6827260000000001E-4</v>
      </c>
      <c r="ML172">
        <v>0.76659390000000005</v>
      </c>
      <c r="MM172">
        <v>24.15982</v>
      </c>
      <c r="MN172" s="1">
        <v>1.5265200000000001E-7</v>
      </c>
      <c r="MO172" s="1">
        <v>1.529252E-4</v>
      </c>
      <c r="MP172">
        <v>0.76656009999999997</v>
      </c>
      <c r="MQ172">
        <v>23.74475</v>
      </c>
      <c r="MR172" s="1">
        <v>1.387729E-7</v>
      </c>
      <c r="MS172" s="1">
        <v>1.3902160000000001E-4</v>
      </c>
      <c r="MT172">
        <v>0.76653389999999999</v>
      </c>
      <c r="MU172">
        <v>23.114999999999998</v>
      </c>
      <c r="MV172" s="1">
        <v>1.262748E-7</v>
      </c>
      <c r="MW172" s="1">
        <v>1.2649849999999999E-4</v>
      </c>
      <c r="MX172">
        <v>0.76649330000000004</v>
      </c>
      <c r="MY172">
        <v>22.502939999999999</v>
      </c>
      <c r="MZ172" s="1">
        <v>1.1502219999999999E-7</v>
      </c>
      <c r="NA172" s="1">
        <v>1.1522670000000001E-4</v>
      </c>
      <c r="NB172">
        <v>0.76646800000000004</v>
      </c>
      <c r="NC172">
        <v>22.355899999999998</v>
      </c>
      <c r="ND172" s="1">
        <v>1.048793E-7</v>
      </c>
      <c r="NE172" s="1">
        <v>1.0506280000000001E-4</v>
      </c>
      <c r="NF172">
        <v>0.76643280000000003</v>
      </c>
      <c r="NG172">
        <v>22.784600000000001</v>
      </c>
      <c r="NH172" s="1">
        <v>9.5729229999999997E-8</v>
      </c>
      <c r="NI172" s="1">
        <v>9.5896299999999999E-5</v>
      </c>
      <c r="NJ172">
        <v>0.76642109999999997</v>
      </c>
      <c r="NK172">
        <v>23.077100000000002</v>
      </c>
      <c r="NL172" s="1">
        <v>8.759457E-8</v>
      </c>
      <c r="NM172" s="1">
        <v>8.7732730000000003E-5</v>
      </c>
      <c r="NN172">
        <v>0.76639970000000002</v>
      </c>
      <c r="NO172">
        <v>23.078700000000001</v>
      </c>
      <c r="NP172" s="1">
        <v>8.0564839999999996E-8</v>
      </c>
      <c r="NQ172" s="1">
        <v>8.0668419999999996E-5</v>
      </c>
      <c r="NR172">
        <v>0.76636570000000004</v>
      </c>
      <c r="NS172">
        <v>22.955839999999998</v>
      </c>
      <c r="NT172" s="1">
        <v>7.4503749999999996E-8</v>
      </c>
      <c r="NU172" s="1">
        <v>7.4584820000000006E-5</v>
      </c>
      <c r="NV172">
        <v>0.76634760000000002</v>
      </c>
      <c r="NW172">
        <v>22.561789999999998</v>
      </c>
      <c r="NX172" s="1">
        <v>6.9119980000000006E-8</v>
      </c>
      <c r="NY172" s="1">
        <v>6.9187240000000003E-5</v>
      </c>
      <c r="NZ172">
        <v>0.76632520000000004</v>
      </c>
      <c r="OA172">
        <v>21.91236</v>
      </c>
      <c r="OB172" s="1">
        <v>6.4214229999999996E-8</v>
      </c>
      <c r="OC172" s="1">
        <v>6.427398E-5</v>
      </c>
      <c r="OD172">
        <v>0.76630010000000004</v>
      </c>
      <c r="OE172">
        <v>21.696950000000001</v>
      </c>
      <c r="OF172" s="1">
        <v>5.9735600000000005E-8</v>
      </c>
      <c r="OG172" s="1">
        <v>5.9789849999999998E-5</v>
      </c>
      <c r="OH172">
        <v>0.76628879999999999</v>
      </c>
      <c r="OI172">
        <v>21.868120000000001</v>
      </c>
      <c r="OJ172" s="1">
        <v>5.5654020000000003E-8</v>
      </c>
      <c r="OK172" s="1">
        <v>5.5701210000000002E-5</v>
      </c>
    </row>
    <row r="173" spans="1:401" x14ac:dyDescent="0.35">
      <c r="A173">
        <v>176</v>
      </c>
      <c r="B173" t="s">
        <v>4</v>
      </c>
      <c r="C173" t="s">
        <v>24</v>
      </c>
      <c r="D173" t="s">
        <v>177</v>
      </c>
      <c r="E173">
        <v>894.03629999999998</v>
      </c>
      <c r="F173">
        <v>0.78145169999999997</v>
      </c>
      <c r="G173">
        <v>22.4284</v>
      </c>
      <c r="H173">
        <v>0</v>
      </c>
      <c r="I173">
        <v>0</v>
      </c>
      <c r="J173">
        <v>0.78136740000000005</v>
      </c>
      <c r="K173">
        <v>21.871220000000001</v>
      </c>
      <c r="L173">
        <v>0</v>
      </c>
      <c r="M173">
        <v>0</v>
      </c>
      <c r="N173">
        <v>0.78128920000000002</v>
      </c>
      <c r="O173">
        <v>21.352139999999999</v>
      </c>
      <c r="P173">
        <v>0</v>
      </c>
      <c r="Q173">
        <v>0</v>
      </c>
      <c r="R173">
        <v>0.78121879999999999</v>
      </c>
      <c r="S173">
        <v>20.98752</v>
      </c>
      <c r="T173">
        <v>0</v>
      </c>
      <c r="U173">
        <v>0</v>
      </c>
      <c r="V173">
        <v>0.78112979999999999</v>
      </c>
      <c r="W173">
        <v>20.974489999999999</v>
      </c>
      <c r="X173">
        <v>0</v>
      </c>
      <c r="Y173">
        <v>0</v>
      </c>
      <c r="Z173">
        <v>0.78102970000000005</v>
      </c>
      <c r="AA173">
        <v>20.94914</v>
      </c>
      <c r="AB173" s="1">
        <v>1.260232E-30</v>
      </c>
      <c r="AC173" s="1">
        <v>9.9711039999999995E-28</v>
      </c>
      <c r="AD173">
        <v>0.78094710000000001</v>
      </c>
      <c r="AE173">
        <v>20.810649999999999</v>
      </c>
      <c r="AF173" s="1">
        <v>5.097096E-18</v>
      </c>
      <c r="AG173" s="1">
        <v>4.040448E-15</v>
      </c>
      <c r="AH173">
        <v>0.78087969999999995</v>
      </c>
      <c r="AI173">
        <v>20.594110000000001</v>
      </c>
      <c r="AJ173" s="1">
        <v>4.8135890000000005E-7</v>
      </c>
      <c r="AK173" s="1">
        <v>2.8737819999999999E-4</v>
      </c>
      <c r="AL173">
        <v>0.78081849999999997</v>
      </c>
      <c r="AM173">
        <v>20.29618</v>
      </c>
      <c r="AN173" s="1">
        <v>5.222221E-3</v>
      </c>
      <c r="AO173">
        <v>3.4726129999999999</v>
      </c>
      <c r="AP173">
        <v>0.7807634</v>
      </c>
      <c r="AQ173">
        <v>20.38308</v>
      </c>
      <c r="AR173">
        <v>0.78335580000000005</v>
      </c>
      <c r="AS173">
        <v>556.2577</v>
      </c>
      <c r="AT173">
        <v>0.78073689999999996</v>
      </c>
      <c r="AU173">
        <v>20.792629999999999</v>
      </c>
      <c r="AV173">
        <v>12.244059999999999</v>
      </c>
      <c r="AW173">
        <v>9143.7999999999993</v>
      </c>
      <c r="AX173">
        <v>0.78070810000000002</v>
      </c>
      <c r="AY173">
        <v>21.089549999999999</v>
      </c>
      <c r="AZ173">
        <v>39.188839999999999</v>
      </c>
      <c r="BA173">
        <v>30484.53</v>
      </c>
      <c r="BB173">
        <v>0.78069949999999999</v>
      </c>
      <c r="BC173">
        <v>21.352129999999999</v>
      </c>
      <c r="BD173">
        <v>37.741129999999998</v>
      </c>
      <c r="BE173">
        <v>30362.66</v>
      </c>
      <c r="BF173">
        <v>0.78070079999999997</v>
      </c>
      <c r="BG173">
        <v>21.380780000000001</v>
      </c>
      <c r="BH173">
        <v>14.124560000000001</v>
      </c>
      <c r="BI173">
        <v>11685.75</v>
      </c>
      <c r="BJ173">
        <v>0.7806942</v>
      </c>
      <c r="BK173">
        <v>21.122979999999998</v>
      </c>
      <c r="BL173">
        <v>2.4779779999999998</v>
      </c>
      <c r="BM173">
        <v>2098.1680000000001</v>
      </c>
      <c r="BN173">
        <v>0.78071020000000002</v>
      </c>
      <c r="BO173">
        <v>20.87594</v>
      </c>
      <c r="BP173">
        <v>0.2407589</v>
      </c>
      <c r="BQ173">
        <v>207.3433</v>
      </c>
      <c r="BR173">
        <v>0.78071069999999998</v>
      </c>
      <c r="BS173">
        <v>20.643509999999999</v>
      </c>
      <c r="BT173" s="1">
        <v>1.9987359999999999E-2</v>
      </c>
      <c r="BU173">
        <v>16.994700000000002</v>
      </c>
      <c r="BV173">
        <v>0.78070759999999995</v>
      </c>
      <c r="BW173">
        <v>20.746099999999998</v>
      </c>
      <c r="BX173" s="1">
        <v>6.0111469999999997E-3</v>
      </c>
      <c r="BY173">
        <v>4.8363069999999997</v>
      </c>
      <c r="BZ173">
        <v>0.78072949999999997</v>
      </c>
      <c r="CA173">
        <v>21.16911</v>
      </c>
      <c r="CB173" s="1">
        <v>4.4880429999999997E-3</v>
      </c>
      <c r="CC173">
        <v>3.578106</v>
      </c>
      <c r="CD173">
        <v>0.78072019999999998</v>
      </c>
      <c r="CE173">
        <v>21.585349999999998</v>
      </c>
      <c r="CF173" s="1">
        <v>3.6356719999999999E-3</v>
      </c>
      <c r="CG173">
        <v>2.8972959999999999</v>
      </c>
      <c r="CH173">
        <v>0.78071979999999996</v>
      </c>
      <c r="CI173">
        <v>22.03904</v>
      </c>
      <c r="CJ173" s="1">
        <v>2.9565669999999998E-3</v>
      </c>
      <c r="CK173">
        <v>2.3561200000000002</v>
      </c>
      <c r="CL173">
        <v>0.78072090000000005</v>
      </c>
      <c r="CM173">
        <v>22.22381</v>
      </c>
      <c r="CN173" s="1">
        <v>2.4055050000000001E-3</v>
      </c>
      <c r="CO173">
        <v>1.916954</v>
      </c>
      <c r="CP173">
        <v>0.7807077</v>
      </c>
      <c r="CQ173">
        <v>21.969799999999999</v>
      </c>
      <c r="CR173" s="1">
        <v>1.9569819999999999E-3</v>
      </c>
      <c r="CS173">
        <v>1.559539</v>
      </c>
      <c r="CT173">
        <v>0.78071559999999995</v>
      </c>
      <c r="CU173">
        <v>21.510750000000002</v>
      </c>
      <c r="CV173" s="1">
        <v>1.5925920000000001E-3</v>
      </c>
      <c r="CW173">
        <v>1.2691699999999999</v>
      </c>
      <c r="CX173">
        <v>0.78068700000000002</v>
      </c>
      <c r="CY173">
        <v>21.028220000000001</v>
      </c>
      <c r="CZ173" s="1">
        <v>1.296918E-3</v>
      </c>
      <c r="DA173">
        <v>1.033536</v>
      </c>
      <c r="DB173">
        <v>0.78066409999999997</v>
      </c>
      <c r="DC173">
        <v>21.030059999999999</v>
      </c>
      <c r="DD173" s="1">
        <v>1.057096E-3</v>
      </c>
      <c r="DE173">
        <v>0.84242119999999998</v>
      </c>
      <c r="DF173">
        <v>0.78062330000000002</v>
      </c>
      <c r="DG173">
        <v>21.377389999999998</v>
      </c>
      <c r="DH173" s="1">
        <v>8.6250970000000004E-4</v>
      </c>
      <c r="DI173">
        <v>0.68737479999999995</v>
      </c>
      <c r="DJ173">
        <v>0.78058510000000003</v>
      </c>
      <c r="DK173">
        <v>21.90849</v>
      </c>
      <c r="DL173" s="1">
        <v>7.0442279999999996E-4</v>
      </c>
      <c r="DM173">
        <v>0.56140749999999995</v>
      </c>
      <c r="DN173">
        <v>0.78053779999999995</v>
      </c>
      <c r="DO173">
        <v>22.503489999999999</v>
      </c>
      <c r="DP173" s="1">
        <v>5.7540100000000002E-4</v>
      </c>
      <c r="DQ173">
        <v>0.45861980000000002</v>
      </c>
      <c r="DR173">
        <v>0.78049179999999996</v>
      </c>
      <c r="DS173">
        <v>22.65014</v>
      </c>
      <c r="DT173" s="1">
        <v>4.6932279999999999E-4</v>
      </c>
      <c r="DU173">
        <v>0.37410880000000002</v>
      </c>
      <c r="DV173">
        <v>0.78042659999999997</v>
      </c>
      <c r="DW173">
        <v>22.419499999999999</v>
      </c>
      <c r="DX173" s="1">
        <v>3.8197349999999998E-4</v>
      </c>
      <c r="DY173">
        <v>0.30453360000000002</v>
      </c>
      <c r="DZ173">
        <v>0.78037020000000001</v>
      </c>
      <c r="EA173">
        <v>22.055520000000001</v>
      </c>
      <c r="EB173" s="1">
        <v>3.106025E-4</v>
      </c>
      <c r="EC173">
        <v>0.24765680000000001</v>
      </c>
      <c r="ED173">
        <v>0.78031170000000005</v>
      </c>
      <c r="EE173">
        <v>21.592120000000001</v>
      </c>
      <c r="EF173" s="1">
        <v>2.5279239999999998E-4</v>
      </c>
      <c r="EG173">
        <v>0.20156650000000001</v>
      </c>
      <c r="EH173">
        <v>0.78024020000000005</v>
      </c>
      <c r="EI173">
        <v>21.469529999999999</v>
      </c>
      <c r="EJ173" s="1">
        <v>2.0616619999999999E-4</v>
      </c>
      <c r="EK173">
        <v>0.16439409999999999</v>
      </c>
      <c r="EL173">
        <v>0.78018449999999995</v>
      </c>
      <c r="EM173">
        <v>21.837140000000002</v>
      </c>
      <c r="EN173" s="1">
        <v>1.6853690000000001E-4</v>
      </c>
      <c r="EO173">
        <v>0.1343926</v>
      </c>
      <c r="EP173">
        <v>0.7801302</v>
      </c>
      <c r="EQ173">
        <v>22.44388</v>
      </c>
      <c r="ER173" s="1">
        <v>1.3800539999999999E-4</v>
      </c>
      <c r="ES173">
        <v>0.1100507</v>
      </c>
      <c r="ET173">
        <v>0.78007910000000003</v>
      </c>
      <c r="EU173">
        <v>23.077739999999999</v>
      </c>
      <c r="EV173" s="1">
        <v>1.131647E-4</v>
      </c>
      <c r="EW173">
        <v>9.0244000000000005E-2</v>
      </c>
      <c r="EX173">
        <v>0.78001549999999997</v>
      </c>
      <c r="EY173">
        <v>23.273479999999999</v>
      </c>
      <c r="EZ173" s="1">
        <v>9.3146900000000001E-5</v>
      </c>
      <c r="FA173" s="1">
        <v>7.4276759999999997E-2</v>
      </c>
      <c r="FB173">
        <v>0.7799798</v>
      </c>
      <c r="FC173">
        <v>23.00506</v>
      </c>
      <c r="FD173" s="1">
        <v>7.7120730000000004E-5</v>
      </c>
      <c r="FE173" s="1">
        <v>6.1490089999999997E-2</v>
      </c>
      <c r="FF173">
        <v>0.77993670000000004</v>
      </c>
      <c r="FG173">
        <v>22.516950000000001</v>
      </c>
      <c r="FH173" s="1">
        <v>6.4207859999999996E-5</v>
      </c>
      <c r="FI173">
        <v>5.1188900000000002E-2</v>
      </c>
      <c r="FJ173">
        <v>0.77988539999999995</v>
      </c>
      <c r="FK173">
        <v>21.893899999999999</v>
      </c>
      <c r="FL173" s="1">
        <v>5.3710869999999999E-5</v>
      </c>
      <c r="FM173" s="1">
        <v>4.281927E-2</v>
      </c>
      <c r="FN173">
        <v>0.7798716</v>
      </c>
      <c r="FO173">
        <v>21.648849999999999</v>
      </c>
      <c r="FP173" s="1">
        <v>4.5124150000000001E-5</v>
      </c>
      <c r="FQ173" s="1">
        <v>3.5971410000000002E-2</v>
      </c>
      <c r="FR173">
        <v>0.7798311</v>
      </c>
      <c r="FS173">
        <v>21.739159999999998</v>
      </c>
      <c r="FT173" s="1">
        <v>3.8058680000000001E-5</v>
      </c>
      <c r="FU173" s="1">
        <v>3.0337380000000001E-2</v>
      </c>
      <c r="FV173">
        <v>0.77983469999999999</v>
      </c>
      <c r="FW173">
        <v>21.8749</v>
      </c>
      <c r="FX173" s="1">
        <v>3.2216720000000001E-5</v>
      </c>
      <c r="FY173" s="1">
        <v>2.5678869999999999E-2</v>
      </c>
      <c r="FZ173">
        <v>0.7798233</v>
      </c>
      <c r="GA173">
        <v>22.157039999999999</v>
      </c>
      <c r="GB173" s="1">
        <v>2.741034E-5</v>
      </c>
      <c r="GC173">
        <v>2.1844499999999999E-2</v>
      </c>
      <c r="GD173">
        <v>0.77980369999999999</v>
      </c>
      <c r="GE173">
        <v>22.277750000000001</v>
      </c>
      <c r="GF173" s="1">
        <v>2.3511070000000001E-5</v>
      </c>
      <c r="GG173" s="1">
        <v>1.8732539999999999E-2</v>
      </c>
      <c r="GH173">
        <v>0.77979310000000002</v>
      </c>
      <c r="GI173">
        <v>22.279669999999999</v>
      </c>
      <c r="GJ173" s="1">
        <v>2.0358459999999999E-5</v>
      </c>
      <c r="GK173" s="1">
        <v>1.6217019999999999E-2</v>
      </c>
      <c r="GL173">
        <v>0.77980490000000002</v>
      </c>
      <c r="GM173">
        <v>22.084620000000001</v>
      </c>
      <c r="GN173" s="1">
        <v>1.775836E-5</v>
      </c>
      <c r="GO173" s="1">
        <v>1.414343E-2</v>
      </c>
      <c r="GP173">
        <v>0.77979069999999995</v>
      </c>
      <c r="GQ173">
        <v>21.64132</v>
      </c>
      <c r="GR173" s="1">
        <v>1.5556330000000001E-5</v>
      </c>
      <c r="GS173" s="1">
        <v>1.2389270000000001E-2</v>
      </c>
      <c r="GT173">
        <v>0.77980269999999996</v>
      </c>
      <c r="GU173">
        <v>21.051639999999999</v>
      </c>
      <c r="GV173" s="1">
        <v>1.3661399999999999E-5</v>
      </c>
      <c r="GW173">
        <v>1.08799E-2</v>
      </c>
      <c r="GX173">
        <v>0.77979529999999997</v>
      </c>
      <c r="GY173">
        <v>20.934480000000001</v>
      </c>
      <c r="GZ173" s="1">
        <v>1.201433E-5</v>
      </c>
      <c r="HA173" s="1">
        <v>9.5685260000000008E-3</v>
      </c>
      <c r="HB173">
        <v>0.77978999999999998</v>
      </c>
      <c r="HC173">
        <v>21.4101</v>
      </c>
      <c r="HD173" s="1">
        <v>1.05769E-5</v>
      </c>
      <c r="HE173" s="1">
        <v>8.4236399999999996E-3</v>
      </c>
      <c r="HF173">
        <v>0.77979989999999999</v>
      </c>
      <c r="HG173">
        <v>22.08652</v>
      </c>
      <c r="HH173" s="1">
        <v>9.3164689999999999E-6</v>
      </c>
      <c r="HI173" s="1">
        <v>7.4199859999999999E-3</v>
      </c>
      <c r="HJ173">
        <v>0.77978910000000001</v>
      </c>
      <c r="HK173">
        <v>22.34571</v>
      </c>
      <c r="HL173" s="1">
        <v>8.2058610000000005E-6</v>
      </c>
      <c r="HM173" s="1">
        <v>6.5358680000000002E-3</v>
      </c>
      <c r="HN173">
        <v>0.77979679999999996</v>
      </c>
      <c r="HO173">
        <v>22.094860000000001</v>
      </c>
      <c r="HP173" s="1">
        <v>7.2252669999999998E-6</v>
      </c>
      <c r="HQ173" s="1">
        <v>5.7550739999999998E-3</v>
      </c>
      <c r="HR173">
        <v>0.77979390000000004</v>
      </c>
      <c r="HS173">
        <v>21.723569999999999</v>
      </c>
      <c r="HT173" s="1">
        <v>6.3614980000000004E-6</v>
      </c>
      <c r="HU173" s="1">
        <v>5.0673530000000001E-3</v>
      </c>
      <c r="HV173">
        <v>0.77978630000000004</v>
      </c>
      <c r="HW173">
        <v>21.287759999999999</v>
      </c>
      <c r="HX173" s="1">
        <v>5.6020220000000001E-6</v>
      </c>
      <c r="HY173" s="1">
        <v>4.4625899999999998E-3</v>
      </c>
      <c r="HZ173">
        <v>0.77976480000000004</v>
      </c>
      <c r="IA173">
        <v>21.15897</v>
      </c>
      <c r="IB173" s="1">
        <v>4.9350150000000004E-6</v>
      </c>
      <c r="IC173" s="1">
        <v>3.9314170000000004E-3</v>
      </c>
      <c r="ID173">
        <v>0.77975700000000003</v>
      </c>
      <c r="IE173">
        <v>21.374639999999999</v>
      </c>
      <c r="IF173" s="1">
        <v>4.3487639999999996E-6</v>
      </c>
      <c r="IG173" s="1">
        <v>3.4645219999999998E-3</v>
      </c>
      <c r="IH173">
        <v>0.77973119999999996</v>
      </c>
      <c r="II173">
        <v>21.690809999999999</v>
      </c>
      <c r="IJ173" s="1">
        <v>3.8332180000000001E-6</v>
      </c>
      <c r="IK173" s="1">
        <v>3.0539669999999999E-3</v>
      </c>
      <c r="IL173">
        <v>0.77971659999999998</v>
      </c>
      <c r="IM173">
        <v>22.016960000000001</v>
      </c>
      <c r="IN173" s="1">
        <v>3.3766200000000001E-6</v>
      </c>
      <c r="IO173" s="1">
        <v>2.6905499999999999E-3</v>
      </c>
      <c r="IP173">
        <v>0.77969659999999996</v>
      </c>
      <c r="IQ173">
        <v>22.095220000000001</v>
      </c>
      <c r="IR173" s="1">
        <v>2.9667260000000002E-6</v>
      </c>
      <c r="IS173" s="1">
        <v>2.3643259999999999E-3</v>
      </c>
      <c r="IT173">
        <v>0.77964670000000003</v>
      </c>
      <c r="IU173">
        <v>21.962869999999999</v>
      </c>
      <c r="IV173" s="1">
        <v>2.597772E-6</v>
      </c>
      <c r="IW173" s="1">
        <v>2.0706029999999999E-3</v>
      </c>
      <c r="IX173">
        <v>0.7796227</v>
      </c>
      <c r="IY173">
        <v>21.775649999999999</v>
      </c>
      <c r="IZ173" s="1">
        <v>2.2701999999999999E-6</v>
      </c>
      <c r="JA173" s="1">
        <v>1.809747E-3</v>
      </c>
      <c r="JB173">
        <v>0.77958019999999995</v>
      </c>
      <c r="JC173">
        <v>21.507439999999999</v>
      </c>
      <c r="JD173" s="1">
        <v>1.9832840000000001E-6</v>
      </c>
      <c r="JE173" s="1">
        <v>1.581189E-3</v>
      </c>
      <c r="JF173">
        <v>0.77955759999999996</v>
      </c>
      <c r="JG173">
        <v>21.57199</v>
      </c>
      <c r="JH173" s="1">
        <v>1.733706E-6</v>
      </c>
      <c r="JI173" s="1">
        <v>1.382241E-3</v>
      </c>
      <c r="JJ173">
        <v>0.77951230000000005</v>
      </c>
      <c r="JK173">
        <v>21.84029</v>
      </c>
      <c r="JL173" s="1">
        <v>1.517237E-6</v>
      </c>
      <c r="JM173" s="1">
        <v>1.209702E-3</v>
      </c>
      <c r="JN173">
        <v>0.77948419999999996</v>
      </c>
      <c r="JO173">
        <v>22.144439999999999</v>
      </c>
      <c r="JP173" s="1">
        <v>1.3295139999999999E-6</v>
      </c>
      <c r="JQ173" s="1">
        <v>1.060089E-3</v>
      </c>
      <c r="JR173">
        <v>0.77943560000000001</v>
      </c>
      <c r="JS173">
        <v>22.45777</v>
      </c>
      <c r="JT173" s="1">
        <v>1.166725E-6</v>
      </c>
      <c r="JU173" s="1">
        <v>9.3030550000000004E-4</v>
      </c>
      <c r="JV173">
        <v>0.77939729999999996</v>
      </c>
      <c r="JW173">
        <v>22.619029999999999</v>
      </c>
      <c r="JX173" s="1">
        <v>1.0244910000000001E-6</v>
      </c>
      <c r="JY173" s="1">
        <v>8.1696299999999998E-4</v>
      </c>
      <c r="JZ173">
        <v>0.77935730000000003</v>
      </c>
      <c r="KA173">
        <v>22.467749999999999</v>
      </c>
      <c r="KB173" s="1">
        <v>8.9983079999999997E-7</v>
      </c>
      <c r="KC173" s="1">
        <v>7.1758990000000001E-4</v>
      </c>
      <c r="KD173">
        <v>0.77933629999999998</v>
      </c>
      <c r="KE173">
        <v>22.18017</v>
      </c>
      <c r="KF173" s="1">
        <v>7.9083839999999997E-7</v>
      </c>
      <c r="KG173" s="1">
        <v>6.3069199999999997E-4</v>
      </c>
      <c r="KH173">
        <v>0.77929630000000005</v>
      </c>
      <c r="KI173">
        <v>21.781649999999999</v>
      </c>
      <c r="KJ173" s="1">
        <v>6.9602579999999998E-7</v>
      </c>
      <c r="KK173" s="1">
        <v>5.5509950000000004E-4</v>
      </c>
      <c r="KL173">
        <v>0.77925370000000005</v>
      </c>
      <c r="KM173">
        <v>21.807549999999999</v>
      </c>
      <c r="KN173" s="1">
        <v>6.1358219999999995E-7</v>
      </c>
      <c r="KO173" s="1">
        <v>4.8936469999999997E-4</v>
      </c>
      <c r="KP173">
        <v>0.77923350000000002</v>
      </c>
      <c r="KQ173">
        <v>22.168839999999999</v>
      </c>
      <c r="KR173" s="1">
        <v>5.4190960000000004E-7</v>
      </c>
      <c r="KS173" s="1">
        <v>4.321897E-4</v>
      </c>
      <c r="KT173">
        <v>0.77919260000000001</v>
      </c>
      <c r="KU173">
        <v>22.70861</v>
      </c>
      <c r="KV173" s="1">
        <v>4.7930940000000002E-7</v>
      </c>
      <c r="KW173" s="1">
        <v>3.8227459999999998E-4</v>
      </c>
      <c r="KX173">
        <v>0.77916410000000003</v>
      </c>
      <c r="KY173">
        <v>23.28077</v>
      </c>
      <c r="KZ173" s="1">
        <v>4.2499380000000002E-7</v>
      </c>
      <c r="LA173" s="1">
        <v>3.389345E-4</v>
      </c>
      <c r="LB173">
        <v>0.77913390000000005</v>
      </c>
      <c r="LC173">
        <v>23.445509999999999</v>
      </c>
      <c r="LD173" s="1">
        <v>3.7867040000000001E-7</v>
      </c>
      <c r="LE173" s="1">
        <v>3.019505E-4</v>
      </c>
      <c r="LF173">
        <v>0.77909930000000005</v>
      </c>
      <c r="LG173">
        <v>23.17268</v>
      </c>
      <c r="LH173" s="1">
        <v>3.3933439999999998E-7</v>
      </c>
      <c r="LI173" s="1">
        <v>2.7055390000000002E-4</v>
      </c>
      <c r="LJ173">
        <v>0.77909269999999997</v>
      </c>
      <c r="LK173">
        <v>22.733339999999998</v>
      </c>
      <c r="LL173" s="1">
        <v>3.054422E-7</v>
      </c>
      <c r="LM173" s="1">
        <v>2.4351059999999999E-4</v>
      </c>
      <c r="LN173">
        <v>0.77907599999999999</v>
      </c>
      <c r="LO173">
        <v>22.243729999999999</v>
      </c>
      <c r="LP173" s="1">
        <v>2.757191E-7</v>
      </c>
      <c r="LQ173" s="1">
        <v>2.1980320000000001E-4</v>
      </c>
      <c r="LR173">
        <v>0.77903540000000004</v>
      </c>
      <c r="LS173">
        <v>22.334959999999999</v>
      </c>
      <c r="LT173" s="1">
        <v>2.4941330000000001E-7</v>
      </c>
      <c r="LU173" s="1">
        <v>1.9883069999999999E-4</v>
      </c>
      <c r="LV173">
        <v>0.77902919999999998</v>
      </c>
      <c r="LW173">
        <v>22.797999999999998</v>
      </c>
      <c r="LX173" s="1">
        <v>2.2609740000000001E-7</v>
      </c>
      <c r="LY173" s="1">
        <v>1.8023560000000001E-4</v>
      </c>
      <c r="LZ173">
        <v>0.77898290000000003</v>
      </c>
      <c r="MA173">
        <v>23.391010000000001</v>
      </c>
      <c r="MB173" s="1">
        <v>2.0529529999999999E-7</v>
      </c>
      <c r="MC173" s="1">
        <v>1.6365579999999999E-4</v>
      </c>
      <c r="MD173">
        <v>0.7789701</v>
      </c>
      <c r="ME173">
        <v>24.063590000000001</v>
      </c>
      <c r="MF173" s="1">
        <v>1.8656309999999999E-7</v>
      </c>
      <c r="MG173" s="1">
        <v>1.4872489999999999E-4</v>
      </c>
      <c r="MH173">
        <v>0.77895130000000001</v>
      </c>
      <c r="MI173">
        <v>24.348459999999999</v>
      </c>
      <c r="MJ173" s="1">
        <v>1.6957230000000001E-7</v>
      </c>
      <c r="MK173" s="1">
        <v>1.3518969999999999E-4</v>
      </c>
      <c r="ML173">
        <v>0.77891339999999998</v>
      </c>
      <c r="MM173">
        <v>24.18947</v>
      </c>
      <c r="MN173" s="1">
        <v>1.541008E-7</v>
      </c>
      <c r="MO173" s="1">
        <v>1.228588E-4</v>
      </c>
      <c r="MP173">
        <v>0.77889220000000003</v>
      </c>
      <c r="MQ173">
        <v>23.78668</v>
      </c>
      <c r="MR173" s="1">
        <v>1.4008050000000001E-7</v>
      </c>
      <c r="MS173" s="1">
        <v>1.116817E-4</v>
      </c>
      <c r="MT173">
        <v>0.77887050000000002</v>
      </c>
      <c r="MU173">
        <v>23.17454</v>
      </c>
      <c r="MV173" s="1">
        <v>1.27452E-7</v>
      </c>
      <c r="MW173" s="1">
        <v>1.016127E-4</v>
      </c>
      <c r="MX173">
        <v>0.77883820000000004</v>
      </c>
      <c r="MY173">
        <v>22.559950000000001</v>
      </c>
      <c r="MZ173" s="1">
        <v>1.160816E-7</v>
      </c>
      <c r="NA173" s="1">
        <v>9.2548939999999993E-5</v>
      </c>
      <c r="NB173">
        <v>0.77882620000000002</v>
      </c>
      <c r="NC173">
        <v>22.391290000000001</v>
      </c>
      <c r="ND173" s="1">
        <v>1.058366E-7</v>
      </c>
      <c r="NE173" s="1">
        <v>8.4379460000000005E-5</v>
      </c>
      <c r="NF173">
        <v>0.77880249999999995</v>
      </c>
      <c r="NG173">
        <v>22.800090000000001</v>
      </c>
      <c r="NH173" s="1">
        <v>9.6590350000000006E-8</v>
      </c>
      <c r="NI173" s="1">
        <v>7.7008960000000005E-5</v>
      </c>
      <c r="NJ173">
        <v>0.77879659999999995</v>
      </c>
      <c r="NK173">
        <v>23.088039999999999</v>
      </c>
      <c r="NL173" s="1">
        <v>8.8351799999999998E-8</v>
      </c>
      <c r="NM173" s="1">
        <v>7.0434490000000004E-5</v>
      </c>
      <c r="NN173">
        <v>0.77878230000000004</v>
      </c>
      <c r="NO173">
        <v>23.09132</v>
      </c>
      <c r="NP173" s="1">
        <v>8.1214300000000005E-8</v>
      </c>
      <c r="NQ173" s="1">
        <v>6.4733580000000005E-5</v>
      </c>
      <c r="NR173">
        <v>0.77875479999999997</v>
      </c>
      <c r="NS173">
        <v>22.97814</v>
      </c>
      <c r="NT173" s="1">
        <v>7.5067820000000003E-8</v>
      </c>
      <c r="NU173" s="1">
        <v>5.9827790000000003E-5</v>
      </c>
      <c r="NV173">
        <v>0.77874679999999996</v>
      </c>
      <c r="NW173">
        <v>22.608450000000001</v>
      </c>
      <c r="NX173" s="1">
        <v>6.962937E-8</v>
      </c>
      <c r="NY173" s="1">
        <v>5.5488970000000001E-5</v>
      </c>
      <c r="NZ173">
        <v>0.77873800000000004</v>
      </c>
      <c r="OA173">
        <v>21.972560000000001</v>
      </c>
      <c r="OB173" s="1">
        <v>6.4679670000000001E-8</v>
      </c>
      <c r="OC173" s="1">
        <v>5.1543140000000001E-5</v>
      </c>
      <c r="OD173">
        <v>0.77871279999999998</v>
      </c>
      <c r="OE173">
        <v>21.75027</v>
      </c>
      <c r="OF173" s="1">
        <v>6.0159749999999997E-8</v>
      </c>
      <c r="OG173" s="1">
        <v>4.794177E-5</v>
      </c>
      <c r="OH173">
        <v>0.77870410000000001</v>
      </c>
      <c r="OI173">
        <v>21.91009</v>
      </c>
      <c r="OJ173" s="1">
        <v>5.6042050000000003E-8</v>
      </c>
      <c r="OK173" s="1">
        <v>4.4658949999999997E-5</v>
      </c>
    </row>
    <row r="174" spans="1:401" x14ac:dyDescent="0.35">
      <c r="A174">
        <v>177</v>
      </c>
      <c r="B174" t="s">
        <v>4</v>
      </c>
      <c r="C174" t="s">
        <v>24</v>
      </c>
      <c r="D174" t="s">
        <v>178</v>
      </c>
      <c r="E174">
        <v>920.32839999999999</v>
      </c>
      <c r="F174">
        <v>1.3128409999999999</v>
      </c>
      <c r="G174">
        <v>22.480139999999999</v>
      </c>
      <c r="H174">
        <v>0</v>
      </c>
      <c r="I174">
        <v>0</v>
      </c>
      <c r="J174">
        <v>1.3126230000000001</v>
      </c>
      <c r="K174">
        <v>21.92812</v>
      </c>
      <c r="L174">
        <v>0</v>
      </c>
      <c r="M174">
        <v>0</v>
      </c>
      <c r="N174">
        <v>1.312441</v>
      </c>
      <c r="O174">
        <v>21.396550000000001</v>
      </c>
      <c r="P174">
        <v>0</v>
      </c>
      <c r="Q174">
        <v>0</v>
      </c>
      <c r="R174">
        <v>1.312268</v>
      </c>
      <c r="S174">
        <v>21.015940000000001</v>
      </c>
      <c r="T174">
        <v>0</v>
      </c>
      <c r="U174">
        <v>0</v>
      </c>
      <c r="V174">
        <v>1.312082</v>
      </c>
      <c r="W174">
        <v>20.99333</v>
      </c>
      <c r="X174">
        <v>0</v>
      </c>
      <c r="Y174">
        <v>0</v>
      </c>
      <c r="Z174">
        <v>1.3119430000000001</v>
      </c>
      <c r="AA174">
        <v>20.96293</v>
      </c>
      <c r="AB174" s="1">
        <v>1.7121679999999999E-31</v>
      </c>
      <c r="AC174" s="1">
        <v>1.075558E-28</v>
      </c>
      <c r="AD174">
        <v>1.311801</v>
      </c>
      <c r="AE174">
        <v>20.83156</v>
      </c>
      <c r="AF174" s="1">
        <v>7.828246E-19</v>
      </c>
      <c r="AG174" s="1">
        <v>4.9266519999999995E-16</v>
      </c>
      <c r="AH174">
        <v>1.3116840000000001</v>
      </c>
      <c r="AI174">
        <v>20.624569999999999</v>
      </c>
      <c r="AJ174" s="1">
        <v>2.1205730000000001E-7</v>
      </c>
      <c r="AK174" s="1">
        <v>9.3152819999999995E-5</v>
      </c>
      <c r="AL174">
        <v>1.311566</v>
      </c>
      <c r="AM174">
        <v>20.34131</v>
      </c>
      <c r="AN174" s="1">
        <v>3.4662059999999999E-3</v>
      </c>
      <c r="AO174">
        <v>1.7973570000000001</v>
      </c>
      <c r="AP174">
        <v>1.3115270000000001</v>
      </c>
      <c r="AQ174">
        <v>20.43206</v>
      </c>
      <c r="AR174">
        <v>0.61228009999999999</v>
      </c>
      <c r="AS174">
        <v>342.09410000000003</v>
      </c>
      <c r="AT174">
        <v>1.3114509999999999</v>
      </c>
      <c r="AU174">
        <v>20.83445</v>
      </c>
      <c r="AV174">
        <v>10.747260000000001</v>
      </c>
      <c r="AW174">
        <v>6339.125</v>
      </c>
      <c r="AX174">
        <v>1.3114410000000001</v>
      </c>
      <c r="AY174">
        <v>21.128309999999999</v>
      </c>
      <c r="AZ174">
        <v>37.671410000000002</v>
      </c>
      <c r="BA174">
        <v>23191.46</v>
      </c>
      <c r="BB174">
        <v>1.311439</v>
      </c>
      <c r="BC174">
        <v>21.377199999999998</v>
      </c>
      <c r="BD174">
        <v>39.063720000000004</v>
      </c>
      <c r="BE174">
        <v>24900.19</v>
      </c>
      <c r="BF174">
        <v>1.311447</v>
      </c>
      <c r="BG174">
        <v>21.39667</v>
      </c>
      <c r="BH174">
        <v>15.544409999999999</v>
      </c>
      <c r="BI174">
        <v>10197.01</v>
      </c>
      <c r="BJ174">
        <v>1.3114330000000001</v>
      </c>
      <c r="BK174">
        <v>21.140350000000002</v>
      </c>
      <c r="BL174">
        <v>2.8695379999999999</v>
      </c>
      <c r="BM174">
        <v>1927.4380000000001</v>
      </c>
      <c r="BN174">
        <v>1.311466</v>
      </c>
      <c r="BO174">
        <v>20.893660000000001</v>
      </c>
      <c r="BP174">
        <v>0.28960469999999999</v>
      </c>
      <c r="BQ174">
        <v>197.9888</v>
      </c>
      <c r="BR174">
        <v>1.311437</v>
      </c>
      <c r="BS174">
        <v>20.666969999999999</v>
      </c>
      <c r="BT174" s="1">
        <v>2.343723E-2</v>
      </c>
      <c r="BU174">
        <v>15.885070000000001</v>
      </c>
      <c r="BV174">
        <v>1.31149</v>
      </c>
      <c r="BW174">
        <v>20.773240000000001</v>
      </c>
      <c r="BX174" s="1">
        <v>6.236854E-3</v>
      </c>
      <c r="BY174">
        <v>3.9921609999999998</v>
      </c>
      <c r="BZ174">
        <v>1.311472</v>
      </c>
      <c r="CA174">
        <v>21.191109999999998</v>
      </c>
      <c r="CB174" s="1">
        <v>4.5570890000000003E-3</v>
      </c>
      <c r="CC174">
        <v>2.8832900000000001</v>
      </c>
      <c r="CD174">
        <v>1.3114859999999999</v>
      </c>
      <c r="CE174">
        <v>21.605060000000002</v>
      </c>
      <c r="CF174" s="1">
        <v>3.6880659999999998E-3</v>
      </c>
      <c r="CG174">
        <v>2.332239</v>
      </c>
      <c r="CH174">
        <v>1.311485</v>
      </c>
      <c r="CI174">
        <v>22.05369</v>
      </c>
      <c r="CJ174" s="1">
        <v>2.9989389999999999E-3</v>
      </c>
      <c r="CK174">
        <v>1.896433</v>
      </c>
      <c r="CL174">
        <v>1.311491</v>
      </c>
      <c r="CM174">
        <v>22.231359999999999</v>
      </c>
      <c r="CN174" s="1">
        <v>2.4399740000000001E-3</v>
      </c>
      <c r="CO174">
        <v>1.542915</v>
      </c>
      <c r="CP174">
        <v>1.3114980000000001</v>
      </c>
      <c r="CQ174">
        <v>21.99465</v>
      </c>
      <c r="CR174" s="1">
        <v>1.9850139999999998E-3</v>
      </c>
      <c r="CS174">
        <v>1.255226</v>
      </c>
      <c r="CT174">
        <v>1.3114600000000001</v>
      </c>
      <c r="CU174">
        <v>21.547540000000001</v>
      </c>
      <c r="CV174" s="1">
        <v>1.61535E-3</v>
      </c>
      <c r="CW174">
        <v>1.0214810000000001</v>
      </c>
      <c r="CX174">
        <v>1.31145</v>
      </c>
      <c r="CY174">
        <v>21.078849999999999</v>
      </c>
      <c r="CZ174" s="1">
        <v>1.315376E-3</v>
      </c>
      <c r="DA174">
        <v>0.83176700000000003</v>
      </c>
      <c r="DB174">
        <v>1.3113950000000001</v>
      </c>
      <c r="DC174">
        <v>21.08578</v>
      </c>
      <c r="DD174" s="1">
        <v>1.072071E-3</v>
      </c>
      <c r="DE174">
        <v>0.67791319999999999</v>
      </c>
      <c r="DF174">
        <v>1.311361</v>
      </c>
      <c r="DG174">
        <v>21.419360000000001</v>
      </c>
      <c r="DH174" s="1">
        <v>8.7466200000000001E-4</v>
      </c>
      <c r="DI174">
        <v>0.55308159999999995</v>
      </c>
      <c r="DJ174">
        <v>1.311285</v>
      </c>
      <c r="DK174">
        <v>21.93806</v>
      </c>
      <c r="DL174" s="1">
        <v>7.1431350000000001E-4</v>
      </c>
      <c r="DM174">
        <v>0.45169609999999999</v>
      </c>
      <c r="DN174">
        <v>1.311202</v>
      </c>
      <c r="DO174">
        <v>22.516929999999999</v>
      </c>
      <c r="DP174" s="1">
        <v>5.8350760000000002E-4</v>
      </c>
      <c r="DQ174">
        <v>0.36899680000000001</v>
      </c>
      <c r="DR174">
        <v>1.31114</v>
      </c>
      <c r="DS174">
        <v>22.656549999999999</v>
      </c>
      <c r="DT174" s="1">
        <v>4.7600179999999999E-4</v>
      </c>
      <c r="DU174">
        <v>0.30104019999999998</v>
      </c>
      <c r="DV174">
        <v>1.3110440000000001</v>
      </c>
      <c r="DW174">
        <v>22.437740000000002</v>
      </c>
      <c r="DX174" s="1">
        <v>3.8745819999999999E-4</v>
      </c>
      <c r="DY174">
        <v>0.2450705</v>
      </c>
      <c r="DZ174">
        <v>1.3109360000000001</v>
      </c>
      <c r="EA174">
        <v>22.084309999999999</v>
      </c>
      <c r="EB174" s="1">
        <v>3.1506589999999999E-4</v>
      </c>
      <c r="EC174">
        <v>0.199295</v>
      </c>
      <c r="ED174">
        <v>1.310853</v>
      </c>
      <c r="EE174">
        <v>21.638929999999998</v>
      </c>
      <c r="EF174" s="1">
        <v>2.563965E-4</v>
      </c>
      <c r="EG174">
        <v>0.16218070000000001</v>
      </c>
      <c r="EH174">
        <v>1.3107569999999999</v>
      </c>
      <c r="EI174">
        <v>21.522359999999999</v>
      </c>
      <c r="EJ174" s="1">
        <v>2.0907369999999999E-4</v>
      </c>
      <c r="EK174">
        <v>0.13224559999999999</v>
      </c>
      <c r="EL174">
        <v>1.310651</v>
      </c>
      <c r="EM174">
        <v>21.877089999999999</v>
      </c>
      <c r="EN174" s="1">
        <v>1.7088720000000001E-4</v>
      </c>
      <c r="EO174">
        <v>0.1080916</v>
      </c>
      <c r="EP174">
        <v>1.310573</v>
      </c>
      <c r="EQ174">
        <v>22.472020000000001</v>
      </c>
      <c r="ER174" s="1">
        <v>1.3991909999999999E-4</v>
      </c>
      <c r="ES174" s="1">
        <v>8.8502979999999995E-2</v>
      </c>
      <c r="ET174">
        <v>1.310478</v>
      </c>
      <c r="EU174">
        <v>23.089269999999999</v>
      </c>
      <c r="EV174" s="1">
        <v>1.147171E-4</v>
      </c>
      <c r="EW174" s="1">
        <v>7.2562509999999997E-2</v>
      </c>
      <c r="EX174">
        <v>1.3103899999999999</v>
      </c>
      <c r="EY174">
        <v>23.280239999999999</v>
      </c>
      <c r="EZ174" s="1">
        <v>9.4391969999999998E-5</v>
      </c>
      <c r="FA174" s="1">
        <v>5.9700259999999998E-2</v>
      </c>
      <c r="FB174">
        <v>1.310338</v>
      </c>
      <c r="FC174">
        <v>23.028210000000001</v>
      </c>
      <c r="FD174" s="1">
        <v>7.8119849999999994E-5</v>
      </c>
      <c r="FE174" s="1">
        <v>4.9401779999999999E-2</v>
      </c>
      <c r="FF174">
        <v>1.310257</v>
      </c>
      <c r="FG174">
        <v>22.556049999999999</v>
      </c>
      <c r="FH174" s="1">
        <v>6.5017049999999994E-5</v>
      </c>
      <c r="FI174" s="1">
        <v>4.111004E-2</v>
      </c>
      <c r="FJ174">
        <v>1.3102069999999999</v>
      </c>
      <c r="FK174">
        <v>21.948820000000001</v>
      </c>
      <c r="FL174" s="1">
        <v>5.4370570000000002E-5</v>
      </c>
      <c r="FM174" s="1">
        <v>3.4376829999999997E-2</v>
      </c>
      <c r="FN174">
        <v>1.3101659999999999</v>
      </c>
      <c r="FO174">
        <v>21.712420000000002</v>
      </c>
      <c r="FP174" s="1">
        <v>4.5666040000000002E-5</v>
      </c>
      <c r="FQ174" s="1">
        <v>2.887118E-2</v>
      </c>
      <c r="FR174">
        <v>1.3101069999999999</v>
      </c>
      <c r="FS174">
        <v>21.783000000000001</v>
      </c>
      <c r="FT174" s="1">
        <v>3.8505969999999998E-5</v>
      </c>
      <c r="FU174" s="1">
        <v>2.4342590000000001E-2</v>
      </c>
      <c r="FV174">
        <v>1.3100909999999999</v>
      </c>
      <c r="FW174">
        <v>21.903569999999998</v>
      </c>
      <c r="FX174" s="1">
        <v>3.2587040000000001E-5</v>
      </c>
      <c r="FY174" s="1">
        <v>2.059938E-2</v>
      </c>
      <c r="FZ174">
        <v>1.310068</v>
      </c>
      <c r="GA174">
        <v>22.161439999999999</v>
      </c>
      <c r="GB174" s="1">
        <v>2.7713459999999999E-5</v>
      </c>
      <c r="GC174" s="1">
        <v>1.7516210000000001E-2</v>
      </c>
      <c r="GD174">
        <v>1.3100499999999999</v>
      </c>
      <c r="GE174">
        <v>22.28087</v>
      </c>
      <c r="GF174" s="1">
        <v>2.3755969999999999E-5</v>
      </c>
      <c r="GG174" s="1">
        <v>1.5011460000000001E-2</v>
      </c>
      <c r="GH174">
        <v>1.3100579999999999</v>
      </c>
      <c r="GI174">
        <v>22.299410000000002</v>
      </c>
      <c r="GJ174" s="1">
        <v>2.0557719999999999E-5</v>
      </c>
      <c r="GK174" s="1">
        <v>1.2987169999999999E-2</v>
      </c>
      <c r="GL174">
        <v>1.3100590000000001</v>
      </c>
      <c r="GM174">
        <v>22.122520000000002</v>
      </c>
      <c r="GN174" s="1">
        <v>1.792487E-5</v>
      </c>
      <c r="GO174" s="1">
        <v>1.1321879999999999E-2</v>
      </c>
      <c r="GP174">
        <v>1.3100579999999999</v>
      </c>
      <c r="GQ174">
        <v>21.695489999999999</v>
      </c>
      <c r="GR174" s="1">
        <v>1.5698649999999999E-5</v>
      </c>
      <c r="GS174" s="1">
        <v>9.9150360000000003E-3</v>
      </c>
      <c r="GT174">
        <v>1.3100449999999999</v>
      </c>
      <c r="GU174">
        <v>21.106179999999998</v>
      </c>
      <c r="GV174" s="1">
        <v>1.3784510000000001E-5</v>
      </c>
      <c r="GW174" s="1">
        <v>8.7060249999999992E-3</v>
      </c>
      <c r="GX174">
        <v>1.3100309999999999</v>
      </c>
      <c r="GY174">
        <v>20.977540000000001</v>
      </c>
      <c r="GZ174" s="1">
        <v>1.212154E-5</v>
      </c>
      <c r="HA174" s="1">
        <v>7.6558609999999999E-3</v>
      </c>
      <c r="HB174">
        <v>1.3100449999999999</v>
      </c>
      <c r="HC174">
        <v>21.43291</v>
      </c>
      <c r="HD174" s="1">
        <v>1.067068E-5</v>
      </c>
      <c r="HE174" s="1">
        <v>6.7394229999999996E-3</v>
      </c>
      <c r="HF174">
        <v>1.310039</v>
      </c>
      <c r="HG174">
        <v>22.10228</v>
      </c>
      <c r="HH174" s="1">
        <v>9.3988640000000006E-6</v>
      </c>
      <c r="HI174" s="1">
        <v>5.9363849999999998E-3</v>
      </c>
      <c r="HJ174">
        <v>1.3100510000000001</v>
      </c>
      <c r="HK174">
        <v>22.355619999999998</v>
      </c>
      <c r="HL174" s="1">
        <v>8.2785700000000003E-6</v>
      </c>
      <c r="HM174" s="1">
        <v>5.2290189999999997E-3</v>
      </c>
      <c r="HN174">
        <v>1.310041</v>
      </c>
      <c r="HO174">
        <v>22.115500000000001</v>
      </c>
      <c r="HP174" s="1">
        <v>7.2894710000000001E-6</v>
      </c>
      <c r="HQ174" s="1">
        <v>4.6044429999999997E-3</v>
      </c>
      <c r="HR174">
        <v>1.3100430000000001</v>
      </c>
      <c r="HS174">
        <v>21.75226</v>
      </c>
      <c r="HT174" s="1">
        <v>6.4179930000000002E-6</v>
      </c>
      <c r="HU174" s="1">
        <v>4.054228E-3</v>
      </c>
      <c r="HV174">
        <v>1.3100270000000001</v>
      </c>
      <c r="HW174">
        <v>21.32414</v>
      </c>
      <c r="HX174" s="1">
        <v>5.6516369999999998E-6</v>
      </c>
      <c r="HY174" s="1">
        <v>3.5702770000000002E-3</v>
      </c>
      <c r="HZ174">
        <v>1.3099940000000001</v>
      </c>
      <c r="IA174">
        <v>21.2027</v>
      </c>
      <c r="IB174" s="1">
        <v>4.9786029999999999E-6</v>
      </c>
      <c r="IC174" s="1">
        <v>3.1451719999999999E-3</v>
      </c>
      <c r="ID174">
        <v>1.309966</v>
      </c>
      <c r="IE174">
        <v>21.408709999999999</v>
      </c>
      <c r="IF174" s="1">
        <v>4.3870779999999997E-6</v>
      </c>
      <c r="IG174" s="1">
        <v>2.771618E-3</v>
      </c>
      <c r="IH174">
        <v>1.3099540000000001</v>
      </c>
      <c r="II174">
        <v>21.72072</v>
      </c>
      <c r="IJ174" s="1">
        <v>3.8669530000000002E-6</v>
      </c>
      <c r="IK174" s="1">
        <v>2.4430900000000002E-3</v>
      </c>
      <c r="IL174">
        <v>1.309909</v>
      </c>
      <c r="IM174">
        <v>22.036200000000001</v>
      </c>
      <c r="IN174" s="1">
        <v>3.4066909999999999E-6</v>
      </c>
      <c r="IO174" s="1">
        <v>2.1525619999999998E-3</v>
      </c>
      <c r="IP174">
        <v>1.309855</v>
      </c>
      <c r="IQ174">
        <v>22.10472</v>
      </c>
      <c r="IR174" s="1">
        <v>2.9938539999999998E-6</v>
      </c>
      <c r="IS174" s="1">
        <v>1.891979E-3</v>
      </c>
      <c r="IT174">
        <v>1.309844</v>
      </c>
      <c r="IU174">
        <v>21.98198</v>
      </c>
      <c r="IV174" s="1">
        <v>2.6220620000000001E-6</v>
      </c>
      <c r="IW174" s="1">
        <v>1.6572150000000001E-3</v>
      </c>
      <c r="IX174">
        <v>1.3097810000000001</v>
      </c>
      <c r="IY174">
        <v>21.799890000000001</v>
      </c>
      <c r="IZ174" s="1">
        <v>2.2916089999999998E-6</v>
      </c>
      <c r="JA174" s="1">
        <v>1.4485450000000001E-3</v>
      </c>
      <c r="JB174">
        <v>1.309714</v>
      </c>
      <c r="JC174">
        <v>21.551259999999999</v>
      </c>
      <c r="JD174" s="1">
        <v>2.0019529999999998E-6</v>
      </c>
      <c r="JE174" s="1">
        <v>1.265558E-3</v>
      </c>
      <c r="JF174">
        <v>1.309663</v>
      </c>
      <c r="JG174">
        <v>21.625330000000002</v>
      </c>
      <c r="JH174" s="1">
        <v>1.749923E-6</v>
      </c>
      <c r="JI174" s="1">
        <v>1.1062400000000001E-3</v>
      </c>
      <c r="JJ174">
        <v>1.309599</v>
      </c>
      <c r="JK174">
        <v>21.885940000000002</v>
      </c>
      <c r="JL174" s="1">
        <v>1.5312930000000001E-6</v>
      </c>
      <c r="JM174" s="1">
        <v>9.6802140000000004E-4</v>
      </c>
      <c r="JN174">
        <v>1.3095270000000001</v>
      </c>
      <c r="JO174">
        <v>22.175840000000001</v>
      </c>
      <c r="JP174" s="1">
        <v>1.341686E-6</v>
      </c>
      <c r="JQ174" s="1">
        <v>8.4819759999999996E-4</v>
      </c>
      <c r="JR174">
        <v>1.3094889999999999</v>
      </c>
      <c r="JS174">
        <v>22.471260000000001</v>
      </c>
      <c r="JT174" s="1">
        <v>1.177316E-6</v>
      </c>
      <c r="JU174" s="1">
        <v>7.4426189999999995E-4</v>
      </c>
      <c r="JV174">
        <v>1.309436</v>
      </c>
      <c r="JW174">
        <v>22.628260000000001</v>
      </c>
      <c r="JX174" s="1">
        <v>1.0337670000000001E-6</v>
      </c>
      <c r="JY174" s="1">
        <v>6.5354680000000002E-4</v>
      </c>
      <c r="JZ174">
        <v>1.309353</v>
      </c>
      <c r="KA174">
        <v>22.48631</v>
      </c>
      <c r="KB174" s="1">
        <v>9.0795730000000004E-7</v>
      </c>
      <c r="KC174" s="1">
        <v>5.7402790000000005E-4</v>
      </c>
      <c r="KD174">
        <v>1.309304</v>
      </c>
      <c r="KE174">
        <v>22.21048</v>
      </c>
      <c r="KF174" s="1">
        <v>7.9792689999999998E-7</v>
      </c>
      <c r="KG174" s="1">
        <v>5.0446829999999999E-4</v>
      </c>
      <c r="KH174">
        <v>1.3092490000000001</v>
      </c>
      <c r="KI174">
        <v>21.82667</v>
      </c>
      <c r="KJ174" s="1">
        <v>7.0218620000000005E-7</v>
      </c>
      <c r="KK174" s="1">
        <v>4.4393859999999999E-4</v>
      </c>
      <c r="KL174">
        <v>1.3091930000000001</v>
      </c>
      <c r="KM174">
        <v>21.857189999999999</v>
      </c>
      <c r="KN174" s="1">
        <v>6.1893929999999996E-7</v>
      </c>
      <c r="KO174" s="1">
        <v>3.9130909999999998E-4</v>
      </c>
      <c r="KP174">
        <v>1.309134</v>
      </c>
      <c r="KQ174">
        <v>22.205960000000001</v>
      </c>
      <c r="KR174" s="1">
        <v>5.4657260000000001E-7</v>
      </c>
      <c r="KS174" s="1">
        <v>3.4553619999999998E-4</v>
      </c>
      <c r="KT174">
        <v>1.309102</v>
      </c>
      <c r="KU174">
        <v>22.73621</v>
      </c>
      <c r="KV174" s="1">
        <v>4.8338060000000004E-7</v>
      </c>
      <c r="KW174" s="1">
        <v>3.0558370000000003E-4</v>
      </c>
      <c r="KX174">
        <v>1.3090360000000001</v>
      </c>
      <c r="KY174">
        <v>23.29664</v>
      </c>
      <c r="KZ174" s="1">
        <v>4.2849949999999999E-7</v>
      </c>
      <c r="LA174" s="1">
        <v>2.708651E-4</v>
      </c>
      <c r="LB174">
        <v>1.309024</v>
      </c>
      <c r="LC174">
        <v>23.458780000000001</v>
      </c>
      <c r="LD174" s="1">
        <v>3.8164319999999998E-7</v>
      </c>
      <c r="LE174" s="1">
        <v>2.412072E-4</v>
      </c>
      <c r="LF174">
        <v>1.3089770000000001</v>
      </c>
      <c r="LG174">
        <v>23.200430000000001</v>
      </c>
      <c r="LH174" s="1">
        <v>3.4187119999999999E-7</v>
      </c>
      <c r="LI174" s="1">
        <v>2.1603789999999999E-4</v>
      </c>
      <c r="LJ174">
        <v>1.3089409999999999</v>
      </c>
      <c r="LK174">
        <v>22.77148</v>
      </c>
      <c r="LL174" s="1">
        <v>3.076464E-7</v>
      </c>
      <c r="LM174" s="1">
        <v>1.9439030000000001E-4</v>
      </c>
      <c r="LN174">
        <v>1.3088880000000001</v>
      </c>
      <c r="LO174">
        <v>22.299689999999998</v>
      </c>
      <c r="LP174" s="1">
        <v>2.7766130000000002E-7</v>
      </c>
      <c r="LQ174" s="1">
        <v>1.754313E-4</v>
      </c>
      <c r="LR174">
        <v>1.3088599999999999</v>
      </c>
      <c r="LS174">
        <v>22.39282</v>
      </c>
      <c r="LT174" s="1">
        <v>2.5113229999999998E-7</v>
      </c>
      <c r="LU174" s="1">
        <v>1.5866209999999999E-4</v>
      </c>
      <c r="LV174">
        <v>1.308826</v>
      </c>
      <c r="LW174">
        <v>22.84131</v>
      </c>
      <c r="LX174" s="1">
        <v>2.27626E-7</v>
      </c>
      <c r="LY174" s="1">
        <v>1.438047E-4</v>
      </c>
      <c r="LZ174">
        <v>1.308783</v>
      </c>
      <c r="MA174">
        <v>23.42267</v>
      </c>
      <c r="MB174" s="1">
        <v>2.066606E-7</v>
      </c>
      <c r="MC174" s="1">
        <v>1.3055440000000001E-4</v>
      </c>
      <c r="MD174">
        <v>1.308751</v>
      </c>
      <c r="ME174">
        <v>24.08071</v>
      </c>
      <c r="MF174" s="1">
        <v>1.8779960000000001E-7</v>
      </c>
      <c r="MG174" s="1">
        <v>1.1863870000000001E-4</v>
      </c>
      <c r="MH174">
        <v>1.3086899999999999</v>
      </c>
      <c r="MI174">
        <v>24.359459999999999</v>
      </c>
      <c r="MJ174" s="1">
        <v>1.706964E-7</v>
      </c>
      <c r="MK174" s="1">
        <v>1.078393E-4</v>
      </c>
      <c r="ML174">
        <v>1.3086390000000001</v>
      </c>
      <c r="MM174">
        <v>24.21698</v>
      </c>
      <c r="MN174" s="1">
        <v>1.5512290000000001E-7</v>
      </c>
      <c r="MO174" s="1">
        <v>9.8000320000000006E-5</v>
      </c>
      <c r="MP174">
        <v>1.3086040000000001</v>
      </c>
      <c r="MQ174">
        <v>23.8245</v>
      </c>
      <c r="MR174" s="1">
        <v>1.4100259999999999E-7</v>
      </c>
      <c r="MS174" s="1">
        <v>8.9078719999999999E-5</v>
      </c>
      <c r="MT174">
        <v>1.308573</v>
      </c>
      <c r="MU174">
        <v>23.229500000000002</v>
      </c>
      <c r="MV174" s="1">
        <v>1.282811E-7</v>
      </c>
      <c r="MW174" s="1">
        <v>8.1039140000000004E-5</v>
      </c>
      <c r="MX174">
        <v>1.3085530000000001</v>
      </c>
      <c r="MY174">
        <v>22.615770000000001</v>
      </c>
      <c r="MZ174" s="1">
        <v>1.168276E-7</v>
      </c>
      <c r="NA174" s="1">
        <v>7.3802959999999995E-5</v>
      </c>
      <c r="NB174">
        <v>1.3085150000000001</v>
      </c>
      <c r="NC174">
        <v>22.434709999999999</v>
      </c>
      <c r="ND174" s="1">
        <v>1.065099E-7</v>
      </c>
      <c r="NE174" s="1">
        <v>6.7281759999999994E-5</v>
      </c>
      <c r="NF174">
        <v>1.3084849999999999</v>
      </c>
      <c r="NG174">
        <v>22.8246</v>
      </c>
      <c r="NH174" s="1">
        <v>9.7196289999999999E-8</v>
      </c>
      <c r="NI174" s="1">
        <v>6.1397029999999997E-5</v>
      </c>
      <c r="NJ174">
        <v>1.308451</v>
      </c>
      <c r="NK174">
        <v>23.101959999999998</v>
      </c>
      <c r="NL174" s="1">
        <v>8.8884810000000004E-8</v>
      </c>
      <c r="NM174" s="1">
        <v>5.6141380000000003E-5</v>
      </c>
      <c r="NN174">
        <v>1.308432</v>
      </c>
      <c r="NO174">
        <v>23.103719999999999</v>
      </c>
      <c r="NP174" s="1">
        <v>8.1671299999999994E-8</v>
      </c>
      <c r="NQ174" s="1">
        <v>5.1575339999999997E-5</v>
      </c>
      <c r="NR174">
        <v>1.3084210000000001</v>
      </c>
      <c r="NS174">
        <v>22.998740000000002</v>
      </c>
      <c r="NT174" s="1">
        <v>7.5463569999999995E-8</v>
      </c>
      <c r="NU174" s="1">
        <v>4.7648790000000003E-5</v>
      </c>
      <c r="NV174">
        <v>1.308386</v>
      </c>
      <c r="NW174">
        <v>22.650179999999999</v>
      </c>
      <c r="NX174" s="1">
        <v>6.9985190000000002E-8</v>
      </c>
      <c r="NY174" s="1">
        <v>4.418474E-5</v>
      </c>
      <c r="NZ174">
        <v>1.3083769999999999</v>
      </c>
      <c r="OA174">
        <v>22.031040000000001</v>
      </c>
      <c r="OB174" s="1">
        <v>6.5004690000000006E-8</v>
      </c>
      <c r="OC174" s="1">
        <v>4.1038490000000003E-5</v>
      </c>
      <c r="OD174">
        <v>1.3083370000000001</v>
      </c>
      <c r="OE174">
        <v>21.812950000000001</v>
      </c>
      <c r="OF174" s="1">
        <v>6.0455729999999996E-8</v>
      </c>
      <c r="OG174" s="1">
        <v>3.8166249999999997E-5</v>
      </c>
      <c r="OH174">
        <v>1.308289</v>
      </c>
      <c r="OI174">
        <v>21.963940000000001</v>
      </c>
      <c r="OJ174" s="1">
        <v>5.6311810000000001E-8</v>
      </c>
      <c r="OK174" s="1">
        <v>3.5548350000000003E-5</v>
      </c>
    </row>
    <row r="175" spans="1:401" x14ac:dyDescent="0.35">
      <c r="A175">
        <v>178</v>
      </c>
      <c r="B175" t="s">
        <v>4</v>
      </c>
      <c r="C175" t="s">
        <v>24</v>
      </c>
      <c r="D175" t="s">
        <v>179</v>
      </c>
      <c r="E175">
        <v>929.3931</v>
      </c>
      <c r="F175">
        <v>1.2251289999999999</v>
      </c>
      <c r="G175">
        <v>22.53248</v>
      </c>
      <c r="H175">
        <v>0</v>
      </c>
      <c r="I175">
        <v>0</v>
      </c>
      <c r="J175">
        <v>1.2251540000000001</v>
      </c>
      <c r="K175">
        <v>21.986689999999999</v>
      </c>
      <c r="L175">
        <v>0</v>
      </c>
      <c r="M175">
        <v>0</v>
      </c>
      <c r="N175">
        <v>1.2251369999999999</v>
      </c>
      <c r="O175">
        <v>21.4435</v>
      </c>
      <c r="P175">
        <v>0</v>
      </c>
      <c r="Q175">
        <v>0</v>
      </c>
      <c r="R175">
        <v>1.2251639999999999</v>
      </c>
      <c r="S175">
        <v>21.04645</v>
      </c>
      <c r="T175">
        <v>0</v>
      </c>
      <c r="U175">
        <v>0</v>
      </c>
      <c r="V175">
        <v>1.2251920000000001</v>
      </c>
      <c r="W175">
        <v>21.012840000000001</v>
      </c>
      <c r="X175">
        <v>0</v>
      </c>
      <c r="Y175">
        <v>0</v>
      </c>
      <c r="Z175">
        <v>1.2252190000000001</v>
      </c>
      <c r="AA175">
        <v>20.976759999999999</v>
      </c>
      <c r="AB175" s="1">
        <v>2.3492E-32</v>
      </c>
      <c r="AC175" s="1">
        <v>1.6242709999999999E-29</v>
      </c>
      <c r="AD175">
        <v>1.225231</v>
      </c>
      <c r="AE175">
        <v>20.852360000000001</v>
      </c>
      <c r="AF175" s="1">
        <v>1.1409559999999999E-19</v>
      </c>
      <c r="AG175" s="1">
        <v>7.9033750000000002E-17</v>
      </c>
      <c r="AH175">
        <v>1.225249</v>
      </c>
      <c r="AI175">
        <v>20.655249999999999</v>
      </c>
      <c r="AJ175" s="1">
        <v>8.6638560000000004E-8</v>
      </c>
      <c r="AK175" s="1">
        <v>3.9658189999999998E-5</v>
      </c>
      <c r="AL175">
        <v>1.225319</v>
      </c>
      <c r="AM175">
        <v>20.386379999999999</v>
      </c>
      <c r="AN175" s="1">
        <v>2.3096420000000002E-3</v>
      </c>
      <c r="AO175">
        <v>1.276016</v>
      </c>
      <c r="AP175">
        <v>1.225349</v>
      </c>
      <c r="AQ175">
        <v>20.483029999999999</v>
      </c>
      <c r="AR175">
        <v>0.4806009</v>
      </c>
      <c r="AS175">
        <v>288.59899999999999</v>
      </c>
      <c r="AT175">
        <v>1.2254229999999999</v>
      </c>
      <c r="AU175">
        <v>20.877960000000002</v>
      </c>
      <c r="AV175">
        <v>9.4424340000000004</v>
      </c>
      <c r="AW175">
        <v>6034.9880000000003</v>
      </c>
      <c r="AX175">
        <v>1.22549</v>
      </c>
      <c r="AY175">
        <v>21.16799</v>
      </c>
      <c r="AZ175">
        <v>36.111750000000001</v>
      </c>
      <c r="BA175">
        <v>24280.95</v>
      </c>
      <c r="BB175">
        <v>1.2255450000000001</v>
      </c>
      <c r="BC175">
        <v>21.404170000000001</v>
      </c>
      <c r="BD175">
        <v>40.180309999999999</v>
      </c>
      <c r="BE175">
        <v>28186.76</v>
      </c>
      <c r="BF175">
        <v>1.2256339999999999</v>
      </c>
      <c r="BG175">
        <v>21.412769999999998</v>
      </c>
      <c r="BH175">
        <v>16.950089999999999</v>
      </c>
      <c r="BI175">
        <v>12325.38</v>
      </c>
      <c r="BJ175">
        <v>1.2256849999999999</v>
      </c>
      <c r="BK175">
        <v>21.157730000000001</v>
      </c>
      <c r="BL175">
        <v>3.2847979999999999</v>
      </c>
      <c r="BM175">
        <v>2462.1869999999999</v>
      </c>
      <c r="BN175">
        <v>1.225725</v>
      </c>
      <c r="BO175">
        <v>20.911950000000001</v>
      </c>
      <c r="BP175">
        <v>0.34407300000000002</v>
      </c>
      <c r="BQ175">
        <v>264.11869999999999</v>
      </c>
      <c r="BR175">
        <v>1.225779</v>
      </c>
      <c r="BS175">
        <v>20.690359999999998</v>
      </c>
      <c r="BT175" s="1">
        <v>2.7424190000000001E-2</v>
      </c>
      <c r="BU175">
        <v>20.947479999999999</v>
      </c>
      <c r="BV175">
        <v>1.2258020000000001</v>
      </c>
      <c r="BW175">
        <v>20.801580000000001</v>
      </c>
      <c r="BX175" s="1">
        <v>6.4877540000000001E-3</v>
      </c>
      <c r="BY175">
        <v>4.6071629999999999</v>
      </c>
      <c r="BZ175">
        <v>1.2258279999999999</v>
      </c>
      <c r="CA175">
        <v>21.21397</v>
      </c>
      <c r="CB175" s="1">
        <v>4.6312080000000004E-3</v>
      </c>
      <c r="CC175">
        <v>3.2434949999999998</v>
      </c>
      <c r="CD175">
        <v>1.2258469999999999</v>
      </c>
      <c r="CE175">
        <v>21.623889999999999</v>
      </c>
      <c r="CF175" s="1">
        <v>3.7431420000000001E-3</v>
      </c>
      <c r="CG175">
        <v>2.6180699999999999</v>
      </c>
      <c r="CH175">
        <v>1.2258659999999999</v>
      </c>
      <c r="CI175">
        <v>22.06955</v>
      </c>
      <c r="CJ175" s="1">
        <v>3.0434260000000001E-3</v>
      </c>
      <c r="CK175">
        <v>2.128517</v>
      </c>
      <c r="CL175">
        <v>1.2259169999999999</v>
      </c>
      <c r="CM175">
        <v>22.238910000000001</v>
      </c>
      <c r="CN175" s="1">
        <v>2.476139E-3</v>
      </c>
      <c r="CO175">
        <v>1.7316689999999999</v>
      </c>
      <c r="CP175">
        <v>1.2259089999999999</v>
      </c>
      <c r="CQ175">
        <v>22.018419999999999</v>
      </c>
      <c r="CR175" s="1">
        <v>2.0144300000000002E-3</v>
      </c>
      <c r="CS175">
        <v>1.408768</v>
      </c>
      <c r="CT175">
        <v>1.225927</v>
      </c>
      <c r="CU175">
        <v>21.584620000000001</v>
      </c>
      <c r="CV175" s="1">
        <v>1.6392150000000001E-3</v>
      </c>
      <c r="CW175">
        <v>1.146339</v>
      </c>
      <c r="CX175">
        <v>1.2259530000000001</v>
      </c>
      <c r="CY175">
        <v>21.129549999999998</v>
      </c>
      <c r="CZ175" s="1">
        <v>1.334738E-3</v>
      </c>
      <c r="DA175">
        <v>0.93335409999999996</v>
      </c>
      <c r="DB175">
        <v>1.2259370000000001</v>
      </c>
      <c r="DC175">
        <v>21.14404</v>
      </c>
      <c r="DD175" s="1">
        <v>1.087768E-3</v>
      </c>
      <c r="DE175">
        <v>0.76061800000000002</v>
      </c>
      <c r="DF175">
        <v>1.2259629999999999</v>
      </c>
      <c r="DG175">
        <v>21.463989999999999</v>
      </c>
      <c r="DH175" s="1">
        <v>8.8739389999999997E-4</v>
      </c>
      <c r="DI175">
        <v>0.62048239999999999</v>
      </c>
      <c r="DJ175">
        <v>1.2259469999999999</v>
      </c>
      <c r="DK175">
        <v>21.970030000000001</v>
      </c>
      <c r="DL175" s="1">
        <v>7.2466399999999997E-4</v>
      </c>
      <c r="DM175">
        <v>0.50667759999999995</v>
      </c>
      <c r="DN175">
        <v>1.225978</v>
      </c>
      <c r="DO175">
        <v>22.532579999999999</v>
      </c>
      <c r="DP175" s="1">
        <v>5.9197640000000005E-4</v>
      </c>
      <c r="DQ175">
        <v>0.41390779999999999</v>
      </c>
      <c r="DR175">
        <v>1.2259279999999999</v>
      </c>
      <c r="DS175">
        <v>22.662890000000001</v>
      </c>
      <c r="DT175" s="1">
        <v>4.8296960000000002E-4</v>
      </c>
      <c r="DU175">
        <v>0.33772970000000002</v>
      </c>
      <c r="DV175">
        <v>1.225973</v>
      </c>
      <c r="DW175">
        <v>22.455559999999998</v>
      </c>
      <c r="DX175" s="1">
        <v>3.9317820000000001E-4</v>
      </c>
      <c r="DY175">
        <v>0.27497349999999998</v>
      </c>
      <c r="DZ175">
        <v>1.2259949999999999</v>
      </c>
      <c r="EA175">
        <v>22.112739999999999</v>
      </c>
      <c r="EB175" s="1">
        <v>3.1971899999999999E-4</v>
      </c>
      <c r="EC175">
        <v>0.2236021</v>
      </c>
      <c r="ED175">
        <v>1.22601</v>
      </c>
      <c r="EE175">
        <v>21.68563</v>
      </c>
      <c r="EF175" s="1">
        <v>2.6014799999999998E-4</v>
      </c>
      <c r="EG175">
        <v>0.18192259999999999</v>
      </c>
      <c r="EH175">
        <v>1.2260279999999999</v>
      </c>
      <c r="EI175">
        <v>21.57715</v>
      </c>
      <c r="EJ175" s="1">
        <v>2.1209460000000001E-4</v>
      </c>
      <c r="EK175">
        <v>0.1482974</v>
      </c>
      <c r="EL175">
        <v>1.2260150000000001</v>
      </c>
      <c r="EM175">
        <v>21.919840000000001</v>
      </c>
      <c r="EN175" s="1">
        <v>1.733219E-4</v>
      </c>
      <c r="EO175">
        <v>0.12117070000000001</v>
      </c>
      <c r="EP175">
        <v>1.2260420000000001</v>
      </c>
      <c r="EQ175">
        <v>22.502389999999998</v>
      </c>
      <c r="ER175" s="1">
        <v>1.418953E-4</v>
      </c>
      <c r="ES175" s="1">
        <v>9.9186170000000004E-2</v>
      </c>
      <c r="ET175">
        <v>1.2260390000000001</v>
      </c>
      <c r="EU175">
        <v>23.102869999999999</v>
      </c>
      <c r="EV175" s="1">
        <v>1.163161E-4</v>
      </c>
      <c r="EW175" s="1">
        <v>8.129364E-2</v>
      </c>
      <c r="EX175">
        <v>1.2260850000000001</v>
      </c>
      <c r="EY175">
        <v>23.286339999999999</v>
      </c>
      <c r="EZ175" s="1">
        <v>9.566965E-5</v>
      </c>
      <c r="FA175" s="1">
        <v>6.684126E-2</v>
      </c>
      <c r="FB175">
        <v>1.226119</v>
      </c>
      <c r="FC175">
        <v>23.050219999999999</v>
      </c>
      <c r="FD175" s="1">
        <v>7.9139689999999996E-5</v>
      </c>
      <c r="FE175" s="1">
        <v>5.5268650000000002E-2</v>
      </c>
      <c r="FF175">
        <v>1.2261610000000001</v>
      </c>
      <c r="FG175">
        <v>22.59497</v>
      </c>
      <c r="FH175" s="1">
        <v>6.5837509999999995E-5</v>
      </c>
      <c r="FI175" s="1">
        <v>4.5958810000000003E-2</v>
      </c>
      <c r="FJ175">
        <v>1.226156</v>
      </c>
      <c r="FK175">
        <v>22.004290000000001</v>
      </c>
      <c r="FL175" s="1">
        <v>5.5034980000000003E-5</v>
      </c>
      <c r="FM175" s="1">
        <v>3.8404679999999997E-2</v>
      </c>
      <c r="FN175">
        <v>1.2261839999999999</v>
      </c>
      <c r="FO175">
        <v>21.778400000000001</v>
      </c>
      <c r="FP175" s="1">
        <v>4.6207310000000001E-5</v>
      </c>
      <c r="FQ175" s="1">
        <v>3.2232240000000002E-2</v>
      </c>
      <c r="FR175">
        <v>1.226207</v>
      </c>
      <c r="FS175">
        <v>21.830400000000001</v>
      </c>
      <c r="FT175" s="1">
        <v>3.8948590000000001E-5</v>
      </c>
      <c r="FU175" s="1">
        <v>2.715772E-2</v>
      </c>
      <c r="FV175">
        <v>1.2262679999999999</v>
      </c>
      <c r="FW175">
        <v>21.934439999999999</v>
      </c>
      <c r="FX175" s="1">
        <v>3.294979E-5</v>
      </c>
      <c r="FY175" s="1">
        <v>2.296517E-2</v>
      </c>
      <c r="FZ175">
        <v>1.226281</v>
      </c>
      <c r="GA175">
        <v>22.16892</v>
      </c>
      <c r="GB175" s="1">
        <v>2.8007090000000001E-5</v>
      </c>
      <c r="GC175" s="1">
        <v>1.9509410000000001E-2</v>
      </c>
      <c r="GD175">
        <v>1.2262900000000001</v>
      </c>
      <c r="GE175">
        <v>22.283799999999999</v>
      </c>
      <c r="GF175" s="1">
        <v>2.3989859999999999E-5</v>
      </c>
      <c r="GG175" s="1">
        <v>1.669938E-2</v>
      </c>
      <c r="GH175">
        <v>1.2263109999999999</v>
      </c>
      <c r="GI175">
        <v>22.318460000000002</v>
      </c>
      <c r="GJ175" s="1">
        <v>2.0747759999999999E-5</v>
      </c>
      <c r="GK175" s="1">
        <v>1.4438009999999999E-2</v>
      </c>
      <c r="GL175">
        <v>1.2263219999999999</v>
      </c>
      <c r="GM175">
        <v>22.160170000000001</v>
      </c>
      <c r="GN175" s="1">
        <v>1.808339E-5</v>
      </c>
      <c r="GO175" s="1">
        <v>1.258104E-2</v>
      </c>
      <c r="GP175">
        <v>1.226375</v>
      </c>
      <c r="GQ175">
        <v>21.750630000000001</v>
      </c>
      <c r="GR175" s="1">
        <v>1.5834069999999999E-5</v>
      </c>
      <c r="GS175" s="1">
        <v>1.101504E-2</v>
      </c>
      <c r="GT175">
        <v>1.2263539999999999</v>
      </c>
      <c r="GU175">
        <v>21.162749999999999</v>
      </c>
      <c r="GV175" s="1">
        <v>1.390152E-5</v>
      </c>
      <c r="GW175" s="1">
        <v>9.6703750000000002E-3</v>
      </c>
      <c r="GX175">
        <v>1.226388</v>
      </c>
      <c r="GY175">
        <v>21.02366</v>
      </c>
      <c r="GZ175" s="1">
        <v>1.222351E-5</v>
      </c>
      <c r="HA175" s="1">
        <v>8.5031829999999992E-3</v>
      </c>
      <c r="HB175">
        <v>1.2263740000000001</v>
      </c>
      <c r="HC175">
        <v>21.458279999999998</v>
      </c>
      <c r="HD175" s="1">
        <v>1.0759860000000001E-5</v>
      </c>
      <c r="HE175" s="1">
        <v>7.484882E-3</v>
      </c>
      <c r="HF175">
        <v>1.2263580000000001</v>
      </c>
      <c r="HG175">
        <v>22.11889</v>
      </c>
      <c r="HH175" s="1">
        <v>9.4771480000000008E-6</v>
      </c>
      <c r="HI175" s="1">
        <v>6.5928599999999999E-3</v>
      </c>
      <c r="HJ175">
        <v>1.226389</v>
      </c>
      <c r="HK175">
        <v>22.36598</v>
      </c>
      <c r="HL175" s="1">
        <v>8.3477070000000005E-6</v>
      </c>
      <c r="HM175" s="1">
        <v>5.8074759999999998E-3</v>
      </c>
      <c r="HN175">
        <v>1.226415</v>
      </c>
      <c r="HO175">
        <v>22.135349999999999</v>
      </c>
      <c r="HP175" s="1">
        <v>7.3505189999999996E-6</v>
      </c>
      <c r="HQ175" s="1">
        <v>5.1139239999999997E-3</v>
      </c>
      <c r="HR175">
        <v>1.2263869999999999</v>
      </c>
      <c r="HS175">
        <v>21.78126</v>
      </c>
      <c r="HT175" s="1">
        <v>6.471692E-6</v>
      </c>
      <c r="HU175" s="1">
        <v>4.5028250000000002E-3</v>
      </c>
      <c r="HV175">
        <v>1.2263850000000001</v>
      </c>
      <c r="HW175">
        <v>21.360859999999999</v>
      </c>
      <c r="HX175" s="1">
        <v>5.6988369999999999E-6</v>
      </c>
      <c r="HY175" s="1">
        <v>3.9652860000000002E-3</v>
      </c>
      <c r="HZ175">
        <v>1.226405</v>
      </c>
      <c r="IA175">
        <v>21.24823</v>
      </c>
      <c r="IB175" s="1">
        <v>5.0200899999999997E-6</v>
      </c>
      <c r="IC175" s="1">
        <v>3.4930970000000001E-3</v>
      </c>
      <c r="ID175">
        <v>1.2263660000000001</v>
      </c>
      <c r="IE175">
        <v>21.444929999999999</v>
      </c>
      <c r="IF175" s="1">
        <v>4.4235449999999998E-6</v>
      </c>
      <c r="IG175" s="1">
        <v>3.078169E-3</v>
      </c>
      <c r="IH175">
        <v>1.226383</v>
      </c>
      <c r="II175">
        <v>21.751799999999999</v>
      </c>
      <c r="IJ175" s="1">
        <v>3.8990700000000001E-6</v>
      </c>
      <c r="IK175" s="1">
        <v>2.713301E-3</v>
      </c>
      <c r="IL175">
        <v>1.226383</v>
      </c>
      <c r="IM175">
        <v>22.057400000000001</v>
      </c>
      <c r="IN175" s="1">
        <v>3.4353069999999999E-6</v>
      </c>
      <c r="IO175" s="1">
        <v>2.3908850000000001E-3</v>
      </c>
      <c r="IP175">
        <v>1.226402</v>
      </c>
      <c r="IQ175">
        <v>22.11421</v>
      </c>
      <c r="IR175" s="1">
        <v>3.0196669999999998E-6</v>
      </c>
      <c r="IS175" s="1">
        <v>2.1019789999999999E-3</v>
      </c>
      <c r="IT175">
        <v>1.2264120000000001</v>
      </c>
      <c r="IU175">
        <v>22.000969999999999</v>
      </c>
      <c r="IV175" s="1">
        <v>2.6452090000000001E-6</v>
      </c>
      <c r="IW175" s="1">
        <v>1.8416179999999999E-3</v>
      </c>
      <c r="IX175">
        <v>1.2264010000000001</v>
      </c>
      <c r="IY175">
        <v>21.824269999999999</v>
      </c>
      <c r="IZ175" s="1">
        <v>2.312044E-6</v>
      </c>
      <c r="JA175" s="1">
        <v>1.6099129999999999E-3</v>
      </c>
      <c r="JB175">
        <v>1.226378</v>
      </c>
      <c r="JC175">
        <v>21.594169999999998</v>
      </c>
      <c r="JD175" s="1">
        <v>2.019787E-6</v>
      </c>
      <c r="JE175" s="1">
        <v>1.40654E-3</v>
      </c>
      <c r="JF175">
        <v>1.2263850000000001</v>
      </c>
      <c r="JG175">
        <v>21.681100000000001</v>
      </c>
      <c r="JH175" s="1">
        <v>1.765429E-6</v>
      </c>
      <c r="JI175" s="1">
        <v>1.229436E-3</v>
      </c>
      <c r="JJ175">
        <v>1.226426</v>
      </c>
      <c r="JK175">
        <v>21.933820000000001</v>
      </c>
      <c r="JL175" s="1">
        <v>1.5447490000000001E-6</v>
      </c>
      <c r="JM175" s="1">
        <v>1.0757570000000001E-3</v>
      </c>
      <c r="JN175">
        <v>1.2264139999999999</v>
      </c>
      <c r="JO175">
        <v>22.210190000000001</v>
      </c>
      <c r="JP175" s="1">
        <v>1.3533579999999999E-6</v>
      </c>
      <c r="JQ175" s="1">
        <v>9.4252750000000003E-4</v>
      </c>
      <c r="JR175">
        <v>1.2264390000000001</v>
      </c>
      <c r="JS175">
        <v>22.486170000000001</v>
      </c>
      <c r="JT175" s="1">
        <v>1.187474E-6</v>
      </c>
      <c r="JU175" s="1">
        <v>8.2698899999999998E-4</v>
      </c>
      <c r="JV175">
        <v>1.2264619999999999</v>
      </c>
      <c r="JW175">
        <v>22.6372</v>
      </c>
      <c r="JX175" s="1">
        <v>1.042677E-6</v>
      </c>
      <c r="JY175" s="1">
        <v>7.2620880000000005E-4</v>
      </c>
      <c r="JZ175">
        <v>1.2264390000000001</v>
      </c>
      <c r="KA175">
        <v>22.504190000000001</v>
      </c>
      <c r="KB175" s="1">
        <v>9.1577159999999998E-7</v>
      </c>
      <c r="KC175" s="1">
        <v>6.3785299999999997E-4</v>
      </c>
      <c r="KD175">
        <v>1.226459</v>
      </c>
      <c r="KE175">
        <v>22.24071</v>
      </c>
      <c r="KF175" s="1">
        <v>8.0475050000000002E-7</v>
      </c>
      <c r="KG175" s="1">
        <v>5.6054430000000005E-4</v>
      </c>
      <c r="KH175">
        <v>1.2264790000000001</v>
      </c>
      <c r="KI175">
        <v>21.871690000000001</v>
      </c>
      <c r="KJ175" s="1">
        <v>7.0812819999999996E-7</v>
      </c>
      <c r="KK175" s="1">
        <v>4.9325879999999995E-4</v>
      </c>
      <c r="KL175">
        <v>1.2264790000000001</v>
      </c>
      <c r="KM175">
        <v>21.909140000000001</v>
      </c>
      <c r="KN175" s="1">
        <v>6.2411639999999997E-7</v>
      </c>
      <c r="KO175" s="1">
        <v>4.347496E-4</v>
      </c>
      <c r="KP175">
        <v>1.2265189999999999</v>
      </c>
      <c r="KQ175">
        <v>22.24531</v>
      </c>
      <c r="KR175" s="1">
        <v>5.5108850000000001E-7</v>
      </c>
      <c r="KS175" s="1">
        <v>3.8386799999999999E-4</v>
      </c>
      <c r="KT175">
        <v>1.2265360000000001</v>
      </c>
      <c r="KU175">
        <v>22.765889999999999</v>
      </c>
      <c r="KV175" s="1">
        <v>4.8733340000000001E-7</v>
      </c>
      <c r="KW175" s="1">
        <v>3.3947030000000002E-4</v>
      </c>
      <c r="KX175">
        <v>1.2265649999999999</v>
      </c>
      <c r="KY175">
        <v>23.314060000000001</v>
      </c>
      <c r="KZ175" s="1">
        <v>4.3191979999999998E-7</v>
      </c>
      <c r="LA175" s="1">
        <v>3.008536E-4</v>
      </c>
      <c r="LB175">
        <v>1.226564</v>
      </c>
      <c r="LC175">
        <v>23.471699999999998</v>
      </c>
      <c r="LD175" s="1">
        <v>3.8455560000000002E-7</v>
      </c>
      <c r="LE175" s="1">
        <v>2.6782550000000003E-4</v>
      </c>
      <c r="LF175">
        <v>1.2265740000000001</v>
      </c>
      <c r="LG175">
        <v>23.227740000000001</v>
      </c>
      <c r="LH175" s="1">
        <v>3.443654E-7</v>
      </c>
      <c r="LI175" s="1">
        <v>2.398019E-4</v>
      </c>
      <c r="LJ175">
        <v>1.22658</v>
      </c>
      <c r="LK175">
        <v>22.809930000000001</v>
      </c>
      <c r="LL175" s="1">
        <v>3.0981889999999998E-7</v>
      </c>
      <c r="LM175" s="1">
        <v>2.1572940000000001E-4</v>
      </c>
      <c r="LN175">
        <v>1.2265919999999999</v>
      </c>
      <c r="LO175">
        <v>22.355530000000002</v>
      </c>
      <c r="LP175" s="1">
        <v>2.7958070000000002E-7</v>
      </c>
      <c r="LQ175" s="1">
        <v>1.9466700000000001E-4</v>
      </c>
      <c r="LR175">
        <v>1.226612</v>
      </c>
      <c r="LS175">
        <v>22.453800000000001</v>
      </c>
      <c r="LT175" s="1">
        <v>2.5283859999999998E-7</v>
      </c>
      <c r="LU175" s="1">
        <v>1.7604630000000001E-4</v>
      </c>
      <c r="LV175">
        <v>1.226591</v>
      </c>
      <c r="LW175">
        <v>22.887180000000001</v>
      </c>
      <c r="LX175" s="1">
        <v>2.291491E-7</v>
      </c>
      <c r="LY175" s="1">
        <v>1.5955160000000001E-4</v>
      </c>
      <c r="LZ175">
        <v>1.22664</v>
      </c>
      <c r="MA175">
        <v>23.45682</v>
      </c>
      <c r="MB175" s="1">
        <v>2.080278E-7</v>
      </c>
      <c r="MC175" s="1">
        <v>1.4484719999999999E-4</v>
      </c>
      <c r="MD175">
        <v>1.2266509999999999</v>
      </c>
      <c r="ME175">
        <v>24.09976</v>
      </c>
      <c r="MF175" s="1">
        <v>1.8904100000000001E-7</v>
      </c>
      <c r="MG175" s="1">
        <v>1.3163580000000001E-4</v>
      </c>
      <c r="MH175">
        <v>1.226661</v>
      </c>
      <c r="MI175">
        <v>24.370200000000001</v>
      </c>
      <c r="MJ175" s="1">
        <v>1.7182939999999999E-7</v>
      </c>
      <c r="MK175" s="1">
        <v>1.196636E-4</v>
      </c>
      <c r="ML175">
        <v>1.226667</v>
      </c>
      <c r="MM175">
        <v>24.244</v>
      </c>
      <c r="MN175" s="1">
        <v>1.5615810000000001E-7</v>
      </c>
      <c r="MO175" s="1">
        <v>1.087591E-4</v>
      </c>
      <c r="MP175">
        <v>1.226674</v>
      </c>
      <c r="MQ175">
        <v>23.862490000000001</v>
      </c>
      <c r="MR175" s="1">
        <v>1.4194229999999999E-7</v>
      </c>
      <c r="MS175" s="1">
        <v>9.8864589999999995E-5</v>
      </c>
      <c r="MT175">
        <v>1.2266870000000001</v>
      </c>
      <c r="MU175">
        <v>23.284800000000001</v>
      </c>
      <c r="MV175" s="1">
        <v>1.291306E-7</v>
      </c>
      <c r="MW175" s="1">
        <v>8.9945370000000006E-5</v>
      </c>
      <c r="MX175">
        <v>1.226675</v>
      </c>
      <c r="MY175">
        <v>22.674520000000001</v>
      </c>
      <c r="MZ175" s="1">
        <v>1.1759680000000001E-7</v>
      </c>
      <c r="NA175" s="1">
        <v>8.1918539999999994E-5</v>
      </c>
      <c r="NB175">
        <v>1.226712</v>
      </c>
      <c r="NC175">
        <v>22.481300000000001</v>
      </c>
      <c r="ND175" s="1">
        <v>1.07208E-7</v>
      </c>
      <c r="NE175" s="1">
        <v>7.4683869999999996E-5</v>
      </c>
      <c r="NF175">
        <v>1.2267520000000001</v>
      </c>
      <c r="NG175">
        <v>22.851939999999999</v>
      </c>
      <c r="NH175" s="1">
        <v>9.7828980000000002E-8</v>
      </c>
      <c r="NI175" s="1">
        <v>6.8155369999999999E-5</v>
      </c>
      <c r="NJ175">
        <v>1.226763</v>
      </c>
      <c r="NK175">
        <v>23.116299999999999</v>
      </c>
      <c r="NL175" s="1">
        <v>8.9448170000000003E-8</v>
      </c>
      <c r="NM175" s="1">
        <v>6.2316289999999998E-5</v>
      </c>
      <c r="NN175">
        <v>1.2267760000000001</v>
      </c>
      <c r="NO175">
        <v>23.116099999999999</v>
      </c>
      <c r="NP175" s="1">
        <v>8.2161390000000002E-8</v>
      </c>
      <c r="NQ175" s="1">
        <v>5.7232879999999997E-5</v>
      </c>
      <c r="NR175">
        <v>1.2267539999999999</v>
      </c>
      <c r="NS175">
        <v>23.018709999999999</v>
      </c>
      <c r="NT175" s="1">
        <v>7.5893300000000006E-8</v>
      </c>
      <c r="NU175" s="1">
        <v>5.286292E-5</v>
      </c>
      <c r="NV175">
        <v>1.2267859999999999</v>
      </c>
      <c r="NW175">
        <v>22.691420000000001</v>
      </c>
      <c r="NX175" s="1">
        <v>7.0374599999999998E-8</v>
      </c>
      <c r="NY175" s="1">
        <v>4.9016230000000002E-5</v>
      </c>
      <c r="NZ175">
        <v>1.2268030000000001</v>
      </c>
      <c r="OA175">
        <v>22.090060000000001</v>
      </c>
      <c r="OB175" s="1">
        <v>6.5363420000000003E-8</v>
      </c>
      <c r="OC175" s="1">
        <v>4.5528739999999999E-5</v>
      </c>
      <c r="OD175">
        <v>1.2267939999999999</v>
      </c>
      <c r="OE175">
        <v>21.878139999999998</v>
      </c>
      <c r="OF175" s="1">
        <v>6.0786140000000004E-8</v>
      </c>
      <c r="OG175" s="1">
        <v>4.2343789999999999E-5</v>
      </c>
      <c r="OH175">
        <v>1.22681</v>
      </c>
      <c r="OI175">
        <v>22.020659999999999</v>
      </c>
      <c r="OJ175" s="1">
        <v>5.6616279999999999E-8</v>
      </c>
      <c r="OK175" s="1">
        <v>3.9440680000000002E-5</v>
      </c>
    </row>
    <row r="176" spans="1:401" x14ac:dyDescent="0.35">
      <c r="A176">
        <v>179</v>
      </c>
      <c r="B176" t="s">
        <v>4</v>
      </c>
      <c r="C176" t="s">
        <v>24</v>
      </c>
      <c r="D176" t="s">
        <v>180</v>
      </c>
      <c r="E176">
        <v>1339.7059999999999</v>
      </c>
      <c r="F176">
        <v>1.1293359999999999</v>
      </c>
      <c r="G176">
        <v>22.596109999999999</v>
      </c>
      <c r="H176">
        <v>0</v>
      </c>
      <c r="I176">
        <v>0</v>
      </c>
      <c r="J176">
        <v>1.129159</v>
      </c>
      <c r="K176">
        <v>22.058630000000001</v>
      </c>
      <c r="L176">
        <v>0</v>
      </c>
      <c r="M176">
        <v>0</v>
      </c>
      <c r="N176">
        <v>1.12896</v>
      </c>
      <c r="O176">
        <v>21.502009999999999</v>
      </c>
      <c r="P176">
        <v>0</v>
      </c>
      <c r="Q176">
        <v>0</v>
      </c>
      <c r="R176">
        <v>1.1287769999999999</v>
      </c>
      <c r="S176">
        <v>21.08229</v>
      </c>
      <c r="T176">
        <v>0</v>
      </c>
      <c r="U176">
        <v>0</v>
      </c>
      <c r="V176">
        <v>1.1286430000000001</v>
      </c>
      <c r="W176">
        <v>21.030809999999999</v>
      </c>
      <c r="X176">
        <v>0</v>
      </c>
      <c r="Y176">
        <v>0</v>
      </c>
      <c r="Z176">
        <v>1.128509</v>
      </c>
      <c r="AA176">
        <v>20.98732</v>
      </c>
      <c r="AB176" s="1">
        <v>3.4068720000000001E-33</v>
      </c>
      <c r="AC176" s="1">
        <v>3.7606810000000001E-30</v>
      </c>
      <c r="AD176">
        <v>1.128379</v>
      </c>
      <c r="AE176">
        <v>20.871839999999999</v>
      </c>
      <c r="AF176" s="1">
        <v>1.7023059999999998E-20</v>
      </c>
      <c r="AG176" s="1">
        <v>1.8827010000000001E-17</v>
      </c>
      <c r="AH176">
        <v>1.128268</v>
      </c>
      <c r="AI176">
        <v>20.68834</v>
      </c>
      <c r="AJ176" s="1">
        <v>2.2724360000000001E-8</v>
      </c>
      <c r="AK176" s="1">
        <v>1.2927689999999999E-5</v>
      </c>
      <c r="AL176">
        <v>1.128182</v>
      </c>
      <c r="AM176">
        <v>20.434290000000001</v>
      </c>
      <c r="AN176" s="1">
        <v>1.398729E-3</v>
      </c>
      <c r="AO176">
        <v>1.077196</v>
      </c>
      <c r="AP176">
        <v>1.128126</v>
      </c>
      <c r="AQ176">
        <v>20.537009999999999</v>
      </c>
      <c r="AR176">
        <v>0.35718699999999998</v>
      </c>
      <c r="AS176">
        <v>312.62470000000002</v>
      </c>
      <c r="AT176">
        <v>1.128104</v>
      </c>
      <c r="AU176">
        <v>20.92193</v>
      </c>
      <c r="AV176">
        <v>8.041677</v>
      </c>
      <c r="AW176">
        <v>7771.8639999999996</v>
      </c>
      <c r="AX176">
        <v>1.1281140000000001</v>
      </c>
      <c r="AY176">
        <v>21.20703</v>
      </c>
      <c r="AZ176">
        <v>34.13411</v>
      </c>
      <c r="BA176">
        <v>35808.81</v>
      </c>
      <c r="BB176">
        <v>1.1281080000000001</v>
      </c>
      <c r="BC176">
        <v>21.432639999999999</v>
      </c>
      <c r="BD176">
        <v>41.314830000000001</v>
      </c>
      <c r="BE176">
        <v>46445.49</v>
      </c>
      <c r="BF176">
        <v>1.128136</v>
      </c>
      <c r="BG176">
        <v>21.428339999999999</v>
      </c>
      <c r="BH176">
        <v>18.689080000000001</v>
      </c>
      <c r="BI176">
        <v>22275.19</v>
      </c>
      <c r="BJ176">
        <v>1.128177</v>
      </c>
      <c r="BK176">
        <v>21.1752</v>
      </c>
      <c r="BL176">
        <v>3.839394</v>
      </c>
      <c r="BM176">
        <v>4807.4809999999998</v>
      </c>
      <c r="BN176">
        <v>1.1281840000000001</v>
      </c>
      <c r="BO176">
        <v>20.931159999999998</v>
      </c>
      <c r="BP176">
        <v>0.42092459999999998</v>
      </c>
      <c r="BQ176">
        <v>547.92550000000006</v>
      </c>
      <c r="BR176">
        <v>1.12822</v>
      </c>
      <c r="BS176">
        <v>20.71386</v>
      </c>
      <c r="BT176" s="1">
        <v>3.3250879999999997E-2</v>
      </c>
      <c r="BU176">
        <v>43.15889</v>
      </c>
      <c r="BV176">
        <v>1.1282449999999999</v>
      </c>
      <c r="BW176">
        <v>20.83015</v>
      </c>
      <c r="BX176" s="1">
        <v>6.8167319999999998E-3</v>
      </c>
      <c r="BY176">
        <v>7.766362</v>
      </c>
      <c r="BZ176">
        <v>1.128268</v>
      </c>
      <c r="CA176">
        <v>21.232220000000002</v>
      </c>
      <c r="CB176" s="1">
        <v>4.691237E-3</v>
      </c>
      <c r="CC176">
        <v>5.1800220000000001</v>
      </c>
      <c r="CD176">
        <v>1.128269</v>
      </c>
      <c r="CE176">
        <v>21.63495</v>
      </c>
      <c r="CF176" s="1">
        <v>3.7867479999999999E-3</v>
      </c>
      <c r="CG176">
        <v>4.1811759999999998</v>
      </c>
      <c r="CH176">
        <v>1.128282</v>
      </c>
      <c r="CI176">
        <v>22.080179999999999</v>
      </c>
      <c r="CJ176" s="1">
        <v>3.0786390000000002E-3</v>
      </c>
      <c r="CK176">
        <v>3.3993470000000001</v>
      </c>
      <c r="CL176">
        <v>1.128309</v>
      </c>
      <c r="CM176">
        <v>22.244209999999999</v>
      </c>
      <c r="CN176" s="1">
        <v>2.5047770000000001E-3</v>
      </c>
      <c r="CO176">
        <v>2.7656559999999999</v>
      </c>
      <c r="CP176">
        <v>1.128315</v>
      </c>
      <c r="CQ176">
        <v>22.04392</v>
      </c>
      <c r="CR176" s="1">
        <v>2.0377419999999999E-3</v>
      </c>
      <c r="CS176">
        <v>2.2499410000000002</v>
      </c>
      <c r="CT176">
        <v>1.1283099999999999</v>
      </c>
      <c r="CU176">
        <v>21.62961</v>
      </c>
      <c r="CV176" s="1">
        <v>1.6581460000000001E-3</v>
      </c>
      <c r="CW176">
        <v>1.8308660000000001</v>
      </c>
      <c r="CX176">
        <v>1.1283069999999999</v>
      </c>
      <c r="CY176">
        <v>21.188590000000001</v>
      </c>
      <c r="CZ176" s="1">
        <v>1.350118E-3</v>
      </c>
      <c r="DA176">
        <v>1.490769</v>
      </c>
      <c r="DB176">
        <v>1.128261</v>
      </c>
      <c r="DC176">
        <v>21.210519999999999</v>
      </c>
      <c r="DD176" s="1">
        <v>1.1002519999999999E-3</v>
      </c>
      <c r="DE176">
        <v>1.2149030000000001</v>
      </c>
      <c r="DF176">
        <v>1.1282110000000001</v>
      </c>
      <c r="DG176">
        <v>21.511500000000002</v>
      </c>
      <c r="DH176" s="1">
        <v>8.975376E-4</v>
      </c>
      <c r="DI176">
        <v>0.99113269999999998</v>
      </c>
      <c r="DJ176">
        <v>1.1281680000000001</v>
      </c>
      <c r="DK176">
        <v>22.000910000000001</v>
      </c>
      <c r="DL176" s="1">
        <v>7.3292219999999996E-4</v>
      </c>
      <c r="DM176">
        <v>0.80939340000000004</v>
      </c>
      <c r="DN176">
        <v>1.1281000000000001</v>
      </c>
      <c r="DO176">
        <v>22.544170000000001</v>
      </c>
      <c r="DP176" s="1">
        <v>5.9874229999999997E-4</v>
      </c>
      <c r="DQ176">
        <v>0.6612536</v>
      </c>
      <c r="DR176">
        <v>1.127988</v>
      </c>
      <c r="DS176">
        <v>22.66685</v>
      </c>
      <c r="DT176" s="1">
        <v>4.8854620000000004E-4</v>
      </c>
      <c r="DU176">
        <v>0.53958079999999997</v>
      </c>
      <c r="DV176">
        <v>1.127918</v>
      </c>
      <c r="DW176">
        <v>22.47457</v>
      </c>
      <c r="DX176" s="1">
        <v>3.977726E-4</v>
      </c>
      <c r="DY176">
        <v>0.43937140000000002</v>
      </c>
      <c r="DZ176">
        <v>1.1278680000000001</v>
      </c>
      <c r="EA176">
        <v>22.145849999999999</v>
      </c>
      <c r="EB176" s="1">
        <v>3.2347309999999999E-4</v>
      </c>
      <c r="EC176">
        <v>0.35732700000000001</v>
      </c>
      <c r="ED176">
        <v>1.127758</v>
      </c>
      <c r="EE176">
        <v>21.740860000000001</v>
      </c>
      <c r="EF176" s="1">
        <v>2.631884E-4</v>
      </c>
      <c r="EG176">
        <v>0.29075699999999999</v>
      </c>
      <c r="EH176">
        <v>1.127688</v>
      </c>
      <c r="EI176">
        <v>21.63916</v>
      </c>
      <c r="EJ176" s="1">
        <v>2.1455620000000001E-4</v>
      </c>
      <c r="EK176">
        <v>0.23705209999999999</v>
      </c>
      <c r="EL176">
        <v>1.1275839999999999</v>
      </c>
      <c r="EM176">
        <v>21.964960000000001</v>
      </c>
      <c r="EN176" s="1">
        <v>1.75317E-4</v>
      </c>
      <c r="EO176">
        <v>0.19371769999999999</v>
      </c>
      <c r="EP176">
        <v>1.127521</v>
      </c>
      <c r="EQ176">
        <v>22.530609999999999</v>
      </c>
      <c r="ER176" s="1">
        <v>1.435261E-4</v>
      </c>
      <c r="ES176">
        <v>0.1585993</v>
      </c>
      <c r="ET176">
        <v>1.127459</v>
      </c>
      <c r="EU176">
        <v>23.11347</v>
      </c>
      <c r="EV176" s="1">
        <v>1.1764759999999999E-4</v>
      </c>
      <c r="EW176">
        <v>0.13001470000000001</v>
      </c>
      <c r="EX176">
        <v>1.127378</v>
      </c>
      <c r="EY176">
        <v>23.290620000000001</v>
      </c>
      <c r="EZ176" s="1">
        <v>9.6745749999999994E-5</v>
      </c>
      <c r="FA176">
        <v>0.1069251</v>
      </c>
      <c r="FB176">
        <v>1.1273219999999999</v>
      </c>
      <c r="FC176">
        <v>23.074670000000001</v>
      </c>
      <c r="FD176" s="1">
        <v>8.0009529999999996E-5</v>
      </c>
      <c r="FE176" s="1">
        <v>8.8434540000000006E-2</v>
      </c>
      <c r="FF176">
        <v>1.127248</v>
      </c>
      <c r="FG176">
        <v>22.642869999999998</v>
      </c>
      <c r="FH176" s="1">
        <v>6.6547110000000006E-5</v>
      </c>
      <c r="FI176" s="1">
        <v>7.3558020000000002E-2</v>
      </c>
      <c r="FJ176">
        <v>1.127211</v>
      </c>
      <c r="FK176">
        <v>22.074190000000002</v>
      </c>
      <c r="FL176" s="1">
        <v>5.5619160000000002E-5</v>
      </c>
      <c r="FM176">
        <v>6.1485499999999998E-2</v>
      </c>
      <c r="FN176">
        <v>1.1271690000000001</v>
      </c>
      <c r="FO176">
        <v>21.8568</v>
      </c>
      <c r="FP176" s="1">
        <v>4.6691840000000002E-5</v>
      </c>
      <c r="FQ176" s="1">
        <v>5.1619659999999998E-2</v>
      </c>
      <c r="FR176">
        <v>1.127132</v>
      </c>
      <c r="FS176">
        <v>21.886900000000001</v>
      </c>
      <c r="FT176" s="1">
        <v>3.9353410000000002E-5</v>
      </c>
      <c r="FU176" s="1">
        <v>4.3508810000000002E-2</v>
      </c>
      <c r="FV176">
        <v>1.1271329999999999</v>
      </c>
      <c r="FW176">
        <v>21.967079999999999</v>
      </c>
      <c r="FX176" s="1">
        <v>3.3289730000000003E-5</v>
      </c>
      <c r="FY176" s="1">
        <v>3.6807140000000002E-2</v>
      </c>
      <c r="FZ176">
        <v>1.1271119999999999</v>
      </c>
      <c r="GA176">
        <v>22.177219999999998</v>
      </c>
      <c r="GB176" s="1">
        <v>2.8291119999999999E-5</v>
      </c>
      <c r="GC176" s="1">
        <v>3.1281179999999999E-2</v>
      </c>
      <c r="GD176">
        <v>1.1271009999999999</v>
      </c>
      <c r="GE176">
        <v>22.283799999999999</v>
      </c>
      <c r="GF176" s="1">
        <v>2.4223330000000001E-5</v>
      </c>
      <c r="GG176" s="1">
        <v>2.6787720000000001E-2</v>
      </c>
      <c r="GH176">
        <v>1.127092</v>
      </c>
      <c r="GI176">
        <v>22.33643</v>
      </c>
      <c r="GJ176" s="1">
        <v>2.0939649999999999E-5</v>
      </c>
      <c r="GK176" s="1">
        <v>2.3170969999999999E-2</v>
      </c>
      <c r="GL176">
        <v>1.1271139999999999</v>
      </c>
      <c r="GM176">
        <v>22.203420000000001</v>
      </c>
      <c r="GN176" s="1">
        <v>1.8245389999999999E-5</v>
      </c>
      <c r="GO176" s="1">
        <v>2.0200269999999999E-2</v>
      </c>
      <c r="GP176">
        <v>1.127122</v>
      </c>
      <c r="GQ176">
        <v>21.819590000000002</v>
      </c>
      <c r="GR176" s="1">
        <v>1.5974079999999999E-5</v>
      </c>
      <c r="GS176" s="1">
        <v>1.7695490000000001E-2</v>
      </c>
      <c r="GT176">
        <v>1.1271230000000001</v>
      </c>
      <c r="GU176">
        <v>21.234870000000001</v>
      </c>
      <c r="GV176" s="1">
        <v>1.4023969999999999E-5</v>
      </c>
      <c r="GW176" s="1">
        <v>1.554382E-2</v>
      </c>
      <c r="GX176">
        <v>1.1271199999999999</v>
      </c>
      <c r="GY176">
        <v>21.07732</v>
      </c>
      <c r="GZ176" s="1">
        <v>1.2331629999999999E-5</v>
      </c>
      <c r="HA176" s="1">
        <v>1.367618E-2</v>
      </c>
      <c r="HB176">
        <v>1.1271409999999999</v>
      </c>
      <c r="HC176">
        <v>21.481960000000001</v>
      </c>
      <c r="HD176" s="1">
        <v>1.0855780000000001E-5</v>
      </c>
      <c r="HE176" s="1">
        <v>1.204622E-2</v>
      </c>
      <c r="HF176">
        <v>1.1271169999999999</v>
      </c>
      <c r="HG176">
        <v>22.129059999999999</v>
      </c>
      <c r="HH176" s="1">
        <v>9.5625149999999997E-6</v>
      </c>
      <c r="HI176">
        <v>1.06182E-2</v>
      </c>
      <c r="HJ176">
        <v>1.127113</v>
      </c>
      <c r="HK176">
        <v>22.377030000000001</v>
      </c>
      <c r="HL176" s="1">
        <v>8.424233E-6</v>
      </c>
      <c r="HM176" s="1">
        <v>9.3608449999999996E-3</v>
      </c>
      <c r="HN176">
        <v>1.127124</v>
      </c>
      <c r="HO176">
        <v>22.157440000000001</v>
      </c>
      <c r="HP176" s="1">
        <v>7.4191989999999998E-6</v>
      </c>
      <c r="HQ176" s="1">
        <v>8.2503430000000003E-3</v>
      </c>
      <c r="HR176">
        <v>1.127121</v>
      </c>
      <c r="HS176">
        <v>21.816369999999999</v>
      </c>
      <c r="HT176" s="1">
        <v>6.5332770000000002E-6</v>
      </c>
      <c r="HU176" s="1">
        <v>7.271815E-3</v>
      </c>
      <c r="HV176">
        <v>1.127111</v>
      </c>
      <c r="HW176">
        <v>21.405729999999998</v>
      </c>
      <c r="HX176" s="1">
        <v>5.75408E-6</v>
      </c>
      <c r="HY176" s="1">
        <v>6.4106529999999997E-3</v>
      </c>
      <c r="HZ176">
        <v>1.1270830000000001</v>
      </c>
      <c r="IA176">
        <v>21.299959999999999</v>
      </c>
      <c r="IB176" s="1">
        <v>5.0696980000000003E-6</v>
      </c>
      <c r="IC176" s="1">
        <v>5.6540410000000003E-3</v>
      </c>
      <c r="ID176">
        <v>1.1270659999999999</v>
      </c>
      <c r="IE176">
        <v>21.483740000000001</v>
      </c>
      <c r="IF176" s="1">
        <v>4.46819E-6</v>
      </c>
      <c r="IG176" s="1">
        <v>4.9888440000000001E-3</v>
      </c>
      <c r="IH176">
        <v>1.1270519999999999</v>
      </c>
      <c r="II176">
        <v>21.783149999999999</v>
      </c>
      <c r="IJ176" s="1">
        <v>3.9393730000000002E-6</v>
      </c>
      <c r="IK176" s="1">
        <v>4.4038829999999999E-3</v>
      </c>
      <c r="IL176">
        <v>1.1270199999999999</v>
      </c>
      <c r="IM176">
        <v>22.077860000000001</v>
      </c>
      <c r="IN176" s="1">
        <v>3.472055E-6</v>
      </c>
      <c r="IO176" s="1">
        <v>3.8868399999999999E-3</v>
      </c>
      <c r="IP176">
        <v>1.126968</v>
      </c>
      <c r="IQ176">
        <v>22.123010000000001</v>
      </c>
      <c r="IR176" s="1">
        <v>3.0535289999999998E-6</v>
      </c>
      <c r="IS176" s="1">
        <v>3.4234259999999998E-3</v>
      </c>
      <c r="IT176">
        <v>1.1269370000000001</v>
      </c>
      <c r="IU176">
        <v>22.021190000000001</v>
      </c>
      <c r="IV176" s="1">
        <v>2.676335E-6</v>
      </c>
      <c r="IW176" s="1">
        <v>3.005504E-3</v>
      </c>
      <c r="IX176">
        <v>1.126887</v>
      </c>
      <c r="IY176">
        <v>21.852129999999999</v>
      </c>
      <c r="IZ176" s="1">
        <v>2.3404090000000001E-6</v>
      </c>
      <c r="JA176" s="1">
        <v>2.6335400000000002E-3</v>
      </c>
      <c r="JB176">
        <v>1.126851</v>
      </c>
      <c r="JC176">
        <v>21.641030000000001</v>
      </c>
      <c r="JD176" s="1">
        <v>2.045487E-6</v>
      </c>
      <c r="JE176" s="1">
        <v>2.3068400000000001E-3</v>
      </c>
      <c r="JF176">
        <v>1.1268039999999999</v>
      </c>
      <c r="JG176">
        <v>21.745740000000001</v>
      </c>
      <c r="JH176" s="1">
        <v>1.788686E-6</v>
      </c>
      <c r="JI176" s="1">
        <v>2.0219669999999999E-3</v>
      </c>
      <c r="JJ176">
        <v>1.1267579999999999</v>
      </c>
      <c r="JK176">
        <v>21.987010000000001</v>
      </c>
      <c r="JL176" s="1">
        <v>1.565895E-6</v>
      </c>
      <c r="JM176" s="1">
        <v>1.775031E-3</v>
      </c>
      <c r="JN176">
        <v>1.1266940000000001</v>
      </c>
      <c r="JO176">
        <v>22.247219999999999</v>
      </c>
      <c r="JP176" s="1">
        <v>1.372601E-6</v>
      </c>
      <c r="JQ176" s="1">
        <v>1.5605129999999999E-3</v>
      </c>
      <c r="JR176">
        <v>1.1266499999999999</v>
      </c>
      <c r="JS176">
        <v>22.499199999999998</v>
      </c>
      <c r="JT176" s="1">
        <v>1.2050689999999999E-6</v>
      </c>
      <c r="JU176" s="1">
        <v>1.3743609999999999E-3</v>
      </c>
      <c r="JV176">
        <v>1.1265810000000001</v>
      </c>
      <c r="JW176">
        <v>22.644539999999999</v>
      </c>
      <c r="JX176" s="1">
        <v>1.0588900000000001E-6</v>
      </c>
      <c r="JY176" s="1">
        <v>1.2118789999999999E-3</v>
      </c>
      <c r="JZ176">
        <v>1.1265289999999999</v>
      </c>
      <c r="KA176">
        <v>22.52298</v>
      </c>
      <c r="KB176" s="1">
        <v>9.3072869999999997E-7</v>
      </c>
      <c r="KC176" s="1">
        <v>1.069104E-3</v>
      </c>
      <c r="KD176">
        <v>1.126487</v>
      </c>
      <c r="KE176">
        <v>22.276810000000001</v>
      </c>
      <c r="KF176" s="1">
        <v>8.1859569999999995E-7</v>
      </c>
      <c r="KG176" s="1">
        <v>9.4429810000000002E-4</v>
      </c>
      <c r="KH176">
        <v>1.1264209999999999</v>
      </c>
      <c r="KI176">
        <v>21.924610000000001</v>
      </c>
      <c r="KJ176" s="1">
        <v>7.2093219999999997E-7</v>
      </c>
      <c r="KK176" s="1">
        <v>8.3533629999999999E-4</v>
      </c>
      <c r="KL176">
        <v>1.12639</v>
      </c>
      <c r="KM176">
        <v>21.96809</v>
      </c>
      <c r="KN176" s="1">
        <v>6.3601389999999995E-7</v>
      </c>
      <c r="KO176" s="1">
        <v>7.4053879999999995E-4</v>
      </c>
      <c r="KP176">
        <v>1.1263399999999999</v>
      </c>
      <c r="KQ176">
        <v>22.286519999999999</v>
      </c>
      <c r="KR176" s="1">
        <v>5.6219350000000002E-7</v>
      </c>
      <c r="KS176" s="1">
        <v>6.5808239999999997E-4</v>
      </c>
      <c r="KT176">
        <v>1.126296</v>
      </c>
      <c r="KU176">
        <v>22.793980000000001</v>
      </c>
      <c r="KV176" s="1">
        <v>4.9773620000000004E-7</v>
      </c>
      <c r="KW176" s="1">
        <v>5.8596609999999997E-4</v>
      </c>
      <c r="KX176">
        <v>1.126247</v>
      </c>
      <c r="KY176">
        <v>23.327909999999999</v>
      </c>
      <c r="KZ176" s="1">
        <v>4.4163849999999999E-7</v>
      </c>
      <c r="LA176" s="1">
        <v>5.2298969999999998E-4</v>
      </c>
      <c r="LB176">
        <v>1.1262220000000001</v>
      </c>
      <c r="LC176">
        <v>23.484400000000001</v>
      </c>
      <c r="LD176" s="1">
        <v>3.9364360000000001E-7</v>
      </c>
      <c r="LE176" s="1">
        <v>4.6917209999999999E-4</v>
      </c>
      <c r="LF176">
        <v>1.1261939999999999</v>
      </c>
      <c r="LG176">
        <v>23.259910000000001</v>
      </c>
      <c r="LH176" s="1">
        <v>3.529005E-7</v>
      </c>
      <c r="LI176" s="1">
        <v>4.2331969999999998E-4</v>
      </c>
      <c r="LJ176">
        <v>1.1261540000000001</v>
      </c>
      <c r="LK176">
        <v>22.858059999999998</v>
      </c>
      <c r="LL176" s="1">
        <v>3.1790530000000002E-7</v>
      </c>
      <c r="LM176" s="1">
        <v>3.8389210000000002E-4</v>
      </c>
      <c r="LN176">
        <v>1.12612</v>
      </c>
      <c r="LO176">
        <v>22.420390000000001</v>
      </c>
      <c r="LP176" s="1">
        <v>2.8725479999999998E-7</v>
      </c>
      <c r="LQ176" s="1">
        <v>3.4908809999999998E-4</v>
      </c>
      <c r="LR176">
        <v>1.126099</v>
      </c>
      <c r="LS176">
        <v>22.523779999999999</v>
      </c>
      <c r="LT176" s="1">
        <v>2.6015989999999998E-7</v>
      </c>
      <c r="LU176" s="1">
        <v>3.1832319999999998E-4</v>
      </c>
      <c r="LV176">
        <v>1.126072</v>
      </c>
      <c r="LW176">
        <v>22.935459999999999</v>
      </c>
      <c r="LX176" s="1">
        <v>2.3614139999999999E-7</v>
      </c>
      <c r="LY176" s="1">
        <v>2.9093819999999999E-4</v>
      </c>
      <c r="LZ176">
        <v>1.126045</v>
      </c>
      <c r="MA176">
        <v>23.490290000000002</v>
      </c>
      <c r="MB176" s="1">
        <v>2.1473029999999999E-7</v>
      </c>
      <c r="MC176" s="1">
        <v>2.6650220000000002E-4</v>
      </c>
      <c r="MD176">
        <v>1.125985</v>
      </c>
      <c r="ME176">
        <v>24.114360000000001</v>
      </c>
      <c r="MF176" s="1">
        <v>1.954665E-7</v>
      </c>
      <c r="MG176" s="1">
        <v>2.4436119999999997E-4</v>
      </c>
      <c r="MH176">
        <v>1.1259729999999999</v>
      </c>
      <c r="MI176">
        <v>24.380410000000001</v>
      </c>
      <c r="MJ176" s="1">
        <v>1.7802219999999999E-7</v>
      </c>
      <c r="MK176" s="1">
        <v>2.243693E-4</v>
      </c>
      <c r="ML176">
        <v>1.125915</v>
      </c>
      <c r="MM176">
        <v>24.274740000000001</v>
      </c>
      <c r="MN176" s="1">
        <v>1.621213E-7</v>
      </c>
      <c r="MO176" s="1">
        <v>2.0604759999999999E-4</v>
      </c>
      <c r="MP176">
        <v>1.1259060000000001</v>
      </c>
      <c r="MQ176">
        <v>23.910139999999998</v>
      </c>
      <c r="MR176" s="1">
        <v>1.4767889999999999E-7</v>
      </c>
      <c r="MS176" s="1">
        <v>1.8933479999999999E-4</v>
      </c>
      <c r="MT176">
        <v>1.125872</v>
      </c>
      <c r="MU176">
        <v>23.354800000000001</v>
      </c>
      <c r="MV176" s="1">
        <v>1.3464280000000001E-7</v>
      </c>
      <c r="MW176" s="1">
        <v>1.7417410000000001E-4</v>
      </c>
      <c r="MX176">
        <v>1.1258250000000001</v>
      </c>
      <c r="MY176">
        <v>22.751740000000002</v>
      </c>
      <c r="MZ176" s="1">
        <v>1.2289950000000001E-7</v>
      </c>
      <c r="NA176" s="1">
        <v>1.60476E-4</v>
      </c>
      <c r="NB176">
        <v>1.1258220000000001</v>
      </c>
      <c r="NC176">
        <v>22.53745</v>
      </c>
      <c r="ND176" s="1">
        <v>1.123091E-7</v>
      </c>
      <c r="NE176" s="1">
        <v>1.480338E-4</v>
      </c>
      <c r="NF176">
        <v>1.125788</v>
      </c>
      <c r="NG176">
        <v>22.881959999999999</v>
      </c>
      <c r="NH176" s="1">
        <v>1.027477E-7</v>
      </c>
      <c r="NI176" s="1">
        <v>1.3681620000000001E-4</v>
      </c>
      <c r="NJ176">
        <v>1.125769</v>
      </c>
      <c r="NK176">
        <v>23.129429999999999</v>
      </c>
      <c r="NL176" s="1">
        <v>9.4174799999999997E-8</v>
      </c>
      <c r="NM176" s="1">
        <v>1.2665159999999999E-4</v>
      </c>
      <c r="NN176">
        <v>1.125745</v>
      </c>
      <c r="NO176">
        <v>23.12837</v>
      </c>
      <c r="NP176" s="1">
        <v>8.6707990000000001E-8</v>
      </c>
      <c r="NQ176" s="1">
        <v>1.1780680000000001E-4</v>
      </c>
      <c r="NR176">
        <v>1.1257299999999999</v>
      </c>
      <c r="NS176">
        <v>23.04026</v>
      </c>
      <c r="NT176" s="1">
        <v>8.0263210000000003E-8</v>
      </c>
      <c r="NU176" s="1">
        <v>1.100418E-4</v>
      </c>
      <c r="NV176">
        <v>1.125726</v>
      </c>
      <c r="NW176">
        <v>22.742010000000001</v>
      </c>
      <c r="NX176" s="1">
        <v>7.4589170000000002E-8</v>
      </c>
      <c r="NY176" s="1">
        <v>1.0313809999999999E-4</v>
      </c>
      <c r="NZ176">
        <v>1.125685</v>
      </c>
      <c r="OA176">
        <v>22.16395</v>
      </c>
      <c r="OB176" s="1">
        <v>6.9462019999999997E-8</v>
      </c>
      <c r="OC176" s="1">
        <v>9.7003180000000005E-5</v>
      </c>
      <c r="OD176">
        <v>1.1256809999999999</v>
      </c>
      <c r="OE176">
        <v>21.955269999999999</v>
      </c>
      <c r="OF176" s="1">
        <v>6.4766619999999998E-8</v>
      </c>
      <c r="OG176" s="1">
        <v>9.1319300000000005E-5</v>
      </c>
      <c r="OH176">
        <v>1.125664</v>
      </c>
      <c r="OI176">
        <v>22.085940000000001</v>
      </c>
      <c r="OJ176" s="1">
        <v>6.0487339999999993E-8</v>
      </c>
      <c r="OK176" s="1">
        <v>8.6129060000000006E-5</v>
      </c>
    </row>
    <row r="177" spans="1:401" x14ac:dyDescent="0.35">
      <c r="A177">
        <v>183</v>
      </c>
      <c r="B177" t="s">
        <v>4</v>
      </c>
      <c r="C177" t="s">
        <v>181</v>
      </c>
      <c r="D177" t="s">
        <v>182</v>
      </c>
      <c r="E177">
        <v>911.89760000000001</v>
      </c>
      <c r="F177">
        <v>0.98154810000000003</v>
      </c>
      <c r="G177">
        <v>22.706759999999999</v>
      </c>
      <c r="H177">
        <v>0</v>
      </c>
      <c r="I177">
        <v>0</v>
      </c>
      <c r="J177">
        <v>0.98139189999999998</v>
      </c>
      <c r="K177">
        <v>22.1785</v>
      </c>
      <c r="L177">
        <v>0</v>
      </c>
      <c r="M177">
        <v>0</v>
      </c>
      <c r="N177">
        <v>0.98129120000000003</v>
      </c>
      <c r="O177">
        <v>21.616209999999999</v>
      </c>
      <c r="P177">
        <v>0</v>
      </c>
      <c r="Q177">
        <v>0</v>
      </c>
      <c r="R177">
        <v>0.98116930000000002</v>
      </c>
      <c r="S177">
        <v>21.1769</v>
      </c>
      <c r="T177">
        <v>0</v>
      </c>
      <c r="U177">
        <v>0</v>
      </c>
      <c r="V177">
        <v>0.98106899999999997</v>
      </c>
      <c r="W177">
        <v>21.10511</v>
      </c>
      <c r="X177">
        <v>0</v>
      </c>
      <c r="Y177">
        <v>0</v>
      </c>
      <c r="Z177">
        <v>0.98099479999999994</v>
      </c>
      <c r="AA177">
        <v>21.054559999999999</v>
      </c>
      <c r="AB177" s="1">
        <v>2.2775460000000001E-34</v>
      </c>
      <c r="AC177" s="1">
        <v>1.772838E-31</v>
      </c>
      <c r="AD177">
        <v>0.98091479999999998</v>
      </c>
      <c r="AE177">
        <v>20.947610000000001</v>
      </c>
      <c r="AF177" s="1">
        <v>1.2292359999999999E-21</v>
      </c>
      <c r="AG177" s="1">
        <v>9.5870650000000005E-19</v>
      </c>
      <c r="AH177">
        <v>0.98084329999999997</v>
      </c>
      <c r="AI177">
        <v>20.777049999999999</v>
      </c>
      <c r="AJ177" s="1">
        <v>9.8560579999999998E-10</v>
      </c>
      <c r="AK177" s="1">
        <v>7.6932100000000004E-7</v>
      </c>
      <c r="AL177">
        <v>0.98075120000000005</v>
      </c>
      <c r="AM177">
        <v>20.53106</v>
      </c>
      <c r="AN177" s="1">
        <v>6.2914939999999999E-4</v>
      </c>
      <c r="AO177">
        <v>0.38380950000000003</v>
      </c>
      <c r="AP177">
        <v>0.98068089999999997</v>
      </c>
      <c r="AQ177">
        <v>20.633220000000001</v>
      </c>
      <c r="AR177">
        <v>0.220664</v>
      </c>
      <c r="AS177">
        <v>146.37799999999999</v>
      </c>
      <c r="AT177">
        <v>0.98064229999999997</v>
      </c>
      <c r="AU177">
        <v>21.00703</v>
      </c>
      <c r="AV177">
        <v>6.1439219999999999</v>
      </c>
      <c r="AW177">
        <v>4351.643</v>
      </c>
      <c r="AX177">
        <v>0.9806049</v>
      </c>
      <c r="AY177">
        <v>21.289010000000001</v>
      </c>
      <c r="AZ177">
        <v>30.760660000000001</v>
      </c>
      <c r="BA177">
        <v>22999.01</v>
      </c>
      <c r="BB177">
        <v>0.98057749999999999</v>
      </c>
      <c r="BC177">
        <v>21.511140000000001</v>
      </c>
      <c r="BD177">
        <v>42.612830000000002</v>
      </c>
      <c r="BE177">
        <v>33337.360000000001</v>
      </c>
      <c r="BF177">
        <v>0.98055170000000003</v>
      </c>
      <c r="BG177">
        <v>21.496590000000001</v>
      </c>
      <c r="BH177">
        <v>21.58297</v>
      </c>
      <c r="BI177">
        <v>17549.46</v>
      </c>
      <c r="BJ177">
        <v>0.9805294</v>
      </c>
      <c r="BK177">
        <v>21.244949999999999</v>
      </c>
      <c r="BL177">
        <v>4.8777509999999999</v>
      </c>
      <c r="BM177">
        <v>4097.5910000000003</v>
      </c>
      <c r="BN177">
        <v>0.98053849999999998</v>
      </c>
      <c r="BO177">
        <v>21.00169</v>
      </c>
      <c r="BP177">
        <v>0.57825859999999996</v>
      </c>
      <c r="BQ177">
        <v>498.71429999999998</v>
      </c>
      <c r="BR177">
        <v>0.98054529999999995</v>
      </c>
      <c r="BS177">
        <v>20.783429999999999</v>
      </c>
      <c r="BT177" s="1">
        <v>4.7089989999999998E-2</v>
      </c>
      <c r="BU177">
        <v>40.787190000000002</v>
      </c>
      <c r="BV177">
        <v>0.98050990000000005</v>
      </c>
      <c r="BW177">
        <v>20.898319999999998</v>
      </c>
      <c r="BX177" s="1">
        <v>8.7205600000000005E-3</v>
      </c>
      <c r="BY177">
        <v>6.9758680000000002</v>
      </c>
      <c r="BZ177">
        <v>0.98052550000000005</v>
      </c>
      <c r="CA177">
        <v>21.286930000000002</v>
      </c>
      <c r="CB177" s="1">
        <v>5.8772429999999999E-3</v>
      </c>
      <c r="CC177">
        <v>4.5567589999999996</v>
      </c>
      <c r="CD177">
        <v>0.98052099999999998</v>
      </c>
      <c r="CE177">
        <v>21.682400000000001</v>
      </c>
      <c r="CF177" s="1">
        <v>4.872276E-3</v>
      </c>
      <c r="CG177">
        <v>3.7684519999999999</v>
      </c>
      <c r="CH177">
        <v>0.98052099999999998</v>
      </c>
      <c r="CI177">
        <v>22.124140000000001</v>
      </c>
      <c r="CJ177" s="1">
        <v>4.0906229999999998E-3</v>
      </c>
      <c r="CK177">
        <v>3.15984</v>
      </c>
      <c r="CL177">
        <v>0.98049030000000004</v>
      </c>
      <c r="CM177">
        <v>22.293600000000001</v>
      </c>
      <c r="CN177" s="1">
        <v>3.4520010000000001E-3</v>
      </c>
      <c r="CO177">
        <v>2.66289</v>
      </c>
      <c r="CP177">
        <v>0.98049660000000005</v>
      </c>
      <c r="CQ177">
        <v>22.11139</v>
      </c>
      <c r="CR177" s="1">
        <v>2.9282169999999999E-3</v>
      </c>
      <c r="CS177">
        <v>2.2552530000000002</v>
      </c>
      <c r="CT177">
        <v>0.98045899999999997</v>
      </c>
      <c r="CU177">
        <v>21.71857</v>
      </c>
      <c r="CV177" s="1">
        <v>2.4962230000000001E-3</v>
      </c>
      <c r="CW177">
        <v>1.919602</v>
      </c>
      <c r="CX177">
        <v>0.98042019999999996</v>
      </c>
      <c r="CY177">
        <v>21.2836</v>
      </c>
      <c r="CZ177" s="1">
        <v>2.1447649999999999E-3</v>
      </c>
      <c r="DA177">
        <v>1.6459589999999999</v>
      </c>
      <c r="DB177">
        <v>0.98039869999999996</v>
      </c>
      <c r="DC177">
        <v>21.305209999999999</v>
      </c>
      <c r="DD177" s="1">
        <v>1.854964E-3</v>
      </c>
      <c r="DE177">
        <v>1.4208449999999999</v>
      </c>
      <c r="DF177">
        <v>0.98034659999999996</v>
      </c>
      <c r="DG177">
        <v>21.587710000000001</v>
      </c>
      <c r="DH177" s="1">
        <v>1.6159550000000001E-3</v>
      </c>
      <c r="DI177">
        <v>1.235285</v>
      </c>
      <c r="DJ177">
        <v>0.98027690000000001</v>
      </c>
      <c r="DK177">
        <v>22.05903</v>
      </c>
      <c r="DL177" s="1">
        <v>1.4194609999999999E-3</v>
      </c>
      <c r="DM177">
        <v>1.0831710000000001</v>
      </c>
      <c r="DN177">
        <v>0.98022039999999999</v>
      </c>
      <c r="DO177">
        <v>22.583030000000001</v>
      </c>
      <c r="DP177" s="1">
        <v>1.254853E-3</v>
      </c>
      <c r="DQ177">
        <v>0.95686260000000001</v>
      </c>
      <c r="DR177">
        <v>0.98016709999999996</v>
      </c>
      <c r="DS177">
        <v>22.71227</v>
      </c>
      <c r="DT177" s="1">
        <v>1.1173470000000001E-3</v>
      </c>
      <c r="DU177">
        <v>0.85142329999999999</v>
      </c>
      <c r="DV177">
        <v>0.98007339999999998</v>
      </c>
      <c r="DW177">
        <v>22.53407</v>
      </c>
      <c r="DX177" s="1">
        <v>9.9957619999999992E-4</v>
      </c>
      <c r="DY177">
        <v>0.7611308</v>
      </c>
      <c r="DZ177">
        <v>0.98001530000000003</v>
      </c>
      <c r="EA177">
        <v>22.21808</v>
      </c>
      <c r="EB177" s="1">
        <v>9.0004310000000004E-4</v>
      </c>
      <c r="EC177">
        <v>0.68486270000000005</v>
      </c>
      <c r="ED177">
        <v>0.97993629999999998</v>
      </c>
      <c r="EE177">
        <v>21.82978</v>
      </c>
      <c r="EF177" s="1">
        <v>8.1574950000000001E-4</v>
      </c>
      <c r="EG177">
        <v>0.62037260000000005</v>
      </c>
      <c r="EH177">
        <v>0.97985580000000005</v>
      </c>
      <c r="EI177">
        <v>21.728149999999999</v>
      </c>
      <c r="EJ177" s="1">
        <v>7.4590520000000001E-4</v>
      </c>
      <c r="EK177">
        <v>0.56686800000000004</v>
      </c>
      <c r="EL177">
        <v>0.97978710000000002</v>
      </c>
      <c r="EM177">
        <v>22.036249999999999</v>
      </c>
      <c r="EN177" s="1">
        <v>6.8598979999999997E-4</v>
      </c>
      <c r="EO177">
        <v>0.52111419999999997</v>
      </c>
      <c r="EP177">
        <v>0.97974660000000002</v>
      </c>
      <c r="EQ177">
        <v>22.583649999999999</v>
      </c>
      <c r="ER177" s="1">
        <v>6.3593950000000003E-4</v>
      </c>
      <c r="ES177">
        <v>0.482879</v>
      </c>
      <c r="ET177">
        <v>0.97966379999999997</v>
      </c>
      <c r="EU177">
        <v>23.150379999999998</v>
      </c>
      <c r="EV177" s="1">
        <v>5.9027389999999997E-4</v>
      </c>
      <c r="EW177">
        <v>0.44810030000000001</v>
      </c>
      <c r="EX177">
        <v>0.97961469999999995</v>
      </c>
      <c r="EY177">
        <v>23.323070000000001</v>
      </c>
      <c r="EZ177" s="1">
        <v>5.5272579999999995E-4</v>
      </c>
      <c r="FA177">
        <v>0.41946939999999999</v>
      </c>
      <c r="FB177">
        <v>0.97956750000000004</v>
      </c>
      <c r="FC177">
        <v>23.134139999999999</v>
      </c>
      <c r="FD177" s="1">
        <v>5.1942830000000005E-4</v>
      </c>
      <c r="FE177">
        <v>0.394094</v>
      </c>
      <c r="FF177">
        <v>0.97952059999999996</v>
      </c>
      <c r="FG177">
        <v>22.72617</v>
      </c>
      <c r="FH177" s="1">
        <v>4.8965969999999995E-4</v>
      </c>
      <c r="FI177">
        <v>0.37145909999999999</v>
      </c>
      <c r="FJ177">
        <v>0.97945979999999999</v>
      </c>
      <c r="FK177">
        <v>22.178080000000001</v>
      </c>
      <c r="FL177" s="1">
        <v>4.6269319999999998E-4</v>
      </c>
      <c r="FM177">
        <v>0.35096949999999999</v>
      </c>
      <c r="FN177">
        <v>0.97944220000000004</v>
      </c>
      <c r="FO177">
        <v>21.963000000000001</v>
      </c>
      <c r="FP177" s="1">
        <v>4.3912930000000001E-4</v>
      </c>
      <c r="FQ177">
        <v>0.33299050000000002</v>
      </c>
      <c r="FR177">
        <v>0.97940899999999997</v>
      </c>
      <c r="FS177">
        <v>21.975190000000001</v>
      </c>
      <c r="FT177" s="1">
        <v>4.1905190000000002E-4</v>
      </c>
      <c r="FU177">
        <v>0.31772139999999999</v>
      </c>
      <c r="FV177">
        <v>0.97937439999999998</v>
      </c>
      <c r="FW177">
        <v>22.030560000000001</v>
      </c>
      <c r="FX177" s="1">
        <v>3.995262E-4</v>
      </c>
      <c r="FY177">
        <v>0.30299670000000001</v>
      </c>
      <c r="FZ177">
        <v>0.97940099999999997</v>
      </c>
      <c r="GA177">
        <v>22.218730000000001</v>
      </c>
      <c r="GB177" s="1">
        <v>3.8211400000000002E-4</v>
      </c>
      <c r="GC177">
        <v>0.289773</v>
      </c>
      <c r="GD177">
        <v>0.97936979999999996</v>
      </c>
      <c r="GE177">
        <v>22.30583</v>
      </c>
      <c r="GF177" s="1">
        <v>3.657345E-4</v>
      </c>
      <c r="GG177">
        <v>0.27741159999999998</v>
      </c>
      <c r="GH177">
        <v>0.97935720000000004</v>
      </c>
      <c r="GI177">
        <v>22.386600000000001</v>
      </c>
      <c r="GJ177" s="1">
        <v>3.5072249999999999E-4</v>
      </c>
      <c r="GK177">
        <v>0.2659628</v>
      </c>
      <c r="GL177">
        <v>0.97936029999999996</v>
      </c>
      <c r="GM177">
        <v>22.276890000000002</v>
      </c>
      <c r="GN177" s="1">
        <v>3.3693960000000001E-4</v>
      </c>
      <c r="GO177">
        <v>0.25555810000000001</v>
      </c>
      <c r="GP177">
        <v>0.97936409999999996</v>
      </c>
      <c r="GQ177">
        <v>21.920059999999999</v>
      </c>
      <c r="GR177" s="1">
        <v>3.2517279999999998E-4</v>
      </c>
      <c r="GS177">
        <v>0.2466074</v>
      </c>
      <c r="GT177">
        <v>0.97935680000000003</v>
      </c>
      <c r="GU177">
        <v>21.341460000000001</v>
      </c>
      <c r="GV177" s="1">
        <v>3.137185E-4</v>
      </c>
      <c r="GW177">
        <v>0.23794290000000001</v>
      </c>
      <c r="GX177">
        <v>0.97936889999999999</v>
      </c>
      <c r="GY177">
        <v>21.162500000000001</v>
      </c>
      <c r="GZ177" s="1">
        <v>3.0327490000000001E-4</v>
      </c>
      <c r="HA177">
        <v>0.2300354</v>
      </c>
      <c r="HB177">
        <v>0.97935720000000004</v>
      </c>
      <c r="HC177">
        <v>21.53378</v>
      </c>
      <c r="HD177" s="1">
        <v>2.9235669999999999E-4</v>
      </c>
      <c r="HE177">
        <v>0.22176650000000001</v>
      </c>
      <c r="HF177">
        <v>0.97936060000000003</v>
      </c>
      <c r="HG177">
        <v>22.163060000000002</v>
      </c>
      <c r="HH177" s="1">
        <v>2.8274590000000003E-4</v>
      </c>
      <c r="HI177">
        <v>0.2144345</v>
      </c>
      <c r="HJ177">
        <v>0.97936829999999997</v>
      </c>
      <c r="HK177">
        <v>22.418610000000001</v>
      </c>
      <c r="HL177" s="1">
        <v>2.7351879999999999E-4</v>
      </c>
      <c r="HM177">
        <v>0.20746629999999999</v>
      </c>
      <c r="HN177">
        <v>0.97934920000000003</v>
      </c>
      <c r="HO177">
        <v>22.209389999999999</v>
      </c>
      <c r="HP177" s="1">
        <v>2.6450779999999998E-4</v>
      </c>
      <c r="HQ177">
        <v>0.20061860000000001</v>
      </c>
      <c r="HR177">
        <v>0.97934569999999999</v>
      </c>
      <c r="HS177">
        <v>21.888439999999999</v>
      </c>
      <c r="HT177" s="1">
        <v>2.5716120000000001E-4</v>
      </c>
      <c r="HU177">
        <v>0.1950211</v>
      </c>
      <c r="HV177">
        <v>0.97933219999999999</v>
      </c>
      <c r="HW177">
        <v>21.48573</v>
      </c>
      <c r="HX177" s="1">
        <v>2.4890699999999998E-4</v>
      </c>
      <c r="HY177">
        <v>0.18878719999999999</v>
      </c>
      <c r="HZ177">
        <v>0.97930249999999996</v>
      </c>
      <c r="IA177">
        <v>21.38015</v>
      </c>
      <c r="IB177" s="1">
        <v>2.409391E-4</v>
      </c>
      <c r="IC177">
        <v>0.1827482</v>
      </c>
      <c r="ID177">
        <v>0.97928360000000003</v>
      </c>
      <c r="IE177">
        <v>21.550999999999998</v>
      </c>
      <c r="IF177" s="1">
        <v>2.3329669999999999E-4</v>
      </c>
      <c r="IG177">
        <v>0.17696970000000001</v>
      </c>
      <c r="IH177">
        <v>0.97924580000000006</v>
      </c>
      <c r="II177">
        <v>21.841419999999999</v>
      </c>
      <c r="IJ177" s="1">
        <v>2.2600659999999999E-4</v>
      </c>
      <c r="IK177">
        <v>0.17148569999999999</v>
      </c>
      <c r="IL177">
        <v>0.97923850000000001</v>
      </c>
      <c r="IM177">
        <v>22.125699999999998</v>
      </c>
      <c r="IN177" s="1">
        <v>2.19483E-4</v>
      </c>
      <c r="IO177">
        <v>0.16657359999999999</v>
      </c>
      <c r="IP177">
        <v>0.97919650000000003</v>
      </c>
      <c r="IQ177">
        <v>22.161899999999999</v>
      </c>
      <c r="IR177" s="1">
        <v>2.1298359999999999E-4</v>
      </c>
      <c r="IS177">
        <v>0.1616552</v>
      </c>
      <c r="IT177">
        <v>0.97916780000000003</v>
      </c>
      <c r="IU177">
        <v>22.069500000000001</v>
      </c>
      <c r="IV177" s="1">
        <v>2.0631769999999999E-4</v>
      </c>
      <c r="IW177">
        <v>0.15661410000000001</v>
      </c>
      <c r="IX177">
        <v>0.9791261</v>
      </c>
      <c r="IY177">
        <v>21.909649999999999</v>
      </c>
      <c r="IZ177" s="1">
        <v>2.0030619999999999E-4</v>
      </c>
      <c r="JA177">
        <v>0.1520551</v>
      </c>
      <c r="JB177">
        <v>0.97906939999999998</v>
      </c>
      <c r="JC177">
        <v>21.713809999999999</v>
      </c>
      <c r="JD177" s="1">
        <v>1.9424209999999999E-4</v>
      </c>
      <c r="JE177">
        <v>0.14752109999999999</v>
      </c>
      <c r="JF177">
        <v>0.97902750000000005</v>
      </c>
      <c r="JG177">
        <v>21.835979999999999</v>
      </c>
      <c r="JH177" s="1">
        <v>1.8784340000000001E-4</v>
      </c>
      <c r="JI177">
        <v>0.14265320000000001</v>
      </c>
      <c r="JJ177">
        <v>0.97899210000000003</v>
      </c>
      <c r="JK177">
        <v>22.066490000000002</v>
      </c>
      <c r="JL177" s="1">
        <v>1.8302379999999999E-4</v>
      </c>
      <c r="JM177">
        <v>0.13901240000000001</v>
      </c>
      <c r="JN177">
        <v>0.97895569999999998</v>
      </c>
      <c r="JO177">
        <v>22.311409999999999</v>
      </c>
      <c r="JP177" s="1">
        <v>1.7755639999999999E-4</v>
      </c>
      <c r="JQ177">
        <v>0.13489329999999999</v>
      </c>
      <c r="JR177">
        <v>0.97889700000000002</v>
      </c>
      <c r="JS177">
        <v>22.540400000000002</v>
      </c>
      <c r="JT177" s="1">
        <v>1.7226270000000001E-4</v>
      </c>
      <c r="JU177">
        <v>0.13093160000000001</v>
      </c>
      <c r="JV177">
        <v>0.97886200000000001</v>
      </c>
      <c r="JW177">
        <v>22.67849</v>
      </c>
      <c r="JX177" s="1">
        <v>1.674647E-4</v>
      </c>
      <c r="JY177">
        <v>0.1272655</v>
      </c>
      <c r="JZ177">
        <v>0.97881629999999997</v>
      </c>
      <c r="KA177">
        <v>22.56842</v>
      </c>
      <c r="KB177" s="1">
        <v>1.6219199999999999E-4</v>
      </c>
      <c r="KC177">
        <v>0.1232949</v>
      </c>
      <c r="KD177">
        <v>0.97877999999999998</v>
      </c>
      <c r="KE177">
        <v>22.34131</v>
      </c>
      <c r="KF177" s="1">
        <v>1.580184E-4</v>
      </c>
      <c r="KG177">
        <v>0.1200812</v>
      </c>
      <c r="KH177">
        <v>0.97872119999999996</v>
      </c>
      <c r="KI177">
        <v>22.00498</v>
      </c>
      <c r="KJ177" s="1">
        <v>1.531235E-4</v>
      </c>
      <c r="KK177">
        <v>0.1164341</v>
      </c>
      <c r="KL177">
        <v>0.97869649999999997</v>
      </c>
      <c r="KM177">
        <v>22.052070000000001</v>
      </c>
      <c r="KN177" s="1">
        <v>1.488707E-4</v>
      </c>
      <c r="KO177">
        <v>0.1132035</v>
      </c>
      <c r="KP177">
        <v>0.97865619999999998</v>
      </c>
      <c r="KQ177">
        <v>22.352630000000001</v>
      </c>
      <c r="KR177" s="1">
        <v>1.4504000000000001E-4</v>
      </c>
      <c r="KS177">
        <v>0.110306</v>
      </c>
      <c r="KT177">
        <v>0.97859989999999997</v>
      </c>
      <c r="KU177">
        <v>22.84517</v>
      </c>
      <c r="KV177" s="1">
        <v>1.4116000000000001E-4</v>
      </c>
      <c r="KW177">
        <v>0.1073759</v>
      </c>
      <c r="KX177">
        <v>0.97859289999999999</v>
      </c>
      <c r="KY177">
        <v>23.364640000000001</v>
      </c>
      <c r="KZ177" s="1">
        <v>1.370322E-4</v>
      </c>
      <c r="LA177">
        <v>0.1042458</v>
      </c>
      <c r="LB177">
        <v>0.9785566</v>
      </c>
      <c r="LC177">
        <v>23.52318</v>
      </c>
      <c r="LD177" s="1">
        <v>1.336531E-4</v>
      </c>
      <c r="LE177">
        <v>0.1016697</v>
      </c>
      <c r="LF177">
        <v>0.97855139999999996</v>
      </c>
      <c r="LG177">
        <v>23.318680000000001</v>
      </c>
      <c r="LH177" s="1">
        <v>1.3010370000000001E-4</v>
      </c>
      <c r="LI177" s="1">
        <v>9.9028939999999996E-2</v>
      </c>
      <c r="LJ177">
        <v>0.97851699999999997</v>
      </c>
      <c r="LK177">
        <v>22.93497</v>
      </c>
      <c r="LL177" s="1">
        <v>1.2702309999999999E-4</v>
      </c>
      <c r="LM177" s="1">
        <v>9.665377E-2</v>
      </c>
      <c r="LN177">
        <v>0.97846259999999996</v>
      </c>
      <c r="LO177">
        <v>22.510750000000002</v>
      </c>
      <c r="LP177" s="1">
        <v>1.2322289999999999E-4</v>
      </c>
      <c r="LQ177" s="1">
        <v>9.3805310000000003E-2</v>
      </c>
      <c r="LR177">
        <v>0.97844100000000001</v>
      </c>
      <c r="LS177">
        <v>22.617809999999999</v>
      </c>
      <c r="LT177" s="1">
        <v>1.199417E-4</v>
      </c>
      <c r="LU177" s="1">
        <v>9.1312080000000004E-2</v>
      </c>
      <c r="LV177">
        <v>0.97841500000000003</v>
      </c>
      <c r="LW177">
        <v>23.006599999999999</v>
      </c>
      <c r="LX177" s="1">
        <v>1.1661809999999999E-4</v>
      </c>
      <c r="LY177" s="1">
        <v>8.8784340000000003E-2</v>
      </c>
      <c r="LZ177">
        <v>0.97838749999999997</v>
      </c>
      <c r="MA177">
        <v>23.54598</v>
      </c>
      <c r="MB177" s="1">
        <v>1.135136E-4</v>
      </c>
      <c r="MC177">
        <v>8.6457300000000001E-2</v>
      </c>
      <c r="MD177">
        <v>0.97835620000000001</v>
      </c>
      <c r="ME177">
        <v>24.150259999999999</v>
      </c>
      <c r="MF177" s="1">
        <v>1.10192E-4</v>
      </c>
      <c r="MG177" s="1">
        <v>8.3915370000000003E-2</v>
      </c>
      <c r="MH177">
        <v>0.97834410000000005</v>
      </c>
      <c r="MI177">
        <v>24.41534</v>
      </c>
      <c r="MJ177" s="1">
        <v>1.073807E-4</v>
      </c>
      <c r="MK177" s="1">
        <v>8.1800620000000004E-2</v>
      </c>
      <c r="ML177">
        <v>0.97828300000000001</v>
      </c>
      <c r="MM177">
        <v>24.329260000000001</v>
      </c>
      <c r="MN177" s="1">
        <v>1.044679E-4</v>
      </c>
      <c r="MO177" s="1">
        <v>7.9579830000000004E-2</v>
      </c>
      <c r="MP177">
        <v>0.97825189999999995</v>
      </c>
      <c r="MQ177">
        <v>23.98546</v>
      </c>
      <c r="MR177" s="1">
        <v>1.015318E-4</v>
      </c>
      <c r="MS177" s="1">
        <v>7.7355679999999996E-2</v>
      </c>
      <c r="MT177">
        <v>0.97822120000000001</v>
      </c>
      <c r="MU177">
        <v>23.452369999999998</v>
      </c>
      <c r="MV177" s="1">
        <v>9.8576660000000005E-5</v>
      </c>
      <c r="MW177">
        <v>7.5116600000000006E-2</v>
      </c>
      <c r="MX177">
        <v>0.97819290000000003</v>
      </c>
      <c r="MY177">
        <v>22.860220000000002</v>
      </c>
      <c r="MZ177" s="1">
        <v>9.5750369999999995E-5</v>
      </c>
      <c r="NA177" s="1">
        <v>7.2973120000000002E-2</v>
      </c>
      <c r="NB177">
        <v>0.97817580000000004</v>
      </c>
      <c r="NC177">
        <v>22.622610000000002</v>
      </c>
      <c r="ND177" s="1">
        <v>9.2879820000000006E-5</v>
      </c>
      <c r="NE177" s="1">
        <v>7.0799230000000005E-2</v>
      </c>
      <c r="NF177">
        <v>0.97816999999999998</v>
      </c>
      <c r="NG177">
        <v>22.939139999999998</v>
      </c>
      <c r="NH177" s="1">
        <v>9.0338669999999994E-5</v>
      </c>
      <c r="NI177" s="1">
        <v>6.8864359999999999E-2</v>
      </c>
      <c r="NJ177">
        <v>0.97813989999999995</v>
      </c>
      <c r="NK177">
        <v>23.16882</v>
      </c>
      <c r="NL177" s="1">
        <v>8.7597559999999993E-5</v>
      </c>
      <c r="NM177" s="1">
        <v>6.6808510000000002E-2</v>
      </c>
      <c r="NN177">
        <v>0.97811110000000001</v>
      </c>
      <c r="NO177">
        <v>23.167280000000002</v>
      </c>
      <c r="NP177" s="1">
        <v>8.5283079999999995E-5</v>
      </c>
      <c r="NQ177" s="1">
        <v>6.5028760000000005E-2</v>
      </c>
      <c r="NR177">
        <v>0.97809069999999998</v>
      </c>
      <c r="NS177">
        <v>23.0871</v>
      </c>
      <c r="NT177" s="1">
        <v>8.2703169999999996E-5</v>
      </c>
      <c r="NU177" s="1">
        <v>6.3105069999999999E-2</v>
      </c>
      <c r="NV177">
        <v>0.97807259999999996</v>
      </c>
      <c r="NW177">
        <v>22.818819999999999</v>
      </c>
      <c r="NX177" s="1">
        <v>8.0277659999999996E-5</v>
      </c>
      <c r="NY177" s="1">
        <v>6.1237720000000002E-2</v>
      </c>
      <c r="NZ177">
        <v>0.9780586</v>
      </c>
      <c r="OA177">
        <v>22.266459999999999</v>
      </c>
      <c r="OB177" s="1">
        <v>7.8454999999999993E-5</v>
      </c>
      <c r="OC177" s="1">
        <v>5.9852019999999999E-2</v>
      </c>
      <c r="OD177">
        <v>0.97803110000000004</v>
      </c>
      <c r="OE177">
        <v>22.057929999999999</v>
      </c>
      <c r="OF177" s="1">
        <v>7.6477599999999994E-5</v>
      </c>
      <c r="OG177" s="1">
        <v>5.838716E-2</v>
      </c>
      <c r="OH177">
        <v>0.97801360000000004</v>
      </c>
      <c r="OI177">
        <v>22.176570000000002</v>
      </c>
      <c r="OJ177" s="1">
        <v>7.4694030000000002E-5</v>
      </c>
      <c r="OK177" s="1">
        <v>5.7028580000000002E-2</v>
      </c>
    </row>
    <row r="178" spans="1:401" x14ac:dyDescent="0.35">
      <c r="A178">
        <v>184</v>
      </c>
      <c r="B178" t="s">
        <v>4</v>
      </c>
      <c r="C178" t="s">
        <v>181</v>
      </c>
      <c r="D178" t="s">
        <v>183</v>
      </c>
      <c r="E178">
        <v>904.04600000000005</v>
      </c>
      <c r="F178">
        <v>1.0620179999999999</v>
      </c>
      <c r="G178">
        <v>22.75787</v>
      </c>
      <c r="H178">
        <v>0</v>
      </c>
      <c r="I178">
        <v>0</v>
      </c>
      <c r="J178">
        <v>1.0617270000000001</v>
      </c>
      <c r="K178">
        <v>22.23715</v>
      </c>
      <c r="L178">
        <v>0</v>
      </c>
      <c r="M178">
        <v>0</v>
      </c>
      <c r="N178">
        <v>1.061496</v>
      </c>
      <c r="O178">
        <v>21.669080000000001</v>
      </c>
      <c r="P178">
        <v>0</v>
      </c>
      <c r="Q178">
        <v>0</v>
      </c>
      <c r="R178">
        <v>1.0612299999999999</v>
      </c>
      <c r="S178">
        <v>21.21292</v>
      </c>
      <c r="T178">
        <v>0</v>
      </c>
      <c r="U178">
        <v>0</v>
      </c>
      <c r="V178">
        <v>1.061015</v>
      </c>
      <c r="W178">
        <v>21.125540000000001</v>
      </c>
      <c r="X178">
        <v>0</v>
      </c>
      <c r="Y178">
        <v>0</v>
      </c>
      <c r="Z178">
        <v>1.0608280000000001</v>
      </c>
      <c r="AA178">
        <v>21.06793</v>
      </c>
      <c r="AB178" s="1">
        <v>3.0361479999999999E-35</v>
      </c>
      <c r="AC178" s="1">
        <v>2.1732639999999999E-32</v>
      </c>
      <c r="AD178">
        <v>1.0606580000000001</v>
      </c>
      <c r="AE178">
        <v>20.967459999999999</v>
      </c>
      <c r="AF178" s="1">
        <v>1.720369E-22</v>
      </c>
      <c r="AG178" s="1">
        <v>1.2338459999999999E-19</v>
      </c>
      <c r="AH178">
        <v>1.0604910000000001</v>
      </c>
      <c r="AI178">
        <v>20.806470000000001</v>
      </c>
      <c r="AJ178" s="1">
        <v>1.1615599999999999E-10</v>
      </c>
      <c r="AK178" s="1">
        <v>8.3398700000000002E-8</v>
      </c>
      <c r="AL178">
        <v>1.060308</v>
      </c>
      <c r="AM178">
        <v>20.56972</v>
      </c>
      <c r="AN178" s="1">
        <v>3.5921089999999998E-4</v>
      </c>
      <c r="AO178">
        <v>0.2035207</v>
      </c>
      <c r="AP178">
        <v>1.0601659999999999</v>
      </c>
      <c r="AQ178">
        <v>20.67465</v>
      </c>
      <c r="AR178">
        <v>0.15749189999999999</v>
      </c>
      <c r="AS178">
        <v>97.007679999999993</v>
      </c>
      <c r="AT178">
        <v>1.0600309999999999</v>
      </c>
      <c r="AU178">
        <v>21.039719999999999</v>
      </c>
      <c r="AV178">
        <v>5.0739359999999998</v>
      </c>
      <c r="AW178">
        <v>3325.8809999999999</v>
      </c>
      <c r="AX178">
        <v>1.05992</v>
      </c>
      <c r="AY178">
        <v>21.319929999999999</v>
      </c>
      <c r="AZ178">
        <v>28.42023</v>
      </c>
      <c r="BA178">
        <v>19588.740000000002</v>
      </c>
      <c r="BB178">
        <v>1.059849</v>
      </c>
      <c r="BC178">
        <v>21.53717</v>
      </c>
      <c r="BD178">
        <v>43.110799999999998</v>
      </c>
      <c r="BE178">
        <v>30967.16</v>
      </c>
      <c r="BF178">
        <v>1.0597780000000001</v>
      </c>
      <c r="BG178">
        <v>21.514040000000001</v>
      </c>
      <c r="BH178">
        <v>23.563980000000001</v>
      </c>
      <c r="BI178">
        <v>17533.46</v>
      </c>
      <c r="BJ178">
        <v>1.059742</v>
      </c>
      <c r="BK178">
        <v>21.264970000000002</v>
      </c>
      <c r="BL178">
        <v>5.6766579999999998</v>
      </c>
      <c r="BM178">
        <v>4349.6909999999998</v>
      </c>
      <c r="BN178">
        <v>1.0597049999999999</v>
      </c>
      <c r="BO178">
        <v>21.02337</v>
      </c>
      <c r="BP178">
        <v>0.70874289999999995</v>
      </c>
      <c r="BQ178">
        <v>556.10659999999996</v>
      </c>
      <c r="BR178">
        <v>1.0596859999999999</v>
      </c>
      <c r="BS178">
        <v>20.80574</v>
      </c>
      <c r="BT178" s="1">
        <v>5.8376869999999997E-2</v>
      </c>
      <c r="BU178">
        <v>46.12021</v>
      </c>
      <c r="BV178">
        <v>1.0596639999999999</v>
      </c>
      <c r="BW178">
        <v>20.921209999999999</v>
      </c>
      <c r="BX178">
        <v>9.3933000000000003E-3</v>
      </c>
      <c r="BY178">
        <v>6.9790190000000001</v>
      </c>
      <c r="BZ178">
        <v>1.0596620000000001</v>
      </c>
      <c r="CA178">
        <v>21.301919999999999</v>
      </c>
      <c r="CB178" s="1">
        <v>5.9595189999999999E-3</v>
      </c>
      <c r="CC178">
        <v>4.2954619999999997</v>
      </c>
      <c r="CD178">
        <v>1.059628</v>
      </c>
      <c r="CE178">
        <v>21.6934</v>
      </c>
      <c r="CF178" s="1">
        <v>4.9230710000000002E-3</v>
      </c>
      <c r="CG178">
        <v>3.5416720000000002</v>
      </c>
      <c r="CH178">
        <v>1.0596099999999999</v>
      </c>
      <c r="CI178">
        <v>22.13194</v>
      </c>
      <c r="CJ178" s="1">
        <v>4.1300310000000002E-3</v>
      </c>
      <c r="CK178">
        <v>2.9699360000000001</v>
      </c>
      <c r="CL178">
        <v>1.059593</v>
      </c>
      <c r="CM178">
        <v>22.302350000000001</v>
      </c>
      <c r="CN178" s="1">
        <v>3.4827899999999999E-3</v>
      </c>
      <c r="CO178">
        <v>2.5034679999999998</v>
      </c>
      <c r="CP178">
        <v>1.059539</v>
      </c>
      <c r="CQ178">
        <v>22.132750000000001</v>
      </c>
      <c r="CR178" s="1">
        <v>2.9516780000000001E-3</v>
      </c>
      <c r="CS178">
        <v>2.1207280000000002</v>
      </c>
      <c r="CT178">
        <v>1.05951</v>
      </c>
      <c r="CU178">
        <v>21.75713</v>
      </c>
      <c r="CV178" s="1">
        <v>2.51433E-3</v>
      </c>
      <c r="CW178">
        <v>1.805782</v>
      </c>
      <c r="CX178">
        <v>1.0594650000000001</v>
      </c>
      <c r="CY178">
        <v>21.330249999999999</v>
      </c>
      <c r="CZ178" s="1">
        <v>2.1573830000000001E-3</v>
      </c>
      <c r="DA178">
        <v>1.5484230000000001</v>
      </c>
      <c r="DB178">
        <v>1.0594030000000001</v>
      </c>
      <c r="DC178">
        <v>21.354150000000001</v>
      </c>
      <c r="DD178" s="1">
        <v>1.863939E-3</v>
      </c>
      <c r="DE178">
        <v>1.3371139999999999</v>
      </c>
      <c r="DF178">
        <v>1.05932</v>
      </c>
      <c r="DG178">
        <v>21.624020000000002</v>
      </c>
      <c r="DH178" s="1">
        <v>1.621815E-3</v>
      </c>
      <c r="DI178">
        <v>1.1627749999999999</v>
      </c>
      <c r="DJ178">
        <v>1.059218</v>
      </c>
      <c r="DK178">
        <v>22.082000000000001</v>
      </c>
      <c r="DL178" s="1">
        <v>1.422516E-3</v>
      </c>
      <c r="DM178">
        <v>1.0194970000000001</v>
      </c>
      <c r="DN178">
        <v>1.0591120000000001</v>
      </c>
      <c r="DO178">
        <v>22.592379999999999</v>
      </c>
      <c r="DP178" s="1">
        <v>1.2556069999999999E-3</v>
      </c>
      <c r="DQ178">
        <v>0.89995130000000001</v>
      </c>
      <c r="DR178">
        <v>1.0589869999999999</v>
      </c>
      <c r="DS178">
        <v>22.71949</v>
      </c>
      <c r="DT178" s="1">
        <v>1.1160639999999999E-3</v>
      </c>
      <c r="DU178">
        <v>0.79999600000000004</v>
      </c>
      <c r="DV178">
        <v>1.058859</v>
      </c>
      <c r="DW178">
        <v>22.551570000000002</v>
      </c>
      <c r="DX178" s="1">
        <v>9.9662850000000001E-4</v>
      </c>
      <c r="DY178">
        <v>0.71447150000000004</v>
      </c>
      <c r="DZ178">
        <v>1.058713</v>
      </c>
      <c r="EA178">
        <v>22.246169999999999</v>
      </c>
      <c r="EB178" s="1">
        <v>8.9577649999999999E-4</v>
      </c>
      <c r="EC178">
        <v>0.64225829999999995</v>
      </c>
      <c r="ED178">
        <v>1.058578</v>
      </c>
      <c r="EE178">
        <v>21.87247</v>
      </c>
      <c r="EF178" s="1">
        <v>8.1090839999999997E-4</v>
      </c>
      <c r="EG178">
        <v>0.58146989999999998</v>
      </c>
      <c r="EH178">
        <v>1.0584260000000001</v>
      </c>
      <c r="EI178">
        <v>21.774450000000002</v>
      </c>
      <c r="EJ178" s="1">
        <v>7.3968850000000002E-4</v>
      </c>
      <c r="EK178">
        <v>0.53046439999999995</v>
      </c>
      <c r="EL178">
        <v>1.058295</v>
      </c>
      <c r="EM178">
        <v>22.069970000000001</v>
      </c>
      <c r="EN178" s="1">
        <v>6.7950330000000002E-4</v>
      </c>
      <c r="EO178">
        <v>0.48735780000000001</v>
      </c>
      <c r="EP178">
        <v>1.0581609999999999</v>
      </c>
      <c r="EQ178">
        <v>22.60406</v>
      </c>
      <c r="ER178" s="1">
        <v>6.2893770000000001E-4</v>
      </c>
      <c r="ES178">
        <v>0.45113829999999999</v>
      </c>
      <c r="ET178">
        <v>1.0580419999999999</v>
      </c>
      <c r="EU178">
        <v>23.15954</v>
      </c>
      <c r="EV178" s="1">
        <v>5.8333949999999995E-4</v>
      </c>
      <c r="EW178">
        <v>0.41847699999999999</v>
      </c>
      <c r="EX178">
        <v>1.0579099999999999</v>
      </c>
      <c r="EY178">
        <v>23.328410000000002</v>
      </c>
      <c r="EZ178" s="1">
        <v>5.4512810000000001E-4</v>
      </c>
      <c r="FA178">
        <v>0.39110810000000001</v>
      </c>
      <c r="FB178">
        <v>1.057795</v>
      </c>
      <c r="FC178">
        <v>23.153400000000001</v>
      </c>
      <c r="FD178" s="1">
        <v>5.116691E-4</v>
      </c>
      <c r="FE178">
        <v>0.36715140000000002</v>
      </c>
      <c r="FF178">
        <v>1.057696</v>
      </c>
      <c r="FG178">
        <v>22.76444</v>
      </c>
      <c r="FH178" s="1">
        <v>4.8200610000000003E-4</v>
      </c>
      <c r="FI178">
        <v>0.3458928</v>
      </c>
      <c r="FJ178">
        <v>1.0575840000000001</v>
      </c>
      <c r="FK178">
        <v>22.232389999999999</v>
      </c>
      <c r="FL178" s="1">
        <v>4.5526710000000001E-4</v>
      </c>
      <c r="FM178">
        <v>0.32674320000000001</v>
      </c>
      <c r="FN178">
        <v>1.0575000000000001</v>
      </c>
      <c r="FO178">
        <v>22.021930000000001</v>
      </c>
      <c r="FP178" s="1">
        <v>4.3174279999999999E-4</v>
      </c>
      <c r="FQ178">
        <v>0.30988900000000003</v>
      </c>
      <c r="FR178">
        <v>1.0574380000000001</v>
      </c>
      <c r="FS178">
        <v>22.02169</v>
      </c>
      <c r="FT178" s="1">
        <v>4.1143039999999998E-4</v>
      </c>
      <c r="FU178">
        <v>0.29532550000000002</v>
      </c>
      <c r="FV178">
        <v>1.057391</v>
      </c>
      <c r="FW178">
        <v>22.058759999999999</v>
      </c>
      <c r="FX178" s="1">
        <v>3.927321E-4</v>
      </c>
      <c r="FY178">
        <v>0.2819315</v>
      </c>
      <c r="FZ178">
        <v>1.0573459999999999</v>
      </c>
      <c r="GA178">
        <v>22.23038</v>
      </c>
      <c r="GB178" s="1">
        <v>3.750413E-4</v>
      </c>
      <c r="GC178">
        <v>0.26924569999999998</v>
      </c>
      <c r="GD178">
        <v>1.0573129999999999</v>
      </c>
      <c r="GE178">
        <v>22.304300000000001</v>
      </c>
      <c r="GF178" s="1">
        <v>3.5931249999999999E-4</v>
      </c>
      <c r="GG178">
        <v>0.25797049999999999</v>
      </c>
      <c r="GH178">
        <v>1.057293</v>
      </c>
      <c r="GI178">
        <v>22.400320000000001</v>
      </c>
      <c r="GJ178" s="1">
        <v>3.4424009999999998E-4</v>
      </c>
      <c r="GK178">
        <v>0.2471632</v>
      </c>
      <c r="GL178">
        <v>1.0572790000000001</v>
      </c>
      <c r="GM178">
        <v>22.308800000000002</v>
      </c>
      <c r="GN178" s="1">
        <v>3.3098559999999999E-4</v>
      </c>
      <c r="GO178">
        <v>0.23765339999999999</v>
      </c>
      <c r="GP178">
        <v>1.057272</v>
      </c>
      <c r="GQ178">
        <v>21.97241</v>
      </c>
      <c r="GR178" s="1">
        <v>3.188458E-4</v>
      </c>
      <c r="GS178">
        <v>0.22895190000000001</v>
      </c>
      <c r="GT178">
        <v>1.057256</v>
      </c>
      <c r="GU178">
        <v>21.40042</v>
      </c>
      <c r="GV178" s="1">
        <v>3.074714E-4</v>
      </c>
      <c r="GW178">
        <v>0.22079670000000001</v>
      </c>
      <c r="GX178">
        <v>1.057261</v>
      </c>
      <c r="GY178">
        <v>21.206420000000001</v>
      </c>
      <c r="GZ178" s="1">
        <v>2.9721419999999998E-4</v>
      </c>
      <c r="HA178">
        <v>0.21344160000000001</v>
      </c>
      <c r="HB178">
        <v>1.0572459999999999</v>
      </c>
      <c r="HC178">
        <v>21.5535</v>
      </c>
      <c r="HD178" s="1">
        <v>2.8685149999999998E-4</v>
      </c>
      <c r="HE178">
        <v>0.2060042</v>
      </c>
      <c r="HF178">
        <v>1.05725</v>
      </c>
      <c r="HG178">
        <v>22.169530000000002</v>
      </c>
      <c r="HH178" s="1">
        <v>2.7732959999999997E-4</v>
      </c>
      <c r="HI178">
        <v>0.1991754</v>
      </c>
      <c r="HJ178">
        <v>1.057229</v>
      </c>
      <c r="HK178">
        <v>22.429559999999999</v>
      </c>
      <c r="HL178" s="1">
        <v>2.6818570000000002E-4</v>
      </c>
      <c r="HM178">
        <v>0.1926184</v>
      </c>
      <c r="HN178">
        <v>1.0572280000000001</v>
      </c>
      <c r="HO178">
        <v>22.227329999999998</v>
      </c>
      <c r="HP178" s="1">
        <v>2.5966189999999999E-4</v>
      </c>
      <c r="HQ178">
        <v>0.18650410000000001</v>
      </c>
      <c r="HR178">
        <v>1.057215</v>
      </c>
      <c r="HS178">
        <v>21.918700000000001</v>
      </c>
      <c r="HT178" s="1">
        <v>2.5183920000000003E-4</v>
      </c>
      <c r="HU178">
        <v>0.18089820000000001</v>
      </c>
      <c r="HV178">
        <v>1.057204</v>
      </c>
      <c r="HW178">
        <v>21.522659999999998</v>
      </c>
      <c r="HX178" s="1">
        <v>2.4361009999999999E-4</v>
      </c>
      <c r="HY178">
        <v>0.17499580000000001</v>
      </c>
      <c r="HZ178">
        <v>1.0571569999999999</v>
      </c>
      <c r="IA178">
        <v>21.419530000000002</v>
      </c>
      <c r="IB178" s="1">
        <v>2.3599769999999999E-4</v>
      </c>
      <c r="IC178">
        <v>0.1695372</v>
      </c>
      <c r="ID178">
        <v>1.057124</v>
      </c>
      <c r="IE178">
        <v>21.581869999999999</v>
      </c>
      <c r="IF178" s="1">
        <v>2.284311E-4</v>
      </c>
      <c r="IG178">
        <v>0.1641136</v>
      </c>
      <c r="IH178">
        <v>1.0570870000000001</v>
      </c>
      <c r="II178">
        <v>21.865269999999999</v>
      </c>
      <c r="IJ178" s="1">
        <v>2.2151540000000001E-4</v>
      </c>
      <c r="IK178">
        <v>0.15915380000000001</v>
      </c>
      <c r="IL178">
        <v>1.0570200000000001</v>
      </c>
      <c r="IM178">
        <v>22.142240000000001</v>
      </c>
      <c r="IN178" s="1">
        <v>2.1512049999999999E-4</v>
      </c>
      <c r="IO178">
        <v>0.1545772</v>
      </c>
      <c r="IP178">
        <v>1.0569550000000001</v>
      </c>
      <c r="IQ178">
        <v>22.171949999999999</v>
      </c>
      <c r="IR178" s="1">
        <v>2.0882299999999999E-4</v>
      </c>
      <c r="IS178">
        <v>0.15006069999999999</v>
      </c>
      <c r="IT178">
        <v>1.0568960000000001</v>
      </c>
      <c r="IU178">
        <v>22.08503</v>
      </c>
      <c r="IV178" s="1">
        <v>2.0214500000000001E-4</v>
      </c>
      <c r="IW178">
        <v>0.1452715</v>
      </c>
      <c r="IX178">
        <v>1.056824</v>
      </c>
      <c r="IY178">
        <v>21.93252</v>
      </c>
      <c r="IZ178" s="1">
        <v>1.961589E-4</v>
      </c>
      <c r="JA178">
        <v>0.1409842</v>
      </c>
      <c r="JB178">
        <v>1.056751</v>
      </c>
      <c r="JC178">
        <v>21.747340000000001</v>
      </c>
      <c r="JD178" s="1">
        <v>1.9022470000000001E-4</v>
      </c>
      <c r="JE178">
        <v>0.13673660000000001</v>
      </c>
      <c r="JF178">
        <v>1.056665</v>
      </c>
      <c r="JG178">
        <v>21.882580000000001</v>
      </c>
      <c r="JH178" s="1">
        <v>1.8422830000000001E-4</v>
      </c>
      <c r="JI178">
        <v>0.1324369</v>
      </c>
      <c r="JJ178">
        <v>1.0565800000000001</v>
      </c>
      <c r="JK178">
        <v>22.10652</v>
      </c>
      <c r="JL178" s="1">
        <v>1.7942469999999999E-4</v>
      </c>
      <c r="JM178">
        <v>0.12899330000000001</v>
      </c>
      <c r="JN178">
        <v>1.0565040000000001</v>
      </c>
      <c r="JO178">
        <v>22.340820000000001</v>
      </c>
      <c r="JP178" s="1">
        <v>1.7386729999999999E-4</v>
      </c>
      <c r="JQ178">
        <v>0.1250127</v>
      </c>
      <c r="JR178">
        <v>1.056408</v>
      </c>
      <c r="JS178">
        <v>22.55425</v>
      </c>
      <c r="JT178" s="1">
        <v>1.691168E-4</v>
      </c>
      <c r="JU178">
        <v>0.1216059</v>
      </c>
      <c r="JV178">
        <v>1.0563260000000001</v>
      </c>
      <c r="JW178">
        <v>22.68487</v>
      </c>
      <c r="JX178" s="1">
        <v>1.6416959999999999E-4</v>
      </c>
      <c r="JY178">
        <v>0.1180609</v>
      </c>
      <c r="JZ178">
        <v>1.0562279999999999</v>
      </c>
      <c r="KA178">
        <v>22.582650000000001</v>
      </c>
      <c r="KB178" s="1">
        <v>1.5912939999999999E-4</v>
      </c>
      <c r="KC178">
        <v>0.11444410000000001</v>
      </c>
      <c r="KD178">
        <v>1.0561400000000001</v>
      </c>
      <c r="KE178">
        <v>22.369440000000001</v>
      </c>
      <c r="KF178" s="1">
        <v>1.5461580000000001E-4</v>
      </c>
      <c r="KG178">
        <v>0.11120910000000001</v>
      </c>
      <c r="KH178">
        <v>1.0560639999999999</v>
      </c>
      <c r="KI178">
        <v>22.045100000000001</v>
      </c>
      <c r="KJ178" s="1">
        <v>1.503066E-4</v>
      </c>
      <c r="KK178">
        <v>0.1081188</v>
      </c>
      <c r="KL178">
        <v>1.0559700000000001</v>
      </c>
      <c r="KM178">
        <v>22.095400000000001</v>
      </c>
      <c r="KN178" s="1">
        <v>1.4605910000000001E-4</v>
      </c>
      <c r="KO178">
        <v>0.10507379999999999</v>
      </c>
      <c r="KP178">
        <v>1.0558890000000001</v>
      </c>
      <c r="KQ178">
        <v>22.383949999999999</v>
      </c>
      <c r="KR178" s="1">
        <v>1.4211559999999999E-4</v>
      </c>
      <c r="KS178">
        <v>0.1022424</v>
      </c>
      <c r="KT178">
        <v>1.055822</v>
      </c>
      <c r="KU178">
        <v>22.865739999999999</v>
      </c>
      <c r="KV178" s="1">
        <v>1.3835130000000001E-4</v>
      </c>
      <c r="KW178" s="1">
        <v>9.9541519999999994E-2</v>
      </c>
      <c r="KX178">
        <v>1.0557589999999999</v>
      </c>
      <c r="KY178">
        <v>23.37509</v>
      </c>
      <c r="KZ178" s="1">
        <v>1.3450770000000001E-4</v>
      </c>
      <c r="LA178" s="1">
        <v>9.6781309999999995E-2</v>
      </c>
      <c r="LB178">
        <v>1.055685</v>
      </c>
      <c r="LC178">
        <v>23.53378</v>
      </c>
      <c r="LD178" s="1">
        <v>1.308879E-4</v>
      </c>
      <c r="LE178" s="1">
        <v>9.4183439999999993E-2</v>
      </c>
      <c r="LF178">
        <v>1.0556430000000001</v>
      </c>
      <c r="LG178">
        <v>23.342669999999998</v>
      </c>
      <c r="LH178" s="1">
        <v>1.2767259999999999E-4</v>
      </c>
      <c r="LI178" s="1">
        <v>9.187389E-2</v>
      </c>
      <c r="LJ178">
        <v>1.0555650000000001</v>
      </c>
      <c r="LK178">
        <v>22.972660000000001</v>
      </c>
      <c r="LL178" s="1">
        <v>1.24308E-4</v>
      </c>
      <c r="LM178" s="1">
        <v>8.945844E-2</v>
      </c>
      <c r="LN178">
        <v>1.055509</v>
      </c>
      <c r="LO178">
        <v>22.55884</v>
      </c>
      <c r="LP178" s="1">
        <v>1.208412E-4</v>
      </c>
      <c r="LQ178" s="1">
        <v>8.6965570000000006E-2</v>
      </c>
      <c r="LR178">
        <v>1.0554479999999999</v>
      </c>
      <c r="LS178">
        <v>22.66911</v>
      </c>
      <c r="LT178" s="1">
        <v>1.176312E-4</v>
      </c>
      <c r="LU178" s="1">
        <v>8.466187E-2</v>
      </c>
      <c r="LV178">
        <v>1.055393</v>
      </c>
      <c r="LW178">
        <v>23.042020000000001</v>
      </c>
      <c r="LX178" s="1">
        <v>1.1429640000000001E-4</v>
      </c>
      <c r="LY178" s="1">
        <v>8.2263749999999997E-2</v>
      </c>
      <c r="LZ178">
        <v>1.0553349999999999</v>
      </c>
      <c r="MA178">
        <v>23.570309999999999</v>
      </c>
      <c r="MB178" s="1">
        <v>1.112661E-4</v>
      </c>
      <c r="MC178" s="1">
        <v>8.0087690000000003E-2</v>
      </c>
      <c r="MD178">
        <v>1.0552790000000001</v>
      </c>
      <c r="ME178">
        <v>24.160990000000002</v>
      </c>
      <c r="MF178" s="1">
        <v>1.080869E-4</v>
      </c>
      <c r="MG178" s="1">
        <v>7.7802850000000007E-2</v>
      </c>
      <c r="MH178">
        <v>1.0552079999999999</v>
      </c>
      <c r="MI178">
        <v>24.423719999999999</v>
      </c>
      <c r="MJ178" s="1">
        <v>1.054877E-4</v>
      </c>
      <c r="MK178" s="1">
        <v>7.5938019999999995E-2</v>
      </c>
      <c r="ML178">
        <v>1.0551429999999999</v>
      </c>
      <c r="MM178">
        <v>24.350629999999999</v>
      </c>
      <c r="MN178" s="1">
        <v>1.024369E-4</v>
      </c>
      <c r="MO178" s="1">
        <v>7.3744149999999994E-2</v>
      </c>
      <c r="MP178">
        <v>1.055077</v>
      </c>
      <c r="MQ178">
        <v>24.023040000000002</v>
      </c>
      <c r="MR178" s="1">
        <v>9.9639189999999999E-5</v>
      </c>
      <c r="MS178" s="1">
        <v>7.1733329999999998E-2</v>
      </c>
      <c r="MT178">
        <v>1.0550219999999999</v>
      </c>
      <c r="MU178">
        <v>23.505479999999999</v>
      </c>
      <c r="MV178" s="1">
        <v>9.671832E-5</v>
      </c>
      <c r="MW178" s="1">
        <v>6.9633310000000004E-2</v>
      </c>
      <c r="MX178">
        <v>1.05497</v>
      </c>
      <c r="MY178">
        <v>22.92258</v>
      </c>
      <c r="MZ178" s="1">
        <v>9.3901429999999997E-5</v>
      </c>
      <c r="NA178" s="1">
        <v>6.760861E-2</v>
      </c>
      <c r="NB178">
        <v>1.0548919999999999</v>
      </c>
      <c r="NC178">
        <v>22.668780000000002</v>
      </c>
      <c r="ND178" s="1">
        <v>9.1298580000000006E-5</v>
      </c>
      <c r="NE178" s="1">
        <v>6.573698E-2</v>
      </c>
      <c r="NF178">
        <v>1.0548660000000001</v>
      </c>
      <c r="NG178">
        <v>22.964929999999999</v>
      </c>
      <c r="NH178" s="1">
        <v>8.8638990000000002E-5</v>
      </c>
      <c r="NI178" s="1">
        <v>6.3825019999999996E-2</v>
      </c>
      <c r="NJ178">
        <v>1.0548040000000001</v>
      </c>
      <c r="NK178">
        <v>23.1816</v>
      </c>
      <c r="NL178" s="1">
        <v>8.6106669999999998E-5</v>
      </c>
      <c r="NM178" s="1">
        <v>6.2004030000000002E-2</v>
      </c>
      <c r="NN178">
        <v>1.0547770000000001</v>
      </c>
      <c r="NO178">
        <v>23.179169999999999</v>
      </c>
      <c r="NP178" s="1">
        <v>8.3652000000000005E-5</v>
      </c>
      <c r="NQ178" s="1">
        <v>6.0237939999999997E-2</v>
      </c>
      <c r="NR178">
        <v>1.054732</v>
      </c>
      <c r="NS178">
        <v>23.10351</v>
      </c>
      <c r="NT178" s="1">
        <v>8.1364329999999998E-5</v>
      </c>
      <c r="NU178" s="1">
        <v>5.8594439999999998E-2</v>
      </c>
      <c r="NV178">
        <v>1.0546679999999999</v>
      </c>
      <c r="NW178">
        <v>22.85576</v>
      </c>
      <c r="NX178" s="1">
        <v>7.8962639999999998E-5</v>
      </c>
      <c r="NY178" s="1">
        <v>5.6864850000000002E-2</v>
      </c>
      <c r="NZ178">
        <v>1.0546340000000001</v>
      </c>
      <c r="OA178">
        <v>22.323540000000001</v>
      </c>
      <c r="OB178" s="1">
        <v>7.689284E-5</v>
      </c>
      <c r="OC178" s="1">
        <v>5.537562E-2</v>
      </c>
      <c r="OD178">
        <v>1.0546040000000001</v>
      </c>
      <c r="OE178">
        <v>22.115770000000001</v>
      </c>
      <c r="OF178" s="1">
        <v>7.5142690000000001E-5</v>
      </c>
      <c r="OG178" s="1">
        <v>5.4117360000000003E-2</v>
      </c>
      <c r="OH178">
        <v>1.0545519999999999</v>
      </c>
      <c r="OI178">
        <v>22.22598</v>
      </c>
      <c r="OJ178" s="1">
        <v>7.3438440000000001E-5</v>
      </c>
      <c r="OK178" s="1">
        <v>5.2891689999999998E-2</v>
      </c>
    </row>
    <row r="179" spans="1:401" x14ac:dyDescent="0.35">
      <c r="A179">
        <v>185</v>
      </c>
      <c r="B179" t="s">
        <v>4</v>
      </c>
      <c r="C179" t="s">
        <v>181</v>
      </c>
      <c r="D179" t="s">
        <v>184</v>
      </c>
      <c r="E179">
        <v>846.08219999999994</v>
      </c>
      <c r="F179">
        <v>1.129076</v>
      </c>
      <c r="G179">
        <v>22.799579999999999</v>
      </c>
      <c r="H179">
        <v>0</v>
      </c>
      <c r="I179">
        <v>0</v>
      </c>
      <c r="J179">
        <v>1.128978</v>
      </c>
      <c r="K179">
        <v>22.28726</v>
      </c>
      <c r="L179">
        <v>0</v>
      </c>
      <c r="M179">
        <v>0</v>
      </c>
      <c r="N179">
        <v>1.1289169999999999</v>
      </c>
      <c r="O179">
        <v>21.713609999999999</v>
      </c>
      <c r="P179">
        <v>0</v>
      </c>
      <c r="Q179">
        <v>0</v>
      </c>
      <c r="R179">
        <v>1.1288849999999999</v>
      </c>
      <c r="S179">
        <v>21.243259999999999</v>
      </c>
      <c r="T179">
        <v>0</v>
      </c>
      <c r="U179">
        <v>0</v>
      </c>
      <c r="V179">
        <v>1.1288750000000001</v>
      </c>
      <c r="W179">
        <v>21.144300000000001</v>
      </c>
      <c r="X179">
        <v>0</v>
      </c>
      <c r="Y179">
        <v>0</v>
      </c>
      <c r="Z179">
        <v>1.128827</v>
      </c>
      <c r="AA179">
        <v>21.079239999999999</v>
      </c>
      <c r="AB179" s="1">
        <v>4.7766679999999997E-36</v>
      </c>
      <c r="AC179" s="1">
        <v>2.6788059999999998E-33</v>
      </c>
      <c r="AD179">
        <v>1.1287769999999999</v>
      </c>
      <c r="AE179">
        <v>20.983689999999999</v>
      </c>
      <c r="AF179" s="1">
        <v>2.8204520000000002E-23</v>
      </c>
      <c r="AG179" s="1">
        <v>1.5848370000000001E-20</v>
      </c>
      <c r="AH179">
        <v>1.1287750000000001</v>
      </c>
      <c r="AI179">
        <v>20.830590000000001</v>
      </c>
      <c r="AJ179" s="1">
        <v>1.5140649999999999E-11</v>
      </c>
      <c r="AK179" s="1">
        <v>8.5149160000000002E-9</v>
      </c>
      <c r="AL179">
        <v>1.128719</v>
      </c>
      <c r="AM179">
        <v>20.60576</v>
      </c>
      <c r="AN179" s="1">
        <v>2.1390189999999999E-4</v>
      </c>
      <c r="AO179" s="1">
        <v>9.9331240000000001E-2</v>
      </c>
      <c r="AP179">
        <v>1.1287069999999999</v>
      </c>
      <c r="AQ179">
        <v>20.718070000000001</v>
      </c>
      <c r="AR179">
        <v>0.1151689</v>
      </c>
      <c r="AS179">
        <v>57.410089999999997</v>
      </c>
      <c r="AT179">
        <v>1.1287039999999999</v>
      </c>
      <c r="AU179">
        <v>21.076280000000001</v>
      </c>
      <c r="AV179">
        <v>4.2414249999999996</v>
      </c>
      <c r="AW179">
        <v>2220.6999999999998</v>
      </c>
      <c r="AX179">
        <v>1.1286719999999999</v>
      </c>
      <c r="AY179">
        <v>21.353339999999999</v>
      </c>
      <c r="AZ179">
        <v>26.314900000000002</v>
      </c>
      <c r="BA179">
        <v>14318.44</v>
      </c>
      <c r="BB179">
        <v>1.1286929999999999</v>
      </c>
      <c r="BC179">
        <v>21.56166</v>
      </c>
      <c r="BD179">
        <v>43.321829999999999</v>
      </c>
      <c r="BE179">
        <v>24313.77</v>
      </c>
      <c r="BF179">
        <v>1.1287</v>
      </c>
      <c r="BG179">
        <v>21.527550000000002</v>
      </c>
      <c r="BH179">
        <v>25.365739999999999</v>
      </c>
      <c r="BI179">
        <v>14613.66</v>
      </c>
      <c r="BJ179">
        <v>1.128725</v>
      </c>
      <c r="BK179">
        <v>21.28031</v>
      </c>
      <c r="BL179">
        <v>6.4689240000000003</v>
      </c>
      <c r="BM179">
        <v>3807.9870000000001</v>
      </c>
      <c r="BN179">
        <v>1.1287180000000001</v>
      </c>
      <c r="BO179">
        <v>21.040320000000001</v>
      </c>
      <c r="BP179">
        <v>0.84581150000000005</v>
      </c>
      <c r="BQ179">
        <v>506.60469999999998</v>
      </c>
      <c r="BR179">
        <v>1.1287389999999999</v>
      </c>
      <c r="BS179">
        <v>20.824819999999999</v>
      </c>
      <c r="BT179" s="1">
        <v>7.0688310000000004E-2</v>
      </c>
      <c r="BU179">
        <v>42.628920000000001</v>
      </c>
      <c r="BV179">
        <v>1.1287430000000001</v>
      </c>
      <c r="BW179">
        <v>20.944489999999998</v>
      </c>
      <c r="BX179">
        <v>1.0137E-2</v>
      </c>
      <c r="BY179">
        <v>5.8695760000000003</v>
      </c>
      <c r="BZ179">
        <v>1.128719</v>
      </c>
      <c r="CA179">
        <v>21.322209999999998</v>
      </c>
      <c r="CB179" s="1">
        <v>6.0512320000000001E-3</v>
      </c>
      <c r="CC179">
        <v>3.4167269999999998</v>
      </c>
      <c r="CD179">
        <v>1.1287199999999999</v>
      </c>
      <c r="CE179">
        <v>21.709610000000001</v>
      </c>
      <c r="CF179" s="1">
        <v>4.980712E-3</v>
      </c>
      <c r="CG179">
        <v>2.8079390000000002</v>
      </c>
      <c r="CH179">
        <v>1.1287160000000001</v>
      </c>
      <c r="CI179">
        <v>22.144459999999999</v>
      </c>
      <c r="CJ179" s="1">
        <v>4.1759299999999996E-3</v>
      </c>
      <c r="CK179">
        <v>2.3538760000000001</v>
      </c>
      <c r="CL179">
        <v>1.1287210000000001</v>
      </c>
      <c r="CM179">
        <v>22.30827</v>
      </c>
      <c r="CN179" s="1">
        <v>3.5198410000000001E-3</v>
      </c>
      <c r="CO179">
        <v>1.983752</v>
      </c>
      <c r="CP179">
        <v>1.1286959999999999</v>
      </c>
      <c r="CQ179">
        <v>22.14781</v>
      </c>
      <c r="CR179" s="1">
        <v>2.9813169999999998E-3</v>
      </c>
      <c r="CS179">
        <v>1.6799729999999999</v>
      </c>
      <c r="CT179">
        <v>1.1286689999999999</v>
      </c>
      <c r="CU179">
        <v>21.787089999999999</v>
      </c>
      <c r="CV179" s="1">
        <v>2.538364E-3</v>
      </c>
      <c r="CW179">
        <v>1.4302250000000001</v>
      </c>
      <c r="CX179">
        <v>1.12862</v>
      </c>
      <c r="CY179">
        <v>21.37105</v>
      </c>
      <c r="CZ179" s="1">
        <v>2.1760600000000001E-3</v>
      </c>
      <c r="DA179">
        <v>1.225765</v>
      </c>
      <c r="DB179">
        <v>1.128579</v>
      </c>
      <c r="DC179">
        <v>21.4038</v>
      </c>
      <c r="DD179" s="1">
        <v>1.878855E-3</v>
      </c>
      <c r="DE179">
        <v>1.0581739999999999</v>
      </c>
      <c r="DF179">
        <v>1.12856</v>
      </c>
      <c r="DG179">
        <v>21.665230000000001</v>
      </c>
      <c r="DH179" s="1">
        <v>1.633553E-3</v>
      </c>
      <c r="DI179">
        <v>0.919852</v>
      </c>
      <c r="DJ179">
        <v>1.1285080000000001</v>
      </c>
      <c r="DK179">
        <v>22.111660000000001</v>
      </c>
      <c r="DL179" s="1">
        <v>1.4318930000000001E-3</v>
      </c>
      <c r="DM179">
        <v>0.80615930000000002</v>
      </c>
      <c r="DN179">
        <v>1.1284419999999999</v>
      </c>
      <c r="DO179">
        <v>22.607980000000001</v>
      </c>
      <c r="DP179" s="1">
        <v>1.263559E-3</v>
      </c>
      <c r="DQ179">
        <v>0.71134280000000005</v>
      </c>
      <c r="DR179">
        <v>1.1283749999999999</v>
      </c>
      <c r="DS179">
        <v>22.723520000000001</v>
      </c>
      <c r="DT179" s="1">
        <v>1.1227570000000001E-3</v>
      </c>
      <c r="DU179">
        <v>0.63199530000000004</v>
      </c>
      <c r="DV179">
        <v>1.128317</v>
      </c>
      <c r="DW179">
        <v>22.563569999999999</v>
      </c>
      <c r="DX179" s="1">
        <v>1.0023160000000001E-3</v>
      </c>
      <c r="DY179">
        <v>0.56418270000000004</v>
      </c>
      <c r="DZ179">
        <v>1.1282289999999999</v>
      </c>
      <c r="EA179">
        <v>22.267379999999999</v>
      </c>
      <c r="EB179" s="1">
        <v>9.0061190000000004E-4</v>
      </c>
      <c r="EC179">
        <v>0.50691810000000004</v>
      </c>
      <c r="ED179">
        <v>1.1281460000000001</v>
      </c>
      <c r="EE179">
        <v>21.90859</v>
      </c>
      <c r="EF179" s="1">
        <v>8.1512800000000003E-4</v>
      </c>
      <c r="EG179">
        <v>0.45878619999999998</v>
      </c>
      <c r="EH179">
        <v>1.1280779999999999</v>
      </c>
      <c r="EI179">
        <v>21.821619999999999</v>
      </c>
      <c r="EJ179" s="1">
        <v>7.4318910000000004E-4</v>
      </c>
      <c r="EK179">
        <v>0.41825950000000001</v>
      </c>
      <c r="EL179">
        <v>1.1280269999999999</v>
      </c>
      <c r="EM179">
        <v>22.109259999999999</v>
      </c>
      <c r="EN179" s="1">
        <v>6.8257630000000005E-4</v>
      </c>
      <c r="EO179">
        <v>0.38413459999999999</v>
      </c>
      <c r="EP179">
        <v>1.1279410000000001</v>
      </c>
      <c r="EQ179">
        <v>22.631930000000001</v>
      </c>
      <c r="ER179" s="1">
        <v>6.3155769999999995E-4</v>
      </c>
      <c r="ES179">
        <v>0.3553907</v>
      </c>
      <c r="ET179">
        <v>1.127907</v>
      </c>
      <c r="EU179">
        <v>23.17408</v>
      </c>
      <c r="EV179" s="1">
        <v>5.8568659999999996E-4</v>
      </c>
      <c r="EW179">
        <v>0.32957589999999998</v>
      </c>
      <c r="EX179">
        <v>1.1278680000000001</v>
      </c>
      <c r="EY179">
        <v>23.332529999999998</v>
      </c>
      <c r="EZ179" s="1">
        <v>5.4705559999999995E-4</v>
      </c>
      <c r="FA179">
        <v>0.30779970000000001</v>
      </c>
      <c r="FB179">
        <v>1.1277820000000001</v>
      </c>
      <c r="FC179">
        <v>23.166139999999999</v>
      </c>
      <c r="FD179" s="1">
        <v>5.133491E-4</v>
      </c>
      <c r="FE179">
        <v>0.28883589999999998</v>
      </c>
      <c r="FF179">
        <v>1.127718</v>
      </c>
      <c r="FG179">
        <v>22.793810000000001</v>
      </c>
      <c r="FH179" s="1">
        <v>4.8350219999999998E-4</v>
      </c>
      <c r="FI179">
        <v>0.27203430000000001</v>
      </c>
      <c r="FJ179">
        <v>1.1277140000000001</v>
      </c>
      <c r="FK179">
        <v>22.276409999999998</v>
      </c>
      <c r="FL179" s="1">
        <v>4.566552E-4</v>
      </c>
      <c r="FM179">
        <v>0.2569457</v>
      </c>
      <c r="FN179">
        <v>1.127675</v>
      </c>
      <c r="FO179">
        <v>22.078859999999999</v>
      </c>
      <c r="FP179" s="1">
        <v>4.3302180000000002E-4</v>
      </c>
      <c r="FQ179">
        <v>0.24366760000000001</v>
      </c>
      <c r="FR179">
        <v>1.1276550000000001</v>
      </c>
      <c r="FS179">
        <v>22.068020000000001</v>
      </c>
      <c r="FT179" s="1">
        <v>4.1250109999999999E-4</v>
      </c>
      <c r="FU179">
        <v>0.23209679999999999</v>
      </c>
      <c r="FV179">
        <v>1.127624</v>
      </c>
      <c r="FW179">
        <v>22.089870000000001</v>
      </c>
      <c r="FX179" s="1">
        <v>3.938422E-4</v>
      </c>
      <c r="FY179">
        <v>0.22161919999999999</v>
      </c>
      <c r="FZ179">
        <v>1.127623</v>
      </c>
      <c r="GA179">
        <v>22.242149999999999</v>
      </c>
      <c r="GB179" s="1">
        <v>3.7594439999999999E-4</v>
      </c>
      <c r="GC179">
        <v>0.2115254</v>
      </c>
      <c r="GD179">
        <v>1.1276200000000001</v>
      </c>
      <c r="GE179">
        <v>22.30471</v>
      </c>
      <c r="GF179" s="1">
        <v>3.6024629999999999E-4</v>
      </c>
      <c r="GG179">
        <v>0.2027052</v>
      </c>
      <c r="GH179">
        <v>1.127618</v>
      </c>
      <c r="GI179">
        <v>22.412289999999999</v>
      </c>
      <c r="GJ179" s="1">
        <v>3.450905E-4</v>
      </c>
      <c r="GK179">
        <v>0.19418840000000001</v>
      </c>
      <c r="GL179">
        <v>1.1276200000000001</v>
      </c>
      <c r="GM179">
        <v>22.335660000000001</v>
      </c>
      <c r="GN179" s="1">
        <v>3.3185000000000002E-4</v>
      </c>
      <c r="GO179">
        <v>0.18674389999999999</v>
      </c>
      <c r="GP179">
        <v>1.1276189999999999</v>
      </c>
      <c r="GQ179">
        <v>22.015730000000001</v>
      </c>
      <c r="GR179" s="1">
        <v>3.1953610000000002E-4</v>
      </c>
      <c r="GS179">
        <v>0.1798003</v>
      </c>
      <c r="GT179">
        <v>1.12761</v>
      </c>
      <c r="GU179">
        <v>21.450679999999998</v>
      </c>
      <c r="GV179" s="1">
        <v>3.0808810000000002E-4</v>
      </c>
      <c r="GW179">
        <v>0.17335519999999999</v>
      </c>
      <c r="GX179">
        <v>1.127623</v>
      </c>
      <c r="GY179">
        <v>21.25076</v>
      </c>
      <c r="GZ179" s="1">
        <v>2.9779809999999998E-4</v>
      </c>
      <c r="HA179">
        <v>0.16756779999999999</v>
      </c>
      <c r="HB179">
        <v>1.1276349999999999</v>
      </c>
      <c r="HC179">
        <v>21.580210000000001</v>
      </c>
      <c r="HD179" s="1">
        <v>2.8750640000000001E-4</v>
      </c>
      <c r="HE179">
        <v>0.16179869999999999</v>
      </c>
      <c r="HF179">
        <v>1.1276170000000001</v>
      </c>
      <c r="HG179">
        <v>22.18421</v>
      </c>
      <c r="HH179" s="1">
        <v>2.7796480000000001E-4</v>
      </c>
      <c r="HI179">
        <v>0.15644279999999999</v>
      </c>
      <c r="HJ179">
        <v>1.1276269999999999</v>
      </c>
      <c r="HK179">
        <v>22.437940000000001</v>
      </c>
      <c r="HL179" s="1">
        <v>2.6876150000000002E-4</v>
      </c>
      <c r="HM179">
        <v>0.151259</v>
      </c>
      <c r="HN179">
        <v>1.127602</v>
      </c>
      <c r="HO179">
        <v>22.24051</v>
      </c>
      <c r="HP179" s="1">
        <v>2.6031699999999998E-4</v>
      </c>
      <c r="HQ179">
        <v>0.1465351</v>
      </c>
      <c r="HR179">
        <v>1.1276010000000001</v>
      </c>
      <c r="HS179">
        <v>21.942219999999999</v>
      </c>
      <c r="HT179" s="1">
        <v>2.5232530000000001E-4</v>
      </c>
      <c r="HU179">
        <v>0.14201849999999999</v>
      </c>
      <c r="HV179">
        <v>1.1276010000000001</v>
      </c>
      <c r="HW179">
        <v>21.552479999999999</v>
      </c>
      <c r="HX179" s="1">
        <v>2.4403289999999999E-4</v>
      </c>
      <c r="HY179">
        <v>0.13734869999999999</v>
      </c>
      <c r="HZ179">
        <v>1.127586</v>
      </c>
      <c r="IA179">
        <v>21.45851</v>
      </c>
      <c r="IB179" s="1">
        <v>2.364636E-4</v>
      </c>
      <c r="IC179">
        <v>0.13310710000000001</v>
      </c>
      <c r="ID179">
        <v>1.1275409999999999</v>
      </c>
      <c r="IE179">
        <v>21.615819999999999</v>
      </c>
      <c r="IF179" s="1">
        <v>2.2885679999999999E-4</v>
      </c>
      <c r="IG179">
        <v>0.12882869999999999</v>
      </c>
      <c r="IH179">
        <v>1.127534</v>
      </c>
      <c r="II179">
        <v>21.892230000000001</v>
      </c>
      <c r="IJ179" s="1">
        <v>2.219705E-4</v>
      </c>
      <c r="IK179">
        <v>0.1249615</v>
      </c>
      <c r="IL179">
        <v>1.127483</v>
      </c>
      <c r="IM179">
        <v>22.162389999999998</v>
      </c>
      <c r="IN179" s="1">
        <v>2.155484E-4</v>
      </c>
      <c r="IO179">
        <v>0.1213526</v>
      </c>
      <c r="IP179">
        <v>1.1274679999999999</v>
      </c>
      <c r="IQ179">
        <v>22.180319999999998</v>
      </c>
      <c r="IR179" s="1">
        <v>2.0925690000000001E-4</v>
      </c>
      <c r="IS179">
        <v>0.1178203</v>
      </c>
      <c r="IT179">
        <v>1.1274409999999999</v>
      </c>
      <c r="IU179">
        <v>22.097660000000001</v>
      </c>
      <c r="IV179" s="1">
        <v>2.025226E-4</v>
      </c>
      <c r="IW179">
        <v>0.114027</v>
      </c>
      <c r="IX179">
        <v>1.1274</v>
      </c>
      <c r="IY179">
        <v>21.95185</v>
      </c>
      <c r="IZ179" s="1">
        <v>1.9650700000000001E-4</v>
      </c>
      <c r="JA179">
        <v>0.11064939999999999</v>
      </c>
      <c r="JB179">
        <v>1.1273420000000001</v>
      </c>
      <c r="JC179">
        <v>21.778790000000001</v>
      </c>
      <c r="JD179" s="1">
        <v>1.905346E-4</v>
      </c>
      <c r="JE179">
        <v>0.10728749999999999</v>
      </c>
      <c r="JF179">
        <v>1.1272899999999999</v>
      </c>
      <c r="JG179">
        <v>21.92849</v>
      </c>
      <c r="JH179" s="1">
        <v>1.8462099999999999E-4</v>
      </c>
      <c r="JI179">
        <v>0.1039882</v>
      </c>
      <c r="JJ179">
        <v>1.1272679999999999</v>
      </c>
      <c r="JK179">
        <v>22.149000000000001</v>
      </c>
      <c r="JL179" s="1">
        <v>1.7977760000000001E-4</v>
      </c>
      <c r="JM179">
        <v>0.1012585</v>
      </c>
      <c r="JN179">
        <v>1.1272219999999999</v>
      </c>
      <c r="JO179">
        <v>22.37435</v>
      </c>
      <c r="JP179" s="1">
        <v>1.7414810000000001E-4</v>
      </c>
      <c r="JQ179" s="1">
        <v>9.8085080000000005E-2</v>
      </c>
      <c r="JR179">
        <v>1.127159</v>
      </c>
      <c r="JS179">
        <v>22.571480000000001</v>
      </c>
      <c r="JT179" s="1">
        <v>1.694803E-4</v>
      </c>
      <c r="JU179" s="1">
        <v>9.5474279999999995E-2</v>
      </c>
      <c r="JV179">
        <v>1.1271230000000001</v>
      </c>
      <c r="JW179">
        <v>22.689990000000002</v>
      </c>
      <c r="JX179" s="1">
        <v>1.6447740000000001E-4</v>
      </c>
      <c r="JY179" s="1">
        <v>9.2661430000000003E-2</v>
      </c>
      <c r="JZ179">
        <v>1.1271</v>
      </c>
      <c r="KA179">
        <v>22.593830000000001</v>
      </c>
      <c r="KB179" s="1">
        <v>1.5945259999999999E-4</v>
      </c>
      <c r="KC179" s="1">
        <v>8.9838559999999998E-2</v>
      </c>
      <c r="KD179">
        <v>1.1270260000000001</v>
      </c>
      <c r="KE179">
        <v>22.392160000000001</v>
      </c>
      <c r="KF179" s="1">
        <v>1.548439E-4</v>
      </c>
      <c r="KG179" s="1">
        <v>8.7240349999999994E-2</v>
      </c>
      <c r="KH179">
        <v>1.127003</v>
      </c>
      <c r="KI179">
        <v>22.080590000000001</v>
      </c>
      <c r="KJ179" s="1">
        <v>1.5062990000000001E-4</v>
      </c>
      <c r="KK179" s="1">
        <v>8.4886130000000004E-2</v>
      </c>
      <c r="KL179">
        <v>1.126976</v>
      </c>
      <c r="KM179">
        <v>22.139900000000001</v>
      </c>
      <c r="KN179" s="1">
        <v>1.4635890000000001E-4</v>
      </c>
      <c r="KO179" s="1">
        <v>8.2485180000000005E-2</v>
      </c>
      <c r="KP179">
        <v>1.1269309999999999</v>
      </c>
      <c r="KQ179">
        <v>22.42032</v>
      </c>
      <c r="KR179" s="1">
        <v>1.423497E-4</v>
      </c>
      <c r="KS179" s="1">
        <v>8.0215889999999998E-2</v>
      </c>
      <c r="KT179">
        <v>1.1269020000000001</v>
      </c>
      <c r="KU179">
        <v>22.892959999999999</v>
      </c>
      <c r="KV179" s="1">
        <v>1.3858389999999999E-4</v>
      </c>
      <c r="KW179" s="1">
        <v>7.8099210000000002E-2</v>
      </c>
      <c r="KX179">
        <v>1.126884</v>
      </c>
      <c r="KY179">
        <v>23.39171</v>
      </c>
      <c r="KZ179" s="1">
        <v>1.3479090000000001E-4</v>
      </c>
      <c r="LA179" s="1">
        <v>7.5978160000000003E-2</v>
      </c>
      <c r="LB179">
        <v>1.1268400000000001</v>
      </c>
      <c r="LC179">
        <v>23.542359999999999</v>
      </c>
      <c r="LD179" s="1">
        <v>1.3108670000000001E-4</v>
      </c>
      <c r="LE179" s="1">
        <v>7.3880310000000005E-2</v>
      </c>
      <c r="LF179">
        <v>1.1268050000000001</v>
      </c>
      <c r="LG179">
        <v>23.360810000000001</v>
      </c>
      <c r="LH179" s="1">
        <v>1.279056E-4</v>
      </c>
      <c r="LI179" s="1">
        <v>7.2091870000000002E-2</v>
      </c>
      <c r="LJ179">
        <v>1.126782</v>
      </c>
      <c r="LK179">
        <v>23.00273</v>
      </c>
      <c r="LL179" s="1">
        <v>1.24463E-4</v>
      </c>
      <c r="LM179" s="1">
        <v>7.0145520000000003E-2</v>
      </c>
      <c r="LN179">
        <v>1.126792</v>
      </c>
      <c r="LO179">
        <v>22.602930000000001</v>
      </c>
      <c r="LP179" s="1">
        <v>1.210434E-4</v>
      </c>
      <c r="LQ179" s="1">
        <v>6.8226149999999999E-2</v>
      </c>
      <c r="LR179">
        <v>1.1267320000000001</v>
      </c>
      <c r="LS179">
        <v>22.722000000000001</v>
      </c>
      <c r="LT179" s="1">
        <v>1.178317E-4</v>
      </c>
      <c r="LU179" s="1">
        <v>6.6421880000000003E-2</v>
      </c>
      <c r="LV179">
        <v>1.1267320000000001</v>
      </c>
      <c r="LW179">
        <v>23.083549999999999</v>
      </c>
      <c r="LX179" s="1">
        <v>1.1447250000000001E-4</v>
      </c>
      <c r="LY179" s="1">
        <v>6.452753E-2</v>
      </c>
      <c r="LZ179">
        <v>1.1266769999999999</v>
      </c>
      <c r="MA179">
        <v>23.60191</v>
      </c>
      <c r="MB179" s="1">
        <v>1.1142299999999999E-4</v>
      </c>
      <c r="MC179" s="1">
        <v>6.2805360000000005E-2</v>
      </c>
      <c r="MD179">
        <v>1.1266590000000001</v>
      </c>
      <c r="ME179">
        <v>24.179649999999999</v>
      </c>
      <c r="MF179" s="1">
        <v>1.082742E-4</v>
      </c>
      <c r="MG179" s="1">
        <v>6.1044250000000001E-2</v>
      </c>
      <c r="MH179">
        <v>1.12662</v>
      </c>
      <c r="MI179">
        <v>24.430530000000001</v>
      </c>
      <c r="MJ179" s="1">
        <v>1.05703E-4</v>
      </c>
      <c r="MK179" s="1">
        <v>5.9602309999999999E-2</v>
      </c>
      <c r="ML179">
        <v>1.1265909999999999</v>
      </c>
      <c r="MM179">
        <v>24.368089999999999</v>
      </c>
      <c r="MN179" s="1">
        <v>1.025992E-4</v>
      </c>
      <c r="MO179" s="1">
        <v>5.7845849999999997E-2</v>
      </c>
      <c r="MP179">
        <v>1.126552</v>
      </c>
      <c r="MQ179">
        <v>24.053100000000001</v>
      </c>
      <c r="MR179" s="1">
        <v>9.9816239999999998E-5</v>
      </c>
      <c r="MS179" s="1">
        <v>5.6283189999999997E-2</v>
      </c>
      <c r="MT179">
        <v>1.1265339999999999</v>
      </c>
      <c r="MU179">
        <v>23.548410000000001</v>
      </c>
      <c r="MV179" s="1">
        <v>9.6882050000000002E-5</v>
      </c>
      <c r="MW179" s="1">
        <v>5.4628839999999998E-2</v>
      </c>
      <c r="MX179">
        <v>1.1265130000000001</v>
      </c>
      <c r="MY179">
        <v>22.97495</v>
      </c>
      <c r="MZ179" s="1">
        <v>9.4046620000000003E-5</v>
      </c>
      <c r="NA179" s="1">
        <v>5.3030729999999998E-2</v>
      </c>
      <c r="NB179">
        <v>1.1264860000000001</v>
      </c>
      <c r="NC179">
        <v>22.71414</v>
      </c>
      <c r="ND179" s="1">
        <v>9.1494909999999998E-5</v>
      </c>
      <c r="NE179" s="1">
        <v>5.160327E-2</v>
      </c>
      <c r="NF179">
        <v>1.126463</v>
      </c>
      <c r="NG179">
        <v>22.9939</v>
      </c>
      <c r="NH179" s="1">
        <v>8.8786329999999996E-5</v>
      </c>
      <c r="NI179" s="1">
        <v>5.0070829999999997E-2</v>
      </c>
      <c r="NJ179">
        <v>1.12645</v>
      </c>
      <c r="NK179">
        <v>23.195969999999999</v>
      </c>
      <c r="NL179" s="1">
        <v>8.6278200000000003E-5</v>
      </c>
      <c r="NM179" s="1">
        <v>4.8661169999999997E-2</v>
      </c>
      <c r="NN179">
        <v>1.1264289999999999</v>
      </c>
      <c r="NO179">
        <v>23.189910000000001</v>
      </c>
      <c r="NP179" s="1">
        <v>8.3779969999999999E-5</v>
      </c>
      <c r="NQ179" s="1">
        <v>4.724838E-2</v>
      </c>
      <c r="NR179">
        <v>1.126376</v>
      </c>
      <c r="NS179">
        <v>23.11692</v>
      </c>
      <c r="NT179" s="1">
        <v>8.1534900000000004E-5</v>
      </c>
      <c r="NU179" s="1">
        <v>4.5990209999999997E-2</v>
      </c>
      <c r="NV179">
        <v>1.1263860000000001</v>
      </c>
      <c r="NW179">
        <v>22.884640000000001</v>
      </c>
      <c r="NX179" s="1">
        <v>7.9137090000000004E-5</v>
      </c>
      <c r="NY179" s="1">
        <v>4.4642689999999999E-2</v>
      </c>
      <c r="NZ179">
        <v>1.1263799999999999</v>
      </c>
      <c r="OA179">
        <v>22.37152</v>
      </c>
      <c r="OB179" s="1">
        <v>7.6984009999999994E-5</v>
      </c>
      <c r="OC179" s="1">
        <v>4.341308E-2</v>
      </c>
      <c r="OD179">
        <v>1.126369</v>
      </c>
      <c r="OE179">
        <v>22.171880000000002</v>
      </c>
      <c r="OF179" s="1">
        <v>7.526066E-5</v>
      </c>
      <c r="OG179" s="1">
        <v>4.2443710000000003E-2</v>
      </c>
      <c r="OH179">
        <v>1.1263380000000001</v>
      </c>
      <c r="OI179">
        <v>22.27703</v>
      </c>
      <c r="OJ179" s="1">
        <v>7.3567369999999994E-5</v>
      </c>
      <c r="OK179" s="1">
        <v>4.149224E-2</v>
      </c>
    </row>
    <row r="180" spans="1:401" x14ac:dyDescent="0.35">
      <c r="A180">
        <v>186</v>
      </c>
      <c r="B180" t="s">
        <v>4</v>
      </c>
      <c r="C180" t="s">
        <v>181</v>
      </c>
      <c r="D180" t="s">
        <v>185</v>
      </c>
      <c r="E180">
        <v>917.64919999999995</v>
      </c>
      <c r="F180">
        <v>1.3435049999999999</v>
      </c>
      <c r="G180">
        <v>22.838239999999999</v>
      </c>
      <c r="H180">
        <v>0</v>
      </c>
      <c r="I180">
        <v>0</v>
      </c>
      <c r="J180">
        <v>1.3433740000000001</v>
      </c>
      <c r="K180">
        <v>22.334289999999999</v>
      </c>
      <c r="L180">
        <v>0</v>
      </c>
      <c r="M180">
        <v>0</v>
      </c>
      <c r="N180">
        <v>1.343242</v>
      </c>
      <c r="O180">
        <v>21.7562</v>
      </c>
      <c r="P180">
        <v>0</v>
      </c>
      <c r="Q180">
        <v>0</v>
      </c>
      <c r="R180">
        <v>1.343151</v>
      </c>
      <c r="S180">
        <v>21.272539999999999</v>
      </c>
      <c r="T180">
        <v>0</v>
      </c>
      <c r="U180">
        <v>0</v>
      </c>
      <c r="V180">
        <v>1.3430470000000001</v>
      </c>
      <c r="W180">
        <v>21.162469999999999</v>
      </c>
      <c r="X180">
        <v>0</v>
      </c>
      <c r="Y180">
        <v>0</v>
      </c>
      <c r="Z180">
        <v>1.3429800000000001</v>
      </c>
      <c r="AA180">
        <v>21.089960000000001</v>
      </c>
      <c r="AB180" s="1">
        <v>8.8448E-37</v>
      </c>
      <c r="AC180" s="1">
        <v>5.1904989999999996E-34</v>
      </c>
      <c r="AD180">
        <v>1.3428709999999999</v>
      </c>
      <c r="AE180">
        <v>20.99851</v>
      </c>
      <c r="AF180" s="1">
        <v>5.2736819999999997E-24</v>
      </c>
      <c r="AG180" s="1">
        <v>3.1006439999999999E-21</v>
      </c>
      <c r="AH180">
        <v>1.3428249999999999</v>
      </c>
      <c r="AI180">
        <v>20.852599999999999</v>
      </c>
      <c r="AJ180" s="1">
        <v>2.9586590000000001E-12</v>
      </c>
      <c r="AK180" s="1">
        <v>1.7402469999999999E-9</v>
      </c>
      <c r="AL180">
        <v>1.3427249999999999</v>
      </c>
      <c r="AM180">
        <v>20.637910000000002</v>
      </c>
      <c r="AN180" s="1">
        <v>1.4014299999999999E-4</v>
      </c>
      <c r="AO180">
        <v>6.5635100000000002E-2</v>
      </c>
      <c r="AP180">
        <v>1.342706</v>
      </c>
      <c r="AQ180">
        <v>20.756900000000002</v>
      </c>
      <c r="AR180" s="1">
        <v>8.9495749999999999E-2</v>
      </c>
      <c r="AS180">
        <v>45.665570000000002</v>
      </c>
      <c r="AT180">
        <v>1.3426689999999999</v>
      </c>
      <c r="AU180">
        <v>21.109079999999999</v>
      </c>
      <c r="AV180">
        <v>3.669924</v>
      </c>
      <c r="AW180">
        <v>1983.5619999999999</v>
      </c>
      <c r="AX180">
        <v>1.342605</v>
      </c>
      <c r="AY180">
        <v>21.383230000000001</v>
      </c>
      <c r="AZ180">
        <v>24.68731</v>
      </c>
      <c r="BA180">
        <v>13954.06</v>
      </c>
      <c r="BB180">
        <v>1.342605</v>
      </c>
      <c r="BC180">
        <v>21.584900000000001</v>
      </c>
      <c r="BD180">
        <v>43.337530000000001</v>
      </c>
      <c r="BE180">
        <v>25418.67</v>
      </c>
      <c r="BF180">
        <v>1.3425879999999999</v>
      </c>
      <c r="BG180">
        <v>21.541149999999998</v>
      </c>
      <c r="BH180">
        <v>26.76398</v>
      </c>
      <c r="BI180">
        <v>16165.44</v>
      </c>
      <c r="BJ180">
        <v>1.342562</v>
      </c>
      <c r="BK180">
        <v>21.294830000000001</v>
      </c>
      <c r="BL180">
        <v>7.1325750000000001</v>
      </c>
      <c r="BM180">
        <v>4417.2579999999998</v>
      </c>
      <c r="BN180">
        <v>1.342576</v>
      </c>
      <c r="BO180">
        <v>21.056260000000002</v>
      </c>
      <c r="BP180">
        <v>0.96650510000000001</v>
      </c>
      <c r="BQ180">
        <v>610.85</v>
      </c>
      <c r="BR180">
        <v>1.3425910000000001</v>
      </c>
      <c r="BS180">
        <v>20.842040000000001</v>
      </c>
      <c r="BT180" s="1">
        <v>8.1951949999999996E-2</v>
      </c>
      <c r="BU180">
        <v>52.286479999999997</v>
      </c>
      <c r="BV180">
        <v>1.342595</v>
      </c>
      <c r="BW180">
        <v>20.96557</v>
      </c>
      <c r="BX180">
        <v>1.08322E-2</v>
      </c>
      <c r="BY180">
        <v>6.6177440000000001</v>
      </c>
      <c r="BZ180">
        <v>1.3426009999999999</v>
      </c>
      <c r="CA180">
        <v>21.34037</v>
      </c>
      <c r="CB180" s="1">
        <v>6.1319679999999998E-3</v>
      </c>
      <c r="CC180">
        <v>3.6265749999999999</v>
      </c>
      <c r="CD180">
        <v>1.3426070000000001</v>
      </c>
      <c r="CE180">
        <v>21.723579999999998</v>
      </c>
      <c r="CF180" s="1">
        <v>5.0307620000000003E-3</v>
      </c>
      <c r="CG180">
        <v>2.9689540000000001</v>
      </c>
      <c r="CH180">
        <v>1.342568</v>
      </c>
      <c r="CI180">
        <v>22.154720000000001</v>
      </c>
      <c r="CJ180" s="1">
        <v>4.216259E-3</v>
      </c>
      <c r="CK180">
        <v>2.4878130000000001</v>
      </c>
      <c r="CL180">
        <v>1.342573</v>
      </c>
      <c r="CM180">
        <v>22.314</v>
      </c>
      <c r="CN180" s="1">
        <v>3.5528859999999999E-3</v>
      </c>
      <c r="CO180">
        <v>2.0960899999999998</v>
      </c>
      <c r="CP180">
        <v>1.3425469999999999</v>
      </c>
      <c r="CQ180">
        <v>22.161090000000002</v>
      </c>
      <c r="CR180" s="1">
        <v>3.0082920000000001E-3</v>
      </c>
      <c r="CS180">
        <v>1.774462</v>
      </c>
      <c r="CT180">
        <v>1.342519</v>
      </c>
      <c r="CU180">
        <v>21.81484</v>
      </c>
      <c r="CV180" s="1">
        <v>2.560657E-3</v>
      </c>
      <c r="CW180">
        <v>1.510249</v>
      </c>
      <c r="CX180">
        <v>1.342498</v>
      </c>
      <c r="CY180">
        <v>21.40814</v>
      </c>
      <c r="CZ180" s="1">
        <v>2.1939780000000001E-3</v>
      </c>
      <c r="DA180">
        <v>1.2936129999999999</v>
      </c>
      <c r="DB180">
        <v>1.342449</v>
      </c>
      <c r="DC180">
        <v>21.44847</v>
      </c>
      <c r="DD180" s="1">
        <v>1.893612E-3</v>
      </c>
      <c r="DE180">
        <v>1.116301</v>
      </c>
      <c r="DF180">
        <v>1.3423989999999999</v>
      </c>
      <c r="DG180">
        <v>21.702629999999999</v>
      </c>
      <c r="DH180" s="1">
        <v>1.645653E-3</v>
      </c>
      <c r="DI180">
        <v>0.96993779999999996</v>
      </c>
      <c r="DJ180">
        <v>1.3423419999999999</v>
      </c>
      <c r="DK180">
        <v>22.138010000000001</v>
      </c>
      <c r="DL180" s="1">
        <v>1.441842E-3</v>
      </c>
      <c r="DM180">
        <v>0.8496089</v>
      </c>
      <c r="DN180">
        <v>1.342282</v>
      </c>
      <c r="DO180">
        <v>22.62201</v>
      </c>
      <c r="DP180" s="1">
        <v>1.2719599999999999E-3</v>
      </c>
      <c r="DQ180">
        <v>0.74939330000000004</v>
      </c>
      <c r="DR180">
        <v>1.342203</v>
      </c>
      <c r="DS180">
        <v>22.726800000000001</v>
      </c>
      <c r="DT180" s="1">
        <v>1.1297290000000001E-3</v>
      </c>
      <c r="DU180">
        <v>0.66542730000000005</v>
      </c>
      <c r="DV180">
        <v>1.3421099999999999</v>
      </c>
      <c r="DW180">
        <v>22.574310000000001</v>
      </c>
      <c r="DX180" s="1">
        <v>1.0082260000000001E-3</v>
      </c>
      <c r="DY180">
        <v>0.59379309999999996</v>
      </c>
      <c r="DZ180">
        <v>1.342049</v>
      </c>
      <c r="EA180">
        <v>22.286919999999999</v>
      </c>
      <c r="EB180" s="1">
        <v>9.0562909999999995E-4</v>
      </c>
      <c r="EC180">
        <v>0.53330489999999997</v>
      </c>
      <c r="ED180">
        <v>1.341958</v>
      </c>
      <c r="EE180">
        <v>21.941289999999999</v>
      </c>
      <c r="EF180" s="1">
        <v>8.1943339999999997E-4</v>
      </c>
      <c r="EG180">
        <v>0.4824621</v>
      </c>
      <c r="EH180">
        <v>1.3418829999999999</v>
      </c>
      <c r="EI180">
        <v>21.863959999999999</v>
      </c>
      <c r="EJ180" s="1">
        <v>7.4680269999999999E-4</v>
      </c>
      <c r="EK180">
        <v>0.4396331</v>
      </c>
      <c r="EL180">
        <v>1.341799</v>
      </c>
      <c r="EM180">
        <v>22.144600000000001</v>
      </c>
      <c r="EN180" s="1">
        <v>6.8569210000000004E-4</v>
      </c>
      <c r="EO180">
        <v>0.40359509999999998</v>
      </c>
      <c r="EP180">
        <v>1.3417399999999999</v>
      </c>
      <c r="EQ180">
        <v>22.65644</v>
      </c>
      <c r="ER180" s="1">
        <v>6.3418100000000005E-4</v>
      </c>
      <c r="ES180">
        <v>0.37318489999999999</v>
      </c>
      <c r="ET180">
        <v>1.3416710000000001</v>
      </c>
      <c r="EU180">
        <v>23.187270000000002</v>
      </c>
      <c r="EV180" s="1">
        <v>5.8798379999999999E-4</v>
      </c>
      <c r="EW180">
        <v>0.3459641</v>
      </c>
      <c r="EX180">
        <v>1.341599</v>
      </c>
      <c r="EY180">
        <v>23.33689</v>
      </c>
      <c r="EZ180" s="1">
        <v>5.4893010000000002E-4</v>
      </c>
      <c r="FA180">
        <v>0.32291189999999997</v>
      </c>
      <c r="FB180">
        <v>1.341574</v>
      </c>
      <c r="FC180">
        <v>23.177009999999999</v>
      </c>
      <c r="FD180" s="1">
        <v>5.1498859999999996E-4</v>
      </c>
      <c r="FE180">
        <v>0.30292599999999997</v>
      </c>
      <c r="FF180">
        <v>1.341504</v>
      </c>
      <c r="FG180">
        <v>22.82094</v>
      </c>
      <c r="FH180" s="1">
        <v>4.8493309999999998E-4</v>
      </c>
      <c r="FI180">
        <v>0.28520679999999998</v>
      </c>
      <c r="FJ180">
        <v>1.3414649999999999</v>
      </c>
      <c r="FK180">
        <v>22.3171</v>
      </c>
      <c r="FL180" s="1">
        <v>4.5797490000000003E-4</v>
      </c>
      <c r="FM180">
        <v>0.2693527</v>
      </c>
      <c r="FN180">
        <v>1.341421</v>
      </c>
      <c r="FO180">
        <v>22.13083</v>
      </c>
      <c r="FP180" s="1">
        <v>4.3427070000000002E-4</v>
      </c>
      <c r="FQ180">
        <v>0.2554284</v>
      </c>
      <c r="FR180">
        <v>1.341407</v>
      </c>
      <c r="FS180">
        <v>22.111470000000001</v>
      </c>
      <c r="FT180" s="1">
        <v>4.1355340000000002E-4</v>
      </c>
      <c r="FU180">
        <v>0.24320549999999999</v>
      </c>
      <c r="FV180">
        <v>1.3414060000000001</v>
      </c>
      <c r="FW180">
        <v>22.118379999999998</v>
      </c>
      <c r="FX180" s="1">
        <v>3.948488E-4</v>
      </c>
      <c r="FY180">
        <v>0.23219010000000001</v>
      </c>
      <c r="FZ180">
        <v>1.3413710000000001</v>
      </c>
      <c r="GA180">
        <v>22.253969999999999</v>
      </c>
      <c r="GB180" s="1">
        <v>3.7676989999999998E-4</v>
      </c>
      <c r="GC180">
        <v>0.22153500000000001</v>
      </c>
      <c r="GD180">
        <v>1.341404</v>
      </c>
      <c r="GE180">
        <v>22.304839999999999</v>
      </c>
      <c r="GF180" s="1">
        <v>3.6104840000000002E-4</v>
      </c>
      <c r="GG180">
        <v>0.21227770000000001</v>
      </c>
      <c r="GH180">
        <v>1.3413999999999999</v>
      </c>
      <c r="GI180">
        <v>22.42229</v>
      </c>
      <c r="GJ180" s="1">
        <v>3.4586600000000001E-4</v>
      </c>
      <c r="GK180">
        <v>0.2033779</v>
      </c>
      <c r="GL180">
        <v>1.341402</v>
      </c>
      <c r="GM180">
        <v>22.35952</v>
      </c>
      <c r="GN180" s="1">
        <v>3.3259670000000002E-4</v>
      </c>
      <c r="GO180">
        <v>0.19556019999999999</v>
      </c>
      <c r="GP180">
        <v>1.341404</v>
      </c>
      <c r="GQ180">
        <v>22.055409999999998</v>
      </c>
      <c r="GR180" s="1">
        <v>3.2015389999999998E-4</v>
      </c>
      <c r="GS180">
        <v>0.18823690000000001</v>
      </c>
      <c r="GT180">
        <v>1.3413930000000001</v>
      </c>
      <c r="GU180">
        <v>21.497820000000001</v>
      </c>
      <c r="GV180" s="1">
        <v>3.0863249999999999E-4</v>
      </c>
      <c r="GW180">
        <v>0.18145649999999999</v>
      </c>
      <c r="GX180">
        <v>1.34141</v>
      </c>
      <c r="GY180">
        <v>21.29175</v>
      </c>
      <c r="GZ180" s="1">
        <v>2.9830090000000002E-4</v>
      </c>
      <c r="HA180">
        <v>0.17537839999999999</v>
      </c>
      <c r="HB180">
        <v>1.3413889999999999</v>
      </c>
      <c r="HC180">
        <v>21.604379999999999</v>
      </c>
      <c r="HD180" s="1">
        <v>2.8806380000000003E-4</v>
      </c>
      <c r="HE180">
        <v>0.16937849999999999</v>
      </c>
      <c r="HF180">
        <v>1.3414029999999999</v>
      </c>
      <c r="HG180">
        <v>22.19651</v>
      </c>
      <c r="HH180" s="1">
        <v>2.7853140000000002E-4</v>
      </c>
      <c r="HI180">
        <v>0.1637972</v>
      </c>
      <c r="HJ180">
        <v>1.3413839999999999</v>
      </c>
      <c r="HK180">
        <v>22.446300000000001</v>
      </c>
      <c r="HL180" s="1">
        <v>2.6926320000000001E-4</v>
      </c>
      <c r="HM180">
        <v>0.15833700000000001</v>
      </c>
      <c r="HN180">
        <v>1.3413900000000001</v>
      </c>
      <c r="HO180">
        <v>22.252569999999999</v>
      </c>
      <c r="HP180" s="1">
        <v>2.6089249999999999E-4</v>
      </c>
      <c r="HQ180">
        <v>0.1534422</v>
      </c>
      <c r="HR180">
        <v>1.3413870000000001</v>
      </c>
      <c r="HS180">
        <v>21.963950000000001</v>
      </c>
      <c r="HT180" s="1">
        <v>2.5277589999999999E-4</v>
      </c>
      <c r="HU180">
        <v>0.1486584</v>
      </c>
      <c r="HV180">
        <v>1.341348</v>
      </c>
      <c r="HW180">
        <v>21.580069999999999</v>
      </c>
      <c r="HX180" s="1">
        <v>2.4442749999999998E-4</v>
      </c>
      <c r="HY180">
        <v>0.14375019999999999</v>
      </c>
      <c r="HZ180">
        <v>1.3413409999999999</v>
      </c>
      <c r="IA180">
        <v>21.493500000000001</v>
      </c>
      <c r="IB180" s="1">
        <v>2.3689840000000001E-4</v>
      </c>
      <c r="IC180">
        <v>0.1393394</v>
      </c>
      <c r="ID180">
        <v>1.341324</v>
      </c>
      <c r="IE180">
        <v>21.646570000000001</v>
      </c>
      <c r="IF180" s="1">
        <v>2.292568E-4</v>
      </c>
      <c r="IG180">
        <v>0.13484579999999999</v>
      </c>
      <c r="IH180">
        <v>1.341323</v>
      </c>
      <c r="II180">
        <v>21.916219999999999</v>
      </c>
      <c r="IJ180" s="1">
        <v>2.223712E-4</v>
      </c>
      <c r="IK180">
        <v>0.1307952</v>
      </c>
      <c r="IL180">
        <v>1.341264</v>
      </c>
      <c r="IM180">
        <v>22.180409999999998</v>
      </c>
      <c r="IN180" s="1">
        <v>2.15909E-4</v>
      </c>
      <c r="IO180">
        <v>0.12699089999999999</v>
      </c>
      <c r="IP180">
        <v>1.341215</v>
      </c>
      <c r="IQ180">
        <v>22.188590000000001</v>
      </c>
      <c r="IR180" s="1">
        <v>2.096209E-4</v>
      </c>
      <c r="IS180">
        <v>0.12330049999999999</v>
      </c>
      <c r="IT180">
        <v>1.341191</v>
      </c>
      <c r="IU180">
        <v>22.108709999999999</v>
      </c>
      <c r="IV180" s="1">
        <v>2.028431E-4</v>
      </c>
      <c r="IW180">
        <v>0.11931079999999999</v>
      </c>
      <c r="IX180">
        <v>1.3411379999999999</v>
      </c>
      <c r="IY180">
        <v>21.96968</v>
      </c>
      <c r="IZ180" s="1">
        <v>1.9681270000000001E-4</v>
      </c>
      <c r="JA180">
        <v>0.11577519999999999</v>
      </c>
      <c r="JB180">
        <v>1.341081</v>
      </c>
      <c r="JC180">
        <v>21.806290000000001</v>
      </c>
      <c r="JD180" s="1">
        <v>1.9078159999999999E-4</v>
      </c>
      <c r="JE180">
        <v>0.11221399999999999</v>
      </c>
      <c r="JF180">
        <v>1.3410519999999999</v>
      </c>
      <c r="JG180">
        <v>21.96941</v>
      </c>
      <c r="JH180" s="1">
        <v>1.8495839999999999E-4</v>
      </c>
      <c r="JI180">
        <v>0.1088239</v>
      </c>
      <c r="JJ180">
        <v>1.3410010000000001</v>
      </c>
      <c r="JK180">
        <v>22.187480000000001</v>
      </c>
      <c r="JL180" s="1">
        <v>1.800703E-4</v>
      </c>
      <c r="JM180">
        <v>0.10593859999999999</v>
      </c>
      <c r="JN180">
        <v>1.3409519999999999</v>
      </c>
      <c r="JO180">
        <v>22.40474</v>
      </c>
      <c r="JP180" s="1">
        <v>1.743812E-4</v>
      </c>
      <c r="JQ180">
        <v>0.10258639999999999</v>
      </c>
      <c r="JR180">
        <v>1.3408800000000001</v>
      </c>
      <c r="JS180">
        <v>22.58738</v>
      </c>
      <c r="JT180" s="1">
        <v>1.6975010000000001E-4</v>
      </c>
      <c r="JU180" s="1">
        <v>9.9863160000000006E-2</v>
      </c>
      <c r="JV180">
        <v>1.3408409999999999</v>
      </c>
      <c r="JW180">
        <v>22.69481</v>
      </c>
      <c r="JX180" s="1">
        <v>1.647276E-4</v>
      </c>
      <c r="JY180" s="1">
        <v>9.6920339999999994E-2</v>
      </c>
      <c r="JZ180">
        <v>1.3407849999999999</v>
      </c>
      <c r="KA180">
        <v>22.603840000000002</v>
      </c>
      <c r="KB180" s="1">
        <v>1.5970860000000001E-4</v>
      </c>
      <c r="KC180" s="1">
        <v>9.3969520000000001E-2</v>
      </c>
      <c r="KD180">
        <v>1.340738</v>
      </c>
      <c r="KE180">
        <v>22.413039999999999</v>
      </c>
      <c r="KF180" s="1">
        <v>1.5505759999999999E-4</v>
      </c>
      <c r="KG180" s="1">
        <v>9.1241279999999994E-2</v>
      </c>
      <c r="KH180">
        <v>1.340713</v>
      </c>
      <c r="KI180">
        <v>22.112680000000001</v>
      </c>
      <c r="KJ180" s="1">
        <v>1.508909E-4</v>
      </c>
      <c r="KK180" s="1">
        <v>8.8793490000000003E-2</v>
      </c>
      <c r="KL180">
        <v>1.340652</v>
      </c>
      <c r="KM180">
        <v>22.179649999999999</v>
      </c>
      <c r="KN180" s="1">
        <v>1.4660739999999999E-4</v>
      </c>
      <c r="KO180" s="1">
        <v>8.6277480000000004E-2</v>
      </c>
      <c r="KP180">
        <v>1.340643</v>
      </c>
      <c r="KQ180">
        <v>22.453050000000001</v>
      </c>
      <c r="KR180" s="1">
        <v>1.4254200000000001E-4</v>
      </c>
      <c r="KS180" s="1">
        <v>8.3870840000000002E-2</v>
      </c>
      <c r="KT180">
        <v>1.3406100000000001</v>
      </c>
      <c r="KU180">
        <v>22.91675</v>
      </c>
      <c r="KV180" s="1">
        <v>1.387715E-4</v>
      </c>
      <c r="KW180" s="1">
        <v>8.1653950000000003E-2</v>
      </c>
      <c r="KX180">
        <v>1.3405560000000001</v>
      </c>
      <c r="KY180">
        <v>23.406110000000002</v>
      </c>
      <c r="KZ180" s="1">
        <v>1.3502309999999999E-4</v>
      </c>
      <c r="LA180" s="1">
        <v>7.9462720000000001E-2</v>
      </c>
      <c r="LB180">
        <v>1.340551</v>
      </c>
      <c r="LC180">
        <v>23.5505</v>
      </c>
      <c r="LD180" s="1">
        <v>1.3126030000000001E-4</v>
      </c>
      <c r="LE180" s="1">
        <v>7.7240980000000001E-2</v>
      </c>
      <c r="LF180">
        <v>1.340508</v>
      </c>
      <c r="LG180">
        <v>23.37717</v>
      </c>
      <c r="LH180" s="1">
        <v>1.280745E-4</v>
      </c>
      <c r="LI180" s="1">
        <v>7.5354870000000004E-2</v>
      </c>
      <c r="LJ180">
        <v>1.340479</v>
      </c>
      <c r="LK180">
        <v>23.03059</v>
      </c>
      <c r="LL180" s="1">
        <v>1.2459320000000001E-4</v>
      </c>
      <c r="LM180" s="1">
        <v>7.3309230000000003E-2</v>
      </c>
      <c r="LN180">
        <v>1.3404609999999999</v>
      </c>
      <c r="LO180">
        <v>22.642189999999999</v>
      </c>
      <c r="LP180" s="1">
        <v>1.2119710000000001E-4</v>
      </c>
      <c r="LQ180" s="1">
        <v>7.1311849999999996E-2</v>
      </c>
      <c r="LR180">
        <v>1.340433</v>
      </c>
      <c r="LS180">
        <v>22.769210000000001</v>
      </c>
      <c r="LT180" s="1">
        <v>1.179877E-4</v>
      </c>
      <c r="LU180" s="1">
        <v>6.9427489999999994E-2</v>
      </c>
      <c r="LV180">
        <v>1.3403989999999999</v>
      </c>
      <c r="LW180">
        <v>23.12069</v>
      </c>
      <c r="LX180" s="1">
        <v>1.1461589999999999E-4</v>
      </c>
      <c r="LY180" s="1">
        <v>6.7443740000000002E-2</v>
      </c>
      <c r="LZ180">
        <v>1.3403700000000001</v>
      </c>
      <c r="MA180">
        <v>23.629460000000002</v>
      </c>
      <c r="MB180" s="1">
        <v>1.115349E-4</v>
      </c>
      <c r="MC180" s="1">
        <v>6.561931E-2</v>
      </c>
      <c r="MD180">
        <v>1.340314</v>
      </c>
      <c r="ME180">
        <v>24.195779999999999</v>
      </c>
      <c r="MF180" s="1">
        <v>1.0842849999999999E-4</v>
      </c>
      <c r="MG180" s="1">
        <v>6.3810210000000006E-2</v>
      </c>
      <c r="MH180">
        <v>1.3403149999999999</v>
      </c>
      <c r="MI180">
        <v>24.437100000000001</v>
      </c>
      <c r="MJ180" s="1">
        <v>1.058688E-4</v>
      </c>
      <c r="MK180" s="1">
        <v>6.230397E-2</v>
      </c>
      <c r="ML180">
        <v>1.3402799999999999</v>
      </c>
      <c r="MM180">
        <v>24.38355</v>
      </c>
      <c r="MN180" s="1">
        <v>1.027315E-4</v>
      </c>
      <c r="MO180" s="1">
        <v>6.0453680000000003E-2</v>
      </c>
      <c r="MP180">
        <v>1.340239</v>
      </c>
      <c r="MQ180">
        <v>24.08109</v>
      </c>
      <c r="MR180" s="1">
        <v>9.9961270000000006E-5</v>
      </c>
      <c r="MS180" s="1">
        <v>5.8828030000000003E-2</v>
      </c>
      <c r="MT180">
        <v>1.3402210000000001</v>
      </c>
      <c r="MU180">
        <v>23.587969999999999</v>
      </c>
      <c r="MV180" s="1">
        <v>9.7017660000000002E-5</v>
      </c>
      <c r="MW180" s="1">
        <v>5.7095369999999999E-2</v>
      </c>
      <c r="MX180">
        <v>1.3401620000000001</v>
      </c>
      <c r="MY180">
        <v>23.02412</v>
      </c>
      <c r="MZ180" s="1">
        <v>9.4169389999999999E-5</v>
      </c>
      <c r="NA180" s="1">
        <v>5.5419459999999997E-2</v>
      </c>
      <c r="NB180">
        <v>1.3401780000000001</v>
      </c>
      <c r="NC180">
        <v>22.756430000000002</v>
      </c>
      <c r="ND180" s="1">
        <v>9.1658769999999995E-5</v>
      </c>
      <c r="NE180" s="1">
        <v>5.3950289999999998E-2</v>
      </c>
      <c r="NF180">
        <v>1.3401419999999999</v>
      </c>
      <c r="NG180">
        <v>23.021090000000001</v>
      </c>
      <c r="NH180" s="1">
        <v>8.891502E-5</v>
      </c>
      <c r="NI180">
        <v>5.2332299999999998E-2</v>
      </c>
      <c r="NJ180">
        <v>1.340103</v>
      </c>
      <c r="NK180">
        <v>23.209800000000001</v>
      </c>
      <c r="NL180" s="1">
        <v>8.6415409999999993E-5</v>
      </c>
      <c r="NM180" s="1">
        <v>5.0859920000000003E-2</v>
      </c>
      <c r="NN180">
        <v>1.3401069999999999</v>
      </c>
      <c r="NO180">
        <v>23.20016</v>
      </c>
      <c r="NP180" s="1">
        <v>8.3895870000000002E-5</v>
      </c>
      <c r="NQ180" s="1">
        <v>4.9377530000000003E-2</v>
      </c>
      <c r="NR180">
        <v>1.340087</v>
      </c>
      <c r="NS180">
        <v>23.129000000000001</v>
      </c>
      <c r="NT180" s="1">
        <v>8.1667220000000004E-5</v>
      </c>
      <c r="NU180" s="1">
        <v>4.8064820000000001E-2</v>
      </c>
      <c r="NV180">
        <v>1.340071</v>
      </c>
      <c r="NW180">
        <v>22.91076</v>
      </c>
      <c r="NX180" s="1">
        <v>7.92893E-5</v>
      </c>
      <c r="NY180" s="1">
        <v>4.6675309999999998E-2</v>
      </c>
      <c r="NZ180">
        <v>1.3400259999999999</v>
      </c>
      <c r="OA180">
        <v>22.415559999999999</v>
      </c>
      <c r="OB180" s="1">
        <v>7.7067630000000003E-5</v>
      </c>
      <c r="OC180" s="1">
        <v>4.5353070000000002E-2</v>
      </c>
      <c r="OD180">
        <v>1.3400190000000001</v>
      </c>
      <c r="OE180">
        <v>22.222370000000002</v>
      </c>
      <c r="OF180" s="1">
        <v>7.5344339999999999E-5</v>
      </c>
      <c r="OG180" s="1">
        <v>4.4331919999999997E-2</v>
      </c>
      <c r="OH180">
        <v>1.3400179999999999</v>
      </c>
      <c r="OI180">
        <v>22.323149999999998</v>
      </c>
      <c r="OJ180" s="1">
        <v>7.3660470000000002E-5</v>
      </c>
      <c r="OK180" s="1">
        <v>4.3343640000000003E-2</v>
      </c>
    </row>
    <row r="181" spans="1:401" x14ac:dyDescent="0.35">
      <c r="A181">
        <v>187</v>
      </c>
      <c r="B181" t="s">
        <v>4</v>
      </c>
      <c r="C181" t="s">
        <v>181</v>
      </c>
      <c r="D181" t="s">
        <v>186</v>
      </c>
      <c r="E181">
        <v>940.80179999999996</v>
      </c>
      <c r="F181">
        <v>1.282565</v>
      </c>
      <c r="G181">
        <v>22.880420000000001</v>
      </c>
      <c r="H181">
        <v>0</v>
      </c>
      <c r="I181">
        <v>0</v>
      </c>
      <c r="J181">
        <v>1.2827459999999999</v>
      </c>
      <c r="K181">
        <v>22.38598</v>
      </c>
      <c r="L181">
        <v>0</v>
      </c>
      <c r="M181">
        <v>0</v>
      </c>
      <c r="N181">
        <v>1.2829029999999999</v>
      </c>
      <c r="O181">
        <v>21.804510000000001</v>
      </c>
      <c r="P181">
        <v>0</v>
      </c>
      <c r="Q181">
        <v>0</v>
      </c>
      <c r="R181">
        <v>1.2830509999999999</v>
      </c>
      <c r="S181">
        <v>21.306039999999999</v>
      </c>
      <c r="T181">
        <v>0</v>
      </c>
      <c r="U181">
        <v>0</v>
      </c>
      <c r="V181">
        <v>1.283201</v>
      </c>
      <c r="W181">
        <v>21.18291</v>
      </c>
      <c r="X181">
        <v>0</v>
      </c>
      <c r="Y181">
        <v>0</v>
      </c>
      <c r="Z181">
        <v>1.2833969999999999</v>
      </c>
      <c r="AA181">
        <v>21.102080000000001</v>
      </c>
      <c r="AB181" s="1">
        <v>1.4040049999999999E-37</v>
      </c>
      <c r="AC181" s="1">
        <v>9.321356E-35</v>
      </c>
      <c r="AD181">
        <v>1.2835449999999999</v>
      </c>
      <c r="AE181">
        <v>21.014309999999998</v>
      </c>
      <c r="AF181" s="1">
        <v>8.4061610000000004E-25</v>
      </c>
      <c r="AG181" s="1">
        <v>5.5914259999999998E-22</v>
      </c>
      <c r="AH181">
        <v>1.2836810000000001</v>
      </c>
      <c r="AI181">
        <v>20.876049999999999</v>
      </c>
      <c r="AJ181" s="1">
        <v>5.1626249999999999E-13</v>
      </c>
      <c r="AK181" s="1">
        <v>3.4349030000000001E-10</v>
      </c>
      <c r="AL181">
        <v>1.28379</v>
      </c>
      <c r="AM181">
        <v>20.670660000000002</v>
      </c>
      <c r="AN181" s="1">
        <v>8.5665709999999996E-5</v>
      </c>
      <c r="AO181" s="1">
        <v>4.3514030000000002E-2</v>
      </c>
      <c r="AP181">
        <v>1.2839339999999999</v>
      </c>
      <c r="AQ181">
        <v>20.795639999999999</v>
      </c>
      <c r="AR181">
        <v>6.6852700000000001E-2</v>
      </c>
      <c r="AS181">
        <v>37.54072</v>
      </c>
      <c r="AT181">
        <v>1.284041</v>
      </c>
      <c r="AU181">
        <v>21.141739999999999</v>
      </c>
      <c r="AV181">
        <v>3.100803</v>
      </c>
      <c r="AW181">
        <v>1862.6880000000001</v>
      </c>
      <c r="AX181">
        <v>1.284187</v>
      </c>
      <c r="AY181">
        <v>21.412949999999999</v>
      </c>
      <c r="AZ181">
        <v>22.871009999999998</v>
      </c>
      <c r="BA181">
        <v>14483.78</v>
      </c>
      <c r="BB181">
        <v>1.2842739999999999</v>
      </c>
      <c r="BC181">
        <v>21.610230000000001</v>
      </c>
      <c r="BD181">
        <v>43.246220000000001</v>
      </c>
      <c r="BE181">
        <v>28604.48</v>
      </c>
      <c r="BF181">
        <v>1.284395</v>
      </c>
      <c r="BG181">
        <v>21.557549999999999</v>
      </c>
      <c r="BH181">
        <v>28.332899999999999</v>
      </c>
      <c r="BI181">
        <v>19416.8</v>
      </c>
      <c r="BJ181">
        <v>1.2844690000000001</v>
      </c>
      <c r="BK181">
        <v>21.31156</v>
      </c>
      <c r="BL181">
        <v>7.9372369999999997</v>
      </c>
      <c r="BM181">
        <v>5605.0540000000001</v>
      </c>
      <c r="BN181">
        <v>1.284489</v>
      </c>
      <c r="BO181">
        <v>21.074290000000001</v>
      </c>
      <c r="BP181">
        <v>1.1202749999999999</v>
      </c>
      <c r="BQ181">
        <v>810.76310000000001</v>
      </c>
      <c r="BR181">
        <v>1.2845899999999999</v>
      </c>
      <c r="BS181">
        <v>20.86026</v>
      </c>
      <c r="BT181" s="1">
        <v>9.6847269999999999E-2</v>
      </c>
      <c r="BU181">
        <v>71.012150000000005</v>
      </c>
      <c r="BV181">
        <v>1.2846709999999999</v>
      </c>
      <c r="BW181">
        <v>20.987010000000001</v>
      </c>
      <c r="BX181" s="1">
        <v>1.1764230000000001E-2</v>
      </c>
      <c r="BY181">
        <v>8.2354559999999992</v>
      </c>
      <c r="BZ181">
        <v>1.284656</v>
      </c>
      <c r="CA181">
        <v>21.357849999999999</v>
      </c>
      <c r="CB181" s="1">
        <v>6.2302030000000001E-3</v>
      </c>
      <c r="CC181">
        <v>4.1776910000000003</v>
      </c>
      <c r="CD181">
        <v>1.2846930000000001</v>
      </c>
      <c r="CE181">
        <v>21.736149999999999</v>
      </c>
      <c r="CF181" s="1">
        <v>5.0885039999999998E-3</v>
      </c>
      <c r="CG181">
        <v>3.4009680000000002</v>
      </c>
      <c r="CH181">
        <v>1.2847150000000001</v>
      </c>
      <c r="CI181">
        <v>22.163119999999999</v>
      </c>
      <c r="CJ181" s="1">
        <v>4.2627409999999996E-3</v>
      </c>
      <c r="CK181">
        <v>2.8483529999999999</v>
      </c>
      <c r="CL181">
        <v>1.284694</v>
      </c>
      <c r="CM181">
        <v>22.320709999999998</v>
      </c>
      <c r="CN181" s="1">
        <v>3.5909919999999999E-3</v>
      </c>
      <c r="CO181">
        <v>2.3990939999999998</v>
      </c>
      <c r="CP181">
        <v>1.284753</v>
      </c>
      <c r="CQ181">
        <v>22.17512</v>
      </c>
      <c r="CR181" s="1">
        <v>3.039496E-3</v>
      </c>
      <c r="CS181">
        <v>2.0302199999999999</v>
      </c>
      <c r="CT181">
        <v>1.284751</v>
      </c>
      <c r="CU181">
        <v>21.845739999999999</v>
      </c>
      <c r="CV181" s="1">
        <v>2.5864550000000001E-3</v>
      </c>
      <c r="CW181">
        <v>1.7273579999999999</v>
      </c>
      <c r="CX181">
        <v>1.284775</v>
      </c>
      <c r="CY181">
        <v>21.447410000000001</v>
      </c>
      <c r="CZ181" s="1">
        <v>2.214831E-3</v>
      </c>
      <c r="DA181">
        <v>1.478721</v>
      </c>
      <c r="DB181">
        <v>1.284772</v>
      </c>
      <c r="DC181">
        <v>21.493980000000001</v>
      </c>
      <c r="DD181" s="1">
        <v>1.910815E-3</v>
      </c>
      <c r="DE181">
        <v>1.2754570000000001</v>
      </c>
      <c r="DF181">
        <v>1.284778</v>
      </c>
      <c r="DG181">
        <v>21.740400000000001</v>
      </c>
      <c r="DH181" s="1">
        <v>1.659808E-3</v>
      </c>
      <c r="DI181">
        <v>1.107661</v>
      </c>
      <c r="DJ181">
        <v>1.284799</v>
      </c>
      <c r="DK181">
        <v>22.16319</v>
      </c>
      <c r="DL181" s="1">
        <v>1.45346E-3</v>
      </c>
      <c r="DM181">
        <v>0.96964810000000001</v>
      </c>
      <c r="DN181">
        <v>1.2848299999999999</v>
      </c>
      <c r="DO181">
        <v>22.635169999999999</v>
      </c>
      <c r="DP181" s="1">
        <v>1.2817589999999999E-3</v>
      </c>
      <c r="DQ181">
        <v>0.85494800000000004</v>
      </c>
      <c r="DR181">
        <v>1.284851</v>
      </c>
      <c r="DS181">
        <v>22.730049999999999</v>
      </c>
      <c r="DT181" s="1">
        <v>1.137795E-3</v>
      </c>
      <c r="DU181">
        <v>0.75866509999999998</v>
      </c>
      <c r="DV181">
        <v>1.2849139999999999</v>
      </c>
      <c r="DW181">
        <v>22.585930000000001</v>
      </c>
      <c r="DX181" s="1">
        <v>1.0150960000000001E-3</v>
      </c>
      <c r="DY181">
        <v>0.676755</v>
      </c>
      <c r="DZ181">
        <v>1.2849390000000001</v>
      </c>
      <c r="EA181">
        <v>22.308669999999999</v>
      </c>
      <c r="EB181" s="1">
        <v>9.1148450000000001E-4</v>
      </c>
      <c r="EC181">
        <v>0.60760349999999996</v>
      </c>
      <c r="ED181">
        <v>1.2850079999999999</v>
      </c>
      <c r="EE181">
        <v>21.97589</v>
      </c>
      <c r="EF181" s="1">
        <v>8.2440050000000004E-4</v>
      </c>
      <c r="EG181">
        <v>0.54940849999999997</v>
      </c>
      <c r="EH181">
        <v>1.285072</v>
      </c>
      <c r="EI181">
        <v>21.907209999999999</v>
      </c>
      <c r="EJ181" s="1">
        <v>7.5106160000000001E-4</v>
      </c>
      <c r="EK181">
        <v>0.50047589999999997</v>
      </c>
      <c r="EL181">
        <v>1.2851399999999999</v>
      </c>
      <c r="EM181">
        <v>22.179649999999999</v>
      </c>
      <c r="EN181" s="1">
        <v>6.8932260000000001E-4</v>
      </c>
      <c r="EO181">
        <v>0.45922469999999999</v>
      </c>
      <c r="EP181">
        <v>1.285269</v>
      </c>
      <c r="EQ181">
        <v>22.679459999999999</v>
      </c>
      <c r="ER181" s="1">
        <v>6.3723060000000001E-4</v>
      </c>
      <c r="ES181">
        <v>0.42439280000000001</v>
      </c>
      <c r="ET181">
        <v>1.285307</v>
      </c>
      <c r="EU181">
        <v>23.1998</v>
      </c>
      <c r="EV181" s="1">
        <v>5.9061819999999996E-4</v>
      </c>
      <c r="EW181">
        <v>0.393291</v>
      </c>
      <c r="EX181">
        <v>1.2854019999999999</v>
      </c>
      <c r="EY181">
        <v>23.342279999999999</v>
      </c>
      <c r="EZ181" s="1">
        <v>5.5110510000000001E-4</v>
      </c>
      <c r="FA181">
        <v>0.36688559999999998</v>
      </c>
      <c r="FB181">
        <v>1.285466</v>
      </c>
      <c r="FC181">
        <v>23.18863</v>
      </c>
      <c r="FD181" s="1">
        <v>5.1692630000000001E-4</v>
      </c>
      <c r="FE181">
        <v>0.34411789999999998</v>
      </c>
      <c r="FF181">
        <v>1.285542</v>
      </c>
      <c r="FG181">
        <v>22.851179999999999</v>
      </c>
      <c r="FH181" s="1">
        <v>4.8661210000000002E-4</v>
      </c>
      <c r="FI181">
        <v>0.32387379999999999</v>
      </c>
      <c r="FJ181">
        <v>1.285644</v>
      </c>
      <c r="FK181">
        <v>22.361640000000001</v>
      </c>
      <c r="FL181" s="1">
        <v>4.5952040000000002E-4</v>
      </c>
      <c r="FM181">
        <v>0.30584119999999998</v>
      </c>
      <c r="FN181">
        <v>1.285736</v>
      </c>
      <c r="FO181">
        <v>22.18525</v>
      </c>
      <c r="FP181" s="1">
        <v>4.3577669999999999E-4</v>
      </c>
      <c r="FQ181">
        <v>0.2900721</v>
      </c>
      <c r="FR181">
        <v>1.2858099999999999</v>
      </c>
      <c r="FS181">
        <v>22.158390000000001</v>
      </c>
      <c r="FT181" s="1">
        <v>4.1486000000000002E-4</v>
      </c>
      <c r="FU181">
        <v>0.27611249999999998</v>
      </c>
      <c r="FV181">
        <v>1.2858750000000001</v>
      </c>
      <c r="FW181">
        <v>22.148060000000001</v>
      </c>
      <c r="FX181" s="1">
        <v>3.959937E-4</v>
      </c>
      <c r="FY181">
        <v>0.2634901</v>
      </c>
      <c r="FZ181">
        <v>1.285879</v>
      </c>
      <c r="GA181">
        <v>22.26756</v>
      </c>
      <c r="GB181" s="1">
        <v>3.777489E-4</v>
      </c>
      <c r="GC181">
        <v>0.2513319</v>
      </c>
      <c r="GD181">
        <v>1.2859640000000001</v>
      </c>
      <c r="GE181">
        <v>22.30444</v>
      </c>
      <c r="GF181" s="1">
        <v>3.6192640000000002E-4</v>
      </c>
      <c r="GG181">
        <v>0.24075769999999999</v>
      </c>
      <c r="GH181">
        <v>1.2859879999999999</v>
      </c>
      <c r="GI181">
        <v>22.431650000000001</v>
      </c>
      <c r="GJ181" s="1">
        <v>3.4677919999999998E-4</v>
      </c>
      <c r="GK181">
        <v>0.2307411</v>
      </c>
      <c r="GL181">
        <v>1.2860670000000001</v>
      </c>
      <c r="GM181">
        <v>22.384129999999999</v>
      </c>
      <c r="GN181" s="1">
        <v>3.334174E-4</v>
      </c>
      <c r="GO181">
        <v>0.22180279999999999</v>
      </c>
      <c r="GP181">
        <v>1.286081</v>
      </c>
      <c r="GQ181">
        <v>22.098220000000001</v>
      </c>
      <c r="GR181" s="1">
        <v>3.2089040000000003E-4</v>
      </c>
      <c r="GS181">
        <v>0.21348400000000001</v>
      </c>
      <c r="GT181">
        <v>1.2860849999999999</v>
      </c>
      <c r="GU181">
        <v>21.550059999999998</v>
      </c>
      <c r="GV181" s="1">
        <v>3.0929310000000002E-4</v>
      </c>
      <c r="GW181">
        <v>0.2057619</v>
      </c>
      <c r="GX181">
        <v>1.286117</v>
      </c>
      <c r="GY181">
        <v>21.335280000000001</v>
      </c>
      <c r="GZ181" s="1">
        <v>2.9889929999999998E-4</v>
      </c>
      <c r="HA181">
        <v>0.1988346</v>
      </c>
      <c r="HB181">
        <v>1.286146</v>
      </c>
      <c r="HC181">
        <v>21.628419999999998</v>
      </c>
      <c r="HD181" s="1">
        <v>2.8869269999999997E-4</v>
      </c>
      <c r="HE181">
        <v>0.1920567</v>
      </c>
      <c r="HF181">
        <v>1.2861180000000001</v>
      </c>
      <c r="HG181">
        <v>22.206389999999999</v>
      </c>
      <c r="HH181" s="1">
        <v>2.7919389999999999E-4</v>
      </c>
      <c r="HI181">
        <v>0.18577479999999999</v>
      </c>
      <c r="HJ181">
        <v>1.2861530000000001</v>
      </c>
      <c r="HK181">
        <v>22.455970000000001</v>
      </c>
      <c r="HL181" s="1">
        <v>2.6985000000000003E-4</v>
      </c>
      <c r="HM181">
        <v>0.17954349999999999</v>
      </c>
      <c r="HN181">
        <v>1.2861800000000001</v>
      </c>
      <c r="HO181">
        <v>22.265999999999998</v>
      </c>
      <c r="HP181" s="1">
        <v>2.6154059999999998E-4</v>
      </c>
      <c r="HQ181">
        <v>0.17403879999999999</v>
      </c>
      <c r="HR181">
        <v>1.2861880000000001</v>
      </c>
      <c r="HS181">
        <v>21.987960000000001</v>
      </c>
      <c r="HT181" s="1">
        <v>2.5334720000000003E-4</v>
      </c>
      <c r="HU181">
        <v>0.16859930000000001</v>
      </c>
      <c r="HV181">
        <v>1.286146</v>
      </c>
      <c r="HW181">
        <v>21.610589999999998</v>
      </c>
      <c r="HX181" s="1">
        <v>2.4495410000000001E-4</v>
      </c>
      <c r="HY181">
        <v>0.1630248</v>
      </c>
      <c r="HZ181">
        <v>1.2861769999999999</v>
      </c>
      <c r="IA181">
        <v>21.529309999999999</v>
      </c>
      <c r="IB181" s="1">
        <v>2.3745459999999999E-4</v>
      </c>
      <c r="IC181">
        <v>0.15804960000000001</v>
      </c>
      <c r="ID181">
        <v>1.2861899999999999</v>
      </c>
      <c r="IE181">
        <v>21.678070000000002</v>
      </c>
      <c r="IF181" s="1">
        <v>2.2978040000000001E-4</v>
      </c>
      <c r="IG181">
        <v>0.1529462</v>
      </c>
      <c r="IH181">
        <v>1.2861819999999999</v>
      </c>
      <c r="II181">
        <v>21.93994</v>
      </c>
      <c r="IJ181" s="1">
        <v>2.2285259999999999E-4</v>
      </c>
      <c r="IK181">
        <v>0.148316</v>
      </c>
      <c r="IL181">
        <v>1.2862009999999999</v>
      </c>
      <c r="IM181">
        <v>22.198219999999999</v>
      </c>
      <c r="IN181" s="1">
        <v>2.1632880000000001E-4</v>
      </c>
      <c r="IO181">
        <v>0.14396010000000001</v>
      </c>
      <c r="IP181">
        <v>1.286197</v>
      </c>
      <c r="IQ181">
        <v>22.198429999999998</v>
      </c>
      <c r="IR181" s="1">
        <v>2.1003640000000001E-4</v>
      </c>
      <c r="IS181">
        <v>0.13977919999999999</v>
      </c>
      <c r="IT181">
        <v>1.2862370000000001</v>
      </c>
      <c r="IU181">
        <v>22.120190000000001</v>
      </c>
      <c r="IV181" s="1">
        <v>2.0322830000000001E-4</v>
      </c>
      <c r="IW181">
        <v>0.13525470000000001</v>
      </c>
      <c r="IX181">
        <v>1.286235</v>
      </c>
      <c r="IY181">
        <v>21.988969999999998</v>
      </c>
      <c r="IZ181" s="1">
        <v>1.9719679999999999E-4</v>
      </c>
      <c r="JA181">
        <v>0.1312595</v>
      </c>
      <c r="JB181">
        <v>1.286295</v>
      </c>
      <c r="JC181">
        <v>21.833850000000002</v>
      </c>
      <c r="JD181" s="1">
        <v>1.9108020000000001E-4</v>
      </c>
      <c r="JE181">
        <v>0.12716269999999999</v>
      </c>
      <c r="JF181">
        <v>1.286286</v>
      </c>
      <c r="JG181">
        <v>22.010809999999999</v>
      </c>
      <c r="JH181" s="1">
        <v>1.8535280000000001E-4</v>
      </c>
      <c r="JI181">
        <v>0.1233934</v>
      </c>
      <c r="JJ181">
        <v>1.286314</v>
      </c>
      <c r="JK181">
        <v>22.226949999999999</v>
      </c>
      <c r="JL181" s="1">
        <v>1.8040490000000001E-4</v>
      </c>
      <c r="JM181">
        <v>0.12008099999999999</v>
      </c>
      <c r="JN181">
        <v>1.2863819999999999</v>
      </c>
      <c r="JO181">
        <v>22.43554</v>
      </c>
      <c r="JP181" s="1">
        <v>1.7467369999999999E-4</v>
      </c>
      <c r="JQ181">
        <v>0.1162706</v>
      </c>
      <c r="JR181">
        <v>1.2863849999999999</v>
      </c>
      <c r="JS181">
        <v>22.603860000000001</v>
      </c>
      <c r="JT181" s="1">
        <v>1.700169E-4</v>
      </c>
      <c r="JU181">
        <v>0.11314390000000001</v>
      </c>
      <c r="JV181">
        <v>1.2864329999999999</v>
      </c>
      <c r="JW181">
        <v>22.70017</v>
      </c>
      <c r="JX181" s="1">
        <v>1.650144E-4</v>
      </c>
      <c r="JY181">
        <v>0.109846</v>
      </c>
      <c r="JZ181">
        <v>1.2864949999999999</v>
      </c>
      <c r="KA181">
        <v>22.614429999999999</v>
      </c>
      <c r="KB181" s="1">
        <v>1.599898E-4</v>
      </c>
      <c r="KC181">
        <v>0.10649939999999999</v>
      </c>
      <c r="KD181">
        <v>1.28654</v>
      </c>
      <c r="KE181">
        <v>22.43571</v>
      </c>
      <c r="KF181" s="1">
        <v>1.5535709999999999E-4</v>
      </c>
      <c r="KG181">
        <v>0.1034528</v>
      </c>
      <c r="KH181">
        <v>1.286597</v>
      </c>
      <c r="KI181">
        <v>22.146380000000001</v>
      </c>
      <c r="KJ181" s="1">
        <v>1.511773E-4</v>
      </c>
      <c r="KK181">
        <v>0.1006471</v>
      </c>
      <c r="KL181">
        <v>1.2866610000000001</v>
      </c>
      <c r="KM181">
        <v>22.219819999999999</v>
      </c>
      <c r="KN181" s="1">
        <v>1.4688940000000001E-4</v>
      </c>
      <c r="KO181" s="1">
        <v>9.7799929999999993E-2</v>
      </c>
      <c r="KP181">
        <v>1.2867390000000001</v>
      </c>
      <c r="KQ181">
        <v>22.485849999999999</v>
      </c>
      <c r="KR181" s="1">
        <v>1.427764E-4</v>
      </c>
      <c r="KS181" s="1">
        <v>9.5051880000000005E-2</v>
      </c>
      <c r="KT181">
        <v>1.2867789999999999</v>
      </c>
      <c r="KU181">
        <v>22.939170000000001</v>
      </c>
      <c r="KV181" s="1">
        <v>1.3899579999999999E-4</v>
      </c>
      <c r="KW181" s="1">
        <v>9.2534619999999998E-2</v>
      </c>
      <c r="KX181">
        <v>1.2868329999999999</v>
      </c>
      <c r="KY181">
        <v>23.419250000000002</v>
      </c>
      <c r="KZ181" s="1">
        <v>1.3528340000000001E-4</v>
      </c>
      <c r="LA181" s="1">
        <v>9.0074639999999997E-2</v>
      </c>
      <c r="LB181">
        <v>1.286851</v>
      </c>
      <c r="LC181">
        <v>23.559560000000001</v>
      </c>
      <c r="LD181" s="1">
        <v>1.3148859999999999E-4</v>
      </c>
      <c r="LE181" s="1">
        <v>8.7552920000000006E-2</v>
      </c>
      <c r="LF181">
        <v>1.286918</v>
      </c>
      <c r="LG181">
        <v>23.394729999999999</v>
      </c>
      <c r="LH181" s="1">
        <v>1.2824930000000001E-4</v>
      </c>
      <c r="LI181" s="1">
        <v>8.5361510000000002E-2</v>
      </c>
      <c r="LJ181">
        <v>1.2869459999999999</v>
      </c>
      <c r="LK181">
        <v>23.06157</v>
      </c>
      <c r="LL181" s="1">
        <v>1.2477549999999999E-4</v>
      </c>
      <c r="LM181" s="1">
        <v>8.3073380000000002E-2</v>
      </c>
      <c r="LN181">
        <v>1.2869809999999999</v>
      </c>
      <c r="LO181">
        <v>22.68282</v>
      </c>
      <c r="LP181" s="1">
        <v>1.2137399999999999E-4</v>
      </c>
      <c r="LQ181" s="1">
        <v>8.0798389999999998E-2</v>
      </c>
      <c r="LR181">
        <v>1.287013</v>
      </c>
      <c r="LS181">
        <v>22.816960000000002</v>
      </c>
      <c r="LT181" s="1">
        <v>1.181671E-4</v>
      </c>
      <c r="LU181" s="1">
        <v>7.8666769999999997E-2</v>
      </c>
      <c r="LV181">
        <v>1.287083</v>
      </c>
      <c r="LW181">
        <v>23.15756</v>
      </c>
      <c r="LX181" s="1">
        <v>1.147957E-4</v>
      </c>
      <c r="LY181">
        <v>7.6429499999999997E-2</v>
      </c>
      <c r="LZ181">
        <v>1.28712</v>
      </c>
      <c r="MA181">
        <v>23.655629999999999</v>
      </c>
      <c r="MB181" s="1">
        <v>1.1166630000000001E-4</v>
      </c>
      <c r="MC181" s="1">
        <v>7.432619E-2</v>
      </c>
      <c r="MD181">
        <v>1.2871509999999999</v>
      </c>
      <c r="ME181">
        <v>24.210270000000001</v>
      </c>
      <c r="MF181" s="1">
        <v>1.0861660000000001E-4</v>
      </c>
      <c r="MG181" s="1">
        <v>7.2323109999999996E-2</v>
      </c>
      <c r="MH181">
        <v>1.2871790000000001</v>
      </c>
      <c r="MI181">
        <v>24.444469999999999</v>
      </c>
      <c r="MJ181" s="1">
        <v>1.060426E-4</v>
      </c>
      <c r="MK181">
        <v>7.0596900000000004E-2</v>
      </c>
      <c r="ML181">
        <v>1.2872479999999999</v>
      </c>
      <c r="MM181">
        <v>24.3995</v>
      </c>
      <c r="MN181" s="1">
        <v>1.0289590000000001E-4</v>
      </c>
      <c r="MO181" s="1">
        <v>6.8509840000000002E-2</v>
      </c>
      <c r="MP181">
        <v>1.287277</v>
      </c>
      <c r="MQ181">
        <v>24.11232</v>
      </c>
      <c r="MR181" s="1">
        <v>1.001347E-4</v>
      </c>
      <c r="MS181" s="1">
        <v>6.6674940000000002E-2</v>
      </c>
      <c r="MT181">
        <v>1.2873049999999999</v>
      </c>
      <c r="MU181">
        <v>23.631239999999998</v>
      </c>
      <c r="MV181" s="1">
        <v>9.7184569999999996E-5</v>
      </c>
      <c r="MW181">
        <v>6.4712099999999995E-2</v>
      </c>
      <c r="MX181">
        <v>1.287347</v>
      </c>
      <c r="MY181">
        <v>23.078970000000002</v>
      </c>
      <c r="MZ181" s="1">
        <v>9.4329120000000006E-5</v>
      </c>
      <c r="NA181" s="1">
        <v>6.2813549999999996E-2</v>
      </c>
      <c r="NB181">
        <v>1.287385</v>
      </c>
      <c r="NC181">
        <v>22.802099999999999</v>
      </c>
      <c r="ND181" s="1">
        <v>9.1844460000000002E-5</v>
      </c>
      <c r="NE181" s="1">
        <v>6.1162929999999997E-2</v>
      </c>
      <c r="NF181">
        <v>1.2873920000000001</v>
      </c>
      <c r="NG181">
        <v>23.05011</v>
      </c>
      <c r="NH181" s="1">
        <v>8.9080290000000001E-5</v>
      </c>
      <c r="NI181" s="1">
        <v>5.9324740000000001E-2</v>
      </c>
      <c r="NJ181">
        <v>1.2874460000000001</v>
      </c>
      <c r="NK181">
        <v>23.22494</v>
      </c>
      <c r="NL181" s="1">
        <v>8.6568889999999996E-5</v>
      </c>
      <c r="NM181">
        <v>5.7642400000000003E-2</v>
      </c>
      <c r="NN181">
        <v>1.2875030000000001</v>
      </c>
      <c r="NO181">
        <v>23.21143</v>
      </c>
      <c r="NP181" s="1">
        <v>8.4052879999999995E-5</v>
      </c>
      <c r="NQ181" s="1">
        <v>5.5979059999999997E-2</v>
      </c>
      <c r="NR181">
        <v>1.287534</v>
      </c>
      <c r="NS181">
        <v>23.14181</v>
      </c>
      <c r="NT181" s="1">
        <v>8.1808260000000005E-5</v>
      </c>
      <c r="NU181" s="1">
        <v>5.4469469999999999E-2</v>
      </c>
      <c r="NV181">
        <v>1.28756</v>
      </c>
      <c r="NW181">
        <v>22.938759999999998</v>
      </c>
      <c r="NX181" s="1">
        <v>7.9466440000000005E-5</v>
      </c>
      <c r="NY181" s="1">
        <v>5.292782E-2</v>
      </c>
      <c r="NZ181">
        <v>1.2875909999999999</v>
      </c>
      <c r="OA181">
        <v>22.4633</v>
      </c>
      <c r="OB181" s="1">
        <v>7.7192820000000005E-5</v>
      </c>
      <c r="OC181" s="1">
        <v>5.1405489999999998E-2</v>
      </c>
      <c r="OD181">
        <v>1.2876320000000001</v>
      </c>
      <c r="OE181">
        <v>22.274830000000001</v>
      </c>
      <c r="OF181" s="1">
        <v>7.5436390000000001E-5</v>
      </c>
      <c r="OG181" s="1">
        <v>5.0213630000000002E-2</v>
      </c>
      <c r="OH181">
        <v>1.28762</v>
      </c>
      <c r="OI181">
        <v>22.370629999999998</v>
      </c>
      <c r="OJ181" s="1">
        <v>7.3757200000000006E-5</v>
      </c>
      <c r="OK181" s="1">
        <v>4.9096050000000002E-2</v>
      </c>
    </row>
    <row r="182" spans="1:401" x14ac:dyDescent="0.35">
      <c r="A182">
        <v>188</v>
      </c>
      <c r="B182" t="s">
        <v>4</v>
      </c>
      <c r="C182" t="s">
        <v>181</v>
      </c>
      <c r="D182" t="s">
        <v>187</v>
      </c>
      <c r="E182">
        <v>839.68140000000005</v>
      </c>
      <c r="F182">
        <v>1.1756720000000001</v>
      </c>
      <c r="G182">
        <v>22.924900000000001</v>
      </c>
      <c r="H182">
        <v>0</v>
      </c>
      <c r="I182">
        <v>0</v>
      </c>
      <c r="J182">
        <v>1.175532</v>
      </c>
      <c r="K182">
        <v>22.441500000000001</v>
      </c>
      <c r="L182">
        <v>0</v>
      </c>
      <c r="M182">
        <v>0</v>
      </c>
      <c r="N182">
        <v>1.175403</v>
      </c>
      <c r="O182">
        <v>21.85792</v>
      </c>
      <c r="P182">
        <v>0</v>
      </c>
      <c r="Q182">
        <v>0</v>
      </c>
      <c r="R182">
        <v>1.175295</v>
      </c>
      <c r="S182">
        <v>21.343720000000001</v>
      </c>
      <c r="T182">
        <v>0</v>
      </c>
      <c r="U182">
        <v>0</v>
      </c>
      <c r="V182">
        <v>1.175192</v>
      </c>
      <c r="W182">
        <v>21.205760000000001</v>
      </c>
      <c r="X182">
        <v>0</v>
      </c>
      <c r="Y182">
        <v>0</v>
      </c>
      <c r="Z182">
        <v>1.175081</v>
      </c>
      <c r="AA182">
        <v>21.115819999999999</v>
      </c>
      <c r="AB182" s="1">
        <v>1.9889399999999999E-38</v>
      </c>
      <c r="AC182" s="1">
        <v>1.31827E-35</v>
      </c>
      <c r="AD182">
        <v>1.1750069999999999</v>
      </c>
      <c r="AE182">
        <v>21.03069</v>
      </c>
      <c r="AF182" s="1">
        <v>1.1909640000000001E-25</v>
      </c>
      <c r="AG182" s="1">
        <v>7.9093229999999995E-23</v>
      </c>
      <c r="AH182">
        <v>1.1749499999999999</v>
      </c>
      <c r="AI182">
        <v>20.900559999999999</v>
      </c>
      <c r="AJ182" s="1">
        <v>8.2013839999999999E-14</v>
      </c>
      <c r="AK182" s="1">
        <v>5.4483729999999997E-11</v>
      </c>
      <c r="AL182">
        <v>1.1748540000000001</v>
      </c>
      <c r="AM182">
        <v>20.704619999999998</v>
      </c>
      <c r="AN182" s="1">
        <v>4.7525190000000003E-5</v>
      </c>
      <c r="AO182" s="1">
        <v>2.4054969999999998E-2</v>
      </c>
      <c r="AP182">
        <v>1.1747799999999999</v>
      </c>
      <c r="AQ182">
        <v>20.835709999999999</v>
      </c>
      <c r="AR182" s="1">
        <v>4.7129310000000001E-2</v>
      </c>
      <c r="AS182">
        <v>26.297059999999998</v>
      </c>
      <c r="AT182">
        <v>1.1747350000000001</v>
      </c>
      <c r="AU182">
        <v>21.17614</v>
      </c>
      <c r="AV182">
        <v>2.526376</v>
      </c>
      <c r="AW182">
        <v>1507.192</v>
      </c>
      <c r="AX182">
        <v>1.1747080000000001</v>
      </c>
      <c r="AY182">
        <v>21.444009999999999</v>
      </c>
      <c r="AZ182">
        <v>20.770340000000001</v>
      </c>
      <c r="BA182">
        <v>13072.67</v>
      </c>
      <c r="BB182">
        <v>1.174687</v>
      </c>
      <c r="BC182">
        <v>21.637869999999999</v>
      </c>
      <c r="BD182">
        <v>42.867019999999997</v>
      </c>
      <c r="BE182">
        <v>28209.599999999999</v>
      </c>
      <c r="BF182">
        <v>1.1746890000000001</v>
      </c>
      <c r="BG182">
        <v>21.576440000000002</v>
      </c>
      <c r="BH182">
        <v>30.160350000000001</v>
      </c>
      <c r="BI182">
        <v>20612.29</v>
      </c>
      <c r="BJ182">
        <v>1.1746730000000001</v>
      </c>
      <c r="BK182">
        <v>21.330200000000001</v>
      </c>
      <c r="BL182">
        <v>8.9738389999999999</v>
      </c>
      <c r="BM182">
        <v>6333.6949999999997</v>
      </c>
      <c r="BN182">
        <v>1.1746650000000001</v>
      </c>
      <c r="BO182">
        <v>21.094049999999999</v>
      </c>
      <c r="BP182">
        <v>1.3312850000000001</v>
      </c>
      <c r="BQ182">
        <v>965.2672</v>
      </c>
      <c r="BR182">
        <v>1.174688</v>
      </c>
      <c r="BS182">
        <v>20.879549999999998</v>
      </c>
      <c r="BT182">
        <v>0.11829249999999999</v>
      </c>
      <c r="BU182">
        <v>87.200819999999993</v>
      </c>
      <c r="BV182">
        <v>1.1746859999999999</v>
      </c>
      <c r="BW182">
        <v>21.009340000000002</v>
      </c>
      <c r="BX182" s="1">
        <v>1.313456E-2</v>
      </c>
      <c r="BY182">
        <v>9.2818880000000004</v>
      </c>
      <c r="BZ182">
        <v>1.174677</v>
      </c>
      <c r="CA182">
        <v>21.376290000000001</v>
      </c>
      <c r="CB182" s="1">
        <v>6.3608379999999997E-3</v>
      </c>
      <c r="CC182">
        <v>4.2694489999999998</v>
      </c>
      <c r="CD182">
        <v>1.1746829999999999</v>
      </c>
      <c r="CE182">
        <v>21.748889999999999</v>
      </c>
      <c r="CF182" s="1">
        <v>5.1580749999999998E-3</v>
      </c>
      <c r="CG182">
        <v>3.445192</v>
      </c>
      <c r="CH182">
        <v>1.174671</v>
      </c>
      <c r="CI182">
        <v>22.171479999999999</v>
      </c>
      <c r="CJ182" s="1">
        <v>4.3185200000000002E-3</v>
      </c>
      <c r="CK182">
        <v>2.8836050000000002</v>
      </c>
      <c r="CL182">
        <v>1.1746559999999999</v>
      </c>
      <c r="CM182">
        <v>22.32816</v>
      </c>
      <c r="CN182" s="1">
        <v>3.6366770000000001E-3</v>
      </c>
      <c r="CO182">
        <v>2.427864</v>
      </c>
      <c r="CP182">
        <v>1.1746430000000001</v>
      </c>
      <c r="CQ182">
        <v>22.189319999999999</v>
      </c>
      <c r="CR182" s="1">
        <v>3.076975E-3</v>
      </c>
      <c r="CS182">
        <v>2.0538400000000001</v>
      </c>
      <c r="CT182">
        <v>1.1746259999999999</v>
      </c>
      <c r="CU182">
        <v>21.878599999999999</v>
      </c>
      <c r="CV182" s="1">
        <v>2.6173899999999998E-3</v>
      </c>
      <c r="CW182">
        <v>1.746815</v>
      </c>
      <c r="CX182">
        <v>1.1745760000000001</v>
      </c>
      <c r="CY182">
        <v>21.488990000000001</v>
      </c>
      <c r="CZ182" s="1">
        <v>2.2399299999999998E-3</v>
      </c>
      <c r="DA182">
        <v>1.494502</v>
      </c>
      <c r="DB182">
        <v>1.174526</v>
      </c>
      <c r="DC182">
        <v>21.541869999999999</v>
      </c>
      <c r="DD182" s="1">
        <v>1.931494E-3</v>
      </c>
      <c r="DE182">
        <v>1.288421</v>
      </c>
      <c r="DF182">
        <v>1.174469</v>
      </c>
      <c r="DG182">
        <v>21.781099999999999</v>
      </c>
      <c r="DH182" s="1">
        <v>1.676849E-3</v>
      </c>
      <c r="DI182">
        <v>1.118333</v>
      </c>
      <c r="DJ182">
        <v>1.1744129999999999</v>
      </c>
      <c r="DK182">
        <v>22.189730000000001</v>
      </c>
      <c r="DL182" s="1">
        <v>1.4673640000000001E-3</v>
      </c>
      <c r="DM182">
        <v>0.97830629999999996</v>
      </c>
      <c r="DN182">
        <v>1.174334</v>
      </c>
      <c r="DO182">
        <v>22.649249999999999</v>
      </c>
      <c r="DP182" s="1">
        <v>1.293469E-3</v>
      </c>
      <c r="DQ182">
        <v>0.86224670000000003</v>
      </c>
      <c r="DR182">
        <v>1.1742459999999999</v>
      </c>
      <c r="DS182">
        <v>22.73377</v>
      </c>
      <c r="DT182" s="1">
        <v>1.147365E-3</v>
      </c>
      <c r="DU182">
        <v>0.76459999999999995</v>
      </c>
      <c r="DV182">
        <v>1.1742010000000001</v>
      </c>
      <c r="DW182">
        <v>22.597619999999999</v>
      </c>
      <c r="DX182" s="1">
        <v>1.0232869999999999E-3</v>
      </c>
      <c r="DY182">
        <v>0.68187319999999996</v>
      </c>
      <c r="DZ182">
        <v>1.1740930000000001</v>
      </c>
      <c r="EA182">
        <v>22.331980000000001</v>
      </c>
      <c r="EB182" s="1">
        <v>9.1848739999999998E-4</v>
      </c>
      <c r="EC182">
        <v>0.61199159999999997</v>
      </c>
      <c r="ED182">
        <v>1.174002</v>
      </c>
      <c r="EE182">
        <v>22.011880000000001</v>
      </c>
      <c r="EF182" s="1">
        <v>8.302607E-4</v>
      </c>
      <c r="EG182">
        <v>0.55307249999999997</v>
      </c>
      <c r="EH182">
        <v>1.1739200000000001</v>
      </c>
      <c r="EI182">
        <v>21.953009999999999</v>
      </c>
      <c r="EJ182" s="1">
        <v>7.5617679999999995E-4</v>
      </c>
      <c r="EK182">
        <v>0.50370530000000002</v>
      </c>
      <c r="EL182">
        <v>1.173856</v>
      </c>
      <c r="EM182">
        <v>22.216889999999999</v>
      </c>
      <c r="EN182" s="1">
        <v>6.9363750000000005E-4</v>
      </c>
      <c r="EO182">
        <v>0.46194760000000001</v>
      </c>
      <c r="EP182">
        <v>1.1737850000000001</v>
      </c>
      <c r="EQ182">
        <v>22.703489999999999</v>
      </c>
      <c r="ER182" s="1">
        <v>6.4083330000000004E-4</v>
      </c>
      <c r="ES182">
        <v>0.42667660000000002</v>
      </c>
      <c r="ET182">
        <v>1.173678</v>
      </c>
      <c r="EU182">
        <v>23.213000000000001</v>
      </c>
      <c r="EV182" s="1">
        <v>5.9370630000000005E-4</v>
      </c>
      <c r="EW182">
        <v>0.39525939999999998</v>
      </c>
      <c r="EX182">
        <v>1.173619</v>
      </c>
      <c r="EY182">
        <v>23.348199999999999</v>
      </c>
      <c r="EZ182" s="1">
        <v>5.5367920000000002E-4</v>
      </c>
      <c r="FA182">
        <v>0.3685425</v>
      </c>
      <c r="FB182">
        <v>1.1735739999999999</v>
      </c>
      <c r="FC182">
        <v>23.20064</v>
      </c>
      <c r="FD182" s="1">
        <v>5.1926130000000002E-4</v>
      </c>
      <c r="FE182">
        <v>0.34564689999999998</v>
      </c>
      <c r="FF182">
        <v>1.1735359999999999</v>
      </c>
      <c r="FG182">
        <v>22.883209999999998</v>
      </c>
      <c r="FH182" s="1">
        <v>4.886275E-4</v>
      </c>
      <c r="FI182">
        <v>0.3252099</v>
      </c>
      <c r="FJ182">
        <v>1.173468</v>
      </c>
      <c r="FK182">
        <v>22.409079999999999</v>
      </c>
      <c r="FL182" s="1">
        <v>4.6136840000000001E-4</v>
      </c>
      <c r="FM182">
        <v>0.30708069999999998</v>
      </c>
      <c r="FN182">
        <v>1.1734389999999999</v>
      </c>
      <c r="FO182">
        <v>22.243200000000002</v>
      </c>
      <c r="FP182" s="1">
        <v>4.3760979999999999E-4</v>
      </c>
      <c r="FQ182">
        <v>0.2913097</v>
      </c>
      <c r="FR182">
        <v>1.1734020000000001</v>
      </c>
      <c r="FS182">
        <v>22.21012</v>
      </c>
      <c r="FT182" s="1">
        <v>4.1648910000000001E-4</v>
      </c>
      <c r="FU182">
        <v>0.27723320000000001</v>
      </c>
      <c r="FV182">
        <v>1.1734</v>
      </c>
      <c r="FW182">
        <v>22.180610000000001</v>
      </c>
      <c r="FX182" s="1">
        <v>3.9731489999999999E-4</v>
      </c>
      <c r="FY182">
        <v>0.26439089999999998</v>
      </c>
      <c r="FZ182">
        <v>1.1733819999999999</v>
      </c>
      <c r="GA182">
        <v>22.2834</v>
      </c>
      <c r="GB182" s="1">
        <v>3.7893079999999998E-4</v>
      </c>
      <c r="GC182">
        <v>0.25215660000000001</v>
      </c>
      <c r="GD182">
        <v>1.1733880000000001</v>
      </c>
      <c r="GE182">
        <v>22.303879999999999</v>
      </c>
      <c r="GF182" s="1">
        <v>3.6290319999999999E-4</v>
      </c>
      <c r="GG182">
        <v>0.24143300000000001</v>
      </c>
      <c r="GH182">
        <v>1.1733750000000001</v>
      </c>
      <c r="GI182">
        <v>22.440200000000001</v>
      </c>
      <c r="GJ182" s="1">
        <v>3.4786460000000002E-4</v>
      </c>
      <c r="GK182">
        <v>0.23149819999999999</v>
      </c>
      <c r="GL182">
        <v>1.1734020000000001</v>
      </c>
      <c r="GM182">
        <v>22.40917</v>
      </c>
      <c r="GN182" s="1">
        <v>3.3432310000000001E-4</v>
      </c>
      <c r="GO182">
        <v>0.2224284</v>
      </c>
      <c r="GP182">
        <v>1.1733929999999999</v>
      </c>
      <c r="GQ182">
        <v>22.143419999999999</v>
      </c>
      <c r="GR182" s="1">
        <v>3.217707E-4</v>
      </c>
      <c r="GS182">
        <v>0.21410689999999999</v>
      </c>
      <c r="GT182">
        <v>1.1734070000000001</v>
      </c>
      <c r="GU182">
        <v>21.606960000000001</v>
      </c>
      <c r="GV182" s="1">
        <v>3.1010489999999999E-4</v>
      </c>
      <c r="GW182">
        <v>0.206349</v>
      </c>
      <c r="GX182">
        <v>1.173424</v>
      </c>
      <c r="GY182">
        <v>21.383140000000001</v>
      </c>
      <c r="GZ182" s="1">
        <v>2.996211E-4</v>
      </c>
      <c r="HA182">
        <v>0.19935739999999999</v>
      </c>
      <c r="HB182">
        <v>1.1734020000000001</v>
      </c>
      <c r="HC182">
        <v>21.655090000000001</v>
      </c>
      <c r="HD182" s="1">
        <v>2.8940999999999998E-4</v>
      </c>
      <c r="HE182">
        <v>0.1925673</v>
      </c>
      <c r="HF182">
        <v>1.173405</v>
      </c>
      <c r="HG182">
        <v>22.216180000000001</v>
      </c>
      <c r="HH182" s="1">
        <v>2.7996530000000001E-4</v>
      </c>
      <c r="HI182">
        <v>0.18631320000000001</v>
      </c>
      <c r="HJ182">
        <v>1.1733910000000001</v>
      </c>
      <c r="HK182">
        <v>22.466360000000002</v>
      </c>
      <c r="HL182" s="1">
        <v>2.7053659999999997E-4</v>
      </c>
      <c r="HM182">
        <v>0.18003279999999999</v>
      </c>
      <c r="HN182">
        <v>1.1734009999999999</v>
      </c>
      <c r="HO182">
        <v>22.280149999999999</v>
      </c>
      <c r="HP182" s="1">
        <v>2.6226059999999999E-4</v>
      </c>
      <c r="HQ182">
        <v>0.17453589999999999</v>
      </c>
      <c r="HR182">
        <v>1.173394</v>
      </c>
      <c r="HS182">
        <v>22.013639999999999</v>
      </c>
      <c r="HT182" s="1">
        <v>2.540571E-4</v>
      </c>
      <c r="HU182">
        <v>0.16910890000000001</v>
      </c>
      <c r="HV182">
        <v>1.1733789999999999</v>
      </c>
      <c r="HW182">
        <v>21.643519999999999</v>
      </c>
      <c r="HX182" s="1">
        <v>2.4565269999999998E-4</v>
      </c>
      <c r="HY182">
        <v>0.16354189999999999</v>
      </c>
      <c r="HZ182">
        <v>1.1733549999999999</v>
      </c>
      <c r="IA182">
        <v>21.567150000000002</v>
      </c>
      <c r="IB182" s="1">
        <v>2.381622E-4</v>
      </c>
      <c r="IC182">
        <v>0.1585657</v>
      </c>
      <c r="ID182">
        <v>1.1733279999999999</v>
      </c>
      <c r="IE182">
        <v>21.71217</v>
      </c>
      <c r="IF182" s="1">
        <v>2.3045849999999999E-4</v>
      </c>
      <c r="IG182">
        <v>0.153447</v>
      </c>
      <c r="IH182">
        <v>1.173314</v>
      </c>
      <c r="II182">
        <v>21.96489</v>
      </c>
      <c r="IJ182" s="1">
        <v>2.2343039999999999E-4</v>
      </c>
      <c r="IK182">
        <v>0.14873919999999999</v>
      </c>
      <c r="IL182">
        <v>1.1732800000000001</v>
      </c>
      <c r="IM182">
        <v>22.21726</v>
      </c>
      <c r="IN182" s="1">
        <v>2.168154E-4</v>
      </c>
      <c r="IO182">
        <v>0.14431930000000001</v>
      </c>
      <c r="IP182">
        <v>1.17323</v>
      </c>
      <c r="IQ182">
        <v>22.20975</v>
      </c>
      <c r="IR182" s="1">
        <v>2.1050919999999999E-4</v>
      </c>
      <c r="IS182">
        <v>0.14012920000000001</v>
      </c>
      <c r="IT182">
        <v>1.1731720000000001</v>
      </c>
      <c r="IU182">
        <v>22.131920000000001</v>
      </c>
      <c r="IV182" s="1">
        <v>2.0369450000000001E-4</v>
      </c>
      <c r="IW182">
        <v>0.13561190000000001</v>
      </c>
      <c r="IX182">
        <v>1.173138</v>
      </c>
      <c r="IY182">
        <v>22.009650000000001</v>
      </c>
      <c r="IZ182" s="1">
        <v>1.9767919999999999E-4</v>
      </c>
      <c r="JA182">
        <v>0.1316319</v>
      </c>
      <c r="JB182">
        <v>1.173082</v>
      </c>
      <c r="JC182">
        <v>21.862079999999999</v>
      </c>
      <c r="JD182" s="1">
        <v>1.9144870000000001E-4</v>
      </c>
      <c r="JE182">
        <v>0.127466</v>
      </c>
      <c r="JF182">
        <v>1.1730339999999999</v>
      </c>
      <c r="JG182">
        <v>22.053850000000001</v>
      </c>
      <c r="JH182" s="1">
        <v>1.8581730000000001E-4</v>
      </c>
      <c r="JI182">
        <v>0.12375360000000001</v>
      </c>
      <c r="JJ182">
        <v>1.1729830000000001</v>
      </c>
      <c r="JK182">
        <v>22.269590000000001</v>
      </c>
      <c r="JL182" s="1">
        <v>1.807825E-4</v>
      </c>
      <c r="JM182">
        <v>0.1203774</v>
      </c>
      <c r="JN182">
        <v>1.172939</v>
      </c>
      <c r="JO182">
        <v>22.46893</v>
      </c>
      <c r="JP182" s="1">
        <v>1.7504390000000001E-4</v>
      </c>
      <c r="JQ182">
        <v>0.1165831</v>
      </c>
      <c r="JR182">
        <v>1.1728609999999999</v>
      </c>
      <c r="JS182">
        <v>22.62227</v>
      </c>
      <c r="JT182" s="1">
        <v>1.7027660000000001E-4</v>
      </c>
      <c r="JU182">
        <v>0.1133641</v>
      </c>
      <c r="JV182">
        <v>1.172809</v>
      </c>
      <c r="JW182">
        <v>22.706309999999998</v>
      </c>
      <c r="JX182" s="1">
        <v>1.6534239999999999E-4</v>
      </c>
      <c r="JY182">
        <v>0.1101222</v>
      </c>
      <c r="JZ182">
        <v>1.1727609999999999</v>
      </c>
      <c r="KA182">
        <v>22.62538</v>
      </c>
      <c r="KB182" s="1">
        <v>1.603016E-4</v>
      </c>
      <c r="KC182">
        <v>0.10676860000000001</v>
      </c>
      <c r="KD182">
        <v>1.1727030000000001</v>
      </c>
      <c r="KE182">
        <v>22.459520000000001</v>
      </c>
      <c r="KF182" s="1">
        <v>1.557621E-4</v>
      </c>
      <c r="KG182">
        <v>0.1037983</v>
      </c>
      <c r="KH182">
        <v>1.172682</v>
      </c>
      <c r="KI182">
        <v>22.181819999999998</v>
      </c>
      <c r="KJ182" s="1">
        <v>1.514934E-4</v>
      </c>
      <c r="KK182">
        <v>0.1009235</v>
      </c>
      <c r="KL182">
        <v>1.172641</v>
      </c>
      <c r="KM182">
        <v>22.262149999999998</v>
      </c>
      <c r="KN182" s="1">
        <v>1.4720609999999999E-4</v>
      </c>
      <c r="KO182" s="1">
        <v>9.8076540000000004E-2</v>
      </c>
      <c r="KP182">
        <v>1.1725840000000001</v>
      </c>
      <c r="KQ182">
        <v>22.5213</v>
      </c>
      <c r="KR182" s="1">
        <v>1.4306059999999999E-4</v>
      </c>
      <c r="KS182">
        <v>9.5315800000000006E-2</v>
      </c>
      <c r="KT182">
        <v>1.1725620000000001</v>
      </c>
      <c r="KU182">
        <v>22.96265</v>
      </c>
      <c r="KV182" s="1">
        <v>1.3926490000000001E-4</v>
      </c>
      <c r="KW182" s="1">
        <v>9.2789629999999998E-2</v>
      </c>
      <c r="KX182">
        <v>1.172526</v>
      </c>
      <c r="KY182">
        <v>23.433029999999999</v>
      </c>
      <c r="KZ182" s="1">
        <v>1.3557400000000001E-4</v>
      </c>
      <c r="LA182" s="1">
        <v>9.0339160000000002E-2</v>
      </c>
      <c r="LB182">
        <v>1.172499</v>
      </c>
      <c r="LC182">
        <v>23.569210000000002</v>
      </c>
      <c r="LD182" s="1">
        <v>1.3178309999999999E-4</v>
      </c>
      <c r="LE182" s="1">
        <v>8.7828959999999998E-2</v>
      </c>
      <c r="LF182">
        <v>1.172458</v>
      </c>
      <c r="LG182">
        <v>23.412839999999999</v>
      </c>
      <c r="LH182" s="1">
        <v>1.284302E-4</v>
      </c>
      <c r="LI182" s="1">
        <v>8.5555129999999993E-2</v>
      </c>
      <c r="LJ182">
        <v>1.172439</v>
      </c>
      <c r="LK182">
        <v>23.094919999999998</v>
      </c>
      <c r="LL182" s="1">
        <v>1.2502429999999999E-4</v>
      </c>
      <c r="LM182">
        <v>8.3324700000000002E-2</v>
      </c>
      <c r="LN182">
        <v>1.1724030000000001</v>
      </c>
      <c r="LO182">
        <v>22.725670000000001</v>
      </c>
      <c r="LP182" s="1">
        <v>1.21585E-4</v>
      </c>
      <c r="LQ182" s="1">
        <v>8.1021159999999995E-2</v>
      </c>
      <c r="LR182">
        <v>1.172391</v>
      </c>
      <c r="LS182">
        <v>22.867429999999999</v>
      </c>
      <c r="LT182" s="1">
        <v>1.183751E-4</v>
      </c>
      <c r="LU182" s="1">
        <v>7.8882450000000007E-2</v>
      </c>
      <c r="LV182">
        <v>1.1723509999999999</v>
      </c>
      <c r="LW182">
        <v>23.19746</v>
      </c>
      <c r="LX182" s="1">
        <v>1.150234E-4</v>
      </c>
      <c r="LY182" s="1">
        <v>7.666473E-2</v>
      </c>
      <c r="LZ182">
        <v>1.172315</v>
      </c>
      <c r="MA182">
        <v>23.683450000000001</v>
      </c>
      <c r="MB182" s="1">
        <v>1.118262E-4</v>
      </c>
      <c r="MC182" s="1">
        <v>7.4516029999999997E-2</v>
      </c>
      <c r="MD182">
        <v>1.172275</v>
      </c>
      <c r="ME182">
        <v>24.225770000000001</v>
      </c>
      <c r="MF182" s="1">
        <v>1.088484E-4</v>
      </c>
      <c r="MG182">
        <v>7.2559200000000004E-2</v>
      </c>
      <c r="MH182">
        <v>1.172258</v>
      </c>
      <c r="MI182">
        <v>24.452439999999999</v>
      </c>
      <c r="MJ182" s="1">
        <v>1.062209E-4</v>
      </c>
      <c r="MK182" s="1">
        <v>7.0786630000000003E-2</v>
      </c>
      <c r="ML182">
        <v>1.172212</v>
      </c>
      <c r="MM182">
        <v>24.415520000000001</v>
      </c>
      <c r="MN182" s="1">
        <v>1.031006E-4</v>
      </c>
      <c r="MO182" s="1">
        <v>6.8727549999999998E-2</v>
      </c>
      <c r="MP182">
        <v>1.1721779999999999</v>
      </c>
      <c r="MQ182">
        <v>24.145879999999998</v>
      </c>
      <c r="MR182" s="1">
        <v>1.0034350000000001E-4</v>
      </c>
      <c r="MS182">
        <v>6.68937E-2</v>
      </c>
      <c r="MT182">
        <v>1.1721569999999999</v>
      </c>
      <c r="MU182">
        <v>23.677230000000002</v>
      </c>
      <c r="MV182" s="1">
        <v>9.7392079999999997E-5</v>
      </c>
      <c r="MW182" s="1">
        <v>6.4931390000000005E-2</v>
      </c>
      <c r="MX182">
        <v>1.172132</v>
      </c>
      <c r="MY182">
        <v>23.138760000000001</v>
      </c>
      <c r="MZ182" s="1">
        <v>9.4537809999999995E-5</v>
      </c>
      <c r="NA182" s="1">
        <v>6.3035690000000005E-2</v>
      </c>
      <c r="NB182">
        <v>1.1720660000000001</v>
      </c>
      <c r="NC182">
        <v>22.852519999999998</v>
      </c>
      <c r="ND182" s="1">
        <v>9.2054910000000006E-5</v>
      </c>
      <c r="NE182" s="1">
        <v>6.1377580000000001E-2</v>
      </c>
      <c r="NF182">
        <v>1.17208</v>
      </c>
      <c r="NG182">
        <v>23.082560000000001</v>
      </c>
      <c r="NH182" s="1">
        <v>8.9291009999999997E-5</v>
      </c>
      <c r="NI182" s="1">
        <v>5.9543739999999998E-2</v>
      </c>
      <c r="NJ182">
        <v>1.172032</v>
      </c>
      <c r="NK182">
        <v>23.241949999999999</v>
      </c>
      <c r="NL182" s="1">
        <v>8.6742469999999996E-5</v>
      </c>
      <c r="NM182" s="1">
        <v>5.7832260000000003E-2</v>
      </c>
      <c r="NN182">
        <v>1.1720219999999999</v>
      </c>
      <c r="NO182">
        <v>23.223759999999999</v>
      </c>
      <c r="NP182" s="1">
        <v>8.4260779999999997E-5</v>
      </c>
      <c r="NQ182" s="1">
        <v>5.6197070000000002E-2</v>
      </c>
      <c r="NR182">
        <v>1.1719679999999999</v>
      </c>
      <c r="NS182">
        <v>23.155180000000001</v>
      </c>
      <c r="NT182" s="1">
        <v>8.1958899999999999E-5</v>
      </c>
      <c r="NU182" s="1">
        <v>5.4640769999999998E-2</v>
      </c>
      <c r="NV182">
        <v>1.171972</v>
      </c>
      <c r="NW182">
        <v>22.967690000000001</v>
      </c>
      <c r="NX182" s="1">
        <v>7.9670030000000003E-5</v>
      </c>
      <c r="NY182">
        <v>5.3133E-2</v>
      </c>
      <c r="NZ182">
        <v>1.171948</v>
      </c>
      <c r="OA182">
        <v>22.514099999999999</v>
      </c>
      <c r="OB182" s="1">
        <v>7.7370100000000007E-5</v>
      </c>
      <c r="OC182" s="1">
        <v>5.1601580000000001E-2</v>
      </c>
      <c r="OD182">
        <v>1.171937</v>
      </c>
      <c r="OE182">
        <v>22.331160000000001</v>
      </c>
      <c r="OF182" s="1">
        <v>7.5540690000000006E-5</v>
      </c>
      <c r="OG182" s="1">
        <v>5.035535E-2</v>
      </c>
      <c r="OH182">
        <v>1.1719170000000001</v>
      </c>
      <c r="OI182">
        <v>22.422000000000001</v>
      </c>
      <c r="OJ182" s="1">
        <v>7.3856360000000004E-5</v>
      </c>
      <c r="OK182" s="1">
        <v>4.9228689999999999E-2</v>
      </c>
    </row>
    <row r="183" spans="1:401" x14ac:dyDescent="0.35">
      <c r="A183">
        <v>189</v>
      </c>
      <c r="B183" t="s">
        <v>4</v>
      </c>
      <c r="C183" t="s">
        <v>181</v>
      </c>
      <c r="D183" t="s">
        <v>188</v>
      </c>
      <c r="E183">
        <v>908.47469999999998</v>
      </c>
      <c r="F183">
        <v>1.030111</v>
      </c>
      <c r="G183">
        <v>22.96874</v>
      </c>
      <c r="H183">
        <v>0</v>
      </c>
      <c r="I183">
        <v>0</v>
      </c>
      <c r="J183">
        <v>1.0299689999999999</v>
      </c>
      <c r="K183">
        <v>22.49661</v>
      </c>
      <c r="L183">
        <v>0</v>
      </c>
      <c r="M183">
        <v>0</v>
      </c>
      <c r="N183">
        <v>1.02982</v>
      </c>
      <c r="O183">
        <v>21.913019999999999</v>
      </c>
      <c r="P183">
        <v>0</v>
      </c>
      <c r="Q183">
        <v>0</v>
      </c>
      <c r="R183">
        <v>1.0296970000000001</v>
      </c>
      <c r="S183">
        <v>21.38344</v>
      </c>
      <c r="T183">
        <v>0</v>
      </c>
      <c r="U183">
        <v>0</v>
      </c>
      <c r="V183">
        <v>1.0295780000000001</v>
      </c>
      <c r="W183">
        <v>21.228899999999999</v>
      </c>
      <c r="X183">
        <v>0</v>
      </c>
      <c r="Y183">
        <v>0</v>
      </c>
      <c r="Z183">
        <v>1.029471</v>
      </c>
      <c r="AA183">
        <v>21.129960000000001</v>
      </c>
      <c r="AB183">
        <v>0</v>
      </c>
      <c r="AC183" s="1">
        <v>2.7020869999999999E-36</v>
      </c>
      <c r="AD183">
        <v>1.029393</v>
      </c>
      <c r="AE183">
        <v>21.04608</v>
      </c>
      <c r="AF183" s="1">
        <v>2.0956459999999999E-26</v>
      </c>
      <c r="AG183" s="1">
        <v>1.616689E-23</v>
      </c>
      <c r="AH183">
        <v>1.029326</v>
      </c>
      <c r="AI183">
        <v>20.924109999999999</v>
      </c>
      <c r="AJ183" s="1">
        <v>1.5568479999999999E-14</v>
      </c>
      <c r="AK183" s="1">
        <v>1.201472E-11</v>
      </c>
      <c r="AL183">
        <v>1.029215</v>
      </c>
      <c r="AM183">
        <v>20.735510000000001</v>
      </c>
      <c r="AN183" s="1">
        <v>2.5730650000000001E-5</v>
      </c>
      <c r="AO183" s="1">
        <v>1.4725429999999999E-2</v>
      </c>
      <c r="AP183">
        <v>1.029153</v>
      </c>
      <c r="AQ183">
        <v>20.870429999999999</v>
      </c>
      <c r="AR183" s="1">
        <v>3.2812840000000003E-2</v>
      </c>
      <c r="AS183">
        <v>20.84779</v>
      </c>
      <c r="AT183">
        <v>1.029085</v>
      </c>
      <c r="AU183">
        <v>21.205660000000002</v>
      </c>
      <c r="AV183">
        <v>2.0381640000000001</v>
      </c>
      <c r="AW183">
        <v>1392.752</v>
      </c>
      <c r="AX183">
        <v>1.0290699999999999</v>
      </c>
      <c r="AY183">
        <v>21.470839999999999</v>
      </c>
      <c r="AZ183">
        <v>18.71041</v>
      </c>
      <c r="BA183">
        <v>13560.04</v>
      </c>
      <c r="BB183">
        <v>1.0290269999999999</v>
      </c>
      <c r="BC183">
        <v>21.664339999999999</v>
      </c>
      <c r="BD183">
        <v>42.197490000000002</v>
      </c>
      <c r="BE183">
        <v>32122.47</v>
      </c>
      <c r="BF183">
        <v>1.029018</v>
      </c>
      <c r="BG183">
        <v>21.59676</v>
      </c>
      <c r="BH183">
        <v>31.963259999999998</v>
      </c>
      <c r="BI183">
        <v>25376.12</v>
      </c>
      <c r="BJ183">
        <v>1.0289919999999999</v>
      </c>
      <c r="BK183">
        <v>21.34975</v>
      </c>
      <c r="BL183">
        <v>10.121729999999999</v>
      </c>
      <c r="BM183">
        <v>8329.1419999999998</v>
      </c>
      <c r="BN183">
        <v>1.0290010000000001</v>
      </c>
      <c r="BO183">
        <v>21.114509999999999</v>
      </c>
      <c r="BP183">
        <v>1.5819540000000001</v>
      </c>
      <c r="BQ183">
        <v>1341.66</v>
      </c>
      <c r="BR183">
        <v>1.0290109999999999</v>
      </c>
      <c r="BS183">
        <v>20.898340000000001</v>
      </c>
      <c r="BT183">
        <v>0.145173</v>
      </c>
      <c r="BU183">
        <v>125.62779999999999</v>
      </c>
      <c r="BV183">
        <v>1.029002</v>
      </c>
      <c r="BW183">
        <v>21.028790000000001</v>
      </c>
      <c r="BX183" s="1">
        <v>1.4900760000000001E-2</v>
      </c>
      <c r="BY183">
        <v>12.408810000000001</v>
      </c>
      <c r="BZ183">
        <v>1.0290090000000001</v>
      </c>
      <c r="CA183">
        <v>21.390630000000002</v>
      </c>
      <c r="CB183" s="1">
        <v>6.5156839999999999E-3</v>
      </c>
      <c r="CC183">
        <v>5.0976739999999996</v>
      </c>
      <c r="CD183">
        <v>1.0289900000000001</v>
      </c>
      <c r="CE183">
        <v>21.75798</v>
      </c>
      <c r="CF183" s="1">
        <v>5.2302620000000003E-3</v>
      </c>
      <c r="CG183">
        <v>4.0622129999999999</v>
      </c>
      <c r="CH183">
        <v>1.028977</v>
      </c>
      <c r="CI183">
        <v>22.176079999999999</v>
      </c>
      <c r="CJ183" s="1">
        <v>4.3760259999999999E-3</v>
      </c>
      <c r="CK183">
        <v>3.3974500000000001</v>
      </c>
      <c r="CL183">
        <v>1.028985</v>
      </c>
      <c r="CM183">
        <v>22.336020000000001</v>
      </c>
      <c r="CN183" s="1">
        <v>3.6837459999999999E-3</v>
      </c>
      <c r="CO183">
        <v>2.8594089999999999</v>
      </c>
      <c r="CP183">
        <v>1.028966</v>
      </c>
      <c r="CQ183">
        <v>22.202999999999999</v>
      </c>
      <c r="CR183" s="1">
        <v>3.1156180000000001E-3</v>
      </c>
      <c r="CS183">
        <v>2.417961</v>
      </c>
      <c r="CT183">
        <v>1.028929</v>
      </c>
      <c r="CU183">
        <v>21.911560000000001</v>
      </c>
      <c r="CV183" s="1">
        <v>2.6492360000000001E-3</v>
      </c>
      <c r="CW183">
        <v>2.0556739999999998</v>
      </c>
      <c r="CX183">
        <v>1.0289010000000001</v>
      </c>
      <c r="CY183">
        <v>21.529250000000001</v>
      </c>
      <c r="CZ183" s="1">
        <v>2.2658610000000001E-3</v>
      </c>
      <c r="DA183">
        <v>1.7577160000000001</v>
      </c>
      <c r="DB183">
        <v>1.028853</v>
      </c>
      <c r="DC183">
        <v>21.584579999999999</v>
      </c>
      <c r="DD183" s="1">
        <v>1.952819E-3</v>
      </c>
      <c r="DE183">
        <v>1.5144919999999999</v>
      </c>
      <c r="DF183">
        <v>1.0287999999999999</v>
      </c>
      <c r="DG183">
        <v>21.817319999999999</v>
      </c>
      <c r="DH183" s="1">
        <v>1.694442E-3</v>
      </c>
      <c r="DI183">
        <v>1.3138320000000001</v>
      </c>
      <c r="DJ183">
        <v>1.028743</v>
      </c>
      <c r="DK183">
        <v>22.211259999999999</v>
      </c>
      <c r="DL183" s="1">
        <v>1.481654E-3</v>
      </c>
      <c r="DM183">
        <v>1.1484380000000001</v>
      </c>
      <c r="DN183">
        <v>1.028662</v>
      </c>
      <c r="DO183">
        <v>22.65964</v>
      </c>
      <c r="DP183" s="1">
        <v>1.305495E-3</v>
      </c>
      <c r="DQ183">
        <v>1.0117430000000001</v>
      </c>
      <c r="DR183">
        <v>1.028602</v>
      </c>
      <c r="DS183">
        <v>22.738700000000001</v>
      </c>
      <c r="DT183" s="1">
        <v>1.157181E-3</v>
      </c>
      <c r="DU183">
        <v>0.89650759999999996</v>
      </c>
      <c r="DV183">
        <v>1.0285029999999999</v>
      </c>
      <c r="DW183">
        <v>22.609059999999999</v>
      </c>
      <c r="DX183" s="1">
        <v>1.031714E-3</v>
      </c>
      <c r="DY183">
        <v>0.79928080000000001</v>
      </c>
      <c r="DZ183">
        <v>1.0284180000000001</v>
      </c>
      <c r="EA183">
        <v>22.355810000000002</v>
      </c>
      <c r="EB183" s="1">
        <v>9.2569579999999998E-4</v>
      </c>
      <c r="EC183">
        <v>0.71707889999999996</v>
      </c>
      <c r="ED183">
        <v>1.028321</v>
      </c>
      <c r="EE183">
        <v>22.046220000000002</v>
      </c>
      <c r="EF183" s="1">
        <v>8.3624160000000003E-4</v>
      </c>
      <c r="EG183">
        <v>0.6476172</v>
      </c>
      <c r="EH183">
        <v>1.028232</v>
      </c>
      <c r="EI183">
        <v>21.99436</v>
      </c>
      <c r="EJ183" s="1">
        <v>7.6140989999999998E-4</v>
      </c>
      <c r="EK183">
        <v>0.58962380000000003</v>
      </c>
      <c r="EL183">
        <v>1.0281640000000001</v>
      </c>
      <c r="EM183">
        <v>22.24916</v>
      </c>
      <c r="EN183" s="1">
        <v>6.9803590000000004E-4</v>
      </c>
      <c r="EO183">
        <v>0.54044020000000004</v>
      </c>
      <c r="EP183">
        <v>1.028081</v>
      </c>
      <c r="EQ183">
        <v>22.721889999999998</v>
      </c>
      <c r="ER183" s="1">
        <v>6.4448269999999995E-4</v>
      </c>
      <c r="ES183">
        <v>0.49884919999999999</v>
      </c>
      <c r="ET183">
        <v>1.028014</v>
      </c>
      <c r="EU183">
        <v>23.222549999999998</v>
      </c>
      <c r="EV183" s="1">
        <v>5.968538E-4</v>
      </c>
      <c r="EW183">
        <v>0.4619568</v>
      </c>
      <c r="EX183">
        <v>1.0279469999999999</v>
      </c>
      <c r="EY183">
        <v>23.354410000000001</v>
      </c>
      <c r="EZ183" s="1">
        <v>5.5631189999999996E-4</v>
      </c>
      <c r="FA183">
        <v>0.43049409999999999</v>
      </c>
      <c r="FB183">
        <v>1.0278860000000001</v>
      </c>
      <c r="FC183">
        <v>23.212810000000001</v>
      </c>
      <c r="FD183" s="1">
        <v>5.2167380000000001E-4</v>
      </c>
      <c r="FE183">
        <v>0.4037172</v>
      </c>
      <c r="FF183">
        <v>1.027817</v>
      </c>
      <c r="FG183">
        <v>22.915199999999999</v>
      </c>
      <c r="FH183" s="1">
        <v>4.9071749999999995E-4</v>
      </c>
      <c r="FI183">
        <v>0.37972099999999998</v>
      </c>
      <c r="FJ183">
        <v>1.027766</v>
      </c>
      <c r="FK183">
        <v>22.456389999999999</v>
      </c>
      <c r="FL183" s="1">
        <v>4.6327640000000002E-4</v>
      </c>
      <c r="FM183">
        <v>0.35849720000000002</v>
      </c>
      <c r="FN183">
        <v>1.027752</v>
      </c>
      <c r="FO183">
        <v>22.297029999999999</v>
      </c>
      <c r="FP183" s="1">
        <v>4.3948199999999999E-4</v>
      </c>
      <c r="FQ183">
        <v>0.34011590000000003</v>
      </c>
      <c r="FR183">
        <v>1.0277019999999999</v>
      </c>
      <c r="FS183">
        <v>22.259869999999999</v>
      </c>
      <c r="FT183" s="1">
        <v>4.1816880000000001E-4</v>
      </c>
      <c r="FU183">
        <v>0.32360319999999998</v>
      </c>
      <c r="FV183">
        <v>1.0276909999999999</v>
      </c>
      <c r="FW183">
        <v>22.210909999999998</v>
      </c>
      <c r="FX183" s="1">
        <v>3.9864579999999999E-4</v>
      </c>
      <c r="FY183">
        <v>0.30841679999999999</v>
      </c>
      <c r="FZ183">
        <v>1.027666</v>
      </c>
      <c r="GA183">
        <v>22.299620000000001</v>
      </c>
      <c r="GB183" s="1">
        <v>3.801586E-4</v>
      </c>
      <c r="GC183">
        <v>0.29412060000000001</v>
      </c>
      <c r="GD183">
        <v>1.0276639999999999</v>
      </c>
      <c r="GE183">
        <v>22.302669999999999</v>
      </c>
      <c r="GF183" s="1">
        <v>3.6388339999999999E-4</v>
      </c>
      <c r="GG183">
        <v>0.28146110000000002</v>
      </c>
      <c r="GH183">
        <v>1.027666</v>
      </c>
      <c r="GI183">
        <v>22.445930000000001</v>
      </c>
      <c r="GJ183" s="1">
        <v>3.4896450000000001E-4</v>
      </c>
      <c r="GK183">
        <v>0.26999240000000002</v>
      </c>
      <c r="GL183">
        <v>1.027663</v>
      </c>
      <c r="GM183">
        <v>22.432089999999999</v>
      </c>
      <c r="GN183" s="1">
        <v>3.3520369999999998E-4</v>
      </c>
      <c r="GO183">
        <v>0.25927529999999999</v>
      </c>
      <c r="GP183">
        <v>1.0276719999999999</v>
      </c>
      <c r="GQ183">
        <v>22.187480000000001</v>
      </c>
      <c r="GR183" s="1">
        <v>3.2266020000000002E-4</v>
      </c>
      <c r="GS183">
        <v>0.24960379999999999</v>
      </c>
      <c r="GT183">
        <v>1.0276609999999999</v>
      </c>
      <c r="GU183">
        <v>21.66442</v>
      </c>
      <c r="GV183" s="1">
        <v>3.109532E-4</v>
      </c>
      <c r="GW183">
        <v>0.2405689</v>
      </c>
      <c r="GX183">
        <v>1.0276730000000001</v>
      </c>
      <c r="GY183">
        <v>21.42896</v>
      </c>
      <c r="GZ183" s="1">
        <v>3.0036880000000002E-4</v>
      </c>
      <c r="HA183">
        <v>0.2323605</v>
      </c>
      <c r="HB183">
        <v>1.0276730000000001</v>
      </c>
      <c r="HC183">
        <v>21.678059999999999</v>
      </c>
      <c r="HD183" s="1">
        <v>2.9012919999999999E-4</v>
      </c>
      <c r="HE183">
        <v>0.22444030000000001</v>
      </c>
      <c r="HF183">
        <v>1.0276799999999999</v>
      </c>
      <c r="HG183">
        <v>22.220759999999999</v>
      </c>
      <c r="HH183" s="1">
        <v>2.8071960000000001E-4</v>
      </c>
      <c r="HI183">
        <v>0.2171766</v>
      </c>
      <c r="HJ183">
        <v>1.0276609999999999</v>
      </c>
      <c r="HK183">
        <v>22.476680000000002</v>
      </c>
      <c r="HL183" s="1">
        <v>2.7122049999999998E-4</v>
      </c>
      <c r="HM183">
        <v>0.2098284</v>
      </c>
      <c r="HN183">
        <v>1.027671</v>
      </c>
      <c r="HO183">
        <v>22.294540000000001</v>
      </c>
      <c r="HP183" s="1">
        <v>2.629385E-4</v>
      </c>
      <c r="HQ183">
        <v>0.20342060000000001</v>
      </c>
      <c r="HR183">
        <v>1.0276369999999999</v>
      </c>
      <c r="HS183">
        <v>22.03959</v>
      </c>
      <c r="HT183" s="1">
        <v>2.5476189999999998E-4</v>
      </c>
      <c r="HU183">
        <v>0.197132</v>
      </c>
      <c r="HV183">
        <v>1.027647</v>
      </c>
      <c r="HW183">
        <v>21.676850000000002</v>
      </c>
      <c r="HX183" s="1">
        <v>2.4640090000000001E-4</v>
      </c>
      <c r="HY183">
        <v>0.19072020000000001</v>
      </c>
      <c r="HZ183">
        <v>1.0276320000000001</v>
      </c>
      <c r="IA183">
        <v>21.601400000000002</v>
      </c>
      <c r="IB183" s="1">
        <v>2.3889549999999999E-4</v>
      </c>
      <c r="IC183">
        <v>0.18491469999999999</v>
      </c>
      <c r="ID183">
        <v>1.0275989999999999</v>
      </c>
      <c r="IE183">
        <v>21.742789999999999</v>
      </c>
      <c r="IF183" s="1">
        <v>2.3116790000000001E-4</v>
      </c>
      <c r="IG183">
        <v>0.17894760000000001</v>
      </c>
      <c r="IH183">
        <v>1.0275589999999999</v>
      </c>
      <c r="II183">
        <v>21.986059999999998</v>
      </c>
      <c r="IJ183" s="1">
        <v>2.2401269999999999E-4</v>
      </c>
      <c r="IK183">
        <v>0.1733748</v>
      </c>
      <c r="IL183">
        <v>1.0275300000000001</v>
      </c>
      <c r="IM183">
        <v>22.233280000000001</v>
      </c>
      <c r="IN183" s="1">
        <v>2.1729590000000001E-4</v>
      </c>
      <c r="IO183">
        <v>0.16815579999999999</v>
      </c>
      <c r="IP183">
        <v>1.0274779999999999</v>
      </c>
      <c r="IQ183">
        <v>22.222020000000001</v>
      </c>
      <c r="IR183" s="1">
        <v>2.1097060000000001E-4</v>
      </c>
      <c r="IS183">
        <v>0.16327140000000001</v>
      </c>
      <c r="IT183">
        <v>1.027466</v>
      </c>
      <c r="IU183">
        <v>22.142790000000002</v>
      </c>
      <c r="IV183" s="1">
        <v>2.0417699999999999E-4</v>
      </c>
      <c r="IW183">
        <v>0.15804660000000001</v>
      </c>
      <c r="IX183">
        <v>1.027409</v>
      </c>
      <c r="IY183">
        <v>22.029910000000001</v>
      </c>
      <c r="IZ183" s="1">
        <v>1.9818E-4</v>
      </c>
      <c r="JA183">
        <v>0.15343010000000001</v>
      </c>
      <c r="JB183">
        <v>1.0273490000000001</v>
      </c>
      <c r="JC183">
        <v>21.887090000000001</v>
      </c>
      <c r="JD183" s="1">
        <v>1.9184679999999999E-4</v>
      </c>
      <c r="JE183">
        <v>0.1485226</v>
      </c>
      <c r="JF183">
        <v>1.027299</v>
      </c>
      <c r="JG183">
        <v>22.091550000000002</v>
      </c>
      <c r="JH183" s="1">
        <v>1.862856E-4</v>
      </c>
      <c r="JI183">
        <v>0.14425099999999999</v>
      </c>
      <c r="JJ183">
        <v>1.0272490000000001</v>
      </c>
      <c r="JK183">
        <v>22.308109999999999</v>
      </c>
      <c r="JL183" s="1">
        <v>1.811417E-4</v>
      </c>
      <c r="JM183">
        <v>0.14022999999999999</v>
      </c>
      <c r="JN183">
        <v>1.0271950000000001</v>
      </c>
      <c r="JO183">
        <v>22.498460000000001</v>
      </c>
      <c r="JP183" s="1">
        <v>1.7544110000000001E-4</v>
      </c>
      <c r="JQ183">
        <v>0.1358702</v>
      </c>
      <c r="JR183">
        <v>1.0271490000000001</v>
      </c>
      <c r="JS183">
        <v>22.639309999999998</v>
      </c>
      <c r="JT183" s="1">
        <v>1.7051960000000001E-4</v>
      </c>
      <c r="JU183">
        <v>0.1320018</v>
      </c>
      <c r="JV183">
        <v>1.0270919999999999</v>
      </c>
      <c r="JW183">
        <v>22.712820000000001</v>
      </c>
      <c r="JX183" s="1">
        <v>1.65666E-4</v>
      </c>
      <c r="JY183">
        <v>0.12829280000000001</v>
      </c>
      <c r="JZ183">
        <v>1.02704</v>
      </c>
      <c r="KA183">
        <v>22.636060000000001</v>
      </c>
      <c r="KB183" s="1">
        <v>1.606136E-4</v>
      </c>
      <c r="KC183">
        <v>0.12439310000000001</v>
      </c>
      <c r="KD183">
        <v>1.027004</v>
      </c>
      <c r="KE183">
        <v>22.482859999999999</v>
      </c>
      <c r="KF183" s="1">
        <v>1.561911E-4</v>
      </c>
      <c r="KG183">
        <v>0.12102549999999999</v>
      </c>
      <c r="KH183">
        <v>1.0269239999999999</v>
      </c>
      <c r="KI183">
        <v>22.21566</v>
      </c>
      <c r="KJ183" s="1">
        <v>1.5180440000000001E-4</v>
      </c>
      <c r="KK183">
        <v>0.11759840000000001</v>
      </c>
      <c r="KL183">
        <v>1.026877</v>
      </c>
      <c r="KM183">
        <v>22.299620000000001</v>
      </c>
      <c r="KN183" s="1">
        <v>1.475081E-4</v>
      </c>
      <c r="KO183">
        <v>0.1142743</v>
      </c>
      <c r="KP183">
        <v>1.0268630000000001</v>
      </c>
      <c r="KQ183">
        <v>22.552389999999999</v>
      </c>
      <c r="KR183" s="1">
        <v>1.4335079999999999E-4</v>
      </c>
      <c r="KS183">
        <v>0.1110611</v>
      </c>
      <c r="KT183">
        <v>1.0268360000000001</v>
      </c>
      <c r="KU183">
        <v>22.98096</v>
      </c>
      <c r="KV183" s="1">
        <v>1.395429E-4</v>
      </c>
      <c r="KW183">
        <v>0.1081193</v>
      </c>
      <c r="KX183">
        <v>1.0267919999999999</v>
      </c>
      <c r="KY183">
        <v>23.442869999999999</v>
      </c>
      <c r="KZ183" s="1">
        <v>1.3585609999999999E-4</v>
      </c>
      <c r="LA183">
        <v>0.10527010000000001</v>
      </c>
      <c r="LB183">
        <v>1.0267599999999999</v>
      </c>
      <c r="LC183">
        <v>23.57873</v>
      </c>
      <c r="LD183" s="1">
        <v>1.3208950000000001E-4</v>
      </c>
      <c r="LE183">
        <v>0.1023712</v>
      </c>
      <c r="LF183">
        <v>1.026713</v>
      </c>
      <c r="LG183">
        <v>23.430589999999999</v>
      </c>
      <c r="LH183" s="1">
        <v>1.286076E-4</v>
      </c>
      <c r="LI183" s="1">
        <v>9.9634449999999999E-2</v>
      </c>
      <c r="LJ183">
        <v>1.0266850000000001</v>
      </c>
      <c r="LK183">
        <v>23.12857</v>
      </c>
      <c r="LL183" s="1">
        <v>1.2529570000000001E-4</v>
      </c>
      <c r="LM183" s="1">
        <v>9.7113870000000005E-2</v>
      </c>
      <c r="LN183">
        <v>1.026651</v>
      </c>
      <c r="LO183">
        <v>22.76614</v>
      </c>
      <c r="LP183" s="1">
        <v>1.218144E-4</v>
      </c>
      <c r="LQ183" s="1">
        <v>9.4410939999999999E-2</v>
      </c>
      <c r="LR183">
        <v>1.0266299999999999</v>
      </c>
      <c r="LS183">
        <v>22.912189999999999</v>
      </c>
      <c r="LT183" s="1">
        <v>1.185876E-4</v>
      </c>
      <c r="LU183" s="1">
        <v>9.1904189999999997E-2</v>
      </c>
      <c r="LV183">
        <v>1.026589</v>
      </c>
      <c r="LW183">
        <v>23.23236</v>
      </c>
      <c r="LX183" s="1">
        <v>1.152677E-4</v>
      </c>
      <c r="LY183" s="1">
        <v>8.9353349999999998E-2</v>
      </c>
      <c r="LZ183">
        <v>1.026546</v>
      </c>
      <c r="MA183">
        <v>23.705539999999999</v>
      </c>
      <c r="MB183" s="1">
        <v>1.120041E-4</v>
      </c>
      <c r="MC183" s="1">
        <v>8.6807930000000005E-2</v>
      </c>
      <c r="MD183">
        <v>1.026526</v>
      </c>
      <c r="ME183">
        <v>24.236550000000001</v>
      </c>
      <c r="MF183" s="1">
        <v>1.0909220000000001E-4</v>
      </c>
      <c r="MG183" s="1">
        <v>8.4579479999999999E-2</v>
      </c>
      <c r="MH183">
        <v>1.026481</v>
      </c>
      <c r="MI183">
        <v>24.4603</v>
      </c>
      <c r="MJ183" s="1">
        <v>1.06384E-4</v>
      </c>
      <c r="MK183" s="1">
        <v>8.2447909999999999E-2</v>
      </c>
      <c r="ML183">
        <v>1.026459</v>
      </c>
      <c r="MM183">
        <v>24.430019999999999</v>
      </c>
      <c r="MN183" s="1">
        <v>1.033155E-4</v>
      </c>
      <c r="MO183" s="1">
        <v>8.0100879999999999E-2</v>
      </c>
      <c r="MP183">
        <v>1.0264169999999999</v>
      </c>
      <c r="MQ183">
        <v>24.179569999999998</v>
      </c>
      <c r="MR183" s="1">
        <v>1.005579E-4</v>
      </c>
      <c r="MS183" s="1">
        <v>7.7967640000000005E-2</v>
      </c>
      <c r="MT183">
        <v>1.0263910000000001</v>
      </c>
      <c r="MU183">
        <v>23.723050000000001</v>
      </c>
      <c r="MV183" s="1">
        <v>9.7610989999999997E-5</v>
      </c>
      <c r="MW183" s="1">
        <v>7.5692480000000006E-2</v>
      </c>
      <c r="MX183">
        <v>1.026362</v>
      </c>
      <c r="MY183">
        <v>23.199280000000002</v>
      </c>
      <c r="MZ183" s="1">
        <v>9.4763939999999999E-5</v>
      </c>
      <c r="NA183" s="1">
        <v>7.349543E-2</v>
      </c>
      <c r="NB183">
        <v>1.0263180000000001</v>
      </c>
      <c r="NC183">
        <v>22.90137</v>
      </c>
      <c r="ND183" s="1">
        <v>9.2260499999999995E-5</v>
      </c>
      <c r="NE183" s="1">
        <v>7.1544960000000005E-2</v>
      </c>
      <c r="NF183">
        <v>1.0262979999999999</v>
      </c>
      <c r="NG183">
        <v>23.112559999999998</v>
      </c>
      <c r="NH183" s="1">
        <v>8.9509820000000003E-5</v>
      </c>
      <c r="NI183" s="1">
        <v>6.9424929999999996E-2</v>
      </c>
      <c r="NJ183">
        <v>1.0262789999999999</v>
      </c>
      <c r="NK183">
        <v>23.258050000000001</v>
      </c>
      <c r="NL183" s="1">
        <v>8.6917500000000003E-5</v>
      </c>
      <c r="NM183" s="1">
        <v>6.7402820000000002E-2</v>
      </c>
      <c r="NN183">
        <v>1.02624</v>
      </c>
      <c r="NO183">
        <v>23.236039999999999</v>
      </c>
      <c r="NP183" s="1">
        <v>8.4479780000000002E-5</v>
      </c>
      <c r="NQ183" s="1">
        <v>6.5533209999999995E-2</v>
      </c>
      <c r="NR183">
        <v>1.026232</v>
      </c>
      <c r="NS183">
        <v>23.168109999999999</v>
      </c>
      <c r="NT183" s="1">
        <v>8.2106620000000006E-5</v>
      </c>
      <c r="NU183" s="1">
        <v>6.3670270000000001E-2</v>
      </c>
      <c r="NV183">
        <v>1.0262039999999999</v>
      </c>
      <c r="NW183">
        <v>22.995609999999999</v>
      </c>
      <c r="NX183" s="1">
        <v>7.9864920000000003E-5</v>
      </c>
      <c r="NY183" s="1">
        <v>6.194674E-2</v>
      </c>
      <c r="NZ183">
        <v>1.026179</v>
      </c>
      <c r="OA183">
        <v>22.564160000000001</v>
      </c>
      <c r="OB183" s="1">
        <v>7.7562410000000002E-5</v>
      </c>
      <c r="OC183" s="1">
        <v>6.0168779999999998E-2</v>
      </c>
      <c r="OD183">
        <v>1.02616</v>
      </c>
      <c r="OE183">
        <v>22.38363</v>
      </c>
      <c r="OF183" s="1">
        <v>7.565123E-5</v>
      </c>
      <c r="OG183">
        <v>5.8661400000000002E-2</v>
      </c>
      <c r="OH183">
        <v>1.0261359999999999</v>
      </c>
      <c r="OI183">
        <v>22.469190000000001</v>
      </c>
      <c r="OJ183" s="1">
        <v>7.3949900000000002E-5</v>
      </c>
      <c r="OK183" s="1">
        <v>5.7333120000000001E-2</v>
      </c>
    </row>
    <row r="184" spans="1:401" x14ac:dyDescent="0.35">
      <c r="A184">
        <v>190</v>
      </c>
      <c r="B184" t="s">
        <v>4</v>
      </c>
      <c r="C184" t="s">
        <v>181</v>
      </c>
      <c r="D184" t="s">
        <v>189</v>
      </c>
      <c r="E184">
        <v>925.94889999999998</v>
      </c>
      <c r="F184">
        <v>1.0178469999999999</v>
      </c>
      <c r="G184">
        <v>23.009440000000001</v>
      </c>
      <c r="H184">
        <v>0</v>
      </c>
      <c r="I184">
        <v>0</v>
      </c>
      <c r="J184">
        <v>1.0175920000000001</v>
      </c>
      <c r="K184">
        <v>22.548680000000001</v>
      </c>
      <c r="L184">
        <v>0</v>
      </c>
      <c r="M184">
        <v>0</v>
      </c>
      <c r="N184">
        <v>1.0173810000000001</v>
      </c>
      <c r="O184">
        <v>21.96602</v>
      </c>
      <c r="P184">
        <v>0</v>
      </c>
      <c r="Q184">
        <v>0</v>
      </c>
      <c r="R184">
        <v>1.0171749999999999</v>
      </c>
      <c r="S184">
        <v>21.422350000000002</v>
      </c>
      <c r="T184">
        <v>0</v>
      </c>
      <c r="U184">
        <v>0</v>
      </c>
      <c r="V184">
        <v>1.016983</v>
      </c>
      <c r="W184">
        <v>21.251799999999999</v>
      </c>
      <c r="X184">
        <v>0</v>
      </c>
      <c r="Y184">
        <v>0</v>
      </c>
      <c r="Z184">
        <v>1.0168010000000001</v>
      </c>
      <c r="AA184">
        <v>21.144110000000001</v>
      </c>
      <c r="AB184">
        <v>0</v>
      </c>
      <c r="AC184" s="1">
        <v>3.9073509999999998E-37</v>
      </c>
      <c r="AD184">
        <v>1.0166500000000001</v>
      </c>
      <c r="AE184">
        <v>21.060199999999998</v>
      </c>
      <c r="AF184" s="1">
        <v>3.1887249999999999E-27</v>
      </c>
      <c r="AG184" s="1">
        <v>2.32178E-24</v>
      </c>
      <c r="AH184">
        <v>1.0165219999999999</v>
      </c>
      <c r="AI184">
        <v>20.945810000000002</v>
      </c>
      <c r="AJ184" s="1">
        <v>2.6365149999999998E-15</v>
      </c>
      <c r="AK184" s="1">
        <v>1.920448E-12</v>
      </c>
      <c r="AL184">
        <v>1.0163770000000001</v>
      </c>
      <c r="AM184">
        <v>20.765090000000001</v>
      </c>
      <c r="AN184" s="1">
        <v>1.2929210000000001E-5</v>
      </c>
      <c r="AO184" s="1">
        <v>7.1884660000000001E-3</v>
      </c>
      <c r="AP184">
        <v>1.01624</v>
      </c>
      <c r="AQ184">
        <v>20.904260000000001</v>
      </c>
      <c r="AR184" s="1">
        <v>2.187236E-2</v>
      </c>
      <c r="AS184">
        <v>13.39906</v>
      </c>
      <c r="AT184">
        <v>1.0161359999999999</v>
      </c>
      <c r="AU184">
        <v>21.235119999999998</v>
      </c>
      <c r="AV184">
        <v>1.598366</v>
      </c>
      <c r="AW184">
        <v>1045.0550000000001</v>
      </c>
      <c r="AX184">
        <v>1.016052</v>
      </c>
      <c r="AY184">
        <v>21.49747</v>
      </c>
      <c r="AZ184">
        <v>16.569479999999999</v>
      </c>
      <c r="BA184">
        <v>11406.21</v>
      </c>
      <c r="BB184">
        <v>1.015968</v>
      </c>
      <c r="BC184">
        <v>21.689720000000001</v>
      </c>
      <c r="BD184">
        <v>41.195349999999998</v>
      </c>
      <c r="BE184">
        <v>29580.48</v>
      </c>
      <c r="BF184">
        <v>1.015944</v>
      </c>
      <c r="BG184">
        <v>21.616299999999999</v>
      </c>
      <c r="BH184">
        <v>33.84299</v>
      </c>
      <c r="BI184">
        <v>25173.58</v>
      </c>
      <c r="BJ184">
        <v>1.01589</v>
      </c>
      <c r="BK184">
        <v>21.368179999999999</v>
      </c>
      <c r="BL184">
        <v>11.47255</v>
      </c>
      <c r="BM184">
        <v>8788.6659999999993</v>
      </c>
      <c r="BN184">
        <v>1.0158750000000001</v>
      </c>
      <c r="BO184">
        <v>21.133839999999999</v>
      </c>
      <c r="BP184">
        <v>1.8980589999999999</v>
      </c>
      <c r="BQ184">
        <v>1489.732</v>
      </c>
      <c r="BR184">
        <v>1.0158659999999999</v>
      </c>
      <c r="BS184">
        <v>20.916519999999998</v>
      </c>
      <c r="BT184">
        <v>0.18087020000000001</v>
      </c>
      <c r="BU184">
        <v>144.34780000000001</v>
      </c>
      <c r="BV184">
        <v>1.0158400000000001</v>
      </c>
      <c r="BW184">
        <v>21.04729</v>
      </c>
      <c r="BX184">
        <v>1.7315500000000001E-2</v>
      </c>
      <c r="BY184">
        <v>13.47644</v>
      </c>
      <c r="BZ184">
        <v>1.0158389999999999</v>
      </c>
      <c r="CA184">
        <v>21.405249999999999</v>
      </c>
      <c r="CB184" s="1">
        <v>6.7131339999999999E-3</v>
      </c>
      <c r="CC184">
        <v>4.9516739999999997</v>
      </c>
      <c r="CD184">
        <v>1.0158119999999999</v>
      </c>
      <c r="CE184">
        <v>21.76803</v>
      </c>
      <c r="CF184" s="1">
        <v>5.310581E-3</v>
      </c>
      <c r="CG184">
        <v>3.888023</v>
      </c>
      <c r="CH184">
        <v>1.015809</v>
      </c>
      <c r="CI184">
        <v>22.181470000000001</v>
      </c>
      <c r="CJ184" s="1">
        <v>4.4394990000000004E-3</v>
      </c>
      <c r="CK184">
        <v>3.249101</v>
      </c>
      <c r="CL184">
        <v>1.0157719999999999</v>
      </c>
      <c r="CM184">
        <v>22.34327</v>
      </c>
      <c r="CN184" s="1">
        <v>3.7356360000000001E-3</v>
      </c>
      <c r="CO184">
        <v>2.7335569999999998</v>
      </c>
      <c r="CP184">
        <v>1.01576</v>
      </c>
      <c r="CQ184">
        <v>22.214780000000001</v>
      </c>
      <c r="CR184" s="1">
        <v>3.1582469999999999E-3</v>
      </c>
      <c r="CS184">
        <v>2.3106800000000001</v>
      </c>
      <c r="CT184">
        <v>1.0157179999999999</v>
      </c>
      <c r="CU184">
        <v>21.94172</v>
      </c>
      <c r="CV184" s="1">
        <v>2.684316E-3</v>
      </c>
      <c r="CW184">
        <v>1.9636849999999999</v>
      </c>
      <c r="CX184">
        <v>1.0156750000000001</v>
      </c>
      <c r="CY184">
        <v>21.567509999999999</v>
      </c>
      <c r="CZ184" s="1">
        <v>2.294506E-3</v>
      </c>
      <c r="DA184">
        <v>1.6781710000000001</v>
      </c>
      <c r="DB184">
        <v>1.0156240000000001</v>
      </c>
      <c r="DC184">
        <v>21.62574</v>
      </c>
      <c r="DD184" s="1">
        <v>1.9763599999999999E-3</v>
      </c>
      <c r="DE184">
        <v>1.4451849999999999</v>
      </c>
      <c r="DF184">
        <v>1.01555</v>
      </c>
      <c r="DG184">
        <v>21.8536</v>
      </c>
      <c r="DH184" s="1">
        <v>1.7138679999999999E-3</v>
      </c>
      <c r="DI184">
        <v>1.253045</v>
      </c>
      <c r="DJ184">
        <v>1.0154730000000001</v>
      </c>
      <c r="DK184">
        <v>22.233260000000001</v>
      </c>
      <c r="DL184" s="1">
        <v>1.4974210000000001E-3</v>
      </c>
      <c r="DM184">
        <v>1.0945</v>
      </c>
      <c r="DN184">
        <v>1.0153719999999999</v>
      </c>
      <c r="DO184">
        <v>22.670750000000002</v>
      </c>
      <c r="DP184" s="1">
        <v>1.318753E-3</v>
      </c>
      <c r="DQ184">
        <v>0.96380160000000004</v>
      </c>
      <c r="DR184">
        <v>1.0152600000000001</v>
      </c>
      <c r="DS184">
        <v>22.74417</v>
      </c>
      <c r="DT184" s="1">
        <v>1.168049E-3</v>
      </c>
      <c r="DU184">
        <v>0.85347519999999999</v>
      </c>
      <c r="DV184">
        <v>1.0151319999999999</v>
      </c>
      <c r="DW184">
        <v>22.619060000000001</v>
      </c>
      <c r="DX184" s="1">
        <v>1.041059E-3</v>
      </c>
      <c r="DY184">
        <v>0.76068049999999998</v>
      </c>
      <c r="DZ184">
        <v>1.0150129999999999</v>
      </c>
      <c r="EA184">
        <v>22.377960000000002</v>
      </c>
      <c r="EB184" s="1">
        <v>9.3366990000000002E-4</v>
      </c>
      <c r="EC184">
        <v>0.68216069999999995</v>
      </c>
      <c r="ED184">
        <v>1.0148839999999999</v>
      </c>
      <c r="EE184">
        <v>22.078220000000002</v>
      </c>
      <c r="EF184" s="1">
        <v>8.4285040000000005E-4</v>
      </c>
      <c r="EG184">
        <v>0.61569300000000005</v>
      </c>
      <c r="EH184">
        <v>1.0147649999999999</v>
      </c>
      <c r="EI184">
        <v>22.034400000000002</v>
      </c>
      <c r="EJ184" s="1">
        <v>7.6711889999999999E-4</v>
      </c>
      <c r="EK184">
        <v>0.56031120000000001</v>
      </c>
      <c r="EL184">
        <v>1.01464</v>
      </c>
      <c r="EM184">
        <v>22.28171</v>
      </c>
      <c r="EN184" s="1">
        <v>7.0284579999999996E-4</v>
      </c>
      <c r="EO184">
        <v>0.51330730000000002</v>
      </c>
      <c r="EP184">
        <v>1.0145150000000001</v>
      </c>
      <c r="EQ184">
        <v>22.740860000000001</v>
      </c>
      <c r="ER184" s="1">
        <v>6.4845850000000004E-4</v>
      </c>
      <c r="ES184">
        <v>0.47348790000000002</v>
      </c>
      <c r="ET184">
        <v>1.01441</v>
      </c>
      <c r="EU184">
        <v>23.23236</v>
      </c>
      <c r="EV184" s="1">
        <v>6.0035100000000005E-4</v>
      </c>
      <c r="EW184">
        <v>0.43837609999999999</v>
      </c>
      <c r="EX184">
        <v>1.014302</v>
      </c>
      <c r="EY184">
        <v>23.360209999999999</v>
      </c>
      <c r="EZ184" s="1">
        <v>5.5922960000000005E-4</v>
      </c>
      <c r="FA184">
        <v>0.40828829999999999</v>
      </c>
      <c r="FB184">
        <v>1.0141990000000001</v>
      </c>
      <c r="FC184">
        <v>23.223759999999999</v>
      </c>
      <c r="FD184" s="1">
        <v>5.2434919999999998E-4</v>
      </c>
      <c r="FE184">
        <v>0.38284810000000002</v>
      </c>
      <c r="FF184">
        <v>1.0140940000000001</v>
      </c>
      <c r="FG184">
        <v>22.944269999999999</v>
      </c>
      <c r="FH184" s="1">
        <v>4.9305819999999995E-4</v>
      </c>
      <c r="FI184">
        <v>0.35998229999999998</v>
      </c>
      <c r="FJ184">
        <v>1.014027</v>
      </c>
      <c r="FK184">
        <v>22.500299999999999</v>
      </c>
      <c r="FL184" s="1">
        <v>4.6540399999999999E-4</v>
      </c>
      <c r="FM184">
        <v>0.3398024</v>
      </c>
      <c r="FN184">
        <v>1.013949</v>
      </c>
      <c r="FO184">
        <v>22.347950000000001</v>
      </c>
      <c r="FP184" s="1">
        <v>4.4148879999999997E-4</v>
      </c>
      <c r="FQ184">
        <v>0.32234059999999998</v>
      </c>
      <c r="FR184">
        <v>1.0138780000000001</v>
      </c>
      <c r="FS184">
        <v>22.308140000000002</v>
      </c>
      <c r="FT184" s="1">
        <v>4.1996489999999997E-4</v>
      </c>
      <c r="FU184">
        <v>0.30660939999999998</v>
      </c>
      <c r="FV184">
        <v>1.013835</v>
      </c>
      <c r="FW184">
        <v>22.24136</v>
      </c>
      <c r="FX184" s="1">
        <v>4.0011449999999998E-4</v>
      </c>
      <c r="FY184">
        <v>0.2920932</v>
      </c>
      <c r="FZ184">
        <v>1.013806</v>
      </c>
      <c r="GA184">
        <v>22.315550000000002</v>
      </c>
      <c r="GB184" s="1">
        <v>3.815294E-4</v>
      </c>
      <c r="GC184">
        <v>0.27853169999999999</v>
      </c>
      <c r="GD184">
        <v>1.0137879999999999</v>
      </c>
      <c r="GE184">
        <v>22.302589999999999</v>
      </c>
      <c r="GF184" s="1">
        <v>3.6499919999999998E-4</v>
      </c>
      <c r="GG184">
        <v>0.26643159999999999</v>
      </c>
      <c r="GH184">
        <v>1.013757</v>
      </c>
      <c r="GI184">
        <v>22.449909999999999</v>
      </c>
      <c r="GJ184" s="1">
        <v>3.5015540000000003E-4</v>
      </c>
      <c r="GK184">
        <v>0.25562590000000002</v>
      </c>
      <c r="GL184">
        <v>1.013757</v>
      </c>
      <c r="GM184">
        <v>22.45261</v>
      </c>
      <c r="GN184" s="1">
        <v>3.3616119999999998E-4</v>
      </c>
      <c r="GO184">
        <v>0.2453661</v>
      </c>
      <c r="GP184">
        <v>1.0137560000000001</v>
      </c>
      <c r="GQ184">
        <v>22.227679999999999</v>
      </c>
      <c r="GR184" s="1">
        <v>3.2361130000000001E-4</v>
      </c>
      <c r="GS184">
        <v>0.23621780000000001</v>
      </c>
      <c r="GT184">
        <v>1.013744</v>
      </c>
      <c r="GU184">
        <v>21.718769999999999</v>
      </c>
      <c r="GV184" s="1">
        <v>3.1189519999999998E-4</v>
      </c>
      <c r="GW184">
        <v>0.2276946</v>
      </c>
      <c r="GX184">
        <v>1.013744</v>
      </c>
      <c r="GY184">
        <v>21.47373</v>
      </c>
      <c r="GZ184" s="1">
        <v>3.0119940000000002E-4</v>
      </c>
      <c r="HA184">
        <v>0.21987570000000001</v>
      </c>
      <c r="HB184">
        <v>1.0137449999999999</v>
      </c>
      <c r="HC184">
        <v>21.70176</v>
      </c>
      <c r="HD184" s="1">
        <v>2.9092650000000001E-4</v>
      </c>
      <c r="HE184">
        <v>0.21238080000000001</v>
      </c>
      <c r="HF184">
        <v>1.0137499999999999</v>
      </c>
      <c r="HG184">
        <v>22.22616</v>
      </c>
      <c r="HH184" s="1">
        <v>2.8149819999999999E-4</v>
      </c>
      <c r="HI184">
        <v>0.2054897</v>
      </c>
      <c r="HJ184">
        <v>1.013747</v>
      </c>
      <c r="HK184">
        <v>22.485610000000001</v>
      </c>
      <c r="HL184" s="1">
        <v>2.7194950000000002E-4</v>
      </c>
      <c r="HM184">
        <v>0.19852729999999999</v>
      </c>
      <c r="HN184">
        <v>1.0137309999999999</v>
      </c>
      <c r="HO184">
        <v>22.30752</v>
      </c>
      <c r="HP184" s="1">
        <v>2.636219E-4</v>
      </c>
      <c r="HQ184">
        <v>0.19244230000000001</v>
      </c>
      <c r="HR184">
        <v>1.0137179999999999</v>
      </c>
      <c r="HS184">
        <v>22.06345</v>
      </c>
      <c r="HT184" s="1">
        <v>2.5546580000000002E-4</v>
      </c>
      <c r="HU184">
        <v>0.18650430000000001</v>
      </c>
      <c r="HV184">
        <v>1.0137039999999999</v>
      </c>
      <c r="HW184">
        <v>21.70805</v>
      </c>
      <c r="HX184" s="1">
        <v>2.4721189999999998E-4</v>
      </c>
      <c r="HY184">
        <v>0.1805426</v>
      </c>
      <c r="HZ184">
        <v>1.013679</v>
      </c>
      <c r="IA184">
        <v>21.63383</v>
      </c>
      <c r="IB184" s="1">
        <v>2.3966610000000001E-4</v>
      </c>
      <c r="IC184">
        <v>0.17503089999999999</v>
      </c>
      <c r="ID184">
        <v>1.013646</v>
      </c>
      <c r="IE184">
        <v>21.77291</v>
      </c>
      <c r="IF184" s="1">
        <v>2.3191849999999999E-4</v>
      </c>
      <c r="IG184">
        <v>0.1693857</v>
      </c>
      <c r="IH184">
        <v>1.013612</v>
      </c>
      <c r="II184">
        <v>22.00684</v>
      </c>
      <c r="IJ184" s="1">
        <v>2.2463069999999999E-4</v>
      </c>
      <c r="IK184">
        <v>0.164046</v>
      </c>
      <c r="IL184">
        <v>1.0135609999999999</v>
      </c>
      <c r="IM184">
        <v>22.24944</v>
      </c>
      <c r="IN184" s="1">
        <v>2.1780519999999999E-4</v>
      </c>
      <c r="IO184">
        <v>0.15905050000000001</v>
      </c>
      <c r="IP184">
        <v>1.0134909999999999</v>
      </c>
      <c r="IQ184">
        <v>22.234249999999999</v>
      </c>
      <c r="IR184" s="1">
        <v>2.1145920000000001E-4</v>
      </c>
      <c r="IS184">
        <v>0.15442700000000001</v>
      </c>
      <c r="IT184">
        <v>1.013441</v>
      </c>
      <c r="IU184">
        <v>22.152719999999999</v>
      </c>
      <c r="IV184" s="1">
        <v>2.0471089999999999E-4</v>
      </c>
      <c r="IW184">
        <v>0.1495331</v>
      </c>
      <c r="IX184">
        <v>1.0133909999999999</v>
      </c>
      <c r="IY184">
        <v>22.048760000000001</v>
      </c>
      <c r="IZ184" s="1">
        <v>1.987177E-4</v>
      </c>
      <c r="JA184">
        <v>0.1451692</v>
      </c>
      <c r="JB184">
        <v>1.013309</v>
      </c>
      <c r="JC184">
        <v>21.910699999999999</v>
      </c>
      <c r="JD184" s="1">
        <v>1.9231519999999999E-4</v>
      </c>
      <c r="JE184">
        <v>0.14050750000000001</v>
      </c>
      <c r="JF184">
        <v>1.013239</v>
      </c>
      <c r="JG184">
        <v>22.12668</v>
      </c>
      <c r="JH184" s="1">
        <v>1.867936E-4</v>
      </c>
      <c r="JI184">
        <v>0.1364909</v>
      </c>
      <c r="JJ184">
        <v>1.0131650000000001</v>
      </c>
      <c r="JK184">
        <v>22.345400000000001</v>
      </c>
      <c r="JL184" s="1">
        <v>1.815075E-4</v>
      </c>
      <c r="JM184">
        <v>0.13259550000000001</v>
      </c>
      <c r="JN184">
        <v>1.0130870000000001</v>
      </c>
      <c r="JO184">
        <v>22.52758</v>
      </c>
      <c r="JP184" s="1">
        <v>1.758928E-4</v>
      </c>
      <c r="JQ184">
        <v>0.1285481</v>
      </c>
      <c r="JR184">
        <v>1.0130209999999999</v>
      </c>
      <c r="JS184">
        <v>22.656839999999999</v>
      </c>
      <c r="JT184" s="1">
        <v>1.708054E-4</v>
      </c>
      <c r="JU184">
        <v>0.12479750000000001</v>
      </c>
      <c r="JV184">
        <v>1.012921</v>
      </c>
      <c r="JW184">
        <v>22.719349999999999</v>
      </c>
      <c r="JX184" s="1">
        <v>1.660148E-4</v>
      </c>
      <c r="JY184">
        <v>0.1213244</v>
      </c>
      <c r="JZ184">
        <v>1.0128619999999999</v>
      </c>
      <c r="KA184">
        <v>22.64602</v>
      </c>
      <c r="KB184" s="1">
        <v>1.6096989999999999E-4</v>
      </c>
      <c r="KC184">
        <v>0.117657</v>
      </c>
      <c r="KD184">
        <v>1.012758</v>
      </c>
      <c r="KE184">
        <v>22.50414</v>
      </c>
      <c r="KF184" s="1">
        <v>1.5663830000000001E-4</v>
      </c>
      <c r="KG184">
        <v>0.11451799999999999</v>
      </c>
      <c r="KH184">
        <v>1.012689</v>
      </c>
      <c r="KI184">
        <v>22.24757</v>
      </c>
      <c r="KJ184" s="1">
        <v>1.521487E-4</v>
      </c>
      <c r="KK184">
        <v>0.1112322</v>
      </c>
      <c r="KL184">
        <v>1.012615</v>
      </c>
      <c r="KM184">
        <v>22.3355</v>
      </c>
      <c r="KN184" s="1">
        <v>1.4782059999999999E-4</v>
      </c>
      <c r="KO184">
        <v>0.1080643</v>
      </c>
      <c r="KP184">
        <v>1.012559</v>
      </c>
      <c r="KQ184">
        <v>22.583469999999998</v>
      </c>
      <c r="KR184" s="1">
        <v>1.4366450000000001E-4</v>
      </c>
      <c r="KS184">
        <v>0.10503510000000001</v>
      </c>
      <c r="KT184">
        <v>1.012502</v>
      </c>
      <c r="KU184">
        <v>22.999490000000002</v>
      </c>
      <c r="KV184" s="1">
        <v>1.3985150000000001E-4</v>
      </c>
      <c r="KW184">
        <v>0.10225960000000001</v>
      </c>
      <c r="KX184">
        <v>1.0124340000000001</v>
      </c>
      <c r="KY184">
        <v>23.453220000000002</v>
      </c>
      <c r="KZ184" s="1">
        <v>1.3615710000000001E-4</v>
      </c>
      <c r="LA184">
        <v>9.9562899999999996E-2</v>
      </c>
      <c r="LB184">
        <v>1.0123819999999999</v>
      </c>
      <c r="LC184">
        <v>23.587679999999999</v>
      </c>
      <c r="LD184" s="1">
        <v>1.3241180000000001E-4</v>
      </c>
      <c r="LE184" s="1">
        <v>9.6833489999999994E-2</v>
      </c>
      <c r="LF184">
        <v>1.01231</v>
      </c>
      <c r="LG184">
        <v>23.4465</v>
      </c>
      <c r="LH184" s="1">
        <v>1.2881820000000001E-4</v>
      </c>
      <c r="LI184" s="1">
        <v>9.4192419999999999E-2</v>
      </c>
      <c r="LJ184">
        <v>1.012267</v>
      </c>
      <c r="LK184">
        <v>23.159690000000001</v>
      </c>
      <c r="LL184" s="1">
        <v>1.255943E-4</v>
      </c>
      <c r="LM184" s="1">
        <v>9.1859150000000001E-2</v>
      </c>
      <c r="LN184">
        <v>1.012229</v>
      </c>
      <c r="LO184">
        <v>22.804939999999998</v>
      </c>
      <c r="LP184" s="1">
        <v>1.220928E-4</v>
      </c>
      <c r="LQ184">
        <v>8.9307800000000007E-2</v>
      </c>
      <c r="LR184">
        <v>1.0121709999999999</v>
      </c>
      <c r="LS184">
        <v>22.95505</v>
      </c>
      <c r="LT184" s="1">
        <v>1.188271E-4</v>
      </c>
      <c r="LU184" s="1">
        <v>8.6910109999999999E-2</v>
      </c>
      <c r="LV184">
        <v>1.012124</v>
      </c>
      <c r="LW184">
        <v>23.267189999999999</v>
      </c>
      <c r="LX184" s="1">
        <v>1.1554480000000001E-4</v>
      </c>
      <c r="LY184" s="1">
        <v>8.4525589999999998E-2</v>
      </c>
      <c r="LZ184">
        <v>1.012067</v>
      </c>
      <c r="MA184">
        <v>23.72777</v>
      </c>
      <c r="MB184" s="1">
        <v>1.1222580000000001E-4</v>
      </c>
      <c r="MC184" s="1">
        <v>8.2093529999999998E-2</v>
      </c>
      <c r="MD184">
        <v>1.012011</v>
      </c>
      <c r="ME184">
        <v>24.247959999999999</v>
      </c>
      <c r="MF184" s="1">
        <v>1.093658E-4</v>
      </c>
      <c r="MG184">
        <v>8.00173E-2</v>
      </c>
      <c r="MH184">
        <v>1.0119670000000001</v>
      </c>
      <c r="MI184">
        <v>24.46771</v>
      </c>
      <c r="MJ184" s="1">
        <v>1.06557E-4</v>
      </c>
      <c r="MK184" s="1">
        <v>7.7938060000000003E-2</v>
      </c>
      <c r="ML184">
        <v>1.011903</v>
      </c>
      <c r="MM184">
        <v>24.442769999999999</v>
      </c>
      <c r="MN184" s="1">
        <v>1.0355420000000001E-4</v>
      </c>
      <c r="MO184" s="1">
        <v>7.5765990000000005E-2</v>
      </c>
      <c r="MP184">
        <v>1.0118579999999999</v>
      </c>
      <c r="MQ184">
        <v>24.210419999999999</v>
      </c>
      <c r="MR184" s="1">
        <v>1.007941E-4</v>
      </c>
      <c r="MS184" s="1">
        <v>7.3750029999999994E-2</v>
      </c>
      <c r="MT184">
        <v>1.011795</v>
      </c>
      <c r="MU184">
        <v>23.765280000000001</v>
      </c>
      <c r="MV184" s="1">
        <v>9.7855689999999998E-5</v>
      </c>
      <c r="MW184" s="1">
        <v>7.1609359999999997E-2</v>
      </c>
      <c r="MX184">
        <v>1.011744</v>
      </c>
      <c r="MY184">
        <v>23.255890000000001</v>
      </c>
      <c r="MZ184" s="1">
        <v>9.5017570000000001E-5</v>
      </c>
      <c r="NA184">
        <v>6.95413E-2</v>
      </c>
      <c r="NB184">
        <v>1.011687</v>
      </c>
      <c r="NC184">
        <v>22.948689999999999</v>
      </c>
      <c r="ND184" s="1">
        <v>9.2479199999999994E-5</v>
      </c>
      <c r="NE184">
        <v>6.7675399999999997E-2</v>
      </c>
      <c r="NF184">
        <v>1.0116430000000001</v>
      </c>
      <c r="NG184">
        <v>23.14141</v>
      </c>
      <c r="NH184" s="1">
        <v>8.9741999999999996E-5</v>
      </c>
      <c r="NI184" s="1">
        <v>6.568003E-2</v>
      </c>
      <c r="NJ184">
        <v>1.011614</v>
      </c>
      <c r="NK184">
        <v>23.273820000000001</v>
      </c>
      <c r="NL184" s="1">
        <v>8.7114199999999993E-5</v>
      </c>
      <c r="NM184" s="1">
        <v>6.3755210000000007E-2</v>
      </c>
      <c r="NN184">
        <v>1.0115730000000001</v>
      </c>
      <c r="NO184">
        <v>23.247689999999999</v>
      </c>
      <c r="NP184" s="1">
        <v>8.4710809999999996E-5</v>
      </c>
      <c r="NQ184" s="1">
        <v>6.2004469999999999E-2</v>
      </c>
      <c r="NR184">
        <v>1.01153</v>
      </c>
      <c r="NS184">
        <v>23.180140000000002</v>
      </c>
      <c r="NT184" s="1">
        <v>8.2274669999999998E-5</v>
      </c>
      <c r="NU184" s="1">
        <v>6.0214030000000002E-2</v>
      </c>
      <c r="NV184">
        <v>1.0115050000000001</v>
      </c>
      <c r="NW184">
        <v>23.020389999999999</v>
      </c>
      <c r="NX184" s="1">
        <v>8.006055E-5</v>
      </c>
      <c r="NY184" s="1">
        <v>5.8595719999999997E-2</v>
      </c>
      <c r="NZ184">
        <v>1.011469</v>
      </c>
      <c r="OA184">
        <v>22.610690000000002</v>
      </c>
      <c r="OB184" s="1">
        <v>7.7765880000000006E-5</v>
      </c>
      <c r="OC184" s="1">
        <v>5.692229E-2</v>
      </c>
      <c r="OD184">
        <v>1.0114179999999999</v>
      </c>
      <c r="OE184">
        <v>22.433769999999999</v>
      </c>
      <c r="OF184" s="1">
        <v>7.5786169999999994E-5</v>
      </c>
      <c r="OG184">
        <v>5.5465500000000001E-2</v>
      </c>
      <c r="OH184">
        <v>1.011379</v>
      </c>
      <c r="OI184">
        <v>22.514800000000001</v>
      </c>
      <c r="OJ184" s="1">
        <v>7.4055039999999998E-5</v>
      </c>
      <c r="OK184" s="1">
        <v>5.4189279999999999E-2</v>
      </c>
    </row>
    <row r="185" spans="1:401" x14ac:dyDescent="0.35">
      <c r="A185">
        <v>191</v>
      </c>
      <c r="B185" t="s">
        <v>4</v>
      </c>
      <c r="C185" t="s">
        <v>181</v>
      </c>
      <c r="D185" t="s">
        <v>190</v>
      </c>
      <c r="E185">
        <v>850.89490000000001</v>
      </c>
      <c r="F185">
        <v>1.203649</v>
      </c>
      <c r="G185">
        <v>23.058160000000001</v>
      </c>
      <c r="H185">
        <v>0</v>
      </c>
      <c r="I185">
        <v>0</v>
      </c>
      <c r="J185">
        <v>1.2034750000000001</v>
      </c>
      <c r="K185">
        <v>22.612680000000001</v>
      </c>
      <c r="L185">
        <v>0</v>
      </c>
      <c r="M185">
        <v>0</v>
      </c>
      <c r="N185">
        <v>1.2033160000000001</v>
      </c>
      <c r="O185">
        <v>22.033100000000001</v>
      </c>
      <c r="P185">
        <v>0</v>
      </c>
      <c r="Q185">
        <v>0</v>
      </c>
      <c r="R185">
        <v>1.2031719999999999</v>
      </c>
      <c r="S185">
        <v>21.47326</v>
      </c>
      <c r="T185">
        <v>0</v>
      </c>
      <c r="U185">
        <v>0</v>
      </c>
      <c r="V185">
        <v>1.203033</v>
      </c>
      <c r="W185">
        <v>21.282170000000001</v>
      </c>
      <c r="X185">
        <v>0</v>
      </c>
      <c r="Y185">
        <v>0</v>
      </c>
      <c r="Z185">
        <v>1.2029570000000001</v>
      </c>
      <c r="AA185">
        <v>21.16264</v>
      </c>
      <c r="AB185">
        <v>0</v>
      </c>
      <c r="AC185" s="1">
        <v>4.8960529999999999E-38</v>
      </c>
      <c r="AD185">
        <v>1.202842</v>
      </c>
      <c r="AE185">
        <v>21.076930000000001</v>
      </c>
      <c r="AF185" s="1">
        <v>3.7182689999999999E-28</v>
      </c>
      <c r="AG185" s="1">
        <v>2.888157E-25</v>
      </c>
      <c r="AH185">
        <v>1.2027650000000001</v>
      </c>
      <c r="AI185">
        <v>20.971589999999999</v>
      </c>
      <c r="AJ185" s="1">
        <v>3.328912E-16</v>
      </c>
      <c r="AK185" s="1">
        <v>2.586714E-13</v>
      </c>
      <c r="AL185">
        <v>1.2026699999999999</v>
      </c>
      <c r="AM185">
        <v>20.801880000000001</v>
      </c>
      <c r="AN185" s="1">
        <v>6.6533899999999998E-6</v>
      </c>
      <c r="AO185" s="1">
        <v>3.572525E-3</v>
      </c>
      <c r="AP185">
        <v>1.2025950000000001</v>
      </c>
      <c r="AQ185">
        <v>20.94689</v>
      </c>
      <c r="AR185" s="1">
        <v>1.4839389999999999E-2</v>
      </c>
      <c r="AS185">
        <v>9.064584</v>
      </c>
      <c r="AT185">
        <v>1.2025110000000001</v>
      </c>
      <c r="AU185">
        <v>21.273399999999999</v>
      </c>
      <c r="AV185">
        <v>1.2634559999999999</v>
      </c>
      <c r="AW185">
        <v>840.95389999999998</v>
      </c>
      <c r="AX185">
        <v>1.2024859999999999</v>
      </c>
      <c r="AY185">
        <v>21.531379999999999</v>
      </c>
      <c r="AZ185">
        <v>14.67778</v>
      </c>
      <c r="BA185">
        <v>10476.530000000001</v>
      </c>
      <c r="BB185">
        <v>1.202464</v>
      </c>
      <c r="BC185">
        <v>21.721679999999999</v>
      </c>
      <c r="BD185">
        <v>40.003169999999997</v>
      </c>
      <c r="BE185">
        <v>30303.08</v>
      </c>
      <c r="BF185">
        <v>1.2024159999999999</v>
      </c>
      <c r="BG185">
        <v>21.641020000000001</v>
      </c>
      <c r="BH185">
        <v>35.49485</v>
      </c>
      <c r="BI185">
        <v>28314.880000000001</v>
      </c>
      <c r="BJ185">
        <v>1.2024319999999999</v>
      </c>
      <c r="BK185">
        <v>21.390689999999999</v>
      </c>
      <c r="BL185">
        <v>12.84698</v>
      </c>
      <c r="BM185">
        <v>10722.02</v>
      </c>
      <c r="BN185">
        <v>1.202434</v>
      </c>
      <c r="BO185">
        <v>21.157389999999999</v>
      </c>
      <c r="BP185">
        <v>2.2470490000000001</v>
      </c>
      <c r="BQ185">
        <v>1950.348</v>
      </c>
      <c r="BR185">
        <v>1.202415</v>
      </c>
      <c r="BS185">
        <v>20.93929</v>
      </c>
      <c r="BT185">
        <v>0.2228398</v>
      </c>
      <c r="BU185">
        <v>199.29679999999999</v>
      </c>
      <c r="BV185">
        <v>1.20245</v>
      </c>
      <c r="BW185">
        <v>21.06983</v>
      </c>
      <c r="BX185" s="1">
        <v>2.0272430000000001E-2</v>
      </c>
      <c r="BY185">
        <v>17.66262</v>
      </c>
      <c r="BZ185">
        <v>1.2024140000000001</v>
      </c>
      <c r="CA185">
        <v>21.42435</v>
      </c>
      <c r="CB185" s="1">
        <v>6.9362909999999998E-3</v>
      </c>
      <c r="CC185">
        <v>5.5183479999999996</v>
      </c>
      <c r="CD185">
        <v>1.2024349999999999</v>
      </c>
      <c r="CE185">
        <v>21.78191</v>
      </c>
      <c r="CF185" s="1">
        <v>5.3884299999999996E-3</v>
      </c>
      <c r="CG185">
        <v>4.2219429999999996</v>
      </c>
      <c r="CH185">
        <v>1.202426</v>
      </c>
      <c r="CI185">
        <v>22.188849999999999</v>
      </c>
      <c r="CJ185" s="1">
        <v>4.5002150000000001E-3</v>
      </c>
      <c r="CK185">
        <v>3.5233720000000002</v>
      </c>
      <c r="CL185">
        <v>1.202391</v>
      </c>
      <c r="CM185">
        <v>22.352219999999999</v>
      </c>
      <c r="CN185" s="1">
        <v>3.7852160000000001E-3</v>
      </c>
      <c r="CO185">
        <v>2.962831</v>
      </c>
      <c r="CP185">
        <v>1.202399</v>
      </c>
      <c r="CQ185">
        <v>22.227810000000002</v>
      </c>
      <c r="CR185" s="1">
        <v>3.1989890000000002E-3</v>
      </c>
      <c r="CS185">
        <v>2.5033799999999999</v>
      </c>
      <c r="CT185">
        <v>1.2023550000000001</v>
      </c>
      <c r="CU185">
        <v>21.976890000000001</v>
      </c>
      <c r="CV185" s="1">
        <v>2.7178110000000001E-3</v>
      </c>
      <c r="CW185">
        <v>2.1263570000000001</v>
      </c>
      <c r="CX185">
        <v>1.2023239999999999</v>
      </c>
      <c r="CY185">
        <v>21.61478</v>
      </c>
      <c r="CZ185">
        <v>2.3219E-3</v>
      </c>
      <c r="DA185">
        <v>1.8160499999999999</v>
      </c>
      <c r="DB185">
        <v>1.2022839999999999</v>
      </c>
      <c r="DC185">
        <v>21.677099999999999</v>
      </c>
      <c r="DD185" s="1">
        <v>1.9988749999999998E-3</v>
      </c>
      <c r="DE185">
        <v>1.5629059999999999</v>
      </c>
      <c r="DF185">
        <v>1.2022189999999999</v>
      </c>
      <c r="DG185">
        <v>21.900970000000001</v>
      </c>
      <c r="DH185" s="1">
        <v>1.7324479999999999E-3</v>
      </c>
      <c r="DI185">
        <v>1.3542179999999999</v>
      </c>
      <c r="DJ185">
        <v>1.2021550000000001</v>
      </c>
      <c r="DK185">
        <v>22.262699999999999</v>
      </c>
      <c r="DL185" s="1">
        <v>1.512549E-3</v>
      </c>
      <c r="DM185">
        <v>1.181881</v>
      </c>
      <c r="DN185">
        <v>1.202054</v>
      </c>
      <c r="DO185">
        <v>22.686589999999999</v>
      </c>
      <c r="DP185" s="1">
        <v>1.331453E-3</v>
      </c>
      <c r="DQ185">
        <v>1.0401229999999999</v>
      </c>
      <c r="DR185">
        <v>1.2019580000000001</v>
      </c>
      <c r="DS185">
        <v>22.75207</v>
      </c>
      <c r="DT185" s="1">
        <v>1.178552E-3</v>
      </c>
      <c r="DU185">
        <v>0.92042389999999996</v>
      </c>
      <c r="DV185">
        <v>1.2018690000000001</v>
      </c>
      <c r="DW185">
        <v>22.630220000000001</v>
      </c>
      <c r="DX185" s="1">
        <v>1.0500939999999999E-3</v>
      </c>
      <c r="DY185">
        <v>0.82003139999999997</v>
      </c>
      <c r="DZ185">
        <v>1.201781</v>
      </c>
      <c r="EA185">
        <v>22.404309999999999</v>
      </c>
      <c r="EB185" s="1">
        <v>9.4133710000000002E-4</v>
      </c>
      <c r="EC185">
        <v>0.73493819999999999</v>
      </c>
      <c r="ED185">
        <v>1.201659</v>
      </c>
      <c r="EE185">
        <v>22.116769999999999</v>
      </c>
      <c r="EF185" s="1">
        <v>8.4922969999999998E-4</v>
      </c>
      <c r="EG185">
        <v>0.66283080000000005</v>
      </c>
      <c r="EH185">
        <v>1.2015739999999999</v>
      </c>
      <c r="EI185">
        <v>22.084510000000002</v>
      </c>
      <c r="EJ185" s="1">
        <v>7.725055E-4</v>
      </c>
      <c r="EK185">
        <v>0.60274260000000002</v>
      </c>
      <c r="EL185">
        <v>1.20147</v>
      </c>
      <c r="EM185">
        <v>22.324629999999999</v>
      </c>
      <c r="EN185" s="1">
        <v>7.0740889999999996E-4</v>
      </c>
      <c r="EO185">
        <v>0.55183729999999998</v>
      </c>
      <c r="EP185">
        <v>1.2014050000000001</v>
      </c>
      <c r="EQ185">
        <v>22.766559999999998</v>
      </c>
      <c r="ER185" s="1">
        <v>6.5223099999999997E-4</v>
      </c>
      <c r="ES185">
        <v>0.50861469999999998</v>
      </c>
      <c r="ET185">
        <v>1.201343</v>
      </c>
      <c r="EU185">
        <v>23.245760000000001</v>
      </c>
      <c r="EV185" s="1">
        <v>6.0376479999999996E-4</v>
      </c>
      <c r="EW185">
        <v>0.47087499999999999</v>
      </c>
      <c r="EX185">
        <v>1.2012370000000001</v>
      </c>
      <c r="EY185">
        <v>23.367570000000001</v>
      </c>
      <c r="EZ185" s="1">
        <v>5.6206249999999995E-4</v>
      </c>
      <c r="FA185">
        <v>0.4382182</v>
      </c>
      <c r="FB185">
        <v>1.201163</v>
      </c>
      <c r="FC185">
        <v>23.236080000000001</v>
      </c>
      <c r="FD185" s="1">
        <v>5.2692129999999996E-4</v>
      </c>
      <c r="FE185">
        <v>0.41080270000000002</v>
      </c>
      <c r="FF185">
        <v>1.2011099999999999</v>
      </c>
      <c r="FG185">
        <v>22.978120000000001</v>
      </c>
      <c r="FH185" s="1">
        <v>4.9534389999999996E-4</v>
      </c>
      <c r="FI185">
        <v>0.38615909999999998</v>
      </c>
      <c r="FJ185">
        <v>1.201052</v>
      </c>
      <c r="FK185">
        <v>22.55293</v>
      </c>
      <c r="FL185" s="1">
        <v>4.6746519999999998E-4</v>
      </c>
      <c r="FM185">
        <v>0.3644133</v>
      </c>
      <c r="FN185">
        <v>1.2010240000000001</v>
      </c>
      <c r="FO185">
        <v>22.410509999999999</v>
      </c>
      <c r="FP185" s="1">
        <v>4.433231E-4</v>
      </c>
      <c r="FQ185">
        <v>0.34550740000000002</v>
      </c>
      <c r="FR185">
        <v>1.2009730000000001</v>
      </c>
      <c r="FS185">
        <v>22.36966</v>
      </c>
      <c r="FT185" s="1">
        <v>4.2158160000000002E-4</v>
      </c>
      <c r="FU185">
        <v>0.32850639999999998</v>
      </c>
      <c r="FV185">
        <v>1.200952</v>
      </c>
      <c r="FW185">
        <v>22.28201</v>
      </c>
      <c r="FX185" s="1">
        <v>4.0153870000000003E-4</v>
      </c>
      <c r="FY185">
        <v>0.31291629999999998</v>
      </c>
      <c r="FZ185">
        <v>1.2009430000000001</v>
      </c>
      <c r="GA185">
        <v>22.33663</v>
      </c>
      <c r="GB185" s="1">
        <v>3.8286340000000002E-4</v>
      </c>
      <c r="GC185">
        <v>0.29836839999999998</v>
      </c>
      <c r="GD185">
        <v>1.2009179999999999</v>
      </c>
      <c r="GE185">
        <v>22.303889999999999</v>
      </c>
      <c r="GF185" s="1">
        <v>3.6614589999999999E-4</v>
      </c>
      <c r="GG185">
        <v>0.28532000000000002</v>
      </c>
      <c r="GH185">
        <v>1.200944</v>
      </c>
      <c r="GI185">
        <v>22.45223</v>
      </c>
      <c r="GJ185" s="1">
        <v>3.5127679999999998E-4</v>
      </c>
      <c r="GK185">
        <v>0.27371279999999998</v>
      </c>
      <c r="GL185">
        <v>1.200931</v>
      </c>
      <c r="GM185">
        <v>22.475940000000001</v>
      </c>
      <c r="GN185" s="1">
        <v>3.3709890000000001E-4</v>
      </c>
      <c r="GO185">
        <v>0.26262160000000001</v>
      </c>
      <c r="GP185">
        <v>1.200941</v>
      </c>
      <c r="GQ185">
        <v>22.27488</v>
      </c>
      <c r="GR185" s="1">
        <v>3.2449189999999998E-4</v>
      </c>
      <c r="GS185">
        <v>0.25277909999999998</v>
      </c>
      <c r="GT185">
        <v>1.200931</v>
      </c>
      <c r="GU185">
        <v>21.785699999999999</v>
      </c>
      <c r="GV185" s="1">
        <v>3.127936E-4</v>
      </c>
      <c r="GW185">
        <v>0.2437076</v>
      </c>
      <c r="GX185">
        <v>1.2009320000000001</v>
      </c>
      <c r="GY185">
        <v>21.531289999999998</v>
      </c>
      <c r="GZ185" s="1">
        <v>3.0199959999999999E-4</v>
      </c>
      <c r="HA185">
        <v>0.2352843</v>
      </c>
      <c r="HB185">
        <v>1.2009430000000001</v>
      </c>
      <c r="HC185">
        <v>21.73442</v>
      </c>
      <c r="HD185" s="1">
        <v>2.9170930000000002E-4</v>
      </c>
      <c r="HE185">
        <v>0.22728370000000001</v>
      </c>
      <c r="HF185">
        <v>1.200952</v>
      </c>
      <c r="HG185">
        <v>22.234490000000001</v>
      </c>
      <c r="HH185" s="1">
        <v>2.821899E-4</v>
      </c>
      <c r="HI185">
        <v>0.2198109</v>
      </c>
      <c r="HJ185">
        <v>1.20096</v>
      </c>
      <c r="HK185">
        <v>22.495280000000001</v>
      </c>
      <c r="HL185" s="1">
        <v>2.7262370000000002E-4</v>
      </c>
      <c r="HM185">
        <v>0.21238190000000001</v>
      </c>
      <c r="HN185">
        <v>1.2009339999999999</v>
      </c>
      <c r="HO185">
        <v>22.322700000000001</v>
      </c>
      <c r="HP185" s="1">
        <v>2.642217E-4</v>
      </c>
      <c r="HQ185">
        <v>0.20580850000000001</v>
      </c>
      <c r="HR185">
        <v>1.200939</v>
      </c>
      <c r="HS185">
        <v>22.091950000000001</v>
      </c>
      <c r="HT185" s="1">
        <v>2.5604380000000002E-4</v>
      </c>
      <c r="HU185">
        <v>0.19942599999999999</v>
      </c>
      <c r="HV185">
        <v>1.2009209999999999</v>
      </c>
      <c r="HW185">
        <v>21.74614</v>
      </c>
      <c r="HX185" s="1">
        <v>2.4793349999999999E-4</v>
      </c>
      <c r="HY185">
        <v>0.19321540000000001</v>
      </c>
      <c r="HZ185">
        <v>1.2008890000000001</v>
      </c>
      <c r="IA185">
        <v>21.67381</v>
      </c>
      <c r="IB185" s="1">
        <v>2.4032900000000001E-4</v>
      </c>
      <c r="IC185">
        <v>0.18727079999999999</v>
      </c>
      <c r="ID185">
        <v>1.200869</v>
      </c>
      <c r="IE185">
        <v>21.811779999999999</v>
      </c>
      <c r="IF185" s="1">
        <v>2.3256850000000001E-4</v>
      </c>
      <c r="IG185">
        <v>0.1812407</v>
      </c>
      <c r="IH185">
        <v>1.2008220000000001</v>
      </c>
      <c r="II185">
        <v>22.033750000000001</v>
      </c>
      <c r="IJ185" s="1">
        <v>2.2518709999999999E-4</v>
      </c>
      <c r="IK185">
        <v>0.17547989999999999</v>
      </c>
      <c r="IL185">
        <v>1.200801</v>
      </c>
      <c r="IM185">
        <v>22.27094</v>
      </c>
      <c r="IN185" s="1">
        <v>2.1827470000000001E-4</v>
      </c>
      <c r="IO185">
        <v>0.1700825</v>
      </c>
      <c r="IP185">
        <v>1.20076</v>
      </c>
      <c r="IQ185">
        <v>22.25055</v>
      </c>
      <c r="IR185" s="1">
        <v>2.1191459999999999E-4</v>
      </c>
      <c r="IS185">
        <v>0.16514110000000001</v>
      </c>
      <c r="IT185">
        <v>1.2006969999999999</v>
      </c>
      <c r="IU185">
        <v>22.16459</v>
      </c>
      <c r="IV185" s="1">
        <v>2.0522189999999999E-4</v>
      </c>
      <c r="IW185">
        <v>0.1599776</v>
      </c>
      <c r="IX185">
        <v>1.200647</v>
      </c>
      <c r="IY185">
        <v>22.071560000000002</v>
      </c>
      <c r="IZ185" s="1">
        <v>1.9920269999999999E-4</v>
      </c>
      <c r="JA185">
        <v>0.15527969999999999</v>
      </c>
      <c r="JB185">
        <v>1.2005980000000001</v>
      </c>
      <c r="JC185">
        <v>21.939810000000001</v>
      </c>
      <c r="JD185" s="1">
        <v>1.927931E-4</v>
      </c>
      <c r="JE185">
        <v>0.15033260000000001</v>
      </c>
      <c r="JF185">
        <v>1.2005429999999999</v>
      </c>
      <c r="JG185">
        <v>22.16882</v>
      </c>
      <c r="JH185" s="1">
        <v>1.872702E-4</v>
      </c>
      <c r="JI185">
        <v>0.1460264</v>
      </c>
      <c r="JJ185">
        <v>1.200458</v>
      </c>
      <c r="JK185">
        <v>22.39282</v>
      </c>
      <c r="JL185" s="1">
        <v>1.8183399999999999E-4</v>
      </c>
      <c r="JM185">
        <v>0.14172699999999999</v>
      </c>
      <c r="JN185">
        <v>1.2004239999999999</v>
      </c>
      <c r="JO185">
        <v>22.565329999999999</v>
      </c>
      <c r="JP185" s="1">
        <v>1.763336E-4</v>
      </c>
      <c r="JQ185">
        <v>0.13752880000000001</v>
      </c>
      <c r="JR185">
        <v>1.200359</v>
      </c>
      <c r="JS185">
        <v>22.681010000000001</v>
      </c>
      <c r="JT185" s="1">
        <v>1.711277E-4</v>
      </c>
      <c r="JU185">
        <v>0.1334448</v>
      </c>
      <c r="JV185">
        <v>1.2002949999999999</v>
      </c>
      <c r="JW185">
        <v>22.728480000000001</v>
      </c>
      <c r="JX185" s="1">
        <v>1.6635059999999999E-4</v>
      </c>
      <c r="JY185">
        <v>0.12972690000000001</v>
      </c>
      <c r="JZ185">
        <v>1.200234</v>
      </c>
      <c r="KA185">
        <v>22.65776</v>
      </c>
      <c r="KB185" s="1">
        <v>1.613361E-4</v>
      </c>
      <c r="KC185">
        <v>0.12585499999999999</v>
      </c>
      <c r="KD185">
        <v>1.200162</v>
      </c>
      <c r="KE185">
        <v>22.52882</v>
      </c>
      <c r="KF185" s="1">
        <v>1.570128E-4</v>
      </c>
      <c r="KG185">
        <v>0.12246650000000001</v>
      </c>
      <c r="KH185">
        <v>1.2000980000000001</v>
      </c>
      <c r="KI185">
        <v>22.28659</v>
      </c>
      <c r="KJ185" s="1">
        <v>1.5248740000000001E-4</v>
      </c>
      <c r="KK185">
        <v>0.1189625</v>
      </c>
      <c r="KL185">
        <v>1.2000710000000001</v>
      </c>
      <c r="KM185">
        <v>22.380210000000002</v>
      </c>
      <c r="KN185" s="1">
        <v>1.481074E-4</v>
      </c>
      <c r="KO185">
        <v>0.1155282</v>
      </c>
      <c r="KP185">
        <v>1.200037</v>
      </c>
      <c r="KQ185">
        <v>22.624490000000002</v>
      </c>
      <c r="KR185" s="1">
        <v>1.439569E-4</v>
      </c>
      <c r="KS185">
        <v>0.1123021</v>
      </c>
      <c r="KT185">
        <v>1.1999740000000001</v>
      </c>
      <c r="KU185">
        <v>23.024319999999999</v>
      </c>
      <c r="KV185" s="1">
        <v>1.4014750000000001E-4</v>
      </c>
      <c r="KW185">
        <v>0.1093475</v>
      </c>
      <c r="KX185">
        <v>1.1999439999999999</v>
      </c>
      <c r="KY185">
        <v>23.467479999999998</v>
      </c>
      <c r="KZ185" s="1">
        <v>1.3644079999999999E-4</v>
      </c>
      <c r="LA185">
        <v>0.1064587</v>
      </c>
      <c r="LB185">
        <v>1.199918</v>
      </c>
      <c r="LC185">
        <v>23.598700000000001</v>
      </c>
      <c r="LD185" s="1">
        <v>1.3269280000000001E-4</v>
      </c>
      <c r="LE185">
        <v>0.1035306</v>
      </c>
      <c r="LF185">
        <v>1.1998800000000001</v>
      </c>
      <c r="LG185">
        <v>23.464839999999999</v>
      </c>
      <c r="LH185" s="1">
        <v>1.2905069999999999E-4</v>
      </c>
      <c r="LI185">
        <v>0.10069989999999999</v>
      </c>
      <c r="LJ185">
        <v>1.1998629999999999</v>
      </c>
      <c r="LK185">
        <v>23.196919999999999</v>
      </c>
      <c r="LL185" s="1">
        <v>1.2586779999999999E-4</v>
      </c>
      <c r="LM185" s="1">
        <v>9.8223119999999997E-2</v>
      </c>
      <c r="LN185">
        <v>1.1998120000000001</v>
      </c>
      <c r="LO185">
        <v>22.853439999999999</v>
      </c>
      <c r="LP185" s="1">
        <v>1.2238670000000001E-4</v>
      </c>
      <c r="LQ185" s="1">
        <v>9.5541689999999999E-2</v>
      </c>
      <c r="LR185">
        <v>1.199765</v>
      </c>
      <c r="LS185">
        <v>23.00854</v>
      </c>
      <c r="LT185" s="1">
        <v>1.1906609999999999E-4</v>
      </c>
      <c r="LU185">
        <v>9.2927899999999994E-2</v>
      </c>
      <c r="LV185">
        <v>1.199743</v>
      </c>
      <c r="LW185">
        <v>23.31326</v>
      </c>
      <c r="LX185" s="1">
        <v>1.1581410000000001E-4</v>
      </c>
      <c r="LY185" s="1">
        <v>9.0407119999999994E-2</v>
      </c>
      <c r="LZ185">
        <v>1.199694</v>
      </c>
      <c r="MA185">
        <v>23.75732</v>
      </c>
      <c r="MB185" s="1">
        <v>1.124675E-4</v>
      </c>
      <c r="MC185" s="1">
        <v>8.7800610000000001E-2</v>
      </c>
      <c r="MD185">
        <v>1.199654</v>
      </c>
      <c r="ME185">
        <v>24.264220000000002</v>
      </c>
      <c r="MF185" s="1">
        <v>1.096284E-4</v>
      </c>
      <c r="MG185" s="1">
        <v>8.5588490000000003E-2</v>
      </c>
      <c r="MH185">
        <v>1.1996039999999999</v>
      </c>
      <c r="MI185">
        <v>24.477150000000002</v>
      </c>
      <c r="MJ185" s="1">
        <v>1.06728E-4</v>
      </c>
      <c r="MK185" s="1">
        <v>8.3292130000000006E-2</v>
      </c>
      <c r="ML185">
        <v>1.199573</v>
      </c>
      <c r="MM185">
        <v>24.45684</v>
      </c>
      <c r="MN185" s="1">
        <v>1.037829E-4</v>
      </c>
      <c r="MO185" s="1">
        <v>8.102529E-2</v>
      </c>
      <c r="MP185">
        <v>1.199554</v>
      </c>
      <c r="MQ185">
        <v>24.246600000000001</v>
      </c>
      <c r="MR185" s="1">
        <v>1.010187E-4</v>
      </c>
      <c r="MS185" s="1">
        <v>7.8868709999999995E-2</v>
      </c>
      <c r="MT185">
        <v>1.199503</v>
      </c>
      <c r="MU185">
        <v>23.816099999999999</v>
      </c>
      <c r="MV185" s="1">
        <v>9.8090360000000003E-5</v>
      </c>
      <c r="MW185" s="1">
        <v>7.6595460000000004E-2</v>
      </c>
      <c r="MX185">
        <v>1.1994530000000001</v>
      </c>
      <c r="MY185">
        <v>23.324529999999999</v>
      </c>
      <c r="MZ185" s="1">
        <v>9.5256219999999999E-5</v>
      </c>
      <c r="NA185" s="1">
        <v>7.4390079999999997E-2</v>
      </c>
      <c r="NB185">
        <v>1.199414</v>
      </c>
      <c r="NC185">
        <v>23.009530000000002</v>
      </c>
      <c r="ND185" s="1">
        <v>9.2681760000000001E-5</v>
      </c>
      <c r="NE185" s="1">
        <v>7.2365550000000001E-2</v>
      </c>
      <c r="NF185">
        <v>1.1994119999999999</v>
      </c>
      <c r="NG185">
        <v>23.178349999999998</v>
      </c>
      <c r="NH185" s="1">
        <v>8.9949020000000004E-5</v>
      </c>
      <c r="NI185" s="1">
        <v>7.0237590000000003E-2</v>
      </c>
      <c r="NJ185">
        <v>1.199368</v>
      </c>
      <c r="NK185">
        <v>23.294170000000001</v>
      </c>
      <c r="NL185" s="1">
        <v>8.7309509999999995E-5</v>
      </c>
      <c r="NM185" s="1">
        <v>6.8186220000000006E-2</v>
      </c>
      <c r="NN185">
        <v>1.1993450000000001</v>
      </c>
      <c r="NO185">
        <v>23.262039999999999</v>
      </c>
      <c r="NP185" s="1">
        <v>8.4910909999999994E-5</v>
      </c>
      <c r="NQ185" s="1">
        <v>6.630693E-2</v>
      </c>
      <c r="NR185">
        <v>1.199335</v>
      </c>
      <c r="NS185">
        <v>23.19454</v>
      </c>
      <c r="NT185" s="1">
        <v>8.2447710000000001E-5</v>
      </c>
      <c r="NU185" s="1">
        <v>6.4390230000000007E-2</v>
      </c>
      <c r="NV185">
        <v>1.199311</v>
      </c>
      <c r="NW185">
        <v>23.04852</v>
      </c>
      <c r="NX185" s="1">
        <v>8.0229589999999994E-5</v>
      </c>
      <c r="NY185">
        <v>6.2645900000000004E-2</v>
      </c>
      <c r="NZ185">
        <v>1.199281</v>
      </c>
      <c r="OA185">
        <v>22.666630000000001</v>
      </c>
      <c r="OB185" s="1">
        <v>7.7938919999999995E-5</v>
      </c>
      <c r="OC185" s="1">
        <v>6.0859969999999999E-2</v>
      </c>
      <c r="OD185">
        <v>1.1992560000000001</v>
      </c>
      <c r="OE185">
        <v>22.496770000000001</v>
      </c>
      <c r="OF185" s="1">
        <v>7.5931820000000005E-5</v>
      </c>
      <c r="OG185" s="1">
        <v>5.9300279999999997E-2</v>
      </c>
      <c r="OH185">
        <v>1.1992309999999999</v>
      </c>
      <c r="OI185">
        <v>22.573180000000001</v>
      </c>
      <c r="OJ185" s="1">
        <v>7.4167159999999994E-5</v>
      </c>
      <c r="OK185" s="1">
        <v>5.7907779999999999E-2</v>
      </c>
    </row>
    <row r="186" spans="1:401" x14ac:dyDescent="0.35">
      <c r="A186">
        <v>192</v>
      </c>
      <c r="B186" t="s">
        <v>4</v>
      </c>
      <c r="C186" t="s">
        <v>181</v>
      </c>
      <c r="D186" t="s">
        <v>191</v>
      </c>
      <c r="E186">
        <v>857.69500000000005</v>
      </c>
      <c r="F186">
        <v>0.78754619999999997</v>
      </c>
      <c r="G186">
        <v>23.100439999999999</v>
      </c>
      <c r="H186">
        <v>0</v>
      </c>
      <c r="I186">
        <v>0</v>
      </c>
      <c r="J186">
        <v>0.78736530000000005</v>
      </c>
      <c r="K186">
        <v>22.669250000000002</v>
      </c>
      <c r="L186">
        <v>0</v>
      </c>
      <c r="M186">
        <v>0</v>
      </c>
      <c r="N186">
        <v>0.78722049999999999</v>
      </c>
      <c r="O186">
        <v>22.093969999999999</v>
      </c>
      <c r="P186">
        <v>0</v>
      </c>
      <c r="Q186">
        <v>0</v>
      </c>
      <c r="R186">
        <v>0.78707159999999998</v>
      </c>
      <c r="S186">
        <v>21.52075</v>
      </c>
      <c r="T186">
        <v>0</v>
      </c>
      <c r="U186">
        <v>0</v>
      </c>
      <c r="V186">
        <v>0.78694649999999999</v>
      </c>
      <c r="W186">
        <v>21.310230000000001</v>
      </c>
      <c r="X186">
        <v>0</v>
      </c>
      <c r="Y186">
        <v>0</v>
      </c>
      <c r="Z186">
        <v>0.78681809999999996</v>
      </c>
      <c r="AA186">
        <v>21.179469999999998</v>
      </c>
      <c r="AB186">
        <v>0</v>
      </c>
      <c r="AC186">
        <v>0</v>
      </c>
      <c r="AD186">
        <v>0.78671250000000004</v>
      </c>
      <c r="AE186">
        <v>21.091180000000001</v>
      </c>
      <c r="AF186" s="1">
        <v>7.0257829999999999E-29</v>
      </c>
      <c r="AG186" s="1">
        <v>5.9455809999999998E-26</v>
      </c>
      <c r="AH186">
        <v>0.78663300000000003</v>
      </c>
      <c r="AI186">
        <v>20.99362</v>
      </c>
      <c r="AJ186" s="1">
        <v>6.7663499999999997E-17</v>
      </c>
      <c r="AK186" s="1">
        <v>5.7283009999999998E-14</v>
      </c>
      <c r="AL186">
        <v>0.78653209999999996</v>
      </c>
      <c r="AM186">
        <v>20.833369999999999</v>
      </c>
      <c r="AN186" s="1">
        <v>2.853152E-6</v>
      </c>
      <c r="AO186" s="1">
        <v>1.8012729999999999E-3</v>
      </c>
      <c r="AP186">
        <v>0.78644499999999995</v>
      </c>
      <c r="AQ186">
        <v>20.982679999999998</v>
      </c>
      <c r="AR186" s="1">
        <v>9.1373800000000005E-3</v>
      </c>
      <c r="AS186">
        <v>6.3345200000000004</v>
      </c>
      <c r="AT186">
        <v>0.78637420000000002</v>
      </c>
      <c r="AU186">
        <v>21.306039999999999</v>
      </c>
      <c r="AV186">
        <v>0.93887719999999997</v>
      </c>
      <c r="AW186">
        <v>697.33669999999995</v>
      </c>
      <c r="AX186">
        <v>0.78631189999999995</v>
      </c>
      <c r="AY186">
        <v>21.559989999999999</v>
      </c>
      <c r="AZ186">
        <v>12.53778</v>
      </c>
      <c r="BA186">
        <v>9861.4249999999993</v>
      </c>
      <c r="BB186">
        <v>0.7862673</v>
      </c>
      <c r="BC186">
        <v>21.749580000000002</v>
      </c>
      <c r="BD186">
        <v>38.25394</v>
      </c>
      <c r="BE186">
        <v>31595.05</v>
      </c>
      <c r="BF186">
        <v>0.78622999999999998</v>
      </c>
      <c r="BG186">
        <v>21.663650000000001</v>
      </c>
      <c r="BH186">
        <v>37.3277</v>
      </c>
      <c r="BI186">
        <v>32158.2</v>
      </c>
      <c r="BJ186">
        <v>0.78621730000000001</v>
      </c>
      <c r="BK186">
        <v>21.410720000000001</v>
      </c>
      <c r="BL186">
        <v>14.65821</v>
      </c>
      <c r="BM186">
        <v>13097.9</v>
      </c>
      <c r="BN186">
        <v>0.78618849999999996</v>
      </c>
      <c r="BO186">
        <v>21.1783</v>
      </c>
      <c r="BP186">
        <v>2.7496070000000001</v>
      </c>
      <c r="BQ186">
        <v>2535.1350000000002</v>
      </c>
      <c r="BR186">
        <v>0.7861804</v>
      </c>
      <c r="BS186">
        <v>20.95955</v>
      </c>
      <c r="BT186">
        <v>0.28750910000000002</v>
      </c>
      <c r="BU186">
        <v>271.65390000000002</v>
      </c>
      <c r="BV186">
        <v>0.78617720000000002</v>
      </c>
      <c r="BW186">
        <v>21.088509999999999</v>
      </c>
      <c r="BX186" s="1">
        <v>2.5045830000000002E-2</v>
      </c>
      <c r="BY186">
        <v>23.36017</v>
      </c>
      <c r="BZ186">
        <v>0.78617890000000001</v>
      </c>
      <c r="CA186">
        <v>21.439830000000001</v>
      </c>
      <c r="CB186" s="1">
        <v>7.2704700000000002E-3</v>
      </c>
      <c r="CC186">
        <v>6.2921139999999998</v>
      </c>
      <c r="CD186">
        <v>0.78617020000000004</v>
      </c>
      <c r="CE186">
        <v>21.792960000000001</v>
      </c>
      <c r="CF186" s="1">
        <v>5.4873470000000001E-3</v>
      </c>
      <c r="CG186">
        <v>4.6762949999999996</v>
      </c>
      <c r="CH186">
        <v>0.78615959999999996</v>
      </c>
      <c r="CI186">
        <v>22.193829999999998</v>
      </c>
      <c r="CJ186" s="1">
        <v>4.5759240000000003E-3</v>
      </c>
      <c r="CK186">
        <v>3.896674</v>
      </c>
      <c r="CL186">
        <v>0.78614589999999995</v>
      </c>
      <c r="CM186">
        <v>22.36017</v>
      </c>
      <c r="CN186" s="1">
        <v>3.846974E-3</v>
      </c>
      <c r="CO186">
        <v>3.2752409999999998</v>
      </c>
      <c r="CP186">
        <v>0.78613140000000004</v>
      </c>
      <c r="CQ186">
        <v>22.238869999999999</v>
      </c>
      <c r="CR186" s="1">
        <v>3.2497170000000001E-3</v>
      </c>
      <c r="CS186">
        <v>2.7662270000000002</v>
      </c>
      <c r="CT186">
        <v>0.78611220000000004</v>
      </c>
      <c r="CU186">
        <v>22.00714</v>
      </c>
      <c r="CV186" s="1">
        <v>2.7595079999999999E-3</v>
      </c>
      <c r="CW186">
        <v>2.3485490000000002</v>
      </c>
      <c r="CX186">
        <v>0.78607020000000005</v>
      </c>
      <c r="CY186">
        <v>21.656420000000001</v>
      </c>
      <c r="CZ186" s="1">
        <v>2.3560310000000002E-3</v>
      </c>
      <c r="DA186">
        <v>2.004718</v>
      </c>
      <c r="DB186">
        <v>0.78603190000000001</v>
      </c>
      <c r="DC186">
        <v>21.720669999999998</v>
      </c>
      <c r="DD186" s="1">
        <v>2.0269200000000002E-3</v>
      </c>
      <c r="DE186">
        <v>1.724245</v>
      </c>
      <c r="DF186">
        <v>0.78598179999999995</v>
      </c>
      <c r="DG186">
        <v>21.942039999999999</v>
      </c>
      <c r="DH186" s="1">
        <v>1.755593E-3</v>
      </c>
      <c r="DI186">
        <v>1.4931449999999999</v>
      </c>
      <c r="DJ186">
        <v>0.78592479999999998</v>
      </c>
      <c r="DK186">
        <v>22.287680000000002</v>
      </c>
      <c r="DL186" s="1">
        <v>1.531503E-3</v>
      </c>
      <c r="DM186">
        <v>1.302224</v>
      </c>
      <c r="DN186">
        <v>0.78585749999999999</v>
      </c>
      <c r="DO186">
        <v>22.6998</v>
      </c>
      <c r="DP186">
        <v>1.3473000000000001E-3</v>
      </c>
      <c r="DQ186">
        <v>1.145362</v>
      </c>
      <c r="DR186">
        <v>0.78576749999999995</v>
      </c>
      <c r="DS186">
        <v>22.759840000000001</v>
      </c>
      <c r="DT186" s="1">
        <v>1.1917970000000001E-3</v>
      </c>
      <c r="DU186">
        <v>1.012999</v>
      </c>
      <c r="DV186">
        <v>0.78568450000000001</v>
      </c>
      <c r="DW186">
        <v>22.639720000000001</v>
      </c>
      <c r="DX186" s="1">
        <v>1.0614839999999999E-3</v>
      </c>
      <c r="DY186">
        <v>0.90220049999999996</v>
      </c>
      <c r="DZ186">
        <v>0.78560229999999998</v>
      </c>
      <c r="EA186">
        <v>22.427340000000001</v>
      </c>
      <c r="EB186" s="1">
        <v>9.509443E-4</v>
      </c>
      <c r="EC186">
        <v>0.80810649999999995</v>
      </c>
      <c r="ED186">
        <v>0.78551660000000001</v>
      </c>
      <c r="EE186">
        <v>22.150130000000001</v>
      </c>
      <c r="EF186" s="1">
        <v>8.5726979999999997E-4</v>
      </c>
      <c r="EG186">
        <v>0.72836080000000003</v>
      </c>
      <c r="EH186">
        <v>0.7854177</v>
      </c>
      <c r="EI186">
        <v>22.127210000000002</v>
      </c>
      <c r="EJ186" s="1">
        <v>7.7914879999999996E-4</v>
      </c>
      <c r="EK186">
        <v>0.66178610000000004</v>
      </c>
      <c r="EL186">
        <v>0.78533529999999996</v>
      </c>
      <c r="EM186">
        <v>22.361740000000001</v>
      </c>
      <c r="EN186" s="1">
        <v>7.1306169999999999E-4</v>
      </c>
      <c r="EO186">
        <v>0.60556920000000003</v>
      </c>
      <c r="EP186">
        <v>0.78526859999999998</v>
      </c>
      <c r="EQ186">
        <v>22.7881</v>
      </c>
      <c r="ER186" s="1">
        <v>6.5692180000000004E-4</v>
      </c>
      <c r="ES186">
        <v>0.55775909999999995</v>
      </c>
      <c r="ET186">
        <v>0.78518399999999999</v>
      </c>
      <c r="EU186">
        <v>23.25665</v>
      </c>
      <c r="EV186" s="1">
        <v>6.0810699999999998E-4</v>
      </c>
      <c r="EW186">
        <v>0.51639710000000005</v>
      </c>
      <c r="EX186">
        <v>0.78510519999999995</v>
      </c>
      <c r="EY186">
        <v>23.37435</v>
      </c>
      <c r="EZ186" s="1">
        <v>5.6566020000000002E-4</v>
      </c>
      <c r="FA186">
        <v>0.4802401</v>
      </c>
      <c r="FB186">
        <v>0.78504529999999995</v>
      </c>
      <c r="FC186">
        <v>23.246410000000001</v>
      </c>
      <c r="FD186" s="1">
        <v>5.3013479999999998E-4</v>
      </c>
      <c r="FE186">
        <v>0.45005240000000002</v>
      </c>
      <c r="FF186">
        <v>0.78497119999999998</v>
      </c>
      <c r="FG186">
        <v>23.007280000000002</v>
      </c>
      <c r="FH186" s="1">
        <v>4.9823849999999998E-4</v>
      </c>
      <c r="FI186">
        <v>0.42297269999999998</v>
      </c>
      <c r="FJ186">
        <v>0.78490930000000003</v>
      </c>
      <c r="FK186">
        <v>22.598990000000001</v>
      </c>
      <c r="FL186" s="1">
        <v>4.7005579999999999E-4</v>
      </c>
      <c r="FM186">
        <v>0.39904079999999997</v>
      </c>
      <c r="FN186">
        <v>0.78486979999999995</v>
      </c>
      <c r="FO186">
        <v>22.464259999999999</v>
      </c>
      <c r="FP186" s="1">
        <v>4.4550649999999998E-4</v>
      </c>
      <c r="FQ186">
        <v>0.37810189999999999</v>
      </c>
      <c r="FR186">
        <v>0.78482850000000004</v>
      </c>
      <c r="FS186">
        <v>22.424050000000001</v>
      </c>
      <c r="FT186" s="1">
        <v>4.234687E-4</v>
      </c>
      <c r="FU186">
        <v>0.35934060000000001</v>
      </c>
      <c r="FV186">
        <v>0.78478429999999999</v>
      </c>
      <c r="FW186">
        <v>22.318670000000001</v>
      </c>
      <c r="FX186" s="1">
        <v>4.0333460000000003E-4</v>
      </c>
      <c r="FY186">
        <v>0.34232839999999998</v>
      </c>
      <c r="FZ186">
        <v>0.78476509999999999</v>
      </c>
      <c r="GA186">
        <v>22.35633</v>
      </c>
      <c r="GB186" s="1">
        <v>3.8455740000000003E-4</v>
      </c>
      <c r="GC186">
        <v>0.32640550000000002</v>
      </c>
      <c r="GD186">
        <v>0.78474940000000004</v>
      </c>
      <c r="GE186">
        <v>22.306629999999998</v>
      </c>
      <c r="GF186" s="1">
        <v>3.6767629999999999E-4</v>
      </c>
      <c r="GG186">
        <v>0.3120792</v>
      </c>
      <c r="GH186">
        <v>0.78474259999999996</v>
      </c>
      <c r="GI186">
        <v>22.452200000000001</v>
      </c>
      <c r="GJ186" s="1">
        <v>3.526642E-4</v>
      </c>
      <c r="GK186">
        <v>0.29929699999999998</v>
      </c>
      <c r="GL186">
        <v>0.78474140000000003</v>
      </c>
      <c r="GM186">
        <v>22.495149999999999</v>
      </c>
      <c r="GN186" s="1">
        <v>3.3831220000000002E-4</v>
      </c>
      <c r="GO186">
        <v>0.28709380000000001</v>
      </c>
      <c r="GP186">
        <v>0.78473910000000002</v>
      </c>
      <c r="GQ186">
        <v>22.31541</v>
      </c>
      <c r="GR186" s="1">
        <v>3.2557149999999998E-4</v>
      </c>
      <c r="GS186">
        <v>0.2762561</v>
      </c>
      <c r="GT186">
        <v>0.78474330000000003</v>
      </c>
      <c r="GU186">
        <v>21.845210000000002</v>
      </c>
      <c r="GV186" s="1">
        <v>3.139029E-4</v>
      </c>
      <c r="GW186">
        <v>0.26638430000000002</v>
      </c>
      <c r="GX186">
        <v>0.78472439999999999</v>
      </c>
      <c r="GY186">
        <v>21.58259</v>
      </c>
      <c r="GZ186" s="1">
        <v>3.0299899999999998E-4</v>
      </c>
      <c r="HA186">
        <v>0.25712829999999998</v>
      </c>
      <c r="HB186">
        <v>0.78472810000000004</v>
      </c>
      <c r="HC186">
        <v>21.763390000000001</v>
      </c>
      <c r="HD186" s="1">
        <v>2.9270750000000002E-4</v>
      </c>
      <c r="HE186">
        <v>0.2484141</v>
      </c>
      <c r="HF186">
        <v>0.78472920000000002</v>
      </c>
      <c r="HG186">
        <v>22.240549999999999</v>
      </c>
      <c r="HH186" s="1">
        <v>2.830013E-4</v>
      </c>
      <c r="HI186">
        <v>0.24011640000000001</v>
      </c>
      <c r="HJ186">
        <v>0.78473570000000004</v>
      </c>
      <c r="HK186">
        <v>22.503209999999999</v>
      </c>
      <c r="HL186" s="1">
        <v>2.7344469999999999E-4</v>
      </c>
      <c r="HM186">
        <v>0.23203699999999999</v>
      </c>
      <c r="HN186">
        <v>0.78472050000000004</v>
      </c>
      <c r="HO186">
        <v>22.33615</v>
      </c>
      <c r="HP186" s="1">
        <v>2.6492360000000001E-4</v>
      </c>
      <c r="HQ186">
        <v>0.224776</v>
      </c>
      <c r="HR186">
        <v>0.78471789999999997</v>
      </c>
      <c r="HS186">
        <v>22.116810000000001</v>
      </c>
      <c r="HT186" s="1">
        <v>2.5666270000000003E-4</v>
      </c>
      <c r="HU186">
        <v>0.217746</v>
      </c>
      <c r="HV186">
        <v>0.78468959999999999</v>
      </c>
      <c r="HW186">
        <v>21.780059999999999</v>
      </c>
      <c r="HX186" s="1">
        <v>2.487476E-4</v>
      </c>
      <c r="HY186">
        <v>0.2111217</v>
      </c>
      <c r="HZ186">
        <v>0.78468099999999996</v>
      </c>
      <c r="IA186">
        <v>21.70804</v>
      </c>
      <c r="IB186" s="1">
        <v>2.4105289999999999E-4</v>
      </c>
      <c r="IC186">
        <v>0.20457040000000001</v>
      </c>
      <c r="ID186">
        <v>0.78466060000000004</v>
      </c>
      <c r="IE186">
        <v>21.84545</v>
      </c>
      <c r="IF186" s="1">
        <v>2.3328420000000001E-4</v>
      </c>
      <c r="IG186">
        <v>0.19799810000000001</v>
      </c>
      <c r="IH186">
        <v>0.78462960000000004</v>
      </c>
      <c r="II186">
        <v>22.05688</v>
      </c>
      <c r="IJ186" s="1">
        <v>2.2583400000000001E-4</v>
      </c>
      <c r="IK186">
        <v>0.19168270000000001</v>
      </c>
      <c r="IL186">
        <v>0.78460220000000003</v>
      </c>
      <c r="IM186">
        <v>22.28933</v>
      </c>
      <c r="IN186" s="1">
        <v>2.1884389999999999E-4</v>
      </c>
      <c r="IO186">
        <v>0.18575530000000001</v>
      </c>
      <c r="IP186">
        <v>0.78455359999999996</v>
      </c>
      <c r="IQ186">
        <v>22.265820000000001</v>
      </c>
      <c r="IR186" s="1">
        <v>2.124742E-4</v>
      </c>
      <c r="IS186">
        <v>0.1803669</v>
      </c>
      <c r="IT186">
        <v>0.78451729999999997</v>
      </c>
      <c r="IU186">
        <v>22.17474</v>
      </c>
      <c r="IV186" s="1">
        <v>2.0585859999999999E-4</v>
      </c>
      <c r="IW186">
        <v>0.1747996</v>
      </c>
      <c r="IX186">
        <v>0.78447140000000004</v>
      </c>
      <c r="IY186">
        <v>22.0913</v>
      </c>
      <c r="IZ186" s="1">
        <v>1.9976600000000001E-4</v>
      </c>
      <c r="JA186">
        <v>0.16961290000000001</v>
      </c>
      <c r="JB186">
        <v>0.78441609999999995</v>
      </c>
      <c r="JC186">
        <v>21.964680000000001</v>
      </c>
      <c r="JD186" s="1">
        <v>1.9341439999999999E-4</v>
      </c>
      <c r="JE186">
        <v>0.1642853</v>
      </c>
      <c r="JF186">
        <v>0.78436539999999999</v>
      </c>
      <c r="JG186">
        <v>22.20345</v>
      </c>
      <c r="JH186" s="1">
        <v>1.8784659999999999E-4</v>
      </c>
      <c r="JI186">
        <v>0.15954660000000001</v>
      </c>
      <c r="JJ186">
        <v>0.78432550000000001</v>
      </c>
      <c r="JK186">
        <v>22.433700000000002</v>
      </c>
      <c r="JL186" s="1">
        <v>1.8222550000000001E-4</v>
      </c>
      <c r="JM186">
        <v>0.15472540000000001</v>
      </c>
      <c r="JN186">
        <v>0.78427279999999999</v>
      </c>
      <c r="JO186">
        <v>22.59806</v>
      </c>
      <c r="JP186" s="1">
        <v>1.7688830000000001E-4</v>
      </c>
      <c r="JQ186">
        <v>0.15027969999999999</v>
      </c>
      <c r="JR186">
        <v>0.78421479999999999</v>
      </c>
      <c r="JS186">
        <v>22.70289</v>
      </c>
      <c r="JT186" s="1">
        <v>1.7159179999999999E-4</v>
      </c>
      <c r="JU186">
        <v>0.1457765</v>
      </c>
      <c r="JV186">
        <v>0.78415570000000001</v>
      </c>
      <c r="JW186">
        <v>22.737200000000001</v>
      </c>
      <c r="JX186" s="1">
        <v>1.6678210000000001E-4</v>
      </c>
      <c r="JY186">
        <v>0.1416905</v>
      </c>
      <c r="JZ186">
        <v>0.78409589999999996</v>
      </c>
      <c r="KA186">
        <v>22.667729999999999</v>
      </c>
      <c r="KB186" s="1">
        <v>1.6182389999999999E-4</v>
      </c>
      <c r="KC186">
        <v>0.13751740000000001</v>
      </c>
      <c r="KD186">
        <v>0.78403020000000001</v>
      </c>
      <c r="KE186">
        <v>22.549679999999999</v>
      </c>
      <c r="KF186" s="1">
        <v>1.5741440000000001E-4</v>
      </c>
      <c r="KG186">
        <v>0.13373180000000001</v>
      </c>
      <c r="KH186">
        <v>0.78398780000000001</v>
      </c>
      <c r="KI186">
        <v>22.320419999999999</v>
      </c>
      <c r="KJ186" s="1">
        <v>1.529154E-4</v>
      </c>
      <c r="KK186">
        <v>0.12995100000000001</v>
      </c>
      <c r="KL186">
        <v>0.78393599999999997</v>
      </c>
      <c r="KM186">
        <v>22.418050000000001</v>
      </c>
      <c r="KN186" s="1">
        <v>1.4846060000000001E-4</v>
      </c>
      <c r="KO186">
        <v>0.12615599999999999</v>
      </c>
      <c r="KP186">
        <v>0.78389220000000004</v>
      </c>
      <c r="KQ186">
        <v>22.660049999999998</v>
      </c>
      <c r="KR186" s="1">
        <v>1.4431510000000001E-4</v>
      </c>
      <c r="KS186">
        <v>0.12264319999999999</v>
      </c>
      <c r="KT186">
        <v>0.78385059999999995</v>
      </c>
      <c r="KU186">
        <v>23.045059999999999</v>
      </c>
      <c r="KV186" s="1">
        <v>1.405144E-4</v>
      </c>
      <c r="KW186">
        <v>0.1194287</v>
      </c>
      <c r="KX186">
        <v>0.78380380000000005</v>
      </c>
      <c r="KY186">
        <v>23.479179999999999</v>
      </c>
      <c r="KZ186" s="1">
        <v>1.3679149999999999E-4</v>
      </c>
      <c r="LA186">
        <v>0.1162701</v>
      </c>
      <c r="LB186">
        <v>0.7837712</v>
      </c>
      <c r="LC186">
        <v>23.608470000000001</v>
      </c>
      <c r="LD186" s="1">
        <v>1.3301219999999999E-4</v>
      </c>
      <c r="LE186">
        <v>0.11304989999999999</v>
      </c>
      <c r="LF186">
        <v>0.78373250000000005</v>
      </c>
      <c r="LG186">
        <v>23.480440000000002</v>
      </c>
      <c r="LH186" s="1">
        <v>1.293767E-4</v>
      </c>
      <c r="LI186">
        <v>0.109987</v>
      </c>
      <c r="LJ186">
        <v>0.78370629999999997</v>
      </c>
      <c r="LK186">
        <v>23.22935</v>
      </c>
      <c r="LL186" s="1">
        <v>1.261906E-4</v>
      </c>
      <c r="LM186">
        <v>0.1072719</v>
      </c>
      <c r="LN186">
        <v>0.78367659999999995</v>
      </c>
      <c r="LO186">
        <v>22.895849999999999</v>
      </c>
      <c r="LP186" s="1">
        <v>1.227752E-4</v>
      </c>
      <c r="LQ186">
        <v>0.10440770000000001</v>
      </c>
      <c r="LR186">
        <v>0.78361990000000004</v>
      </c>
      <c r="LS186">
        <v>23.053989999999999</v>
      </c>
      <c r="LT186" s="1">
        <v>1.1937700000000001E-4</v>
      </c>
      <c r="LU186">
        <v>0.10150090000000001</v>
      </c>
      <c r="LV186">
        <v>0.78359350000000005</v>
      </c>
      <c r="LW186">
        <v>23.353539999999999</v>
      </c>
      <c r="LX186" s="1">
        <v>1.161505E-4</v>
      </c>
      <c r="LY186" s="1">
        <v>9.876915E-2</v>
      </c>
      <c r="LZ186">
        <v>0.78356230000000004</v>
      </c>
      <c r="MA186">
        <v>23.782260000000001</v>
      </c>
      <c r="MB186" s="1">
        <v>1.127989E-4</v>
      </c>
      <c r="MC186" s="1">
        <v>9.5933389999999993E-2</v>
      </c>
      <c r="MD186">
        <v>0.78353620000000002</v>
      </c>
      <c r="ME186">
        <v>24.277629999999998</v>
      </c>
      <c r="MF186" s="1">
        <v>1.0995120000000001E-4</v>
      </c>
      <c r="MG186" s="1">
        <v>9.3506409999999998E-2</v>
      </c>
      <c r="MH186">
        <v>0.78349310000000005</v>
      </c>
      <c r="MI186">
        <v>24.485659999999999</v>
      </c>
      <c r="MJ186" s="1">
        <v>1.069537E-4</v>
      </c>
      <c r="MK186" s="1">
        <v>9.0937359999999995E-2</v>
      </c>
      <c r="ML186">
        <v>0.7834468</v>
      </c>
      <c r="MM186">
        <v>24.468299999999999</v>
      </c>
      <c r="MN186" s="1">
        <v>1.040706E-4</v>
      </c>
      <c r="MO186" s="1">
        <v>8.8512510000000003E-2</v>
      </c>
      <c r="MP186">
        <v>0.78340480000000001</v>
      </c>
      <c r="MQ186">
        <v>24.27777</v>
      </c>
      <c r="MR186" s="1">
        <v>1.012936E-4</v>
      </c>
      <c r="MS186" s="1">
        <v>8.6148719999999998E-2</v>
      </c>
      <c r="MT186">
        <v>0.7833755</v>
      </c>
      <c r="MU186">
        <v>23.860810000000001</v>
      </c>
      <c r="MV186" s="1">
        <v>9.8380689999999997E-5</v>
      </c>
      <c r="MW186" s="1">
        <v>8.3684620000000001E-2</v>
      </c>
      <c r="MX186">
        <v>0.78332900000000005</v>
      </c>
      <c r="MY186">
        <v>23.385169999999999</v>
      </c>
      <c r="MZ186" s="1">
        <v>9.5543630000000007E-5</v>
      </c>
      <c r="NA186" s="1">
        <v>8.1275979999999998E-2</v>
      </c>
      <c r="NB186">
        <v>0.78330500000000003</v>
      </c>
      <c r="NC186">
        <v>23.064129999999999</v>
      </c>
      <c r="ND186" s="1">
        <v>9.2925399999999996E-5</v>
      </c>
      <c r="NE186" s="1">
        <v>7.9037510000000005E-2</v>
      </c>
      <c r="NF186">
        <v>0.78326240000000003</v>
      </c>
      <c r="NG186">
        <v>23.21087</v>
      </c>
      <c r="NH186" s="1">
        <v>9.018958E-5</v>
      </c>
      <c r="NI186" s="1">
        <v>7.6716419999999994E-2</v>
      </c>
      <c r="NJ186">
        <v>0.78323600000000004</v>
      </c>
      <c r="NK186">
        <v>23.312190000000001</v>
      </c>
      <c r="NL186" s="1">
        <v>8.756026E-5</v>
      </c>
      <c r="NM186">
        <v>7.4493799999999999E-2</v>
      </c>
      <c r="NN186">
        <v>0.7832114</v>
      </c>
      <c r="NO186">
        <v>23.27468</v>
      </c>
      <c r="NP186" s="1">
        <v>8.5134869999999995E-5</v>
      </c>
      <c r="NQ186" s="1">
        <v>7.241765E-2</v>
      </c>
      <c r="NR186">
        <v>0.78319349999999999</v>
      </c>
      <c r="NS186">
        <v>23.20693</v>
      </c>
      <c r="NT186" s="1">
        <v>8.2676599999999994E-5</v>
      </c>
      <c r="NU186" s="1">
        <v>7.0342940000000007E-2</v>
      </c>
      <c r="NV186">
        <v>0.78316960000000002</v>
      </c>
      <c r="NW186">
        <v>23.072109999999999</v>
      </c>
      <c r="NX186" s="1">
        <v>8.0423810000000001E-5</v>
      </c>
      <c r="NY186" s="1">
        <v>6.8410009999999993E-2</v>
      </c>
      <c r="NZ186">
        <v>0.78313940000000004</v>
      </c>
      <c r="OA186">
        <v>22.7151</v>
      </c>
      <c r="OB186" s="1">
        <v>7.8127710000000001E-5</v>
      </c>
      <c r="OC186" s="1">
        <v>6.6456089999999995E-2</v>
      </c>
      <c r="OD186">
        <v>0.78311379999999997</v>
      </c>
      <c r="OE186">
        <v>22.551649999999999</v>
      </c>
      <c r="OF186" s="1">
        <v>7.6127620000000001E-5</v>
      </c>
      <c r="OG186" s="1">
        <v>6.4770449999999993E-2</v>
      </c>
      <c r="OH186">
        <v>0.78309150000000005</v>
      </c>
      <c r="OI186">
        <v>22.624300000000002</v>
      </c>
      <c r="OJ186" s="1">
        <v>7.4323719999999996E-5</v>
      </c>
      <c r="OK186" s="1">
        <v>6.3227050000000007E-2</v>
      </c>
    </row>
    <row r="187" spans="1:401" x14ac:dyDescent="0.35">
      <c r="A187">
        <v>193</v>
      </c>
      <c r="B187" t="s">
        <v>4</v>
      </c>
      <c r="C187" t="s">
        <v>181</v>
      </c>
      <c r="D187" t="s">
        <v>192</v>
      </c>
      <c r="E187">
        <v>886.58399999999995</v>
      </c>
      <c r="F187">
        <v>0.99689470000000002</v>
      </c>
      <c r="G187">
        <v>23.14583</v>
      </c>
      <c r="H187">
        <v>0</v>
      </c>
      <c r="I187">
        <v>0</v>
      </c>
      <c r="J187">
        <v>0.99673310000000004</v>
      </c>
      <c r="K187">
        <v>22.732800000000001</v>
      </c>
      <c r="L187">
        <v>0</v>
      </c>
      <c r="M187">
        <v>0</v>
      </c>
      <c r="N187">
        <v>0.99657609999999996</v>
      </c>
      <c r="O187">
        <v>22.162179999999999</v>
      </c>
      <c r="P187">
        <v>0</v>
      </c>
      <c r="Q187">
        <v>0</v>
      </c>
      <c r="R187">
        <v>0.99641290000000005</v>
      </c>
      <c r="S187">
        <v>21.575500000000002</v>
      </c>
      <c r="T187">
        <v>0</v>
      </c>
      <c r="U187">
        <v>0</v>
      </c>
      <c r="V187">
        <v>0.99629749999999995</v>
      </c>
      <c r="W187">
        <v>21.34422</v>
      </c>
      <c r="X187">
        <v>0</v>
      </c>
      <c r="Y187">
        <v>0</v>
      </c>
      <c r="Z187">
        <v>0.99619579999999996</v>
      </c>
      <c r="AA187">
        <v>21.199919999999999</v>
      </c>
      <c r="AB187">
        <v>0</v>
      </c>
      <c r="AC187">
        <v>0</v>
      </c>
      <c r="AD187">
        <v>0.99609049999999999</v>
      </c>
      <c r="AE187">
        <v>21.10735</v>
      </c>
      <c r="AF187" s="1">
        <v>9.4148040000000001E-30</v>
      </c>
      <c r="AG187" s="1">
        <v>7.8184279999999997E-27</v>
      </c>
      <c r="AH187">
        <v>0.99599579999999999</v>
      </c>
      <c r="AI187">
        <v>21.017959999999999</v>
      </c>
      <c r="AJ187" s="1">
        <v>9.9579159999999999E-18</v>
      </c>
      <c r="AK187" s="1">
        <v>8.2724390000000002E-15</v>
      </c>
      <c r="AL187">
        <v>0.99591839999999998</v>
      </c>
      <c r="AM187">
        <v>20.872</v>
      </c>
      <c r="AN187" s="1">
        <v>1.291431E-6</v>
      </c>
      <c r="AO187" s="1">
        <v>7.5357430000000001E-4</v>
      </c>
      <c r="AP187">
        <v>0.99583840000000001</v>
      </c>
      <c r="AQ187">
        <v>21.030480000000001</v>
      </c>
      <c r="AR187" s="1">
        <v>5.7976379999999999E-3</v>
      </c>
      <c r="AS187">
        <v>3.821126</v>
      </c>
      <c r="AT187">
        <v>0.9957724</v>
      </c>
      <c r="AU187">
        <v>21.351980000000001</v>
      </c>
      <c r="AV187">
        <v>0.70762789999999998</v>
      </c>
      <c r="AW187">
        <v>505.02170000000001</v>
      </c>
      <c r="AX187">
        <v>0.99571189999999998</v>
      </c>
      <c r="AY187">
        <v>21.599080000000001</v>
      </c>
      <c r="AZ187">
        <v>10.74464</v>
      </c>
      <c r="BA187">
        <v>8180.9920000000002</v>
      </c>
      <c r="BB187">
        <v>0.99568769999999995</v>
      </c>
      <c r="BC187">
        <v>21.783370000000001</v>
      </c>
      <c r="BD187">
        <v>36.399250000000002</v>
      </c>
      <c r="BE187">
        <v>29281</v>
      </c>
      <c r="BF187">
        <v>0.99566100000000002</v>
      </c>
      <c r="BG187">
        <v>21.689119999999999</v>
      </c>
      <c r="BH187">
        <v>38.800600000000003</v>
      </c>
      <c r="BI187">
        <v>32734.53</v>
      </c>
      <c r="BJ187">
        <v>0.99565329999999996</v>
      </c>
      <c r="BK187">
        <v>21.431699999999999</v>
      </c>
      <c r="BL187">
        <v>16.441520000000001</v>
      </c>
      <c r="BM187">
        <v>14458.75</v>
      </c>
      <c r="BN187">
        <v>0.99564529999999996</v>
      </c>
      <c r="BO187">
        <v>21.200810000000001</v>
      </c>
      <c r="BP187">
        <v>3.2933690000000002</v>
      </c>
      <c r="BQ187">
        <v>3002.4259999999999</v>
      </c>
      <c r="BR187">
        <v>0.99564379999999997</v>
      </c>
      <c r="BS187">
        <v>20.983650000000001</v>
      </c>
      <c r="BT187">
        <v>0.36263649999999997</v>
      </c>
      <c r="BU187">
        <v>340.41120000000001</v>
      </c>
      <c r="BV187">
        <v>0.99563440000000003</v>
      </c>
      <c r="BW187">
        <v>21.113630000000001</v>
      </c>
      <c r="BX187" s="1">
        <v>3.088368E-2</v>
      </c>
      <c r="BY187">
        <v>28.822669999999999</v>
      </c>
      <c r="BZ187">
        <v>0.99563020000000002</v>
      </c>
      <c r="CA187">
        <v>21.4648</v>
      </c>
      <c r="CB187" s="1">
        <v>7.6568310000000002E-3</v>
      </c>
      <c r="CC187">
        <v>6.5562170000000002</v>
      </c>
      <c r="CD187">
        <v>0.99564640000000004</v>
      </c>
      <c r="CE187">
        <v>21.811240000000002</v>
      </c>
      <c r="CF187" s="1">
        <v>5.5828379999999997E-3</v>
      </c>
      <c r="CG187">
        <v>4.6734309999999999</v>
      </c>
      <c r="CH187">
        <v>0.99561219999999995</v>
      </c>
      <c r="CI187">
        <v>22.20607</v>
      </c>
      <c r="CJ187" s="1">
        <v>4.6470959999999999E-3</v>
      </c>
      <c r="CK187">
        <v>3.885615</v>
      </c>
      <c r="CL187">
        <v>0.99559699999999995</v>
      </c>
      <c r="CM187">
        <v>22.36843</v>
      </c>
      <c r="CN187" s="1">
        <v>3.9049430000000001E-3</v>
      </c>
      <c r="CO187">
        <v>3.2642389999999999</v>
      </c>
      <c r="CP187">
        <v>0.99560199999999999</v>
      </c>
      <c r="CQ187">
        <v>22.249890000000001</v>
      </c>
      <c r="CR187" s="1">
        <v>3.2973239999999999E-3</v>
      </c>
      <c r="CS187">
        <v>2.7557320000000001</v>
      </c>
      <c r="CT187">
        <v>0.99557070000000003</v>
      </c>
      <c r="CU187">
        <v>22.03781</v>
      </c>
      <c r="CV187" s="1">
        <v>2.7986180000000001E-3</v>
      </c>
      <c r="CW187">
        <v>2.3384170000000002</v>
      </c>
      <c r="CX187">
        <v>0.99551690000000004</v>
      </c>
      <c r="CY187">
        <v>21.704660000000001</v>
      </c>
      <c r="CZ187" s="1">
        <v>2.388074E-3</v>
      </c>
      <c r="DA187">
        <v>1.99488</v>
      </c>
      <c r="DB187">
        <v>0.99550289999999997</v>
      </c>
      <c r="DC187">
        <v>21.77731</v>
      </c>
      <c r="DD187" s="1">
        <v>2.0532459999999999E-3</v>
      </c>
      <c r="DE187">
        <v>1.7146429999999999</v>
      </c>
      <c r="DF187">
        <v>0.99542509999999995</v>
      </c>
      <c r="DG187">
        <v>21.998249999999999</v>
      </c>
      <c r="DH187" s="1">
        <v>1.7773070000000001E-3</v>
      </c>
      <c r="DI187">
        <v>1.483876</v>
      </c>
      <c r="DJ187">
        <v>0.9953689</v>
      </c>
      <c r="DK187">
        <v>22.326080000000001</v>
      </c>
      <c r="DL187" s="1">
        <v>1.549396E-3</v>
      </c>
      <c r="DM187">
        <v>1.29322</v>
      </c>
      <c r="DN187">
        <v>0.99529579999999995</v>
      </c>
      <c r="DO187">
        <v>22.7226</v>
      </c>
      <c r="DP187" s="1">
        <v>1.3621900000000001E-3</v>
      </c>
      <c r="DQ187">
        <v>1.1366400000000001</v>
      </c>
      <c r="DR187">
        <v>0.99522330000000003</v>
      </c>
      <c r="DS187">
        <v>22.76877</v>
      </c>
      <c r="DT187" s="1">
        <v>1.204356E-3</v>
      </c>
      <c r="DU187">
        <v>1.0047569999999999</v>
      </c>
      <c r="DV187">
        <v>0.99511249999999996</v>
      </c>
      <c r="DW187">
        <v>22.64874</v>
      </c>
      <c r="DX187" s="1">
        <v>1.0722559999999999E-3</v>
      </c>
      <c r="DY187">
        <v>0.89445280000000005</v>
      </c>
      <c r="DZ187">
        <v>0.99502889999999999</v>
      </c>
      <c r="EA187">
        <v>22.45092</v>
      </c>
      <c r="EB187" s="1">
        <v>9.5999270000000003E-4</v>
      </c>
      <c r="EC187">
        <v>0.80060419999999999</v>
      </c>
      <c r="ED187">
        <v>0.99492380000000002</v>
      </c>
      <c r="EE187">
        <v>22.1876</v>
      </c>
      <c r="EF187" s="1">
        <v>8.6488229999999997E-4</v>
      </c>
      <c r="EG187">
        <v>0.72111599999999998</v>
      </c>
      <c r="EH187">
        <v>0.99483869999999996</v>
      </c>
      <c r="EI187">
        <v>22.181850000000001</v>
      </c>
      <c r="EJ187" s="1">
        <v>7.8536480000000004E-4</v>
      </c>
      <c r="EK187">
        <v>0.65455339999999995</v>
      </c>
      <c r="EL187">
        <v>0.99475270000000005</v>
      </c>
      <c r="EM187">
        <v>22.41422</v>
      </c>
      <c r="EN187" s="1">
        <v>7.1835040000000001E-4</v>
      </c>
      <c r="EO187">
        <v>0.59857050000000001</v>
      </c>
      <c r="EP187">
        <v>0.99467190000000005</v>
      </c>
      <c r="EQ187">
        <v>22.82358</v>
      </c>
      <c r="ER187" s="1">
        <v>6.6134120000000004E-4</v>
      </c>
      <c r="ES187">
        <v>0.55091219999999996</v>
      </c>
      <c r="ET187">
        <v>0.9946045</v>
      </c>
      <c r="EU187">
        <v>23.276009999999999</v>
      </c>
      <c r="EV187" s="1">
        <v>6.1223769999999998E-4</v>
      </c>
      <c r="EW187">
        <v>0.51006890000000005</v>
      </c>
      <c r="EX187">
        <v>0.99454529999999997</v>
      </c>
      <c r="EY187">
        <v>23.381689999999999</v>
      </c>
      <c r="EZ187" s="1">
        <v>5.690987E-4</v>
      </c>
      <c r="FA187">
        <v>0.47399770000000002</v>
      </c>
      <c r="FB187">
        <v>0.9944731</v>
      </c>
      <c r="FC187">
        <v>23.25562</v>
      </c>
      <c r="FD187" s="1">
        <v>5.3314560000000005E-4</v>
      </c>
      <c r="FE187">
        <v>0.4439707</v>
      </c>
      <c r="FF187">
        <v>0.99439330000000004</v>
      </c>
      <c r="FG187">
        <v>23.036660000000001</v>
      </c>
      <c r="FH187" s="1">
        <v>5.0096889999999995E-4</v>
      </c>
      <c r="FI187">
        <v>0.41715609999999997</v>
      </c>
      <c r="FJ187">
        <v>0.99433850000000001</v>
      </c>
      <c r="FK187">
        <v>22.648510000000002</v>
      </c>
      <c r="FL187" s="1">
        <v>4.7248670000000001E-4</v>
      </c>
      <c r="FM187">
        <v>0.39340920000000001</v>
      </c>
      <c r="FN187">
        <v>0.99427869999999996</v>
      </c>
      <c r="FO187">
        <v>22.530619999999999</v>
      </c>
      <c r="FP187" s="1">
        <v>4.4748340000000001E-4</v>
      </c>
      <c r="FQ187">
        <v>0.37246499999999999</v>
      </c>
      <c r="FR187">
        <v>0.99426369999999997</v>
      </c>
      <c r="FS187">
        <v>22.49145</v>
      </c>
      <c r="FT187" s="1">
        <v>4.2515709999999999E-4</v>
      </c>
      <c r="FU187">
        <v>0.35380640000000002</v>
      </c>
      <c r="FV187">
        <v>0.99421409999999999</v>
      </c>
      <c r="FW187">
        <v>22.36769</v>
      </c>
      <c r="FX187" s="1">
        <v>4.0501890000000003E-4</v>
      </c>
      <c r="FY187">
        <v>0.33711970000000002</v>
      </c>
      <c r="FZ187">
        <v>0.99421820000000005</v>
      </c>
      <c r="GA187">
        <v>22.381519999999998</v>
      </c>
      <c r="GB187" s="1">
        <v>3.8616909999999999E-4</v>
      </c>
      <c r="GC187">
        <v>0.3214533</v>
      </c>
      <c r="GD187">
        <v>0.99420960000000003</v>
      </c>
      <c r="GE187">
        <v>22.313369999999999</v>
      </c>
      <c r="GF187" s="1">
        <v>3.6917070000000001E-4</v>
      </c>
      <c r="GG187">
        <v>0.3072976</v>
      </c>
      <c r="GH187">
        <v>0.99420569999999997</v>
      </c>
      <c r="GI187">
        <v>22.453119999999998</v>
      </c>
      <c r="GJ187" s="1">
        <v>3.539646E-4</v>
      </c>
      <c r="GK187">
        <v>0.2945855</v>
      </c>
      <c r="GL187">
        <v>0.99421020000000004</v>
      </c>
      <c r="GM187">
        <v>22.516549999999999</v>
      </c>
      <c r="GN187" s="1">
        <v>3.3948639999999998E-4</v>
      </c>
      <c r="GO187">
        <v>0.28251799999999999</v>
      </c>
      <c r="GP187">
        <v>0.9941818</v>
      </c>
      <c r="GQ187">
        <v>22.359210000000001</v>
      </c>
      <c r="GR187" s="1">
        <v>3.2658870000000002E-4</v>
      </c>
      <c r="GS187">
        <v>0.2717521</v>
      </c>
      <c r="GT187">
        <v>0.99421839999999995</v>
      </c>
      <c r="GU187">
        <v>21.911210000000001</v>
      </c>
      <c r="GV187" s="1">
        <v>3.1492910000000001E-4</v>
      </c>
      <c r="GW187">
        <v>0.26206279999999998</v>
      </c>
      <c r="GX187">
        <v>0.99419199999999996</v>
      </c>
      <c r="GY187">
        <v>21.64734</v>
      </c>
      <c r="GZ187" s="1">
        <v>3.039297E-4</v>
      </c>
      <c r="HA187">
        <v>0.25290299999999999</v>
      </c>
      <c r="HB187">
        <v>0.99421879999999996</v>
      </c>
      <c r="HC187">
        <v>21.806760000000001</v>
      </c>
      <c r="HD187" s="1">
        <v>2.9364929999999999E-4</v>
      </c>
      <c r="HE187">
        <v>0.244369</v>
      </c>
      <c r="HF187">
        <v>0.99419950000000001</v>
      </c>
      <c r="HG187">
        <v>22.257459999999998</v>
      </c>
      <c r="HH187" s="1">
        <v>2.8374169999999997E-4</v>
      </c>
      <c r="HI187">
        <v>0.2360652</v>
      </c>
      <c r="HJ187">
        <v>0.99421040000000005</v>
      </c>
      <c r="HK187">
        <v>22.510770000000001</v>
      </c>
      <c r="HL187" s="1">
        <v>2.742105E-4</v>
      </c>
      <c r="HM187">
        <v>0.22816629999999999</v>
      </c>
      <c r="HN187">
        <v>0.99419400000000002</v>
      </c>
      <c r="HO187">
        <v>22.350110000000001</v>
      </c>
      <c r="HP187" s="1">
        <v>2.655631E-4</v>
      </c>
      <c r="HQ187">
        <v>0.22093399999999999</v>
      </c>
      <c r="HR187">
        <v>0.99419000000000002</v>
      </c>
      <c r="HS187">
        <v>22.14235</v>
      </c>
      <c r="HT187" s="1">
        <v>2.5720110000000001E-4</v>
      </c>
      <c r="HU187">
        <v>0.21395649999999999</v>
      </c>
      <c r="HV187">
        <v>0.99417299999999997</v>
      </c>
      <c r="HW187">
        <v>21.816849999999999</v>
      </c>
      <c r="HX187" s="1">
        <v>2.4944129999999998E-4</v>
      </c>
      <c r="HY187">
        <v>0.20756939999999999</v>
      </c>
      <c r="HZ187">
        <v>0.99414769999999997</v>
      </c>
      <c r="IA187">
        <v>21.752289999999999</v>
      </c>
      <c r="IB187" s="1">
        <v>2.4165069999999999E-4</v>
      </c>
      <c r="IC187">
        <v>0.2010586</v>
      </c>
      <c r="ID187">
        <v>0.99412259999999997</v>
      </c>
      <c r="IE187">
        <v>21.89058</v>
      </c>
      <c r="IF187" s="1">
        <v>2.3388430000000001E-4</v>
      </c>
      <c r="IG187">
        <v>0.19462450000000001</v>
      </c>
      <c r="IH187">
        <v>0.99409559999999997</v>
      </c>
      <c r="II187">
        <v>22.089870000000001</v>
      </c>
      <c r="IJ187" s="1">
        <v>2.2640400000000001E-4</v>
      </c>
      <c r="IK187">
        <v>0.1884111</v>
      </c>
      <c r="IL187">
        <v>0.99406779999999995</v>
      </c>
      <c r="IM187">
        <v>22.316310000000001</v>
      </c>
      <c r="IN187" s="1">
        <v>2.1937319999999999E-4</v>
      </c>
      <c r="IO187">
        <v>0.18257519999999999</v>
      </c>
      <c r="IP187">
        <v>0.99401720000000005</v>
      </c>
      <c r="IQ187">
        <v>22.283080000000002</v>
      </c>
      <c r="IR187" s="1">
        <v>2.12998E-4</v>
      </c>
      <c r="IS187">
        <v>0.17728469999999999</v>
      </c>
      <c r="IT187">
        <v>0.99397849999999999</v>
      </c>
      <c r="IU187">
        <v>22.186499999999999</v>
      </c>
      <c r="IV187" s="1">
        <v>2.0645449999999999E-4</v>
      </c>
      <c r="IW187">
        <v>0.1718856</v>
      </c>
      <c r="IX187">
        <v>0.99392570000000002</v>
      </c>
      <c r="IY187">
        <v>22.112960000000001</v>
      </c>
      <c r="IZ187" s="1">
        <v>2.0026460000000001E-4</v>
      </c>
      <c r="JA187">
        <v>0.16670689999999999</v>
      </c>
      <c r="JB187">
        <v>0.99386549999999996</v>
      </c>
      <c r="JC187">
        <v>21.995950000000001</v>
      </c>
      <c r="JD187" s="1">
        <v>1.9400299999999999E-4</v>
      </c>
      <c r="JE187">
        <v>0.16156409999999999</v>
      </c>
      <c r="JF187">
        <v>0.99381850000000005</v>
      </c>
      <c r="JG187">
        <v>22.247869999999999</v>
      </c>
      <c r="JH187" s="1">
        <v>1.8836570000000001E-4</v>
      </c>
      <c r="JI187">
        <v>0.1568483</v>
      </c>
      <c r="JJ187">
        <v>0.99378089999999997</v>
      </c>
      <c r="JK187">
        <v>22.487690000000001</v>
      </c>
      <c r="JL187" s="1">
        <v>1.825959E-4</v>
      </c>
      <c r="JM187">
        <v>0.15200669999999999</v>
      </c>
      <c r="JN187">
        <v>0.99371080000000001</v>
      </c>
      <c r="JO187">
        <v>22.643370000000001</v>
      </c>
      <c r="JP187" s="1">
        <v>1.7740790000000001E-4</v>
      </c>
      <c r="JQ187">
        <v>0.1477685</v>
      </c>
      <c r="JR187">
        <v>0.99366949999999998</v>
      </c>
      <c r="JS187">
        <v>22.732859999999999</v>
      </c>
      <c r="JT187" s="1">
        <v>1.7206440000000001E-4</v>
      </c>
      <c r="JU187">
        <v>0.14331459999999999</v>
      </c>
      <c r="JV187">
        <v>0.99360789999999999</v>
      </c>
      <c r="JW187">
        <v>22.747789999999998</v>
      </c>
      <c r="JX187" s="1">
        <v>1.6720520000000001E-4</v>
      </c>
      <c r="JY187">
        <v>0.13926749999999999</v>
      </c>
      <c r="JZ187">
        <v>0.99354089999999995</v>
      </c>
      <c r="KA187">
        <v>22.678270000000001</v>
      </c>
      <c r="KB187" s="1">
        <v>1.6229969999999999E-4</v>
      </c>
      <c r="KC187">
        <v>0.1352149</v>
      </c>
      <c r="KD187">
        <v>0.99349719999999997</v>
      </c>
      <c r="KE187">
        <v>22.571470000000001</v>
      </c>
      <c r="KF187" s="1">
        <v>1.5775350000000001E-4</v>
      </c>
      <c r="KG187">
        <v>0.1313733</v>
      </c>
      <c r="KH187">
        <v>0.99343539999999997</v>
      </c>
      <c r="KI187">
        <v>22.359200000000001</v>
      </c>
      <c r="KJ187" s="1">
        <v>1.5331049999999999E-4</v>
      </c>
      <c r="KK187">
        <v>0.12771179999999999</v>
      </c>
      <c r="KL187">
        <v>0.99338479999999996</v>
      </c>
      <c r="KM187">
        <v>22.467759999999998</v>
      </c>
      <c r="KN187" s="1">
        <v>1.487994E-4</v>
      </c>
      <c r="KO187">
        <v>0.1239546</v>
      </c>
      <c r="KP187">
        <v>0.99333780000000005</v>
      </c>
      <c r="KQ187">
        <v>22.709630000000001</v>
      </c>
      <c r="KR187" s="1">
        <v>1.44652E-4</v>
      </c>
      <c r="KS187">
        <v>0.1205027</v>
      </c>
      <c r="KT187">
        <v>0.99329999999999996</v>
      </c>
      <c r="KU187">
        <v>23.078340000000001</v>
      </c>
      <c r="KV187" s="1">
        <v>1.408538E-4</v>
      </c>
      <c r="KW187">
        <v>0.1173466</v>
      </c>
      <c r="KX187">
        <v>0.99324999999999997</v>
      </c>
      <c r="KY187">
        <v>23.500209999999999</v>
      </c>
      <c r="KZ187" s="1">
        <v>1.3711680000000001E-4</v>
      </c>
      <c r="LA187">
        <v>0.1142369</v>
      </c>
      <c r="LB187">
        <v>0.9932145</v>
      </c>
      <c r="LC187">
        <v>23.619330000000001</v>
      </c>
      <c r="LD187" s="1">
        <v>1.3329729999999999E-4</v>
      </c>
      <c r="LE187">
        <v>0.1110471</v>
      </c>
      <c r="LF187">
        <v>0.99318510000000004</v>
      </c>
      <c r="LG187">
        <v>23.496459999999999</v>
      </c>
      <c r="LH187" s="1">
        <v>1.2970200000000001E-4</v>
      </c>
      <c r="LI187">
        <v>0.10807840000000001</v>
      </c>
      <c r="LJ187">
        <v>0.99315699999999996</v>
      </c>
      <c r="LK187">
        <v>23.263280000000002</v>
      </c>
      <c r="LL187" s="1">
        <v>1.264824E-4</v>
      </c>
      <c r="LM187">
        <v>0.10538450000000001</v>
      </c>
      <c r="LN187">
        <v>0.99311159999999998</v>
      </c>
      <c r="LO187">
        <v>22.946339999999999</v>
      </c>
      <c r="LP187" s="1">
        <v>1.2313849999999999E-4</v>
      </c>
      <c r="LQ187">
        <v>0.1026326</v>
      </c>
      <c r="LR187">
        <v>0.99308620000000003</v>
      </c>
      <c r="LS187">
        <v>23.113610000000001</v>
      </c>
      <c r="LT187" s="1">
        <v>1.196755E-4</v>
      </c>
      <c r="LU187">
        <v>9.9732199999999993E-2</v>
      </c>
      <c r="LV187">
        <v>0.99306890000000003</v>
      </c>
      <c r="LW187">
        <v>23.41076</v>
      </c>
      <c r="LX187" s="1">
        <v>1.1646270000000001E-4</v>
      </c>
      <c r="LY187" s="1">
        <v>9.706236E-2</v>
      </c>
      <c r="LZ187">
        <v>0.99301689999999998</v>
      </c>
      <c r="MA187">
        <v>23.821370000000002</v>
      </c>
      <c r="MB187" s="1">
        <v>1.131225E-4</v>
      </c>
      <c r="MC187" s="1">
        <v>9.4294669999999997E-2</v>
      </c>
      <c r="MD187">
        <v>0.99297310000000005</v>
      </c>
      <c r="ME187">
        <v>24.302379999999999</v>
      </c>
      <c r="MF187" s="1">
        <v>1.102429E-4</v>
      </c>
      <c r="MG187" s="1">
        <v>9.1881450000000003E-2</v>
      </c>
      <c r="MH187">
        <v>0.99295</v>
      </c>
      <c r="MI187">
        <v>24.495439999999999</v>
      </c>
      <c r="MJ187" s="1">
        <v>1.071769E-4</v>
      </c>
      <c r="MK187" s="1">
        <v>8.9312639999999999E-2</v>
      </c>
      <c r="ML187">
        <v>0.99289629999999995</v>
      </c>
      <c r="MM187">
        <v>24.481179999999998</v>
      </c>
      <c r="MN187" s="1">
        <v>1.043442E-4</v>
      </c>
      <c r="MO187" s="1">
        <v>8.6977659999999998E-2</v>
      </c>
      <c r="MP187">
        <v>0.9928728</v>
      </c>
      <c r="MQ187">
        <v>24.309930000000001</v>
      </c>
      <c r="MR187" s="1">
        <v>1.015439E-4</v>
      </c>
      <c r="MS187" s="1">
        <v>8.4633659999999999E-2</v>
      </c>
      <c r="MT187">
        <v>0.99282890000000001</v>
      </c>
      <c r="MU187">
        <v>23.908899999999999</v>
      </c>
      <c r="MV187" s="1">
        <v>9.8647859999999998E-5</v>
      </c>
      <c r="MW187" s="1">
        <v>8.2234349999999998E-2</v>
      </c>
      <c r="MX187">
        <v>0.99280250000000003</v>
      </c>
      <c r="MY187">
        <v>23.45168</v>
      </c>
      <c r="MZ187" s="1">
        <v>9.5801680000000007E-5</v>
      </c>
      <c r="NA187" s="1">
        <v>7.9861550000000003E-2</v>
      </c>
      <c r="NB187">
        <v>0.99276180000000003</v>
      </c>
      <c r="NC187">
        <v>23.132069999999999</v>
      </c>
      <c r="ND187" s="1">
        <v>9.3144499999999996E-5</v>
      </c>
      <c r="NE187" s="1">
        <v>7.7633540000000001E-2</v>
      </c>
      <c r="NF187">
        <v>0.99273149999999999</v>
      </c>
      <c r="NG187">
        <v>23.254719999999999</v>
      </c>
      <c r="NH187" s="1">
        <v>9.0406519999999997E-5</v>
      </c>
      <c r="NI187" s="1">
        <v>7.5360289999999996E-2</v>
      </c>
      <c r="NJ187">
        <v>0.99270930000000002</v>
      </c>
      <c r="NK187">
        <v>23.335999999999999</v>
      </c>
      <c r="NL187" s="1">
        <v>8.7796440000000001E-5</v>
      </c>
      <c r="NM187" s="1">
        <v>7.3197209999999999E-2</v>
      </c>
      <c r="NN187">
        <v>0.99268380000000001</v>
      </c>
      <c r="NO187">
        <v>23.289239999999999</v>
      </c>
      <c r="NP187" s="1">
        <v>8.5329860000000002E-5</v>
      </c>
      <c r="NQ187" s="1">
        <v>7.1125129999999995E-2</v>
      </c>
      <c r="NR187">
        <v>0.99265219999999998</v>
      </c>
      <c r="NS187">
        <v>23.221119999999999</v>
      </c>
      <c r="NT187" s="1">
        <v>8.2895050000000002E-5</v>
      </c>
      <c r="NU187">
        <v>6.9112699999999999E-2</v>
      </c>
      <c r="NV187">
        <v>0.99262450000000002</v>
      </c>
      <c r="NW187">
        <v>23.096329999999998</v>
      </c>
      <c r="NX187" s="1">
        <v>8.0599720000000002E-5</v>
      </c>
      <c r="NY187" s="1">
        <v>6.7184369999999993E-2</v>
      </c>
      <c r="NZ187">
        <v>0.99259569999999997</v>
      </c>
      <c r="OA187">
        <v>22.76765</v>
      </c>
      <c r="OB187" s="1">
        <v>7.8290500000000005E-5</v>
      </c>
      <c r="OC187" s="1">
        <v>6.5255729999999998E-2</v>
      </c>
      <c r="OD187">
        <v>0.99259019999999998</v>
      </c>
      <c r="OE187">
        <v>22.6204</v>
      </c>
      <c r="OF187" s="1">
        <v>7.6313220000000001E-5</v>
      </c>
      <c r="OG187" s="1">
        <v>6.3619330000000002E-2</v>
      </c>
      <c r="OH187">
        <v>0.99254509999999996</v>
      </c>
      <c r="OI187">
        <v>22.690570000000001</v>
      </c>
      <c r="OJ187" s="1">
        <v>7.4482260000000001E-5</v>
      </c>
      <c r="OK187" s="1">
        <v>6.2089030000000003E-2</v>
      </c>
    </row>
    <row r="188" spans="1:401" x14ac:dyDescent="0.35">
      <c r="A188">
        <v>194</v>
      </c>
      <c r="B188" t="s">
        <v>4</v>
      </c>
      <c r="C188" t="s">
        <v>181</v>
      </c>
      <c r="D188" t="s">
        <v>193</v>
      </c>
      <c r="E188">
        <v>826.69380000000001</v>
      </c>
      <c r="F188">
        <v>0.85950020000000005</v>
      </c>
      <c r="G188">
        <v>23.191089999999999</v>
      </c>
      <c r="H188">
        <v>0</v>
      </c>
      <c r="I188">
        <v>0</v>
      </c>
      <c r="J188">
        <v>0.85943389999999997</v>
      </c>
      <c r="K188">
        <v>22.798639999999999</v>
      </c>
      <c r="L188">
        <v>0</v>
      </c>
      <c r="M188">
        <v>0</v>
      </c>
      <c r="N188">
        <v>0.85936389999999996</v>
      </c>
      <c r="O188">
        <v>22.234310000000001</v>
      </c>
      <c r="P188">
        <v>0</v>
      </c>
      <c r="Q188">
        <v>0</v>
      </c>
      <c r="R188">
        <v>0.85930459999999997</v>
      </c>
      <c r="S188">
        <v>21.63531</v>
      </c>
      <c r="T188">
        <v>0</v>
      </c>
      <c r="U188">
        <v>0</v>
      </c>
      <c r="V188">
        <v>0.85927050000000005</v>
      </c>
      <c r="W188">
        <v>21.381979999999999</v>
      </c>
      <c r="X188">
        <v>0</v>
      </c>
      <c r="Y188">
        <v>0</v>
      </c>
      <c r="Z188">
        <v>0.85923959999999999</v>
      </c>
      <c r="AA188">
        <v>21.222519999999999</v>
      </c>
      <c r="AB188">
        <v>0</v>
      </c>
      <c r="AC188">
        <v>0</v>
      </c>
      <c r="AD188">
        <v>0.85922410000000005</v>
      </c>
      <c r="AE188">
        <v>21.123909999999999</v>
      </c>
      <c r="AF188" s="1">
        <v>1.37457E-30</v>
      </c>
      <c r="AG188" s="1">
        <v>1.207628E-27</v>
      </c>
      <c r="AH188">
        <v>0.8591898</v>
      </c>
      <c r="AI188">
        <v>21.04279</v>
      </c>
      <c r="AJ188" s="1">
        <v>1.5769110000000001E-18</v>
      </c>
      <c r="AK188" s="1">
        <v>1.3858659999999999E-15</v>
      </c>
      <c r="AL188">
        <v>0.85917160000000004</v>
      </c>
      <c r="AM188">
        <v>20.911570000000001</v>
      </c>
      <c r="AN188" s="1">
        <v>5.2215820000000005E-7</v>
      </c>
      <c r="AO188" s="1">
        <v>3.1414220000000002E-4</v>
      </c>
      <c r="AP188">
        <v>0.85914699999999999</v>
      </c>
      <c r="AQ188">
        <v>21.080909999999999</v>
      </c>
      <c r="AR188" s="1">
        <v>3.5145369999999999E-3</v>
      </c>
      <c r="AS188">
        <v>2.3973849999999999</v>
      </c>
      <c r="AT188">
        <v>0.85912739999999999</v>
      </c>
      <c r="AU188">
        <v>21.402270000000001</v>
      </c>
      <c r="AV188">
        <v>0.51752169999999997</v>
      </c>
      <c r="AW188">
        <v>383.87920000000003</v>
      </c>
      <c r="AX188">
        <v>0.85913379999999995</v>
      </c>
      <c r="AY188">
        <v>21.640879999999999</v>
      </c>
      <c r="AZ188">
        <v>9.0220699999999994</v>
      </c>
      <c r="BA188">
        <v>7173.0420000000004</v>
      </c>
      <c r="BB188">
        <v>0.85914310000000005</v>
      </c>
      <c r="BC188">
        <v>21.819559999999999</v>
      </c>
      <c r="BD188">
        <v>34.201030000000003</v>
      </c>
      <c r="BE188">
        <v>28867.82</v>
      </c>
      <c r="BF188">
        <v>0.85914069999999998</v>
      </c>
      <c r="BG188">
        <v>21.717220000000001</v>
      </c>
      <c r="BH188">
        <v>40.105110000000003</v>
      </c>
      <c r="BI188">
        <v>35674.49</v>
      </c>
      <c r="BJ188">
        <v>0.85916239999999999</v>
      </c>
      <c r="BK188">
        <v>21.45336</v>
      </c>
      <c r="BL188">
        <v>18.458850000000002</v>
      </c>
      <c r="BM188">
        <v>17197.330000000002</v>
      </c>
      <c r="BN188">
        <v>0.85916870000000001</v>
      </c>
      <c r="BO188">
        <v>21.224299999999999</v>
      </c>
      <c r="BP188">
        <v>3.9735779999999998</v>
      </c>
      <c r="BQ188">
        <v>3855.5439999999999</v>
      </c>
      <c r="BR188">
        <v>0.85917790000000005</v>
      </c>
      <c r="BS188">
        <v>21.009139999999999</v>
      </c>
      <c r="BT188">
        <v>0.46401759999999997</v>
      </c>
      <c r="BU188">
        <v>465.78750000000002</v>
      </c>
      <c r="BV188">
        <v>0.85919849999999998</v>
      </c>
      <c r="BW188">
        <v>21.140509999999999</v>
      </c>
      <c r="BX188" s="1">
        <v>3.9229739999999999E-2</v>
      </c>
      <c r="BY188">
        <v>39.480089999999997</v>
      </c>
      <c r="BZ188">
        <v>0.85920479999999999</v>
      </c>
      <c r="CA188">
        <v>21.49269</v>
      </c>
      <c r="CB188" s="1">
        <v>8.1924240000000002E-3</v>
      </c>
      <c r="CC188">
        <v>7.5083960000000003</v>
      </c>
      <c r="CD188">
        <v>0.85920529999999995</v>
      </c>
      <c r="CE188">
        <v>21.830100000000002</v>
      </c>
      <c r="CF188" s="1">
        <v>5.6913770000000001E-3</v>
      </c>
      <c r="CG188">
        <v>5.0477619999999996</v>
      </c>
      <c r="CH188">
        <v>0.85920359999999996</v>
      </c>
      <c r="CI188">
        <v>22.220459999999999</v>
      </c>
      <c r="CJ188" s="1">
        <v>4.7250189999999996E-3</v>
      </c>
      <c r="CK188">
        <v>4.1830740000000004</v>
      </c>
      <c r="CL188">
        <v>0.85919509999999999</v>
      </c>
      <c r="CM188">
        <v>22.37734</v>
      </c>
      <c r="CN188" s="1">
        <v>3.9682739999999999E-3</v>
      </c>
      <c r="CO188">
        <v>3.5120719999999999</v>
      </c>
      <c r="CP188">
        <v>0.85918190000000005</v>
      </c>
      <c r="CQ188">
        <v>22.260529999999999</v>
      </c>
      <c r="CR188" s="1">
        <v>3.3493049999999999E-3</v>
      </c>
      <c r="CS188">
        <v>2.963622</v>
      </c>
      <c r="CT188">
        <v>0.85919690000000004</v>
      </c>
      <c r="CU188">
        <v>22.067810000000001</v>
      </c>
      <c r="CV188" s="1">
        <v>2.841311E-3</v>
      </c>
      <c r="CW188">
        <v>2.513455</v>
      </c>
      <c r="CX188">
        <v>0.8591723</v>
      </c>
      <c r="CY188">
        <v>21.754449999999999</v>
      </c>
      <c r="CZ188" s="1">
        <v>2.4231019999999999E-3</v>
      </c>
      <c r="DA188">
        <v>2.1429200000000002</v>
      </c>
      <c r="DB188">
        <v>0.85916130000000002</v>
      </c>
      <c r="DC188">
        <v>21.837730000000001</v>
      </c>
      <c r="DD188" s="1">
        <v>2.0819810000000001E-3</v>
      </c>
      <c r="DE188">
        <v>1.8406</v>
      </c>
      <c r="DF188">
        <v>0.85910019999999998</v>
      </c>
      <c r="DG188">
        <v>22.059640000000002</v>
      </c>
      <c r="DH188" s="1">
        <v>1.8010019999999999E-3</v>
      </c>
      <c r="DI188">
        <v>1.5917589999999999</v>
      </c>
      <c r="DJ188">
        <v>0.85907350000000005</v>
      </c>
      <c r="DK188">
        <v>22.36946</v>
      </c>
      <c r="DL188" s="1">
        <v>1.568991E-3</v>
      </c>
      <c r="DM188">
        <v>1.38629</v>
      </c>
      <c r="DN188">
        <v>0.85903569999999996</v>
      </c>
      <c r="DO188">
        <v>22.749199999999998</v>
      </c>
      <c r="DP188" s="1">
        <v>1.3784349999999999E-3</v>
      </c>
      <c r="DQ188">
        <v>1.2175</v>
      </c>
      <c r="DR188">
        <v>0.8589717</v>
      </c>
      <c r="DS188">
        <v>22.7791</v>
      </c>
      <c r="DT188" s="1">
        <v>1.2181220000000001E-3</v>
      </c>
      <c r="DU188">
        <v>1.0757030000000001</v>
      </c>
      <c r="DV188">
        <v>0.85892469999999999</v>
      </c>
      <c r="DW188">
        <v>22.657360000000001</v>
      </c>
      <c r="DX188" s="1">
        <v>1.0840159999999999E-3</v>
      </c>
      <c r="DY188">
        <v>0.95710870000000003</v>
      </c>
      <c r="DZ188">
        <v>0.85888500000000001</v>
      </c>
      <c r="EA188">
        <v>22.474080000000001</v>
      </c>
      <c r="EB188" s="1">
        <v>9.6985560000000003E-4</v>
      </c>
      <c r="EC188">
        <v>0.85608439999999997</v>
      </c>
      <c r="ED188">
        <v>0.8588209</v>
      </c>
      <c r="EE188">
        <v>22.225480000000001</v>
      </c>
      <c r="EF188" s="1">
        <v>8.7320189999999997E-4</v>
      </c>
      <c r="EG188">
        <v>0.77056910000000001</v>
      </c>
      <c r="EH188">
        <v>0.85879039999999995</v>
      </c>
      <c r="EI188">
        <v>22.239000000000001</v>
      </c>
      <c r="EJ188" s="1">
        <v>7.9217280000000001E-4</v>
      </c>
      <c r="EK188">
        <v>0.69878680000000004</v>
      </c>
      <c r="EL188">
        <v>0.85874810000000001</v>
      </c>
      <c r="EM188">
        <v>22.471879999999999</v>
      </c>
      <c r="EN188" s="1">
        <v>7.2411700000000003E-4</v>
      </c>
      <c r="EO188">
        <v>0.63857819999999998</v>
      </c>
      <c r="EP188">
        <v>0.85872959999999998</v>
      </c>
      <c r="EQ188">
        <v>22.86403</v>
      </c>
      <c r="ER188" s="1">
        <v>6.6620220000000003E-4</v>
      </c>
      <c r="ES188">
        <v>0.58734070000000005</v>
      </c>
      <c r="ET188">
        <v>0.85868670000000002</v>
      </c>
      <c r="EU188">
        <v>23.298909999999999</v>
      </c>
      <c r="EV188" s="1">
        <v>6.1674799999999997E-4</v>
      </c>
      <c r="EW188">
        <v>0.54376440000000004</v>
      </c>
      <c r="EX188">
        <v>0.85865309999999995</v>
      </c>
      <c r="EY188">
        <v>23.39011</v>
      </c>
      <c r="EZ188" s="1">
        <v>5.7289340000000002E-4</v>
      </c>
      <c r="FA188">
        <v>0.50496909999999995</v>
      </c>
      <c r="FB188">
        <v>0.85864810000000003</v>
      </c>
      <c r="FC188">
        <v>23.264099999999999</v>
      </c>
      <c r="FD188" s="1">
        <v>5.3640369999999999E-4</v>
      </c>
      <c r="FE188">
        <v>0.47267419999999999</v>
      </c>
      <c r="FF188">
        <v>0.8586201</v>
      </c>
      <c r="FG188">
        <v>23.06494</v>
      </c>
      <c r="FH188" s="1">
        <v>5.039186E-4</v>
      </c>
      <c r="FI188">
        <v>0.44401859999999999</v>
      </c>
      <c r="FJ188">
        <v>0.85860309999999995</v>
      </c>
      <c r="FK188">
        <v>22.699110000000001</v>
      </c>
      <c r="FL188" s="1">
        <v>4.7510290000000001E-4</v>
      </c>
      <c r="FM188">
        <v>0.41858450000000003</v>
      </c>
      <c r="FN188">
        <v>0.85859209999999997</v>
      </c>
      <c r="FO188">
        <v>22.600899999999999</v>
      </c>
      <c r="FP188" s="1">
        <v>4.4960459999999997E-4</v>
      </c>
      <c r="FQ188">
        <v>0.39599099999999998</v>
      </c>
      <c r="FR188">
        <v>0.85859129999999995</v>
      </c>
      <c r="FS188">
        <v>22.56467</v>
      </c>
      <c r="FT188" s="1">
        <v>4.269721E-4</v>
      </c>
      <c r="FU188">
        <v>0.37598549999999997</v>
      </c>
      <c r="FV188">
        <v>0.85858429999999997</v>
      </c>
      <c r="FW188">
        <v>22.422560000000001</v>
      </c>
      <c r="FX188" s="1">
        <v>4.0683270000000001E-4</v>
      </c>
      <c r="FY188">
        <v>0.35830149999999999</v>
      </c>
      <c r="FZ188">
        <v>0.85858250000000003</v>
      </c>
      <c r="GA188">
        <v>22.41122</v>
      </c>
      <c r="GB188" s="1">
        <v>3.8793280000000001E-4</v>
      </c>
      <c r="GC188">
        <v>0.34169959999999999</v>
      </c>
      <c r="GD188">
        <v>0.85859379999999996</v>
      </c>
      <c r="GE188">
        <v>22.323239999999998</v>
      </c>
      <c r="GF188" s="1">
        <v>3.708017E-4</v>
      </c>
      <c r="GG188">
        <v>0.32658540000000003</v>
      </c>
      <c r="GH188">
        <v>0.8586165</v>
      </c>
      <c r="GI188">
        <v>22.453430000000001</v>
      </c>
      <c r="GJ188" s="1">
        <v>3.553823E-4</v>
      </c>
      <c r="GK188">
        <v>0.31295499999999998</v>
      </c>
      <c r="GL188">
        <v>0.85861050000000005</v>
      </c>
      <c r="GM188">
        <v>22.53736</v>
      </c>
      <c r="GN188" s="1">
        <v>3.4078450000000002E-4</v>
      </c>
      <c r="GO188">
        <v>0.30008190000000001</v>
      </c>
      <c r="GP188">
        <v>0.85862959999999999</v>
      </c>
      <c r="GQ188">
        <v>22.40344</v>
      </c>
      <c r="GR188" s="1">
        <v>3.277253E-4</v>
      </c>
      <c r="GS188">
        <v>0.28855649999999999</v>
      </c>
      <c r="GT188">
        <v>0.85863149999999999</v>
      </c>
      <c r="GU188">
        <v>21.979749999999999</v>
      </c>
      <c r="GV188" s="1">
        <v>3.1602639999999999E-4</v>
      </c>
      <c r="GW188">
        <v>0.27824300000000002</v>
      </c>
      <c r="GX188">
        <v>0.85862799999999995</v>
      </c>
      <c r="GY188">
        <v>21.718229999999998</v>
      </c>
      <c r="GZ188" s="1">
        <v>3.0492710000000001E-4</v>
      </c>
      <c r="HA188">
        <v>0.26845809999999998</v>
      </c>
      <c r="HB188">
        <v>0.85863710000000004</v>
      </c>
      <c r="HC188">
        <v>21.856839999999998</v>
      </c>
      <c r="HD188" s="1">
        <v>2.9465669999999999E-4</v>
      </c>
      <c r="HE188">
        <v>0.25943850000000002</v>
      </c>
      <c r="HF188">
        <v>0.85863239999999996</v>
      </c>
      <c r="HG188">
        <v>22.278549999999999</v>
      </c>
      <c r="HH188" s="1">
        <v>2.845562E-4</v>
      </c>
      <c r="HI188">
        <v>0.25050430000000001</v>
      </c>
      <c r="HJ188">
        <v>0.85865429999999998</v>
      </c>
      <c r="HK188">
        <v>22.518429999999999</v>
      </c>
      <c r="HL188" s="1">
        <v>2.750556E-4</v>
      </c>
      <c r="HM188">
        <v>0.24217030000000001</v>
      </c>
      <c r="HN188">
        <v>0.85863619999999996</v>
      </c>
      <c r="HO188">
        <v>22.364560000000001</v>
      </c>
      <c r="HP188" s="1">
        <v>2.6626729999999998E-4</v>
      </c>
      <c r="HQ188">
        <v>0.23439090000000001</v>
      </c>
      <c r="HR188">
        <v>0.85864019999999996</v>
      </c>
      <c r="HS188">
        <v>22.167729999999999</v>
      </c>
      <c r="HT188" s="1">
        <v>2.5781239999999998E-4</v>
      </c>
      <c r="HU188">
        <v>0.2269447</v>
      </c>
      <c r="HV188">
        <v>0.85862740000000004</v>
      </c>
      <c r="HW188">
        <v>21.855029999999999</v>
      </c>
      <c r="HX188" s="1">
        <v>2.5015049999999999E-4</v>
      </c>
      <c r="HY188">
        <v>0.22023509999999999</v>
      </c>
      <c r="HZ188">
        <v>0.85863069999999997</v>
      </c>
      <c r="IA188">
        <v>21.799769999999999</v>
      </c>
      <c r="IB188" s="1">
        <v>2.4225209999999999E-4</v>
      </c>
      <c r="IC188">
        <v>0.2132482</v>
      </c>
      <c r="ID188">
        <v>0.85859779999999997</v>
      </c>
      <c r="IE188">
        <v>21.939789999999999</v>
      </c>
      <c r="IF188" s="1">
        <v>2.34503E-4</v>
      </c>
      <c r="IG188">
        <v>0.2064646</v>
      </c>
      <c r="IH188">
        <v>0.85858199999999996</v>
      </c>
      <c r="II188">
        <v>22.126339999999999</v>
      </c>
      <c r="IJ188" s="1">
        <v>2.270029E-4</v>
      </c>
      <c r="IK188">
        <v>0.1998704</v>
      </c>
      <c r="IL188">
        <v>0.85856849999999996</v>
      </c>
      <c r="IM188">
        <v>22.346399999999999</v>
      </c>
      <c r="IN188" s="1">
        <v>2.1995679999999999E-4</v>
      </c>
      <c r="IO188">
        <v>0.19369549999999999</v>
      </c>
      <c r="IP188">
        <v>0.85853900000000005</v>
      </c>
      <c r="IQ188">
        <v>22.3019</v>
      </c>
      <c r="IR188" s="1">
        <v>2.1357280000000001E-4</v>
      </c>
      <c r="IS188">
        <v>0.188086</v>
      </c>
      <c r="IT188">
        <v>0.85852519999999999</v>
      </c>
      <c r="IU188">
        <v>22.19913</v>
      </c>
      <c r="IV188" s="1">
        <v>2.0710069999999999E-4</v>
      </c>
      <c r="IW188">
        <v>0.1824337</v>
      </c>
      <c r="IX188">
        <v>0.85848970000000002</v>
      </c>
      <c r="IY188">
        <v>22.13466</v>
      </c>
      <c r="IZ188" s="1">
        <v>2.0079120000000001E-4</v>
      </c>
      <c r="JA188">
        <v>0.17684369999999999</v>
      </c>
      <c r="JB188">
        <v>0.85844670000000001</v>
      </c>
      <c r="JC188">
        <v>22.027950000000001</v>
      </c>
      <c r="JD188" s="1">
        <v>1.9462759999999999E-4</v>
      </c>
      <c r="JE188">
        <v>0.17148340000000001</v>
      </c>
      <c r="JF188">
        <v>0.85842960000000001</v>
      </c>
      <c r="JG188">
        <v>22.294219999999999</v>
      </c>
      <c r="JH188" s="1">
        <v>1.889034E-4</v>
      </c>
      <c r="JI188">
        <v>0.1664127</v>
      </c>
      <c r="JJ188">
        <v>0.85841840000000003</v>
      </c>
      <c r="JK188">
        <v>22.54607</v>
      </c>
      <c r="JL188" s="1">
        <v>1.8302109999999999E-4</v>
      </c>
      <c r="JM188">
        <v>0.16121869999999999</v>
      </c>
      <c r="JN188">
        <v>0.85838060000000005</v>
      </c>
      <c r="JO188">
        <v>22.693480000000001</v>
      </c>
      <c r="JP188" s="1">
        <v>1.779649E-4</v>
      </c>
      <c r="JQ188">
        <v>0.15683320000000001</v>
      </c>
      <c r="JR188">
        <v>0.85836829999999997</v>
      </c>
      <c r="JS188">
        <v>22.766570000000002</v>
      </c>
      <c r="JT188" s="1">
        <v>1.7258390000000001E-4</v>
      </c>
      <c r="JU188">
        <v>0.1520862</v>
      </c>
      <c r="JV188">
        <v>0.85833680000000001</v>
      </c>
      <c r="JW188">
        <v>22.760349999999999</v>
      </c>
      <c r="JX188" s="1">
        <v>1.676843E-4</v>
      </c>
      <c r="JY188">
        <v>0.147782</v>
      </c>
      <c r="JZ188">
        <v>0.85829679999999997</v>
      </c>
      <c r="KA188">
        <v>22.68854</v>
      </c>
      <c r="KB188" s="1">
        <v>1.6281769999999999E-4</v>
      </c>
      <c r="KC188">
        <v>0.14351630000000001</v>
      </c>
      <c r="KD188">
        <v>0.85826849999999999</v>
      </c>
      <c r="KE188">
        <v>22.5928</v>
      </c>
      <c r="KF188" s="1">
        <v>1.5811380000000001E-4</v>
      </c>
      <c r="KG188">
        <v>0.1393189</v>
      </c>
      <c r="KH188">
        <v>0.85825609999999997</v>
      </c>
      <c r="KI188">
        <v>22.398479999999999</v>
      </c>
      <c r="KJ188" s="1">
        <v>1.537214E-4</v>
      </c>
      <c r="KK188">
        <v>0.13547519999999999</v>
      </c>
      <c r="KL188">
        <v>0.85822949999999998</v>
      </c>
      <c r="KM188">
        <v>22.520600000000002</v>
      </c>
      <c r="KN188" s="1">
        <v>1.4918449999999999E-4</v>
      </c>
      <c r="KO188">
        <v>0.13149859999999999</v>
      </c>
      <c r="KP188">
        <v>0.85823459999999996</v>
      </c>
      <c r="KQ188">
        <v>22.76399</v>
      </c>
      <c r="KR188" s="1">
        <v>1.4502699999999999E-4</v>
      </c>
      <c r="KS188">
        <v>0.1278328</v>
      </c>
      <c r="KT188">
        <v>0.85820510000000005</v>
      </c>
      <c r="KU188">
        <v>23.11618</v>
      </c>
      <c r="KV188" s="1">
        <v>1.4121469999999999E-4</v>
      </c>
      <c r="KW188">
        <v>0.12447179999999999</v>
      </c>
      <c r="KX188">
        <v>0.85819460000000003</v>
      </c>
      <c r="KY188">
        <v>23.52449</v>
      </c>
      <c r="KZ188" s="1">
        <v>1.3746480000000001E-4</v>
      </c>
      <c r="LA188">
        <v>0.12116979999999999</v>
      </c>
      <c r="LB188">
        <v>0.85817849999999996</v>
      </c>
      <c r="LC188">
        <v>23.630990000000001</v>
      </c>
      <c r="LD188" s="1">
        <v>1.3361180000000001E-4</v>
      </c>
      <c r="LE188">
        <v>0.1177763</v>
      </c>
      <c r="LF188">
        <v>0.85817359999999998</v>
      </c>
      <c r="LG188">
        <v>23.5122</v>
      </c>
      <c r="LH188" s="1">
        <v>1.3005539999999999E-4</v>
      </c>
      <c r="LI188">
        <v>0.11465740000000001</v>
      </c>
      <c r="LJ188">
        <v>0.85816170000000003</v>
      </c>
      <c r="LK188">
        <v>23.297139999999999</v>
      </c>
      <c r="LL188" s="1">
        <v>1.2679560000000001E-4</v>
      </c>
      <c r="LM188">
        <v>0.11177670000000001</v>
      </c>
      <c r="LN188">
        <v>0.85814029999999997</v>
      </c>
      <c r="LO188">
        <v>22.998159999999999</v>
      </c>
      <c r="LP188" s="1">
        <v>1.235086E-4</v>
      </c>
      <c r="LQ188">
        <v>0.1089001</v>
      </c>
      <c r="LR188">
        <v>0.85813649999999997</v>
      </c>
      <c r="LS188">
        <v>23.176770000000001</v>
      </c>
      <c r="LT188" s="1">
        <v>1.199986E-4</v>
      </c>
      <c r="LU188">
        <v>0.1058041</v>
      </c>
      <c r="LV188">
        <v>0.85813899999999999</v>
      </c>
      <c r="LW188">
        <v>23.474119999999999</v>
      </c>
      <c r="LX188" s="1">
        <v>1.16793E-4</v>
      </c>
      <c r="LY188">
        <v>0.10298400000000001</v>
      </c>
      <c r="LZ188">
        <v>0.85810589999999998</v>
      </c>
      <c r="MA188">
        <v>23.865159999999999</v>
      </c>
      <c r="MB188" s="1">
        <v>1.134668E-4</v>
      </c>
      <c r="MC188">
        <v>0.10006520000000001</v>
      </c>
      <c r="MD188">
        <v>0.85810940000000002</v>
      </c>
      <c r="ME188">
        <v>24.331299999999999</v>
      </c>
      <c r="MF188" s="1">
        <v>1.1054210000000001E-4</v>
      </c>
      <c r="MG188" s="1">
        <v>9.746879E-2</v>
      </c>
      <c r="MH188">
        <v>0.85808269999999998</v>
      </c>
      <c r="MI188">
        <v>24.50637</v>
      </c>
      <c r="MJ188" s="1">
        <v>1.0742769999999999E-4</v>
      </c>
      <c r="MK188" s="1">
        <v>9.472042E-2</v>
      </c>
      <c r="ML188">
        <v>0.85806830000000001</v>
      </c>
      <c r="MM188">
        <v>24.49391</v>
      </c>
      <c r="MN188" s="1">
        <v>1.046449E-4</v>
      </c>
      <c r="MO188" s="1">
        <v>9.2293990000000006E-2</v>
      </c>
      <c r="MP188">
        <v>0.85804670000000005</v>
      </c>
      <c r="MQ188">
        <v>24.341470000000001</v>
      </c>
      <c r="MR188" s="1">
        <v>1.018061E-4</v>
      </c>
      <c r="MS188" s="1">
        <v>8.9772820000000003E-2</v>
      </c>
      <c r="MT188">
        <v>0.85802639999999997</v>
      </c>
      <c r="MU188">
        <v>23.958179999999999</v>
      </c>
      <c r="MV188" s="1">
        <v>9.8930350000000001E-5</v>
      </c>
      <c r="MW188" s="1">
        <v>8.7253369999999997E-2</v>
      </c>
      <c r="MX188">
        <v>0.85802579999999995</v>
      </c>
      <c r="MY188">
        <v>23.52103</v>
      </c>
      <c r="MZ188" s="1">
        <v>9.6069649999999996E-5</v>
      </c>
      <c r="NA188" s="1">
        <v>8.4729079999999998E-2</v>
      </c>
      <c r="NB188">
        <v>0.85802540000000005</v>
      </c>
      <c r="NC188">
        <v>23.206810000000001</v>
      </c>
      <c r="ND188" s="1">
        <v>9.3372879999999994E-5</v>
      </c>
      <c r="NE188" s="1">
        <v>8.2337060000000004E-2</v>
      </c>
      <c r="NF188">
        <v>0.85801139999999998</v>
      </c>
      <c r="NG188">
        <v>23.305150000000001</v>
      </c>
      <c r="NH188" s="1">
        <v>9.0643970000000006E-5</v>
      </c>
      <c r="NI188" s="1">
        <v>7.9948829999999999E-2</v>
      </c>
      <c r="NJ188">
        <v>0.85798229999999998</v>
      </c>
      <c r="NK188">
        <v>23.363289999999999</v>
      </c>
      <c r="NL188" s="1">
        <v>8.8047039999999995E-5</v>
      </c>
      <c r="NM188" s="1">
        <v>7.7664490000000003E-2</v>
      </c>
      <c r="NN188">
        <v>0.85799340000000002</v>
      </c>
      <c r="NO188">
        <v>23.30453</v>
      </c>
      <c r="NP188" s="1">
        <v>8.5538069999999998E-5</v>
      </c>
      <c r="NQ188" s="1">
        <v>7.5439619999999999E-2</v>
      </c>
      <c r="NR188">
        <v>0.85797999999999996</v>
      </c>
      <c r="NS188">
        <v>23.236090000000001</v>
      </c>
      <c r="NT188" s="1">
        <v>8.3126580000000003E-5</v>
      </c>
      <c r="NU188" s="1">
        <v>7.3324589999999995E-2</v>
      </c>
      <c r="NV188">
        <v>0.85796419999999995</v>
      </c>
      <c r="NW188">
        <v>23.120170000000002</v>
      </c>
      <c r="NX188" s="1">
        <v>8.0795289999999995E-5</v>
      </c>
      <c r="NY188" s="1">
        <v>7.1260710000000005E-2</v>
      </c>
      <c r="NZ188">
        <v>0.85795359999999998</v>
      </c>
      <c r="OA188">
        <v>22.820409999999999</v>
      </c>
      <c r="OB188" s="1">
        <v>7.846923E-5</v>
      </c>
      <c r="OC188" s="1">
        <v>6.9206219999999999E-2</v>
      </c>
      <c r="OD188">
        <v>0.8579637</v>
      </c>
      <c r="OE188">
        <v>22.69387</v>
      </c>
      <c r="OF188" s="1">
        <v>7.6505040000000003E-5</v>
      </c>
      <c r="OG188" s="1">
        <v>6.7473889999999995E-2</v>
      </c>
      <c r="OH188">
        <v>0.85795739999999998</v>
      </c>
      <c r="OI188">
        <v>22.76276</v>
      </c>
      <c r="OJ188" s="1">
        <v>7.4660330000000003E-5</v>
      </c>
      <c r="OK188" s="1">
        <v>6.5849069999999996E-2</v>
      </c>
    </row>
    <row r="189" spans="1:401" x14ac:dyDescent="0.35">
      <c r="A189">
        <v>195</v>
      </c>
      <c r="B189" t="s">
        <v>4</v>
      </c>
      <c r="C189" t="s">
        <v>181</v>
      </c>
      <c r="D189" t="s">
        <v>194</v>
      </c>
      <c r="E189">
        <v>897.42880000000002</v>
      </c>
      <c r="F189">
        <v>0.77178360000000001</v>
      </c>
      <c r="G189">
        <v>23.225919999999999</v>
      </c>
      <c r="H189">
        <v>0</v>
      </c>
      <c r="I189">
        <v>0</v>
      </c>
      <c r="J189">
        <v>0.77167649999999999</v>
      </c>
      <c r="K189">
        <v>22.850729999999999</v>
      </c>
      <c r="L189">
        <v>0</v>
      </c>
      <c r="M189">
        <v>0</v>
      </c>
      <c r="N189">
        <v>0.77158640000000001</v>
      </c>
      <c r="O189">
        <v>22.293130000000001</v>
      </c>
      <c r="P189">
        <v>0</v>
      </c>
      <c r="Q189">
        <v>0</v>
      </c>
      <c r="R189">
        <v>0.77149769999999995</v>
      </c>
      <c r="S189">
        <v>21.685379999999999</v>
      </c>
      <c r="T189">
        <v>0</v>
      </c>
      <c r="U189">
        <v>0</v>
      </c>
      <c r="V189">
        <v>0.7714162</v>
      </c>
      <c r="W189">
        <v>21.413139999999999</v>
      </c>
      <c r="X189">
        <v>0</v>
      </c>
      <c r="Y189">
        <v>0</v>
      </c>
      <c r="Z189">
        <v>0.77134849999999999</v>
      </c>
      <c r="AA189">
        <v>21.240919999999999</v>
      </c>
      <c r="AB189">
        <v>0</v>
      </c>
      <c r="AC189">
        <v>0</v>
      </c>
      <c r="AD189">
        <v>0.77129700000000001</v>
      </c>
      <c r="AE189">
        <v>21.136489999999998</v>
      </c>
      <c r="AF189" s="1">
        <v>2.3608069999999998E-31</v>
      </c>
      <c r="AG189" s="1">
        <v>2.012588E-28</v>
      </c>
      <c r="AH189">
        <v>0.77125500000000002</v>
      </c>
      <c r="AI189">
        <v>21.06213</v>
      </c>
      <c r="AJ189" s="1">
        <v>2.9908319999999999E-19</v>
      </c>
      <c r="AK189" s="1">
        <v>2.550548E-16</v>
      </c>
      <c r="AL189">
        <v>0.77118660000000006</v>
      </c>
      <c r="AM189">
        <v>20.941289999999999</v>
      </c>
      <c r="AN189" s="1">
        <v>1.9184470000000001E-7</v>
      </c>
      <c r="AO189" s="1">
        <v>1.207444E-4</v>
      </c>
      <c r="AP189">
        <v>0.77114649999999996</v>
      </c>
      <c r="AQ189">
        <v>21.11852</v>
      </c>
      <c r="AR189" s="1">
        <v>2.0606079999999998E-3</v>
      </c>
      <c r="AS189">
        <v>1.435082</v>
      </c>
      <c r="AT189">
        <v>0.77110049999999997</v>
      </c>
      <c r="AU189">
        <v>21.440829999999998</v>
      </c>
      <c r="AV189">
        <v>0.37014550000000002</v>
      </c>
      <c r="AW189">
        <v>275.92110000000002</v>
      </c>
      <c r="AX189">
        <v>0.77105919999999994</v>
      </c>
      <c r="AY189">
        <v>21.672229999999999</v>
      </c>
      <c r="AZ189">
        <v>7.4587700000000003</v>
      </c>
      <c r="BA189">
        <v>5874.4769999999999</v>
      </c>
      <c r="BB189">
        <v>0.77106240000000004</v>
      </c>
      <c r="BC189">
        <v>21.848210000000002</v>
      </c>
      <c r="BD189">
        <v>31.78931</v>
      </c>
      <c r="BE189">
        <v>26217.82</v>
      </c>
      <c r="BF189">
        <v>0.77105679999999999</v>
      </c>
      <c r="BG189">
        <v>21.741099999999999</v>
      </c>
      <c r="BH189">
        <v>41.139000000000003</v>
      </c>
      <c r="BI189">
        <v>35285.71</v>
      </c>
      <c r="BJ189">
        <v>0.77103759999999999</v>
      </c>
      <c r="BK189">
        <v>21.471080000000001</v>
      </c>
      <c r="BL189">
        <v>20.60821</v>
      </c>
      <c r="BM189">
        <v>18280.2</v>
      </c>
      <c r="BN189">
        <v>0.77103259999999996</v>
      </c>
      <c r="BO189">
        <v>21.243559999999999</v>
      </c>
      <c r="BP189">
        <v>4.7726360000000003</v>
      </c>
      <c r="BQ189">
        <v>4356.2349999999997</v>
      </c>
      <c r="BR189">
        <v>0.77103069999999996</v>
      </c>
      <c r="BS189">
        <v>21.029499999999999</v>
      </c>
      <c r="BT189">
        <v>0.59178350000000002</v>
      </c>
      <c r="BU189">
        <v>552.98739999999998</v>
      </c>
      <c r="BV189">
        <v>0.77104680000000003</v>
      </c>
      <c r="BW189">
        <v>21.160979999999999</v>
      </c>
      <c r="BX189" s="1">
        <v>5.0323449999999999E-2</v>
      </c>
      <c r="BY189">
        <v>47.260620000000003</v>
      </c>
      <c r="BZ189">
        <v>0.77105979999999996</v>
      </c>
      <c r="CA189">
        <v>21.513639999999999</v>
      </c>
      <c r="CB189" s="1">
        <v>8.8966380000000001E-3</v>
      </c>
      <c r="CC189">
        <v>7.8547079999999996</v>
      </c>
      <c r="CD189">
        <v>0.77104870000000003</v>
      </c>
      <c r="CE189">
        <v>21.84281</v>
      </c>
      <c r="CF189" s="1">
        <v>5.8100419999999996E-3</v>
      </c>
      <c r="CG189">
        <v>4.9882799999999996</v>
      </c>
      <c r="CH189">
        <v>0.77104059999999996</v>
      </c>
      <c r="CI189">
        <v>22.230560000000001</v>
      </c>
      <c r="CJ189" s="1">
        <v>4.8063610000000003E-3</v>
      </c>
      <c r="CK189">
        <v>4.1197590000000002</v>
      </c>
      <c r="CL189">
        <v>0.77102850000000001</v>
      </c>
      <c r="CM189">
        <v>22.384730000000001</v>
      </c>
      <c r="CN189" s="1">
        <v>4.0342249999999998E-3</v>
      </c>
      <c r="CO189">
        <v>3.4571320000000001</v>
      </c>
      <c r="CP189">
        <v>0.77099870000000004</v>
      </c>
      <c r="CQ189">
        <v>22.268999999999998</v>
      </c>
      <c r="CR189" s="1">
        <v>3.4034180000000001E-3</v>
      </c>
      <c r="CS189">
        <v>2.916131</v>
      </c>
      <c r="CT189">
        <v>0.77101030000000004</v>
      </c>
      <c r="CU189">
        <v>22.091449999999998</v>
      </c>
      <c r="CV189" s="1">
        <v>2.885753E-3</v>
      </c>
      <c r="CW189">
        <v>2.4721479999999998</v>
      </c>
      <c r="CX189">
        <v>0.77098359999999999</v>
      </c>
      <c r="CY189">
        <v>21.793690000000002</v>
      </c>
      <c r="CZ189" s="1">
        <v>2.4596179999999998E-3</v>
      </c>
      <c r="DA189">
        <v>2.1067049999999998</v>
      </c>
      <c r="DB189">
        <v>0.77094200000000002</v>
      </c>
      <c r="DC189">
        <v>21.884260000000001</v>
      </c>
      <c r="DD189" s="1">
        <v>2.1118349999999998E-3</v>
      </c>
      <c r="DE189">
        <v>1.8083819999999999</v>
      </c>
      <c r="DF189">
        <v>0.77092439999999995</v>
      </c>
      <c r="DG189">
        <v>22.107289999999999</v>
      </c>
      <c r="DH189" s="1">
        <v>1.825639E-3</v>
      </c>
      <c r="DI189">
        <v>1.5629960000000001</v>
      </c>
      <c r="DJ189">
        <v>0.77087039999999996</v>
      </c>
      <c r="DK189">
        <v>22.40316</v>
      </c>
      <c r="DL189" s="1">
        <v>1.5893929999999999E-3</v>
      </c>
      <c r="DM189">
        <v>1.360487</v>
      </c>
      <c r="DN189">
        <v>0.77082799999999996</v>
      </c>
      <c r="DO189">
        <v>22.769659999999998</v>
      </c>
      <c r="DP189">
        <v>1.3952999999999999E-3</v>
      </c>
      <c r="DQ189">
        <v>1.194067</v>
      </c>
      <c r="DR189">
        <v>0.77076069999999997</v>
      </c>
      <c r="DS189">
        <v>22.7879</v>
      </c>
      <c r="DT189" s="1">
        <v>1.2324300000000001E-3</v>
      </c>
      <c r="DU189">
        <v>1.054565</v>
      </c>
      <c r="DV189">
        <v>0.77070439999999996</v>
      </c>
      <c r="DW189">
        <v>22.664020000000001</v>
      </c>
      <c r="DX189" s="1">
        <v>1.0961879999999999E-3</v>
      </c>
      <c r="DY189">
        <v>0.93789029999999995</v>
      </c>
      <c r="DZ189">
        <v>0.77062739999999996</v>
      </c>
      <c r="EA189">
        <v>22.492159999999998</v>
      </c>
      <c r="EB189" s="1">
        <v>9.8007030000000009E-4</v>
      </c>
      <c r="EC189">
        <v>0.83842179999999999</v>
      </c>
      <c r="ED189">
        <v>0.77056069999999999</v>
      </c>
      <c r="EE189">
        <v>22.25487</v>
      </c>
      <c r="EF189" s="1">
        <v>8.8183779999999995E-4</v>
      </c>
      <c r="EG189">
        <v>0.75427279999999997</v>
      </c>
      <c r="EH189">
        <v>0.77048839999999996</v>
      </c>
      <c r="EI189">
        <v>22.282119999999999</v>
      </c>
      <c r="EJ189" s="1">
        <v>7.9929190000000002E-4</v>
      </c>
      <c r="EK189">
        <v>0.68351879999999998</v>
      </c>
      <c r="EL189">
        <v>0.77042540000000004</v>
      </c>
      <c r="EM189">
        <v>22.516490000000001</v>
      </c>
      <c r="EN189" s="1">
        <v>7.301222E-4</v>
      </c>
      <c r="EO189">
        <v>0.62426539999999997</v>
      </c>
      <c r="EP189">
        <v>0.77037080000000002</v>
      </c>
      <c r="EQ189">
        <v>22.894929999999999</v>
      </c>
      <c r="ER189" s="1">
        <v>6.7130309999999997E-4</v>
      </c>
      <c r="ES189">
        <v>0.57389120000000005</v>
      </c>
      <c r="ET189">
        <v>0.7703255</v>
      </c>
      <c r="EU189">
        <v>23.31664</v>
      </c>
      <c r="EV189" s="1">
        <v>6.2140440000000002E-4</v>
      </c>
      <c r="EW189">
        <v>0.53124090000000002</v>
      </c>
      <c r="EX189">
        <v>0.77028050000000003</v>
      </c>
      <c r="EY189">
        <v>23.397400000000001</v>
      </c>
      <c r="EZ189" s="1">
        <v>5.7685709999999999E-4</v>
      </c>
      <c r="FA189">
        <v>0.49309920000000002</v>
      </c>
      <c r="FB189">
        <v>0.77022900000000005</v>
      </c>
      <c r="FC189">
        <v>23.270600000000002</v>
      </c>
      <c r="FD189" s="1">
        <v>5.3974860000000004E-4</v>
      </c>
      <c r="FE189">
        <v>0.46129300000000001</v>
      </c>
      <c r="FF189">
        <v>0.7701616</v>
      </c>
      <c r="FG189">
        <v>23.086490000000001</v>
      </c>
      <c r="FH189" s="1">
        <v>5.0693150000000002E-4</v>
      </c>
      <c r="FI189">
        <v>0.43323119999999998</v>
      </c>
      <c r="FJ189">
        <v>0.77013620000000005</v>
      </c>
      <c r="FK189">
        <v>22.739599999999999</v>
      </c>
      <c r="FL189" s="1">
        <v>4.7777200000000001E-4</v>
      </c>
      <c r="FM189">
        <v>0.40829969999999999</v>
      </c>
      <c r="FN189">
        <v>0.77009839999999996</v>
      </c>
      <c r="FO189">
        <v>22.655539999999998</v>
      </c>
      <c r="FP189" s="1">
        <v>4.5180289999999999E-4</v>
      </c>
      <c r="FQ189">
        <v>0.38604179999999999</v>
      </c>
      <c r="FR189">
        <v>0.77006019999999997</v>
      </c>
      <c r="FS189">
        <v>22.623439999999999</v>
      </c>
      <c r="FT189" s="1">
        <v>4.2887330000000002E-4</v>
      </c>
      <c r="FU189">
        <v>0.36642209999999997</v>
      </c>
      <c r="FV189">
        <v>0.77004950000000005</v>
      </c>
      <c r="FW189">
        <v>22.46698</v>
      </c>
      <c r="FX189" s="1">
        <v>4.0868520000000001E-4</v>
      </c>
      <c r="FY189">
        <v>0.34919810000000001</v>
      </c>
      <c r="FZ189">
        <v>0.77002910000000002</v>
      </c>
      <c r="GA189">
        <v>22.436959999999999</v>
      </c>
      <c r="GB189" s="1">
        <v>3.8975620000000001E-4</v>
      </c>
      <c r="GC189">
        <v>0.33306829999999998</v>
      </c>
      <c r="GD189">
        <v>0.77002839999999995</v>
      </c>
      <c r="GE189">
        <v>22.332419999999999</v>
      </c>
      <c r="GF189" s="1">
        <v>3.7245909999999999E-4</v>
      </c>
      <c r="GG189">
        <v>0.3182642</v>
      </c>
      <c r="GH189">
        <v>0.77003299999999997</v>
      </c>
      <c r="GI189">
        <v>22.452750000000002</v>
      </c>
      <c r="GJ189" s="1">
        <v>3.5684969999999998E-4</v>
      </c>
      <c r="GK189">
        <v>0.30490889999999998</v>
      </c>
      <c r="GL189">
        <v>0.77003869999999996</v>
      </c>
      <c r="GM189">
        <v>22.552499999999998</v>
      </c>
      <c r="GN189" s="1">
        <v>3.4213780000000001E-4</v>
      </c>
      <c r="GO189">
        <v>0.29232930000000001</v>
      </c>
      <c r="GP189">
        <v>0.77002729999999997</v>
      </c>
      <c r="GQ189">
        <v>22.437999999999999</v>
      </c>
      <c r="GR189" s="1">
        <v>3.289376E-4</v>
      </c>
      <c r="GS189">
        <v>0.28104839999999998</v>
      </c>
      <c r="GT189">
        <v>0.77004700000000004</v>
      </c>
      <c r="GU189">
        <v>22.035160000000001</v>
      </c>
      <c r="GV189" s="1">
        <v>3.1714759999999998E-4</v>
      </c>
      <c r="GW189">
        <v>0.27095320000000001</v>
      </c>
      <c r="GX189">
        <v>0.77004030000000001</v>
      </c>
      <c r="GY189">
        <v>21.775690000000001</v>
      </c>
      <c r="GZ189" s="1">
        <v>3.0594440000000002E-4</v>
      </c>
      <c r="HA189">
        <v>0.26137690000000002</v>
      </c>
      <c r="HB189">
        <v>0.7700226</v>
      </c>
      <c r="HC189">
        <v>21.89716</v>
      </c>
      <c r="HD189" s="1">
        <v>2.9566880000000002E-4</v>
      </c>
      <c r="HE189">
        <v>0.252612</v>
      </c>
      <c r="HF189">
        <v>0.77001379999999997</v>
      </c>
      <c r="HG189">
        <v>22.2944</v>
      </c>
      <c r="HH189" s="1">
        <v>2.8542599999999997E-4</v>
      </c>
      <c r="HI189">
        <v>0.24385380000000001</v>
      </c>
      <c r="HJ189">
        <v>0.77003129999999997</v>
      </c>
      <c r="HK189">
        <v>22.524760000000001</v>
      </c>
      <c r="HL189" s="1">
        <v>2.759482E-4</v>
      </c>
      <c r="HM189">
        <v>0.23577970000000001</v>
      </c>
      <c r="HN189">
        <v>0.77002839999999995</v>
      </c>
      <c r="HO189">
        <v>22.3764</v>
      </c>
      <c r="HP189" s="1">
        <v>2.6702110000000002E-4</v>
      </c>
      <c r="HQ189">
        <v>0.22812589999999999</v>
      </c>
      <c r="HR189">
        <v>0.77001839999999999</v>
      </c>
      <c r="HS189">
        <v>22.18796</v>
      </c>
      <c r="HT189" s="1">
        <v>2.5850949999999998E-4</v>
      </c>
      <c r="HU189">
        <v>0.22086980000000001</v>
      </c>
      <c r="HV189">
        <v>0.76999830000000002</v>
      </c>
      <c r="HW189">
        <v>21.885950000000001</v>
      </c>
      <c r="HX189" s="1">
        <v>2.5086349999999999E-4</v>
      </c>
      <c r="HY189">
        <v>0.2143436</v>
      </c>
      <c r="HZ189">
        <v>0.7699899</v>
      </c>
      <c r="IA189">
        <v>21.836950000000002</v>
      </c>
      <c r="IB189" s="1">
        <v>2.4285990000000001E-4</v>
      </c>
      <c r="IC189">
        <v>0.2074877</v>
      </c>
      <c r="ID189">
        <v>0.76997249999999995</v>
      </c>
      <c r="IE189">
        <v>21.978300000000001</v>
      </c>
      <c r="IF189" s="1">
        <v>2.3514139999999999E-4</v>
      </c>
      <c r="IG189">
        <v>0.20092689999999999</v>
      </c>
      <c r="IH189">
        <v>0.76997110000000002</v>
      </c>
      <c r="II189">
        <v>22.154949999999999</v>
      </c>
      <c r="IJ189" s="1">
        <v>2.2762109999999999E-4</v>
      </c>
      <c r="IK189">
        <v>0.1945065</v>
      </c>
      <c r="IL189">
        <v>0.76992700000000003</v>
      </c>
      <c r="IM189">
        <v>22.36965</v>
      </c>
      <c r="IN189" s="1">
        <v>2.2057589999999999E-4</v>
      </c>
      <c r="IO189">
        <v>0.18851799999999999</v>
      </c>
      <c r="IP189">
        <v>0.76989439999999998</v>
      </c>
      <c r="IQ189">
        <v>22.317740000000001</v>
      </c>
      <c r="IR189" s="1">
        <v>2.141748E-4</v>
      </c>
      <c r="IS189">
        <v>0.1830562</v>
      </c>
      <c r="IT189">
        <v>0.76987479999999997</v>
      </c>
      <c r="IU189">
        <v>22.209350000000001</v>
      </c>
      <c r="IV189" s="1">
        <v>2.0776519999999999E-4</v>
      </c>
      <c r="IW189">
        <v>0.17761080000000001</v>
      </c>
      <c r="IX189">
        <v>0.76983420000000002</v>
      </c>
      <c r="IY189">
        <v>22.15137</v>
      </c>
      <c r="IZ189" s="1">
        <v>2.013316E-4</v>
      </c>
      <c r="JA189">
        <v>0.17209540000000001</v>
      </c>
      <c r="JB189">
        <v>0.76979299999999995</v>
      </c>
      <c r="JC189">
        <v>22.051680000000001</v>
      </c>
      <c r="JD189" s="1">
        <v>1.9524899999999999E-4</v>
      </c>
      <c r="JE189">
        <v>0.1669419</v>
      </c>
      <c r="JF189">
        <v>0.76976259999999996</v>
      </c>
      <c r="JG189">
        <v>22.328659999999999</v>
      </c>
      <c r="JH189" s="1">
        <v>1.8943249999999999E-4</v>
      </c>
      <c r="JI189">
        <v>0.16195470000000001</v>
      </c>
      <c r="JJ189">
        <v>0.76971880000000004</v>
      </c>
      <c r="JK189">
        <v>22.591270000000002</v>
      </c>
      <c r="JL189" s="1">
        <v>1.834917E-4</v>
      </c>
      <c r="JM189">
        <v>0.15688830000000001</v>
      </c>
      <c r="JN189">
        <v>0.76967410000000003</v>
      </c>
      <c r="JO189">
        <v>22.732769999999999</v>
      </c>
      <c r="JP189" s="1">
        <v>1.7852680000000001E-4</v>
      </c>
      <c r="JQ189">
        <v>0.1526834</v>
      </c>
      <c r="JR189">
        <v>0.7696421</v>
      </c>
      <c r="JS189">
        <v>22.793679999999998</v>
      </c>
      <c r="JT189" s="1">
        <v>1.7310550000000001E-4</v>
      </c>
      <c r="JU189">
        <v>0.14804439999999999</v>
      </c>
      <c r="JV189">
        <v>0.76959659999999996</v>
      </c>
      <c r="JW189">
        <v>22.771419999999999</v>
      </c>
      <c r="JX189" s="1">
        <v>1.6819099999999999E-4</v>
      </c>
      <c r="JY189">
        <v>0.14386450000000001</v>
      </c>
      <c r="JZ189">
        <v>0.76956150000000001</v>
      </c>
      <c r="KA189">
        <v>22.696280000000002</v>
      </c>
      <c r="KB189" s="1">
        <v>1.633405E-4</v>
      </c>
      <c r="KC189">
        <v>0.13972860000000001</v>
      </c>
      <c r="KD189">
        <v>0.76952030000000005</v>
      </c>
      <c r="KE189">
        <v>22.609159999999999</v>
      </c>
      <c r="KF189" s="1">
        <v>1.5849700000000001E-4</v>
      </c>
      <c r="KG189">
        <v>0.13556289999999999</v>
      </c>
      <c r="KH189">
        <v>0.76948519999999998</v>
      </c>
      <c r="KI189">
        <v>22.428519999999999</v>
      </c>
      <c r="KJ189" s="1">
        <v>1.541255E-4</v>
      </c>
      <c r="KK189">
        <v>0.1318378</v>
      </c>
      <c r="KL189">
        <v>0.76944120000000005</v>
      </c>
      <c r="KM189">
        <v>22.56062</v>
      </c>
      <c r="KN189" s="1">
        <v>1.4960129999999999E-4</v>
      </c>
      <c r="KO189">
        <v>0.12799749999999999</v>
      </c>
      <c r="KP189">
        <v>0.76941230000000005</v>
      </c>
      <c r="KQ189">
        <v>22.805949999999999</v>
      </c>
      <c r="KR189" s="1">
        <v>1.4542489999999999E-4</v>
      </c>
      <c r="KS189">
        <v>0.1244246</v>
      </c>
      <c r="KT189">
        <v>0.7693683</v>
      </c>
      <c r="KU189">
        <v>23.145160000000001</v>
      </c>
      <c r="KV189" s="1">
        <v>1.4157859999999999E-4</v>
      </c>
      <c r="KW189">
        <v>0.12113019999999999</v>
      </c>
      <c r="KX189">
        <v>0.76935719999999996</v>
      </c>
      <c r="KY189">
        <v>23.542729999999999</v>
      </c>
      <c r="KZ189" s="1">
        <v>1.3781859999999999E-4</v>
      </c>
      <c r="LA189">
        <v>0.1179193</v>
      </c>
      <c r="LB189">
        <v>0.76932560000000005</v>
      </c>
      <c r="LC189">
        <v>23.64058</v>
      </c>
      <c r="LD189" s="1">
        <v>1.339527E-4</v>
      </c>
      <c r="LE189">
        <v>0.11462269999999999</v>
      </c>
      <c r="LF189">
        <v>0.76930609999999999</v>
      </c>
      <c r="LG189">
        <v>23.5244</v>
      </c>
      <c r="LH189" s="1">
        <v>1.3040950000000001E-4</v>
      </c>
      <c r="LI189">
        <v>0.1115955</v>
      </c>
      <c r="LJ189">
        <v>0.76927460000000003</v>
      </c>
      <c r="LK189">
        <v>23.323619999999998</v>
      </c>
      <c r="LL189" s="1">
        <v>1.271179E-4</v>
      </c>
      <c r="LM189">
        <v>0.1087804</v>
      </c>
      <c r="LN189">
        <v>0.76924709999999996</v>
      </c>
      <c r="LO189">
        <v>23.03792</v>
      </c>
      <c r="LP189" s="1">
        <v>1.2385670000000001E-4</v>
      </c>
      <c r="LQ189">
        <v>0.1059952</v>
      </c>
      <c r="LR189">
        <v>0.76921320000000004</v>
      </c>
      <c r="LS189">
        <v>23.22475</v>
      </c>
      <c r="LT189" s="1">
        <v>1.2032570000000001E-4</v>
      </c>
      <c r="LU189">
        <v>0.1029824</v>
      </c>
      <c r="LV189">
        <v>0.7691945</v>
      </c>
      <c r="LW189">
        <v>23.523489999999999</v>
      </c>
      <c r="LX189" s="1">
        <v>1.1712179999999999E-4</v>
      </c>
      <c r="LY189">
        <v>0.1002465</v>
      </c>
      <c r="LZ189">
        <v>0.76917329999999995</v>
      </c>
      <c r="MA189">
        <v>23.898499999999999</v>
      </c>
      <c r="MB189" s="1">
        <v>1.138054E-4</v>
      </c>
      <c r="MC189" s="1">
        <v>9.7415920000000003E-2</v>
      </c>
      <c r="MD189">
        <v>0.76914419999999994</v>
      </c>
      <c r="ME189">
        <v>24.353169999999999</v>
      </c>
      <c r="MF189" s="1">
        <v>1.108306E-4</v>
      </c>
      <c r="MG189" s="1">
        <v>9.4860050000000001E-2</v>
      </c>
      <c r="MH189">
        <v>0.76912270000000005</v>
      </c>
      <c r="MI189">
        <v>24.515509999999999</v>
      </c>
      <c r="MJ189" s="1">
        <v>1.0769289999999999E-4</v>
      </c>
      <c r="MK189" s="1">
        <v>9.2181349999999995E-2</v>
      </c>
      <c r="ML189">
        <v>0.76908240000000005</v>
      </c>
      <c r="MM189">
        <v>24.50328</v>
      </c>
      <c r="MN189" s="1">
        <v>1.049561E-4</v>
      </c>
      <c r="MO189" s="1">
        <v>8.9857270000000003E-2</v>
      </c>
      <c r="MP189">
        <v>0.76906260000000004</v>
      </c>
      <c r="MQ189">
        <v>24.365860000000001</v>
      </c>
      <c r="MR189" s="1">
        <v>1.020669E-4</v>
      </c>
      <c r="MS189">
        <v>8.7371199999999996E-2</v>
      </c>
      <c r="MT189">
        <v>0.76905349999999995</v>
      </c>
      <c r="MU189">
        <v>23.997869999999999</v>
      </c>
      <c r="MV189" s="1">
        <v>9.9214620000000005E-5</v>
      </c>
      <c r="MW189" s="1">
        <v>8.494256E-2</v>
      </c>
      <c r="MX189">
        <v>0.76901889999999995</v>
      </c>
      <c r="MY189">
        <v>23.57723</v>
      </c>
      <c r="MZ189" s="1">
        <v>9.6335669999999998E-5</v>
      </c>
      <c r="NA189">
        <v>8.2478499999999996E-2</v>
      </c>
      <c r="NB189">
        <v>0.76898750000000005</v>
      </c>
      <c r="NC189">
        <v>23.267790000000002</v>
      </c>
      <c r="ND189" s="1">
        <v>9.3601020000000002E-5</v>
      </c>
      <c r="NE189" s="1">
        <v>8.0130140000000002E-2</v>
      </c>
      <c r="NF189">
        <v>0.76896149999999996</v>
      </c>
      <c r="NG189">
        <v>23.346900000000002</v>
      </c>
      <c r="NH189" s="1">
        <v>9.0896320000000001E-5</v>
      </c>
      <c r="NI189" s="1">
        <v>7.7832970000000001E-2</v>
      </c>
      <c r="NJ189">
        <v>0.76894090000000004</v>
      </c>
      <c r="NK189">
        <v>23.385870000000001</v>
      </c>
      <c r="NL189" s="1">
        <v>8.8297139999999995E-5</v>
      </c>
      <c r="NM189" s="1">
        <v>7.560733E-2</v>
      </c>
      <c r="NN189">
        <v>0.76892570000000005</v>
      </c>
      <c r="NO189">
        <v>23.316949999999999</v>
      </c>
      <c r="NP189" s="1">
        <v>8.5757230000000002E-5</v>
      </c>
      <c r="NQ189" s="1">
        <v>7.3430120000000002E-2</v>
      </c>
      <c r="NR189">
        <v>0.76891799999999999</v>
      </c>
      <c r="NS189">
        <v>23.248190000000001</v>
      </c>
      <c r="NT189" s="1">
        <v>8.3356710000000002E-5</v>
      </c>
      <c r="NU189" s="1">
        <v>7.1379040000000005E-2</v>
      </c>
      <c r="NV189">
        <v>0.76890899999999995</v>
      </c>
      <c r="NW189">
        <v>23.138670000000001</v>
      </c>
      <c r="NX189" s="1">
        <v>8.1006740000000001E-5</v>
      </c>
      <c r="NY189" s="1">
        <v>6.936705E-2</v>
      </c>
      <c r="NZ189">
        <v>0.76888540000000005</v>
      </c>
      <c r="OA189">
        <v>22.861360000000001</v>
      </c>
      <c r="OB189" s="1">
        <v>7.8665760000000006E-5</v>
      </c>
      <c r="OC189" s="1">
        <v>6.7363489999999998E-2</v>
      </c>
      <c r="OD189">
        <v>0.7688682</v>
      </c>
      <c r="OE189">
        <v>22.75141</v>
      </c>
      <c r="OF189" s="1">
        <v>7.6688730000000005E-5</v>
      </c>
      <c r="OG189" s="1">
        <v>6.5662579999999998E-2</v>
      </c>
      <c r="OH189">
        <v>0.76885689999999995</v>
      </c>
      <c r="OI189">
        <v>22.81982</v>
      </c>
      <c r="OJ189" s="1">
        <v>7.4844119999999999E-5</v>
      </c>
      <c r="OK189">
        <v>6.4088599999999996E-2</v>
      </c>
    </row>
    <row r="190" spans="1:401" x14ac:dyDescent="0.35">
      <c r="A190">
        <v>196</v>
      </c>
      <c r="B190" t="s">
        <v>4</v>
      </c>
      <c r="C190" t="s">
        <v>181</v>
      </c>
      <c r="D190" t="s">
        <v>195</v>
      </c>
      <c r="E190">
        <v>778.66030000000001</v>
      </c>
      <c r="F190">
        <v>1.0713649999999999</v>
      </c>
      <c r="G190">
        <v>23.259239999999998</v>
      </c>
      <c r="H190">
        <v>0</v>
      </c>
      <c r="I190">
        <v>0</v>
      </c>
      <c r="J190">
        <v>1.0712079999999999</v>
      </c>
      <c r="K190">
        <v>22.90202</v>
      </c>
      <c r="L190">
        <v>0</v>
      </c>
      <c r="M190">
        <v>0</v>
      </c>
      <c r="N190">
        <v>1.071061</v>
      </c>
      <c r="O190">
        <v>22.352969999999999</v>
      </c>
      <c r="P190">
        <v>0</v>
      </c>
      <c r="Q190">
        <v>0</v>
      </c>
      <c r="R190">
        <v>1.0709340000000001</v>
      </c>
      <c r="S190">
        <v>21.73818</v>
      </c>
      <c r="T190">
        <v>0</v>
      </c>
      <c r="U190">
        <v>0</v>
      </c>
      <c r="V190">
        <v>1.070802</v>
      </c>
      <c r="W190">
        <v>21.445959999999999</v>
      </c>
      <c r="X190">
        <v>0</v>
      </c>
      <c r="Y190">
        <v>0</v>
      </c>
      <c r="Z190">
        <v>1.070692</v>
      </c>
      <c r="AA190">
        <v>21.260269999999998</v>
      </c>
      <c r="AB190">
        <v>0</v>
      </c>
      <c r="AC190">
        <v>0</v>
      </c>
      <c r="AD190">
        <v>1.070603</v>
      </c>
      <c r="AE190">
        <v>21.14866</v>
      </c>
      <c r="AF190" s="1">
        <v>3.024119E-32</v>
      </c>
      <c r="AG190" s="1">
        <v>2.106531E-29</v>
      </c>
      <c r="AH190">
        <v>1.07053</v>
      </c>
      <c r="AI190">
        <v>21.080639999999999</v>
      </c>
      <c r="AJ190" s="1">
        <v>4.378097E-20</v>
      </c>
      <c r="AK190" s="1">
        <v>3.0507840000000002E-17</v>
      </c>
      <c r="AL190">
        <v>1.0704450000000001</v>
      </c>
      <c r="AM190">
        <v>20.968640000000001</v>
      </c>
      <c r="AN190" s="1">
        <v>7.7721220000000002E-8</v>
      </c>
      <c r="AO190" s="1">
        <v>3.7194899999999999E-5</v>
      </c>
      <c r="AP190">
        <v>1.070352</v>
      </c>
      <c r="AQ190">
        <v>21.152370000000001</v>
      </c>
      <c r="AR190" s="1">
        <v>1.2829250000000001E-3</v>
      </c>
      <c r="AS190">
        <v>0.71528899999999995</v>
      </c>
      <c r="AT190">
        <v>1.070284</v>
      </c>
      <c r="AU190">
        <v>21.47691</v>
      </c>
      <c r="AV190">
        <v>0.27414889999999997</v>
      </c>
      <c r="AW190">
        <v>164.904</v>
      </c>
      <c r="AX190">
        <v>1.070233</v>
      </c>
      <c r="AY190">
        <v>21.701180000000001</v>
      </c>
      <c r="AZ190">
        <v>6.2704969999999998</v>
      </c>
      <c r="BA190">
        <v>4000.99</v>
      </c>
      <c r="BB190">
        <v>1.070209</v>
      </c>
      <c r="BC190">
        <v>21.876290000000001</v>
      </c>
      <c r="BD190">
        <v>29.607060000000001</v>
      </c>
      <c r="BE190">
        <v>19841.89</v>
      </c>
      <c r="BF190">
        <v>1.0701860000000001</v>
      </c>
      <c r="BG190">
        <v>21.766570000000002</v>
      </c>
      <c r="BH190">
        <v>41.756239999999998</v>
      </c>
      <c r="BI190">
        <v>29182.98</v>
      </c>
      <c r="BJ190">
        <v>1.0701639999999999</v>
      </c>
      <c r="BK190">
        <v>21.489450000000001</v>
      </c>
      <c r="BL190">
        <v>22.521170000000001</v>
      </c>
      <c r="BM190">
        <v>16322.89</v>
      </c>
      <c r="BN190">
        <v>1.0701529999999999</v>
      </c>
      <c r="BO190">
        <v>21.263269999999999</v>
      </c>
      <c r="BP190">
        <v>5.5586919999999997</v>
      </c>
      <c r="BQ190">
        <v>4157.4340000000002</v>
      </c>
      <c r="BR190">
        <v>1.070174</v>
      </c>
      <c r="BS190">
        <v>21.0501</v>
      </c>
      <c r="BT190">
        <v>0.72673359999999998</v>
      </c>
      <c r="BU190">
        <v>558.15049999999997</v>
      </c>
      <c r="BV190">
        <v>1.0701700000000001</v>
      </c>
      <c r="BW190">
        <v>21.18018</v>
      </c>
      <c r="BX190" s="1">
        <v>6.2704170000000004E-2</v>
      </c>
      <c r="BY190">
        <v>48.642589999999998</v>
      </c>
      <c r="BZ190">
        <v>1.070166</v>
      </c>
      <c r="CA190">
        <v>21.532209999999999</v>
      </c>
      <c r="CB190" s="1">
        <v>9.6859670000000002E-3</v>
      </c>
      <c r="CC190">
        <v>7.0628229999999999</v>
      </c>
      <c r="CD190">
        <v>1.0701480000000001</v>
      </c>
      <c r="CE190">
        <v>21.853400000000001</v>
      </c>
      <c r="CF190" s="1">
        <v>5.9215250000000004E-3</v>
      </c>
      <c r="CG190">
        <v>4.1607710000000004</v>
      </c>
      <c r="CH190">
        <v>1.0701270000000001</v>
      </c>
      <c r="CI190">
        <v>22.238890000000001</v>
      </c>
      <c r="CJ190" s="1">
        <v>4.8781789999999998E-3</v>
      </c>
      <c r="CK190">
        <v>3.4191829999999999</v>
      </c>
      <c r="CL190">
        <v>1.0701240000000001</v>
      </c>
      <c r="CM190">
        <v>22.39207</v>
      </c>
      <c r="CN190" s="1">
        <v>4.0923410000000002E-3</v>
      </c>
      <c r="CO190">
        <v>2.867613</v>
      </c>
      <c r="CP190">
        <v>1.070101</v>
      </c>
      <c r="CQ190">
        <v>22.277560000000001</v>
      </c>
      <c r="CR190" s="1">
        <v>3.4510719999999999E-3</v>
      </c>
      <c r="CS190">
        <v>2.4178419999999998</v>
      </c>
      <c r="CT190">
        <v>1.0700810000000001</v>
      </c>
      <c r="CU190">
        <v>22.113659999999999</v>
      </c>
      <c r="CV190" s="1">
        <v>2.9248479999999999E-3</v>
      </c>
      <c r="CW190">
        <v>2.0488360000000001</v>
      </c>
      <c r="CX190">
        <v>1.0700559999999999</v>
      </c>
      <c r="CY190">
        <v>21.831779999999998</v>
      </c>
      <c r="CZ190" s="1">
        <v>2.4918010000000001E-3</v>
      </c>
      <c r="DA190">
        <v>1.745161</v>
      </c>
      <c r="DB190">
        <v>1.0700080000000001</v>
      </c>
      <c r="DC190">
        <v>21.927489999999999</v>
      </c>
      <c r="DD190" s="1">
        <v>2.138062E-3</v>
      </c>
      <c r="DE190">
        <v>1.4970049999999999</v>
      </c>
      <c r="DF190">
        <v>1.069995</v>
      </c>
      <c r="DG190">
        <v>22.15269</v>
      </c>
      <c r="DH190" s="1">
        <v>1.8473249999999999E-3</v>
      </c>
      <c r="DI190">
        <v>1.293161</v>
      </c>
      <c r="DJ190">
        <v>1.069931</v>
      </c>
      <c r="DK190">
        <v>22.43533</v>
      </c>
      <c r="DL190" s="1">
        <v>1.6073420000000001E-3</v>
      </c>
      <c r="DM190">
        <v>1.124949</v>
      </c>
      <c r="DN190">
        <v>1.069855</v>
      </c>
      <c r="DO190">
        <v>22.788830000000001</v>
      </c>
      <c r="DP190" s="1">
        <v>1.410103E-3</v>
      </c>
      <c r="DQ190">
        <v>0.98664969999999996</v>
      </c>
      <c r="DR190">
        <v>1.0697810000000001</v>
      </c>
      <c r="DS190">
        <v>22.797740000000001</v>
      </c>
      <c r="DT190" s="1">
        <v>1.2449970000000001E-3</v>
      </c>
      <c r="DU190">
        <v>0.8710059</v>
      </c>
      <c r="DV190">
        <v>1.0696810000000001</v>
      </c>
      <c r="DW190">
        <v>22.670539999999999</v>
      </c>
      <c r="DX190" s="1">
        <v>1.10681E-3</v>
      </c>
      <c r="DY190">
        <v>0.77422619999999998</v>
      </c>
      <c r="DZ190">
        <v>1.0696019999999999</v>
      </c>
      <c r="EA190">
        <v>22.509530000000002</v>
      </c>
      <c r="EB190" s="1">
        <v>9.890045000000001E-4</v>
      </c>
      <c r="EC190">
        <v>0.69172999999999996</v>
      </c>
      <c r="ED190">
        <v>1.069509</v>
      </c>
      <c r="EE190">
        <v>22.28284</v>
      </c>
      <c r="EF190" s="1">
        <v>8.8939840000000004E-4</v>
      </c>
      <c r="EG190">
        <v>0.6219711</v>
      </c>
      <c r="EH190">
        <v>1.069448</v>
      </c>
      <c r="EI190">
        <v>22.321729999999999</v>
      </c>
      <c r="EJ190" s="1">
        <v>8.0559320000000002E-4</v>
      </c>
      <c r="EK190">
        <v>0.56325499999999995</v>
      </c>
      <c r="EL190">
        <v>1.0693440000000001</v>
      </c>
      <c r="EM190">
        <v>22.55856</v>
      </c>
      <c r="EN190" s="1">
        <v>7.3542020000000004E-4</v>
      </c>
      <c r="EO190">
        <v>0.51410180000000005</v>
      </c>
      <c r="EP190">
        <v>1.0692649999999999</v>
      </c>
      <c r="EQ190">
        <v>22.923500000000001</v>
      </c>
      <c r="ER190" s="1">
        <v>6.7582510000000005E-4</v>
      </c>
      <c r="ES190">
        <v>0.47237610000000002</v>
      </c>
      <c r="ET190">
        <v>1.0691889999999999</v>
      </c>
      <c r="EU190">
        <v>23.33304</v>
      </c>
      <c r="EV190" s="1">
        <v>6.2544529999999997E-4</v>
      </c>
      <c r="EW190">
        <v>0.43714059999999999</v>
      </c>
      <c r="EX190">
        <v>1.069113</v>
      </c>
      <c r="EY190">
        <v>23.405539999999998</v>
      </c>
      <c r="EZ190" s="1">
        <v>5.8033870000000003E-4</v>
      </c>
      <c r="FA190">
        <v>0.4055821</v>
      </c>
      <c r="FB190">
        <v>1.0690550000000001</v>
      </c>
      <c r="FC190">
        <v>23.27703</v>
      </c>
      <c r="FD190" s="1">
        <v>5.4264899999999997E-4</v>
      </c>
      <c r="FE190">
        <v>0.37916299999999997</v>
      </c>
      <c r="FF190">
        <v>1.069005</v>
      </c>
      <c r="FG190">
        <v>23.106680000000001</v>
      </c>
      <c r="FH190" s="1">
        <v>5.0953179999999997E-4</v>
      </c>
      <c r="FI190">
        <v>0.35600080000000001</v>
      </c>
      <c r="FJ190">
        <v>1.0689280000000001</v>
      </c>
      <c r="FK190">
        <v>22.779170000000001</v>
      </c>
      <c r="FL190" s="1">
        <v>4.8006379999999998E-4</v>
      </c>
      <c r="FM190">
        <v>0.3354065</v>
      </c>
      <c r="FN190">
        <v>1.068919</v>
      </c>
      <c r="FO190">
        <v>22.707640000000001</v>
      </c>
      <c r="FP190" s="1">
        <v>4.5374789999999999E-4</v>
      </c>
      <c r="FQ190">
        <v>0.3169844</v>
      </c>
      <c r="FR190">
        <v>1.068859</v>
      </c>
      <c r="FS190">
        <v>22.681280000000001</v>
      </c>
      <c r="FT190" s="1">
        <v>4.305849E-4</v>
      </c>
      <c r="FU190">
        <v>0.30079329999999999</v>
      </c>
      <c r="FV190">
        <v>1.0688470000000001</v>
      </c>
      <c r="FW190">
        <v>22.51193</v>
      </c>
      <c r="FX190" s="1">
        <v>4.1029160000000001E-4</v>
      </c>
      <c r="FY190">
        <v>0.28661930000000002</v>
      </c>
      <c r="FZ190">
        <v>1.068816</v>
      </c>
      <c r="GA190">
        <v>22.464379999999998</v>
      </c>
      <c r="GB190" s="1">
        <v>3.9133970000000001E-4</v>
      </c>
      <c r="GC190">
        <v>0.27341130000000002</v>
      </c>
      <c r="GD190">
        <v>1.068805</v>
      </c>
      <c r="GE190">
        <v>22.343029999999999</v>
      </c>
      <c r="GF190" s="1">
        <v>3.7386389999999998E-4</v>
      </c>
      <c r="GG190">
        <v>0.26117669999999998</v>
      </c>
      <c r="GH190">
        <v>1.06881</v>
      </c>
      <c r="GI190">
        <v>22.450710000000001</v>
      </c>
      <c r="GJ190" s="1">
        <v>3.5812319999999997E-4</v>
      </c>
      <c r="GK190">
        <v>0.25017590000000001</v>
      </c>
      <c r="GL190">
        <v>1.0688040000000001</v>
      </c>
      <c r="GM190">
        <v>22.565629999999999</v>
      </c>
      <c r="GN190" s="1">
        <v>3.4332349999999999E-4</v>
      </c>
      <c r="GO190">
        <v>0.23983460000000001</v>
      </c>
      <c r="GP190">
        <v>1.0688120000000001</v>
      </c>
      <c r="GQ190">
        <v>22.470790000000001</v>
      </c>
      <c r="GR190" s="1">
        <v>3.3002200000000002E-4</v>
      </c>
      <c r="GS190">
        <v>0.23054330000000001</v>
      </c>
      <c r="GT190">
        <v>1.0688260000000001</v>
      </c>
      <c r="GU190">
        <v>22.089919999999999</v>
      </c>
      <c r="GV190" s="1">
        <v>3.1811360000000001E-4</v>
      </c>
      <c r="GW190">
        <v>0.22220300000000001</v>
      </c>
      <c r="GX190">
        <v>1.0688169999999999</v>
      </c>
      <c r="GY190">
        <v>21.83306</v>
      </c>
      <c r="GZ190" s="1">
        <v>3.0681989999999999E-4</v>
      </c>
      <c r="HA190">
        <v>0.21431069999999999</v>
      </c>
      <c r="HB190">
        <v>1.0688230000000001</v>
      </c>
      <c r="HC190">
        <v>21.937270000000002</v>
      </c>
      <c r="HD190" s="1">
        <v>2.965256E-4</v>
      </c>
      <c r="HE190">
        <v>0.20712040000000001</v>
      </c>
      <c r="HF190">
        <v>1.068819</v>
      </c>
      <c r="HG190">
        <v>22.309339999999999</v>
      </c>
      <c r="HH190" s="1">
        <v>2.862152E-4</v>
      </c>
      <c r="HI190">
        <v>0.19992979999999999</v>
      </c>
      <c r="HJ190">
        <v>1.0687979999999999</v>
      </c>
      <c r="HK190">
        <v>22.53097</v>
      </c>
      <c r="HL190" s="1">
        <v>2.7674219999999997E-4</v>
      </c>
      <c r="HM190">
        <v>0.1933319</v>
      </c>
      <c r="HN190">
        <v>1.0688040000000001</v>
      </c>
      <c r="HO190">
        <v>22.38852</v>
      </c>
      <c r="HP190" s="1">
        <v>2.6770670000000001E-4</v>
      </c>
      <c r="HQ190">
        <v>0.18700020000000001</v>
      </c>
      <c r="HR190">
        <v>1.0688040000000001</v>
      </c>
      <c r="HS190">
        <v>22.20759</v>
      </c>
      <c r="HT190" s="1">
        <v>2.59182E-4</v>
      </c>
      <c r="HU190">
        <v>0.18106920000000001</v>
      </c>
      <c r="HV190">
        <v>1.0687899999999999</v>
      </c>
      <c r="HW190">
        <v>21.916920000000001</v>
      </c>
      <c r="HX190" s="1">
        <v>2.514889E-4</v>
      </c>
      <c r="HY190">
        <v>0.1756829</v>
      </c>
      <c r="HZ190">
        <v>1.068773</v>
      </c>
      <c r="IA190">
        <v>21.872250000000001</v>
      </c>
      <c r="IB190" s="1">
        <v>2.4340280000000001E-4</v>
      </c>
      <c r="IC190">
        <v>0.1700255</v>
      </c>
      <c r="ID190">
        <v>1.0687310000000001</v>
      </c>
      <c r="IE190">
        <v>22.014769999999999</v>
      </c>
      <c r="IF190" s="1">
        <v>2.3571679999999999E-4</v>
      </c>
      <c r="IG190">
        <v>0.16468679999999999</v>
      </c>
      <c r="IH190">
        <v>1.0687310000000001</v>
      </c>
      <c r="II190">
        <v>22.182600000000001</v>
      </c>
      <c r="IJ190" s="1">
        <v>2.2817329999999999E-4</v>
      </c>
      <c r="IK190">
        <v>0.15942139999999999</v>
      </c>
      <c r="IL190">
        <v>1.0686720000000001</v>
      </c>
      <c r="IM190">
        <v>22.39124</v>
      </c>
      <c r="IN190" s="1">
        <v>2.2113300000000001E-4</v>
      </c>
      <c r="IO190">
        <v>0.15452540000000001</v>
      </c>
      <c r="IP190">
        <v>1.0686340000000001</v>
      </c>
      <c r="IQ190">
        <v>22.334399999999999</v>
      </c>
      <c r="IR190" s="1">
        <v>2.1470610000000001E-4</v>
      </c>
      <c r="IS190">
        <v>0.15003710000000001</v>
      </c>
      <c r="IT190">
        <v>1.0686059999999999</v>
      </c>
      <c r="IU190">
        <v>22.21949</v>
      </c>
      <c r="IV190" s="1">
        <v>2.0833620000000001E-4</v>
      </c>
      <c r="IW190">
        <v>0.14560989999999999</v>
      </c>
      <c r="IX190">
        <v>1.0685709999999999</v>
      </c>
      <c r="IY190">
        <v>22.167179999999998</v>
      </c>
      <c r="IZ190" s="1">
        <v>2.018089E-4</v>
      </c>
      <c r="JA190">
        <v>0.14103950000000001</v>
      </c>
      <c r="JB190">
        <v>1.0685210000000001</v>
      </c>
      <c r="JC190">
        <v>22.073429999999998</v>
      </c>
      <c r="JD190" s="1">
        <v>1.9577120000000001E-4</v>
      </c>
      <c r="JE190">
        <v>0.1368509</v>
      </c>
      <c r="JF190">
        <v>1.0684579999999999</v>
      </c>
      <c r="JG190">
        <v>22.359179999999999</v>
      </c>
      <c r="JH190" s="1">
        <v>1.898763E-4</v>
      </c>
      <c r="JI190">
        <v>0.13271939999999999</v>
      </c>
      <c r="JJ190">
        <v>1.0684210000000001</v>
      </c>
      <c r="JK190">
        <v>22.63372</v>
      </c>
      <c r="JL190" s="1">
        <v>1.8393270000000001E-4</v>
      </c>
      <c r="JM190">
        <v>0.12858919999999999</v>
      </c>
      <c r="JN190">
        <v>1.06836</v>
      </c>
      <c r="JO190">
        <v>22.770379999999999</v>
      </c>
      <c r="JP190" s="1">
        <v>1.7900230000000001E-4</v>
      </c>
      <c r="JQ190">
        <v>0.1251623</v>
      </c>
      <c r="JR190">
        <v>1.0683119999999999</v>
      </c>
      <c r="JS190">
        <v>22.820799999999998</v>
      </c>
      <c r="JT190" s="1">
        <v>1.7354020000000001E-4</v>
      </c>
      <c r="JU190">
        <v>0.1213413</v>
      </c>
      <c r="JV190">
        <v>1.068254</v>
      </c>
      <c r="JW190">
        <v>22.783840000000001</v>
      </c>
      <c r="JX190" s="1">
        <v>1.6863220000000001E-4</v>
      </c>
      <c r="JY190">
        <v>0.117932</v>
      </c>
      <c r="JZ190">
        <v>1.068192</v>
      </c>
      <c r="KA190">
        <v>22.703479999999999</v>
      </c>
      <c r="KB190" s="1">
        <v>1.6377899999999999E-4</v>
      </c>
      <c r="KC190">
        <v>0.1145466</v>
      </c>
      <c r="KD190">
        <v>1.06816</v>
      </c>
      <c r="KE190">
        <v>22.624410000000001</v>
      </c>
      <c r="KF190" s="1">
        <v>1.5884840000000001E-4</v>
      </c>
      <c r="KG190">
        <v>0.1110917</v>
      </c>
      <c r="KH190">
        <v>1.068093</v>
      </c>
      <c r="KI190">
        <v>22.45654</v>
      </c>
      <c r="KJ190" s="1">
        <v>1.5446589999999999E-4</v>
      </c>
      <c r="KK190">
        <v>0.108033</v>
      </c>
      <c r="KL190">
        <v>1.068047</v>
      </c>
      <c r="KM190">
        <v>22.597449999999998</v>
      </c>
      <c r="KN190" s="1">
        <v>1.4997909999999999E-4</v>
      </c>
      <c r="KO190">
        <v>0.1049233</v>
      </c>
      <c r="KP190">
        <v>1.068006</v>
      </c>
      <c r="KQ190">
        <v>22.84543</v>
      </c>
      <c r="KR190" s="1">
        <v>1.4578010000000001E-4</v>
      </c>
      <c r="KS190">
        <v>0.1019861</v>
      </c>
      <c r="KT190">
        <v>1.0679890000000001</v>
      </c>
      <c r="KU190">
        <v>23.172329999999999</v>
      </c>
      <c r="KV190" s="1">
        <v>1.4189049999999999E-4</v>
      </c>
      <c r="KW190" s="1">
        <v>9.925842E-2</v>
      </c>
      <c r="KX190">
        <v>1.0679350000000001</v>
      </c>
      <c r="KY190">
        <v>23.559249999999999</v>
      </c>
      <c r="KZ190" s="1">
        <v>1.381233E-4</v>
      </c>
      <c r="LA190" s="1">
        <v>9.6629989999999999E-2</v>
      </c>
      <c r="LB190">
        <v>1.067912</v>
      </c>
      <c r="LC190">
        <v>23.65052</v>
      </c>
      <c r="LD190" s="1">
        <v>1.342661E-4</v>
      </c>
      <c r="LE190">
        <v>9.3947500000000003E-2</v>
      </c>
      <c r="LF190">
        <v>1.0678609999999999</v>
      </c>
      <c r="LG190">
        <v>23.536269999999998</v>
      </c>
      <c r="LH190" s="1">
        <v>1.307069E-4</v>
      </c>
      <c r="LI190" s="1">
        <v>9.1454540000000001E-2</v>
      </c>
      <c r="LJ190">
        <v>1.067828</v>
      </c>
      <c r="LK190">
        <v>23.3489</v>
      </c>
      <c r="LL190" s="1">
        <v>1.2739739999999999E-4</v>
      </c>
      <c r="LM190" s="1">
        <v>8.914089E-2</v>
      </c>
      <c r="LN190">
        <v>1.067814</v>
      </c>
      <c r="LO190">
        <v>23.07593</v>
      </c>
      <c r="LP190" s="1">
        <v>1.2413300000000001E-4</v>
      </c>
      <c r="LQ190" s="1">
        <v>8.685619E-2</v>
      </c>
      <c r="LR190">
        <v>1.067793</v>
      </c>
      <c r="LS190">
        <v>23.269130000000001</v>
      </c>
      <c r="LT190" s="1">
        <v>1.206046E-4</v>
      </c>
      <c r="LU190" s="1">
        <v>8.4398870000000001E-2</v>
      </c>
      <c r="LV190">
        <v>1.067734</v>
      </c>
      <c r="LW190">
        <v>23.57011</v>
      </c>
      <c r="LX190" s="1">
        <v>1.173972E-4</v>
      </c>
      <c r="LY190" s="1">
        <v>8.2160170000000005E-2</v>
      </c>
      <c r="LZ190">
        <v>1.0677179999999999</v>
      </c>
      <c r="MA190">
        <v>23.929539999999999</v>
      </c>
      <c r="MB190" s="1">
        <v>1.140836E-4</v>
      </c>
      <c r="MC190" s="1">
        <v>7.9847039999999994E-2</v>
      </c>
      <c r="MD190">
        <v>1.067663</v>
      </c>
      <c r="ME190">
        <v>24.372800000000002</v>
      </c>
      <c r="MF190" s="1">
        <v>1.110637E-4</v>
      </c>
      <c r="MG190" s="1">
        <v>7.7725349999999999E-2</v>
      </c>
      <c r="MH190">
        <v>1.0676509999999999</v>
      </c>
      <c r="MI190">
        <v>24.525300000000001</v>
      </c>
      <c r="MJ190" s="1">
        <v>1.079291E-4</v>
      </c>
      <c r="MK190" s="1">
        <v>7.5544630000000002E-2</v>
      </c>
      <c r="ML190">
        <v>1.067626</v>
      </c>
      <c r="MM190">
        <v>24.511810000000001</v>
      </c>
      <c r="MN190" s="1">
        <v>1.0522419999999999E-4</v>
      </c>
      <c r="MO190" s="1">
        <v>7.3662459999999999E-2</v>
      </c>
      <c r="MP190">
        <v>1.0675699999999999</v>
      </c>
      <c r="MQ190">
        <v>24.388940000000002</v>
      </c>
      <c r="MR190" s="1">
        <v>1.022886E-4</v>
      </c>
      <c r="MS190" s="1">
        <v>7.1598839999999997E-2</v>
      </c>
      <c r="MT190">
        <v>1.067529</v>
      </c>
      <c r="MU190">
        <v>24.037310000000002</v>
      </c>
      <c r="MV190" s="1">
        <v>9.9455839999999993E-5</v>
      </c>
      <c r="MW190" s="1">
        <v>6.9627339999999996E-2</v>
      </c>
      <c r="MX190">
        <v>1.067509</v>
      </c>
      <c r="MY190">
        <v>23.63297</v>
      </c>
      <c r="MZ190" s="1">
        <v>9.6561389999999999E-5</v>
      </c>
      <c r="NA190" s="1">
        <v>6.7602239999999994E-2</v>
      </c>
      <c r="NB190">
        <v>1.0674669999999999</v>
      </c>
      <c r="NC190">
        <v>23.329080000000001</v>
      </c>
      <c r="ND190" s="1">
        <v>9.3797490000000004E-5</v>
      </c>
      <c r="NE190" s="1">
        <v>6.5662479999999995E-2</v>
      </c>
      <c r="NF190">
        <v>1.0674539999999999</v>
      </c>
      <c r="NG190">
        <v>23.389610000000001</v>
      </c>
      <c r="NH190" s="1">
        <v>9.1124089999999996E-5</v>
      </c>
      <c r="NI190" s="1">
        <v>6.380893E-2</v>
      </c>
      <c r="NJ190">
        <v>1.0674189999999999</v>
      </c>
      <c r="NK190">
        <v>23.409849999999999</v>
      </c>
      <c r="NL190" s="1">
        <v>8.8509430000000005E-5</v>
      </c>
      <c r="NM190" s="1">
        <v>6.1974120000000001E-2</v>
      </c>
      <c r="NN190">
        <v>1.067391</v>
      </c>
      <c r="NO190">
        <v>23.33004</v>
      </c>
      <c r="NP190" s="1">
        <v>8.595442E-5</v>
      </c>
      <c r="NQ190" s="1">
        <v>6.0187020000000001E-2</v>
      </c>
      <c r="NR190">
        <v>1.0673790000000001</v>
      </c>
      <c r="NS190">
        <v>23.26033</v>
      </c>
      <c r="NT190" s="1">
        <v>8.3550559999999996E-5</v>
      </c>
      <c r="NU190" s="1">
        <v>5.850524E-2</v>
      </c>
      <c r="NV190">
        <v>1.0673440000000001</v>
      </c>
      <c r="NW190">
        <v>23.15624</v>
      </c>
      <c r="NX190" s="1">
        <v>8.1198309999999999E-5</v>
      </c>
      <c r="NY190" s="1">
        <v>5.686165E-2</v>
      </c>
      <c r="NZ190">
        <v>1.0673090000000001</v>
      </c>
      <c r="OA190">
        <v>22.900020000000001</v>
      </c>
      <c r="OB190" s="1">
        <v>7.8850530000000002E-5</v>
      </c>
      <c r="OC190" s="1">
        <v>5.5221520000000003E-2</v>
      </c>
      <c r="OD190">
        <v>1.0673170000000001</v>
      </c>
      <c r="OE190">
        <v>22.806539999999998</v>
      </c>
      <c r="OF190" s="1">
        <v>7.68388E-5</v>
      </c>
      <c r="OG190" s="1">
        <v>5.379954E-2</v>
      </c>
      <c r="OH190">
        <v>1.0672759999999999</v>
      </c>
      <c r="OI190">
        <v>22.874980000000001</v>
      </c>
      <c r="OJ190" s="1">
        <v>7.5000140000000003E-5</v>
      </c>
      <c r="OK190" s="1">
        <v>5.2516859999999999E-2</v>
      </c>
    </row>
    <row r="191" spans="1:401" x14ac:dyDescent="0.35">
      <c r="A191">
        <v>197</v>
      </c>
      <c r="B191" t="s">
        <v>4</v>
      </c>
      <c r="C191" t="s">
        <v>181</v>
      </c>
      <c r="D191" t="s">
        <v>196</v>
      </c>
      <c r="E191">
        <v>887.79399999999998</v>
      </c>
      <c r="F191">
        <v>0.86261220000000005</v>
      </c>
      <c r="G191">
        <v>23.28659</v>
      </c>
      <c r="H191">
        <v>0</v>
      </c>
      <c r="I191">
        <v>0</v>
      </c>
      <c r="J191">
        <v>0.86244960000000004</v>
      </c>
      <c r="K191">
        <v>22.944520000000001</v>
      </c>
      <c r="L191">
        <v>0</v>
      </c>
      <c r="M191">
        <v>0</v>
      </c>
      <c r="N191">
        <v>0.86228780000000005</v>
      </c>
      <c r="O191">
        <v>22.404499999999999</v>
      </c>
      <c r="P191">
        <v>0</v>
      </c>
      <c r="Q191">
        <v>0</v>
      </c>
      <c r="R191">
        <v>0.86214599999999997</v>
      </c>
      <c r="S191">
        <v>21.784970000000001</v>
      </c>
      <c r="T191">
        <v>0</v>
      </c>
      <c r="U191">
        <v>0</v>
      </c>
      <c r="V191">
        <v>0.86200279999999996</v>
      </c>
      <c r="W191">
        <v>21.474799999999998</v>
      </c>
      <c r="X191">
        <v>0</v>
      </c>
      <c r="Y191">
        <v>0</v>
      </c>
      <c r="Z191">
        <v>0.86188540000000002</v>
      </c>
      <c r="AA191">
        <v>21.277180000000001</v>
      </c>
      <c r="AB191">
        <v>0</v>
      </c>
      <c r="AC191">
        <v>0</v>
      </c>
      <c r="AD191">
        <v>0.86176379999999997</v>
      </c>
      <c r="AE191">
        <v>21.158809999999999</v>
      </c>
      <c r="AF191" s="1">
        <v>6.1547399999999997E-33</v>
      </c>
      <c r="AG191" s="1">
        <v>4.882429E-30</v>
      </c>
      <c r="AH191">
        <v>0.8616665</v>
      </c>
      <c r="AI191">
        <v>21.095420000000001</v>
      </c>
      <c r="AJ191" s="1">
        <v>9.6842130000000004E-21</v>
      </c>
      <c r="AK191" s="1">
        <v>7.6854100000000005E-18</v>
      </c>
      <c r="AL191">
        <v>0.86157050000000002</v>
      </c>
      <c r="AM191">
        <v>20.98846</v>
      </c>
      <c r="AN191" s="1">
        <v>2.8888530000000001E-8</v>
      </c>
      <c r="AO191" s="1">
        <v>1.571499E-5</v>
      </c>
      <c r="AP191">
        <v>0.86148380000000002</v>
      </c>
      <c r="AQ191">
        <v>21.17473</v>
      </c>
      <c r="AR191" s="1">
        <v>8.0642979999999995E-4</v>
      </c>
      <c r="AS191">
        <v>0.51175340000000002</v>
      </c>
      <c r="AT191">
        <v>0.86141749999999995</v>
      </c>
      <c r="AU191">
        <v>21.501550000000002</v>
      </c>
      <c r="AV191">
        <v>0.20495720000000001</v>
      </c>
      <c r="AW191">
        <v>140.29849999999999</v>
      </c>
      <c r="AX191">
        <v>0.86135229999999996</v>
      </c>
      <c r="AY191">
        <v>21.720980000000001</v>
      </c>
      <c r="AZ191">
        <v>5.2961809999999998</v>
      </c>
      <c r="BA191">
        <v>3844.5639999999999</v>
      </c>
      <c r="BB191">
        <v>0.86128990000000005</v>
      </c>
      <c r="BC191">
        <v>21.898340000000001</v>
      </c>
      <c r="BD191">
        <v>27.547750000000001</v>
      </c>
      <c r="BE191">
        <v>20990.92</v>
      </c>
      <c r="BF191">
        <v>0.86125799999999997</v>
      </c>
      <c r="BG191">
        <v>21.789210000000001</v>
      </c>
      <c r="BH191">
        <v>42.093339999999998</v>
      </c>
      <c r="BI191">
        <v>33407.08</v>
      </c>
      <c r="BJ191">
        <v>0.86123170000000004</v>
      </c>
      <c r="BK191">
        <v>21.505980000000001</v>
      </c>
      <c r="BL191">
        <v>24.312639999999998</v>
      </c>
      <c r="BM191">
        <v>19992.740000000002</v>
      </c>
      <c r="BN191">
        <v>0.86120580000000002</v>
      </c>
      <c r="BO191">
        <v>21.280460000000001</v>
      </c>
      <c r="BP191">
        <v>6.3625930000000004</v>
      </c>
      <c r="BQ191">
        <v>5391.5079999999998</v>
      </c>
      <c r="BR191">
        <v>0.86119230000000002</v>
      </c>
      <c r="BS191">
        <v>21.06709</v>
      </c>
      <c r="BT191">
        <v>0.87343720000000002</v>
      </c>
      <c r="BU191">
        <v>759.02840000000003</v>
      </c>
      <c r="BV191">
        <v>0.86119049999999997</v>
      </c>
      <c r="BW191">
        <v>21.193110000000001</v>
      </c>
      <c r="BX191" s="1">
        <v>7.6816449999999994E-2</v>
      </c>
      <c r="BY191">
        <v>67.533420000000007</v>
      </c>
      <c r="BZ191">
        <v>0.86118070000000002</v>
      </c>
      <c r="CA191">
        <v>21.542639999999999</v>
      </c>
      <c r="CB191">
        <v>1.05965E-2</v>
      </c>
      <c r="CC191">
        <v>8.8340630000000004</v>
      </c>
      <c r="CD191">
        <v>0.86116159999999997</v>
      </c>
      <c r="CE191">
        <v>21.858409999999999</v>
      </c>
      <c r="CF191" s="1">
        <v>6.0335060000000001E-3</v>
      </c>
      <c r="CG191">
        <v>4.8311700000000002</v>
      </c>
      <c r="CH191">
        <v>0.86114559999999996</v>
      </c>
      <c r="CI191">
        <v>22.23912</v>
      </c>
      <c r="CJ191" s="1">
        <v>4.945713E-3</v>
      </c>
      <c r="CK191">
        <v>3.9482200000000001</v>
      </c>
      <c r="CL191">
        <v>0.86113949999999995</v>
      </c>
      <c r="CM191">
        <v>22.39836</v>
      </c>
      <c r="CN191" s="1">
        <v>4.1468360000000001E-3</v>
      </c>
      <c r="CO191">
        <v>3.3095870000000001</v>
      </c>
      <c r="CP191">
        <v>0.86113010000000001</v>
      </c>
      <c r="CQ191">
        <v>22.285070000000001</v>
      </c>
      <c r="CR191" s="1">
        <v>3.4957460000000001E-3</v>
      </c>
      <c r="CS191">
        <v>2.7895029999999998</v>
      </c>
      <c r="CT191">
        <v>0.8610873</v>
      </c>
      <c r="CU191">
        <v>22.131499999999999</v>
      </c>
      <c r="CV191" s="1">
        <v>2.9614580000000001E-3</v>
      </c>
      <c r="CW191">
        <v>2.3628100000000001</v>
      </c>
      <c r="CX191">
        <v>0.86106950000000004</v>
      </c>
      <c r="CY191">
        <v>21.861920000000001</v>
      </c>
      <c r="CZ191" s="1">
        <v>2.5219859999999999E-3</v>
      </c>
      <c r="DA191">
        <v>2.0118369999999999</v>
      </c>
      <c r="DB191">
        <v>0.86102659999999998</v>
      </c>
      <c r="DC191">
        <v>21.957529999999998</v>
      </c>
      <c r="DD191" s="1">
        <v>2.1626269999999999E-3</v>
      </c>
      <c r="DE191">
        <v>1.7247159999999999</v>
      </c>
      <c r="DF191">
        <v>0.8610101</v>
      </c>
      <c r="DG191">
        <v>22.18477</v>
      </c>
      <c r="DH191" s="1">
        <v>1.86762E-3</v>
      </c>
      <c r="DI191">
        <v>1.4891730000000001</v>
      </c>
      <c r="DJ191">
        <v>0.86093600000000003</v>
      </c>
      <c r="DK191">
        <v>22.456990000000001</v>
      </c>
      <c r="DL191" s="1">
        <v>1.624129E-3</v>
      </c>
      <c r="DM191">
        <v>1.2947839999999999</v>
      </c>
      <c r="DN191">
        <v>0.86088759999999998</v>
      </c>
      <c r="DO191">
        <v>22.800789999999999</v>
      </c>
      <c r="DP191" s="1">
        <v>1.4239280000000001E-3</v>
      </c>
      <c r="DQ191">
        <v>1.134908</v>
      </c>
      <c r="DR191">
        <v>0.86082320000000001</v>
      </c>
      <c r="DS191">
        <v>22.807310000000001</v>
      </c>
      <c r="DT191" s="1">
        <v>1.25672E-3</v>
      </c>
      <c r="DU191">
        <v>1.001517</v>
      </c>
      <c r="DV191">
        <v>0.86074360000000005</v>
      </c>
      <c r="DW191">
        <v>22.67652</v>
      </c>
      <c r="DX191" s="1">
        <v>1.116662E-3</v>
      </c>
      <c r="DY191">
        <v>0.88978670000000004</v>
      </c>
      <c r="DZ191">
        <v>0.86064700000000005</v>
      </c>
      <c r="EA191">
        <v>22.524100000000001</v>
      </c>
      <c r="EB191" s="1">
        <v>9.9731350000000006E-4</v>
      </c>
      <c r="EC191">
        <v>0.79462440000000001</v>
      </c>
      <c r="ED191">
        <v>0.86056140000000003</v>
      </c>
      <c r="EE191">
        <v>22.305</v>
      </c>
      <c r="EF191" s="1">
        <v>8.9644379999999997E-4</v>
      </c>
      <c r="EG191">
        <v>0.71417249999999999</v>
      </c>
      <c r="EH191">
        <v>0.86047209999999996</v>
      </c>
      <c r="EI191">
        <v>22.349170000000001</v>
      </c>
      <c r="EJ191" s="1">
        <v>8.1150250000000003E-4</v>
      </c>
      <c r="EK191">
        <v>0.64642270000000002</v>
      </c>
      <c r="EL191">
        <v>0.86038930000000002</v>
      </c>
      <c r="EM191">
        <v>22.587520000000001</v>
      </c>
      <c r="EN191" s="1">
        <v>7.4038730000000001E-4</v>
      </c>
      <c r="EO191">
        <v>0.58968690000000001</v>
      </c>
      <c r="EP191">
        <v>0.8603094</v>
      </c>
      <c r="EQ191">
        <v>22.941459999999999</v>
      </c>
      <c r="ER191" s="1">
        <v>6.8007620000000001E-4</v>
      </c>
      <c r="ES191">
        <v>0.54159930000000001</v>
      </c>
      <c r="ET191">
        <v>0.86024339999999999</v>
      </c>
      <c r="EU191">
        <v>23.343</v>
      </c>
      <c r="EV191" s="1">
        <v>6.2917310000000005E-4</v>
      </c>
      <c r="EW191">
        <v>0.50102559999999996</v>
      </c>
      <c r="EX191">
        <v>0.86016459999999995</v>
      </c>
      <c r="EY191">
        <v>23.413489999999999</v>
      </c>
      <c r="EZ191" s="1">
        <v>5.8357639999999996E-4</v>
      </c>
      <c r="FA191">
        <v>0.46470060000000002</v>
      </c>
      <c r="FB191">
        <v>0.86008980000000002</v>
      </c>
      <c r="FC191">
        <v>23.283100000000001</v>
      </c>
      <c r="FD191" s="1">
        <v>5.4533040000000004E-4</v>
      </c>
      <c r="FE191">
        <v>0.43417450000000002</v>
      </c>
      <c r="FF191">
        <v>0.86003609999999997</v>
      </c>
      <c r="FG191">
        <v>23.1234</v>
      </c>
      <c r="FH191" s="1">
        <v>5.1192499999999999E-4</v>
      </c>
      <c r="FI191">
        <v>0.40756490000000001</v>
      </c>
      <c r="FJ191">
        <v>0.85996989999999995</v>
      </c>
      <c r="FK191">
        <v>22.81203</v>
      </c>
      <c r="FL191" s="1">
        <v>4.8217000000000003E-4</v>
      </c>
      <c r="FM191">
        <v>0.383876</v>
      </c>
      <c r="FN191">
        <v>0.85993039999999998</v>
      </c>
      <c r="FO191">
        <v>22.746390000000002</v>
      </c>
      <c r="FP191" s="1">
        <v>4.5557889999999998E-4</v>
      </c>
      <c r="FQ191">
        <v>0.3626953</v>
      </c>
      <c r="FR191">
        <v>0.85986649999999998</v>
      </c>
      <c r="FS191">
        <v>22.726420000000001</v>
      </c>
      <c r="FT191" s="1">
        <v>4.3222379999999997E-4</v>
      </c>
      <c r="FU191">
        <v>0.344107</v>
      </c>
      <c r="FV191">
        <v>0.85984340000000004</v>
      </c>
      <c r="FW191">
        <v>22.54759</v>
      </c>
      <c r="FX191" s="1">
        <v>4.1178599999999998E-4</v>
      </c>
      <c r="FY191">
        <v>0.32783220000000002</v>
      </c>
      <c r="FZ191">
        <v>0.85982219999999998</v>
      </c>
      <c r="GA191">
        <v>22.487880000000001</v>
      </c>
      <c r="GB191" s="1">
        <v>3.9279819999999999E-4</v>
      </c>
      <c r="GC191">
        <v>0.31274459999999998</v>
      </c>
      <c r="GD191">
        <v>0.85979119999999998</v>
      </c>
      <c r="GE191">
        <v>22.35229</v>
      </c>
      <c r="GF191" s="1">
        <v>3.7513519999999998E-4</v>
      </c>
      <c r="GG191">
        <v>0.29865659999999999</v>
      </c>
      <c r="GH191">
        <v>0.85978619999999994</v>
      </c>
      <c r="GI191">
        <v>22.447430000000001</v>
      </c>
      <c r="GJ191" s="1">
        <v>3.5929389999999999E-4</v>
      </c>
      <c r="GK191">
        <v>0.28604849999999998</v>
      </c>
      <c r="GL191">
        <v>0.85979119999999998</v>
      </c>
      <c r="GM191">
        <v>22.574380000000001</v>
      </c>
      <c r="GN191" s="1">
        <v>3.444244E-4</v>
      </c>
      <c r="GO191">
        <v>0.27421450000000003</v>
      </c>
      <c r="GP191">
        <v>0.85978449999999995</v>
      </c>
      <c r="GQ191">
        <v>22.496790000000001</v>
      </c>
      <c r="GR191" s="1">
        <v>3.3103990000000002E-4</v>
      </c>
      <c r="GS191">
        <v>0.26356239999999997</v>
      </c>
      <c r="GT191">
        <v>0.85975950000000001</v>
      </c>
      <c r="GU191">
        <v>22.134869999999999</v>
      </c>
      <c r="GV191" s="1">
        <v>3.1900039999999998E-4</v>
      </c>
      <c r="GW191">
        <v>0.25395529999999999</v>
      </c>
      <c r="GX191">
        <v>0.85975120000000005</v>
      </c>
      <c r="GY191">
        <v>21.878070000000001</v>
      </c>
      <c r="GZ191" s="1">
        <v>3.076264E-4</v>
      </c>
      <c r="HA191">
        <v>0.24489820000000001</v>
      </c>
      <c r="HB191">
        <v>0.8597745</v>
      </c>
      <c r="HC191">
        <v>21.966670000000001</v>
      </c>
      <c r="HD191" s="1">
        <v>2.9730199999999999E-4</v>
      </c>
      <c r="HE191">
        <v>0.23667450000000001</v>
      </c>
      <c r="HF191">
        <v>0.85975889999999999</v>
      </c>
      <c r="HG191">
        <v>22.317340000000002</v>
      </c>
      <c r="HH191" s="1">
        <v>2.8696720000000002E-4</v>
      </c>
      <c r="HI191">
        <v>0.22847219999999999</v>
      </c>
      <c r="HJ191">
        <v>0.85975199999999996</v>
      </c>
      <c r="HK191">
        <v>22.536300000000001</v>
      </c>
      <c r="HL191" s="1">
        <v>2.7749099999999999E-4</v>
      </c>
      <c r="HM191">
        <v>0.22094630000000001</v>
      </c>
      <c r="HN191">
        <v>0.85975199999999996</v>
      </c>
      <c r="HO191">
        <v>22.399249999999999</v>
      </c>
      <c r="HP191" s="1">
        <v>2.6836269999999998E-4</v>
      </c>
      <c r="HQ191">
        <v>0.21366189999999999</v>
      </c>
      <c r="HR191">
        <v>0.85974649999999997</v>
      </c>
      <c r="HS191">
        <v>22.22391</v>
      </c>
      <c r="HT191" s="1">
        <v>2.5985009999999998E-4</v>
      </c>
      <c r="HU191">
        <v>0.20691960000000001</v>
      </c>
      <c r="HV191">
        <v>0.85974819999999996</v>
      </c>
      <c r="HW191">
        <v>21.94332</v>
      </c>
      <c r="HX191" s="1">
        <v>2.5208190000000001E-4</v>
      </c>
      <c r="HY191">
        <v>0.20071240000000001</v>
      </c>
      <c r="HZ191">
        <v>0.85972300000000001</v>
      </c>
      <c r="IA191">
        <v>21.89752</v>
      </c>
      <c r="IB191" s="1">
        <v>2.4393E-4</v>
      </c>
      <c r="IC191">
        <v>0.194219</v>
      </c>
      <c r="ID191">
        <v>0.85969680000000004</v>
      </c>
      <c r="IE191">
        <v>22.040700000000001</v>
      </c>
      <c r="IF191" s="1">
        <v>2.3627650000000001E-4</v>
      </c>
      <c r="IG191">
        <v>0.18815799999999999</v>
      </c>
      <c r="IH191">
        <v>0.85966609999999999</v>
      </c>
      <c r="II191">
        <v>22.202079999999999</v>
      </c>
      <c r="IJ191" s="1">
        <v>2.2870369999999999E-4</v>
      </c>
      <c r="IK191">
        <v>0.18213480000000001</v>
      </c>
      <c r="IL191">
        <v>0.85963920000000005</v>
      </c>
      <c r="IM191">
        <v>22.405529999999999</v>
      </c>
      <c r="IN191" s="1">
        <v>2.2166469999999999E-4</v>
      </c>
      <c r="IO191">
        <v>0.17655199999999999</v>
      </c>
      <c r="IP191">
        <v>0.85960630000000005</v>
      </c>
      <c r="IQ191">
        <v>22.349350000000001</v>
      </c>
      <c r="IR191" s="1">
        <v>2.152035E-4</v>
      </c>
      <c r="IS191">
        <v>0.1714058</v>
      </c>
      <c r="IT191">
        <v>0.85957309999999998</v>
      </c>
      <c r="IU191">
        <v>22.227810000000002</v>
      </c>
      <c r="IV191" s="1">
        <v>2.0885810000000001E-4</v>
      </c>
      <c r="IW191">
        <v>0.16637650000000001</v>
      </c>
      <c r="IX191">
        <v>0.85954129999999995</v>
      </c>
      <c r="IY191">
        <v>22.17961</v>
      </c>
      <c r="IZ191" s="1">
        <v>2.022592E-4</v>
      </c>
      <c r="JA191">
        <v>0.1611194</v>
      </c>
      <c r="JB191">
        <v>0.85948519999999995</v>
      </c>
      <c r="JC191">
        <v>22.088930000000001</v>
      </c>
      <c r="JD191" s="1">
        <v>1.962438E-4</v>
      </c>
      <c r="JE191">
        <v>0.15635769999999999</v>
      </c>
      <c r="JF191">
        <v>0.85944279999999995</v>
      </c>
      <c r="JG191">
        <v>22.378830000000001</v>
      </c>
      <c r="JH191" s="1">
        <v>1.902792E-4</v>
      </c>
      <c r="JI191">
        <v>0.15159600000000001</v>
      </c>
      <c r="JJ191">
        <v>0.85939810000000005</v>
      </c>
      <c r="JK191">
        <v>22.663730000000001</v>
      </c>
      <c r="JL191" s="1">
        <v>1.8436369999999999E-4</v>
      </c>
      <c r="JM191">
        <v>0.14692160000000001</v>
      </c>
      <c r="JN191">
        <v>0.85933990000000005</v>
      </c>
      <c r="JO191">
        <v>22.7973</v>
      </c>
      <c r="JP191" s="1">
        <v>1.7943089999999999E-4</v>
      </c>
      <c r="JQ191">
        <v>0.1430032</v>
      </c>
      <c r="JR191">
        <v>0.85928329999999997</v>
      </c>
      <c r="JS191">
        <v>22.841850000000001</v>
      </c>
      <c r="JT191" s="1">
        <v>1.739294E-4</v>
      </c>
      <c r="JU191">
        <v>0.13862050000000001</v>
      </c>
      <c r="JV191">
        <v>0.85922710000000002</v>
      </c>
      <c r="JW191">
        <v>22.79551</v>
      </c>
      <c r="JX191" s="1">
        <v>1.690327E-4</v>
      </c>
      <c r="JY191">
        <v>0.13474410000000001</v>
      </c>
      <c r="JZ191">
        <v>0.85918459999999997</v>
      </c>
      <c r="KA191">
        <v>22.709320000000002</v>
      </c>
      <c r="KB191" s="1">
        <v>1.641709E-4</v>
      </c>
      <c r="KC191">
        <v>0.1308792</v>
      </c>
      <c r="KD191">
        <v>0.85912160000000004</v>
      </c>
      <c r="KE191">
        <v>22.636369999999999</v>
      </c>
      <c r="KF191" s="1">
        <v>1.591862E-4</v>
      </c>
      <c r="KG191">
        <v>0.126911</v>
      </c>
      <c r="KH191">
        <v>0.85906519999999997</v>
      </c>
      <c r="KI191">
        <v>22.478059999999999</v>
      </c>
      <c r="KJ191" s="1">
        <v>1.5478019999999999E-4</v>
      </c>
      <c r="KK191">
        <v>0.1234048</v>
      </c>
      <c r="KL191">
        <v>0.85903180000000001</v>
      </c>
      <c r="KM191">
        <v>22.622610000000002</v>
      </c>
      <c r="KN191" s="1">
        <v>1.5033550000000001E-4</v>
      </c>
      <c r="KO191">
        <v>0.11989470000000001</v>
      </c>
      <c r="KP191">
        <v>0.8589852</v>
      </c>
      <c r="KQ191">
        <v>22.872800000000002</v>
      </c>
      <c r="KR191" s="1">
        <v>1.461135E-4</v>
      </c>
      <c r="KS191">
        <v>0.1165298</v>
      </c>
      <c r="KT191">
        <v>0.85893949999999997</v>
      </c>
      <c r="KU191">
        <v>23.189730000000001</v>
      </c>
      <c r="KV191" s="1">
        <v>1.42177E-4</v>
      </c>
      <c r="KW191">
        <v>0.1133849</v>
      </c>
      <c r="KX191">
        <v>0.85890440000000001</v>
      </c>
      <c r="KY191">
        <v>23.568750000000001</v>
      </c>
      <c r="KZ191" s="1">
        <v>1.384039E-4</v>
      </c>
      <c r="LA191">
        <v>0.11038539999999999</v>
      </c>
      <c r="LB191">
        <v>0.85885670000000003</v>
      </c>
      <c r="LC191">
        <v>23.659310000000001</v>
      </c>
      <c r="LD191" s="1">
        <v>1.3456699999999999E-4</v>
      </c>
      <c r="LE191">
        <v>0.10734870000000001</v>
      </c>
      <c r="LF191">
        <v>0.85881229999999997</v>
      </c>
      <c r="LG191">
        <v>23.546230000000001</v>
      </c>
      <c r="LH191" s="1">
        <v>1.309754E-4</v>
      </c>
      <c r="LI191">
        <v>0.1044776</v>
      </c>
      <c r="LJ191">
        <v>0.85879090000000002</v>
      </c>
      <c r="LK191">
        <v>23.36984</v>
      </c>
      <c r="LL191" s="1">
        <v>1.276529E-4</v>
      </c>
      <c r="LM191">
        <v>0.1018297</v>
      </c>
      <c r="LN191">
        <v>0.85876039999999998</v>
      </c>
      <c r="LO191">
        <v>23.105070000000001</v>
      </c>
      <c r="LP191" s="1">
        <v>1.243734E-4</v>
      </c>
      <c r="LQ191" s="1">
        <v>9.9213419999999997E-2</v>
      </c>
      <c r="LR191">
        <v>0.85873679999999997</v>
      </c>
      <c r="LS191">
        <v>23.299410000000002</v>
      </c>
      <c r="LT191" s="1">
        <v>1.2085789999999999E-4</v>
      </c>
      <c r="LU191" s="1">
        <v>9.6425209999999997E-2</v>
      </c>
      <c r="LV191">
        <v>0.85868149999999999</v>
      </c>
      <c r="LW191">
        <v>23.602370000000001</v>
      </c>
      <c r="LX191" s="1">
        <v>1.176448E-4</v>
      </c>
      <c r="LY191" s="1">
        <v>9.3867829999999999E-2</v>
      </c>
      <c r="LZ191">
        <v>0.85864079999999998</v>
      </c>
      <c r="MA191">
        <v>23.949339999999999</v>
      </c>
      <c r="MB191" s="1">
        <v>1.143296E-4</v>
      </c>
      <c r="MC191" s="1">
        <v>9.1230759999999994E-2</v>
      </c>
      <c r="MD191">
        <v>0.85860380000000003</v>
      </c>
      <c r="ME191">
        <v>24.38381</v>
      </c>
      <c r="MF191" s="1">
        <v>1.1126899999999999E-4</v>
      </c>
      <c r="MG191" s="1">
        <v>8.8780419999999999E-2</v>
      </c>
      <c r="MH191">
        <v>0.85856849999999996</v>
      </c>
      <c r="MI191">
        <v>24.53415</v>
      </c>
      <c r="MJ191" s="1">
        <v>1.081519E-4</v>
      </c>
      <c r="MK191" s="1">
        <v>8.6313710000000002E-2</v>
      </c>
      <c r="ML191">
        <v>0.85854390000000003</v>
      </c>
      <c r="MM191">
        <v>24.518229999999999</v>
      </c>
      <c r="MN191" s="1">
        <v>1.054668E-4</v>
      </c>
      <c r="MO191" s="1">
        <v>8.4179710000000005E-2</v>
      </c>
      <c r="MP191">
        <v>0.85850070000000001</v>
      </c>
      <c r="MQ191">
        <v>24.407699999999998</v>
      </c>
      <c r="MR191" s="1">
        <v>1.024917E-4</v>
      </c>
      <c r="MS191" s="1">
        <v>8.1799230000000001E-2</v>
      </c>
      <c r="MT191">
        <v>0.85847309999999999</v>
      </c>
      <c r="MU191">
        <v>24.07047</v>
      </c>
      <c r="MV191" s="1">
        <v>9.9675680000000004E-5</v>
      </c>
      <c r="MW191">
        <v>7.9564599999999999E-2</v>
      </c>
      <c r="MX191">
        <v>0.85843219999999998</v>
      </c>
      <c r="MY191">
        <v>23.679300000000001</v>
      </c>
      <c r="MZ191" s="1">
        <v>9.6768399999999993E-5</v>
      </c>
      <c r="NA191" s="1">
        <v>7.7247869999999996E-2</v>
      </c>
      <c r="NB191">
        <v>0.85840680000000003</v>
      </c>
      <c r="NC191">
        <v>23.378070000000001</v>
      </c>
      <c r="ND191" s="1">
        <v>9.3981550000000005E-5</v>
      </c>
      <c r="NE191" s="1">
        <v>7.5019970000000005E-2</v>
      </c>
      <c r="NF191">
        <v>0.85837030000000003</v>
      </c>
      <c r="NG191">
        <v>23.42315</v>
      </c>
      <c r="NH191" s="1">
        <v>9.1340679999999996E-5</v>
      </c>
      <c r="NI191" s="1">
        <v>7.2933150000000002E-2</v>
      </c>
      <c r="NJ191">
        <v>0.85835150000000004</v>
      </c>
      <c r="NK191">
        <v>23.42989</v>
      </c>
      <c r="NL191" s="1">
        <v>8.8703419999999996E-5</v>
      </c>
      <c r="NM191" s="1">
        <v>7.0822410000000002E-2</v>
      </c>
      <c r="NN191">
        <v>0.8583172</v>
      </c>
      <c r="NO191">
        <v>23.341380000000001</v>
      </c>
      <c r="NP191" s="1">
        <v>8.6141549999999999E-5</v>
      </c>
      <c r="NQ191" s="1">
        <v>6.8781179999999997E-2</v>
      </c>
      <c r="NR191">
        <v>0.85828139999999997</v>
      </c>
      <c r="NS191">
        <v>23.270189999999999</v>
      </c>
      <c r="NT191" s="1">
        <v>8.3727399999999994E-5</v>
      </c>
      <c r="NU191" s="1">
        <v>6.6855010000000006E-2</v>
      </c>
      <c r="NV191">
        <v>0.85826389999999997</v>
      </c>
      <c r="NW191">
        <v>23.17043</v>
      </c>
      <c r="NX191" s="1">
        <v>8.1379340000000005E-5</v>
      </c>
      <c r="NY191" s="1">
        <v>6.4985440000000005E-2</v>
      </c>
      <c r="NZ191">
        <v>0.85823479999999996</v>
      </c>
      <c r="OA191">
        <v>22.930710000000001</v>
      </c>
      <c r="OB191" s="1">
        <v>7.9032290000000005E-5</v>
      </c>
      <c r="OC191" s="1">
        <v>6.3118220000000003E-2</v>
      </c>
      <c r="OD191">
        <v>0.85821369999999997</v>
      </c>
      <c r="OE191">
        <v>22.847639999999998</v>
      </c>
      <c r="OF191" s="1">
        <v>7.6974470000000004E-5</v>
      </c>
      <c r="OG191" s="1">
        <v>6.1458640000000002E-2</v>
      </c>
      <c r="OH191">
        <v>0.85818930000000004</v>
      </c>
      <c r="OI191">
        <v>22.915839999999999</v>
      </c>
      <c r="OJ191" s="1">
        <v>7.5140309999999997E-5</v>
      </c>
      <c r="OK191" s="1">
        <v>5.9997740000000001E-2</v>
      </c>
    </row>
    <row r="192" spans="1:401" x14ac:dyDescent="0.35">
      <c r="A192">
        <v>198</v>
      </c>
      <c r="B192" t="s">
        <v>4</v>
      </c>
      <c r="C192" t="s">
        <v>181</v>
      </c>
      <c r="D192" t="s">
        <v>197</v>
      </c>
      <c r="E192">
        <v>897.67859999999996</v>
      </c>
      <c r="F192">
        <v>1.0860559999999999</v>
      </c>
      <c r="G192">
        <v>23.314489999999999</v>
      </c>
      <c r="H192">
        <v>0</v>
      </c>
      <c r="I192">
        <v>0</v>
      </c>
      <c r="J192">
        <v>1.085736</v>
      </c>
      <c r="K192">
        <v>22.988189999999999</v>
      </c>
      <c r="L192">
        <v>0</v>
      </c>
      <c r="M192">
        <v>0</v>
      </c>
      <c r="N192">
        <v>1.0854159999999999</v>
      </c>
      <c r="O192">
        <v>22.459589999999999</v>
      </c>
      <c r="P192">
        <v>0</v>
      </c>
      <c r="Q192">
        <v>0</v>
      </c>
      <c r="R192">
        <v>1.085124</v>
      </c>
      <c r="S192">
        <v>21.836290000000002</v>
      </c>
      <c r="T192">
        <v>0</v>
      </c>
      <c r="U192">
        <v>0</v>
      </c>
      <c r="V192">
        <v>1.0848500000000001</v>
      </c>
      <c r="W192">
        <v>21.506589999999999</v>
      </c>
      <c r="X192">
        <v>0</v>
      </c>
      <c r="Y192">
        <v>0</v>
      </c>
      <c r="Z192">
        <v>1.0845849999999999</v>
      </c>
      <c r="AA192">
        <v>21.295649999999998</v>
      </c>
      <c r="AB192">
        <v>0</v>
      </c>
      <c r="AC192">
        <v>0</v>
      </c>
      <c r="AD192">
        <v>1.0843430000000001</v>
      </c>
      <c r="AE192">
        <v>21.16987</v>
      </c>
      <c r="AF192" s="1">
        <v>8.5195500000000007E-34</v>
      </c>
      <c r="AG192" s="1">
        <v>6.3078520000000004E-31</v>
      </c>
      <c r="AH192">
        <v>1.084131</v>
      </c>
      <c r="AI192">
        <v>21.110130000000002</v>
      </c>
      <c r="AJ192" s="1">
        <v>1.5187609999999999E-21</v>
      </c>
      <c r="AK192" s="1">
        <v>1.1249539999999999E-18</v>
      </c>
      <c r="AL192">
        <v>1.083933</v>
      </c>
      <c r="AM192">
        <v>21.007439999999999</v>
      </c>
      <c r="AN192" s="1">
        <v>9.2488249999999994E-9</v>
      </c>
      <c r="AO192" s="1">
        <v>4.3977999999999996E-6</v>
      </c>
      <c r="AP192">
        <v>1.083737</v>
      </c>
      <c r="AQ192">
        <v>21.193750000000001</v>
      </c>
      <c r="AR192" s="1">
        <v>4.8986020000000002E-4</v>
      </c>
      <c r="AS192">
        <v>0.28605259999999999</v>
      </c>
      <c r="AT192">
        <v>1.0835520000000001</v>
      </c>
      <c r="AU192">
        <v>21.522490000000001</v>
      </c>
      <c r="AV192">
        <v>0.14972289999999999</v>
      </c>
      <c r="AW192">
        <v>94.836200000000005</v>
      </c>
      <c r="AX192">
        <v>1.0834010000000001</v>
      </c>
      <c r="AY192">
        <v>21.738510000000002</v>
      </c>
      <c r="AZ192">
        <v>4.4031719999999996</v>
      </c>
      <c r="BA192">
        <v>2965.645</v>
      </c>
      <c r="BB192">
        <v>1.0832820000000001</v>
      </c>
      <c r="BC192">
        <v>21.919619999999998</v>
      </c>
      <c r="BD192">
        <v>25.37379</v>
      </c>
      <c r="BE192">
        <v>17970.22</v>
      </c>
      <c r="BF192">
        <v>1.0831869999999999</v>
      </c>
      <c r="BG192">
        <v>21.813410000000001</v>
      </c>
      <c r="BH192">
        <v>42.157420000000002</v>
      </c>
      <c r="BI192">
        <v>31176.23</v>
      </c>
      <c r="BJ192">
        <v>1.0831</v>
      </c>
      <c r="BK192">
        <v>21.524460000000001</v>
      </c>
      <c r="BL192">
        <v>26.195599999999999</v>
      </c>
      <c r="BM192">
        <v>20068.05</v>
      </c>
      <c r="BN192">
        <v>1.0830500000000001</v>
      </c>
      <c r="BO192">
        <v>21.29909</v>
      </c>
      <c r="BP192">
        <v>7.2900809999999998</v>
      </c>
      <c r="BQ192">
        <v>5760.0280000000002</v>
      </c>
      <c r="BR192">
        <v>1.083002</v>
      </c>
      <c r="BS192">
        <v>21.08492</v>
      </c>
      <c r="BT192">
        <v>1.0535779999999999</v>
      </c>
      <c r="BU192">
        <v>854.46500000000003</v>
      </c>
      <c r="BV192">
        <v>1.08297</v>
      </c>
      <c r="BW192">
        <v>21.203669999999999</v>
      </c>
      <c r="BX192" s="1">
        <v>9.5000570000000006E-2</v>
      </c>
      <c r="BY192">
        <v>78.149410000000003</v>
      </c>
      <c r="BZ192">
        <v>1.0829340000000001</v>
      </c>
      <c r="CA192">
        <v>21.549250000000001</v>
      </c>
      <c r="CB192" s="1">
        <v>1.1790520000000001E-2</v>
      </c>
      <c r="CC192">
        <v>9.2500809999999998</v>
      </c>
      <c r="CD192">
        <v>1.082913</v>
      </c>
      <c r="CE192">
        <v>21.861830000000001</v>
      </c>
      <c r="CF192" s="1">
        <v>6.1629440000000001E-3</v>
      </c>
      <c r="CG192">
        <v>4.6124809999999998</v>
      </c>
      <c r="CH192">
        <v>1.0828869999999999</v>
      </c>
      <c r="CI192">
        <v>22.237210000000001</v>
      </c>
      <c r="CJ192" s="1">
        <v>5.017723E-3</v>
      </c>
      <c r="CK192">
        <v>3.7400829999999998</v>
      </c>
      <c r="CL192">
        <v>1.0828549999999999</v>
      </c>
      <c r="CM192">
        <v>22.40437</v>
      </c>
      <c r="CN192" s="1">
        <v>4.2046899999999996E-3</v>
      </c>
      <c r="CO192">
        <v>3.1331380000000002</v>
      </c>
      <c r="CP192">
        <v>1.082822</v>
      </c>
      <c r="CQ192">
        <v>22.293279999999999</v>
      </c>
      <c r="CR192" s="1">
        <v>3.543184E-3</v>
      </c>
      <c r="CS192">
        <v>2.6397910000000002</v>
      </c>
      <c r="CT192">
        <v>1.082778</v>
      </c>
      <c r="CU192">
        <v>22.149290000000001</v>
      </c>
      <c r="CV192" s="1">
        <v>3.0003230000000001E-3</v>
      </c>
      <c r="CW192">
        <v>2.234998</v>
      </c>
      <c r="CX192">
        <v>1.08274</v>
      </c>
      <c r="CY192">
        <v>21.892389999999999</v>
      </c>
      <c r="CZ192" s="1">
        <v>2.554059E-3</v>
      </c>
      <c r="DA192">
        <v>1.9022669999999999</v>
      </c>
      <c r="DB192">
        <v>1.082676</v>
      </c>
      <c r="DC192">
        <v>21.98395</v>
      </c>
      <c r="DD192" s="1">
        <v>2.188705E-3</v>
      </c>
      <c r="DE192">
        <v>1.629712</v>
      </c>
      <c r="DF192">
        <v>1.0826</v>
      </c>
      <c r="DG192">
        <v>22.212800000000001</v>
      </c>
      <c r="DH192" s="1">
        <v>1.889129E-3</v>
      </c>
      <c r="DI192">
        <v>1.4063889999999999</v>
      </c>
      <c r="DJ192">
        <v>1.0825130000000001</v>
      </c>
      <c r="DK192">
        <v>22.47551</v>
      </c>
      <c r="DL192" s="1">
        <v>1.641911E-3</v>
      </c>
      <c r="DM192">
        <v>1.2221089999999999</v>
      </c>
      <c r="DN192">
        <v>1.0824039999999999</v>
      </c>
      <c r="DO192">
        <v>22.809809999999999</v>
      </c>
      <c r="DP192" s="1">
        <v>1.4385489999999999E-3</v>
      </c>
      <c r="DQ192">
        <v>1.0704830000000001</v>
      </c>
      <c r="DR192">
        <v>1.0822830000000001</v>
      </c>
      <c r="DS192">
        <v>22.818190000000001</v>
      </c>
      <c r="DT192" s="1">
        <v>1.269091E-3</v>
      </c>
      <c r="DU192">
        <v>0.94426949999999998</v>
      </c>
      <c r="DV192">
        <v>1.0821350000000001</v>
      </c>
      <c r="DW192">
        <v>22.683199999999999</v>
      </c>
      <c r="DX192" s="1">
        <v>1.127009E-3</v>
      </c>
      <c r="DY192">
        <v>0.83843250000000002</v>
      </c>
      <c r="DZ192">
        <v>1.081974</v>
      </c>
      <c r="EA192">
        <v>22.539110000000001</v>
      </c>
      <c r="EB192" s="1">
        <v>1.00607E-3</v>
      </c>
      <c r="EC192">
        <v>0.74841690000000005</v>
      </c>
      <c r="ED192">
        <v>1.0818289999999999</v>
      </c>
      <c r="EE192">
        <v>22.327670000000001</v>
      </c>
      <c r="EF192" s="1">
        <v>9.0388580000000005E-4</v>
      </c>
      <c r="EG192">
        <v>0.67232979999999998</v>
      </c>
      <c r="EH192">
        <v>1.0816479999999999</v>
      </c>
      <c r="EI192">
        <v>22.373180000000001</v>
      </c>
      <c r="EJ192" s="1">
        <v>8.1776259999999997E-4</v>
      </c>
      <c r="EK192">
        <v>0.60820700000000005</v>
      </c>
      <c r="EL192">
        <v>1.081504</v>
      </c>
      <c r="EM192">
        <v>22.612729999999999</v>
      </c>
      <c r="EN192" s="1">
        <v>7.4566349999999999E-4</v>
      </c>
      <c r="EO192">
        <v>0.55450600000000005</v>
      </c>
      <c r="EP192">
        <v>1.081334</v>
      </c>
      <c r="EQ192">
        <v>22.95581</v>
      </c>
      <c r="ER192" s="1">
        <v>6.845935E-4</v>
      </c>
      <c r="ES192">
        <v>0.50904850000000001</v>
      </c>
      <c r="ET192">
        <v>1.0811949999999999</v>
      </c>
      <c r="EU192">
        <v>23.35022</v>
      </c>
      <c r="EV192" s="1">
        <v>6.3307160000000001E-4</v>
      </c>
      <c r="EW192">
        <v>0.47068939999999998</v>
      </c>
      <c r="EX192">
        <v>1.081053</v>
      </c>
      <c r="EY192">
        <v>23.422840000000001</v>
      </c>
      <c r="EZ192" s="1">
        <v>5.8697999999999997E-4</v>
      </c>
      <c r="FA192">
        <v>0.43641570000000002</v>
      </c>
      <c r="FB192">
        <v>1.080886</v>
      </c>
      <c r="FC192">
        <v>23.290240000000001</v>
      </c>
      <c r="FD192" s="1">
        <v>5.4814160000000002E-4</v>
      </c>
      <c r="FE192">
        <v>0.40747870000000003</v>
      </c>
      <c r="FF192">
        <v>1.080746</v>
      </c>
      <c r="FG192">
        <v>23.140080000000001</v>
      </c>
      <c r="FH192" s="1">
        <v>5.1442519999999995E-4</v>
      </c>
      <c r="FI192">
        <v>0.3824072</v>
      </c>
      <c r="FJ192">
        <v>1.0806290000000001</v>
      </c>
      <c r="FK192">
        <v>22.846060000000001</v>
      </c>
      <c r="FL192" s="1">
        <v>4.8437419999999999E-4</v>
      </c>
      <c r="FM192">
        <v>0.36007270000000002</v>
      </c>
      <c r="FN192">
        <v>1.0805169999999999</v>
      </c>
      <c r="FO192">
        <v>22.782389999999999</v>
      </c>
      <c r="FP192" s="1">
        <v>4.5752850000000002E-4</v>
      </c>
      <c r="FQ192">
        <v>0.34012209999999998</v>
      </c>
      <c r="FR192">
        <v>1.0804149999999999</v>
      </c>
      <c r="FS192">
        <v>22.770130000000002</v>
      </c>
      <c r="FT192" s="1">
        <v>4.3399660000000001E-4</v>
      </c>
      <c r="FU192">
        <v>0.32264169999999998</v>
      </c>
      <c r="FV192">
        <v>1.080335</v>
      </c>
      <c r="FW192">
        <v>22.58389</v>
      </c>
      <c r="FX192" s="1">
        <v>4.1336660000000001E-4</v>
      </c>
      <c r="FY192">
        <v>0.30729309999999999</v>
      </c>
      <c r="FZ192">
        <v>1.0802719999999999</v>
      </c>
      <c r="GA192">
        <v>22.512250000000002</v>
      </c>
      <c r="GB192" s="1">
        <v>3.9431200000000002E-4</v>
      </c>
      <c r="GC192">
        <v>0.29314649999999998</v>
      </c>
      <c r="GD192">
        <v>1.080206</v>
      </c>
      <c r="GE192">
        <v>22.362780000000001</v>
      </c>
      <c r="GF192" s="1">
        <v>3.7644559999999998E-4</v>
      </c>
      <c r="GG192">
        <v>0.27984120000000001</v>
      </c>
      <c r="GH192">
        <v>1.0801700000000001</v>
      </c>
      <c r="GI192">
        <v>22.443010000000001</v>
      </c>
      <c r="GJ192" s="1">
        <v>3.6050630000000001E-4</v>
      </c>
      <c r="GK192">
        <v>0.26799590000000001</v>
      </c>
      <c r="GL192">
        <v>1.0801529999999999</v>
      </c>
      <c r="GM192">
        <v>22.5808</v>
      </c>
      <c r="GN192" s="1">
        <v>3.4557849999999998E-4</v>
      </c>
      <c r="GO192">
        <v>0.25691199999999997</v>
      </c>
      <c r="GP192">
        <v>1.080136</v>
      </c>
      <c r="GQ192">
        <v>22.521809999999999</v>
      </c>
      <c r="GR192" s="1">
        <v>3.3210660000000002E-4</v>
      </c>
      <c r="GS192">
        <v>0.2468958</v>
      </c>
      <c r="GT192">
        <v>1.080104</v>
      </c>
      <c r="GU192">
        <v>22.18055</v>
      </c>
      <c r="GV192" s="1">
        <v>3.1992650000000001E-4</v>
      </c>
      <c r="GW192">
        <v>0.23782210000000001</v>
      </c>
      <c r="GX192">
        <v>1.080103</v>
      </c>
      <c r="GY192">
        <v>21.922630000000002</v>
      </c>
      <c r="GZ192" s="1">
        <v>3.08475E-4</v>
      </c>
      <c r="HA192">
        <v>0.2293087</v>
      </c>
      <c r="HB192">
        <v>1.0800989999999999</v>
      </c>
      <c r="HC192">
        <v>21.993770000000001</v>
      </c>
      <c r="HD192" s="1">
        <v>2.9810140000000003E-4</v>
      </c>
      <c r="HE192">
        <v>0.22159219999999999</v>
      </c>
      <c r="HF192">
        <v>1.080079</v>
      </c>
      <c r="HG192">
        <v>22.322240000000001</v>
      </c>
      <c r="HH192" s="1">
        <v>2.8776920000000002E-4</v>
      </c>
      <c r="HI192">
        <v>0.2139402</v>
      </c>
      <c r="HJ192">
        <v>1.080071</v>
      </c>
      <c r="HK192">
        <v>22.541609999999999</v>
      </c>
      <c r="HL192" s="1">
        <v>2.7828450000000002E-4</v>
      </c>
      <c r="HM192">
        <v>0.2069037</v>
      </c>
      <c r="HN192">
        <v>1.0800559999999999</v>
      </c>
      <c r="HO192">
        <v>22.410599999999999</v>
      </c>
      <c r="HP192" s="1">
        <v>2.6906670000000001E-4</v>
      </c>
      <c r="HQ192">
        <v>0.20003889999999999</v>
      </c>
      <c r="HR192">
        <v>1.080033</v>
      </c>
      <c r="HS192">
        <v>22.240580000000001</v>
      </c>
      <c r="HT192" s="1">
        <v>2.6058340000000002E-4</v>
      </c>
      <c r="HU192">
        <v>0.19376889999999999</v>
      </c>
      <c r="HV192">
        <v>1.08003</v>
      </c>
      <c r="HW192">
        <v>21.97081</v>
      </c>
      <c r="HX192" s="1">
        <v>2.5271629999999999E-4</v>
      </c>
      <c r="HY192">
        <v>0.1878976</v>
      </c>
      <c r="HZ192">
        <v>1.080012</v>
      </c>
      <c r="IA192">
        <v>21.920290000000001</v>
      </c>
      <c r="IB192" s="1">
        <v>2.4451630000000001E-4</v>
      </c>
      <c r="IC192">
        <v>0.18180740000000001</v>
      </c>
      <c r="ID192">
        <v>1.0799810000000001</v>
      </c>
      <c r="IE192">
        <v>22.06392</v>
      </c>
      <c r="IF192" s="1">
        <v>2.368944E-4</v>
      </c>
      <c r="IG192">
        <v>0.17616799999999999</v>
      </c>
      <c r="IH192">
        <v>1.0799289999999999</v>
      </c>
      <c r="II192">
        <v>22.220079999999999</v>
      </c>
      <c r="IJ192" s="1">
        <v>2.2928639999999999E-4</v>
      </c>
      <c r="IK192">
        <v>0.17051640000000001</v>
      </c>
      <c r="IL192">
        <v>1.0798639999999999</v>
      </c>
      <c r="IM192">
        <v>22.417210000000001</v>
      </c>
      <c r="IN192" s="1">
        <v>2.2223619999999999E-4</v>
      </c>
      <c r="IO192">
        <v>0.1652903</v>
      </c>
      <c r="IP192">
        <v>1.079809</v>
      </c>
      <c r="IQ192">
        <v>22.366029999999999</v>
      </c>
      <c r="IR192" s="1">
        <v>2.157274E-4</v>
      </c>
      <c r="IS192">
        <v>0.16044549999999999</v>
      </c>
      <c r="IT192">
        <v>1.0797490000000001</v>
      </c>
      <c r="IU192">
        <v>22.236809999999998</v>
      </c>
      <c r="IV192" s="1">
        <v>2.09397E-4</v>
      </c>
      <c r="IW192">
        <v>0.15575849999999999</v>
      </c>
      <c r="IX192">
        <v>1.079677</v>
      </c>
      <c r="IY192">
        <v>22.19143</v>
      </c>
      <c r="IZ192" s="1">
        <v>2.0273989999999999E-4</v>
      </c>
      <c r="JA192">
        <v>0.15081339999999999</v>
      </c>
      <c r="JB192">
        <v>1.079593</v>
      </c>
      <c r="JC192">
        <v>22.1037</v>
      </c>
      <c r="JD192" s="1">
        <v>1.9673149999999999E-4</v>
      </c>
      <c r="JE192">
        <v>0.1463682</v>
      </c>
      <c r="JF192">
        <v>1.0795110000000001</v>
      </c>
      <c r="JG192">
        <v>22.393879999999999</v>
      </c>
      <c r="JH192" s="1">
        <v>1.9069719999999999E-4</v>
      </c>
      <c r="JI192">
        <v>0.14187169999999999</v>
      </c>
      <c r="JJ192">
        <v>1.0794239999999999</v>
      </c>
      <c r="JK192">
        <v>22.689900000000002</v>
      </c>
      <c r="JL192" s="1">
        <v>1.8483439999999999E-4</v>
      </c>
      <c r="JM192">
        <v>0.13755290000000001</v>
      </c>
      <c r="JN192">
        <v>1.079323</v>
      </c>
      <c r="JO192">
        <v>22.821570000000001</v>
      </c>
      <c r="JP192" s="1">
        <v>1.7986569999999999E-4</v>
      </c>
      <c r="JQ192">
        <v>0.133857</v>
      </c>
      <c r="JR192">
        <v>1.079218</v>
      </c>
      <c r="JS192">
        <v>22.862880000000001</v>
      </c>
      <c r="JT192" s="1">
        <v>1.743282E-4</v>
      </c>
      <c r="JU192">
        <v>0.12974269999999999</v>
      </c>
      <c r="JV192">
        <v>1.079116</v>
      </c>
      <c r="JW192">
        <v>22.809180000000001</v>
      </c>
      <c r="JX192" s="1">
        <v>1.6943810000000001E-4</v>
      </c>
      <c r="JY192">
        <v>0.12612300000000001</v>
      </c>
      <c r="JZ192">
        <v>1.0790120000000001</v>
      </c>
      <c r="KA192">
        <v>22.715499999999999</v>
      </c>
      <c r="KB192" s="1">
        <v>1.6456669999999999E-4</v>
      </c>
      <c r="KC192">
        <v>0.12251049999999999</v>
      </c>
      <c r="KD192">
        <v>1.078913</v>
      </c>
      <c r="KE192">
        <v>22.64808</v>
      </c>
      <c r="KF192" s="1">
        <v>1.595508E-4</v>
      </c>
      <c r="KG192">
        <v>0.1187896</v>
      </c>
      <c r="KH192">
        <v>1.078811</v>
      </c>
      <c r="KI192">
        <v>22.49954</v>
      </c>
      <c r="KJ192" s="1">
        <v>1.5511640000000001E-4</v>
      </c>
      <c r="KK192">
        <v>0.1154963</v>
      </c>
      <c r="KL192">
        <v>1.0787089999999999</v>
      </c>
      <c r="KM192">
        <v>22.643999999999998</v>
      </c>
      <c r="KN192" s="1">
        <v>1.507112E-4</v>
      </c>
      <c r="KO192">
        <v>0.11224489999999999</v>
      </c>
      <c r="KP192">
        <v>1.0786150000000001</v>
      </c>
      <c r="KQ192">
        <v>22.8965</v>
      </c>
      <c r="KR192" s="1">
        <v>1.4646390000000001E-4</v>
      </c>
      <c r="KS192">
        <v>0.1090843</v>
      </c>
      <c r="KT192">
        <v>1.078524</v>
      </c>
      <c r="KU192">
        <v>23.203679999999999</v>
      </c>
      <c r="KV192" s="1">
        <v>1.4247549999999999E-4</v>
      </c>
      <c r="KW192">
        <v>0.1061111</v>
      </c>
      <c r="KX192">
        <v>1.078433</v>
      </c>
      <c r="KY192">
        <v>23.575030000000002</v>
      </c>
      <c r="KZ192" s="1">
        <v>1.386971E-4</v>
      </c>
      <c r="LA192">
        <v>0.1033067</v>
      </c>
      <c r="LB192">
        <v>1.078344</v>
      </c>
      <c r="LC192">
        <v>23.66891</v>
      </c>
      <c r="LD192" s="1">
        <v>1.348888E-4</v>
      </c>
      <c r="LE192">
        <v>0.10049379999999999</v>
      </c>
      <c r="LF192">
        <v>1.0782700000000001</v>
      </c>
      <c r="LG192">
        <v>23.556609999999999</v>
      </c>
      <c r="LH192" s="1">
        <v>1.3125370000000001E-4</v>
      </c>
      <c r="LI192" s="1">
        <v>9.7779240000000003E-2</v>
      </c>
      <c r="LJ192">
        <v>1.078209</v>
      </c>
      <c r="LK192">
        <v>23.391100000000002</v>
      </c>
      <c r="LL192" s="1">
        <v>1.2791420000000001E-4</v>
      </c>
      <c r="LM192" s="1">
        <v>9.5291630000000002E-2</v>
      </c>
      <c r="LN192">
        <v>1.078128</v>
      </c>
      <c r="LO192">
        <v>23.133780000000002</v>
      </c>
      <c r="LP192" s="1">
        <v>1.2461490000000001E-4</v>
      </c>
      <c r="LQ192" s="1">
        <v>9.2836719999999998E-2</v>
      </c>
      <c r="LR192">
        <v>1.078074</v>
      </c>
      <c r="LS192">
        <v>23.32498</v>
      </c>
      <c r="LT192" s="1">
        <v>1.211185E-4</v>
      </c>
      <c r="LU192" s="1">
        <v>9.0248289999999995E-2</v>
      </c>
      <c r="LV192">
        <v>1.077995</v>
      </c>
      <c r="LW192">
        <v>23.630379999999999</v>
      </c>
      <c r="LX192" s="1">
        <v>1.1789729999999999E-4</v>
      </c>
      <c r="LY192" s="1">
        <v>8.7851689999999996E-2</v>
      </c>
      <c r="LZ192">
        <v>1.077912</v>
      </c>
      <c r="MA192">
        <v>23.965140000000002</v>
      </c>
      <c r="MB192" s="1">
        <v>1.1457889999999999E-4</v>
      </c>
      <c r="MC192" s="1">
        <v>8.5387980000000002E-2</v>
      </c>
      <c r="MD192">
        <v>1.0778430000000001</v>
      </c>
      <c r="ME192">
        <v>24.390930000000001</v>
      </c>
      <c r="MF192" s="1">
        <v>1.114766E-4</v>
      </c>
      <c r="MG192">
        <v>8.3068600000000006E-2</v>
      </c>
      <c r="MH192">
        <v>1.0777859999999999</v>
      </c>
      <c r="MI192">
        <v>24.543800000000001</v>
      </c>
      <c r="MJ192" s="1">
        <v>1.0839E-4</v>
      </c>
      <c r="MK192" s="1">
        <v>8.0791580000000002E-2</v>
      </c>
      <c r="ML192">
        <v>1.077712</v>
      </c>
      <c r="MM192">
        <v>24.524180000000001</v>
      </c>
      <c r="MN192" s="1">
        <v>1.057111E-4</v>
      </c>
      <c r="MO192">
        <v>7.8797599999999995E-2</v>
      </c>
      <c r="MP192">
        <v>1.0776349999999999</v>
      </c>
      <c r="MQ192">
        <v>24.426269999999999</v>
      </c>
      <c r="MR192" s="1">
        <v>1.0270430000000001E-4</v>
      </c>
      <c r="MS192" s="1">
        <v>7.6556319999999997E-2</v>
      </c>
      <c r="MT192">
        <v>1.0775619999999999</v>
      </c>
      <c r="MU192">
        <v>24.105160000000001</v>
      </c>
      <c r="MV192" s="1">
        <v>9.9904110000000005E-5</v>
      </c>
      <c r="MW192" s="1">
        <v>7.4481039999999998E-2</v>
      </c>
      <c r="MX192">
        <v>1.077477</v>
      </c>
      <c r="MY192">
        <v>23.726379999999999</v>
      </c>
      <c r="MZ192" s="1">
        <v>9.6985019999999995E-5</v>
      </c>
      <c r="NA192">
        <v>7.2310100000000002E-2</v>
      </c>
      <c r="NB192">
        <v>1.077423</v>
      </c>
      <c r="NC192">
        <v>23.426760000000002</v>
      </c>
      <c r="ND192" s="1">
        <v>9.4179229999999996E-5</v>
      </c>
      <c r="NE192" s="1">
        <v>7.0217459999999995E-2</v>
      </c>
      <c r="NF192">
        <v>1.077356</v>
      </c>
      <c r="NG192">
        <v>23.4558</v>
      </c>
      <c r="NH192" s="1">
        <v>9.1570849999999998E-5</v>
      </c>
      <c r="NI192" s="1">
        <v>6.8290760000000006E-2</v>
      </c>
      <c r="NJ192">
        <v>1.0772820000000001</v>
      </c>
      <c r="NK192">
        <v>23.450710000000001</v>
      </c>
      <c r="NL192" s="1">
        <v>8.8905519999999999E-5</v>
      </c>
      <c r="NM192" s="1">
        <v>6.6299449999999996E-2</v>
      </c>
      <c r="NN192">
        <v>1.07724</v>
      </c>
      <c r="NO192">
        <v>23.353919999999999</v>
      </c>
      <c r="NP192" s="1">
        <v>8.6341099999999999E-5</v>
      </c>
      <c r="NQ192" s="1">
        <v>6.4391149999999994E-2</v>
      </c>
      <c r="NR192">
        <v>1.0771770000000001</v>
      </c>
      <c r="NS192">
        <v>23.28032</v>
      </c>
      <c r="NT192" s="1">
        <v>8.3913150000000005E-5</v>
      </c>
      <c r="NU192" s="1">
        <v>6.2582209999999999E-2</v>
      </c>
      <c r="NV192">
        <v>1.077118</v>
      </c>
      <c r="NW192">
        <v>23.184609999999999</v>
      </c>
      <c r="NX192" s="1">
        <v>8.1570449999999998E-5</v>
      </c>
      <c r="NY192" s="1">
        <v>6.0839209999999998E-2</v>
      </c>
      <c r="NZ192">
        <v>1.077086</v>
      </c>
      <c r="OA192">
        <v>22.961310000000001</v>
      </c>
      <c r="OB192" s="1">
        <v>7.9231479999999994E-5</v>
      </c>
      <c r="OC192" s="1">
        <v>5.910369E-2</v>
      </c>
      <c r="OD192">
        <v>1.0770249999999999</v>
      </c>
      <c r="OE192">
        <v>22.88579</v>
      </c>
      <c r="OF192" s="1">
        <v>7.7117220000000002E-5</v>
      </c>
      <c r="OG192" s="1">
        <v>5.7511909999999999E-2</v>
      </c>
      <c r="OH192">
        <v>1.0769820000000001</v>
      </c>
      <c r="OI192">
        <v>22.953769999999999</v>
      </c>
      <c r="OJ192" s="1">
        <v>7.5282689999999996E-5</v>
      </c>
      <c r="OK192" s="1">
        <v>5.6143579999999998E-2</v>
      </c>
    </row>
    <row r="193" spans="1:401" x14ac:dyDescent="0.35">
      <c r="A193">
        <v>199</v>
      </c>
      <c r="B193" t="s">
        <v>4</v>
      </c>
      <c r="C193" t="s">
        <v>181</v>
      </c>
      <c r="D193" t="s">
        <v>198</v>
      </c>
      <c r="E193">
        <v>870.54539999999997</v>
      </c>
      <c r="F193">
        <v>1.0239659999999999</v>
      </c>
      <c r="G193">
        <v>23.341760000000001</v>
      </c>
      <c r="H193">
        <v>0</v>
      </c>
      <c r="I193">
        <v>0</v>
      </c>
      <c r="J193">
        <v>1.0237130000000001</v>
      </c>
      <c r="K193">
        <v>23.032129999999999</v>
      </c>
      <c r="L193">
        <v>0</v>
      </c>
      <c r="M193">
        <v>0</v>
      </c>
      <c r="N193">
        <v>1.0234510000000001</v>
      </c>
      <c r="O193">
        <v>22.51559</v>
      </c>
      <c r="P193">
        <v>0</v>
      </c>
      <c r="Q193">
        <v>0</v>
      </c>
      <c r="R193">
        <v>1.0232190000000001</v>
      </c>
      <c r="S193">
        <v>21.889569999999999</v>
      </c>
      <c r="T193">
        <v>0</v>
      </c>
      <c r="U193">
        <v>0</v>
      </c>
      <c r="V193">
        <v>1.022991</v>
      </c>
      <c r="W193">
        <v>21.540839999999999</v>
      </c>
      <c r="X193">
        <v>0</v>
      </c>
      <c r="Y193">
        <v>0</v>
      </c>
      <c r="Z193">
        <v>1.022778</v>
      </c>
      <c r="AA193">
        <v>21.315470000000001</v>
      </c>
      <c r="AB193">
        <v>0</v>
      </c>
      <c r="AC193">
        <v>0</v>
      </c>
      <c r="AD193">
        <v>1.0225820000000001</v>
      </c>
      <c r="AE193">
        <v>21.18196</v>
      </c>
      <c r="AF193" s="1">
        <v>1.2355E-34</v>
      </c>
      <c r="AG193" s="1">
        <v>9.2947670000000002E-32</v>
      </c>
      <c r="AH193">
        <v>1.0224310000000001</v>
      </c>
      <c r="AI193">
        <v>21.124780000000001</v>
      </c>
      <c r="AJ193" s="1">
        <v>2.4652659999999999E-22</v>
      </c>
      <c r="AK193" s="1">
        <v>1.8553750000000001E-19</v>
      </c>
      <c r="AL193">
        <v>1.022273</v>
      </c>
      <c r="AM193">
        <v>21.028490000000001</v>
      </c>
      <c r="AN193" s="1">
        <v>2.1871950000000001E-9</v>
      </c>
      <c r="AO193" s="1">
        <v>1.014816E-6</v>
      </c>
      <c r="AP193">
        <v>1.022122</v>
      </c>
      <c r="AQ193">
        <v>21.215669999999999</v>
      </c>
      <c r="AR193" s="1">
        <v>2.9242660000000002E-4</v>
      </c>
      <c r="AS193">
        <v>0.1709927</v>
      </c>
      <c r="AT193">
        <v>1.0219689999999999</v>
      </c>
      <c r="AU193">
        <v>21.545760000000001</v>
      </c>
      <c r="AV193">
        <v>0.10832029999999999</v>
      </c>
      <c r="AW193">
        <v>68.932980000000001</v>
      </c>
      <c r="AX193">
        <v>1.0218499999999999</v>
      </c>
      <c r="AY193">
        <v>21.759270000000001</v>
      </c>
      <c r="AZ193">
        <v>3.6335139999999999</v>
      </c>
      <c r="BA193">
        <v>2465.424</v>
      </c>
      <c r="BB193">
        <v>1.021757</v>
      </c>
      <c r="BC193">
        <v>21.941310000000001</v>
      </c>
      <c r="BD193">
        <v>23.21762</v>
      </c>
      <c r="BE193">
        <v>16607.37</v>
      </c>
      <c r="BF193">
        <v>1.0216769999999999</v>
      </c>
      <c r="BG193">
        <v>21.83756</v>
      </c>
      <c r="BH193">
        <v>42.053939999999997</v>
      </c>
      <c r="BI193">
        <v>31469.08</v>
      </c>
      <c r="BJ193">
        <v>1.021617</v>
      </c>
      <c r="BK193">
        <v>21.543800000000001</v>
      </c>
      <c r="BL193">
        <v>28.05874</v>
      </c>
      <c r="BM193">
        <v>21813.86</v>
      </c>
      <c r="BN193">
        <v>1.0215829999999999</v>
      </c>
      <c r="BO193">
        <v>21.318020000000001</v>
      </c>
      <c r="BP193">
        <v>8.3063439999999993</v>
      </c>
      <c r="BQ193">
        <v>6675.0290000000005</v>
      </c>
      <c r="BR193">
        <v>1.021547</v>
      </c>
      <c r="BS193">
        <v>21.104189999999999</v>
      </c>
      <c r="BT193">
        <v>1.2646120000000001</v>
      </c>
      <c r="BU193">
        <v>1045.394</v>
      </c>
      <c r="BV193">
        <v>1.0215270000000001</v>
      </c>
      <c r="BW193">
        <v>21.21536</v>
      </c>
      <c r="BX193">
        <v>0.1174422</v>
      </c>
      <c r="BY193">
        <v>98.794619999999995</v>
      </c>
      <c r="BZ193">
        <v>1.0214920000000001</v>
      </c>
      <c r="CA193">
        <v>21.557649999999999</v>
      </c>
      <c r="CB193" s="1">
        <v>1.3300569999999999E-2</v>
      </c>
      <c r="CC193">
        <v>10.72316</v>
      </c>
      <c r="CD193">
        <v>1.021463</v>
      </c>
      <c r="CE193">
        <v>21.868880000000001</v>
      </c>
      <c r="CF193" s="1">
        <v>6.3086519999999997E-3</v>
      </c>
      <c r="CG193">
        <v>4.8071000000000002</v>
      </c>
      <c r="CH193">
        <v>1.021461</v>
      </c>
      <c r="CI193">
        <v>22.237210000000001</v>
      </c>
      <c r="CJ193" s="1">
        <v>5.0909989999999997E-3</v>
      </c>
      <c r="CK193">
        <v>3.85703</v>
      </c>
      <c r="CL193">
        <v>1.0214300000000001</v>
      </c>
      <c r="CM193">
        <v>22.409379999999999</v>
      </c>
      <c r="CN193" s="1">
        <v>4.2632219999999997E-3</v>
      </c>
      <c r="CO193">
        <v>3.2287080000000001</v>
      </c>
      <c r="CP193">
        <v>1.021407</v>
      </c>
      <c r="CQ193">
        <v>22.301490000000001</v>
      </c>
      <c r="CR193" s="1">
        <v>3.5911480000000002E-3</v>
      </c>
      <c r="CS193">
        <v>2.7192150000000002</v>
      </c>
      <c r="CT193">
        <v>1.0213719999999999</v>
      </c>
      <c r="CU193">
        <v>22.166129999999999</v>
      </c>
      <c r="CV193" s="1">
        <v>3.0396479999999998E-3</v>
      </c>
      <c r="CW193">
        <v>2.301253</v>
      </c>
      <c r="CX193">
        <v>1.021323</v>
      </c>
      <c r="CY193">
        <v>21.92426</v>
      </c>
      <c r="CZ193" s="1">
        <v>2.5864970000000001E-3</v>
      </c>
      <c r="DA193">
        <v>1.957854</v>
      </c>
      <c r="DB193">
        <v>1.021274</v>
      </c>
      <c r="DC193">
        <v>22.012920000000001</v>
      </c>
      <c r="DD193" s="1">
        <v>2.2150759999999999E-3</v>
      </c>
      <c r="DE193">
        <v>1.6762250000000001</v>
      </c>
      <c r="DF193">
        <v>1.021228</v>
      </c>
      <c r="DG193">
        <v>22.24372</v>
      </c>
      <c r="DH193" s="1">
        <v>1.910868E-3</v>
      </c>
      <c r="DI193">
        <v>1.4457230000000001</v>
      </c>
      <c r="DJ193">
        <v>1.021145</v>
      </c>
      <c r="DK193">
        <v>22.497890000000002</v>
      </c>
      <c r="DL193" s="1">
        <v>1.6598699999999999E-3</v>
      </c>
      <c r="DM193">
        <v>1.255549</v>
      </c>
      <c r="DN193">
        <v>1.0210619999999999</v>
      </c>
      <c r="DO193">
        <v>22.820989999999998</v>
      </c>
      <c r="DP193" s="1">
        <v>1.453286E-3</v>
      </c>
      <c r="DQ193">
        <v>1.098989</v>
      </c>
      <c r="DR193">
        <v>1.0209490000000001</v>
      </c>
      <c r="DS193">
        <v>22.82921</v>
      </c>
      <c r="DT193" s="1">
        <v>1.281531E-3</v>
      </c>
      <c r="DU193">
        <v>0.96895949999999997</v>
      </c>
      <c r="DV193">
        <v>1.020829</v>
      </c>
      <c r="DW193">
        <v>22.689730000000001</v>
      </c>
      <c r="DX193" s="1">
        <v>1.1373640000000001E-3</v>
      </c>
      <c r="DY193">
        <v>0.85979660000000002</v>
      </c>
      <c r="DZ193">
        <v>1.0207010000000001</v>
      </c>
      <c r="EA193">
        <v>22.553360000000001</v>
      </c>
      <c r="EB193" s="1">
        <v>1.0148679999999999E-3</v>
      </c>
      <c r="EC193">
        <v>0.76714490000000002</v>
      </c>
      <c r="ED193">
        <v>1.0205789999999999</v>
      </c>
      <c r="EE193">
        <v>22.351199999999999</v>
      </c>
      <c r="EF193" s="1">
        <v>9.1136229999999997E-4</v>
      </c>
      <c r="EG193">
        <v>0.68882279999999996</v>
      </c>
      <c r="EH193">
        <v>1.0204359999999999</v>
      </c>
      <c r="EI193">
        <v>22.399699999999999</v>
      </c>
      <c r="EJ193" s="1">
        <v>8.2407029999999998E-4</v>
      </c>
      <c r="EK193">
        <v>0.62275729999999996</v>
      </c>
      <c r="EL193">
        <v>1.0203230000000001</v>
      </c>
      <c r="EM193">
        <v>22.641210000000001</v>
      </c>
      <c r="EN193" s="1">
        <v>7.5098750000000001E-4</v>
      </c>
      <c r="EO193">
        <v>0.56744349999999999</v>
      </c>
      <c r="EP193">
        <v>1.0201800000000001</v>
      </c>
      <c r="EQ193">
        <v>22.973929999999999</v>
      </c>
      <c r="ER193" s="1">
        <v>6.8914219999999997E-4</v>
      </c>
      <c r="ES193">
        <v>0.52065189999999995</v>
      </c>
      <c r="ET193">
        <v>1.020068</v>
      </c>
      <c r="EU193">
        <v>23.358879999999999</v>
      </c>
      <c r="EV193" s="1">
        <v>6.3694619999999996E-4</v>
      </c>
      <c r="EW193">
        <v>0.48114059999999997</v>
      </c>
      <c r="EX193">
        <v>1.019943</v>
      </c>
      <c r="EY193">
        <v>23.432410000000001</v>
      </c>
      <c r="EZ193" s="1">
        <v>5.9037900000000003E-4</v>
      </c>
      <c r="FA193">
        <v>0.44596029999999998</v>
      </c>
      <c r="FB193">
        <v>1.019814</v>
      </c>
      <c r="FC193">
        <v>23.29758</v>
      </c>
      <c r="FD193" s="1">
        <v>5.5095190000000003E-4</v>
      </c>
      <c r="FE193">
        <v>0.41610150000000001</v>
      </c>
      <c r="FF193">
        <v>1.019711</v>
      </c>
      <c r="FG193">
        <v>23.155550000000002</v>
      </c>
      <c r="FH193" s="1">
        <v>5.1692359999999996E-4</v>
      </c>
      <c r="FI193">
        <v>0.39039069999999998</v>
      </c>
      <c r="FJ193">
        <v>1.019601</v>
      </c>
      <c r="FK193">
        <v>22.879650000000002</v>
      </c>
      <c r="FL193" s="1">
        <v>4.865731E-4</v>
      </c>
      <c r="FM193">
        <v>0.36746699999999999</v>
      </c>
      <c r="FN193">
        <v>1.0195129999999999</v>
      </c>
      <c r="FO193">
        <v>22.820309999999999</v>
      </c>
      <c r="FP193" s="1">
        <v>4.5950210000000001E-4</v>
      </c>
      <c r="FQ193">
        <v>0.34703060000000002</v>
      </c>
      <c r="FR193">
        <v>1.0194300000000001</v>
      </c>
      <c r="FS193">
        <v>22.815290000000001</v>
      </c>
      <c r="FT193" s="1">
        <v>4.3580989999999998E-4</v>
      </c>
      <c r="FU193">
        <v>0.32915220000000001</v>
      </c>
      <c r="FV193">
        <v>1.019385</v>
      </c>
      <c r="FW193">
        <v>22.62433</v>
      </c>
      <c r="FX193" s="1">
        <v>4.1496179999999999E-4</v>
      </c>
      <c r="FY193">
        <v>0.31338470000000002</v>
      </c>
      <c r="FZ193">
        <v>1.019323</v>
      </c>
      <c r="GA193">
        <v>22.53717</v>
      </c>
      <c r="GB193" s="1">
        <v>3.9580350000000003E-4</v>
      </c>
      <c r="GC193">
        <v>0.29891790000000001</v>
      </c>
      <c r="GD193">
        <v>1.01929</v>
      </c>
      <c r="GE193">
        <v>22.375219999999999</v>
      </c>
      <c r="GF193" s="1">
        <v>3.7774480000000001E-4</v>
      </c>
      <c r="GG193">
        <v>0.28525739999999999</v>
      </c>
      <c r="GH193">
        <v>1.0192589999999999</v>
      </c>
      <c r="GI193">
        <v>22.439360000000001</v>
      </c>
      <c r="GJ193" s="1">
        <v>3.6169830000000003E-4</v>
      </c>
      <c r="GK193">
        <v>0.2731344</v>
      </c>
      <c r="GL193">
        <v>1.0192349999999999</v>
      </c>
      <c r="GM193">
        <v>22.586310000000001</v>
      </c>
      <c r="GN193" s="1">
        <v>3.467298E-4</v>
      </c>
      <c r="GO193">
        <v>0.26185190000000003</v>
      </c>
      <c r="GP193">
        <v>1.019234</v>
      </c>
      <c r="GQ193">
        <v>22.545649999999998</v>
      </c>
      <c r="GR193" s="1">
        <v>3.3315889999999999E-4</v>
      </c>
      <c r="GS193">
        <v>0.25159409999999999</v>
      </c>
      <c r="GT193">
        <v>1.0192099999999999</v>
      </c>
      <c r="GU193">
        <v>22.226089999999999</v>
      </c>
      <c r="GV193" s="1">
        <v>3.2084840000000002E-4</v>
      </c>
      <c r="GW193">
        <v>0.2422792</v>
      </c>
      <c r="GX193">
        <v>1.019215</v>
      </c>
      <c r="GY193">
        <v>21.970130000000001</v>
      </c>
      <c r="GZ193" s="1">
        <v>3.0932950000000001E-4</v>
      </c>
      <c r="HA193">
        <v>0.2335854</v>
      </c>
      <c r="HB193">
        <v>1.0191950000000001</v>
      </c>
      <c r="HC193">
        <v>22.024629999999998</v>
      </c>
      <c r="HD193" s="1">
        <v>2.9889199999999998E-4</v>
      </c>
      <c r="HE193">
        <v>0.22569500000000001</v>
      </c>
      <c r="HF193">
        <v>1.0191840000000001</v>
      </c>
      <c r="HG193">
        <v>22.330839999999998</v>
      </c>
      <c r="HH193" s="1">
        <v>2.8857459999999998E-4</v>
      </c>
      <c r="HI193">
        <v>0.2179325</v>
      </c>
      <c r="HJ193">
        <v>1.019185</v>
      </c>
      <c r="HK193">
        <v>22.54626</v>
      </c>
      <c r="HL193" s="1">
        <v>2.7907540000000002E-4</v>
      </c>
      <c r="HM193">
        <v>0.21077119999999999</v>
      </c>
      <c r="HN193">
        <v>1.019177</v>
      </c>
      <c r="HO193">
        <v>22.421710000000001</v>
      </c>
      <c r="HP193" s="1">
        <v>2.697795E-4</v>
      </c>
      <c r="HQ193">
        <v>0.20374149999999999</v>
      </c>
      <c r="HR193">
        <v>1.0191479999999999</v>
      </c>
      <c r="HS193">
        <v>22.25656</v>
      </c>
      <c r="HT193" s="1">
        <v>2.6132500000000002E-4</v>
      </c>
      <c r="HU193">
        <v>0.19739019999999999</v>
      </c>
      <c r="HV193">
        <v>1.0191490000000001</v>
      </c>
      <c r="HW193">
        <v>21.998190000000001</v>
      </c>
      <c r="HX193" s="1">
        <v>2.533589E-4</v>
      </c>
      <c r="HY193">
        <v>0.1913543</v>
      </c>
      <c r="HZ193">
        <v>1.01912</v>
      </c>
      <c r="IA193">
        <v>21.944870000000002</v>
      </c>
      <c r="IB193" s="1">
        <v>2.4513600000000002E-4</v>
      </c>
      <c r="IC193">
        <v>0.18516250000000001</v>
      </c>
      <c r="ID193">
        <v>1.0190920000000001</v>
      </c>
      <c r="IE193">
        <v>22.089200000000002</v>
      </c>
      <c r="IF193" s="1">
        <v>2.3753500000000001E-4</v>
      </c>
      <c r="IG193">
        <v>0.17944479999999999</v>
      </c>
      <c r="IH193">
        <v>1.019069</v>
      </c>
      <c r="II193">
        <v>22.241340000000001</v>
      </c>
      <c r="IJ193" s="1">
        <v>2.298937E-4</v>
      </c>
      <c r="IK193">
        <v>0.17367920000000001</v>
      </c>
      <c r="IL193">
        <v>1.0190109999999999</v>
      </c>
      <c r="IM193">
        <v>22.430520000000001</v>
      </c>
      <c r="IN193" s="1">
        <v>2.22814E-4</v>
      </c>
      <c r="IO193">
        <v>0.16833989999999999</v>
      </c>
      <c r="IP193">
        <v>1.018966</v>
      </c>
      <c r="IQ193">
        <v>22.383310000000002</v>
      </c>
      <c r="IR193" s="1">
        <v>2.162473E-4</v>
      </c>
      <c r="IS193">
        <v>0.16336999999999999</v>
      </c>
      <c r="IT193">
        <v>1.0189049999999999</v>
      </c>
      <c r="IU193">
        <v>22.246829999999999</v>
      </c>
      <c r="IV193" s="1">
        <v>2.099224E-4</v>
      </c>
      <c r="IW193">
        <v>0.15860920000000001</v>
      </c>
      <c r="IX193">
        <v>1.0188619999999999</v>
      </c>
      <c r="IY193">
        <v>22.202839999999998</v>
      </c>
      <c r="IZ193" s="1">
        <v>2.0322809999999999E-4</v>
      </c>
      <c r="JA193">
        <v>0.15356690000000001</v>
      </c>
      <c r="JB193">
        <v>1.018788</v>
      </c>
      <c r="JC193">
        <v>22.12096</v>
      </c>
      <c r="JD193" s="1">
        <v>1.9721429999999999E-4</v>
      </c>
      <c r="JE193">
        <v>0.14904249999999999</v>
      </c>
      <c r="JF193">
        <v>1.018724</v>
      </c>
      <c r="JG193">
        <v>22.409859999999998</v>
      </c>
      <c r="JH193" s="1">
        <v>1.9111479999999999E-4</v>
      </c>
      <c r="JI193">
        <v>0.14442720000000001</v>
      </c>
      <c r="JJ193">
        <v>1.018642</v>
      </c>
      <c r="JK193">
        <v>22.717649999999999</v>
      </c>
      <c r="JL193" s="1">
        <v>1.8531520000000001E-4</v>
      </c>
      <c r="JM193">
        <v>0.14008860000000001</v>
      </c>
      <c r="JN193">
        <v>1.018561</v>
      </c>
      <c r="JO193">
        <v>22.848579999999998</v>
      </c>
      <c r="JP193" s="1">
        <v>1.8028289999999999E-4</v>
      </c>
      <c r="JQ193">
        <v>0.13627439999999999</v>
      </c>
      <c r="JR193">
        <v>1.0184800000000001</v>
      </c>
      <c r="JS193">
        <v>22.886579999999999</v>
      </c>
      <c r="JT193" s="1">
        <v>1.747242E-4</v>
      </c>
      <c r="JU193">
        <v>0.1320865</v>
      </c>
      <c r="JV193">
        <v>1.0183960000000001</v>
      </c>
      <c r="JW193">
        <v>22.824100000000001</v>
      </c>
      <c r="JX193" s="1">
        <v>1.6982330000000001E-4</v>
      </c>
      <c r="JY193">
        <v>0.1283909</v>
      </c>
      <c r="JZ193">
        <v>1.0183059999999999</v>
      </c>
      <c r="KA193">
        <v>22.721889999999998</v>
      </c>
      <c r="KB193" s="1">
        <v>1.6494670000000001E-4</v>
      </c>
      <c r="KC193">
        <v>0.1247206</v>
      </c>
      <c r="KD193">
        <v>1.0182180000000001</v>
      </c>
      <c r="KE193">
        <v>22.65943</v>
      </c>
      <c r="KF193" s="1">
        <v>1.599192E-4</v>
      </c>
      <c r="KG193">
        <v>0.12093760000000001</v>
      </c>
      <c r="KH193">
        <v>1.0181480000000001</v>
      </c>
      <c r="KI193">
        <v>22.52225</v>
      </c>
      <c r="KJ193" s="1">
        <v>1.554622E-4</v>
      </c>
      <c r="KK193">
        <v>0.1175784</v>
      </c>
      <c r="KL193">
        <v>1.0180640000000001</v>
      </c>
      <c r="KM193">
        <v>22.667570000000001</v>
      </c>
      <c r="KN193" s="1">
        <v>1.5108179999999999E-4</v>
      </c>
      <c r="KO193">
        <v>0.1142871</v>
      </c>
      <c r="KP193">
        <v>1.0179910000000001</v>
      </c>
      <c r="KQ193">
        <v>22.92296</v>
      </c>
      <c r="KR193" s="1">
        <v>1.4680920000000001E-4</v>
      </c>
      <c r="KS193">
        <v>0.1110564</v>
      </c>
      <c r="KT193">
        <v>1.0179</v>
      </c>
      <c r="KU193">
        <v>23.221260000000001</v>
      </c>
      <c r="KV193" s="1">
        <v>1.4277220000000001E-4</v>
      </c>
      <c r="KW193">
        <v>0.1080014</v>
      </c>
      <c r="KX193">
        <v>1.0178419999999999</v>
      </c>
      <c r="KY193">
        <v>23.583500000000001</v>
      </c>
      <c r="KZ193" s="1">
        <v>1.3898860000000001E-4</v>
      </c>
      <c r="LA193">
        <v>0.1051475</v>
      </c>
      <c r="LB193">
        <v>1.0177670000000001</v>
      </c>
      <c r="LC193">
        <v>23.678730000000002</v>
      </c>
      <c r="LD193" s="1">
        <v>1.3520930000000001E-4</v>
      </c>
      <c r="LE193">
        <v>0.10231079999999999</v>
      </c>
      <c r="LF193">
        <v>1.017719</v>
      </c>
      <c r="LG193">
        <v>23.566929999999999</v>
      </c>
      <c r="LH193" s="1">
        <v>1.3153209999999999E-4</v>
      </c>
      <c r="LI193" s="1">
        <v>9.9523390000000003E-2</v>
      </c>
      <c r="LJ193">
        <v>1.0176620000000001</v>
      </c>
      <c r="LK193">
        <v>23.411359999999998</v>
      </c>
      <c r="LL193" s="1">
        <v>1.2816600000000001E-4</v>
      </c>
      <c r="LM193" s="1">
        <v>9.6971370000000001E-2</v>
      </c>
      <c r="LN193">
        <v>1.0175959999999999</v>
      </c>
      <c r="LO193">
        <v>23.16499</v>
      </c>
      <c r="LP193" s="1">
        <v>1.2485379999999999E-4</v>
      </c>
      <c r="LQ193" s="1">
        <v>9.4472470000000003E-2</v>
      </c>
      <c r="LR193">
        <v>1.0175419999999999</v>
      </c>
      <c r="LS193">
        <v>23.353110000000001</v>
      </c>
      <c r="LT193" s="1">
        <v>1.213762E-4</v>
      </c>
      <c r="LU193">
        <v>9.1856999999999994E-2</v>
      </c>
      <c r="LV193">
        <v>1.017496</v>
      </c>
      <c r="LW193">
        <v>23.6616</v>
      </c>
      <c r="LX193" s="1">
        <v>1.18143E-4</v>
      </c>
      <c r="LY193">
        <v>8.9411099999999993E-2</v>
      </c>
      <c r="LZ193">
        <v>1.0174289999999999</v>
      </c>
      <c r="MA193">
        <v>23.985060000000001</v>
      </c>
      <c r="MB193" s="1">
        <v>1.148245E-4</v>
      </c>
      <c r="MC193" s="1">
        <v>8.6909790000000001E-2</v>
      </c>
      <c r="MD193">
        <v>1.0173730000000001</v>
      </c>
      <c r="ME193">
        <v>24.40071</v>
      </c>
      <c r="MF193" s="1">
        <v>1.116803E-4</v>
      </c>
      <c r="MG193" s="1">
        <v>8.452192E-2</v>
      </c>
      <c r="MH193">
        <v>1.0173160000000001</v>
      </c>
      <c r="MI193">
        <v>24.553730000000002</v>
      </c>
      <c r="MJ193" s="1">
        <v>1.08632E-4</v>
      </c>
      <c r="MK193" s="1">
        <v>8.2240690000000005E-2</v>
      </c>
      <c r="ML193">
        <v>1.0172650000000001</v>
      </c>
      <c r="MM193">
        <v>24.530139999999999</v>
      </c>
      <c r="MN193" s="1">
        <v>1.059417E-4</v>
      </c>
      <c r="MO193" s="1">
        <v>8.0198569999999997E-2</v>
      </c>
      <c r="MP193">
        <v>1.017199</v>
      </c>
      <c r="MQ193">
        <v>24.443719999999999</v>
      </c>
      <c r="MR193" s="1">
        <v>1.0291839999999999E-4</v>
      </c>
      <c r="MS193">
        <v>7.7915499999999999E-2</v>
      </c>
      <c r="MT193">
        <v>1.0171330000000001</v>
      </c>
      <c r="MU193">
        <v>24.139900000000001</v>
      </c>
      <c r="MV193" s="1">
        <v>1.001296E-4</v>
      </c>
      <c r="MW193" s="1">
        <v>7.5814870000000006E-2</v>
      </c>
      <c r="MX193">
        <v>1.017074</v>
      </c>
      <c r="MY193">
        <v>23.772580000000001</v>
      </c>
      <c r="MZ193" s="1">
        <v>9.7202769999999995E-5</v>
      </c>
      <c r="NA193" s="1">
        <v>7.3604929999999999E-2</v>
      </c>
      <c r="NB193">
        <v>1.0170250000000001</v>
      </c>
      <c r="NC193">
        <v>23.477550000000001</v>
      </c>
      <c r="ND193" s="1">
        <v>9.4383009999999995E-5</v>
      </c>
      <c r="NE193" s="1">
        <v>7.1471320000000005E-2</v>
      </c>
      <c r="NF193">
        <v>1.0169699999999999</v>
      </c>
      <c r="NG193">
        <v>23.490870000000001</v>
      </c>
      <c r="NH193" s="1">
        <v>9.179968E-5</v>
      </c>
      <c r="NI193" s="1">
        <v>6.9528930000000003E-2</v>
      </c>
      <c r="NJ193">
        <v>1.01692</v>
      </c>
      <c r="NK193">
        <v>23.473610000000001</v>
      </c>
      <c r="NL193" s="1">
        <v>8.9108270000000007E-5</v>
      </c>
      <c r="NM193" s="1">
        <v>6.7487809999999995E-2</v>
      </c>
      <c r="NN193">
        <v>1.01688</v>
      </c>
      <c r="NO193">
        <v>23.367740000000001</v>
      </c>
      <c r="NP193" s="1">
        <v>8.6541209999999998E-5</v>
      </c>
      <c r="NQ193" s="1">
        <v>6.5546789999999994E-2</v>
      </c>
      <c r="NR193">
        <v>1.0168410000000001</v>
      </c>
      <c r="NS193">
        <v>23.290890000000001</v>
      </c>
      <c r="NT193" s="1">
        <v>8.4101420000000002E-5</v>
      </c>
      <c r="NU193" s="1">
        <v>6.3702170000000002E-2</v>
      </c>
      <c r="NV193">
        <v>1.016788</v>
      </c>
      <c r="NW193">
        <v>23.198360000000001</v>
      </c>
      <c r="NX193" s="1">
        <v>8.1758719999999995E-5</v>
      </c>
      <c r="NY193" s="1">
        <v>6.1928520000000001E-2</v>
      </c>
      <c r="NZ193">
        <v>1.0167520000000001</v>
      </c>
      <c r="OA193">
        <v>22.991820000000001</v>
      </c>
      <c r="OB193" s="1">
        <v>7.9433379999999996E-5</v>
      </c>
      <c r="OC193" s="1">
        <v>6.0177939999999999E-2</v>
      </c>
      <c r="OD193">
        <v>1.016702</v>
      </c>
      <c r="OE193">
        <v>22.92605</v>
      </c>
      <c r="OF193" s="1">
        <v>7.7264680000000004E-5</v>
      </c>
      <c r="OG193" s="1">
        <v>5.8521869999999997E-2</v>
      </c>
      <c r="OH193">
        <v>1.0166839999999999</v>
      </c>
      <c r="OI193">
        <v>22.994710000000001</v>
      </c>
      <c r="OJ193" s="1">
        <v>7.5421239999999998E-5</v>
      </c>
      <c r="OK193" s="1">
        <v>5.7121489999999997E-2</v>
      </c>
    </row>
    <row r="194" spans="1:401" x14ac:dyDescent="0.35">
      <c r="A194">
        <v>200</v>
      </c>
      <c r="B194" t="s">
        <v>4</v>
      </c>
      <c r="C194" t="s">
        <v>181</v>
      </c>
      <c r="D194" t="s">
        <v>199</v>
      </c>
      <c r="E194">
        <v>888.0684</v>
      </c>
      <c r="F194">
        <v>0.98981079999999999</v>
      </c>
      <c r="G194">
        <v>23.36666</v>
      </c>
      <c r="H194">
        <v>0</v>
      </c>
      <c r="I194">
        <v>0</v>
      </c>
      <c r="J194">
        <v>0.98956169999999999</v>
      </c>
      <c r="K194">
        <v>23.073509999999999</v>
      </c>
      <c r="L194">
        <v>0</v>
      </c>
      <c r="M194">
        <v>0</v>
      </c>
      <c r="N194">
        <v>0.98931040000000003</v>
      </c>
      <c r="O194">
        <v>22.56879</v>
      </c>
      <c r="P194">
        <v>0</v>
      </c>
      <c r="Q194">
        <v>0</v>
      </c>
      <c r="R194">
        <v>0.9890892</v>
      </c>
      <c r="S194">
        <v>21.941099999999999</v>
      </c>
      <c r="T194">
        <v>0</v>
      </c>
      <c r="U194">
        <v>0</v>
      </c>
      <c r="V194">
        <v>0.98887630000000004</v>
      </c>
      <c r="W194">
        <v>21.574960000000001</v>
      </c>
      <c r="X194">
        <v>0</v>
      </c>
      <c r="Y194">
        <v>0</v>
      </c>
      <c r="Z194">
        <v>0.98868820000000002</v>
      </c>
      <c r="AA194">
        <v>21.335249999999998</v>
      </c>
      <c r="AB194">
        <v>0</v>
      </c>
      <c r="AC194">
        <v>0</v>
      </c>
      <c r="AD194">
        <v>0.98850389999999999</v>
      </c>
      <c r="AE194">
        <v>21.19415</v>
      </c>
      <c r="AF194" s="1">
        <v>1.9115649999999999E-35</v>
      </c>
      <c r="AG194" s="1">
        <v>1.419962E-32</v>
      </c>
      <c r="AH194">
        <v>0.98834219999999995</v>
      </c>
      <c r="AI194">
        <v>21.138400000000001</v>
      </c>
      <c r="AJ194" s="1">
        <v>4.2945809999999999E-23</v>
      </c>
      <c r="AK194" s="1">
        <v>3.1913880000000001E-20</v>
      </c>
      <c r="AL194">
        <v>0.98819599999999996</v>
      </c>
      <c r="AM194">
        <v>21.049720000000001</v>
      </c>
      <c r="AN194" s="1">
        <v>2.029923E-10</v>
      </c>
      <c r="AO194" s="1">
        <v>1.5078999999999999E-7</v>
      </c>
      <c r="AP194">
        <v>0.98804619999999999</v>
      </c>
      <c r="AQ194">
        <v>21.238420000000001</v>
      </c>
      <c r="AR194" s="1">
        <v>1.694698E-4</v>
      </c>
      <c r="AS194">
        <v>9.9207900000000002E-2</v>
      </c>
      <c r="AT194">
        <v>0.98792310000000005</v>
      </c>
      <c r="AU194">
        <v>21.569610000000001</v>
      </c>
      <c r="AV194" s="1">
        <v>7.6921630000000005E-2</v>
      </c>
      <c r="AW194">
        <v>48.774709999999999</v>
      </c>
      <c r="AX194">
        <v>0.98780539999999994</v>
      </c>
      <c r="AY194">
        <v>21.781230000000001</v>
      </c>
      <c r="AZ194">
        <v>2.9591989999999999</v>
      </c>
      <c r="BA194">
        <v>1992.297</v>
      </c>
      <c r="BB194">
        <v>0.98771609999999999</v>
      </c>
      <c r="BC194">
        <v>21.962019999999999</v>
      </c>
      <c r="BD194">
        <v>21.046669999999999</v>
      </c>
      <c r="BE194">
        <v>14880.86</v>
      </c>
      <c r="BF194">
        <v>0.98764130000000006</v>
      </c>
      <c r="BG194">
        <v>21.860209999999999</v>
      </c>
      <c r="BH194">
        <v>41.656190000000002</v>
      </c>
      <c r="BI194">
        <v>30694.78</v>
      </c>
      <c r="BJ194">
        <v>0.98756379999999999</v>
      </c>
      <c r="BK194">
        <v>21.562639999999998</v>
      </c>
      <c r="BL194">
        <v>29.930910000000001</v>
      </c>
      <c r="BM194">
        <v>22844.58</v>
      </c>
      <c r="BN194">
        <v>0.98753639999999998</v>
      </c>
      <c r="BO194">
        <v>21.33605</v>
      </c>
      <c r="BP194">
        <v>9.4434679999999993</v>
      </c>
      <c r="BQ194">
        <v>7427.5050000000001</v>
      </c>
      <c r="BR194">
        <v>0.98751040000000001</v>
      </c>
      <c r="BS194">
        <v>21.12331</v>
      </c>
      <c r="BT194">
        <v>1.5172600000000001</v>
      </c>
      <c r="BU194">
        <v>1224.277</v>
      </c>
      <c r="BV194">
        <v>0.98747960000000001</v>
      </c>
      <c r="BW194">
        <v>21.227360000000001</v>
      </c>
      <c r="BX194">
        <v>0.14574870000000001</v>
      </c>
      <c r="BY194">
        <v>119.6123</v>
      </c>
      <c r="BZ194">
        <v>0.98746339999999999</v>
      </c>
      <c r="CA194">
        <v>21.567119999999999</v>
      </c>
      <c r="CB194" s="1">
        <v>1.525987E-2</v>
      </c>
      <c r="CC194">
        <v>12.13767</v>
      </c>
      <c r="CD194">
        <v>0.98743479999999995</v>
      </c>
      <c r="CE194">
        <v>21.87809</v>
      </c>
      <c r="CF194" s="1">
        <v>6.4799740000000003E-3</v>
      </c>
      <c r="CG194">
        <v>4.8763529999999999</v>
      </c>
      <c r="CH194">
        <v>0.9874153</v>
      </c>
      <c r="CI194">
        <v>22.238589999999999</v>
      </c>
      <c r="CJ194" s="1">
        <v>5.1677700000000003E-3</v>
      </c>
      <c r="CK194">
        <v>3.863181</v>
      </c>
      <c r="CL194">
        <v>0.98738519999999996</v>
      </c>
      <c r="CM194">
        <v>22.41337</v>
      </c>
      <c r="CN194" s="1">
        <v>4.3240880000000002E-3</v>
      </c>
      <c r="CO194">
        <v>3.231252</v>
      </c>
      <c r="CP194">
        <v>0.9873826</v>
      </c>
      <c r="CQ194">
        <v>22.309239999999999</v>
      </c>
      <c r="CR194" s="1">
        <v>3.6410040000000002E-3</v>
      </c>
      <c r="CS194">
        <v>2.7203170000000001</v>
      </c>
      <c r="CT194">
        <v>0.98734599999999995</v>
      </c>
      <c r="CU194">
        <v>22.181049999999999</v>
      </c>
      <c r="CV194" s="1">
        <v>3.0805400000000001E-3</v>
      </c>
      <c r="CW194">
        <v>2.3012670000000002</v>
      </c>
      <c r="CX194">
        <v>0.9873014</v>
      </c>
      <c r="CY194">
        <v>21.95506</v>
      </c>
      <c r="CZ194" s="1">
        <v>2.6202109999999999E-3</v>
      </c>
      <c r="DA194">
        <v>1.9570700000000001</v>
      </c>
      <c r="DB194">
        <v>0.98725529999999995</v>
      </c>
      <c r="DC194">
        <v>22.042349999999999</v>
      </c>
      <c r="DD194" s="1">
        <v>2.2424979999999999E-3</v>
      </c>
      <c r="DE194">
        <v>1.6745460000000001</v>
      </c>
      <c r="DF194">
        <v>0.98719460000000003</v>
      </c>
      <c r="DG194">
        <v>22.27524</v>
      </c>
      <c r="DH194" s="1">
        <v>1.9334490000000001E-3</v>
      </c>
      <c r="DI194">
        <v>1.443508</v>
      </c>
      <c r="DJ194">
        <v>0.98713640000000002</v>
      </c>
      <c r="DK194">
        <v>22.52225</v>
      </c>
      <c r="DL194" s="1">
        <v>1.67852E-3</v>
      </c>
      <c r="DM194">
        <v>1.252929</v>
      </c>
      <c r="DN194">
        <v>0.98704080000000005</v>
      </c>
      <c r="DO194">
        <v>22.83344</v>
      </c>
      <c r="DP194" s="1">
        <v>1.468567E-3</v>
      </c>
      <c r="DQ194">
        <v>1.0959509999999999</v>
      </c>
      <c r="DR194">
        <v>0.98695089999999996</v>
      </c>
      <c r="DS194">
        <v>22.83972</v>
      </c>
      <c r="DT194" s="1">
        <v>1.294403E-3</v>
      </c>
      <c r="DU194">
        <v>0.96583839999999999</v>
      </c>
      <c r="DV194">
        <v>0.98683989999999999</v>
      </c>
      <c r="DW194">
        <v>22.695799999999998</v>
      </c>
      <c r="DX194" s="1">
        <v>1.1480489999999999E-3</v>
      </c>
      <c r="DY194">
        <v>0.85649310000000001</v>
      </c>
      <c r="DZ194">
        <v>0.98672090000000001</v>
      </c>
      <c r="EA194">
        <v>22.566050000000001</v>
      </c>
      <c r="EB194" s="1">
        <v>1.023976E-3</v>
      </c>
      <c r="EC194">
        <v>0.76389980000000002</v>
      </c>
      <c r="ED194">
        <v>0.98658480000000004</v>
      </c>
      <c r="EE194">
        <v>22.37379</v>
      </c>
      <c r="EF194" s="1">
        <v>9.1909879999999998E-4</v>
      </c>
      <c r="EG194">
        <v>0.68559689999999995</v>
      </c>
      <c r="EH194">
        <v>0.98646999999999996</v>
      </c>
      <c r="EI194">
        <v>22.42661</v>
      </c>
      <c r="EJ194" s="1">
        <v>8.305958E-4</v>
      </c>
      <c r="EK194">
        <v>0.61949920000000003</v>
      </c>
      <c r="EL194">
        <v>0.98634489999999997</v>
      </c>
      <c r="EM194">
        <v>22.6707</v>
      </c>
      <c r="EN194" s="1">
        <v>7.5650489999999995E-4</v>
      </c>
      <c r="EO194">
        <v>0.56416889999999997</v>
      </c>
      <c r="EP194">
        <v>0.98620969999999997</v>
      </c>
      <c r="EQ194">
        <v>22.994140000000002</v>
      </c>
      <c r="ER194" s="1">
        <v>6.9384389999999996E-4</v>
      </c>
      <c r="ES194">
        <v>0.51738269999999997</v>
      </c>
      <c r="ET194">
        <v>0.98610200000000003</v>
      </c>
      <c r="EU194">
        <v>23.368400000000001</v>
      </c>
      <c r="EV194" s="1">
        <v>6.409136E-4</v>
      </c>
      <c r="EW194">
        <v>0.47784470000000001</v>
      </c>
      <c r="EX194">
        <v>0.98598490000000005</v>
      </c>
      <c r="EY194">
        <v>23.441410000000001</v>
      </c>
      <c r="EZ194" s="1">
        <v>5.9387570000000002E-4</v>
      </c>
      <c r="FA194">
        <v>0.44277759999999999</v>
      </c>
      <c r="FB194">
        <v>0.98588370000000003</v>
      </c>
      <c r="FC194">
        <v>23.304569999999998</v>
      </c>
      <c r="FD194" s="1">
        <v>5.5385009999999997E-4</v>
      </c>
      <c r="FE194">
        <v>0.41287509999999999</v>
      </c>
      <c r="FF194">
        <v>0.98576600000000003</v>
      </c>
      <c r="FG194">
        <v>23.169070000000001</v>
      </c>
      <c r="FH194" s="1">
        <v>5.1950189999999999E-4</v>
      </c>
      <c r="FI194">
        <v>0.38726379999999999</v>
      </c>
      <c r="FJ194">
        <v>0.98567990000000005</v>
      </c>
      <c r="FK194">
        <v>22.910730000000001</v>
      </c>
      <c r="FL194" s="1">
        <v>4.8884449999999995E-4</v>
      </c>
      <c r="FM194">
        <v>0.36441190000000001</v>
      </c>
      <c r="FN194">
        <v>0.98559180000000002</v>
      </c>
      <c r="FO194">
        <v>22.85744</v>
      </c>
      <c r="FP194" s="1">
        <v>4.6155410000000001E-4</v>
      </c>
      <c r="FQ194">
        <v>0.34407739999999998</v>
      </c>
      <c r="FR194">
        <v>0.98549949999999997</v>
      </c>
      <c r="FS194">
        <v>22.859089999999998</v>
      </c>
      <c r="FT194" s="1">
        <v>4.3770160000000002E-4</v>
      </c>
      <c r="FU194">
        <v>0.32631149999999998</v>
      </c>
      <c r="FV194">
        <v>0.98543979999999998</v>
      </c>
      <c r="FW194">
        <v>22.665600000000001</v>
      </c>
      <c r="FX194" s="1">
        <v>4.1661550000000002E-4</v>
      </c>
      <c r="FY194">
        <v>0.3105734</v>
      </c>
      <c r="FZ194">
        <v>0.98539569999999999</v>
      </c>
      <c r="GA194">
        <v>22.56146</v>
      </c>
      <c r="GB194" s="1">
        <v>3.9731690000000002E-4</v>
      </c>
      <c r="GC194">
        <v>0.2961799</v>
      </c>
      <c r="GD194">
        <v>0.98536599999999996</v>
      </c>
      <c r="GE194">
        <v>22.388449999999999</v>
      </c>
      <c r="GF194" s="1">
        <v>3.7908020000000002E-4</v>
      </c>
      <c r="GG194">
        <v>0.28257690000000002</v>
      </c>
      <c r="GH194">
        <v>0.98534040000000001</v>
      </c>
      <c r="GI194">
        <v>22.43666</v>
      </c>
      <c r="GJ194" s="1">
        <v>3.6290809999999998E-4</v>
      </c>
      <c r="GK194">
        <v>0.27051140000000001</v>
      </c>
      <c r="GL194">
        <v>0.98531100000000005</v>
      </c>
      <c r="GM194">
        <v>22.59083</v>
      </c>
      <c r="GN194" s="1">
        <v>3.4790990000000001E-4</v>
      </c>
      <c r="GO194">
        <v>0.25935360000000002</v>
      </c>
      <c r="GP194">
        <v>0.9852959</v>
      </c>
      <c r="GQ194">
        <v>22.567160000000001</v>
      </c>
      <c r="GR194" s="1">
        <v>3.3422029999999998E-4</v>
      </c>
      <c r="GS194">
        <v>0.24913669999999999</v>
      </c>
      <c r="GT194">
        <v>0.98530329999999999</v>
      </c>
      <c r="GU194">
        <v>22.268619999999999</v>
      </c>
      <c r="GV194" s="1">
        <v>3.2179300000000001E-4</v>
      </c>
      <c r="GW194">
        <v>0.23986189999999999</v>
      </c>
      <c r="GX194">
        <v>0.98529259999999996</v>
      </c>
      <c r="GY194">
        <v>22.017109999999999</v>
      </c>
      <c r="GZ194" s="1">
        <v>3.1021599999999999E-4</v>
      </c>
      <c r="HA194">
        <v>0.2312429</v>
      </c>
      <c r="HB194">
        <v>0.9852687</v>
      </c>
      <c r="HC194">
        <v>22.056940000000001</v>
      </c>
      <c r="HD194" s="1">
        <v>2.9970039999999999E-4</v>
      </c>
      <c r="HE194">
        <v>0.22339410000000001</v>
      </c>
      <c r="HF194">
        <v>0.98527560000000003</v>
      </c>
      <c r="HG194">
        <v>22.342169999999999</v>
      </c>
      <c r="HH194" s="1">
        <v>2.8940159999999999E-4</v>
      </c>
      <c r="HI194">
        <v>0.21574119999999999</v>
      </c>
      <c r="HJ194">
        <v>0.98526250000000004</v>
      </c>
      <c r="HK194">
        <v>22.5502</v>
      </c>
      <c r="HL194" s="1">
        <v>2.798783E-4</v>
      </c>
      <c r="HM194">
        <v>0.20865030000000001</v>
      </c>
      <c r="HN194">
        <v>0.98525850000000004</v>
      </c>
      <c r="HO194">
        <v>22.431909999999998</v>
      </c>
      <c r="HP194" s="1">
        <v>2.7051370000000003E-4</v>
      </c>
      <c r="HQ194">
        <v>0.20166490000000001</v>
      </c>
      <c r="HR194">
        <v>0.98524520000000004</v>
      </c>
      <c r="HS194">
        <v>22.27112</v>
      </c>
      <c r="HT194" s="1">
        <v>2.6207789999999997E-4</v>
      </c>
      <c r="HU194">
        <v>0.19540150000000001</v>
      </c>
      <c r="HV194">
        <v>0.98524239999999996</v>
      </c>
      <c r="HW194">
        <v>22.023710000000001</v>
      </c>
      <c r="HX194" s="1">
        <v>2.54021E-4</v>
      </c>
      <c r="HY194">
        <v>0.18938389999999999</v>
      </c>
      <c r="HZ194">
        <v>0.98521860000000006</v>
      </c>
      <c r="IA194">
        <v>21.96968</v>
      </c>
      <c r="IB194" s="1">
        <v>2.4580359999999999E-4</v>
      </c>
      <c r="IC194">
        <v>0.18328430000000001</v>
      </c>
      <c r="ID194">
        <v>0.98518969999999995</v>
      </c>
      <c r="IE194">
        <v>22.11469</v>
      </c>
      <c r="IF194" s="1">
        <v>2.3820880000000001E-4</v>
      </c>
      <c r="IG194">
        <v>0.17763789999999999</v>
      </c>
      <c r="IH194">
        <v>0.98515090000000005</v>
      </c>
      <c r="II194">
        <v>22.263860000000001</v>
      </c>
      <c r="IJ194" s="1">
        <v>2.305366E-4</v>
      </c>
      <c r="IK194">
        <v>0.17192589999999999</v>
      </c>
      <c r="IL194">
        <v>0.98510339999999996</v>
      </c>
      <c r="IM194">
        <v>22.44463</v>
      </c>
      <c r="IN194" s="1">
        <v>2.234104E-4</v>
      </c>
      <c r="IO194">
        <v>0.16661519999999999</v>
      </c>
      <c r="IP194">
        <v>0.98505659999999995</v>
      </c>
      <c r="IQ194">
        <v>22.399889999999999</v>
      </c>
      <c r="IR194" s="1">
        <v>2.167754E-4</v>
      </c>
      <c r="IS194">
        <v>0.16165879999999999</v>
      </c>
      <c r="IT194">
        <v>0.9850158</v>
      </c>
      <c r="IU194">
        <v>22.257149999999999</v>
      </c>
      <c r="IV194" s="1">
        <v>2.104485E-4</v>
      </c>
      <c r="IW194">
        <v>0.15695500000000001</v>
      </c>
      <c r="IX194">
        <v>0.98494320000000002</v>
      </c>
      <c r="IY194">
        <v>22.213229999999999</v>
      </c>
      <c r="IZ194" s="1">
        <v>2.0373719999999999E-4</v>
      </c>
      <c r="JA194">
        <v>0.151974</v>
      </c>
      <c r="JB194">
        <v>0.98488940000000003</v>
      </c>
      <c r="JC194">
        <v>22.13898</v>
      </c>
      <c r="JD194" s="1">
        <v>1.9771E-4</v>
      </c>
      <c r="JE194">
        <v>0.14749399999999999</v>
      </c>
      <c r="JF194">
        <v>0.98481390000000002</v>
      </c>
      <c r="JG194">
        <v>22.425999999999998</v>
      </c>
      <c r="JH194" s="1">
        <v>1.915505E-4</v>
      </c>
      <c r="JI194">
        <v>0.142898</v>
      </c>
      <c r="JJ194">
        <v>0.98474720000000004</v>
      </c>
      <c r="JK194">
        <v>22.744900000000001</v>
      </c>
      <c r="JL194" s="1">
        <v>1.8581319999999999E-4</v>
      </c>
      <c r="JM194">
        <v>0.1386551</v>
      </c>
      <c r="JN194">
        <v>0.98467660000000001</v>
      </c>
      <c r="JO194">
        <v>22.876460000000002</v>
      </c>
      <c r="JP194" s="1">
        <v>1.806938E-4</v>
      </c>
      <c r="JQ194">
        <v>0.1348211</v>
      </c>
      <c r="JR194">
        <v>0.98460300000000001</v>
      </c>
      <c r="JS194">
        <v>22.91086</v>
      </c>
      <c r="JT194" s="1">
        <v>1.751353E-4</v>
      </c>
      <c r="JU194">
        <v>0.1306956</v>
      </c>
      <c r="JV194">
        <v>0.98452600000000001</v>
      </c>
      <c r="JW194">
        <v>22.83916</v>
      </c>
      <c r="JX194" s="1">
        <v>1.702005E-4</v>
      </c>
      <c r="JY194">
        <v>0.1270145</v>
      </c>
      <c r="JZ194">
        <v>0.98443510000000001</v>
      </c>
      <c r="KA194">
        <v>22.72804</v>
      </c>
      <c r="KB194" s="1">
        <v>1.6532520000000001E-4</v>
      </c>
      <c r="KC194">
        <v>0.123394</v>
      </c>
      <c r="KD194">
        <v>0.98434949999999999</v>
      </c>
      <c r="KE194">
        <v>22.669750000000001</v>
      </c>
      <c r="KF194" s="1">
        <v>1.6029879999999999E-4</v>
      </c>
      <c r="KG194">
        <v>0.1196622</v>
      </c>
      <c r="KH194">
        <v>0.98426990000000003</v>
      </c>
      <c r="KI194">
        <v>22.544350000000001</v>
      </c>
      <c r="KJ194" s="1">
        <v>1.5582820000000001E-4</v>
      </c>
      <c r="KK194">
        <v>0.1163404</v>
      </c>
      <c r="KL194">
        <v>0.98418890000000003</v>
      </c>
      <c r="KM194">
        <v>22.691590000000001</v>
      </c>
      <c r="KN194" s="1">
        <v>1.5145490000000001E-4</v>
      </c>
      <c r="KO194">
        <v>0.1130891</v>
      </c>
      <c r="KP194">
        <v>0.9841183</v>
      </c>
      <c r="KQ194">
        <v>22.950009999999999</v>
      </c>
      <c r="KR194" s="1">
        <v>1.471554E-4</v>
      </c>
      <c r="KS194">
        <v>0.1098798</v>
      </c>
      <c r="KT194">
        <v>0.98404899999999995</v>
      </c>
      <c r="KU194">
        <v>23.24089</v>
      </c>
      <c r="KV194" s="1">
        <v>1.43077E-4</v>
      </c>
      <c r="KW194">
        <v>0.1068373</v>
      </c>
      <c r="KX194">
        <v>0.9839947</v>
      </c>
      <c r="KY194">
        <v>23.593399999999999</v>
      </c>
      <c r="KZ194" s="1">
        <v>1.3928789999999999E-4</v>
      </c>
      <c r="LA194">
        <v>0.10401589999999999</v>
      </c>
      <c r="LB194">
        <v>0.9839251</v>
      </c>
      <c r="LC194">
        <v>23.688099999999999</v>
      </c>
      <c r="LD194" s="1">
        <v>1.3553409999999999E-4</v>
      </c>
      <c r="LE194">
        <v>0.1012305</v>
      </c>
      <c r="LF194">
        <v>0.98386750000000001</v>
      </c>
      <c r="LG194">
        <v>23.576560000000001</v>
      </c>
      <c r="LH194" s="1">
        <v>1.3181999999999999E-4</v>
      </c>
      <c r="LI194" s="1">
        <v>9.8455810000000005E-2</v>
      </c>
      <c r="LJ194">
        <v>0.983823</v>
      </c>
      <c r="LK194">
        <v>23.429539999999999</v>
      </c>
      <c r="LL194" s="1">
        <v>1.2841689999999999E-4</v>
      </c>
      <c r="LM194" s="1">
        <v>9.5907110000000004E-2</v>
      </c>
      <c r="LN194">
        <v>0.98376350000000001</v>
      </c>
      <c r="LO194">
        <v>23.19603</v>
      </c>
      <c r="LP194" s="1">
        <v>1.251034E-4</v>
      </c>
      <c r="LQ194" s="1">
        <v>9.3443509999999994E-2</v>
      </c>
      <c r="LR194">
        <v>0.98371339999999996</v>
      </c>
      <c r="LS194">
        <v>23.381910000000001</v>
      </c>
      <c r="LT194" s="1">
        <v>1.2164250000000001E-4</v>
      </c>
      <c r="LU194" s="1">
        <v>9.0871709999999994E-2</v>
      </c>
      <c r="LV194">
        <v>0.98365210000000003</v>
      </c>
      <c r="LW194">
        <v>23.693570000000001</v>
      </c>
      <c r="LX194" s="1">
        <v>1.1839130000000001E-4</v>
      </c>
      <c r="LY194" s="1">
        <v>8.8442069999999998E-2</v>
      </c>
      <c r="LZ194">
        <v>0.98360590000000003</v>
      </c>
      <c r="MA194">
        <v>24.00742</v>
      </c>
      <c r="MB194" s="1">
        <v>1.1507810000000001E-4</v>
      </c>
      <c r="MC194" s="1">
        <v>8.5978369999999998E-2</v>
      </c>
      <c r="MD194">
        <v>0.98353849999999998</v>
      </c>
      <c r="ME194">
        <v>24.412320000000001</v>
      </c>
      <c r="MF194" s="1">
        <v>1.118915E-4</v>
      </c>
      <c r="MG194" s="1">
        <v>8.3591869999999999E-2</v>
      </c>
      <c r="MH194">
        <v>0.98348020000000003</v>
      </c>
      <c r="MI194">
        <v>24.563269999999999</v>
      </c>
      <c r="MJ194" s="1">
        <v>1.088846E-4</v>
      </c>
      <c r="MK194" s="1">
        <v>8.1368650000000001E-2</v>
      </c>
      <c r="ML194">
        <v>0.98343360000000002</v>
      </c>
      <c r="MM194">
        <v>24.535889999999998</v>
      </c>
      <c r="MN194" s="1">
        <v>1.06165E-4</v>
      </c>
      <c r="MO194" s="1">
        <v>7.9325809999999997E-2</v>
      </c>
      <c r="MP194">
        <v>0.98338970000000003</v>
      </c>
      <c r="MQ194">
        <v>24.45909</v>
      </c>
      <c r="MR194" s="1">
        <v>1.031415E-4</v>
      </c>
      <c r="MS194" s="1">
        <v>7.7077220000000002E-2</v>
      </c>
      <c r="MT194">
        <v>0.983321</v>
      </c>
      <c r="MU194">
        <v>24.172329999999999</v>
      </c>
      <c r="MV194" s="1">
        <v>1.003595E-4</v>
      </c>
      <c r="MW194" s="1">
        <v>7.5006690000000001E-2</v>
      </c>
      <c r="MX194">
        <v>0.98327240000000005</v>
      </c>
      <c r="MY194">
        <v>23.815439999999999</v>
      </c>
      <c r="MZ194" s="1">
        <v>9.7429590000000006E-5</v>
      </c>
      <c r="NA194" s="1">
        <v>7.2823869999999999E-2</v>
      </c>
      <c r="NB194">
        <v>0.9832052</v>
      </c>
      <c r="NC194">
        <v>23.52704</v>
      </c>
      <c r="ND194" s="1">
        <v>9.4599439999999997E-5</v>
      </c>
      <c r="NE194" s="1">
        <v>7.0711679999999999E-2</v>
      </c>
      <c r="NF194">
        <v>0.98316729999999997</v>
      </c>
      <c r="NG194">
        <v>23.525980000000001</v>
      </c>
      <c r="NH194" s="1">
        <v>9.2030769999999998E-5</v>
      </c>
      <c r="NI194" s="1">
        <v>6.880008E-2</v>
      </c>
      <c r="NJ194">
        <v>0.98312440000000001</v>
      </c>
      <c r="NK194">
        <v>23.49682</v>
      </c>
      <c r="NL194" s="1">
        <v>8.931857E-5</v>
      </c>
      <c r="NM194" s="1">
        <v>6.6772730000000002E-2</v>
      </c>
      <c r="NN194">
        <v>0.98308850000000003</v>
      </c>
      <c r="NO194">
        <v>23.381769999999999</v>
      </c>
      <c r="NP194" s="1">
        <v>8.6746539999999996E-5</v>
      </c>
      <c r="NQ194" s="1">
        <v>6.4851779999999998E-2</v>
      </c>
      <c r="NR194">
        <v>0.98303410000000002</v>
      </c>
      <c r="NS194">
        <v>23.30124</v>
      </c>
      <c r="NT194" s="1">
        <v>8.42986E-5</v>
      </c>
      <c r="NU194" s="1">
        <v>6.3026449999999998E-2</v>
      </c>
      <c r="NV194">
        <v>0.98299479999999995</v>
      </c>
      <c r="NW194">
        <v>23.21087</v>
      </c>
      <c r="NX194" s="1">
        <v>8.1948379999999995E-5</v>
      </c>
      <c r="NY194" s="1">
        <v>6.1267660000000002E-2</v>
      </c>
      <c r="NZ194">
        <v>0.98295869999999996</v>
      </c>
      <c r="OA194">
        <v>23.020060000000001</v>
      </c>
      <c r="OB194" s="1">
        <v>7.9639119999999996E-5</v>
      </c>
      <c r="OC194" s="1">
        <v>5.9550779999999998E-2</v>
      </c>
      <c r="OD194">
        <v>0.98292069999999998</v>
      </c>
      <c r="OE194">
        <v>22.96583</v>
      </c>
      <c r="OF194" s="1">
        <v>7.7423259999999998E-5</v>
      </c>
      <c r="OG194">
        <v>5.7885899999999997E-2</v>
      </c>
      <c r="OH194">
        <v>0.98288330000000002</v>
      </c>
      <c r="OI194">
        <v>23.03565</v>
      </c>
      <c r="OJ194" s="1">
        <v>7.556134E-5</v>
      </c>
      <c r="OK194" s="1">
        <v>5.6488209999999997E-2</v>
      </c>
    </row>
    <row r="195" spans="1:401" x14ac:dyDescent="0.35">
      <c r="A195">
        <v>201</v>
      </c>
      <c r="B195" t="s">
        <v>4</v>
      </c>
      <c r="C195" t="s">
        <v>181</v>
      </c>
      <c r="D195" t="s">
        <v>200</v>
      </c>
      <c r="E195">
        <v>884.26440000000002</v>
      </c>
      <c r="F195">
        <v>1.0942890000000001</v>
      </c>
      <c r="G195">
        <v>23.391629999999999</v>
      </c>
      <c r="H195">
        <v>0</v>
      </c>
      <c r="I195">
        <v>0</v>
      </c>
      <c r="J195">
        <v>1.0940399999999999</v>
      </c>
      <c r="K195">
        <v>23.116700000000002</v>
      </c>
      <c r="L195">
        <v>0</v>
      </c>
      <c r="M195">
        <v>0</v>
      </c>
      <c r="N195">
        <v>1.0938000000000001</v>
      </c>
      <c r="O195">
        <v>22.62405</v>
      </c>
      <c r="P195">
        <v>0</v>
      </c>
      <c r="Q195">
        <v>0</v>
      </c>
      <c r="R195">
        <v>1.093561</v>
      </c>
      <c r="S195">
        <v>21.995889999999999</v>
      </c>
      <c r="T195">
        <v>0</v>
      </c>
      <c r="U195">
        <v>0</v>
      </c>
      <c r="V195">
        <v>1.093343</v>
      </c>
      <c r="W195">
        <v>21.612449999999999</v>
      </c>
      <c r="X195">
        <v>0</v>
      </c>
      <c r="Y195">
        <v>0</v>
      </c>
      <c r="Z195">
        <v>1.093137</v>
      </c>
      <c r="AA195">
        <v>21.357520000000001</v>
      </c>
      <c r="AB195">
        <v>0</v>
      </c>
      <c r="AC195">
        <v>0</v>
      </c>
      <c r="AD195">
        <v>1.0929329999999999</v>
      </c>
      <c r="AE195">
        <v>21.208030000000001</v>
      </c>
      <c r="AF195" s="1">
        <v>2.6233750000000001E-36</v>
      </c>
      <c r="AG195" s="1">
        <v>1.924158E-33</v>
      </c>
      <c r="AH195">
        <v>1.0927849999999999</v>
      </c>
      <c r="AI195">
        <v>21.152740000000001</v>
      </c>
      <c r="AJ195" s="1">
        <v>6.6487929999999994E-24</v>
      </c>
      <c r="AK195" s="1">
        <v>4.8784460000000002E-21</v>
      </c>
      <c r="AL195">
        <v>1.092643</v>
      </c>
      <c r="AM195">
        <v>21.074179999999998</v>
      </c>
      <c r="AN195" s="1">
        <v>2.6196580000000001E-11</v>
      </c>
      <c r="AO195" s="1">
        <v>1.9214009999999999E-8</v>
      </c>
      <c r="AP195">
        <v>1.092484</v>
      </c>
      <c r="AQ195">
        <v>21.266660000000002</v>
      </c>
      <c r="AR195" s="1">
        <v>9.9128069999999995E-5</v>
      </c>
      <c r="AS195" s="1">
        <v>5.6124380000000001E-2</v>
      </c>
      <c r="AT195">
        <v>1.0923499999999999</v>
      </c>
      <c r="AU195">
        <v>21.599309999999999</v>
      </c>
      <c r="AV195" s="1">
        <v>5.4939960000000003E-2</v>
      </c>
      <c r="AW195">
        <v>33.908349999999999</v>
      </c>
      <c r="AX195">
        <v>1.0922259999999999</v>
      </c>
      <c r="AY195">
        <v>21.80864</v>
      </c>
      <c r="AZ195">
        <v>2.4134280000000001</v>
      </c>
      <c r="BA195">
        <v>1587.9059999999999</v>
      </c>
      <c r="BB195">
        <v>1.0921369999999999</v>
      </c>
      <c r="BC195">
        <v>21.98488</v>
      </c>
      <c r="BD195">
        <v>19.033300000000001</v>
      </c>
      <c r="BE195">
        <v>13195.19</v>
      </c>
      <c r="BF195">
        <v>1.0920780000000001</v>
      </c>
      <c r="BG195">
        <v>21.883400000000002</v>
      </c>
      <c r="BH195">
        <v>41.015360000000001</v>
      </c>
      <c r="BI195">
        <v>29722.94</v>
      </c>
      <c r="BJ195">
        <v>1.0919989999999999</v>
      </c>
      <c r="BK195">
        <v>21.58259</v>
      </c>
      <c r="BL195">
        <v>31.660679999999999</v>
      </c>
      <c r="BM195">
        <v>23833.39</v>
      </c>
      <c r="BN195">
        <v>1.091977</v>
      </c>
      <c r="BO195">
        <v>21.354890000000001</v>
      </c>
      <c r="BP195">
        <v>10.621560000000001</v>
      </c>
      <c r="BQ195">
        <v>8261.75</v>
      </c>
      <c r="BR195">
        <v>1.091947</v>
      </c>
      <c r="BS195">
        <v>21.144100000000002</v>
      </c>
      <c r="BT195">
        <v>1.797795</v>
      </c>
      <c r="BU195">
        <v>1438.2760000000001</v>
      </c>
      <c r="BV195">
        <v>1.091915</v>
      </c>
      <c r="BW195">
        <v>21.242570000000001</v>
      </c>
      <c r="BX195">
        <v>0.1789036</v>
      </c>
      <c r="BY195">
        <v>146.01650000000001</v>
      </c>
      <c r="BZ195">
        <v>1.0919019999999999</v>
      </c>
      <c r="CA195">
        <v>21.580960000000001</v>
      </c>
      <c r="CB195" s="1">
        <v>1.7630170000000001E-2</v>
      </c>
      <c r="CC195">
        <v>14.017239999999999</v>
      </c>
      <c r="CD195">
        <v>1.0918909999999999</v>
      </c>
      <c r="CE195">
        <v>21.891259999999999</v>
      </c>
      <c r="CF195" s="1">
        <v>6.670909E-3</v>
      </c>
      <c r="CG195">
        <v>4.9718559999999998</v>
      </c>
      <c r="CH195">
        <v>1.091869</v>
      </c>
      <c r="CI195">
        <v>22.2441</v>
      </c>
      <c r="CJ195" s="1">
        <v>5.2429629999999998E-3</v>
      </c>
      <c r="CK195">
        <v>3.8714840000000001</v>
      </c>
      <c r="CL195">
        <v>1.091823</v>
      </c>
      <c r="CM195">
        <v>22.417069999999999</v>
      </c>
      <c r="CN195" s="1">
        <v>4.3831199999999999E-3</v>
      </c>
      <c r="CO195">
        <v>3.234918</v>
      </c>
      <c r="CP195">
        <v>1.091823</v>
      </c>
      <c r="CQ195">
        <v>22.31709</v>
      </c>
      <c r="CR195" s="1">
        <v>3.6893109999999998E-3</v>
      </c>
      <c r="CS195">
        <v>2.722353</v>
      </c>
      <c r="CT195">
        <v>1.0917840000000001</v>
      </c>
      <c r="CU195">
        <v>22.195239999999998</v>
      </c>
      <c r="CV195" s="1">
        <v>3.1201789999999998E-3</v>
      </c>
      <c r="CW195">
        <v>2.3020239999999998</v>
      </c>
      <c r="CX195">
        <v>1.091758</v>
      </c>
      <c r="CY195">
        <v>21.988040000000002</v>
      </c>
      <c r="CZ195" s="1">
        <v>2.6528699999999999E-3</v>
      </c>
      <c r="DA195">
        <v>1.95689</v>
      </c>
      <c r="DB195">
        <v>1.0916920000000001</v>
      </c>
      <c r="DC195">
        <v>22.077950000000001</v>
      </c>
      <c r="DD195" s="1">
        <v>2.269091E-3</v>
      </c>
      <c r="DE195">
        <v>1.673365</v>
      </c>
      <c r="DF195">
        <v>1.0916440000000001</v>
      </c>
      <c r="DG195">
        <v>22.313400000000001</v>
      </c>
      <c r="DH195" s="1">
        <v>1.955329E-3</v>
      </c>
      <c r="DI195">
        <v>1.4416800000000001</v>
      </c>
      <c r="DJ195">
        <v>1.091572</v>
      </c>
      <c r="DK195">
        <v>22.553889999999999</v>
      </c>
      <c r="DL195" s="1">
        <v>1.6965859999999999E-3</v>
      </c>
      <c r="DM195">
        <v>1.250618</v>
      </c>
      <c r="DN195">
        <v>1.091472</v>
      </c>
      <c r="DO195">
        <v>22.850930000000002</v>
      </c>
      <c r="DP195" s="1">
        <v>1.4833520000000001E-3</v>
      </c>
      <c r="DQ195">
        <v>1.0931390000000001</v>
      </c>
      <c r="DR195">
        <v>1.0913679999999999</v>
      </c>
      <c r="DS195">
        <v>22.850739999999998</v>
      </c>
      <c r="DT195" s="1">
        <v>1.306836E-3</v>
      </c>
      <c r="DU195">
        <v>0.96288779999999996</v>
      </c>
      <c r="DV195">
        <v>1.0912550000000001</v>
      </c>
      <c r="DW195">
        <v>22.70195</v>
      </c>
      <c r="DX195" s="1">
        <v>1.158358E-3</v>
      </c>
      <c r="DY195">
        <v>0.85332799999999998</v>
      </c>
      <c r="DZ195">
        <v>1.0911329999999999</v>
      </c>
      <c r="EA195">
        <v>22.578099999999999</v>
      </c>
      <c r="EB195" s="1">
        <v>1.0327870000000001E-3</v>
      </c>
      <c r="EC195">
        <v>0.7607775</v>
      </c>
      <c r="ED195">
        <v>1.090989</v>
      </c>
      <c r="EE195">
        <v>22.397919999999999</v>
      </c>
      <c r="EF195" s="1">
        <v>9.2657619999999999E-4</v>
      </c>
      <c r="EG195">
        <v>0.68245330000000004</v>
      </c>
      <c r="EH195">
        <v>1.090854</v>
      </c>
      <c r="EI195">
        <v>22.458690000000001</v>
      </c>
      <c r="EJ195" s="1">
        <v>8.3689140000000001E-4</v>
      </c>
      <c r="EK195">
        <v>0.61629610000000001</v>
      </c>
      <c r="EL195">
        <v>1.090746</v>
      </c>
      <c r="EM195">
        <v>22.707190000000001</v>
      </c>
      <c r="EN195" s="1">
        <v>7.618306E-4</v>
      </c>
      <c r="EO195">
        <v>0.56092140000000001</v>
      </c>
      <c r="EP195">
        <v>1.090611</v>
      </c>
      <c r="EQ195">
        <v>23.021879999999999</v>
      </c>
      <c r="ER195" s="1">
        <v>6.9837260000000004E-4</v>
      </c>
      <c r="ES195">
        <v>0.51412060000000004</v>
      </c>
      <c r="ET195">
        <v>1.0904799999999999</v>
      </c>
      <c r="EU195">
        <v>23.382259999999999</v>
      </c>
      <c r="EV195" s="1">
        <v>6.4471129999999995E-4</v>
      </c>
      <c r="EW195">
        <v>0.47453030000000002</v>
      </c>
      <c r="EX195">
        <v>1.0903799999999999</v>
      </c>
      <c r="EY195">
        <v>23.450489999999999</v>
      </c>
      <c r="EZ195" s="1">
        <v>5.972417E-4</v>
      </c>
      <c r="FA195">
        <v>0.43958589999999997</v>
      </c>
      <c r="FB195">
        <v>1.0902430000000001</v>
      </c>
      <c r="FC195">
        <v>23.311489999999999</v>
      </c>
      <c r="FD195" s="1">
        <v>5.5664470000000004E-4</v>
      </c>
      <c r="FE195">
        <v>0.4096341</v>
      </c>
      <c r="FF195">
        <v>1.0901400000000001</v>
      </c>
      <c r="FG195">
        <v>23.181799999999999</v>
      </c>
      <c r="FH195" s="1">
        <v>5.2199129999999996E-4</v>
      </c>
      <c r="FI195">
        <v>0.38411319999999999</v>
      </c>
      <c r="FJ195">
        <v>1.0900380000000001</v>
      </c>
      <c r="FK195">
        <v>22.942170000000001</v>
      </c>
      <c r="FL195" s="1">
        <v>4.9104200000000002E-4</v>
      </c>
      <c r="FM195">
        <v>0.36133609999999999</v>
      </c>
      <c r="FN195">
        <v>1.0899669999999999</v>
      </c>
      <c r="FO195">
        <v>22.89977</v>
      </c>
      <c r="FP195" s="1">
        <v>4.635439E-4</v>
      </c>
      <c r="FQ195">
        <v>0.34110200000000002</v>
      </c>
      <c r="FR195">
        <v>1.0898699999999999</v>
      </c>
      <c r="FS195">
        <v>22.907879999999999</v>
      </c>
      <c r="FT195" s="1">
        <v>4.3952550000000003E-4</v>
      </c>
      <c r="FU195">
        <v>0.3234262</v>
      </c>
      <c r="FV195">
        <v>1.0898270000000001</v>
      </c>
      <c r="FW195">
        <v>22.713270000000001</v>
      </c>
      <c r="FX195" s="1">
        <v>4.182069E-4</v>
      </c>
      <c r="FY195">
        <v>0.30771419999999999</v>
      </c>
      <c r="FZ195">
        <v>1.089785</v>
      </c>
      <c r="GA195">
        <v>22.588650000000001</v>
      </c>
      <c r="GB195" s="1">
        <v>3.9875499999999999E-4</v>
      </c>
      <c r="GC195">
        <v>0.29338700000000001</v>
      </c>
      <c r="GD195">
        <v>1.0897349999999999</v>
      </c>
      <c r="GE195">
        <v>22.403960000000001</v>
      </c>
      <c r="GF195" s="1">
        <v>3.8036949999999998E-4</v>
      </c>
      <c r="GG195">
        <v>0.27985949999999998</v>
      </c>
      <c r="GH195">
        <v>1.0897159999999999</v>
      </c>
      <c r="GI195">
        <v>22.436109999999999</v>
      </c>
      <c r="GJ195" s="1">
        <v>3.640615E-4</v>
      </c>
      <c r="GK195">
        <v>0.26784049999999998</v>
      </c>
      <c r="GL195">
        <v>1.0896969999999999</v>
      </c>
      <c r="GM195">
        <v>22.595230000000001</v>
      </c>
      <c r="GN195" s="1">
        <v>3.490395E-4</v>
      </c>
      <c r="GO195">
        <v>0.25680649999999999</v>
      </c>
      <c r="GP195">
        <v>1.089685</v>
      </c>
      <c r="GQ195">
        <v>22.58896</v>
      </c>
      <c r="GR195" s="1">
        <v>3.3521990000000003E-4</v>
      </c>
      <c r="GS195">
        <v>0.24661739999999999</v>
      </c>
      <c r="GT195">
        <v>1.0896760000000001</v>
      </c>
      <c r="GU195">
        <v>22.312139999999999</v>
      </c>
      <c r="GV195" s="1">
        <v>3.2269589999999999E-4</v>
      </c>
      <c r="GW195">
        <v>0.23739569999999999</v>
      </c>
      <c r="GX195">
        <v>1.089666</v>
      </c>
      <c r="GY195">
        <v>22.069939999999999</v>
      </c>
      <c r="GZ195" s="1">
        <v>3.1107429999999999E-4</v>
      </c>
      <c r="HA195">
        <v>0.22886029999999999</v>
      </c>
      <c r="HB195">
        <v>1.089653</v>
      </c>
      <c r="HC195">
        <v>22.09674</v>
      </c>
      <c r="HD195" s="1">
        <v>3.004765E-4</v>
      </c>
      <c r="HE195">
        <v>0.22104869999999999</v>
      </c>
      <c r="HF195">
        <v>1.0896509999999999</v>
      </c>
      <c r="HG195">
        <v>22.360230000000001</v>
      </c>
      <c r="HH195" s="1">
        <v>2.9019130000000002E-4</v>
      </c>
      <c r="HI195">
        <v>0.2135039</v>
      </c>
      <c r="HJ195">
        <v>1.089653</v>
      </c>
      <c r="HK195">
        <v>22.55387</v>
      </c>
      <c r="HL195" s="1">
        <v>2.8063259999999999E-4</v>
      </c>
      <c r="HM195">
        <v>0.20647160000000001</v>
      </c>
      <c r="HN195">
        <v>1.089653</v>
      </c>
      <c r="HO195">
        <v>22.441929999999999</v>
      </c>
      <c r="HP195" s="1">
        <v>2.7121520000000001E-4</v>
      </c>
      <c r="HQ195">
        <v>0.1995449</v>
      </c>
      <c r="HR195">
        <v>1.0896189999999999</v>
      </c>
      <c r="HS195">
        <v>22.285599999999999</v>
      </c>
      <c r="HT195" s="1">
        <v>2.6277739999999998E-4</v>
      </c>
      <c r="HU195">
        <v>0.19335069999999999</v>
      </c>
      <c r="HV195">
        <v>1.0896129999999999</v>
      </c>
      <c r="HW195">
        <v>22.049499999999998</v>
      </c>
      <c r="HX195" s="1">
        <v>2.5464729999999998E-4</v>
      </c>
      <c r="HY195">
        <v>0.18736340000000001</v>
      </c>
      <c r="HZ195">
        <v>1.089591</v>
      </c>
      <c r="IA195">
        <v>21.999220000000001</v>
      </c>
      <c r="IB195" s="1">
        <v>2.4646299999999999E-4</v>
      </c>
      <c r="IC195">
        <v>0.1813785</v>
      </c>
      <c r="ID195">
        <v>1.0895630000000001</v>
      </c>
      <c r="IE195">
        <v>22.14527</v>
      </c>
      <c r="IF195" s="1">
        <v>2.3885829999999999E-4</v>
      </c>
      <c r="IG195">
        <v>0.17579210000000001</v>
      </c>
      <c r="IH195">
        <v>1.0895379999999999</v>
      </c>
      <c r="II195">
        <v>22.291450000000001</v>
      </c>
      <c r="IJ195" s="1">
        <v>2.3116139999999999E-4</v>
      </c>
      <c r="IK195">
        <v>0.1701377</v>
      </c>
      <c r="IL195">
        <v>1.089496</v>
      </c>
      <c r="IM195">
        <v>22.463000000000001</v>
      </c>
      <c r="IN195" s="1">
        <v>2.2397859999999999E-4</v>
      </c>
      <c r="IO195">
        <v>0.16484799999999999</v>
      </c>
      <c r="IP195">
        <v>1.0894410000000001</v>
      </c>
      <c r="IQ195">
        <v>22.416930000000001</v>
      </c>
      <c r="IR195" s="1">
        <v>2.1727359999999999E-4</v>
      </c>
      <c r="IS195">
        <v>0.15990489999999999</v>
      </c>
      <c r="IT195">
        <v>1.0893839999999999</v>
      </c>
      <c r="IU195">
        <v>22.269069999999999</v>
      </c>
      <c r="IV195" s="1">
        <v>2.109402E-4</v>
      </c>
      <c r="IW195">
        <v>0.1552558</v>
      </c>
      <c r="IX195">
        <v>1.0893040000000001</v>
      </c>
      <c r="IY195">
        <v>22.223960000000002</v>
      </c>
      <c r="IZ195" s="1">
        <v>2.04231E-4</v>
      </c>
      <c r="JA195">
        <v>0.15034639999999999</v>
      </c>
      <c r="JB195">
        <v>1.0892550000000001</v>
      </c>
      <c r="JC195">
        <v>22.1602</v>
      </c>
      <c r="JD195" s="1">
        <v>1.9818510000000001E-4</v>
      </c>
      <c r="JE195">
        <v>0.14590939999999999</v>
      </c>
      <c r="JF195">
        <v>1.089191</v>
      </c>
      <c r="JG195">
        <v>22.446570000000001</v>
      </c>
      <c r="JH195" s="1">
        <v>1.9197880000000001E-4</v>
      </c>
      <c r="JI195">
        <v>0.14134250000000001</v>
      </c>
      <c r="JJ195">
        <v>1.089108</v>
      </c>
      <c r="JK195">
        <v>22.77674</v>
      </c>
      <c r="JL195" s="1">
        <v>1.8628979999999999E-4</v>
      </c>
      <c r="JM195">
        <v>0.13718449999999999</v>
      </c>
      <c r="JN195">
        <v>1.089038</v>
      </c>
      <c r="JO195">
        <v>22.910530000000001</v>
      </c>
      <c r="JP195" s="1">
        <v>1.810719E-4</v>
      </c>
      <c r="JQ195">
        <v>0.13332060000000001</v>
      </c>
      <c r="JR195">
        <v>1.0889470000000001</v>
      </c>
      <c r="JS195">
        <v>22.939</v>
      </c>
      <c r="JT195" s="1">
        <v>1.7553769999999999E-4</v>
      </c>
      <c r="JU195">
        <v>0.12927630000000001</v>
      </c>
      <c r="JV195">
        <v>1.0888709999999999</v>
      </c>
      <c r="JW195">
        <v>22.855619999999998</v>
      </c>
      <c r="JX195" s="1">
        <v>1.7054980000000001E-4</v>
      </c>
      <c r="JY195">
        <v>0.12559690000000001</v>
      </c>
      <c r="JZ195">
        <v>1.088778</v>
      </c>
      <c r="KA195">
        <v>22.7349</v>
      </c>
      <c r="KB195" s="1">
        <v>1.6568099999999999E-4</v>
      </c>
      <c r="KC195">
        <v>0.1220272</v>
      </c>
      <c r="KD195">
        <v>1.0887070000000001</v>
      </c>
      <c r="KE195">
        <v>22.680299999999999</v>
      </c>
      <c r="KF195" s="1">
        <v>1.6066450000000001E-4</v>
      </c>
      <c r="KG195">
        <v>0.1183536</v>
      </c>
      <c r="KH195">
        <v>1.0886039999999999</v>
      </c>
      <c r="KI195">
        <v>22.568239999999999</v>
      </c>
      <c r="KJ195" s="1">
        <v>1.561857E-4</v>
      </c>
      <c r="KK195">
        <v>0.1150682</v>
      </c>
      <c r="KL195">
        <v>1.0885419999999999</v>
      </c>
      <c r="KM195">
        <v>22.721029999999999</v>
      </c>
      <c r="KN195" s="1">
        <v>1.5180550000000001E-4</v>
      </c>
      <c r="KO195">
        <v>0.11185009999999999</v>
      </c>
      <c r="KP195">
        <v>1.088468</v>
      </c>
      <c r="KQ195">
        <v>22.982990000000001</v>
      </c>
      <c r="KR195" s="1">
        <v>1.4747830000000001E-4</v>
      </c>
      <c r="KS195">
        <v>0.1086603</v>
      </c>
      <c r="KT195">
        <v>1.088381</v>
      </c>
      <c r="KU195">
        <v>23.267379999999999</v>
      </c>
      <c r="KV195" s="1">
        <v>1.433696E-4</v>
      </c>
      <c r="KW195">
        <v>0.1056386</v>
      </c>
      <c r="KX195">
        <v>1.088328</v>
      </c>
      <c r="KY195">
        <v>23.608090000000001</v>
      </c>
      <c r="KZ195" s="1">
        <v>1.395759E-4</v>
      </c>
      <c r="LA195">
        <v>0.1028501</v>
      </c>
      <c r="LB195">
        <v>1.0882579999999999</v>
      </c>
      <c r="LC195">
        <v>23.697959999999998</v>
      </c>
      <c r="LD195" s="1">
        <v>1.358388E-4</v>
      </c>
      <c r="LE195">
        <v>0.1001093</v>
      </c>
      <c r="LF195">
        <v>1.088198</v>
      </c>
      <c r="LG195">
        <v>23.58634</v>
      </c>
      <c r="LH195" s="1">
        <v>1.3209699999999999E-4</v>
      </c>
      <c r="LI195" s="1">
        <v>9.7352530000000007E-2</v>
      </c>
      <c r="LJ195">
        <v>1.0881529999999999</v>
      </c>
      <c r="LK195">
        <v>23.44736</v>
      </c>
      <c r="LL195" s="1">
        <v>1.2865359999999999E-4</v>
      </c>
      <c r="LM195" s="1">
        <v>9.4806059999999998E-2</v>
      </c>
      <c r="LN195">
        <v>1.0880810000000001</v>
      </c>
      <c r="LO195">
        <v>23.23068</v>
      </c>
      <c r="LP195" s="1">
        <v>1.2534969999999999E-4</v>
      </c>
      <c r="LQ195" s="1">
        <v>9.2385220000000004E-2</v>
      </c>
      <c r="LR195">
        <v>1.0880460000000001</v>
      </c>
      <c r="LS195">
        <v>23.417459999999998</v>
      </c>
      <c r="LT195" s="1">
        <v>1.219028E-4</v>
      </c>
      <c r="LU195" s="1">
        <v>8.985812E-2</v>
      </c>
      <c r="LV195">
        <v>1.0879989999999999</v>
      </c>
      <c r="LW195">
        <v>23.73265</v>
      </c>
      <c r="LX195" s="1">
        <v>1.186281E-4</v>
      </c>
      <c r="LY195" s="1">
        <v>8.7438940000000007E-2</v>
      </c>
      <c r="LZ195">
        <v>1.0879350000000001</v>
      </c>
      <c r="MA195">
        <v>24.03762</v>
      </c>
      <c r="MB195" s="1">
        <v>1.153254E-4</v>
      </c>
      <c r="MC195" s="1">
        <v>8.5017980000000007E-2</v>
      </c>
      <c r="MD195">
        <v>1.0878669999999999</v>
      </c>
      <c r="ME195">
        <v>24.4298</v>
      </c>
      <c r="MF195" s="1">
        <v>1.121008E-4</v>
      </c>
      <c r="MG195" s="1">
        <v>8.2634810000000003E-2</v>
      </c>
      <c r="MH195">
        <v>1.0878019999999999</v>
      </c>
      <c r="MI195">
        <v>24.573260000000001</v>
      </c>
      <c r="MJ195" s="1">
        <v>1.0912980000000001E-4</v>
      </c>
      <c r="MK195" s="1">
        <v>8.0465190000000006E-2</v>
      </c>
      <c r="ML195">
        <v>1.0877619999999999</v>
      </c>
      <c r="MM195">
        <v>24.542619999999999</v>
      </c>
      <c r="MN195" s="1">
        <v>1.063679E-4</v>
      </c>
      <c r="MO195" s="1">
        <v>7.8412880000000004E-2</v>
      </c>
      <c r="MP195">
        <v>1.0876980000000001</v>
      </c>
      <c r="MQ195">
        <v>24.473780000000001</v>
      </c>
      <c r="MR195" s="1">
        <v>1.033593E-4</v>
      </c>
      <c r="MS195" s="1">
        <v>7.6211150000000005E-2</v>
      </c>
      <c r="MT195">
        <v>1.0876239999999999</v>
      </c>
      <c r="MU195">
        <v>24.20534</v>
      </c>
      <c r="MV195" s="1">
        <v>1.0057870000000001E-4</v>
      </c>
      <c r="MW195" s="1">
        <v>7.4166259999999998E-2</v>
      </c>
      <c r="MX195">
        <v>1.087583</v>
      </c>
      <c r="MY195">
        <v>23.859649999999998</v>
      </c>
      <c r="MZ195" s="1">
        <v>9.7650420000000004E-5</v>
      </c>
      <c r="NA195" s="1">
        <v>7.2014540000000002E-2</v>
      </c>
      <c r="NB195">
        <v>1.0875250000000001</v>
      </c>
      <c r="NC195">
        <v>23.581880000000002</v>
      </c>
      <c r="ND195" s="1">
        <v>9.4813570000000001E-5</v>
      </c>
      <c r="NE195" s="1">
        <v>6.9925669999999995E-2</v>
      </c>
      <c r="NF195">
        <v>1.087469</v>
      </c>
      <c r="NG195">
        <v>23.5669</v>
      </c>
      <c r="NH195" s="1">
        <v>9.2246559999999996E-5</v>
      </c>
      <c r="NI195" s="1">
        <v>6.8036379999999994E-2</v>
      </c>
      <c r="NJ195">
        <v>1.0874299999999999</v>
      </c>
      <c r="NK195">
        <v>23.52317</v>
      </c>
      <c r="NL195" s="1">
        <v>8.9521959999999998E-5</v>
      </c>
      <c r="NM195">
        <v>6.6028900000000001E-2</v>
      </c>
      <c r="NN195">
        <v>1.0873930000000001</v>
      </c>
      <c r="NO195">
        <v>23.39733</v>
      </c>
      <c r="NP195" s="1">
        <v>8.694246E-5</v>
      </c>
      <c r="NQ195" s="1">
        <v>6.4127879999999998E-2</v>
      </c>
      <c r="NR195">
        <v>1.0873569999999999</v>
      </c>
      <c r="NS195">
        <v>23.312529999999999</v>
      </c>
      <c r="NT195" s="1">
        <v>8.4490379999999999E-5</v>
      </c>
      <c r="NU195" s="1">
        <v>6.2323419999999997E-2</v>
      </c>
      <c r="NV195">
        <v>1.087299</v>
      </c>
      <c r="NW195">
        <v>23.223569999999999</v>
      </c>
      <c r="NX195" s="1">
        <v>8.2126960000000006E-5</v>
      </c>
      <c r="NY195" s="1">
        <v>6.057713E-2</v>
      </c>
      <c r="NZ195">
        <v>1.0872599999999999</v>
      </c>
      <c r="OA195">
        <v>23.04879</v>
      </c>
      <c r="OB195" s="1">
        <v>7.9831610000000004E-5</v>
      </c>
      <c r="OC195">
        <v>5.8891499999999999E-2</v>
      </c>
      <c r="OD195">
        <v>1.0872219999999999</v>
      </c>
      <c r="OE195">
        <v>23.011230000000001</v>
      </c>
      <c r="OF195" s="1">
        <v>7.7581190000000001E-5</v>
      </c>
      <c r="OG195" s="1">
        <v>5.7226649999999997E-2</v>
      </c>
      <c r="OH195">
        <v>1.0871869999999999</v>
      </c>
      <c r="OI195">
        <v>23.083449999999999</v>
      </c>
      <c r="OJ195" s="1">
        <v>7.5695870000000006E-5</v>
      </c>
      <c r="OK195" s="1">
        <v>5.5828589999999997E-2</v>
      </c>
    </row>
    <row r="196" spans="1:401" x14ac:dyDescent="0.35">
      <c r="A196">
        <v>202</v>
      </c>
      <c r="B196" t="s">
        <v>4</v>
      </c>
      <c r="C196" t="s">
        <v>181</v>
      </c>
      <c r="D196" t="s">
        <v>201</v>
      </c>
      <c r="E196">
        <v>858.55759999999998</v>
      </c>
      <c r="F196">
        <v>1.006429</v>
      </c>
      <c r="G196">
        <v>23.418330000000001</v>
      </c>
      <c r="H196">
        <v>0</v>
      </c>
      <c r="I196">
        <v>0</v>
      </c>
      <c r="J196">
        <v>1.006251</v>
      </c>
      <c r="K196">
        <v>23.1648</v>
      </c>
      <c r="L196">
        <v>0</v>
      </c>
      <c r="M196">
        <v>0</v>
      </c>
      <c r="N196">
        <v>1.006092</v>
      </c>
      <c r="O196">
        <v>22.687169999999998</v>
      </c>
      <c r="P196">
        <v>0</v>
      </c>
      <c r="Q196">
        <v>0</v>
      </c>
      <c r="R196">
        <v>1.005917</v>
      </c>
      <c r="S196">
        <v>22.06052</v>
      </c>
      <c r="T196">
        <v>0</v>
      </c>
      <c r="U196">
        <v>0</v>
      </c>
      <c r="V196">
        <v>1.005768</v>
      </c>
      <c r="W196">
        <v>21.65729</v>
      </c>
      <c r="X196">
        <v>0</v>
      </c>
      <c r="Y196">
        <v>0</v>
      </c>
      <c r="Z196">
        <v>1.0056210000000001</v>
      </c>
      <c r="AA196">
        <v>21.384879999999999</v>
      </c>
      <c r="AB196">
        <v>0</v>
      </c>
      <c r="AC196">
        <v>0</v>
      </c>
      <c r="AD196">
        <v>1.0054959999999999</v>
      </c>
      <c r="AE196">
        <v>21.224779999999999</v>
      </c>
      <c r="AF196" s="1">
        <v>3.7801950000000001E-37</v>
      </c>
      <c r="AG196" s="1">
        <v>3.1744839999999998E-34</v>
      </c>
      <c r="AH196">
        <v>1.005404</v>
      </c>
      <c r="AI196">
        <v>21.16854</v>
      </c>
      <c r="AJ196" s="1">
        <v>1.036283E-24</v>
      </c>
      <c r="AK196" s="1">
        <v>8.7057630000000007E-22</v>
      </c>
      <c r="AL196">
        <v>1.005312</v>
      </c>
      <c r="AM196">
        <v>21.100960000000001</v>
      </c>
      <c r="AN196" s="1">
        <v>3.6556109999999998E-12</v>
      </c>
      <c r="AO196" s="1">
        <v>3.0698410000000001E-9</v>
      </c>
      <c r="AP196">
        <v>1.005179</v>
      </c>
      <c r="AQ196">
        <v>21.298100000000002</v>
      </c>
      <c r="AR196" s="1">
        <v>5.5286069999999997E-5</v>
      </c>
      <c r="AS196" s="1">
        <v>3.377144E-2</v>
      </c>
      <c r="AT196">
        <v>1.005109</v>
      </c>
      <c r="AU196">
        <v>21.633099999999999</v>
      </c>
      <c r="AV196" s="1">
        <v>3.811233E-2</v>
      </c>
      <c r="AW196">
        <v>25.75142</v>
      </c>
      <c r="AX196">
        <v>1.00502</v>
      </c>
      <c r="AY196">
        <v>21.8399</v>
      </c>
      <c r="AZ196">
        <v>1.9285300000000001</v>
      </c>
      <c r="BA196">
        <v>1407.143</v>
      </c>
      <c r="BB196">
        <v>1.0049859999999999</v>
      </c>
      <c r="BC196">
        <v>22.01071</v>
      </c>
      <c r="BD196">
        <v>16.976009999999999</v>
      </c>
      <c r="BE196">
        <v>13212.14</v>
      </c>
      <c r="BF196">
        <v>1.0049349999999999</v>
      </c>
      <c r="BG196">
        <v>21.910309999999999</v>
      </c>
      <c r="BH196">
        <v>40.060940000000002</v>
      </c>
      <c r="BI196">
        <v>32974.69</v>
      </c>
      <c r="BJ196">
        <v>1.004899</v>
      </c>
      <c r="BK196">
        <v>21.6067</v>
      </c>
      <c r="BL196">
        <v>33.411290000000001</v>
      </c>
      <c r="BM196">
        <v>28886.5</v>
      </c>
      <c r="BN196">
        <v>1.004869</v>
      </c>
      <c r="BO196">
        <v>21.37687</v>
      </c>
      <c r="BP196">
        <v>11.98452</v>
      </c>
      <c r="BQ196">
        <v>10819.51</v>
      </c>
      <c r="BR196">
        <v>1.00488</v>
      </c>
      <c r="BS196">
        <v>21.168050000000001</v>
      </c>
      <c r="BT196">
        <v>2.1488930000000002</v>
      </c>
      <c r="BU196">
        <v>2015.0740000000001</v>
      </c>
      <c r="BV196">
        <v>1.004853</v>
      </c>
      <c r="BW196">
        <v>21.260470000000002</v>
      </c>
      <c r="BX196">
        <v>0.22302520000000001</v>
      </c>
      <c r="BY196">
        <v>215.2938</v>
      </c>
      <c r="BZ196">
        <v>1.004848</v>
      </c>
      <c r="CA196">
        <v>21.596499999999999</v>
      </c>
      <c r="CB196" s="1">
        <v>2.0917169999999999E-2</v>
      </c>
      <c r="CC196">
        <v>19.732859999999999</v>
      </c>
      <c r="CD196">
        <v>1.0048269999999999</v>
      </c>
      <c r="CE196">
        <v>21.904949999999999</v>
      </c>
      <c r="CF196" s="1">
        <v>6.9173450000000001E-3</v>
      </c>
      <c r="CG196">
        <v>5.9593189999999998</v>
      </c>
      <c r="CH196">
        <v>1.004834</v>
      </c>
      <c r="CI196">
        <v>22.250990000000002</v>
      </c>
      <c r="CJ196" s="1">
        <v>5.3259509999999998E-3</v>
      </c>
      <c r="CK196">
        <v>4.5139009999999997</v>
      </c>
      <c r="CL196">
        <v>1.004812</v>
      </c>
      <c r="CM196">
        <v>22.421130000000002</v>
      </c>
      <c r="CN196" s="1">
        <v>4.4472899999999996E-3</v>
      </c>
      <c r="CO196">
        <v>3.7658999999999998</v>
      </c>
      <c r="CP196">
        <v>1.00478</v>
      </c>
      <c r="CQ196">
        <v>22.32612</v>
      </c>
      <c r="CR196" s="1">
        <v>3.741744E-3</v>
      </c>
      <c r="CS196">
        <v>3.1676660000000001</v>
      </c>
      <c r="CT196">
        <v>1.0047740000000001</v>
      </c>
      <c r="CU196">
        <v>22.21012</v>
      </c>
      <c r="CV196" s="1">
        <v>3.1632209999999999E-3</v>
      </c>
      <c r="CW196">
        <v>2.6773310000000001</v>
      </c>
      <c r="CX196">
        <v>1.0047410000000001</v>
      </c>
      <c r="CY196">
        <v>22.024480000000001</v>
      </c>
      <c r="CZ196" s="1">
        <v>2.6883160000000001E-3</v>
      </c>
      <c r="DA196">
        <v>2.2748409999999999</v>
      </c>
      <c r="DB196">
        <v>1.004705</v>
      </c>
      <c r="DC196">
        <v>22.118839999999999</v>
      </c>
      <c r="DD196" s="1">
        <v>2.297992E-3</v>
      </c>
      <c r="DE196">
        <v>1.943905</v>
      </c>
      <c r="DF196">
        <v>1.004653</v>
      </c>
      <c r="DG196">
        <v>22.357009999999999</v>
      </c>
      <c r="DH196" s="1">
        <v>1.9790929999999999E-3</v>
      </c>
      <c r="DI196">
        <v>1.6736530000000001</v>
      </c>
      <c r="DJ196">
        <v>1.004616</v>
      </c>
      <c r="DK196">
        <v>22.591539999999998</v>
      </c>
      <c r="DL196" s="1">
        <v>1.7161959999999999E-3</v>
      </c>
      <c r="DM196">
        <v>1.4508859999999999</v>
      </c>
      <c r="DN196">
        <v>1.0045409999999999</v>
      </c>
      <c r="DO196">
        <v>22.8721</v>
      </c>
      <c r="DP196" s="1">
        <v>1.499404E-3</v>
      </c>
      <c r="DQ196">
        <v>1.2671520000000001</v>
      </c>
      <c r="DR196">
        <v>1.0044660000000001</v>
      </c>
      <c r="DS196">
        <v>22.864139999999999</v>
      </c>
      <c r="DT196" s="1">
        <v>1.3203049999999999E-3</v>
      </c>
      <c r="DU196">
        <v>1.1155010000000001</v>
      </c>
      <c r="DV196">
        <v>1.0043599999999999</v>
      </c>
      <c r="DW196">
        <v>22.709669999999999</v>
      </c>
      <c r="DX196" s="1">
        <v>1.169535E-3</v>
      </c>
      <c r="DY196">
        <v>0.98786850000000004</v>
      </c>
      <c r="DZ196">
        <v>1.0042740000000001</v>
      </c>
      <c r="EA196">
        <v>22.590879999999999</v>
      </c>
      <c r="EB196" s="1">
        <v>1.0423559999999999E-3</v>
      </c>
      <c r="EC196">
        <v>0.88035370000000002</v>
      </c>
      <c r="ED196">
        <v>1.004159</v>
      </c>
      <c r="EE196">
        <v>22.42474</v>
      </c>
      <c r="EF196" s="1">
        <v>9.346825E-4</v>
      </c>
      <c r="EG196">
        <v>0.78924970000000005</v>
      </c>
      <c r="EH196">
        <v>1.0040629999999999</v>
      </c>
      <c r="EI196">
        <v>22.49428</v>
      </c>
      <c r="EJ196" s="1">
        <v>8.4370630000000005E-4</v>
      </c>
      <c r="EK196">
        <v>0.71224980000000004</v>
      </c>
      <c r="EL196">
        <v>1.0039910000000001</v>
      </c>
      <c r="EM196">
        <v>22.749089999999999</v>
      </c>
      <c r="EN196" s="1">
        <v>7.6758260000000004E-4</v>
      </c>
      <c r="EO196">
        <v>0.64781549999999999</v>
      </c>
      <c r="EP196">
        <v>1.003889</v>
      </c>
      <c r="EQ196">
        <v>23.055009999999999</v>
      </c>
      <c r="ER196" s="1">
        <v>7.0325260000000001E-4</v>
      </c>
      <c r="ES196">
        <v>0.59338409999999997</v>
      </c>
      <c r="ET196">
        <v>1.003795</v>
      </c>
      <c r="EU196">
        <v>23.3992</v>
      </c>
      <c r="EV196" s="1">
        <v>6.4879290000000001E-4</v>
      </c>
      <c r="EW196">
        <v>0.54728520000000003</v>
      </c>
      <c r="EX196">
        <v>1.00373</v>
      </c>
      <c r="EY196">
        <v>23.46067</v>
      </c>
      <c r="EZ196" s="1">
        <v>6.0088350000000003E-4</v>
      </c>
      <c r="FA196">
        <v>0.50687159999999998</v>
      </c>
      <c r="FB196">
        <v>1.003646</v>
      </c>
      <c r="FC196">
        <v>23.319469999999999</v>
      </c>
      <c r="FD196" s="1">
        <v>5.596749E-4</v>
      </c>
      <c r="FE196">
        <v>0.4719855</v>
      </c>
      <c r="FF196">
        <v>1.0035810000000001</v>
      </c>
      <c r="FG196">
        <v>23.195229999999999</v>
      </c>
      <c r="FH196" s="1">
        <v>5.2469089999999995E-4</v>
      </c>
      <c r="FI196">
        <v>0.44244230000000001</v>
      </c>
      <c r="FJ196">
        <v>1.003506</v>
      </c>
      <c r="FK196">
        <v>22.976849999999999</v>
      </c>
      <c r="FL196" s="1">
        <v>4.9343080000000005E-4</v>
      </c>
      <c r="FM196">
        <v>0.4160662</v>
      </c>
      <c r="FN196">
        <v>1.003444</v>
      </c>
      <c r="FO196">
        <v>22.947669999999999</v>
      </c>
      <c r="FP196" s="1">
        <v>4.657029E-4</v>
      </c>
      <c r="FQ196">
        <v>0.39267609999999997</v>
      </c>
      <c r="FR196">
        <v>1.00339</v>
      </c>
      <c r="FS196">
        <v>22.963979999999999</v>
      </c>
      <c r="FT196" s="1">
        <v>4.414776E-4</v>
      </c>
      <c r="FU196">
        <v>0.3722145</v>
      </c>
      <c r="FV196">
        <v>1.003349</v>
      </c>
      <c r="FW196">
        <v>22.76972</v>
      </c>
      <c r="FX196" s="1">
        <v>4.1991039999999998E-4</v>
      </c>
      <c r="FY196">
        <v>0.35398770000000002</v>
      </c>
      <c r="FZ196">
        <v>1.0033270000000001</v>
      </c>
      <c r="GA196">
        <v>22.622540000000001</v>
      </c>
      <c r="GB196" s="1">
        <v>4.0029129999999999E-4</v>
      </c>
      <c r="GC196">
        <v>0.33743129999999999</v>
      </c>
      <c r="GD196">
        <v>1.0032890000000001</v>
      </c>
      <c r="GE196">
        <v>22.423400000000001</v>
      </c>
      <c r="GF196" s="1">
        <v>3.8177289999999998E-4</v>
      </c>
      <c r="GG196">
        <v>0.3218279</v>
      </c>
      <c r="GH196">
        <v>1.0032829999999999</v>
      </c>
      <c r="GI196">
        <v>22.4361</v>
      </c>
      <c r="GJ196" s="1">
        <v>3.6530470000000002E-4</v>
      </c>
      <c r="GK196">
        <v>0.30790699999999999</v>
      </c>
      <c r="GL196">
        <v>1.003274</v>
      </c>
      <c r="GM196">
        <v>22.59835</v>
      </c>
      <c r="GN196" s="1">
        <v>3.5025090000000001E-4</v>
      </c>
      <c r="GO196">
        <v>0.29523359999999998</v>
      </c>
      <c r="GP196">
        <v>1.0032859999999999</v>
      </c>
      <c r="GQ196">
        <v>22.612300000000001</v>
      </c>
      <c r="GR196" s="1">
        <v>3.3628180000000002E-4</v>
      </c>
      <c r="GS196">
        <v>0.28342240000000002</v>
      </c>
      <c r="GT196">
        <v>1.0032829999999999</v>
      </c>
      <c r="GU196">
        <v>22.360340000000001</v>
      </c>
      <c r="GV196" s="1">
        <v>3.2366289999999999E-4</v>
      </c>
      <c r="GW196">
        <v>0.27277400000000002</v>
      </c>
      <c r="GX196">
        <v>1.003277</v>
      </c>
      <c r="GY196">
        <v>22.13138</v>
      </c>
      <c r="GZ196" s="1">
        <v>3.1200530000000001E-4</v>
      </c>
      <c r="HA196">
        <v>0.26296910000000001</v>
      </c>
      <c r="HB196">
        <v>1.003263</v>
      </c>
      <c r="HC196">
        <v>22.144909999999999</v>
      </c>
      <c r="HD196" s="1">
        <v>3.0131400000000001E-4</v>
      </c>
      <c r="HE196">
        <v>0.25393260000000001</v>
      </c>
      <c r="HF196">
        <v>1.003271</v>
      </c>
      <c r="HG196">
        <v>22.383379999999999</v>
      </c>
      <c r="HH196" s="1">
        <v>2.91036E-4</v>
      </c>
      <c r="HI196">
        <v>0.2452946</v>
      </c>
      <c r="HJ196">
        <v>1.0032719999999999</v>
      </c>
      <c r="HK196">
        <v>22.558129999999998</v>
      </c>
      <c r="HL196" s="1">
        <v>2.8142139999999999E-4</v>
      </c>
      <c r="HM196">
        <v>0.23717959999999999</v>
      </c>
      <c r="HN196">
        <v>1.003253</v>
      </c>
      <c r="HO196">
        <v>22.452919999999999</v>
      </c>
      <c r="HP196" s="1">
        <v>2.71962E-4</v>
      </c>
      <c r="HQ196">
        <v>0.22921620000000001</v>
      </c>
      <c r="HR196">
        <v>1.0032650000000001</v>
      </c>
      <c r="HS196">
        <v>22.301729999999999</v>
      </c>
      <c r="HT196" s="1">
        <v>2.6349659999999999E-4</v>
      </c>
      <c r="HU196">
        <v>0.222079</v>
      </c>
      <c r="HV196">
        <v>1.0032430000000001</v>
      </c>
      <c r="HW196">
        <v>22.078410000000002</v>
      </c>
      <c r="HX196" s="1">
        <v>2.5530170000000001E-4</v>
      </c>
      <c r="HY196">
        <v>0.215167</v>
      </c>
      <c r="HZ196">
        <v>1.003225</v>
      </c>
      <c r="IA196">
        <v>22.033570000000001</v>
      </c>
      <c r="IB196" s="1">
        <v>2.4717750000000002E-4</v>
      </c>
      <c r="IC196">
        <v>0.20838319999999999</v>
      </c>
      <c r="ID196">
        <v>1.003198</v>
      </c>
      <c r="IE196">
        <v>22.18027</v>
      </c>
      <c r="IF196" s="1">
        <v>2.3954320000000001E-4</v>
      </c>
      <c r="IG196">
        <v>0.2019464</v>
      </c>
      <c r="IH196">
        <v>1.003171</v>
      </c>
      <c r="II196">
        <v>22.323609999999999</v>
      </c>
      <c r="IJ196" s="1">
        <v>2.3182779999999999E-4</v>
      </c>
      <c r="IK196">
        <v>0.19545899999999999</v>
      </c>
      <c r="IL196">
        <v>1.0031589999999999</v>
      </c>
      <c r="IM196">
        <v>22.484950000000001</v>
      </c>
      <c r="IN196" s="1">
        <v>2.2457790000000001E-4</v>
      </c>
      <c r="IO196">
        <v>0.18933820000000001</v>
      </c>
      <c r="IP196">
        <v>1.003093</v>
      </c>
      <c r="IQ196">
        <v>22.436430000000001</v>
      </c>
      <c r="IR196" s="1">
        <v>2.1779890000000001E-4</v>
      </c>
      <c r="IS196">
        <v>0.18361040000000001</v>
      </c>
      <c r="IT196">
        <v>1.003071</v>
      </c>
      <c r="IU196">
        <v>22.28387</v>
      </c>
      <c r="IV196" s="1">
        <v>2.1145619999999999E-4</v>
      </c>
      <c r="IW196">
        <v>0.17827699999999999</v>
      </c>
      <c r="IX196">
        <v>1.003028</v>
      </c>
      <c r="IY196">
        <v>22.235779999999998</v>
      </c>
      <c r="IZ196" s="1">
        <v>2.0476779999999999E-4</v>
      </c>
      <c r="JA196">
        <v>0.17268269999999999</v>
      </c>
      <c r="JB196">
        <v>1.002955</v>
      </c>
      <c r="JC196">
        <v>22.183610000000002</v>
      </c>
      <c r="JD196" s="1">
        <v>1.9869129999999999E-4</v>
      </c>
      <c r="JE196">
        <v>0.16756699999999999</v>
      </c>
      <c r="JF196">
        <v>1.00291</v>
      </c>
      <c r="JG196">
        <v>22.469480000000001</v>
      </c>
      <c r="JH196" s="1">
        <v>1.92454E-4</v>
      </c>
      <c r="JI196">
        <v>0.1623204</v>
      </c>
      <c r="JJ196">
        <v>1.0028539999999999</v>
      </c>
      <c r="JK196">
        <v>22.811820000000001</v>
      </c>
      <c r="JL196" s="1">
        <v>1.8679619999999999E-4</v>
      </c>
      <c r="JM196">
        <v>0.15757479999999999</v>
      </c>
      <c r="JN196">
        <v>1.0028010000000001</v>
      </c>
      <c r="JO196">
        <v>22.950890000000001</v>
      </c>
      <c r="JP196" s="1">
        <v>1.8146279999999999E-4</v>
      </c>
      <c r="JQ196">
        <v>0.15303910000000001</v>
      </c>
      <c r="JR196">
        <v>1.0027509999999999</v>
      </c>
      <c r="JS196">
        <v>22.97185</v>
      </c>
      <c r="JT196" s="1">
        <v>1.7598099999999999E-4</v>
      </c>
      <c r="JU196">
        <v>0.14847009999999999</v>
      </c>
      <c r="JV196">
        <v>1.0026740000000001</v>
      </c>
      <c r="JW196">
        <v>22.875599999999999</v>
      </c>
      <c r="JX196" s="1">
        <v>1.709201E-4</v>
      </c>
      <c r="JY196">
        <v>0.1441846</v>
      </c>
      <c r="JZ196">
        <v>1.0026299999999999</v>
      </c>
      <c r="KA196">
        <v>22.743379999999998</v>
      </c>
      <c r="KB196" s="1">
        <v>1.6605980000000001E-4</v>
      </c>
      <c r="KC196">
        <v>0.14010320000000001</v>
      </c>
      <c r="KD196">
        <v>1.0025660000000001</v>
      </c>
      <c r="KE196">
        <v>22.691749999999999</v>
      </c>
      <c r="KF196" s="1">
        <v>1.610607E-4</v>
      </c>
      <c r="KG196">
        <v>0.1359167</v>
      </c>
      <c r="KH196">
        <v>1.002502</v>
      </c>
      <c r="KI196">
        <v>22.593990000000002</v>
      </c>
      <c r="KJ196" s="1">
        <v>1.5656909999999999E-4</v>
      </c>
      <c r="KK196">
        <v>0.1321348</v>
      </c>
      <c r="KL196">
        <v>1.0024409999999999</v>
      </c>
      <c r="KM196">
        <v>22.754149999999999</v>
      </c>
      <c r="KN196" s="1">
        <v>1.521734E-4</v>
      </c>
      <c r="KO196">
        <v>0.1284352</v>
      </c>
      <c r="KP196">
        <v>1.0023979999999999</v>
      </c>
      <c r="KQ196">
        <v>23.02065</v>
      </c>
      <c r="KR196" s="1">
        <v>1.4781669999999999E-4</v>
      </c>
      <c r="KS196">
        <v>0.1247548</v>
      </c>
      <c r="KT196">
        <v>1.002327</v>
      </c>
      <c r="KU196">
        <v>23.299109999999999</v>
      </c>
      <c r="KV196" s="1">
        <v>1.436845E-4</v>
      </c>
      <c r="KW196">
        <v>0.12127590000000001</v>
      </c>
      <c r="KX196">
        <v>1.0022949999999999</v>
      </c>
      <c r="KY196">
        <v>23.625530000000001</v>
      </c>
      <c r="KZ196" s="1">
        <v>1.3988560000000001E-4</v>
      </c>
      <c r="LA196">
        <v>0.1180784</v>
      </c>
      <c r="LB196">
        <v>1.002267</v>
      </c>
      <c r="LC196">
        <v>23.709289999999999</v>
      </c>
      <c r="LD196" s="1">
        <v>1.3615820000000001E-4</v>
      </c>
      <c r="LE196">
        <v>0.1149439</v>
      </c>
      <c r="LF196">
        <v>1.0022230000000001</v>
      </c>
      <c r="LG196">
        <v>23.597329999999999</v>
      </c>
      <c r="LH196" s="1">
        <v>1.3239379999999999E-4</v>
      </c>
      <c r="LI196">
        <v>0.1117687</v>
      </c>
      <c r="LJ196">
        <v>1.0021949999999999</v>
      </c>
      <c r="LK196">
        <v>23.466539999999998</v>
      </c>
      <c r="LL196" s="1">
        <v>1.2890819999999999E-4</v>
      </c>
      <c r="LM196">
        <v>0.10881730000000001</v>
      </c>
      <c r="LN196">
        <v>1.00214</v>
      </c>
      <c r="LO196">
        <v>23.269290000000002</v>
      </c>
      <c r="LP196" s="1">
        <v>1.2562059999999999E-4</v>
      </c>
      <c r="LQ196">
        <v>0.10606019999999999</v>
      </c>
      <c r="LR196">
        <v>1.0020990000000001</v>
      </c>
      <c r="LS196">
        <v>23.458320000000001</v>
      </c>
      <c r="LT196" s="1">
        <v>1.2218989999999999E-4</v>
      </c>
      <c r="LU196">
        <v>0.10318430000000001</v>
      </c>
      <c r="LV196">
        <v>1.0020709999999999</v>
      </c>
      <c r="LW196">
        <v>23.77722</v>
      </c>
      <c r="LX196" s="1">
        <v>1.1888339999999999E-4</v>
      </c>
      <c r="LY196">
        <v>0.100381</v>
      </c>
      <c r="LZ196">
        <v>1.0020249999999999</v>
      </c>
      <c r="MA196">
        <v>24.073969999999999</v>
      </c>
      <c r="MB196" s="1">
        <v>1.155963E-4</v>
      </c>
      <c r="MC196" s="1">
        <v>9.7625229999999993E-2</v>
      </c>
      <c r="MD196">
        <v>1.0019940000000001</v>
      </c>
      <c r="ME196">
        <v>24.45083</v>
      </c>
      <c r="MF196" s="1">
        <v>1.1233720000000001E-4</v>
      </c>
      <c r="MG196" s="1">
        <v>9.4867149999999997E-2</v>
      </c>
      <c r="MH196">
        <v>1.0019450000000001</v>
      </c>
      <c r="MI196">
        <v>24.585039999999999</v>
      </c>
      <c r="MJ196" s="1">
        <v>1.0939520000000001E-4</v>
      </c>
      <c r="MK196" s="1">
        <v>9.2403369999999999E-2</v>
      </c>
      <c r="ML196">
        <v>1.001903</v>
      </c>
      <c r="MM196">
        <v>24.550850000000001</v>
      </c>
      <c r="MN196" s="1">
        <v>1.0657700000000001E-4</v>
      </c>
      <c r="MO196" s="1">
        <v>8.9996160000000006E-2</v>
      </c>
      <c r="MP196">
        <v>1.0018530000000001</v>
      </c>
      <c r="MQ196">
        <v>24.489129999999999</v>
      </c>
      <c r="MR196" s="1">
        <v>1.035977E-4</v>
      </c>
      <c r="MS196" s="1">
        <v>8.7508649999999993E-2</v>
      </c>
      <c r="MT196">
        <v>1.0018180000000001</v>
      </c>
      <c r="MU196">
        <v>24.242260000000002</v>
      </c>
      <c r="MV196" s="1">
        <v>1.0081330000000001E-4</v>
      </c>
      <c r="MW196" s="1">
        <v>8.5159260000000001E-2</v>
      </c>
      <c r="MX196">
        <v>1.001795</v>
      </c>
      <c r="MY196">
        <v>23.909929999999999</v>
      </c>
      <c r="MZ196" s="1">
        <v>9.7890529999999996E-5</v>
      </c>
      <c r="NA196" s="1">
        <v>8.2703070000000004E-2</v>
      </c>
      <c r="NB196">
        <v>1.001752</v>
      </c>
      <c r="NC196">
        <v>23.645769999999999</v>
      </c>
      <c r="ND196" s="1">
        <v>9.5049010000000005E-5</v>
      </c>
      <c r="NE196" s="1">
        <v>8.0307160000000002E-2</v>
      </c>
      <c r="NF196">
        <v>1.001709</v>
      </c>
      <c r="NG196">
        <v>23.61655</v>
      </c>
      <c r="NH196" s="1">
        <v>9.2470790000000002E-5</v>
      </c>
      <c r="NI196" s="1">
        <v>7.8127089999999996E-2</v>
      </c>
      <c r="NJ196">
        <v>1.00169</v>
      </c>
      <c r="NK196">
        <v>23.554690000000001</v>
      </c>
      <c r="NL196" s="1">
        <v>8.9740930000000002E-5</v>
      </c>
      <c r="NM196" s="1">
        <v>7.5826889999999994E-2</v>
      </c>
      <c r="NN196">
        <v>1.0016389999999999</v>
      </c>
      <c r="NO196">
        <v>23.415859999999999</v>
      </c>
      <c r="NP196" s="1">
        <v>8.7151770000000006E-5</v>
      </c>
      <c r="NQ196" s="1">
        <v>7.3641269999999995E-2</v>
      </c>
      <c r="NR196">
        <v>1.0016240000000001</v>
      </c>
      <c r="NS196">
        <v>23.32574</v>
      </c>
      <c r="NT196" s="1">
        <v>8.4696659999999996E-5</v>
      </c>
      <c r="NU196" s="1">
        <v>7.1571339999999997E-2</v>
      </c>
      <c r="NV196">
        <v>1.001573</v>
      </c>
      <c r="NW196">
        <v>23.237850000000002</v>
      </c>
      <c r="NX196" s="1">
        <v>8.2316119999999998E-5</v>
      </c>
      <c r="NY196" s="1">
        <v>6.9555770000000003E-2</v>
      </c>
      <c r="NZ196">
        <v>1.001568</v>
      </c>
      <c r="OA196">
        <v>23.079499999999999</v>
      </c>
      <c r="OB196" s="1">
        <v>8.0030649999999996E-5</v>
      </c>
      <c r="OC196" s="1">
        <v>6.7629809999999999E-2</v>
      </c>
      <c r="OD196">
        <v>1.001538</v>
      </c>
      <c r="OE196">
        <v>23.062650000000001</v>
      </c>
      <c r="OF196" s="1">
        <v>7.7754250000000005E-5</v>
      </c>
      <c r="OG196" s="1">
        <v>6.5703849999999994E-2</v>
      </c>
      <c r="OH196">
        <v>1.001517</v>
      </c>
      <c r="OI196">
        <v>23.138870000000001</v>
      </c>
      <c r="OJ196" s="1">
        <v>7.5842339999999993E-5</v>
      </c>
      <c r="OK196" s="1">
        <v>6.4078380000000004E-2</v>
      </c>
    </row>
    <row r="197" spans="1:401" x14ac:dyDescent="0.35">
      <c r="A197">
        <v>203</v>
      </c>
      <c r="B197" t="s">
        <v>4</v>
      </c>
      <c r="C197" t="s">
        <v>181</v>
      </c>
      <c r="D197" t="s">
        <v>202</v>
      </c>
      <c r="E197">
        <v>872.57839999999999</v>
      </c>
      <c r="F197">
        <v>0.79510809999999998</v>
      </c>
      <c r="G197">
        <v>23.438179999999999</v>
      </c>
      <c r="H197">
        <v>0</v>
      </c>
      <c r="I197">
        <v>0</v>
      </c>
      <c r="J197">
        <v>0.79489860000000001</v>
      </c>
      <c r="K197">
        <v>23.201499999999999</v>
      </c>
      <c r="L197">
        <v>0</v>
      </c>
      <c r="M197">
        <v>0</v>
      </c>
      <c r="N197">
        <v>0.79472710000000002</v>
      </c>
      <c r="O197">
        <v>22.73659</v>
      </c>
      <c r="P197">
        <v>0</v>
      </c>
      <c r="Q197">
        <v>0</v>
      </c>
      <c r="R197">
        <v>0.79454860000000005</v>
      </c>
      <c r="S197">
        <v>22.11223</v>
      </c>
      <c r="T197">
        <v>0</v>
      </c>
      <c r="U197">
        <v>0</v>
      </c>
      <c r="V197">
        <v>0.79437259999999998</v>
      </c>
      <c r="W197">
        <v>21.6935</v>
      </c>
      <c r="X197">
        <v>0</v>
      </c>
      <c r="Y197">
        <v>0</v>
      </c>
      <c r="Z197">
        <v>0.79422280000000001</v>
      </c>
      <c r="AA197">
        <v>21.407319999999999</v>
      </c>
      <c r="AB197">
        <v>0</v>
      </c>
      <c r="AC197">
        <v>0</v>
      </c>
      <c r="AD197">
        <v>0.79409759999999996</v>
      </c>
      <c r="AE197">
        <v>21.23836</v>
      </c>
      <c r="AF197" s="1">
        <v>6.4676120000000003E-38</v>
      </c>
      <c r="AG197" s="1">
        <v>5.0368940000000004E-35</v>
      </c>
      <c r="AH197">
        <v>0.79396809999999995</v>
      </c>
      <c r="AI197">
        <v>21.18047</v>
      </c>
      <c r="AJ197" s="1">
        <v>1.9795659999999999E-25</v>
      </c>
      <c r="AK197" s="1">
        <v>1.542313E-22</v>
      </c>
      <c r="AL197">
        <v>0.79385329999999998</v>
      </c>
      <c r="AM197">
        <v>21.120840000000001</v>
      </c>
      <c r="AN197" s="1">
        <v>6.0411719999999995E-13</v>
      </c>
      <c r="AO197" s="1">
        <v>4.704777E-10</v>
      </c>
      <c r="AP197">
        <v>0.79372759999999998</v>
      </c>
      <c r="AQ197">
        <v>21.3215</v>
      </c>
      <c r="AR197" s="1">
        <v>2.7779179999999999E-5</v>
      </c>
      <c r="AS197" s="1">
        <v>1.7379970000000002E-2</v>
      </c>
      <c r="AT197">
        <v>0.79363360000000005</v>
      </c>
      <c r="AU197">
        <v>21.658449999999998</v>
      </c>
      <c r="AV197" s="1">
        <v>2.476488E-2</v>
      </c>
      <c r="AW197">
        <v>16.613800000000001</v>
      </c>
      <c r="AX197">
        <v>0.79353899999999999</v>
      </c>
      <c r="AY197">
        <v>21.863610000000001</v>
      </c>
      <c r="AZ197">
        <v>1.4764550000000001</v>
      </c>
      <c r="BA197">
        <v>1044.6199999999999</v>
      </c>
      <c r="BB197">
        <v>0.79346280000000002</v>
      </c>
      <c r="BC197">
        <v>22.030329999999999</v>
      </c>
      <c r="BD197">
        <v>14.75863</v>
      </c>
      <c r="BE197">
        <v>10908.24</v>
      </c>
      <c r="BF197">
        <v>0.79340180000000005</v>
      </c>
      <c r="BG197">
        <v>21.931699999999999</v>
      </c>
      <c r="BH197">
        <v>38.680280000000003</v>
      </c>
      <c r="BI197">
        <v>29662.73</v>
      </c>
      <c r="BJ197">
        <v>0.79336620000000002</v>
      </c>
      <c r="BK197">
        <v>21.626429999999999</v>
      </c>
      <c r="BL197">
        <v>35.265169999999998</v>
      </c>
      <c r="BM197">
        <v>27905.37</v>
      </c>
      <c r="BN197">
        <v>0.79333779999999998</v>
      </c>
      <c r="BO197">
        <v>21.39433</v>
      </c>
      <c r="BP197">
        <v>13.65794</v>
      </c>
      <c r="BQ197">
        <v>11100.22</v>
      </c>
      <c r="BR197">
        <v>0.79331300000000005</v>
      </c>
      <c r="BS197">
        <v>21.186679999999999</v>
      </c>
      <c r="BT197">
        <v>2.6157430000000002</v>
      </c>
      <c r="BU197">
        <v>2175.002</v>
      </c>
      <c r="BV197">
        <v>0.79328140000000003</v>
      </c>
      <c r="BW197">
        <v>21.274280000000001</v>
      </c>
      <c r="BX197">
        <v>0.28536159999999999</v>
      </c>
      <c r="BY197">
        <v>241.4444</v>
      </c>
      <c r="BZ197">
        <v>0.79326929999999996</v>
      </c>
      <c r="CA197">
        <v>21.60773</v>
      </c>
      <c r="CB197" s="1">
        <v>2.5760089999999999E-2</v>
      </c>
      <c r="CC197">
        <v>21.596350000000001</v>
      </c>
      <c r="CD197">
        <v>0.79326160000000001</v>
      </c>
      <c r="CE197">
        <v>21.914290000000001</v>
      </c>
      <c r="CF197" s="1">
        <v>7.261333E-3</v>
      </c>
      <c r="CG197">
        <v>5.7574129999999997</v>
      </c>
      <c r="CH197">
        <v>0.79324969999999995</v>
      </c>
      <c r="CI197">
        <v>22.256080000000001</v>
      </c>
      <c r="CJ197" s="1">
        <v>5.4243099999999999E-3</v>
      </c>
      <c r="CK197">
        <v>4.2485600000000003</v>
      </c>
      <c r="CL197">
        <v>0.79322749999999997</v>
      </c>
      <c r="CM197">
        <v>22.424140000000001</v>
      </c>
      <c r="CN197" s="1">
        <v>4.5218639999999996E-3</v>
      </c>
      <c r="CO197">
        <v>3.539374</v>
      </c>
      <c r="CP197">
        <v>0.79321050000000004</v>
      </c>
      <c r="CQ197">
        <v>22.33343</v>
      </c>
      <c r="CR197" s="1">
        <v>3.802583E-3</v>
      </c>
      <c r="CS197">
        <v>2.975921</v>
      </c>
      <c r="CT197">
        <v>0.79318900000000003</v>
      </c>
      <c r="CU197">
        <v>22.2212</v>
      </c>
      <c r="CV197" s="1">
        <v>3.2131659999999999E-3</v>
      </c>
      <c r="CW197">
        <v>2.514351</v>
      </c>
      <c r="CX197">
        <v>0.79315250000000004</v>
      </c>
      <c r="CY197">
        <v>22.052029999999998</v>
      </c>
      <c r="CZ197" s="1">
        <v>2.7294110000000002E-3</v>
      </c>
      <c r="DA197">
        <v>2.1355149999999998</v>
      </c>
      <c r="DB197">
        <v>0.79312000000000005</v>
      </c>
      <c r="DC197">
        <v>22.15014</v>
      </c>
      <c r="DD197" s="1">
        <v>2.3315580000000001E-3</v>
      </c>
      <c r="DE197">
        <v>1.823912</v>
      </c>
      <c r="DF197">
        <v>0.79308749999999995</v>
      </c>
      <c r="DG197">
        <v>22.390360000000001</v>
      </c>
      <c r="DH197" s="1">
        <v>2.0066760000000002E-3</v>
      </c>
      <c r="DI197">
        <v>1.5695060000000001</v>
      </c>
      <c r="DJ197">
        <v>0.79302969999999995</v>
      </c>
      <c r="DK197">
        <v>22.620930000000001</v>
      </c>
      <c r="DL197" s="1">
        <v>1.7389440000000001E-3</v>
      </c>
      <c r="DM197">
        <v>1.3598859999999999</v>
      </c>
      <c r="DN197">
        <v>0.79295919999999998</v>
      </c>
      <c r="DO197">
        <v>22.88852</v>
      </c>
      <c r="DP197" s="1">
        <v>1.518042E-3</v>
      </c>
      <c r="DQ197">
        <v>1.186909</v>
      </c>
      <c r="DR197">
        <v>0.79288630000000004</v>
      </c>
      <c r="DS197">
        <v>22.87509</v>
      </c>
      <c r="DT197" s="1">
        <v>1.3359069999999999E-3</v>
      </c>
      <c r="DU197">
        <v>1.0443610000000001</v>
      </c>
      <c r="DV197">
        <v>0.79280010000000001</v>
      </c>
      <c r="DW197">
        <v>22.716249999999999</v>
      </c>
      <c r="DX197" s="1">
        <v>1.182521E-3</v>
      </c>
      <c r="DY197">
        <v>0.92435599999999996</v>
      </c>
      <c r="DZ197">
        <v>0.79270050000000003</v>
      </c>
      <c r="EA197">
        <v>22.6004</v>
      </c>
      <c r="EB197" s="1">
        <v>1.053472E-3</v>
      </c>
      <c r="EC197">
        <v>0.82346799999999998</v>
      </c>
      <c r="ED197">
        <v>0.79260730000000001</v>
      </c>
      <c r="EE197">
        <v>22.445219999999999</v>
      </c>
      <c r="EF197" s="1">
        <v>9.4409249999999995E-4</v>
      </c>
      <c r="EG197">
        <v>0.73789890000000002</v>
      </c>
      <c r="EH197">
        <v>0.7925065</v>
      </c>
      <c r="EI197">
        <v>22.520810000000001</v>
      </c>
      <c r="EJ197" s="1">
        <v>8.5160550000000002E-4</v>
      </c>
      <c r="EK197">
        <v>0.6655411</v>
      </c>
      <c r="EL197">
        <v>0.79241249999999996</v>
      </c>
      <c r="EM197">
        <v>22.780999999999999</v>
      </c>
      <c r="EN197" s="1">
        <v>7.7422380000000005E-4</v>
      </c>
      <c r="EO197">
        <v>0.60499190000000003</v>
      </c>
      <c r="EP197">
        <v>0.79232020000000003</v>
      </c>
      <c r="EQ197">
        <v>23.080749999999998</v>
      </c>
      <c r="ER197" s="1">
        <v>7.0888169999999999E-4</v>
      </c>
      <c r="ES197">
        <v>0.55387629999999999</v>
      </c>
      <c r="ET197">
        <v>0.79222099999999995</v>
      </c>
      <c r="EU197">
        <v>23.412420000000001</v>
      </c>
      <c r="EV197" s="1">
        <v>6.5349620000000001E-4</v>
      </c>
      <c r="EW197">
        <v>0.51054129999999998</v>
      </c>
      <c r="EX197">
        <v>0.79213230000000001</v>
      </c>
      <c r="EY197">
        <v>23.468530000000001</v>
      </c>
      <c r="EZ197" s="1">
        <v>6.0510939999999997E-4</v>
      </c>
      <c r="FA197">
        <v>0.47277200000000003</v>
      </c>
      <c r="FB197">
        <v>0.79205499999999995</v>
      </c>
      <c r="FC197">
        <v>23.325800000000001</v>
      </c>
      <c r="FD197" s="1">
        <v>5.6320320000000004E-4</v>
      </c>
      <c r="FE197">
        <v>0.43998169999999998</v>
      </c>
      <c r="FF197">
        <v>0.7919659</v>
      </c>
      <c r="FG197">
        <v>23.205259999999999</v>
      </c>
      <c r="FH197" s="1">
        <v>5.2782109999999997E-4</v>
      </c>
      <c r="FI197">
        <v>0.41233310000000001</v>
      </c>
      <c r="FJ197">
        <v>0.79189589999999999</v>
      </c>
      <c r="FK197">
        <v>23.003170000000001</v>
      </c>
      <c r="FL197" s="1">
        <v>4.962101E-4</v>
      </c>
      <c r="FM197">
        <v>0.38764969999999999</v>
      </c>
      <c r="FN197">
        <v>0.79182180000000002</v>
      </c>
      <c r="FO197">
        <v>22.98404</v>
      </c>
      <c r="FP197" s="1">
        <v>4.6820420000000002E-4</v>
      </c>
      <c r="FQ197">
        <v>0.36578080000000002</v>
      </c>
      <c r="FR197">
        <v>0.79176340000000001</v>
      </c>
      <c r="FS197">
        <v>23.007549999999998</v>
      </c>
      <c r="FT197" s="1">
        <v>4.4370279999999998E-4</v>
      </c>
      <c r="FU197">
        <v>0.34662229999999999</v>
      </c>
      <c r="FV197">
        <v>0.79172310000000001</v>
      </c>
      <c r="FW197">
        <v>22.81427</v>
      </c>
      <c r="FX197" s="1">
        <v>4.2184939999999999E-4</v>
      </c>
      <c r="FY197">
        <v>0.3295363</v>
      </c>
      <c r="FZ197">
        <v>0.79167969999999999</v>
      </c>
      <c r="GA197">
        <v>22.65052</v>
      </c>
      <c r="GB197" s="1">
        <v>4.0205250000000003E-4</v>
      </c>
      <c r="GC197">
        <v>0.31407580000000002</v>
      </c>
      <c r="GD197">
        <v>0.79164909999999999</v>
      </c>
      <c r="GE197">
        <v>22.43947</v>
      </c>
      <c r="GF197" s="1">
        <v>3.8341120000000002E-4</v>
      </c>
      <c r="GG197">
        <v>0.29953360000000001</v>
      </c>
      <c r="GH197">
        <v>0.79163649999999997</v>
      </c>
      <c r="GI197">
        <v>22.436509999999998</v>
      </c>
      <c r="GJ197" s="1">
        <v>3.6675230000000002E-4</v>
      </c>
      <c r="GK197">
        <v>0.28650369999999997</v>
      </c>
      <c r="GL197">
        <v>0.79161320000000002</v>
      </c>
      <c r="GM197">
        <v>22.599640000000001</v>
      </c>
      <c r="GN197" s="1">
        <v>3.5164080000000002E-4</v>
      </c>
      <c r="GO197">
        <v>0.27470929999999999</v>
      </c>
      <c r="GP197">
        <v>0.79160059999999999</v>
      </c>
      <c r="GQ197">
        <v>22.629580000000001</v>
      </c>
      <c r="GR197" s="1">
        <v>3.374974E-4</v>
      </c>
      <c r="GS197">
        <v>0.2636464</v>
      </c>
      <c r="GT197">
        <v>0.79159259999999998</v>
      </c>
      <c r="GU197">
        <v>22.397079999999999</v>
      </c>
      <c r="GV197" s="1">
        <v>3.2477299999999999E-4</v>
      </c>
      <c r="GW197">
        <v>0.25370480000000001</v>
      </c>
      <c r="GX197">
        <v>0.79158919999999999</v>
      </c>
      <c r="GY197">
        <v>22.179510000000001</v>
      </c>
      <c r="GZ197" s="1">
        <v>3.1308250000000002E-4</v>
      </c>
      <c r="HA197">
        <v>0.24458849999999999</v>
      </c>
      <c r="HB197">
        <v>0.79158249999999997</v>
      </c>
      <c r="HC197">
        <v>22.183199999999999</v>
      </c>
      <c r="HD197" s="1">
        <v>3.022813E-4</v>
      </c>
      <c r="HE197">
        <v>0.2361385</v>
      </c>
      <c r="HF197">
        <v>0.79159409999999997</v>
      </c>
      <c r="HG197">
        <v>22.40211</v>
      </c>
      <c r="HH197" s="1">
        <v>2.920059E-4</v>
      </c>
      <c r="HI197">
        <v>0.2281261</v>
      </c>
      <c r="HJ197">
        <v>0.79157109999999997</v>
      </c>
      <c r="HK197">
        <v>22.561389999999999</v>
      </c>
      <c r="HL197" s="1">
        <v>2.8230170000000001E-4</v>
      </c>
      <c r="HM197">
        <v>0.2205396</v>
      </c>
      <c r="HN197">
        <v>0.79156910000000003</v>
      </c>
      <c r="HO197">
        <v>22.461349999999999</v>
      </c>
      <c r="HP197" s="1">
        <v>2.728122E-4</v>
      </c>
      <c r="HQ197">
        <v>0.2131371</v>
      </c>
      <c r="HR197">
        <v>0.79156789999999999</v>
      </c>
      <c r="HS197">
        <v>22.314219999999999</v>
      </c>
      <c r="HT197" s="1">
        <v>2.642864E-4</v>
      </c>
      <c r="HU197">
        <v>0.2064734</v>
      </c>
      <c r="HV197">
        <v>0.79156459999999995</v>
      </c>
      <c r="HW197">
        <v>22.100819999999999</v>
      </c>
      <c r="HX197" s="1">
        <v>2.5602989999999999E-4</v>
      </c>
      <c r="HY197">
        <v>0.20002529999999999</v>
      </c>
      <c r="HZ197">
        <v>0.79153099999999998</v>
      </c>
      <c r="IA197">
        <v>22.06016</v>
      </c>
      <c r="IB197" s="1">
        <v>2.4799149999999999E-4</v>
      </c>
      <c r="IC197">
        <v>0.19378880000000001</v>
      </c>
      <c r="ID197">
        <v>0.79151930000000004</v>
      </c>
      <c r="IE197">
        <v>22.20711</v>
      </c>
      <c r="IF197" s="1">
        <v>2.403045E-4</v>
      </c>
      <c r="IG197">
        <v>0.18778130000000001</v>
      </c>
      <c r="IH197">
        <v>0.79149760000000002</v>
      </c>
      <c r="II197">
        <v>22.348420000000001</v>
      </c>
      <c r="IJ197" s="1">
        <v>2.3257660000000001E-4</v>
      </c>
      <c r="IK197">
        <v>0.18175830000000001</v>
      </c>
      <c r="IL197">
        <v>0.79146369999999999</v>
      </c>
      <c r="IM197">
        <v>22.502009999999999</v>
      </c>
      <c r="IN197" s="1">
        <v>2.2524970000000001E-4</v>
      </c>
      <c r="IO197">
        <v>0.17603540000000001</v>
      </c>
      <c r="IP197">
        <v>0.79142239999999997</v>
      </c>
      <c r="IQ197">
        <v>22.451720000000002</v>
      </c>
      <c r="IR197" s="1">
        <v>2.1839369999999999E-4</v>
      </c>
      <c r="IS197">
        <v>0.17067689999999999</v>
      </c>
      <c r="IT197">
        <v>0.79138209999999998</v>
      </c>
      <c r="IU197">
        <v>22.296109999999999</v>
      </c>
      <c r="IV197" s="1">
        <v>2.1203850000000001E-4</v>
      </c>
      <c r="IW197">
        <v>0.1657237</v>
      </c>
      <c r="IX197">
        <v>0.79133730000000002</v>
      </c>
      <c r="IY197">
        <v>22.244630000000001</v>
      </c>
      <c r="IZ197" s="1">
        <v>2.053898E-4</v>
      </c>
      <c r="JA197">
        <v>0.1605616</v>
      </c>
      <c r="JB197">
        <v>0.79128310000000002</v>
      </c>
      <c r="JC197">
        <v>22.201029999999999</v>
      </c>
      <c r="JD197" s="1">
        <v>1.992644E-4</v>
      </c>
      <c r="JE197">
        <v>0.1557828</v>
      </c>
      <c r="JF197">
        <v>0.79123969999999999</v>
      </c>
      <c r="JG197">
        <v>22.486360000000001</v>
      </c>
      <c r="JH197" s="1">
        <v>1.9301720000000001E-4</v>
      </c>
      <c r="JI197">
        <v>0.1509153</v>
      </c>
      <c r="JJ197">
        <v>0.79118440000000001</v>
      </c>
      <c r="JK197">
        <v>22.83764</v>
      </c>
      <c r="JL197" s="1">
        <v>1.873674E-4</v>
      </c>
      <c r="JM197">
        <v>0.14651320000000001</v>
      </c>
      <c r="JN197">
        <v>0.79112680000000002</v>
      </c>
      <c r="JO197">
        <v>22.982520000000001</v>
      </c>
      <c r="JP197" s="1">
        <v>1.8190010000000001E-4</v>
      </c>
      <c r="JQ197">
        <v>0.14222460000000001</v>
      </c>
      <c r="JR197">
        <v>0.79107300000000003</v>
      </c>
      <c r="JS197">
        <v>22.99755</v>
      </c>
      <c r="JT197" s="1">
        <v>1.7650279999999999E-4</v>
      </c>
      <c r="JU197">
        <v>0.13804369999999999</v>
      </c>
      <c r="JV197">
        <v>0.79099359999999996</v>
      </c>
      <c r="JW197">
        <v>22.891839999999998</v>
      </c>
      <c r="JX197" s="1">
        <v>1.713498E-4</v>
      </c>
      <c r="JY197">
        <v>0.1340122</v>
      </c>
      <c r="JZ197">
        <v>0.790933</v>
      </c>
      <c r="KA197">
        <v>22.750360000000001</v>
      </c>
      <c r="KB197" s="1">
        <v>1.6649589999999999E-4</v>
      </c>
      <c r="KC197">
        <v>0.1302294</v>
      </c>
      <c r="KD197">
        <v>0.79086820000000002</v>
      </c>
      <c r="KE197">
        <v>22.70026</v>
      </c>
      <c r="KF197" s="1">
        <v>1.6152129999999999E-4</v>
      </c>
      <c r="KG197">
        <v>0.12636220000000001</v>
      </c>
      <c r="KH197">
        <v>0.79080490000000003</v>
      </c>
      <c r="KI197">
        <v>22.613009999999999</v>
      </c>
      <c r="KJ197" s="1">
        <v>1.5700189999999999E-4</v>
      </c>
      <c r="KK197">
        <v>0.1228316</v>
      </c>
      <c r="KL197">
        <v>0.79075320000000004</v>
      </c>
      <c r="KM197">
        <v>22.77891</v>
      </c>
      <c r="KN197" s="1">
        <v>1.5258829999999999E-4</v>
      </c>
      <c r="KO197">
        <v>0.1193902</v>
      </c>
      <c r="KP197">
        <v>0.79069599999999995</v>
      </c>
      <c r="KQ197">
        <v>23.049109999999999</v>
      </c>
      <c r="KR197" s="1">
        <v>1.481977E-4</v>
      </c>
      <c r="KS197">
        <v>0.11595709999999999</v>
      </c>
      <c r="KT197">
        <v>0.79064449999999997</v>
      </c>
      <c r="KU197">
        <v>23.32386</v>
      </c>
      <c r="KV197" s="1">
        <v>1.440484E-4</v>
      </c>
      <c r="KW197">
        <v>0.11272</v>
      </c>
      <c r="KX197">
        <v>0.79059080000000004</v>
      </c>
      <c r="KY197">
        <v>23.638839999999998</v>
      </c>
      <c r="KZ197" s="1">
        <v>1.402419E-4</v>
      </c>
      <c r="LA197">
        <v>0.1097499</v>
      </c>
      <c r="LB197">
        <v>0.79055430000000004</v>
      </c>
      <c r="LC197">
        <v>23.718160000000001</v>
      </c>
      <c r="LD197" s="1">
        <v>1.365173E-4</v>
      </c>
      <c r="LE197">
        <v>0.1068438</v>
      </c>
      <c r="LF197">
        <v>0.79050609999999999</v>
      </c>
      <c r="LG197">
        <v>23.605879999999999</v>
      </c>
      <c r="LH197" s="1">
        <v>1.327325E-4</v>
      </c>
      <c r="LI197">
        <v>0.1038857</v>
      </c>
      <c r="LJ197">
        <v>0.79045829999999995</v>
      </c>
      <c r="LK197">
        <v>23.48114</v>
      </c>
      <c r="LL197" s="1">
        <v>1.2920689999999999E-4</v>
      </c>
      <c r="LM197">
        <v>0.1011266</v>
      </c>
      <c r="LN197">
        <v>0.79041309999999998</v>
      </c>
      <c r="LO197">
        <v>23.298459999999999</v>
      </c>
      <c r="LP197" s="1">
        <v>1.259369E-4</v>
      </c>
      <c r="LQ197" s="1">
        <v>9.8578840000000001E-2</v>
      </c>
      <c r="LR197">
        <v>0.79037760000000001</v>
      </c>
      <c r="LS197">
        <v>23.489470000000001</v>
      </c>
      <c r="LT197" s="1">
        <v>1.225283E-4</v>
      </c>
      <c r="LU197" s="1">
        <v>9.5926220000000006E-2</v>
      </c>
      <c r="LV197">
        <v>0.79033229999999999</v>
      </c>
      <c r="LW197">
        <v>23.810919999999999</v>
      </c>
      <c r="LX197" s="1">
        <v>1.1917900000000001E-4</v>
      </c>
      <c r="LY197" s="1">
        <v>9.3299489999999999E-2</v>
      </c>
      <c r="LZ197">
        <v>0.79028549999999997</v>
      </c>
      <c r="MA197">
        <v>24.102399999999999</v>
      </c>
      <c r="MB197" s="1">
        <v>1.159126E-4</v>
      </c>
      <c r="MC197" s="1">
        <v>9.0755920000000004E-2</v>
      </c>
      <c r="MD197">
        <v>0.79024879999999997</v>
      </c>
      <c r="ME197">
        <v>24.466950000000001</v>
      </c>
      <c r="MF197" s="1">
        <v>1.126236E-4</v>
      </c>
      <c r="MG197" s="1">
        <v>8.8181250000000003E-2</v>
      </c>
      <c r="MH197">
        <v>0.79019740000000005</v>
      </c>
      <c r="MI197">
        <v>24.594249999999999</v>
      </c>
      <c r="MJ197">
        <v>1.097E-4</v>
      </c>
      <c r="MK197" s="1">
        <v>8.5903820000000006E-2</v>
      </c>
      <c r="ML197">
        <v>0.79016529999999996</v>
      </c>
      <c r="MM197">
        <v>24.557500000000001</v>
      </c>
      <c r="MN197" s="1">
        <v>1.068119E-4</v>
      </c>
      <c r="MO197" s="1">
        <v>8.3627740000000006E-2</v>
      </c>
      <c r="MP197">
        <v>0.79011880000000001</v>
      </c>
      <c r="MQ197">
        <v>24.500389999999999</v>
      </c>
      <c r="MR197" s="1">
        <v>1.0387699999999999E-4</v>
      </c>
      <c r="MS197" s="1">
        <v>8.1349340000000006E-2</v>
      </c>
      <c r="MT197">
        <v>0.79008009999999995</v>
      </c>
      <c r="MU197">
        <v>24.27065</v>
      </c>
      <c r="MV197" s="1">
        <v>1.010817E-4</v>
      </c>
      <c r="MW197" s="1">
        <v>7.9161789999999996E-2</v>
      </c>
      <c r="MX197">
        <v>0.7900372</v>
      </c>
      <c r="MY197">
        <v>23.949100000000001</v>
      </c>
      <c r="MZ197" s="1">
        <v>9.8168739999999997E-5</v>
      </c>
      <c r="NA197">
        <v>7.6890799999999995E-2</v>
      </c>
      <c r="NB197">
        <v>0.78999280000000005</v>
      </c>
      <c r="NC197">
        <v>23.695910000000001</v>
      </c>
      <c r="ND197" s="1">
        <v>9.5322799999999995E-5</v>
      </c>
      <c r="NE197" s="1">
        <v>7.4665110000000007E-2</v>
      </c>
      <c r="NF197">
        <v>0.78994540000000002</v>
      </c>
      <c r="NG197">
        <v>23.65635</v>
      </c>
      <c r="NH197" s="1">
        <v>9.2719730000000001E-5</v>
      </c>
      <c r="NI197" s="1">
        <v>7.2625410000000001E-2</v>
      </c>
      <c r="NJ197">
        <v>0.78992050000000003</v>
      </c>
      <c r="NK197">
        <v>23.57996</v>
      </c>
      <c r="NL197" s="1">
        <v>8.9991610000000002E-5</v>
      </c>
      <c r="NM197" s="1">
        <v>7.0494860000000006E-2</v>
      </c>
      <c r="NN197">
        <v>0.78988349999999996</v>
      </c>
      <c r="NO197">
        <v>23.430789999999998</v>
      </c>
      <c r="NP197" s="1">
        <v>8.7392089999999999E-5</v>
      </c>
      <c r="NQ197" s="1">
        <v>6.846149E-2</v>
      </c>
      <c r="NR197">
        <v>0.78984929999999998</v>
      </c>
      <c r="NS197">
        <v>23.336290000000002</v>
      </c>
      <c r="NT197" s="1">
        <v>8.4931259999999995E-5</v>
      </c>
      <c r="NU197" s="1">
        <v>6.653705E-2</v>
      </c>
      <c r="NV197">
        <v>0.78980930000000005</v>
      </c>
      <c r="NW197">
        <v>23.248889999999999</v>
      </c>
      <c r="NX197" s="1">
        <v>8.2532709999999997E-5</v>
      </c>
      <c r="NY197" s="1">
        <v>6.4656850000000002E-2</v>
      </c>
      <c r="NZ197">
        <v>0.78979920000000003</v>
      </c>
      <c r="OA197">
        <v>23.10228</v>
      </c>
      <c r="OB197" s="1">
        <v>8.025021E-5</v>
      </c>
      <c r="OC197" s="1">
        <v>6.2870460000000003E-2</v>
      </c>
      <c r="OD197">
        <v>0.78976789999999997</v>
      </c>
      <c r="OE197">
        <v>23.101959999999998</v>
      </c>
      <c r="OF197" s="1">
        <v>7.7954540000000003E-5</v>
      </c>
      <c r="OG197" s="1">
        <v>6.1073629999999997E-2</v>
      </c>
      <c r="OH197">
        <v>0.78974169999999999</v>
      </c>
      <c r="OI197">
        <v>23.181840000000001</v>
      </c>
      <c r="OJ197" s="1">
        <v>7.6014199999999995E-5</v>
      </c>
      <c r="OK197" s="1">
        <v>5.9549240000000003E-2</v>
      </c>
    </row>
    <row r="198" spans="1:401" x14ac:dyDescent="0.35">
      <c r="A198">
        <v>204</v>
      </c>
      <c r="B198" t="s">
        <v>4</v>
      </c>
      <c r="C198" t="s">
        <v>181</v>
      </c>
      <c r="D198" t="s">
        <v>203</v>
      </c>
      <c r="E198">
        <v>917.53639999999996</v>
      </c>
      <c r="F198">
        <v>1.2564200000000001</v>
      </c>
      <c r="G198">
        <v>23.458300000000001</v>
      </c>
      <c r="H198">
        <v>0</v>
      </c>
      <c r="I198">
        <v>0</v>
      </c>
      <c r="J198">
        <v>1.256167</v>
      </c>
      <c r="K198">
        <v>23.241230000000002</v>
      </c>
      <c r="L198">
        <v>0</v>
      </c>
      <c r="M198">
        <v>0</v>
      </c>
      <c r="N198">
        <v>1.255935</v>
      </c>
      <c r="O198">
        <v>22.78857</v>
      </c>
      <c r="P198">
        <v>0</v>
      </c>
      <c r="Q198">
        <v>0</v>
      </c>
      <c r="R198">
        <v>1.2556799999999999</v>
      </c>
      <c r="S198">
        <v>22.167200000000001</v>
      </c>
      <c r="T198">
        <v>0</v>
      </c>
      <c r="U198">
        <v>0</v>
      </c>
      <c r="V198">
        <v>1.2554970000000001</v>
      </c>
      <c r="W198">
        <v>21.734670000000001</v>
      </c>
      <c r="X198">
        <v>0</v>
      </c>
      <c r="Y198">
        <v>0</v>
      </c>
      <c r="Z198">
        <v>1.255295</v>
      </c>
      <c r="AA198">
        <v>21.43272</v>
      </c>
      <c r="AB198">
        <v>0</v>
      </c>
      <c r="AC198">
        <v>0</v>
      </c>
      <c r="AD198">
        <v>1.255128</v>
      </c>
      <c r="AE198">
        <v>21.253979999999999</v>
      </c>
      <c r="AF198">
        <v>0</v>
      </c>
      <c r="AG198" s="1">
        <v>5.8083550000000001E-36</v>
      </c>
      <c r="AH198">
        <v>1.2549669999999999</v>
      </c>
      <c r="AI198">
        <v>21.19415</v>
      </c>
      <c r="AJ198" s="1">
        <v>2.7954750000000003E-26</v>
      </c>
      <c r="AK198" s="1">
        <v>1.9893280000000001E-23</v>
      </c>
      <c r="AL198">
        <v>1.25481</v>
      </c>
      <c r="AM198">
        <v>21.146889999999999</v>
      </c>
      <c r="AN198" s="1">
        <v>7.4142759999999995E-14</v>
      </c>
      <c r="AO198" s="1">
        <v>5.2734909999999999E-11</v>
      </c>
      <c r="AP198">
        <v>1.254669</v>
      </c>
      <c r="AQ198">
        <v>21.357520000000001</v>
      </c>
      <c r="AR198" s="1">
        <v>1.5997379999999999E-5</v>
      </c>
      <c r="AS198" s="1">
        <v>8.5590430000000006E-3</v>
      </c>
      <c r="AT198">
        <v>1.254537</v>
      </c>
      <c r="AU198">
        <v>21.697610000000001</v>
      </c>
      <c r="AV198" s="1">
        <v>1.7521479999999999E-2</v>
      </c>
      <c r="AW198">
        <v>10.32891</v>
      </c>
      <c r="AX198">
        <v>1.2544519999999999</v>
      </c>
      <c r="AY198">
        <v>21.899360000000001</v>
      </c>
      <c r="AZ198">
        <v>1.1898550000000001</v>
      </c>
      <c r="BA198">
        <v>750.13810000000001</v>
      </c>
      <c r="BB198">
        <v>1.2543580000000001</v>
      </c>
      <c r="BC198">
        <v>22.055440000000001</v>
      </c>
      <c r="BD198">
        <v>13.15028</v>
      </c>
      <c r="BE198">
        <v>8748.0679999999993</v>
      </c>
      <c r="BF198">
        <v>1.254275</v>
      </c>
      <c r="BG198">
        <v>21.954080000000001</v>
      </c>
      <c r="BH198">
        <v>37.423169999999999</v>
      </c>
      <c r="BI198">
        <v>26041.14</v>
      </c>
      <c r="BJ198">
        <v>1.254246</v>
      </c>
      <c r="BK198">
        <v>21.647010000000002</v>
      </c>
      <c r="BL198">
        <v>36.572879999999998</v>
      </c>
      <c r="BM198">
        <v>26443.13</v>
      </c>
      <c r="BN198">
        <v>1.2542150000000001</v>
      </c>
      <c r="BO198">
        <v>21.412559999999999</v>
      </c>
      <c r="BP198">
        <v>15.03115</v>
      </c>
      <c r="BQ198">
        <v>11230.7</v>
      </c>
      <c r="BR198">
        <v>1.254184</v>
      </c>
      <c r="BS198">
        <v>21.20804</v>
      </c>
      <c r="BT198">
        <v>3.028632</v>
      </c>
      <c r="BU198">
        <v>2327.7669999999998</v>
      </c>
      <c r="BV198">
        <v>1.2541329999999999</v>
      </c>
      <c r="BW198">
        <v>21.296130000000002</v>
      </c>
      <c r="BX198">
        <v>0.34367160000000002</v>
      </c>
      <c r="BY198">
        <v>270.08980000000003</v>
      </c>
      <c r="BZ198">
        <v>1.2541500000000001</v>
      </c>
      <c r="CA198">
        <v>21.630459999999999</v>
      </c>
      <c r="CB198" s="1">
        <v>3.0476019999999999E-2</v>
      </c>
      <c r="CC198">
        <v>23.81682</v>
      </c>
      <c r="CD198">
        <v>1.2541119999999999</v>
      </c>
      <c r="CE198">
        <v>21.932169999999999</v>
      </c>
      <c r="CF198" s="1">
        <v>7.5845349999999999E-3</v>
      </c>
      <c r="CG198">
        <v>5.5334320000000004</v>
      </c>
      <c r="CH198">
        <v>1.2541089999999999</v>
      </c>
      <c r="CI198">
        <v>22.271470000000001</v>
      </c>
      <c r="CJ198" s="1">
        <v>5.5034769999999997E-3</v>
      </c>
      <c r="CK198">
        <v>3.9414910000000001</v>
      </c>
      <c r="CL198">
        <v>1.2541150000000001</v>
      </c>
      <c r="CM198">
        <v>22.427420000000001</v>
      </c>
      <c r="CN198" s="1">
        <v>4.5805050000000003E-3</v>
      </c>
      <c r="CO198">
        <v>3.276999</v>
      </c>
      <c r="CP198">
        <v>1.2540800000000001</v>
      </c>
      <c r="CQ198">
        <v>22.34065</v>
      </c>
      <c r="CR198" s="1">
        <v>3.8503270000000002E-3</v>
      </c>
      <c r="CS198">
        <v>2.7540439999999999</v>
      </c>
      <c r="CT198">
        <v>1.254062</v>
      </c>
      <c r="CU198">
        <v>22.232230000000001</v>
      </c>
      <c r="CV198" s="1">
        <v>3.252371E-3</v>
      </c>
      <c r="CW198">
        <v>2.326003</v>
      </c>
      <c r="CX198">
        <v>1.254027</v>
      </c>
      <c r="CY198">
        <v>22.084409999999998</v>
      </c>
      <c r="CZ198" s="1">
        <v>2.7616400000000001E-3</v>
      </c>
      <c r="DA198">
        <v>1.974656</v>
      </c>
      <c r="DB198">
        <v>1.253943</v>
      </c>
      <c r="DC198">
        <v>22.196919999999999</v>
      </c>
      <c r="DD198" s="1">
        <v>2.3579170000000002E-3</v>
      </c>
      <c r="DE198">
        <v>1.6855899999999999</v>
      </c>
      <c r="DF198">
        <v>1.2539009999999999</v>
      </c>
      <c r="DG198">
        <v>22.440190000000001</v>
      </c>
      <c r="DH198" s="1">
        <v>2.0283160000000001E-3</v>
      </c>
      <c r="DI198">
        <v>1.4496230000000001</v>
      </c>
      <c r="DJ198">
        <v>1.2538290000000001</v>
      </c>
      <c r="DK198">
        <v>22.666740000000001</v>
      </c>
      <c r="DL198" s="1">
        <v>1.756793E-3</v>
      </c>
      <c r="DM198">
        <v>1.255293</v>
      </c>
      <c r="DN198">
        <v>1.2537480000000001</v>
      </c>
      <c r="DO198">
        <v>22.917339999999999</v>
      </c>
      <c r="DP198" s="1">
        <v>1.5326960000000001E-3</v>
      </c>
      <c r="DQ198">
        <v>1.094868</v>
      </c>
      <c r="DR198">
        <v>1.2536160000000001</v>
      </c>
      <c r="DS198">
        <v>22.886150000000001</v>
      </c>
      <c r="DT198" s="1">
        <v>1.348127E-3</v>
      </c>
      <c r="DU198">
        <v>0.96280540000000003</v>
      </c>
      <c r="DV198">
        <v>1.253506</v>
      </c>
      <c r="DW198">
        <v>22.722349999999999</v>
      </c>
      <c r="DX198" s="1">
        <v>1.192729E-3</v>
      </c>
      <c r="DY198">
        <v>0.85167409999999999</v>
      </c>
      <c r="DZ198">
        <v>1.2534000000000001</v>
      </c>
      <c r="EA198">
        <v>22.608789999999999</v>
      </c>
      <c r="EB198" s="1">
        <v>1.0622050000000001E-3</v>
      </c>
      <c r="EC198">
        <v>0.75839979999999996</v>
      </c>
      <c r="ED198">
        <v>1.2532669999999999</v>
      </c>
      <c r="EE198">
        <v>22.46893</v>
      </c>
      <c r="EF198" s="1">
        <v>9.5148010000000002E-4</v>
      </c>
      <c r="EG198">
        <v>0.67921310000000001</v>
      </c>
      <c r="EH198">
        <v>1.2531330000000001</v>
      </c>
      <c r="EI198">
        <v>22.55986</v>
      </c>
      <c r="EJ198" s="1">
        <v>8.5779949999999997E-4</v>
      </c>
      <c r="EK198">
        <v>0.61221119999999996</v>
      </c>
      <c r="EL198">
        <v>1.2530159999999999</v>
      </c>
      <c r="EM198">
        <v>22.82939</v>
      </c>
      <c r="EN198" s="1">
        <v>7.7941230000000005E-4</v>
      </c>
      <c r="EO198">
        <v>0.55612859999999997</v>
      </c>
      <c r="EP198">
        <v>1.25288</v>
      </c>
      <c r="EQ198">
        <v>23.123249999999999</v>
      </c>
      <c r="ER198" s="1">
        <v>7.1327480000000002E-4</v>
      </c>
      <c r="ES198">
        <v>0.50883869999999998</v>
      </c>
      <c r="ET198">
        <v>1.2527759999999999</v>
      </c>
      <c r="EU198">
        <v>23.436199999999999</v>
      </c>
      <c r="EV198" s="1">
        <v>6.5717130000000001E-4</v>
      </c>
      <c r="EW198">
        <v>0.46870970000000001</v>
      </c>
      <c r="EX198">
        <v>1.2526679999999999</v>
      </c>
      <c r="EY198">
        <v>23.476179999999999</v>
      </c>
      <c r="EZ198" s="1">
        <v>6.0843249999999996E-4</v>
      </c>
      <c r="FA198">
        <v>0.43395850000000002</v>
      </c>
      <c r="FB198">
        <v>1.252551</v>
      </c>
      <c r="FC198">
        <v>23.3309</v>
      </c>
      <c r="FD198" s="1">
        <v>5.6598249999999998E-4</v>
      </c>
      <c r="FE198">
        <v>0.40360230000000002</v>
      </c>
      <c r="FF198">
        <v>1.2524230000000001</v>
      </c>
      <c r="FG198">
        <v>23.214120000000001</v>
      </c>
      <c r="FH198" s="1">
        <v>5.3026889999999995E-4</v>
      </c>
      <c r="FI198">
        <v>0.3780867</v>
      </c>
      <c r="FJ198">
        <v>1.252351</v>
      </c>
      <c r="FK198">
        <v>23.030349999999999</v>
      </c>
      <c r="FL198" s="1">
        <v>4.9839459999999997E-4</v>
      </c>
      <c r="FM198">
        <v>0.35535139999999998</v>
      </c>
      <c r="FN198">
        <v>1.2522580000000001</v>
      </c>
      <c r="FO198">
        <v>23.03368</v>
      </c>
      <c r="FP198" s="1">
        <v>4.7016270000000001E-4</v>
      </c>
      <c r="FQ198">
        <v>0.33520339999999998</v>
      </c>
      <c r="FR198">
        <v>1.25217</v>
      </c>
      <c r="FS198">
        <v>23.063269999999999</v>
      </c>
      <c r="FT198" s="1">
        <v>4.4541170000000002E-4</v>
      </c>
      <c r="FU198">
        <v>0.31750879999999998</v>
      </c>
      <c r="FV198">
        <v>1.2521370000000001</v>
      </c>
      <c r="FW198">
        <v>22.87114</v>
      </c>
      <c r="FX198" s="1">
        <v>4.2334000000000002E-4</v>
      </c>
      <c r="FY198">
        <v>0.30174649999999997</v>
      </c>
      <c r="FZ198">
        <v>1.252102</v>
      </c>
      <c r="GA198">
        <v>22.68451</v>
      </c>
      <c r="GB198" s="1">
        <v>4.0342230000000001E-4</v>
      </c>
      <c r="GC198">
        <v>0.28754869999999999</v>
      </c>
      <c r="GD198">
        <v>1.252041</v>
      </c>
      <c r="GE198">
        <v>22.459150000000001</v>
      </c>
      <c r="GF198" s="1">
        <v>3.8470159999999998E-4</v>
      </c>
      <c r="GG198">
        <v>0.27422069999999998</v>
      </c>
      <c r="GH198">
        <v>1.252027</v>
      </c>
      <c r="GI198">
        <v>22.441009999999999</v>
      </c>
      <c r="GJ198" s="1">
        <v>3.6789640000000002E-4</v>
      </c>
      <c r="GK198">
        <v>0.26221729999999999</v>
      </c>
      <c r="GL198">
        <v>1.251987</v>
      </c>
      <c r="GM198">
        <v>22.602630000000001</v>
      </c>
      <c r="GN198" s="1">
        <v>3.5271819999999998E-4</v>
      </c>
      <c r="GO198">
        <v>0.25139660000000003</v>
      </c>
      <c r="GP198">
        <v>1.2520009999999999</v>
      </c>
      <c r="GQ198">
        <v>22.649319999999999</v>
      </c>
      <c r="GR198" s="1">
        <v>3.384471E-4</v>
      </c>
      <c r="GS198">
        <v>0.24120649999999999</v>
      </c>
      <c r="GT198">
        <v>1.2519720000000001</v>
      </c>
      <c r="GU198">
        <v>22.436800000000002</v>
      </c>
      <c r="GV198" s="1">
        <v>3.2563569999999998E-4</v>
      </c>
      <c r="GW198">
        <v>0.23206830000000001</v>
      </c>
      <c r="GX198">
        <v>1.251989</v>
      </c>
      <c r="GY198">
        <v>22.24081</v>
      </c>
      <c r="GZ198" s="1">
        <v>3.1392060000000002E-4</v>
      </c>
      <c r="HA198">
        <v>0.22373090000000001</v>
      </c>
      <c r="HB198">
        <v>1.2519720000000001</v>
      </c>
      <c r="HC198">
        <v>22.238569999999999</v>
      </c>
      <c r="HD198" s="1">
        <v>3.0303730000000003E-4</v>
      </c>
      <c r="HE198">
        <v>0.21595980000000001</v>
      </c>
      <c r="HF198">
        <v>1.2519899999999999</v>
      </c>
      <c r="HG198">
        <v>22.436540000000001</v>
      </c>
      <c r="HH198" s="1">
        <v>2.9275980000000002E-4</v>
      </c>
      <c r="HI198">
        <v>0.20864969999999999</v>
      </c>
      <c r="HJ198">
        <v>1.251973</v>
      </c>
      <c r="HK198">
        <v>22.565020000000001</v>
      </c>
      <c r="HL198" s="1">
        <v>2.8297080000000001E-4</v>
      </c>
      <c r="HM198">
        <v>0.20165759999999999</v>
      </c>
      <c r="HN198">
        <v>1.251968</v>
      </c>
      <c r="HO198">
        <v>22.46893</v>
      </c>
      <c r="HP198" s="1">
        <v>2.7346899999999998E-4</v>
      </c>
      <c r="HQ198">
        <v>0.19489980000000001</v>
      </c>
      <c r="HR198">
        <v>1.251976</v>
      </c>
      <c r="HS198">
        <v>22.32723</v>
      </c>
      <c r="HT198" s="1">
        <v>2.6487949999999999E-4</v>
      </c>
      <c r="HU198">
        <v>0.18876760000000001</v>
      </c>
      <c r="HV198">
        <v>1.251952</v>
      </c>
      <c r="HW198">
        <v>22.124359999999999</v>
      </c>
      <c r="HX198" s="1">
        <v>2.565798E-4</v>
      </c>
      <c r="HY198">
        <v>0.18285419999999999</v>
      </c>
      <c r="HZ198">
        <v>1.2519309999999999</v>
      </c>
      <c r="IA198">
        <v>22.098669999999998</v>
      </c>
      <c r="IB198" s="1">
        <v>2.4861270000000002E-4</v>
      </c>
      <c r="IC198">
        <v>0.17721700000000001</v>
      </c>
      <c r="ID198">
        <v>1.251906</v>
      </c>
      <c r="IE198">
        <v>22.246639999999999</v>
      </c>
      <c r="IF198" s="1">
        <v>2.4087159999999999E-4</v>
      </c>
      <c r="IG198">
        <v>0.17169100000000001</v>
      </c>
      <c r="IH198">
        <v>1.251871</v>
      </c>
      <c r="II198">
        <v>22.385000000000002</v>
      </c>
      <c r="IJ198" s="1">
        <v>2.3314240000000001E-4</v>
      </c>
      <c r="IK198">
        <v>0.16619880000000001</v>
      </c>
      <c r="IL198">
        <v>1.2518359999999999</v>
      </c>
      <c r="IM198">
        <v>22.529489999999999</v>
      </c>
      <c r="IN198" s="1">
        <v>2.257588E-4</v>
      </c>
      <c r="IO198">
        <v>0.16093479999999999</v>
      </c>
      <c r="IP198">
        <v>1.2517659999999999</v>
      </c>
      <c r="IQ198">
        <v>22.467490000000002</v>
      </c>
      <c r="IR198" s="1">
        <v>2.1885270000000001E-4</v>
      </c>
      <c r="IS198">
        <v>0.15601110000000001</v>
      </c>
      <c r="IT198">
        <v>1.2517039999999999</v>
      </c>
      <c r="IU198">
        <v>22.31101</v>
      </c>
      <c r="IV198" s="1">
        <v>2.1248609999999999E-4</v>
      </c>
      <c r="IW198">
        <v>0.1514838</v>
      </c>
      <c r="IX198">
        <v>1.2516579999999999</v>
      </c>
      <c r="IY198">
        <v>22.25508</v>
      </c>
      <c r="IZ198" s="1">
        <v>2.0587559999999999E-4</v>
      </c>
      <c r="JA198">
        <v>0.14680219999999999</v>
      </c>
      <c r="JB198">
        <v>1.2515750000000001</v>
      </c>
      <c r="JC198">
        <v>22.224630000000001</v>
      </c>
      <c r="JD198" s="1">
        <v>1.9970130000000001E-4</v>
      </c>
      <c r="JE198">
        <v>0.14239969999999999</v>
      </c>
      <c r="JF198">
        <v>1.2515339999999999</v>
      </c>
      <c r="JG198">
        <v>22.51587</v>
      </c>
      <c r="JH198" s="1">
        <v>1.934649E-4</v>
      </c>
      <c r="JI198">
        <v>0.13797110000000001</v>
      </c>
      <c r="JJ198">
        <v>1.251439</v>
      </c>
      <c r="JK198">
        <v>22.876629999999999</v>
      </c>
      <c r="JL198" s="1">
        <v>1.878014E-4</v>
      </c>
      <c r="JM198">
        <v>0.13393630000000001</v>
      </c>
      <c r="JN198">
        <v>1.2513570000000001</v>
      </c>
      <c r="JO198">
        <v>23.028590000000001</v>
      </c>
      <c r="JP198" s="1">
        <v>1.822363E-4</v>
      </c>
      <c r="JQ198">
        <v>0.1299495</v>
      </c>
      <c r="JR198">
        <v>1.2512909999999999</v>
      </c>
      <c r="JS198">
        <v>23.031230000000001</v>
      </c>
      <c r="JT198" s="1">
        <v>1.769141E-4</v>
      </c>
      <c r="JU198">
        <v>0.12619420000000001</v>
      </c>
      <c r="JV198">
        <v>1.251179</v>
      </c>
      <c r="JW198">
        <v>22.909479999999999</v>
      </c>
      <c r="JX198" s="1">
        <v>1.716907E-4</v>
      </c>
      <c r="JY198">
        <v>0.12246</v>
      </c>
      <c r="JZ198">
        <v>1.2511129999999999</v>
      </c>
      <c r="KA198">
        <v>22.758420000000001</v>
      </c>
      <c r="KB198" s="1">
        <v>1.668377E-4</v>
      </c>
      <c r="KC198">
        <v>0.11900570000000001</v>
      </c>
      <c r="KD198">
        <v>1.2510319999999999</v>
      </c>
      <c r="KE198">
        <v>22.709199999999999</v>
      </c>
      <c r="KF198" s="1">
        <v>1.6188340000000001E-4</v>
      </c>
      <c r="KG198">
        <v>0.1154917</v>
      </c>
      <c r="KH198">
        <v>1.25098</v>
      </c>
      <c r="KI198">
        <v>22.63588</v>
      </c>
      <c r="KJ198" s="1">
        <v>1.573294E-4</v>
      </c>
      <c r="KK198">
        <v>0.11223669999999999</v>
      </c>
      <c r="KL198">
        <v>1.250904</v>
      </c>
      <c r="KM198">
        <v>22.81757</v>
      </c>
      <c r="KN198" s="1">
        <v>1.5290759999999999E-4</v>
      </c>
      <c r="KO198">
        <v>0.1090917</v>
      </c>
      <c r="KP198">
        <v>1.2508109999999999</v>
      </c>
      <c r="KQ198">
        <v>23.09225</v>
      </c>
      <c r="KR198" s="1">
        <v>1.4849049999999999E-4</v>
      </c>
      <c r="KS198">
        <v>0.10593950000000001</v>
      </c>
      <c r="KT198">
        <v>1.2507520000000001</v>
      </c>
      <c r="KU198">
        <v>23.364229999999999</v>
      </c>
      <c r="KV198" s="1">
        <v>1.4433189999999999E-4</v>
      </c>
      <c r="KW198">
        <v>0.1029785</v>
      </c>
      <c r="KX198">
        <v>1.250686</v>
      </c>
      <c r="KY198">
        <v>23.66405</v>
      </c>
      <c r="KZ198" s="1">
        <v>1.4051849999999999E-4</v>
      </c>
      <c r="LA198">
        <v>0.10026119999999999</v>
      </c>
      <c r="LB198">
        <v>1.2506170000000001</v>
      </c>
      <c r="LC198">
        <v>23.727720000000001</v>
      </c>
      <c r="LD198" s="1">
        <v>1.3679090000000001E-4</v>
      </c>
      <c r="LE198" s="1">
        <v>9.7607289999999999E-2</v>
      </c>
      <c r="LF198">
        <v>1.2505900000000001</v>
      </c>
      <c r="LG198">
        <v>23.61467</v>
      </c>
      <c r="LH198" s="1">
        <v>1.329937E-4</v>
      </c>
      <c r="LI198" s="1">
        <v>9.4899070000000002E-2</v>
      </c>
      <c r="LJ198">
        <v>1.2505379999999999</v>
      </c>
      <c r="LK198">
        <v>23.495799999999999</v>
      </c>
      <c r="LL198" s="1">
        <v>1.294445E-4</v>
      </c>
      <c r="LM198" s="1">
        <v>9.2365020000000006E-2</v>
      </c>
      <c r="LN198">
        <v>1.250461</v>
      </c>
      <c r="LO198">
        <v>23.334710000000001</v>
      </c>
      <c r="LP198" s="1">
        <v>1.261833E-4</v>
      </c>
      <c r="LQ198" s="1">
        <v>9.0045650000000005E-2</v>
      </c>
      <c r="LR198">
        <v>1.250413</v>
      </c>
      <c r="LS198">
        <v>23.537179999999999</v>
      </c>
      <c r="LT198" s="1">
        <v>1.2279430000000001E-4</v>
      </c>
      <c r="LU198" s="1">
        <v>8.7641410000000003E-2</v>
      </c>
      <c r="LV198">
        <v>1.250337</v>
      </c>
      <c r="LW198">
        <v>23.86271</v>
      </c>
      <c r="LX198" s="1">
        <v>1.1941130000000001E-4</v>
      </c>
      <c r="LY198" s="1">
        <v>8.5219349999999999E-2</v>
      </c>
      <c r="LZ198">
        <v>1.2503010000000001</v>
      </c>
      <c r="MA198">
        <v>24.148769999999999</v>
      </c>
      <c r="MB198" s="1">
        <v>1.1616049999999999E-4</v>
      </c>
      <c r="MC198" s="1">
        <v>8.2909990000000003E-2</v>
      </c>
      <c r="MD198">
        <v>1.2502580000000001</v>
      </c>
      <c r="ME198">
        <v>24.4971</v>
      </c>
      <c r="MF198" s="1">
        <v>1.128549E-4</v>
      </c>
      <c r="MG198" s="1">
        <v>8.0551709999999999E-2</v>
      </c>
      <c r="MH198">
        <v>1.2501899999999999</v>
      </c>
      <c r="MI198">
        <v>24.604340000000001</v>
      </c>
      <c r="MJ198" s="1">
        <v>1.099342E-4</v>
      </c>
      <c r="MK198" s="1">
        <v>7.8471739999999998E-2</v>
      </c>
      <c r="ML198">
        <v>1.250121</v>
      </c>
      <c r="MM198">
        <v>24.566199999999998</v>
      </c>
      <c r="MN198" s="1">
        <v>1.06993E-4</v>
      </c>
      <c r="MO198">
        <v>7.6357700000000001E-2</v>
      </c>
      <c r="MP198">
        <v>1.250067</v>
      </c>
      <c r="MQ198">
        <v>24.511379999999999</v>
      </c>
      <c r="MR198" s="1">
        <v>1.04097E-4</v>
      </c>
      <c r="MS198" s="1">
        <v>7.4309550000000002E-2</v>
      </c>
      <c r="MT198">
        <v>1.2500260000000001</v>
      </c>
      <c r="MU198">
        <v>24.299990000000001</v>
      </c>
      <c r="MV198" s="1">
        <v>1.012883E-4</v>
      </c>
      <c r="MW198" s="1">
        <v>7.2302069999999996E-2</v>
      </c>
      <c r="MX198">
        <v>1.2499750000000001</v>
      </c>
      <c r="MY198">
        <v>23.992349999999998</v>
      </c>
      <c r="MZ198" s="1">
        <v>9.8385590000000001E-5</v>
      </c>
      <c r="NA198" s="1">
        <v>7.0239259999999998E-2</v>
      </c>
      <c r="NB198">
        <v>1.2499389999999999</v>
      </c>
      <c r="NC198">
        <v>23.75855</v>
      </c>
      <c r="ND198" s="1">
        <v>9.5535579999999999E-5</v>
      </c>
      <c r="NE198" s="1">
        <v>6.8205979999999999E-2</v>
      </c>
      <c r="NF198">
        <v>1.2498849999999999</v>
      </c>
      <c r="NG198">
        <v>23.710239999999999</v>
      </c>
      <c r="NH198" s="1">
        <v>9.2908189999999999E-5</v>
      </c>
      <c r="NI198" s="1">
        <v>6.6325449999999994E-2</v>
      </c>
      <c r="NJ198">
        <v>1.2498370000000001</v>
      </c>
      <c r="NK198">
        <v>23.61214</v>
      </c>
      <c r="NL198" s="1">
        <v>9.0184990000000004E-5</v>
      </c>
      <c r="NM198" s="1">
        <v>6.4387910000000007E-2</v>
      </c>
      <c r="NN198">
        <v>1.249771</v>
      </c>
      <c r="NO198">
        <v>23.447980000000001</v>
      </c>
      <c r="NP198" s="1">
        <v>8.7578639999999998E-5</v>
      </c>
      <c r="NQ198" s="1">
        <v>6.2528589999999995E-2</v>
      </c>
      <c r="NR198">
        <v>1.249744</v>
      </c>
      <c r="NS198">
        <v>23.348549999999999</v>
      </c>
      <c r="NT198" s="1">
        <v>8.5109820000000004E-5</v>
      </c>
      <c r="NU198" s="1">
        <v>6.0766540000000001E-2</v>
      </c>
      <c r="NV198">
        <v>1.2497050000000001</v>
      </c>
      <c r="NW198">
        <v>23.260770000000001</v>
      </c>
      <c r="NX198" s="1">
        <v>8.2701740000000004E-5</v>
      </c>
      <c r="NY198" s="1">
        <v>5.904591E-2</v>
      </c>
      <c r="NZ198">
        <v>1.249673</v>
      </c>
      <c r="OA198">
        <v>23.127600000000001</v>
      </c>
      <c r="OB198" s="1">
        <v>8.0415369999999994E-5</v>
      </c>
      <c r="OC198" s="1">
        <v>5.7413649999999997E-2</v>
      </c>
      <c r="OD198">
        <v>1.2496350000000001</v>
      </c>
      <c r="OE198">
        <v>23.155190000000001</v>
      </c>
      <c r="OF198" s="1">
        <v>7.8109449999999998E-5</v>
      </c>
      <c r="OG198" s="1">
        <v>5.5767419999999998E-2</v>
      </c>
      <c r="OH198">
        <v>1.2495989999999999</v>
      </c>
      <c r="OI198">
        <v>23.241569999999999</v>
      </c>
      <c r="OJ198" s="1">
        <v>7.6149980000000006E-5</v>
      </c>
      <c r="OK198" s="1">
        <v>5.4364019999999999E-2</v>
      </c>
    </row>
    <row r="199" spans="1:401" x14ac:dyDescent="0.35">
      <c r="A199">
        <v>205</v>
      </c>
      <c r="B199" t="s">
        <v>4</v>
      </c>
      <c r="C199" t="s">
        <v>181</v>
      </c>
      <c r="D199" t="s">
        <v>204</v>
      </c>
      <c r="E199">
        <v>874.73030000000006</v>
      </c>
      <c r="F199">
        <v>1.002877</v>
      </c>
      <c r="G199">
        <v>23.478190000000001</v>
      </c>
      <c r="H199">
        <v>0</v>
      </c>
      <c r="I199">
        <v>0</v>
      </c>
      <c r="J199">
        <v>1.002799</v>
      </c>
      <c r="K199">
        <v>23.281130000000001</v>
      </c>
      <c r="L199">
        <v>0</v>
      </c>
      <c r="M199">
        <v>0</v>
      </c>
      <c r="N199">
        <v>1.0027569999999999</v>
      </c>
      <c r="O199">
        <v>22.840509999999998</v>
      </c>
      <c r="P199">
        <v>0</v>
      </c>
      <c r="Q199">
        <v>0</v>
      </c>
      <c r="R199">
        <v>1.0027010000000001</v>
      </c>
      <c r="S199">
        <v>22.223420000000001</v>
      </c>
      <c r="T199">
        <v>0</v>
      </c>
      <c r="U199">
        <v>0</v>
      </c>
      <c r="V199">
        <v>1.002669</v>
      </c>
      <c r="W199">
        <v>21.77901</v>
      </c>
      <c r="X199">
        <v>0</v>
      </c>
      <c r="Y199">
        <v>0</v>
      </c>
      <c r="Z199">
        <v>1.002616</v>
      </c>
      <c r="AA199">
        <v>21.460360000000001</v>
      </c>
      <c r="AB199">
        <v>0</v>
      </c>
      <c r="AC199">
        <v>0</v>
      </c>
      <c r="AD199">
        <v>1.002588</v>
      </c>
      <c r="AE199">
        <v>21.270810000000001</v>
      </c>
      <c r="AF199">
        <v>0</v>
      </c>
      <c r="AG199" s="1">
        <v>9.2946350000000006E-37</v>
      </c>
      <c r="AH199">
        <v>1.002575</v>
      </c>
      <c r="AI199">
        <v>21.208469999999998</v>
      </c>
      <c r="AJ199" s="1">
        <v>4.589843E-27</v>
      </c>
      <c r="AK199" s="1">
        <v>3.4462329999999999E-24</v>
      </c>
      <c r="AL199">
        <v>1.0025360000000001</v>
      </c>
      <c r="AM199">
        <v>21.173190000000002</v>
      </c>
      <c r="AN199" s="1">
        <v>1.094981E-14</v>
      </c>
      <c r="AO199" s="1">
        <v>8.2172050000000006E-12</v>
      </c>
      <c r="AP199">
        <v>1.0025489999999999</v>
      </c>
      <c r="AQ199">
        <v>21.39677</v>
      </c>
      <c r="AR199" s="1">
        <v>8.5408790000000007E-6</v>
      </c>
      <c r="AS199" s="1">
        <v>4.7746129999999996E-3</v>
      </c>
      <c r="AT199">
        <v>1.002532</v>
      </c>
      <c r="AU199">
        <v>21.74119</v>
      </c>
      <c r="AV199" s="1">
        <v>1.190596E-2</v>
      </c>
      <c r="AW199">
        <v>7.3365799999999997</v>
      </c>
      <c r="AX199">
        <v>1.002502</v>
      </c>
      <c r="AY199">
        <v>21.938580000000002</v>
      </c>
      <c r="AZ199">
        <v>0.93465759999999998</v>
      </c>
      <c r="BA199">
        <v>616.66719999999998</v>
      </c>
      <c r="BB199">
        <v>1.0025230000000001</v>
      </c>
      <c r="BC199">
        <v>22.083469999999998</v>
      </c>
      <c r="BD199">
        <v>11.53218</v>
      </c>
      <c r="BE199">
        <v>8042.14</v>
      </c>
      <c r="BF199">
        <v>1.0025200000000001</v>
      </c>
      <c r="BG199">
        <v>21.977799999999998</v>
      </c>
      <c r="BH199">
        <v>35.897840000000002</v>
      </c>
      <c r="BI199">
        <v>26237.65</v>
      </c>
      <c r="BJ199">
        <v>1.002545</v>
      </c>
      <c r="BK199">
        <v>21.66817</v>
      </c>
      <c r="BL199">
        <v>37.833440000000003</v>
      </c>
      <c r="BM199">
        <v>28793.4</v>
      </c>
      <c r="BN199">
        <v>1.002543</v>
      </c>
      <c r="BO199">
        <v>21.430869999999999</v>
      </c>
      <c r="BP199">
        <v>16.587119999999999</v>
      </c>
      <c r="BQ199">
        <v>13073.5</v>
      </c>
      <c r="BR199">
        <v>1.0025440000000001</v>
      </c>
      <c r="BS199">
        <v>21.22954</v>
      </c>
      <c r="BT199">
        <v>3.5326360000000001</v>
      </c>
      <c r="BU199">
        <v>2870.393</v>
      </c>
      <c r="BV199">
        <v>1.0025520000000001</v>
      </c>
      <c r="BW199">
        <v>21.321339999999999</v>
      </c>
      <c r="BX199">
        <v>0.41894199999999998</v>
      </c>
      <c r="BY199">
        <v>348.91230000000002</v>
      </c>
      <c r="BZ199">
        <v>1.0025520000000001</v>
      </c>
      <c r="CA199">
        <v>21.657319999999999</v>
      </c>
      <c r="CB199" s="1">
        <v>3.6823130000000003E-2</v>
      </c>
      <c r="CC199">
        <v>30.65719</v>
      </c>
      <c r="CD199">
        <v>1.002586</v>
      </c>
      <c r="CE199">
        <v>21.951889999999999</v>
      </c>
      <c r="CF199" s="1">
        <v>8.0101819999999994E-3</v>
      </c>
      <c r="CG199">
        <v>6.2060490000000001</v>
      </c>
      <c r="CH199">
        <v>1.0025660000000001</v>
      </c>
      <c r="CI199">
        <v>22.290690000000001</v>
      </c>
      <c r="CJ199" s="1">
        <v>5.5929899999999999E-3</v>
      </c>
      <c r="CK199">
        <v>4.2294140000000002</v>
      </c>
      <c r="CL199">
        <v>1.00258</v>
      </c>
      <c r="CM199">
        <v>22.431249999999999</v>
      </c>
      <c r="CN199" s="1">
        <v>4.6447670000000002E-3</v>
      </c>
      <c r="CO199">
        <v>3.5073059999999998</v>
      </c>
      <c r="CP199">
        <v>1.0025740000000001</v>
      </c>
      <c r="CQ199">
        <v>22.347629999999999</v>
      </c>
      <c r="CR199" s="1">
        <v>3.9026130000000001E-3</v>
      </c>
      <c r="CS199">
        <v>2.9462090000000001</v>
      </c>
      <c r="CT199">
        <v>1.002537</v>
      </c>
      <c r="CU199">
        <v>22.24248</v>
      </c>
      <c r="CV199" s="1">
        <v>3.295264E-3</v>
      </c>
      <c r="CW199">
        <v>2.4873020000000001</v>
      </c>
      <c r="CX199">
        <v>1.0025360000000001</v>
      </c>
      <c r="CY199">
        <v>22.115829999999999</v>
      </c>
      <c r="CZ199" s="1">
        <v>2.7969039999999998E-3</v>
      </c>
      <c r="DA199">
        <v>2.1106989999999999</v>
      </c>
      <c r="DB199">
        <v>1.002537</v>
      </c>
      <c r="DC199">
        <v>22.248290000000001</v>
      </c>
      <c r="DD199" s="1">
        <v>2.3868169999999998E-3</v>
      </c>
      <c r="DE199">
        <v>1.8007880000000001</v>
      </c>
      <c r="DF199">
        <v>1.002532</v>
      </c>
      <c r="DG199">
        <v>22.494499999999999</v>
      </c>
      <c r="DH199" s="1">
        <v>2.0520120000000002E-3</v>
      </c>
      <c r="DI199">
        <v>1.547782</v>
      </c>
      <c r="DJ199">
        <v>1.0024709999999999</v>
      </c>
      <c r="DK199">
        <v>22.717929999999999</v>
      </c>
      <c r="DL199" s="1">
        <v>1.776323E-3</v>
      </c>
      <c r="DM199">
        <v>1.3395170000000001</v>
      </c>
      <c r="DN199">
        <v>1.0024519999999999</v>
      </c>
      <c r="DO199">
        <v>22.951360000000001</v>
      </c>
      <c r="DP199" s="1">
        <v>1.5487680000000001E-3</v>
      </c>
      <c r="DQ199">
        <v>1.1675869999999999</v>
      </c>
      <c r="DR199">
        <v>1.0024109999999999</v>
      </c>
      <c r="DS199">
        <v>22.897880000000001</v>
      </c>
      <c r="DT199">
        <v>1.3615000000000001E-3</v>
      </c>
      <c r="DU199">
        <v>1.0261290000000001</v>
      </c>
      <c r="DV199">
        <v>1.002375</v>
      </c>
      <c r="DW199">
        <v>22.728590000000001</v>
      </c>
      <c r="DX199" s="1">
        <v>1.2039349999999999E-3</v>
      </c>
      <c r="DY199">
        <v>0.90721989999999997</v>
      </c>
      <c r="DZ199">
        <v>1.002321</v>
      </c>
      <c r="EA199">
        <v>22.616409999999998</v>
      </c>
      <c r="EB199" s="1">
        <v>1.0717770000000001E-3</v>
      </c>
      <c r="EC199">
        <v>0.80753470000000005</v>
      </c>
      <c r="ED199">
        <v>1.002292</v>
      </c>
      <c r="EE199">
        <v>22.492159999999998</v>
      </c>
      <c r="EF199" s="1">
        <v>9.5956519999999997E-4</v>
      </c>
      <c r="EG199">
        <v>0.7228329</v>
      </c>
      <c r="EH199">
        <v>1.0022629999999999</v>
      </c>
      <c r="EI199">
        <v>22.601669999999999</v>
      </c>
      <c r="EJ199" s="1">
        <v>8.6459340000000001E-4</v>
      </c>
      <c r="EK199">
        <v>0.65114099999999997</v>
      </c>
      <c r="EL199">
        <v>1.0022390000000001</v>
      </c>
      <c r="EM199">
        <v>22.882370000000002</v>
      </c>
      <c r="EN199" s="1">
        <v>7.8507519999999995E-4</v>
      </c>
      <c r="EO199">
        <v>0.59109040000000002</v>
      </c>
      <c r="EP199">
        <v>1.002202</v>
      </c>
      <c r="EQ199">
        <v>23.171869999999998</v>
      </c>
      <c r="ER199" s="1">
        <v>7.1807070000000004E-4</v>
      </c>
      <c r="ES199">
        <v>0.54052140000000004</v>
      </c>
      <c r="ET199">
        <v>1.0021869999999999</v>
      </c>
      <c r="EU199">
        <v>23.46536</v>
      </c>
      <c r="EV199" s="1">
        <v>6.611961E-4</v>
      </c>
      <c r="EW199">
        <v>0.49759399999999998</v>
      </c>
      <c r="EX199">
        <v>1.002149</v>
      </c>
      <c r="EY199">
        <v>23.484719999999999</v>
      </c>
      <c r="EZ199" s="1">
        <v>6.1207639999999995E-4</v>
      </c>
      <c r="FA199">
        <v>0.46063179999999998</v>
      </c>
      <c r="FB199">
        <v>1.0021199999999999</v>
      </c>
      <c r="FC199">
        <v>23.33614</v>
      </c>
      <c r="FD199" s="1">
        <v>5.6904359999999997E-4</v>
      </c>
      <c r="FE199">
        <v>0.42816090000000001</v>
      </c>
      <c r="FF199">
        <v>1.0021139999999999</v>
      </c>
      <c r="FG199">
        <v>23.22222</v>
      </c>
      <c r="FH199" s="1">
        <v>5.3294309999999995E-4</v>
      </c>
      <c r="FI199">
        <v>0.40092749999999999</v>
      </c>
      <c r="FJ199">
        <v>1.0020849999999999</v>
      </c>
      <c r="FK199">
        <v>23.0565</v>
      </c>
      <c r="FL199" s="1">
        <v>5.0078299999999998E-4</v>
      </c>
      <c r="FM199">
        <v>0.37672369999999999</v>
      </c>
      <c r="FN199">
        <v>1.0020979999999999</v>
      </c>
      <c r="FO199">
        <v>23.086970000000001</v>
      </c>
      <c r="FP199" s="1">
        <v>4.7230189999999999E-4</v>
      </c>
      <c r="FQ199">
        <v>0.35526990000000003</v>
      </c>
      <c r="FR199">
        <v>1.0020960000000001</v>
      </c>
      <c r="FS199">
        <v>23.122879999999999</v>
      </c>
      <c r="FT199" s="1">
        <v>4.472554E-4</v>
      </c>
      <c r="FU199">
        <v>0.33636830000000001</v>
      </c>
      <c r="FV199">
        <v>1.0020830000000001</v>
      </c>
      <c r="FW199">
        <v>22.931760000000001</v>
      </c>
      <c r="FX199" s="1">
        <v>4.2494789999999999E-4</v>
      </c>
      <c r="FY199">
        <v>0.31955899999999998</v>
      </c>
      <c r="FZ199">
        <v>1.002076</v>
      </c>
      <c r="GA199">
        <v>22.722449999999998</v>
      </c>
      <c r="GB199" s="1">
        <v>4.049123E-4</v>
      </c>
      <c r="GC199">
        <v>0.30449690000000001</v>
      </c>
      <c r="GD199">
        <v>1.002086</v>
      </c>
      <c r="GE199">
        <v>22.480889999999999</v>
      </c>
      <c r="GF199" s="1">
        <v>3.8612180000000001E-4</v>
      </c>
      <c r="GG199">
        <v>0.29038409999999998</v>
      </c>
      <c r="GH199">
        <v>1.0021119999999999</v>
      </c>
      <c r="GI199">
        <v>22.447900000000001</v>
      </c>
      <c r="GJ199" s="1">
        <v>3.6915979999999998E-4</v>
      </c>
      <c r="GK199">
        <v>0.27760410000000002</v>
      </c>
      <c r="GL199">
        <v>1.0021040000000001</v>
      </c>
      <c r="GM199">
        <v>22.606179999999998</v>
      </c>
      <c r="GN199" s="1">
        <v>3.5388999999999999E-4</v>
      </c>
      <c r="GO199">
        <v>0.26610689999999998</v>
      </c>
      <c r="GP199">
        <v>1.002122</v>
      </c>
      <c r="GQ199">
        <v>22.668700000000001</v>
      </c>
      <c r="GR199" s="1">
        <v>3.394901E-4</v>
      </c>
      <c r="GS199">
        <v>0.25526799999999999</v>
      </c>
      <c r="GT199">
        <v>1.0021180000000001</v>
      </c>
      <c r="GU199">
        <v>22.475860000000001</v>
      </c>
      <c r="GV199" s="1">
        <v>3.265818E-4</v>
      </c>
      <c r="GW199">
        <v>0.24554809999999999</v>
      </c>
      <c r="GX199">
        <v>1.0021249999999999</v>
      </c>
      <c r="GY199">
        <v>22.305289999999999</v>
      </c>
      <c r="GZ199" s="1">
        <v>3.1483070000000001E-4</v>
      </c>
      <c r="HA199">
        <v>0.23672270000000001</v>
      </c>
      <c r="HB199">
        <v>1.0021260000000001</v>
      </c>
      <c r="HC199">
        <v>22.300529999999998</v>
      </c>
      <c r="HD199" s="1">
        <v>3.0386140000000002E-4</v>
      </c>
      <c r="HE199">
        <v>0.22845950000000001</v>
      </c>
      <c r="HF199">
        <v>1.0021329999999999</v>
      </c>
      <c r="HG199">
        <v>22.47749</v>
      </c>
      <c r="HH199" s="1">
        <v>2.9357549999999997E-4</v>
      </c>
      <c r="HI199">
        <v>0.22074179999999999</v>
      </c>
      <c r="HJ199">
        <v>1.002135</v>
      </c>
      <c r="HK199">
        <v>22.570460000000001</v>
      </c>
      <c r="HL199" s="1">
        <v>2.83689E-4</v>
      </c>
      <c r="HM199">
        <v>0.2132878</v>
      </c>
      <c r="HN199">
        <v>1.0021389999999999</v>
      </c>
      <c r="HO199">
        <v>22.475819999999999</v>
      </c>
      <c r="HP199" s="1">
        <v>2.7418350000000001E-4</v>
      </c>
      <c r="HQ199">
        <v>0.20616010000000001</v>
      </c>
      <c r="HR199">
        <v>1.0021359999999999</v>
      </c>
      <c r="HS199">
        <v>22.339860000000002</v>
      </c>
      <c r="HT199" s="1">
        <v>2.6550929999999998E-4</v>
      </c>
      <c r="HU199">
        <v>0.19962150000000001</v>
      </c>
      <c r="HV199">
        <v>1.0021249999999999</v>
      </c>
      <c r="HW199">
        <v>22.147179999999999</v>
      </c>
      <c r="HX199" s="1">
        <v>2.5716600000000002E-4</v>
      </c>
      <c r="HY199">
        <v>0.19335050000000001</v>
      </c>
      <c r="HZ199">
        <v>1.002113</v>
      </c>
      <c r="IA199">
        <v>22.14048</v>
      </c>
      <c r="IB199" s="1">
        <v>2.4926810000000001E-4</v>
      </c>
      <c r="IC199">
        <v>0.18745039999999999</v>
      </c>
      <c r="ID199">
        <v>1.0021230000000001</v>
      </c>
      <c r="IE199">
        <v>22.289909999999999</v>
      </c>
      <c r="IF199" s="1">
        <v>2.414638E-4</v>
      </c>
      <c r="IG199">
        <v>0.18156939999999999</v>
      </c>
      <c r="IH199">
        <v>1.0020929999999999</v>
      </c>
      <c r="II199">
        <v>22.4253</v>
      </c>
      <c r="IJ199" s="1">
        <v>2.3373630000000001E-4</v>
      </c>
      <c r="IK199">
        <v>0.17577950000000001</v>
      </c>
      <c r="IL199">
        <v>1.0020910000000001</v>
      </c>
      <c r="IM199">
        <v>22.560790000000001</v>
      </c>
      <c r="IN199" s="1">
        <v>2.2630099999999999E-4</v>
      </c>
      <c r="IO199">
        <v>0.17019020000000001</v>
      </c>
      <c r="IP199">
        <v>1.002059</v>
      </c>
      <c r="IQ199">
        <v>22.483499999999999</v>
      </c>
      <c r="IR199" s="1">
        <v>2.1935149999999999E-4</v>
      </c>
      <c r="IS199">
        <v>0.16496379999999999</v>
      </c>
      <c r="IT199">
        <v>1.002014</v>
      </c>
      <c r="IU199">
        <v>22.326789999999999</v>
      </c>
      <c r="IV199" s="1">
        <v>2.1296910000000001E-4</v>
      </c>
      <c r="IW199">
        <v>0.16017519999999999</v>
      </c>
      <c r="IX199">
        <v>1.002022</v>
      </c>
      <c r="IY199">
        <v>22.26623</v>
      </c>
      <c r="IZ199" s="1">
        <v>2.0640489999999999E-4</v>
      </c>
      <c r="JA199">
        <v>0.15527160000000001</v>
      </c>
      <c r="JB199">
        <v>1.0019910000000001</v>
      </c>
      <c r="JC199">
        <v>22.248280000000001</v>
      </c>
      <c r="JD199" s="1">
        <v>2.001692E-4</v>
      </c>
      <c r="JE199">
        <v>0.15057409999999999</v>
      </c>
      <c r="JF199">
        <v>1.001986</v>
      </c>
      <c r="JG199">
        <v>22.549679999999999</v>
      </c>
      <c r="JH199" s="1">
        <v>1.939581E-4</v>
      </c>
      <c r="JI199">
        <v>0.14592740000000001</v>
      </c>
      <c r="JJ199">
        <v>1.0019640000000001</v>
      </c>
      <c r="JK199">
        <v>22.919509999999999</v>
      </c>
      <c r="JL199" s="1">
        <v>1.8826269999999999E-4</v>
      </c>
      <c r="JM199">
        <v>0.1416385</v>
      </c>
      <c r="JN199">
        <v>1.0019450000000001</v>
      </c>
      <c r="JO199">
        <v>23.078890000000001</v>
      </c>
      <c r="JP199" s="1">
        <v>1.826032E-4</v>
      </c>
      <c r="JQ199">
        <v>0.13736760000000001</v>
      </c>
      <c r="JR199">
        <v>1.0019119999999999</v>
      </c>
      <c r="JS199">
        <v>23.067080000000001</v>
      </c>
      <c r="JT199" s="1">
        <v>1.773627E-4</v>
      </c>
      <c r="JU199">
        <v>0.13346669999999999</v>
      </c>
      <c r="JV199">
        <v>1.0018959999999999</v>
      </c>
      <c r="JW199">
        <v>22.928660000000001</v>
      </c>
      <c r="JX199" s="1">
        <v>1.7207219999999999E-4</v>
      </c>
      <c r="JY199">
        <v>0.12947639999999999</v>
      </c>
      <c r="JZ199">
        <v>1.001884</v>
      </c>
      <c r="KA199">
        <v>22.76763</v>
      </c>
      <c r="KB199" s="1">
        <v>1.6721539999999999E-4</v>
      </c>
      <c r="KC199">
        <v>0.12582789999999999</v>
      </c>
      <c r="KD199">
        <v>1.001865</v>
      </c>
      <c r="KE199">
        <v>22.718530000000001</v>
      </c>
      <c r="KF199" s="1">
        <v>1.622835E-4</v>
      </c>
      <c r="KG199">
        <v>0.1221372</v>
      </c>
      <c r="KH199">
        <v>1.001835</v>
      </c>
      <c r="KI199">
        <v>22.658239999999999</v>
      </c>
      <c r="KJ199" s="1">
        <v>1.5767569999999999E-4</v>
      </c>
      <c r="KK199">
        <v>0.11865729999999999</v>
      </c>
      <c r="KL199">
        <v>1.00183</v>
      </c>
      <c r="KM199">
        <v>22.860109999999999</v>
      </c>
      <c r="KN199" s="1">
        <v>1.532502E-4</v>
      </c>
      <c r="KO199">
        <v>0.115339</v>
      </c>
      <c r="KP199">
        <v>1.001814</v>
      </c>
      <c r="KQ199">
        <v>23.140039999999999</v>
      </c>
      <c r="KR199" s="1">
        <v>1.488118E-4</v>
      </c>
      <c r="KS199">
        <v>0.111999</v>
      </c>
      <c r="KT199">
        <v>1.001803</v>
      </c>
      <c r="KU199">
        <v>23.41028</v>
      </c>
      <c r="KV199" s="1">
        <v>1.4464330000000001E-4</v>
      </c>
      <c r="KW199">
        <v>0.1088672</v>
      </c>
      <c r="KX199">
        <v>1.0017929999999999</v>
      </c>
      <c r="KY199">
        <v>23.694109999999998</v>
      </c>
      <c r="KZ199" s="1">
        <v>1.408181E-4</v>
      </c>
      <c r="LA199">
        <v>0.1059899</v>
      </c>
      <c r="LB199">
        <v>1.00177</v>
      </c>
      <c r="LC199">
        <v>23.737960000000001</v>
      </c>
      <c r="LD199" s="1">
        <v>1.3708399999999999E-4</v>
      </c>
      <c r="LE199">
        <v>0.103184</v>
      </c>
      <c r="LF199">
        <v>1.00176</v>
      </c>
      <c r="LG199">
        <v>23.623550000000002</v>
      </c>
      <c r="LH199" s="1">
        <v>1.3327519999999999E-4</v>
      </c>
      <c r="LI199">
        <v>0.1003207</v>
      </c>
      <c r="LJ199">
        <v>1.0017720000000001</v>
      </c>
      <c r="LK199">
        <v>23.509789999999999</v>
      </c>
      <c r="LL199" s="1">
        <v>1.297088E-4</v>
      </c>
      <c r="LM199" s="1">
        <v>9.7637119999999994E-2</v>
      </c>
      <c r="LN199">
        <v>1.001736</v>
      </c>
      <c r="LO199">
        <v>23.370439999999999</v>
      </c>
      <c r="LP199" s="1">
        <v>1.2644899999999999E-4</v>
      </c>
      <c r="LQ199" s="1">
        <v>9.5186170000000001E-2</v>
      </c>
      <c r="LR199">
        <v>1.0017469999999999</v>
      </c>
      <c r="LS199">
        <v>23.589780000000001</v>
      </c>
      <c r="LT199" s="1">
        <v>1.2308419999999999E-4</v>
      </c>
      <c r="LU199" s="1">
        <v>9.2668420000000001E-2</v>
      </c>
      <c r="LV199">
        <v>1.0017450000000001</v>
      </c>
      <c r="LW199">
        <v>23.919840000000001</v>
      </c>
      <c r="LX199" s="1">
        <v>1.196668E-4</v>
      </c>
      <c r="LY199">
        <v>9.0088399999999999E-2</v>
      </c>
      <c r="LZ199">
        <v>1.0017309999999999</v>
      </c>
      <c r="MA199">
        <v>24.201530000000002</v>
      </c>
      <c r="MB199" s="1">
        <v>1.164304E-4</v>
      </c>
      <c r="MC199">
        <v>8.7662000000000004E-2</v>
      </c>
      <c r="MD199">
        <v>1.0017069999999999</v>
      </c>
      <c r="ME199">
        <v>24.532889999999998</v>
      </c>
      <c r="MF199" s="1">
        <v>1.1311329999999999E-4</v>
      </c>
      <c r="MG199" s="1">
        <v>8.5167690000000004E-2</v>
      </c>
      <c r="MH199">
        <v>1.001701</v>
      </c>
      <c r="MI199">
        <v>24.61591</v>
      </c>
      <c r="MJ199" s="1">
        <v>1.1018429999999999E-4</v>
      </c>
      <c r="MK199" s="1">
        <v>8.296299E-2</v>
      </c>
      <c r="ML199">
        <v>1.001673</v>
      </c>
      <c r="MM199">
        <v>24.576239999999999</v>
      </c>
      <c r="MN199" s="1">
        <v>1.0719289999999999E-4</v>
      </c>
      <c r="MO199" s="1">
        <v>8.0698420000000007E-2</v>
      </c>
      <c r="MP199">
        <v>1.0016700000000001</v>
      </c>
      <c r="MQ199">
        <v>24.521660000000001</v>
      </c>
      <c r="MR199" s="1">
        <v>1.043381E-4</v>
      </c>
      <c r="MS199" s="1">
        <v>7.8568470000000001E-2</v>
      </c>
      <c r="MT199">
        <v>1.0016560000000001</v>
      </c>
      <c r="MU199">
        <v>24.32827</v>
      </c>
      <c r="MV199" s="1">
        <v>1.015102E-4</v>
      </c>
      <c r="MW199" s="1">
        <v>7.6433550000000003E-2</v>
      </c>
      <c r="MX199">
        <v>1.001652</v>
      </c>
      <c r="MY199">
        <v>24.036169999999998</v>
      </c>
      <c r="MZ199" s="1">
        <v>9.8619549999999997E-5</v>
      </c>
      <c r="NA199" s="1">
        <v>7.4268390000000004E-2</v>
      </c>
      <c r="NB199">
        <v>1.0016309999999999</v>
      </c>
      <c r="NC199">
        <v>23.82451</v>
      </c>
      <c r="ND199" s="1">
        <v>9.5763959999999997E-5</v>
      </c>
      <c r="NE199" s="1">
        <v>7.2118249999999995E-2</v>
      </c>
      <c r="NF199">
        <v>1.001625</v>
      </c>
      <c r="NG199">
        <v>23.77102</v>
      </c>
      <c r="NH199" s="1">
        <v>9.3108309999999998E-5</v>
      </c>
      <c r="NI199" s="1">
        <v>7.0112030000000006E-2</v>
      </c>
      <c r="NJ199">
        <v>1.0016210000000001</v>
      </c>
      <c r="NK199">
        <v>23.64762</v>
      </c>
      <c r="NL199" s="1">
        <v>9.0393400000000001E-5</v>
      </c>
      <c r="NM199" s="1">
        <v>6.8076750000000005E-2</v>
      </c>
      <c r="NN199">
        <v>1.001625</v>
      </c>
      <c r="NO199">
        <v>23.466390000000001</v>
      </c>
      <c r="NP199" s="1">
        <v>8.778131E-5</v>
      </c>
      <c r="NQ199" s="1">
        <v>6.6110169999999996E-2</v>
      </c>
      <c r="NR199">
        <v>1.0016</v>
      </c>
      <c r="NS199">
        <v>23.361460000000001</v>
      </c>
      <c r="NT199" s="1">
        <v>8.5299989999999999E-5</v>
      </c>
      <c r="NU199" s="1">
        <v>6.4240610000000004E-2</v>
      </c>
      <c r="NV199">
        <v>1.001606</v>
      </c>
      <c r="NW199">
        <v>23.272939999999998</v>
      </c>
      <c r="NX199" s="1">
        <v>8.2886409999999994E-5</v>
      </c>
      <c r="NY199" s="1">
        <v>6.2423340000000001E-2</v>
      </c>
      <c r="NZ199">
        <v>1.001582</v>
      </c>
      <c r="OA199">
        <v>23.151579999999999</v>
      </c>
      <c r="OB199" s="1">
        <v>8.05904E-5</v>
      </c>
      <c r="OC199" s="1">
        <v>6.069277E-2</v>
      </c>
      <c r="OD199">
        <v>1.001603</v>
      </c>
      <c r="OE199">
        <v>23.211169999999999</v>
      </c>
      <c r="OF199" s="1">
        <v>7.8276189999999994E-5</v>
      </c>
      <c r="OG199" s="1">
        <v>5.8950620000000002E-2</v>
      </c>
      <c r="OH199">
        <v>1.001595</v>
      </c>
      <c r="OI199">
        <v>23.30622</v>
      </c>
      <c r="OJ199" s="1">
        <v>7.6298999999999996E-5</v>
      </c>
      <c r="OK199" s="1">
        <v>5.7456640000000003E-2</v>
      </c>
    </row>
    <row r="200" spans="1:401" x14ac:dyDescent="0.35">
      <c r="A200">
        <v>206</v>
      </c>
      <c r="B200" t="s">
        <v>4</v>
      </c>
      <c r="C200" t="s">
        <v>181</v>
      </c>
      <c r="D200" t="s">
        <v>205</v>
      </c>
      <c r="E200">
        <v>896.81299999999999</v>
      </c>
      <c r="F200">
        <v>1.0025550000000001</v>
      </c>
      <c r="G200">
        <v>23.499040000000001</v>
      </c>
      <c r="H200">
        <v>0</v>
      </c>
      <c r="I200">
        <v>0</v>
      </c>
      <c r="J200">
        <v>1.002437</v>
      </c>
      <c r="K200">
        <v>23.322320000000001</v>
      </c>
      <c r="L200">
        <v>0</v>
      </c>
      <c r="M200">
        <v>0</v>
      </c>
      <c r="N200">
        <v>1.002302</v>
      </c>
      <c r="O200">
        <v>22.896640000000001</v>
      </c>
      <c r="P200">
        <v>0</v>
      </c>
      <c r="Q200">
        <v>0</v>
      </c>
      <c r="R200">
        <v>1.0022150000000001</v>
      </c>
      <c r="S200">
        <v>22.286549999999998</v>
      </c>
      <c r="T200">
        <v>0</v>
      </c>
      <c r="U200">
        <v>0</v>
      </c>
      <c r="V200">
        <v>1.002092</v>
      </c>
      <c r="W200">
        <v>21.83062</v>
      </c>
      <c r="X200">
        <v>0</v>
      </c>
      <c r="Y200">
        <v>0</v>
      </c>
      <c r="Z200">
        <v>1.002006</v>
      </c>
      <c r="AA200">
        <v>21.492979999999999</v>
      </c>
      <c r="AB200">
        <v>0</v>
      </c>
      <c r="AC200">
        <v>0</v>
      </c>
      <c r="AD200">
        <v>1.0019</v>
      </c>
      <c r="AE200">
        <v>21.289940000000001</v>
      </c>
      <c r="AF200">
        <v>0</v>
      </c>
      <c r="AG200" s="1">
        <v>1.4906089999999999E-37</v>
      </c>
      <c r="AH200">
        <v>1.0018309999999999</v>
      </c>
      <c r="AI200">
        <v>21.22373</v>
      </c>
      <c r="AJ200" s="1">
        <v>7.1760849999999997E-28</v>
      </c>
      <c r="AK200" s="1">
        <v>5.9123030000000002E-25</v>
      </c>
      <c r="AL200">
        <v>1.0017640000000001</v>
      </c>
      <c r="AM200">
        <v>21.196200000000001</v>
      </c>
      <c r="AN200" s="1">
        <v>1.5476190000000001E-15</v>
      </c>
      <c r="AO200" s="1">
        <v>1.274452E-12</v>
      </c>
      <c r="AP200">
        <v>1.0017160000000001</v>
      </c>
      <c r="AQ200">
        <v>21.432079999999999</v>
      </c>
      <c r="AR200" s="1">
        <v>4.3111790000000004E-6</v>
      </c>
      <c r="AS200" s="1">
        <v>2.5588519999999999E-3</v>
      </c>
      <c r="AT200">
        <v>1.001641</v>
      </c>
      <c r="AU200">
        <v>21.78201</v>
      </c>
      <c r="AV200" s="1">
        <v>7.8324150000000006E-3</v>
      </c>
      <c r="AW200">
        <v>5.1613179999999996</v>
      </c>
      <c r="AX200">
        <v>1.0015829999999999</v>
      </c>
      <c r="AY200">
        <v>21.9757</v>
      </c>
      <c r="AZ200">
        <v>0.71754569999999995</v>
      </c>
      <c r="BA200">
        <v>509.44760000000002</v>
      </c>
      <c r="BB200">
        <v>1.0015350000000001</v>
      </c>
      <c r="BC200">
        <v>22.11364</v>
      </c>
      <c r="BD200">
        <v>9.9530320000000003</v>
      </c>
      <c r="BE200">
        <v>7514.884</v>
      </c>
      <c r="BF200">
        <v>1.001525</v>
      </c>
      <c r="BG200">
        <v>22.006329999999998</v>
      </c>
      <c r="BH200">
        <v>34.097050000000003</v>
      </c>
      <c r="BI200">
        <v>27143.56</v>
      </c>
      <c r="BJ200">
        <v>1.001482</v>
      </c>
      <c r="BK200">
        <v>21.692799999999998</v>
      </c>
      <c r="BL200">
        <v>38.973199999999999</v>
      </c>
      <c r="BM200">
        <v>32492.3</v>
      </c>
      <c r="BN200">
        <v>1.0014749999999999</v>
      </c>
      <c r="BO200">
        <v>21.45119</v>
      </c>
      <c r="BP200">
        <v>18.326059999999998</v>
      </c>
      <c r="BQ200">
        <v>15910.35</v>
      </c>
      <c r="BR200">
        <v>1.001468</v>
      </c>
      <c r="BS200">
        <v>21.251110000000001</v>
      </c>
      <c r="BT200">
        <v>4.1470630000000002</v>
      </c>
      <c r="BU200">
        <v>3731.2049999999999</v>
      </c>
      <c r="BV200">
        <v>1.001452</v>
      </c>
      <c r="BW200">
        <v>21.346489999999999</v>
      </c>
      <c r="BX200">
        <v>0.51685179999999997</v>
      </c>
      <c r="BY200">
        <v>479.07470000000001</v>
      </c>
      <c r="BZ200">
        <v>1.001455</v>
      </c>
      <c r="CA200">
        <v>21.681550000000001</v>
      </c>
      <c r="CB200" s="1">
        <v>4.5500529999999997E-2</v>
      </c>
      <c r="CC200">
        <v>42.425130000000003</v>
      </c>
      <c r="CD200">
        <v>1.0014350000000001</v>
      </c>
      <c r="CE200">
        <v>21.968129999999999</v>
      </c>
      <c r="CF200" s="1">
        <v>8.5856979999999992E-3</v>
      </c>
      <c r="CG200">
        <v>7.3937530000000002</v>
      </c>
      <c r="CH200">
        <v>1.001444</v>
      </c>
      <c r="CI200">
        <v>22.30688</v>
      </c>
      <c r="CJ200" s="1">
        <v>5.6948800000000003E-3</v>
      </c>
      <c r="CK200">
        <v>4.7359530000000003</v>
      </c>
      <c r="CL200">
        <v>1.0014179999999999</v>
      </c>
      <c r="CM200">
        <v>22.43627</v>
      </c>
      <c r="CN200" s="1">
        <v>4.7146200000000001E-3</v>
      </c>
      <c r="CO200">
        <v>3.9120110000000001</v>
      </c>
      <c r="CP200">
        <v>1.0014149999999999</v>
      </c>
      <c r="CQ200">
        <v>22.35548</v>
      </c>
      <c r="CR200" s="1">
        <v>3.9593689999999999E-3</v>
      </c>
      <c r="CS200">
        <v>3.2844099999999998</v>
      </c>
      <c r="CT200">
        <v>1.001412</v>
      </c>
      <c r="CU200">
        <v>22.2529</v>
      </c>
      <c r="CV200" s="1">
        <v>3.3418089999999998E-3</v>
      </c>
      <c r="CW200">
        <v>2.7715700000000001</v>
      </c>
      <c r="CX200">
        <v>1.0013840000000001</v>
      </c>
      <c r="CY200">
        <v>22.144400000000001</v>
      </c>
      <c r="CZ200" s="1">
        <v>2.8351510000000002E-3</v>
      </c>
      <c r="DA200">
        <v>2.3508629999999999</v>
      </c>
      <c r="DB200">
        <v>1.0013540000000001</v>
      </c>
      <c r="DC200">
        <v>22.296520000000001</v>
      </c>
      <c r="DD200" s="1">
        <v>2.418211E-3</v>
      </c>
      <c r="DE200">
        <v>2.004629</v>
      </c>
      <c r="DF200">
        <v>1.0013289999999999</v>
      </c>
      <c r="DG200">
        <v>22.545500000000001</v>
      </c>
      <c r="DH200" s="1">
        <v>2.0777270000000001E-3</v>
      </c>
      <c r="DI200">
        <v>1.721848</v>
      </c>
      <c r="DJ200">
        <v>1.001296</v>
      </c>
      <c r="DK200">
        <v>22.767160000000001</v>
      </c>
      <c r="DL200" s="1">
        <v>1.797515E-3</v>
      </c>
      <c r="DM200">
        <v>1.4892209999999999</v>
      </c>
      <c r="DN200">
        <v>1.001261</v>
      </c>
      <c r="DO200">
        <v>22.9847</v>
      </c>
      <c r="DP200" s="1">
        <v>1.566235E-3</v>
      </c>
      <c r="DQ200">
        <v>1.2972109999999999</v>
      </c>
      <c r="DR200">
        <v>1.00122</v>
      </c>
      <c r="DS200">
        <v>22.912659999999999</v>
      </c>
      <c r="DT200" s="1">
        <v>1.3760140000000001E-3</v>
      </c>
      <c r="DU200">
        <v>1.139308</v>
      </c>
      <c r="DV200">
        <v>1.001147</v>
      </c>
      <c r="DW200">
        <v>22.737210000000001</v>
      </c>
      <c r="DX200" s="1">
        <v>1.216134E-3</v>
      </c>
      <c r="DY200">
        <v>1.006758</v>
      </c>
      <c r="DZ200">
        <v>1.0010859999999999</v>
      </c>
      <c r="EA200">
        <v>22.624749999999999</v>
      </c>
      <c r="EB200" s="1">
        <v>1.0821649999999999E-3</v>
      </c>
      <c r="EC200">
        <v>0.89571040000000002</v>
      </c>
      <c r="ED200">
        <v>1.001009</v>
      </c>
      <c r="EE200">
        <v>22.514230000000001</v>
      </c>
      <c r="EF200" s="1">
        <v>9.6833070000000002E-4</v>
      </c>
      <c r="EG200">
        <v>0.80131030000000003</v>
      </c>
      <c r="EH200">
        <v>1.0009600000000001</v>
      </c>
      <c r="EI200">
        <v>22.639099999999999</v>
      </c>
      <c r="EJ200" s="1">
        <v>8.7197640000000003E-4</v>
      </c>
      <c r="EK200">
        <v>0.72140490000000002</v>
      </c>
      <c r="EL200">
        <v>1.0008919999999999</v>
      </c>
      <c r="EM200">
        <v>22.931139999999999</v>
      </c>
      <c r="EN200" s="1">
        <v>7.91211E-4</v>
      </c>
      <c r="EO200">
        <v>0.65438790000000002</v>
      </c>
      <c r="EP200">
        <v>1.000834</v>
      </c>
      <c r="EQ200">
        <v>23.218360000000001</v>
      </c>
      <c r="ER200" s="1">
        <v>7.2326629999999996E-4</v>
      </c>
      <c r="ES200">
        <v>0.59804950000000001</v>
      </c>
      <c r="ET200">
        <v>1.0007790000000001</v>
      </c>
      <c r="EU200">
        <v>23.495229999999999</v>
      </c>
      <c r="EV200" s="1">
        <v>6.6557010000000002E-4</v>
      </c>
      <c r="EW200">
        <v>0.55021770000000003</v>
      </c>
      <c r="EX200">
        <v>1.0007330000000001</v>
      </c>
      <c r="EY200">
        <v>23.496379999999998</v>
      </c>
      <c r="EZ200" s="1">
        <v>6.1603030000000004E-4</v>
      </c>
      <c r="FA200">
        <v>0.50926360000000004</v>
      </c>
      <c r="FB200">
        <v>1.000672</v>
      </c>
      <c r="FC200">
        <v>23.343409999999999</v>
      </c>
      <c r="FD200" s="1">
        <v>5.7238579999999996E-4</v>
      </c>
      <c r="FE200">
        <v>0.47309000000000001</v>
      </c>
      <c r="FF200">
        <v>1.0006120000000001</v>
      </c>
      <c r="FG200">
        <v>23.231079999999999</v>
      </c>
      <c r="FH200" s="1">
        <v>5.3583199999999997E-4</v>
      </c>
      <c r="FI200">
        <v>0.44278499999999998</v>
      </c>
      <c r="FJ200">
        <v>1.00057</v>
      </c>
      <c r="FK200">
        <v>23.08286</v>
      </c>
      <c r="FL200" s="1">
        <v>5.0336550000000004E-4</v>
      </c>
      <c r="FM200">
        <v>0.41594680000000001</v>
      </c>
      <c r="FN200">
        <v>1.000534</v>
      </c>
      <c r="FO200">
        <v>23.138089999999998</v>
      </c>
      <c r="FP200" s="1">
        <v>4.7460599999999998E-4</v>
      </c>
      <c r="FQ200">
        <v>0.39215240000000001</v>
      </c>
      <c r="FR200">
        <v>1.000486</v>
      </c>
      <c r="FS200">
        <v>23.183009999999999</v>
      </c>
      <c r="FT200" s="1">
        <v>4.4922709999999999E-4</v>
      </c>
      <c r="FU200">
        <v>0.37110870000000001</v>
      </c>
      <c r="FV200">
        <v>1.0004770000000001</v>
      </c>
      <c r="FW200">
        <v>22.993099999999998</v>
      </c>
      <c r="FX200" s="1">
        <v>4.266688E-4</v>
      </c>
      <c r="FY200">
        <v>0.35244199999999998</v>
      </c>
      <c r="FZ200">
        <v>1.000451</v>
      </c>
      <c r="GA200">
        <v>22.766500000000001</v>
      </c>
      <c r="GB200" s="1">
        <v>4.065195E-4</v>
      </c>
      <c r="GC200">
        <v>0.33580710000000003</v>
      </c>
      <c r="GD200">
        <v>1.0004440000000001</v>
      </c>
      <c r="GE200">
        <v>22.505769999999998</v>
      </c>
      <c r="GF200" s="1">
        <v>3.87666E-4</v>
      </c>
      <c r="GG200">
        <v>0.3202623</v>
      </c>
      <c r="GH200">
        <v>1.0004249999999999</v>
      </c>
      <c r="GI200">
        <v>22.455909999999999</v>
      </c>
      <c r="GJ200" s="1">
        <v>3.7053720000000001E-4</v>
      </c>
      <c r="GK200">
        <v>0.30608839999999998</v>
      </c>
      <c r="GL200">
        <v>1.0004360000000001</v>
      </c>
      <c r="GM200">
        <v>22.606449999999999</v>
      </c>
      <c r="GN200" s="1">
        <v>3.5515280000000002E-4</v>
      </c>
      <c r="GO200">
        <v>0.29335349999999999</v>
      </c>
      <c r="GP200">
        <v>1.0004109999999999</v>
      </c>
      <c r="GQ200">
        <v>22.68683</v>
      </c>
      <c r="GR200" s="1">
        <v>3.4062730000000002E-4</v>
      </c>
      <c r="GS200">
        <v>0.28135280000000001</v>
      </c>
      <c r="GT200">
        <v>1.0004200000000001</v>
      </c>
      <c r="GU200">
        <v>22.515090000000001</v>
      </c>
      <c r="GV200" s="1">
        <v>3.2761059999999998E-4</v>
      </c>
      <c r="GW200">
        <v>0.27058080000000001</v>
      </c>
      <c r="GX200">
        <v>1.0004169999999999</v>
      </c>
      <c r="GY200">
        <v>22.369630000000001</v>
      </c>
      <c r="GZ200" s="1">
        <v>3.1580820000000001E-4</v>
      </c>
      <c r="HA200">
        <v>0.26083849999999997</v>
      </c>
      <c r="HB200">
        <v>1.00041</v>
      </c>
      <c r="HC200">
        <v>22.36317</v>
      </c>
      <c r="HD200" s="1">
        <v>3.047487E-4</v>
      </c>
      <c r="HE200">
        <v>0.25168659999999998</v>
      </c>
      <c r="HF200">
        <v>1.000405</v>
      </c>
      <c r="HG200">
        <v>22.51793</v>
      </c>
      <c r="HH200" s="1">
        <v>2.9444840000000003E-4</v>
      </c>
      <c r="HI200">
        <v>0.24319730000000001</v>
      </c>
      <c r="HJ200">
        <v>1.0004109999999999</v>
      </c>
      <c r="HK200">
        <v>22.579360000000001</v>
      </c>
      <c r="HL200" s="1">
        <v>2.8445830000000001E-4</v>
      </c>
      <c r="HM200">
        <v>0.23492199999999999</v>
      </c>
      <c r="HN200">
        <v>1.000391</v>
      </c>
      <c r="HO200">
        <v>22.483219999999999</v>
      </c>
      <c r="HP200" s="1">
        <v>2.7495420000000001E-4</v>
      </c>
      <c r="HQ200">
        <v>0.22709889999999999</v>
      </c>
      <c r="HR200">
        <v>1.0004059999999999</v>
      </c>
      <c r="HS200">
        <v>22.353339999999999</v>
      </c>
      <c r="HT200" s="1">
        <v>2.6618120000000001E-4</v>
      </c>
      <c r="HU200">
        <v>0.21982840000000001</v>
      </c>
      <c r="HV200">
        <v>1.0003930000000001</v>
      </c>
      <c r="HW200">
        <v>22.170649999999998</v>
      </c>
      <c r="HX200" s="1">
        <v>2.5779589999999999E-4</v>
      </c>
      <c r="HY200">
        <v>0.21290980000000001</v>
      </c>
      <c r="HZ200">
        <v>1.000375</v>
      </c>
      <c r="IA200">
        <v>22.180099999999999</v>
      </c>
      <c r="IB200" s="1">
        <v>2.4995129999999999E-4</v>
      </c>
      <c r="IC200">
        <v>0.2064636</v>
      </c>
      <c r="ID200">
        <v>1.00037</v>
      </c>
      <c r="IE200">
        <v>22.330950000000001</v>
      </c>
      <c r="IF200" s="1">
        <v>2.4207680000000001E-4</v>
      </c>
      <c r="IG200">
        <v>0.1999436</v>
      </c>
      <c r="IH200">
        <v>1.0003379999999999</v>
      </c>
      <c r="II200">
        <v>22.46405</v>
      </c>
      <c r="IJ200" s="1">
        <v>2.3435449999999999E-4</v>
      </c>
      <c r="IK200">
        <v>0.1935925</v>
      </c>
      <c r="IL200">
        <v>1.000321</v>
      </c>
      <c r="IM200">
        <v>22.590949999999999</v>
      </c>
      <c r="IN200" s="1">
        <v>2.2687520000000001E-4</v>
      </c>
      <c r="IO200">
        <v>0.18742220000000001</v>
      </c>
      <c r="IP200">
        <v>1.0003169999999999</v>
      </c>
      <c r="IQ200">
        <v>22.501930000000002</v>
      </c>
      <c r="IR200" s="1">
        <v>2.198925E-4</v>
      </c>
      <c r="IS200">
        <v>0.1816545</v>
      </c>
      <c r="IT200">
        <v>1.000259</v>
      </c>
      <c r="IU200">
        <v>22.34394</v>
      </c>
      <c r="IV200" s="1">
        <v>2.1348870000000001E-4</v>
      </c>
      <c r="IW200">
        <v>0.17637449999999999</v>
      </c>
      <c r="IX200">
        <v>1.0002489999999999</v>
      </c>
      <c r="IY200">
        <v>22.27778</v>
      </c>
      <c r="IZ200" s="1">
        <v>2.0697350000000001E-4</v>
      </c>
      <c r="JA200">
        <v>0.17103570000000001</v>
      </c>
      <c r="JB200">
        <v>1.0002260000000001</v>
      </c>
      <c r="JC200">
        <v>22.26821</v>
      </c>
      <c r="JD200" s="1">
        <v>2.0066579999999999E-4</v>
      </c>
      <c r="JE200">
        <v>0.1658114</v>
      </c>
      <c r="JF200">
        <v>1.0001910000000001</v>
      </c>
      <c r="JG200">
        <v>22.580159999999999</v>
      </c>
      <c r="JH200" s="1">
        <v>1.944909E-4</v>
      </c>
      <c r="JI200">
        <v>0.16074469999999999</v>
      </c>
      <c r="JJ200">
        <v>1.000159</v>
      </c>
      <c r="JK200">
        <v>22.95872</v>
      </c>
      <c r="JL200" s="1">
        <v>1.887468E-4</v>
      </c>
      <c r="JM200">
        <v>0.1559876</v>
      </c>
      <c r="JN200">
        <v>1.000097</v>
      </c>
      <c r="JO200">
        <v>23.126989999999999</v>
      </c>
      <c r="JP200" s="1">
        <v>1.8300559999999999E-4</v>
      </c>
      <c r="JQ200">
        <v>0.15123990000000001</v>
      </c>
      <c r="JR200">
        <v>1.0000560000000001</v>
      </c>
      <c r="JS200">
        <v>23.103459999999998</v>
      </c>
      <c r="JT200" s="1">
        <v>1.7784490000000001E-4</v>
      </c>
      <c r="JU200">
        <v>0.1470176</v>
      </c>
      <c r="JV200">
        <v>1.000046</v>
      </c>
      <c r="JW200">
        <v>22.95214</v>
      </c>
      <c r="JX200" s="1">
        <v>1.724939E-4</v>
      </c>
      <c r="JY200">
        <v>0.14258979999999999</v>
      </c>
      <c r="JZ200">
        <v>1.0000089999999999</v>
      </c>
      <c r="KA200">
        <v>22.779</v>
      </c>
      <c r="KB200" s="1">
        <v>1.6762870000000001E-4</v>
      </c>
      <c r="KC200">
        <v>0.1385769</v>
      </c>
      <c r="KD200">
        <v>0.99996890000000005</v>
      </c>
      <c r="KE200">
        <v>22.728359999999999</v>
      </c>
      <c r="KF200" s="1">
        <v>1.627182E-4</v>
      </c>
      <c r="KG200">
        <v>0.13454250000000001</v>
      </c>
      <c r="KH200">
        <v>0.99991450000000004</v>
      </c>
      <c r="KI200">
        <v>22.677980000000002</v>
      </c>
      <c r="KJ200" s="1">
        <v>1.5803869999999999E-4</v>
      </c>
      <c r="KK200">
        <v>0.13065479999999999</v>
      </c>
      <c r="KL200">
        <v>0.99988030000000006</v>
      </c>
      <c r="KM200">
        <v>22.898530000000001</v>
      </c>
      <c r="KN200" s="1">
        <v>1.536144E-4</v>
      </c>
      <c r="KO200">
        <v>0.12701519999999999</v>
      </c>
      <c r="KP200">
        <v>0.99985480000000004</v>
      </c>
      <c r="KQ200">
        <v>23.18439</v>
      </c>
      <c r="KR200" s="1">
        <v>1.4916269999999999E-4</v>
      </c>
      <c r="KS200">
        <v>0.1233421</v>
      </c>
      <c r="KT200">
        <v>0.9998264</v>
      </c>
      <c r="KU200">
        <v>23.454409999999999</v>
      </c>
      <c r="KV200" s="1">
        <v>1.4498279999999999E-4</v>
      </c>
      <c r="KW200">
        <v>0.11989279999999999</v>
      </c>
      <c r="KX200">
        <v>0.99978719999999999</v>
      </c>
      <c r="KY200">
        <v>23.722809999999999</v>
      </c>
      <c r="KZ200" s="1">
        <v>1.4113900000000001E-4</v>
      </c>
      <c r="LA200">
        <v>0.1167145</v>
      </c>
      <c r="LB200">
        <v>0.99975139999999996</v>
      </c>
      <c r="LC200">
        <v>23.75037</v>
      </c>
      <c r="LD200" s="1">
        <v>1.37396E-4</v>
      </c>
      <c r="LE200">
        <v>0.1136257</v>
      </c>
      <c r="LF200">
        <v>0.9997144</v>
      </c>
      <c r="LG200">
        <v>23.633649999999999</v>
      </c>
      <c r="LH200" s="1">
        <v>1.3357770000000001E-4</v>
      </c>
      <c r="LI200">
        <v>0.1104753</v>
      </c>
      <c r="LJ200">
        <v>0.99968409999999996</v>
      </c>
      <c r="LK200">
        <v>23.524439999999998</v>
      </c>
      <c r="LL200" s="1">
        <v>1.29999E-4</v>
      </c>
      <c r="LM200">
        <v>0.1075205</v>
      </c>
      <c r="LN200">
        <v>0.99968060000000003</v>
      </c>
      <c r="LO200">
        <v>23.40213</v>
      </c>
      <c r="LP200" s="1">
        <v>1.267323E-4</v>
      </c>
      <c r="LQ200">
        <v>0.1048181</v>
      </c>
      <c r="LR200">
        <v>0.99965850000000001</v>
      </c>
      <c r="LS200">
        <v>23.63852</v>
      </c>
      <c r="LT200" s="1">
        <v>1.23392E-4</v>
      </c>
      <c r="LU200">
        <v>0.1020741</v>
      </c>
      <c r="LV200">
        <v>0.99963250000000003</v>
      </c>
      <c r="LW200">
        <v>23.972729999999999</v>
      </c>
      <c r="LX200" s="1">
        <v>1.19944E-4</v>
      </c>
      <c r="LY200" s="1">
        <v>9.9218130000000002E-2</v>
      </c>
      <c r="LZ200">
        <v>0.99960479999999996</v>
      </c>
      <c r="MA200">
        <v>24.251919999999998</v>
      </c>
      <c r="MB200" s="1">
        <v>1.167178E-4</v>
      </c>
      <c r="MC200" s="1">
        <v>9.6560469999999995E-2</v>
      </c>
      <c r="MD200">
        <v>0.99959399999999998</v>
      </c>
      <c r="ME200">
        <v>24.566780000000001</v>
      </c>
      <c r="MF200" s="1">
        <v>1.133957E-4</v>
      </c>
      <c r="MG200" s="1">
        <v>9.3818609999999997E-2</v>
      </c>
      <c r="MH200">
        <v>0.99954860000000001</v>
      </c>
      <c r="MI200">
        <v>24.63054</v>
      </c>
      <c r="MJ200" s="1">
        <v>1.1044600000000001E-4</v>
      </c>
      <c r="MK200" s="1">
        <v>9.1375090000000006E-2</v>
      </c>
      <c r="ML200">
        <v>0.99951210000000001</v>
      </c>
      <c r="MM200">
        <v>24.587489999999999</v>
      </c>
      <c r="MN200" s="1">
        <v>1.0741390000000001E-4</v>
      </c>
      <c r="MO200" s="1">
        <v>8.8858809999999996E-2</v>
      </c>
      <c r="MP200">
        <v>0.99948440000000005</v>
      </c>
      <c r="MQ200">
        <v>24.532</v>
      </c>
      <c r="MR200" s="1">
        <v>1.045987E-4</v>
      </c>
      <c r="MS200" s="1">
        <v>8.6552110000000002E-2</v>
      </c>
      <c r="MT200">
        <v>0.99948009999999998</v>
      </c>
      <c r="MU200">
        <v>24.35698</v>
      </c>
      <c r="MV200" s="1">
        <v>1.017457E-4</v>
      </c>
      <c r="MW200" s="1">
        <v>8.4183640000000004E-2</v>
      </c>
      <c r="MX200">
        <v>0.99942679999999995</v>
      </c>
      <c r="MY200">
        <v>24.0824</v>
      </c>
      <c r="MZ200" s="1">
        <v>9.8868909999999999E-5</v>
      </c>
      <c r="NA200" s="1">
        <v>8.1818840000000004E-2</v>
      </c>
      <c r="NB200">
        <v>0.99941840000000004</v>
      </c>
      <c r="NC200">
        <v>23.89105</v>
      </c>
      <c r="ND200" s="1">
        <v>9.6005559999999998E-5</v>
      </c>
      <c r="NE200" s="1">
        <v>7.9449270000000002E-2</v>
      </c>
      <c r="NF200">
        <v>0.9993997</v>
      </c>
      <c r="NG200">
        <v>23.836500000000001</v>
      </c>
      <c r="NH200" s="1">
        <v>9.3319079999999998E-5</v>
      </c>
      <c r="NI200" s="1">
        <v>7.721952E-2</v>
      </c>
      <c r="NJ200">
        <v>0.99935529999999995</v>
      </c>
      <c r="NK200">
        <v>23.686910000000001</v>
      </c>
      <c r="NL200" s="1">
        <v>9.0616939999999999E-5</v>
      </c>
      <c r="NM200" s="1">
        <v>7.4997939999999999E-2</v>
      </c>
      <c r="NN200">
        <v>0.99935099999999999</v>
      </c>
      <c r="NO200">
        <v>23.487649999999999</v>
      </c>
      <c r="NP200" s="1">
        <v>8.7999160000000007E-5</v>
      </c>
      <c r="NQ200" s="1">
        <v>7.2831930000000003E-2</v>
      </c>
      <c r="NR200">
        <v>0.99933590000000005</v>
      </c>
      <c r="NS200">
        <v>23.375520000000002</v>
      </c>
      <c r="NT200" s="1">
        <v>8.550148E-5</v>
      </c>
      <c r="NU200" s="1">
        <v>7.0763329999999999E-2</v>
      </c>
      <c r="NV200">
        <v>0.99930419999999998</v>
      </c>
      <c r="NW200">
        <v>23.286149999999999</v>
      </c>
      <c r="NX200" s="1">
        <v>8.3085330000000004E-5</v>
      </c>
      <c r="NY200" s="1">
        <v>6.8766179999999996E-2</v>
      </c>
      <c r="NZ200">
        <v>0.99929239999999997</v>
      </c>
      <c r="OA200">
        <v>23.17371</v>
      </c>
      <c r="OB200" s="1">
        <v>8.0776689999999995E-5</v>
      </c>
      <c r="OC200" s="1">
        <v>6.6853850000000006E-2</v>
      </c>
      <c r="OD200">
        <v>0.99927480000000002</v>
      </c>
      <c r="OE200">
        <v>23.263290000000001</v>
      </c>
      <c r="OF200" s="1">
        <v>7.8455409999999995E-5</v>
      </c>
      <c r="OG200" s="1">
        <v>6.4935259999999995E-2</v>
      </c>
      <c r="OH200">
        <v>0.99928079999999997</v>
      </c>
      <c r="OI200">
        <v>23.369140000000002</v>
      </c>
      <c r="OJ200" s="1">
        <v>7.646024E-5</v>
      </c>
      <c r="OK200" s="1">
        <v>6.3277009999999995E-2</v>
      </c>
    </row>
    <row r="201" spans="1:401" x14ac:dyDescent="0.35">
      <c r="A201">
        <v>207</v>
      </c>
      <c r="B201" t="s">
        <v>4</v>
      </c>
      <c r="C201" t="s">
        <v>181</v>
      </c>
      <c r="D201" t="s">
        <v>206</v>
      </c>
      <c r="E201">
        <v>870.10339999999997</v>
      </c>
      <c r="F201">
        <v>0.87694240000000001</v>
      </c>
      <c r="G201">
        <v>23.517900000000001</v>
      </c>
      <c r="H201">
        <v>0</v>
      </c>
      <c r="I201">
        <v>0</v>
      </c>
      <c r="J201">
        <v>0.87676949999999998</v>
      </c>
      <c r="K201">
        <v>23.359400000000001</v>
      </c>
      <c r="L201">
        <v>0</v>
      </c>
      <c r="M201">
        <v>0</v>
      </c>
      <c r="N201">
        <v>0.87660059999999995</v>
      </c>
      <c r="O201">
        <v>22.950130000000001</v>
      </c>
      <c r="P201">
        <v>0</v>
      </c>
      <c r="Q201">
        <v>0</v>
      </c>
      <c r="R201">
        <v>0.87646570000000001</v>
      </c>
      <c r="S201">
        <v>22.34835</v>
      </c>
      <c r="T201">
        <v>0</v>
      </c>
      <c r="U201">
        <v>0</v>
      </c>
      <c r="V201">
        <v>0.87632540000000003</v>
      </c>
      <c r="W201">
        <v>21.882989999999999</v>
      </c>
      <c r="X201">
        <v>0</v>
      </c>
      <c r="Y201">
        <v>0</v>
      </c>
      <c r="Z201">
        <v>0.87620529999999996</v>
      </c>
      <c r="AA201">
        <v>21.526009999999999</v>
      </c>
      <c r="AB201">
        <v>0</v>
      </c>
      <c r="AC201">
        <v>0</v>
      </c>
      <c r="AD201">
        <v>0.87607060000000003</v>
      </c>
      <c r="AE201">
        <v>21.309010000000001</v>
      </c>
      <c r="AF201">
        <v>0</v>
      </c>
      <c r="AG201" s="1">
        <v>2.3095600000000001E-38</v>
      </c>
      <c r="AH201">
        <v>0.8759633</v>
      </c>
      <c r="AI201">
        <v>21.237819999999999</v>
      </c>
      <c r="AJ201" s="1">
        <v>1.181402E-28</v>
      </c>
      <c r="AK201" s="1">
        <v>9.7696419999999995E-26</v>
      </c>
      <c r="AL201">
        <v>0.87584340000000005</v>
      </c>
      <c r="AM201">
        <v>21.213560000000001</v>
      </c>
      <c r="AN201" s="1">
        <v>2.2864829999999999E-16</v>
      </c>
      <c r="AO201" s="1">
        <v>1.890003E-13</v>
      </c>
      <c r="AP201">
        <v>0.87575219999999998</v>
      </c>
      <c r="AQ201">
        <v>21.458590000000001</v>
      </c>
      <c r="AR201" s="1">
        <v>1.9877609999999998E-6</v>
      </c>
      <c r="AS201" s="1">
        <v>1.206618E-3</v>
      </c>
      <c r="AT201">
        <v>0.87565970000000004</v>
      </c>
      <c r="AU201">
        <v>21.814430000000002</v>
      </c>
      <c r="AV201" s="1">
        <v>4.8900039999999999E-3</v>
      </c>
      <c r="AW201">
        <v>3.272777</v>
      </c>
      <c r="AX201">
        <v>0.87557260000000003</v>
      </c>
      <c r="AY201">
        <v>22.00638</v>
      </c>
      <c r="AZ201">
        <v>0.53140339999999997</v>
      </c>
      <c r="BA201">
        <v>381.35239999999999</v>
      </c>
      <c r="BB201">
        <v>0.87551449999999997</v>
      </c>
      <c r="BC201">
        <v>22.141780000000001</v>
      </c>
      <c r="BD201">
        <v>8.3880140000000001</v>
      </c>
      <c r="BE201">
        <v>6375.1120000000001</v>
      </c>
      <c r="BF201">
        <v>0.87547520000000001</v>
      </c>
      <c r="BG201">
        <v>22.035509999999999</v>
      </c>
      <c r="BH201">
        <v>31.95027</v>
      </c>
      <c r="BI201">
        <v>25507.19</v>
      </c>
      <c r="BJ201">
        <v>0.87542469999999994</v>
      </c>
      <c r="BK201">
        <v>21.717790000000001</v>
      </c>
      <c r="BL201">
        <v>39.96311</v>
      </c>
      <c r="BM201">
        <v>33294.78</v>
      </c>
      <c r="BN201">
        <v>0.87538709999999997</v>
      </c>
      <c r="BO201">
        <v>21.47109</v>
      </c>
      <c r="BP201">
        <v>20.316870000000002</v>
      </c>
      <c r="BQ201">
        <v>17568.71</v>
      </c>
      <c r="BR201">
        <v>0.8753609</v>
      </c>
      <c r="BS201">
        <v>21.270579999999999</v>
      </c>
      <c r="BT201">
        <v>4.9206339999999997</v>
      </c>
      <c r="BU201">
        <v>4396.0870000000004</v>
      </c>
      <c r="BV201">
        <v>0.87534990000000001</v>
      </c>
      <c r="BW201">
        <v>21.36777</v>
      </c>
      <c r="BX201">
        <v>0.64898400000000001</v>
      </c>
      <c r="BY201">
        <v>595.87729999999999</v>
      </c>
      <c r="BZ201">
        <v>0.87532989999999999</v>
      </c>
      <c r="CA201">
        <v>21.699649999999998</v>
      </c>
      <c r="CB201" s="1">
        <v>5.7861860000000001E-2</v>
      </c>
      <c r="CC201">
        <v>53.638570000000001</v>
      </c>
      <c r="CD201">
        <v>0.87530339999999995</v>
      </c>
      <c r="CE201">
        <v>21.980049999999999</v>
      </c>
      <c r="CF201" s="1">
        <v>9.4064839999999997E-3</v>
      </c>
      <c r="CG201">
        <v>8.1602820000000005</v>
      </c>
      <c r="CH201">
        <v>0.87531570000000003</v>
      </c>
      <c r="CI201">
        <v>22.317119999999999</v>
      </c>
      <c r="CJ201" s="1">
        <v>5.8168610000000004E-3</v>
      </c>
      <c r="CK201">
        <v>4.856166</v>
      </c>
      <c r="CL201">
        <v>0.87527849999999996</v>
      </c>
      <c r="CM201">
        <v>22.441949999999999</v>
      </c>
      <c r="CN201" s="1">
        <v>4.7932460000000001E-3</v>
      </c>
      <c r="CO201">
        <v>3.9907119999999998</v>
      </c>
      <c r="CP201">
        <v>0.8752626</v>
      </c>
      <c r="CQ201">
        <v>22.363029999999998</v>
      </c>
      <c r="CR201" s="1">
        <v>4.023034E-3</v>
      </c>
      <c r="CS201">
        <v>3.3485649999999998</v>
      </c>
      <c r="CT201">
        <v>0.87526190000000004</v>
      </c>
      <c r="CU201">
        <v>22.26266</v>
      </c>
      <c r="CV201" s="1">
        <v>3.3940580000000001E-3</v>
      </c>
      <c r="CW201">
        <v>2.8245640000000001</v>
      </c>
      <c r="CX201">
        <v>0.87521020000000005</v>
      </c>
      <c r="CY201">
        <v>22.167390000000001</v>
      </c>
      <c r="CZ201" s="1">
        <v>2.8780310000000001E-3</v>
      </c>
      <c r="DA201">
        <v>2.3946610000000002</v>
      </c>
      <c r="DB201">
        <v>0.87519130000000001</v>
      </c>
      <c r="DC201">
        <v>22.335249999999998</v>
      </c>
      <c r="DD201" s="1">
        <v>2.4534449999999998E-3</v>
      </c>
      <c r="DE201">
        <v>2.0409350000000002</v>
      </c>
      <c r="DF201">
        <v>0.87517789999999995</v>
      </c>
      <c r="DG201">
        <v>22.586369999999999</v>
      </c>
      <c r="DH201" s="1">
        <v>2.1065390000000002E-3</v>
      </c>
      <c r="DI201">
        <v>1.7518800000000001</v>
      </c>
      <c r="DJ201">
        <v>0.87513300000000005</v>
      </c>
      <c r="DK201">
        <v>22.807980000000001</v>
      </c>
      <c r="DL201" s="1">
        <v>1.821289E-3</v>
      </c>
      <c r="DM201">
        <v>1.514313</v>
      </c>
      <c r="DN201">
        <v>0.87509020000000004</v>
      </c>
      <c r="DO201">
        <v>23.01277</v>
      </c>
      <c r="DP201" s="1">
        <v>1.5858510000000001E-3</v>
      </c>
      <c r="DQ201">
        <v>1.318211</v>
      </c>
      <c r="DR201">
        <v>0.87502150000000001</v>
      </c>
      <c r="DS201">
        <v>22.928509999999999</v>
      </c>
      <c r="DT201" s="1">
        <v>1.3922629999999999E-3</v>
      </c>
      <c r="DU201">
        <v>1.156984</v>
      </c>
      <c r="DV201">
        <v>0.87496050000000003</v>
      </c>
      <c r="DW201">
        <v>22.74709</v>
      </c>
      <c r="DX201" s="1">
        <v>1.2298330000000001E-3</v>
      </c>
      <c r="DY201">
        <v>1.0218739999999999</v>
      </c>
      <c r="DZ201">
        <v>0.87488949999999999</v>
      </c>
      <c r="EA201">
        <v>22.632940000000001</v>
      </c>
      <c r="EB201" s="1">
        <v>1.093791E-3</v>
      </c>
      <c r="EC201">
        <v>0.9087191</v>
      </c>
      <c r="ED201">
        <v>0.8748013</v>
      </c>
      <c r="EE201">
        <v>22.53276</v>
      </c>
      <c r="EF201" s="1">
        <v>9.7813390000000004E-4</v>
      </c>
      <c r="EG201">
        <v>0.81248759999999998</v>
      </c>
      <c r="EH201">
        <v>0.87472839999999996</v>
      </c>
      <c r="EI201">
        <v>22.667400000000001</v>
      </c>
      <c r="EJ201" s="1">
        <v>8.8024329999999995E-4</v>
      </c>
      <c r="EK201">
        <v>0.73105100000000001</v>
      </c>
      <c r="EL201">
        <v>0.87465630000000005</v>
      </c>
      <c r="EM201">
        <v>22.969270000000002</v>
      </c>
      <c r="EN201" s="1">
        <v>7.9808760000000005E-4</v>
      </c>
      <c r="EO201">
        <v>0.6626647</v>
      </c>
      <c r="EP201">
        <v>0.87457289999999999</v>
      </c>
      <c r="EQ201">
        <v>23.256060000000002</v>
      </c>
      <c r="ER201" s="1">
        <v>7.2907889999999996E-4</v>
      </c>
      <c r="ES201">
        <v>0.60524880000000003</v>
      </c>
      <c r="ET201">
        <v>0.8744963</v>
      </c>
      <c r="EU201">
        <v>23.520849999999999</v>
      </c>
      <c r="EV201" s="1">
        <v>6.7048439999999997E-4</v>
      </c>
      <c r="EW201">
        <v>0.5565215</v>
      </c>
      <c r="EX201">
        <v>0.87441840000000004</v>
      </c>
      <c r="EY201">
        <v>23.50977</v>
      </c>
      <c r="EZ201" s="1">
        <v>6.2044750000000005E-4</v>
      </c>
      <c r="FA201">
        <v>0.5149956</v>
      </c>
      <c r="FB201">
        <v>0.87435320000000005</v>
      </c>
      <c r="FC201">
        <v>23.351680000000002</v>
      </c>
      <c r="FD201" s="1">
        <v>5.7614459999999999E-4</v>
      </c>
      <c r="FE201">
        <v>0.47816609999999998</v>
      </c>
      <c r="FF201">
        <v>0.87427719999999998</v>
      </c>
      <c r="FG201">
        <v>23.23958</v>
      </c>
      <c r="FH201" s="1">
        <v>5.3904419999999998E-4</v>
      </c>
      <c r="FI201">
        <v>0.4472911</v>
      </c>
      <c r="FJ201">
        <v>0.87422049999999996</v>
      </c>
      <c r="FK201">
        <v>23.106459999999998</v>
      </c>
      <c r="FL201" s="1">
        <v>5.0624459999999997E-4</v>
      </c>
      <c r="FM201">
        <v>0.42008190000000001</v>
      </c>
      <c r="FN201">
        <v>0.8741584</v>
      </c>
      <c r="FO201">
        <v>23.18038</v>
      </c>
      <c r="FP201" s="1">
        <v>4.7715970000000003E-4</v>
      </c>
      <c r="FQ201">
        <v>0.39593220000000001</v>
      </c>
      <c r="FR201">
        <v>0.87410960000000004</v>
      </c>
      <c r="FS201">
        <v>23.235299999999999</v>
      </c>
      <c r="FT201" s="1">
        <v>4.5140510000000003E-4</v>
      </c>
      <c r="FU201">
        <v>0.37450430000000001</v>
      </c>
      <c r="FV201">
        <v>0.87405639999999996</v>
      </c>
      <c r="FW201">
        <v>23.047460000000001</v>
      </c>
      <c r="FX201" s="1">
        <v>4.2858110000000002E-4</v>
      </c>
      <c r="FY201">
        <v>0.3555606</v>
      </c>
      <c r="FZ201">
        <v>0.87402500000000005</v>
      </c>
      <c r="GA201">
        <v>22.810449999999999</v>
      </c>
      <c r="GB201" s="1">
        <v>4.0830869999999999E-4</v>
      </c>
      <c r="GC201">
        <v>0.3387541</v>
      </c>
      <c r="GD201">
        <v>0.87399559999999998</v>
      </c>
      <c r="GE201">
        <v>22.530470000000001</v>
      </c>
      <c r="GF201" s="1">
        <v>3.8938779999999999E-4</v>
      </c>
      <c r="GG201">
        <v>0.32309130000000003</v>
      </c>
      <c r="GH201">
        <v>0.87396640000000003</v>
      </c>
      <c r="GI201">
        <v>22.463819999999998</v>
      </c>
      <c r="GJ201" s="1">
        <v>3.7207370000000002E-4</v>
      </c>
      <c r="GK201">
        <v>0.30870720000000001</v>
      </c>
      <c r="GL201">
        <v>0.87397089999999999</v>
      </c>
      <c r="GM201">
        <v>22.605229999999999</v>
      </c>
      <c r="GN201" s="1">
        <v>3.5655069999999999E-4</v>
      </c>
      <c r="GO201">
        <v>0.29580620000000002</v>
      </c>
      <c r="GP201">
        <v>0.87394499999999997</v>
      </c>
      <c r="GQ201">
        <v>22.701409999999999</v>
      </c>
      <c r="GR201" s="1">
        <v>3.4190490000000001E-4</v>
      </c>
      <c r="GS201">
        <v>0.28366229999999998</v>
      </c>
      <c r="GT201">
        <v>0.87394550000000004</v>
      </c>
      <c r="GU201">
        <v>22.549620000000001</v>
      </c>
      <c r="GV201" s="1">
        <v>3.287632E-4</v>
      </c>
      <c r="GW201">
        <v>0.2727463</v>
      </c>
      <c r="GX201">
        <v>0.87393180000000004</v>
      </c>
      <c r="GY201">
        <v>22.425699999999999</v>
      </c>
      <c r="GZ201" s="1">
        <v>3.1688810000000001E-4</v>
      </c>
      <c r="HA201">
        <v>0.26289580000000001</v>
      </c>
      <c r="HB201">
        <v>0.87392179999999997</v>
      </c>
      <c r="HC201">
        <v>22.418099999999999</v>
      </c>
      <c r="HD201" s="1">
        <v>3.0573180000000001E-4</v>
      </c>
      <c r="HE201">
        <v>0.25362509999999999</v>
      </c>
      <c r="HF201">
        <v>0.87391129999999995</v>
      </c>
      <c r="HG201">
        <v>22.552430000000001</v>
      </c>
      <c r="HH201" s="1">
        <v>2.9540879999999999E-4</v>
      </c>
      <c r="HI201">
        <v>0.24507689999999999</v>
      </c>
      <c r="HJ201">
        <v>0.87393460000000001</v>
      </c>
      <c r="HK201">
        <v>22.590530000000001</v>
      </c>
      <c r="HL201" s="1">
        <v>2.853175E-4</v>
      </c>
      <c r="HM201">
        <v>0.23669290000000001</v>
      </c>
      <c r="HN201">
        <v>0.8739114</v>
      </c>
      <c r="HO201">
        <v>22.490089999999999</v>
      </c>
      <c r="HP201" s="1">
        <v>2.758142E-4</v>
      </c>
      <c r="HQ201">
        <v>0.2288319</v>
      </c>
      <c r="HR201">
        <v>0.87391269999999999</v>
      </c>
      <c r="HS201">
        <v>22.366350000000001</v>
      </c>
      <c r="HT201" s="1">
        <v>2.669301E-4</v>
      </c>
      <c r="HU201">
        <v>0.22144269999999999</v>
      </c>
      <c r="HV201">
        <v>0.87388949999999999</v>
      </c>
      <c r="HW201">
        <v>22.192080000000001</v>
      </c>
      <c r="HX201" s="1">
        <v>2.5850610000000002E-4</v>
      </c>
      <c r="HY201">
        <v>0.21446609999999999</v>
      </c>
      <c r="HZ201">
        <v>0.87388120000000002</v>
      </c>
      <c r="IA201">
        <v>22.212540000000001</v>
      </c>
      <c r="IB201" s="1">
        <v>2.506915E-4</v>
      </c>
      <c r="IC201">
        <v>0.20799989999999999</v>
      </c>
      <c r="ID201">
        <v>0.87387959999999998</v>
      </c>
      <c r="IE201">
        <v>22.364090000000001</v>
      </c>
      <c r="IF201" s="1">
        <v>2.4273710000000001E-4</v>
      </c>
      <c r="IG201">
        <v>0.2013905</v>
      </c>
      <c r="IH201">
        <v>0.87385550000000001</v>
      </c>
      <c r="II201">
        <v>22.496690000000001</v>
      </c>
      <c r="IJ201" s="1">
        <v>2.3503059999999999E-4</v>
      </c>
      <c r="IK201">
        <v>0.19502449999999999</v>
      </c>
      <c r="IL201">
        <v>0.87381799999999998</v>
      </c>
      <c r="IM201">
        <v>22.61589</v>
      </c>
      <c r="IN201" s="1">
        <v>2.2750870000000001E-4</v>
      </c>
      <c r="IO201">
        <v>0.1887953</v>
      </c>
      <c r="IP201">
        <v>0.87382230000000005</v>
      </c>
      <c r="IQ201">
        <v>22.520569999999999</v>
      </c>
      <c r="IR201" s="1">
        <v>2.2049910000000001E-4</v>
      </c>
      <c r="IS201">
        <v>0.1829847</v>
      </c>
      <c r="IT201">
        <v>0.87377919999999998</v>
      </c>
      <c r="IU201">
        <v>22.360530000000001</v>
      </c>
      <c r="IV201" s="1">
        <v>2.140679E-4</v>
      </c>
      <c r="IW201">
        <v>0.17765420000000001</v>
      </c>
      <c r="IX201">
        <v>0.87373029999999996</v>
      </c>
      <c r="IY201">
        <v>22.288270000000001</v>
      </c>
      <c r="IZ201" s="1">
        <v>2.0760129999999999E-4</v>
      </c>
      <c r="JA201">
        <v>0.17233129999999999</v>
      </c>
      <c r="JB201">
        <v>0.87370179999999997</v>
      </c>
      <c r="JC201">
        <v>22.282509999999998</v>
      </c>
      <c r="JD201" s="1">
        <v>2.0121040000000001E-4</v>
      </c>
      <c r="JE201">
        <v>0.16701969999999999</v>
      </c>
      <c r="JF201">
        <v>0.87365879999999996</v>
      </c>
      <c r="JG201">
        <v>22.602900000000002</v>
      </c>
      <c r="JH201" s="1">
        <v>1.9507859999999999E-4</v>
      </c>
      <c r="JI201">
        <v>0.16196379999999999</v>
      </c>
      <c r="JJ201">
        <v>0.87361920000000004</v>
      </c>
      <c r="JK201">
        <v>22.988769999999999</v>
      </c>
      <c r="JL201" s="1">
        <v>1.8926929999999999E-4</v>
      </c>
      <c r="JM201">
        <v>0.1571321</v>
      </c>
      <c r="JN201">
        <v>0.8735617</v>
      </c>
      <c r="JO201">
        <v>23.166499999999999</v>
      </c>
      <c r="JP201" s="1">
        <v>1.834669E-4</v>
      </c>
      <c r="JQ201">
        <v>0.15232670000000001</v>
      </c>
      <c r="JR201">
        <v>0.87352730000000001</v>
      </c>
      <c r="JS201">
        <v>23.13645</v>
      </c>
      <c r="JT201" s="1">
        <v>1.783737E-4</v>
      </c>
      <c r="JU201">
        <v>0.14812919999999999</v>
      </c>
      <c r="JV201">
        <v>0.87347980000000003</v>
      </c>
      <c r="JW201">
        <v>22.977060000000002</v>
      </c>
      <c r="JX201" s="1">
        <v>1.7296809999999999E-4</v>
      </c>
      <c r="JY201">
        <v>0.14364540000000001</v>
      </c>
      <c r="JZ201">
        <v>0.87342929999999996</v>
      </c>
      <c r="KA201">
        <v>22.790970000000002</v>
      </c>
      <c r="KB201" s="1">
        <v>1.6809130000000001E-4</v>
      </c>
      <c r="KC201">
        <v>0.13960639999999999</v>
      </c>
      <c r="KD201">
        <v>0.87337299999999995</v>
      </c>
      <c r="KE201">
        <v>22.73687</v>
      </c>
      <c r="KF201" s="1">
        <v>1.6319840000000001E-4</v>
      </c>
      <c r="KG201">
        <v>0.13556670000000001</v>
      </c>
      <c r="KH201">
        <v>0.8733301</v>
      </c>
      <c r="KI201">
        <v>22.693169999999999</v>
      </c>
      <c r="KJ201" s="1">
        <v>1.584356E-4</v>
      </c>
      <c r="KK201">
        <v>0.13159760000000001</v>
      </c>
      <c r="KL201">
        <v>0.87327489999999997</v>
      </c>
      <c r="KM201">
        <v>22.928070000000002</v>
      </c>
      <c r="KN201" s="1">
        <v>1.54015E-4</v>
      </c>
      <c r="KO201">
        <v>0.12794530000000001</v>
      </c>
      <c r="KP201">
        <v>0.87322370000000005</v>
      </c>
      <c r="KQ201">
        <v>23.219069999999999</v>
      </c>
      <c r="KR201" s="1">
        <v>1.495581E-4</v>
      </c>
      <c r="KS201">
        <v>0.1242571</v>
      </c>
      <c r="KT201">
        <v>0.87317849999999997</v>
      </c>
      <c r="KU201">
        <v>23.490120000000001</v>
      </c>
      <c r="KV201" s="1">
        <v>1.453623E-4</v>
      </c>
      <c r="KW201">
        <v>0.1207809</v>
      </c>
      <c r="KX201">
        <v>0.87313569999999996</v>
      </c>
      <c r="KY201">
        <v>23.745950000000001</v>
      </c>
      <c r="KZ201" s="1">
        <v>1.4149170000000001E-4</v>
      </c>
      <c r="LA201">
        <v>0.1175644</v>
      </c>
      <c r="LB201">
        <v>0.87308750000000002</v>
      </c>
      <c r="LC201">
        <v>23.763390000000001</v>
      </c>
      <c r="LD201" s="1">
        <v>1.3773790000000001E-4</v>
      </c>
      <c r="LE201">
        <v>0.11445370000000001</v>
      </c>
      <c r="LF201">
        <v>0.87306189999999995</v>
      </c>
      <c r="LG201">
        <v>23.643809999999998</v>
      </c>
      <c r="LH201" s="1">
        <v>1.339163E-4</v>
      </c>
      <c r="LI201">
        <v>0.1112895</v>
      </c>
      <c r="LJ201">
        <v>0.87301609999999996</v>
      </c>
      <c r="LK201">
        <v>23.537870000000002</v>
      </c>
      <c r="LL201" s="1">
        <v>1.3032460000000001E-4</v>
      </c>
      <c r="LM201">
        <v>0.1083098</v>
      </c>
      <c r="LN201">
        <v>0.87298699999999996</v>
      </c>
      <c r="LO201">
        <v>23.426929999999999</v>
      </c>
      <c r="LP201" s="1">
        <v>1.270427E-4</v>
      </c>
      <c r="LQ201">
        <v>0.1055818</v>
      </c>
      <c r="LR201">
        <v>0.87294839999999996</v>
      </c>
      <c r="LS201">
        <v>23.676839999999999</v>
      </c>
      <c r="LT201" s="1">
        <v>1.2372309999999999E-4</v>
      </c>
      <c r="LU201">
        <v>0.1028399</v>
      </c>
      <c r="LV201">
        <v>0.87292230000000004</v>
      </c>
      <c r="LW201">
        <v>24.01454</v>
      </c>
      <c r="LX201" s="1">
        <v>1.202524E-4</v>
      </c>
      <c r="LY201" s="1">
        <v>9.9957740000000003E-2</v>
      </c>
      <c r="LZ201">
        <v>0.87287490000000001</v>
      </c>
      <c r="MA201">
        <v>24.29299</v>
      </c>
      <c r="MB201" s="1">
        <v>1.170301E-4</v>
      </c>
      <c r="MC201" s="1">
        <v>9.7289249999999994E-2</v>
      </c>
      <c r="MD201">
        <v>0.87285449999999998</v>
      </c>
      <c r="ME201">
        <v>24.59366</v>
      </c>
      <c r="MF201" s="1">
        <v>1.137087E-4</v>
      </c>
      <c r="MG201" s="1">
        <v>9.4536739999999994E-2</v>
      </c>
      <c r="MH201">
        <v>0.87281010000000003</v>
      </c>
      <c r="MI201">
        <v>24.646339999999999</v>
      </c>
      <c r="MJ201" s="1">
        <v>1.10726E-4</v>
      </c>
      <c r="MK201" s="1">
        <v>9.2052250000000002E-2</v>
      </c>
      <c r="ML201">
        <v>0.87278089999999997</v>
      </c>
      <c r="MM201">
        <v>24.59788</v>
      </c>
      <c r="MN201" s="1">
        <v>1.0766579999999999E-4</v>
      </c>
      <c r="MO201" s="1">
        <v>8.9509050000000007E-2</v>
      </c>
      <c r="MP201">
        <v>0.87273509999999999</v>
      </c>
      <c r="MQ201">
        <v>24.54147</v>
      </c>
      <c r="MR201" s="1">
        <v>1.048866E-4</v>
      </c>
      <c r="MS201" s="1">
        <v>8.7216429999999998E-2</v>
      </c>
      <c r="MT201">
        <v>0.87270669999999995</v>
      </c>
      <c r="MU201">
        <v>24.382480000000001</v>
      </c>
      <c r="MV201" s="1">
        <v>1.020022E-4</v>
      </c>
      <c r="MW201" s="1">
        <v>8.4812940000000003E-2</v>
      </c>
      <c r="MX201">
        <v>0.87267419999999996</v>
      </c>
      <c r="MY201">
        <v>24.125319999999999</v>
      </c>
      <c r="MZ201" s="1">
        <v>9.9142960000000007E-5</v>
      </c>
      <c r="NA201" s="1">
        <v>8.2450519999999999E-2</v>
      </c>
      <c r="NB201">
        <v>0.87263800000000002</v>
      </c>
      <c r="NC201">
        <v>23.949570000000001</v>
      </c>
      <c r="ND201" s="1">
        <v>9.6268570000000007E-5</v>
      </c>
      <c r="NE201" s="1">
        <v>8.0061190000000004E-2</v>
      </c>
      <c r="NF201">
        <v>0.87260660000000001</v>
      </c>
      <c r="NG201">
        <v>23.89753</v>
      </c>
      <c r="NH201" s="1">
        <v>9.3549769999999995E-5</v>
      </c>
      <c r="NI201" s="1">
        <v>7.7797030000000003E-2</v>
      </c>
      <c r="NJ201">
        <v>0.87256040000000001</v>
      </c>
      <c r="NK201">
        <v>23.725490000000001</v>
      </c>
      <c r="NL201" s="1">
        <v>9.0865499999999999E-5</v>
      </c>
      <c r="NM201" s="1">
        <v>7.5579460000000001E-2</v>
      </c>
      <c r="NN201">
        <v>0.87255510000000003</v>
      </c>
      <c r="NO201">
        <v>23.509329999999999</v>
      </c>
      <c r="NP201" s="1">
        <v>8.8239629999999997E-5</v>
      </c>
      <c r="NQ201" s="1">
        <v>7.3396680000000006E-2</v>
      </c>
      <c r="NR201">
        <v>0.87251389999999995</v>
      </c>
      <c r="NS201">
        <v>23.388870000000001</v>
      </c>
      <c r="NT201" s="1">
        <v>8.5722600000000005E-5</v>
      </c>
      <c r="NU201" s="1">
        <v>7.1303210000000006E-2</v>
      </c>
      <c r="NV201">
        <v>0.87249500000000002</v>
      </c>
      <c r="NW201">
        <v>23.298639999999999</v>
      </c>
      <c r="NX201" s="1">
        <v>8.3305909999999999E-5</v>
      </c>
      <c r="NY201" s="1">
        <v>6.9295519999999999E-2</v>
      </c>
      <c r="NZ201">
        <v>0.87246210000000002</v>
      </c>
      <c r="OA201">
        <v>23.19201</v>
      </c>
      <c r="OB201" s="1">
        <v>8.0983419999999996E-5</v>
      </c>
      <c r="OC201">
        <v>6.7364099999999996E-2</v>
      </c>
      <c r="OD201">
        <v>0.87245010000000001</v>
      </c>
      <c r="OE201">
        <v>23.304849999999998</v>
      </c>
      <c r="OF201" s="1">
        <v>7.8656620000000003E-5</v>
      </c>
      <c r="OG201" s="1">
        <v>6.5432749999999998E-2</v>
      </c>
      <c r="OH201">
        <v>0.87242909999999996</v>
      </c>
      <c r="OI201">
        <v>23.42211</v>
      </c>
      <c r="OJ201" s="1">
        <v>7.6638189999999993E-5</v>
      </c>
      <c r="OK201" s="1">
        <v>6.3746129999999998E-2</v>
      </c>
    </row>
    <row r="202" spans="1:401" x14ac:dyDescent="0.35">
      <c r="A202">
        <v>208</v>
      </c>
      <c r="B202" t="s">
        <v>4</v>
      </c>
      <c r="C202" t="s">
        <v>181</v>
      </c>
      <c r="D202" t="s">
        <v>207</v>
      </c>
      <c r="E202">
        <v>774.59130000000005</v>
      </c>
      <c r="F202">
        <v>0.93929019999999996</v>
      </c>
      <c r="G202">
        <v>23.52908</v>
      </c>
      <c r="H202">
        <v>0</v>
      </c>
      <c r="I202">
        <v>0</v>
      </c>
      <c r="J202">
        <v>0.93905059999999996</v>
      </c>
      <c r="K202">
        <v>23.381499999999999</v>
      </c>
      <c r="L202">
        <v>0</v>
      </c>
      <c r="M202">
        <v>0</v>
      </c>
      <c r="N202">
        <v>0.93881979999999998</v>
      </c>
      <c r="O202">
        <v>22.983630000000002</v>
      </c>
      <c r="P202">
        <v>0</v>
      </c>
      <c r="Q202">
        <v>0</v>
      </c>
      <c r="R202">
        <v>0.93861649999999996</v>
      </c>
      <c r="S202">
        <v>22.387820000000001</v>
      </c>
      <c r="T202">
        <v>0</v>
      </c>
      <c r="U202">
        <v>0</v>
      </c>
      <c r="V202">
        <v>0.93839680000000003</v>
      </c>
      <c r="W202">
        <v>21.917059999999999</v>
      </c>
      <c r="X202">
        <v>0</v>
      </c>
      <c r="Y202">
        <v>0</v>
      </c>
      <c r="Z202">
        <v>0.93821529999999997</v>
      </c>
      <c r="AA202">
        <v>21.54729</v>
      </c>
      <c r="AB202">
        <v>0</v>
      </c>
      <c r="AC202">
        <v>0</v>
      </c>
      <c r="AD202">
        <v>0.93802909999999995</v>
      </c>
      <c r="AE202">
        <v>21.32113</v>
      </c>
      <c r="AF202">
        <v>0</v>
      </c>
      <c r="AG202">
        <v>0</v>
      </c>
      <c r="AH202">
        <v>0.9378611</v>
      </c>
      <c r="AI202">
        <v>21.246110000000002</v>
      </c>
      <c r="AJ202" s="1">
        <v>2.364302E-29</v>
      </c>
      <c r="AK202" s="1">
        <v>1.315692E-26</v>
      </c>
      <c r="AL202">
        <v>0.9377124</v>
      </c>
      <c r="AM202">
        <v>21.2224</v>
      </c>
      <c r="AN202" s="1">
        <v>3.7874740000000003E-17</v>
      </c>
      <c r="AO202" s="1">
        <v>2.1068220000000001E-14</v>
      </c>
      <c r="AP202">
        <v>0.9375675</v>
      </c>
      <c r="AQ202">
        <v>21.471710000000002</v>
      </c>
      <c r="AR202" s="1">
        <v>9.776571E-7</v>
      </c>
      <c r="AS202" s="1">
        <v>4.5272800000000001E-4</v>
      </c>
      <c r="AT202">
        <v>0.93741640000000004</v>
      </c>
      <c r="AU202">
        <v>21.831299999999999</v>
      </c>
      <c r="AV202" s="1">
        <v>3.183375E-3</v>
      </c>
      <c r="AW202">
        <v>1.575685</v>
      </c>
      <c r="AX202">
        <v>0.93730740000000001</v>
      </c>
      <c r="AY202">
        <v>22.02327</v>
      </c>
      <c r="AZ202">
        <v>0.40407209999999999</v>
      </c>
      <c r="BA202">
        <v>208.428</v>
      </c>
      <c r="BB202">
        <v>0.93721399999999999</v>
      </c>
      <c r="BC202">
        <v>22.158919999999998</v>
      </c>
      <c r="BD202">
        <v>7.166525</v>
      </c>
      <c r="BE202">
        <v>3814.8220000000001</v>
      </c>
      <c r="BF202">
        <v>0.93712019999999996</v>
      </c>
      <c r="BG202">
        <v>22.05452</v>
      </c>
      <c r="BH202">
        <v>30.00019</v>
      </c>
      <c r="BI202">
        <v>16382.07</v>
      </c>
      <c r="BJ202">
        <v>0.93704509999999996</v>
      </c>
      <c r="BK202">
        <v>21.734210000000001</v>
      </c>
      <c r="BL202">
        <v>40.606250000000003</v>
      </c>
      <c r="BM202">
        <v>22644.63</v>
      </c>
      <c r="BN202">
        <v>0.93698400000000004</v>
      </c>
      <c r="BO202">
        <v>21.48377</v>
      </c>
      <c r="BP202">
        <v>22.07987</v>
      </c>
      <c r="BQ202">
        <v>12530.16</v>
      </c>
      <c r="BR202">
        <v>0.93694100000000002</v>
      </c>
      <c r="BS202">
        <v>21.282409999999999</v>
      </c>
      <c r="BT202">
        <v>5.6641640000000004</v>
      </c>
      <c r="BU202">
        <v>3262.03</v>
      </c>
      <c r="BV202">
        <v>0.93691190000000002</v>
      </c>
      <c r="BW202">
        <v>21.37961</v>
      </c>
      <c r="BX202">
        <v>0.78342800000000001</v>
      </c>
      <c r="BY202">
        <v>456.57690000000002</v>
      </c>
      <c r="BZ202">
        <v>0.9368784</v>
      </c>
      <c r="CA202">
        <v>21.708379999999998</v>
      </c>
      <c r="CB202" s="1">
        <v>7.0998850000000002E-2</v>
      </c>
      <c r="CC202">
        <v>41.578060000000001</v>
      </c>
      <c r="CD202">
        <v>0.93686000000000003</v>
      </c>
      <c r="CE202">
        <v>21.985980000000001</v>
      </c>
      <c r="CF202" s="1">
        <v>1.028511E-2</v>
      </c>
      <c r="CG202">
        <v>5.8591620000000004</v>
      </c>
      <c r="CH202">
        <v>0.93684909999999999</v>
      </c>
      <c r="CI202">
        <v>22.32084</v>
      </c>
      <c r="CJ202" s="1">
        <v>5.931024E-3</v>
      </c>
      <c r="CK202">
        <v>3.3148080000000002</v>
      </c>
      <c r="CL202">
        <v>0.93682560000000004</v>
      </c>
      <c r="CM202">
        <v>22.445799999999998</v>
      </c>
      <c r="CN202" s="1">
        <v>4.8624519999999997E-3</v>
      </c>
      <c r="CO202">
        <v>2.7136209999999998</v>
      </c>
      <c r="CP202">
        <v>0.93678360000000005</v>
      </c>
      <c r="CQ202">
        <v>22.367920000000002</v>
      </c>
      <c r="CR202" s="1">
        <v>4.0788710000000004E-3</v>
      </c>
      <c r="CS202">
        <v>2.2760690000000001</v>
      </c>
      <c r="CT202">
        <v>0.93676020000000004</v>
      </c>
      <c r="CU202">
        <v>22.26876</v>
      </c>
      <c r="CV202" s="1">
        <v>3.4398660000000002E-3</v>
      </c>
      <c r="CW202">
        <v>1.919408</v>
      </c>
      <c r="CX202">
        <v>0.93673099999999998</v>
      </c>
      <c r="CY202">
        <v>22.180040000000002</v>
      </c>
      <c r="CZ202" s="1">
        <v>2.9156030000000001E-3</v>
      </c>
      <c r="DA202">
        <v>1.6267370000000001</v>
      </c>
      <c r="DB202">
        <v>0.93670629999999999</v>
      </c>
      <c r="DC202">
        <v>22.35613</v>
      </c>
      <c r="DD202" s="1">
        <v>2.4843669999999999E-3</v>
      </c>
      <c r="DE202">
        <v>1.3860209999999999</v>
      </c>
      <c r="DF202">
        <v>0.93665920000000003</v>
      </c>
      <c r="DG202">
        <v>22.608250000000002</v>
      </c>
      <c r="DH202" s="1">
        <v>2.1317829999999999E-3</v>
      </c>
      <c r="DI202">
        <v>1.1892180000000001</v>
      </c>
      <c r="DJ202">
        <v>0.93659349999999997</v>
      </c>
      <c r="DK202">
        <v>22.830490000000001</v>
      </c>
      <c r="DL202" s="1">
        <v>1.8421209999999999E-3</v>
      </c>
      <c r="DM202">
        <v>1.0275570000000001</v>
      </c>
      <c r="DN202">
        <v>0.93654950000000003</v>
      </c>
      <c r="DO202">
        <v>23.02835</v>
      </c>
      <c r="DP202" s="1">
        <v>1.603052E-3</v>
      </c>
      <c r="DQ202">
        <v>0.8941268</v>
      </c>
      <c r="DR202">
        <v>0.93645860000000003</v>
      </c>
      <c r="DS202">
        <v>22.939080000000001</v>
      </c>
      <c r="DT202" s="1">
        <v>1.4064730000000001E-3</v>
      </c>
      <c r="DU202">
        <v>0.78441550000000004</v>
      </c>
      <c r="DV202">
        <v>0.93637409999999999</v>
      </c>
      <c r="DW202">
        <v>22.753810000000001</v>
      </c>
      <c r="DX202" s="1">
        <v>1.2418329999999999E-3</v>
      </c>
      <c r="DY202">
        <v>0.69259890000000002</v>
      </c>
      <c r="DZ202">
        <v>0.93626430000000005</v>
      </c>
      <c r="EA202">
        <v>22.63805</v>
      </c>
      <c r="EB202" s="1">
        <v>1.1039400000000001E-3</v>
      </c>
      <c r="EC202">
        <v>0.615703</v>
      </c>
      <c r="ED202">
        <v>0.93616600000000005</v>
      </c>
      <c r="EE202">
        <v>22.543230000000001</v>
      </c>
      <c r="EF202" s="1">
        <v>9.8669759999999991E-4</v>
      </c>
      <c r="EG202">
        <v>0.55030129999999999</v>
      </c>
      <c r="EH202">
        <v>0.93605939999999999</v>
      </c>
      <c r="EI202">
        <v>22.681650000000001</v>
      </c>
      <c r="EJ202" s="1">
        <v>8.8747540000000001E-4</v>
      </c>
      <c r="EK202">
        <v>0.49496600000000002</v>
      </c>
      <c r="EL202">
        <v>0.9359478</v>
      </c>
      <c r="EM202">
        <v>22.989090000000001</v>
      </c>
      <c r="EN202" s="1">
        <v>8.0411190000000002E-4</v>
      </c>
      <c r="EO202">
        <v>0.44845990000000002</v>
      </c>
      <c r="EP202">
        <v>0.93584909999999999</v>
      </c>
      <c r="EQ202">
        <v>23.27638</v>
      </c>
      <c r="ER202" s="1">
        <v>7.3416900000000001E-4</v>
      </c>
      <c r="ES202">
        <v>0.40944239999999998</v>
      </c>
      <c r="ET202">
        <v>0.93573680000000004</v>
      </c>
      <c r="EU202">
        <v>23.535080000000001</v>
      </c>
      <c r="EV202" s="1">
        <v>6.7480090000000001E-4</v>
      </c>
      <c r="EW202">
        <v>0.37633919999999998</v>
      </c>
      <c r="EX202">
        <v>0.93562449999999997</v>
      </c>
      <c r="EY202">
        <v>23.518989999999999</v>
      </c>
      <c r="EZ202" s="1">
        <v>6.2429360000000004E-4</v>
      </c>
      <c r="FA202">
        <v>0.34820180000000001</v>
      </c>
      <c r="FB202">
        <v>0.93551499999999999</v>
      </c>
      <c r="FC202">
        <v>23.357479999999999</v>
      </c>
      <c r="FD202" s="1">
        <v>5.7944189999999997E-4</v>
      </c>
      <c r="FE202">
        <v>0.32319969999999998</v>
      </c>
      <c r="FF202">
        <v>0.93540869999999998</v>
      </c>
      <c r="FG202">
        <v>23.244949999999999</v>
      </c>
      <c r="FH202" s="1">
        <v>5.4183680000000002E-4</v>
      </c>
      <c r="FI202">
        <v>0.30221510000000001</v>
      </c>
      <c r="FJ202">
        <v>0.93531830000000005</v>
      </c>
      <c r="FK202">
        <v>23.120570000000001</v>
      </c>
      <c r="FL202" s="1">
        <v>5.0874609999999995E-4</v>
      </c>
      <c r="FM202">
        <v>0.28378779999999998</v>
      </c>
      <c r="FN202">
        <v>0.93522450000000001</v>
      </c>
      <c r="FO202">
        <v>23.20373</v>
      </c>
      <c r="FP202" s="1">
        <v>4.793717E-4</v>
      </c>
      <c r="FQ202">
        <v>0.2674183</v>
      </c>
      <c r="FR202">
        <v>0.93515429999999999</v>
      </c>
      <c r="FS202">
        <v>23.265630000000002</v>
      </c>
      <c r="FT202" s="1">
        <v>4.5329849999999999E-4</v>
      </c>
      <c r="FU202">
        <v>0.25286950000000002</v>
      </c>
      <c r="FV202">
        <v>0.93507770000000001</v>
      </c>
      <c r="FW202">
        <v>23.079730000000001</v>
      </c>
      <c r="FX202" s="1">
        <v>4.3025440000000001E-4</v>
      </c>
      <c r="FY202">
        <v>0.2400331</v>
      </c>
      <c r="FZ202">
        <v>0.9350252</v>
      </c>
      <c r="GA202">
        <v>22.8386</v>
      </c>
      <c r="GB202" s="1">
        <v>4.0986640000000002E-4</v>
      </c>
      <c r="GC202">
        <v>0.2286736</v>
      </c>
      <c r="GD202">
        <v>0.934975</v>
      </c>
      <c r="GE202">
        <v>22.546340000000001</v>
      </c>
      <c r="GF202" s="1">
        <v>3.9088529999999999E-4</v>
      </c>
      <c r="GG202">
        <v>0.218107</v>
      </c>
      <c r="GH202">
        <v>0.93494679999999997</v>
      </c>
      <c r="GI202">
        <v>22.468689999999999</v>
      </c>
      <c r="GJ202" s="1">
        <v>3.734093E-4</v>
      </c>
      <c r="GK202">
        <v>0.20835890000000001</v>
      </c>
      <c r="GL202">
        <v>0.93492500000000001</v>
      </c>
      <c r="GM202">
        <v>22.60313</v>
      </c>
      <c r="GN202" s="1">
        <v>3.5776059999999998E-4</v>
      </c>
      <c r="GO202">
        <v>0.19962540000000001</v>
      </c>
      <c r="GP202">
        <v>0.93490499999999999</v>
      </c>
      <c r="GQ202">
        <v>22.709340000000001</v>
      </c>
      <c r="GR202" s="1">
        <v>3.4302440000000002E-4</v>
      </c>
      <c r="GS202">
        <v>0.19141440000000001</v>
      </c>
      <c r="GT202">
        <v>0.93487889999999996</v>
      </c>
      <c r="GU202">
        <v>22.570229999999999</v>
      </c>
      <c r="GV202" s="1">
        <v>3.2977469999999999E-4</v>
      </c>
      <c r="GW202">
        <v>0.18402479999999999</v>
      </c>
      <c r="GX202">
        <v>0.93486320000000001</v>
      </c>
      <c r="GY202">
        <v>22.458500000000001</v>
      </c>
      <c r="GZ202" s="1">
        <v>3.1782149999999999E-4</v>
      </c>
      <c r="HA202">
        <v>0.17736070000000001</v>
      </c>
      <c r="HB202">
        <v>0.93486389999999997</v>
      </c>
      <c r="HC202">
        <v>22.45016</v>
      </c>
      <c r="HD202" s="1">
        <v>3.0658399999999999E-4</v>
      </c>
      <c r="HE202">
        <v>0.17108760000000001</v>
      </c>
      <c r="HF202">
        <v>0.93484800000000001</v>
      </c>
      <c r="HG202">
        <v>22.571860000000001</v>
      </c>
      <c r="HH202" s="1">
        <v>2.9623440000000001E-4</v>
      </c>
      <c r="HI202">
        <v>0.16532060000000001</v>
      </c>
      <c r="HJ202">
        <v>0.93484029999999996</v>
      </c>
      <c r="HK202">
        <v>22.598610000000001</v>
      </c>
      <c r="HL202" s="1">
        <v>2.8607079999999998E-4</v>
      </c>
      <c r="HM202">
        <v>0.15965180000000001</v>
      </c>
      <c r="HN202">
        <v>0.93483439999999995</v>
      </c>
      <c r="HO202">
        <v>22.494589999999999</v>
      </c>
      <c r="HP202" s="1">
        <v>2.7656810000000002E-4</v>
      </c>
      <c r="HQ202">
        <v>0.1543583</v>
      </c>
      <c r="HR202">
        <v>0.93482430000000005</v>
      </c>
      <c r="HS202">
        <v>22.374610000000001</v>
      </c>
      <c r="HT202" s="1">
        <v>2.6758549999999999E-4</v>
      </c>
      <c r="HU202">
        <v>0.14934500000000001</v>
      </c>
      <c r="HV202">
        <v>0.93481210000000003</v>
      </c>
      <c r="HW202">
        <v>22.205179999999999</v>
      </c>
      <c r="HX202" s="1">
        <v>2.5913720000000001E-4</v>
      </c>
      <c r="HY202">
        <v>0.14463819999999999</v>
      </c>
      <c r="HZ202">
        <v>0.93480629999999998</v>
      </c>
      <c r="IA202">
        <v>22.23029</v>
      </c>
      <c r="IB202" s="1">
        <v>2.5132360000000001E-4</v>
      </c>
      <c r="IC202">
        <v>0.14028350000000001</v>
      </c>
      <c r="ID202">
        <v>0.93478419999999995</v>
      </c>
      <c r="IE202">
        <v>22.382069999999999</v>
      </c>
      <c r="IF202" s="1">
        <v>2.4330550000000001E-4</v>
      </c>
      <c r="IG202">
        <v>0.13580999999999999</v>
      </c>
      <c r="IH202">
        <v>0.93475900000000001</v>
      </c>
      <c r="II202">
        <v>22.515129999999999</v>
      </c>
      <c r="IJ202" s="1">
        <v>2.356166E-4</v>
      </c>
      <c r="IK202">
        <v>0.1315317</v>
      </c>
      <c r="IL202">
        <v>0.93472880000000003</v>
      </c>
      <c r="IM202">
        <v>22.629549999999998</v>
      </c>
      <c r="IN202" s="1">
        <v>2.2806190000000001E-4</v>
      </c>
      <c r="IO202">
        <v>0.12732450000000001</v>
      </c>
      <c r="IP202">
        <v>0.93468470000000003</v>
      </c>
      <c r="IQ202">
        <v>22.532710000000002</v>
      </c>
      <c r="IR202" s="1">
        <v>2.2103110000000001E-4</v>
      </c>
      <c r="IS202">
        <v>0.1234065</v>
      </c>
      <c r="IT202">
        <v>0.93465509999999996</v>
      </c>
      <c r="IU202">
        <v>22.371040000000001</v>
      </c>
      <c r="IV202" s="1">
        <v>2.145723E-4</v>
      </c>
      <c r="IW202">
        <v>0.1198061</v>
      </c>
      <c r="IX202">
        <v>0.93459130000000001</v>
      </c>
      <c r="IY202">
        <v>22.294599999999999</v>
      </c>
      <c r="IZ202" s="1">
        <v>2.0814299999999999E-4</v>
      </c>
      <c r="JA202">
        <v>0.11623749999999999</v>
      </c>
      <c r="JB202">
        <v>0.93454429999999999</v>
      </c>
      <c r="JC202">
        <v>22.289429999999999</v>
      </c>
      <c r="JD202" s="1">
        <v>2.0168089999999999E-4</v>
      </c>
      <c r="JE202">
        <v>0.1126341</v>
      </c>
      <c r="JF202">
        <v>0.93449090000000001</v>
      </c>
      <c r="JG202">
        <v>22.613990000000001</v>
      </c>
      <c r="JH202" s="1">
        <v>1.955847E-4</v>
      </c>
      <c r="JI202">
        <v>0.10924499999999999</v>
      </c>
      <c r="JJ202">
        <v>0.93443549999999997</v>
      </c>
      <c r="JK202">
        <v>23.004049999999999</v>
      </c>
      <c r="JL202" s="1">
        <v>1.897135E-4</v>
      </c>
      <c r="JM202">
        <v>0.1059677</v>
      </c>
      <c r="JN202">
        <v>0.93436439999999998</v>
      </c>
      <c r="JO202">
        <v>23.188079999999999</v>
      </c>
      <c r="JP202" s="1">
        <v>1.838807E-4</v>
      </c>
      <c r="JQ202">
        <v>0.10272299999999999</v>
      </c>
      <c r="JR202">
        <v>0.9343032</v>
      </c>
      <c r="JS202">
        <v>23.15624</v>
      </c>
      <c r="JT202" s="1">
        <v>1.7882480000000001E-4</v>
      </c>
      <c r="JU202" s="1">
        <v>9.9911029999999998E-2</v>
      </c>
      <c r="JV202">
        <v>0.93424039999999997</v>
      </c>
      <c r="JW202">
        <v>22.993760000000002</v>
      </c>
      <c r="JX202" s="1">
        <v>1.7338140000000001E-4</v>
      </c>
      <c r="JY202">
        <v>9.6878900000000004E-2</v>
      </c>
      <c r="JZ202">
        <v>0.93417190000000006</v>
      </c>
      <c r="KA202">
        <v>22.798839999999998</v>
      </c>
      <c r="KB202" s="1">
        <v>1.6849390000000001E-4</v>
      </c>
      <c r="KC202" s="1">
        <v>9.4155559999999999E-2</v>
      </c>
      <c r="KD202">
        <v>0.93409450000000005</v>
      </c>
      <c r="KE202">
        <v>22.741820000000001</v>
      </c>
      <c r="KF202" s="1">
        <v>1.636113E-4</v>
      </c>
      <c r="KG202" s="1">
        <v>9.1440229999999997E-2</v>
      </c>
      <c r="KH202">
        <v>0.93402810000000003</v>
      </c>
      <c r="KI202">
        <v>22.701160000000002</v>
      </c>
      <c r="KJ202" s="1">
        <v>1.5877940000000001E-4</v>
      </c>
      <c r="KK202" s="1">
        <v>8.874261E-2</v>
      </c>
      <c r="KL202">
        <v>0.93395329999999999</v>
      </c>
      <c r="KM202">
        <v>22.943159999999999</v>
      </c>
      <c r="KN202" s="1">
        <v>1.5436010000000001E-4</v>
      </c>
      <c r="KO202" s="1">
        <v>8.6284040000000006E-2</v>
      </c>
      <c r="KP202">
        <v>0.93388139999999997</v>
      </c>
      <c r="KQ202">
        <v>23.23714</v>
      </c>
      <c r="KR202" s="1">
        <v>1.4990660000000001E-4</v>
      </c>
      <c r="KS202" s="1">
        <v>8.3803450000000002E-2</v>
      </c>
      <c r="KT202">
        <v>0.93379639999999997</v>
      </c>
      <c r="KU202">
        <v>23.509219999999999</v>
      </c>
      <c r="KV202" s="1">
        <v>1.4569419999999999E-4</v>
      </c>
      <c r="KW202" s="1">
        <v>8.1456849999999997E-2</v>
      </c>
      <c r="KX202">
        <v>0.93373740000000005</v>
      </c>
      <c r="KY202">
        <v>23.75817</v>
      </c>
      <c r="KZ202" s="1">
        <v>1.417949E-4</v>
      </c>
      <c r="LA202" s="1">
        <v>7.9280149999999994E-2</v>
      </c>
      <c r="LB202">
        <v>0.93368329999999999</v>
      </c>
      <c r="LC202">
        <v>23.77195</v>
      </c>
      <c r="LD202" s="1">
        <v>1.3803249999999999E-4</v>
      </c>
      <c r="LE202" s="1">
        <v>7.7182230000000004E-2</v>
      </c>
      <c r="LF202">
        <v>0.93362310000000004</v>
      </c>
      <c r="LG202">
        <v>23.65035</v>
      </c>
      <c r="LH202" s="1">
        <v>1.3421289999999999E-4</v>
      </c>
      <c r="LI202" s="1">
        <v>7.5054330000000002E-2</v>
      </c>
      <c r="LJ202">
        <v>0.93358350000000001</v>
      </c>
      <c r="LK202">
        <v>23.546199999999999</v>
      </c>
      <c r="LL202" s="1">
        <v>1.306097E-4</v>
      </c>
      <c r="LM202" s="1">
        <v>7.3043510000000006E-2</v>
      </c>
      <c r="LN202">
        <v>0.933535</v>
      </c>
      <c r="LO202">
        <v>23.440339999999999</v>
      </c>
      <c r="LP202" s="1">
        <v>1.273089E-4</v>
      </c>
      <c r="LQ202" s="1">
        <v>7.1199280000000004E-2</v>
      </c>
      <c r="LR202">
        <v>0.93347780000000002</v>
      </c>
      <c r="LS202">
        <v>23.696929999999998</v>
      </c>
      <c r="LT202" s="1">
        <v>1.240019E-4</v>
      </c>
      <c r="LU202">
        <v>6.9357600000000005E-2</v>
      </c>
      <c r="LV202">
        <v>0.93342179999999997</v>
      </c>
      <c r="LW202">
        <v>24.036470000000001</v>
      </c>
      <c r="LX202" s="1">
        <v>1.205195E-4</v>
      </c>
      <c r="LY202" s="1">
        <v>6.7413879999999995E-2</v>
      </c>
      <c r="LZ202">
        <v>0.9333572</v>
      </c>
      <c r="MA202">
        <v>24.31523</v>
      </c>
      <c r="MB202" s="1">
        <v>1.172959E-4</v>
      </c>
      <c r="MC202">
        <v>6.5616599999999997E-2</v>
      </c>
      <c r="MD202">
        <v>0.9333226</v>
      </c>
      <c r="ME202">
        <v>24.60763</v>
      </c>
      <c r="MF202" s="1">
        <v>1.139777E-4</v>
      </c>
      <c r="MG202" s="1">
        <v>6.3765290000000002E-2</v>
      </c>
      <c r="MH202">
        <v>0.93327530000000003</v>
      </c>
      <c r="MI202">
        <v>24.656849999999999</v>
      </c>
      <c r="MJ202" s="1">
        <v>1.109604E-4</v>
      </c>
      <c r="MK202" s="1">
        <v>6.2078010000000003E-2</v>
      </c>
      <c r="ML202">
        <v>0.93321969999999999</v>
      </c>
      <c r="MM202">
        <v>24.604120000000002</v>
      </c>
      <c r="MN202" s="1">
        <v>1.0788990000000001E-4</v>
      </c>
      <c r="MO202">
        <v>6.0363399999999998E-2</v>
      </c>
      <c r="MP202">
        <v>0.93317490000000003</v>
      </c>
      <c r="MQ202">
        <v>24.547350000000002</v>
      </c>
      <c r="MR202" s="1">
        <v>1.051344E-4</v>
      </c>
      <c r="MS202" s="1">
        <v>5.8828619999999998E-2</v>
      </c>
      <c r="MT202">
        <v>0.93311350000000004</v>
      </c>
      <c r="MU202">
        <v>24.397870000000001</v>
      </c>
      <c r="MV202" s="1">
        <v>1.022218E-4</v>
      </c>
      <c r="MW202" s="1">
        <v>5.7199720000000003E-2</v>
      </c>
      <c r="MX202">
        <v>0.93306829999999996</v>
      </c>
      <c r="MY202">
        <v>24.151679999999999</v>
      </c>
      <c r="MZ202" s="1">
        <v>9.9378239999999999E-5</v>
      </c>
      <c r="NA202" s="1">
        <v>5.5615209999999998E-2</v>
      </c>
      <c r="NB202">
        <v>0.93301920000000005</v>
      </c>
      <c r="NC202">
        <v>23.983930000000001</v>
      </c>
      <c r="ND202" s="1">
        <v>9.6493230000000002E-5</v>
      </c>
      <c r="NE202" s="1">
        <v>5.4002309999999998E-2</v>
      </c>
      <c r="NF202">
        <v>0.9329655</v>
      </c>
      <c r="NG202">
        <v>23.934650000000001</v>
      </c>
      <c r="NH202" s="1">
        <v>9.3748349999999995E-5</v>
      </c>
      <c r="NI202" s="1">
        <v>5.2467989999999999E-2</v>
      </c>
      <c r="NJ202">
        <v>0.93292779999999997</v>
      </c>
      <c r="NK202">
        <v>23.750050000000002</v>
      </c>
      <c r="NL202" s="1">
        <v>9.1082209999999994E-5</v>
      </c>
      <c r="NM202">
        <v>5.0982E-2</v>
      </c>
      <c r="NN202">
        <v>0.93287370000000003</v>
      </c>
      <c r="NO202">
        <v>23.523599999999998</v>
      </c>
      <c r="NP202" s="1">
        <v>8.8447200000000003E-5</v>
      </c>
      <c r="NQ202" s="1">
        <v>4.9509240000000003E-2</v>
      </c>
      <c r="NR202">
        <v>0.9328362</v>
      </c>
      <c r="NS202">
        <v>23.39714</v>
      </c>
      <c r="NT202" s="1">
        <v>8.5913820000000005E-5</v>
      </c>
      <c r="NU202" s="1">
        <v>4.8093049999999998E-2</v>
      </c>
      <c r="NV202">
        <v>0.93280510000000005</v>
      </c>
      <c r="NW202">
        <v>23.306339999999999</v>
      </c>
      <c r="NX202" s="1">
        <v>8.3496729999999998E-5</v>
      </c>
      <c r="NY202" s="1">
        <v>4.6740959999999998E-2</v>
      </c>
      <c r="NZ202">
        <v>0.93276170000000003</v>
      </c>
      <c r="OA202">
        <v>23.202380000000002</v>
      </c>
      <c r="OB202" s="1">
        <v>8.1163439999999999E-5</v>
      </c>
      <c r="OC202">
        <v>4.5436400000000002E-2</v>
      </c>
      <c r="OD202">
        <v>0.93273700000000004</v>
      </c>
      <c r="OE202">
        <v>23.32715</v>
      </c>
      <c r="OF202" s="1">
        <v>7.8834329999999994E-5</v>
      </c>
      <c r="OG202" s="1">
        <v>4.413566E-2</v>
      </c>
      <c r="OH202">
        <v>0.93270719999999996</v>
      </c>
      <c r="OI202">
        <v>23.451979999999999</v>
      </c>
      <c r="OJ202" s="1">
        <v>7.6791239999999994E-5</v>
      </c>
      <c r="OK202" s="1">
        <v>4.2989560000000003E-2</v>
      </c>
    </row>
    <row r="203" spans="1:401" x14ac:dyDescent="0.35">
      <c r="A203">
        <v>209</v>
      </c>
      <c r="B203" t="s">
        <v>4</v>
      </c>
      <c r="C203" t="s">
        <v>181</v>
      </c>
      <c r="D203" t="s">
        <v>208</v>
      </c>
      <c r="E203">
        <v>838.42250000000001</v>
      </c>
      <c r="F203">
        <v>1.689932</v>
      </c>
      <c r="G203">
        <v>23.542619999999999</v>
      </c>
      <c r="H203">
        <v>0</v>
      </c>
      <c r="I203">
        <v>0</v>
      </c>
      <c r="J203">
        <v>1.689465</v>
      </c>
      <c r="K203">
        <v>23.408560000000001</v>
      </c>
      <c r="L203">
        <v>0</v>
      </c>
      <c r="M203">
        <v>0</v>
      </c>
      <c r="N203">
        <v>1.6890430000000001</v>
      </c>
      <c r="O203">
        <v>23.025230000000001</v>
      </c>
      <c r="P203">
        <v>0</v>
      </c>
      <c r="Q203">
        <v>0</v>
      </c>
      <c r="R203">
        <v>1.688571</v>
      </c>
      <c r="S203">
        <v>22.437010000000001</v>
      </c>
      <c r="T203">
        <v>0</v>
      </c>
      <c r="U203">
        <v>0</v>
      </c>
      <c r="V203">
        <v>1.6881900000000001</v>
      </c>
      <c r="W203">
        <v>21.961870000000001</v>
      </c>
      <c r="X203">
        <v>0</v>
      </c>
      <c r="Y203">
        <v>0</v>
      </c>
      <c r="Z203">
        <v>1.6878150000000001</v>
      </c>
      <c r="AA203">
        <v>21.574829999999999</v>
      </c>
      <c r="AB203">
        <v>0</v>
      </c>
      <c r="AC203">
        <v>0</v>
      </c>
      <c r="AD203">
        <v>1.6874469999999999</v>
      </c>
      <c r="AE203">
        <v>21.337330000000001</v>
      </c>
      <c r="AF203">
        <v>0</v>
      </c>
      <c r="AG203">
        <v>0</v>
      </c>
      <c r="AH203">
        <v>1.687127</v>
      </c>
      <c r="AI203">
        <v>21.256769999999999</v>
      </c>
      <c r="AJ203" s="1">
        <v>4.5383629999999999E-30</v>
      </c>
      <c r="AK203" s="1">
        <v>2.4558720000000001E-27</v>
      </c>
      <c r="AL203">
        <v>1.6867909999999999</v>
      </c>
      <c r="AM203">
        <v>21.235109999999999</v>
      </c>
      <c r="AN203" s="1">
        <v>5.4167970000000003E-18</v>
      </c>
      <c r="AO203" s="1">
        <v>3.3176200000000001E-15</v>
      </c>
      <c r="AP203">
        <v>1.686517</v>
      </c>
      <c r="AQ203">
        <v>21.49099</v>
      </c>
      <c r="AR203" s="1">
        <v>6.0283989999999997E-7</v>
      </c>
      <c r="AS203" s="1">
        <v>2.5786420000000002E-4</v>
      </c>
      <c r="AT203">
        <v>1.686261</v>
      </c>
      <c r="AU203">
        <v>21.854939999999999</v>
      </c>
      <c r="AV203" s="1">
        <v>2.3937540000000001E-3</v>
      </c>
      <c r="AW203">
        <v>1.1728529999999999</v>
      </c>
      <c r="AX203">
        <v>1.6859999999999999</v>
      </c>
      <c r="AY203">
        <v>22.047689999999999</v>
      </c>
      <c r="AZ203">
        <v>0.33707480000000001</v>
      </c>
      <c r="BA203">
        <v>178.3922</v>
      </c>
      <c r="BB203">
        <v>1.6858169999999999</v>
      </c>
      <c r="BC203">
        <v>22.18177</v>
      </c>
      <c r="BD203">
        <v>6.4529810000000003</v>
      </c>
      <c r="BE203">
        <v>3622.8719999999998</v>
      </c>
      <c r="BF203">
        <v>1.685632</v>
      </c>
      <c r="BG203">
        <v>22.07771</v>
      </c>
      <c r="BH203">
        <v>28.718969999999999</v>
      </c>
      <c r="BI203">
        <v>16927.84</v>
      </c>
      <c r="BJ203">
        <v>1.685462</v>
      </c>
      <c r="BK203">
        <v>21.75478</v>
      </c>
      <c r="BL203">
        <v>40.897590000000001</v>
      </c>
      <c r="BM203">
        <v>25116.34</v>
      </c>
      <c r="BN203">
        <v>1.6853769999999999</v>
      </c>
      <c r="BO203">
        <v>21.49973</v>
      </c>
      <c r="BP203">
        <v>23.22118</v>
      </c>
      <c r="BQ203">
        <v>14774.34</v>
      </c>
      <c r="BR203">
        <v>1.6852689999999999</v>
      </c>
      <c r="BS203">
        <v>21.297999999999998</v>
      </c>
      <c r="BT203">
        <v>6.1806929999999998</v>
      </c>
      <c r="BU203">
        <v>4054.1970000000001</v>
      </c>
      <c r="BV203">
        <v>1.6852039999999999</v>
      </c>
      <c r="BW203">
        <v>21.395990000000001</v>
      </c>
      <c r="BX203">
        <v>0.88150580000000001</v>
      </c>
      <c r="BY203">
        <v>593.21040000000005</v>
      </c>
      <c r="BZ203">
        <v>1.685162</v>
      </c>
      <c r="CA203">
        <v>21.721450000000001</v>
      </c>
      <c r="CB203" s="1">
        <v>8.0953739999999996E-2</v>
      </c>
      <c r="CC203">
        <v>55.183979999999998</v>
      </c>
      <c r="CD203">
        <v>1.6850989999999999</v>
      </c>
      <c r="CE203">
        <v>21.997620000000001</v>
      </c>
      <c r="CF203" s="1">
        <v>1.0958880000000001E-2</v>
      </c>
      <c r="CG203">
        <v>7.092962</v>
      </c>
      <c r="CH203">
        <v>1.6850540000000001</v>
      </c>
      <c r="CI203">
        <v>22.327220000000001</v>
      </c>
      <c r="CJ203" s="1">
        <v>6.0098399999999998E-3</v>
      </c>
      <c r="CK203">
        <v>3.7200850000000001</v>
      </c>
      <c r="CL203">
        <v>1.685014</v>
      </c>
      <c r="CM203">
        <v>22.45065</v>
      </c>
      <c r="CN203" s="1">
        <v>4.9073909999999997E-3</v>
      </c>
      <c r="CO203">
        <v>3.026122</v>
      </c>
      <c r="CP203">
        <v>1.6849829999999999</v>
      </c>
      <c r="CQ203">
        <v>22.373480000000001</v>
      </c>
      <c r="CR203" s="1">
        <v>4.1149940000000003E-3</v>
      </c>
      <c r="CS203">
        <v>2.5367280000000001</v>
      </c>
      <c r="CT203">
        <v>1.6849130000000001</v>
      </c>
      <c r="CU203">
        <v>22.276150000000001</v>
      </c>
      <c r="CV203" s="1">
        <v>3.4694840000000001E-3</v>
      </c>
      <c r="CW203">
        <v>2.1384609999999999</v>
      </c>
      <c r="CX203">
        <v>1.6848719999999999</v>
      </c>
      <c r="CY203">
        <v>22.196400000000001</v>
      </c>
      <c r="CZ203" s="1">
        <v>2.9399180000000001E-3</v>
      </c>
      <c r="DA203">
        <v>1.8117129999999999</v>
      </c>
      <c r="DB203">
        <v>1.684793</v>
      </c>
      <c r="DC203">
        <v>22.384509999999999</v>
      </c>
      <c r="DD203" s="1">
        <v>2.504381E-3</v>
      </c>
      <c r="DE203">
        <v>1.5430159999999999</v>
      </c>
      <c r="DF203">
        <v>1.684701</v>
      </c>
      <c r="DG203">
        <v>22.63822</v>
      </c>
      <c r="DH203" s="1">
        <v>2.1481040000000001E-3</v>
      </c>
      <c r="DI203">
        <v>1.3231790000000001</v>
      </c>
      <c r="DJ203">
        <v>1.6846140000000001</v>
      </c>
      <c r="DK203">
        <v>22.861599999999999</v>
      </c>
      <c r="DL203" s="1">
        <v>1.8555869999999999E-3</v>
      </c>
      <c r="DM203">
        <v>1.142749</v>
      </c>
      <c r="DN203">
        <v>1.6844730000000001</v>
      </c>
      <c r="DO203">
        <v>23.050450000000001</v>
      </c>
      <c r="DP203" s="1">
        <v>1.614171E-3</v>
      </c>
      <c r="DQ203">
        <v>0.99384910000000004</v>
      </c>
      <c r="DR203">
        <v>1.684312</v>
      </c>
      <c r="DS203">
        <v>22.952580000000001</v>
      </c>
      <c r="DT203" s="1">
        <v>1.415646E-3</v>
      </c>
      <c r="DU203">
        <v>0.87138369999999998</v>
      </c>
      <c r="DV203">
        <v>1.684156</v>
      </c>
      <c r="DW203">
        <v>22.762350000000001</v>
      </c>
      <c r="DX203" s="1">
        <v>1.2495830000000001E-3</v>
      </c>
      <c r="DY203">
        <v>0.76907809999999999</v>
      </c>
      <c r="DZ203">
        <v>1.683959</v>
      </c>
      <c r="EA203">
        <v>22.644089999999998</v>
      </c>
      <c r="EB203" s="1">
        <v>1.110476E-3</v>
      </c>
      <c r="EC203">
        <v>0.68336770000000002</v>
      </c>
      <c r="ED203">
        <v>1.683754</v>
      </c>
      <c r="EE203">
        <v>22.556360000000002</v>
      </c>
      <c r="EF203" s="1">
        <v>9.9221940000000005E-4</v>
      </c>
      <c r="EG203">
        <v>0.61050199999999999</v>
      </c>
      <c r="EH203">
        <v>1.6835230000000001</v>
      </c>
      <c r="EI203">
        <v>22.70177</v>
      </c>
      <c r="EJ203" s="1">
        <v>8.9214480000000004E-4</v>
      </c>
      <c r="EK203">
        <v>0.54885450000000002</v>
      </c>
      <c r="EL203">
        <v>1.6833199999999999</v>
      </c>
      <c r="EM203">
        <v>23.016279999999998</v>
      </c>
      <c r="EN203" s="1">
        <v>8.0800890000000002E-4</v>
      </c>
      <c r="EO203">
        <v>0.49699490000000002</v>
      </c>
      <c r="EP203">
        <v>1.6831020000000001</v>
      </c>
      <c r="EQ203">
        <v>23.305160000000001</v>
      </c>
      <c r="ER203" s="1">
        <v>7.374584E-4</v>
      </c>
      <c r="ES203">
        <v>0.45351789999999997</v>
      </c>
      <c r="ET203">
        <v>1.6828970000000001</v>
      </c>
      <c r="EU203">
        <v>23.554860000000001</v>
      </c>
      <c r="EV203" s="1">
        <v>6.7759570000000004E-4</v>
      </c>
      <c r="EW203">
        <v>0.41665099999999999</v>
      </c>
      <c r="EX203">
        <v>1.682658</v>
      </c>
      <c r="EY203">
        <v>23.531210000000002</v>
      </c>
      <c r="EZ203" s="1">
        <v>6.2676370000000004E-4</v>
      </c>
      <c r="FA203">
        <v>0.38538489999999997</v>
      </c>
      <c r="FB203">
        <v>1.6824520000000001</v>
      </c>
      <c r="FC203">
        <v>23.364830000000001</v>
      </c>
      <c r="FD203" s="1">
        <v>5.8157140000000005E-4</v>
      </c>
      <c r="FE203">
        <v>0.3575702</v>
      </c>
      <c r="FF203">
        <v>1.6822550000000001</v>
      </c>
      <c r="FG203">
        <v>23.25132</v>
      </c>
      <c r="FH203" s="1">
        <v>5.4362940000000004E-4</v>
      </c>
      <c r="FI203">
        <v>0.3341731</v>
      </c>
      <c r="FJ203">
        <v>1.682056</v>
      </c>
      <c r="FK203">
        <v>23.1371</v>
      </c>
      <c r="FL203" s="1">
        <v>5.1035049999999997E-4</v>
      </c>
      <c r="FM203">
        <v>0.31372489999999997</v>
      </c>
      <c r="FN203">
        <v>1.6818759999999999</v>
      </c>
      <c r="FO203">
        <v>23.23424</v>
      </c>
      <c r="FP203" s="1">
        <v>4.8078740000000002E-4</v>
      </c>
      <c r="FQ203">
        <v>0.29554219999999998</v>
      </c>
      <c r="FR203">
        <v>1.6817470000000001</v>
      </c>
      <c r="FS203">
        <v>23.304400000000001</v>
      </c>
      <c r="FT203" s="1">
        <v>4.545188E-4</v>
      </c>
      <c r="FU203">
        <v>0.27936250000000001</v>
      </c>
      <c r="FV203">
        <v>1.6815819999999999</v>
      </c>
      <c r="FW203">
        <v>23.122029999999999</v>
      </c>
      <c r="FX203" s="1">
        <v>4.3133899999999998E-4</v>
      </c>
      <c r="FY203">
        <v>0.26511630000000003</v>
      </c>
      <c r="FZ203">
        <v>1.681478</v>
      </c>
      <c r="GA203">
        <v>22.874580000000002</v>
      </c>
      <c r="GB203" s="1">
        <v>4.108688E-4</v>
      </c>
      <c r="GC203">
        <v>0.25253759999999997</v>
      </c>
      <c r="GD203">
        <v>1.6813750000000001</v>
      </c>
      <c r="GE203">
        <v>22.567450000000001</v>
      </c>
      <c r="GF203" s="1">
        <v>3.9184460000000001E-4</v>
      </c>
      <c r="GG203">
        <v>0.24086830000000001</v>
      </c>
      <c r="GH203">
        <v>1.6813009999999999</v>
      </c>
      <c r="GI203">
        <v>22.47662</v>
      </c>
      <c r="GJ203" s="1">
        <v>3.7426469999999999E-4</v>
      </c>
      <c r="GK203">
        <v>0.23004659999999999</v>
      </c>
      <c r="GL203">
        <v>1.681276</v>
      </c>
      <c r="GM203">
        <v>22.600989999999999</v>
      </c>
      <c r="GN203" s="1">
        <v>3.585339E-4</v>
      </c>
      <c r="GO203">
        <v>0.22036320000000001</v>
      </c>
      <c r="GP203">
        <v>1.681235</v>
      </c>
      <c r="GQ203">
        <v>22.71846</v>
      </c>
      <c r="GR203" s="1">
        <v>3.4374690000000001E-4</v>
      </c>
      <c r="GS203">
        <v>0.21128540000000001</v>
      </c>
      <c r="GT203">
        <v>1.68119</v>
      </c>
      <c r="GU203">
        <v>22.595289999999999</v>
      </c>
      <c r="GV203" s="1">
        <v>3.3042839999999999E-4</v>
      </c>
      <c r="GW203">
        <v>0.203095</v>
      </c>
      <c r="GX203">
        <v>1.6811529999999999</v>
      </c>
      <c r="GY203">
        <v>22.500319999999999</v>
      </c>
      <c r="GZ203" s="1">
        <v>3.1841669999999999E-4</v>
      </c>
      <c r="HA203">
        <v>0.19570599999999999</v>
      </c>
      <c r="HB203">
        <v>1.6811240000000001</v>
      </c>
      <c r="HC203">
        <v>22.492740000000001</v>
      </c>
      <c r="HD203" s="1">
        <v>3.0712900000000001E-4</v>
      </c>
      <c r="HE203">
        <v>0.18876119999999999</v>
      </c>
      <c r="HF203">
        <v>1.681127</v>
      </c>
      <c r="HG203">
        <v>22.599830000000001</v>
      </c>
      <c r="HH203" s="1">
        <v>2.967596E-4</v>
      </c>
      <c r="HI203">
        <v>0.18239259999999999</v>
      </c>
      <c r="HJ203">
        <v>1.681111</v>
      </c>
      <c r="HK203">
        <v>22.60999</v>
      </c>
      <c r="HL203" s="1">
        <v>2.8655819999999998E-4</v>
      </c>
      <c r="HM203">
        <v>0.17612649999999999</v>
      </c>
      <c r="HN203">
        <v>1.681095</v>
      </c>
      <c r="HO203">
        <v>22.499680000000001</v>
      </c>
      <c r="HP203" s="1">
        <v>2.7705379999999998E-4</v>
      </c>
      <c r="HQ203">
        <v>0.17029820000000001</v>
      </c>
      <c r="HR203">
        <v>1.681081</v>
      </c>
      <c r="HS203">
        <v>22.384509999999999</v>
      </c>
      <c r="HT203" s="1">
        <v>2.6801070000000003E-4</v>
      </c>
      <c r="HU203">
        <v>0.1647296</v>
      </c>
      <c r="HV203">
        <v>1.681063</v>
      </c>
      <c r="HW203">
        <v>22.220870000000001</v>
      </c>
      <c r="HX203" s="1">
        <v>2.595524E-4</v>
      </c>
      <c r="HY203">
        <v>0.1595425</v>
      </c>
      <c r="HZ203">
        <v>1.6810240000000001</v>
      </c>
      <c r="IA203">
        <v>22.253640000000001</v>
      </c>
      <c r="IB203" s="1">
        <v>2.5172589999999999E-4</v>
      </c>
      <c r="IC203">
        <v>0.15473310000000001</v>
      </c>
      <c r="ID203">
        <v>1.681009</v>
      </c>
      <c r="IE203">
        <v>22.406659999999999</v>
      </c>
      <c r="IF203" s="1">
        <v>2.4367240000000001E-4</v>
      </c>
      <c r="IG203">
        <v>0.14978279999999999</v>
      </c>
      <c r="IH203">
        <v>1.680941</v>
      </c>
      <c r="II203">
        <v>22.54082</v>
      </c>
      <c r="IJ203" s="1">
        <v>2.359944E-4</v>
      </c>
      <c r="IK203">
        <v>0.14508399999999999</v>
      </c>
      <c r="IL203">
        <v>1.6808890000000001</v>
      </c>
      <c r="IM203">
        <v>22.648800000000001</v>
      </c>
      <c r="IN203" s="1">
        <v>2.2842110000000001E-4</v>
      </c>
      <c r="IO203">
        <v>0.14043739999999999</v>
      </c>
      <c r="IP203">
        <v>1.68083</v>
      </c>
      <c r="IQ203">
        <v>22.54851</v>
      </c>
      <c r="IR203" s="1">
        <v>2.213765E-4</v>
      </c>
      <c r="IS203">
        <v>0.1361117</v>
      </c>
      <c r="IT203">
        <v>1.680747</v>
      </c>
      <c r="IU203">
        <v>22.384689999999999</v>
      </c>
      <c r="IV203" s="1">
        <v>2.1489680000000001E-4</v>
      </c>
      <c r="IW203">
        <v>0.13213030000000001</v>
      </c>
      <c r="IX203">
        <v>1.680631</v>
      </c>
      <c r="IY203">
        <v>22.303080000000001</v>
      </c>
      <c r="IZ203" s="1">
        <v>2.0848819999999999E-4</v>
      </c>
      <c r="JA203">
        <v>0.1282182</v>
      </c>
      <c r="JB203">
        <v>1.6805410000000001</v>
      </c>
      <c r="JC203">
        <v>22.299720000000001</v>
      </c>
      <c r="JD203" s="1">
        <v>2.019836E-4</v>
      </c>
      <c r="JE203">
        <v>0.1242166</v>
      </c>
      <c r="JF203">
        <v>1.6804190000000001</v>
      </c>
      <c r="JG203">
        <v>22.62997</v>
      </c>
      <c r="JH203" s="1">
        <v>1.959067E-4</v>
      </c>
      <c r="JI203">
        <v>0.1205011</v>
      </c>
      <c r="JJ203">
        <v>1.680312</v>
      </c>
      <c r="JK203">
        <v>23.02477</v>
      </c>
      <c r="JL203" s="1">
        <v>1.8999460000000001E-4</v>
      </c>
      <c r="JM203">
        <v>0.1168587</v>
      </c>
      <c r="JN203">
        <v>1.680164</v>
      </c>
      <c r="JO203">
        <v>23.21651</v>
      </c>
      <c r="JP203" s="1">
        <v>1.8415400000000001E-4</v>
      </c>
      <c r="JQ203">
        <v>0.1132848</v>
      </c>
      <c r="JR203">
        <v>1.6800409999999999</v>
      </c>
      <c r="JS203">
        <v>23.18336</v>
      </c>
      <c r="JT203" s="1">
        <v>1.79109E-4</v>
      </c>
      <c r="JU203">
        <v>0.1101939</v>
      </c>
      <c r="JV203">
        <v>1.6798999999999999</v>
      </c>
      <c r="JW203">
        <v>23.01587</v>
      </c>
      <c r="JX203" s="1">
        <v>1.736459E-4</v>
      </c>
      <c r="JY203">
        <v>0.1068413</v>
      </c>
      <c r="JZ203">
        <v>1.679781</v>
      </c>
      <c r="KA203">
        <v>22.8096</v>
      </c>
      <c r="KB203" s="1">
        <v>1.6875129999999999E-4</v>
      </c>
      <c r="KC203">
        <v>0.1038362</v>
      </c>
      <c r="KD203">
        <v>1.67963</v>
      </c>
      <c r="KE203">
        <v>22.748010000000001</v>
      </c>
      <c r="KF203" s="1">
        <v>1.6387269999999999E-4</v>
      </c>
      <c r="KG203">
        <v>0.1008503</v>
      </c>
      <c r="KH203">
        <v>1.6794549999999999</v>
      </c>
      <c r="KI203">
        <v>22.711939999999998</v>
      </c>
      <c r="KJ203" s="1">
        <v>1.590013E-4</v>
      </c>
      <c r="KK203" s="1">
        <v>9.785075E-2</v>
      </c>
      <c r="KL203">
        <v>1.679338</v>
      </c>
      <c r="KM203">
        <v>22.963999999999999</v>
      </c>
      <c r="KN203" s="1">
        <v>1.545807E-4</v>
      </c>
      <c r="KO203" s="1">
        <v>9.5141160000000002E-2</v>
      </c>
      <c r="KP203">
        <v>1.679208</v>
      </c>
      <c r="KQ203">
        <v>23.262229999999999</v>
      </c>
      <c r="KR203" s="1">
        <v>1.5013299999999999E-4</v>
      </c>
      <c r="KS203" s="1">
        <v>9.2416540000000005E-2</v>
      </c>
      <c r="KT203">
        <v>1.679076</v>
      </c>
      <c r="KU203">
        <v>23.536180000000002</v>
      </c>
      <c r="KV203" s="1">
        <v>1.4590870000000001E-4</v>
      </c>
      <c r="KW203" s="1">
        <v>8.9822079999999999E-2</v>
      </c>
      <c r="KX203">
        <v>1.6789400000000001</v>
      </c>
      <c r="KY203">
        <v>23.776319999999998</v>
      </c>
      <c r="KZ203" s="1">
        <v>1.4198840000000001E-4</v>
      </c>
      <c r="LA203" s="1">
        <v>8.7407739999999998E-2</v>
      </c>
      <c r="LB203">
        <v>1.678839</v>
      </c>
      <c r="LC203">
        <v>23.783760000000001</v>
      </c>
      <c r="LD203" s="1">
        <v>1.382213E-4</v>
      </c>
      <c r="LE203" s="1">
        <v>8.5094810000000007E-2</v>
      </c>
      <c r="LF203">
        <v>1.67872</v>
      </c>
      <c r="LG203">
        <v>23.658639999999998</v>
      </c>
      <c r="LH203" s="1">
        <v>1.3440509999999999E-4</v>
      </c>
      <c r="LI203" s="1">
        <v>8.2756949999999996E-2</v>
      </c>
      <c r="LJ203">
        <v>1.6785920000000001</v>
      </c>
      <c r="LK203">
        <v>23.556329999999999</v>
      </c>
      <c r="LL203" s="1">
        <v>1.307925E-4</v>
      </c>
      <c r="LM203" s="1">
        <v>8.0535369999999995E-2</v>
      </c>
      <c r="LN203">
        <v>1.678501</v>
      </c>
      <c r="LO203">
        <v>23.458400000000001</v>
      </c>
      <c r="LP203" s="1">
        <v>1.2747759999999999E-4</v>
      </c>
      <c r="LQ203" s="1">
        <v>7.8492160000000005E-2</v>
      </c>
      <c r="LR203">
        <v>1.6784209999999999</v>
      </c>
      <c r="LS203">
        <v>23.724879999999999</v>
      </c>
      <c r="LT203" s="1">
        <v>1.2417609999999999E-4</v>
      </c>
      <c r="LU203" s="1">
        <v>7.6468739999999993E-2</v>
      </c>
      <c r="LV203">
        <v>1.678315</v>
      </c>
      <c r="LW203">
        <v>24.066749999999999</v>
      </c>
      <c r="LX203" s="1">
        <v>1.206902E-4</v>
      </c>
      <c r="LY203" s="1">
        <v>7.4327939999999995E-2</v>
      </c>
      <c r="LZ203">
        <v>1.678196</v>
      </c>
      <c r="MA203">
        <v>24.346489999999999</v>
      </c>
      <c r="MB203" s="1">
        <v>1.174636E-4</v>
      </c>
      <c r="MC203" s="1">
        <v>7.2345060000000003E-2</v>
      </c>
      <c r="MD203">
        <v>1.6781029999999999</v>
      </c>
      <c r="ME203">
        <v>24.628409999999999</v>
      </c>
      <c r="MF203" s="1">
        <v>1.1414820000000001E-4</v>
      </c>
      <c r="MG203" s="1">
        <v>7.031105E-2</v>
      </c>
      <c r="MH203">
        <v>1.6780139999999999</v>
      </c>
      <c r="MI203">
        <v>24.671009999999999</v>
      </c>
      <c r="MJ203" s="1">
        <v>1.111071E-4</v>
      </c>
      <c r="MK203" s="1">
        <v>6.8433629999999995E-2</v>
      </c>
      <c r="ML203">
        <v>1.677905</v>
      </c>
      <c r="MM203">
        <v>24.612110000000001</v>
      </c>
      <c r="MN203" s="1">
        <v>1.080359E-4</v>
      </c>
      <c r="MO203" s="1">
        <v>6.654823E-2</v>
      </c>
      <c r="MP203">
        <v>1.6777899999999999</v>
      </c>
      <c r="MQ203">
        <v>24.554310000000001</v>
      </c>
      <c r="MR203" s="1">
        <v>1.0529080000000001E-4</v>
      </c>
      <c r="MS203" s="1">
        <v>6.4866170000000001E-2</v>
      </c>
      <c r="MT203">
        <v>1.6776800000000001</v>
      </c>
      <c r="MU203">
        <v>24.41601</v>
      </c>
      <c r="MV203" s="1">
        <v>1.023613E-4</v>
      </c>
      <c r="MW203" s="1">
        <v>6.3059169999999998E-2</v>
      </c>
      <c r="MX203">
        <v>1.6776070000000001</v>
      </c>
      <c r="MY203">
        <v>24.183730000000001</v>
      </c>
      <c r="MZ203" s="1">
        <v>9.9527739999999995E-5</v>
      </c>
      <c r="NA203" s="1">
        <v>6.132377E-2</v>
      </c>
      <c r="NB203">
        <v>1.677513</v>
      </c>
      <c r="NC203">
        <v>24.027000000000001</v>
      </c>
      <c r="ND203" s="1">
        <v>9.6636070000000006E-5</v>
      </c>
      <c r="NE203" s="1">
        <v>5.9543369999999998E-2</v>
      </c>
      <c r="NF203">
        <v>1.677406</v>
      </c>
      <c r="NG203">
        <v>23.982510000000001</v>
      </c>
      <c r="NH203" s="1">
        <v>9.3875849999999997E-5</v>
      </c>
      <c r="NI203" s="1">
        <v>5.7841839999999999E-2</v>
      </c>
      <c r="NJ203">
        <v>1.6773149999999999</v>
      </c>
      <c r="NK203">
        <v>23.783000000000001</v>
      </c>
      <c r="NL203" s="1">
        <v>9.1221820000000003E-5</v>
      </c>
      <c r="NM203" s="1">
        <v>5.6217059999999999E-2</v>
      </c>
      <c r="NN203">
        <v>1.6772339999999999</v>
      </c>
      <c r="NO203">
        <v>23.54288</v>
      </c>
      <c r="NP203" s="1">
        <v>8.8579570000000006E-5</v>
      </c>
      <c r="NQ203" s="1">
        <v>5.4589260000000001E-2</v>
      </c>
      <c r="NR203">
        <v>1.677144</v>
      </c>
      <c r="NS203">
        <v>23.40802</v>
      </c>
      <c r="NT203" s="1">
        <v>8.6036800000000003E-5</v>
      </c>
      <c r="NU203" s="1">
        <v>5.3023580000000001E-2</v>
      </c>
      <c r="NV203">
        <v>1.6770830000000001</v>
      </c>
      <c r="NW203">
        <v>23.316020000000002</v>
      </c>
      <c r="NX203" s="1">
        <v>8.3618690000000006E-5</v>
      </c>
      <c r="NY203" s="1">
        <v>5.1533759999999998E-2</v>
      </c>
      <c r="NZ203">
        <v>1.677001</v>
      </c>
      <c r="OA203">
        <v>23.21583</v>
      </c>
      <c r="OB203" s="1">
        <v>8.1279710000000001E-5</v>
      </c>
      <c r="OC203" s="1">
        <v>5.0093989999999998E-2</v>
      </c>
      <c r="OD203">
        <v>1.6769210000000001</v>
      </c>
      <c r="OE203">
        <v>23.355899999999998</v>
      </c>
      <c r="OF203" s="1">
        <v>7.8950160000000006E-5</v>
      </c>
      <c r="OG203" s="1">
        <v>4.8663419999999999E-2</v>
      </c>
      <c r="OH203">
        <v>1.6768670000000001</v>
      </c>
      <c r="OI203">
        <v>23.491520000000001</v>
      </c>
      <c r="OJ203" s="1">
        <v>7.6888529999999996E-5</v>
      </c>
      <c r="OK203">
        <v>4.7384799999999998E-2</v>
      </c>
    </row>
    <row r="204" spans="1:401" x14ac:dyDescent="0.35">
      <c r="A204">
        <v>210</v>
      </c>
      <c r="B204" t="s">
        <v>4</v>
      </c>
      <c r="C204" t="s">
        <v>181</v>
      </c>
      <c r="D204" t="s">
        <v>209</v>
      </c>
      <c r="E204">
        <v>325.43189999999998</v>
      </c>
      <c r="F204">
        <v>0.91675989999999996</v>
      </c>
      <c r="G204">
        <v>23.550879999999999</v>
      </c>
      <c r="H204">
        <v>0</v>
      </c>
      <c r="I204">
        <v>0</v>
      </c>
      <c r="J204">
        <v>0.91657549999999999</v>
      </c>
      <c r="K204">
        <v>23.425249999999998</v>
      </c>
      <c r="L204">
        <v>0</v>
      </c>
      <c r="M204">
        <v>0</v>
      </c>
      <c r="N204">
        <v>0.91639660000000001</v>
      </c>
      <c r="O204">
        <v>23.05031</v>
      </c>
      <c r="P204">
        <v>0</v>
      </c>
      <c r="Q204">
        <v>0</v>
      </c>
      <c r="R204">
        <v>0.9162188</v>
      </c>
      <c r="S204">
        <v>22.466519999999999</v>
      </c>
      <c r="T204">
        <v>0</v>
      </c>
      <c r="U204">
        <v>0</v>
      </c>
      <c r="V204">
        <v>0.91606359999999998</v>
      </c>
      <c r="W204">
        <v>21.98969</v>
      </c>
      <c r="X204">
        <v>0</v>
      </c>
      <c r="Y204">
        <v>0</v>
      </c>
      <c r="Z204">
        <v>0.91592510000000005</v>
      </c>
      <c r="AA204">
        <v>21.591909999999999</v>
      </c>
      <c r="AB204">
        <v>0</v>
      </c>
      <c r="AC204">
        <v>0</v>
      </c>
      <c r="AD204">
        <v>0.91577949999999997</v>
      </c>
      <c r="AE204">
        <v>21.34761</v>
      </c>
      <c r="AF204">
        <v>0</v>
      </c>
      <c r="AG204">
        <v>0</v>
      </c>
      <c r="AH204">
        <v>0.91565189999999996</v>
      </c>
      <c r="AI204">
        <v>21.2636</v>
      </c>
      <c r="AJ204" s="1">
        <v>8.6573490000000007E-31</v>
      </c>
      <c r="AK204" s="1">
        <v>2.3100579999999998E-28</v>
      </c>
      <c r="AL204">
        <v>0.91551550000000004</v>
      </c>
      <c r="AM204">
        <v>21.244450000000001</v>
      </c>
      <c r="AN204" s="1">
        <v>8.8004699999999991E-19</v>
      </c>
      <c r="AO204" s="1">
        <v>2.3470670000000002E-16</v>
      </c>
      <c r="AP204">
        <v>0.91542120000000005</v>
      </c>
      <c r="AQ204">
        <v>21.505649999999999</v>
      </c>
      <c r="AR204" s="1">
        <v>3.0016179999999997E-7</v>
      </c>
      <c r="AS204" s="1">
        <v>7.1416759999999994E-5</v>
      </c>
      <c r="AT204">
        <v>0.91531750000000001</v>
      </c>
      <c r="AU204">
        <v>21.872119999999999</v>
      </c>
      <c r="AV204" s="1">
        <v>1.591982E-3</v>
      </c>
      <c r="AW204">
        <v>0.39633990000000002</v>
      </c>
      <c r="AX204">
        <v>0.91521819999999998</v>
      </c>
      <c r="AY204">
        <v>22.06513</v>
      </c>
      <c r="AZ204">
        <v>0.25969219999999998</v>
      </c>
      <c r="BA204">
        <v>66.229089999999999</v>
      </c>
      <c r="BB204">
        <v>0.9151475</v>
      </c>
      <c r="BC204">
        <v>22.19661</v>
      </c>
      <c r="BD204">
        <v>5.539231</v>
      </c>
      <c r="BE204">
        <v>1438.0229999999999</v>
      </c>
      <c r="BF204">
        <v>0.91508829999999997</v>
      </c>
      <c r="BG204">
        <v>22.091360000000002</v>
      </c>
      <c r="BH204">
        <v>26.884910000000001</v>
      </c>
      <c r="BI204">
        <v>7080.77</v>
      </c>
      <c r="BJ204">
        <v>0.91501129999999997</v>
      </c>
      <c r="BK204">
        <v>21.766999999999999</v>
      </c>
      <c r="BL204">
        <v>41.13693</v>
      </c>
      <c r="BM204">
        <v>10964.37</v>
      </c>
      <c r="BN204">
        <v>0.91498230000000003</v>
      </c>
      <c r="BO204">
        <v>21.50929</v>
      </c>
      <c r="BP204">
        <v>24.836690000000001</v>
      </c>
      <c r="BQ204">
        <v>6686.5879999999997</v>
      </c>
      <c r="BR204">
        <v>0.91495559999999998</v>
      </c>
      <c r="BS204">
        <v>21.307950000000002</v>
      </c>
      <c r="BT204">
        <v>6.9656779999999996</v>
      </c>
      <c r="BU204">
        <v>1891.5250000000001</v>
      </c>
      <c r="BV204">
        <v>0.91494529999999996</v>
      </c>
      <c r="BW204">
        <v>21.407399999999999</v>
      </c>
      <c r="BX204">
        <v>1.0379179999999999</v>
      </c>
      <c r="BY204">
        <v>283.86160000000001</v>
      </c>
      <c r="BZ204">
        <v>0.91491370000000005</v>
      </c>
      <c r="CA204">
        <v>21.731680000000001</v>
      </c>
      <c r="CB204" s="1">
        <v>9.7434989999999999E-2</v>
      </c>
      <c r="CC204">
        <v>26.756239999999998</v>
      </c>
      <c r="CD204">
        <v>0.91490099999999996</v>
      </c>
      <c r="CE204">
        <v>22.007280000000002</v>
      </c>
      <c r="CF204" s="1">
        <v>1.2091269999999999E-2</v>
      </c>
      <c r="CG204">
        <v>3.2767089999999999</v>
      </c>
      <c r="CH204">
        <v>0.91488080000000005</v>
      </c>
      <c r="CI204">
        <v>22.333220000000001</v>
      </c>
      <c r="CJ204" s="1">
        <v>6.130422E-3</v>
      </c>
      <c r="CK204">
        <v>1.639084</v>
      </c>
      <c r="CL204">
        <v>0.9148674</v>
      </c>
      <c r="CM204">
        <v>22.453589999999998</v>
      </c>
      <c r="CN204" s="1">
        <v>4.9715979999999998E-3</v>
      </c>
      <c r="CO204">
        <v>1.32759</v>
      </c>
      <c r="CP204">
        <v>0.91484209999999999</v>
      </c>
      <c r="CQ204">
        <v>22.376519999999999</v>
      </c>
      <c r="CR204" s="1">
        <v>4.1664029999999999E-3</v>
      </c>
      <c r="CS204">
        <v>1.1124810000000001</v>
      </c>
      <c r="CT204">
        <v>0.91483999999999999</v>
      </c>
      <c r="CU204">
        <v>22.280519999999999</v>
      </c>
      <c r="CV204" s="1">
        <v>3.5116320000000002E-3</v>
      </c>
      <c r="CW204">
        <v>0.93762710000000005</v>
      </c>
      <c r="CX204">
        <v>0.91481159999999995</v>
      </c>
      <c r="CY204">
        <v>22.207149999999999</v>
      </c>
      <c r="CZ204" s="1">
        <v>2.9745129999999998E-3</v>
      </c>
      <c r="DA204">
        <v>0.79418580000000005</v>
      </c>
      <c r="DB204">
        <v>0.91478749999999998</v>
      </c>
      <c r="DC204">
        <v>22.40436</v>
      </c>
      <c r="DD204" s="1">
        <v>2.5328500000000001E-3</v>
      </c>
      <c r="DE204">
        <v>0.67623469999999997</v>
      </c>
      <c r="DF204">
        <v>0.91474759999999999</v>
      </c>
      <c r="DG204">
        <v>22.65935</v>
      </c>
      <c r="DH204" s="1">
        <v>2.1713119999999999E-3</v>
      </c>
      <c r="DI204">
        <v>0.57970049999999995</v>
      </c>
      <c r="DJ204">
        <v>0.91469690000000003</v>
      </c>
      <c r="DK204">
        <v>22.883389999999999</v>
      </c>
      <c r="DL204" s="1">
        <v>1.8747309999999999E-3</v>
      </c>
      <c r="DM204">
        <v>0.50050430000000001</v>
      </c>
      <c r="DN204">
        <v>0.91464970000000001</v>
      </c>
      <c r="DO204">
        <v>23.06625</v>
      </c>
      <c r="DP204" s="1">
        <v>1.6299839999999999E-3</v>
      </c>
      <c r="DQ204">
        <v>0.43514930000000002</v>
      </c>
      <c r="DR204">
        <v>0.91457619999999995</v>
      </c>
      <c r="DS204">
        <v>22.960660000000001</v>
      </c>
      <c r="DT204" s="1">
        <v>1.428665E-3</v>
      </c>
      <c r="DU204">
        <v>0.38138939999999999</v>
      </c>
      <c r="DV204">
        <v>0.91451539999999998</v>
      </c>
      <c r="DW204">
        <v>22.767379999999999</v>
      </c>
      <c r="DX204" s="1">
        <v>1.2605889999999999E-3</v>
      </c>
      <c r="DY204">
        <v>0.33652979999999999</v>
      </c>
      <c r="DZ204">
        <v>0.91442780000000001</v>
      </c>
      <c r="EA204">
        <v>22.64762</v>
      </c>
      <c r="EB204" s="1">
        <v>1.11973E-3</v>
      </c>
      <c r="EC204">
        <v>0.29893649999999999</v>
      </c>
      <c r="ED204">
        <v>0.91434009999999999</v>
      </c>
      <c r="EE204">
        <v>22.564869999999999</v>
      </c>
      <c r="EF204" s="1">
        <v>1.0000429999999999E-3</v>
      </c>
      <c r="EG204">
        <v>0.26698749999999999</v>
      </c>
      <c r="EH204">
        <v>0.91425480000000003</v>
      </c>
      <c r="EI204">
        <v>22.716629999999999</v>
      </c>
      <c r="EJ204" s="1">
        <v>8.9876979999999995E-4</v>
      </c>
      <c r="EK204">
        <v>0.23995669999999999</v>
      </c>
      <c r="EL204">
        <v>0.91416500000000001</v>
      </c>
      <c r="EM204">
        <v>23.035789999999999</v>
      </c>
      <c r="EN204" s="1">
        <v>8.1354560000000003E-4</v>
      </c>
      <c r="EO204">
        <v>0.21720980000000001</v>
      </c>
      <c r="EP204">
        <v>0.91408489999999998</v>
      </c>
      <c r="EQ204">
        <v>23.32573</v>
      </c>
      <c r="ER204" s="1">
        <v>7.4212989999999999E-4</v>
      </c>
      <c r="ES204">
        <v>0.1981425</v>
      </c>
      <c r="ET204">
        <v>0.91399039999999998</v>
      </c>
      <c r="EU204">
        <v>23.568829999999998</v>
      </c>
      <c r="EV204" s="1">
        <v>6.8156919999999999E-4</v>
      </c>
      <c r="EW204">
        <v>0.18198230000000001</v>
      </c>
      <c r="EX204">
        <v>0.91389640000000005</v>
      </c>
      <c r="EY204">
        <v>23.538699999999999</v>
      </c>
      <c r="EZ204" s="1">
        <v>6.3024689999999998E-4</v>
      </c>
      <c r="FA204">
        <v>0.16828889999999999</v>
      </c>
      <c r="FB204">
        <v>0.91382560000000002</v>
      </c>
      <c r="FC204">
        <v>23.369109999999999</v>
      </c>
      <c r="FD204" s="1">
        <v>5.8459099999999997E-4</v>
      </c>
      <c r="FE204">
        <v>0.1561073</v>
      </c>
      <c r="FF204">
        <v>0.91374330000000004</v>
      </c>
      <c r="FG204">
        <v>23.254989999999999</v>
      </c>
      <c r="FH204" s="1">
        <v>5.4615770000000004E-4</v>
      </c>
      <c r="FI204">
        <v>0.14584279999999999</v>
      </c>
      <c r="FJ204">
        <v>0.91367220000000005</v>
      </c>
      <c r="FK204">
        <v>23.14687</v>
      </c>
      <c r="FL204" s="1">
        <v>5.1261160000000004E-4</v>
      </c>
      <c r="FM204">
        <v>0.13689750000000001</v>
      </c>
      <c r="FN204">
        <v>0.9135991</v>
      </c>
      <c r="FO204">
        <v>23.254840000000002</v>
      </c>
      <c r="FP204" s="1">
        <v>4.8278269999999998E-4</v>
      </c>
      <c r="FQ204">
        <v>0.12893940000000001</v>
      </c>
      <c r="FR204">
        <v>0.9135491</v>
      </c>
      <c r="FS204">
        <v>23.329529999999998</v>
      </c>
      <c r="FT204" s="1">
        <v>4.5625020000000002E-4</v>
      </c>
      <c r="FU204">
        <v>0.1218548</v>
      </c>
      <c r="FV204">
        <v>0.91349639999999999</v>
      </c>
      <c r="FW204">
        <v>23.149519999999999</v>
      </c>
      <c r="FX204" s="1">
        <v>4.3288559999999997E-4</v>
      </c>
      <c r="FY204">
        <v>0.1156234</v>
      </c>
      <c r="FZ204">
        <v>0.91344930000000002</v>
      </c>
      <c r="GA204">
        <v>22.896699999999999</v>
      </c>
      <c r="GB204" s="1">
        <v>4.1228480000000001E-4</v>
      </c>
      <c r="GC204">
        <v>0.11012660000000001</v>
      </c>
      <c r="GD204">
        <v>0.91340319999999997</v>
      </c>
      <c r="GE204">
        <v>22.58062</v>
      </c>
      <c r="GF204" s="1">
        <v>3.9319300000000001E-4</v>
      </c>
      <c r="GG204">
        <v>0.105035</v>
      </c>
      <c r="GH204">
        <v>0.91339559999999997</v>
      </c>
      <c r="GI204">
        <v>22.482430000000001</v>
      </c>
      <c r="GJ204" s="1">
        <v>3.7546610000000001E-4</v>
      </c>
      <c r="GK204">
        <v>0.10030169999999999</v>
      </c>
      <c r="GL204">
        <v>0.913385</v>
      </c>
      <c r="GM204">
        <v>22.60051</v>
      </c>
      <c r="GN204" s="1">
        <v>3.5962130000000001E-4</v>
      </c>
      <c r="GO204" s="1">
        <v>9.6069920000000003E-2</v>
      </c>
      <c r="GP204">
        <v>0.91336450000000002</v>
      </c>
      <c r="GQ204">
        <v>22.7241</v>
      </c>
      <c r="GR204" s="1">
        <v>3.4476910000000001E-4</v>
      </c>
      <c r="GS204">
        <v>9.2108099999999998E-2</v>
      </c>
      <c r="GT204">
        <v>0.91332999999999998</v>
      </c>
      <c r="GU204">
        <v>22.610530000000001</v>
      </c>
      <c r="GV204" s="1">
        <v>3.3135370000000002E-4</v>
      </c>
      <c r="GW204" s="1">
        <v>8.8528759999999998E-2</v>
      </c>
      <c r="GX204">
        <v>0.91332579999999997</v>
      </c>
      <c r="GY204">
        <v>22.527149999999999</v>
      </c>
      <c r="GZ204" s="1">
        <v>3.1925189999999998E-4</v>
      </c>
      <c r="HA204">
        <v>8.5297999999999999E-2</v>
      </c>
      <c r="HB204">
        <v>0.91331629999999997</v>
      </c>
      <c r="HC204">
        <v>22.521080000000001</v>
      </c>
      <c r="HD204" s="1">
        <v>3.0789700000000001E-4</v>
      </c>
      <c r="HE204" s="1">
        <v>8.2264249999999997E-2</v>
      </c>
      <c r="HF204">
        <v>0.91332500000000005</v>
      </c>
      <c r="HG204">
        <v>22.619679999999999</v>
      </c>
      <c r="HH204" s="1">
        <v>2.9749429999999997E-4</v>
      </c>
      <c r="HI204" s="1">
        <v>7.9487489999999994E-2</v>
      </c>
      <c r="HJ204">
        <v>0.91331229999999997</v>
      </c>
      <c r="HK204">
        <v>22.617180000000001</v>
      </c>
      <c r="HL204" s="1">
        <v>2.8725229999999999E-4</v>
      </c>
      <c r="HM204" s="1">
        <v>7.6755110000000001E-2</v>
      </c>
      <c r="HN204">
        <v>0.91330350000000005</v>
      </c>
      <c r="HO204">
        <v>22.502459999999999</v>
      </c>
      <c r="HP204" s="1">
        <v>2.7774160000000001E-4</v>
      </c>
      <c r="HQ204" s="1">
        <v>7.4216770000000001E-2</v>
      </c>
      <c r="HR204">
        <v>0.91330420000000001</v>
      </c>
      <c r="HS204">
        <v>22.3903</v>
      </c>
      <c r="HT204" s="1">
        <v>2.6861840000000001E-4</v>
      </c>
      <c r="HU204" s="1">
        <v>7.1781410000000004E-2</v>
      </c>
      <c r="HV204">
        <v>0.91329380000000004</v>
      </c>
      <c r="HW204">
        <v>22.230149999999998</v>
      </c>
      <c r="HX204" s="1">
        <v>2.6015020000000002E-4</v>
      </c>
      <c r="HY204" s="1">
        <v>6.9522780000000006E-2</v>
      </c>
      <c r="HZ204">
        <v>0.91329000000000005</v>
      </c>
      <c r="IA204">
        <v>22.26952</v>
      </c>
      <c r="IB204" s="1">
        <v>2.5229050000000002E-4</v>
      </c>
      <c r="IC204" s="1">
        <v>6.7423369999999996E-2</v>
      </c>
      <c r="ID204">
        <v>0.91326890000000005</v>
      </c>
      <c r="IE204">
        <v>22.42381</v>
      </c>
      <c r="IF204" s="1">
        <v>2.4419619999999998E-4</v>
      </c>
      <c r="IG204" s="1">
        <v>6.5263459999999995E-2</v>
      </c>
      <c r="IH204">
        <v>0.91323540000000003</v>
      </c>
      <c r="II204">
        <v>22.55857</v>
      </c>
      <c r="IJ204" s="1">
        <v>2.365318E-4</v>
      </c>
      <c r="IK204" s="1">
        <v>6.3220579999999998E-2</v>
      </c>
      <c r="IL204">
        <v>0.91321419999999998</v>
      </c>
      <c r="IM204">
        <v>22.662489999999998</v>
      </c>
      <c r="IN204" s="1">
        <v>2.2893389999999999E-4</v>
      </c>
      <c r="IO204" s="1">
        <v>6.1194470000000001E-2</v>
      </c>
      <c r="IP204">
        <v>0.91318980000000005</v>
      </c>
      <c r="IQ204">
        <v>22.55817</v>
      </c>
      <c r="IR204" s="1">
        <v>2.2186929999999999E-4</v>
      </c>
      <c r="IS204" s="1">
        <v>5.9308340000000001E-2</v>
      </c>
      <c r="IT204">
        <v>0.9131513</v>
      </c>
      <c r="IU204">
        <v>22.3932</v>
      </c>
      <c r="IV204" s="1">
        <v>2.1535489999999999E-4</v>
      </c>
      <c r="IW204" s="1">
        <v>5.7569629999999997E-2</v>
      </c>
      <c r="IX204">
        <v>0.91309410000000002</v>
      </c>
      <c r="IY204">
        <v>22.308530000000001</v>
      </c>
      <c r="IZ204" s="1">
        <v>2.089696E-4</v>
      </c>
      <c r="JA204" s="1">
        <v>5.5870219999999998E-2</v>
      </c>
      <c r="JB204">
        <v>0.91307479999999996</v>
      </c>
      <c r="JC204">
        <v>22.307549999999999</v>
      </c>
      <c r="JD204" s="1">
        <v>2.024133E-4</v>
      </c>
      <c r="JE204" s="1">
        <v>5.4120219999999997E-2</v>
      </c>
      <c r="JF204">
        <v>0.91301929999999998</v>
      </c>
      <c r="JG204">
        <v>22.642109999999999</v>
      </c>
      <c r="JH204" s="1">
        <v>1.9635599999999999E-4</v>
      </c>
      <c r="JI204" s="1">
        <v>5.2505509999999998E-2</v>
      </c>
      <c r="JJ204">
        <v>0.91297059999999997</v>
      </c>
      <c r="JK204">
        <v>23.039750000000002</v>
      </c>
      <c r="JL204" s="1">
        <v>1.9038670000000001E-4</v>
      </c>
      <c r="JM204" s="1">
        <v>5.0911629999999999E-2</v>
      </c>
      <c r="JN204">
        <v>0.91292050000000002</v>
      </c>
      <c r="JO204">
        <v>23.235969999999998</v>
      </c>
      <c r="JP204" s="1">
        <v>1.845491E-4</v>
      </c>
      <c r="JQ204" s="1">
        <v>4.9356219999999999E-2</v>
      </c>
      <c r="JR204">
        <v>0.91284980000000004</v>
      </c>
      <c r="JS204">
        <v>23.201350000000001</v>
      </c>
      <c r="JT204" s="1">
        <v>1.795015E-4</v>
      </c>
      <c r="JU204" s="1">
        <v>4.8009589999999998E-2</v>
      </c>
      <c r="JV204">
        <v>0.91280309999999998</v>
      </c>
      <c r="JW204">
        <v>23.029520000000002</v>
      </c>
      <c r="JX204" s="1">
        <v>1.7401729999999999E-4</v>
      </c>
      <c r="JY204" s="1">
        <v>4.6547379999999999E-2</v>
      </c>
      <c r="JZ204">
        <v>0.91275289999999998</v>
      </c>
      <c r="KA204">
        <v>22.81643</v>
      </c>
      <c r="KB204" s="1">
        <v>1.691102E-4</v>
      </c>
      <c r="KC204" s="1">
        <v>4.5237020000000003E-2</v>
      </c>
      <c r="KD204">
        <v>0.91268009999999999</v>
      </c>
      <c r="KE204">
        <v>22.751899999999999</v>
      </c>
      <c r="KF204" s="1">
        <v>1.6423469999999999E-4</v>
      </c>
      <c r="KG204" s="1">
        <v>4.393772E-2</v>
      </c>
      <c r="KH204">
        <v>0.91261939999999997</v>
      </c>
      <c r="KI204">
        <v>22.71941</v>
      </c>
      <c r="KJ204" s="1">
        <v>1.593167E-4</v>
      </c>
      <c r="KK204" s="1">
        <v>4.2624280000000001E-2</v>
      </c>
      <c r="KL204">
        <v>0.91256910000000002</v>
      </c>
      <c r="KM204">
        <v>22.979120000000002</v>
      </c>
      <c r="KN204" s="1">
        <v>1.548907E-4</v>
      </c>
      <c r="KO204" s="1">
        <v>4.1444090000000003E-2</v>
      </c>
      <c r="KP204">
        <v>0.9125143</v>
      </c>
      <c r="KQ204">
        <v>23.28031</v>
      </c>
      <c r="KR204" s="1">
        <v>1.504543E-4</v>
      </c>
      <c r="KS204" s="1">
        <v>4.0259940000000001E-2</v>
      </c>
      <c r="KT204">
        <v>0.91245580000000004</v>
      </c>
      <c r="KU204">
        <v>23.55545</v>
      </c>
      <c r="KV204" s="1">
        <v>1.462119E-4</v>
      </c>
      <c r="KW204" s="1">
        <v>3.9127629999999997E-2</v>
      </c>
      <c r="KX204">
        <v>0.91239459999999994</v>
      </c>
      <c r="KY204">
        <v>23.78978</v>
      </c>
      <c r="KZ204" s="1">
        <v>1.422591E-4</v>
      </c>
      <c r="LA204" s="1">
        <v>3.8071140000000003E-2</v>
      </c>
      <c r="LB204">
        <v>0.91235049999999995</v>
      </c>
      <c r="LC204">
        <v>23.791180000000001</v>
      </c>
      <c r="LD204" s="1">
        <v>1.3848579999999999E-4</v>
      </c>
      <c r="LE204">
        <v>3.7063800000000001E-2</v>
      </c>
      <c r="LF204">
        <v>0.91230270000000002</v>
      </c>
      <c r="LG204">
        <v>23.66367</v>
      </c>
      <c r="LH204" s="1">
        <v>1.346787E-4</v>
      </c>
      <c r="LI204">
        <v>3.60474E-2</v>
      </c>
      <c r="LJ204">
        <v>0.91225049999999996</v>
      </c>
      <c r="LK204">
        <v>23.562280000000001</v>
      </c>
      <c r="LL204" s="1">
        <v>1.310486E-4</v>
      </c>
      <c r="LM204" s="1">
        <v>3.5077459999999998E-2</v>
      </c>
      <c r="LN204">
        <v>0.91221739999999996</v>
      </c>
      <c r="LO204">
        <v>23.470770000000002</v>
      </c>
      <c r="LP204" s="1">
        <v>1.277118E-4</v>
      </c>
      <c r="LQ204" s="1">
        <v>3.4184859999999997E-2</v>
      </c>
      <c r="LR204">
        <v>0.91216920000000001</v>
      </c>
      <c r="LS204">
        <v>23.74492</v>
      </c>
      <c r="LT204" s="1">
        <v>1.2441479999999999E-4</v>
      </c>
      <c r="LU204" s="1">
        <v>3.3304689999999998E-2</v>
      </c>
      <c r="LV204">
        <v>0.9121359</v>
      </c>
      <c r="LW204">
        <v>24.0884</v>
      </c>
      <c r="LX204" s="1">
        <v>1.2093E-4</v>
      </c>
      <c r="LY204" s="1">
        <v>3.2373270000000003E-2</v>
      </c>
      <c r="LZ204">
        <v>0.91210259999999999</v>
      </c>
      <c r="MA204">
        <v>24.36872</v>
      </c>
      <c r="MB204" s="1">
        <v>1.176963E-4</v>
      </c>
      <c r="MC204" s="1">
        <v>3.150903E-2</v>
      </c>
      <c r="MD204">
        <v>0.91205670000000005</v>
      </c>
      <c r="ME204">
        <v>24.643879999999999</v>
      </c>
      <c r="MF204" s="1">
        <v>1.14385E-4</v>
      </c>
      <c r="MG204" s="1">
        <v>3.062461E-2</v>
      </c>
      <c r="MH204">
        <v>0.91200210000000004</v>
      </c>
      <c r="MI204">
        <v>24.679860000000001</v>
      </c>
      <c r="MJ204" s="1">
        <v>1.1130869999999999E-4</v>
      </c>
      <c r="MK204" s="1">
        <v>2.9802240000000001E-2</v>
      </c>
      <c r="ML204">
        <v>0.91197119999999998</v>
      </c>
      <c r="MM204">
        <v>24.61722</v>
      </c>
      <c r="MN204" s="1">
        <v>1.082447E-4</v>
      </c>
      <c r="MO204" s="1">
        <v>2.8982939999999999E-2</v>
      </c>
      <c r="MP204">
        <v>0.91191520000000004</v>
      </c>
      <c r="MQ204">
        <v>24.558409999999999</v>
      </c>
      <c r="MR204" s="1">
        <v>1.055069E-4</v>
      </c>
      <c r="MS204" s="1">
        <v>2.8251729999999999E-2</v>
      </c>
      <c r="MT204">
        <v>0.91188279999999999</v>
      </c>
      <c r="MU204">
        <v>24.426729999999999</v>
      </c>
      <c r="MV204" s="1">
        <v>1.025568E-4</v>
      </c>
      <c r="MW204" s="1">
        <v>2.7462159999999999E-2</v>
      </c>
      <c r="MX204">
        <v>0.91183999999999998</v>
      </c>
      <c r="MY204">
        <v>24.20298</v>
      </c>
      <c r="MZ204" s="1">
        <v>9.973587E-5</v>
      </c>
      <c r="NA204" s="1">
        <v>2.6709030000000002E-2</v>
      </c>
      <c r="NB204">
        <v>0.91179770000000004</v>
      </c>
      <c r="NC204">
        <v>24.05424</v>
      </c>
      <c r="ND204" s="1">
        <v>9.6835780000000004E-5</v>
      </c>
      <c r="NE204">
        <v>2.5932799999999999E-2</v>
      </c>
      <c r="NF204">
        <v>0.91176599999999997</v>
      </c>
      <c r="NG204">
        <v>24.012989999999999</v>
      </c>
      <c r="NH204" s="1">
        <v>9.405626E-5</v>
      </c>
      <c r="NI204">
        <v>2.51895E-2</v>
      </c>
      <c r="NJ204">
        <v>0.91172980000000003</v>
      </c>
      <c r="NK204">
        <v>23.804069999999999</v>
      </c>
      <c r="NL204" s="1">
        <v>9.1418939999999996E-5</v>
      </c>
      <c r="NM204" s="1">
        <v>2.448504E-2</v>
      </c>
      <c r="NN204">
        <v>0.91169029999999995</v>
      </c>
      <c r="NO204">
        <v>23.555009999999999</v>
      </c>
      <c r="NP204" s="1">
        <v>8.8765019999999996E-5</v>
      </c>
      <c r="NQ204" s="1">
        <v>2.3774859999999998E-2</v>
      </c>
      <c r="NR204">
        <v>0.91165220000000002</v>
      </c>
      <c r="NS204">
        <v>23.414960000000001</v>
      </c>
      <c r="NT204" s="1">
        <v>8.6210639999999994E-5</v>
      </c>
      <c r="NU204" s="1">
        <v>2.309187E-2</v>
      </c>
      <c r="NV204">
        <v>0.91164509999999999</v>
      </c>
      <c r="NW204">
        <v>23.321960000000001</v>
      </c>
      <c r="NX204" s="1">
        <v>8.379006E-5</v>
      </c>
      <c r="NY204" s="1">
        <v>2.244318E-2</v>
      </c>
      <c r="NZ204">
        <v>0.91160209999999997</v>
      </c>
      <c r="OA204">
        <v>23.224509999999999</v>
      </c>
      <c r="OB204" s="1">
        <v>8.1444279999999994E-5</v>
      </c>
      <c r="OC204" s="1">
        <v>2.1815580000000001E-2</v>
      </c>
      <c r="OD204">
        <v>0.91156720000000002</v>
      </c>
      <c r="OE204">
        <v>23.37538</v>
      </c>
      <c r="OF204" s="1">
        <v>7.9116009999999993E-5</v>
      </c>
      <c r="OG204" s="1">
        <v>2.1193449999999999E-2</v>
      </c>
      <c r="OH204">
        <v>0.91154610000000003</v>
      </c>
      <c r="OI204">
        <v>23.518080000000001</v>
      </c>
      <c r="OJ204" s="1">
        <v>7.7024820000000003E-5</v>
      </c>
      <c r="OK204">
        <v>2.0632299999999999E-2</v>
      </c>
    </row>
    <row r="205" spans="1:401" x14ac:dyDescent="0.35">
      <c r="A205">
        <v>211</v>
      </c>
      <c r="B205" t="s">
        <v>4</v>
      </c>
      <c r="C205" t="s">
        <v>181</v>
      </c>
      <c r="D205" t="s">
        <v>210</v>
      </c>
      <c r="E205">
        <v>179.7406</v>
      </c>
      <c r="F205">
        <v>1.2122660000000001</v>
      </c>
      <c r="G205">
        <v>23.553540000000002</v>
      </c>
      <c r="H205">
        <v>0</v>
      </c>
      <c r="I205">
        <v>0</v>
      </c>
      <c r="J205">
        <v>1.2121120000000001</v>
      </c>
      <c r="K205">
        <v>23.430669999999999</v>
      </c>
      <c r="L205">
        <v>0</v>
      </c>
      <c r="M205">
        <v>0</v>
      </c>
      <c r="N205">
        <v>1.211965</v>
      </c>
      <c r="O205">
        <v>23.05866</v>
      </c>
      <c r="P205">
        <v>0</v>
      </c>
      <c r="Q205">
        <v>0</v>
      </c>
      <c r="R205">
        <v>1.2118230000000001</v>
      </c>
      <c r="S205">
        <v>22.47644</v>
      </c>
      <c r="T205">
        <v>0</v>
      </c>
      <c r="U205">
        <v>0</v>
      </c>
      <c r="V205">
        <v>1.2117070000000001</v>
      </c>
      <c r="W205">
        <v>21.999130000000001</v>
      </c>
      <c r="X205">
        <v>0</v>
      </c>
      <c r="Y205">
        <v>0</v>
      </c>
      <c r="Z205">
        <v>1.211611</v>
      </c>
      <c r="AA205">
        <v>21.597729999999999</v>
      </c>
      <c r="AB205">
        <v>0</v>
      </c>
      <c r="AC205">
        <v>0</v>
      </c>
      <c r="AD205">
        <v>1.2114670000000001</v>
      </c>
      <c r="AE205">
        <v>21.35106</v>
      </c>
      <c r="AF205">
        <v>0</v>
      </c>
      <c r="AG205">
        <v>0</v>
      </c>
      <c r="AH205">
        <v>1.211406</v>
      </c>
      <c r="AI205">
        <v>21.265820000000001</v>
      </c>
      <c r="AJ205" s="1">
        <v>5.5935919999999996E-31</v>
      </c>
      <c r="AK205" s="1">
        <v>6.147062E-29</v>
      </c>
      <c r="AL205">
        <v>1.21129</v>
      </c>
      <c r="AM205">
        <v>21.247340000000001</v>
      </c>
      <c r="AN205" s="1">
        <v>4.8451419999999997E-19</v>
      </c>
      <c r="AO205" s="1">
        <v>5.4975990000000003E-17</v>
      </c>
      <c r="AP205">
        <v>1.2112069999999999</v>
      </c>
      <c r="AQ205">
        <v>21.510200000000001</v>
      </c>
      <c r="AR205" s="1">
        <v>2.388297E-7</v>
      </c>
      <c r="AS205" s="1">
        <v>2.6204639999999999E-5</v>
      </c>
      <c r="AT205">
        <v>1.211131</v>
      </c>
      <c r="AU205">
        <v>21.87754</v>
      </c>
      <c r="AV205" s="1">
        <v>1.396944E-3</v>
      </c>
      <c r="AW205">
        <v>0.1559306</v>
      </c>
      <c r="AX205">
        <v>1.2110570000000001</v>
      </c>
      <c r="AY205">
        <v>22.070720000000001</v>
      </c>
      <c r="AZ205">
        <v>0.23900279999999999</v>
      </c>
      <c r="BA205">
        <v>26.909520000000001</v>
      </c>
      <c r="BB205">
        <v>1.2110160000000001</v>
      </c>
      <c r="BC205">
        <v>22.201540000000001</v>
      </c>
      <c r="BD205">
        <v>5.2764319999999998</v>
      </c>
      <c r="BE205">
        <v>597.76599999999996</v>
      </c>
      <c r="BF205">
        <v>1.210985</v>
      </c>
      <c r="BG205">
        <v>22.095980000000001</v>
      </c>
      <c r="BH205">
        <v>26.316130000000001</v>
      </c>
      <c r="BI205">
        <v>2996.4430000000002</v>
      </c>
      <c r="BJ205">
        <v>1.2109430000000001</v>
      </c>
      <c r="BK205">
        <v>21.771139999999999</v>
      </c>
      <c r="BL205">
        <v>41.174990000000001</v>
      </c>
      <c r="BM205">
        <v>4707.9660000000003</v>
      </c>
      <c r="BN205">
        <v>1.2109369999999999</v>
      </c>
      <c r="BO205">
        <v>21.512509999999999</v>
      </c>
      <c r="BP205">
        <v>25.334479999999999</v>
      </c>
      <c r="BQ205">
        <v>2906.7440000000001</v>
      </c>
      <c r="BR205">
        <v>1.2109019999999999</v>
      </c>
      <c r="BS205">
        <v>21.311240000000002</v>
      </c>
      <c r="BT205">
        <v>7.2199720000000003</v>
      </c>
      <c r="BU205">
        <v>830.90470000000005</v>
      </c>
      <c r="BV205">
        <v>1.210885</v>
      </c>
      <c r="BW205">
        <v>21.411079999999998</v>
      </c>
      <c r="BX205">
        <v>1.0903020000000001</v>
      </c>
      <c r="BY205">
        <v>125.79</v>
      </c>
      <c r="BZ205">
        <v>1.210912</v>
      </c>
      <c r="CA205">
        <v>21.734829999999999</v>
      </c>
      <c r="CB205">
        <v>0.1030993</v>
      </c>
      <c r="CC205">
        <v>11.91398</v>
      </c>
      <c r="CD205">
        <v>1.210882</v>
      </c>
      <c r="CE205">
        <v>22.010339999999999</v>
      </c>
      <c r="CF205" s="1">
        <v>1.248516E-2</v>
      </c>
      <c r="CG205">
        <v>1.436345</v>
      </c>
      <c r="CH205">
        <v>1.21089</v>
      </c>
      <c r="CI205">
        <v>22.33502</v>
      </c>
      <c r="CJ205" s="1">
        <v>6.1699609999999998E-3</v>
      </c>
      <c r="CK205">
        <v>0.70644059999999997</v>
      </c>
      <c r="CL205">
        <v>1.2108540000000001</v>
      </c>
      <c r="CM205">
        <v>22.454630000000002</v>
      </c>
      <c r="CN205" s="1">
        <v>4.9915860000000001E-3</v>
      </c>
      <c r="CO205">
        <v>0.57126509999999997</v>
      </c>
      <c r="CP205">
        <v>1.210863</v>
      </c>
      <c r="CQ205">
        <v>22.37754</v>
      </c>
      <c r="CR205" s="1">
        <v>4.1823670000000002E-3</v>
      </c>
      <c r="CS205">
        <v>0.4786415</v>
      </c>
      <c r="CT205">
        <v>1.2108449999999999</v>
      </c>
      <c r="CU205">
        <v>22.28199</v>
      </c>
      <c r="CV205" s="1">
        <v>3.524714E-3</v>
      </c>
      <c r="CW205">
        <v>0.40338839999999998</v>
      </c>
      <c r="CX205">
        <v>1.210815</v>
      </c>
      <c r="CY205">
        <v>22.210540000000002</v>
      </c>
      <c r="CZ205" s="1">
        <v>2.9852450000000001E-3</v>
      </c>
      <c r="DA205">
        <v>0.34165109999999999</v>
      </c>
      <c r="DB205">
        <v>1.210799</v>
      </c>
      <c r="DC205">
        <v>22.410640000000001</v>
      </c>
      <c r="DD205" s="1">
        <v>2.5416839999999998E-3</v>
      </c>
      <c r="DE205">
        <v>0.29088920000000001</v>
      </c>
      <c r="DF205">
        <v>1.2107349999999999</v>
      </c>
      <c r="DG205">
        <v>22.6661</v>
      </c>
      <c r="DH205" s="1">
        <v>2.178513E-3</v>
      </c>
      <c r="DI205">
        <v>0.24933749999999999</v>
      </c>
      <c r="DJ205">
        <v>1.2107079999999999</v>
      </c>
      <c r="DK205">
        <v>22.890419999999999</v>
      </c>
      <c r="DL205" s="1">
        <v>1.880669E-3</v>
      </c>
      <c r="DM205">
        <v>0.21525150000000001</v>
      </c>
      <c r="DN205">
        <v>1.2106710000000001</v>
      </c>
      <c r="DO205">
        <v>23.07141</v>
      </c>
      <c r="DP205" s="1">
        <v>1.63489E-3</v>
      </c>
      <c r="DQ205">
        <v>0.18712680000000001</v>
      </c>
      <c r="DR205">
        <v>1.210601</v>
      </c>
      <c r="DS205">
        <v>22.96349</v>
      </c>
      <c r="DT205" s="1">
        <v>1.4327020000000001E-3</v>
      </c>
      <c r="DU205">
        <v>0.163989</v>
      </c>
      <c r="DV205">
        <v>1.210555</v>
      </c>
      <c r="DW205">
        <v>22.769120000000001</v>
      </c>
      <c r="DX205" s="1">
        <v>1.264002E-3</v>
      </c>
      <c r="DY205">
        <v>0.1446906</v>
      </c>
      <c r="DZ205">
        <v>1.2104710000000001</v>
      </c>
      <c r="EA205">
        <v>22.648800000000001</v>
      </c>
      <c r="EB205" s="1">
        <v>1.1225930000000001E-3</v>
      </c>
      <c r="EC205">
        <v>0.12851460000000001</v>
      </c>
      <c r="ED205">
        <v>1.2103919999999999</v>
      </c>
      <c r="EE205">
        <v>22.56757</v>
      </c>
      <c r="EF205" s="1">
        <v>1.0024649999999999E-3</v>
      </c>
      <c r="EG205">
        <v>0.1147707</v>
      </c>
      <c r="EH205">
        <v>1.2103269999999999</v>
      </c>
      <c r="EI205">
        <v>22.721250000000001</v>
      </c>
      <c r="EJ205" s="1">
        <v>9.0082330000000003E-4</v>
      </c>
      <c r="EK205">
        <v>0.1031427</v>
      </c>
      <c r="EL205">
        <v>1.210221</v>
      </c>
      <c r="EM205">
        <v>23.041899999999998</v>
      </c>
      <c r="EN205" s="1">
        <v>8.1526199999999997E-4</v>
      </c>
      <c r="EO205" s="1">
        <v>9.3356069999999999E-2</v>
      </c>
      <c r="EP205">
        <v>1.2101660000000001</v>
      </c>
      <c r="EQ205">
        <v>23.33229</v>
      </c>
      <c r="ER205" s="1">
        <v>7.4357890000000004E-4</v>
      </c>
      <c r="ES205" s="1">
        <v>8.5152690000000003E-2</v>
      </c>
      <c r="ET205">
        <v>1.210083</v>
      </c>
      <c r="EU205">
        <v>23.57339</v>
      </c>
      <c r="EV205" s="1">
        <v>6.8280209999999997E-4</v>
      </c>
      <c r="EW205" s="1">
        <v>7.820088E-2</v>
      </c>
      <c r="EX205">
        <v>1.210027</v>
      </c>
      <c r="EY205">
        <v>23.5413</v>
      </c>
      <c r="EZ205" s="1">
        <v>6.3132080000000005E-4</v>
      </c>
      <c r="FA205" s="1">
        <v>7.231224E-2</v>
      </c>
      <c r="FB205">
        <v>1.2099549999999999</v>
      </c>
      <c r="FC205">
        <v>23.370570000000001</v>
      </c>
      <c r="FD205" s="1">
        <v>5.8552560000000003E-4</v>
      </c>
      <c r="FE205" s="1">
        <v>6.7074369999999994E-2</v>
      </c>
      <c r="FF205">
        <v>1.209891</v>
      </c>
      <c r="FG205">
        <v>23.2562</v>
      </c>
      <c r="FH205" s="1">
        <v>5.4693859999999995E-4</v>
      </c>
      <c r="FI205" s="1">
        <v>6.2657770000000002E-2</v>
      </c>
      <c r="FJ205">
        <v>1.209838</v>
      </c>
      <c r="FK205">
        <v>23.150030000000001</v>
      </c>
      <c r="FL205" s="1">
        <v>5.1330929999999998E-4</v>
      </c>
      <c r="FM205" s="1">
        <v>5.8812040000000003E-2</v>
      </c>
      <c r="FN205">
        <v>1.2097830000000001</v>
      </c>
      <c r="FO205">
        <v>23.261379999999999</v>
      </c>
      <c r="FP205" s="1">
        <v>4.8339880000000001E-4</v>
      </c>
      <c r="FQ205" s="1">
        <v>5.5390639999999998E-2</v>
      </c>
      <c r="FR205">
        <v>1.209754</v>
      </c>
      <c r="FS205">
        <v>23.337730000000001</v>
      </c>
      <c r="FT205" s="1">
        <v>4.5678739999999998E-4</v>
      </c>
      <c r="FU205" s="1">
        <v>5.2344139999999997E-2</v>
      </c>
      <c r="FV205">
        <v>1.2097180000000001</v>
      </c>
      <c r="FW205">
        <v>23.158570000000001</v>
      </c>
      <c r="FX205" s="1">
        <v>4.333672E-4</v>
      </c>
      <c r="FY205" s="1">
        <v>4.966578E-2</v>
      </c>
      <c r="FZ205">
        <v>1.2096819999999999</v>
      </c>
      <c r="GA205">
        <v>22.904260000000001</v>
      </c>
      <c r="GB205" s="1">
        <v>4.1272249999999998E-4</v>
      </c>
      <c r="GC205" s="1">
        <v>4.7303249999999998E-2</v>
      </c>
      <c r="GD205">
        <v>1.2096750000000001</v>
      </c>
      <c r="GE205">
        <v>22.585080000000001</v>
      </c>
      <c r="GF205" s="1">
        <v>3.936082E-4</v>
      </c>
      <c r="GG205" s="1">
        <v>4.5115669999999997E-2</v>
      </c>
      <c r="GH205">
        <v>1.2096579999999999</v>
      </c>
      <c r="GI205">
        <v>22.484400000000001</v>
      </c>
      <c r="GJ205" s="1">
        <v>3.7583529999999998E-4</v>
      </c>
      <c r="GK205" s="1">
        <v>4.308116E-2</v>
      </c>
      <c r="GL205">
        <v>1.2096389999999999</v>
      </c>
      <c r="GM205">
        <v>22.60022</v>
      </c>
      <c r="GN205" s="1">
        <v>3.5995569999999999E-4</v>
      </c>
      <c r="GO205" s="1">
        <v>4.1262569999999998E-2</v>
      </c>
      <c r="GP205">
        <v>1.2096560000000001</v>
      </c>
      <c r="GQ205">
        <v>22.725819999999999</v>
      </c>
      <c r="GR205" s="1">
        <v>3.4508500000000002E-4</v>
      </c>
      <c r="GS205" s="1">
        <v>3.9560520000000002E-2</v>
      </c>
      <c r="GT205">
        <v>1.209614</v>
      </c>
      <c r="GU205">
        <v>22.615500000000001</v>
      </c>
      <c r="GV205" s="1">
        <v>3.3163929999999999E-4</v>
      </c>
      <c r="GW205" s="1">
        <v>3.8021630000000001E-2</v>
      </c>
      <c r="GX205">
        <v>1.2096180000000001</v>
      </c>
      <c r="GY205">
        <v>22.53585</v>
      </c>
      <c r="GZ205" s="1">
        <v>3.1950830000000003E-4</v>
      </c>
      <c r="HA205" s="1">
        <v>3.6632730000000002E-2</v>
      </c>
      <c r="HB205">
        <v>1.209641</v>
      </c>
      <c r="HC205">
        <v>22.530380000000001</v>
      </c>
      <c r="HD205" s="1">
        <v>3.0813420000000002E-4</v>
      </c>
      <c r="HE205" s="1">
        <v>3.5328949999999998E-2</v>
      </c>
      <c r="HF205">
        <v>1.2096359999999999</v>
      </c>
      <c r="HG205">
        <v>22.626190000000001</v>
      </c>
      <c r="HH205" s="1">
        <v>2.977198E-4</v>
      </c>
      <c r="HI205" s="1">
        <v>3.4136489999999999E-2</v>
      </c>
      <c r="HJ205">
        <v>1.209616</v>
      </c>
      <c r="HK205">
        <v>22.619779999999999</v>
      </c>
      <c r="HL205" s="1">
        <v>2.8746719999999998E-4</v>
      </c>
      <c r="HM205" s="1">
        <v>3.2962730000000003E-2</v>
      </c>
      <c r="HN205">
        <v>1.209638</v>
      </c>
      <c r="HO205">
        <v>22.503399999999999</v>
      </c>
      <c r="HP205" s="1">
        <v>2.7795419999999998E-4</v>
      </c>
      <c r="HQ205" s="1">
        <v>3.1873070000000003E-2</v>
      </c>
      <c r="HR205">
        <v>1.2096180000000001</v>
      </c>
      <c r="HS205">
        <v>22.392250000000001</v>
      </c>
      <c r="HT205" s="1">
        <v>2.6880710000000001E-4</v>
      </c>
      <c r="HU205" s="1">
        <v>3.0826030000000001E-2</v>
      </c>
      <c r="HV205">
        <v>1.209608</v>
      </c>
      <c r="HW205">
        <v>22.2332</v>
      </c>
      <c r="HX205" s="1">
        <v>2.603366E-4</v>
      </c>
      <c r="HY205" s="1">
        <v>2.985637E-2</v>
      </c>
      <c r="HZ205">
        <v>1.209611</v>
      </c>
      <c r="IA205">
        <v>22.274539999999998</v>
      </c>
      <c r="IB205" s="1">
        <v>2.5246429999999998E-4</v>
      </c>
      <c r="IC205" s="1">
        <v>2.8954230000000001E-2</v>
      </c>
      <c r="ID205">
        <v>1.2095880000000001</v>
      </c>
      <c r="IE205">
        <v>22.429279999999999</v>
      </c>
      <c r="IF205" s="1">
        <v>2.4435949999999999E-4</v>
      </c>
      <c r="IG205" s="1">
        <v>2.8026349999999998E-2</v>
      </c>
      <c r="IH205">
        <v>1.209549</v>
      </c>
      <c r="II205">
        <v>22.564330000000002</v>
      </c>
      <c r="IJ205" s="1">
        <v>2.366988E-4</v>
      </c>
      <c r="IK205" s="1">
        <v>2.714956E-2</v>
      </c>
      <c r="IL205">
        <v>1.2095309999999999</v>
      </c>
      <c r="IM205">
        <v>22.66695</v>
      </c>
      <c r="IN205" s="1">
        <v>2.2909380000000001E-4</v>
      </c>
      <c r="IO205" s="1">
        <v>2.6279549999999999E-2</v>
      </c>
      <c r="IP205">
        <v>1.2095149999999999</v>
      </c>
      <c r="IQ205">
        <v>22.561499999999999</v>
      </c>
      <c r="IR205" s="1">
        <v>2.2202220000000001E-4</v>
      </c>
      <c r="IS205" s="1">
        <v>2.546942E-2</v>
      </c>
      <c r="IT205">
        <v>1.2094800000000001</v>
      </c>
      <c r="IU205">
        <v>22.396039999999999</v>
      </c>
      <c r="IV205" s="1">
        <v>2.15496E-4</v>
      </c>
      <c r="IW205" s="1">
        <v>2.4722210000000001E-2</v>
      </c>
      <c r="IX205">
        <v>1.209422</v>
      </c>
      <c r="IY205">
        <v>22.31034</v>
      </c>
      <c r="IZ205" s="1">
        <v>2.091169E-4</v>
      </c>
      <c r="JA205">
        <v>2.3993199999999999E-2</v>
      </c>
      <c r="JB205">
        <v>1.2094229999999999</v>
      </c>
      <c r="JC205">
        <v>22.309930000000001</v>
      </c>
      <c r="JD205" s="1">
        <v>2.0254649999999999E-4</v>
      </c>
      <c r="JE205" s="1">
        <v>2.3241189999999998E-2</v>
      </c>
      <c r="JF205">
        <v>1.2093739999999999</v>
      </c>
      <c r="JG205">
        <v>22.645879999999998</v>
      </c>
      <c r="JH205" s="1">
        <v>1.9649390000000001E-4</v>
      </c>
      <c r="JI205" s="1">
        <v>2.2548550000000001E-2</v>
      </c>
      <c r="JJ205">
        <v>1.209306</v>
      </c>
      <c r="JK205">
        <v>23.0444</v>
      </c>
      <c r="JL205" s="1">
        <v>1.90507E-4</v>
      </c>
      <c r="JM205" s="1">
        <v>2.1863219999999999E-2</v>
      </c>
      <c r="JN205">
        <v>1.209293</v>
      </c>
      <c r="JO205">
        <v>23.2422</v>
      </c>
      <c r="JP205" s="1">
        <v>1.8467310000000001E-4</v>
      </c>
      <c r="JQ205" s="1">
        <v>2.1195950000000002E-2</v>
      </c>
      <c r="JR205">
        <v>1.2092290000000001</v>
      </c>
      <c r="JS205">
        <v>23.207319999999999</v>
      </c>
      <c r="JT205" s="1">
        <v>1.7962079999999999E-4</v>
      </c>
      <c r="JU205" s="1">
        <v>2.0617389999999999E-2</v>
      </c>
      <c r="JV205">
        <v>1.209171</v>
      </c>
      <c r="JW205">
        <v>23.03424</v>
      </c>
      <c r="JX205" s="1">
        <v>1.741317E-4</v>
      </c>
      <c r="JY205" s="1">
        <v>1.9989639999999999E-2</v>
      </c>
      <c r="JZ205">
        <v>1.2091350000000001</v>
      </c>
      <c r="KA205">
        <v>22.81879</v>
      </c>
      <c r="KB205" s="1">
        <v>1.692199E-4</v>
      </c>
      <c r="KC205" s="1">
        <v>1.9426860000000001E-2</v>
      </c>
      <c r="KD205">
        <v>1.209068</v>
      </c>
      <c r="KE205">
        <v>22.753150000000002</v>
      </c>
      <c r="KF205" s="1">
        <v>1.6434469999999999E-4</v>
      </c>
      <c r="KG205" s="1">
        <v>1.886931E-2</v>
      </c>
      <c r="KH205">
        <v>1.2090540000000001</v>
      </c>
      <c r="KI205">
        <v>22.72174</v>
      </c>
      <c r="KJ205" s="1">
        <v>1.594151E-4</v>
      </c>
      <c r="KK205" s="1">
        <v>1.8304589999999999E-2</v>
      </c>
      <c r="KL205">
        <v>1.208993</v>
      </c>
      <c r="KM205">
        <v>22.983799999999999</v>
      </c>
      <c r="KN205" s="1">
        <v>1.5498620000000001E-4</v>
      </c>
      <c r="KO205" s="1">
        <v>1.7797879999999999E-2</v>
      </c>
      <c r="KP205">
        <v>1.208952</v>
      </c>
      <c r="KQ205">
        <v>23.286010000000001</v>
      </c>
      <c r="KR205" s="1">
        <v>1.5055360000000001E-4</v>
      </c>
      <c r="KS205">
        <v>1.72899E-2</v>
      </c>
      <c r="KT205">
        <v>1.208907</v>
      </c>
      <c r="KU205">
        <v>23.561599999999999</v>
      </c>
      <c r="KV205" s="1">
        <v>1.463053E-4</v>
      </c>
      <c r="KW205" s="1">
        <v>1.6803530000000001E-2</v>
      </c>
      <c r="KX205">
        <v>1.2088810000000001</v>
      </c>
      <c r="KY205">
        <v>23.794119999999999</v>
      </c>
      <c r="KZ205" s="1">
        <v>1.423424E-4</v>
      </c>
      <c r="LA205" s="1">
        <v>1.6349120000000002E-2</v>
      </c>
      <c r="LB205">
        <v>1.208826</v>
      </c>
      <c r="LC205">
        <v>23.793749999999999</v>
      </c>
      <c r="LD205" s="1">
        <v>1.385673E-4</v>
      </c>
      <c r="LE205" s="1">
        <v>1.5916759999999999E-2</v>
      </c>
      <c r="LF205">
        <v>1.2088179999999999</v>
      </c>
      <c r="LG205">
        <v>23.665369999999999</v>
      </c>
      <c r="LH205" s="1">
        <v>1.3476349999999999E-4</v>
      </c>
      <c r="LI205" s="1">
        <v>1.548068E-2</v>
      </c>
      <c r="LJ205">
        <v>1.2087749999999999</v>
      </c>
      <c r="LK205">
        <v>23.564229999999998</v>
      </c>
      <c r="LL205" s="1">
        <v>1.311273E-4</v>
      </c>
      <c r="LM205" s="1">
        <v>1.506389E-2</v>
      </c>
      <c r="LN205">
        <v>1.208731</v>
      </c>
      <c r="LO205">
        <v>23.474640000000001</v>
      </c>
      <c r="LP205" s="1">
        <v>1.2778339999999999E-4</v>
      </c>
      <c r="LQ205" s="1">
        <v>1.468035E-2</v>
      </c>
      <c r="LR205">
        <v>1.208717</v>
      </c>
      <c r="LS205">
        <v>23.751239999999999</v>
      </c>
      <c r="LT205" s="1">
        <v>1.244874E-4</v>
      </c>
      <c r="LU205" s="1">
        <v>1.4302550000000001E-2</v>
      </c>
      <c r="LV205">
        <v>1.208696</v>
      </c>
      <c r="LW205">
        <v>24.09525</v>
      </c>
      <c r="LX205" s="1">
        <v>1.210037E-4</v>
      </c>
      <c r="LY205" s="1">
        <v>1.390285E-2</v>
      </c>
      <c r="LZ205">
        <v>1.208655</v>
      </c>
      <c r="MA205">
        <v>24.375869999999999</v>
      </c>
      <c r="MB205" s="1">
        <v>1.1776730000000001E-4</v>
      </c>
      <c r="MC205" s="1">
        <v>1.353179E-2</v>
      </c>
      <c r="MD205">
        <v>1.2086129999999999</v>
      </c>
      <c r="ME205">
        <v>24.648820000000001</v>
      </c>
      <c r="MF205" s="1">
        <v>1.1445720000000001E-4</v>
      </c>
      <c r="MG205" s="1">
        <v>1.315215E-2</v>
      </c>
      <c r="MH205">
        <v>1.2085589999999999</v>
      </c>
      <c r="MI205">
        <v>24.682919999999999</v>
      </c>
      <c r="MJ205" s="1">
        <v>1.1136990000000001E-4</v>
      </c>
      <c r="MK205" s="1">
        <v>1.279833E-2</v>
      </c>
      <c r="ML205">
        <v>1.20855</v>
      </c>
      <c r="MM205">
        <v>24.6189</v>
      </c>
      <c r="MN205" s="1">
        <v>1.083099E-4</v>
      </c>
      <c r="MO205">
        <v>1.2447E-2</v>
      </c>
      <c r="MP205">
        <v>1.208496</v>
      </c>
      <c r="MQ205">
        <v>24.559750000000001</v>
      </c>
      <c r="MR205" s="1">
        <v>1.0557250000000001E-4</v>
      </c>
      <c r="MS205" s="1">
        <v>1.2133150000000001E-2</v>
      </c>
      <c r="MT205">
        <v>1.2084779999999999</v>
      </c>
      <c r="MU205">
        <v>24.430219999999998</v>
      </c>
      <c r="MV205" s="1">
        <v>1.02617E-4</v>
      </c>
      <c r="MW205" s="1">
        <v>1.1793909999999999E-2</v>
      </c>
      <c r="MX205">
        <v>1.208442</v>
      </c>
      <c r="MY205">
        <v>24.20936</v>
      </c>
      <c r="MZ205" s="1">
        <v>9.9799480000000004E-5</v>
      </c>
      <c r="NA205">
        <v>1.14708E-2</v>
      </c>
      <c r="NB205">
        <v>1.2084349999999999</v>
      </c>
      <c r="NC205">
        <v>24.063110000000002</v>
      </c>
      <c r="ND205" s="1">
        <v>9.6897150000000001E-5</v>
      </c>
      <c r="NE205" s="1">
        <v>1.1137380000000001E-2</v>
      </c>
      <c r="NF205">
        <v>1.2083930000000001</v>
      </c>
      <c r="NG205">
        <v>24.023109999999999</v>
      </c>
      <c r="NH205" s="1">
        <v>9.4112169999999994E-5</v>
      </c>
      <c r="NI205" s="1">
        <v>1.0818080000000001E-2</v>
      </c>
      <c r="NJ205">
        <v>1.2083660000000001</v>
      </c>
      <c r="NK205">
        <v>23.811209999999999</v>
      </c>
      <c r="NL205" s="1">
        <v>9.1479690000000004E-5</v>
      </c>
      <c r="NM205" s="1">
        <v>1.0516030000000001E-2</v>
      </c>
      <c r="NN205">
        <v>1.2083360000000001</v>
      </c>
      <c r="NO205">
        <v>23.559180000000001</v>
      </c>
      <c r="NP205" s="1">
        <v>8.882204E-5</v>
      </c>
      <c r="NQ205" s="1">
        <v>1.021089E-2</v>
      </c>
      <c r="NR205">
        <v>1.208302</v>
      </c>
      <c r="NS205">
        <v>23.41732</v>
      </c>
      <c r="NT205" s="1">
        <v>8.6264420000000002E-5</v>
      </c>
      <c r="NU205" s="1">
        <v>9.9173839999999996E-3</v>
      </c>
      <c r="NV205">
        <v>1.2082919999999999</v>
      </c>
      <c r="NW205">
        <v>23.32395</v>
      </c>
      <c r="NX205" s="1">
        <v>8.3842780000000002E-5</v>
      </c>
      <c r="NY205" s="1">
        <v>9.6389909999999995E-3</v>
      </c>
      <c r="NZ205">
        <v>1.2082759999999999</v>
      </c>
      <c r="OA205">
        <v>23.227260000000001</v>
      </c>
      <c r="OB205" s="1">
        <v>8.1495020000000006E-5</v>
      </c>
      <c r="OC205" s="1">
        <v>9.3693990000000005E-3</v>
      </c>
      <c r="OD205">
        <v>1.2082470000000001</v>
      </c>
      <c r="OE205">
        <v>23.381460000000001</v>
      </c>
      <c r="OF205" s="1">
        <v>7.9167549999999994E-5</v>
      </c>
      <c r="OG205" s="1">
        <v>9.1023289999999993E-3</v>
      </c>
      <c r="OH205">
        <v>1.208237</v>
      </c>
      <c r="OI205">
        <v>23.52666</v>
      </c>
      <c r="OJ205" s="1">
        <v>7.7066799999999999E-5</v>
      </c>
      <c r="OK205" s="1">
        <v>8.8607140000000004E-3</v>
      </c>
    </row>
    <row r="206" spans="1:401" x14ac:dyDescent="0.35">
      <c r="A206">
        <v>212</v>
      </c>
      <c r="B206" t="s">
        <v>4</v>
      </c>
      <c r="C206" t="s">
        <v>181</v>
      </c>
      <c r="D206" t="s">
        <v>1157</v>
      </c>
      <c r="E206">
        <v>35.692079999999997</v>
      </c>
      <c r="F206">
        <v>1.576892</v>
      </c>
      <c r="G206">
        <v>23.554659999999998</v>
      </c>
      <c r="H206">
        <v>0</v>
      </c>
      <c r="I206">
        <v>0</v>
      </c>
      <c r="J206">
        <v>1.5763959999999999</v>
      </c>
      <c r="K206">
        <v>23.432960000000001</v>
      </c>
      <c r="L206">
        <v>0</v>
      </c>
      <c r="M206">
        <v>0</v>
      </c>
      <c r="N206">
        <v>1.5759590000000001</v>
      </c>
      <c r="O206">
        <v>23.06232</v>
      </c>
      <c r="P206">
        <v>0</v>
      </c>
      <c r="Q206">
        <v>0</v>
      </c>
      <c r="R206">
        <v>1.575502</v>
      </c>
      <c r="S206">
        <v>22.480820000000001</v>
      </c>
      <c r="T206">
        <v>0</v>
      </c>
      <c r="U206">
        <v>0</v>
      </c>
      <c r="V206">
        <v>1.5750759999999999</v>
      </c>
      <c r="W206">
        <v>22.003309999999999</v>
      </c>
      <c r="X206">
        <v>0</v>
      </c>
      <c r="Y206">
        <v>0</v>
      </c>
      <c r="Z206">
        <v>1.5746929999999999</v>
      </c>
      <c r="AA206">
        <v>21.60033</v>
      </c>
      <c r="AB206">
        <v>0</v>
      </c>
      <c r="AC206">
        <v>0</v>
      </c>
      <c r="AD206">
        <v>1.574295</v>
      </c>
      <c r="AE206">
        <v>21.35257</v>
      </c>
      <c r="AF206">
        <v>0</v>
      </c>
      <c r="AG206">
        <v>0</v>
      </c>
      <c r="AH206">
        <v>1.5739510000000001</v>
      </c>
      <c r="AI206">
        <v>21.266770000000001</v>
      </c>
      <c r="AJ206" s="1">
        <v>4.7694940000000004E-31</v>
      </c>
      <c r="AK206" s="1">
        <v>9.2420320000000001E-30</v>
      </c>
      <c r="AL206">
        <v>1.5736129999999999</v>
      </c>
      <c r="AM206">
        <v>21.248460000000001</v>
      </c>
      <c r="AN206" s="1">
        <v>4.189961E-19</v>
      </c>
      <c r="AO206" s="1">
        <v>8.10914E-18</v>
      </c>
      <c r="AP206">
        <v>1.5733170000000001</v>
      </c>
      <c r="AQ206">
        <v>21.511970000000002</v>
      </c>
      <c r="AR206" s="1">
        <v>2.173841E-7</v>
      </c>
      <c r="AS206" s="1">
        <v>4.2458629999999999E-6</v>
      </c>
      <c r="AT206">
        <v>1.573026</v>
      </c>
      <c r="AU206">
        <v>21.879729999999999</v>
      </c>
      <c r="AV206" s="1">
        <v>1.3233100000000001E-3</v>
      </c>
      <c r="AW206" s="1">
        <v>2.5942960000000001E-2</v>
      </c>
      <c r="AX206">
        <v>1.5727739999999999</v>
      </c>
      <c r="AY206">
        <v>22.07302</v>
      </c>
      <c r="AZ206">
        <v>0.23082949999999999</v>
      </c>
      <c r="BA206">
        <v>4.5349620000000002</v>
      </c>
      <c r="BB206">
        <v>1.572551</v>
      </c>
      <c r="BC206">
        <v>22.203690000000002</v>
      </c>
      <c r="BD206">
        <v>5.1685410000000003</v>
      </c>
      <c r="BE206">
        <v>101.69759999999999</v>
      </c>
      <c r="BF206">
        <v>1.572354</v>
      </c>
      <c r="BG206">
        <v>22.098050000000001</v>
      </c>
      <c r="BH206">
        <v>26.07246</v>
      </c>
      <c r="BI206">
        <v>513.71370000000002</v>
      </c>
      <c r="BJ206">
        <v>1.5721959999999999</v>
      </c>
      <c r="BK206">
        <v>21.77298</v>
      </c>
      <c r="BL206">
        <v>41.182560000000002</v>
      </c>
      <c r="BM206">
        <v>812.37879999999996</v>
      </c>
      <c r="BN206">
        <v>1.5720959999999999</v>
      </c>
      <c r="BO206">
        <v>21.513960000000001</v>
      </c>
      <c r="BP206">
        <v>25.547059999999998</v>
      </c>
      <c r="BQ206">
        <v>504.40039999999999</v>
      </c>
      <c r="BR206">
        <v>1.5719810000000001</v>
      </c>
      <c r="BS206">
        <v>21.312650000000001</v>
      </c>
      <c r="BT206">
        <v>7.3321139999999998</v>
      </c>
      <c r="BU206">
        <v>144.89160000000001</v>
      </c>
      <c r="BV206">
        <v>1.5719080000000001</v>
      </c>
      <c r="BW206">
        <v>21.412600000000001</v>
      </c>
      <c r="BX206">
        <v>1.113926</v>
      </c>
      <c r="BY206">
        <v>22.027640000000002</v>
      </c>
      <c r="BZ206">
        <v>1.5718540000000001</v>
      </c>
      <c r="CA206">
        <v>21.736059999999998</v>
      </c>
      <c r="CB206">
        <v>0.10570019999999999</v>
      </c>
      <c r="CC206">
        <v>2.091539</v>
      </c>
      <c r="CD206">
        <v>1.5717890000000001</v>
      </c>
      <c r="CE206">
        <v>22.01154</v>
      </c>
      <c r="CF206">
        <v>1.26678E-2</v>
      </c>
      <c r="CG206">
        <v>0.25037150000000002</v>
      </c>
      <c r="CH206">
        <v>1.5717570000000001</v>
      </c>
      <c r="CI206">
        <v>22.33567</v>
      </c>
      <c r="CJ206" s="1">
        <v>6.1876420000000001E-3</v>
      </c>
      <c r="CK206">
        <v>0.1221487</v>
      </c>
      <c r="CL206">
        <v>1.57172</v>
      </c>
      <c r="CM206">
        <v>22.45513</v>
      </c>
      <c r="CN206" s="1">
        <v>5.0002040000000003E-3</v>
      </c>
      <c r="CO206" s="1">
        <v>9.869704E-2</v>
      </c>
      <c r="CP206">
        <v>1.5716730000000001</v>
      </c>
      <c r="CQ206">
        <v>22.37799</v>
      </c>
      <c r="CR206" s="1">
        <v>4.1892350000000004E-3</v>
      </c>
      <c r="CS206" s="1">
        <v>8.2691630000000002E-2</v>
      </c>
      <c r="CT206">
        <v>1.5716190000000001</v>
      </c>
      <c r="CU206">
        <v>22.282640000000001</v>
      </c>
      <c r="CV206" s="1">
        <v>3.5303370000000001E-3</v>
      </c>
      <c r="CW206" s="1">
        <v>6.9689329999999994E-2</v>
      </c>
      <c r="CX206">
        <v>1.571556</v>
      </c>
      <c r="CY206">
        <v>22.2119</v>
      </c>
      <c r="CZ206" s="1">
        <v>2.9898590000000001E-3</v>
      </c>
      <c r="DA206" s="1">
        <v>5.9022249999999998E-2</v>
      </c>
      <c r="DB206">
        <v>1.5714729999999999</v>
      </c>
      <c r="DC206">
        <v>22.41319</v>
      </c>
      <c r="DD206" s="1">
        <v>2.545482E-3</v>
      </c>
      <c r="DE206" s="1">
        <v>5.0252289999999998E-2</v>
      </c>
      <c r="DF206">
        <v>1.571385</v>
      </c>
      <c r="DG206">
        <v>22.668859999999999</v>
      </c>
      <c r="DH206" s="1">
        <v>2.1816079999999998E-3</v>
      </c>
      <c r="DI206">
        <v>4.3072100000000002E-2</v>
      </c>
      <c r="DJ206">
        <v>1.571299</v>
      </c>
      <c r="DK206">
        <v>22.893329999999999</v>
      </c>
      <c r="DL206" s="1">
        <v>1.8832219999999999E-3</v>
      </c>
      <c r="DM206" s="1">
        <v>3.7183109999999998E-2</v>
      </c>
      <c r="DN206">
        <v>1.5711619999999999</v>
      </c>
      <c r="DO206">
        <v>23.07358</v>
      </c>
      <c r="DP206" s="1">
        <v>1.636998E-3</v>
      </c>
      <c r="DQ206" s="1">
        <v>3.2324430000000001E-2</v>
      </c>
      <c r="DR206">
        <v>1.571008</v>
      </c>
      <c r="DS206">
        <v>22.964790000000001</v>
      </c>
      <c r="DT206" s="1">
        <v>1.434437E-3</v>
      </c>
      <c r="DU206" s="1">
        <v>2.8326850000000001E-2</v>
      </c>
      <c r="DV206">
        <v>1.570832</v>
      </c>
      <c r="DW206">
        <v>22.769919999999999</v>
      </c>
      <c r="DX206" s="1">
        <v>1.265466E-3</v>
      </c>
      <c r="DY206" s="1">
        <v>2.4993609999999999E-2</v>
      </c>
      <c r="DZ206">
        <v>1.5706549999999999</v>
      </c>
      <c r="EA206">
        <v>22.649319999999999</v>
      </c>
      <c r="EB206" s="1">
        <v>1.123822E-3</v>
      </c>
      <c r="EC206" s="1">
        <v>2.2199279999999998E-2</v>
      </c>
      <c r="ED206">
        <v>1.570425</v>
      </c>
      <c r="EE206">
        <v>22.568660000000001</v>
      </c>
      <c r="EF206" s="1">
        <v>1.0035039999999999E-3</v>
      </c>
      <c r="EG206" s="1">
        <v>1.9825349999999999E-2</v>
      </c>
      <c r="EH206">
        <v>1.570201</v>
      </c>
      <c r="EI206">
        <v>22.723050000000001</v>
      </c>
      <c r="EJ206" s="1">
        <v>9.0170530000000004E-4</v>
      </c>
      <c r="EK206" s="1">
        <v>1.7817070000000001E-2</v>
      </c>
      <c r="EL206">
        <v>1.569957</v>
      </c>
      <c r="EM206">
        <v>23.044350000000001</v>
      </c>
      <c r="EN206">
        <v>8.1599999999999999E-4</v>
      </c>
      <c r="EO206" s="1">
        <v>1.6126439999999999E-2</v>
      </c>
      <c r="EP206">
        <v>1.569753</v>
      </c>
      <c r="EQ206">
        <v>23.334980000000002</v>
      </c>
      <c r="ER206" s="1">
        <v>7.4420149999999995E-4</v>
      </c>
      <c r="ES206" s="1">
        <v>1.470963E-2</v>
      </c>
      <c r="ET206">
        <v>1.5695269999999999</v>
      </c>
      <c r="EU206">
        <v>23.575310000000002</v>
      </c>
      <c r="EV206" s="1">
        <v>6.8333179999999997E-4</v>
      </c>
      <c r="EW206" s="1">
        <v>1.3508879999999999E-2</v>
      </c>
      <c r="EX206">
        <v>1.569275</v>
      </c>
      <c r="EY206">
        <v>23.542490000000001</v>
      </c>
      <c r="EZ206" s="1">
        <v>6.317804E-4</v>
      </c>
      <c r="FA206" s="1">
        <v>1.2492049999999999E-2</v>
      </c>
      <c r="FB206">
        <v>1.569064</v>
      </c>
      <c r="FC206">
        <v>23.37124</v>
      </c>
      <c r="FD206" s="1">
        <v>5.8592680000000002E-4</v>
      </c>
      <c r="FE206" s="1">
        <v>1.1587449999999999E-2</v>
      </c>
      <c r="FF206">
        <v>1.56884</v>
      </c>
      <c r="FG206">
        <v>23.256730000000001</v>
      </c>
      <c r="FH206" s="1">
        <v>5.4727319999999999E-4</v>
      </c>
      <c r="FI206" s="1">
        <v>1.0824490000000001E-2</v>
      </c>
      <c r="FJ206">
        <v>1.568673</v>
      </c>
      <c r="FK206">
        <v>23.151350000000001</v>
      </c>
      <c r="FL206" s="1">
        <v>5.1360800000000003E-4</v>
      </c>
      <c r="FM206" s="1">
        <v>1.0160489999999999E-2</v>
      </c>
      <c r="FN206">
        <v>1.5684750000000001</v>
      </c>
      <c r="FO206">
        <v>23.264040000000001</v>
      </c>
      <c r="FP206" s="1">
        <v>4.8366259999999998E-4</v>
      </c>
      <c r="FQ206" s="1">
        <v>9.5696119999999999E-3</v>
      </c>
      <c r="FR206">
        <v>1.56833</v>
      </c>
      <c r="FS206">
        <v>23.341200000000001</v>
      </c>
      <c r="FT206" s="1">
        <v>4.570183E-4</v>
      </c>
      <c r="FU206" s="1">
        <v>9.0435129999999996E-3</v>
      </c>
      <c r="FV206">
        <v>1.5681689999999999</v>
      </c>
      <c r="FW206">
        <v>23.162420000000001</v>
      </c>
      <c r="FX206" s="1">
        <v>4.3357429999999999E-4</v>
      </c>
      <c r="FY206" s="1">
        <v>8.5809609999999998E-3</v>
      </c>
      <c r="FZ206">
        <v>1.5680430000000001</v>
      </c>
      <c r="GA206">
        <v>22.907640000000001</v>
      </c>
      <c r="GB206" s="1">
        <v>4.1291E-4</v>
      </c>
      <c r="GC206" s="1">
        <v>8.172927E-3</v>
      </c>
      <c r="GD206">
        <v>1.5679559999999999</v>
      </c>
      <c r="GE206">
        <v>22.587050000000001</v>
      </c>
      <c r="GF206" s="1">
        <v>3.9378630000000002E-4</v>
      </c>
      <c r="GG206" s="1">
        <v>7.7952619999999999E-3</v>
      </c>
      <c r="GH206">
        <v>1.567877</v>
      </c>
      <c r="GI206">
        <v>22.48526</v>
      </c>
      <c r="GJ206" s="1">
        <v>3.7599319999999999E-4</v>
      </c>
      <c r="GK206" s="1">
        <v>7.443748E-3</v>
      </c>
      <c r="GL206">
        <v>1.5678099999999999</v>
      </c>
      <c r="GM206">
        <v>22.6</v>
      </c>
      <c r="GN206" s="1">
        <v>3.6009820000000001E-4</v>
      </c>
      <c r="GO206" s="1">
        <v>7.1294899999999996E-3</v>
      </c>
      <c r="GP206">
        <v>1.5677589999999999</v>
      </c>
      <c r="GQ206">
        <v>22.726510000000001</v>
      </c>
      <c r="GR206" s="1">
        <v>3.4522040000000001E-4</v>
      </c>
      <c r="GS206" s="1">
        <v>6.8356349999999996E-3</v>
      </c>
      <c r="GT206">
        <v>1.567715</v>
      </c>
      <c r="GU206">
        <v>22.617609999999999</v>
      </c>
      <c r="GV206" s="1">
        <v>3.3176190000000001E-4</v>
      </c>
      <c r="GW206" s="1">
        <v>6.5695750000000002E-3</v>
      </c>
      <c r="GX206">
        <v>1.5676909999999999</v>
      </c>
      <c r="GY206">
        <v>22.53951</v>
      </c>
      <c r="GZ206" s="1">
        <v>3.1961810000000001E-4</v>
      </c>
      <c r="HA206">
        <v>6.3296000000000003E-3</v>
      </c>
      <c r="HB206">
        <v>1.567672</v>
      </c>
      <c r="HC206">
        <v>22.534310000000001</v>
      </c>
      <c r="HD206" s="1">
        <v>3.0823569999999999E-4</v>
      </c>
      <c r="HE206" s="1">
        <v>6.1043809999999999E-3</v>
      </c>
      <c r="HF206">
        <v>1.5676540000000001</v>
      </c>
      <c r="HG206">
        <v>22.62893</v>
      </c>
      <c r="HH206" s="1">
        <v>2.9781609999999999E-4</v>
      </c>
      <c r="HI206" s="1">
        <v>5.8983459999999996E-3</v>
      </c>
      <c r="HJ206">
        <v>1.5676490000000001</v>
      </c>
      <c r="HK206">
        <v>22.621020000000001</v>
      </c>
      <c r="HL206" s="1">
        <v>2.875598E-4</v>
      </c>
      <c r="HM206" s="1">
        <v>5.6954919999999999E-3</v>
      </c>
      <c r="HN206">
        <v>1.5676060000000001</v>
      </c>
      <c r="HO206">
        <v>22.503810000000001</v>
      </c>
      <c r="HP206" s="1">
        <v>2.7804510000000002E-4</v>
      </c>
      <c r="HQ206" s="1">
        <v>5.5073409999999998E-3</v>
      </c>
      <c r="HR206">
        <v>1.567601</v>
      </c>
      <c r="HS206">
        <v>22.3931</v>
      </c>
      <c r="HT206" s="1">
        <v>2.68888E-4</v>
      </c>
      <c r="HU206" s="1">
        <v>5.3262930000000002E-3</v>
      </c>
      <c r="HV206">
        <v>1.5675760000000001</v>
      </c>
      <c r="HW206">
        <v>22.23451</v>
      </c>
      <c r="HX206" s="1">
        <v>2.6041669999999999E-4</v>
      </c>
      <c r="HY206" s="1">
        <v>5.1588019999999997E-3</v>
      </c>
      <c r="HZ206">
        <v>1.567569</v>
      </c>
      <c r="IA206">
        <v>22.276589999999999</v>
      </c>
      <c r="IB206" s="1">
        <v>2.525389E-4</v>
      </c>
      <c r="IC206" s="1">
        <v>5.0029039999999999E-3</v>
      </c>
      <c r="ID206">
        <v>1.5675250000000001</v>
      </c>
      <c r="IE206">
        <v>22.431529999999999</v>
      </c>
      <c r="IF206" s="1">
        <v>2.444301E-4</v>
      </c>
      <c r="IG206" s="1">
        <v>4.8425889999999996E-3</v>
      </c>
      <c r="IH206">
        <v>1.5674870000000001</v>
      </c>
      <c r="II206">
        <v>22.56673</v>
      </c>
      <c r="IJ206" s="1">
        <v>2.3677109999999999E-4</v>
      </c>
      <c r="IK206" s="1">
        <v>4.6911619999999996E-3</v>
      </c>
      <c r="IL206">
        <v>1.56741</v>
      </c>
      <c r="IM206">
        <v>22.66883</v>
      </c>
      <c r="IN206" s="1">
        <v>2.2916270000000001E-4</v>
      </c>
      <c r="IO206" s="1">
        <v>4.5408799999999997E-3</v>
      </c>
      <c r="IP206">
        <v>1.5673509999999999</v>
      </c>
      <c r="IQ206">
        <v>22.563009999999998</v>
      </c>
      <c r="IR206" s="1">
        <v>2.2208810000000001E-4</v>
      </c>
      <c r="IS206" s="1">
        <v>4.400986E-3</v>
      </c>
      <c r="IT206">
        <v>1.5672680000000001</v>
      </c>
      <c r="IU206">
        <v>22.397279999999999</v>
      </c>
      <c r="IV206" s="1">
        <v>2.1555669999999999E-4</v>
      </c>
      <c r="IW206" s="1">
        <v>4.2718699999999997E-3</v>
      </c>
      <c r="IX206">
        <v>1.5671539999999999</v>
      </c>
      <c r="IY206">
        <v>22.311129999999999</v>
      </c>
      <c r="IZ206" s="1">
        <v>2.0917980000000001E-4</v>
      </c>
      <c r="JA206" s="1">
        <v>4.1460250000000002E-3</v>
      </c>
      <c r="JB206">
        <v>1.5670649999999999</v>
      </c>
      <c r="JC206">
        <v>22.31082</v>
      </c>
      <c r="JD206" s="1">
        <v>2.0260380000000001E-4</v>
      </c>
      <c r="JE206" s="1">
        <v>4.016202E-3</v>
      </c>
      <c r="JF206">
        <v>1.566929</v>
      </c>
      <c r="JG206">
        <v>22.647369999999999</v>
      </c>
      <c r="JH206" s="1">
        <v>1.9655280000000001E-4</v>
      </c>
      <c r="JI206" s="1">
        <v>3.896643E-3</v>
      </c>
      <c r="JJ206">
        <v>1.566808</v>
      </c>
      <c r="JK206">
        <v>23.046240000000001</v>
      </c>
      <c r="JL206" s="1">
        <v>1.905586E-4</v>
      </c>
      <c r="JM206" s="1">
        <v>3.7781970000000001E-3</v>
      </c>
      <c r="JN206">
        <v>1.566665</v>
      </c>
      <c r="JO206">
        <v>23.24475</v>
      </c>
      <c r="JP206" s="1">
        <v>1.8472629999999999E-4</v>
      </c>
      <c r="JQ206" s="1">
        <v>3.6631150000000002E-3</v>
      </c>
      <c r="JR206">
        <v>1.5665420000000001</v>
      </c>
      <c r="JS206">
        <v>23.209879999999998</v>
      </c>
      <c r="JT206" s="1">
        <v>1.7967149999999999E-4</v>
      </c>
      <c r="JU206" s="1">
        <v>3.5631780000000002E-3</v>
      </c>
      <c r="JV206">
        <v>1.5663990000000001</v>
      </c>
      <c r="JW206">
        <v>23.036380000000001</v>
      </c>
      <c r="JX206" s="1">
        <v>1.741806E-4</v>
      </c>
      <c r="JY206" s="1">
        <v>3.4547879999999999E-3</v>
      </c>
      <c r="JZ206">
        <v>1.5662700000000001</v>
      </c>
      <c r="KA206">
        <v>22.81983</v>
      </c>
      <c r="KB206" s="1">
        <v>1.692664E-4</v>
      </c>
      <c r="KC206" s="1">
        <v>3.3576470000000001E-3</v>
      </c>
      <c r="KD206">
        <v>1.5660829999999999</v>
      </c>
      <c r="KE206">
        <v>22.75367</v>
      </c>
      <c r="KF206" s="1">
        <v>1.6439150000000001E-4</v>
      </c>
      <c r="KG206" s="1">
        <v>3.261398E-3</v>
      </c>
      <c r="KH206">
        <v>1.565952</v>
      </c>
      <c r="KI206">
        <v>22.722660000000001</v>
      </c>
      <c r="KJ206" s="1">
        <v>1.5945750000000001E-4</v>
      </c>
      <c r="KK206" s="1">
        <v>3.1639200000000002E-3</v>
      </c>
      <c r="KL206">
        <v>1.5658160000000001</v>
      </c>
      <c r="KM206">
        <v>22.98563</v>
      </c>
      <c r="KN206" s="1">
        <v>1.550271E-4</v>
      </c>
      <c r="KO206" s="1">
        <v>3.0764360000000001E-3</v>
      </c>
      <c r="KP206">
        <v>1.565682</v>
      </c>
      <c r="KQ206">
        <v>23.2883</v>
      </c>
      <c r="KR206" s="1">
        <v>1.5059620000000001E-4</v>
      </c>
      <c r="KS206" s="1">
        <v>2.9887719999999998E-3</v>
      </c>
      <c r="KT206">
        <v>1.5655220000000001</v>
      </c>
      <c r="KU206">
        <v>23.564109999999999</v>
      </c>
      <c r="KV206" s="1">
        <v>1.4634540000000001E-4</v>
      </c>
      <c r="KW206" s="1">
        <v>2.90478E-3</v>
      </c>
      <c r="KX206">
        <v>1.56541</v>
      </c>
      <c r="KY206">
        <v>23.795909999999999</v>
      </c>
      <c r="KZ206" s="1">
        <v>1.42378E-4</v>
      </c>
      <c r="LA206" s="1">
        <v>2.8262980000000001E-3</v>
      </c>
      <c r="LB206">
        <v>1.5652729999999999</v>
      </c>
      <c r="LC206">
        <v>23.794920000000001</v>
      </c>
      <c r="LD206" s="1">
        <v>1.386022E-4</v>
      </c>
      <c r="LE206" s="1">
        <v>2.7516390000000002E-3</v>
      </c>
      <c r="LF206">
        <v>1.5651600000000001</v>
      </c>
      <c r="LG206">
        <v>23.666129999999999</v>
      </c>
      <c r="LH206" s="1">
        <v>1.3479989999999999E-4</v>
      </c>
      <c r="LI206" s="1">
        <v>2.6763780000000001E-3</v>
      </c>
      <c r="LJ206">
        <v>1.565037</v>
      </c>
      <c r="LK206">
        <v>23.565069999999999</v>
      </c>
      <c r="LL206" s="1">
        <v>1.3116110000000001E-4</v>
      </c>
      <c r="LM206" s="1">
        <v>2.604388E-3</v>
      </c>
      <c r="LN206">
        <v>1.564927</v>
      </c>
      <c r="LO206">
        <v>23.47616</v>
      </c>
      <c r="LP206" s="1">
        <v>1.2781390000000001E-4</v>
      </c>
      <c r="LQ206" s="1">
        <v>2.5380889999999999E-3</v>
      </c>
      <c r="LR206">
        <v>1.5648200000000001</v>
      </c>
      <c r="LS206">
        <v>23.753779999999999</v>
      </c>
      <c r="LT206" s="1">
        <v>1.245183E-4</v>
      </c>
      <c r="LU206" s="1">
        <v>2.4728749999999998E-3</v>
      </c>
      <c r="LV206">
        <v>1.5647260000000001</v>
      </c>
      <c r="LW206">
        <v>24.098009999999999</v>
      </c>
      <c r="LX206" s="1">
        <v>1.210353E-4</v>
      </c>
      <c r="LY206" s="1">
        <v>2.4038599999999999E-3</v>
      </c>
      <c r="LZ206">
        <v>1.564619</v>
      </c>
      <c r="MA206">
        <v>24.378799999999998</v>
      </c>
      <c r="MB206" s="1">
        <v>1.177976E-4</v>
      </c>
      <c r="MC206" s="1">
        <v>2.339748E-3</v>
      </c>
      <c r="MD206">
        <v>1.5645359999999999</v>
      </c>
      <c r="ME206">
        <v>24.650860000000002</v>
      </c>
      <c r="MF206" s="1">
        <v>1.1448820000000001E-4</v>
      </c>
      <c r="MG206" s="1">
        <v>2.2741760000000001E-3</v>
      </c>
      <c r="MH206">
        <v>1.5644119999999999</v>
      </c>
      <c r="MI206">
        <v>24.68431</v>
      </c>
      <c r="MJ206" s="1">
        <v>1.113961E-4</v>
      </c>
      <c r="MK206" s="1">
        <v>2.2129950000000002E-3</v>
      </c>
      <c r="ML206">
        <v>1.5643119999999999</v>
      </c>
      <c r="MM206">
        <v>24.619620000000001</v>
      </c>
      <c r="MN206" s="1">
        <v>1.0833800000000001E-4</v>
      </c>
      <c r="MO206" s="1">
        <v>2.1523599999999999E-3</v>
      </c>
      <c r="MP206">
        <v>1.5641890000000001</v>
      </c>
      <c r="MQ206">
        <v>24.56034</v>
      </c>
      <c r="MR206" s="1">
        <v>1.056005E-4</v>
      </c>
      <c r="MS206" s="1">
        <v>2.0981419999999999E-3</v>
      </c>
      <c r="MT206">
        <v>1.564076</v>
      </c>
      <c r="MU206">
        <v>24.43169</v>
      </c>
      <c r="MV206" s="1">
        <v>1.026428E-4</v>
      </c>
      <c r="MW206" s="1">
        <v>2.0395209999999999E-3</v>
      </c>
      <c r="MX206">
        <v>1.5639989999999999</v>
      </c>
      <c r="MY206">
        <v>24.212129999999998</v>
      </c>
      <c r="MZ206" s="1">
        <v>9.9826679999999996E-5</v>
      </c>
      <c r="NA206" s="1">
        <v>1.9837180000000002E-3</v>
      </c>
      <c r="NB206">
        <v>1.563901</v>
      </c>
      <c r="NC206">
        <v>24.066849999999999</v>
      </c>
      <c r="ND206" s="1">
        <v>9.692348E-5</v>
      </c>
      <c r="NE206" s="1">
        <v>1.926128E-3</v>
      </c>
      <c r="NF206">
        <v>1.5637700000000001</v>
      </c>
      <c r="NG206">
        <v>24.027480000000001</v>
      </c>
      <c r="NH206" s="1">
        <v>9.4136259999999999E-5</v>
      </c>
      <c r="NI206" s="1">
        <v>1.8709309999999999E-3</v>
      </c>
      <c r="NJ206">
        <v>1.563682</v>
      </c>
      <c r="NK206">
        <v>23.814350000000001</v>
      </c>
      <c r="NL206" s="1">
        <v>9.1505640000000003E-5</v>
      </c>
      <c r="NM206" s="1">
        <v>1.818769E-3</v>
      </c>
      <c r="NN206">
        <v>1.5635889999999999</v>
      </c>
      <c r="NO206">
        <v>23.561029999999999</v>
      </c>
      <c r="NP206" s="1">
        <v>8.8846330000000006E-5</v>
      </c>
      <c r="NQ206" s="1">
        <v>1.7660340000000001E-3</v>
      </c>
      <c r="NR206">
        <v>1.5635300000000001</v>
      </c>
      <c r="NS206">
        <v>23.41836</v>
      </c>
      <c r="NT206" s="1">
        <v>8.6287579999999996E-5</v>
      </c>
      <c r="NU206" s="1">
        <v>1.715282E-3</v>
      </c>
      <c r="NV206">
        <v>1.5634410000000001</v>
      </c>
      <c r="NW206">
        <v>23.324819999999999</v>
      </c>
      <c r="NX206" s="1">
        <v>8.3865359999999996E-5</v>
      </c>
      <c r="NY206" s="1">
        <v>1.667172E-3</v>
      </c>
      <c r="NZ206">
        <v>1.5633440000000001</v>
      </c>
      <c r="OA206">
        <v>23.228390000000001</v>
      </c>
      <c r="OB206" s="1">
        <v>8.1516729999999994E-5</v>
      </c>
      <c r="OC206" s="1">
        <v>1.6205900000000001E-3</v>
      </c>
      <c r="OD206">
        <v>1.5632889999999999</v>
      </c>
      <c r="OE206">
        <v>23.383880000000001</v>
      </c>
      <c r="OF206" s="1">
        <v>7.9189699999999998E-5</v>
      </c>
      <c r="OG206" s="1">
        <v>1.574436E-3</v>
      </c>
      <c r="OH206">
        <v>1.563237</v>
      </c>
      <c r="OI206">
        <v>23.53023</v>
      </c>
      <c r="OJ206" s="1">
        <v>7.7084860000000002E-5</v>
      </c>
      <c r="OK206" s="1">
        <v>1.5326230000000001E-3</v>
      </c>
    </row>
    <row r="207" spans="1:401" x14ac:dyDescent="0.35">
      <c r="A207">
        <v>213</v>
      </c>
      <c r="B207" t="s">
        <v>4</v>
      </c>
      <c r="C207" t="s">
        <v>181</v>
      </c>
      <c r="D207" t="s">
        <v>1158</v>
      </c>
      <c r="E207">
        <v>34.808160000000001</v>
      </c>
      <c r="F207">
        <v>1.559161</v>
      </c>
      <c r="G207">
        <v>23.555040000000002</v>
      </c>
      <c r="H207">
        <v>0</v>
      </c>
      <c r="I207">
        <v>0</v>
      </c>
      <c r="J207">
        <v>1.5586629999999999</v>
      </c>
      <c r="K207">
        <v>23.43374</v>
      </c>
      <c r="L207">
        <v>0</v>
      </c>
      <c r="M207">
        <v>0</v>
      </c>
      <c r="N207">
        <v>1.5581579999999999</v>
      </c>
      <c r="O207">
        <v>23.063559999999999</v>
      </c>
      <c r="P207">
        <v>0</v>
      </c>
      <c r="Q207">
        <v>0</v>
      </c>
      <c r="R207">
        <v>1.557696</v>
      </c>
      <c r="S207">
        <v>22.482299999999999</v>
      </c>
      <c r="T207">
        <v>0</v>
      </c>
      <c r="U207">
        <v>0</v>
      </c>
      <c r="V207">
        <v>1.5572440000000001</v>
      </c>
      <c r="W207">
        <v>22.004719999999999</v>
      </c>
      <c r="X207">
        <v>0</v>
      </c>
      <c r="Y207">
        <v>0</v>
      </c>
      <c r="Z207">
        <v>1.5568169999999999</v>
      </c>
      <c r="AA207">
        <v>21.601209999999998</v>
      </c>
      <c r="AB207">
        <v>0</v>
      </c>
      <c r="AC207">
        <v>0</v>
      </c>
      <c r="AD207">
        <v>1.556416</v>
      </c>
      <c r="AE207">
        <v>21.353090000000002</v>
      </c>
      <c r="AF207">
        <v>0</v>
      </c>
      <c r="AG207">
        <v>0</v>
      </c>
      <c r="AH207">
        <v>1.5560719999999999</v>
      </c>
      <c r="AI207">
        <v>21.267109999999999</v>
      </c>
      <c r="AJ207" s="1">
        <v>4.5928509999999996E-31</v>
      </c>
      <c r="AK207" s="1">
        <v>8.5388429999999996E-30</v>
      </c>
      <c r="AL207">
        <v>1.5557129999999999</v>
      </c>
      <c r="AM207">
        <v>21.248860000000001</v>
      </c>
      <c r="AN207" s="1">
        <v>4.0254629999999999E-19</v>
      </c>
      <c r="AO207" s="1">
        <v>7.4744170000000002E-18</v>
      </c>
      <c r="AP207">
        <v>1.555356</v>
      </c>
      <c r="AQ207">
        <v>21.512619999999998</v>
      </c>
      <c r="AR207" s="1">
        <v>2.131804E-7</v>
      </c>
      <c r="AS207" s="1">
        <v>3.9947949999999999E-6</v>
      </c>
      <c r="AT207">
        <v>1.5550679999999999</v>
      </c>
      <c r="AU207">
        <v>21.880510000000001</v>
      </c>
      <c r="AV207" s="1">
        <v>1.308303E-3</v>
      </c>
      <c r="AW207" s="1">
        <v>2.4611979999999999E-2</v>
      </c>
      <c r="AX207">
        <v>1.554799</v>
      </c>
      <c r="AY207">
        <v>22.073840000000001</v>
      </c>
      <c r="AZ207">
        <v>0.2291231</v>
      </c>
      <c r="BA207">
        <v>4.3200349999999998</v>
      </c>
      <c r="BB207">
        <v>1.5545610000000001</v>
      </c>
      <c r="BC207">
        <v>22.204440000000002</v>
      </c>
      <c r="BD207">
        <v>5.1455419999999998</v>
      </c>
      <c r="BE207">
        <v>97.175280000000001</v>
      </c>
      <c r="BF207">
        <v>1.554351</v>
      </c>
      <c r="BG207">
        <v>22.098739999999999</v>
      </c>
      <c r="BH207">
        <v>26.019310000000001</v>
      </c>
      <c r="BI207">
        <v>492.11430000000001</v>
      </c>
      <c r="BJ207">
        <v>1.554182</v>
      </c>
      <c r="BK207">
        <v>21.773599999999998</v>
      </c>
      <c r="BL207">
        <v>41.183190000000003</v>
      </c>
      <c r="BM207">
        <v>779.91</v>
      </c>
      <c r="BN207">
        <v>1.5540499999999999</v>
      </c>
      <c r="BO207">
        <v>21.51444</v>
      </c>
      <c r="BP207">
        <v>25.593340000000001</v>
      </c>
      <c r="BQ207">
        <v>485.15550000000002</v>
      </c>
      <c r="BR207">
        <v>1.553949</v>
      </c>
      <c r="BS207">
        <v>21.313130000000001</v>
      </c>
      <c r="BT207">
        <v>7.3569740000000001</v>
      </c>
      <c r="BU207">
        <v>139.5968</v>
      </c>
      <c r="BV207">
        <v>1.5538689999999999</v>
      </c>
      <c r="BW207">
        <v>21.413150000000002</v>
      </c>
      <c r="BX207">
        <v>1.119227</v>
      </c>
      <c r="BY207">
        <v>21.253309999999999</v>
      </c>
      <c r="BZ207">
        <v>1.553809</v>
      </c>
      <c r="CA207">
        <v>21.736519999999999</v>
      </c>
      <c r="CB207">
        <v>0.1062896</v>
      </c>
      <c r="CC207">
        <v>2.01979</v>
      </c>
      <c r="CD207">
        <v>1.553741</v>
      </c>
      <c r="CE207">
        <v>22.011980000000001</v>
      </c>
      <c r="CF207" s="1">
        <v>1.2709410000000001E-2</v>
      </c>
      <c r="CG207">
        <v>0.2412</v>
      </c>
      <c r="CH207">
        <v>1.553704</v>
      </c>
      <c r="CI207">
        <v>22.335930000000001</v>
      </c>
      <c r="CJ207" s="1">
        <v>6.1915950000000003E-3</v>
      </c>
      <c r="CK207">
        <v>0.1173468</v>
      </c>
      <c r="CL207">
        <v>1.5536650000000001</v>
      </c>
      <c r="CM207">
        <v>22.455300000000001</v>
      </c>
      <c r="CN207" s="1">
        <v>5.002093E-3</v>
      </c>
      <c r="CO207" s="1">
        <v>9.4790849999999996E-2</v>
      </c>
      <c r="CP207">
        <v>1.553615</v>
      </c>
      <c r="CQ207">
        <v>22.378139999999998</v>
      </c>
      <c r="CR207" s="1">
        <v>4.1907359999999996E-3</v>
      </c>
      <c r="CS207" s="1">
        <v>7.9416860000000006E-2</v>
      </c>
      <c r="CT207">
        <v>1.553558</v>
      </c>
      <c r="CU207">
        <v>22.282859999999999</v>
      </c>
      <c r="CV207" s="1">
        <v>3.5315659999999999E-3</v>
      </c>
      <c r="CW207" s="1">
        <v>6.6929310000000006E-2</v>
      </c>
      <c r="CX207">
        <v>1.5534920000000001</v>
      </c>
      <c r="CY207">
        <v>22.21237</v>
      </c>
      <c r="CZ207" s="1">
        <v>2.9908669999999999E-3</v>
      </c>
      <c r="DA207" s="1">
        <v>5.6683749999999998E-2</v>
      </c>
      <c r="DB207">
        <v>1.553407</v>
      </c>
      <c r="DC207">
        <v>22.414090000000002</v>
      </c>
      <c r="DD207" s="1">
        <v>2.5463119999999998E-3</v>
      </c>
      <c r="DE207" s="1">
        <v>4.8260520000000001E-2</v>
      </c>
      <c r="DF207">
        <v>1.553315</v>
      </c>
      <c r="DG207">
        <v>22.669840000000001</v>
      </c>
      <c r="DH207" s="1">
        <v>2.182285E-3</v>
      </c>
      <c r="DI207" s="1">
        <v>4.1364520000000002E-2</v>
      </c>
      <c r="DJ207">
        <v>1.553223</v>
      </c>
      <c r="DK207">
        <v>22.894369999999999</v>
      </c>
      <c r="DL207" s="1">
        <v>1.88378E-3</v>
      </c>
      <c r="DM207" s="1">
        <v>3.5708990000000003E-2</v>
      </c>
      <c r="DN207">
        <v>1.5530809999999999</v>
      </c>
      <c r="DO207">
        <v>23.074349999999999</v>
      </c>
      <c r="DP207" s="1">
        <v>1.637459E-3</v>
      </c>
      <c r="DQ207" s="1">
        <v>3.1042170000000001E-2</v>
      </c>
      <c r="DR207">
        <v>1.552921</v>
      </c>
      <c r="DS207">
        <v>22.965229999999998</v>
      </c>
      <c r="DT207" s="1">
        <v>1.434816E-3</v>
      </c>
      <c r="DU207" s="1">
        <v>2.720295E-2</v>
      </c>
      <c r="DV207">
        <v>1.5527359999999999</v>
      </c>
      <c r="DW207">
        <v>22.77018</v>
      </c>
      <c r="DX207" s="1">
        <v>1.265785E-3</v>
      </c>
      <c r="DY207" s="1">
        <v>2.4001729999999999E-2</v>
      </c>
      <c r="DZ207">
        <v>1.5525279999999999</v>
      </c>
      <c r="EA207">
        <v>22.64949</v>
      </c>
      <c r="EB207" s="1">
        <v>1.1240899999999999E-3</v>
      </c>
      <c r="EC207" s="1">
        <v>2.1318130000000001E-2</v>
      </c>
      <c r="ED207">
        <v>1.5523089999999999</v>
      </c>
      <c r="EE207">
        <v>22.569040000000001</v>
      </c>
      <c r="EF207" s="1">
        <v>1.0037309999999999E-3</v>
      </c>
      <c r="EG207" s="1">
        <v>1.9038269999999999E-2</v>
      </c>
      <c r="EH207">
        <v>1.552074</v>
      </c>
      <c r="EI207">
        <v>22.723710000000001</v>
      </c>
      <c r="EJ207" s="1">
        <v>9.0189770000000005E-4</v>
      </c>
      <c r="EK207" s="1">
        <v>1.7109470000000002E-2</v>
      </c>
      <c r="EL207">
        <v>1.5518190000000001</v>
      </c>
      <c r="EM207">
        <v>23.04523</v>
      </c>
      <c r="EN207" s="1">
        <v>8.1616109999999996E-4</v>
      </c>
      <c r="EO207" s="1">
        <v>1.5485809999999999E-2</v>
      </c>
      <c r="EP207">
        <v>1.55158</v>
      </c>
      <c r="EQ207">
        <v>23.335940000000001</v>
      </c>
      <c r="ER207" s="1">
        <v>7.4433729999999997E-4</v>
      </c>
      <c r="ES207" s="1">
        <v>1.4125250000000001E-2</v>
      </c>
      <c r="ET207">
        <v>1.5513410000000001</v>
      </c>
      <c r="EU207">
        <v>23.576000000000001</v>
      </c>
      <c r="EV207" s="1">
        <v>6.8344719999999996E-4</v>
      </c>
      <c r="EW207">
        <v>1.29721E-2</v>
      </c>
      <c r="EX207">
        <v>1.551099</v>
      </c>
      <c r="EY207">
        <v>23.54288</v>
      </c>
      <c r="EZ207" s="1">
        <v>6.3188049999999998E-4</v>
      </c>
      <c r="FA207" s="1">
        <v>1.199568E-2</v>
      </c>
      <c r="FB207">
        <v>1.5508759999999999</v>
      </c>
      <c r="FC207">
        <v>23.371449999999999</v>
      </c>
      <c r="FD207" s="1">
        <v>5.860142E-4</v>
      </c>
      <c r="FE207" s="1">
        <v>1.112699E-2</v>
      </c>
      <c r="FF207">
        <v>1.5506599999999999</v>
      </c>
      <c r="FG207">
        <v>23.256900000000002</v>
      </c>
      <c r="FH207" s="1">
        <v>5.4734599999999999E-4</v>
      </c>
      <c r="FI207" s="1">
        <v>1.0394209999999999E-2</v>
      </c>
      <c r="FJ207">
        <v>1.550438</v>
      </c>
      <c r="FK207">
        <v>23.151800000000001</v>
      </c>
      <c r="FL207" s="1">
        <v>5.1367310000000001E-4</v>
      </c>
      <c r="FM207" s="1">
        <v>9.7566240000000002E-3</v>
      </c>
      <c r="FN207">
        <v>1.5502499999999999</v>
      </c>
      <c r="FO207">
        <v>23.264980000000001</v>
      </c>
      <c r="FP207" s="1">
        <v>4.8371999999999998E-4</v>
      </c>
      <c r="FQ207" s="1">
        <v>9.1892480000000006E-3</v>
      </c>
      <c r="FR207">
        <v>1.550074</v>
      </c>
      <c r="FS207">
        <v>23.342400000000001</v>
      </c>
      <c r="FT207" s="1">
        <v>4.5706860000000002E-4</v>
      </c>
      <c r="FU207" s="1">
        <v>8.6839819999999998E-3</v>
      </c>
      <c r="FV207">
        <v>1.5499240000000001</v>
      </c>
      <c r="FW207">
        <v>23.16375</v>
      </c>
      <c r="FX207" s="1">
        <v>4.336195E-4</v>
      </c>
      <c r="FY207" s="1">
        <v>8.2397949999999994E-3</v>
      </c>
      <c r="FZ207">
        <v>1.5497890000000001</v>
      </c>
      <c r="GA207">
        <v>22.908799999999999</v>
      </c>
      <c r="GB207" s="1">
        <v>4.1295090000000002E-4</v>
      </c>
      <c r="GC207" s="1">
        <v>7.8480249999999998E-3</v>
      </c>
      <c r="GD207">
        <v>1.5496730000000001</v>
      </c>
      <c r="GE207">
        <v>22.587730000000001</v>
      </c>
      <c r="GF207" s="1">
        <v>3.9382499999999999E-4</v>
      </c>
      <c r="GG207" s="1">
        <v>7.4853949999999997E-3</v>
      </c>
      <c r="GH207">
        <v>1.549588</v>
      </c>
      <c r="GI207">
        <v>22.48556</v>
      </c>
      <c r="GJ207" s="1">
        <v>3.7602760000000001E-4</v>
      </c>
      <c r="GK207" s="1">
        <v>7.1477889999999999E-3</v>
      </c>
      <c r="GL207">
        <v>1.5495369999999999</v>
      </c>
      <c r="GM207">
        <v>22.599930000000001</v>
      </c>
      <c r="GN207" s="1">
        <v>3.6012929999999999E-4</v>
      </c>
      <c r="GO207" s="1">
        <v>6.8460420000000001E-3</v>
      </c>
      <c r="GP207">
        <v>1.5494600000000001</v>
      </c>
      <c r="GQ207">
        <v>22.726749999999999</v>
      </c>
      <c r="GR207" s="1">
        <v>3.452498E-4</v>
      </c>
      <c r="GS207" s="1">
        <v>6.5638409999999999E-3</v>
      </c>
      <c r="GT207">
        <v>1.549434</v>
      </c>
      <c r="GU207">
        <v>22.61833</v>
      </c>
      <c r="GV207" s="1">
        <v>3.317886E-4</v>
      </c>
      <c r="GW207" s="1">
        <v>6.3083710000000001E-3</v>
      </c>
      <c r="GX207">
        <v>1.5493870000000001</v>
      </c>
      <c r="GY207">
        <v>22.540769999999998</v>
      </c>
      <c r="GZ207" s="1">
        <v>3.1964199999999997E-4</v>
      </c>
      <c r="HA207" s="1">
        <v>6.0778760000000003E-3</v>
      </c>
      <c r="HB207">
        <v>1.549366</v>
      </c>
      <c r="HC207">
        <v>22.535689999999999</v>
      </c>
      <c r="HD207" s="1">
        <v>3.0825779999999999E-4</v>
      </c>
      <c r="HE207" s="1">
        <v>5.8615990000000003E-3</v>
      </c>
      <c r="HF207">
        <v>1.549347</v>
      </c>
      <c r="HG207">
        <v>22.629899999999999</v>
      </c>
      <c r="HH207" s="1">
        <v>2.9783700000000001E-4</v>
      </c>
      <c r="HI207" s="1">
        <v>5.663754E-3</v>
      </c>
      <c r="HJ207">
        <v>1.5493399999999999</v>
      </c>
      <c r="HK207">
        <v>22.62144</v>
      </c>
      <c r="HL207" s="1">
        <v>2.8758000000000001E-4</v>
      </c>
      <c r="HM207" s="1">
        <v>5.4690010000000002E-3</v>
      </c>
      <c r="HN207">
        <v>1.549318</v>
      </c>
      <c r="HO207">
        <v>22.50394</v>
      </c>
      <c r="HP207" s="1">
        <v>2.7806489999999999E-4</v>
      </c>
      <c r="HQ207" s="1">
        <v>5.2883399999999999E-3</v>
      </c>
      <c r="HR207">
        <v>1.549312</v>
      </c>
      <c r="HS207">
        <v>22.393380000000001</v>
      </c>
      <c r="HT207" s="1">
        <v>2.689058E-4</v>
      </c>
      <c r="HU207" s="1">
        <v>5.1144659999999998E-3</v>
      </c>
      <c r="HV207">
        <v>1.549285</v>
      </c>
      <c r="HW207">
        <v>22.234950000000001</v>
      </c>
      <c r="HX207" s="1">
        <v>2.6043429999999997E-4</v>
      </c>
      <c r="HY207" s="1">
        <v>4.9536470000000003E-3</v>
      </c>
      <c r="HZ207">
        <v>1.549277</v>
      </c>
      <c r="IA207">
        <v>22.27732</v>
      </c>
      <c r="IB207" s="1">
        <v>2.5255520000000002E-4</v>
      </c>
      <c r="IC207" s="1">
        <v>4.8039600000000003E-3</v>
      </c>
      <c r="ID207">
        <v>1.5492319999999999</v>
      </c>
      <c r="IE207">
        <v>22.43233</v>
      </c>
      <c r="IF207" s="1">
        <v>2.4444549999999999E-4</v>
      </c>
      <c r="IG207" s="1">
        <v>4.6499940000000002E-3</v>
      </c>
      <c r="IH207">
        <v>1.5491699999999999</v>
      </c>
      <c r="II207">
        <v>22.56758</v>
      </c>
      <c r="IJ207" s="1">
        <v>2.3678689999999999E-4</v>
      </c>
      <c r="IK207" s="1">
        <v>4.5046399999999999E-3</v>
      </c>
      <c r="IL207">
        <v>1.549113</v>
      </c>
      <c r="IM207">
        <v>22.66949</v>
      </c>
      <c r="IN207" s="1">
        <v>2.291777E-4</v>
      </c>
      <c r="IO207" s="1">
        <v>4.3602770000000001E-3</v>
      </c>
      <c r="IP207">
        <v>1.549029</v>
      </c>
      <c r="IQ207">
        <v>22.56352</v>
      </c>
      <c r="IR207" s="1">
        <v>2.2210240000000001E-4</v>
      </c>
      <c r="IS207" s="1">
        <v>4.2259840000000003E-3</v>
      </c>
      <c r="IT207">
        <v>1.548962</v>
      </c>
      <c r="IU207">
        <v>22.39771</v>
      </c>
      <c r="IV207" s="1">
        <v>2.1556989999999999E-4</v>
      </c>
      <c r="IW207" s="1">
        <v>4.102039E-3</v>
      </c>
      <c r="IX207">
        <v>1.548845</v>
      </c>
      <c r="IY207">
        <v>22.311399999999999</v>
      </c>
      <c r="IZ207" s="1">
        <v>2.0919339999999999E-4</v>
      </c>
      <c r="JA207" s="1">
        <v>3.9811940000000004E-3</v>
      </c>
      <c r="JB207">
        <v>1.5487299999999999</v>
      </c>
      <c r="JC207">
        <v>22.311150000000001</v>
      </c>
      <c r="JD207" s="1">
        <v>2.0261629999999999E-4</v>
      </c>
      <c r="JE207" s="1">
        <v>3.8565349999999999E-3</v>
      </c>
      <c r="JF207">
        <v>1.54861</v>
      </c>
      <c r="JG207">
        <v>22.647919999999999</v>
      </c>
      <c r="JH207" s="1">
        <v>1.9656559999999999E-4</v>
      </c>
      <c r="JI207" s="1">
        <v>3.7417259999999999E-3</v>
      </c>
      <c r="JJ207">
        <v>1.5484830000000001</v>
      </c>
      <c r="JK207">
        <v>23.046900000000001</v>
      </c>
      <c r="JL207" s="1">
        <v>1.9056990000000001E-4</v>
      </c>
      <c r="JM207" s="1">
        <v>3.6279789999999999E-3</v>
      </c>
      <c r="JN207">
        <v>1.5483340000000001</v>
      </c>
      <c r="JO207">
        <v>23.245650000000001</v>
      </c>
      <c r="JP207" s="1">
        <v>1.8473790000000001E-4</v>
      </c>
      <c r="JQ207" s="1">
        <v>3.517474E-3</v>
      </c>
      <c r="JR207">
        <v>1.5482020000000001</v>
      </c>
      <c r="JS207">
        <v>23.21077</v>
      </c>
      <c r="JT207" s="1">
        <v>1.796825E-4</v>
      </c>
      <c r="JU207" s="1">
        <v>3.421557E-3</v>
      </c>
      <c r="JV207">
        <v>1.548052</v>
      </c>
      <c r="JW207">
        <v>23.037099999999999</v>
      </c>
      <c r="JX207" s="1">
        <v>1.7419129999999999E-4</v>
      </c>
      <c r="JY207" s="1">
        <v>3.3174709999999998E-3</v>
      </c>
      <c r="JZ207">
        <v>1.547895</v>
      </c>
      <c r="KA207">
        <v>22.82019</v>
      </c>
      <c r="KB207" s="1">
        <v>1.692765E-4</v>
      </c>
      <c r="KC207" s="1">
        <v>3.224219E-3</v>
      </c>
      <c r="KD207">
        <v>1.547742</v>
      </c>
      <c r="KE207">
        <v>22.75385</v>
      </c>
      <c r="KF207" s="1">
        <v>1.6440159999999999E-4</v>
      </c>
      <c r="KG207" s="1">
        <v>3.1317900000000002E-3</v>
      </c>
      <c r="KH207">
        <v>1.547582</v>
      </c>
      <c r="KI207">
        <v>22.722989999999999</v>
      </c>
      <c r="KJ207" s="1">
        <v>1.594667E-4</v>
      </c>
      <c r="KK207" s="1">
        <v>3.0381900000000001E-3</v>
      </c>
      <c r="KL207">
        <v>1.5474159999999999</v>
      </c>
      <c r="KM207">
        <v>22.98629</v>
      </c>
      <c r="KN207" s="1">
        <v>1.550361E-4</v>
      </c>
      <c r="KO207" s="1">
        <v>2.9541950000000002E-3</v>
      </c>
      <c r="KP207">
        <v>1.547272</v>
      </c>
      <c r="KQ207">
        <v>23.28912</v>
      </c>
      <c r="KR207" s="1">
        <v>1.506054E-4</v>
      </c>
      <c r="KS207" s="1">
        <v>2.8700710000000001E-3</v>
      </c>
      <c r="KT207">
        <v>1.5471269999999999</v>
      </c>
      <c r="KU207">
        <v>23.565000000000001</v>
      </c>
      <c r="KV207" s="1">
        <v>1.463541E-4</v>
      </c>
      <c r="KW207" s="1">
        <v>2.7894019999999999E-3</v>
      </c>
      <c r="KX207">
        <v>1.5469850000000001</v>
      </c>
      <c r="KY207">
        <v>23.796559999999999</v>
      </c>
      <c r="KZ207" s="1">
        <v>1.4238569999999999E-4</v>
      </c>
      <c r="LA207" s="1">
        <v>2.7140519999999998E-3</v>
      </c>
      <c r="LB207">
        <v>1.5468409999999999</v>
      </c>
      <c r="LC207">
        <v>23.79532</v>
      </c>
      <c r="LD207" s="1">
        <v>1.3860979999999999E-4</v>
      </c>
      <c r="LE207" s="1">
        <v>2.6423369999999998E-3</v>
      </c>
      <c r="LF207">
        <v>1.5467409999999999</v>
      </c>
      <c r="LG207">
        <v>23.66638</v>
      </c>
      <c r="LH207" s="1">
        <v>1.3480790000000001E-4</v>
      </c>
      <c r="LI207" s="1">
        <v>2.5700990000000002E-3</v>
      </c>
      <c r="LJ207">
        <v>1.546592</v>
      </c>
      <c r="LK207">
        <v>23.565349999999999</v>
      </c>
      <c r="LL207" s="1">
        <v>1.311684E-4</v>
      </c>
      <c r="LM207" s="1">
        <v>2.500955E-3</v>
      </c>
      <c r="LN207">
        <v>1.5464960000000001</v>
      </c>
      <c r="LO207">
        <v>23.476700000000001</v>
      </c>
      <c r="LP207" s="1">
        <v>1.2782059999999999E-4</v>
      </c>
      <c r="LQ207">
        <v>2.4372999999999999E-3</v>
      </c>
      <c r="LR207">
        <v>1.546384</v>
      </c>
      <c r="LS207">
        <v>23.7547</v>
      </c>
      <c r="LT207" s="1">
        <v>1.24525E-4</v>
      </c>
      <c r="LU207" s="1">
        <v>2.374658E-3</v>
      </c>
      <c r="LV207">
        <v>1.5462819999999999</v>
      </c>
      <c r="LW207">
        <v>24.099</v>
      </c>
      <c r="LX207" s="1">
        <v>1.210422E-4</v>
      </c>
      <c r="LY207" s="1">
        <v>2.3084389999999998E-3</v>
      </c>
      <c r="LZ207">
        <v>1.5461689999999999</v>
      </c>
      <c r="MA207">
        <v>24.379850000000001</v>
      </c>
      <c r="MB207" s="1">
        <v>1.1780410000000001E-4</v>
      </c>
      <c r="MC207" s="1">
        <v>2.2468639999999999E-3</v>
      </c>
      <c r="MD207">
        <v>1.5460590000000001</v>
      </c>
      <c r="ME207">
        <v>24.651589999999999</v>
      </c>
      <c r="MF207" s="1">
        <v>1.144949E-4</v>
      </c>
      <c r="MG207" s="1">
        <v>2.1839229999999999E-3</v>
      </c>
      <c r="MH207">
        <v>1.54593</v>
      </c>
      <c r="MI207">
        <v>24.68479</v>
      </c>
      <c r="MJ207" s="1">
        <v>1.114018E-4</v>
      </c>
      <c r="MK207" s="1">
        <v>2.1251460000000001E-3</v>
      </c>
      <c r="ML207">
        <v>1.5458229999999999</v>
      </c>
      <c r="MM207">
        <v>24.619869999999999</v>
      </c>
      <c r="MN207" s="1">
        <v>1.083441E-4</v>
      </c>
      <c r="MO207" s="1">
        <v>2.0669490000000002E-3</v>
      </c>
      <c r="MP207">
        <v>1.545696</v>
      </c>
      <c r="MQ207">
        <v>24.56054</v>
      </c>
      <c r="MR207" s="1">
        <v>1.056065E-4</v>
      </c>
      <c r="MS207" s="1">
        <v>2.0148760000000001E-3</v>
      </c>
      <c r="MT207">
        <v>1.5455970000000001</v>
      </c>
      <c r="MU207">
        <v>24.432179999999999</v>
      </c>
      <c r="MV207" s="1">
        <v>1.026484E-4</v>
      </c>
      <c r="MW207" s="1">
        <v>1.9585929999999998E-3</v>
      </c>
      <c r="MX207">
        <v>1.5454920000000001</v>
      </c>
      <c r="MY207">
        <v>24.213069999999998</v>
      </c>
      <c r="MZ207" s="1">
        <v>9.9832600000000004E-5</v>
      </c>
      <c r="NA207" s="1">
        <v>1.9050219999999999E-3</v>
      </c>
      <c r="NB207">
        <v>1.545388</v>
      </c>
      <c r="NC207">
        <v>24.06814</v>
      </c>
      <c r="ND207" s="1">
        <v>9.6929209999999994E-5</v>
      </c>
      <c r="NE207" s="1">
        <v>1.8497310000000001E-3</v>
      </c>
      <c r="NF207">
        <v>1.545275</v>
      </c>
      <c r="NG207">
        <v>24.02899</v>
      </c>
      <c r="NH207" s="1">
        <v>9.4141520000000001E-5</v>
      </c>
      <c r="NI207" s="1">
        <v>1.7966989999999999E-3</v>
      </c>
      <c r="NJ207">
        <v>1.54518</v>
      </c>
      <c r="NK207">
        <v>23.81542</v>
      </c>
      <c r="NL207" s="1">
        <v>9.1511300000000006E-5</v>
      </c>
      <c r="NM207" s="1">
        <v>1.7466249999999999E-3</v>
      </c>
      <c r="NN207">
        <v>1.545061</v>
      </c>
      <c r="NO207">
        <v>23.56166</v>
      </c>
      <c r="NP207" s="1">
        <v>8.8851599999999995E-5</v>
      </c>
      <c r="NQ207" s="1">
        <v>1.6959810000000001E-3</v>
      </c>
      <c r="NR207">
        <v>1.544996</v>
      </c>
      <c r="NS207">
        <v>23.41872</v>
      </c>
      <c r="NT207" s="1">
        <v>8.6292619999999996E-5</v>
      </c>
      <c r="NU207" s="1">
        <v>1.6472539999999999E-3</v>
      </c>
      <c r="NV207">
        <v>1.544924</v>
      </c>
      <c r="NW207">
        <v>23.325109999999999</v>
      </c>
      <c r="NX207" s="1">
        <v>8.3870280000000001E-5</v>
      </c>
      <c r="NY207" s="1">
        <v>1.601056E-3</v>
      </c>
      <c r="NZ207">
        <v>1.5448230000000001</v>
      </c>
      <c r="OA207">
        <v>23.228770000000001</v>
      </c>
      <c r="OB207" s="1">
        <v>8.1521449999999999E-5</v>
      </c>
      <c r="OC207" s="1">
        <v>1.5563230000000001E-3</v>
      </c>
      <c r="OD207">
        <v>1.5447409999999999</v>
      </c>
      <c r="OE207">
        <v>23.384740000000001</v>
      </c>
      <c r="OF207" s="1">
        <v>7.9194509999999996E-5</v>
      </c>
      <c r="OG207" s="1">
        <v>1.512018E-3</v>
      </c>
      <c r="OH207">
        <v>1.5446850000000001</v>
      </c>
      <c r="OI207">
        <v>23.531490000000002</v>
      </c>
      <c r="OJ207" s="1">
        <v>7.7088790000000006E-5</v>
      </c>
      <c r="OK207" s="1">
        <v>1.47185E-3</v>
      </c>
    </row>
    <row r="208" spans="1:401" x14ac:dyDescent="0.35">
      <c r="A208">
        <v>214</v>
      </c>
      <c r="B208" t="s">
        <v>4</v>
      </c>
      <c r="C208" t="s">
        <v>181</v>
      </c>
      <c r="D208" t="s">
        <v>212</v>
      </c>
      <c r="E208">
        <v>277.81599999999997</v>
      </c>
      <c r="F208">
        <v>1.64222</v>
      </c>
      <c r="G208">
        <v>23.557939999999999</v>
      </c>
      <c r="H208">
        <v>0</v>
      </c>
      <c r="I208">
        <v>0</v>
      </c>
      <c r="J208">
        <v>1.6416770000000001</v>
      </c>
      <c r="K208">
        <v>23.43974</v>
      </c>
      <c r="L208">
        <v>0</v>
      </c>
      <c r="M208">
        <v>0</v>
      </c>
      <c r="N208">
        <v>1.641149</v>
      </c>
      <c r="O208">
        <v>23.072669999999999</v>
      </c>
      <c r="P208">
        <v>0</v>
      </c>
      <c r="Q208">
        <v>0</v>
      </c>
      <c r="R208">
        <v>1.640622</v>
      </c>
      <c r="S208">
        <v>22.493089999999999</v>
      </c>
      <c r="T208">
        <v>0</v>
      </c>
      <c r="U208">
        <v>0</v>
      </c>
      <c r="V208">
        <v>1.6401300000000001</v>
      </c>
      <c r="W208">
        <v>22.015260000000001</v>
      </c>
      <c r="X208">
        <v>0</v>
      </c>
      <c r="Y208">
        <v>0</v>
      </c>
      <c r="Z208">
        <v>1.6396839999999999</v>
      </c>
      <c r="AA208">
        <v>21.607810000000001</v>
      </c>
      <c r="AB208">
        <v>0</v>
      </c>
      <c r="AC208">
        <v>0</v>
      </c>
      <c r="AD208">
        <v>1.6392249999999999</v>
      </c>
      <c r="AE208">
        <v>21.357009999999999</v>
      </c>
      <c r="AF208">
        <v>0</v>
      </c>
      <c r="AG208">
        <v>0</v>
      </c>
      <c r="AH208">
        <v>1.6388050000000001</v>
      </c>
      <c r="AI208">
        <v>21.269739999999999</v>
      </c>
      <c r="AJ208" s="1">
        <v>4.4776699999999997E-31</v>
      </c>
      <c r="AK208" s="1">
        <v>6.3618759999999997E-29</v>
      </c>
      <c r="AL208">
        <v>1.638433</v>
      </c>
      <c r="AM208">
        <v>21.25263</v>
      </c>
      <c r="AN208" s="1">
        <v>3.9141540000000001E-19</v>
      </c>
      <c r="AO208" s="1">
        <v>5.4842460000000002E-17</v>
      </c>
      <c r="AP208">
        <v>1.6380669999999999</v>
      </c>
      <c r="AQ208">
        <v>21.518830000000001</v>
      </c>
      <c r="AR208" s="1">
        <v>2.1094429999999999E-7</v>
      </c>
      <c r="AS208" s="1">
        <v>3.333715E-5</v>
      </c>
      <c r="AT208">
        <v>1.6377299999999999</v>
      </c>
      <c r="AU208">
        <v>21.887740000000001</v>
      </c>
      <c r="AV208" s="1">
        <v>1.3001810000000001E-3</v>
      </c>
      <c r="AW208">
        <v>0.21634010000000001</v>
      </c>
      <c r="AX208">
        <v>1.637435</v>
      </c>
      <c r="AY208">
        <v>22.081109999999999</v>
      </c>
      <c r="AZ208">
        <v>0.22819059999999999</v>
      </c>
      <c r="BA208">
        <v>39.013159999999999</v>
      </c>
      <c r="BB208">
        <v>1.6371739999999999</v>
      </c>
      <c r="BC208">
        <v>22.21041</v>
      </c>
      <c r="BD208">
        <v>5.1328719999999999</v>
      </c>
      <c r="BE208">
        <v>896.1241</v>
      </c>
      <c r="BF208">
        <v>1.6369229999999999</v>
      </c>
      <c r="BG208">
        <v>22.1037</v>
      </c>
      <c r="BH208">
        <v>25.98977</v>
      </c>
      <c r="BI208">
        <v>4619.1180000000004</v>
      </c>
      <c r="BJ208">
        <v>1.636736</v>
      </c>
      <c r="BK208">
        <v>21.778040000000001</v>
      </c>
      <c r="BL208">
        <v>41.183340000000001</v>
      </c>
      <c r="BM208">
        <v>7434.6549999999997</v>
      </c>
      <c r="BN208">
        <v>1.636612</v>
      </c>
      <c r="BO208">
        <v>21.51801</v>
      </c>
      <c r="BP208">
        <v>25.619050000000001</v>
      </c>
      <c r="BQ208">
        <v>4688.9679999999998</v>
      </c>
      <c r="BR208">
        <v>1.6364780000000001</v>
      </c>
      <c r="BS208">
        <v>21.3169</v>
      </c>
      <c r="BT208">
        <v>7.37087</v>
      </c>
      <c r="BU208">
        <v>1365.924</v>
      </c>
      <c r="BV208">
        <v>1.6363909999999999</v>
      </c>
      <c r="BW208">
        <v>21.417919999999999</v>
      </c>
      <c r="BX208">
        <v>1.1222030000000001</v>
      </c>
      <c r="BY208">
        <v>210.2285</v>
      </c>
      <c r="BZ208">
        <v>1.6363239999999999</v>
      </c>
      <c r="CA208">
        <v>21.74108</v>
      </c>
      <c r="CB208">
        <v>0.1066216</v>
      </c>
      <c r="CC208">
        <v>20.113890000000001</v>
      </c>
      <c r="CD208">
        <v>1.636271</v>
      </c>
      <c r="CE208">
        <v>22.016310000000001</v>
      </c>
      <c r="CF208">
        <v>1.27329E-2</v>
      </c>
      <c r="CG208">
        <v>2.360522</v>
      </c>
      <c r="CH208">
        <v>1.6362080000000001</v>
      </c>
      <c r="CI208">
        <v>22.338909999999998</v>
      </c>
      <c r="CJ208" s="1">
        <v>6.1938119999999999E-3</v>
      </c>
      <c r="CK208">
        <v>1.1243570000000001</v>
      </c>
      <c r="CL208">
        <v>1.6361650000000001</v>
      </c>
      <c r="CM208">
        <v>22.456530000000001</v>
      </c>
      <c r="CN208" s="1">
        <v>5.0031429999999998E-3</v>
      </c>
      <c r="CO208">
        <v>0.90628260000000005</v>
      </c>
      <c r="CP208">
        <v>1.63611</v>
      </c>
      <c r="CQ208">
        <v>22.37913</v>
      </c>
      <c r="CR208" s="1">
        <v>4.1915700000000004E-3</v>
      </c>
      <c r="CS208">
        <v>0.75917590000000001</v>
      </c>
      <c r="CT208">
        <v>1.6360479999999999</v>
      </c>
      <c r="CU208">
        <v>22.28444</v>
      </c>
      <c r="CV208" s="1">
        <v>3.5322489999999999E-3</v>
      </c>
      <c r="CW208">
        <v>0.63974509999999996</v>
      </c>
      <c r="CX208">
        <v>1.635977</v>
      </c>
      <c r="CY208">
        <v>22.216380000000001</v>
      </c>
      <c r="CZ208" s="1">
        <v>2.991428E-3</v>
      </c>
      <c r="DA208">
        <v>0.54176040000000003</v>
      </c>
      <c r="DB208">
        <v>1.6359060000000001</v>
      </c>
      <c r="DC208">
        <v>22.422249999999998</v>
      </c>
      <c r="DD208" s="1">
        <v>2.5467739999999999E-3</v>
      </c>
      <c r="DE208">
        <v>0.4612116</v>
      </c>
      <c r="DF208">
        <v>1.635786</v>
      </c>
      <c r="DG208">
        <v>22.678719999999998</v>
      </c>
      <c r="DH208" s="1">
        <v>2.1826609999999998E-3</v>
      </c>
      <c r="DI208">
        <v>0.39525569999999999</v>
      </c>
      <c r="DJ208">
        <v>1.635664</v>
      </c>
      <c r="DK208">
        <v>22.903510000000001</v>
      </c>
      <c r="DL208" s="1">
        <v>1.8840899999999999E-3</v>
      </c>
      <c r="DM208">
        <v>0.3411749</v>
      </c>
      <c r="DN208">
        <v>1.635532</v>
      </c>
      <c r="DO208">
        <v>23.081219999999998</v>
      </c>
      <c r="DP208" s="1">
        <v>1.6377150000000001E-3</v>
      </c>
      <c r="DQ208">
        <v>0.2965469</v>
      </c>
      <c r="DR208">
        <v>1.6353580000000001</v>
      </c>
      <c r="DS208">
        <v>22.968399999999999</v>
      </c>
      <c r="DT208" s="1">
        <v>1.435027E-3</v>
      </c>
      <c r="DU208">
        <v>0.25982899999999998</v>
      </c>
      <c r="DV208">
        <v>1.6351370000000001</v>
      </c>
      <c r="DW208">
        <v>22.771999999999998</v>
      </c>
      <c r="DX208" s="1">
        <v>1.2659629999999999E-3</v>
      </c>
      <c r="DY208">
        <v>0.2292286</v>
      </c>
      <c r="DZ208">
        <v>1.6349309999999999</v>
      </c>
      <c r="EA208">
        <v>22.65071</v>
      </c>
      <c r="EB208" s="1">
        <v>1.124239E-3</v>
      </c>
      <c r="EC208">
        <v>0.203571</v>
      </c>
      <c r="ED208">
        <v>1.634692</v>
      </c>
      <c r="EE208">
        <v>22.572130000000001</v>
      </c>
      <c r="EF208" s="1">
        <v>1.0038569999999999E-3</v>
      </c>
      <c r="EG208">
        <v>0.18177599999999999</v>
      </c>
      <c r="EH208">
        <v>1.6344369999999999</v>
      </c>
      <c r="EI208">
        <v>22.729939999999999</v>
      </c>
      <c r="EJ208" s="1">
        <v>9.020047E-4</v>
      </c>
      <c r="EK208">
        <v>0.16333819999999999</v>
      </c>
      <c r="EL208">
        <v>1.6341600000000001</v>
      </c>
      <c r="EM208">
        <v>23.053380000000001</v>
      </c>
      <c r="EN208" s="1">
        <v>8.1625070000000005E-4</v>
      </c>
      <c r="EO208">
        <v>0.1478151</v>
      </c>
      <c r="EP208">
        <v>1.6338999999999999</v>
      </c>
      <c r="EQ208">
        <v>23.344670000000001</v>
      </c>
      <c r="ER208" s="1">
        <v>7.4441280000000002E-4</v>
      </c>
      <c r="ES208">
        <v>0.1348066</v>
      </c>
      <c r="ET208">
        <v>1.63364</v>
      </c>
      <c r="EU208">
        <v>23.58203</v>
      </c>
      <c r="EV208" s="1">
        <v>6.8351160000000002E-4</v>
      </c>
      <c r="EW208">
        <v>0.1237843</v>
      </c>
      <c r="EX208">
        <v>1.6333549999999999</v>
      </c>
      <c r="EY208">
        <v>23.545719999999999</v>
      </c>
      <c r="EZ208" s="1">
        <v>6.319362E-4</v>
      </c>
      <c r="FA208">
        <v>0.1144525</v>
      </c>
      <c r="FB208">
        <v>1.633111</v>
      </c>
      <c r="FC208">
        <v>23.37293</v>
      </c>
      <c r="FD208" s="1">
        <v>5.8606279999999999E-4</v>
      </c>
      <c r="FE208">
        <v>0.1061544</v>
      </c>
      <c r="FF208">
        <v>1.632854</v>
      </c>
      <c r="FG208">
        <v>23.258089999999999</v>
      </c>
      <c r="FH208" s="1">
        <v>5.4738639999999999E-4</v>
      </c>
      <c r="FI208" s="1">
        <v>9.9146529999999997E-2</v>
      </c>
      <c r="FJ208">
        <v>1.632633</v>
      </c>
      <c r="FK208">
        <v>23.15513</v>
      </c>
      <c r="FL208" s="1">
        <v>5.1370929999999999E-4</v>
      </c>
      <c r="FM208" s="1">
        <v>9.3057979999999998E-2</v>
      </c>
      <c r="FN208">
        <v>1.6324069999999999</v>
      </c>
      <c r="FO208">
        <v>23.273129999999998</v>
      </c>
      <c r="FP208" s="1">
        <v>4.8375179999999999E-4</v>
      </c>
      <c r="FQ208">
        <v>8.7637699999999999E-2</v>
      </c>
      <c r="FR208">
        <v>1.632234</v>
      </c>
      <c r="FS208">
        <v>23.352340000000002</v>
      </c>
      <c r="FT208" s="1">
        <v>4.5709659999999998E-4</v>
      </c>
      <c r="FU208" s="1">
        <v>8.2812120000000003E-2</v>
      </c>
      <c r="FV208">
        <v>1.6320490000000001</v>
      </c>
      <c r="FW208">
        <v>23.174589999999998</v>
      </c>
      <c r="FX208" s="1">
        <v>4.336446E-4</v>
      </c>
      <c r="FY208">
        <v>7.8569700000000006E-2</v>
      </c>
      <c r="FZ208">
        <v>1.631901</v>
      </c>
      <c r="GA208">
        <v>22.917490000000001</v>
      </c>
      <c r="GB208" s="1">
        <v>4.1297360000000001E-4</v>
      </c>
      <c r="GC208" s="1">
        <v>7.4828530000000004E-2</v>
      </c>
      <c r="GD208">
        <v>1.6317740000000001</v>
      </c>
      <c r="GE208">
        <v>22.5929</v>
      </c>
      <c r="GF208" s="1">
        <v>3.938465E-4</v>
      </c>
      <c r="GG208" s="1">
        <v>7.1369489999999994E-2</v>
      </c>
      <c r="GH208">
        <v>1.6317010000000001</v>
      </c>
      <c r="GI208">
        <v>22.488160000000001</v>
      </c>
      <c r="GJ208" s="1">
        <v>3.760468E-4</v>
      </c>
      <c r="GK208">
        <v>6.8146100000000001E-2</v>
      </c>
      <c r="GL208">
        <v>1.631623</v>
      </c>
      <c r="GM208">
        <v>22.599589999999999</v>
      </c>
      <c r="GN208" s="1">
        <v>3.6014659999999998E-4</v>
      </c>
      <c r="GO208" s="1">
        <v>6.5265359999999994E-2</v>
      </c>
      <c r="GP208">
        <v>1.631561</v>
      </c>
      <c r="GQ208">
        <v>22.728760000000001</v>
      </c>
      <c r="GR208" s="1">
        <v>3.4526629999999999E-4</v>
      </c>
      <c r="GS208" s="1">
        <v>6.257393E-2</v>
      </c>
      <c r="GT208">
        <v>1.63151</v>
      </c>
      <c r="GU208">
        <v>22.623899999999999</v>
      </c>
      <c r="GV208" s="1">
        <v>3.3180349999999999E-4</v>
      </c>
      <c r="GW208" s="1">
        <v>6.0136490000000001E-2</v>
      </c>
      <c r="GX208">
        <v>1.6314789999999999</v>
      </c>
      <c r="GY208">
        <v>22.551120000000001</v>
      </c>
      <c r="GZ208" s="1">
        <v>3.1965530000000001E-4</v>
      </c>
      <c r="HA208" s="1">
        <v>5.7936120000000001E-2</v>
      </c>
      <c r="HB208">
        <v>1.631456</v>
      </c>
      <c r="HC208">
        <v>22.547219999999999</v>
      </c>
      <c r="HD208" s="1">
        <v>3.0827010000000001E-4</v>
      </c>
      <c r="HE208" s="1">
        <v>5.5873039999999999E-2</v>
      </c>
      <c r="HF208">
        <v>1.631435</v>
      </c>
      <c r="HG208">
        <v>22.638500000000001</v>
      </c>
      <c r="HH208" s="1">
        <v>2.9784860000000001E-4</v>
      </c>
      <c r="HI208" s="1">
        <v>5.3985640000000001E-2</v>
      </c>
      <c r="HJ208">
        <v>1.6314059999999999</v>
      </c>
      <c r="HK208">
        <v>22.624569999999999</v>
      </c>
      <c r="HL208" s="1">
        <v>2.8759119999999998E-4</v>
      </c>
      <c r="HM208" s="1">
        <v>5.2129290000000002E-2</v>
      </c>
      <c r="HN208">
        <v>1.6313820000000001</v>
      </c>
      <c r="HO208">
        <v>22.504840000000002</v>
      </c>
      <c r="HP208" s="1">
        <v>2.7807590000000001E-4</v>
      </c>
      <c r="HQ208" s="1">
        <v>5.0407029999999999E-2</v>
      </c>
      <c r="HR208">
        <v>1.6313740000000001</v>
      </c>
      <c r="HS208">
        <v>22.395430000000001</v>
      </c>
      <c r="HT208" s="1">
        <v>2.6891559999999998E-4</v>
      </c>
      <c r="HU208" s="1">
        <v>4.8748119999999999E-2</v>
      </c>
      <c r="HV208">
        <v>1.631345</v>
      </c>
      <c r="HW208">
        <v>22.238240000000001</v>
      </c>
      <c r="HX208" s="1">
        <v>2.6044399999999998E-4</v>
      </c>
      <c r="HY208" s="1">
        <v>4.721566E-2</v>
      </c>
      <c r="HZ208">
        <v>1.6313150000000001</v>
      </c>
      <c r="IA208">
        <v>22.283740000000002</v>
      </c>
      <c r="IB208" s="1">
        <v>2.5256410000000002E-4</v>
      </c>
      <c r="IC208" s="1">
        <v>4.5787559999999998E-2</v>
      </c>
      <c r="ID208">
        <v>1.6312869999999999</v>
      </c>
      <c r="IE208">
        <v>22.439489999999999</v>
      </c>
      <c r="IF208" s="1">
        <v>2.4445409999999999E-4</v>
      </c>
      <c r="IG208" s="1">
        <v>4.431964E-2</v>
      </c>
      <c r="IH208">
        <v>1.6312219999999999</v>
      </c>
      <c r="II208">
        <v>22.57497</v>
      </c>
      <c r="IJ208" s="1">
        <v>2.3679570000000001E-4</v>
      </c>
      <c r="IK208" s="1">
        <v>4.2935139999999997E-2</v>
      </c>
      <c r="IL208">
        <v>1.6311580000000001</v>
      </c>
      <c r="IM208">
        <v>22.675419999999999</v>
      </c>
      <c r="IN208" s="1">
        <v>2.2918609999999999E-4</v>
      </c>
      <c r="IO208" s="1">
        <v>4.1558930000000001E-2</v>
      </c>
      <c r="IP208">
        <v>1.631089</v>
      </c>
      <c r="IQ208">
        <v>22.56729</v>
      </c>
      <c r="IR208" s="1">
        <v>2.221104E-4</v>
      </c>
      <c r="IS208">
        <v>4.0277500000000001E-2</v>
      </c>
      <c r="IT208">
        <v>1.6309739999999999</v>
      </c>
      <c r="IU208">
        <v>22.400970000000001</v>
      </c>
      <c r="IV208" s="1">
        <v>2.1557720000000001E-4</v>
      </c>
      <c r="IW208" s="1">
        <v>3.9094589999999999E-2</v>
      </c>
      <c r="IX208">
        <v>1.6308469999999999</v>
      </c>
      <c r="IY208">
        <v>22.313600000000001</v>
      </c>
      <c r="IZ208" s="1">
        <v>2.0920100000000001E-4</v>
      </c>
      <c r="JA208" s="1">
        <v>3.7943780000000003E-2</v>
      </c>
      <c r="JB208">
        <v>1.6307430000000001</v>
      </c>
      <c r="JC208">
        <v>22.314350000000001</v>
      </c>
      <c r="JD208" s="1">
        <v>2.0262319999999999E-4</v>
      </c>
      <c r="JE208" s="1">
        <v>3.6753960000000002E-2</v>
      </c>
      <c r="JF208">
        <v>1.630614</v>
      </c>
      <c r="JG208">
        <v>22.653300000000002</v>
      </c>
      <c r="JH208" s="1">
        <v>1.965727E-4</v>
      </c>
      <c r="JI208" s="1">
        <v>3.5660009999999999E-2</v>
      </c>
      <c r="JJ208">
        <v>1.630474</v>
      </c>
      <c r="JK208">
        <v>23.05321</v>
      </c>
      <c r="JL208" s="1">
        <v>1.9057610000000001E-4</v>
      </c>
      <c r="JM208" s="1">
        <v>3.4573720000000002E-2</v>
      </c>
      <c r="JN208">
        <v>1.6303129999999999</v>
      </c>
      <c r="JO208">
        <v>23.253550000000001</v>
      </c>
      <c r="JP208" s="1">
        <v>1.8474440000000001E-4</v>
      </c>
      <c r="JQ208" s="1">
        <v>3.3521490000000001E-2</v>
      </c>
      <c r="JR208">
        <v>1.6301490000000001</v>
      </c>
      <c r="JS208">
        <v>23.218060000000001</v>
      </c>
      <c r="JT208" s="1">
        <v>1.7968850000000001E-4</v>
      </c>
      <c r="JU208">
        <v>3.2605599999999998E-2</v>
      </c>
      <c r="JV208">
        <v>1.6300060000000001</v>
      </c>
      <c r="JW208">
        <v>23.042439999999999</v>
      </c>
      <c r="JX208" s="1">
        <v>1.741972E-4</v>
      </c>
      <c r="JY208" s="1">
        <v>3.1613290000000002E-2</v>
      </c>
      <c r="JZ208">
        <v>1.6298360000000001</v>
      </c>
      <c r="KA208">
        <v>22.822859999999999</v>
      </c>
      <c r="KB208" s="1">
        <v>1.6928209999999999E-4</v>
      </c>
      <c r="KC208" s="1">
        <v>3.072329E-2</v>
      </c>
      <c r="KD208">
        <v>1.6296470000000001</v>
      </c>
      <c r="KE208">
        <v>22.755269999999999</v>
      </c>
      <c r="KF208" s="1">
        <v>1.644072E-4</v>
      </c>
      <c r="KG208" s="1">
        <v>2.9842509999999999E-2</v>
      </c>
      <c r="KH208">
        <v>1.629494</v>
      </c>
      <c r="KI208">
        <v>22.72589</v>
      </c>
      <c r="KJ208" s="1">
        <v>1.5947180000000001E-4</v>
      </c>
      <c r="KK208" s="1">
        <v>2.8949289999999999E-2</v>
      </c>
      <c r="KL208">
        <v>1.6293139999999999</v>
      </c>
      <c r="KM208">
        <v>22.992599999999999</v>
      </c>
      <c r="KN208" s="1">
        <v>1.55041E-4</v>
      </c>
      <c r="KO208" s="1">
        <v>2.8148030000000001E-2</v>
      </c>
      <c r="KP208">
        <v>1.6291359999999999</v>
      </c>
      <c r="KQ208">
        <v>23.296710000000001</v>
      </c>
      <c r="KR208" s="1">
        <v>1.5061060000000001E-4</v>
      </c>
      <c r="KS208" s="1">
        <v>2.7346479999999999E-2</v>
      </c>
      <c r="KT208">
        <v>1.6289769999999999</v>
      </c>
      <c r="KU208">
        <v>23.573139999999999</v>
      </c>
      <c r="KV208" s="1">
        <v>1.4635890000000001E-4</v>
      </c>
      <c r="KW208" s="1">
        <v>2.657677E-2</v>
      </c>
      <c r="KX208">
        <v>1.628822</v>
      </c>
      <c r="KY208">
        <v>23.802520000000001</v>
      </c>
      <c r="KZ208" s="1">
        <v>1.4239E-4</v>
      </c>
      <c r="LA208" s="1">
        <v>2.5857330000000001E-2</v>
      </c>
      <c r="LB208">
        <v>1.6286860000000001</v>
      </c>
      <c r="LC208">
        <v>23.79834</v>
      </c>
      <c r="LD208" s="1">
        <v>1.3861400000000001E-4</v>
      </c>
      <c r="LE208" s="1">
        <v>2.5173589999999999E-2</v>
      </c>
      <c r="LF208">
        <v>1.628555</v>
      </c>
      <c r="LG208">
        <v>23.668240000000001</v>
      </c>
      <c r="LH208" s="1">
        <v>1.3481229999999999E-4</v>
      </c>
      <c r="LI208" s="1">
        <v>2.4485670000000001E-2</v>
      </c>
      <c r="LJ208">
        <v>1.628414</v>
      </c>
      <c r="LK208">
        <v>23.567450000000001</v>
      </c>
      <c r="LL208" s="1">
        <v>1.3117249999999999E-4</v>
      </c>
      <c r="LM208" s="1">
        <v>2.3825860000000001E-2</v>
      </c>
      <c r="LN208">
        <v>1.628287</v>
      </c>
      <c r="LO208">
        <v>23.481490000000001</v>
      </c>
      <c r="LP208" s="1">
        <v>1.2782430000000001E-4</v>
      </c>
      <c r="LQ208" s="1">
        <v>2.321836E-2</v>
      </c>
      <c r="LR208">
        <v>1.6281859999999999</v>
      </c>
      <c r="LS208">
        <v>23.763159999999999</v>
      </c>
      <c r="LT208" s="1">
        <v>1.2452869999999999E-4</v>
      </c>
      <c r="LU208" s="1">
        <v>2.2621490000000001E-2</v>
      </c>
      <c r="LV208">
        <v>1.6280330000000001</v>
      </c>
      <c r="LW208">
        <v>24.10812</v>
      </c>
      <c r="LX208" s="1">
        <v>1.2104600000000001E-4</v>
      </c>
      <c r="LY208" s="1">
        <v>2.199065E-2</v>
      </c>
      <c r="LZ208">
        <v>1.6279300000000001</v>
      </c>
      <c r="MA208">
        <v>24.389289999999999</v>
      </c>
      <c r="MB208" s="1">
        <v>1.1780779999999999E-4</v>
      </c>
      <c r="MC208">
        <v>2.1403499999999999E-2</v>
      </c>
      <c r="MD208">
        <v>1.62781</v>
      </c>
      <c r="ME208">
        <v>24.658480000000001</v>
      </c>
      <c r="MF208" s="1">
        <v>1.144986E-4</v>
      </c>
      <c r="MG208" s="1">
        <v>2.0804059999999999E-2</v>
      </c>
      <c r="MH208">
        <v>1.6276710000000001</v>
      </c>
      <c r="MI208">
        <v>24.68834</v>
      </c>
      <c r="MJ208" s="1">
        <v>1.1140499999999999E-4</v>
      </c>
      <c r="MK208" s="1">
        <v>2.024281E-2</v>
      </c>
      <c r="ML208">
        <v>1.6275539999999999</v>
      </c>
      <c r="MM208">
        <v>24.621870000000001</v>
      </c>
      <c r="MN208" s="1">
        <v>1.0834750000000001E-4</v>
      </c>
      <c r="MO208" s="1">
        <v>1.9688649999999999E-2</v>
      </c>
      <c r="MP208">
        <v>1.627416</v>
      </c>
      <c r="MQ208">
        <v>24.56204</v>
      </c>
      <c r="MR208" s="1">
        <v>1.0560990000000001E-4</v>
      </c>
      <c r="MS208" s="1">
        <v>1.919247E-2</v>
      </c>
      <c r="MT208">
        <v>1.6272869999999999</v>
      </c>
      <c r="MU208">
        <v>24.435880000000001</v>
      </c>
      <c r="MV208" s="1">
        <v>1.026515E-4</v>
      </c>
      <c r="MW208" s="1">
        <v>1.865578E-2</v>
      </c>
      <c r="MX208">
        <v>1.6271929999999999</v>
      </c>
      <c r="MY208">
        <v>24.220179999999999</v>
      </c>
      <c r="MZ208" s="1">
        <v>9.9835900000000004E-5</v>
      </c>
      <c r="NA208" s="1">
        <v>1.8145850000000002E-2</v>
      </c>
      <c r="NB208">
        <v>1.627059</v>
      </c>
      <c r="NC208">
        <v>24.078589999999998</v>
      </c>
      <c r="ND208" s="1">
        <v>9.693239E-5</v>
      </c>
      <c r="NE208" s="1">
        <v>1.7618720000000001E-2</v>
      </c>
      <c r="NF208">
        <v>1.626935</v>
      </c>
      <c r="NG208">
        <v>24.041080000000001</v>
      </c>
      <c r="NH208" s="1">
        <v>9.4144450000000003E-5</v>
      </c>
      <c r="NI208" s="1">
        <v>1.711304E-2</v>
      </c>
      <c r="NJ208">
        <v>1.6268530000000001</v>
      </c>
      <c r="NK208">
        <v>23.823830000000001</v>
      </c>
      <c r="NL208" s="1">
        <v>9.1514439999999995E-5</v>
      </c>
      <c r="NM208" s="1">
        <v>1.6636419999999999E-2</v>
      </c>
      <c r="NN208">
        <v>1.6267240000000001</v>
      </c>
      <c r="NO208">
        <v>23.56643</v>
      </c>
      <c r="NP208" s="1">
        <v>8.8854529999999996E-5</v>
      </c>
      <c r="NQ208" s="1">
        <v>1.615368E-2</v>
      </c>
      <c r="NR208">
        <v>1.6266309999999999</v>
      </c>
      <c r="NS208">
        <v>23.421510000000001</v>
      </c>
      <c r="NT208" s="1">
        <v>8.6295430000000003E-5</v>
      </c>
      <c r="NU208" s="1">
        <v>1.5689209999999999E-2</v>
      </c>
      <c r="NV208">
        <v>1.6265510000000001</v>
      </c>
      <c r="NW208">
        <v>23.327359999999999</v>
      </c>
      <c r="NX208" s="1">
        <v>8.3873000000000001E-5</v>
      </c>
      <c r="NY208" s="1">
        <v>1.5248859999999999E-2</v>
      </c>
      <c r="NZ208">
        <v>1.626441</v>
      </c>
      <c r="OA208">
        <v>23.23197</v>
      </c>
      <c r="OB208" s="1">
        <v>8.1524080000000006E-5</v>
      </c>
      <c r="OC208" s="1">
        <v>1.482257E-2</v>
      </c>
      <c r="OD208">
        <v>1.626352</v>
      </c>
      <c r="OE208">
        <v>23.392389999999999</v>
      </c>
      <c r="OF208" s="1">
        <v>7.9197180000000007E-5</v>
      </c>
      <c r="OG208" s="1">
        <v>1.440077E-2</v>
      </c>
      <c r="OH208">
        <v>1.62629</v>
      </c>
      <c r="OI208">
        <v>23.542310000000001</v>
      </c>
      <c r="OJ208" s="1">
        <v>7.7090969999999996E-5</v>
      </c>
      <c r="OK208" s="1">
        <v>1.401697E-2</v>
      </c>
    </row>
    <row r="209" spans="1:401" x14ac:dyDescent="0.35">
      <c r="A209">
        <v>215</v>
      </c>
      <c r="B209" t="s">
        <v>4</v>
      </c>
      <c r="C209" t="s">
        <v>181</v>
      </c>
      <c r="D209" t="s">
        <v>213</v>
      </c>
      <c r="E209">
        <v>859.11839999999995</v>
      </c>
      <c r="F209">
        <v>1.1297109999999999</v>
      </c>
      <c r="G209">
        <v>23.570540000000001</v>
      </c>
      <c r="H209">
        <v>0</v>
      </c>
      <c r="I209">
        <v>0</v>
      </c>
      <c r="J209">
        <v>1.1294820000000001</v>
      </c>
      <c r="K209">
        <v>23.465890000000002</v>
      </c>
      <c r="L209">
        <v>0</v>
      </c>
      <c r="M209">
        <v>0</v>
      </c>
      <c r="N209">
        <v>1.1292800000000001</v>
      </c>
      <c r="O209">
        <v>23.110810000000001</v>
      </c>
      <c r="P209">
        <v>0</v>
      </c>
      <c r="Q209">
        <v>0</v>
      </c>
      <c r="R209">
        <v>1.12906</v>
      </c>
      <c r="S209">
        <v>22.537859999999998</v>
      </c>
      <c r="T209">
        <v>0</v>
      </c>
      <c r="U209">
        <v>0</v>
      </c>
      <c r="V209">
        <v>1.1288899999999999</v>
      </c>
      <c r="W209">
        <v>22.060089999999999</v>
      </c>
      <c r="X209">
        <v>0</v>
      </c>
      <c r="Y209">
        <v>0</v>
      </c>
      <c r="Z209">
        <v>1.128709</v>
      </c>
      <c r="AA209">
        <v>21.635919999999999</v>
      </c>
      <c r="AB209">
        <v>0</v>
      </c>
      <c r="AC209">
        <v>0</v>
      </c>
      <c r="AD209">
        <v>1.12852</v>
      </c>
      <c r="AE209">
        <v>21.374110000000002</v>
      </c>
      <c r="AF209">
        <v>0</v>
      </c>
      <c r="AG209">
        <v>0</v>
      </c>
      <c r="AH209">
        <v>1.1283840000000001</v>
      </c>
      <c r="AI209">
        <v>21.281690000000001</v>
      </c>
      <c r="AJ209" s="1">
        <v>2.0768739999999998E-31</v>
      </c>
      <c r="AK209" s="1">
        <v>8.8059280000000001E-29</v>
      </c>
      <c r="AL209">
        <v>1.1282220000000001</v>
      </c>
      <c r="AM209">
        <v>21.271609999999999</v>
      </c>
      <c r="AN209" s="1">
        <v>1.684586E-19</v>
      </c>
      <c r="AO209" s="1">
        <v>7.1088950000000004E-17</v>
      </c>
      <c r="AP209">
        <v>1.1280950000000001</v>
      </c>
      <c r="AQ209">
        <v>21.550709999999999</v>
      </c>
      <c r="AR209" s="1">
        <v>1.5078659999999999E-7</v>
      </c>
      <c r="AS209" s="1">
        <v>7.8669040000000005E-5</v>
      </c>
      <c r="AT209">
        <v>1.1279790000000001</v>
      </c>
      <c r="AU209">
        <v>21.923919999999999</v>
      </c>
      <c r="AV209" s="1">
        <v>1.0765390000000001E-3</v>
      </c>
      <c r="AW209">
        <v>0.65607669999999996</v>
      </c>
      <c r="AX209">
        <v>1.127869</v>
      </c>
      <c r="AY209">
        <v>22.116579999999999</v>
      </c>
      <c r="AZ209">
        <v>0.20219790000000001</v>
      </c>
      <c r="BA209">
        <v>133.8826</v>
      </c>
      <c r="BB209">
        <v>1.127788</v>
      </c>
      <c r="BC209">
        <v>22.23742</v>
      </c>
      <c r="BD209">
        <v>4.7763609999999996</v>
      </c>
      <c r="BE209">
        <v>3373.9989999999998</v>
      </c>
      <c r="BF209">
        <v>1.1276969999999999</v>
      </c>
      <c r="BG209">
        <v>22.123809999999999</v>
      </c>
      <c r="BH209">
        <v>25.15072</v>
      </c>
      <c r="BI209">
        <v>18764.39</v>
      </c>
      <c r="BJ209">
        <v>1.127634</v>
      </c>
      <c r="BK209">
        <v>21.79607</v>
      </c>
      <c r="BL209">
        <v>41.176630000000003</v>
      </c>
      <c r="BM209">
        <v>32219.32</v>
      </c>
      <c r="BN209">
        <v>1.1275770000000001</v>
      </c>
      <c r="BO209">
        <v>21.53275</v>
      </c>
      <c r="BP209">
        <v>26.34864</v>
      </c>
      <c r="BQ209">
        <v>21486.16</v>
      </c>
      <c r="BR209">
        <v>1.127548</v>
      </c>
      <c r="BS209">
        <v>21.333580000000001</v>
      </c>
      <c r="BT209">
        <v>7.7679970000000003</v>
      </c>
      <c r="BU209">
        <v>6571.25</v>
      </c>
      <c r="BV209">
        <v>1.1275390000000001</v>
      </c>
      <c r="BW209">
        <v>21.440989999999999</v>
      </c>
      <c r="BX209">
        <v>1.2076229999999999</v>
      </c>
      <c r="BY209">
        <v>1054.549</v>
      </c>
      <c r="BZ209">
        <v>1.1275010000000001</v>
      </c>
      <c r="CA209">
        <v>21.764990000000001</v>
      </c>
      <c r="CB209">
        <v>0.1161832</v>
      </c>
      <c r="CC209">
        <v>103.5615</v>
      </c>
      <c r="CD209">
        <v>1.127491</v>
      </c>
      <c r="CE209">
        <v>22.038689999999999</v>
      </c>
      <c r="CF209" s="1">
        <v>1.3410480000000001E-2</v>
      </c>
      <c r="CG209">
        <v>11.413729999999999</v>
      </c>
      <c r="CH209">
        <v>1.1274630000000001</v>
      </c>
      <c r="CI209">
        <v>22.355930000000001</v>
      </c>
      <c r="CJ209" s="1">
        <v>6.2573500000000001E-3</v>
      </c>
      <c r="CK209">
        <v>4.9866429999999999</v>
      </c>
      <c r="CL209">
        <v>1.127445</v>
      </c>
      <c r="CM209">
        <v>22.461649999999999</v>
      </c>
      <c r="CN209" s="1">
        <v>5.0330330000000001E-3</v>
      </c>
      <c r="CO209">
        <v>3.981792</v>
      </c>
      <c r="CP209">
        <v>1.1274249999999999</v>
      </c>
      <c r="CQ209">
        <v>22.382950000000001</v>
      </c>
      <c r="CR209" s="1">
        <v>4.2153069999999997E-3</v>
      </c>
      <c r="CS209">
        <v>3.3332329999999999</v>
      </c>
      <c r="CT209">
        <v>1.1273960000000001</v>
      </c>
      <c r="CU209">
        <v>22.290929999999999</v>
      </c>
      <c r="CV209" s="1">
        <v>3.5516929999999999E-3</v>
      </c>
      <c r="CW209">
        <v>2.8079459999999998</v>
      </c>
      <c r="CX209">
        <v>1.1273869999999999</v>
      </c>
      <c r="CY209">
        <v>22.234970000000001</v>
      </c>
      <c r="CZ209" s="1">
        <v>3.0073819999999999E-3</v>
      </c>
      <c r="DA209">
        <v>2.3770380000000002</v>
      </c>
      <c r="DB209">
        <v>1.1273409999999999</v>
      </c>
      <c r="DC209">
        <v>22.46219</v>
      </c>
      <c r="DD209" s="1">
        <v>2.5599080000000001E-3</v>
      </c>
      <c r="DE209">
        <v>2.0228709999999999</v>
      </c>
      <c r="DF209">
        <v>1.1272960000000001</v>
      </c>
      <c r="DG209">
        <v>22.722300000000001</v>
      </c>
      <c r="DH209" s="1">
        <v>2.193366E-3</v>
      </c>
      <c r="DI209">
        <v>1.7326790000000001</v>
      </c>
      <c r="DJ209">
        <v>1.1272329999999999</v>
      </c>
      <c r="DK209">
        <v>22.94763</v>
      </c>
      <c r="DL209" s="1">
        <v>1.8929140000000001E-3</v>
      </c>
      <c r="DM209">
        <v>1.4948889999999999</v>
      </c>
      <c r="DN209">
        <v>1.127184</v>
      </c>
      <c r="DO209">
        <v>23.114660000000001</v>
      </c>
      <c r="DP209" s="1">
        <v>1.6450049999999999E-3</v>
      </c>
      <c r="DQ209">
        <v>1.298724</v>
      </c>
      <c r="DR209">
        <v>1.127105</v>
      </c>
      <c r="DS209">
        <v>22.98141</v>
      </c>
      <c r="DT209" s="1">
        <v>1.4410169999999999E-3</v>
      </c>
      <c r="DU209">
        <v>1.137248</v>
      </c>
      <c r="DV209">
        <v>1.127014</v>
      </c>
      <c r="DW209">
        <v>22.779150000000001</v>
      </c>
      <c r="DX209" s="1">
        <v>1.2710200000000001E-3</v>
      </c>
      <c r="DY209">
        <v>1.0028969999999999</v>
      </c>
      <c r="DZ209">
        <v>1.1269130000000001</v>
      </c>
      <c r="EA209">
        <v>22.65551</v>
      </c>
      <c r="EB209" s="1">
        <v>1.128478E-3</v>
      </c>
      <c r="EC209">
        <v>0.89018209999999998</v>
      </c>
      <c r="ED209">
        <v>1.126816</v>
      </c>
      <c r="EE209">
        <v>22.58633</v>
      </c>
      <c r="EF209" s="1">
        <v>1.0074470000000001E-3</v>
      </c>
      <c r="EG209">
        <v>0.79452509999999998</v>
      </c>
      <c r="EH209">
        <v>1.126725</v>
      </c>
      <c r="EI209">
        <v>22.761500000000002</v>
      </c>
      <c r="EJ209" s="1">
        <v>9.0504810000000002E-4</v>
      </c>
      <c r="EK209">
        <v>0.71360979999999996</v>
      </c>
      <c r="EL209">
        <v>1.1266</v>
      </c>
      <c r="EM209">
        <v>23.094139999999999</v>
      </c>
      <c r="EN209">
        <v>8.1879999999999995E-4</v>
      </c>
      <c r="EO209">
        <v>0.64542379999999999</v>
      </c>
      <c r="EP209">
        <v>1.126512</v>
      </c>
      <c r="EQ209">
        <v>23.38768</v>
      </c>
      <c r="ER209" s="1">
        <v>7.4656199999999999E-4</v>
      </c>
      <c r="ES209">
        <v>0.58830700000000002</v>
      </c>
      <c r="ET209">
        <v>1.126404</v>
      </c>
      <c r="EU209">
        <v>23.61139</v>
      </c>
      <c r="EV209" s="1">
        <v>6.8534070000000002E-4</v>
      </c>
      <c r="EW209">
        <v>0.53993139999999995</v>
      </c>
      <c r="EX209">
        <v>1.1262920000000001</v>
      </c>
      <c r="EY209">
        <v>23.557300000000001</v>
      </c>
      <c r="EZ209" s="1">
        <v>6.3351919999999999E-4</v>
      </c>
      <c r="FA209">
        <v>0.49900870000000003</v>
      </c>
      <c r="FB209">
        <v>1.126172</v>
      </c>
      <c r="FC209">
        <v>23.378520000000002</v>
      </c>
      <c r="FD209" s="1">
        <v>5.8744660000000003E-4</v>
      </c>
      <c r="FE209">
        <v>0.46267009999999997</v>
      </c>
      <c r="FF209">
        <v>1.126104</v>
      </c>
      <c r="FG209">
        <v>23.262810000000002</v>
      </c>
      <c r="FH209" s="1">
        <v>5.4853879999999995E-4</v>
      </c>
      <c r="FI209">
        <v>0.4318748</v>
      </c>
      <c r="FJ209">
        <v>1.125996</v>
      </c>
      <c r="FK209">
        <v>23.16902</v>
      </c>
      <c r="FL209" s="1">
        <v>5.1473809999999997E-4</v>
      </c>
      <c r="FM209">
        <v>0.4052404</v>
      </c>
      <c r="FN209">
        <v>1.125918</v>
      </c>
      <c r="FO209">
        <v>23.31194</v>
      </c>
      <c r="FP209" s="1">
        <v>4.8465949999999998E-4</v>
      </c>
      <c r="FQ209">
        <v>0.38151010000000002</v>
      </c>
      <c r="FR209">
        <v>1.1258379999999999</v>
      </c>
      <c r="FS209">
        <v>23.397770000000001</v>
      </c>
      <c r="FT209" s="1">
        <v>4.5789350000000002E-4</v>
      </c>
      <c r="FU209">
        <v>0.36039670000000001</v>
      </c>
      <c r="FV209">
        <v>1.1258049999999999</v>
      </c>
      <c r="FW209">
        <v>23.22363</v>
      </c>
      <c r="FX209" s="1">
        <v>4.3436130000000002E-4</v>
      </c>
      <c r="FY209">
        <v>0.34185450000000001</v>
      </c>
      <c r="FZ209">
        <v>1.1257490000000001</v>
      </c>
      <c r="GA209">
        <v>22.954529999999998</v>
      </c>
      <c r="GB209" s="1">
        <v>4.1362030000000001E-4</v>
      </c>
      <c r="GC209">
        <v>0.3254997</v>
      </c>
      <c r="GD209">
        <v>1.1256980000000001</v>
      </c>
      <c r="GE209">
        <v>22.615079999999999</v>
      </c>
      <c r="GF209" s="1">
        <v>3.944571E-4</v>
      </c>
      <c r="GG209">
        <v>0.31042769999999997</v>
      </c>
      <c r="GH209">
        <v>1.1256679999999999</v>
      </c>
      <c r="GI209">
        <v>22.500530000000001</v>
      </c>
      <c r="GJ209" s="1">
        <v>3.7659100000000001E-4</v>
      </c>
      <c r="GK209">
        <v>0.29633690000000001</v>
      </c>
      <c r="GL209">
        <v>1.125658</v>
      </c>
      <c r="GM209">
        <v>22.60219</v>
      </c>
      <c r="GN209" s="1">
        <v>3.6063929999999999E-4</v>
      </c>
      <c r="GO209">
        <v>0.28375489999999998</v>
      </c>
      <c r="GP209">
        <v>1.1256349999999999</v>
      </c>
      <c r="GQ209">
        <v>22.73799</v>
      </c>
      <c r="GR209" s="1">
        <v>3.4573390000000001E-4</v>
      </c>
      <c r="GS209">
        <v>0.27204119999999998</v>
      </c>
      <c r="GT209">
        <v>1.1255930000000001</v>
      </c>
      <c r="GU209">
        <v>22.647749999999998</v>
      </c>
      <c r="GV209" s="1">
        <v>3.3222649999999998E-4</v>
      </c>
      <c r="GW209">
        <v>0.26139800000000002</v>
      </c>
      <c r="GX209">
        <v>1.1255900000000001</v>
      </c>
      <c r="GY209">
        <v>22.598009999999999</v>
      </c>
      <c r="GZ209" s="1">
        <v>3.2003400000000002E-4</v>
      </c>
      <c r="HA209">
        <v>0.25178430000000002</v>
      </c>
      <c r="HB209">
        <v>1.1255820000000001</v>
      </c>
      <c r="HC209">
        <v>22.600660000000001</v>
      </c>
      <c r="HD209" s="1">
        <v>3.0862069999999998E-4</v>
      </c>
      <c r="HE209">
        <v>0.24279519999999999</v>
      </c>
      <c r="HF209">
        <v>1.125596</v>
      </c>
      <c r="HG209">
        <v>22.679880000000001</v>
      </c>
      <c r="HH209" s="1">
        <v>2.9817960000000002E-4</v>
      </c>
      <c r="HI209">
        <v>0.23457839999999999</v>
      </c>
      <c r="HJ209">
        <v>1.125597</v>
      </c>
      <c r="HK209">
        <v>22.637640000000001</v>
      </c>
      <c r="HL209" s="1">
        <v>2.879119E-4</v>
      </c>
      <c r="HM209">
        <v>0.22651489999999999</v>
      </c>
      <c r="HN209">
        <v>1.125589</v>
      </c>
      <c r="HO209">
        <v>22.508109999999999</v>
      </c>
      <c r="HP209" s="1">
        <v>2.7839009999999998E-4</v>
      </c>
      <c r="HQ209">
        <v>0.21903320000000001</v>
      </c>
      <c r="HR209">
        <v>1.12557</v>
      </c>
      <c r="HS209">
        <v>22.403659999999999</v>
      </c>
      <c r="HT209" s="1">
        <v>2.6919649999999998E-4</v>
      </c>
      <c r="HU209">
        <v>0.21179300000000001</v>
      </c>
      <c r="HV209">
        <v>1.1255580000000001</v>
      </c>
      <c r="HW209">
        <v>22.251840000000001</v>
      </c>
      <c r="HX209" s="1">
        <v>2.607226E-4</v>
      </c>
      <c r="HY209">
        <v>0.2051405</v>
      </c>
      <c r="HZ209">
        <v>1.1255569999999999</v>
      </c>
      <c r="IA209">
        <v>22.314489999999999</v>
      </c>
      <c r="IB209" s="1">
        <v>2.5282089999999999E-4</v>
      </c>
      <c r="IC209">
        <v>0.1989129</v>
      </c>
      <c r="ID209">
        <v>1.125537</v>
      </c>
      <c r="IE209">
        <v>22.474240000000002</v>
      </c>
      <c r="IF209" s="1">
        <v>2.446994E-4</v>
      </c>
      <c r="IG209">
        <v>0.19253519999999999</v>
      </c>
      <c r="IH209">
        <v>1.125497</v>
      </c>
      <c r="II209">
        <v>22.610060000000001</v>
      </c>
      <c r="IJ209" s="1">
        <v>2.370455E-4</v>
      </c>
      <c r="IK209">
        <v>0.186533</v>
      </c>
      <c r="IL209">
        <v>1.1254690000000001</v>
      </c>
      <c r="IM209">
        <v>22.7041</v>
      </c>
      <c r="IN209" s="1">
        <v>2.2942540000000001E-4</v>
      </c>
      <c r="IO209">
        <v>0.18054780000000001</v>
      </c>
      <c r="IP209">
        <v>1.125445</v>
      </c>
      <c r="IQ209">
        <v>22.58287</v>
      </c>
      <c r="IR209" s="1">
        <v>2.2233840000000001E-4</v>
      </c>
      <c r="IS209">
        <v>0.17496890000000001</v>
      </c>
      <c r="IT209">
        <v>1.125407</v>
      </c>
      <c r="IU209">
        <v>22.414999999999999</v>
      </c>
      <c r="IV209" s="1">
        <v>2.157858E-4</v>
      </c>
      <c r="IW209">
        <v>0.16980600000000001</v>
      </c>
      <c r="IX209">
        <v>1.1253420000000001</v>
      </c>
      <c r="IY209">
        <v>22.32347</v>
      </c>
      <c r="IZ209" s="1">
        <v>2.094164E-4</v>
      </c>
      <c r="JA209">
        <v>0.1648184</v>
      </c>
      <c r="JB209">
        <v>1.1253029999999999</v>
      </c>
      <c r="JC209">
        <v>22.330719999999999</v>
      </c>
      <c r="JD209" s="1">
        <v>2.028213E-4</v>
      </c>
      <c r="JE209">
        <v>0.15963550000000001</v>
      </c>
      <c r="JF209">
        <v>1.1252450000000001</v>
      </c>
      <c r="JG209">
        <v>22.681049999999999</v>
      </c>
      <c r="JH209" s="1">
        <v>1.9677449999999999E-4</v>
      </c>
      <c r="JI209">
        <v>0.15488830000000001</v>
      </c>
      <c r="JJ209">
        <v>1.125186</v>
      </c>
      <c r="JK209">
        <v>23.084859999999999</v>
      </c>
      <c r="JL209" s="1">
        <v>1.907535E-4</v>
      </c>
      <c r="JM209">
        <v>0.1501393</v>
      </c>
      <c r="JN209">
        <v>1.1251100000000001</v>
      </c>
      <c r="JO209">
        <v>23.291440000000001</v>
      </c>
      <c r="JP209" s="1">
        <v>1.8492939999999999E-4</v>
      </c>
      <c r="JQ209">
        <v>0.14558550000000001</v>
      </c>
      <c r="JR209">
        <v>1.1250629999999999</v>
      </c>
      <c r="JS209">
        <v>23.251339999999999</v>
      </c>
      <c r="JT209" s="1">
        <v>1.798611E-4</v>
      </c>
      <c r="JU209">
        <v>0.14158209999999999</v>
      </c>
      <c r="JV209">
        <v>1.124984</v>
      </c>
      <c r="JW209">
        <v>23.064579999999999</v>
      </c>
      <c r="JX209" s="1">
        <v>1.7436550000000001E-4</v>
      </c>
      <c r="JY209">
        <v>0.13727349999999999</v>
      </c>
      <c r="JZ209">
        <v>1.124932</v>
      </c>
      <c r="KA209">
        <v>22.83426</v>
      </c>
      <c r="KB209" s="1">
        <v>1.6944179999999999E-4</v>
      </c>
      <c r="KC209">
        <v>0.1333935</v>
      </c>
      <c r="KD209">
        <v>1.124846</v>
      </c>
      <c r="KE209">
        <v>22.761479999999999</v>
      </c>
      <c r="KF209" s="1">
        <v>1.6456730000000001E-4</v>
      </c>
      <c r="KG209">
        <v>0.12957009999999999</v>
      </c>
      <c r="KH209">
        <v>1.1247670000000001</v>
      </c>
      <c r="KI209">
        <v>22.739889999999999</v>
      </c>
      <c r="KJ209" s="1">
        <v>1.5961790000000001E-4</v>
      </c>
      <c r="KK209">
        <v>0.1256758</v>
      </c>
      <c r="KL209">
        <v>1.124714</v>
      </c>
      <c r="KM209">
        <v>23.024349999999998</v>
      </c>
      <c r="KN209" s="1">
        <v>1.5518220000000001E-4</v>
      </c>
      <c r="KO209">
        <v>0.1221873</v>
      </c>
      <c r="KP209">
        <v>1.124654</v>
      </c>
      <c r="KQ209">
        <v>23.334430000000001</v>
      </c>
      <c r="KR209" s="1">
        <v>1.507573E-4</v>
      </c>
      <c r="KS209">
        <v>0.1187175</v>
      </c>
      <c r="KT209">
        <v>1.12459</v>
      </c>
      <c r="KU209">
        <v>23.613040000000002</v>
      </c>
      <c r="KV209" s="1">
        <v>1.464963E-4</v>
      </c>
      <c r="KW209">
        <v>0.1153621</v>
      </c>
      <c r="KX209">
        <v>1.124522</v>
      </c>
      <c r="KY209">
        <v>23.83212</v>
      </c>
      <c r="KZ209" s="1">
        <v>1.4251220000000001E-4</v>
      </c>
      <c r="LA209">
        <v>0.11221490000000001</v>
      </c>
      <c r="LB209">
        <v>1.1244719999999999</v>
      </c>
      <c r="LC209">
        <v>23.811060000000001</v>
      </c>
      <c r="LD209" s="1">
        <v>1.3873410000000001E-4</v>
      </c>
      <c r="LE209">
        <v>0.1092446</v>
      </c>
      <c r="LF209">
        <v>1.1244240000000001</v>
      </c>
      <c r="LG209">
        <v>23.675850000000001</v>
      </c>
      <c r="LH209" s="1">
        <v>1.3493779999999999E-4</v>
      </c>
      <c r="LI209">
        <v>0.10626869999999999</v>
      </c>
      <c r="LJ209">
        <v>1.124368</v>
      </c>
      <c r="LK209">
        <v>23.576160000000002</v>
      </c>
      <c r="LL209" s="1">
        <v>1.3128839999999999E-4</v>
      </c>
      <c r="LM209">
        <v>0.1033906</v>
      </c>
      <c r="LN209">
        <v>1.1243129999999999</v>
      </c>
      <c r="LO209">
        <v>23.504460000000002</v>
      </c>
      <c r="LP209" s="1">
        <v>1.2792899999999999E-4</v>
      </c>
      <c r="LQ209">
        <v>0.1007364</v>
      </c>
      <c r="LR209">
        <v>1.1242810000000001</v>
      </c>
      <c r="LS209">
        <v>23.805029999999999</v>
      </c>
      <c r="LT209" s="1">
        <v>1.2463449999999999E-4</v>
      </c>
      <c r="LU209" s="1">
        <v>9.814987E-2</v>
      </c>
      <c r="LV209">
        <v>1.124242</v>
      </c>
      <c r="LW209">
        <v>24.15314</v>
      </c>
      <c r="LX209" s="1">
        <v>1.2115489999999999E-4</v>
      </c>
      <c r="LY209" s="1">
        <v>9.5418459999999997E-2</v>
      </c>
      <c r="LZ209">
        <v>1.1241890000000001</v>
      </c>
      <c r="MA209">
        <v>24.435269999999999</v>
      </c>
      <c r="MB209" s="1">
        <v>1.179115E-4</v>
      </c>
      <c r="MC209" s="1">
        <v>9.2862180000000002E-2</v>
      </c>
      <c r="MD209">
        <v>1.1241380000000001</v>
      </c>
      <c r="ME209">
        <v>24.69286</v>
      </c>
      <c r="MF209" s="1">
        <v>1.146046E-4</v>
      </c>
      <c r="MG209" s="1">
        <v>9.0266369999999999E-2</v>
      </c>
      <c r="MH209">
        <v>1.1240730000000001</v>
      </c>
      <c r="MI209">
        <v>24.703250000000001</v>
      </c>
      <c r="MJ209" s="1">
        <v>1.11495E-4</v>
      </c>
      <c r="MK209" s="1">
        <v>8.7808319999999995E-2</v>
      </c>
      <c r="ML209">
        <v>1.1240479999999999</v>
      </c>
      <c r="MM209">
        <v>24.630990000000001</v>
      </c>
      <c r="MN209" s="1">
        <v>1.084446E-4</v>
      </c>
      <c r="MO209" s="1">
        <v>8.5418620000000001E-2</v>
      </c>
      <c r="MP209">
        <v>1.1239840000000001</v>
      </c>
      <c r="MQ209">
        <v>24.568349999999999</v>
      </c>
      <c r="MR209" s="1">
        <v>1.0570520000000001E-4</v>
      </c>
      <c r="MS209">
        <v>8.3259899999999998E-2</v>
      </c>
      <c r="MT209">
        <v>1.1239269999999999</v>
      </c>
      <c r="MU209">
        <v>24.451319999999999</v>
      </c>
      <c r="MV209" s="1">
        <v>1.027405E-4</v>
      </c>
      <c r="MW209" s="1">
        <v>8.0925449999999996E-2</v>
      </c>
      <c r="MX209">
        <v>1.1238760000000001</v>
      </c>
      <c r="MY209">
        <v>24.25009</v>
      </c>
      <c r="MZ209" s="1">
        <v>9.9929490000000005E-5</v>
      </c>
      <c r="NA209" s="1">
        <v>7.8720029999999996E-2</v>
      </c>
      <c r="NB209">
        <v>1.12385</v>
      </c>
      <c r="NC209">
        <v>24.125260000000001</v>
      </c>
      <c r="ND209" s="1">
        <v>9.7023219999999998E-5</v>
      </c>
      <c r="NE209" s="1">
        <v>7.6431280000000004E-2</v>
      </c>
      <c r="NF209">
        <v>1.123796</v>
      </c>
      <c r="NG209">
        <v>24.094670000000001</v>
      </c>
      <c r="NH209" s="1">
        <v>9.4228039999999996E-5</v>
      </c>
      <c r="NI209" s="1">
        <v>7.4228939999999993E-2</v>
      </c>
      <c r="NJ209">
        <v>1.123764</v>
      </c>
      <c r="NK209">
        <v>23.86055</v>
      </c>
      <c r="NL209" s="1">
        <v>9.1604349999999996E-5</v>
      </c>
      <c r="NM209" s="1">
        <v>7.2170570000000003E-2</v>
      </c>
      <c r="NN209">
        <v>1.1236950000000001</v>
      </c>
      <c r="NO209">
        <v>23.5867</v>
      </c>
      <c r="NP209" s="1">
        <v>8.8938399999999995E-5</v>
      </c>
      <c r="NQ209" s="1">
        <v>7.0069279999999998E-2</v>
      </c>
      <c r="NR209">
        <v>1.123677</v>
      </c>
      <c r="NS209">
        <v>23.433730000000001</v>
      </c>
      <c r="NT209" s="1">
        <v>8.6375549999999997E-5</v>
      </c>
      <c r="NU209" s="1">
        <v>6.8050819999999998E-2</v>
      </c>
      <c r="NV209">
        <v>1.1236539999999999</v>
      </c>
      <c r="NW209">
        <v>23.336950000000002</v>
      </c>
      <c r="NX209" s="1">
        <v>8.3951019999999998E-5</v>
      </c>
      <c r="NY209" s="1">
        <v>6.613956E-2</v>
      </c>
      <c r="NZ209">
        <v>1.1236029999999999</v>
      </c>
      <c r="OA209">
        <v>23.246449999999999</v>
      </c>
      <c r="OB209" s="1">
        <v>8.1599190000000002E-5</v>
      </c>
      <c r="OC209">
        <v>6.4286700000000002E-2</v>
      </c>
      <c r="OD209">
        <v>1.1235649999999999</v>
      </c>
      <c r="OE209">
        <v>23.42925</v>
      </c>
      <c r="OF209" s="1">
        <v>7.9273840000000003E-5</v>
      </c>
      <c r="OG209" s="1">
        <v>6.246198E-2</v>
      </c>
      <c r="OH209">
        <v>1.123542</v>
      </c>
      <c r="OI209">
        <v>23.593050000000002</v>
      </c>
      <c r="OJ209" s="1">
        <v>7.7153319999999993E-5</v>
      </c>
      <c r="OK209" s="1">
        <v>6.0776959999999998E-2</v>
      </c>
    </row>
    <row r="210" spans="1:401" x14ac:dyDescent="0.35">
      <c r="A210">
        <v>216</v>
      </c>
      <c r="B210" t="s">
        <v>4</v>
      </c>
      <c r="C210" t="s">
        <v>181</v>
      </c>
      <c r="D210" t="s">
        <v>214</v>
      </c>
      <c r="E210">
        <v>866.73839999999996</v>
      </c>
      <c r="F210">
        <v>0.8220634</v>
      </c>
      <c r="G210">
        <v>23.58511</v>
      </c>
      <c r="H210">
        <v>0</v>
      </c>
      <c r="I210">
        <v>0</v>
      </c>
      <c r="J210">
        <v>0.82203440000000005</v>
      </c>
      <c r="K210">
        <v>23.49654</v>
      </c>
      <c r="L210">
        <v>0</v>
      </c>
      <c r="M210">
        <v>0</v>
      </c>
      <c r="N210">
        <v>0.82204290000000002</v>
      </c>
      <c r="O210">
        <v>23.155609999999999</v>
      </c>
      <c r="P210">
        <v>0</v>
      </c>
      <c r="Q210">
        <v>0</v>
      </c>
      <c r="R210">
        <v>0.82203930000000003</v>
      </c>
      <c r="S210">
        <v>22.59094</v>
      </c>
      <c r="T210">
        <v>0</v>
      </c>
      <c r="U210">
        <v>0</v>
      </c>
      <c r="V210">
        <v>0.82203020000000004</v>
      </c>
      <c r="W210">
        <v>22.114280000000001</v>
      </c>
      <c r="X210">
        <v>0</v>
      </c>
      <c r="Y210">
        <v>0</v>
      </c>
      <c r="Z210">
        <v>0.82203230000000005</v>
      </c>
      <c r="AA210">
        <v>21.6706</v>
      </c>
      <c r="AB210">
        <v>0</v>
      </c>
      <c r="AC210">
        <v>0</v>
      </c>
      <c r="AD210">
        <v>0.82203199999999998</v>
      </c>
      <c r="AE210">
        <v>21.395250000000001</v>
      </c>
      <c r="AF210">
        <v>0</v>
      </c>
      <c r="AG210">
        <v>0</v>
      </c>
      <c r="AH210">
        <v>0.82203630000000005</v>
      </c>
      <c r="AI210">
        <v>21.296610000000001</v>
      </c>
      <c r="AJ210" s="1">
        <v>2.063838E-32</v>
      </c>
      <c r="AK210" s="1">
        <v>1.6170999999999999E-29</v>
      </c>
      <c r="AL210">
        <v>0.8220423</v>
      </c>
      <c r="AM210">
        <v>21.294170000000001</v>
      </c>
      <c r="AN210" s="1">
        <v>1.618353E-20</v>
      </c>
      <c r="AO210" s="1">
        <v>1.267082E-17</v>
      </c>
      <c r="AP210">
        <v>0.82205079999999997</v>
      </c>
      <c r="AQ210">
        <v>21.590160000000001</v>
      </c>
      <c r="AR210" s="1">
        <v>5.5800729999999998E-8</v>
      </c>
      <c r="AS210" s="1">
        <v>3.3160059999999998E-5</v>
      </c>
      <c r="AT210">
        <v>0.82205309999999998</v>
      </c>
      <c r="AU210">
        <v>21.96921</v>
      </c>
      <c r="AV210" s="1">
        <v>6.2591909999999999E-4</v>
      </c>
      <c r="AW210">
        <v>0.40864980000000001</v>
      </c>
      <c r="AX210">
        <v>0.82205329999999999</v>
      </c>
      <c r="AY210">
        <v>22.160160000000001</v>
      </c>
      <c r="AZ210">
        <v>0.14278260000000001</v>
      </c>
      <c r="BA210">
        <v>98.782219999999995</v>
      </c>
      <c r="BB210">
        <v>0.82206849999999998</v>
      </c>
      <c r="BC210">
        <v>22.271139999999999</v>
      </c>
      <c r="BD210">
        <v>3.8768600000000002</v>
      </c>
      <c r="BE210">
        <v>2809.317</v>
      </c>
      <c r="BF210">
        <v>0.82209279999999996</v>
      </c>
      <c r="BG210">
        <v>22.148009999999999</v>
      </c>
      <c r="BH210">
        <v>22.812719999999999</v>
      </c>
      <c r="BI210">
        <v>17188.099999999999</v>
      </c>
      <c r="BJ210">
        <v>0.82210170000000005</v>
      </c>
      <c r="BK210">
        <v>21.81739</v>
      </c>
      <c r="BL210">
        <v>40.984920000000002</v>
      </c>
      <c r="BM210">
        <v>31928.49</v>
      </c>
      <c r="BN210">
        <v>0.82208680000000001</v>
      </c>
      <c r="BO210">
        <v>21.550409999999999</v>
      </c>
      <c r="BP210">
        <v>28.367830000000001</v>
      </c>
      <c r="BQ210">
        <v>22732.880000000001</v>
      </c>
      <c r="BR210">
        <v>0.8221136</v>
      </c>
      <c r="BS210">
        <v>21.35342</v>
      </c>
      <c r="BT210">
        <v>8.9509349999999994</v>
      </c>
      <c r="BU210">
        <v>7350.4480000000003</v>
      </c>
      <c r="BV210">
        <v>0.82213429999999998</v>
      </c>
      <c r="BW210">
        <v>21.469629999999999</v>
      </c>
      <c r="BX210">
        <v>1.474221</v>
      </c>
      <c r="BY210">
        <v>1235.8009999999999</v>
      </c>
      <c r="BZ210">
        <v>0.82214849999999995</v>
      </c>
      <c r="CA210">
        <v>21.795079999999999</v>
      </c>
      <c r="CB210">
        <v>0.14711560000000001</v>
      </c>
      <c r="CC210">
        <v>125.0394</v>
      </c>
      <c r="CD210">
        <v>0.82214149999999997</v>
      </c>
      <c r="CE210">
        <v>22.065919999999998</v>
      </c>
      <c r="CF210" s="1">
        <v>1.5646569999999999E-2</v>
      </c>
      <c r="CG210">
        <v>12.97063</v>
      </c>
      <c r="CH210">
        <v>0.82215700000000003</v>
      </c>
      <c r="CI210">
        <v>22.378609999999998</v>
      </c>
      <c r="CJ210" s="1">
        <v>6.4537179999999998E-3</v>
      </c>
      <c r="CK210">
        <v>5.1074520000000003</v>
      </c>
      <c r="CL210">
        <v>0.82215530000000003</v>
      </c>
      <c r="CM210">
        <v>22.468610000000002</v>
      </c>
      <c r="CN210" s="1">
        <v>5.1179909999999997E-3</v>
      </c>
      <c r="CO210">
        <v>4.026084</v>
      </c>
      <c r="CP210">
        <v>0.82215609999999995</v>
      </c>
      <c r="CQ210">
        <v>22.38719</v>
      </c>
      <c r="CR210" s="1">
        <v>4.2823510000000002E-3</v>
      </c>
      <c r="CS210">
        <v>3.3674689999999998</v>
      </c>
      <c r="CT210">
        <v>0.8221463</v>
      </c>
      <c r="CU210">
        <v>22.298500000000001</v>
      </c>
      <c r="CV210" s="1">
        <v>3.6065810000000002E-3</v>
      </c>
      <c r="CW210">
        <v>2.8357260000000002</v>
      </c>
      <c r="CX210">
        <v>0.82214330000000002</v>
      </c>
      <c r="CY210">
        <v>22.256229999999999</v>
      </c>
      <c r="CZ210" s="1">
        <v>3.0524229999999999E-3</v>
      </c>
      <c r="DA210">
        <v>2.3996439999999999</v>
      </c>
      <c r="DB210">
        <v>0.82214710000000002</v>
      </c>
      <c r="DC210">
        <v>22.511099999999999</v>
      </c>
      <c r="DD210" s="1">
        <v>2.596994E-3</v>
      </c>
      <c r="DE210">
        <v>2.0412659999999998</v>
      </c>
      <c r="DF210">
        <v>0.82213760000000002</v>
      </c>
      <c r="DG210">
        <v>22.776299999999999</v>
      </c>
      <c r="DH210" s="1">
        <v>2.2235919999999999E-3</v>
      </c>
      <c r="DI210">
        <v>1.7474160000000001</v>
      </c>
      <c r="DJ210">
        <v>0.82214069999999995</v>
      </c>
      <c r="DK210">
        <v>23.002330000000001</v>
      </c>
      <c r="DL210" s="1">
        <v>1.917815E-3</v>
      </c>
      <c r="DM210">
        <v>1.506813</v>
      </c>
      <c r="DN210">
        <v>0.82211420000000002</v>
      </c>
      <c r="DO210">
        <v>23.157160000000001</v>
      </c>
      <c r="DP210" s="1">
        <v>1.6655680000000001E-3</v>
      </c>
      <c r="DQ210">
        <v>1.308378</v>
      </c>
      <c r="DR210">
        <v>0.82210119999999998</v>
      </c>
      <c r="DS210">
        <v>22.997789999999998</v>
      </c>
      <c r="DT210" s="1">
        <v>1.4579110000000001E-3</v>
      </c>
      <c r="DU210">
        <v>1.1449579999999999</v>
      </c>
      <c r="DV210">
        <v>0.82208340000000002</v>
      </c>
      <c r="DW210">
        <v>22.787739999999999</v>
      </c>
      <c r="DX210" s="1">
        <v>1.2852670000000001E-3</v>
      </c>
      <c r="DY210">
        <v>1.0092540000000001</v>
      </c>
      <c r="DZ210">
        <v>0.82208199999999998</v>
      </c>
      <c r="EA210">
        <v>22.660959999999999</v>
      </c>
      <c r="EB210" s="1">
        <v>1.1403920000000001E-3</v>
      </c>
      <c r="EC210">
        <v>0.89532540000000005</v>
      </c>
      <c r="ED210">
        <v>0.82207859999999999</v>
      </c>
      <c r="EE210">
        <v>22.602830000000001</v>
      </c>
      <c r="EF210" s="1">
        <v>1.017565E-3</v>
      </c>
      <c r="EG210">
        <v>0.79877529999999997</v>
      </c>
      <c r="EH210">
        <v>0.82205159999999999</v>
      </c>
      <c r="EI210">
        <v>22.800049999999999</v>
      </c>
      <c r="EJ210" s="1">
        <v>9.136258E-4</v>
      </c>
      <c r="EK210">
        <v>0.71709230000000002</v>
      </c>
      <c r="EL210">
        <v>0.82204129999999997</v>
      </c>
      <c r="EM210">
        <v>23.14479</v>
      </c>
      <c r="EN210" s="1">
        <v>8.2599650000000002E-4</v>
      </c>
      <c r="EO210">
        <v>0.64819530000000003</v>
      </c>
      <c r="EP210">
        <v>0.8220305</v>
      </c>
      <c r="EQ210">
        <v>23.44163</v>
      </c>
      <c r="ER210" s="1">
        <v>7.5262820000000005E-4</v>
      </c>
      <c r="ES210">
        <v>0.5905108</v>
      </c>
      <c r="ET210">
        <v>0.82204080000000002</v>
      </c>
      <c r="EU210">
        <v>23.649380000000001</v>
      </c>
      <c r="EV210" s="1">
        <v>6.905018E-4</v>
      </c>
      <c r="EW210">
        <v>0.54167480000000001</v>
      </c>
      <c r="EX210">
        <v>0.82202790000000003</v>
      </c>
      <c r="EY210">
        <v>23.571860000000001</v>
      </c>
      <c r="EZ210" s="1">
        <v>6.3795560000000004E-4</v>
      </c>
      <c r="FA210">
        <v>0.50038329999999998</v>
      </c>
      <c r="FB210">
        <v>0.82202050000000004</v>
      </c>
      <c r="FC210">
        <v>23.38524</v>
      </c>
      <c r="FD210" s="1">
        <v>5.9134189999999998E-4</v>
      </c>
      <c r="FE210">
        <v>0.46379910000000002</v>
      </c>
      <c r="FF210">
        <v>0.82201930000000001</v>
      </c>
      <c r="FG210">
        <v>23.268439999999998</v>
      </c>
      <c r="FH210" s="1">
        <v>5.5177830000000005E-4</v>
      </c>
      <c r="FI210">
        <v>0.4326701</v>
      </c>
      <c r="FJ210">
        <v>0.82201919999999995</v>
      </c>
      <c r="FK210">
        <v>23.18478</v>
      </c>
      <c r="FL210" s="1">
        <v>5.1762450000000001E-4</v>
      </c>
      <c r="FM210">
        <v>0.40587780000000001</v>
      </c>
      <c r="FN210">
        <v>0.82204049999999995</v>
      </c>
      <c r="FO210">
        <v>23.358799999999999</v>
      </c>
      <c r="FP210" s="1">
        <v>4.8720769999999999E-4</v>
      </c>
      <c r="FQ210">
        <v>0.38199680000000003</v>
      </c>
      <c r="FR210">
        <v>0.82202200000000003</v>
      </c>
      <c r="FS210">
        <v>23.453340000000001</v>
      </c>
      <c r="FT210" s="1">
        <v>4.6014109999999999E-4</v>
      </c>
      <c r="FU210">
        <v>0.3607532</v>
      </c>
      <c r="FV210">
        <v>0.82203119999999996</v>
      </c>
      <c r="FW210">
        <v>23.282900000000001</v>
      </c>
      <c r="FX210" s="1">
        <v>4.3638850000000002E-4</v>
      </c>
      <c r="FY210">
        <v>0.3421284</v>
      </c>
      <c r="FZ210">
        <v>0.8220345</v>
      </c>
      <c r="GA210">
        <v>23.000859999999999</v>
      </c>
      <c r="GB210" s="1">
        <v>4.1543359999999998E-4</v>
      </c>
      <c r="GC210">
        <v>0.32567360000000001</v>
      </c>
      <c r="GD210">
        <v>0.82202779999999998</v>
      </c>
      <c r="GE210">
        <v>22.641970000000001</v>
      </c>
      <c r="GF210" s="1">
        <v>3.9615480000000002E-4</v>
      </c>
      <c r="GG210">
        <v>0.3105696</v>
      </c>
      <c r="GH210">
        <v>0.82205329999999999</v>
      </c>
      <c r="GI210">
        <v>22.51651</v>
      </c>
      <c r="GJ210" s="1">
        <v>3.781101E-4</v>
      </c>
      <c r="GK210">
        <v>0.29640640000000001</v>
      </c>
      <c r="GL210">
        <v>0.82206920000000006</v>
      </c>
      <c r="GM210">
        <v>22.60557</v>
      </c>
      <c r="GN210" s="1">
        <v>3.620098E-4</v>
      </c>
      <c r="GO210">
        <v>0.28376659999999998</v>
      </c>
      <c r="GP210">
        <v>0.82207790000000003</v>
      </c>
      <c r="GQ210">
        <v>22.74858</v>
      </c>
      <c r="GR210" s="1">
        <v>3.4704030000000001E-4</v>
      </c>
      <c r="GS210">
        <v>0.27204739999999999</v>
      </c>
      <c r="GT210">
        <v>0.82207189999999997</v>
      </c>
      <c r="GU210">
        <v>22.67512</v>
      </c>
      <c r="GV210" s="1">
        <v>3.3340360000000001E-4</v>
      </c>
      <c r="GW210">
        <v>0.26134780000000002</v>
      </c>
      <c r="GX210">
        <v>0.82208930000000002</v>
      </c>
      <c r="GY210">
        <v>22.654070000000001</v>
      </c>
      <c r="GZ210" s="1">
        <v>3.210895E-4</v>
      </c>
      <c r="HA210">
        <v>0.25168449999999998</v>
      </c>
      <c r="HB210">
        <v>0.82209239999999995</v>
      </c>
      <c r="HC210">
        <v>22.666630000000001</v>
      </c>
      <c r="HD210" s="1">
        <v>3.0960280000000002E-4</v>
      </c>
      <c r="HE210">
        <v>0.2426769</v>
      </c>
      <c r="HF210">
        <v>0.82208749999999997</v>
      </c>
      <c r="HG210">
        <v>22.732019999999999</v>
      </c>
      <c r="HH210" s="1">
        <v>2.9909780000000001E-4</v>
      </c>
      <c r="HI210">
        <v>0.23444380000000001</v>
      </c>
      <c r="HJ210">
        <v>0.8220906</v>
      </c>
      <c r="HK210">
        <v>22.654900000000001</v>
      </c>
      <c r="HL210" s="1">
        <v>2.8881080000000002E-4</v>
      </c>
      <c r="HM210">
        <v>0.2263966</v>
      </c>
      <c r="HN210">
        <v>0.82209520000000003</v>
      </c>
      <c r="HO210">
        <v>22.511569999999999</v>
      </c>
      <c r="HP210" s="1">
        <v>2.7926399999999999E-4</v>
      </c>
      <c r="HQ210">
        <v>0.21891959999999999</v>
      </c>
      <c r="HR210">
        <v>0.82208440000000005</v>
      </c>
      <c r="HS210">
        <v>22.413209999999999</v>
      </c>
      <c r="HT210" s="1">
        <v>2.6998719999999998E-4</v>
      </c>
      <c r="HU210">
        <v>0.21164949999999999</v>
      </c>
      <c r="HV210">
        <v>0.82211040000000002</v>
      </c>
      <c r="HW210">
        <v>22.267520000000001</v>
      </c>
      <c r="HX210" s="1">
        <v>2.6150860000000002E-4</v>
      </c>
      <c r="HY210">
        <v>0.20501269999999999</v>
      </c>
      <c r="HZ210">
        <v>0.8220828</v>
      </c>
      <c r="IA210">
        <v>22.351600000000001</v>
      </c>
      <c r="IB210" s="1">
        <v>2.5353380000000002E-4</v>
      </c>
      <c r="IC210">
        <v>0.19875590000000001</v>
      </c>
      <c r="ID210">
        <v>0.8220826</v>
      </c>
      <c r="IE210">
        <v>22.517289999999999</v>
      </c>
      <c r="IF210" s="1">
        <v>2.4539849999999998E-4</v>
      </c>
      <c r="IG210">
        <v>0.19239390000000001</v>
      </c>
      <c r="IH210">
        <v>0.82208599999999998</v>
      </c>
      <c r="II210">
        <v>22.653079999999999</v>
      </c>
      <c r="IJ210" s="1">
        <v>2.3775089999999999E-4</v>
      </c>
      <c r="IK210">
        <v>0.18641089999999999</v>
      </c>
      <c r="IL210">
        <v>0.82208190000000003</v>
      </c>
      <c r="IM210">
        <v>22.740359999999999</v>
      </c>
      <c r="IN210" s="1">
        <v>2.301037E-4</v>
      </c>
      <c r="IO210">
        <v>0.18042710000000001</v>
      </c>
      <c r="IP210">
        <v>0.82208420000000004</v>
      </c>
      <c r="IQ210">
        <v>22.60172</v>
      </c>
      <c r="IR210" s="1">
        <v>2.229791E-4</v>
      </c>
      <c r="IS210">
        <v>0.17483950000000001</v>
      </c>
      <c r="IT210">
        <v>0.82206239999999997</v>
      </c>
      <c r="IU210">
        <v>22.431979999999999</v>
      </c>
      <c r="IV210" s="1">
        <v>2.1636879999999999E-4</v>
      </c>
      <c r="IW210">
        <v>0.16965259999999999</v>
      </c>
      <c r="IX210">
        <v>0.82206520000000005</v>
      </c>
      <c r="IY210">
        <v>22.335830000000001</v>
      </c>
      <c r="IZ210" s="1">
        <v>2.100123E-4</v>
      </c>
      <c r="JA210">
        <v>0.16468540000000001</v>
      </c>
      <c r="JB210">
        <v>0.82203559999999998</v>
      </c>
      <c r="JC210">
        <v>22.34985</v>
      </c>
      <c r="JD210" s="1">
        <v>2.0337989999999999E-4</v>
      </c>
      <c r="JE210">
        <v>0.15949930000000001</v>
      </c>
      <c r="JF210">
        <v>0.82204690000000002</v>
      </c>
      <c r="JG210">
        <v>22.71602</v>
      </c>
      <c r="JH210" s="1">
        <v>1.973341E-4</v>
      </c>
      <c r="JI210">
        <v>0.15476280000000001</v>
      </c>
      <c r="JJ210">
        <v>0.82201919999999995</v>
      </c>
      <c r="JK210">
        <v>23.123909999999999</v>
      </c>
      <c r="JL210" s="1">
        <v>1.91249E-4</v>
      </c>
      <c r="JM210">
        <v>0.14998800000000001</v>
      </c>
      <c r="JN210">
        <v>0.82202459999999999</v>
      </c>
      <c r="JO210">
        <v>23.338239999999999</v>
      </c>
      <c r="JP210" s="1">
        <v>1.8545599999999999E-4</v>
      </c>
      <c r="JQ210">
        <v>0.14546829999999999</v>
      </c>
      <c r="JR210">
        <v>0.82203680000000001</v>
      </c>
      <c r="JS210">
        <v>23.29232</v>
      </c>
      <c r="JT210" s="1">
        <v>1.8033519999999999E-4</v>
      </c>
      <c r="JU210">
        <v>0.14143800000000001</v>
      </c>
      <c r="JV210">
        <v>0.82201029999999997</v>
      </c>
      <c r="JW210">
        <v>23.09158</v>
      </c>
      <c r="JX210" s="1">
        <v>1.7483599999999999E-4</v>
      </c>
      <c r="JY210">
        <v>0.13714290000000001</v>
      </c>
      <c r="JZ210">
        <v>0.82201489999999999</v>
      </c>
      <c r="KA210">
        <v>22.848420000000001</v>
      </c>
      <c r="KB210" s="1">
        <v>1.6988220000000001E-4</v>
      </c>
      <c r="KC210">
        <v>0.13325339999999999</v>
      </c>
      <c r="KD210">
        <v>0.82200209999999996</v>
      </c>
      <c r="KE210">
        <v>22.76905</v>
      </c>
      <c r="KF210" s="1">
        <v>1.650081E-4</v>
      </c>
      <c r="KG210">
        <v>0.12944069999999999</v>
      </c>
      <c r="KH210">
        <v>0.82199659999999997</v>
      </c>
      <c r="KI210">
        <v>22.756150000000002</v>
      </c>
      <c r="KJ210" s="1">
        <v>1.6003149999999999E-4</v>
      </c>
      <c r="KK210">
        <v>0.1255443</v>
      </c>
      <c r="KL210">
        <v>0.82200969999999995</v>
      </c>
      <c r="KM210">
        <v>23.06324</v>
      </c>
      <c r="KN210" s="1">
        <v>1.555788E-4</v>
      </c>
      <c r="KO210">
        <v>0.12205390000000001</v>
      </c>
      <c r="KP210">
        <v>0.82199</v>
      </c>
      <c r="KQ210">
        <v>23.3813</v>
      </c>
      <c r="KR210" s="1">
        <v>1.5116819999999999E-4</v>
      </c>
      <c r="KS210">
        <v>0.1186034</v>
      </c>
      <c r="KT210">
        <v>0.82198289999999996</v>
      </c>
      <c r="KU210">
        <v>23.662690000000001</v>
      </c>
      <c r="KV210" s="1">
        <v>1.468792E-4</v>
      </c>
      <c r="KW210">
        <v>0.1152393</v>
      </c>
      <c r="KX210">
        <v>0.82199679999999997</v>
      </c>
      <c r="KY210">
        <v>23.870049999999999</v>
      </c>
      <c r="KZ210" s="1">
        <v>1.4285329999999999E-4</v>
      </c>
      <c r="LA210">
        <v>0.1120746</v>
      </c>
      <c r="LB210">
        <v>0.82199639999999996</v>
      </c>
      <c r="LC210">
        <v>23.82687</v>
      </c>
      <c r="LD210" s="1">
        <v>1.3906850000000001E-4</v>
      </c>
      <c r="LE210">
        <v>0.10910880000000001</v>
      </c>
      <c r="LF210">
        <v>0.82199929999999999</v>
      </c>
      <c r="LG210">
        <v>23.684889999999999</v>
      </c>
      <c r="LH210" s="1">
        <v>1.3528889999999999E-4</v>
      </c>
      <c r="LI210">
        <v>0.1061532</v>
      </c>
      <c r="LJ210">
        <v>0.82199750000000005</v>
      </c>
      <c r="LK210">
        <v>23.58634</v>
      </c>
      <c r="LL210" s="1">
        <v>1.316113E-4</v>
      </c>
      <c r="LM210">
        <v>0.1032653</v>
      </c>
      <c r="LN210">
        <v>0.82200819999999997</v>
      </c>
      <c r="LO210">
        <v>23.531040000000001</v>
      </c>
      <c r="LP210" s="1">
        <v>1.2821959999999999E-4</v>
      </c>
      <c r="LQ210">
        <v>0.10059709999999999</v>
      </c>
      <c r="LR210">
        <v>0.82199029999999995</v>
      </c>
      <c r="LS210">
        <v>23.856660000000002</v>
      </c>
      <c r="LT210" s="1">
        <v>1.249259E-4</v>
      </c>
      <c r="LU210" s="1">
        <v>9.8019709999999996E-2</v>
      </c>
      <c r="LV210">
        <v>0.8220037</v>
      </c>
      <c r="LW210">
        <v>24.209009999999999</v>
      </c>
      <c r="LX210" s="1">
        <v>1.21459E-4</v>
      </c>
      <c r="LY210" s="1">
        <v>9.5306329999999995E-2</v>
      </c>
      <c r="LZ210">
        <v>0.82201900000000006</v>
      </c>
      <c r="MA210">
        <v>24.492529999999999</v>
      </c>
      <c r="MB210" s="1">
        <v>1.181983E-4</v>
      </c>
      <c r="MC210" s="1">
        <v>9.2745380000000002E-2</v>
      </c>
      <c r="MD210">
        <v>0.82201040000000003</v>
      </c>
      <c r="ME210">
        <v>24.736650000000001</v>
      </c>
      <c r="MF210" s="1">
        <v>1.148975E-4</v>
      </c>
      <c r="MG210" s="1">
        <v>9.0161630000000006E-2</v>
      </c>
      <c r="MH210">
        <v>0.82199670000000002</v>
      </c>
      <c r="MI210">
        <v>24.722190000000001</v>
      </c>
      <c r="MJ210" s="1">
        <v>1.117451E-4</v>
      </c>
      <c r="MK210" s="1">
        <v>8.7682979999999994E-2</v>
      </c>
      <c r="ML210">
        <v>0.82198439999999995</v>
      </c>
      <c r="MM210">
        <v>24.642299999999999</v>
      </c>
      <c r="MN210" s="1">
        <v>1.087184E-4</v>
      </c>
      <c r="MO210" s="1">
        <v>8.5318279999999996E-2</v>
      </c>
      <c r="MP210">
        <v>0.82199310000000003</v>
      </c>
      <c r="MQ210">
        <v>24.575970000000002</v>
      </c>
      <c r="MR210" s="1">
        <v>1.0596559999999999E-4</v>
      </c>
      <c r="MS210" s="1">
        <v>8.3153989999999997E-2</v>
      </c>
      <c r="MT210">
        <v>0.8219841</v>
      </c>
      <c r="MU210">
        <v>24.468869999999999</v>
      </c>
      <c r="MV210" s="1">
        <v>1.029903E-4</v>
      </c>
      <c r="MW210" s="1">
        <v>8.0822480000000002E-2</v>
      </c>
      <c r="MX210">
        <v>0.82199429999999996</v>
      </c>
      <c r="MY210">
        <v>24.285589999999999</v>
      </c>
      <c r="MZ210" s="1">
        <v>1.001884E-4</v>
      </c>
      <c r="NA210" s="1">
        <v>7.8628290000000003E-2</v>
      </c>
      <c r="NB210">
        <v>0.82198559999999998</v>
      </c>
      <c r="NC210">
        <v>24.18103</v>
      </c>
      <c r="ND210" s="1">
        <v>9.7276019999999996E-5</v>
      </c>
      <c r="NE210" s="1">
        <v>7.6344129999999996E-2</v>
      </c>
      <c r="NF210">
        <v>0.82197580000000003</v>
      </c>
      <c r="NG210">
        <v>24.16038</v>
      </c>
      <c r="NH210" s="1">
        <v>9.4463370000000006E-5</v>
      </c>
      <c r="NI210" s="1">
        <v>7.4138220000000005E-2</v>
      </c>
      <c r="NJ210">
        <v>0.82201429999999998</v>
      </c>
      <c r="NK210">
        <v>23.905919999999998</v>
      </c>
      <c r="NL210" s="1">
        <v>9.1855409999999995E-5</v>
      </c>
      <c r="NM210" s="1">
        <v>7.209496E-2</v>
      </c>
      <c r="NN210">
        <v>0.82198380000000004</v>
      </c>
      <c r="NO210">
        <v>23.61167</v>
      </c>
      <c r="NP210" s="1">
        <v>8.9172000000000006E-5</v>
      </c>
      <c r="NQ210" s="1">
        <v>6.9988750000000002E-2</v>
      </c>
      <c r="NR210">
        <v>0.82198979999999999</v>
      </c>
      <c r="NS210">
        <v>23.44885</v>
      </c>
      <c r="NT210" s="1">
        <v>8.6599820000000005E-5</v>
      </c>
      <c r="NU210" s="1">
        <v>6.7971939999999995E-2</v>
      </c>
      <c r="NV210">
        <v>0.8219786</v>
      </c>
      <c r="NW210">
        <v>23.348549999999999</v>
      </c>
      <c r="NX210" s="1">
        <v>8.4168189999999998E-5</v>
      </c>
      <c r="NY210" s="1">
        <v>6.6061910000000001E-2</v>
      </c>
      <c r="NZ210">
        <v>0.82199359999999999</v>
      </c>
      <c r="OA210">
        <v>23.263200000000001</v>
      </c>
      <c r="OB210" s="1">
        <v>8.1808689999999994E-5</v>
      </c>
      <c r="OC210" s="1">
        <v>6.4209359999999993E-2</v>
      </c>
      <c r="OD210">
        <v>0.82199140000000004</v>
      </c>
      <c r="OE210">
        <v>23.473680000000002</v>
      </c>
      <c r="OF210" s="1">
        <v>7.9489450000000002E-5</v>
      </c>
      <c r="OG210" s="1">
        <v>6.2394810000000002E-2</v>
      </c>
      <c r="OH210">
        <v>0.82198210000000005</v>
      </c>
      <c r="OI210">
        <v>23.655049999999999</v>
      </c>
      <c r="OJ210" s="1">
        <v>7.7327569999999999E-5</v>
      </c>
      <c r="OK210" s="1">
        <v>6.0688770000000003E-2</v>
      </c>
    </row>
    <row r="211" spans="1:401" x14ac:dyDescent="0.35">
      <c r="A211">
        <v>217</v>
      </c>
      <c r="B211" t="s">
        <v>4</v>
      </c>
      <c r="C211" t="s">
        <v>181</v>
      </c>
      <c r="D211" t="s">
        <v>215</v>
      </c>
      <c r="E211">
        <v>971.678</v>
      </c>
      <c r="F211">
        <v>1.31942</v>
      </c>
      <c r="G211">
        <v>23.599720000000001</v>
      </c>
      <c r="H211">
        <v>0</v>
      </c>
      <c r="I211">
        <v>0</v>
      </c>
      <c r="J211">
        <v>1.3191619999999999</v>
      </c>
      <c r="K211">
        <v>23.527149999999999</v>
      </c>
      <c r="L211">
        <v>0</v>
      </c>
      <c r="M211">
        <v>0</v>
      </c>
      <c r="N211">
        <v>1.3188899999999999</v>
      </c>
      <c r="O211">
        <v>23.206050000000001</v>
      </c>
      <c r="P211">
        <v>0</v>
      </c>
      <c r="Q211">
        <v>0</v>
      </c>
      <c r="R211">
        <v>1.318632</v>
      </c>
      <c r="S211">
        <v>22.653549999999999</v>
      </c>
      <c r="T211">
        <v>0</v>
      </c>
      <c r="U211">
        <v>0</v>
      </c>
      <c r="V211">
        <v>1.318387</v>
      </c>
      <c r="W211">
        <v>22.177250000000001</v>
      </c>
      <c r="X211">
        <v>0</v>
      </c>
      <c r="Y211">
        <v>0</v>
      </c>
      <c r="Z211">
        <v>1.3181529999999999</v>
      </c>
      <c r="AA211">
        <v>21.71321</v>
      </c>
      <c r="AB211">
        <v>0</v>
      </c>
      <c r="AC211">
        <v>0</v>
      </c>
      <c r="AD211">
        <v>1.3179419999999999</v>
      </c>
      <c r="AE211">
        <v>21.420539999999999</v>
      </c>
      <c r="AF211">
        <v>0</v>
      </c>
      <c r="AG211">
        <v>0</v>
      </c>
      <c r="AH211">
        <v>1.3177220000000001</v>
      </c>
      <c r="AI211">
        <v>21.313030000000001</v>
      </c>
      <c r="AJ211" s="1">
        <v>2.2071369999999999E-33</v>
      </c>
      <c r="AK211" s="1">
        <v>1.763455E-30</v>
      </c>
      <c r="AL211">
        <v>1.317553</v>
      </c>
      <c r="AM211">
        <v>21.311160000000001</v>
      </c>
      <c r="AN211" s="1">
        <v>1.749132E-21</v>
      </c>
      <c r="AO211" s="1">
        <v>1.3965E-18</v>
      </c>
      <c r="AP211">
        <v>1.3173710000000001</v>
      </c>
      <c r="AQ211">
        <v>21.621359999999999</v>
      </c>
      <c r="AR211" s="1">
        <v>2.3680280000000001E-8</v>
      </c>
      <c r="AS211" s="1">
        <v>1.2119490000000001E-5</v>
      </c>
      <c r="AT211">
        <v>1.3172060000000001</v>
      </c>
      <c r="AU211">
        <v>22.008220000000001</v>
      </c>
      <c r="AV211" s="1">
        <v>3.9740069999999998E-4</v>
      </c>
      <c r="AW211">
        <v>0.24100940000000001</v>
      </c>
      <c r="AX211">
        <v>1.3170649999999999</v>
      </c>
      <c r="AY211">
        <v>22.19922</v>
      </c>
      <c r="AZ211">
        <v>0.1064032</v>
      </c>
      <c r="BA211">
        <v>70.450180000000003</v>
      </c>
      <c r="BB211">
        <v>1.3169219999999999</v>
      </c>
      <c r="BC211">
        <v>22.307379999999998</v>
      </c>
      <c r="BD211">
        <v>3.2407599999999999</v>
      </c>
      <c r="BE211">
        <v>2298.19</v>
      </c>
      <c r="BF211">
        <v>1.316846</v>
      </c>
      <c r="BG211">
        <v>22.17792</v>
      </c>
      <c r="BH211">
        <v>20.908480000000001</v>
      </c>
      <c r="BI211">
        <v>15710.32</v>
      </c>
      <c r="BJ211">
        <v>1.316757</v>
      </c>
      <c r="BK211">
        <v>21.84357</v>
      </c>
      <c r="BL211">
        <v>40.582769999999996</v>
      </c>
      <c r="BM211">
        <v>32056.47</v>
      </c>
      <c r="BN211">
        <v>1.316675</v>
      </c>
      <c r="BO211">
        <v>21.572510000000001</v>
      </c>
      <c r="BP211">
        <v>29.995760000000001</v>
      </c>
      <c r="BQ211">
        <v>24745.07</v>
      </c>
      <c r="BR211">
        <v>1.3166150000000001</v>
      </c>
      <c r="BS211">
        <v>21.374099999999999</v>
      </c>
      <c r="BT211">
        <v>10.02008</v>
      </c>
      <c r="BU211">
        <v>8588.3639999999996</v>
      </c>
      <c r="BV211">
        <v>1.3165789999999999</v>
      </c>
      <c r="BW211">
        <v>21.495830000000002</v>
      </c>
      <c r="BX211">
        <v>1.7329749999999999</v>
      </c>
      <c r="BY211">
        <v>1535.415</v>
      </c>
      <c r="BZ211">
        <v>1.3165519999999999</v>
      </c>
      <c r="CA211">
        <v>21.818629999999999</v>
      </c>
      <c r="CB211">
        <v>0.1788554</v>
      </c>
      <c r="CC211">
        <v>162.36940000000001</v>
      </c>
      <c r="CD211">
        <v>1.316506</v>
      </c>
      <c r="CE211">
        <v>22.086200000000002</v>
      </c>
      <c r="CF211" s="1">
        <v>1.8021740000000001E-2</v>
      </c>
      <c r="CG211">
        <v>15.89555</v>
      </c>
      <c r="CH211">
        <v>1.316468</v>
      </c>
      <c r="CI211">
        <v>22.396409999999999</v>
      </c>
      <c r="CJ211" s="1">
        <v>6.6458189999999999E-3</v>
      </c>
      <c r="CK211">
        <v>5.4192299999999998</v>
      </c>
      <c r="CL211">
        <v>1.316479</v>
      </c>
      <c r="CM211">
        <v>22.478950000000001</v>
      </c>
      <c r="CN211" s="1">
        <v>5.1904020000000002E-3</v>
      </c>
      <c r="CO211">
        <v>4.1804300000000003</v>
      </c>
      <c r="CP211">
        <v>1.3164419999999999</v>
      </c>
      <c r="CQ211">
        <v>22.392199999999999</v>
      </c>
      <c r="CR211" s="1">
        <v>4.338789E-3</v>
      </c>
      <c r="CS211">
        <v>3.4920339999999999</v>
      </c>
      <c r="CT211">
        <v>1.3164130000000001</v>
      </c>
      <c r="CU211">
        <v>22.307259999999999</v>
      </c>
      <c r="CV211" s="1">
        <v>3.6527669999999999E-3</v>
      </c>
      <c r="CW211">
        <v>2.9392930000000002</v>
      </c>
      <c r="CX211">
        <v>1.3163499999999999</v>
      </c>
      <c r="CY211">
        <v>22.27291</v>
      </c>
      <c r="CZ211" s="1">
        <v>3.090293E-3</v>
      </c>
      <c r="DA211">
        <v>2.4861369999999998</v>
      </c>
      <c r="DB211">
        <v>1.316327</v>
      </c>
      <c r="DC211">
        <v>22.552530000000001</v>
      </c>
      <c r="DD211" s="1">
        <v>2.6281880000000001E-3</v>
      </c>
      <c r="DE211">
        <v>2.1138710000000001</v>
      </c>
      <c r="DF211">
        <v>1.316279</v>
      </c>
      <c r="DG211">
        <v>22.824369999999998</v>
      </c>
      <c r="DH211" s="1">
        <v>2.2490309999999999E-3</v>
      </c>
      <c r="DI211">
        <v>1.8083720000000001</v>
      </c>
      <c r="DJ211">
        <v>1.3162199999999999</v>
      </c>
      <c r="DK211">
        <v>23.052910000000001</v>
      </c>
      <c r="DL211" s="1">
        <v>1.938766E-3</v>
      </c>
      <c r="DM211">
        <v>1.558451</v>
      </c>
      <c r="DN211">
        <v>1.3161480000000001</v>
      </c>
      <c r="DO211">
        <v>23.198899999999998</v>
      </c>
      <c r="DP211" s="1">
        <v>1.6828559999999999E-3</v>
      </c>
      <c r="DQ211">
        <v>1.3523419999999999</v>
      </c>
      <c r="DR211">
        <v>1.3160529999999999</v>
      </c>
      <c r="DS211">
        <v>23.020610000000001</v>
      </c>
      <c r="DT211" s="1">
        <v>1.472108E-3</v>
      </c>
      <c r="DU211">
        <v>1.1825619999999999</v>
      </c>
      <c r="DV211">
        <v>1.315957</v>
      </c>
      <c r="DW211">
        <v>22.799710000000001</v>
      </c>
      <c r="DX211" s="1">
        <v>1.29722E-3</v>
      </c>
      <c r="DY211">
        <v>1.041873</v>
      </c>
      <c r="DZ211">
        <v>1.3158369999999999</v>
      </c>
      <c r="EA211">
        <v>22.667950000000001</v>
      </c>
      <c r="EB211" s="1">
        <v>1.150365E-3</v>
      </c>
      <c r="EC211">
        <v>0.92369579999999996</v>
      </c>
      <c r="ED211">
        <v>1.3157319999999999</v>
      </c>
      <c r="EE211">
        <v>22.616969999999998</v>
      </c>
      <c r="EF211" s="1">
        <v>1.026056E-3</v>
      </c>
      <c r="EG211">
        <v>0.8237409</v>
      </c>
      <c r="EH211">
        <v>1.315596</v>
      </c>
      <c r="EI211">
        <v>22.83005</v>
      </c>
      <c r="EJ211" s="1">
        <v>9.2082510000000004E-4</v>
      </c>
      <c r="EK211">
        <v>0.7391238</v>
      </c>
      <c r="EL211">
        <v>1.3154710000000001</v>
      </c>
      <c r="EM211">
        <v>23.187799999999999</v>
      </c>
      <c r="EN211" s="1">
        <v>8.3204310000000001E-4</v>
      </c>
      <c r="EO211">
        <v>0.66769710000000004</v>
      </c>
      <c r="EP211">
        <v>1.3153170000000001</v>
      </c>
      <c r="EQ211">
        <v>23.490500000000001</v>
      </c>
      <c r="ER211" s="1">
        <v>7.5772209999999999E-4</v>
      </c>
      <c r="ES211">
        <v>0.60790650000000002</v>
      </c>
      <c r="ET211">
        <v>1.315223</v>
      </c>
      <c r="EU211">
        <v>23.688099999999999</v>
      </c>
      <c r="EV211" s="1">
        <v>6.9483860000000002E-4</v>
      </c>
      <c r="EW211">
        <v>0.55734150000000005</v>
      </c>
      <c r="EX211">
        <v>1.3150980000000001</v>
      </c>
      <c r="EY211">
        <v>23.59179</v>
      </c>
      <c r="EZ211" s="1">
        <v>6.4165209999999997E-4</v>
      </c>
      <c r="FA211">
        <v>0.51456930000000001</v>
      </c>
      <c r="FB211">
        <v>1.3149770000000001</v>
      </c>
      <c r="FC211">
        <v>23.395009999999999</v>
      </c>
      <c r="FD211" s="1">
        <v>5.9460749999999999E-4</v>
      </c>
      <c r="FE211">
        <v>0.4768288</v>
      </c>
      <c r="FF211">
        <v>1.3148329999999999</v>
      </c>
      <c r="FG211">
        <v>23.2758</v>
      </c>
      <c r="FH211" s="1">
        <v>5.5449069999999995E-4</v>
      </c>
      <c r="FI211">
        <v>0.44452920000000001</v>
      </c>
      <c r="FJ211">
        <v>1.314735</v>
      </c>
      <c r="FK211">
        <v>23.20055</v>
      </c>
      <c r="FL211" s="1">
        <v>5.2004060000000003E-4</v>
      </c>
      <c r="FM211">
        <v>0.41689379999999998</v>
      </c>
      <c r="FN211">
        <v>1.314627</v>
      </c>
      <c r="FO211">
        <v>23.398859999999999</v>
      </c>
      <c r="FP211" s="1">
        <v>4.8934300000000005E-4</v>
      </c>
      <c r="FQ211">
        <v>0.39226139999999998</v>
      </c>
      <c r="FR211">
        <v>1.314533</v>
      </c>
      <c r="FS211">
        <v>23.508649999999999</v>
      </c>
      <c r="FT211" s="1">
        <v>4.6203839999999998E-4</v>
      </c>
      <c r="FU211">
        <v>0.3703534</v>
      </c>
      <c r="FV211">
        <v>1.314424</v>
      </c>
      <c r="FW211">
        <v>23.34263</v>
      </c>
      <c r="FX211" s="1">
        <v>4.3809619999999997E-4</v>
      </c>
      <c r="FY211">
        <v>0.35115790000000002</v>
      </c>
      <c r="FZ211">
        <v>1.314384</v>
      </c>
      <c r="GA211">
        <v>23.057919999999999</v>
      </c>
      <c r="GB211" s="1">
        <v>4.169477E-4</v>
      </c>
      <c r="GC211">
        <v>0.33416469999999998</v>
      </c>
      <c r="GD211">
        <v>1.314289</v>
      </c>
      <c r="GE211">
        <v>22.673850000000002</v>
      </c>
      <c r="GF211" s="1">
        <v>3.9756040000000001E-4</v>
      </c>
      <c r="GG211">
        <v>0.31863530000000001</v>
      </c>
      <c r="GH211">
        <v>1.3142510000000001</v>
      </c>
      <c r="GI211">
        <v>22.533950000000001</v>
      </c>
      <c r="GJ211" s="1">
        <v>3.7937300000000001E-4</v>
      </c>
      <c r="GK211">
        <v>0.3040484</v>
      </c>
      <c r="GL211">
        <v>1.3141959999999999</v>
      </c>
      <c r="GM211">
        <v>22.606249999999999</v>
      </c>
      <c r="GN211" s="1">
        <v>3.631439E-4</v>
      </c>
      <c r="GO211">
        <v>0.29101739999999998</v>
      </c>
      <c r="GP211">
        <v>1.314187</v>
      </c>
      <c r="GQ211">
        <v>22.756530000000001</v>
      </c>
      <c r="GR211" s="1">
        <v>3.4812880000000001E-4</v>
      </c>
      <c r="GS211">
        <v>0.27900449999999999</v>
      </c>
      <c r="GT211">
        <v>1.3141799999999999</v>
      </c>
      <c r="GU211">
        <v>22.702089999999998</v>
      </c>
      <c r="GV211" s="1">
        <v>3.3438210000000002E-4</v>
      </c>
      <c r="GW211">
        <v>0.26796730000000002</v>
      </c>
      <c r="GX211">
        <v>1.314176</v>
      </c>
      <c r="GY211">
        <v>22.70702</v>
      </c>
      <c r="GZ211" s="1">
        <v>3.219664E-4</v>
      </c>
      <c r="HA211">
        <v>0.25799949999999999</v>
      </c>
      <c r="HB211">
        <v>1.314165</v>
      </c>
      <c r="HC211">
        <v>22.732430000000001</v>
      </c>
      <c r="HD211" s="1">
        <v>3.104254E-4</v>
      </c>
      <c r="HE211">
        <v>0.24875120000000001</v>
      </c>
      <c r="HF211">
        <v>1.314146</v>
      </c>
      <c r="HG211">
        <v>22.78349</v>
      </c>
      <c r="HH211" s="1">
        <v>2.998586E-4</v>
      </c>
      <c r="HI211">
        <v>0.24027309999999999</v>
      </c>
      <c r="HJ211">
        <v>1.3141320000000001</v>
      </c>
      <c r="HK211">
        <v>22.679729999999999</v>
      </c>
      <c r="HL211" s="1">
        <v>2.8956350000000001E-4</v>
      </c>
      <c r="HM211">
        <v>0.23205110000000001</v>
      </c>
      <c r="HN211">
        <v>1.314106</v>
      </c>
      <c r="HO211">
        <v>22.516120000000001</v>
      </c>
      <c r="HP211" s="1">
        <v>2.7998569999999998E-4</v>
      </c>
      <c r="HQ211">
        <v>0.22437650000000001</v>
      </c>
      <c r="HR211">
        <v>1.314111</v>
      </c>
      <c r="HS211">
        <v>22.424209999999999</v>
      </c>
      <c r="HT211" s="1">
        <v>2.7065079999999999E-4</v>
      </c>
      <c r="HU211">
        <v>0.21689520000000001</v>
      </c>
      <c r="HV211">
        <v>1.3141080000000001</v>
      </c>
      <c r="HW211">
        <v>22.28445</v>
      </c>
      <c r="HX211" s="1">
        <v>2.6216400000000001E-4</v>
      </c>
      <c r="HY211">
        <v>0.21010619999999999</v>
      </c>
      <c r="HZ211">
        <v>1.3140909999999999</v>
      </c>
      <c r="IA211">
        <v>22.383430000000001</v>
      </c>
      <c r="IB211" s="1">
        <v>2.5412459999999998E-4</v>
      </c>
      <c r="IC211">
        <v>0.20365079999999999</v>
      </c>
      <c r="ID211">
        <v>1.314074</v>
      </c>
      <c r="IE211">
        <v>22.556360000000002</v>
      </c>
      <c r="IF211" s="1">
        <v>2.4599499999999999E-4</v>
      </c>
      <c r="IG211">
        <v>0.19716639999999999</v>
      </c>
      <c r="IH211">
        <v>1.314036</v>
      </c>
      <c r="II211">
        <v>22.693280000000001</v>
      </c>
      <c r="IJ211" s="1">
        <v>2.3834370000000001E-4</v>
      </c>
      <c r="IK211">
        <v>0.19104589999999999</v>
      </c>
      <c r="IL211">
        <v>1.3140080000000001</v>
      </c>
      <c r="IM211">
        <v>22.775790000000001</v>
      </c>
      <c r="IN211" s="1">
        <v>2.3067749999999999E-4</v>
      </c>
      <c r="IO211">
        <v>0.18491759999999999</v>
      </c>
      <c r="IP211">
        <v>1.3139529999999999</v>
      </c>
      <c r="IQ211">
        <v>22.625260000000001</v>
      </c>
      <c r="IR211" s="1">
        <v>2.2351430000000001E-4</v>
      </c>
      <c r="IS211">
        <v>0.17917179999999999</v>
      </c>
      <c r="IT211">
        <v>1.3139149999999999</v>
      </c>
      <c r="IU211">
        <v>22.450959999999998</v>
      </c>
      <c r="IV211" s="1">
        <v>2.1685110000000001E-4</v>
      </c>
      <c r="IW211">
        <v>0.17382040000000001</v>
      </c>
      <c r="IX211">
        <v>1.3138570000000001</v>
      </c>
      <c r="IY211">
        <v>22.349869999999999</v>
      </c>
      <c r="IZ211" s="1">
        <v>2.1050029999999999E-4</v>
      </c>
      <c r="JA211">
        <v>0.16875309999999999</v>
      </c>
      <c r="JB211">
        <v>1.31379</v>
      </c>
      <c r="JC211">
        <v>22.36251</v>
      </c>
      <c r="JD211" s="1">
        <v>2.0385020000000001E-4</v>
      </c>
      <c r="JE211">
        <v>0.16344549999999999</v>
      </c>
      <c r="JF211">
        <v>1.313723</v>
      </c>
      <c r="JG211">
        <v>22.744340000000001</v>
      </c>
      <c r="JH211" s="1">
        <v>1.977937E-4</v>
      </c>
      <c r="JI211">
        <v>0.15859680000000001</v>
      </c>
      <c r="JJ211">
        <v>1.313672</v>
      </c>
      <c r="JK211">
        <v>23.155719999999999</v>
      </c>
      <c r="JL211" s="1">
        <v>1.916667E-4</v>
      </c>
      <c r="JM211">
        <v>0.15368609999999999</v>
      </c>
      <c r="JN211">
        <v>1.313618</v>
      </c>
      <c r="JO211">
        <v>23.381039999999999</v>
      </c>
      <c r="JP211" s="1">
        <v>1.8590180000000001E-4</v>
      </c>
      <c r="JQ211">
        <v>0.1490977</v>
      </c>
      <c r="JR211">
        <v>1.313509</v>
      </c>
      <c r="JS211">
        <v>23.335070000000002</v>
      </c>
      <c r="JT211" s="1">
        <v>1.8071760000000001E-4</v>
      </c>
      <c r="JU211">
        <v>0.14491709999999999</v>
      </c>
      <c r="JV211">
        <v>1.3134399999999999</v>
      </c>
      <c r="JW211">
        <v>23.125209999999999</v>
      </c>
      <c r="JX211" s="1">
        <v>1.7523030000000001E-4</v>
      </c>
      <c r="JY211">
        <v>0.14054949999999999</v>
      </c>
      <c r="JZ211">
        <v>1.3133330000000001</v>
      </c>
      <c r="KA211">
        <v>22.865960000000001</v>
      </c>
      <c r="KB211" s="1">
        <v>1.7024029999999999E-4</v>
      </c>
      <c r="KC211">
        <v>0.13654060000000001</v>
      </c>
      <c r="KD211">
        <v>1.3132600000000001</v>
      </c>
      <c r="KE211">
        <v>22.777539999999998</v>
      </c>
      <c r="KF211" s="1">
        <v>1.653689E-4</v>
      </c>
      <c r="KG211">
        <v>0.13265089999999999</v>
      </c>
      <c r="KH211">
        <v>1.3131619999999999</v>
      </c>
      <c r="KI211">
        <v>22.768380000000001</v>
      </c>
      <c r="KJ211" s="1">
        <v>1.603814E-4</v>
      </c>
      <c r="KK211">
        <v>0.12866910000000001</v>
      </c>
      <c r="KL211">
        <v>1.313083</v>
      </c>
      <c r="KM211">
        <v>23.093789999999998</v>
      </c>
      <c r="KN211" s="1">
        <v>1.5591070000000001E-4</v>
      </c>
      <c r="KO211">
        <v>0.1250896</v>
      </c>
      <c r="KP211">
        <v>1.3130059999999999</v>
      </c>
      <c r="KQ211">
        <v>23.421510000000001</v>
      </c>
      <c r="KR211" s="1">
        <v>1.515078E-4</v>
      </c>
      <c r="KS211">
        <v>0.12157080000000001</v>
      </c>
      <c r="KT211">
        <v>1.3129249999999999</v>
      </c>
      <c r="KU211">
        <v>23.707159999999998</v>
      </c>
      <c r="KV211" s="1">
        <v>1.4719479999999999E-4</v>
      </c>
      <c r="KW211">
        <v>0.118113</v>
      </c>
      <c r="KX211">
        <v>1.312846</v>
      </c>
      <c r="KY211">
        <v>23.906300000000002</v>
      </c>
      <c r="KZ211" s="1">
        <v>1.431374E-4</v>
      </c>
      <c r="LA211">
        <v>0.1148547</v>
      </c>
      <c r="LB211">
        <v>1.3127850000000001</v>
      </c>
      <c r="LC211">
        <v>23.847090000000001</v>
      </c>
      <c r="LD211" s="1">
        <v>1.393477E-4</v>
      </c>
      <c r="LE211">
        <v>0.11182110000000001</v>
      </c>
      <c r="LF211">
        <v>1.3127180000000001</v>
      </c>
      <c r="LG211">
        <v>23.69595</v>
      </c>
      <c r="LH211" s="1">
        <v>1.355808E-4</v>
      </c>
      <c r="LI211">
        <v>0.1088166</v>
      </c>
      <c r="LJ211">
        <v>1.3126329999999999</v>
      </c>
      <c r="LK211">
        <v>23.59778</v>
      </c>
      <c r="LL211" s="1">
        <v>1.3187910000000001E-4</v>
      </c>
      <c r="LM211">
        <v>0.1058439</v>
      </c>
      <c r="LN211">
        <v>1.3125800000000001</v>
      </c>
      <c r="LO211">
        <v>23.551169999999999</v>
      </c>
      <c r="LP211" s="1">
        <v>1.2845909999999999E-4</v>
      </c>
      <c r="LQ211">
        <v>0.1030918</v>
      </c>
      <c r="LR211">
        <v>1.312519</v>
      </c>
      <c r="LS211">
        <v>23.900169999999999</v>
      </c>
      <c r="LT211" s="1">
        <v>1.2516590000000001E-4</v>
      </c>
      <c r="LU211">
        <v>0.10045999999999999</v>
      </c>
      <c r="LV211">
        <v>1.312462</v>
      </c>
      <c r="LW211">
        <v>24.257819999999999</v>
      </c>
      <c r="LX211" s="1">
        <v>1.217131E-4</v>
      </c>
      <c r="LY211" s="1">
        <v>9.7704589999999994E-2</v>
      </c>
      <c r="LZ211">
        <v>1.3124020000000001</v>
      </c>
      <c r="MA211">
        <v>24.544879999999999</v>
      </c>
      <c r="MB211" s="1">
        <v>1.1843489999999999E-4</v>
      </c>
      <c r="MC211" s="1">
        <v>9.5070050000000003E-2</v>
      </c>
      <c r="MD211">
        <v>1.3123400000000001</v>
      </c>
      <c r="ME211">
        <v>24.77758</v>
      </c>
      <c r="MF211" s="1">
        <v>1.151396E-4</v>
      </c>
      <c r="MG211" s="1">
        <v>9.2437770000000002E-2</v>
      </c>
      <c r="MH211">
        <v>1.3122990000000001</v>
      </c>
      <c r="MI211">
        <v>24.746849999999998</v>
      </c>
      <c r="MJ211" s="1">
        <v>1.119549E-4</v>
      </c>
      <c r="MK211" s="1">
        <v>8.9875679999999999E-2</v>
      </c>
      <c r="ML211">
        <v>1.3122229999999999</v>
      </c>
      <c r="MM211">
        <v>24.654209999999999</v>
      </c>
      <c r="MN211" s="1">
        <v>1.089488E-4</v>
      </c>
      <c r="MO211" s="1">
        <v>8.7478059999999996E-2</v>
      </c>
      <c r="MP211">
        <v>1.312154</v>
      </c>
      <c r="MQ211">
        <v>24.58475</v>
      </c>
      <c r="MR211" s="1">
        <v>1.0617480000000001E-4</v>
      </c>
      <c r="MS211" s="1">
        <v>8.5241780000000003E-2</v>
      </c>
      <c r="MT211">
        <v>1.3120959999999999</v>
      </c>
      <c r="MU211">
        <v>24.486660000000001</v>
      </c>
      <c r="MV211" s="1">
        <v>1.032008E-4</v>
      </c>
      <c r="MW211">
        <v>8.2866200000000001E-2</v>
      </c>
      <c r="MX211">
        <v>1.3120510000000001</v>
      </c>
      <c r="MY211">
        <v>24.324580000000001</v>
      </c>
      <c r="MZ211" s="1">
        <v>1.0040240000000001E-4</v>
      </c>
      <c r="NA211" s="1">
        <v>8.0626870000000003E-2</v>
      </c>
      <c r="NB211">
        <v>1.311993</v>
      </c>
      <c r="NC211">
        <v>24.235969999999998</v>
      </c>
      <c r="ND211" s="1">
        <v>9.7488070000000004E-5</v>
      </c>
      <c r="NE211">
        <v>7.8292500000000001E-2</v>
      </c>
      <c r="NF211">
        <v>1.31193</v>
      </c>
      <c r="NG211">
        <v>24.230509999999999</v>
      </c>
      <c r="NH211" s="1">
        <v>9.4664109999999994E-5</v>
      </c>
      <c r="NI211" s="1">
        <v>7.6027839999999999E-2</v>
      </c>
      <c r="NJ211">
        <v>1.3118890000000001</v>
      </c>
      <c r="NK211">
        <v>23.957719999999998</v>
      </c>
      <c r="NL211" s="1">
        <v>9.2062319999999996E-5</v>
      </c>
      <c r="NM211" s="1">
        <v>7.3944759999999998E-2</v>
      </c>
      <c r="NN211">
        <v>1.3118399999999999</v>
      </c>
      <c r="NO211">
        <v>23.64228</v>
      </c>
      <c r="NP211" s="1">
        <v>8.9367169999999998E-5</v>
      </c>
      <c r="NQ211" s="1">
        <v>7.1781159999999997E-2</v>
      </c>
      <c r="NR211">
        <v>1.3117650000000001</v>
      </c>
      <c r="NS211">
        <v>23.466390000000001</v>
      </c>
      <c r="NT211" s="1">
        <v>8.6787779999999995E-5</v>
      </c>
      <c r="NU211" s="1">
        <v>6.9713380000000005E-2</v>
      </c>
      <c r="NV211">
        <v>1.3117289999999999</v>
      </c>
      <c r="NW211">
        <v>23.36177</v>
      </c>
      <c r="NX211" s="1">
        <v>8.4348769999999999E-5</v>
      </c>
      <c r="NY211" s="1">
        <v>6.7753820000000006E-2</v>
      </c>
      <c r="NZ211">
        <v>1.3116859999999999</v>
      </c>
      <c r="OA211">
        <v>23.27796</v>
      </c>
      <c r="OB211" s="1">
        <v>8.1982580000000002E-5</v>
      </c>
      <c r="OC211" s="1">
        <v>6.5853250000000002E-2</v>
      </c>
      <c r="OD211">
        <v>1.311652</v>
      </c>
      <c r="OE211">
        <v>23.510200000000001</v>
      </c>
      <c r="OF211" s="1">
        <v>7.9669650000000004E-5</v>
      </c>
      <c r="OG211" s="1">
        <v>6.4004149999999996E-2</v>
      </c>
      <c r="OH211">
        <v>1.31159</v>
      </c>
      <c r="OI211">
        <v>23.71321</v>
      </c>
      <c r="OJ211" s="1">
        <v>7.7474670000000003E-5</v>
      </c>
      <c r="OK211" s="1">
        <v>6.223008E-2</v>
      </c>
    </row>
    <row r="212" spans="1:401" x14ac:dyDescent="0.35">
      <c r="A212">
        <v>218</v>
      </c>
      <c r="B212" t="s">
        <v>4</v>
      </c>
      <c r="C212" t="s">
        <v>181</v>
      </c>
      <c r="D212" t="s">
        <v>216</v>
      </c>
      <c r="E212">
        <v>1010.93</v>
      </c>
      <c r="F212">
        <v>0.87770239999999999</v>
      </c>
      <c r="G212">
        <v>23.612539999999999</v>
      </c>
      <c r="H212">
        <v>0</v>
      </c>
      <c r="I212">
        <v>0</v>
      </c>
      <c r="J212">
        <v>0.87755059999999996</v>
      </c>
      <c r="K212">
        <v>23.553920000000002</v>
      </c>
      <c r="L212">
        <v>0</v>
      </c>
      <c r="M212">
        <v>0</v>
      </c>
      <c r="N212">
        <v>0.87738970000000005</v>
      </c>
      <c r="O212">
        <v>23.250360000000001</v>
      </c>
      <c r="P212">
        <v>0</v>
      </c>
      <c r="Q212">
        <v>0</v>
      </c>
      <c r="R212">
        <v>0.87723209999999996</v>
      </c>
      <c r="S212">
        <v>22.709209999999999</v>
      </c>
      <c r="T212">
        <v>0</v>
      </c>
      <c r="U212">
        <v>0</v>
      </c>
      <c r="V212">
        <v>0.87710169999999998</v>
      </c>
      <c r="W212">
        <v>22.23387</v>
      </c>
      <c r="X212">
        <v>0</v>
      </c>
      <c r="Y212">
        <v>0</v>
      </c>
      <c r="Z212">
        <v>0.87695920000000005</v>
      </c>
      <c r="AA212">
        <v>21.752700000000001</v>
      </c>
      <c r="AB212">
        <v>0</v>
      </c>
      <c r="AC212">
        <v>0</v>
      </c>
      <c r="AD212">
        <v>0.87683639999999996</v>
      </c>
      <c r="AE212">
        <v>21.444179999999999</v>
      </c>
      <c r="AF212">
        <v>0</v>
      </c>
      <c r="AG212">
        <v>0</v>
      </c>
      <c r="AH212">
        <v>0.87672550000000005</v>
      </c>
      <c r="AI212">
        <v>21.32854</v>
      </c>
      <c r="AJ212" s="1">
        <v>3.5481199999999999E-34</v>
      </c>
      <c r="AK212" s="1">
        <v>2.9937819999999998E-31</v>
      </c>
      <c r="AL212">
        <v>0.87662499999999999</v>
      </c>
      <c r="AM212">
        <v>21.32687</v>
      </c>
      <c r="AN212" s="1">
        <v>2.9357199999999999E-22</v>
      </c>
      <c r="AO212" s="1">
        <v>2.475074E-19</v>
      </c>
      <c r="AP212">
        <v>0.87651409999999996</v>
      </c>
      <c r="AQ212">
        <v>21.650759999999998</v>
      </c>
      <c r="AR212" s="1">
        <v>7.106441E-9</v>
      </c>
      <c r="AS212" s="1">
        <v>4.1653429999999999E-6</v>
      </c>
      <c r="AT212">
        <v>0.87641840000000004</v>
      </c>
      <c r="AU212">
        <v>22.044979999999999</v>
      </c>
      <c r="AV212" s="1">
        <v>2.2321900000000001E-4</v>
      </c>
      <c r="AW212">
        <v>0.14837249999999999</v>
      </c>
      <c r="AX212">
        <v>0.87633570000000005</v>
      </c>
      <c r="AY212">
        <v>22.235869999999998</v>
      </c>
      <c r="AZ212" s="1">
        <v>7.3427980000000004E-2</v>
      </c>
      <c r="BA212">
        <v>52.641330000000004</v>
      </c>
      <c r="BB212">
        <v>0.87626119999999996</v>
      </c>
      <c r="BC212">
        <v>22.340789999999998</v>
      </c>
      <c r="BD212">
        <v>2.581871</v>
      </c>
      <c r="BE212">
        <v>1964.0840000000001</v>
      </c>
      <c r="BF212">
        <v>0.8761987</v>
      </c>
      <c r="BG212">
        <v>22.204350000000002</v>
      </c>
      <c r="BH212">
        <v>18.66403</v>
      </c>
      <c r="BI212">
        <v>14917.08</v>
      </c>
      <c r="BJ212">
        <v>0.87614669999999994</v>
      </c>
      <c r="BK212">
        <v>21.866790000000002</v>
      </c>
      <c r="BL212">
        <v>39.820900000000002</v>
      </c>
      <c r="BM212">
        <v>33183.81</v>
      </c>
      <c r="BN212">
        <v>0.87611930000000005</v>
      </c>
      <c r="BO212">
        <v>21.592759999999998</v>
      </c>
      <c r="BP212">
        <v>31.891300000000001</v>
      </c>
      <c r="BQ212">
        <v>27533.54</v>
      </c>
      <c r="BR212">
        <v>0.87608330000000001</v>
      </c>
      <c r="BS212">
        <v>21.39282</v>
      </c>
      <c r="BT212">
        <v>11.41545</v>
      </c>
      <c r="BU212">
        <v>10157.94</v>
      </c>
      <c r="BV212">
        <v>0.87606090000000003</v>
      </c>
      <c r="BW212">
        <v>21.520119999999999</v>
      </c>
      <c r="BX212">
        <v>2.0942949999999998</v>
      </c>
      <c r="BY212">
        <v>1911.405</v>
      </c>
      <c r="BZ212">
        <v>0.87604499999999996</v>
      </c>
      <c r="CA212">
        <v>21.841229999999999</v>
      </c>
      <c r="CB212">
        <v>0.22553210000000001</v>
      </c>
      <c r="CC212">
        <v>209.69470000000001</v>
      </c>
      <c r="CD212">
        <v>0.87601379999999995</v>
      </c>
      <c r="CE212">
        <v>22.105239999999998</v>
      </c>
      <c r="CF212" s="1">
        <v>2.1635169999999999E-2</v>
      </c>
      <c r="CG212">
        <v>19.781230000000001</v>
      </c>
      <c r="CH212">
        <v>0.87600679999999997</v>
      </c>
      <c r="CI212">
        <v>22.414339999999999</v>
      </c>
      <c r="CJ212" s="1">
        <v>6.9209409999999999E-3</v>
      </c>
      <c r="CK212">
        <v>5.9454840000000004</v>
      </c>
      <c r="CL212">
        <v>0.87598069999999995</v>
      </c>
      <c r="CM212">
        <v>22.488980000000002</v>
      </c>
      <c r="CN212" s="1">
        <v>5.2807289999999996E-3</v>
      </c>
      <c r="CO212">
        <v>4.4834209999999999</v>
      </c>
      <c r="CP212">
        <v>0.8759768</v>
      </c>
      <c r="CQ212">
        <v>22.396260000000002</v>
      </c>
      <c r="CR212" s="1">
        <v>4.4082150000000001E-3</v>
      </c>
      <c r="CS212">
        <v>3.740138</v>
      </c>
      <c r="CT212">
        <v>0.87596130000000005</v>
      </c>
      <c r="CU212">
        <v>22.31503</v>
      </c>
      <c r="CV212" s="1">
        <v>3.7095090000000002E-3</v>
      </c>
      <c r="CW212">
        <v>3.1468129999999999</v>
      </c>
      <c r="CX212">
        <v>0.87593540000000003</v>
      </c>
      <c r="CY212">
        <v>22.287299999999998</v>
      </c>
      <c r="CZ212" s="1">
        <v>3.1368189999999999E-3</v>
      </c>
      <c r="DA212">
        <v>2.6605059999999998</v>
      </c>
      <c r="DB212">
        <v>0.87592519999999996</v>
      </c>
      <c r="DC212">
        <v>22.590540000000001</v>
      </c>
      <c r="DD212" s="1">
        <v>2.666505E-3</v>
      </c>
      <c r="DE212">
        <v>2.2611829999999999</v>
      </c>
      <c r="DF212">
        <v>0.87589570000000005</v>
      </c>
      <c r="DG212">
        <v>22.869610000000002</v>
      </c>
      <c r="DH212" s="1">
        <v>2.280299E-3</v>
      </c>
      <c r="DI212">
        <v>1.9332640000000001</v>
      </c>
      <c r="DJ212">
        <v>0.87585930000000001</v>
      </c>
      <c r="DK212">
        <v>23.100380000000001</v>
      </c>
      <c r="DL212" s="1">
        <v>1.9644889999999998E-3</v>
      </c>
      <c r="DM212">
        <v>1.6651389999999999</v>
      </c>
      <c r="DN212">
        <v>0.87582649999999995</v>
      </c>
      <c r="DO212">
        <v>23.238969999999998</v>
      </c>
      <c r="DP212" s="1">
        <v>1.704087E-3</v>
      </c>
      <c r="DQ212">
        <v>1.4440660000000001</v>
      </c>
      <c r="DR212">
        <v>0.87576279999999995</v>
      </c>
      <c r="DS212">
        <v>23.042200000000001</v>
      </c>
      <c r="DT212" s="1">
        <v>1.4895279999999999E-3</v>
      </c>
      <c r="DU212">
        <v>1.2618879999999999</v>
      </c>
      <c r="DV212">
        <v>0.87570349999999997</v>
      </c>
      <c r="DW212">
        <v>22.81062</v>
      </c>
      <c r="DX212" s="1">
        <v>1.3118520000000001E-3</v>
      </c>
      <c r="DY212">
        <v>1.1112010000000001</v>
      </c>
      <c r="DZ212">
        <v>0.8756351</v>
      </c>
      <c r="EA212">
        <v>22.674250000000001</v>
      </c>
      <c r="EB212" s="1">
        <v>1.162562E-3</v>
      </c>
      <c r="EC212">
        <v>0.98456509999999997</v>
      </c>
      <c r="ED212">
        <v>0.87556959999999995</v>
      </c>
      <c r="EE212">
        <v>22.629200000000001</v>
      </c>
      <c r="EF212" s="1">
        <v>1.0364549999999999E-3</v>
      </c>
      <c r="EG212">
        <v>0.87765709999999997</v>
      </c>
      <c r="EH212">
        <v>0.87549279999999996</v>
      </c>
      <c r="EI212">
        <v>22.857990000000001</v>
      </c>
      <c r="EJ212" s="1">
        <v>9.2963970000000003E-4</v>
      </c>
      <c r="EK212">
        <v>0.78709609999999997</v>
      </c>
      <c r="EL212">
        <v>0.87542410000000004</v>
      </c>
      <c r="EM212">
        <v>23.228280000000002</v>
      </c>
      <c r="EN212" s="1">
        <v>8.3945190000000005E-4</v>
      </c>
      <c r="EO212">
        <v>0.7106015</v>
      </c>
      <c r="EP212">
        <v>0.8753417</v>
      </c>
      <c r="EQ212">
        <v>23.536799999999999</v>
      </c>
      <c r="ER212" s="1">
        <v>7.639554E-4</v>
      </c>
      <c r="ES212">
        <v>0.64656769999999997</v>
      </c>
      <c r="ET212">
        <v>0.87527390000000005</v>
      </c>
      <c r="EU212">
        <v>23.7256</v>
      </c>
      <c r="EV212" s="1">
        <v>7.0014179999999999E-4</v>
      </c>
      <c r="EW212">
        <v>0.59247490000000003</v>
      </c>
      <c r="EX212">
        <v>0.87519769999999997</v>
      </c>
      <c r="EY212">
        <v>23.61035</v>
      </c>
      <c r="EZ212" s="1">
        <v>6.4614179999999998E-4</v>
      </c>
      <c r="FA212">
        <v>0.54667849999999996</v>
      </c>
      <c r="FB212">
        <v>0.87512389999999995</v>
      </c>
      <c r="FC212">
        <v>23.403649999999999</v>
      </c>
      <c r="FD212" s="1">
        <v>5.9859110000000002E-4</v>
      </c>
      <c r="FE212">
        <v>0.50645019999999996</v>
      </c>
      <c r="FF212">
        <v>0.87505549999999999</v>
      </c>
      <c r="FG212">
        <v>23.282430000000002</v>
      </c>
      <c r="FH212" s="1">
        <v>5.5780860000000001E-4</v>
      </c>
      <c r="FI212">
        <v>0.47183720000000001</v>
      </c>
      <c r="FJ212">
        <v>0.87500129999999998</v>
      </c>
      <c r="FK212">
        <v>23.213840000000001</v>
      </c>
      <c r="FL212" s="1">
        <v>5.229834E-4</v>
      </c>
      <c r="FM212">
        <v>0.4423705</v>
      </c>
      <c r="FN212">
        <v>0.87493430000000005</v>
      </c>
      <c r="FO212">
        <v>23.434930000000001</v>
      </c>
      <c r="FP212" s="1">
        <v>4.919484E-4</v>
      </c>
      <c r="FQ212">
        <v>0.4161067</v>
      </c>
      <c r="FR212">
        <v>0.87486549999999996</v>
      </c>
      <c r="FS212">
        <v>23.559439999999999</v>
      </c>
      <c r="FT212" s="1">
        <v>4.6436669999999999E-4</v>
      </c>
      <c r="FU212">
        <v>0.39276440000000001</v>
      </c>
      <c r="FV212">
        <v>0.8748167</v>
      </c>
      <c r="FW212">
        <v>23.39734</v>
      </c>
      <c r="FX212" s="1">
        <v>4.4018639999999999E-4</v>
      </c>
      <c r="FY212">
        <v>0.37230839999999998</v>
      </c>
      <c r="FZ212">
        <v>0.87479079999999998</v>
      </c>
      <c r="GA212">
        <v>23.11065</v>
      </c>
      <c r="GB212" s="1">
        <v>4.1878819999999998E-4</v>
      </c>
      <c r="GC212">
        <v>0.35417670000000001</v>
      </c>
      <c r="GD212">
        <v>0.87475159999999996</v>
      </c>
      <c r="GE212">
        <v>22.70364</v>
      </c>
      <c r="GF212" s="1">
        <v>3.9926030000000002E-4</v>
      </c>
      <c r="GG212">
        <v>0.33766639999999998</v>
      </c>
      <c r="GH212">
        <v>0.87471279999999996</v>
      </c>
      <c r="GI212">
        <v>22.55087</v>
      </c>
      <c r="GJ212" s="1">
        <v>3.8091239999999999E-4</v>
      </c>
      <c r="GK212">
        <v>0.32215090000000002</v>
      </c>
      <c r="GL212">
        <v>0.87469450000000004</v>
      </c>
      <c r="GM212">
        <v>22.607980000000001</v>
      </c>
      <c r="GN212" s="1">
        <v>3.6452369999999997E-4</v>
      </c>
      <c r="GO212">
        <v>0.30826819999999999</v>
      </c>
      <c r="GP212">
        <v>0.87468860000000004</v>
      </c>
      <c r="GQ212">
        <v>22.76332</v>
      </c>
      <c r="GR212" s="1">
        <v>3.4945199999999999E-4</v>
      </c>
      <c r="GS212">
        <v>0.295543</v>
      </c>
      <c r="GT212">
        <v>0.87467090000000003</v>
      </c>
      <c r="GU212">
        <v>22.725349999999999</v>
      </c>
      <c r="GV212" s="1">
        <v>3.355678E-4</v>
      </c>
      <c r="GW212">
        <v>0.28378569999999997</v>
      </c>
      <c r="GX212">
        <v>0.87466900000000003</v>
      </c>
      <c r="GY212">
        <v>22.75422</v>
      </c>
      <c r="GZ212" s="1">
        <v>3.230299E-4</v>
      </c>
      <c r="HA212">
        <v>0.2731712</v>
      </c>
      <c r="HB212">
        <v>0.87465440000000005</v>
      </c>
      <c r="HC212">
        <v>22.793489999999998</v>
      </c>
      <c r="HD212" s="1">
        <v>3.1143110000000001E-4</v>
      </c>
      <c r="HE212">
        <v>0.26336599999999999</v>
      </c>
      <c r="HF212">
        <v>0.87466790000000005</v>
      </c>
      <c r="HG212">
        <v>22.832830000000001</v>
      </c>
      <c r="HH212" s="1">
        <v>3.007827E-4</v>
      </c>
      <c r="HI212">
        <v>0.25435200000000002</v>
      </c>
      <c r="HJ212">
        <v>0.87463959999999996</v>
      </c>
      <c r="HK212">
        <v>22.703749999999999</v>
      </c>
      <c r="HL212" s="1">
        <v>2.9048259999999999E-4</v>
      </c>
      <c r="HM212">
        <v>0.2456691</v>
      </c>
      <c r="HN212">
        <v>0.87464129999999995</v>
      </c>
      <c r="HO212">
        <v>22.520109999999999</v>
      </c>
      <c r="HP212" s="1">
        <v>2.8085460000000002E-4</v>
      </c>
      <c r="HQ212">
        <v>0.23752309999999999</v>
      </c>
      <c r="HR212">
        <v>0.87464260000000005</v>
      </c>
      <c r="HS212">
        <v>22.433520000000001</v>
      </c>
      <c r="HT212" s="1">
        <v>2.7146059999999999E-4</v>
      </c>
      <c r="HU212">
        <v>0.22958400000000001</v>
      </c>
      <c r="HV212">
        <v>0.87464209999999998</v>
      </c>
      <c r="HW212">
        <v>22.299029999999998</v>
      </c>
      <c r="HX212" s="1">
        <v>2.6295319999999997E-4</v>
      </c>
      <c r="HY212">
        <v>0.22239680000000001</v>
      </c>
      <c r="HZ212">
        <v>0.8746176</v>
      </c>
      <c r="IA212">
        <v>22.412459999999999</v>
      </c>
      <c r="IB212" s="1">
        <v>2.5483729999999999E-4</v>
      </c>
      <c r="IC212">
        <v>0.2155244</v>
      </c>
      <c r="ID212">
        <v>0.87460550000000004</v>
      </c>
      <c r="IE212">
        <v>22.593170000000001</v>
      </c>
      <c r="IF212" s="1">
        <v>2.467333E-4</v>
      </c>
      <c r="IG212">
        <v>0.2087048</v>
      </c>
      <c r="IH212">
        <v>0.87459900000000002</v>
      </c>
      <c r="II212">
        <v>22.730709999999998</v>
      </c>
      <c r="IJ212" s="1">
        <v>2.3906430000000001E-4</v>
      </c>
      <c r="IK212">
        <v>0.20222570000000001</v>
      </c>
      <c r="IL212">
        <v>0.87458119999999995</v>
      </c>
      <c r="IM212">
        <v>22.809560000000001</v>
      </c>
      <c r="IN212" s="1">
        <v>2.3137860000000001E-4</v>
      </c>
      <c r="IO212">
        <v>0.195742</v>
      </c>
      <c r="IP212">
        <v>0.87455400000000005</v>
      </c>
      <c r="IQ212">
        <v>22.646909999999998</v>
      </c>
      <c r="IR212" s="1">
        <v>2.2416189999999999E-4</v>
      </c>
      <c r="IS212">
        <v>0.189633</v>
      </c>
      <c r="IT212">
        <v>0.87453000000000003</v>
      </c>
      <c r="IU212">
        <v>22.468129999999999</v>
      </c>
      <c r="IV212" s="1">
        <v>2.174337E-4</v>
      </c>
      <c r="IW212">
        <v>0.18393399999999999</v>
      </c>
      <c r="IX212">
        <v>0.87448840000000005</v>
      </c>
      <c r="IY212">
        <v>22.36308</v>
      </c>
      <c r="IZ212" s="1">
        <v>2.1108039999999999E-4</v>
      </c>
      <c r="JA212">
        <v>0.1785805</v>
      </c>
      <c r="JB212">
        <v>0.8744577</v>
      </c>
      <c r="JC212">
        <v>22.374210000000001</v>
      </c>
      <c r="JD212" s="1">
        <v>2.0442769999999999E-4</v>
      </c>
      <c r="JE212">
        <v>0.17298069999999999</v>
      </c>
      <c r="JF212">
        <v>0.87441599999999997</v>
      </c>
      <c r="JG212">
        <v>22.77122</v>
      </c>
      <c r="JH212" s="1">
        <v>1.983458E-4</v>
      </c>
      <c r="JI212">
        <v>0.16783670000000001</v>
      </c>
      <c r="JJ212">
        <v>0.87436590000000003</v>
      </c>
      <c r="JK212">
        <v>23.185700000000001</v>
      </c>
      <c r="JL212" s="1">
        <v>1.9217999999999999E-4</v>
      </c>
      <c r="JM212">
        <v>0.1626273</v>
      </c>
      <c r="JN212">
        <v>0.87433360000000004</v>
      </c>
      <c r="JO212">
        <v>23.4208</v>
      </c>
      <c r="JP212" s="1">
        <v>1.8644420000000001E-4</v>
      </c>
      <c r="JQ212">
        <v>0.1578029</v>
      </c>
      <c r="JR212">
        <v>0.87428720000000004</v>
      </c>
      <c r="JS212">
        <v>23.37499</v>
      </c>
      <c r="JT212" s="1">
        <v>1.8116869999999999E-4</v>
      </c>
      <c r="JU212">
        <v>0.1533149</v>
      </c>
      <c r="JV212">
        <v>0.87424769999999996</v>
      </c>
      <c r="JW212">
        <v>23.155799999999999</v>
      </c>
      <c r="JX212" s="1">
        <v>1.7571169999999999E-4</v>
      </c>
      <c r="JY212">
        <v>0.1487327</v>
      </c>
      <c r="JZ212">
        <v>0.87419720000000001</v>
      </c>
      <c r="KA212">
        <v>22.882339999999999</v>
      </c>
      <c r="KB212" s="1">
        <v>1.706682E-4</v>
      </c>
      <c r="KC212">
        <v>0.1444551</v>
      </c>
      <c r="KD212">
        <v>0.87415920000000003</v>
      </c>
      <c r="KE212">
        <v>22.78557</v>
      </c>
      <c r="KF212" s="1">
        <v>1.658005E-4</v>
      </c>
      <c r="KG212">
        <v>0.14035049999999999</v>
      </c>
      <c r="KH212">
        <v>0.87409990000000004</v>
      </c>
      <c r="KI212">
        <v>22.779309999999999</v>
      </c>
      <c r="KJ212" s="1">
        <v>1.6081170000000001E-4</v>
      </c>
      <c r="KK212">
        <v>0.1361484</v>
      </c>
      <c r="KL212">
        <v>0.87403220000000004</v>
      </c>
      <c r="KM212">
        <v>23.12219</v>
      </c>
      <c r="KN212" s="1">
        <v>1.5631299999999999E-4</v>
      </c>
      <c r="KO212">
        <v>0.13234689999999999</v>
      </c>
      <c r="KP212">
        <v>0.87398920000000002</v>
      </c>
      <c r="KQ212">
        <v>23.45947</v>
      </c>
      <c r="KR212" s="1">
        <v>1.5191510000000001E-4</v>
      </c>
      <c r="KS212">
        <v>0.128634</v>
      </c>
      <c r="KT212">
        <v>0.87394139999999998</v>
      </c>
      <c r="KU212">
        <v>23.749210000000001</v>
      </c>
      <c r="KV212" s="1">
        <v>1.4757290000000001E-4</v>
      </c>
      <c r="KW212">
        <v>0.1249603</v>
      </c>
      <c r="KX212">
        <v>0.8739074</v>
      </c>
      <c r="KY212">
        <v>23.94153</v>
      </c>
      <c r="KZ212" s="1">
        <v>1.434827E-4</v>
      </c>
      <c r="LA212">
        <v>0.1214973</v>
      </c>
      <c r="LB212">
        <v>0.87387680000000001</v>
      </c>
      <c r="LC212">
        <v>23.866060000000001</v>
      </c>
      <c r="LD212" s="1">
        <v>1.3968570000000001E-4</v>
      </c>
      <c r="LE212">
        <v>0.11828900000000001</v>
      </c>
      <c r="LF212">
        <v>0.87381540000000002</v>
      </c>
      <c r="LG212">
        <v>23.705880000000001</v>
      </c>
      <c r="LH212" s="1">
        <v>1.359322E-4</v>
      </c>
      <c r="LI212">
        <v>0.1151253</v>
      </c>
      <c r="LJ212">
        <v>0.87378080000000002</v>
      </c>
      <c r="LK212">
        <v>23.607800000000001</v>
      </c>
      <c r="LL212" s="1">
        <v>1.3220190000000001E-4</v>
      </c>
      <c r="LM212">
        <v>0.1119653</v>
      </c>
      <c r="LN212">
        <v>0.87375460000000005</v>
      </c>
      <c r="LO212">
        <v>23.569120000000002</v>
      </c>
      <c r="LP212" s="1">
        <v>1.2874840000000001E-4</v>
      </c>
      <c r="LQ212">
        <v>0.1090352</v>
      </c>
      <c r="LR212">
        <v>0.87371929999999998</v>
      </c>
      <c r="LS212">
        <v>23.940729999999999</v>
      </c>
      <c r="LT212" s="1">
        <v>1.2545810000000001E-4</v>
      </c>
      <c r="LU212">
        <v>0.1062591</v>
      </c>
      <c r="LV212">
        <v>0.87368080000000004</v>
      </c>
      <c r="LW212">
        <v>24.304040000000001</v>
      </c>
      <c r="LX212" s="1">
        <v>1.220238E-4</v>
      </c>
      <c r="LY212">
        <v>0.1033652</v>
      </c>
      <c r="LZ212">
        <v>0.87366290000000002</v>
      </c>
      <c r="MA212">
        <v>24.594360000000002</v>
      </c>
      <c r="MB212" s="1">
        <v>1.187205E-4</v>
      </c>
      <c r="MC212">
        <v>0.10056279999999999</v>
      </c>
      <c r="MD212">
        <v>0.87360669999999996</v>
      </c>
      <c r="ME212">
        <v>24.81748</v>
      </c>
      <c r="MF212" s="1">
        <v>1.154332E-4</v>
      </c>
      <c r="MG212" s="1">
        <v>9.7790669999999996E-2</v>
      </c>
      <c r="MH212">
        <v>0.87356610000000001</v>
      </c>
      <c r="MI212">
        <v>24.769880000000001</v>
      </c>
      <c r="MJ212" s="1">
        <v>1.122133E-4</v>
      </c>
      <c r="MK212" s="1">
        <v>9.5061149999999997E-2</v>
      </c>
      <c r="ML212">
        <v>0.87354350000000003</v>
      </c>
      <c r="MM212">
        <v>24.665400000000002</v>
      </c>
      <c r="MN212" s="1">
        <v>1.0923110000000001E-4</v>
      </c>
      <c r="MO212" s="1">
        <v>9.2546729999999994E-2</v>
      </c>
      <c r="MP212">
        <v>0.87351820000000002</v>
      </c>
      <c r="MQ212">
        <v>24.592780000000001</v>
      </c>
      <c r="MR212" s="1">
        <v>1.064207E-4</v>
      </c>
      <c r="MS212" s="1">
        <v>9.0154559999999995E-2</v>
      </c>
      <c r="MT212">
        <v>0.87348409999999999</v>
      </c>
      <c r="MU212">
        <v>24.501639999999998</v>
      </c>
      <c r="MV212" s="1">
        <v>1.0345969999999999E-4</v>
      </c>
      <c r="MW212" s="1">
        <v>8.7660160000000001E-2</v>
      </c>
      <c r="MX212">
        <v>0.87343789999999999</v>
      </c>
      <c r="MY212">
        <v>24.358889999999999</v>
      </c>
      <c r="MZ212" s="1">
        <v>1.0065989999999999E-4</v>
      </c>
      <c r="NA212" s="1">
        <v>8.5294129999999996E-2</v>
      </c>
      <c r="NB212">
        <v>0.87340589999999996</v>
      </c>
      <c r="NC212">
        <v>24.285489999999999</v>
      </c>
      <c r="ND212" s="1">
        <v>9.7747149999999995E-5</v>
      </c>
      <c r="NE212" s="1">
        <v>8.2832409999999995E-2</v>
      </c>
      <c r="NF212">
        <v>0.87338349999999998</v>
      </c>
      <c r="NG212">
        <v>24.29466</v>
      </c>
      <c r="NH212" s="1">
        <v>9.4912269999999994E-5</v>
      </c>
      <c r="NI212" s="1">
        <v>8.0433480000000002E-2</v>
      </c>
      <c r="NJ212">
        <v>0.87333850000000002</v>
      </c>
      <c r="NK212">
        <v>24.005680000000002</v>
      </c>
      <c r="NL212" s="1">
        <v>9.2309529999999996E-5</v>
      </c>
      <c r="NM212" s="1">
        <v>7.8231809999999999E-2</v>
      </c>
      <c r="NN212">
        <v>0.87331119999999995</v>
      </c>
      <c r="NO212">
        <v>23.67061</v>
      </c>
      <c r="NP212" s="1">
        <v>8.960412E-5</v>
      </c>
      <c r="NQ212" s="1">
        <v>7.5941430000000004E-2</v>
      </c>
      <c r="NR212">
        <v>0.8732877</v>
      </c>
      <c r="NS212">
        <v>23.48282</v>
      </c>
      <c r="NT212" s="1">
        <v>8.7017139999999993E-5</v>
      </c>
      <c r="NU212" s="1">
        <v>7.3752310000000001E-2</v>
      </c>
      <c r="NV212">
        <v>0.87324380000000001</v>
      </c>
      <c r="NW212">
        <v>23.373729999999998</v>
      </c>
      <c r="NX212" s="1">
        <v>8.4568249999999998E-5</v>
      </c>
      <c r="NY212" s="1">
        <v>7.1676829999999997E-2</v>
      </c>
      <c r="NZ212">
        <v>0.87323799999999996</v>
      </c>
      <c r="OA212">
        <v>23.29101</v>
      </c>
      <c r="OB212" s="1">
        <v>8.2192919999999998E-5</v>
      </c>
      <c r="OC212" s="1">
        <v>6.9662669999999996E-2</v>
      </c>
      <c r="OD212">
        <v>0.87321470000000001</v>
      </c>
      <c r="OE212">
        <v>23.543330000000001</v>
      </c>
      <c r="OF212" s="1">
        <v>7.9886689999999995E-5</v>
      </c>
      <c r="OG212" s="1">
        <v>6.7715730000000002E-2</v>
      </c>
      <c r="OH212">
        <v>0.87317800000000001</v>
      </c>
      <c r="OI212">
        <v>23.76699</v>
      </c>
      <c r="OJ212" s="1">
        <v>7.7656180000000002E-5</v>
      </c>
      <c r="OK212" s="1">
        <v>6.5817710000000001E-2</v>
      </c>
    </row>
    <row r="213" spans="1:401" x14ac:dyDescent="0.35">
      <c r="A213">
        <v>219</v>
      </c>
      <c r="B213" t="s">
        <v>4</v>
      </c>
      <c r="C213" t="s">
        <v>181</v>
      </c>
      <c r="D213" t="s">
        <v>217</v>
      </c>
      <c r="E213">
        <v>930.60929999999996</v>
      </c>
      <c r="F213">
        <v>1.2804199999999999</v>
      </c>
      <c r="G213">
        <v>23.622350000000001</v>
      </c>
      <c r="H213">
        <v>0</v>
      </c>
      <c r="I213">
        <v>0</v>
      </c>
      <c r="J213">
        <v>1.2802279999999999</v>
      </c>
      <c r="K213">
        <v>23.575430000000001</v>
      </c>
      <c r="L213">
        <v>0</v>
      </c>
      <c r="M213">
        <v>0</v>
      </c>
      <c r="N213">
        <v>1.2800229999999999</v>
      </c>
      <c r="O213">
        <v>23.291370000000001</v>
      </c>
      <c r="P213">
        <v>0</v>
      </c>
      <c r="Q213">
        <v>0</v>
      </c>
      <c r="R213">
        <v>1.2798400000000001</v>
      </c>
      <c r="S213">
        <v>22.76296</v>
      </c>
      <c r="T213">
        <v>0</v>
      </c>
      <c r="U213">
        <v>0</v>
      </c>
      <c r="V213">
        <v>1.279647</v>
      </c>
      <c r="W213">
        <v>22.288679999999999</v>
      </c>
      <c r="X213">
        <v>0</v>
      </c>
      <c r="Y213">
        <v>0</v>
      </c>
      <c r="Z213">
        <v>1.279487</v>
      </c>
      <c r="AA213">
        <v>21.792560000000002</v>
      </c>
      <c r="AB213">
        <v>0</v>
      </c>
      <c r="AC213">
        <v>0</v>
      </c>
      <c r="AD213">
        <v>1.279307</v>
      </c>
      <c r="AE213">
        <v>21.467880000000001</v>
      </c>
      <c r="AF213">
        <v>0</v>
      </c>
      <c r="AG213">
        <v>0</v>
      </c>
      <c r="AH213">
        <v>1.2791669999999999</v>
      </c>
      <c r="AI213">
        <v>21.342700000000001</v>
      </c>
      <c r="AJ213" s="1">
        <v>2.834633E-35</v>
      </c>
      <c r="AK213" s="1">
        <v>1.9050200000000001E-32</v>
      </c>
      <c r="AL213">
        <v>1.279039</v>
      </c>
      <c r="AM213">
        <v>21.336169999999999</v>
      </c>
      <c r="AN213" s="1">
        <v>2.7358279999999999E-23</v>
      </c>
      <c r="AO213" s="1">
        <v>1.8371299999999999E-20</v>
      </c>
      <c r="AP213">
        <v>1.278915</v>
      </c>
      <c r="AQ213">
        <v>21.66789</v>
      </c>
      <c r="AR213" s="1">
        <v>2.1145989999999998E-9</v>
      </c>
      <c r="AS213" s="1">
        <v>9.6784449999999993E-7</v>
      </c>
      <c r="AT213">
        <v>1.278769</v>
      </c>
      <c r="AU213">
        <v>22.069649999999999</v>
      </c>
      <c r="AV213" s="1">
        <v>1.3035980000000001E-4</v>
      </c>
      <c r="AW213" s="1">
        <v>7.1174470000000004E-2</v>
      </c>
      <c r="AX213">
        <v>1.2786599999999999</v>
      </c>
      <c r="AY213">
        <v>22.263439999999999</v>
      </c>
      <c r="AZ213" s="1">
        <v>5.1742969999999999E-2</v>
      </c>
      <c r="BA213">
        <v>30.04833</v>
      </c>
      <c r="BB213">
        <v>1.2785930000000001</v>
      </c>
      <c r="BC213">
        <v>22.370229999999999</v>
      </c>
      <c r="BD213">
        <v>2.0759300000000001</v>
      </c>
      <c r="BE213">
        <v>1266.943</v>
      </c>
      <c r="BF213">
        <v>1.278505</v>
      </c>
      <c r="BG213">
        <v>22.230409999999999</v>
      </c>
      <c r="BH213">
        <v>16.670929999999998</v>
      </c>
      <c r="BI213">
        <v>10621.66</v>
      </c>
      <c r="BJ213">
        <v>1.2784340000000001</v>
      </c>
      <c r="BK213">
        <v>21.890650000000001</v>
      </c>
      <c r="BL213">
        <v>38.839790000000001</v>
      </c>
      <c r="BM213">
        <v>25706.93</v>
      </c>
      <c r="BN213">
        <v>1.278375</v>
      </c>
      <c r="BO213">
        <v>21.613340000000001</v>
      </c>
      <c r="BP213">
        <v>33.539369999999998</v>
      </c>
      <c r="BQ213">
        <v>22967.47</v>
      </c>
      <c r="BR213">
        <v>1.278332</v>
      </c>
      <c r="BS213">
        <v>21.409770000000002</v>
      </c>
      <c r="BT213">
        <v>12.816470000000001</v>
      </c>
      <c r="BU213">
        <v>9050.6620000000003</v>
      </c>
      <c r="BV213">
        <v>1.278303</v>
      </c>
      <c r="BW213">
        <v>21.537690000000001</v>
      </c>
      <c r="BX213">
        <v>2.4880770000000001</v>
      </c>
      <c r="BY213">
        <v>1806.0530000000001</v>
      </c>
      <c r="BZ213">
        <v>1.278311</v>
      </c>
      <c r="CA213">
        <v>21.854710000000001</v>
      </c>
      <c r="CB213">
        <v>0.279752</v>
      </c>
      <c r="CC213">
        <v>207.6942</v>
      </c>
      <c r="CD213">
        <v>1.2782929999999999</v>
      </c>
      <c r="CE213">
        <v>22.117750000000001</v>
      </c>
      <c r="CF213">
        <v>2.60285E-2</v>
      </c>
      <c r="CG213">
        <v>19.157540000000001</v>
      </c>
      <c r="CH213">
        <v>1.278259</v>
      </c>
      <c r="CI213">
        <v>22.42417</v>
      </c>
      <c r="CJ213" s="1">
        <v>7.2386639999999997E-3</v>
      </c>
      <c r="CK213">
        <v>4.9787460000000001</v>
      </c>
      <c r="CL213">
        <v>1.278243</v>
      </c>
      <c r="CM213">
        <v>22.49999</v>
      </c>
      <c r="CN213" s="1">
        <v>5.3682640000000002E-3</v>
      </c>
      <c r="CO213">
        <v>3.632339</v>
      </c>
      <c r="CP213">
        <v>1.2782210000000001</v>
      </c>
      <c r="CQ213">
        <v>22.400410000000001</v>
      </c>
      <c r="CR213" s="1">
        <v>4.4738959999999998E-3</v>
      </c>
      <c r="CS213">
        <v>3.0243959999999999</v>
      </c>
      <c r="CT213">
        <v>1.278197</v>
      </c>
      <c r="CU213">
        <v>22.322479999999999</v>
      </c>
      <c r="CV213" s="1">
        <v>3.763111E-3</v>
      </c>
      <c r="CW213">
        <v>2.543507</v>
      </c>
      <c r="CX213">
        <v>1.2781929999999999</v>
      </c>
      <c r="CY213">
        <v>22.296520000000001</v>
      </c>
      <c r="CZ213" s="1">
        <v>3.1807979999999999E-3</v>
      </c>
      <c r="DA213">
        <v>2.149562</v>
      </c>
      <c r="DB213">
        <v>1.2781579999999999</v>
      </c>
      <c r="DC213">
        <v>22.615010000000002</v>
      </c>
      <c r="DD213" s="1">
        <v>2.702702E-3</v>
      </c>
      <c r="DE213">
        <v>1.826184</v>
      </c>
      <c r="DF213">
        <v>1.2780899999999999</v>
      </c>
      <c r="DG213">
        <v>22.902349999999998</v>
      </c>
      <c r="DH213" s="1">
        <v>2.3098559999999999E-3</v>
      </c>
      <c r="DI213">
        <v>1.560451</v>
      </c>
      <c r="DJ213">
        <v>1.2780400000000001</v>
      </c>
      <c r="DK213">
        <v>23.136279999999999</v>
      </c>
      <c r="DL213" s="1">
        <v>1.988783E-3</v>
      </c>
      <c r="DM213">
        <v>1.3432729999999999</v>
      </c>
      <c r="DN213">
        <v>1.2780130000000001</v>
      </c>
      <c r="DO213">
        <v>23.271920000000001</v>
      </c>
      <c r="DP213" s="1">
        <v>1.7241400000000001E-3</v>
      </c>
      <c r="DQ213">
        <v>1.164293</v>
      </c>
      <c r="DR213">
        <v>1.277946</v>
      </c>
      <c r="DS213">
        <v>23.066030000000001</v>
      </c>
      <c r="DT213" s="1">
        <v>1.505981E-3</v>
      </c>
      <c r="DU213">
        <v>1.0167189999999999</v>
      </c>
      <c r="DV213">
        <v>1.2778659999999999</v>
      </c>
      <c r="DW213">
        <v>22.822769999999998</v>
      </c>
      <c r="DX213" s="1">
        <v>1.3256380000000001E-3</v>
      </c>
      <c r="DY213">
        <v>0.89486250000000001</v>
      </c>
      <c r="DZ213">
        <v>1.2777529999999999</v>
      </c>
      <c r="EA213">
        <v>22.68092</v>
      </c>
      <c r="EB213" s="1">
        <v>1.174053E-3</v>
      </c>
      <c r="EC213">
        <v>0.7924331</v>
      </c>
      <c r="ED213">
        <v>1.2776700000000001</v>
      </c>
      <c r="EE213">
        <v>22.637409999999999</v>
      </c>
      <c r="EF213" s="1">
        <v>1.046263E-3</v>
      </c>
      <c r="EG213">
        <v>0.70613309999999996</v>
      </c>
      <c r="EH213">
        <v>1.277571</v>
      </c>
      <c r="EI213">
        <v>22.874020000000002</v>
      </c>
      <c r="EJ213" s="1">
        <v>9.3794530000000003E-4</v>
      </c>
      <c r="EK213">
        <v>0.63297020000000004</v>
      </c>
      <c r="EL213">
        <v>1.27749</v>
      </c>
      <c r="EM213">
        <v>23.254930000000002</v>
      </c>
      <c r="EN213" s="1">
        <v>8.4643649999999995E-4</v>
      </c>
      <c r="EO213">
        <v>0.57114399999999999</v>
      </c>
      <c r="EP213">
        <v>1.27738</v>
      </c>
      <c r="EQ213">
        <v>23.57066</v>
      </c>
      <c r="ER213" s="1">
        <v>7.6982370000000001E-4</v>
      </c>
      <c r="ES213">
        <v>0.51937580000000005</v>
      </c>
      <c r="ET213">
        <v>1.2772589999999999</v>
      </c>
      <c r="EU213">
        <v>23.756620000000002</v>
      </c>
      <c r="EV213" s="1">
        <v>7.0512479999999995E-4</v>
      </c>
      <c r="EW213">
        <v>0.47568579999999999</v>
      </c>
      <c r="EX213">
        <v>1.2771920000000001</v>
      </c>
      <c r="EY213">
        <v>23.630849999999999</v>
      </c>
      <c r="EZ213" s="1">
        <v>6.5034369999999997E-4</v>
      </c>
      <c r="FA213">
        <v>0.43867289999999998</v>
      </c>
      <c r="FB213">
        <v>1.277094</v>
      </c>
      <c r="FC213">
        <v>23.413329999999998</v>
      </c>
      <c r="FD213" s="1">
        <v>6.0233599999999997E-4</v>
      </c>
      <c r="FE213">
        <v>0.40632040000000003</v>
      </c>
      <c r="FF213">
        <v>1.27701</v>
      </c>
      <c r="FG213">
        <v>23.289159999999999</v>
      </c>
      <c r="FH213" s="1">
        <v>5.6093850000000004E-4</v>
      </c>
      <c r="FI213">
        <v>0.37833420000000001</v>
      </c>
      <c r="FJ213">
        <v>1.276913</v>
      </c>
      <c r="FK213">
        <v>23.22448</v>
      </c>
      <c r="FL213" s="1">
        <v>5.2574570000000001E-4</v>
      </c>
      <c r="FM213">
        <v>0.35460750000000002</v>
      </c>
      <c r="FN213">
        <v>1.276823</v>
      </c>
      <c r="FO213">
        <v>23.458130000000001</v>
      </c>
      <c r="FP213" s="1">
        <v>4.9439779999999999E-4</v>
      </c>
      <c r="FQ213">
        <v>0.33347270000000001</v>
      </c>
      <c r="FR213">
        <v>1.2767660000000001</v>
      </c>
      <c r="FS213">
        <v>23.600560000000002</v>
      </c>
      <c r="FT213" s="1">
        <v>4.6656239999999998E-4</v>
      </c>
      <c r="FU213">
        <v>0.31469760000000002</v>
      </c>
      <c r="FV213">
        <v>1.2767059999999999</v>
      </c>
      <c r="FW213">
        <v>23.44444</v>
      </c>
      <c r="FX213" s="1">
        <v>4.4214649999999999E-4</v>
      </c>
      <c r="FY213">
        <v>0.29823309999999997</v>
      </c>
      <c r="FZ213">
        <v>1.276643</v>
      </c>
      <c r="GA213">
        <v>23.162299999999998</v>
      </c>
      <c r="GB213" s="1">
        <v>4.2050380000000002E-4</v>
      </c>
      <c r="GC213">
        <v>0.28362219999999999</v>
      </c>
      <c r="GD213">
        <v>1.276618</v>
      </c>
      <c r="GE213">
        <v>22.734100000000002</v>
      </c>
      <c r="GF213" s="1">
        <v>4.0084030000000001E-4</v>
      </c>
      <c r="GG213">
        <v>0.27037169999999999</v>
      </c>
      <c r="GH213">
        <v>1.2765679999999999</v>
      </c>
      <c r="GI213">
        <v>22.567080000000001</v>
      </c>
      <c r="GJ213" s="1">
        <v>3.8236010000000003E-4</v>
      </c>
      <c r="GK213">
        <v>0.25792090000000001</v>
      </c>
      <c r="GL213">
        <v>1.276551</v>
      </c>
      <c r="GM213">
        <v>22.608219999999999</v>
      </c>
      <c r="GN213" s="1">
        <v>3.6581930000000002E-4</v>
      </c>
      <c r="GO213">
        <v>0.2467502</v>
      </c>
      <c r="GP213">
        <v>1.276537</v>
      </c>
      <c r="GQ213">
        <v>22.766079999999999</v>
      </c>
      <c r="GR213" s="1">
        <v>3.5068840000000002E-4</v>
      </c>
      <c r="GS213">
        <v>0.2365632</v>
      </c>
      <c r="GT213">
        <v>1.276511</v>
      </c>
      <c r="GU213">
        <v>22.744330000000001</v>
      </c>
      <c r="GV213" s="1">
        <v>3.3667099999999998E-4</v>
      </c>
      <c r="GW213">
        <v>0.22709869999999999</v>
      </c>
      <c r="GX213">
        <v>1.27651</v>
      </c>
      <c r="GY213">
        <v>22.79034</v>
      </c>
      <c r="GZ213" s="1">
        <v>3.2402279999999998E-4</v>
      </c>
      <c r="HA213">
        <v>0.2185628</v>
      </c>
      <c r="HB213">
        <v>1.276513</v>
      </c>
      <c r="HC213">
        <v>22.843610000000002</v>
      </c>
      <c r="HD213" s="1">
        <v>3.1237639999999998E-4</v>
      </c>
      <c r="HE213">
        <v>0.21071000000000001</v>
      </c>
      <c r="HF213">
        <v>1.276478</v>
      </c>
      <c r="HG213">
        <v>22.87407</v>
      </c>
      <c r="HH213" s="1">
        <v>3.0164329999999998E-4</v>
      </c>
      <c r="HI213">
        <v>0.20346790000000001</v>
      </c>
      <c r="HJ213">
        <v>1.276467</v>
      </c>
      <c r="HK213">
        <v>22.73105</v>
      </c>
      <c r="HL213" s="1">
        <v>2.9134089999999999E-4</v>
      </c>
      <c r="HM213">
        <v>0.19653809999999999</v>
      </c>
      <c r="HN213">
        <v>1.276475</v>
      </c>
      <c r="HO213">
        <v>22.52516</v>
      </c>
      <c r="HP213" s="1">
        <v>2.8165470000000002E-4</v>
      </c>
      <c r="HQ213">
        <v>0.18999769999999999</v>
      </c>
      <c r="HR213">
        <v>1.276481</v>
      </c>
      <c r="HS213">
        <v>22.44247</v>
      </c>
      <c r="HT213" s="1">
        <v>2.7221930000000002E-4</v>
      </c>
      <c r="HU213">
        <v>0.18364369999999999</v>
      </c>
      <c r="HV213">
        <v>1.276483</v>
      </c>
      <c r="HW213">
        <v>22.312529999999999</v>
      </c>
      <c r="HX213" s="1">
        <v>2.6367779999999998E-4</v>
      </c>
      <c r="HY213">
        <v>0.17788309999999999</v>
      </c>
      <c r="HZ213">
        <v>1.276473</v>
      </c>
      <c r="IA213">
        <v>22.431629999999998</v>
      </c>
      <c r="IB213" s="1">
        <v>2.5549429999999998E-4</v>
      </c>
      <c r="IC213">
        <v>0.17235780000000001</v>
      </c>
      <c r="ID213">
        <v>1.2764530000000001</v>
      </c>
      <c r="IE213">
        <v>22.620699999999999</v>
      </c>
      <c r="IF213" s="1">
        <v>2.4742880000000001E-4</v>
      </c>
      <c r="IG213">
        <v>0.16694700000000001</v>
      </c>
      <c r="IH213">
        <v>1.2764169999999999</v>
      </c>
      <c r="II213">
        <v>22.760149999999999</v>
      </c>
      <c r="IJ213" s="1">
        <v>2.397302E-4</v>
      </c>
      <c r="IK213">
        <v>0.1617565</v>
      </c>
      <c r="IL213">
        <v>1.2764</v>
      </c>
      <c r="IM213">
        <v>22.836670000000002</v>
      </c>
      <c r="IN213" s="1">
        <v>2.320313E-4</v>
      </c>
      <c r="IO213">
        <v>0.15657960000000001</v>
      </c>
      <c r="IP213">
        <v>1.2763659999999999</v>
      </c>
      <c r="IQ213">
        <v>22.670020000000001</v>
      </c>
      <c r="IR213" s="1">
        <v>2.2476120000000001E-4</v>
      </c>
      <c r="IS213">
        <v>0.15167130000000001</v>
      </c>
      <c r="IT213">
        <v>1.276332</v>
      </c>
      <c r="IU213">
        <v>22.484279999999998</v>
      </c>
      <c r="IV213" s="1">
        <v>2.179738E-4</v>
      </c>
      <c r="IW213">
        <v>0.14709140000000001</v>
      </c>
      <c r="IX213">
        <v>1.2762720000000001</v>
      </c>
      <c r="IY213">
        <v>22.375530000000001</v>
      </c>
      <c r="IZ213" s="1">
        <v>2.11611E-4</v>
      </c>
      <c r="JA213">
        <v>0.14281350000000001</v>
      </c>
      <c r="JB213">
        <v>1.276214</v>
      </c>
      <c r="JC213">
        <v>22.380120000000002</v>
      </c>
      <c r="JD213" s="1">
        <v>2.0497190000000001E-4</v>
      </c>
      <c r="JE213">
        <v>0.13836290000000001</v>
      </c>
      <c r="JF213">
        <v>1.2761899999999999</v>
      </c>
      <c r="JG213">
        <v>22.786650000000002</v>
      </c>
      <c r="JH213" s="1">
        <v>1.988553E-4</v>
      </c>
      <c r="JI213">
        <v>0.1342351</v>
      </c>
      <c r="JJ213">
        <v>1.276146</v>
      </c>
      <c r="JK213">
        <v>23.204270000000001</v>
      </c>
      <c r="JL213" s="1">
        <v>1.9266800000000001E-4</v>
      </c>
      <c r="JM213">
        <v>0.13007260000000001</v>
      </c>
      <c r="JN213">
        <v>1.2760769999999999</v>
      </c>
      <c r="JO213">
        <v>23.44941</v>
      </c>
      <c r="JP213" s="1">
        <v>1.8694680000000001E-4</v>
      </c>
      <c r="JQ213">
        <v>0.1262315</v>
      </c>
      <c r="JR213">
        <v>1.2760149999999999</v>
      </c>
      <c r="JS213">
        <v>23.410779999999999</v>
      </c>
      <c r="JT213" s="1">
        <v>1.8157960000000001E-4</v>
      </c>
      <c r="JU213">
        <v>0.1225943</v>
      </c>
      <c r="JV213">
        <v>1.2759389999999999</v>
      </c>
      <c r="JW213">
        <v>23.187100000000001</v>
      </c>
      <c r="JX213" s="1">
        <v>1.7616499999999999E-4</v>
      </c>
      <c r="JY213">
        <v>0.1189747</v>
      </c>
      <c r="JZ213">
        <v>1.2758769999999999</v>
      </c>
      <c r="KA213">
        <v>22.899529999999999</v>
      </c>
      <c r="KB213" s="1">
        <v>1.7106430000000001E-4</v>
      </c>
      <c r="KC213">
        <v>0.11552510000000001</v>
      </c>
      <c r="KD213">
        <v>1.2758309999999999</v>
      </c>
      <c r="KE213">
        <v>22.79317</v>
      </c>
      <c r="KF213" s="1">
        <v>1.6619930000000001E-4</v>
      </c>
      <c r="KG213">
        <v>0.11225540000000001</v>
      </c>
      <c r="KH213">
        <v>1.2757590000000001</v>
      </c>
      <c r="KI213">
        <v>22.786020000000001</v>
      </c>
      <c r="KJ213" s="1">
        <v>1.612187E-4</v>
      </c>
      <c r="KK213">
        <v>0.1089137</v>
      </c>
      <c r="KL213">
        <v>1.275682</v>
      </c>
      <c r="KM213">
        <v>23.137910000000002</v>
      </c>
      <c r="KN213" s="1">
        <v>1.5668729999999999E-4</v>
      </c>
      <c r="KO213">
        <v>0.1058581</v>
      </c>
      <c r="KP213">
        <v>1.275604</v>
      </c>
      <c r="KQ213">
        <v>23.485530000000001</v>
      </c>
      <c r="KR213" s="1">
        <v>1.522893E-4</v>
      </c>
      <c r="KS213">
        <v>0.10289769999999999</v>
      </c>
      <c r="KT213">
        <v>1.275571</v>
      </c>
      <c r="KU213">
        <v>23.779689999999999</v>
      </c>
      <c r="KV213" s="1">
        <v>1.4792169999999999E-4</v>
      </c>
      <c r="KW213">
        <v>9.9953100000000003E-2</v>
      </c>
      <c r="KX213">
        <v>1.275506</v>
      </c>
      <c r="KY213">
        <v>23.9696</v>
      </c>
      <c r="KZ213" s="1">
        <v>1.4380679999999999E-4</v>
      </c>
      <c r="LA213" s="1">
        <v>9.7178769999999998E-2</v>
      </c>
      <c r="LB213">
        <v>1.275442</v>
      </c>
      <c r="LC213">
        <v>23.886320000000001</v>
      </c>
      <c r="LD213" s="1">
        <v>1.4000110000000001E-4</v>
      </c>
      <c r="LE213" s="1">
        <v>9.4615379999999999E-2</v>
      </c>
      <c r="LF213">
        <v>1.275406</v>
      </c>
      <c r="LG213">
        <v>23.716049999999999</v>
      </c>
      <c r="LH213" s="1">
        <v>1.3625550000000001E-4</v>
      </c>
      <c r="LI213" s="1">
        <v>9.2095640000000006E-2</v>
      </c>
      <c r="LJ213">
        <v>1.275363</v>
      </c>
      <c r="LK213">
        <v>23.61712</v>
      </c>
      <c r="LL213" s="1">
        <v>1.3250189999999999E-4</v>
      </c>
      <c r="LM213" s="1">
        <v>8.9562069999999994E-2</v>
      </c>
      <c r="LN213">
        <v>1.275304</v>
      </c>
      <c r="LO213">
        <v>23.580120000000001</v>
      </c>
      <c r="LP213" s="1">
        <v>1.2901850000000001E-4</v>
      </c>
      <c r="LQ213" s="1">
        <v>8.7207190000000004E-2</v>
      </c>
      <c r="LR213">
        <v>1.2752669999999999</v>
      </c>
      <c r="LS213">
        <v>23.966729999999998</v>
      </c>
      <c r="LT213" s="1">
        <v>1.257322E-4</v>
      </c>
      <c r="LU213" s="1">
        <v>8.4996219999999997E-2</v>
      </c>
      <c r="LV213">
        <v>1.2752110000000001</v>
      </c>
      <c r="LW213">
        <v>24.33652</v>
      </c>
      <c r="LX213" s="1">
        <v>1.2231620000000001E-4</v>
      </c>
      <c r="LY213" s="1">
        <v>8.2700640000000006E-2</v>
      </c>
      <c r="LZ213">
        <v>1.275193</v>
      </c>
      <c r="MA213">
        <v>24.63119</v>
      </c>
      <c r="MB213" s="1">
        <v>1.189867E-4</v>
      </c>
      <c r="MC213" s="1">
        <v>8.0448019999999995E-2</v>
      </c>
      <c r="MD213">
        <v>1.2751410000000001</v>
      </c>
      <c r="ME213">
        <v>24.84882</v>
      </c>
      <c r="MF213" s="1">
        <v>1.1570870000000001E-4</v>
      </c>
      <c r="MG213" s="1">
        <v>7.8242909999999999E-2</v>
      </c>
      <c r="MH213">
        <v>1.2750870000000001</v>
      </c>
      <c r="MI213">
        <v>24.794280000000001</v>
      </c>
      <c r="MJ213" s="1">
        <v>1.124605E-4</v>
      </c>
      <c r="MK213" s="1">
        <v>7.6049039999999998E-2</v>
      </c>
      <c r="ML213">
        <v>1.2750360000000001</v>
      </c>
      <c r="MM213">
        <v>24.675429999999999</v>
      </c>
      <c r="MN213" s="1">
        <v>1.094951E-4</v>
      </c>
      <c r="MO213" s="1">
        <v>7.4052160000000006E-2</v>
      </c>
      <c r="MP213">
        <v>1.2750030000000001</v>
      </c>
      <c r="MQ213">
        <v>24.600680000000001</v>
      </c>
      <c r="MR213" s="1">
        <v>1.066435E-4</v>
      </c>
      <c r="MS213" s="1">
        <v>7.2116250000000007E-2</v>
      </c>
      <c r="MT213">
        <v>1.2749619999999999</v>
      </c>
      <c r="MU213">
        <v>24.514109999999999</v>
      </c>
      <c r="MV213" s="1">
        <v>1.037046E-4</v>
      </c>
      <c r="MW213" s="1">
        <v>7.0143549999999999E-2</v>
      </c>
      <c r="MX213">
        <v>1.274894</v>
      </c>
      <c r="MY213">
        <v>24.388999999999999</v>
      </c>
      <c r="MZ213" s="1">
        <v>1.0089739999999999E-4</v>
      </c>
      <c r="NA213" s="1">
        <v>6.8249580000000004E-2</v>
      </c>
      <c r="NB213">
        <v>1.27485</v>
      </c>
      <c r="NC213">
        <v>24.325240000000001</v>
      </c>
      <c r="ND213" s="1">
        <v>9.7989929999999997E-5</v>
      </c>
      <c r="NE213" s="1">
        <v>6.6290650000000007E-2</v>
      </c>
      <c r="NF213">
        <v>1.274829</v>
      </c>
      <c r="NG213">
        <v>24.35014</v>
      </c>
      <c r="NH213" s="1">
        <v>9.5146959999999999E-5</v>
      </c>
      <c r="NI213" s="1">
        <v>6.4372330000000005E-2</v>
      </c>
      <c r="NJ213">
        <v>1.274762</v>
      </c>
      <c r="NK213">
        <v>24.052689999999998</v>
      </c>
      <c r="NL213" s="1">
        <v>9.2535110000000002E-5</v>
      </c>
      <c r="NM213">
        <v>6.2606999999999996E-2</v>
      </c>
      <c r="NN213">
        <v>1.2747299999999999</v>
      </c>
      <c r="NO213">
        <v>23.699960000000001</v>
      </c>
      <c r="NP213" s="1">
        <v>8.9825119999999996E-5</v>
      </c>
      <c r="NQ213" s="1">
        <v>6.0778539999999999E-2</v>
      </c>
      <c r="NR213">
        <v>1.2747029999999999</v>
      </c>
      <c r="NS213">
        <v>23.499020000000002</v>
      </c>
      <c r="NT213" s="1">
        <v>8.7231269999999997E-5</v>
      </c>
      <c r="NU213" s="1">
        <v>5.9027349999999999E-2</v>
      </c>
      <c r="NV213">
        <v>1.2746420000000001</v>
      </c>
      <c r="NW213">
        <v>23.385259999999999</v>
      </c>
      <c r="NX213" s="1">
        <v>8.4772449999999998E-5</v>
      </c>
      <c r="NY213" s="1">
        <v>5.7364320000000003E-2</v>
      </c>
      <c r="NZ213">
        <v>1.2746440000000001</v>
      </c>
      <c r="OA213">
        <v>23.301210000000001</v>
      </c>
      <c r="OB213" s="1">
        <v>8.2388369999999997E-5</v>
      </c>
      <c r="OC213" s="1">
        <v>5.5751540000000002E-2</v>
      </c>
      <c r="OD213">
        <v>1.2746010000000001</v>
      </c>
      <c r="OE213">
        <v>23.563040000000001</v>
      </c>
      <c r="OF213" s="1">
        <v>8.0085590000000004E-5</v>
      </c>
      <c r="OG213" s="1">
        <v>5.4199190000000001E-2</v>
      </c>
      <c r="OH213">
        <v>1.2745599999999999</v>
      </c>
      <c r="OI213">
        <v>23.807939999999999</v>
      </c>
      <c r="OJ213" s="1">
        <v>7.7828230000000003E-5</v>
      </c>
      <c r="OK213" s="1">
        <v>5.2668930000000003E-2</v>
      </c>
    </row>
    <row r="214" spans="1:401" x14ac:dyDescent="0.35">
      <c r="A214">
        <v>220</v>
      </c>
      <c r="B214" t="s">
        <v>4</v>
      </c>
      <c r="C214" t="s">
        <v>181</v>
      </c>
      <c r="D214" t="s">
        <v>218</v>
      </c>
      <c r="E214">
        <v>1806.586</v>
      </c>
      <c r="F214">
        <v>1.077312</v>
      </c>
      <c r="G214">
        <v>23.637170000000001</v>
      </c>
      <c r="H214">
        <v>0</v>
      </c>
      <c r="I214">
        <v>0</v>
      </c>
      <c r="J214">
        <v>1.076978</v>
      </c>
      <c r="K214">
        <v>23.608160000000002</v>
      </c>
      <c r="L214">
        <v>0</v>
      </c>
      <c r="M214">
        <v>0</v>
      </c>
      <c r="N214">
        <v>1.076622</v>
      </c>
      <c r="O214">
        <v>23.355119999999999</v>
      </c>
      <c r="P214">
        <v>0</v>
      </c>
      <c r="Q214">
        <v>0</v>
      </c>
      <c r="R214">
        <v>1.076287</v>
      </c>
      <c r="S214">
        <v>22.847729999999999</v>
      </c>
      <c r="T214">
        <v>0</v>
      </c>
      <c r="U214">
        <v>0</v>
      </c>
      <c r="V214">
        <v>1.0759559999999999</v>
      </c>
      <c r="W214">
        <v>22.37763</v>
      </c>
      <c r="X214">
        <v>0</v>
      </c>
      <c r="Y214">
        <v>0</v>
      </c>
      <c r="Z214">
        <v>1.075631</v>
      </c>
      <c r="AA214">
        <v>21.85896</v>
      </c>
      <c r="AB214">
        <v>0</v>
      </c>
      <c r="AC214">
        <v>0</v>
      </c>
      <c r="AD214">
        <v>1.075342</v>
      </c>
      <c r="AE214">
        <v>21.508600000000001</v>
      </c>
      <c r="AF214">
        <v>0</v>
      </c>
      <c r="AG214">
        <v>0</v>
      </c>
      <c r="AH214">
        <v>1.0750569999999999</v>
      </c>
      <c r="AI214">
        <v>21.366420000000002</v>
      </c>
      <c r="AJ214" s="1">
        <v>5.6043289999999998E-36</v>
      </c>
      <c r="AK214" s="1">
        <v>8.988038E-33</v>
      </c>
      <c r="AL214">
        <v>1.0748040000000001</v>
      </c>
      <c r="AM214">
        <v>21.352979999999999</v>
      </c>
      <c r="AN214" s="1">
        <v>5.1724919999999998E-24</v>
      </c>
      <c r="AO214" s="1">
        <v>8.2885329999999999E-21</v>
      </c>
      <c r="AP214">
        <v>1.074568</v>
      </c>
      <c r="AQ214">
        <v>21.695029999999999</v>
      </c>
      <c r="AR214" s="1">
        <v>1.4747229999999999E-10</v>
      </c>
      <c r="AS214" s="1">
        <v>2.3640749999999999E-7</v>
      </c>
      <c r="AT214">
        <v>1.074333</v>
      </c>
      <c r="AU214">
        <v>22.108730000000001</v>
      </c>
      <c r="AV214" s="1">
        <v>7.6358319999999998E-5</v>
      </c>
      <c r="AW214" s="1">
        <v>7.1901229999999997E-2</v>
      </c>
      <c r="AX214">
        <v>1.074122</v>
      </c>
      <c r="AY214">
        <v>22.309740000000001</v>
      </c>
      <c r="AZ214" s="1">
        <v>3.7149229999999998E-2</v>
      </c>
      <c r="BA214">
        <v>40.757599999999996</v>
      </c>
      <c r="BB214">
        <v>1.073936</v>
      </c>
      <c r="BC214">
        <v>22.417200000000001</v>
      </c>
      <c r="BD214">
        <v>1.694296</v>
      </c>
      <c r="BE214">
        <v>2108.2069999999999</v>
      </c>
      <c r="BF214">
        <v>1.0737699999999999</v>
      </c>
      <c r="BG214">
        <v>22.27131</v>
      </c>
      <c r="BH214">
        <v>14.99273</v>
      </c>
      <c r="BI214">
        <v>20825.41</v>
      </c>
      <c r="BJ214">
        <v>1.0736429999999999</v>
      </c>
      <c r="BK214">
        <v>21.929729999999999</v>
      </c>
      <c r="BL214">
        <v>37.799309999999998</v>
      </c>
      <c r="BM214">
        <v>57892.13</v>
      </c>
      <c r="BN214">
        <v>1.073526</v>
      </c>
      <c r="BO214">
        <v>21.647099999999998</v>
      </c>
      <c r="BP214">
        <v>34.89141</v>
      </c>
      <c r="BQ214">
        <v>58299.94</v>
      </c>
      <c r="BR214">
        <v>1.0734520000000001</v>
      </c>
      <c r="BS214">
        <v>21.438040000000001</v>
      </c>
      <c r="BT214">
        <v>14.122769999999999</v>
      </c>
      <c r="BU214">
        <v>25503.81</v>
      </c>
      <c r="BV214">
        <v>1.0733630000000001</v>
      </c>
      <c r="BW214">
        <v>21.564720000000001</v>
      </c>
      <c r="BX214">
        <v>2.8818100000000002</v>
      </c>
      <c r="BY214">
        <v>5574.1850000000004</v>
      </c>
      <c r="BZ214">
        <v>1.073307</v>
      </c>
      <c r="CA214">
        <v>21.876830000000002</v>
      </c>
      <c r="CB214">
        <v>0.33702189999999999</v>
      </c>
      <c r="CC214">
        <v>689.64869999999996</v>
      </c>
      <c r="CD214">
        <v>1.0732630000000001</v>
      </c>
      <c r="CE214">
        <v>22.141729999999999</v>
      </c>
      <c r="CF214" s="1">
        <v>3.086552E-2</v>
      </c>
      <c r="CG214">
        <v>62.762039999999999</v>
      </c>
      <c r="CH214">
        <v>1.073215</v>
      </c>
      <c r="CI214">
        <v>22.439330000000002</v>
      </c>
      <c r="CJ214" s="1">
        <v>7.5790149999999997E-3</v>
      </c>
      <c r="CK214">
        <v>13.056039999999999</v>
      </c>
      <c r="CL214">
        <v>1.073191</v>
      </c>
      <c r="CM214">
        <v>22.517859999999999</v>
      </c>
      <c r="CN214" s="1">
        <v>5.4488820000000004E-3</v>
      </c>
      <c r="CO214">
        <v>8.9058620000000008</v>
      </c>
      <c r="CP214">
        <v>1.073145</v>
      </c>
      <c r="CQ214">
        <v>22.407260000000001</v>
      </c>
      <c r="CR214" s="1">
        <v>4.5327709999999997E-3</v>
      </c>
      <c r="CS214">
        <v>7.3849119999999999</v>
      </c>
      <c r="CT214">
        <v>1.0731029999999999</v>
      </c>
      <c r="CU214">
        <v>22.334070000000001</v>
      </c>
      <c r="CV214" s="1">
        <v>3.8110790000000002E-3</v>
      </c>
      <c r="CW214">
        <v>6.2058949999999999</v>
      </c>
      <c r="CX214">
        <v>1.0730729999999999</v>
      </c>
      <c r="CY214">
        <v>22.31148</v>
      </c>
      <c r="CZ214" s="1">
        <v>3.2201729999999998E-3</v>
      </c>
      <c r="DA214">
        <v>5.2413819999999998</v>
      </c>
      <c r="DB214">
        <v>1.073013</v>
      </c>
      <c r="DC214">
        <v>22.651720000000001</v>
      </c>
      <c r="DD214" s="1">
        <v>2.7350899999999999E-3</v>
      </c>
      <c r="DE214">
        <v>4.4497</v>
      </c>
      <c r="DF214">
        <v>1.0729679999999999</v>
      </c>
      <c r="DG214">
        <v>22.95542</v>
      </c>
      <c r="DH214" s="1">
        <v>2.336327E-3</v>
      </c>
      <c r="DI214">
        <v>3.7987320000000002</v>
      </c>
      <c r="DJ214">
        <v>1.0728949999999999</v>
      </c>
      <c r="DK214">
        <v>23.194019999999998</v>
      </c>
      <c r="DL214" s="1">
        <v>2.01052E-3</v>
      </c>
      <c r="DM214">
        <v>3.2669100000000002</v>
      </c>
      <c r="DN214">
        <v>1.072813</v>
      </c>
      <c r="DO214">
        <v>23.326360000000001</v>
      </c>
      <c r="DP214" s="1">
        <v>1.7420789999999999E-3</v>
      </c>
      <c r="DQ214">
        <v>2.8289840000000002</v>
      </c>
      <c r="DR214">
        <v>1.0727169999999999</v>
      </c>
      <c r="DS214">
        <v>23.106580000000001</v>
      </c>
      <c r="DT214" s="1">
        <v>1.520715E-3</v>
      </c>
      <c r="DU214">
        <v>2.4677310000000001</v>
      </c>
      <c r="DV214">
        <v>1.072587</v>
      </c>
      <c r="DW214">
        <v>22.84328</v>
      </c>
      <c r="DX214" s="1">
        <v>1.337958E-3</v>
      </c>
      <c r="DY214">
        <v>2.1699609999999998</v>
      </c>
      <c r="DZ214">
        <v>1.0724579999999999</v>
      </c>
      <c r="EA214">
        <v>22.692589999999999</v>
      </c>
      <c r="EB214" s="1">
        <v>1.184336E-3</v>
      </c>
      <c r="EC214">
        <v>1.919778</v>
      </c>
      <c r="ED214">
        <v>1.072295</v>
      </c>
      <c r="EE214">
        <v>22.650369999999999</v>
      </c>
      <c r="EF214" s="1">
        <v>1.055035E-3</v>
      </c>
      <c r="EG214">
        <v>1.709495</v>
      </c>
      <c r="EH214">
        <v>1.0721350000000001</v>
      </c>
      <c r="EI214">
        <v>22.899380000000001</v>
      </c>
      <c r="EJ214" s="1">
        <v>9.4536710000000005E-4</v>
      </c>
      <c r="EK214">
        <v>1.531047</v>
      </c>
      <c r="EL214">
        <v>1.0719730000000001</v>
      </c>
      <c r="EM214">
        <v>23.296710000000001</v>
      </c>
      <c r="EN214" s="1">
        <v>8.5267990000000005E-4</v>
      </c>
      <c r="EO214">
        <v>1.3801669999999999</v>
      </c>
      <c r="EP214">
        <v>1.0717970000000001</v>
      </c>
      <c r="EQ214">
        <v>23.625260000000001</v>
      </c>
      <c r="ER214" s="1">
        <v>7.7506380000000004E-4</v>
      </c>
      <c r="ES214">
        <v>1.253746</v>
      </c>
      <c r="ET214">
        <v>1.071625</v>
      </c>
      <c r="EU214">
        <v>23.807020000000001</v>
      </c>
      <c r="EV214" s="1">
        <v>7.0956770000000005E-4</v>
      </c>
      <c r="EW214">
        <v>1.147194</v>
      </c>
      <c r="EX214">
        <v>1.071464</v>
      </c>
      <c r="EY214">
        <v>23.66611</v>
      </c>
      <c r="EZ214" s="1">
        <v>6.5408610000000005E-4</v>
      </c>
      <c r="FA214">
        <v>1.0568919999999999</v>
      </c>
      <c r="FB214">
        <v>1.071288</v>
      </c>
      <c r="FC214">
        <v>23.429490000000001</v>
      </c>
      <c r="FD214" s="1">
        <v>6.0567780000000005E-4</v>
      </c>
      <c r="FE214">
        <v>0.97856560000000004</v>
      </c>
      <c r="FF214">
        <v>1.0711409999999999</v>
      </c>
      <c r="FG214">
        <v>23.3003</v>
      </c>
      <c r="FH214" s="1">
        <v>5.6374310000000005E-4</v>
      </c>
      <c r="FI214">
        <v>0.91028200000000004</v>
      </c>
      <c r="FJ214">
        <v>1.0709740000000001</v>
      </c>
      <c r="FK214">
        <v>23.239920000000001</v>
      </c>
      <c r="FL214" s="1">
        <v>5.2820649999999999E-4</v>
      </c>
      <c r="FM214">
        <v>0.85264779999999996</v>
      </c>
      <c r="FN214">
        <v>1.0708249999999999</v>
      </c>
      <c r="FO214">
        <v>23.492439999999998</v>
      </c>
      <c r="FP214" s="1">
        <v>4.9658579999999996E-4</v>
      </c>
      <c r="FQ214">
        <v>0.80145820000000001</v>
      </c>
      <c r="FR214">
        <v>1.070705</v>
      </c>
      <c r="FS214">
        <v>23.6648</v>
      </c>
      <c r="FT214" s="1">
        <v>4.6852489999999998E-4</v>
      </c>
      <c r="FU214">
        <v>0.75601079999999998</v>
      </c>
      <c r="FV214">
        <v>1.0705819999999999</v>
      </c>
      <c r="FW214">
        <v>23.52093</v>
      </c>
      <c r="FX214" s="1">
        <v>4.4388560000000002E-4</v>
      </c>
      <c r="FY214">
        <v>0.71605830000000004</v>
      </c>
      <c r="FZ214">
        <v>1.0704739999999999</v>
      </c>
      <c r="GA214">
        <v>23.2441</v>
      </c>
      <c r="GB214" s="1">
        <v>4.220243E-4</v>
      </c>
      <c r="GC214">
        <v>0.6805774</v>
      </c>
      <c r="GD214">
        <v>1.070381</v>
      </c>
      <c r="GE214">
        <v>22.78661</v>
      </c>
      <c r="GF214" s="1">
        <v>4.0224009999999998E-4</v>
      </c>
      <c r="GG214">
        <v>0.64863470000000001</v>
      </c>
      <c r="GH214">
        <v>1.0703069999999999</v>
      </c>
      <c r="GI214">
        <v>22.595420000000001</v>
      </c>
      <c r="GJ214" s="1">
        <v>3.83655E-4</v>
      </c>
      <c r="GK214">
        <v>0.61868199999999995</v>
      </c>
      <c r="GL214">
        <v>1.0702560000000001</v>
      </c>
      <c r="GM214">
        <v>22.61111</v>
      </c>
      <c r="GN214" s="1">
        <v>3.6697619999999999E-4</v>
      </c>
      <c r="GO214">
        <v>0.59163200000000005</v>
      </c>
      <c r="GP214">
        <v>1.070198</v>
      </c>
      <c r="GQ214">
        <v>22.767859999999999</v>
      </c>
      <c r="GR214" s="1">
        <v>3.5178450000000001E-4</v>
      </c>
      <c r="GS214">
        <v>0.56713800000000003</v>
      </c>
      <c r="GT214">
        <v>1.0701689999999999</v>
      </c>
      <c r="GU214">
        <v>22.772690000000001</v>
      </c>
      <c r="GV214" s="1">
        <v>3.3764990000000001E-4</v>
      </c>
      <c r="GW214">
        <v>0.54423710000000003</v>
      </c>
      <c r="GX214">
        <v>1.070149</v>
      </c>
      <c r="GY214">
        <v>22.84497</v>
      </c>
      <c r="GZ214" s="1">
        <v>3.2490680000000002E-4</v>
      </c>
      <c r="HA214">
        <v>0.52361849999999999</v>
      </c>
      <c r="HB214">
        <v>1.0701369999999999</v>
      </c>
      <c r="HC214">
        <v>22.923110000000001</v>
      </c>
      <c r="HD214" s="1">
        <v>3.1322019999999997E-4</v>
      </c>
      <c r="HE214">
        <v>0.50477839999999996</v>
      </c>
      <c r="HF214">
        <v>1.0700970000000001</v>
      </c>
      <c r="HG214">
        <v>22.942830000000001</v>
      </c>
      <c r="HH214" s="1">
        <v>3.0240699999999998E-4</v>
      </c>
      <c r="HI214">
        <v>0.48727239999999999</v>
      </c>
      <c r="HJ214">
        <v>1.0700810000000001</v>
      </c>
      <c r="HK214">
        <v>22.77788</v>
      </c>
      <c r="HL214" s="1">
        <v>2.9210249999999998E-4</v>
      </c>
      <c r="HM214">
        <v>0.47074260000000001</v>
      </c>
      <c r="HN214">
        <v>1.070082</v>
      </c>
      <c r="HO214">
        <v>22.53463</v>
      </c>
      <c r="HP214" s="1">
        <v>2.8235689999999997E-4</v>
      </c>
      <c r="HQ214">
        <v>0.45495829999999998</v>
      </c>
      <c r="HR214">
        <v>1.070071</v>
      </c>
      <c r="HS214">
        <v>22.455880000000001</v>
      </c>
      <c r="HT214" s="1">
        <v>2.7289339999999999E-4</v>
      </c>
      <c r="HU214">
        <v>0.4397549</v>
      </c>
      <c r="HV214">
        <v>1.0700510000000001</v>
      </c>
      <c r="HW214">
        <v>22.333600000000001</v>
      </c>
      <c r="HX214" s="1">
        <v>2.6430890000000003E-4</v>
      </c>
      <c r="HY214">
        <v>0.42586410000000002</v>
      </c>
      <c r="HZ214">
        <v>1.070039</v>
      </c>
      <c r="IA214">
        <v>22.460560000000001</v>
      </c>
      <c r="IB214" s="1">
        <v>2.5607210000000002E-4</v>
      </c>
      <c r="IC214">
        <v>0.4125569</v>
      </c>
      <c r="ID214">
        <v>1.0700080000000001</v>
      </c>
      <c r="IE214">
        <v>22.66508</v>
      </c>
      <c r="IF214" s="1">
        <v>2.4804509999999999E-4</v>
      </c>
      <c r="IG214">
        <v>0.39976909999999999</v>
      </c>
      <c r="IH214">
        <v>1.0699799999999999</v>
      </c>
      <c r="II214">
        <v>22.808070000000001</v>
      </c>
      <c r="IJ214" s="1">
        <v>2.4031169999999999E-4</v>
      </c>
      <c r="IK214">
        <v>0.38726929999999998</v>
      </c>
      <c r="IL214">
        <v>1.0699369999999999</v>
      </c>
      <c r="IM214">
        <v>22.880590000000002</v>
      </c>
      <c r="IN214" s="1">
        <v>2.3260469999999999E-4</v>
      </c>
      <c r="IO214">
        <v>0.37491170000000001</v>
      </c>
      <c r="IP214">
        <v>1.0699050000000001</v>
      </c>
      <c r="IQ214">
        <v>22.708960000000001</v>
      </c>
      <c r="IR214" s="1">
        <v>2.2528739999999999E-4</v>
      </c>
      <c r="IS214">
        <v>0.36307420000000001</v>
      </c>
      <c r="IT214">
        <v>1.0698289999999999</v>
      </c>
      <c r="IU214">
        <v>22.509979999999999</v>
      </c>
      <c r="IV214" s="1">
        <v>2.184501E-4</v>
      </c>
      <c r="IW214">
        <v>0.35202489999999997</v>
      </c>
      <c r="IX214">
        <v>1.0697760000000001</v>
      </c>
      <c r="IY214">
        <v>22.396509999999999</v>
      </c>
      <c r="IZ214" s="1">
        <v>2.120771E-4</v>
      </c>
      <c r="JA214">
        <v>0.34178350000000002</v>
      </c>
      <c r="JB214">
        <v>1.0696950000000001</v>
      </c>
      <c r="JC214">
        <v>22.391690000000001</v>
      </c>
      <c r="JD214" s="1">
        <v>2.0545740000000001E-4</v>
      </c>
      <c r="JE214">
        <v>0.33124130000000002</v>
      </c>
      <c r="JF214">
        <v>1.0696159999999999</v>
      </c>
      <c r="JG214">
        <v>22.80874</v>
      </c>
      <c r="JH214" s="1">
        <v>1.9930290000000001E-4</v>
      </c>
      <c r="JI214">
        <v>0.32127349999999999</v>
      </c>
      <c r="JJ214">
        <v>1.0695330000000001</v>
      </c>
      <c r="JK214">
        <v>23.23368</v>
      </c>
      <c r="JL214" s="1">
        <v>1.931077E-4</v>
      </c>
      <c r="JM214">
        <v>0.31135119999999999</v>
      </c>
      <c r="JN214">
        <v>1.069437</v>
      </c>
      <c r="JO214">
        <v>23.493839999999999</v>
      </c>
      <c r="JP214" s="1">
        <v>1.8738810000000001E-4</v>
      </c>
      <c r="JQ214">
        <v>0.30216019999999999</v>
      </c>
      <c r="JR214">
        <v>1.0693330000000001</v>
      </c>
      <c r="JS214">
        <v>23.470120000000001</v>
      </c>
      <c r="JT214" s="1">
        <v>1.819399E-4</v>
      </c>
      <c r="JU214">
        <v>0.29326419999999997</v>
      </c>
      <c r="JV214">
        <v>1.0692189999999999</v>
      </c>
      <c r="JW214">
        <v>23.23809</v>
      </c>
      <c r="JX214" s="1">
        <v>1.7656989999999999E-4</v>
      </c>
      <c r="JY214">
        <v>0.28477000000000002</v>
      </c>
      <c r="JZ214">
        <v>1.0691329999999999</v>
      </c>
      <c r="KA214">
        <v>22.929069999999999</v>
      </c>
      <c r="KB214" s="1">
        <v>1.7141669999999999E-4</v>
      </c>
      <c r="KC214">
        <v>0.27639069999999999</v>
      </c>
      <c r="KD214">
        <v>1.069016</v>
      </c>
      <c r="KE214">
        <v>22.806190000000001</v>
      </c>
      <c r="KF214" s="1">
        <v>1.6655169999999999E-4</v>
      </c>
      <c r="KG214">
        <v>0.26858870000000001</v>
      </c>
      <c r="KH214">
        <v>1.0688880000000001</v>
      </c>
      <c r="KI214">
        <v>22.797899999999998</v>
      </c>
      <c r="KJ214" s="1">
        <v>1.615822E-4</v>
      </c>
      <c r="KK214">
        <v>0.26065500000000003</v>
      </c>
      <c r="KL214">
        <v>1.068784</v>
      </c>
      <c r="KM214">
        <v>23.16065</v>
      </c>
      <c r="KN214" s="1">
        <v>1.570183E-4</v>
      </c>
      <c r="KO214">
        <v>0.25325769999999997</v>
      </c>
      <c r="KP214">
        <v>1.068678</v>
      </c>
      <c r="KQ214">
        <v>23.527229999999999</v>
      </c>
      <c r="KR214" s="1">
        <v>1.526179E-4</v>
      </c>
      <c r="KS214">
        <v>0.24618419999999999</v>
      </c>
      <c r="KT214">
        <v>1.068578</v>
      </c>
      <c r="KU214">
        <v>23.82884</v>
      </c>
      <c r="KV214" s="1">
        <v>1.4823009999999999E-4</v>
      </c>
      <c r="KW214">
        <v>0.23911379999999999</v>
      </c>
      <c r="KX214">
        <v>1.068468</v>
      </c>
      <c r="KY214">
        <v>24.01632</v>
      </c>
      <c r="KZ214" s="1">
        <v>1.4409580000000001E-4</v>
      </c>
      <c r="LA214">
        <v>0.23244670000000001</v>
      </c>
      <c r="LB214">
        <v>1.0683670000000001</v>
      </c>
      <c r="LC214">
        <v>23.920919999999999</v>
      </c>
      <c r="LD214" s="1">
        <v>1.402807E-4</v>
      </c>
      <c r="LE214">
        <v>0.22629930000000001</v>
      </c>
      <c r="LF214">
        <v>1.0682670000000001</v>
      </c>
      <c r="LG214">
        <v>23.733029999999999</v>
      </c>
      <c r="LH214" s="1">
        <v>1.365393E-4</v>
      </c>
      <c r="LI214">
        <v>0.2202943</v>
      </c>
      <c r="LJ214">
        <v>1.068184</v>
      </c>
      <c r="LK214">
        <v>23.631900000000002</v>
      </c>
      <c r="LL214" s="1">
        <v>1.3276809999999999E-4</v>
      </c>
      <c r="LM214">
        <v>0.21421309999999999</v>
      </c>
      <c r="LN214">
        <v>1.068109</v>
      </c>
      <c r="LO214">
        <v>23.599070000000001</v>
      </c>
      <c r="LP214" s="1">
        <v>1.2926020000000001E-4</v>
      </c>
      <c r="LQ214">
        <v>0.2085322</v>
      </c>
      <c r="LR214">
        <v>1.068014</v>
      </c>
      <c r="LS214">
        <v>24.005990000000001</v>
      </c>
      <c r="LT214" s="1">
        <v>1.2597579999999999E-4</v>
      </c>
      <c r="LU214">
        <v>0.20326069999999999</v>
      </c>
      <c r="LV214">
        <v>1.067931</v>
      </c>
      <c r="LW214">
        <v>24.388760000000001</v>
      </c>
      <c r="LX214" s="1">
        <v>1.225771E-4</v>
      </c>
      <c r="LY214">
        <v>0.19783719999999999</v>
      </c>
      <c r="LZ214">
        <v>1.067868</v>
      </c>
      <c r="MA214">
        <v>24.690380000000001</v>
      </c>
      <c r="MB214" s="1">
        <v>1.192233E-4</v>
      </c>
      <c r="MC214">
        <v>0.1923965</v>
      </c>
      <c r="MD214">
        <v>1.067785</v>
      </c>
      <c r="ME214">
        <v>24.901479999999999</v>
      </c>
      <c r="MF214" s="1">
        <v>1.159547E-4</v>
      </c>
      <c r="MG214">
        <v>0.187165</v>
      </c>
      <c r="MH214">
        <v>1.0677000000000001</v>
      </c>
      <c r="MI214">
        <v>24.835100000000001</v>
      </c>
      <c r="MJ214" s="1">
        <v>1.12685E-4</v>
      </c>
      <c r="MK214">
        <v>0.18188550000000001</v>
      </c>
      <c r="ML214">
        <v>1.0676209999999999</v>
      </c>
      <c r="MM214">
        <v>24.692139999999998</v>
      </c>
      <c r="MN214" s="1">
        <v>1.097285E-4</v>
      </c>
      <c r="MO214">
        <v>0.17713029999999999</v>
      </c>
      <c r="MP214">
        <v>1.06755</v>
      </c>
      <c r="MQ214">
        <v>24.614059999999998</v>
      </c>
      <c r="MR214" s="1">
        <v>1.068388E-4</v>
      </c>
      <c r="MS214">
        <v>0.172407</v>
      </c>
      <c r="MT214">
        <v>1.067472</v>
      </c>
      <c r="MU214">
        <v>24.532579999999999</v>
      </c>
      <c r="MV214" s="1">
        <v>1.039237E-4</v>
      </c>
      <c r="MW214">
        <v>0.16778129999999999</v>
      </c>
      <c r="MX214">
        <v>1.0673779999999999</v>
      </c>
      <c r="MY214">
        <v>24.433620000000001</v>
      </c>
      <c r="MZ214" s="1">
        <v>1.0110660000000001E-4</v>
      </c>
      <c r="NA214">
        <v>0.16322590000000001</v>
      </c>
      <c r="NB214">
        <v>1.0672999999999999</v>
      </c>
      <c r="NC214">
        <v>24.386060000000001</v>
      </c>
      <c r="ND214" s="1">
        <v>9.8206119999999996E-5</v>
      </c>
      <c r="NE214">
        <v>0.15858159999999999</v>
      </c>
      <c r="NF214">
        <v>1.067223</v>
      </c>
      <c r="NG214">
        <v>24.435860000000002</v>
      </c>
      <c r="NH214" s="1">
        <v>9.535639E-5</v>
      </c>
      <c r="NI214">
        <v>0.15398870000000001</v>
      </c>
      <c r="NJ214">
        <v>1.0671470000000001</v>
      </c>
      <c r="NK214">
        <v>24.131440000000001</v>
      </c>
      <c r="NL214" s="1">
        <v>9.2731819999999993E-5</v>
      </c>
      <c r="NM214">
        <v>0.1497327</v>
      </c>
      <c r="NN214">
        <v>1.0670839999999999</v>
      </c>
      <c r="NO214">
        <v>23.749829999999999</v>
      </c>
      <c r="NP214" s="1">
        <v>9.0021480000000004E-5</v>
      </c>
      <c r="NQ214">
        <v>0.14538390000000001</v>
      </c>
      <c r="NR214">
        <v>1.0670219999999999</v>
      </c>
      <c r="NS214">
        <v>23.52609</v>
      </c>
      <c r="NT214" s="1">
        <v>8.7421349999999999E-5</v>
      </c>
      <c r="NU214">
        <v>0.14119029999999999</v>
      </c>
      <c r="NV214">
        <v>1.0669500000000001</v>
      </c>
      <c r="NW214">
        <v>23.40437</v>
      </c>
      <c r="NX214" s="1">
        <v>8.4953779999999998E-5</v>
      </c>
      <c r="NY214">
        <v>0.1371985</v>
      </c>
      <c r="NZ214">
        <v>1.0669090000000001</v>
      </c>
      <c r="OA214">
        <v>23.3187</v>
      </c>
      <c r="OB214" s="1">
        <v>8.2561650000000003E-5</v>
      </c>
      <c r="OC214">
        <v>0.1333346</v>
      </c>
      <c r="OD214">
        <v>1.0668420000000001</v>
      </c>
      <c r="OE214">
        <v>23.591439999999999</v>
      </c>
      <c r="OF214" s="1">
        <v>8.0259629999999995E-5</v>
      </c>
      <c r="OG214">
        <v>0.1296291</v>
      </c>
      <c r="OH214">
        <v>1.066783</v>
      </c>
      <c r="OI214">
        <v>23.871970000000001</v>
      </c>
      <c r="OJ214" s="1">
        <v>7.7983020000000003E-5</v>
      </c>
      <c r="OK214">
        <v>0.12593760000000001</v>
      </c>
    </row>
    <row r="215" spans="1:401" x14ac:dyDescent="0.35">
      <c r="A215">
        <v>221</v>
      </c>
      <c r="B215" t="s">
        <v>4</v>
      </c>
      <c r="C215" t="s">
        <v>181</v>
      </c>
      <c r="D215" t="s">
        <v>219</v>
      </c>
      <c r="E215">
        <v>861.88599999999997</v>
      </c>
      <c r="F215">
        <v>0.89783919999999995</v>
      </c>
      <c r="G215">
        <v>23.650040000000001</v>
      </c>
      <c r="H215">
        <v>0</v>
      </c>
      <c r="I215">
        <v>0</v>
      </c>
      <c r="J215">
        <v>0.89775369999999999</v>
      </c>
      <c r="K215">
        <v>23.637080000000001</v>
      </c>
      <c r="L215">
        <v>0</v>
      </c>
      <c r="M215">
        <v>0</v>
      </c>
      <c r="N215">
        <v>0.89764860000000002</v>
      </c>
      <c r="O215">
        <v>23.408850000000001</v>
      </c>
      <c r="P215">
        <v>0</v>
      </c>
      <c r="Q215">
        <v>0</v>
      </c>
      <c r="R215">
        <v>0.89754979999999995</v>
      </c>
      <c r="S215">
        <v>22.919409999999999</v>
      </c>
      <c r="T215">
        <v>0</v>
      </c>
      <c r="U215">
        <v>0</v>
      </c>
      <c r="V215">
        <v>0.89745799999999998</v>
      </c>
      <c r="W215">
        <v>22.455829999999999</v>
      </c>
      <c r="X215">
        <v>0</v>
      </c>
      <c r="Y215">
        <v>0</v>
      </c>
      <c r="Z215">
        <v>0.89738300000000004</v>
      </c>
      <c r="AA215">
        <v>21.919509999999999</v>
      </c>
      <c r="AB215">
        <v>0</v>
      </c>
      <c r="AC215">
        <v>0</v>
      </c>
      <c r="AD215">
        <v>0.89731640000000001</v>
      </c>
      <c r="AE215">
        <v>21.546790000000001</v>
      </c>
      <c r="AF215">
        <v>0</v>
      </c>
      <c r="AG215">
        <v>0</v>
      </c>
      <c r="AH215">
        <v>0.89722970000000002</v>
      </c>
      <c r="AI215">
        <v>21.389189999999999</v>
      </c>
      <c r="AJ215" s="1">
        <v>2.810842E-37</v>
      </c>
      <c r="AK215" s="1">
        <v>1.9970399999999999E-34</v>
      </c>
      <c r="AL215">
        <v>0.89718100000000001</v>
      </c>
      <c r="AM215">
        <v>21.373149999999999</v>
      </c>
      <c r="AN215" s="1">
        <v>2.484849E-25</v>
      </c>
      <c r="AO215" s="1">
        <v>1.7639E-22</v>
      </c>
      <c r="AP215">
        <v>0.89710639999999997</v>
      </c>
      <c r="AQ215">
        <v>21.72617</v>
      </c>
      <c r="AR215">
        <v>0</v>
      </c>
      <c r="AS215" s="1">
        <v>-1.4797679999999998E-11</v>
      </c>
      <c r="AT215">
        <v>0.89705599999999996</v>
      </c>
      <c r="AU215">
        <v>22.1509</v>
      </c>
      <c r="AV215" s="1">
        <v>2.223084E-5</v>
      </c>
      <c r="AW215" s="1">
        <v>1.2947210000000001E-2</v>
      </c>
      <c r="AX215">
        <v>0.89700539999999995</v>
      </c>
      <c r="AY215">
        <v>22.358039999999999</v>
      </c>
      <c r="AZ215" s="1">
        <v>1.6953180000000002E-2</v>
      </c>
      <c r="BA215">
        <v>10.427849999999999</v>
      </c>
      <c r="BB215">
        <v>0.89695270000000005</v>
      </c>
      <c r="BC215">
        <v>22.461030000000001</v>
      </c>
      <c r="BD215">
        <v>1.0300210000000001</v>
      </c>
      <c r="BE215">
        <v>664.62099999999998</v>
      </c>
      <c r="BF215">
        <v>0.89693120000000004</v>
      </c>
      <c r="BG215">
        <v>22.306419999999999</v>
      </c>
      <c r="BH215">
        <v>11.404780000000001</v>
      </c>
      <c r="BI215">
        <v>7665.3280000000004</v>
      </c>
      <c r="BJ215">
        <v>0.89687760000000005</v>
      </c>
      <c r="BK215">
        <v>21.96358</v>
      </c>
      <c r="BL215">
        <v>34.667140000000003</v>
      </c>
      <c r="BM215">
        <v>24126.55</v>
      </c>
      <c r="BN215">
        <v>0.89687329999999998</v>
      </c>
      <c r="BO215">
        <v>21.676729999999999</v>
      </c>
      <c r="BP215">
        <v>37.578380000000003</v>
      </c>
      <c r="BQ215">
        <v>26942.32</v>
      </c>
      <c r="BR215">
        <v>0.89685090000000001</v>
      </c>
      <c r="BS215">
        <v>21.46424</v>
      </c>
      <c r="BT215">
        <v>17.490400000000001</v>
      </c>
      <c r="BU215">
        <v>12864.86</v>
      </c>
      <c r="BV215">
        <v>0.89683550000000001</v>
      </c>
      <c r="BW215">
        <v>21.592089999999999</v>
      </c>
      <c r="BX215">
        <v>4.0302319999999998</v>
      </c>
      <c r="BY215">
        <v>3029.8789999999999</v>
      </c>
      <c r="BZ215">
        <v>0.89685049999999999</v>
      </c>
      <c r="CA215">
        <v>21.904299999999999</v>
      </c>
      <c r="CB215">
        <v>0.52023810000000004</v>
      </c>
      <c r="CC215">
        <v>398.17880000000002</v>
      </c>
      <c r="CD215">
        <v>0.89683349999999995</v>
      </c>
      <c r="CE215">
        <v>22.17069</v>
      </c>
      <c r="CF215" s="1">
        <v>4.7452189999999998E-2</v>
      </c>
      <c r="CG215">
        <v>36.42107</v>
      </c>
      <c r="CH215">
        <v>0.89683710000000005</v>
      </c>
      <c r="CI215">
        <v>22.458970000000001</v>
      </c>
      <c r="CJ215" s="1">
        <v>8.7176379999999998E-3</v>
      </c>
      <c r="CK215">
        <v>6.3733050000000002</v>
      </c>
      <c r="CL215">
        <v>0.89681710000000003</v>
      </c>
      <c r="CM215">
        <v>22.533550000000002</v>
      </c>
      <c r="CN215" s="1">
        <v>5.6579259999999998E-3</v>
      </c>
      <c r="CO215">
        <v>4.043272</v>
      </c>
      <c r="CP215">
        <v>0.89680700000000002</v>
      </c>
      <c r="CQ215">
        <v>22.413229999999999</v>
      </c>
      <c r="CR215" s="1">
        <v>4.6762679999999999E-3</v>
      </c>
      <c r="CS215">
        <v>3.3366530000000001</v>
      </c>
      <c r="CT215">
        <v>0.89679830000000005</v>
      </c>
      <c r="CU215">
        <v>22.343910000000001</v>
      </c>
      <c r="CV215" s="1">
        <v>3.9276019999999997E-3</v>
      </c>
      <c r="CW215">
        <v>2.8019729999999998</v>
      </c>
      <c r="CX215">
        <v>0.89677490000000004</v>
      </c>
      <c r="CY215">
        <v>22.327110000000001</v>
      </c>
      <c r="CZ215" s="1">
        <v>3.315789E-3</v>
      </c>
      <c r="DA215">
        <v>2.3652000000000002</v>
      </c>
      <c r="DB215">
        <v>0.89677150000000005</v>
      </c>
      <c r="DC215">
        <v>22.689990000000002</v>
      </c>
      <c r="DD215" s="1">
        <v>2.8137050000000001E-3</v>
      </c>
      <c r="DE215">
        <v>2.0067490000000001</v>
      </c>
      <c r="DF215">
        <v>0.89675579999999999</v>
      </c>
      <c r="DG215">
        <v>23.011240000000001</v>
      </c>
      <c r="DH215" s="1">
        <v>2.4006819999999999E-3</v>
      </c>
      <c r="DI215">
        <v>1.71193</v>
      </c>
      <c r="DJ215">
        <v>0.89673230000000004</v>
      </c>
      <c r="DK215">
        <v>23.253070000000001</v>
      </c>
      <c r="DL215" s="1">
        <v>2.0632900000000002E-3</v>
      </c>
      <c r="DM215">
        <v>1.47105</v>
      </c>
      <c r="DN215">
        <v>0.89671670000000003</v>
      </c>
      <c r="DO215">
        <v>23.381540000000001</v>
      </c>
      <c r="DP215" s="1">
        <v>1.785628E-3</v>
      </c>
      <c r="DQ215">
        <v>1.2728539999999999</v>
      </c>
      <c r="DR215">
        <v>0.89666570000000001</v>
      </c>
      <c r="DS215">
        <v>23.143049999999999</v>
      </c>
      <c r="DT215" s="1">
        <v>1.5565209999999999E-3</v>
      </c>
      <c r="DU215">
        <v>1.1093120000000001</v>
      </c>
      <c r="DV215">
        <v>0.8966383</v>
      </c>
      <c r="DW215">
        <v>22.861129999999999</v>
      </c>
      <c r="DX215" s="1">
        <v>1.367786E-3</v>
      </c>
      <c r="DY215">
        <v>0.97465809999999997</v>
      </c>
      <c r="DZ215">
        <v>0.89658070000000001</v>
      </c>
      <c r="EA215">
        <v>22.70326</v>
      </c>
      <c r="EB215" s="1">
        <v>1.209309E-3</v>
      </c>
      <c r="EC215">
        <v>0.86164300000000005</v>
      </c>
      <c r="ED215">
        <v>0.8965554</v>
      </c>
      <c r="EE215">
        <v>22.663209999999999</v>
      </c>
      <c r="EF215" s="1">
        <v>1.0763019999999999E-3</v>
      </c>
      <c r="EG215">
        <v>0.76678550000000001</v>
      </c>
      <c r="EH215">
        <v>0.8964993</v>
      </c>
      <c r="EI215">
        <v>22.92887</v>
      </c>
      <c r="EJ215" s="1">
        <v>9.6333919999999997E-4</v>
      </c>
      <c r="EK215">
        <v>0.68623730000000005</v>
      </c>
      <c r="EL215">
        <v>0.89645180000000002</v>
      </c>
      <c r="EM215">
        <v>23.341930000000001</v>
      </c>
      <c r="EN215" s="1">
        <v>8.6780760000000005E-4</v>
      </c>
      <c r="EO215">
        <v>0.61810940000000003</v>
      </c>
      <c r="EP215">
        <v>0.8963989</v>
      </c>
      <c r="EQ215">
        <v>23.68214</v>
      </c>
      <c r="ER215" s="1">
        <v>7.877289E-4</v>
      </c>
      <c r="ES215">
        <v>0.56097569999999997</v>
      </c>
      <c r="ET215">
        <v>0.89635560000000003</v>
      </c>
      <c r="EU215">
        <v>23.857839999999999</v>
      </c>
      <c r="EV215" s="1">
        <v>7.2028870000000005E-4</v>
      </c>
      <c r="EW215">
        <v>0.5128933</v>
      </c>
      <c r="EX215">
        <v>0.89629610000000004</v>
      </c>
      <c r="EY215">
        <v>23.698080000000001</v>
      </c>
      <c r="EZ215" s="1">
        <v>6.6310819999999999E-4</v>
      </c>
      <c r="FA215">
        <v>0.47212290000000001</v>
      </c>
      <c r="FB215">
        <v>0.89626490000000003</v>
      </c>
      <c r="FC215">
        <v>23.443619999999999</v>
      </c>
      <c r="FD215" s="1">
        <v>6.1375489999999997E-4</v>
      </c>
      <c r="FE215">
        <v>0.43699179999999999</v>
      </c>
      <c r="FF215">
        <v>0.89622500000000005</v>
      </c>
      <c r="FG215">
        <v>23.309899999999999</v>
      </c>
      <c r="FH215" s="1">
        <v>5.7056420000000004E-4</v>
      </c>
      <c r="FI215">
        <v>0.40618280000000001</v>
      </c>
      <c r="FJ215">
        <v>0.89617369999999996</v>
      </c>
      <c r="FK215">
        <v>23.252839999999999</v>
      </c>
      <c r="FL215" s="1">
        <v>5.3413169999999999E-4</v>
      </c>
      <c r="FM215">
        <v>0.38023380000000001</v>
      </c>
      <c r="FN215">
        <v>0.89612780000000003</v>
      </c>
      <c r="FO215">
        <v>23.52759</v>
      </c>
      <c r="FP215" s="1">
        <v>5.0186920000000002E-4</v>
      </c>
      <c r="FQ215">
        <v>0.35726970000000002</v>
      </c>
      <c r="FR215">
        <v>0.89611459999999998</v>
      </c>
      <c r="FS215">
        <v>23.72579</v>
      </c>
      <c r="FT215" s="1">
        <v>4.7325680000000003E-4</v>
      </c>
      <c r="FU215">
        <v>0.33688560000000001</v>
      </c>
      <c r="FV215">
        <v>0.89607539999999997</v>
      </c>
      <c r="FW215">
        <v>23.593060000000001</v>
      </c>
      <c r="FX215" s="1">
        <v>4.4802189999999998E-4</v>
      </c>
      <c r="FY215">
        <v>0.31891330000000001</v>
      </c>
      <c r="FZ215">
        <v>0.89606079999999999</v>
      </c>
      <c r="GA215">
        <v>23.315529999999999</v>
      </c>
      <c r="GB215" s="1">
        <v>4.2564570000000002E-4</v>
      </c>
      <c r="GC215">
        <v>0.30296780000000001</v>
      </c>
      <c r="GD215">
        <v>0.89604459999999997</v>
      </c>
      <c r="GE215">
        <v>22.83606</v>
      </c>
      <c r="GF215" s="1">
        <v>4.0557879999999997E-4</v>
      </c>
      <c r="GG215">
        <v>0.28869339999999999</v>
      </c>
      <c r="GH215">
        <v>0.89600279999999999</v>
      </c>
      <c r="GI215">
        <v>22.623539999999998</v>
      </c>
      <c r="GJ215" s="1">
        <v>3.8678980000000001E-4</v>
      </c>
      <c r="GK215">
        <v>0.2753409</v>
      </c>
      <c r="GL215">
        <v>0.8960226</v>
      </c>
      <c r="GM215">
        <v>22.618320000000001</v>
      </c>
      <c r="GN215" s="1">
        <v>3.6977560000000002E-4</v>
      </c>
      <c r="GO215">
        <v>0.26321090000000003</v>
      </c>
      <c r="GP215">
        <v>0.89600440000000003</v>
      </c>
      <c r="GQ215">
        <v>22.768889999999999</v>
      </c>
      <c r="GR215" s="1">
        <v>3.5439450000000002E-4</v>
      </c>
      <c r="GS215">
        <v>0.25227050000000001</v>
      </c>
      <c r="GT215">
        <v>0.8960108</v>
      </c>
      <c r="GU215">
        <v>22.79691</v>
      </c>
      <c r="GV215" s="1">
        <v>3.3999539999999997E-4</v>
      </c>
      <c r="GW215">
        <v>0.2420148</v>
      </c>
      <c r="GX215">
        <v>0.89600360000000001</v>
      </c>
      <c r="GY215">
        <v>22.895800000000001</v>
      </c>
      <c r="GZ215" s="1">
        <v>3.2703060000000001E-4</v>
      </c>
      <c r="HA215">
        <v>0.23278489999999999</v>
      </c>
      <c r="HB215">
        <v>0.89598909999999998</v>
      </c>
      <c r="HC215">
        <v>22.999130000000001</v>
      </c>
      <c r="HD215" s="1">
        <v>3.1523519999999999E-4</v>
      </c>
      <c r="HE215">
        <v>0.22439120000000001</v>
      </c>
      <c r="HF215">
        <v>0.89600480000000005</v>
      </c>
      <c r="HG215">
        <v>23.012530000000002</v>
      </c>
      <c r="HH215" s="1">
        <v>3.0423430000000001E-4</v>
      </c>
      <c r="HI215">
        <v>0.21655340000000001</v>
      </c>
      <c r="HJ215">
        <v>0.89597510000000002</v>
      </c>
      <c r="HK215">
        <v>22.820789999999999</v>
      </c>
      <c r="HL215" s="1">
        <v>2.9391140000000003E-4</v>
      </c>
      <c r="HM215">
        <v>0.20922460000000001</v>
      </c>
      <c r="HN215">
        <v>0.89598140000000004</v>
      </c>
      <c r="HO215">
        <v>22.544260000000001</v>
      </c>
      <c r="HP215" s="1">
        <v>2.8400129999999997E-4</v>
      </c>
      <c r="HQ215">
        <v>0.20216210000000001</v>
      </c>
      <c r="HR215">
        <v>0.89597599999999999</v>
      </c>
      <c r="HS215">
        <v>22.466190000000001</v>
      </c>
      <c r="HT215" s="1">
        <v>2.7450119999999998E-4</v>
      </c>
      <c r="HU215">
        <v>0.19541739999999999</v>
      </c>
      <c r="HV215">
        <v>0.89598069999999996</v>
      </c>
      <c r="HW215">
        <v>22.351279999999999</v>
      </c>
      <c r="HX215" s="1">
        <v>2.6577049999999998E-4</v>
      </c>
      <c r="HY215">
        <v>0.18919369999999999</v>
      </c>
      <c r="HZ215">
        <v>0.89595999999999998</v>
      </c>
      <c r="IA215">
        <v>22.490500000000001</v>
      </c>
      <c r="IB215" s="1">
        <v>2.5743020000000002E-4</v>
      </c>
      <c r="IC215">
        <v>0.18326120000000001</v>
      </c>
      <c r="ID215">
        <v>0.8959471</v>
      </c>
      <c r="IE215">
        <v>22.710799999999999</v>
      </c>
      <c r="IF215" s="1">
        <v>2.494927E-4</v>
      </c>
      <c r="IG215">
        <v>0.17763370000000001</v>
      </c>
      <c r="IH215">
        <v>0.89594830000000003</v>
      </c>
      <c r="II215">
        <v>22.856269999999999</v>
      </c>
      <c r="IJ215" s="1">
        <v>2.416525E-4</v>
      </c>
      <c r="IK215">
        <v>0.17204949999999999</v>
      </c>
      <c r="IL215">
        <v>0.89594300000000004</v>
      </c>
      <c r="IM215">
        <v>22.925000000000001</v>
      </c>
      <c r="IN215" s="1">
        <v>2.339416E-4</v>
      </c>
      <c r="IO215">
        <v>0.1665778</v>
      </c>
      <c r="IP215">
        <v>0.89594450000000003</v>
      </c>
      <c r="IQ215">
        <v>22.743500000000001</v>
      </c>
      <c r="IR215" s="1">
        <v>2.2652029999999999E-4</v>
      </c>
      <c r="IS215">
        <v>0.16129180000000001</v>
      </c>
      <c r="IT215">
        <v>0.89590550000000002</v>
      </c>
      <c r="IU215">
        <v>22.532920000000001</v>
      </c>
      <c r="IV215" s="1">
        <v>2.1958169999999999E-4</v>
      </c>
      <c r="IW215">
        <v>0.1563553</v>
      </c>
      <c r="IX215">
        <v>0.89588219999999996</v>
      </c>
      <c r="IY215">
        <v>22.41649</v>
      </c>
      <c r="IZ215" s="1">
        <v>2.13172E-4</v>
      </c>
      <c r="JA215">
        <v>0.15180260000000001</v>
      </c>
      <c r="JB215">
        <v>0.89586290000000002</v>
      </c>
      <c r="JC215">
        <v>22.407430000000002</v>
      </c>
      <c r="JD215" s="1">
        <v>2.0662259999999999E-4</v>
      </c>
      <c r="JE215">
        <v>0.14716789999999999</v>
      </c>
      <c r="JF215">
        <v>0.89583140000000006</v>
      </c>
      <c r="JG215">
        <v>22.836359999999999</v>
      </c>
      <c r="JH215" s="1">
        <v>2.003528E-4</v>
      </c>
      <c r="JI215">
        <v>0.14269879999999999</v>
      </c>
      <c r="JJ215">
        <v>0.89581829999999996</v>
      </c>
      <c r="JK215">
        <v>23.267859999999999</v>
      </c>
      <c r="JL215" s="1">
        <v>1.941786E-4</v>
      </c>
      <c r="JM215">
        <v>0.1383191</v>
      </c>
      <c r="JN215">
        <v>0.89578630000000004</v>
      </c>
      <c r="JO215">
        <v>23.539069999999999</v>
      </c>
      <c r="JP215" s="1">
        <v>1.884151E-4</v>
      </c>
      <c r="JQ215">
        <v>0.13422190000000001</v>
      </c>
      <c r="JR215">
        <v>0.89575269999999996</v>
      </c>
      <c r="JS215">
        <v>23.526129999999998</v>
      </c>
      <c r="JT215" s="1">
        <v>1.8279470000000001E-4</v>
      </c>
      <c r="JU215">
        <v>0.13020899999999999</v>
      </c>
      <c r="JV215">
        <v>0.89572689999999999</v>
      </c>
      <c r="JW215">
        <v>23.282530000000001</v>
      </c>
      <c r="JX215" s="1">
        <v>1.775445E-4</v>
      </c>
      <c r="JY215">
        <v>0.1265001</v>
      </c>
      <c r="JZ215">
        <v>0.89568400000000004</v>
      </c>
      <c r="KA215">
        <v>22.95673</v>
      </c>
      <c r="KB215" s="1">
        <v>1.7226629999999999E-4</v>
      </c>
      <c r="KC215">
        <v>0.12273580000000001</v>
      </c>
      <c r="KD215">
        <v>0.89564940000000004</v>
      </c>
      <c r="KE215">
        <v>22.819050000000001</v>
      </c>
      <c r="KF215" s="1">
        <v>1.67393E-4</v>
      </c>
      <c r="KG215">
        <v>0.1192744</v>
      </c>
      <c r="KH215">
        <v>0.89562929999999996</v>
      </c>
      <c r="KI215">
        <v>22.811430000000001</v>
      </c>
      <c r="KJ215" s="1">
        <v>1.6245920000000001E-4</v>
      </c>
      <c r="KK215">
        <v>0.115776</v>
      </c>
      <c r="KL215">
        <v>0.89559639999999996</v>
      </c>
      <c r="KM215">
        <v>23.189630000000001</v>
      </c>
      <c r="KN215" s="1">
        <v>1.5779769999999999E-4</v>
      </c>
      <c r="KO215">
        <v>0.1124531</v>
      </c>
      <c r="KP215">
        <v>0.89558389999999999</v>
      </c>
      <c r="KQ215">
        <v>23.572289999999999</v>
      </c>
      <c r="KR215" s="1">
        <v>1.5338879999999999E-4</v>
      </c>
      <c r="KS215">
        <v>0.1093167</v>
      </c>
      <c r="KT215">
        <v>0.89555119999999999</v>
      </c>
      <c r="KU215">
        <v>23.880559999999999</v>
      </c>
      <c r="KV215" s="1">
        <v>1.4896549999999999E-4</v>
      </c>
      <c r="KW215">
        <v>0.1061732</v>
      </c>
      <c r="KX215">
        <v>0.89552500000000002</v>
      </c>
      <c r="KY215">
        <v>24.06514</v>
      </c>
      <c r="KZ215" s="1">
        <v>1.4479259999999999E-4</v>
      </c>
      <c r="LA215">
        <v>0.103203</v>
      </c>
      <c r="LB215">
        <v>0.89550129999999994</v>
      </c>
      <c r="LC215">
        <v>23.952480000000001</v>
      </c>
      <c r="LD215" s="1">
        <v>1.4094530000000001E-4</v>
      </c>
      <c r="LE215">
        <v>0.1004642</v>
      </c>
      <c r="LF215">
        <v>0.89546729999999997</v>
      </c>
      <c r="LG215">
        <v>23.74831</v>
      </c>
      <c r="LH215" s="1">
        <v>1.3720090000000001E-4</v>
      </c>
      <c r="LI215" s="1">
        <v>9.7801269999999996E-2</v>
      </c>
      <c r="LJ215">
        <v>0.89544170000000001</v>
      </c>
      <c r="LK215">
        <v>23.644819999999999</v>
      </c>
      <c r="LL215" s="1">
        <v>1.334028E-4</v>
      </c>
      <c r="LM215" s="1">
        <v>9.5100270000000001E-2</v>
      </c>
      <c r="LN215">
        <v>0.89542849999999996</v>
      </c>
      <c r="LO215">
        <v>23.62041</v>
      </c>
      <c r="LP215" s="1">
        <v>1.2984619999999999E-4</v>
      </c>
      <c r="LQ215" s="1">
        <v>9.2563409999999999E-2</v>
      </c>
      <c r="LR215">
        <v>0.89540949999999997</v>
      </c>
      <c r="LS215">
        <v>24.047799999999999</v>
      </c>
      <c r="LT215" s="1">
        <v>1.26558E-4</v>
      </c>
      <c r="LU215" s="1">
        <v>9.0225150000000004E-2</v>
      </c>
      <c r="LV215">
        <v>0.89537580000000005</v>
      </c>
      <c r="LW215">
        <v>24.44501</v>
      </c>
      <c r="LX215" s="1">
        <v>1.2319950000000001E-4</v>
      </c>
      <c r="LY215" s="1">
        <v>8.7841379999999997E-2</v>
      </c>
      <c r="LZ215">
        <v>0.89536249999999995</v>
      </c>
      <c r="MA215">
        <v>24.751609999999999</v>
      </c>
      <c r="MB215" s="1">
        <v>1.197888E-4</v>
      </c>
      <c r="MC215" s="1">
        <v>8.5408650000000003E-2</v>
      </c>
      <c r="MD215">
        <v>0.89535339999999997</v>
      </c>
      <c r="ME215">
        <v>24.95729</v>
      </c>
      <c r="MF215" s="1">
        <v>1.165423E-4</v>
      </c>
      <c r="MG215" s="1">
        <v>8.3101209999999995E-2</v>
      </c>
      <c r="MH215">
        <v>0.89532270000000003</v>
      </c>
      <c r="MI215">
        <v>24.872029999999999</v>
      </c>
      <c r="MJ215" s="1">
        <v>1.1323940000000001E-4</v>
      </c>
      <c r="MK215" s="1">
        <v>8.0751649999999994E-2</v>
      </c>
      <c r="ML215">
        <v>0.89528799999999997</v>
      </c>
      <c r="MM215">
        <v>24.7088</v>
      </c>
      <c r="MN215" s="1">
        <v>1.102742E-4</v>
      </c>
      <c r="MO215" s="1">
        <v>7.8637180000000001E-2</v>
      </c>
      <c r="MP215">
        <v>0.89528390000000002</v>
      </c>
      <c r="MQ215">
        <v>24.62651</v>
      </c>
      <c r="MR215" s="1">
        <v>1.073016E-4</v>
      </c>
      <c r="MS215">
        <v>7.6511599999999999E-2</v>
      </c>
      <c r="MT215">
        <v>0.89524280000000001</v>
      </c>
      <c r="MU215">
        <v>24.54776</v>
      </c>
      <c r="MV215" s="1">
        <v>1.044502E-4</v>
      </c>
      <c r="MW215" s="1">
        <v>7.4492630000000004E-2</v>
      </c>
      <c r="MX215">
        <v>0.89523629999999998</v>
      </c>
      <c r="MY215">
        <v>24.470749999999999</v>
      </c>
      <c r="MZ215" s="1">
        <v>1.015984E-4</v>
      </c>
      <c r="NA215" s="1">
        <v>7.2457850000000004E-2</v>
      </c>
      <c r="NB215">
        <v>0.89520900000000003</v>
      </c>
      <c r="NC215">
        <v>24.44286</v>
      </c>
      <c r="ND215" s="1">
        <v>9.8721629999999996E-5</v>
      </c>
      <c r="NE215" s="1">
        <v>7.0413519999999993E-2</v>
      </c>
      <c r="NF215">
        <v>0.89520149999999998</v>
      </c>
      <c r="NG215">
        <v>24.5138</v>
      </c>
      <c r="NH215" s="1">
        <v>9.5855189999999996E-5</v>
      </c>
      <c r="NI215" s="1">
        <v>6.837232E-2</v>
      </c>
      <c r="NJ215">
        <v>0.89517119999999994</v>
      </c>
      <c r="NK215">
        <v>24.205079999999999</v>
      </c>
      <c r="NL215" s="1">
        <v>9.3186199999999999E-5</v>
      </c>
      <c r="NM215" s="1">
        <v>6.6466590000000006E-2</v>
      </c>
      <c r="NN215">
        <v>0.89515140000000004</v>
      </c>
      <c r="NO215">
        <v>23.795750000000002</v>
      </c>
      <c r="NP215" s="1">
        <v>9.0488990000000007E-5</v>
      </c>
      <c r="NQ215" s="1">
        <v>6.4549449999999994E-2</v>
      </c>
      <c r="NR215">
        <v>0.89514179999999999</v>
      </c>
      <c r="NS215">
        <v>23.55142</v>
      </c>
      <c r="NT215" s="1">
        <v>8.7872669999999994E-5</v>
      </c>
      <c r="NU215" s="1">
        <v>6.2685850000000001E-2</v>
      </c>
      <c r="NV215">
        <v>0.89512999999999998</v>
      </c>
      <c r="NW215">
        <v>23.421749999999999</v>
      </c>
      <c r="NX215" s="1">
        <v>8.5382820000000007E-5</v>
      </c>
      <c r="NY215" s="1">
        <v>6.0907639999999999E-2</v>
      </c>
      <c r="NZ215">
        <v>0.89510040000000002</v>
      </c>
      <c r="OA215">
        <v>23.336130000000001</v>
      </c>
      <c r="OB215" s="1">
        <v>8.2972570000000004E-5</v>
      </c>
      <c r="OC215" s="1">
        <v>5.9190390000000002E-2</v>
      </c>
      <c r="OD215">
        <v>0.89508270000000001</v>
      </c>
      <c r="OE215">
        <v>23.622039999999998</v>
      </c>
      <c r="OF215" s="1">
        <v>8.0662950000000007E-5</v>
      </c>
      <c r="OG215" s="1">
        <v>5.7545369999999998E-2</v>
      </c>
      <c r="OH215">
        <v>0.89508279999999996</v>
      </c>
      <c r="OI215">
        <v>23.9346</v>
      </c>
      <c r="OJ215" s="1">
        <v>7.8357730000000006E-5</v>
      </c>
      <c r="OK215" s="1">
        <v>5.590005E-2</v>
      </c>
    </row>
    <row r="216" spans="1:401" x14ac:dyDescent="0.35">
      <c r="A216">
        <v>222</v>
      </c>
      <c r="B216" t="s">
        <v>4</v>
      </c>
      <c r="C216" t="s">
        <v>181</v>
      </c>
      <c r="D216" t="s">
        <v>220</v>
      </c>
      <c r="E216">
        <v>867.44560000000001</v>
      </c>
      <c r="F216">
        <v>1.2716259999999999</v>
      </c>
      <c r="G216">
        <v>23.65626</v>
      </c>
      <c r="H216">
        <v>0</v>
      </c>
      <c r="I216">
        <v>0</v>
      </c>
      <c r="J216">
        <v>1.2713300000000001</v>
      </c>
      <c r="K216">
        <v>23.652229999999999</v>
      </c>
      <c r="L216">
        <v>0</v>
      </c>
      <c r="M216">
        <v>0</v>
      </c>
      <c r="N216">
        <v>1.271028</v>
      </c>
      <c r="O216">
        <v>23.444019999999998</v>
      </c>
      <c r="P216">
        <v>0</v>
      </c>
      <c r="Q216">
        <v>0</v>
      </c>
      <c r="R216">
        <v>1.2707580000000001</v>
      </c>
      <c r="S216">
        <v>22.969190000000001</v>
      </c>
      <c r="T216">
        <v>0</v>
      </c>
      <c r="U216">
        <v>0</v>
      </c>
      <c r="V216">
        <v>1.2704489999999999</v>
      </c>
      <c r="W216">
        <v>22.509730000000001</v>
      </c>
      <c r="X216">
        <v>0</v>
      </c>
      <c r="Y216">
        <v>0</v>
      </c>
      <c r="Z216">
        <v>1.270194</v>
      </c>
      <c r="AA216">
        <v>21.964459999999999</v>
      </c>
      <c r="AB216">
        <v>0</v>
      </c>
      <c r="AC216">
        <v>0</v>
      </c>
      <c r="AD216">
        <v>1.2699510000000001</v>
      </c>
      <c r="AE216">
        <v>21.574780000000001</v>
      </c>
      <c r="AF216">
        <v>0</v>
      </c>
      <c r="AG216">
        <v>0</v>
      </c>
      <c r="AH216">
        <v>1.269692</v>
      </c>
      <c r="AI216">
        <v>21.404299999999999</v>
      </c>
      <c r="AJ216" s="1">
        <v>3.6271820000000002E-38</v>
      </c>
      <c r="AK216" s="1">
        <v>2.5700499999999998E-35</v>
      </c>
      <c r="AL216">
        <v>1.269496</v>
      </c>
      <c r="AM216">
        <v>21.380189999999999</v>
      </c>
      <c r="AN216" s="1">
        <v>3.5576299999999999E-26</v>
      </c>
      <c r="AO216" s="1">
        <v>2.5187529999999999E-23</v>
      </c>
      <c r="AP216">
        <v>1.2692889999999999</v>
      </c>
      <c r="AQ216">
        <v>21.732890000000001</v>
      </c>
      <c r="AR216">
        <v>0</v>
      </c>
      <c r="AS216" s="1">
        <v>4.0051380000000002E-11</v>
      </c>
      <c r="AT216">
        <v>1.269075</v>
      </c>
      <c r="AU216">
        <v>22.16564</v>
      </c>
      <c r="AV216" s="1">
        <v>1.295896E-5</v>
      </c>
      <c r="AW216" s="1">
        <v>6.9497530000000004E-3</v>
      </c>
      <c r="AX216">
        <v>1.268918</v>
      </c>
      <c r="AY216">
        <v>22.380510000000001</v>
      </c>
      <c r="AZ216" s="1">
        <v>1.207952E-2</v>
      </c>
      <c r="BA216">
        <v>7.0478370000000004</v>
      </c>
      <c r="BB216">
        <v>1.2687520000000001</v>
      </c>
      <c r="BC216">
        <v>22.487290000000002</v>
      </c>
      <c r="BD216">
        <v>0.83019920000000003</v>
      </c>
      <c r="BE216">
        <v>516.63059999999996</v>
      </c>
      <c r="BF216">
        <v>1.2686299999999999</v>
      </c>
      <c r="BG216">
        <v>22.332319999999999</v>
      </c>
      <c r="BH216">
        <v>10.10411</v>
      </c>
      <c r="BI216">
        <v>6635.1059999999998</v>
      </c>
      <c r="BJ216">
        <v>1.26851</v>
      </c>
      <c r="BK216">
        <v>21.989229999999999</v>
      </c>
      <c r="BL216">
        <v>33.197339999999997</v>
      </c>
      <c r="BM216">
        <v>22828.84</v>
      </c>
      <c r="BN216">
        <v>1.2684390000000001</v>
      </c>
      <c r="BO216">
        <v>21.69886</v>
      </c>
      <c r="BP216">
        <v>38.442010000000003</v>
      </c>
      <c r="BQ216">
        <v>27514.78</v>
      </c>
      <c r="BR216">
        <v>1.2683489999999999</v>
      </c>
      <c r="BS216">
        <v>21.48086</v>
      </c>
      <c r="BT216">
        <v>18.940670000000001</v>
      </c>
      <c r="BU216">
        <v>14041.71</v>
      </c>
      <c r="BV216">
        <v>1.268286</v>
      </c>
      <c r="BW216">
        <v>21.603390000000001</v>
      </c>
      <c r="BX216">
        <v>4.5853640000000002</v>
      </c>
      <c r="BY216">
        <v>3505.5830000000001</v>
      </c>
      <c r="BZ216">
        <v>1.2682469999999999</v>
      </c>
      <c r="CA216">
        <v>21.912690000000001</v>
      </c>
      <c r="CB216">
        <v>0.61663959999999995</v>
      </c>
      <c r="CC216">
        <v>483.90769999999998</v>
      </c>
      <c r="CD216">
        <v>1.268216</v>
      </c>
      <c r="CE216">
        <v>22.18186</v>
      </c>
      <c r="CF216">
        <v>5.6769899999999998E-2</v>
      </c>
      <c r="CG216">
        <v>44.934460000000001</v>
      </c>
      <c r="CH216">
        <v>1.268176</v>
      </c>
      <c r="CI216">
        <v>22.46311</v>
      </c>
      <c r="CJ216" s="1">
        <v>9.3576679999999995E-3</v>
      </c>
      <c r="CK216">
        <v>6.9541240000000002</v>
      </c>
      <c r="CL216">
        <v>1.2681560000000001</v>
      </c>
      <c r="CM216">
        <v>22.54533</v>
      </c>
      <c r="CN216" s="1">
        <v>5.7524050000000004E-3</v>
      </c>
      <c r="CO216">
        <v>4.1164230000000002</v>
      </c>
      <c r="CP216">
        <v>1.2680979999999999</v>
      </c>
      <c r="CQ216">
        <v>22.418289999999999</v>
      </c>
      <c r="CR216" s="1">
        <v>4.7361729999999998E-3</v>
      </c>
      <c r="CS216">
        <v>3.3797139999999999</v>
      </c>
      <c r="CT216">
        <v>1.2680910000000001</v>
      </c>
      <c r="CU216">
        <v>22.3507</v>
      </c>
      <c r="CV216" s="1">
        <v>3.976065E-3</v>
      </c>
      <c r="CW216">
        <v>2.8365849999999999</v>
      </c>
      <c r="CX216">
        <v>1.2680450000000001</v>
      </c>
      <c r="CY216">
        <v>22.332439999999998</v>
      </c>
      <c r="CZ216" s="1">
        <v>3.3555450000000001E-3</v>
      </c>
      <c r="DA216">
        <v>2.3934769999999999</v>
      </c>
      <c r="DB216">
        <v>1.2680149999999999</v>
      </c>
      <c r="DC216">
        <v>22.700119999999998</v>
      </c>
      <c r="DD216" s="1">
        <v>2.8463809999999998E-3</v>
      </c>
      <c r="DE216">
        <v>2.029909</v>
      </c>
      <c r="DF216">
        <v>1.2679450000000001</v>
      </c>
      <c r="DG216">
        <v>23.035019999999999</v>
      </c>
      <c r="DH216" s="1">
        <v>2.4274610000000001E-3</v>
      </c>
      <c r="DI216">
        <v>1.7308349999999999</v>
      </c>
      <c r="DJ216">
        <v>1.2678879999999999</v>
      </c>
      <c r="DK216">
        <v>23.280380000000001</v>
      </c>
      <c r="DL216" s="1">
        <v>2.0852140000000002E-3</v>
      </c>
      <c r="DM216">
        <v>1.4864189999999999</v>
      </c>
      <c r="DN216">
        <v>1.2678309999999999</v>
      </c>
      <c r="DO216">
        <v>23.410969999999999</v>
      </c>
      <c r="DP216" s="1">
        <v>1.8037260000000001E-3</v>
      </c>
      <c r="DQ216">
        <v>1.2854760000000001</v>
      </c>
      <c r="DR216">
        <v>1.2677430000000001</v>
      </c>
      <c r="DS216">
        <v>23.17183</v>
      </c>
      <c r="DT216" s="1">
        <v>1.571418E-3</v>
      </c>
      <c r="DU216">
        <v>1.119624</v>
      </c>
      <c r="DV216">
        <v>1.2676369999999999</v>
      </c>
      <c r="DW216">
        <v>22.875769999999999</v>
      </c>
      <c r="DX216" s="1">
        <v>1.3801530000000001E-3</v>
      </c>
      <c r="DY216">
        <v>0.98314959999999996</v>
      </c>
      <c r="DZ216">
        <v>1.2675209999999999</v>
      </c>
      <c r="EA216">
        <v>22.711950000000002</v>
      </c>
      <c r="EB216" s="1">
        <v>1.2196939999999999E-3</v>
      </c>
      <c r="EC216">
        <v>0.8687416</v>
      </c>
      <c r="ED216">
        <v>1.2673989999999999</v>
      </c>
      <c r="EE216">
        <v>22.668209999999998</v>
      </c>
      <c r="EF216" s="1">
        <v>1.085124E-3</v>
      </c>
      <c r="EG216">
        <v>0.77279350000000002</v>
      </c>
      <c r="EH216">
        <v>1.2672540000000001</v>
      </c>
      <c r="EI216">
        <v>22.935009999999998</v>
      </c>
      <c r="EJ216" s="1">
        <v>9.7079100000000004E-4</v>
      </c>
      <c r="EK216">
        <v>0.69128800000000001</v>
      </c>
      <c r="EL216">
        <v>1.267115</v>
      </c>
      <c r="EM216">
        <v>23.356729999999999</v>
      </c>
      <c r="EN216" s="1">
        <v>8.7408940000000001E-4</v>
      </c>
      <c r="EO216">
        <v>0.62234279999999997</v>
      </c>
      <c r="EP216">
        <v>1.2669919999999999</v>
      </c>
      <c r="EQ216">
        <v>23.706430000000001</v>
      </c>
      <c r="ER216" s="1">
        <v>7.929794E-4</v>
      </c>
      <c r="ES216">
        <v>0.56447639999999999</v>
      </c>
      <c r="ET216">
        <v>1.2668250000000001</v>
      </c>
      <c r="EU216">
        <v>23.88552</v>
      </c>
      <c r="EV216" s="1">
        <v>7.2472859999999999E-4</v>
      </c>
      <c r="EW216">
        <v>0.51583009999999996</v>
      </c>
      <c r="EX216">
        <v>1.2666679999999999</v>
      </c>
      <c r="EY216">
        <v>23.723210000000002</v>
      </c>
      <c r="EZ216" s="1">
        <v>6.6684999999999997E-4</v>
      </c>
      <c r="FA216">
        <v>0.47456930000000003</v>
      </c>
      <c r="FB216">
        <v>1.2665500000000001</v>
      </c>
      <c r="FC216">
        <v>23.456289999999999</v>
      </c>
      <c r="FD216" s="1">
        <v>6.1710189999999998E-4</v>
      </c>
      <c r="FE216">
        <v>0.43918230000000003</v>
      </c>
      <c r="FF216">
        <v>1.2664120000000001</v>
      </c>
      <c r="FG216">
        <v>23.317460000000001</v>
      </c>
      <c r="FH216" s="1">
        <v>5.7340579999999998E-4</v>
      </c>
      <c r="FI216">
        <v>0.40802880000000002</v>
      </c>
      <c r="FJ216">
        <v>1.2662679999999999</v>
      </c>
      <c r="FK216">
        <v>23.259899999999998</v>
      </c>
      <c r="FL216" s="1">
        <v>5.3657830000000001E-4</v>
      </c>
      <c r="FM216">
        <v>0.38180019999999998</v>
      </c>
      <c r="FN216">
        <v>1.2661340000000001</v>
      </c>
      <c r="FO216">
        <v>23.537320000000001</v>
      </c>
      <c r="FP216" s="1">
        <v>5.0405160000000003E-4</v>
      </c>
      <c r="FQ216">
        <v>0.3586666</v>
      </c>
      <c r="FR216">
        <v>1.266057</v>
      </c>
      <c r="FS216">
        <v>23.75703</v>
      </c>
      <c r="FT216" s="1">
        <v>4.7520549999999998E-4</v>
      </c>
      <c r="FU216">
        <v>0.3381323</v>
      </c>
      <c r="FV216">
        <v>1.265922</v>
      </c>
      <c r="FW216">
        <v>23.634509999999999</v>
      </c>
      <c r="FX216" s="1">
        <v>4.497104E-4</v>
      </c>
      <c r="FY216">
        <v>0.31997769999999998</v>
      </c>
      <c r="FZ216">
        <v>1.2658430000000001</v>
      </c>
      <c r="GA216">
        <v>23.364809999999999</v>
      </c>
      <c r="GB216" s="1">
        <v>4.2713089999999999E-4</v>
      </c>
      <c r="GC216">
        <v>0.30389769999999999</v>
      </c>
      <c r="GD216">
        <v>1.2657670000000001</v>
      </c>
      <c r="GE216">
        <v>22.872679999999999</v>
      </c>
      <c r="GF216" s="1">
        <v>4.069481E-4</v>
      </c>
      <c r="GG216">
        <v>0.289553</v>
      </c>
      <c r="GH216">
        <v>1.2657229999999999</v>
      </c>
      <c r="GI216">
        <v>22.64254</v>
      </c>
      <c r="GJ216" s="1">
        <v>3.8808910000000002E-4</v>
      </c>
      <c r="GK216">
        <v>0.27616180000000001</v>
      </c>
      <c r="GL216">
        <v>1.265665</v>
      </c>
      <c r="GM216">
        <v>22.62171</v>
      </c>
      <c r="GN216" s="1">
        <v>3.7093480000000001E-4</v>
      </c>
      <c r="GO216">
        <v>0.26393800000000001</v>
      </c>
      <c r="GP216">
        <v>1.265631</v>
      </c>
      <c r="GQ216">
        <v>22.766929999999999</v>
      </c>
      <c r="GR216" s="1">
        <v>3.5546219999999998E-4</v>
      </c>
      <c r="GS216">
        <v>0.2529344</v>
      </c>
      <c r="GT216">
        <v>1.2655940000000001</v>
      </c>
      <c r="GU216">
        <v>22.809190000000001</v>
      </c>
      <c r="GV216" s="1">
        <v>3.4096380000000001E-4</v>
      </c>
      <c r="GW216">
        <v>0.24261469999999999</v>
      </c>
      <c r="GX216">
        <v>1.265584</v>
      </c>
      <c r="GY216">
        <v>22.918710000000001</v>
      </c>
      <c r="GZ216" s="1">
        <v>3.279081E-4</v>
      </c>
      <c r="HA216">
        <v>0.23332049999999999</v>
      </c>
      <c r="HB216">
        <v>1.2655540000000001</v>
      </c>
      <c r="HC216">
        <v>23.038820000000001</v>
      </c>
      <c r="HD216" s="1">
        <v>3.160584E-4</v>
      </c>
      <c r="HE216">
        <v>0.224887</v>
      </c>
      <c r="HF216">
        <v>1.265547</v>
      </c>
      <c r="HG216">
        <v>23.051279999999998</v>
      </c>
      <c r="HH216" s="1">
        <v>3.0498469999999997E-4</v>
      </c>
      <c r="HI216">
        <v>0.21700069999999999</v>
      </c>
      <c r="HJ216">
        <v>1.265523</v>
      </c>
      <c r="HK216">
        <v>22.854510000000001</v>
      </c>
      <c r="HL216" s="1">
        <v>2.9464740000000001E-4</v>
      </c>
      <c r="HM216">
        <v>0.20966080000000001</v>
      </c>
      <c r="HN216">
        <v>1.265517</v>
      </c>
      <c r="HO216">
        <v>22.553889999999999</v>
      </c>
      <c r="HP216" s="1">
        <v>2.8467E-4</v>
      </c>
      <c r="HQ216">
        <v>0.2025545</v>
      </c>
      <c r="HR216">
        <v>1.265504</v>
      </c>
      <c r="HS216">
        <v>22.47297</v>
      </c>
      <c r="HT216" s="1">
        <v>2.7516120000000002E-4</v>
      </c>
      <c r="HU216">
        <v>0.19580790000000001</v>
      </c>
      <c r="HV216">
        <v>1.2655050000000001</v>
      </c>
      <c r="HW216">
        <v>22.362719999999999</v>
      </c>
      <c r="HX216" s="1">
        <v>2.6635949999999998E-4</v>
      </c>
      <c r="HY216">
        <v>0.18953110000000001</v>
      </c>
      <c r="HZ216">
        <v>1.265469</v>
      </c>
      <c r="IA216">
        <v>22.499829999999999</v>
      </c>
      <c r="IB216" s="1">
        <v>2.5798550000000003E-4</v>
      </c>
      <c r="IC216">
        <v>0.1835774</v>
      </c>
      <c r="ID216">
        <v>1.2654730000000001</v>
      </c>
      <c r="IE216">
        <v>22.73105</v>
      </c>
      <c r="IF216" s="1">
        <v>2.5007460000000002E-4</v>
      </c>
      <c r="IG216">
        <v>0.1779714</v>
      </c>
      <c r="IH216">
        <v>1.265441</v>
      </c>
      <c r="II216">
        <v>22.880089999999999</v>
      </c>
      <c r="IJ216" s="1">
        <v>2.4218819999999999E-4</v>
      </c>
      <c r="IK216">
        <v>0.17235729999999999</v>
      </c>
      <c r="IL216">
        <v>1.265412</v>
      </c>
      <c r="IM216">
        <v>22.948149999999998</v>
      </c>
      <c r="IN216" s="1">
        <v>2.344798E-4</v>
      </c>
      <c r="IO216">
        <v>0.16689570000000001</v>
      </c>
      <c r="IP216">
        <v>1.2653700000000001</v>
      </c>
      <c r="IQ216">
        <v>22.769279999999998</v>
      </c>
      <c r="IR216" s="1">
        <v>2.270195E-4</v>
      </c>
      <c r="IS216">
        <v>0.16158639999999999</v>
      </c>
      <c r="IT216">
        <v>1.2653239999999999</v>
      </c>
      <c r="IU216">
        <v>22.548590000000001</v>
      </c>
      <c r="IV216" s="1">
        <v>2.2004770000000001E-4</v>
      </c>
      <c r="IW216">
        <v>0.15662909999999999</v>
      </c>
      <c r="IX216">
        <v>1.2652620000000001</v>
      </c>
      <c r="IY216">
        <v>22.42989</v>
      </c>
      <c r="IZ216" s="1">
        <v>2.1361740000000001E-4</v>
      </c>
      <c r="JA216">
        <v>0.15206320000000001</v>
      </c>
      <c r="JB216">
        <v>1.265204</v>
      </c>
      <c r="JC216">
        <v>22.411719999999999</v>
      </c>
      <c r="JD216" s="1">
        <v>2.071005E-4</v>
      </c>
      <c r="JE216">
        <v>0.1474627</v>
      </c>
      <c r="JF216">
        <v>1.2651269999999999</v>
      </c>
      <c r="JG216">
        <v>22.83991</v>
      </c>
      <c r="JH216" s="1">
        <v>2.0077880000000001E-4</v>
      </c>
      <c r="JI216">
        <v>0.14295730000000001</v>
      </c>
      <c r="JJ216">
        <v>1.26505</v>
      </c>
      <c r="JK216">
        <v>23.277930000000001</v>
      </c>
      <c r="JL216" s="1">
        <v>1.946215E-4</v>
      </c>
      <c r="JM216">
        <v>0.13859940000000001</v>
      </c>
      <c r="JN216">
        <v>1.2649600000000001</v>
      </c>
      <c r="JO216">
        <v>23.55763</v>
      </c>
      <c r="JP216" s="1">
        <v>1.888251E-4</v>
      </c>
      <c r="JQ216">
        <v>0.13447919999999999</v>
      </c>
      <c r="JR216">
        <v>1.2648999999999999</v>
      </c>
      <c r="JS216">
        <v>23.55939</v>
      </c>
      <c r="JT216" s="1">
        <v>1.8315009999999999E-4</v>
      </c>
      <c r="JU216">
        <v>0.1304331</v>
      </c>
      <c r="JV216">
        <v>1.2647980000000001</v>
      </c>
      <c r="JW216">
        <v>23.315079999999998</v>
      </c>
      <c r="JX216" s="1">
        <v>1.779436E-4</v>
      </c>
      <c r="JY216">
        <v>0.12676270000000001</v>
      </c>
      <c r="JZ216">
        <v>1.2647090000000001</v>
      </c>
      <c r="KA216">
        <v>22.978200000000001</v>
      </c>
      <c r="KB216" s="1">
        <v>1.7261969999999999E-4</v>
      </c>
      <c r="KC216">
        <v>0.1229696</v>
      </c>
      <c r="KD216">
        <v>1.264613</v>
      </c>
      <c r="KE216">
        <v>22.828279999999999</v>
      </c>
      <c r="KF216" s="1">
        <v>1.67739E-4</v>
      </c>
      <c r="KG216">
        <v>0.119507</v>
      </c>
      <c r="KH216">
        <v>1.2645299999999999</v>
      </c>
      <c r="KI216">
        <v>22.81589</v>
      </c>
      <c r="KJ216" s="1">
        <v>1.6281990000000001E-4</v>
      </c>
      <c r="KK216">
        <v>0.11602709999999999</v>
      </c>
      <c r="KL216">
        <v>1.264438</v>
      </c>
      <c r="KM216">
        <v>23.19258</v>
      </c>
      <c r="KN216" s="1">
        <v>1.5811349999999999E-4</v>
      </c>
      <c r="KO216">
        <v>0.1126723</v>
      </c>
      <c r="KP216">
        <v>1.2643409999999999</v>
      </c>
      <c r="KQ216">
        <v>23.588819999999998</v>
      </c>
      <c r="KR216" s="1">
        <v>1.5370060000000001E-4</v>
      </c>
      <c r="KS216">
        <v>0.10953889999999999</v>
      </c>
      <c r="KT216">
        <v>1.2642370000000001</v>
      </c>
      <c r="KU216">
        <v>23.902249999999999</v>
      </c>
      <c r="KV216" s="1">
        <v>1.4926819999999999E-4</v>
      </c>
      <c r="KW216">
        <v>0.106395</v>
      </c>
      <c r="KX216">
        <v>1.264157</v>
      </c>
      <c r="KY216">
        <v>24.08989</v>
      </c>
      <c r="KZ216" s="1">
        <v>1.450813E-4</v>
      </c>
      <c r="LA216">
        <v>0.1034182</v>
      </c>
      <c r="LB216">
        <v>1.264052</v>
      </c>
      <c r="LC216">
        <v>23.97607</v>
      </c>
      <c r="LD216" s="1">
        <v>1.4121589999999999E-4</v>
      </c>
      <c r="LE216">
        <v>0.1006683</v>
      </c>
      <c r="LF216">
        <v>1.264003</v>
      </c>
      <c r="LG216">
        <v>23.760210000000001</v>
      </c>
      <c r="LH216" s="1">
        <v>1.3746719999999999E-4</v>
      </c>
      <c r="LI216" s="1">
        <v>9.8004369999999993E-2</v>
      </c>
      <c r="LJ216">
        <v>1.2639009999999999</v>
      </c>
      <c r="LK216">
        <v>23.653700000000001</v>
      </c>
      <c r="LL216" s="1">
        <v>1.3366370000000001E-4</v>
      </c>
      <c r="LM216" s="1">
        <v>9.530421E-2</v>
      </c>
      <c r="LN216">
        <v>1.2638609999999999</v>
      </c>
      <c r="LO216">
        <v>23.627220000000001</v>
      </c>
      <c r="LP216" s="1">
        <v>1.3008989999999999E-4</v>
      </c>
      <c r="LQ216" s="1">
        <v>9.2757320000000004E-2</v>
      </c>
      <c r="LR216">
        <v>1.263779</v>
      </c>
      <c r="LS216">
        <v>24.058800000000002</v>
      </c>
      <c r="LT216" s="1">
        <v>1.267958E-4</v>
      </c>
      <c r="LU216" s="1">
        <v>9.0415259999999997E-2</v>
      </c>
      <c r="LV216">
        <v>1.2637149999999999</v>
      </c>
      <c r="LW216">
        <v>24.467400000000001</v>
      </c>
      <c r="LX216" s="1">
        <v>1.2345180000000001E-4</v>
      </c>
      <c r="LY216" s="1">
        <v>8.8045440000000003E-2</v>
      </c>
      <c r="LZ216">
        <v>1.263652</v>
      </c>
      <c r="MA216">
        <v>24.778680000000001</v>
      </c>
      <c r="MB216" s="1">
        <v>1.200217E-4</v>
      </c>
      <c r="MC216" s="1">
        <v>8.5601490000000002E-2</v>
      </c>
      <c r="MD216">
        <v>1.2635829999999999</v>
      </c>
      <c r="ME216">
        <v>24.98489</v>
      </c>
      <c r="MF216" s="1">
        <v>1.167815E-4</v>
      </c>
      <c r="MG216" s="1">
        <v>8.3300669999999993E-2</v>
      </c>
      <c r="MH216">
        <v>1.2635050000000001</v>
      </c>
      <c r="MI216">
        <v>24.899439999999998</v>
      </c>
      <c r="MJ216" s="1">
        <v>1.1347110000000001E-4</v>
      </c>
      <c r="MK216" s="1">
        <v>8.0948259999999994E-2</v>
      </c>
      <c r="ML216">
        <v>1.2634430000000001</v>
      </c>
      <c r="MM216">
        <v>24.720109999999998</v>
      </c>
      <c r="MN216" s="1">
        <v>1.1049190000000001E-4</v>
      </c>
      <c r="MO216" s="1">
        <v>7.8821059999999998E-2</v>
      </c>
      <c r="MP216">
        <v>1.263398</v>
      </c>
      <c r="MQ216">
        <v>24.6356</v>
      </c>
      <c r="MR216" s="1">
        <v>1.074937E-4</v>
      </c>
      <c r="MS216" s="1">
        <v>7.6680490000000004E-2</v>
      </c>
      <c r="MT216">
        <v>1.2633019999999999</v>
      </c>
      <c r="MU216">
        <v>24.556349999999998</v>
      </c>
      <c r="MV216" s="1">
        <v>1.046658E-4</v>
      </c>
      <c r="MW216" s="1">
        <v>7.4680659999999996E-2</v>
      </c>
      <c r="MX216">
        <v>1.2632559999999999</v>
      </c>
      <c r="MY216">
        <v>24.492699999999999</v>
      </c>
      <c r="MZ216" s="1">
        <v>1.017974E-4</v>
      </c>
      <c r="NA216" s="1">
        <v>7.2634260000000006E-2</v>
      </c>
      <c r="NB216">
        <v>1.2631829999999999</v>
      </c>
      <c r="NC216">
        <v>24.472359999999998</v>
      </c>
      <c r="ND216" s="1">
        <v>9.8931649999999997E-5</v>
      </c>
      <c r="NE216" s="1">
        <v>7.0600380000000004E-2</v>
      </c>
      <c r="NF216">
        <v>1.2631129999999999</v>
      </c>
      <c r="NG216">
        <v>24.558479999999999</v>
      </c>
      <c r="NH216" s="1">
        <v>9.6058160000000005E-5</v>
      </c>
      <c r="NI216" s="1">
        <v>6.8555649999999996E-2</v>
      </c>
      <c r="NJ216">
        <v>1.263058</v>
      </c>
      <c r="NK216">
        <v>24.256060000000002</v>
      </c>
      <c r="NL216" s="1">
        <v>9.3368679999999998E-5</v>
      </c>
      <c r="NM216" s="1">
        <v>6.6634079999999998E-2</v>
      </c>
      <c r="NN216">
        <v>1.2629969999999999</v>
      </c>
      <c r="NO216">
        <v>23.830079999999999</v>
      </c>
      <c r="NP216" s="1">
        <v>9.06803E-5</v>
      </c>
      <c r="NQ216" s="1">
        <v>6.4725469999999993E-2</v>
      </c>
      <c r="NR216">
        <v>1.262929</v>
      </c>
      <c r="NS216">
        <v>23.569680000000002</v>
      </c>
      <c r="NT216" s="1">
        <v>8.8056759999999997E-5</v>
      </c>
      <c r="NU216" s="1">
        <v>6.2857389999999999E-2</v>
      </c>
      <c r="NV216">
        <v>1.2628950000000001</v>
      </c>
      <c r="NW216">
        <v>23.433689999999999</v>
      </c>
      <c r="NX216" s="1">
        <v>8.5556510000000001E-5</v>
      </c>
      <c r="NY216" s="1">
        <v>6.107129E-2</v>
      </c>
      <c r="NZ216">
        <v>1.2628299999999999</v>
      </c>
      <c r="OA216">
        <v>23.34517</v>
      </c>
      <c r="OB216" s="1">
        <v>8.3140629999999997E-5</v>
      </c>
      <c r="OC216" s="1">
        <v>5.9350260000000002E-2</v>
      </c>
      <c r="OD216">
        <v>1.262778</v>
      </c>
      <c r="OE216">
        <v>23.62801</v>
      </c>
      <c r="OF216" s="1">
        <v>8.0825119999999994E-5</v>
      </c>
      <c r="OG216" s="1">
        <v>5.7700590000000003E-2</v>
      </c>
      <c r="OH216">
        <v>1.262753</v>
      </c>
      <c r="OI216">
        <v>23.962319999999998</v>
      </c>
      <c r="OJ216" s="1">
        <v>7.8513420000000001E-5</v>
      </c>
      <c r="OK216" s="1">
        <v>5.6051980000000001E-2</v>
      </c>
    </row>
    <row r="217" spans="1:401" x14ac:dyDescent="0.35">
      <c r="A217">
        <v>223</v>
      </c>
      <c r="B217" t="s">
        <v>4</v>
      </c>
      <c r="C217" t="s">
        <v>181</v>
      </c>
      <c r="D217" t="s">
        <v>221</v>
      </c>
      <c r="E217">
        <v>875.23630000000003</v>
      </c>
      <c r="F217">
        <v>0.90693100000000004</v>
      </c>
      <c r="G217">
        <v>23.66113</v>
      </c>
      <c r="H217">
        <v>0</v>
      </c>
      <c r="I217">
        <v>0</v>
      </c>
      <c r="J217">
        <v>0.90665079999999998</v>
      </c>
      <c r="K217">
        <v>23.664380000000001</v>
      </c>
      <c r="L217">
        <v>0</v>
      </c>
      <c r="M217">
        <v>0</v>
      </c>
      <c r="N217">
        <v>0.90637100000000004</v>
      </c>
      <c r="O217">
        <v>23.474419999999999</v>
      </c>
      <c r="P217">
        <v>0</v>
      </c>
      <c r="Q217">
        <v>0</v>
      </c>
      <c r="R217">
        <v>0.90610579999999996</v>
      </c>
      <c r="S217">
        <v>23.013339999999999</v>
      </c>
      <c r="T217">
        <v>0</v>
      </c>
      <c r="U217">
        <v>0</v>
      </c>
      <c r="V217">
        <v>0.90583159999999996</v>
      </c>
      <c r="W217">
        <v>22.557469999999999</v>
      </c>
      <c r="X217">
        <v>0</v>
      </c>
      <c r="Y217">
        <v>0</v>
      </c>
      <c r="Z217">
        <v>0.90556959999999997</v>
      </c>
      <c r="AA217">
        <v>22.006180000000001</v>
      </c>
      <c r="AB217">
        <v>0</v>
      </c>
      <c r="AC217">
        <v>0</v>
      </c>
      <c r="AD217">
        <v>0.90533160000000001</v>
      </c>
      <c r="AE217">
        <v>21.60089</v>
      </c>
      <c r="AF217">
        <v>0</v>
      </c>
      <c r="AG217">
        <v>0</v>
      </c>
      <c r="AH217">
        <v>0.90510069999999998</v>
      </c>
      <c r="AI217">
        <v>21.41807</v>
      </c>
      <c r="AJ217">
        <v>0</v>
      </c>
      <c r="AK217" s="1">
        <v>4.9476449999999997E-36</v>
      </c>
      <c r="AL217">
        <v>0.90488679999999999</v>
      </c>
      <c r="AM217">
        <v>21.386030000000002</v>
      </c>
      <c r="AN217" s="1">
        <v>7.2261449999999997E-27</v>
      </c>
      <c r="AO217" s="1">
        <v>5.4008410000000001E-24</v>
      </c>
      <c r="AP217">
        <v>0.90468599999999999</v>
      </c>
      <c r="AQ217">
        <v>21.735869999999998</v>
      </c>
      <c r="AR217" s="1">
        <v>7.344344E-14</v>
      </c>
      <c r="AS217" s="1">
        <v>5.8272889999999997E-11</v>
      </c>
      <c r="AT217">
        <v>0.90449570000000001</v>
      </c>
      <c r="AU217">
        <v>22.1755</v>
      </c>
      <c r="AV217" s="1">
        <v>6.9514960000000002E-6</v>
      </c>
      <c r="AW217" s="1">
        <v>4.0444740000000002E-3</v>
      </c>
      <c r="AX217">
        <v>0.90432489999999999</v>
      </c>
      <c r="AY217">
        <v>22.398520000000001</v>
      </c>
      <c r="AZ217" s="1">
        <v>8.1521849999999993E-3</v>
      </c>
      <c r="BA217">
        <v>5.1280260000000002</v>
      </c>
      <c r="BB217">
        <v>0.90417380000000003</v>
      </c>
      <c r="BC217">
        <v>22.509309999999999</v>
      </c>
      <c r="BD217">
        <v>0.64503650000000001</v>
      </c>
      <c r="BE217">
        <v>429.72820000000002</v>
      </c>
      <c r="BF217">
        <v>0.90403310000000003</v>
      </c>
      <c r="BG217">
        <v>22.355440000000002</v>
      </c>
      <c r="BH217">
        <v>8.7477319999999992</v>
      </c>
      <c r="BI217">
        <v>6110.1639999999998</v>
      </c>
      <c r="BJ217">
        <v>0.90392019999999995</v>
      </c>
      <c r="BK217">
        <v>22.012910000000002</v>
      </c>
      <c r="BL217">
        <v>31.416429999999998</v>
      </c>
      <c r="BM217">
        <v>22843.34</v>
      </c>
      <c r="BN217">
        <v>0.90383539999999996</v>
      </c>
      <c r="BO217">
        <v>21.719239999999999</v>
      </c>
      <c r="BP217">
        <v>39.233359999999998</v>
      </c>
      <c r="BQ217">
        <v>29527.55</v>
      </c>
      <c r="BR217">
        <v>0.90374869999999996</v>
      </c>
      <c r="BS217">
        <v>21.49587</v>
      </c>
      <c r="BT217">
        <v>20.63223</v>
      </c>
      <c r="BU217">
        <v>16001.39</v>
      </c>
      <c r="BV217">
        <v>0.90368159999999997</v>
      </c>
      <c r="BW217">
        <v>21.611519999999999</v>
      </c>
      <c r="BX217">
        <v>5.285158</v>
      </c>
      <c r="BY217">
        <v>4206.8519999999999</v>
      </c>
      <c r="BZ217">
        <v>0.90363629999999995</v>
      </c>
      <c r="CA217">
        <v>21.918009999999999</v>
      </c>
      <c r="CB217">
        <v>0.74516559999999998</v>
      </c>
      <c r="CC217">
        <v>606.34469999999999</v>
      </c>
      <c r="CD217">
        <v>0.90360339999999995</v>
      </c>
      <c r="CE217">
        <v>22.190370000000001</v>
      </c>
      <c r="CF217" s="1">
        <v>6.9749060000000002E-2</v>
      </c>
      <c r="CG217">
        <v>57.283279999999998</v>
      </c>
      <c r="CH217">
        <v>0.90356400000000003</v>
      </c>
      <c r="CI217">
        <v>22.465150000000001</v>
      </c>
      <c r="CJ217" s="1">
        <v>1.0257820000000001E-2</v>
      </c>
      <c r="CK217">
        <v>8.0289750000000009</v>
      </c>
      <c r="CL217">
        <v>0.90354140000000005</v>
      </c>
      <c r="CM217">
        <v>22.55555</v>
      </c>
      <c r="CN217" s="1">
        <v>5.8689559999999998E-3</v>
      </c>
      <c r="CO217">
        <v>4.4297370000000003</v>
      </c>
      <c r="CP217">
        <v>0.9035088</v>
      </c>
      <c r="CQ217">
        <v>22.423310000000001</v>
      </c>
      <c r="CR217" s="1">
        <v>4.8054170000000002E-3</v>
      </c>
      <c r="CS217">
        <v>3.6161819999999998</v>
      </c>
      <c r="CT217">
        <v>0.90347670000000002</v>
      </c>
      <c r="CU217">
        <v>22.35661</v>
      </c>
      <c r="CV217" s="1">
        <v>4.0318819999999997E-3</v>
      </c>
      <c r="CW217">
        <v>3.033401</v>
      </c>
      <c r="CX217">
        <v>0.903451</v>
      </c>
      <c r="CY217">
        <v>22.336639999999999</v>
      </c>
      <c r="CZ217" s="1">
        <v>3.4013419999999999E-3</v>
      </c>
      <c r="DA217">
        <v>2.5586449999999998</v>
      </c>
      <c r="DB217">
        <v>0.90341059999999995</v>
      </c>
      <c r="DC217">
        <v>22.705249999999999</v>
      </c>
      <c r="DD217" s="1">
        <v>2.8839970000000001E-3</v>
      </c>
      <c r="DE217">
        <v>2.1691229999999999</v>
      </c>
      <c r="DF217">
        <v>0.90336289999999997</v>
      </c>
      <c r="DG217">
        <v>23.05322</v>
      </c>
      <c r="DH217" s="1">
        <v>2.4583230000000001E-3</v>
      </c>
      <c r="DI217">
        <v>1.848703</v>
      </c>
      <c r="DJ217">
        <v>0.90331070000000002</v>
      </c>
      <c r="DK217">
        <v>23.30198</v>
      </c>
      <c r="DL217" s="1">
        <v>2.1104549999999998E-3</v>
      </c>
      <c r="DM217">
        <v>1.5867599999999999</v>
      </c>
      <c r="DN217">
        <v>0.90324439999999995</v>
      </c>
      <c r="DO217">
        <v>23.435500000000001</v>
      </c>
      <c r="DP217" s="1">
        <v>1.824556E-3</v>
      </c>
      <c r="DQ217">
        <v>1.371572</v>
      </c>
      <c r="DR217">
        <v>0.90316240000000003</v>
      </c>
      <c r="DS217">
        <v>23.198599999999999</v>
      </c>
      <c r="DT217" s="1">
        <v>1.588583E-3</v>
      </c>
      <c r="DU217">
        <v>1.193932</v>
      </c>
      <c r="DV217">
        <v>0.90307280000000001</v>
      </c>
      <c r="DW217">
        <v>22.88983</v>
      </c>
      <c r="DX217" s="1">
        <v>1.3943650000000001E-3</v>
      </c>
      <c r="DY217">
        <v>1.047795</v>
      </c>
      <c r="DZ217">
        <v>0.90296100000000001</v>
      </c>
      <c r="EA217">
        <v>22.72025</v>
      </c>
      <c r="EB217" s="1">
        <v>1.2316510000000001E-3</v>
      </c>
      <c r="EC217">
        <v>0.92545390000000005</v>
      </c>
      <c r="ED217">
        <v>0.90284399999999998</v>
      </c>
      <c r="EE217">
        <v>22.672170000000001</v>
      </c>
      <c r="EF217" s="1">
        <v>1.095251E-3</v>
      </c>
      <c r="EG217">
        <v>0.82288720000000004</v>
      </c>
      <c r="EH217">
        <v>0.90271040000000002</v>
      </c>
      <c r="EI217">
        <v>22.937760000000001</v>
      </c>
      <c r="EJ217" s="1">
        <v>9.7934900000000002E-4</v>
      </c>
      <c r="EK217">
        <v>0.73574980000000001</v>
      </c>
      <c r="EL217">
        <v>0.90258070000000001</v>
      </c>
      <c r="EM217">
        <v>23.366399999999999</v>
      </c>
      <c r="EN217" s="1">
        <v>8.8131060000000005E-4</v>
      </c>
      <c r="EO217">
        <v>0.66203699999999999</v>
      </c>
      <c r="EP217">
        <v>0.90244780000000002</v>
      </c>
      <c r="EQ217">
        <v>23.72486</v>
      </c>
      <c r="ER217" s="1">
        <v>7.9901180000000003E-4</v>
      </c>
      <c r="ES217">
        <v>0.60012480000000001</v>
      </c>
      <c r="ET217">
        <v>0.90230909999999998</v>
      </c>
      <c r="EU217">
        <v>23.908480000000001</v>
      </c>
      <c r="EV217" s="1">
        <v>7.2982829999999996E-4</v>
      </c>
      <c r="EW217">
        <v>0.54811849999999995</v>
      </c>
      <c r="EX217">
        <v>0.90217749999999997</v>
      </c>
      <c r="EY217">
        <v>23.74644</v>
      </c>
      <c r="EZ217" s="1">
        <v>6.7115619999999997E-4</v>
      </c>
      <c r="FA217">
        <v>0.50400730000000005</v>
      </c>
      <c r="FB217">
        <v>0.90205539999999995</v>
      </c>
      <c r="FC217">
        <v>23.468689999999999</v>
      </c>
      <c r="FD217" s="1">
        <v>6.2093710000000004E-4</v>
      </c>
      <c r="FE217">
        <v>0.46631729999999999</v>
      </c>
      <c r="FF217">
        <v>0.90192260000000002</v>
      </c>
      <c r="FG217">
        <v>23.324629999999999</v>
      </c>
      <c r="FH217" s="1">
        <v>5.7667829999999995E-4</v>
      </c>
      <c r="FI217">
        <v>0.43304500000000001</v>
      </c>
      <c r="FJ217">
        <v>0.90178910000000001</v>
      </c>
      <c r="FK217">
        <v>23.265820000000001</v>
      </c>
      <c r="FL217" s="1">
        <v>5.3937790000000005E-4</v>
      </c>
      <c r="FM217">
        <v>0.4050202</v>
      </c>
      <c r="FN217">
        <v>0.9016615</v>
      </c>
      <c r="FO217">
        <v>23.542580000000001</v>
      </c>
      <c r="FP217" s="1">
        <v>5.0655049999999999E-4</v>
      </c>
      <c r="FQ217">
        <v>0.3803879</v>
      </c>
      <c r="FR217">
        <v>0.90155059999999998</v>
      </c>
      <c r="FS217">
        <v>23.7819</v>
      </c>
      <c r="FT217" s="1">
        <v>4.7743059999999998E-4</v>
      </c>
      <c r="FU217">
        <v>0.35852040000000002</v>
      </c>
      <c r="FV217">
        <v>0.90145070000000005</v>
      </c>
      <c r="FW217">
        <v>23.66995</v>
      </c>
      <c r="FX217" s="1">
        <v>4.5163510000000002E-4</v>
      </c>
      <c r="FY217">
        <v>0.33914559999999999</v>
      </c>
      <c r="FZ217">
        <v>0.90136890000000003</v>
      </c>
      <c r="GA217">
        <v>23.408000000000001</v>
      </c>
      <c r="GB217" s="1">
        <v>4.2882979999999998E-4</v>
      </c>
      <c r="GC217">
        <v>0.3220151</v>
      </c>
      <c r="GD217">
        <v>0.90129139999999996</v>
      </c>
      <c r="GE217">
        <v>22.906839999999999</v>
      </c>
      <c r="GF217" s="1">
        <v>4.085127E-4</v>
      </c>
      <c r="GG217">
        <v>0.30677729999999998</v>
      </c>
      <c r="GH217">
        <v>0.90123189999999997</v>
      </c>
      <c r="GI217">
        <v>22.660060000000001</v>
      </c>
      <c r="GJ217" s="1">
        <v>3.8957949999999999E-4</v>
      </c>
      <c r="GK217">
        <v>0.2925915</v>
      </c>
      <c r="GL217">
        <v>0.90118430000000005</v>
      </c>
      <c r="GM217">
        <v>22.6251</v>
      </c>
      <c r="GN217" s="1">
        <v>3.7226190000000001E-4</v>
      </c>
      <c r="GO217">
        <v>0.2795726</v>
      </c>
      <c r="GP217">
        <v>0.9011382</v>
      </c>
      <c r="GQ217">
        <v>22.763929999999998</v>
      </c>
      <c r="GR217" s="1">
        <v>3.5667959999999998E-4</v>
      </c>
      <c r="GS217">
        <v>0.26787729999999998</v>
      </c>
      <c r="GT217">
        <v>0.90111189999999997</v>
      </c>
      <c r="GU217">
        <v>22.8188</v>
      </c>
      <c r="GV217" s="1">
        <v>3.420761E-4</v>
      </c>
      <c r="GW217">
        <v>0.25691380000000003</v>
      </c>
      <c r="GX217">
        <v>0.90108509999999997</v>
      </c>
      <c r="GY217">
        <v>22.936129999999999</v>
      </c>
      <c r="GZ217" s="1">
        <v>3.2891680000000001E-4</v>
      </c>
      <c r="HA217">
        <v>0.24702869999999999</v>
      </c>
      <c r="HB217">
        <v>0.90106140000000001</v>
      </c>
      <c r="HC217">
        <v>23.071169999999999</v>
      </c>
      <c r="HD217" s="1">
        <v>3.1699730000000001E-4</v>
      </c>
      <c r="HE217">
        <v>0.2380739</v>
      </c>
      <c r="HF217">
        <v>0.90104779999999995</v>
      </c>
      <c r="HG217">
        <v>23.08437</v>
      </c>
      <c r="HH217" s="1">
        <v>3.0584120000000002E-4</v>
      </c>
      <c r="HI217">
        <v>0.22969120000000001</v>
      </c>
      <c r="HJ217">
        <v>0.90104059999999997</v>
      </c>
      <c r="HK217">
        <v>22.88552</v>
      </c>
      <c r="HL217" s="1">
        <v>2.9548280000000002E-4</v>
      </c>
      <c r="HM217">
        <v>0.22192519999999999</v>
      </c>
      <c r="HN217">
        <v>0.90101880000000001</v>
      </c>
      <c r="HO217">
        <v>22.564070000000001</v>
      </c>
      <c r="HP217" s="1">
        <v>2.8543399999999999E-4</v>
      </c>
      <c r="HQ217">
        <v>0.21437610000000001</v>
      </c>
      <c r="HR217">
        <v>0.90102199999999999</v>
      </c>
      <c r="HS217">
        <v>22.478770000000001</v>
      </c>
      <c r="HT217" s="1">
        <v>2.7591740000000001E-4</v>
      </c>
      <c r="HU217">
        <v>0.2072484</v>
      </c>
      <c r="HV217">
        <v>0.9010051</v>
      </c>
      <c r="HW217">
        <v>22.37276</v>
      </c>
      <c r="HX217" s="1">
        <v>2.6702900000000001E-4</v>
      </c>
      <c r="HY217">
        <v>0.20056160000000001</v>
      </c>
      <c r="HZ217">
        <v>0.90099169999999995</v>
      </c>
      <c r="IA217">
        <v>22.505780000000001</v>
      </c>
      <c r="IB217" s="1">
        <v>2.5862390000000002E-4</v>
      </c>
      <c r="IC217">
        <v>0.1942564</v>
      </c>
      <c r="ID217">
        <v>0.90097609999999995</v>
      </c>
      <c r="IE217">
        <v>22.74671</v>
      </c>
      <c r="IF217" s="1">
        <v>2.5072990000000003E-4</v>
      </c>
      <c r="IG217">
        <v>0.18834429999999999</v>
      </c>
      <c r="IH217">
        <v>0.90095060000000005</v>
      </c>
      <c r="II217">
        <v>22.899460000000001</v>
      </c>
      <c r="IJ217" s="1">
        <v>2.427924E-4</v>
      </c>
      <c r="IK217">
        <v>0.1823832</v>
      </c>
      <c r="IL217">
        <v>0.9009199</v>
      </c>
      <c r="IM217">
        <v>22.967469999999999</v>
      </c>
      <c r="IN217" s="1">
        <v>2.350892E-4</v>
      </c>
      <c r="IO217">
        <v>0.17662149999999999</v>
      </c>
      <c r="IP217">
        <v>0.90088729999999995</v>
      </c>
      <c r="IQ217">
        <v>22.792950000000001</v>
      </c>
      <c r="IR217" s="1">
        <v>2.275883E-4</v>
      </c>
      <c r="IS217">
        <v>0.17098930000000001</v>
      </c>
      <c r="IT217">
        <v>0.90084070000000005</v>
      </c>
      <c r="IU217">
        <v>22.562860000000001</v>
      </c>
      <c r="IV217" s="1">
        <v>2.2058240000000001E-4</v>
      </c>
      <c r="IW217">
        <v>0.16573299999999999</v>
      </c>
      <c r="IX217">
        <v>0.90079949999999998</v>
      </c>
      <c r="IY217">
        <v>22.441990000000001</v>
      </c>
      <c r="IZ217" s="1">
        <v>2.1412549999999999E-4</v>
      </c>
      <c r="JA217">
        <v>0.1608926</v>
      </c>
      <c r="JB217">
        <v>0.90073270000000005</v>
      </c>
      <c r="JC217">
        <v>22.41525</v>
      </c>
      <c r="JD217" s="1">
        <v>2.0764439999999999E-4</v>
      </c>
      <c r="JE217">
        <v>0.15605930000000001</v>
      </c>
      <c r="JF217">
        <v>0.90066389999999996</v>
      </c>
      <c r="JG217">
        <v>22.83991</v>
      </c>
      <c r="JH217" s="1">
        <v>2.0126279999999999E-4</v>
      </c>
      <c r="JI217">
        <v>0.1512628</v>
      </c>
      <c r="JJ217">
        <v>0.90060260000000003</v>
      </c>
      <c r="JK217">
        <v>23.283899999999999</v>
      </c>
      <c r="JL217" s="1">
        <v>1.9512610000000001E-4</v>
      </c>
      <c r="JM217">
        <v>0.14667559999999999</v>
      </c>
      <c r="JN217">
        <v>0.9005225</v>
      </c>
      <c r="JO217">
        <v>23.571380000000001</v>
      </c>
      <c r="JP217" s="1">
        <v>1.892853E-4</v>
      </c>
      <c r="JQ217">
        <v>0.1422929</v>
      </c>
      <c r="JR217">
        <v>0.90044999999999997</v>
      </c>
      <c r="JS217">
        <v>23.587879999999998</v>
      </c>
      <c r="JT217" s="1">
        <v>1.8356230000000001E-4</v>
      </c>
      <c r="JU217">
        <v>0.1379939</v>
      </c>
      <c r="JV217">
        <v>0.90036919999999998</v>
      </c>
      <c r="JW217">
        <v>23.344429999999999</v>
      </c>
      <c r="JX217" s="1">
        <v>1.7839479999999999E-4</v>
      </c>
      <c r="JY217">
        <v>0.13414039999999999</v>
      </c>
      <c r="JZ217">
        <v>0.90028370000000002</v>
      </c>
      <c r="KA217">
        <v>22.9986</v>
      </c>
      <c r="KB217" s="1">
        <v>1.7302680000000001E-4</v>
      </c>
      <c r="KC217">
        <v>0.1301081</v>
      </c>
      <c r="KD217">
        <v>0.90019459999999996</v>
      </c>
      <c r="KE217">
        <v>22.837140000000002</v>
      </c>
      <c r="KF217" s="1">
        <v>1.6813449999999999E-4</v>
      </c>
      <c r="KG217">
        <v>0.12644459999999999</v>
      </c>
      <c r="KH217">
        <v>0.90010040000000002</v>
      </c>
      <c r="KI217">
        <v>22.819400000000002</v>
      </c>
      <c r="KJ217" s="1">
        <v>1.632297E-4</v>
      </c>
      <c r="KK217">
        <v>0.1227801</v>
      </c>
      <c r="KL217">
        <v>0.90001419999999999</v>
      </c>
      <c r="KM217">
        <v>23.19258</v>
      </c>
      <c r="KN217" s="1">
        <v>1.5847109999999999E-4</v>
      </c>
      <c r="KO217">
        <v>0.1192023</v>
      </c>
      <c r="KP217">
        <v>0.89993029999999996</v>
      </c>
      <c r="KQ217">
        <v>23.600370000000002</v>
      </c>
      <c r="KR217" s="1">
        <v>1.540531E-4</v>
      </c>
      <c r="KS217">
        <v>0.1158908</v>
      </c>
      <c r="KT217">
        <v>0.89983489999999999</v>
      </c>
      <c r="KU217">
        <v>23.91854</v>
      </c>
      <c r="KV217" s="1">
        <v>1.496147E-4</v>
      </c>
      <c r="KW217">
        <v>0.112568</v>
      </c>
      <c r="KX217">
        <v>0.89975430000000001</v>
      </c>
      <c r="KY217">
        <v>24.110150000000001</v>
      </c>
      <c r="KZ217" s="1">
        <v>1.454118E-4</v>
      </c>
      <c r="LA217">
        <v>0.1094142</v>
      </c>
      <c r="LB217">
        <v>0.89966259999999998</v>
      </c>
      <c r="LC217">
        <v>23.997589999999999</v>
      </c>
      <c r="LD217" s="1">
        <v>1.415225E-4</v>
      </c>
      <c r="LE217">
        <v>0.1064934</v>
      </c>
      <c r="LF217">
        <v>0.89959409999999995</v>
      </c>
      <c r="LG217">
        <v>23.771550000000001</v>
      </c>
      <c r="LH217" s="1">
        <v>1.3776810000000001E-4</v>
      </c>
      <c r="LI217">
        <v>0.1036772</v>
      </c>
      <c r="LJ217">
        <v>0.89951590000000003</v>
      </c>
      <c r="LK217">
        <v>23.661709999999999</v>
      </c>
      <c r="LL217" s="1">
        <v>1.339624E-4</v>
      </c>
      <c r="LM217">
        <v>0.1008257</v>
      </c>
      <c r="LN217">
        <v>0.89945520000000001</v>
      </c>
      <c r="LO217">
        <v>23.632549999999998</v>
      </c>
      <c r="LP217" s="1">
        <v>1.303706E-4</v>
      </c>
      <c r="LQ217" s="1">
        <v>9.8124939999999994E-2</v>
      </c>
      <c r="LR217">
        <v>0.89939219999999998</v>
      </c>
      <c r="LS217">
        <v>24.064409999999999</v>
      </c>
      <c r="LT217" s="1">
        <v>1.2706499999999999E-4</v>
      </c>
      <c r="LU217" s="1">
        <v>9.5643019999999995E-2</v>
      </c>
      <c r="LV217">
        <v>0.89931450000000002</v>
      </c>
      <c r="LW217">
        <v>24.483879999999999</v>
      </c>
      <c r="LX217" s="1">
        <v>1.2373549999999999E-4</v>
      </c>
      <c r="LY217" s="1">
        <v>9.3150510000000006E-2</v>
      </c>
      <c r="LZ217">
        <v>0.89925580000000005</v>
      </c>
      <c r="MA217">
        <v>24.799679999999999</v>
      </c>
      <c r="MB217" s="1">
        <v>1.2028850000000001E-4</v>
      </c>
      <c r="MC217" s="1">
        <v>9.0560890000000005E-2</v>
      </c>
      <c r="MD217">
        <v>0.89919130000000003</v>
      </c>
      <c r="ME217">
        <v>25.007459999999998</v>
      </c>
      <c r="MF217" s="1">
        <v>1.170513E-4</v>
      </c>
      <c r="MG217" s="1">
        <v>8.8131929999999997E-2</v>
      </c>
      <c r="MH217">
        <v>0.89913050000000005</v>
      </c>
      <c r="MI217">
        <v>24.924119999999998</v>
      </c>
      <c r="MJ217" s="1">
        <v>1.137365E-4</v>
      </c>
      <c r="MK217" s="1">
        <v>8.5646120000000006E-2</v>
      </c>
      <c r="ML217">
        <v>0.89907250000000005</v>
      </c>
      <c r="MM217">
        <v>24.730730000000001</v>
      </c>
      <c r="MN217" s="1">
        <v>1.107357E-4</v>
      </c>
      <c r="MO217">
        <v>8.3383799999999994E-2</v>
      </c>
      <c r="MP217">
        <v>0.89900899999999995</v>
      </c>
      <c r="MQ217">
        <v>24.643940000000001</v>
      </c>
      <c r="MR217" s="1">
        <v>1.077159E-4</v>
      </c>
      <c r="MS217" s="1">
        <v>8.1112459999999997E-2</v>
      </c>
      <c r="MT217">
        <v>0.89893780000000001</v>
      </c>
      <c r="MU217">
        <v>24.56362</v>
      </c>
      <c r="MV217" s="1">
        <v>1.04911E-4</v>
      </c>
      <c r="MW217" s="1">
        <v>7.9015230000000006E-2</v>
      </c>
      <c r="MX217">
        <v>0.89887450000000002</v>
      </c>
      <c r="MY217">
        <v>24.5107</v>
      </c>
      <c r="MZ217" s="1">
        <v>1.0202259999999999E-4</v>
      </c>
      <c r="NA217">
        <v>7.6841099999999996E-2</v>
      </c>
      <c r="NB217">
        <v>0.89881739999999999</v>
      </c>
      <c r="NC217">
        <v>24.496320000000001</v>
      </c>
      <c r="ND217" s="1">
        <v>9.9169929999999996E-5</v>
      </c>
      <c r="NE217" s="1">
        <v>7.4702809999999994E-2</v>
      </c>
      <c r="NF217">
        <v>0.89875159999999998</v>
      </c>
      <c r="NG217">
        <v>24.595089999999999</v>
      </c>
      <c r="NH217" s="1">
        <v>9.6288260000000002E-5</v>
      </c>
      <c r="NI217" s="1">
        <v>7.2538179999999994E-2</v>
      </c>
      <c r="NJ217">
        <v>0.89868519999999996</v>
      </c>
      <c r="NK217">
        <v>24.30172</v>
      </c>
      <c r="NL217" s="1">
        <v>9.3575009999999998E-5</v>
      </c>
      <c r="NM217" s="1">
        <v>7.0493230000000004E-2</v>
      </c>
      <c r="NN217">
        <v>0.89864379999999999</v>
      </c>
      <c r="NO217">
        <v>23.862179999999999</v>
      </c>
      <c r="NP217" s="1">
        <v>9.0898840000000001E-5</v>
      </c>
      <c r="NQ217" s="1">
        <v>6.8487030000000004E-2</v>
      </c>
      <c r="NR217">
        <v>0.89857989999999999</v>
      </c>
      <c r="NS217">
        <v>23.586639999999999</v>
      </c>
      <c r="NT217" s="1">
        <v>8.8266060000000002E-5</v>
      </c>
      <c r="NU217" s="1">
        <v>6.6507659999999996E-2</v>
      </c>
      <c r="NV217">
        <v>0.89852909999999997</v>
      </c>
      <c r="NW217">
        <v>23.444479999999999</v>
      </c>
      <c r="NX217" s="1">
        <v>8.5753469999999996E-5</v>
      </c>
      <c r="NY217">
        <v>6.4613699999999996E-2</v>
      </c>
      <c r="NZ217">
        <v>0.89848430000000001</v>
      </c>
      <c r="OA217">
        <v>23.353210000000001</v>
      </c>
      <c r="OB217" s="1">
        <v>8.3332900000000003E-5</v>
      </c>
      <c r="OC217">
        <v>6.2793799999999997E-2</v>
      </c>
      <c r="OD217">
        <v>0.89843039999999996</v>
      </c>
      <c r="OE217">
        <v>23.630040000000001</v>
      </c>
      <c r="OF217" s="1">
        <v>8.1008950000000006E-5</v>
      </c>
      <c r="OG217" s="1">
        <v>6.1046160000000002E-2</v>
      </c>
      <c r="OH217">
        <v>0.89839219999999997</v>
      </c>
      <c r="OI217">
        <v>23.98321</v>
      </c>
      <c r="OJ217" s="1">
        <v>7.86928E-5</v>
      </c>
      <c r="OK217" s="1">
        <v>5.930353E-2</v>
      </c>
    </row>
    <row r="218" spans="1:401" x14ac:dyDescent="0.35">
      <c r="A218">
        <v>224</v>
      </c>
      <c r="B218" t="s">
        <v>4</v>
      </c>
      <c r="C218" t="s">
        <v>181</v>
      </c>
      <c r="D218" t="s">
        <v>222</v>
      </c>
      <c r="E218">
        <v>895.51149999999996</v>
      </c>
      <c r="F218">
        <v>1.1611</v>
      </c>
      <c r="G218">
        <v>23.667570000000001</v>
      </c>
      <c r="H218">
        <v>0</v>
      </c>
      <c r="I218">
        <v>0</v>
      </c>
      <c r="J218">
        <v>1.160801</v>
      </c>
      <c r="K218">
        <v>23.679780000000001</v>
      </c>
      <c r="L218">
        <v>0</v>
      </c>
      <c r="M218">
        <v>0</v>
      </c>
      <c r="N218">
        <v>1.1604920000000001</v>
      </c>
      <c r="O218">
        <v>23.507719999999999</v>
      </c>
      <c r="P218">
        <v>0</v>
      </c>
      <c r="Q218">
        <v>0</v>
      </c>
      <c r="R218">
        <v>1.160223</v>
      </c>
      <c r="S218">
        <v>23.061889999999998</v>
      </c>
      <c r="T218">
        <v>0</v>
      </c>
      <c r="U218">
        <v>0</v>
      </c>
      <c r="V218">
        <v>1.1599200000000001</v>
      </c>
      <c r="W218">
        <v>22.61103</v>
      </c>
      <c r="X218">
        <v>0</v>
      </c>
      <c r="Y218">
        <v>0</v>
      </c>
      <c r="Z218">
        <v>1.1596390000000001</v>
      </c>
      <c r="AA218">
        <v>22.054849999999998</v>
      </c>
      <c r="AB218">
        <v>0</v>
      </c>
      <c r="AC218">
        <v>0</v>
      </c>
      <c r="AD218">
        <v>1.159375</v>
      </c>
      <c r="AE218">
        <v>21.631969999999999</v>
      </c>
      <c r="AF218">
        <v>0</v>
      </c>
      <c r="AG218">
        <v>0</v>
      </c>
      <c r="AH218">
        <v>1.159146</v>
      </c>
      <c r="AI218">
        <v>21.435549999999999</v>
      </c>
      <c r="AJ218">
        <v>0</v>
      </c>
      <c r="AK218" s="1">
        <v>6.6684129999999998E-37</v>
      </c>
      <c r="AL218">
        <v>1.15893</v>
      </c>
      <c r="AM218">
        <v>21.399000000000001</v>
      </c>
      <c r="AN218" s="1">
        <v>1.1237649999999999E-27</v>
      </c>
      <c r="AO218" s="1">
        <v>8.2481629999999996E-25</v>
      </c>
      <c r="AP218">
        <v>1.1587099999999999</v>
      </c>
      <c r="AQ218">
        <v>21.748360000000002</v>
      </c>
      <c r="AR218" s="1">
        <v>7.8092910000000005E-14</v>
      </c>
      <c r="AS218" s="1">
        <v>3.4827269999999998E-11</v>
      </c>
      <c r="AT218">
        <v>1.158514</v>
      </c>
      <c r="AU218">
        <v>22.19539</v>
      </c>
      <c r="AV218" s="1">
        <v>3.7902729999999998E-6</v>
      </c>
      <c r="AW218" s="1">
        <v>2.0648440000000001E-3</v>
      </c>
      <c r="AX218">
        <v>1.158325</v>
      </c>
      <c r="AY218">
        <v>22.426459999999999</v>
      </c>
      <c r="AZ218" s="1">
        <v>5.5598100000000001E-3</v>
      </c>
      <c r="BA218">
        <v>3.3389859999999998</v>
      </c>
      <c r="BB218">
        <v>1.1581669999999999</v>
      </c>
      <c r="BC218">
        <v>22.536110000000001</v>
      </c>
      <c r="BD218">
        <v>0.50363860000000005</v>
      </c>
      <c r="BE218">
        <v>323.20819999999998</v>
      </c>
      <c r="BF218">
        <v>1.1580159999999999</v>
      </c>
      <c r="BG218">
        <v>22.380389999999998</v>
      </c>
      <c r="BH218">
        <v>7.576803</v>
      </c>
      <c r="BI218">
        <v>5131.5559999999996</v>
      </c>
      <c r="BJ218">
        <v>1.1579079999999999</v>
      </c>
      <c r="BK218">
        <v>22.03914</v>
      </c>
      <c r="BL218">
        <v>29.63503</v>
      </c>
      <c r="BM218">
        <v>21008.97</v>
      </c>
      <c r="BN218">
        <v>1.157816</v>
      </c>
      <c r="BO218">
        <v>21.741959999999999</v>
      </c>
      <c r="BP218">
        <v>39.784129999999998</v>
      </c>
      <c r="BQ218">
        <v>29333.51</v>
      </c>
      <c r="BR218">
        <v>1.157729</v>
      </c>
      <c r="BS218">
        <v>21.514749999999999</v>
      </c>
      <c r="BT218">
        <v>22.27373</v>
      </c>
      <c r="BU218">
        <v>16999.689999999999</v>
      </c>
      <c r="BV218">
        <v>1.1576610000000001</v>
      </c>
      <c r="BW218">
        <v>21.625340000000001</v>
      </c>
      <c r="BX218">
        <v>6.0238969999999998</v>
      </c>
      <c r="BY218">
        <v>4737.8159999999998</v>
      </c>
      <c r="BZ218">
        <v>1.1576310000000001</v>
      </c>
      <c r="CA218">
        <v>21.931930000000001</v>
      </c>
      <c r="CB218">
        <v>0.88917789999999997</v>
      </c>
      <c r="CC218">
        <v>717.64440000000002</v>
      </c>
      <c r="CD218">
        <v>1.1575839999999999</v>
      </c>
      <c r="CE218">
        <v>22.206520000000001</v>
      </c>
      <c r="CF218" s="1">
        <v>8.499023E-2</v>
      </c>
      <c r="CG218">
        <v>69.521190000000004</v>
      </c>
      <c r="CH218">
        <v>1.1575359999999999</v>
      </c>
      <c r="CI218">
        <v>22.47513</v>
      </c>
      <c r="CJ218">
        <v>1.1332399999999999E-2</v>
      </c>
      <c r="CK218">
        <v>8.8294490000000003</v>
      </c>
      <c r="CL218">
        <v>1.1575200000000001</v>
      </c>
      <c r="CM218">
        <v>22.566020000000002</v>
      </c>
      <c r="CN218" s="1">
        <v>5.991662E-3</v>
      </c>
      <c r="CO218">
        <v>4.4503149999999998</v>
      </c>
      <c r="CP218">
        <v>1.1574869999999999</v>
      </c>
      <c r="CQ218">
        <v>22.429220000000001</v>
      </c>
      <c r="CR218" s="1">
        <v>4.8726489999999997E-3</v>
      </c>
      <c r="CS218">
        <v>3.6029810000000002</v>
      </c>
      <c r="CT218">
        <v>1.157451</v>
      </c>
      <c r="CU218">
        <v>22.363</v>
      </c>
      <c r="CV218" s="1">
        <v>4.0858140000000001E-3</v>
      </c>
      <c r="CW218">
        <v>3.0201950000000002</v>
      </c>
      <c r="CX218">
        <v>1.1574070000000001</v>
      </c>
      <c r="CY218">
        <v>22.345369999999999</v>
      </c>
      <c r="CZ218" s="1">
        <v>3.4455639999999999E-3</v>
      </c>
      <c r="DA218">
        <v>2.5464859999999998</v>
      </c>
      <c r="DB218">
        <v>1.1573850000000001</v>
      </c>
      <c r="DC218">
        <v>22.71979</v>
      </c>
      <c r="DD218" s="1">
        <v>2.9203110000000001E-3</v>
      </c>
      <c r="DE218">
        <v>2.1578750000000002</v>
      </c>
      <c r="DF218">
        <v>1.157335</v>
      </c>
      <c r="DG218">
        <v>23.08389</v>
      </c>
      <c r="DH218" s="1">
        <v>2.4881579999999999E-3</v>
      </c>
      <c r="DI218">
        <v>1.8382099999999999</v>
      </c>
      <c r="DJ218">
        <v>1.157278</v>
      </c>
      <c r="DK218">
        <v>23.33568</v>
      </c>
      <c r="DL218" s="1">
        <v>2.134834E-3</v>
      </c>
      <c r="DM218">
        <v>1.576759</v>
      </c>
      <c r="DN218">
        <v>1.157187</v>
      </c>
      <c r="DO218">
        <v>23.470079999999999</v>
      </c>
      <c r="DP218" s="1">
        <v>1.844657E-3</v>
      </c>
      <c r="DQ218">
        <v>1.362139</v>
      </c>
      <c r="DR218">
        <v>1.1571180000000001</v>
      </c>
      <c r="DS218">
        <v>23.22824</v>
      </c>
      <c r="DT218" s="1">
        <v>1.6051640000000001E-3</v>
      </c>
      <c r="DU218">
        <v>1.18499</v>
      </c>
      <c r="DV218">
        <v>1.1570100000000001</v>
      </c>
      <c r="DW218">
        <v>22.905639999999998</v>
      </c>
      <c r="DX218" s="1">
        <v>1.4080609999999999E-3</v>
      </c>
      <c r="DY218">
        <v>1.039239</v>
      </c>
      <c r="DZ218">
        <v>1.1568940000000001</v>
      </c>
      <c r="EA218">
        <v>22.72963</v>
      </c>
      <c r="EB218" s="1">
        <v>1.243189E-3</v>
      </c>
      <c r="EC218">
        <v>0.91743140000000001</v>
      </c>
      <c r="ED218">
        <v>1.1567499999999999</v>
      </c>
      <c r="EE218">
        <v>22.679210000000001</v>
      </c>
      <c r="EF218" s="1">
        <v>1.1049930000000001E-3</v>
      </c>
      <c r="EG218">
        <v>0.81531169999999997</v>
      </c>
      <c r="EH218">
        <v>1.1566270000000001</v>
      </c>
      <c r="EI218">
        <v>22.950009999999999</v>
      </c>
      <c r="EJ218" s="1">
        <v>9.8759260000000001E-4</v>
      </c>
      <c r="EK218">
        <v>0.72858440000000002</v>
      </c>
      <c r="EL218">
        <v>1.1564920000000001</v>
      </c>
      <c r="EM218">
        <v>23.387699999999999</v>
      </c>
      <c r="EN218" s="1">
        <v>8.882715E-4</v>
      </c>
      <c r="EO218">
        <v>0.65521629999999997</v>
      </c>
      <c r="EP218">
        <v>1.1563490000000001</v>
      </c>
      <c r="EQ218">
        <v>23.755400000000002</v>
      </c>
      <c r="ER218" s="1">
        <v>8.048253E-4</v>
      </c>
      <c r="ES218">
        <v>0.59352839999999996</v>
      </c>
      <c r="ET218">
        <v>1.156193</v>
      </c>
      <c r="EU218">
        <v>23.940159999999999</v>
      </c>
      <c r="EV218" s="1">
        <v>7.3474119999999998E-4</v>
      </c>
      <c r="EW218">
        <v>0.54176270000000004</v>
      </c>
      <c r="EX218">
        <v>1.156058</v>
      </c>
      <c r="EY218">
        <v>23.771899999999999</v>
      </c>
      <c r="EZ218" s="1">
        <v>6.7531199999999996E-4</v>
      </c>
      <c r="FA218">
        <v>0.4978668</v>
      </c>
      <c r="FB218">
        <v>1.155921</v>
      </c>
      <c r="FC218">
        <v>23.482659999999999</v>
      </c>
      <c r="FD218" s="1">
        <v>6.2461720000000001E-4</v>
      </c>
      <c r="FE218">
        <v>0.4604781</v>
      </c>
      <c r="FF218">
        <v>1.1557770000000001</v>
      </c>
      <c r="FG218">
        <v>23.33257</v>
      </c>
      <c r="FH218" s="1">
        <v>5.798356E-4</v>
      </c>
      <c r="FI218">
        <v>0.4274116</v>
      </c>
      <c r="FJ218">
        <v>1.155637</v>
      </c>
      <c r="FK218">
        <v>23.27318</v>
      </c>
      <c r="FL218" s="1">
        <v>5.4206190000000002E-4</v>
      </c>
      <c r="FM218">
        <v>0.39951569999999997</v>
      </c>
      <c r="FN218">
        <v>1.1555200000000001</v>
      </c>
      <c r="FO218">
        <v>23.556260000000002</v>
      </c>
      <c r="FP218" s="1">
        <v>5.0894850000000001E-4</v>
      </c>
      <c r="FQ218">
        <v>0.37510939999999998</v>
      </c>
      <c r="FR218">
        <v>1.155408</v>
      </c>
      <c r="FS218">
        <v>23.815439999999999</v>
      </c>
      <c r="FT218" s="1">
        <v>4.7955859999999998E-4</v>
      </c>
      <c r="FU218">
        <v>0.35342899999999999</v>
      </c>
      <c r="FV218">
        <v>1.1552880000000001</v>
      </c>
      <c r="FW218">
        <v>23.715910000000001</v>
      </c>
      <c r="FX218" s="1">
        <v>4.534777E-4</v>
      </c>
      <c r="FY218">
        <v>0.33418750000000003</v>
      </c>
      <c r="FZ218">
        <v>1.1552070000000001</v>
      </c>
      <c r="GA218">
        <v>23.456130000000002</v>
      </c>
      <c r="GB218" s="1">
        <v>4.3046289999999998E-4</v>
      </c>
      <c r="GC218">
        <v>0.31721389999999999</v>
      </c>
      <c r="GD218">
        <v>1.155127</v>
      </c>
      <c r="GE218">
        <v>22.947489999999998</v>
      </c>
      <c r="GF218" s="1">
        <v>4.1001230000000001E-4</v>
      </c>
      <c r="GG218">
        <v>0.30214940000000001</v>
      </c>
      <c r="GH218">
        <v>1.155049</v>
      </c>
      <c r="GI218">
        <v>22.682500000000001</v>
      </c>
      <c r="GJ218" s="1">
        <v>3.9100639999999998E-4</v>
      </c>
      <c r="GK218">
        <v>0.2881649</v>
      </c>
      <c r="GL218">
        <v>1.154995</v>
      </c>
      <c r="GM218">
        <v>22.632709999999999</v>
      </c>
      <c r="GN218" s="1">
        <v>3.7353240000000002E-4</v>
      </c>
      <c r="GO218">
        <v>0.27526820000000002</v>
      </c>
      <c r="GP218">
        <v>1.154968</v>
      </c>
      <c r="GQ218">
        <v>22.762270000000001</v>
      </c>
      <c r="GR218" s="1">
        <v>3.5784059999999999E-4</v>
      </c>
      <c r="GS218">
        <v>0.26370310000000002</v>
      </c>
      <c r="GT218">
        <v>1.154922</v>
      </c>
      <c r="GU218">
        <v>22.8306</v>
      </c>
      <c r="GV218" s="1">
        <v>3.4314620000000002E-4</v>
      </c>
      <c r="GW218">
        <v>0.2528782</v>
      </c>
      <c r="GX218">
        <v>1.1549160000000001</v>
      </c>
      <c r="GY218">
        <v>22.961670000000002</v>
      </c>
      <c r="GZ218" s="1">
        <v>3.2988670000000001E-4</v>
      </c>
      <c r="HA218">
        <v>0.24309919999999999</v>
      </c>
      <c r="HB218">
        <v>1.154884</v>
      </c>
      <c r="HC218">
        <v>23.115100000000002</v>
      </c>
      <c r="HD218" s="1">
        <v>3.1789090000000002E-4</v>
      </c>
      <c r="HE218">
        <v>0.2342487</v>
      </c>
      <c r="HF218">
        <v>1.1548879999999999</v>
      </c>
      <c r="HG218">
        <v>23.13026</v>
      </c>
      <c r="HH218" s="1">
        <v>3.066597E-4</v>
      </c>
      <c r="HI218">
        <v>0.22596620000000001</v>
      </c>
      <c r="HJ218">
        <v>1.154871</v>
      </c>
      <c r="HK218">
        <v>22.919720000000002</v>
      </c>
      <c r="HL218" s="1">
        <v>2.9627549999999999E-4</v>
      </c>
      <c r="HM218">
        <v>0.21832560000000001</v>
      </c>
      <c r="HN218">
        <v>1.154857</v>
      </c>
      <c r="HO218">
        <v>22.576799999999999</v>
      </c>
      <c r="HP218" s="1">
        <v>2.8616600000000002E-4</v>
      </c>
      <c r="HQ218">
        <v>0.21087500000000001</v>
      </c>
      <c r="HR218">
        <v>1.154838</v>
      </c>
      <c r="HS218">
        <v>22.484670000000001</v>
      </c>
      <c r="HT218" s="1">
        <v>2.7664109999999998E-4</v>
      </c>
      <c r="HU218">
        <v>0.20387720000000001</v>
      </c>
      <c r="HV218">
        <v>1.1548309999999999</v>
      </c>
      <c r="HW218">
        <v>22.384139999999999</v>
      </c>
      <c r="HX218" s="1">
        <v>2.6766920000000002E-4</v>
      </c>
      <c r="HY218">
        <v>0.19724900000000001</v>
      </c>
      <c r="HZ218">
        <v>1.154801</v>
      </c>
      <c r="IA218">
        <v>22.519439999999999</v>
      </c>
      <c r="IB218" s="1">
        <v>2.5924029999999999E-4</v>
      </c>
      <c r="IC218">
        <v>0.1910482</v>
      </c>
      <c r="ID218">
        <v>1.154801</v>
      </c>
      <c r="IE218">
        <v>22.771899999999999</v>
      </c>
      <c r="IF218" s="1">
        <v>2.513471E-4</v>
      </c>
      <c r="IG218">
        <v>0.1852403</v>
      </c>
      <c r="IH218">
        <v>1.154773</v>
      </c>
      <c r="II218">
        <v>22.92794</v>
      </c>
      <c r="IJ218" s="1">
        <v>2.4336569999999999E-4</v>
      </c>
      <c r="IK218">
        <v>0.1793603</v>
      </c>
      <c r="IL218">
        <v>1.154741</v>
      </c>
      <c r="IM218">
        <v>22.995619999999999</v>
      </c>
      <c r="IN218" s="1">
        <v>2.3566860000000001E-4</v>
      </c>
      <c r="IO218">
        <v>0.17371130000000001</v>
      </c>
      <c r="IP218">
        <v>1.1547069999999999</v>
      </c>
      <c r="IQ218">
        <v>22.819220000000001</v>
      </c>
      <c r="IR218" s="1">
        <v>2.2813379999999999E-4</v>
      </c>
      <c r="IS218">
        <v>0.16816229999999999</v>
      </c>
      <c r="IT218">
        <v>1.154658</v>
      </c>
      <c r="IU218">
        <v>22.580169999999999</v>
      </c>
      <c r="IV218" s="1">
        <v>2.210972E-4</v>
      </c>
      <c r="IW218">
        <v>0.16298019999999999</v>
      </c>
      <c r="IX218">
        <v>1.154604</v>
      </c>
      <c r="IY218">
        <v>22.456880000000002</v>
      </c>
      <c r="IZ218" s="1">
        <v>2.146111E-4</v>
      </c>
      <c r="JA218">
        <v>0.1582064</v>
      </c>
      <c r="JB218">
        <v>1.1545460000000001</v>
      </c>
      <c r="JC218">
        <v>22.425660000000001</v>
      </c>
      <c r="JD218" s="1">
        <v>2.0816039999999999E-4</v>
      </c>
      <c r="JE218">
        <v>0.1534837</v>
      </c>
      <c r="JF218">
        <v>1.1544570000000001</v>
      </c>
      <c r="JG218">
        <v>22.84674</v>
      </c>
      <c r="JH218" s="1">
        <v>2.0172460000000001E-4</v>
      </c>
      <c r="JI218">
        <v>0.1487356</v>
      </c>
      <c r="JJ218">
        <v>1.1543920000000001</v>
      </c>
      <c r="JK218">
        <v>23.29973</v>
      </c>
      <c r="JL218" s="1">
        <v>1.956068E-4</v>
      </c>
      <c r="JM218">
        <v>0.1442476</v>
      </c>
      <c r="JN218">
        <v>1.1543079999999999</v>
      </c>
      <c r="JO218">
        <v>23.594919999999998</v>
      </c>
      <c r="JP218" s="1">
        <v>1.8971839999999999E-4</v>
      </c>
      <c r="JQ218">
        <v>0.13990730000000001</v>
      </c>
      <c r="JR218">
        <v>1.154231</v>
      </c>
      <c r="JS218">
        <v>23.6234</v>
      </c>
      <c r="JT218" s="1">
        <v>1.839643E-4</v>
      </c>
      <c r="JU218">
        <v>0.1356695</v>
      </c>
      <c r="JV218">
        <v>1.15415</v>
      </c>
      <c r="JW218">
        <v>23.376840000000001</v>
      </c>
      <c r="JX218" s="1">
        <v>1.7882E-4</v>
      </c>
      <c r="JY218">
        <v>0.1318984</v>
      </c>
      <c r="JZ218">
        <v>1.154064</v>
      </c>
      <c r="KA218">
        <v>23.02281</v>
      </c>
      <c r="KB218" s="1">
        <v>1.7341899999999999E-4</v>
      </c>
      <c r="KC218">
        <v>0.12791910000000001</v>
      </c>
      <c r="KD218">
        <v>1.153948</v>
      </c>
      <c r="KE218">
        <v>22.848559999999999</v>
      </c>
      <c r="KF218" s="1">
        <v>1.6851210000000001E-4</v>
      </c>
      <c r="KG218">
        <v>0.12430910000000001</v>
      </c>
      <c r="KH218">
        <v>1.153853</v>
      </c>
      <c r="KI218">
        <v>22.827359999999999</v>
      </c>
      <c r="KJ218" s="1">
        <v>1.6361850000000001E-4</v>
      </c>
      <c r="KK218">
        <v>0.1207211</v>
      </c>
      <c r="KL218">
        <v>1.1537599999999999</v>
      </c>
      <c r="KM218">
        <v>23.20018</v>
      </c>
      <c r="KN218" s="1">
        <v>1.5881099999999999E-4</v>
      </c>
      <c r="KO218">
        <v>0.1171717</v>
      </c>
      <c r="KP218">
        <v>1.1536569999999999</v>
      </c>
      <c r="KQ218">
        <v>23.62285</v>
      </c>
      <c r="KR218" s="1">
        <v>1.543874E-4</v>
      </c>
      <c r="KS218">
        <v>0.1139173</v>
      </c>
      <c r="KT218">
        <v>1.1535770000000001</v>
      </c>
      <c r="KU218">
        <v>23.946249999999999</v>
      </c>
      <c r="KV218" s="1">
        <v>1.4994760000000001E-4</v>
      </c>
      <c r="KW218">
        <v>0.110656</v>
      </c>
      <c r="KX218">
        <v>1.153492</v>
      </c>
      <c r="KY218">
        <v>24.140239999999999</v>
      </c>
      <c r="KZ218" s="1">
        <v>1.4572869999999999E-4</v>
      </c>
      <c r="LA218">
        <v>0.10754759999999999</v>
      </c>
      <c r="LB218">
        <v>1.1533910000000001</v>
      </c>
      <c r="LC218">
        <v>24.02176</v>
      </c>
      <c r="LD218" s="1">
        <v>1.4181360000000001E-4</v>
      </c>
      <c r="LE218">
        <v>0.1046588</v>
      </c>
      <c r="LF218">
        <v>1.1533279999999999</v>
      </c>
      <c r="LG218">
        <v>23.784980000000001</v>
      </c>
      <c r="LH218" s="1">
        <v>1.3805339999999999E-4</v>
      </c>
      <c r="LI218">
        <v>0.1018912</v>
      </c>
      <c r="LJ218">
        <v>1.153241</v>
      </c>
      <c r="LK218">
        <v>23.670919999999999</v>
      </c>
      <c r="LL218" s="1">
        <v>1.3424889999999999E-4</v>
      </c>
      <c r="LM218" s="1">
        <v>9.9094470000000004E-2</v>
      </c>
      <c r="LN218">
        <v>1.153181</v>
      </c>
      <c r="LO218">
        <v>23.64489</v>
      </c>
      <c r="LP218" s="1">
        <v>1.3064009999999999E-4</v>
      </c>
      <c r="LQ218">
        <v>9.6430799999999997E-2</v>
      </c>
      <c r="LR218">
        <v>1.153098</v>
      </c>
      <c r="LS218">
        <v>24.080850000000002</v>
      </c>
      <c r="LT218" s="1">
        <v>1.2731919999999999E-4</v>
      </c>
      <c r="LU218" s="1">
        <v>9.3982869999999996E-2</v>
      </c>
      <c r="LV218">
        <v>1.1530309999999999</v>
      </c>
      <c r="LW218">
        <v>24.513809999999999</v>
      </c>
      <c r="LX218" s="1">
        <v>1.2400139999999999E-4</v>
      </c>
      <c r="LY218" s="1">
        <v>9.1544319999999998E-2</v>
      </c>
      <c r="LZ218">
        <v>1.152954</v>
      </c>
      <c r="MA218">
        <v>24.833819999999999</v>
      </c>
      <c r="MB218" s="1">
        <v>1.205436E-4</v>
      </c>
      <c r="MC218" s="1">
        <v>8.8997530000000005E-2</v>
      </c>
      <c r="MD218">
        <v>1.152901</v>
      </c>
      <c r="ME218">
        <v>25.041889999999999</v>
      </c>
      <c r="MF218" s="1">
        <v>1.173051E-4</v>
      </c>
      <c r="MG218" s="1">
        <v>8.6611740000000007E-2</v>
      </c>
      <c r="MH218">
        <v>1.1528430000000001</v>
      </c>
      <c r="MI218">
        <v>24.951419999999999</v>
      </c>
      <c r="MJ218" s="1">
        <v>1.139901E-4</v>
      </c>
      <c r="MK218" s="1">
        <v>8.4173689999999995E-2</v>
      </c>
      <c r="ML218">
        <v>1.152768</v>
      </c>
      <c r="MM218">
        <v>24.744980000000002</v>
      </c>
      <c r="MN218" s="1">
        <v>1.109632E-4</v>
      </c>
      <c r="MO218" s="1">
        <v>8.1932889999999994E-2</v>
      </c>
      <c r="MP218">
        <v>1.1526970000000001</v>
      </c>
      <c r="MQ218">
        <v>24.653559999999999</v>
      </c>
      <c r="MR218" s="1">
        <v>1.0793119999999999E-4</v>
      </c>
      <c r="MS218" s="1">
        <v>7.9697809999999994E-2</v>
      </c>
      <c r="MT218">
        <v>1.152609</v>
      </c>
      <c r="MU218">
        <v>24.572299999999998</v>
      </c>
      <c r="MV218" s="1">
        <v>1.0514260000000001E-4</v>
      </c>
      <c r="MW218" s="1">
        <v>7.7650350000000007E-2</v>
      </c>
      <c r="MX218">
        <v>1.1525570000000001</v>
      </c>
      <c r="MY218">
        <v>24.53077</v>
      </c>
      <c r="MZ218" s="1">
        <v>1.022362E-4</v>
      </c>
      <c r="NA218" s="1">
        <v>7.5504550000000004E-2</v>
      </c>
      <c r="NB218">
        <v>1.152482</v>
      </c>
      <c r="NC218">
        <v>24.52891</v>
      </c>
      <c r="ND218" s="1">
        <v>9.9395219999999995E-5</v>
      </c>
      <c r="NE218" s="1">
        <v>7.3415579999999994E-2</v>
      </c>
      <c r="NF218">
        <v>1.152426</v>
      </c>
      <c r="NG218">
        <v>24.639810000000001</v>
      </c>
      <c r="NH218" s="1">
        <v>9.650618E-5</v>
      </c>
      <c r="NI218" s="1">
        <v>7.1286150000000006E-2</v>
      </c>
      <c r="NJ218">
        <v>1.1523620000000001</v>
      </c>
      <c r="NK218">
        <v>24.355250000000002</v>
      </c>
      <c r="NL218" s="1">
        <v>9.3770940000000003E-5</v>
      </c>
      <c r="NM218" s="1">
        <v>6.9263089999999999E-2</v>
      </c>
      <c r="NN218">
        <v>1.152309</v>
      </c>
      <c r="NO218">
        <v>23.899799999999999</v>
      </c>
      <c r="NP218" s="1">
        <v>9.1107570000000006E-5</v>
      </c>
      <c r="NQ218">
        <v>6.7306599999999994E-2</v>
      </c>
      <c r="NR218">
        <v>1.1522539999999999</v>
      </c>
      <c r="NS218">
        <v>23.60745</v>
      </c>
      <c r="NT218" s="1">
        <v>8.8465089999999994E-5</v>
      </c>
      <c r="NU218" s="1">
        <v>6.5356189999999995E-2</v>
      </c>
      <c r="NV218">
        <v>1.152201</v>
      </c>
      <c r="NW218">
        <v>23.457159999999998</v>
      </c>
      <c r="NX218" s="1">
        <v>8.5940360000000005E-5</v>
      </c>
      <c r="NY218" s="1">
        <v>6.3489749999999998E-2</v>
      </c>
      <c r="NZ218">
        <v>1.1521399999999999</v>
      </c>
      <c r="OA218">
        <v>23.365010000000002</v>
      </c>
      <c r="OB218" s="1">
        <v>8.351612E-5</v>
      </c>
      <c r="OC218" s="1">
        <v>6.1701720000000002E-2</v>
      </c>
      <c r="OD218">
        <v>1.1520790000000001</v>
      </c>
      <c r="OE218">
        <v>23.64141</v>
      </c>
      <c r="OF218" s="1">
        <v>8.1183490000000006E-5</v>
      </c>
      <c r="OG218" s="1">
        <v>5.9980529999999997E-2</v>
      </c>
      <c r="OH218">
        <v>1.1520410000000001</v>
      </c>
      <c r="OI218">
        <v>24.01512</v>
      </c>
      <c r="OJ218" s="1">
        <v>7.886541E-5</v>
      </c>
      <c r="OK218" s="1">
        <v>5.8270860000000001E-2</v>
      </c>
    </row>
    <row r="219" spans="1:401" x14ac:dyDescent="0.35">
      <c r="A219">
        <v>225</v>
      </c>
      <c r="B219" t="s">
        <v>4</v>
      </c>
      <c r="C219" t="s">
        <v>181</v>
      </c>
      <c r="D219" t="s">
        <v>223</v>
      </c>
      <c r="E219">
        <v>853.36689999999999</v>
      </c>
      <c r="F219">
        <v>0.97389309999999996</v>
      </c>
      <c r="G219">
        <v>23.673349999999999</v>
      </c>
      <c r="H219">
        <v>0</v>
      </c>
      <c r="I219">
        <v>0</v>
      </c>
      <c r="J219">
        <v>0.97371580000000002</v>
      </c>
      <c r="K219">
        <v>23.693539999999999</v>
      </c>
      <c r="L219">
        <v>0</v>
      </c>
      <c r="M219">
        <v>0</v>
      </c>
      <c r="N219">
        <v>0.97354879999999999</v>
      </c>
      <c r="O219">
        <v>23.535060000000001</v>
      </c>
      <c r="P219">
        <v>0</v>
      </c>
      <c r="Q219">
        <v>0</v>
      </c>
      <c r="R219">
        <v>0.97338159999999996</v>
      </c>
      <c r="S219">
        <v>23.102129999999999</v>
      </c>
      <c r="T219">
        <v>0</v>
      </c>
      <c r="U219">
        <v>0</v>
      </c>
      <c r="V219">
        <v>0.97322310000000001</v>
      </c>
      <c r="W219">
        <v>22.656179999999999</v>
      </c>
      <c r="X219">
        <v>0</v>
      </c>
      <c r="Y219">
        <v>0</v>
      </c>
      <c r="Z219">
        <v>0.97307650000000001</v>
      </c>
      <c r="AA219">
        <v>22.09713</v>
      </c>
      <c r="AB219">
        <v>0</v>
      </c>
      <c r="AC219">
        <v>0</v>
      </c>
      <c r="AD219">
        <v>0.97292230000000002</v>
      </c>
      <c r="AE219">
        <v>21.659310000000001</v>
      </c>
      <c r="AF219">
        <v>0</v>
      </c>
      <c r="AG219">
        <v>0</v>
      </c>
      <c r="AH219">
        <v>0.97280069999999996</v>
      </c>
      <c r="AI219">
        <v>21.45157</v>
      </c>
      <c r="AJ219">
        <v>0</v>
      </c>
      <c r="AK219" s="1">
        <v>9.8220350000000003E-38</v>
      </c>
      <c r="AL219">
        <v>0.97267789999999998</v>
      </c>
      <c r="AM219">
        <v>21.41282</v>
      </c>
      <c r="AN219" s="1">
        <v>2.1564079999999998E-28</v>
      </c>
      <c r="AO219" s="1">
        <v>1.4063519999999999E-25</v>
      </c>
      <c r="AP219">
        <v>0.97257159999999998</v>
      </c>
      <c r="AQ219">
        <v>21.763249999999999</v>
      </c>
      <c r="AR219" s="1">
        <v>3.0784940000000003E-14</v>
      </c>
      <c r="AS219" s="1">
        <v>9.6092809999999998E-12</v>
      </c>
      <c r="AT219">
        <v>0.97246299999999997</v>
      </c>
      <c r="AU219">
        <v>22.216640000000002</v>
      </c>
      <c r="AV219" s="1">
        <v>1.9637860000000002E-6</v>
      </c>
      <c r="AW219" s="1">
        <v>1.0082159999999999E-3</v>
      </c>
      <c r="AX219">
        <v>0.97235190000000005</v>
      </c>
      <c r="AY219">
        <v>22.453610000000001</v>
      </c>
      <c r="AZ219" s="1">
        <v>3.6951250000000001E-3</v>
      </c>
      <c r="BA219">
        <v>2.0574759999999999</v>
      </c>
      <c r="BB219">
        <v>0.97228289999999995</v>
      </c>
      <c r="BC219">
        <v>22.55997</v>
      </c>
      <c r="BD219">
        <v>0.38662920000000001</v>
      </c>
      <c r="BE219">
        <v>226.95339999999999</v>
      </c>
      <c r="BF219">
        <v>0.97219639999999996</v>
      </c>
      <c r="BG219">
        <v>22.401330000000002</v>
      </c>
      <c r="BH219">
        <v>6.4876060000000004</v>
      </c>
      <c r="BI219">
        <v>3971.7579999999998</v>
      </c>
      <c r="BJ219">
        <v>0.97213799999999995</v>
      </c>
      <c r="BK219">
        <v>22.061109999999999</v>
      </c>
      <c r="BL219">
        <v>27.741029999999999</v>
      </c>
      <c r="BM219">
        <v>17588.28</v>
      </c>
      <c r="BN219">
        <v>0.9720877</v>
      </c>
      <c r="BO219">
        <v>21.761130000000001</v>
      </c>
      <c r="BP219">
        <v>40.141930000000002</v>
      </c>
      <c r="BQ219">
        <v>26213.67</v>
      </c>
      <c r="BR219">
        <v>0.97203810000000002</v>
      </c>
      <c r="BS219">
        <v>21.53152</v>
      </c>
      <c r="BT219">
        <v>23.980260000000001</v>
      </c>
      <c r="BU219">
        <v>16067.13</v>
      </c>
      <c r="BV219">
        <v>0.97201970000000004</v>
      </c>
      <c r="BW219">
        <v>21.639510000000001</v>
      </c>
      <c r="BX219">
        <v>6.8583970000000001</v>
      </c>
      <c r="BY219">
        <v>4697.4170000000004</v>
      </c>
      <c r="BZ219">
        <v>0.97199340000000001</v>
      </c>
      <c r="CA219">
        <v>21.94773</v>
      </c>
      <c r="CB219">
        <v>1.061447</v>
      </c>
      <c r="CC219">
        <v>740.80909999999994</v>
      </c>
      <c r="CD219">
        <v>0.97198499999999999</v>
      </c>
      <c r="CE219">
        <v>22.222840000000001</v>
      </c>
      <c r="CF219">
        <v>0.10406120000000001</v>
      </c>
      <c r="CG219">
        <v>73.407359999999997</v>
      </c>
      <c r="CH219">
        <v>0.97194899999999995</v>
      </c>
      <c r="CI219">
        <v>22.487580000000001</v>
      </c>
      <c r="CJ219" s="1">
        <v>1.2704419999999999E-2</v>
      </c>
      <c r="CK219">
        <v>8.6900329999999997</v>
      </c>
      <c r="CL219">
        <v>0.97193019999999997</v>
      </c>
      <c r="CM219">
        <v>22.574629999999999</v>
      </c>
      <c r="CN219" s="1">
        <v>6.1325679999999997E-3</v>
      </c>
      <c r="CO219">
        <v>4.0373190000000001</v>
      </c>
      <c r="CP219">
        <v>0.97190759999999998</v>
      </c>
      <c r="CQ219">
        <v>22.434419999999999</v>
      </c>
      <c r="CR219" s="1">
        <v>4.9432529999999999E-3</v>
      </c>
      <c r="CS219">
        <v>3.241222</v>
      </c>
      <c r="CT219">
        <v>0.9719082</v>
      </c>
      <c r="CU219">
        <v>22.368189999999998</v>
      </c>
      <c r="CV219" s="1">
        <v>4.1421360000000003E-3</v>
      </c>
      <c r="CW219">
        <v>2.7152240000000001</v>
      </c>
      <c r="CX219">
        <v>0.97188280000000005</v>
      </c>
      <c r="CY219">
        <v>22.35445</v>
      </c>
      <c r="CZ219" s="1">
        <v>3.4917170000000001E-3</v>
      </c>
      <c r="DA219">
        <v>2.288557</v>
      </c>
      <c r="DB219">
        <v>0.97184999999999999</v>
      </c>
      <c r="DC219">
        <v>22.7361</v>
      </c>
      <c r="DD219" s="1">
        <v>2.958189E-3</v>
      </c>
      <c r="DE219">
        <v>1.9386209999999999</v>
      </c>
      <c r="DF219">
        <v>0.97184590000000004</v>
      </c>
      <c r="DG219">
        <v>23.114650000000001</v>
      </c>
      <c r="DH219" s="1">
        <v>2.5193250000000002E-3</v>
      </c>
      <c r="DI219">
        <v>1.650822</v>
      </c>
      <c r="DJ219">
        <v>0.97181030000000002</v>
      </c>
      <c r="DK219">
        <v>23.368749999999999</v>
      </c>
      <c r="DL219" s="1">
        <v>2.160281E-3</v>
      </c>
      <c r="DM219">
        <v>1.4152849999999999</v>
      </c>
      <c r="DN219">
        <v>0.97176209999999996</v>
      </c>
      <c r="DO219">
        <v>23.5029</v>
      </c>
      <c r="DP219" s="1">
        <v>1.865626E-3</v>
      </c>
      <c r="DQ219">
        <v>1.222046</v>
      </c>
      <c r="DR219">
        <v>0.97169510000000003</v>
      </c>
      <c r="DS219">
        <v>23.253270000000001</v>
      </c>
      <c r="DT219" s="1">
        <v>1.622472E-3</v>
      </c>
      <c r="DU219">
        <v>1.0625849999999999</v>
      </c>
      <c r="DV219">
        <v>0.97164170000000005</v>
      </c>
      <c r="DW219">
        <v>22.9191</v>
      </c>
      <c r="DX219" s="1">
        <v>1.422329E-3</v>
      </c>
      <c r="DY219">
        <v>0.93135460000000003</v>
      </c>
      <c r="DZ219">
        <v>0.97157970000000005</v>
      </c>
      <c r="EA219">
        <v>22.7377</v>
      </c>
      <c r="EB219" s="1">
        <v>1.2552189999999999E-3</v>
      </c>
      <c r="EC219">
        <v>0.82187180000000004</v>
      </c>
      <c r="ED219">
        <v>0.97150860000000006</v>
      </c>
      <c r="EE219">
        <v>22.68629</v>
      </c>
      <c r="EF219" s="1">
        <v>1.1151259999999999E-3</v>
      </c>
      <c r="EG219">
        <v>0.73005909999999996</v>
      </c>
      <c r="EH219">
        <v>0.971441</v>
      </c>
      <c r="EI219">
        <v>22.964479999999998</v>
      </c>
      <c r="EJ219" s="1">
        <v>9.9617809999999994E-4</v>
      </c>
      <c r="EK219">
        <v>0.65212970000000003</v>
      </c>
      <c r="EL219">
        <v>0.9713446</v>
      </c>
      <c r="EM219">
        <v>23.410689999999999</v>
      </c>
      <c r="EN219" s="1">
        <v>8.9552580000000004E-4</v>
      </c>
      <c r="EO219">
        <v>0.5861923</v>
      </c>
      <c r="EP219">
        <v>0.97127739999999996</v>
      </c>
      <c r="EQ219">
        <v>23.785879999999999</v>
      </c>
      <c r="ER219" s="1">
        <v>8.1088790000000003E-4</v>
      </c>
      <c r="ES219">
        <v>0.5307153</v>
      </c>
      <c r="ET219">
        <v>0.97118139999999997</v>
      </c>
      <c r="EU219">
        <v>23.970079999999999</v>
      </c>
      <c r="EV219" s="1">
        <v>7.3985670000000002E-4</v>
      </c>
      <c r="EW219">
        <v>0.48418119999999998</v>
      </c>
      <c r="EX219">
        <v>0.97109449999999997</v>
      </c>
      <c r="EY219">
        <v>23.79335</v>
      </c>
      <c r="EZ219" s="1">
        <v>6.7964920000000001E-4</v>
      </c>
      <c r="FA219">
        <v>0.44474419999999998</v>
      </c>
      <c r="FB219">
        <v>0.97103119999999998</v>
      </c>
      <c r="FC219">
        <v>23.494669999999999</v>
      </c>
      <c r="FD219" s="1">
        <v>6.2843060000000001E-4</v>
      </c>
      <c r="FE219">
        <v>0.41122310000000001</v>
      </c>
      <c r="FF219">
        <v>0.97094860000000005</v>
      </c>
      <c r="FG219">
        <v>23.339289999999998</v>
      </c>
      <c r="FH219" s="1">
        <v>5.8312700000000002E-4</v>
      </c>
      <c r="FI219">
        <v>0.38155329999999998</v>
      </c>
      <c r="FJ219">
        <v>0.97088649999999999</v>
      </c>
      <c r="FK219">
        <v>23.279710000000001</v>
      </c>
      <c r="FL219" s="1">
        <v>5.4484559999999995E-4</v>
      </c>
      <c r="FM219">
        <v>0.35647459999999997</v>
      </c>
      <c r="FN219">
        <v>0.97080639999999996</v>
      </c>
      <c r="FO219">
        <v>23.571349999999999</v>
      </c>
      <c r="FP219" s="1">
        <v>5.1143399999999996E-4</v>
      </c>
      <c r="FQ219">
        <v>0.33462340000000002</v>
      </c>
      <c r="FR219">
        <v>0.97074170000000004</v>
      </c>
      <c r="FS219">
        <v>23.846450000000001</v>
      </c>
      <c r="FT219" s="1">
        <v>4.8175980000000001E-4</v>
      </c>
      <c r="FU219">
        <v>0.31520120000000001</v>
      </c>
      <c r="FV219">
        <v>0.97069079999999996</v>
      </c>
      <c r="FW219">
        <v>23.7575</v>
      </c>
      <c r="FX219" s="1">
        <v>4.5539000000000002E-4</v>
      </c>
      <c r="FY219">
        <v>0.29794419999999999</v>
      </c>
      <c r="FZ219">
        <v>0.97062749999999998</v>
      </c>
      <c r="GA219">
        <v>23.4971</v>
      </c>
      <c r="GB219" s="1">
        <v>4.3216290000000002E-4</v>
      </c>
      <c r="GC219">
        <v>0.2827443</v>
      </c>
      <c r="GD219">
        <v>0.97058219999999995</v>
      </c>
      <c r="GE219">
        <v>22.983139999999999</v>
      </c>
      <c r="GF219" s="1">
        <v>4.1156489999999999E-4</v>
      </c>
      <c r="GG219">
        <v>0.26927689999999999</v>
      </c>
      <c r="GH219">
        <v>0.97057280000000001</v>
      </c>
      <c r="GI219">
        <v>22.70299</v>
      </c>
      <c r="GJ219" s="1">
        <v>3.9248089999999999E-4</v>
      </c>
      <c r="GK219">
        <v>0.25680399999999998</v>
      </c>
      <c r="GL219">
        <v>0.9705376</v>
      </c>
      <c r="GM219">
        <v>22.64114</v>
      </c>
      <c r="GN219" s="1">
        <v>3.7484630000000002E-4</v>
      </c>
      <c r="GO219">
        <v>0.24525959999999999</v>
      </c>
      <c r="GP219">
        <v>0.97051109999999996</v>
      </c>
      <c r="GQ219">
        <v>22.76211</v>
      </c>
      <c r="GR219" s="1">
        <v>3.590361E-4</v>
      </c>
      <c r="GS219">
        <v>0.23491609999999999</v>
      </c>
      <c r="GT219">
        <v>0.97050099999999995</v>
      </c>
      <c r="GU219">
        <v>22.84075</v>
      </c>
      <c r="GV219" s="1">
        <v>3.4425880000000001E-4</v>
      </c>
      <c r="GW219">
        <v>0.22525539999999999</v>
      </c>
      <c r="GX219">
        <v>0.97048659999999998</v>
      </c>
      <c r="GY219">
        <v>22.985849999999999</v>
      </c>
      <c r="GZ219" s="1">
        <v>3.3089270000000002E-4</v>
      </c>
      <c r="HA219">
        <v>0.21650910000000001</v>
      </c>
      <c r="HB219">
        <v>0.97048540000000005</v>
      </c>
      <c r="HC219">
        <v>23.155819999999999</v>
      </c>
      <c r="HD219" s="1">
        <v>3.1881230000000002E-4</v>
      </c>
      <c r="HE219">
        <v>0.20859610000000001</v>
      </c>
      <c r="HF219">
        <v>0.97048040000000002</v>
      </c>
      <c r="HG219">
        <v>23.173490000000001</v>
      </c>
      <c r="HH219" s="1">
        <v>3.0750690000000002E-4</v>
      </c>
      <c r="HI219">
        <v>0.20119870000000001</v>
      </c>
      <c r="HJ219">
        <v>0.970468</v>
      </c>
      <c r="HK219">
        <v>22.948740000000001</v>
      </c>
      <c r="HL219" s="1">
        <v>2.9708879999999999E-4</v>
      </c>
      <c r="HM219">
        <v>0.19439090000000001</v>
      </c>
      <c r="HN219">
        <v>0.97045700000000001</v>
      </c>
      <c r="HO219">
        <v>22.588560000000001</v>
      </c>
      <c r="HP219" s="1">
        <v>2.869263E-4</v>
      </c>
      <c r="HQ219">
        <v>0.18774550000000001</v>
      </c>
      <c r="HR219">
        <v>0.97044149999999996</v>
      </c>
      <c r="HS219">
        <v>22.48929</v>
      </c>
      <c r="HT219" s="1">
        <v>2.7738900000000001E-4</v>
      </c>
      <c r="HU219">
        <v>0.1815213</v>
      </c>
      <c r="HV219">
        <v>0.97046129999999997</v>
      </c>
      <c r="HW219">
        <v>22.393740000000001</v>
      </c>
      <c r="HX219" s="1">
        <v>2.683343E-4</v>
      </c>
      <c r="HY219">
        <v>0.17558760000000001</v>
      </c>
      <c r="HZ219">
        <v>0.97043210000000002</v>
      </c>
      <c r="IA219">
        <v>22.53424</v>
      </c>
      <c r="IB219" s="1">
        <v>2.5988390000000001E-4</v>
      </c>
      <c r="IC219">
        <v>0.170067</v>
      </c>
      <c r="ID219">
        <v>0.97044560000000002</v>
      </c>
      <c r="IE219">
        <v>22.796700000000001</v>
      </c>
      <c r="IF219" s="1">
        <v>2.5197819999999999E-4</v>
      </c>
      <c r="IG219">
        <v>0.16489860000000001</v>
      </c>
      <c r="IH219">
        <v>0.97042640000000002</v>
      </c>
      <c r="II219">
        <v>22.95513</v>
      </c>
      <c r="IJ219" s="1">
        <v>2.4395870000000001E-4</v>
      </c>
      <c r="IK219">
        <v>0.1596544</v>
      </c>
      <c r="IL219">
        <v>0.9704083</v>
      </c>
      <c r="IM219">
        <v>23.022680000000001</v>
      </c>
      <c r="IN219" s="1">
        <v>2.362667E-4</v>
      </c>
      <c r="IO219">
        <v>0.15463979999999999</v>
      </c>
      <c r="IP219">
        <v>0.97036509999999998</v>
      </c>
      <c r="IQ219">
        <v>22.84121</v>
      </c>
      <c r="IR219" s="1">
        <v>2.2870050000000001E-4</v>
      </c>
      <c r="IS219">
        <v>0.14969389999999999</v>
      </c>
      <c r="IT219">
        <v>0.97033979999999997</v>
      </c>
      <c r="IU219">
        <v>22.595549999999999</v>
      </c>
      <c r="IV219" s="1">
        <v>2.2163329999999999E-4</v>
      </c>
      <c r="IW219">
        <v>0.14507249999999999</v>
      </c>
      <c r="IX219">
        <v>0.97030289999999997</v>
      </c>
      <c r="IY219">
        <v>22.470109999999998</v>
      </c>
      <c r="IZ219" s="1">
        <v>2.1511189999999999E-4</v>
      </c>
      <c r="JA219">
        <v>0.14081109999999999</v>
      </c>
      <c r="JB219">
        <v>0.97027509999999995</v>
      </c>
      <c r="JC219">
        <v>22.437159999999999</v>
      </c>
      <c r="JD219" s="1">
        <v>2.086887E-4</v>
      </c>
      <c r="JE219">
        <v>0.13663049999999999</v>
      </c>
      <c r="JF219">
        <v>0.97023479999999995</v>
      </c>
      <c r="JG219">
        <v>22.85688</v>
      </c>
      <c r="JH219" s="1">
        <v>2.022026E-4</v>
      </c>
      <c r="JI219">
        <v>0.13238349999999999</v>
      </c>
      <c r="JJ219">
        <v>0.97019569999999999</v>
      </c>
      <c r="JK219">
        <v>23.317530000000001</v>
      </c>
      <c r="JL219" s="1">
        <v>1.9610069999999999E-4</v>
      </c>
      <c r="JM219">
        <v>0.12840550000000001</v>
      </c>
      <c r="JN219">
        <v>0.97014579999999995</v>
      </c>
      <c r="JO219">
        <v>23.618539999999999</v>
      </c>
      <c r="JP219" s="1">
        <v>1.9016049999999999E-4</v>
      </c>
      <c r="JQ219">
        <v>0.1245198</v>
      </c>
      <c r="JR219">
        <v>0.97010110000000005</v>
      </c>
      <c r="JS219">
        <v>23.654699999999998</v>
      </c>
      <c r="JT219" s="1">
        <v>1.8438840000000001E-4</v>
      </c>
      <c r="JU219">
        <v>0.12074790000000001</v>
      </c>
      <c r="JV219">
        <v>0.97005669999999999</v>
      </c>
      <c r="JW219">
        <v>23.404060000000001</v>
      </c>
      <c r="JX219" s="1">
        <v>1.7925220000000001E-4</v>
      </c>
      <c r="JY219">
        <v>0.1173983</v>
      </c>
      <c r="JZ219">
        <v>0.96999380000000002</v>
      </c>
      <c r="KA219">
        <v>23.044060000000002</v>
      </c>
      <c r="KB219" s="1">
        <v>1.7382589999999999E-4</v>
      </c>
      <c r="KC219">
        <v>0.11385149999999999</v>
      </c>
      <c r="KD219">
        <v>0.96995620000000005</v>
      </c>
      <c r="KE219">
        <v>22.85904</v>
      </c>
      <c r="KF219" s="1">
        <v>1.6890079999999999E-4</v>
      </c>
      <c r="KG219">
        <v>0.1106321</v>
      </c>
      <c r="KH219">
        <v>0.96988050000000003</v>
      </c>
      <c r="KI219">
        <v>22.83567</v>
      </c>
      <c r="KJ219" s="1">
        <v>1.640158E-4</v>
      </c>
      <c r="KK219">
        <v>0.107449</v>
      </c>
      <c r="KL219">
        <v>0.96984320000000002</v>
      </c>
      <c r="KM219">
        <v>23.211189999999998</v>
      </c>
      <c r="KN219" s="1">
        <v>1.591621E-4</v>
      </c>
      <c r="KO219">
        <v>0.10427019999999999</v>
      </c>
      <c r="KP219">
        <v>0.96977769999999996</v>
      </c>
      <c r="KQ219">
        <v>23.646180000000001</v>
      </c>
      <c r="KR219" s="1">
        <v>1.5473080000000001E-4</v>
      </c>
      <c r="KS219">
        <v>0.10137450000000001</v>
      </c>
      <c r="KT219">
        <v>0.96972860000000005</v>
      </c>
      <c r="KU219">
        <v>23.974209999999999</v>
      </c>
      <c r="KV219" s="1">
        <v>1.5029379999999999E-4</v>
      </c>
      <c r="KW219" s="1">
        <v>9.8479490000000003E-2</v>
      </c>
      <c r="KX219">
        <v>0.96967970000000003</v>
      </c>
      <c r="KY219">
        <v>24.1693</v>
      </c>
      <c r="KZ219" s="1">
        <v>1.4605689999999999E-4</v>
      </c>
      <c r="LA219" s="1">
        <v>9.570832E-2</v>
      </c>
      <c r="LB219">
        <v>0.96963779999999999</v>
      </c>
      <c r="LC219">
        <v>24.042359999999999</v>
      </c>
      <c r="LD219" s="1">
        <v>1.4211310000000001E-4</v>
      </c>
      <c r="LE219" s="1">
        <v>9.3124269999999995E-2</v>
      </c>
      <c r="LF219">
        <v>0.96958440000000001</v>
      </c>
      <c r="LG219">
        <v>23.796859999999999</v>
      </c>
      <c r="LH219" s="1">
        <v>1.383461E-4</v>
      </c>
      <c r="LI219">
        <v>9.0662900000000005E-2</v>
      </c>
      <c r="LJ219">
        <v>0.9695532</v>
      </c>
      <c r="LK219">
        <v>23.678789999999999</v>
      </c>
      <c r="LL219" s="1">
        <v>1.345462E-4</v>
      </c>
      <c r="LM219" s="1">
        <v>8.8180590000000003E-2</v>
      </c>
      <c r="LN219">
        <v>0.9695184</v>
      </c>
      <c r="LO219">
        <v>23.657769999999999</v>
      </c>
      <c r="LP219" s="1">
        <v>1.3091909999999999E-4</v>
      </c>
      <c r="LQ219" s="1">
        <v>8.5804190000000002E-2</v>
      </c>
      <c r="LR219">
        <v>0.96946220000000005</v>
      </c>
      <c r="LS219">
        <v>24.09929</v>
      </c>
      <c r="LT219" s="1">
        <v>1.275785E-4</v>
      </c>
      <c r="LU219" s="1">
        <v>8.3617140000000006E-2</v>
      </c>
      <c r="LV219">
        <v>0.96943170000000001</v>
      </c>
      <c r="LW219">
        <v>24.544429999999998</v>
      </c>
      <c r="LX219" s="1">
        <v>1.242707E-4</v>
      </c>
      <c r="LY219" s="1">
        <v>8.1456349999999997E-2</v>
      </c>
      <c r="LZ219">
        <v>0.96940219999999999</v>
      </c>
      <c r="MA219">
        <v>24.867640000000002</v>
      </c>
      <c r="MB219" s="1">
        <v>1.2080790000000001E-4</v>
      </c>
      <c r="MC219" s="1">
        <v>7.9191949999999997E-2</v>
      </c>
      <c r="MD219">
        <v>0.96935749999999998</v>
      </c>
      <c r="ME219">
        <v>25.075489999999999</v>
      </c>
      <c r="MF219" s="1">
        <v>1.175636E-4</v>
      </c>
      <c r="MG219" s="1">
        <v>7.7068540000000005E-2</v>
      </c>
      <c r="MH219">
        <v>0.96933139999999995</v>
      </c>
      <c r="MI219">
        <v>24.974499999999999</v>
      </c>
      <c r="MJ219" s="1">
        <v>1.142512E-4</v>
      </c>
      <c r="MK219" s="1">
        <v>7.4905180000000002E-2</v>
      </c>
      <c r="ML219">
        <v>0.96927850000000004</v>
      </c>
      <c r="MM219">
        <v>24.758379999999999</v>
      </c>
      <c r="MN219" s="1">
        <v>1.111932E-4</v>
      </c>
      <c r="MO219" s="1">
        <v>7.2896730000000007E-2</v>
      </c>
      <c r="MP219">
        <v>0.9692558</v>
      </c>
      <c r="MQ219">
        <v>24.661799999999999</v>
      </c>
      <c r="MR219" s="1">
        <v>1.081572E-4</v>
      </c>
      <c r="MS219">
        <v>7.0910899999999999E-2</v>
      </c>
      <c r="MT219">
        <v>0.96920280000000003</v>
      </c>
      <c r="MU219">
        <v>24.579820000000002</v>
      </c>
      <c r="MV219" s="1">
        <v>1.053783E-4</v>
      </c>
      <c r="MW219" s="1">
        <v>6.9095050000000005E-2</v>
      </c>
      <c r="MX219">
        <v>0.96915750000000001</v>
      </c>
      <c r="MY219">
        <v>24.547550000000001</v>
      </c>
      <c r="MZ219" s="1">
        <v>1.024555E-4</v>
      </c>
      <c r="NA219" s="1">
        <v>6.7181069999999996E-2</v>
      </c>
      <c r="NB219">
        <v>0.96912860000000001</v>
      </c>
      <c r="NC219">
        <v>24.559170000000002</v>
      </c>
      <c r="ND219" s="1">
        <v>9.9625549999999993E-5</v>
      </c>
      <c r="NE219">
        <v>6.5331E-2</v>
      </c>
      <c r="NF219">
        <v>0.9691031</v>
      </c>
      <c r="NG219">
        <v>24.67943</v>
      </c>
      <c r="NH219" s="1">
        <v>9.6729869999999995E-5</v>
      </c>
      <c r="NI219" s="1">
        <v>6.3436279999999998E-2</v>
      </c>
      <c r="NJ219">
        <v>0.96906789999999998</v>
      </c>
      <c r="NK219">
        <v>24.401579999999999</v>
      </c>
      <c r="NL219" s="1">
        <v>9.3973069999999994E-5</v>
      </c>
      <c r="NM219" s="1">
        <v>6.1627460000000002E-2</v>
      </c>
      <c r="NN219">
        <v>0.9690164</v>
      </c>
      <c r="NO219">
        <v>23.932490000000001</v>
      </c>
      <c r="NP219" s="1">
        <v>9.1322629999999994E-5</v>
      </c>
      <c r="NQ219" s="1">
        <v>5.9896949999999997E-2</v>
      </c>
      <c r="NR219">
        <v>0.96900370000000002</v>
      </c>
      <c r="NS219">
        <v>23.626100000000001</v>
      </c>
      <c r="NT219" s="1">
        <v>8.8669630000000004E-5</v>
      </c>
      <c r="NU219" s="1">
        <v>5.8158649999999999E-2</v>
      </c>
      <c r="NV219">
        <v>0.96895489999999995</v>
      </c>
      <c r="NW219">
        <v>23.468109999999999</v>
      </c>
      <c r="NX219" s="1">
        <v>8.6132419999999997E-5</v>
      </c>
      <c r="NY219">
        <v>5.6493700000000001E-2</v>
      </c>
      <c r="NZ219">
        <v>0.96894069999999999</v>
      </c>
      <c r="OA219">
        <v>23.376049999999999</v>
      </c>
      <c r="OB219" s="1">
        <v>8.3704979999999998E-5</v>
      </c>
      <c r="OC219" s="1">
        <v>5.4903670000000002E-2</v>
      </c>
      <c r="OD219">
        <v>0.96891839999999996</v>
      </c>
      <c r="OE219">
        <v>23.65521</v>
      </c>
      <c r="OF219" s="1">
        <v>8.1363539999999997E-5</v>
      </c>
      <c r="OG219" s="1">
        <v>5.3369729999999997E-2</v>
      </c>
      <c r="OH219">
        <v>0.96889420000000004</v>
      </c>
      <c r="OI219">
        <v>24.04569</v>
      </c>
      <c r="OJ219" s="1">
        <v>7.9044979999999998E-5</v>
      </c>
      <c r="OK219" s="1">
        <v>5.1851460000000002E-2</v>
      </c>
    </row>
    <row r="220" spans="1:401" x14ac:dyDescent="0.35">
      <c r="A220">
        <v>226</v>
      </c>
      <c r="B220" t="s">
        <v>4</v>
      </c>
      <c r="C220" t="s">
        <v>181</v>
      </c>
      <c r="D220" t="s">
        <v>224</v>
      </c>
      <c r="E220">
        <v>832.49720000000002</v>
      </c>
      <c r="F220">
        <v>1.3000149999999999</v>
      </c>
      <c r="G220">
        <v>23.678419999999999</v>
      </c>
      <c r="H220">
        <v>0</v>
      </c>
      <c r="I220">
        <v>0</v>
      </c>
      <c r="J220">
        <v>1.2997810000000001</v>
      </c>
      <c r="K220">
        <v>23.7058</v>
      </c>
      <c r="L220">
        <v>0</v>
      </c>
      <c r="M220">
        <v>0</v>
      </c>
      <c r="N220">
        <v>1.2995410000000001</v>
      </c>
      <c r="O220">
        <v>23.559259999999998</v>
      </c>
      <c r="P220">
        <v>0</v>
      </c>
      <c r="Q220">
        <v>0</v>
      </c>
      <c r="R220">
        <v>1.2993159999999999</v>
      </c>
      <c r="S220">
        <v>23.138639999999999</v>
      </c>
      <c r="T220">
        <v>0</v>
      </c>
      <c r="U220">
        <v>0</v>
      </c>
      <c r="V220">
        <v>1.2991079999999999</v>
      </c>
      <c r="W220">
        <v>22.69746</v>
      </c>
      <c r="X220">
        <v>0</v>
      </c>
      <c r="Y220">
        <v>0</v>
      </c>
      <c r="Z220">
        <v>1.2989170000000001</v>
      </c>
      <c r="AA220">
        <v>22.137129999999999</v>
      </c>
      <c r="AB220">
        <v>0</v>
      </c>
      <c r="AC220">
        <v>0</v>
      </c>
      <c r="AD220">
        <v>1.2987120000000001</v>
      </c>
      <c r="AE220">
        <v>21.685400000000001</v>
      </c>
      <c r="AF220">
        <v>0</v>
      </c>
      <c r="AG220">
        <v>0</v>
      </c>
      <c r="AH220">
        <v>1.2985450000000001</v>
      </c>
      <c r="AI220">
        <v>21.46707</v>
      </c>
      <c r="AJ220">
        <v>0</v>
      </c>
      <c r="AK220" s="1">
        <v>1.414448E-38</v>
      </c>
      <c r="AL220">
        <v>1.298357</v>
      </c>
      <c r="AM220">
        <v>21.425650000000001</v>
      </c>
      <c r="AN220" s="1">
        <v>4.1911830000000001E-29</v>
      </c>
      <c r="AO220" s="1">
        <v>2.3832260000000001E-26</v>
      </c>
      <c r="AP220">
        <v>1.298216</v>
      </c>
      <c r="AQ220">
        <v>21.77675</v>
      </c>
      <c r="AR220" s="1">
        <v>5.5733369999999997E-15</v>
      </c>
      <c r="AS220" s="1">
        <v>1.240246E-12</v>
      </c>
      <c r="AT220">
        <v>1.2980719999999999</v>
      </c>
      <c r="AU220">
        <v>22.23631</v>
      </c>
      <c r="AV220" s="1">
        <v>1.1230559999999999E-6</v>
      </c>
      <c r="AW220" s="1">
        <v>4.9919609999999996E-4</v>
      </c>
      <c r="AX220">
        <v>1.297925</v>
      </c>
      <c r="AY220">
        <v>22.478400000000001</v>
      </c>
      <c r="AZ220" s="1">
        <v>2.6208619999999998E-3</v>
      </c>
      <c r="BA220">
        <v>1.272203</v>
      </c>
      <c r="BB220">
        <v>1.297806</v>
      </c>
      <c r="BC220">
        <v>22.582090000000001</v>
      </c>
      <c r="BD220">
        <v>0.30950860000000002</v>
      </c>
      <c r="BE220">
        <v>158.44220000000001</v>
      </c>
      <c r="BF220">
        <v>1.2976920000000001</v>
      </c>
      <c r="BG220">
        <v>22.42109</v>
      </c>
      <c r="BH220">
        <v>5.6873639999999996</v>
      </c>
      <c r="BI220">
        <v>3034.5030000000002</v>
      </c>
      <c r="BJ220">
        <v>1.2976319999999999</v>
      </c>
      <c r="BK220">
        <v>22.08136</v>
      </c>
      <c r="BL220">
        <v>26.17651</v>
      </c>
      <c r="BM220">
        <v>14450.67</v>
      </c>
      <c r="BN220">
        <v>1.297536</v>
      </c>
      <c r="BO220">
        <v>21.77899</v>
      </c>
      <c r="BP220">
        <v>40.262929999999997</v>
      </c>
      <c r="BQ220">
        <v>22865.71</v>
      </c>
      <c r="BR220">
        <v>1.2974950000000001</v>
      </c>
      <c r="BS220">
        <v>21.546859999999999</v>
      </c>
      <c r="BT220">
        <v>25.366569999999999</v>
      </c>
      <c r="BU220">
        <v>14769.66</v>
      </c>
      <c r="BV220">
        <v>1.2974669999999999</v>
      </c>
      <c r="BW220">
        <v>21.652830000000002</v>
      </c>
      <c r="BX220">
        <v>7.5905019999999999</v>
      </c>
      <c r="BY220">
        <v>4513.723</v>
      </c>
      <c r="BZ220">
        <v>1.297431</v>
      </c>
      <c r="CA220">
        <v>21.962700000000002</v>
      </c>
      <c r="CB220">
        <v>1.220526</v>
      </c>
      <c r="CC220">
        <v>739.00699999999995</v>
      </c>
      <c r="CD220">
        <v>1.2973950000000001</v>
      </c>
      <c r="CE220">
        <v>22.237079999999999</v>
      </c>
      <c r="CF220">
        <v>0.12238830000000001</v>
      </c>
      <c r="CG220">
        <v>74.924499999999995</v>
      </c>
      <c r="CH220">
        <v>1.297374</v>
      </c>
      <c r="CI220">
        <v>22.499960000000002</v>
      </c>
      <c r="CJ220" s="1">
        <v>1.4050150000000001E-2</v>
      </c>
      <c r="CK220">
        <v>8.384093</v>
      </c>
      <c r="CL220">
        <v>1.2973460000000001</v>
      </c>
      <c r="CM220">
        <v>22.582699999999999</v>
      </c>
      <c r="CN220" s="1">
        <v>6.2598259999999996E-3</v>
      </c>
      <c r="CO220">
        <v>3.5915789999999999</v>
      </c>
      <c r="CP220">
        <v>1.2973129999999999</v>
      </c>
      <c r="CQ220">
        <v>22.439620000000001</v>
      </c>
      <c r="CR220" s="1">
        <v>5.0016110000000004E-3</v>
      </c>
      <c r="CS220">
        <v>2.8562820000000002</v>
      </c>
      <c r="CT220">
        <v>1.2972919999999999</v>
      </c>
      <c r="CU220">
        <v>22.372640000000001</v>
      </c>
      <c r="CV220" s="1">
        <v>4.188387E-3</v>
      </c>
      <c r="CW220">
        <v>2.3912</v>
      </c>
      <c r="CX220">
        <v>1.297288</v>
      </c>
      <c r="CY220">
        <v>22.362580000000001</v>
      </c>
      <c r="CZ220" s="1">
        <v>3.5296160000000002E-3</v>
      </c>
      <c r="DA220">
        <v>2.014777</v>
      </c>
      <c r="DB220">
        <v>1.2972410000000001</v>
      </c>
      <c r="DC220">
        <v>22.75038</v>
      </c>
      <c r="DD220" s="1">
        <v>2.98927E-3</v>
      </c>
      <c r="DE220">
        <v>1.7060979999999999</v>
      </c>
      <c r="DF220">
        <v>1.2971870000000001</v>
      </c>
      <c r="DG220">
        <v>23.142659999999999</v>
      </c>
      <c r="DH220" s="1">
        <v>2.5449159999999999E-3</v>
      </c>
      <c r="DI220">
        <v>1.4523140000000001</v>
      </c>
      <c r="DJ220">
        <v>1.2971410000000001</v>
      </c>
      <c r="DK220">
        <v>23.399229999999999</v>
      </c>
      <c r="DL220" s="1">
        <v>2.1811669999999999E-3</v>
      </c>
      <c r="DM220">
        <v>1.244483</v>
      </c>
      <c r="DN220">
        <v>1.2971029999999999</v>
      </c>
      <c r="DO220">
        <v>23.533519999999999</v>
      </c>
      <c r="DP220" s="1">
        <v>1.8828359999999999E-3</v>
      </c>
      <c r="DQ220">
        <v>1.0740499999999999</v>
      </c>
      <c r="DR220">
        <v>1.2970440000000001</v>
      </c>
      <c r="DS220">
        <v>23.276769999999999</v>
      </c>
      <c r="DT220" s="1">
        <v>1.6366799999999999E-3</v>
      </c>
      <c r="DU220">
        <v>0.93344459999999996</v>
      </c>
      <c r="DV220">
        <v>1.2969759999999999</v>
      </c>
      <c r="DW220">
        <v>22.93216</v>
      </c>
      <c r="DX220" s="1">
        <v>1.43403E-3</v>
      </c>
      <c r="DY220">
        <v>0.8177027</v>
      </c>
      <c r="DZ220">
        <v>1.296867</v>
      </c>
      <c r="EA220">
        <v>22.74541</v>
      </c>
      <c r="EB220" s="1">
        <v>1.265083E-3</v>
      </c>
      <c r="EC220">
        <v>0.72128420000000004</v>
      </c>
      <c r="ED220">
        <v>1.296754</v>
      </c>
      <c r="EE220">
        <v>22.692799999999998</v>
      </c>
      <c r="EF220" s="1">
        <v>1.1234210000000001E-3</v>
      </c>
      <c r="EG220">
        <v>0.64040399999999997</v>
      </c>
      <c r="EH220">
        <v>1.296664</v>
      </c>
      <c r="EI220">
        <v>22.97738</v>
      </c>
      <c r="EJ220" s="1">
        <v>1.00321E-3</v>
      </c>
      <c r="EK220">
        <v>0.57179590000000002</v>
      </c>
      <c r="EL220">
        <v>1.2965599999999999</v>
      </c>
      <c r="EM220">
        <v>23.43169</v>
      </c>
      <c r="EN220" s="1">
        <v>9.0147109999999997E-4</v>
      </c>
      <c r="EO220">
        <v>0.51373979999999997</v>
      </c>
      <c r="EP220">
        <v>1.296422</v>
      </c>
      <c r="EQ220">
        <v>23.81381</v>
      </c>
      <c r="ER220" s="1">
        <v>8.158617E-4</v>
      </c>
      <c r="ES220">
        <v>0.46485779999999999</v>
      </c>
      <c r="ET220">
        <v>1.2963180000000001</v>
      </c>
      <c r="EU220">
        <v>23.99821</v>
      </c>
      <c r="EV220" s="1">
        <v>7.4404929999999998E-4</v>
      </c>
      <c r="EW220">
        <v>0.42386829999999998</v>
      </c>
      <c r="EX220">
        <v>1.2962050000000001</v>
      </c>
      <c r="EY220">
        <v>23.813610000000001</v>
      </c>
      <c r="EZ220" s="1">
        <v>6.8321020000000003E-4</v>
      </c>
      <c r="FA220">
        <v>0.38915</v>
      </c>
      <c r="FB220">
        <v>1.2960929999999999</v>
      </c>
      <c r="FC220">
        <v>23.5063</v>
      </c>
      <c r="FD220" s="1">
        <v>6.3153969999999999E-4</v>
      </c>
      <c r="FE220">
        <v>0.35969010000000001</v>
      </c>
      <c r="FF220">
        <v>1.2959849999999999</v>
      </c>
      <c r="FG220">
        <v>23.345700000000001</v>
      </c>
      <c r="FH220" s="1">
        <v>5.8582510000000003E-4</v>
      </c>
      <c r="FI220">
        <v>0.33361499999999999</v>
      </c>
      <c r="FJ220">
        <v>1.295903</v>
      </c>
      <c r="FK220">
        <v>23.285509999999999</v>
      </c>
      <c r="FL220" s="1">
        <v>5.471168E-4</v>
      </c>
      <c r="FM220">
        <v>0.3115213</v>
      </c>
      <c r="FN220">
        <v>1.2957989999999999</v>
      </c>
      <c r="FO220">
        <v>23.584790000000002</v>
      </c>
      <c r="FP220" s="1">
        <v>5.134607E-4</v>
      </c>
      <c r="FQ220">
        <v>0.2923441</v>
      </c>
      <c r="FR220">
        <v>1.2957050000000001</v>
      </c>
      <c r="FS220">
        <v>23.874310000000001</v>
      </c>
      <c r="FT220" s="1">
        <v>4.8355110000000001E-4</v>
      </c>
      <c r="FU220">
        <v>0.27529389999999998</v>
      </c>
      <c r="FV220">
        <v>1.2956160000000001</v>
      </c>
      <c r="FW220">
        <v>23.795259999999999</v>
      </c>
      <c r="FX220" s="1">
        <v>4.5695309999999999E-4</v>
      </c>
      <c r="FY220">
        <v>0.26013540000000002</v>
      </c>
      <c r="FZ220">
        <v>1.295579</v>
      </c>
      <c r="GA220">
        <v>23.535</v>
      </c>
      <c r="GB220" s="1">
        <v>4.33557E-4</v>
      </c>
      <c r="GC220">
        <v>0.24679980000000001</v>
      </c>
      <c r="GD220">
        <v>1.2954909999999999</v>
      </c>
      <c r="GE220">
        <v>23.016860000000001</v>
      </c>
      <c r="GF220" s="1">
        <v>4.1282949999999998E-4</v>
      </c>
      <c r="GG220">
        <v>0.2349936</v>
      </c>
      <c r="GH220">
        <v>1.295482</v>
      </c>
      <c r="GI220">
        <v>22.722380000000001</v>
      </c>
      <c r="GJ220" s="1">
        <v>3.9367869999999998E-4</v>
      </c>
      <c r="GK220">
        <v>0.22409899999999999</v>
      </c>
      <c r="GL220">
        <v>1.2954079999999999</v>
      </c>
      <c r="GM220">
        <v>22.649730000000002</v>
      </c>
      <c r="GN220" s="1">
        <v>3.7591620000000002E-4</v>
      </c>
      <c r="GO220">
        <v>0.2139751</v>
      </c>
      <c r="GP220">
        <v>1.2954190000000001</v>
      </c>
      <c r="GQ220">
        <v>22.761939999999999</v>
      </c>
      <c r="GR220" s="1">
        <v>3.6000639999999998E-4</v>
      </c>
      <c r="GS220">
        <v>0.20491229999999999</v>
      </c>
      <c r="GT220">
        <v>1.295382</v>
      </c>
      <c r="GU220">
        <v>22.849209999999999</v>
      </c>
      <c r="GV220" s="1">
        <v>3.451692E-4</v>
      </c>
      <c r="GW220">
        <v>0.19647129999999999</v>
      </c>
      <c r="GX220">
        <v>1.295361</v>
      </c>
      <c r="GY220">
        <v>23.007280000000002</v>
      </c>
      <c r="GZ220" s="1">
        <v>3.3171349999999998E-4</v>
      </c>
      <c r="HA220">
        <v>0.18880920000000001</v>
      </c>
      <c r="HB220">
        <v>1.295363</v>
      </c>
      <c r="HC220">
        <v>23.192830000000001</v>
      </c>
      <c r="HD220" s="1">
        <v>3.1956090000000002E-4</v>
      </c>
      <c r="HE220">
        <v>0.1818816</v>
      </c>
      <c r="HF220">
        <v>1.295356</v>
      </c>
      <c r="HG220">
        <v>23.213730000000002</v>
      </c>
      <c r="HH220" s="1">
        <v>3.081971E-4</v>
      </c>
      <c r="HI220">
        <v>0.17541290000000001</v>
      </c>
      <c r="HJ220">
        <v>1.295337</v>
      </c>
      <c r="HK220">
        <v>22.976140000000001</v>
      </c>
      <c r="HL220" s="1">
        <v>2.9774599999999999E-4</v>
      </c>
      <c r="HM220">
        <v>0.16947010000000001</v>
      </c>
      <c r="HN220">
        <v>1.2953220000000001</v>
      </c>
      <c r="HO220">
        <v>22.60051</v>
      </c>
      <c r="HP220" s="1">
        <v>2.8754779999999998E-4</v>
      </c>
      <c r="HQ220">
        <v>0.16366919999999999</v>
      </c>
      <c r="HR220">
        <v>1.2953030000000001</v>
      </c>
      <c r="HS220">
        <v>22.493320000000001</v>
      </c>
      <c r="HT220" s="1">
        <v>2.779975E-4</v>
      </c>
      <c r="HU220">
        <v>0.15824669999999999</v>
      </c>
      <c r="HV220">
        <v>1.295302</v>
      </c>
      <c r="HW220">
        <v>22.402239999999999</v>
      </c>
      <c r="HX220" s="1">
        <v>2.6887839999999998E-4</v>
      </c>
      <c r="HY220">
        <v>0.15304799999999999</v>
      </c>
      <c r="HZ220">
        <v>1.2952889999999999</v>
      </c>
      <c r="IA220">
        <v>22.54785</v>
      </c>
      <c r="IB220" s="1">
        <v>2.6041330000000002E-4</v>
      </c>
      <c r="IC220">
        <v>0.1482356</v>
      </c>
      <c r="ID220">
        <v>1.295282</v>
      </c>
      <c r="IE220">
        <v>22.81907</v>
      </c>
      <c r="IF220" s="1">
        <v>2.524871E-4</v>
      </c>
      <c r="IG220">
        <v>0.1437282</v>
      </c>
      <c r="IH220">
        <v>1.295283</v>
      </c>
      <c r="II220">
        <v>22.979759999999999</v>
      </c>
      <c r="IJ220" s="1">
        <v>2.44443E-4</v>
      </c>
      <c r="IK220">
        <v>0.13915069999999999</v>
      </c>
      <c r="IL220">
        <v>1.2952330000000001</v>
      </c>
      <c r="IM220">
        <v>23.04787</v>
      </c>
      <c r="IN220" s="1">
        <v>2.3675319999999999E-4</v>
      </c>
      <c r="IO220">
        <v>0.13478979999999999</v>
      </c>
      <c r="IP220">
        <v>1.295202</v>
      </c>
      <c r="IQ220">
        <v>22.861450000000001</v>
      </c>
      <c r="IR220" s="1">
        <v>2.2916500000000001E-4</v>
      </c>
      <c r="IS220">
        <v>0.13047049999999999</v>
      </c>
      <c r="IT220">
        <v>1.295172</v>
      </c>
      <c r="IU220">
        <v>22.61017</v>
      </c>
      <c r="IV220" s="1">
        <v>2.2207260000000001E-4</v>
      </c>
      <c r="IW220">
        <v>0.12643299999999999</v>
      </c>
      <c r="IX220">
        <v>1.2951189999999999</v>
      </c>
      <c r="IY220">
        <v>22.482340000000001</v>
      </c>
      <c r="IZ220" s="1">
        <v>2.1551879999999999E-4</v>
      </c>
      <c r="JA220">
        <v>0.1227048</v>
      </c>
      <c r="JB220">
        <v>1.2950619999999999</v>
      </c>
      <c r="JC220">
        <v>22.447669999999999</v>
      </c>
      <c r="JD220" s="1">
        <v>2.0911460000000001E-4</v>
      </c>
      <c r="JE220">
        <v>0.1190746</v>
      </c>
      <c r="JF220">
        <v>1.2950330000000001</v>
      </c>
      <c r="JG220">
        <v>22.866199999999999</v>
      </c>
      <c r="JH220" s="1">
        <v>2.0259250000000001E-4</v>
      </c>
      <c r="JI220">
        <v>0.11536</v>
      </c>
      <c r="JJ220">
        <v>1.2949539999999999</v>
      </c>
      <c r="JK220">
        <v>23.33389</v>
      </c>
      <c r="JL220" s="1">
        <v>1.964996E-4</v>
      </c>
      <c r="JM220">
        <v>0.1119</v>
      </c>
      <c r="JN220">
        <v>1.2948930000000001</v>
      </c>
      <c r="JO220">
        <v>23.640029999999999</v>
      </c>
      <c r="JP220" s="1">
        <v>1.9051739999999999E-4</v>
      </c>
      <c r="JQ220">
        <v>0.1084913</v>
      </c>
      <c r="JR220">
        <v>1.294834</v>
      </c>
      <c r="JS220">
        <v>23.68263</v>
      </c>
      <c r="JT220" s="1">
        <v>1.847401E-4</v>
      </c>
      <c r="JU220">
        <v>0.1052059</v>
      </c>
      <c r="JV220">
        <v>1.2947690000000001</v>
      </c>
      <c r="JW220">
        <v>23.429089999999999</v>
      </c>
      <c r="JX220" s="1">
        <v>1.795972E-4</v>
      </c>
      <c r="JY220">
        <v>0.1022817</v>
      </c>
      <c r="JZ220">
        <v>1.2946899999999999</v>
      </c>
      <c r="KA220">
        <v>23.06428</v>
      </c>
      <c r="KB220" s="1">
        <v>1.741577E-4</v>
      </c>
      <c r="KC220" s="1">
        <v>9.9187789999999998E-2</v>
      </c>
      <c r="KD220">
        <v>1.2946230000000001</v>
      </c>
      <c r="KE220">
        <v>22.869330000000001</v>
      </c>
      <c r="KF220" s="1">
        <v>1.69216E-4</v>
      </c>
      <c r="KG220" s="1">
        <v>9.6374630000000003E-2</v>
      </c>
      <c r="KH220">
        <v>1.2945409999999999</v>
      </c>
      <c r="KI220">
        <v>22.842980000000001</v>
      </c>
      <c r="KJ220" s="1">
        <v>1.6433539999999999E-4</v>
      </c>
      <c r="KK220" s="1">
        <v>9.3603870000000006E-2</v>
      </c>
      <c r="KL220">
        <v>1.294494</v>
      </c>
      <c r="KM220">
        <v>23.221139999999998</v>
      </c>
      <c r="KN220" s="1">
        <v>1.5944949999999999E-4</v>
      </c>
      <c r="KO220" s="1">
        <v>9.081852E-2</v>
      </c>
      <c r="KP220">
        <v>1.2944020000000001</v>
      </c>
      <c r="KQ220">
        <v>23.66705</v>
      </c>
      <c r="KR220" s="1">
        <v>1.5500989999999999E-4</v>
      </c>
      <c r="KS220">
        <v>8.8290099999999996E-2</v>
      </c>
      <c r="KT220">
        <v>1.2943439999999999</v>
      </c>
      <c r="KU220">
        <v>23.9998</v>
      </c>
      <c r="KV220" s="1">
        <v>1.505771E-4</v>
      </c>
      <c r="KW220" s="1">
        <v>8.5771710000000001E-2</v>
      </c>
      <c r="KX220">
        <v>1.294252</v>
      </c>
      <c r="KY220">
        <v>24.196210000000001</v>
      </c>
      <c r="KZ220" s="1">
        <v>1.4632419999999999E-4</v>
      </c>
      <c r="LA220" s="1">
        <v>8.3349759999999995E-2</v>
      </c>
      <c r="LB220">
        <v>1.2942</v>
      </c>
      <c r="LC220">
        <v>24.06165</v>
      </c>
      <c r="LD220" s="1">
        <v>1.42356E-4</v>
      </c>
      <c r="LE220" s="1">
        <v>8.1085820000000003E-2</v>
      </c>
      <c r="LF220">
        <v>1.294119</v>
      </c>
      <c r="LG220">
        <v>23.80829</v>
      </c>
      <c r="LH220" s="1">
        <v>1.3858269999999999E-4</v>
      </c>
      <c r="LI220" s="1">
        <v>7.8940060000000006E-2</v>
      </c>
      <c r="LJ220">
        <v>1.294084</v>
      </c>
      <c r="LK220">
        <v>23.686140000000002</v>
      </c>
      <c r="LL220" s="1">
        <v>1.3478869999999999E-4</v>
      </c>
      <c r="LM220" s="1">
        <v>7.6782249999999996E-2</v>
      </c>
      <c r="LN220">
        <v>1.2940339999999999</v>
      </c>
      <c r="LO220">
        <v>23.668880000000001</v>
      </c>
      <c r="LP220" s="1">
        <v>1.3114609999999999E-4</v>
      </c>
      <c r="LQ220" s="1">
        <v>7.4705060000000004E-2</v>
      </c>
      <c r="LR220">
        <v>1.293987</v>
      </c>
      <c r="LS220">
        <v>24.115390000000001</v>
      </c>
      <c r="LT220" s="1">
        <v>1.2778759999999999E-4</v>
      </c>
      <c r="LU220" s="1">
        <v>7.2790060000000004E-2</v>
      </c>
      <c r="LV220">
        <v>1.2939229999999999</v>
      </c>
      <c r="LW220">
        <v>24.572389999999999</v>
      </c>
      <c r="LX220" s="1">
        <v>1.2448630000000001E-4</v>
      </c>
      <c r="LY220" s="1">
        <v>7.0912909999999996E-2</v>
      </c>
      <c r="LZ220">
        <v>1.293885</v>
      </c>
      <c r="MA220">
        <v>24.89846</v>
      </c>
      <c r="MB220" s="1">
        <v>1.210233E-4</v>
      </c>
      <c r="MC220" s="1">
        <v>6.8943969999999993E-2</v>
      </c>
      <c r="MD220">
        <v>1.293849</v>
      </c>
      <c r="ME220">
        <v>25.106670000000001</v>
      </c>
      <c r="MF220" s="1">
        <v>1.177715E-4</v>
      </c>
      <c r="MG220" s="1">
        <v>6.7090590000000005E-2</v>
      </c>
      <c r="MH220">
        <v>1.2937920000000001</v>
      </c>
      <c r="MI220">
        <v>24.99607</v>
      </c>
      <c r="MJ220" s="1">
        <v>1.144628E-4</v>
      </c>
      <c r="MK220" s="1">
        <v>6.5210480000000001E-2</v>
      </c>
      <c r="ML220">
        <v>1.2937190000000001</v>
      </c>
      <c r="MM220">
        <v>24.771650000000001</v>
      </c>
      <c r="MN220" s="1">
        <v>1.113778E-4</v>
      </c>
      <c r="MO220" s="1">
        <v>6.3446859999999994E-2</v>
      </c>
      <c r="MP220">
        <v>1.2936620000000001</v>
      </c>
      <c r="MQ220">
        <v>24.6693</v>
      </c>
      <c r="MR220" s="1">
        <v>1.083435E-4</v>
      </c>
      <c r="MS220">
        <v>6.1721900000000003E-2</v>
      </c>
      <c r="MT220">
        <v>1.293622</v>
      </c>
      <c r="MU220">
        <v>24.586600000000001</v>
      </c>
      <c r="MV220" s="1">
        <v>1.055672E-4</v>
      </c>
      <c r="MW220" s="1">
        <v>6.0141310000000003E-2</v>
      </c>
      <c r="MX220">
        <v>1.293558</v>
      </c>
      <c r="MY220">
        <v>24.562290000000001</v>
      </c>
      <c r="MZ220" s="1">
        <v>1.026333E-4</v>
      </c>
      <c r="NA220" s="1">
        <v>5.8471009999999997E-2</v>
      </c>
      <c r="NB220">
        <v>1.2935190000000001</v>
      </c>
      <c r="NC220">
        <v>24.586739999999999</v>
      </c>
      <c r="ND220" s="1">
        <v>9.9811280000000003E-5</v>
      </c>
      <c r="NE220" s="1">
        <v>5.6865489999999998E-2</v>
      </c>
      <c r="NF220">
        <v>1.2934669999999999</v>
      </c>
      <c r="NG220">
        <v>24.715309999999999</v>
      </c>
      <c r="NH220" s="1">
        <v>9.691108E-5</v>
      </c>
      <c r="NI220" s="1">
        <v>5.5215609999999998E-2</v>
      </c>
      <c r="NJ220">
        <v>1.293418</v>
      </c>
      <c r="NK220">
        <v>24.444220000000001</v>
      </c>
      <c r="NL220" s="1">
        <v>9.4137929999999994E-5</v>
      </c>
      <c r="NM220" s="1">
        <v>5.3633769999999997E-2</v>
      </c>
      <c r="NN220">
        <v>1.293371</v>
      </c>
      <c r="NO220">
        <v>23.963339999999999</v>
      </c>
      <c r="NP220" s="1">
        <v>9.1497340000000005E-5</v>
      </c>
      <c r="NQ220" s="1">
        <v>5.2132709999999999E-2</v>
      </c>
      <c r="NR220">
        <v>1.293326</v>
      </c>
      <c r="NS220">
        <v>23.64385</v>
      </c>
      <c r="NT220" s="1">
        <v>8.8835309999999994E-5</v>
      </c>
      <c r="NU220" s="1">
        <v>5.0616359999999999E-2</v>
      </c>
      <c r="NV220">
        <v>1.2932900000000001</v>
      </c>
      <c r="NW220">
        <v>23.478470000000002</v>
      </c>
      <c r="NX220" s="1">
        <v>8.6288620000000001E-5</v>
      </c>
      <c r="NY220" s="1">
        <v>4.9162909999999997E-2</v>
      </c>
      <c r="NZ220">
        <v>1.2932490000000001</v>
      </c>
      <c r="OA220">
        <v>23.385919999999999</v>
      </c>
      <c r="OB220" s="1">
        <v>8.3858500000000004E-5</v>
      </c>
      <c r="OC220" s="1">
        <v>4.7779259999999997E-2</v>
      </c>
      <c r="OD220">
        <v>1.2932159999999999</v>
      </c>
      <c r="OE220">
        <v>23.66751</v>
      </c>
      <c r="OF220" s="1">
        <v>8.1510100000000004E-5</v>
      </c>
      <c r="OG220" s="1">
        <v>4.644156E-2</v>
      </c>
      <c r="OH220">
        <v>1.29318</v>
      </c>
      <c r="OI220">
        <v>24.072510000000001</v>
      </c>
      <c r="OJ220" s="1">
        <v>7.9192110000000004E-5</v>
      </c>
      <c r="OK220" s="1">
        <v>4.512236E-2</v>
      </c>
    </row>
    <row r="221" spans="1:401" x14ac:dyDescent="0.35">
      <c r="A221">
        <v>227</v>
      </c>
      <c r="B221" t="s">
        <v>4</v>
      </c>
      <c r="C221" t="s">
        <v>181</v>
      </c>
      <c r="D221" t="s">
        <v>225</v>
      </c>
      <c r="E221">
        <v>824.48710000000005</v>
      </c>
      <c r="F221">
        <v>1.245158</v>
      </c>
      <c r="G221">
        <v>23.682839999999999</v>
      </c>
      <c r="H221">
        <v>0</v>
      </c>
      <c r="I221">
        <v>0</v>
      </c>
      <c r="J221">
        <v>1.24526</v>
      </c>
      <c r="K221">
        <v>23.71696</v>
      </c>
      <c r="L221">
        <v>0</v>
      </c>
      <c r="M221">
        <v>0</v>
      </c>
      <c r="N221">
        <v>1.245352</v>
      </c>
      <c r="O221">
        <v>23.584890000000001</v>
      </c>
      <c r="P221">
        <v>0</v>
      </c>
      <c r="Q221">
        <v>0</v>
      </c>
      <c r="R221">
        <v>1.245479</v>
      </c>
      <c r="S221">
        <v>23.179860000000001</v>
      </c>
      <c r="T221">
        <v>0</v>
      </c>
      <c r="U221">
        <v>0</v>
      </c>
      <c r="V221">
        <v>1.245619</v>
      </c>
      <c r="W221">
        <v>22.74408</v>
      </c>
      <c r="X221">
        <v>0</v>
      </c>
      <c r="Y221">
        <v>0</v>
      </c>
      <c r="Z221">
        <v>1.2457389999999999</v>
      </c>
      <c r="AA221">
        <v>22.184290000000001</v>
      </c>
      <c r="AB221">
        <v>0</v>
      </c>
      <c r="AC221">
        <v>0</v>
      </c>
      <c r="AD221">
        <v>1.245849</v>
      </c>
      <c r="AE221">
        <v>21.7163</v>
      </c>
      <c r="AF221">
        <v>0</v>
      </c>
      <c r="AG221">
        <v>0</v>
      </c>
      <c r="AH221">
        <v>1.245954</v>
      </c>
      <c r="AI221">
        <v>21.484829999999999</v>
      </c>
      <c r="AJ221">
        <v>0</v>
      </c>
      <c r="AK221">
        <v>0</v>
      </c>
      <c r="AL221">
        <v>1.2460500000000001</v>
      </c>
      <c r="AM221">
        <v>21.436209999999999</v>
      </c>
      <c r="AN221" s="1">
        <v>7.0083229999999994E-30</v>
      </c>
      <c r="AO221" s="1">
        <v>4.6654719999999997E-27</v>
      </c>
      <c r="AP221">
        <v>1.246192</v>
      </c>
      <c r="AQ221">
        <v>21.784859999999998</v>
      </c>
      <c r="AR221" s="1">
        <v>1.906729E-16</v>
      </c>
      <c r="AS221" s="1">
        <v>1.2726840000000001E-13</v>
      </c>
      <c r="AT221">
        <v>1.2462819999999999</v>
      </c>
      <c r="AU221">
        <v>22.251139999999999</v>
      </c>
      <c r="AV221" s="1">
        <v>6.4153599999999996E-7</v>
      </c>
      <c r="AW221" s="1">
        <v>3.0831450000000002E-4</v>
      </c>
      <c r="AX221">
        <v>1.2463649999999999</v>
      </c>
      <c r="AY221">
        <v>22.50027</v>
      </c>
      <c r="AZ221" s="1">
        <v>1.869714E-3</v>
      </c>
      <c r="BA221">
        <v>1.0059149999999999</v>
      </c>
      <c r="BB221">
        <v>1.2464820000000001</v>
      </c>
      <c r="BC221">
        <v>22.6052</v>
      </c>
      <c r="BD221">
        <v>0.24860360000000001</v>
      </c>
      <c r="BE221">
        <v>143.22239999999999</v>
      </c>
      <c r="BF221">
        <v>1.246532</v>
      </c>
      <c r="BG221">
        <v>22.444980000000001</v>
      </c>
      <c r="BH221">
        <v>4.9885849999999996</v>
      </c>
      <c r="BI221">
        <v>3035.471</v>
      </c>
      <c r="BJ221">
        <v>1.2466330000000001</v>
      </c>
      <c r="BK221">
        <v>22.105399999999999</v>
      </c>
      <c r="BL221">
        <v>24.654450000000001</v>
      </c>
      <c r="BM221">
        <v>15712.57</v>
      </c>
      <c r="BN221">
        <v>1.2466839999999999</v>
      </c>
      <c r="BO221">
        <v>21.80003</v>
      </c>
      <c r="BP221">
        <v>40.263179999999998</v>
      </c>
      <c r="BQ221">
        <v>26718.07</v>
      </c>
      <c r="BR221">
        <v>1.2467600000000001</v>
      </c>
      <c r="BS221">
        <v>21.56352</v>
      </c>
      <c r="BT221">
        <v>26.69651</v>
      </c>
      <c r="BU221">
        <v>18345.759999999998</v>
      </c>
      <c r="BV221">
        <v>1.2468239999999999</v>
      </c>
      <c r="BW221">
        <v>21.664619999999999</v>
      </c>
      <c r="BX221">
        <v>8.3508619999999993</v>
      </c>
      <c r="BY221">
        <v>5920.1310000000003</v>
      </c>
      <c r="BZ221">
        <v>1.246853</v>
      </c>
      <c r="CA221">
        <v>21.97439</v>
      </c>
      <c r="CB221">
        <v>1.394717</v>
      </c>
      <c r="CC221">
        <v>1016.153</v>
      </c>
      <c r="CD221">
        <v>1.246904</v>
      </c>
      <c r="CE221">
        <v>22.24728</v>
      </c>
      <c r="CF221">
        <v>0.14331659999999999</v>
      </c>
      <c r="CG221">
        <v>106.38460000000001</v>
      </c>
      <c r="CH221">
        <v>1.2469330000000001</v>
      </c>
      <c r="CI221">
        <v>22.509709999999998</v>
      </c>
      <c r="CJ221" s="1">
        <v>1.5625630000000001E-2</v>
      </c>
      <c r="CK221">
        <v>11.248889999999999</v>
      </c>
      <c r="CL221">
        <v>1.2469380000000001</v>
      </c>
      <c r="CM221">
        <v>22.59216</v>
      </c>
      <c r="CN221" s="1">
        <v>6.3984840000000003E-3</v>
      </c>
      <c r="CO221">
        <v>4.3271420000000003</v>
      </c>
      <c r="CP221">
        <v>1.2469760000000001</v>
      </c>
      <c r="CQ221">
        <v>22.446619999999999</v>
      </c>
      <c r="CR221" s="1">
        <v>5.0591860000000002E-3</v>
      </c>
      <c r="CS221">
        <v>3.3919549999999998</v>
      </c>
      <c r="CT221">
        <v>1.2469520000000001</v>
      </c>
      <c r="CU221">
        <v>22.377410000000001</v>
      </c>
      <c r="CV221" s="1">
        <v>4.2336140000000001E-3</v>
      </c>
      <c r="CW221">
        <v>2.8370199999999999</v>
      </c>
      <c r="CX221">
        <v>1.246993</v>
      </c>
      <c r="CY221">
        <v>22.368659999999998</v>
      </c>
      <c r="CZ221" s="1">
        <v>3.566662E-3</v>
      </c>
      <c r="DA221">
        <v>2.3895870000000001</v>
      </c>
      <c r="DB221">
        <v>1.2469840000000001</v>
      </c>
      <c r="DC221">
        <v>22.759869999999999</v>
      </c>
      <c r="DD221" s="1">
        <v>3.0196400000000001E-3</v>
      </c>
      <c r="DE221">
        <v>2.022691</v>
      </c>
      <c r="DF221">
        <v>1.2470060000000001</v>
      </c>
      <c r="DG221">
        <v>23.1662</v>
      </c>
      <c r="DH221" s="1">
        <v>2.5699329999999999E-3</v>
      </c>
      <c r="DI221">
        <v>1.7211540000000001</v>
      </c>
      <c r="DJ221">
        <v>1.247004</v>
      </c>
      <c r="DK221">
        <v>23.42679</v>
      </c>
      <c r="DL221" s="1">
        <v>2.2015749999999999E-3</v>
      </c>
      <c r="DM221">
        <v>1.474045</v>
      </c>
      <c r="DN221">
        <v>1.2470540000000001</v>
      </c>
      <c r="DO221">
        <v>23.56373</v>
      </c>
      <c r="DP221" s="1">
        <v>1.899651E-3</v>
      </c>
      <c r="DQ221">
        <v>1.2715609999999999</v>
      </c>
      <c r="DR221">
        <v>1.247036</v>
      </c>
      <c r="DS221">
        <v>23.305240000000001</v>
      </c>
      <c r="DT221" s="1">
        <v>1.650559E-3</v>
      </c>
      <c r="DU221">
        <v>1.104535</v>
      </c>
      <c r="DV221">
        <v>1.2470699999999999</v>
      </c>
      <c r="DW221">
        <v>22.949090000000002</v>
      </c>
      <c r="DX221" s="1">
        <v>1.4454540000000001E-3</v>
      </c>
      <c r="DY221">
        <v>0.96701099999999995</v>
      </c>
      <c r="DZ221">
        <v>1.247099</v>
      </c>
      <c r="EA221">
        <v>22.754950000000001</v>
      </c>
      <c r="EB221" s="1">
        <v>1.2747049999999999E-3</v>
      </c>
      <c r="EC221">
        <v>0.8526357</v>
      </c>
      <c r="ED221">
        <v>1.247144</v>
      </c>
      <c r="EE221">
        <v>22.698219999999999</v>
      </c>
      <c r="EF221" s="1">
        <v>1.131497E-3</v>
      </c>
      <c r="EG221">
        <v>0.75667070000000003</v>
      </c>
      <c r="EH221">
        <v>1.2472080000000001</v>
      </c>
      <c r="EI221">
        <v>22.98555</v>
      </c>
      <c r="EJ221" s="1">
        <v>1.010066E-3</v>
      </c>
      <c r="EK221">
        <v>0.67534970000000005</v>
      </c>
      <c r="EL221">
        <v>1.247214</v>
      </c>
      <c r="EM221">
        <v>23.446929999999998</v>
      </c>
      <c r="EN221" s="1">
        <v>9.0727060000000005E-4</v>
      </c>
      <c r="EO221">
        <v>0.60651460000000001</v>
      </c>
      <c r="EP221">
        <v>1.2472890000000001</v>
      </c>
      <c r="EQ221">
        <v>23.837530000000001</v>
      </c>
      <c r="ER221" s="1">
        <v>8.2071520000000003E-4</v>
      </c>
      <c r="ES221">
        <v>0.54850969999999999</v>
      </c>
      <c r="ET221">
        <v>1.2473559999999999</v>
      </c>
      <c r="EU221">
        <v>24.026630000000001</v>
      </c>
      <c r="EV221" s="1">
        <v>7.4814179999999997E-4</v>
      </c>
      <c r="EW221">
        <v>0.49989610000000001</v>
      </c>
      <c r="EX221">
        <v>1.2474289999999999</v>
      </c>
      <c r="EY221">
        <v>23.838249999999999</v>
      </c>
      <c r="EZ221" s="1">
        <v>6.8668829999999996E-4</v>
      </c>
      <c r="FA221">
        <v>0.45874749999999997</v>
      </c>
      <c r="FB221">
        <v>1.247466</v>
      </c>
      <c r="FC221">
        <v>23.521450000000002</v>
      </c>
      <c r="FD221" s="1">
        <v>6.3455599999999999E-4</v>
      </c>
      <c r="FE221">
        <v>0.42386360000000001</v>
      </c>
      <c r="FF221">
        <v>1.2475050000000001</v>
      </c>
      <c r="FG221">
        <v>23.353670000000001</v>
      </c>
      <c r="FH221" s="1">
        <v>5.8845540000000002E-4</v>
      </c>
      <c r="FI221">
        <v>0.39302589999999998</v>
      </c>
      <c r="FJ221">
        <v>1.2475890000000001</v>
      </c>
      <c r="FK221">
        <v>23.291340000000002</v>
      </c>
      <c r="FL221" s="1">
        <v>5.49323E-4</v>
      </c>
      <c r="FM221">
        <v>0.36681019999999998</v>
      </c>
      <c r="FN221">
        <v>1.247657</v>
      </c>
      <c r="FO221">
        <v>23.592980000000001</v>
      </c>
      <c r="FP221" s="1">
        <v>5.1542760000000004E-4</v>
      </c>
      <c r="FQ221">
        <v>0.34415889999999999</v>
      </c>
      <c r="FR221">
        <v>1.247692</v>
      </c>
      <c r="FS221">
        <v>23.899830000000001</v>
      </c>
      <c r="FT221" s="1">
        <v>4.8528679999999998E-4</v>
      </c>
      <c r="FU221">
        <v>0.32400319999999999</v>
      </c>
      <c r="FV221">
        <v>1.24776</v>
      </c>
      <c r="FW221">
        <v>23.833320000000001</v>
      </c>
      <c r="FX221" s="1">
        <v>4.584748E-4</v>
      </c>
      <c r="FY221">
        <v>0.30607980000000001</v>
      </c>
      <c r="FZ221">
        <v>1.2478119999999999</v>
      </c>
      <c r="GA221">
        <v>23.578399999999998</v>
      </c>
      <c r="GB221" s="1">
        <v>4.3491709999999998E-4</v>
      </c>
      <c r="GC221">
        <v>0.29033389999999998</v>
      </c>
      <c r="GD221">
        <v>1.247889</v>
      </c>
      <c r="GE221">
        <v>23.056930000000001</v>
      </c>
      <c r="GF221" s="1">
        <v>4.1405689999999998E-4</v>
      </c>
      <c r="GG221">
        <v>0.27639229999999998</v>
      </c>
      <c r="GH221">
        <v>1.2478959999999999</v>
      </c>
      <c r="GI221">
        <v>22.744579999999999</v>
      </c>
      <c r="GJ221" s="1">
        <v>3.9483440000000002E-4</v>
      </c>
      <c r="GK221">
        <v>0.26357190000000003</v>
      </c>
      <c r="GL221">
        <v>1.2479530000000001</v>
      </c>
      <c r="GM221">
        <v>22.659210000000002</v>
      </c>
      <c r="GN221" s="1">
        <v>3.7695269999999997E-4</v>
      </c>
      <c r="GO221">
        <v>0.25161509999999998</v>
      </c>
      <c r="GP221">
        <v>1.2480009999999999</v>
      </c>
      <c r="GQ221">
        <v>22.760120000000001</v>
      </c>
      <c r="GR221" s="1">
        <v>3.6094410000000001E-4</v>
      </c>
      <c r="GS221">
        <v>0.24091889999999999</v>
      </c>
      <c r="GT221">
        <v>1.2480370000000001</v>
      </c>
      <c r="GU221">
        <v>22.855910000000002</v>
      </c>
      <c r="GV221" s="1">
        <v>3.4605310000000001E-4</v>
      </c>
      <c r="GW221">
        <v>0.23098589999999999</v>
      </c>
      <c r="GX221">
        <v>1.248049</v>
      </c>
      <c r="GY221">
        <v>23.025490000000001</v>
      </c>
      <c r="GZ221" s="1">
        <v>3.3250910000000002E-4</v>
      </c>
      <c r="HA221">
        <v>0.2219362</v>
      </c>
      <c r="HB221">
        <v>1.2480789999999999</v>
      </c>
      <c r="HC221">
        <v>23.227869999999999</v>
      </c>
      <c r="HD221" s="1">
        <v>3.202829E-4</v>
      </c>
      <c r="HE221">
        <v>0.2137598</v>
      </c>
      <c r="HF221">
        <v>1.2480910000000001</v>
      </c>
      <c r="HG221">
        <v>23.254709999999999</v>
      </c>
      <c r="HH221" s="1">
        <v>3.0886610000000001E-4</v>
      </c>
      <c r="HI221">
        <v>0.2061373</v>
      </c>
      <c r="HJ221">
        <v>1.248086</v>
      </c>
      <c r="HK221">
        <v>23.009429999999998</v>
      </c>
      <c r="HL221" s="1">
        <v>2.9837780000000001E-4</v>
      </c>
      <c r="HM221">
        <v>0.19914029999999999</v>
      </c>
      <c r="HN221">
        <v>1.248094</v>
      </c>
      <c r="HO221">
        <v>22.616859999999999</v>
      </c>
      <c r="HP221" s="1">
        <v>2.8815219999999998E-4</v>
      </c>
      <c r="HQ221">
        <v>0.19232279999999999</v>
      </c>
      <c r="HR221">
        <v>1.2480720000000001</v>
      </c>
      <c r="HS221">
        <v>22.497869999999999</v>
      </c>
      <c r="HT221" s="1">
        <v>2.7858499999999998E-4</v>
      </c>
      <c r="HU221">
        <v>0.1859499</v>
      </c>
      <c r="HV221">
        <v>1.2481260000000001</v>
      </c>
      <c r="HW221">
        <v>22.4114</v>
      </c>
      <c r="HX221" s="1">
        <v>2.6940740000000002E-4</v>
      </c>
      <c r="HY221">
        <v>0.17981420000000001</v>
      </c>
      <c r="HZ221">
        <v>1.24813</v>
      </c>
      <c r="IA221">
        <v>22.558129999999998</v>
      </c>
      <c r="IB221" s="1">
        <v>2.609302E-4</v>
      </c>
      <c r="IC221">
        <v>0.17416419999999999</v>
      </c>
      <c r="ID221">
        <v>1.2481</v>
      </c>
      <c r="IE221">
        <v>22.838080000000001</v>
      </c>
      <c r="IF221" s="1">
        <v>2.5297500000000001E-4</v>
      </c>
      <c r="IG221">
        <v>0.1688547</v>
      </c>
      <c r="IH221">
        <v>1.2481329999999999</v>
      </c>
      <c r="II221">
        <v>23.002459999999999</v>
      </c>
      <c r="IJ221" s="1">
        <v>2.4491390000000001E-4</v>
      </c>
      <c r="IK221">
        <v>0.16348199999999999</v>
      </c>
      <c r="IL221">
        <v>1.2481009999999999</v>
      </c>
      <c r="IM221">
        <v>23.072710000000001</v>
      </c>
      <c r="IN221" s="1">
        <v>2.372241E-4</v>
      </c>
      <c r="IO221">
        <v>0.15836990000000001</v>
      </c>
      <c r="IP221">
        <v>1.248146</v>
      </c>
      <c r="IQ221">
        <v>22.885290000000001</v>
      </c>
      <c r="IR221" s="1">
        <v>2.2961840000000001E-4</v>
      </c>
      <c r="IS221">
        <v>0.15329470000000001</v>
      </c>
      <c r="IT221">
        <v>1.2481690000000001</v>
      </c>
      <c r="IU221">
        <v>22.627400000000002</v>
      </c>
      <c r="IV221">
        <v>2.2249999999999999E-4</v>
      </c>
      <c r="IW221">
        <v>0.14854329999999999</v>
      </c>
      <c r="IX221">
        <v>1.2481690000000001</v>
      </c>
      <c r="IY221">
        <v>22.49597</v>
      </c>
      <c r="IZ221" s="1">
        <v>2.1591239999999999E-4</v>
      </c>
      <c r="JA221">
        <v>0.14414640000000001</v>
      </c>
      <c r="JB221">
        <v>1.2482009999999999</v>
      </c>
      <c r="JC221">
        <v>22.455929999999999</v>
      </c>
      <c r="JD221" s="1">
        <v>2.0952239999999999E-4</v>
      </c>
      <c r="JE221">
        <v>0.13990159999999999</v>
      </c>
      <c r="JF221">
        <v>1.2481720000000001</v>
      </c>
      <c r="JG221">
        <v>22.870570000000001</v>
      </c>
      <c r="JH221" s="1">
        <v>2.0297079999999999E-4</v>
      </c>
      <c r="JI221">
        <v>0.13553080000000001</v>
      </c>
      <c r="JJ221">
        <v>1.248208</v>
      </c>
      <c r="JK221">
        <v>23.345690000000001</v>
      </c>
      <c r="JL221" s="1">
        <v>1.968831E-4</v>
      </c>
      <c r="JM221">
        <v>0.1314776</v>
      </c>
      <c r="JN221">
        <v>1.2482759999999999</v>
      </c>
      <c r="JO221">
        <v>23.65804</v>
      </c>
      <c r="JP221" s="1">
        <v>1.9086290000000001E-4</v>
      </c>
      <c r="JQ221">
        <v>0.12745570000000001</v>
      </c>
      <c r="JR221">
        <v>1.2482949999999999</v>
      </c>
      <c r="JS221">
        <v>23.710570000000001</v>
      </c>
      <c r="JT221" s="1">
        <v>1.85086E-4</v>
      </c>
      <c r="JU221">
        <v>0.12361030000000001</v>
      </c>
      <c r="JV221">
        <v>1.248332</v>
      </c>
      <c r="JW221">
        <v>23.458639999999999</v>
      </c>
      <c r="JX221" s="1">
        <v>1.799255E-4</v>
      </c>
      <c r="JY221">
        <v>0.12016640000000001</v>
      </c>
      <c r="JZ221">
        <v>1.2483359999999999</v>
      </c>
      <c r="KA221">
        <v>23.088889999999999</v>
      </c>
      <c r="KB221" s="1">
        <v>1.7448E-4</v>
      </c>
      <c r="KC221">
        <v>0.1165402</v>
      </c>
      <c r="KD221">
        <v>1.2483629999999999</v>
      </c>
      <c r="KE221">
        <v>22.881640000000001</v>
      </c>
      <c r="KF221" s="1">
        <v>1.695182E-4</v>
      </c>
      <c r="KG221">
        <v>0.1132276</v>
      </c>
      <c r="KH221">
        <v>1.2483820000000001</v>
      </c>
      <c r="KI221">
        <v>22.84844</v>
      </c>
      <c r="KJ221" s="1">
        <v>1.646408E-4</v>
      </c>
      <c r="KK221">
        <v>0.109984</v>
      </c>
      <c r="KL221">
        <v>1.2484489999999999</v>
      </c>
      <c r="KM221">
        <v>23.2256</v>
      </c>
      <c r="KN221" s="1">
        <v>1.5972910000000001E-4</v>
      </c>
      <c r="KO221">
        <v>0.1067044</v>
      </c>
      <c r="KP221">
        <v>1.248508</v>
      </c>
      <c r="KQ221">
        <v>23.682729999999999</v>
      </c>
      <c r="KR221" s="1">
        <v>1.552802E-4</v>
      </c>
      <c r="KS221">
        <v>0.1037337</v>
      </c>
      <c r="KT221">
        <v>1.2485440000000001</v>
      </c>
      <c r="KU221">
        <v>24.02177</v>
      </c>
      <c r="KV221" s="1">
        <v>1.508515E-4</v>
      </c>
      <c r="KW221">
        <v>0.1007866</v>
      </c>
      <c r="KX221">
        <v>1.248577</v>
      </c>
      <c r="KY221">
        <v>24.22203</v>
      </c>
      <c r="KZ221" s="1">
        <v>1.465824E-4</v>
      </c>
      <c r="LA221" s="1">
        <v>9.7935289999999994E-2</v>
      </c>
      <c r="LB221">
        <v>1.2486250000000001</v>
      </c>
      <c r="LC221">
        <v>24.084540000000001</v>
      </c>
      <c r="LD221" s="1">
        <v>1.4259019999999999E-4</v>
      </c>
      <c r="LE221" s="1">
        <v>9.5264470000000004E-2</v>
      </c>
      <c r="LF221">
        <v>1.2486250000000001</v>
      </c>
      <c r="LG221">
        <v>23.822579999999999</v>
      </c>
      <c r="LH221" s="1">
        <v>1.3881080000000001E-4</v>
      </c>
      <c r="LI221">
        <v>9.2744900000000005E-2</v>
      </c>
      <c r="LJ221">
        <v>1.2486900000000001</v>
      </c>
      <c r="LK221">
        <v>23.694700000000001</v>
      </c>
      <c r="LL221" s="1">
        <v>1.3502370000000001E-4</v>
      </c>
      <c r="LM221" s="1">
        <v>9.0223650000000002E-2</v>
      </c>
      <c r="LN221">
        <v>1.2487220000000001</v>
      </c>
      <c r="LO221">
        <v>23.676829999999999</v>
      </c>
      <c r="LP221" s="1">
        <v>1.313652E-4</v>
      </c>
      <c r="LQ221" s="1">
        <v>8.7776820000000005E-2</v>
      </c>
      <c r="LR221">
        <v>1.2487619999999999</v>
      </c>
      <c r="LS221">
        <v>24.125699999999998</v>
      </c>
      <c r="LT221" s="1">
        <v>1.2798829999999999E-4</v>
      </c>
      <c r="LU221" s="1">
        <v>8.5517140000000005E-2</v>
      </c>
      <c r="LV221">
        <v>1.2488030000000001</v>
      </c>
      <c r="LW221">
        <v>24.595559999999999</v>
      </c>
      <c r="LX221" s="1">
        <v>1.24692E-4</v>
      </c>
      <c r="LY221" s="1">
        <v>8.3321329999999999E-2</v>
      </c>
      <c r="LZ221">
        <v>1.2488060000000001</v>
      </c>
      <c r="MA221">
        <v>24.92568</v>
      </c>
      <c r="MB221" s="1">
        <v>1.2123140000000001E-4</v>
      </c>
      <c r="MC221" s="1">
        <v>8.1017749999999999E-2</v>
      </c>
      <c r="MD221">
        <v>1.2488539999999999</v>
      </c>
      <c r="ME221">
        <v>25.136610000000001</v>
      </c>
      <c r="MF221" s="1">
        <v>1.179703E-4</v>
      </c>
      <c r="MG221" s="1">
        <v>7.8837660000000004E-2</v>
      </c>
      <c r="MH221">
        <v>1.248904</v>
      </c>
      <c r="MI221">
        <v>25.021660000000001</v>
      </c>
      <c r="MJ221" s="1">
        <v>1.146662E-4</v>
      </c>
      <c r="MK221" s="1">
        <v>7.6638419999999999E-2</v>
      </c>
      <c r="ML221">
        <v>1.248945</v>
      </c>
      <c r="MM221">
        <v>24.787780000000001</v>
      </c>
      <c r="MN221" s="1">
        <v>1.11555E-4</v>
      </c>
      <c r="MO221" s="1">
        <v>7.4550110000000003E-2</v>
      </c>
      <c r="MP221">
        <v>1.248953</v>
      </c>
      <c r="MQ221">
        <v>24.677959999999999</v>
      </c>
      <c r="MR221" s="1">
        <v>1.085255E-4</v>
      </c>
      <c r="MS221" s="1">
        <v>7.2533169999999994E-2</v>
      </c>
      <c r="MT221">
        <v>1.2489950000000001</v>
      </c>
      <c r="MU221">
        <v>24.59357</v>
      </c>
      <c r="MV221" s="1">
        <v>1.057467E-4</v>
      </c>
      <c r="MW221">
        <v>7.0676699999999995E-2</v>
      </c>
      <c r="MX221">
        <v>1.2489980000000001</v>
      </c>
      <c r="MY221">
        <v>24.577300000000001</v>
      </c>
      <c r="MZ221" s="1">
        <v>1.028051E-4</v>
      </c>
      <c r="NA221">
        <v>6.8714600000000001E-2</v>
      </c>
      <c r="NB221">
        <v>1.2490410000000001</v>
      </c>
      <c r="NC221">
        <v>24.613420000000001</v>
      </c>
      <c r="ND221" s="1">
        <v>9.9989049999999998E-5</v>
      </c>
      <c r="NE221" s="1">
        <v>6.6837019999999997E-2</v>
      </c>
      <c r="NF221">
        <v>1.249058</v>
      </c>
      <c r="NG221">
        <v>24.751709999999999</v>
      </c>
      <c r="NH221" s="1">
        <v>9.7085470000000002E-5</v>
      </c>
      <c r="NI221" s="1">
        <v>6.490079E-2</v>
      </c>
      <c r="NJ221">
        <v>1.2490749999999999</v>
      </c>
      <c r="NK221">
        <v>24.492229999999999</v>
      </c>
      <c r="NL221" s="1">
        <v>9.4298130000000006E-5</v>
      </c>
      <c r="NM221" s="1">
        <v>6.3035629999999995E-2</v>
      </c>
      <c r="NN221">
        <v>1.249133</v>
      </c>
      <c r="NO221">
        <v>24.00029</v>
      </c>
      <c r="NP221" s="1">
        <v>9.1665769999999997E-5</v>
      </c>
      <c r="NQ221" s="1">
        <v>6.128186E-2</v>
      </c>
      <c r="NR221">
        <v>1.24916</v>
      </c>
      <c r="NS221">
        <v>23.665179999999999</v>
      </c>
      <c r="NT221" s="1">
        <v>8.8995139999999994E-5</v>
      </c>
      <c r="NU221" s="1">
        <v>5.949803E-2</v>
      </c>
      <c r="NV221">
        <v>1.2491890000000001</v>
      </c>
      <c r="NW221">
        <v>23.490819999999999</v>
      </c>
      <c r="NX221" s="1">
        <v>8.6440130000000001E-5</v>
      </c>
      <c r="NY221" s="1">
        <v>5.7787739999999997E-2</v>
      </c>
      <c r="NZ221">
        <v>1.2491969999999999</v>
      </c>
      <c r="OA221">
        <v>23.395430000000001</v>
      </c>
      <c r="OB221" s="1">
        <v>8.4006350000000006E-5</v>
      </c>
      <c r="OC221">
        <v>5.6162200000000002E-2</v>
      </c>
      <c r="OD221">
        <v>1.249233</v>
      </c>
      <c r="OE221">
        <v>23.674469999999999</v>
      </c>
      <c r="OF221" s="1">
        <v>8.1651680000000002E-5</v>
      </c>
      <c r="OG221" s="1">
        <v>5.4589360000000003E-2</v>
      </c>
      <c r="OH221">
        <v>1.2492449999999999</v>
      </c>
      <c r="OI221">
        <v>24.094439999999999</v>
      </c>
      <c r="OJ221" s="1">
        <v>7.9335159999999996E-5</v>
      </c>
      <c r="OK221" s="1">
        <v>5.3043930000000003E-2</v>
      </c>
    </row>
    <row r="222" spans="1:401" x14ac:dyDescent="0.35">
      <c r="A222">
        <v>228</v>
      </c>
      <c r="B222" t="s">
        <v>4</v>
      </c>
      <c r="C222" t="s">
        <v>181</v>
      </c>
      <c r="D222" t="s">
        <v>226</v>
      </c>
      <c r="E222">
        <v>858.04859999999996</v>
      </c>
      <c r="F222">
        <v>0.94752250000000005</v>
      </c>
      <c r="G222">
        <v>23.68657</v>
      </c>
      <c r="H222">
        <v>0</v>
      </c>
      <c r="I222">
        <v>0</v>
      </c>
      <c r="J222">
        <v>0.947272</v>
      </c>
      <c r="K222">
        <v>23.726970000000001</v>
      </c>
      <c r="L222">
        <v>0</v>
      </c>
      <c r="M222">
        <v>0</v>
      </c>
      <c r="N222">
        <v>0.94700280000000003</v>
      </c>
      <c r="O222">
        <v>23.611689999999999</v>
      </c>
      <c r="P222">
        <v>0</v>
      </c>
      <c r="Q222">
        <v>0</v>
      </c>
      <c r="R222">
        <v>0.94673649999999998</v>
      </c>
      <c r="S222">
        <v>23.225719999999999</v>
      </c>
      <c r="T222">
        <v>0</v>
      </c>
      <c r="U222">
        <v>0</v>
      </c>
      <c r="V222">
        <v>0.94649229999999995</v>
      </c>
      <c r="W222">
        <v>22.796489999999999</v>
      </c>
      <c r="X222">
        <v>0</v>
      </c>
      <c r="Y222">
        <v>0</v>
      </c>
      <c r="Z222">
        <v>0.94625049999999999</v>
      </c>
      <c r="AA222">
        <v>22.238939999999999</v>
      </c>
      <c r="AB222">
        <v>0</v>
      </c>
      <c r="AC222">
        <v>0</v>
      </c>
      <c r="AD222">
        <v>0.94601639999999998</v>
      </c>
      <c r="AE222">
        <v>21.752649999999999</v>
      </c>
      <c r="AF222">
        <v>0</v>
      </c>
      <c r="AG222">
        <v>0</v>
      </c>
      <c r="AH222">
        <v>0.94580699999999995</v>
      </c>
      <c r="AI222">
        <v>21.50515</v>
      </c>
      <c r="AJ222">
        <v>0</v>
      </c>
      <c r="AK222">
        <v>0</v>
      </c>
      <c r="AL222">
        <v>0.94558739999999997</v>
      </c>
      <c r="AM222">
        <v>21.4453</v>
      </c>
      <c r="AN222" s="1">
        <v>1.374413E-30</v>
      </c>
      <c r="AO222" s="1">
        <v>1.1213669999999999E-27</v>
      </c>
      <c r="AP222">
        <v>0.94541160000000002</v>
      </c>
      <c r="AQ222">
        <v>21.785550000000001</v>
      </c>
      <c r="AR222" s="1">
        <v>2.703278E-17</v>
      </c>
      <c r="AS222" s="1">
        <v>2.2110820000000001E-14</v>
      </c>
      <c r="AT222">
        <v>0.94523559999999995</v>
      </c>
      <c r="AU222">
        <v>22.261019999999998</v>
      </c>
      <c r="AV222" s="1">
        <v>3.0420809999999999E-7</v>
      </c>
      <c r="AW222" s="1">
        <v>1.75267E-4</v>
      </c>
      <c r="AX222">
        <v>0.94506069999999998</v>
      </c>
      <c r="AY222">
        <v>22.51943</v>
      </c>
      <c r="AZ222" s="1">
        <v>1.2006129999999999E-3</v>
      </c>
      <c r="BA222">
        <v>0.77450629999999998</v>
      </c>
      <c r="BB222">
        <v>0.94492419999999999</v>
      </c>
      <c r="BC222">
        <v>22.62921</v>
      </c>
      <c r="BD222">
        <v>0.186057</v>
      </c>
      <c r="BE222">
        <v>128.9992</v>
      </c>
      <c r="BF222">
        <v>0.9447837</v>
      </c>
      <c r="BG222">
        <v>22.473009999999999</v>
      </c>
      <c r="BH222">
        <v>4.1819360000000003</v>
      </c>
      <c r="BI222">
        <v>3077.011</v>
      </c>
      <c r="BJ222">
        <v>0.94468149999999995</v>
      </c>
      <c r="BK222">
        <v>22.13345</v>
      </c>
      <c r="BL222">
        <v>22.66685</v>
      </c>
      <c r="BM222">
        <v>17557.03</v>
      </c>
      <c r="BN222">
        <v>0.94457919999999995</v>
      </c>
      <c r="BO222">
        <v>21.824480000000001</v>
      </c>
      <c r="BP222">
        <v>40.053420000000003</v>
      </c>
      <c r="BQ222">
        <v>32457.360000000001</v>
      </c>
      <c r="BR222">
        <v>0.94451079999999998</v>
      </c>
      <c r="BS222">
        <v>21.582170000000001</v>
      </c>
      <c r="BT222">
        <v>28.406220000000001</v>
      </c>
      <c r="BU222">
        <v>23960.76</v>
      </c>
      <c r="BV222">
        <v>0.94444980000000001</v>
      </c>
      <c r="BW222">
        <v>21.675049999999999</v>
      </c>
      <c r="BX222">
        <v>9.430161</v>
      </c>
      <c r="BY222">
        <v>8243.6190000000006</v>
      </c>
      <c r="BZ222">
        <v>0.94440009999999996</v>
      </c>
      <c r="CA222">
        <v>21.982980000000001</v>
      </c>
      <c r="CB222">
        <v>1.658471</v>
      </c>
      <c r="CC222">
        <v>1496.395</v>
      </c>
      <c r="CD222">
        <v>0.94436560000000003</v>
      </c>
      <c r="CE222">
        <v>22.254100000000001</v>
      </c>
      <c r="CF222">
        <v>0.17668159999999999</v>
      </c>
      <c r="CG222">
        <v>163.14619999999999</v>
      </c>
      <c r="CH222">
        <v>0.94433659999999997</v>
      </c>
      <c r="CI222">
        <v>22.5166</v>
      </c>
      <c r="CJ222" s="1">
        <v>1.8222909999999998E-2</v>
      </c>
      <c r="CK222">
        <v>16.396899999999999</v>
      </c>
      <c r="CL222">
        <v>0.94430639999999999</v>
      </c>
      <c r="CM222">
        <v>22.602679999999999</v>
      </c>
      <c r="CN222" s="1">
        <v>6.6114420000000004E-3</v>
      </c>
      <c r="CO222">
        <v>5.5137479999999996</v>
      </c>
      <c r="CP222">
        <v>0.94428089999999998</v>
      </c>
      <c r="CQ222">
        <v>22.455639999999999</v>
      </c>
      <c r="CR222" s="1">
        <v>5.1368159999999998E-3</v>
      </c>
      <c r="CS222">
        <v>4.2299699999999998</v>
      </c>
      <c r="CT222">
        <v>0.94424430000000004</v>
      </c>
      <c r="CU222">
        <v>22.382570000000001</v>
      </c>
      <c r="CV222" s="1">
        <v>4.2937790000000002E-3</v>
      </c>
      <c r="CW222">
        <v>3.533172</v>
      </c>
      <c r="CX222">
        <v>0.94422110000000004</v>
      </c>
      <c r="CY222">
        <v>22.373249999999999</v>
      </c>
      <c r="CZ222" s="1">
        <v>3.6159040000000001E-3</v>
      </c>
      <c r="DA222">
        <v>2.9747539999999999</v>
      </c>
      <c r="DB222">
        <v>0.94418250000000004</v>
      </c>
      <c r="DC222">
        <v>22.760539999999999</v>
      </c>
      <c r="DD222" s="1">
        <v>3.0600100000000002E-3</v>
      </c>
      <c r="DE222">
        <v>2.5168940000000002</v>
      </c>
      <c r="DF222">
        <v>0.94414710000000002</v>
      </c>
      <c r="DG222">
        <v>23.18516</v>
      </c>
      <c r="DH222" s="1">
        <v>2.6031959999999999E-3</v>
      </c>
      <c r="DI222">
        <v>2.1407829999999999</v>
      </c>
      <c r="DJ222">
        <v>0.94409350000000003</v>
      </c>
      <c r="DK222">
        <v>23.451709999999999</v>
      </c>
      <c r="DL222" s="1">
        <v>2.2287100000000001E-3</v>
      </c>
      <c r="DM222">
        <v>1.8322909999999999</v>
      </c>
      <c r="DN222">
        <v>0.94403029999999999</v>
      </c>
      <c r="DO222">
        <v>23.593610000000002</v>
      </c>
      <c r="DP222" s="1">
        <v>1.9219899999999999E-3</v>
      </c>
      <c r="DQ222">
        <v>1.579725</v>
      </c>
      <c r="DR222">
        <v>0.94395569999999995</v>
      </c>
      <c r="DS222">
        <v>23.33877</v>
      </c>
      <c r="DT222" s="1">
        <v>1.6689980000000001E-3</v>
      </c>
      <c r="DU222">
        <v>1.3714150000000001</v>
      </c>
      <c r="DV222">
        <v>0.94387750000000004</v>
      </c>
      <c r="DW222">
        <v>22.970459999999999</v>
      </c>
      <c r="DX222" s="1">
        <v>1.460624E-3</v>
      </c>
      <c r="DY222">
        <v>1.1998660000000001</v>
      </c>
      <c r="DZ222">
        <v>0.94377860000000002</v>
      </c>
      <c r="EA222">
        <v>22.76661</v>
      </c>
      <c r="EB222" s="1">
        <v>1.287472E-3</v>
      </c>
      <c r="EC222">
        <v>1.0574650000000001</v>
      </c>
      <c r="ED222">
        <v>0.94365600000000005</v>
      </c>
      <c r="EE222">
        <v>22.70289</v>
      </c>
      <c r="EF222" s="1">
        <v>1.14219E-3</v>
      </c>
      <c r="EG222">
        <v>0.93794869999999997</v>
      </c>
      <c r="EH222">
        <v>0.94355089999999997</v>
      </c>
      <c r="EI222">
        <v>22.985779999999998</v>
      </c>
      <c r="EJ222" s="1">
        <v>1.0191550000000001E-3</v>
      </c>
      <c r="EK222">
        <v>0.83681510000000003</v>
      </c>
      <c r="EL222">
        <v>0.94342559999999998</v>
      </c>
      <c r="EM222">
        <v>23.456299999999999</v>
      </c>
      <c r="EN222" s="1">
        <v>9.1496209999999999E-4</v>
      </c>
      <c r="EO222">
        <v>0.75115589999999999</v>
      </c>
      <c r="EP222">
        <v>0.94329269999999998</v>
      </c>
      <c r="EQ222">
        <v>23.857019999999999</v>
      </c>
      <c r="ER222" s="1">
        <v>8.2715960000000004E-4</v>
      </c>
      <c r="ES222">
        <v>0.67893389999999998</v>
      </c>
      <c r="ET222">
        <v>0.94316829999999996</v>
      </c>
      <c r="EU222">
        <v>24.055040000000002</v>
      </c>
      <c r="EV222" s="1">
        <v>7.5357129999999997E-4</v>
      </c>
      <c r="EW222">
        <v>0.61842410000000003</v>
      </c>
      <c r="EX222">
        <v>0.94303309999999996</v>
      </c>
      <c r="EY222">
        <v>23.86748</v>
      </c>
      <c r="EZ222" s="1">
        <v>6.9130530000000002E-4</v>
      </c>
      <c r="FA222">
        <v>0.56724540000000001</v>
      </c>
      <c r="FB222">
        <v>0.94291360000000002</v>
      </c>
      <c r="FC222">
        <v>23.540479999999999</v>
      </c>
      <c r="FD222" s="1">
        <v>6.3853140000000004E-4</v>
      </c>
      <c r="FE222">
        <v>0.52388389999999996</v>
      </c>
      <c r="FF222">
        <v>0.94278090000000003</v>
      </c>
      <c r="FG222">
        <v>23.363309999999998</v>
      </c>
      <c r="FH222" s="1">
        <v>5.9194130000000001E-4</v>
      </c>
      <c r="FI222">
        <v>0.4856395</v>
      </c>
      <c r="FJ222">
        <v>0.94266989999999995</v>
      </c>
      <c r="FK222">
        <v>23.29731</v>
      </c>
      <c r="FL222" s="1">
        <v>5.5224039999999999E-4</v>
      </c>
      <c r="FM222">
        <v>0.45299050000000002</v>
      </c>
      <c r="FN222">
        <v>0.94254599999999999</v>
      </c>
      <c r="FO222">
        <v>23.596060000000001</v>
      </c>
      <c r="FP222" s="1">
        <v>5.1802390000000003E-4</v>
      </c>
      <c r="FQ222">
        <v>0.42492289999999999</v>
      </c>
      <c r="FR222">
        <v>0.94244499999999998</v>
      </c>
      <c r="FS222">
        <v>23.92259</v>
      </c>
      <c r="FT222" s="1">
        <v>4.8758070000000001E-4</v>
      </c>
      <c r="FU222">
        <v>0.39993489999999998</v>
      </c>
      <c r="FV222">
        <v>0.94235250000000004</v>
      </c>
      <c r="FW222">
        <v>23.8721</v>
      </c>
      <c r="FX222" s="1">
        <v>4.6049559999999999E-4</v>
      </c>
      <c r="FY222">
        <v>0.37771320000000003</v>
      </c>
      <c r="FZ222">
        <v>0.94226560000000004</v>
      </c>
      <c r="GA222">
        <v>23.627009999999999</v>
      </c>
      <c r="GB222" s="1">
        <v>4.3672330000000002E-4</v>
      </c>
      <c r="GC222">
        <v>0.35820439999999998</v>
      </c>
      <c r="GD222">
        <v>0.94218800000000003</v>
      </c>
      <c r="GE222">
        <v>23.104150000000001</v>
      </c>
      <c r="GF222" s="1">
        <v>4.1567589999999999E-4</v>
      </c>
      <c r="GG222">
        <v>0.34093299999999999</v>
      </c>
      <c r="GH222">
        <v>0.9421332</v>
      </c>
      <c r="GI222">
        <v>22.770420000000001</v>
      </c>
      <c r="GJ222" s="1">
        <v>3.963517E-4</v>
      </c>
      <c r="GK222">
        <v>0.32510129999999998</v>
      </c>
      <c r="GL222">
        <v>0.94208809999999998</v>
      </c>
      <c r="GM222">
        <v>22.670020000000001</v>
      </c>
      <c r="GN222" s="1">
        <v>3.7832170000000001E-4</v>
      </c>
      <c r="GO222">
        <v>0.31030259999999998</v>
      </c>
      <c r="GP222">
        <v>0.94205249999999996</v>
      </c>
      <c r="GQ222">
        <v>22.756799999999998</v>
      </c>
      <c r="GR222" s="1">
        <v>3.621772E-4</v>
      </c>
      <c r="GS222">
        <v>0.29705379999999998</v>
      </c>
      <c r="GT222">
        <v>0.94202600000000003</v>
      </c>
      <c r="GU222">
        <v>22.860790000000001</v>
      </c>
      <c r="GV222" s="1">
        <v>3.4722159999999998E-4</v>
      </c>
      <c r="GW222">
        <v>0.2848039</v>
      </c>
      <c r="GX222">
        <v>0.94199679999999997</v>
      </c>
      <c r="GY222">
        <v>23.040559999999999</v>
      </c>
      <c r="GZ222" s="1">
        <v>3.3355800000000002E-4</v>
      </c>
      <c r="HA222">
        <v>0.27358470000000001</v>
      </c>
      <c r="HB222">
        <v>0.9419727</v>
      </c>
      <c r="HC222">
        <v>23.2608</v>
      </c>
      <c r="HD222" s="1">
        <v>3.2123189999999998E-4</v>
      </c>
      <c r="HE222">
        <v>0.26345489999999999</v>
      </c>
      <c r="HF222">
        <v>0.94197240000000004</v>
      </c>
      <c r="HG222">
        <v>23.29692</v>
      </c>
      <c r="HH222" s="1">
        <v>3.097509E-4</v>
      </c>
      <c r="HI222">
        <v>0.25404100000000002</v>
      </c>
      <c r="HJ222">
        <v>0.94195130000000005</v>
      </c>
      <c r="HK222">
        <v>23.04889</v>
      </c>
      <c r="HL222" s="1">
        <v>2.9920599999999999E-4</v>
      </c>
      <c r="HM222">
        <v>0.2453909</v>
      </c>
      <c r="HN222">
        <v>0.94194009999999995</v>
      </c>
      <c r="HO222">
        <v>22.638490000000001</v>
      </c>
      <c r="HP222" s="1">
        <v>2.8895290000000002E-4</v>
      </c>
      <c r="HQ222">
        <v>0.2369965</v>
      </c>
      <c r="HR222">
        <v>0.94193870000000002</v>
      </c>
      <c r="HS222">
        <v>22.503139999999998</v>
      </c>
      <c r="HT222" s="1">
        <v>2.793572E-4</v>
      </c>
      <c r="HU222">
        <v>0.22913749999999999</v>
      </c>
      <c r="HV222">
        <v>0.94192920000000002</v>
      </c>
      <c r="HW222">
        <v>22.421389999999999</v>
      </c>
      <c r="HX222" s="1">
        <v>2.7011119999999998E-4</v>
      </c>
      <c r="HY222">
        <v>0.2215481</v>
      </c>
      <c r="HZ222">
        <v>0.9419149</v>
      </c>
      <c r="IA222">
        <v>22.56532</v>
      </c>
      <c r="IB222" s="1">
        <v>2.61616E-4</v>
      </c>
      <c r="IC222">
        <v>0.2145909</v>
      </c>
      <c r="ID222">
        <v>0.94190589999999996</v>
      </c>
      <c r="IE222">
        <v>22.853660000000001</v>
      </c>
      <c r="IF222" s="1">
        <v>2.5361369999999999E-4</v>
      </c>
      <c r="IG222">
        <v>0.2080217</v>
      </c>
      <c r="IH222">
        <v>0.94188289999999997</v>
      </c>
      <c r="II222">
        <v>23.02374</v>
      </c>
      <c r="IJ222" s="1">
        <v>2.4554079999999999E-4</v>
      </c>
      <c r="IK222">
        <v>0.2014194</v>
      </c>
      <c r="IL222">
        <v>0.94184040000000002</v>
      </c>
      <c r="IM222">
        <v>23.097470000000001</v>
      </c>
      <c r="IN222" s="1">
        <v>2.378468E-4</v>
      </c>
      <c r="IO222">
        <v>0.19513349999999999</v>
      </c>
      <c r="IP222">
        <v>0.94181979999999998</v>
      </c>
      <c r="IQ222">
        <v>22.91292</v>
      </c>
      <c r="IR222" s="1">
        <v>2.302207E-4</v>
      </c>
      <c r="IS222">
        <v>0.18888720000000001</v>
      </c>
      <c r="IT222">
        <v>0.94177250000000001</v>
      </c>
      <c r="IU222">
        <v>22.647780000000001</v>
      </c>
      <c r="IV222" s="1">
        <v>2.2306560000000001E-4</v>
      </c>
      <c r="IW222">
        <v>0.18301980000000001</v>
      </c>
      <c r="IX222">
        <v>0.94172140000000004</v>
      </c>
      <c r="IY222">
        <v>22.511199999999999</v>
      </c>
      <c r="IZ222" s="1">
        <v>2.164298E-4</v>
      </c>
      <c r="JA222">
        <v>0.1775777</v>
      </c>
      <c r="JB222">
        <v>0.9416736</v>
      </c>
      <c r="JC222">
        <v>22.462789999999998</v>
      </c>
      <c r="JD222" s="1">
        <v>2.100518E-4</v>
      </c>
      <c r="JE222">
        <v>0.17237520000000001</v>
      </c>
      <c r="JF222">
        <v>0.94161229999999996</v>
      </c>
      <c r="JG222">
        <v>22.869050000000001</v>
      </c>
      <c r="JH222" s="1">
        <v>2.0347249999999999E-4</v>
      </c>
      <c r="JI222">
        <v>0.16698940000000001</v>
      </c>
      <c r="JJ222">
        <v>0.94155449999999996</v>
      </c>
      <c r="JK222">
        <v>23.352910000000001</v>
      </c>
      <c r="JL222" s="1">
        <v>1.9738399999999999E-4</v>
      </c>
      <c r="JM222">
        <v>0.1620095</v>
      </c>
      <c r="JN222">
        <v>0.94148690000000002</v>
      </c>
      <c r="JO222">
        <v>23.67238</v>
      </c>
      <c r="JP222" s="1">
        <v>1.9131810000000001E-4</v>
      </c>
      <c r="JQ222">
        <v>0.1570396</v>
      </c>
      <c r="JR222">
        <v>0.9414091</v>
      </c>
      <c r="JS222">
        <v>23.738589999999999</v>
      </c>
      <c r="JT222" s="1">
        <v>1.8554800000000001E-4</v>
      </c>
      <c r="JU222">
        <v>0.15232760000000001</v>
      </c>
      <c r="JV222">
        <v>0.94131920000000002</v>
      </c>
      <c r="JW222">
        <v>23.493079999999999</v>
      </c>
      <c r="JX222" s="1">
        <v>1.8034830000000001E-4</v>
      </c>
      <c r="JY222">
        <v>0.14806040000000001</v>
      </c>
      <c r="JZ222">
        <v>0.94124390000000002</v>
      </c>
      <c r="KA222">
        <v>23.118320000000001</v>
      </c>
      <c r="KB222" s="1">
        <v>1.749055E-4</v>
      </c>
      <c r="KC222">
        <v>0.1436181</v>
      </c>
      <c r="KD222">
        <v>0.94115539999999998</v>
      </c>
      <c r="KE222">
        <v>22.896249999999998</v>
      </c>
      <c r="KF222" s="1">
        <v>1.699119E-4</v>
      </c>
      <c r="KG222">
        <v>0.13952300000000001</v>
      </c>
      <c r="KH222">
        <v>0.94106420000000002</v>
      </c>
      <c r="KI222">
        <v>22.852699999999999</v>
      </c>
      <c r="KJ222" s="1">
        <v>1.6503700000000001E-4</v>
      </c>
      <c r="KK222">
        <v>0.1355432</v>
      </c>
      <c r="KL222">
        <v>0.94098990000000005</v>
      </c>
      <c r="KM222">
        <v>23.223800000000001</v>
      </c>
      <c r="KN222" s="1">
        <v>1.601006E-4</v>
      </c>
      <c r="KO222">
        <v>0.1315036</v>
      </c>
      <c r="KP222">
        <v>0.94090019999999996</v>
      </c>
      <c r="KQ222">
        <v>23.693010000000001</v>
      </c>
      <c r="KR222" s="1">
        <v>1.5563529999999999E-4</v>
      </c>
      <c r="KS222">
        <v>0.12784180000000001</v>
      </c>
      <c r="KT222">
        <v>0.94083170000000005</v>
      </c>
      <c r="KU222">
        <v>24.04027</v>
      </c>
      <c r="KV222" s="1">
        <v>1.512126E-4</v>
      </c>
      <c r="KW222">
        <v>0.12423049999999999</v>
      </c>
      <c r="KX222">
        <v>0.940751</v>
      </c>
      <c r="KY222">
        <v>24.246829999999999</v>
      </c>
      <c r="KZ222" s="1">
        <v>1.4692160000000001E-4</v>
      </c>
      <c r="LA222">
        <v>0.1207116</v>
      </c>
      <c r="LB222">
        <v>0.94067809999999996</v>
      </c>
      <c r="LC222">
        <v>24.111229999999999</v>
      </c>
      <c r="LD222" s="1">
        <v>1.4289850000000001E-4</v>
      </c>
      <c r="LE222">
        <v>0.1174076</v>
      </c>
      <c r="LF222">
        <v>0.940604</v>
      </c>
      <c r="LG222">
        <v>23.84029</v>
      </c>
      <c r="LH222" s="1">
        <v>1.391113E-4</v>
      </c>
      <c r="LI222">
        <v>0.1143063</v>
      </c>
      <c r="LJ222">
        <v>0.94053160000000002</v>
      </c>
      <c r="LK222">
        <v>23.704540000000001</v>
      </c>
      <c r="LL222" s="1">
        <v>1.3533349999999999E-4</v>
      </c>
      <c r="LM222">
        <v>0.1112205</v>
      </c>
      <c r="LN222">
        <v>0.94046730000000001</v>
      </c>
      <c r="LO222">
        <v>23.682569999999998</v>
      </c>
      <c r="LP222" s="1">
        <v>1.316535E-4</v>
      </c>
      <c r="LQ222">
        <v>0.10819819999999999</v>
      </c>
      <c r="LR222">
        <v>0.94042159999999997</v>
      </c>
      <c r="LS222">
        <v>24.127929999999999</v>
      </c>
      <c r="LT222" s="1">
        <v>1.2825099999999999E-4</v>
      </c>
      <c r="LU222">
        <v>0.10540049999999999</v>
      </c>
      <c r="LV222">
        <v>0.94034399999999996</v>
      </c>
      <c r="LW222">
        <v>24.613669999999999</v>
      </c>
      <c r="LX222" s="1">
        <v>1.2495900000000001E-4</v>
      </c>
      <c r="LY222">
        <v>0.1027078</v>
      </c>
      <c r="LZ222">
        <v>0.94028</v>
      </c>
      <c r="MA222">
        <v>24.9496</v>
      </c>
      <c r="MB222" s="1">
        <v>1.21506E-4</v>
      </c>
      <c r="MC222" s="1">
        <v>9.9885870000000002E-2</v>
      </c>
      <c r="MD222">
        <v>0.94022470000000002</v>
      </c>
      <c r="ME222">
        <v>25.165569999999999</v>
      </c>
      <c r="MF222" s="1">
        <v>1.182298E-4</v>
      </c>
      <c r="MG222" s="1">
        <v>9.7194970000000006E-2</v>
      </c>
      <c r="MH222">
        <v>0.94015680000000001</v>
      </c>
      <c r="MI222">
        <v>25.05125</v>
      </c>
      <c r="MJ222" s="1">
        <v>1.149321E-4</v>
      </c>
      <c r="MK222" s="1">
        <v>9.4499630000000001E-2</v>
      </c>
      <c r="ML222">
        <v>0.9401024</v>
      </c>
      <c r="MM222">
        <v>24.80724</v>
      </c>
      <c r="MN222" s="1">
        <v>1.1178759999999999E-4</v>
      </c>
      <c r="MO222">
        <v>9.1906699999999994E-2</v>
      </c>
      <c r="MP222">
        <v>0.94005329999999998</v>
      </c>
      <c r="MQ222">
        <v>24.687950000000001</v>
      </c>
      <c r="MR222" s="1">
        <v>1.0876869999999999E-4</v>
      </c>
      <c r="MS222" s="1">
        <v>8.9438740000000003E-2</v>
      </c>
      <c r="MT222">
        <v>0.93997940000000002</v>
      </c>
      <c r="MU222">
        <v>24.600930000000002</v>
      </c>
      <c r="MV222" s="1">
        <v>1.0597779999999999E-4</v>
      </c>
      <c r="MW222" s="1">
        <v>8.7144170000000007E-2</v>
      </c>
      <c r="MX222">
        <v>0.93992390000000003</v>
      </c>
      <c r="MY222">
        <v>24.592269999999999</v>
      </c>
      <c r="MZ222" s="1">
        <v>1.030328E-4</v>
      </c>
      <c r="NA222" s="1">
        <v>8.4733420000000004E-2</v>
      </c>
      <c r="NB222">
        <v>0.93985719999999995</v>
      </c>
      <c r="NC222">
        <v>24.63936</v>
      </c>
      <c r="ND222" s="1">
        <v>1.0022109999999999E-4</v>
      </c>
      <c r="NE222" s="1">
        <v>8.2429169999999996E-2</v>
      </c>
      <c r="NF222">
        <v>0.93980730000000001</v>
      </c>
      <c r="NG222">
        <v>24.7881</v>
      </c>
      <c r="NH222" s="1">
        <v>9.7315129999999995E-5</v>
      </c>
      <c r="NI222" s="1">
        <v>8.0049259999999997E-2</v>
      </c>
      <c r="NJ222">
        <v>0.9397624</v>
      </c>
      <c r="NK222">
        <v>24.54588</v>
      </c>
      <c r="NL222" s="1">
        <v>9.4511679999999997E-5</v>
      </c>
      <c r="NM222" s="1">
        <v>7.7744549999999996E-2</v>
      </c>
      <c r="NN222">
        <v>0.93970279999999995</v>
      </c>
      <c r="NO222">
        <v>24.044119999999999</v>
      </c>
      <c r="NP222" s="1">
        <v>9.1886720000000004E-5</v>
      </c>
      <c r="NQ222" s="1">
        <v>7.5594129999999995E-2</v>
      </c>
      <c r="NR222">
        <v>0.93964199999999998</v>
      </c>
      <c r="NS222">
        <v>23.690750000000001</v>
      </c>
      <c r="NT222" s="1">
        <v>8.9205789999999998E-5</v>
      </c>
      <c r="NU222" s="1">
        <v>7.339387E-2</v>
      </c>
      <c r="NV222">
        <v>0.93960120000000003</v>
      </c>
      <c r="NW222">
        <v>23.505330000000001</v>
      </c>
      <c r="NX222" s="1">
        <v>8.6640850000000002E-5</v>
      </c>
      <c r="NY222" s="1">
        <v>7.1283410000000005E-2</v>
      </c>
      <c r="NZ222">
        <v>0.93955350000000004</v>
      </c>
      <c r="OA222">
        <v>23.405180000000001</v>
      </c>
      <c r="OB222" s="1">
        <v>8.4201289999999996E-5</v>
      </c>
      <c r="OC222" s="1">
        <v>6.9279649999999998E-2</v>
      </c>
      <c r="OD222">
        <v>0.93949939999999998</v>
      </c>
      <c r="OE222">
        <v>23.676480000000002</v>
      </c>
      <c r="OF222" s="1">
        <v>8.1838379999999998E-5</v>
      </c>
      <c r="OG222" s="1">
        <v>6.7339070000000001E-2</v>
      </c>
      <c r="OH222">
        <v>0.93946620000000003</v>
      </c>
      <c r="OI222">
        <v>24.111229999999999</v>
      </c>
      <c r="OJ222" s="1">
        <v>7.9524839999999997E-5</v>
      </c>
      <c r="OK222" s="1">
        <v>6.5441819999999998E-2</v>
      </c>
    </row>
    <row r="223" spans="1:401" x14ac:dyDescent="0.35">
      <c r="A223">
        <v>229</v>
      </c>
      <c r="B223" t="s">
        <v>4</v>
      </c>
      <c r="C223" t="s">
        <v>181</v>
      </c>
      <c r="D223" t="s">
        <v>227</v>
      </c>
      <c r="E223">
        <v>871.73410000000001</v>
      </c>
      <c r="F223">
        <v>0.88270179999999998</v>
      </c>
      <c r="G223">
        <v>23.690370000000001</v>
      </c>
      <c r="H223">
        <v>0</v>
      </c>
      <c r="I223">
        <v>0</v>
      </c>
      <c r="J223">
        <v>0.88246880000000005</v>
      </c>
      <c r="K223">
        <v>23.736740000000001</v>
      </c>
      <c r="L223">
        <v>0</v>
      </c>
      <c r="M223">
        <v>0</v>
      </c>
      <c r="N223">
        <v>0.88219639999999999</v>
      </c>
      <c r="O223">
        <v>23.635059999999999</v>
      </c>
      <c r="P223">
        <v>0</v>
      </c>
      <c r="Q223">
        <v>0</v>
      </c>
      <c r="R223">
        <v>0.88195840000000003</v>
      </c>
      <c r="S223">
        <v>23.26642</v>
      </c>
      <c r="T223">
        <v>0</v>
      </c>
      <c r="U223">
        <v>0</v>
      </c>
      <c r="V223">
        <v>0.88171080000000002</v>
      </c>
      <c r="W223">
        <v>22.84442</v>
      </c>
      <c r="X223">
        <v>0</v>
      </c>
      <c r="Y223">
        <v>0</v>
      </c>
      <c r="Z223">
        <v>0.88147909999999996</v>
      </c>
      <c r="AA223">
        <v>22.28904</v>
      </c>
      <c r="AB223">
        <v>0</v>
      </c>
      <c r="AC223">
        <v>0</v>
      </c>
      <c r="AD223">
        <v>0.88125679999999995</v>
      </c>
      <c r="AE223">
        <v>21.786989999999999</v>
      </c>
      <c r="AF223">
        <v>0</v>
      </c>
      <c r="AG223">
        <v>0</v>
      </c>
      <c r="AH223">
        <v>0.88103929999999997</v>
      </c>
      <c r="AI223">
        <v>21.524809999999999</v>
      </c>
      <c r="AJ223">
        <v>0</v>
      </c>
      <c r="AK223">
        <v>0</v>
      </c>
      <c r="AL223">
        <v>0.88084260000000003</v>
      </c>
      <c r="AM223">
        <v>21.456700000000001</v>
      </c>
      <c r="AN223" s="1">
        <v>2.5415179999999999E-31</v>
      </c>
      <c r="AO223" s="1">
        <v>1.9295610000000001E-28</v>
      </c>
      <c r="AP223">
        <v>0.88067589999999996</v>
      </c>
      <c r="AQ223">
        <v>21.791509999999999</v>
      </c>
      <c r="AR223" s="1">
        <v>3.3222060000000001E-18</v>
      </c>
      <c r="AS223" s="1">
        <v>2.526828E-15</v>
      </c>
      <c r="AT223">
        <v>0.88049259999999996</v>
      </c>
      <c r="AU223">
        <v>22.273859999999999</v>
      </c>
      <c r="AV223" s="1">
        <v>1.2984829999999999E-7</v>
      </c>
      <c r="AW223" s="1">
        <v>7.4122890000000001E-5</v>
      </c>
      <c r="AX223">
        <v>0.88033660000000002</v>
      </c>
      <c r="AY223">
        <v>22.54006</v>
      </c>
      <c r="AZ223" s="1">
        <v>7.2885470000000005E-4</v>
      </c>
      <c r="BA223">
        <v>0.45807100000000001</v>
      </c>
      <c r="BB223">
        <v>0.88019190000000003</v>
      </c>
      <c r="BC223">
        <v>22.65213</v>
      </c>
      <c r="BD223">
        <v>0.13385069999999999</v>
      </c>
      <c r="BE223">
        <v>89.230649999999997</v>
      </c>
      <c r="BF223">
        <v>0.88006779999999996</v>
      </c>
      <c r="BG223">
        <v>22.49832</v>
      </c>
      <c r="BH223">
        <v>3.4124340000000002</v>
      </c>
      <c r="BI223">
        <v>2385.6640000000002</v>
      </c>
      <c r="BJ223">
        <v>0.87995480000000004</v>
      </c>
      <c r="BK223">
        <v>22.158480000000001</v>
      </c>
      <c r="BL223">
        <v>20.499189999999999</v>
      </c>
      <c r="BM223">
        <v>14919.52</v>
      </c>
      <c r="BN223">
        <v>0.87987309999999996</v>
      </c>
      <c r="BO223">
        <v>21.846689999999999</v>
      </c>
      <c r="BP223">
        <v>39.53248</v>
      </c>
      <c r="BQ223">
        <v>29784.83</v>
      </c>
      <c r="BR223">
        <v>0.87978800000000001</v>
      </c>
      <c r="BS223">
        <v>21.60032</v>
      </c>
      <c r="BT223">
        <v>30.236930000000001</v>
      </c>
      <c r="BU223">
        <v>23477.05</v>
      </c>
      <c r="BV223">
        <v>0.87973049999999997</v>
      </c>
      <c r="BW223">
        <v>21.687069999999999</v>
      </c>
      <c r="BX223">
        <v>10.72509</v>
      </c>
      <c r="BY223">
        <v>8548.7669999999998</v>
      </c>
      <c r="BZ223">
        <v>0.87968159999999995</v>
      </c>
      <c r="CA223">
        <v>21.99464</v>
      </c>
      <c r="CB223">
        <v>1.997922</v>
      </c>
      <c r="CC223">
        <v>1629.396</v>
      </c>
      <c r="CD223">
        <v>0.87963400000000003</v>
      </c>
      <c r="CE223">
        <v>22.263529999999999</v>
      </c>
      <c r="CF223">
        <v>0.2220405</v>
      </c>
      <c r="CG223">
        <v>184.1936</v>
      </c>
      <c r="CH223">
        <v>0.87961979999999995</v>
      </c>
      <c r="CI223">
        <v>22.525980000000001</v>
      </c>
      <c r="CJ223" s="1">
        <v>2.188787E-2</v>
      </c>
      <c r="CK223">
        <v>17.914999999999999</v>
      </c>
      <c r="CL223">
        <v>0.87959220000000005</v>
      </c>
      <c r="CM223">
        <v>22.611630000000002</v>
      </c>
      <c r="CN223" s="1">
        <v>6.8947590000000003E-3</v>
      </c>
      <c r="CO223">
        <v>5.3311609999999998</v>
      </c>
      <c r="CP223">
        <v>0.87955360000000005</v>
      </c>
      <c r="CQ223">
        <v>22.464269999999999</v>
      </c>
      <c r="CR223" s="1">
        <v>5.2257950000000001E-3</v>
      </c>
      <c r="CS223">
        <v>3.9946519999999999</v>
      </c>
      <c r="CT223">
        <v>0.87954339999999998</v>
      </c>
      <c r="CU223">
        <v>22.387170000000001</v>
      </c>
      <c r="CV223" s="1">
        <v>4.3615140000000004E-3</v>
      </c>
      <c r="CW223">
        <v>3.3317749999999999</v>
      </c>
      <c r="CX223">
        <v>0.87950680000000003</v>
      </c>
      <c r="CY223">
        <v>22.379470000000001</v>
      </c>
      <c r="CZ223" s="1">
        <v>3.6712559999999999E-3</v>
      </c>
      <c r="DA223">
        <v>2.804033</v>
      </c>
      <c r="DB223">
        <v>0.87948510000000002</v>
      </c>
      <c r="DC223">
        <v>22.766310000000001</v>
      </c>
      <c r="DD223" s="1">
        <v>3.1054189999999999E-3</v>
      </c>
      <c r="DE223">
        <v>2.3714930000000001</v>
      </c>
      <c r="DF223">
        <v>0.87944049999999996</v>
      </c>
      <c r="DG223">
        <v>23.20627</v>
      </c>
      <c r="DH223" s="1">
        <v>2.640589E-3</v>
      </c>
      <c r="DI223">
        <v>2.0162900000000001</v>
      </c>
      <c r="DJ223">
        <v>0.87938919999999998</v>
      </c>
      <c r="DK223">
        <v>23.478580000000001</v>
      </c>
      <c r="DL223" s="1">
        <v>2.2592189999999998E-3</v>
      </c>
      <c r="DM223">
        <v>1.724737</v>
      </c>
      <c r="DN223">
        <v>0.87932940000000004</v>
      </c>
      <c r="DO223">
        <v>23.623640000000002</v>
      </c>
      <c r="DP223" s="1">
        <v>1.947084E-3</v>
      </c>
      <c r="DQ223">
        <v>1.48617</v>
      </c>
      <c r="DR223">
        <v>0.87925790000000004</v>
      </c>
      <c r="DS223">
        <v>23.368839999999999</v>
      </c>
      <c r="DT223" s="1">
        <v>1.6897139999999999E-3</v>
      </c>
      <c r="DU223">
        <v>1.289461</v>
      </c>
      <c r="DV223">
        <v>0.87918479999999999</v>
      </c>
      <c r="DW223">
        <v>22.990410000000001</v>
      </c>
      <c r="DX223" s="1">
        <v>1.47766E-3</v>
      </c>
      <c r="DY223">
        <v>1.127437</v>
      </c>
      <c r="DZ223">
        <v>0.87909280000000001</v>
      </c>
      <c r="EA223">
        <v>22.7774</v>
      </c>
      <c r="EB223" s="1">
        <v>1.3017879999999999E-3</v>
      </c>
      <c r="EC223">
        <v>0.99313620000000002</v>
      </c>
      <c r="ED223">
        <v>0.87897769999999997</v>
      </c>
      <c r="EE223">
        <v>22.708580000000001</v>
      </c>
      <c r="EF223" s="1">
        <v>1.1541629999999999E-3</v>
      </c>
      <c r="EG223">
        <v>0.88038930000000004</v>
      </c>
      <c r="EH223">
        <v>0.8788648</v>
      </c>
      <c r="EI223">
        <v>22.99109</v>
      </c>
      <c r="EJ223" s="1">
        <v>1.029332E-3</v>
      </c>
      <c r="EK223">
        <v>0.7851167</v>
      </c>
      <c r="EL223">
        <v>0.87875999999999999</v>
      </c>
      <c r="EM223">
        <v>23.46913</v>
      </c>
      <c r="EN223" s="1">
        <v>9.2358540000000002E-4</v>
      </c>
      <c r="EO223">
        <v>0.70439339999999995</v>
      </c>
      <c r="EP223">
        <v>0.87863239999999998</v>
      </c>
      <c r="EQ223">
        <v>23.87886</v>
      </c>
      <c r="ER223" s="1">
        <v>8.3439090000000005E-4</v>
      </c>
      <c r="ES223">
        <v>0.63628249999999997</v>
      </c>
      <c r="ET223">
        <v>0.87850269999999997</v>
      </c>
      <c r="EU223">
        <v>24.08314</v>
      </c>
      <c r="EV223" s="1">
        <v>7.5965600000000005E-4</v>
      </c>
      <c r="EW223">
        <v>0.57922799999999997</v>
      </c>
      <c r="EX223">
        <v>0.87838459999999996</v>
      </c>
      <c r="EY223">
        <v>23.89395</v>
      </c>
      <c r="EZ223" s="1">
        <v>6.9647749999999999E-4</v>
      </c>
      <c r="FA223">
        <v>0.53100449999999999</v>
      </c>
      <c r="FB223">
        <v>0.87826119999999996</v>
      </c>
      <c r="FC223">
        <v>23.558150000000001</v>
      </c>
      <c r="FD223" s="1">
        <v>6.4295740000000002E-4</v>
      </c>
      <c r="FE223">
        <v>0.49016500000000002</v>
      </c>
      <c r="FF223">
        <v>0.8781428</v>
      </c>
      <c r="FG223">
        <v>23.37218</v>
      </c>
      <c r="FH223" s="1">
        <v>5.9584340000000001E-4</v>
      </c>
      <c r="FI223">
        <v>0.45424059999999999</v>
      </c>
      <c r="FJ223">
        <v>0.87802619999999998</v>
      </c>
      <c r="FK223">
        <v>23.30322</v>
      </c>
      <c r="FL223" s="1">
        <v>5.5550239999999996E-4</v>
      </c>
      <c r="FM223">
        <v>0.42344779999999999</v>
      </c>
      <c r="FN223">
        <v>0.8779169</v>
      </c>
      <c r="FO223">
        <v>23.60267</v>
      </c>
      <c r="FP223" s="1">
        <v>5.2091650000000002E-4</v>
      </c>
      <c r="FQ223">
        <v>0.39708549999999998</v>
      </c>
      <c r="FR223">
        <v>0.8778087</v>
      </c>
      <c r="FS223">
        <v>23.944800000000001</v>
      </c>
      <c r="FT223" s="1">
        <v>4.9014070000000004E-4</v>
      </c>
      <c r="FU223">
        <v>0.37361919999999998</v>
      </c>
      <c r="FV223">
        <v>0.87772240000000001</v>
      </c>
      <c r="FW223">
        <v>23.909749999999999</v>
      </c>
      <c r="FX223" s="1">
        <v>4.6276219999999999E-4</v>
      </c>
      <c r="FY223">
        <v>0.3527574</v>
      </c>
      <c r="FZ223">
        <v>0.87764900000000001</v>
      </c>
      <c r="GA223">
        <v>23.670580000000001</v>
      </c>
      <c r="GB223" s="1">
        <v>4.3874810000000001E-4</v>
      </c>
      <c r="GC223">
        <v>0.33444780000000002</v>
      </c>
      <c r="GD223">
        <v>0.87756369999999995</v>
      </c>
      <c r="GE223">
        <v>23.14837</v>
      </c>
      <c r="GF223" s="1">
        <v>4.174766E-4</v>
      </c>
      <c r="GG223">
        <v>0.31823040000000002</v>
      </c>
      <c r="GH223">
        <v>0.87751699999999999</v>
      </c>
      <c r="GI223">
        <v>22.795670000000001</v>
      </c>
      <c r="GJ223" s="1">
        <v>3.9803199999999999E-4</v>
      </c>
      <c r="GK223">
        <v>0.30342390000000002</v>
      </c>
      <c r="GL223">
        <v>0.87746599999999997</v>
      </c>
      <c r="GM223">
        <v>22.681889999999999</v>
      </c>
      <c r="GN223" s="1">
        <v>3.7984809999999999E-4</v>
      </c>
      <c r="GO223">
        <v>0.2895587</v>
      </c>
      <c r="GP223">
        <v>0.87741880000000005</v>
      </c>
      <c r="GQ223">
        <v>22.755109999999998</v>
      </c>
      <c r="GR223" s="1">
        <v>3.6354729999999997E-4</v>
      </c>
      <c r="GS223">
        <v>0.2771344</v>
      </c>
      <c r="GT223">
        <v>0.8773881</v>
      </c>
      <c r="GU223">
        <v>22.86523</v>
      </c>
      <c r="GV223" s="1">
        <v>3.4852180000000002E-4</v>
      </c>
      <c r="GW223">
        <v>0.26569579999999998</v>
      </c>
      <c r="GX223">
        <v>0.87736219999999998</v>
      </c>
      <c r="GY223">
        <v>23.056889999999999</v>
      </c>
      <c r="GZ223" s="1">
        <v>3.3472359999999997E-4</v>
      </c>
      <c r="HA223">
        <v>0.25517040000000002</v>
      </c>
      <c r="HB223">
        <v>0.87735280000000004</v>
      </c>
      <c r="HC223">
        <v>23.293500000000002</v>
      </c>
      <c r="HD223" s="1">
        <v>3.222853E-4</v>
      </c>
      <c r="HE223">
        <v>0.24567410000000001</v>
      </c>
      <c r="HF223">
        <v>0.87733139999999998</v>
      </c>
      <c r="HG223">
        <v>23.339020000000001</v>
      </c>
      <c r="HH223" s="1">
        <v>3.1073800000000002E-4</v>
      </c>
      <c r="HI223">
        <v>0.23687949999999999</v>
      </c>
      <c r="HJ223">
        <v>0.87732770000000004</v>
      </c>
      <c r="HK223">
        <v>23.084530000000001</v>
      </c>
      <c r="HL223" s="1">
        <v>3.0012229999999999E-4</v>
      </c>
      <c r="HM223">
        <v>0.2287855</v>
      </c>
      <c r="HN223">
        <v>0.87731840000000005</v>
      </c>
      <c r="HO223">
        <v>22.65953</v>
      </c>
      <c r="HP223" s="1">
        <v>2.898477E-4</v>
      </c>
      <c r="HQ223">
        <v>0.22096650000000001</v>
      </c>
      <c r="HR223">
        <v>0.87730649999999999</v>
      </c>
      <c r="HS223">
        <v>22.508040000000001</v>
      </c>
      <c r="HT223" s="1">
        <v>2.8021190000000003E-4</v>
      </c>
      <c r="HU223">
        <v>0.21363199999999999</v>
      </c>
      <c r="HV223">
        <v>0.87730770000000002</v>
      </c>
      <c r="HW223">
        <v>22.430430000000001</v>
      </c>
      <c r="HX223" s="1">
        <v>2.7090080000000003E-4</v>
      </c>
      <c r="HY223">
        <v>0.20653369999999999</v>
      </c>
      <c r="HZ223">
        <v>0.87728209999999995</v>
      </c>
      <c r="IA223">
        <v>22.575240000000001</v>
      </c>
      <c r="IB223" s="1">
        <v>2.623794E-4</v>
      </c>
      <c r="IC223">
        <v>0.200045</v>
      </c>
      <c r="ID223">
        <v>0.87727460000000002</v>
      </c>
      <c r="IE223">
        <v>22.870609999999999</v>
      </c>
      <c r="IF223" s="1">
        <v>2.5431789999999998E-4</v>
      </c>
      <c r="IG223">
        <v>0.19389529999999999</v>
      </c>
      <c r="IH223">
        <v>0.87726530000000003</v>
      </c>
      <c r="II223">
        <v>23.046189999999999</v>
      </c>
      <c r="IJ223" s="1">
        <v>2.4624599999999999E-4</v>
      </c>
      <c r="IK223">
        <v>0.18775810000000001</v>
      </c>
      <c r="IL223">
        <v>0.8772238</v>
      </c>
      <c r="IM223">
        <v>23.122610000000002</v>
      </c>
      <c r="IN223" s="1">
        <v>2.3854010000000001E-4</v>
      </c>
      <c r="IO223">
        <v>0.1819027</v>
      </c>
      <c r="IP223">
        <v>0.87719040000000004</v>
      </c>
      <c r="IQ223">
        <v>22.937729999999998</v>
      </c>
      <c r="IR223" s="1">
        <v>2.308938E-4</v>
      </c>
      <c r="IS223">
        <v>0.1760825</v>
      </c>
      <c r="IT223">
        <v>0.87715889999999996</v>
      </c>
      <c r="IU223">
        <v>22.66733</v>
      </c>
      <c r="IV223" s="1">
        <v>2.2369539999999999E-4</v>
      </c>
      <c r="IW223">
        <v>0.17059469999999999</v>
      </c>
      <c r="IX223">
        <v>0.87711249999999996</v>
      </c>
      <c r="IY223">
        <v>22.525590000000001</v>
      </c>
      <c r="IZ223" s="1">
        <v>2.1700340000000001E-4</v>
      </c>
      <c r="JA223">
        <v>0.16549559999999999</v>
      </c>
      <c r="JB223">
        <v>0.87705770000000005</v>
      </c>
      <c r="JC223">
        <v>22.47223</v>
      </c>
      <c r="JD223" s="1">
        <v>2.106303E-4</v>
      </c>
      <c r="JE223">
        <v>0.16065869999999999</v>
      </c>
      <c r="JF223">
        <v>0.87700639999999996</v>
      </c>
      <c r="JG223">
        <v>22.871110000000002</v>
      </c>
      <c r="JH223" s="1">
        <v>2.040349E-4</v>
      </c>
      <c r="JI223">
        <v>0.1556411</v>
      </c>
      <c r="JJ223">
        <v>0.87694329999999998</v>
      </c>
      <c r="JK223">
        <v>23.363399999999999</v>
      </c>
      <c r="JL223" s="1">
        <v>1.979335E-4</v>
      </c>
      <c r="JM223">
        <v>0.1509984</v>
      </c>
      <c r="JN223">
        <v>0.87687919999999997</v>
      </c>
      <c r="JO223">
        <v>23.688639999999999</v>
      </c>
      <c r="JP223" s="1">
        <v>1.91826E-4</v>
      </c>
      <c r="JQ223">
        <v>0.14635090000000001</v>
      </c>
      <c r="JR223">
        <v>0.87680570000000002</v>
      </c>
      <c r="JS223">
        <v>23.765170000000001</v>
      </c>
      <c r="JT223" s="1">
        <v>1.860659E-4</v>
      </c>
      <c r="JU223">
        <v>0.14197370000000001</v>
      </c>
      <c r="JV223">
        <v>0.87673389999999995</v>
      </c>
      <c r="JW223">
        <v>23.524429999999999</v>
      </c>
      <c r="JX223" s="1">
        <v>1.808066E-4</v>
      </c>
      <c r="JY223">
        <v>0.13796140000000001</v>
      </c>
      <c r="JZ223">
        <v>0.8766465</v>
      </c>
      <c r="KA223">
        <v>23.145689999999998</v>
      </c>
      <c r="KB223" s="1">
        <v>1.75379E-4</v>
      </c>
      <c r="KC223">
        <v>0.1338423</v>
      </c>
      <c r="KD223">
        <v>0.8765636</v>
      </c>
      <c r="KE223">
        <v>22.910450000000001</v>
      </c>
      <c r="KF223" s="1">
        <v>1.7034409999999999E-4</v>
      </c>
      <c r="KG223">
        <v>0.13000390000000001</v>
      </c>
      <c r="KH223">
        <v>0.87648910000000002</v>
      </c>
      <c r="KI223">
        <v>22.85859</v>
      </c>
      <c r="KJ223" s="1">
        <v>1.6547050000000001E-4</v>
      </c>
      <c r="KK223">
        <v>0.12630189999999999</v>
      </c>
      <c r="KL223">
        <v>0.87640960000000001</v>
      </c>
      <c r="KM223">
        <v>23.22606</v>
      </c>
      <c r="KN223" s="1">
        <v>1.605182E-4</v>
      </c>
      <c r="KO223">
        <v>0.1225372</v>
      </c>
      <c r="KP223">
        <v>0.87633470000000002</v>
      </c>
      <c r="KQ223">
        <v>23.705950000000001</v>
      </c>
      <c r="KR223" s="1">
        <v>1.560283E-4</v>
      </c>
      <c r="KS223">
        <v>0.11911190000000001</v>
      </c>
      <c r="KT223">
        <v>0.87625470000000005</v>
      </c>
      <c r="KU223">
        <v>24.06109</v>
      </c>
      <c r="KV223" s="1">
        <v>1.5161189999999999E-4</v>
      </c>
      <c r="KW223">
        <v>0.11575729999999999</v>
      </c>
      <c r="KX223">
        <v>0.87617809999999996</v>
      </c>
      <c r="KY223">
        <v>24.272310000000001</v>
      </c>
      <c r="KZ223" s="1">
        <v>1.4729639999999999E-4</v>
      </c>
      <c r="LA223">
        <v>0.112468</v>
      </c>
      <c r="LB223">
        <v>0.87610529999999998</v>
      </c>
      <c r="LC223">
        <v>24.135560000000002</v>
      </c>
      <c r="LD223" s="1">
        <v>1.4324039999999999E-4</v>
      </c>
      <c r="LE223">
        <v>0.1093737</v>
      </c>
      <c r="LF223">
        <v>0.87604119999999996</v>
      </c>
      <c r="LG223">
        <v>23.857099999999999</v>
      </c>
      <c r="LH223" s="1">
        <v>1.3944470000000001E-4</v>
      </c>
      <c r="LI223">
        <v>0.1064836</v>
      </c>
      <c r="LJ223">
        <v>0.87596980000000002</v>
      </c>
      <c r="LK223">
        <v>23.713619999999999</v>
      </c>
      <c r="LL223" s="1">
        <v>1.356765E-4</v>
      </c>
      <c r="LM223">
        <v>0.10361960000000001</v>
      </c>
      <c r="LN223">
        <v>0.87589669999999997</v>
      </c>
      <c r="LO223">
        <v>23.69078</v>
      </c>
      <c r="LP223" s="1">
        <v>1.3197320000000001E-4</v>
      </c>
      <c r="LQ223">
        <v>0.1007937</v>
      </c>
      <c r="LR223">
        <v>0.87585199999999996</v>
      </c>
      <c r="LS223">
        <v>24.13496</v>
      </c>
      <c r="LT223" s="1">
        <v>1.285417E-4</v>
      </c>
      <c r="LU223" s="1">
        <v>9.8172960000000004E-2</v>
      </c>
      <c r="LV223">
        <v>0.87577680000000002</v>
      </c>
      <c r="LW223">
        <v>24.63458</v>
      </c>
      <c r="LX223" s="1">
        <v>1.252518E-4</v>
      </c>
      <c r="LY223" s="1">
        <v>9.5668959999999997E-2</v>
      </c>
      <c r="LZ223">
        <v>0.87572810000000001</v>
      </c>
      <c r="MA223">
        <v>24.975909999999999</v>
      </c>
      <c r="MB223" s="1">
        <v>1.218117E-4</v>
      </c>
      <c r="MC223" s="1">
        <v>9.3053419999999998E-2</v>
      </c>
      <c r="MD223">
        <v>0.87566049999999995</v>
      </c>
      <c r="ME223">
        <v>25.195699999999999</v>
      </c>
      <c r="MF223" s="1">
        <v>1.1851549999999999E-4</v>
      </c>
      <c r="MG223" s="1">
        <v>9.0537069999999997E-2</v>
      </c>
      <c r="MH223">
        <v>0.87560870000000002</v>
      </c>
      <c r="MI223">
        <v>25.078009999999999</v>
      </c>
      <c r="MJ223" s="1">
        <v>1.152253E-4</v>
      </c>
      <c r="MK223" s="1">
        <v>8.8036340000000005E-2</v>
      </c>
      <c r="ML223">
        <v>0.87555499999999997</v>
      </c>
      <c r="MM223">
        <v>24.82648</v>
      </c>
      <c r="MN223" s="1">
        <v>1.1204640000000001E-4</v>
      </c>
      <c r="MO223" s="1">
        <v>8.5603269999999995E-2</v>
      </c>
      <c r="MP223">
        <v>0.87549960000000004</v>
      </c>
      <c r="MQ223">
        <v>24.69717</v>
      </c>
      <c r="MR223" s="1">
        <v>1.090412E-4</v>
      </c>
      <c r="MS223" s="1">
        <v>8.3317559999999999E-2</v>
      </c>
      <c r="MT223">
        <v>0.87544200000000005</v>
      </c>
      <c r="MU223">
        <v>24.608139999999999</v>
      </c>
      <c r="MV223" s="1">
        <v>1.0622829999999999E-4</v>
      </c>
      <c r="MW223" s="1">
        <v>8.1166440000000006E-2</v>
      </c>
      <c r="MX223">
        <v>0.87538830000000001</v>
      </c>
      <c r="MY223">
        <v>24.605530000000002</v>
      </c>
      <c r="MZ223" s="1">
        <v>1.032873E-4</v>
      </c>
      <c r="NA223" s="1">
        <v>7.8929159999999998E-2</v>
      </c>
      <c r="NB223">
        <v>0.87532840000000001</v>
      </c>
      <c r="NC223">
        <v>24.665410000000001</v>
      </c>
      <c r="ND223" s="1">
        <v>1.004763E-4</v>
      </c>
      <c r="NE223" s="1">
        <v>7.6785839999999994E-2</v>
      </c>
      <c r="NF223">
        <v>0.87526369999999998</v>
      </c>
      <c r="NG223">
        <v>24.822520000000001</v>
      </c>
      <c r="NH223" s="1">
        <v>9.7569869999999994E-5</v>
      </c>
      <c r="NI223">
        <v>7.4573899999999999E-2</v>
      </c>
      <c r="NJ223">
        <v>0.87520849999999994</v>
      </c>
      <c r="NK223">
        <v>24.595310000000001</v>
      </c>
      <c r="NL223" s="1">
        <v>9.4751659999999993E-5</v>
      </c>
      <c r="NM223" s="1">
        <v>7.2422379999999995E-2</v>
      </c>
      <c r="NN223">
        <v>0.87516190000000005</v>
      </c>
      <c r="NO223">
        <v>24.084959999999999</v>
      </c>
      <c r="NP223" s="1">
        <v>9.2129529999999995E-5</v>
      </c>
      <c r="NQ223" s="1">
        <v>7.0422570000000004E-2</v>
      </c>
      <c r="NR223">
        <v>0.87510849999999996</v>
      </c>
      <c r="NS223">
        <v>23.71528</v>
      </c>
      <c r="NT223" s="1">
        <v>8.9439579999999995E-5</v>
      </c>
      <c r="NU223" s="1">
        <v>6.8370990000000006E-2</v>
      </c>
      <c r="NV223">
        <v>0.87506850000000003</v>
      </c>
      <c r="NW223">
        <v>23.519079999999999</v>
      </c>
      <c r="NX223" s="1">
        <v>8.6864800000000002E-5</v>
      </c>
      <c r="NY223" s="1">
        <v>6.6402820000000001E-2</v>
      </c>
      <c r="NZ223">
        <v>0.87501870000000004</v>
      </c>
      <c r="OA223">
        <v>23.415459999999999</v>
      </c>
      <c r="OB223" s="1">
        <v>8.4417600000000003E-5</v>
      </c>
      <c r="OC223" s="1">
        <v>6.4534739999999993E-2</v>
      </c>
      <c r="OD223">
        <v>0.87498169999999997</v>
      </c>
      <c r="OE223">
        <v>23.682829999999999</v>
      </c>
      <c r="OF223" s="1">
        <v>8.2045750000000003E-5</v>
      </c>
      <c r="OG223" s="1">
        <v>6.272411E-2</v>
      </c>
      <c r="OH223">
        <v>0.87493620000000005</v>
      </c>
      <c r="OI223">
        <v>24.12942</v>
      </c>
      <c r="OJ223" s="1">
        <v>7.973547E-5</v>
      </c>
      <c r="OK223" s="1">
        <v>6.096261E-2</v>
      </c>
    </row>
    <row r="224" spans="1:401" x14ac:dyDescent="0.35">
      <c r="A224">
        <v>230</v>
      </c>
      <c r="B224" t="s">
        <v>4</v>
      </c>
      <c r="C224" t="s">
        <v>181</v>
      </c>
      <c r="D224" t="s">
        <v>228</v>
      </c>
      <c r="E224">
        <v>847.74940000000004</v>
      </c>
      <c r="F224">
        <v>1.1483730000000001</v>
      </c>
      <c r="G224">
        <v>23.69425</v>
      </c>
      <c r="H224">
        <v>0</v>
      </c>
      <c r="I224">
        <v>0</v>
      </c>
      <c r="J224">
        <v>1.148191</v>
      </c>
      <c r="K224">
        <v>23.746040000000001</v>
      </c>
      <c r="L224">
        <v>0</v>
      </c>
      <c r="M224">
        <v>0</v>
      </c>
      <c r="N224">
        <v>1.147996</v>
      </c>
      <c r="O224">
        <v>23.65541</v>
      </c>
      <c r="P224">
        <v>0</v>
      </c>
      <c r="Q224">
        <v>0</v>
      </c>
      <c r="R224">
        <v>1.1478109999999999</v>
      </c>
      <c r="S224">
        <v>23.302489999999999</v>
      </c>
      <c r="T224">
        <v>0</v>
      </c>
      <c r="U224">
        <v>0</v>
      </c>
      <c r="V224">
        <v>1.1476299999999999</v>
      </c>
      <c r="W224">
        <v>22.88832</v>
      </c>
      <c r="X224">
        <v>0</v>
      </c>
      <c r="Y224">
        <v>0</v>
      </c>
      <c r="Z224">
        <v>1.147464</v>
      </c>
      <c r="AA224">
        <v>22.334810000000001</v>
      </c>
      <c r="AB224">
        <v>0</v>
      </c>
      <c r="AC224">
        <v>0</v>
      </c>
      <c r="AD224">
        <v>1.147313</v>
      </c>
      <c r="AE224">
        <v>21.819379999999999</v>
      </c>
      <c r="AF224">
        <v>0</v>
      </c>
      <c r="AG224">
        <v>0</v>
      </c>
      <c r="AH224">
        <v>1.1471279999999999</v>
      </c>
      <c r="AI224">
        <v>21.54382</v>
      </c>
      <c r="AJ224">
        <v>0</v>
      </c>
      <c r="AK224">
        <v>0</v>
      </c>
      <c r="AL224">
        <v>1.1469910000000001</v>
      </c>
      <c r="AM224">
        <v>21.469349999999999</v>
      </c>
      <c r="AN224" s="1">
        <v>4.3986400000000003E-32</v>
      </c>
      <c r="AO224" s="1">
        <v>2.7700360000000001E-29</v>
      </c>
      <c r="AP224">
        <v>1.1468910000000001</v>
      </c>
      <c r="AQ224">
        <v>21.800550000000001</v>
      </c>
      <c r="AR224" s="1">
        <v>3.8629690000000001E-19</v>
      </c>
      <c r="AS224" s="1">
        <v>2.436356E-16</v>
      </c>
      <c r="AT224">
        <v>1.146766</v>
      </c>
      <c r="AU224">
        <v>22.288430000000002</v>
      </c>
      <c r="AV224" s="1">
        <v>6.1709720000000005E-8</v>
      </c>
      <c r="AW224" s="1">
        <v>2.874011E-5</v>
      </c>
      <c r="AX224">
        <v>1.146652</v>
      </c>
      <c r="AY224">
        <v>22.561240000000002</v>
      </c>
      <c r="AZ224" s="1">
        <v>4.7601559999999998E-4</v>
      </c>
      <c r="BA224">
        <v>0.2493011</v>
      </c>
      <c r="BB224">
        <v>1.146541</v>
      </c>
      <c r="BC224">
        <v>22.674050000000001</v>
      </c>
      <c r="BD224">
        <v>0.10104779999999999</v>
      </c>
      <c r="BE224">
        <v>56.176049999999996</v>
      </c>
      <c r="BF224">
        <v>1.1464559999999999</v>
      </c>
      <c r="BG224">
        <v>22.521280000000001</v>
      </c>
      <c r="BH224">
        <v>2.8657319999999999</v>
      </c>
      <c r="BI224">
        <v>1667.9369999999999</v>
      </c>
      <c r="BJ224">
        <v>1.1463779999999999</v>
      </c>
      <c r="BK224">
        <v>22.180789999999998</v>
      </c>
      <c r="BL224">
        <v>18.765139999999999</v>
      </c>
      <c r="BM224">
        <v>11342.86</v>
      </c>
      <c r="BN224">
        <v>1.1463140000000001</v>
      </c>
      <c r="BO224">
        <v>21.866869999999999</v>
      </c>
      <c r="BP224">
        <v>38.913170000000001</v>
      </c>
      <c r="BQ224">
        <v>24286.34</v>
      </c>
      <c r="BR224">
        <v>1.146242</v>
      </c>
      <c r="BS224">
        <v>21.617719999999998</v>
      </c>
      <c r="BT224">
        <v>31.67371</v>
      </c>
      <c r="BU224">
        <v>20318.93</v>
      </c>
      <c r="BV224">
        <v>1.1462129999999999</v>
      </c>
      <c r="BW224">
        <v>21.700150000000001</v>
      </c>
      <c r="BX224">
        <v>11.85797</v>
      </c>
      <c r="BY224">
        <v>7790.2250000000004</v>
      </c>
      <c r="BZ224">
        <v>1.1461980000000001</v>
      </c>
      <c r="CA224">
        <v>22.00825</v>
      </c>
      <c r="CB224">
        <v>2.3143549999999999</v>
      </c>
      <c r="CC224">
        <v>1552.232</v>
      </c>
      <c r="CD224">
        <v>1.1461619999999999</v>
      </c>
      <c r="CE224">
        <v>22.27469</v>
      </c>
      <c r="CF224">
        <v>0.2664436</v>
      </c>
      <c r="CG224">
        <v>181.5369</v>
      </c>
      <c r="CH224">
        <v>1.146147</v>
      </c>
      <c r="CI224">
        <v>22.536999999999999</v>
      </c>
      <c r="CJ224" s="1">
        <v>2.5601809999999999E-2</v>
      </c>
      <c r="CK224">
        <v>17.302209999999999</v>
      </c>
      <c r="CL224">
        <v>1.1461440000000001</v>
      </c>
      <c r="CM224">
        <v>22.61938</v>
      </c>
      <c r="CN224" s="1">
        <v>7.1709199999999999E-3</v>
      </c>
      <c r="CO224">
        <v>4.6010530000000003</v>
      </c>
      <c r="CP224">
        <v>1.1461110000000001</v>
      </c>
      <c r="CQ224">
        <v>22.472429999999999</v>
      </c>
      <c r="CR224" s="1">
        <v>5.3013239999999996E-3</v>
      </c>
      <c r="CS224">
        <v>3.3593820000000001</v>
      </c>
      <c r="CT224">
        <v>1.146096</v>
      </c>
      <c r="CU224">
        <v>22.391279999999998</v>
      </c>
      <c r="CV224" s="1">
        <v>4.4178389999999998E-3</v>
      </c>
      <c r="CW224">
        <v>2.7974869999999998</v>
      </c>
      <c r="CX224">
        <v>1.1460900000000001</v>
      </c>
      <c r="CY224">
        <v>22.386510000000001</v>
      </c>
      <c r="CZ224" s="1">
        <v>3.7172289999999998E-3</v>
      </c>
      <c r="DA224">
        <v>2.3534709999999999</v>
      </c>
      <c r="DB224">
        <v>1.1460600000000001</v>
      </c>
      <c r="DC224">
        <v>22.775130000000001</v>
      </c>
      <c r="DD224" s="1">
        <v>3.1431390000000001E-3</v>
      </c>
      <c r="DE224">
        <v>1.989743</v>
      </c>
      <c r="DF224">
        <v>1.1460159999999999</v>
      </c>
      <c r="DG224">
        <v>23.22822</v>
      </c>
      <c r="DH224" s="1">
        <v>2.6716330000000001E-3</v>
      </c>
      <c r="DI224">
        <v>1.6910810000000001</v>
      </c>
      <c r="DJ224">
        <v>1.1459710000000001</v>
      </c>
      <c r="DK224">
        <v>23.506239999999998</v>
      </c>
      <c r="DL224" s="1">
        <v>2.2845589999999998E-3</v>
      </c>
      <c r="DM224">
        <v>1.4458150000000001</v>
      </c>
      <c r="DN224">
        <v>1.1459280000000001</v>
      </c>
      <c r="DO224">
        <v>23.653220000000001</v>
      </c>
      <c r="DP224" s="1">
        <v>1.967913E-3</v>
      </c>
      <c r="DQ224">
        <v>1.245212</v>
      </c>
      <c r="DR224">
        <v>1.1458999999999999</v>
      </c>
      <c r="DS224">
        <v>23.39601</v>
      </c>
      <c r="DT224" s="1">
        <v>1.7069190000000001E-3</v>
      </c>
      <c r="DU224">
        <v>1.07986</v>
      </c>
      <c r="DV224">
        <v>1.145804</v>
      </c>
      <c r="DW224">
        <v>23.009039999999999</v>
      </c>
      <c r="DX224" s="1">
        <v>1.4917960000000001E-3</v>
      </c>
      <c r="DY224">
        <v>0.9436158</v>
      </c>
      <c r="DZ224">
        <v>1.145761</v>
      </c>
      <c r="EA224">
        <v>22.787379999999999</v>
      </c>
      <c r="EB224" s="1">
        <v>1.3136510000000001E-3</v>
      </c>
      <c r="EC224">
        <v>0.83084860000000005</v>
      </c>
      <c r="ED224">
        <v>1.1456679999999999</v>
      </c>
      <c r="EE224">
        <v>22.71489</v>
      </c>
      <c r="EF224" s="1">
        <v>1.164081E-3</v>
      </c>
      <c r="EG224">
        <v>0.73614990000000002</v>
      </c>
      <c r="EH224">
        <v>1.14558</v>
      </c>
      <c r="EI224">
        <v>22.999189999999999</v>
      </c>
      <c r="EJ224" s="1">
        <v>1.037762E-3</v>
      </c>
      <c r="EK224">
        <v>0.6562344</v>
      </c>
      <c r="EL224">
        <v>1.1454949999999999</v>
      </c>
      <c r="EM224">
        <v>23.484000000000002</v>
      </c>
      <c r="EN224" s="1">
        <v>9.3073009999999998E-4</v>
      </c>
      <c r="EO224">
        <v>0.58850630000000004</v>
      </c>
      <c r="EP224">
        <v>1.1453930000000001</v>
      </c>
      <c r="EQ224">
        <v>23.901769999999999</v>
      </c>
      <c r="ER224" s="1">
        <v>8.403862E-4</v>
      </c>
      <c r="ES224">
        <v>0.53131910000000004</v>
      </c>
      <c r="ET224">
        <v>1.1452979999999999</v>
      </c>
      <c r="EU224">
        <v>24.110679999999999</v>
      </c>
      <c r="EV224" s="1">
        <v>7.6469920000000005E-4</v>
      </c>
      <c r="EW224">
        <v>0.48341780000000001</v>
      </c>
      <c r="EX224">
        <v>1.145213</v>
      </c>
      <c r="EY224">
        <v>23.918150000000001</v>
      </c>
      <c r="EZ224" s="1">
        <v>7.0075960000000001E-4</v>
      </c>
      <c r="FA224">
        <v>0.44296289999999999</v>
      </c>
      <c r="FB224">
        <v>1.1451199999999999</v>
      </c>
      <c r="FC224">
        <v>23.57471</v>
      </c>
      <c r="FD224" s="1">
        <v>6.4660450000000001E-4</v>
      </c>
      <c r="FE224">
        <v>0.40869919999999998</v>
      </c>
      <c r="FF224">
        <v>1.1450400000000001</v>
      </c>
      <c r="FG224">
        <v>23.38035</v>
      </c>
      <c r="FH224" s="1">
        <v>5.9907199999999997E-4</v>
      </c>
      <c r="FI224">
        <v>0.37865389999999999</v>
      </c>
      <c r="FJ224">
        <v>1.1449320000000001</v>
      </c>
      <c r="FK224">
        <v>23.30902</v>
      </c>
      <c r="FL224" s="1">
        <v>5.5820179999999998E-4</v>
      </c>
      <c r="FM224">
        <v>0.35279549999999998</v>
      </c>
      <c r="FN224">
        <v>1.1448579999999999</v>
      </c>
      <c r="FO224">
        <v>23.611719999999998</v>
      </c>
      <c r="FP224" s="1">
        <v>5.2330249999999997E-4</v>
      </c>
      <c r="FQ224">
        <v>0.33073740000000001</v>
      </c>
      <c r="FR224">
        <v>1.1448</v>
      </c>
      <c r="FS224">
        <v>23.966069999999998</v>
      </c>
      <c r="FT224" s="1">
        <v>4.922552E-4</v>
      </c>
      <c r="FU224">
        <v>0.31110959999999999</v>
      </c>
      <c r="FV224">
        <v>1.144725</v>
      </c>
      <c r="FW224">
        <v>23.945699999999999</v>
      </c>
      <c r="FX224" s="1">
        <v>4.6464230000000002E-4</v>
      </c>
      <c r="FY224">
        <v>0.29366950000000003</v>
      </c>
      <c r="FZ224">
        <v>1.1446609999999999</v>
      </c>
      <c r="GA224">
        <v>23.709869999999999</v>
      </c>
      <c r="GB224" s="1">
        <v>4.4042179999999998E-4</v>
      </c>
      <c r="GC224">
        <v>0.27835720000000003</v>
      </c>
      <c r="GD224">
        <v>1.144611</v>
      </c>
      <c r="GE224">
        <v>23.18956</v>
      </c>
      <c r="GF224" s="1">
        <v>4.1895840000000001E-4</v>
      </c>
      <c r="GG224">
        <v>0.26478770000000001</v>
      </c>
      <c r="GH224">
        <v>1.144563</v>
      </c>
      <c r="GI224">
        <v>22.820160000000001</v>
      </c>
      <c r="GJ224" s="1">
        <v>3.994073E-4</v>
      </c>
      <c r="GK224">
        <v>0.25244549999999999</v>
      </c>
      <c r="GL224">
        <v>1.144555</v>
      </c>
      <c r="GM224">
        <v>22.69434</v>
      </c>
      <c r="GN224" s="1">
        <v>3.8110560000000001E-4</v>
      </c>
      <c r="GO224">
        <v>0.24087620000000001</v>
      </c>
      <c r="GP224">
        <v>1.1445129999999999</v>
      </c>
      <c r="GQ224">
        <v>22.755040000000001</v>
      </c>
      <c r="GR224" s="1">
        <v>3.64674E-4</v>
      </c>
      <c r="GS224">
        <v>0.23049220000000001</v>
      </c>
      <c r="GT224">
        <v>1.1444890000000001</v>
      </c>
      <c r="GU224">
        <v>22.869009999999999</v>
      </c>
      <c r="GV224" s="1">
        <v>3.4958819999999997E-4</v>
      </c>
      <c r="GW224">
        <v>0.2209689</v>
      </c>
      <c r="GX224">
        <v>1.144495</v>
      </c>
      <c r="GY224">
        <v>23.073740000000001</v>
      </c>
      <c r="GZ224" s="1">
        <v>3.3568109999999998E-4</v>
      </c>
      <c r="HA224">
        <v>0.21217549999999999</v>
      </c>
      <c r="HB224">
        <v>1.1444939999999999</v>
      </c>
      <c r="HC224">
        <v>23.32518</v>
      </c>
      <c r="HD224" s="1">
        <v>3.2314969999999997E-4</v>
      </c>
      <c r="HE224">
        <v>0.20424419999999999</v>
      </c>
      <c r="HF224">
        <v>1.1444730000000001</v>
      </c>
      <c r="HG224">
        <v>23.38017</v>
      </c>
      <c r="HH224" s="1">
        <v>3.1155149999999998E-4</v>
      </c>
      <c r="HI224">
        <v>0.19692080000000001</v>
      </c>
      <c r="HJ224">
        <v>1.1444669999999999</v>
      </c>
      <c r="HK224">
        <v>23.117139999999999</v>
      </c>
      <c r="HL224" s="1">
        <v>3.0087270000000001E-4</v>
      </c>
      <c r="HM224">
        <v>0.1901699</v>
      </c>
      <c r="HN224">
        <v>1.144463</v>
      </c>
      <c r="HO224">
        <v>22.679970000000001</v>
      </c>
      <c r="HP224" s="1">
        <v>2.9058520000000001E-4</v>
      </c>
      <c r="HQ224">
        <v>0.18367900000000001</v>
      </c>
      <c r="HR224">
        <v>1.1444380000000001</v>
      </c>
      <c r="HS224">
        <v>22.512640000000001</v>
      </c>
      <c r="HT224" s="1">
        <v>2.8090869999999998E-4</v>
      </c>
      <c r="HU224">
        <v>0.1775708</v>
      </c>
      <c r="HV224">
        <v>1.144434</v>
      </c>
      <c r="HW224">
        <v>22.438400000000001</v>
      </c>
      <c r="HX224" s="1">
        <v>2.7155179999999998E-4</v>
      </c>
      <c r="HY224">
        <v>0.17165920000000001</v>
      </c>
      <c r="HZ224">
        <v>1.144425</v>
      </c>
      <c r="IA224">
        <v>22.586770000000001</v>
      </c>
      <c r="IB224" s="1">
        <v>2.6300420000000002E-4</v>
      </c>
      <c r="IC224">
        <v>0.16626070000000001</v>
      </c>
      <c r="ID224">
        <v>1.144423</v>
      </c>
      <c r="IE224">
        <v>22.888059999999999</v>
      </c>
      <c r="IF224" s="1">
        <v>2.5489140000000001E-4</v>
      </c>
      <c r="IG224">
        <v>0.1611303</v>
      </c>
      <c r="IH224">
        <v>1.1444270000000001</v>
      </c>
      <c r="II224">
        <v>23.06906</v>
      </c>
      <c r="IJ224" s="1">
        <v>2.4682980000000001E-4</v>
      </c>
      <c r="IK224">
        <v>0.15604999999999999</v>
      </c>
      <c r="IL224">
        <v>1.1443840000000001</v>
      </c>
      <c r="IM224">
        <v>23.147500000000001</v>
      </c>
      <c r="IN224" s="1">
        <v>2.391087E-4</v>
      </c>
      <c r="IO224">
        <v>0.1511806</v>
      </c>
      <c r="IP224">
        <v>1.144352</v>
      </c>
      <c r="IQ224">
        <v>22.96</v>
      </c>
      <c r="IR224" s="1">
        <v>2.314474E-4</v>
      </c>
      <c r="IS224">
        <v>0.1463467</v>
      </c>
      <c r="IT224">
        <v>1.1443350000000001</v>
      </c>
      <c r="IU224">
        <v>22.68591</v>
      </c>
      <c r="IV224" s="1">
        <v>2.2421179999999999E-4</v>
      </c>
      <c r="IW224">
        <v>0.1417728</v>
      </c>
      <c r="IX224">
        <v>1.1443000000000001</v>
      </c>
      <c r="IY224">
        <v>22.539100000000001</v>
      </c>
      <c r="IZ224" s="1">
        <v>2.1747389999999999E-4</v>
      </c>
      <c r="JA224">
        <v>0.13751630000000001</v>
      </c>
      <c r="JB224">
        <v>1.144252</v>
      </c>
      <c r="JC224">
        <v>22.483180000000001</v>
      </c>
      <c r="JD224" s="1">
        <v>2.1109899999999999E-4</v>
      </c>
      <c r="JE224">
        <v>0.1335026</v>
      </c>
      <c r="JF224">
        <v>1.1442220000000001</v>
      </c>
      <c r="JG224">
        <v>22.877120000000001</v>
      </c>
      <c r="JH224" s="1">
        <v>2.0450040000000001E-4</v>
      </c>
      <c r="JI224">
        <v>0.12934219999999999</v>
      </c>
      <c r="JJ224">
        <v>1.1441680000000001</v>
      </c>
      <c r="JK224">
        <v>23.375990000000002</v>
      </c>
      <c r="JL224" s="1">
        <v>1.9837960000000001E-4</v>
      </c>
      <c r="JM224">
        <v>0.12547839999999999</v>
      </c>
      <c r="JN224">
        <v>1.1441209999999999</v>
      </c>
      <c r="JO224">
        <v>23.705729999999999</v>
      </c>
      <c r="JP224" s="1">
        <v>1.92246E-4</v>
      </c>
      <c r="JQ224">
        <v>0.1216101</v>
      </c>
      <c r="JR224">
        <v>1.1440680000000001</v>
      </c>
      <c r="JS224">
        <v>23.790130000000001</v>
      </c>
      <c r="JT224" s="1">
        <v>1.8649310000000001E-4</v>
      </c>
      <c r="JU224">
        <v>0.117983</v>
      </c>
      <c r="JV224">
        <v>1.1439969999999999</v>
      </c>
      <c r="JW224">
        <v>23.553159999999998</v>
      </c>
      <c r="JX224" s="1">
        <v>1.8117630000000001E-4</v>
      </c>
      <c r="JY224">
        <v>0.1146189</v>
      </c>
      <c r="JZ224">
        <v>1.1439429999999999</v>
      </c>
      <c r="KA224">
        <v>23.171019999999999</v>
      </c>
      <c r="KB224" s="1">
        <v>1.757691E-4</v>
      </c>
      <c r="KC224">
        <v>0.1112165</v>
      </c>
      <c r="KD224">
        <v>1.14388</v>
      </c>
      <c r="KE224">
        <v>22.924199999999999</v>
      </c>
      <c r="KF224" s="1">
        <v>1.7069639999999999E-4</v>
      </c>
      <c r="KG224">
        <v>0.1080092</v>
      </c>
      <c r="KH224">
        <v>1.1438200000000001</v>
      </c>
      <c r="KI224">
        <v>22.865410000000001</v>
      </c>
      <c r="KJ224" s="1">
        <v>1.6582310000000001E-4</v>
      </c>
      <c r="KK224">
        <v>0.104939</v>
      </c>
      <c r="KL224">
        <v>1.1437580000000001</v>
      </c>
      <c r="KM224">
        <v>23.232710000000001</v>
      </c>
      <c r="KN224" s="1">
        <v>1.6086489999999999E-4</v>
      </c>
      <c r="KO224">
        <v>0.10181510000000001</v>
      </c>
      <c r="KP224">
        <v>1.143715</v>
      </c>
      <c r="KQ224">
        <v>23.720469999999999</v>
      </c>
      <c r="KR224" s="1">
        <v>1.5635080000000001E-4</v>
      </c>
      <c r="KS224" s="1">
        <v>9.8958240000000003E-2</v>
      </c>
      <c r="KT224">
        <v>1.143653</v>
      </c>
      <c r="KU224">
        <v>24.08314</v>
      </c>
      <c r="KV224" s="1">
        <v>1.519379E-4</v>
      </c>
      <c r="KW224" s="1">
        <v>9.6177849999999995E-2</v>
      </c>
      <c r="KX224">
        <v>1.143597</v>
      </c>
      <c r="KY224">
        <v>24.297779999999999</v>
      </c>
      <c r="KZ224" s="1">
        <v>1.476026E-4</v>
      </c>
      <c r="LA224" s="1">
        <v>9.3438110000000005E-2</v>
      </c>
      <c r="LB224">
        <v>1.1435489999999999</v>
      </c>
      <c r="LC224">
        <v>24.157879999999999</v>
      </c>
      <c r="LD224" s="1">
        <v>1.4352190000000001E-4</v>
      </c>
      <c r="LE224" s="1">
        <v>9.0857740000000006E-2</v>
      </c>
      <c r="LF224">
        <v>1.1434869999999999</v>
      </c>
      <c r="LG224">
        <v>23.87313</v>
      </c>
      <c r="LH224" s="1">
        <v>1.3971829999999999E-4</v>
      </c>
      <c r="LI224" s="1">
        <v>8.8456080000000006E-2</v>
      </c>
      <c r="LJ224">
        <v>1.1434340000000001</v>
      </c>
      <c r="LK224">
        <v>23.72213</v>
      </c>
      <c r="LL224" s="1">
        <v>1.3595729999999999E-4</v>
      </c>
      <c r="LM224" s="1">
        <v>8.6084759999999996E-2</v>
      </c>
      <c r="LN224">
        <v>1.1433850000000001</v>
      </c>
      <c r="LO224">
        <v>23.700240000000001</v>
      </c>
      <c r="LP224" s="1">
        <v>1.3223489999999999E-4</v>
      </c>
      <c r="LQ224" s="1">
        <v>8.3729659999999997E-2</v>
      </c>
      <c r="LR224">
        <v>1.1433469999999999</v>
      </c>
      <c r="LS224">
        <v>24.145160000000001</v>
      </c>
      <c r="LT224" s="1">
        <v>1.2877949999999999E-4</v>
      </c>
      <c r="LU224" s="1">
        <v>8.1543080000000004E-2</v>
      </c>
      <c r="LV224">
        <v>1.14331</v>
      </c>
      <c r="LW224">
        <v>24.657019999999999</v>
      </c>
      <c r="LX224" s="1">
        <v>1.254912E-4</v>
      </c>
      <c r="LY224" s="1">
        <v>7.9466239999999994E-2</v>
      </c>
      <c r="LZ224">
        <v>1.1432770000000001</v>
      </c>
      <c r="MA224">
        <v>25.003419999999998</v>
      </c>
      <c r="MB224" s="1">
        <v>1.2206329999999999E-4</v>
      </c>
      <c r="MC224" s="1">
        <v>7.7305260000000001E-2</v>
      </c>
      <c r="MD224">
        <v>1.1432439999999999</v>
      </c>
      <c r="ME224">
        <v>25.226109999999998</v>
      </c>
      <c r="MF224" s="1">
        <v>1.187491E-4</v>
      </c>
      <c r="MG224" s="1">
        <v>7.520694E-2</v>
      </c>
      <c r="MH224">
        <v>1.1431659999999999</v>
      </c>
      <c r="MI224">
        <v>25.10256</v>
      </c>
      <c r="MJ224" s="1">
        <v>1.154649E-4</v>
      </c>
      <c r="MK224" s="1">
        <v>7.3137129999999995E-2</v>
      </c>
      <c r="ML224">
        <v>1.143132</v>
      </c>
      <c r="MM224">
        <v>24.84526</v>
      </c>
      <c r="MN224" s="1">
        <v>1.122606E-4</v>
      </c>
      <c r="MO224" s="1">
        <v>7.1105269999999998E-2</v>
      </c>
      <c r="MP224">
        <v>1.143087</v>
      </c>
      <c r="MQ224">
        <v>24.705729999999999</v>
      </c>
      <c r="MR224" s="1">
        <v>1.0926560000000001E-4</v>
      </c>
      <c r="MS224" s="1">
        <v>6.9215310000000002E-2</v>
      </c>
      <c r="MT224">
        <v>1.1430560000000001</v>
      </c>
      <c r="MU224">
        <v>24.615079999999999</v>
      </c>
      <c r="MV224" s="1">
        <v>1.064298E-4</v>
      </c>
      <c r="MW224">
        <v>6.7417199999999997E-2</v>
      </c>
      <c r="MX224">
        <v>1.1430229999999999</v>
      </c>
      <c r="MY224">
        <v>24.617319999999999</v>
      </c>
      <c r="MZ224" s="1">
        <v>1.034976E-4</v>
      </c>
      <c r="NA224" s="1">
        <v>6.5568420000000002E-2</v>
      </c>
      <c r="NB224">
        <v>1.142971</v>
      </c>
      <c r="NC224">
        <v>24.690819999999999</v>
      </c>
      <c r="ND224" s="1">
        <v>1.006836E-4</v>
      </c>
      <c r="NE224" s="1">
        <v>6.3788129999999998E-2</v>
      </c>
      <c r="NF224">
        <v>1.142916</v>
      </c>
      <c r="NG224">
        <v>24.855129999999999</v>
      </c>
      <c r="NH224" s="1">
        <v>9.7778650000000003E-5</v>
      </c>
      <c r="NI224" s="1">
        <v>6.1955349999999999E-2</v>
      </c>
      <c r="NJ224">
        <v>1.142873</v>
      </c>
      <c r="NK224">
        <v>24.640720000000002</v>
      </c>
      <c r="NL224" s="1">
        <v>9.4950180000000003E-5</v>
      </c>
      <c r="NM224" s="1">
        <v>6.0164960000000003E-2</v>
      </c>
      <c r="NN224">
        <v>1.142854</v>
      </c>
      <c r="NO224">
        <v>24.122990000000001</v>
      </c>
      <c r="NP224" s="1">
        <v>9.2326419999999999E-5</v>
      </c>
      <c r="NQ224" s="1">
        <v>5.8505139999999997E-2</v>
      </c>
      <c r="NR224">
        <v>1.142828</v>
      </c>
      <c r="NS224">
        <v>23.738810000000001</v>
      </c>
      <c r="NT224" s="1">
        <v>8.963125E-5</v>
      </c>
      <c r="NU224" s="1">
        <v>5.6801230000000001E-2</v>
      </c>
      <c r="NV224">
        <v>1.1427940000000001</v>
      </c>
      <c r="NW224">
        <v>23.532139999999998</v>
      </c>
      <c r="NX224" s="1">
        <v>8.7049260000000004E-5</v>
      </c>
      <c r="NY224" s="1">
        <v>5.5165119999999998E-2</v>
      </c>
      <c r="NZ224">
        <v>1.1427449999999999</v>
      </c>
      <c r="OA224">
        <v>23.425709999999999</v>
      </c>
      <c r="OB224" s="1">
        <v>8.4594549999999995E-5</v>
      </c>
      <c r="OC224" s="1">
        <v>5.3611529999999998E-2</v>
      </c>
      <c r="OD224">
        <v>1.1427290000000001</v>
      </c>
      <c r="OE224">
        <v>23.692039999999999</v>
      </c>
      <c r="OF224" s="1">
        <v>8.2215759999999997E-5</v>
      </c>
      <c r="OG224" s="1">
        <v>5.2105940000000003E-2</v>
      </c>
      <c r="OH224">
        <v>1.1426909999999999</v>
      </c>
      <c r="OI224">
        <v>24.147970000000001</v>
      </c>
      <c r="OJ224" s="1">
        <v>7.9907259999999997E-5</v>
      </c>
      <c r="OK224" s="1">
        <v>5.0646169999999997E-2</v>
      </c>
    </row>
    <row r="225" spans="1:401" x14ac:dyDescent="0.35">
      <c r="A225">
        <v>231</v>
      </c>
      <c r="B225" t="s">
        <v>4</v>
      </c>
      <c r="C225" t="s">
        <v>181</v>
      </c>
      <c r="D225" t="s">
        <v>229</v>
      </c>
      <c r="E225">
        <v>865.10170000000005</v>
      </c>
      <c r="F225">
        <v>1.1964189999999999</v>
      </c>
      <c r="G225">
        <v>23.69689</v>
      </c>
      <c r="H225">
        <v>0</v>
      </c>
      <c r="I225">
        <v>0</v>
      </c>
      <c r="J225">
        <v>1.1960999999999999</v>
      </c>
      <c r="K225">
        <v>23.752130000000001</v>
      </c>
      <c r="L225">
        <v>0</v>
      </c>
      <c r="M225">
        <v>0</v>
      </c>
      <c r="N225">
        <v>1.1957899999999999</v>
      </c>
      <c r="O225">
        <v>23.671330000000001</v>
      </c>
      <c r="P225">
        <v>0</v>
      </c>
      <c r="Q225">
        <v>0</v>
      </c>
      <c r="R225">
        <v>1.1954579999999999</v>
      </c>
      <c r="S225">
        <v>23.332170000000001</v>
      </c>
      <c r="T225">
        <v>0</v>
      </c>
      <c r="U225">
        <v>0</v>
      </c>
      <c r="V225">
        <v>1.195155</v>
      </c>
      <c r="W225">
        <v>22.924859999999999</v>
      </c>
      <c r="X225">
        <v>0</v>
      </c>
      <c r="Y225">
        <v>0</v>
      </c>
      <c r="Z225">
        <v>1.194866</v>
      </c>
      <c r="AA225">
        <v>22.373370000000001</v>
      </c>
      <c r="AB225">
        <v>0</v>
      </c>
      <c r="AC225">
        <v>0</v>
      </c>
      <c r="AD225">
        <v>1.194577</v>
      </c>
      <c r="AE225">
        <v>21.847059999999999</v>
      </c>
      <c r="AF225">
        <v>0</v>
      </c>
      <c r="AG225">
        <v>0</v>
      </c>
      <c r="AH225">
        <v>1.194307</v>
      </c>
      <c r="AI225">
        <v>21.559819999999998</v>
      </c>
      <c r="AJ225">
        <v>0</v>
      </c>
      <c r="AK225">
        <v>0</v>
      </c>
      <c r="AL225">
        <v>1.1940649999999999</v>
      </c>
      <c r="AM225">
        <v>21.477530000000002</v>
      </c>
      <c r="AN225" s="1">
        <v>9.0433569999999998E-33</v>
      </c>
      <c r="AO225" s="1">
        <v>5.2268099999999999E-30</v>
      </c>
      <c r="AP225">
        <v>1.1938409999999999</v>
      </c>
      <c r="AQ225">
        <v>21.803090000000001</v>
      </c>
      <c r="AR225" s="1">
        <v>5.5772429999999997E-20</v>
      </c>
      <c r="AS225" s="1">
        <v>3.2285469999999999E-17</v>
      </c>
      <c r="AT225">
        <v>1.193627</v>
      </c>
      <c r="AU225">
        <v>22.295339999999999</v>
      </c>
      <c r="AV225" s="1">
        <v>3.018599E-8</v>
      </c>
      <c r="AW225" s="1">
        <v>1.292446E-5</v>
      </c>
      <c r="AX225">
        <v>1.1934290000000001</v>
      </c>
      <c r="AY225">
        <v>22.574780000000001</v>
      </c>
      <c r="AZ225" s="1">
        <v>3.2276929999999998E-4</v>
      </c>
      <c r="BA225">
        <v>0.15691350000000001</v>
      </c>
      <c r="BB225">
        <v>1.1932149999999999</v>
      </c>
      <c r="BC225">
        <v>22.69098</v>
      </c>
      <c r="BD225" s="1">
        <v>7.8363379999999996E-2</v>
      </c>
      <c r="BE225">
        <v>40.342950000000002</v>
      </c>
      <c r="BF225">
        <v>1.193057</v>
      </c>
      <c r="BG225">
        <v>22.541060000000002</v>
      </c>
      <c r="BH225">
        <v>2.4472499999999999</v>
      </c>
      <c r="BI225">
        <v>1315.0820000000001</v>
      </c>
      <c r="BJ225">
        <v>1.1929190000000001</v>
      </c>
      <c r="BK225">
        <v>22.19988</v>
      </c>
      <c r="BL225">
        <v>17.30367</v>
      </c>
      <c r="BM225">
        <v>9627.23</v>
      </c>
      <c r="BN225">
        <v>1.192798</v>
      </c>
      <c r="BO225">
        <v>21.88409</v>
      </c>
      <c r="BP225">
        <v>38.246630000000003</v>
      </c>
      <c r="BQ225">
        <v>21904.02</v>
      </c>
      <c r="BR225">
        <v>1.1927239999999999</v>
      </c>
      <c r="BS225">
        <v>21.631869999999999</v>
      </c>
      <c r="BT225">
        <v>32.86204</v>
      </c>
      <c r="BU225">
        <v>19287.53</v>
      </c>
      <c r="BV225">
        <v>1.19262</v>
      </c>
      <c r="BW225">
        <v>21.70889</v>
      </c>
      <c r="BX225">
        <v>12.88809</v>
      </c>
      <c r="BY225">
        <v>7724.5640000000003</v>
      </c>
      <c r="BZ225">
        <v>1.1925699999999999</v>
      </c>
      <c r="CA225">
        <v>22.015689999999999</v>
      </c>
      <c r="CB225">
        <v>2.6175860000000002</v>
      </c>
      <c r="CC225">
        <v>1597.383</v>
      </c>
      <c r="CD225">
        <v>1.192536</v>
      </c>
      <c r="CE225">
        <v>22.28078</v>
      </c>
      <c r="CF225">
        <v>0.31072539999999998</v>
      </c>
      <c r="CG225">
        <v>192.24109999999999</v>
      </c>
      <c r="CH225">
        <v>1.1924999999999999</v>
      </c>
      <c r="CI225">
        <v>22.54289</v>
      </c>
      <c r="CJ225" s="1">
        <v>2.9413580000000002E-2</v>
      </c>
      <c r="CK225">
        <v>18.11281</v>
      </c>
      <c r="CL225">
        <v>1.192453</v>
      </c>
      <c r="CM225">
        <v>22.62584</v>
      </c>
      <c r="CN225" s="1">
        <v>7.4478369999999997E-3</v>
      </c>
      <c r="CO225">
        <v>4.3849499999999999</v>
      </c>
      <c r="CP225">
        <v>1.192415</v>
      </c>
      <c r="CQ225">
        <v>22.479800000000001</v>
      </c>
      <c r="CR225" s="1">
        <v>5.368902E-3</v>
      </c>
      <c r="CS225">
        <v>3.121772</v>
      </c>
      <c r="CT225">
        <v>1.1923980000000001</v>
      </c>
      <c r="CU225">
        <v>22.394629999999999</v>
      </c>
      <c r="CV225" s="1">
        <v>4.4671989999999998E-3</v>
      </c>
      <c r="CW225">
        <v>2.5955650000000001</v>
      </c>
      <c r="CX225">
        <v>1.1923589999999999</v>
      </c>
      <c r="CY225">
        <v>22.390409999999999</v>
      </c>
      <c r="CZ225" s="1">
        <v>3.7574660000000001E-3</v>
      </c>
      <c r="DA225">
        <v>2.1829109999999998</v>
      </c>
      <c r="DB225">
        <v>1.192313</v>
      </c>
      <c r="DC225">
        <v>22.77684</v>
      </c>
      <c r="DD225" s="1">
        <v>3.1761559999999999E-3</v>
      </c>
      <c r="DE225">
        <v>1.845013</v>
      </c>
      <c r="DF225">
        <v>1.1922710000000001</v>
      </c>
      <c r="DG225">
        <v>23.240349999999999</v>
      </c>
      <c r="DH225" s="1">
        <v>2.6987920000000002E-3</v>
      </c>
      <c r="DI225">
        <v>1.567577</v>
      </c>
      <c r="DJ225">
        <v>1.1922109999999999</v>
      </c>
      <c r="DK225">
        <v>23.524280000000001</v>
      </c>
      <c r="DL225" s="1">
        <v>2.306748E-3</v>
      </c>
      <c r="DM225">
        <v>1.3396809999999999</v>
      </c>
      <c r="DN225">
        <v>1.1921269999999999</v>
      </c>
      <c r="DO225">
        <v>23.674389999999999</v>
      </c>
      <c r="DP225" s="1">
        <v>1.986139E-3</v>
      </c>
      <c r="DQ225">
        <v>1.153332</v>
      </c>
      <c r="DR225">
        <v>1.1920459999999999</v>
      </c>
      <c r="DS225">
        <v>23.419499999999999</v>
      </c>
      <c r="DT225" s="1">
        <v>1.7219749999999999E-3</v>
      </c>
      <c r="DU225">
        <v>0.9997994</v>
      </c>
      <c r="DV225">
        <v>1.191962</v>
      </c>
      <c r="DW225">
        <v>23.025970000000001</v>
      </c>
      <c r="DX225" s="1">
        <v>1.5041659999999999E-3</v>
      </c>
      <c r="DY225">
        <v>0.87322489999999997</v>
      </c>
      <c r="DZ225">
        <v>1.1918310000000001</v>
      </c>
      <c r="EA225">
        <v>22.796240000000001</v>
      </c>
      <c r="EB225" s="1">
        <v>1.3240159999999999E-3</v>
      </c>
      <c r="EC225">
        <v>0.76861199999999996</v>
      </c>
      <c r="ED225">
        <v>1.1917120000000001</v>
      </c>
      <c r="EE225">
        <v>22.719110000000001</v>
      </c>
      <c r="EF225" s="1">
        <v>1.1727490000000001E-3</v>
      </c>
      <c r="EG225">
        <v>0.68073510000000004</v>
      </c>
      <c r="EH225">
        <v>1.1915549999999999</v>
      </c>
      <c r="EI225">
        <v>23.001059999999999</v>
      </c>
      <c r="EJ225" s="1">
        <v>1.045132E-3</v>
      </c>
      <c r="EK225">
        <v>0.60666010000000004</v>
      </c>
      <c r="EL225">
        <v>1.1914089999999999</v>
      </c>
      <c r="EM225">
        <v>23.490320000000001</v>
      </c>
      <c r="EN225" s="1">
        <v>9.3697189999999997E-4</v>
      </c>
      <c r="EO225">
        <v>0.54386310000000004</v>
      </c>
      <c r="EP225">
        <v>1.191252</v>
      </c>
      <c r="EQ225">
        <v>23.915189999999999</v>
      </c>
      <c r="ER225" s="1">
        <v>8.4563119999999997E-4</v>
      </c>
      <c r="ES225">
        <v>0.49081659999999999</v>
      </c>
      <c r="ET225">
        <v>1.1910970000000001</v>
      </c>
      <c r="EU225">
        <v>24.130680000000002</v>
      </c>
      <c r="EV225" s="1">
        <v>7.6910680000000003E-4</v>
      </c>
      <c r="EW225">
        <v>0.44637979999999999</v>
      </c>
      <c r="EX225">
        <v>1.1909270000000001</v>
      </c>
      <c r="EY225">
        <v>23.93929</v>
      </c>
      <c r="EZ225" s="1">
        <v>7.0449900000000003E-4</v>
      </c>
      <c r="FA225">
        <v>0.40887580000000001</v>
      </c>
      <c r="FB225">
        <v>1.190787</v>
      </c>
      <c r="FC225">
        <v>23.589670000000002</v>
      </c>
      <c r="FD225" s="1">
        <v>6.4977679999999997E-4</v>
      </c>
      <c r="FE225">
        <v>0.37710670000000002</v>
      </c>
      <c r="FF225">
        <v>1.190631</v>
      </c>
      <c r="FG225">
        <v>23.38748</v>
      </c>
      <c r="FH225" s="1">
        <v>6.0188899999999998E-4</v>
      </c>
      <c r="FI225">
        <v>0.34933229999999998</v>
      </c>
      <c r="FJ225">
        <v>1.1904859999999999</v>
      </c>
      <c r="FK225">
        <v>23.313500000000001</v>
      </c>
      <c r="FL225" s="1">
        <v>5.6056189999999998E-4</v>
      </c>
      <c r="FM225">
        <v>0.32534010000000002</v>
      </c>
      <c r="FN225">
        <v>1.190353</v>
      </c>
      <c r="FO225">
        <v>23.614570000000001</v>
      </c>
      <c r="FP225" s="1">
        <v>5.2538080000000004E-4</v>
      </c>
      <c r="FQ225">
        <v>0.30493379999999998</v>
      </c>
      <c r="FR225">
        <v>1.190226</v>
      </c>
      <c r="FS225">
        <v>23.979310000000002</v>
      </c>
      <c r="FT225" s="1">
        <v>4.9410160000000003E-4</v>
      </c>
      <c r="FU225">
        <v>0.2867884</v>
      </c>
      <c r="FV225">
        <v>1.190099</v>
      </c>
      <c r="FW225">
        <v>23.972169999999998</v>
      </c>
      <c r="FX225" s="1">
        <v>4.6628670000000002E-4</v>
      </c>
      <c r="FY225">
        <v>0.27066560000000001</v>
      </c>
      <c r="FZ225">
        <v>1.1900059999999999</v>
      </c>
      <c r="GA225">
        <v>23.7423</v>
      </c>
      <c r="GB225" s="1">
        <v>4.4188050000000003E-4</v>
      </c>
      <c r="GC225">
        <v>0.25650230000000002</v>
      </c>
      <c r="GD225">
        <v>1.189916</v>
      </c>
      <c r="GE225">
        <v>23.224499999999999</v>
      </c>
      <c r="GF225" s="1">
        <v>4.2024640000000002E-4</v>
      </c>
      <c r="GG225">
        <v>0.24394769999999999</v>
      </c>
      <c r="GH225">
        <v>1.189832</v>
      </c>
      <c r="GI225">
        <v>22.840730000000001</v>
      </c>
      <c r="GJ225" s="1">
        <v>4.005999E-4</v>
      </c>
      <c r="GK225">
        <v>0.2325612</v>
      </c>
      <c r="GL225">
        <v>1.189775</v>
      </c>
      <c r="GM225">
        <v>22.704270000000001</v>
      </c>
      <c r="GN225" s="1">
        <v>3.8220049999999997E-4</v>
      </c>
      <c r="GO225">
        <v>0.221886</v>
      </c>
      <c r="GP225">
        <v>1.189729</v>
      </c>
      <c r="GQ225">
        <v>22.75423</v>
      </c>
      <c r="GR225" s="1">
        <v>3.6565460000000002E-4</v>
      </c>
      <c r="GS225">
        <v>0.21228469999999999</v>
      </c>
      <c r="GT225">
        <v>1.189689</v>
      </c>
      <c r="GU225">
        <v>22.87022</v>
      </c>
      <c r="GV225" s="1">
        <v>3.5051499999999997E-4</v>
      </c>
      <c r="GW225">
        <v>0.20350869999999999</v>
      </c>
      <c r="GX225">
        <v>1.189649</v>
      </c>
      <c r="GY225">
        <v>23.08361</v>
      </c>
      <c r="GZ225" s="1">
        <v>3.3651329999999998E-4</v>
      </c>
      <c r="HA225">
        <v>0.19538169999999999</v>
      </c>
      <c r="HB225">
        <v>1.1896370000000001</v>
      </c>
      <c r="HC225">
        <v>23.346260000000001</v>
      </c>
      <c r="HD225" s="1">
        <v>3.2390119999999999E-4</v>
      </c>
      <c r="HE225">
        <v>0.188053</v>
      </c>
      <c r="HF225">
        <v>1.189611</v>
      </c>
      <c r="HG225">
        <v>23.410499999999999</v>
      </c>
      <c r="HH225" s="1">
        <v>3.1226060000000001E-4</v>
      </c>
      <c r="HI225">
        <v>0.1813015</v>
      </c>
      <c r="HJ225">
        <v>1.1896</v>
      </c>
      <c r="HK225">
        <v>23.145669999999999</v>
      </c>
      <c r="HL225" s="1">
        <v>3.015235E-4</v>
      </c>
      <c r="HM225">
        <v>0.1750679</v>
      </c>
      <c r="HN225">
        <v>1.1895880000000001</v>
      </c>
      <c r="HO225">
        <v>22.69867</v>
      </c>
      <c r="HP225" s="1">
        <v>2.912263E-4</v>
      </c>
      <c r="HQ225">
        <v>0.1691009</v>
      </c>
      <c r="HR225">
        <v>1.189576</v>
      </c>
      <c r="HS225">
        <v>22.516739999999999</v>
      </c>
      <c r="HT225" s="1">
        <v>2.8151039999999998E-4</v>
      </c>
      <c r="HU225">
        <v>0.16346459999999999</v>
      </c>
      <c r="HV225">
        <v>1.189568</v>
      </c>
      <c r="HW225">
        <v>22.444579999999998</v>
      </c>
      <c r="HX225" s="1">
        <v>2.7211850000000002E-4</v>
      </c>
      <c r="HY225">
        <v>0.15801680000000001</v>
      </c>
      <c r="HZ225">
        <v>1.1895370000000001</v>
      </c>
      <c r="IA225">
        <v>22.59271</v>
      </c>
      <c r="IB225" s="1">
        <v>2.6354420000000001E-4</v>
      </c>
      <c r="IC225">
        <v>0.15304200000000001</v>
      </c>
      <c r="ID225">
        <v>1.189524</v>
      </c>
      <c r="IE225">
        <v>22.897919999999999</v>
      </c>
      <c r="IF225" s="1">
        <v>2.5538619999999998E-4</v>
      </c>
      <c r="IG225">
        <v>0.14830499999999999</v>
      </c>
      <c r="IH225">
        <v>1.189497</v>
      </c>
      <c r="II225">
        <v>23.084579999999999</v>
      </c>
      <c r="IJ225" s="1">
        <v>2.473388E-4</v>
      </c>
      <c r="IK225">
        <v>0.1436482</v>
      </c>
      <c r="IL225">
        <v>1.189492</v>
      </c>
      <c r="IM225">
        <v>23.165320000000001</v>
      </c>
      <c r="IN225" s="1">
        <v>2.3960130000000001E-4</v>
      </c>
      <c r="IO225">
        <v>0.1391635</v>
      </c>
      <c r="IP225">
        <v>1.1894279999999999</v>
      </c>
      <c r="IQ225">
        <v>22.97898</v>
      </c>
      <c r="IR225" s="1">
        <v>2.3192840000000001E-4</v>
      </c>
      <c r="IS225">
        <v>0.13471810000000001</v>
      </c>
      <c r="IT225">
        <v>1.189392</v>
      </c>
      <c r="IU225">
        <v>22.701650000000001</v>
      </c>
      <c r="IV225" s="1">
        <v>2.246595E-4</v>
      </c>
      <c r="IW225">
        <v>0.13049849999999999</v>
      </c>
      <c r="IX225">
        <v>1.1893339999999999</v>
      </c>
      <c r="IY225">
        <v>22.549990000000001</v>
      </c>
      <c r="IZ225" s="1">
        <v>2.178816E-4</v>
      </c>
      <c r="JA225">
        <v>0.12656819999999999</v>
      </c>
      <c r="JB225">
        <v>1.189265</v>
      </c>
      <c r="JC225">
        <v>22.490010000000002</v>
      </c>
      <c r="JD225" s="1">
        <v>2.1150140000000001E-4</v>
      </c>
      <c r="JE225">
        <v>0.1228776</v>
      </c>
      <c r="JF225">
        <v>1.1891910000000001</v>
      </c>
      <c r="JG225">
        <v>22.876940000000001</v>
      </c>
      <c r="JH225" s="1">
        <v>2.0490720000000001E-4</v>
      </c>
      <c r="JI225">
        <v>0.1190614</v>
      </c>
      <c r="JJ225">
        <v>1.1891069999999999</v>
      </c>
      <c r="JK225">
        <v>23.381489999999999</v>
      </c>
      <c r="JL225" s="1">
        <v>1.9876369999999999E-4</v>
      </c>
      <c r="JM225">
        <v>0.1154994</v>
      </c>
      <c r="JN225">
        <v>1.1890289999999999</v>
      </c>
      <c r="JO225">
        <v>23.715109999999999</v>
      </c>
      <c r="JP225" s="1">
        <v>1.9261349999999999E-4</v>
      </c>
      <c r="JQ225">
        <v>0.1119396</v>
      </c>
      <c r="JR225">
        <v>1.1889419999999999</v>
      </c>
      <c r="JS225">
        <v>23.808229999999998</v>
      </c>
      <c r="JT225" s="1">
        <v>1.8686359999999999E-4</v>
      </c>
      <c r="JU225">
        <v>0.1086095</v>
      </c>
      <c r="JV225">
        <v>1.1888590000000001</v>
      </c>
      <c r="JW225">
        <v>23.57779</v>
      </c>
      <c r="JX225" s="1">
        <v>1.8149320000000001E-4</v>
      </c>
      <c r="JY225">
        <v>0.1054899</v>
      </c>
      <c r="JZ225">
        <v>1.188752</v>
      </c>
      <c r="KA225">
        <v>23.19275</v>
      </c>
      <c r="KB225" s="1">
        <v>1.7610919999999999E-4</v>
      </c>
      <c r="KC225">
        <v>0.10237930000000001</v>
      </c>
      <c r="KD225">
        <v>1.1886490000000001</v>
      </c>
      <c r="KE225">
        <v>22.935949999999998</v>
      </c>
      <c r="KF225" s="1">
        <v>1.7100089999999999E-4</v>
      </c>
      <c r="KG225">
        <v>9.9414799999999998E-2</v>
      </c>
      <c r="KH225">
        <v>1.188555</v>
      </c>
      <c r="KI225">
        <v>22.86965</v>
      </c>
      <c r="KJ225" s="1">
        <v>1.6612760000000001E-4</v>
      </c>
      <c r="KK225" s="1">
        <v>9.6595260000000002E-2</v>
      </c>
      <c r="KL225">
        <v>1.1884490000000001</v>
      </c>
      <c r="KM225">
        <v>23.23263</v>
      </c>
      <c r="KN225" s="1">
        <v>1.6116859999999999E-4</v>
      </c>
      <c r="KO225" s="1">
        <v>9.372714E-2</v>
      </c>
      <c r="KP225">
        <v>1.1883619999999999</v>
      </c>
      <c r="KQ225">
        <v>23.726859999999999</v>
      </c>
      <c r="KR225" s="1">
        <v>1.566305E-4</v>
      </c>
      <c r="KS225" s="1">
        <v>9.1090630000000006E-2</v>
      </c>
      <c r="KT225">
        <v>1.1882619999999999</v>
      </c>
      <c r="KU225">
        <v>24.09648</v>
      </c>
      <c r="KV225" s="1">
        <v>1.5221970000000001E-4</v>
      </c>
      <c r="KW225" s="1">
        <v>8.8538229999999996E-2</v>
      </c>
      <c r="KX225">
        <v>1.1881649999999999</v>
      </c>
      <c r="KY225">
        <v>24.315349999999999</v>
      </c>
      <c r="KZ225" s="1">
        <v>1.4786770000000001E-4</v>
      </c>
      <c r="LA225" s="1">
        <v>8.6013729999999997E-2</v>
      </c>
      <c r="LB225">
        <v>1.188067</v>
      </c>
      <c r="LC225">
        <v>24.177129999999998</v>
      </c>
      <c r="LD225" s="1">
        <v>1.4376760000000001E-4</v>
      </c>
      <c r="LE225" s="1">
        <v>8.3633639999999995E-2</v>
      </c>
      <c r="LF225">
        <v>1.187981</v>
      </c>
      <c r="LG225">
        <v>23.887329999999999</v>
      </c>
      <c r="LH225" s="1">
        <v>1.399556E-4</v>
      </c>
      <c r="LI225" s="1">
        <v>8.1423759999999998E-2</v>
      </c>
      <c r="LJ225">
        <v>1.187899</v>
      </c>
      <c r="LK225">
        <v>23.72946</v>
      </c>
      <c r="LL225" s="1">
        <v>1.3620010000000001E-4</v>
      </c>
      <c r="LM225" s="1">
        <v>7.9248379999999993E-2</v>
      </c>
      <c r="LN225">
        <v>1.187813</v>
      </c>
      <c r="LO225">
        <v>23.705310000000001</v>
      </c>
      <c r="LP225" s="1">
        <v>1.3246220000000001E-4</v>
      </c>
      <c r="LQ225" s="1">
        <v>7.7076519999999996E-2</v>
      </c>
      <c r="LR225">
        <v>1.1877230000000001</v>
      </c>
      <c r="LS225">
        <v>24.147790000000001</v>
      </c>
      <c r="LT225" s="1">
        <v>1.2898590000000001E-4</v>
      </c>
      <c r="LU225" s="1">
        <v>7.5057390000000002E-2</v>
      </c>
      <c r="LV225">
        <v>1.1876599999999999</v>
      </c>
      <c r="LW225">
        <v>24.669280000000001</v>
      </c>
      <c r="LX225" s="1">
        <v>1.2569870000000001E-4</v>
      </c>
      <c r="LY225" s="1">
        <v>7.315046E-2</v>
      </c>
      <c r="LZ225">
        <v>1.1875929999999999</v>
      </c>
      <c r="MA225">
        <v>25.02083</v>
      </c>
      <c r="MB225" s="1">
        <v>1.222827E-4</v>
      </c>
      <c r="MC225">
        <v>7.1172200000000005E-2</v>
      </c>
      <c r="MD225">
        <v>1.1875119999999999</v>
      </c>
      <c r="ME225">
        <v>25.24718</v>
      </c>
      <c r="MF225" s="1">
        <v>1.189517E-4</v>
      </c>
      <c r="MG225" s="1">
        <v>6.9235829999999998E-2</v>
      </c>
      <c r="MH225">
        <v>1.1874450000000001</v>
      </c>
      <c r="MI225">
        <v>25.12369</v>
      </c>
      <c r="MJ225" s="1">
        <v>1.156726E-4</v>
      </c>
      <c r="MK225" s="1">
        <v>6.7336480000000004E-2</v>
      </c>
      <c r="ML225">
        <v>1.1873629999999999</v>
      </c>
      <c r="MM225">
        <v>24.86121</v>
      </c>
      <c r="MN225" s="1">
        <v>1.1244860000000001E-4</v>
      </c>
      <c r="MO225">
        <v>6.5460000000000004E-2</v>
      </c>
      <c r="MP225">
        <v>1.1873009999999999</v>
      </c>
      <c r="MQ225">
        <v>24.71293</v>
      </c>
      <c r="MR225" s="1">
        <v>1.094606E-4</v>
      </c>
      <c r="MS225" s="1">
        <v>6.3726859999999996E-2</v>
      </c>
      <c r="MT225">
        <v>1.187206</v>
      </c>
      <c r="MU225">
        <v>24.620539999999998</v>
      </c>
      <c r="MV225" s="1">
        <v>1.066023E-4</v>
      </c>
      <c r="MW225" s="1">
        <v>6.2062630000000001E-2</v>
      </c>
      <c r="MX225">
        <v>1.1871419999999999</v>
      </c>
      <c r="MY225">
        <v>24.625869999999999</v>
      </c>
      <c r="MZ225" s="1">
        <v>1.036812E-4</v>
      </c>
      <c r="NA225">
        <v>6.0371599999999997E-2</v>
      </c>
      <c r="NB225">
        <v>1.1870799999999999</v>
      </c>
      <c r="NC225">
        <v>24.70833</v>
      </c>
      <c r="ND225" s="1">
        <v>1.008624E-4</v>
      </c>
      <c r="NE225" s="1">
        <v>5.873221E-2</v>
      </c>
      <c r="NF225">
        <v>1.1869970000000001</v>
      </c>
      <c r="NG225">
        <v>24.878869999999999</v>
      </c>
      <c r="NH225" s="1">
        <v>9.7960150000000001E-5</v>
      </c>
      <c r="NI225" s="1">
        <v>5.7050160000000003E-2</v>
      </c>
      <c r="NJ225">
        <v>1.186949</v>
      </c>
      <c r="NK225">
        <v>24.67755</v>
      </c>
      <c r="NL225" s="1">
        <v>9.5124069999999997E-5</v>
      </c>
      <c r="NM225" s="1">
        <v>5.5401319999999997E-2</v>
      </c>
      <c r="NN225">
        <v>1.1868669999999999</v>
      </c>
      <c r="NO225">
        <v>24.155709999999999</v>
      </c>
      <c r="NP225" s="1">
        <v>9.2495790000000002E-5</v>
      </c>
      <c r="NQ225" s="1">
        <v>5.3873570000000003E-2</v>
      </c>
      <c r="NR225">
        <v>1.1868080000000001</v>
      </c>
      <c r="NS225">
        <v>23.759039999999999</v>
      </c>
      <c r="NT225" s="1">
        <v>8.9797769999999994E-5</v>
      </c>
      <c r="NU225" s="1">
        <v>5.2307020000000003E-2</v>
      </c>
      <c r="NV225">
        <v>1.18675</v>
      </c>
      <c r="NW225">
        <v>23.543299999999999</v>
      </c>
      <c r="NX225" s="1">
        <v>8.7209670000000004E-5</v>
      </c>
      <c r="NY225" s="1">
        <v>5.0800249999999998E-2</v>
      </c>
      <c r="NZ225">
        <v>1.18668</v>
      </c>
      <c r="OA225">
        <v>23.433209999999999</v>
      </c>
      <c r="OB225" s="1">
        <v>8.4747950000000006E-5</v>
      </c>
      <c r="OC225" s="1">
        <v>4.9368620000000002E-2</v>
      </c>
      <c r="OD225">
        <v>1.1866380000000001</v>
      </c>
      <c r="OE225">
        <v>23.69492</v>
      </c>
      <c r="OF225" s="1">
        <v>8.2363189999999997E-5</v>
      </c>
      <c r="OG225" s="1">
        <v>4.798181E-2</v>
      </c>
      <c r="OH225">
        <v>1.1865829999999999</v>
      </c>
      <c r="OI225">
        <v>24.157299999999999</v>
      </c>
      <c r="OJ225" s="1">
        <v>8.0055799999999993E-5</v>
      </c>
      <c r="OK225" s="1">
        <v>4.6640710000000002E-2</v>
      </c>
    </row>
    <row r="226" spans="1:401" x14ac:dyDescent="0.35">
      <c r="A226">
        <v>232</v>
      </c>
      <c r="B226" t="s">
        <v>4</v>
      </c>
      <c r="C226" t="s">
        <v>181</v>
      </c>
      <c r="D226" t="s">
        <v>230</v>
      </c>
      <c r="E226">
        <v>854.18370000000004</v>
      </c>
      <c r="F226">
        <v>1.427611</v>
      </c>
      <c r="G226">
        <v>23.70036</v>
      </c>
      <c r="H226">
        <v>0</v>
      </c>
      <c r="I226">
        <v>0</v>
      </c>
      <c r="J226">
        <v>1.4272050000000001</v>
      </c>
      <c r="K226">
        <v>23.759170000000001</v>
      </c>
      <c r="L226">
        <v>0</v>
      </c>
      <c r="M226">
        <v>0</v>
      </c>
      <c r="N226">
        <v>1.4267920000000001</v>
      </c>
      <c r="O226">
        <v>23.688490000000002</v>
      </c>
      <c r="P226">
        <v>0</v>
      </c>
      <c r="Q226">
        <v>0</v>
      </c>
      <c r="R226">
        <v>1.4263710000000001</v>
      </c>
      <c r="S226">
        <v>23.364840000000001</v>
      </c>
      <c r="T226">
        <v>0</v>
      </c>
      <c r="U226">
        <v>0</v>
      </c>
      <c r="V226">
        <v>1.425961</v>
      </c>
      <c r="W226">
        <v>22.96631</v>
      </c>
      <c r="X226">
        <v>0</v>
      </c>
      <c r="Y226">
        <v>0</v>
      </c>
      <c r="Z226">
        <v>1.4255519999999999</v>
      </c>
      <c r="AA226">
        <v>22.41714</v>
      </c>
      <c r="AB226">
        <v>0</v>
      </c>
      <c r="AC226">
        <v>0</v>
      </c>
      <c r="AD226">
        <v>1.425179</v>
      </c>
      <c r="AE226">
        <v>21.87969</v>
      </c>
      <c r="AF226">
        <v>0</v>
      </c>
      <c r="AG226">
        <v>0</v>
      </c>
      <c r="AH226">
        <v>1.424814</v>
      </c>
      <c r="AI226">
        <v>21.579129999999999</v>
      </c>
      <c r="AJ226">
        <v>0</v>
      </c>
      <c r="AK226">
        <v>0</v>
      </c>
      <c r="AL226">
        <v>1.4244760000000001</v>
      </c>
      <c r="AM226">
        <v>21.48845</v>
      </c>
      <c r="AN226" s="1">
        <v>1.398612E-33</v>
      </c>
      <c r="AO226" s="1">
        <v>8.3572180000000006E-31</v>
      </c>
      <c r="AP226">
        <v>1.424169</v>
      </c>
      <c r="AQ226">
        <v>21.808119999999999</v>
      </c>
      <c r="AR226" s="1">
        <v>6.3907890000000002E-21</v>
      </c>
      <c r="AS226" s="1">
        <v>3.8245379999999999E-18</v>
      </c>
      <c r="AT226">
        <v>1.423897</v>
      </c>
      <c r="AU226">
        <v>22.30461</v>
      </c>
      <c r="AV226" s="1">
        <v>1.4628390000000001E-8</v>
      </c>
      <c r="AW226" s="1">
        <v>6.0673959999999996E-6</v>
      </c>
      <c r="AX226">
        <v>1.423616</v>
      </c>
      <c r="AY226">
        <v>22.591280000000001</v>
      </c>
      <c r="AZ226" s="1">
        <v>2.2174869999999999E-4</v>
      </c>
      <c r="BA226">
        <v>0.10757029999999999</v>
      </c>
      <c r="BB226">
        <v>1.423362</v>
      </c>
      <c r="BC226">
        <v>22.710730000000002</v>
      </c>
      <c r="BD226" s="1">
        <v>6.1296919999999998E-2</v>
      </c>
      <c r="BE226">
        <v>31.773129999999998</v>
      </c>
      <c r="BF226">
        <v>1.4231400000000001</v>
      </c>
      <c r="BG226">
        <v>22.563300000000002</v>
      </c>
      <c r="BH226">
        <v>2.0988530000000001</v>
      </c>
      <c r="BI226">
        <v>1144.2550000000001</v>
      </c>
      <c r="BJ226">
        <v>1.4229540000000001</v>
      </c>
      <c r="BK226">
        <v>22.221219999999999</v>
      </c>
      <c r="BL226">
        <v>15.965299999999999</v>
      </c>
      <c r="BM226">
        <v>9076.0660000000007</v>
      </c>
      <c r="BN226">
        <v>1.4227989999999999</v>
      </c>
      <c r="BO226">
        <v>21.90371</v>
      </c>
      <c r="BP226">
        <v>37.496540000000003</v>
      </c>
      <c r="BQ226">
        <v>22092.6</v>
      </c>
      <c r="BR226">
        <v>1.4226799999999999</v>
      </c>
      <c r="BS226">
        <v>21.64865</v>
      </c>
      <c r="BT226">
        <v>33.923909999999999</v>
      </c>
      <c r="BU226">
        <v>20620.259999999998</v>
      </c>
      <c r="BV226">
        <v>1.422569</v>
      </c>
      <c r="BW226">
        <v>21.720269999999999</v>
      </c>
      <c r="BX226">
        <v>13.90924</v>
      </c>
      <c r="BY226">
        <v>8689.1419999999998</v>
      </c>
      <c r="BZ226">
        <v>1.422504</v>
      </c>
      <c r="CA226">
        <v>22.025600000000001</v>
      </c>
      <c r="CB226">
        <v>2.9352900000000002</v>
      </c>
      <c r="CC226">
        <v>1878.569</v>
      </c>
      <c r="CD226">
        <v>1.4224349999999999</v>
      </c>
      <c r="CE226">
        <v>22.28931</v>
      </c>
      <c r="CF226">
        <v>0.35913270000000003</v>
      </c>
      <c r="CG226">
        <v>234.36160000000001</v>
      </c>
      <c r="CH226">
        <v>1.4223840000000001</v>
      </c>
      <c r="CI226">
        <v>22.55114</v>
      </c>
      <c r="CJ226" s="1">
        <v>3.3715469999999997E-2</v>
      </c>
      <c r="CK226">
        <v>21.96246</v>
      </c>
      <c r="CL226">
        <v>1.422304</v>
      </c>
      <c r="CM226">
        <v>22.632719999999999</v>
      </c>
      <c r="CN226" s="1">
        <v>7.755423E-3</v>
      </c>
      <c r="CO226">
        <v>4.7630030000000003</v>
      </c>
      <c r="CP226">
        <v>1.422282</v>
      </c>
      <c r="CQ226">
        <v>22.48854</v>
      </c>
      <c r="CR226" s="1">
        <v>5.4354720000000002E-3</v>
      </c>
      <c r="CS226">
        <v>3.2730739999999998</v>
      </c>
      <c r="CT226">
        <v>1.4222330000000001</v>
      </c>
      <c r="CU226">
        <v>22.39845</v>
      </c>
      <c r="CV226" s="1">
        <v>4.5145610000000003E-3</v>
      </c>
      <c r="CW226">
        <v>2.715201</v>
      </c>
      <c r="CX226">
        <v>1.42218</v>
      </c>
      <c r="CY226">
        <v>22.395689999999998</v>
      </c>
      <c r="CZ226" s="1">
        <v>3.795994E-3</v>
      </c>
      <c r="DA226">
        <v>2.2825920000000002</v>
      </c>
      <c r="DB226">
        <v>1.422123</v>
      </c>
      <c r="DC226">
        <v>22.78068</v>
      </c>
      <c r="DD226" s="1">
        <v>3.2077849999999999E-3</v>
      </c>
      <c r="DE226">
        <v>1.928626</v>
      </c>
      <c r="DF226">
        <v>1.4220710000000001</v>
      </c>
      <c r="DG226">
        <v>23.25497</v>
      </c>
      <c r="DH226" s="1">
        <v>2.7248049999999998E-3</v>
      </c>
      <c r="DI226">
        <v>1.6380410000000001</v>
      </c>
      <c r="DJ226">
        <v>1.421977</v>
      </c>
      <c r="DK226">
        <v>23.546420000000001</v>
      </c>
      <c r="DL226" s="1">
        <v>2.3280140000000002E-3</v>
      </c>
      <c r="DM226">
        <v>1.399248</v>
      </c>
      <c r="DN226">
        <v>1.4218919999999999</v>
      </c>
      <c r="DO226">
        <v>23.6995</v>
      </c>
      <c r="DP226" s="1">
        <v>2.0035970000000002E-3</v>
      </c>
      <c r="DQ226">
        <v>1.204019</v>
      </c>
      <c r="DR226">
        <v>1.42177</v>
      </c>
      <c r="DS226">
        <v>23.446010000000001</v>
      </c>
      <c r="DT226" s="1">
        <v>1.7363910000000001E-3</v>
      </c>
      <c r="DU226">
        <v>1.043255</v>
      </c>
      <c r="DV226">
        <v>1.4216629999999999</v>
      </c>
      <c r="DW226">
        <v>23.045940000000002</v>
      </c>
      <c r="DX226" s="1">
        <v>1.516014E-3</v>
      </c>
      <c r="DY226">
        <v>0.91067710000000002</v>
      </c>
      <c r="DZ226">
        <v>1.4214770000000001</v>
      </c>
      <c r="EA226">
        <v>22.80659</v>
      </c>
      <c r="EB226" s="1">
        <v>1.3339230000000001E-3</v>
      </c>
      <c r="EC226">
        <v>0.80121149999999997</v>
      </c>
      <c r="ED226">
        <v>1.421327</v>
      </c>
      <c r="EE226">
        <v>22.724740000000001</v>
      </c>
      <c r="EF226" s="1">
        <v>1.181037E-3</v>
      </c>
      <c r="EG226">
        <v>0.70927910000000005</v>
      </c>
      <c r="EH226">
        <v>1.421125</v>
      </c>
      <c r="EI226">
        <v>23.005040000000001</v>
      </c>
      <c r="EJ226" s="1">
        <v>1.0521770000000001E-3</v>
      </c>
      <c r="EK226">
        <v>0.63185820000000004</v>
      </c>
      <c r="EL226">
        <v>1.4209419999999999</v>
      </c>
      <c r="EM226">
        <v>23.499020000000002</v>
      </c>
      <c r="EN226" s="1">
        <v>9.4293969999999997E-4</v>
      </c>
      <c r="EO226">
        <v>0.56621410000000005</v>
      </c>
      <c r="EP226">
        <v>1.420728</v>
      </c>
      <c r="EQ226">
        <v>23.93188</v>
      </c>
      <c r="ER226" s="1">
        <v>8.5065040000000002E-4</v>
      </c>
      <c r="ES226">
        <v>0.51073460000000004</v>
      </c>
      <c r="ET226">
        <v>1.4205270000000001</v>
      </c>
      <c r="EU226">
        <v>24.15408</v>
      </c>
      <c r="EV226" s="1">
        <v>7.7331990000000005E-4</v>
      </c>
      <c r="EW226">
        <v>0.46425460000000002</v>
      </c>
      <c r="EX226">
        <v>1.4203140000000001</v>
      </c>
      <c r="EY226">
        <v>23.963349999999998</v>
      </c>
      <c r="EZ226" s="1">
        <v>7.0807189999999999E-4</v>
      </c>
      <c r="FA226">
        <v>0.42504930000000002</v>
      </c>
      <c r="FB226">
        <v>1.4201079999999999</v>
      </c>
      <c r="FC226">
        <v>23.607119999999998</v>
      </c>
      <c r="FD226" s="1">
        <v>6.5279979999999997E-4</v>
      </c>
      <c r="FE226">
        <v>0.39183639999999997</v>
      </c>
      <c r="FF226">
        <v>1.419896</v>
      </c>
      <c r="FG226">
        <v>23.395890000000001</v>
      </c>
      <c r="FH226" s="1">
        <v>6.0457860000000003E-4</v>
      </c>
      <c r="FI226">
        <v>0.36289500000000002</v>
      </c>
      <c r="FJ226">
        <v>1.4197059999999999</v>
      </c>
      <c r="FK226">
        <v>23.319040000000001</v>
      </c>
      <c r="FL226" s="1">
        <v>5.6282209999999997E-4</v>
      </c>
      <c r="FM226">
        <v>0.33780979999999999</v>
      </c>
      <c r="FN226">
        <v>1.4195120000000001</v>
      </c>
      <c r="FO226">
        <v>23.61946</v>
      </c>
      <c r="FP226" s="1">
        <v>5.2736150000000002E-4</v>
      </c>
      <c r="FQ226">
        <v>0.31652340000000001</v>
      </c>
      <c r="FR226">
        <v>1.4193469999999999</v>
      </c>
      <c r="FS226">
        <v>23.99418</v>
      </c>
      <c r="FT226" s="1">
        <v>4.9586230000000001E-4</v>
      </c>
      <c r="FU226">
        <v>0.29761480000000001</v>
      </c>
      <c r="FV226">
        <v>1.4191819999999999</v>
      </c>
      <c r="FW226">
        <v>24.002690000000001</v>
      </c>
      <c r="FX226" s="1">
        <v>4.6785810000000001E-4</v>
      </c>
      <c r="FY226">
        <v>0.28082400000000002</v>
      </c>
      <c r="FZ226">
        <v>1.4190419999999999</v>
      </c>
      <c r="GA226">
        <v>23.778590000000001</v>
      </c>
      <c r="GB226" s="1">
        <v>4.4326990000000002E-4</v>
      </c>
      <c r="GC226">
        <v>0.26605889999999999</v>
      </c>
      <c r="GD226">
        <v>1.418927</v>
      </c>
      <c r="GE226">
        <v>23.264620000000001</v>
      </c>
      <c r="GF226" s="1">
        <v>4.2147190000000001E-4</v>
      </c>
      <c r="GG226">
        <v>0.25296960000000002</v>
      </c>
      <c r="GH226">
        <v>1.418817</v>
      </c>
      <c r="GI226">
        <v>22.865539999999999</v>
      </c>
      <c r="GJ226" s="1">
        <v>4.017313E-4</v>
      </c>
      <c r="GK226">
        <v>0.2411326</v>
      </c>
      <c r="GL226">
        <v>1.4187419999999999</v>
      </c>
      <c r="GM226">
        <v>22.716850000000001</v>
      </c>
      <c r="GN226" s="1">
        <v>3.8324490000000001E-4</v>
      </c>
      <c r="GO226">
        <v>0.230042</v>
      </c>
      <c r="GP226">
        <v>1.4186810000000001</v>
      </c>
      <c r="GQ226">
        <v>22.75431</v>
      </c>
      <c r="GR226" s="1">
        <v>3.6659010000000001E-4</v>
      </c>
      <c r="GS226">
        <v>0.22004319999999999</v>
      </c>
      <c r="GT226">
        <v>1.4186099999999999</v>
      </c>
      <c r="GU226">
        <v>22.87124</v>
      </c>
      <c r="GV226" s="1">
        <v>3.5139600000000002E-4</v>
      </c>
      <c r="GW226">
        <v>0.2109356</v>
      </c>
      <c r="GX226">
        <v>1.418574</v>
      </c>
      <c r="GY226">
        <v>23.095469999999999</v>
      </c>
      <c r="GZ226" s="1">
        <v>3.3730460000000001E-4</v>
      </c>
      <c r="HA226">
        <v>0.2024754</v>
      </c>
      <c r="HB226">
        <v>1.4185399999999999</v>
      </c>
      <c r="HC226">
        <v>23.370460000000001</v>
      </c>
      <c r="HD226" s="1">
        <v>3.246163E-4</v>
      </c>
      <c r="HE226">
        <v>0.19484870000000001</v>
      </c>
      <c r="HF226">
        <v>1.418526</v>
      </c>
      <c r="HG226">
        <v>23.44603</v>
      </c>
      <c r="HH226" s="1">
        <v>3.1293599999999999E-4</v>
      </c>
      <c r="HI226">
        <v>0.1878436</v>
      </c>
      <c r="HJ226">
        <v>1.4185049999999999</v>
      </c>
      <c r="HK226">
        <v>23.17811</v>
      </c>
      <c r="HL226" s="1">
        <v>3.0214089999999999E-4</v>
      </c>
      <c r="HM226">
        <v>0.18135960000000001</v>
      </c>
      <c r="HN226">
        <v>1.4184760000000001</v>
      </c>
      <c r="HO226">
        <v>22.721119999999999</v>
      </c>
      <c r="HP226" s="1">
        <v>2.9183600000000002E-4</v>
      </c>
      <c r="HQ226">
        <v>0.17518829999999999</v>
      </c>
      <c r="HR226">
        <v>1.418482</v>
      </c>
      <c r="HS226">
        <v>22.521809999999999</v>
      </c>
      <c r="HT226" s="1">
        <v>2.8207949999999997E-4</v>
      </c>
      <c r="HU226">
        <v>0.1693335</v>
      </c>
      <c r="HV226">
        <v>1.418453</v>
      </c>
      <c r="HW226">
        <v>22.451419999999999</v>
      </c>
      <c r="HX226" s="1">
        <v>2.7265939999999999E-4</v>
      </c>
      <c r="HY226">
        <v>0.163686</v>
      </c>
      <c r="HZ226">
        <v>1.4184300000000001</v>
      </c>
      <c r="IA226">
        <v>22.600840000000002</v>
      </c>
      <c r="IB226" s="1">
        <v>2.6405329999999998E-4</v>
      </c>
      <c r="IC226">
        <v>0.15851899999999999</v>
      </c>
      <c r="ID226">
        <v>1.418409</v>
      </c>
      <c r="IE226">
        <v>22.909770000000002</v>
      </c>
      <c r="IF226" s="1">
        <v>2.5585380000000001E-4</v>
      </c>
      <c r="IG226">
        <v>0.15359619999999999</v>
      </c>
      <c r="IH226">
        <v>1.4183790000000001</v>
      </c>
      <c r="II226">
        <v>23.103400000000001</v>
      </c>
      <c r="IJ226" s="1">
        <v>2.4782390000000002E-4</v>
      </c>
      <c r="IK226">
        <v>0.14879529999999999</v>
      </c>
      <c r="IL226">
        <v>1.41835</v>
      </c>
      <c r="IM226">
        <v>23.186520000000002</v>
      </c>
      <c r="IN226" s="1">
        <v>2.400666E-4</v>
      </c>
      <c r="IO226">
        <v>0.14414730000000001</v>
      </c>
      <c r="IP226">
        <v>1.4182779999999999</v>
      </c>
      <c r="IQ226">
        <v>23.000399999999999</v>
      </c>
      <c r="IR226" s="1">
        <v>2.323847E-4</v>
      </c>
      <c r="IS226">
        <v>0.13954569999999999</v>
      </c>
      <c r="IT226">
        <v>1.4182319999999999</v>
      </c>
      <c r="IU226">
        <v>22.720230000000001</v>
      </c>
      <c r="IV226" s="1">
        <v>2.2508350000000001E-4</v>
      </c>
      <c r="IW226">
        <v>0.1351617</v>
      </c>
      <c r="IX226">
        <v>1.4181330000000001</v>
      </c>
      <c r="IY226">
        <v>22.562550000000002</v>
      </c>
      <c r="IZ226" s="1">
        <v>2.182676E-4</v>
      </c>
      <c r="JA226">
        <v>0.13107450000000001</v>
      </c>
      <c r="JB226">
        <v>1.4180699999999999</v>
      </c>
      <c r="JC226">
        <v>22.49953</v>
      </c>
      <c r="JD226" s="1">
        <v>2.1188110000000001E-4</v>
      </c>
      <c r="JE226">
        <v>0.12725439999999999</v>
      </c>
      <c r="JF226">
        <v>1.4179740000000001</v>
      </c>
      <c r="JG226">
        <v>22.878270000000001</v>
      </c>
      <c r="JH226" s="1">
        <v>2.0529500000000001E-4</v>
      </c>
      <c r="JI226">
        <v>0.1233177</v>
      </c>
      <c r="JJ226">
        <v>1.4178660000000001</v>
      </c>
      <c r="JK226">
        <v>23.388919999999999</v>
      </c>
      <c r="JL226" s="1">
        <v>1.9912550000000001E-4</v>
      </c>
      <c r="JM226">
        <v>0.1196155</v>
      </c>
      <c r="JN226">
        <v>1.417753</v>
      </c>
      <c r="JO226">
        <v>23.726780000000002</v>
      </c>
      <c r="JP226" s="1">
        <v>1.9296520000000001E-4</v>
      </c>
      <c r="JQ226">
        <v>0.1159318</v>
      </c>
      <c r="JR226">
        <v>1.4176390000000001</v>
      </c>
      <c r="JS226">
        <v>23.82874</v>
      </c>
      <c r="JT226" s="1">
        <v>1.87214E-4</v>
      </c>
      <c r="JU226">
        <v>0.1124864</v>
      </c>
      <c r="JV226">
        <v>1.4175139999999999</v>
      </c>
      <c r="JW226">
        <v>23.60585</v>
      </c>
      <c r="JX226" s="1">
        <v>1.8179129999999999E-4</v>
      </c>
      <c r="JY226">
        <v>0.1092274</v>
      </c>
      <c r="JZ226">
        <v>1.417403</v>
      </c>
      <c r="KA226">
        <v>23.2179</v>
      </c>
      <c r="KB226" s="1">
        <v>1.7643340000000001E-4</v>
      </c>
      <c r="KC226">
        <v>0.1060304</v>
      </c>
      <c r="KD226">
        <v>1.417251</v>
      </c>
      <c r="KE226">
        <v>22.95016</v>
      </c>
      <c r="KF226" s="1">
        <v>1.7128940000000001E-4</v>
      </c>
      <c r="KG226">
        <v>0.102941</v>
      </c>
      <c r="KH226">
        <v>1.4171260000000001</v>
      </c>
      <c r="KI226">
        <v>22.875720000000001</v>
      </c>
      <c r="KJ226" s="1">
        <v>1.6641510000000001E-4</v>
      </c>
      <c r="KK226">
        <v>0.1000254</v>
      </c>
      <c r="KL226">
        <v>1.4169909999999999</v>
      </c>
      <c r="KM226">
        <v>23.234279999999998</v>
      </c>
      <c r="KN226" s="1">
        <v>1.6145919999999999E-4</v>
      </c>
      <c r="KO226" s="1">
        <v>9.7063819999999995E-2</v>
      </c>
      <c r="KP226">
        <v>1.416858</v>
      </c>
      <c r="KQ226">
        <v>23.735279999999999</v>
      </c>
      <c r="KR226" s="1">
        <v>1.568955E-4</v>
      </c>
      <c r="KS226" s="1">
        <v>9.4321619999999995E-2</v>
      </c>
      <c r="KT226">
        <v>1.4167289999999999</v>
      </c>
      <c r="KU226">
        <v>24.113099999999999</v>
      </c>
      <c r="KV226" s="1">
        <v>1.524854E-4</v>
      </c>
      <c r="KW226" s="1">
        <v>9.1682659999999999E-2</v>
      </c>
      <c r="KX226">
        <v>1.416585</v>
      </c>
      <c r="KY226">
        <v>24.336290000000002</v>
      </c>
      <c r="KZ226" s="1">
        <v>1.4811849999999999E-4</v>
      </c>
      <c r="LA226" s="1">
        <v>8.9063470000000006E-2</v>
      </c>
      <c r="LB226">
        <v>1.41648</v>
      </c>
      <c r="LC226">
        <v>24.199120000000001</v>
      </c>
      <c r="LD226" s="1">
        <v>1.4400120000000001E-4</v>
      </c>
      <c r="LE226" s="1">
        <v>8.6592189999999999E-2</v>
      </c>
      <c r="LF226">
        <v>1.416331</v>
      </c>
      <c r="LG226">
        <v>23.904160000000001</v>
      </c>
      <c r="LH226" s="1">
        <v>1.4018099999999999E-4</v>
      </c>
      <c r="LI226" s="1">
        <v>8.4301710000000002E-2</v>
      </c>
      <c r="LJ226">
        <v>1.4162189999999999</v>
      </c>
      <c r="LK226">
        <v>23.738009999999999</v>
      </c>
      <c r="LL226" s="1">
        <v>1.3642870000000001E-4</v>
      </c>
      <c r="LM226" s="1">
        <v>8.2054619999999995E-2</v>
      </c>
      <c r="LN226">
        <v>1.4161360000000001</v>
      </c>
      <c r="LO226">
        <v>23.712409999999998</v>
      </c>
      <c r="LP226" s="1">
        <v>1.3267800000000001E-4</v>
      </c>
      <c r="LQ226">
        <v>7.9801499999999997E-2</v>
      </c>
      <c r="LR226">
        <v>1.4160219999999999</v>
      </c>
      <c r="LS226">
        <v>24.153110000000002</v>
      </c>
      <c r="LT226" s="1">
        <v>1.291826E-4</v>
      </c>
      <c r="LU226">
        <v>7.7701199999999998E-2</v>
      </c>
      <c r="LV226">
        <v>1.4159200000000001</v>
      </c>
      <c r="LW226">
        <v>24.684470000000001</v>
      </c>
      <c r="LX226" s="1">
        <v>1.2589519999999999E-4</v>
      </c>
      <c r="LY226" s="1">
        <v>7.573001E-2</v>
      </c>
      <c r="LZ226">
        <v>1.415835</v>
      </c>
      <c r="MA226">
        <v>25.042480000000001</v>
      </c>
      <c r="MB226" s="1">
        <v>1.2249139999999999E-4</v>
      </c>
      <c r="MC226">
        <v>7.3693599999999998E-2</v>
      </c>
      <c r="MD226">
        <v>1.415729</v>
      </c>
      <c r="ME226">
        <v>25.272559999999999</v>
      </c>
      <c r="MF226" s="1">
        <v>1.191437E-4</v>
      </c>
      <c r="MG226" s="1">
        <v>7.1680889999999997E-2</v>
      </c>
      <c r="MH226">
        <v>1.4156230000000001</v>
      </c>
      <c r="MI226">
        <v>25.147950000000002</v>
      </c>
      <c r="MJ226" s="1">
        <v>1.158698E-4</v>
      </c>
      <c r="MK226" s="1">
        <v>6.9721649999999996E-2</v>
      </c>
      <c r="ML226">
        <v>1.4155230000000001</v>
      </c>
      <c r="MM226">
        <v>24.880240000000001</v>
      </c>
      <c r="MN226" s="1">
        <v>1.126291E-4</v>
      </c>
      <c r="MO226" s="1">
        <v>6.7771380000000006E-2</v>
      </c>
      <c r="MP226">
        <v>1.4154389999999999</v>
      </c>
      <c r="MQ226">
        <v>24.721360000000001</v>
      </c>
      <c r="MR226" s="1">
        <v>1.096458E-4</v>
      </c>
      <c r="MS226" s="1">
        <v>6.5982040000000006E-2</v>
      </c>
      <c r="MT226">
        <v>1.4153389999999999</v>
      </c>
      <c r="MU226">
        <v>24.627220000000001</v>
      </c>
      <c r="MV226" s="1">
        <v>1.067643E-4</v>
      </c>
      <c r="MW226" s="1">
        <v>6.4245780000000002E-2</v>
      </c>
      <c r="MX226">
        <v>1.41523</v>
      </c>
      <c r="MY226">
        <v>24.63496</v>
      </c>
      <c r="MZ226" s="1">
        <v>1.038561E-4</v>
      </c>
      <c r="NA226" s="1">
        <v>6.2507729999999997E-2</v>
      </c>
      <c r="NB226">
        <v>1.4151590000000001</v>
      </c>
      <c r="NC226">
        <v>24.728719999999999</v>
      </c>
      <c r="ND226" s="1">
        <v>1.010314E-4</v>
      </c>
      <c r="NE226" s="1">
        <v>6.0809019999999998E-2</v>
      </c>
      <c r="NF226">
        <v>1.4150499999999999</v>
      </c>
      <c r="NG226">
        <v>24.906020000000002</v>
      </c>
      <c r="NH226" s="1">
        <v>9.8132859999999994E-5</v>
      </c>
      <c r="NI226" s="1">
        <v>5.9072960000000001E-2</v>
      </c>
      <c r="NJ226">
        <v>1.4149480000000001</v>
      </c>
      <c r="NK226">
        <v>24.71893</v>
      </c>
      <c r="NL226" s="1">
        <v>9.5290259999999995E-5</v>
      </c>
      <c r="NM226" s="1">
        <v>5.7365409999999999E-2</v>
      </c>
      <c r="NN226">
        <v>1.414865</v>
      </c>
      <c r="NO226">
        <v>24.193860000000001</v>
      </c>
      <c r="NP226" s="1">
        <v>9.2654779999999998E-5</v>
      </c>
      <c r="NQ226" s="1">
        <v>5.5780080000000003E-2</v>
      </c>
      <c r="NR226">
        <v>1.4147860000000001</v>
      </c>
      <c r="NS226">
        <v>23.783080000000002</v>
      </c>
      <c r="NT226" s="1">
        <v>8.9956020000000005E-5</v>
      </c>
      <c r="NU226">
        <v>5.41612E-2</v>
      </c>
      <c r="NV226">
        <v>1.414712</v>
      </c>
      <c r="NW226">
        <v>23.556480000000001</v>
      </c>
      <c r="NX226" s="1">
        <v>8.736207E-5</v>
      </c>
      <c r="NY226" s="1">
        <v>5.2600420000000002E-2</v>
      </c>
      <c r="NZ226">
        <v>1.4146259999999999</v>
      </c>
      <c r="OA226">
        <v>23.442519999999998</v>
      </c>
      <c r="OB226" s="1">
        <v>8.4893509999999997E-5</v>
      </c>
      <c r="OC226" s="1">
        <v>5.1115519999999998E-2</v>
      </c>
      <c r="OD226">
        <v>1.414571</v>
      </c>
      <c r="OE226">
        <v>23.700310000000002</v>
      </c>
      <c r="OF226" s="1">
        <v>8.2502990000000005E-5</v>
      </c>
      <c r="OG226" s="1">
        <v>4.9678670000000001E-2</v>
      </c>
      <c r="OH226">
        <v>1.4145019999999999</v>
      </c>
      <c r="OI226">
        <v>24.168489999999998</v>
      </c>
      <c r="OJ226" s="1">
        <v>8.0195949999999999E-5</v>
      </c>
      <c r="OK226">
        <v>4.8292399999999999E-2</v>
      </c>
    </row>
    <row r="227" spans="1:401" x14ac:dyDescent="0.35">
      <c r="A227">
        <v>233</v>
      </c>
      <c r="B227" t="s">
        <v>4</v>
      </c>
      <c r="C227" t="s">
        <v>181</v>
      </c>
      <c r="D227" t="s">
        <v>231</v>
      </c>
      <c r="E227">
        <v>808.30520000000001</v>
      </c>
      <c r="F227">
        <v>1.101108</v>
      </c>
      <c r="G227">
        <v>23.70598</v>
      </c>
      <c r="H227">
        <v>0</v>
      </c>
      <c r="I227">
        <v>0</v>
      </c>
      <c r="J227">
        <v>1.100857</v>
      </c>
      <c r="K227">
        <v>23.768470000000001</v>
      </c>
      <c r="L227">
        <v>0</v>
      </c>
      <c r="M227">
        <v>0</v>
      </c>
      <c r="N227">
        <v>1.1005860000000001</v>
      </c>
      <c r="O227">
        <v>23.712910000000001</v>
      </c>
      <c r="P227">
        <v>0</v>
      </c>
      <c r="Q227">
        <v>0</v>
      </c>
      <c r="R227">
        <v>1.1003480000000001</v>
      </c>
      <c r="S227">
        <v>23.41414</v>
      </c>
      <c r="T227">
        <v>0</v>
      </c>
      <c r="U227">
        <v>0</v>
      </c>
      <c r="V227">
        <v>1.100069</v>
      </c>
      <c r="W227">
        <v>23.03051</v>
      </c>
      <c r="X227">
        <v>0</v>
      </c>
      <c r="Y227">
        <v>0</v>
      </c>
      <c r="Z227">
        <v>1.0998349999999999</v>
      </c>
      <c r="AA227">
        <v>22.486360000000001</v>
      </c>
      <c r="AB227">
        <v>0</v>
      </c>
      <c r="AC227">
        <v>0</v>
      </c>
      <c r="AD227">
        <v>1.0996049999999999</v>
      </c>
      <c r="AE227">
        <v>21.93385</v>
      </c>
      <c r="AF227">
        <v>0</v>
      </c>
      <c r="AG227">
        <v>0</v>
      </c>
      <c r="AH227">
        <v>1.0993820000000001</v>
      </c>
      <c r="AI227">
        <v>21.61159</v>
      </c>
      <c r="AJ227">
        <v>0</v>
      </c>
      <c r="AK227">
        <v>0</v>
      </c>
      <c r="AL227">
        <v>1.09917</v>
      </c>
      <c r="AM227">
        <v>21.50554</v>
      </c>
      <c r="AN227" s="1">
        <v>2.1908699999999998E-34</v>
      </c>
      <c r="AO227" s="1">
        <v>1.9526430000000001E-31</v>
      </c>
      <c r="AP227">
        <v>1.0990040000000001</v>
      </c>
      <c r="AQ227">
        <v>21.81427</v>
      </c>
      <c r="AR227" s="1">
        <v>9.3548569999999994E-22</v>
      </c>
      <c r="AS227" s="1">
        <v>8.3503479999999998E-19</v>
      </c>
      <c r="AT227">
        <v>1.0988199999999999</v>
      </c>
      <c r="AU227">
        <v>22.315300000000001</v>
      </c>
      <c r="AV227" s="1">
        <v>5.5793499999999998E-9</v>
      </c>
      <c r="AW227" s="1">
        <v>2.7808929999999999E-6</v>
      </c>
      <c r="AX227">
        <v>1.0986419999999999</v>
      </c>
      <c r="AY227">
        <v>22.613810000000001</v>
      </c>
      <c r="AZ227" s="1">
        <v>1.4034839999999999E-4</v>
      </c>
      <c r="BA227" s="1">
        <v>8.8134809999999994E-2</v>
      </c>
      <c r="BB227">
        <v>1.0985130000000001</v>
      </c>
      <c r="BC227">
        <v>22.7409</v>
      </c>
      <c r="BD227" s="1">
        <v>4.5377430000000003E-2</v>
      </c>
      <c r="BE227">
        <v>31.453330000000001</v>
      </c>
      <c r="BF227">
        <v>1.098376</v>
      </c>
      <c r="BG227">
        <v>22.598179999999999</v>
      </c>
      <c r="BH227">
        <v>1.7337370000000001</v>
      </c>
      <c r="BI227">
        <v>1303.2149999999999</v>
      </c>
      <c r="BJ227">
        <v>1.09826</v>
      </c>
      <c r="BK227">
        <v>22.254919999999998</v>
      </c>
      <c r="BL227">
        <v>14.394489999999999</v>
      </c>
      <c r="BM227">
        <v>11624.77</v>
      </c>
      <c r="BN227">
        <v>1.098168</v>
      </c>
      <c r="BO227">
        <v>21.93543</v>
      </c>
      <c r="BP227">
        <v>36.398510000000002</v>
      </c>
      <c r="BQ227">
        <v>31371.85</v>
      </c>
      <c r="BR227">
        <v>1.0981019999999999</v>
      </c>
      <c r="BS227">
        <v>21.675699999999999</v>
      </c>
      <c r="BT227">
        <v>35.115139999999997</v>
      </c>
      <c r="BU227">
        <v>32133.94</v>
      </c>
      <c r="BV227">
        <v>1.0980319999999999</v>
      </c>
      <c r="BW227">
        <v>21.737839999999998</v>
      </c>
      <c r="BX227">
        <v>15.23959</v>
      </c>
      <c r="BY227">
        <v>14740.16</v>
      </c>
      <c r="BZ227">
        <v>1.0979829999999999</v>
      </c>
      <c r="CA227">
        <v>22.03877</v>
      </c>
      <c r="CB227">
        <v>3.382873</v>
      </c>
      <c r="CC227">
        <v>3444.1770000000001</v>
      </c>
      <c r="CD227">
        <v>1.0979559999999999</v>
      </c>
      <c r="CE227">
        <v>22.301100000000002</v>
      </c>
      <c r="CF227">
        <v>0.43172349999999998</v>
      </c>
      <c r="CG227">
        <v>459.5557</v>
      </c>
      <c r="CH227">
        <v>1.097925</v>
      </c>
      <c r="CI227">
        <v>22.563079999999999</v>
      </c>
      <c r="CJ227" s="1">
        <v>4.0501019999999999E-2</v>
      </c>
      <c r="CK227">
        <v>43.50788</v>
      </c>
      <c r="CL227">
        <v>1.0978829999999999</v>
      </c>
      <c r="CM227">
        <v>22.6431</v>
      </c>
      <c r="CN227" s="1">
        <v>8.2374500000000003E-3</v>
      </c>
      <c r="CO227">
        <v>7.8704830000000001</v>
      </c>
      <c r="CP227">
        <v>1.0978600000000001</v>
      </c>
      <c r="CQ227">
        <v>22.50291</v>
      </c>
      <c r="CR227" s="1">
        <v>5.5235279999999998E-3</v>
      </c>
      <c r="CS227">
        <v>5.0039280000000002</v>
      </c>
      <c r="CT227">
        <v>1.0978289999999999</v>
      </c>
      <c r="CU227">
        <v>22.40466</v>
      </c>
      <c r="CV227" s="1">
        <v>4.5742680000000003E-3</v>
      </c>
      <c r="CW227">
        <v>4.1284859999999997</v>
      </c>
      <c r="CX227">
        <v>1.0978140000000001</v>
      </c>
      <c r="CY227">
        <v>22.403169999999999</v>
      </c>
      <c r="CZ227" s="1">
        <v>3.8444500000000001E-3</v>
      </c>
      <c r="DA227">
        <v>3.4682780000000002</v>
      </c>
      <c r="DB227">
        <v>1.097777</v>
      </c>
      <c r="DC227">
        <v>22.78398</v>
      </c>
      <c r="DD227" s="1">
        <v>3.247556E-3</v>
      </c>
      <c r="DE227">
        <v>2.928903</v>
      </c>
      <c r="DF227">
        <v>1.0977300000000001</v>
      </c>
      <c r="DG227">
        <v>23.27243</v>
      </c>
      <c r="DH227" s="1">
        <v>2.7575049999999999E-3</v>
      </c>
      <c r="DI227">
        <v>2.4861939999999998</v>
      </c>
      <c r="DJ227">
        <v>1.097683</v>
      </c>
      <c r="DK227">
        <v>23.57835</v>
      </c>
      <c r="DL227" s="1">
        <v>2.354774E-3</v>
      </c>
      <c r="DM227">
        <v>2.122258</v>
      </c>
      <c r="DN227">
        <v>1.0976349999999999</v>
      </c>
      <c r="DO227">
        <v>23.73676</v>
      </c>
      <c r="DP227" s="1">
        <v>2.0255529999999998E-3</v>
      </c>
      <c r="DQ227">
        <v>1.824749</v>
      </c>
      <c r="DR227">
        <v>1.097553</v>
      </c>
      <c r="DS227">
        <v>23.488250000000001</v>
      </c>
      <c r="DT227" s="1">
        <v>1.754512E-3</v>
      </c>
      <c r="DU227">
        <v>1.5799129999999999</v>
      </c>
      <c r="DV227">
        <v>1.0974740000000001</v>
      </c>
      <c r="DW227">
        <v>23.07976</v>
      </c>
      <c r="DX227" s="1">
        <v>1.530907E-3</v>
      </c>
      <c r="DY227">
        <v>1.377964</v>
      </c>
      <c r="DZ227">
        <v>1.0973679999999999</v>
      </c>
      <c r="EA227">
        <v>22.82413</v>
      </c>
      <c r="EB227" s="1">
        <v>1.3463489999999999E-3</v>
      </c>
      <c r="EC227">
        <v>1.2114069999999999</v>
      </c>
      <c r="ED227">
        <v>1.097264</v>
      </c>
      <c r="EE227">
        <v>22.733840000000001</v>
      </c>
      <c r="EF227" s="1">
        <v>1.1914409999999999E-3</v>
      </c>
      <c r="EG227">
        <v>1.0716559999999999</v>
      </c>
      <c r="EH227">
        <v>1.0971519999999999</v>
      </c>
      <c r="EI227">
        <v>23.008839999999999</v>
      </c>
      <c r="EJ227" s="1">
        <v>1.061022E-3</v>
      </c>
      <c r="EK227">
        <v>0.95412300000000005</v>
      </c>
      <c r="EL227">
        <v>1.0970230000000001</v>
      </c>
      <c r="EM227">
        <v>23.508430000000001</v>
      </c>
      <c r="EN227" s="1">
        <v>9.5042399999999995E-4</v>
      </c>
      <c r="EO227">
        <v>0.85443100000000005</v>
      </c>
      <c r="EP227">
        <v>1.096908</v>
      </c>
      <c r="EQ227">
        <v>23.953949999999999</v>
      </c>
      <c r="ER227" s="1">
        <v>8.5695170000000002E-4</v>
      </c>
      <c r="ES227">
        <v>0.77014260000000001</v>
      </c>
      <c r="ET227">
        <v>1.0967640000000001</v>
      </c>
      <c r="EU227">
        <v>24.188420000000001</v>
      </c>
      <c r="EV227" s="1">
        <v>7.7860220000000005E-4</v>
      </c>
      <c r="EW227">
        <v>0.69947320000000002</v>
      </c>
      <c r="EX227">
        <v>1.096635</v>
      </c>
      <c r="EY227">
        <v>24.00198</v>
      </c>
      <c r="EZ227" s="1">
        <v>7.1254979999999999E-4</v>
      </c>
      <c r="FA227">
        <v>0.63993299999999997</v>
      </c>
      <c r="FB227">
        <v>1.0965069999999999</v>
      </c>
      <c r="FC227">
        <v>23.636839999999999</v>
      </c>
      <c r="FD227" s="1">
        <v>6.5658109999999997E-4</v>
      </c>
      <c r="FE227">
        <v>0.58948219999999996</v>
      </c>
      <c r="FF227">
        <v>1.0964130000000001</v>
      </c>
      <c r="FG227">
        <v>23.410509999999999</v>
      </c>
      <c r="FH227" s="1">
        <v>6.079465E-4</v>
      </c>
      <c r="FI227">
        <v>0.54577260000000005</v>
      </c>
      <c r="FJ227">
        <v>1.0962730000000001</v>
      </c>
      <c r="FK227">
        <v>23.32788</v>
      </c>
      <c r="FL227" s="1">
        <v>5.6566150000000003E-4</v>
      </c>
      <c r="FM227">
        <v>0.50767859999999998</v>
      </c>
      <c r="FN227">
        <v>1.0961529999999999</v>
      </c>
      <c r="FO227">
        <v>23.624490000000002</v>
      </c>
      <c r="FP227" s="1">
        <v>5.2983550000000005E-4</v>
      </c>
      <c r="FQ227">
        <v>0.47542970000000001</v>
      </c>
      <c r="FR227">
        <v>1.0960730000000001</v>
      </c>
      <c r="FS227">
        <v>24.012419999999999</v>
      </c>
      <c r="FT227" s="1">
        <v>4.980653E-4</v>
      </c>
      <c r="FU227">
        <v>0.44687929999999998</v>
      </c>
      <c r="FV227">
        <v>1.0959479999999999</v>
      </c>
      <c r="FW227">
        <v>24.0471</v>
      </c>
      <c r="FX227" s="1">
        <v>4.6982479999999998E-4</v>
      </c>
      <c r="FY227">
        <v>0.4215197</v>
      </c>
      <c r="FZ227">
        <v>1.0958650000000001</v>
      </c>
      <c r="GA227">
        <v>23.834879999999998</v>
      </c>
      <c r="GB227" s="1">
        <v>4.4500090000000001E-4</v>
      </c>
      <c r="GC227">
        <v>0.39918179999999998</v>
      </c>
      <c r="GD227">
        <v>1.095798</v>
      </c>
      <c r="GE227">
        <v>23.328230000000001</v>
      </c>
      <c r="GF227" s="1">
        <v>4.2299809999999998E-4</v>
      </c>
      <c r="GG227">
        <v>0.37939119999999998</v>
      </c>
      <c r="GH227">
        <v>1.0957509999999999</v>
      </c>
      <c r="GI227">
        <v>22.907550000000001</v>
      </c>
      <c r="GJ227" s="1">
        <v>4.031382E-4</v>
      </c>
      <c r="GK227">
        <v>0.36157699999999998</v>
      </c>
      <c r="GL227">
        <v>1.095702</v>
      </c>
      <c r="GM227">
        <v>22.73818</v>
      </c>
      <c r="GN227" s="1">
        <v>3.8455070000000002E-4</v>
      </c>
      <c r="GO227">
        <v>0.34491090000000002</v>
      </c>
      <c r="GP227">
        <v>1.095674</v>
      </c>
      <c r="GQ227">
        <v>22.755710000000001</v>
      </c>
      <c r="GR227" s="1">
        <v>3.6776039999999999E-4</v>
      </c>
      <c r="GS227">
        <v>0.32981650000000001</v>
      </c>
      <c r="GT227">
        <v>1.095621</v>
      </c>
      <c r="GU227">
        <v>22.870819999999998</v>
      </c>
      <c r="GV227" s="1">
        <v>3.5249100000000002E-4</v>
      </c>
      <c r="GW227">
        <v>0.31612289999999998</v>
      </c>
      <c r="GX227">
        <v>1.095588</v>
      </c>
      <c r="GY227">
        <v>23.110690000000002</v>
      </c>
      <c r="GZ227" s="1">
        <v>3.3829150000000001E-4</v>
      </c>
      <c r="HA227">
        <v>0.30336689999999999</v>
      </c>
      <c r="HB227">
        <v>1.0955839999999999</v>
      </c>
      <c r="HC227">
        <v>23.40334</v>
      </c>
      <c r="HD227" s="1">
        <v>3.2550839999999999E-4</v>
      </c>
      <c r="HE227">
        <v>0.29186420000000002</v>
      </c>
      <c r="HF227">
        <v>1.0955600000000001</v>
      </c>
      <c r="HG227">
        <v>23.498830000000002</v>
      </c>
      <c r="HH227" s="1">
        <v>3.13777E-4</v>
      </c>
      <c r="HI227">
        <v>0.28134550000000003</v>
      </c>
      <c r="HJ227">
        <v>1.095566</v>
      </c>
      <c r="HK227">
        <v>23.230550000000001</v>
      </c>
      <c r="HL227" s="1">
        <v>3.0290889999999999E-4</v>
      </c>
      <c r="HM227">
        <v>0.27157799999999999</v>
      </c>
      <c r="HN227">
        <v>1.0955429999999999</v>
      </c>
      <c r="HO227">
        <v>22.759879999999999</v>
      </c>
      <c r="HP227" s="1">
        <v>2.925936E-4</v>
      </c>
      <c r="HQ227">
        <v>0.26235350000000002</v>
      </c>
      <c r="HR227">
        <v>1.0955379999999999</v>
      </c>
      <c r="HS227">
        <v>22.53162</v>
      </c>
      <c r="HT227" s="1">
        <v>2.8278219999999999E-4</v>
      </c>
      <c r="HU227">
        <v>0.25354529999999997</v>
      </c>
      <c r="HV227">
        <v>1.0955349999999999</v>
      </c>
      <c r="HW227">
        <v>22.46152</v>
      </c>
      <c r="HX227" s="1">
        <v>2.733352E-4</v>
      </c>
      <c r="HY227">
        <v>0.24509030000000001</v>
      </c>
      <c r="HZ227">
        <v>1.095521</v>
      </c>
      <c r="IA227">
        <v>22.611789999999999</v>
      </c>
      <c r="IB227" s="1">
        <v>2.6468070000000002E-4</v>
      </c>
      <c r="IC227">
        <v>0.2373093</v>
      </c>
      <c r="ID227">
        <v>1.095505</v>
      </c>
      <c r="IE227">
        <v>22.92455</v>
      </c>
      <c r="IF227" s="1">
        <v>2.564334E-4</v>
      </c>
      <c r="IG227">
        <v>0.22991130000000001</v>
      </c>
      <c r="IH227">
        <v>1.095488</v>
      </c>
      <c r="II227">
        <v>23.130880000000001</v>
      </c>
      <c r="IJ227" s="1">
        <v>2.4842700000000001E-4</v>
      </c>
      <c r="IK227">
        <v>0.22277759999999999</v>
      </c>
      <c r="IL227">
        <v>1.0954489999999999</v>
      </c>
      <c r="IM227">
        <v>23.21799</v>
      </c>
      <c r="IN227" s="1">
        <v>2.4063829999999999E-4</v>
      </c>
      <c r="IO227">
        <v>0.21579760000000001</v>
      </c>
      <c r="IP227">
        <v>1.0954189999999999</v>
      </c>
      <c r="IQ227">
        <v>23.034400000000002</v>
      </c>
      <c r="IR227" s="1">
        <v>2.329493E-4</v>
      </c>
      <c r="IS227">
        <v>0.208926</v>
      </c>
      <c r="IT227">
        <v>1.095399</v>
      </c>
      <c r="IU227">
        <v>22.750879999999999</v>
      </c>
      <c r="IV227" s="1">
        <v>2.256084E-4</v>
      </c>
      <c r="IW227">
        <v>0.20233599999999999</v>
      </c>
      <c r="IX227">
        <v>1.095348</v>
      </c>
      <c r="IY227">
        <v>22.582599999999999</v>
      </c>
      <c r="IZ227" s="1">
        <v>2.1874810000000001E-4</v>
      </c>
      <c r="JA227">
        <v>0.19618179999999999</v>
      </c>
      <c r="JB227">
        <v>1.0952919999999999</v>
      </c>
      <c r="JC227">
        <v>22.514559999999999</v>
      </c>
      <c r="JD227" s="1">
        <v>2.1234929999999999E-4</v>
      </c>
      <c r="JE227">
        <v>0.1904642</v>
      </c>
      <c r="JF227">
        <v>1.095218</v>
      </c>
      <c r="JG227">
        <v>22.879490000000001</v>
      </c>
      <c r="JH227" s="1">
        <v>2.0577940000000001E-4</v>
      </c>
      <c r="JI227">
        <v>0.18461739999999999</v>
      </c>
      <c r="JJ227">
        <v>1.0951649999999999</v>
      </c>
      <c r="JK227">
        <v>23.396280000000001</v>
      </c>
      <c r="JL227" s="1">
        <v>1.9957199999999999E-4</v>
      </c>
      <c r="JM227">
        <v>0.17904139999999999</v>
      </c>
      <c r="JN227">
        <v>1.0950899999999999</v>
      </c>
      <c r="JO227">
        <v>23.741859999999999</v>
      </c>
      <c r="JP227" s="1">
        <v>1.93406E-4</v>
      </c>
      <c r="JQ227">
        <v>0.173545</v>
      </c>
      <c r="JR227">
        <v>1.095027</v>
      </c>
      <c r="JS227">
        <v>23.858319999999999</v>
      </c>
      <c r="JT227" s="1">
        <v>1.8764690000000001E-4</v>
      </c>
      <c r="JU227">
        <v>0.16838610000000001</v>
      </c>
      <c r="JV227">
        <v>1.094943</v>
      </c>
      <c r="JW227">
        <v>23.650379999999998</v>
      </c>
      <c r="JX227" s="1">
        <v>1.8216019999999999E-4</v>
      </c>
      <c r="JY227">
        <v>0.16344690000000001</v>
      </c>
      <c r="JZ227">
        <v>1.0948610000000001</v>
      </c>
      <c r="KA227">
        <v>23.25863</v>
      </c>
      <c r="KB227" s="1">
        <v>1.768374E-4</v>
      </c>
      <c r="KC227">
        <v>0.1587239</v>
      </c>
      <c r="KD227">
        <v>1.0947830000000001</v>
      </c>
      <c r="KE227">
        <v>22.974630000000001</v>
      </c>
      <c r="KF227" s="1">
        <v>1.7164839999999999E-4</v>
      </c>
      <c r="KG227">
        <v>0.15405740000000001</v>
      </c>
      <c r="KH227">
        <v>1.0947070000000001</v>
      </c>
      <c r="KI227">
        <v>22.88579</v>
      </c>
      <c r="KJ227" s="1">
        <v>1.6677160000000001E-4</v>
      </c>
      <c r="KK227">
        <v>0.1497029</v>
      </c>
      <c r="KL227">
        <v>1.0946180000000001</v>
      </c>
      <c r="KM227">
        <v>23.23573</v>
      </c>
      <c r="KN227" s="1">
        <v>1.6182220000000001E-4</v>
      </c>
      <c r="KO227">
        <v>0.14529610000000001</v>
      </c>
      <c r="KP227">
        <v>1.094522</v>
      </c>
      <c r="KQ227">
        <v>23.743790000000001</v>
      </c>
      <c r="KR227" s="1">
        <v>1.57224E-4</v>
      </c>
      <c r="KS227">
        <v>0.14115739999999999</v>
      </c>
      <c r="KT227">
        <v>1.094446</v>
      </c>
      <c r="KU227">
        <v>24.13599</v>
      </c>
      <c r="KV227" s="1">
        <v>1.5281269999999999E-4</v>
      </c>
      <c r="KW227">
        <v>0.1372176</v>
      </c>
      <c r="KX227">
        <v>1.0943700000000001</v>
      </c>
      <c r="KY227">
        <v>24.366689999999998</v>
      </c>
      <c r="KZ227" s="1">
        <v>1.484294E-4</v>
      </c>
      <c r="LA227">
        <v>0.1332914</v>
      </c>
      <c r="LB227">
        <v>1.0942890000000001</v>
      </c>
      <c r="LC227">
        <v>24.23423</v>
      </c>
      <c r="LD227" s="1">
        <v>1.442925E-4</v>
      </c>
      <c r="LE227">
        <v>0.1295819</v>
      </c>
      <c r="LF227">
        <v>1.094225</v>
      </c>
      <c r="LG227">
        <v>23.932310000000001</v>
      </c>
      <c r="LH227" s="1">
        <v>1.4046029999999999E-4</v>
      </c>
      <c r="LI227">
        <v>0.12614629999999999</v>
      </c>
      <c r="LJ227">
        <v>1.0941559999999999</v>
      </c>
      <c r="LK227">
        <v>23.752269999999999</v>
      </c>
      <c r="LL227" s="1">
        <v>1.3670969999999999E-4</v>
      </c>
      <c r="LM227">
        <v>0.1227944</v>
      </c>
      <c r="LN227">
        <v>1.0940970000000001</v>
      </c>
      <c r="LO227">
        <v>23.7225</v>
      </c>
      <c r="LP227" s="1">
        <v>1.329461E-4</v>
      </c>
      <c r="LQ227">
        <v>0.1194202</v>
      </c>
      <c r="LR227">
        <v>1.0940399999999999</v>
      </c>
      <c r="LS227">
        <v>24.1587</v>
      </c>
      <c r="LT227" s="1">
        <v>1.294282E-4</v>
      </c>
      <c r="LU227">
        <v>0.1162584</v>
      </c>
      <c r="LV227">
        <v>1.0939749999999999</v>
      </c>
      <c r="LW227">
        <v>24.702760000000001</v>
      </c>
      <c r="LX227" s="1">
        <v>1.2613840000000001E-4</v>
      </c>
      <c r="LY227">
        <v>0.1133125</v>
      </c>
      <c r="LZ227">
        <v>1.0939270000000001</v>
      </c>
      <c r="MA227">
        <v>25.073090000000001</v>
      </c>
      <c r="MB227" s="1">
        <v>1.2275019999999999E-4</v>
      </c>
      <c r="MC227">
        <v>0.1102943</v>
      </c>
      <c r="MD227">
        <v>1.093861</v>
      </c>
      <c r="ME227">
        <v>25.309650000000001</v>
      </c>
      <c r="MF227" s="1">
        <v>1.193824E-4</v>
      </c>
      <c r="MG227">
        <v>0.1072669</v>
      </c>
      <c r="MH227">
        <v>1.093793</v>
      </c>
      <c r="MI227">
        <v>25.187010000000001</v>
      </c>
      <c r="MJ227" s="1">
        <v>1.161145E-4</v>
      </c>
      <c r="MK227">
        <v>0.10435</v>
      </c>
      <c r="ML227">
        <v>1.093736</v>
      </c>
      <c r="MM227">
        <v>24.911829999999998</v>
      </c>
      <c r="MN227" s="1">
        <v>1.1285660000000001E-4</v>
      </c>
      <c r="MO227">
        <v>0.10142180000000001</v>
      </c>
      <c r="MP227">
        <v>1.093685</v>
      </c>
      <c r="MQ227">
        <v>24.735610000000001</v>
      </c>
      <c r="MR227" s="1">
        <v>1.098742E-4</v>
      </c>
      <c r="MS227" s="1">
        <v>9.8748710000000003E-2</v>
      </c>
      <c r="MT227">
        <v>1.0936189999999999</v>
      </c>
      <c r="MU227">
        <v>24.638020000000001</v>
      </c>
      <c r="MV227" s="1">
        <v>1.069644E-4</v>
      </c>
      <c r="MW227">
        <v>9.6124000000000001E-2</v>
      </c>
      <c r="MX227">
        <v>1.093553</v>
      </c>
      <c r="MY227">
        <v>24.647459999999999</v>
      </c>
      <c r="MZ227" s="1">
        <v>1.040743E-4</v>
      </c>
      <c r="NA227" s="1">
        <v>9.3554120000000004E-2</v>
      </c>
      <c r="NB227">
        <v>1.0934950000000001</v>
      </c>
      <c r="NC227">
        <v>24.757200000000001</v>
      </c>
      <c r="ND227" s="1">
        <v>1.012398E-4</v>
      </c>
      <c r="NE227" s="1">
        <v>9.1006519999999994E-2</v>
      </c>
      <c r="NF227">
        <v>1.093448</v>
      </c>
      <c r="NG227">
        <v>24.945509999999999</v>
      </c>
      <c r="NH227" s="1">
        <v>9.8348060000000005E-5</v>
      </c>
      <c r="NI227" s="1">
        <v>8.8426389999999994E-2</v>
      </c>
      <c r="NJ227">
        <v>1.093377</v>
      </c>
      <c r="NK227">
        <v>24.78135</v>
      </c>
      <c r="NL227" s="1">
        <v>9.5497389999999997E-5</v>
      </c>
      <c r="NM227" s="1">
        <v>8.5867959999999993E-2</v>
      </c>
      <c r="NN227">
        <v>1.0933250000000001</v>
      </c>
      <c r="NO227">
        <v>24.256440000000001</v>
      </c>
      <c r="NP227" s="1">
        <v>9.2849570000000004E-5</v>
      </c>
      <c r="NQ227" s="1">
        <v>8.3483790000000002E-2</v>
      </c>
      <c r="NR227">
        <v>1.09328</v>
      </c>
      <c r="NS227">
        <v>23.823599999999999</v>
      </c>
      <c r="NT227" s="1">
        <v>9.0152739999999998E-5</v>
      </c>
      <c r="NU227" s="1">
        <v>8.1073720000000002E-2</v>
      </c>
      <c r="NV227">
        <v>1.0932170000000001</v>
      </c>
      <c r="NW227">
        <v>23.57855</v>
      </c>
      <c r="NX227" s="1">
        <v>8.7551380000000002E-5</v>
      </c>
      <c r="NY227" s="1">
        <v>7.8735620000000006E-2</v>
      </c>
      <c r="NZ227">
        <v>1.09318</v>
      </c>
      <c r="OA227">
        <v>23.457180000000001</v>
      </c>
      <c r="OB227" s="1">
        <v>8.5073889999999998E-5</v>
      </c>
      <c r="OC227">
        <v>7.6507599999999995E-2</v>
      </c>
      <c r="OD227">
        <v>1.0931340000000001</v>
      </c>
      <c r="OE227">
        <v>23.707260000000002</v>
      </c>
      <c r="OF227" s="1">
        <v>8.2676310000000001E-5</v>
      </c>
      <c r="OG227" s="1">
        <v>7.4355760000000007E-2</v>
      </c>
      <c r="OH227">
        <v>1.093091</v>
      </c>
      <c r="OI227">
        <v>24.18074</v>
      </c>
      <c r="OJ227" s="1">
        <v>8.0368129999999996E-5</v>
      </c>
      <c r="OK227" s="1">
        <v>7.2284150000000005E-2</v>
      </c>
    </row>
    <row r="228" spans="1:401" x14ac:dyDescent="0.35">
      <c r="A228">
        <v>234</v>
      </c>
      <c r="B228" t="s">
        <v>4</v>
      </c>
      <c r="C228" t="s">
        <v>181</v>
      </c>
      <c r="D228" t="s">
        <v>232</v>
      </c>
      <c r="E228">
        <v>854.70180000000005</v>
      </c>
      <c r="F228">
        <v>0.61448469999999999</v>
      </c>
      <c r="G228">
        <v>23.711220000000001</v>
      </c>
      <c r="H228">
        <v>0</v>
      </c>
      <c r="I228">
        <v>0</v>
      </c>
      <c r="J228">
        <v>0.61430629999999997</v>
      </c>
      <c r="K228">
        <v>23.776070000000001</v>
      </c>
      <c r="L228">
        <v>0</v>
      </c>
      <c r="M228">
        <v>0</v>
      </c>
      <c r="N228">
        <v>0.61412480000000003</v>
      </c>
      <c r="O228">
        <v>23.732340000000001</v>
      </c>
      <c r="P228">
        <v>0</v>
      </c>
      <c r="Q228">
        <v>0</v>
      </c>
      <c r="R228">
        <v>0.61394020000000005</v>
      </c>
      <c r="S228">
        <v>23.454329999999999</v>
      </c>
      <c r="T228">
        <v>0</v>
      </c>
      <c r="U228">
        <v>0</v>
      </c>
      <c r="V228">
        <v>0.61376140000000001</v>
      </c>
      <c r="W228">
        <v>23.083950000000002</v>
      </c>
      <c r="X228">
        <v>0</v>
      </c>
      <c r="Y228">
        <v>0</v>
      </c>
      <c r="Z228">
        <v>0.61357969999999995</v>
      </c>
      <c r="AA228">
        <v>22.544619999999998</v>
      </c>
      <c r="AB228">
        <v>0</v>
      </c>
      <c r="AC228">
        <v>0</v>
      </c>
      <c r="AD228">
        <v>0.6134096</v>
      </c>
      <c r="AE228">
        <v>21.980930000000001</v>
      </c>
      <c r="AF228">
        <v>0</v>
      </c>
      <c r="AG228">
        <v>0</v>
      </c>
      <c r="AH228">
        <v>0.61325730000000001</v>
      </c>
      <c r="AI228">
        <v>21.640309999999999</v>
      </c>
      <c r="AJ228">
        <v>0</v>
      </c>
      <c r="AK228">
        <v>0</v>
      </c>
      <c r="AL228">
        <v>0.61310350000000002</v>
      </c>
      <c r="AM228">
        <v>21.521260000000002</v>
      </c>
      <c r="AN228" s="1">
        <v>4.8122880000000001E-35</v>
      </c>
      <c r="AO228" s="1">
        <v>4.6711540000000002E-32</v>
      </c>
      <c r="AP228">
        <v>0.61296490000000003</v>
      </c>
      <c r="AQ228">
        <v>21.82094</v>
      </c>
      <c r="AR228" s="1">
        <v>1.694739E-22</v>
      </c>
      <c r="AS228" s="1">
        <v>1.64747E-19</v>
      </c>
      <c r="AT228">
        <v>0.61283799999999999</v>
      </c>
      <c r="AU228">
        <v>22.324480000000001</v>
      </c>
      <c r="AV228" s="1">
        <v>8.1621580000000001E-10</v>
      </c>
      <c r="AW228" s="1">
        <v>7.9222569999999996E-7</v>
      </c>
      <c r="AX228">
        <v>0.61271759999999997</v>
      </c>
      <c r="AY228">
        <v>22.632719999999999</v>
      </c>
      <c r="AZ228" s="1">
        <v>6.7324360000000006E-5</v>
      </c>
      <c r="BA228" s="1">
        <v>5.3720080000000003E-2</v>
      </c>
      <c r="BB228">
        <v>0.61261060000000001</v>
      </c>
      <c r="BC228">
        <v>22.766380000000002</v>
      </c>
      <c r="BD228" s="1">
        <v>2.7855890000000001E-2</v>
      </c>
      <c r="BE228">
        <v>23.317240000000002</v>
      </c>
      <c r="BF228">
        <v>0.61250760000000004</v>
      </c>
      <c r="BG228">
        <v>22.62696</v>
      </c>
      <c r="BH228">
        <v>1.2635419999999999</v>
      </c>
      <c r="BI228">
        <v>1107.222</v>
      </c>
      <c r="BJ228">
        <v>0.61242129999999995</v>
      </c>
      <c r="BK228">
        <v>22.283110000000001</v>
      </c>
      <c r="BL228">
        <v>12.050929999999999</v>
      </c>
      <c r="BM228">
        <v>11012.2</v>
      </c>
      <c r="BN228">
        <v>0.61235059999999997</v>
      </c>
      <c r="BO228">
        <v>21.962499999999999</v>
      </c>
      <c r="BP228">
        <v>34.311079999999997</v>
      </c>
      <c r="BQ228">
        <v>32565.72</v>
      </c>
      <c r="BR228">
        <v>0.612294</v>
      </c>
      <c r="BS228">
        <v>21.69905</v>
      </c>
      <c r="BT228">
        <v>36.749699999999997</v>
      </c>
      <c r="BU228">
        <v>36096.050000000003</v>
      </c>
      <c r="BV228">
        <v>0.61224529999999999</v>
      </c>
      <c r="BW228">
        <v>21.753579999999999</v>
      </c>
      <c r="BX228">
        <v>17.512840000000001</v>
      </c>
      <c r="BY228">
        <v>17740.29</v>
      </c>
      <c r="BZ228">
        <v>0.61220730000000001</v>
      </c>
      <c r="CA228">
        <v>22.050329999999999</v>
      </c>
      <c r="CB228">
        <v>4.2282950000000001</v>
      </c>
      <c r="CC228">
        <v>4403.9719999999998</v>
      </c>
      <c r="CD228">
        <v>0.61218209999999995</v>
      </c>
      <c r="CE228">
        <v>22.31176</v>
      </c>
      <c r="CF228">
        <v>0.57980169999999998</v>
      </c>
      <c r="CG228">
        <v>618.29139999999995</v>
      </c>
      <c r="CH228">
        <v>0.61215589999999998</v>
      </c>
      <c r="CI228">
        <v>22.57423</v>
      </c>
      <c r="CJ228" s="1">
        <v>5.5221729999999997E-2</v>
      </c>
      <c r="CK228">
        <v>59.372869999999999</v>
      </c>
      <c r="CL228">
        <v>0.61213640000000002</v>
      </c>
      <c r="CM228">
        <v>22.65147</v>
      </c>
      <c r="CN228" s="1">
        <v>9.2881779999999994E-3</v>
      </c>
      <c r="CO228">
        <v>9.4311659999999993</v>
      </c>
      <c r="CP228">
        <v>0.61211899999999997</v>
      </c>
      <c r="CQ228">
        <v>22.515090000000001</v>
      </c>
      <c r="CR228" s="1">
        <v>5.6810539999999996E-3</v>
      </c>
      <c r="CS228">
        <v>5.5696149999999998</v>
      </c>
      <c r="CT228">
        <v>0.61209959999999997</v>
      </c>
      <c r="CU228">
        <v>22.410139999999998</v>
      </c>
      <c r="CV228" s="1">
        <v>4.6732659999999997E-3</v>
      </c>
      <c r="CW228">
        <v>4.569032</v>
      </c>
      <c r="CX228">
        <v>0.61207540000000005</v>
      </c>
      <c r="CY228">
        <v>22.409970000000001</v>
      </c>
      <c r="CZ228" s="1">
        <v>3.9244730000000004E-3</v>
      </c>
      <c r="DA228">
        <v>3.835998</v>
      </c>
      <c r="DB228">
        <v>0.61205050000000005</v>
      </c>
      <c r="DC228">
        <v>22.787939999999999</v>
      </c>
      <c r="DD228" s="1">
        <v>3.3131990000000002E-3</v>
      </c>
      <c r="DE228">
        <v>3.2379540000000002</v>
      </c>
      <c r="DF228">
        <v>0.61202610000000002</v>
      </c>
      <c r="DG228">
        <v>23.286660000000001</v>
      </c>
      <c r="DH228" s="1">
        <v>2.8114559999999999E-3</v>
      </c>
      <c r="DI228">
        <v>2.7472249999999998</v>
      </c>
      <c r="DJ228">
        <v>0.61199309999999996</v>
      </c>
      <c r="DK228">
        <v>23.605810000000002</v>
      </c>
      <c r="DL228" s="1">
        <v>2.3989879999999999E-3</v>
      </c>
      <c r="DM228">
        <v>2.3437389999999998</v>
      </c>
      <c r="DN228">
        <v>0.61195029999999995</v>
      </c>
      <c r="DO228">
        <v>23.768460000000001</v>
      </c>
      <c r="DP228" s="1">
        <v>2.0617869999999998E-3</v>
      </c>
      <c r="DQ228">
        <v>2.013871</v>
      </c>
      <c r="DR228">
        <v>0.61190429999999996</v>
      </c>
      <c r="DS228">
        <v>23.523579999999999</v>
      </c>
      <c r="DT228" s="1">
        <v>1.784405E-3</v>
      </c>
      <c r="DU228">
        <v>1.7425569999999999</v>
      </c>
      <c r="DV228">
        <v>0.61183980000000004</v>
      </c>
      <c r="DW228">
        <v>23.10914</v>
      </c>
      <c r="DX228" s="1">
        <v>1.5554880000000001E-3</v>
      </c>
      <c r="DY228">
        <v>1.518732</v>
      </c>
      <c r="DZ228">
        <v>0.61177499999999996</v>
      </c>
      <c r="EA228">
        <v>22.839410000000001</v>
      </c>
      <c r="EB228">
        <v>1.3668E-3</v>
      </c>
      <c r="EC228">
        <v>1.3342849999999999</v>
      </c>
      <c r="ED228">
        <v>0.61170409999999997</v>
      </c>
      <c r="EE228">
        <v>22.742290000000001</v>
      </c>
      <c r="EF228" s="1">
        <v>1.208591E-3</v>
      </c>
      <c r="EG228">
        <v>1.1796690000000001</v>
      </c>
      <c r="EH228">
        <v>0.61162499999999997</v>
      </c>
      <c r="EI228">
        <v>23.01313</v>
      </c>
      <c r="EJ228" s="1">
        <v>1.07559E-3</v>
      </c>
      <c r="EK228">
        <v>1.0497639999999999</v>
      </c>
      <c r="EL228">
        <v>0.61153259999999998</v>
      </c>
      <c r="EM228">
        <v>23.51681</v>
      </c>
      <c r="EN228" s="1">
        <v>9.6273870000000001E-4</v>
      </c>
      <c r="EO228">
        <v>0.93953770000000003</v>
      </c>
      <c r="EP228">
        <v>0.61143760000000003</v>
      </c>
      <c r="EQ228">
        <v>23.97268</v>
      </c>
      <c r="ER228" s="1">
        <v>8.6733130000000004E-4</v>
      </c>
      <c r="ES228">
        <v>0.84632949999999996</v>
      </c>
      <c r="ET228">
        <v>0.61134820000000001</v>
      </c>
      <c r="EU228">
        <v>24.217269999999999</v>
      </c>
      <c r="EV228" s="1">
        <v>7.8729519999999999E-4</v>
      </c>
      <c r="EW228">
        <v>0.76811569999999996</v>
      </c>
      <c r="EX228">
        <v>0.61126599999999998</v>
      </c>
      <c r="EY228">
        <v>24.03435</v>
      </c>
      <c r="EZ228" s="1">
        <v>7.1991280000000002E-4</v>
      </c>
      <c r="FA228">
        <v>0.70229540000000001</v>
      </c>
      <c r="FB228">
        <v>0.61117319999999997</v>
      </c>
      <c r="FC228">
        <v>23.662700000000001</v>
      </c>
      <c r="FD228" s="1">
        <v>6.6279589999999997E-4</v>
      </c>
      <c r="FE228">
        <v>0.64651099999999995</v>
      </c>
      <c r="FF228">
        <v>0.61108169999999995</v>
      </c>
      <c r="FG228">
        <v>23.42353</v>
      </c>
      <c r="FH228" s="1">
        <v>6.1347569999999996E-4</v>
      </c>
      <c r="FI228">
        <v>0.59840479999999996</v>
      </c>
      <c r="FJ228">
        <v>0.61099139999999996</v>
      </c>
      <c r="FK228">
        <v>23.33558</v>
      </c>
      <c r="FL228" s="1">
        <v>5.7034540000000002E-4</v>
      </c>
      <c r="FM228">
        <v>0.55630069999999998</v>
      </c>
      <c r="FN228">
        <v>0.61091329999999999</v>
      </c>
      <c r="FO228">
        <v>23.62951</v>
      </c>
      <c r="FP228" s="1">
        <v>5.3388820000000001E-4</v>
      </c>
      <c r="FQ228">
        <v>0.52070919999999998</v>
      </c>
      <c r="FR228">
        <v>0.61083100000000001</v>
      </c>
      <c r="FS228">
        <v>24.026759999999999</v>
      </c>
      <c r="FT228" s="1">
        <v>5.0167699999999996E-4</v>
      </c>
      <c r="FU228">
        <v>0.48929650000000002</v>
      </c>
      <c r="FV228">
        <v>0.61076549999999996</v>
      </c>
      <c r="FW228">
        <v>24.08398</v>
      </c>
      <c r="FX228" s="1">
        <v>4.7304969999999998E-4</v>
      </c>
      <c r="FY228">
        <v>0.46139039999999998</v>
      </c>
      <c r="FZ228">
        <v>0.61070009999999997</v>
      </c>
      <c r="GA228">
        <v>23.881740000000001</v>
      </c>
      <c r="GB228" s="1">
        <v>4.4782539999999998E-4</v>
      </c>
      <c r="GC228">
        <v>0.43676730000000002</v>
      </c>
      <c r="GD228">
        <v>0.61064689999999999</v>
      </c>
      <c r="GE228">
        <v>23.381609999999998</v>
      </c>
      <c r="GF228" s="1">
        <v>4.254886E-4</v>
      </c>
      <c r="GG228">
        <v>0.4149717</v>
      </c>
      <c r="GH228">
        <v>0.610599</v>
      </c>
      <c r="GI228">
        <v>22.94473</v>
      </c>
      <c r="GJ228" s="1">
        <v>4.0542950000000002E-4</v>
      </c>
      <c r="GK228">
        <v>0.39542660000000002</v>
      </c>
      <c r="GL228">
        <v>0.61056029999999994</v>
      </c>
      <c r="GM228">
        <v>22.757490000000001</v>
      </c>
      <c r="GN228" s="1">
        <v>3.8669300000000002E-4</v>
      </c>
      <c r="GO228">
        <v>0.37717329999999999</v>
      </c>
      <c r="GP228">
        <v>0.6105353</v>
      </c>
      <c r="GQ228">
        <v>22.75834</v>
      </c>
      <c r="GR228" s="1">
        <v>3.6967780000000001E-4</v>
      </c>
      <c r="GS228">
        <v>0.36056890000000003</v>
      </c>
      <c r="GT228">
        <v>0.61050890000000002</v>
      </c>
      <c r="GU228">
        <v>22.870270000000001</v>
      </c>
      <c r="GV228" s="1">
        <v>3.5427370000000002E-4</v>
      </c>
      <c r="GW228">
        <v>0.34555249999999998</v>
      </c>
      <c r="GX228">
        <v>0.61048849999999999</v>
      </c>
      <c r="GY228">
        <v>23.123370000000001</v>
      </c>
      <c r="GZ228" s="1">
        <v>3.3990730000000002E-4</v>
      </c>
      <c r="HA228">
        <v>0.33154119999999998</v>
      </c>
      <c r="HB228">
        <v>0.61048119999999995</v>
      </c>
      <c r="HC228">
        <v>23.430340000000001</v>
      </c>
      <c r="HD228" s="1">
        <v>3.2696979999999998E-4</v>
      </c>
      <c r="HE228">
        <v>0.31890439999999998</v>
      </c>
      <c r="HF228">
        <v>0.61046180000000005</v>
      </c>
      <c r="HG228">
        <v>23.543240000000001</v>
      </c>
      <c r="HH228" s="1">
        <v>3.1514649999999999E-4</v>
      </c>
      <c r="HI228">
        <v>0.30737829999999999</v>
      </c>
      <c r="HJ228">
        <v>0.61045490000000002</v>
      </c>
      <c r="HK228">
        <v>23.27495</v>
      </c>
      <c r="HL228" s="1">
        <v>3.0416059999999998E-4</v>
      </c>
      <c r="HM228">
        <v>0.29665710000000001</v>
      </c>
      <c r="HN228">
        <v>0.61044750000000003</v>
      </c>
      <c r="HO228">
        <v>22.793849999999999</v>
      </c>
      <c r="HP228" s="1">
        <v>2.9382410000000002E-4</v>
      </c>
      <c r="HQ228">
        <v>0.2865933</v>
      </c>
      <c r="HR228">
        <v>0.61044379999999998</v>
      </c>
      <c r="HS228">
        <v>22.540990000000001</v>
      </c>
      <c r="HT228" s="1">
        <v>2.8391780000000001E-4</v>
      </c>
      <c r="HU228">
        <v>0.27693129999999999</v>
      </c>
      <c r="HV228">
        <v>0.61044109999999996</v>
      </c>
      <c r="HW228">
        <v>22.469719999999999</v>
      </c>
      <c r="HX228" s="1">
        <v>2.744402E-4</v>
      </c>
      <c r="HY228">
        <v>0.26770579999999999</v>
      </c>
      <c r="HZ228">
        <v>0.61043289999999994</v>
      </c>
      <c r="IA228">
        <v>22.62181</v>
      </c>
      <c r="IB228" s="1">
        <v>2.6569050000000002E-4</v>
      </c>
      <c r="IC228">
        <v>0.25915840000000001</v>
      </c>
      <c r="ID228">
        <v>0.61041069999999997</v>
      </c>
      <c r="IE228">
        <v>22.936990000000002</v>
      </c>
      <c r="IF228" s="1">
        <v>2.5737500000000001E-4</v>
      </c>
      <c r="IG228">
        <v>0.25105430000000001</v>
      </c>
      <c r="IH228">
        <v>0.61039849999999996</v>
      </c>
      <c r="II228">
        <v>23.154399999999999</v>
      </c>
      <c r="IJ228" s="1">
        <v>2.4940349999999999E-4</v>
      </c>
      <c r="IK228">
        <v>0.24331030000000001</v>
      </c>
      <c r="IL228">
        <v>0.61038289999999995</v>
      </c>
      <c r="IM228">
        <v>23.24484</v>
      </c>
      <c r="IN228" s="1">
        <v>2.4155570000000001E-4</v>
      </c>
      <c r="IO228">
        <v>0.2356627</v>
      </c>
      <c r="IP228">
        <v>0.61036040000000003</v>
      </c>
      <c r="IQ228">
        <v>23.062940000000001</v>
      </c>
      <c r="IR228" s="1">
        <v>2.3386199999999999E-4</v>
      </c>
      <c r="IS228">
        <v>0.22817870000000001</v>
      </c>
      <c r="IT228">
        <v>0.61033519999999997</v>
      </c>
      <c r="IU228">
        <v>22.777360000000002</v>
      </c>
      <c r="IV228" s="1">
        <v>2.2645719999999999E-4</v>
      </c>
      <c r="IW228">
        <v>0.22095709999999999</v>
      </c>
      <c r="IX228">
        <v>0.61031000000000002</v>
      </c>
      <c r="IY228">
        <v>22.599810000000002</v>
      </c>
      <c r="IZ228" s="1">
        <v>2.195319E-4</v>
      </c>
      <c r="JA228">
        <v>0.2142086</v>
      </c>
      <c r="JB228">
        <v>0.61027120000000001</v>
      </c>
      <c r="JC228">
        <v>22.528359999999999</v>
      </c>
      <c r="JD228" s="1">
        <v>2.1310510000000001E-4</v>
      </c>
      <c r="JE228">
        <v>0.20795920000000001</v>
      </c>
      <c r="JF228">
        <v>0.61022589999999999</v>
      </c>
      <c r="JG228">
        <v>22.882259999999999</v>
      </c>
      <c r="JH228" s="1">
        <v>2.0657020000000001E-4</v>
      </c>
      <c r="JI228">
        <v>0.20161780000000001</v>
      </c>
      <c r="JJ228">
        <v>0.61017699999999997</v>
      </c>
      <c r="JK228">
        <v>23.402349999999998</v>
      </c>
      <c r="JL228" s="1">
        <v>2.0029290000000001E-4</v>
      </c>
      <c r="JM228">
        <v>0.1954941</v>
      </c>
      <c r="JN228">
        <v>0.61013059999999997</v>
      </c>
      <c r="JO228">
        <v>23.754919999999998</v>
      </c>
      <c r="JP228" s="1">
        <v>1.9413000000000001E-4</v>
      </c>
      <c r="JQ228">
        <v>0.18951270000000001</v>
      </c>
      <c r="JR228">
        <v>0.6100854</v>
      </c>
      <c r="JS228">
        <v>23.8827</v>
      </c>
      <c r="JT228" s="1">
        <v>1.883427E-4</v>
      </c>
      <c r="JU228">
        <v>0.18387039999999999</v>
      </c>
      <c r="JV228">
        <v>0.61002670000000003</v>
      </c>
      <c r="JW228">
        <v>23.68751</v>
      </c>
      <c r="JX228" s="1">
        <v>1.827616E-4</v>
      </c>
      <c r="JY228">
        <v>0.17842620000000001</v>
      </c>
      <c r="JZ228">
        <v>0.60996779999999995</v>
      </c>
      <c r="KA228">
        <v>23.293140000000001</v>
      </c>
      <c r="KB228" s="1">
        <v>1.774941E-4</v>
      </c>
      <c r="KC228">
        <v>0.1733201</v>
      </c>
      <c r="KD228">
        <v>0.60991289999999998</v>
      </c>
      <c r="KE228">
        <v>22.996400000000001</v>
      </c>
      <c r="KF228" s="1">
        <v>1.7223569999999999E-4</v>
      </c>
      <c r="KG228">
        <v>0.16819020000000001</v>
      </c>
      <c r="KH228">
        <v>0.6098557</v>
      </c>
      <c r="KI228">
        <v>22.895379999999999</v>
      </c>
      <c r="KJ228" s="1">
        <v>1.6735019999999999E-4</v>
      </c>
      <c r="KK228">
        <v>0.16344</v>
      </c>
      <c r="KL228">
        <v>0.60979190000000005</v>
      </c>
      <c r="KM228">
        <v>23.238520000000001</v>
      </c>
      <c r="KN228" s="1">
        <v>1.6241540000000001E-4</v>
      </c>
      <c r="KO228">
        <v>0.15865199999999999</v>
      </c>
      <c r="KP228">
        <v>0.60973440000000001</v>
      </c>
      <c r="KQ228">
        <v>23.75075</v>
      </c>
      <c r="KR228" s="1">
        <v>1.5775620000000001E-4</v>
      </c>
      <c r="KS228">
        <v>0.15409919999999999</v>
      </c>
      <c r="KT228">
        <v>0.60967930000000004</v>
      </c>
      <c r="KU228">
        <v>24.155750000000001</v>
      </c>
      <c r="KV228" s="1">
        <v>1.5334039999999999E-4</v>
      </c>
      <c r="KW228">
        <v>0.14980379999999999</v>
      </c>
      <c r="KX228">
        <v>0.60962340000000004</v>
      </c>
      <c r="KY228">
        <v>24.392579999999999</v>
      </c>
      <c r="KZ228" s="1">
        <v>1.4893600000000001E-4</v>
      </c>
      <c r="LA228">
        <v>0.14551549999999999</v>
      </c>
      <c r="LB228">
        <v>0.60956460000000001</v>
      </c>
      <c r="LC228">
        <v>24.26379</v>
      </c>
      <c r="LD228" s="1">
        <v>1.4476960000000001E-4</v>
      </c>
      <c r="LE228">
        <v>0.14145379999999999</v>
      </c>
      <c r="LF228">
        <v>0.60950729999999997</v>
      </c>
      <c r="LG228">
        <v>23.956600000000002</v>
      </c>
      <c r="LH228" s="1">
        <v>1.4091280000000001E-4</v>
      </c>
      <c r="LI228">
        <v>0.13769329999999999</v>
      </c>
      <c r="LJ228">
        <v>0.60945590000000005</v>
      </c>
      <c r="LK228">
        <v>23.764720000000001</v>
      </c>
      <c r="LL228" s="1">
        <v>1.3716100000000001E-4</v>
      </c>
      <c r="LM228">
        <v>0.1340414</v>
      </c>
      <c r="LN228">
        <v>0.60941219999999996</v>
      </c>
      <c r="LO228">
        <v>23.731829999999999</v>
      </c>
      <c r="LP228" s="1">
        <v>1.3338250000000001E-4</v>
      </c>
      <c r="LQ228">
        <v>0.1303579</v>
      </c>
      <c r="LR228">
        <v>0.60936869999999999</v>
      </c>
      <c r="LS228">
        <v>24.1647</v>
      </c>
      <c r="LT228" s="1">
        <v>1.2983029999999999E-4</v>
      </c>
      <c r="LU228">
        <v>0.126891</v>
      </c>
      <c r="LV228">
        <v>0.60932209999999998</v>
      </c>
      <c r="LW228">
        <v>24.71791</v>
      </c>
      <c r="LX228" s="1">
        <v>1.265324E-4</v>
      </c>
      <c r="LY228">
        <v>0.1236748</v>
      </c>
      <c r="LZ228">
        <v>0.60928360000000004</v>
      </c>
      <c r="MA228">
        <v>25.09938</v>
      </c>
      <c r="MB228" s="1">
        <v>1.231684E-4</v>
      </c>
      <c r="MC228">
        <v>0.1204056</v>
      </c>
      <c r="MD228">
        <v>0.60923799999999995</v>
      </c>
      <c r="ME228">
        <v>25.341190000000001</v>
      </c>
      <c r="MF228" s="1">
        <v>1.19771E-4</v>
      </c>
      <c r="MG228">
        <v>0.1170885</v>
      </c>
      <c r="MH228">
        <v>0.6091995</v>
      </c>
      <c r="MI228">
        <v>25.219940000000001</v>
      </c>
      <c r="MJ228" s="1">
        <v>1.165113E-4</v>
      </c>
      <c r="MK228">
        <v>0.1139165</v>
      </c>
      <c r="ML228">
        <v>0.60915980000000003</v>
      </c>
      <c r="MM228">
        <v>24.939229999999998</v>
      </c>
      <c r="MN228" s="1">
        <v>1.132328E-4</v>
      </c>
      <c r="MO228">
        <v>0.11071549999999999</v>
      </c>
      <c r="MP228">
        <v>0.60911009999999999</v>
      </c>
      <c r="MQ228">
        <v>24.74813</v>
      </c>
      <c r="MR228" s="1">
        <v>1.102409E-4</v>
      </c>
      <c r="MS228">
        <v>0.10779420000000001</v>
      </c>
      <c r="MT228">
        <v>0.60906349999999998</v>
      </c>
      <c r="MU228">
        <v>24.647480000000002</v>
      </c>
      <c r="MV228" s="1">
        <v>1.072895E-4</v>
      </c>
      <c r="MW228">
        <v>0.10490720000000001</v>
      </c>
      <c r="MX228">
        <v>0.60902829999999997</v>
      </c>
      <c r="MY228">
        <v>24.657489999999999</v>
      </c>
      <c r="MZ228" s="1">
        <v>1.0443E-4</v>
      </c>
      <c r="NA228">
        <v>0.10213029999999999</v>
      </c>
      <c r="NB228">
        <v>0.60897599999999996</v>
      </c>
      <c r="NC228">
        <v>24.780609999999999</v>
      </c>
      <c r="ND228" s="1">
        <v>1.015757E-4</v>
      </c>
      <c r="NE228" s="1">
        <v>9.9341650000000004E-2</v>
      </c>
      <c r="NF228">
        <v>0.60894000000000004</v>
      </c>
      <c r="NG228">
        <v>24.978300000000001</v>
      </c>
      <c r="NH228" s="1">
        <v>9.8698290000000003E-5</v>
      </c>
      <c r="NI228" s="1">
        <v>9.6542959999999997E-2</v>
      </c>
      <c r="NJ228">
        <v>0.60889939999999998</v>
      </c>
      <c r="NK228">
        <v>24.832409999999999</v>
      </c>
      <c r="NL228" s="1">
        <v>9.5834809999999993E-5</v>
      </c>
      <c r="NM228" s="1">
        <v>9.3747159999999996E-2</v>
      </c>
      <c r="NN228">
        <v>0.6088614</v>
      </c>
      <c r="NO228">
        <v>24.310130000000001</v>
      </c>
      <c r="NP228" s="1">
        <v>9.3161749999999996E-5</v>
      </c>
      <c r="NQ228" s="1">
        <v>9.1131450000000003E-2</v>
      </c>
      <c r="NR228">
        <v>0.60882530000000001</v>
      </c>
      <c r="NS228">
        <v>23.859020000000001</v>
      </c>
      <c r="NT228" s="1">
        <v>9.0472539999999994E-5</v>
      </c>
      <c r="NU228" s="1">
        <v>8.8514280000000001E-2</v>
      </c>
      <c r="NV228">
        <v>0.60878549999999998</v>
      </c>
      <c r="NW228">
        <v>23.597899999999999</v>
      </c>
      <c r="NX228" s="1">
        <v>8.7859090000000007E-5</v>
      </c>
      <c r="NY228" s="1">
        <v>8.5958519999999997E-2</v>
      </c>
      <c r="NZ228">
        <v>0.60875349999999995</v>
      </c>
      <c r="OA228">
        <v>23.47</v>
      </c>
      <c r="OB228" s="1">
        <v>8.5365789999999994E-5</v>
      </c>
      <c r="OC228" s="1">
        <v>8.3520540000000004E-2</v>
      </c>
      <c r="OD228">
        <v>0.60872059999999995</v>
      </c>
      <c r="OE228">
        <v>23.714639999999999</v>
      </c>
      <c r="OF228" s="1">
        <v>8.2958000000000001E-5</v>
      </c>
      <c r="OG228" s="1">
        <v>8.1170389999999995E-2</v>
      </c>
      <c r="OH228">
        <v>0.60868999999999995</v>
      </c>
      <c r="OI228">
        <v>24.190740000000002</v>
      </c>
      <c r="OJ228" s="1">
        <v>8.0644799999999997E-5</v>
      </c>
      <c r="OK228" s="1">
        <v>7.8909989999999999E-2</v>
      </c>
    </row>
    <row r="229" spans="1:401" x14ac:dyDescent="0.35">
      <c r="A229">
        <v>235</v>
      </c>
      <c r="B229" t="s">
        <v>4</v>
      </c>
      <c r="C229" t="s">
        <v>181</v>
      </c>
      <c r="D229" t="s">
        <v>233</v>
      </c>
      <c r="E229">
        <v>881.04880000000003</v>
      </c>
      <c r="F229">
        <v>1.0127120000000001</v>
      </c>
      <c r="G229">
        <v>23.716919999999998</v>
      </c>
      <c r="H229">
        <v>0</v>
      </c>
      <c r="I229">
        <v>0</v>
      </c>
      <c r="J229">
        <v>1.012508</v>
      </c>
      <c r="K229">
        <v>23.783819999999999</v>
      </c>
      <c r="L229">
        <v>0</v>
      </c>
      <c r="M229">
        <v>0</v>
      </c>
      <c r="N229">
        <v>1.012284</v>
      </c>
      <c r="O229">
        <v>23.748139999999999</v>
      </c>
      <c r="P229">
        <v>0</v>
      </c>
      <c r="Q229">
        <v>0</v>
      </c>
      <c r="R229">
        <v>1.0120750000000001</v>
      </c>
      <c r="S229">
        <v>23.486370000000001</v>
      </c>
      <c r="T229">
        <v>0</v>
      </c>
      <c r="U229">
        <v>0</v>
      </c>
      <c r="V229">
        <v>1.011863</v>
      </c>
      <c r="W229">
        <v>23.127839999999999</v>
      </c>
      <c r="X229">
        <v>0</v>
      </c>
      <c r="Y229">
        <v>0</v>
      </c>
      <c r="Z229">
        <v>1.0116689999999999</v>
      </c>
      <c r="AA229">
        <v>22.592420000000001</v>
      </c>
      <c r="AB229">
        <v>0</v>
      </c>
      <c r="AC229">
        <v>0</v>
      </c>
      <c r="AD229">
        <v>1.0114590000000001</v>
      </c>
      <c r="AE229">
        <v>22.02093</v>
      </c>
      <c r="AF229">
        <v>0</v>
      </c>
      <c r="AG229">
        <v>0</v>
      </c>
      <c r="AH229">
        <v>1.0112939999999999</v>
      </c>
      <c r="AI229">
        <v>21.665659999999999</v>
      </c>
      <c r="AJ229">
        <v>0</v>
      </c>
      <c r="AK229">
        <v>0</v>
      </c>
      <c r="AL229">
        <v>1.0111220000000001</v>
      </c>
      <c r="AM229">
        <v>21.538440000000001</v>
      </c>
      <c r="AN229" s="1">
        <v>9.5608600000000004E-36</v>
      </c>
      <c r="AO229" s="1">
        <v>5.9980060000000002E-33</v>
      </c>
      <c r="AP229">
        <v>1.010956</v>
      </c>
      <c r="AQ229">
        <v>21.833580000000001</v>
      </c>
      <c r="AR229" s="1">
        <v>2.2568769999999999E-23</v>
      </c>
      <c r="AS229" s="1">
        <v>1.53526E-20</v>
      </c>
      <c r="AT229">
        <v>1.0108200000000001</v>
      </c>
      <c r="AU229">
        <v>22.33821</v>
      </c>
      <c r="AV229" s="1">
        <v>2.5523059999999999E-10</v>
      </c>
      <c r="AW229" s="1">
        <v>1.3244539999999999E-7</v>
      </c>
      <c r="AX229">
        <v>1.0106729999999999</v>
      </c>
      <c r="AY229">
        <v>22.65315</v>
      </c>
      <c r="AZ229" s="1">
        <v>4.0059709999999999E-5</v>
      </c>
      <c r="BA229" s="1">
        <v>2.2517849999999999E-2</v>
      </c>
      <c r="BB229">
        <v>1.010556</v>
      </c>
      <c r="BC229">
        <v>22.789339999999999</v>
      </c>
      <c r="BD229" s="1">
        <v>1.9593030000000001E-2</v>
      </c>
      <c r="BE229">
        <v>11.68891</v>
      </c>
      <c r="BF229">
        <v>1.0104379999999999</v>
      </c>
      <c r="BG229">
        <v>22.649740000000001</v>
      </c>
      <c r="BH229">
        <v>1.0031239999999999</v>
      </c>
      <c r="BI229">
        <v>625.63819999999998</v>
      </c>
      <c r="BJ229">
        <v>1.01034</v>
      </c>
      <c r="BK229">
        <v>22.305710000000001</v>
      </c>
      <c r="BL229">
        <v>10.56087</v>
      </c>
      <c r="BM229">
        <v>6830.0529999999999</v>
      </c>
      <c r="BN229">
        <v>1.010265</v>
      </c>
      <c r="BO229">
        <v>21.9848</v>
      </c>
      <c r="BP229">
        <v>32.706099999999999</v>
      </c>
      <c r="BQ229">
        <v>21806.26</v>
      </c>
      <c r="BR229">
        <v>1.0102009999999999</v>
      </c>
      <c r="BS229">
        <v>21.719360000000002</v>
      </c>
      <c r="BT229">
        <v>37.683030000000002</v>
      </c>
      <c r="BU229">
        <v>25786.86</v>
      </c>
      <c r="BV229">
        <v>1.01017</v>
      </c>
      <c r="BW229">
        <v>21.770399999999999</v>
      </c>
      <c r="BX229">
        <v>19.144269999999999</v>
      </c>
      <c r="BY229">
        <v>13397.48</v>
      </c>
      <c r="BZ229">
        <v>1.010121</v>
      </c>
      <c r="CA229">
        <v>22.065090000000001</v>
      </c>
      <c r="CB229">
        <v>4.8892829999999998</v>
      </c>
      <c r="CC229">
        <v>3489.0329999999999</v>
      </c>
      <c r="CD229">
        <v>1.0100979999999999</v>
      </c>
      <c r="CE229">
        <v>22.325109999999999</v>
      </c>
      <c r="CF229">
        <v>0.70298260000000001</v>
      </c>
      <c r="CG229">
        <v>509.78620000000001</v>
      </c>
      <c r="CH229">
        <v>1.010073</v>
      </c>
      <c r="CI229">
        <v>22.58858</v>
      </c>
      <c r="CJ229" s="1">
        <v>6.8071859999999998E-2</v>
      </c>
      <c r="CK229">
        <v>49.696919999999999</v>
      </c>
      <c r="CL229">
        <v>1.0100389999999999</v>
      </c>
      <c r="CM229">
        <v>22.65802</v>
      </c>
      <c r="CN229" s="1">
        <v>1.021499E-2</v>
      </c>
      <c r="CO229">
        <v>7.189324</v>
      </c>
      <c r="CP229">
        <v>1.0100199999999999</v>
      </c>
      <c r="CQ229">
        <v>22.52477</v>
      </c>
      <c r="CR229" s="1">
        <v>5.8010040000000002E-3</v>
      </c>
      <c r="CS229">
        <v>3.9707140000000001</v>
      </c>
      <c r="CT229">
        <v>1.009998</v>
      </c>
      <c r="CU229">
        <v>22.414950000000001</v>
      </c>
      <c r="CV229" s="1">
        <v>4.743115E-3</v>
      </c>
      <c r="CW229">
        <v>3.2388629999999998</v>
      </c>
      <c r="CX229">
        <v>1.0099480000000001</v>
      </c>
      <c r="CY229">
        <v>22.418140000000001</v>
      </c>
      <c r="CZ229" s="1">
        <v>3.9806829999999996E-3</v>
      </c>
      <c r="DA229">
        <v>2.7177159999999998</v>
      </c>
      <c r="DB229">
        <v>1.009962</v>
      </c>
      <c r="DC229">
        <v>22.79853</v>
      </c>
      <c r="DD229" s="1">
        <v>3.3593099999999999E-3</v>
      </c>
      <c r="DE229">
        <v>2.2931520000000001</v>
      </c>
      <c r="DF229">
        <v>1.0099149999999999</v>
      </c>
      <c r="DG229">
        <v>23.304690000000001</v>
      </c>
      <c r="DH229" s="1">
        <v>2.849323E-3</v>
      </c>
      <c r="DI229">
        <v>1.9448589999999999</v>
      </c>
      <c r="DJ229">
        <v>1.009876</v>
      </c>
      <c r="DK229">
        <v>23.634820000000001</v>
      </c>
      <c r="DL229" s="1">
        <v>2.4300490000000001E-3</v>
      </c>
      <c r="DM229">
        <v>1.658455</v>
      </c>
      <c r="DN229">
        <v>1.009819</v>
      </c>
      <c r="DO229">
        <v>23.799160000000001</v>
      </c>
      <c r="DP229" s="1">
        <v>2.0872149999999999E-3</v>
      </c>
      <c r="DQ229">
        <v>1.424264</v>
      </c>
      <c r="DR229">
        <v>1.0097609999999999</v>
      </c>
      <c r="DS229">
        <v>23.551870000000001</v>
      </c>
      <c r="DT229" s="1">
        <v>1.8053850000000001E-3</v>
      </c>
      <c r="DU229">
        <v>1.231752</v>
      </c>
      <c r="DV229">
        <v>1.0096879999999999</v>
      </c>
      <c r="DW229">
        <v>23.133299999999998</v>
      </c>
      <c r="DX229" s="1">
        <v>1.5727499999999999E-3</v>
      </c>
      <c r="DY229">
        <v>1.072905</v>
      </c>
      <c r="DZ229">
        <v>1.0096039999999999</v>
      </c>
      <c r="EA229">
        <v>22.8521</v>
      </c>
      <c r="EB229" s="1">
        <v>1.3811279999999999E-3</v>
      </c>
      <c r="EC229">
        <v>0.94208550000000002</v>
      </c>
      <c r="ED229">
        <v>1.0095240000000001</v>
      </c>
      <c r="EE229">
        <v>22.751290000000001</v>
      </c>
      <c r="EF229" s="1">
        <v>1.2206210000000001E-3</v>
      </c>
      <c r="EG229">
        <v>0.83251750000000002</v>
      </c>
      <c r="EH229">
        <v>1.0094380000000001</v>
      </c>
      <c r="EI229">
        <v>23.023199999999999</v>
      </c>
      <c r="EJ229" s="1">
        <v>1.085796E-3</v>
      </c>
      <c r="EK229">
        <v>0.74051460000000002</v>
      </c>
      <c r="EL229">
        <v>1.0093289999999999</v>
      </c>
      <c r="EM229">
        <v>23.53106</v>
      </c>
      <c r="EN229" s="1">
        <v>9.713651E-4</v>
      </c>
      <c r="EO229">
        <v>0.66243830000000004</v>
      </c>
      <c r="EP229">
        <v>1.009212</v>
      </c>
      <c r="EQ229">
        <v>23.994789999999998</v>
      </c>
      <c r="ER229" s="1">
        <v>8.7460350000000001E-4</v>
      </c>
      <c r="ES229">
        <v>0.59640570000000004</v>
      </c>
      <c r="ET229">
        <v>1.009131</v>
      </c>
      <c r="EU229">
        <v>24.244879999999998</v>
      </c>
      <c r="EV229" s="1">
        <v>7.9338550000000003E-4</v>
      </c>
      <c r="EW229">
        <v>0.54096940000000004</v>
      </c>
      <c r="EX229">
        <v>1.0090140000000001</v>
      </c>
      <c r="EY229">
        <v>24.060230000000001</v>
      </c>
      <c r="EZ229" s="1">
        <v>7.2506440000000001E-4</v>
      </c>
      <c r="FA229">
        <v>0.49435050000000003</v>
      </c>
      <c r="FB229">
        <v>1.008907</v>
      </c>
      <c r="FC229">
        <v>23.683800000000002</v>
      </c>
      <c r="FD229" s="1">
        <v>6.6714770000000001E-4</v>
      </c>
      <c r="FE229">
        <v>0.45483679999999999</v>
      </c>
      <c r="FF229">
        <v>1.008813</v>
      </c>
      <c r="FG229">
        <v>23.43451</v>
      </c>
      <c r="FH229" s="1">
        <v>6.173366E-4</v>
      </c>
      <c r="FI229">
        <v>0.42087590000000002</v>
      </c>
      <c r="FJ229">
        <v>1.008718</v>
      </c>
      <c r="FK229">
        <v>23.34273</v>
      </c>
      <c r="FL229" s="1">
        <v>5.7363360000000003E-4</v>
      </c>
      <c r="FM229">
        <v>0.39107399999999998</v>
      </c>
      <c r="FN229">
        <v>1.008615</v>
      </c>
      <c r="FO229">
        <v>23.639849999999999</v>
      </c>
      <c r="FP229" s="1">
        <v>5.367169E-4</v>
      </c>
      <c r="FQ229">
        <v>0.36589509999999997</v>
      </c>
      <c r="FR229">
        <v>1.0085299999999999</v>
      </c>
      <c r="FS229">
        <v>24.042549999999999</v>
      </c>
      <c r="FT229" s="1">
        <v>5.0419600000000005E-4</v>
      </c>
      <c r="FU229">
        <v>0.34372999999999998</v>
      </c>
      <c r="FV229">
        <v>1.0084470000000001</v>
      </c>
      <c r="FW229">
        <v>24.118010000000002</v>
      </c>
      <c r="FX229" s="1">
        <v>4.752984E-4</v>
      </c>
      <c r="FY229">
        <v>0.32404270000000002</v>
      </c>
      <c r="FZ229">
        <v>1.0083759999999999</v>
      </c>
      <c r="GA229">
        <v>23.920580000000001</v>
      </c>
      <c r="GB229" s="1">
        <v>4.4978820000000002E-4</v>
      </c>
      <c r="GC229">
        <v>0.30664380000000002</v>
      </c>
      <c r="GD229">
        <v>1.0083169999999999</v>
      </c>
      <c r="GE229">
        <v>23.425370000000001</v>
      </c>
      <c r="GF229" s="1">
        <v>4.2722000000000002E-4</v>
      </c>
      <c r="GG229">
        <v>0.29125640000000003</v>
      </c>
      <c r="GH229">
        <v>1.0082599999999999</v>
      </c>
      <c r="GI229">
        <v>22.977499999999999</v>
      </c>
      <c r="GJ229" s="1">
        <v>4.070182E-4</v>
      </c>
      <c r="GK229">
        <v>0.27749740000000001</v>
      </c>
      <c r="GL229">
        <v>1.008213</v>
      </c>
      <c r="GM229">
        <v>22.775790000000001</v>
      </c>
      <c r="GN229" s="1">
        <v>3.8818730000000001E-4</v>
      </c>
      <c r="GO229">
        <v>0.26467220000000002</v>
      </c>
      <c r="GP229">
        <v>1.0081929999999999</v>
      </c>
      <c r="GQ229">
        <v>22.762989999999999</v>
      </c>
      <c r="GR229" s="1">
        <v>3.7101320000000002E-4</v>
      </c>
      <c r="GS229">
        <v>0.25296259999999998</v>
      </c>
      <c r="GT229">
        <v>1.0081640000000001</v>
      </c>
      <c r="GU229">
        <v>22.87087</v>
      </c>
      <c r="GV229" s="1">
        <v>3.5550769999999999E-4</v>
      </c>
      <c r="GW229">
        <v>0.24239659999999999</v>
      </c>
      <c r="GX229">
        <v>1.008146</v>
      </c>
      <c r="GY229">
        <v>23.138300000000001</v>
      </c>
      <c r="GZ229" s="1">
        <v>3.4103319999999999E-4</v>
      </c>
      <c r="HA229">
        <v>0.23253180000000001</v>
      </c>
      <c r="HB229">
        <v>1.0081199999999999</v>
      </c>
      <c r="HC229">
        <v>23.45776</v>
      </c>
      <c r="HD229" s="1">
        <v>3.279871E-4</v>
      </c>
      <c r="HE229">
        <v>0.22363130000000001</v>
      </c>
      <c r="HF229">
        <v>1.008111</v>
      </c>
      <c r="HG229">
        <v>23.584900000000001</v>
      </c>
      <c r="HH229" s="1">
        <v>3.160951E-4</v>
      </c>
      <c r="HI229">
        <v>0.215526</v>
      </c>
      <c r="HJ229">
        <v>1.0081100000000001</v>
      </c>
      <c r="HK229">
        <v>23.311119999999999</v>
      </c>
      <c r="HL229" s="1">
        <v>3.0502939999999998E-4</v>
      </c>
      <c r="HM229">
        <v>0.207979</v>
      </c>
      <c r="HN229">
        <v>1.0080979999999999</v>
      </c>
      <c r="HO229">
        <v>22.821960000000001</v>
      </c>
      <c r="HP229" s="1">
        <v>2.9467259999999999E-4</v>
      </c>
      <c r="HQ229">
        <v>0.200928</v>
      </c>
      <c r="HR229">
        <v>1.0081</v>
      </c>
      <c r="HS229">
        <v>22.54955</v>
      </c>
      <c r="HT229" s="1">
        <v>2.8470129999999999E-4</v>
      </c>
      <c r="HU229">
        <v>0.1941319</v>
      </c>
      <c r="HV229">
        <v>1.008078</v>
      </c>
      <c r="HW229">
        <v>22.476420000000001</v>
      </c>
      <c r="HX229" s="1">
        <v>2.752066E-4</v>
      </c>
      <c r="HY229">
        <v>0.18767249999999999</v>
      </c>
      <c r="HZ229">
        <v>1.0080739999999999</v>
      </c>
      <c r="IA229">
        <v>22.635200000000001</v>
      </c>
      <c r="IB229" s="1">
        <v>2.6638429999999998E-4</v>
      </c>
      <c r="IC229">
        <v>0.18165000000000001</v>
      </c>
      <c r="ID229">
        <v>1.0080750000000001</v>
      </c>
      <c r="IE229">
        <v>22.95242</v>
      </c>
      <c r="IF229" s="1">
        <v>2.5802840000000002E-4</v>
      </c>
      <c r="IG229">
        <v>0.17595630000000001</v>
      </c>
      <c r="IH229">
        <v>1.00804</v>
      </c>
      <c r="II229">
        <v>23.178349999999998</v>
      </c>
      <c r="IJ229" s="1">
        <v>2.5007479999999998E-4</v>
      </c>
      <c r="IK229">
        <v>0.1705506</v>
      </c>
      <c r="IL229">
        <v>1.0080309999999999</v>
      </c>
      <c r="IM229">
        <v>23.271149999999999</v>
      </c>
      <c r="IN229" s="1">
        <v>2.4218490000000001E-4</v>
      </c>
      <c r="IO229">
        <v>0.16517589999999999</v>
      </c>
      <c r="IP229">
        <v>1.0079959999999999</v>
      </c>
      <c r="IQ229">
        <v>23.085979999999999</v>
      </c>
      <c r="IR229" s="1">
        <v>2.3448990000000001E-4</v>
      </c>
      <c r="IS229">
        <v>0.15994120000000001</v>
      </c>
      <c r="IT229">
        <v>1.007968</v>
      </c>
      <c r="IU229">
        <v>22.799859999999999</v>
      </c>
      <c r="IV229" s="1">
        <v>2.2704269999999999E-4</v>
      </c>
      <c r="IW229">
        <v>0.15486610000000001</v>
      </c>
      <c r="IX229">
        <v>1.0079309999999999</v>
      </c>
      <c r="IY229">
        <v>22.61478</v>
      </c>
      <c r="IZ229" s="1">
        <v>2.2007600000000001E-4</v>
      </c>
      <c r="JA229">
        <v>0.1501219</v>
      </c>
      <c r="JB229">
        <v>1.007887</v>
      </c>
      <c r="JC229">
        <v>22.543489999999998</v>
      </c>
      <c r="JD229" s="1">
        <v>2.1362559999999999E-4</v>
      </c>
      <c r="JE229">
        <v>0.14573510000000001</v>
      </c>
      <c r="JF229">
        <v>1.007846</v>
      </c>
      <c r="JG229">
        <v>22.891580000000001</v>
      </c>
      <c r="JH229" s="1">
        <v>2.0711850000000001E-4</v>
      </c>
      <c r="JI229">
        <v>0.14131460000000001</v>
      </c>
      <c r="JJ229">
        <v>1.007787</v>
      </c>
      <c r="JK229">
        <v>23.413229999999999</v>
      </c>
      <c r="JL229" s="1">
        <v>2.0079040000000001E-4</v>
      </c>
      <c r="JM229">
        <v>0.13700039999999999</v>
      </c>
      <c r="JN229">
        <v>1.007735</v>
      </c>
      <c r="JO229">
        <v>23.771470000000001</v>
      </c>
      <c r="JP229" s="1">
        <v>1.94635E-4</v>
      </c>
      <c r="JQ229">
        <v>0.13282060000000001</v>
      </c>
      <c r="JR229">
        <v>1.007666</v>
      </c>
      <c r="JS229">
        <v>23.905080000000002</v>
      </c>
      <c r="JT229" s="1">
        <v>1.8881839999999999E-4</v>
      </c>
      <c r="JU229">
        <v>0.128856</v>
      </c>
      <c r="JV229">
        <v>1.0075989999999999</v>
      </c>
      <c r="JW229">
        <v>23.717379999999999</v>
      </c>
      <c r="JX229" s="1">
        <v>1.8318100000000001E-4</v>
      </c>
      <c r="JY229">
        <v>0.1250144</v>
      </c>
      <c r="JZ229">
        <v>1.0075499999999999</v>
      </c>
      <c r="KA229">
        <v>23.3215</v>
      </c>
      <c r="KB229" s="1">
        <v>1.779479E-4</v>
      </c>
      <c r="KC229">
        <v>0.12146079999999999</v>
      </c>
      <c r="KD229">
        <v>1.007471</v>
      </c>
      <c r="KE229">
        <v>23.01548</v>
      </c>
      <c r="KF229" s="1">
        <v>1.726454E-4</v>
      </c>
      <c r="KG229">
        <v>0.1178476</v>
      </c>
      <c r="KH229">
        <v>1.007406</v>
      </c>
      <c r="KI229">
        <v>22.906110000000002</v>
      </c>
      <c r="KJ229" s="1">
        <v>1.6775030000000001E-4</v>
      </c>
      <c r="KK229">
        <v>0.1145177</v>
      </c>
      <c r="KL229">
        <v>1.007336</v>
      </c>
      <c r="KM229">
        <v>23.247969999999999</v>
      </c>
      <c r="KN229" s="1">
        <v>1.628271E-4</v>
      </c>
      <c r="KO229">
        <v>0.1111745</v>
      </c>
      <c r="KP229">
        <v>1.0072540000000001</v>
      </c>
      <c r="KQ229">
        <v>23.76267</v>
      </c>
      <c r="KR229" s="1">
        <v>1.5812350000000001E-4</v>
      </c>
      <c r="KS229">
        <v>0.1079625</v>
      </c>
      <c r="KT229">
        <v>1.0072099999999999</v>
      </c>
      <c r="KU229">
        <v>24.178419999999999</v>
      </c>
      <c r="KV229" s="1">
        <v>1.5370290000000001E-4</v>
      </c>
      <c r="KW229">
        <v>0.1049549</v>
      </c>
      <c r="KX229">
        <v>1.007131</v>
      </c>
      <c r="KY229">
        <v>24.418759999999999</v>
      </c>
      <c r="KZ229" s="1">
        <v>1.4928829999999999E-4</v>
      </c>
      <c r="LA229">
        <v>0.1019497</v>
      </c>
      <c r="LB229">
        <v>1.0070749999999999</v>
      </c>
      <c r="LC229">
        <v>24.287980000000001</v>
      </c>
      <c r="LD229" s="1">
        <v>1.4510169999999999E-4</v>
      </c>
      <c r="LE229" s="1">
        <v>9.9096069999999994E-2</v>
      </c>
      <c r="LF229">
        <v>1.007012</v>
      </c>
      <c r="LG229">
        <v>23.976739999999999</v>
      </c>
      <c r="LH229" s="1">
        <v>1.4122510000000001E-4</v>
      </c>
      <c r="LI229" s="1">
        <v>9.6452579999999996E-2</v>
      </c>
      <c r="LJ229">
        <v>1.0069520000000001</v>
      </c>
      <c r="LK229">
        <v>23.775369999999999</v>
      </c>
      <c r="LL229" s="1">
        <v>1.3746989999999999E-4</v>
      </c>
      <c r="LM229" s="1">
        <v>9.3895649999999997E-2</v>
      </c>
      <c r="LN229">
        <v>1.006902</v>
      </c>
      <c r="LO229">
        <v>23.743390000000002</v>
      </c>
      <c r="LP229" s="1">
        <v>1.3368510000000001E-4</v>
      </c>
      <c r="LQ229">
        <v>9.1316300000000003E-2</v>
      </c>
      <c r="LR229">
        <v>1.006842</v>
      </c>
      <c r="LS229">
        <v>24.177759999999999</v>
      </c>
      <c r="LT229" s="1">
        <v>1.3011079999999999E-4</v>
      </c>
      <c r="LU229" s="1">
        <v>8.8878550000000001E-2</v>
      </c>
      <c r="LV229">
        <v>1.006804</v>
      </c>
      <c r="LW229">
        <v>24.737660000000002</v>
      </c>
      <c r="LX229" s="1">
        <v>1.268044E-4</v>
      </c>
      <c r="LY229" s="1">
        <v>8.6623210000000006E-2</v>
      </c>
      <c r="LZ229">
        <v>1.0067470000000001</v>
      </c>
      <c r="MA229">
        <v>25.128209999999999</v>
      </c>
      <c r="MB229" s="1">
        <v>1.234551E-4</v>
      </c>
      <c r="MC229" s="1">
        <v>8.4345110000000001E-2</v>
      </c>
      <c r="MD229">
        <v>1.006694</v>
      </c>
      <c r="ME229">
        <v>25.372920000000001</v>
      </c>
      <c r="MF229" s="1">
        <v>1.200404E-4</v>
      </c>
      <c r="MG229" s="1">
        <v>8.2015290000000005E-2</v>
      </c>
      <c r="MH229">
        <v>1.0066569999999999</v>
      </c>
      <c r="MI229">
        <v>25.246880000000001</v>
      </c>
      <c r="MJ229" s="1">
        <v>1.167844E-4</v>
      </c>
      <c r="MK229">
        <v>7.9798999999999995E-2</v>
      </c>
      <c r="ML229">
        <v>1.006591</v>
      </c>
      <c r="MM229">
        <v>24.962820000000001</v>
      </c>
      <c r="MN229" s="1">
        <v>1.13496E-4</v>
      </c>
      <c r="MO229" s="1">
        <v>7.7555349999999995E-2</v>
      </c>
      <c r="MP229">
        <v>1.006551</v>
      </c>
      <c r="MQ229">
        <v>24.758870000000002</v>
      </c>
      <c r="MR229" s="1">
        <v>1.104908E-4</v>
      </c>
      <c r="MS229" s="1">
        <v>7.550279E-2</v>
      </c>
      <c r="MT229">
        <v>1.006513</v>
      </c>
      <c r="MU229">
        <v>24.65606</v>
      </c>
      <c r="MV229" s="1">
        <v>1.075158E-4</v>
      </c>
      <c r="MW229" s="1">
        <v>7.3470380000000002E-2</v>
      </c>
      <c r="MX229">
        <v>1.006462</v>
      </c>
      <c r="MY229">
        <v>24.666609999999999</v>
      </c>
      <c r="MZ229" s="1">
        <v>1.046757E-4</v>
      </c>
      <c r="NA229">
        <v>7.1539500000000006E-2</v>
      </c>
      <c r="NB229">
        <v>1.006392</v>
      </c>
      <c r="NC229">
        <v>24.803699999999999</v>
      </c>
      <c r="ND229" s="1">
        <v>1.018066E-4</v>
      </c>
      <c r="NE229" s="1">
        <v>6.9580080000000002E-2</v>
      </c>
      <c r="NF229">
        <v>1.0063569999999999</v>
      </c>
      <c r="NG229">
        <v>25.009060000000002</v>
      </c>
      <c r="NH229" s="1">
        <v>9.8939910000000005E-5</v>
      </c>
      <c r="NI229" s="1">
        <v>6.7629610000000007E-2</v>
      </c>
      <c r="NJ229">
        <v>1.006313</v>
      </c>
      <c r="NK229">
        <v>24.874690000000001</v>
      </c>
      <c r="NL229" s="1">
        <v>9.6068069999999994E-5</v>
      </c>
      <c r="NM229" s="1">
        <v>6.5669989999999998E-2</v>
      </c>
      <c r="NN229">
        <v>1.0062709999999999</v>
      </c>
      <c r="NO229">
        <v>24.354939999999999</v>
      </c>
      <c r="NP229" s="1">
        <v>9.3375649999999998E-5</v>
      </c>
      <c r="NQ229" s="1">
        <v>6.3829090000000005E-2</v>
      </c>
      <c r="NR229">
        <v>1.00621</v>
      </c>
      <c r="NS229">
        <v>23.88937</v>
      </c>
      <c r="NT229" s="1">
        <v>9.069328E-5</v>
      </c>
      <c r="NU229" s="1">
        <v>6.200344E-2</v>
      </c>
      <c r="NV229">
        <v>1.006184</v>
      </c>
      <c r="NW229">
        <v>23.614640000000001</v>
      </c>
      <c r="NX229" s="1">
        <v>8.8071810000000007E-5</v>
      </c>
      <c r="NY229" s="1">
        <v>6.0211239999999999E-2</v>
      </c>
      <c r="NZ229">
        <v>1.0061530000000001</v>
      </c>
      <c r="OA229">
        <v>23.48236</v>
      </c>
      <c r="OB229" s="1">
        <v>8.5567230000000005E-5</v>
      </c>
      <c r="OC229" s="1">
        <v>5.8499519999999999E-2</v>
      </c>
      <c r="OD229">
        <v>1.0061089999999999</v>
      </c>
      <c r="OE229">
        <v>23.727740000000001</v>
      </c>
      <c r="OF229" s="1">
        <v>8.3152730000000003E-5</v>
      </c>
      <c r="OG229" s="1">
        <v>5.6852489999999999E-2</v>
      </c>
      <c r="OH229">
        <v>1.0060739999999999</v>
      </c>
      <c r="OI229">
        <v>24.205359999999999</v>
      </c>
      <c r="OJ229" s="1">
        <v>8.08343E-5</v>
      </c>
      <c r="OK229" s="1">
        <v>5.5268659999999997E-2</v>
      </c>
    </row>
    <row r="230" spans="1:401" x14ac:dyDescent="0.35">
      <c r="A230">
        <v>236</v>
      </c>
      <c r="B230" t="s">
        <v>4</v>
      </c>
      <c r="C230" t="s">
        <v>181</v>
      </c>
      <c r="D230" t="s">
        <v>234</v>
      </c>
      <c r="E230">
        <v>864.553</v>
      </c>
      <c r="F230">
        <v>1.2715510000000001</v>
      </c>
      <c r="G230">
        <v>23.723210000000002</v>
      </c>
      <c r="H230">
        <v>0</v>
      </c>
      <c r="I230">
        <v>0</v>
      </c>
      <c r="J230">
        <v>1.271301</v>
      </c>
      <c r="K230">
        <v>23.79148</v>
      </c>
      <c r="L230">
        <v>0</v>
      </c>
      <c r="M230">
        <v>0</v>
      </c>
      <c r="N230">
        <v>1.2710170000000001</v>
      </c>
      <c r="O230">
        <v>23.762309999999999</v>
      </c>
      <c r="P230">
        <v>0</v>
      </c>
      <c r="Q230">
        <v>0</v>
      </c>
      <c r="R230">
        <v>1.2707310000000001</v>
      </c>
      <c r="S230">
        <v>23.51538</v>
      </c>
      <c r="T230">
        <v>0</v>
      </c>
      <c r="U230">
        <v>0</v>
      </c>
      <c r="V230">
        <v>1.27044</v>
      </c>
      <c r="W230">
        <v>23.168500000000002</v>
      </c>
      <c r="X230">
        <v>0</v>
      </c>
      <c r="Y230">
        <v>0</v>
      </c>
      <c r="Z230">
        <v>1.2701769999999999</v>
      </c>
      <c r="AA230">
        <v>22.637129999999999</v>
      </c>
      <c r="AB230">
        <v>0</v>
      </c>
      <c r="AC230">
        <v>0</v>
      </c>
      <c r="AD230">
        <v>1.269935</v>
      </c>
      <c r="AE230">
        <v>22.05958</v>
      </c>
      <c r="AF230">
        <v>0</v>
      </c>
      <c r="AG230">
        <v>0</v>
      </c>
      <c r="AH230">
        <v>1.269701</v>
      </c>
      <c r="AI230">
        <v>21.69068</v>
      </c>
      <c r="AJ230">
        <v>0</v>
      </c>
      <c r="AK230">
        <v>0</v>
      </c>
      <c r="AL230">
        <v>1.2694810000000001</v>
      </c>
      <c r="AM230">
        <v>21.556170000000002</v>
      </c>
      <c r="AN230" s="1">
        <v>1.5664179999999999E-36</v>
      </c>
      <c r="AO230" s="1">
        <v>9.1803119999999993E-34</v>
      </c>
      <c r="AP230">
        <v>1.2692429999999999</v>
      </c>
      <c r="AQ230">
        <v>21.848479999999999</v>
      </c>
      <c r="AR230" s="1">
        <v>3.0386639999999998E-24</v>
      </c>
      <c r="AS230" s="1">
        <v>1.8713430000000001E-21</v>
      </c>
      <c r="AT230">
        <v>1.269075</v>
      </c>
      <c r="AU230">
        <v>22.353470000000002</v>
      </c>
      <c r="AV230" s="1">
        <v>6.5968290000000001E-11</v>
      </c>
      <c r="AW230" s="1">
        <v>2.5568179999999999E-8</v>
      </c>
      <c r="AX230">
        <v>1.268888</v>
      </c>
      <c r="AY230">
        <v>22.673770000000001</v>
      </c>
      <c r="AZ230" s="1">
        <v>2.5887670000000001E-5</v>
      </c>
      <c r="BA230" s="1">
        <v>1.268319E-2</v>
      </c>
      <c r="BB230">
        <v>1.268737</v>
      </c>
      <c r="BC230">
        <v>22.811810000000001</v>
      </c>
      <c r="BD230" s="1">
        <v>1.469609E-2</v>
      </c>
      <c r="BE230">
        <v>7.7479899999999997</v>
      </c>
      <c r="BF230">
        <v>1.2685690000000001</v>
      </c>
      <c r="BG230">
        <v>22.671009999999999</v>
      </c>
      <c r="BH230">
        <v>0.83257599999999998</v>
      </c>
      <c r="BI230">
        <v>462.59160000000003</v>
      </c>
      <c r="BJ230">
        <v>1.26844</v>
      </c>
      <c r="BK230">
        <v>22.326599999999999</v>
      </c>
      <c r="BL230">
        <v>9.4927390000000003</v>
      </c>
      <c r="BM230">
        <v>5502.2569999999996</v>
      </c>
      <c r="BN230">
        <v>1.2683409999999999</v>
      </c>
      <c r="BO230">
        <v>22.005769999999998</v>
      </c>
      <c r="BP230">
        <v>31.408059999999999</v>
      </c>
      <c r="BQ230">
        <v>18861.54</v>
      </c>
      <c r="BR230">
        <v>1.268265</v>
      </c>
      <c r="BS230">
        <v>21.738800000000001</v>
      </c>
      <c r="BT230">
        <v>38.282310000000003</v>
      </c>
      <c r="BU230">
        <v>23696.79</v>
      </c>
      <c r="BV230">
        <v>1.268194</v>
      </c>
      <c r="BW230">
        <v>21.788119999999999</v>
      </c>
      <c r="BX230">
        <v>20.41677</v>
      </c>
      <c r="BY230">
        <v>12973.62</v>
      </c>
      <c r="BZ230">
        <v>1.2681519999999999</v>
      </c>
      <c r="CA230">
        <v>22.081050000000001</v>
      </c>
      <c r="CB230">
        <v>5.4385130000000004</v>
      </c>
      <c r="CC230">
        <v>3535.8829999999998</v>
      </c>
      <c r="CD230">
        <v>1.268097</v>
      </c>
      <c r="CE230">
        <v>22.33887</v>
      </c>
      <c r="CF230">
        <v>0.81012729999999999</v>
      </c>
      <c r="CG230">
        <v>536.89009999999996</v>
      </c>
      <c r="CH230">
        <v>1.2680689999999999</v>
      </c>
      <c r="CI230">
        <v>22.604279999999999</v>
      </c>
      <c r="CJ230" s="1">
        <v>7.9661289999999996E-2</v>
      </c>
      <c r="CK230">
        <v>53.299689999999998</v>
      </c>
      <c r="CL230">
        <v>1.2680260000000001</v>
      </c>
      <c r="CM230">
        <v>22.664470000000001</v>
      </c>
      <c r="CN230" s="1">
        <v>1.106176E-2</v>
      </c>
      <c r="CO230">
        <v>7.119605</v>
      </c>
      <c r="CP230">
        <v>1.2680009999999999</v>
      </c>
      <c r="CQ230">
        <v>22.533639999999998</v>
      </c>
      <c r="CR230" s="1">
        <v>5.9004770000000003E-3</v>
      </c>
      <c r="CS230">
        <v>3.6626919999999998</v>
      </c>
      <c r="CT230">
        <v>1.2679640000000001</v>
      </c>
      <c r="CU230">
        <v>22.419709999999998</v>
      </c>
      <c r="CV230" s="1">
        <v>4.7973829999999997E-3</v>
      </c>
      <c r="CW230">
        <v>2.9677210000000001</v>
      </c>
      <c r="CX230">
        <v>1.2679290000000001</v>
      </c>
      <c r="CY230">
        <v>22.42624</v>
      </c>
      <c r="CZ230" s="1">
        <v>4.0241820000000003E-3</v>
      </c>
      <c r="DA230">
        <v>2.4887239999999999</v>
      </c>
      <c r="DB230">
        <v>1.2679290000000001</v>
      </c>
      <c r="DC230">
        <v>22.811409999999999</v>
      </c>
      <c r="DD230" s="1">
        <v>3.394995E-3</v>
      </c>
      <c r="DE230">
        <v>2.0992690000000001</v>
      </c>
      <c r="DF230">
        <v>1.2678720000000001</v>
      </c>
      <c r="DG230">
        <v>23.32368</v>
      </c>
      <c r="DH230" s="1">
        <v>2.8786279999999998E-3</v>
      </c>
      <c r="DI230">
        <v>1.7797769999999999</v>
      </c>
      <c r="DJ230">
        <v>1.2678210000000001</v>
      </c>
      <c r="DK230">
        <v>23.664439999999999</v>
      </c>
      <c r="DL230" s="1">
        <v>2.454094E-3</v>
      </c>
      <c r="DM230">
        <v>1.5170459999999999</v>
      </c>
      <c r="DN230">
        <v>1.267749</v>
      </c>
      <c r="DO230">
        <v>23.829830000000001</v>
      </c>
      <c r="DP230" s="1">
        <v>2.106892E-3</v>
      </c>
      <c r="DQ230">
        <v>1.3021430000000001</v>
      </c>
      <c r="DR230">
        <v>1.2676810000000001</v>
      </c>
      <c r="DS230">
        <v>23.578250000000001</v>
      </c>
      <c r="DT230" s="1">
        <v>1.821614E-3</v>
      </c>
      <c r="DU230">
        <v>1.1256109999999999</v>
      </c>
      <c r="DV230">
        <v>1.267585</v>
      </c>
      <c r="DW230">
        <v>23.156300000000002</v>
      </c>
      <c r="DX230" s="1">
        <v>1.586114E-3</v>
      </c>
      <c r="DY230">
        <v>0.97991620000000002</v>
      </c>
      <c r="DZ230">
        <v>1.2674639999999999</v>
      </c>
      <c r="EA230">
        <v>22.864370000000001</v>
      </c>
      <c r="EB230" s="1">
        <v>1.392201E-3</v>
      </c>
      <c r="EC230">
        <v>0.85997789999999996</v>
      </c>
      <c r="ED230">
        <v>1.267358</v>
      </c>
      <c r="EE230">
        <v>22.760429999999999</v>
      </c>
      <c r="EF230" s="1">
        <v>1.2299209999999999E-3</v>
      </c>
      <c r="EG230">
        <v>0.75963380000000003</v>
      </c>
      <c r="EH230">
        <v>1.2672559999999999</v>
      </c>
      <c r="EI230">
        <v>23.034949999999998</v>
      </c>
      <c r="EJ230" s="1">
        <v>1.093676E-3</v>
      </c>
      <c r="EK230">
        <v>0.67539899999999997</v>
      </c>
      <c r="EL230">
        <v>1.267123</v>
      </c>
      <c r="EM230">
        <v>23.547149999999998</v>
      </c>
      <c r="EN230" s="1">
        <v>9.7803129999999997E-4</v>
      </c>
      <c r="EO230">
        <v>0.60392590000000002</v>
      </c>
      <c r="EP230">
        <v>1.266975</v>
      </c>
      <c r="EQ230">
        <v>24.01811</v>
      </c>
      <c r="ER230" s="1">
        <v>8.8022809999999997E-4</v>
      </c>
      <c r="ES230">
        <v>0.54345730000000003</v>
      </c>
      <c r="ET230">
        <v>1.266821</v>
      </c>
      <c r="EU230">
        <v>24.272359999999999</v>
      </c>
      <c r="EV230" s="1">
        <v>7.9809110000000005E-4</v>
      </c>
      <c r="EW230">
        <v>0.49267539999999999</v>
      </c>
      <c r="EX230">
        <v>1.2666999999999999</v>
      </c>
      <c r="EY230">
        <v>24.08436</v>
      </c>
      <c r="EZ230" s="1">
        <v>7.2904039999999995E-4</v>
      </c>
      <c r="FA230">
        <v>0.44998529999999998</v>
      </c>
      <c r="FB230">
        <v>1.2665649999999999</v>
      </c>
      <c r="FC230">
        <v>23.703700000000001</v>
      </c>
      <c r="FD230" s="1">
        <v>6.7050919999999997E-4</v>
      </c>
      <c r="FE230">
        <v>0.4138078</v>
      </c>
      <c r="FF230">
        <v>1.266443</v>
      </c>
      <c r="FG230">
        <v>23.445239999999998</v>
      </c>
      <c r="FH230" s="1">
        <v>6.2031249999999999E-4</v>
      </c>
      <c r="FI230">
        <v>0.3828125</v>
      </c>
      <c r="FJ230">
        <v>1.266305</v>
      </c>
      <c r="FK230">
        <v>23.349869999999999</v>
      </c>
      <c r="FL230" s="1">
        <v>5.7617780000000004E-4</v>
      </c>
      <c r="FM230">
        <v>0.35555619999999999</v>
      </c>
      <c r="FN230">
        <v>1.2661770000000001</v>
      </c>
      <c r="FO230">
        <v>23.651979999999998</v>
      </c>
      <c r="FP230" s="1">
        <v>5.3889759999999997E-4</v>
      </c>
      <c r="FQ230">
        <v>0.33251910000000001</v>
      </c>
      <c r="FR230">
        <v>1.2660439999999999</v>
      </c>
      <c r="FS230">
        <v>24.058610000000002</v>
      </c>
      <c r="FT230" s="1">
        <v>5.0613760000000002E-4</v>
      </c>
      <c r="FU230">
        <v>0.31229669999999998</v>
      </c>
      <c r="FV230">
        <v>1.2659549999999999</v>
      </c>
      <c r="FW230">
        <v>24.150320000000001</v>
      </c>
      <c r="FX230" s="1">
        <v>4.7702770000000001E-4</v>
      </c>
      <c r="FY230">
        <v>0.29433619999999999</v>
      </c>
      <c r="FZ230">
        <v>1.2658480000000001</v>
      </c>
      <c r="GA230">
        <v>23.95749</v>
      </c>
      <c r="GB230" s="1">
        <v>4.5129779999999997E-4</v>
      </c>
      <c r="GC230">
        <v>0.27844150000000001</v>
      </c>
      <c r="GD230">
        <v>1.265774</v>
      </c>
      <c r="GE230">
        <v>23.465959999999999</v>
      </c>
      <c r="GF230" s="1">
        <v>4.2855289999999999E-4</v>
      </c>
      <c r="GG230">
        <v>0.26439699999999999</v>
      </c>
      <c r="GH230">
        <v>1.2656970000000001</v>
      </c>
      <c r="GI230">
        <v>23.009740000000001</v>
      </c>
      <c r="GJ230" s="1">
        <v>4.0823859999999999E-4</v>
      </c>
      <c r="GK230">
        <v>0.25187330000000002</v>
      </c>
      <c r="GL230">
        <v>1.2656529999999999</v>
      </c>
      <c r="GM230">
        <v>22.79421</v>
      </c>
      <c r="GN230" s="1">
        <v>3.893379E-4</v>
      </c>
      <c r="GO230">
        <v>0.2402185</v>
      </c>
      <c r="GP230">
        <v>1.2656069999999999</v>
      </c>
      <c r="GQ230">
        <v>22.768889999999999</v>
      </c>
      <c r="GR230" s="1">
        <v>3.720412E-4</v>
      </c>
      <c r="GS230">
        <v>0.22954330000000001</v>
      </c>
      <c r="GT230">
        <v>1.2655730000000001</v>
      </c>
      <c r="GU230">
        <v>22.871649999999999</v>
      </c>
      <c r="GV230" s="1">
        <v>3.5645479999999997E-4</v>
      </c>
      <c r="GW230">
        <v>0.21992639999999999</v>
      </c>
      <c r="GX230">
        <v>1.2655510000000001</v>
      </c>
      <c r="GY230">
        <v>23.153549999999999</v>
      </c>
      <c r="GZ230" s="1">
        <v>3.4190130000000003E-4</v>
      </c>
      <c r="HA230">
        <v>0.2109499</v>
      </c>
      <c r="HB230">
        <v>1.2655110000000001</v>
      </c>
      <c r="HC230">
        <v>23.484940000000002</v>
      </c>
      <c r="HD230" s="1">
        <v>3.2877010000000002E-4</v>
      </c>
      <c r="HE230">
        <v>0.2028384</v>
      </c>
      <c r="HF230">
        <v>1.2654989999999999</v>
      </c>
      <c r="HG230">
        <v>23.62546</v>
      </c>
      <c r="HH230" s="1">
        <v>3.1682269999999999E-4</v>
      </c>
      <c r="HI230">
        <v>0.19546640000000001</v>
      </c>
      <c r="HJ230">
        <v>1.265503</v>
      </c>
      <c r="HK230">
        <v>23.345459999999999</v>
      </c>
      <c r="HL230" s="1">
        <v>3.056976E-4</v>
      </c>
      <c r="HM230">
        <v>0.18859890000000001</v>
      </c>
      <c r="HN230">
        <v>1.265487</v>
      </c>
      <c r="HO230">
        <v>22.84872</v>
      </c>
      <c r="HP230" s="1">
        <v>2.9532149999999998E-4</v>
      </c>
      <c r="HQ230">
        <v>0.18220500000000001</v>
      </c>
      <c r="HR230">
        <v>1.265487</v>
      </c>
      <c r="HS230">
        <v>22.558710000000001</v>
      </c>
      <c r="HT230" s="1">
        <v>2.8530230000000002E-4</v>
      </c>
      <c r="HU230">
        <v>0.1760284</v>
      </c>
      <c r="HV230">
        <v>1.265455</v>
      </c>
      <c r="HW230">
        <v>22.482320000000001</v>
      </c>
      <c r="HX230" s="1">
        <v>2.7579420000000001E-4</v>
      </c>
      <c r="HY230">
        <v>0.1701714</v>
      </c>
      <c r="HZ230">
        <v>1.265447</v>
      </c>
      <c r="IA230">
        <v>22.64949</v>
      </c>
      <c r="IB230" s="1">
        <v>2.669131E-4</v>
      </c>
      <c r="IC230">
        <v>0.16468540000000001</v>
      </c>
      <c r="ID230">
        <v>1.2654369999999999</v>
      </c>
      <c r="IE230">
        <v>22.968509999999998</v>
      </c>
      <c r="IF230" s="1">
        <v>2.585315E-4</v>
      </c>
      <c r="IG230">
        <v>0.15951789999999999</v>
      </c>
      <c r="IH230">
        <v>1.2654099999999999</v>
      </c>
      <c r="II230">
        <v>23.20213</v>
      </c>
      <c r="IJ230" s="1">
        <v>2.5058559999999999E-4</v>
      </c>
      <c r="IK230">
        <v>0.15462960000000001</v>
      </c>
      <c r="IL230">
        <v>1.2654030000000001</v>
      </c>
      <c r="IM230">
        <v>23.2974</v>
      </c>
      <c r="IN230" s="1">
        <v>2.426649E-4</v>
      </c>
      <c r="IO230">
        <v>0.14974799999999999</v>
      </c>
      <c r="IP230">
        <v>1.265361</v>
      </c>
      <c r="IQ230">
        <v>23.10736</v>
      </c>
      <c r="IR230" s="1">
        <v>2.349703E-4</v>
      </c>
      <c r="IS230">
        <v>0.14501149999999999</v>
      </c>
      <c r="IT230">
        <v>1.265299</v>
      </c>
      <c r="IU230">
        <v>22.821400000000001</v>
      </c>
      <c r="IV230" s="1">
        <v>2.2749160000000001E-4</v>
      </c>
      <c r="IW230">
        <v>0.14039969999999999</v>
      </c>
      <c r="IX230">
        <v>1.265253</v>
      </c>
      <c r="IY230">
        <v>22.62921</v>
      </c>
      <c r="IZ230" s="1">
        <v>2.2049379999999999E-4</v>
      </c>
      <c r="JA230">
        <v>0.1360857</v>
      </c>
      <c r="JB230">
        <v>1.2652000000000001</v>
      </c>
      <c r="JC230">
        <v>22.558669999999999</v>
      </c>
      <c r="JD230" s="1">
        <v>2.1402300000000001E-4</v>
      </c>
      <c r="JE230">
        <v>0.13210150000000001</v>
      </c>
      <c r="JF230">
        <v>1.2651460000000001</v>
      </c>
      <c r="JG230">
        <v>22.903600000000001</v>
      </c>
      <c r="JH230" s="1">
        <v>2.0753739999999999E-4</v>
      </c>
      <c r="JI230">
        <v>0.12811510000000001</v>
      </c>
      <c r="JJ230">
        <v>1.2650760000000001</v>
      </c>
      <c r="JK230">
        <v>23.42531</v>
      </c>
      <c r="JL230" s="1">
        <v>2.0117170000000001E-4</v>
      </c>
      <c r="JM230">
        <v>0.12418559999999999</v>
      </c>
      <c r="JN230">
        <v>1.265012</v>
      </c>
      <c r="JO230">
        <v>23.789100000000001</v>
      </c>
      <c r="JP230" s="1">
        <v>1.9502349999999999E-4</v>
      </c>
      <c r="JQ230">
        <v>0.1204088</v>
      </c>
      <c r="JR230">
        <v>1.264921</v>
      </c>
      <c r="JS230">
        <v>23.926259999999999</v>
      </c>
      <c r="JT230" s="1">
        <v>1.8917970000000001E-4</v>
      </c>
      <c r="JU230">
        <v>0.1168019</v>
      </c>
      <c r="JV230">
        <v>1.2648440000000001</v>
      </c>
      <c r="JW230">
        <v>23.744869999999999</v>
      </c>
      <c r="JX230" s="1">
        <v>1.83506E-4</v>
      </c>
      <c r="JY230">
        <v>0.1133026</v>
      </c>
      <c r="JZ230">
        <v>1.2647619999999999</v>
      </c>
      <c r="KA230">
        <v>23.348109999999998</v>
      </c>
      <c r="KB230" s="1">
        <v>1.7829489999999999E-4</v>
      </c>
      <c r="KC230">
        <v>0.1100999</v>
      </c>
      <c r="KD230">
        <v>1.264656</v>
      </c>
      <c r="KE230">
        <v>23.034279999999999</v>
      </c>
      <c r="KF230" s="1">
        <v>1.7296130000000001E-4</v>
      </c>
      <c r="KG230">
        <v>0.10680920000000001</v>
      </c>
      <c r="KH230">
        <v>1.2645770000000001</v>
      </c>
      <c r="KI230">
        <v>22.917169999999999</v>
      </c>
      <c r="KJ230" s="1">
        <v>1.680571E-4</v>
      </c>
      <c r="KK230">
        <v>0.1037896</v>
      </c>
      <c r="KL230">
        <v>1.264489</v>
      </c>
      <c r="KM230">
        <v>23.259650000000001</v>
      </c>
      <c r="KN230" s="1">
        <v>1.6314270000000001E-4</v>
      </c>
      <c r="KO230">
        <v>0.1007692</v>
      </c>
      <c r="KP230">
        <v>1.2644139999999999</v>
      </c>
      <c r="KQ230">
        <v>23.775790000000001</v>
      </c>
      <c r="KR230" s="1">
        <v>1.5840529999999999E-4</v>
      </c>
      <c r="KS230" s="1">
        <v>9.7838380000000003E-2</v>
      </c>
      <c r="KT230">
        <v>1.2643070000000001</v>
      </c>
      <c r="KU230">
        <v>24.20186</v>
      </c>
      <c r="KV230" s="1">
        <v>1.5397969999999999E-4</v>
      </c>
      <c r="KW230" s="1">
        <v>9.5115050000000007E-2</v>
      </c>
      <c r="KX230">
        <v>1.264227</v>
      </c>
      <c r="KY230">
        <v>24.444900000000001</v>
      </c>
      <c r="KZ230" s="1">
        <v>1.4955909999999999E-4</v>
      </c>
      <c r="LA230" s="1">
        <v>9.2390689999999998E-2</v>
      </c>
      <c r="LB230">
        <v>1.264132</v>
      </c>
      <c r="LC230">
        <v>24.31061</v>
      </c>
      <c r="LD230" s="1">
        <v>1.4535749999999999E-4</v>
      </c>
      <c r="LE230" s="1">
        <v>8.9799219999999999E-2</v>
      </c>
      <c r="LF230">
        <v>1.2640579999999999</v>
      </c>
      <c r="LG230">
        <v>23.995940000000001</v>
      </c>
      <c r="LH230" s="1">
        <v>1.4146429999999999E-4</v>
      </c>
      <c r="LI230" s="1">
        <v>8.7395210000000001E-2</v>
      </c>
      <c r="LJ230">
        <v>1.2639849999999999</v>
      </c>
      <c r="LK230">
        <v>23.78595</v>
      </c>
      <c r="LL230" s="1">
        <v>1.3770589999999999E-4</v>
      </c>
      <c r="LM230" s="1">
        <v>8.5078619999999994E-2</v>
      </c>
      <c r="LN230">
        <v>1.2639130000000001</v>
      </c>
      <c r="LO230">
        <v>23.754919999999998</v>
      </c>
      <c r="LP230" s="1">
        <v>1.3391790000000001E-4</v>
      </c>
      <c r="LQ230" s="1">
        <v>8.2743090000000005E-2</v>
      </c>
      <c r="LR230">
        <v>1.2638419999999999</v>
      </c>
      <c r="LS230">
        <v>24.193079999999998</v>
      </c>
      <c r="LT230" s="1">
        <v>1.3032730000000001E-4</v>
      </c>
      <c r="LU230" s="1">
        <v>8.0526550000000002E-2</v>
      </c>
      <c r="LV230">
        <v>1.2637689999999999</v>
      </c>
      <c r="LW230">
        <v>24.758279999999999</v>
      </c>
      <c r="LX230" s="1">
        <v>1.270124E-4</v>
      </c>
      <c r="LY230" s="1">
        <v>7.8480350000000004E-2</v>
      </c>
      <c r="LZ230">
        <v>1.2637240000000001</v>
      </c>
      <c r="MA230">
        <v>25.157800000000002</v>
      </c>
      <c r="MB230" s="1">
        <v>1.236737E-4</v>
      </c>
      <c r="MC230" s="1">
        <v>7.642467E-2</v>
      </c>
      <c r="MD230">
        <v>1.2636579999999999</v>
      </c>
      <c r="ME230">
        <v>25.404789999999998</v>
      </c>
      <c r="MF230" s="1">
        <v>1.20248E-4</v>
      </c>
      <c r="MG230" s="1">
        <v>7.4309929999999996E-2</v>
      </c>
      <c r="MH230">
        <v>1.263585</v>
      </c>
      <c r="MI230">
        <v>25.272390000000001</v>
      </c>
      <c r="MJ230" s="1">
        <v>1.169929E-4</v>
      </c>
      <c r="MK230" s="1">
        <v>7.2305460000000002E-2</v>
      </c>
      <c r="ML230">
        <v>1.263522</v>
      </c>
      <c r="MM230">
        <v>24.985600000000002</v>
      </c>
      <c r="MN230" s="1">
        <v>1.13699E-4</v>
      </c>
      <c r="MO230" s="1">
        <v>7.0271959999999994E-2</v>
      </c>
      <c r="MP230">
        <v>1.2634540000000001</v>
      </c>
      <c r="MQ230">
        <v>24.76971</v>
      </c>
      <c r="MR230" s="1">
        <v>1.1068060000000001E-4</v>
      </c>
      <c r="MS230" s="1">
        <v>6.8405560000000004E-2</v>
      </c>
      <c r="MT230">
        <v>1.263379</v>
      </c>
      <c r="MU230">
        <v>24.664280000000002</v>
      </c>
      <c r="MV230" s="1">
        <v>1.076906E-4</v>
      </c>
      <c r="MW230" s="1">
        <v>6.6558549999999994E-2</v>
      </c>
      <c r="MX230">
        <v>1.2633369999999999</v>
      </c>
      <c r="MY230">
        <v>24.675409999999999</v>
      </c>
      <c r="MZ230" s="1">
        <v>1.048635E-4</v>
      </c>
      <c r="NA230" s="1">
        <v>6.4819249999999995E-2</v>
      </c>
      <c r="NB230">
        <v>1.2632699999999999</v>
      </c>
      <c r="NC230">
        <v>24.826239999999999</v>
      </c>
      <c r="ND230" s="1">
        <v>1.019831E-4</v>
      </c>
      <c r="NE230" s="1">
        <v>6.3038659999999996E-2</v>
      </c>
      <c r="NF230">
        <v>1.2632049999999999</v>
      </c>
      <c r="NG230">
        <v>25.039390000000001</v>
      </c>
      <c r="NH230" s="1">
        <v>9.9124520000000004E-5</v>
      </c>
      <c r="NI230">
        <v>6.1278899999999997E-2</v>
      </c>
      <c r="NJ230">
        <v>1.263128</v>
      </c>
      <c r="NK230">
        <v>24.91376</v>
      </c>
      <c r="NL230" s="1">
        <v>9.6246949999999998E-5</v>
      </c>
      <c r="NM230" s="1">
        <v>5.9503319999999998E-2</v>
      </c>
      <c r="NN230">
        <v>1.2630710000000001</v>
      </c>
      <c r="NO230">
        <v>24.397210000000001</v>
      </c>
      <c r="NP230" s="1">
        <v>9.3538880000000005E-5</v>
      </c>
      <c r="NQ230" s="1">
        <v>5.782731E-2</v>
      </c>
      <c r="NR230">
        <v>1.26302</v>
      </c>
      <c r="NS230">
        <v>23.918970000000002</v>
      </c>
      <c r="NT230" s="1">
        <v>9.0862830000000002E-5</v>
      </c>
      <c r="NU230" s="1">
        <v>5.6179630000000001E-2</v>
      </c>
      <c r="NV230">
        <v>1.2629600000000001</v>
      </c>
      <c r="NW230">
        <v>23.631029999999999</v>
      </c>
      <c r="NX230" s="1">
        <v>8.8234619999999999E-5</v>
      </c>
      <c r="NY230" s="1">
        <v>5.4554430000000001E-2</v>
      </c>
      <c r="NZ230">
        <v>1.262923</v>
      </c>
      <c r="OA230">
        <v>23.494330000000001</v>
      </c>
      <c r="OB230" s="1">
        <v>8.5721359999999999E-5</v>
      </c>
      <c r="OC230" s="1">
        <v>5.3000029999999997E-2</v>
      </c>
      <c r="OD230">
        <v>1.2628649999999999</v>
      </c>
      <c r="OE230">
        <v>23.74259</v>
      </c>
      <c r="OF230" s="1">
        <v>8.330205E-5</v>
      </c>
      <c r="OG230" s="1">
        <v>5.1507160000000003E-2</v>
      </c>
      <c r="OH230">
        <v>1.262821</v>
      </c>
      <c r="OI230">
        <v>24.22091</v>
      </c>
      <c r="OJ230" s="1">
        <v>8.0978799999999998E-5</v>
      </c>
      <c r="OK230" s="1">
        <v>5.0071110000000002E-2</v>
      </c>
    </row>
    <row r="231" spans="1:401" x14ac:dyDescent="0.35">
      <c r="A231">
        <v>237</v>
      </c>
      <c r="B231" t="s">
        <v>4</v>
      </c>
      <c r="C231" t="s">
        <v>181</v>
      </c>
      <c r="D231" t="s">
        <v>235</v>
      </c>
      <c r="E231">
        <v>851.64170000000001</v>
      </c>
      <c r="F231">
        <v>1.1691260000000001</v>
      </c>
      <c r="G231">
        <v>23.730119999999999</v>
      </c>
      <c r="H231">
        <v>0</v>
      </c>
      <c r="I231">
        <v>0</v>
      </c>
      <c r="J231">
        <v>1.1689750000000001</v>
      </c>
      <c r="K231">
        <v>23.799330000000001</v>
      </c>
      <c r="L231">
        <v>0</v>
      </c>
      <c r="M231">
        <v>0</v>
      </c>
      <c r="N231">
        <v>1.168852</v>
      </c>
      <c r="O231">
        <v>23.775759999999998</v>
      </c>
      <c r="P231">
        <v>0</v>
      </c>
      <c r="Q231">
        <v>0</v>
      </c>
      <c r="R231">
        <v>1.168747</v>
      </c>
      <c r="S231">
        <v>23.5427</v>
      </c>
      <c r="T231">
        <v>0</v>
      </c>
      <c r="U231">
        <v>0</v>
      </c>
      <c r="V231">
        <v>1.16862</v>
      </c>
      <c r="W231">
        <v>23.208010000000002</v>
      </c>
      <c r="X231">
        <v>0</v>
      </c>
      <c r="Y231">
        <v>0</v>
      </c>
      <c r="Z231">
        <v>1.1685110000000001</v>
      </c>
      <c r="AA231">
        <v>22.680810000000001</v>
      </c>
      <c r="AB231">
        <v>0</v>
      </c>
      <c r="AC231">
        <v>0</v>
      </c>
      <c r="AD231">
        <v>1.1684239999999999</v>
      </c>
      <c r="AE231">
        <v>22.098379999999999</v>
      </c>
      <c r="AF231">
        <v>0</v>
      </c>
      <c r="AG231">
        <v>0</v>
      </c>
      <c r="AH231">
        <v>1.168304</v>
      </c>
      <c r="AI231">
        <v>21.71631</v>
      </c>
      <c r="AJ231">
        <v>0</v>
      </c>
      <c r="AK231">
        <v>0</v>
      </c>
      <c r="AL231">
        <v>1.1682159999999999</v>
      </c>
      <c r="AM231">
        <v>21.574670000000001</v>
      </c>
      <c r="AN231" s="1">
        <v>2.6953330000000001E-37</v>
      </c>
      <c r="AO231" s="1">
        <v>1.67767E-34</v>
      </c>
      <c r="AP231">
        <v>1.168131</v>
      </c>
      <c r="AQ231">
        <v>21.865300000000001</v>
      </c>
      <c r="AR231" s="1">
        <v>4.8151610000000004E-25</v>
      </c>
      <c r="AS231" s="1">
        <v>3.0001999999999998E-22</v>
      </c>
      <c r="AT231">
        <v>1.168059</v>
      </c>
      <c r="AU231">
        <v>22.370470000000001</v>
      </c>
      <c r="AV231" s="1">
        <v>5.8980480000000004E-12</v>
      </c>
      <c r="AW231" s="1">
        <v>3.6722220000000002E-9</v>
      </c>
      <c r="AX231">
        <v>1.167977</v>
      </c>
      <c r="AY231">
        <v>22.694980000000001</v>
      </c>
      <c r="AZ231" s="1">
        <v>1.6069810000000001E-5</v>
      </c>
      <c r="BA231" s="1">
        <v>7.9694190000000002E-3</v>
      </c>
      <c r="BB231">
        <v>1.1679349999999999</v>
      </c>
      <c r="BC231">
        <v>22.834700000000002</v>
      </c>
      <c r="BD231" s="1">
        <v>1.0763389999999999E-2</v>
      </c>
      <c r="BE231">
        <v>5.7388240000000001</v>
      </c>
      <c r="BF231">
        <v>1.1678759999999999</v>
      </c>
      <c r="BG231">
        <v>22.6919</v>
      </c>
      <c r="BH231">
        <v>0.68030800000000002</v>
      </c>
      <c r="BI231">
        <v>381.94470000000001</v>
      </c>
      <c r="BJ231">
        <v>1.167829</v>
      </c>
      <c r="BK231">
        <v>22.34684</v>
      </c>
      <c r="BL231">
        <v>8.4468370000000004</v>
      </c>
      <c r="BM231">
        <v>4944.393</v>
      </c>
      <c r="BN231">
        <v>1.1678029999999999</v>
      </c>
      <c r="BO231">
        <v>22.026289999999999</v>
      </c>
      <c r="BP231">
        <v>29.98188</v>
      </c>
      <c r="BQ231">
        <v>18175.96</v>
      </c>
      <c r="BR231">
        <v>1.167756</v>
      </c>
      <c r="BS231">
        <v>21.758040000000001</v>
      </c>
      <c r="BT231">
        <v>38.78472</v>
      </c>
      <c r="BU231">
        <v>24228.080000000002</v>
      </c>
      <c r="BV231">
        <v>1.167753</v>
      </c>
      <c r="BW231">
        <v>21.80697</v>
      </c>
      <c r="BX231">
        <v>21.773029999999999</v>
      </c>
      <c r="BY231">
        <v>13959.94</v>
      </c>
      <c r="BZ231">
        <v>1.1677280000000001</v>
      </c>
      <c r="CA231">
        <v>22.098459999999999</v>
      </c>
      <c r="CB231">
        <v>6.0628849999999996</v>
      </c>
      <c r="CC231">
        <v>3976.72</v>
      </c>
      <c r="CD231">
        <v>1.1676979999999999</v>
      </c>
      <c r="CE231">
        <v>22.353100000000001</v>
      </c>
      <c r="CF231">
        <v>0.93760650000000001</v>
      </c>
      <c r="CG231">
        <v>626.88009999999997</v>
      </c>
      <c r="CH231">
        <v>1.1676930000000001</v>
      </c>
      <c r="CI231">
        <v>22.621210000000001</v>
      </c>
      <c r="CJ231" s="1">
        <v>9.3954339999999997E-2</v>
      </c>
      <c r="CK231">
        <v>63.498350000000002</v>
      </c>
      <c r="CL231">
        <v>1.1676979999999999</v>
      </c>
      <c r="CM231">
        <v>22.671220000000002</v>
      </c>
      <c r="CN231" s="1">
        <v>1.212247E-2</v>
      </c>
      <c r="CO231">
        <v>7.9177980000000003</v>
      </c>
      <c r="CP231">
        <v>1.167691</v>
      </c>
      <c r="CQ231">
        <v>22.542179999999998</v>
      </c>
      <c r="CR231" s="1">
        <v>6.0146729999999999E-3</v>
      </c>
      <c r="CS231">
        <v>3.7772070000000002</v>
      </c>
      <c r="CT231">
        <v>1.1676709999999999</v>
      </c>
      <c r="CU231">
        <v>22.42455</v>
      </c>
      <c r="CV231" s="1">
        <v>4.8553620000000002E-3</v>
      </c>
      <c r="CW231">
        <v>3.036454</v>
      </c>
      <c r="CX231">
        <v>1.167662</v>
      </c>
      <c r="CY231">
        <v>22.434200000000001</v>
      </c>
      <c r="CZ231" s="1">
        <v>4.0704319999999997E-3</v>
      </c>
      <c r="DA231">
        <v>2.5447329999999999</v>
      </c>
      <c r="DB231">
        <v>1.167651</v>
      </c>
      <c r="DC231">
        <v>22.826139999999999</v>
      </c>
      <c r="DD231" s="1">
        <v>3.4328940000000001E-3</v>
      </c>
      <c r="DE231">
        <v>2.14581</v>
      </c>
      <c r="DF231">
        <v>1.1676139999999999</v>
      </c>
      <c r="DG231">
        <v>23.34375</v>
      </c>
      <c r="DH231" s="1">
        <v>2.909755E-3</v>
      </c>
      <c r="DI231">
        <v>1.8185549999999999</v>
      </c>
      <c r="DJ231">
        <v>1.1675930000000001</v>
      </c>
      <c r="DK231">
        <v>23.695170000000001</v>
      </c>
      <c r="DL231" s="1">
        <v>2.4796499999999999E-3</v>
      </c>
      <c r="DM231">
        <v>1.5494559999999999</v>
      </c>
      <c r="DN231">
        <v>1.167586</v>
      </c>
      <c r="DO231">
        <v>23.861440000000002</v>
      </c>
      <c r="DP231" s="1">
        <v>2.1278040000000001E-3</v>
      </c>
      <c r="DQ231">
        <v>1.3292870000000001</v>
      </c>
      <c r="DR231">
        <v>1.167521</v>
      </c>
      <c r="DS231">
        <v>23.603909999999999</v>
      </c>
      <c r="DT231" s="1">
        <v>1.8388460000000001E-3</v>
      </c>
      <c r="DU231">
        <v>1.1485110000000001</v>
      </c>
      <c r="DV231">
        <v>1.1675059999999999</v>
      </c>
      <c r="DW231">
        <v>23.178979999999999</v>
      </c>
      <c r="DX231" s="1">
        <v>1.6003230000000001E-3</v>
      </c>
      <c r="DY231">
        <v>0.99931800000000004</v>
      </c>
      <c r="DZ231">
        <v>1.1674389999999999</v>
      </c>
      <c r="EA231">
        <v>22.876740000000002</v>
      </c>
      <c r="EB231" s="1">
        <v>1.4039499999999999E-3</v>
      </c>
      <c r="EC231">
        <v>0.87651319999999999</v>
      </c>
      <c r="ED231">
        <v>1.167367</v>
      </c>
      <c r="EE231">
        <v>22.76981</v>
      </c>
      <c r="EF231" s="1">
        <v>1.2397969999999999E-3</v>
      </c>
      <c r="EG231">
        <v>0.77388389999999996</v>
      </c>
      <c r="EH231">
        <v>1.16734</v>
      </c>
      <c r="EI231">
        <v>23.048169999999999</v>
      </c>
      <c r="EJ231" s="1">
        <v>1.102029E-3</v>
      </c>
      <c r="EK231">
        <v>0.6877664</v>
      </c>
      <c r="EL231">
        <v>1.167251</v>
      </c>
      <c r="EM231">
        <v>23.564959999999999</v>
      </c>
      <c r="EN231" s="1">
        <v>9.8509779999999994E-4</v>
      </c>
      <c r="EO231">
        <v>0.61469499999999999</v>
      </c>
      <c r="EP231">
        <v>1.1672039999999999</v>
      </c>
      <c r="EQ231">
        <v>24.0428</v>
      </c>
      <c r="ER231" s="1">
        <v>8.8619510000000003E-4</v>
      </c>
      <c r="ES231">
        <v>0.55286100000000005</v>
      </c>
      <c r="ET231">
        <v>1.1671309999999999</v>
      </c>
      <c r="EU231">
        <v>24.300550000000001</v>
      </c>
      <c r="EV231" s="1">
        <v>8.0308150000000004E-4</v>
      </c>
      <c r="EW231">
        <v>0.50090420000000002</v>
      </c>
      <c r="EX231">
        <v>1.167089</v>
      </c>
      <c r="EY231">
        <v>24.107900000000001</v>
      </c>
      <c r="EZ231" s="1">
        <v>7.3325560000000003E-4</v>
      </c>
      <c r="FA231">
        <v>0.45725379999999999</v>
      </c>
      <c r="FB231">
        <v>1.167041</v>
      </c>
      <c r="FC231">
        <v>23.723330000000001</v>
      </c>
      <c r="FD231" s="1">
        <v>6.7407579999999995E-4</v>
      </c>
      <c r="FE231">
        <v>0.42027619999999999</v>
      </c>
      <c r="FF231">
        <v>1.1669670000000001</v>
      </c>
      <c r="FG231">
        <v>23.456199999999999</v>
      </c>
      <c r="FH231" s="1">
        <v>6.234592E-4</v>
      </c>
      <c r="FI231">
        <v>0.3886695</v>
      </c>
      <c r="FJ231">
        <v>1.1669039999999999</v>
      </c>
      <c r="FK231">
        <v>23.357189999999999</v>
      </c>
      <c r="FL231" s="1">
        <v>5.7887800000000001E-4</v>
      </c>
      <c r="FM231">
        <v>0.36083789999999999</v>
      </c>
      <c r="FN231">
        <v>1.1668480000000001</v>
      </c>
      <c r="FO231">
        <v>23.665500000000002</v>
      </c>
      <c r="FP231" s="1">
        <v>5.4120060000000002E-4</v>
      </c>
      <c r="FQ231">
        <v>0.3372945</v>
      </c>
      <c r="FR231">
        <v>1.1668130000000001</v>
      </c>
      <c r="FS231">
        <v>24.075279999999999</v>
      </c>
      <c r="FT231" s="1">
        <v>5.0818840000000005E-4</v>
      </c>
      <c r="FU231">
        <v>0.31668760000000001</v>
      </c>
      <c r="FV231">
        <v>1.1667639999999999</v>
      </c>
      <c r="FW231">
        <v>24.18196</v>
      </c>
      <c r="FX231" s="1">
        <v>4.7885320000000002E-4</v>
      </c>
      <c r="FY231">
        <v>0.29838799999999999</v>
      </c>
      <c r="FZ231">
        <v>1.1667400000000001</v>
      </c>
      <c r="GA231">
        <v>23.993960000000001</v>
      </c>
      <c r="GB231" s="1">
        <v>4.5288970000000002E-4</v>
      </c>
      <c r="GC231">
        <v>0.28217239999999999</v>
      </c>
      <c r="GD231">
        <v>1.1667259999999999</v>
      </c>
      <c r="GE231">
        <v>23.505320000000001</v>
      </c>
      <c r="GF231" s="1">
        <v>4.299622E-4</v>
      </c>
      <c r="GG231">
        <v>0.2678683</v>
      </c>
      <c r="GH231">
        <v>1.16666</v>
      </c>
      <c r="GI231">
        <v>23.042480000000001</v>
      </c>
      <c r="GJ231" s="1">
        <v>4.0952529999999999E-4</v>
      </c>
      <c r="GK231">
        <v>0.25513010000000003</v>
      </c>
      <c r="GL231">
        <v>1.1666589999999999</v>
      </c>
      <c r="GM231">
        <v>22.813179999999999</v>
      </c>
      <c r="GN231" s="1">
        <v>3.9055300000000003E-4</v>
      </c>
      <c r="GO231">
        <v>0.24331059999999999</v>
      </c>
      <c r="GP231">
        <v>1.1666350000000001</v>
      </c>
      <c r="GQ231">
        <v>22.775839999999999</v>
      </c>
      <c r="GR231" s="1">
        <v>3.731257E-4</v>
      </c>
      <c r="GS231">
        <v>0.23244200000000001</v>
      </c>
      <c r="GT231">
        <v>1.166631</v>
      </c>
      <c r="GU231">
        <v>22.872409999999999</v>
      </c>
      <c r="GV231" s="1">
        <v>3.5745029999999998E-4</v>
      </c>
      <c r="GW231">
        <v>0.22267329999999999</v>
      </c>
      <c r="GX231">
        <v>1.166622</v>
      </c>
      <c r="GY231">
        <v>23.169160000000002</v>
      </c>
      <c r="GZ231" s="1">
        <v>3.4281840000000002E-4</v>
      </c>
      <c r="HA231">
        <v>0.213557</v>
      </c>
      <c r="HB231">
        <v>1.166622</v>
      </c>
      <c r="HC231">
        <v>23.512540000000001</v>
      </c>
      <c r="HD231" s="1">
        <v>3.2959770000000002E-4</v>
      </c>
      <c r="HE231">
        <v>0.20530599999999999</v>
      </c>
      <c r="HF231">
        <v>1.166631</v>
      </c>
      <c r="HG231">
        <v>23.66611</v>
      </c>
      <c r="HH231" s="1">
        <v>3.1758980000000001E-4</v>
      </c>
      <c r="HI231">
        <v>0.19782420000000001</v>
      </c>
      <c r="HJ231">
        <v>1.1666369999999999</v>
      </c>
      <c r="HK231">
        <v>23.379390000000001</v>
      </c>
      <c r="HL231" s="1">
        <v>3.0640129999999998E-4</v>
      </c>
      <c r="HM231">
        <v>0.19085060000000001</v>
      </c>
      <c r="HN231">
        <v>1.166636</v>
      </c>
      <c r="HO231">
        <v>22.875250000000001</v>
      </c>
      <c r="HP231" s="1">
        <v>2.9600239999999999E-4</v>
      </c>
      <c r="HQ231">
        <v>0.18437829999999999</v>
      </c>
      <c r="HR231">
        <v>1.166606</v>
      </c>
      <c r="HS231">
        <v>22.5686</v>
      </c>
      <c r="HT231" s="1">
        <v>2.8593459999999999E-4</v>
      </c>
      <c r="HU231">
        <v>0.1781123</v>
      </c>
      <c r="HV231">
        <v>1.1666430000000001</v>
      </c>
      <c r="HW231">
        <v>22.4878</v>
      </c>
      <c r="HX231" s="1">
        <v>2.7641409999999998E-4</v>
      </c>
      <c r="HY231">
        <v>0.17218749999999999</v>
      </c>
      <c r="HZ231">
        <v>1.166612</v>
      </c>
      <c r="IA231">
        <v>22.664670000000001</v>
      </c>
      <c r="IB231" s="1">
        <v>2.6746940000000002E-4</v>
      </c>
      <c r="IC231">
        <v>0.16661110000000001</v>
      </c>
      <c r="ID231">
        <v>1.166614</v>
      </c>
      <c r="IE231">
        <v>22.985510000000001</v>
      </c>
      <c r="IF231" s="1">
        <v>2.5906239999999998E-4</v>
      </c>
      <c r="IG231">
        <v>0.16137760000000001</v>
      </c>
      <c r="IH231">
        <v>1.166596</v>
      </c>
      <c r="II231">
        <v>23.226140000000001</v>
      </c>
      <c r="IJ231" s="1">
        <v>2.5111969999999997E-4</v>
      </c>
      <c r="IK231">
        <v>0.15644050000000001</v>
      </c>
      <c r="IL231">
        <v>1.166574</v>
      </c>
      <c r="IM231">
        <v>23.324100000000001</v>
      </c>
      <c r="IN231" s="1">
        <v>2.4316760000000001E-4</v>
      </c>
      <c r="IO231">
        <v>0.1514915</v>
      </c>
      <c r="IP231">
        <v>1.1665570000000001</v>
      </c>
      <c r="IQ231">
        <v>23.128119999999999</v>
      </c>
      <c r="IR231" s="1">
        <v>2.3547450000000001E-4</v>
      </c>
      <c r="IS231">
        <v>0.14670749999999999</v>
      </c>
      <c r="IT231">
        <v>1.166528</v>
      </c>
      <c r="IU231">
        <v>22.842580000000002</v>
      </c>
      <c r="IV231" s="1">
        <v>2.2796369999999999E-4</v>
      </c>
      <c r="IW231">
        <v>0.14202970000000001</v>
      </c>
      <c r="IX231">
        <v>1.16652</v>
      </c>
      <c r="IY231">
        <v>22.643709999999999</v>
      </c>
      <c r="IZ231" s="1">
        <v>2.2093540000000001E-4</v>
      </c>
      <c r="JA231">
        <v>0.1376541</v>
      </c>
      <c r="JB231">
        <v>1.1664909999999999</v>
      </c>
      <c r="JC231">
        <v>22.57386</v>
      </c>
      <c r="JD231" s="1">
        <v>2.1443999999999999E-4</v>
      </c>
      <c r="JE231">
        <v>0.1336128</v>
      </c>
      <c r="JF231">
        <v>1.1664749999999999</v>
      </c>
      <c r="JG231">
        <v>22.91761</v>
      </c>
      <c r="JH231" s="1">
        <v>2.0797670000000001E-4</v>
      </c>
      <c r="JI231">
        <v>0.1295973</v>
      </c>
      <c r="JJ231">
        <v>1.166444</v>
      </c>
      <c r="JK231">
        <v>23.43844</v>
      </c>
      <c r="JL231" s="1">
        <v>2.0157249999999999E-4</v>
      </c>
      <c r="JM231">
        <v>0.1256033</v>
      </c>
      <c r="JN231">
        <v>1.1664000000000001</v>
      </c>
      <c r="JO231">
        <v>23.807870000000001</v>
      </c>
      <c r="JP231" s="1">
        <v>1.9543309999999999E-4</v>
      </c>
      <c r="JQ231">
        <v>0.121791</v>
      </c>
      <c r="JR231">
        <v>1.166344</v>
      </c>
      <c r="JS231">
        <v>23.946940000000001</v>
      </c>
      <c r="JT231" s="1">
        <v>1.8955639999999999E-4</v>
      </c>
      <c r="JU231">
        <v>0.1181251</v>
      </c>
      <c r="JV231">
        <v>1.166318</v>
      </c>
      <c r="JW231">
        <v>23.77129</v>
      </c>
      <c r="JX231" s="1">
        <v>1.8385189999999999E-4</v>
      </c>
      <c r="JY231">
        <v>0.1145716</v>
      </c>
      <c r="JZ231">
        <v>1.166277</v>
      </c>
      <c r="KA231">
        <v>23.37406</v>
      </c>
      <c r="KB231" s="1">
        <v>1.7865660000000001E-4</v>
      </c>
      <c r="KC231">
        <v>0.1113421</v>
      </c>
      <c r="KD231">
        <v>1.166253</v>
      </c>
      <c r="KE231">
        <v>23.053540000000002</v>
      </c>
      <c r="KF231" s="1">
        <v>1.732959E-4</v>
      </c>
      <c r="KG231">
        <v>0.1079995</v>
      </c>
      <c r="KH231">
        <v>1.166199</v>
      </c>
      <c r="KI231">
        <v>22.928560000000001</v>
      </c>
      <c r="KJ231" s="1">
        <v>1.683795E-4</v>
      </c>
      <c r="KK231">
        <v>0.1049399</v>
      </c>
      <c r="KL231">
        <v>1.166164</v>
      </c>
      <c r="KM231">
        <v>23.272870000000001</v>
      </c>
      <c r="KN231" s="1">
        <v>1.6347360000000001E-4</v>
      </c>
      <c r="KO231">
        <v>0.1018917</v>
      </c>
      <c r="KP231">
        <v>1.1661459999999999</v>
      </c>
      <c r="KQ231">
        <v>23.789829999999998</v>
      </c>
      <c r="KR231" s="1">
        <v>1.5870150000000001E-4</v>
      </c>
      <c r="KS231" s="1">
        <v>9.8909720000000007E-2</v>
      </c>
      <c r="KT231">
        <v>1.1660809999999999</v>
      </c>
      <c r="KU231">
        <v>24.22606</v>
      </c>
      <c r="KV231" s="1">
        <v>1.5426909999999999E-4</v>
      </c>
      <c r="KW231" s="1">
        <v>9.6151749999999994E-2</v>
      </c>
      <c r="KX231">
        <v>1.1660619999999999</v>
      </c>
      <c r="KY231">
        <v>24.471699999999998</v>
      </c>
      <c r="KZ231" s="1">
        <v>1.4984530000000001E-4</v>
      </c>
      <c r="LA231" s="1">
        <v>9.3396580000000007E-2</v>
      </c>
      <c r="LB231">
        <v>1.1660140000000001</v>
      </c>
      <c r="LC231">
        <v>24.332820000000002</v>
      </c>
      <c r="LD231" s="1">
        <v>1.4562789999999999E-4</v>
      </c>
      <c r="LE231" s="1">
        <v>9.0768370000000001E-2</v>
      </c>
      <c r="LF231">
        <v>1.1659820000000001</v>
      </c>
      <c r="LG231">
        <v>24.014900000000001</v>
      </c>
      <c r="LH231" s="1">
        <v>1.4171520000000001E-4</v>
      </c>
      <c r="LI231" s="1">
        <v>8.8325310000000004E-2</v>
      </c>
      <c r="LJ231">
        <v>1.165956</v>
      </c>
      <c r="LK231">
        <v>23.796849999999999</v>
      </c>
      <c r="LL231" s="1">
        <v>1.3795260000000001E-4</v>
      </c>
      <c r="LM231" s="1">
        <v>8.5981669999999996E-2</v>
      </c>
      <c r="LN231">
        <v>1.165934</v>
      </c>
      <c r="LO231">
        <v>23.76634</v>
      </c>
      <c r="LP231" s="1">
        <v>1.3416360000000001E-4</v>
      </c>
      <c r="LQ231" s="1">
        <v>8.3622989999999994E-2</v>
      </c>
      <c r="LR231">
        <v>1.165896</v>
      </c>
      <c r="LS231">
        <v>24.210070000000002</v>
      </c>
      <c r="LT231" s="1">
        <v>1.3055599999999999E-4</v>
      </c>
      <c r="LU231" s="1">
        <v>8.1372659999999999E-2</v>
      </c>
      <c r="LV231">
        <v>1.1658580000000001</v>
      </c>
      <c r="LW231">
        <v>24.779699999999998</v>
      </c>
      <c r="LX231" s="1">
        <v>1.2723000000000001E-4</v>
      </c>
      <c r="LY231" s="1">
        <v>7.9298540000000001E-2</v>
      </c>
      <c r="LZ231">
        <v>1.165859</v>
      </c>
      <c r="MA231">
        <v>25.188230000000001</v>
      </c>
      <c r="MB231" s="1">
        <v>1.2390160000000001E-4</v>
      </c>
      <c r="MC231" s="1">
        <v>7.7228790000000005E-2</v>
      </c>
      <c r="MD231">
        <v>1.1658299999999999</v>
      </c>
      <c r="ME231">
        <v>25.437439999999999</v>
      </c>
      <c r="MF231" s="1">
        <v>1.204668E-4</v>
      </c>
      <c r="MG231" s="1">
        <v>7.5087580000000001E-2</v>
      </c>
      <c r="MH231">
        <v>1.1657960000000001</v>
      </c>
      <c r="MI231">
        <v>25.297599999999999</v>
      </c>
      <c r="MJ231" s="1">
        <v>1.1721090000000001E-4</v>
      </c>
      <c r="MK231" s="1">
        <v>7.3061870000000001E-2</v>
      </c>
      <c r="ML231">
        <v>1.1657660000000001</v>
      </c>
      <c r="MM231">
        <v>25.008369999999999</v>
      </c>
      <c r="MN231" s="1">
        <v>1.1391340000000001E-4</v>
      </c>
      <c r="MO231" s="1">
        <v>7.1007139999999996E-2</v>
      </c>
      <c r="MP231">
        <v>1.16574</v>
      </c>
      <c r="MQ231">
        <v>24.78097</v>
      </c>
      <c r="MR231" s="1">
        <v>1.1087820000000001E-4</v>
      </c>
      <c r="MS231" s="1">
        <v>6.9110889999999994E-2</v>
      </c>
      <c r="MT231">
        <v>1.1657029999999999</v>
      </c>
      <c r="MU231">
        <v>24.672350000000002</v>
      </c>
      <c r="MV231" s="1">
        <v>1.078759E-4</v>
      </c>
      <c r="MW231" s="1">
        <v>6.723925E-2</v>
      </c>
      <c r="MX231">
        <v>1.165673</v>
      </c>
      <c r="MY231">
        <v>24.684159999999999</v>
      </c>
      <c r="MZ231" s="1">
        <v>1.050594E-4</v>
      </c>
      <c r="NA231" s="1">
        <v>6.5489140000000001E-2</v>
      </c>
      <c r="NB231">
        <v>1.1656409999999999</v>
      </c>
      <c r="NC231">
        <v>24.848669999999998</v>
      </c>
      <c r="ND231" s="1">
        <v>1.02168E-4</v>
      </c>
      <c r="NE231" s="1">
        <v>6.3683890000000007E-2</v>
      </c>
      <c r="NF231">
        <v>1.1656489999999999</v>
      </c>
      <c r="NG231">
        <v>25.070209999999999</v>
      </c>
      <c r="NH231" s="1">
        <v>9.9317769999999998E-5</v>
      </c>
      <c r="NI231" s="1">
        <v>6.1912979999999999E-2</v>
      </c>
      <c r="NJ231">
        <v>1.165597</v>
      </c>
      <c r="NK231">
        <v>24.95147</v>
      </c>
      <c r="NL231" s="1">
        <v>9.6434740000000003E-5</v>
      </c>
      <c r="NM231" s="1">
        <v>6.011619E-2</v>
      </c>
      <c r="NN231">
        <v>1.1655789999999999</v>
      </c>
      <c r="NO231">
        <v>24.438639999999999</v>
      </c>
      <c r="NP231" s="1">
        <v>9.3709900000000002E-5</v>
      </c>
      <c r="NQ231" s="1">
        <v>5.841466E-2</v>
      </c>
      <c r="NR231">
        <v>1.165564</v>
      </c>
      <c r="NS231">
        <v>23.94876</v>
      </c>
      <c r="NT231" s="1">
        <v>9.1041379999999997E-5</v>
      </c>
      <c r="NU231" s="1">
        <v>5.6756029999999999E-2</v>
      </c>
      <c r="NV231">
        <v>1.16553</v>
      </c>
      <c r="NW231">
        <v>23.64762</v>
      </c>
      <c r="NX231" s="1">
        <v>8.8405449999999996E-5</v>
      </c>
      <c r="NY231" s="1">
        <v>5.5111149999999998E-2</v>
      </c>
      <c r="NZ231">
        <v>1.1655279999999999</v>
      </c>
      <c r="OA231">
        <v>23.506019999999999</v>
      </c>
      <c r="OB231" s="1">
        <v>8.588275E-5</v>
      </c>
      <c r="OC231" s="1">
        <v>5.3536159999999999E-2</v>
      </c>
      <c r="OD231">
        <v>1.165502</v>
      </c>
      <c r="OE231">
        <v>23.758769999999998</v>
      </c>
      <c r="OF231" s="1">
        <v>8.3459190000000001E-5</v>
      </c>
      <c r="OG231">
        <v>5.2027200000000003E-2</v>
      </c>
      <c r="OH231">
        <v>1.165484</v>
      </c>
      <c r="OI231">
        <v>24.237310000000001</v>
      </c>
      <c r="OJ231" s="1">
        <v>8.1130160000000002E-5</v>
      </c>
      <c r="OK231" s="1">
        <v>5.0574380000000002E-2</v>
      </c>
    </row>
    <row r="232" spans="1:401" x14ac:dyDescent="0.35">
      <c r="A232">
        <v>238</v>
      </c>
      <c r="B232" t="s">
        <v>4</v>
      </c>
      <c r="C232" t="s">
        <v>181</v>
      </c>
      <c r="D232" t="s">
        <v>236</v>
      </c>
      <c r="E232">
        <v>858.72529999999995</v>
      </c>
      <c r="F232">
        <v>1.2065349999999999</v>
      </c>
      <c r="G232">
        <v>23.738980000000002</v>
      </c>
      <c r="H232">
        <v>0</v>
      </c>
      <c r="I232">
        <v>0</v>
      </c>
      <c r="J232">
        <v>1.2065999999999999</v>
      </c>
      <c r="K232">
        <v>23.808769999999999</v>
      </c>
      <c r="L232">
        <v>0</v>
      </c>
      <c r="M232">
        <v>0</v>
      </c>
      <c r="N232">
        <v>1.20668</v>
      </c>
      <c r="O232">
        <v>23.790320000000001</v>
      </c>
      <c r="P232">
        <v>0</v>
      </c>
      <c r="Q232">
        <v>0</v>
      </c>
      <c r="R232">
        <v>1.206747</v>
      </c>
      <c r="S232">
        <v>23.571829999999999</v>
      </c>
      <c r="T232">
        <v>0</v>
      </c>
      <c r="U232">
        <v>0</v>
      </c>
      <c r="V232">
        <v>1.206863</v>
      </c>
      <c r="W232">
        <v>23.251909999999999</v>
      </c>
      <c r="X232">
        <v>0</v>
      </c>
      <c r="Y232">
        <v>0</v>
      </c>
      <c r="Z232">
        <v>1.2069479999999999</v>
      </c>
      <c r="AA232">
        <v>22.72927</v>
      </c>
      <c r="AB232">
        <v>0</v>
      </c>
      <c r="AC232">
        <v>0</v>
      </c>
      <c r="AD232">
        <v>1.2070669999999999</v>
      </c>
      <c r="AE232">
        <v>22.142700000000001</v>
      </c>
      <c r="AF232">
        <v>0</v>
      </c>
      <c r="AG232">
        <v>0</v>
      </c>
      <c r="AH232">
        <v>1.2071609999999999</v>
      </c>
      <c r="AI232">
        <v>21.74635</v>
      </c>
      <c r="AJ232">
        <v>0</v>
      </c>
      <c r="AK232">
        <v>0</v>
      </c>
      <c r="AL232">
        <v>1.207246</v>
      </c>
      <c r="AM232">
        <v>21.597020000000001</v>
      </c>
      <c r="AN232" s="1">
        <v>4.4403690000000002E-38</v>
      </c>
      <c r="AO232" s="1">
        <v>2.954294E-35</v>
      </c>
      <c r="AP232">
        <v>1.2073400000000001</v>
      </c>
      <c r="AQ232">
        <v>21.88822</v>
      </c>
      <c r="AR232" s="1">
        <v>7.1700380000000003E-26</v>
      </c>
      <c r="AS232" s="1">
        <v>4.775207E-23</v>
      </c>
      <c r="AT232">
        <v>1.2074100000000001</v>
      </c>
      <c r="AU232">
        <v>22.393460000000001</v>
      </c>
      <c r="AV232" s="1">
        <v>7.9834350000000001E-13</v>
      </c>
      <c r="AW232" s="1">
        <v>5.3132410000000005E-10</v>
      </c>
      <c r="AX232">
        <v>1.207517</v>
      </c>
      <c r="AY232">
        <v>22.721309999999999</v>
      </c>
      <c r="AZ232" s="1">
        <v>9.7810240000000007E-6</v>
      </c>
      <c r="BA232" s="1">
        <v>5.0235749999999997E-3</v>
      </c>
      <c r="BB232">
        <v>1.2076169999999999</v>
      </c>
      <c r="BC232">
        <v>22.862030000000001</v>
      </c>
      <c r="BD232" s="1">
        <v>7.7877479999999997E-3</v>
      </c>
      <c r="BE232">
        <v>4.3370259999999998</v>
      </c>
      <c r="BF232">
        <v>1.2076739999999999</v>
      </c>
      <c r="BG232">
        <v>22.715409999999999</v>
      </c>
      <c r="BH232">
        <v>0.55082759999999997</v>
      </c>
      <c r="BI232">
        <v>325.02539999999999</v>
      </c>
      <c r="BJ232">
        <v>1.2077290000000001</v>
      </c>
      <c r="BK232">
        <v>22.368970000000001</v>
      </c>
      <c r="BL232">
        <v>7.4633560000000001</v>
      </c>
      <c r="BM232">
        <v>4616.9350000000004</v>
      </c>
      <c r="BN232">
        <v>1.2077599999999999</v>
      </c>
      <c r="BO232">
        <v>22.04918</v>
      </c>
      <c r="BP232">
        <v>28.469950000000001</v>
      </c>
      <c r="BQ232">
        <v>18332.82</v>
      </c>
      <c r="BR232">
        <v>1.207862</v>
      </c>
      <c r="BS232">
        <v>21.779820000000001</v>
      </c>
      <c r="BT232">
        <v>39.150320000000001</v>
      </c>
      <c r="BU232">
        <v>26099.53</v>
      </c>
      <c r="BV232">
        <v>1.2078899999999999</v>
      </c>
      <c r="BW232">
        <v>21.830829999999999</v>
      </c>
      <c r="BX232">
        <v>23.171710000000001</v>
      </c>
      <c r="BY232">
        <v>15925.08</v>
      </c>
      <c r="BZ232">
        <v>1.207954</v>
      </c>
      <c r="CA232">
        <v>22.12163</v>
      </c>
      <c r="CB232">
        <v>6.7554590000000001</v>
      </c>
      <c r="CC232">
        <v>4769.1570000000002</v>
      </c>
      <c r="CD232">
        <v>1.2079569999999999</v>
      </c>
      <c r="CE232">
        <v>22.371320000000001</v>
      </c>
      <c r="CF232">
        <v>1.0863750000000001</v>
      </c>
      <c r="CG232">
        <v>784.75130000000001</v>
      </c>
      <c r="CH232">
        <v>1.207986</v>
      </c>
      <c r="CI232">
        <v>22.6433</v>
      </c>
      <c r="CJ232">
        <v>0.11132</v>
      </c>
      <c r="CK232">
        <v>81.582620000000006</v>
      </c>
      <c r="CL232">
        <v>1.208027</v>
      </c>
      <c r="CM232">
        <v>22.679500000000001</v>
      </c>
      <c r="CN232" s="1">
        <v>1.343799E-2</v>
      </c>
      <c r="CO232">
        <v>9.5161599999999993</v>
      </c>
      <c r="CP232">
        <v>1.2080390000000001</v>
      </c>
      <c r="CQ232">
        <v>22.55125</v>
      </c>
      <c r="CR232" s="1">
        <v>6.1447009999999998E-3</v>
      </c>
      <c r="CS232">
        <v>4.1374639999999996</v>
      </c>
      <c r="CT232">
        <v>1.208046</v>
      </c>
      <c r="CU232">
        <v>22.43019</v>
      </c>
      <c r="CV232" s="1">
        <v>4.9157769999999996E-3</v>
      </c>
      <c r="CW232">
        <v>3.2898109999999998</v>
      </c>
      <c r="CX232">
        <v>1.20807</v>
      </c>
      <c r="CY232">
        <v>22.443760000000001</v>
      </c>
      <c r="CZ232" s="1">
        <v>4.1183010000000004E-3</v>
      </c>
      <c r="DA232">
        <v>2.7549009999999998</v>
      </c>
      <c r="DB232">
        <v>1.2080740000000001</v>
      </c>
      <c r="DC232">
        <v>22.847020000000001</v>
      </c>
      <c r="DD232" s="1">
        <v>3.4720900000000002E-3</v>
      </c>
      <c r="DE232">
        <v>2.3222040000000002</v>
      </c>
      <c r="DF232">
        <v>1.2081010000000001</v>
      </c>
      <c r="DG232">
        <v>23.369789999999998</v>
      </c>
      <c r="DH232" s="1">
        <v>2.9419419999999999E-3</v>
      </c>
      <c r="DI232">
        <v>1.967303</v>
      </c>
      <c r="DJ232">
        <v>1.208124</v>
      </c>
      <c r="DK232">
        <v>23.733370000000001</v>
      </c>
      <c r="DL232" s="1">
        <v>2.5061079999999999E-3</v>
      </c>
      <c r="DM232">
        <v>1.6755089999999999</v>
      </c>
      <c r="DN232">
        <v>1.2081200000000001</v>
      </c>
      <c r="DO232">
        <v>23.900020000000001</v>
      </c>
      <c r="DP232" s="1">
        <v>2.1494359999999998E-3</v>
      </c>
      <c r="DQ232">
        <v>1.4366639999999999</v>
      </c>
      <c r="DR232">
        <v>1.208135</v>
      </c>
      <c r="DS232">
        <v>23.632359999999998</v>
      </c>
      <c r="DT232" s="1">
        <v>1.8566699999999999E-3</v>
      </c>
      <c r="DU232">
        <v>1.2406489999999999</v>
      </c>
      <c r="DV232">
        <v>1.208153</v>
      </c>
      <c r="DW232">
        <v>23.2042</v>
      </c>
      <c r="DX232" s="1">
        <v>1.6150229999999999E-3</v>
      </c>
      <c r="DY232">
        <v>1.0789249999999999</v>
      </c>
      <c r="DZ232">
        <v>1.2081500000000001</v>
      </c>
      <c r="EA232">
        <v>22.891069999999999</v>
      </c>
      <c r="EB232" s="1">
        <v>1.416093E-3</v>
      </c>
      <c r="EC232">
        <v>0.94579840000000004</v>
      </c>
      <c r="ED232">
        <v>1.208189</v>
      </c>
      <c r="EE232">
        <v>22.781300000000002</v>
      </c>
      <c r="EF232" s="1">
        <v>1.2500059999999999E-3</v>
      </c>
      <c r="EG232">
        <v>0.83468949999999997</v>
      </c>
      <c r="EH232">
        <v>1.208215</v>
      </c>
      <c r="EI232">
        <v>23.066469999999999</v>
      </c>
      <c r="EJ232" s="1">
        <v>1.110647E-3</v>
      </c>
      <c r="EK232">
        <v>0.74148599999999998</v>
      </c>
      <c r="EL232">
        <v>1.2082489999999999</v>
      </c>
      <c r="EM232">
        <v>23.589320000000001</v>
      </c>
      <c r="EN232" s="1">
        <v>9.9239069999999992E-4</v>
      </c>
      <c r="EO232">
        <v>0.66240750000000004</v>
      </c>
      <c r="EP232">
        <v>1.2083140000000001</v>
      </c>
      <c r="EQ232">
        <v>24.07461</v>
      </c>
      <c r="ER232" s="1">
        <v>8.9236019999999999E-4</v>
      </c>
      <c r="ES232">
        <v>0.59550519999999996</v>
      </c>
      <c r="ET232">
        <v>1.20834</v>
      </c>
      <c r="EU232">
        <v>24.33503</v>
      </c>
      <c r="EV232" s="1">
        <v>8.0823539999999995E-4</v>
      </c>
      <c r="EW232">
        <v>0.53923529999999997</v>
      </c>
      <c r="EX232">
        <v>1.2084060000000001</v>
      </c>
      <c r="EY232">
        <v>24.134150000000002</v>
      </c>
      <c r="EZ232" s="1">
        <v>7.3760709999999997E-4</v>
      </c>
      <c r="FA232">
        <v>0.49199660000000001</v>
      </c>
      <c r="FB232">
        <v>1.208421</v>
      </c>
      <c r="FC232">
        <v>23.745139999999999</v>
      </c>
      <c r="FD232" s="1">
        <v>6.7775989999999998E-4</v>
      </c>
      <c r="FE232">
        <v>0.45199099999999998</v>
      </c>
      <c r="FF232">
        <v>1.2084820000000001</v>
      </c>
      <c r="FG232">
        <v>23.468810000000001</v>
      </c>
      <c r="FH232" s="1">
        <v>6.2669519999999999E-4</v>
      </c>
      <c r="FI232">
        <v>0.41787039999999998</v>
      </c>
      <c r="FJ232">
        <v>1.2085159999999999</v>
      </c>
      <c r="FK232">
        <v>23.365870000000001</v>
      </c>
      <c r="FL232" s="1">
        <v>5.8166830000000002E-4</v>
      </c>
      <c r="FM232">
        <v>0.38779970000000002</v>
      </c>
      <c r="FN232">
        <v>1.2085570000000001</v>
      </c>
      <c r="FO232">
        <v>23.684519999999999</v>
      </c>
      <c r="FP232" s="1">
        <v>5.4356900000000004E-4</v>
      </c>
      <c r="FQ232">
        <v>0.36232520000000001</v>
      </c>
      <c r="FR232">
        <v>1.2086239999999999</v>
      </c>
      <c r="FS232">
        <v>24.09704</v>
      </c>
      <c r="FT232" s="1">
        <v>5.1029839999999999E-4</v>
      </c>
      <c r="FU232">
        <v>0.3401149</v>
      </c>
      <c r="FV232">
        <v>1.208699</v>
      </c>
      <c r="FW232">
        <v>24.21875</v>
      </c>
      <c r="FX232" s="1">
        <v>4.8072890000000002E-4</v>
      </c>
      <c r="FY232">
        <v>0.32037979999999999</v>
      </c>
      <c r="FZ232">
        <v>1.2087589999999999</v>
      </c>
      <c r="GA232">
        <v>24.03567</v>
      </c>
      <c r="GB232" s="1">
        <v>4.5452589999999998E-4</v>
      </c>
      <c r="GC232">
        <v>0.30287500000000001</v>
      </c>
      <c r="GD232">
        <v>1.208769</v>
      </c>
      <c r="GE232">
        <v>23.54898</v>
      </c>
      <c r="GF232" s="1">
        <v>4.3141190000000002E-4</v>
      </c>
      <c r="GG232">
        <v>0.28745179999999998</v>
      </c>
      <c r="GH232">
        <v>1.208836</v>
      </c>
      <c r="GI232">
        <v>23.080950000000001</v>
      </c>
      <c r="GJ232" s="1">
        <v>4.1084649999999998E-4</v>
      </c>
      <c r="GK232">
        <v>0.2737367</v>
      </c>
      <c r="GL232">
        <v>1.2088540000000001</v>
      </c>
      <c r="GM232">
        <v>22.836110000000001</v>
      </c>
      <c r="GN232" s="1">
        <v>3.9179880000000001E-4</v>
      </c>
      <c r="GO232">
        <v>0.26104529999999998</v>
      </c>
      <c r="GP232">
        <v>1.208906</v>
      </c>
      <c r="GQ232">
        <v>22.785699999999999</v>
      </c>
      <c r="GR232" s="1">
        <v>3.7423989999999999E-4</v>
      </c>
      <c r="GS232">
        <v>0.24933069999999999</v>
      </c>
      <c r="GT232">
        <v>1.2088950000000001</v>
      </c>
      <c r="GU232">
        <v>22.874079999999999</v>
      </c>
      <c r="GV232" s="1">
        <v>3.5846849999999998E-4</v>
      </c>
      <c r="GW232">
        <v>0.23881730000000001</v>
      </c>
      <c r="GX232">
        <v>1.208947</v>
      </c>
      <c r="GY232">
        <v>23.188970000000001</v>
      </c>
      <c r="GZ232" s="1">
        <v>3.4376129999999998E-4</v>
      </c>
      <c r="HA232">
        <v>0.22901850000000001</v>
      </c>
      <c r="HB232">
        <v>1.2089730000000001</v>
      </c>
      <c r="HC232">
        <v>23.54693</v>
      </c>
      <c r="HD232" s="1">
        <v>3.3044820000000002E-4</v>
      </c>
      <c r="HE232">
        <v>0.22013070000000001</v>
      </c>
      <c r="HF232">
        <v>1.208966</v>
      </c>
      <c r="HG232">
        <v>23.714759999999998</v>
      </c>
      <c r="HH232" s="1">
        <v>3.1837469999999998E-4</v>
      </c>
      <c r="HI232">
        <v>0.212085</v>
      </c>
      <c r="HJ232">
        <v>1.208982</v>
      </c>
      <c r="HK232">
        <v>23.41788</v>
      </c>
      <c r="HL232" s="1">
        <v>3.0712239999999998E-4</v>
      </c>
      <c r="HM232">
        <v>0.20458390000000001</v>
      </c>
      <c r="HN232">
        <v>1.20899</v>
      </c>
      <c r="HO232">
        <v>22.904969999999999</v>
      </c>
      <c r="HP232" s="1">
        <v>2.9669560000000002E-4</v>
      </c>
      <c r="HQ232">
        <v>0.19764209999999999</v>
      </c>
      <c r="HR232">
        <v>1.2090019999999999</v>
      </c>
      <c r="HS232">
        <v>22.58081</v>
      </c>
      <c r="HT232" s="1">
        <v>2.865821E-4</v>
      </c>
      <c r="HU232">
        <v>0.1909093</v>
      </c>
      <c r="HV232">
        <v>1.2090289999999999</v>
      </c>
      <c r="HW232">
        <v>22.493639999999999</v>
      </c>
      <c r="HX232" s="1">
        <v>2.7704900000000002E-4</v>
      </c>
      <c r="HY232">
        <v>0.18456610000000001</v>
      </c>
      <c r="HZ232">
        <v>1.2089920000000001</v>
      </c>
      <c r="IA232">
        <v>22.68477</v>
      </c>
      <c r="IB232" s="1">
        <v>2.6803910000000001E-4</v>
      </c>
      <c r="IC232">
        <v>0.17855670000000001</v>
      </c>
      <c r="ID232">
        <v>1.2090069999999999</v>
      </c>
      <c r="IE232">
        <v>23.008009999999999</v>
      </c>
      <c r="IF232" s="1">
        <v>2.5960849999999999E-4</v>
      </c>
      <c r="IG232">
        <v>0.1729445</v>
      </c>
      <c r="IH232">
        <v>1.209004</v>
      </c>
      <c r="II232">
        <v>23.255590000000002</v>
      </c>
      <c r="IJ232" s="1">
        <v>2.5166130000000002E-4</v>
      </c>
      <c r="IK232">
        <v>0.167659</v>
      </c>
      <c r="IL232">
        <v>1.2090350000000001</v>
      </c>
      <c r="IM232">
        <v>23.356739999999999</v>
      </c>
      <c r="IN232" s="1">
        <v>2.4368109999999999E-4</v>
      </c>
      <c r="IO232">
        <v>0.16234979999999999</v>
      </c>
      <c r="IP232">
        <v>1.209042</v>
      </c>
      <c r="IQ232">
        <v>23.151109999999999</v>
      </c>
      <c r="IR232" s="1">
        <v>2.359878E-4</v>
      </c>
      <c r="IS232">
        <v>0.15723380000000001</v>
      </c>
      <c r="IT232">
        <v>1.2090399999999999</v>
      </c>
      <c r="IU232">
        <v>22.86655</v>
      </c>
      <c r="IV232" s="1">
        <v>2.2844839999999999E-4</v>
      </c>
      <c r="IW232">
        <v>0.15221309999999999</v>
      </c>
      <c r="IX232">
        <v>1.2090289999999999</v>
      </c>
      <c r="IY232">
        <v>22.660959999999999</v>
      </c>
      <c r="IZ232" s="1">
        <v>2.2138980000000001E-4</v>
      </c>
      <c r="JA232">
        <v>0.1475139</v>
      </c>
      <c r="JB232">
        <v>1.2090320000000001</v>
      </c>
      <c r="JC232">
        <v>22.592310000000001</v>
      </c>
      <c r="JD232" s="1">
        <v>2.1486570000000001E-4</v>
      </c>
      <c r="JE232">
        <v>0.14317179999999999</v>
      </c>
      <c r="JF232">
        <v>1.2090719999999999</v>
      </c>
      <c r="JG232">
        <v>22.938089999999999</v>
      </c>
      <c r="JH232" s="1">
        <v>2.0842420000000001E-4</v>
      </c>
      <c r="JI232">
        <v>0.13889409999999999</v>
      </c>
      <c r="JJ232">
        <v>1.209085</v>
      </c>
      <c r="JK232">
        <v>23.457180000000001</v>
      </c>
      <c r="JL232" s="1">
        <v>2.0198260000000001E-4</v>
      </c>
      <c r="JM232">
        <v>0.13459950000000001</v>
      </c>
      <c r="JN232">
        <v>1.209136</v>
      </c>
      <c r="JO232">
        <v>23.83259</v>
      </c>
      <c r="JP232" s="1">
        <v>1.958517E-4</v>
      </c>
      <c r="JQ232">
        <v>0.1305287</v>
      </c>
      <c r="JR232">
        <v>1.209128</v>
      </c>
      <c r="JS232">
        <v>23.97138</v>
      </c>
      <c r="JT232" s="1">
        <v>1.8993929999999999E-4</v>
      </c>
      <c r="JU232">
        <v>0.12658230000000001</v>
      </c>
      <c r="JV232">
        <v>1.209163</v>
      </c>
      <c r="JW232">
        <v>23.800339999999998</v>
      </c>
      <c r="JX232" s="1">
        <v>1.842112E-4</v>
      </c>
      <c r="JY232">
        <v>0.1227695</v>
      </c>
      <c r="JZ232">
        <v>1.2091769999999999</v>
      </c>
      <c r="KA232">
        <v>23.402930000000001</v>
      </c>
      <c r="KB232" s="1">
        <v>1.790231E-4</v>
      </c>
      <c r="KC232">
        <v>0.1193173</v>
      </c>
      <c r="KD232">
        <v>1.20923</v>
      </c>
      <c r="KE232">
        <v>23.076090000000001</v>
      </c>
      <c r="KF232" s="1">
        <v>1.7364100000000001E-4</v>
      </c>
      <c r="KG232">
        <v>0.1157339</v>
      </c>
      <c r="KH232">
        <v>1.209236</v>
      </c>
      <c r="KI232">
        <v>22.942699999999999</v>
      </c>
      <c r="KJ232" s="1">
        <v>1.6870869999999999E-4</v>
      </c>
      <c r="KK232">
        <v>0.1124478</v>
      </c>
      <c r="KL232">
        <v>1.209273</v>
      </c>
      <c r="KM232">
        <v>23.291989999999998</v>
      </c>
      <c r="KN232" s="1">
        <v>1.638105E-4</v>
      </c>
      <c r="KO232">
        <v>0.10919429999999999</v>
      </c>
      <c r="KP232">
        <v>1.209282</v>
      </c>
      <c r="KQ232">
        <v>23.809570000000001</v>
      </c>
      <c r="KR232" s="1">
        <v>1.5900389999999999E-4</v>
      </c>
      <c r="KS232">
        <v>0.1059845</v>
      </c>
      <c r="KT232">
        <v>1.209319</v>
      </c>
      <c r="KU232">
        <v>24.256959999999999</v>
      </c>
      <c r="KV232" s="1">
        <v>1.5456350000000001E-4</v>
      </c>
      <c r="KW232">
        <v>0.1030281</v>
      </c>
      <c r="KX232">
        <v>1.2093750000000001</v>
      </c>
      <c r="KY232">
        <v>24.505019999999998</v>
      </c>
      <c r="KZ232" s="1">
        <v>1.501389E-4</v>
      </c>
      <c r="LA232">
        <v>0.10008350000000001</v>
      </c>
      <c r="LB232">
        <v>1.2093860000000001</v>
      </c>
      <c r="LC232">
        <v>24.357810000000001</v>
      </c>
      <c r="LD232" s="1">
        <v>1.4590520000000001E-4</v>
      </c>
      <c r="LE232" s="1">
        <v>9.7262089999999995E-2</v>
      </c>
      <c r="LF232">
        <v>1.2094549999999999</v>
      </c>
      <c r="LG232">
        <v>24.036079999999998</v>
      </c>
      <c r="LH232" s="1">
        <v>1.4197109999999999E-4</v>
      </c>
      <c r="LI232" s="1">
        <v>9.4633389999999998E-2</v>
      </c>
      <c r="LJ232">
        <v>1.209492</v>
      </c>
      <c r="LK232">
        <v>23.809709999999999</v>
      </c>
      <c r="LL232" s="1">
        <v>1.3820379999999999E-4</v>
      </c>
      <c r="LM232" s="1">
        <v>9.2124449999999997E-2</v>
      </c>
      <c r="LN232">
        <v>1.209492</v>
      </c>
      <c r="LO232">
        <v>23.78041</v>
      </c>
      <c r="LP232" s="1">
        <v>1.344153E-4</v>
      </c>
      <c r="LQ232" s="1">
        <v>8.9604519999999993E-2</v>
      </c>
      <c r="LR232">
        <v>1.209544</v>
      </c>
      <c r="LS232">
        <v>24.234470000000002</v>
      </c>
      <c r="LT232" s="1">
        <v>1.3079110000000001E-4</v>
      </c>
      <c r="LU232" s="1">
        <v>8.7186340000000001E-2</v>
      </c>
      <c r="LV232">
        <v>1.2095499999999999</v>
      </c>
      <c r="LW232">
        <v>24.808409999999999</v>
      </c>
      <c r="LX232" s="1">
        <v>1.274514E-4</v>
      </c>
      <c r="LY232" s="1">
        <v>8.4957210000000005E-2</v>
      </c>
      <c r="LZ232">
        <v>1.2095739999999999</v>
      </c>
      <c r="MA232">
        <v>25.226880000000001</v>
      </c>
      <c r="MB232" s="1">
        <v>1.24132E-4</v>
      </c>
      <c r="MC232" s="1">
        <v>8.2751889999999995E-2</v>
      </c>
      <c r="MD232">
        <v>1.2096279999999999</v>
      </c>
      <c r="ME232">
        <v>25.477969999999999</v>
      </c>
      <c r="MF232" s="1">
        <v>1.2069109999999999E-4</v>
      </c>
      <c r="MG232" s="1">
        <v>8.0460169999999998E-2</v>
      </c>
      <c r="MH232">
        <v>1.209651</v>
      </c>
      <c r="MI232">
        <v>25.326270000000001</v>
      </c>
      <c r="MJ232" s="1">
        <v>1.174325E-4</v>
      </c>
      <c r="MK232" s="1">
        <v>7.8289960000000006E-2</v>
      </c>
      <c r="ML232">
        <v>1.209665</v>
      </c>
      <c r="MM232">
        <v>25.03463</v>
      </c>
      <c r="MN232" s="1">
        <v>1.141334E-4</v>
      </c>
      <c r="MO232" s="1">
        <v>7.6092179999999995E-2</v>
      </c>
      <c r="MP232">
        <v>1.2096880000000001</v>
      </c>
      <c r="MQ232">
        <v>24.794370000000001</v>
      </c>
      <c r="MR232" s="1">
        <v>1.110777E-4</v>
      </c>
      <c r="MS232" s="1">
        <v>7.4050019999999994E-2</v>
      </c>
      <c r="MT232">
        <v>1.209705</v>
      </c>
      <c r="MU232">
        <v>24.681660000000001</v>
      </c>
      <c r="MV232" s="1">
        <v>1.0806719999999999E-4</v>
      </c>
      <c r="MW232" s="1">
        <v>7.2043629999999997E-2</v>
      </c>
      <c r="MX232">
        <v>1.209722</v>
      </c>
      <c r="MY232">
        <v>24.694780000000002</v>
      </c>
      <c r="MZ232" s="1">
        <v>1.052578E-4</v>
      </c>
      <c r="NA232" s="1">
        <v>7.0175890000000005E-2</v>
      </c>
      <c r="NB232">
        <v>1.2097789999999999</v>
      </c>
      <c r="NC232">
        <v>24.87613</v>
      </c>
      <c r="ND232" s="1">
        <v>1.023566E-4</v>
      </c>
      <c r="NE232" s="1">
        <v>6.8239729999999998E-2</v>
      </c>
      <c r="NF232">
        <v>1.209765</v>
      </c>
      <c r="NG232">
        <v>25.108260000000001</v>
      </c>
      <c r="NH232" s="1">
        <v>9.9513649999999999E-5</v>
      </c>
      <c r="NI232" s="1">
        <v>6.6351679999999996E-2</v>
      </c>
      <c r="NJ232">
        <v>1.2098279999999999</v>
      </c>
      <c r="NK232">
        <v>24.99381</v>
      </c>
      <c r="NL232" s="1">
        <v>9.6626209999999994E-5</v>
      </c>
      <c r="NM232" s="1">
        <v>6.4427180000000001E-2</v>
      </c>
      <c r="NN232">
        <v>1.209819</v>
      </c>
      <c r="NO232">
        <v>24.485119999999998</v>
      </c>
      <c r="NP232" s="1">
        <v>9.3884389999999998E-5</v>
      </c>
      <c r="NQ232">
        <v>6.2595899999999996E-2</v>
      </c>
      <c r="NR232">
        <v>1.209854</v>
      </c>
      <c r="NS232">
        <v>23.983229999999999</v>
      </c>
      <c r="NT232" s="1">
        <v>9.1223560000000002E-5</v>
      </c>
      <c r="NU232" s="1">
        <v>6.0827720000000002E-2</v>
      </c>
      <c r="NV232">
        <v>1.209854</v>
      </c>
      <c r="NW232">
        <v>23.66705</v>
      </c>
      <c r="NX232" s="1">
        <v>8.8579469999999999E-5</v>
      </c>
      <c r="NY232">
        <v>5.9062499999999997E-2</v>
      </c>
      <c r="NZ232">
        <v>1.209908</v>
      </c>
      <c r="OA232">
        <v>23.519880000000001</v>
      </c>
      <c r="OB232" s="1">
        <v>8.6047589999999999E-5</v>
      </c>
      <c r="OC232" s="1">
        <v>5.7372640000000003E-2</v>
      </c>
      <c r="OD232">
        <v>1.2099139999999999</v>
      </c>
      <c r="OE232">
        <v>23.781320000000001</v>
      </c>
      <c r="OF232" s="1">
        <v>8.3619790000000001E-5</v>
      </c>
      <c r="OG232" s="1">
        <v>5.5756159999999999E-2</v>
      </c>
      <c r="OH232">
        <v>1.209932</v>
      </c>
      <c r="OI232">
        <v>24.26013</v>
      </c>
      <c r="OJ232" s="1">
        <v>8.1284279999999996E-5</v>
      </c>
      <c r="OK232" s="1">
        <v>5.4197929999999998E-2</v>
      </c>
    </row>
    <row r="233" spans="1:401" x14ac:dyDescent="0.35">
      <c r="A233">
        <v>239</v>
      </c>
      <c r="B233" t="s">
        <v>4</v>
      </c>
      <c r="C233" t="s">
        <v>181</v>
      </c>
      <c r="D233" t="s">
        <v>237</v>
      </c>
      <c r="E233">
        <v>870.10339999999997</v>
      </c>
      <c r="F233">
        <v>1.0438799999999999</v>
      </c>
      <c r="G233">
        <v>23.747039999999998</v>
      </c>
      <c r="H233">
        <v>0</v>
      </c>
      <c r="I233">
        <v>0</v>
      </c>
      <c r="J233">
        <v>1.043739</v>
      </c>
      <c r="K233">
        <v>23.81578</v>
      </c>
      <c r="L233">
        <v>0</v>
      </c>
      <c r="M233">
        <v>0</v>
      </c>
      <c r="N233">
        <v>1.043601</v>
      </c>
      <c r="O233">
        <v>23.80226</v>
      </c>
      <c r="P233">
        <v>0</v>
      </c>
      <c r="Q233">
        <v>0</v>
      </c>
      <c r="R233">
        <v>1.0434570000000001</v>
      </c>
      <c r="S233">
        <v>23.596879999999999</v>
      </c>
      <c r="T233">
        <v>0</v>
      </c>
      <c r="U233">
        <v>0</v>
      </c>
      <c r="V233">
        <v>1.043336</v>
      </c>
      <c r="W233">
        <v>23.29072</v>
      </c>
      <c r="X233">
        <v>0</v>
      </c>
      <c r="Y233">
        <v>0</v>
      </c>
      <c r="Z233">
        <v>1.043226</v>
      </c>
      <c r="AA233">
        <v>22.772539999999999</v>
      </c>
      <c r="AB233">
        <v>0</v>
      </c>
      <c r="AC233">
        <v>0</v>
      </c>
      <c r="AD233">
        <v>1.0430919999999999</v>
      </c>
      <c r="AE233">
        <v>22.183019999999999</v>
      </c>
      <c r="AF233">
        <v>0</v>
      </c>
      <c r="AG233">
        <v>0</v>
      </c>
      <c r="AH233">
        <v>1.0430010000000001</v>
      </c>
      <c r="AI233">
        <v>21.773759999999999</v>
      </c>
      <c r="AJ233">
        <v>0</v>
      </c>
      <c r="AK233">
        <v>0</v>
      </c>
      <c r="AL233">
        <v>1.0428900000000001</v>
      </c>
      <c r="AM233">
        <v>21.614840000000001</v>
      </c>
      <c r="AN233">
        <v>0</v>
      </c>
      <c r="AO233" s="1">
        <v>5.4343519999999999E-36</v>
      </c>
      <c r="AP233">
        <v>1.0428040000000001</v>
      </c>
      <c r="AQ233">
        <v>21.90579</v>
      </c>
      <c r="AR233" s="1">
        <v>1.216844E-26</v>
      </c>
      <c r="AS233" s="1">
        <v>7.8811980000000004E-24</v>
      </c>
      <c r="AT233">
        <v>1.0427230000000001</v>
      </c>
      <c r="AU233">
        <v>22.411010000000001</v>
      </c>
      <c r="AV233" s="1">
        <v>1.2570070000000001E-13</v>
      </c>
      <c r="AW233" s="1">
        <v>8.1361399999999998E-11</v>
      </c>
      <c r="AX233">
        <v>1.0426569999999999</v>
      </c>
      <c r="AY233">
        <v>22.741859999999999</v>
      </c>
      <c r="AZ233" s="1">
        <v>5.6327850000000003E-6</v>
      </c>
      <c r="BA233" s="1">
        <v>2.9189889999999999E-3</v>
      </c>
      <c r="BB233">
        <v>1.0425679999999999</v>
      </c>
      <c r="BC233">
        <v>22.886119999999998</v>
      </c>
      <c r="BD233" s="1">
        <v>5.4414700000000003E-3</v>
      </c>
      <c r="BE233">
        <v>3.0256439999999998</v>
      </c>
      <c r="BF233">
        <v>1.0425180000000001</v>
      </c>
      <c r="BG233">
        <v>22.73723</v>
      </c>
      <c r="BH233">
        <v>0.43547249999999998</v>
      </c>
      <c r="BI233">
        <v>254.4588</v>
      </c>
      <c r="BJ233">
        <v>1.0424549999999999</v>
      </c>
      <c r="BK233">
        <v>22.389060000000001</v>
      </c>
      <c r="BL233">
        <v>6.4917629999999997</v>
      </c>
      <c r="BM233">
        <v>3948.4749999999999</v>
      </c>
      <c r="BN233">
        <v>1.042414</v>
      </c>
      <c r="BO233">
        <v>22.07</v>
      </c>
      <c r="BP233">
        <v>26.790279999999999</v>
      </c>
      <c r="BQ233">
        <v>16851.53</v>
      </c>
      <c r="BR233">
        <v>1.0424059999999999</v>
      </c>
      <c r="BS233">
        <v>21.798719999999999</v>
      </c>
      <c r="BT233">
        <v>39.371009999999998</v>
      </c>
      <c r="BU233">
        <v>25474.22</v>
      </c>
      <c r="BV233">
        <v>1.042365</v>
      </c>
      <c r="BW233">
        <v>21.85134</v>
      </c>
      <c r="BX233">
        <v>24.689150000000001</v>
      </c>
      <c r="BY233">
        <v>16382.98</v>
      </c>
      <c r="BZ233">
        <v>1.04233</v>
      </c>
      <c r="CA233">
        <v>22.140419999999999</v>
      </c>
      <c r="CB233">
        <v>7.5663780000000003</v>
      </c>
      <c r="CC233">
        <v>5130.5450000000001</v>
      </c>
      <c r="CD233">
        <v>1.042343</v>
      </c>
      <c r="CE233">
        <v>22.385370000000002</v>
      </c>
      <c r="CF233">
        <v>1.2698</v>
      </c>
      <c r="CG233">
        <v>876.84469999999999</v>
      </c>
      <c r="CH233">
        <v>1.042332</v>
      </c>
      <c r="CI233">
        <v>22.661249999999999</v>
      </c>
      <c r="CJ233">
        <v>0.13361909999999999</v>
      </c>
      <c r="CK233">
        <v>93.390010000000004</v>
      </c>
      <c r="CL233">
        <v>1.0423070000000001</v>
      </c>
      <c r="CM233">
        <v>22.68788</v>
      </c>
      <c r="CN233" s="1">
        <v>1.516637E-2</v>
      </c>
      <c r="CO233">
        <v>10.35718</v>
      </c>
      <c r="CP233">
        <v>1.0422880000000001</v>
      </c>
      <c r="CQ233">
        <v>22.55931</v>
      </c>
      <c r="CR233" s="1">
        <v>6.303276E-3</v>
      </c>
      <c r="CS233">
        <v>4.1248610000000001</v>
      </c>
      <c r="CT233">
        <v>1.042273</v>
      </c>
      <c r="CU233">
        <v>22.435420000000001</v>
      </c>
      <c r="CV233" s="1">
        <v>4.9825859999999998E-3</v>
      </c>
      <c r="CW233">
        <v>3.2416010000000002</v>
      </c>
      <c r="CX233">
        <v>1.0422659999999999</v>
      </c>
      <c r="CY233">
        <v>22.450399999999998</v>
      </c>
      <c r="CZ233" s="1">
        <v>4.1707810000000001E-3</v>
      </c>
      <c r="DA233">
        <v>2.712405</v>
      </c>
      <c r="DB233">
        <v>1.0422419999999999</v>
      </c>
      <c r="DC233">
        <v>22.862760000000002</v>
      </c>
      <c r="DD233" s="1">
        <v>3.5150530000000002E-3</v>
      </c>
      <c r="DE233">
        <v>2.2856740000000002</v>
      </c>
      <c r="DF233">
        <v>1.0422089999999999</v>
      </c>
      <c r="DG233">
        <v>23.389240000000001</v>
      </c>
      <c r="DH233" s="1">
        <v>2.9772069999999999E-3</v>
      </c>
      <c r="DI233">
        <v>1.9357420000000001</v>
      </c>
      <c r="DJ233">
        <v>1.0421929999999999</v>
      </c>
      <c r="DK233">
        <v>23.764569999999999</v>
      </c>
      <c r="DL233" s="1">
        <v>2.5351190000000002E-3</v>
      </c>
      <c r="DM233">
        <v>1.6480760000000001</v>
      </c>
      <c r="DN233">
        <v>1.0421769999999999</v>
      </c>
      <c r="DO233">
        <v>23.932860000000002</v>
      </c>
      <c r="DP233" s="1">
        <v>2.1731440000000001E-3</v>
      </c>
      <c r="DQ233">
        <v>1.4124920000000001</v>
      </c>
      <c r="DR233">
        <v>1.0421419999999999</v>
      </c>
      <c r="DS233">
        <v>23.658560000000001</v>
      </c>
      <c r="DT233" s="1">
        <v>1.8761979999999999E-3</v>
      </c>
      <c r="DU233">
        <v>1.2192609999999999</v>
      </c>
      <c r="DV233">
        <v>1.0420990000000001</v>
      </c>
      <c r="DW233">
        <v>23.227530000000002</v>
      </c>
      <c r="DX233" s="1">
        <v>1.6311310000000001E-3</v>
      </c>
      <c r="DY233">
        <v>1.0598650000000001</v>
      </c>
      <c r="DZ233">
        <v>1.042036</v>
      </c>
      <c r="EA233">
        <v>22.90465</v>
      </c>
      <c r="EB233" s="1">
        <v>1.4293870000000001E-3</v>
      </c>
      <c r="EC233">
        <v>0.92863680000000004</v>
      </c>
      <c r="ED233">
        <v>1.041981</v>
      </c>
      <c r="EE233">
        <v>22.790659999999999</v>
      </c>
      <c r="EF233" s="1">
        <v>1.261185E-3</v>
      </c>
      <c r="EG233">
        <v>0.81927740000000004</v>
      </c>
      <c r="EH233">
        <v>1.041917</v>
      </c>
      <c r="EI233">
        <v>23.079519999999999</v>
      </c>
      <c r="EJ233" s="1">
        <v>1.12006E-3</v>
      </c>
      <c r="EK233">
        <v>0.7275317</v>
      </c>
      <c r="EL233">
        <v>1.0418780000000001</v>
      </c>
      <c r="EM233">
        <v>23.607469999999999</v>
      </c>
      <c r="EN233" s="1">
        <v>1.0003690000000001E-3</v>
      </c>
      <c r="EO233">
        <v>0.64973749999999997</v>
      </c>
      <c r="EP233">
        <v>1.0418019999999999</v>
      </c>
      <c r="EQ233">
        <v>24.099710000000002</v>
      </c>
      <c r="ER233" s="1">
        <v>8.9910740000000004E-4</v>
      </c>
      <c r="ES233">
        <v>0.5839162</v>
      </c>
      <c r="ET233">
        <v>1.0417259999999999</v>
      </c>
      <c r="EU233">
        <v>24.36469</v>
      </c>
      <c r="EV233" s="1">
        <v>8.1387630000000005E-4</v>
      </c>
      <c r="EW233">
        <v>0.52850280000000005</v>
      </c>
      <c r="EX233">
        <v>1.0416730000000001</v>
      </c>
      <c r="EY233">
        <v>24.158560000000001</v>
      </c>
      <c r="EZ233" s="1">
        <v>7.4236949999999995E-4</v>
      </c>
      <c r="FA233">
        <v>0.48202010000000001</v>
      </c>
      <c r="FB233">
        <v>1.041606</v>
      </c>
      <c r="FC233">
        <v>23.765329999999999</v>
      </c>
      <c r="FD233" s="1">
        <v>6.8179310000000002E-4</v>
      </c>
      <c r="FE233">
        <v>0.44265480000000001</v>
      </c>
      <c r="FF233">
        <v>1.041552</v>
      </c>
      <c r="FG233">
        <v>23.480820000000001</v>
      </c>
      <c r="FH233" s="1">
        <v>6.3022480000000003E-4</v>
      </c>
      <c r="FI233">
        <v>0.4091535</v>
      </c>
      <c r="FJ233">
        <v>1.041506</v>
      </c>
      <c r="FK233">
        <v>23.373360000000002</v>
      </c>
      <c r="FL233" s="1">
        <v>5.8472519999999998E-4</v>
      </c>
      <c r="FM233">
        <v>0.379612</v>
      </c>
      <c r="FN233">
        <v>1.0414429999999999</v>
      </c>
      <c r="FO233">
        <v>23.698979999999999</v>
      </c>
      <c r="FP233" s="1">
        <v>5.4615550000000005E-4</v>
      </c>
      <c r="FQ233">
        <v>0.3545413</v>
      </c>
      <c r="FR233">
        <v>1.041372</v>
      </c>
      <c r="FS233">
        <v>24.114439999999998</v>
      </c>
      <c r="FT233" s="1">
        <v>5.1259910000000001E-4</v>
      </c>
      <c r="FU233">
        <v>0.33275850000000001</v>
      </c>
      <c r="FV233">
        <v>1.041339</v>
      </c>
      <c r="FW233">
        <v>24.248729999999998</v>
      </c>
      <c r="FX233" s="1">
        <v>4.8277139999999998E-4</v>
      </c>
      <c r="FY233">
        <v>0.31340040000000002</v>
      </c>
      <c r="FZ233">
        <v>1.041304</v>
      </c>
      <c r="GA233">
        <v>24.073740000000001</v>
      </c>
      <c r="GB233" s="1">
        <v>4.5631190000000002E-4</v>
      </c>
      <c r="GC233">
        <v>0.29621239999999999</v>
      </c>
      <c r="GD233">
        <v>1.0412669999999999</v>
      </c>
      <c r="GE233">
        <v>23.58794</v>
      </c>
      <c r="GF233" s="1">
        <v>4.3299579999999999E-4</v>
      </c>
      <c r="GG233">
        <v>0.28107579999999999</v>
      </c>
      <c r="GH233">
        <v>1.041228</v>
      </c>
      <c r="GI233">
        <v>23.116160000000001</v>
      </c>
      <c r="GJ233" s="1">
        <v>4.1228560000000002E-4</v>
      </c>
      <c r="GK233">
        <v>0.26763870000000001</v>
      </c>
      <c r="GL233">
        <v>1.041221</v>
      </c>
      <c r="GM233">
        <v>22.856850000000001</v>
      </c>
      <c r="GN233" s="1">
        <v>3.9315379999999998E-4</v>
      </c>
      <c r="GO233">
        <v>0.25522790000000001</v>
      </c>
      <c r="GP233">
        <v>1.0412140000000001</v>
      </c>
      <c r="GQ233">
        <v>22.794910000000002</v>
      </c>
      <c r="GR233" s="1">
        <v>3.7545640000000001E-4</v>
      </c>
      <c r="GS233">
        <v>0.24373919999999999</v>
      </c>
      <c r="GT233">
        <v>1.0411980000000001</v>
      </c>
      <c r="GU233">
        <v>22.874569999999999</v>
      </c>
      <c r="GV233" s="1">
        <v>3.5957619999999997E-4</v>
      </c>
      <c r="GW233">
        <v>0.2334309</v>
      </c>
      <c r="GX233">
        <v>1.0411840000000001</v>
      </c>
      <c r="GY233">
        <v>23.203869999999998</v>
      </c>
      <c r="GZ233" s="1">
        <v>3.4479170000000002E-4</v>
      </c>
      <c r="HA233">
        <v>0.22384219999999999</v>
      </c>
      <c r="HB233">
        <v>1.0411779999999999</v>
      </c>
      <c r="HC233">
        <v>23.574999999999999</v>
      </c>
      <c r="HD233" s="1">
        <v>3.313767E-4</v>
      </c>
      <c r="HE233">
        <v>0.2151237</v>
      </c>
      <c r="HF233">
        <v>1.041156</v>
      </c>
      <c r="HG233">
        <v>23.755880000000001</v>
      </c>
      <c r="HH233" s="1">
        <v>3.192259E-4</v>
      </c>
      <c r="HI233">
        <v>0.207235</v>
      </c>
      <c r="HJ233">
        <v>1.0411619999999999</v>
      </c>
      <c r="HK233">
        <v>23.454070000000002</v>
      </c>
      <c r="HL233" s="1">
        <v>3.0790830000000001E-4</v>
      </c>
      <c r="HM233">
        <v>0.1998875</v>
      </c>
      <c r="HN233">
        <v>1.041156</v>
      </c>
      <c r="HO233">
        <v>22.932510000000001</v>
      </c>
      <c r="HP233" s="1">
        <v>2.9744580000000002E-4</v>
      </c>
      <c r="HQ233">
        <v>0.1931011</v>
      </c>
      <c r="HR233">
        <v>1.0411570000000001</v>
      </c>
      <c r="HS233">
        <v>22.593070000000001</v>
      </c>
      <c r="HT233" s="1">
        <v>2.8728940000000001E-4</v>
      </c>
      <c r="HU233">
        <v>0.18651599999999999</v>
      </c>
      <c r="HV233">
        <v>1.0411649999999999</v>
      </c>
      <c r="HW233">
        <v>22.498429999999999</v>
      </c>
      <c r="HX233" s="1">
        <v>2.7773769999999998E-4</v>
      </c>
      <c r="HY233">
        <v>0.18032229999999999</v>
      </c>
      <c r="HZ233">
        <v>1.041153</v>
      </c>
      <c r="IA233">
        <v>22.700520000000001</v>
      </c>
      <c r="IB233" s="1">
        <v>2.686597E-4</v>
      </c>
      <c r="IC233">
        <v>0.1744242</v>
      </c>
      <c r="ID233">
        <v>1.0411539999999999</v>
      </c>
      <c r="IE233">
        <v>23.025829999999999</v>
      </c>
      <c r="IF233" s="1">
        <v>2.6020520000000002E-4</v>
      </c>
      <c r="IG233">
        <v>0.1689416</v>
      </c>
      <c r="IH233">
        <v>1.041142</v>
      </c>
      <c r="II233">
        <v>23.279710000000001</v>
      </c>
      <c r="IJ233" s="1">
        <v>2.522445E-4</v>
      </c>
      <c r="IK233">
        <v>0.16378000000000001</v>
      </c>
      <c r="IL233">
        <v>1.0411189999999999</v>
      </c>
      <c r="IM233">
        <v>23.384450000000001</v>
      </c>
      <c r="IN233" s="1">
        <v>2.4423940000000002E-4</v>
      </c>
      <c r="IO233">
        <v>0.1585954</v>
      </c>
      <c r="IP233">
        <v>1.041104</v>
      </c>
      <c r="IQ233">
        <v>23.1722</v>
      </c>
      <c r="IR233" s="1">
        <v>2.365445E-4</v>
      </c>
      <c r="IS233">
        <v>0.1536101</v>
      </c>
      <c r="IT233">
        <v>1.04108</v>
      </c>
      <c r="IU233">
        <v>22.88815</v>
      </c>
      <c r="IV233" s="1">
        <v>2.2897769999999999E-4</v>
      </c>
      <c r="IW233">
        <v>0.1487018</v>
      </c>
      <c r="IX233">
        <v>1.0410630000000001</v>
      </c>
      <c r="IY233">
        <v>22.676749999999998</v>
      </c>
      <c r="IZ233" s="1">
        <v>2.2188629999999999E-4</v>
      </c>
      <c r="JA233">
        <v>0.1441047</v>
      </c>
      <c r="JB233">
        <v>1.0410299999999999</v>
      </c>
      <c r="JC233">
        <v>22.606780000000001</v>
      </c>
      <c r="JD233" s="1">
        <v>2.153283E-4</v>
      </c>
      <c r="JE233">
        <v>0.13985449999999999</v>
      </c>
      <c r="JF233">
        <v>1.0409980000000001</v>
      </c>
      <c r="JG233">
        <v>22.954799999999999</v>
      </c>
      <c r="JH233" s="1">
        <v>2.0890700000000001E-4</v>
      </c>
      <c r="JI233">
        <v>0.13569929999999999</v>
      </c>
      <c r="JJ233">
        <v>1.0409569999999999</v>
      </c>
      <c r="JK233">
        <v>23.47137</v>
      </c>
      <c r="JL233" s="1">
        <v>2.024289E-4</v>
      </c>
      <c r="JM233">
        <v>0.1314977</v>
      </c>
      <c r="JN233">
        <v>1.0409170000000001</v>
      </c>
      <c r="JO233">
        <v>23.852309999999999</v>
      </c>
      <c r="JP233" s="1">
        <v>1.9630449999999999E-4</v>
      </c>
      <c r="JQ233">
        <v>0.12753780000000001</v>
      </c>
      <c r="JR233">
        <v>1.040888</v>
      </c>
      <c r="JS233">
        <v>23.991810000000001</v>
      </c>
      <c r="JT233" s="1">
        <v>1.90354E-4</v>
      </c>
      <c r="JU233">
        <v>0.1236715</v>
      </c>
      <c r="JV233">
        <v>1.040851</v>
      </c>
      <c r="JW233">
        <v>23.82649</v>
      </c>
      <c r="JX233" s="1">
        <v>1.846067E-4</v>
      </c>
      <c r="JY233">
        <v>0.1199496</v>
      </c>
      <c r="JZ233">
        <v>1.0408269999999999</v>
      </c>
      <c r="KA233">
        <v>23.429010000000002</v>
      </c>
      <c r="KB233" s="1">
        <v>1.7941659999999999E-4</v>
      </c>
      <c r="KC233">
        <v>0.1165843</v>
      </c>
      <c r="KD233">
        <v>1.0407470000000001</v>
      </c>
      <c r="KE233">
        <v>23.096869999999999</v>
      </c>
      <c r="KF233" s="1">
        <v>1.7401720000000001E-4</v>
      </c>
      <c r="KG233">
        <v>0.11308849999999999</v>
      </c>
      <c r="KH233">
        <v>1.0407409999999999</v>
      </c>
      <c r="KI233">
        <v>22.954270000000001</v>
      </c>
      <c r="KJ233" s="1">
        <v>1.6906509999999999E-4</v>
      </c>
      <c r="KK233">
        <v>0.1098755</v>
      </c>
      <c r="KL233">
        <v>1.040705</v>
      </c>
      <c r="KM233">
        <v>23.306570000000001</v>
      </c>
      <c r="KN233" s="1">
        <v>1.641747E-4</v>
      </c>
      <c r="KO233">
        <v>0.1067129</v>
      </c>
      <c r="KP233">
        <v>1.040643</v>
      </c>
      <c r="KQ233">
        <v>23.82414</v>
      </c>
      <c r="KR233" s="1">
        <v>1.5933310000000001E-4</v>
      </c>
      <c r="KS233">
        <v>0.1035673</v>
      </c>
      <c r="KT233">
        <v>1.0406059999999999</v>
      </c>
      <c r="KU233">
        <v>24.281669999999998</v>
      </c>
      <c r="KV233" s="1">
        <v>1.5488230000000001E-4</v>
      </c>
      <c r="KW233">
        <v>0.1006827</v>
      </c>
      <c r="KX233">
        <v>1.0405709999999999</v>
      </c>
      <c r="KY233">
        <v>24.53302</v>
      </c>
      <c r="KZ233" s="1">
        <v>1.504581E-4</v>
      </c>
      <c r="LA233" s="1">
        <v>9.7816730000000005E-2</v>
      </c>
      <c r="LB233">
        <v>1.040519</v>
      </c>
      <c r="LC233">
        <v>24.380610000000001</v>
      </c>
      <c r="LD233" s="1">
        <v>1.46207E-4</v>
      </c>
      <c r="LE233" s="1">
        <v>9.5058580000000004E-2</v>
      </c>
      <c r="LF233">
        <v>1.0405089999999999</v>
      </c>
      <c r="LG233">
        <v>24.055430000000001</v>
      </c>
      <c r="LH233" s="1">
        <v>1.4224889999999999E-4</v>
      </c>
      <c r="LI233" s="1">
        <v>9.2485390000000001E-2</v>
      </c>
      <c r="LJ233">
        <v>1.040475</v>
      </c>
      <c r="LK233">
        <v>23.821750000000002</v>
      </c>
      <c r="LL233" s="1">
        <v>1.384759E-4</v>
      </c>
      <c r="LM233" s="1">
        <v>9.0038480000000004E-2</v>
      </c>
      <c r="LN233">
        <v>1.0404249999999999</v>
      </c>
      <c r="LO233">
        <v>23.790469999999999</v>
      </c>
      <c r="LP233" s="1">
        <v>1.3468900000000001E-4</v>
      </c>
      <c r="LQ233">
        <v>8.7583999999999995E-2</v>
      </c>
      <c r="LR233">
        <v>1.0404059999999999</v>
      </c>
      <c r="LS233">
        <v>24.253430000000002</v>
      </c>
      <c r="LT233" s="1">
        <v>1.3104800000000001E-4</v>
      </c>
      <c r="LU233" s="1">
        <v>8.521948E-2</v>
      </c>
      <c r="LV233">
        <v>1.040384</v>
      </c>
      <c r="LW233">
        <v>24.83051</v>
      </c>
      <c r="LX233" s="1">
        <v>1.276909E-4</v>
      </c>
      <c r="LY233" s="1">
        <v>8.3036750000000006E-2</v>
      </c>
      <c r="LZ233">
        <v>1.0403340000000001</v>
      </c>
      <c r="MA233">
        <v>25.25874</v>
      </c>
      <c r="MB233" s="1">
        <v>1.243796E-4</v>
      </c>
      <c r="MC233" s="1">
        <v>8.0891829999999998E-2</v>
      </c>
      <c r="MD233">
        <v>1.040289</v>
      </c>
      <c r="ME233">
        <v>25.512119999999999</v>
      </c>
      <c r="MF233" s="1">
        <v>1.209353E-4</v>
      </c>
      <c r="MG233" s="1">
        <v>7.8658370000000005E-2</v>
      </c>
      <c r="MH233">
        <v>1.040286</v>
      </c>
      <c r="MI233">
        <v>25.35284</v>
      </c>
      <c r="MJ233" s="1">
        <v>1.1767080000000001E-4</v>
      </c>
      <c r="MK233" s="1">
        <v>7.6539750000000004E-2</v>
      </c>
      <c r="ML233">
        <v>1.040276</v>
      </c>
      <c r="MM233">
        <v>25.05837</v>
      </c>
      <c r="MN233" s="1">
        <v>1.143732E-4</v>
      </c>
      <c r="MO233" s="1">
        <v>7.4398359999999997E-2</v>
      </c>
      <c r="MP233">
        <v>1.040216</v>
      </c>
      <c r="MQ233">
        <v>24.807179999999999</v>
      </c>
      <c r="MR233" s="1">
        <v>1.112922E-4</v>
      </c>
      <c r="MS233" s="1">
        <v>7.2393289999999999E-2</v>
      </c>
      <c r="MT233">
        <v>1.0402119999999999</v>
      </c>
      <c r="MU233">
        <v>24.68975</v>
      </c>
      <c r="MV233" s="1">
        <v>1.082778E-4</v>
      </c>
      <c r="MW233" s="1">
        <v>7.0436139999999994E-2</v>
      </c>
      <c r="MX233">
        <v>1.0401750000000001</v>
      </c>
      <c r="MY233">
        <v>24.70402</v>
      </c>
      <c r="MZ233" s="1">
        <v>1.054713E-4</v>
      </c>
      <c r="NA233" s="1">
        <v>6.8616789999999997E-2</v>
      </c>
      <c r="NB233">
        <v>1.040135</v>
      </c>
      <c r="NC233">
        <v>24.898499999999999</v>
      </c>
      <c r="ND233" s="1">
        <v>1.025614E-4</v>
      </c>
      <c r="NE233" s="1">
        <v>6.672554E-2</v>
      </c>
      <c r="NF233">
        <v>1.040108</v>
      </c>
      <c r="NG233">
        <v>25.141660000000002</v>
      </c>
      <c r="NH233" s="1">
        <v>9.9724710000000005E-5</v>
      </c>
      <c r="NI233" s="1">
        <v>6.4887559999999997E-2</v>
      </c>
      <c r="NJ233">
        <v>1.0400769999999999</v>
      </c>
      <c r="NK233">
        <v>25.030899999999999</v>
      </c>
      <c r="NL233" s="1">
        <v>9.6833729999999996E-5</v>
      </c>
      <c r="NM233" s="1">
        <v>6.3010769999999994E-2</v>
      </c>
      <c r="NN233">
        <v>1.040055</v>
      </c>
      <c r="NO233">
        <v>24.527370000000001</v>
      </c>
      <c r="NP233" s="1">
        <v>9.4074320000000003E-5</v>
      </c>
      <c r="NQ233" s="1">
        <v>6.1214240000000003E-2</v>
      </c>
      <c r="NR233">
        <v>1.040036</v>
      </c>
      <c r="NS233">
        <v>24.015139999999999</v>
      </c>
      <c r="NT233" s="1">
        <v>9.1421229999999993E-5</v>
      </c>
      <c r="NU233" s="1">
        <v>5.9495060000000002E-2</v>
      </c>
      <c r="NV233">
        <v>1.040022</v>
      </c>
      <c r="NW233">
        <v>23.68524</v>
      </c>
      <c r="NX233" s="1">
        <v>8.8768580000000001E-5</v>
      </c>
      <c r="NY233">
        <v>5.77685E-2</v>
      </c>
      <c r="NZ233">
        <v>1.0399940000000001</v>
      </c>
      <c r="OA233">
        <v>23.53152</v>
      </c>
      <c r="OB233" s="1">
        <v>8.6227030000000002E-5</v>
      </c>
      <c r="OC233">
        <v>5.61153E-2</v>
      </c>
      <c r="OD233">
        <v>1.03996</v>
      </c>
      <c r="OE233">
        <v>23.799050000000001</v>
      </c>
      <c r="OF233" s="1">
        <v>8.3794350000000002E-5</v>
      </c>
      <c r="OG233" s="1">
        <v>5.4535779999999999E-2</v>
      </c>
      <c r="OH233">
        <v>1.0399369999999999</v>
      </c>
      <c r="OI233">
        <v>24.277699999999999</v>
      </c>
      <c r="OJ233" s="1">
        <v>8.1451479999999996E-5</v>
      </c>
      <c r="OK233" s="1">
        <v>5.3011610000000001E-2</v>
      </c>
    </row>
    <row r="234" spans="1:401" x14ac:dyDescent="0.35">
      <c r="A234">
        <v>240</v>
      </c>
      <c r="B234" t="s">
        <v>4</v>
      </c>
      <c r="C234" t="s">
        <v>181</v>
      </c>
      <c r="D234" t="s">
        <v>238</v>
      </c>
      <c r="E234">
        <v>833.28970000000004</v>
      </c>
      <c r="F234">
        <v>1.3135159999999999</v>
      </c>
      <c r="G234">
        <v>23.75628</v>
      </c>
      <c r="H234">
        <v>0</v>
      </c>
      <c r="I234">
        <v>0</v>
      </c>
      <c r="J234">
        <v>1.3131740000000001</v>
      </c>
      <c r="K234">
        <v>23.821370000000002</v>
      </c>
      <c r="L234">
        <v>0</v>
      </c>
      <c r="M234">
        <v>0</v>
      </c>
      <c r="N234">
        <v>1.3128059999999999</v>
      </c>
      <c r="O234">
        <v>23.81418</v>
      </c>
      <c r="P234">
        <v>0</v>
      </c>
      <c r="Q234">
        <v>0</v>
      </c>
      <c r="R234">
        <v>1.312449</v>
      </c>
      <c r="S234">
        <v>23.62359</v>
      </c>
      <c r="T234">
        <v>0</v>
      </c>
      <c r="U234">
        <v>0</v>
      </c>
      <c r="V234">
        <v>1.31209</v>
      </c>
      <c r="W234">
        <v>23.333839999999999</v>
      </c>
      <c r="X234">
        <v>0</v>
      </c>
      <c r="Y234">
        <v>0</v>
      </c>
      <c r="Z234">
        <v>1.3117509999999999</v>
      </c>
      <c r="AA234">
        <v>22.821370000000002</v>
      </c>
      <c r="AB234">
        <v>0</v>
      </c>
      <c r="AC234">
        <v>0</v>
      </c>
      <c r="AD234">
        <v>1.311407</v>
      </c>
      <c r="AE234">
        <v>22.22964</v>
      </c>
      <c r="AF234">
        <v>0</v>
      </c>
      <c r="AG234">
        <v>0</v>
      </c>
      <c r="AH234">
        <v>1.311099</v>
      </c>
      <c r="AI234">
        <v>21.805499999999999</v>
      </c>
      <c r="AJ234">
        <v>0</v>
      </c>
      <c r="AK234">
        <v>0</v>
      </c>
      <c r="AL234">
        <v>1.3108070000000001</v>
      </c>
      <c r="AM234">
        <v>21.63175</v>
      </c>
      <c r="AN234">
        <v>0</v>
      </c>
      <c r="AO234" s="1">
        <v>7.8236869999999998E-37</v>
      </c>
      <c r="AP234">
        <v>1.310548</v>
      </c>
      <c r="AQ234">
        <v>21.91958</v>
      </c>
      <c r="AR234" s="1">
        <v>1.58753E-27</v>
      </c>
      <c r="AS234" s="1">
        <v>1.039762E-24</v>
      </c>
      <c r="AT234">
        <v>1.3102579999999999</v>
      </c>
      <c r="AU234">
        <v>22.424309999999998</v>
      </c>
      <c r="AV234" s="1">
        <v>1.8941270000000001E-14</v>
      </c>
      <c r="AW234" s="1">
        <v>1.2394089999999999E-11</v>
      </c>
      <c r="AX234">
        <v>1.310038</v>
      </c>
      <c r="AY234">
        <v>22.759239999999998</v>
      </c>
      <c r="AZ234" s="1">
        <v>3.3617879999999998E-6</v>
      </c>
      <c r="BA234" s="1">
        <v>1.664018E-3</v>
      </c>
      <c r="BB234">
        <v>1.3098110000000001</v>
      </c>
      <c r="BC234">
        <v>22.911950000000001</v>
      </c>
      <c r="BD234" s="1">
        <v>3.8930890000000002E-3</v>
      </c>
      <c r="BE234">
        <v>2.1037300000000001</v>
      </c>
      <c r="BF234">
        <v>1.3096129999999999</v>
      </c>
      <c r="BG234">
        <v>22.762979999999999</v>
      </c>
      <c r="BH234">
        <v>0.3491648</v>
      </c>
      <c r="BI234">
        <v>200.5335</v>
      </c>
      <c r="BJ234">
        <v>1.309461</v>
      </c>
      <c r="BK234">
        <v>22.41262</v>
      </c>
      <c r="BL234">
        <v>5.6839139999999997</v>
      </c>
      <c r="BM234">
        <v>3430.4929999999999</v>
      </c>
      <c r="BN234">
        <v>1.309326</v>
      </c>
      <c r="BO234">
        <v>22.094169999999998</v>
      </c>
      <c r="BP234">
        <v>25.22156</v>
      </c>
      <c r="BQ234">
        <v>15879.01</v>
      </c>
      <c r="BR234">
        <v>1.309185</v>
      </c>
      <c r="BS234">
        <v>21.81916</v>
      </c>
      <c r="BT234">
        <v>39.396659999999997</v>
      </c>
      <c r="BU234">
        <v>25743.59</v>
      </c>
      <c r="BV234">
        <v>1.309099</v>
      </c>
      <c r="BW234">
        <v>21.871839999999999</v>
      </c>
      <c r="BX234">
        <v>26.07629</v>
      </c>
      <c r="BY234">
        <v>17589.07</v>
      </c>
      <c r="BZ234">
        <v>1.3090090000000001</v>
      </c>
      <c r="CA234">
        <v>22.157019999999999</v>
      </c>
      <c r="CB234">
        <v>8.3716720000000002</v>
      </c>
      <c r="CC234">
        <v>5810.8819999999996</v>
      </c>
      <c r="CD234">
        <v>1.308953</v>
      </c>
      <c r="CE234">
        <v>22.397449999999999</v>
      </c>
      <c r="CF234">
        <v>1.4622949999999999</v>
      </c>
      <c r="CG234">
        <v>1040.4670000000001</v>
      </c>
      <c r="CH234">
        <v>1.308907</v>
      </c>
      <c r="CI234">
        <v>22.676590000000001</v>
      </c>
      <c r="CJ234">
        <v>0.1580667</v>
      </c>
      <c r="CK234">
        <v>114.4875</v>
      </c>
      <c r="CL234">
        <v>1.3088569999999999</v>
      </c>
      <c r="CM234">
        <v>22.698720000000002</v>
      </c>
      <c r="CN234" s="1">
        <v>1.7113630000000001E-2</v>
      </c>
      <c r="CO234">
        <v>12.098990000000001</v>
      </c>
      <c r="CP234">
        <v>1.3088340000000001</v>
      </c>
      <c r="CQ234">
        <v>22.56841</v>
      </c>
      <c r="CR234" s="1">
        <v>6.4705980000000001E-3</v>
      </c>
      <c r="CS234">
        <v>4.3072509999999999</v>
      </c>
      <c r="CT234">
        <v>1.3087759999999999</v>
      </c>
      <c r="CU234">
        <v>22.442049999999998</v>
      </c>
      <c r="CV234" s="1">
        <v>5.0456099999999999E-3</v>
      </c>
      <c r="CW234">
        <v>3.3262529999999999</v>
      </c>
      <c r="CX234">
        <v>1.3087580000000001</v>
      </c>
      <c r="CY234">
        <v>22.454619999999998</v>
      </c>
      <c r="CZ234" s="1">
        <v>4.2197199999999997E-3</v>
      </c>
      <c r="DA234">
        <v>2.7801260000000001</v>
      </c>
      <c r="DB234">
        <v>1.308705</v>
      </c>
      <c r="DC234">
        <v>22.873629999999999</v>
      </c>
      <c r="DD234" s="1">
        <v>3.555089E-3</v>
      </c>
      <c r="DE234">
        <v>2.3418450000000002</v>
      </c>
      <c r="DF234">
        <v>1.3086530000000001</v>
      </c>
      <c r="DG234">
        <v>23.403310000000001</v>
      </c>
      <c r="DH234" s="1">
        <v>3.0100719999999999E-3</v>
      </c>
      <c r="DI234">
        <v>1.9825189999999999</v>
      </c>
      <c r="DJ234">
        <v>1.308595</v>
      </c>
      <c r="DK234">
        <v>23.792840000000002</v>
      </c>
      <c r="DL234" s="1">
        <v>2.5621490000000001E-3</v>
      </c>
      <c r="DM234">
        <v>1.687209</v>
      </c>
      <c r="DN234">
        <v>1.3085169999999999</v>
      </c>
      <c r="DO234">
        <v>23.965409999999999</v>
      </c>
      <c r="DP234" s="1">
        <v>2.1952299999999998E-3</v>
      </c>
      <c r="DQ234">
        <v>1.4452430000000001</v>
      </c>
      <c r="DR234">
        <v>1.3084309999999999</v>
      </c>
      <c r="DS234">
        <v>23.68937</v>
      </c>
      <c r="DT234" s="1">
        <v>1.8943829999999999E-3</v>
      </c>
      <c r="DU234">
        <v>1.246901</v>
      </c>
      <c r="DV234">
        <v>1.3083130000000001</v>
      </c>
      <c r="DW234">
        <v>23.25534</v>
      </c>
      <c r="DX234" s="1">
        <v>1.6461399999999999E-3</v>
      </c>
      <c r="DY234">
        <v>1.083305</v>
      </c>
      <c r="DZ234">
        <v>1.3081989999999999</v>
      </c>
      <c r="EA234">
        <v>22.921379999999999</v>
      </c>
      <c r="EB234" s="1">
        <v>1.441758E-3</v>
      </c>
      <c r="EC234">
        <v>0.94860009999999995</v>
      </c>
      <c r="ED234">
        <v>1.3080369999999999</v>
      </c>
      <c r="EE234">
        <v>22.79964</v>
      </c>
      <c r="EF234" s="1">
        <v>1.271587E-3</v>
      </c>
      <c r="EG234">
        <v>0.83651799999999998</v>
      </c>
      <c r="EH234">
        <v>1.307882</v>
      </c>
      <c r="EI234">
        <v>23.087540000000001</v>
      </c>
      <c r="EJ234">
        <v>1.1287999999999999E-3</v>
      </c>
      <c r="EK234">
        <v>0.74247799999999997</v>
      </c>
      <c r="EL234">
        <v>1.307709</v>
      </c>
      <c r="EM234">
        <v>23.619959999999999</v>
      </c>
      <c r="EN234" s="1">
        <v>1.007785E-3</v>
      </c>
      <c r="EO234">
        <v>0.66282200000000002</v>
      </c>
      <c r="EP234">
        <v>1.307528</v>
      </c>
      <c r="EQ234">
        <v>24.120470000000001</v>
      </c>
      <c r="ER234" s="1">
        <v>9.0537919999999995E-4</v>
      </c>
      <c r="ES234">
        <v>0.59538880000000005</v>
      </c>
      <c r="ET234">
        <v>1.307369</v>
      </c>
      <c r="EU234">
        <v>24.394290000000002</v>
      </c>
      <c r="EV234" s="1">
        <v>8.191257E-4</v>
      </c>
      <c r="EW234">
        <v>0.53858139999999999</v>
      </c>
      <c r="EX234">
        <v>1.3071889999999999</v>
      </c>
      <c r="EY234">
        <v>24.18777</v>
      </c>
      <c r="EZ234" s="1">
        <v>7.4679879999999996E-4</v>
      </c>
      <c r="FA234">
        <v>0.49095329999999998</v>
      </c>
      <c r="FB234">
        <v>1.3070139999999999</v>
      </c>
      <c r="FC234">
        <v>23.789560000000002</v>
      </c>
      <c r="FD234" s="1">
        <v>6.8554710000000004E-4</v>
      </c>
      <c r="FE234">
        <v>0.45063360000000002</v>
      </c>
      <c r="FF234">
        <v>1.306829</v>
      </c>
      <c r="FG234">
        <v>23.495629999999998</v>
      </c>
      <c r="FH234" s="1">
        <v>6.3349200000000004E-4</v>
      </c>
      <c r="FI234">
        <v>0.41637829999999998</v>
      </c>
      <c r="FJ234">
        <v>1.306659</v>
      </c>
      <c r="FK234">
        <v>23.38137</v>
      </c>
      <c r="FL234" s="1">
        <v>5.8756740000000002E-4</v>
      </c>
      <c r="FM234">
        <v>0.38619150000000002</v>
      </c>
      <c r="FN234">
        <v>1.306495</v>
      </c>
      <c r="FO234">
        <v>23.709160000000001</v>
      </c>
      <c r="FP234" s="1">
        <v>5.4855409999999996E-4</v>
      </c>
      <c r="FQ234">
        <v>0.36049989999999998</v>
      </c>
      <c r="FR234">
        <v>1.3063469999999999</v>
      </c>
      <c r="FS234">
        <v>24.12875</v>
      </c>
      <c r="FT234" s="1">
        <v>5.1473060000000001E-4</v>
      </c>
      <c r="FU234">
        <v>0.33826489999999998</v>
      </c>
      <c r="FV234">
        <v>1.3062009999999999</v>
      </c>
      <c r="FW234">
        <v>24.276599999999998</v>
      </c>
      <c r="FX234" s="1">
        <v>4.8465919999999998E-4</v>
      </c>
      <c r="FY234">
        <v>0.3185057</v>
      </c>
      <c r="FZ234">
        <v>1.3060830000000001</v>
      </c>
      <c r="GA234">
        <v>24.116489999999999</v>
      </c>
      <c r="GB234" s="1">
        <v>4.5796870000000003E-4</v>
      </c>
      <c r="GC234">
        <v>0.30095040000000001</v>
      </c>
      <c r="GD234">
        <v>1.3059750000000001</v>
      </c>
      <c r="GE234">
        <v>23.631689999999999</v>
      </c>
      <c r="GF234" s="1">
        <v>4.344692E-4</v>
      </c>
      <c r="GG234">
        <v>0.28550300000000001</v>
      </c>
      <c r="GH234">
        <v>1.3058730000000001</v>
      </c>
      <c r="GI234">
        <v>23.15663</v>
      </c>
      <c r="GJ234" s="1">
        <v>4.1361620000000002E-4</v>
      </c>
      <c r="GK234">
        <v>0.27179979999999998</v>
      </c>
      <c r="GL234">
        <v>1.3057939999999999</v>
      </c>
      <c r="GM234">
        <v>22.880210000000002</v>
      </c>
      <c r="GN234" s="1">
        <v>3.9440500000000002E-4</v>
      </c>
      <c r="GO234">
        <v>0.25918770000000002</v>
      </c>
      <c r="GP234">
        <v>1.3057430000000001</v>
      </c>
      <c r="GQ234">
        <v>22.80538</v>
      </c>
      <c r="GR234" s="1">
        <v>3.7658450000000002E-4</v>
      </c>
      <c r="GS234">
        <v>0.2474729</v>
      </c>
      <c r="GT234">
        <v>1.305682</v>
      </c>
      <c r="GU234">
        <v>22.8736</v>
      </c>
      <c r="GV234" s="1">
        <v>3.6059859999999999E-4</v>
      </c>
      <c r="GW234">
        <v>0.23696349999999999</v>
      </c>
      <c r="GX234">
        <v>1.30565</v>
      </c>
      <c r="GY234">
        <v>23.214449999999999</v>
      </c>
      <c r="GZ234" s="1">
        <v>3.4574729999999998E-4</v>
      </c>
      <c r="HA234">
        <v>0.2272141</v>
      </c>
      <c r="HB234">
        <v>1.305615</v>
      </c>
      <c r="HC234">
        <v>23.599830000000001</v>
      </c>
      <c r="HD234" s="1">
        <v>3.3223729999999998E-4</v>
      </c>
      <c r="HE234">
        <v>0.2183206</v>
      </c>
      <c r="HF234">
        <v>1.3056030000000001</v>
      </c>
      <c r="HG234">
        <v>23.796230000000001</v>
      </c>
      <c r="HH234" s="1">
        <v>3.2001240000000003E-4</v>
      </c>
      <c r="HI234">
        <v>0.21028189999999999</v>
      </c>
      <c r="HJ234">
        <v>1.305593</v>
      </c>
      <c r="HK234">
        <v>23.497340000000001</v>
      </c>
      <c r="HL234" s="1">
        <v>3.0863629999999998E-4</v>
      </c>
      <c r="HM234">
        <v>0.2028085</v>
      </c>
      <c r="HN234">
        <v>1.3055589999999999</v>
      </c>
      <c r="HO234">
        <v>22.96536</v>
      </c>
      <c r="HP234" s="1">
        <v>2.9813639999999998E-4</v>
      </c>
      <c r="HQ234">
        <v>0.19590920000000001</v>
      </c>
      <c r="HR234">
        <v>1.3055490000000001</v>
      </c>
      <c r="HS234">
        <v>22.60914</v>
      </c>
      <c r="HT234" s="1">
        <v>2.879456E-4</v>
      </c>
      <c r="HU234">
        <v>0.189223</v>
      </c>
      <c r="HV234">
        <v>1.305545</v>
      </c>
      <c r="HW234">
        <v>22.503309999999999</v>
      </c>
      <c r="HX234" s="1">
        <v>2.7837180000000002E-4</v>
      </c>
      <c r="HY234">
        <v>0.1829404</v>
      </c>
      <c r="HZ234">
        <v>1.3055239999999999</v>
      </c>
      <c r="IA234">
        <v>22.712900000000001</v>
      </c>
      <c r="IB234" s="1">
        <v>2.6923540000000002E-4</v>
      </c>
      <c r="IC234">
        <v>0.17692959999999999</v>
      </c>
      <c r="ID234">
        <v>1.3055099999999999</v>
      </c>
      <c r="IE234">
        <v>23.04035</v>
      </c>
      <c r="IF234" s="1">
        <v>2.6075950000000001E-4</v>
      </c>
      <c r="IG234">
        <v>0.17136699999999999</v>
      </c>
      <c r="IH234">
        <v>1.3054889999999999</v>
      </c>
      <c r="II234">
        <v>23.301960000000001</v>
      </c>
      <c r="IJ234" s="1">
        <v>2.5277889999999998E-4</v>
      </c>
      <c r="IK234">
        <v>0.1661263</v>
      </c>
      <c r="IL234">
        <v>1.305445</v>
      </c>
      <c r="IM234">
        <v>23.411470000000001</v>
      </c>
      <c r="IN234" s="1">
        <v>2.447552E-4</v>
      </c>
      <c r="IO234">
        <v>0.16086890000000001</v>
      </c>
      <c r="IP234">
        <v>1.3053920000000001</v>
      </c>
      <c r="IQ234">
        <v>23.19706</v>
      </c>
      <c r="IR234" s="1">
        <v>2.370579E-4</v>
      </c>
      <c r="IS234">
        <v>0.15582190000000001</v>
      </c>
      <c r="IT234">
        <v>1.3053600000000001</v>
      </c>
      <c r="IU234">
        <v>22.912420000000001</v>
      </c>
      <c r="IV234" s="1">
        <v>2.2946859999999999E-4</v>
      </c>
      <c r="IW234">
        <v>0.15084030000000001</v>
      </c>
      <c r="IX234">
        <v>1.305285</v>
      </c>
      <c r="IY234">
        <v>22.694669999999999</v>
      </c>
      <c r="IZ234" s="1">
        <v>2.2234699999999999E-4</v>
      </c>
      <c r="JA234">
        <v>0.1461665</v>
      </c>
      <c r="JB234">
        <v>1.305213</v>
      </c>
      <c r="JC234">
        <v>22.61936</v>
      </c>
      <c r="JD234" s="1">
        <v>2.1575500000000001E-4</v>
      </c>
      <c r="JE234">
        <v>0.14184050000000001</v>
      </c>
      <c r="JF234">
        <v>1.305164</v>
      </c>
      <c r="JG234">
        <v>22.968589999999999</v>
      </c>
      <c r="JH234" s="1">
        <v>2.093489E-4</v>
      </c>
      <c r="JI234">
        <v>0.13764670000000001</v>
      </c>
      <c r="JJ234">
        <v>1.3050489999999999</v>
      </c>
      <c r="JK234">
        <v>23.481010000000001</v>
      </c>
      <c r="JL234" s="1">
        <v>2.0284160000000001E-4</v>
      </c>
      <c r="JM234">
        <v>0.13337660000000001</v>
      </c>
      <c r="JN234">
        <v>1.3049630000000001</v>
      </c>
      <c r="JO234">
        <v>23.868510000000001</v>
      </c>
      <c r="JP234" s="1">
        <v>1.9671989999999999E-4</v>
      </c>
      <c r="JQ234">
        <v>0.12937070000000001</v>
      </c>
      <c r="JR234">
        <v>1.304872</v>
      </c>
      <c r="JS234">
        <v>24.011690000000002</v>
      </c>
      <c r="JT234" s="1">
        <v>1.907356E-4</v>
      </c>
      <c r="JU234">
        <v>0.1254352</v>
      </c>
      <c r="JV234">
        <v>1.304772</v>
      </c>
      <c r="JW234">
        <v>23.856159999999999</v>
      </c>
      <c r="JX234" s="1">
        <v>1.8497610000000001E-4</v>
      </c>
      <c r="JY234">
        <v>0.1216633</v>
      </c>
      <c r="JZ234">
        <v>1.3046660000000001</v>
      </c>
      <c r="KA234">
        <v>23.458960000000001</v>
      </c>
      <c r="KB234" s="1">
        <v>1.7977459999999999E-4</v>
      </c>
      <c r="KC234">
        <v>0.1182486</v>
      </c>
      <c r="KD234">
        <v>1.304541</v>
      </c>
      <c r="KE234">
        <v>23.12125</v>
      </c>
      <c r="KF234" s="1">
        <v>1.7436550000000001E-4</v>
      </c>
      <c r="KG234">
        <v>0.1147054</v>
      </c>
      <c r="KH234">
        <v>1.304441</v>
      </c>
      <c r="KI234">
        <v>22.965450000000001</v>
      </c>
      <c r="KJ234" s="1">
        <v>1.6939219999999999E-4</v>
      </c>
      <c r="KK234">
        <v>0.1114406</v>
      </c>
      <c r="KL234">
        <v>1.3043169999999999</v>
      </c>
      <c r="KM234">
        <v>23.316790000000001</v>
      </c>
      <c r="KN234" s="1">
        <v>1.6450810000000001E-4</v>
      </c>
      <c r="KO234">
        <v>0.1082453</v>
      </c>
      <c r="KP234">
        <v>1.3042050000000001</v>
      </c>
      <c r="KQ234">
        <v>23.833480000000002</v>
      </c>
      <c r="KR234" s="1">
        <v>1.5963889999999999E-4</v>
      </c>
      <c r="KS234">
        <v>0.10504380000000001</v>
      </c>
      <c r="KT234">
        <v>1.3040799999999999</v>
      </c>
      <c r="KU234">
        <v>24.302579999999999</v>
      </c>
      <c r="KV234" s="1">
        <v>1.5517610000000001E-4</v>
      </c>
      <c r="KW234">
        <v>0.10211580000000001</v>
      </c>
      <c r="KX234">
        <v>1.3039689999999999</v>
      </c>
      <c r="KY234">
        <v>24.559809999999999</v>
      </c>
      <c r="KZ234" s="1">
        <v>1.5075310000000001E-4</v>
      </c>
      <c r="LA234" s="1">
        <v>9.9218730000000005E-2</v>
      </c>
      <c r="LB234">
        <v>1.303852</v>
      </c>
      <c r="LC234">
        <v>24.407150000000001</v>
      </c>
      <c r="LD234" s="1">
        <v>1.4648570000000001E-4</v>
      </c>
      <c r="LE234" s="1">
        <v>9.641516E-2</v>
      </c>
      <c r="LF234">
        <v>1.3037589999999999</v>
      </c>
      <c r="LG234">
        <v>24.07809</v>
      </c>
      <c r="LH234" s="1">
        <v>1.4250520000000001E-4</v>
      </c>
      <c r="LI234" s="1">
        <v>9.3796210000000005E-2</v>
      </c>
      <c r="LJ234">
        <v>1.30366</v>
      </c>
      <c r="LK234">
        <v>23.836259999999999</v>
      </c>
      <c r="LL234" s="1">
        <v>1.3872609999999999E-4</v>
      </c>
      <c r="LM234" s="1">
        <v>9.1316250000000002E-2</v>
      </c>
      <c r="LN234">
        <v>1.3035749999999999</v>
      </c>
      <c r="LO234">
        <v>23.79768</v>
      </c>
      <c r="LP234" s="1">
        <v>1.3494240000000001E-4</v>
      </c>
      <c r="LQ234">
        <v>8.8835899999999995E-2</v>
      </c>
      <c r="LR234">
        <v>1.3034760000000001</v>
      </c>
      <c r="LS234">
        <v>24.26727</v>
      </c>
      <c r="LT234" s="1">
        <v>1.312857E-4</v>
      </c>
      <c r="LU234" s="1">
        <v>8.6431850000000005E-2</v>
      </c>
      <c r="LV234">
        <v>1.3033790000000001</v>
      </c>
      <c r="LW234">
        <v>24.846779999999999</v>
      </c>
      <c r="LX234" s="1">
        <v>1.2791110000000001E-4</v>
      </c>
      <c r="LY234" s="1">
        <v>8.4210610000000005E-2</v>
      </c>
      <c r="LZ234">
        <v>1.3033189999999999</v>
      </c>
      <c r="MA234">
        <v>25.28735</v>
      </c>
      <c r="MB234" s="1">
        <v>1.2460579999999999E-4</v>
      </c>
      <c r="MC234" s="1">
        <v>8.2043050000000006E-2</v>
      </c>
      <c r="MD234">
        <v>1.3032250000000001</v>
      </c>
      <c r="ME234">
        <v>25.545020000000001</v>
      </c>
      <c r="MF234" s="1">
        <v>1.211612E-4</v>
      </c>
      <c r="MG234" s="1">
        <v>7.9783770000000004E-2</v>
      </c>
      <c r="MH234">
        <v>1.3031280000000001</v>
      </c>
      <c r="MI234">
        <v>25.3843</v>
      </c>
      <c r="MJ234" s="1">
        <v>1.178889E-4</v>
      </c>
      <c r="MK234" s="1">
        <v>7.763428E-2</v>
      </c>
      <c r="ML234">
        <v>1.3030679999999999</v>
      </c>
      <c r="MM234">
        <v>25.085080000000001</v>
      </c>
      <c r="MN234" s="1">
        <v>1.145943E-4</v>
      </c>
      <c r="MO234" s="1">
        <v>7.5470949999999995E-2</v>
      </c>
      <c r="MP234">
        <v>1.3029740000000001</v>
      </c>
      <c r="MQ234">
        <v>24.822980000000001</v>
      </c>
      <c r="MR234" s="1">
        <v>1.114889E-4</v>
      </c>
      <c r="MS234" s="1">
        <v>7.3423160000000001E-2</v>
      </c>
      <c r="MT234">
        <v>1.302902</v>
      </c>
      <c r="MU234">
        <v>24.698399999999999</v>
      </c>
      <c r="MV234" s="1">
        <v>1.084745E-4</v>
      </c>
      <c r="MW234" s="1">
        <v>7.1444629999999995E-2</v>
      </c>
      <c r="MX234">
        <v>1.302792</v>
      </c>
      <c r="MY234">
        <v>24.713380000000001</v>
      </c>
      <c r="MZ234" s="1">
        <v>1.056662E-4</v>
      </c>
      <c r="NA234" s="1">
        <v>6.9600010000000004E-2</v>
      </c>
      <c r="NB234">
        <v>1.3027230000000001</v>
      </c>
      <c r="NC234">
        <v>24.918060000000001</v>
      </c>
      <c r="ND234" s="1">
        <v>1.027503E-4</v>
      </c>
      <c r="NE234" s="1">
        <v>6.7682469999999995E-2</v>
      </c>
      <c r="NF234">
        <v>1.302643</v>
      </c>
      <c r="NG234">
        <v>25.175719999999998</v>
      </c>
      <c r="NH234" s="1">
        <v>9.9918289999999994E-5</v>
      </c>
      <c r="NI234" s="1">
        <v>6.5826430000000005E-2</v>
      </c>
      <c r="NJ234">
        <v>1.3025450000000001</v>
      </c>
      <c r="NK234">
        <v>25.071010000000001</v>
      </c>
      <c r="NL234" s="1">
        <v>9.7024850000000003E-5</v>
      </c>
      <c r="NM234" s="1">
        <v>6.3925170000000003E-2</v>
      </c>
      <c r="NN234">
        <v>1.302492</v>
      </c>
      <c r="NO234">
        <v>24.575849999999999</v>
      </c>
      <c r="NP234" s="1">
        <v>9.4250420000000003E-5</v>
      </c>
      <c r="NQ234" s="1">
        <v>6.2097289999999999E-2</v>
      </c>
      <c r="NR234">
        <v>1.3024070000000001</v>
      </c>
      <c r="NS234">
        <v>24.052589999999999</v>
      </c>
      <c r="NT234" s="1">
        <v>9.1603330000000006E-5</v>
      </c>
      <c r="NU234" s="1">
        <v>6.0361310000000001E-2</v>
      </c>
      <c r="NV234">
        <v>1.3023260000000001</v>
      </c>
      <c r="NW234">
        <v>23.70701</v>
      </c>
      <c r="NX234" s="1">
        <v>8.894311E-5</v>
      </c>
      <c r="NY234" s="1">
        <v>5.8608729999999998E-2</v>
      </c>
      <c r="NZ234">
        <v>1.302279</v>
      </c>
      <c r="OA234">
        <v>23.543330000000001</v>
      </c>
      <c r="OB234" s="1">
        <v>8.6392910000000005E-5</v>
      </c>
      <c r="OC234" s="1">
        <v>5.6929279999999999E-2</v>
      </c>
      <c r="OD234">
        <v>1.3022089999999999</v>
      </c>
      <c r="OE234">
        <v>23.812709999999999</v>
      </c>
      <c r="OF234" s="1">
        <v>8.3955629999999995E-5</v>
      </c>
      <c r="OG234">
        <v>5.5327000000000001E-2</v>
      </c>
      <c r="OH234">
        <v>1.3021469999999999</v>
      </c>
      <c r="OI234">
        <v>24.290459999999999</v>
      </c>
      <c r="OJ234" s="1">
        <v>8.1605790000000003E-5</v>
      </c>
      <c r="OK234" s="1">
        <v>5.377933E-2</v>
      </c>
    </row>
    <row r="235" spans="1:401" x14ac:dyDescent="0.35">
      <c r="A235">
        <v>241</v>
      </c>
      <c r="B235" t="s">
        <v>4</v>
      </c>
      <c r="C235" t="s">
        <v>181</v>
      </c>
      <c r="D235" t="s">
        <v>239</v>
      </c>
      <c r="E235">
        <v>883.923</v>
      </c>
      <c r="F235">
        <v>0.95763399999999999</v>
      </c>
      <c r="G235">
        <v>23.765889999999999</v>
      </c>
      <c r="H235">
        <v>0</v>
      </c>
      <c r="I235">
        <v>0</v>
      </c>
      <c r="J235">
        <v>0.95743619999999996</v>
      </c>
      <c r="K235">
        <v>23.827159999999999</v>
      </c>
      <c r="L235">
        <v>0</v>
      </c>
      <c r="M235">
        <v>0</v>
      </c>
      <c r="N235">
        <v>0.9572368</v>
      </c>
      <c r="O235">
        <v>23.82497</v>
      </c>
      <c r="P235">
        <v>0</v>
      </c>
      <c r="Q235">
        <v>0</v>
      </c>
      <c r="R235">
        <v>0.95702569999999998</v>
      </c>
      <c r="S235">
        <v>23.64697</v>
      </c>
      <c r="T235">
        <v>0</v>
      </c>
      <c r="U235">
        <v>0</v>
      </c>
      <c r="V235">
        <v>0.9568198</v>
      </c>
      <c r="W235">
        <v>23.373360000000002</v>
      </c>
      <c r="X235">
        <v>0</v>
      </c>
      <c r="Y235">
        <v>0</v>
      </c>
      <c r="Z235">
        <v>0.95662250000000004</v>
      </c>
      <c r="AA235">
        <v>22.865670000000001</v>
      </c>
      <c r="AB235">
        <v>0</v>
      </c>
      <c r="AC235">
        <v>0</v>
      </c>
      <c r="AD235">
        <v>0.95644119999999999</v>
      </c>
      <c r="AE235">
        <v>22.27291</v>
      </c>
      <c r="AF235">
        <v>0</v>
      </c>
      <c r="AG235">
        <v>0</v>
      </c>
      <c r="AH235">
        <v>0.95626549999999999</v>
      </c>
      <c r="AI235">
        <v>21.83549</v>
      </c>
      <c r="AJ235">
        <v>0</v>
      </c>
      <c r="AK235">
        <v>0</v>
      </c>
      <c r="AL235">
        <v>0.9561172</v>
      </c>
      <c r="AM235">
        <v>21.64922</v>
      </c>
      <c r="AN235">
        <v>0</v>
      </c>
      <c r="AO235" s="1">
        <v>1.7185179999999999E-37</v>
      </c>
      <c r="AP235">
        <v>0.95594999999999997</v>
      </c>
      <c r="AQ235">
        <v>21.93533</v>
      </c>
      <c r="AR235" s="1">
        <v>3.0356280000000001E-28</v>
      </c>
      <c r="AS235" s="1">
        <v>2.1397190000000002E-25</v>
      </c>
      <c r="AT235">
        <v>0.95581289999999997</v>
      </c>
      <c r="AU235">
        <v>22.43909</v>
      </c>
      <c r="AV235" s="1">
        <v>5.7284110000000001E-15</v>
      </c>
      <c r="AW235" s="1">
        <v>4.0319899999999997E-12</v>
      </c>
      <c r="AX235">
        <v>0.95567360000000001</v>
      </c>
      <c r="AY235">
        <v>22.7773</v>
      </c>
      <c r="AZ235" s="1">
        <v>1.8492419999999999E-6</v>
      </c>
      <c r="BA235" s="1">
        <v>1.0164970000000001E-3</v>
      </c>
      <c r="BB235">
        <v>0.9555593</v>
      </c>
      <c r="BC235">
        <v>22.936599999999999</v>
      </c>
      <c r="BD235" s="1">
        <v>2.6520799999999998E-3</v>
      </c>
      <c r="BE235">
        <v>1.575726</v>
      </c>
      <c r="BF235">
        <v>0.9554629</v>
      </c>
      <c r="BG235">
        <v>22.786460000000002</v>
      </c>
      <c r="BH235">
        <v>0.27089740000000001</v>
      </c>
      <c r="BI235">
        <v>169.87819999999999</v>
      </c>
      <c r="BJ235">
        <v>0.95536019999999999</v>
      </c>
      <c r="BK235">
        <v>22.43403</v>
      </c>
      <c r="BL235">
        <v>4.8714079999999997</v>
      </c>
      <c r="BM235">
        <v>3191.442</v>
      </c>
      <c r="BN235">
        <v>0.95528650000000004</v>
      </c>
      <c r="BO235">
        <v>22.11619</v>
      </c>
      <c r="BP235">
        <v>23.458860000000001</v>
      </c>
      <c r="BQ235">
        <v>15946.33</v>
      </c>
      <c r="BR235">
        <v>0.95522180000000001</v>
      </c>
      <c r="BS235">
        <v>21.838419999999999</v>
      </c>
      <c r="BT235">
        <v>39.303220000000003</v>
      </c>
      <c r="BU235">
        <v>27580.27</v>
      </c>
      <c r="BV235">
        <v>0.95517629999999998</v>
      </c>
      <c r="BW235">
        <v>21.892250000000001</v>
      </c>
      <c r="BX235">
        <v>27.604410000000001</v>
      </c>
      <c r="BY235">
        <v>19907.240000000002</v>
      </c>
      <c r="BZ235">
        <v>0.95513870000000001</v>
      </c>
      <c r="CA235">
        <v>22.174679999999999</v>
      </c>
      <c r="CB235">
        <v>9.3376889999999992</v>
      </c>
      <c r="CC235">
        <v>6897.9750000000004</v>
      </c>
      <c r="CD235">
        <v>0.95509180000000005</v>
      </c>
      <c r="CE235">
        <v>22.411470000000001</v>
      </c>
      <c r="CF235">
        <v>1.7062660000000001</v>
      </c>
      <c r="CG235">
        <v>1286.6420000000001</v>
      </c>
      <c r="CH235">
        <v>0.9550632</v>
      </c>
      <c r="CI235">
        <v>22.69201</v>
      </c>
      <c r="CJ235">
        <v>0.1904217</v>
      </c>
      <c r="CK235">
        <v>145.78210000000001</v>
      </c>
      <c r="CL235">
        <v>0.95505189999999995</v>
      </c>
      <c r="CM235">
        <v>22.709109999999999</v>
      </c>
      <c r="CN235" s="1">
        <v>1.976559E-2</v>
      </c>
      <c r="CO235">
        <v>14.893940000000001</v>
      </c>
      <c r="CP235">
        <v>0.95502790000000004</v>
      </c>
      <c r="CQ235">
        <v>22.576440000000002</v>
      </c>
      <c r="CR235" s="1">
        <v>6.6868170000000003E-3</v>
      </c>
      <c r="CS235">
        <v>4.7845209999999998</v>
      </c>
      <c r="CT235">
        <v>0.95502609999999999</v>
      </c>
      <c r="CU235">
        <v>22.448599999999999</v>
      </c>
      <c r="CV235" s="1">
        <v>5.1180560000000002E-3</v>
      </c>
      <c r="CW235">
        <v>3.6266189999999998</v>
      </c>
      <c r="CX235">
        <v>0.95498519999999998</v>
      </c>
      <c r="CY235">
        <v>22.45945</v>
      </c>
      <c r="CZ235" s="1">
        <v>4.27517E-3</v>
      </c>
      <c r="DA235">
        <v>3.0275669999999999</v>
      </c>
      <c r="DB235">
        <v>0.95495050000000004</v>
      </c>
      <c r="DC235">
        <v>22.886340000000001</v>
      </c>
      <c r="DD235" s="1">
        <v>3.6004159999999999E-3</v>
      </c>
      <c r="DE235">
        <v>2.5493610000000002</v>
      </c>
      <c r="DF235">
        <v>0.95493760000000005</v>
      </c>
      <c r="DG235">
        <v>23.418749999999999</v>
      </c>
      <c r="DH235" s="1">
        <v>3.0472780000000001E-3</v>
      </c>
      <c r="DI235">
        <v>2.1574249999999999</v>
      </c>
      <c r="DJ235">
        <v>0.95490470000000005</v>
      </c>
      <c r="DK235">
        <v>23.820830000000001</v>
      </c>
      <c r="DL235" s="1">
        <v>2.5927530000000002E-3</v>
      </c>
      <c r="DM235">
        <v>1.835358</v>
      </c>
      <c r="DN235">
        <v>0.95485850000000005</v>
      </c>
      <c r="DO235">
        <v>23.9969</v>
      </c>
      <c r="DP235" s="1">
        <v>2.2202200000000002E-3</v>
      </c>
      <c r="DQ235">
        <v>1.5713360000000001</v>
      </c>
      <c r="DR235">
        <v>0.95478940000000001</v>
      </c>
      <c r="DS235">
        <v>23.71734</v>
      </c>
      <c r="DT235" s="1">
        <v>1.914956E-3</v>
      </c>
      <c r="DU235">
        <v>1.3550230000000001</v>
      </c>
      <c r="DV235">
        <v>0.95473660000000005</v>
      </c>
      <c r="DW235">
        <v>23.280670000000001</v>
      </c>
      <c r="DX235" s="1">
        <v>1.6631230000000001E-3</v>
      </c>
      <c r="DY235">
        <v>1.17665</v>
      </c>
      <c r="DZ235">
        <v>0.95465650000000002</v>
      </c>
      <c r="EA235">
        <v>22.93723</v>
      </c>
      <c r="EB235" s="1">
        <v>1.4557470000000001E-3</v>
      </c>
      <c r="EC235">
        <v>1.029757</v>
      </c>
      <c r="ED235">
        <v>0.95457829999999999</v>
      </c>
      <c r="EE235">
        <v>22.808779999999999</v>
      </c>
      <c r="EF235" s="1">
        <v>1.2833440000000001E-3</v>
      </c>
      <c r="EG235">
        <v>0.90769109999999997</v>
      </c>
      <c r="EH235">
        <v>0.9544842</v>
      </c>
      <c r="EI235">
        <v>23.09751</v>
      </c>
      <c r="EJ235" s="1">
        <v>1.1386600000000001E-3</v>
      </c>
      <c r="EK235">
        <v>0.80526310000000001</v>
      </c>
      <c r="EL235">
        <v>0.95437950000000005</v>
      </c>
      <c r="EM235">
        <v>23.634150000000002</v>
      </c>
      <c r="EN235" s="1">
        <v>1.0161530000000001E-3</v>
      </c>
      <c r="EO235">
        <v>0.71857420000000005</v>
      </c>
      <c r="EP235">
        <v>0.95429319999999995</v>
      </c>
      <c r="EQ235">
        <v>24.142009999999999</v>
      </c>
      <c r="ER235" s="1">
        <v>9.1246179999999999E-4</v>
      </c>
      <c r="ES235">
        <v>0.64516989999999996</v>
      </c>
      <c r="ET235">
        <v>0.95418449999999999</v>
      </c>
      <c r="EU235">
        <v>24.42267</v>
      </c>
      <c r="EV235" s="1">
        <v>8.2505790000000001E-4</v>
      </c>
      <c r="EW235">
        <v>0.58330110000000002</v>
      </c>
      <c r="EX235">
        <v>0.95409569999999999</v>
      </c>
      <c r="EY235">
        <v>24.214569999999998</v>
      </c>
      <c r="EZ235" s="1">
        <v>7.5179839999999995E-4</v>
      </c>
      <c r="FA235">
        <v>0.53144230000000003</v>
      </c>
      <c r="FB235">
        <v>0.95400050000000003</v>
      </c>
      <c r="FC235">
        <v>23.811699999999998</v>
      </c>
      <c r="FD235" s="1">
        <v>6.8978870000000001E-4</v>
      </c>
      <c r="FE235">
        <v>0.48756240000000001</v>
      </c>
      <c r="FF235">
        <v>0.95390520000000001</v>
      </c>
      <c r="FG235">
        <v>23.50956</v>
      </c>
      <c r="FH235" s="1">
        <v>6.3716070000000003E-4</v>
      </c>
      <c r="FI235">
        <v>0.4503201</v>
      </c>
      <c r="FJ235">
        <v>0.95380739999999997</v>
      </c>
      <c r="FK235">
        <v>23.389130000000002</v>
      </c>
      <c r="FL235" s="1">
        <v>5.9077309999999998E-4</v>
      </c>
      <c r="FM235">
        <v>0.41754249999999998</v>
      </c>
      <c r="FN235">
        <v>0.95371620000000001</v>
      </c>
      <c r="FO235">
        <v>23.721</v>
      </c>
      <c r="FP235" s="1">
        <v>5.5125569999999997E-4</v>
      </c>
      <c r="FQ235">
        <v>0.38956780000000002</v>
      </c>
      <c r="FR235">
        <v>0.95362820000000004</v>
      </c>
      <c r="FS235">
        <v>24.143540000000002</v>
      </c>
      <c r="FT235" s="1">
        <v>5.1712899999999996E-4</v>
      </c>
      <c r="FU235">
        <v>0.36544470000000001</v>
      </c>
      <c r="FV235">
        <v>0.95354229999999995</v>
      </c>
      <c r="FW235">
        <v>24.302969999999998</v>
      </c>
      <c r="FX235" s="1">
        <v>4.8678049999999998E-4</v>
      </c>
      <c r="FY235">
        <v>0.34400429999999999</v>
      </c>
      <c r="FZ235">
        <v>0.95347760000000004</v>
      </c>
      <c r="GA235">
        <v>24.15521</v>
      </c>
      <c r="GB235" s="1">
        <v>4.5983640000000001E-4</v>
      </c>
      <c r="GC235">
        <v>0.32495210000000002</v>
      </c>
      <c r="GD235">
        <v>0.95341200000000004</v>
      </c>
      <c r="GE235">
        <v>23.671379999999999</v>
      </c>
      <c r="GF235" s="1">
        <v>4.3612940000000003E-4</v>
      </c>
      <c r="GG235">
        <v>0.30819730000000001</v>
      </c>
      <c r="GH235">
        <v>0.95335700000000001</v>
      </c>
      <c r="GI235">
        <v>23.194739999999999</v>
      </c>
      <c r="GJ235" s="1">
        <v>4.1510880000000003E-4</v>
      </c>
      <c r="GK235">
        <v>0.29333939999999997</v>
      </c>
      <c r="GL235">
        <v>0.95330950000000003</v>
      </c>
      <c r="GM235">
        <v>22.902909999999999</v>
      </c>
      <c r="GN235" s="1">
        <v>3.95805E-4</v>
      </c>
      <c r="GO235">
        <v>0.27970790000000001</v>
      </c>
      <c r="GP235">
        <v>0.95330239999999999</v>
      </c>
      <c r="GQ235">
        <v>22.81636</v>
      </c>
      <c r="GR235" s="1">
        <v>3.7785189999999999E-4</v>
      </c>
      <c r="GS235">
        <v>0.26702229999999999</v>
      </c>
      <c r="GT235">
        <v>0.95327220000000001</v>
      </c>
      <c r="GU235">
        <v>22.873640000000002</v>
      </c>
      <c r="GV235" s="1">
        <v>3.61744E-4</v>
      </c>
      <c r="GW235">
        <v>0.25563469999999999</v>
      </c>
      <c r="GX235">
        <v>0.95324920000000002</v>
      </c>
      <c r="GY235">
        <v>23.22514</v>
      </c>
      <c r="GZ235" s="1">
        <v>3.4682019999999998E-4</v>
      </c>
      <c r="HA235">
        <v>0.24510129999999999</v>
      </c>
      <c r="HB235">
        <v>0.95324869999999995</v>
      </c>
      <c r="HC235">
        <v>23.624359999999999</v>
      </c>
      <c r="HD235" s="1">
        <v>3.3320520000000001E-4</v>
      </c>
      <c r="HE235">
        <v>0.23546400000000001</v>
      </c>
      <c r="HF235">
        <v>0.95323100000000005</v>
      </c>
      <c r="HG235">
        <v>23.834710000000001</v>
      </c>
      <c r="HH235" s="1">
        <v>3.2089439999999998E-4</v>
      </c>
      <c r="HI235">
        <v>0.22676109999999999</v>
      </c>
      <c r="HJ235">
        <v>0.95320000000000005</v>
      </c>
      <c r="HK235">
        <v>23.537099999999999</v>
      </c>
      <c r="HL235" s="1">
        <v>3.0945380000000001E-4</v>
      </c>
      <c r="HM235">
        <v>0.21868180000000001</v>
      </c>
      <c r="HN235">
        <v>0.95321610000000001</v>
      </c>
      <c r="HO235">
        <v>22.99549</v>
      </c>
      <c r="HP235" s="1">
        <v>2.9890759999999999E-4</v>
      </c>
      <c r="HQ235">
        <v>0.21122679999999999</v>
      </c>
      <c r="HR235">
        <v>0.95320990000000005</v>
      </c>
      <c r="HS235">
        <v>22.624919999999999</v>
      </c>
      <c r="HT235" s="1">
        <v>2.8868349999999998E-4</v>
      </c>
      <c r="HU235">
        <v>0.20401459999999999</v>
      </c>
      <c r="HV235">
        <v>0.95318939999999996</v>
      </c>
      <c r="HW235">
        <v>22.507899999999999</v>
      </c>
      <c r="HX235" s="1">
        <v>2.7908069999999999E-4</v>
      </c>
      <c r="HY235">
        <v>0.19723740000000001</v>
      </c>
      <c r="HZ235">
        <v>0.95318519999999995</v>
      </c>
      <c r="IA235">
        <v>22.725850000000001</v>
      </c>
      <c r="IB235" s="1">
        <v>2.6988370000000003E-4</v>
      </c>
      <c r="IC235">
        <v>0.1907324</v>
      </c>
      <c r="ID235">
        <v>0.95317479999999999</v>
      </c>
      <c r="IE235">
        <v>23.055820000000001</v>
      </c>
      <c r="IF235" s="1">
        <v>2.6138369999999998E-4</v>
      </c>
      <c r="IG235">
        <v>0.18473429999999999</v>
      </c>
      <c r="IH235">
        <v>0.95316000000000001</v>
      </c>
      <c r="II235">
        <v>23.32403</v>
      </c>
      <c r="IJ235" s="1">
        <v>2.533724E-4</v>
      </c>
      <c r="IK235">
        <v>0.17907390000000001</v>
      </c>
      <c r="IL235">
        <v>0.95313409999999998</v>
      </c>
      <c r="IM235">
        <v>23.437529999999999</v>
      </c>
      <c r="IN235" s="1">
        <v>2.4533459999999998E-4</v>
      </c>
      <c r="IO235">
        <v>0.1734127</v>
      </c>
      <c r="IP235">
        <v>0.95311860000000004</v>
      </c>
      <c r="IQ235">
        <v>23.220079999999999</v>
      </c>
      <c r="IR235" s="1">
        <v>2.3763260000000001E-4</v>
      </c>
      <c r="IS235">
        <v>0.16797790000000001</v>
      </c>
      <c r="IT235">
        <v>0.95308539999999997</v>
      </c>
      <c r="IU235">
        <v>22.9346</v>
      </c>
      <c r="IV235" s="1">
        <v>2.3002060000000001E-4</v>
      </c>
      <c r="IW235">
        <v>0.16260579999999999</v>
      </c>
      <c r="IX235">
        <v>0.95305779999999995</v>
      </c>
      <c r="IY235">
        <v>22.711770000000001</v>
      </c>
      <c r="IZ235" s="1">
        <v>2.228652E-4</v>
      </c>
      <c r="JA235">
        <v>0.15755469999999999</v>
      </c>
      <c r="JB235">
        <v>0.95301360000000002</v>
      </c>
      <c r="JC235">
        <v>22.632400000000001</v>
      </c>
      <c r="JD235" s="1">
        <v>2.162322E-4</v>
      </c>
      <c r="JE235">
        <v>0.15287319999999999</v>
      </c>
      <c r="JF235">
        <v>0.95296840000000005</v>
      </c>
      <c r="JG235">
        <v>22.983889999999999</v>
      </c>
      <c r="JH235" s="1">
        <v>2.0983889999999999E-4</v>
      </c>
      <c r="JI235">
        <v>0.1483699</v>
      </c>
      <c r="JJ235">
        <v>0.95291530000000002</v>
      </c>
      <c r="JK235">
        <v>23.492460000000001</v>
      </c>
      <c r="JL235" s="1">
        <v>2.0330549999999999E-4</v>
      </c>
      <c r="JM235">
        <v>0.14375979999999999</v>
      </c>
      <c r="JN235">
        <v>0.95286179999999998</v>
      </c>
      <c r="JO235">
        <v>23.885190000000001</v>
      </c>
      <c r="JP235" s="1">
        <v>1.9718129999999999E-4</v>
      </c>
      <c r="JQ235">
        <v>0.1394454</v>
      </c>
      <c r="JR235">
        <v>0.9528143</v>
      </c>
      <c r="JS235">
        <v>24.03107</v>
      </c>
      <c r="JT235" s="1">
        <v>1.911623E-4</v>
      </c>
      <c r="JU235">
        <v>0.1351908</v>
      </c>
      <c r="JV235">
        <v>0.9527603</v>
      </c>
      <c r="JW235">
        <v>23.882899999999999</v>
      </c>
      <c r="JX235" s="1">
        <v>1.8539500000000001E-4</v>
      </c>
      <c r="JY235">
        <v>0.13112950000000001</v>
      </c>
      <c r="JZ235">
        <v>0.9526789</v>
      </c>
      <c r="KA235">
        <v>23.48631</v>
      </c>
      <c r="KB235" s="1">
        <v>1.801688E-4</v>
      </c>
      <c r="KC235">
        <v>0.12743550000000001</v>
      </c>
      <c r="KD235">
        <v>0.95262380000000002</v>
      </c>
      <c r="KE235">
        <v>23.144200000000001</v>
      </c>
      <c r="KF235" s="1">
        <v>1.7475729999999999E-4</v>
      </c>
      <c r="KG235">
        <v>0.12362389999999999</v>
      </c>
      <c r="KH235">
        <v>0.95255049999999997</v>
      </c>
      <c r="KI235">
        <v>22.977219999999999</v>
      </c>
      <c r="KJ235" s="1">
        <v>1.697561E-4</v>
      </c>
      <c r="KK235">
        <v>0.12009300000000001</v>
      </c>
      <c r="KL235">
        <v>0.95249150000000005</v>
      </c>
      <c r="KM235">
        <v>23.32883</v>
      </c>
      <c r="KN235" s="1">
        <v>1.6487690000000001E-4</v>
      </c>
      <c r="KO235">
        <v>0.1166572</v>
      </c>
      <c r="KP235">
        <v>0.95243009999999995</v>
      </c>
      <c r="KQ235">
        <v>23.844799999999999</v>
      </c>
      <c r="KR235" s="1">
        <v>1.599831E-4</v>
      </c>
      <c r="KS235">
        <v>0.11319890000000001</v>
      </c>
      <c r="KT235">
        <v>0.95237050000000001</v>
      </c>
      <c r="KU235">
        <v>24.323899999999998</v>
      </c>
      <c r="KV235" s="1">
        <v>1.5550380000000001E-4</v>
      </c>
      <c r="KW235">
        <v>0.11003640000000001</v>
      </c>
      <c r="KX235">
        <v>0.95229600000000003</v>
      </c>
      <c r="KY235">
        <v>24.586220000000001</v>
      </c>
      <c r="KZ235" s="1">
        <v>1.5108339999999999E-4</v>
      </c>
      <c r="LA235">
        <v>0.1069218</v>
      </c>
      <c r="LB235">
        <v>0.95224310000000001</v>
      </c>
      <c r="LC235">
        <v>24.431699999999999</v>
      </c>
      <c r="LD235" s="1">
        <v>1.4679769999999999E-4</v>
      </c>
      <c r="LE235">
        <v>0.1038929</v>
      </c>
      <c r="LF235">
        <v>0.95218930000000002</v>
      </c>
      <c r="LG235">
        <v>24.098859999999998</v>
      </c>
      <c r="LH235" s="1">
        <v>1.4279129999999999E-4</v>
      </c>
      <c r="LI235">
        <v>0.10105840000000001</v>
      </c>
      <c r="LJ235">
        <v>0.95213320000000001</v>
      </c>
      <c r="LK235">
        <v>23.850210000000001</v>
      </c>
      <c r="LL235" s="1">
        <v>1.390056E-4</v>
      </c>
      <c r="LM235" s="1">
        <v>9.8386319999999999E-2</v>
      </c>
      <c r="LN235">
        <v>0.95206299999999999</v>
      </c>
      <c r="LO235">
        <v>23.80602</v>
      </c>
      <c r="LP235" s="1">
        <v>1.352259E-4</v>
      </c>
      <c r="LQ235" s="1">
        <v>9.5720920000000001E-2</v>
      </c>
      <c r="LR235">
        <v>0.95202439999999999</v>
      </c>
      <c r="LS235">
        <v>24.28312</v>
      </c>
      <c r="LT235" s="1">
        <v>1.315519E-4</v>
      </c>
      <c r="LU235" s="1">
        <v>9.3123380000000006E-2</v>
      </c>
      <c r="LV235">
        <v>0.95196809999999998</v>
      </c>
      <c r="LW235">
        <v>24.86459</v>
      </c>
      <c r="LX235" s="1">
        <v>1.2815609999999999E-4</v>
      </c>
      <c r="LY235" s="1">
        <v>9.0718770000000004E-2</v>
      </c>
      <c r="LZ235">
        <v>0.95193360000000005</v>
      </c>
      <c r="MA235">
        <v>25.316199999999998</v>
      </c>
      <c r="MB235" s="1">
        <v>1.2485640000000001E-4</v>
      </c>
      <c r="MC235">
        <v>8.8390399999999994E-2</v>
      </c>
      <c r="MD235">
        <v>0.95188079999999997</v>
      </c>
      <c r="ME235">
        <v>25.57742</v>
      </c>
      <c r="MF235" s="1">
        <v>1.214144E-4</v>
      </c>
      <c r="MG235" s="1">
        <v>8.5963349999999994E-2</v>
      </c>
      <c r="MH235">
        <v>0.95183839999999997</v>
      </c>
      <c r="MI235">
        <v>25.413630000000001</v>
      </c>
      <c r="MJ235" s="1">
        <v>1.181311E-4</v>
      </c>
      <c r="MK235" s="1">
        <v>8.3642250000000001E-2</v>
      </c>
      <c r="ML235">
        <v>0.95179320000000001</v>
      </c>
      <c r="MM235">
        <v>25.109749999999998</v>
      </c>
      <c r="MN235" s="1">
        <v>1.1484080000000001E-4</v>
      </c>
      <c r="MO235" s="1">
        <v>8.1319150000000007E-2</v>
      </c>
      <c r="MP235">
        <v>0.95173660000000004</v>
      </c>
      <c r="MQ235">
        <v>24.83822</v>
      </c>
      <c r="MR235" s="1">
        <v>1.117081E-4</v>
      </c>
      <c r="MS235" s="1">
        <v>7.9098719999999997E-2</v>
      </c>
      <c r="MT235">
        <v>0.95169499999999996</v>
      </c>
      <c r="MU235">
        <v>24.706679999999999</v>
      </c>
      <c r="MV235" s="1">
        <v>1.086963E-4</v>
      </c>
      <c r="MW235" s="1">
        <v>7.6972369999999998E-2</v>
      </c>
      <c r="MX235">
        <v>0.95165789999999995</v>
      </c>
      <c r="MY235">
        <v>24.72221</v>
      </c>
      <c r="MZ235" s="1">
        <v>1.058814E-4</v>
      </c>
      <c r="NA235" s="1">
        <v>7.4981919999999994E-2</v>
      </c>
      <c r="NB235">
        <v>0.95161180000000001</v>
      </c>
      <c r="NC235">
        <v>24.936800000000002</v>
      </c>
      <c r="ND235" s="1">
        <v>1.029617E-4</v>
      </c>
      <c r="NE235" s="1">
        <v>7.2917940000000001E-2</v>
      </c>
      <c r="NF235">
        <v>0.95154570000000005</v>
      </c>
      <c r="NG235">
        <v>25.208349999999999</v>
      </c>
      <c r="NH235" s="1">
        <v>1.0013330000000001E-4</v>
      </c>
      <c r="NI235" s="1">
        <v>7.0923570000000005E-2</v>
      </c>
      <c r="NJ235">
        <v>0.95151549999999996</v>
      </c>
      <c r="NK235">
        <v>25.10783</v>
      </c>
      <c r="NL235" s="1">
        <v>9.7237889999999999E-5</v>
      </c>
      <c r="NM235" s="1">
        <v>6.8877229999999998E-2</v>
      </c>
      <c r="NN235">
        <v>0.95145800000000003</v>
      </c>
      <c r="NO235">
        <v>24.620139999999999</v>
      </c>
      <c r="NP235" s="1">
        <v>9.4448339999999998E-5</v>
      </c>
      <c r="NQ235" s="1">
        <v>6.6902180000000006E-2</v>
      </c>
      <c r="NR235">
        <v>0.95142360000000004</v>
      </c>
      <c r="NS235">
        <v>24.08764</v>
      </c>
      <c r="NT235" s="1">
        <v>9.1806170000000007E-5</v>
      </c>
      <c r="NU235" s="1">
        <v>6.5037689999999995E-2</v>
      </c>
      <c r="NV235">
        <v>0.9513916</v>
      </c>
      <c r="NW235">
        <v>23.727679999999999</v>
      </c>
      <c r="NX235" s="1">
        <v>8.91382E-5</v>
      </c>
      <c r="NY235" s="1">
        <v>6.3147490000000001E-2</v>
      </c>
      <c r="NZ235">
        <v>0.95135130000000001</v>
      </c>
      <c r="OA235">
        <v>23.55518</v>
      </c>
      <c r="OB235" s="1">
        <v>8.6578690000000004E-5</v>
      </c>
      <c r="OC235" s="1">
        <v>6.1335319999999999E-2</v>
      </c>
      <c r="OD235">
        <v>0.95131030000000005</v>
      </c>
      <c r="OE235">
        <v>23.827750000000002</v>
      </c>
      <c r="OF235" s="1">
        <v>8.4135710000000002E-5</v>
      </c>
      <c r="OG235">
        <v>5.9608099999999997E-2</v>
      </c>
      <c r="OH235">
        <v>0.9512737</v>
      </c>
      <c r="OI235">
        <v>24.304919999999999</v>
      </c>
      <c r="OJ235" s="1">
        <v>8.1778050000000006E-5</v>
      </c>
      <c r="OK235" s="1">
        <v>5.7938459999999997E-2</v>
      </c>
    </row>
    <row r="236" spans="1:401" x14ac:dyDescent="0.35">
      <c r="A236">
        <v>242</v>
      </c>
      <c r="B236" t="s">
        <v>4</v>
      </c>
      <c r="C236" t="s">
        <v>181</v>
      </c>
      <c r="D236" t="s">
        <v>240</v>
      </c>
      <c r="E236">
        <v>849.49590000000001</v>
      </c>
      <c r="F236">
        <v>1.2682059999999999</v>
      </c>
      <c r="G236">
        <v>23.777200000000001</v>
      </c>
      <c r="H236">
        <v>0</v>
      </c>
      <c r="I236">
        <v>0</v>
      </c>
      <c r="J236">
        <v>1.2679530000000001</v>
      </c>
      <c r="K236">
        <v>23.8338</v>
      </c>
      <c r="L236">
        <v>0</v>
      </c>
      <c r="M236">
        <v>0</v>
      </c>
      <c r="N236">
        <v>1.2676989999999999</v>
      </c>
      <c r="O236">
        <v>23.83596</v>
      </c>
      <c r="P236">
        <v>0</v>
      </c>
      <c r="Q236">
        <v>0</v>
      </c>
      <c r="R236">
        <v>1.26745</v>
      </c>
      <c r="S236">
        <v>23.669640000000001</v>
      </c>
      <c r="T236">
        <v>0</v>
      </c>
      <c r="U236">
        <v>0</v>
      </c>
      <c r="V236">
        <v>1.267236</v>
      </c>
      <c r="W236">
        <v>23.413820000000001</v>
      </c>
      <c r="X236">
        <v>0</v>
      </c>
      <c r="Y236">
        <v>0</v>
      </c>
      <c r="Z236">
        <v>1.2670079999999999</v>
      </c>
      <c r="AA236">
        <v>22.910550000000001</v>
      </c>
      <c r="AB236">
        <v>0</v>
      </c>
      <c r="AC236">
        <v>0</v>
      </c>
      <c r="AD236">
        <v>1.2667999999999999</v>
      </c>
      <c r="AE236">
        <v>22.31775</v>
      </c>
      <c r="AF236">
        <v>0</v>
      </c>
      <c r="AG236">
        <v>0</v>
      </c>
      <c r="AH236">
        <v>1.266575</v>
      </c>
      <c r="AI236">
        <v>21.867529999999999</v>
      </c>
      <c r="AJ236">
        <v>0</v>
      </c>
      <c r="AK236">
        <v>0</v>
      </c>
      <c r="AL236">
        <v>1.2664070000000001</v>
      </c>
      <c r="AM236">
        <v>21.669309999999999</v>
      </c>
      <c r="AN236">
        <v>0</v>
      </c>
      <c r="AO236" s="1">
        <v>2.1933439999999999E-38</v>
      </c>
      <c r="AP236">
        <v>1.26623</v>
      </c>
      <c r="AQ236">
        <v>21.954809999999998</v>
      </c>
      <c r="AR236" s="1">
        <v>4.1314390000000002E-29</v>
      </c>
      <c r="AS236" s="1">
        <v>2.5168820000000001E-26</v>
      </c>
      <c r="AT236">
        <v>1.266059</v>
      </c>
      <c r="AU236">
        <v>22.457329999999999</v>
      </c>
      <c r="AV236" s="1">
        <v>2.645231E-15</v>
      </c>
      <c r="AW236" s="1">
        <v>1.608388E-12</v>
      </c>
      <c r="AX236">
        <v>1.2659199999999999</v>
      </c>
      <c r="AY236">
        <v>22.79834</v>
      </c>
      <c r="AZ236" s="1">
        <v>1.04063E-6</v>
      </c>
      <c r="BA236" s="1">
        <v>4.9703430000000003E-4</v>
      </c>
      <c r="BB236">
        <v>1.265755</v>
      </c>
      <c r="BC236">
        <v>22.962990000000001</v>
      </c>
      <c r="BD236" s="1">
        <v>1.832282E-3</v>
      </c>
      <c r="BE236">
        <v>0.94520590000000004</v>
      </c>
      <c r="BF236">
        <v>1.2656510000000001</v>
      </c>
      <c r="BG236">
        <v>22.81053</v>
      </c>
      <c r="BH236">
        <v>0.21177260000000001</v>
      </c>
      <c r="BI236">
        <v>115.03530000000001</v>
      </c>
      <c r="BJ236">
        <v>1.2655540000000001</v>
      </c>
      <c r="BK236">
        <v>22.455829999999999</v>
      </c>
      <c r="BL236">
        <v>4.1864889999999999</v>
      </c>
      <c r="BM236">
        <v>2371.1039999999998</v>
      </c>
      <c r="BN236">
        <v>1.2654380000000001</v>
      </c>
      <c r="BO236">
        <v>22.138459999999998</v>
      </c>
      <c r="BP236">
        <v>21.794699999999999</v>
      </c>
      <c r="BQ236">
        <v>12788.87</v>
      </c>
      <c r="BR236">
        <v>1.265401</v>
      </c>
      <c r="BS236">
        <v>21.85886</v>
      </c>
      <c r="BT236">
        <v>39.024949999999997</v>
      </c>
      <c r="BU236">
        <v>23613.18</v>
      </c>
      <c r="BV236">
        <v>1.2653209999999999</v>
      </c>
      <c r="BW236">
        <v>21.91499</v>
      </c>
      <c r="BX236">
        <v>29.017399999999999</v>
      </c>
      <c r="BY236">
        <v>18038.13</v>
      </c>
      <c r="BZ236">
        <v>1.265279</v>
      </c>
      <c r="CA236">
        <v>22.195460000000001</v>
      </c>
      <c r="CB236">
        <v>10.31869</v>
      </c>
      <c r="CC236">
        <v>6570.2690000000002</v>
      </c>
      <c r="CD236">
        <v>1.2652509999999999</v>
      </c>
      <c r="CE236">
        <v>22.429290000000002</v>
      </c>
      <c r="CF236">
        <v>1.9689950000000001</v>
      </c>
      <c r="CG236">
        <v>1280.251</v>
      </c>
      <c r="CH236">
        <v>1.2652140000000001</v>
      </c>
      <c r="CI236">
        <v>22.709350000000001</v>
      </c>
      <c r="CJ236">
        <v>0.2269119</v>
      </c>
      <c r="CK236">
        <v>149.9684</v>
      </c>
      <c r="CL236">
        <v>1.265201</v>
      </c>
      <c r="CM236">
        <v>22.720459999999999</v>
      </c>
      <c r="CN236" s="1">
        <v>2.2854929999999999E-2</v>
      </c>
      <c r="CO236">
        <v>14.94046</v>
      </c>
      <c r="CP236">
        <v>1.265171</v>
      </c>
      <c r="CQ236">
        <v>22.58426</v>
      </c>
      <c r="CR236" s="1">
        <v>6.9281840000000004E-3</v>
      </c>
      <c r="CS236">
        <v>4.293755</v>
      </c>
      <c r="CT236">
        <v>1.26515</v>
      </c>
      <c r="CU236">
        <v>22.455749999999998</v>
      </c>
      <c r="CV236" s="1">
        <v>5.1890549999999997E-3</v>
      </c>
      <c r="CW236">
        <v>3.1777000000000002</v>
      </c>
      <c r="CX236">
        <v>1.2651289999999999</v>
      </c>
      <c r="CY236">
        <v>22.465450000000001</v>
      </c>
      <c r="CZ236" s="1">
        <v>4.3285179999999999E-3</v>
      </c>
      <c r="DA236">
        <v>2.6487720000000001</v>
      </c>
      <c r="DB236">
        <v>1.2650840000000001</v>
      </c>
      <c r="DC236">
        <v>22.9023</v>
      </c>
      <c r="DD236" s="1">
        <v>3.6439789999999999E-3</v>
      </c>
      <c r="DE236">
        <v>2.2295340000000001</v>
      </c>
      <c r="DF236">
        <v>1.265042</v>
      </c>
      <c r="DG236">
        <v>23.437180000000001</v>
      </c>
      <c r="DH236" s="1">
        <v>3.0830039999999999E-3</v>
      </c>
      <c r="DI236">
        <v>1.8860859999999999</v>
      </c>
      <c r="DJ236">
        <v>1.26501</v>
      </c>
      <c r="DK236">
        <v>23.85154</v>
      </c>
      <c r="DL236" s="1">
        <v>2.622147E-3</v>
      </c>
      <c r="DM236">
        <v>1.603912</v>
      </c>
      <c r="DN236">
        <v>1.264956</v>
      </c>
      <c r="DO236">
        <v>24.03116</v>
      </c>
      <c r="DP236" s="1">
        <v>2.2442270000000001E-3</v>
      </c>
      <c r="DQ236">
        <v>1.3724860000000001</v>
      </c>
      <c r="DR236">
        <v>1.264921</v>
      </c>
      <c r="DS236">
        <v>23.745940000000001</v>
      </c>
      <c r="DT236" s="1">
        <v>1.934711E-3</v>
      </c>
      <c r="DU236">
        <v>1.182965</v>
      </c>
      <c r="DV236">
        <v>1.2648410000000001</v>
      </c>
      <c r="DW236">
        <v>23.3064</v>
      </c>
      <c r="DX236" s="1">
        <v>1.679435E-3</v>
      </c>
      <c r="DY236">
        <v>1.0267219999999999</v>
      </c>
      <c r="DZ236">
        <v>1.2647409999999999</v>
      </c>
      <c r="EA236">
        <v>22.95412</v>
      </c>
      <c r="EB236" s="1">
        <v>1.469169E-3</v>
      </c>
      <c r="EC236">
        <v>0.89802559999999998</v>
      </c>
      <c r="ED236">
        <v>1.264635</v>
      </c>
      <c r="EE236">
        <v>22.81915</v>
      </c>
      <c r="EF236" s="1">
        <v>1.29462E-3</v>
      </c>
      <c r="EG236">
        <v>0.79122610000000004</v>
      </c>
      <c r="EH236">
        <v>1.2645200000000001</v>
      </c>
      <c r="EI236">
        <v>23.110510000000001</v>
      </c>
      <c r="EJ236" s="1">
        <v>1.1481040000000001E-3</v>
      </c>
      <c r="EK236">
        <v>0.70159720000000003</v>
      </c>
      <c r="EL236">
        <v>1.2644230000000001</v>
      </c>
      <c r="EM236">
        <v>23.651779999999999</v>
      </c>
      <c r="EN236" s="1">
        <v>1.024175E-3</v>
      </c>
      <c r="EO236">
        <v>0.62581379999999998</v>
      </c>
      <c r="EP236">
        <v>1.26433</v>
      </c>
      <c r="EQ236">
        <v>24.16677</v>
      </c>
      <c r="ER236" s="1">
        <v>9.1925329999999997E-4</v>
      </c>
      <c r="ES236">
        <v>0.5616409</v>
      </c>
      <c r="ET236">
        <v>1.2641979999999999</v>
      </c>
      <c r="EU236">
        <v>24.45317</v>
      </c>
      <c r="EV236" s="1">
        <v>8.3075100000000002E-4</v>
      </c>
      <c r="EW236">
        <v>0.50750490000000004</v>
      </c>
      <c r="EX236">
        <v>1.264073</v>
      </c>
      <c r="EY236">
        <v>24.2424</v>
      </c>
      <c r="EZ236" s="1">
        <v>7.5659100000000003E-4</v>
      </c>
      <c r="FA236">
        <v>0.462146</v>
      </c>
      <c r="FB236">
        <v>1.2639670000000001</v>
      </c>
      <c r="FC236">
        <v>23.83446</v>
      </c>
      <c r="FD236" s="1">
        <v>6.9385810000000003E-4</v>
      </c>
      <c r="FE236">
        <v>0.423786</v>
      </c>
      <c r="FF236">
        <v>1.26386</v>
      </c>
      <c r="FG236">
        <v>23.52441</v>
      </c>
      <c r="FH236" s="1">
        <v>6.4066130000000005E-4</v>
      </c>
      <c r="FI236">
        <v>0.39125330000000003</v>
      </c>
      <c r="FJ236">
        <v>1.263744</v>
      </c>
      <c r="FK236">
        <v>23.397480000000002</v>
      </c>
      <c r="FL236" s="1">
        <v>5.9384430000000005E-4</v>
      </c>
      <c r="FM236">
        <v>0.36266589999999999</v>
      </c>
      <c r="FN236">
        <v>1.2636400000000001</v>
      </c>
      <c r="FO236">
        <v>23.73563</v>
      </c>
      <c r="FP236" s="1">
        <v>5.5384130000000001E-4</v>
      </c>
      <c r="FQ236">
        <v>0.3381961</v>
      </c>
      <c r="FR236">
        <v>1.2635339999999999</v>
      </c>
      <c r="FS236">
        <v>24.16058</v>
      </c>
      <c r="FT236" s="1">
        <v>5.1941789999999997E-4</v>
      </c>
      <c r="FU236">
        <v>0.31716759999999999</v>
      </c>
      <c r="FV236">
        <v>1.263433</v>
      </c>
      <c r="FW236">
        <v>24.330660000000002</v>
      </c>
      <c r="FX236" s="1">
        <v>4.8880509999999996E-4</v>
      </c>
      <c r="FY236">
        <v>0.29847620000000002</v>
      </c>
      <c r="FZ236">
        <v>1.2633620000000001</v>
      </c>
      <c r="GA236">
        <v>24.194520000000001</v>
      </c>
      <c r="GB236" s="1">
        <v>4.6162580000000001E-4</v>
      </c>
      <c r="GC236">
        <v>0.28187099999999998</v>
      </c>
      <c r="GD236">
        <v>1.2632810000000001</v>
      </c>
      <c r="GE236">
        <v>23.711580000000001</v>
      </c>
      <c r="GF236" s="1">
        <v>4.3771789999999999E-4</v>
      </c>
      <c r="GG236">
        <v>0.26727000000000001</v>
      </c>
      <c r="GH236">
        <v>1.2632460000000001</v>
      </c>
      <c r="GI236">
        <v>23.235050000000001</v>
      </c>
      <c r="GJ236" s="1">
        <v>4.1653099999999999E-4</v>
      </c>
      <c r="GK236">
        <v>0.2543279</v>
      </c>
      <c r="GL236">
        <v>1.2632159999999999</v>
      </c>
      <c r="GM236">
        <v>22.927779999999998</v>
      </c>
      <c r="GN236" s="1">
        <v>3.9713679999999998E-4</v>
      </c>
      <c r="GO236">
        <v>0.24249219999999999</v>
      </c>
      <c r="GP236">
        <v>1.2631589999999999</v>
      </c>
      <c r="GQ236">
        <v>22.829059999999998</v>
      </c>
      <c r="GR236" s="1">
        <v>3.7905980000000001E-4</v>
      </c>
      <c r="GS236">
        <v>0.23145679999999999</v>
      </c>
      <c r="GT236">
        <v>1.2631319999999999</v>
      </c>
      <c r="GU236">
        <v>22.8748</v>
      </c>
      <c r="GV236" s="1">
        <v>3.6283399999999998E-4</v>
      </c>
      <c r="GW236">
        <v>0.22154470000000001</v>
      </c>
      <c r="GX236">
        <v>1.2630999999999999</v>
      </c>
      <c r="GY236">
        <v>23.238859999999999</v>
      </c>
      <c r="GZ236" s="1">
        <v>3.4784209999999999E-4</v>
      </c>
      <c r="HA236">
        <v>0.21240210000000001</v>
      </c>
      <c r="HB236">
        <v>1.263107</v>
      </c>
      <c r="HC236">
        <v>23.651199999999999</v>
      </c>
      <c r="HD236" s="1">
        <v>3.3412829999999999E-4</v>
      </c>
      <c r="HE236">
        <v>0.20401620000000001</v>
      </c>
      <c r="HF236">
        <v>1.2630840000000001</v>
      </c>
      <c r="HG236">
        <v>23.87556</v>
      </c>
      <c r="HH236" s="1">
        <v>3.217327E-4</v>
      </c>
      <c r="HI236">
        <v>0.1964448</v>
      </c>
      <c r="HJ236">
        <v>1.263064</v>
      </c>
      <c r="HK236">
        <v>23.578320000000001</v>
      </c>
      <c r="HL236" s="1">
        <v>3.1023249999999997E-4</v>
      </c>
      <c r="HM236">
        <v>0.1894246</v>
      </c>
      <c r="HN236">
        <v>1.263064</v>
      </c>
      <c r="HO236">
        <v>23.026420000000002</v>
      </c>
      <c r="HP236" s="1">
        <v>2.9963739999999998E-4</v>
      </c>
      <c r="HQ236">
        <v>0.1829539</v>
      </c>
      <c r="HR236">
        <v>1.2630600000000001</v>
      </c>
      <c r="HS236">
        <v>22.64256</v>
      </c>
      <c r="HT236" s="1">
        <v>2.8938789999999998E-4</v>
      </c>
      <c r="HU236">
        <v>0.176708</v>
      </c>
      <c r="HV236">
        <v>1.2630490000000001</v>
      </c>
      <c r="HW236">
        <v>22.51276</v>
      </c>
      <c r="HX236" s="1">
        <v>2.797524E-4</v>
      </c>
      <c r="HY236">
        <v>0.1708297</v>
      </c>
      <c r="HZ236">
        <v>1.263058</v>
      </c>
      <c r="IA236">
        <v>22.740600000000001</v>
      </c>
      <c r="IB236" s="1">
        <v>2.705044E-4</v>
      </c>
      <c r="IC236">
        <v>0.16518070000000001</v>
      </c>
      <c r="ID236">
        <v>1.2630220000000001</v>
      </c>
      <c r="IE236">
        <v>23.074110000000001</v>
      </c>
      <c r="IF236" s="1">
        <v>2.6197960000000001E-4</v>
      </c>
      <c r="IG236">
        <v>0.1599817</v>
      </c>
      <c r="IH236">
        <v>1.2630269999999999</v>
      </c>
      <c r="II236">
        <v>23.348320000000001</v>
      </c>
      <c r="IJ236" s="1">
        <v>2.539326E-4</v>
      </c>
      <c r="IK236">
        <v>0.1550675</v>
      </c>
      <c r="IL236">
        <v>1.2629649999999999</v>
      </c>
      <c r="IM236">
        <v>23.465699999999998</v>
      </c>
      <c r="IN236" s="1">
        <v>2.4588730000000002E-4</v>
      </c>
      <c r="IO236">
        <v>0.15017249999999999</v>
      </c>
      <c r="IP236">
        <v>1.2629520000000001</v>
      </c>
      <c r="IQ236">
        <v>23.244240000000001</v>
      </c>
      <c r="IR236" s="1">
        <v>2.381781E-4</v>
      </c>
      <c r="IS236">
        <v>0.14547199999999999</v>
      </c>
      <c r="IT236">
        <v>1.2629170000000001</v>
      </c>
      <c r="IU236">
        <v>22.957409999999999</v>
      </c>
      <c r="IV236" s="1">
        <v>2.3054759999999999E-4</v>
      </c>
      <c r="IW236">
        <v>0.14081920000000001</v>
      </c>
      <c r="IX236">
        <v>1.262883</v>
      </c>
      <c r="IY236">
        <v>22.730129999999999</v>
      </c>
      <c r="IZ236" s="1">
        <v>2.2335930000000001E-4</v>
      </c>
      <c r="JA236">
        <v>0.1364341</v>
      </c>
      <c r="JB236">
        <v>1.2628349999999999</v>
      </c>
      <c r="JC236">
        <v>22.64742</v>
      </c>
      <c r="JD236" s="1">
        <v>2.166859E-4</v>
      </c>
      <c r="JE236">
        <v>0.13236519999999999</v>
      </c>
      <c r="JF236">
        <v>1.2627759999999999</v>
      </c>
      <c r="JG236">
        <v>23.002559999999999</v>
      </c>
      <c r="JH236">
        <v>2.1029999999999999E-4</v>
      </c>
      <c r="JI236">
        <v>0.1284758</v>
      </c>
      <c r="JJ236">
        <v>1.2627170000000001</v>
      </c>
      <c r="JK236">
        <v>23.507159999999999</v>
      </c>
      <c r="JL236" s="1">
        <v>2.03749E-4</v>
      </c>
      <c r="JM236">
        <v>0.124483</v>
      </c>
      <c r="JN236">
        <v>1.262683</v>
      </c>
      <c r="JO236">
        <v>23.904299999999999</v>
      </c>
      <c r="JP236" s="1">
        <v>1.9761719999999999E-4</v>
      </c>
      <c r="JQ236">
        <v>0.12074799999999999</v>
      </c>
      <c r="JR236">
        <v>1.2626029999999999</v>
      </c>
      <c r="JS236">
        <v>24.05219</v>
      </c>
      <c r="JT236" s="1">
        <v>1.915683E-4</v>
      </c>
      <c r="JU236">
        <v>0.1170557</v>
      </c>
      <c r="JV236">
        <v>1.2625139999999999</v>
      </c>
      <c r="JW236">
        <v>23.90991</v>
      </c>
      <c r="JX236" s="1">
        <v>1.8579649999999999E-4</v>
      </c>
      <c r="JY236">
        <v>0.11354400000000001</v>
      </c>
      <c r="JZ236">
        <v>1.2624660000000001</v>
      </c>
      <c r="KA236">
        <v>23.51435</v>
      </c>
      <c r="KB236" s="1">
        <v>1.8053780000000001E-4</v>
      </c>
      <c r="KC236">
        <v>0.1103286</v>
      </c>
      <c r="KD236">
        <v>1.262381</v>
      </c>
      <c r="KE236">
        <v>23.168389999999999</v>
      </c>
      <c r="KF236" s="1">
        <v>1.75131E-4</v>
      </c>
      <c r="KG236">
        <v>0.1070403</v>
      </c>
      <c r="KH236">
        <v>1.262294</v>
      </c>
      <c r="KI236">
        <v>22.991109999999999</v>
      </c>
      <c r="KJ236" s="1">
        <v>1.7010030000000001E-4</v>
      </c>
      <c r="KK236">
        <v>0.1039694</v>
      </c>
      <c r="KL236">
        <v>1.262224</v>
      </c>
      <c r="KM236">
        <v>23.343889999999998</v>
      </c>
      <c r="KN236" s="1">
        <v>1.6522370000000001E-4</v>
      </c>
      <c r="KO236">
        <v>0.10100199999999999</v>
      </c>
      <c r="KP236">
        <v>1.2621329999999999</v>
      </c>
      <c r="KQ236">
        <v>23.859539999999999</v>
      </c>
      <c r="KR236" s="1">
        <v>1.603125E-4</v>
      </c>
      <c r="KS236" s="1">
        <v>9.8004930000000004E-2</v>
      </c>
      <c r="KT236">
        <v>1.2620629999999999</v>
      </c>
      <c r="KU236">
        <v>24.347930000000002</v>
      </c>
      <c r="KV236" s="1">
        <v>1.5581429999999999E-4</v>
      </c>
      <c r="KW236" s="1">
        <v>9.5259430000000006E-2</v>
      </c>
      <c r="KX236">
        <v>1.2619769999999999</v>
      </c>
      <c r="KY236">
        <v>24.615290000000002</v>
      </c>
      <c r="KZ236" s="1">
        <v>1.5139689999999999E-4</v>
      </c>
      <c r="LA236" s="1">
        <v>9.2569540000000006E-2</v>
      </c>
      <c r="LB236">
        <v>1.2619180000000001</v>
      </c>
      <c r="LC236">
        <v>24.457329999999999</v>
      </c>
      <c r="LD236" s="1">
        <v>1.470939E-4</v>
      </c>
      <c r="LE236">
        <v>8.99427E-2</v>
      </c>
      <c r="LF236">
        <v>1.2618560000000001</v>
      </c>
      <c r="LG236">
        <v>24.120190000000001</v>
      </c>
      <c r="LH236" s="1">
        <v>1.4306280000000001E-4</v>
      </c>
      <c r="LI236">
        <v>8.74775E-2</v>
      </c>
      <c r="LJ236">
        <v>1.261787</v>
      </c>
      <c r="LK236">
        <v>23.865259999999999</v>
      </c>
      <c r="LL236" s="1">
        <v>1.3927070000000001E-4</v>
      </c>
      <c r="LM236" s="1">
        <v>8.5164589999999998E-2</v>
      </c>
      <c r="LN236">
        <v>1.261728</v>
      </c>
      <c r="LO236">
        <v>23.816299999999998</v>
      </c>
      <c r="LP236" s="1">
        <v>1.3549539999999999E-4</v>
      </c>
      <c r="LQ236" s="1">
        <v>8.2863110000000004E-2</v>
      </c>
      <c r="LR236">
        <v>1.2616590000000001</v>
      </c>
      <c r="LS236">
        <v>24.302520000000001</v>
      </c>
      <c r="LT236" s="1">
        <v>1.318046E-4</v>
      </c>
      <c r="LU236" s="1">
        <v>8.0609219999999995E-2</v>
      </c>
      <c r="LV236">
        <v>1.2616229999999999</v>
      </c>
      <c r="LW236">
        <v>24.886060000000001</v>
      </c>
      <c r="LX236" s="1">
        <v>1.2838810000000001E-4</v>
      </c>
      <c r="LY236">
        <v>7.8517799999999999E-2</v>
      </c>
      <c r="LZ236">
        <v>1.261584</v>
      </c>
      <c r="MA236">
        <v>25.348410000000001</v>
      </c>
      <c r="MB236" s="1">
        <v>1.250922E-4</v>
      </c>
      <c r="MC236" s="1">
        <v>7.6507610000000004E-2</v>
      </c>
      <c r="MD236">
        <v>1.261495</v>
      </c>
      <c r="ME236">
        <v>25.61298</v>
      </c>
      <c r="MF236" s="1">
        <v>1.216552E-4</v>
      </c>
      <c r="MG236">
        <v>7.4415099999999998E-2</v>
      </c>
      <c r="MH236">
        <v>1.261469</v>
      </c>
      <c r="MI236">
        <v>25.44445</v>
      </c>
      <c r="MJ236" s="1">
        <v>1.183596E-4</v>
      </c>
      <c r="MK236" s="1">
        <v>7.2400930000000002E-2</v>
      </c>
      <c r="ML236">
        <v>1.2613939999999999</v>
      </c>
      <c r="MM236">
        <v>25.135210000000001</v>
      </c>
      <c r="MN236" s="1">
        <v>1.150737E-4</v>
      </c>
      <c r="MO236" s="1">
        <v>7.0397080000000001E-2</v>
      </c>
      <c r="MP236">
        <v>1.261333</v>
      </c>
      <c r="MQ236">
        <v>24.854980000000001</v>
      </c>
      <c r="MR236" s="1">
        <v>1.119163E-4</v>
      </c>
      <c r="MS236" s="1">
        <v>6.8463679999999999E-2</v>
      </c>
      <c r="MT236">
        <v>1.2613049999999999</v>
      </c>
      <c r="MU236">
        <v>24.71537</v>
      </c>
      <c r="MV236" s="1">
        <v>1.089083E-4</v>
      </c>
      <c r="MW236" s="1">
        <v>6.6627989999999998E-2</v>
      </c>
      <c r="MX236">
        <v>1.261242</v>
      </c>
      <c r="MY236">
        <v>24.73141</v>
      </c>
      <c r="MZ236" s="1">
        <v>1.060827E-4</v>
      </c>
      <c r="NA236" s="1">
        <v>6.4901020000000004E-2</v>
      </c>
      <c r="NB236">
        <v>1.2611939999999999</v>
      </c>
      <c r="NC236">
        <v>24.956679999999999</v>
      </c>
      <c r="ND236" s="1">
        <v>1.031628E-4</v>
      </c>
      <c r="NE236" s="1">
        <v>6.3118629999999995E-2</v>
      </c>
      <c r="NF236">
        <v>1.2611349999999999</v>
      </c>
      <c r="NG236">
        <v>25.243279999999999</v>
      </c>
      <c r="NH236" s="1">
        <v>1.00336E-4</v>
      </c>
      <c r="NI236" s="1">
        <v>6.1395070000000003E-2</v>
      </c>
      <c r="NJ236">
        <v>1.2610790000000001</v>
      </c>
      <c r="NK236">
        <v>25.14574</v>
      </c>
      <c r="NL236" s="1">
        <v>9.7439739999999998E-5</v>
      </c>
      <c r="NM236" s="1">
        <v>5.962725E-2</v>
      </c>
      <c r="NN236">
        <v>1.2610330000000001</v>
      </c>
      <c r="NO236">
        <v>24.665320000000001</v>
      </c>
      <c r="NP236" s="1">
        <v>9.4637130000000004E-5</v>
      </c>
      <c r="NQ236" s="1">
        <v>5.7912659999999998E-2</v>
      </c>
      <c r="NR236">
        <v>1.2609699999999999</v>
      </c>
      <c r="NS236">
        <v>24.124659999999999</v>
      </c>
      <c r="NT236" s="1">
        <v>9.1997710000000003E-5</v>
      </c>
      <c r="NU236" s="1">
        <v>5.6302789999999998E-2</v>
      </c>
      <c r="NV236">
        <v>1.2609349999999999</v>
      </c>
      <c r="NW236">
        <v>23.749870000000001</v>
      </c>
      <c r="NX236" s="1">
        <v>8.9323290000000005E-5</v>
      </c>
      <c r="NY236" s="1">
        <v>5.4666560000000003E-2</v>
      </c>
      <c r="NZ236">
        <v>1.2609079999999999</v>
      </c>
      <c r="OA236">
        <v>23.568439999999999</v>
      </c>
      <c r="OB236" s="1">
        <v>8.6755299999999999E-5</v>
      </c>
      <c r="OC236" s="1">
        <v>5.3095389999999999E-2</v>
      </c>
      <c r="OD236">
        <v>1.2608619999999999</v>
      </c>
      <c r="OE236">
        <v>23.845680000000002</v>
      </c>
      <c r="OF236" s="1">
        <v>8.4306440000000006E-5</v>
      </c>
      <c r="OG236">
        <v>5.1599300000000001E-2</v>
      </c>
      <c r="OH236">
        <v>1.2608250000000001</v>
      </c>
      <c r="OI236">
        <v>24.322929999999999</v>
      </c>
      <c r="OJ236" s="1">
        <v>8.194167E-5</v>
      </c>
      <c r="OK236" s="1">
        <v>5.0152290000000002E-2</v>
      </c>
    </row>
    <row r="237" spans="1:401" x14ac:dyDescent="0.35">
      <c r="A237">
        <v>243</v>
      </c>
      <c r="B237" t="s">
        <v>4</v>
      </c>
      <c r="C237" t="s">
        <v>181</v>
      </c>
      <c r="D237" t="s">
        <v>241</v>
      </c>
      <c r="E237">
        <v>905.77419999999995</v>
      </c>
      <c r="F237">
        <v>1.1572469999999999</v>
      </c>
      <c r="G237">
        <v>23.795590000000001</v>
      </c>
      <c r="H237">
        <v>0</v>
      </c>
      <c r="I237">
        <v>0</v>
      </c>
      <c r="J237">
        <v>1.157033</v>
      </c>
      <c r="K237">
        <v>23.84037</v>
      </c>
      <c r="L237">
        <v>0</v>
      </c>
      <c r="M237">
        <v>0</v>
      </c>
      <c r="N237">
        <v>1.1568149999999999</v>
      </c>
      <c r="O237">
        <v>23.850729999999999</v>
      </c>
      <c r="P237">
        <v>0</v>
      </c>
      <c r="Q237">
        <v>0</v>
      </c>
      <c r="R237">
        <v>1.156633</v>
      </c>
      <c r="S237">
        <v>23.70187</v>
      </c>
      <c r="T237">
        <v>0</v>
      </c>
      <c r="U237">
        <v>0</v>
      </c>
      <c r="V237">
        <v>1.1564209999999999</v>
      </c>
      <c r="W237">
        <v>23.47362</v>
      </c>
      <c r="X237">
        <v>0</v>
      </c>
      <c r="Y237">
        <v>0</v>
      </c>
      <c r="Z237">
        <v>1.1562330000000001</v>
      </c>
      <c r="AA237">
        <v>22.979330000000001</v>
      </c>
      <c r="AB237">
        <v>0</v>
      </c>
      <c r="AC237">
        <v>0</v>
      </c>
      <c r="AD237">
        <v>1.156056</v>
      </c>
      <c r="AE237">
        <v>22.388300000000001</v>
      </c>
      <c r="AF237">
        <v>0</v>
      </c>
      <c r="AG237">
        <v>0</v>
      </c>
      <c r="AH237">
        <v>1.1558839999999999</v>
      </c>
      <c r="AI237">
        <v>21.918669999999999</v>
      </c>
      <c r="AJ237">
        <v>0</v>
      </c>
      <c r="AK237">
        <v>0</v>
      </c>
      <c r="AL237">
        <v>1.155718</v>
      </c>
      <c r="AM237">
        <v>21.696079999999998</v>
      </c>
      <c r="AN237">
        <v>0</v>
      </c>
      <c r="AO237">
        <v>0</v>
      </c>
      <c r="AP237">
        <v>1.155562</v>
      </c>
      <c r="AQ237">
        <v>21.97336</v>
      </c>
      <c r="AR237" s="1">
        <v>5.6063690000000003E-30</v>
      </c>
      <c r="AS237" s="1">
        <v>5.4422880000000002E-27</v>
      </c>
      <c r="AT237">
        <v>1.1554450000000001</v>
      </c>
      <c r="AU237">
        <v>22.47466</v>
      </c>
      <c r="AV237" s="1">
        <v>1.6442390000000001E-15</v>
      </c>
      <c r="AW237" s="1">
        <v>1.3421979999999999E-12</v>
      </c>
      <c r="AX237">
        <v>1.1553009999999999</v>
      </c>
      <c r="AY237">
        <v>22.820350000000001</v>
      </c>
      <c r="AZ237" s="1">
        <v>5.7957160000000003E-7</v>
      </c>
      <c r="BA237" s="1">
        <v>3.5452759999999998E-4</v>
      </c>
      <c r="BB237">
        <v>1.1551819999999999</v>
      </c>
      <c r="BC237">
        <v>22.999610000000001</v>
      </c>
      <c r="BD237" s="1">
        <v>1.2691779999999999E-3</v>
      </c>
      <c r="BE237">
        <v>0.88496050000000004</v>
      </c>
      <c r="BF237">
        <v>1.1550940000000001</v>
      </c>
      <c r="BG237">
        <v>22.848749999999999</v>
      </c>
      <c r="BH237">
        <v>0.1657836</v>
      </c>
      <c r="BI237">
        <v>126.86</v>
      </c>
      <c r="BJ237">
        <v>1.154987</v>
      </c>
      <c r="BK237">
        <v>22.49099</v>
      </c>
      <c r="BL237">
        <v>3.5935320000000002</v>
      </c>
      <c r="BM237">
        <v>2978.355</v>
      </c>
      <c r="BN237">
        <v>1.1549309999999999</v>
      </c>
      <c r="BO237">
        <v>22.173279999999998</v>
      </c>
      <c r="BP237">
        <v>20.17925</v>
      </c>
      <c r="BQ237">
        <v>17969.349999999999</v>
      </c>
      <c r="BR237">
        <v>1.1548769999999999</v>
      </c>
      <c r="BS237">
        <v>21.889309999999998</v>
      </c>
      <c r="BT237">
        <v>38.557879999999997</v>
      </c>
      <c r="BU237">
        <v>36674.82</v>
      </c>
      <c r="BV237">
        <v>1.1548290000000001</v>
      </c>
      <c r="BW237">
        <v>21.94361</v>
      </c>
      <c r="BX237">
        <v>30.353179999999998</v>
      </c>
      <c r="BY237">
        <v>30692.05</v>
      </c>
      <c r="BZ237">
        <v>1.1548020000000001</v>
      </c>
      <c r="CA237">
        <v>22.217659999999999</v>
      </c>
      <c r="CB237">
        <v>11.358280000000001</v>
      </c>
      <c r="CC237">
        <v>12161.9</v>
      </c>
      <c r="CD237">
        <v>1.1547510000000001</v>
      </c>
      <c r="CE237">
        <v>22.450859999999999</v>
      </c>
      <c r="CF237">
        <v>2.2683819999999999</v>
      </c>
      <c r="CG237">
        <v>2561.0549999999998</v>
      </c>
      <c r="CH237">
        <v>1.154747</v>
      </c>
      <c r="CI237">
        <v>22.726330000000001</v>
      </c>
      <c r="CJ237">
        <v>0.27107690000000001</v>
      </c>
      <c r="CK237">
        <v>320.16660000000002</v>
      </c>
      <c r="CL237">
        <v>1.154706</v>
      </c>
      <c r="CM237">
        <v>22.740020000000001</v>
      </c>
      <c r="CN237" s="1">
        <v>2.6774849999999999E-2</v>
      </c>
      <c r="CO237">
        <v>31.335640000000001</v>
      </c>
      <c r="CP237">
        <v>1.154703</v>
      </c>
      <c r="CQ237">
        <v>22.596250000000001</v>
      </c>
      <c r="CR237" s="1">
        <v>7.2248970000000001E-3</v>
      </c>
      <c r="CS237">
        <v>7.4048470000000002</v>
      </c>
      <c r="CT237">
        <v>1.1546879999999999</v>
      </c>
      <c r="CU237">
        <v>22.46799</v>
      </c>
      <c r="CV237" s="1">
        <v>5.262783E-3</v>
      </c>
      <c r="CW237">
        <v>5.1849679999999996</v>
      </c>
      <c r="CX237">
        <v>1.154644</v>
      </c>
      <c r="CY237">
        <v>22.469840000000001</v>
      </c>
      <c r="CZ237" s="1">
        <v>4.3821980000000003E-3</v>
      </c>
      <c r="DA237">
        <v>4.3062199999999997</v>
      </c>
      <c r="DB237">
        <v>1.154631</v>
      </c>
      <c r="DC237">
        <v>22.913609999999998</v>
      </c>
      <c r="DD237" s="1">
        <v>3.6877540000000001E-3</v>
      </c>
      <c r="DE237">
        <v>3.6223550000000002</v>
      </c>
      <c r="DF237">
        <v>1.154596</v>
      </c>
      <c r="DG237">
        <v>23.452780000000001</v>
      </c>
      <c r="DH237" s="1">
        <v>3.1188829999999998E-3</v>
      </c>
      <c r="DI237">
        <v>3.0625529999999999</v>
      </c>
      <c r="DJ237">
        <v>1.1545730000000001</v>
      </c>
      <c r="DK237">
        <v>23.884080000000001</v>
      </c>
      <c r="DL237" s="1">
        <v>2.6516740000000001E-3</v>
      </c>
      <c r="DM237">
        <v>2.6028859999999998</v>
      </c>
      <c r="DN237">
        <v>1.154522</v>
      </c>
      <c r="DO237">
        <v>24.074339999999999</v>
      </c>
      <c r="DP237" s="1">
        <v>2.2683450000000002E-3</v>
      </c>
      <c r="DQ237">
        <v>2.2255739999999999</v>
      </c>
      <c r="DR237">
        <v>1.1544479999999999</v>
      </c>
      <c r="DS237">
        <v>23.792629999999999</v>
      </c>
      <c r="DT237" s="1">
        <v>1.954548E-3</v>
      </c>
      <c r="DU237">
        <v>1.916785</v>
      </c>
      <c r="DV237">
        <v>1.154406</v>
      </c>
      <c r="DW237">
        <v>23.348590000000002</v>
      </c>
      <c r="DX237" s="1">
        <v>1.695813E-3</v>
      </c>
      <c r="DY237">
        <v>1.6623349999999999</v>
      </c>
      <c r="DZ237">
        <v>1.154315</v>
      </c>
      <c r="EA237">
        <v>22.9834</v>
      </c>
      <c r="EB237" s="1">
        <v>1.4826380000000001E-3</v>
      </c>
      <c r="EC237">
        <v>1.4526669999999999</v>
      </c>
      <c r="ED237">
        <v>1.1542539999999999</v>
      </c>
      <c r="EE237">
        <v>22.833189999999998</v>
      </c>
      <c r="EF237" s="1">
        <v>1.3059199999999999E-3</v>
      </c>
      <c r="EG237">
        <v>1.2790189999999999</v>
      </c>
      <c r="EH237">
        <v>1.1541539999999999</v>
      </c>
      <c r="EI237">
        <v>23.119430000000001</v>
      </c>
      <c r="EJ237" s="1">
        <v>1.157564E-3</v>
      </c>
      <c r="EK237">
        <v>1.1333040000000001</v>
      </c>
      <c r="EL237">
        <v>1.154074</v>
      </c>
      <c r="EM237">
        <v>23.665199999999999</v>
      </c>
      <c r="EN237" s="1">
        <v>1.0322199999999999E-3</v>
      </c>
      <c r="EO237">
        <v>1.010313</v>
      </c>
      <c r="EP237">
        <v>1.1539489999999999</v>
      </c>
      <c r="EQ237">
        <v>24.189530000000001</v>
      </c>
      <c r="ER237" s="1">
        <v>9.2605859999999999E-4</v>
      </c>
      <c r="ES237">
        <v>0.90610049999999998</v>
      </c>
      <c r="ET237">
        <v>1.1538619999999999</v>
      </c>
      <c r="EU237">
        <v>24.490680000000001</v>
      </c>
      <c r="EV237" s="1">
        <v>8.3646499999999999E-4</v>
      </c>
      <c r="EW237">
        <v>0.81812490000000004</v>
      </c>
      <c r="EX237">
        <v>1.1537500000000001</v>
      </c>
      <c r="EY237">
        <v>24.287960000000002</v>
      </c>
      <c r="EZ237" s="1">
        <v>7.6139369999999999E-4</v>
      </c>
      <c r="FA237">
        <v>0.74439759999999999</v>
      </c>
      <c r="FB237">
        <v>1.153661</v>
      </c>
      <c r="FC237">
        <v>23.87237</v>
      </c>
      <c r="FD237" s="1">
        <v>6.9793640000000005E-4</v>
      </c>
      <c r="FE237">
        <v>0.68212459999999997</v>
      </c>
      <c r="FF237">
        <v>1.1535470000000001</v>
      </c>
      <c r="FG237">
        <v>23.550149999999999</v>
      </c>
      <c r="FH237" s="1">
        <v>6.4415030000000001E-4</v>
      </c>
      <c r="FI237">
        <v>0.62933380000000005</v>
      </c>
      <c r="FJ237">
        <v>1.153478</v>
      </c>
      <c r="FK237">
        <v>23.410070000000001</v>
      </c>
      <c r="FL237" s="1">
        <v>5.9691900000000001E-4</v>
      </c>
      <c r="FM237">
        <v>0.58313619999999999</v>
      </c>
      <c r="FN237">
        <v>1.1533789999999999</v>
      </c>
      <c r="FO237">
        <v>23.745819999999998</v>
      </c>
      <c r="FP237" s="1">
        <v>5.5642509999999997E-4</v>
      </c>
      <c r="FQ237">
        <v>0.54337020000000003</v>
      </c>
      <c r="FR237">
        <v>1.1532910000000001</v>
      </c>
      <c r="FS237">
        <v>24.177</v>
      </c>
      <c r="FT237" s="1">
        <v>5.2169939999999995E-4</v>
      </c>
      <c r="FU237">
        <v>0.50937399999999999</v>
      </c>
      <c r="FV237">
        <v>1.1532340000000001</v>
      </c>
      <c r="FW237">
        <v>24.36186</v>
      </c>
      <c r="FX237" s="1">
        <v>4.9082759999999998E-4</v>
      </c>
      <c r="FY237">
        <v>0.4791762</v>
      </c>
      <c r="FZ237">
        <v>1.15317</v>
      </c>
      <c r="GA237">
        <v>24.252490000000002</v>
      </c>
      <c r="GB237" s="1">
        <v>4.6341729999999998E-4</v>
      </c>
      <c r="GC237">
        <v>0.45235409999999998</v>
      </c>
      <c r="GD237">
        <v>1.153103</v>
      </c>
      <c r="GE237">
        <v>23.772790000000001</v>
      </c>
      <c r="GF237" s="1">
        <v>4.3930679999999999E-4</v>
      </c>
      <c r="GG237">
        <v>0.42875340000000001</v>
      </c>
      <c r="GH237">
        <v>1.1530480000000001</v>
      </c>
      <c r="GI237">
        <v>23.297789999999999</v>
      </c>
      <c r="GJ237" s="1">
        <v>4.179473E-4</v>
      </c>
      <c r="GK237">
        <v>0.4078504</v>
      </c>
      <c r="GL237">
        <v>1.153003</v>
      </c>
      <c r="GM237">
        <v>22.966519999999999</v>
      </c>
      <c r="GN237" s="1">
        <v>3.9845959999999998E-4</v>
      </c>
      <c r="GO237">
        <v>0.38883089999999998</v>
      </c>
      <c r="GP237">
        <v>1.152998</v>
      </c>
      <c r="GQ237">
        <v>22.84825</v>
      </c>
      <c r="GR237" s="1">
        <v>3.8026329999999998E-4</v>
      </c>
      <c r="GS237">
        <v>0.37105870000000002</v>
      </c>
      <c r="GT237">
        <v>1.152971</v>
      </c>
      <c r="GU237">
        <v>22.874369999999999</v>
      </c>
      <c r="GV237" s="1">
        <v>3.6391709999999999E-4</v>
      </c>
      <c r="GW237">
        <v>0.35506219999999999</v>
      </c>
      <c r="GX237">
        <v>1.152946</v>
      </c>
      <c r="GY237">
        <v>23.242850000000001</v>
      </c>
      <c r="GZ237" s="1">
        <v>3.4885930000000002E-4</v>
      </c>
      <c r="HA237">
        <v>0.34037970000000001</v>
      </c>
      <c r="HB237">
        <v>1.1529320000000001</v>
      </c>
      <c r="HC237">
        <v>23.677610000000001</v>
      </c>
      <c r="HD237" s="1">
        <v>3.3504660000000002E-4</v>
      </c>
      <c r="HE237">
        <v>0.32685409999999998</v>
      </c>
      <c r="HF237">
        <v>1.1529069999999999</v>
      </c>
      <c r="HG237">
        <v>23.924700000000001</v>
      </c>
      <c r="HH237" s="1">
        <v>3.2256450000000002E-4</v>
      </c>
      <c r="HI237">
        <v>0.3146427</v>
      </c>
      <c r="HJ237">
        <v>1.1529149999999999</v>
      </c>
      <c r="HK237">
        <v>23.645289999999999</v>
      </c>
      <c r="HL237" s="1">
        <v>3.1100870000000001E-4</v>
      </c>
      <c r="HM237">
        <v>0.30336370000000001</v>
      </c>
      <c r="HN237">
        <v>1.1529119999999999</v>
      </c>
      <c r="HO237">
        <v>23.077349999999999</v>
      </c>
      <c r="HP237" s="1">
        <v>3.0035879999999997E-4</v>
      </c>
      <c r="HQ237">
        <v>0.29295310000000002</v>
      </c>
      <c r="HR237">
        <v>1.1529119999999999</v>
      </c>
      <c r="HS237">
        <v>22.674230000000001</v>
      </c>
      <c r="HT237" s="1">
        <v>2.900895E-4</v>
      </c>
      <c r="HU237">
        <v>0.28296450000000001</v>
      </c>
      <c r="HV237">
        <v>1.1528989999999999</v>
      </c>
      <c r="HW237">
        <v>22.520409999999998</v>
      </c>
      <c r="HX237" s="1">
        <v>2.8041699999999998E-4</v>
      </c>
      <c r="HY237">
        <v>0.2735264</v>
      </c>
      <c r="HZ237">
        <v>1.1528879999999999</v>
      </c>
      <c r="IA237">
        <v>22.75339</v>
      </c>
      <c r="IB237" s="1">
        <v>2.711247E-4</v>
      </c>
      <c r="IC237">
        <v>0.26445449999999998</v>
      </c>
      <c r="ID237">
        <v>1.152882</v>
      </c>
      <c r="IE237">
        <v>23.091180000000001</v>
      </c>
      <c r="IF237" s="1">
        <v>2.6257169999999999E-4</v>
      </c>
      <c r="IG237">
        <v>0.2561118</v>
      </c>
      <c r="IH237">
        <v>1.1528659999999999</v>
      </c>
      <c r="II237">
        <v>23.375450000000001</v>
      </c>
      <c r="IJ237" s="1">
        <v>2.5448549999999999E-4</v>
      </c>
      <c r="IK237">
        <v>0.24821270000000001</v>
      </c>
      <c r="IL237">
        <v>1.152854</v>
      </c>
      <c r="IM237">
        <v>23.500430000000001</v>
      </c>
      <c r="IN237" s="1">
        <v>2.4643929999999998E-4</v>
      </c>
      <c r="IO237">
        <v>0.24040729999999999</v>
      </c>
      <c r="IP237">
        <v>1.1528160000000001</v>
      </c>
      <c r="IQ237">
        <v>23.283919999999998</v>
      </c>
      <c r="IR237" s="1">
        <v>2.3871750000000001E-4</v>
      </c>
      <c r="IS237">
        <v>0.2328875</v>
      </c>
      <c r="IT237">
        <v>1.1527909999999999</v>
      </c>
      <c r="IU237">
        <v>22.99222</v>
      </c>
      <c r="IV237" s="1">
        <v>2.3107250000000001E-4</v>
      </c>
      <c r="IW237">
        <v>0.22544980000000001</v>
      </c>
      <c r="IX237">
        <v>1.1527639999999999</v>
      </c>
      <c r="IY237">
        <v>22.759039999999999</v>
      </c>
      <c r="IZ237" s="1">
        <v>2.2385029999999999E-4</v>
      </c>
      <c r="JA237">
        <v>0.2184026</v>
      </c>
      <c r="JB237">
        <v>1.1527000000000001</v>
      </c>
      <c r="JC237">
        <v>22.665050000000001</v>
      </c>
      <c r="JD237" s="1">
        <v>2.1713639999999999E-4</v>
      </c>
      <c r="JE237">
        <v>0.21185109999999999</v>
      </c>
      <c r="JF237">
        <v>1.1526689999999999</v>
      </c>
      <c r="JG237">
        <v>23.019970000000001</v>
      </c>
      <c r="JH237" s="1">
        <v>2.1075299999999999E-4</v>
      </c>
      <c r="JI237">
        <v>0.20564779999999999</v>
      </c>
      <c r="JJ237">
        <v>1.152625</v>
      </c>
      <c r="JK237">
        <v>23.51857</v>
      </c>
      <c r="JL237" s="1">
        <v>2.0419230000000001E-4</v>
      </c>
      <c r="JM237">
        <v>0.19927639999999999</v>
      </c>
      <c r="JN237">
        <v>1.152577</v>
      </c>
      <c r="JO237">
        <v>23.92164</v>
      </c>
      <c r="JP237" s="1">
        <v>1.9804720000000001E-4</v>
      </c>
      <c r="JQ237">
        <v>0.1932933</v>
      </c>
      <c r="JR237">
        <v>1.152504</v>
      </c>
      <c r="JS237">
        <v>24.07884</v>
      </c>
      <c r="JT237" s="1">
        <v>1.919724E-4</v>
      </c>
      <c r="JU237">
        <v>0.18737129999999999</v>
      </c>
      <c r="JV237">
        <v>1.1524509999999999</v>
      </c>
      <c r="JW237">
        <v>23.951599999999999</v>
      </c>
      <c r="JX237" s="1">
        <v>1.8619740000000001E-4</v>
      </c>
      <c r="JY237">
        <v>0.18176709999999999</v>
      </c>
      <c r="JZ237">
        <v>1.152385</v>
      </c>
      <c r="KA237">
        <v>23.558730000000001</v>
      </c>
      <c r="KB237" s="1">
        <v>1.808991E-4</v>
      </c>
      <c r="KC237">
        <v>0.1765738</v>
      </c>
      <c r="KD237">
        <v>1.1523129999999999</v>
      </c>
      <c r="KE237">
        <v>23.20722</v>
      </c>
      <c r="KF237" s="1">
        <v>1.75503E-4</v>
      </c>
      <c r="KG237">
        <v>0.1713556</v>
      </c>
      <c r="KH237">
        <v>1.1522619999999999</v>
      </c>
      <c r="KI237">
        <v>23.010580000000001</v>
      </c>
      <c r="KJ237" s="1">
        <v>1.7044090000000001E-4</v>
      </c>
      <c r="KK237">
        <v>0.1664069</v>
      </c>
      <c r="KL237">
        <v>1.152182</v>
      </c>
      <c r="KM237">
        <v>23.356280000000002</v>
      </c>
      <c r="KN237" s="1">
        <v>1.6556470000000001E-4</v>
      </c>
      <c r="KO237">
        <v>0.16167429999999999</v>
      </c>
      <c r="KP237">
        <v>1.1521250000000001</v>
      </c>
      <c r="KQ237">
        <v>23.869820000000001</v>
      </c>
      <c r="KR237" s="1">
        <v>1.6064230000000001E-4</v>
      </c>
      <c r="KS237">
        <v>0.15688530000000001</v>
      </c>
      <c r="KT237">
        <v>1.1520699999999999</v>
      </c>
      <c r="KU237">
        <v>24.370470000000001</v>
      </c>
      <c r="KV237" s="1">
        <v>1.5612269999999999E-4</v>
      </c>
      <c r="KW237">
        <v>0.15247289999999999</v>
      </c>
      <c r="KX237">
        <v>1.151991</v>
      </c>
      <c r="KY237">
        <v>24.649889999999999</v>
      </c>
      <c r="KZ237" s="1">
        <v>1.5170679999999999E-4</v>
      </c>
      <c r="LA237">
        <v>0.1481837</v>
      </c>
      <c r="LB237">
        <v>1.1519170000000001</v>
      </c>
      <c r="LC237">
        <v>24.49849</v>
      </c>
      <c r="LD237" s="1">
        <v>1.4738699999999999E-4</v>
      </c>
      <c r="LE237">
        <v>0.14397160000000001</v>
      </c>
      <c r="LF237">
        <v>1.151891</v>
      </c>
      <c r="LG237">
        <v>24.154979999999998</v>
      </c>
      <c r="LH237" s="1">
        <v>1.4333259999999999E-4</v>
      </c>
      <c r="LI237">
        <v>0.1400081</v>
      </c>
      <c r="LJ237">
        <v>1.1518280000000001</v>
      </c>
      <c r="LK237">
        <v>23.890219999999999</v>
      </c>
      <c r="LL237" s="1">
        <v>1.3953279999999999E-4</v>
      </c>
      <c r="LM237">
        <v>0.13630439999999999</v>
      </c>
      <c r="LN237">
        <v>1.1517839999999999</v>
      </c>
      <c r="LO237">
        <v>23.825970000000002</v>
      </c>
      <c r="LP237" s="1">
        <v>1.357629E-4</v>
      </c>
      <c r="LQ237">
        <v>0.13264200000000001</v>
      </c>
      <c r="LR237">
        <v>1.1517230000000001</v>
      </c>
      <c r="LS237">
        <v>24.319030000000001</v>
      </c>
      <c r="LT237" s="1">
        <v>1.3205549999999999E-4</v>
      </c>
      <c r="LU237">
        <v>0.12902279999999999</v>
      </c>
      <c r="LV237">
        <v>1.1516919999999999</v>
      </c>
      <c r="LW237">
        <v>24.9055</v>
      </c>
      <c r="LX237" s="1">
        <v>1.286181E-4</v>
      </c>
      <c r="LY237">
        <v>0.12565699999999999</v>
      </c>
      <c r="LZ237">
        <v>1.151664</v>
      </c>
      <c r="MA237">
        <v>25.381730000000001</v>
      </c>
      <c r="MB237" s="1">
        <v>1.2532449999999999E-4</v>
      </c>
      <c r="MC237">
        <v>0.1224532</v>
      </c>
      <c r="MD237">
        <v>1.1515839999999999</v>
      </c>
      <c r="ME237">
        <v>25.655760000000001</v>
      </c>
      <c r="MF237" s="1">
        <v>1.218948E-4</v>
      </c>
      <c r="MG237">
        <v>0.11912880000000001</v>
      </c>
      <c r="MH237">
        <v>1.1515610000000001</v>
      </c>
      <c r="MI237">
        <v>25.494489999999999</v>
      </c>
      <c r="MJ237" s="1">
        <v>1.1858560000000001E-4</v>
      </c>
      <c r="MK237">
        <v>0.1158946</v>
      </c>
      <c r="ML237">
        <v>1.151492</v>
      </c>
      <c r="MM237">
        <v>25.173760000000001</v>
      </c>
      <c r="MN237" s="1">
        <v>1.1530380000000001E-4</v>
      </c>
      <c r="MO237">
        <v>0.11270380000000001</v>
      </c>
      <c r="MP237">
        <v>1.1514450000000001</v>
      </c>
      <c r="MQ237">
        <v>24.883980000000001</v>
      </c>
      <c r="MR237" s="1">
        <v>1.12124E-4</v>
      </c>
      <c r="MS237">
        <v>0.10958850000000001</v>
      </c>
      <c r="MT237">
        <v>1.151424</v>
      </c>
      <c r="MU237">
        <v>24.72831</v>
      </c>
      <c r="MV237" s="1">
        <v>1.091197E-4</v>
      </c>
      <c r="MW237">
        <v>0.10666539999999999</v>
      </c>
      <c r="MX237">
        <v>1.1513709999999999</v>
      </c>
      <c r="MY237">
        <v>24.74277</v>
      </c>
      <c r="MZ237" s="1">
        <v>1.062796E-4</v>
      </c>
      <c r="NA237">
        <v>0.10388509999999999</v>
      </c>
      <c r="NB237">
        <v>1.15133</v>
      </c>
      <c r="NC237">
        <v>24.97559</v>
      </c>
      <c r="ND237" s="1">
        <v>1.0336339999999999E-4</v>
      </c>
      <c r="NE237">
        <v>0.1010528</v>
      </c>
      <c r="NF237">
        <v>1.151276</v>
      </c>
      <c r="NG237">
        <v>25.286339999999999</v>
      </c>
      <c r="NH237" s="1">
        <v>1.0053569999999999E-4</v>
      </c>
      <c r="NI237">
        <v>9.8298099999999999E-2</v>
      </c>
      <c r="NJ237">
        <v>1.151235</v>
      </c>
      <c r="NK237">
        <v>25.20018</v>
      </c>
      <c r="NL237" s="1">
        <v>9.7640229999999996E-5</v>
      </c>
      <c r="NM237" s="1">
        <v>9.5482059999999994E-2</v>
      </c>
      <c r="NN237">
        <v>1.1511929999999999</v>
      </c>
      <c r="NO237">
        <v>24.735589999999998</v>
      </c>
      <c r="NP237" s="1">
        <v>9.4825879999999995E-5</v>
      </c>
      <c r="NQ237" s="1">
        <v>9.2730430000000003E-2</v>
      </c>
      <c r="NR237">
        <v>1.1511579999999999</v>
      </c>
      <c r="NS237">
        <v>24.18441</v>
      </c>
      <c r="NT237" s="1">
        <v>9.2186279999999994E-5</v>
      </c>
      <c r="NU237">
        <v>9.0157200000000007E-2</v>
      </c>
      <c r="NV237">
        <v>1.1511039999999999</v>
      </c>
      <c r="NW237">
        <v>23.786989999999999</v>
      </c>
      <c r="NX237" s="1">
        <v>8.9506819999999996E-5</v>
      </c>
      <c r="NY237" s="1">
        <v>8.7541820000000006E-2</v>
      </c>
      <c r="NZ237">
        <v>1.1510800000000001</v>
      </c>
      <c r="OA237">
        <v>23.587510000000002</v>
      </c>
      <c r="OB237" s="1">
        <v>8.6930840000000001E-5</v>
      </c>
      <c r="OC237" s="1">
        <v>8.5024269999999999E-2</v>
      </c>
      <c r="OD237">
        <v>1.1510419999999999</v>
      </c>
      <c r="OE237">
        <v>23.86138</v>
      </c>
      <c r="OF237" s="1">
        <v>8.4475639999999997E-5</v>
      </c>
      <c r="OG237" s="1">
        <v>8.2625649999999995E-2</v>
      </c>
      <c r="OH237">
        <v>1.151016</v>
      </c>
      <c r="OI237">
        <v>24.339449999999999</v>
      </c>
      <c r="OJ237" s="1">
        <v>8.2104280000000005E-5</v>
      </c>
      <c r="OK237" s="1">
        <v>8.0307050000000005E-2</v>
      </c>
    </row>
    <row r="238" spans="1:401" x14ac:dyDescent="0.35">
      <c r="A238">
        <v>244</v>
      </c>
      <c r="B238" t="s">
        <v>4</v>
      </c>
      <c r="C238" t="s">
        <v>181</v>
      </c>
      <c r="D238" t="s">
        <v>242</v>
      </c>
      <c r="E238">
        <v>867.32979999999998</v>
      </c>
      <c r="F238">
        <v>0.62256370000000005</v>
      </c>
      <c r="G238">
        <v>23.813590000000001</v>
      </c>
      <c r="H238">
        <v>0</v>
      </c>
      <c r="I238">
        <v>0</v>
      </c>
      <c r="J238">
        <v>0.62239580000000005</v>
      </c>
      <c r="K238">
        <v>23.843920000000001</v>
      </c>
      <c r="L238">
        <v>0</v>
      </c>
      <c r="M238">
        <v>0</v>
      </c>
      <c r="N238">
        <v>0.62221959999999998</v>
      </c>
      <c r="O238">
        <v>23.86298</v>
      </c>
      <c r="P238">
        <v>0</v>
      </c>
      <c r="Q238">
        <v>0</v>
      </c>
      <c r="R238">
        <v>0.62203529999999996</v>
      </c>
      <c r="S238">
        <v>23.730070000000001</v>
      </c>
      <c r="T238">
        <v>0</v>
      </c>
      <c r="U238">
        <v>0</v>
      </c>
      <c r="V238">
        <v>0.62184890000000004</v>
      </c>
      <c r="W238">
        <v>23.527069999999998</v>
      </c>
      <c r="X238">
        <v>0</v>
      </c>
      <c r="Y238">
        <v>0</v>
      </c>
      <c r="Z238">
        <v>0.62167229999999996</v>
      </c>
      <c r="AA238">
        <v>23.043489999999998</v>
      </c>
      <c r="AB238">
        <v>0</v>
      </c>
      <c r="AC238">
        <v>0</v>
      </c>
      <c r="AD238">
        <v>0.62150419999999995</v>
      </c>
      <c r="AE238">
        <v>22.45552</v>
      </c>
      <c r="AF238">
        <v>0</v>
      </c>
      <c r="AG238">
        <v>0</v>
      </c>
      <c r="AH238">
        <v>0.62134210000000001</v>
      </c>
      <c r="AI238">
        <v>21.967849999999999</v>
      </c>
      <c r="AJ238">
        <v>0</v>
      </c>
      <c r="AK238">
        <v>0</v>
      </c>
      <c r="AL238">
        <v>0.62119840000000004</v>
      </c>
      <c r="AM238">
        <v>21.71884</v>
      </c>
      <c r="AN238">
        <v>0</v>
      </c>
      <c r="AO238">
        <v>0</v>
      </c>
      <c r="AP238">
        <v>0.6210485</v>
      </c>
      <c r="AQ238">
        <v>21.98208</v>
      </c>
      <c r="AR238" s="1">
        <v>9.6976890000000001E-31</v>
      </c>
      <c r="AS238" s="1">
        <v>1.0252959999999999E-27</v>
      </c>
      <c r="AT238">
        <v>0.62092910000000001</v>
      </c>
      <c r="AU238">
        <v>22.477309999999999</v>
      </c>
      <c r="AV238" s="1">
        <v>8.7787169999999999E-16</v>
      </c>
      <c r="AW238" s="1">
        <v>7.2035249999999998E-13</v>
      </c>
      <c r="AX238">
        <v>0.62079600000000001</v>
      </c>
      <c r="AY238">
        <v>22.832830000000001</v>
      </c>
      <c r="AZ238" s="1">
        <v>1.9426830000000001E-7</v>
      </c>
      <c r="BA238" s="1">
        <v>1.5807930000000001E-4</v>
      </c>
      <c r="BB238">
        <v>0.62069189999999996</v>
      </c>
      <c r="BC238">
        <v>23.029769999999999</v>
      </c>
      <c r="BD238" s="1">
        <v>6.4438859999999996E-4</v>
      </c>
      <c r="BE238">
        <v>0.548234</v>
      </c>
      <c r="BF238">
        <v>0.62059399999999998</v>
      </c>
      <c r="BG238">
        <v>22.884599999999999</v>
      </c>
      <c r="BH238">
        <v>0.1047328</v>
      </c>
      <c r="BI238">
        <v>94.106449999999995</v>
      </c>
      <c r="BJ238">
        <v>0.62049699999999997</v>
      </c>
      <c r="BK238">
        <v>22.52524</v>
      </c>
      <c r="BL238">
        <v>2.678334</v>
      </c>
      <c r="BM238">
        <v>2534.8850000000002</v>
      </c>
      <c r="BN238">
        <v>0.62042719999999996</v>
      </c>
      <c r="BO238">
        <v>22.206399999999999</v>
      </c>
      <c r="BP238">
        <v>17.268180000000001</v>
      </c>
      <c r="BQ238">
        <v>17148.919999999998</v>
      </c>
      <c r="BR238">
        <v>0.62036449999999999</v>
      </c>
      <c r="BS238">
        <v>21.917539999999999</v>
      </c>
      <c r="BT238">
        <v>37.231490000000001</v>
      </c>
      <c r="BU238">
        <v>38649.85</v>
      </c>
      <c r="BV238">
        <v>0.62031199999999997</v>
      </c>
      <c r="BW238">
        <v>21.96508</v>
      </c>
      <c r="BX238">
        <v>32.653759999999998</v>
      </c>
      <c r="BY238">
        <v>35305.5</v>
      </c>
      <c r="BZ238">
        <v>0.6202763</v>
      </c>
      <c r="CA238">
        <v>22.230440000000002</v>
      </c>
      <c r="CB238">
        <v>13.47978</v>
      </c>
      <c r="CC238">
        <v>15130.06</v>
      </c>
      <c r="CD238">
        <v>0.62024429999999997</v>
      </c>
      <c r="CE238">
        <v>22.4663</v>
      </c>
      <c r="CF238">
        <v>2.9431240000000001</v>
      </c>
      <c r="CG238">
        <v>3417.067</v>
      </c>
      <c r="CH238">
        <v>0.6202143</v>
      </c>
      <c r="CI238">
        <v>22.734739999999999</v>
      </c>
      <c r="CJ238">
        <v>0.37890059999999998</v>
      </c>
      <c r="CK238">
        <v>452.77659999999997</v>
      </c>
      <c r="CL238">
        <v>0.62019199999999997</v>
      </c>
      <c r="CM238">
        <v>22.759319999999999</v>
      </c>
      <c r="CN238" s="1">
        <v>3.6968849999999998E-2</v>
      </c>
      <c r="CO238">
        <v>44.257150000000003</v>
      </c>
      <c r="CP238">
        <v>0.62016789999999999</v>
      </c>
      <c r="CQ238">
        <v>22.60765</v>
      </c>
      <c r="CR238" s="1">
        <v>7.9807360000000004E-3</v>
      </c>
      <c r="CS238">
        <v>8.8157399999999999</v>
      </c>
      <c r="CT238">
        <v>0.6201527</v>
      </c>
      <c r="CU238">
        <v>22.48039</v>
      </c>
      <c r="CV238" s="1">
        <v>5.4129679999999998E-3</v>
      </c>
      <c r="CW238">
        <v>5.7836220000000003</v>
      </c>
      <c r="CX238">
        <v>0.62013039999999997</v>
      </c>
      <c r="CY238">
        <v>22.470790000000001</v>
      </c>
      <c r="CZ238" s="1">
        <v>4.4855049999999999E-3</v>
      </c>
      <c r="DA238">
        <v>4.7813059999999998</v>
      </c>
      <c r="DB238">
        <v>0.62010149999999997</v>
      </c>
      <c r="DC238">
        <v>22.911020000000001</v>
      </c>
      <c r="DD238" s="1">
        <v>3.77174E-3</v>
      </c>
      <c r="DE238">
        <v>4.019374</v>
      </c>
      <c r="DF238">
        <v>0.62008750000000001</v>
      </c>
      <c r="DG238">
        <v>23.452290000000001</v>
      </c>
      <c r="DH238" s="1">
        <v>3.1877429999999998E-3</v>
      </c>
      <c r="DI238">
        <v>3.3963800000000002</v>
      </c>
      <c r="DJ238">
        <v>0.62005250000000001</v>
      </c>
      <c r="DK238">
        <v>23.90305</v>
      </c>
      <c r="DL238" s="1">
        <v>2.708327E-3</v>
      </c>
      <c r="DM238">
        <v>2.8850129999999998</v>
      </c>
      <c r="DN238">
        <v>0.62001240000000002</v>
      </c>
      <c r="DO238">
        <v>24.107119999999998</v>
      </c>
      <c r="DP238" s="1">
        <v>2.3146439999999998E-3</v>
      </c>
      <c r="DQ238">
        <v>2.4649869999999998</v>
      </c>
      <c r="DR238">
        <v>0.61997069999999999</v>
      </c>
      <c r="DS238">
        <v>23.838329999999999</v>
      </c>
      <c r="DT238" s="1">
        <v>1.9925849999999998E-3</v>
      </c>
      <c r="DU238">
        <v>2.1213959999999998</v>
      </c>
      <c r="DV238">
        <v>0.61992510000000001</v>
      </c>
      <c r="DW238">
        <v>23.390170000000001</v>
      </c>
      <c r="DX238" s="1">
        <v>1.7272139999999999E-3</v>
      </c>
      <c r="DY238">
        <v>1.838443</v>
      </c>
      <c r="DZ238">
        <v>0.61985509999999999</v>
      </c>
      <c r="EA238">
        <v>23.013439999999999</v>
      </c>
      <c r="EB238" s="1">
        <v>1.508459E-3</v>
      </c>
      <c r="EC238">
        <v>1.605189</v>
      </c>
      <c r="ED238">
        <v>0.61979249999999997</v>
      </c>
      <c r="EE238">
        <v>22.84525</v>
      </c>
      <c r="EF238" s="1">
        <v>1.327532E-3</v>
      </c>
      <c r="EG238">
        <v>1.4123520000000001</v>
      </c>
      <c r="EH238">
        <v>0.61970250000000004</v>
      </c>
      <c r="EI238">
        <v>23.11722</v>
      </c>
      <c r="EJ238" s="1">
        <v>1.1756570000000001E-3</v>
      </c>
      <c r="EK238">
        <v>1.250567</v>
      </c>
      <c r="EL238">
        <v>0.61962309999999998</v>
      </c>
      <c r="EM238">
        <v>23.663170000000001</v>
      </c>
      <c r="EN238" s="1">
        <v>1.047601E-3</v>
      </c>
      <c r="EO238">
        <v>1.1142350000000001</v>
      </c>
      <c r="EP238">
        <v>0.61953590000000003</v>
      </c>
      <c r="EQ238">
        <v>24.198740000000001</v>
      </c>
      <c r="ER238" s="1">
        <v>9.3906689999999999E-4</v>
      </c>
      <c r="ES238">
        <v>0.99864200000000003</v>
      </c>
      <c r="ET238">
        <v>0.61944220000000005</v>
      </c>
      <c r="EU238">
        <v>24.517769999999999</v>
      </c>
      <c r="EV238" s="1">
        <v>8.4740339999999996E-4</v>
      </c>
      <c r="EW238">
        <v>0.90101629999999999</v>
      </c>
      <c r="EX238">
        <v>0.61935510000000005</v>
      </c>
      <c r="EY238">
        <v>24.331949999999999</v>
      </c>
      <c r="EZ238" s="1">
        <v>7.7057969999999999E-4</v>
      </c>
      <c r="FA238">
        <v>0.81917580000000001</v>
      </c>
      <c r="FB238">
        <v>0.61926870000000001</v>
      </c>
      <c r="FC238">
        <v>23.909980000000001</v>
      </c>
      <c r="FD238" s="1">
        <v>7.057287E-4</v>
      </c>
      <c r="FE238">
        <v>0.75012780000000001</v>
      </c>
      <c r="FF238">
        <v>0.61918280000000003</v>
      </c>
      <c r="FG238">
        <v>23.576519999999999</v>
      </c>
      <c r="FH238" s="1">
        <v>6.5078559999999996E-4</v>
      </c>
      <c r="FI238">
        <v>0.69160339999999998</v>
      </c>
      <c r="FJ238">
        <v>0.61909780000000003</v>
      </c>
      <c r="FK238">
        <v>23.421800000000001</v>
      </c>
      <c r="FL238" s="1">
        <v>6.0278519999999996E-4</v>
      </c>
      <c r="FM238">
        <v>0.64061809999999997</v>
      </c>
      <c r="FN238">
        <v>0.61901779999999995</v>
      </c>
      <c r="FO238">
        <v>23.743459999999999</v>
      </c>
      <c r="FP238" s="1">
        <v>5.6136269999999995E-4</v>
      </c>
      <c r="FQ238">
        <v>0.59649890000000005</v>
      </c>
      <c r="FR238">
        <v>0.61892420000000004</v>
      </c>
      <c r="FS238">
        <v>24.181619999999999</v>
      </c>
      <c r="FT238" s="1">
        <v>5.2603350000000003E-4</v>
      </c>
      <c r="FU238">
        <v>0.55892739999999996</v>
      </c>
      <c r="FV238">
        <v>0.61886269999999999</v>
      </c>
      <c r="FW238">
        <v>24.382680000000001</v>
      </c>
      <c r="FX238" s="1">
        <v>4.9467800000000002E-4</v>
      </c>
      <c r="FY238">
        <v>0.52561230000000003</v>
      </c>
      <c r="FZ238">
        <v>0.61879709999999999</v>
      </c>
      <c r="GA238">
        <v>24.303889999999999</v>
      </c>
      <c r="GB238" s="1">
        <v>4.6683659999999997E-4</v>
      </c>
      <c r="GC238">
        <v>0.49601810000000002</v>
      </c>
      <c r="GD238">
        <v>0.61874510000000005</v>
      </c>
      <c r="GE238">
        <v>23.829719999999998</v>
      </c>
      <c r="GF238" s="1">
        <v>4.4233180000000002E-4</v>
      </c>
      <c r="GG238">
        <v>0.46995870000000001</v>
      </c>
      <c r="GH238">
        <v>0.6186931</v>
      </c>
      <c r="GI238">
        <v>23.356870000000001</v>
      </c>
      <c r="GJ238" s="1">
        <v>4.2063289999999998E-4</v>
      </c>
      <c r="GK238">
        <v>0.44688650000000002</v>
      </c>
      <c r="GL238">
        <v>0.61864640000000004</v>
      </c>
      <c r="GM238">
        <v>23.003160000000001</v>
      </c>
      <c r="GN238" s="1">
        <v>4.0095210000000003E-4</v>
      </c>
      <c r="GO238">
        <v>0.4259888</v>
      </c>
      <c r="GP238">
        <v>0.61861520000000003</v>
      </c>
      <c r="GQ238">
        <v>22.865939999999998</v>
      </c>
      <c r="GR238" s="1">
        <v>3.825492E-4</v>
      </c>
      <c r="GS238">
        <v>0.40645409999999998</v>
      </c>
      <c r="GT238">
        <v>0.61859520000000001</v>
      </c>
      <c r="GU238">
        <v>22.873270000000002</v>
      </c>
      <c r="GV238" s="1">
        <v>3.6597129999999998E-4</v>
      </c>
      <c r="GW238">
        <v>0.38881900000000003</v>
      </c>
      <c r="GX238">
        <v>0.61857110000000004</v>
      </c>
      <c r="GY238">
        <v>23.237960000000001</v>
      </c>
      <c r="GZ238" s="1">
        <v>3.5078680000000001E-4</v>
      </c>
      <c r="HA238">
        <v>0.37270609999999998</v>
      </c>
      <c r="HB238">
        <v>0.61855660000000001</v>
      </c>
      <c r="HC238">
        <v>23.690709999999999</v>
      </c>
      <c r="HD238" s="1">
        <v>3.3678529999999998E-4</v>
      </c>
      <c r="HE238">
        <v>0.35780269999999997</v>
      </c>
      <c r="HF238">
        <v>0.61854439999999999</v>
      </c>
      <c r="HG238">
        <v>23.959790000000002</v>
      </c>
      <c r="HH238" s="1">
        <v>3.2413860000000001E-4</v>
      </c>
      <c r="HI238">
        <v>0.34434910000000002</v>
      </c>
      <c r="HJ238">
        <v>0.61853199999999997</v>
      </c>
      <c r="HK238">
        <v>23.709510000000002</v>
      </c>
      <c r="HL238" s="1">
        <v>3.124828E-4</v>
      </c>
      <c r="HM238">
        <v>0.33197199999999999</v>
      </c>
      <c r="HN238">
        <v>0.61852450000000003</v>
      </c>
      <c r="HO238">
        <v>23.127700000000001</v>
      </c>
      <c r="HP238" s="1">
        <v>3.017184E-4</v>
      </c>
      <c r="HQ238">
        <v>0.320523</v>
      </c>
      <c r="HR238">
        <v>0.6185216</v>
      </c>
      <c r="HS238">
        <v>22.707100000000001</v>
      </c>
      <c r="HT238" s="1">
        <v>2.914193E-4</v>
      </c>
      <c r="HU238">
        <v>0.30960979999999999</v>
      </c>
      <c r="HV238">
        <v>0.61851129999999999</v>
      </c>
      <c r="HW238">
        <v>22.528179999999999</v>
      </c>
      <c r="HX238" s="1">
        <v>2.8166770000000001E-4</v>
      </c>
      <c r="HY238">
        <v>0.29925200000000002</v>
      </c>
      <c r="HZ238">
        <v>0.61851449999999997</v>
      </c>
      <c r="IA238">
        <v>22.75339</v>
      </c>
      <c r="IB238" s="1">
        <v>2.7230620000000001E-4</v>
      </c>
      <c r="IC238">
        <v>0.28930840000000002</v>
      </c>
      <c r="ID238">
        <v>0.6184963</v>
      </c>
      <c r="IE238">
        <v>23.098510000000001</v>
      </c>
      <c r="IF238" s="1">
        <v>2.6368639999999998E-4</v>
      </c>
      <c r="IG238">
        <v>0.2801516</v>
      </c>
      <c r="IH238">
        <v>0.61848429999999999</v>
      </c>
      <c r="II238">
        <v>23.39282</v>
      </c>
      <c r="IJ238" s="1">
        <v>2.5552240000000003E-4</v>
      </c>
      <c r="IK238">
        <v>0.27147529999999997</v>
      </c>
      <c r="IL238">
        <v>0.6184731</v>
      </c>
      <c r="IM238">
        <v>23.526299999999999</v>
      </c>
      <c r="IN238" s="1">
        <v>2.4748800000000003E-4</v>
      </c>
      <c r="IO238">
        <v>0.26298139999999998</v>
      </c>
      <c r="IP238">
        <v>0.61844699999999997</v>
      </c>
      <c r="IQ238">
        <v>23.32283</v>
      </c>
      <c r="IR238" s="1">
        <v>2.397314E-4</v>
      </c>
      <c r="IS238">
        <v>0.25474999999999998</v>
      </c>
      <c r="IT238">
        <v>0.61842030000000003</v>
      </c>
      <c r="IU238">
        <v>23.0245</v>
      </c>
      <c r="IV238" s="1">
        <v>2.320662E-4</v>
      </c>
      <c r="IW238">
        <v>0.2466296</v>
      </c>
      <c r="IX238">
        <v>0.61839679999999997</v>
      </c>
      <c r="IY238">
        <v>22.7866</v>
      </c>
      <c r="IZ238" s="1">
        <v>2.2477780000000001E-4</v>
      </c>
      <c r="JA238">
        <v>0.23889299999999999</v>
      </c>
      <c r="JB238">
        <v>0.61836389999999997</v>
      </c>
      <c r="JC238">
        <v>22.678249999999998</v>
      </c>
      <c r="JD238" s="1">
        <v>2.1798830000000001E-4</v>
      </c>
      <c r="JE238">
        <v>0.23168540000000001</v>
      </c>
      <c r="JF238">
        <v>0.61831899999999995</v>
      </c>
      <c r="JG238">
        <v>23.027149999999999</v>
      </c>
      <c r="JH238" s="1">
        <v>2.1159689999999999E-4</v>
      </c>
      <c r="JI238">
        <v>0.22491520000000001</v>
      </c>
      <c r="JJ238">
        <v>0.61827270000000001</v>
      </c>
      <c r="JK238">
        <v>23.5169</v>
      </c>
      <c r="JL238" s="1">
        <v>2.050345E-4</v>
      </c>
      <c r="JM238">
        <v>0.21797739999999999</v>
      </c>
      <c r="JN238">
        <v>0.61823669999999997</v>
      </c>
      <c r="JO238">
        <v>23.927060000000001</v>
      </c>
      <c r="JP238" s="1">
        <v>1.9885040000000001E-4</v>
      </c>
      <c r="JQ238">
        <v>0.2114183</v>
      </c>
      <c r="JR238">
        <v>0.61819190000000002</v>
      </c>
      <c r="JS238">
        <v>24.09929</v>
      </c>
      <c r="JT238" s="1">
        <v>1.9274019999999999E-4</v>
      </c>
      <c r="JU238">
        <v>0.2049397</v>
      </c>
      <c r="JV238">
        <v>0.61813169999999995</v>
      </c>
      <c r="JW238">
        <v>23.990200000000002</v>
      </c>
      <c r="JX238" s="1">
        <v>1.8695680000000001E-4</v>
      </c>
      <c r="JY238">
        <v>0.1988229</v>
      </c>
      <c r="JZ238">
        <v>0.61807489999999998</v>
      </c>
      <c r="KA238">
        <v>23.60127</v>
      </c>
      <c r="KB238" s="1">
        <v>1.8157040000000001E-4</v>
      </c>
      <c r="KC238">
        <v>0.1930866</v>
      </c>
      <c r="KD238">
        <v>0.61801490000000003</v>
      </c>
      <c r="KE238">
        <v>23.24466</v>
      </c>
      <c r="KF238" s="1">
        <v>1.7620830000000001E-4</v>
      </c>
      <c r="KG238">
        <v>0.1874335</v>
      </c>
      <c r="KH238">
        <v>0.61796180000000001</v>
      </c>
      <c r="KI238">
        <v>23.028079999999999</v>
      </c>
      <c r="KJ238" s="1">
        <v>1.7108140000000001E-4</v>
      </c>
      <c r="KK238">
        <v>0.18198500000000001</v>
      </c>
      <c r="KL238">
        <v>0.61790849999999997</v>
      </c>
      <c r="KM238">
        <v>23.355429999999998</v>
      </c>
      <c r="KN238" s="1">
        <v>1.6620250000000001E-4</v>
      </c>
      <c r="KO238">
        <v>0.1768237</v>
      </c>
      <c r="KP238">
        <v>0.61785109999999999</v>
      </c>
      <c r="KQ238">
        <v>23.8672</v>
      </c>
      <c r="KR238" s="1">
        <v>1.612723E-4</v>
      </c>
      <c r="KS238">
        <v>0.17160310000000001</v>
      </c>
      <c r="KT238">
        <v>0.61778549999999999</v>
      </c>
      <c r="KU238">
        <v>24.379580000000001</v>
      </c>
      <c r="KV238" s="1">
        <v>1.5670460000000001E-4</v>
      </c>
      <c r="KW238">
        <v>0.16675209999999999</v>
      </c>
      <c r="KX238">
        <v>0.6177319</v>
      </c>
      <c r="KY238">
        <v>24.674219999999998</v>
      </c>
      <c r="KZ238" s="1">
        <v>1.5228940000000001E-4</v>
      </c>
      <c r="LA238">
        <v>0.1620769</v>
      </c>
      <c r="LB238">
        <v>0.61766929999999998</v>
      </c>
      <c r="LC238">
        <v>24.537949999999999</v>
      </c>
      <c r="LD238" s="1">
        <v>1.4793940000000001E-4</v>
      </c>
      <c r="LE238">
        <v>0.1574612</v>
      </c>
      <c r="LF238">
        <v>0.61761460000000001</v>
      </c>
      <c r="LG238">
        <v>24.188970000000001</v>
      </c>
      <c r="LH238" s="1">
        <v>1.438442E-4</v>
      </c>
      <c r="LI238">
        <v>0.1531102</v>
      </c>
      <c r="LJ238">
        <v>0.61757329999999999</v>
      </c>
      <c r="LK238">
        <v>23.915019999999998</v>
      </c>
      <c r="LL238" s="1">
        <v>1.400261E-4</v>
      </c>
      <c r="LM238">
        <v>0.14905560000000001</v>
      </c>
      <c r="LN238">
        <v>0.61752879999999999</v>
      </c>
      <c r="LO238">
        <v>23.831410000000002</v>
      </c>
      <c r="LP238" s="1">
        <v>1.3626480000000001E-4</v>
      </c>
      <c r="LQ238">
        <v>0.14507059999999999</v>
      </c>
      <c r="LR238">
        <v>0.61748740000000002</v>
      </c>
      <c r="LS238">
        <v>24.318460000000002</v>
      </c>
      <c r="LT238" s="1">
        <v>1.3253000000000001E-4</v>
      </c>
      <c r="LU238">
        <v>0.1411048</v>
      </c>
      <c r="LV238">
        <v>0.61743570000000003</v>
      </c>
      <c r="LW238">
        <v>24.9055</v>
      </c>
      <c r="LX238" s="1">
        <v>1.290521E-4</v>
      </c>
      <c r="LY238">
        <v>0.13740240000000001</v>
      </c>
      <c r="LZ238">
        <v>0.61739619999999995</v>
      </c>
      <c r="MA238">
        <v>25.40035</v>
      </c>
      <c r="MB238" s="1">
        <v>1.2575870000000001E-4</v>
      </c>
      <c r="MC238">
        <v>0.13390959999999999</v>
      </c>
      <c r="MD238">
        <v>0.61734809999999996</v>
      </c>
      <c r="ME238">
        <v>25.686409999999999</v>
      </c>
      <c r="MF238" s="1">
        <v>1.223482E-4</v>
      </c>
      <c r="MG238">
        <v>0.13030259999999999</v>
      </c>
      <c r="MH238">
        <v>0.61731290000000005</v>
      </c>
      <c r="MI238">
        <v>25.542480000000001</v>
      </c>
      <c r="MJ238" s="1">
        <v>1.190107E-4</v>
      </c>
      <c r="MK238">
        <v>0.12675359999999999</v>
      </c>
      <c r="ML238">
        <v>0.61727410000000005</v>
      </c>
      <c r="MM238">
        <v>25.209479999999999</v>
      </c>
      <c r="MN238" s="1">
        <v>1.157375E-4</v>
      </c>
      <c r="MO238">
        <v>0.12328160000000001</v>
      </c>
      <c r="MP238">
        <v>0.61722770000000005</v>
      </c>
      <c r="MQ238">
        <v>24.91329</v>
      </c>
      <c r="MR238" s="1">
        <v>1.1252069999999999E-4</v>
      </c>
      <c r="MS238">
        <v>0.1198569</v>
      </c>
      <c r="MT238">
        <v>0.61718649999999997</v>
      </c>
      <c r="MU238">
        <v>24.74051</v>
      </c>
      <c r="MV238" s="1">
        <v>1.0951900000000001E-4</v>
      </c>
      <c r="MW238">
        <v>0.1166716</v>
      </c>
      <c r="MX238">
        <v>0.61714150000000001</v>
      </c>
      <c r="MY238">
        <v>24.751110000000001</v>
      </c>
      <c r="MZ238" s="1">
        <v>1.066455E-4</v>
      </c>
      <c r="NA238">
        <v>0.11361019999999999</v>
      </c>
      <c r="NB238">
        <v>0.61709780000000003</v>
      </c>
      <c r="NC238">
        <v>24.983129999999999</v>
      </c>
      <c r="ND238" s="1">
        <v>1.037443E-4</v>
      </c>
      <c r="NE238">
        <v>0.1105387</v>
      </c>
      <c r="NF238">
        <v>0.61706260000000002</v>
      </c>
      <c r="NG238">
        <v>25.317049999999998</v>
      </c>
      <c r="NH238" s="1">
        <v>1.0090940000000001E-4</v>
      </c>
      <c r="NI238">
        <v>0.1075276</v>
      </c>
      <c r="NJ238">
        <v>0.61701519999999999</v>
      </c>
      <c r="NK238">
        <v>25.247530000000001</v>
      </c>
      <c r="NL238" s="1">
        <v>9.8019100000000005E-5</v>
      </c>
      <c r="NM238">
        <v>0.1044636</v>
      </c>
      <c r="NN238">
        <v>0.61697789999999997</v>
      </c>
      <c r="NO238">
        <v>24.801690000000001</v>
      </c>
      <c r="NP238" s="1">
        <v>9.5185879999999998E-5</v>
      </c>
      <c r="NQ238">
        <v>0.1014486</v>
      </c>
      <c r="NR238">
        <v>0.61693900000000002</v>
      </c>
      <c r="NS238">
        <v>24.2424</v>
      </c>
      <c r="NT238" s="1">
        <v>9.2537850000000004E-5</v>
      </c>
      <c r="NU238" s="1">
        <v>9.8632960000000006E-2</v>
      </c>
      <c r="NV238">
        <v>0.61690619999999996</v>
      </c>
      <c r="NW238">
        <v>23.823969999999999</v>
      </c>
      <c r="NX238" s="1">
        <v>8.9854090000000004E-5</v>
      </c>
      <c r="NY238" s="1">
        <v>9.5779870000000003E-2</v>
      </c>
      <c r="NZ238">
        <v>0.6168652</v>
      </c>
      <c r="OA238">
        <v>23.604939999999999</v>
      </c>
      <c r="OB238" s="1">
        <v>8.7263379999999994E-5</v>
      </c>
      <c r="OC238">
        <v>9.3022800000000003E-2</v>
      </c>
      <c r="OD238">
        <v>0.61684220000000001</v>
      </c>
      <c r="OE238">
        <v>23.862490000000001</v>
      </c>
      <c r="OF238" s="1">
        <v>8.4794689999999996E-5</v>
      </c>
      <c r="OG238" s="1">
        <v>9.0395180000000006E-2</v>
      </c>
      <c r="OH238">
        <v>0.61681569999999997</v>
      </c>
      <c r="OI238">
        <v>24.339449999999999</v>
      </c>
      <c r="OJ238" s="1">
        <v>8.2411779999999994E-5</v>
      </c>
      <c r="OK238" s="1">
        <v>8.7857619999999997E-2</v>
      </c>
    </row>
    <row r="239" spans="1:401" x14ac:dyDescent="0.35">
      <c r="A239">
        <v>245</v>
      </c>
      <c r="B239" t="s">
        <v>4</v>
      </c>
      <c r="C239" t="s">
        <v>181</v>
      </c>
      <c r="D239" t="s">
        <v>243</v>
      </c>
      <c r="E239">
        <v>811.75559999999996</v>
      </c>
      <c r="F239">
        <v>0.83709409999999995</v>
      </c>
      <c r="G239">
        <v>23.829039999999999</v>
      </c>
      <c r="H239">
        <v>0</v>
      </c>
      <c r="I239">
        <v>0</v>
      </c>
      <c r="J239">
        <v>0.83683929999999995</v>
      </c>
      <c r="K239">
        <v>23.84863</v>
      </c>
      <c r="L239">
        <v>0</v>
      </c>
      <c r="M239">
        <v>0</v>
      </c>
      <c r="N239">
        <v>0.83656319999999995</v>
      </c>
      <c r="O239">
        <v>23.872779999999999</v>
      </c>
      <c r="P239">
        <v>0</v>
      </c>
      <c r="Q239">
        <v>0</v>
      </c>
      <c r="R239">
        <v>0.83627070000000003</v>
      </c>
      <c r="S239">
        <v>23.75028</v>
      </c>
      <c r="T239">
        <v>0</v>
      </c>
      <c r="U239">
        <v>0</v>
      </c>
      <c r="V239">
        <v>0.83598740000000005</v>
      </c>
      <c r="W239">
        <v>23.565909999999999</v>
      </c>
      <c r="X239">
        <v>0</v>
      </c>
      <c r="Y239">
        <v>0</v>
      </c>
      <c r="Z239">
        <v>0.83571359999999995</v>
      </c>
      <c r="AA239">
        <v>23.091049999999999</v>
      </c>
      <c r="AB239">
        <v>0</v>
      </c>
      <c r="AC239">
        <v>0</v>
      </c>
      <c r="AD239">
        <v>0.83545369999999997</v>
      </c>
      <c r="AE239">
        <v>22.506219999999999</v>
      </c>
      <c r="AF239">
        <v>0</v>
      </c>
      <c r="AG239">
        <v>0</v>
      </c>
      <c r="AH239">
        <v>0.83521089999999998</v>
      </c>
      <c r="AI239">
        <v>22.006260000000001</v>
      </c>
      <c r="AJ239">
        <v>0</v>
      </c>
      <c r="AK239">
        <v>0</v>
      </c>
      <c r="AL239">
        <v>0.83496420000000005</v>
      </c>
      <c r="AM239">
        <v>21.740690000000001</v>
      </c>
      <c r="AN239">
        <v>0</v>
      </c>
      <c r="AO239">
        <v>0</v>
      </c>
      <c r="AP239">
        <v>0.83474099999999996</v>
      </c>
      <c r="AQ239">
        <v>21.994240000000001</v>
      </c>
      <c r="AR239" s="1">
        <v>1.4658780000000001E-31</v>
      </c>
      <c r="AS239" s="1">
        <v>1.07568E-28</v>
      </c>
      <c r="AT239">
        <v>0.83454899999999999</v>
      </c>
      <c r="AU239">
        <v>22.485019999999999</v>
      </c>
      <c r="AV239" s="1">
        <v>4.3411099999999999E-16</v>
      </c>
      <c r="AW239" s="1">
        <v>2.3569880000000001E-13</v>
      </c>
      <c r="AX239">
        <v>0.83435429999999999</v>
      </c>
      <c r="AY239">
        <v>22.846139999999998</v>
      </c>
      <c r="AZ239" s="1">
        <v>8.7287240000000003E-8</v>
      </c>
      <c r="BA239" s="1">
        <v>5.0993279999999997E-5</v>
      </c>
      <c r="BB239">
        <v>0.83416900000000005</v>
      </c>
      <c r="BC239">
        <v>23.05246</v>
      </c>
      <c r="BD239" s="1">
        <v>3.8524129999999997E-4</v>
      </c>
      <c r="BE239">
        <v>0.24049619999999999</v>
      </c>
      <c r="BF239">
        <v>0.83401599999999998</v>
      </c>
      <c r="BG239">
        <v>22.910119999999999</v>
      </c>
      <c r="BH239" s="1">
        <v>7.3431629999999998E-2</v>
      </c>
      <c r="BI239">
        <v>48.043770000000002</v>
      </c>
      <c r="BJ239">
        <v>0.83386729999999998</v>
      </c>
      <c r="BK239">
        <v>22.550630000000002</v>
      </c>
      <c r="BL239">
        <v>2.12636</v>
      </c>
      <c r="BM239">
        <v>1446.12</v>
      </c>
      <c r="BN239">
        <v>0.83375449999999995</v>
      </c>
      <c r="BO239">
        <v>22.230779999999999</v>
      </c>
      <c r="BP239">
        <v>15.2232</v>
      </c>
      <c r="BQ239">
        <v>10700.71</v>
      </c>
      <c r="BR239">
        <v>0.83365290000000003</v>
      </c>
      <c r="BS239">
        <v>21.939990000000002</v>
      </c>
      <c r="BT239">
        <v>35.956049999999998</v>
      </c>
      <c r="BU239">
        <v>26007</v>
      </c>
      <c r="BV239">
        <v>0.83357320000000001</v>
      </c>
      <c r="BW239">
        <v>21.983080000000001</v>
      </c>
      <c r="BX239">
        <v>34.180660000000003</v>
      </c>
      <c r="BY239">
        <v>25349</v>
      </c>
      <c r="BZ239">
        <v>0.83350880000000005</v>
      </c>
      <c r="CA239">
        <v>22.243510000000001</v>
      </c>
      <c r="CB239">
        <v>15.160970000000001</v>
      </c>
      <c r="CC239">
        <v>11494.68</v>
      </c>
      <c r="CD239">
        <v>0.83345159999999996</v>
      </c>
      <c r="CE239">
        <v>22.481919999999999</v>
      </c>
      <c r="CF239">
        <v>3.5285820000000001</v>
      </c>
      <c r="CG239">
        <v>2727.1849999999999</v>
      </c>
      <c r="CH239">
        <v>0.83339929999999995</v>
      </c>
      <c r="CI239">
        <v>22.74399</v>
      </c>
      <c r="CJ239">
        <v>0.4791415</v>
      </c>
      <c r="CK239">
        <v>376.34210000000002</v>
      </c>
      <c r="CL239">
        <v>0.83336679999999996</v>
      </c>
      <c r="CM239">
        <v>22.773530000000001</v>
      </c>
      <c r="CN239" s="1">
        <v>4.6966849999999997E-2</v>
      </c>
      <c r="CO239">
        <v>36.9968</v>
      </c>
      <c r="CP239">
        <v>0.83333970000000002</v>
      </c>
      <c r="CQ239">
        <v>22.6158</v>
      </c>
      <c r="CR239" s="1">
        <v>8.7189030000000001E-3</v>
      </c>
      <c r="CS239">
        <v>6.5772969999999997</v>
      </c>
      <c r="CT239">
        <v>0.8333178</v>
      </c>
      <c r="CU239">
        <v>22.490089999999999</v>
      </c>
      <c r="CV239" s="1">
        <v>5.5345439999999997E-3</v>
      </c>
      <c r="CW239">
        <v>4.0818219999999998</v>
      </c>
      <c r="CX239">
        <v>0.83326909999999998</v>
      </c>
      <c r="CY239">
        <v>22.474270000000001</v>
      </c>
      <c r="CZ239" s="1">
        <v>4.5638299999999996E-3</v>
      </c>
      <c r="DA239">
        <v>3.3600080000000001</v>
      </c>
      <c r="DB239">
        <v>0.83323570000000002</v>
      </c>
      <c r="DC239">
        <v>22.91348</v>
      </c>
      <c r="DD239" s="1">
        <v>3.8351769999999999E-3</v>
      </c>
      <c r="DE239">
        <v>2.8229479999999998</v>
      </c>
      <c r="DF239">
        <v>0.83320689999999997</v>
      </c>
      <c r="DG239">
        <v>23.45627</v>
      </c>
      <c r="DH239" s="1">
        <v>3.2397799999999998E-3</v>
      </c>
      <c r="DI239">
        <v>2.3844059999999998</v>
      </c>
      <c r="DJ239">
        <v>0.83316040000000002</v>
      </c>
      <c r="DK239">
        <v>23.920809999999999</v>
      </c>
      <c r="DL239" s="1">
        <v>2.751112E-3</v>
      </c>
      <c r="DM239">
        <v>2.0244659999999999</v>
      </c>
      <c r="DN239">
        <v>0.83310899999999999</v>
      </c>
      <c r="DO239">
        <v>24.13439</v>
      </c>
      <c r="DP239" s="1">
        <v>2.3496530000000002E-3</v>
      </c>
      <c r="DQ239">
        <v>1.7287239999999999</v>
      </c>
      <c r="DR239">
        <v>0.83303360000000004</v>
      </c>
      <c r="DS239">
        <v>23.87189</v>
      </c>
      <c r="DT239" s="1">
        <v>2.0213079999999999E-3</v>
      </c>
      <c r="DU239">
        <v>1.486864</v>
      </c>
      <c r="DV239">
        <v>0.83296040000000005</v>
      </c>
      <c r="DW239">
        <v>23.420750000000002</v>
      </c>
      <c r="DX239" s="1">
        <v>1.750918E-3</v>
      </c>
      <c r="DY239">
        <v>1.2877479999999999</v>
      </c>
      <c r="DZ239">
        <v>0.83286009999999999</v>
      </c>
      <c r="EA239">
        <v>23.036629999999999</v>
      </c>
      <c r="EB239" s="1">
        <v>1.527956E-3</v>
      </c>
      <c r="EC239">
        <v>1.123543</v>
      </c>
      <c r="ED239">
        <v>0.83275200000000005</v>
      </c>
      <c r="EE239">
        <v>22.856470000000002</v>
      </c>
      <c r="EF239" s="1">
        <v>1.343803E-3</v>
      </c>
      <c r="EG239">
        <v>0.98795599999999995</v>
      </c>
      <c r="EH239">
        <v>0.83263209999999999</v>
      </c>
      <c r="EI239">
        <v>23.11994</v>
      </c>
      <c r="EJ239" s="1">
        <v>1.1892910000000001E-3</v>
      </c>
      <c r="EK239">
        <v>0.87422789999999995</v>
      </c>
      <c r="EL239">
        <v>0.83250080000000004</v>
      </c>
      <c r="EM239">
        <v>23.666419999999999</v>
      </c>
      <c r="EN239" s="1">
        <v>1.059181E-3</v>
      </c>
      <c r="EO239">
        <v>0.7785069</v>
      </c>
      <c r="EP239">
        <v>0.83236889999999997</v>
      </c>
      <c r="EQ239">
        <v>24.209949999999999</v>
      </c>
      <c r="ER239" s="1">
        <v>9.4886099999999995E-4</v>
      </c>
      <c r="ES239">
        <v>0.69729909999999995</v>
      </c>
      <c r="ET239">
        <v>0.83223740000000002</v>
      </c>
      <c r="EU239">
        <v>24.53952</v>
      </c>
      <c r="EV239" s="1">
        <v>8.5564889999999996E-4</v>
      </c>
      <c r="EW239">
        <v>0.62869350000000002</v>
      </c>
      <c r="EX239">
        <v>0.83209180000000005</v>
      </c>
      <c r="EY239">
        <v>24.363689999999998</v>
      </c>
      <c r="EZ239" s="1">
        <v>7.7749299999999998E-4</v>
      </c>
      <c r="FA239">
        <v>0.57116310000000003</v>
      </c>
      <c r="FB239">
        <v>0.83195200000000002</v>
      </c>
      <c r="FC239">
        <v>23.937670000000001</v>
      </c>
      <c r="FD239" s="1">
        <v>7.1158780000000002E-4</v>
      </c>
      <c r="FE239">
        <v>0.52266900000000005</v>
      </c>
      <c r="FF239">
        <v>0.83181959999999999</v>
      </c>
      <c r="FG239">
        <v>23.59685</v>
      </c>
      <c r="FH239" s="1">
        <v>6.5576199999999995E-4</v>
      </c>
      <c r="FI239">
        <v>0.48157270000000002</v>
      </c>
      <c r="FJ239">
        <v>0.83168560000000002</v>
      </c>
      <c r="FK239">
        <v>23.431450000000002</v>
      </c>
      <c r="FL239" s="1">
        <v>6.0718679999999996E-4</v>
      </c>
      <c r="FM239">
        <v>0.44589380000000001</v>
      </c>
      <c r="FN239">
        <v>0.83155349999999995</v>
      </c>
      <c r="FO239">
        <v>23.74568</v>
      </c>
      <c r="FP239" s="1">
        <v>5.6508239999999998E-4</v>
      </c>
      <c r="FQ239">
        <v>0.4149098</v>
      </c>
      <c r="FR239">
        <v>0.83142269999999996</v>
      </c>
      <c r="FS239">
        <v>24.18796</v>
      </c>
      <c r="FT239" s="1">
        <v>5.2927550000000001E-4</v>
      </c>
      <c r="FU239">
        <v>0.38857700000000001</v>
      </c>
      <c r="FV239">
        <v>0.8313218</v>
      </c>
      <c r="FW239">
        <v>24.40043</v>
      </c>
      <c r="FX239" s="1">
        <v>4.9756089999999995E-4</v>
      </c>
      <c r="FY239">
        <v>0.36527480000000001</v>
      </c>
      <c r="FZ239">
        <v>0.83122609999999997</v>
      </c>
      <c r="GA239">
        <v>24.340599999999998</v>
      </c>
      <c r="GB239" s="1">
        <v>4.6940369999999999E-4</v>
      </c>
      <c r="GC239">
        <v>0.34457330000000003</v>
      </c>
      <c r="GD239">
        <v>0.83113099999999995</v>
      </c>
      <c r="GE239">
        <v>23.87172</v>
      </c>
      <c r="GF239" s="1">
        <v>4.4459430000000003E-4</v>
      </c>
      <c r="GG239">
        <v>0.32634150000000001</v>
      </c>
      <c r="GH239">
        <v>0.83104999999999996</v>
      </c>
      <c r="GI239">
        <v>23.401630000000001</v>
      </c>
      <c r="GJ239" s="1">
        <v>4.2263700000000001E-4</v>
      </c>
      <c r="GK239">
        <v>0.31020370000000003</v>
      </c>
      <c r="GL239">
        <v>0.83098689999999997</v>
      </c>
      <c r="GM239">
        <v>23.03257</v>
      </c>
      <c r="GN239" s="1">
        <v>4.0280399999999999E-4</v>
      </c>
      <c r="GO239">
        <v>0.29563810000000001</v>
      </c>
      <c r="GP239">
        <v>0.83093589999999995</v>
      </c>
      <c r="GQ239">
        <v>22.880880000000001</v>
      </c>
      <c r="GR239" s="1">
        <v>3.8425859999999999E-4</v>
      </c>
      <c r="GS239">
        <v>0.28203109999999998</v>
      </c>
      <c r="GT239">
        <v>0.83089380000000002</v>
      </c>
      <c r="GU239">
        <v>22.874220000000001</v>
      </c>
      <c r="GV239" s="1">
        <v>3.6750550000000002E-4</v>
      </c>
      <c r="GW239">
        <v>0.26971889999999998</v>
      </c>
      <c r="GX239">
        <v>0.83085500000000001</v>
      </c>
      <c r="GY239">
        <v>23.23676</v>
      </c>
      <c r="GZ239" s="1">
        <v>3.522221E-4</v>
      </c>
      <c r="HA239">
        <v>0.25851200000000002</v>
      </c>
      <c r="HB239">
        <v>0.83082990000000001</v>
      </c>
      <c r="HC239">
        <v>23.70326</v>
      </c>
      <c r="HD239" s="1">
        <v>3.3808170000000003E-4</v>
      </c>
      <c r="HE239">
        <v>0.24811520000000001</v>
      </c>
      <c r="HF239">
        <v>0.83080900000000002</v>
      </c>
      <c r="HG239">
        <v>23.987739999999999</v>
      </c>
      <c r="HH239" s="1">
        <v>3.253102E-4</v>
      </c>
      <c r="HI239">
        <v>0.2387378</v>
      </c>
      <c r="HJ239">
        <v>0.83079179999999997</v>
      </c>
      <c r="HK239">
        <v>23.75562</v>
      </c>
      <c r="HL239" s="1">
        <v>3.1358189999999999E-4</v>
      </c>
      <c r="HM239">
        <v>0.2301349</v>
      </c>
      <c r="HN239">
        <v>0.83077800000000002</v>
      </c>
      <c r="HO239">
        <v>23.16499</v>
      </c>
      <c r="HP239" s="1">
        <v>3.0272710000000001E-4</v>
      </c>
      <c r="HQ239">
        <v>0.22216420000000001</v>
      </c>
      <c r="HR239">
        <v>0.83077409999999996</v>
      </c>
      <c r="HS239">
        <v>22.732620000000001</v>
      </c>
      <c r="HT239" s="1">
        <v>2.924073E-4</v>
      </c>
      <c r="HU239">
        <v>0.21460419999999999</v>
      </c>
      <c r="HV239">
        <v>0.83075889999999997</v>
      </c>
      <c r="HW239">
        <v>22.534990000000001</v>
      </c>
      <c r="HX239" s="1">
        <v>2.8259349999999999E-4</v>
      </c>
      <c r="HY239">
        <v>0.20740410000000001</v>
      </c>
      <c r="HZ239">
        <v>0.83075189999999999</v>
      </c>
      <c r="IA239">
        <v>22.756250000000001</v>
      </c>
      <c r="IB239" s="1">
        <v>2.7319030000000003E-4</v>
      </c>
      <c r="IC239">
        <v>0.20050460000000001</v>
      </c>
      <c r="ID239">
        <v>0.8307348</v>
      </c>
      <c r="IE239">
        <v>23.10765</v>
      </c>
      <c r="IF239" s="1">
        <v>2.6450999999999997E-4</v>
      </c>
      <c r="IG239">
        <v>0.1941378</v>
      </c>
      <c r="IH239">
        <v>0.83071379999999995</v>
      </c>
      <c r="II239">
        <v>23.408190000000001</v>
      </c>
      <c r="IJ239" s="1">
        <v>2.5628819999999998E-4</v>
      </c>
      <c r="IK239">
        <v>0.18810399999999999</v>
      </c>
      <c r="IL239">
        <v>0.83069369999999998</v>
      </c>
      <c r="IM239">
        <v>23.547920000000001</v>
      </c>
      <c r="IN239" s="1">
        <v>2.4826960000000001E-4</v>
      </c>
      <c r="IO239">
        <v>0.18223629999999999</v>
      </c>
      <c r="IP239">
        <v>0.83066130000000005</v>
      </c>
      <c r="IQ239">
        <v>23.351790000000001</v>
      </c>
      <c r="IR239" s="1">
        <v>2.4047979999999999E-4</v>
      </c>
      <c r="IS239">
        <v>0.17652080000000001</v>
      </c>
      <c r="IT239">
        <v>0.83061929999999995</v>
      </c>
      <c r="IU239">
        <v>23.048539999999999</v>
      </c>
      <c r="IV239" s="1">
        <v>2.3280330000000001E-4</v>
      </c>
      <c r="IW239">
        <v>0.1708964</v>
      </c>
      <c r="IX239">
        <v>0.83057219999999998</v>
      </c>
      <c r="IY239">
        <v>22.807929999999999</v>
      </c>
      <c r="IZ239" s="1">
        <v>2.254654E-4</v>
      </c>
      <c r="JA239">
        <v>0.16551630000000001</v>
      </c>
      <c r="JB239">
        <v>0.83053759999999999</v>
      </c>
      <c r="JC239">
        <v>22.691690000000001</v>
      </c>
      <c r="JD239" s="1">
        <v>2.1862229999999999E-4</v>
      </c>
      <c r="JE239">
        <v>0.16049540000000001</v>
      </c>
      <c r="JF239">
        <v>0.83047210000000005</v>
      </c>
      <c r="JG239">
        <v>23.036390000000001</v>
      </c>
      <c r="JH239" s="1">
        <v>2.1221719999999999E-4</v>
      </c>
      <c r="JI239">
        <v>0.1557973</v>
      </c>
      <c r="JJ239">
        <v>0.83040389999999997</v>
      </c>
      <c r="JK239">
        <v>23.519480000000001</v>
      </c>
      <c r="JL239" s="1">
        <v>2.0566350000000001E-4</v>
      </c>
      <c r="JM239">
        <v>0.15100169999999999</v>
      </c>
      <c r="JN239">
        <v>0.83034390000000002</v>
      </c>
      <c r="JO239">
        <v>23.934550000000002</v>
      </c>
      <c r="JP239" s="1">
        <v>1.994416E-4</v>
      </c>
      <c r="JQ239">
        <v>0.14643829999999999</v>
      </c>
      <c r="JR239">
        <v>0.83026670000000002</v>
      </c>
      <c r="JS239">
        <v>24.116530000000001</v>
      </c>
      <c r="JT239" s="1">
        <v>1.9331519999999999E-4</v>
      </c>
      <c r="JU239">
        <v>0.14194290000000001</v>
      </c>
      <c r="JV239">
        <v>0.83018650000000005</v>
      </c>
      <c r="JW239">
        <v>24.017489999999999</v>
      </c>
      <c r="JX239" s="1">
        <v>1.8751959999999999E-4</v>
      </c>
      <c r="JY239">
        <v>0.13769629999999999</v>
      </c>
      <c r="JZ239">
        <v>0.83009390000000005</v>
      </c>
      <c r="KA239">
        <v>23.6328</v>
      </c>
      <c r="KB239" s="1">
        <v>1.8206470000000001E-4</v>
      </c>
      <c r="KC239">
        <v>0.1336803</v>
      </c>
      <c r="KD239">
        <v>0.83000320000000005</v>
      </c>
      <c r="KE239">
        <v>23.273</v>
      </c>
      <c r="KF239" s="1">
        <v>1.767335E-4</v>
      </c>
      <c r="KG239">
        <v>0.12978339999999999</v>
      </c>
      <c r="KH239">
        <v>0.8299204</v>
      </c>
      <c r="KI239">
        <v>23.044319999999999</v>
      </c>
      <c r="KJ239" s="1">
        <v>1.715571E-4</v>
      </c>
      <c r="KK239">
        <v>0.12597920000000001</v>
      </c>
      <c r="KL239">
        <v>0.82982650000000002</v>
      </c>
      <c r="KM239">
        <v>23.35858</v>
      </c>
      <c r="KN239" s="1">
        <v>1.666727E-4</v>
      </c>
      <c r="KO239">
        <v>0.1223998</v>
      </c>
      <c r="KP239">
        <v>0.82974060000000005</v>
      </c>
      <c r="KQ239">
        <v>23.86975</v>
      </c>
      <c r="KR239" s="1">
        <v>1.617445E-4</v>
      </c>
      <c r="KS239">
        <v>0.1187877</v>
      </c>
      <c r="KT239">
        <v>0.82964020000000005</v>
      </c>
      <c r="KU239">
        <v>24.38936</v>
      </c>
      <c r="KV239" s="1">
        <v>1.5713599999999999E-4</v>
      </c>
      <c r="KW239">
        <v>0.1154018</v>
      </c>
      <c r="KX239">
        <v>0.82955820000000002</v>
      </c>
      <c r="KY239">
        <v>24.69482</v>
      </c>
      <c r="KZ239" s="1">
        <v>1.527194E-4</v>
      </c>
      <c r="LA239">
        <v>0.1121617</v>
      </c>
      <c r="LB239">
        <v>0.82947680000000001</v>
      </c>
      <c r="LC239">
        <v>24.566980000000001</v>
      </c>
      <c r="LD239" s="1">
        <v>1.4835E-4</v>
      </c>
      <c r="LE239">
        <v>0.1089531</v>
      </c>
      <c r="LF239">
        <v>0.82938619999999996</v>
      </c>
      <c r="LG239">
        <v>24.214099999999998</v>
      </c>
      <c r="LH239" s="1">
        <v>1.4422560000000001E-4</v>
      </c>
      <c r="LI239">
        <v>0.1059244</v>
      </c>
      <c r="LJ239">
        <v>0.82931540000000004</v>
      </c>
      <c r="LK239">
        <v>23.934100000000001</v>
      </c>
      <c r="LL239" s="1">
        <v>1.4039139999999999E-4</v>
      </c>
      <c r="LM239">
        <v>0.10310610000000001</v>
      </c>
      <c r="LN239">
        <v>0.82924690000000001</v>
      </c>
      <c r="LO239">
        <v>23.839680000000001</v>
      </c>
      <c r="LP239" s="1">
        <v>1.366347E-4</v>
      </c>
      <c r="LQ239">
        <v>0.10034990000000001</v>
      </c>
      <c r="LR239">
        <v>0.82916679999999998</v>
      </c>
      <c r="LS239">
        <v>24.32227</v>
      </c>
      <c r="LT239" s="1">
        <v>1.3288239999999999E-4</v>
      </c>
      <c r="LU239" s="1">
        <v>9.7595970000000004E-2</v>
      </c>
      <c r="LV239">
        <v>0.82910099999999998</v>
      </c>
      <c r="LW239">
        <v>24.911079999999998</v>
      </c>
      <c r="LX239" s="1">
        <v>1.293752E-4</v>
      </c>
      <c r="LY239" s="1">
        <v>9.5017190000000001E-2</v>
      </c>
      <c r="LZ239">
        <v>0.8290305</v>
      </c>
      <c r="MA239">
        <v>25.417999999999999</v>
      </c>
      <c r="MB239" s="1">
        <v>1.2607840000000001E-4</v>
      </c>
      <c r="MC239">
        <v>9.2597100000000002E-2</v>
      </c>
      <c r="MD239">
        <v>0.82897010000000004</v>
      </c>
      <c r="ME239">
        <v>25.712350000000001</v>
      </c>
      <c r="MF239" s="1">
        <v>1.2268469999999999E-4</v>
      </c>
      <c r="MG239" s="1">
        <v>9.0111960000000005E-2</v>
      </c>
      <c r="MH239">
        <v>0.82890140000000001</v>
      </c>
      <c r="MI239">
        <v>25.57741</v>
      </c>
      <c r="MJ239" s="1">
        <v>1.1932529999999999E-4</v>
      </c>
      <c r="MK239" s="1">
        <v>8.7645810000000005E-2</v>
      </c>
      <c r="ML239">
        <v>0.82884500000000005</v>
      </c>
      <c r="MM239">
        <v>25.236409999999999</v>
      </c>
      <c r="MN239" s="1">
        <v>1.160587E-4</v>
      </c>
      <c r="MO239" s="1">
        <v>8.5246849999999999E-2</v>
      </c>
      <c r="MP239">
        <v>0.82877000000000001</v>
      </c>
      <c r="MQ239">
        <v>24.935790000000001</v>
      </c>
      <c r="MR239" s="1">
        <v>1.12818E-4</v>
      </c>
      <c r="MS239" s="1">
        <v>8.2865439999999999E-2</v>
      </c>
      <c r="MT239">
        <v>0.82870650000000001</v>
      </c>
      <c r="MU239">
        <v>24.750530000000001</v>
      </c>
      <c r="MV239" s="1">
        <v>1.098144E-4</v>
      </c>
      <c r="MW239">
        <v>8.0661300000000005E-2</v>
      </c>
      <c r="MX239">
        <v>0.82864309999999997</v>
      </c>
      <c r="MY239">
        <v>24.757840000000002</v>
      </c>
      <c r="MZ239" s="1">
        <v>1.0691409999999999E-4</v>
      </c>
      <c r="NA239" s="1">
        <v>7.8528529999999999E-2</v>
      </c>
      <c r="NB239">
        <v>0.82857119999999995</v>
      </c>
      <c r="NC239">
        <v>24.989909999999998</v>
      </c>
      <c r="ND239" s="1">
        <v>1.040278E-4</v>
      </c>
      <c r="NE239" s="1">
        <v>7.6412949999999993E-2</v>
      </c>
      <c r="NF239">
        <v>0.82850710000000005</v>
      </c>
      <c r="NG239">
        <v>25.339929999999999</v>
      </c>
      <c r="NH239" s="1">
        <v>1.011842E-4</v>
      </c>
      <c r="NI239" s="1">
        <v>7.432619E-2</v>
      </c>
      <c r="NJ239">
        <v>0.82844450000000003</v>
      </c>
      <c r="NK239">
        <v>25.28218</v>
      </c>
      <c r="NL239" s="1">
        <v>9.8299960000000001E-5</v>
      </c>
      <c r="NM239" s="1">
        <v>7.2211979999999995E-2</v>
      </c>
      <c r="NN239">
        <v>0.82838920000000005</v>
      </c>
      <c r="NO239">
        <v>24.849730000000001</v>
      </c>
      <c r="NP239" s="1">
        <v>9.5455010000000001E-5</v>
      </c>
      <c r="NQ239">
        <v>7.0121600000000006E-2</v>
      </c>
      <c r="NR239">
        <v>0.82833009999999996</v>
      </c>
      <c r="NS239">
        <v>24.286280000000001</v>
      </c>
      <c r="NT239" s="1">
        <v>9.2795480000000001E-5</v>
      </c>
      <c r="NU239" s="1">
        <v>6.8166980000000002E-2</v>
      </c>
      <c r="NV239">
        <v>0.828268</v>
      </c>
      <c r="NW239">
        <v>23.852419999999999</v>
      </c>
      <c r="NX239" s="1">
        <v>9.0111669999999998E-5</v>
      </c>
      <c r="NY239" s="1">
        <v>6.619717E-2</v>
      </c>
      <c r="NZ239">
        <v>0.82821829999999996</v>
      </c>
      <c r="OA239">
        <v>23.619969999999999</v>
      </c>
      <c r="OB239" s="1">
        <v>8.751048E-5</v>
      </c>
      <c r="OC239" s="1">
        <v>6.4286650000000001E-2</v>
      </c>
      <c r="OD239">
        <v>0.82817130000000005</v>
      </c>
      <c r="OE239">
        <v>23.868760000000002</v>
      </c>
      <c r="OF239" s="1">
        <v>8.5030920000000001E-5</v>
      </c>
      <c r="OG239" s="1">
        <v>6.2464749999999999E-2</v>
      </c>
      <c r="OH239">
        <v>0.82812730000000001</v>
      </c>
      <c r="OI239">
        <v>24.34498</v>
      </c>
      <c r="OJ239" s="1">
        <v>8.2639859999999999E-5</v>
      </c>
      <c r="OK239" s="1">
        <v>6.0707709999999998E-2</v>
      </c>
    </row>
    <row r="240" spans="1:401" x14ac:dyDescent="0.35">
      <c r="A240">
        <v>246</v>
      </c>
      <c r="B240" t="s">
        <v>4</v>
      </c>
      <c r="C240" t="s">
        <v>181</v>
      </c>
      <c r="D240" t="s">
        <v>244</v>
      </c>
      <c r="E240">
        <v>885.81590000000006</v>
      </c>
      <c r="F240">
        <v>1.1290480000000001</v>
      </c>
      <c r="G240">
        <v>23.849340000000002</v>
      </c>
      <c r="H240">
        <v>0</v>
      </c>
      <c r="I240">
        <v>0</v>
      </c>
      <c r="J240">
        <v>1.129389</v>
      </c>
      <c r="K240">
        <v>23.855039999999999</v>
      </c>
      <c r="L240">
        <v>0</v>
      </c>
      <c r="M240">
        <v>0</v>
      </c>
      <c r="N240">
        <v>1.1297600000000001</v>
      </c>
      <c r="O240">
        <v>23.88383</v>
      </c>
      <c r="P240">
        <v>0</v>
      </c>
      <c r="Q240">
        <v>0</v>
      </c>
      <c r="R240">
        <v>1.130112</v>
      </c>
      <c r="S240">
        <v>23.772570000000002</v>
      </c>
      <c r="T240">
        <v>0</v>
      </c>
      <c r="U240">
        <v>0</v>
      </c>
      <c r="V240">
        <v>1.1305719999999999</v>
      </c>
      <c r="W240">
        <v>23.608630000000002</v>
      </c>
      <c r="X240">
        <v>0</v>
      </c>
      <c r="Y240">
        <v>0</v>
      </c>
      <c r="Z240">
        <v>1.130935</v>
      </c>
      <c r="AA240">
        <v>23.146709999999999</v>
      </c>
      <c r="AB240">
        <v>0</v>
      </c>
      <c r="AC240">
        <v>0</v>
      </c>
      <c r="AD240">
        <v>1.1313709999999999</v>
      </c>
      <c r="AE240">
        <v>22.566559999999999</v>
      </c>
      <c r="AF240">
        <v>0</v>
      </c>
      <c r="AG240">
        <v>0</v>
      </c>
      <c r="AH240">
        <v>1.1317330000000001</v>
      </c>
      <c r="AI240">
        <v>22.05405</v>
      </c>
      <c r="AJ240">
        <v>0</v>
      </c>
      <c r="AK240">
        <v>0</v>
      </c>
      <c r="AL240">
        <v>1.1321129999999999</v>
      </c>
      <c r="AM240">
        <v>21.770040000000002</v>
      </c>
      <c r="AN240">
        <v>0</v>
      </c>
      <c r="AO240">
        <v>0</v>
      </c>
      <c r="AP240">
        <v>1.1325240000000001</v>
      </c>
      <c r="AQ240">
        <v>22.010750000000002</v>
      </c>
      <c r="AR240" s="1">
        <v>1.9595270000000001E-32</v>
      </c>
      <c r="AS240" s="1">
        <v>1.6443219999999999E-29</v>
      </c>
      <c r="AT240">
        <v>1.1328689999999999</v>
      </c>
      <c r="AU240">
        <v>22.495460000000001</v>
      </c>
      <c r="AV240" s="1">
        <v>2.062192E-16</v>
      </c>
      <c r="AW240" s="1">
        <v>9.4123600000000002E-14</v>
      </c>
      <c r="AX240">
        <v>1.1331789999999999</v>
      </c>
      <c r="AY240">
        <v>22.86233</v>
      </c>
      <c r="AZ240" s="1">
        <v>4.6154570000000001E-8</v>
      </c>
      <c r="BA240" s="1">
        <v>2.552379E-5</v>
      </c>
      <c r="BB240">
        <v>1.133459</v>
      </c>
      <c r="BC240">
        <v>23.077539999999999</v>
      </c>
      <c r="BD240" s="1">
        <v>2.6135870000000002E-4</v>
      </c>
      <c r="BE240">
        <v>0.1655336</v>
      </c>
      <c r="BF240">
        <v>1.133785</v>
      </c>
      <c r="BG240">
        <v>22.93929</v>
      </c>
      <c r="BH240" s="1">
        <v>5.6371350000000001E-2</v>
      </c>
      <c r="BI240">
        <v>38.70926</v>
      </c>
      <c r="BJ240">
        <v>1.134028</v>
      </c>
      <c r="BK240">
        <v>22.580760000000001</v>
      </c>
      <c r="BL240">
        <v>1.7907949999999999</v>
      </c>
      <c r="BM240">
        <v>1313.039</v>
      </c>
      <c r="BN240">
        <v>1.1342049999999999</v>
      </c>
      <c r="BO240">
        <v>22.259599999999999</v>
      </c>
      <c r="BP240">
        <v>13.838699999999999</v>
      </c>
      <c r="BQ240">
        <v>10737.25</v>
      </c>
      <c r="BR240">
        <v>1.134428</v>
      </c>
      <c r="BS240">
        <v>21.96754</v>
      </c>
      <c r="BT240">
        <v>34.905009999999997</v>
      </c>
      <c r="BU240">
        <v>28471.15</v>
      </c>
      <c r="BV240">
        <v>1.1345810000000001</v>
      </c>
      <c r="BW240">
        <v>22.004740000000002</v>
      </c>
      <c r="BX240">
        <v>35.151470000000003</v>
      </c>
      <c r="BY240">
        <v>29988.67</v>
      </c>
      <c r="BZ240">
        <v>1.134763</v>
      </c>
      <c r="CA240">
        <v>22.259820000000001</v>
      </c>
      <c r="CB240">
        <v>16.41263</v>
      </c>
      <c r="CC240">
        <v>14583.15</v>
      </c>
      <c r="CD240">
        <v>1.1348739999999999</v>
      </c>
      <c r="CE240">
        <v>22.500869999999999</v>
      </c>
      <c r="CF240">
        <v>3.9988570000000001</v>
      </c>
      <c r="CG240">
        <v>3685.52</v>
      </c>
      <c r="CH240">
        <v>1.1349340000000001</v>
      </c>
      <c r="CI240">
        <v>22.755960000000002</v>
      </c>
      <c r="CJ240">
        <v>0.56457570000000001</v>
      </c>
      <c r="CK240">
        <v>537.19889999999998</v>
      </c>
      <c r="CL240">
        <v>1.135019</v>
      </c>
      <c r="CM240">
        <v>22.790610000000001</v>
      </c>
      <c r="CN240" s="1">
        <v>5.5910330000000001E-2</v>
      </c>
      <c r="CO240">
        <v>53.829050000000002</v>
      </c>
      <c r="CP240">
        <v>1.135114</v>
      </c>
      <c r="CQ240">
        <v>22.625409999999999</v>
      </c>
      <c r="CR240" s="1">
        <v>9.3858199999999996E-3</v>
      </c>
      <c r="CS240">
        <v>8.3888920000000002</v>
      </c>
      <c r="CT240">
        <v>1.1351690000000001</v>
      </c>
      <c r="CU240">
        <v>22.501860000000001</v>
      </c>
      <c r="CV240" s="1">
        <v>5.629439E-3</v>
      </c>
      <c r="CW240">
        <v>4.781301</v>
      </c>
      <c r="CX240">
        <v>1.1352059999999999</v>
      </c>
      <c r="CY240">
        <v>22.479620000000001</v>
      </c>
      <c r="CZ240" s="1">
        <v>4.62087E-3</v>
      </c>
      <c r="DA240">
        <v>3.907251</v>
      </c>
      <c r="DB240">
        <v>1.135297</v>
      </c>
      <c r="DC240">
        <v>22.917829999999999</v>
      </c>
      <c r="DD240" s="1">
        <v>3.881195E-3</v>
      </c>
      <c r="DE240">
        <v>3.280376</v>
      </c>
      <c r="DF240">
        <v>1.1353409999999999</v>
      </c>
      <c r="DG240">
        <v>23.46405</v>
      </c>
      <c r="DH240" s="1">
        <v>3.2775090000000001E-3</v>
      </c>
      <c r="DI240">
        <v>2.7694800000000002</v>
      </c>
      <c r="DJ240">
        <v>1.1354089999999999</v>
      </c>
      <c r="DK240">
        <v>23.941230000000001</v>
      </c>
      <c r="DL240" s="1">
        <v>2.7821339999999999E-3</v>
      </c>
      <c r="DM240">
        <v>2.350266</v>
      </c>
      <c r="DN240">
        <v>1.1354740000000001</v>
      </c>
      <c r="DO240">
        <v>24.16714</v>
      </c>
      <c r="DP240" s="1">
        <v>2.3750569999999999E-3</v>
      </c>
      <c r="DQ240">
        <v>2.0056949999999998</v>
      </c>
      <c r="DR240">
        <v>1.1355010000000001</v>
      </c>
      <c r="DS240">
        <v>23.911760000000001</v>
      </c>
      <c r="DT240" s="1">
        <v>2.0421250000000001E-3</v>
      </c>
      <c r="DU240">
        <v>1.723886</v>
      </c>
      <c r="DV240">
        <v>1.135618</v>
      </c>
      <c r="DW240">
        <v>23.457090000000001</v>
      </c>
      <c r="DX240" s="1">
        <v>1.7680910000000001E-3</v>
      </c>
      <c r="DY240">
        <v>1.4920640000000001</v>
      </c>
      <c r="DZ240">
        <v>1.1357630000000001</v>
      </c>
      <c r="EA240">
        <v>23.065660000000001</v>
      </c>
      <c r="EB240" s="1">
        <v>1.542093E-3</v>
      </c>
      <c r="EC240">
        <v>1.3008459999999999</v>
      </c>
      <c r="ED240">
        <v>1.13588</v>
      </c>
      <c r="EE240">
        <v>22.871410000000001</v>
      </c>
      <c r="EF240" s="1">
        <v>1.355576E-3</v>
      </c>
      <c r="EG240">
        <v>1.143087</v>
      </c>
      <c r="EH240">
        <v>1.136029</v>
      </c>
      <c r="EI240">
        <v>23.125969999999999</v>
      </c>
      <c r="EJ240" s="1">
        <v>1.1991669999999999E-3</v>
      </c>
      <c r="EK240">
        <v>1.010888</v>
      </c>
      <c r="EL240">
        <v>1.1361520000000001</v>
      </c>
      <c r="EM240">
        <v>23.67285</v>
      </c>
      <c r="EN240" s="1">
        <v>1.0675529999999999E-3</v>
      </c>
      <c r="EO240">
        <v>0.89971449999999997</v>
      </c>
      <c r="EP240">
        <v>1.136385</v>
      </c>
      <c r="EQ240">
        <v>24.223510000000001</v>
      </c>
      <c r="ER240" s="1">
        <v>9.559487E-4</v>
      </c>
      <c r="ES240">
        <v>0.80539689999999997</v>
      </c>
      <c r="ET240">
        <v>1.136603</v>
      </c>
      <c r="EU240">
        <v>24.564540000000001</v>
      </c>
      <c r="EV240" s="1">
        <v>8.6162170000000005E-4</v>
      </c>
      <c r="EW240">
        <v>0.7256804</v>
      </c>
      <c r="EX240">
        <v>1.136816</v>
      </c>
      <c r="EY240">
        <v>24.400310000000001</v>
      </c>
      <c r="EZ240" s="1">
        <v>7.824943E-4</v>
      </c>
      <c r="FA240">
        <v>0.6587887</v>
      </c>
      <c r="FB240">
        <v>1.137035</v>
      </c>
      <c r="FC240">
        <v>23.971119999999999</v>
      </c>
      <c r="FD240" s="1">
        <v>7.1582410000000003E-4</v>
      </c>
      <c r="FE240">
        <v>0.60246409999999995</v>
      </c>
      <c r="FF240">
        <v>1.1372469999999999</v>
      </c>
      <c r="FG240">
        <v>23.622340000000001</v>
      </c>
      <c r="FH240" s="1">
        <v>6.5935359999999999E-4</v>
      </c>
      <c r="FI240">
        <v>0.55473349999999999</v>
      </c>
      <c r="FJ240">
        <v>1.1374150000000001</v>
      </c>
      <c r="FK240">
        <v>23.444089999999999</v>
      </c>
      <c r="FL240" s="1">
        <v>6.1036089999999999E-4</v>
      </c>
      <c r="FM240">
        <v>0.51346199999999997</v>
      </c>
      <c r="FN240">
        <v>1.1376360000000001</v>
      </c>
      <c r="FO240">
        <v>23.749770000000002</v>
      </c>
      <c r="FP240" s="1">
        <v>5.6777300000000004E-4</v>
      </c>
      <c r="FQ240">
        <v>0.47749160000000002</v>
      </c>
      <c r="FR240">
        <v>1.1378189999999999</v>
      </c>
      <c r="FS240">
        <v>24.196069999999999</v>
      </c>
      <c r="FT240" s="1">
        <v>5.3160960000000004E-4</v>
      </c>
      <c r="FU240">
        <v>0.44696360000000002</v>
      </c>
      <c r="FV240">
        <v>1.1380349999999999</v>
      </c>
      <c r="FW240">
        <v>24.42088</v>
      </c>
      <c r="FX240" s="1">
        <v>4.9963929999999996E-4</v>
      </c>
      <c r="FY240">
        <v>0.42003180000000001</v>
      </c>
      <c r="FZ240">
        <v>1.1382680000000001</v>
      </c>
      <c r="GA240">
        <v>24.382180000000002</v>
      </c>
      <c r="GB240" s="1">
        <v>4.7125360000000002E-4</v>
      </c>
      <c r="GC240">
        <v>0.39609929999999999</v>
      </c>
      <c r="GD240">
        <v>1.138404</v>
      </c>
      <c r="GE240">
        <v>23.921500000000002</v>
      </c>
      <c r="GF240" s="1">
        <v>4.4622059999999998E-4</v>
      </c>
      <c r="GG240">
        <v>0.37499490000000002</v>
      </c>
      <c r="GH240">
        <v>1.138566</v>
      </c>
      <c r="GI240">
        <v>23.45534</v>
      </c>
      <c r="GJ240" s="1">
        <v>4.2407529999999999E-4</v>
      </c>
      <c r="GK240">
        <v>0.35632960000000002</v>
      </c>
      <c r="GL240">
        <v>1.1387</v>
      </c>
      <c r="GM240">
        <v>23.070129999999999</v>
      </c>
      <c r="GN240" s="1">
        <v>4.0412929999999997E-4</v>
      </c>
      <c r="GO240">
        <v>0.33954709999999999</v>
      </c>
      <c r="GP240">
        <v>1.138808</v>
      </c>
      <c r="GQ240">
        <v>22.900569999999998</v>
      </c>
      <c r="GR240" s="1">
        <v>3.8548739999999998E-4</v>
      </c>
      <c r="GS240">
        <v>0.32388339999999999</v>
      </c>
      <c r="GT240">
        <v>1.1389389999999999</v>
      </c>
      <c r="GU240">
        <v>22.877939999999999</v>
      </c>
      <c r="GV240" s="1">
        <v>3.686076E-4</v>
      </c>
      <c r="GW240">
        <v>0.30965989999999999</v>
      </c>
      <c r="GX240">
        <v>1.138973</v>
      </c>
      <c r="GY240">
        <v>23.234780000000001</v>
      </c>
      <c r="GZ240" s="1">
        <v>3.5324930000000003E-4</v>
      </c>
      <c r="HA240">
        <v>0.2967593</v>
      </c>
      <c r="HB240">
        <v>1.1390849999999999</v>
      </c>
      <c r="HC240">
        <v>23.717289999999998</v>
      </c>
      <c r="HD240" s="1">
        <v>3.3901269999999999E-4</v>
      </c>
      <c r="HE240">
        <v>0.28476289999999999</v>
      </c>
      <c r="HF240">
        <v>1.1390940000000001</v>
      </c>
      <c r="HG240">
        <v>24.0197</v>
      </c>
      <c r="HH240" s="1">
        <v>3.2615200000000002E-4</v>
      </c>
      <c r="HI240">
        <v>0.2739393</v>
      </c>
      <c r="HJ240">
        <v>1.1391100000000001</v>
      </c>
      <c r="HK240">
        <v>23.808979999999998</v>
      </c>
      <c r="HL240" s="1">
        <v>3.143687E-4</v>
      </c>
      <c r="HM240">
        <v>0.26403789999999999</v>
      </c>
      <c r="HN240">
        <v>1.1391340000000001</v>
      </c>
      <c r="HO240">
        <v>23.210640000000001</v>
      </c>
      <c r="HP240" s="1">
        <v>3.0344930000000001E-4</v>
      </c>
      <c r="HQ240">
        <v>0.25485180000000002</v>
      </c>
      <c r="HR240">
        <v>1.1391690000000001</v>
      </c>
      <c r="HS240">
        <v>22.765149999999998</v>
      </c>
      <c r="HT240" s="1">
        <v>2.9311149999999999E-4</v>
      </c>
      <c r="HU240">
        <v>0.24618590000000001</v>
      </c>
      <c r="HV240">
        <v>1.1392</v>
      </c>
      <c r="HW240">
        <v>22.544920000000001</v>
      </c>
      <c r="HX240" s="1">
        <v>2.8325460000000002E-4</v>
      </c>
      <c r="HY240">
        <v>0.23790269999999999</v>
      </c>
      <c r="HZ240">
        <v>1.139243</v>
      </c>
      <c r="IA240">
        <v>22.760770000000001</v>
      </c>
      <c r="IB240" s="1">
        <v>2.7382449999999999E-4</v>
      </c>
      <c r="IC240">
        <v>0.2299861</v>
      </c>
      <c r="ID240">
        <v>1.139203</v>
      </c>
      <c r="IE240">
        <v>23.119540000000001</v>
      </c>
      <c r="IF240" s="1">
        <v>2.6509519999999998E-4</v>
      </c>
      <c r="IG240">
        <v>0.22264680000000001</v>
      </c>
      <c r="IH240">
        <v>1.139222</v>
      </c>
      <c r="II240">
        <v>23.425989999999999</v>
      </c>
      <c r="IJ240" s="1">
        <v>2.568348E-4</v>
      </c>
      <c r="IK240">
        <v>0.21570629999999999</v>
      </c>
      <c r="IL240">
        <v>1.139294</v>
      </c>
      <c r="IM240">
        <v>23.574190000000002</v>
      </c>
      <c r="IN240" s="1">
        <v>2.4882650000000001E-4</v>
      </c>
      <c r="IO240">
        <v>0.20900859999999999</v>
      </c>
      <c r="IP240">
        <v>1.139338</v>
      </c>
      <c r="IQ240">
        <v>23.38617</v>
      </c>
      <c r="IR240" s="1">
        <v>2.410116E-4</v>
      </c>
      <c r="IS240">
        <v>0.20244329999999999</v>
      </c>
      <c r="IT240">
        <v>1.1393740000000001</v>
      </c>
      <c r="IU240">
        <v>23.077310000000001</v>
      </c>
      <c r="IV240" s="1">
        <v>2.333294E-4</v>
      </c>
      <c r="IW240">
        <v>0.19600629999999999</v>
      </c>
      <c r="IX240">
        <v>1.1393990000000001</v>
      </c>
      <c r="IY240">
        <v>22.83427</v>
      </c>
      <c r="IZ240" s="1">
        <v>2.2595650000000001E-4</v>
      </c>
      <c r="JA240">
        <v>0.1898138</v>
      </c>
      <c r="JB240">
        <v>1.139472</v>
      </c>
      <c r="JC240">
        <v>22.70973</v>
      </c>
      <c r="JD240" s="1">
        <v>2.1907639999999999E-4</v>
      </c>
      <c r="JE240">
        <v>0.18403359999999999</v>
      </c>
      <c r="JF240">
        <v>1.1395740000000001</v>
      </c>
      <c r="JG240">
        <v>23.048410000000001</v>
      </c>
      <c r="JH240" s="1">
        <v>2.1265809999999999E-4</v>
      </c>
      <c r="JI240">
        <v>0.178644</v>
      </c>
      <c r="JJ240">
        <v>1.139615</v>
      </c>
      <c r="JK240">
        <v>23.52486</v>
      </c>
      <c r="JL240" s="1">
        <v>2.061144E-4</v>
      </c>
      <c r="JM240">
        <v>0.1731731</v>
      </c>
      <c r="JN240">
        <v>1.1396949999999999</v>
      </c>
      <c r="JO240">
        <v>23.94416</v>
      </c>
      <c r="JP240" s="1">
        <v>1.9986200000000001E-4</v>
      </c>
      <c r="JQ240">
        <v>0.1679204</v>
      </c>
      <c r="JR240">
        <v>1.1398219999999999</v>
      </c>
      <c r="JS240">
        <v>24.136959999999998</v>
      </c>
      <c r="JT240" s="1">
        <v>1.9372850000000001E-4</v>
      </c>
      <c r="JU240">
        <v>0.16277440000000001</v>
      </c>
      <c r="JV240">
        <v>1.139942</v>
      </c>
      <c r="JW240">
        <v>24.047820000000002</v>
      </c>
      <c r="JX240" s="1">
        <v>1.8792050000000001E-4</v>
      </c>
      <c r="JY240">
        <v>0.1579007</v>
      </c>
      <c r="JZ240">
        <v>1.1401079999999999</v>
      </c>
      <c r="KA240">
        <v>23.67041</v>
      </c>
      <c r="KB240" s="1">
        <v>1.8241810000000001E-4</v>
      </c>
      <c r="KC240">
        <v>0.1532579</v>
      </c>
      <c r="KD240">
        <v>1.140207</v>
      </c>
      <c r="KE240">
        <v>23.30762</v>
      </c>
      <c r="KF240" s="1">
        <v>1.7710910000000001E-4</v>
      </c>
      <c r="KG240">
        <v>0.1488255</v>
      </c>
      <c r="KH240">
        <v>1.140363</v>
      </c>
      <c r="KI240">
        <v>23.066379999999999</v>
      </c>
      <c r="KJ240" s="1">
        <v>1.7189850000000001E-4</v>
      </c>
      <c r="KK240">
        <v>0.14443800000000001</v>
      </c>
      <c r="KL240">
        <v>1.140509</v>
      </c>
      <c r="KM240">
        <v>23.36514</v>
      </c>
      <c r="KN240" s="1">
        <v>1.6700760000000001E-4</v>
      </c>
      <c r="KO240">
        <v>0.14033670000000001</v>
      </c>
      <c r="KP240">
        <v>1.140598</v>
      </c>
      <c r="KQ240">
        <v>23.875060000000001</v>
      </c>
      <c r="KR240" s="1">
        <v>1.6208269999999999E-4</v>
      </c>
      <c r="KS240">
        <v>0.1362112</v>
      </c>
      <c r="KT240">
        <v>1.140747</v>
      </c>
      <c r="KU240">
        <v>24.40034</v>
      </c>
      <c r="KV240" s="1">
        <v>1.574441E-4</v>
      </c>
      <c r="KW240">
        <v>0.1323048</v>
      </c>
      <c r="KX240">
        <v>1.1409</v>
      </c>
      <c r="KY240">
        <v>24.719429999999999</v>
      </c>
      <c r="KZ240" s="1">
        <v>1.5302459999999999E-4</v>
      </c>
      <c r="LA240">
        <v>0.12859660000000001</v>
      </c>
      <c r="LB240">
        <v>1.1410610000000001</v>
      </c>
      <c r="LC240">
        <v>24.601189999999999</v>
      </c>
      <c r="LD240" s="1">
        <v>1.4864429999999999E-4</v>
      </c>
      <c r="LE240">
        <v>0.1249173</v>
      </c>
      <c r="LF240">
        <v>1.1411579999999999</v>
      </c>
      <c r="LG240">
        <v>24.244589999999999</v>
      </c>
      <c r="LH240" s="1">
        <v>1.444998E-4</v>
      </c>
      <c r="LI240">
        <v>0.12143080000000001</v>
      </c>
      <c r="LJ240">
        <v>1.1413390000000001</v>
      </c>
      <c r="LK240">
        <v>23.95796</v>
      </c>
      <c r="LL240" s="1">
        <v>1.406519E-4</v>
      </c>
      <c r="LM240">
        <v>0.1181919</v>
      </c>
      <c r="LN240">
        <v>1.141465</v>
      </c>
      <c r="LO240">
        <v>23.85192</v>
      </c>
      <c r="LP240" s="1">
        <v>1.3689640000000001E-4</v>
      </c>
      <c r="LQ240">
        <v>0.11504200000000001</v>
      </c>
      <c r="LR240">
        <v>1.1415949999999999</v>
      </c>
      <c r="LS240">
        <v>24.329319999999999</v>
      </c>
      <c r="LT240" s="1">
        <v>1.331347E-4</v>
      </c>
      <c r="LU240">
        <v>0.1118825</v>
      </c>
      <c r="LV240">
        <v>1.1416729999999999</v>
      </c>
      <c r="LW240">
        <v>24.919979999999999</v>
      </c>
      <c r="LX240" s="1">
        <v>1.2960709999999999E-4</v>
      </c>
      <c r="LY240">
        <v>0.1089118</v>
      </c>
      <c r="LZ240">
        <v>1.141823</v>
      </c>
      <c r="MA240">
        <v>25.43873</v>
      </c>
      <c r="MB240" s="1">
        <v>1.2630590000000001E-4</v>
      </c>
      <c r="MC240">
        <v>0.106138</v>
      </c>
      <c r="MD240">
        <v>1.1419090000000001</v>
      </c>
      <c r="ME240">
        <v>25.743790000000001</v>
      </c>
      <c r="MF240" s="1">
        <v>1.2292459999999999E-4</v>
      </c>
      <c r="MG240">
        <v>0.10331029999999999</v>
      </c>
      <c r="MH240">
        <v>1.141993</v>
      </c>
      <c r="MI240">
        <v>25.618279999999999</v>
      </c>
      <c r="MJ240" s="1">
        <v>1.1955020000000001E-4</v>
      </c>
      <c r="MK240">
        <v>0.1004743</v>
      </c>
      <c r="ML240">
        <v>1.142144</v>
      </c>
      <c r="MM240">
        <v>25.269089999999998</v>
      </c>
      <c r="MN240" s="1">
        <v>1.1628660000000001E-4</v>
      </c>
      <c r="MO240">
        <v>9.7734100000000004E-2</v>
      </c>
      <c r="MP240">
        <v>1.142223</v>
      </c>
      <c r="MQ240">
        <v>24.96388</v>
      </c>
      <c r="MR240" s="1">
        <v>1.130315E-4</v>
      </c>
      <c r="MS240" s="1">
        <v>9.4996750000000005E-2</v>
      </c>
      <c r="MT240">
        <v>1.1423160000000001</v>
      </c>
      <c r="MU240">
        <v>24.763739999999999</v>
      </c>
      <c r="MV240" s="1">
        <v>1.100242E-4</v>
      </c>
      <c r="MW240" s="1">
        <v>9.2470170000000004E-2</v>
      </c>
      <c r="MX240">
        <v>1.1424080000000001</v>
      </c>
      <c r="MY240">
        <v>24.766179999999999</v>
      </c>
      <c r="MZ240" s="1">
        <v>1.071048E-4</v>
      </c>
      <c r="NA240">
        <v>9.0010699999999999E-2</v>
      </c>
      <c r="NB240">
        <v>1.142549</v>
      </c>
      <c r="NC240">
        <v>24.997499999999999</v>
      </c>
      <c r="ND240" s="1">
        <v>1.042307E-4</v>
      </c>
      <c r="NE240" s="1">
        <v>8.7605479999999999E-2</v>
      </c>
      <c r="NF240">
        <v>1.142638</v>
      </c>
      <c r="NG240">
        <v>25.364709999999999</v>
      </c>
      <c r="NH240" s="1">
        <v>1.013787E-4</v>
      </c>
      <c r="NI240" s="1">
        <v>8.5208889999999995E-2</v>
      </c>
      <c r="NJ240">
        <v>1.1427290000000001</v>
      </c>
      <c r="NK240">
        <v>25.321829999999999</v>
      </c>
      <c r="NL240" s="1">
        <v>9.8499880000000001E-5</v>
      </c>
      <c r="NM240" s="1">
        <v>8.2798430000000006E-2</v>
      </c>
      <c r="NN240">
        <v>1.14283</v>
      </c>
      <c r="NO240">
        <v>24.905460000000001</v>
      </c>
      <c r="NP240" s="1">
        <v>9.5647279999999993E-5</v>
      </c>
      <c r="NQ240" s="1">
        <v>8.0400369999999999E-2</v>
      </c>
      <c r="NR240">
        <v>1.142989</v>
      </c>
      <c r="NS240">
        <v>24.340070000000001</v>
      </c>
      <c r="NT240" s="1">
        <v>9.2977509999999996E-5</v>
      </c>
      <c r="NU240" s="1">
        <v>7.8152109999999997E-2</v>
      </c>
      <c r="NV240">
        <v>1.1430400000000001</v>
      </c>
      <c r="NW240">
        <v>23.888500000000001</v>
      </c>
      <c r="NX240" s="1">
        <v>9.029516E-5</v>
      </c>
      <c r="NY240" s="1">
        <v>7.5902750000000005E-2</v>
      </c>
      <c r="NZ240">
        <v>1.143095</v>
      </c>
      <c r="OA240">
        <v>23.639880000000002</v>
      </c>
      <c r="OB240" s="1">
        <v>8.7686600000000002E-5</v>
      </c>
      <c r="OC240" s="1">
        <v>7.3709640000000007E-2</v>
      </c>
      <c r="OD240">
        <v>1.143221</v>
      </c>
      <c r="OE240">
        <v>23.878029999999999</v>
      </c>
      <c r="OF240" s="1">
        <v>8.5198819999999996E-5</v>
      </c>
      <c r="OG240" s="1">
        <v>7.1616650000000004E-2</v>
      </c>
      <c r="OH240">
        <v>1.1432929999999999</v>
      </c>
      <c r="OI240">
        <v>24.354479999999999</v>
      </c>
      <c r="OJ240" s="1">
        <v>8.2802070000000003E-5</v>
      </c>
      <c r="OK240" s="1">
        <v>6.9601339999999998E-2</v>
      </c>
    </row>
    <row r="241" spans="1:401" x14ac:dyDescent="0.35">
      <c r="A241">
        <v>247</v>
      </c>
      <c r="B241" t="s">
        <v>4</v>
      </c>
      <c r="C241" t="s">
        <v>181</v>
      </c>
      <c r="D241" t="s">
        <v>245</v>
      </c>
      <c r="E241">
        <v>825.34360000000004</v>
      </c>
      <c r="F241">
        <v>0.77402090000000001</v>
      </c>
      <c r="G241">
        <v>23.870840000000001</v>
      </c>
      <c r="H241">
        <v>0</v>
      </c>
      <c r="I241">
        <v>0</v>
      </c>
      <c r="J241">
        <v>0.77379509999999996</v>
      </c>
      <c r="K241">
        <v>23.861899999999999</v>
      </c>
      <c r="L241">
        <v>0</v>
      </c>
      <c r="M241">
        <v>0</v>
      </c>
      <c r="N241">
        <v>0.77356550000000002</v>
      </c>
      <c r="O241">
        <v>23.89396</v>
      </c>
      <c r="P241">
        <v>0</v>
      </c>
      <c r="Q241">
        <v>0</v>
      </c>
      <c r="R241">
        <v>0.77332840000000003</v>
      </c>
      <c r="S241">
        <v>23.793240000000001</v>
      </c>
      <c r="T241">
        <v>0</v>
      </c>
      <c r="U241">
        <v>0</v>
      </c>
      <c r="V241">
        <v>0.77309190000000005</v>
      </c>
      <c r="W241">
        <v>23.648209999999999</v>
      </c>
      <c r="X241">
        <v>0</v>
      </c>
      <c r="Y241">
        <v>0</v>
      </c>
      <c r="Z241">
        <v>0.77285519999999996</v>
      </c>
      <c r="AA241">
        <v>23.201550000000001</v>
      </c>
      <c r="AB241">
        <v>0</v>
      </c>
      <c r="AC241">
        <v>0</v>
      </c>
      <c r="AD241">
        <v>0.77262160000000002</v>
      </c>
      <c r="AE241">
        <v>22.62659</v>
      </c>
      <c r="AF241">
        <v>0</v>
      </c>
      <c r="AG241">
        <v>0</v>
      </c>
      <c r="AH241">
        <v>0.77241459999999995</v>
      </c>
      <c r="AI241">
        <v>22.103290000000001</v>
      </c>
      <c r="AJ241">
        <v>0</v>
      </c>
      <c r="AK241">
        <v>0</v>
      </c>
      <c r="AL241">
        <v>0.77221510000000004</v>
      </c>
      <c r="AM241">
        <v>21.8017</v>
      </c>
      <c r="AN241">
        <v>0</v>
      </c>
      <c r="AO241">
        <v>0</v>
      </c>
      <c r="AP241">
        <v>0.77202669999999995</v>
      </c>
      <c r="AQ241">
        <v>22.028829999999999</v>
      </c>
      <c r="AR241" s="1">
        <v>3.3180039999999999E-33</v>
      </c>
      <c r="AS241" s="1">
        <v>2.9134820000000001E-30</v>
      </c>
      <c r="AT241">
        <v>0.77186200000000005</v>
      </c>
      <c r="AU241">
        <v>22.506920000000001</v>
      </c>
      <c r="AV241" s="1">
        <v>4.5172969999999998E-17</v>
      </c>
      <c r="AW241" s="1">
        <v>2.2513150000000001E-14</v>
      </c>
      <c r="AX241">
        <v>0.77168999999999999</v>
      </c>
      <c r="AY241">
        <v>22.878679999999999</v>
      </c>
      <c r="AZ241" s="1">
        <v>1.731061E-8</v>
      </c>
      <c r="BA241" s="1">
        <v>1.082032E-5</v>
      </c>
      <c r="BB241">
        <v>0.77154650000000002</v>
      </c>
      <c r="BC241">
        <v>23.10107</v>
      </c>
      <c r="BD241" s="1">
        <v>1.4710879999999999E-4</v>
      </c>
      <c r="BE241">
        <v>0.1016214</v>
      </c>
      <c r="BF241">
        <v>0.77140719999999996</v>
      </c>
      <c r="BG241">
        <v>22.967479999999998</v>
      </c>
      <c r="BH241" s="1">
        <v>3.8089350000000001E-2</v>
      </c>
      <c r="BI241">
        <v>28.104849999999999</v>
      </c>
      <c r="BJ241">
        <v>0.77128390000000002</v>
      </c>
      <c r="BK241">
        <v>22.610569999999999</v>
      </c>
      <c r="BL241">
        <v>1.3849199999999999</v>
      </c>
      <c r="BM241">
        <v>1079.884</v>
      </c>
      <c r="BN241">
        <v>0.77117910000000001</v>
      </c>
      <c r="BO241">
        <v>22.28819</v>
      </c>
      <c r="BP241">
        <v>11.95889</v>
      </c>
      <c r="BQ241">
        <v>9786.3709999999992</v>
      </c>
      <c r="BR241">
        <v>0.77109119999999998</v>
      </c>
      <c r="BS241">
        <v>21.995660000000001</v>
      </c>
      <c r="BT241">
        <v>33.18685</v>
      </c>
      <c r="BU241">
        <v>28351.02</v>
      </c>
      <c r="BV241">
        <v>0.77102749999999998</v>
      </c>
      <c r="BW241">
        <v>22.027049999999999</v>
      </c>
      <c r="BX241">
        <v>36.3536</v>
      </c>
      <c r="BY241">
        <v>32280.799999999999</v>
      </c>
      <c r="BZ241">
        <v>0.77096589999999998</v>
      </c>
      <c r="CA241">
        <v>22.277329999999999</v>
      </c>
      <c r="CB241">
        <v>18.296949999999999</v>
      </c>
      <c r="CC241">
        <v>16825.98</v>
      </c>
      <c r="CD241">
        <v>0.77092439999999995</v>
      </c>
      <c r="CE241">
        <v>22.519590000000001</v>
      </c>
      <c r="CF241">
        <v>4.7679910000000003</v>
      </c>
      <c r="CG241">
        <v>4524.6099999999997</v>
      </c>
      <c r="CH241">
        <v>0.77088900000000005</v>
      </c>
      <c r="CI241">
        <v>22.76923</v>
      </c>
      <c r="CJ241">
        <v>0.71340110000000001</v>
      </c>
      <c r="CK241">
        <v>695.91380000000004</v>
      </c>
      <c r="CL241">
        <v>0.77086010000000005</v>
      </c>
      <c r="CM241">
        <v>22.807659999999998</v>
      </c>
      <c r="CN241" s="1">
        <v>7.2312539999999995E-2</v>
      </c>
      <c r="CO241">
        <v>71.496759999999995</v>
      </c>
      <c r="CP241">
        <v>0.77082969999999995</v>
      </c>
      <c r="CQ241">
        <v>22.635200000000001</v>
      </c>
      <c r="CR241" s="1">
        <v>1.063097E-2</v>
      </c>
      <c r="CS241">
        <v>9.9497479999999996</v>
      </c>
      <c r="CT241">
        <v>0.77080389999999999</v>
      </c>
      <c r="CU241">
        <v>22.513559999999998</v>
      </c>
      <c r="CV241" s="1">
        <v>5.7834380000000001E-3</v>
      </c>
      <c r="CW241">
        <v>5.1429600000000004</v>
      </c>
      <c r="CX241">
        <v>0.77077240000000002</v>
      </c>
      <c r="CY241">
        <v>22.485849999999999</v>
      </c>
      <c r="CZ241" s="1">
        <v>4.705603E-3</v>
      </c>
      <c r="DA241">
        <v>4.1631200000000002</v>
      </c>
      <c r="DB241">
        <v>0.7707427</v>
      </c>
      <c r="DC241">
        <v>22.923369999999998</v>
      </c>
      <c r="DD241" s="1">
        <v>3.9491400000000003E-3</v>
      </c>
      <c r="DE241">
        <v>3.4924780000000002</v>
      </c>
      <c r="DF241">
        <v>0.77071889999999998</v>
      </c>
      <c r="DG241">
        <v>23.473749999999999</v>
      </c>
      <c r="DH241" s="1">
        <v>3.3332209999999999E-3</v>
      </c>
      <c r="DI241">
        <v>2.947254</v>
      </c>
      <c r="DJ241">
        <v>0.77067169999999996</v>
      </c>
      <c r="DK241">
        <v>23.96163</v>
      </c>
      <c r="DL241" s="1">
        <v>2.827927E-3</v>
      </c>
      <c r="DM241">
        <v>2.4999760000000002</v>
      </c>
      <c r="DN241">
        <v>0.77063990000000004</v>
      </c>
      <c r="DO241">
        <v>24.20046</v>
      </c>
      <c r="DP241" s="1">
        <v>2.4125959999999999E-3</v>
      </c>
      <c r="DQ241">
        <v>2.1323110000000001</v>
      </c>
      <c r="DR241">
        <v>0.77058420000000005</v>
      </c>
      <c r="DS241">
        <v>23.951319999999999</v>
      </c>
      <c r="DT241" s="1">
        <v>2.0728669999999999E-3</v>
      </c>
      <c r="DU241">
        <v>1.831501</v>
      </c>
      <c r="DV241">
        <v>0.77050790000000002</v>
      </c>
      <c r="DW241">
        <v>23.49324</v>
      </c>
      <c r="DX241" s="1">
        <v>1.793439E-3</v>
      </c>
      <c r="DY241">
        <v>1.58426</v>
      </c>
      <c r="DZ241">
        <v>0.77042140000000003</v>
      </c>
      <c r="EA241">
        <v>23.095410000000001</v>
      </c>
      <c r="EB241" s="1">
        <v>1.562962E-3</v>
      </c>
      <c r="EC241">
        <v>1.3803179999999999</v>
      </c>
      <c r="ED241">
        <v>0.77034210000000003</v>
      </c>
      <c r="EE241">
        <v>22.88758</v>
      </c>
      <c r="EF241" s="1">
        <v>1.3729269999999999E-3</v>
      </c>
      <c r="EG241">
        <v>1.2121930000000001</v>
      </c>
      <c r="EH241">
        <v>0.77024170000000003</v>
      </c>
      <c r="EI241">
        <v>23.134160000000001</v>
      </c>
      <c r="EJ241" s="1">
        <v>1.213733E-3</v>
      </c>
      <c r="EK241">
        <v>1.0714539999999999</v>
      </c>
      <c r="EL241">
        <v>0.77012780000000003</v>
      </c>
      <c r="EM241">
        <v>23.681249999999999</v>
      </c>
      <c r="EN241" s="1">
        <v>1.079885E-3</v>
      </c>
      <c r="EO241">
        <v>0.9531712</v>
      </c>
      <c r="EP241">
        <v>0.77001649999999999</v>
      </c>
      <c r="EQ241">
        <v>24.23798</v>
      </c>
      <c r="ER241" s="1">
        <v>9.6639290000000004E-4</v>
      </c>
      <c r="ES241">
        <v>0.85285690000000003</v>
      </c>
      <c r="ET241">
        <v>0.76990720000000001</v>
      </c>
      <c r="EU241">
        <v>24.589369999999999</v>
      </c>
      <c r="EV241" s="1">
        <v>8.7042830000000002E-4</v>
      </c>
      <c r="EW241">
        <v>0.76802669999999995</v>
      </c>
      <c r="EX241">
        <v>0.76978400000000002</v>
      </c>
      <c r="EY241">
        <v>24.4358</v>
      </c>
      <c r="EZ241" s="1">
        <v>7.8986859999999998E-4</v>
      </c>
      <c r="FA241">
        <v>0.69679789999999997</v>
      </c>
      <c r="FB241">
        <v>0.76966690000000004</v>
      </c>
      <c r="FC241">
        <v>24.004570000000001</v>
      </c>
      <c r="FD241" s="1">
        <v>7.2206530000000003E-4</v>
      </c>
      <c r="FE241">
        <v>0.63687709999999997</v>
      </c>
      <c r="FF241">
        <v>0.7695592</v>
      </c>
      <c r="FG241">
        <v>23.648540000000001</v>
      </c>
      <c r="FH241" s="1">
        <v>6.6464159999999998E-4</v>
      </c>
      <c r="FI241">
        <v>0.58610580000000001</v>
      </c>
      <c r="FJ241">
        <v>0.76943850000000003</v>
      </c>
      <c r="FK241">
        <v>23.45776</v>
      </c>
      <c r="FL241" s="1">
        <v>6.1503079999999997E-4</v>
      </c>
      <c r="FM241">
        <v>0.54236019999999996</v>
      </c>
      <c r="FN241">
        <v>0.76932219999999996</v>
      </c>
      <c r="FO241">
        <v>23.755179999999999</v>
      </c>
      <c r="FP241" s="1">
        <v>5.7174750000000001E-4</v>
      </c>
      <c r="FQ241">
        <v>0.50412920000000006</v>
      </c>
      <c r="FR241">
        <v>0.76921819999999996</v>
      </c>
      <c r="FS241">
        <v>24.205469999999998</v>
      </c>
      <c r="FT241" s="1">
        <v>5.3504010000000001E-4</v>
      </c>
      <c r="FU241">
        <v>0.471692</v>
      </c>
      <c r="FV241">
        <v>0.76912100000000005</v>
      </c>
      <c r="FW241">
        <v>24.441189999999999</v>
      </c>
      <c r="FX241" s="1">
        <v>5.026939E-4</v>
      </c>
      <c r="FY241">
        <v>0.44317659999999998</v>
      </c>
      <c r="FZ241">
        <v>0.76903969999999999</v>
      </c>
      <c r="GA241">
        <v>24.42201</v>
      </c>
      <c r="GB241" s="1">
        <v>4.7396919999999999E-4</v>
      </c>
      <c r="GC241">
        <v>0.4178345</v>
      </c>
      <c r="GD241">
        <v>0.76896450000000005</v>
      </c>
      <c r="GE241">
        <v>23.971070000000001</v>
      </c>
      <c r="GF241" s="1">
        <v>4.486065E-4</v>
      </c>
      <c r="GG241">
        <v>0.3954452</v>
      </c>
      <c r="GH241">
        <v>0.76889410000000002</v>
      </c>
      <c r="GI241">
        <v>23.50901</v>
      </c>
      <c r="GJ241" s="1">
        <v>4.2618689999999998E-4</v>
      </c>
      <c r="GK241">
        <v>0.3756602</v>
      </c>
      <c r="GL241">
        <v>0.76882110000000004</v>
      </c>
      <c r="GM241">
        <v>23.10971</v>
      </c>
      <c r="GN241" s="1">
        <v>4.060658E-4</v>
      </c>
      <c r="GO241">
        <v>0.35792479999999999</v>
      </c>
      <c r="GP241">
        <v>0.76877649999999997</v>
      </c>
      <c r="GQ241">
        <v>22.92202</v>
      </c>
      <c r="GR241" s="1">
        <v>3.8729319999999999E-4</v>
      </c>
      <c r="GS241">
        <v>0.34139940000000002</v>
      </c>
      <c r="GT241">
        <v>0.76874529999999996</v>
      </c>
      <c r="GU241">
        <v>22.883500000000002</v>
      </c>
      <c r="GV241" s="1">
        <v>3.7022710000000003E-4</v>
      </c>
      <c r="GW241">
        <v>0.32633709999999999</v>
      </c>
      <c r="GX241">
        <v>0.76870139999999998</v>
      </c>
      <c r="GY241">
        <v>23.234470000000002</v>
      </c>
      <c r="GZ241" s="1">
        <v>3.5475049999999998E-4</v>
      </c>
      <c r="HA241">
        <v>0.31270310000000001</v>
      </c>
      <c r="HB241">
        <v>0.76869030000000005</v>
      </c>
      <c r="HC241">
        <v>23.731670000000001</v>
      </c>
      <c r="HD241" s="1">
        <v>3.4038100000000001E-4</v>
      </c>
      <c r="HE241">
        <v>0.30001939999999999</v>
      </c>
      <c r="HF241">
        <v>0.76866990000000002</v>
      </c>
      <c r="HG241">
        <v>24.051680000000001</v>
      </c>
      <c r="HH241" s="1">
        <v>3.2738850000000002E-4</v>
      </c>
      <c r="HI241">
        <v>0.28855120000000001</v>
      </c>
      <c r="HJ241">
        <v>0.76865669999999997</v>
      </c>
      <c r="HK241">
        <v>23.860690000000002</v>
      </c>
      <c r="HL241" s="1">
        <v>3.155209E-4</v>
      </c>
      <c r="HM241">
        <v>0.27809149999999999</v>
      </c>
      <c r="HN241">
        <v>0.76864200000000005</v>
      </c>
      <c r="HO241">
        <v>23.25713</v>
      </c>
      <c r="HP241" s="1">
        <v>3.0450840000000002E-4</v>
      </c>
      <c r="HQ241">
        <v>0.26837480000000002</v>
      </c>
      <c r="HR241">
        <v>0.7686328</v>
      </c>
      <c r="HS241">
        <v>22.799060000000001</v>
      </c>
      <c r="HT241" s="1">
        <v>2.941393E-4</v>
      </c>
      <c r="HU241">
        <v>0.25925619999999999</v>
      </c>
      <c r="HV241">
        <v>0.76862949999999997</v>
      </c>
      <c r="HW241">
        <v>22.556339999999999</v>
      </c>
      <c r="HX241" s="1">
        <v>2.8421970000000002E-4</v>
      </c>
      <c r="HY241">
        <v>0.25051180000000001</v>
      </c>
      <c r="HZ241">
        <v>0.76861389999999996</v>
      </c>
      <c r="IA241">
        <v>22.766369999999998</v>
      </c>
      <c r="IB241" s="1">
        <v>2.747529E-4</v>
      </c>
      <c r="IC241">
        <v>0.24217920000000001</v>
      </c>
      <c r="ID241">
        <v>0.76860569999999995</v>
      </c>
      <c r="IE241">
        <v>23.13298</v>
      </c>
      <c r="IF241" s="1">
        <v>2.659475E-4</v>
      </c>
      <c r="IG241">
        <v>0.23440710000000001</v>
      </c>
      <c r="IH241">
        <v>0.76858170000000003</v>
      </c>
      <c r="II241">
        <v>23.444019999999998</v>
      </c>
      <c r="IJ241" s="1">
        <v>2.5763439999999999E-4</v>
      </c>
      <c r="IK241">
        <v>0.22708310000000001</v>
      </c>
      <c r="IL241">
        <v>0.76855609999999996</v>
      </c>
      <c r="IM241">
        <v>23.601330000000001</v>
      </c>
      <c r="IN241" s="1">
        <v>2.4963779999999998E-4</v>
      </c>
      <c r="IO241">
        <v>0.22006729999999999</v>
      </c>
      <c r="IP241">
        <v>0.76853249999999995</v>
      </c>
      <c r="IQ241">
        <v>23.419910000000002</v>
      </c>
      <c r="IR241" s="1">
        <v>2.4178519999999999E-4</v>
      </c>
      <c r="IS241">
        <v>0.2131499</v>
      </c>
      <c r="IT241">
        <v>0.76849690000000004</v>
      </c>
      <c r="IU241">
        <v>23.106169999999999</v>
      </c>
      <c r="IV241" s="1">
        <v>2.3409639999999999E-4</v>
      </c>
      <c r="IW241">
        <v>0.2063905</v>
      </c>
      <c r="IX241">
        <v>0.76846809999999999</v>
      </c>
      <c r="IY241">
        <v>22.861350000000002</v>
      </c>
      <c r="IZ241" s="1">
        <v>2.2667480000000001E-4</v>
      </c>
      <c r="JA241">
        <v>0.19985520000000001</v>
      </c>
      <c r="JB241">
        <v>0.76842180000000004</v>
      </c>
      <c r="JC241">
        <v>22.729310000000002</v>
      </c>
      <c r="JD241" s="1">
        <v>2.197414E-4</v>
      </c>
      <c r="JE241">
        <v>0.1937518</v>
      </c>
      <c r="JF241">
        <v>0.76836340000000003</v>
      </c>
      <c r="JG241">
        <v>23.061969999999999</v>
      </c>
      <c r="JH241" s="1">
        <v>2.1329770000000001E-4</v>
      </c>
      <c r="JI241">
        <v>0.18807789999999999</v>
      </c>
      <c r="JJ241">
        <v>0.76831170000000004</v>
      </c>
      <c r="JK241">
        <v>23.532630000000001</v>
      </c>
      <c r="JL241" s="1">
        <v>2.067746E-4</v>
      </c>
      <c r="JM241">
        <v>0.18235799999999999</v>
      </c>
      <c r="JN241">
        <v>0.76824579999999998</v>
      </c>
      <c r="JO241">
        <v>23.955249999999999</v>
      </c>
      <c r="JP241" s="1">
        <v>2.004737E-4</v>
      </c>
      <c r="JQ241">
        <v>0.17681179999999999</v>
      </c>
      <c r="JR241">
        <v>0.76818039999999999</v>
      </c>
      <c r="JS241">
        <v>24.157299999999999</v>
      </c>
      <c r="JT241" s="1">
        <v>1.943359E-4</v>
      </c>
      <c r="JU241">
        <v>0.17141709999999999</v>
      </c>
      <c r="JV241">
        <v>0.76811750000000001</v>
      </c>
      <c r="JW241">
        <v>24.07621</v>
      </c>
      <c r="JX241" s="1">
        <v>1.8850329999999999E-4</v>
      </c>
      <c r="JY241">
        <v>0.16628699999999999</v>
      </c>
      <c r="JZ241">
        <v>0.76802740000000003</v>
      </c>
      <c r="KA241">
        <v>23.707660000000001</v>
      </c>
      <c r="KB241" s="1">
        <v>1.8293620000000001E-4</v>
      </c>
      <c r="KC241">
        <v>0.16137319999999999</v>
      </c>
      <c r="KD241">
        <v>0.76795219999999997</v>
      </c>
      <c r="KE241">
        <v>23.342580000000002</v>
      </c>
      <c r="KF241" s="1">
        <v>1.776569E-4</v>
      </c>
      <c r="KG241">
        <v>0.15674769999999999</v>
      </c>
      <c r="KH241">
        <v>0.76788009999999995</v>
      </c>
      <c r="KI241">
        <v>23.090520000000001</v>
      </c>
      <c r="KJ241" s="1">
        <v>1.723998E-4</v>
      </c>
      <c r="KK241">
        <v>0.1521161</v>
      </c>
      <c r="KL241">
        <v>0.76779580000000003</v>
      </c>
      <c r="KM241">
        <v>23.374140000000001</v>
      </c>
      <c r="KN241" s="1">
        <v>1.6749629999999999E-4</v>
      </c>
      <c r="KO241">
        <v>0.14780670000000001</v>
      </c>
      <c r="KP241">
        <v>0.76771590000000001</v>
      </c>
      <c r="KQ241">
        <v>23.882739999999998</v>
      </c>
      <c r="KR241" s="1">
        <v>1.6257810000000001E-4</v>
      </c>
      <c r="KS241">
        <v>0.14348610000000001</v>
      </c>
      <c r="KT241">
        <v>0.76762900000000001</v>
      </c>
      <c r="KU241">
        <v>24.412179999999999</v>
      </c>
      <c r="KV241" s="1">
        <v>1.5789459999999999E-4</v>
      </c>
      <c r="KW241">
        <v>0.1393567</v>
      </c>
      <c r="KX241">
        <v>0.76754809999999996</v>
      </c>
      <c r="KY241">
        <v>24.744900000000001</v>
      </c>
      <c r="KZ241" s="1">
        <v>1.5346890000000001E-4</v>
      </c>
      <c r="LA241">
        <v>0.1354641</v>
      </c>
      <c r="LB241">
        <v>0.76746890000000001</v>
      </c>
      <c r="LC241">
        <v>24.634640000000001</v>
      </c>
      <c r="LD241" s="1">
        <v>1.4907519999999999E-4</v>
      </c>
      <c r="LE241">
        <v>0.1315992</v>
      </c>
      <c r="LF241">
        <v>0.76740280000000005</v>
      </c>
      <c r="LG241">
        <v>24.275300000000001</v>
      </c>
      <c r="LH241" s="1">
        <v>1.4490339999999999E-4</v>
      </c>
      <c r="LI241">
        <v>0.1279206</v>
      </c>
      <c r="LJ241">
        <v>0.76733359999999995</v>
      </c>
      <c r="LK241">
        <v>23.982510000000001</v>
      </c>
      <c r="LL241" s="1">
        <v>1.410324E-4</v>
      </c>
      <c r="LM241">
        <v>0.1245071</v>
      </c>
      <c r="LN241">
        <v>0.76725489999999996</v>
      </c>
      <c r="LO241">
        <v>23.866099999999999</v>
      </c>
      <c r="LP241" s="1">
        <v>1.372755E-4</v>
      </c>
      <c r="LQ241">
        <v>0.1212018</v>
      </c>
      <c r="LR241">
        <v>0.76720390000000005</v>
      </c>
      <c r="LS241">
        <v>24.338419999999999</v>
      </c>
      <c r="LT241" s="1">
        <v>1.3350450000000001E-4</v>
      </c>
      <c r="LU241">
        <v>0.1178826</v>
      </c>
      <c r="LV241">
        <v>0.7671367</v>
      </c>
      <c r="LW241">
        <v>24.931719999999999</v>
      </c>
      <c r="LX241" s="1">
        <v>1.2994809999999999E-4</v>
      </c>
      <c r="LY241">
        <v>0.1147432</v>
      </c>
      <c r="LZ241">
        <v>0.76707610000000004</v>
      </c>
      <c r="MA241">
        <v>25.4604</v>
      </c>
      <c r="MB241" s="1">
        <v>1.2663729999999999E-4</v>
      </c>
      <c r="MC241">
        <v>0.11182499999999999</v>
      </c>
      <c r="MD241">
        <v>0.76702380000000003</v>
      </c>
      <c r="ME241">
        <v>25.77664</v>
      </c>
      <c r="MF241" s="1">
        <v>1.2327400000000001E-4</v>
      </c>
      <c r="MG241">
        <v>0.1088726</v>
      </c>
      <c r="MH241">
        <v>0.76695999999999998</v>
      </c>
      <c r="MI241">
        <v>25.658000000000001</v>
      </c>
      <c r="MJ241" s="1">
        <v>1.198794E-4</v>
      </c>
      <c r="MK241">
        <v>0.105881</v>
      </c>
      <c r="ML241">
        <v>0.76690670000000005</v>
      </c>
      <c r="MM241">
        <v>25.302309999999999</v>
      </c>
      <c r="MN241" s="1">
        <v>1.1661849999999999E-4</v>
      </c>
      <c r="MO241">
        <v>0.1030079</v>
      </c>
      <c r="MP241">
        <v>0.76684110000000005</v>
      </c>
      <c r="MQ241">
        <v>24.992730000000002</v>
      </c>
      <c r="MR241" s="1">
        <v>1.133471E-4</v>
      </c>
      <c r="MS241">
        <v>0.10012409999999999</v>
      </c>
      <c r="MT241">
        <v>0.76678210000000002</v>
      </c>
      <c r="MU241">
        <v>24.77807</v>
      </c>
      <c r="MV241" s="1">
        <v>1.103295E-4</v>
      </c>
      <c r="MW241" s="1">
        <v>9.7462030000000005E-2</v>
      </c>
      <c r="MX241">
        <v>0.76672209999999996</v>
      </c>
      <c r="MY241">
        <v>24.775120000000001</v>
      </c>
      <c r="MZ241" s="1">
        <v>1.073838E-4</v>
      </c>
      <c r="NA241" s="1">
        <v>9.4859760000000001E-2</v>
      </c>
      <c r="NB241">
        <v>0.76665819999999996</v>
      </c>
      <c r="NC241">
        <v>25.006209999999999</v>
      </c>
      <c r="ND241" s="1">
        <v>1.045271E-4</v>
      </c>
      <c r="NE241" s="1">
        <v>9.2350180000000004E-2</v>
      </c>
      <c r="NF241">
        <v>0.76660669999999997</v>
      </c>
      <c r="NG241">
        <v>25.38879</v>
      </c>
      <c r="NH241" s="1">
        <v>1.016619E-4</v>
      </c>
      <c r="NI241">
        <v>8.9824799999999996E-2</v>
      </c>
      <c r="NJ241">
        <v>0.76654679999999997</v>
      </c>
      <c r="NK241">
        <v>25.360510000000001</v>
      </c>
      <c r="NL241" s="1">
        <v>9.8792319999999994E-5</v>
      </c>
      <c r="NM241" s="1">
        <v>8.7301309999999993E-2</v>
      </c>
      <c r="NN241">
        <v>0.7664898</v>
      </c>
      <c r="NO241">
        <v>24.959330000000001</v>
      </c>
      <c r="NP241" s="1">
        <v>9.5929379999999995E-5</v>
      </c>
      <c r="NQ241" s="1">
        <v>8.4775879999999998E-2</v>
      </c>
      <c r="NR241">
        <v>0.76644279999999998</v>
      </c>
      <c r="NS241">
        <v>24.394649999999999</v>
      </c>
      <c r="NT241" s="1">
        <v>9.3241939999999995E-5</v>
      </c>
      <c r="NU241" s="1">
        <v>8.2401279999999993E-2</v>
      </c>
      <c r="NV241">
        <v>0.76638459999999997</v>
      </c>
      <c r="NW241">
        <v>23.926179999999999</v>
      </c>
      <c r="NX241" s="1">
        <v>9.0564359999999994E-5</v>
      </c>
      <c r="NY241" s="1">
        <v>8.0043030000000001E-2</v>
      </c>
      <c r="NZ241">
        <v>0.76634089999999999</v>
      </c>
      <c r="OA241">
        <v>23.66142</v>
      </c>
      <c r="OB241" s="1">
        <v>8.7944830000000001E-5</v>
      </c>
      <c r="OC241" s="1">
        <v>7.7730569999999999E-2</v>
      </c>
      <c r="OD241">
        <v>0.76630339999999997</v>
      </c>
      <c r="OE241">
        <v>23.889769999999999</v>
      </c>
      <c r="OF241" s="1">
        <v>8.5444610000000006E-5</v>
      </c>
      <c r="OG241" s="1">
        <v>7.5522430000000002E-2</v>
      </c>
      <c r="OH241">
        <v>0.76626110000000003</v>
      </c>
      <c r="OI241">
        <v>24.366800000000001</v>
      </c>
      <c r="OJ241" s="1">
        <v>8.3039849999999994E-5</v>
      </c>
      <c r="OK241" s="1">
        <v>7.3399130000000007E-2</v>
      </c>
    </row>
    <row r="242" spans="1:401" x14ac:dyDescent="0.35">
      <c r="A242">
        <v>248</v>
      </c>
      <c r="B242" t="s">
        <v>4</v>
      </c>
      <c r="C242" t="s">
        <v>181</v>
      </c>
      <c r="D242" t="s">
        <v>246</v>
      </c>
      <c r="E242">
        <v>921.02030000000002</v>
      </c>
      <c r="F242">
        <v>0.86743720000000002</v>
      </c>
      <c r="G242">
        <v>23.891950000000001</v>
      </c>
      <c r="H242">
        <v>0</v>
      </c>
      <c r="I242">
        <v>0</v>
      </c>
      <c r="J242">
        <v>0.86731510000000001</v>
      </c>
      <c r="K242">
        <v>23.87105</v>
      </c>
      <c r="L242">
        <v>0</v>
      </c>
      <c r="M242">
        <v>0</v>
      </c>
      <c r="N242">
        <v>0.867197</v>
      </c>
      <c r="O242">
        <v>23.90352</v>
      </c>
      <c r="P242">
        <v>0</v>
      </c>
      <c r="Q242">
        <v>0</v>
      </c>
      <c r="R242">
        <v>0.86705509999999997</v>
      </c>
      <c r="S242">
        <v>23.810960000000001</v>
      </c>
      <c r="T242">
        <v>0</v>
      </c>
      <c r="U242">
        <v>0</v>
      </c>
      <c r="V242">
        <v>0.86693790000000004</v>
      </c>
      <c r="W242">
        <v>23.682269999999999</v>
      </c>
      <c r="X242">
        <v>0</v>
      </c>
      <c r="Y242">
        <v>0</v>
      </c>
      <c r="Z242">
        <v>0.86682579999999998</v>
      </c>
      <c r="AA242">
        <v>23.250080000000001</v>
      </c>
      <c r="AB242">
        <v>0</v>
      </c>
      <c r="AC242">
        <v>0</v>
      </c>
      <c r="AD242">
        <v>0.86670139999999996</v>
      </c>
      <c r="AE242">
        <v>22.68</v>
      </c>
      <c r="AF242">
        <v>0</v>
      </c>
      <c r="AG242">
        <v>0</v>
      </c>
      <c r="AH242">
        <v>0.86660210000000004</v>
      </c>
      <c r="AI242">
        <v>22.148869999999999</v>
      </c>
      <c r="AJ242">
        <v>0</v>
      </c>
      <c r="AK242">
        <v>0</v>
      </c>
      <c r="AL242">
        <v>0.86650910000000003</v>
      </c>
      <c r="AM242">
        <v>21.835760000000001</v>
      </c>
      <c r="AN242">
        <v>0</v>
      </c>
      <c r="AO242">
        <v>0</v>
      </c>
      <c r="AP242">
        <v>0.86641469999999998</v>
      </c>
      <c r="AQ242">
        <v>22.054200000000002</v>
      </c>
      <c r="AR242" s="1">
        <v>5.6661560000000003E-34</v>
      </c>
      <c r="AS242" s="1">
        <v>4.662492E-31</v>
      </c>
      <c r="AT242">
        <v>0.86633800000000005</v>
      </c>
      <c r="AU242">
        <v>22.526800000000001</v>
      </c>
      <c r="AV242" s="1">
        <v>4.0169599999999998E-18</v>
      </c>
      <c r="AW242" s="1">
        <v>3.1337599999999999E-15</v>
      </c>
      <c r="AX242">
        <v>0.86625169999999996</v>
      </c>
      <c r="AY242">
        <v>22.900269999999999</v>
      </c>
      <c r="AZ242" s="1">
        <v>6.8078319999999999E-9</v>
      </c>
      <c r="BA242" s="1">
        <v>4.052494E-6</v>
      </c>
      <c r="BB242">
        <v>0.86619729999999995</v>
      </c>
      <c r="BC242">
        <v>23.12387</v>
      </c>
      <c r="BD242" s="1">
        <v>8.6487070000000005E-5</v>
      </c>
      <c r="BE242" s="1">
        <v>5.7336529999999997E-2</v>
      </c>
      <c r="BF242">
        <v>0.86612560000000005</v>
      </c>
      <c r="BG242">
        <v>22.99173</v>
      </c>
      <c r="BH242" s="1">
        <v>2.6488310000000001E-2</v>
      </c>
      <c r="BI242">
        <v>18.684989999999999</v>
      </c>
      <c r="BJ242">
        <v>0.86606899999999998</v>
      </c>
      <c r="BK242">
        <v>22.636330000000001</v>
      </c>
      <c r="BL242">
        <v>1.089653</v>
      </c>
      <c r="BM242">
        <v>807.86969999999997</v>
      </c>
      <c r="BN242">
        <v>0.86604579999999998</v>
      </c>
      <c r="BO242">
        <v>22.313210000000002</v>
      </c>
      <c r="BP242">
        <v>10.41056</v>
      </c>
      <c r="BQ242">
        <v>8051.0140000000001</v>
      </c>
      <c r="BR242">
        <v>0.86600010000000005</v>
      </c>
      <c r="BS242">
        <v>22.022169999999999</v>
      </c>
      <c r="BT242">
        <v>31.5</v>
      </c>
      <c r="BU242">
        <v>25266.92</v>
      </c>
      <c r="BV242">
        <v>0.86596209999999996</v>
      </c>
      <c r="BW242">
        <v>22.051880000000001</v>
      </c>
      <c r="BX242">
        <v>37.215769999999999</v>
      </c>
      <c r="BY242">
        <v>30823.91</v>
      </c>
      <c r="BZ242">
        <v>0.86595080000000002</v>
      </c>
      <c r="CA242">
        <v>22.30086</v>
      </c>
      <c r="CB242">
        <v>20.02692</v>
      </c>
      <c r="CC242">
        <v>17064.689999999999</v>
      </c>
      <c r="CD242">
        <v>0.86593710000000002</v>
      </c>
      <c r="CE242">
        <v>22.541530000000002</v>
      </c>
      <c r="CF242">
        <v>5.5381159999999996</v>
      </c>
      <c r="CG242">
        <v>4837.9359999999997</v>
      </c>
      <c r="CH242">
        <v>0.86591059999999997</v>
      </c>
      <c r="CI242">
        <v>22.788070000000001</v>
      </c>
      <c r="CJ242">
        <v>0.87217330000000004</v>
      </c>
      <c r="CK242">
        <v>778.52</v>
      </c>
      <c r="CL242">
        <v>0.86590299999999998</v>
      </c>
      <c r="CM242">
        <v>22.822610000000001</v>
      </c>
      <c r="CN242" s="1">
        <v>9.0723590000000007E-2</v>
      </c>
      <c r="CO242">
        <v>81.944119999999998</v>
      </c>
      <c r="CP242">
        <v>0.86590060000000002</v>
      </c>
      <c r="CQ242">
        <v>22.643830000000001</v>
      </c>
      <c r="CR242">
        <v>1.2060299999999999E-2</v>
      </c>
      <c r="CS242">
        <v>10.494440000000001</v>
      </c>
      <c r="CT242">
        <v>0.8658846</v>
      </c>
      <c r="CU242">
        <v>22.523890000000002</v>
      </c>
      <c r="CV242" s="1">
        <v>5.9397149999999999E-3</v>
      </c>
      <c r="CW242">
        <v>4.9410249999999998</v>
      </c>
      <c r="CX242">
        <v>0.86586459999999998</v>
      </c>
      <c r="CY242">
        <v>22.495170000000002</v>
      </c>
      <c r="CZ242" s="1">
        <v>4.7830920000000001E-3</v>
      </c>
      <c r="DA242">
        <v>3.9584350000000001</v>
      </c>
      <c r="DB242">
        <v>0.86584499999999998</v>
      </c>
      <c r="DC242">
        <v>22.937989999999999</v>
      </c>
      <c r="DD242" s="1">
        <v>4.0107650000000003E-3</v>
      </c>
      <c r="DE242">
        <v>3.3180239999999999</v>
      </c>
      <c r="DF242">
        <v>0.86584130000000004</v>
      </c>
      <c r="DG242">
        <v>23.493269999999999</v>
      </c>
      <c r="DH242" s="1">
        <v>3.3837680000000001E-3</v>
      </c>
      <c r="DI242">
        <v>2.7989109999999999</v>
      </c>
      <c r="DJ242">
        <v>0.8658247</v>
      </c>
      <c r="DK242">
        <v>23.988409999999998</v>
      </c>
      <c r="DL242" s="1">
        <v>2.869445E-3</v>
      </c>
      <c r="DM242">
        <v>2.3730920000000002</v>
      </c>
      <c r="DN242">
        <v>0.86577559999999998</v>
      </c>
      <c r="DO242">
        <v>24.236709999999999</v>
      </c>
      <c r="DP242" s="1">
        <v>2.4466420000000002E-3</v>
      </c>
      <c r="DQ242">
        <v>2.023069</v>
      </c>
      <c r="DR242">
        <v>0.86575029999999997</v>
      </c>
      <c r="DS242">
        <v>23.985389999999999</v>
      </c>
      <c r="DT242" s="1">
        <v>2.1007489999999998E-3</v>
      </c>
      <c r="DU242">
        <v>1.73661</v>
      </c>
      <c r="DV242">
        <v>0.86571690000000001</v>
      </c>
      <c r="DW242">
        <v>23.524439999999998</v>
      </c>
      <c r="DX242" s="1">
        <v>1.8164240000000001E-3</v>
      </c>
      <c r="DY242">
        <v>1.5013000000000001</v>
      </c>
      <c r="DZ242">
        <v>0.86567329999999998</v>
      </c>
      <c r="EA242">
        <v>23.121960000000001</v>
      </c>
      <c r="EB242" s="1">
        <v>1.581886E-3</v>
      </c>
      <c r="EC242">
        <v>1.307177</v>
      </c>
      <c r="ED242">
        <v>0.86559739999999996</v>
      </c>
      <c r="EE242">
        <v>22.904869999999999</v>
      </c>
      <c r="EF242" s="1">
        <v>1.388624E-3</v>
      </c>
      <c r="EG242">
        <v>1.1472450000000001</v>
      </c>
      <c r="EH242">
        <v>0.86553740000000001</v>
      </c>
      <c r="EI242">
        <v>23.151</v>
      </c>
      <c r="EJ242" s="1">
        <v>1.226914E-3</v>
      </c>
      <c r="EK242">
        <v>1.013498</v>
      </c>
      <c r="EL242">
        <v>0.8654674</v>
      </c>
      <c r="EM242">
        <v>23.699750000000002</v>
      </c>
      <c r="EN242" s="1">
        <v>1.091035E-3</v>
      </c>
      <c r="EO242">
        <v>0.9011595</v>
      </c>
      <c r="EP242">
        <v>0.86540289999999997</v>
      </c>
      <c r="EQ242">
        <v>24.261009999999999</v>
      </c>
      <c r="ER242" s="1">
        <v>9.7583469999999999E-4</v>
      </c>
      <c r="ES242">
        <v>0.8058961</v>
      </c>
      <c r="ET242">
        <v>0.86535070000000003</v>
      </c>
      <c r="EU242">
        <v>24.617159999999998</v>
      </c>
      <c r="EV242" s="1">
        <v>8.7839199999999997E-4</v>
      </c>
      <c r="EW242">
        <v>0.72530810000000001</v>
      </c>
      <c r="EX242">
        <v>0.8652881</v>
      </c>
      <c r="EY242">
        <v>24.465879999999999</v>
      </c>
      <c r="EZ242" s="1">
        <v>7.9653799999999996E-4</v>
      </c>
      <c r="FA242">
        <v>0.65760600000000002</v>
      </c>
      <c r="FB242">
        <v>0.86522370000000004</v>
      </c>
      <c r="FC242">
        <v>24.033380000000001</v>
      </c>
      <c r="FD242" s="1">
        <v>7.2770379999999996E-4</v>
      </c>
      <c r="FE242">
        <v>0.60068509999999997</v>
      </c>
      <c r="FF242">
        <v>0.86515770000000003</v>
      </c>
      <c r="FG242">
        <v>23.671880000000002</v>
      </c>
      <c r="FH242" s="1">
        <v>6.6941630000000004E-4</v>
      </c>
      <c r="FI242">
        <v>0.55247429999999997</v>
      </c>
      <c r="FJ242">
        <v>0.86509760000000002</v>
      </c>
      <c r="FK242">
        <v>23.47146</v>
      </c>
      <c r="FL242" s="1">
        <v>6.1924039999999999E-4</v>
      </c>
      <c r="FM242">
        <v>0.51106470000000004</v>
      </c>
      <c r="FN242">
        <v>0.86502060000000003</v>
      </c>
      <c r="FO242">
        <v>23.768979999999999</v>
      </c>
      <c r="FP242" s="1">
        <v>5.7534630000000001E-4</v>
      </c>
      <c r="FQ242">
        <v>0.47479080000000001</v>
      </c>
      <c r="FR242">
        <v>0.86498109999999995</v>
      </c>
      <c r="FS242">
        <v>24.221579999999999</v>
      </c>
      <c r="FT242" s="1">
        <v>5.3813159999999995E-4</v>
      </c>
      <c r="FU242">
        <v>0.44401760000000001</v>
      </c>
      <c r="FV242">
        <v>0.86491790000000002</v>
      </c>
      <c r="FW242">
        <v>24.465070000000001</v>
      </c>
      <c r="FX242" s="1">
        <v>5.0544149999999998E-4</v>
      </c>
      <c r="FY242">
        <v>0.4170452</v>
      </c>
      <c r="FZ242">
        <v>0.86486660000000004</v>
      </c>
      <c r="GA242">
        <v>24.4574</v>
      </c>
      <c r="GB242" s="1">
        <v>4.7641090000000001E-4</v>
      </c>
      <c r="GC242">
        <v>0.39307829999999999</v>
      </c>
      <c r="GD242">
        <v>0.86483600000000005</v>
      </c>
      <c r="GE242">
        <v>24.015460000000001</v>
      </c>
      <c r="GF242" s="1">
        <v>4.5075030000000003E-4</v>
      </c>
      <c r="GG242">
        <v>0.37188379999999999</v>
      </c>
      <c r="GH242">
        <v>0.86481260000000004</v>
      </c>
      <c r="GI242">
        <v>23.557729999999999</v>
      </c>
      <c r="GJ242" s="1">
        <v>4.2808549999999999E-4</v>
      </c>
      <c r="GK242">
        <v>0.35316380000000003</v>
      </c>
      <c r="GL242">
        <v>0.86477680000000001</v>
      </c>
      <c r="GM242">
        <v>23.14817</v>
      </c>
      <c r="GN242" s="1">
        <v>4.0780040000000002E-4</v>
      </c>
      <c r="GO242">
        <v>0.33642290000000002</v>
      </c>
      <c r="GP242">
        <v>0.864757</v>
      </c>
      <c r="GQ242">
        <v>22.944050000000001</v>
      </c>
      <c r="GR242" s="1">
        <v>3.889168E-4</v>
      </c>
      <c r="GS242">
        <v>0.3208664</v>
      </c>
      <c r="GT242">
        <v>0.86473719999999998</v>
      </c>
      <c r="GU242">
        <v>22.891760000000001</v>
      </c>
      <c r="GV242" s="1">
        <v>3.7168299999999999E-4</v>
      </c>
      <c r="GW242">
        <v>0.30663420000000002</v>
      </c>
      <c r="GX242">
        <v>0.86472110000000002</v>
      </c>
      <c r="GY242">
        <v>23.23922</v>
      </c>
      <c r="GZ242" s="1">
        <v>3.560937E-4</v>
      </c>
      <c r="HA242">
        <v>0.29377639999999999</v>
      </c>
      <c r="HB242">
        <v>0.86471350000000002</v>
      </c>
      <c r="HC242">
        <v>23.752980000000001</v>
      </c>
      <c r="HD242" s="1">
        <v>3.4161100000000002E-4</v>
      </c>
      <c r="HE242">
        <v>0.28181889999999998</v>
      </c>
      <c r="HF242">
        <v>0.86471529999999996</v>
      </c>
      <c r="HG242">
        <v>24.087510000000002</v>
      </c>
      <c r="HH242" s="1">
        <v>3.2849939999999997E-4</v>
      </c>
      <c r="HI242">
        <v>0.27098879999999997</v>
      </c>
      <c r="HJ242">
        <v>0.86470119999999995</v>
      </c>
      <c r="HK242">
        <v>23.904679999999999</v>
      </c>
      <c r="HL242" s="1">
        <v>3.1655350000000002E-4</v>
      </c>
      <c r="HM242">
        <v>0.26113829999999999</v>
      </c>
      <c r="HN242">
        <v>0.86471050000000005</v>
      </c>
      <c r="HO242">
        <v>23.29805</v>
      </c>
      <c r="HP242" s="1">
        <v>3.0545859999999998E-4</v>
      </c>
      <c r="HQ242">
        <v>0.25197550000000002</v>
      </c>
      <c r="HR242">
        <v>0.86469289999999999</v>
      </c>
      <c r="HS242">
        <v>22.82985</v>
      </c>
      <c r="HT242" s="1">
        <v>2.9505800000000001E-4</v>
      </c>
      <c r="HU242">
        <v>0.2434133</v>
      </c>
      <c r="HV242">
        <v>0.86469770000000001</v>
      </c>
      <c r="HW242">
        <v>22.56803</v>
      </c>
      <c r="HX242" s="1">
        <v>2.8508089999999998E-4</v>
      </c>
      <c r="HY242">
        <v>0.23518439999999999</v>
      </c>
      <c r="HZ242">
        <v>0.86467419999999995</v>
      </c>
      <c r="IA242">
        <v>22.77843</v>
      </c>
      <c r="IB242" s="1">
        <v>2.7558260000000001E-4</v>
      </c>
      <c r="IC242">
        <v>0.227357</v>
      </c>
      <c r="ID242">
        <v>0.86468750000000005</v>
      </c>
      <c r="IE242">
        <v>23.153199999999998</v>
      </c>
      <c r="IF242" s="1">
        <v>2.6670820000000001E-4</v>
      </c>
      <c r="IG242">
        <v>0.22002940000000001</v>
      </c>
      <c r="IH242">
        <v>0.86468160000000005</v>
      </c>
      <c r="II242">
        <v>23.466380000000001</v>
      </c>
      <c r="IJ242" s="1">
        <v>2.5835270000000002E-4</v>
      </c>
      <c r="IK242">
        <v>0.2131391</v>
      </c>
      <c r="IL242">
        <v>0.86466160000000003</v>
      </c>
      <c r="IM242">
        <v>23.63158</v>
      </c>
      <c r="IN242" s="1">
        <v>2.5036220000000003E-4</v>
      </c>
      <c r="IO242">
        <v>0.2065727</v>
      </c>
      <c r="IP242">
        <v>0.86463310000000004</v>
      </c>
      <c r="IQ242">
        <v>23.449020000000001</v>
      </c>
      <c r="IR242" s="1">
        <v>2.4247400000000001E-4</v>
      </c>
      <c r="IS242">
        <v>0.200069</v>
      </c>
      <c r="IT242">
        <v>0.86462799999999995</v>
      </c>
      <c r="IU242">
        <v>23.13242</v>
      </c>
      <c r="IV242" s="1">
        <v>2.3478E-4</v>
      </c>
      <c r="IW242">
        <v>0.1937342</v>
      </c>
      <c r="IX242">
        <v>0.86460110000000001</v>
      </c>
      <c r="IY242">
        <v>22.886649999999999</v>
      </c>
      <c r="IZ242" s="1">
        <v>2.273167E-4</v>
      </c>
      <c r="JA242">
        <v>0.1875839</v>
      </c>
      <c r="JB242">
        <v>0.86457329999999999</v>
      </c>
      <c r="JC242">
        <v>22.751629999999999</v>
      </c>
      <c r="JD242" s="1">
        <v>2.20337E-4</v>
      </c>
      <c r="JE242">
        <v>0.18183289999999999</v>
      </c>
      <c r="JF242">
        <v>0.86455839999999995</v>
      </c>
      <c r="JG242">
        <v>23.082989999999999</v>
      </c>
      <c r="JH242" s="1">
        <v>2.1386690000000001E-4</v>
      </c>
      <c r="JI242">
        <v>0.1764975</v>
      </c>
      <c r="JJ242">
        <v>0.8645292</v>
      </c>
      <c r="JK242">
        <v>23.549589999999998</v>
      </c>
      <c r="JL242" s="1">
        <v>2.0736539999999999E-4</v>
      </c>
      <c r="JM242">
        <v>0.17115810000000001</v>
      </c>
      <c r="JN242">
        <v>0.86446889999999998</v>
      </c>
      <c r="JO242">
        <v>23.97381</v>
      </c>
      <c r="JP242" s="1">
        <v>2.0101839999999999E-4</v>
      </c>
      <c r="JQ242">
        <v>0.16592770000000001</v>
      </c>
      <c r="JR242">
        <v>0.86444069999999995</v>
      </c>
      <c r="JS242">
        <v>24.179169999999999</v>
      </c>
      <c r="JT242" s="1">
        <v>1.948815E-4</v>
      </c>
      <c r="JU242">
        <v>0.1608763</v>
      </c>
      <c r="JV242">
        <v>0.86438800000000005</v>
      </c>
      <c r="JW242">
        <v>24.09985</v>
      </c>
      <c r="JX242" s="1">
        <v>1.8901939999999999E-4</v>
      </c>
      <c r="JY242">
        <v>0.1560482</v>
      </c>
      <c r="JZ242">
        <v>0.86436469999999999</v>
      </c>
      <c r="KA242">
        <v>23.74043</v>
      </c>
      <c r="KB242" s="1">
        <v>1.8340300000000001E-4</v>
      </c>
      <c r="KC242">
        <v>0.1514086</v>
      </c>
      <c r="KD242">
        <v>0.86432819999999999</v>
      </c>
      <c r="KE242">
        <v>23.374110000000002</v>
      </c>
      <c r="KF242" s="1">
        <v>1.781443E-4</v>
      </c>
      <c r="KG242">
        <v>0.14708940000000001</v>
      </c>
      <c r="KH242">
        <v>0.86427549999999997</v>
      </c>
      <c r="KI242">
        <v>23.115960000000001</v>
      </c>
      <c r="KJ242" s="1">
        <v>1.7284970000000001E-4</v>
      </c>
      <c r="KK242">
        <v>0.14272460000000001</v>
      </c>
      <c r="KL242">
        <v>0.86423320000000003</v>
      </c>
      <c r="KM242">
        <v>23.392189999999999</v>
      </c>
      <c r="KN242" s="1">
        <v>1.679319E-4</v>
      </c>
      <c r="KO242">
        <v>0.13867660000000001</v>
      </c>
      <c r="KP242">
        <v>0.86419369999999995</v>
      </c>
      <c r="KQ242">
        <v>23.900269999999999</v>
      </c>
      <c r="KR242" s="1">
        <v>1.630209E-4</v>
      </c>
      <c r="KS242">
        <v>0.1346348</v>
      </c>
      <c r="KT242">
        <v>0.86413379999999995</v>
      </c>
      <c r="KU242">
        <v>24.432110000000002</v>
      </c>
      <c r="KV242" s="1">
        <v>1.5829599999999999E-4</v>
      </c>
      <c r="KW242">
        <v>0.1307352</v>
      </c>
      <c r="KX242">
        <v>0.86411380000000004</v>
      </c>
      <c r="KY242">
        <v>24.774609999999999</v>
      </c>
      <c r="KZ242" s="1">
        <v>1.5386459999999999E-4</v>
      </c>
      <c r="LA242">
        <v>0.12708330000000001</v>
      </c>
      <c r="LB242">
        <v>0.864062</v>
      </c>
      <c r="LC242">
        <v>24.66356</v>
      </c>
      <c r="LD242" s="1">
        <v>1.494605E-4</v>
      </c>
      <c r="LE242">
        <v>0.1234555</v>
      </c>
      <c r="LF242">
        <v>0.86403229999999998</v>
      </c>
      <c r="LG242">
        <v>24.302320000000002</v>
      </c>
      <c r="LH242" s="1">
        <v>1.452662E-4</v>
      </c>
      <c r="LI242">
        <v>0.1199943</v>
      </c>
      <c r="LJ242">
        <v>0.86399539999999997</v>
      </c>
      <c r="LK242">
        <v>24.00488</v>
      </c>
      <c r="LL242" s="1">
        <v>1.4137199999999999E-4</v>
      </c>
      <c r="LM242">
        <v>0.11677940000000001</v>
      </c>
      <c r="LN242">
        <v>0.86396059999999997</v>
      </c>
      <c r="LO242">
        <v>23.884550000000001</v>
      </c>
      <c r="LP242" s="1">
        <v>1.376119E-4</v>
      </c>
      <c r="LQ242">
        <v>0.1136799</v>
      </c>
      <c r="LR242">
        <v>0.86393149999999996</v>
      </c>
      <c r="LS242">
        <v>24.357579999999999</v>
      </c>
      <c r="LT242" s="1">
        <v>1.338353E-4</v>
      </c>
      <c r="LU242">
        <v>0.1105685</v>
      </c>
      <c r="LV242">
        <v>0.86388980000000004</v>
      </c>
      <c r="LW242">
        <v>24.954550000000001</v>
      </c>
      <c r="LX242" s="1">
        <v>1.3025499999999999E-4</v>
      </c>
      <c r="LY242">
        <v>0.1076115</v>
      </c>
      <c r="LZ242">
        <v>0.86387219999999998</v>
      </c>
      <c r="MA242">
        <v>25.489799999999999</v>
      </c>
      <c r="MB242" s="1">
        <v>1.2693200000000001E-4</v>
      </c>
      <c r="MC242">
        <v>0.10486760000000001</v>
      </c>
      <c r="MD242">
        <v>0.86383690000000002</v>
      </c>
      <c r="ME242">
        <v>25.814399999999999</v>
      </c>
      <c r="MF242" s="1">
        <v>1.2358430000000001E-4</v>
      </c>
      <c r="MG242">
        <v>0.1021146</v>
      </c>
      <c r="MH242">
        <v>0.86379839999999997</v>
      </c>
      <c r="MI242">
        <v>25.692340000000002</v>
      </c>
      <c r="MJ242" s="1">
        <v>1.201738E-4</v>
      </c>
      <c r="MK242" s="1">
        <v>9.930187E-2</v>
      </c>
      <c r="ML242">
        <v>0.86378069999999996</v>
      </c>
      <c r="MM242">
        <v>25.333259999999999</v>
      </c>
      <c r="MN242" s="1">
        <v>1.169133E-4</v>
      </c>
      <c r="MO242" s="1">
        <v>9.6612489999999995E-2</v>
      </c>
      <c r="MP242">
        <v>0.86374220000000002</v>
      </c>
      <c r="MQ242">
        <v>25.018820000000002</v>
      </c>
      <c r="MR242" s="1">
        <v>1.136322E-4</v>
      </c>
      <c r="MS242">
        <v>9.3905100000000005E-2</v>
      </c>
      <c r="MT242">
        <v>0.86370219999999998</v>
      </c>
      <c r="MU242">
        <v>24.792249999999999</v>
      </c>
      <c r="MV242">
        <v>1.106E-4</v>
      </c>
      <c r="MW242">
        <v>9.1399999999999995E-2</v>
      </c>
      <c r="MX242">
        <v>0.86369059999999998</v>
      </c>
      <c r="MY242">
        <v>24.785270000000001</v>
      </c>
      <c r="MZ242" s="1">
        <v>1.0763419999999999E-4</v>
      </c>
      <c r="NA242" s="1">
        <v>8.8949169999999994E-2</v>
      </c>
      <c r="NB242">
        <v>0.86365320000000001</v>
      </c>
      <c r="NC242">
        <v>25.021100000000001</v>
      </c>
      <c r="ND242" s="1">
        <v>1.0479080000000001E-4</v>
      </c>
      <c r="NE242" s="1">
        <v>8.6608480000000002E-2</v>
      </c>
      <c r="NF242">
        <v>0.86359889999999995</v>
      </c>
      <c r="NG242">
        <v>25.415849999999999</v>
      </c>
      <c r="NH242" s="1">
        <v>1.0191370000000001E-4</v>
      </c>
      <c r="NI242" s="1">
        <v>8.4235909999999997E-2</v>
      </c>
      <c r="NJ242">
        <v>0.86358299999999999</v>
      </c>
      <c r="NK242">
        <v>25.396640000000001</v>
      </c>
      <c r="NL242" s="1">
        <v>9.9052909999999996E-5</v>
      </c>
      <c r="NM242" s="1">
        <v>8.1879789999999994E-2</v>
      </c>
      <c r="NN242">
        <v>0.86355380000000004</v>
      </c>
      <c r="NO242">
        <v>25.00592</v>
      </c>
      <c r="NP242" s="1">
        <v>9.6182179999999994E-5</v>
      </c>
      <c r="NQ242">
        <v>7.9510200000000003E-2</v>
      </c>
      <c r="NR242">
        <v>0.86353500000000005</v>
      </c>
      <c r="NS242">
        <v>24.444089999999999</v>
      </c>
      <c r="NT242" s="1">
        <v>9.3476549999999995E-5</v>
      </c>
      <c r="NU242" s="1">
        <v>7.7273170000000002E-2</v>
      </c>
      <c r="NV242">
        <v>0.86351129999999998</v>
      </c>
      <c r="NW242">
        <v>23.960989999999999</v>
      </c>
      <c r="NX242" s="1">
        <v>9.0805300000000003E-5</v>
      </c>
      <c r="NY242" s="1">
        <v>7.5069940000000002E-2</v>
      </c>
      <c r="NZ242">
        <v>0.86347680000000004</v>
      </c>
      <c r="OA242">
        <v>23.683399999999999</v>
      </c>
      <c r="OB242" s="1">
        <v>8.8176069999999996E-5</v>
      </c>
      <c r="OC242" s="1">
        <v>7.2898539999999998E-2</v>
      </c>
      <c r="OD242">
        <v>0.8634674</v>
      </c>
      <c r="OE242">
        <v>23.910080000000001</v>
      </c>
      <c r="OF242" s="1">
        <v>8.566421E-5</v>
      </c>
      <c r="OG242" s="1">
        <v>7.0823520000000001E-2</v>
      </c>
      <c r="OH242">
        <v>0.86343829999999999</v>
      </c>
      <c r="OI242">
        <v>24.38852</v>
      </c>
      <c r="OJ242" s="1">
        <v>8.3251960000000006E-5</v>
      </c>
      <c r="OK242" s="1">
        <v>6.8830779999999994E-2</v>
      </c>
    </row>
    <row r="243" spans="1:401" x14ac:dyDescent="0.35">
      <c r="A243">
        <v>249</v>
      </c>
      <c r="B243" t="s">
        <v>4</v>
      </c>
      <c r="C243" t="s">
        <v>181</v>
      </c>
      <c r="D243" t="s">
        <v>247</v>
      </c>
      <c r="E243">
        <v>814.65729999999996</v>
      </c>
      <c r="F243">
        <v>1.0934360000000001</v>
      </c>
      <c r="G243">
        <v>23.911470000000001</v>
      </c>
      <c r="H243">
        <v>0</v>
      </c>
      <c r="I243">
        <v>0</v>
      </c>
      <c r="J243">
        <v>1.0932580000000001</v>
      </c>
      <c r="K243">
        <v>23.879919999999998</v>
      </c>
      <c r="L243">
        <v>0</v>
      </c>
      <c r="M243">
        <v>0</v>
      </c>
      <c r="N243">
        <v>1.0930629999999999</v>
      </c>
      <c r="O243">
        <v>23.911539999999999</v>
      </c>
      <c r="P243">
        <v>0</v>
      </c>
      <c r="Q243">
        <v>0</v>
      </c>
      <c r="R243">
        <v>1.092846</v>
      </c>
      <c r="S243">
        <v>23.82582</v>
      </c>
      <c r="T243">
        <v>0</v>
      </c>
      <c r="U243">
        <v>0</v>
      </c>
      <c r="V243">
        <v>1.0926370000000001</v>
      </c>
      <c r="W243">
        <v>23.71114</v>
      </c>
      <c r="X243">
        <v>0</v>
      </c>
      <c r="Y243">
        <v>0</v>
      </c>
      <c r="Z243">
        <v>1.0924689999999999</v>
      </c>
      <c r="AA243">
        <v>23.292919999999999</v>
      </c>
      <c r="AB243">
        <v>0</v>
      </c>
      <c r="AC243">
        <v>0</v>
      </c>
      <c r="AD243">
        <v>1.0922769999999999</v>
      </c>
      <c r="AE243">
        <v>22.727309999999999</v>
      </c>
      <c r="AF243">
        <v>0</v>
      </c>
      <c r="AG243">
        <v>0</v>
      </c>
      <c r="AH243">
        <v>1.09209</v>
      </c>
      <c r="AI243">
        <v>22.190529999999999</v>
      </c>
      <c r="AJ243">
        <v>0</v>
      </c>
      <c r="AK243">
        <v>0</v>
      </c>
      <c r="AL243">
        <v>1.091928</v>
      </c>
      <c r="AM243">
        <v>21.867000000000001</v>
      </c>
      <c r="AN243">
        <v>0</v>
      </c>
      <c r="AO243">
        <v>0</v>
      </c>
      <c r="AP243">
        <v>1.091774</v>
      </c>
      <c r="AQ243">
        <v>22.0777</v>
      </c>
      <c r="AR243" s="1">
        <v>9.028089E-35</v>
      </c>
      <c r="AS243" s="1">
        <v>5.6439810000000003E-32</v>
      </c>
      <c r="AT243">
        <v>1.0916399999999999</v>
      </c>
      <c r="AU243">
        <v>22.546209999999999</v>
      </c>
      <c r="AV243" s="1">
        <v>4.3488030000000002E-19</v>
      </c>
      <c r="AW243" s="1">
        <v>2.7181099999999999E-16</v>
      </c>
      <c r="AX243">
        <v>1.091515</v>
      </c>
      <c r="AY243">
        <v>22.919519999999999</v>
      </c>
      <c r="AZ243" s="1">
        <v>2.8054980000000001E-9</v>
      </c>
      <c r="BA243" s="1">
        <v>1.265486E-6</v>
      </c>
      <c r="BB243">
        <v>1.0913870000000001</v>
      </c>
      <c r="BC243">
        <v>23.143999999999998</v>
      </c>
      <c r="BD243" s="1">
        <v>5.3214170000000001E-5</v>
      </c>
      <c r="BE243" s="1">
        <v>2.7377269999999999E-2</v>
      </c>
      <c r="BF243">
        <v>1.091272</v>
      </c>
      <c r="BG243">
        <v>23.013590000000001</v>
      </c>
      <c r="BH243" s="1">
        <v>1.9018630000000002E-2</v>
      </c>
      <c r="BI243">
        <v>10.37623</v>
      </c>
      <c r="BJ243">
        <v>1.0911709999999999</v>
      </c>
      <c r="BK243">
        <v>22.659120000000001</v>
      </c>
      <c r="BL243">
        <v>0.87522920000000004</v>
      </c>
      <c r="BM243">
        <v>499.27159999999998</v>
      </c>
      <c r="BN243">
        <v>1.0911</v>
      </c>
      <c r="BO243">
        <v>22.33549</v>
      </c>
      <c r="BP243">
        <v>9.1585590000000003</v>
      </c>
      <c r="BQ243">
        <v>5420.0069999999996</v>
      </c>
      <c r="BR243">
        <v>1.091043</v>
      </c>
      <c r="BS243">
        <v>22.045670000000001</v>
      </c>
      <c r="BT243">
        <v>29.93103</v>
      </c>
      <c r="BU243">
        <v>18274.97</v>
      </c>
      <c r="BV243">
        <v>1.0909759999999999</v>
      </c>
      <c r="BW243">
        <v>22.074909999999999</v>
      </c>
      <c r="BX243">
        <v>37.797730000000001</v>
      </c>
      <c r="BY243">
        <v>23711.32</v>
      </c>
      <c r="BZ243">
        <v>1.0909439999999999</v>
      </c>
      <c r="CA243">
        <v>22.323370000000001</v>
      </c>
      <c r="CB243">
        <v>21.563890000000001</v>
      </c>
      <c r="CC243">
        <v>13853.76</v>
      </c>
      <c r="CD243">
        <v>1.090913</v>
      </c>
      <c r="CE243">
        <v>22.560390000000002</v>
      </c>
      <c r="CF243">
        <v>6.2772319999999997</v>
      </c>
      <c r="CG243">
        <v>4117.4520000000002</v>
      </c>
      <c r="CH243">
        <v>1.0909</v>
      </c>
      <c r="CI243">
        <v>22.8062</v>
      </c>
      <c r="CJ243">
        <v>1.033177</v>
      </c>
      <c r="CK243">
        <v>690.02</v>
      </c>
      <c r="CL243">
        <v>1.090857</v>
      </c>
      <c r="CM243">
        <v>22.83624</v>
      </c>
      <c r="CN243">
        <v>0.1102322</v>
      </c>
      <c r="CO243">
        <v>74.424499999999995</v>
      </c>
      <c r="CP243">
        <v>1.0908420000000001</v>
      </c>
      <c r="CQ243">
        <v>22.651689999999999</v>
      </c>
      <c r="CR243" s="1">
        <v>1.3610229999999999E-2</v>
      </c>
      <c r="CS243">
        <v>8.950742</v>
      </c>
      <c r="CT243">
        <v>1.090824</v>
      </c>
      <c r="CU243">
        <v>22.532920000000001</v>
      </c>
      <c r="CV243" s="1">
        <v>6.0944800000000002E-3</v>
      </c>
      <c r="CW243">
        <v>3.8483369999999999</v>
      </c>
      <c r="CX243">
        <v>1.090802</v>
      </c>
      <c r="CY243">
        <v>22.503630000000001</v>
      </c>
      <c r="CZ243" s="1">
        <v>4.8524579999999996E-3</v>
      </c>
      <c r="DA243">
        <v>3.0478139999999998</v>
      </c>
      <c r="DB243">
        <v>1.0907739999999999</v>
      </c>
      <c r="DC243">
        <v>22.95195</v>
      </c>
      <c r="DD243" s="1">
        <v>4.0654300000000001E-3</v>
      </c>
      <c r="DE243">
        <v>2.5525190000000002</v>
      </c>
      <c r="DF243">
        <v>1.090757</v>
      </c>
      <c r="DG243">
        <v>23.51201</v>
      </c>
      <c r="DH243" s="1">
        <v>3.4285729999999999E-3</v>
      </c>
      <c r="DI243">
        <v>2.1524350000000001</v>
      </c>
      <c r="DJ243">
        <v>1.0907150000000001</v>
      </c>
      <c r="DK243">
        <v>24.01238</v>
      </c>
      <c r="DL243" s="1">
        <v>2.9062279999999998E-3</v>
      </c>
      <c r="DM243">
        <v>1.824276</v>
      </c>
      <c r="DN243">
        <v>1.09067</v>
      </c>
      <c r="DO243">
        <v>24.26962</v>
      </c>
      <c r="DP243" s="1">
        <v>2.4768239999999999E-3</v>
      </c>
      <c r="DQ243">
        <v>1.554505</v>
      </c>
      <c r="DR243">
        <v>1.090635</v>
      </c>
      <c r="DS243">
        <v>24.015550000000001</v>
      </c>
      <c r="DT243" s="1">
        <v>2.1254580000000002E-3</v>
      </c>
      <c r="DU243">
        <v>1.3336939999999999</v>
      </c>
      <c r="DV243">
        <v>1.0905689999999999</v>
      </c>
      <c r="DW243">
        <v>23.552250000000001</v>
      </c>
      <c r="DX243" s="1">
        <v>1.836793E-3</v>
      </c>
      <c r="DY243">
        <v>1.1523969999999999</v>
      </c>
      <c r="DZ243">
        <v>1.0905050000000001</v>
      </c>
      <c r="EA243">
        <v>23.146070000000002</v>
      </c>
      <c r="EB243" s="1">
        <v>1.5986640000000001E-3</v>
      </c>
      <c r="EC243">
        <v>1.0028410000000001</v>
      </c>
      <c r="ED243">
        <v>1.0904229999999999</v>
      </c>
      <c r="EE243">
        <v>22.920660000000002</v>
      </c>
      <c r="EF243" s="1">
        <v>1.402513E-3</v>
      </c>
      <c r="EG243">
        <v>0.87963749999999996</v>
      </c>
      <c r="EH243">
        <v>1.090344</v>
      </c>
      <c r="EI243">
        <v>23.166969999999999</v>
      </c>
      <c r="EJ243" s="1">
        <v>1.2385810000000001E-3</v>
      </c>
      <c r="EK243">
        <v>0.77674089999999996</v>
      </c>
      <c r="EL243">
        <v>1.0902240000000001</v>
      </c>
      <c r="EM243">
        <v>23.71735</v>
      </c>
      <c r="EN243" s="1">
        <v>1.100892E-3</v>
      </c>
      <c r="EO243">
        <v>0.69033560000000005</v>
      </c>
      <c r="EP243">
        <v>1.090131</v>
      </c>
      <c r="EQ243">
        <v>24.282520000000002</v>
      </c>
      <c r="ER243" s="1">
        <v>9.8418719999999993E-4</v>
      </c>
      <c r="ES243">
        <v>0.61709009999999997</v>
      </c>
      <c r="ET243">
        <v>1.09005</v>
      </c>
      <c r="EU243">
        <v>24.642790000000002</v>
      </c>
      <c r="EV243" s="1">
        <v>8.8543719999999995E-4</v>
      </c>
      <c r="EW243">
        <v>0.55510720000000002</v>
      </c>
      <c r="EX243">
        <v>1.089931</v>
      </c>
      <c r="EY243">
        <v>24.492229999999999</v>
      </c>
      <c r="EZ243" s="1">
        <v>8.0243779999999998E-4</v>
      </c>
      <c r="FA243">
        <v>0.50301490000000004</v>
      </c>
      <c r="FB243">
        <v>1.0898650000000001</v>
      </c>
      <c r="FC243">
        <v>24.05913</v>
      </c>
      <c r="FD243" s="1">
        <v>7.3269100000000005E-4</v>
      </c>
      <c r="FE243">
        <v>0.45923530000000001</v>
      </c>
      <c r="FF243">
        <v>1.0897669999999999</v>
      </c>
      <c r="FG243">
        <v>23.693000000000001</v>
      </c>
      <c r="FH243" s="1">
        <v>6.7363820000000002E-4</v>
      </c>
      <c r="FI243">
        <v>0.42215760000000002</v>
      </c>
      <c r="FJ243">
        <v>1.08965</v>
      </c>
      <c r="FK243">
        <v>23.484159999999999</v>
      </c>
      <c r="FL243" s="1">
        <v>6.229502E-4</v>
      </c>
      <c r="FM243">
        <v>0.39040219999999998</v>
      </c>
      <c r="FN243">
        <v>1.0895779999999999</v>
      </c>
      <c r="FO243">
        <v>23.782589999999999</v>
      </c>
      <c r="FP243" s="1">
        <v>5.7853560000000002E-4</v>
      </c>
      <c r="FQ243">
        <v>0.36254140000000001</v>
      </c>
      <c r="FR243">
        <v>1.0894839999999999</v>
      </c>
      <c r="FS243">
        <v>24.237279999999998</v>
      </c>
      <c r="FT243" s="1">
        <v>5.4085790000000004E-4</v>
      </c>
      <c r="FU243">
        <v>0.33889249999999999</v>
      </c>
      <c r="FV243">
        <v>1.089412</v>
      </c>
      <c r="FW243">
        <v>24.486149999999999</v>
      </c>
      <c r="FX243" s="1">
        <v>5.0786479999999996E-4</v>
      </c>
      <c r="FY243">
        <v>0.3182218</v>
      </c>
      <c r="FZ243">
        <v>1.0893360000000001</v>
      </c>
      <c r="GA243">
        <v>24.488790000000002</v>
      </c>
      <c r="GB243" s="1">
        <v>4.7856290000000001E-4</v>
      </c>
      <c r="GC243">
        <v>0.29985620000000002</v>
      </c>
      <c r="GD243">
        <v>1.089259</v>
      </c>
      <c r="GE243">
        <v>24.054960000000001</v>
      </c>
      <c r="GF243" s="1">
        <v>4.5263820000000001E-4</v>
      </c>
      <c r="GG243">
        <v>0.28360249999999998</v>
      </c>
      <c r="GH243">
        <v>1.089224</v>
      </c>
      <c r="GI243">
        <v>23.60089</v>
      </c>
      <c r="GJ243" s="1">
        <v>4.2975689999999998E-4</v>
      </c>
      <c r="GK243">
        <v>0.26925670000000002</v>
      </c>
      <c r="GL243">
        <v>1.0891919999999999</v>
      </c>
      <c r="GM243">
        <v>23.183800000000002</v>
      </c>
      <c r="GN243" s="1">
        <v>4.0932460000000001E-4</v>
      </c>
      <c r="GO243">
        <v>0.25644879999999998</v>
      </c>
      <c r="GP243">
        <v>1.089135</v>
      </c>
      <c r="GQ243">
        <v>22.964880000000001</v>
      </c>
      <c r="GR243" s="1">
        <v>3.903453E-4</v>
      </c>
      <c r="GS243">
        <v>0.2445793</v>
      </c>
      <c r="GT243">
        <v>1.0891230000000001</v>
      </c>
      <c r="GU243">
        <v>22.90006</v>
      </c>
      <c r="GV243" s="1">
        <v>3.7296399999999999E-4</v>
      </c>
      <c r="GW243">
        <v>0.23367979999999999</v>
      </c>
      <c r="GX243">
        <v>1.089107</v>
      </c>
      <c r="GY243">
        <v>23.245139999999999</v>
      </c>
      <c r="GZ243" s="1">
        <v>3.5727280000000001E-4</v>
      </c>
      <c r="HA243">
        <v>0.2238503</v>
      </c>
      <c r="HB243">
        <v>1.089086</v>
      </c>
      <c r="HC243">
        <v>23.7727</v>
      </c>
      <c r="HD243" s="1">
        <v>3.4269489999999998E-4</v>
      </c>
      <c r="HE243">
        <v>0.21471380000000001</v>
      </c>
      <c r="HF243">
        <v>1.089083</v>
      </c>
      <c r="HG243">
        <v>24.119599999999998</v>
      </c>
      <c r="HH243" s="1">
        <v>3.29477E-4</v>
      </c>
      <c r="HI243">
        <v>0.20642450000000001</v>
      </c>
      <c r="HJ243">
        <v>1.089037</v>
      </c>
      <c r="HK243">
        <v>23.943110000000001</v>
      </c>
      <c r="HL243" s="1">
        <v>3.174575E-4</v>
      </c>
      <c r="HM243">
        <v>0.1988992</v>
      </c>
      <c r="HN243">
        <v>1.0890519999999999</v>
      </c>
      <c r="HO243">
        <v>23.334980000000002</v>
      </c>
      <c r="HP243" s="1">
        <v>3.062928E-4</v>
      </c>
      <c r="HQ243">
        <v>0.19189970000000001</v>
      </c>
      <c r="HR243">
        <v>1.0890489999999999</v>
      </c>
      <c r="HS243">
        <v>22.857980000000001</v>
      </c>
      <c r="HT243" s="1">
        <v>2.9586089999999998E-4</v>
      </c>
      <c r="HU243">
        <v>0.18537400000000001</v>
      </c>
      <c r="HV243">
        <v>1.0890329999999999</v>
      </c>
      <c r="HW243">
        <v>22.57949</v>
      </c>
      <c r="HX243" s="1">
        <v>2.8583450000000001E-4</v>
      </c>
      <c r="HY243">
        <v>0.17909510000000001</v>
      </c>
      <c r="HZ243">
        <v>1.089045</v>
      </c>
      <c r="IA243">
        <v>22.78998</v>
      </c>
      <c r="IB243" s="1">
        <v>2.763102E-4</v>
      </c>
      <c r="IC243">
        <v>0.17313200000000001</v>
      </c>
      <c r="ID243">
        <v>1.089016</v>
      </c>
      <c r="IE243">
        <v>23.172170000000001</v>
      </c>
      <c r="IF243" s="1">
        <v>2.673733E-4</v>
      </c>
      <c r="IG243">
        <v>0.16753319999999999</v>
      </c>
      <c r="IH243">
        <v>1.08901</v>
      </c>
      <c r="II243">
        <v>23.48649</v>
      </c>
      <c r="IJ243" s="1">
        <v>2.5898400000000003E-4</v>
      </c>
      <c r="IK243">
        <v>0.1622796</v>
      </c>
      <c r="IL243">
        <v>1.088983</v>
      </c>
      <c r="IM243">
        <v>23.65917</v>
      </c>
      <c r="IN243" s="1">
        <v>2.5099330000000002E-4</v>
      </c>
      <c r="IO243">
        <v>0.15728929999999999</v>
      </c>
      <c r="IP243">
        <v>1.0889690000000001</v>
      </c>
      <c r="IQ243">
        <v>23.474399999999999</v>
      </c>
      <c r="IR243" s="1">
        <v>2.43076E-4</v>
      </c>
      <c r="IS243">
        <v>0.15233050000000001</v>
      </c>
      <c r="IT243">
        <v>1.08894</v>
      </c>
      <c r="IU243">
        <v>23.155950000000001</v>
      </c>
      <c r="IV243" s="1">
        <v>2.3537699999999999E-4</v>
      </c>
      <c r="IW243">
        <v>0.14751619999999999</v>
      </c>
      <c r="IX243">
        <v>1.088919</v>
      </c>
      <c r="IY243">
        <v>22.909520000000001</v>
      </c>
      <c r="IZ243" s="1">
        <v>2.2787879999999999E-4</v>
      </c>
      <c r="JA243">
        <v>0.14282310000000001</v>
      </c>
      <c r="JB243">
        <v>1.0888899999999999</v>
      </c>
      <c r="JC243">
        <v>22.771519999999999</v>
      </c>
      <c r="JD243" s="1">
        <v>2.2086109999999999E-4</v>
      </c>
      <c r="JE243">
        <v>0.13843130000000001</v>
      </c>
      <c r="JF243">
        <v>1.088838</v>
      </c>
      <c r="JG243">
        <v>23.103100000000001</v>
      </c>
      <c r="JH243" s="1">
        <v>2.143638E-4</v>
      </c>
      <c r="JI243">
        <v>0.1343635</v>
      </c>
      <c r="JJ243">
        <v>1.088775</v>
      </c>
      <c r="JK243">
        <v>23.566600000000001</v>
      </c>
      <c r="JL243" s="1">
        <v>2.0788189999999999E-4</v>
      </c>
      <c r="JM243">
        <v>0.1303194</v>
      </c>
      <c r="JN243">
        <v>1.088735</v>
      </c>
      <c r="JO243">
        <v>23.991440000000001</v>
      </c>
      <c r="JP243" s="1">
        <v>2.014947E-4</v>
      </c>
      <c r="JQ243">
        <v>0.12632060000000001</v>
      </c>
      <c r="JR243">
        <v>1.088676</v>
      </c>
      <c r="JS243">
        <v>24.198309999999999</v>
      </c>
      <c r="JT243" s="1">
        <v>1.9536010000000001E-4</v>
      </c>
      <c r="JU243">
        <v>0.12248489999999999</v>
      </c>
      <c r="JV243">
        <v>1.0886180000000001</v>
      </c>
      <c r="JW243">
        <v>24.119700000000002</v>
      </c>
      <c r="JX243" s="1">
        <v>1.8946760000000001E-4</v>
      </c>
      <c r="JY243">
        <v>0.1187974</v>
      </c>
      <c r="JZ243">
        <v>1.088565</v>
      </c>
      <c r="KA243">
        <v>23.76933</v>
      </c>
      <c r="KB243" s="1">
        <v>1.838159E-4</v>
      </c>
      <c r="KC243">
        <v>0.1152551</v>
      </c>
      <c r="KD243">
        <v>1.088492</v>
      </c>
      <c r="KE243">
        <v>23.402349999999998</v>
      </c>
      <c r="KF243" s="1">
        <v>1.78569E-4</v>
      </c>
      <c r="KG243">
        <v>0.1119795</v>
      </c>
      <c r="KH243">
        <v>1.088436</v>
      </c>
      <c r="KI243">
        <v>23.139060000000001</v>
      </c>
      <c r="KJ243" s="1">
        <v>1.7324570000000001E-4</v>
      </c>
      <c r="KK243">
        <v>0.1086469</v>
      </c>
      <c r="KL243">
        <v>1.0883529999999999</v>
      </c>
      <c r="KM243">
        <v>23.41</v>
      </c>
      <c r="KN243" s="1">
        <v>1.683128E-4</v>
      </c>
      <c r="KO243">
        <v>0.1055635</v>
      </c>
      <c r="KP243">
        <v>1.088287</v>
      </c>
      <c r="KQ243">
        <v>23.917349999999999</v>
      </c>
      <c r="KR243" s="1">
        <v>1.634076E-4</v>
      </c>
      <c r="KS243">
        <v>0.10249510000000001</v>
      </c>
      <c r="KT243">
        <v>1.0882270000000001</v>
      </c>
      <c r="KU243">
        <v>24.450579999999999</v>
      </c>
      <c r="KV243" s="1">
        <v>1.586475E-4</v>
      </c>
      <c r="KW243" s="1">
        <v>9.9512420000000004E-2</v>
      </c>
      <c r="KX243">
        <v>1.0881700000000001</v>
      </c>
      <c r="KY243">
        <v>24.801590000000001</v>
      </c>
      <c r="KZ243" s="1">
        <v>1.5420909999999999E-4</v>
      </c>
      <c r="LA243" s="1">
        <v>9.6734139999999996E-2</v>
      </c>
      <c r="LB243">
        <v>1.0881209999999999</v>
      </c>
      <c r="LC243">
        <v>24.688739999999999</v>
      </c>
      <c r="LD243" s="1">
        <v>1.4979850000000001E-4</v>
      </c>
      <c r="LE243" s="1">
        <v>9.3974530000000001E-2</v>
      </c>
      <c r="LF243">
        <v>1.0880590000000001</v>
      </c>
      <c r="LG243">
        <v>24.32648</v>
      </c>
      <c r="LH243" s="1">
        <v>1.4558569999999999E-4</v>
      </c>
      <c r="LI243" s="1">
        <v>9.1334250000000006E-2</v>
      </c>
      <c r="LJ243">
        <v>1.0879970000000001</v>
      </c>
      <c r="LK243">
        <v>24.02516</v>
      </c>
      <c r="LL243" s="1">
        <v>1.4166870000000001E-4</v>
      </c>
      <c r="LM243" s="1">
        <v>8.8878730000000003E-2</v>
      </c>
      <c r="LN243">
        <v>1.0879460000000001</v>
      </c>
      <c r="LO243">
        <v>23.901129999999998</v>
      </c>
      <c r="LP243" s="1">
        <v>1.3790459999999999E-4</v>
      </c>
      <c r="LQ243" s="1">
        <v>8.6520490000000005E-2</v>
      </c>
      <c r="LR243">
        <v>1.087904</v>
      </c>
      <c r="LS243">
        <v>24.375620000000001</v>
      </c>
      <c r="LT243" s="1">
        <v>1.3412529999999999E-4</v>
      </c>
      <c r="LU243" s="1">
        <v>8.4156239999999993E-2</v>
      </c>
      <c r="LV243">
        <v>1.087839</v>
      </c>
      <c r="LW243">
        <v>24.97662</v>
      </c>
      <c r="LX243" s="1">
        <v>1.305248E-4</v>
      </c>
      <c r="LY243" s="1">
        <v>8.1897869999999998E-2</v>
      </c>
      <c r="LZ243">
        <v>1.0878140000000001</v>
      </c>
      <c r="MA243">
        <v>25.516529999999999</v>
      </c>
      <c r="MB243" s="1">
        <v>1.2718930000000001E-4</v>
      </c>
      <c r="MC243" s="1">
        <v>7.9806160000000001E-2</v>
      </c>
      <c r="MD243">
        <v>1.087764</v>
      </c>
      <c r="ME243">
        <v>25.84891</v>
      </c>
      <c r="MF243" s="1">
        <v>1.238534E-4</v>
      </c>
      <c r="MG243" s="1">
        <v>7.7721070000000003E-2</v>
      </c>
      <c r="MH243">
        <v>1.087731</v>
      </c>
      <c r="MI243">
        <v>25.722549999999998</v>
      </c>
      <c r="MJ243" s="1">
        <v>1.204322E-4</v>
      </c>
      <c r="MK243" s="1">
        <v>7.5578010000000001E-2</v>
      </c>
      <c r="ML243">
        <v>1.0876570000000001</v>
      </c>
      <c r="MM243">
        <v>25.361540000000002</v>
      </c>
      <c r="MN243" s="1">
        <v>1.171697E-4</v>
      </c>
      <c r="MO243" s="1">
        <v>7.3534059999999998E-2</v>
      </c>
      <c r="MP243">
        <v>1.0876269999999999</v>
      </c>
      <c r="MQ243">
        <v>25.0425</v>
      </c>
      <c r="MR243" s="1">
        <v>1.1388359999999999E-4</v>
      </c>
      <c r="MS243" s="1">
        <v>7.1475079999999996E-2</v>
      </c>
      <c r="MT243">
        <v>1.0875889999999999</v>
      </c>
      <c r="MU243">
        <v>24.80536</v>
      </c>
      <c r="MV243" s="1">
        <v>1.108349E-4</v>
      </c>
      <c r="MW243" s="1">
        <v>6.9561529999999996E-2</v>
      </c>
      <c r="MX243">
        <v>1.08755</v>
      </c>
      <c r="MY243">
        <v>24.79504</v>
      </c>
      <c r="MZ243" s="1">
        <v>1.07855E-4</v>
      </c>
      <c r="NA243" s="1">
        <v>6.7692260000000004E-2</v>
      </c>
      <c r="NB243">
        <v>1.0874980000000001</v>
      </c>
      <c r="NC243">
        <v>25.035640000000001</v>
      </c>
      <c r="ND243" s="1">
        <v>1.050208E-4</v>
      </c>
      <c r="NE243" s="1">
        <v>6.5919430000000001E-2</v>
      </c>
      <c r="NF243">
        <v>1.087445</v>
      </c>
      <c r="NG243">
        <v>25.440909999999999</v>
      </c>
      <c r="NH243" s="1">
        <v>1.0213359999999999E-4</v>
      </c>
      <c r="NI243" s="1">
        <v>6.4110139999999996E-2</v>
      </c>
      <c r="NJ243">
        <v>1.087394</v>
      </c>
      <c r="NK243">
        <v>25.42877</v>
      </c>
      <c r="NL243" s="1">
        <v>9.9279979999999997E-5</v>
      </c>
      <c r="NM243" s="1">
        <v>6.2324930000000001E-2</v>
      </c>
      <c r="NN243">
        <v>1.087351</v>
      </c>
      <c r="NO243">
        <v>25.04626</v>
      </c>
      <c r="NP243" s="1">
        <v>9.64039E-5</v>
      </c>
      <c r="NQ243" s="1">
        <v>6.052217E-2</v>
      </c>
      <c r="NR243">
        <v>1.087318</v>
      </c>
      <c r="NS243">
        <v>24.488489999999999</v>
      </c>
      <c r="NT243" s="1">
        <v>9.3681080000000005E-5</v>
      </c>
      <c r="NU243">
        <v>5.8812700000000002E-2</v>
      </c>
      <c r="NV243">
        <v>1.0872850000000001</v>
      </c>
      <c r="NW243">
        <v>23.993010000000002</v>
      </c>
      <c r="NX243" s="1">
        <v>9.101623E-5</v>
      </c>
      <c r="NY243" s="1">
        <v>5.7143289999999999E-2</v>
      </c>
      <c r="NZ243">
        <v>1.0872360000000001</v>
      </c>
      <c r="OA243">
        <v>23.703410000000002</v>
      </c>
      <c r="OB243" s="1">
        <v>8.837839E-5</v>
      </c>
      <c r="OC243" s="1">
        <v>5.5488339999999997E-2</v>
      </c>
      <c r="OD243">
        <v>1.087188</v>
      </c>
      <c r="OE243">
        <v>23.929369999999999</v>
      </c>
      <c r="OF243" s="1">
        <v>8.5855890000000005E-5</v>
      </c>
      <c r="OG243" s="1">
        <v>5.390619E-2</v>
      </c>
      <c r="OH243">
        <v>1.0871440000000001</v>
      </c>
      <c r="OI243">
        <v>24.409189999999999</v>
      </c>
      <c r="OJ243" s="1">
        <v>8.3437019999999996E-5</v>
      </c>
      <c r="OK243" s="1">
        <v>5.2388659999999997E-2</v>
      </c>
    </row>
    <row r="244" spans="1:401" x14ac:dyDescent="0.35">
      <c r="A244">
        <v>250</v>
      </c>
      <c r="B244" t="s">
        <v>4</v>
      </c>
      <c r="C244" t="s">
        <v>181</v>
      </c>
      <c r="D244" t="s">
        <v>248</v>
      </c>
      <c r="E244">
        <v>871.66089999999997</v>
      </c>
      <c r="F244">
        <v>1.149456</v>
      </c>
      <c r="G244">
        <v>23.928049999999999</v>
      </c>
      <c r="H244">
        <v>0</v>
      </c>
      <c r="I244">
        <v>0</v>
      </c>
      <c r="J244">
        <v>1.149311</v>
      </c>
      <c r="K244">
        <v>23.888020000000001</v>
      </c>
      <c r="L244">
        <v>0</v>
      </c>
      <c r="M244">
        <v>0</v>
      </c>
      <c r="N244">
        <v>1.149165</v>
      </c>
      <c r="O244">
        <v>23.917860000000001</v>
      </c>
      <c r="P244">
        <v>0</v>
      </c>
      <c r="Q244">
        <v>0</v>
      </c>
      <c r="R244">
        <v>1.1490020000000001</v>
      </c>
      <c r="S244">
        <v>23.837479999999999</v>
      </c>
      <c r="T244">
        <v>0</v>
      </c>
      <c r="U244">
        <v>0</v>
      </c>
      <c r="V244">
        <v>1.1488670000000001</v>
      </c>
      <c r="W244">
        <v>23.73451</v>
      </c>
      <c r="X244">
        <v>0</v>
      </c>
      <c r="Y244">
        <v>0</v>
      </c>
      <c r="Z244">
        <v>1.1487069999999999</v>
      </c>
      <c r="AA244">
        <v>23.32863</v>
      </c>
      <c r="AB244">
        <v>0</v>
      </c>
      <c r="AC244">
        <v>0</v>
      </c>
      <c r="AD244">
        <v>1.148595</v>
      </c>
      <c r="AE244">
        <v>22.766749999999998</v>
      </c>
      <c r="AF244">
        <v>0</v>
      </c>
      <c r="AG244">
        <v>0</v>
      </c>
      <c r="AH244">
        <v>1.1484570000000001</v>
      </c>
      <c r="AI244">
        <v>22.226379999999999</v>
      </c>
      <c r="AJ244">
        <v>0</v>
      </c>
      <c r="AK244">
        <v>0</v>
      </c>
      <c r="AL244">
        <v>1.1483399999999999</v>
      </c>
      <c r="AM244">
        <v>21.893989999999999</v>
      </c>
      <c r="AN244">
        <v>0</v>
      </c>
      <c r="AO244">
        <v>0</v>
      </c>
      <c r="AP244">
        <v>1.1482650000000001</v>
      </c>
      <c r="AQ244">
        <v>22.098669999999998</v>
      </c>
      <c r="AR244" s="1">
        <v>1.9032719999999999E-35</v>
      </c>
      <c r="AS244" s="1">
        <v>1.148884E-32</v>
      </c>
      <c r="AT244">
        <v>1.148166</v>
      </c>
      <c r="AU244">
        <v>22.56428</v>
      </c>
      <c r="AV244" s="1">
        <v>6.5744789999999998E-20</v>
      </c>
      <c r="AW244" s="1">
        <v>3.9678720000000001E-17</v>
      </c>
      <c r="AX244">
        <v>1.148058</v>
      </c>
      <c r="AY244">
        <v>22.936219999999999</v>
      </c>
      <c r="AZ244" s="1">
        <v>1.239538E-9</v>
      </c>
      <c r="BA244" s="1">
        <v>5.2865900000000005E-7</v>
      </c>
      <c r="BB244">
        <v>1.147988</v>
      </c>
      <c r="BC244">
        <v>23.161000000000001</v>
      </c>
      <c r="BD244" s="1">
        <v>3.5251569999999998E-5</v>
      </c>
      <c r="BE244">
        <v>1.75388E-2</v>
      </c>
      <c r="BF244">
        <v>1.14791</v>
      </c>
      <c r="BG244">
        <v>23.03219</v>
      </c>
      <c r="BH244" s="1">
        <v>1.440991E-2</v>
      </c>
      <c r="BI244">
        <v>7.6095259999999998</v>
      </c>
      <c r="BJ244">
        <v>1.147837</v>
      </c>
      <c r="BK244">
        <v>22.678149999999999</v>
      </c>
      <c r="BL244">
        <v>0.72896709999999998</v>
      </c>
      <c r="BM244">
        <v>402.27839999999998</v>
      </c>
      <c r="BN244">
        <v>1.1477869999999999</v>
      </c>
      <c r="BO244">
        <v>22.354030000000002</v>
      </c>
      <c r="BP244">
        <v>8.2251440000000002</v>
      </c>
      <c r="BQ244">
        <v>4704.2250000000004</v>
      </c>
      <c r="BR244">
        <v>1.1477599999999999</v>
      </c>
      <c r="BS244">
        <v>22.06542</v>
      </c>
      <c r="BT244">
        <v>28.626010000000001</v>
      </c>
      <c r="BU244">
        <v>16870.73</v>
      </c>
      <c r="BV244">
        <v>1.147707</v>
      </c>
      <c r="BW244">
        <v>22.095230000000001</v>
      </c>
      <c r="BX244">
        <v>38.14378</v>
      </c>
      <c r="BY244">
        <v>23065.32</v>
      </c>
      <c r="BZ244">
        <v>1.1476949999999999</v>
      </c>
      <c r="CA244">
        <v>22.343869999999999</v>
      </c>
      <c r="CB244">
        <v>22.80218</v>
      </c>
      <c r="CC244">
        <v>14101.47</v>
      </c>
      <c r="CD244">
        <v>1.147667</v>
      </c>
      <c r="CE244">
        <v>22.5763</v>
      </c>
      <c r="CF244">
        <v>6.9130510000000003</v>
      </c>
      <c r="CG244">
        <v>4358.8500000000004</v>
      </c>
      <c r="CH244">
        <v>1.147675</v>
      </c>
      <c r="CI244">
        <v>22.822800000000001</v>
      </c>
      <c r="CJ244">
        <v>1.1781509999999999</v>
      </c>
      <c r="CK244">
        <v>755.37599999999998</v>
      </c>
      <c r="CL244">
        <v>1.147659</v>
      </c>
      <c r="CM244">
        <v>22.847919999999998</v>
      </c>
      <c r="CN244">
        <v>0.12844610000000001</v>
      </c>
      <c r="CO244">
        <v>83.229950000000002</v>
      </c>
      <c r="CP244">
        <v>1.1476310000000001</v>
      </c>
      <c r="CQ244">
        <v>22.6585</v>
      </c>
      <c r="CR244" s="1">
        <v>1.508804E-2</v>
      </c>
      <c r="CS244">
        <v>9.5732619999999997</v>
      </c>
      <c r="CT244">
        <v>1.1476139999999999</v>
      </c>
      <c r="CU244">
        <v>22.540410000000001</v>
      </c>
      <c r="CV244" s="1">
        <v>6.2329239999999999E-3</v>
      </c>
      <c r="CW244">
        <v>3.8007019999999998</v>
      </c>
      <c r="CX244">
        <v>1.147599</v>
      </c>
      <c r="CY244">
        <v>22.511009999999999</v>
      </c>
      <c r="CZ244" s="1">
        <v>4.909109E-3</v>
      </c>
      <c r="DA244">
        <v>2.9760939999999998</v>
      </c>
      <c r="DB244">
        <v>1.1476090000000001</v>
      </c>
      <c r="DC244">
        <v>22.965170000000001</v>
      </c>
      <c r="DD244" s="1">
        <v>4.1096919999999999E-3</v>
      </c>
      <c r="DE244">
        <v>2.490453</v>
      </c>
      <c r="DF244">
        <v>1.1475679999999999</v>
      </c>
      <c r="DG244">
        <v>23.52918</v>
      </c>
      <c r="DH244" s="1">
        <v>3.4647990000000002E-3</v>
      </c>
      <c r="DI244">
        <v>2.099456</v>
      </c>
      <c r="DJ244">
        <v>1.1475340000000001</v>
      </c>
      <c r="DK244">
        <v>24.033349999999999</v>
      </c>
      <c r="DL244" s="1">
        <v>2.9359619999999999E-3</v>
      </c>
      <c r="DM244">
        <v>1.7787850000000001</v>
      </c>
      <c r="DN244">
        <v>1.1475029999999999</v>
      </c>
      <c r="DO244">
        <v>24.298269999999999</v>
      </c>
      <c r="DP244" s="1">
        <v>2.5012440000000001E-3</v>
      </c>
      <c r="DQ244">
        <v>1.5151939999999999</v>
      </c>
      <c r="DR244">
        <v>1.1474740000000001</v>
      </c>
      <c r="DS244">
        <v>24.04064</v>
      </c>
      <c r="DT244" s="1">
        <v>2.1454379999999999E-3</v>
      </c>
      <c r="DU244">
        <v>1.2993920000000001</v>
      </c>
      <c r="DV244">
        <v>1.147448</v>
      </c>
      <c r="DW244">
        <v>23.575530000000001</v>
      </c>
      <c r="DX244" s="1">
        <v>1.8532620000000001E-3</v>
      </c>
      <c r="DY244">
        <v>1.122282</v>
      </c>
      <c r="DZ244">
        <v>1.147375</v>
      </c>
      <c r="EA244">
        <v>23.166409999999999</v>
      </c>
      <c r="EB244" s="1">
        <v>1.612226E-3</v>
      </c>
      <c r="EC244">
        <v>0.97618539999999998</v>
      </c>
      <c r="ED244">
        <v>1.147321</v>
      </c>
      <c r="EE244">
        <v>22.934360000000002</v>
      </c>
      <c r="EF244" s="1">
        <v>1.4137349999999999E-3</v>
      </c>
      <c r="EG244">
        <v>0.85584760000000004</v>
      </c>
      <c r="EH244">
        <v>1.147235</v>
      </c>
      <c r="EI244">
        <v>23.181629999999998</v>
      </c>
      <c r="EJ244" s="1">
        <v>1.248002E-3</v>
      </c>
      <c r="EK244">
        <v>0.7554438</v>
      </c>
      <c r="EL244">
        <v>1.147173</v>
      </c>
      <c r="EM244">
        <v>23.733750000000001</v>
      </c>
      <c r="EN244" s="1">
        <v>1.108848E-3</v>
      </c>
      <c r="EO244">
        <v>0.67114890000000005</v>
      </c>
      <c r="EP244">
        <v>1.147097</v>
      </c>
      <c r="EQ244">
        <v>24.301860000000001</v>
      </c>
      <c r="ER244" s="1">
        <v>9.9092610000000008E-4</v>
      </c>
      <c r="ES244">
        <v>0.59971549999999996</v>
      </c>
      <c r="ET244">
        <v>1.1470419999999999</v>
      </c>
      <c r="EU244">
        <v>24.66536</v>
      </c>
      <c r="EV244" s="1">
        <v>8.9112519999999995E-4</v>
      </c>
      <c r="EW244">
        <v>0.53926130000000005</v>
      </c>
      <c r="EX244">
        <v>1.146941</v>
      </c>
      <c r="EY244">
        <v>24.513999999999999</v>
      </c>
      <c r="EZ244" s="1">
        <v>8.0720019999999996E-4</v>
      </c>
      <c r="FA244">
        <v>0.4884174</v>
      </c>
      <c r="FB244">
        <v>1.1468860000000001</v>
      </c>
      <c r="FC244">
        <v>24.08071</v>
      </c>
      <c r="FD244" s="1">
        <v>7.3671489999999995E-4</v>
      </c>
      <c r="FE244">
        <v>0.4457159</v>
      </c>
      <c r="FF244">
        <v>1.1468469999999999</v>
      </c>
      <c r="FG244">
        <v>23.71086</v>
      </c>
      <c r="FH244" s="1">
        <v>6.7704600000000005E-4</v>
      </c>
      <c r="FI244">
        <v>0.409557</v>
      </c>
      <c r="FJ244">
        <v>1.1467540000000001</v>
      </c>
      <c r="FK244">
        <v>23.495270000000001</v>
      </c>
      <c r="FL244" s="1">
        <v>6.2593779999999997E-4</v>
      </c>
      <c r="FM244">
        <v>0.37864409999999998</v>
      </c>
      <c r="FN244">
        <v>1.146685</v>
      </c>
      <c r="FO244">
        <v>23.795649999999998</v>
      </c>
      <c r="FP244" s="1">
        <v>5.8111100000000004E-4</v>
      </c>
      <c r="FQ244">
        <v>0.35150569999999998</v>
      </c>
      <c r="FR244">
        <v>1.146639</v>
      </c>
      <c r="FS244">
        <v>24.25187</v>
      </c>
      <c r="FT244" s="1">
        <v>5.4305369999999996E-4</v>
      </c>
      <c r="FU244">
        <v>0.3284475</v>
      </c>
      <c r="FV244">
        <v>1.14659</v>
      </c>
      <c r="FW244">
        <v>24.504100000000001</v>
      </c>
      <c r="FX244" s="1">
        <v>5.098155E-4</v>
      </c>
      <c r="FY244">
        <v>0.30834840000000002</v>
      </c>
      <c r="FZ244">
        <v>1.1465339999999999</v>
      </c>
      <c r="GA244">
        <v>24.51519</v>
      </c>
      <c r="GB244" s="1">
        <v>4.8029520000000001E-4</v>
      </c>
      <c r="GC244">
        <v>0.29048629999999998</v>
      </c>
      <c r="GD244">
        <v>1.1464970000000001</v>
      </c>
      <c r="GE244">
        <v>24.08812</v>
      </c>
      <c r="GF244" s="1">
        <v>4.5415700000000001E-4</v>
      </c>
      <c r="GG244">
        <v>0.27466550000000001</v>
      </c>
      <c r="GH244">
        <v>1.146461</v>
      </c>
      <c r="GI244">
        <v>23.637280000000001</v>
      </c>
      <c r="GJ244" s="1">
        <v>4.3110300000000001E-4</v>
      </c>
      <c r="GK244">
        <v>0.26071460000000002</v>
      </c>
      <c r="GL244">
        <v>1.1464479999999999</v>
      </c>
      <c r="GM244">
        <v>23.21491</v>
      </c>
      <c r="GN244" s="1">
        <v>4.1054900000000002E-4</v>
      </c>
      <c r="GO244">
        <v>0.24828169999999999</v>
      </c>
      <c r="GP244">
        <v>1.146396</v>
      </c>
      <c r="GQ244">
        <v>22.983429999999998</v>
      </c>
      <c r="GR244" s="1">
        <v>3.914942E-4</v>
      </c>
      <c r="GS244">
        <v>0.2367744</v>
      </c>
      <c r="GT244">
        <v>1.1463939999999999</v>
      </c>
      <c r="GU244">
        <v>22.907879999999999</v>
      </c>
      <c r="GV244" s="1">
        <v>3.7399500000000001E-4</v>
      </c>
      <c r="GW244">
        <v>0.22618550000000001</v>
      </c>
      <c r="GX244">
        <v>1.1463909999999999</v>
      </c>
      <c r="GY244">
        <v>23.251460000000002</v>
      </c>
      <c r="GZ244" s="1">
        <v>3.5821840000000002E-4</v>
      </c>
      <c r="HA244">
        <v>0.21664549999999999</v>
      </c>
      <c r="HB244">
        <v>1.146377</v>
      </c>
      <c r="HC244">
        <v>23.790600000000001</v>
      </c>
      <c r="HD244" s="1">
        <v>3.4356909999999998E-4</v>
      </c>
      <c r="HE244">
        <v>0.20778189999999999</v>
      </c>
      <c r="HF244">
        <v>1.1463779999999999</v>
      </c>
      <c r="HG244">
        <v>24.147580000000001</v>
      </c>
      <c r="HH244" s="1">
        <v>3.3026440000000001E-4</v>
      </c>
      <c r="HI244">
        <v>0.19973099999999999</v>
      </c>
      <c r="HJ244">
        <v>1.146352</v>
      </c>
      <c r="HK244">
        <v>23.97504</v>
      </c>
      <c r="HL244" s="1">
        <v>3.1818280000000003E-4</v>
      </c>
      <c r="HM244">
        <v>0.1924254</v>
      </c>
      <c r="HN244">
        <v>1.14635</v>
      </c>
      <c r="HO244">
        <v>23.366510000000002</v>
      </c>
      <c r="HP244" s="1">
        <v>3.0696299999999999E-4</v>
      </c>
      <c r="HQ244">
        <v>0.18563869999999999</v>
      </c>
      <c r="HR244">
        <v>1.146353</v>
      </c>
      <c r="HS244">
        <v>22.88223</v>
      </c>
      <c r="HT244" s="1">
        <v>2.9650409999999999E-4</v>
      </c>
      <c r="HU244">
        <v>0.17932210000000001</v>
      </c>
      <c r="HV244">
        <v>1.1463589999999999</v>
      </c>
      <c r="HW244">
        <v>22.58999</v>
      </c>
      <c r="HX244" s="1">
        <v>2.8643890000000001E-4</v>
      </c>
      <c r="HY244">
        <v>0.17323720000000001</v>
      </c>
      <c r="HZ244">
        <v>1.1463559999999999</v>
      </c>
      <c r="IA244">
        <v>22.800830000000001</v>
      </c>
      <c r="IB244" s="1">
        <v>2.7689510000000002E-4</v>
      </c>
      <c r="IC244">
        <v>0.16747190000000001</v>
      </c>
      <c r="ID244">
        <v>1.1463190000000001</v>
      </c>
      <c r="IE244">
        <v>23.189250000000001</v>
      </c>
      <c r="IF244" s="1">
        <v>2.6790590000000001E-4</v>
      </c>
      <c r="IG244">
        <v>0.16203390000000001</v>
      </c>
      <c r="IH244">
        <v>1.146312</v>
      </c>
      <c r="II244">
        <v>23.504000000000001</v>
      </c>
      <c r="IJ244" s="1">
        <v>2.5949000000000002E-4</v>
      </c>
      <c r="IK244">
        <v>0.15694900000000001</v>
      </c>
      <c r="IL244">
        <v>1.146293</v>
      </c>
      <c r="IM244">
        <v>23.683209999999999</v>
      </c>
      <c r="IN244" s="1">
        <v>2.5149569999999998E-4</v>
      </c>
      <c r="IO244">
        <v>0.15212639999999999</v>
      </c>
      <c r="IP244">
        <v>1.1462859999999999</v>
      </c>
      <c r="IQ244">
        <v>23.495280000000001</v>
      </c>
      <c r="IR244" s="1">
        <v>2.4355660000000001E-4</v>
      </c>
      <c r="IS244">
        <v>0.14732809999999999</v>
      </c>
      <c r="IT244">
        <v>1.146266</v>
      </c>
      <c r="IU244">
        <v>23.175940000000001</v>
      </c>
      <c r="IV244" s="1">
        <v>2.3585340000000001E-4</v>
      </c>
      <c r="IW244">
        <v>0.14267779999999999</v>
      </c>
      <c r="IX244">
        <v>1.1462559999999999</v>
      </c>
      <c r="IY244">
        <v>22.929040000000001</v>
      </c>
      <c r="IZ244" s="1">
        <v>2.2833E-4</v>
      </c>
      <c r="JA244">
        <v>0.13813420000000001</v>
      </c>
      <c r="JB244">
        <v>1.146239</v>
      </c>
      <c r="JC244">
        <v>22.788720000000001</v>
      </c>
      <c r="JD244" s="1">
        <v>2.2128219999999999E-4</v>
      </c>
      <c r="JE244">
        <v>0.133877</v>
      </c>
      <c r="JF244">
        <v>1.1461889999999999</v>
      </c>
      <c r="JG244">
        <v>23.121379999999998</v>
      </c>
      <c r="JH244" s="1">
        <v>2.147595E-4</v>
      </c>
      <c r="JI244">
        <v>0.1299341</v>
      </c>
      <c r="JJ244">
        <v>1.1461399999999999</v>
      </c>
      <c r="JK244">
        <v>23.58296</v>
      </c>
      <c r="JL244" s="1">
        <v>2.0829400000000001E-4</v>
      </c>
      <c r="JM244">
        <v>0.12603790000000001</v>
      </c>
      <c r="JN244">
        <v>1.146118</v>
      </c>
      <c r="JO244">
        <v>24.007390000000001</v>
      </c>
      <c r="JP244" s="1">
        <v>2.0187690000000001E-4</v>
      </c>
      <c r="JQ244">
        <v>0.12216059999999999</v>
      </c>
      <c r="JR244">
        <v>1.146069</v>
      </c>
      <c r="JS244">
        <v>24.214479999999998</v>
      </c>
      <c r="JT244" s="1">
        <v>1.9574300000000001E-4</v>
      </c>
      <c r="JU244">
        <v>0.11845700000000001</v>
      </c>
      <c r="JV244">
        <v>1.146031</v>
      </c>
      <c r="JW244">
        <v>24.1358</v>
      </c>
      <c r="JX244" s="1">
        <v>1.8982529999999999E-4</v>
      </c>
      <c r="JY244">
        <v>0.1148825</v>
      </c>
      <c r="JZ244">
        <v>1.145988</v>
      </c>
      <c r="KA244">
        <v>23.793389999999999</v>
      </c>
      <c r="KB244" s="1">
        <v>1.8414890000000001E-4</v>
      </c>
      <c r="KC244">
        <v>0.1114497</v>
      </c>
      <c r="KD244">
        <v>1.145931</v>
      </c>
      <c r="KE244">
        <v>23.426220000000001</v>
      </c>
      <c r="KF244" s="1">
        <v>1.789061E-4</v>
      </c>
      <c r="KG244">
        <v>0.1082871</v>
      </c>
      <c r="KH244">
        <v>1.145896</v>
      </c>
      <c r="KI244">
        <v>23.15897</v>
      </c>
      <c r="KJ244" s="1">
        <v>1.735641E-4</v>
      </c>
      <c r="KK244">
        <v>0.1050603</v>
      </c>
      <c r="KL244">
        <v>1.1458200000000001</v>
      </c>
      <c r="KM244">
        <v>23.426590000000001</v>
      </c>
      <c r="KN244" s="1">
        <v>1.6861609999999999E-4</v>
      </c>
      <c r="KO244">
        <v>0.1020732</v>
      </c>
      <c r="KP244">
        <v>1.145805</v>
      </c>
      <c r="KQ244">
        <v>23.933299999999999</v>
      </c>
      <c r="KR244" s="1">
        <v>1.637167E-4</v>
      </c>
      <c r="KS244" s="1">
        <v>9.9114949999999993E-2</v>
      </c>
      <c r="KT244">
        <v>1.145737</v>
      </c>
      <c r="KU244">
        <v>24.467210000000001</v>
      </c>
      <c r="KV244" s="1">
        <v>1.5892949999999999E-4</v>
      </c>
      <c r="KW244" s="1">
        <v>9.621963E-2</v>
      </c>
      <c r="KX244">
        <v>1.1456999999999999</v>
      </c>
      <c r="KY244">
        <v>24.825060000000001</v>
      </c>
      <c r="KZ244" s="1">
        <v>1.5448360000000001E-4</v>
      </c>
      <c r="LA244" s="1">
        <v>9.3532379999999998E-2</v>
      </c>
      <c r="LB244">
        <v>1.1456470000000001</v>
      </c>
      <c r="LC244">
        <v>24.70966</v>
      </c>
      <c r="LD244" s="1">
        <v>1.5006979999999999E-4</v>
      </c>
      <c r="LE244" s="1">
        <v>9.0866829999999996E-2</v>
      </c>
      <c r="LF244">
        <v>1.1456249999999999</v>
      </c>
      <c r="LG244">
        <v>24.346900000000002</v>
      </c>
      <c r="LH244" s="1">
        <v>1.4584219999999999E-4</v>
      </c>
      <c r="LI244" s="1">
        <v>8.8309269999999995E-2</v>
      </c>
      <c r="LJ244">
        <v>1.1455759999999999</v>
      </c>
      <c r="LK244">
        <v>24.04242</v>
      </c>
      <c r="LL244" s="1">
        <v>1.4190620000000001E-4</v>
      </c>
      <c r="LM244" s="1">
        <v>8.5927210000000004E-2</v>
      </c>
      <c r="LN244">
        <v>1.1455630000000001</v>
      </c>
      <c r="LO244">
        <v>23.915430000000001</v>
      </c>
      <c r="LP244" s="1">
        <v>1.3813780000000001E-4</v>
      </c>
      <c r="LQ244" s="1">
        <v>8.3647070000000004E-2</v>
      </c>
      <c r="LR244">
        <v>1.145513</v>
      </c>
      <c r="LS244">
        <v>24.392219999999998</v>
      </c>
      <c r="LT244" s="1">
        <v>1.3435739999999999E-4</v>
      </c>
      <c r="LU244" s="1">
        <v>8.1365190000000004E-2</v>
      </c>
      <c r="LV244">
        <v>1.1454850000000001</v>
      </c>
      <c r="LW244">
        <v>24.997050000000002</v>
      </c>
      <c r="LX244" s="1">
        <v>1.3074190000000001E-4</v>
      </c>
      <c r="LY244" s="1">
        <v>7.9175380000000004E-2</v>
      </c>
      <c r="LZ244">
        <v>1.1454489999999999</v>
      </c>
      <c r="MA244">
        <v>25.540109999999999</v>
      </c>
      <c r="MB244" s="1">
        <v>1.273945E-4</v>
      </c>
      <c r="MC244" s="1">
        <v>7.714973E-2</v>
      </c>
      <c r="MD244">
        <v>1.145411</v>
      </c>
      <c r="ME244">
        <v>25.879169999999998</v>
      </c>
      <c r="MF244" s="1">
        <v>1.2406679999999999E-4</v>
      </c>
      <c r="MG244" s="1">
        <v>7.5141470000000002E-2</v>
      </c>
      <c r="MH244">
        <v>1.1453990000000001</v>
      </c>
      <c r="MI244">
        <v>25.74783</v>
      </c>
      <c r="MJ244" s="1">
        <v>1.206399E-4</v>
      </c>
      <c r="MK244" s="1">
        <v>7.3070179999999998E-2</v>
      </c>
      <c r="ML244">
        <v>1.145359</v>
      </c>
      <c r="MM244">
        <v>25.386030000000002</v>
      </c>
      <c r="MN244" s="1">
        <v>1.17374E-4</v>
      </c>
      <c r="MO244" s="1">
        <v>7.1093340000000005E-2</v>
      </c>
      <c r="MP244">
        <v>1.1453150000000001</v>
      </c>
      <c r="MQ244">
        <v>25.062709999999999</v>
      </c>
      <c r="MR244" s="1">
        <v>1.140856E-4</v>
      </c>
      <c r="MS244" s="1">
        <v>6.9105760000000002E-2</v>
      </c>
      <c r="MT244">
        <v>1.145275</v>
      </c>
      <c r="MU244">
        <v>24.816859999999998</v>
      </c>
      <c r="MV244" s="1">
        <v>1.110222E-4</v>
      </c>
      <c r="MW244" s="1">
        <v>6.7249580000000003E-2</v>
      </c>
      <c r="MX244">
        <v>1.1452739999999999</v>
      </c>
      <c r="MY244">
        <v>24.804010000000002</v>
      </c>
      <c r="MZ244" s="1">
        <v>1.0803329999999999E-4</v>
      </c>
      <c r="NA244">
        <v>6.5440600000000002E-2</v>
      </c>
      <c r="NB244">
        <v>1.1452009999999999</v>
      </c>
      <c r="NC244">
        <v>25.04918</v>
      </c>
      <c r="ND244" s="1">
        <v>1.052035E-4</v>
      </c>
      <c r="NE244">
        <v>6.3731300000000005E-2</v>
      </c>
      <c r="NF244">
        <v>1.1451899999999999</v>
      </c>
      <c r="NG244">
        <v>25.4633</v>
      </c>
      <c r="NH244" s="1">
        <v>1.0230969999999999E-4</v>
      </c>
      <c r="NI244" s="1">
        <v>6.1980420000000001E-2</v>
      </c>
      <c r="NJ244">
        <v>1.1451499999999999</v>
      </c>
      <c r="NK244">
        <v>25.45628</v>
      </c>
      <c r="NL244" s="1">
        <v>9.9461010000000003E-5</v>
      </c>
      <c r="NM244" s="1">
        <v>6.025995E-2</v>
      </c>
      <c r="NN244">
        <v>1.1451169999999999</v>
      </c>
      <c r="NO244">
        <v>25.079440000000002</v>
      </c>
      <c r="NP244" s="1">
        <v>9.6581269999999994E-5</v>
      </c>
      <c r="NQ244" s="1">
        <v>5.8517550000000002E-2</v>
      </c>
      <c r="NR244">
        <v>1.1451020000000001</v>
      </c>
      <c r="NS244">
        <v>24.526250000000001</v>
      </c>
      <c r="NT244" s="1">
        <v>9.3844839999999996E-5</v>
      </c>
      <c r="NU244">
        <v>5.6859399999999997E-2</v>
      </c>
      <c r="NV244">
        <v>1.145052</v>
      </c>
      <c r="NW244">
        <v>24.020700000000001</v>
      </c>
      <c r="NX244" s="1">
        <v>9.1184769999999999E-5</v>
      </c>
      <c r="NY244">
        <v>5.5251399999999999E-2</v>
      </c>
      <c r="NZ244">
        <v>1.1450370000000001</v>
      </c>
      <c r="OA244">
        <v>23.72071</v>
      </c>
      <c r="OB244" s="1">
        <v>8.8540240000000006E-5</v>
      </c>
      <c r="OC244" s="1">
        <v>5.3649490000000001E-2</v>
      </c>
      <c r="OD244">
        <v>1.1450229999999999</v>
      </c>
      <c r="OE244">
        <v>23.947040000000001</v>
      </c>
      <c r="OF244" s="1">
        <v>8.6009349999999993E-5</v>
      </c>
      <c r="OG244" s="1">
        <v>5.211677E-2</v>
      </c>
      <c r="OH244">
        <v>1.1449910000000001</v>
      </c>
      <c r="OI244">
        <v>24.428180000000001</v>
      </c>
      <c r="OJ244" s="1">
        <v>8.3585419999999996E-5</v>
      </c>
      <c r="OK244" s="1">
        <v>5.0648909999999998E-2</v>
      </c>
    </row>
    <row r="245" spans="1:401" x14ac:dyDescent="0.35">
      <c r="A245">
        <v>251</v>
      </c>
      <c r="B245" t="s">
        <v>4</v>
      </c>
      <c r="C245" t="s">
        <v>181</v>
      </c>
      <c r="D245" t="s">
        <v>249</v>
      </c>
      <c r="E245">
        <v>841.66560000000004</v>
      </c>
      <c r="F245">
        <v>1.3548199999999999</v>
      </c>
      <c r="G245">
        <v>23.947189999999999</v>
      </c>
      <c r="H245">
        <v>0</v>
      </c>
      <c r="I245">
        <v>0</v>
      </c>
      <c r="J245">
        <v>1.3546560000000001</v>
      </c>
      <c r="K245">
        <v>23.89912</v>
      </c>
      <c r="L245">
        <v>0</v>
      </c>
      <c r="M245">
        <v>0</v>
      </c>
      <c r="N245">
        <v>1.35443</v>
      </c>
      <c r="O245">
        <v>23.92493</v>
      </c>
      <c r="P245">
        <v>0</v>
      </c>
      <c r="Q245">
        <v>0</v>
      </c>
      <c r="R245">
        <v>1.354228</v>
      </c>
      <c r="S245">
        <v>23.849810000000002</v>
      </c>
      <c r="T245">
        <v>0</v>
      </c>
      <c r="U245">
        <v>0</v>
      </c>
      <c r="V245">
        <v>1.354033</v>
      </c>
      <c r="W245">
        <v>23.76</v>
      </c>
      <c r="X245">
        <v>0</v>
      </c>
      <c r="Y245">
        <v>0</v>
      </c>
      <c r="Z245">
        <v>1.353818</v>
      </c>
      <c r="AA245">
        <v>23.367509999999999</v>
      </c>
      <c r="AB245">
        <v>0</v>
      </c>
      <c r="AC245">
        <v>0</v>
      </c>
      <c r="AD245">
        <v>1.3536330000000001</v>
      </c>
      <c r="AE245">
        <v>22.809699999999999</v>
      </c>
      <c r="AF245">
        <v>0</v>
      </c>
      <c r="AG245">
        <v>0</v>
      </c>
      <c r="AH245">
        <v>1.3534679999999999</v>
      </c>
      <c r="AI245">
        <v>22.26688</v>
      </c>
      <c r="AJ245">
        <v>0</v>
      </c>
      <c r="AK245">
        <v>0</v>
      </c>
      <c r="AL245">
        <v>1.353308</v>
      </c>
      <c r="AM245">
        <v>21.92662</v>
      </c>
      <c r="AN245">
        <v>0</v>
      </c>
      <c r="AO245">
        <v>0</v>
      </c>
      <c r="AP245">
        <v>1.353165</v>
      </c>
      <c r="AQ245">
        <v>22.12745</v>
      </c>
      <c r="AR245" s="1">
        <v>3.294421E-36</v>
      </c>
      <c r="AS245" s="1">
        <v>1.9377349999999999E-33</v>
      </c>
      <c r="AT245">
        <v>1.3530169999999999</v>
      </c>
      <c r="AU245">
        <v>22.590610000000002</v>
      </c>
      <c r="AV245" s="1">
        <v>8.1169419999999995E-21</v>
      </c>
      <c r="AW245" s="1">
        <v>4.773489E-18</v>
      </c>
      <c r="AX245">
        <v>1.35287</v>
      </c>
      <c r="AY245">
        <v>22.958819999999999</v>
      </c>
      <c r="AZ245" s="1">
        <v>5.0990199999999998E-10</v>
      </c>
      <c r="BA245" s="1">
        <v>1.98117E-7</v>
      </c>
      <c r="BB245">
        <v>1.3527739999999999</v>
      </c>
      <c r="BC245">
        <v>23.181640000000002</v>
      </c>
      <c r="BD245" s="1">
        <v>2.3199950000000001E-5</v>
      </c>
      <c r="BE245" s="1">
        <v>1.096929E-2</v>
      </c>
      <c r="BF245">
        <v>1.3526609999999999</v>
      </c>
      <c r="BG245">
        <v>23.053090000000001</v>
      </c>
      <c r="BH245" s="1">
        <v>1.0876530000000001E-2</v>
      </c>
      <c r="BI245">
        <v>5.4971569999999996</v>
      </c>
      <c r="BJ245">
        <v>1.352587</v>
      </c>
      <c r="BK245">
        <v>22.698630000000001</v>
      </c>
      <c r="BL245">
        <v>0.6052632</v>
      </c>
      <c r="BM245">
        <v>321.25130000000001</v>
      </c>
      <c r="BN245">
        <v>1.352508</v>
      </c>
      <c r="BO245">
        <v>22.374030000000001</v>
      </c>
      <c r="BP245">
        <v>7.3650679999999999</v>
      </c>
      <c r="BQ245">
        <v>4068.2620000000002</v>
      </c>
      <c r="BR245">
        <v>1.3524620000000001</v>
      </c>
      <c r="BS245">
        <v>22.087630000000001</v>
      </c>
      <c r="BT245">
        <v>27.295529999999999</v>
      </c>
      <c r="BU245">
        <v>15594.68</v>
      </c>
      <c r="BV245">
        <v>1.352387</v>
      </c>
      <c r="BW245">
        <v>22.121079999999999</v>
      </c>
      <c r="BX245">
        <v>38.37059</v>
      </c>
      <c r="BY245">
        <v>22570.94</v>
      </c>
      <c r="BZ245">
        <v>1.352365</v>
      </c>
      <c r="CA245">
        <v>22.371960000000001</v>
      </c>
      <c r="CB245">
        <v>24.031120000000001</v>
      </c>
      <c r="CC245">
        <v>14503.33</v>
      </c>
      <c r="CD245">
        <v>1.352314</v>
      </c>
      <c r="CE245">
        <v>22.59712</v>
      </c>
      <c r="CF245">
        <v>7.5865999999999998</v>
      </c>
      <c r="CG245">
        <v>4682.3530000000001</v>
      </c>
      <c r="CH245">
        <v>1.352319</v>
      </c>
      <c r="CI245">
        <v>22.845559999999999</v>
      </c>
      <c r="CJ245">
        <v>1.3387340000000001</v>
      </c>
      <c r="CK245">
        <v>842.57309999999995</v>
      </c>
      <c r="CL245">
        <v>1.3522909999999999</v>
      </c>
      <c r="CM245">
        <v>22.86073</v>
      </c>
      <c r="CN245">
        <v>0.14934749999999999</v>
      </c>
      <c r="CO245">
        <v>95.256249999999994</v>
      </c>
      <c r="CP245">
        <v>1.35229</v>
      </c>
      <c r="CQ245">
        <v>22.666229999999999</v>
      </c>
      <c r="CR245" s="1">
        <v>1.6821880000000001E-2</v>
      </c>
      <c r="CS245">
        <v>10.51787</v>
      </c>
      <c r="CT245">
        <v>1.3522620000000001</v>
      </c>
      <c r="CU245">
        <v>22.548359999999999</v>
      </c>
      <c r="CV245" s="1">
        <v>6.3870510000000004E-3</v>
      </c>
      <c r="CW245">
        <v>3.80565</v>
      </c>
      <c r="CX245">
        <v>1.3522430000000001</v>
      </c>
      <c r="CY245">
        <v>22.521059999999999</v>
      </c>
      <c r="CZ245" s="1">
        <v>4.9665259999999998E-3</v>
      </c>
      <c r="DA245">
        <v>2.935416</v>
      </c>
      <c r="DB245">
        <v>1.3522160000000001</v>
      </c>
      <c r="DC245">
        <v>22.98555</v>
      </c>
      <c r="DD245" s="1">
        <v>4.1540709999999996E-3</v>
      </c>
      <c r="DE245">
        <v>2.4539119999999999</v>
      </c>
      <c r="DF245">
        <v>1.3521749999999999</v>
      </c>
      <c r="DG245">
        <v>23.554739999999999</v>
      </c>
      <c r="DH245">
        <v>3.5011E-3</v>
      </c>
      <c r="DI245">
        <v>2.0679189999999998</v>
      </c>
      <c r="DJ245">
        <v>1.3521540000000001</v>
      </c>
      <c r="DK245">
        <v>24.06184</v>
      </c>
      <c r="DL245" s="1">
        <v>2.9657479999999998E-3</v>
      </c>
      <c r="DM245">
        <v>1.75143</v>
      </c>
      <c r="DN245">
        <v>1.352122</v>
      </c>
      <c r="DO245">
        <v>24.334129999999998</v>
      </c>
      <c r="DP245" s="1">
        <v>2.5257220000000002E-3</v>
      </c>
      <c r="DQ245">
        <v>1.4913369999999999</v>
      </c>
      <c r="DR245">
        <v>1.352082</v>
      </c>
      <c r="DS245">
        <v>24.06748</v>
      </c>
      <c r="DT245" s="1">
        <v>2.1654629999999998E-3</v>
      </c>
      <c r="DU245">
        <v>1.2783100000000001</v>
      </c>
      <c r="DV245">
        <v>1.352017</v>
      </c>
      <c r="DW245">
        <v>23.600449999999999</v>
      </c>
      <c r="DX245" s="1">
        <v>1.8697659999999999E-3</v>
      </c>
      <c r="DY245">
        <v>1.103558</v>
      </c>
      <c r="DZ245">
        <v>1.351928</v>
      </c>
      <c r="EA245">
        <v>23.188580000000002</v>
      </c>
      <c r="EB245" s="1">
        <v>1.6258189999999999E-3</v>
      </c>
      <c r="EC245">
        <v>0.95940579999999998</v>
      </c>
      <c r="ED245">
        <v>1.3518570000000001</v>
      </c>
      <c r="EE245">
        <v>22.950990000000001</v>
      </c>
      <c r="EF245" s="1">
        <v>1.42497E-3</v>
      </c>
      <c r="EG245">
        <v>0.84069130000000003</v>
      </c>
      <c r="EH245">
        <v>1.351774</v>
      </c>
      <c r="EI245">
        <v>23.203279999999999</v>
      </c>
      <c r="EJ245" s="1">
        <v>1.2574350000000001E-3</v>
      </c>
      <c r="EK245">
        <v>0.74174030000000002</v>
      </c>
      <c r="EL245">
        <v>1.3516699999999999</v>
      </c>
      <c r="EM245">
        <v>23.758590000000002</v>
      </c>
      <c r="EN245" s="1">
        <v>1.1168040000000001E-3</v>
      </c>
      <c r="EO245">
        <v>0.65869500000000003</v>
      </c>
      <c r="EP245">
        <v>1.351569</v>
      </c>
      <c r="EQ245">
        <v>24.329709999999999</v>
      </c>
      <c r="ER245" s="1">
        <v>9.9766760000000003E-4</v>
      </c>
      <c r="ES245">
        <v>0.58834710000000001</v>
      </c>
      <c r="ET245">
        <v>1.3514539999999999</v>
      </c>
      <c r="EU245">
        <v>24.694289999999999</v>
      </c>
      <c r="EV245" s="1">
        <v>8.9681630000000003E-4</v>
      </c>
      <c r="EW245">
        <v>0.52879520000000002</v>
      </c>
      <c r="EX245">
        <v>1.3513580000000001</v>
      </c>
      <c r="EY245">
        <v>24.537369999999999</v>
      </c>
      <c r="EZ245" s="1">
        <v>8.1196950000000001E-4</v>
      </c>
      <c r="FA245">
        <v>0.47867870000000001</v>
      </c>
      <c r="FB245">
        <v>1.3512759999999999</v>
      </c>
      <c r="FC245">
        <v>24.10378</v>
      </c>
      <c r="FD245" s="1">
        <v>7.4073780000000005E-4</v>
      </c>
      <c r="FE245">
        <v>0.43661860000000002</v>
      </c>
      <c r="FF245">
        <v>1.3511569999999999</v>
      </c>
      <c r="FG245">
        <v>23.730360000000001</v>
      </c>
      <c r="FH245" s="1">
        <v>6.8045370000000005E-4</v>
      </c>
      <c r="FI245">
        <v>0.40101189999999998</v>
      </c>
      <c r="FJ245">
        <v>1.351064</v>
      </c>
      <c r="FK245">
        <v>23.508400000000002</v>
      </c>
      <c r="FL245" s="1">
        <v>6.2891580000000002E-4</v>
      </c>
      <c r="FM245">
        <v>0.37062</v>
      </c>
      <c r="FN245">
        <v>1.3509930000000001</v>
      </c>
      <c r="FO245">
        <v>23.815940000000001</v>
      </c>
      <c r="FP245" s="1">
        <v>5.8368530000000001E-4</v>
      </c>
      <c r="FQ245">
        <v>0.3439297</v>
      </c>
      <c r="FR245">
        <v>1.350902</v>
      </c>
      <c r="FS245">
        <v>24.2729</v>
      </c>
      <c r="FT245" s="1">
        <v>5.4524490000000005E-4</v>
      </c>
      <c r="FU245">
        <v>0.32122840000000003</v>
      </c>
      <c r="FV245">
        <v>1.3507990000000001</v>
      </c>
      <c r="FW245">
        <v>24.527059999999999</v>
      </c>
      <c r="FX245" s="1">
        <v>5.1175790000000004E-4</v>
      </c>
      <c r="FY245">
        <v>0.30149290000000001</v>
      </c>
      <c r="FZ245">
        <v>1.3507499999999999</v>
      </c>
      <c r="GA245">
        <v>24.54447</v>
      </c>
      <c r="GB245" s="1">
        <v>4.8202139999999999E-4</v>
      </c>
      <c r="GC245">
        <v>0.28395379999999998</v>
      </c>
      <c r="GD245">
        <v>1.3507039999999999</v>
      </c>
      <c r="GE245">
        <v>24.124510000000001</v>
      </c>
      <c r="GF245" s="1">
        <v>4.5567330000000002E-4</v>
      </c>
      <c r="GG245">
        <v>0.2684146</v>
      </c>
      <c r="GH245">
        <v>1.3506689999999999</v>
      </c>
      <c r="GI245">
        <v>23.677669999999999</v>
      </c>
      <c r="GJ245" s="1">
        <v>4.3244540000000003E-4</v>
      </c>
      <c r="GK245">
        <v>0.25471349999999998</v>
      </c>
      <c r="GL245">
        <v>1.3505849999999999</v>
      </c>
      <c r="GM245">
        <v>23.250859999999999</v>
      </c>
      <c r="GN245" s="1">
        <v>4.1176510000000001E-4</v>
      </c>
      <c r="GO245">
        <v>0.24252850000000001</v>
      </c>
      <c r="GP245">
        <v>1.350579</v>
      </c>
      <c r="GQ245">
        <v>23.00583</v>
      </c>
      <c r="GR245" s="1">
        <v>3.926383E-4</v>
      </c>
      <c r="GS245">
        <v>0.2312708</v>
      </c>
      <c r="GT245">
        <v>1.350538</v>
      </c>
      <c r="GU245">
        <v>22.918399999999998</v>
      </c>
      <c r="GV245" s="1">
        <v>3.7502230000000002E-4</v>
      </c>
      <c r="GW245">
        <v>0.22088869999999999</v>
      </c>
      <c r="GX245">
        <v>1.3505240000000001</v>
      </c>
      <c r="GY245">
        <v>23.262979999999999</v>
      </c>
      <c r="GZ245" s="1">
        <v>3.591566E-4</v>
      </c>
      <c r="HA245">
        <v>0.21154120000000001</v>
      </c>
      <c r="HB245">
        <v>1.350535</v>
      </c>
      <c r="HC245">
        <v>23.815660000000001</v>
      </c>
      <c r="HD245" s="1">
        <v>3.4443959999999997E-4</v>
      </c>
      <c r="HE245">
        <v>0.2028654</v>
      </c>
      <c r="HF245">
        <v>1.3505020000000001</v>
      </c>
      <c r="HG245">
        <v>24.183109999999999</v>
      </c>
      <c r="HH245" s="1">
        <v>3.3104849999999997E-4</v>
      </c>
      <c r="HI245">
        <v>0.19497120000000001</v>
      </c>
      <c r="HJ245">
        <v>1.3505039999999999</v>
      </c>
      <c r="HK245">
        <v>24.0093</v>
      </c>
      <c r="HL245" s="1">
        <v>3.1890370000000001E-4</v>
      </c>
      <c r="HM245">
        <v>0.1878165</v>
      </c>
      <c r="HN245">
        <v>1.350492</v>
      </c>
      <c r="HO245">
        <v>23.400759999999998</v>
      </c>
      <c r="HP245" s="1">
        <v>3.0762850000000001E-4</v>
      </c>
      <c r="HQ245">
        <v>0.181171</v>
      </c>
      <c r="HR245">
        <v>1.350498</v>
      </c>
      <c r="HS245">
        <v>22.909179999999999</v>
      </c>
      <c r="HT245" s="1">
        <v>2.9714159999999999E-4</v>
      </c>
      <c r="HU245">
        <v>0.17500260000000001</v>
      </c>
      <c r="HV245">
        <v>1.350498</v>
      </c>
      <c r="HW245">
        <v>22.602650000000001</v>
      </c>
      <c r="HX245" s="1">
        <v>2.8703879999999999E-4</v>
      </c>
      <c r="HY245">
        <v>0.1690547</v>
      </c>
      <c r="HZ245">
        <v>1.350471</v>
      </c>
      <c r="IA245">
        <v>22.817309999999999</v>
      </c>
      <c r="IB245" s="1">
        <v>2.7747589999999999E-4</v>
      </c>
      <c r="IC245">
        <v>0.1634302</v>
      </c>
      <c r="ID245">
        <v>1.3504890000000001</v>
      </c>
      <c r="IE245">
        <v>23.212859999999999</v>
      </c>
      <c r="IF245" s="1">
        <v>2.6843579999999998E-4</v>
      </c>
      <c r="IG245">
        <v>0.15810089999999999</v>
      </c>
      <c r="IH245">
        <v>1.3504449999999999</v>
      </c>
      <c r="II245">
        <v>23.527239999999999</v>
      </c>
      <c r="IJ245" s="1">
        <v>2.5999390000000001E-4</v>
      </c>
      <c r="IK245">
        <v>0.15313379999999999</v>
      </c>
      <c r="IL245">
        <v>1.350457</v>
      </c>
      <c r="IM245">
        <v>23.713280000000001</v>
      </c>
      <c r="IN245" s="1">
        <v>2.5199279999999998E-4</v>
      </c>
      <c r="IO245">
        <v>0.1484318</v>
      </c>
      <c r="IP245">
        <v>1.3504149999999999</v>
      </c>
      <c r="IQ245">
        <v>23.517420000000001</v>
      </c>
      <c r="IR245" s="1">
        <v>2.4403270000000001E-4</v>
      </c>
      <c r="IS245">
        <v>0.1437485</v>
      </c>
      <c r="IT245">
        <v>1.3503909999999999</v>
      </c>
      <c r="IU245">
        <v>23.198329999999999</v>
      </c>
      <c r="IV245" s="1">
        <v>2.3632540000000001E-4</v>
      </c>
      <c r="IW245">
        <v>0.13921700000000001</v>
      </c>
      <c r="IX245">
        <v>1.350344</v>
      </c>
      <c r="IY245">
        <v>22.951090000000001</v>
      </c>
      <c r="IZ245" s="1">
        <v>2.28779E-4</v>
      </c>
      <c r="JA245">
        <v>0.13477839999999999</v>
      </c>
      <c r="JB245">
        <v>1.350312</v>
      </c>
      <c r="JC245">
        <v>22.809930000000001</v>
      </c>
      <c r="JD245" s="1">
        <v>2.2170069999999999E-4</v>
      </c>
      <c r="JE245">
        <v>0.1306137</v>
      </c>
      <c r="JF245">
        <v>1.35026</v>
      </c>
      <c r="JG245">
        <v>23.147110000000001</v>
      </c>
      <c r="JH245" s="1">
        <v>2.15152E-4</v>
      </c>
      <c r="JI245">
        <v>0.12675610000000001</v>
      </c>
      <c r="JJ245">
        <v>1.3502259999999999</v>
      </c>
      <c r="JK245">
        <v>23.607710000000001</v>
      </c>
      <c r="JL245" s="1">
        <v>2.087015E-4</v>
      </c>
      <c r="JM245">
        <v>0.1229706</v>
      </c>
      <c r="JN245">
        <v>1.3501719999999999</v>
      </c>
      <c r="JO245">
        <v>24.03012</v>
      </c>
      <c r="JP245" s="1">
        <v>2.0225669999999999E-4</v>
      </c>
      <c r="JQ245">
        <v>0.1191768</v>
      </c>
      <c r="JR245">
        <v>1.3501380000000001</v>
      </c>
      <c r="JS245">
        <v>24.234480000000001</v>
      </c>
      <c r="JT245" s="1">
        <v>1.9612340000000001E-4</v>
      </c>
      <c r="JU245">
        <v>0.1155697</v>
      </c>
      <c r="JV245">
        <v>1.35006</v>
      </c>
      <c r="JW245">
        <v>24.15315</v>
      </c>
      <c r="JX245" s="1">
        <v>1.9017989999999999E-4</v>
      </c>
      <c r="JY245">
        <v>0.1120717</v>
      </c>
      <c r="JZ245">
        <v>1.3499909999999999</v>
      </c>
      <c r="KA245">
        <v>23.819230000000001</v>
      </c>
      <c r="KB245" s="1">
        <v>1.8448219999999999E-4</v>
      </c>
      <c r="KC245">
        <v>0.1087166</v>
      </c>
      <c r="KD245">
        <v>1.3499490000000001</v>
      </c>
      <c r="KE245">
        <v>23.452400000000001</v>
      </c>
      <c r="KF245" s="1">
        <v>1.7923799999999999E-4</v>
      </c>
      <c r="KG245">
        <v>0.1056327</v>
      </c>
      <c r="KH245">
        <v>1.349872</v>
      </c>
      <c r="KI245">
        <v>23.182659999999998</v>
      </c>
      <c r="KJ245" s="1">
        <v>1.738814E-4</v>
      </c>
      <c r="KK245">
        <v>0.10248210000000001</v>
      </c>
      <c r="KL245">
        <v>1.349807</v>
      </c>
      <c r="KM245">
        <v>23.450949999999999</v>
      </c>
      <c r="KN245" s="1">
        <v>1.6891660000000001E-4</v>
      </c>
      <c r="KO245" s="1">
        <v>9.9559720000000004E-2</v>
      </c>
      <c r="KP245">
        <v>1.34972</v>
      </c>
      <c r="KQ245">
        <v>23.957339999999999</v>
      </c>
      <c r="KR245" s="1">
        <v>1.640232E-4</v>
      </c>
      <c r="KS245" s="1">
        <v>9.6683160000000004E-2</v>
      </c>
      <c r="KT245">
        <v>1.3496649999999999</v>
      </c>
      <c r="KU245">
        <v>24.491379999999999</v>
      </c>
      <c r="KV245" s="1">
        <v>1.592102E-4</v>
      </c>
      <c r="KW245" s="1">
        <v>9.3847470000000002E-2</v>
      </c>
      <c r="KX245">
        <v>1.349612</v>
      </c>
      <c r="KY245">
        <v>24.855319999999999</v>
      </c>
      <c r="KZ245" s="1">
        <v>1.5475560000000001E-4</v>
      </c>
      <c r="LA245" s="1">
        <v>9.1224559999999996E-2</v>
      </c>
      <c r="LB245">
        <v>1.3495649999999999</v>
      </c>
      <c r="LC245">
        <v>24.73226</v>
      </c>
      <c r="LD245" s="1">
        <v>1.5033909999999999E-4</v>
      </c>
      <c r="LE245" s="1">
        <v>8.862573E-2</v>
      </c>
      <c r="LF245">
        <v>1.3494980000000001</v>
      </c>
      <c r="LG245">
        <v>24.3689</v>
      </c>
      <c r="LH245" s="1">
        <v>1.4609700000000001E-4</v>
      </c>
      <c r="LI245" s="1">
        <v>8.6126750000000002E-2</v>
      </c>
      <c r="LJ245">
        <v>1.349442</v>
      </c>
      <c r="LK245">
        <v>24.061610000000002</v>
      </c>
      <c r="LL245" s="1">
        <v>1.4214260000000001E-4</v>
      </c>
      <c r="LM245" s="1">
        <v>8.3793880000000001E-2</v>
      </c>
      <c r="LN245">
        <v>1.3494120000000001</v>
      </c>
      <c r="LO245">
        <v>23.933820000000001</v>
      </c>
      <c r="LP245" s="1">
        <v>1.383689E-4</v>
      </c>
      <c r="LQ245" s="1">
        <v>8.1571149999999995E-2</v>
      </c>
      <c r="LR245">
        <v>1.3493379999999999</v>
      </c>
      <c r="LS245">
        <v>24.41713</v>
      </c>
      <c r="LT245" s="1">
        <v>1.3458740000000001E-4</v>
      </c>
      <c r="LU245" s="1">
        <v>7.9347710000000002E-2</v>
      </c>
      <c r="LV245">
        <v>1.3493090000000001</v>
      </c>
      <c r="LW245">
        <v>25.02703</v>
      </c>
      <c r="LX245" s="1">
        <v>1.3095859999999999E-4</v>
      </c>
      <c r="LY245" s="1">
        <v>7.7206430000000006E-2</v>
      </c>
      <c r="LZ245">
        <v>1.349251</v>
      </c>
      <c r="MA245">
        <v>25.57207</v>
      </c>
      <c r="MB245" s="1">
        <v>1.2759730000000001E-4</v>
      </c>
      <c r="MC245" s="1">
        <v>7.5225089999999994E-2</v>
      </c>
      <c r="MD245">
        <v>1.3491979999999999</v>
      </c>
      <c r="ME245">
        <v>25.917619999999999</v>
      </c>
      <c r="MF245" s="1">
        <v>1.2427670000000001E-4</v>
      </c>
      <c r="MG245" s="1">
        <v>7.3273619999999998E-2</v>
      </c>
      <c r="MH245">
        <v>1.349151</v>
      </c>
      <c r="MI245">
        <v>25.77542</v>
      </c>
      <c r="MJ245" s="1">
        <v>1.208462E-4</v>
      </c>
      <c r="MK245" s="1">
        <v>7.1256009999999995E-2</v>
      </c>
      <c r="ML245">
        <v>1.349126</v>
      </c>
      <c r="MM245">
        <v>25.414169999999999</v>
      </c>
      <c r="MN245" s="1">
        <v>1.1757589999999999E-4</v>
      </c>
      <c r="MO245" s="1">
        <v>6.9327089999999994E-2</v>
      </c>
      <c r="MP245">
        <v>1.349064</v>
      </c>
      <c r="MQ245">
        <v>25.084790000000002</v>
      </c>
      <c r="MR245" s="1">
        <v>1.142863E-4</v>
      </c>
      <c r="MS245" s="1">
        <v>6.739117E-2</v>
      </c>
      <c r="MT245">
        <v>1.3490230000000001</v>
      </c>
      <c r="MU245">
        <v>24.830459999999999</v>
      </c>
      <c r="MV245" s="1">
        <v>1.112071E-4</v>
      </c>
      <c r="MW245" s="1">
        <v>6.5573140000000002E-2</v>
      </c>
      <c r="MX245">
        <v>1.3489720000000001</v>
      </c>
      <c r="MY245">
        <v>24.815349999999999</v>
      </c>
      <c r="MZ245" s="1">
        <v>1.082109E-4</v>
      </c>
      <c r="NA245" s="1">
        <v>6.3808229999999994E-2</v>
      </c>
      <c r="NB245">
        <v>1.3489150000000001</v>
      </c>
      <c r="NC245">
        <v>25.068580000000001</v>
      </c>
      <c r="ND245" s="1">
        <v>1.053833E-4</v>
      </c>
      <c r="NE245" s="1">
        <v>6.2143410000000003E-2</v>
      </c>
      <c r="NF245">
        <v>1.3488990000000001</v>
      </c>
      <c r="NG245">
        <v>25.492439999999998</v>
      </c>
      <c r="NH245" s="1">
        <v>1.024844E-4</v>
      </c>
      <c r="NI245" s="1">
        <v>6.0436410000000003E-2</v>
      </c>
      <c r="NJ245">
        <v>1.34884</v>
      </c>
      <c r="NK245">
        <v>25.488209999999999</v>
      </c>
      <c r="NL245" s="1">
        <v>9.9639650000000004E-5</v>
      </c>
      <c r="NM245" s="1">
        <v>5.8763490000000002E-2</v>
      </c>
      <c r="NN245">
        <v>1.348805</v>
      </c>
      <c r="NO245">
        <v>25.11497</v>
      </c>
      <c r="NP245" s="1">
        <v>9.6757270000000001E-5</v>
      </c>
      <c r="NQ245">
        <v>5.7065400000000002E-2</v>
      </c>
      <c r="NR245">
        <v>1.3487750000000001</v>
      </c>
      <c r="NS245">
        <v>24.56803</v>
      </c>
      <c r="NT245" s="1">
        <v>9.4007310000000004E-5</v>
      </c>
      <c r="NU245" s="1">
        <v>5.5442959999999999E-2</v>
      </c>
      <c r="NV245">
        <v>1.3487089999999999</v>
      </c>
      <c r="NW245">
        <v>24.05181</v>
      </c>
      <c r="NX245" s="1">
        <v>9.1351450000000004E-5</v>
      </c>
      <c r="NY245" s="1">
        <v>5.3879009999999998E-2</v>
      </c>
      <c r="NZ245">
        <v>1.348684</v>
      </c>
      <c r="OA245">
        <v>23.741009999999999</v>
      </c>
      <c r="OB245" s="1">
        <v>8.8700450000000006E-5</v>
      </c>
      <c r="OC245" s="1">
        <v>5.2316260000000003E-2</v>
      </c>
      <c r="OD245">
        <v>1.348671</v>
      </c>
      <c r="OE245">
        <v>23.972349999999999</v>
      </c>
      <c r="OF245" s="1">
        <v>8.6162089999999999E-5</v>
      </c>
      <c r="OG245" s="1">
        <v>5.0819250000000003E-2</v>
      </c>
      <c r="OH245">
        <v>1.3486309999999999</v>
      </c>
      <c r="OI245">
        <v>24.455559999999998</v>
      </c>
      <c r="OJ245" s="1">
        <v>8.3733059999999997E-5</v>
      </c>
      <c r="OK245" s="1">
        <v>4.9386109999999997E-2</v>
      </c>
    </row>
    <row r="246" spans="1:401" x14ac:dyDescent="0.35">
      <c r="A246">
        <v>252</v>
      </c>
      <c r="B246" t="s">
        <v>4</v>
      </c>
      <c r="C246" t="s">
        <v>181</v>
      </c>
      <c r="D246" t="s">
        <v>250</v>
      </c>
      <c r="E246">
        <v>856.19849999999997</v>
      </c>
      <c r="F246">
        <v>1.14917</v>
      </c>
      <c r="G246">
        <v>23.96472</v>
      </c>
      <c r="H246">
        <v>0</v>
      </c>
      <c r="I246">
        <v>0</v>
      </c>
      <c r="J246">
        <v>1.1491279999999999</v>
      </c>
      <c r="K246">
        <v>23.910219999999999</v>
      </c>
      <c r="L246">
        <v>0</v>
      </c>
      <c r="M246">
        <v>0</v>
      </c>
      <c r="N246">
        <v>1.149044</v>
      </c>
      <c r="O246">
        <v>23.931370000000001</v>
      </c>
      <c r="P246">
        <v>0</v>
      </c>
      <c r="Q246">
        <v>0</v>
      </c>
      <c r="R246">
        <v>1.149014</v>
      </c>
      <c r="S246">
        <v>23.860579999999999</v>
      </c>
      <c r="T246">
        <v>0</v>
      </c>
      <c r="U246">
        <v>0</v>
      </c>
      <c r="V246">
        <v>1.14896</v>
      </c>
      <c r="W246">
        <v>23.782609999999998</v>
      </c>
      <c r="X246">
        <v>0</v>
      </c>
      <c r="Y246">
        <v>0</v>
      </c>
      <c r="Z246">
        <v>1.148882</v>
      </c>
      <c r="AA246">
        <v>23.40155</v>
      </c>
      <c r="AB246">
        <v>0</v>
      </c>
      <c r="AC246">
        <v>0</v>
      </c>
      <c r="AD246">
        <v>1.14886</v>
      </c>
      <c r="AE246">
        <v>22.847090000000001</v>
      </c>
      <c r="AF246">
        <v>0</v>
      </c>
      <c r="AG246">
        <v>0</v>
      </c>
      <c r="AH246">
        <v>1.1487860000000001</v>
      </c>
      <c r="AI246">
        <v>22.30301</v>
      </c>
      <c r="AJ246">
        <v>0</v>
      </c>
      <c r="AK246">
        <v>0</v>
      </c>
      <c r="AL246">
        <v>1.148749</v>
      </c>
      <c r="AM246">
        <v>21.956430000000001</v>
      </c>
      <c r="AN246">
        <v>0</v>
      </c>
      <c r="AO246">
        <v>0</v>
      </c>
      <c r="AP246">
        <v>1.1487480000000001</v>
      </c>
      <c r="AQ246">
        <v>22.155560000000001</v>
      </c>
      <c r="AR246" s="1">
        <v>7.6123039999999996E-37</v>
      </c>
      <c r="AS246" s="1">
        <v>4.3196769999999998E-34</v>
      </c>
      <c r="AT246">
        <v>1.1487019999999999</v>
      </c>
      <c r="AU246">
        <v>22.617249999999999</v>
      </c>
      <c r="AV246" s="1">
        <v>1.186602E-21</v>
      </c>
      <c r="AW246" s="1">
        <v>6.7327669999999998E-19</v>
      </c>
      <c r="AX246">
        <v>1.148692</v>
      </c>
      <c r="AY246">
        <v>22.980830000000001</v>
      </c>
      <c r="AZ246" s="1">
        <v>1.7907609999999999E-10</v>
      </c>
      <c r="BA246" s="1">
        <v>7.1331430000000003E-8</v>
      </c>
      <c r="BB246">
        <v>1.148692</v>
      </c>
      <c r="BC246">
        <v>23.2013</v>
      </c>
      <c r="BD246" s="1">
        <v>1.488008E-5</v>
      </c>
      <c r="BE246" s="1">
        <v>7.0406510000000002E-3</v>
      </c>
      <c r="BF246">
        <v>1.1486879999999999</v>
      </c>
      <c r="BG246">
        <v>23.072130000000001</v>
      </c>
      <c r="BH246" s="1">
        <v>8.0789280000000008E-3</v>
      </c>
      <c r="BI246">
        <v>4.042027</v>
      </c>
      <c r="BJ246">
        <v>1.148693</v>
      </c>
      <c r="BK246">
        <v>22.71641</v>
      </c>
      <c r="BL246">
        <v>0.49706850000000002</v>
      </c>
      <c r="BM246">
        <v>259.01010000000002</v>
      </c>
      <c r="BN246">
        <v>1.148679</v>
      </c>
      <c r="BO246">
        <v>22.391459999999999</v>
      </c>
      <c r="BP246">
        <v>6.5455439999999996</v>
      </c>
      <c r="BQ246">
        <v>3524.7249999999999</v>
      </c>
      <c r="BR246">
        <v>1.148684</v>
      </c>
      <c r="BS246">
        <v>22.107019999999999</v>
      </c>
      <c r="BT246">
        <v>25.89865</v>
      </c>
      <c r="BU246">
        <v>14334.82</v>
      </c>
      <c r="BV246">
        <v>1.1486890000000001</v>
      </c>
      <c r="BW246">
        <v>22.14575</v>
      </c>
      <c r="BX246">
        <v>38.465479999999999</v>
      </c>
      <c r="BY246">
        <v>21789.46</v>
      </c>
      <c r="BZ246">
        <v>1.148671</v>
      </c>
      <c r="CA246">
        <v>22.399650000000001</v>
      </c>
      <c r="CB246">
        <v>25.290769999999998</v>
      </c>
      <c r="CC246">
        <v>14625.69</v>
      </c>
      <c r="CD246">
        <v>1.148684</v>
      </c>
      <c r="CE246">
        <v>22.616890000000001</v>
      </c>
      <c r="CF246">
        <v>8.3242419999999999</v>
      </c>
      <c r="CG246">
        <v>4898.7759999999998</v>
      </c>
      <c r="CH246">
        <v>1.1486700000000001</v>
      </c>
      <c r="CI246">
        <v>22.867830000000001</v>
      </c>
      <c r="CJ246">
        <v>1.522456</v>
      </c>
      <c r="CK246">
        <v>909.5829</v>
      </c>
      <c r="CL246">
        <v>1.148671</v>
      </c>
      <c r="CM246">
        <v>22.87218</v>
      </c>
      <c r="CN246">
        <v>0.17409740000000001</v>
      </c>
      <c r="CO246">
        <v>105.09699999999999</v>
      </c>
      <c r="CP246">
        <v>1.1486879999999999</v>
      </c>
      <c r="CQ246">
        <v>22.673200000000001</v>
      </c>
      <c r="CR246" s="1">
        <v>1.892131E-2</v>
      </c>
      <c r="CS246">
        <v>11.275919999999999</v>
      </c>
      <c r="CT246">
        <v>1.1486719999999999</v>
      </c>
      <c r="CU246">
        <v>22.555109999999999</v>
      </c>
      <c r="CV246" s="1">
        <v>6.5657670000000001E-3</v>
      </c>
      <c r="CW246">
        <v>3.765981</v>
      </c>
      <c r="CX246">
        <v>1.1487000000000001</v>
      </c>
      <c r="CY246">
        <v>22.530539999999998</v>
      </c>
      <c r="CZ246" s="1">
        <v>5.0270360000000004E-3</v>
      </c>
      <c r="DA246">
        <v>2.8626230000000001</v>
      </c>
      <c r="DB246">
        <v>1.1486890000000001</v>
      </c>
      <c r="DC246">
        <v>23.011389999999999</v>
      </c>
      <c r="DD246" s="1">
        <v>4.2002589999999996E-3</v>
      </c>
      <c r="DE246">
        <v>2.3907080000000001</v>
      </c>
      <c r="DF246">
        <v>1.1486749999999999</v>
      </c>
      <c r="DG246">
        <v>23.580480000000001</v>
      </c>
      <c r="DH246" s="1">
        <v>3.5388609999999999E-3</v>
      </c>
      <c r="DI246">
        <v>2.0140410000000002</v>
      </c>
      <c r="DJ246">
        <v>1.1486700000000001</v>
      </c>
      <c r="DK246">
        <v>24.08935</v>
      </c>
      <c r="DL246" s="1">
        <v>2.9967230000000002E-3</v>
      </c>
      <c r="DM246">
        <v>1.7052989999999999</v>
      </c>
      <c r="DN246">
        <v>1.1486350000000001</v>
      </c>
      <c r="DO246">
        <v>24.367809999999999</v>
      </c>
      <c r="DP246" s="1">
        <v>2.5511940000000001E-3</v>
      </c>
      <c r="DQ246">
        <v>1.4516</v>
      </c>
      <c r="DR246">
        <v>1.1486240000000001</v>
      </c>
      <c r="DS246">
        <v>24.090599999999998</v>
      </c>
      <c r="DT246" s="1">
        <v>2.1862890000000001E-3</v>
      </c>
      <c r="DU246">
        <v>1.243733</v>
      </c>
      <c r="DV246">
        <v>1.148628</v>
      </c>
      <c r="DW246">
        <v>23.62182</v>
      </c>
      <c r="DX246" s="1">
        <v>1.886925E-3</v>
      </c>
      <c r="DY246">
        <v>1.073286</v>
      </c>
      <c r="DZ246">
        <v>1.148593</v>
      </c>
      <c r="EA246">
        <v>23.207979999999999</v>
      </c>
      <c r="EB246" s="1">
        <v>1.639965E-3</v>
      </c>
      <c r="EC246">
        <v>0.93269310000000005</v>
      </c>
      <c r="ED246">
        <v>1.148566</v>
      </c>
      <c r="EE246">
        <v>22.96621</v>
      </c>
      <c r="EF246" s="1">
        <v>1.436646E-3</v>
      </c>
      <c r="EG246">
        <v>0.81691619999999998</v>
      </c>
      <c r="EH246">
        <v>1.1485430000000001</v>
      </c>
      <c r="EI246">
        <v>23.22467</v>
      </c>
      <c r="EJ246" s="1">
        <v>1.2672409999999999E-3</v>
      </c>
      <c r="EK246">
        <v>0.72051330000000002</v>
      </c>
      <c r="EL246">
        <v>1.1485019999999999</v>
      </c>
      <c r="EM246">
        <v>23.7837</v>
      </c>
      <c r="EN246" s="1">
        <v>1.12506E-3</v>
      </c>
      <c r="EO246">
        <v>0.63960439999999996</v>
      </c>
      <c r="EP246">
        <v>1.1484639999999999</v>
      </c>
      <c r="EQ246">
        <v>24.35737</v>
      </c>
      <c r="ER246" s="1">
        <v>1.0046670000000001E-3</v>
      </c>
      <c r="ES246">
        <v>0.57110439999999996</v>
      </c>
      <c r="ET246">
        <v>1.148452</v>
      </c>
      <c r="EU246">
        <v>24.72213</v>
      </c>
      <c r="EV246" s="1">
        <v>9.0272900000000001E-4</v>
      </c>
      <c r="EW246">
        <v>0.51310350000000005</v>
      </c>
      <c r="EX246">
        <v>1.1484289999999999</v>
      </c>
      <c r="EY246">
        <v>24.557870000000001</v>
      </c>
      <c r="EZ246" s="1">
        <v>8.1692590000000001E-4</v>
      </c>
      <c r="FA246">
        <v>0.46427069999999998</v>
      </c>
      <c r="FB246">
        <v>1.1483749999999999</v>
      </c>
      <c r="FC246">
        <v>24.12369</v>
      </c>
      <c r="FD246" s="1">
        <v>7.4491170000000003E-4</v>
      </c>
      <c r="FE246">
        <v>0.42330020000000002</v>
      </c>
      <c r="FF246">
        <v>1.14836</v>
      </c>
      <c r="FG246">
        <v>23.747450000000001</v>
      </c>
      <c r="FH246" s="1">
        <v>6.8399200000000002E-4</v>
      </c>
      <c r="FI246">
        <v>0.38862380000000002</v>
      </c>
      <c r="FJ246">
        <v>1.1483380000000001</v>
      </c>
      <c r="FK246">
        <v>23.520399999999999</v>
      </c>
      <c r="FL246" s="1">
        <v>6.3199839999999996E-4</v>
      </c>
      <c r="FM246">
        <v>0.35907070000000002</v>
      </c>
      <c r="FN246">
        <v>1.148328</v>
      </c>
      <c r="FO246">
        <v>23.836590000000001</v>
      </c>
      <c r="FP246" s="1">
        <v>5.8635700000000002E-4</v>
      </c>
      <c r="FQ246">
        <v>0.3331211</v>
      </c>
      <c r="FR246">
        <v>1.148307</v>
      </c>
      <c r="FS246">
        <v>24.29401</v>
      </c>
      <c r="FT246" s="1">
        <v>5.4751590000000003E-4</v>
      </c>
      <c r="FU246">
        <v>0.31101309999999999</v>
      </c>
      <c r="FV246">
        <v>1.1482939999999999</v>
      </c>
      <c r="FW246">
        <v>24.548639999999999</v>
      </c>
      <c r="FX246" s="1">
        <v>5.1376929999999996E-4</v>
      </c>
      <c r="FY246">
        <v>0.29184060000000001</v>
      </c>
      <c r="FZ246">
        <v>1.1483030000000001</v>
      </c>
      <c r="GA246">
        <v>24.570599999999999</v>
      </c>
      <c r="GB246" s="1">
        <v>4.8380930000000002E-4</v>
      </c>
      <c r="GC246">
        <v>0.27481040000000001</v>
      </c>
      <c r="GD246">
        <v>1.1482749999999999</v>
      </c>
      <c r="GE246">
        <v>24.15625</v>
      </c>
      <c r="GF246" s="1">
        <v>4.5724300000000003E-4</v>
      </c>
      <c r="GG246">
        <v>0.25971050000000001</v>
      </c>
      <c r="GH246">
        <v>1.148299</v>
      </c>
      <c r="GI246">
        <v>23.71284</v>
      </c>
      <c r="GJ246" s="1">
        <v>4.3383549999999999E-4</v>
      </c>
      <c r="GK246">
        <v>0.24640390000000001</v>
      </c>
      <c r="GL246">
        <v>1.148261</v>
      </c>
      <c r="GM246">
        <v>23.283169999999998</v>
      </c>
      <c r="GN246" s="1">
        <v>4.1302050000000001E-4</v>
      </c>
      <c r="GO246">
        <v>0.23457739999999999</v>
      </c>
      <c r="GP246">
        <v>1.148282</v>
      </c>
      <c r="GQ246">
        <v>23.026430000000001</v>
      </c>
      <c r="GR246" s="1">
        <v>3.9382030000000001E-4</v>
      </c>
      <c r="GS246">
        <v>0.22368099999999999</v>
      </c>
      <c r="GT246">
        <v>1.148264</v>
      </c>
      <c r="GU246">
        <v>22.928629999999998</v>
      </c>
      <c r="GV246" s="1">
        <v>3.760851E-4</v>
      </c>
      <c r="GW246">
        <v>0.21360489999999999</v>
      </c>
      <c r="GX246">
        <v>1.1482669999999999</v>
      </c>
      <c r="GY246">
        <v>23.277570000000001</v>
      </c>
      <c r="GZ246" s="1">
        <v>3.6012309999999999E-4</v>
      </c>
      <c r="HA246">
        <v>0.20453879999999999</v>
      </c>
      <c r="HB246">
        <v>1.148291</v>
      </c>
      <c r="HC246">
        <v>23.840669999999999</v>
      </c>
      <c r="HD246" s="1">
        <v>3.4533840000000002E-4</v>
      </c>
      <c r="HE246">
        <v>0.19613820000000001</v>
      </c>
      <c r="HF246">
        <v>1.1483000000000001</v>
      </c>
      <c r="HG246">
        <v>24.21632</v>
      </c>
      <c r="HH246" s="1">
        <v>3.3185810000000001E-4</v>
      </c>
      <c r="HI246">
        <v>0.18847659999999999</v>
      </c>
      <c r="HJ246">
        <v>1.1482870000000001</v>
      </c>
      <c r="HK246">
        <v>24.039000000000001</v>
      </c>
      <c r="HL246" s="1">
        <v>3.1964690000000002E-4</v>
      </c>
      <c r="HM246">
        <v>0.1815407</v>
      </c>
      <c r="HN246">
        <v>1.1483159999999999</v>
      </c>
      <c r="HO246">
        <v>23.43047</v>
      </c>
      <c r="HP246" s="1">
        <v>3.0831620000000001E-4</v>
      </c>
      <c r="HQ246">
        <v>0.1751027</v>
      </c>
      <c r="HR246">
        <v>1.1483190000000001</v>
      </c>
      <c r="HS246">
        <v>22.932649999999999</v>
      </c>
      <c r="HT246" s="1">
        <v>2.977969E-4</v>
      </c>
      <c r="HU246">
        <v>0.16913619999999999</v>
      </c>
      <c r="HV246">
        <v>1.148328</v>
      </c>
      <c r="HW246">
        <v>22.614239999999999</v>
      </c>
      <c r="HX246" s="1">
        <v>2.876582E-4</v>
      </c>
      <c r="HY246">
        <v>0.163381</v>
      </c>
      <c r="HZ246">
        <v>1.1483030000000001</v>
      </c>
      <c r="IA246">
        <v>22.83399</v>
      </c>
      <c r="IB246" s="1">
        <v>2.7807359999999998E-4</v>
      </c>
      <c r="IC246">
        <v>0.1579449</v>
      </c>
      <c r="ID246">
        <v>1.148306</v>
      </c>
      <c r="IE246">
        <v>23.235710000000001</v>
      </c>
      <c r="IF246" s="1">
        <v>2.689829E-4</v>
      </c>
      <c r="IG246">
        <v>0.15277979999999999</v>
      </c>
      <c r="IH246">
        <v>1.148296</v>
      </c>
      <c r="II246">
        <v>23.549399999999999</v>
      </c>
      <c r="IJ246" s="1">
        <v>2.6051440000000002E-4</v>
      </c>
      <c r="IK246">
        <v>0.14797399999999999</v>
      </c>
      <c r="IL246">
        <v>1.1482859999999999</v>
      </c>
      <c r="IM246">
        <v>23.74118</v>
      </c>
      <c r="IN246" s="1">
        <v>2.5250160000000002E-4</v>
      </c>
      <c r="IO246">
        <v>0.14343159999999999</v>
      </c>
      <c r="IP246">
        <v>1.1482619999999999</v>
      </c>
      <c r="IQ246">
        <v>23.536370000000002</v>
      </c>
      <c r="IR246" s="1">
        <v>2.4452259999999999E-4</v>
      </c>
      <c r="IS246">
        <v>0.138905</v>
      </c>
      <c r="IT246">
        <v>1.1482570000000001</v>
      </c>
      <c r="IU246">
        <v>23.218119999999999</v>
      </c>
      <c r="IV246" s="1">
        <v>2.3681099999999999E-4</v>
      </c>
      <c r="IW246">
        <v>0.1345314</v>
      </c>
      <c r="IX246">
        <v>1.148261</v>
      </c>
      <c r="IY246">
        <v>22.970669999999998</v>
      </c>
      <c r="IZ246" s="1">
        <v>2.2924330000000001E-4</v>
      </c>
      <c r="JA246">
        <v>0.1302382</v>
      </c>
      <c r="JB246">
        <v>1.148253</v>
      </c>
      <c r="JC246">
        <v>22.829049999999999</v>
      </c>
      <c r="JD246" s="1">
        <v>2.2213389999999999E-4</v>
      </c>
      <c r="JE246">
        <v>0.12620719999999999</v>
      </c>
      <c r="JF246">
        <v>1.1482289999999999</v>
      </c>
      <c r="JG246">
        <v>23.172470000000001</v>
      </c>
      <c r="JH246" s="1">
        <v>2.1555599999999999E-4</v>
      </c>
      <c r="JI246">
        <v>0.1224698</v>
      </c>
      <c r="JJ246">
        <v>1.1481920000000001</v>
      </c>
      <c r="JK246">
        <v>23.632850000000001</v>
      </c>
      <c r="JL246" s="1">
        <v>2.0911909999999999E-4</v>
      </c>
      <c r="JM246">
        <v>0.1188246</v>
      </c>
      <c r="JN246">
        <v>1.1482110000000001</v>
      </c>
      <c r="JO246">
        <v>24.052479999999999</v>
      </c>
      <c r="JP246" s="1">
        <v>2.0264910000000001E-4</v>
      </c>
      <c r="JQ246">
        <v>0.1151537</v>
      </c>
      <c r="JR246">
        <v>1.1481809999999999</v>
      </c>
      <c r="JS246">
        <v>24.25299</v>
      </c>
      <c r="JT246" s="1">
        <v>1.9651489999999999E-4</v>
      </c>
      <c r="JU246">
        <v>0.1116733</v>
      </c>
      <c r="JV246">
        <v>1.1481699999999999</v>
      </c>
      <c r="JW246">
        <v>24.16835</v>
      </c>
      <c r="JX246" s="1">
        <v>1.905443E-4</v>
      </c>
      <c r="JY246">
        <v>0.1082844</v>
      </c>
      <c r="JZ246">
        <v>1.1481399999999999</v>
      </c>
      <c r="KA246">
        <v>23.841290000000001</v>
      </c>
      <c r="KB246" s="1">
        <v>1.84828E-4</v>
      </c>
      <c r="KC246">
        <v>0.10503999999999999</v>
      </c>
      <c r="KD246">
        <v>1.1481189999999999</v>
      </c>
      <c r="KE246">
        <v>23.475280000000001</v>
      </c>
      <c r="KF246" s="1">
        <v>1.7957739999999999E-4</v>
      </c>
      <c r="KG246">
        <v>0.1020604</v>
      </c>
      <c r="KH246">
        <v>1.1481129999999999</v>
      </c>
      <c r="KI246">
        <v>23.20392</v>
      </c>
      <c r="KJ246" s="1">
        <v>1.7420949999999999E-4</v>
      </c>
      <c r="KK246" s="1">
        <v>9.9016530000000005E-2</v>
      </c>
      <c r="KL246">
        <v>1.1481030000000001</v>
      </c>
      <c r="KM246">
        <v>23.475300000000001</v>
      </c>
      <c r="KN246" s="1">
        <v>1.6922620000000001E-4</v>
      </c>
      <c r="KO246" s="1">
        <v>9.6186350000000004E-2</v>
      </c>
      <c r="KP246">
        <v>1.1480900000000001</v>
      </c>
      <c r="KQ246">
        <v>23.98142</v>
      </c>
      <c r="KR246" s="1">
        <v>1.643382E-4</v>
      </c>
      <c r="KS246" s="1">
        <v>9.3413120000000002E-2</v>
      </c>
      <c r="KT246">
        <v>1.14805</v>
      </c>
      <c r="KU246">
        <v>24.5154</v>
      </c>
      <c r="KV246" s="1">
        <v>1.5950019999999999E-4</v>
      </c>
      <c r="KW246" s="1">
        <v>9.0666609999999995E-2</v>
      </c>
      <c r="KX246">
        <v>1.148037</v>
      </c>
      <c r="KY246">
        <v>24.883949999999999</v>
      </c>
      <c r="KZ246" s="1">
        <v>1.5503540000000001E-4</v>
      </c>
      <c r="LA246" s="1">
        <v>8.8131059999999997E-2</v>
      </c>
      <c r="LB246">
        <v>1.148037</v>
      </c>
      <c r="LC246">
        <v>24.751930000000002</v>
      </c>
      <c r="LD246" s="1">
        <v>1.5061680000000001E-4</v>
      </c>
      <c r="LE246" s="1">
        <v>8.5623879999999999E-2</v>
      </c>
      <c r="LF246">
        <v>1.148012</v>
      </c>
      <c r="LG246">
        <v>24.388010000000001</v>
      </c>
      <c r="LH246" s="1">
        <v>1.463596E-4</v>
      </c>
      <c r="LI246" s="1">
        <v>8.3204979999999998E-2</v>
      </c>
      <c r="LJ246">
        <v>1.148028</v>
      </c>
      <c r="LK246">
        <v>24.07856</v>
      </c>
      <c r="LL246" s="1">
        <v>1.4238630000000001E-4</v>
      </c>
      <c r="LM246">
        <v>8.0944100000000005E-2</v>
      </c>
      <c r="LN246">
        <v>1.148004</v>
      </c>
      <c r="LO246">
        <v>23.950610000000001</v>
      </c>
      <c r="LP246" s="1">
        <v>1.386065E-4</v>
      </c>
      <c r="LQ246" s="1">
        <v>7.8797770000000003E-2</v>
      </c>
      <c r="LR246">
        <v>1.1479999999999999</v>
      </c>
      <c r="LS246">
        <v>24.441849999999999</v>
      </c>
      <c r="LT246" s="1">
        <v>1.3482500000000001E-4</v>
      </c>
      <c r="LU246" s="1">
        <v>7.6652910000000005E-2</v>
      </c>
      <c r="LV246">
        <v>1.1480090000000001</v>
      </c>
      <c r="LW246">
        <v>25.05688</v>
      </c>
      <c r="LX246" s="1">
        <v>1.3118289999999999E-4</v>
      </c>
      <c r="LY246" s="1">
        <v>7.458099E-2</v>
      </c>
      <c r="LZ246">
        <v>1.147977</v>
      </c>
      <c r="MA246">
        <v>25.60284</v>
      </c>
      <c r="MB246" s="1">
        <v>1.2780539999999999E-4</v>
      </c>
      <c r="MC246" s="1">
        <v>7.2660879999999997E-2</v>
      </c>
      <c r="MD246">
        <v>1.1479569999999999</v>
      </c>
      <c r="ME246">
        <v>25.953659999999999</v>
      </c>
      <c r="MF246" s="1">
        <v>1.2449100000000001E-4</v>
      </c>
      <c r="MG246">
        <v>7.0781200000000002E-2</v>
      </c>
      <c r="MH246">
        <v>1.14794</v>
      </c>
      <c r="MI246">
        <v>25.79965</v>
      </c>
      <c r="MJ246" s="1">
        <v>1.210587E-4</v>
      </c>
      <c r="MK246" s="1">
        <v>6.8834069999999997E-2</v>
      </c>
      <c r="ML246">
        <v>1.14795</v>
      </c>
      <c r="MM246">
        <v>25.43937</v>
      </c>
      <c r="MN246" s="1">
        <v>1.177831E-4</v>
      </c>
      <c r="MO246" s="1">
        <v>6.6971210000000003E-2</v>
      </c>
      <c r="MP246">
        <v>1.1479250000000001</v>
      </c>
      <c r="MQ246">
        <v>25.104019999999998</v>
      </c>
      <c r="MR246" s="1">
        <v>1.144931E-4</v>
      </c>
      <c r="MS246" s="1">
        <v>6.5103759999999997E-2</v>
      </c>
      <c r="MT246">
        <v>1.1479189999999999</v>
      </c>
      <c r="MU246">
        <v>24.8428</v>
      </c>
      <c r="MV246" s="1">
        <v>1.113965E-4</v>
      </c>
      <c r="MW246" s="1">
        <v>6.3340980000000005E-2</v>
      </c>
      <c r="MX246">
        <v>1.1479250000000001</v>
      </c>
      <c r="MY246">
        <v>24.826000000000001</v>
      </c>
      <c r="MZ246" s="1">
        <v>1.083947E-4</v>
      </c>
      <c r="NA246" s="1">
        <v>6.1635669999999997E-2</v>
      </c>
      <c r="NB246">
        <v>1.1479090000000001</v>
      </c>
      <c r="NC246">
        <v>25.087779999999999</v>
      </c>
      <c r="ND246" s="1">
        <v>1.055676E-4</v>
      </c>
      <c r="NE246" s="1">
        <v>6.0030050000000001E-2</v>
      </c>
      <c r="NF246">
        <v>1.1478930000000001</v>
      </c>
      <c r="NG246">
        <v>25.520520000000001</v>
      </c>
      <c r="NH246" s="1">
        <v>1.026641E-4</v>
      </c>
      <c r="NI246" s="1">
        <v>5.8381460000000003E-2</v>
      </c>
      <c r="NJ246">
        <v>1.1478729999999999</v>
      </c>
      <c r="NK246">
        <v>25.517150000000001</v>
      </c>
      <c r="NL246" s="1">
        <v>9.9822910000000003E-5</v>
      </c>
      <c r="NM246">
        <v>5.6769300000000002E-2</v>
      </c>
      <c r="NN246">
        <v>1.1478680000000001</v>
      </c>
      <c r="NO246">
        <v>25.145330000000001</v>
      </c>
      <c r="NP246" s="1">
        <v>9.6938270000000005E-5</v>
      </c>
      <c r="NQ246" s="1">
        <v>5.5130319999999997E-2</v>
      </c>
      <c r="NR246">
        <v>1.1478569999999999</v>
      </c>
      <c r="NS246">
        <v>24.604299999999999</v>
      </c>
      <c r="NT246" s="1">
        <v>9.4174310000000005E-5</v>
      </c>
      <c r="NU246">
        <v>5.3558599999999998E-2</v>
      </c>
      <c r="NV246">
        <v>1.147858</v>
      </c>
      <c r="NW246">
        <v>24.07929</v>
      </c>
      <c r="NX246" s="1">
        <v>9.1522540000000006E-5</v>
      </c>
      <c r="NY246" s="1">
        <v>5.2051420000000001E-2</v>
      </c>
      <c r="NZ246">
        <v>1.147829</v>
      </c>
      <c r="OA246">
        <v>23.75909</v>
      </c>
      <c r="OB246" s="1">
        <v>8.8865159999999995E-5</v>
      </c>
      <c r="OC246" s="1">
        <v>5.0540990000000001E-2</v>
      </c>
      <c r="OD246">
        <v>1.147845</v>
      </c>
      <c r="OE246">
        <v>23.997070000000001</v>
      </c>
      <c r="OF246" s="1">
        <v>8.6319490000000005E-5</v>
      </c>
      <c r="OG246" s="1">
        <v>4.9093959999999999E-2</v>
      </c>
      <c r="OH246">
        <v>1.1478660000000001</v>
      </c>
      <c r="OI246">
        <v>24.482500000000002</v>
      </c>
      <c r="OJ246" s="1">
        <v>8.3885109999999995E-5</v>
      </c>
      <c r="OK246">
        <v>4.7708300000000002E-2</v>
      </c>
    </row>
    <row r="247" spans="1:401" x14ac:dyDescent="0.35">
      <c r="A247">
        <v>253</v>
      </c>
      <c r="B247" t="s">
        <v>4</v>
      </c>
      <c r="C247" t="s">
        <v>181</v>
      </c>
      <c r="D247" t="s">
        <v>251</v>
      </c>
      <c r="E247">
        <v>865.57709999999997</v>
      </c>
      <c r="F247">
        <v>1.5237750000000001</v>
      </c>
      <c r="G247">
        <v>23.989450000000001</v>
      </c>
      <c r="H247">
        <v>0</v>
      </c>
      <c r="I247">
        <v>0</v>
      </c>
      <c r="J247">
        <v>1.5236209999999999</v>
      </c>
      <c r="K247">
        <v>23.920829999999999</v>
      </c>
      <c r="L247">
        <v>0</v>
      </c>
      <c r="M247">
        <v>0</v>
      </c>
      <c r="N247">
        <v>1.52338</v>
      </c>
      <c r="O247">
        <v>23.937480000000001</v>
      </c>
      <c r="P247">
        <v>0</v>
      </c>
      <c r="Q247">
        <v>0</v>
      </c>
      <c r="R247">
        <v>1.5231779999999999</v>
      </c>
      <c r="S247">
        <v>23.874490000000002</v>
      </c>
      <c r="T247">
        <v>0</v>
      </c>
      <c r="U247">
        <v>0</v>
      </c>
      <c r="V247">
        <v>1.5229889999999999</v>
      </c>
      <c r="W247">
        <v>23.813320000000001</v>
      </c>
      <c r="X247">
        <v>0</v>
      </c>
      <c r="Y247">
        <v>0</v>
      </c>
      <c r="Z247">
        <v>1.522813</v>
      </c>
      <c r="AA247">
        <v>23.452059999999999</v>
      </c>
      <c r="AB247">
        <v>0</v>
      </c>
      <c r="AC247">
        <v>0</v>
      </c>
      <c r="AD247">
        <v>1.5226310000000001</v>
      </c>
      <c r="AE247">
        <v>22.903210000000001</v>
      </c>
      <c r="AF247">
        <v>0</v>
      </c>
      <c r="AG247">
        <v>0</v>
      </c>
      <c r="AH247">
        <v>1.5224599999999999</v>
      </c>
      <c r="AI247">
        <v>22.357489999999999</v>
      </c>
      <c r="AJ247">
        <v>0</v>
      </c>
      <c r="AK247">
        <v>0</v>
      </c>
      <c r="AL247">
        <v>1.5222990000000001</v>
      </c>
      <c r="AM247">
        <v>21.98884</v>
      </c>
      <c r="AN247">
        <v>0</v>
      </c>
      <c r="AO247">
        <v>0</v>
      </c>
      <c r="AP247">
        <v>1.5221910000000001</v>
      </c>
      <c r="AQ247">
        <v>22.17286</v>
      </c>
      <c r="AR247" s="1">
        <v>8.2914009999999996E-38</v>
      </c>
      <c r="AS247" s="1">
        <v>6.3303559999999996E-35</v>
      </c>
      <c r="AT247">
        <v>1.522078</v>
      </c>
      <c r="AU247">
        <v>22.632480000000001</v>
      </c>
      <c r="AV247" s="1">
        <v>1.058695E-22</v>
      </c>
      <c r="AW247" s="1">
        <v>8.0833459999999996E-20</v>
      </c>
      <c r="AX247">
        <v>1.5219389999999999</v>
      </c>
      <c r="AY247">
        <v>22.992460000000001</v>
      </c>
      <c r="AZ247" s="1">
        <v>5.5257669999999998E-11</v>
      </c>
      <c r="BA247" s="1">
        <v>1.9743149999999998E-8</v>
      </c>
      <c r="BB247">
        <v>1.5218430000000001</v>
      </c>
      <c r="BC247">
        <v>23.224080000000001</v>
      </c>
      <c r="BD247" s="1">
        <v>9.7660760000000006E-6</v>
      </c>
      <c r="BE247" s="1">
        <v>5.3123789999999999E-3</v>
      </c>
      <c r="BF247">
        <v>1.5217540000000001</v>
      </c>
      <c r="BG247">
        <v>23.104600000000001</v>
      </c>
      <c r="BH247" s="1">
        <v>6.0945169999999998E-3</v>
      </c>
      <c r="BI247">
        <v>3.650315</v>
      </c>
      <c r="BJ247">
        <v>1.5216860000000001</v>
      </c>
      <c r="BK247">
        <v>22.745940000000001</v>
      </c>
      <c r="BL247">
        <v>0.41183199999999998</v>
      </c>
      <c r="BM247">
        <v>265.31259999999997</v>
      </c>
      <c r="BN247">
        <v>1.521601</v>
      </c>
      <c r="BO247">
        <v>22.419219999999999</v>
      </c>
      <c r="BP247">
        <v>5.83779</v>
      </c>
      <c r="BQ247">
        <v>4000.4830000000002</v>
      </c>
      <c r="BR247">
        <v>1.521557</v>
      </c>
      <c r="BS247">
        <v>22.13241</v>
      </c>
      <c r="BT247">
        <v>24.560179999999999</v>
      </c>
      <c r="BU247">
        <v>17769.62</v>
      </c>
      <c r="BV247">
        <v>1.521552</v>
      </c>
      <c r="BW247">
        <v>22.17071</v>
      </c>
      <c r="BX247">
        <v>38.465960000000003</v>
      </c>
      <c r="BY247">
        <v>29226.21</v>
      </c>
      <c r="BZ247">
        <v>1.5214909999999999</v>
      </c>
      <c r="CA247">
        <v>22.422249999999998</v>
      </c>
      <c r="CB247">
        <v>26.467559999999999</v>
      </c>
      <c r="CC247">
        <v>21014.5</v>
      </c>
      <c r="CD247">
        <v>1.5214760000000001</v>
      </c>
      <c r="CE247">
        <v>22.630459999999999</v>
      </c>
      <c r="CF247">
        <v>9.0709820000000008</v>
      </c>
      <c r="CG247">
        <v>7496.1660000000002</v>
      </c>
      <c r="CH247">
        <v>1.5214639999999999</v>
      </c>
      <c r="CI247">
        <v>22.88363</v>
      </c>
      <c r="CJ247">
        <v>1.7186859999999999</v>
      </c>
      <c r="CK247">
        <v>1472.548</v>
      </c>
      <c r="CL247">
        <v>1.5214559999999999</v>
      </c>
      <c r="CM247">
        <v>22.891649999999998</v>
      </c>
      <c r="CN247">
        <v>0.2017052</v>
      </c>
      <c r="CO247">
        <v>177.71619999999999</v>
      </c>
      <c r="CP247">
        <v>1.52145</v>
      </c>
      <c r="CQ247">
        <v>22.686240000000002</v>
      </c>
      <c r="CR247">
        <v>2.1336600000000001E-2</v>
      </c>
      <c r="CS247">
        <v>18.44181</v>
      </c>
      <c r="CT247">
        <v>1.521414</v>
      </c>
      <c r="CU247">
        <v>22.565239999999999</v>
      </c>
      <c r="CV247" s="1">
        <v>6.7632589999999998E-3</v>
      </c>
      <c r="CW247">
        <v>5.331537</v>
      </c>
      <c r="CX247">
        <v>1.5214289999999999</v>
      </c>
      <c r="CY247">
        <v>22.53443</v>
      </c>
      <c r="CZ247" s="1">
        <v>5.0862030000000001E-3</v>
      </c>
      <c r="DA247">
        <v>3.9252889999999998</v>
      </c>
      <c r="DB247">
        <v>1.5213680000000001</v>
      </c>
      <c r="DC247">
        <v>23.01061</v>
      </c>
      <c r="DD247" s="1">
        <v>4.2445800000000004E-3</v>
      </c>
      <c r="DE247">
        <v>3.271252</v>
      </c>
      <c r="DF247">
        <v>1.5213680000000001</v>
      </c>
      <c r="DG247">
        <v>23.591750000000001</v>
      </c>
      <c r="DH247" s="1">
        <v>3.575061E-3</v>
      </c>
      <c r="DI247">
        <v>2.754537</v>
      </c>
      <c r="DJ247">
        <v>1.521312</v>
      </c>
      <c r="DK247">
        <v>24.103079999999999</v>
      </c>
      <c r="DL247" s="1">
        <v>3.0264139999999998E-3</v>
      </c>
      <c r="DM247">
        <v>2.331251</v>
      </c>
      <c r="DN247">
        <v>1.5212829999999999</v>
      </c>
      <c r="DO247">
        <v>24.39921</v>
      </c>
      <c r="DP247" s="1">
        <v>2.575613E-3</v>
      </c>
      <c r="DQ247">
        <v>1.983474</v>
      </c>
      <c r="DR247">
        <v>1.5212460000000001</v>
      </c>
      <c r="DS247">
        <v>24.12895</v>
      </c>
      <c r="DT247" s="1">
        <v>2.2062480000000001E-3</v>
      </c>
      <c r="DU247">
        <v>1.6983889999999999</v>
      </c>
      <c r="DV247">
        <v>1.521185</v>
      </c>
      <c r="DW247">
        <v>23.658100000000001</v>
      </c>
      <c r="DX247" s="1">
        <v>1.90336E-3</v>
      </c>
      <c r="DY247">
        <v>1.464791</v>
      </c>
      <c r="DZ247">
        <v>1.5211110000000001</v>
      </c>
      <c r="EA247">
        <v>23.240480000000002</v>
      </c>
      <c r="EB247" s="1">
        <v>1.6535269999999999E-3</v>
      </c>
      <c r="EC247">
        <v>1.272141</v>
      </c>
      <c r="ED247">
        <v>1.5210319999999999</v>
      </c>
      <c r="EE247">
        <v>22.98386</v>
      </c>
      <c r="EF247" s="1">
        <v>1.4478270000000001E-3</v>
      </c>
      <c r="EG247">
        <v>1.113478</v>
      </c>
      <c r="EH247">
        <v>1.5209269999999999</v>
      </c>
      <c r="EI247">
        <v>23.231739999999999</v>
      </c>
      <c r="EJ247" s="1">
        <v>1.276629E-3</v>
      </c>
      <c r="EK247">
        <v>0.98159649999999998</v>
      </c>
      <c r="EL247">
        <v>1.520861</v>
      </c>
      <c r="EM247">
        <v>23.792580000000001</v>
      </c>
      <c r="EN247" s="1">
        <v>1.132954E-3</v>
      </c>
      <c r="EO247">
        <v>0.87090970000000001</v>
      </c>
      <c r="EP247">
        <v>1.5207569999999999</v>
      </c>
      <c r="EQ247">
        <v>24.370200000000001</v>
      </c>
      <c r="ER247" s="1">
        <v>1.0113609999999999E-3</v>
      </c>
      <c r="ES247">
        <v>0.77728739999999996</v>
      </c>
      <c r="ET247">
        <v>1.5206519999999999</v>
      </c>
      <c r="EU247">
        <v>24.74756</v>
      </c>
      <c r="EV247" s="1">
        <v>9.0839040000000005E-4</v>
      </c>
      <c r="EW247">
        <v>0.69800099999999998</v>
      </c>
      <c r="EX247">
        <v>1.5205599999999999</v>
      </c>
      <c r="EY247">
        <v>24.592490000000002</v>
      </c>
      <c r="EZ247" s="1">
        <v>8.2167079999999999E-4</v>
      </c>
      <c r="FA247">
        <v>0.63119309999999995</v>
      </c>
      <c r="FB247">
        <v>1.5204679999999999</v>
      </c>
      <c r="FC247">
        <v>24.15821</v>
      </c>
      <c r="FD247" s="1">
        <v>7.4890549999999997E-4</v>
      </c>
      <c r="FE247">
        <v>0.5751501</v>
      </c>
      <c r="FF247">
        <v>1.520394</v>
      </c>
      <c r="FG247">
        <v>23.77609</v>
      </c>
      <c r="FH247" s="1">
        <v>6.8738060000000001E-4</v>
      </c>
      <c r="FI247">
        <v>0.52775709999999998</v>
      </c>
      <c r="FJ247">
        <v>1.520311</v>
      </c>
      <c r="FK247">
        <v>23.537690000000001</v>
      </c>
      <c r="FL247" s="1">
        <v>6.3493999999999996E-4</v>
      </c>
      <c r="FM247">
        <v>0.48743609999999998</v>
      </c>
      <c r="FN247">
        <v>1.520195</v>
      </c>
      <c r="FO247">
        <v>23.844709999999999</v>
      </c>
      <c r="FP247" s="1">
        <v>5.8891300000000004E-4</v>
      </c>
      <c r="FQ247">
        <v>0.45205849999999997</v>
      </c>
      <c r="FR247">
        <v>1.520154</v>
      </c>
      <c r="FS247">
        <v>24.305700000000002</v>
      </c>
      <c r="FT247" s="1">
        <v>5.4968490000000003E-4</v>
      </c>
      <c r="FU247">
        <v>0.42183619999999999</v>
      </c>
      <c r="FV247">
        <v>1.520084</v>
      </c>
      <c r="FW247">
        <v>24.561319999999998</v>
      </c>
      <c r="FX247" s="1">
        <v>5.156901E-4</v>
      </c>
      <c r="FY247">
        <v>0.39572750000000001</v>
      </c>
      <c r="FZ247">
        <v>1.520006</v>
      </c>
      <c r="GA247">
        <v>24.606780000000001</v>
      </c>
      <c r="GB247" s="1">
        <v>4.8551589999999998E-4</v>
      </c>
      <c r="GC247">
        <v>0.37254660000000001</v>
      </c>
      <c r="GD247">
        <v>1.5199579999999999</v>
      </c>
      <c r="GE247">
        <v>24.20354</v>
      </c>
      <c r="GF247" s="1">
        <v>4.5874160000000002E-4</v>
      </c>
      <c r="GG247">
        <v>0.35196759999999999</v>
      </c>
      <c r="GH247">
        <v>1.519903</v>
      </c>
      <c r="GI247">
        <v>23.762779999999999</v>
      </c>
      <c r="GJ247" s="1">
        <v>4.3516239999999998E-4</v>
      </c>
      <c r="GK247">
        <v>0.33384560000000002</v>
      </c>
      <c r="GL247">
        <v>1.519865</v>
      </c>
      <c r="GM247">
        <v>23.329709999999999</v>
      </c>
      <c r="GN247" s="1">
        <v>4.1421589999999999E-4</v>
      </c>
      <c r="GO247">
        <v>0.3177527</v>
      </c>
      <c r="GP247">
        <v>1.519855</v>
      </c>
      <c r="GQ247">
        <v>23.05462</v>
      </c>
      <c r="GR247" s="1">
        <v>3.9494330000000002E-4</v>
      </c>
      <c r="GS247">
        <v>0.3029848</v>
      </c>
      <c r="GT247">
        <v>1.5198419999999999</v>
      </c>
      <c r="GU247">
        <v>22.93948</v>
      </c>
      <c r="GV247" s="1">
        <v>3.770984E-4</v>
      </c>
      <c r="GW247">
        <v>0.2892805</v>
      </c>
      <c r="GX247">
        <v>1.519825</v>
      </c>
      <c r="GY247">
        <v>23.27374</v>
      </c>
      <c r="GZ247" s="1">
        <v>3.6104140000000002E-4</v>
      </c>
      <c r="HA247">
        <v>0.2769491</v>
      </c>
      <c r="HB247">
        <v>1.5198</v>
      </c>
      <c r="HC247">
        <v>23.85333</v>
      </c>
      <c r="HD247" s="1">
        <v>3.4619389999999999E-4</v>
      </c>
      <c r="HE247">
        <v>0.2655537</v>
      </c>
      <c r="HF247">
        <v>1.519798</v>
      </c>
      <c r="HG247">
        <v>24.242640000000002</v>
      </c>
      <c r="HH247" s="1">
        <v>3.3263020000000001E-4</v>
      </c>
      <c r="HI247">
        <v>0.25512950000000001</v>
      </c>
      <c r="HJ247">
        <v>1.5198160000000001</v>
      </c>
      <c r="HK247">
        <v>24.087599999999998</v>
      </c>
      <c r="HL247" s="1">
        <v>3.2035469999999998E-4</v>
      </c>
      <c r="HM247">
        <v>0.24569779999999999</v>
      </c>
      <c r="HN247">
        <v>1.5198020000000001</v>
      </c>
      <c r="HO247">
        <v>23.48077</v>
      </c>
      <c r="HP247" s="1">
        <v>3.0897189999999999E-4</v>
      </c>
      <c r="HQ247">
        <v>0.23696120000000001</v>
      </c>
      <c r="HR247">
        <v>1.519792</v>
      </c>
      <c r="HS247">
        <v>22.971350000000001</v>
      </c>
      <c r="HT247" s="1">
        <v>2.9841729999999998E-4</v>
      </c>
      <c r="HU247">
        <v>0.2288714</v>
      </c>
      <c r="HV247">
        <v>1.5198</v>
      </c>
      <c r="HW247">
        <v>22.63345</v>
      </c>
      <c r="HX247" s="1">
        <v>2.8824800000000001E-4</v>
      </c>
      <c r="HY247">
        <v>0.2210781</v>
      </c>
      <c r="HZ247">
        <v>1.519763</v>
      </c>
      <c r="IA247">
        <v>22.839919999999999</v>
      </c>
      <c r="IB247" s="1">
        <v>2.786407E-4</v>
      </c>
      <c r="IC247">
        <v>0.21371689999999999</v>
      </c>
      <c r="ID247">
        <v>1.51976</v>
      </c>
      <c r="IE247">
        <v>23.247019999999999</v>
      </c>
      <c r="IF247" s="1">
        <v>2.6950280000000002E-4</v>
      </c>
      <c r="IG247">
        <v>0.20669960000000001</v>
      </c>
      <c r="IH247">
        <v>1.5197419999999999</v>
      </c>
      <c r="II247">
        <v>23.563690000000001</v>
      </c>
      <c r="IJ247" s="1">
        <v>2.6101E-4</v>
      </c>
      <c r="IK247">
        <v>0.20019010000000001</v>
      </c>
      <c r="IL247">
        <v>1.5197579999999999</v>
      </c>
      <c r="IM247">
        <v>23.76595</v>
      </c>
      <c r="IN247" s="1">
        <v>2.5298140000000002E-4</v>
      </c>
      <c r="IO247">
        <v>0.19404189999999999</v>
      </c>
      <c r="IP247">
        <v>1.519722</v>
      </c>
      <c r="IQ247">
        <v>23.5671</v>
      </c>
      <c r="IR247" s="1">
        <v>2.4498819999999998E-4</v>
      </c>
      <c r="IS247">
        <v>0.1879228</v>
      </c>
      <c r="IT247">
        <v>1.5197039999999999</v>
      </c>
      <c r="IU247">
        <v>23.247789999999998</v>
      </c>
      <c r="IV247" s="1">
        <v>2.3727169999999999E-4</v>
      </c>
      <c r="IW247">
        <v>0.18201890000000001</v>
      </c>
      <c r="IX247">
        <v>1.51969</v>
      </c>
      <c r="IY247">
        <v>22.998719999999999</v>
      </c>
      <c r="IZ247" s="1">
        <v>2.2968580000000001E-4</v>
      </c>
      <c r="JA247">
        <v>0.17621439999999999</v>
      </c>
      <c r="JB247">
        <v>1.5195920000000001</v>
      </c>
      <c r="JC247">
        <v>22.84449</v>
      </c>
      <c r="JD247" s="1">
        <v>2.225463E-4</v>
      </c>
      <c r="JE247">
        <v>0.17074520000000001</v>
      </c>
      <c r="JF247">
        <v>1.519571</v>
      </c>
      <c r="JG247">
        <v>23.187470000000001</v>
      </c>
      <c r="JH247" s="1">
        <v>2.159389E-4</v>
      </c>
      <c r="JI247">
        <v>0.1656736</v>
      </c>
      <c r="JJ247">
        <v>1.5195419999999999</v>
      </c>
      <c r="JK247">
        <v>23.646889999999999</v>
      </c>
      <c r="JL247" s="1">
        <v>2.095128E-4</v>
      </c>
      <c r="JM247">
        <v>0.16076850000000001</v>
      </c>
      <c r="JN247">
        <v>1.5194639999999999</v>
      </c>
      <c r="JO247">
        <v>24.063320000000001</v>
      </c>
      <c r="JP247" s="1">
        <v>2.0302229999999999E-4</v>
      </c>
      <c r="JQ247">
        <v>0.15580369999999999</v>
      </c>
      <c r="JR247">
        <v>1.5194289999999999</v>
      </c>
      <c r="JS247">
        <v>24.268409999999999</v>
      </c>
      <c r="JT247" s="1">
        <v>1.968846E-4</v>
      </c>
      <c r="JU247">
        <v>0.1511082</v>
      </c>
      <c r="JV247">
        <v>1.51938</v>
      </c>
      <c r="JW247">
        <v>24.19293</v>
      </c>
      <c r="JX247" s="1">
        <v>1.9088920000000001E-4</v>
      </c>
      <c r="JY247">
        <v>0.1465157</v>
      </c>
      <c r="JZ247">
        <v>1.5192779999999999</v>
      </c>
      <c r="KA247">
        <v>23.875080000000001</v>
      </c>
      <c r="KB247" s="1">
        <v>1.851585E-4</v>
      </c>
      <c r="KC247">
        <v>0.1421289</v>
      </c>
      <c r="KD247">
        <v>1.5192559999999999</v>
      </c>
      <c r="KE247">
        <v>23.51013</v>
      </c>
      <c r="KF247" s="1">
        <v>1.7989610000000001E-4</v>
      </c>
      <c r="KG247">
        <v>0.13809540000000001</v>
      </c>
      <c r="KH247">
        <v>1.519164</v>
      </c>
      <c r="KI247">
        <v>23.228200000000001</v>
      </c>
      <c r="KJ247" s="1">
        <v>1.7452130000000001E-4</v>
      </c>
      <c r="KK247">
        <v>0.13399259999999999</v>
      </c>
      <c r="KL247">
        <v>1.519153</v>
      </c>
      <c r="KM247">
        <v>23.48732</v>
      </c>
      <c r="KN247" s="1">
        <v>1.69519E-4</v>
      </c>
      <c r="KO247">
        <v>0.13015570000000001</v>
      </c>
      <c r="KP247">
        <v>1.5191049999999999</v>
      </c>
      <c r="KQ247">
        <v>23.991810000000001</v>
      </c>
      <c r="KR247" s="1">
        <v>1.6463630000000001E-4</v>
      </c>
      <c r="KS247">
        <v>0.12642590000000001</v>
      </c>
      <c r="KT247">
        <v>1.5190109999999999</v>
      </c>
      <c r="KU247">
        <v>24.526129999999998</v>
      </c>
      <c r="KV247" s="1">
        <v>1.5977689999999999E-4</v>
      </c>
      <c r="KW247">
        <v>0.1227022</v>
      </c>
      <c r="KX247">
        <v>1.5189509999999999</v>
      </c>
      <c r="KY247">
        <v>24.906600000000001</v>
      </c>
      <c r="KZ247" s="1">
        <v>1.552999E-4</v>
      </c>
      <c r="LA247">
        <v>0.1192713</v>
      </c>
      <c r="LB247">
        <v>1.5188790000000001</v>
      </c>
      <c r="LC247">
        <v>24.783259999999999</v>
      </c>
      <c r="LD247" s="1">
        <v>1.5088030000000001E-4</v>
      </c>
      <c r="LE247">
        <v>0.1158927</v>
      </c>
      <c r="LF247">
        <v>1.5188429999999999</v>
      </c>
      <c r="LG247">
        <v>24.419160000000002</v>
      </c>
      <c r="LH247" s="1">
        <v>1.466088E-4</v>
      </c>
      <c r="LI247">
        <v>0.1126161</v>
      </c>
      <c r="LJ247">
        <v>1.5188250000000001</v>
      </c>
      <c r="LK247">
        <v>24.105350000000001</v>
      </c>
      <c r="LL247" s="1">
        <v>1.4261729999999999E-4</v>
      </c>
      <c r="LM247">
        <v>0.1095502</v>
      </c>
      <c r="LN247">
        <v>1.518761</v>
      </c>
      <c r="LO247">
        <v>23.96134</v>
      </c>
      <c r="LP247" s="1">
        <v>1.388316E-4</v>
      </c>
      <c r="LQ247">
        <v>0.10664949999999999</v>
      </c>
      <c r="LR247">
        <v>1.5186949999999999</v>
      </c>
      <c r="LS247">
        <v>24.45027</v>
      </c>
      <c r="LT247" s="1">
        <v>1.3505120000000001E-4</v>
      </c>
      <c r="LU247">
        <v>0.10376009999999999</v>
      </c>
      <c r="LV247">
        <v>1.5186599999999999</v>
      </c>
      <c r="LW247">
        <v>25.070170000000001</v>
      </c>
      <c r="LX247" s="1">
        <v>1.313958E-4</v>
      </c>
      <c r="LY247">
        <v>0.1009533</v>
      </c>
      <c r="LZ247">
        <v>1.5186269999999999</v>
      </c>
      <c r="MA247">
        <v>25.618559999999999</v>
      </c>
      <c r="MB247" s="1">
        <v>1.2800260000000001E-4</v>
      </c>
      <c r="MC247" s="1">
        <v>9.8345290000000002E-2</v>
      </c>
      <c r="MD247">
        <v>1.5185759999999999</v>
      </c>
      <c r="ME247">
        <v>25.984300000000001</v>
      </c>
      <c r="MF247" s="1">
        <v>1.246927E-4</v>
      </c>
      <c r="MG247" s="1">
        <v>9.5814319999999994E-2</v>
      </c>
      <c r="MH247">
        <v>1.518562</v>
      </c>
      <c r="MI247">
        <v>25.839079999999999</v>
      </c>
      <c r="MJ247" s="1">
        <v>1.212611E-4</v>
      </c>
      <c r="MK247" s="1">
        <v>9.3191350000000006E-2</v>
      </c>
      <c r="ML247">
        <v>1.5185059999999999</v>
      </c>
      <c r="MM247">
        <v>25.47711</v>
      </c>
      <c r="MN247" s="1">
        <v>1.179792E-4</v>
      </c>
      <c r="MO247" s="1">
        <v>9.0671150000000006E-2</v>
      </c>
      <c r="MP247">
        <v>1.518448</v>
      </c>
      <c r="MQ247">
        <v>25.13456</v>
      </c>
      <c r="MR247" s="1">
        <v>1.1468969999999999E-4</v>
      </c>
      <c r="MS247" s="1">
        <v>8.8153780000000001E-2</v>
      </c>
      <c r="MT247">
        <v>1.5184089999999999</v>
      </c>
      <c r="MU247">
        <v>24.860959999999999</v>
      </c>
      <c r="MV247" s="1">
        <v>1.115752E-4</v>
      </c>
      <c r="MW247" s="1">
        <v>8.5755620000000005E-2</v>
      </c>
      <c r="MX247">
        <v>1.5183869999999999</v>
      </c>
      <c r="MY247">
        <v>24.837489999999999</v>
      </c>
      <c r="MZ247" s="1">
        <v>1.085706E-4</v>
      </c>
      <c r="NA247" s="1">
        <v>8.3454390000000003E-2</v>
      </c>
      <c r="NB247">
        <v>1.518302</v>
      </c>
      <c r="NC247">
        <v>25.098109999999998</v>
      </c>
      <c r="ND247" s="1">
        <v>1.057409E-4</v>
      </c>
      <c r="NE247" s="1">
        <v>8.1283250000000001E-2</v>
      </c>
      <c r="NF247">
        <v>1.518289</v>
      </c>
      <c r="NG247">
        <v>25.545359999999999</v>
      </c>
      <c r="NH247" s="1">
        <v>1.0283450000000001E-4</v>
      </c>
      <c r="NI247" s="1">
        <v>7.905769E-2</v>
      </c>
      <c r="NJ247">
        <v>1.518243</v>
      </c>
      <c r="NK247">
        <v>25.555669999999999</v>
      </c>
      <c r="NL247" s="1">
        <v>9.9996199999999996E-5</v>
      </c>
      <c r="NM247" s="1">
        <v>7.6885309999999998E-2</v>
      </c>
      <c r="NN247">
        <v>1.5182089999999999</v>
      </c>
      <c r="NO247">
        <v>25.191459999999999</v>
      </c>
      <c r="NP247" s="1">
        <v>9.7109789999999996E-5</v>
      </c>
      <c r="NQ247" s="1">
        <v>7.4672740000000001E-2</v>
      </c>
      <c r="NR247">
        <v>1.5181659999999999</v>
      </c>
      <c r="NS247">
        <v>24.660160000000001</v>
      </c>
      <c r="NT247" s="1">
        <v>9.4333279999999999E-5</v>
      </c>
      <c r="NU247" s="1">
        <v>7.2538710000000006E-2</v>
      </c>
      <c r="NV247">
        <v>1.51814</v>
      </c>
      <c r="NW247">
        <v>24.123629999999999</v>
      </c>
      <c r="NX247" s="1">
        <v>9.1684359999999996E-5</v>
      </c>
      <c r="NY247" s="1">
        <v>7.0507349999999996E-2</v>
      </c>
      <c r="NZ247">
        <v>1.5181169999999999</v>
      </c>
      <c r="OA247">
        <v>23.782299999999999</v>
      </c>
      <c r="OB247" s="1">
        <v>8.9021630000000004E-5</v>
      </c>
      <c r="OC247" s="1">
        <v>6.8463120000000002E-2</v>
      </c>
      <c r="OD247">
        <v>1.5180689999999999</v>
      </c>
      <c r="OE247">
        <v>24.008959999999998</v>
      </c>
      <c r="OF247" s="1">
        <v>8.6468769999999999E-5</v>
      </c>
      <c r="OG247" s="1">
        <v>6.6502919999999993E-2</v>
      </c>
      <c r="OH247">
        <v>1.5180739999999999</v>
      </c>
      <c r="OI247">
        <v>24.49503</v>
      </c>
      <c r="OJ247" s="1">
        <v>8.4029419999999993E-5</v>
      </c>
      <c r="OK247" s="1">
        <v>6.4627320000000002E-2</v>
      </c>
    </row>
    <row r="248" spans="1:401" x14ac:dyDescent="0.35">
      <c r="A248">
        <v>254</v>
      </c>
      <c r="B248" t="s">
        <v>4</v>
      </c>
      <c r="C248" t="s">
        <v>181</v>
      </c>
      <c r="D248" t="s">
        <v>252</v>
      </c>
      <c r="E248">
        <v>898.05359999999996</v>
      </c>
      <c r="F248">
        <v>0.72810470000000005</v>
      </c>
      <c r="G248">
        <v>24.011710000000001</v>
      </c>
      <c r="H248">
        <v>0</v>
      </c>
      <c r="I248">
        <v>0</v>
      </c>
      <c r="J248">
        <v>0.72791119999999998</v>
      </c>
      <c r="K248">
        <v>23.9298</v>
      </c>
      <c r="L248">
        <v>0</v>
      </c>
      <c r="M248">
        <v>0</v>
      </c>
      <c r="N248">
        <v>0.72768949999999999</v>
      </c>
      <c r="O248">
        <v>23.94219</v>
      </c>
      <c r="P248">
        <v>0</v>
      </c>
      <c r="Q248">
        <v>0</v>
      </c>
      <c r="R248">
        <v>0.72747150000000005</v>
      </c>
      <c r="S248">
        <v>23.886019999999998</v>
      </c>
      <c r="T248">
        <v>0</v>
      </c>
      <c r="U248">
        <v>0</v>
      </c>
      <c r="V248">
        <v>0.72724440000000001</v>
      </c>
      <c r="W248">
        <v>23.83981</v>
      </c>
      <c r="X248">
        <v>0</v>
      </c>
      <c r="Y248">
        <v>0</v>
      </c>
      <c r="Z248">
        <v>0.72702160000000005</v>
      </c>
      <c r="AA248">
        <v>23.49634</v>
      </c>
      <c r="AB248">
        <v>0</v>
      </c>
      <c r="AC248">
        <v>0</v>
      </c>
      <c r="AD248">
        <v>0.72681359999999995</v>
      </c>
      <c r="AE248">
        <v>22.953250000000001</v>
      </c>
      <c r="AF248">
        <v>0</v>
      </c>
      <c r="AG248">
        <v>0</v>
      </c>
      <c r="AH248">
        <v>0.72660349999999996</v>
      </c>
      <c r="AI248">
        <v>22.406610000000001</v>
      </c>
      <c r="AJ248">
        <v>0</v>
      </c>
      <c r="AK248">
        <v>0</v>
      </c>
      <c r="AL248">
        <v>0.72641009999999995</v>
      </c>
      <c r="AM248">
        <v>22.01661</v>
      </c>
      <c r="AN248">
        <v>0</v>
      </c>
      <c r="AO248">
        <v>0</v>
      </c>
      <c r="AP248">
        <v>0.72623479999999996</v>
      </c>
      <c r="AQ248">
        <v>22.183730000000001</v>
      </c>
      <c r="AR248" s="1">
        <v>1.9913330000000001E-38</v>
      </c>
      <c r="AS248" s="1">
        <v>1.738168E-35</v>
      </c>
      <c r="AT248">
        <v>0.72606769999999998</v>
      </c>
      <c r="AU248">
        <v>22.640750000000001</v>
      </c>
      <c r="AV248" s="1">
        <v>1.8736840000000001E-23</v>
      </c>
      <c r="AW248" s="1">
        <v>1.6356600000000001E-20</v>
      </c>
      <c r="AX248">
        <v>0.72591059999999996</v>
      </c>
      <c r="AY248">
        <v>22.998750000000001</v>
      </c>
      <c r="AZ248" s="1">
        <v>4.6036509999999998E-12</v>
      </c>
      <c r="BA248" s="1">
        <v>4.0190499999999997E-9</v>
      </c>
      <c r="BB248">
        <v>0.72577049999999999</v>
      </c>
      <c r="BC248">
        <v>23.242599999999999</v>
      </c>
      <c r="BD248" s="1">
        <v>4.8383349999999998E-6</v>
      </c>
      <c r="BE248" s="1">
        <v>3.3552199999999999E-3</v>
      </c>
      <c r="BF248">
        <v>0.72563730000000004</v>
      </c>
      <c r="BG248">
        <v>23.1342</v>
      </c>
      <c r="BH248" s="1">
        <v>3.8075269999999998E-3</v>
      </c>
      <c r="BI248">
        <v>2.8031950000000001</v>
      </c>
      <c r="BJ248">
        <v>0.72551880000000002</v>
      </c>
      <c r="BK248">
        <v>22.77308</v>
      </c>
      <c r="BL248">
        <v>0.2998555</v>
      </c>
      <c r="BM248">
        <v>231.98679999999999</v>
      </c>
      <c r="BN248">
        <v>0.72540550000000004</v>
      </c>
      <c r="BO248">
        <v>22.444379999999999</v>
      </c>
      <c r="BP248">
        <v>4.7953570000000001</v>
      </c>
      <c r="BQ248">
        <v>3873.2060000000001</v>
      </c>
      <c r="BR248">
        <v>0.72533309999999995</v>
      </c>
      <c r="BS248">
        <v>22.154900000000001</v>
      </c>
      <c r="BT248">
        <v>22.324829999999999</v>
      </c>
      <c r="BU248">
        <v>18727.03</v>
      </c>
      <c r="BV248">
        <v>0.72525850000000003</v>
      </c>
      <c r="BW248">
        <v>22.190270000000002</v>
      </c>
      <c r="BX248">
        <v>38.18656</v>
      </c>
      <c r="BY248">
        <v>33122.36</v>
      </c>
      <c r="BZ248">
        <v>0.72520070000000003</v>
      </c>
      <c r="CA248">
        <v>22.438420000000001</v>
      </c>
      <c r="CB248">
        <v>28.372610000000002</v>
      </c>
      <c r="CC248">
        <v>25362.67</v>
      </c>
      <c r="CD248">
        <v>0.7251495</v>
      </c>
      <c r="CE248">
        <v>22.641120000000001</v>
      </c>
      <c r="CF248">
        <v>10.414569999999999</v>
      </c>
      <c r="CG248">
        <v>9560.5300000000007</v>
      </c>
      <c r="CH248">
        <v>0.72512540000000003</v>
      </c>
      <c r="CI248">
        <v>22.893689999999999</v>
      </c>
      <c r="CJ248">
        <v>2.0965720000000001</v>
      </c>
      <c r="CK248">
        <v>1970.489</v>
      </c>
      <c r="CL248">
        <v>0.72509619999999997</v>
      </c>
      <c r="CM248">
        <v>22.909020000000002</v>
      </c>
      <c r="CN248">
        <v>0.2578338</v>
      </c>
      <c r="CO248">
        <v>246.7953</v>
      </c>
      <c r="CP248">
        <v>0.72505900000000001</v>
      </c>
      <c r="CQ248">
        <v>22.698830000000001</v>
      </c>
      <c r="CR248" s="1">
        <v>2.6446839999999999E-2</v>
      </c>
      <c r="CS248">
        <v>25.123529999999999</v>
      </c>
      <c r="CT248">
        <v>0.72503879999999998</v>
      </c>
      <c r="CU248">
        <v>22.574259999999999</v>
      </c>
      <c r="CV248" s="1">
        <v>7.1664249999999997E-3</v>
      </c>
      <c r="CW248">
        <v>6.4107479999999999</v>
      </c>
      <c r="CX248">
        <v>0.72502370000000005</v>
      </c>
      <c r="CY248">
        <v>22.536760000000001</v>
      </c>
      <c r="CZ248" s="1">
        <v>5.1894619999999997E-3</v>
      </c>
      <c r="DA248">
        <v>4.5633720000000002</v>
      </c>
      <c r="DB248">
        <v>0.72498419999999997</v>
      </c>
      <c r="DC248">
        <v>23.00872</v>
      </c>
      <c r="DD248" s="1">
        <v>4.3196729999999996E-3</v>
      </c>
      <c r="DE248">
        <v>3.7941980000000002</v>
      </c>
      <c r="DF248">
        <v>0.72496059999999996</v>
      </c>
      <c r="DG248">
        <v>23.591750000000001</v>
      </c>
      <c r="DH248" s="1">
        <v>3.6363039999999999E-3</v>
      </c>
      <c r="DI248">
        <v>3.1934490000000002</v>
      </c>
      <c r="DJ248">
        <v>0.72491939999999999</v>
      </c>
      <c r="DK248">
        <v>24.10886</v>
      </c>
      <c r="DL248" s="1">
        <v>3.076648E-3</v>
      </c>
      <c r="DM248">
        <v>2.7015549999999999</v>
      </c>
      <c r="DN248">
        <v>0.72488169999999996</v>
      </c>
      <c r="DO248">
        <v>24.422149999999998</v>
      </c>
      <c r="DP248" s="1">
        <v>2.6169280000000001E-3</v>
      </c>
      <c r="DQ248">
        <v>2.2975189999999999</v>
      </c>
      <c r="DR248">
        <v>0.72483839999999999</v>
      </c>
      <c r="DS248">
        <v>24.16385</v>
      </c>
      <c r="DT248" s="1">
        <v>2.2400240000000002E-3</v>
      </c>
      <c r="DU248">
        <v>1.9661630000000001</v>
      </c>
      <c r="DV248">
        <v>0.72477559999999996</v>
      </c>
      <c r="DW248">
        <v>23.691669999999998</v>
      </c>
      <c r="DX248" s="1">
        <v>1.9311389999999999E-3</v>
      </c>
      <c r="DY248">
        <v>1.6947700000000001</v>
      </c>
      <c r="DZ248">
        <v>0.72471200000000002</v>
      </c>
      <c r="EA248">
        <v>23.270600000000002</v>
      </c>
      <c r="EB248" s="1">
        <v>1.6764690000000001E-3</v>
      </c>
      <c r="EC248">
        <v>1.471023</v>
      </c>
      <c r="ED248">
        <v>0.72462970000000004</v>
      </c>
      <c r="EE248">
        <v>22.999490000000002</v>
      </c>
      <c r="EF248" s="1">
        <v>1.4667230000000001E-3</v>
      </c>
      <c r="EG248">
        <v>1.2867029999999999</v>
      </c>
      <c r="EH248">
        <v>0.72453400000000001</v>
      </c>
      <c r="EI248">
        <v>23.23208</v>
      </c>
      <c r="EJ248" s="1">
        <v>1.2924810000000001E-3</v>
      </c>
      <c r="EK248">
        <v>1.1337219999999999</v>
      </c>
      <c r="EL248">
        <v>0.72444030000000004</v>
      </c>
      <c r="EM248">
        <v>23.792580000000001</v>
      </c>
      <c r="EN248" s="1">
        <v>1.146266E-3</v>
      </c>
      <c r="EO248">
        <v>1.0053529999999999</v>
      </c>
      <c r="EP248">
        <v>0.72433389999999997</v>
      </c>
      <c r="EQ248">
        <v>24.373750000000001</v>
      </c>
      <c r="ER248" s="1">
        <v>1.022654E-3</v>
      </c>
      <c r="ES248">
        <v>0.89686200000000005</v>
      </c>
      <c r="ET248">
        <v>0.72423020000000005</v>
      </c>
      <c r="EU248">
        <v>24.765450000000001</v>
      </c>
      <c r="EV248" s="1">
        <v>9.1794420000000003E-4</v>
      </c>
      <c r="EW248">
        <v>0.80496480000000004</v>
      </c>
      <c r="EX248">
        <v>0.72411809999999999</v>
      </c>
      <c r="EY248">
        <v>24.624220000000001</v>
      </c>
      <c r="EZ248" s="1">
        <v>8.2968409999999995E-4</v>
      </c>
      <c r="FA248">
        <v>0.7274796</v>
      </c>
      <c r="FB248">
        <v>0.7240046</v>
      </c>
      <c r="FC248">
        <v>24.190370000000001</v>
      </c>
      <c r="FD248" s="1">
        <v>7.556482E-4</v>
      </c>
      <c r="FE248">
        <v>0.66248569999999996</v>
      </c>
      <c r="FF248">
        <v>0.7239004</v>
      </c>
      <c r="FG248">
        <v>23.802689999999998</v>
      </c>
      <c r="FH248" s="1">
        <v>6.9309860000000005E-4</v>
      </c>
      <c r="FI248">
        <v>0.60756460000000001</v>
      </c>
      <c r="FJ248">
        <v>0.72379059999999995</v>
      </c>
      <c r="FK248">
        <v>23.553550000000001</v>
      </c>
      <c r="FL248" s="1">
        <v>6.3987820000000004E-4</v>
      </c>
      <c r="FM248">
        <v>0.56089800000000001</v>
      </c>
      <c r="FN248">
        <v>0.72368540000000003</v>
      </c>
      <c r="FO248">
        <v>23.845780000000001</v>
      </c>
      <c r="FP248" s="1">
        <v>5.9322490000000003E-4</v>
      </c>
      <c r="FQ248">
        <v>0.52000650000000004</v>
      </c>
      <c r="FR248">
        <v>0.72358339999999999</v>
      </c>
      <c r="FS248">
        <v>24.310919999999999</v>
      </c>
      <c r="FT248" s="1">
        <v>5.5333300000000004E-4</v>
      </c>
      <c r="FU248">
        <v>0.48497190000000001</v>
      </c>
      <c r="FV248">
        <v>0.72348710000000005</v>
      </c>
      <c r="FW248">
        <v>24.56832</v>
      </c>
      <c r="FX248" s="1">
        <v>5.1891250000000002E-4</v>
      </c>
      <c r="FY248">
        <v>0.454814</v>
      </c>
      <c r="FZ248">
        <v>0.72340579999999999</v>
      </c>
      <c r="GA248">
        <v>24.63636</v>
      </c>
      <c r="GB248" s="1">
        <v>4.8838039999999998E-4</v>
      </c>
      <c r="GC248">
        <v>0.42804999999999999</v>
      </c>
      <c r="GD248">
        <v>0.72332929999999995</v>
      </c>
      <c r="GE248">
        <v>24.245519999999999</v>
      </c>
      <c r="GF248" s="1">
        <v>4.612652E-4</v>
      </c>
      <c r="GG248">
        <v>0.40427940000000001</v>
      </c>
      <c r="GH248">
        <v>0.72326559999999995</v>
      </c>
      <c r="GI248">
        <v>23.806609999999999</v>
      </c>
      <c r="GJ248" s="1">
        <v>4.3739350000000001E-4</v>
      </c>
      <c r="GK248">
        <v>0.38334940000000001</v>
      </c>
      <c r="GL248">
        <v>0.72320810000000002</v>
      </c>
      <c r="GM248">
        <v>23.371510000000001</v>
      </c>
      <c r="GN248" s="1">
        <v>4.1622160000000003E-4</v>
      </c>
      <c r="GO248">
        <v>0.36478349999999998</v>
      </c>
      <c r="GP248">
        <v>0.72316579999999997</v>
      </c>
      <c r="GQ248">
        <v>23.079840000000001</v>
      </c>
      <c r="GR248" s="1">
        <v>3.96821E-4</v>
      </c>
      <c r="GS248">
        <v>0.34780519999999998</v>
      </c>
      <c r="GT248">
        <v>0.72312410000000005</v>
      </c>
      <c r="GU248">
        <v>22.949059999999999</v>
      </c>
      <c r="GV248" s="1">
        <v>3.7879979999999998E-4</v>
      </c>
      <c r="GW248">
        <v>0.33201209999999998</v>
      </c>
      <c r="GX248">
        <v>0.72309420000000002</v>
      </c>
      <c r="GY248">
        <v>23.267969999999998</v>
      </c>
      <c r="GZ248" s="1">
        <v>3.625805E-4</v>
      </c>
      <c r="HA248">
        <v>0.31779499999999999</v>
      </c>
      <c r="HB248">
        <v>0.72307690000000002</v>
      </c>
      <c r="HC248">
        <v>23.854430000000001</v>
      </c>
      <c r="HD248" s="1">
        <v>3.4763010000000001E-4</v>
      </c>
      <c r="HE248">
        <v>0.3046896</v>
      </c>
      <c r="HF248">
        <v>0.72305819999999998</v>
      </c>
      <c r="HG248">
        <v>24.26013</v>
      </c>
      <c r="HH248" s="1">
        <v>3.3392790000000001E-4</v>
      </c>
      <c r="HI248">
        <v>0.29267159999999998</v>
      </c>
      <c r="HJ248">
        <v>0.72305390000000003</v>
      </c>
      <c r="HK248">
        <v>24.131019999999999</v>
      </c>
      <c r="HL248" s="1">
        <v>3.21541E-4</v>
      </c>
      <c r="HM248">
        <v>0.28180759999999999</v>
      </c>
      <c r="HN248">
        <v>0.72303470000000003</v>
      </c>
      <c r="HO248">
        <v>23.527450000000002</v>
      </c>
      <c r="HP248" s="1">
        <v>3.10072E-4</v>
      </c>
      <c r="HQ248">
        <v>0.27175640000000001</v>
      </c>
      <c r="HR248">
        <v>0.72302390000000005</v>
      </c>
      <c r="HS248">
        <v>23.007090000000002</v>
      </c>
      <c r="HT248" s="1">
        <v>2.9945170000000003E-4</v>
      </c>
      <c r="HU248">
        <v>0.26245550000000001</v>
      </c>
      <c r="HV248">
        <v>0.72301850000000001</v>
      </c>
      <c r="HW248">
        <v>22.652170000000002</v>
      </c>
      <c r="HX248" s="1">
        <v>2.8923799999999998E-4</v>
      </c>
      <c r="HY248">
        <v>0.25351560000000001</v>
      </c>
      <c r="HZ248">
        <v>0.72300240000000005</v>
      </c>
      <c r="IA248">
        <v>22.839919999999999</v>
      </c>
      <c r="IB248" s="1">
        <v>2.7958870000000002E-4</v>
      </c>
      <c r="IC248">
        <v>0.24506549999999999</v>
      </c>
      <c r="ID248">
        <v>0.72299349999999996</v>
      </c>
      <c r="IE248">
        <v>23.251709999999999</v>
      </c>
      <c r="IF248" s="1">
        <v>2.703777E-4</v>
      </c>
      <c r="IG248">
        <v>0.23699139999999999</v>
      </c>
      <c r="IH248">
        <v>0.72297789999999995</v>
      </c>
      <c r="II248">
        <v>23.572749999999999</v>
      </c>
      <c r="IJ248" s="1">
        <v>2.6184329999999999E-4</v>
      </c>
      <c r="IK248">
        <v>0.2295171</v>
      </c>
      <c r="IL248">
        <v>0.72296090000000002</v>
      </c>
      <c r="IM248">
        <v>23.783619999999999</v>
      </c>
      <c r="IN248" s="1">
        <v>2.537781E-4</v>
      </c>
      <c r="IO248">
        <v>0.22245909999999999</v>
      </c>
      <c r="IP248">
        <v>0.72294559999999997</v>
      </c>
      <c r="IQ248">
        <v>23.595320000000001</v>
      </c>
      <c r="IR248" s="1">
        <v>2.4576939999999999E-4</v>
      </c>
      <c r="IS248">
        <v>0.21545239999999999</v>
      </c>
      <c r="IT248">
        <v>0.72292299999999998</v>
      </c>
      <c r="IU248">
        <v>23.274570000000001</v>
      </c>
      <c r="IV248" s="1">
        <v>2.3804140000000001E-4</v>
      </c>
      <c r="IW248">
        <v>0.2086916</v>
      </c>
      <c r="IX248">
        <v>0.72288330000000001</v>
      </c>
      <c r="IY248">
        <v>23.023479999999999</v>
      </c>
      <c r="IZ248" s="1">
        <v>2.3042829999999999E-4</v>
      </c>
      <c r="JA248">
        <v>0.20203660000000001</v>
      </c>
      <c r="JB248">
        <v>0.72284820000000005</v>
      </c>
      <c r="JC248">
        <v>22.856960000000001</v>
      </c>
      <c r="JD248" s="1">
        <v>2.2323810000000001E-4</v>
      </c>
      <c r="JE248">
        <v>0.19574540000000001</v>
      </c>
      <c r="JF248">
        <v>0.72279700000000002</v>
      </c>
      <c r="JG248">
        <v>23.195630000000001</v>
      </c>
      <c r="JH248" s="1">
        <v>2.16579E-4</v>
      </c>
      <c r="JI248">
        <v>0.18991040000000001</v>
      </c>
      <c r="JJ248">
        <v>0.72275789999999995</v>
      </c>
      <c r="JK248">
        <v>23.654530000000001</v>
      </c>
      <c r="JL248" s="1">
        <v>2.1016599999999999E-4</v>
      </c>
      <c r="JM248">
        <v>0.18430869999999999</v>
      </c>
      <c r="JN248">
        <v>0.7227034</v>
      </c>
      <c r="JO248">
        <v>24.064579999999999</v>
      </c>
      <c r="JP248" s="1">
        <v>2.036478E-4</v>
      </c>
      <c r="JQ248">
        <v>0.17861389999999999</v>
      </c>
      <c r="JR248">
        <v>0.72263849999999996</v>
      </c>
      <c r="JS248">
        <v>24.279920000000001</v>
      </c>
      <c r="JT248" s="1">
        <v>1.9750010000000001E-4</v>
      </c>
      <c r="JU248">
        <v>0.1732379</v>
      </c>
      <c r="JV248">
        <v>0.722576</v>
      </c>
      <c r="JW248">
        <v>24.215440000000001</v>
      </c>
      <c r="JX248" s="1">
        <v>1.91466E-4</v>
      </c>
      <c r="JY248">
        <v>0.1679602</v>
      </c>
      <c r="JZ248">
        <v>0.72250840000000005</v>
      </c>
      <c r="KA248">
        <v>23.90523</v>
      </c>
      <c r="KB248" s="1">
        <v>1.857153E-4</v>
      </c>
      <c r="KC248">
        <v>0.16292989999999999</v>
      </c>
      <c r="KD248">
        <v>0.72244900000000001</v>
      </c>
      <c r="KE248">
        <v>23.54147</v>
      </c>
      <c r="KF248" s="1">
        <v>1.804218E-4</v>
      </c>
      <c r="KG248">
        <v>0.15829289999999999</v>
      </c>
      <c r="KH248">
        <v>0.72236880000000003</v>
      </c>
      <c r="KI248">
        <v>23.249639999999999</v>
      </c>
      <c r="KJ248" s="1">
        <v>1.7504479999999999E-4</v>
      </c>
      <c r="KK248">
        <v>0.15360219999999999</v>
      </c>
      <c r="KL248">
        <v>0.72230879999999997</v>
      </c>
      <c r="KM248">
        <v>23.493269999999999</v>
      </c>
      <c r="KN248" s="1">
        <v>1.7000589999999999E-4</v>
      </c>
      <c r="KO248">
        <v>0.14918899999999999</v>
      </c>
      <c r="KP248">
        <v>0.72223099999999996</v>
      </c>
      <c r="KQ248">
        <v>23.992380000000001</v>
      </c>
      <c r="KR248" s="1">
        <v>1.6512950000000001E-4</v>
      </c>
      <c r="KS248">
        <v>0.1449278</v>
      </c>
      <c r="KT248">
        <v>0.72216800000000003</v>
      </c>
      <c r="KU248">
        <v>24.526990000000001</v>
      </c>
      <c r="KV248" s="1">
        <v>1.602432E-4</v>
      </c>
      <c r="KW248">
        <v>0.14065369999999999</v>
      </c>
      <c r="KX248">
        <v>0.72208269999999997</v>
      </c>
      <c r="KY248">
        <v>24.921610000000001</v>
      </c>
      <c r="KZ248" s="1">
        <v>1.5574020000000001E-4</v>
      </c>
      <c r="LA248">
        <v>0.13671050000000001</v>
      </c>
      <c r="LB248">
        <v>0.72201850000000001</v>
      </c>
      <c r="LC248">
        <v>24.811679999999999</v>
      </c>
      <c r="LD248" s="1">
        <v>1.5132009999999999E-4</v>
      </c>
      <c r="LE248">
        <v>0.13284699999999999</v>
      </c>
      <c r="LF248">
        <v>0.72195450000000005</v>
      </c>
      <c r="LG248">
        <v>24.447780000000002</v>
      </c>
      <c r="LH248" s="1">
        <v>1.470253E-4</v>
      </c>
      <c r="LI248">
        <v>0.12908410000000001</v>
      </c>
      <c r="LJ248">
        <v>0.72188819999999998</v>
      </c>
      <c r="LK248">
        <v>24.129760000000001</v>
      </c>
      <c r="LL248" s="1">
        <v>1.4300280000000001E-4</v>
      </c>
      <c r="LM248">
        <v>0.12555759999999999</v>
      </c>
      <c r="LN248">
        <v>0.72182999999999997</v>
      </c>
      <c r="LO248">
        <v>23.9696</v>
      </c>
      <c r="LP248" s="1">
        <v>1.3920680000000001E-4</v>
      </c>
      <c r="LQ248">
        <v>0.12223249999999999</v>
      </c>
      <c r="LR248">
        <v>0.72177690000000005</v>
      </c>
      <c r="LS248">
        <v>24.45027</v>
      </c>
      <c r="LT248" s="1">
        <v>1.354296E-4</v>
      </c>
      <c r="LU248">
        <v>0.11893049999999999</v>
      </c>
      <c r="LV248">
        <v>0.72171169999999996</v>
      </c>
      <c r="LW248">
        <v>25.073810000000002</v>
      </c>
      <c r="LX248" s="1">
        <v>1.3175179999999999E-4</v>
      </c>
      <c r="LY248">
        <v>0.115705</v>
      </c>
      <c r="LZ248">
        <v>0.72165919999999995</v>
      </c>
      <c r="MA248">
        <v>25.625710000000002</v>
      </c>
      <c r="MB248" s="1">
        <v>1.2833190000000001E-4</v>
      </c>
      <c r="MC248">
        <v>0.1127037</v>
      </c>
      <c r="MD248">
        <v>0.72161149999999996</v>
      </c>
      <c r="ME248">
        <v>26.005990000000001</v>
      </c>
      <c r="MF248" s="1">
        <v>1.2502720000000001E-4</v>
      </c>
      <c r="MG248">
        <v>0.10981299999999999</v>
      </c>
      <c r="MH248">
        <v>0.72155709999999995</v>
      </c>
      <c r="MI248">
        <v>25.874919999999999</v>
      </c>
      <c r="MJ248" s="1">
        <v>1.216005E-4</v>
      </c>
      <c r="MK248">
        <v>0.10681839999999999</v>
      </c>
      <c r="ML248">
        <v>0.72150919999999996</v>
      </c>
      <c r="MM248">
        <v>25.510870000000001</v>
      </c>
      <c r="MN248" s="1">
        <v>1.183052E-4</v>
      </c>
      <c r="MO248">
        <v>0.10392609999999999</v>
      </c>
      <c r="MP248">
        <v>0.72145210000000004</v>
      </c>
      <c r="MQ248">
        <v>25.162379999999999</v>
      </c>
      <c r="MR248" s="1">
        <v>1.150182E-4</v>
      </c>
      <c r="MS248">
        <v>0.1010499</v>
      </c>
      <c r="MT248">
        <v>0.72140199999999999</v>
      </c>
      <c r="MU248">
        <v>24.878039999999999</v>
      </c>
      <c r="MV248" s="1">
        <v>1.118733E-4</v>
      </c>
      <c r="MW248" s="1">
        <v>9.8285380000000006E-2</v>
      </c>
      <c r="MX248">
        <v>0.72135159999999998</v>
      </c>
      <c r="MY248">
        <v>24.84628</v>
      </c>
      <c r="MZ248" s="1">
        <v>1.088663E-4</v>
      </c>
      <c r="NA248" s="1">
        <v>9.5653539999999995E-2</v>
      </c>
      <c r="NB248">
        <v>0.72129679999999996</v>
      </c>
      <c r="NC248">
        <v>25.10247</v>
      </c>
      <c r="ND248" s="1">
        <v>1.060271E-4</v>
      </c>
      <c r="NE248" s="1">
        <v>9.3161209999999994E-2</v>
      </c>
      <c r="NF248">
        <v>0.72125260000000002</v>
      </c>
      <c r="NG248">
        <v>25.562100000000001</v>
      </c>
      <c r="NH248" s="1">
        <v>1.031199E-4</v>
      </c>
      <c r="NI248" s="1">
        <v>9.0617809999999993E-2</v>
      </c>
      <c r="NJ248">
        <v>0.72119840000000002</v>
      </c>
      <c r="NK248">
        <v>25.58878</v>
      </c>
      <c r="NL248" s="1">
        <v>1.002842E-4</v>
      </c>
      <c r="NM248">
        <v>8.8134199999999996E-2</v>
      </c>
      <c r="NN248">
        <v>0.72115300000000004</v>
      </c>
      <c r="NO248">
        <v>25.23264</v>
      </c>
      <c r="NP248" s="1">
        <v>9.7396400000000001E-5</v>
      </c>
      <c r="NQ248" s="1">
        <v>8.5604349999999996E-2</v>
      </c>
      <c r="NR248">
        <v>0.72110160000000001</v>
      </c>
      <c r="NS248">
        <v>24.710439999999998</v>
      </c>
      <c r="NT248" s="1">
        <v>9.4600589999999996E-5</v>
      </c>
      <c r="NU248" s="1">
        <v>8.3150390000000005E-2</v>
      </c>
      <c r="NV248">
        <v>0.72105870000000005</v>
      </c>
      <c r="NW248">
        <v>24.164570000000001</v>
      </c>
      <c r="NX248" s="1">
        <v>9.1953649999999997E-5</v>
      </c>
      <c r="NY248" s="1">
        <v>8.0828349999999993E-2</v>
      </c>
      <c r="NZ248">
        <v>0.72101409999999999</v>
      </c>
      <c r="OA248">
        <v>23.803609999999999</v>
      </c>
      <c r="OB248" s="1">
        <v>8.9283609999999994E-5</v>
      </c>
      <c r="OC248" s="1">
        <v>7.8485840000000001E-2</v>
      </c>
      <c r="OD248">
        <v>0.72097</v>
      </c>
      <c r="OE248">
        <v>24.014399999999998</v>
      </c>
      <c r="OF248" s="1">
        <v>8.6718900000000001E-5</v>
      </c>
      <c r="OG248" s="1">
        <v>7.6235570000000002E-2</v>
      </c>
      <c r="OH248">
        <v>0.7209411</v>
      </c>
      <c r="OI248">
        <v>24.49999</v>
      </c>
      <c r="OJ248" s="1">
        <v>8.4270809999999994E-5</v>
      </c>
      <c r="OK248" s="1">
        <v>7.4084990000000003E-2</v>
      </c>
    </row>
    <row r="249" spans="1:401" x14ac:dyDescent="0.35">
      <c r="A249">
        <v>255</v>
      </c>
      <c r="B249" t="s">
        <v>4</v>
      </c>
      <c r="C249" t="s">
        <v>181</v>
      </c>
      <c r="D249" t="s">
        <v>253</v>
      </c>
      <c r="E249">
        <v>844.40269999999998</v>
      </c>
      <c r="F249">
        <v>1.162809</v>
      </c>
      <c r="G249">
        <v>24.038900000000002</v>
      </c>
      <c r="H249">
        <v>0</v>
      </c>
      <c r="I249">
        <v>0</v>
      </c>
      <c r="J249">
        <v>1.162615</v>
      </c>
      <c r="K249">
        <v>23.945599999999999</v>
      </c>
      <c r="L249">
        <v>0</v>
      </c>
      <c r="M249">
        <v>0</v>
      </c>
      <c r="N249">
        <v>1.1623760000000001</v>
      </c>
      <c r="O249">
        <v>23.949619999999999</v>
      </c>
      <c r="P249">
        <v>0</v>
      </c>
      <c r="Q249">
        <v>0</v>
      </c>
      <c r="R249">
        <v>1.1621589999999999</v>
      </c>
      <c r="S249">
        <v>23.898790000000002</v>
      </c>
      <c r="T249">
        <v>0</v>
      </c>
      <c r="U249">
        <v>0</v>
      </c>
      <c r="V249">
        <v>1.1619060000000001</v>
      </c>
      <c r="W249">
        <v>23.869879999999998</v>
      </c>
      <c r="X249">
        <v>0</v>
      </c>
      <c r="Y249">
        <v>0</v>
      </c>
      <c r="Z249">
        <v>1.1616979999999999</v>
      </c>
      <c r="AA249">
        <v>23.543530000000001</v>
      </c>
      <c r="AB249">
        <v>0</v>
      </c>
      <c r="AC249">
        <v>0</v>
      </c>
      <c r="AD249">
        <v>1.1614660000000001</v>
      </c>
      <c r="AE249">
        <v>23.007989999999999</v>
      </c>
      <c r="AF249">
        <v>0</v>
      </c>
      <c r="AG249">
        <v>0</v>
      </c>
      <c r="AH249">
        <v>1.1612750000000001</v>
      </c>
      <c r="AI249">
        <v>22.462260000000001</v>
      </c>
      <c r="AJ249">
        <v>0</v>
      </c>
      <c r="AK249">
        <v>0</v>
      </c>
      <c r="AL249">
        <v>1.161087</v>
      </c>
      <c r="AM249">
        <v>22.057259999999999</v>
      </c>
      <c r="AN249">
        <v>0</v>
      </c>
      <c r="AO249">
        <v>0</v>
      </c>
      <c r="AP249">
        <v>1.160941</v>
      </c>
      <c r="AQ249">
        <v>22.21189</v>
      </c>
      <c r="AR249">
        <v>0</v>
      </c>
      <c r="AS249" s="1">
        <v>2.294516E-36</v>
      </c>
      <c r="AT249">
        <v>1.1607780000000001</v>
      </c>
      <c r="AU249">
        <v>22.664840000000002</v>
      </c>
      <c r="AV249" s="1">
        <v>1.584265E-24</v>
      </c>
      <c r="AW249" s="1">
        <v>1.151209E-21</v>
      </c>
      <c r="AX249">
        <v>1.1606259999999999</v>
      </c>
      <c r="AY249">
        <v>23.018910000000002</v>
      </c>
      <c r="AZ249" s="1">
        <v>4.6904360000000005E-13</v>
      </c>
      <c r="BA249" s="1">
        <v>3.4085169999999999E-10</v>
      </c>
      <c r="BB249">
        <v>1.1604779999999999</v>
      </c>
      <c r="BC249">
        <v>23.267379999999999</v>
      </c>
      <c r="BD249" s="1">
        <v>2.6741899999999999E-6</v>
      </c>
      <c r="BE249" s="1">
        <v>1.483631E-3</v>
      </c>
      <c r="BF249">
        <v>1.1603680000000001</v>
      </c>
      <c r="BG249">
        <v>23.16508</v>
      </c>
      <c r="BH249" s="1">
        <v>2.5428310000000002E-3</v>
      </c>
      <c r="BI249">
        <v>1.5237259999999999</v>
      </c>
      <c r="BJ249">
        <v>1.1602589999999999</v>
      </c>
      <c r="BK249">
        <v>22.801659999999998</v>
      </c>
      <c r="BL249">
        <v>0.2274842</v>
      </c>
      <c r="BM249">
        <v>144.34270000000001</v>
      </c>
      <c r="BN249">
        <v>1.1601619999999999</v>
      </c>
      <c r="BO249">
        <v>22.471430000000002</v>
      </c>
      <c r="BP249">
        <v>4.0282260000000001</v>
      </c>
      <c r="BQ249">
        <v>2681</v>
      </c>
      <c r="BR249">
        <v>1.160077</v>
      </c>
      <c r="BS249">
        <v>22.182230000000001</v>
      </c>
      <c r="BT249">
        <v>20.443010000000001</v>
      </c>
      <c r="BU249">
        <v>14179.33</v>
      </c>
      <c r="BV249">
        <v>1.160029</v>
      </c>
      <c r="BW249">
        <v>22.218900000000001</v>
      </c>
      <c r="BX249">
        <v>37.68573</v>
      </c>
      <c r="BY249">
        <v>27107.63</v>
      </c>
      <c r="BZ249">
        <v>1.15998</v>
      </c>
      <c r="CA249">
        <v>22.46771</v>
      </c>
      <c r="CB249">
        <v>29.919560000000001</v>
      </c>
      <c r="CC249">
        <v>22231.87</v>
      </c>
      <c r="CD249">
        <v>1.159932</v>
      </c>
      <c r="CE249">
        <v>22.6662</v>
      </c>
      <c r="CF249">
        <v>11.64715</v>
      </c>
      <c r="CG249">
        <v>8908.4330000000009</v>
      </c>
      <c r="CH249">
        <v>1.159932</v>
      </c>
      <c r="CI249">
        <v>22.915019999999998</v>
      </c>
      <c r="CJ249">
        <v>2.4698069999999999</v>
      </c>
      <c r="CK249">
        <v>1938.4659999999999</v>
      </c>
      <c r="CL249">
        <v>1.159899</v>
      </c>
      <c r="CM249">
        <v>22.926850000000002</v>
      </c>
      <c r="CN249">
        <v>0.31658500000000001</v>
      </c>
      <c r="CO249">
        <v>253.6961</v>
      </c>
      <c r="CP249">
        <v>1.1598729999999999</v>
      </c>
      <c r="CQ249">
        <v>22.712700000000002</v>
      </c>
      <c r="CR249" s="1">
        <v>3.203545E-2</v>
      </c>
      <c r="CS249">
        <v>25.601949999999999</v>
      </c>
      <c r="CT249">
        <v>1.1598459999999999</v>
      </c>
      <c r="CU249">
        <v>22.584019999999999</v>
      </c>
      <c r="CV249" s="1">
        <v>7.5972729999999999E-3</v>
      </c>
      <c r="CW249">
        <v>5.6934750000000003</v>
      </c>
      <c r="CX249">
        <v>1.15984</v>
      </c>
      <c r="CY249">
        <v>22.54663</v>
      </c>
      <c r="CZ249" s="1">
        <v>5.2826260000000003E-3</v>
      </c>
      <c r="DA249">
        <v>3.8681920000000001</v>
      </c>
      <c r="DB249">
        <v>1.159808</v>
      </c>
      <c r="DC249">
        <v>23.017140000000001</v>
      </c>
      <c r="DD249" s="1">
        <v>4.384766E-3</v>
      </c>
      <c r="DE249">
        <v>3.2054369999999999</v>
      </c>
      <c r="DF249">
        <v>1.159769</v>
      </c>
      <c r="DG249">
        <v>23.609100000000002</v>
      </c>
      <c r="DH249" s="1">
        <v>3.6892650000000002E-3</v>
      </c>
      <c r="DI249">
        <v>2.6964290000000002</v>
      </c>
      <c r="DJ249">
        <v>1.1597420000000001</v>
      </c>
      <c r="DK249">
        <v>24.129449999999999</v>
      </c>
      <c r="DL249" s="1">
        <v>3.1200970000000001E-3</v>
      </c>
      <c r="DM249">
        <v>2.2800349999999998</v>
      </c>
      <c r="DN249">
        <v>1.159702</v>
      </c>
      <c r="DO249">
        <v>24.45617</v>
      </c>
      <c r="DP249" s="1">
        <v>2.6526520000000001E-3</v>
      </c>
      <c r="DQ249">
        <v>1.9380790000000001</v>
      </c>
      <c r="DR249">
        <v>1.1596420000000001</v>
      </c>
      <c r="DS249">
        <v>24.200520000000001</v>
      </c>
      <c r="DT249" s="1">
        <v>2.2692390000000002E-3</v>
      </c>
      <c r="DU249">
        <v>1.6575059999999999</v>
      </c>
      <c r="DV249">
        <v>1.1595660000000001</v>
      </c>
      <c r="DW249">
        <v>23.726949999999999</v>
      </c>
      <c r="DX249" s="1">
        <v>1.9551350000000002E-3</v>
      </c>
      <c r="DY249">
        <v>1.427781</v>
      </c>
      <c r="DZ249">
        <v>1.1595089999999999</v>
      </c>
      <c r="EA249">
        <v>23.302910000000001</v>
      </c>
      <c r="EB249" s="1">
        <v>1.696293E-3</v>
      </c>
      <c r="EC249">
        <v>1.2384790000000001</v>
      </c>
      <c r="ED249">
        <v>1.159429</v>
      </c>
      <c r="EE249">
        <v>23.021999999999998</v>
      </c>
      <c r="EF249" s="1">
        <v>1.4830469999999999E-3</v>
      </c>
      <c r="EG249">
        <v>1.0824879999999999</v>
      </c>
      <c r="EH249">
        <v>1.1593389999999999</v>
      </c>
      <c r="EI249">
        <v>23.248449999999998</v>
      </c>
      <c r="EJ249" s="1">
        <v>1.3061559999999999E-3</v>
      </c>
      <c r="EK249">
        <v>0.95319929999999997</v>
      </c>
      <c r="EL249">
        <v>1.1592229999999999</v>
      </c>
      <c r="EM249">
        <v>23.806290000000001</v>
      </c>
      <c r="EN249" s="1">
        <v>1.157738E-3</v>
      </c>
      <c r="EO249">
        <v>0.84473969999999998</v>
      </c>
      <c r="EP249">
        <v>1.159114</v>
      </c>
      <c r="EQ249">
        <v>24.393180000000001</v>
      </c>
      <c r="ER249" s="1">
        <v>1.032388E-3</v>
      </c>
      <c r="ES249">
        <v>0.75316850000000002</v>
      </c>
      <c r="ET249">
        <v>1.15899</v>
      </c>
      <c r="EU249">
        <v>24.792470000000002</v>
      </c>
      <c r="EV249" s="1">
        <v>9.2617960000000005E-4</v>
      </c>
      <c r="EW249">
        <v>0.67558479999999999</v>
      </c>
      <c r="EX249">
        <v>1.158873</v>
      </c>
      <c r="EY249">
        <v>24.657399999999999</v>
      </c>
      <c r="EZ249" s="1">
        <v>8.3659589999999996E-4</v>
      </c>
      <c r="FA249">
        <v>0.61012420000000001</v>
      </c>
      <c r="FB249">
        <v>1.158779</v>
      </c>
      <c r="FC249">
        <v>24.224229999999999</v>
      </c>
      <c r="FD249" s="1">
        <v>7.614621E-4</v>
      </c>
      <c r="FE249">
        <v>0.55521719999999997</v>
      </c>
      <c r="FF249">
        <v>1.1586749999999999</v>
      </c>
      <c r="FG249">
        <v>23.831520000000001</v>
      </c>
      <c r="FH249" s="1">
        <v>6.9802709999999997E-4</v>
      </c>
      <c r="FI249">
        <v>0.50885930000000001</v>
      </c>
      <c r="FJ249">
        <v>1.1585639999999999</v>
      </c>
      <c r="FK249">
        <v>23.57347</v>
      </c>
      <c r="FL249" s="1">
        <v>6.4411449999999995E-4</v>
      </c>
      <c r="FM249">
        <v>0.46950330000000001</v>
      </c>
      <c r="FN249">
        <v>1.158439</v>
      </c>
      <c r="FO249">
        <v>23.861440000000002</v>
      </c>
      <c r="FP249" s="1">
        <v>5.9693840000000001E-4</v>
      </c>
      <c r="FQ249">
        <v>0.43509550000000002</v>
      </c>
      <c r="FR249">
        <v>1.158374</v>
      </c>
      <c r="FS249">
        <v>24.326540000000001</v>
      </c>
      <c r="FT249" s="1">
        <v>5.5647040000000002E-4</v>
      </c>
      <c r="FU249">
        <v>0.4055127</v>
      </c>
      <c r="FV249">
        <v>1.158272</v>
      </c>
      <c r="FW249">
        <v>24.586220000000001</v>
      </c>
      <c r="FX249" s="1">
        <v>5.2167290000000002E-4</v>
      </c>
      <c r="FY249">
        <v>0.38013530000000001</v>
      </c>
      <c r="FZ249">
        <v>1.1582030000000001</v>
      </c>
      <c r="GA249">
        <v>24.666869999999999</v>
      </c>
      <c r="GB249" s="1">
        <v>4.9083429999999999E-4</v>
      </c>
      <c r="GC249">
        <v>0.35764020000000002</v>
      </c>
      <c r="GD249">
        <v>1.158129</v>
      </c>
      <c r="GE249">
        <v>24.291139999999999</v>
      </c>
      <c r="GF249" s="1">
        <v>4.6343339999999999E-4</v>
      </c>
      <c r="GG249">
        <v>0.33765260000000002</v>
      </c>
      <c r="GH249">
        <v>1.158056</v>
      </c>
      <c r="GI249">
        <v>23.85585</v>
      </c>
      <c r="GJ249" s="1">
        <v>4.3930819999999998E-4</v>
      </c>
      <c r="GK249">
        <v>0.32005670000000003</v>
      </c>
      <c r="GL249">
        <v>1.158018</v>
      </c>
      <c r="GM249">
        <v>23.420860000000001</v>
      </c>
      <c r="GN249" s="1">
        <v>4.1793629999999998E-4</v>
      </c>
      <c r="GO249">
        <v>0.30446129999999999</v>
      </c>
      <c r="GP249">
        <v>1.1579839999999999</v>
      </c>
      <c r="GQ249">
        <v>23.111509999999999</v>
      </c>
      <c r="GR249" s="1">
        <v>3.9842110000000002E-4</v>
      </c>
      <c r="GS249">
        <v>0.29025570000000001</v>
      </c>
      <c r="GT249">
        <v>1.1579459999999999</v>
      </c>
      <c r="GU249">
        <v>22.964790000000001</v>
      </c>
      <c r="GV249" s="1">
        <v>3.8025569999999999E-4</v>
      </c>
      <c r="GW249">
        <v>0.27701490000000001</v>
      </c>
      <c r="GX249">
        <v>1.1579170000000001</v>
      </c>
      <c r="GY249">
        <v>23.27233</v>
      </c>
      <c r="GZ249" s="1">
        <v>3.6389460000000001E-4</v>
      </c>
      <c r="HA249">
        <v>0.26508809999999999</v>
      </c>
      <c r="HB249">
        <v>1.1579140000000001</v>
      </c>
      <c r="HC249">
        <v>23.867270000000001</v>
      </c>
      <c r="HD249" s="1">
        <v>3.4885830000000001E-4</v>
      </c>
      <c r="HE249">
        <v>0.25412780000000001</v>
      </c>
      <c r="HF249">
        <v>1.157896</v>
      </c>
      <c r="HG249">
        <v>24.290289999999999</v>
      </c>
      <c r="HH249" s="1">
        <v>3.3503869999999998E-4</v>
      </c>
      <c r="HI249">
        <v>0.2440505</v>
      </c>
      <c r="HJ249">
        <v>1.1578820000000001</v>
      </c>
      <c r="HK249">
        <v>24.175540000000002</v>
      </c>
      <c r="HL249" s="1">
        <v>3.2255249999999999E-4</v>
      </c>
      <c r="HM249">
        <v>0.23494670000000001</v>
      </c>
      <c r="HN249">
        <v>1.157872</v>
      </c>
      <c r="HO249">
        <v>23.577079999999999</v>
      </c>
      <c r="HP249" s="1">
        <v>3.1101140000000001E-4</v>
      </c>
      <c r="HQ249">
        <v>0.22653690000000001</v>
      </c>
      <c r="HR249">
        <v>1.15787</v>
      </c>
      <c r="HS249">
        <v>23.046060000000001</v>
      </c>
      <c r="HT249" s="1">
        <v>3.003301E-4</v>
      </c>
      <c r="HU249">
        <v>0.21875800000000001</v>
      </c>
      <c r="HV249">
        <v>1.157861</v>
      </c>
      <c r="HW249">
        <v>22.675409999999999</v>
      </c>
      <c r="HX249" s="1">
        <v>2.9008389999999999E-4</v>
      </c>
      <c r="HY249">
        <v>0.21130370000000001</v>
      </c>
      <c r="HZ249">
        <v>1.1578390000000001</v>
      </c>
      <c r="IA249">
        <v>22.848469999999999</v>
      </c>
      <c r="IB249" s="1">
        <v>2.8039379999999999E-4</v>
      </c>
      <c r="IC249">
        <v>0.20424890000000001</v>
      </c>
      <c r="ID249">
        <v>1.157832</v>
      </c>
      <c r="IE249">
        <v>23.268000000000001</v>
      </c>
      <c r="IF249" s="1">
        <v>2.7112749999999998E-4</v>
      </c>
      <c r="IG249">
        <v>0.19749939999999999</v>
      </c>
      <c r="IH249">
        <v>1.157816</v>
      </c>
      <c r="II249">
        <v>23.59403</v>
      </c>
      <c r="IJ249" s="1">
        <v>2.6255469999999999E-4</v>
      </c>
      <c r="IK249">
        <v>0.1912566</v>
      </c>
      <c r="IL249">
        <v>1.157796</v>
      </c>
      <c r="IM249">
        <v>23.810839999999999</v>
      </c>
      <c r="IN249" s="1">
        <v>2.5445090000000001E-4</v>
      </c>
      <c r="IO249">
        <v>0.18536030000000001</v>
      </c>
      <c r="IP249">
        <v>1.1577869999999999</v>
      </c>
      <c r="IQ249">
        <v>23.626080000000002</v>
      </c>
      <c r="IR249" s="1">
        <v>2.4643720000000003E-4</v>
      </c>
      <c r="IS249">
        <v>0.17953430000000001</v>
      </c>
      <c r="IT249">
        <v>1.1577679999999999</v>
      </c>
      <c r="IU249">
        <v>23.30518</v>
      </c>
      <c r="IV249" s="1">
        <v>2.386953E-4</v>
      </c>
      <c r="IW249">
        <v>0.17390439999999999</v>
      </c>
      <c r="IX249">
        <v>1.1577390000000001</v>
      </c>
      <c r="IY249">
        <v>23.051570000000002</v>
      </c>
      <c r="IZ249" s="1">
        <v>2.3106219999999999E-4</v>
      </c>
      <c r="JA249">
        <v>0.16835620000000001</v>
      </c>
      <c r="JB249">
        <v>1.157683</v>
      </c>
      <c r="JC249">
        <v>22.88045</v>
      </c>
      <c r="JD249" s="1">
        <v>2.2383E-4</v>
      </c>
      <c r="JE249">
        <v>0.16309509999999999</v>
      </c>
      <c r="JF249">
        <v>1.157621</v>
      </c>
      <c r="JG249">
        <v>23.21744</v>
      </c>
      <c r="JH249" s="1">
        <v>2.171245E-4</v>
      </c>
      <c r="JI249">
        <v>0.15820880000000001</v>
      </c>
      <c r="JJ249">
        <v>1.157592</v>
      </c>
      <c r="JK249">
        <v>23.677389999999999</v>
      </c>
      <c r="JL249" s="1">
        <v>2.107175E-4</v>
      </c>
      <c r="JM249">
        <v>0.15355489999999999</v>
      </c>
      <c r="JN249">
        <v>1.1575340000000001</v>
      </c>
      <c r="JO249">
        <v>24.079219999999999</v>
      </c>
      <c r="JP249" s="1">
        <v>2.0418380000000001E-4</v>
      </c>
      <c r="JQ249">
        <v>0.14880940000000001</v>
      </c>
      <c r="JR249">
        <v>1.1574530000000001</v>
      </c>
      <c r="JS249">
        <v>24.299949999999999</v>
      </c>
      <c r="JT249" s="1">
        <v>1.9802120000000001E-4</v>
      </c>
      <c r="JU249">
        <v>0.1443247</v>
      </c>
      <c r="JV249">
        <v>1.157389</v>
      </c>
      <c r="JW249">
        <v>24.240179999999999</v>
      </c>
      <c r="JX249" s="1">
        <v>1.9195750000000001E-4</v>
      </c>
      <c r="JY249">
        <v>0.1399154</v>
      </c>
      <c r="JZ249">
        <v>1.157322</v>
      </c>
      <c r="KA249">
        <v>23.937080000000002</v>
      </c>
      <c r="KB249" s="1">
        <v>1.8619329999999999E-4</v>
      </c>
      <c r="KC249">
        <v>0.13572049999999999</v>
      </c>
      <c r="KD249">
        <v>1.1572659999999999</v>
      </c>
      <c r="KE249">
        <v>23.576029999999999</v>
      </c>
      <c r="KF249" s="1">
        <v>1.8086329999999999E-4</v>
      </c>
      <c r="KG249">
        <v>0.13183700000000001</v>
      </c>
      <c r="KH249">
        <v>1.1572009999999999</v>
      </c>
      <c r="KI249">
        <v>23.280090000000001</v>
      </c>
      <c r="KJ249" s="1">
        <v>1.754936E-4</v>
      </c>
      <c r="KK249">
        <v>0.1279412</v>
      </c>
      <c r="KL249">
        <v>1.1571340000000001</v>
      </c>
      <c r="KM249">
        <v>23.515070000000001</v>
      </c>
      <c r="KN249" s="1">
        <v>1.7042009999999999E-4</v>
      </c>
      <c r="KO249">
        <v>0.1242448</v>
      </c>
      <c r="KP249">
        <v>1.1570659999999999</v>
      </c>
      <c r="KQ249">
        <v>24.00967</v>
      </c>
      <c r="KR249" s="1">
        <v>1.6554570000000001E-4</v>
      </c>
      <c r="KS249">
        <v>0.1207008</v>
      </c>
      <c r="KT249">
        <v>1.156968</v>
      </c>
      <c r="KU249">
        <v>24.543849999999999</v>
      </c>
      <c r="KV249" s="1">
        <v>1.6064289999999999E-4</v>
      </c>
      <c r="KW249">
        <v>0.1171373</v>
      </c>
      <c r="KX249">
        <v>1.156895</v>
      </c>
      <c r="KY249">
        <v>24.94774</v>
      </c>
      <c r="KZ249" s="1">
        <v>1.56114E-4</v>
      </c>
      <c r="LA249">
        <v>0.11383500000000001</v>
      </c>
      <c r="LB249">
        <v>1.15683</v>
      </c>
      <c r="LC249">
        <v>24.84281</v>
      </c>
      <c r="LD249" s="1">
        <v>1.5169390000000001E-4</v>
      </c>
      <c r="LE249">
        <v>0.1106227</v>
      </c>
      <c r="LF249">
        <v>1.1567719999999999</v>
      </c>
      <c r="LG249">
        <v>24.478860000000001</v>
      </c>
      <c r="LH249" s="1">
        <v>1.4737990000000001E-4</v>
      </c>
      <c r="LI249">
        <v>0.1074797</v>
      </c>
      <c r="LJ249">
        <v>1.1566940000000001</v>
      </c>
      <c r="LK249">
        <v>24.156510000000001</v>
      </c>
      <c r="LL249" s="1">
        <v>1.4333010000000001E-4</v>
      </c>
      <c r="LM249">
        <v>0.1045276</v>
      </c>
      <c r="LN249">
        <v>1.15665</v>
      </c>
      <c r="LO249">
        <v>23.98948</v>
      </c>
      <c r="LP249" s="1">
        <v>1.3952539999999999E-4</v>
      </c>
      <c r="LQ249">
        <v>0.1017554</v>
      </c>
      <c r="LR249">
        <v>1.156596</v>
      </c>
      <c r="LS249">
        <v>24.465160000000001</v>
      </c>
      <c r="LT249" s="1">
        <v>1.357513E-4</v>
      </c>
      <c r="LU249" s="1">
        <v>9.9011929999999998E-2</v>
      </c>
      <c r="LV249">
        <v>1.156547</v>
      </c>
      <c r="LW249">
        <v>25.095420000000001</v>
      </c>
      <c r="LX249" s="1">
        <v>1.320552E-4</v>
      </c>
      <c r="LY249" s="1">
        <v>9.6317410000000006E-2</v>
      </c>
      <c r="LZ249">
        <v>1.156498</v>
      </c>
      <c r="MA249">
        <v>25.649629999999998</v>
      </c>
      <c r="MB249" s="1">
        <v>1.286119E-4</v>
      </c>
      <c r="MC249" s="1">
        <v>9.3804780000000004E-2</v>
      </c>
      <c r="MD249">
        <v>1.1564350000000001</v>
      </c>
      <c r="ME249">
        <v>26.041740000000001</v>
      </c>
      <c r="MF249" s="1">
        <v>1.253095E-4</v>
      </c>
      <c r="MG249" s="1">
        <v>9.1402689999999995E-2</v>
      </c>
      <c r="MH249">
        <v>1.1564000000000001</v>
      </c>
      <c r="MI249">
        <v>25.913869999999999</v>
      </c>
      <c r="MJ249" s="1">
        <v>1.218902E-4</v>
      </c>
      <c r="MK249" s="1">
        <v>8.8919150000000002E-2</v>
      </c>
      <c r="ML249">
        <v>1.156339</v>
      </c>
      <c r="MM249">
        <v>25.548850000000002</v>
      </c>
      <c r="MN249" s="1">
        <v>1.18581E-4</v>
      </c>
      <c r="MO249" s="1">
        <v>8.6505150000000003E-2</v>
      </c>
      <c r="MP249">
        <v>1.1562730000000001</v>
      </c>
      <c r="MQ249">
        <v>25.19284</v>
      </c>
      <c r="MR249" s="1">
        <v>1.152971E-4</v>
      </c>
      <c r="MS249" s="1">
        <v>8.4116720000000006E-2</v>
      </c>
      <c r="MT249">
        <v>1.1562460000000001</v>
      </c>
      <c r="MU249">
        <v>24.899730000000002</v>
      </c>
      <c r="MV249" s="1">
        <v>1.1212759999999999E-4</v>
      </c>
      <c r="MW249" s="1">
        <v>8.1800419999999999E-2</v>
      </c>
      <c r="MX249">
        <v>1.156177</v>
      </c>
      <c r="MY249">
        <v>24.85812</v>
      </c>
      <c r="MZ249" s="1">
        <v>1.091191E-4</v>
      </c>
      <c r="NA249" s="1">
        <v>7.9612929999999998E-2</v>
      </c>
      <c r="NB249">
        <v>1.156142</v>
      </c>
      <c r="NC249">
        <v>25.11591</v>
      </c>
      <c r="ND249" s="1">
        <v>1.0626760000000001E-4</v>
      </c>
      <c r="NE249" s="1">
        <v>7.753024E-2</v>
      </c>
      <c r="NF249">
        <v>1.15608</v>
      </c>
      <c r="NG249">
        <v>25.587160000000001</v>
      </c>
      <c r="NH249" s="1">
        <v>1.0336260000000001E-4</v>
      </c>
      <c r="NI249" s="1">
        <v>7.542016E-2</v>
      </c>
      <c r="NJ249">
        <v>1.15605</v>
      </c>
      <c r="NK249">
        <v>25.6281</v>
      </c>
      <c r="NL249" s="1">
        <v>1.005276E-4</v>
      </c>
      <c r="NM249" s="1">
        <v>7.3355970000000006E-2</v>
      </c>
      <c r="NN249">
        <v>1.155977</v>
      </c>
      <c r="NO249">
        <v>25.27703</v>
      </c>
      <c r="NP249" s="1">
        <v>9.7639570000000004E-5</v>
      </c>
      <c r="NQ249" s="1">
        <v>7.1254070000000003E-2</v>
      </c>
      <c r="NR249">
        <v>1.1559470000000001</v>
      </c>
      <c r="NS249">
        <v>24.765309999999999</v>
      </c>
      <c r="NT249" s="1">
        <v>9.4829419999999998E-5</v>
      </c>
      <c r="NU249" s="1">
        <v>6.9204020000000005E-2</v>
      </c>
      <c r="NV249">
        <v>1.155886</v>
      </c>
      <c r="NW249">
        <v>24.210660000000001</v>
      </c>
      <c r="NX249" s="1">
        <v>9.2181030000000006E-5</v>
      </c>
      <c r="NY249" s="1">
        <v>6.7272719999999994E-2</v>
      </c>
      <c r="NZ249">
        <v>1.1558619999999999</v>
      </c>
      <c r="OA249">
        <v>23.8325</v>
      </c>
      <c r="OB249" s="1">
        <v>8.9506310000000001E-5</v>
      </c>
      <c r="OC249">
        <v>6.5324300000000002E-2</v>
      </c>
      <c r="OD249">
        <v>1.155818</v>
      </c>
      <c r="OE249">
        <v>24.03481</v>
      </c>
      <c r="OF249" s="1">
        <v>8.6931860000000004E-5</v>
      </c>
      <c r="OG249" s="1">
        <v>6.3447160000000002E-2</v>
      </c>
      <c r="OH249">
        <v>1.1557729999999999</v>
      </c>
      <c r="OI249">
        <v>24.520679999999999</v>
      </c>
      <c r="OJ249" s="1">
        <v>8.4475609999999995E-5</v>
      </c>
      <c r="OK249" s="1">
        <v>6.1654529999999999E-2</v>
      </c>
    </row>
    <row r="250" spans="1:401" x14ac:dyDescent="0.35">
      <c r="A250">
        <v>256</v>
      </c>
      <c r="B250" t="s">
        <v>4</v>
      </c>
      <c r="C250" t="s">
        <v>181</v>
      </c>
      <c r="D250" t="s">
        <v>254</v>
      </c>
      <c r="E250">
        <v>867.99109999999996</v>
      </c>
      <c r="F250">
        <v>0.89364880000000002</v>
      </c>
      <c r="G250">
        <v>24.06034</v>
      </c>
      <c r="H250">
        <v>0</v>
      </c>
      <c r="I250">
        <v>0</v>
      </c>
      <c r="J250">
        <v>0.89356069999999999</v>
      </c>
      <c r="K250">
        <v>23.9587</v>
      </c>
      <c r="L250">
        <v>0</v>
      </c>
      <c r="M250">
        <v>0</v>
      </c>
      <c r="N250">
        <v>0.89345839999999999</v>
      </c>
      <c r="O250">
        <v>23.955500000000001</v>
      </c>
      <c r="P250">
        <v>0</v>
      </c>
      <c r="Q250">
        <v>0</v>
      </c>
      <c r="R250">
        <v>0.8933624</v>
      </c>
      <c r="S250">
        <v>23.90832</v>
      </c>
      <c r="T250">
        <v>0</v>
      </c>
      <c r="U250">
        <v>0</v>
      </c>
      <c r="V250">
        <v>0.89327809999999996</v>
      </c>
      <c r="W250">
        <v>23.89263</v>
      </c>
      <c r="X250">
        <v>0</v>
      </c>
      <c r="Y250">
        <v>0</v>
      </c>
      <c r="Z250">
        <v>0.89319029999999999</v>
      </c>
      <c r="AA250">
        <v>23.579180000000001</v>
      </c>
      <c r="AB250">
        <v>0</v>
      </c>
      <c r="AC250">
        <v>0</v>
      </c>
      <c r="AD250">
        <v>0.89310920000000005</v>
      </c>
      <c r="AE250">
        <v>23.049900000000001</v>
      </c>
      <c r="AF250">
        <v>0</v>
      </c>
      <c r="AG250">
        <v>0</v>
      </c>
      <c r="AH250">
        <v>0.89302950000000003</v>
      </c>
      <c r="AI250">
        <v>22.505500000000001</v>
      </c>
      <c r="AJ250">
        <v>0</v>
      </c>
      <c r="AK250">
        <v>0</v>
      </c>
      <c r="AL250">
        <v>0.89297179999999998</v>
      </c>
      <c r="AM250">
        <v>22.08991</v>
      </c>
      <c r="AN250">
        <v>0</v>
      </c>
      <c r="AO250">
        <v>0</v>
      </c>
      <c r="AP250">
        <v>0.89289739999999995</v>
      </c>
      <c r="AQ250">
        <v>22.23517</v>
      </c>
      <c r="AR250">
        <v>0</v>
      </c>
      <c r="AS250" s="1">
        <v>4.6226299999999996E-37</v>
      </c>
      <c r="AT250">
        <v>0.89282850000000002</v>
      </c>
      <c r="AU250">
        <v>22.684809999999999</v>
      </c>
      <c r="AV250" s="1">
        <v>1.934653E-25</v>
      </c>
      <c r="AW250" s="1">
        <v>1.370742E-22</v>
      </c>
      <c r="AX250">
        <v>0.89274050000000005</v>
      </c>
      <c r="AY250">
        <v>23.03547</v>
      </c>
      <c r="AZ250" s="1">
        <v>7.3603859999999996E-14</v>
      </c>
      <c r="BA250" s="1">
        <v>5.2149419999999997E-11</v>
      </c>
      <c r="BB250">
        <v>0.89267739999999995</v>
      </c>
      <c r="BC250">
        <v>23.28706</v>
      </c>
      <c r="BD250" s="1">
        <v>1.4941959999999999E-6</v>
      </c>
      <c r="BE250" s="1">
        <v>8.4597570000000003E-4</v>
      </c>
      <c r="BF250">
        <v>0.89264330000000003</v>
      </c>
      <c r="BG250">
        <v>23.188770000000002</v>
      </c>
      <c r="BH250" s="1">
        <v>1.724546E-3</v>
      </c>
      <c r="BI250">
        <v>1.0424599999999999</v>
      </c>
      <c r="BJ250">
        <v>0.89258159999999998</v>
      </c>
      <c r="BK250">
        <v>22.823450000000001</v>
      </c>
      <c r="BL250">
        <v>0.1747022</v>
      </c>
      <c r="BM250">
        <v>110.7706</v>
      </c>
      <c r="BN250">
        <v>0.89255499999999999</v>
      </c>
      <c r="BO250">
        <v>22.492370000000001</v>
      </c>
      <c r="BP250">
        <v>3.4090220000000002</v>
      </c>
      <c r="BQ250">
        <v>2247.9070000000002</v>
      </c>
      <c r="BR250">
        <v>0.89251970000000003</v>
      </c>
      <c r="BS250">
        <v>22.20335</v>
      </c>
      <c r="BT250">
        <v>18.7577</v>
      </c>
      <c r="BU250">
        <v>12787.19</v>
      </c>
      <c r="BV250">
        <v>0.89250229999999997</v>
      </c>
      <c r="BW250">
        <v>22.241409999999998</v>
      </c>
      <c r="BX250">
        <v>37.062809999999999</v>
      </c>
      <c r="BY250">
        <v>26004.26</v>
      </c>
      <c r="BZ250">
        <v>0.89249670000000003</v>
      </c>
      <c r="CA250">
        <v>22.490950000000002</v>
      </c>
      <c r="CB250">
        <v>31.260909999999999</v>
      </c>
      <c r="CC250">
        <v>22492.080000000002</v>
      </c>
      <c r="CD250">
        <v>0.89247379999999998</v>
      </c>
      <c r="CE250">
        <v>22.68722</v>
      </c>
      <c r="CF250">
        <v>12.83422</v>
      </c>
      <c r="CG250">
        <v>9438.9220000000005</v>
      </c>
      <c r="CH250">
        <v>0.89246179999999997</v>
      </c>
      <c r="CI250">
        <v>22.932400000000001</v>
      </c>
      <c r="CJ250">
        <v>2.8515000000000001</v>
      </c>
      <c r="CK250">
        <v>2137.7869999999998</v>
      </c>
      <c r="CL250">
        <v>0.89246460000000005</v>
      </c>
      <c r="CM250">
        <v>22.94069</v>
      </c>
      <c r="CN250">
        <v>0.37953219999999999</v>
      </c>
      <c r="CO250">
        <v>288.90280000000001</v>
      </c>
      <c r="CP250">
        <v>0.89244610000000002</v>
      </c>
      <c r="CQ250">
        <v>22.723600000000001</v>
      </c>
      <c r="CR250" s="1">
        <v>3.8240330000000003E-2</v>
      </c>
      <c r="CS250">
        <v>29.109310000000001</v>
      </c>
      <c r="CT250">
        <v>0.89243220000000001</v>
      </c>
      <c r="CU250">
        <v>22.591380000000001</v>
      </c>
      <c r="CV250" s="1">
        <v>8.0713369999999996E-3</v>
      </c>
      <c r="CW250">
        <v>5.8674840000000001</v>
      </c>
      <c r="CX250">
        <v>0.8924339</v>
      </c>
      <c r="CY250">
        <v>22.554849999999998</v>
      </c>
      <c r="CZ250" s="1">
        <v>5.3724310000000004E-3</v>
      </c>
      <c r="DA250">
        <v>3.8288350000000002</v>
      </c>
      <c r="DB250">
        <v>0.89241570000000003</v>
      </c>
      <c r="DC250">
        <v>23.024889999999999</v>
      </c>
      <c r="DD250" s="1">
        <v>4.445091E-3</v>
      </c>
      <c r="DE250">
        <v>3.1632579999999999</v>
      </c>
      <c r="DF250">
        <v>0.89241029999999999</v>
      </c>
      <c r="DG250">
        <v>23.624089999999999</v>
      </c>
      <c r="DH250" s="1">
        <v>3.7382259999999999E-3</v>
      </c>
      <c r="DI250">
        <v>2.659789</v>
      </c>
      <c r="DJ250">
        <v>0.89238019999999996</v>
      </c>
      <c r="DK250">
        <v>24.148540000000001</v>
      </c>
      <c r="DL250" s="1">
        <v>3.160267E-3</v>
      </c>
      <c r="DM250">
        <v>2.2483029999999999</v>
      </c>
      <c r="DN250">
        <v>0.89235710000000001</v>
      </c>
      <c r="DO250">
        <v>24.48246</v>
      </c>
      <c r="DP250" s="1">
        <v>2.685677E-3</v>
      </c>
      <c r="DQ250">
        <v>1.9103969999999999</v>
      </c>
      <c r="DR250">
        <v>0.89233569999999995</v>
      </c>
      <c r="DS250">
        <v>24.22889</v>
      </c>
      <c r="DT250" s="1">
        <v>2.296251E-3</v>
      </c>
      <c r="DU250">
        <v>1.633067</v>
      </c>
      <c r="DV250">
        <v>0.89228830000000003</v>
      </c>
      <c r="DW250">
        <v>23.754190000000001</v>
      </c>
      <c r="DX250" s="1">
        <v>1.9773059999999999E-3</v>
      </c>
      <c r="DY250">
        <v>1.4060459999999999</v>
      </c>
      <c r="DZ250">
        <v>0.89226220000000001</v>
      </c>
      <c r="EA250">
        <v>23.327909999999999</v>
      </c>
      <c r="EB250" s="1">
        <v>1.7146069999999999E-3</v>
      </c>
      <c r="EC250">
        <v>1.219055</v>
      </c>
      <c r="ED250">
        <v>0.89221859999999997</v>
      </c>
      <c r="EE250">
        <v>23.040230000000001</v>
      </c>
      <c r="EF250" s="1">
        <v>1.498128E-3</v>
      </c>
      <c r="EG250">
        <v>1.0649439999999999</v>
      </c>
      <c r="EH250">
        <v>0.89216510000000004</v>
      </c>
      <c r="EI250">
        <v>23.263960000000001</v>
      </c>
      <c r="EJ250" s="1">
        <v>1.3187679999999999E-3</v>
      </c>
      <c r="EK250">
        <v>0.93733719999999998</v>
      </c>
      <c r="EL250">
        <v>0.89211450000000003</v>
      </c>
      <c r="EM250">
        <v>23.818940000000001</v>
      </c>
      <c r="EN250" s="1">
        <v>1.168318E-3</v>
      </c>
      <c r="EO250">
        <v>0.83031290000000002</v>
      </c>
      <c r="EP250">
        <v>0.89205060000000003</v>
      </c>
      <c r="EQ250">
        <v>24.410450000000001</v>
      </c>
      <c r="ER250" s="1">
        <v>1.041363E-3</v>
      </c>
      <c r="ES250">
        <v>0.74002060000000003</v>
      </c>
      <c r="ET250">
        <v>0.89199669999999998</v>
      </c>
      <c r="EU250">
        <v>24.813410000000001</v>
      </c>
      <c r="EV250" s="1">
        <v>9.3377610000000002E-4</v>
      </c>
      <c r="EW250">
        <v>0.66351090000000001</v>
      </c>
      <c r="EX250">
        <v>0.89192959999999999</v>
      </c>
      <c r="EY250">
        <v>24.682919999999999</v>
      </c>
      <c r="EZ250" s="1">
        <v>8.4297539999999996E-4</v>
      </c>
      <c r="FA250">
        <v>0.59892579999999995</v>
      </c>
      <c r="FB250">
        <v>0.89188190000000001</v>
      </c>
      <c r="FC250">
        <v>24.250499999999999</v>
      </c>
      <c r="FD250" s="1">
        <v>7.6682849999999995E-4</v>
      </c>
      <c r="FE250">
        <v>0.5447592</v>
      </c>
      <c r="FF250">
        <v>0.89182110000000003</v>
      </c>
      <c r="FG250">
        <v>23.853960000000001</v>
      </c>
      <c r="FH250" s="1">
        <v>7.0257290000000003E-4</v>
      </c>
      <c r="FI250">
        <v>0.49904559999999998</v>
      </c>
      <c r="FJ250">
        <v>0.89177569999999995</v>
      </c>
      <c r="FK250">
        <v>23.589390000000002</v>
      </c>
      <c r="FL250" s="1">
        <v>6.4800820000000001E-4</v>
      </c>
      <c r="FM250">
        <v>0.46025890000000003</v>
      </c>
      <c r="FN250">
        <v>0.89171840000000002</v>
      </c>
      <c r="FO250">
        <v>23.875340000000001</v>
      </c>
      <c r="FP250" s="1">
        <v>6.0035839999999997E-4</v>
      </c>
      <c r="FQ250">
        <v>0.4264134</v>
      </c>
      <c r="FR250">
        <v>0.89167450000000004</v>
      </c>
      <c r="FS250">
        <v>24.339960000000001</v>
      </c>
      <c r="FT250" s="1">
        <v>5.5936090000000005E-4</v>
      </c>
      <c r="FU250">
        <v>0.39724199999999998</v>
      </c>
      <c r="FV250">
        <v>0.89163400000000004</v>
      </c>
      <c r="FW250">
        <v>24.600249999999999</v>
      </c>
      <c r="FX250" s="1">
        <v>5.2420929999999998E-4</v>
      </c>
      <c r="FY250">
        <v>0.37227250000000001</v>
      </c>
      <c r="FZ250">
        <v>0.89159860000000002</v>
      </c>
      <c r="GA250">
        <v>24.689489999999999</v>
      </c>
      <c r="GB250" s="1">
        <v>4.9308610000000004E-4</v>
      </c>
      <c r="GC250">
        <v>0.3501629</v>
      </c>
      <c r="GD250">
        <v>0.89158029999999999</v>
      </c>
      <c r="GE250">
        <v>24.325780000000002</v>
      </c>
      <c r="GF250" s="1">
        <v>4.6542950000000001E-4</v>
      </c>
      <c r="GG250">
        <v>0.3305149</v>
      </c>
      <c r="GH250">
        <v>0.89153780000000005</v>
      </c>
      <c r="GI250">
        <v>23.893699999999999</v>
      </c>
      <c r="GJ250" s="1">
        <v>4.4106910000000002E-4</v>
      </c>
      <c r="GK250">
        <v>0.31320870000000001</v>
      </c>
      <c r="GL250">
        <v>0.89151809999999998</v>
      </c>
      <c r="GM250">
        <v>23.45955</v>
      </c>
      <c r="GN250" s="1">
        <v>4.1950679999999999E-4</v>
      </c>
      <c r="GO250">
        <v>0.29788340000000002</v>
      </c>
      <c r="GP250">
        <v>0.89150050000000003</v>
      </c>
      <c r="GQ250">
        <v>23.136780000000002</v>
      </c>
      <c r="GR250" s="1">
        <v>3.9988140000000002E-4</v>
      </c>
      <c r="GS250">
        <v>0.2839623</v>
      </c>
      <c r="GT250">
        <v>0.89150759999999996</v>
      </c>
      <c r="GU250">
        <v>22.977989999999998</v>
      </c>
      <c r="GV250" s="1">
        <v>3.8159370000000003E-4</v>
      </c>
      <c r="GW250">
        <v>0.27097589999999999</v>
      </c>
      <c r="GX250">
        <v>0.89148910000000003</v>
      </c>
      <c r="GY250">
        <v>23.275600000000001</v>
      </c>
      <c r="GZ250" s="1">
        <v>3.6509949999999998E-4</v>
      </c>
      <c r="HA250">
        <v>0.25926169999999998</v>
      </c>
      <c r="HB250">
        <v>0.89149350000000005</v>
      </c>
      <c r="HC250">
        <v>23.87527</v>
      </c>
      <c r="HD250" s="1">
        <v>3.4998359999999999E-4</v>
      </c>
      <c r="HE250">
        <v>0.2485261</v>
      </c>
      <c r="HF250">
        <v>0.89148360000000004</v>
      </c>
      <c r="HG250">
        <v>24.313669999999998</v>
      </c>
      <c r="HH250" s="1">
        <v>3.3605769999999998E-4</v>
      </c>
      <c r="HI250">
        <v>0.2386315</v>
      </c>
      <c r="HJ250">
        <v>0.89147169999999998</v>
      </c>
      <c r="HK250">
        <v>24.209520000000001</v>
      </c>
      <c r="HL250" s="1">
        <v>3.2347659999999999E-4</v>
      </c>
      <c r="HM250">
        <v>0.22969339999999999</v>
      </c>
      <c r="HN250">
        <v>0.89147350000000003</v>
      </c>
      <c r="HO250">
        <v>23.615410000000001</v>
      </c>
      <c r="HP250" s="1">
        <v>3.1187309999999998E-4</v>
      </c>
      <c r="HQ250">
        <v>0.22145429999999999</v>
      </c>
      <c r="HR250">
        <v>0.89147189999999998</v>
      </c>
      <c r="HS250">
        <v>23.076499999999999</v>
      </c>
      <c r="HT250" s="1">
        <v>3.0112999999999998E-4</v>
      </c>
      <c r="HU250">
        <v>0.21382989999999999</v>
      </c>
      <c r="HV250">
        <v>0.89148579999999999</v>
      </c>
      <c r="HW250">
        <v>22.69435</v>
      </c>
      <c r="HX250" s="1">
        <v>2.9085839999999999E-4</v>
      </c>
      <c r="HY250">
        <v>0.2065448</v>
      </c>
      <c r="HZ250">
        <v>0.89147279999999995</v>
      </c>
      <c r="IA250">
        <v>22.856400000000001</v>
      </c>
      <c r="IB250" s="1">
        <v>2.8112900000000003E-4</v>
      </c>
      <c r="IC250">
        <v>0.19963900000000001</v>
      </c>
      <c r="ID250">
        <v>0.89146530000000002</v>
      </c>
      <c r="IE250">
        <v>23.28163</v>
      </c>
      <c r="IF250" s="1">
        <v>2.7181580000000001E-4</v>
      </c>
      <c r="IG250">
        <v>0.19302929999999999</v>
      </c>
      <c r="IH250">
        <v>0.89146179999999997</v>
      </c>
      <c r="II250">
        <v>23.611370000000001</v>
      </c>
      <c r="IJ250" s="1">
        <v>2.6320649999999999E-4</v>
      </c>
      <c r="IK250">
        <v>0.18691869999999999</v>
      </c>
      <c r="IL250">
        <v>0.89144369999999995</v>
      </c>
      <c r="IM250">
        <v>23.831859999999999</v>
      </c>
      <c r="IN250" s="1">
        <v>2.5506239999999999E-4</v>
      </c>
      <c r="IO250">
        <v>0.18114230000000001</v>
      </c>
      <c r="IP250">
        <v>0.89144239999999997</v>
      </c>
      <c r="IQ250">
        <v>23.650120000000001</v>
      </c>
      <c r="IR250" s="1">
        <v>2.4704879999999999E-4</v>
      </c>
      <c r="IS250">
        <v>0.17546200000000001</v>
      </c>
      <c r="IT250">
        <v>0.89141139999999996</v>
      </c>
      <c r="IU250">
        <v>23.329139999999999</v>
      </c>
      <c r="IV250" s="1">
        <v>2.3929029999999999E-4</v>
      </c>
      <c r="IW250">
        <v>0.169963</v>
      </c>
      <c r="IX250">
        <v>0.89140090000000005</v>
      </c>
      <c r="IY250">
        <v>23.07319</v>
      </c>
      <c r="IZ250" s="1">
        <v>2.316416E-4</v>
      </c>
      <c r="JA250">
        <v>0.16454240000000001</v>
      </c>
      <c r="JB250">
        <v>0.89137869999999997</v>
      </c>
      <c r="JC250">
        <v>22.899529999999999</v>
      </c>
      <c r="JD250" s="1">
        <v>2.243713E-4</v>
      </c>
      <c r="JE250">
        <v>0.15938910000000001</v>
      </c>
      <c r="JF250">
        <v>0.89134190000000002</v>
      </c>
      <c r="JG250">
        <v>23.23518</v>
      </c>
      <c r="JH250" s="1">
        <v>2.1762339999999999E-4</v>
      </c>
      <c r="JI250">
        <v>0.15459609999999999</v>
      </c>
      <c r="JJ250">
        <v>0.89130549999999997</v>
      </c>
      <c r="JK250">
        <v>23.699190000000002</v>
      </c>
      <c r="JL250" s="1">
        <v>2.112157E-4</v>
      </c>
      <c r="JM250">
        <v>0.15005869999999999</v>
      </c>
      <c r="JN250">
        <v>0.89129720000000001</v>
      </c>
      <c r="JO250">
        <v>24.09233</v>
      </c>
      <c r="JP250" s="1">
        <v>2.046761E-4</v>
      </c>
      <c r="JQ250">
        <v>0.14542830000000001</v>
      </c>
      <c r="JR250">
        <v>0.89126459999999996</v>
      </c>
      <c r="JS250">
        <v>24.31588</v>
      </c>
      <c r="JT250" s="1">
        <v>1.984953E-4</v>
      </c>
      <c r="JU250">
        <v>0.14104240000000001</v>
      </c>
      <c r="JV250">
        <v>0.89122900000000005</v>
      </c>
      <c r="JW250">
        <v>24.259620000000002</v>
      </c>
      <c r="JX250" s="1">
        <v>1.9240859999999999E-4</v>
      </c>
      <c r="JY250">
        <v>0.13672880000000001</v>
      </c>
      <c r="JZ250">
        <v>0.89121110000000003</v>
      </c>
      <c r="KA250">
        <v>23.961300000000001</v>
      </c>
      <c r="KB250" s="1">
        <v>1.8663290000000001E-4</v>
      </c>
      <c r="KC250">
        <v>0.13263140000000001</v>
      </c>
      <c r="KD250">
        <v>0.8911424</v>
      </c>
      <c r="KE250">
        <v>23.602730000000001</v>
      </c>
      <c r="KF250" s="1">
        <v>1.81263E-4</v>
      </c>
      <c r="KG250">
        <v>0.12881970000000001</v>
      </c>
      <c r="KH250">
        <v>0.89112650000000004</v>
      </c>
      <c r="KI250">
        <v>23.30442</v>
      </c>
      <c r="KJ250" s="1">
        <v>1.759052E-4</v>
      </c>
      <c r="KK250">
        <v>0.12502949999999999</v>
      </c>
      <c r="KL250">
        <v>0.89109309999999997</v>
      </c>
      <c r="KM250">
        <v>23.533200000000001</v>
      </c>
      <c r="KN250" s="1">
        <v>1.7079869999999999E-4</v>
      </c>
      <c r="KO250">
        <v>0.1214044</v>
      </c>
      <c r="KP250">
        <v>0.89105089999999998</v>
      </c>
      <c r="KQ250">
        <v>24.025510000000001</v>
      </c>
      <c r="KR250" s="1">
        <v>1.6592310000000001E-4</v>
      </c>
      <c r="KS250">
        <v>0.11794789999999999</v>
      </c>
      <c r="KT250">
        <v>0.89100900000000005</v>
      </c>
      <c r="KU250">
        <v>24.559000000000001</v>
      </c>
      <c r="KV250" s="1">
        <v>1.6101000000000001E-4</v>
      </c>
      <c r="KW250">
        <v>0.114466</v>
      </c>
      <c r="KX250">
        <v>0.89098820000000001</v>
      </c>
      <c r="KY250">
        <v>24.96809</v>
      </c>
      <c r="KZ250" s="1">
        <v>1.5645500000000001E-4</v>
      </c>
      <c r="LA250">
        <v>0.1112293</v>
      </c>
      <c r="LB250">
        <v>0.8909513</v>
      </c>
      <c r="LC250">
        <v>24.867170000000002</v>
      </c>
      <c r="LD250" s="1">
        <v>1.5203490000000001E-4</v>
      </c>
      <c r="LE250">
        <v>0.1080972</v>
      </c>
      <c r="LF250">
        <v>0.89091949999999998</v>
      </c>
      <c r="LG250">
        <v>24.502980000000001</v>
      </c>
      <c r="LH250" s="1">
        <v>1.4770389999999999E-4</v>
      </c>
      <c r="LI250">
        <v>0.1050223</v>
      </c>
      <c r="LJ250">
        <v>0.89087349999999998</v>
      </c>
      <c r="LK250">
        <v>24.177250000000001</v>
      </c>
      <c r="LL250" s="1">
        <v>1.4362939999999999E-4</v>
      </c>
      <c r="LM250">
        <v>0.1021282</v>
      </c>
      <c r="LN250">
        <v>0.89085559999999997</v>
      </c>
      <c r="LO250">
        <v>24.005949999999999</v>
      </c>
      <c r="LP250" s="1">
        <v>1.3981630000000001E-4</v>
      </c>
      <c r="LQ250" s="1">
        <v>9.9419969999999996E-2</v>
      </c>
      <c r="LR250">
        <v>0.89084640000000004</v>
      </c>
      <c r="LS250">
        <v>24.480340000000002</v>
      </c>
      <c r="LT250" s="1">
        <v>1.360454E-4</v>
      </c>
      <c r="LU250" s="1">
        <v>9.6746739999999998E-2</v>
      </c>
      <c r="LV250">
        <v>0.89079609999999998</v>
      </c>
      <c r="LW250">
        <v>25.1144</v>
      </c>
      <c r="LX250" s="1">
        <v>1.3233210000000001E-4</v>
      </c>
      <c r="LY250" s="1">
        <v>9.4109010000000007E-2</v>
      </c>
      <c r="LZ250">
        <v>0.89077189999999995</v>
      </c>
      <c r="MA250">
        <v>25.672170000000001</v>
      </c>
      <c r="MB250" s="1">
        <v>1.2886780000000001E-4</v>
      </c>
      <c r="MC250" s="1">
        <v>9.1645840000000006E-2</v>
      </c>
      <c r="MD250">
        <v>0.89075340000000003</v>
      </c>
      <c r="ME250">
        <v>26.06964</v>
      </c>
      <c r="MF250" s="1">
        <v>1.255657E-4</v>
      </c>
      <c r="MG250" s="1">
        <v>8.9303170000000001E-2</v>
      </c>
      <c r="MH250">
        <v>0.89074330000000002</v>
      </c>
      <c r="MI250">
        <v>25.944410000000001</v>
      </c>
      <c r="MJ250" s="1">
        <v>1.2215540000000001E-4</v>
      </c>
      <c r="MK250" s="1">
        <v>8.6887240000000004E-2</v>
      </c>
      <c r="ML250">
        <v>0.89070329999999998</v>
      </c>
      <c r="MM250">
        <v>25.578330000000001</v>
      </c>
      <c r="MN250" s="1">
        <v>1.188319E-4</v>
      </c>
      <c r="MO250" s="1">
        <v>8.4523749999999995E-2</v>
      </c>
      <c r="MP250">
        <v>0.89068170000000002</v>
      </c>
      <c r="MQ250">
        <v>25.216470000000001</v>
      </c>
      <c r="MR250" s="1">
        <v>1.155513E-4</v>
      </c>
      <c r="MS250" s="1">
        <v>8.2196489999999997E-2</v>
      </c>
      <c r="MT250">
        <v>0.89067180000000001</v>
      </c>
      <c r="MU250">
        <v>24.917290000000001</v>
      </c>
      <c r="MV250" s="1">
        <v>1.123606E-4</v>
      </c>
      <c r="MW250" s="1">
        <v>7.992515E-2</v>
      </c>
      <c r="MX250">
        <v>0.89062790000000003</v>
      </c>
      <c r="MY250">
        <v>24.867429999999999</v>
      </c>
      <c r="MZ250" s="1">
        <v>1.093506E-4</v>
      </c>
      <c r="NA250" s="1">
        <v>7.7790709999999999E-2</v>
      </c>
      <c r="NB250">
        <v>0.89061639999999997</v>
      </c>
      <c r="NC250">
        <v>25.12687</v>
      </c>
      <c r="ND250" s="1">
        <v>1.064855E-4</v>
      </c>
      <c r="NE250" s="1">
        <v>7.5750949999999997E-2</v>
      </c>
      <c r="NF250">
        <v>0.89057719999999996</v>
      </c>
      <c r="NG250">
        <v>25.60812</v>
      </c>
      <c r="NH250" s="1">
        <v>1.035844E-4</v>
      </c>
      <c r="NI250" s="1">
        <v>7.3696330000000004E-2</v>
      </c>
      <c r="NJ250">
        <v>0.89054759999999999</v>
      </c>
      <c r="NK250">
        <v>25.658249999999999</v>
      </c>
      <c r="NL250" s="1">
        <v>1.007481E-4</v>
      </c>
      <c r="NM250" s="1">
        <v>7.1682209999999996E-2</v>
      </c>
      <c r="NN250">
        <v>0.89053510000000002</v>
      </c>
      <c r="NO250">
        <v>25.311</v>
      </c>
      <c r="NP250" s="1">
        <v>9.7861430000000007E-5</v>
      </c>
      <c r="NQ250">
        <v>6.9633299999999995E-2</v>
      </c>
      <c r="NR250">
        <v>0.8905267</v>
      </c>
      <c r="NS250">
        <v>24.807490000000001</v>
      </c>
      <c r="NT250" s="1">
        <v>9.5039629999999999E-5</v>
      </c>
      <c r="NU250" s="1">
        <v>6.7626989999999998E-2</v>
      </c>
      <c r="NV250">
        <v>0.89050530000000006</v>
      </c>
      <c r="NW250">
        <v>24.247060000000001</v>
      </c>
      <c r="NX250" s="1">
        <v>9.238746E-5</v>
      </c>
      <c r="NY250" s="1">
        <v>6.5740820000000005E-2</v>
      </c>
      <c r="NZ250">
        <v>0.89046440000000004</v>
      </c>
      <c r="OA250">
        <v>23.855979999999999</v>
      </c>
      <c r="OB250" s="1">
        <v>8.9709960000000004E-5</v>
      </c>
      <c r="OC250" s="1">
        <v>6.3839309999999996E-2</v>
      </c>
      <c r="OD250">
        <v>0.89045200000000002</v>
      </c>
      <c r="OE250">
        <v>24.05218</v>
      </c>
      <c r="OF250" s="1">
        <v>8.7126360000000004E-5</v>
      </c>
      <c r="OG250" s="1">
        <v>6.2002740000000001E-2</v>
      </c>
      <c r="OH250">
        <v>0.89044230000000002</v>
      </c>
      <c r="OI250">
        <v>24.53999</v>
      </c>
      <c r="OJ250" s="1">
        <v>8.4662409999999998E-5</v>
      </c>
      <c r="OK250" s="1">
        <v>6.0249770000000001E-2</v>
      </c>
    </row>
    <row r="251" spans="1:401" x14ac:dyDescent="0.35">
      <c r="A251">
        <v>257</v>
      </c>
      <c r="B251" t="s">
        <v>4</v>
      </c>
      <c r="C251" t="s">
        <v>181</v>
      </c>
      <c r="D251" t="s">
        <v>255</v>
      </c>
      <c r="E251">
        <v>874.23350000000005</v>
      </c>
      <c r="F251">
        <v>1.3079400000000001</v>
      </c>
      <c r="G251">
        <v>24.089960000000001</v>
      </c>
      <c r="H251">
        <v>0</v>
      </c>
      <c r="I251">
        <v>0</v>
      </c>
      <c r="J251">
        <v>1.3076700000000001</v>
      </c>
      <c r="K251">
        <v>23.973030000000001</v>
      </c>
      <c r="L251">
        <v>0</v>
      </c>
      <c r="M251">
        <v>0</v>
      </c>
      <c r="N251">
        <v>1.3073790000000001</v>
      </c>
      <c r="O251">
        <v>23.961590000000001</v>
      </c>
      <c r="P251">
        <v>0</v>
      </c>
      <c r="Q251">
        <v>0</v>
      </c>
      <c r="R251">
        <v>1.3070569999999999</v>
      </c>
      <c r="S251">
        <v>23.919930000000001</v>
      </c>
      <c r="T251">
        <v>0</v>
      </c>
      <c r="U251">
        <v>0</v>
      </c>
      <c r="V251">
        <v>1.3067770000000001</v>
      </c>
      <c r="W251">
        <v>23.91902</v>
      </c>
      <c r="X251">
        <v>0</v>
      </c>
      <c r="Y251">
        <v>0</v>
      </c>
      <c r="Z251">
        <v>1.3064849999999999</v>
      </c>
      <c r="AA251">
        <v>23.626950000000001</v>
      </c>
      <c r="AB251">
        <v>0</v>
      </c>
      <c r="AC251">
        <v>0</v>
      </c>
      <c r="AD251">
        <v>1.3061769999999999</v>
      </c>
      <c r="AE251">
        <v>23.108750000000001</v>
      </c>
      <c r="AF251">
        <v>0</v>
      </c>
      <c r="AG251">
        <v>0</v>
      </c>
      <c r="AH251">
        <v>1.3059270000000001</v>
      </c>
      <c r="AI251">
        <v>22.56625</v>
      </c>
      <c r="AJ251">
        <v>0</v>
      </c>
      <c r="AK251">
        <v>0</v>
      </c>
      <c r="AL251">
        <v>1.3056620000000001</v>
      </c>
      <c r="AM251">
        <v>22.12884</v>
      </c>
      <c r="AN251">
        <v>0</v>
      </c>
      <c r="AO251">
        <v>0</v>
      </c>
      <c r="AP251">
        <v>1.305453</v>
      </c>
      <c r="AQ251">
        <v>22.249130000000001</v>
      </c>
      <c r="AR251">
        <v>0</v>
      </c>
      <c r="AS251" s="1">
        <v>6.130445E-38</v>
      </c>
      <c r="AT251">
        <v>1.305223</v>
      </c>
      <c r="AU251">
        <v>22.69125</v>
      </c>
      <c r="AV251" s="1">
        <v>1.536456E-26</v>
      </c>
      <c r="AW251" s="1">
        <v>1.282291E-23</v>
      </c>
      <c r="AX251">
        <v>1.3049900000000001</v>
      </c>
      <c r="AY251">
        <v>23.041080000000001</v>
      </c>
      <c r="AZ251" s="1">
        <v>7.3368119999999998E-15</v>
      </c>
      <c r="BA251" s="1">
        <v>6.1228169999999998E-12</v>
      </c>
      <c r="BB251">
        <v>1.304824</v>
      </c>
      <c r="BC251">
        <v>23.306560000000001</v>
      </c>
      <c r="BD251" s="1">
        <v>8.6304439999999995E-7</v>
      </c>
      <c r="BE251" s="1">
        <v>4.9329090000000005E-4</v>
      </c>
      <c r="BF251">
        <v>1.3046329999999999</v>
      </c>
      <c r="BG251">
        <v>23.221779999999999</v>
      </c>
      <c r="BH251" s="1">
        <v>1.196059E-3</v>
      </c>
      <c r="BI251">
        <v>0.76027049999999996</v>
      </c>
      <c r="BJ251">
        <v>1.3044899999999999</v>
      </c>
      <c r="BK251">
        <v>22.856010000000001</v>
      </c>
      <c r="BL251">
        <v>0.13595679999999999</v>
      </c>
      <c r="BM251">
        <v>93.321669999999997</v>
      </c>
      <c r="BN251">
        <v>1.3043739999999999</v>
      </c>
      <c r="BO251">
        <v>22.523530000000001</v>
      </c>
      <c r="BP251">
        <v>2.902482</v>
      </c>
      <c r="BQ251">
        <v>2125.8040000000001</v>
      </c>
      <c r="BR251">
        <v>1.304262</v>
      </c>
      <c r="BS251">
        <v>22.231120000000001</v>
      </c>
      <c r="BT251">
        <v>17.218060000000001</v>
      </c>
      <c r="BU251">
        <v>13353.25</v>
      </c>
      <c r="BV251">
        <v>1.3041799999999999</v>
      </c>
      <c r="BW251">
        <v>22.26182</v>
      </c>
      <c r="BX251">
        <v>36.308889999999998</v>
      </c>
      <c r="BY251">
        <v>29652.11</v>
      </c>
      <c r="BZ251">
        <v>1.304119</v>
      </c>
      <c r="CA251">
        <v>22.505279999999999</v>
      </c>
      <c r="CB251">
        <v>32.43336</v>
      </c>
      <c r="CC251">
        <v>27765.599999999999</v>
      </c>
      <c r="CD251">
        <v>1.3040499999999999</v>
      </c>
      <c r="CE251">
        <v>22.703379999999999</v>
      </c>
      <c r="CF251">
        <v>14.01479</v>
      </c>
      <c r="CG251">
        <v>12526.81</v>
      </c>
      <c r="CH251">
        <v>1.303995</v>
      </c>
      <c r="CI251">
        <v>22.942060000000001</v>
      </c>
      <c r="CJ251">
        <v>3.2593610000000002</v>
      </c>
      <c r="CK251">
        <v>3030.9209999999998</v>
      </c>
      <c r="CL251">
        <v>1.3039780000000001</v>
      </c>
      <c r="CM251">
        <v>22.960930000000001</v>
      </c>
      <c r="CN251">
        <v>0.45075510000000002</v>
      </c>
      <c r="CO251">
        <v>433.68310000000002</v>
      </c>
      <c r="CP251">
        <v>1.30393</v>
      </c>
      <c r="CQ251">
        <v>22.741019999999999</v>
      </c>
      <c r="CR251" s="1">
        <v>4.5594059999999999E-2</v>
      </c>
      <c r="CS251">
        <v>44.273180000000004</v>
      </c>
      <c r="CT251">
        <v>1.3038940000000001</v>
      </c>
      <c r="CU251">
        <v>22.601880000000001</v>
      </c>
      <c r="CV251" s="1">
        <v>8.6343940000000001E-3</v>
      </c>
      <c r="CW251">
        <v>7.6847310000000002</v>
      </c>
      <c r="CX251">
        <v>1.3038749999999999</v>
      </c>
      <c r="CY251">
        <v>22.55951</v>
      </c>
      <c r="CZ251" s="1">
        <v>5.4640549999999998E-3</v>
      </c>
      <c r="DA251">
        <v>4.6258499999999998</v>
      </c>
      <c r="DB251">
        <v>1.303831</v>
      </c>
      <c r="DC251">
        <v>23.01491</v>
      </c>
      <c r="DD251" s="1">
        <v>4.5030670000000004E-3</v>
      </c>
      <c r="DE251">
        <v>3.7963879999999999</v>
      </c>
      <c r="DF251">
        <v>1.303803</v>
      </c>
      <c r="DG251">
        <v>23.616710000000001</v>
      </c>
      <c r="DH251" s="1">
        <v>3.785114E-3</v>
      </c>
      <c r="DI251">
        <v>3.1898879999999998</v>
      </c>
      <c r="DJ251">
        <v>1.3037510000000001</v>
      </c>
      <c r="DK251">
        <v>24.146519999999999</v>
      </c>
      <c r="DL251" s="1">
        <v>3.1987420000000001E-3</v>
      </c>
      <c r="DM251">
        <v>2.695055</v>
      </c>
      <c r="DN251">
        <v>1.3037190000000001</v>
      </c>
      <c r="DO251">
        <v>24.50159</v>
      </c>
      <c r="DP251" s="1">
        <v>2.7173100000000001E-3</v>
      </c>
      <c r="DQ251">
        <v>2.2888280000000001</v>
      </c>
      <c r="DR251">
        <v>1.303644</v>
      </c>
      <c r="DS251">
        <v>24.272130000000001</v>
      </c>
      <c r="DT251" s="1">
        <v>2.322139E-3</v>
      </c>
      <c r="DU251">
        <v>1.955284</v>
      </c>
      <c r="DV251">
        <v>1.3035490000000001</v>
      </c>
      <c r="DW251">
        <v>23.796759999999999</v>
      </c>
      <c r="DX251" s="1">
        <v>1.9985409999999999E-3</v>
      </c>
      <c r="DY251">
        <v>1.6822859999999999</v>
      </c>
      <c r="DZ251">
        <v>1.3034730000000001</v>
      </c>
      <c r="EA251">
        <v>23.365919999999999</v>
      </c>
      <c r="EB251" s="1">
        <v>1.7321389999999999E-3</v>
      </c>
      <c r="EC251">
        <v>1.457581</v>
      </c>
      <c r="ED251">
        <v>1.303345</v>
      </c>
      <c r="EE251">
        <v>23.063510000000001</v>
      </c>
      <c r="EF251" s="1">
        <v>1.5125609999999999E-3</v>
      </c>
      <c r="EG251">
        <v>1.272354</v>
      </c>
      <c r="EH251">
        <v>1.3032189999999999</v>
      </c>
      <c r="EI251">
        <v>23.261140000000001</v>
      </c>
      <c r="EJ251" s="1">
        <v>1.330819E-3</v>
      </c>
      <c r="EK251">
        <v>1.1191679999999999</v>
      </c>
      <c r="EL251">
        <v>1.3030729999999999</v>
      </c>
      <c r="EM251">
        <v>23.809940000000001</v>
      </c>
      <c r="EN251" s="1">
        <v>1.1784269999999999E-3</v>
      </c>
      <c r="EO251">
        <v>0.99078599999999994</v>
      </c>
      <c r="EP251">
        <v>1.302948</v>
      </c>
      <c r="EQ251">
        <v>24.405239999999999</v>
      </c>
      <c r="ER251" s="1">
        <v>1.0499400000000001E-3</v>
      </c>
      <c r="ES251">
        <v>0.88258210000000004</v>
      </c>
      <c r="ET251">
        <v>1.3027930000000001</v>
      </c>
      <c r="EU251">
        <v>24.82687</v>
      </c>
      <c r="EV251" s="1">
        <v>9.4103709999999996E-4</v>
      </c>
      <c r="EW251">
        <v>0.79088689999999995</v>
      </c>
      <c r="EX251">
        <v>1.302637</v>
      </c>
      <c r="EY251">
        <v>24.720140000000001</v>
      </c>
      <c r="EZ251" s="1">
        <v>8.4908E-4</v>
      </c>
      <c r="FA251">
        <v>0.71343160000000005</v>
      </c>
      <c r="FB251">
        <v>1.3024929999999999</v>
      </c>
      <c r="FC251">
        <v>24.291039999999999</v>
      </c>
      <c r="FD251" s="1">
        <v>7.7195949999999997E-4</v>
      </c>
      <c r="FE251">
        <v>0.64846230000000005</v>
      </c>
      <c r="FF251">
        <v>1.302343</v>
      </c>
      <c r="FG251">
        <v>23.88842</v>
      </c>
      <c r="FH251" s="1">
        <v>7.0691700000000005E-4</v>
      </c>
      <c r="FI251">
        <v>0.59366909999999995</v>
      </c>
      <c r="FJ251">
        <v>1.3022089999999999</v>
      </c>
      <c r="FK251">
        <v>23.61185</v>
      </c>
      <c r="FL251" s="1">
        <v>6.5171640000000002E-4</v>
      </c>
      <c r="FM251">
        <v>0.54720979999999997</v>
      </c>
      <c r="FN251">
        <v>1.3020670000000001</v>
      </c>
      <c r="FO251">
        <v>23.870699999999999</v>
      </c>
      <c r="FP251" s="1">
        <v>6.0362359999999995E-4</v>
      </c>
      <c r="FQ251">
        <v>0.50680510000000001</v>
      </c>
      <c r="FR251">
        <v>1.3019400000000001</v>
      </c>
      <c r="FS251">
        <v>24.33672</v>
      </c>
      <c r="FT251" s="1">
        <v>5.6212310000000002E-4</v>
      </c>
      <c r="FU251">
        <v>0.47184549999999997</v>
      </c>
      <c r="FV251">
        <v>1.3018209999999999</v>
      </c>
      <c r="FW251">
        <v>24.604089999999999</v>
      </c>
      <c r="FX251" s="1">
        <v>5.2662409999999998E-4</v>
      </c>
      <c r="FY251">
        <v>0.4420058</v>
      </c>
      <c r="FZ251">
        <v>1.3017080000000001</v>
      </c>
      <c r="GA251">
        <v>24.716270000000002</v>
      </c>
      <c r="GB251" s="1">
        <v>4.9522979999999997E-4</v>
      </c>
      <c r="GC251">
        <v>0.41563290000000003</v>
      </c>
      <c r="GD251">
        <v>1.3016049999999999</v>
      </c>
      <c r="GE251">
        <v>24.372579999999999</v>
      </c>
      <c r="GF251" s="1">
        <v>4.673322E-4</v>
      </c>
      <c r="GG251">
        <v>0.3921944</v>
      </c>
      <c r="GH251">
        <v>1.301526</v>
      </c>
      <c r="GI251">
        <v>23.944990000000001</v>
      </c>
      <c r="GJ251" s="1">
        <v>4.4274869999999999E-4</v>
      </c>
      <c r="GK251">
        <v>0.3715291</v>
      </c>
      <c r="GL251">
        <v>1.301453</v>
      </c>
      <c r="GM251">
        <v>23.512370000000001</v>
      </c>
      <c r="GN251" s="1">
        <v>4.2100109999999998E-4</v>
      </c>
      <c r="GO251">
        <v>0.3532439</v>
      </c>
      <c r="GP251">
        <v>1.301391</v>
      </c>
      <c r="GQ251">
        <v>23.171330000000001</v>
      </c>
      <c r="GR251" s="1">
        <v>4.0126460000000001E-4</v>
      </c>
      <c r="GS251">
        <v>0.33669519999999997</v>
      </c>
      <c r="GT251">
        <v>1.3013440000000001</v>
      </c>
      <c r="GU251">
        <v>22.994340000000001</v>
      </c>
      <c r="GV251" s="1">
        <v>3.8286739999999998E-4</v>
      </c>
      <c r="GW251">
        <v>0.32126009999999999</v>
      </c>
      <c r="GX251">
        <v>1.301315</v>
      </c>
      <c r="GY251">
        <v>23.266719999999999</v>
      </c>
      <c r="GZ251" s="1">
        <v>3.6624550000000002E-4</v>
      </c>
      <c r="HA251">
        <v>0.30729479999999998</v>
      </c>
      <c r="HB251">
        <v>1.3012729999999999</v>
      </c>
      <c r="HC251">
        <v>23.865410000000001</v>
      </c>
      <c r="HD251" s="1">
        <v>3.5105120000000002E-4</v>
      </c>
      <c r="HE251">
        <v>0.29454000000000002</v>
      </c>
      <c r="HF251">
        <v>1.3012680000000001</v>
      </c>
      <c r="HG251">
        <v>24.3248</v>
      </c>
      <c r="HH251" s="1">
        <v>3.3702560000000001E-4</v>
      </c>
      <c r="HI251">
        <v>0.28275020000000001</v>
      </c>
      <c r="HJ251">
        <v>1.3012619999999999</v>
      </c>
      <c r="HK251">
        <v>24.257560000000002</v>
      </c>
      <c r="HL251" s="1">
        <v>3.2435310000000002E-4</v>
      </c>
      <c r="HM251">
        <v>0.2720977</v>
      </c>
      <c r="HN251">
        <v>1.3012360000000001</v>
      </c>
      <c r="HO251">
        <v>23.67343</v>
      </c>
      <c r="HP251" s="1">
        <v>3.1269110000000001E-4</v>
      </c>
      <c r="HQ251">
        <v>0.26230900000000001</v>
      </c>
      <c r="HR251">
        <v>1.3012250000000001</v>
      </c>
      <c r="HS251">
        <v>23.12312</v>
      </c>
      <c r="HT251" s="1">
        <v>3.0188680000000002E-4</v>
      </c>
      <c r="HU251">
        <v>0.25323990000000002</v>
      </c>
      <c r="HV251">
        <v>1.3012170000000001</v>
      </c>
      <c r="HW251">
        <v>22.724049999999998</v>
      </c>
      <c r="HX251" s="1">
        <v>2.9159349999999999E-4</v>
      </c>
      <c r="HY251">
        <v>0.2446208</v>
      </c>
      <c r="HZ251">
        <v>1.30121</v>
      </c>
      <c r="IA251">
        <v>22.85097</v>
      </c>
      <c r="IB251" s="1">
        <v>2.8182370000000002E-4</v>
      </c>
      <c r="IC251">
        <v>0.23642340000000001</v>
      </c>
      <c r="ID251">
        <v>1.301194</v>
      </c>
      <c r="IE251">
        <v>23.2774</v>
      </c>
      <c r="IF251" s="1">
        <v>2.7247140000000002E-4</v>
      </c>
      <c r="IG251">
        <v>0.22858200000000001</v>
      </c>
      <c r="IH251">
        <v>1.3011630000000001</v>
      </c>
      <c r="II251">
        <v>23.619689999999999</v>
      </c>
      <c r="IJ251" s="1">
        <v>2.6382350000000001E-4</v>
      </c>
      <c r="IK251">
        <v>0.2213241</v>
      </c>
      <c r="IL251">
        <v>1.3011509999999999</v>
      </c>
      <c r="IM251">
        <v>23.846409999999999</v>
      </c>
      <c r="IN251" s="1">
        <v>2.556398E-4</v>
      </c>
      <c r="IO251">
        <v>0.21446229999999999</v>
      </c>
      <c r="IP251">
        <v>1.3011360000000001</v>
      </c>
      <c r="IQ251">
        <v>23.685939999999999</v>
      </c>
      <c r="IR251" s="1">
        <v>2.4762850000000002E-4</v>
      </c>
      <c r="IS251">
        <v>0.207764</v>
      </c>
      <c r="IT251">
        <v>1.3010729999999999</v>
      </c>
      <c r="IU251">
        <v>23.36281</v>
      </c>
      <c r="IV251" s="1">
        <v>2.398507E-4</v>
      </c>
      <c r="IW251">
        <v>0.20125109999999999</v>
      </c>
      <c r="IX251">
        <v>1.3010520000000001</v>
      </c>
      <c r="IY251">
        <v>23.102519999999998</v>
      </c>
      <c r="IZ251" s="1">
        <v>2.3219030000000001E-4</v>
      </c>
      <c r="JA251">
        <v>0.1948452</v>
      </c>
      <c r="JB251">
        <v>1.3009710000000001</v>
      </c>
      <c r="JC251">
        <v>22.918009999999999</v>
      </c>
      <c r="JD251" s="1">
        <v>2.248843E-4</v>
      </c>
      <c r="JE251">
        <v>0.18872639999999999</v>
      </c>
      <c r="JF251">
        <v>1.300932</v>
      </c>
      <c r="JG251">
        <v>23.240349999999999</v>
      </c>
      <c r="JH251" s="1">
        <v>2.1809760000000001E-4</v>
      </c>
      <c r="JI251">
        <v>0.18302589999999999</v>
      </c>
      <c r="JJ251">
        <v>1.300843</v>
      </c>
      <c r="JK251">
        <v>23.70035</v>
      </c>
      <c r="JL251" s="1">
        <v>2.116834E-4</v>
      </c>
      <c r="JM251">
        <v>0.1776644</v>
      </c>
      <c r="JN251">
        <v>1.30078</v>
      </c>
      <c r="JO251">
        <v>24.088039999999999</v>
      </c>
      <c r="JP251" s="1">
        <v>2.051434E-4</v>
      </c>
      <c r="JQ251">
        <v>0.17220759999999999</v>
      </c>
      <c r="JR251">
        <v>1.3006850000000001</v>
      </c>
      <c r="JS251">
        <v>24.3279</v>
      </c>
      <c r="JT251" s="1">
        <v>1.9894150000000001E-4</v>
      </c>
      <c r="JU251">
        <v>0.1670085</v>
      </c>
      <c r="JV251">
        <v>1.3006230000000001</v>
      </c>
      <c r="JW251">
        <v>24.28753</v>
      </c>
      <c r="JX251" s="1">
        <v>1.9283820000000001E-4</v>
      </c>
      <c r="JY251">
        <v>0.16190660000000001</v>
      </c>
      <c r="JZ251">
        <v>1.3005310000000001</v>
      </c>
      <c r="KA251">
        <v>23.99541</v>
      </c>
      <c r="KB251" s="1">
        <v>1.8705060000000001E-4</v>
      </c>
      <c r="KC251">
        <v>0.15706239999999999</v>
      </c>
      <c r="KD251">
        <v>1.3004309999999999</v>
      </c>
      <c r="KE251">
        <v>23.641100000000002</v>
      </c>
      <c r="KF251" s="1">
        <v>1.8163979999999999E-4</v>
      </c>
      <c r="KG251">
        <v>0.15251580000000001</v>
      </c>
      <c r="KH251">
        <v>1.300333</v>
      </c>
      <c r="KI251">
        <v>23.33426</v>
      </c>
      <c r="KJ251" s="1">
        <v>1.762953E-4</v>
      </c>
      <c r="KK251">
        <v>0.14806620000000001</v>
      </c>
      <c r="KL251">
        <v>1.3002419999999999</v>
      </c>
      <c r="KM251">
        <v>23.53894</v>
      </c>
      <c r="KN251" s="1">
        <v>1.711568E-4</v>
      </c>
      <c r="KO251">
        <v>0.14375660000000001</v>
      </c>
      <c r="KP251">
        <v>1.300135</v>
      </c>
      <c r="KQ251">
        <v>24.02054</v>
      </c>
      <c r="KR251" s="1">
        <v>1.6627720000000001E-4</v>
      </c>
      <c r="KS251">
        <v>0.1396741</v>
      </c>
      <c r="KT251">
        <v>1.3000659999999999</v>
      </c>
      <c r="KU251">
        <v>24.553609999999999</v>
      </c>
      <c r="KV251" s="1">
        <v>1.613598E-4</v>
      </c>
      <c r="KW251">
        <v>0.1355654</v>
      </c>
      <c r="KX251">
        <v>1.299963</v>
      </c>
      <c r="KY251">
        <v>24.978169999999999</v>
      </c>
      <c r="KZ251" s="1">
        <v>1.5677759999999999E-4</v>
      </c>
      <c r="LA251">
        <v>0.13171830000000001</v>
      </c>
      <c r="LB251">
        <v>1.2998670000000001</v>
      </c>
      <c r="LC251">
        <v>24.902329999999999</v>
      </c>
      <c r="LD251" s="1">
        <v>1.5235699999999999E-4</v>
      </c>
      <c r="LE251">
        <v>0.1280231</v>
      </c>
      <c r="LF251">
        <v>1.2997799999999999</v>
      </c>
      <c r="LG251">
        <v>24.53922</v>
      </c>
      <c r="LH251" s="1">
        <v>1.480113E-4</v>
      </c>
      <c r="LI251">
        <v>0.12438249999999999</v>
      </c>
      <c r="LJ251">
        <v>1.299682</v>
      </c>
      <c r="LK251">
        <v>24.20814</v>
      </c>
      <c r="LL251" s="1">
        <v>1.4391419999999999E-4</v>
      </c>
      <c r="LM251">
        <v>0.1209426</v>
      </c>
      <c r="LN251">
        <v>1.299604</v>
      </c>
      <c r="LO251">
        <v>24.02</v>
      </c>
      <c r="LP251" s="1">
        <v>1.400905E-4</v>
      </c>
      <c r="LQ251">
        <v>0.1177358</v>
      </c>
      <c r="LR251">
        <v>1.299531</v>
      </c>
      <c r="LS251">
        <v>24.473510000000001</v>
      </c>
      <c r="LT251" s="1">
        <v>1.3632250000000001E-4</v>
      </c>
      <c r="LU251">
        <v>0.1145863</v>
      </c>
      <c r="LV251">
        <v>1.299453</v>
      </c>
      <c r="LW251">
        <v>25.108270000000001</v>
      </c>
      <c r="LX251" s="1">
        <v>1.3259480000000001E-4</v>
      </c>
      <c r="LY251">
        <v>0.11145869999999999</v>
      </c>
      <c r="LZ251">
        <v>1.29938</v>
      </c>
      <c r="MA251">
        <v>25.67108</v>
      </c>
      <c r="MB251" s="1">
        <v>1.2911039999999999E-4</v>
      </c>
      <c r="MC251">
        <v>0.10852970000000001</v>
      </c>
      <c r="MD251">
        <v>1.299301</v>
      </c>
      <c r="ME251">
        <v>26.08737</v>
      </c>
      <c r="MF251" s="1">
        <v>1.25807E-4</v>
      </c>
      <c r="MG251">
        <v>0.1057636</v>
      </c>
      <c r="MH251">
        <v>1.299253</v>
      </c>
      <c r="MI251">
        <v>25.988710000000001</v>
      </c>
      <c r="MJ251" s="1">
        <v>1.2240640000000001E-4</v>
      </c>
      <c r="MK251">
        <v>0.10292519999999999</v>
      </c>
      <c r="ML251">
        <v>1.299185</v>
      </c>
      <c r="MM251">
        <v>25.61889</v>
      </c>
      <c r="MN251" s="1">
        <v>1.1906859999999999E-4</v>
      </c>
      <c r="MO251">
        <v>0.1001194</v>
      </c>
      <c r="MP251">
        <v>1.299107</v>
      </c>
      <c r="MQ251">
        <v>25.25177</v>
      </c>
      <c r="MR251" s="1">
        <v>1.157917E-4</v>
      </c>
      <c r="MS251" s="1">
        <v>9.7377549999999993E-2</v>
      </c>
      <c r="MT251">
        <v>1.2990520000000001</v>
      </c>
      <c r="MU251">
        <v>24.943090000000002</v>
      </c>
      <c r="MV251" s="1">
        <v>1.125824E-4</v>
      </c>
      <c r="MW251" s="1">
        <v>9.4678869999999998E-2</v>
      </c>
      <c r="MX251">
        <v>1.29898</v>
      </c>
      <c r="MY251">
        <v>24.876940000000001</v>
      </c>
      <c r="MZ251" s="1">
        <v>1.095702E-4</v>
      </c>
      <c r="NA251" s="1">
        <v>9.2155669999999995E-2</v>
      </c>
      <c r="NB251">
        <v>1.298908</v>
      </c>
      <c r="NC251">
        <v>25.122769999999999</v>
      </c>
      <c r="ND251" s="1">
        <v>1.066899E-4</v>
      </c>
      <c r="NE251" s="1">
        <v>8.9730619999999997E-2</v>
      </c>
      <c r="NF251">
        <v>1.298829</v>
      </c>
      <c r="NG251">
        <v>25.612739999999999</v>
      </c>
      <c r="NH251" s="1">
        <v>1.037953E-4</v>
      </c>
      <c r="NI251" s="1">
        <v>8.7314459999999997E-2</v>
      </c>
      <c r="NJ251">
        <v>1.2987759999999999</v>
      </c>
      <c r="NK251">
        <v>25.692209999999999</v>
      </c>
      <c r="NL251" s="1">
        <v>1.0095530000000001E-4</v>
      </c>
      <c r="NM251" s="1">
        <v>8.493096E-2</v>
      </c>
      <c r="NN251">
        <v>1.298699</v>
      </c>
      <c r="NO251">
        <v>25.358460000000001</v>
      </c>
      <c r="NP251" s="1">
        <v>9.8071230000000006E-5</v>
      </c>
      <c r="NQ251" s="1">
        <v>8.2517640000000003E-2</v>
      </c>
      <c r="NR251">
        <v>1.298659</v>
      </c>
      <c r="NS251">
        <v>24.86694</v>
      </c>
      <c r="NT251" s="1">
        <v>9.5239719999999997E-5</v>
      </c>
      <c r="NU251" s="1">
        <v>8.0139119999999994E-2</v>
      </c>
      <c r="NV251">
        <v>1.29857</v>
      </c>
      <c r="NW251">
        <v>24.30172</v>
      </c>
      <c r="NX251" s="1">
        <v>9.2581349999999997E-5</v>
      </c>
      <c r="NY251" s="1">
        <v>7.7904780000000007E-2</v>
      </c>
      <c r="NZ251">
        <v>1.29854</v>
      </c>
      <c r="OA251">
        <v>23.88832</v>
      </c>
      <c r="OB251" s="1">
        <v>8.9903179999999995E-5</v>
      </c>
      <c r="OC251" s="1">
        <v>7.5658980000000001E-2</v>
      </c>
      <c r="OD251">
        <v>1.2984899999999999</v>
      </c>
      <c r="OE251">
        <v>24.054010000000002</v>
      </c>
      <c r="OF251" s="1">
        <v>8.7310770000000002E-5</v>
      </c>
      <c r="OG251" s="1">
        <v>7.3481149999999995E-2</v>
      </c>
      <c r="OH251">
        <v>1.298424</v>
      </c>
      <c r="OI251">
        <v>24.53755</v>
      </c>
      <c r="OJ251" s="1">
        <v>8.4839229999999994E-5</v>
      </c>
      <c r="OK251" s="1">
        <v>7.1402809999999997E-2</v>
      </c>
    </row>
    <row r="252" spans="1:401" x14ac:dyDescent="0.35">
      <c r="A252">
        <v>258</v>
      </c>
      <c r="B252" t="s">
        <v>4</v>
      </c>
      <c r="C252" t="s">
        <v>181</v>
      </c>
      <c r="D252" t="s">
        <v>256</v>
      </c>
      <c r="E252">
        <v>852.36410000000001</v>
      </c>
      <c r="F252">
        <v>0.70047689999999996</v>
      </c>
      <c r="G252">
        <v>24.118369999999999</v>
      </c>
      <c r="H252">
        <v>0</v>
      </c>
      <c r="I252">
        <v>0</v>
      </c>
      <c r="J252">
        <v>0.70026279999999996</v>
      </c>
      <c r="K252">
        <v>23.988569999999999</v>
      </c>
      <c r="L252">
        <v>0</v>
      </c>
      <c r="M252">
        <v>0</v>
      </c>
      <c r="N252">
        <v>0.7000383</v>
      </c>
      <c r="O252">
        <v>23.96828</v>
      </c>
      <c r="P252">
        <v>0</v>
      </c>
      <c r="Q252">
        <v>0</v>
      </c>
      <c r="R252">
        <v>0.69980319999999996</v>
      </c>
      <c r="S252">
        <v>23.93046</v>
      </c>
      <c r="T252">
        <v>0</v>
      </c>
      <c r="U252">
        <v>0</v>
      </c>
      <c r="V252">
        <v>0.69956620000000003</v>
      </c>
      <c r="W252">
        <v>23.940940000000001</v>
      </c>
      <c r="X252">
        <v>0</v>
      </c>
      <c r="Y252">
        <v>0</v>
      </c>
      <c r="Z252">
        <v>0.69933909999999999</v>
      </c>
      <c r="AA252">
        <v>23.668310000000002</v>
      </c>
      <c r="AB252">
        <v>0</v>
      </c>
      <c r="AC252">
        <v>0</v>
      </c>
      <c r="AD252">
        <v>0.69910939999999999</v>
      </c>
      <c r="AE252">
        <v>23.16187</v>
      </c>
      <c r="AF252">
        <v>0</v>
      </c>
      <c r="AG252">
        <v>0</v>
      </c>
      <c r="AH252">
        <v>0.69888790000000001</v>
      </c>
      <c r="AI252">
        <v>22.621649999999999</v>
      </c>
      <c r="AJ252">
        <v>0</v>
      </c>
      <c r="AK252">
        <v>0</v>
      </c>
      <c r="AL252">
        <v>0.69868229999999998</v>
      </c>
      <c r="AM252">
        <v>22.16911</v>
      </c>
      <c r="AN252">
        <v>0</v>
      </c>
      <c r="AO252">
        <v>0</v>
      </c>
      <c r="AP252">
        <v>0.69848730000000003</v>
      </c>
      <c r="AQ252">
        <v>22.26774</v>
      </c>
      <c r="AR252">
        <v>0</v>
      </c>
      <c r="AS252" s="1">
        <v>1.384416E-38</v>
      </c>
      <c r="AT252">
        <v>0.69830669999999995</v>
      </c>
      <c r="AU252">
        <v>22.700759999999999</v>
      </c>
      <c r="AV252" s="1">
        <v>2.1513379999999999E-27</v>
      </c>
      <c r="AW252" s="1">
        <v>1.9625890000000002E-24</v>
      </c>
      <c r="AX252">
        <v>0.69813049999999999</v>
      </c>
      <c r="AY252">
        <v>23.05001</v>
      </c>
      <c r="AZ252" s="1">
        <v>1.448801E-15</v>
      </c>
      <c r="BA252" s="1">
        <v>1.3212350000000001E-12</v>
      </c>
      <c r="BB252">
        <v>0.69796899999999995</v>
      </c>
      <c r="BC252">
        <v>23.32358</v>
      </c>
      <c r="BD252" s="1">
        <v>3.7967540000000001E-7</v>
      </c>
      <c r="BE252" s="1">
        <v>2.657011E-4</v>
      </c>
      <c r="BF252">
        <v>0.69782730000000004</v>
      </c>
      <c r="BG252">
        <v>23.248819999999998</v>
      </c>
      <c r="BH252" s="1">
        <v>6.9642119999999998E-4</v>
      </c>
      <c r="BI252">
        <v>0.52000760000000001</v>
      </c>
      <c r="BJ252">
        <v>0.69769919999999996</v>
      </c>
      <c r="BK252">
        <v>22.88496</v>
      </c>
      <c r="BL252" s="1">
        <v>9.3661079999999994E-2</v>
      </c>
      <c r="BM252">
        <v>73.795410000000004</v>
      </c>
      <c r="BN252">
        <v>0.69758719999999996</v>
      </c>
      <c r="BO252">
        <v>22.551659999999998</v>
      </c>
      <c r="BP252">
        <v>2.2776689999999999</v>
      </c>
      <c r="BQ252">
        <v>1881.203</v>
      </c>
      <c r="BR252">
        <v>0.69749779999999995</v>
      </c>
      <c r="BS252">
        <v>22.2576</v>
      </c>
      <c r="BT252">
        <v>15.070790000000001</v>
      </c>
      <c r="BU252">
        <v>12981.29</v>
      </c>
      <c r="BV252">
        <v>0.69741739999999997</v>
      </c>
      <c r="BW252">
        <v>22.281770000000002</v>
      </c>
      <c r="BX252">
        <v>34.949260000000002</v>
      </c>
      <c r="BY252">
        <v>31266.31</v>
      </c>
      <c r="BZ252">
        <v>0.69734759999999996</v>
      </c>
      <c r="CA252">
        <v>22.520430000000001</v>
      </c>
      <c r="CB252">
        <v>33.966079999999998</v>
      </c>
      <c r="CC252">
        <v>31447.62</v>
      </c>
      <c r="CD252">
        <v>0.69729470000000005</v>
      </c>
      <c r="CE252">
        <v>22.72109</v>
      </c>
      <c r="CF252">
        <v>15.832549999999999</v>
      </c>
      <c r="CG252">
        <v>15120.64</v>
      </c>
      <c r="CH252">
        <v>0.69725479999999995</v>
      </c>
      <c r="CI252">
        <v>22.953620000000001</v>
      </c>
      <c r="CJ252">
        <v>3.9419930000000001</v>
      </c>
      <c r="CK252">
        <v>3872.0889999999999</v>
      </c>
      <c r="CL252">
        <v>0.69721809999999995</v>
      </c>
      <c r="CM252">
        <v>22.97814</v>
      </c>
      <c r="CN252">
        <v>0.57798190000000005</v>
      </c>
      <c r="CO252">
        <v>581.55880000000002</v>
      </c>
      <c r="CP252">
        <v>0.69718740000000001</v>
      </c>
      <c r="CQ252">
        <v>22.75704</v>
      </c>
      <c r="CR252" s="1">
        <v>5.9445570000000003E-2</v>
      </c>
      <c r="CS252">
        <v>60.396180000000001</v>
      </c>
      <c r="CT252">
        <v>0.69716279999999997</v>
      </c>
      <c r="CU252">
        <v>22.611409999999999</v>
      </c>
      <c r="CV252" s="1">
        <v>9.7078930000000004E-3</v>
      </c>
      <c r="CW252">
        <v>9.3362669999999994</v>
      </c>
      <c r="CX252">
        <v>0.69714039999999999</v>
      </c>
      <c r="CY252">
        <v>22.56681</v>
      </c>
      <c r="CZ252" s="1">
        <v>5.6130829999999996E-3</v>
      </c>
      <c r="DA252">
        <v>5.1762509999999997</v>
      </c>
      <c r="DB252">
        <v>0.69710609999999995</v>
      </c>
      <c r="DC252">
        <v>23.01052</v>
      </c>
      <c r="DD252" s="1">
        <v>4.5898509999999998E-3</v>
      </c>
      <c r="DE252">
        <v>4.2159089999999999</v>
      </c>
      <c r="DF252">
        <v>0.69707200000000002</v>
      </c>
      <c r="DG252">
        <v>23.616910000000001</v>
      </c>
      <c r="DH252" s="1">
        <v>3.8549309999999998E-3</v>
      </c>
      <c r="DI252">
        <v>3.539806</v>
      </c>
      <c r="DJ252">
        <v>0.69704480000000002</v>
      </c>
      <c r="DK252">
        <v>24.149699999999999</v>
      </c>
      <c r="DL252" s="1">
        <v>3.2560240000000002E-3</v>
      </c>
      <c r="DM252">
        <v>2.9893380000000001</v>
      </c>
      <c r="DN252">
        <v>0.69700410000000002</v>
      </c>
      <c r="DO252">
        <v>24.520109999999999</v>
      </c>
      <c r="DP252" s="1">
        <v>2.7644100000000001E-3</v>
      </c>
      <c r="DQ252">
        <v>2.5375459999999999</v>
      </c>
      <c r="DR252">
        <v>0.69695439999999997</v>
      </c>
      <c r="DS252">
        <v>24.31044</v>
      </c>
      <c r="DT252" s="1">
        <v>2.360699E-3</v>
      </c>
      <c r="DU252">
        <v>2.1664289999999999</v>
      </c>
      <c r="DV252">
        <v>0.69688559999999999</v>
      </c>
      <c r="DW252">
        <v>23.83503</v>
      </c>
      <c r="DX252" s="1">
        <v>2.0301519999999999E-3</v>
      </c>
      <c r="DY252">
        <v>1.862711</v>
      </c>
      <c r="DZ252">
        <v>0.69682370000000005</v>
      </c>
      <c r="EA252">
        <v>23.400220000000001</v>
      </c>
      <c r="EB252" s="1">
        <v>1.7582159999999999E-3</v>
      </c>
      <c r="EC252">
        <v>1.6128769999999999</v>
      </c>
      <c r="ED252">
        <v>0.69673019999999997</v>
      </c>
      <c r="EE252">
        <v>23.087260000000001</v>
      </c>
      <c r="EF252" s="1">
        <v>1.5340200000000001E-3</v>
      </c>
      <c r="EG252">
        <v>1.406868</v>
      </c>
      <c r="EH252">
        <v>0.69664630000000005</v>
      </c>
      <c r="EI252">
        <v>23.264399999999998</v>
      </c>
      <c r="EJ252" s="1">
        <v>1.3487169999999999E-3</v>
      </c>
      <c r="EK252">
        <v>1.236702</v>
      </c>
      <c r="EL252">
        <v>0.69653580000000004</v>
      </c>
      <c r="EM252">
        <v>23.809940000000001</v>
      </c>
      <c r="EN252" s="1">
        <v>1.193433E-3</v>
      </c>
      <c r="EO252">
        <v>1.0941609999999999</v>
      </c>
      <c r="EP252">
        <v>0.69643619999999995</v>
      </c>
      <c r="EQ252">
        <v>24.406829999999999</v>
      </c>
      <c r="ER252" s="1">
        <v>1.062672E-3</v>
      </c>
      <c r="ES252">
        <v>0.97415569999999996</v>
      </c>
      <c r="ET252">
        <v>0.69631909999999997</v>
      </c>
      <c r="EU252">
        <v>24.839919999999999</v>
      </c>
      <c r="EV252" s="1">
        <v>9.5181210000000005E-4</v>
      </c>
      <c r="EW252">
        <v>0.87243320000000002</v>
      </c>
      <c r="EX252">
        <v>0.69619500000000001</v>
      </c>
      <c r="EY252">
        <v>24.75169</v>
      </c>
      <c r="EZ252" s="1">
        <v>8.5814400000000003E-4</v>
      </c>
      <c r="FA252">
        <v>0.78646899999999997</v>
      </c>
      <c r="FB252">
        <v>0.69607940000000001</v>
      </c>
      <c r="FC252">
        <v>24.32686</v>
      </c>
      <c r="FD252" s="1">
        <v>7.7957359999999997E-4</v>
      </c>
      <c r="FE252">
        <v>0.71434679999999995</v>
      </c>
      <c r="FF252">
        <v>0.69596000000000002</v>
      </c>
      <c r="FG252">
        <v>23.91966</v>
      </c>
      <c r="FH252" s="1">
        <v>7.1335889999999996E-4</v>
      </c>
      <c r="FI252">
        <v>0.6535571</v>
      </c>
      <c r="FJ252">
        <v>0.69585059999999999</v>
      </c>
      <c r="FK252">
        <v>23.633590000000002</v>
      </c>
      <c r="FL252" s="1">
        <v>6.571999E-4</v>
      </c>
      <c r="FM252">
        <v>0.60204460000000004</v>
      </c>
      <c r="FN252">
        <v>0.69574510000000001</v>
      </c>
      <c r="FO252">
        <v>23.872060000000001</v>
      </c>
      <c r="FP252" s="1">
        <v>6.0845989999999998E-4</v>
      </c>
      <c r="FQ252">
        <v>0.55738690000000002</v>
      </c>
      <c r="FR252">
        <v>0.69563649999999999</v>
      </c>
      <c r="FS252">
        <v>24.337869999999999</v>
      </c>
      <c r="FT252" s="1">
        <v>5.6622270000000004E-4</v>
      </c>
      <c r="FU252">
        <v>0.51861999999999997</v>
      </c>
      <c r="FV252">
        <v>0.69552800000000004</v>
      </c>
      <c r="FW252">
        <v>24.61092</v>
      </c>
      <c r="FX252" s="1">
        <v>5.3018909999999995E-4</v>
      </c>
      <c r="FY252">
        <v>0.4855912</v>
      </c>
      <c r="FZ252">
        <v>0.69543259999999996</v>
      </c>
      <c r="GA252">
        <v>24.738289999999999</v>
      </c>
      <c r="GB252" s="1">
        <v>4.9839649999999997E-4</v>
      </c>
      <c r="GC252">
        <v>0.45646589999999998</v>
      </c>
      <c r="GD252">
        <v>0.69535570000000002</v>
      </c>
      <c r="GE252">
        <v>24.413730000000001</v>
      </c>
      <c r="GF252" s="1">
        <v>4.7014609999999999E-4</v>
      </c>
      <c r="GG252">
        <v>0.43058429999999998</v>
      </c>
      <c r="GH252">
        <v>0.69528290000000004</v>
      </c>
      <c r="GI252">
        <v>23.991489999999999</v>
      </c>
      <c r="GJ252" s="1">
        <v>4.4523190000000002E-4</v>
      </c>
      <c r="GK252">
        <v>0.40774739999999998</v>
      </c>
      <c r="GL252">
        <v>0.69521829999999996</v>
      </c>
      <c r="GM252">
        <v>23.561070000000001</v>
      </c>
      <c r="GN252" s="1">
        <v>4.2320569999999998E-4</v>
      </c>
      <c r="GO252">
        <v>0.38755079999999997</v>
      </c>
      <c r="GP252">
        <v>0.69516710000000004</v>
      </c>
      <c r="GQ252">
        <v>23.20476</v>
      </c>
      <c r="GR252" s="1">
        <v>4.0329880000000002E-4</v>
      </c>
      <c r="GS252">
        <v>0.36933640000000001</v>
      </c>
      <c r="GT252">
        <v>0.69512859999999999</v>
      </c>
      <c r="GU252">
        <v>23.01174</v>
      </c>
      <c r="GV252" s="1">
        <v>3.8474830000000002E-4</v>
      </c>
      <c r="GW252">
        <v>0.35235640000000001</v>
      </c>
      <c r="GX252">
        <v>0.69508760000000003</v>
      </c>
      <c r="GY252">
        <v>23.262530000000002</v>
      </c>
      <c r="GZ252" s="1">
        <v>3.6793589999999999E-4</v>
      </c>
      <c r="HA252">
        <v>0.33695310000000001</v>
      </c>
      <c r="HB252">
        <v>0.69506299999999999</v>
      </c>
      <c r="HC252">
        <v>23.858720000000002</v>
      </c>
      <c r="HD252" s="1">
        <v>3.5262379999999999E-4</v>
      </c>
      <c r="HE252">
        <v>0.32292569999999998</v>
      </c>
      <c r="HF252">
        <v>0.69504949999999999</v>
      </c>
      <c r="HG252">
        <v>24.336410000000001</v>
      </c>
      <c r="HH252" s="1">
        <v>3.384544E-4</v>
      </c>
      <c r="HI252">
        <v>0.30993660000000001</v>
      </c>
      <c r="HJ252">
        <v>0.69502940000000002</v>
      </c>
      <c r="HK252">
        <v>24.297689999999999</v>
      </c>
      <c r="HL252" s="1">
        <v>3.2564570000000003E-4</v>
      </c>
      <c r="HM252">
        <v>0.29819449999999997</v>
      </c>
      <c r="HN252">
        <v>0.69501650000000004</v>
      </c>
      <c r="HO252">
        <v>23.724810000000002</v>
      </c>
      <c r="HP252" s="1">
        <v>3.138951E-4</v>
      </c>
      <c r="HQ252">
        <v>0.28743289999999999</v>
      </c>
      <c r="HR252">
        <v>0.69501069999999998</v>
      </c>
      <c r="HS252">
        <v>23.165759999999999</v>
      </c>
      <c r="HT252" s="1">
        <v>3.029997E-4</v>
      </c>
      <c r="HU252">
        <v>0.27745530000000002</v>
      </c>
      <c r="HV252">
        <v>0.69500260000000003</v>
      </c>
      <c r="HW252">
        <v>22.752849999999999</v>
      </c>
      <c r="HX252" s="1">
        <v>2.9267380000000002E-4</v>
      </c>
      <c r="HY252">
        <v>0.26801510000000001</v>
      </c>
      <c r="HZ252">
        <v>0.69498899999999997</v>
      </c>
      <c r="IA252">
        <v>22.851230000000001</v>
      </c>
      <c r="IB252" s="1">
        <v>2.8284220000000001E-4</v>
      </c>
      <c r="IC252">
        <v>0.25901249999999998</v>
      </c>
      <c r="ID252">
        <v>0.69497750000000003</v>
      </c>
      <c r="IE252">
        <v>23.278320000000001</v>
      </c>
      <c r="IF252" s="1">
        <v>2.7343959999999998E-4</v>
      </c>
      <c r="IG252">
        <v>0.25041099999999999</v>
      </c>
      <c r="IH252">
        <v>0.69495819999999997</v>
      </c>
      <c r="II252">
        <v>23.629899999999999</v>
      </c>
      <c r="IJ252" s="1">
        <v>2.6472609999999999E-4</v>
      </c>
      <c r="IK252">
        <v>0.24242859999999999</v>
      </c>
      <c r="IL252">
        <v>0.69494009999999995</v>
      </c>
      <c r="IM252">
        <v>23.861260000000001</v>
      </c>
      <c r="IN252" s="1">
        <v>2.5648590000000002E-4</v>
      </c>
      <c r="IO252">
        <v>0.23489180000000001</v>
      </c>
      <c r="IP252">
        <v>0.69492670000000001</v>
      </c>
      <c r="IQ252">
        <v>23.717780000000001</v>
      </c>
      <c r="IR252" s="1">
        <v>2.4848010000000001E-4</v>
      </c>
      <c r="IS252">
        <v>0.2275807</v>
      </c>
      <c r="IT252">
        <v>0.69489469999999998</v>
      </c>
      <c r="IU252">
        <v>23.393450000000001</v>
      </c>
      <c r="IV252" s="1">
        <v>2.4067110000000001E-4</v>
      </c>
      <c r="IW252">
        <v>0.2204392</v>
      </c>
      <c r="IX252">
        <v>0.69486329999999996</v>
      </c>
      <c r="IY252">
        <v>23.129249999999999</v>
      </c>
      <c r="IZ252" s="1">
        <v>2.3299519999999999E-4</v>
      </c>
      <c r="JA252">
        <v>0.2134326</v>
      </c>
      <c r="JB252">
        <v>0.69481839999999995</v>
      </c>
      <c r="JC252">
        <v>22.93892</v>
      </c>
      <c r="JD252" s="1">
        <v>2.256382E-4</v>
      </c>
      <c r="JE252">
        <v>0.206708</v>
      </c>
      <c r="JF252">
        <v>0.69478709999999999</v>
      </c>
      <c r="JG252">
        <v>23.24849</v>
      </c>
      <c r="JH252" s="1">
        <v>2.187964E-4</v>
      </c>
      <c r="JI252">
        <v>0.20043920000000001</v>
      </c>
      <c r="JJ252">
        <v>0.69472339999999999</v>
      </c>
      <c r="JK252">
        <v>23.706530000000001</v>
      </c>
      <c r="JL252" s="1">
        <v>2.123653E-4</v>
      </c>
      <c r="JM252">
        <v>0.19456480000000001</v>
      </c>
      <c r="JN252">
        <v>0.69467789999999996</v>
      </c>
      <c r="JO252">
        <v>24.089490000000001</v>
      </c>
      <c r="JP252" s="1">
        <v>2.0583130000000001E-4</v>
      </c>
      <c r="JQ252">
        <v>0.18861069999999999</v>
      </c>
      <c r="JR252">
        <v>0.69461379999999995</v>
      </c>
      <c r="JS252">
        <v>24.340440000000001</v>
      </c>
      <c r="JT252" s="1">
        <v>1.995919E-4</v>
      </c>
      <c r="JU252">
        <v>0.1828979</v>
      </c>
      <c r="JV252">
        <v>0.69454879999999997</v>
      </c>
      <c r="JW252">
        <v>24.311440000000001</v>
      </c>
      <c r="JX252" s="1">
        <v>1.9347120000000001E-4</v>
      </c>
      <c r="JY252">
        <v>0.17731359999999999</v>
      </c>
      <c r="JZ252">
        <v>0.69447700000000001</v>
      </c>
      <c r="KA252">
        <v>24.025030000000001</v>
      </c>
      <c r="KB252" s="1">
        <v>1.8766320000000001E-4</v>
      </c>
      <c r="KC252">
        <v>0.17200550000000001</v>
      </c>
      <c r="KD252">
        <v>0.69441350000000002</v>
      </c>
      <c r="KE252">
        <v>23.675920000000001</v>
      </c>
      <c r="KF252" s="1">
        <v>1.8219110000000001E-4</v>
      </c>
      <c r="KG252">
        <v>0.16698950000000001</v>
      </c>
      <c r="KH252">
        <v>0.69433560000000005</v>
      </c>
      <c r="KI252">
        <v>23.364139999999999</v>
      </c>
      <c r="KJ252" s="1">
        <v>1.76868E-4</v>
      </c>
      <c r="KK252">
        <v>0.16214400000000001</v>
      </c>
      <c r="KL252">
        <v>0.69425170000000003</v>
      </c>
      <c r="KM252">
        <v>23.549130000000002</v>
      </c>
      <c r="KN252" s="1">
        <v>1.716826E-4</v>
      </c>
      <c r="KO252">
        <v>0.15740009999999999</v>
      </c>
      <c r="KP252">
        <v>0.69417830000000003</v>
      </c>
      <c r="KQ252">
        <v>24.022210000000001</v>
      </c>
      <c r="KR252" s="1">
        <v>1.6679370000000001E-4</v>
      </c>
      <c r="KS252">
        <v>0.15293090000000001</v>
      </c>
      <c r="KT252">
        <v>0.69410629999999995</v>
      </c>
      <c r="KU252">
        <v>24.554780000000001</v>
      </c>
      <c r="KV252" s="1">
        <v>1.6187459999999999E-4</v>
      </c>
      <c r="KW252">
        <v>0.14844270000000001</v>
      </c>
      <c r="KX252">
        <v>0.69402799999999998</v>
      </c>
      <c r="KY252">
        <v>24.988769999999999</v>
      </c>
      <c r="KZ252" s="1">
        <v>1.572508E-4</v>
      </c>
      <c r="LA252">
        <v>0.14420640000000001</v>
      </c>
      <c r="LB252">
        <v>0.69395819999999997</v>
      </c>
      <c r="LC252">
        <v>24.933109999999999</v>
      </c>
      <c r="LD252" s="1">
        <v>1.528279E-4</v>
      </c>
      <c r="LE252">
        <v>0.14016680000000001</v>
      </c>
      <c r="LF252">
        <v>0.69387699999999997</v>
      </c>
      <c r="LG252">
        <v>24.571750000000002</v>
      </c>
      <c r="LH252" s="1">
        <v>1.484627E-4</v>
      </c>
      <c r="LI252">
        <v>0.1361744</v>
      </c>
      <c r="LJ252">
        <v>0.69381280000000001</v>
      </c>
      <c r="LK252">
        <v>24.2364</v>
      </c>
      <c r="LL252" s="1">
        <v>1.4433450000000001E-4</v>
      </c>
      <c r="LM252">
        <v>0.1323917</v>
      </c>
      <c r="LN252">
        <v>0.69374409999999997</v>
      </c>
      <c r="LO252">
        <v>24.037479999999999</v>
      </c>
      <c r="LP252" s="1">
        <v>1.4049169999999999E-4</v>
      </c>
      <c r="LQ252">
        <v>0.12887299999999999</v>
      </c>
      <c r="LR252">
        <v>0.69368209999999997</v>
      </c>
      <c r="LS252">
        <v>24.474599999999999</v>
      </c>
      <c r="LT252" s="1">
        <v>1.3672559999999999E-4</v>
      </c>
      <c r="LU252">
        <v>0.1254324</v>
      </c>
      <c r="LV252">
        <v>0.69362469999999998</v>
      </c>
      <c r="LW252">
        <v>25.109739999999999</v>
      </c>
      <c r="LX252" s="1">
        <v>1.3298180000000001E-4</v>
      </c>
      <c r="LY252">
        <v>0.1220045</v>
      </c>
      <c r="LZ252">
        <v>0.69356949999999995</v>
      </c>
      <c r="MA252">
        <v>25.6753</v>
      </c>
      <c r="MB252" s="1">
        <v>1.2946799999999999E-4</v>
      </c>
      <c r="MC252">
        <v>0.1187831</v>
      </c>
      <c r="MD252">
        <v>0.69351019999999997</v>
      </c>
      <c r="ME252">
        <v>26.105599999999999</v>
      </c>
      <c r="MF252" s="1">
        <v>1.261593E-4</v>
      </c>
      <c r="MG252">
        <v>0.11575589999999999</v>
      </c>
      <c r="MH252">
        <v>0.69346110000000005</v>
      </c>
      <c r="MI252">
        <v>26.027180000000001</v>
      </c>
      <c r="MJ252" s="1">
        <v>1.2277330000000001E-4</v>
      </c>
      <c r="MK252">
        <v>0.11266710000000001</v>
      </c>
      <c r="ML252">
        <v>0.69340829999999998</v>
      </c>
      <c r="MM252">
        <v>25.65531</v>
      </c>
      <c r="MN252" s="1">
        <v>1.194159E-4</v>
      </c>
      <c r="MO252">
        <v>0.10958759999999999</v>
      </c>
      <c r="MP252">
        <v>0.69335159999999996</v>
      </c>
      <c r="MQ252">
        <v>25.283989999999999</v>
      </c>
      <c r="MR252" s="1">
        <v>1.161434E-4</v>
      </c>
      <c r="MS252">
        <v>0.1065951</v>
      </c>
      <c r="MT252">
        <v>0.69329149999999995</v>
      </c>
      <c r="MU252">
        <v>24.9681</v>
      </c>
      <c r="MV252" s="1">
        <v>1.129102E-4</v>
      </c>
      <c r="MW252">
        <v>0.1036306</v>
      </c>
      <c r="MX252">
        <v>0.69323129999999999</v>
      </c>
      <c r="MY252">
        <v>24.886430000000001</v>
      </c>
      <c r="MZ252" s="1">
        <v>1.098919E-4</v>
      </c>
      <c r="NA252">
        <v>0.10086870000000001</v>
      </c>
      <c r="NB252">
        <v>0.69318279999999999</v>
      </c>
      <c r="NC252">
        <v>25.123169999999998</v>
      </c>
      <c r="ND252" s="1">
        <v>1.06988E-4</v>
      </c>
      <c r="NE252" s="1">
        <v>9.8201150000000001E-2</v>
      </c>
      <c r="NF252">
        <v>0.69312309999999999</v>
      </c>
      <c r="NG252">
        <v>25.616869999999999</v>
      </c>
      <c r="NH252" s="1">
        <v>1.041053E-4</v>
      </c>
      <c r="NI252" s="1">
        <v>9.5572030000000002E-2</v>
      </c>
      <c r="NJ252">
        <v>0.69307660000000004</v>
      </c>
      <c r="NK252">
        <v>25.72099</v>
      </c>
      <c r="NL252" s="1">
        <v>1.012572E-4</v>
      </c>
      <c r="NM252" s="1">
        <v>9.2960970000000004E-2</v>
      </c>
      <c r="NN252">
        <v>0.69301619999999997</v>
      </c>
      <c r="NO252">
        <v>25.40006</v>
      </c>
      <c r="NP252" s="1">
        <v>9.8378579999999999E-5</v>
      </c>
      <c r="NQ252" s="1">
        <v>9.0330450000000007E-2</v>
      </c>
      <c r="NR252">
        <v>0.69297770000000003</v>
      </c>
      <c r="NS252">
        <v>24.91957</v>
      </c>
      <c r="NT252" s="1">
        <v>9.5534599999999998E-5</v>
      </c>
      <c r="NU252" s="1">
        <v>8.7723919999999997E-2</v>
      </c>
      <c r="NV252">
        <v>0.69291290000000005</v>
      </c>
      <c r="NW252">
        <v>24.35182</v>
      </c>
      <c r="NX252" s="1">
        <v>9.2863759999999994E-5</v>
      </c>
      <c r="NY252" s="1">
        <v>8.527266E-2</v>
      </c>
      <c r="NZ252">
        <v>0.69287620000000005</v>
      </c>
      <c r="OA252">
        <v>23.920539999999999</v>
      </c>
      <c r="OB252" s="1">
        <v>9.0187039999999998E-5</v>
      </c>
      <c r="OC252" s="1">
        <v>8.2822320000000005E-2</v>
      </c>
      <c r="OD252">
        <v>0.69282790000000005</v>
      </c>
      <c r="OE252">
        <v>24.061900000000001</v>
      </c>
      <c r="OF252" s="1">
        <v>8.7581899999999996E-5</v>
      </c>
      <c r="OG252" s="1">
        <v>8.0433909999999997E-2</v>
      </c>
      <c r="OH252">
        <v>0.69278569999999995</v>
      </c>
      <c r="OI252">
        <v>24.540759999999999</v>
      </c>
      <c r="OJ252" s="1">
        <v>8.5098780000000005E-5</v>
      </c>
      <c r="OK252" s="1">
        <v>7.8154630000000003E-2</v>
      </c>
    </row>
    <row r="253" spans="1:401" x14ac:dyDescent="0.35">
      <c r="A253">
        <v>259</v>
      </c>
      <c r="B253" t="s">
        <v>4</v>
      </c>
      <c r="C253" t="s">
        <v>181</v>
      </c>
      <c r="D253" t="s">
        <v>257</v>
      </c>
      <c r="E253">
        <v>952.87800000000004</v>
      </c>
      <c r="F253">
        <v>0.9698447</v>
      </c>
      <c r="G253">
        <v>24.148340000000001</v>
      </c>
      <c r="H253">
        <v>0</v>
      </c>
      <c r="I253">
        <v>0</v>
      </c>
      <c r="J253">
        <v>0.96973810000000005</v>
      </c>
      <c r="K253">
        <v>24.008240000000001</v>
      </c>
      <c r="L253">
        <v>0</v>
      </c>
      <c r="M253">
        <v>0</v>
      </c>
      <c r="N253">
        <v>0.96960939999999995</v>
      </c>
      <c r="O253">
        <v>23.97681</v>
      </c>
      <c r="P253">
        <v>0</v>
      </c>
      <c r="Q253">
        <v>0</v>
      </c>
      <c r="R253">
        <v>0.96949779999999997</v>
      </c>
      <c r="S253">
        <v>23.941140000000001</v>
      </c>
      <c r="T253">
        <v>0</v>
      </c>
      <c r="U253">
        <v>0</v>
      </c>
      <c r="V253">
        <v>0.96940559999999998</v>
      </c>
      <c r="W253">
        <v>23.961269999999999</v>
      </c>
      <c r="X253">
        <v>0</v>
      </c>
      <c r="Y253">
        <v>0</v>
      </c>
      <c r="Z253">
        <v>0.96930720000000004</v>
      </c>
      <c r="AA253">
        <v>23.707139999999999</v>
      </c>
      <c r="AB253">
        <v>0</v>
      </c>
      <c r="AC253">
        <v>0</v>
      </c>
      <c r="AD253">
        <v>0.9692134</v>
      </c>
      <c r="AE253">
        <v>23.213529999999999</v>
      </c>
      <c r="AF253">
        <v>0</v>
      </c>
      <c r="AG253">
        <v>0</v>
      </c>
      <c r="AH253">
        <v>0.96911879999999995</v>
      </c>
      <c r="AI253">
        <v>22.676659999999998</v>
      </c>
      <c r="AJ253">
        <v>0</v>
      </c>
      <c r="AK253">
        <v>0</v>
      </c>
      <c r="AL253">
        <v>0.96904900000000005</v>
      </c>
      <c r="AM253">
        <v>22.216449999999998</v>
      </c>
      <c r="AN253">
        <v>0</v>
      </c>
      <c r="AO253">
        <v>0</v>
      </c>
      <c r="AP253">
        <v>0.96897480000000002</v>
      </c>
      <c r="AQ253">
        <v>22.298850000000002</v>
      </c>
      <c r="AR253">
        <v>0</v>
      </c>
      <c r="AS253">
        <v>0</v>
      </c>
      <c r="AT253">
        <v>0.96891369999999999</v>
      </c>
      <c r="AU253">
        <v>22.721450000000001</v>
      </c>
      <c r="AV253" s="1">
        <v>1.857941E-28</v>
      </c>
      <c r="AW253" s="1">
        <v>1.518065E-25</v>
      </c>
      <c r="AX253">
        <v>0.96884780000000004</v>
      </c>
      <c r="AY253">
        <v>23.06859</v>
      </c>
      <c r="AZ253" s="1">
        <v>2.8251910000000002E-16</v>
      </c>
      <c r="BA253" s="1">
        <v>2.3061109999999999E-13</v>
      </c>
      <c r="BB253">
        <v>0.96878810000000004</v>
      </c>
      <c r="BC253">
        <v>23.34224</v>
      </c>
      <c r="BD253" s="1">
        <v>1.8940979999999999E-7</v>
      </c>
      <c r="BE253" s="1">
        <v>1.159165E-4</v>
      </c>
      <c r="BF253">
        <v>0.96876030000000002</v>
      </c>
      <c r="BG253">
        <v>23.272349999999999</v>
      </c>
      <c r="BH253" s="1">
        <v>4.3864220000000001E-4</v>
      </c>
      <c r="BI253">
        <v>0.29151339999999998</v>
      </c>
      <c r="BJ253">
        <v>0.96871070000000004</v>
      </c>
      <c r="BK253">
        <v>22.912109999999998</v>
      </c>
      <c r="BL253" s="1">
        <v>6.7909670000000005E-2</v>
      </c>
      <c r="BM253">
        <v>47.847270000000002</v>
      </c>
      <c r="BN253">
        <v>0.96865999999999997</v>
      </c>
      <c r="BO253">
        <v>22.578700000000001</v>
      </c>
      <c r="BP253">
        <v>1.8434010000000001</v>
      </c>
      <c r="BQ253">
        <v>1363.2280000000001</v>
      </c>
      <c r="BR253">
        <v>0.96865199999999996</v>
      </c>
      <c r="BS253">
        <v>22.285430000000002</v>
      </c>
      <c r="BT253">
        <v>13.378819999999999</v>
      </c>
      <c r="BU253">
        <v>10314.4</v>
      </c>
      <c r="BV253">
        <v>0.96863339999999998</v>
      </c>
      <c r="BW253">
        <v>22.30688</v>
      </c>
      <c r="BX253">
        <v>33.619199999999999</v>
      </c>
      <c r="BY253">
        <v>26885.89</v>
      </c>
      <c r="BZ253">
        <v>0.96863010000000005</v>
      </c>
      <c r="CA253">
        <v>22.543839999999999</v>
      </c>
      <c r="CB253">
        <v>35.074289999999998</v>
      </c>
      <c r="CC253">
        <v>28976.86</v>
      </c>
      <c r="CD253">
        <v>0.96860360000000001</v>
      </c>
      <c r="CE253">
        <v>22.745429999999999</v>
      </c>
      <c r="CF253">
        <v>17.416370000000001</v>
      </c>
      <c r="CG253">
        <v>14811.15</v>
      </c>
      <c r="CH253">
        <v>0.96860809999999997</v>
      </c>
      <c r="CI253">
        <v>22.973240000000001</v>
      </c>
      <c r="CJ253">
        <v>4.5882849999999999</v>
      </c>
      <c r="CK253">
        <v>4004.26</v>
      </c>
      <c r="CL253">
        <v>0.96861090000000005</v>
      </c>
      <c r="CM253">
        <v>22.994009999999999</v>
      </c>
      <c r="CN253">
        <v>0.70620709999999998</v>
      </c>
      <c r="CO253">
        <v>630.05830000000003</v>
      </c>
      <c r="CP253">
        <v>0.96860889999999999</v>
      </c>
      <c r="CQ253">
        <v>22.772500000000001</v>
      </c>
      <c r="CR253" s="1">
        <v>7.4124759999999998E-2</v>
      </c>
      <c r="CS253">
        <v>66.85718</v>
      </c>
      <c r="CT253">
        <v>0.96860570000000001</v>
      </c>
      <c r="CU253">
        <v>22.62077</v>
      </c>
      <c r="CV253" s="1">
        <v>1.086612E-2</v>
      </c>
      <c r="CW253">
        <v>9.3768449999999994</v>
      </c>
      <c r="CX253">
        <v>0.96858829999999996</v>
      </c>
      <c r="CY253">
        <v>22.579229999999999</v>
      </c>
      <c r="CZ253" s="1">
        <v>5.7534120000000003E-3</v>
      </c>
      <c r="DA253">
        <v>4.7514890000000003</v>
      </c>
      <c r="DB253">
        <v>0.96858460000000002</v>
      </c>
      <c r="DC253">
        <v>23.01651</v>
      </c>
      <c r="DD253" s="1">
        <v>4.6641310000000002E-3</v>
      </c>
      <c r="DE253">
        <v>3.833752</v>
      </c>
      <c r="DF253">
        <v>0.96855760000000002</v>
      </c>
      <c r="DG253">
        <v>23.62951</v>
      </c>
      <c r="DH253" s="1">
        <v>3.914285E-3</v>
      </c>
      <c r="DI253">
        <v>3.2163360000000001</v>
      </c>
      <c r="DJ253">
        <v>0.96852800000000006</v>
      </c>
      <c r="DK253">
        <v>24.165410000000001</v>
      </c>
      <c r="DL253" s="1">
        <v>3.3046830000000001E-3</v>
      </c>
      <c r="DM253">
        <v>2.7149700000000001</v>
      </c>
      <c r="DN253">
        <v>0.96850219999999998</v>
      </c>
      <c r="DO253">
        <v>24.54541</v>
      </c>
      <c r="DP253" s="1">
        <v>2.804413E-3</v>
      </c>
      <c r="DQ253">
        <v>2.3035920000000001</v>
      </c>
      <c r="DR253">
        <v>0.96848210000000001</v>
      </c>
      <c r="DS253">
        <v>24.346070000000001</v>
      </c>
      <c r="DT253" s="1">
        <v>2.3934640000000001E-3</v>
      </c>
      <c r="DU253">
        <v>1.965552</v>
      </c>
      <c r="DV253">
        <v>0.96843140000000005</v>
      </c>
      <c r="DW253">
        <v>23.870989999999999</v>
      </c>
      <c r="DX253" s="1">
        <v>2.0570050000000002E-3</v>
      </c>
      <c r="DY253">
        <v>1.6889099999999999</v>
      </c>
      <c r="DZ253">
        <v>0.96837090000000003</v>
      </c>
      <c r="EA253">
        <v>23.433</v>
      </c>
      <c r="EB253" s="1">
        <v>1.7803529999999999E-3</v>
      </c>
      <c r="EC253">
        <v>1.461476</v>
      </c>
      <c r="ED253">
        <v>0.96833329999999995</v>
      </c>
      <c r="EE253">
        <v>23.114529999999998</v>
      </c>
      <c r="EF253" s="1">
        <v>1.552241E-3</v>
      </c>
      <c r="EG253">
        <v>1.273909</v>
      </c>
      <c r="EH253">
        <v>0.9682596</v>
      </c>
      <c r="EI253">
        <v>23.280889999999999</v>
      </c>
      <c r="EJ253" s="1">
        <v>1.363883E-3</v>
      </c>
      <c r="EK253">
        <v>1.119113</v>
      </c>
      <c r="EL253">
        <v>0.96819980000000005</v>
      </c>
      <c r="EM253">
        <v>23.82189</v>
      </c>
      <c r="EN253" s="1">
        <v>1.2061540000000001E-3</v>
      </c>
      <c r="EO253">
        <v>0.98954470000000005</v>
      </c>
      <c r="EP253">
        <v>0.96813369999999999</v>
      </c>
      <c r="EQ253">
        <v>24.421430000000001</v>
      </c>
      <c r="ER253" s="1">
        <v>1.0734519999999999E-3</v>
      </c>
      <c r="ES253">
        <v>0.88054429999999995</v>
      </c>
      <c r="ET253">
        <v>0.96807279999999996</v>
      </c>
      <c r="EU253">
        <v>24.859110000000001</v>
      </c>
      <c r="EV253" s="1">
        <v>9.6093779999999998E-4</v>
      </c>
      <c r="EW253">
        <v>0.78814439999999997</v>
      </c>
      <c r="EX253">
        <v>0.96799550000000001</v>
      </c>
      <c r="EY253">
        <v>24.77985</v>
      </c>
      <c r="EZ253" s="1">
        <v>8.6582849999999997E-4</v>
      </c>
      <c r="FA253">
        <v>0.71003099999999997</v>
      </c>
      <c r="FB253">
        <v>0.96792160000000005</v>
      </c>
      <c r="FC253">
        <v>24.359950000000001</v>
      </c>
      <c r="FD253" s="1">
        <v>7.8602100000000003E-4</v>
      </c>
      <c r="FE253">
        <v>0.64447089999999996</v>
      </c>
      <c r="FF253">
        <v>0.96786700000000003</v>
      </c>
      <c r="FG253">
        <v>23.949660000000002</v>
      </c>
      <c r="FH253" s="1">
        <v>7.1881159999999996E-4</v>
      </c>
      <c r="FI253">
        <v>0.58925039999999995</v>
      </c>
      <c r="FJ253">
        <v>0.96779689999999996</v>
      </c>
      <c r="FK253">
        <v>23.656700000000001</v>
      </c>
      <c r="FL253" s="1">
        <v>6.6183129999999998E-4</v>
      </c>
      <c r="FM253">
        <v>0.54247290000000004</v>
      </c>
      <c r="FN253">
        <v>0.96775599999999995</v>
      </c>
      <c r="FO253">
        <v>23.88467</v>
      </c>
      <c r="FP253" s="1">
        <v>6.1254690000000004E-4</v>
      </c>
      <c r="FQ253">
        <v>0.50205770000000005</v>
      </c>
      <c r="FR253">
        <v>0.9676941</v>
      </c>
      <c r="FS253">
        <v>24.348050000000001</v>
      </c>
      <c r="FT253" s="1">
        <v>5.6969490000000002E-4</v>
      </c>
      <c r="FU253">
        <v>0.46686319999999998</v>
      </c>
      <c r="FV253">
        <v>0.96764689999999998</v>
      </c>
      <c r="FW253">
        <v>24.626380000000001</v>
      </c>
      <c r="FX253" s="1">
        <v>5.3319459999999995E-4</v>
      </c>
      <c r="FY253">
        <v>0.43691679999999999</v>
      </c>
      <c r="FZ253">
        <v>0.96759519999999999</v>
      </c>
      <c r="GA253">
        <v>24.759519999999998</v>
      </c>
      <c r="GB253" s="1">
        <v>5.0106619999999995E-4</v>
      </c>
      <c r="GC253">
        <v>0.4105722</v>
      </c>
      <c r="GD253">
        <v>0.96754640000000003</v>
      </c>
      <c r="GE253">
        <v>24.453060000000001</v>
      </c>
      <c r="GF253" s="1">
        <v>4.7251839999999998E-4</v>
      </c>
      <c r="GG253">
        <v>0.38716630000000002</v>
      </c>
      <c r="GH253">
        <v>0.9675165</v>
      </c>
      <c r="GI253">
        <v>24.03783</v>
      </c>
      <c r="GJ253" s="1">
        <v>4.4732250000000001E-4</v>
      </c>
      <c r="GK253">
        <v>0.36649680000000001</v>
      </c>
      <c r="GL253">
        <v>0.96748840000000003</v>
      </c>
      <c r="GM253">
        <v>23.61063</v>
      </c>
      <c r="GN253" s="1">
        <v>4.2505759999999999E-4</v>
      </c>
      <c r="GO253">
        <v>0.34822750000000002</v>
      </c>
      <c r="GP253">
        <v>0.96746810000000005</v>
      </c>
      <c r="GQ253">
        <v>23.24099</v>
      </c>
      <c r="GR253" s="1">
        <v>4.0500289999999999E-4</v>
      </c>
      <c r="GS253">
        <v>0.33180559999999998</v>
      </c>
      <c r="GT253">
        <v>0.96746770000000004</v>
      </c>
      <c r="GU253">
        <v>23.03284</v>
      </c>
      <c r="GV253" s="1">
        <v>3.8633199999999997E-4</v>
      </c>
      <c r="GW253">
        <v>0.31651610000000002</v>
      </c>
      <c r="GX253">
        <v>0.967441</v>
      </c>
      <c r="GY253">
        <v>23.26699</v>
      </c>
      <c r="GZ253" s="1">
        <v>3.6935590000000001E-4</v>
      </c>
      <c r="HA253">
        <v>0.3026006</v>
      </c>
      <c r="HB253">
        <v>0.96743670000000004</v>
      </c>
      <c r="HC253">
        <v>23.86251</v>
      </c>
      <c r="HD253" s="1">
        <v>3.5394229999999999E-4</v>
      </c>
      <c r="HE253">
        <v>0.28996280000000002</v>
      </c>
      <c r="HF253">
        <v>0.96744589999999997</v>
      </c>
      <c r="HG253">
        <v>24.356359999999999</v>
      </c>
      <c r="HH253" s="1">
        <v>3.3965539999999999E-4</v>
      </c>
      <c r="HI253">
        <v>0.27824949999999998</v>
      </c>
      <c r="HJ253">
        <v>0.96744759999999996</v>
      </c>
      <c r="HK253">
        <v>24.33324</v>
      </c>
      <c r="HL253" s="1">
        <v>3.2673160000000001E-4</v>
      </c>
      <c r="HM253">
        <v>0.26764919999999998</v>
      </c>
      <c r="HN253">
        <v>0.96743349999999995</v>
      </c>
      <c r="HO253">
        <v>23.772690000000001</v>
      </c>
      <c r="HP253" s="1">
        <v>3.1490499999999998E-4</v>
      </c>
      <c r="HQ253">
        <v>0.25795889999999999</v>
      </c>
      <c r="HR253">
        <v>0.96743570000000001</v>
      </c>
      <c r="HS253">
        <v>23.207409999999999</v>
      </c>
      <c r="HT253" s="1">
        <v>3.039327E-4</v>
      </c>
      <c r="HU253">
        <v>0.24897089999999999</v>
      </c>
      <c r="HV253">
        <v>0.96742989999999995</v>
      </c>
      <c r="HW253">
        <v>22.78276</v>
      </c>
      <c r="HX253" s="1">
        <v>2.9357640000000001E-4</v>
      </c>
      <c r="HY253">
        <v>0.24049980000000001</v>
      </c>
      <c r="HZ253">
        <v>0.9674256</v>
      </c>
      <c r="IA253">
        <v>22.8611</v>
      </c>
      <c r="IB253" s="1">
        <v>2.8369220000000001E-4</v>
      </c>
      <c r="IC253">
        <v>0.23239979999999999</v>
      </c>
      <c r="ID253">
        <v>0.96742170000000005</v>
      </c>
      <c r="IE253">
        <v>23.288869999999999</v>
      </c>
      <c r="IF253" s="1">
        <v>2.7425300000000002E-4</v>
      </c>
      <c r="IG253">
        <v>0.22467690000000001</v>
      </c>
      <c r="IH253">
        <v>0.96741189999999999</v>
      </c>
      <c r="II253">
        <v>23.648109999999999</v>
      </c>
      <c r="IJ253" s="1">
        <v>2.6547799999999998E-4</v>
      </c>
      <c r="IK253">
        <v>0.2174835</v>
      </c>
      <c r="IL253">
        <v>0.96739580000000003</v>
      </c>
      <c r="IM253">
        <v>23.882739999999998</v>
      </c>
      <c r="IN253" s="1">
        <v>2.5719259999999999E-4</v>
      </c>
      <c r="IO253">
        <v>0.2107038</v>
      </c>
      <c r="IP253">
        <v>0.96738170000000001</v>
      </c>
      <c r="IQ253">
        <v>23.747679999999999</v>
      </c>
      <c r="IR253" s="1">
        <v>2.4919219999999998E-4</v>
      </c>
      <c r="IS253">
        <v>0.2041665</v>
      </c>
      <c r="IT253">
        <v>0.96736089999999997</v>
      </c>
      <c r="IU253">
        <v>23.423909999999999</v>
      </c>
      <c r="IV253" s="1">
        <v>2.4135439999999999E-4</v>
      </c>
      <c r="IW253">
        <v>0.19775209999999999</v>
      </c>
      <c r="IX253">
        <v>0.96733159999999996</v>
      </c>
      <c r="IY253">
        <v>23.156230000000001</v>
      </c>
      <c r="IZ253" s="1">
        <v>2.336669E-4</v>
      </c>
      <c r="JA253">
        <v>0.19147449999999999</v>
      </c>
      <c r="JB253">
        <v>0.96730439999999995</v>
      </c>
      <c r="JC253">
        <v>22.96658</v>
      </c>
      <c r="JD253" s="1">
        <v>2.2626929999999999E-4</v>
      </c>
      <c r="JE253">
        <v>0.1854258</v>
      </c>
      <c r="JF253">
        <v>0.96727850000000004</v>
      </c>
      <c r="JG253">
        <v>23.267199999999999</v>
      </c>
      <c r="JH253" s="1">
        <v>2.1938169999999999E-4</v>
      </c>
      <c r="JI253">
        <v>0.1797793</v>
      </c>
      <c r="JJ253">
        <v>0.96724710000000003</v>
      </c>
      <c r="JK253">
        <v>23.72391</v>
      </c>
      <c r="JL253" s="1">
        <v>2.129318E-4</v>
      </c>
      <c r="JM253">
        <v>0.17450460000000001</v>
      </c>
      <c r="JN253">
        <v>0.96721290000000004</v>
      </c>
      <c r="JO253">
        <v>24.102309999999999</v>
      </c>
      <c r="JP253" s="1">
        <v>2.064073E-4</v>
      </c>
      <c r="JQ253">
        <v>0.169184</v>
      </c>
      <c r="JR253">
        <v>0.96718939999999998</v>
      </c>
      <c r="JS253">
        <v>24.357769999999999</v>
      </c>
      <c r="JT253" s="1">
        <v>2.001336E-4</v>
      </c>
      <c r="JU253">
        <v>0.16404250000000001</v>
      </c>
      <c r="JV253">
        <v>0.96715099999999998</v>
      </c>
      <c r="JW253">
        <v>24.333089999999999</v>
      </c>
      <c r="JX253" s="1">
        <v>1.940031E-4</v>
      </c>
      <c r="JY253">
        <v>0.15903870000000001</v>
      </c>
      <c r="JZ253">
        <v>0.96707989999999999</v>
      </c>
      <c r="KA253">
        <v>24.05247</v>
      </c>
      <c r="KB253" s="1">
        <v>1.881741E-4</v>
      </c>
      <c r="KC253">
        <v>0.15426870000000001</v>
      </c>
      <c r="KD253">
        <v>0.96705289999999999</v>
      </c>
      <c r="KE253">
        <v>23.710049999999999</v>
      </c>
      <c r="KF253" s="1">
        <v>1.8265189999999999E-4</v>
      </c>
      <c r="KG253">
        <v>0.14974100000000001</v>
      </c>
      <c r="KH253">
        <v>0.96701199999999998</v>
      </c>
      <c r="KI253">
        <v>23.397960000000001</v>
      </c>
      <c r="KJ253" s="1">
        <v>1.7734660000000001E-4</v>
      </c>
      <c r="KK253">
        <v>0.14541580000000001</v>
      </c>
      <c r="KL253">
        <v>0.96696320000000002</v>
      </c>
      <c r="KM253">
        <v>23.571580000000001</v>
      </c>
      <c r="KN253" s="1">
        <v>1.7212339999999999E-4</v>
      </c>
      <c r="KO253">
        <v>0.14113990000000001</v>
      </c>
      <c r="KP253">
        <v>0.96691539999999998</v>
      </c>
      <c r="KQ253">
        <v>24.036729999999999</v>
      </c>
      <c r="KR253" s="1">
        <v>1.6722389999999999E-4</v>
      </c>
      <c r="KS253">
        <v>0.13713049999999999</v>
      </c>
      <c r="KT253">
        <v>0.96687400000000001</v>
      </c>
      <c r="KU253">
        <v>24.568159999999999</v>
      </c>
      <c r="KV253" s="1">
        <v>1.6230579999999999E-4</v>
      </c>
      <c r="KW253">
        <v>0.13311519999999999</v>
      </c>
      <c r="KX253">
        <v>0.96682979999999996</v>
      </c>
      <c r="KY253">
        <v>25.006779999999999</v>
      </c>
      <c r="KZ253" s="1">
        <v>1.576464E-4</v>
      </c>
      <c r="LA253">
        <v>0.1292944</v>
      </c>
      <c r="LB253">
        <v>0.96678419999999998</v>
      </c>
      <c r="LC253">
        <v>24.96189</v>
      </c>
      <c r="LD253" s="1">
        <v>1.5321970000000001E-4</v>
      </c>
      <c r="LE253">
        <v>0.1256755</v>
      </c>
      <c r="LF253">
        <v>0.96676059999999997</v>
      </c>
      <c r="LG253">
        <v>24.602679999999999</v>
      </c>
      <c r="LH253" s="1">
        <v>1.488405E-4</v>
      </c>
      <c r="LI253">
        <v>0.1220899</v>
      </c>
      <c r="LJ253">
        <v>0.96673640000000005</v>
      </c>
      <c r="LK253">
        <v>24.264240000000001</v>
      </c>
      <c r="LL253" s="1">
        <v>1.4468799999999999E-4</v>
      </c>
      <c r="LM253">
        <v>0.118686</v>
      </c>
      <c r="LN253">
        <v>0.96668549999999998</v>
      </c>
      <c r="LO253">
        <v>24.062639999999998</v>
      </c>
      <c r="LP253" s="1">
        <v>1.408263E-4</v>
      </c>
      <c r="LQ253">
        <v>0.11552030000000001</v>
      </c>
      <c r="LR253">
        <v>0.96667000000000003</v>
      </c>
      <c r="LS253">
        <v>24.48967</v>
      </c>
      <c r="LT253" s="1">
        <v>1.370605E-4</v>
      </c>
      <c r="LU253">
        <v>0.1124411</v>
      </c>
      <c r="LV253">
        <v>0.96664300000000003</v>
      </c>
      <c r="LW253">
        <v>25.125399999999999</v>
      </c>
      <c r="LX253" s="1">
        <v>1.3330619999999999E-4</v>
      </c>
      <c r="LY253">
        <v>0.1093657</v>
      </c>
      <c r="LZ253">
        <v>0.96659019999999995</v>
      </c>
      <c r="MA253">
        <v>25.693850000000001</v>
      </c>
      <c r="MB253" s="1">
        <v>1.297681E-4</v>
      </c>
      <c r="MC253">
        <v>0.1064643</v>
      </c>
      <c r="MD253">
        <v>0.96656319999999996</v>
      </c>
      <c r="ME253">
        <v>26.13297</v>
      </c>
      <c r="MF253" s="1">
        <v>1.264521E-4</v>
      </c>
      <c r="MG253">
        <v>0.1037491</v>
      </c>
      <c r="MH253">
        <v>0.96654379999999995</v>
      </c>
      <c r="MI253">
        <v>26.06277</v>
      </c>
      <c r="MJ253" s="1">
        <v>1.230785E-4</v>
      </c>
      <c r="MK253">
        <v>0.1009948</v>
      </c>
      <c r="ML253">
        <v>0.96650749999999996</v>
      </c>
      <c r="MM253">
        <v>25.691479999999999</v>
      </c>
      <c r="MN253" s="1">
        <v>1.19706E-4</v>
      </c>
      <c r="MO253" s="1">
        <v>9.8227770000000006E-2</v>
      </c>
      <c r="MP253">
        <v>0.96648730000000005</v>
      </c>
      <c r="MQ253">
        <v>25.315650000000002</v>
      </c>
      <c r="MR253" s="1">
        <v>1.164361E-4</v>
      </c>
      <c r="MS253" s="1">
        <v>9.5552120000000004E-2</v>
      </c>
      <c r="MT253">
        <v>0.9664623</v>
      </c>
      <c r="MU253">
        <v>24.994399999999999</v>
      </c>
      <c r="MV253" s="1">
        <v>1.131863E-4</v>
      </c>
      <c r="MW253" s="1">
        <v>9.288689E-2</v>
      </c>
      <c r="MX253">
        <v>0.96641390000000005</v>
      </c>
      <c r="MY253">
        <v>24.89846</v>
      </c>
      <c r="MZ253" s="1">
        <v>1.101592E-4</v>
      </c>
      <c r="NA253" s="1">
        <v>9.0407730000000006E-2</v>
      </c>
      <c r="NB253">
        <v>0.96639839999999999</v>
      </c>
      <c r="NC253">
        <v>25.131910000000001</v>
      </c>
      <c r="ND253" s="1">
        <v>1.072364E-4</v>
      </c>
      <c r="NE253" s="1">
        <v>8.8006329999999994E-2</v>
      </c>
      <c r="NF253">
        <v>0.96635559999999998</v>
      </c>
      <c r="NG253">
        <v>25.62773</v>
      </c>
      <c r="NH253" s="1">
        <v>1.043643E-4</v>
      </c>
      <c r="NI253" s="1">
        <v>8.5661870000000001E-2</v>
      </c>
      <c r="NJ253">
        <v>0.96634719999999996</v>
      </c>
      <c r="NK253">
        <v>25.749690000000001</v>
      </c>
      <c r="NL253" s="1">
        <v>1.015077E-4</v>
      </c>
      <c r="NM253" s="1">
        <v>8.3318929999999999E-2</v>
      </c>
      <c r="NN253">
        <v>0.96630110000000002</v>
      </c>
      <c r="NO253">
        <v>25.439330000000002</v>
      </c>
      <c r="NP253" s="1">
        <v>9.8634809999999994E-5</v>
      </c>
      <c r="NQ253" s="1">
        <v>8.0970619999999993E-2</v>
      </c>
      <c r="NR253">
        <v>0.96627890000000005</v>
      </c>
      <c r="NS253">
        <v>24.969840000000001</v>
      </c>
      <c r="NT253" s="1">
        <v>9.5781510000000005E-5</v>
      </c>
      <c r="NU253" s="1">
        <v>7.863241E-2</v>
      </c>
      <c r="NV253">
        <v>0.96623950000000003</v>
      </c>
      <c r="NW253">
        <v>24.401309999999999</v>
      </c>
      <c r="NX253" s="1">
        <v>9.3097970000000007E-5</v>
      </c>
      <c r="NY253" s="1">
        <v>7.6427729999999999E-2</v>
      </c>
      <c r="NZ253">
        <v>0.96621449999999998</v>
      </c>
      <c r="OA253">
        <v>23.956009999999999</v>
      </c>
      <c r="OB253" s="1">
        <v>9.0423329999999994E-5</v>
      </c>
      <c r="OC253" s="1">
        <v>7.4238390000000001E-2</v>
      </c>
      <c r="OD253">
        <v>0.96620300000000003</v>
      </c>
      <c r="OE253">
        <v>24.08221</v>
      </c>
      <c r="OF253" s="1">
        <v>8.7808300000000004E-5</v>
      </c>
      <c r="OG253" s="1">
        <v>7.2094309999999995E-2</v>
      </c>
      <c r="OH253">
        <v>0.96618919999999997</v>
      </c>
      <c r="OI253">
        <v>24.55733</v>
      </c>
      <c r="OJ253" s="1">
        <v>8.5315530000000002E-5</v>
      </c>
      <c r="OK253" s="1">
        <v>7.004734E-2</v>
      </c>
    </row>
    <row r="254" spans="1:401" x14ac:dyDescent="0.35">
      <c r="A254">
        <v>260</v>
      </c>
      <c r="B254" t="s">
        <v>4</v>
      </c>
      <c r="C254" t="s">
        <v>181</v>
      </c>
      <c r="D254" t="s">
        <v>258</v>
      </c>
      <c r="E254">
        <v>910.22730000000001</v>
      </c>
      <c r="F254">
        <v>1.0016799999999999</v>
      </c>
      <c r="G254">
        <v>24.17662</v>
      </c>
      <c r="H254">
        <v>0</v>
      </c>
      <c r="I254">
        <v>0</v>
      </c>
      <c r="J254">
        <v>1.001468</v>
      </c>
      <c r="K254">
        <v>24.025960000000001</v>
      </c>
      <c r="L254">
        <v>0</v>
      </c>
      <c r="M254">
        <v>0</v>
      </c>
      <c r="N254">
        <v>1.0012589999999999</v>
      </c>
      <c r="O254">
        <v>23.984439999999999</v>
      </c>
      <c r="P254">
        <v>0</v>
      </c>
      <c r="Q254">
        <v>0</v>
      </c>
      <c r="R254">
        <v>1.0010399999999999</v>
      </c>
      <c r="S254">
        <v>23.95016</v>
      </c>
      <c r="T254">
        <v>0</v>
      </c>
      <c r="U254">
        <v>0</v>
      </c>
      <c r="V254">
        <v>1.0008459999999999</v>
      </c>
      <c r="W254">
        <v>23.977150000000002</v>
      </c>
      <c r="X254">
        <v>0</v>
      </c>
      <c r="Y254">
        <v>0</v>
      </c>
      <c r="Z254">
        <v>1.0006409999999999</v>
      </c>
      <c r="AA254">
        <v>23.74164</v>
      </c>
      <c r="AB254">
        <v>0</v>
      </c>
      <c r="AC254">
        <v>0</v>
      </c>
      <c r="AD254">
        <v>1.0004440000000001</v>
      </c>
      <c r="AE254">
        <v>23.26118</v>
      </c>
      <c r="AF254">
        <v>0</v>
      </c>
      <c r="AG254">
        <v>0</v>
      </c>
      <c r="AH254">
        <v>1.0002450000000001</v>
      </c>
      <c r="AI254">
        <v>22.727869999999999</v>
      </c>
      <c r="AJ254">
        <v>0</v>
      </c>
      <c r="AK254">
        <v>0</v>
      </c>
      <c r="AL254">
        <v>1.0000599999999999</v>
      </c>
      <c r="AM254">
        <v>22.259499999999999</v>
      </c>
      <c r="AN254">
        <v>0</v>
      </c>
      <c r="AO254">
        <v>0</v>
      </c>
      <c r="AP254">
        <v>0.99988440000000001</v>
      </c>
      <c r="AQ254">
        <v>22.323920000000001</v>
      </c>
      <c r="AR254">
        <v>0</v>
      </c>
      <c r="AS254">
        <v>0</v>
      </c>
      <c r="AT254">
        <v>0.99975550000000002</v>
      </c>
      <c r="AU254">
        <v>22.735579999999999</v>
      </c>
      <c r="AV254" s="1">
        <v>1.5309730000000001E-29</v>
      </c>
      <c r="AW254" s="1">
        <v>1.1759989999999999E-26</v>
      </c>
      <c r="AX254">
        <v>0.99960079999999996</v>
      </c>
      <c r="AY254">
        <v>23.081209999999999</v>
      </c>
      <c r="AZ254" s="1">
        <v>9.615517E-17</v>
      </c>
      <c r="BA254" s="1">
        <v>7.3744860000000005E-14</v>
      </c>
      <c r="BB254">
        <v>0.99946500000000005</v>
      </c>
      <c r="BC254">
        <v>23.356639999999999</v>
      </c>
      <c r="BD254" s="1">
        <v>9.4731620000000002E-8</v>
      </c>
      <c r="BE254" s="1">
        <v>5.3590179999999999E-5</v>
      </c>
      <c r="BF254">
        <v>0.99933950000000005</v>
      </c>
      <c r="BG254">
        <v>23.29327</v>
      </c>
      <c r="BH254" s="1">
        <v>2.798306E-4</v>
      </c>
      <c r="BI254">
        <v>0.1736511</v>
      </c>
      <c r="BJ254">
        <v>0.99924440000000003</v>
      </c>
      <c r="BK254">
        <v>22.937899999999999</v>
      </c>
      <c r="BL254" s="1">
        <v>4.9767930000000002E-2</v>
      </c>
      <c r="BM254">
        <v>32.831009999999999</v>
      </c>
      <c r="BN254">
        <v>0.99913280000000004</v>
      </c>
      <c r="BO254">
        <v>22.604330000000001</v>
      </c>
      <c r="BP254">
        <v>1.5020709999999999</v>
      </c>
      <c r="BQ254">
        <v>1041.2449999999999</v>
      </c>
      <c r="BR254">
        <v>0.99906870000000003</v>
      </c>
      <c r="BS254">
        <v>22.31061</v>
      </c>
      <c r="BT254">
        <v>11.90314</v>
      </c>
      <c r="BU254">
        <v>8606.4339999999993</v>
      </c>
      <c r="BV254">
        <v>0.99900230000000001</v>
      </c>
      <c r="BW254">
        <v>22.32761</v>
      </c>
      <c r="BX254">
        <v>32.255400000000002</v>
      </c>
      <c r="BY254">
        <v>24195.91</v>
      </c>
      <c r="BZ254">
        <v>0.99896260000000003</v>
      </c>
      <c r="CA254">
        <v>22.561419999999998</v>
      </c>
      <c r="CB254">
        <v>35.947980000000001</v>
      </c>
      <c r="CC254">
        <v>27855.7</v>
      </c>
      <c r="CD254">
        <v>0.99892769999999997</v>
      </c>
      <c r="CE254">
        <v>22.763439999999999</v>
      </c>
      <c r="CF254">
        <v>18.92323</v>
      </c>
      <c r="CG254">
        <v>15091.29</v>
      </c>
      <c r="CH254">
        <v>0.99888440000000001</v>
      </c>
      <c r="CI254">
        <v>22.988240000000001</v>
      </c>
      <c r="CJ254">
        <v>5.2501100000000003</v>
      </c>
      <c r="CK254">
        <v>4295.7169999999996</v>
      </c>
      <c r="CL254">
        <v>0.99886019999999998</v>
      </c>
      <c r="CM254">
        <v>23.009039999999999</v>
      </c>
      <c r="CN254">
        <v>0.84489650000000005</v>
      </c>
      <c r="CO254">
        <v>706.64290000000005</v>
      </c>
      <c r="CP254">
        <v>0.9988437</v>
      </c>
      <c r="CQ254">
        <v>22.787749999999999</v>
      </c>
      <c r="CR254" s="1">
        <v>9.0720040000000002E-2</v>
      </c>
      <c r="CS254">
        <v>76.83211</v>
      </c>
      <c r="CT254">
        <v>0.99881850000000005</v>
      </c>
      <c r="CU254">
        <v>22.629719999999999</v>
      </c>
      <c r="CV254" s="1">
        <v>1.220313E-2</v>
      </c>
      <c r="CW254">
        <v>9.9559300000000004</v>
      </c>
      <c r="CX254">
        <v>0.99878960000000006</v>
      </c>
      <c r="CY254">
        <v>22.588850000000001</v>
      </c>
      <c r="CZ254" s="1">
        <v>5.8996450000000002E-3</v>
      </c>
      <c r="DA254">
        <v>4.5873939999999997</v>
      </c>
      <c r="DB254">
        <v>0.99878230000000001</v>
      </c>
      <c r="DC254">
        <v>23.017890000000001</v>
      </c>
      <c r="DD254" s="1">
        <v>4.734505E-3</v>
      </c>
      <c r="DE254">
        <v>3.6597590000000002</v>
      </c>
      <c r="DF254">
        <v>0.99874629999999998</v>
      </c>
      <c r="DG254">
        <v>23.635069999999999</v>
      </c>
      <c r="DH254" s="1">
        <v>3.9700739999999997E-3</v>
      </c>
      <c r="DI254">
        <v>3.0676600000000001</v>
      </c>
      <c r="DJ254">
        <v>0.99872340000000004</v>
      </c>
      <c r="DK254">
        <v>24.174959999999999</v>
      </c>
      <c r="DL254" s="1">
        <v>3.3503930000000001E-3</v>
      </c>
      <c r="DM254">
        <v>2.5883880000000001</v>
      </c>
      <c r="DN254">
        <v>0.99866659999999996</v>
      </c>
      <c r="DO254">
        <v>24.564409999999999</v>
      </c>
      <c r="DP254" s="1">
        <v>2.8419740000000001E-3</v>
      </c>
      <c r="DQ254">
        <v>2.1952799999999999</v>
      </c>
      <c r="DR254">
        <v>0.99862720000000005</v>
      </c>
      <c r="DS254">
        <v>24.3797</v>
      </c>
      <c r="DT254" s="1">
        <v>2.4242410000000002E-3</v>
      </c>
      <c r="DU254">
        <v>1.8721779999999999</v>
      </c>
      <c r="DV254">
        <v>0.99856699999999998</v>
      </c>
      <c r="DW254">
        <v>23.905470000000001</v>
      </c>
      <c r="DX254" s="1">
        <v>2.0822290000000001E-3</v>
      </c>
      <c r="DY254">
        <v>1.607737</v>
      </c>
      <c r="DZ254">
        <v>0.998506</v>
      </c>
      <c r="EA254">
        <v>23.46443</v>
      </c>
      <c r="EB254" s="1">
        <v>1.801139E-3</v>
      </c>
      <c r="EC254">
        <v>1.3904449999999999</v>
      </c>
      <c r="ED254">
        <v>0.99840799999999996</v>
      </c>
      <c r="EE254">
        <v>23.139849999999999</v>
      </c>
      <c r="EF254" s="1">
        <v>1.5693549999999999E-3</v>
      </c>
      <c r="EG254">
        <v>1.211247</v>
      </c>
      <c r="EH254">
        <v>0.99832799999999999</v>
      </c>
      <c r="EI254">
        <v>23.292439999999999</v>
      </c>
      <c r="EJ254" s="1">
        <v>1.3781010000000001E-3</v>
      </c>
      <c r="EK254">
        <v>1.063436</v>
      </c>
      <c r="EL254">
        <v>0.99821729999999997</v>
      </c>
      <c r="EM254">
        <v>23.82835</v>
      </c>
      <c r="EN254" s="1">
        <v>1.218083E-3</v>
      </c>
      <c r="EO254">
        <v>0.93983680000000003</v>
      </c>
      <c r="EP254">
        <v>0.99813540000000001</v>
      </c>
      <c r="EQ254">
        <v>24.429359999999999</v>
      </c>
      <c r="ER254" s="1">
        <v>1.08355E-3</v>
      </c>
      <c r="ES254">
        <v>0.83592469999999996</v>
      </c>
      <c r="ET254">
        <v>0.99804040000000005</v>
      </c>
      <c r="EU254">
        <v>24.872910000000001</v>
      </c>
      <c r="EV254" s="1">
        <v>9.6948680000000004E-4</v>
      </c>
      <c r="EW254">
        <v>0.74784090000000003</v>
      </c>
      <c r="EX254">
        <v>0.99793149999999997</v>
      </c>
      <c r="EY254">
        <v>24.80547</v>
      </c>
      <c r="EZ254" s="1">
        <v>8.7303900000000004E-4</v>
      </c>
      <c r="FA254">
        <v>0.67336320000000005</v>
      </c>
      <c r="FB254">
        <v>0.99782000000000004</v>
      </c>
      <c r="FC254">
        <v>24.39123</v>
      </c>
      <c r="FD254" s="1">
        <v>7.9206139999999996E-4</v>
      </c>
      <c r="FE254">
        <v>0.61080489999999998</v>
      </c>
      <c r="FF254">
        <v>0.99770930000000002</v>
      </c>
      <c r="FG254">
        <v>23.978470000000002</v>
      </c>
      <c r="FH254" s="1">
        <v>7.2391990000000004E-4</v>
      </c>
      <c r="FI254">
        <v>0.55816500000000002</v>
      </c>
      <c r="FJ254">
        <v>0.99761929999999999</v>
      </c>
      <c r="FK254">
        <v>23.678809999999999</v>
      </c>
      <c r="FL254" s="1">
        <v>6.6616620000000001E-4</v>
      </c>
      <c r="FM254">
        <v>0.51358139999999997</v>
      </c>
      <c r="FN254">
        <v>0.99751869999999998</v>
      </c>
      <c r="FO254">
        <v>23.892119999999998</v>
      </c>
      <c r="FP254" s="1">
        <v>6.1636619999999999E-4</v>
      </c>
      <c r="FQ254">
        <v>0.47517809999999999</v>
      </c>
      <c r="FR254">
        <v>0.99742529999999996</v>
      </c>
      <c r="FS254">
        <v>24.353760000000001</v>
      </c>
      <c r="FT254" s="1">
        <v>5.7295239999999997E-4</v>
      </c>
      <c r="FU254">
        <v>0.44165680000000002</v>
      </c>
      <c r="FV254">
        <v>0.9973244</v>
      </c>
      <c r="FW254">
        <v>24.6372</v>
      </c>
      <c r="FX254" s="1">
        <v>5.3600290000000003E-4</v>
      </c>
      <c r="FY254">
        <v>0.41314459999999997</v>
      </c>
      <c r="FZ254">
        <v>0.99725580000000003</v>
      </c>
      <c r="GA254">
        <v>24.778169999999999</v>
      </c>
      <c r="GB254" s="1">
        <v>5.0356160000000001E-4</v>
      </c>
      <c r="GC254">
        <v>0.38813029999999998</v>
      </c>
      <c r="GD254">
        <v>0.99719210000000003</v>
      </c>
      <c r="GE254">
        <v>24.48864</v>
      </c>
      <c r="GF254" s="1">
        <v>4.7473490000000002E-4</v>
      </c>
      <c r="GG254">
        <v>0.36590149999999999</v>
      </c>
      <c r="GH254">
        <v>0.99713830000000003</v>
      </c>
      <c r="GI254">
        <v>24.08052</v>
      </c>
      <c r="GJ254" s="1">
        <v>4.492753E-4</v>
      </c>
      <c r="GK254">
        <v>0.34626180000000001</v>
      </c>
      <c r="GL254">
        <v>0.99708609999999998</v>
      </c>
      <c r="GM254">
        <v>23.656490000000002</v>
      </c>
      <c r="GN254" s="1">
        <v>4.267869E-4</v>
      </c>
      <c r="GO254">
        <v>0.3289087</v>
      </c>
      <c r="GP254">
        <v>0.99704119999999996</v>
      </c>
      <c r="GQ254">
        <v>23.275590000000001</v>
      </c>
      <c r="GR254" s="1">
        <v>4.0658749999999998E-4</v>
      </c>
      <c r="GS254">
        <v>0.3133476</v>
      </c>
      <c r="GT254">
        <v>0.99700060000000001</v>
      </c>
      <c r="GU254">
        <v>23.052530000000001</v>
      </c>
      <c r="GV254" s="1">
        <v>3.8780759999999998E-4</v>
      </c>
      <c r="GW254">
        <v>0.29888880000000001</v>
      </c>
      <c r="GX254">
        <v>0.99696119999999999</v>
      </c>
      <c r="GY254">
        <v>23.268660000000001</v>
      </c>
      <c r="GZ254" s="1">
        <v>3.7067900000000001E-4</v>
      </c>
      <c r="HA254">
        <v>0.28568169999999998</v>
      </c>
      <c r="HB254">
        <v>0.99696220000000002</v>
      </c>
      <c r="HC254">
        <v>23.86084</v>
      </c>
      <c r="HD254" s="1">
        <v>3.5516820000000001E-4</v>
      </c>
      <c r="HE254">
        <v>0.27371899999999999</v>
      </c>
      <c r="HF254">
        <v>0.99693960000000004</v>
      </c>
      <c r="HG254">
        <v>24.369119999999999</v>
      </c>
      <c r="HH254" s="1">
        <v>3.4077419999999997E-4</v>
      </c>
      <c r="HI254">
        <v>0.26262210000000002</v>
      </c>
      <c r="HJ254">
        <v>0.99693279999999995</v>
      </c>
      <c r="HK254">
        <v>24.365089999999999</v>
      </c>
      <c r="HL254" s="1">
        <v>3.2774319999999998E-4</v>
      </c>
      <c r="HM254">
        <v>0.25256820000000002</v>
      </c>
      <c r="HN254">
        <v>0.99691839999999998</v>
      </c>
      <c r="HO254">
        <v>23.817720000000001</v>
      </c>
      <c r="HP254" s="1">
        <v>3.1584339999999998E-4</v>
      </c>
      <c r="HQ254">
        <v>0.24339520000000001</v>
      </c>
      <c r="HR254">
        <v>0.99691269999999998</v>
      </c>
      <c r="HS254">
        <v>23.24774</v>
      </c>
      <c r="HT254" s="1">
        <v>3.0479969999999999E-4</v>
      </c>
      <c r="HU254">
        <v>0.2348866</v>
      </c>
      <c r="HV254">
        <v>0.99690219999999996</v>
      </c>
      <c r="HW254">
        <v>22.81202</v>
      </c>
      <c r="HX254" s="1">
        <v>2.944132E-4</v>
      </c>
      <c r="HY254">
        <v>0.22689190000000001</v>
      </c>
      <c r="HZ254">
        <v>0.99691609999999997</v>
      </c>
      <c r="IA254">
        <v>22.867979999999999</v>
      </c>
      <c r="IB254" s="1">
        <v>2.8448040000000001E-4</v>
      </c>
      <c r="IC254">
        <v>0.2192363</v>
      </c>
      <c r="ID254">
        <v>0.99689249999999996</v>
      </c>
      <c r="IE254">
        <v>23.294180000000001</v>
      </c>
      <c r="IF254" s="1">
        <v>2.7500959999999998E-4</v>
      </c>
      <c r="IG254">
        <v>0.21194760000000001</v>
      </c>
      <c r="IH254">
        <v>0.99687919999999997</v>
      </c>
      <c r="II254">
        <v>23.660820000000001</v>
      </c>
      <c r="IJ254" s="1">
        <v>2.6617470000000001E-4</v>
      </c>
      <c r="IK254">
        <v>0.2051336</v>
      </c>
      <c r="IL254">
        <v>0.99687409999999999</v>
      </c>
      <c r="IM254">
        <v>23.899260000000002</v>
      </c>
      <c r="IN254" s="1">
        <v>2.5784979999999999E-4</v>
      </c>
      <c r="IO254">
        <v>0.19872670000000001</v>
      </c>
      <c r="IP254">
        <v>0.99685659999999998</v>
      </c>
      <c r="IQ254">
        <v>23.775310000000001</v>
      </c>
      <c r="IR254" s="1">
        <v>2.4985200000000001E-4</v>
      </c>
      <c r="IS254">
        <v>0.1925761</v>
      </c>
      <c r="IT254">
        <v>0.99683010000000005</v>
      </c>
      <c r="IU254">
        <v>23.452259999999999</v>
      </c>
      <c r="IV254" s="1">
        <v>2.4198660000000001E-4</v>
      </c>
      <c r="IW254">
        <v>0.18652260000000001</v>
      </c>
      <c r="IX254">
        <v>0.99678889999999998</v>
      </c>
      <c r="IY254">
        <v>23.18131</v>
      </c>
      <c r="IZ254" s="1">
        <v>2.342895E-4</v>
      </c>
      <c r="JA254">
        <v>0.18060960000000001</v>
      </c>
      <c r="JB254">
        <v>0.99673520000000004</v>
      </c>
      <c r="JC254">
        <v>22.99033</v>
      </c>
      <c r="JD254" s="1">
        <v>2.2685580000000001E-4</v>
      </c>
      <c r="JE254">
        <v>0.17489399999999999</v>
      </c>
      <c r="JF254">
        <v>0.99671140000000003</v>
      </c>
      <c r="JG254">
        <v>23.280429999999999</v>
      </c>
      <c r="JH254" s="1">
        <v>2.1992569999999999E-4</v>
      </c>
      <c r="JI254">
        <v>0.16955029999999999</v>
      </c>
      <c r="JJ254">
        <v>0.99665119999999996</v>
      </c>
      <c r="JK254">
        <v>23.735130000000002</v>
      </c>
      <c r="JL254" s="1">
        <v>2.1345469999999999E-4</v>
      </c>
      <c r="JM254">
        <v>0.16457279999999999</v>
      </c>
      <c r="JN254">
        <v>0.99661999999999995</v>
      </c>
      <c r="JO254">
        <v>24.110969999999998</v>
      </c>
      <c r="JP254" s="1">
        <v>2.0694250000000001E-4</v>
      </c>
      <c r="JQ254">
        <v>0.15957769999999999</v>
      </c>
      <c r="JR254">
        <v>0.99655769999999999</v>
      </c>
      <c r="JS254">
        <v>24.370740000000001</v>
      </c>
      <c r="JT254" s="1">
        <v>2.0063439999999999E-4</v>
      </c>
      <c r="JU254">
        <v>0.1547162</v>
      </c>
      <c r="JV254">
        <v>0.99648080000000006</v>
      </c>
      <c r="JW254">
        <v>24.352150000000002</v>
      </c>
      <c r="JX254" s="1">
        <v>1.944975E-4</v>
      </c>
      <c r="JY254">
        <v>0.15000620000000001</v>
      </c>
      <c r="JZ254">
        <v>0.99642830000000004</v>
      </c>
      <c r="KA254">
        <v>24.077380000000002</v>
      </c>
      <c r="KB254" s="1">
        <v>1.886469E-4</v>
      </c>
      <c r="KC254">
        <v>0.14550089999999999</v>
      </c>
      <c r="KD254">
        <v>0.99635839999999998</v>
      </c>
      <c r="KE254">
        <v>23.74183</v>
      </c>
      <c r="KF254" s="1">
        <v>1.8308030000000001E-4</v>
      </c>
      <c r="KG254">
        <v>0.14121110000000001</v>
      </c>
      <c r="KH254">
        <v>0.99629889999999999</v>
      </c>
      <c r="KI254">
        <v>23.42821</v>
      </c>
      <c r="KJ254" s="1">
        <v>1.77789E-4</v>
      </c>
      <c r="KK254">
        <v>0.137152</v>
      </c>
      <c r="KL254">
        <v>0.99622429999999995</v>
      </c>
      <c r="KM254">
        <v>23.588560000000001</v>
      </c>
      <c r="KN254" s="1">
        <v>1.7253390000000001E-4</v>
      </c>
      <c r="KO254">
        <v>0.13310759999999999</v>
      </c>
      <c r="KP254">
        <v>0.99615399999999998</v>
      </c>
      <c r="KQ254">
        <v>24.045359999999999</v>
      </c>
      <c r="KR254" s="1">
        <v>1.6762250000000001E-4</v>
      </c>
      <c r="KS254">
        <v>0.129327</v>
      </c>
      <c r="KT254">
        <v>0.99607970000000001</v>
      </c>
      <c r="KU254">
        <v>24.57545</v>
      </c>
      <c r="KV254" s="1">
        <v>1.6270600000000001E-4</v>
      </c>
      <c r="KW254">
        <v>0.12555269999999999</v>
      </c>
      <c r="KX254">
        <v>0.99601379999999995</v>
      </c>
      <c r="KY254">
        <v>25.018560000000001</v>
      </c>
      <c r="KZ254" s="1">
        <v>1.5801349999999999E-4</v>
      </c>
      <c r="LA254">
        <v>0.12193379999999999</v>
      </c>
      <c r="LB254">
        <v>0.99594210000000005</v>
      </c>
      <c r="LC254">
        <v>24.988040000000002</v>
      </c>
      <c r="LD254" s="1">
        <v>1.5358120000000001E-4</v>
      </c>
      <c r="LE254">
        <v>0.11852550000000001</v>
      </c>
      <c r="LF254">
        <v>0.99589649999999996</v>
      </c>
      <c r="LG254">
        <v>24.631740000000001</v>
      </c>
      <c r="LH254" s="1">
        <v>1.4919219999999999E-4</v>
      </c>
      <c r="LI254">
        <v>0.1151469</v>
      </c>
      <c r="LJ254">
        <v>0.99582930000000003</v>
      </c>
      <c r="LK254">
        <v>24.29073</v>
      </c>
      <c r="LL254" s="1">
        <v>1.450178E-4</v>
      </c>
      <c r="LM254">
        <v>0.11192920000000001</v>
      </c>
      <c r="LN254">
        <v>0.99577780000000005</v>
      </c>
      <c r="LO254">
        <v>24.083939999999998</v>
      </c>
      <c r="LP254" s="1">
        <v>1.4113630000000001E-4</v>
      </c>
      <c r="LQ254">
        <v>0.1089354</v>
      </c>
      <c r="LR254">
        <v>0.99571960000000004</v>
      </c>
      <c r="LS254">
        <v>24.498149999999999</v>
      </c>
      <c r="LT254" s="1">
        <v>1.3736959999999999E-4</v>
      </c>
      <c r="LU254">
        <v>0.10603849999999999</v>
      </c>
      <c r="LV254">
        <v>0.9956739</v>
      </c>
      <c r="LW254">
        <v>25.133500000000002</v>
      </c>
      <c r="LX254" s="1">
        <v>1.3360769999999999E-4</v>
      </c>
      <c r="LY254">
        <v>0.1031411</v>
      </c>
      <c r="LZ254">
        <v>0.99562419999999996</v>
      </c>
      <c r="MA254">
        <v>25.705760000000001</v>
      </c>
      <c r="MB254" s="1">
        <v>1.3004809999999999E-4</v>
      </c>
      <c r="MC254">
        <v>0.100395</v>
      </c>
      <c r="MD254">
        <v>0.99555689999999997</v>
      </c>
      <c r="ME254">
        <v>26.15315</v>
      </c>
      <c r="MF254" s="1">
        <v>1.2672280000000001E-4</v>
      </c>
      <c r="MG254">
        <v>9.7833100000000006E-2</v>
      </c>
      <c r="MH254">
        <v>0.99551999999999996</v>
      </c>
      <c r="MI254">
        <v>26.09545</v>
      </c>
      <c r="MJ254" s="1">
        <v>1.2336070000000001E-4</v>
      </c>
      <c r="MK254" s="1">
        <v>9.5250959999999996E-2</v>
      </c>
      <c r="ML254">
        <v>0.9954807</v>
      </c>
      <c r="MM254">
        <v>25.725020000000001</v>
      </c>
      <c r="MN254" s="1">
        <v>1.199751E-4</v>
      </c>
      <c r="MO254" s="1">
        <v>9.2638509999999993E-2</v>
      </c>
      <c r="MP254">
        <v>0.99541939999999995</v>
      </c>
      <c r="MQ254">
        <v>25.34592</v>
      </c>
      <c r="MR254" s="1">
        <v>1.167063E-4</v>
      </c>
      <c r="MS254" s="1">
        <v>9.0122160000000007E-2</v>
      </c>
      <c r="MT254">
        <v>0.99537520000000002</v>
      </c>
      <c r="MU254">
        <v>25.019300000000001</v>
      </c>
      <c r="MV254" s="1">
        <v>1.1344399999999999E-4</v>
      </c>
      <c r="MW254" s="1">
        <v>8.760693E-2</v>
      </c>
      <c r="MX254">
        <v>0.99531780000000003</v>
      </c>
      <c r="MY254">
        <v>24.909870000000002</v>
      </c>
      <c r="MZ254" s="1">
        <v>1.104064E-4</v>
      </c>
      <c r="NA254" s="1">
        <v>8.5264720000000002E-2</v>
      </c>
      <c r="NB254">
        <v>0.9952782</v>
      </c>
      <c r="NC254">
        <v>25.136970000000002</v>
      </c>
      <c r="ND254" s="1">
        <v>1.074669E-4</v>
      </c>
      <c r="NE254" s="1">
        <v>8.2994570000000004E-2</v>
      </c>
      <c r="NF254">
        <v>0.99523870000000003</v>
      </c>
      <c r="NG254">
        <v>25.63382</v>
      </c>
      <c r="NH254" s="1">
        <v>1.046045E-4</v>
      </c>
      <c r="NI254">
        <v>8.0795500000000006E-2</v>
      </c>
      <c r="NJ254">
        <v>0.99519380000000002</v>
      </c>
      <c r="NK254">
        <v>25.773579999999999</v>
      </c>
      <c r="NL254" s="1">
        <v>1.017394E-4</v>
      </c>
      <c r="NM254" s="1">
        <v>7.858561E-2</v>
      </c>
      <c r="NN254">
        <v>0.99513200000000002</v>
      </c>
      <c r="NO254">
        <v>25.475180000000002</v>
      </c>
      <c r="NP254" s="1">
        <v>9.8872189999999998E-5</v>
      </c>
      <c r="NQ254" s="1">
        <v>7.6380190000000001E-2</v>
      </c>
      <c r="NR254">
        <v>0.99508830000000004</v>
      </c>
      <c r="NS254">
        <v>25.01605</v>
      </c>
      <c r="NT254" s="1">
        <v>9.6010999999999999E-5</v>
      </c>
      <c r="NU254" s="1">
        <v>7.4175229999999995E-2</v>
      </c>
      <c r="NV254">
        <v>0.99505319999999997</v>
      </c>
      <c r="NW254">
        <v>24.448709999999998</v>
      </c>
      <c r="NX254" s="1">
        <v>9.3314399999999995E-5</v>
      </c>
      <c r="NY254" s="1">
        <v>7.2090070000000006E-2</v>
      </c>
      <c r="NZ254">
        <v>0.99501139999999999</v>
      </c>
      <c r="OA254">
        <v>23.989270000000001</v>
      </c>
      <c r="OB254" s="1">
        <v>9.0642420000000006E-5</v>
      </c>
      <c r="OC254" s="1">
        <v>7.0031930000000006E-2</v>
      </c>
      <c r="OD254">
        <v>0.99496099999999998</v>
      </c>
      <c r="OE254">
        <v>24.09731</v>
      </c>
      <c r="OF254" s="1">
        <v>8.8018330000000006E-5</v>
      </c>
      <c r="OG254" s="1">
        <v>6.8009029999999998E-2</v>
      </c>
      <c r="OH254">
        <v>0.99493960000000004</v>
      </c>
      <c r="OI254">
        <v>24.567799999999998</v>
      </c>
      <c r="OJ254" s="1">
        <v>8.5516810000000002E-5</v>
      </c>
      <c r="OK254" s="1">
        <v>6.6076460000000004E-2</v>
      </c>
    </row>
    <row r="255" spans="1:401" x14ac:dyDescent="0.35">
      <c r="A255">
        <v>261</v>
      </c>
      <c r="B255" t="s">
        <v>4</v>
      </c>
      <c r="C255" t="s">
        <v>181</v>
      </c>
      <c r="D255" t="s">
        <v>259</v>
      </c>
      <c r="E255">
        <v>889.15949999999998</v>
      </c>
      <c r="F255">
        <v>1.062489</v>
      </c>
      <c r="G255">
        <v>24.204650000000001</v>
      </c>
      <c r="H255">
        <v>0</v>
      </c>
      <c r="I255">
        <v>0</v>
      </c>
      <c r="J255">
        <v>1.0622579999999999</v>
      </c>
      <c r="K255">
        <v>24.043479999999999</v>
      </c>
      <c r="L255">
        <v>0</v>
      </c>
      <c r="M255">
        <v>0</v>
      </c>
      <c r="N255">
        <v>1.062044</v>
      </c>
      <c r="O255">
        <v>23.991890000000001</v>
      </c>
      <c r="P255">
        <v>0</v>
      </c>
      <c r="Q255">
        <v>0</v>
      </c>
      <c r="R255">
        <v>1.061777</v>
      </c>
      <c r="S255">
        <v>23.95797</v>
      </c>
      <c r="T255">
        <v>0</v>
      </c>
      <c r="U255">
        <v>0</v>
      </c>
      <c r="V255">
        <v>1.061534</v>
      </c>
      <c r="W255">
        <v>23.990349999999999</v>
      </c>
      <c r="X255">
        <v>0</v>
      </c>
      <c r="Y255">
        <v>0</v>
      </c>
      <c r="Z255">
        <v>1.0612740000000001</v>
      </c>
      <c r="AA255">
        <v>23.773050000000001</v>
      </c>
      <c r="AB255">
        <v>0</v>
      </c>
      <c r="AC255">
        <v>0</v>
      </c>
      <c r="AD255">
        <v>1.061051</v>
      </c>
      <c r="AE255">
        <v>23.306560000000001</v>
      </c>
      <c r="AF255">
        <v>0</v>
      </c>
      <c r="AG255">
        <v>0</v>
      </c>
      <c r="AH255">
        <v>1.060816</v>
      </c>
      <c r="AI255">
        <v>22.777069999999998</v>
      </c>
      <c r="AJ255">
        <v>0</v>
      </c>
      <c r="AK255">
        <v>0</v>
      </c>
      <c r="AL255">
        <v>1.060619</v>
      </c>
      <c r="AM255">
        <v>22.302060000000001</v>
      </c>
      <c r="AN255">
        <v>0</v>
      </c>
      <c r="AO255">
        <v>0</v>
      </c>
      <c r="AP255">
        <v>1.0603929999999999</v>
      </c>
      <c r="AQ255">
        <v>22.34834</v>
      </c>
      <c r="AR255">
        <v>0</v>
      </c>
      <c r="AS255">
        <v>0</v>
      </c>
      <c r="AT255">
        <v>1.060225</v>
      </c>
      <c r="AU255">
        <v>22.7486</v>
      </c>
      <c r="AV255" s="1">
        <v>1.2164619999999999E-30</v>
      </c>
      <c r="AW255" s="1">
        <v>8.8876970000000007E-28</v>
      </c>
      <c r="AX255">
        <v>1.0600609999999999</v>
      </c>
      <c r="AY255">
        <v>23.092449999999999</v>
      </c>
      <c r="AZ255" s="1">
        <v>5.3108150000000002E-17</v>
      </c>
      <c r="BA255" s="1">
        <v>3.8727130000000002E-14</v>
      </c>
      <c r="BB255">
        <v>1.059904</v>
      </c>
      <c r="BC255">
        <v>23.368790000000001</v>
      </c>
      <c r="BD255" s="1">
        <v>4.646685E-8</v>
      </c>
      <c r="BE255" s="1">
        <v>2.506992E-5</v>
      </c>
      <c r="BF255">
        <v>1.059728</v>
      </c>
      <c r="BG255">
        <v>23.31222</v>
      </c>
      <c r="BH255" s="1">
        <v>1.7772839999999999E-4</v>
      </c>
      <c r="BI255">
        <v>0.105227</v>
      </c>
      <c r="BJ255">
        <v>1.059612</v>
      </c>
      <c r="BK255">
        <v>22.962820000000001</v>
      </c>
      <c r="BL255" s="1">
        <v>3.6368310000000001E-2</v>
      </c>
      <c r="BM255">
        <v>22.852409999999999</v>
      </c>
      <c r="BN255">
        <v>1.0595019999999999</v>
      </c>
      <c r="BO255">
        <v>22.629159999999999</v>
      </c>
      <c r="BP255">
        <v>1.2203109999999999</v>
      </c>
      <c r="BQ255">
        <v>804.59730000000002</v>
      </c>
      <c r="BR255">
        <v>1.059404</v>
      </c>
      <c r="BS255">
        <v>22.334879999999998</v>
      </c>
      <c r="BT255">
        <v>10.55186</v>
      </c>
      <c r="BU255">
        <v>7248.326</v>
      </c>
      <c r="BV255">
        <v>1.0593220000000001</v>
      </c>
      <c r="BW255">
        <v>22.347380000000001</v>
      </c>
      <c r="BX255">
        <v>30.80771</v>
      </c>
      <c r="BY255">
        <v>21935.97</v>
      </c>
      <c r="BZ255">
        <v>1.059267</v>
      </c>
      <c r="CA255">
        <v>22.577850000000002</v>
      </c>
      <c r="CB255">
        <v>36.643230000000003</v>
      </c>
      <c r="CC255">
        <v>26934.79</v>
      </c>
      <c r="CD255">
        <v>1.0592280000000001</v>
      </c>
      <c r="CE255">
        <v>22.779599999999999</v>
      </c>
      <c r="CF255">
        <v>20.429099999999998</v>
      </c>
      <c r="CG255">
        <v>15446.78</v>
      </c>
      <c r="CH255">
        <v>1.059191</v>
      </c>
      <c r="CI255">
        <v>23.002279999999999</v>
      </c>
      <c r="CJ255">
        <v>5.9636550000000002</v>
      </c>
      <c r="CK255">
        <v>4624.9059999999999</v>
      </c>
      <c r="CL255">
        <v>1.0591390000000001</v>
      </c>
      <c r="CM255">
        <v>23.02336</v>
      </c>
      <c r="CN255">
        <v>1.002934</v>
      </c>
      <c r="CO255">
        <v>795.00840000000005</v>
      </c>
      <c r="CP255">
        <v>1.059113</v>
      </c>
      <c r="CQ255">
        <v>22.802800000000001</v>
      </c>
      <c r="CR255">
        <v>0.110497</v>
      </c>
      <c r="CS255">
        <v>88.822689999999994</v>
      </c>
      <c r="CT255">
        <v>1.0590839999999999</v>
      </c>
      <c r="CU255">
        <v>22.638629999999999</v>
      </c>
      <c r="CV255" s="1">
        <v>1.3836340000000001E-2</v>
      </c>
      <c r="CW255">
        <v>10.788399999999999</v>
      </c>
      <c r="CX255">
        <v>1.059051</v>
      </c>
      <c r="CY255">
        <v>22.59788</v>
      </c>
      <c r="CZ255" s="1">
        <v>6.0632730000000001E-3</v>
      </c>
      <c r="DA255">
        <v>4.4903810000000002</v>
      </c>
      <c r="DB255">
        <v>1.0590409999999999</v>
      </c>
      <c r="DC255">
        <v>23.019179999999999</v>
      </c>
      <c r="DD255" s="1">
        <v>4.8052240000000003E-3</v>
      </c>
      <c r="DE255">
        <v>3.5327480000000002</v>
      </c>
      <c r="DF255">
        <v>1.0589999999999999</v>
      </c>
      <c r="DG255">
        <v>23.63907</v>
      </c>
      <c r="DH255" s="1">
        <v>4.0255450000000002E-3</v>
      </c>
      <c r="DI255">
        <v>2.958145</v>
      </c>
      <c r="DJ255">
        <v>1.0589770000000001</v>
      </c>
      <c r="DK255">
        <v>24.183610000000002</v>
      </c>
      <c r="DL255" s="1">
        <v>3.395838E-3</v>
      </c>
      <c r="DM255">
        <v>2.49498</v>
      </c>
      <c r="DN255">
        <v>1.05891</v>
      </c>
      <c r="DO255">
        <v>24.581199999999999</v>
      </c>
      <c r="DP255" s="1">
        <v>2.8792929999999998E-3</v>
      </c>
      <c r="DQ255">
        <v>2.1151659999999999</v>
      </c>
      <c r="DR255">
        <v>1.058867</v>
      </c>
      <c r="DS255">
        <v>24.4115</v>
      </c>
      <c r="DT255" s="1">
        <v>2.4548439999999999E-3</v>
      </c>
      <c r="DU255">
        <v>1.8029679999999999</v>
      </c>
      <c r="DV255">
        <v>1.058805</v>
      </c>
      <c r="DW255">
        <v>23.938960000000002</v>
      </c>
      <c r="DX255" s="1">
        <v>2.1073009999999998E-3</v>
      </c>
      <c r="DY255">
        <v>1.5474319999999999</v>
      </c>
      <c r="DZ255">
        <v>1.0587150000000001</v>
      </c>
      <c r="EA255">
        <v>23.49502</v>
      </c>
      <c r="EB255" s="1">
        <v>1.8217940000000001E-3</v>
      </c>
      <c r="EC255">
        <v>1.3375410000000001</v>
      </c>
      <c r="ED255">
        <v>1.0586230000000001</v>
      </c>
      <c r="EE255">
        <v>23.16499</v>
      </c>
      <c r="EF255" s="1">
        <v>1.5863590000000001E-3</v>
      </c>
      <c r="EG255">
        <v>1.1644319999999999</v>
      </c>
      <c r="EH255">
        <v>1.058519</v>
      </c>
      <c r="EI255">
        <v>23.30397</v>
      </c>
      <c r="EJ255" s="1">
        <v>1.392208E-3</v>
      </c>
      <c r="EK255">
        <v>1.0217369999999999</v>
      </c>
      <c r="EL255">
        <v>1.0584150000000001</v>
      </c>
      <c r="EM255">
        <v>23.834389999999999</v>
      </c>
      <c r="EN255" s="1">
        <v>1.2299240000000001E-3</v>
      </c>
      <c r="EO255">
        <v>0.90252489999999996</v>
      </c>
      <c r="EP255">
        <v>1.058297</v>
      </c>
      <c r="EQ255">
        <v>24.436119999999999</v>
      </c>
      <c r="ER255" s="1">
        <v>1.0935579999999999E-3</v>
      </c>
      <c r="ES255">
        <v>0.80235219999999996</v>
      </c>
      <c r="ET255">
        <v>1.058195</v>
      </c>
      <c r="EU255">
        <v>24.88513</v>
      </c>
      <c r="EV255" s="1">
        <v>9.7796740000000008E-4</v>
      </c>
      <c r="EW255">
        <v>0.71746960000000004</v>
      </c>
      <c r="EX255">
        <v>1.0580480000000001</v>
      </c>
      <c r="EY255">
        <v>24.828769999999999</v>
      </c>
      <c r="EZ255" s="1">
        <v>8.8018890000000005E-4</v>
      </c>
      <c r="FA255">
        <v>0.64566100000000004</v>
      </c>
      <c r="FB255">
        <v>1.057941</v>
      </c>
      <c r="FC255">
        <v>24.421199999999999</v>
      </c>
      <c r="FD255" s="1">
        <v>7.9805220000000001E-4</v>
      </c>
      <c r="FE255">
        <v>0.58531849999999996</v>
      </c>
      <c r="FF255">
        <v>1.057814</v>
      </c>
      <c r="FG255">
        <v>24.006609999999998</v>
      </c>
      <c r="FH255" s="1">
        <v>7.2898370000000002E-4</v>
      </c>
      <c r="FI255">
        <v>0.53457399999999999</v>
      </c>
      <c r="FJ255">
        <v>1.0576859999999999</v>
      </c>
      <c r="FK255">
        <v>23.70082</v>
      </c>
      <c r="FL255" s="1">
        <v>6.7045989999999997E-4</v>
      </c>
      <c r="FM255">
        <v>0.49161529999999998</v>
      </c>
      <c r="FN255">
        <v>1.057582</v>
      </c>
      <c r="FO255">
        <v>23.899460000000001</v>
      </c>
      <c r="FP255" s="1">
        <v>6.20138E-4</v>
      </c>
      <c r="FQ255">
        <v>0.45470430000000001</v>
      </c>
      <c r="FR255">
        <v>1.0574589999999999</v>
      </c>
      <c r="FS255">
        <v>24.35895</v>
      </c>
      <c r="FT255" s="1">
        <v>5.7618399999999998E-4</v>
      </c>
      <c r="FU255">
        <v>0.42243029999999998</v>
      </c>
      <c r="FV255">
        <v>1.0573669999999999</v>
      </c>
      <c r="FW255">
        <v>24.647410000000001</v>
      </c>
      <c r="FX255" s="1">
        <v>5.3878029999999998E-4</v>
      </c>
      <c r="FY255">
        <v>0.39497559999999998</v>
      </c>
      <c r="FZ255">
        <v>1.0572630000000001</v>
      </c>
      <c r="GA255">
        <v>24.794969999999999</v>
      </c>
      <c r="GB255" s="1">
        <v>5.0602769999999995E-4</v>
      </c>
      <c r="GC255">
        <v>0.3709596</v>
      </c>
      <c r="GD255">
        <v>1.0571889999999999</v>
      </c>
      <c r="GE255">
        <v>24.521979999999999</v>
      </c>
      <c r="GF255" s="1">
        <v>4.769269E-4</v>
      </c>
      <c r="GG255">
        <v>0.3496167</v>
      </c>
      <c r="GH255">
        <v>1.0571029999999999</v>
      </c>
      <c r="GI255">
        <v>24.121639999999999</v>
      </c>
      <c r="GJ255" s="1">
        <v>4.512036E-4</v>
      </c>
      <c r="GK255">
        <v>0.33075009999999999</v>
      </c>
      <c r="GL255">
        <v>1.0570409999999999</v>
      </c>
      <c r="GM255">
        <v>23.700900000000001</v>
      </c>
      <c r="GN255" s="1">
        <v>4.2849579999999998E-4</v>
      </c>
      <c r="GO255">
        <v>0.31408320000000001</v>
      </c>
      <c r="GP255">
        <v>1.057007</v>
      </c>
      <c r="GQ255">
        <v>23.310490000000001</v>
      </c>
      <c r="GR255" s="1">
        <v>4.0814779999999998E-4</v>
      </c>
      <c r="GS255">
        <v>0.29917149999999998</v>
      </c>
      <c r="GT255">
        <v>1.0569569999999999</v>
      </c>
      <c r="GU255">
        <v>23.072520000000001</v>
      </c>
      <c r="GV255" s="1">
        <v>3.8926359999999998E-4</v>
      </c>
      <c r="GW255">
        <v>0.28534409999999999</v>
      </c>
      <c r="GX255">
        <v>1.056929</v>
      </c>
      <c r="GY255">
        <v>23.27129</v>
      </c>
      <c r="GZ255" s="1">
        <v>3.7198739999999998E-4</v>
      </c>
      <c r="HA255">
        <v>0.27267409999999997</v>
      </c>
      <c r="HB255">
        <v>1.0569010000000001</v>
      </c>
      <c r="HC255">
        <v>23.86084</v>
      </c>
      <c r="HD255" s="1">
        <v>3.5637480000000002E-4</v>
      </c>
      <c r="HE255">
        <v>0.2612237</v>
      </c>
      <c r="HF255">
        <v>1.0568789999999999</v>
      </c>
      <c r="HG255">
        <v>24.380130000000001</v>
      </c>
      <c r="HH255" s="1">
        <v>3.4187909999999999E-4</v>
      </c>
      <c r="HI255">
        <v>0.25059619999999999</v>
      </c>
      <c r="HJ255">
        <v>1.0568679999999999</v>
      </c>
      <c r="HK255">
        <v>24.39396</v>
      </c>
      <c r="HL255" s="1">
        <v>3.287408E-4</v>
      </c>
      <c r="HM255">
        <v>0.24095530000000001</v>
      </c>
      <c r="HN255">
        <v>1.0568489999999999</v>
      </c>
      <c r="HO255">
        <v>23.86093</v>
      </c>
      <c r="HP255" s="1">
        <v>3.167663E-4</v>
      </c>
      <c r="HQ255">
        <v>0.23217409999999999</v>
      </c>
      <c r="HR255">
        <v>1.0568390000000001</v>
      </c>
      <c r="HS255">
        <v>23.287710000000001</v>
      </c>
      <c r="HT255" s="1">
        <v>3.0565319999999998E-4</v>
      </c>
      <c r="HU255">
        <v>0.2240337</v>
      </c>
      <c r="HV255">
        <v>1.0568500000000001</v>
      </c>
      <c r="HW255">
        <v>22.84168</v>
      </c>
      <c r="HX255" s="1">
        <v>2.9523640000000002E-4</v>
      </c>
      <c r="HY255">
        <v>0.21640400000000001</v>
      </c>
      <c r="HZ255">
        <v>1.056826</v>
      </c>
      <c r="IA255">
        <v>22.876300000000001</v>
      </c>
      <c r="IB255" s="1">
        <v>2.8525540000000002E-4</v>
      </c>
      <c r="IC255">
        <v>0.20909179999999999</v>
      </c>
      <c r="ID255">
        <v>1.056813</v>
      </c>
      <c r="IE255">
        <v>23.298660000000002</v>
      </c>
      <c r="IF255" s="1">
        <v>2.7575249999999999E-4</v>
      </c>
      <c r="IG255">
        <v>0.20213400000000001</v>
      </c>
      <c r="IH255">
        <v>1.056805</v>
      </c>
      <c r="II255">
        <v>23.67221</v>
      </c>
      <c r="IJ255" s="1">
        <v>2.6685890000000001E-4</v>
      </c>
      <c r="IK255">
        <v>0.19560949999999999</v>
      </c>
      <c r="IL255">
        <v>1.0567759999999999</v>
      </c>
      <c r="IM255">
        <v>23.914439999999999</v>
      </c>
      <c r="IN255" s="1">
        <v>2.5849590000000001E-4</v>
      </c>
      <c r="IO255">
        <v>0.1894885</v>
      </c>
      <c r="IP255">
        <v>1.056775</v>
      </c>
      <c r="IQ255">
        <v>23.80123</v>
      </c>
      <c r="IR255" s="1">
        <v>2.5049760000000001E-4</v>
      </c>
      <c r="IS255">
        <v>0.18363840000000001</v>
      </c>
      <c r="IT255">
        <v>1.0567299999999999</v>
      </c>
      <c r="IU255">
        <v>23.47964</v>
      </c>
      <c r="IV255" s="1">
        <v>2.4260570000000001E-4</v>
      </c>
      <c r="IW255">
        <v>0.1778612</v>
      </c>
      <c r="IX255">
        <v>1.0567029999999999</v>
      </c>
      <c r="IY255">
        <v>23.20579</v>
      </c>
      <c r="IZ255" s="1">
        <v>2.3490100000000001E-4</v>
      </c>
      <c r="JA255">
        <v>0.17222970000000001</v>
      </c>
      <c r="JB255">
        <v>1.056646</v>
      </c>
      <c r="JC255">
        <v>23.013480000000001</v>
      </c>
      <c r="JD255" s="1">
        <v>2.2743270000000001E-4</v>
      </c>
      <c r="JE255">
        <v>0.16676830000000001</v>
      </c>
      <c r="JF255">
        <v>1.056602</v>
      </c>
      <c r="JG255">
        <v>23.293130000000001</v>
      </c>
      <c r="JH255" s="1">
        <v>2.204618E-4</v>
      </c>
      <c r="JI255">
        <v>0.16165750000000001</v>
      </c>
      <c r="JJ255">
        <v>1.0565310000000001</v>
      </c>
      <c r="JK255">
        <v>23.745509999999999</v>
      </c>
      <c r="JL255" s="1">
        <v>2.1396539999999999E-4</v>
      </c>
      <c r="JM255">
        <v>0.15690229999999999</v>
      </c>
      <c r="JN255">
        <v>1.0564929999999999</v>
      </c>
      <c r="JO255">
        <v>24.12011</v>
      </c>
      <c r="JP255" s="1">
        <v>2.0746800000000001E-4</v>
      </c>
      <c r="JQ255">
        <v>0.1521652</v>
      </c>
      <c r="JR255">
        <v>1.0564290000000001</v>
      </c>
      <c r="JS255">
        <v>24.38213</v>
      </c>
      <c r="JT255" s="1">
        <v>2.0112560000000001E-4</v>
      </c>
      <c r="JU255">
        <v>0.1475139</v>
      </c>
      <c r="JV255">
        <v>1.056357</v>
      </c>
      <c r="JW255">
        <v>24.369289999999999</v>
      </c>
      <c r="JX255" s="1">
        <v>1.949842E-4</v>
      </c>
      <c r="JY255">
        <v>0.14303070000000001</v>
      </c>
      <c r="JZ255">
        <v>1.0562750000000001</v>
      </c>
      <c r="KA255">
        <v>24.100519999999999</v>
      </c>
      <c r="KB255" s="1">
        <v>1.891091E-4</v>
      </c>
      <c r="KC255">
        <v>0.1387275</v>
      </c>
      <c r="KD255">
        <v>1.0562</v>
      </c>
      <c r="KE255">
        <v>23.77233</v>
      </c>
      <c r="KF255" s="1">
        <v>1.8350309999999999E-4</v>
      </c>
      <c r="KG255">
        <v>0.13461970000000001</v>
      </c>
      <c r="KH255">
        <v>1.0561370000000001</v>
      </c>
      <c r="KI255">
        <v>23.457660000000001</v>
      </c>
      <c r="KJ255" s="1">
        <v>1.782222E-4</v>
      </c>
      <c r="KK255">
        <v>0.13076550000000001</v>
      </c>
      <c r="KL255">
        <v>1.056046</v>
      </c>
      <c r="KM255">
        <v>23.605519999999999</v>
      </c>
      <c r="KN255" s="1">
        <v>1.729384E-4</v>
      </c>
      <c r="KO255">
        <v>0.1268996</v>
      </c>
      <c r="KP255">
        <v>1.0559670000000001</v>
      </c>
      <c r="KQ255">
        <v>24.05359</v>
      </c>
      <c r="KR255" s="1">
        <v>1.6801310000000001E-4</v>
      </c>
      <c r="KS255">
        <v>0.1232921</v>
      </c>
      <c r="KT255">
        <v>1.055877</v>
      </c>
      <c r="KU255">
        <v>24.582180000000001</v>
      </c>
      <c r="KV255" s="1">
        <v>1.6309930000000001E-4</v>
      </c>
      <c r="KW255">
        <v>0.11970509999999999</v>
      </c>
      <c r="KX255">
        <v>1.055803</v>
      </c>
      <c r="KY255">
        <v>25.028649999999999</v>
      </c>
      <c r="KZ255" s="1">
        <v>1.5837499999999999E-4</v>
      </c>
      <c r="LA255">
        <v>0.1162386</v>
      </c>
      <c r="LB255">
        <v>1.0557160000000001</v>
      </c>
      <c r="LC255">
        <v>25.01202</v>
      </c>
      <c r="LD255" s="1">
        <v>1.5393469999999999E-4</v>
      </c>
      <c r="LE255">
        <v>0.1129903</v>
      </c>
      <c r="LF255">
        <v>1.055647</v>
      </c>
      <c r="LG255">
        <v>24.659479999999999</v>
      </c>
      <c r="LH255" s="1">
        <v>1.4953779999999999E-4</v>
      </c>
      <c r="LI255">
        <v>0.1097732</v>
      </c>
      <c r="LJ255">
        <v>1.0555870000000001</v>
      </c>
      <c r="LK255">
        <v>24.31645</v>
      </c>
      <c r="LL255" s="1">
        <v>1.4534260000000001E-4</v>
      </c>
      <c r="LM255">
        <v>0.10669579999999999</v>
      </c>
      <c r="LN255">
        <v>1.0555099999999999</v>
      </c>
      <c r="LO255">
        <v>24.104959999999998</v>
      </c>
      <c r="LP255" s="1">
        <v>1.4144050000000001E-4</v>
      </c>
      <c r="LQ255">
        <v>0.1038351</v>
      </c>
      <c r="LR255">
        <v>1.0554570000000001</v>
      </c>
      <c r="LS255">
        <v>24.506029999999999</v>
      </c>
      <c r="LT255" s="1">
        <v>1.3767139999999999E-4</v>
      </c>
      <c r="LU255">
        <v>0.10107629999999999</v>
      </c>
      <c r="LV255">
        <v>1.055388</v>
      </c>
      <c r="LW255">
        <v>25.140560000000001</v>
      </c>
      <c r="LX255" s="1">
        <v>1.3390400000000001E-4</v>
      </c>
      <c r="LY255">
        <v>9.8317500000000002E-2</v>
      </c>
      <c r="LZ255">
        <v>1.055323</v>
      </c>
      <c r="MA255">
        <v>25.716850000000001</v>
      </c>
      <c r="MB255" s="1">
        <v>1.3032380000000001E-4</v>
      </c>
      <c r="MC255" s="1">
        <v>9.5691310000000002E-2</v>
      </c>
      <c r="MD255">
        <v>1.0552680000000001</v>
      </c>
      <c r="ME255">
        <v>26.171279999999999</v>
      </c>
      <c r="MF255" s="1">
        <v>1.2698740000000001E-4</v>
      </c>
      <c r="MG255" s="1">
        <v>9.3244430000000003E-2</v>
      </c>
      <c r="MH255">
        <v>1.0552250000000001</v>
      </c>
      <c r="MI255">
        <v>26.125969999999999</v>
      </c>
      <c r="MJ255" s="1">
        <v>1.2363629999999999E-4</v>
      </c>
      <c r="MK255" s="1">
        <v>9.0796929999999998E-2</v>
      </c>
      <c r="ML255">
        <v>1.055164</v>
      </c>
      <c r="MM255">
        <v>25.75752</v>
      </c>
      <c r="MN255" s="1">
        <v>1.2024E-4</v>
      </c>
      <c r="MO255" s="1">
        <v>8.8304659999999993E-2</v>
      </c>
      <c r="MP255">
        <v>1.0551060000000001</v>
      </c>
      <c r="MQ255">
        <v>25.375499999999999</v>
      </c>
      <c r="MR255" s="1">
        <v>1.1696990000000001E-4</v>
      </c>
      <c r="MS255" s="1">
        <v>8.5909630000000001E-2</v>
      </c>
      <c r="MT255">
        <v>1.055043</v>
      </c>
      <c r="MU255">
        <v>25.043939999999999</v>
      </c>
      <c r="MV255" s="1">
        <v>1.136987E-4</v>
      </c>
      <c r="MW255" s="1">
        <v>8.3512509999999998E-2</v>
      </c>
      <c r="MX255">
        <v>1.054996</v>
      </c>
      <c r="MY255">
        <v>24.921890000000001</v>
      </c>
      <c r="MZ255" s="1">
        <v>1.106483E-4</v>
      </c>
      <c r="NA255" s="1">
        <v>8.1274490000000005E-2</v>
      </c>
      <c r="NB255">
        <v>1.0549249999999999</v>
      </c>
      <c r="NC255">
        <v>25.142189999999999</v>
      </c>
      <c r="ND255" s="1">
        <v>1.076936E-4</v>
      </c>
      <c r="NE255" s="1">
        <v>7.9104930000000004E-2</v>
      </c>
      <c r="NF255">
        <v>1.054862</v>
      </c>
      <c r="NG255">
        <v>25.638760000000001</v>
      </c>
      <c r="NH255" s="1">
        <v>1.048389E-4</v>
      </c>
      <c r="NI255" s="1">
        <v>7.7017970000000005E-2</v>
      </c>
      <c r="NJ255">
        <v>1.054821</v>
      </c>
      <c r="NK255">
        <v>25.79505</v>
      </c>
      <c r="NL255" s="1">
        <v>1.019661E-4</v>
      </c>
      <c r="NM255" s="1">
        <v>7.4911169999999999E-2</v>
      </c>
      <c r="NN255">
        <v>1.0547569999999999</v>
      </c>
      <c r="NO255">
        <v>25.509129999999999</v>
      </c>
      <c r="NP255" s="1">
        <v>9.9104449999999996E-5</v>
      </c>
      <c r="NQ255" s="1">
        <v>7.281733E-2</v>
      </c>
      <c r="NR255">
        <v>1.0547</v>
      </c>
      <c r="NS255">
        <v>25.05959</v>
      </c>
      <c r="NT255" s="1">
        <v>9.6236239999999995E-5</v>
      </c>
      <c r="NU255" s="1">
        <v>7.0715189999999997E-2</v>
      </c>
      <c r="NV255">
        <v>1.054651</v>
      </c>
      <c r="NW255">
        <v>24.495370000000001</v>
      </c>
      <c r="NX255" s="1">
        <v>9.3526430000000002E-5</v>
      </c>
      <c r="NY255" s="1">
        <v>6.8722469999999994E-2</v>
      </c>
      <c r="NZ255">
        <v>1.0546249999999999</v>
      </c>
      <c r="OA255">
        <v>24.022659999999998</v>
      </c>
      <c r="OB255" s="1">
        <v>9.0857790000000002E-5</v>
      </c>
      <c r="OC255" s="1">
        <v>6.6766980000000004E-2</v>
      </c>
      <c r="OD255">
        <v>1.054554</v>
      </c>
      <c r="OE255">
        <v>24.112649999999999</v>
      </c>
      <c r="OF255" s="1">
        <v>8.8224610000000003E-5</v>
      </c>
      <c r="OG255" s="1">
        <v>6.4836450000000004E-2</v>
      </c>
      <c r="OH255">
        <v>1.054511</v>
      </c>
      <c r="OI255">
        <v>24.577750000000002</v>
      </c>
      <c r="OJ255" s="1">
        <v>8.5714070000000005E-5</v>
      </c>
      <c r="OK255" s="1">
        <v>6.299167E-2</v>
      </c>
    </row>
    <row r="256" spans="1:401" x14ac:dyDescent="0.35">
      <c r="A256">
        <v>262</v>
      </c>
      <c r="B256" t="s">
        <v>4</v>
      </c>
      <c r="C256" t="s">
        <v>181</v>
      </c>
      <c r="D256" t="s">
        <v>260</v>
      </c>
      <c r="E256">
        <v>875.221</v>
      </c>
      <c r="F256">
        <v>1.054565</v>
      </c>
      <c r="G256">
        <v>24.246479999999998</v>
      </c>
      <c r="H256">
        <v>0</v>
      </c>
      <c r="I256">
        <v>0</v>
      </c>
      <c r="J256">
        <v>1.054362</v>
      </c>
      <c r="K256">
        <v>24.074560000000002</v>
      </c>
      <c r="L256">
        <v>0</v>
      </c>
      <c r="M256">
        <v>0</v>
      </c>
      <c r="N256">
        <v>1.054173</v>
      </c>
      <c r="O256">
        <v>24.005790000000001</v>
      </c>
      <c r="P256">
        <v>0</v>
      </c>
      <c r="Q256">
        <v>0</v>
      </c>
      <c r="R256">
        <v>1.0539449999999999</v>
      </c>
      <c r="S256">
        <v>23.969429999999999</v>
      </c>
      <c r="T256">
        <v>0</v>
      </c>
      <c r="U256">
        <v>0</v>
      </c>
      <c r="V256">
        <v>1.053725</v>
      </c>
      <c r="W256">
        <v>24.01</v>
      </c>
      <c r="X256">
        <v>0</v>
      </c>
      <c r="Y256">
        <v>0</v>
      </c>
      <c r="Z256">
        <v>1.053493</v>
      </c>
      <c r="AA256">
        <v>23.814589999999999</v>
      </c>
      <c r="AB256">
        <v>0</v>
      </c>
      <c r="AC256">
        <v>0</v>
      </c>
      <c r="AD256">
        <v>1.053307</v>
      </c>
      <c r="AE256">
        <v>23.36806</v>
      </c>
      <c r="AF256">
        <v>0</v>
      </c>
      <c r="AG256">
        <v>0</v>
      </c>
      <c r="AH256">
        <v>1.0530930000000001</v>
      </c>
      <c r="AI256">
        <v>22.845320000000001</v>
      </c>
      <c r="AJ256">
        <v>0</v>
      </c>
      <c r="AK256">
        <v>0</v>
      </c>
      <c r="AL256">
        <v>1.052924</v>
      </c>
      <c r="AM256">
        <v>22.3704</v>
      </c>
      <c r="AN256">
        <v>0</v>
      </c>
      <c r="AO256">
        <v>0</v>
      </c>
      <c r="AP256">
        <v>1.052743</v>
      </c>
      <c r="AQ256">
        <v>22.40156</v>
      </c>
      <c r="AR256">
        <v>0</v>
      </c>
      <c r="AS256">
        <v>0</v>
      </c>
      <c r="AT256">
        <v>1.0525770000000001</v>
      </c>
      <c r="AU256">
        <v>22.786829999999998</v>
      </c>
      <c r="AV256" s="1">
        <v>1.3379920000000001E-31</v>
      </c>
      <c r="AW256" s="1">
        <v>1.2238640000000001E-28</v>
      </c>
      <c r="AX256">
        <v>1.052422</v>
      </c>
      <c r="AY256">
        <v>23.12332</v>
      </c>
      <c r="AZ256" s="1">
        <v>3.8503239999999999E-17</v>
      </c>
      <c r="BA256" s="1">
        <v>2.795293E-14</v>
      </c>
      <c r="BB256">
        <v>1.0522879999999999</v>
      </c>
      <c r="BC256">
        <v>23.391249999999999</v>
      </c>
      <c r="BD256" s="1">
        <v>2.19184E-8</v>
      </c>
      <c r="BE256" s="1">
        <v>1.299214E-5</v>
      </c>
      <c r="BF256">
        <v>1.0521370000000001</v>
      </c>
      <c r="BG256">
        <v>23.337060000000001</v>
      </c>
      <c r="BH256" s="1">
        <v>1.1141079999999999E-4</v>
      </c>
      <c r="BI256">
        <v>7.4747300000000003E-2</v>
      </c>
      <c r="BJ256">
        <v>1.0520419999999999</v>
      </c>
      <c r="BK256">
        <v>22.99569</v>
      </c>
      <c r="BL256" s="1">
        <v>2.6316260000000001E-2</v>
      </c>
      <c r="BM256">
        <v>19.145910000000001</v>
      </c>
      <c r="BN256">
        <v>1.051947</v>
      </c>
      <c r="BO256">
        <v>22.662199999999999</v>
      </c>
      <c r="BP256">
        <v>0.98272910000000002</v>
      </c>
      <c r="BQ256">
        <v>765.17960000000005</v>
      </c>
      <c r="BR256">
        <v>1.0518529999999999</v>
      </c>
      <c r="BS256">
        <v>22.369679999999999</v>
      </c>
      <c r="BT256">
        <v>9.2796330000000005</v>
      </c>
      <c r="BU256">
        <v>7671.5370000000003</v>
      </c>
      <c r="BV256">
        <v>1.051787</v>
      </c>
      <c r="BW256">
        <v>22.384740000000001</v>
      </c>
      <c r="BX256">
        <v>29.22419</v>
      </c>
      <c r="BY256">
        <v>25507.59</v>
      </c>
      <c r="BZ256">
        <v>1.051739</v>
      </c>
      <c r="CA256">
        <v>22.616199999999999</v>
      </c>
      <c r="CB256">
        <v>37.159170000000003</v>
      </c>
      <c r="CC256">
        <v>34086.29</v>
      </c>
      <c r="CD256">
        <v>1.051706</v>
      </c>
      <c r="CE256">
        <v>22.812830000000002</v>
      </c>
      <c r="CF256">
        <v>21.98892</v>
      </c>
      <c r="CG256">
        <v>21113.49</v>
      </c>
      <c r="CH256">
        <v>1.0516540000000001</v>
      </c>
      <c r="CI256">
        <v>23.034420000000001</v>
      </c>
      <c r="CJ256">
        <v>6.7729999999999997</v>
      </c>
      <c r="CK256">
        <v>6783.7529999999997</v>
      </c>
      <c r="CL256">
        <v>1.0516239999999999</v>
      </c>
      <c r="CM256">
        <v>23.042560000000002</v>
      </c>
      <c r="CN256">
        <v>1.194553</v>
      </c>
      <c r="CO256">
        <v>1242.8340000000001</v>
      </c>
      <c r="CP256">
        <v>1.051601</v>
      </c>
      <c r="CQ256">
        <v>22.822600000000001</v>
      </c>
      <c r="CR256">
        <v>0.1358471</v>
      </c>
      <c r="CS256">
        <v>145.31399999999999</v>
      </c>
      <c r="CT256">
        <v>1.0515730000000001</v>
      </c>
      <c r="CU256">
        <v>22.651060000000001</v>
      </c>
      <c r="CV256" s="1">
        <v>1.6006860000000001E-2</v>
      </c>
      <c r="CW256">
        <v>16.49858</v>
      </c>
      <c r="CX256">
        <v>1.051555</v>
      </c>
      <c r="CY256">
        <v>22.61666</v>
      </c>
      <c r="CZ256" s="1">
        <v>6.263589E-3</v>
      </c>
      <c r="DA256">
        <v>5.8744420000000002</v>
      </c>
      <c r="DB256">
        <v>1.0515319999999999</v>
      </c>
      <c r="DC256">
        <v>23.041429999999998</v>
      </c>
      <c r="DD256" s="1">
        <v>4.8801970000000002E-3</v>
      </c>
      <c r="DE256">
        <v>4.5012780000000001</v>
      </c>
      <c r="DF256">
        <v>1.0515019999999999</v>
      </c>
      <c r="DG256">
        <v>23.664480000000001</v>
      </c>
      <c r="DH256" s="1">
        <v>4.0833919999999999E-3</v>
      </c>
      <c r="DI256">
        <v>3.7620179999999999</v>
      </c>
      <c r="DJ256">
        <v>1.05148</v>
      </c>
      <c r="DK256">
        <v>24.214410000000001</v>
      </c>
      <c r="DL256" s="1">
        <v>3.443176E-3</v>
      </c>
      <c r="DM256">
        <v>3.1710539999999998</v>
      </c>
      <c r="DN256">
        <v>1.051418</v>
      </c>
      <c r="DO256">
        <v>24.616009999999999</v>
      </c>
      <c r="DP256" s="1">
        <v>2.9181440000000001E-3</v>
      </c>
      <c r="DQ256">
        <v>2.6865860000000001</v>
      </c>
      <c r="DR256">
        <v>1.0513920000000001</v>
      </c>
      <c r="DS256">
        <v>24.451090000000001</v>
      </c>
      <c r="DT256" s="1">
        <v>2.4867489999999999E-3</v>
      </c>
      <c r="DU256">
        <v>2.2884959999999999</v>
      </c>
      <c r="DV256">
        <v>1.0513129999999999</v>
      </c>
      <c r="DW256">
        <v>23.981470000000002</v>
      </c>
      <c r="DX256" s="1">
        <v>2.1334129999999998E-3</v>
      </c>
      <c r="DY256">
        <v>1.962467</v>
      </c>
      <c r="DZ256">
        <v>1.0512539999999999</v>
      </c>
      <c r="EA256">
        <v>23.535240000000002</v>
      </c>
      <c r="EB256" s="1">
        <v>1.8433099999999999E-3</v>
      </c>
      <c r="EC256">
        <v>1.694844</v>
      </c>
      <c r="ED256">
        <v>1.0511740000000001</v>
      </c>
      <c r="EE256">
        <v>23.203759999999999</v>
      </c>
      <c r="EF256" s="1">
        <v>1.6040780000000001E-3</v>
      </c>
      <c r="EG256">
        <v>1.474108</v>
      </c>
      <c r="EH256">
        <v>1.051077</v>
      </c>
      <c r="EI256">
        <v>23.338229999999999</v>
      </c>
      <c r="EJ256" s="1">
        <v>1.4068799999999999E-3</v>
      </c>
      <c r="EK256">
        <v>1.292251</v>
      </c>
      <c r="EL256">
        <v>1.050975</v>
      </c>
      <c r="EM256">
        <v>23.864719999999998</v>
      </c>
      <c r="EN256" s="1">
        <v>1.242242E-3</v>
      </c>
      <c r="EO256">
        <v>1.1405160000000001</v>
      </c>
      <c r="EP256">
        <v>1.0508930000000001</v>
      </c>
      <c r="EQ256">
        <v>24.466339999999999</v>
      </c>
      <c r="ER256" s="1">
        <v>1.103957E-3</v>
      </c>
      <c r="ES256">
        <v>1.0130920000000001</v>
      </c>
      <c r="ET256">
        <v>1.0507820000000001</v>
      </c>
      <c r="EU256">
        <v>24.914210000000001</v>
      </c>
      <c r="EV256" s="1">
        <v>9.8678039999999996E-4</v>
      </c>
      <c r="EW256">
        <v>0.90517259999999999</v>
      </c>
      <c r="EX256">
        <v>1.0506789999999999</v>
      </c>
      <c r="EY256">
        <v>24.857980000000001</v>
      </c>
      <c r="EZ256" s="1">
        <v>8.876267E-4</v>
      </c>
      <c r="FA256">
        <v>0.81382860000000001</v>
      </c>
      <c r="FB256">
        <v>1.0505599999999999</v>
      </c>
      <c r="FC256">
        <v>24.459070000000001</v>
      </c>
      <c r="FD256" s="1">
        <v>8.0428019999999995E-4</v>
      </c>
      <c r="FE256">
        <v>0.73703180000000001</v>
      </c>
      <c r="FF256">
        <v>1.050454</v>
      </c>
      <c r="FG256">
        <v>24.0441</v>
      </c>
      <c r="FH256" s="1">
        <v>7.342475E-4</v>
      </c>
      <c r="FI256">
        <v>0.67247900000000005</v>
      </c>
      <c r="FJ256">
        <v>1.050333</v>
      </c>
      <c r="FK256">
        <v>23.733070000000001</v>
      </c>
      <c r="FL256" s="1">
        <v>6.7491999999999997E-4</v>
      </c>
      <c r="FM256">
        <v>0.61785420000000002</v>
      </c>
      <c r="FN256">
        <v>1.050225</v>
      </c>
      <c r="FO256">
        <v>23.928789999999999</v>
      </c>
      <c r="FP256" s="1">
        <v>6.2403899999999995E-4</v>
      </c>
      <c r="FQ256">
        <v>0.57107969999999997</v>
      </c>
      <c r="FR256">
        <v>1.050149</v>
      </c>
      <c r="FS256">
        <v>24.38157</v>
      </c>
      <c r="FT256" s="1">
        <v>5.7954179999999999E-4</v>
      </c>
      <c r="FU256">
        <v>0.53014190000000005</v>
      </c>
      <c r="FV256">
        <v>1.050057</v>
      </c>
      <c r="FW256">
        <v>24.674309999999998</v>
      </c>
      <c r="FX256" s="1">
        <v>5.4165829999999998E-4</v>
      </c>
      <c r="FY256">
        <v>0.49527749999999998</v>
      </c>
      <c r="FZ256">
        <v>1.0499689999999999</v>
      </c>
      <c r="GA256">
        <v>24.81945</v>
      </c>
      <c r="GB256" s="1">
        <v>5.0858109999999995E-4</v>
      </c>
      <c r="GC256">
        <v>0.46490369999999998</v>
      </c>
      <c r="GD256">
        <v>1.049909</v>
      </c>
      <c r="GE256">
        <v>24.566230000000001</v>
      </c>
      <c r="GF256" s="1">
        <v>4.7919599999999998E-4</v>
      </c>
      <c r="GG256">
        <v>0.43791740000000001</v>
      </c>
      <c r="GH256">
        <v>1.0498179999999999</v>
      </c>
      <c r="GI256">
        <v>24.178470000000001</v>
      </c>
      <c r="GJ256" s="1">
        <v>4.5319480000000003E-4</v>
      </c>
      <c r="GK256">
        <v>0.41403859999999998</v>
      </c>
      <c r="GL256">
        <v>1.0497829999999999</v>
      </c>
      <c r="GM256">
        <v>23.76314</v>
      </c>
      <c r="GN256" s="1">
        <v>4.3026190000000001E-4</v>
      </c>
      <c r="GO256">
        <v>0.39298050000000001</v>
      </c>
      <c r="GP256">
        <v>1.049741</v>
      </c>
      <c r="GQ256">
        <v>23.362860000000001</v>
      </c>
      <c r="GR256" s="1">
        <v>4.0975389999999999E-4</v>
      </c>
      <c r="GS256">
        <v>0.37418050000000003</v>
      </c>
      <c r="GT256">
        <v>1.049701</v>
      </c>
      <c r="GU256">
        <v>23.10501</v>
      </c>
      <c r="GV256" s="1">
        <v>3.9076559999999999E-4</v>
      </c>
      <c r="GW256">
        <v>0.35681980000000002</v>
      </c>
      <c r="GX256">
        <v>1.0496780000000001</v>
      </c>
      <c r="GY256">
        <v>23.29214</v>
      </c>
      <c r="GZ256" s="1">
        <v>3.7334050000000001E-4</v>
      </c>
      <c r="HA256">
        <v>0.34085300000000002</v>
      </c>
      <c r="HB256">
        <v>1.0496460000000001</v>
      </c>
      <c r="HC256">
        <v>23.875389999999999</v>
      </c>
      <c r="HD256" s="1">
        <v>3.5761549999999999E-4</v>
      </c>
      <c r="HE256">
        <v>0.3264513</v>
      </c>
      <c r="HF256">
        <v>1.049631</v>
      </c>
      <c r="HG256">
        <v>24.410499999999999</v>
      </c>
      <c r="HH256" s="1">
        <v>3.4302099999999999E-4</v>
      </c>
      <c r="HI256">
        <v>0.3130945</v>
      </c>
      <c r="HJ256">
        <v>1.0496220000000001</v>
      </c>
      <c r="HK256">
        <v>24.429290000000002</v>
      </c>
      <c r="HL256" s="1">
        <v>3.2977149999999998E-4</v>
      </c>
      <c r="HM256">
        <v>0.30096010000000001</v>
      </c>
      <c r="HN256">
        <v>1.0496239999999999</v>
      </c>
      <c r="HO256">
        <v>23.915410000000001</v>
      </c>
      <c r="HP256" s="1">
        <v>3.1771769999999999E-4</v>
      </c>
      <c r="HQ256">
        <v>0.28993259999999998</v>
      </c>
      <c r="HR256">
        <v>1.049588</v>
      </c>
      <c r="HS256">
        <v>23.341069999999998</v>
      </c>
      <c r="HT256" s="1">
        <v>3.0653190000000001E-4</v>
      </c>
      <c r="HU256">
        <v>0.2797171</v>
      </c>
      <c r="HV256">
        <v>1.049601</v>
      </c>
      <c r="HW256">
        <v>22.883009999999999</v>
      </c>
      <c r="HX256" s="1">
        <v>2.9607910000000002E-4</v>
      </c>
      <c r="HY256">
        <v>0.27017679999999999</v>
      </c>
      <c r="HZ256">
        <v>1.049577</v>
      </c>
      <c r="IA256">
        <v>22.90448</v>
      </c>
      <c r="IB256" s="1">
        <v>2.8605079999999999E-4</v>
      </c>
      <c r="IC256">
        <v>0.26102049999999999</v>
      </c>
      <c r="ID256">
        <v>1.049569</v>
      </c>
      <c r="IE256">
        <v>23.320399999999999</v>
      </c>
      <c r="IF256" s="1">
        <v>2.765167E-4</v>
      </c>
      <c r="IG256">
        <v>0.25232480000000002</v>
      </c>
      <c r="IH256">
        <v>1.0495639999999999</v>
      </c>
      <c r="II256">
        <v>23.700220000000002</v>
      </c>
      <c r="IJ256" s="1">
        <v>2.6756250000000001E-4</v>
      </c>
      <c r="IK256">
        <v>0.24413480000000001</v>
      </c>
      <c r="IL256">
        <v>1.0495570000000001</v>
      </c>
      <c r="IM256">
        <v>23.945900000000002</v>
      </c>
      <c r="IN256" s="1">
        <v>2.5916060000000002E-4</v>
      </c>
      <c r="IO256">
        <v>0.2364684</v>
      </c>
      <c r="IP256">
        <v>1.0495140000000001</v>
      </c>
      <c r="IQ256">
        <v>23.83352</v>
      </c>
      <c r="IR256" s="1">
        <v>2.5115670000000001E-4</v>
      </c>
      <c r="IS256">
        <v>0.22917370000000001</v>
      </c>
      <c r="IT256">
        <v>1.04949</v>
      </c>
      <c r="IU256">
        <v>23.517109999999999</v>
      </c>
      <c r="IV256" s="1">
        <v>2.432387E-4</v>
      </c>
      <c r="IW256">
        <v>0.2219479</v>
      </c>
      <c r="IX256">
        <v>1.0494779999999999</v>
      </c>
      <c r="IY256">
        <v>23.240680000000001</v>
      </c>
      <c r="IZ256" s="1">
        <v>2.3552800000000001E-4</v>
      </c>
      <c r="JA256">
        <v>0.21493409999999999</v>
      </c>
      <c r="JB256">
        <v>1.049434</v>
      </c>
      <c r="JC256">
        <v>23.05312</v>
      </c>
      <c r="JD256" s="1">
        <v>2.2802790000000001E-4</v>
      </c>
      <c r="JE256">
        <v>0.20808879999999999</v>
      </c>
      <c r="JF256">
        <v>1.049388</v>
      </c>
      <c r="JG256">
        <v>23.327750000000002</v>
      </c>
      <c r="JH256" s="1">
        <v>2.2101360000000001E-4</v>
      </c>
      <c r="JI256">
        <v>0.20167070000000001</v>
      </c>
      <c r="JJ256">
        <v>1.0493440000000001</v>
      </c>
      <c r="JK256">
        <v>23.778410000000001</v>
      </c>
      <c r="JL256" s="1">
        <v>2.1448910000000001E-4</v>
      </c>
      <c r="JM256">
        <v>0.1957044</v>
      </c>
      <c r="JN256">
        <v>1.0492669999999999</v>
      </c>
      <c r="JO256">
        <v>24.150490000000001</v>
      </c>
      <c r="JP256" s="1">
        <v>2.080049E-4</v>
      </c>
      <c r="JQ256">
        <v>0.18981219999999999</v>
      </c>
      <c r="JR256">
        <v>1.049242</v>
      </c>
      <c r="JS256">
        <v>24.40456</v>
      </c>
      <c r="JT256" s="1">
        <v>2.016299E-4</v>
      </c>
      <c r="JU256">
        <v>0.18397659999999999</v>
      </c>
      <c r="JV256">
        <v>1.049169</v>
      </c>
      <c r="JW256">
        <v>24.39048</v>
      </c>
      <c r="JX256" s="1">
        <v>1.9548419999999999E-4</v>
      </c>
      <c r="JY256">
        <v>0.17837890000000001</v>
      </c>
      <c r="JZ256">
        <v>1.049104</v>
      </c>
      <c r="KA256">
        <v>24.129940000000001</v>
      </c>
      <c r="KB256" s="1">
        <v>1.895818E-4</v>
      </c>
      <c r="KC256">
        <v>0.1729763</v>
      </c>
      <c r="KD256">
        <v>1.04904</v>
      </c>
      <c r="KE256">
        <v>23.81316</v>
      </c>
      <c r="KF256" s="1">
        <v>1.8394090000000001E-4</v>
      </c>
      <c r="KG256">
        <v>0.1678114</v>
      </c>
      <c r="KH256">
        <v>1.0489660000000001</v>
      </c>
      <c r="KI256">
        <v>23.50245</v>
      </c>
      <c r="KJ256" s="1">
        <v>1.7866409999999999E-4</v>
      </c>
      <c r="KK256">
        <v>0.16300400000000001</v>
      </c>
      <c r="KL256">
        <v>1.048883</v>
      </c>
      <c r="KM256">
        <v>23.647580000000001</v>
      </c>
      <c r="KN256" s="1">
        <v>1.733557E-4</v>
      </c>
      <c r="KO256">
        <v>0.1581555</v>
      </c>
      <c r="KP256">
        <v>1.0488139999999999</v>
      </c>
      <c r="KQ256">
        <v>24.08473</v>
      </c>
      <c r="KR256" s="1">
        <v>1.6841229999999999E-4</v>
      </c>
      <c r="KS256">
        <v>0.1536236</v>
      </c>
      <c r="KT256">
        <v>1.0487329999999999</v>
      </c>
      <c r="KU256">
        <v>24.61074</v>
      </c>
      <c r="KV256" s="1">
        <v>1.6350300000000001E-4</v>
      </c>
      <c r="KW256">
        <v>0.14915410000000001</v>
      </c>
      <c r="KX256">
        <v>1.048692</v>
      </c>
      <c r="KY256">
        <v>25.055610000000001</v>
      </c>
      <c r="KZ256" s="1">
        <v>1.587471E-4</v>
      </c>
      <c r="LA256">
        <v>0.14479330000000001</v>
      </c>
      <c r="LB256">
        <v>1.048616</v>
      </c>
      <c r="LC256">
        <v>25.04205</v>
      </c>
      <c r="LD256" s="1">
        <v>1.542964E-4</v>
      </c>
      <c r="LE256">
        <v>0.14072660000000001</v>
      </c>
      <c r="LF256">
        <v>1.0485340000000001</v>
      </c>
      <c r="LG256">
        <v>24.695450000000001</v>
      </c>
      <c r="LH256" s="1">
        <v>1.498929E-4</v>
      </c>
      <c r="LI256">
        <v>0.13670470000000001</v>
      </c>
      <c r="LJ256">
        <v>1.0485070000000001</v>
      </c>
      <c r="LK256">
        <v>24.35134</v>
      </c>
      <c r="LL256" s="1">
        <v>1.4567789999999999E-4</v>
      </c>
      <c r="LM256">
        <v>0.13284760000000001</v>
      </c>
      <c r="LN256">
        <v>1.048411</v>
      </c>
      <c r="LO256">
        <v>24.142530000000001</v>
      </c>
      <c r="LP256" s="1">
        <v>1.417526E-4</v>
      </c>
      <c r="LQ256">
        <v>0.12925059999999999</v>
      </c>
      <c r="LR256">
        <v>1.048373</v>
      </c>
      <c r="LS256">
        <v>24.538540000000001</v>
      </c>
      <c r="LT256" s="1">
        <v>1.379799E-4</v>
      </c>
      <c r="LU256">
        <v>0.12580369999999999</v>
      </c>
      <c r="LV256">
        <v>1.048319</v>
      </c>
      <c r="LW256">
        <v>25.1723</v>
      </c>
      <c r="LX256" s="1">
        <v>1.342084E-4</v>
      </c>
      <c r="LY256">
        <v>0.122363</v>
      </c>
      <c r="LZ256">
        <v>1.0482549999999999</v>
      </c>
      <c r="MA256">
        <v>25.75215</v>
      </c>
      <c r="MB256" s="1">
        <v>1.3060719999999999E-4</v>
      </c>
      <c r="MC256">
        <v>0.1190673</v>
      </c>
      <c r="MD256">
        <v>1.0482180000000001</v>
      </c>
      <c r="ME256">
        <v>26.210450000000002</v>
      </c>
      <c r="MF256" s="1">
        <v>1.272577E-4</v>
      </c>
      <c r="MG256">
        <v>0.1160035</v>
      </c>
      <c r="MH256">
        <v>1.0481590000000001</v>
      </c>
      <c r="MI256">
        <v>26.164750000000002</v>
      </c>
      <c r="MJ256" s="1">
        <v>1.2391649999999999E-4</v>
      </c>
      <c r="MK256">
        <v>0.112966</v>
      </c>
      <c r="ML256">
        <v>1.048133</v>
      </c>
      <c r="MM256">
        <v>25.802849999999999</v>
      </c>
      <c r="MN256" s="1">
        <v>1.205126E-4</v>
      </c>
      <c r="MO256">
        <v>0.10985739999999999</v>
      </c>
      <c r="MP256">
        <v>1.0480659999999999</v>
      </c>
      <c r="MQ256">
        <v>25.415749999999999</v>
      </c>
      <c r="MR256" s="1">
        <v>1.172393E-4</v>
      </c>
      <c r="MS256">
        <v>0.1068696</v>
      </c>
      <c r="MT256">
        <v>1.0480039999999999</v>
      </c>
      <c r="MU256">
        <v>25.078790000000001</v>
      </c>
      <c r="MV256" s="1">
        <v>1.139614E-4</v>
      </c>
      <c r="MW256">
        <v>0.1038784</v>
      </c>
      <c r="MX256">
        <v>1.047949</v>
      </c>
      <c r="MY256">
        <v>24.943380000000001</v>
      </c>
      <c r="MZ256" s="1">
        <v>1.108953E-4</v>
      </c>
      <c r="NA256">
        <v>0.1010736</v>
      </c>
      <c r="NB256">
        <v>1.0479019999999999</v>
      </c>
      <c r="NC256">
        <v>25.16413</v>
      </c>
      <c r="ND256" s="1">
        <v>1.0792730000000001E-4</v>
      </c>
      <c r="NE256" s="1">
        <v>9.8358730000000005E-2</v>
      </c>
      <c r="NF256">
        <v>1.047866</v>
      </c>
      <c r="NG256">
        <v>25.65973</v>
      </c>
      <c r="NH256" s="1">
        <v>1.0507790000000001E-4</v>
      </c>
      <c r="NI256" s="1">
        <v>9.5763349999999997E-2</v>
      </c>
      <c r="NJ256">
        <v>1.047806</v>
      </c>
      <c r="NK256">
        <v>25.827549999999999</v>
      </c>
      <c r="NL256" s="1">
        <v>1.021978E-4</v>
      </c>
      <c r="NM256">
        <v>9.3136499999999997E-2</v>
      </c>
      <c r="NN256">
        <v>1.047747</v>
      </c>
      <c r="NO256">
        <v>25.553640000000001</v>
      </c>
      <c r="NP256" s="1">
        <v>9.9341589999999997E-5</v>
      </c>
      <c r="NQ256" s="1">
        <v>9.0536359999999996E-2</v>
      </c>
      <c r="NR256">
        <v>1.047704</v>
      </c>
      <c r="NS256">
        <v>25.116350000000001</v>
      </c>
      <c r="NT256" s="1">
        <v>9.646783E-5</v>
      </c>
      <c r="NU256" s="1">
        <v>8.7916750000000002E-2</v>
      </c>
      <c r="NV256">
        <v>1.0476540000000001</v>
      </c>
      <c r="NW256">
        <v>24.55817</v>
      </c>
      <c r="NX256" s="1">
        <v>9.3743129999999996E-5</v>
      </c>
      <c r="NY256" s="1">
        <v>8.5422579999999998E-2</v>
      </c>
      <c r="NZ256">
        <v>1.0476240000000001</v>
      </c>
      <c r="OA256">
        <v>24.072340000000001</v>
      </c>
      <c r="OB256" s="1">
        <v>9.1078070000000003E-5</v>
      </c>
      <c r="OC256" s="1">
        <v>8.2995379999999994E-2</v>
      </c>
      <c r="OD256">
        <v>1.0475730000000001</v>
      </c>
      <c r="OE256">
        <v>24.152439999999999</v>
      </c>
      <c r="OF256" s="1">
        <v>8.8436580000000005E-5</v>
      </c>
      <c r="OG256" s="1">
        <v>8.0586740000000004E-2</v>
      </c>
      <c r="OH256">
        <v>1.0475490000000001</v>
      </c>
      <c r="OI256">
        <v>24.610250000000001</v>
      </c>
      <c r="OJ256" s="1">
        <v>8.5915839999999998E-5</v>
      </c>
      <c r="OK256" s="1">
        <v>7.828309E-2</v>
      </c>
    </row>
    <row r="257" spans="1:401" x14ac:dyDescent="0.35">
      <c r="A257">
        <v>263</v>
      </c>
      <c r="B257" t="s">
        <v>4</v>
      </c>
      <c r="C257" t="s">
        <v>181</v>
      </c>
      <c r="D257" t="s">
        <v>261</v>
      </c>
      <c r="E257">
        <v>824.89859999999999</v>
      </c>
      <c r="F257">
        <v>0.69033270000000002</v>
      </c>
      <c r="G257">
        <v>24.28267</v>
      </c>
      <c r="H257">
        <v>0</v>
      </c>
      <c r="I257">
        <v>0</v>
      </c>
      <c r="J257">
        <v>0.6905656</v>
      </c>
      <c r="K257">
        <v>24.102709999999998</v>
      </c>
      <c r="L257">
        <v>0</v>
      </c>
      <c r="M257">
        <v>0</v>
      </c>
      <c r="N257">
        <v>0.69082880000000002</v>
      </c>
      <c r="O257">
        <v>24.018439999999998</v>
      </c>
      <c r="P257">
        <v>0</v>
      </c>
      <c r="Q257">
        <v>0</v>
      </c>
      <c r="R257">
        <v>0.69111469999999997</v>
      </c>
      <c r="S257">
        <v>23.9787</v>
      </c>
      <c r="T257">
        <v>0</v>
      </c>
      <c r="U257">
        <v>0</v>
      </c>
      <c r="V257">
        <v>0.69142749999999997</v>
      </c>
      <c r="W257">
        <v>24.026859999999999</v>
      </c>
      <c r="X257">
        <v>0</v>
      </c>
      <c r="Y257">
        <v>0</v>
      </c>
      <c r="Z257">
        <v>0.69169709999999995</v>
      </c>
      <c r="AA257">
        <v>23.848669999999998</v>
      </c>
      <c r="AB257">
        <v>0</v>
      </c>
      <c r="AC257">
        <v>0</v>
      </c>
      <c r="AD257">
        <v>0.69201080000000004</v>
      </c>
      <c r="AE257">
        <v>23.418900000000001</v>
      </c>
      <c r="AF257">
        <v>0</v>
      </c>
      <c r="AG257">
        <v>0</v>
      </c>
      <c r="AH257">
        <v>0.69232780000000005</v>
      </c>
      <c r="AI257">
        <v>22.9026</v>
      </c>
      <c r="AJ257">
        <v>0</v>
      </c>
      <c r="AK257">
        <v>0</v>
      </c>
      <c r="AL257">
        <v>0.69263620000000004</v>
      </c>
      <c r="AM257">
        <v>22.4299</v>
      </c>
      <c r="AN257">
        <v>0</v>
      </c>
      <c r="AO257">
        <v>0</v>
      </c>
      <c r="AP257">
        <v>0.69295470000000003</v>
      </c>
      <c r="AQ257">
        <v>22.45166</v>
      </c>
      <c r="AR257">
        <v>0</v>
      </c>
      <c r="AS257">
        <v>0</v>
      </c>
      <c r="AT257">
        <v>0.69318179999999996</v>
      </c>
      <c r="AU257">
        <v>22.82507</v>
      </c>
      <c r="AV257" s="1">
        <v>1.472395E-32</v>
      </c>
      <c r="AW257" s="1">
        <v>1.282406E-29</v>
      </c>
      <c r="AX257">
        <v>0.6934787</v>
      </c>
      <c r="AY257">
        <v>23.15344</v>
      </c>
      <c r="AZ257" s="1">
        <v>2.1824560000000001E-17</v>
      </c>
      <c r="BA257" s="1">
        <v>1.4740920000000001E-14</v>
      </c>
      <c r="BB257">
        <v>0.69370540000000003</v>
      </c>
      <c r="BC257">
        <v>23.412220000000001</v>
      </c>
      <c r="BD257" s="1">
        <v>7.7127900000000002E-9</v>
      </c>
      <c r="BE257" s="1">
        <v>5.1782069999999998E-6</v>
      </c>
      <c r="BF257">
        <v>0.6939514</v>
      </c>
      <c r="BG257">
        <v>23.358450000000001</v>
      </c>
      <c r="BH257" s="1">
        <v>5.9047920000000002E-5</v>
      </c>
      <c r="BI257" s="1">
        <v>4.2095710000000001E-2</v>
      </c>
      <c r="BJ257">
        <v>0.69416770000000005</v>
      </c>
      <c r="BK257">
        <v>23.02319</v>
      </c>
      <c r="BL257" s="1">
        <v>1.6900729999999999E-2</v>
      </c>
      <c r="BM257">
        <v>12.66902</v>
      </c>
      <c r="BN257">
        <v>0.69436039999999999</v>
      </c>
      <c r="BO257">
        <v>22.689710000000002</v>
      </c>
      <c r="BP257">
        <v>0.72794650000000005</v>
      </c>
      <c r="BQ257">
        <v>569.99599999999998</v>
      </c>
      <c r="BR257">
        <v>0.69454229999999995</v>
      </c>
      <c r="BS257">
        <v>22.39874</v>
      </c>
      <c r="BT257">
        <v>7.7346830000000004</v>
      </c>
      <c r="BU257">
        <v>6294.2120000000004</v>
      </c>
      <c r="BV257">
        <v>0.694685</v>
      </c>
      <c r="BW257">
        <v>22.41966</v>
      </c>
      <c r="BX257">
        <v>26.975210000000001</v>
      </c>
      <c r="BY257">
        <v>22724.2</v>
      </c>
      <c r="BZ257">
        <v>0.69481610000000005</v>
      </c>
      <c r="CA257">
        <v>22.65372</v>
      </c>
      <c r="CB257">
        <v>37.535820000000001</v>
      </c>
      <c r="CC257">
        <v>32609.72</v>
      </c>
      <c r="CD257">
        <v>0.69492949999999998</v>
      </c>
      <c r="CE257">
        <v>22.843430000000001</v>
      </c>
      <c r="CF257">
        <v>24.092610000000001</v>
      </c>
      <c r="CG257">
        <v>21536.53</v>
      </c>
      <c r="CH257">
        <v>0.69502330000000001</v>
      </c>
      <c r="CI257">
        <v>23.065380000000001</v>
      </c>
      <c r="CJ257">
        <v>7.984966</v>
      </c>
      <c r="CK257">
        <v>7322.36</v>
      </c>
      <c r="CL257">
        <v>0.69509969999999999</v>
      </c>
      <c r="CM257">
        <v>23.05932</v>
      </c>
      <c r="CN257">
        <v>1.503425</v>
      </c>
      <c r="CO257">
        <v>1410.0450000000001</v>
      </c>
      <c r="CP257">
        <v>0.69515360000000004</v>
      </c>
      <c r="CQ257">
        <v>22.839200000000002</v>
      </c>
      <c r="CR257">
        <v>0.1792502</v>
      </c>
      <c r="CS257">
        <v>171.00239999999999</v>
      </c>
      <c r="CT257">
        <v>0.69520519999999997</v>
      </c>
      <c r="CU257">
        <v>22.661829999999998</v>
      </c>
      <c r="CV257" s="1">
        <v>1.988144E-2</v>
      </c>
      <c r="CW257">
        <v>18.674189999999999</v>
      </c>
      <c r="CX257">
        <v>0.69527689999999998</v>
      </c>
      <c r="CY257">
        <v>22.63325</v>
      </c>
      <c r="CZ257" s="1">
        <v>6.5979819999999996E-3</v>
      </c>
      <c r="DA257">
        <v>5.8437020000000004</v>
      </c>
      <c r="DB257">
        <v>0.69529399999999997</v>
      </c>
      <c r="DC257">
        <v>23.06597</v>
      </c>
      <c r="DD257" s="1">
        <v>4.9859140000000001E-3</v>
      </c>
      <c r="DE257">
        <v>4.3594780000000002</v>
      </c>
      <c r="DF257">
        <v>0.69532950000000004</v>
      </c>
      <c r="DG257">
        <v>23.69144</v>
      </c>
      <c r="DH257" s="1">
        <v>4.1629969999999999E-3</v>
      </c>
      <c r="DI257">
        <v>3.6367069999999999</v>
      </c>
      <c r="DJ257">
        <v>0.69537300000000002</v>
      </c>
      <c r="DK257">
        <v>24.245380000000001</v>
      </c>
      <c r="DL257" s="1">
        <v>3.5081819999999999E-3</v>
      </c>
      <c r="DM257">
        <v>3.0639509999999999</v>
      </c>
      <c r="DN257">
        <v>0.69542590000000004</v>
      </c>
      <c r="DO257">
        <v>24.64865</v>
      </c>
      <c r="DP257" s="1">
        <v>2.9715029999999999E-3</v>
      </c>
      <c r="DQ257">
        <v>2.5946250000000002</v>
      </c>
      <c r="DR257">
        <v>0.69546960000000002</v>
      </c>
      <c r="DS257">
        <v>24.483239999999999</v>
      </c>
      <c r="DT257" s="1">
        <v>2.5305929999999998E-3</v>
      </c>
      <c r="DU257">
        <v>2.2090649999999998</v>
      </c>
      <c r="DV257">
        <v>0.69552480000000005</v>
      </c>
      <c r="DW257">
        <v>24.01623</v>
      </c>
      <c r="DX257" s="1">
        <v>2.1692640000000002E-3</v>
      </c>
      <c r="DY257">
        <v>1.893113</v>
      </c>
      <c r="DZ257">
        <v>0.69560849999999996</v>
      </c>
      <c r="EA257">
        <v>23.568709999999999</v>
      </c>
      <c r="EB257" s="1">
        <v>1.872861E-3</v>
      </c>
      <c r="EC257">
        <v>1.633956</v>
      </c>
      <c r="ED257">
        <v>0.69570310000000002</v>
      </c>
      <c r="EE257">
        <v>23.23734</v>
      </c>
      <c r="EF257" s="1">
        <v>1.6284229999999999E-3</v>
      </c>
      <c r="EG257">
        <v>1.420212</v>
      </c>
      <c r="EH257">
        <v>0.69578110000000004</v>
      </c>
      <c r="EI257">
        <v>23.372019999999999</v>
      </c>
      <c r="EJ257" s="1">
        <v>1.427003E-3</v>
      </c>
      <c r="EK257">
        <v>1.2441359999999999</v>
      </c>
      <c r="EL257">
        <v>0.69591709999999996</v>
      </c>
      <c r="EM257">
        <v>23.896249999999998</v>
      </c>
      <c r="EN257" s="1">
        <v>1.2591270000000001E-3</v>
      </c>
      <c r="EO257">
        <v>1.097431</v>
      </c>
      <c r="EP257">
        <v>0.69604279999999996</v>
      </c>
      <c r="EQ257">
        <v>24.497669999999999</v>
      </c>
      <c r="ER257" s="1">
        <v>1.1181889999999999E-3</v>
      </c>
      <c r="ES257">
        <v>0.97427589999999997</v>
      </c>
      <c r="ET257">
        <v>0.69619140000000002</v>
      </c>
      <c r="EU257">
        <v>24.94266</v>
      </c>
      <c r="EV257" s="1">
        <v>9.9883780000000009E-4</v>
      </c>
      <c r="EW257">
        <v>0.87002919999999995</v>
      </c>
      <c r="EX257">
        <v>0.69634960000000001</v>
      </c>
      <c r="EY257">
        <v>24.88231</v>
      </c>
      <c r="EZ257" s="1">
        <v>8.9781870000000001E-4</v>
      </c>
      <c r="FA257">
        <v>0.78177229999999998</v>
      </c>
      <c r="FB257">
        <v>0.69648279999999996</v>
      </c>
      <c r="FC257">
        <v>24.490030000000001</v>
      </c>
      <c r="FD257" s="1">
        <v>8.1281150000000004E-4</v>
      </c>
      <c r="FE257">
        <v>0.70750880000000005</v>
      </c>
      <c r="FF257">
        <v>0.69666360000000005</v>
      </c>
      <c r="FG257">
        <v>24.075600000000001</v>
      </c>
      <c r="FH257" s="1">
        <v>7.4145009999999998E-4</v>
      </c>
      <c r="FI257">
        <v>0.64513310000000001</v>
      </c>
      <c r="FJ257">
        <v>0.69683930000000005</v>
      </c>
      <c r="FK257">
        <v>23.76099</v>
      </c>
      <c r="FL257" s="1">
        <v>6.810268E-4</v>
      </c>
      <c r="FM257">
        <v>0.59236149999999999</v>
      </c>
      <c r="FN257">
        <v>0.69698640000000001</v>
      </c>
      <c r="FO257">
        <v>23.959959999999999</v>
      </c>
      <c r="FP257" s="1">
        <v>6.2935669999999999E-4</v>
      </c>
      <c r="FQ257">
        <v>0.54728149999999998</v>
      </c>
      <c r="FR257">
        <v>0.69712810000000003</v>
      </c>
      <c r="FS257">
        <v>24.405539999999998</v>
      </c>
      <c r="FT257" s="1">
        <v>5.8413189999999998E-4</v>
      </c>
      <c r="FU257">
        <v>0.50781489999999996</v>
      </c>
      <c r="FV257">
        <v>0.69729779999999997</v>
      </c>
      <c r="FW257">
        <v>24.699919999999999</v>
      </c>
      <c r="FX257" s="1">
        <v>5.4558449999999995E-4</v>
      </c>
      <c r="FY257">
        <v>0.47415639999999998</v>
      </c>
      <c r="FZ257">
        <v>0.69742190000000004</v>
      </c>
      <c r="GA257">
        <v>24.841000000000001</v>
      </c>
      <c r="GB257" s="1">
        <v>5.120519E-4</v>
      </c>
      <c r="GC257">
        <v>0.4449245</v>
      </c>
      <c r="GD257">
        <v>0.69758260000000005</v>
      </c>
      <c r="GE257">
        <v>24.602689999999999</v>
      </c>
      <c r="GF257" s="1">
        <v>4.8228449999999999E-4</v>
      </c>
      <c r="GG257">
        <v>0.4189717</v>
      </c>
      <c r="GH257">
        <v>0.69770379999999999</v>
      </c>
      <c r="GI257">
        <v>24.226649999999999</v>
      </c>
      <c r="GJ257" s="1">
        <v>4.559055E-4</v>
      </c>
      <c r="GK257">
        <v>0.3959761</v>
      </c>
      <c r="GL257">
        <v>0.69780169999999997</v>
      </c>
      <c r="GM257">
        <v>23.81578</v>
      </c>
      <c r="GN257" s="1">
        <v>4.326609E-4</v>
      </c>
      <c r="GO257">
        <v>0.3757142</v>
      </c>
      <c r="GP257">
        <v>0.69792900000000002</v>
      </c>
      <c r="GQ257">
        <v>23.409009999999999</v>
      </c>
      <c r="GR257" s="1">
        <v>4.119266E-4</v>
      </c>
      <c r="GS257">
        <v>0.3576606</v>
      </c>
      <c r="GT257">
        <v>0.69799319999999998</v>
      </c>
      <c r="GU257">
        <v>23.13409</v>
      </c>
      <c r="GV257" s="1">
        <v>3.9279389999999999E-4</v>
      </c>
      <c r="GW257">
        <v>0.3410338</v>
      </c>
      <c r="GX257">
        <v>0.69807730000000001</v>
      </c>
      <c r="GY257">
        <v>23.315339999999999</v>
      </c>
      <c r="GZ257" s="1">
        <v>3.7517369999999999E-4</v>
      </c>
      <c r="HA257">
        <v>0.32570399999999999</v>
      </c>
      <c r="HB257">
        <v>0.69812940000000001</v>
      </c>
      <c r="HC257">
        <v>23.89612</v>
      </c>
      <c r="HD257" s="1">
        <v>3.5929069999999998E-4</v>
      </c>
      <c r="HE257">
        <v>0.31188349999999998</v>
      </c>
      <c r="HF257">
        <v>0.6982005</v>
      </c>
      <c r="HG257">
        <v>24.440359999999998</v>
      </c>
      <c r="HH257" s="1">
        <v>3.4456869999999998E-4</v>
      </c>
      <c r="HI257">
        <v>0.29908129999999999</v>
      </c>
      <c r="HJ257">
        <v>0.69824180000000002</v>
      </c>
      <c r="HK257">
        <v>24.458120000000001</v>
      </c>
      <c r="HL257" s="1">
        <v>3.3117109999999998E-4</v>
      </c>
      <c r="HM257">
        <v>0.28742859999999998</v>
      </c>
      <c r="HN257">
        <v>0.69825440000000005</v>
      </c>
      <c r="HO257">
        <v>23.959900000000001</v>
      </c>
      <c r="HP257" s="1">
        <v>3.1900180000000002E-4</v>
      </c>
      <c r="HQ257">
        <v>0.27685460000000001</v>
      </c>
      <c r="HR257">
        <v>0.69826259999999996</v>
      </c>
      <c r="HS257">
        <v>23.386099999999999</v>
      </c>
      <c r="HT257" s="1">
        <v>3.0771770000000002E-4</v>
      </c>
      <c r="HU257">
        <v>0.26705950000000001</v>
      </c>
      <c r="HV257">
        <v>0.69828520000000005</v>
      </c>
      <c r="HW257">
        <v>22.918430000000001</v>
      </c>
      <c r="HX257" s="1">
        <v>2.9721050000000002E-4</v>
      </c>
      <c r="HY257">
        <v>0.25794089999999997</v>
      </c>
      <c r="HZ257">
        <v>0.69830329999999996</v>
      </c>
      <c r="IA257">
        <v>22.933769999999999</v>
      </c>
      <c r="IB257" s="1">
        <v>2.8712220000000002E-4</v>
      </c>
      <c r="IC257">
        <v>0.24918580000000001</v>
      </c>
      <c r="ID257">
        <v>0.69832380000000005</v>
      </c>
      <c r="IE257">
        <v>23.343240000000002</v>
      </c>
      <c r="IF257" s="1">
        <v>2.7754940000000001E-4</v>
      </c>
      <c r="IG257">
        <v>0.24088090000000001</v>
      </c>
      <c r="IH257">
        <v>0.69833650000000003</v>
      </c>
      <c r="II257">
        <v>23.726839999999999</v>
      </c>
      <c r="IJ257" s="1">
        <v>2.6851199999999999E-4</v>
      </c>
      <c r="IK257">
        <v>0.2330305</v>
      </c>
      <c r="IL257">
        <v>0.69835380000000002</v>
      </c>
      <c r="IM257">
        <v>23.97561</v>
      </c>
      <c r="IN257" s="1">
        <v>2.6005869999999999E-4</v>
      </c>
      <c r="IO257">
        <v>0.22569649999999999</v>
      </c>
      <c r="IP257">
        <v>0.69839490000000004</v>
      </c>
      <c r="IQ257">
        <v>23.85942</v>
      </c>
      <c r="IR257" s="1">
        <v>2.5204170000000002E-4</v>
      </c>
      <c r="IS257">
        <v>0.2187395</v>
      </c>
      <c r="IT257">
        <v>0.69842919999999997</v>
      </c>
      <c r="IU257">
        <v>23.54861</v>
      </c>
      <c r="IV257" s="1">
        <v>2.4409259999999999E-4</v>
      </c>
      <c r="IW257">
        <v>0.2118411</v>
      </c>
      <c r="IX257">
        <v>0.69841770000000003</v>
      </c>
      <c r="IY257">
        <v>23.270600000000002</v>
      </c>
      <c r="IZ257" s="1">
        <v>2.363701E-4</v>
      </c>
      <c r="JA257">
        <v>0.2051578</v>
      </c>
      <c r="JB257">
        <v>0.69848259999999995</v>
      </c>
      <c r="JC257">
        <v>23.087859999999999</v>
      </c>
      <c r="JD257" s="1">
        <v>2.2883229999999999E-4</v>
      </c>
      <c r="JE257">
        <v>0.19861670000000001</v>
      </c>
      <c r="JF257">
        <v>0.69852199999999998</v>
      </c>
      <c r="JG257">
        <v>23.362459999999999</v>
      </c>
      <c r="JH257" s="1">
        <v>2.2175999999999999E-4</v>
      </c>
      <c r="JI257">
        <v>0.19246750000000001</v>
      </c>
      <c r="JJ257">
        <v>0.69859039999999994</v>
      </c>
      <c r="JK257">
        <v>23.811900000000001</v>
      </c>
      <c r="JL257" s="1">
        <v>2.151942E-4</v>
      </c>
      <c r="JM257">
        <v>0.18675720000000001</v>
      </c>
      <c r="JN257">
        <v>0.69865169999999999</v>
      </c>
      <c r="JO257">
        <v>24.181740000000001</v>
      </c>
      <c r="JP257" s="1">
        <v>2.0872499999999999E-4</v>
      </c>
      <c r="JQ257">
        <v>0.18115609999999999</v>
      </c>
      <c r="JR257">
        <v>0.69871640000000002</v>
      </c>
      <c r="JS257">
        <v>24.42501</v>
      </c>
      <c r="JT257" s="1">
        <v>2.023091E-4</v>
      </c>
      <c r="JU257">
        <v>0.17557500000000001</v>
      </c>
      <c r="JV257">
        <v>0.69879190000000002</v>
      </c>
      <c r="JW257">
        <v>24.40776</v>
      </c>
      <c r="JX257" s="1">
        <v>1.961574E-4</v>
      </c>
      <c r="JY257">
        <v>0.17023969999999999</v>
      </c>
      <c r="JZ257">
        <v>0.69887330000000003</v>
      </c>
      <c r="KA257">
        <v>24.153970000000001</v>
      </c>
      <c r="KB257" s="1">
        <v>1.9021549999999999E-4</v>
      </c>
      <c r="KC257">
        <v>0.1650703</v>
      </c>
      <c r="KD257">
        <v>0.69898559999999998</v>
      </c>
      <c r="KE257">
        <v>23.847079999999998</v>
      </c>
      <c r="KF257" s="1">
        <v>1.8453560000000001E-4</v>
      </c>
      <c r="KG257">
        <v>0.16012750000000001</v>
      </c>
      <c r="KH257">
        <v>0.69905150000000005</v>
      </c>
      <c r="KI257">
        <v>23.540659999999999</v>
      </c>
      <c r="KJ257" s="1">
        <v>1.792517E-4</v>
      </c>
      <c r="KK257">
        <v>0.1555424</v>
      </c>
      <c r="KL257">
        <v>0.69914909999999997</v>
      </c>
      <c r="KM257">
        <v>23.688759999999998</v>
      </c>
      <c r="KN257" s="1">
        <v>1.739206E-4</v>
      </c>
      <c r="KO257">
        <v>0.1509124</v>
      </c>
      <c r="KP257">
        <v>0.69928999999999997</v>
      </c>
      <c r="KQ257">
        <v>24.117059999999999</v>
      </c>
      <c r="KR257" s="1">
        <v>1.6894809999999999E-4</v>
      </c>
      <c r="KS257">
        <v>0.1465766</v>
      </c>
      <c r="KT257">
        <v>0.69938230000000001</v>
      </c>
      <c r="KU257">
        <v>24.640630000000002</v>
      </c>
      <c r="KV257" s="1">
        <v>1.6404599999999999E-4</v>
      </c>
      <c r="KW257">
        <v>0.14232629999999999</v>
      </c>
      <c r="KX257">
        <v>0.69948509999999997</v>
      </c>
      <c r="KY257">
        <v>25.082450000000001</v>
      </c>
      <c r="KZ257" s="1">
        <v>1.592485E-4</v>
      </c>
      <c r="LA257">
        <v>0.1381492</v>
      </c>
      <c r="LB257">
        <v>0.69958129999999996</v>
      </c>
      <c r="LC257">
        <v>25.06653</v>
      </c>
      <c r="LD257" s="1">
        <v>1.5478010000000001E-4</v>
      </c>
      <c r="LE257">
        <v>0.13426289999999999</v>
      </c>
      <c r="LF257">
        <v>0.69972080000000003</v>
      </c>
      <c r="LG257">
        <v>24.725169999999999</v>
      </c>
      <c r="LH257" s="1">
        <v>1.503726E-4</v>
      </c>
      <c r="LI257">
        <v>0.1304312</v>
      </c>
      <c r="LJ257">
        <v>0.69979849999999999</v>
      </c>
      <c r="LK257">
        <v>24.380980000000001</v>
      </c>
      <c r="LL257" s="1">
        <v>1.4613089999999999E-4</v>
      </c>
      <c r="LM257">
        <v>0.12674279999999999</v>
      </c>
      <c r="LN257">
        <v>0.69990149999999995</v>
      </c>
      <c r="LO257">
        <v>24.175560000000001</v>
      </c>
      <c r="LP257" s="1">
        <v>1.421723E-4</v>
      </c>
      <c r="LQ257">
        <v>0.1232946</v>
      </c>
      <c r="LR257">
        <v>0.70002819999999999</v>
      </c>
      <c r="LS257">
        <v>24.572610000000001</v>
      </c>
      <c r="LT257" s="1">
        <v>1.3839350000000001E-4</v>
      </c>
      <c r="LU257">
        <v>0.12000859999999999</v>
      </c>
      <c r="LV257">
        <v>0.70010969999999995</v>
      </c>
      <c r="LW257">
        <v>25.205480000000001</v>
      </c>
      <c r="LX257" s="1">
        <v>1.346191E-4</v>
      </c>
      <c r="LY257">
        <v>0.11673210000000001</v>
      </c>
      <c r="LZ257">
        <v>0.70019100000000001</v>
      </c>
      <c r="MA257">
        <v>25.787759999999999</v>
      </c>
      <c r="MB257" s="1">
        <v>1.3099079999999999E-4</v>
      </c>
      <c r="MC257">
        <v>0.113577</v>
      </c>
      <c r="MD257">
        <v>0.70025369999999998</v>
      </c>
      <c r="ME257">
        <v>26.247730000000001</v>
      </c>
      <c r="MF257" s="1">
        <v>1.2761930000000001E-4</v>
      </c>
      <c r="MG257">
        <v>0.11064400000000001</v>
      </c>
      <c r="MH257">
        <v>0.700345</v>
      </c>
      <c r="MI257">
        <v>26.197040000000001</v>
      </c>
      <c r="MJ257" s="1">
        <v>1.242905E-4</v>
      </c>
      <c r="MK257">
        <v>0.1077608</v>
      </c>
      <c r="ML257">
        <v>0.7004068</v>
      </c>
      <c r="MM257">
        <v>25.841709999999999</v>
      </c>
      <c r="MN257" s="1">
        <v>1.2087880000000001E-4</v>
      </c>
      <c r="MO257">
        <v>0.10479810000000001</v>
      </c>
      <c r="MP257">
        <v>0.70049519999999998</v>
      </c>
      <c r="MQ257">
        <v>25.449870000000001</v>
      </c>
      <c r="MR257" s="1">
        <v>1.175986E-4</v>
      </c>
      <c r="MS257">
        <v>0.1019486</v>
      </c>
      <c r="MT257">
        <v>0.7005903</v>
      </c>
      <c r="MU257">
        <v>25.108409999999999</v>
      </c>
      <c r="MV257" s="1">
        <v>1.1431579999999999E-4</v>
      </c>
      <c r="MW257" s="1">
        <v>9.9098049999999993E-2</v>
      </c>
      <c r="MX257">
        <v>0.7006559</v>
      </c>
      <c r="MY257">
        <v>24.96388</v>
      </c>
      <c r="MZ257" s="1">
        <v>1.1122480000000001E-4</v>
      </c>
      <c r="NA257" s="1">
        <v>9.6410570000000001E-2</v>
      </c>
      <c r="NB257">
        <v>0.70074499999999995</v>
      </c>
      <c r="NC257">
        <v>25.187519999999999</v>
      </c>
      <c r="ND257" s="1">
        <v>1.08243E-4</v>
      </c>
      <c r="NE257" s="1">
        <v>9.3817849999999994E-2</v>
      </c>
      <c r="NF257">
        <v>0.70084729999999995</v>
      </c>
      <c r="NG257">
        <v>25.683330000000002</v>
      </c>
      <c r="NH257" s="1">
        <v>1.0539699999999999E-4</v>
      </c>
      <c r="NI257" s="1">
        <v>9.1348319999999997E-2</v>
      </c>
      <c r="NJ257">
        <v>0.70089780000000002</v>
      </c>
      <c r="NK257">
        <v>25.856259999999999</v>
      </c>
      <c r="NL257" s="1">
        <v>1.0250749999999999E-4</v>
      </c>
      <c r="NM257" s="1">
        <v>8.8842649999999995E-2</v>
      </c>
      <c r="NN257">
        <v>0.70099370000000005</v>
      </c>
      <c r="NO257">
        <v>25.590599999999998</v>
      </c>
      <c r="NP257" s="1">
        <v>9.9658559999999999E-5</v>
      </c>
      <c r="NQ257" s="1">
        <v>8.6371459999999997E-2</v>
      </c>
      <c r="NR257">
        <v>0.70107189999999997</v>
      </c>
      <c r="NS257">
        <v>25.163509999999999</v>
      </c>
      <c r="NT257" s="1">
        <v>9.6780029999999994E-5</v>
      </c>
      <c r="NU257">
        <v>8.3875500000000006E-2</v>
      </c>
      <c r="NV257">
        <v>0.70112419999999998</v>
      </c>
      <c r="NW257">
        <v>24.611039999999999</v>
      </c>
      <c r="NX257" s="1">
        <v>9.4033569999999998E-5</v>
      </c>
      <c r="NY257" s="1">
        <v>8.1486840000000005E-2</v>
      </c>
      <c r="NZ257">
        <v>0.70120139999999997</v>
      </c>
      <c r="OA257">
        <v>24.11553</v>
      </c>
      <c r="OB257" s="1">
        <v>9.1371780000000004E-5</v>
      </c>
      <c r="OC257" s="1">
        <v>7.9178349999999995E-2</v>
      </c>
      <c r="OD257">
        <v>0.70126980000000005</v>
      </c>
      <c r="OE257">
        <v>24.191790000000001</v>
      </c>
      <c r="OF257" s="1">
        <v>8.8721429999999996E-5</v>
      </c>
      <c r="OG257" s="1">
        <v>7.6880359999999995E-2</v>
      </c>
      <c r="OH257">
        <v>0.70131319999999997</v>
      </c>
      <c r="OI257">
        <v>24.643270000000001</v>
      </c>
      <c r="OJ257" s="1">
        <v>8.6185250000000006E-5</v>
      </c>
      <c r="OK257">
        <v>7.4677300000000002E-2</v>
      </c>
    </row>
    <row r="258" spans="1:401" x14ac:dyDescent="0.35">
      <c r="A258">
        <v>264</v>
      </c>
      <c r="B258" t="s">
        <v>4</v>
      </c>
      <c r="C258" t="s">
        <v>181</v>
      </c>
      <c r="D258" t="s">
        <v>262</v>
      </c>
      <c r="E258">
        <v>890.43960000000004</v>
      </c>
      <c r="F258">
        <v>1.018705</v>
      </c>
      <c r="G258">
        <v>24.309889999999999</v>
      </c>
      <c r="H258">
        <v>0</v>
      </c>
      <c r="I258">
        <v>0</v>
      </c>
      <c r="J258">
        <v>1.018589</v>
      </c>
      <c r="K258">
        <v>24.121230000000001</v>
      </c>
      <c r="L258">
        <v>0</v>
      </c>
      <c r="M258">
        <v>0</v>
      </c>
      <c r="N258">
        <v>1.0184580000000001</v>
      </c>
      <c r="O258">
        <v>24.026479999999999</v>
      </c>
      <c r="P258">
        <v>0</v>
      </c>
      <c r="Q258">
        <v>0</v>
      </c>
      <c r="R258">
        <v>1.018316</v>
      </c>
      <c r="S258">
        <v>23.984310000000001</v>
      </c>
      <c r="T258">
        <v>0</v>
      </c>
      <c r="U258">
        <v>0</v>
      </c>
      <c r="V258">
        <v>1.0181990000000001</v>
      </c>
      <c r="W258">
        <v>24.037680000000002</v>
      </c>
      <c r="X258">
        <v>0</v>
      </c>
      <c r="Y258">
        <v>0</v>
      </c>
      <c r="Z258">
        <v>1.0180499999999999</v>
      </c>
      <c r="AA258">
        <v>23.873760000000001</v>
      </c>
      <c r="AB258">
        <v>0</v>
      </c>
      <c r="AC258">
        <v>0</v>
      </c>
      <c r="AD258">
        <v>1.0179450000000001</v>
      </c>
      <c r="AE258">
        <v>23.45712</v>
      </c>
      <c r="AF258">
        <v>0</v>
      </c>
      <c r="AG258">
        <v>0</v>
      </c>
      <c r="AH258">
        <v>1.0178210000000001</v>
      </c>
      <c r="AI258">
        <v>22.945869999999999</v>
      </c>
      <c r="AJ258">
        <v>0</v>
      </c>
      <c r="AK258">
        <v>0</v>
      </c>
      <c r="AL258">
        <v>1.017728</v>
      </c>
      <c r="AM258">
        <v>22.46921</v>
      </c>
      <c r="AN258">
        <v>0</v>
      </c>
      <c r="AO258">
        <v>0</v>
      </c>
      <c r="AP258">
        <v>1.0176270000000001</v>
      </c>
      <c r="AQ258">
        <v>22.478400000000001</v>
      </c>
      <c r="AR258">
        <v>0</v>
      </c>
      <c r="AS258">
        <v>0</v>
      </c>
      <c r="AT258">
        <v>1.0175099999999999</v>
      </c>
      <c r="AU258">
        <v>22.84273</v>
      </c>
      <c r="AV258" s="1">
        <v>1.318306E-33</v>
      </c>
      <c r="AW258" s="1">
        <v>8.8256999999999999E-31</v>
      </c>
      <c r="AX258">
        <v>1.017433</v>
      </c>
      <c r="AY258">
        <v>23.16639</v>
      </c>
      <c r="AZ258" s="1">
        <v>1.1888739999999999E-17</v>
      </c>
      <c r="BA258" s="1">
        <v>5.9641279999999997E-15</v>
      </c>
      <c r="BB258">
        <v>1.017347</v>
      </c>
      <c r="BC258">
        <v>23.424700000000001</v>
      </c>
      <c r="BD258" s="1">
        <v>3.5811820000000001E-9</v>
      </c>
      <c r="BE258" s="1">
        <v>1.8238659999999999E-6</v>
      </c>
      <c r="BF258">
        <v>1.0172639999999999</v>
      </c>
      <c r="BG258">
        <v>23.37649</v>
      </c>
      <c r="BH258" s="1">
        <v>3.6979E-5</v>
      </c>
      <c r="BI258" s="1">
        <v>2.0708569999999999E-2</v>
      </c>
      <c r="BJ258">
        <v>1.0172140000000001</v>
      </c>
      <c r="BK258">
        <v>23.04562</v>
      </c>
      <c r="BL258" s="1">
        <v>1.2175760000000001E-2</v>
      </c>
      <c r="BM258">
        <v>7.1782469999999998</v>
      </c>
      <c r="BN258">
        <v>1.0171349999999999</v>
      </c>
      <c r="BO258">
        <v>22.711649999999999</v>
      </c>
      <c r="BP258">
        <v>0.58240259999999999</v>
      </c>
      <c r="BQ258">
        <v>357.31700000000001</v>
      </c>
      <c r="BR258">
        <v>1.0170920000000001</v>
      </c>
      <c r="BS258">
        <v>22.418880000000001</v>
      </c>
      <c r="BT258">
        <v>6.7468380000000003</v>
      </c>
      <c r="BU258">
        <v>4278.0559999999996</v>
      </c>
      <c r="BV258">
        <v>1.017066</v>
      </c>
      <c r="BW258">
        <v>22.441199999999998</v>
      </c>
      <c r="BX258">
        <v>25.33867</v>
      </c>
      <c r="BY258">
        <v>16527.759999999998</v>
      </c>
      <c r="BZ258">
        <v>1.017031</v>
      </c>
      <c r="CA258">
        <v>22.673919999999999</v>
      </c>
      <c r="CB258">
        <v>37.575299999999999</v>
      </c>
      <c r="CC258">
        <v>25127.51</v>
      </c>
      <c r="CD258">
        <v>1.017007</v>
      </c>
      <c r="CE258">
        <v>22.858599999999999</v>
      </c>
      <c r="CF258">
        <v>25.56512</v>
      </c>
      <c r="CG258">
        <v>17462.63</v>
      </c>
      <c r="CH258">
        <v>1.016966</v>
      </c>
      <c r="CI258">
        <v>23.08109</v>
      </c>
      <c r="CJ258">
        <v>8.9147370000000006</v>
      </c>
      <c r="CK258">
        <v>6206.509</v>
      </c>
      <c r="CL258">
        <v>1.0169809999999999</v>
      </c>
      <c r="CM258">
        <v>23.073589999999999</v>
      </c>
      <c r="CN258">
        <v>1.755217</v>
      </c>
      <c r="CO258">
        <v>1242.2059999999999</v>
      </c>
      <c r="CP258">
        <v>1.016956</v>
      </c>
      <c r="CQ258">
        <v>22.852900000000002</v>
      </c>
      <c r="CR258">
        <v>0.21638209999999999</v>
      </c>
      <c r="CS258">
        <v>155.07409999999999</v>
      </c>
      <c r="CT258">
        <v>1.0169490000000001</v>
      </c>
      <c r="CU258">
        <v>22.6708</v>
      </c>
      <c r="CV258">
        <v>2.3312099999999999E-2</v>
      </c>
      <c r="CW258">
        <v>16.568010000000001</v>
      </c>
      <c r="CX258">
        <v>1.01692</v>
      </c>
      <c r="CY258">
        <v>22.640039999999999</v>
      </c>
      <c r="CZ258" s="1">
        <v>6.8824480000000002E-3</v>
      </c>
      <c r="DA258">
        <v>4.6831659999999999</v>
      </c>
      <c r="DB258">
        <v>1.016923</v>
      </c>
      <c r="DC258">
        <v>23.07291</v>
      </c>
      <c r="DD258" s="1">
        <v>5.063985E-3</v>
      </c>
      <c r="DE258">
        <v>3.4074589999999998</v>
      </c>
      <c r="DF258">
        <v>1.0169029999999999</v>
      </c>
      <c r="DG258">
        <v>23.698609999999999</v>
      </c>
      <c r="DH258" s="1">
        <v>4.22026E-3</v>
      </c>
      <c r="DI258">
        <v>2.8376380000000001</v>
      </c>
      <c r="DJ258">
        <v>1.01688</v>
      </c>
      <c r="DK258">
        <v>24.256499999999999</v>
      </c>
      <c r="DL258" s="1">
        <v>3.5548889999999999E-3</v>
      </c>
      <c r="DM258">
        <v>2.3899430000000002</v>
      </c>
      <c r="DN258">
        <v>1.0168680000000001</v>
      </c>
      <c r="DO258">
        <v>24.66459</v>
      </c>
      <c r="DP258" s="1">
        <v>3.0098619999999999E-3</v>
      </c>
      <c r="DQ258">
        <v>2.0232969999999999</v>
      </c>
      <c r="DR258">
        <v>1.0168330000000001</v>
      </c>
      <c r="DS258">
        <v>24.50919</v>
      </c>
      <c r="DT258" s="1">
        <v>2.5621110000000002E-3</v>
      </c>
      <c r="DU258">
        <v>1.7220789999999999</v>
      </c>
      <c r="DV258">
        <v>1.0168010000000001</v>
      </c>
      <c r="DW258">
        <v>24.044910000000002</v>
      </c>
      <c r="DX258" s="1">
        <v>2.1950469999999999E-3</v>
      </c>
      <c r="DY258">
        <v>1.475171</v>
      </c>
      <c r="DZ258">
        <v>1.0167660000000001</v>
      </c>
      <c r="EA258">
        <v>23.59573</v>
      </c>
      <c r="EB258" s="1">
        <v>1.894092E-3</v>
      </c>
      <c r="EC258">
        <v>1.2727569999999999</v>
      </c>
      <c r="ED258">
        <v>1.0167060000000001</v>
      </c>
      <c r="EE258">
        <v>23.260560000000002</v>
      </c>
      <c r="EF258" s="1">
        <v>1.6459350000000001E-3</v>
      </c>
      <c r="EG258">
        <v>1.105858</v>
      </c>
      <c r="EH258">
        <v>1.016656</v>
      </c>
      <c r="EI258">
        <v>23.386389999999999</v>
      </c>
      <c r="EJ258" s="1">
        <v>1.4414650000000001E-3</v>
      </c>
      <c r="EK258">
        <v>0.96835709999999997</v>
      </c>
      <c r="EL258">
        <v>1.0165900000000001</v>
      </c>
      <c r="EM258">
        <v>23.90756</v>
      </c>
      <c r="EN258" s="1">
        <v>1.2712559999999999E-3</v>
      </c>
      <c r="EO258">
        <v>0.85394809999999999</v>
      </c>
      <c r="EP258">
        <v>1.0165420000000001</v>
      </c>
      <c r="EQ258">
        <v>24.509340000000002</v>
      </c>
      <c r="ER258" s="1">
        <v>1.1283980000000001E-3</v>
      </c>
      <c r="ES258">
        <v>0.7579226</v>
      </c>
      <c r="ET258">
        <v>1.0164660000000001</v>
      </c>
      <c r="EU258">
        <v>24.957129999999999</v>
      </c>
      <c r="EV258" s="1">
        <v>1.007495E-3</v>
      </c>
      <c r="EW258">
        <v>0.67668969999999995</v>
      </c>
      <c r="EX258">
        <v>1.016427</v>
      </c>
      <c r="EY258">
        <v>24.90232</v>
      </c>
      <c r="EZ258" s="1">
        <v>9.0514000000000002E-4</v>
      </c>
      <c r="FA258">
        <v>0.6079019</v>
      </c>
      <c r="FB258">
        <v>1.0163519999999999</v>
      </c>
      <c r="FC258">
        <v>24.51548</v>
      </c>
      <c r="FD258" s="1">
        <v>8.1894599999999998E-4</v>
      </c>
      <c r="FE258">
        <v>0.54997119999999999</v>
      </c>
      <c r="FF258">
        <v>1.016276</v>
      </c>
      <c r="FG258">
        <v>24.101089999999999</v>
      </c>
      <c r="FH258" s="1">
        <v>7.4662369999999999E-4</v>
      </c>
      <c r="FI258">
        <v>0.50135370000000001</v>
      </c>
      <c r="FJ258">
        <v>1.016232</v>
      </c>
      <c r="FK258">
        <v>23.78192</v>
      </c>
      <c r="FL258" s="1">
        <v>6.8541589999999996E-4</v>
      </c>
      <c r="FM258">
        <v>0.460231</v>
      </c>
      <c r="FN258">
        <v>1.016162</v>
      </c>
      <c r="FO258">
        <v>23.973929999999999</v>
      </c>
      <c r="FP258" s="1">
        <v>6.3317080000000001E-4</v>
      </c>
      <c r="FQ258">
        <v>0.42515219999999998</v>
      </c>
      <c r="FR258">
        <v>1.0160910000000001</v>
      </c>
      <c r="FS258">
        <v>24.41507</v>
      </c>
      <c r="FT258" s="1">
        <v>5.8743450000000002E-4</v>
      </c>
      <c r="FU258">
        <v>0.39443260000000002</v>
      </c>
      <c r="FV258">
        <v>1.0160530000000001</v>
      </c>
      <c r="FW258">
        <v>24.710070000000002</v>
      </c>
      <c r="FX258" s="1">
        <v>5.4839989999999996E-4</v>
      </c>
      <c r="FY258">
        <v>0.36820550000000002</v>
      </c>
      <c r="FZ258">
        <v>1.0159990000000001</v>
      </c>
      <c r="GA258">
        <v>24.856400000000001</v>
      </c>
      <c r="GB258" s="1">
        <v>5.1453800000000004E-4</v>
      </c>
      <c r="GC258">
        <v>0.34547420000000001</v>
      </c>
      <c r="GD258">
        <v>1.015954</v>
      </c>
      <c r="GE258">
        <v>24.629539999999999</v>
      </c>
      <c r="GF258" s="1">
        <v>4.8449479999999997E-4</v>
      </c>
      <c r="GG258">
        <v>0.32531080000000001</v>
      </c>
      <c r="GH258">
        <v>1.015917</v>
      </c>
      <c r="GI258">
        <v>24.262730000000001</v>
      </c>
      <c r="GJ258" s="1">
        <v>4.5785200000000002E-4</v>
      </c>
      <c r="GK258">
        <v>0.3074209</v>
      </c>
      <c r="GL258">
        <v>1.0158940000000001</v>
      </c>
      <c r="GM258">
        <v>23.854489999999998</v>
      </c>
      <c r="GN258" s="1">
        <v>4.3438150000000002E-4</v>
      </c>
      <c r="GO258">
        <v>0.29165259999999998</v>
      </c>
      <c r="GP258">
        <v>1.01586</v>
      </c>
      <c r="GQ258">
        <v>23.44389</v>
      </c>
      <c r="GR258" s="1">
        <v>4.13478E-4</v>
      </c>
      <c r="GS258">
        <v>0.2776285</v>
      </c>
      <c r="GT258">
        <v>1.015846</v>
      </c>
      <c r="GU258">
        <v>23.154610000000002</v>
      </c>
      <c r="GV258" s="1">
        <v>3.9424339999999999E-4</v>
      </c>
      <c r="GW258">
        <v>0.2647275</v>
      </c>
      <c r="GX258">
        <v>1.0158160000000001</v>
      </c>
      <c r="GY258">
        <v>23.324760000000001</v>
      </c>
      <c r="GZ258" s="1">
        <v>3.764854E-4</v>
      </c>
      <c r="HA258">
        <v>0.25281169999999997</v>
      </c>
      <c r="HB258">
        <v>1.0158</v>
      </c>
      <c r="HC258">
        <v>23.89612</v>
      </c>
      <c r="HD258" s="1">
        <v>3.6048519999999998E-4</v>
      </c>
      <c r="HE258">
        <v>0.242063</v>
      </c>
      <c r="HF258">
        <v>1.015808</v>
      </c>
      <c r="HG258">
        <v>24.45262</v>
      </c>
      <c r="HH258" s="1">
        <v>3.4567650000000001E-4</v>
      </c>
      <c r="HI258">
        <v>0.23212289999999999</v>
      </c>
      <c r="HJ258">
        <v>1.015806</v>
      </c>
      <c r="HK258">
        <v>24.481539999999999</v>
      </c>
      <c r="HL258" s="1">
        <v>3.3217240000000002E-4</v>
      </c>
      <c r="HM258">
        <v>0.22304930000000001</v>
      </c>
      <c r="HN258">
        <v>1.015782</v>
      </c>
      <c r="HO258">
        <v>23.995920000000002</v>
      </c>
      <c r="HP258" s="1">
        <v>3.1991739999999999E-4</v>
      </c>
      <c r="HQ258">
        <v>0.2148224</v>
      </c>
      <c r="HR258">
        <v>1.0157890000000001</v>
      </c>
      <c r="HS258">
        <v>23.422840000000001</v>
      </c>
      <c r="HT258" s="1">
        <v>3.0856520000000003E-4</v>
      </c>
      <c r="HU258">
        <v>0.20720420000000001</v>
      </c>
      <c r="HV258">
        <v>1.0157940000000001</v>
      </c>
      <c r="HW258">
        <v>22.946680000000001</v>
      </c>
      <c r="HX258" s="1">
        <v>2.980169E-4</v>
      </c>
      <c r="HY258">
        <v>0.2001261</v>
      </c>
      <c r="HZ258">
        <v>1.015765</v>
      </c>
      <c r="IA258">
        <v>22.948730000000001</v>
      </c>
      <c r="IB258" s="1">
        <v>2.8788730000000001E-4</v>
      </c>
      <c r="IC258">
        <v>0.19333030000000001</v>
      </c>
      <c r="ID258">
        <v>1.0157769999999999</v>
      </c>
      <c r="IE258">
        <v>23.35116</v>
      </c>
      <c r="IF258" s="1">
        <v>2.7828489999999999E-4</v>
      </c>
      <c r="IG258">
        <v>0.1868882</v>
      </c>
      <c r="IH258">
        <v>1.0157430000000001</v>
      </c>
      <c r="II258">
        <v>23.737819999999999</v>
      </c>
      <c r="IJ258" s="1">
        <v>2.6918839999999999E-4</v>
      </c>
      <c r="IK258">
        <v>0.1807811</v>
      </c>
      <c r="IL258">
        <v>1.0157620000000001</v>
      </c>
      <c r="IM258">
        <v>23.990919999999999</v>
      </c>
      <c r="IN258" s="1">
        <v>2.6070029999999999E-4</v>
      </c>
      <c r="IO258">
        <v>0.17508760000000001</v>
      </c>
      <c r="IP258">
        <v>1.015744</v>
      </c>
      <c r="IQ258">
        <v>23.8795</v>
      </c>
      <c r="IR258" s="1">
        <v>2.5266839999999997E-4</v>
      </c>
      <c r="IS258">
        <v>0.16969970000000001</v>
      </c>
      <c r="IT258">
        <v>1.0157339999999999</v>
      </c>
      <c r="IU258">
        <v>23.57244</v>
      </c>
      <c r="IV258" s="1">
        <v>2.4470129999999999E-4</v>
      </c>
      <c r="IW258">
        <v>0.16435730000000001</v>
      </c>
      <c r="IX258">
        <v>1.0157069999999999</v>
      </c>
      <c r="IY258">
        <v>23.29316</v>
      </c>
      <c r="IZ258" s="1">
        <v>2.3696909999999999E-4</v>
      </c>
      <c r="JA258">
        <v>0.15917990000000001</v>
      </c>
      <c r="JB258">
        <v>1.015676</v>
      </c>
      <c r="JC258">
        <v>23.107690000000002</v>
      </c>
      <c r="JD258" s="1">
        <v>2.2940539999999999E-4</v>
      </c>
      <c r="JE258">
        <v>0.15411320000000001</v>
      </c>
      <c r="JF258">
        <v>1.0156480000000001</v>
      </c>
      <c r="JG258">
        <v>23.37921</v>
      </c>
      <c r="JH258" s="1">
        <v>2.222941E-4</v>
      </c>
      <c r="JI258">
        <v>0.14933979999999999</v>
      </c>
      <c r="JJ258">
        <v>1.0156259999999999</v>
      </c>
      <c r="JK258">
        <v>23.826560000000001</v>
      </c>
      <c r="JL258" s="1">
        <v>2.156952E-4</v>
      </c>
      <c r="JM258">
        <v>0.14491029999999999</v>
      </c>
      <c r="JN258">
        <v>1.0155940000000001</v>
      </c>
      <c r="JO258">
        <v>24.19586</v>
      </c>
      <c r="JP258" s="1">
        <v>2.0923710000000001E-4</v>
      </c>
      <c r="JQ258">
        <v>0.1405932</v>
      </c>
      <c r="JR258">
        <v>1.0155730000000001</v>
      </c>
      <c r="JS258">
        <v>24.434439999999999</v>
      </c>
      <c r="JT258" s="1">
        <v>2.0279400000000001E-4</v>
      </c>
      <c r="JU258">
        <v>0.13626869999999999</v>
      </c>
      <c r="JV258">
        <v>1.0155419999999999</v>
      </c>
      <c r="JW258">
        <v>24.421389999999999</v>
      </c>
      <c r="JX258" s="1">
        <v>1.966374E-4</v>
      </c>
      <c r="JY258">
        <v>0.1321466</v>
      </c>
      <c r="JZ258">
        <v>1.015479</v>
      </c>
      <c r="KA258">
        <v>24.17267</v>
      </c>
      <c r="KB258" s="1">
        <v>1.906667E-4</v>
      </c>
      <c r="KC258">
        <v>0.128141</v>
      </c>
      <c r="KD258">
        <v>1.0154540000000001</v>
      </c>
      <c r="KE258">
        <v>23.872900000000001</v>
      </c>
      <c r="KF258" s="1">
        <v>1.8496309999999999E-4</v>
      </c>
      <c r="KG258">
        <v>0.1243167</v>
      </c>
      <c r="KH258">
        <v>1.015409</v>
      </c>
      <c r="KI258">
        <v>23.565829999999998</v>
      </c>
      <c r="KJ258" s="1">
        <v>1.7966729999999999E-4</v>
      </c>
      <c r="KK258">
        <v>0.1207699</v>
      </c>
      <c r="KL258">
        <v>1.0153749999999999</v>
      </c>
      <c r="KM258">
        <v>23.70975</v>
      </c>
      <c r="KN258" s="1">
        <v>1.743266E-4</v>
      </c>
      <c r="KO258">
        <v>0.1171924</v>
      </c>
      <c r="KP258">
        <v>1.015334</v>
      </c>
      <c r="KQ258">
        <v>24.12987</v>
      </c>
      <c r="KR258" s="1">
        <v>1.6933049999999999E-4</v>
      </c>
      <c r="KS258">
        <v>0.1138378</v>
      </c>
      <c r="KT258">
        <v>1.0152829999999999</v>
      </c>
      <c r="KU258">
        <v>24.65157</v>
      </c>
      <c r="KV258" s="1">
        <v>1.6443339999999999E-4</v>
      </c>
      <c r="KW258">
        <v>0.1105612</v>
      </c>
      <c r="KX258">
        <v>1.0152319999999999</v>
      </c>
      <c r="KY258">
        <v>25.094149999999999</v>
      </c>
      <c r="KZ258" s="1">
        <v>1.5960799999999999E-4</v>
      </c>
      <c r="LA258">
        <v>0.10732319999999999</v>
      </c>
      <c r="LB258">
        <v>1.0152110000000001</v>
      </c>
      <c r="LC258">
        <v>25.085560000000001</v>
      </c>
      <c r="LD258" s="1">
        <v>1.5512490000000001E-4</v>
      </c>
      <c r="LE258">
        <v>0.1043144</v>
      </c>
      <c r="LF258">
        <v>1.015172</v>
      </c>
      <c r="LG258">
        <v>24.74869</v>
      </c>
      <c r="LH258" s="1">
        <v>1.507155E-4</v>
      </c>
      <c r="LI258">
        <v>0.1013587</v>
      </c>
      <c r="LJ258">
        <v>1.0151399999999999</v>
      </c>
      <c r="LK258">
        <v>24.40438</v>
      </c>
      <c r="LL258" s="1">
        <v>1.4645479999999999E-4</v>
      </c>
      <c r="LM258" s="1">
        <v>9.8499009999999998E-2</v>
      </c>
      <c r="LN258">
        <v>1.0150859999999999</v>
      </c>
      <c r="LO258">
        <v>24.1935</v>
      </c>
      <c r="LP258" s="1">
        <v>1.424729E-4</v>
      </c>
      <c r="LQ258">
        <v>9.5823599999999995E-2</v>
      </c>
      <c r="LR258">
        <v>1.0150699999999999</v>
      </c>
      <c r="LS258">
        <v>24.585360000000001</v>
      </c>
      <c r="LT258" s="1">
        <v>1.3868760000000001E-4</v>
      </c>
      <c r="LU258" s="1">
        <v>9.3284720000000002E-2</v>
      </c>
      <c r="LV258">
        <v>1.015037</v>
      </c>
      <c r="LW258">
        <v>25.217690000000001</v>
      </c>
      <c r="LX258" s="1">
        <v>1.3491339999999999E-4</v>
      </c>
      <c r="LY258">
        <v>9.0753100000000003E-2</v>
      </c>
      <c r="LZ258">
        <v>1.0149809999999999</v>
      </c>
      <c r="MA258">
        <v>25.801739999999999</v>
      </c>
      <c r="MB258" s="1">
        <v>1.312664E-4</v>
      </c>
      <c r="MC258" s="1">
        <v>8.8304049999999995E-2</v>
      </c>
      <c r="MD258">
        <v>1.014985</v>
      </c>
      <c r="ME258">
        <v>26.265609999999999</v>
      </c>
      <c r="MF258" s="1">
        <v>1.2787789999999999E-4</v>
      </c>
      <c r="MG258" s="1">
        <v>8.6025740000000003E-2</v>
      </c>
      <c r="MH258">
        <v>1.014934</v>
      </c>
      <c r="MI258">
        <v>26.222829999999998</v>
      </c>
      <c r="MJ258" s="1">
        <v>1.245559E-4</v>
      </c>
      <c r="MK258" s="1">
        <v>8.3801609999999999E-2</v>
      </c>
      <c r="ML258">
        <v>1.0149159999999999</v>
      </c>
      <c r="MM258">
        <v>25.871649999999999</v>
      </c>
      <c r="MN258" s="1">
        <v>1.2114130000000001E-4</v>
      </c>
      <c r="MO258" s="1">
        <v>8.1508490000000003E-2</v>
      </c>
      <c r="MP258">
        <v>1.0148649999999999</v>
      </c>
      <c r="MQ258">
        <v>25.476959999999998</v>
      </c>
      <c r="MR258" s="1">
        <v>1.1785350000000001E-4</v>
      </c>
      <c r="MS258" s="1">
        <v>7.9300250000000003E-2</v>
      </c>
      <c r="MT258">
        <v>1.014848</v>
      </c>
      <c r="MU258">
        <v>25.130739999999999</v>
      </c>
      <c r="MV258" s="1">
        <v>1.1457E-4</v>
      </c>
      <c r="MW258" s="1">
        <v>7.7096670000000006E-2</v>
      </c>
      <c r="MX258">
        <v>1.0148140000000001</v>
      </c>
      <c r="MY258">
        <v>24.978899999999999</v>
      </c>
      <c r="MZ258" s="1">
        <v>1.114599E-4</v>
      </c>
      <c r="NA258" s="1">
        <v>7.5005520000000006E-2</v>
      </c>
      <c r="NB258">
        <v>1.0147839999999999</v>
      </c>
      <c r="NC258">
        <v>25.19772</v>
      </c>
      <c r="ND258" s="1">
        <v>1.084698E-4</v>
      </c>
      <c r="NE258" s="1">
        <v>7.2995959999999999E-2</v>
      </c>
      <c r="NF258">
        <v>1.0147710000000001</v>
      </c>
      <c r="NG258">
        <v>25.695049999999998</v>
      </c>
      <c r="NH258" s="1">
        <v>1.056232E-4</v>
      </c>
      <c r="NI258" s="1">
        <v>7.1086090000000005E-2</v>
      </c>
      <c r="NJ258">
        <v>1.014721</v>
      </c>
      <c r="NK258">
        <v>25.875440000000001</v>
      </c>
      <c r="NL258" s="1">
        <v>1.0272910000000001E-4</v>
      </c>
      <c r="NM258">
        <v>6.9143499999999997E-2</v>
      </c>
      <c r="NN258">
        <v>1.014705</v>
      </c>
      <c r="NO258">
        <v>25.619129999999998</v>
      </c>
      <c r="NP258" s="1">
        <v>9.9884170000000006E-5</v>
      </c>
      <c r="NQ258" s="1">
        <v>6.7233849999999998E-2</v>
      </c>
      <c r="NR258">
        <v>1.0146839999999999</v>
      </c>
      <c r="NS258">
        <v>25.19969</v>
      </c>
      <c r="NT258" s="1">
        <v>9.7003289999999999E-5</v>
      </c>
      <c r="NU258" s="1">
        <v>6.5300239999999996E-2</v>
      </c>
      <c r="NV258">
        <v>1.0146390000000001</v>
      </c>
      <c r="NW258">
        <v>24.65277</v>
      </c>
      <c r="NX258" s="1">
        <v>9.4241459999999999E-5</v>
      </c>
      <c r="NY258" s="1">
        <v>6.3440380000000005E-2</v>
      </c>
      <c r="NZ258">
        <v>1.0146379999999999</v>
      </c>
      <c r="OA258">
        <v>24.14716</v>
      </c>
      <c r="OB258" s="1">
        <v>9.158134E-5</v>
      </c>
      <c r="OC258" s="1">
        <v>6.1653989999999999E-2</v>
      </c>
      <c r="OD258">
        <v>1.0145960000000001</v>
      </c>
      <c r="OE258">
        <v>24.211469999999998</v>
      </c>
      <c r="OF258" s="1">
        <v>8.8925259999999998E-5</v>
      </c>
      <c r="OG258" s="1">
        <v>5.9870060000000003E-2</v>
      </c>
      <c r="OH258">
        <v>1.0145850000000001</v>
      </c>
      <c r="OI258">
        <v>24.656500000000001</v>
      </c>
      <c r="OJ258" s="1">
        <v>8.6378469999999998E-5</v>
      </c>
      <c r="OK258" s="1">
        <v>5.8155749999999999E-2</v>
      </c>
    </row>
    <row r="259" spans="1:401" x14ac:dyDescent="0.35">
      <c r="A259">
        <v>265</v>
      </c>
      <c r="B259" t="s">
        <v>4</v>
      </c>
      <c r="C259" t="s">
        <v>181</v>
      </c>
      <c r="D259" t="s">
        <v>263</v>
      </c>
      <c r="E259">
        <v>883.23720000000003</v>
      </c>
      <c r="F259">
        <v>1.3181339999999999</v>
      </c>
      <c r="G259">
        <v>24.33436</v>
      </c>
      <c r="H259">
        <v>0</v>
      </c>
      <c r="I259">
        <v>0</v>
      </c>
      <c r="J259">
        <v>1.3178019999999999</v>
      </c>
      <c r="K259">
        <v>24.13654</v>
      </c>
      <c r="L259">
        <v>0</v>
      </c>
      <c r="M259">
        <v>0</v>
      </c>
      <c r="N259">
        <v>1.317423</v>
      </c>
      <c r="O259">
        <v>24.03341</v>
      </c>
      <c r="P259">
        <v>0</v>
      </c>
      <c r="Q259">
        <v>0</v>
      </c>
      <c r="R259">
        <v>1.317034</v>
      </c>
      <c r="S259">
        <v>23.988790000000002</v>
      </c>
      <c r="T259">
        <v>0</v>
      </c>
      <c r="U259">
        <v>0</v>
      </c>
      <c r="V259">
        <v>1.31663</v>
      </c>
      <c r="W259">
        <v>24.046420000000001</v>
      </c>
      <c r="X259">
        <v>0</v>
      </c>
      <c r="Y259">
        <v>0</v>
      </c>
      <c r="Z259">
        <v>1.3162210000000001</v>
      </c>
      <c r="AA259">
        <v>23.89517</v>
      </c>
      <c r="AB259">
        <v>0</v>
      </c>
      <c r="AC259">
        <v>0</v>
      </c>
      <c r="AD259">
        <v>1.3158160000000001</v>
      </c>
      <c r="AE259">
        <v>23.490570000000002</v>
      </c>
      <c r="AF259">
        <v>0</v>
      </c>
      <c r="AG259">
        <v>0</v>
      </c>
      <c r="AH259">
        <v>1.3154440000000001</v>
      </c>
      <c r="AI259">
        <v>22.98404</v>
      </c>
      <c r="AJ259">
        <v>0</v>
      </c>
      <c r="AK259">
        <v>0</v>
      </c>
      <c r="AL259">
        <v>1.3150470000000001</v>
      </c>
      <c r="AM259">
        <v>22.501149999999999</v>
      </c>
      <c r="AN259">
        <v>0</v>
      </c>
      <c r="AO259">
        <v>0</v>
      </c>
      <c r="AP259">
        <v>1.3147089999999999</v>
      </c>
      <c r="AQ259">
        <v>22.496099999999998</v>
      </c>
      <c r="AR259">
        <v>0</v>
      </c>
      <c r="AS259">
        <v>0</v>
      </c>
      <c r="AT259">
        <v>1.314373</v>
      </c>
      <c r="AU259">
        <v>22.85201</v>
      </c>
      <c r="AV259" s="1">
        <v>1.254496E-34</v>
      </c>
      <c r="AW259" s="1">
        <v>7.2719869999999995E-32</v>
      </c>
      <c r="AX259">
        <v>1.3140719999999999</v>
      </c>
      <c r="AY259">
        <v>23.172560000000001</v>
      </c>
      <c r="AZ259" s="1">
        <v>6.1706220000000002E-18</v>
      </c>
      <c r="BA259" s="1">
        <v>2.486586E-15</v>
      </c>
      <c r="BB259">
        <v>1.3137749999999999</v>
      </c>
      <c r="BC259">
        <v>23.43384</v>
      </c>
      <c r="BD259" s="1">
        <v>1.796009E-9</v>
      </c>
      <c r="BE259" s="1">
        <v>7.5927839999999997E-7</v>
      </c>
      <c r="BF259">
        <v>1.3135079999999999</v>
      </c>
      <c r="BG259">
        <v>23.393350000000002</v>
      </c>
      <c r="BH259" s="1">
        <v>2.48619E-5</v>
      </c>
      <c r="BI259">
        <v>1.19043E-2</v>
      </c>
      <c r="BJ259">
        <v>1.3132410000000001</v>
      </c>
      <c r="BK259">
        <v>23.06634</v>
      </c>
      <c r="BL259" s="1">
        <v>9.2560160000000006E-3</v>
      </c>
      <c r="BM259">
        <v>4.6915480000000001</v>
      </c>
      <c r="BN259">
        <v>1.313032</v>
      </c>
      <c r="BO259">
        <v>22.731580000000001</v>
      </c>
      <c r="BP259">
        <v>0.48392109999999999</v>
      </c>
      <c r="BQ259">
        <v>255.9359</v>
      </c>
      <c r="BR259">
        <v>1.3128580000000001</v>
      </c>
      <c r="BS259">
        <v>22.435929999999999</v>
      </c>
      <c r="BT259">
        <v>6.0226350000000002</v>
      </c>
      <c r="BU259">
        <v>3297.2750000000001</v>
      </c>
      <c r="BV259">
        <v>1.3126770000000001</v>
      </c>
      <c r="BW259">
        <v>22.45702</v>
      </c>
      <c r="BX259">
        <v>24.025770000000001</v>
      </c>
      <c r="BY259">
        <v>13545.37</v>
      </c>
      <c r="BZ259">
        <v>1.312559</v>
      </c>
      <c r="CA259">
        <v>22.686800000000002</v>
      </c>
      <c r="CB259">
        <v>37.575740000000003</v>
      </c>
      <c r="CC259">
        <v>21719.14</v>
      </c>
      <c r="CD259">
        <v>1.312451</v>
      </c>
      <c r="CE259">
        <v>22.86834</v>
      </c>
      <c r="CF259">
        <v>26.71518</v>
      </c>
      <c r="CG259">
        <v>15792.02</v>
      </c>
      <c r="CH259">
        <v>1.3123689999999999</v>
      </c>
      <c r="CI259">
        <v>23.090229999999998</v>
      </c>
      <c r="CJ259">
        <v>9.6934579999999997</v>
      </c>
      <c r="CK259">
        <v>5842.1480000000001</v>
      </c>
      <c r="CL259">
        <v>1.3122940000000001</v>
      </c>
      <c r="CM259">
        <v>23.08671</v>
      </c>
      <c r="CN259">
        <v>1.975789</v>
      </c>
      <c r="CO259">
        <v>1210.809</v>
      </c>
      <c r="CP259">
        <v>1.312217</v>
      </c>
      <c r="CQ259">
        <v>22.865570000000002</v>
      </c>
      <c r="CR259">
        <v>0.25008619999999998</v>
      </c>
      <c r="CS259">
        <v>155.26179999999999</v>
      </c>
      <c r="CT259">
        <v>1.312179</v>
      </c>
      <c r="CU259">
        <v>22.67944</v>
      </c>
      <c r="CV259" s="1">
        <v>2.6508380000000002E-2</v>
      </c>
      <c r="CW259">
        <v>16.360710000000001</v>
      </c>
      <c r="CX259">
        <v>1.3121069999999999</v>
      </c>
      <c r="CY259">
        <v>22.643180000000001</v>
      </c>
      <c r="CZ259" s="1">
        <v>7.1419509999999997E-3</v>
      </c>
      <c r="DA259">
        <v>4.2184210000000002</v>
      </c>
      <c r="DB259">
        <v>1.3120860000000001</v>
      </c>
      <c r="DC259">
        <v>23.07291</v>
      </c>
      <c r="DD259" s="1">
        <v>5.1280880000000003E-3</v>
      </c>
      <c r="DE259">
        <v>2.989655</v>
      </c>
      <c r="DF259">
        <v>1.3120210000000001</v>
      </c>
      <c r="DG259">
        <v>23.698350000000001</v>
      </c>
      <c r="DH259" s="1">
        <v>4.2661979999999997E-3</v>
      </c>
      <c r="DI259">
        <v>2.4849649999999999</v>
      </c>
      <c r="DJ259">
        <v>1.311976</v>
      </c>
      <c r="DK259">
        <v>24.259139999999999</v>
      </c>
      <c r="DL259" s="1">
        <v>3.592353E-3</v>
      </c>
      <c r="DM259">
        <v>2.0921889999999999</v>
      </c>
      <c r="DN259">
        <v>1.3119000000000001</v>
      </c>
      <c r="DO259">
        <v>24.67285</v>
      </c>
      <c r="DP259" s="1">
        <v>3.040606E-3</v>
      </c>
      <c r="DQ259">
        <v>1.770661</v>
      </c>
      <c r="DR259">
        <v>1.311817</v>
      </c>
      <c r="DS259">
        <v>24.532260000000001</v>
      </c>
      <c r="DT259" s="1">
        <v>2.5873749999999998E-3</v>
      </c>
      <c r="DU259">
        <v>1.506529</v>
      </c>
      <c r="DV259">
        <v>1.3117300000000001</v>
      </c>
      <c r="DW259">
        <v>24.071400000000001</v>
      </c>
      <c r="DX259" s="1">
        <v>2.2157129999999998E-3</v>
      </c>
      <c r="DY259">
        <v>1.2899640000000001</v>
      </c>
      <c r="DZ259">
        <v>1.311628</v>
      </c>
      <c r="EA259">
        <v>23.620550000000001</v>
      </c>
      <c r="EB259" s="1">
        <v>1.9110990000000001E-3</v>
      </c>
      <c r="EC259">
        <v>1.1124830000000001</v>
      </c>
      <c r="ED259">
        <v>1.311491</v>
      </c>
      <c r="EE259">
        <v>23.280080000000002</v>
      </c>
      <c r="EF259" s="1">
        <v>1.659967E-3</v>
      </c>
      <c r="EG259">
        <v>0.96616210000000002</v>
      </c>
      <c r="EH259">
        <v>1.3113269999999999</v>
      </c>
      <c r="EI259">
        <v>23.39311</v>
      </c>
      <c r="EJ259" s="1">
        <v>1.453043E-3</v>
      </c>
      <c r="EK259">
        <v>0.84563089999999996</v>
      </c>
      <c r="EL259">
        <v>1.311177</v>
      </c>
      <c r="EM259">
        <v>23.90757</v>
      </c>
      <c r="EN259" s="1">
        <v>1.280958E-3</v>
      </c>
      <c r="EO259">
        <v>0.74542750000000002</v>
      </c>
      <c r="EP259">
        <v>1.310981</v>
      </c>
      <c r="EQ259">
        <v>24.509409999999999</v>
      </c>
      <c r="ER259" s="1">
        <v>1.1365640000000001E-3</v>
      </c>
      <c r="ES259">
        <v>0.66135569999999999</v>
      </c>
      <c r="ET259">
        <v>1.3108040000000001</v>
      </c>
      <c r="EU259">
        <v>24.96527</v>
      </c>
      <c r="EV259" s="1">
        <v>1.0144209999999999E-3</v>
      </c>
      <c r="EW259">
        <v>0.59026160000000005</v>
      </c>
      <c r="EX259">
        <v>1.310603</v>
      </c>
      <c r="EY259">
        <v>24.92043</v>
      </c>
      <c r="EZ259" s="1">
        <v>9.1099289999999999E-4</v>
      </c>
      <c r="FA259">
        <v>0.53005729999999995</v>
      </c>
      <c r="FB259">
        <v>1.310406</v>
      </c>
      <c r="FC259">
        <v>24.539100000000001</v>
      </c>
      <c r="FD259" s="1">
        <v>8.2385490000000004E-4</v>
      </c>
      <c r="FE259">
        <v>0.47932550000000002</v>
      </c>
      <c r="FF259">
        <v>1.310195</v>
      </c>
      <c r="FG259">
        <v>24.124500000000001</v>
      </c>
      <c r="FH259" s="1">
        <v>7.5075930000000003E-4</v>
      </c>
      <c r="FI259">
        <v>0.43675910000000001</v>
      </c>
      <c r="FJ259">
        <v>1.310001</v>
      </c>
      <c r="FK259">
        <v>23.80057</v>
      </c>
      <c r="FL259" s="1">
        <v>6.8892080000000004E-4</v>
      </c>
      <c r="FM259">
        <v>0.40077190000000001</v>
      </c>
      <c r="FN259">
        <v>1.3097939999999999</v>
      </c>
      <c r="FO259">
        <v>23.980630000000001</v>
      </c>
      <c r="FP259" s="1">
        <v>6.362087E-4</v>
      </c>
      <c r="FQ259">
        <v>0.37011040000000001</v>
      </c>
      <c r="FR259">
        <v>1.3096110000000001</v>
      </c>
      <c r="FS259">
        <v>24.418189999999999</v>
      </c>
      <c r="FT259" s="1">
        <v>5.9007700000000005E-4</v>
      </c>
      <c r="FU259">
        <v>0.3432693</v>
      </c>
      <c r="FV259">
        <v>1.3094269999999999</v>
      </c>
      <c r="FW259">
        <v>24.71369</v>
      </c>
      <c r="FX259" s="1">
        <v>5.5064169999999996E-4</v>
      </c>
      <c r="FY259">
        <v>0.32031749999999998</v>
      </c>
      <c r="FZ259">
        <v>1.3092600000000001</v>
      </c>
      <c r="GA259">
        <v>24.86862</v>
      </c>
      <c r="GB259" s="1">
        <v>5.1652299999999996E-4</v>
      </c>
      <c r="GC259">
        <v>0.30047740000000001</v>
      </c>
      <c r="GD259">
        <v>1.30908</v>
      </c>
      <c r="GE259">
        <v>24.652329999999999</v>
      </c>
      <c r="GF259" s="1">
        <v>4.862534E-4</v>
      </c>
      <c r="GG259">
        <v>0.28287960000000001</v>
      </c>
      <c r="GH259">
        <v>1.3089569999999999</v>
      </c>
      <c r="GI259">
        <v>24.29373</v>
      </c>
      <c r="GJ259" s="1">
        <v>4.5940320000000001E-4</v>
      </c>
      <c r="GK259">
        <v>0.26726149999999999</v>
      </c>
      <c r="GL259">
        <v>1.308843</v>
      </c>
      <c r="GM259">
        <v>23.88768</v>
      </c>
      <c r="GN259" s="1">
        <v>4.357559E-4</v>
      </c>
      <c r="GO259">
        <v>0.25349739999999998</v>
      </c>
      <c r="GP259">
        <v>1.3087279999999999</v>
      </c>
      <c r="GQ259">
        <v>23.47456</v>
      </c>
      <c r="GR259" s="1">
        <v>4.1471379999999999E-4</v>
      </c>
      <c r="GS259">
        <v>0.24126810000000001</v>
      </c>
      <c r="GT259">
        <v>1.308654</v>
      </c>
      <c r="GU259">
        <v>23.172319999999999</v>
      </c>
      <c r="GV259" s="1">
        <v>3.9540069999999998E-4</v>
      </c>
      <c r="GW259">
        <v>0.2300461</v>
      </c>
      <c r="GX259">
        <v>1.308568</v>
      </c>
      <c r="GY259">
        <v>23.328489999999999</v>
      </c>
      <c r="GZ259" s="1">
        <v>3.775324E-4</v>
      </c>
      <c r="HA259">
        <v>0.2196594</v>
      </c>
      <c r="HB259">
        <v>1.308511</v>
      </c>
      <c r="HC259">
        <v>23.893470000000001</v>
      </c>
      <c r="HD259" s="1">
        <v>3.6143580000000001E-4</v>
      </c>
      <c r="HE259">
        <v>0.21029030000000001</v>
      </c>
      <c r="HF259">
        <v>1.3084629999999999</v>
      </c>
      <c r="HG259">
        <v>24.456579999999999</v>
      </c>
      <c r="HH259" s="1">
        <v>3.465594E-4</v>
      </c>
      <c r="HI259">
        <v>0.20164009999999999</v>
      </c>
      <c r="HJ259">
        <v>1.3084530000000001</v>
      </c>
      <c r="HK259">
        <v>24.502410000000001</v>
      </c>
      <c r="HL259" s="1">
        <v>3.3296919999999998E-4</v>
      </c>
      <c r="HM259">
        <v>0.1937287</v>
      </c>
      <c r="HN259">
        <v>1.308406</v>
      </c>
      <c r="HO259">
        <v>24.028580000000002</v>
      </c>
      <c r="HP259" s="1">
        <v>3.2064810000000002E-4</v>
      </c>
      <c r="HQ259">
        <v>0.1865619</v>
      </c>
      <c r="HR259">
        <v>1.308378</v>
      </c>
      <c r="HS259">
        <v>23.456589999999998</v>
      </c>
      <c r="HT259" s="1">
        <v>3.0924199999999999E-4</v>
      </c>
      <c r="HU259">
        <v>0.17993000000000001</v>
      </c>
      <c r="HV259">
        <v>1.308365</v>
      </c>
      <c r="HW259">
        <v>22.97231</v>
      </c>
      <c r="HX259" s="1">
        <v>2.9865680000000001E-4</v>
      </c>
      <c r="HY259">
        <v>0.17377570000000001</v>
      </c>
      <c r="HZ259">
        <v>1.308352</v>
      </c>
      <c r="IA259">
        <v>22.957889999999999</v>
      </c>
      <c r="IB259" s="1">
        <v>2.8849790000000001E-4</v>
      </c>
      <c r="IC259">
        <v>0.1678703</v>
      </c>
      <c r="ID259">
        <v>1.308324</v>
      </c>
      <c r="IE259">
        <v>23.35117</v>
      </c>
      <c r="IF259" s="1">
        <v>2.7886939999999998E-4</v>
      </c>
      <c r="IG259">
        <v>0.1622731</v>
      </c>
      <c r="IH259">
        <v>1.308303</v>
      </c>
      <c r="II259">
        <v>23.742149999999999</v>
      </c>
      <c r="IJ259" s="1">
        <v>2.6972809999999998E-4</v>
      </c>
      <c r="IK259">
        <v>0.15695410000000001</v>
      </c>
      <c r="IL259">
        <v>1.3082830000000001</v>
      </c>
      <c r="IM259">
        <v>23.999690000000001</v>
      </c>
      <c r="IN259" s="1">
        <v>2.612127E-4</v>
      </c>
      <c r="IO259">
        <v>0.15200839999999999</v>
      </c>
      <c r="IP259">
        <v>1.308252</v>
      </c>
      <c r="IQ259">
        <v>23.897320000000001</v>
      </c>
      <c r="IR259" s="1">
        <v>2.5316329999999998E-4</v>
      </c>
      <c r="IS259">
        <v>0.1473276</v>
      </c>
      <c r="IT259">
        <v>1.3082119999999999</v>
      </c>
      <c r="IU259">
        <v>23.593330000000002</v>
      </c>
      <c r="IV259" s="1">
        <v>2.451841E-4</v>
      </c>
      <c r="IW259">
        <v>0.14269270000000001</v>
      </c>
      <c r="IX259">
        <v>1.308162</v>
      </c>
      <c r="IY259">
        <v>23.31305</v>
      </c>
      <c r="IZ259" s="1">
        <v>2.3744550000000001E-4</v>
      </c>
      <c r="JA259">
        <v>0.13820389999999999</v>
      </c>
      <c r="JB259">
        <v>1.3081050000000001</v>
      </c>
      <c r="JC259">
        <v>23.121759999999998</v>
      </c>
      <c r="JD259" s="1">
        <v>2.298612E-4</v>
      </c>
      <c r="JE259">
        <v>0.13380110000000001</v>
      </c>
      <c r="JF259">
        <v>1.30802</v>
      </c>
      <c r="JG259">
        <v>23.388100000000001</v>
      </c>
      <c r="JH259" s="1">
        <v>2.2272009999999999E-4</v>
      </c>
      <c r="JI259">
        <v>0.12964870000000001</v>
      </c>
      <c r="JJ259">
        <v>1.3079510000000001</v>
      </c>
      <c r="JK259">
        <v>23.833089999999999</v>
      </c>
      <c r="JL259" s="1">
        <v>2.160927E-4</v>
      </c>
      <c r="JM259">
        <v>0.12579509999999999</v>
      </c>
      <c r="JN259">
        <v>1.3078559999999999</v>
      </c>
      <c r="JO259">
        <v>24.202249999999999</v>
      </c>
      <c r="JP259" s="1">
        <v>2.0964280000000001E-4</v>
      </c>
      <c r="JQ259">
        <v>0.1220585</v>
      </c>
      <c r="JR259">
        <v>1.307747</v>
      </c>
      <c r="JS259">
        <v>24.43909</v>
      </c>
      <c r="JT259" s="1">
        <v>2.031802E-4</v>
      </c>
      <c r="JU259">
        <v>0.11830300000000001</v>
      </c>
      <c r="JV259">
        <v>1.307655</v>
      </c>
      <c r="JW259">
        <v>24.43366</v>
      </c>
      <c r="JX259" s="1">
        <v>1.9701739999999999E-4</v>
      </c>
      <c r="JY259">
        <v>0.1147277</v>
      </c>
      <c r="JZ259">
        <v>1.307547</v>
      </c>
      <c r="KA259">
        <v>24.189540000000001</v>
      </c>
      <c r="KB259" s="1">
        <v>1.910258E-4</v>
      </c>
      <c r="KC259">
        <v>0.11124439999999999</v>
      </c>
      <c r="KD259">
        <v>1.3074060000000001</v>
      </c>
      <c r="KE259">
        <v>23.895579999999999</v>
      </c>
      <c r="KF259" s="1">
        <v>1.8530430000000001E-4</v>
      </c>
      <c r="KG259">
        <v>0.10792300000000001</v>
      </c>
      <c r="KH259">
        <v>1.3072729999999999</v>
      </c>
      <c r="KI259">
        <v>23.586220000000001</v>
      </c>
      <c r="KJ259" s="1">
        <v>1.799959E-4</v>
      </c>
      <c r="KK259">
        <v>0.10484209999999999</v>
      </c>
      <c r="KL259">
        <v>1.3071649999999999</v>
      </c>
      <c r="KM259">
        <v>23.722460000000002</v>
      </c>
      <c r="KN259" s="1">
        <v>1.7465039999999999E-4</v>
      </c>
      <c r="KO259">
        <v>0.10174080000000001</v>
      </c>
      <c r="KP259">
        <v>1.3070299999999999</v>
      </c>
      <c r="KQ259">
        <v>24.13419</v>
      </c>
      <c r="KR259" s="1">
        <v>1.6963319999999999E-4</v>
      </c>
      <c r="KS259" s="1">
        <v>9.8822560000000004E-2</v>
      </c>
      <c r="KT259">
        <v>1.3068949999999999</v>
      </c>
      <c r="KU259">
        <v>24.65409</v>
      </c>
      <c r="KV259" s="1">
        <v>1.647396E-4</v>
      </c>
      <c r="KW259" s="1">
        <v>9.5985849999999998E-2</v>
      </c>
      <c r="KX259">
        <v>1.306751</v>
      </c>
      <c r="KY259">
        <v>25.098790000000001</v>
      </c>
      <c r="KZ259" s="1">
        <v>1.598948E-4</v>
      </c>
      <c r="LA259" s="1">
        <v>9.3170119999999995E-2</v>
      </c>
      <c r="LB259">
        <v>1.3066310000000001</v>
      </c>
      <c r="LC259">
        <v>25.102360000000001</v>
      </c>
      <c r="LD259" s="1">
        <v>1.5539920000000001E-4</v>
      </c>
      <c r="LE259" s="1">
        <v>9.0556810000000001E-2</v>
      </c>
      <c r="LF259">
        <v>1.3065089999999999</v>
      </c>
      <c r="LG259">
        <v>24.770099999999999</v>
      </c>
      <c r="LH259" s="1">
        <v>1.5098720000000001E-4</v>
      </c>
      <c r="LI259" s="1">
        <v>8.7994950000000002E-2</v>
      </c>
      <c r="LJ259">
        <v>1.306373</v>
      </c>
      <c r="LK259">
        <v>24.425550000000001</v>
      </c>
      <c r="LL259" s="1">
        <v>1.467126E-4</v>
      </c>
      <c r="LM259" s="1">
        <v>8.5509710000000003E-2</v>
      </c>
      <c r="LN259">
        <v>1.3062640000000001</v>
      </c>
      <c r="LO259">
        <v>24.206150000000001</v>
      </c>
      <c r="LP259" s="1">
        <v>1.4271210000000001E-4</v>
      </c>
      <c r="LQ259" s="1">
        <v>8.3180160000000003E-2</v>
      </c>
      <c r="LR259">
        <v>1.3061389999999999</v>
      </c>
      <c r="LS259">
        <v>24.58887</v>
      </c>
      <c r="LT259" s="1">
        <v>1.389199E-4</v>
      </c>
      <c r="LU259" s="1">
        <v>8.0977670000000002E-2</v>
      </c>
      <c r="LV259">
        <v>1.3060430000000001</v>
      </c>
      <c r="LW259">
        <v>25.217700000000001</v>
      </c>
      <c r="LX259" s="1">
        <v>1.3514700000000001E-4</v>
      </c>
      <c r="LY259" s="1">
        <v>7.8785209999999994E-2</v>
      </c>
      <c r="LZ259">
        <v>1.3059400000000001</v>
      </c>
      <c r="MA259">
        <v>25.80603</v>
      </c>
      <c r="MB259" s="1">
        <v>1.3148540000000001E-4</v>
      </c>
      <c r="MC259" s="1">
        <v>7.6653879999999994E-2</v>
      </c>
      <c r="MD259">
        <v>1.305833</v>
      </c>
      <c r="ME259">
        <v>26.2745</v>
      </c>
      <c r="MF259" s="1">
        <v>1.28083E-4</v>
      </c>
      <c r="MG259" s="1">
        <v>7.467298E-2</v>
      </c>
      <c r="MH259">
        <v>1.3057350000000001</v>
      </c>
      <c r="MI259">
        <v>26.245809999999999</v>
      </c>
      <c r="MJ259" s="1">
        <v>1.2476490000000001E-4</v>
      </c>
      <c r="MK259" s="1">
        <v>7.2747290000000006E-2</v>
      </c>
      <c r="ML259">
        <v>1.3056380000000001</v>
      </c>
      <c r="MM259">
        <v>25.898</v>
      </c>
      <c r="MN259" s="1">
        <v>1.213507E-4</v>
      </c>
      <c r="MO259" s="1">
        <v>7.0761749999999998E-2</v>
      </c>
      <c r="MP259">
        <v>1.305552</v>
      </c>
      <c r="MQ259">
        <v>25.501850000000001</v>
      </c>
      <c r="MR259" s="1">
        <v>1.180559E-4</v>
      </c>
      <c r="MS259">
        <v>6.8843799999999997E-2</v>
      </c>
      <c r="MT259">
        <v>1.305445</v>
      </c>
      <c r="MU259">
        <v>25.15053</v>
      </c>
      <c r="MV259" s="1">
        <v>1.147723E-4</v>
      </c>
      <c r="MW259" s="1">
        <v>6.6934939999999998E-2</v>
      </c>
      <c r="MX259">
        <v>1.3053589999999999</v>
      </c>
      <c r="MY259">
        <v>24.99164</v>
      </c>
      <c r="MZ259" s="1">
        <v>1.116466E-4</v>
      </c>
      <c r="NA259" s="1">
        <v>6.5113480000000001E-2</v>
      </c>
      <c r="NB259">
        <v>1.305253</v>
      </c>
      <c r="NC259">
        <v>25.20204</v>
      </c>
      <c r="ND259" s="1">
        <v>1.086508E-4</v>
      </c>
      <c r="NE259">
        <v>6.3369700000000001E-2</v>
      </c>
      <c r="NF259">
        <v>1.30515</v>
      </c>
      <c r="NG259">
        <v>25.700769999999999</v>
      </c>
      <c r="NH259" s="1">
        <v>1.0580130000000001E-4</v>
      </c>
      <c r="NI259">
        <v>6.1712900000000001E-2</v>
      </c>
      <c r="NJ259">
        <v>1.305064</v>
      </c>
      <c r="NK259">
        <v>25.89048</v>
      </c>
      <c r="NL259" s="1">
        <v>1.029059E-4</v>
      </c>
      <c r="NM259" s="1">
        <v>6.002905E-2</v>
      </c>
      <c r="NN259">
        <v>1.3049679999999999</v>
      </c>
      <c r="NO259">
        <v>25.64462</v>
      </c>
      <c r="NP259" s="1">
        <v>1.000629E-4</v>
      </c>
      <c r="NQ259" s="1">
        <v>5.8375429999999999E-2</v>
      </c>
      <c r="NR259">
        <v>1.3048759999999999</v>
      </c>
      <c r="NS259">
        <v>25.23132</v>
      </c>
      <c r="NT259" s="1">
        <v>9.7180159999999999E-5</v>
      </c>
      <c r="NU259" s="1">
        <v>5.6699409999999999E-2</v>
      </c>
      <c r="NV259">
        <v>1.3048010000000001</v>
      </c>
      <c r="NW259">
        <v>24.690380000000001</v>
      </c>
      <c r="NX259" s="1">
        <v>9.4407140000000002E-5</v>
      </c>
      <c r="NY259" s="1">
        <v>5.508093E-2</v>
      </c>
      <c r="NZ259">
        <v>1.3047010000000001</v>
      </c>
      <c r="OA259">
        <v>24.174779999999998</v>
      </c>
      <c r="OB259" s="1">
        <v>9.1748059999999994E-5</v>
      </c>
      <c r="OC259">
        <v>5.3534100000000001E-2</v>
      </c>
      <c r="OD259">
        <v>1.3046310000000001</v>
      </c>
      <c r="OE259">
        <v>24.223109999999998</v>
      </c>
      <c r="OF259" s="1">
        <v>8.9087429999999999E-5</v>
      </c>
      <c r="OG259" s="1">
        <v>5.1985169999999997E-2</v>
      </c>
      <c r="OH259">
        <v>1.3045679999999999</v>
      </c>
      <c r="OI259">
        <v>24.661010000000001</v>
      </c>
      <c r="OJ259" s="1">
        <v>8.6533259999999998E-5</v>
      </c>
      <c r="OK259">
        <v>5.0495900000000003E-2</v>
      </c>
    </row>
    <row r="260" spans="1:401" x14ac:dyDescent="0.35">
      <c r="A260">
        <v>266</v>
      </c>
      <c r="B260" t="s">
        <v>4</v>
      </c>
      <c r="C260" t="s">
        <v>181</v>
      </c>
      <c r="D260" t="s">
        <v>264</v>
      </c>
      <c r="E260">
        <v>878.52809999999999</v>
      </c>
      <c r="F260">
        <v>1.334365</v>
      </c>
      <c r="G260">
        <v>24.365100000000002</v>
      </c>
      <c r="H260">
        <v>0</v>
      </c>
      <c r="I260">
        <v>0</v>
      </c>
      <c r="J260">
        <v>1.334166</v>
      </c>
      <c r="K260">
        <v>24.15869</v>
      </c>
      <c r="L260">
        <v>0</v>
      </c>
      <c r="M260">
        <v>0</v>
      </c>
      <c r="N260">
        <v>1.333931</v>
      </c>
      <c r="O260">
        <v>24.044090000000001</v>
      </c>
      <c r="P260">
        <v>0</v>
      </c>
      <c r="Q260">
        <v>0</v>
      </c>
      <c r="R260">
        <v>1.333685</v>
      </c>
      <c r="S260">
        <v>23.994810000000001</v>
      </c>
      <c r="T260">
        <v>0</v>
      </c>
      <c r="U260">
        <v>0</v>
      </c>
      <c r="V260">
        <v>1.3334600000000001</v>
      </c>
      <c r="W260">
        <v>24.05885</v>
      </c>
      <c r="X260">
        <v>0</v>
      </c>
      <c r="Y260">
        <v>0</v>
      </c>
      <c r="Z260">
        <v>1.3331999999999999</v>
      </c>
      <c r="AA260">
        <v>23.91967</v>
      </c>
      <c r="AB260">
        <v>0</v>
      </c>
      <c r="AC260">
        <v>0</v>
      </c>
      <c r="AD260">
        <v>1.332972</v>
      </c>
      <c r="AE260">
        <v>23.529430000000001</v>
      </c>
      <c r="AF260">
        <v>0</v>
      </c>
      <c r="AG260">
        <v>0</v>
      </c>
      <c r="AH260">
        <v>1.3327709999999999</v>
      </c>
      <c r="AI260">
        <v>23.029209999999999</v>
      </c>
      <c r="AJ260">
        <v>0</v>
      </c>
      <c r="AK260">
        <v>0</v>
      </c>
      <c r="AL260">
        <v>1.3325229999999999</v>
      </c>
      <c r="AM260">
        <v>22.5456</v>
      </c>
      <c r="AN260">
        <v>0</v>
      </c>
      <c r="AO260">
        <v>0</v>
      </c>
      <c r="AP260">
        <v>1.332328</v>
      </c>
      <c r="AQ260">
        <v>22.530100000000001</v>
      </c>
      <c r="AR260">
        <v>0</v>
      </c>
      <c r="AS260">
        <v>0</v>
      </c>
      <c r="AT260">
        <v>1.3321559999999999</v>
      </c>
      <c r="AU260">
        <v>22.875910000000001</v>
      </c>
      <c r="AV260" s="1">
        <v>1.50137E-35</v>
      </c>
      <c r="AW260" s="1">
        <v>9.8834229999999996E-33</v>
      </c>
      <c r="AX260">
        <v>1.331974</v>
      </c>
      <c r="AY260">
        <v>23.19097</v>
      </c>
      <c r="AZ260" s="1">
        <v>2.7077339999999998E-18</v>
      </c>
      <c r="BA260" s="1">
        <v>1.0588999999999999E-15</v>
      </c>
      <c r="BB260">
        <v>1.331823</v>
      </c>
      <c r="BC260">
        <v>23.44894</v>
      </c>
      <c r="BD260" s="1">
        <v>8.4872499999999998E-10</v>
      </c>
      <c r="BE260" s="1">
        <v>3.7289860000000001E-7</v>
      </c>
      <c r="BF260">
        <v>1.3316650000000001</v>
      </c>
      <c r="BG260">
        <v>23.412279999999999</v>
      </c>
      <c r="BH260" s="1">
        <v>1.6537530000000001E-5</v>
      </c>
      <c r="BI260" s="1">
        <v>8.5226940000000008E-3</v>
      </c>
      <c r="BJ260">
        <v>1.331515</v>
      </c>
      <c r="BK260">
        <v>23.089639999999999</v>
      </c>
      <c r="BL260" s="1">
        <v>6.9957420000000001E-3</v>
      </c>
      <c r="BM260">
        <v>3.8660589999999999</v>
      </c>
      <c r="BN260">
        <v>1.3313980000000001</v>
      </c>
      <c r="BO260">
        <v>22.75442</v>
      </c>
      <c r="BP260">
        <v>0.4004103</v>
      </c>
      <c r="BQ260">
        <v>233.33949999999999</v>
      </c>
      <c r="BR260">
        <v>1.3313060000000001</v>
      </c>
      <c r="BS260">
        <v>22.458020000000001</v>
      </c>
      <c r="BT260">
        <v>5.3571460000000002</v>
      </c>
      <c r="BU260">
        <v>3262.6219999999998</v>
      </c>
      <c r="BV260">
        <v>1.3312349999999999</v>
      </c>
      <c r="BW260">
        <v>22.48208</v>
      </c>
      <c r="BX260">
        <v>22.707519999999999</v>
      </c>
      <c r="BY260">
        <v>14367.66</v>
      </c>
      <c r="BZ260">
        <v>1.331161</v>
      </c>
      <c r="CA260">
        <v>22.712150000000001</v>
      </c>
      <c r="CB260">
        <v>37.40531</v>
      </c>
      <c r="CC260">
        <v>24475.119999999999</v>
      </c>
      <c r="CD260">
        <v>1.33107</v>
      </c>
      <c r="CE260">
        <v>22.890080000000001</v>
      </c>
      <c r="CF260">
        <v>27.838840000000001</v>
      </c>
      <c r="CG260">
        <v>18767.62</v>
      </c>
      <c r="CH260">
        <v>1.331059</v>
      </c>
      <c r="CI260">
        <v>23.109660000000002</v>
      </c>
      <c r="CJ260">
        <v>10.51361</v>
      </c>
      <c r="CK260">
        <v>7279.5290000000005</v>
      </c>
      <c r="CL260">
        <v>1.331002</v>
      </c>
      <c r="CM260">
        <v>23.101489999999998</v>
      </c>
      <c r="CN260">
        <v>2.2193260000000001</v>
      </c>
      <c r="CO260">
        <v>1573.1510000000001</v>
      </c>
      <c r="CP260">
        <v>1.3309759999999999</v>
      </c>
      <c r="CQ260">
        <v>22.879709999999999</v>
      </c>
      <c r="CR260">
        <v>0.28872609999999999</v>
      </c>
      <c r="CS260">
        <v>208.5917</v>
      </c>
      <c r="CT260">
        <v>1.330962</v>
      </c>
      <c r="CU260">
        <v>22.690020000000001</v>
      </c>
      <c r="CV260">
        <v>3.02785E-2</v>
      </c>
      <c r="CW260">
        <v>21.790880000000001</v>
      </c>
      <c r="CX260">
        <v>1.3309390000000001</v>
      </c>
      <c r="CY260">
        <v>22.651949999999999</v>
      </c>
      <c r="CZ260" s="1">
        <v>7.4436529999999997E-3</v>
      </c>
      <c r="DA260">
        <v>5.0437919999999998</v>
      </c>
      <c r="DB260">
        <v>1.3308880000000001</v>
      </c>
      <c r="DC260">
        <v>23.082540000000002</v>
      </c>
      <c r="DD260" s="1">
        <v>5.1947979999999996E-3</v>
      </c>
      <c r="DE260">
        <v>3.445589</v>
      </c>
      <c r="DF260">
        <v>1.3308660000000001</v>
      </c>
      <c r="DG260">
        <v>23.70739</v>
      </c>
      <c r="DH260" s="1">
        <v>4.3126989999999997E-3</v>
      </c>
      <c r="DI260">
        <v>2.8559999999999999</v>
      </c>
      <c r="DJ260">
        <v>1.3308230000000001</v>
      </c>
      <c r="DK260">
        <v>24.274650000000001</v>
      </c>
      <c r="DL260" s="1">
        <v>3.6301969999999999E-3</v>
      </c>
      <c r="DM260">
        <v>2.4034779999999998</v>
      </c>
      <c r="DN260">
        <v>1.3307880000000001</v>
      </c>
      <c r="DO260">
        <v>24.690740000000002</v>
      </c>
      <c r="DP260" s="1">
        <v>3.0716580000000001E-3</v>
      </c>
      <c r="DQ260">
        <v>2.033331</v>
      </c>
      <c r="DR260">
        <v>1.3307310000000001</v>
      </c>
      <c r="DS260">
        <v>24.557020000000001</v>
      </c>
      <c r="DT260" s="1">
        <v>2.6128890000000002E-3</v>
      </c>
      <c r="DU260">
        <v>1.7292860000000001</v>
      </c>
      <c r="DV260">
        <v>1.330676</v>
      </c>
      <c r="DW260">
        <v>24.1008</v>
      </c>
      <c r="DX260" s="1">
        <v>2.236586E-3</v>
      </c>
      <c r="DY260">
        <v>1.479914</v>
      </c>
      <c r="DZ260">
        <v>1.3306210000000001</v>
      </c>
      <c r="EA260">
        <v>23.64883</v>
      </c>
      <c r="EB260" s="1">
        <v>1.9282679999999999E-3</v>
      </c>
      <c r="EC260">
        <v>1.2756209999999999</v>
      </c>
      <c r="ED260">
        <v>1.330554</v>
      </c>
      <c r="EE260">
        <v>23.306319999999999</v>
      </c>
      <c r="EF260" s="1">
        <v>1.6741359999999999E-3</v>
      </c>
      <c r="EG260">
        <v>1.107221</v>
      </c>
      <c r="EH260">
        <v>1.330438</v>
      </c>
      <c r="EI260">
        <v>23.413830000000001</v>
      </c>
      <c r="EJ260" s="1">
        <v>1.4647250000000001E-3</v>
      </c>
      <c r="EK260">
        <v>0.96849339999999995</v>
      </c>
      <c r="EL260">
        <v>1.330335</v>
      </c>
      <c r="EM260">
        <v>23.92211</v>
      </c>
      <c r="EN260" s="1">
        <v>1.2907400000000001E-3</v>
      </c>
      <c r="EO260">
        <v>0.85329509999999997</v>
      </c>
      <c r="EP260">
        <v>1.330227</v>
      </c>
      <c r="EQ260">
        <v>24.524049999999999</v>
      </c>
      <c r="ER260" s="1">
        <v>1.1447899999999999E-3</v>
      </c>
      <c r="ES260">
        <v>0.75666730000000004</v>
      </c>
      <c r="ET260">
        <v>1.3301190000000001</v>
      </c>
      <c r="EU260">
        <v>24.9819</v>
      </c>
      <c r="EV260" s="1">
        <v>1.0213939999999999E-3</v>
      </c>
      <c r="EW260">
        <v>0.6750062</v>
      </c>
      <c r="EX260">
        <v>1.3300019999999999</v>
      </c>
      <c r="EY260">
        <v>24.940460000000002</v>
      </c>
      <c r="EZ260" s="1">
        <v>9.1689129999999997E-4</v>
      </c>
      <c r="FA260">
        <v>0.60585060000000002</v>
      </c>
      <c r="FB260">
        <v>1.32988</v>
      </c>
      <c r="FC260">
        <v>24.565110000000001</v>
      </c>
      <c r="FD260" s="1">
        <v>8.2880319999999999E-4</v>
      </c>
      <c r="FE260">
        <v>0.54753490000000005</v>
      </c>
      <c r="FF260">
        <v>1.3297479999999999</v>
      </c>
      <c r="FG260">
        <v>24.151350000000001</v>
      </c>
      <c r="FH260" s="1">
        <v>7.5492630000000005E-4</v>
      </c>
      <c r="FI260">
        <v>0.49861630000000001</v>
      </c>
      <c r="FJ260">
        <v>1.3296460000000001</v>
      </c>
      <c r="FK260">
        <v>23.823599999999999</v>
      </c>
      <c r="FL260" s="1">
        <v>6.9244870000000004E-4</v>
      </c>
      <c r="FM260">
        <v>0.45727800000000002</v>
      </c>
      <c r="FN260">
        <v>1.3295250000000001</v>
      </c>
      <c r="FO260">
        <v>24.000889999999998</v>
      </c>
      <c r="FP260" s="1">
        <v>6.3926230000000003E-4</v>
      </c>
      <c r="FQ260">
        <v>0.4221047</v>
      </c>
      <c r="FR260">
        <v>1.3294170000000001</v>
      </c>
      <c r="FS260">
        <v>24.4314</v>
      </c>
      <c r="FT260" s="1">
        <v>5.9273650000000002E-4</v>
      </c>
      <c r="FU260">
        <v>0.3913449</v>
      </c>
      <c r="FV260">
        <v>1.3293219999999999</v>
      </c>
      <c r="FW260">
        <v>24.726649999999999</v>
      </c>
      <c r="FX260" s="1">
        <v>5.5289499999999997E-4</v>
      </c>
      <c r="FY260">
        <v>0.3649791</v>
      </c>
      <c r="FZ260">
        <v>1.32921</v>
      </c>
      <c r="GA260">
        <v>24.88288</v>
      </c>
      <c r="GB260" s="1">
        <v>5.1851130000000003E-4</v>
      </c>
      <c r="GC260">
        <v>0.34225489999999997</v>
      </c>
      <c r="GD260">
        <v>1.329126</v>
      </c>
      <c r="GE260">
        <v>24.678540000000002</v>
      </c>
      <c r="GF260" s="1">
        <v>4.8801980000000002E-4</v>
      </c>
      <c r="GG260">
        <v>0.32211079999999997</v>
      </c>
      <c r="GH260">
        <v>1.3290459999999999</v>
      </c>
      <c r="GI260">
        <v>24.330929999999999</v>
      </c>
      <c r="GJ260" s="1">
        <v>4.6096180000000002E-4</v>
      </c>
      <c r="GK260">
        <v>0.30423359999999999</v>
      </c>
      <c r="GL260">
        <v>1.329008</v>
      </c>
      <c r="GM260">
        <v>23.928249999999998</v>
      </c>
      <c r="GN260" s="1">
        <v>4.3713509999999999E-4</v>
      </c>
      <c r="GO260">
        <v>0.28847410000000001</v>
      </c>
      <c r="GP260">
        <v>1.3289340000000001</v>
      </c>
      <c r="GQ260">
        <v>23.513110000000001</v>
      </c>
      <c r="GR260" s="1">
        <v>4.1595279999999998E-4</v>
      </c>
      <c r="GS260">
        <v>0.27449059999999997</v>
      </c>
      <c r="GT260">
        <v>1.3288960000000001</v>
      </c>
      <c r="GU260">
        <v>23.196770000000001</v>
      </c>
      <c r="GV260" s="1">
        <v>3.965579E-4</v>
      </c>
      <c r="GW260">
        <v>0.26169940000000003</v>
      </c>
      <c r="GX260">
        <v>1.328838</v>
      </c>
      <c r="GY260">
        <v>23.34356</v>
      </c>
      <c r="GZ260" s="1">
        <v>3.7858299999999999E-4</v>
      </c>
      <c r="HA260">
        <v>0.2498349</v>
      </c>
      <c r="HB260">
        <v>1.3288070000000001</v>
      </c>
      <c r="HC260">
        <v>23.8994</v>
      </c>
      <c r="HD260" s="1">
        <v>3.6238770000000001E-4</v>
      </c>
      <c r="HE260">
        <v>0.23913129999999999</v>
      </c>
      <c r="HF260">
        <v>1.328797</v>
      </c>
      <c r="HG260">
        <v>24.470800000000001</v>
      </c>
      <c r="HH260" s="1">
        <v>3.4744410000000001E-4</v>
      </c>
      <c r="HI260">
        <v>0.22927139999999999</v>
      </c>
      <c r="HJ260">
        <v>1.328783</v>
      </c>
      <c r="HK260">
        <v>24.524619999999999</v>
      </c>
      <c r="HL260" s="1">
        <v>3.3376679999999999E-4</v>
      </c>
      <c r="HM260">
        <v>0.22023429999999999</v>
      </c>
      <c r="HN260">
        <v>1.3287469999999999</v>
      </c>
      <c r="HO260">
        <v>24.06437</v>
      </c>
      <c r="HP260" s="1">
        <v>3.213798E-4</v>
      </c>
      <c r="HQ260">
        <v>0.2120534</v>
      </c>
      <c r="HR260">
        <v>1.328756</v>
      </c>
      <c r="HS260">
        <v>23.4955</v>
      </c>
      <c r="HT260" s="1">
        <v>3.0992079999999999E-4</v>
      </c>
      <c r="HU260">
        <v>0.20449419999999999</v>
      </c>
      <c r="HV260">
        <v>1.3287469999999999</v>
      </c>
      <c r="HW260">
        <v>23.002960000000002</v>
      </c>
      <c r="HX260" s="1">
        <v>2.9929549999999999E-4</v>
      </c>
      <c r="HY260">
        <v>0.1974842</v>
      </c>
      <c r="HZ260">
        <v>1.3287180000000001</v>
      </c>
      <c r="IA260">
        <v>22.97889</v>
      </c>
      <c r="IB260" s="1">
        <v>2.8910920000000003E-4</v>
      </c>
      <c r="IC260">
        <v>0.19076860000000001</v>
      </c>
      <c r="ID260">
        <v>1.328729</v>
      </c>
      <c r="IE260">
        <v>23.36083</v>
      </c>
      <c r="IF260" s="1">
        <v>2.7945310000000002E-4</v>
      </c>
      <c r="IG260">
        <v>0.1843996</v>
      </c>
      <c r="IH260">
        <v>1.3287150000000001</v>
      </c>
      <c r="II260">
        <v>23.756170000000001</v>
      </c>
      <c r="IJ260" s="1">
        <v>2.7026859999999998E-4</v>
      </c>
      <c r="IK260">
        <v>0.17833640000000001</v>
      </c>
      <c r="IL260">
        <v>1.3286789999999999</v>
      </c>
      <c r="IM260">
        <v>24.017389999999999</v>
      </c>
      <c r="IN260" s="1">
        <v>2.6172590000000001E-4</v>
      </c>
      <c r="IO260">
        <v>0.17270779999999999</v>
      </c>
      <c r="IP260">
        <v>1.328684</v>
      </c>
      <c r="IQ260">
        <v>23.91732</v>
      </c>
      <c r="IR260" s="1">
        <v>2.5365640000000003E-4</v>
      </c>
      <c r="IS260">
        <v>0.16738400000000001</v>
      </c>
      <c r="IT260">
        <v>1.3286560000000001</v>
      </c>
      <c r="IU260">
        <v>23.61825</v>
      </c>
      <c r="IV260" s="1">
        <v>2.4566639999999999E-4</v>
      </c>
      <c r="IW260">
        <v>0.16212080000000001</v>
      </c>
      <c r="IX260">
        <v>1.3285960000000001</v>
      </c>
      <c r="IY260">
        <v>23.337299999999999</v>
      </c>
      <c r="IZ260" s="1">
        <v>2.3791909999999999E-4</v>
      </c>
      <c r="JA260">
        <v>0.15702479999999999</v>
      </c>
      <c r="JB260">
        <v>1.3285750000000001</v>
      </c>
      <c r="JC260">
        <v>23.145119999999999</v>
      </c>
      <c r="JD260" s="1">
        <v>2.3031749999999999E-4</v>
      </c>
      <c r="JE260">
        <v>0.15201819999999999</v>
      </c>
      <c r="JF260">
        <v>1.3285260000000001</v>
      </c>
      <c r="JG260">
        <v>23.409870000000002</v>
      </c>
      <c r="JH260" s="1">
        <v>2.231468E-4</v>
      </c>
      <c r="JI260">
        <v>0.14728530000000001</v>
      </c>
      <c r="JJ260">
        <v>1.3284670000000001</v>
      </c>
      <c r="JK260">
        <v>23.852730000000001</v>
      </c>
      <c r="JL260" s="1">
        <v>2.164887E-4</v>
      </c>
      <c r="JM260">
        <v>0.14289070000000001</v>
      </c>
      <c r="JN260">
        <v>1.328435</v>
      </c>
      <c r="JO260">
        <v>24.22043</v>
      </c>
      <c r="JP260" s="1">
        <v>2.1004610000000001E-4</v>
      </c>
      <c r="JQ260">
        <v>0.1386561</v>
      </c>
      <c r="JR260">
        <v>1.328363</v>
      </c>
      <c r="JS260">
        <v>24.450579999999999</v>
      </c>
      <c r="JT260" s="1">
        <v>2.0356749999999999E-4</v>
      </c>
      <c r="JU260">
        <v>0.1343847</v>
      </c>
      <c r="JV260">
        <v>1.328311</v>
      </c>
      <c r="JW260">
        <v>24.448070000000001</v>
      </c>
      <c r="JX260" s="1">
        <v>1.973958E-4</v>
      </c>
      <c r="JY260">
        <v>0.1303204</v>
      </c>
      <c r="JZ260">
        <v>1.328244</v>
      </c>
      <c r="KA260">
        <v>24.20898</v>
      </c>
      <c r="KB260" s="1">
        <v>1.913842E-4</v>
      </c>
      <c r="KC260">
        <v>0.12635350000000001</v>
      </c>
      <c r="KD260">
        <v>1.3281590000000001</v>
      </c>
      <c r="KE260">
        <v>23.92174</v>
      </c>
      <c r="KF260" s="1">
        <v>1.8564610000000001E-4</v>
      </c>
      <c r="KG260">
        <v>0.1225721</v>
      </c>
      <c r="KH260">
        <v>1.3280799999999999</v>
      </c>
      <c r="KI260">
        <v>23.6145</v>
      </c>
      <c r="KJ260" s="1">
        <v>1.803215E-4</v>
      </c>
      <c r="KK260">
        <v>0.1190629</v>
      </c>
      <c r="KL260">
        <v>1.328022</v>
      </c>
      <c r="KM260">
        <v>23.74991</v>
      </c>
      <c r="KN260" s="1">
        <v>1.749737E-4</v>
      </c>
      <c r="KO260">
        <v>0.1155434</v>
      </c>
      <c r="KP260">
        <v>1.327939</v>
      </c>
      <c r="KQ260">
        <v>24.152950000000001</v>
      </c>
      <c r="KR260" s="1">
        <v>1.6993520000000001E-4</v>
      </c>
      <c r="KS260">
        <v>0.1122153</v>
      </c>
      <c r="KT260">
        <v>1.3278570000000001</v>
      </c>
      <c r="KU260">
        <v>24.66976</v>
      </c>
      <c r="KV260" s="1">
        <v>1.6504409999999999E-4</v>
      </c>
      <c r="KW260">
        <v>0.1089985</v>
      </c>
      <c r="KX260">
        <v>1.3277680000000001</v>
      </c>
      <c r="KY260">
        <v>25.113520000000001</v>
      </c>
      <c r="KZ260" s="1">
        <v>1.6018280000000001E-4</v>
      </c>
      <c r="LA260">
        <v>0.10579239999999999</v>
      </c>
      <c r="LB260">
        <v>1.3276950000000001</v>
      </c>
      <c r="LC260">
        <v>25.121359999999999</v>
      </c>
      <c r="LD260" s="1">
        <v>1.556722E-4</v>
      </c>
      <c r="LE260">
        <v>0.10281469999999999</v>
      </c>
      <c r="LF260">
        <v>1.3276220000000001</v>
      </c>
      <c r="LG260">
        <v>24.79449</v>
      </c>
      <c r="LH260" s="1">
        <v>1.5125779999999999E-4</v>
      </c>
      <c r="LI260">
        <v>9.9906300000000003E-2</v>
      </c>
      <c r="LJ260">
        <v>1.3275509999999999</v>
      </c>
      <c r="LK260">
        <v>24.45025</v>
      </c>
      <c r="LL260" s="1">
        <v>1.469694E-4</v>
      </c>
      <c r="LM260" s="1">
        <v>9.7075659999999994E-2</v>
      </c>
      <c r="LN260">
        <v>1.3274950000000001</v>
      </c>
      <c r="LO260">
        <v>24.228649999999998</v>
      </c>
      <c r="LP260" s="1">
        <v>1.429507E-4</v>
      </c>
      <c r="LQ260" s="1">
        <v>9.4419580000000003E-2</v>
      </c>
      <c r="LR260">
        <v>1.32741</v>
      </c>
      <c r="LS260">
        <v>24.608090000000001</v>
      </c>
      <c r="LT260" s="1">
        <v>1.3915100000000001E-4</v>
      </c>
      <c r="LU260" s="1">
        <v>9.1915419999999998E-2</v>
      </c>
      <c r="LV260">
        <v>1.327356</v>
      </c>
      <c r="LW260">
        <v>25.233339999999998</v>
      </c>
      <c r="LX260" s="1">
        <v>1.3537989999999999E-4</v>
      </c>
      <c r="LY260" s="1">
        <v>8.9429969999999998E-2</v>
      </c>
      <c r="LZ260">
        <v>1.3273029999999999</v>
      </c>
      <c r="MA260">
        <v>25.824919999999999</v>
      </c>
      <c r="MB260" s="1">
        <v>1.3170480000000001E-4</v>
      </c>
      <c r="MC260" s="1">
        <v>8.7002360000000001E-2</v>
      </c>
      <c r="MD260">
        <v>1.3272470000000001</v>
      </c>
      <c r="ME260">
        <v>26.295210000000001</v>
      </c>
      <c r="MF260" s="1">
        <v>1.282872E-4</v>
      </c>
      <c r="MG260" s="1">
        <v>8.4744120000000006E-2</v>
      </c>
      <c r="MH260">
        <v>1.3271930000000001</v>
      </c>
      <c r="MI260">
        <v>26.271719999999998</v>
      </c>
      <c r="MJ260" s="1">
        <v>1.2497220000000001E-4</v>
      </c>
      <c r="MK260">
        <v>8.2561899999999994E-2</v>
      </c>
      <c r="ML260">
        <v>1.3271280000000001</v>
      </c>
      <c r="MM260">
        <v>25.929500000000001</v>
      </c>
      <c r="MN260" s="1">
        <v>1.2155959999999999E-4</v>
      </c>
      <c r="MO260" s="1">
        <v>8.0312869999999995E-2</v>
      </c>
      <c r="MP260">
        <v>1.327062</v>
      </c>
      <c r="MQ260">
        <v>25.531030000000001</v>
      </c>
      <c r="MR260" s="1">
        <v>1.18257E-4</v>
      </c>
      <c r="MS260" s="1">
        <v>7.8131350000000002E-2</v>
      </c>
      <c r="MT260">
        <v>1.3270139999999999</v>
      </c>
      <c r="MU260">
        <v>25.174810000000001</v>
      </c>
      <c r="MV260" s="1">
        <v>1.14974E-4</v>
      </c>
      <c r="MW260" s="1">
        <v>7.5967679999999996E-2</v>
      </c>
      <c r="MX260">
        <v>1.3269679999999999</v>
      </c>
      <c r="MY260">
        <v>25.009080000000001</v>
      </c>
      <c r="MZ260" s="1">
        <v>1.118327E-4</v>
      </c>
      <c r="NA260" s="1">
        <v>7.3891189999999995E-2</v>
      </c>
      <c r="NB260">
        <v>1.326897</v>
      </c>
      <c r="NC260">
        <v>25.215710000000001</v>
      </c>
      <c r="ND260" s="1">
        <v>1.08832E-4</v>
      </c>
      <c r="NE260" s="1">
        <v>7.1909970000000004E-2</v>
      </c>
      <c r="NF260">
        <v>1.326856</v>
      </c>
      <c r="NG260">
        <v>25.71538</v>
      </c>
      <c r="NH260" s="1">
        <v>1.059779E-4</v>
      </c>
      <c r="NI260" s="1">
        <v>7.0026959999999999E-2</v>
      </c>
      <c r="NJ260">
        <v>1.326786</v>
      </c>
      <c r="NK260">
        <v>25.911020000000001</v>
      </c>
      <c r="NL260" s="1">
        <v>1.0308229999999999E-4</v>
      </c>
      <c r="NM260" s="1">
        <v>6.8118170000000006E-2</v>
      </c>
      <c r="NN260">
        <v>1.326748</v>
      </c>
      <c r="NO260">
        <v>25.674299999999999</v>
      </c>
      <c r="NP260" s="1">
        <v>1.002403E-4</v>
      </c>
      <c r="NQ260" s="1">
        <v>6.624389E-2</v>
      </c>
      <c r="NR260">
        <v>1.3266880000000001</v>
      </c>
      <c r="NS260">
        <v>25.267690000000002</v>
      </c>
      <c r="NT260" s="1">
        <v>9.7356589999999995E-5</v>
      </c>
      <c r="NU260" s="1">
        <v>6.4343810000000001E-2</v>
      </c>
      <c r="NV260">
        <v>1.3266340000000001</v>
      </c>
      <c r="NW260">
        <v>24.73386</v>
      </c>
      <c r="NX260" s="1">
        <v>9.4572479999999995E-5</v>
      </c>
      <c r="NY260" s="1">
        <v>6.2501269999999998E-2</v>
      </c>
      <c r="NZ260">
        <v>1.326586</v>
      </c>
      <c r="OA260">
        <v>24.21096</v>
      </c>
      <c r="OB260" s="1">
        <v>9.1913850000000004E-5</v>
      </c>
      <c r="OC260" s="1">
        <v>6.0748410000000003E-2</v>
      </c>
      <c r="OD260">
        <v>1.326546</v>
      </c>
      <c r="OE260">
        <v>24.249300000000002</v>
      </c>
      <c r="OF260" s="1">
        <v>8.9248920000000007E-5</v>
      </c>
      <c r="OG260" s="1">
        <v>5.8989760000000002E-2</v>
      </c>
      <c r="OH260">
        <v>1.326492</v>
      </c>
      <c r="OI260">
        <v>24.67952</v>
      </c>
      <c r="OJ260" s="1">
        <v>8.6687770000000005E-5</v>
      </c>
      <c r="OK260" s="1">
        <v>5.7296630000000001E-2</v>
      </c>
    </row>
    <row r="261" spans="1:401" x14ac:dyDescent="0.35">
      <c r="A261">
        <v>267</v>
      </c>
      <c r="B261" t="s">
        <v>4</v>
      </c>
      <c r="C261" t="s">
        <v>181</v>
      </c>
      <c r="D261" t="s">
        <v>265</v>
      </c>
      <c r="E261">
        <v>869.14030000000002</v>
      </c>
      <c r="F261">
        <v>1.026524</v>
      </c>
      <c r="G261">
        <v>24.401900000000001</v>
      </c>
      <c r="H261">
        <v>0</v>
      </c>
      <c r="I261">
        <v>0</v>
      </c>
      <c r="J261">
        <v>1.0264660000000001</v>
      </c>
      <c r="K261">
        <v>24.18731</v>
      </c>
      <c r="L261">
        <v>0</v>
      </c>
      <c r="M261">
        <v>0</v>
      </c>
      <c r="N261">
        <v>1.026365</v>
      </c>
      <c r="O261">
        <v>24.058730000000001</v>
      </c>
      <c r="P261">
        <v>0</v>
      </c>
      <c r="Q261">
        <v>0</v>
      </c>
      <c r="R261">
        <v>1.0262789999999999</v>
      </c>
      <c r="S261">
        <v>24.002269999999999</v>
      </c>
      <c r="T261">
        <v>0</v>
      </c>
      <c r="U261">
        <v>0</v>
      </c>
      <c r="V261">
        <v>1.026205</v>
      </c>
      <c r="W261">
        <v>24.07488</v>
      </c>
      <c r="X261">
        <v>0</v>
      </c>
      <c r="Y261">
        <v>0</v>
      </c>
      <c r="Z261">
        <v>1.026092</v>
      </c>
      <c r="AA261">
        <v>23.946999999999999</v>
      </c>
      <c r="AB261">
        <v>0</v>
      </c>
      <c r="AC261">
        <v>0</v>
      </c>
      <c r="AD261">
        <v>1.026006</v>
      </c>
      <c r="AE261">
        <v>23.572939999999999</v>
      </c>
      <c r="AF261">
        <v>0</v>
      </c>
      <c r="AG261">
        <v>0</v>
      </c>
      <c r="AH261">
        <v>1.0259419999999999</v>
      </c>
      <c r="AI261">
        <v>23.080970000000001</v>
      </c>
      <c r="AJ261">
        <v>0</v>
      </c>
      <c r="AK261">
        <v>0</v>
      </c>
      <c r="AL261">
        <v>1.02586</v>
      </c>
      <c r="AM261">
        <v>22.60134</v>
      </c>
      <c r="AN261">
        <v>0</v>
      </c>
      <c r="AO261">
        <v>0</v>
      </c>
      <c r="AP261">
        <v>1.0258100000000001</v>
      </c>
      <c r="AQ261">
        <v>22.579630000000002</v>
      </c>
      <c r="AR261">
        <v>0</v>
      </c>
      <c r="AS261">
        <v>0</v>
      </c>
      <c r="AT261">
        <v>1.0257590000000001</v>
      </c>
      <c r="AU261">
        <v>22.914349999999999</v>
      </c>
      <c r="AV261" s="1">
        <v>2.1174090000000001E-36</v>
      </c>
      <c r="AW261" s="1">
        <v>1.6018239999999998E-33</v>
      </c>
      <c r="AX261">
        <v>1.025682</v>
      </c>
      <c r="AY261">
        <v>23.220949999999998</v>
      </c>
      <c r="AZ261" s="1">
        <v>7.0131629999999996E-19</v>
      </c>
      <c r="BA261" s="1">
        <v>2.8983520000000002E-16</v>
      </c>
      <c r="BB261">
        <v>1.0256339999999999</v>
      </c>
      <c r="BC261">
        <v>23.470690000000001</v>
      </c>
      <c r="BD261" s="1">
        <v>3.093303E-10</v>
      </c>
      <c r="BE261" s="1">
        <v>1.5521409999999999E-7</v>
      </c>
      <c r="BF261">
        <v>1.0255650000000001</v>
      </c>
      <c r="BG261">
        <v>23.43366</v>
      </c>
      <c r="BH261" s="1">
        <v>9.8779920000000007E-6</v>
      </c>
      <c r="BI261" s="1">
        <v>5.7786979999999996E-3</v>
      </c>
      <c r="BJ261">
        <v>1.025555</v>
      </c>
      <c r="BK261">
        <v>23.115210000000001</v>
      </c>
      <c r="BL261" s="1">
        <v>4.9072259999999998E-3</v>
      </c>
      <c r="BM261">
        <v>3.0787640000000001</v>
      </c>
      <c r="BN261">
        <v>1.0255289999999999</v>
      </c>
      <c r="BO261">
        <v>22.78002</v>
      </c>
      <c r="BP261">
        <v>0.31437530000000002</v>
      </c>
      <c r="BQ261">
        <v>208.3167</v>
      </c>
      <c r="BR261">
        <v>1.02549</v>
      </c>
      <c r="BS261">
        <v>22.484570000000001</v>
      </c>
      <c r="BT261">
        <v>4.6028500000000001</v>
      </c>
      <c r="BU261">
        <v>3194.5349999999999</v>
      </c>
      <c r="BV261">
        <v>1.0254620000000001</v>
      </c>
      <c r="BW261">
        <v>22.51606</v>
      </c>
      <c r="BX261">
        <v>21.050840000000001</v>
      </c>
      <c r="BY261">
        <v>15216.33</v>
      </c>
      <c r="BZ261">
        <v>1.025452</v>
      </c>
      <c r="CA261">
        <v>22.749690000000001</v>
      </c>
      <c r="CB261">
        <v>37.034999999999997</v>
      </c>
      <c r="CC261">
        <v>27757.61</v>
      </c>
      <c r="CD261">
        <v>1.0254380000000001</v>
      </c>
      <c r="CE261">
        <v>22.923069999999999</v>
      </c>
      <c r="CF261">
        <v>29.203970000000002</v>
      </c>
      <c r="CG261">
        <v>22609.15</v>
      </c>
      <c r="CH261">
        <v>1.025407</v>
      </c>
      <c r="CI261">
        <v>23.13936</v>
      </c>
      <c r="CJ261">
        <v>11.609870000000001</v>
      </c>
      <c r="CK261">
        <v>9255.1959999999999</v>
      </c>
      <c r="CL261">
        <v>1.025406</v>
      </c>
      <c r="CM261">
        <v>23.11862</v>
      </c>
      <c r="CN261">
        <v>2.5644689999999999</v>
      </c>
      <c r="CO261">
        <v>2098.1610000000001</v>
      </c>
      <c r="CP261">
        <v>1.0254160000000001</v>
      </c>
      <c r="CQ261">
        <v>22.895150000000001</v>
      </c>
      <c r="CR261">
        <v>0.3460974</v>
      </c>
      <c r="CS261">
        <v>289.36189999999999</v>
      </c>
      <c r="CT261">
        <v>1.0253909999999999</v>
      </c>
      <c r="CU261">
        <v>22.702449999999999</v>
      </c>
      <c r="CV261" s="1">
        <v>3.6082709999999997E-2</v>
      </c>
      <c r="CW261">
        <v>30.178429999999999</v>
      </c>
      <c r="CX261">
        <v>1.0253730000000001</v>
      </c>
      <c r="CY261">
        <v>22.665510000000001</v>
      </c>
      <c r="CZ261" s="1">
        <v>7.9039469999999997E-3</v>
      </c>
      <c r="DA261">
        <v>6.2026000000000003</v>
      </c>
      <c r="DB261">
        <v>1.0253559999999999</v>
      </c>
      <c r="DC261">
        <v>23.106459999999998</v>
      </c>
      <c r="DD261" s="1">
        <v>5.283874E-3</v>
      </c>
      <c r="DE261">
        <v>4.0319719999999997</v>
      </c>
      <c r="DF261">
        <v>1.0253650000000001</v>
      </c>
      <c r="DG261">
        <v>23.730820000000001</v>
      </c>
      <c r="DH261" s="1">
        <v>4.3722919999999998E-3</v>
      </c>
      <c r="DI261">
        <v>3.3290570000000002</v>
      </c>
      <c r="DJ261">
        <v>1.025371</v>
      </c>
      <c r="DK261">
        <v>24.302510000000002</v>
      </c>
      <c r="DL261" s="1">
        <v>3.6785799999999999E-3</v>
      </c>
      <c r="DM261">
        <v>2.8000989999999999</v>
      </c>
      <c r="DN261">
        <v>1.025334</v>
      </c>
      <c r="DO261">
        <v>24.7182</v>
      </c>
      <c r="DP261" s="1">
        <v>3.111337E-3</v>
      </c>
      <c r="DQ261">
        <v>2.3678509999999999</v>
      </c>
      <c r="DR261">
        <v>1.0253110000000001</v>
      </c>
      <c r="DS261">
        <v>24.583659999999998</v>
      </c>
      <c r="DT261" s="1">
        <v>2.645503E-3</v>
      </c>
      <c r="DU261">
        <v>2.0128710000000001</v>
      </c>
      <c r="DV261">
        <v>1.025293</v>
      </c>
      <c r="DW261">
        <v>24.132829999999998</v>
      </c>
      <c r="DX261" s="1">
        <v>2.2632720000000002E-3</v>
      </c>
      <c r="DY261">
        <v>1.721633</v>
      </c>
      <c r="DZ261">
        <v>1.0252570000000001</v>
      </c>
      <c r="EA261">
        <v>23.680420000000002</v>
      </c>
      <c r="EB261" s="1">
        <v>1.9501970000000001E-3</v>
      </c>
      <c r="EC261">
        <v>1.4830909999999999</v>
      </c>
      <c r="ED261">
        <v>1.025247</v>
      </c>
      <c r="EE261">
        <v>23.3385</v>
      </c>
      <c r="EF261" s="1">
        <v>1.6922409999999999E-3</v>
      </c>
      <c r="EG261">
        <v>1.2865709999999999</v>
      </c>
      <c r="EH261">
        <v>1.025201</v>
      </c>
      <c r="EI261">
        <v>23.44764</v>
      </c>
      <c r="EJ261" s="1">
        <v>1.479647E-3</v>
      </c>
      <c r="EK261">
        <v>1.12462</v>
      </c>
      <c r="EL261">
        <v>1.025169</v>
      </c>
      <c r="EM261">
        <v>23.95093</v>
      </c>
      <c r="EN261" s="1">
        <v>1.3032300000000001E-3</v>
      </c>
      <c r="EO261">
        <v>0.99031749999999996</v>
      </c>
      <c r="EP261">
        <v>1.025112</v>
      </c>
      <c r="EQ261">
        <v>24.55209</v>
      </c>
      <c r="ER261" s="1">
        <v>1.1552789999999999E-3</v>
      </c>
      <c r="ES261">
        <v>0.87769489999999994</v>
      </c>
      <c r="ET261">
        <v>1.025083</v>
      </c>
      <c r="EU261">
        <v>25.007439999999999</v>
      </c>
      <c r="EV261" s="1">
        <v>1.0302880000000001E-3</v>
      </c>
      <c r="EW261">
        <v>0.78259089999999998</v>
      </c>
      <c r="EX261">
        <v>1.02502</v>
      </c>
      <c r="EY261">
        <v>24.962510000000002</v>
      </c>
      <c r="EZ261" s="1">
        <v>9.2441180000000004E-4</v>
      </c>
      <c r="FA261">
        <v>0.70203700000000002</v>
      </c>
      <c r="FB261">
        <v>1.0249839999999999</v>
      </c>
      <c r="FC261">
        <v>24.59327</v>
      </c>
      <c r="FD261" s="1">
        <v>8.3511670000000003E-4</v>
      </c>
      <c r="FE261">
        <v>0.63407519999999995</v>
      </c>
      <c r="FF261">
        <v>1.0249379999999999</v>
      </c>
      <c r="FG261">
        <v>24.181290000000001</v>
      </c>
      <c r="FH261" s="1">
        <v>7.602377E-4</v>
      </c>
      <c r="FI261">
        <v>0.5770653</v>
      </c>
      <c r="FJ261">
        <v>1.024899</v>
      </c>
      <c r="FK261">
        <v>23.850680000000001</v>
      </c>
      <c r="FL261" s="1">
        <v>6.9694590000000001E-4</v>
      </c>
      <c r="FM261">
        <v>0.52892150000000004</v>
      </c>
      <c r="FN261">
        <v>1.024864</v>
      </c>
      <c r="FO261">
        <v>24.033840000000001</v>
      </c>
      <c r="FP261" s="1">
        <v>6.4314250000000004E-4</v>
      </c>
      <c r="FQ261">
        <v>0.48800369999999998</v>
      </c>
      <c r="FR261">
        <v>1.02481</v>
      </c>
      <c r="FS261">
        <v>24.454699999999999</v>
      </c>
      <c r="FT261" s="1">
        <v>5.9612390000000003E-4</v>
      </c>
      <c r="FU261">
        <v>0.45228059999999998</v>
      </c>
      <c r="FV261">
        <v>1.024788</v>
      </c>
      <c r="FW261">
        <v>24.74804</v>
      </c>
      <c r="FX261" s="1">
        <v>5.5576300000000003E-4</v>
      </c>
      <c r="FY261">
        <v>0.42157460000000002</v>
      </c>
      <c r="FZ261">
        <v>1.024761</v>
      </c>
      <c r="GA261">
        <v>24.90025</v>
      </c>
      <c r="GB261" s="1">
        <v>5.2103580000000004E-4</v>
      </c>
      <c r="GC261">
        <v>0.3951808</v>
      </c>
      <c r="GD261">
        <v>1.02474</v>
      </c>
      <c r="GE261">
        <v>24.707229999999999</v>
      </c>
      <c r="GF261" s="1">
        <v>4.902633E-4</v>
      </c>
      <c r="GG261">
        <v>0.37181710000000001</v>
      </c>
      <c r="GH261">
        <v>1.0246980000000001</v>
      </c>
      <c r="GI261">
        <v>24.373830000000002</v>
      </c>
      <c r="GJ261" s="1">
        <v>4.6294309999999998E-4</v>
      </c>
      <c r="GK261">
        <v>0.35106680000000001</v>
      </c>
      <c r="GL261">
        <v>1.024705</v>
      </c>
      <c r="GM261">
        <v>23.975580000000001</v>
      </c>
      <c r="GN261" s="1">
        <v>4.3888519999999998E-4</v>
      </c>
      <c r="GO261">
        <v>0.33277770000000001</v>
      </c>
      <c r="GP261">
        <v>1.0246820000000001</v>
      </c>
      <c r="GQ261">
        <v>23.559329999999999</v>
      </c>
      <c r="GR261" s="1">
        <v>4.1752290000000001E-4</v>
      </c>
      <c r="GS261">
        <v>0.31656879999999998</v>
      </c>
      <c r="GT261">
        <v>1.0246580000000001</v>
      </c>
      <c r="GU261">
        <v>23.227830000000001</v>
      </c>
      <c r="GV261" s="1">
        <v>3.980225E-4</v>
      </c>
      <c r="GW261">
        <v>0.30178509999999997</v>
      </c>
      <c r="GX261">
        <v>1.0246519999999999</v>
      </c>
      <c r="GY261">
        <v>23.36937</v>
      </c>
      <c r="GZ261" s="1">
        <v>3.799149E-4</v>
      </c>
      <c r="HA261">
        <v>0.28805150000000002</v>
      </c>
      <c r="HB261">
        <v>1.024648</v>
      </c>
      <c r="HC261">
        <v>23.917000000000002</v>
      </c>
      <c r="HD261" s="1">
        <v>3.6359199999999998E-4</v>
      </c>
      <c r="HE261">
        <v>0.27565149999999999</v>
      </c>
      <c r="HF261">
        <v>1.0246329999999999</v>
      </c>
      <c r="HG261">
        <v>24.49456</v>
      </c>
      <c r="HH261" s="1">
        <v>3.4856520000000002E-4</v>
      </c>
      <c r="HI261">
        <v>0.26426050000000001</v>
      </c>
      <c r="HJ261">
        <v>1.024632</v>
      </c>
      <c r="HK261">
        <v>24.5489</v>
      </c>
      <c r="HL261" s="1">
        <v>3.3477749999999998E-4</v>
      </c>
      <c r="HM261">
        <v>0.25379190000000001</v>
      </c>
      <c r="HN261">
        <v>1.0246409999999999</v>
      </c>
      <c r="HO261">
        <v>24.102789999999999</v>
      </c>
      <c r="HP261" s="1">
        <v>3.2230570000000002E-4</v>
      </c>
      <c r="HQ261">
        <v>0.24432470000000001</v>
      </c>
      <c r="HR261">
        <v>1.024629</v>
      </c>
      <c r="HS261">
        <v>23.539269999999998</v>
      </c>
      <c r="HT261" s="1">
        <v>3.1077980000000002E-4</v>
      </c>
      <c r="HU261">
        <v>0.23558770000000001</v>
      </c>
      <c r="HV261">
        <v>1.024632</v>
      </c>
      <c r="HW261">
        <v>23.038609999999998</v>
      </c>
      <c r="HX261" s="1">
        <v>3.0010129999999999E-4</v>
      </c>
      <c r="HY261">
        <v>0.2274909</v>
      </c>
      <c r="HZ261">
        <v>1.0246299999999999</v>
      </c>
      <c r="IA261">
        <v>23.01108</v>
      </c>
      <c r="IB261" s="1">
        <v>2.8988169999999999E-4</v>
      </c>
      <c r="IC261">
        <v>0.21975159999999999</v>
      </c>
      <c r="ID261">
        <v>1.0246310000000001</v>
      </c>
      <c r="IE261">
        <v>23.380949999999999</v>
      </c>
      <c r="IF261" s="1">
        <v>2.8018889999999999E-4</v>
      </c>
      <c r="IG261">
        <v>0.2124066</v>
      </c>
      <c r="IH261">
        <v>1.0246310000000001</v>
      </c>
      <c r="II261">
        <v>23.779419999999998</v>
      </c>
      <c r="IJ261" s="1">
        <v>2.709535E-4</v>
      </c>
      <c r="IK261">
        <v>0.20540149999999999</v>
      </c>
      <c r="IL261">
        <v>1.024624</v>
      </c>
      <c r="IM261">
        <v>24.04374</v>
      </c>
      <c r="IN261" s="1">
        <v>2.623743E-4</v>
      </c>
      <c r="IO261">
        <v>0.19890389999999999</v>
      </c>
      <c r="IP261">
        <v>1.02461</v>
      </c>
      <c r="IQ261">
        <v>23.939430000000002</v>
      </c>
      <c r="IR261" s="1">
        <v>2.5427479999999997E-4</v>
      </c>
      <c r="IS261">
        <v>0.1927654</v>
      </c>
      <c r="IT261">
        <v>1.024608</v>
      </c>
      <c r="IU261">
        <v>23.647069999999999</v>
      </c>
      <c r="IV261" s="1">
        <v>2.4627630000000002E-4</v>
      </c>
      <c r="IW261">
        <v>0.1867123</v>
      </c>
      <c r="IX261">
        <v>1.0245660000000001</v>
      </c>
      <c r="IY261">
        <v>23.365939999999998</v>
      </c>
      <c r="IZ261" s="1">
        <v>2.3851499999999999E-4</v>
      </c>
      <c r="JA261">
        <v>0.18084629999999999</v>
      </c>
      <c r="JB261">
        <v>1.0245709999999999</v>
      </c>
      <c r="JC261">
        <v>23.176400000000001</v>
      </c>
      <c r="JD261" s="1">
        <v>2.308945E-4</v>
      </c>
      <c r="JE261">
        <v>0.1750814</v>
      </c>
      <c r="JF261">
        <v>1.0245470000000001</v>
      </c>
      <c r="JG261">
        <v>23.444330000000001</v>
      </c>
      <c r="JH261" s="1">
        <v>2.2368639999999999E-4</v>
      </c>
      <c r="JI261">
        <v>0.16961180000000001</v>
      </c>
      <c r="JJ261">
        <v>1.024526</v>
      </c>
      <c r="JK261">
        <v>23.885210000000001</v>
      </c>
      <c r="JL261" s="1">
        <v>2.169886E-4</v>
      </c>
      <c r="JM261">
        <v>0.16453029999999999</v>
      </c>
      <c r="JN261">
        <v>1.0245089999999999</v>
      </c>
      <c r="JO261">
        <v>24.249790000000001</v>
      </c>
      <c r="JP261" s="1">
        <v>2.1055189999999999E-4</v>
      </c>
      <c r="JQ261">
        <v>0.1596698</v>
      </c>
      <c r="JR261">
        <v>1.0244819999999999</v>
      </c>
      <c r="JS261">
        <v>24.468699999999998</v>
      </c>
      <c r="JT261" s="1">
        <v>2.040578E-4</v>
      </c>
      <c r="JU261">
        <v>0.1547531</v>
      </c>
      <c r="JV261">
        <v>1.0244709999999999</v>
      </c>
      <c r="JW261">
        <v>24.464980000000001</v>
      </c>
      <c r="JX261" s="1">
        <v>1.9787179999999999E-4</v>
      </c>
      <c r="JY261">
        <v>0.1500697</v>
      </c>
      <c r="JZ261">
        <v>1.0244530000000001</v>
      </c>
      <c r="KA261">
        <v>24.230799999999999</v>
      </c>
      <c r="KB261" s="1">
        <v>1.9183770000000001E-4</v>
      </c>
      <c r="KC261">
        <v>0.14549590000000001</v>
      </c>
      <c r="KD261">
        <v>1.0244219999999999</v>
      </c>
      <c r="KE261">
        <v>23.951160000000002</v>
      </c>
      <c r="KF261" s="1">
        <v>1.8608089999999999E-4</v>
      </c>
      <c r="KG261">
        <v>0.14113600000000001</v>
      </c>
      <c r="KH261">
        <v>1.0243739999999999</v>
      </c>
      <c r="KI261">
        <v>23.649709999999999</v>
      </c>
      <c r="KJ261" s="1">
        <v>1.8073000000000001E-4</v>
      </c>
      <c r="KK261">
        <v>0.1370806</v>
      </c>
      <c r="KL261">
        <v>1.0243610000000001</v>
      </c>
      <c r="KM261">
        <v>23.791329999999999</v>
      </c>
      <c r="KN261" s="1">
        <v>1.753824E-4</v>
      </c>
      <c r="KO261">
        <v>0.13303980000000001</v>
      </c>
      <c r="KP261">
        <v>1.0243340000000001</v>
      </c>
      <c r="KQ261">
        <v>24.185569999999998</v>
      </c>
      <c r="KR261" s="1">
        <v>1.7031619999999999E-4</v>
      </c>
      <c r="KS261">
        <v>0.12919230000000001</v>
      </c>
      <c r="KT261">
        <v>1.024286</v>
      </c>
      <c r="KU261">
        <v>24.698049999999999</v>
      </c>
      <c r="KV261" s="1">
        <v>1.6542600000000001E-4</v>
      </c>
      <c r="KW261">
        <v>0.1254962</v>
      </c>
      <c r="KX261">
        <v>1.024257</v>
      </c>
      <c r="KY261">
        <v>25.13813</v>
      </c>
      <c r="KZ261" s="1">
        <v>1.605484E-4</v>
      </c>
      <c r="LA261">
        <v>0.1218003</v>
      </c>
      <c r="LB261">
        <v>1.02424</v>
      </c>
      <c r="LC261">
        <v>25.142690000000002</v>
      </c>
      <c r="LD261" s="1">
        <v>1.5601659999999999E-4</v>
      </c>
      <c r="LE261">
        <v>0.118363</v>
      </c>
      <c r="LF261">
        <v>1.0242199999999999</v>
      </c>
      <c r="LG261">
        <v>24.821739999999998</v>
      </c>
      <c r="LH261" s="1">
        <v>1.5159940000000001E-4</v>
      </c>
      <c r="LI261">
        <v>0.1150187</v>
      </c>
      <c r="LJ261">
        <v>1.0242009999999999</v>
      </c>
      <c r="LK261">
        <v>24.478269999999998</v>
      </c>
      <c r="LL261" s="1">
        <v>1.472937E-4</v>
      </c>
      <c r="LM261">
        <v>0.1117532</v>
      </c>
      <c r="LN261">
        <v>1.02417</v>
      </c>
      <c r="LO261">
        <v>24.259399999999999</v>
      </c>
      <c r="LP261" s="1">
        <v>1.4325150000000001E-4</v>
      </c>
      <c r="LQ261">
        <v>0.1086834</v>
      </c>
      <c r="LR261">
        <v>1.0241400000000001</v>
      </c>
      <c r="LS261">
        <v>24.64254</v>
      </c>
      <c r="LT261" s="1">
        <v>1.394426E-4</v>
      </c>
      <c r="LU261">
        <v>0.1057979</v>
      </c>
      <c r="LV261">
        <v>1.024127</v>
      </c>
      <c r="LW261">
        <v>25.263829999999999</v>
      </c>
      <c r="LX261" s="1">
        <v>1.356734E-4</v>
      </c>
      <c r="LY261">
        <v>0.1029431</v>
      </c>
      <c r="LZ261">
        <v>1.024114</v>
      </c>
      <c r="MA261">
        <v>25.85763</v>
      </c>
      <c r="MB261" s="1">
        <v>1.3198189999999999E-4</v>
      </c>
      <c r="MC261">
        <v>0.10014290000000001</v>
      </c>
      <c r="MD261">
        <v>1.0240800000000001</v>
      </c>
      <c r="ME261">
        <v>26.32761</v>
      </c>
      <c r="MF261" s="1">
        <v>1.2854429999999999E-4</v>
      </c>
      <c r="MG261" s="1">
        <v>9.7531240000000005E-2</v>
      </c>
      <c r="MH261">
        <v>1.0240720000000001</v>
      </c>
      <c r="MI261">
        <v>26.300979999999999</v>
      </c>
      <c r="MJ261" s="1">
        <v>1.2523189999999999E-4</v>
      </c>
      <c r="MK261" s="1">
        <v>9.5026910000000006E-2</v>
      </c>
      <c r="ML261">
        <v>1.0240419999999999</v>
      </c>
      <c r="MM261">
        <v>25.965859999999999</v>
      </c>
      <c r="MN261" s="1">
        <v>1.218234E-4</v>
      </c>
      <c r="MO261" s="1">
        <v>9.2447349999999998E-2</v>
      </c>
      <c r="MP261">
        <v>1.0240400000000001</v>
      </c>
      <c r="MQ261">
        <v>25.564250000000001</v>
      </c>
      <c r="MR261" s="1">
        <v>1.1851E-4</v>
      </c>
      <c r="MS261" s="1">
        <v>8.9931029999999995E-2</v>
      </c>
      <c r="MT261">
        <v>1.024014</v>
      </c>
      <c r="MU261">
        <v>25.203309999999998</v>
      </c>
      <c r="MV261" s="1">
        <v>1.152284E-4</v>
      </c>
      <c r="MW261" s="1">
        <v>8.7447929999999993E-2</v>
      </c>
      <c r="MX261">
        <v>1.023981</v>
      </c>
      <c r="MY261">
        <v>25.031459999999999</v>
      </c>
      <c r="MZ261" s="1">
        <v>1.12067E-4</v>
      </c>
      <c r="NA261" s="1">
        <v>8.5045960000000004E-2</v>
      </c>
      <c r="NB261">
        <v>1.023979</v>
      </c>
      <c r="NC261">
        <v>25.238109999999999</v>
      </c>
      <c r="ND261" s="1">
        <v>1.090617E-4</v>
      </c>
      <c r="NE261" s="1">
        <v>8.2766309999999996E-2</v>
      </c>
      <c r="NF261">
        <v>1.0239560000000001</v>
      </c>
      <c r="NG261">
        <v>25.73903</v>
      </c>
      <c r="NH261" s="1">
        <v>1.06199E-4</v>
      </c>
      <c r="NI261" s="1">
        <v>8.0595509999999995E-2</v>
      </c>
      <c r="NJ261">
        <v>1.0239529999999999</v>
      </c>
      <c r="NK261">
        <v>25.936679999999999</v>
      </c>
      <c r="NL261" s="1">
        <v>1.033052E-4</v>
      </c>
      <c r="NM261" s="1">
        <v>7.8405879999999997E-2</v>
      </c>
      <c r="NN261">
        <v>1.0239279999999999</v>
      </c>
      <c r="NO261">
        <v>25.70777</v>
      </c>
      <c r="NP261" s="1">
        <v>1.004626E-4</v>
      </c>
      <c r="NQ261" s="1">
        <v>7.6251020000000003E-2</v>
      </c>
      <c r="NR261">
        <v>1.023908</v>
      </c>
      <c r="NS261">
        <v>25.308499999999999</v>
      </c>
      <c r="NT261" s="1">
        <v>9.7579059999999999E-5</v>
      </c>
      <c r="NU261" s="1">
        <v>7.4069419999999997E-2</v>
      </c>
      <c r="NV261">
        <v>1.0238910000000001</v>
      </c>
      <c r="NW261">
        <v>24.782800000000002</v>
      </c>
      <c r="NX261" s="1">
        <v>9.4781379999999999E-5</v>
      </c>
      <c r="NY261" s="1">
        <v>7.1942190000000003E-2</v>
      </c>
      <c r="NZ261">
        <v>1.0238529999999999</v>
      </c>
      <c r="OA261">
        <v>24.25498</v>
      </c>
      <c r="OB261" s="1">
        <v>9.2122029999999999E-5</v>
      </c>
      <c r="OC261" s="1">
        <v>6.9927859999999994E-2</v>
      </c>
      <c r="OD261">
        <v>1.0238449999999999</v>
      </c>
      <c r="OE261">
        <v>24.28933</v>
      </c>
      <c r="OF261" s="1">
        <v>8.9452219999999999E-5</v>
      </c>
      <c r="OG261" s="1">
        <v>6.7904149999999996E-2</v>
      </c>
      <c r="OH261">
        <v>1.023847</v>
      </c>
      <c r="OI261">
        <v>24.711539999999999</v>
      </c>
      <c r="OJ261" s="1">
        <v>8.6882969999999999E-5</v>
      </c>
      <c r="OK261" s="1">
        <v>6.5953220000000007E-2</v>
      </c>
    </row>
    <row r="262" spans="1:401" x14ac:dyDescent="0.35">
      <c r="A262">
        <v>268</v>
      </c>
      <c r="B262" t="s">
        <v>4</v>
      </c>
      <c r="C262" t="s">
        <v>181</v>
      </c>
      <c r="D262" t="s">
        <v>266</v>
      </c>
      <c r="E262">
        <v>875.22410000000002</v>
      </c>
      <c r="F262">
        <v>0.96939699999999995</v>
      </c>
      <c r="G262">
        <v>24.435269999999999</v>
      </c>
      <c r="H262">
        <v>0</v>
      </c>
      <c r="I262">
        <v>0</v>
      </c>
      <c r="J262">
        <v>0.9693119</v>
      </c>
      <c r="K262">
        <v>24.212689999999998</v>
      </c>
      <c r="L262">
        <v>0</v>
      </c>
      <c r="M262">
        <v>0</v>
      </c>
      <c r="N262">
        <v>0.9692134</v>
      </c>
      <c r="O262">
        <v>24.07254</v>
      </c>
      <c r="P262">
        <v>0</v>
      </c>
      <c r="Q262">
        <v>0</v>
      </c>
      <c r="R262">
        <v>0.96910799999999997</v>
      </c>
      <c r="S262">
        <v>24.008949999999999</v>
      </c>
      <c r="T262">
        <v>0</v>
      </c>
      <c r="U262">
        <v>0</v>
      </c>
      <c r="V262">
        <v>0.96900799999999998</v>
      </c>
      <c r="W262">
        <v>24.089020000000001</v>
      </c>
      <c r="X262">
        <v>0</v>
      </c>
      <c r="Y262">
        <v>0</v>
      </c>
      <c r="Z262">
        <v>0.96892400000000001</v>
      </c>
      <c r="AA262">
        <v>23.97064</v>
      </c>
      <c r="AB262">
        <v>0</v>
      </c>
      <c r="AC262">
        <v>0</v>
      </c>
      <c r="AD262">
        <v>0.96883900000000001</v>
      </c>
      <c r="AE262">
        <v>23.61092</v>
      </c>
      <c r="AF262">
        <v>0</v>
      </c>
      <c r="AG262">
        <v>0</v>
      </c>
      <c r="AH262">
        <v>0.96875169999999999</v>
      </c>
      <c r="AI262">
        <v>23.126750000000001</v>
      </c>
      <c r="AJ262">
        <v>0</v>
      </c>
      <c r="AK262">
        <v>0</v>
      </c>
      <c r="AL262">
        <v>0.96867150000000002</v>
      </c>
      <c r="AM262">
        <v>22.6496</v>
      </c>
      <c r="AN262">
        <v>0</v>
      </c>
      <c r="AO262">
        <v>0</v>
      </c>
      <c r="AP262">
        <v>0.96858880000000003</v>
      </c>
      <c r="AQ262">
        <v>22.622209999999999</v>
      </c>
      <c r="AR262">
        <v>0</v>
      </c>
      <c r="AS262">
        <v>0</v>
      </c>
      <c r="AT262">
        <v>0.96850219999999998</v>
      </c>
      <c r="AU262">
        <v>22.947109999999999</v>
      </c>
      <c r="AV262" s="1">
        <v>2.8690179999999999E-37</v>
      </c>
      <c r="AW262" s="1">
        <v>2.006503E-34</v>
      </c>
      <c r="AX262">
        <v>0.96844949999999996</v>
      </c>
      <c r="AY262">
        <v>23.245930000000001</v>
      </c>
      <c r="AZ262" s="1">
        <v>5.8992980000000004E-20</v>
      </c>
      <c r="BA262" s="1">
        <v>3.6468340000000001E-17</v>
      </c>
      <c r="BB262">
        <v>0.96839240000000004</v>
      </c>
      <c r="BC262">
        <v>23.490639999999999</v>
      </c>
      <c r="BD262" s="1">
        <v>9.6153590000000003E-11</v>
      </c>
      <c r="BE262" s="1">
        <v>4.8382410000000001E-8</v>
      </c>
      <c r="BF262">
        <v>0.96834439999999999</v>
      </c>
      <c r="BG262">
        <v>23.453520000000001</v>
      </c>
      <c r="BH262" s="1">
        <v>5.6813110000000002E-6</v>
      </c>
      <c r="BI262" s="1">
        <v>3.231257E-3</v>
      </c>
      <c r="BJ262">
        <v>0.96829609999999999</v>
      </c>
      <c r="BK262">
        <v>23.137969999999999</v>
      </c>
      <c r="BL262" s="1">
        <v>3.348728E-3</v>
      </c>
      <c r="BM262">
        <v>2.015558</v>
      </c>
      <c r="BN262">
        <v>0.96825830000000002</v>
      </c>
      <c r="BO262">
        <v>22.802969999999998</v>
      </c>
      <c r="BP262">
        <v>0.24174660000000001</v>
      </c>
      <c r="BQ262">
        <v>152.02289999999999</v>
      </c>
      <c r="BR262">
        <v>0.96822589999999997</v>
      </c>
      <c r="BS262">
        <v>22.507670000000001</v>
      </c>
      <c r="BT262">
        <v>3.8951790000000002</v>
      </c>
      <c r="BU262">
        <v>2541.0949999999998</v>
      </c>
      <c r="BV262">
        <v>0.96820689999999998</v>
      </c>
      <c r="BW262">
        <v>22.54522</v>
      </c>
      <c r="BX262">
        <v>19.31597</v>
      </c>
      <c r="BY262">
        <v>13009.77</v>
      </c>
      <c r="BZ262">
        <v>0.96817249999999999</v>
      </c>
      <c r="CA262">
        <v>22.781310000000001</v>
      </c>
      <c r="CB262">
        <v>36.455829999999999</v>
      </c>
      <c r="CC262">
        <v>25254.14</v>
      </c>
      <c r="CD262">
        <v>0.968144</v>
      </c>
      <c r="CE262">
        <v>22.95102</v>
      </c>
      <c r="CF262">
        <v>30.577480000000001</v>
      </c>
      <c r="CG262">
        <v>21716.94</v>
      </c>
      <c r="CH262">
        <v>0.9681149</v>
      </c>
      <c r="CI262">
        <v>23.164629999999999</v>
      </c>
      <c r="CJ262">
        <v>12.841189999999999</v>
      </c>
      <c r="CK262">
        <v>9325.7379999999994</v>
      </c>
      <c r="CL262">
        <v>0.96811959999999997</v>
      </c>
      <c r="CM262">
        <v>23.13505</v>
      </c>
      <c r="CN262">
        <v>2.9776199999999999</v>
      </c>
      <c r="CO262">
        <v>2205.1880000000001</v>
      </c>
      <c r="CP262">
        <v>0.96810909999999994</v>
      </c>
      <c r="CQ262">
        <v>22.908919999999998</v>
      </c>
      <c r="CR262">
        <v>0.41828310000000002</v>
      </c>
      <c r="CS262">
        <v>314.9194</v>
      </c>
      <c r="CT262">
        <v>0.96810980000000002</v>
      </c>
      <c r="CU262">
        <v>22.71387</v>
      </c>
      <c r="CV262" s="1">
        <v>4.3677229999999997E-2</v>
      </c>
      <c r="CW262">
        <v>32.9724</v>
      </c>
      <c r="CX262">
        <v>0.96809489999999998</v>
      </c>
      <c r="CY262">
        <v>22.675899999999999</v>
      </c>
      <c r="CZ262" s="1">
        <v>8.5052540000000003E-3</v>
      </c>
      <c r="DA262">
        <v>6.1354930000000003</v>
      </c>
      <c r="DB262">
        <v>0.96810560000000001</v>
      </c>
      <c r="DC262">
        <v>23.12527</v>
      </c>
      <c r="DD262" s="1">
        <v>5.3853699999999996E-3</v>
      </c>
      <c r="DE262">
        <v>3.7906529999999998</v>
      </c>
      <c r="DF262">
        <v>0.9680704</v>
      </c>
      <c r="DG262">
        <v>23.748830000000002</v>
      </c>
      <c r="DH262" s="1">
        <v>4.4366930000000002E-3</v>
      </c>
      <c r="DI262">
        <v>3.1164489999999998</v>
      </c>
      <c r="DJ262">
        <v>0.96805099999999999</v>
      </c>
      <c r="DK262">
        <v>24.324560000000002</v>
      </c>
      <c r="DL262" s="1">
        <v>3.7306850000000001E-3</v>
      </c>
      <c r="DM262">
        <v>2.6199560000000002</v>
      </c>
      <c r="DN262">
        <v>0.96804789999999996</v>
      </c>
      <c r="DO262">
        <v>24.7407</v>
      </c>
      <c r="DP262" s="1">
        <v>3.154067E-3</v>
      </c>
      <c r="DQ262">
        <v>2.2146560000000002</v>
      </c>
      <c r="DR262">
        <v>0.96803119999999998</v>
      </c>
      <c r="DS262">
        <v>24.607489999999999</v>
      </c>
      <c r="DT262" s="1">
        <v>2.680637E-3</v>
      </c>
      <c r="DU262">
        <v>1.8818779999999999</v>
      </c>
      <c r="DV262">
        <v>0.96799710000000005</v>
      </c>
      <c r="DW262">
        <v>24.161670000000001</v>
      </c>
      <c r="DX262" s="1">
        <v>2.2920229999999998E-3</v>
      </c>
      <c r="DY262">
        <v>1.608762</v>
      </c>
      <c r="DZ262">
        <v>0.96799179999999996</v>
      </c>
      <c r="EA262">
        <v>23.7089</v>
      </c>
      <c r="EB262" s="1">
        <v>1.9738049999999999E-3</v>
      </c>
      <c r="EC262">
        <v>1.385135</v>
      </c>
      <c r="ED262">
        <v>0.96793709999999999</v>
      </c>
      <c r="EE262">
        <v>23.366289999999999</v>
      </c>
      <c r="EF262" s="1">
        <v>1.7117230000000001E-3</v>
      </c>
      <c r="EG262">
        <v>1.2009650000000001</v>
      </c>
      <c r="EH262">
        <v>0.96790949999999998</v>
      </c>
      <c r="EI262">
        <v>23.475380000000001</v>
      </c>
      <c r="EJ262" s="1">
        <v>1.495705E-3</v>
      </c>
      <c r="EK262">
        <v>1.0491550000000001</v>
      </c>
      <c r="EL262">
        <v>0.96786110000000003</v>
      </c>
      <c r="EM262">
        <v>23.973980000000001</v>
      </c>
      <c r="EN262" s="1">
        <v>1.316661E-3</v>
      </c>
      <c r="EO262">
        <v>0.92340960000000005</v>
      </c>
      <c r="EP262">
        <v>0.96781550000000005</v>
      </c>
      <c r="EQ262">
        <v>24.574200000000001</v>
      </c>
      <c r="ER262" s="1">
        <v>1.166552E-3</v>
      </c>
      <c r="ES262">
        <v>0.81797920000000002</v>
      </c>
      <c r="ET262">
        <v>0.96777979999999997</v>
      </c>
      <c r="EU262">
        <v>25.02891</v>
      </c>
      <c r="EV262" s="1">
        <v>1.0398440000000001E-3</v>
      </c>
      <c r="EW262">
        <v>0.72902659999999997</v>
      </c>
      <c r="EX262">
        <v>0.9677308</v>
      </c>
      <c r="EY262">
        <v>24.982479999999999</v>
      </c>
      <c r="EZ262" s="1">
        <v>9.3249299999999995E-4</v>
      </c>
      <c r="FA262">
        <v>0.65365709999999999</v>
      </c>
      <c r="FB262">
        <v>0.96768290000000001</v>
      </c>
      <c r="FC262">
        <v>24.618500000000001</v>
      </c>
      <c r="FD262" s="1">
        <v>8.4191189999999996E-4</v>
      </c>
      <c r="FE262">
        <v>0.59005649999999998</v>
      </c>
      <c r="FF262">
        <v>0.96762689999999996</v>
      </c>
      <c r="FG262">
        <v>24.208279999999998</v>
      </c>
      <c r="FH262" s="1">
        <v>7.65947E-4</v>
      </c>
      <c r="FI262">
        <v>0.53668649999999996</v>
      </c>
      <c r="FJ262">
        <v>0.96757789999999999</v>
      </c>
      <c r="FK262">
        <v>23.874829999999999</v>
      </c>
      <c r="FL262" s="1">
        <v>7.0177749999999995E-4</v>
      </c>
      <c r="FM262">
        <v>0.49165029999999998</v>
      </c>
      <c r="FN262">
        <v>0.96755659999999999</v>
      </c>
      <c r="FO262">
        <v>24.060949999999998</v>
      </c>
      <c r="FP262" s="1">
        <v>6.4729809999999996E-4</v>
      </c>
      <c r="FQ262">
        <v>0.45341239999999999</v>
      </c>
      <c r="FR262">
        <v>0.96748149999999999</v>
      </c>
      <c r="FS262">
        <v>24.473890000000001</v>
      </c>
      <c r="FT262" s="1">
        <v>5.9976029999999996E-4</v>
      </c>
      <c r="FU262">
        <v>0.42007260000000002</v>
      </c>
      <c r="FV262">
        <v>0.96744260000000004</v>
      </c>
      <c r="FW262">
        <v>24.764579999999999</v>
      </c>
      <c r="FX262" s="1">
        <v>5.5884190000000001E-4</v>
      </c>
      <c r="FY262">
        <v>0.39135330000000002</v>
      </c>
      <c r="FZ262">
        <v>0.96743380000000001</v>
      </c>
      <c r="GA262">
        <v>24.916149999999998</v>
      </c>
      <c r="GB262" s="1">
        <v>5.2373939999999998E-4</v>
      </c>
      <c r="GC262">
        <v>0.36672680000000002</v>
      </c>
      <c r="GD262">
        <v>0.96737209999999996</v>
      </c>
      <c r="GE262">
        <v>24.731310000000001</v>
      </c>
      <c r="GF262" s="1">
        <v>4.9266209999999997E-4</v>
      </c>
      <c r="GG262">
        <v>0.34494819999999998</v>
      </c>
      <c r="GH262">
        <v>0.96736230000000001</v>
      </c>
      <c r="GI262">
        <v>24.411059999999999</v>
      </c>
      <c r="GJ262" s="1">
        <v>4.6506610000000002E-4</v>
      </c>
      <c r="GK262">
        <v>0.3256019</v>
      </c>
      <c r="GL262">
        <v>0.96734580000000003</v>
      </c>
      <c r="GM262">
        <v>24.016839999999998</v>
      </c>
      <c r="GN262" s="1">
        <v>4.4075739999999998E-4</v>
      </c>
      <c r="GO262">
        <v>0.30854379999999998</v>
      </c>
      <c r="GP262">
        <v>0.96730389999999999</v>
      </c>
      <c r="GQ262">
        <v>23.600629999999999</v>
      </c>
      <c r="GR262" s="1">
        <v>4.1919839999999999E-4</v>
      </c>
      <c r="GS262">
        <v>0.29344809999999999</v>
      </c>
      <c r="GT262">
        <v>0.9673119</v>
      </c>
      <c r="GU262">
        <v>23.255759999999999</v>
      </c>
      <c r="GV262" s="1">
        <v>3.9958339999999999E-4</v>
      </c>
      <c r="GW262">
        <v>0.27971099999999999</v>
      </c>
      <c r="GX262">
        <v>0.96728550000000002</v>
      </c>
      <c r="GY262">
        <v>23.390779999999999</v>
      </c>
      <c r="GZ262" s="1">
        <v>3.813388E-4</v>
      </c>
      <c r="HA262">
        <v>0.26694180000000001</v>
      </c>
      <c r="HB262">
        <v>0.96728259999999999</v>
      </c>
      <c r="HC262">
        <v>23.930420000000002</v>
      </c>
      <c r="HD262" s="1">
        <v>3.64877E-4</v>
      </c>
      <c r="HE262">
        <v>0.25539919999999999</v>
      </c>
      <c r="HF262">
        <v>0.9672674</v>
      </c>
      <c r="HG262">
        <v>24.51238</v>
      </c>
      <c r="HH262" s="1">
        <v>3.497614E-4</v>
      </c>
      <c r="HI262">
        <v>0.2448178</v>
      </c>
      <c r="HJ262">
        <v>0.96726959999999995</v>
      </c>
      <c r="HK262">
        <v>24.571100000000001</v>
      </c>
      <c r="HL262" s="1">
        <v>3.3585929999999998E-4</v>
      </c>
      <c r="HM262">
        <v>0.23507700000000001</v>
      </c>
      <c r="HN262">
        <v>0.96725870000000003</v>
      </c>
      <c r="HO262">
        <v>24.136489999999998</v>
      </c>
      <c r="HP262" s="1">
        <v>3.232938E-4</v>
      </c>
      <c r="HQ262">
        <v>0.2262718</v>
      </c>
      <c r="HR262">
        <v>0.96726920000000005</v>
      </c>
      <c r="HS262">
        <v>23.57854</v>
      </c>
      <c r="HT262" s="1">
        <v>3.1169610000000001E-4</v>
      </c>
      <c r="HU262">
        <v>0.2181603</v>
      </c>
      <c r="HV262">
        <v>0.96727350000000001</v>
      </c>
      <c r="HW262">
        <v>23.07086</v>
      </c>
      <c r="HX262" s="1">
        <v>3.0095840000000002E-4</v>
      </c>
      <c r="HY262">
        <v>0.2106442</v>
      </c>
      <c r="HZ262">
        <v>0.96724790000000005</v>
      </c>
      <c r="IA262">
        <v>23.038399999999999</v>
      </c>
      <c r="IB262" s="1">
        <v>2.9070490000000001E-4</v>
      </c>
      <c r="IC262">
        <v>0.2034743</v>
      </c>
      <c r="ID262">
        <v>0.96724589999999999</v>
      </c>
      <c r="IE262">
        <v>23.3965</v>
      </c>
      <c r="IF262" s="1">
        <v>2.809701E-4</v>
      </c>
      <c r="IG262">
        <v>0.19666349999999999</v>
      </c>
      <c r="IH262">
        <v>0.96725090000000002</v>
      </c>
      <c r="II262">
        <v>23.79785</v>
      </c>
      <c r="IJ262" s="1">
        <v>2.7168450000000002E-4</v>
      </c>
      <c r="IK262">
        <v>0.19016540000000001</v>
      </c>
      <c r="IL262">
        <v>0.96724840000000001</v>
      </c>
      <c r="IM262">
        <v>24.06549</v>
      </c>
      <c r="IN262" s="1">
        <v>2.630647E-4</v>
      </c>
      <c r="IO262">
        <v>0.1841371</v>
      </c>
      <c r="IP262">
        <v>0.96722960000000002</v>
      </c>
      <c r="IQ262">
        <v>23.959070000000001</v>
      </c>
      <c r="IR262" s="1">
        <v>2.549292E-4</v>
      </c>
      <c r="IS262">
        <v>0.1784413</v>
      </c>
      <c r="IT262">
        <v>0.96723289999999995</v>
      </c>
      <c r="IU262">
        <v>23.67249</v>
      </c>
      <c r="IV262" s="1">
        <v>2.4692529999999999E-4</v>
      </c>
      <c r="IW262">
        <v>0.1728489</v>
      </c>
      <c r="IX262">
        <v>0.96719379999999999</v>
      </c>
      <c r="IY262">
        <v>23.39143</v>
      </c>
      <c r="IZ262" s="1">
        <v>2.391471E-4</v>
      </c>
      <c r="JA262">
        <v>0.16741690000000001</v>
      </c>
      <c r="JB262">
        <v>0.96718079999999995</v>
      </c>
      <c r="JC262">
        <v>23.202120000000001</v>
      </c>
      <c r="JD262" s="1">
        <v>2.315095E-4</v>
      </c>
      <c r="JE262">
        <v>0.16208040000000001</v>
      </c>
      <c r="JF262">
        <v>0.96718999999999999</v>
      </c>
      <c r="JG262">
        <v>23.473299999999998</v>
      </c>
      <c r="JH262" s="1">
        <v>2.2426250000000001E-4</v>
      </c>
      <c r="JI262">
        <v>0.15700420000000001</v>
      </c>
      <c r="JJ262">
        <v>0.96717450000000005</v>
      </c>
      <c r="JK262">
        <v>23.911860000000001</v>
      </c>
      <c r="JL262" s="1">
        <v>2.17522E-4</v>
      </c>
      <c r="JM262">
        <v>0.15228240000000001</v>
      </c>
      <c r="JN262">
        <v>0.96714219999999995</v>
      </c>
      <c r="JO262">
        <v>24.273430000000001</v>
      </c>
      <c r="JP262" s="1">
        <v>2.1108720000000001E-4</v>
      </c>
      <c r="JQ262">
        <v>0.1477927</v>
      </c>
      <c r="JR262">
        <v>0.96709299999999998</v>
      </c>
      <c r="JS262">
        <v>24.483699999999999</v>
      </c>
      <c r="JT262" s="1">
        <v>2.045808E-4</v>
      </c>
      <c r="JU262">
        <v>0.14324319999999999</v>
      </c>
      <c r="JV262">
        <v>0.96709270000000003</v>
      </c>
      <c r="JW262">
        <v>24.480779999999999</v>
      </c>
      <c r="JX262" s="1">
        <v>1.9837730000000001E-4</v>
      </c>
      <c r="JY262">
        <v>0.1389049</v>
      </c>
      <c r="JZ262">
        <v>0.96705280000000005</v>
      </c>
      <c r="KA262">
        <v>24.25009</v>
      </c>
      <c r="KB262" s="1">
        <v>1.9232059999999999E-4</v>
      </c>
      <c r="KC262">
        <v>0.1346668</v>
      </c>
      <c r="KD262">
        <v>0.96703059999999996</v>
      </c>
      <c r="KE262">
        <v>23.97681</v>
      </c>
      <c r="KF262" s="1">
        <v>1.8654580000000001E-4</v>
      </c>
      <c r="KG262">
        <v>0.1306244</v>
      </c>
      <c r="KH262">
        <v>0.96699919999999995</v>
      </c>
      <c r="KI262">
        <v>23.679690000000001</v>
      </c>
      <c r="KJ262" s="1">
        <v>1.8116230000000001E-4</v>
      </c>
      <c r="KK262">
        <v>0.1268562</v>
      </c>
      <c r="KL262">
        <v>0.96696079999999995</v>
      </c>
      <c r="KM262">
        <v>23.825939999999999</v>
      </c>
      <c r="KN262" s="1">
        <v>1.75818E-4</v>
      </c>
      <c r="KO262">
        <v>0.1231246</v>
      </c>
      <c r="KP262">
        <v>0.96694250000000004</v>
      </c>
      <c r="KQ262">
        <v>24.21218</v>
      </c>
      <c r="KR262" s="1">
        <v>1.7072109999999999E-4</v>
      </c>
      <c r="KS262">
        <v>0.11955060000000001</v>
      </c>
      <c r="KT262">
        <v>0.96690540000000003</v>
      </c>
      <c r="KU262">
        <v>24.72054</v>
      </c>
      <c r="KV262" s="1">
        <v>1.658299E-4</v>
      </c>
      <c r="KW262">
        <v>0.1161321</v>
      </c>
      <c r="KX262">
        <v>0.96688589999999996</v>
      </c>
      <c r="KY262">
        <v>25.158190000000001</v>
      </c>
      <c r="KZ262" s="1">
        <v>1.609398E-4</v>
      </c>
      <c r="LA262">
        <v>0.11271100000000001</v>
      </c>
      <c r="LB262">
        <v>0.96682590000000002</v>
      </c>
      <c r="LC262">
        <v>25.161729999999999</v>
      </c>
      <c r="LD262" s="1">
        <v>1.5638199999999999E-4</v>
      </c>
      <c r="LE262">
        <v>0.10951760000000001</v>
      </c>
      <c r="LF262">
        <v>0.96681170000000005</v>
      </c>
      <c r="LG262">
        <v>24.846139999999998</v>
      </c>
      <c r="LH262" s="1">
        <v>1.5196259999999999E-4</v>
      </c>
      <c r="LI262">
        <v>0.10642699999999999</v>
      </c>
      <c r="LJ262">
        <v>0.96678050000000004</v>
      </c>
      <c r="LK262">
        <v>24.503319999999999</v>
      </c>
      <c r="LL262" s="1">
        <v>1.4763889999999999E-4</v>
      </c>
      <c r="LM262">
        <v>0.10339909999999999</v>
      </c>
      <c r="LN262">
        <v>0.96675730000000004</v>
      </c>
      <c r="LO262">
        <v>24.284420000000001</v>
      </c>
      <c r="LP262" s="1">
        <v>1.4357209999999999E-4</v>
      </c>
      <c r="LQ262">
        <v>0.1005471</v>
      </c>
      <c r="LR262">
        <v>0.96673719999999996</v>
      </c>
      <c r="LS262">
        <v>24.67069</v>
      </c>
      <c r="LT262" s="1">
        <v>1.39753E-4</v>
      </c>
      <c r="LU262" s="1">
        <v>9.7873870000000002E-2</v>
      </c>
      <c r="LV262">
        <v>0.96672800000000003</v>
      </c>
      <c r="LW262">
        <v>25.287780000000001</v>
      </c>
      <c r="LX262" s="1">
        <v>1.3598509999999999E-4</v>
      </c>
      <c r="LY262" s="1">
        <v>9.5236849999999998E-2</v>
      </c>
      <c r="LZ262">
        <v>0.96669090000000002</v>
      </c>
      <c r="MA262">
        <v>25.883400000000002</v>
      </c>
      <c r="MB262" s="1">
        <v>1.3227740000000001E-4</v>
      </c>
      <c r="MC262" s="1">
        <v>9.2641379999999995E-2</v>
      </c>
      <c r="MD262">
        <v>0.9666922</v>
      </c>
      <c r="ME262">
        <v>26.35398</v>
      </c>
      <c r="MF262" s="1">
        <v>1.2881820000000001E-4</v>
      </c>
      <c r="MG262" s="1">
        <v>9.0213630000000003E-2</v>
      </c>
      <c r="MH262">
        <v>0.96664050000000001</v>
      </c>
      <c r="MI262">
        <v>26.327539999999999</v>
      </c>
      <c r="MJ262" s="1">
        <v>1.25506E-4</v>
      </c>
      <c r="MK262" s="1">
        <v>8.7900329999999999E-2</v>
      </c>
      <c r="ML262">
        <v>0.96661540000000001</v>
      </c>
      <c r="MM262">
        <v>25.997979999999998</v>
      </c>
      <c r="MN262" s="1">
        <v>1.221045E-4</v>
      </c>
      <c r="MO262" s="1">
        <v>8.5521959999999994E-2</v>
      </c>
      <c r="MP262">
        <v>0.96661730000000001</v>
      </c>
      <c r="MQ262">
        <v>25.59402</v>
      </c>
      <c r="MR262" s="1">
        <v>1.1877839999999999E-4</v>
      </c>
      <c r="MS262" s="1">
        <v>8.3190050000000001E-2</v>
      </c>
      <c r="MT262">
        <v>0.96657040000000005</v>
      </c>
      <c r="MU262">
        <v>25.228539999999999</v>
      </c>
      <c r="MV262" s="1">
        <v>1.1549830000000001E-4</v>
      </c>
      <c r="MW262" s="1">
        <v>8.0897289999999997E-2</v>
      </c>
      <c r="MX262">
        <v>0.96657649999999995</v>
      </c>
      <c r="MY262">
        <v>25.05179</v>
      </c>
      <c r="MZ262" s="1">
        <v>1.123168E-4</v>
      </c>
      <c r="NA262">
        <v>7.8665899999999997E-2</v>
      </c>
      <c r="NB262">
        <v>0.96655809999999998</v>
      </c>
      <c r="NC262">
        <v>25.255960000000002</v>
      </c>
      <c r="ND262" s="1">
        <v>1.093075E-4</v>
      </c>
      <c r="NE262" s="1">
        <v>7.6558080000000001E-2</v>
      </c>
      <c r="NF262">
        <v>0.96653909999999998</v>
      </c>
      <c r="NG262">
        <v>25.758679999999998</v>
      </c>
      <c r="NH262" s="1">
        <v>1.064329E-4</v>
      </c>
      <c r="NI262" s="1">
        <v>7.4545109999999998E-2</v>
      </c>
      <c r="NJ262">
        <v>0.96648900000000004</v>
      </c>
      <c r="NK262">
        <v>25.95815</v>
      </c>
      <c r="NL262" s="1">
        <v>1.035425E-4</v>
      </c>
      <c r="NM262">
        <v>7.2525699999999999E-2</v>
      </c>
      <c r="NN262">
        <v>0.96649680000000004</v>
      </c>
      <c r="NO262">
        <v>25.73714</v>
      </c>
      <c r="NP262" s="1">
        <v>1.00698E-4</v>
      </c>
      <c r="NQ262" s="1">
        <v>7.0533529999999997E-2</v>
      </c>
      <c r="NR262">
        <v>0.96645400000000004</v>
      </c>
      <c r="NS262">
        <v>25.344270000000002</v>
      </c>
      <c r="NT262" s="1">
        <v>9.7815139999999994E-5</v>
      </c>
      <c r="NU262" s="1">
        <v>6.8519369999999996E-2</v>
      </c>
      <c r="NV262">
        <v>0.96644980000000003</v>
      </c>
      <c r="NW262">
        <v>24.826370000000001</v>
      </c>
      <c r="NX262" s="1">
        <v>9.5004919999999997E-5</v>
      </c>
      <c r="NY262" s="1">
        <v>6.654678E-2</v>
      </c>
      <c r="NZ262">
        <v>0.96641310000000002</v>
      </c>
      <c r="OA262">
        <v>24.293980000000001</v>
      </c>
      <c r="OB262" s="1">
        <v>9.2342360000000003E-5</v>
      </c>
      <c r="OC262">
        <v>6.46838E-2</v>
      </c>
      <c r="OD262">
        <v>0.96640859999999995</v>
      </c>
      <c r="OE262">
        <v>24.32282</v>
      </c>
      <c r="OF262" s="1">
        <v>8.9668579999999996E-5</v>
      </c>
      <c r="OG262" s="1">
        <v>6.2812640000000003E-2</v>
      </c>
      <c r="OH262">
        <v>0.96638460000000004</v>
      </c>
      <c r="OI262">
        <v>24.73733</v>
      </c>
      <c r="OJ262" s="1">
        <v>8.7090799999999996E-5</v>
      </c>
      <c r="OK262" s="1">
        <v>6.1006669999999999E-2</v>
      </c>
    </row>
    <row r="263" spans="1:401" x14ac:dyDescent="0.35">
      <c r="A263">
        <v>269</v>
      </c>
      <c r="B263" t="s">
        <v>4</v>
      </c>
      <c r="C263" t="s">
        <v>181</v>
      </c>
      <c r="D263" t="s">
        <v>267</v>
      </c>
      <c r="E263">
        <v>1250.924</v>
      </c>
      <c r="F263">
        <v>1.2357670000000001</v>
      </c>
      <c r="G263">
        <v>24.470089999999999</v>
      </c>
      <c r="H263">
        <v>0</v>
      </c>
      <c r="I263">
        <v>0</v>
      </c>
      <c r="J263">
        <v>1.2357610000000001</v>
      </c>
      <c r="K263">
        <v>24.236820000000002</v>
      </c>
      <c r="L263">
        <v>0</v>
      </c>
      <c r="M263">
        <v>0</v>
      </c>
      <c r="N263">
        <v>1.235843</v>
      </c>
      <c r="O263">
        <v>24.086739999999999</v>
      </c>
      <c r="P263">
        <v>0</v>
      </c>
      <c r="Q263">
        <v>0</v>
      </c>
      <c r="R263">
        <v>1.2358819999999999</v>
      </c>
      <c r="S263">
        <v>24.01566</v>
      </c>
      <c r="T263">
        <v>0</v>
      </c>
      <c r="U263">
        <v>0</v>
      </c>
      <c r="V263">
        <v>1.235927</v>
      </c>
      <c r="W263">
        <v>24.10192</v>
      </c>
      <c r="X263">
        <v>0</v>
      </c>
      <c r="Y263">
        <v>0</v>
      </c>
      <c r="Z263">
        <v>1.2360089999999999</v>
      </c>
      <c r="AA263">
        <v>23.99363</v>
      </c>
      <c r="AB263">
        <v>0</v>
      </c>
      <c r="AC263">
        <v>0</v>
      </c>
      <c r="AD263">
        <v>1.2360960000000001</v>
      </c>
      <c r="AE263">
        <v>23.649290000000001</v>
      </c>
      <c r="AF263">
        <v>0</v>
      </c>
      <c r="AG263">
        <v>0</v>
      </c>
      <c r="AH263">
        <v>1.2361610000000001</v>
      </c>
      <c r="AI263">
        <v>23.173839999999998</v>
      </c>
      <c r="AJ263">
        <v>0</v>
      </c>
      <c r="AK263">
        <v>0</v>
      </c>
      <c r="AL263">
        <v>1.2362820000000001</v>
      </c>
      <c r="AM263">
        <v>22.694959999999998</v>
      </c>
      <c r="AN263">
        <v>0</v>
      </c>
      <c r="AO263">
        <v>0</v>
      </c>
      <c r="AP263">
        <v>1.236343</v>
      </c>
      <c r="AQ263">
        <v>22.65784</v>
      </c>
      <c r="AR263">
        <v>0</v>
      </c>
      <c r="AS263">
        <v>0</v>
      </c>
      <c r="AT263">
        <v>1.2363820000000001</v>
      </c>
      <c r="AU263">
        <v>22.97175</v>
      </c>
      <c r="AV263" s="1">
        <v>3.366456E-38</v>
      </c>
      <c r="AW263" s="1">
        <v>2.8453620000000002E-35</v>
      </c>
      <c r="AX263">
        <v>1.2364729999999999</v>
      </c>
      <c r="AY263">
        <v>23.263559999999998</v>
      </c>
      <c r="AZ263" s="1">
        <v>5.1657750000000002E-21</v>
      </c>
      <c r="BA263" s="1">
        <v>4.3690620000000002E-18</v>
      </c>
      <c r="BB263">
        <v>1.2365900000000001</v>
      </c>
      <c r="BC263">
        <v>23.50919</v>
      </c>
      <c r="BD263" s="1">
        <v>2.8585790000000001E-11</v>
      </c>
      <c r="BE263" s="1">
        <v>1.3690670000000001E-8</v>
      </c>
      <c r="BF263">
        <v>1.236623</v>
      </c>
      <c r="BG263">
        <v>23.475380000000001</v>
      </c>
      <c r="BH263" s="1">
        <v>3.51559E-6</v>
      </c>
      <c r="BI263" s="1">
        <v>2.2577109999999999E-3</v>
      </c>
      <c r="BJ263">
        <v>1.2366710000000001</v>
      </c>
      <c r="BK263">
        <v>23.16225</v>
      </c>
      <c r="BL263" s="1">
        <v>2.4111100000000002E-3</v>
      </c>
      <c r="BM263">
        <v>1.6704950000000001</v>
      </c>
      <c r="BN263">
        <v>1.2367809999999999</v>
      </c>
      <c r="BO263">
        <v>22.827670000000001</v>
      </c>
      <c r="BP263">
        <v>0.19296959999999999</v>
      </c>
      <c r="BQ263">
        <v>141.66290000000001</v>
      </c>
      <c r="BR263">
        <v>1.2368349999999999</v>
      </c>
      <c r="BS263">
        <v>22.530329999999999</v>
      </c>
      <c r="BT263">
        <v>3.3735849999999998</v>
      </c>
      <c r="BU263">
        <v>2599.4110000000001</v>
      </c>
      <c r="BV263">
        <v>1.2369079999999999</v>
      </c>
      <c r="BW263">
        <v>22.57057</v>
      </c>
      <c r="BX263">
        <v>17.911249999999999</v>
      </c>
      <c r="BY263">
        <v>14392.07</v>
      </c>
      <c r="BZ263">
        <v>1.236917</v>
      </c>
      <c r="CA263">
        <v>22.805720000000001</v>
      </c>
      <c r="CB263">
        <v>35.847700000000003</v>
      </c>
      <c r="CC263">
        <v>29884.22</v>
      </c>
      <c r="CD263">
        <v>1.236931</v>
      </c>
      <c r="CE263">
        <v>22.973109999999998</v>
      </c>
      <c r="CF263">
        <v>31.64676</v>
      </c>
      <c r="CG263">
        <v>27253.27</v>
      </c>
      <c r="CH263">
        <v>1.2369829999999999</v>
      </c>
      <c r="CI263">
        <v>23.184229999999999</v>
      </c>
      <c r="CJ263">
        <v>13.9032</v>
      </c>
      <c r="CK263">
        <v>12322.37</v>
      </c>
      <c r="CL263">
        <v>1.237079</v>
      </c>
      <c r="CM263">
        <v>23.15372</v>
      </c>
      <c r="CN263">
        <v>3.3542230000000002</v>
      </c>
      <c r="CO263">
        <v>3048.3330000000001</v>
      </c>
      <c r="CP263">
        <v>1.2370540000000001</v>
      </c>
      <c r="CQ263">
        <v>22.923960000000001</v>
      </c>
      <c r="CR263">
        <v>0.4869211</v>
      </c>
      <c r="CS263">
        <v>451.89249999999998</v>
      </c>
      <c r="CT263">
        <v>1.23709</v>
      </c>
      <c r="CU263">
        <v>22.72634</v>
      </c>
      <c r="CV263">
        <v>5.1140400000000003E-2</v>
      </c>
      <c r="CW263">
        <v>47.726140000000001</v>
      </c>
      <c r="CX263">
        <v>1.2370920000000001</v>
      </c>
      <c r="CY263">
        <v>22.682079999999999</v>
      </c>
      <c r="CZ263" s="1">
        <v>9.0981510000000005E-3</v>
      </c>
      <c r="DA263">
        <v>8.0445209999999996</v>
      </c>
      <c r="DB263">
        <v>1.2371000000000001</v>
      </c>
      <c r="DC263">
        <v>23.133659999999999</v>
      </c>
      <c r="DD263" s="1">
        <v>5.4750800000000002E-3</v>
      </c>
      <c r="DE263">
        <v>4.6735239999999996</v>
      </c>
      <c r="DF263">
        <v>1.2371490000000001</v>
      </c>
      <c r="DG263">
        <v>23.757079999999998</v>
      </c>
      <c r="DH263" s="1">
        <v>4.4907219999999999E-3</v>
      </c>
      <c r="DI263">
        <v>3.8210139999999999</v>
      </c>
      <c r="DJ263">
        <v>1.237141</v>
      </c>
      <c r="DK263">
        <v>24.33615</v>
      </c>
      <c r="DL263" s="1">
        <v>3.7742349999999999E-3</v>
      </c>
      <c r="DM263">
        <v>3.2103799999999998</v>
      </c>
      <c r="DN263">
        <v>1.2371369999999999</v>
      </c>
      <c r="DO263">
        <v>24.75619</v>
      </c>
      <c r="DP263" s="1">
        <v>3.1897840000000002E-3</v>
      </c>
      <c r="DQ263">
        <v>2.712726</v>
      </c>
      <c r="DR263">
        <v>1.2371490000000001</v>
      </c>
      <c r="DS263">
        <v>24.633520000000001</v>
      </c>
      <c r="DT263">
        <v>2.7100000000000002E-3</v>
      </c>
      <c r="DU263">
        <v>2.3041809999999998</v>
      </c>
      <c r="DV263">
        <v>1.2371890000000001</v>
      </c>
      <c r="DW263">
        <v>24.193580000000001</v>
      </c>
      <c r="DX263" s="1">
        <v>2.3160670000000002E-3</v>
      </c>
      <c r="DY263">
        <v>1.968769</v>
      </c>
      <c r="DZ263">
        <v>1.23715</v>
      </c>
      <c r="EA263">
        <v>23.739979999999999</v>
      </c>
      <c r="EB263" s="1">
        <v>1.9935299999999999E-3</v>
      </c>
      <c r="EC263">
        <v>1.694196</v>
      </c>
      <c r="ED263">
        <v>1.237169</v>
      </c>
      <c r="EE263">
        <v>23.393249999999998</v>
      </c>
      <c r="EF263">
        <v>1.7279999999999999E-3</v>
      </c>
      <c r="EG263">
        <v>1.468161</v>
      </c>
      <c r="EH263">
        <v>1.2372030000000001</v>
      </c>
      <c r="EI263">
        <v>23.494420000000002</v>
      </c>
      <c r="EJ263" s="1">
        <v>1.5091130000000001E-3</v>
      </c>
      <c r="EK263">
        <v>1.2818130000000001</v>
      </c>
      <c r="EL263">
        <v>1.2372019999999999</v>
      </c>
      <c r="EM263">
        <v>23.985990000000001</v>
      </c>
      <c r="EN263" s="1">
        <v>1.327859E-3</v>
      </c>
      <c r="EO263">
        <v>1.1276280000000001</v>
      </c>
      <c r="EP263">
        <v>1.2372300000000001</v>
      </c>
      <c r="EQ263">
        <v>24.584990000000001</v>
      </c>
      <c r="ER263" s="1">
        <v>1.1759540000000001E-3</v>
      </c>
      <c r="ES263">
        <v>0.99841000000000002</v>
      </c>
      <c r="ET263">
        <v>1.237236</v>
      </c>
      <c r="EU263">
        <v>25.044440000000002</v>
      </c>
      <c r="EV263" s="1">
        <v>1.0478079999999999E-3</v>
      </c>
      <c r="EW263">
        <v>0.88947030000000005</v>
      </c>
      <c r="EX263">
        <v>1.2372719999999999</v>
      </c>
      <c r="EY263">
        <v>25.004349999999999</v>
      </c>
      <c r="EZ263" s="1">
        <v>9.3923349999999999E-4</v>
      </c>
      <c r="FA263">
        <v>0.79715119999999995</v>
      </c>
      <c r="FB263">
        <v>1.237295</v>
      </c>
      <c r="FC263">
        <v>24.645859999999999</v>
      </c>
      <c r="FD263" s="1">
        <v>8.4758109999999995E-4</v>
      </c>
      <c r="FE263">
        <v>0.71920589999999995</v>
      </c>
      <c r="FF263">
        <v>1.237366</v>
      </c>
      <c r="FG263">
        <v>24.237749999999998</v>
      </c>
      <c r="FH263" s="1">
        <v>7.7071219999999996E-4</v>
      </c>
      <c r="FI263">
        <v>0.65379509999999996</v>
      </c>
      <c r="FJ263">
        <v>1.2373890000000001</v>
      </c>
      <c r="FK263">
        <v>23.900010000000002</v>
      </c>
      <c r="FL263" s="1">
        <v>7.0580619999999997E-4</v>
      </c>
      <c r="FM263">
        <v>0.59863540000000004</v>
      </c>
      <c r="FN263">
        <v>1.2374229999999999</v>
      </c>
      <c r="FO263">
        <v>24.07958</v>
      </c>
      <c r="FP263" s="1">
        <v>6.5075210000000003E-4</v>
      </c>
      <c r="FQ263">
        <v>0.55184290000000003</v>
      </c>
      <c r="FR263">
        <v>1.237492</v>
      </c>
      <c r="FS263">
        <v>24.485900000000001</v>
      </c>
      <c r="FT263" s="1">
        <v>6.0279249999999995E-4</v>
      </c>
      <c r="FU263">
        <v>0.51111600000000001</v>
      </c>
      <c r="FV263">
        <v>1.2375290000000001</v>
      </c>
      <c r="FW263">
        <v>24.773579999999999</v>
      </c>
      <c r="FX263" s="1">
        <v>5.6141030000000003E-4</v>
      </c>
      <c r="FY263">
        <v>0.47594310000000001</v>
      </c>
      <c r="FZ263">
        <v>1.2375609999999999</v>
      </c>
      <c r="GA263">
        <v>24.931999999999999</v>
      </c>
      <c r="GB263" s="1">
        <v>5.2598429999999995E-4</v>
      </c>
      <c r="GC263">
        <v>0.44585259999999999</v>
      </c>
      <c r="GD263">
        <v>1.2376020000000001</v>
      </c>
      <c r="GE263">
        <v>24.754809999999999</v>
      </c>
      <c r="GF263" s="1">
        <v>4.9465580000000004E-4</v>
      </c>
      <c r="GG263">
        <v>0.41926760000000002</v>
      </c>
      <c r="GH263">
        <v>1.237617</v>
      </c>
      <c r="GI263">
        <v>24.448219999999999</v>
      </c>
      <c r="GJ263" s="1">
        <v>4.6682990000000002E-4</v>
      </c>
      <c r="GK263">
        <v>0.39565250000000002</v>
      </c>
      <c r="GL263">
        <v>1.2377130000000001</v>
      </c>
      <c r="GM263">
        <v>24.058399999999999</v>
      </c>
      <c r="GN263" s="1">
        <v>4.4231560000000002E-4</v>
      </c>
      <c r="GO263">
        <v>0.37482759999999998</v>
      </c>
      <c r="GP263">
        <v>1.2376929999999999</v>
      </c>
      <c r="GQ263">
        <v>23.643070000000002</v>
      </c>
      <c r="GR263" s="1">
        <v>4.2058619999999999E-4</v>
      </c>
      <c r="GS263">
        <v>0.35640090000000002</v>
      </c>
      <c r="GT263">
        <v>1.2377579999999999</v>
      </c>
      <c r="GU263">
        <v>23.283760000000001</v>
      </c>
      <c r="GV263" s="1">
        <v>4.008727E-4</v>
      </c>
      <c r="GW263">
        <v>0.33969260000000001</v>
      </c>
      <c r="GX263">
        <v>1.237765</v>
      </c>
      <c r="GY263">
        <v>23.40559</v>
      </c>
      <c r="GZ263" s="1">
        <v>3.8252149999999999E-4</v>
      </c>
      <c r="HA263">
        <v>0.32414389999999998</v>
      </c>
      <c r="HB263">
        <v>1.237792</v>
      </c>
      <c r="HC263">
        <v>23.93497</v>
      </c>
      <c r="HD263" s="1">
        <v>3.6594250000000002E-4</v>
      </c>
      <c r="HE263">
        <v>0.3100676</v>
      </c>
      <c r="HF263">
        <v>1.237835</v>
      </c>
      <c r="HG263">
        <v>24.521740000000001</v>
      </c>
      <c r="HH263" s="1">
        <v>3.5075219999999998E-4</v>
      </c>
      <c r="HI263">
        <v>0.2971936</v>
      </c>
      <c r="HJ263">
        <v>1.23786</v>
      </c>
      <c r="HK263">
        <v>24.595490000000002</v>
      </c>
      <c r="HL263" s="1">
        <v>3.367585E-4</v>
      </c>
      <c r="HM263">
        <v>0.28532299999999999</v>
      </c>
      <c r="HN263">
        <v>1.237905</v>
      </c>
      <c r="HO263">
        <v>24.172329999999999</v>
      </c>
      <c r="HP263" s="1">
        <v>3.241125E-4</v>
      </c>
      <c r="HQ263">
        <v>0.27458840000000001</v>
      </c>
      <c r="HR263">
        <v>1.2378530000000001</v>
      </c>
      <c r="HS263">
        <v>23.621110000000002</v>
      </c>
      <c r="HT263" s="1">
        <v>3.124558E-4</v>
      </c>
      <c r="HU263">
        <v>0.26472220000000002</v>
      </c>
      <c r="HV263">
        <v>1.2378640000000001</v>
      </c>
      <c r="HW263">
        <v>23.10547</v>
      </c>
      <c r="HX263" s="1">
        <v>3.0166630000000002E-4</v>
      </c>
      <c r="HY263">
        <v>0.25557800000000003</v>
      </c>
      <c r="HZ263">
        <v>1.237878</v>
      </c>
      <c r="IA263">
        <v>23.059930000000001</v>
      </c>
      <c r="IB263" s="1">
        <v>2.913856E-4</v>
      </c>
      <c r="IC263">
        <v>0.2468735</v>
      </c>
      <c r="ID263">
        <v>1.237884</v>
      </c>
      <c r="IE263">
        <v>23.403369999999999</v>
      </c>
      <c r="IF263" s="1">
        <v>2.8161450000000003E-4</v>
      </c>
      <c r="IG263">
        <v>0.23859730000000001</v>
      </c>
      <c r="IH263">
        <v>1.2378560000000001</v>
      </c>
      <c r="II263">
        <v>23.808730000000001</v>
      </c>
      <c r="IJ263" s="1">
        <v>2.7228989999999998E-4</v>
      </c>
      <c r="IK263">
        <v>0.2307005</v>
      </c>
      <c r="IL263">
        <v>1.2378690000000001</v>
      </c>
      <c r="IM263">
        <v>24.081479999999999</v>
      </c>
      <c r="IN263" s="1">
        <v>2.6363530000000001E-4</v>
      </c>
      <c r="IO263">
        <v>0.2233715</v>
      </c>
      <c r="IP263">
        <v>1.2379039999999999</v>
      </c>
      <c r="IQ263">
        <v>23.9803</v>
      </c>
      <c r="IR263" s="1">
        <v>2.554689E-4</v>
      </c>
      <c r="IS263">
        <v>0.216448</v>
      </c>
      <c r="IT263">
        <v>1.237881</v>
      </c>
      <c r="IU263">
        <v>23.698640000000001</v>
      </c>
      <c r="IV263" s="1">
        <v>2.4746080000000002E-4</v>
      </c>
      <c r="IW263">
        <v>0.20968200000000001</v>
      </c>
      <c r="IX263">
        <v>1.237887</v>
      </c>
      <c r="IY263">
        <v>23.417580000000001</v>
      </c>
      <c r="IZ263" s="1">
        <v>2.396674E-4</v>
      </c>
      <c r="JA263">
        <v>0.2030913</v>
      </c>
      <c r="JB263">
        <v>1.2379420000000001</v>
      </c>
      <c r="JC263">
        <v>23.22325</v>
      </c>
      <c r="JD263" s="1">
        <v>2.32019E-4</v>
      </c>
      <c r="JE263">
        <v>0.196626</v>
      </c>
      <c r="JF263">
        <v>1.2379169999999999</v>
      </c>
      <c r="JG263">
        <v>23.494779999999999</v>
      </c>
      <c r="JH263" s="1">
        <v>2.2473980000000001E-4</v>
      </c>
      <c r="JI263">
        <v>0.1904565</v>
      </c>
      <c r="JJ263">
        <v>1.2379309999999999</v>
      </c>
      <c r="JK263">
        <v>23.929400000000001</v>
      </c>
      <c r="JL263" s="1">
        <v>2.179634E-4</v>
      </c>
      <c r="JM263">
        <v>0.18471180000000001</v>
      </c>
      <c r="JN263">
        <v>1.2379260000000001</v>
      </c>
      <c r="JO263">
        <v>24.28838</v>
      </c>
      <c r="JP263" s="1">
        <v>2.1152700000000001E-4</v>
      </c>
      <c r="JQ263">
        <v>0.17927750000000001</v>
      </c>
      <c r="JR263">
        <v>1.2379389999999999</v>
      </c>
      <c r="JS263">
        <v>24.494450000000001</v>
      </c>
      <c r="JT263" s="1">
        <v>2.0501380000000001E-4</v>
      </c>
      <c r="JU263">
        <v>0.17376800000000001</v>
      </c>
      <c r="JV263">
        <v>1.2379530000000001</v>
      </c>
      <c r="JW263">
        <v>24.498139999999999</v>
      </c>
      <c r="JX263" s="1">
        <v>1.987937E-4</v>
      </c>
      <c r="JY263">
        <v>0.16850599999999999</v>
      </c>
      <c r="JZ263">
        <v>1.2379450000000001</v>
      </c>
      <c r="KA263">
        <v>24.270379999999999</v>
      </c>
      <c r="KB263" s="1">
        <v>1.9272000000000001E-4</v>
      </c>
      <c r="KC263">
        <v>0.1633636</v>
      </c>
      <c r="KD263">
        <v>1.238019</v>
      </c>
      <c r="KE263">
        <v>24.00291</v>
      </c>
      <c r="KF263" s="1">
        <v>1.869308E-4</v>
      </c>
      <c r="KG263">
        <v>0.15846109999999999</v>
      </c>
      <c r="KH263">
        <v>1.2379990000000001</v>
      </c>
      <c r="KI263">
        <v>23.707540000000002</v>
      </c>
      <c r="KJ263" s="1">
        <v>1.815175E-4</v>
      </c>
      <c r="KK263">
        <v>0.15387410000000001</v>
      </c>
      <c r="KL263">
        <v>1.238051</v>
      </c>
      <c r="KM263">
        <v>23.852409999999999</v>
      </c>
      <c r="KN263" s="1">
        <v>1.7617889999999999E-4</v>
      </c>
      <c r="KO263">
        <v>0.14936769999999999</v>
      </c>
      <c r="KP263">
        <v>1.238054</v>
      </c>
      <c r="KQ263">
        <v>24.229320000000001</v>
      </c>
      <c r="KR263" s="1">
        <v>1.7105580000000001E-4</v>
      </c>
      <c r="KS263">
        <v>0.1450217</v>
      </c>
      <c r="KT263">
        <v>1.2381040000000001</v>
      </c>
      <c r="KU263">
        <v>24.732769999999999</v>
      </c>
      <c r="KV263" s="1">
        <v>1.6616220000000001E-4</v>
      </c>
      <c r="KW263">
        <v>0.14088220000000001</v>
      </c>
      <c r="KX263">
        <v>1.2381009999999999</v>
      </c>
      <c r="KY263">
        <v>25.17088</v>
      </c>
      <c r="KZ263" s="1">
        <v>1.6126429999999999E-4</v>
      </c>
      <c r="LA263">
        <v>0.13674120000000001</v>
      </c>
      <c r="LB263">
        <v>1.238159</v>
      </c>
      <c r="LC263">
        <v>25.181750000000001</v>
      </c>
      <c r="LD263" s="1">
        <v>1.5668339999999999E-4</v>
      </c>
      <c r="LE263">
        <v>0.13285330000000001</v>
      </c>
      <c r="LF263">
        <v>1.2381599999999999</v>
      </c>
      <c r="LG263">
        <v>24.872229999999998</v>
      </c>
      <c r="LH263" s="1">
        <v>1.522618E-4</v>
      </c>
      <c r="LI263">
        <v>0.12911400000000001</v>
      </c>
      <c r="LJ263">
        <v>1.2381850000000001</v>
      </c>
      <c r="LK263">
        <v>24.530190000000001</v>
      </c>
      <c r="LL263" s="1">
        <v>1.479241E-4</v>
      </c>
      <c r="LM263">
        <v>0.12543960000000001</v>
      </c>
      <c r="LN263">
        <v>1.2382169999999999</v>
      </c>
      <c r="LO263">
        <v>24.30453</v>
      </c>
      <c r="LP263" s="1">
        <v>1.43838E-4</v>
      </c>
      <c r="LQ263">
        <v>0.1219713</v>
      </c>
      <c r="LR263">
        <v>1.238245</v>
      </c>
      <c r="LS263">
        <v>24.688330000000001</v>
      </c>
      <c r="LT263" s="1">
        <v>1.4000880000000001E-4</v>
      </c>
      <c r="LU263">
        <v>0.1187274</v>
      </c>
      <c r="LV263">
        <v>1.2382839999999999</v>
      </c>
      <c r="LW263">
        <v>25.299389999999999</v>
      </c>
      <c r="LX263" s="1">
        <v>1.3624150000000001E-4</v>
      </c>
      <c r="LY263">
        <v>0.1155385</v>
      </c>
      <c r="LZ263">
        <v>1.2382880000000001</v>
      </c>
      <c r="MA263">
        <v>25.897659999999998</v>
      </c>
      <c r="MB263" s="1">
        <v>1.325221E-4</v>
      </c>
      <c r="MC263">
        <v>0.1123874</v>
      </c>
      <c r="MD263">
        <v>1.2383470000000001</v>
      </c>
      <c r="ME263">
        <v>26.371649999999999</v>
      </c>
      <c r="MF263" s="1">
        <v>1.290455E-4</v>
      </c>
      <c r="MG263">
        <v>0.1094352</v>
      </c>
      <c r="MH263">
        <v>1.238356</v>
      </c>
      <c r="MI263">
        <v>26.35623</v>
      </c>
      <c r="MJ263" s="1">
        <v>1.2573120000000001E-4</v>
      </c>
      <c r="MK263">
        <v>0.10663250000000001</v>
      </c>
      <c r="ML263">
        <v>1.2383740000000001</v>
      </c>
      <c r="MM263">
        <v>26.03105</v>
      </c>
      <c r="MN263" s="1">
        <v>1.2233719999999999E-4</v>
      </c>
      <c r="MO263">
        <v>0.1037626</v>
      </c>
      <c r="MP263">
        <v>1.238388</v>
      </c>
      <c r="MQ263">
        <v>25.625969999999999</v>
      </c>
      <c r="MR263" s="1">
        <v>1.189996E-4</v>
      </c>
      <c r="MS263">
        <v>0.1009303</v>
      </c>
      <c r="MT263">
        <v>1.238402</v>
      </c>
      <c r="MU263">
        <v>25.2547</v>
      </c>
      <c r="MV263" s="1">
        <v>1.157207E-4</v>
      </c>
      <c r="MW263" s="1">
        <v>9.8157320000000006E-2</v>
      </c>
      <c r="MX263">
        <v>1.2384280000000001</v>
      </c>
      <c r="MY263">
        <v>25.072310000000002</v>
      </c>
      <c r="MZ263" s="1">
        <v>1.125237E-4</v>
      </c>
      <c r="NA263" s="1">
        <v>9.5444169999999995E-2</v>
      </c>
      <c r="NB263">
        <v>1.238453</v>
      </c>
      <c r="NC263">
        <v>25.266739999999999</v>
      </c>
      <c r="ND263" s="1">
        <v>1.095109E-4</v>
      </c>
      <c r="NE263" s="1">
        <v>9.2890169999999994E-2</v>
      </c>
      <c r="NF263">
        <v>1.238469</v>
      </c>
      <c r="NG263">
        <v>25.77169</v>
      </c>
      <c r="NH263" s="1">
        <v>1.06625E-4</v>
      </c>
      <c r="NI263" s="1">
        <v>9.0443469999999998E-2</v>
      </c>
      <c r="NJ263">
        <v>1.238483</v>
      </c>
      <c r="NK263">
        <v>25.976420000000001</v>
      </c>
      <c r="NL263" s="1">
        <v>1.037381E-4</v>
      </c>
      <c r="NM263" s="1">
        <v>8.8002269999999994E-2</v>
      </c>
      <c r="NN263">
        <v>1.23851</v>
      </c>
      <c r="NO263">
        <v>25.76745</v>
      </c>
      <c r="NP263" s="1">
        <v>1.0089159999999999E-4</v>
      </c>
      <c r="NQ263" s="1">
        <v>8.5590360000000004E-2</v>
      </c>
      <c r="NR263">
        <v>1.2385269999999999</v>
      </c>
      <c r="NS263">
        <v>25.381419999999999</v>
      </c>
      <c r="NT263" s="1">
        <v>9.8009940000000001E-5</v>
      </c>
      <c r="NU263" s="1">
        <v>8.3154820000000004E-2</v>
      </c>
      <c r="NV263">
        <v>1.238575</v>
      </c>
      <c r="NW263">
        <v>24.872800000000002</v>
      </c>
      <c r="NX263" s="1">
        <v>9.5190790000000003E-5</v>
      </c>
      <c r="NY263">
        <v>8.0759399999999995E-2</v>
      </c>
      <c r="NZ263">
        <v>1.2385619999999999</v>
      </c>
      <c r="OA263">
        <v>24.333760000000002</v>
      </c>
      <c r="OB263" s="1">
        <v>9.2523379999999994E-5</v>
      </c>
      <c r="OC263" s="1">
        <v>7.8498689999999996E-2</v>
      </c>
      <c r="OD263">
        <v>1.2386029999999999</v>
      </c>
      <c r="OE263">
        <v>24.348579999999998</v>
      </c>
      <c r="OF263" s="1">
        <v>8.9847670000000002E-5</v>
      </c>
      <c r="OG263" s="1">
        <v>7.6233129999999996E-2</v>
      </c>
      <c r="OH263">
        <v>1.2385980000000001</v>
      </c>
      <c r="OI263">
        <v>24.753039999999999</v>
      </c>
      <c r="OJ263" s="1">
        <v>8.7262350000000003E-5</v>
      </c>
      <c r="OK263" s="1">
        <v>7.4040110000000006E-2</v>
      </c>
    </row>
    <row r="264" spans="1:401" x14ac:dyDescent="0.35">
      <c r="A264">
        <v>270</v>
      </c>
      <c r="B264" t="s">
        <v>4</v>
      </c>
      <c r="C264" t="s">
        <v>181</v>
      </c>
      <c r="D264" t="s">
        <v>268</v>
      </c>
      <c r="E264">
        <v>1429.713</v>
      </c>
      <c r="F264">
        <v>1.331002</v>
      </c>
      <c r="G264">
        <v>24.533449999999998</v>
      </c>
      <c r="H264">
        <v>0</v>
      </c>
      <c r="I264">
        <v>0</v>
      </c>
      <c r="J264">
        <v>1.330751</v>
      </c>
      <c r="K264">
        <v>24.279240000000001</v>
      </c>
      <c r="L264">
        <v>0</v>
      </c>
      <c r="M264">
        <v>0</v>
      </c>
      <c r="N264">
        <v>1.330503</v>
      </c>
      <c r="O264">
        <v>24.11412</v>
      </c>
      <c r="P264">
        <v>0</v>
      </c>
      <c r="Q264">
        <v>0</v>
      </c>
      <c r="R264">
        <v>1.3302039999999999</v>
      </c>
      <c r="S264">
        <v>24.02758</v>
      </c>
      <c r="T264">
        <v>0</v>
      </c>
      <c r="U264">
        <v>0</v>
      </c>
      <c r="V264">
        <v>1.3299350000000001</v>
      </c>
      <c r="W264">
        <v>24.120470000000001</v>
      </c>
      <c r="X264">
        <v>0</v>
      </c>
      <c r="Y264">
        <v>0</v>
      </c>
      <c r="Z264">
        <v>1.3296749999999999</v>
      </c>
      <c r="AA264">
        <v>24.028469999999999</v>
      </c>
      <c r="AB264">
        <v>0</v>
      </c>
      <c r="AC264">
        <v>0</v>
      </c>
      <c r="AD264">
        <v>1.3293600000000001</v>
      </c>
      <c r="AE264">
        <v>23.712479999999999</v>
      </c>
      <c r="AF264">
        <v>0</v>
      </c>
      <c r="AG264">
        <v>0</v>
      </c>
      <c r="AH264">
        <v>1.3290759999999999</v>
      </c>
      <c r="AI264">
        <v>23.254770000000001</v>
      </c>
      <c r="AJ264">
        <v>0</v>
      </c>
      <c r="AK264">
        <v>0</v>
      </c>
      <c r="AL264">
        <v>1.3288</v>
      </c>
      <c r="AM264">
        <v>22.773119999999999</v>
      </c>
      <c r="AN264">
        <v>0</v>
      </c>
      <c r="AO264">
        <v>0</v>
      </c>
      <c r="AP264">
        <v>1.3284910000000001</v>
      </c>
      <c r="AQ264">
        <v>22.716280000000001</v>
      </c>
      <c r="AR264">
        <v>0</v>
      </c>
      <c r="AS264">
        <v>0</v>
      </c>
      <c r="AT264">
        <v>1.328238</v>
      </c>
      <c r="AU264">
        <v>23.007680000000001</v>
      </c>
      <c r="AV264">
        <v>0</v>
      </c>
      <c r="AW264" s="1">
        <v>3.7248439999999998E-36</v>
      </c>
      <c r="AX264">
        <v>1.327987</v>
      </c>
      <c r="AY264">
        <v>23.28847</v>
      </c>
      <c r="AZ264" s="1">
        <v>3.8281020000000001E-22</v>
      </c>
      <c r="BA264" s="1">
        <v>5.1353499999999996E-19</v>
      </c>
      <c r="BB264">
        <v>1.3277639999999999</v>
      </c>
      <c r="BC264">
        <v>23.53762</v>
      </c>
      <c r="BD264" s="1">
        <v>1.1672650000000001E-12</v>
      </c>
      <c r="BE264" s="1">
        <v>1.563202E-9</v>
      </c>
      <c r="BF264">
        <v>1.327561</v>
      </c>
      <c r="BG264">
        <v>23.5108</v>
      </c>
      <c r="BH264" s="1">
        <v>1.7999159999999999E-6</v>
      </c>
      <c r="BI264" s="1">
        <v>1.4324629999999999E-3</v>
      </c>
      <c r="BJ264">
        <v>1.327364</v>
      </c>
      <c r="BK264">
        <v>23.20356</v>
      </c>
      <c r="BL264" s="1">
        <v>1.540383E-3</v>
      </c>
      <c r="BM264">
        <v>1.395575</v>
      </c>
      <c r="BN264">
        <v>1.3271949999999999</v>
      </c>
      <c r="BO264">
        <v>22.87154</v>
      </c>
      <c r="BP264">
        <v>0.14206479999999999</v>
      </c>
      <c r="BQ264">
        <v>142.7971</v>
      </c>
      <c r="BR264">
        <v>1.327016</v>
      </c>
      <c r="BS264">
        <v>22.570229999999999</v>
      </c>
      <c r="BT264">
        <v>2.7711999999999999</v>
      </c>
      <c r="BU264">
        <v>3051.55</v>
      </c>
      <c r="BV264">
        <v>1.326908</v>
      </c>
      <c r="BW264">
        <v>22.608619999999998</v>
      </c>
      <c r="BX264">
        <v>16.110769999999999</v>
      </c>
      <c r="BY264">
        <v>19272.439999999999</v>
      </c>
      <c r="BZ264">
        <v>1.326813</v>
      </c>
      <c r="CA264">
        <v>22.83906</v>
      </c>
      <c r="CB264">
        <v>34.855420000000002</v>
      </c>
      <c r="CC264">
        <v>44994.23</v>
      </c>
      <c r="CD264">
        <v>1.326702</v>
      </c>
      <c r="CE264">
        <v>23.007200000000001</v>
      </c>
      <c r="CF264">
        <v>32.941760000000002</v>
      </c>
      <c r="CG264">
        <v>45628.91</v>
      </c>
      <c r="CH264">
        <v>1.3266439999999999</v>
      </c>
      <c r="CI264">
        <v>23.2121</v>
      </c>
      <c r="CJ264">
        <v>15.3743</v>
      </c>
      <c r="CK264">
        <v>22734.94</v>
      </c>
      <c r="CL264">
        <v>1.3265769999999999</v>
      </c>
      <c r="CM264">
        <v>23.187470000000001</v>
      </c>
      <c r="CN264">
        <v>3.9140769999999998</v>
      </c>
      <c r="CO264">
        <v>6148.04</v>
      </c>
      <c r="CP264">
        <v>1.326551</v>
      </c>
      <c r="CQ264">
        <v>22.950800000000001</v>
      </c>
      <c r="CR264">
        <v>0.59480350000000004</v>
      </c>
      <c r="CS264">
        <v>986.00310000000002</v>
      </c>
      <c r="CT264">
        <v>1.326498</v>
      </c>
      <c r="CU264">
        <v>22.749739999999999</v>
      </c>
      <c r="CV264" s="1">
        <v>6.3421759999999994E-2</v>
      </c>
      <c r="CW264">
        <v>108.0039</v>
      </c>
      <c r="CX264">
        <v>1.3264530000000001</v>
      </c>
      <c r="CY264">
        <v>22.691109999999998</v>
      </c>
      <c r="CZ264" s="1">
        <v>1.008821E-2</v>
      </c>
      <c r="DA264">
        <v>15.433</v>
      </c>
      <c r="DB264">
        <v>1.3264180000000001</v>
      </c>
      <c r="DC264">
        <v>23.13889</v>
      </c>
      <c r="DD264" s="1">
        <v>5.6067390000000003E-3</v>
      </c>
      <c r="DE264">
        <v>7.7313900000000002</v>
      </c>
      <c r="DF264">
        <v>1.3263739999999999</v>
      </c>
      <c r="DG264">
        <v>23.7546</v>
      </c>
      <c r="DH264" s="1">
        <v>4.5638809999999997E-3</v>
      </c>
      <c r="DI264">
        <v>6.2220139999999997</v>
      </c>
      <c r="DJ264">
        <v>1.326344</v>
      </c>
      <c r="DK264">
        <v>24.34609</v>
      </c>
      <c r="DL264" s="1">
        <v>3.8328659999999999E-3</v>
      </c>
      <c r="DM264">
        <v>5.2206279999999996</v>
      </c>
      <c r="DN264">
        <v>1.326292</v>
      </c>
      <c r="DO264">
        <v>24.774619999999999</v>
      </c>
      <c r="DP264" s="1">
        <v>3.2378390000000002E-3</v>
      </c>
      <c r="DQ264">
        <v>4.4082840000000001</v>
      </c>
      <c r="DR264">
        <v>1.3262309999999999</v>
      </c>
      <c r="DS264">
        <v>24.67867</v>
      </c>
      <c r="DT264" s="1">
        <v>2.7494989999999999E-3</v>
      </c>
      <c r="DU264">
        <v>3.741711</v>
      </c>
      <c r="DV264">
        <v>1.326163</v>
      </c>
      <c r="DW264">
        <v>24.25102</v>
      </c>
      <c r="DX264" s="1">
        <v>2.3484220000000002E-3</v>
      </c>
      <c r="DY264">
        <v>3.1942300000000001</v>
      </c>
      <c r="DZ264">
        <v>1.3260829999999999</v>
      </c>
      <c r="EA264">
        <v>23.796759999999999</v>
      </c>
      <c r="EB264" s="1">
        <v>2.0200600000000002E-3</v>
      </c>
      <c r="EC264">
        <v>2.7460239999999998</v>
      </c>
      <c r="ED264">
        <v>1.32596</v>
      </c>
      <c r="EE264">
        <v>23.440709999999999</v>
      </c>
      <c r="EF264" s="1">
        <v>1.749893E-3</v>
      </c>
      <c r="EG264">
        <v>2.377437</v>
      </c>
      <c r="EH264">
        <v>1.3258650000000001</v>
      </c>
      <c r="EI264">
        <v>23.521989999999999</v>
      </c>
      <c r="EJ264" s="1">
        <v>1.52714E-3</v>
      </c>
      <c r="EK264">
        <v>2.0734940000000002</v>
      </c>
      <c r="EL264">
        <v>1.3257239999999999</v>
      </c>
      <c r="EM264">
        <v>23.997330000000002</v>
      </c>
      <c r="EN264" s="1">
        <v>1.3429010000000001E-3</v>
      </c>
      <c r="EO264">
        <v>1.822408</v>
      </c>
      <c r="EP264">
        <v>1.3255710000000001</v>
      </c>
      <c r="EQ264">
        <v>24.593720000000001</v>
      </c>
      <c r="ER264" s="1">
        <v>1.188574E-3</v>
      </c>
      <c r="ES264">
        <v>1.612215</v>
      </c>
      <c r="ET264">
        <v>1.3254189999999999</v>
      </c>
      <c r="EU264">
        <v>25.063020000000002</v>
      </c>
      <c r="EV264" s="1">
        <v>1.058495E-3</v>
      </c>
      <c r="EW264">
        <v>1.4352240000000001</v>
      </c>
      <c r="EX264">
        <v>1.3252740000000001</v>
      </c>
      <c r="EY264">
        <v>25.041650000000001</v>
      </c>
      <c r="EZ264" s="1">
        <v>9.4827859999999998E-4</v>
      </c>
      <c r="FA264">
        <v>1.285231</v>
      </c>
      <c r="FB264">
        <v>1.325137</v>
      </c>
      <c r="FC264">
        <v>24.693480000000001</v>
      </c>
      <c r="FD264" s="1">
        <v>8.5519030000000002E-4</v>
      </c>
      <c r="FE264">
        <v>1.158501</v>
      </c>
      <c r="FF264">
        <v>1.3249869999999999</v>
      </c>
      <c r="FG264">
        <v>24.290959999999998</v>
      </c>
      <c r="FH264" s="1">
        <v>7.7711060000000001E-4</v>
      </c>
      <c r="FI264">
        <v>1.052144</v>
      </c>
      <c r="FJ264">
        <v>1.324794</v>
      </c>
      <c r="FK264">
        <v>23.945540000000001</v>
      </c>
      <c r="FL264" s="1">
        <v>7.1121599999999997E-4</v>
      </c>
      <c r="FM264">
        <v>0.96250919999999995</v>
      </c>
      <c r="FN264">
        <v>1.3246439999999999</v>
      </c>
      <c r="FO264">
        <v>24.1037</v>
      </c>
      <c r="FP264" s="1">
        <v>6.553711E-4</v>
      </c>
      <c r="FQ264">
        <v>0.88653979999999999</v>
      </c>
      <c r="FR264">
        <v>1.3244940000000001</v>
      </c>
      <c r="FS264">
        <v>24.498940000000001</v>
      </c>
      <c r="FT264" s="1">
        <v>6.0685779999999998E-4</v>
      </c>
      <c r="FU264">
        <v>0.82072979999999995</v>
      </c>
      <c r="FV264">
        <v>1.3243499999999999</v>
      </c>
      <c r="FW264">
        <v>24.782879999999999</v>
      </c>
      <c r="FX264" s="1">
        <v>5.6486250000000002E-4</v>
      </c>
      <c r="FY264">
        <v>0.76362649999999999</v>
      </c>
      <c r="FZ264">
        <v>1.324206</v>
      </c>
      <c r="GA264">
        <v>24.956589999999998</v>
      </c>
      <c r="GB264" s="1">
        <v>5.2898240000000003E-4</v>
      </c>
      <c r="GC264">
        <v>0.71488490000000005</v>
      </c>
      <c r="GD264">
        <v>1.324095</v>
      </c>
      <c r="GE264">
        <v>24.792020000000001</v>
      </c>
      <c r="GF264" s="1">
        <v>4.9732249999999997E-4</v>
      </c>
      <c r="GG264">
        <v>0.67198009999999997</v>
      </c>
      <c r="GH264">
        <v>1.3239989999999999</v>
      </c>
      <c r="GI264">
        <v>24.510539999999999</v>
      </c>
      <c r="GJ264" s="1">
        <v>4.6919239999999998E-4</v>
      </c>
      <c r="GK264">
        <v>0.63385480000000005</v>
      </c>
      <c r="GL264">
        <v>1.3238859999999999</v>
      </c>
      <c r="GM264">
        <v>24.13006</v>
      </c>
      <c r="GN264" s="1">
        <v>4.4440119999999999E-4</v>
      </c>
      <c r="GO264">
        <v>0.60021369999999996</v>
      </c>
      <c r="GP264">
        <v>1.3237909999999999</v>
      </c>
      <c r="GQ264">
        <v>23.718050000000002</v>
      </c>
      <c r="GR264" s="1">
        <v>4.2243960000000003E-4</v>
      </c>
      <c r="GS264">
        <v>0.57044790000000001</v>
      </c>
      <c r="GT264">
        <v>1.32372</v>
      </c>
      <c r="GU264">
        <v>23.335719999999998</v>
      </c>
      <c r="GV264" s="1">
        <v>4.0258669999999999E-4</v>
      </c>
      <c r="GW264">
        <v>0.54360719999999996</v>
      </c>
      <c r="GX264">
        <v>1.323677</v>
      </c>
      <c r="GY264">
        <v>23.426500000000001</v>
      </c>
      <c r="GZ264" s="1">
        <v>3.8410190000000001E-4</v>
      </c>
      <c r="HA264">
        <v>0.51864189999999999</v>
      </c>
      <c r="HB264">
        <v>1.323634</v>
      </c>
      <c r="HC264">
        <v>23.93103</v>
      </c>
      <c r="HD264" s="1">
        <v>3.673646E-4</v>
      </c>
      <c r="HE264">
        <v>0.49594260000000001</v>
      </c>
      <c r="HF264">
        <v>1.323591</v>
      </c>
      <c r="HG264">
        <v>24.520230000000002</v>
      </c>
      <c r="HH264" s="1">
        <v>3.5207469999999999E-4</v>
      </c>
      <c r="HI264">
        <v>0.4752769</v>
      </c>
      <c r="HJ264">
        <v>1.323563</v>
      </c>
      <c r="HK264">
        <v>24.635480000000001</v>
      </c>
      <c r="HL264" s="1">
        <v>3.379608E-4</v>
      </c>
      <c r="HM264">
        <v>0.45617370000000002</v>
      </c>
      <c r="HN264">
        <v>1.3235459999999999</v>
      </c>
      <c r="HO264">
        <v>24.232970000000002</v>
      </c>
      <c r="HP264" s="1">
        <v>3.2520360000000002E-4</v>
      </c>
      <c r="HQ264">
        <v>0.43887369999999998</v>
      </c>
      <c r="HR264">
        <v>1.3235129999999999</v>
      </c>
      <c r="HS264">
        <v>23.697310000000002</v>
      </c>
      <c r="HT264" s="1">
        <v>3.1346869999999998E-4</v>
      </c>
      <c r="HU264">
        <v>0.42301680000000003</v>
      </c>
      <c r="HV264">
        <v>1.323496</v>
      </c>
      <c r="HW264">
        <v>23.169540000000001</v>
      </c>
      <c r="HX264" s="1">
        <v>3.0260699999999998E-4</v>
      </c>
      <c r="HY264">
        <v>0.40832940000000001</v>
      </c>
      <c r="HZ264">
        <v>1.3234900000000001</v>
      </c>
      <c r="IA264">
        <v>23.093769999999999</v>
      </c>
      <c r="IB264" s="1">
        <v>2.9229149999999998E-4</v>
      </c>
      <c r="IC264">
        <v>0.39442250000000001</v>
      </c>
      <c r="ID264">
        <v>1.3234840000000001</v>
      </c>
      <c r="IE264">
        <v>23.40936</v>
      </c>
      <c r="IF264" s="1">
        <v>2.8247299999999999E-4</v>
      </c>
      <c r="IG264">
        <v>0.38116610000000001</v>
      </c>
      <c r="IH264">
        <v>1.3234710000000001</v>
      </c>
      <c r="II264">
        <v>23.82001</v>
      </c>
      <c r="IJ264" s="1">
        <v>2.731012E-4</v>
      </c>
      <c r="IK264">
        <v>0.3685176</v>
      </c>
      <c r="IL264">
        <v>1.3234570000000001</v>
      </c>
      <c r="IM264">
        <v>24.10285</v>
      </c>
      <c r="IN264" s="1">
        <v>2.6439500000000001E-4</v>
      </c>
      <c r="IO264">
        <v>0.35675390000000001</v>
      </c>
      <c r="IP264">
        <v>1.3234269999999999</v>
      </c>
      <c r="IQ264">
        <v>24.018229999999999</v>
      </c>
      <c r="IR264" s="1">
        <v>2.5618469999999998E-4</v>
      </c>
      <c r="IS264">
        <v>0.34566039999999998</v>
      </c>
      <c r="IT264">
        <v>1.3233820000000001</v>
      </c>
      <c r="IU264">
        <v>23.74417</v>
      </c>
      <c r="IV264" s="1">
        <v>2.4817380000000003E-4</v>
      </c>
      <c r="IW264">
        <v>0.3349009</v>
      </c>
      <c r="IX264">
        <v>1.3233520000000001</v>
      </c>
      <c r="IY264">
        <v>23.46406</v>
      </c>
      <c r="IZ264" s="1">
        <v>2.4035880000000001E-4</v>
      </c>
      <c r="JA264">
        <v>0.32437660000000001</v>
      </c>
      <c r="JB264">
        <v>1.3233109999999999</v>
      </c>
      <c r="JC264">
        <v>23.258500000000002</v>
      </c>
      <c r="JD264" s="1">
        <v>2.326978E-4</v>
      </c>
      <c r="JE264">
        <v>0.31408320000000001</v>
      </c>
      <c r="JF264">
        <v>1.323264</v>
      </c>
      <c r="JG264">
        <v>23.525010000000002</v>
      </c>
      <c r="JH264" s="1">
        <v>2.253748E-4</v>
      </c>
      <c r="JI264">
        <v>0.30419079999999998</v>
      </c>
      <c r="JJ264">
        <v>1.3231820000000001</v>
      </c>
      <c r="JK264">
        <v>23.950209999999998</v>
      </c>
      <c r="JL264" s="1">
        <v>2.185504E-4</v>
      </c>
      <c r="JM264">
        <v>0.29496630000000001</v>
      </c>
      <c r="JN264">
        <v>1.3231059999999999</v>
      </c>
      <c r="JO264">
        <v>24.305530000000001</v>
      </c>
      <c r="JP264" s="1">
        <v>2.1210550000000001E-4</v>
      </c>
      <c r="JQ264">
        <v>0.28630090000000002</v>
      </c>
      <c r="JR264">
        <v>1.323034</v>
      </c>
      <c r="JS264">
        <v>24.511279999999999</v>
      </c>
      <c r="JT264" s="1">
        <v>2.0559070000000001E-4</v>
      </c>
      <c r="JU264">
        <v>0.27755750000000001</v>
      </c>
      <c r="JV264">
        <v>1.322954</v>
      </c>
      <c r="JW264">
        <v>24.528220000000001</v>
      </c>
      <c r="JX264" s="1">
        <v>1.993446E-4</v>
      </c>
      <c r="JY264">
        <v>0.26913890000000001</v>
      </c>
      <c r="JZ264">
        <v>1.322883</v>
      </c>
      <c r="KA264">
        <v>24.305350000000001</v>
      </c>
      <c r="KB264" s="1">
        <v>1.9325359999999999E-4</v>
      </c>
      <c r="KC264">
        <v>0.26094050000000002</v>
      </c>
      <c r="KD264">
        <v>1.322776</v>
      </c>
      <c r="KE264">
        <v>24.046900000000001</v>
      </c>
      <c r="KF264" s="1">
        <v>1.8744310000000001E-4</v>
      </c>
      <c r="KG264">
        <v>0.25311260000000002</v>
      </c>
      <c r="KH264">
        <v>1.3226850000000001</v>
      </c>
      <c r="KI264">
        <v>23.755790000000001</v>
      </c>
      <c r="KJ264" s="1">
        <v>1.8198760000000001E-4</v>
      </c>
      <c r="KK264">
        <v>0.24573429999999999</v>
      </c>
      <c r="KL264">
        <v>1.3225769999999999</v>
      </c>
      <c r="KM264">
        <v>23.89142</v>
      </c>
      <c r="KN264" s="1">
        <v>1.766591E-4</v>
      </c>
      <c r="KO264">
        <v>0.23860500000000001</v>
      </c>
      <c r="KP264">
        <v>1.3224640000000001</v>
      </c>
      <c r="KQ264">
        <v>24.252020000000002</v>
      </c>
      <c r="KR264" s="1">
        <v>1.7150100000000001E-4</v>
      </c>
      <c r="KS264">
        <v>0.23163149999999999</v>
      </c>
      <c r="KT264">
        <v>1.322384</v>
      </c>
      <c r="KU264">
        <v>24.744509999999998</v>
      </c>
      <c r="KV264" s="1">
        <v>1.6660129999999999E-4</v>
      </c>
      <c r="KW264">
        <v>0.22503999999999999</v>
      </c>
      <c r="KX264">
        <v>1.322255</v>
      </c>
      <c r="KY264">
        <v>25.18488</v>
      </c>
      <c r="KZ264" s="1">
        <v>1.616969E-4</v>
      </c>
      <c r="LA264">
        <v>0.2184567</v>
      </c>
      <c r="LB264">
        <v>1.322155</v>
      </c>
      <c r="LC264">
        <v>25.21537</v>
      </c>
      <c r="LD264" s="1">
        <v>1.5708350000000001E-4</v>
      </c>
      <c r="LE264">
        <v>0.21221380000000001</v>
      </c>
      <c r="LF264">
        <v>1.3220639999999999</v>
      </c>
      <c r="LG264">
        <v>24.917840000000002</v>
      </c>
      <c r="LH264" s="1">
        <v>1.5265830000000001E-4</v>
      </c>
      <c r="LI264">
        <v>0.2062659</v>
      </c>
      <c r="LJ264">
        <v>1.3219460000000001</v>
      </c>
      <c r="LK264">
        <v>24.57836</v>
      </c>
      <c r="LL264" s="1">
        <v>1.4830369999999999E-4</v>
      </c>
      <c r="LM264">
        <v>0.2003982</v>
      </c>
      <c r="LN264">
        <v>1.321858</v>
      </c>
      <c r="LO264">
        <v>24.33887</v>
      </c>
      <c r="LP264" s="1">
        <v>1.441917E-4</v>
      </c>
      <c r="LQ264">
        <v>0.1948377</v>
      </c>
      <c r="LR264">
        <v>1.321777</v>
      </c>
      <c r="LS264">
        <v>24.71048</v>
      </c>
      <c r="LT264" s="1">
        <v>1.4034750000000001E-4</v>
      </c>
      <c r="LU264">
        <v>0.18964829999999999</v>
      </c>
      <c r="LV264">
        <v>1.321706</v>
      </c>
      <c r="LW264">
        <v>25.30885</v>
      </c>
      <c r="LX264" s="1">
        <v>1.3658100000000001E-4</v>
      </c>
      <c r="LY264">
        <v>0.184583</v>
      </c>
      <c r="LZ264">
        <v>1.32162</v>
      </c>
      <c r="MA264">
        <v>25.911079999999998</v>
      </c>
      <c r="MB264" s="1">
        <v>1.3284810000000001E-4</v>
      </c>
      <c r="MC264">
        <v>0.17955160000000001</v>
      </c>
      <c r="MD264">
        <v>1.3215330000000001</v>
      </c>
      <c r="ME264">
        <v>26.392859999999999</v>
      </c>
      <c r="MF264" s="1">
        <v>1.2934780000000001E-4</v>
      </c>
      <c r="MG264">
        <v>0.1748133</v>
      </c>
      <c r="MH264">
        <v>1.321455</v>
      </c>
      <c r="MI264">
        <v>26.405470000000001</v>
      </c>
      <c r="MJ264" s="1">
        <v>1.260294E-4</v>
      </c>
      <c r="MK264">
        <v>0.1703451</v>
      </c>
      <c r="ML264">
        <v>1.32138</v>
      </c>
      <c r="MM264">
        <v>26.086780000000001</v>
      </c>
      <c r="MN264" s="1">
        <v>1.2264599999999999E-4</v>
      </c>
      <c r="MO264">
        <v>0.1658057</v>
      </c>
      <c r="MP264">
        <v>1.321337</v>
      </c>
      <c r="MQ264">
        <v>25.68403</v>
      </c>
      <c r="MR264" s="1">
        <v>1.1929409999999999E-4</v>
      </c>
      <c r="MS264">
        <v>0.16127739999999999</v>
      </c>
      <c r="MT264">
        <v>1.3212280000000001</v>
      </c>
      <c r="MU264">
        <v>25.302679999999999</v>
      </c>
      <c r="MV264" s="1">
        <v>1.160164E-4</v>
      </c>
      <c r="MW264">
        <v>0.1568706</v>
      </c>
      <c r="MX264">
        <v>1.321153</v>
      </c>
      <c r="MY264">
        <v>25.108750000000001</v>
      </c>
      <c r="MZ264" s="1">
        <v>1.127995E-4</v>
      </c>
      <c r="NA264">
        <v>0.1525212</v>
      </c>
      <c r="NB264">
        <v>1.321086</v>
      </c>
      <c r="NC264">
        <v>25.277809999999999</v>
      </c>
      <c r="ND264" s="1">
        <v>1.09781E-4</v>
      </c>
      <c r="NE264">
        <v>0.14844460000000001</v>
      </c>
      <c r="NF264">
        <v>1.321002</v>
      </c>
      <c r="NG264">
        <v>25.783819999999999</v>
      </c>
      <c r="NH264" s="1">
        <v>1.068787E-4</v>
      </c>
      <c r="NI264">
        <v>0.1445215</v>
      </c>
      <c r="NJ264">
        <v>1.320935</v>
      </c>
      <c r="NK264">
        <v>26.00056</v>
      </c>
      <c r="NL264" s="1">
        <v>1.039981E-4</v>
      </c>
      <c r="NM264">
        <v>0.1406539</v>
      </c>
      <c r="NN264">
        <v>1.320873</v>
      </c>
      <c r="NO264">
        <v>25.818020000000001</v>
      </c>
      <c r="NP264" s="1">
        <v>1.0114769999999999E-4</v>
      </c>
      <c r="NQ264">
        <v>0.1368104</v>
      </c>
      <c r="NR264">
        <v>1.320764</v>
      </c>
      <c r="NS264">
        <v>25.444749999999999</v>
      </c>
      <c r="NT264" s="1">
        <v>9.8268650000000007E-5</v>
      </c>
      <c r="NU264">
        <v>0.13294420000000001</v>
      </c>
      <c r="NV264">
        <v>1.3207180000000001</v>
      </c>
      <c r="NW264">
        <v>24.95365</v>
      </c>
      <c r="NX264" s="1">
        <v>9.5438689999999997E-5</v>
      </c>
      <c r="NY264">
        <v>0.1291158</v>
      </c>
      <c r="NZ264">
        <v>1.320643</v>
      </c>
      <c r="OA264">
        <v>24.40673</v>
      </c>
      <c r="OB264" s="1">
        <v>9.2762489999999998E-5</v>
      </c>
      <c r="OC264">
        <v>0.12549669999999999</v>
      </c>
      <c r="OD264">
        <v>1.320594</v>
      </c>
      <c r="OE264">
        <v>24.388760000000001</v>
      </c>
      <c r="OF264" s="1">
        <v>9.0086210000000006E-5</v>
      </c>
      <c r="OG264">
        <v>0.1218962</v>
      </c>
      <c r="OH264">
        <v>1.3205169999999999</v>
      </c>
      <c r="OI264">
        <v>24.77224</v>
      </c>
      <c r="OJ264" s="1">
        <v>8.7490669999999997E-5</v>
      </c>
      <c r="OK264">
        <v>0.1183858</v>
      </c>
    </row>
    <row r="265" spans="1:401" x14ac:dyDescent="0.35">
      <c r="A265">
        <v>271</v>
      </c>
      <c r="B265" t="s">
        <v>4</v>
      </c>
      <c r="C265" t="s">
        <v>181</v>
      </c>
      <c r="D265" t="s">
        <v>269</v>
      </c>
      <c r="E265">
        <v>901.35760000000005</v>
      </c>
      <c r="F265">
        <v>0.71015740000000005</v>
      </c>
      <c r="G265">
        <v>24.577169999999999</v>
      </c>
      <c r="H265">
        <v>0</v>
      </c>
      <c r="I265">
        <v>0</v>
      </c>
      <c r="J265">
        <v>0.7100012</v>
      </c>
      <c r="K265">
        <v>24.30827</v>
      </c>
      <c r="L265">
        <v>0</v>
      </c>
      <c r="M265">
        <v>0</v>
      </c>
      <c r="N265">
        <v>0.70982500000000004</v>
      </c>
      <c r="O265">
        <v>24.133900000000001</v>
      </c>
      <c r="P265">
        <v>0</v>
      </c>
      <c r="Q265">
        <v>0</v>
      </c>
      <c r="R265">
        <v>0.7096268</v>
      </c>
      <c r="S265">
        <v>24.036000000000001</v>
      </c>
      <c r="T265">
        <v>0</v>
      </c>
      <c r="U265">
        <v>0</v>
      </c>
      <c r="V265">
        <v>0.70943210000000001</v>
      </c>
      <c r="W265">
        <v>24.131399999999999</v>
      </c>
      <c r="X265">
        <v>0</v>
      </c>
      <c r="Y265">
        <v>0</v>
      </c>
      <c r="Z265">
        <v>0.70923729999999996</v>
      </c>
      <c r="AA265">
        <v>24.04984</v>
      </c>
      <c r="AB265">
        <v>0</v>
      </c>
      <c r="AC265">
        <v>0</v>
      </c>
      <c r="AD265">
        <v>0.70902810000000005</v>
      </c>
      <c r="AE265">
        <v>23.753609999999998</v>
      </c>
      <c r="AF265">
        <v>0</v>
      </c>
      <c r="AG265">
        <v>0</v>
      </c>
      <c r="AH265">
        <v>0.70883450000000003</v>
      </c>
      <c r="AI265">
        <v>23.308420000000002</v>
      </c>
      <c r="AJ265">
        <v>0</v>
      </c>
      <c r="AK265">
        <v>0</v>
      </c>
      <c r="AL265">
        <v>0.70865670000000003</v>
      </c>
      <c r="AM265">
        <v>22.82591</v>
      </c>
      <c r="AN265">
        <v>0</v>
      </c>
      <c r="AO265">
        <v>0</v>
      </c>
      <c r="AP265">
        <v>0.70847369999999998</v>
      </c>
      <c r="AQ265">
        <v>22.75461</v>
      </c>
      <c r="AR265">
        <v>0</v>
      </c>
      <c r="AS265">
        <v>0</v>
      </c>
      <c r="AT265">
        <v>0.70829600000000004</v>
      </c>
      <c r="AU265">
        <v>23.029070000000001</v>
      </c>
      <c r="AV265">
        <v>0</v>
      </c>
      <c r="AW265">
        <v>0</v>
      </c>
      <c r="AX265">
        <v>0.70814330000000003</v>
      </c>
      <c r="AY265">
        <v>23.30331</v>
      </c>
      <c r="AZ265">
        <v>0</v>
      </c>
      <c r="BA265" s="1">
        <v>-3.1009359999999999E-23</v>
      </c>
      <c r="BB265">
        <v>0.70800359999999996</v>
      </c>
      <c r="BC265">
        <v>23.554539999999999</v>
      </c>
      <c r="BD265">
        <v>0</v>
      </c>
      <c r="BE265" s="1">
        <v>-2.9325570000000002E-14</v>
      </c>
      <c r="BF265">
        <v>0.70786369999999998</v>
      </c>
      <c r="BG265">
        <v>23.532640000000001</v>
      </c>
      <c r="BH265" s="1">
        <v>5.6557490000000004E-7</v>
      </c>
      <c r="BI265" s="1">
        <v>3.7264630000000002E-4</v>
      </c>
      <c r="BJ265">
        <v>0.70774179999999998</v>
      </c>
      <c r="BK265">
        <v>23.23085</v>
      </c>
      <c r="BL265" s="1">
        <v>7.0912820000000002E-4</v>
      </c>
      <c r="BM265">
        <v>0.48532740000000002</v>
      </c>
      <c r="BN265">
        <v>0.70762400000000003</v>
      </c>
      <c r="BO265">
        <v>22.901319999999998</v>
      </c>
      <c r="BP265" s="1">
        <v>8.2830390000000004E-2</v>
      </c>
      <c r="BQ265">
        <v>58.868769999999998</v>
      </c>
      <c r="BR265">
        <v>0.70752610000000005</v>
      </c>
      <c r="BS265">
        <v>22.597519999999999</v>
      </c>
      <c r="BT265">
        <v>1.942372</v>
      </c>
      <c r="BU265">
        <v>1427.2460000000001</v>
      </c>
      <c r="BV265">
        <v>0.70744530000000005</v>
      </c>
      <c r="BW265">
        <v>22.631329999999998</v>
      </c>
      <c r="BX265">
        <v>13.184369999999999</v>
      </c>
      <c r="BY265">
        <v>9977.527</v>
      </c>
      <c r="BZ265">
        <v>0.7073663</v>
      </c>
      <c r="CA265">
        <v>22.85745</v>
      </c>
      <c r="CB265">
        <v>32.651629999999997</v>
      </c>
      <c r="CC265">
        <v>25360.07</v>
      </c>
      <c r="CD265">
        <v>0.70731449999999996</v>
      </c>
      <c r="CE265">
        <v>23.028780000000001</v>
      </c>
      <c r="CF265">
        <v>34.800739999999998</v>
      </c>
      <c r="CG265">
        <v>27657.55</v>
      </c>
      <c r="CH265">
        <v>0.70726129999999998</v>
      </c>
      <c r="CI265">
        <v>23.227889999999999</v>
      </c>
      <c r="CJ265">
        <v>18.094390000000001</v>
      </c>
      <c r="CK265">
        <v>14675.75</v>
      </c>
      <c r="CL265">
        <v>0.70722039999999997</v>
      </c>
      <c r="CM265">
        <v>23.210070000000002</v>
      </c>
      <c r="CN265">
        <v>5.0778369999999997</v>
      </c>
      <c r="CO265">
        <v>4192.3540000000003</v>
      </c>
      <c r="CP265">
        <v>0.70718789999999998</v>
      </c>
      <c r="CQ265">
        <v>22.96902</v>
      </c>
      <c r="CR265">
        <v>0.84016469999999999</v>
      </c>
      <c r="CS265">
        <v>704.36059999999998</v>
      </c>
      <c r="CT265">
        <v>0.70715680000000003</v>
      </c>
      <c r="CU265">
        <v>22.76615</v>
      </c>
      <c r="CV265" s="1">
        <v>9.3497689999999994E-2</v>
      </c>
      <c r="CW265">
        <v>79.068340000000006</v>
      </c>
      <c r="CX265">
        <v>0.70713789999999999</v>
      </c>
      <c r="CY265">
        <v>22.697150000000001</v>
      </c>
      <c r="CZ265" s="1">
        <v>1.2596410000000001E-2</v>
      </c>
      <c r="DA265">
        <v>10.385450000000001</v>
      </c>
      <c r="DB265">
        <v>0.70711849999999998</v>
      </c>
      <c r="DC265">
        <v>23.1389</v>
      </c>
      <c r="DD265" s="1">
        <v>5.8865419999999998E-3</v>
      </c>
      <c r="DE265">
        <v>4.6870690000000002</v>
      </c>
      <c r="DF265">
        <v>0.70708729999999997</v>
      </c>
      <c r="DG265">
        <v>23.7546</v>
      </c>
      <c r="DH265" s="1">
        <v>4.6967140000000003E-3</v>
      </c>
      <c r="DI265">
        <v>3.722702</v>
      </c>
      <c r="DJ265">
        <v>0.70706089999999999</v>
      </c>
      <c r="DK265">
        <v>24.346910000000001</v>
      </c>
      <c r="DL265" s="1">
        <v>3.9379189999999998E-3</v>
      </c>
      <c r="DM265">
        <v>3.1202610000000002</v>
      </c>
      <c r="DN265">
        <v>0.70702670000000001</v>
      </c>
      <c r="DO265">
        <v>24.78342</v>
      </c>
      <c r="DP265" s="1">
        <v>3.3239070000000001E-3</v>
      </c>
      <c r="DQ265">
        <v>2.6334849999999999</v>
      </c>
      <c r="DR265">
        <v>0.7069841</v>
      </c>
      <c r="DS265">
        <v>24.708310000000001</v>
      </c>
      <c r="DT265" s="1">
        <v>2.8202079999999998E-3</v>
      </c>
      <c r="DU265">
        <v>2.234159</v>
      </c>
      <c r="DV265">
        <v>0.70695529999999995</v>
      </c>
      <c r="DW265">
        <v>24.290009999999999</v>
      </c>
      <c r="DX265" s="1">
        <v>2.4063819999999999E-3</v>
      </c>
      <c r="DY265">
        <v>1.9061220000000001</v>
      </c>
      <c r="DZ265">
        <v>0.7068989</v>
      </c>
      <c r="EA265">
        <v>23.835730000000002</v>
      </c>
      <c r="EB265" s="1">
        <v>2.067555E-3</v>
      </c>
      <c r="EC265">
        <v>1.63754</v>
      </c>
      <c r="ED265">
        <v>0.7068373</v>
      </c>
      <c r="EE265">
        <v>23.473089999999999</v>
      </c>
      <c r="EF265" s="1">
        <v>1.7890689999999999E-3</v>
      </c>
      <c r="EG265">
        <v>1.4168080000000001</v>
      </c>
      <c r="EH265">
        <v>0.70677559999999995</v>
      </c>
      <c r="EI265">
        <v>23.53866</v>
      </c>
      <c r="EJ265" s="1">
        <v>1.5593899999999999E-3</v>
      </c>
      <c r="EK265">
        <v>1.234772</v>
      </c>
      <c r="EL265">
        <v>0.70669139999999997</v>
      </c>
      <c r="EM265">
        <v>24.001200000000001</v>
      </c>
      <c r="EN265" s="1">
        <v>1.3697430000000001E-3</v>
      </c>
      <c r="EO265">
        <v>1.084522</v>
      </c>
      <c r="EP265">
        <v>0.70659830000000001</v>
      </c>
      <c r="EQ265">
        <v>24.593730000000001</v>
      </c>
      <c r="ER265" s="1">
        <v>1.211085E-3</v>
      </c>
      <c r="ES265">
        <v>0.95884809999999998</v>
      </c>
      <c r="ET265">
        <v>0.70650270000000004</v>
      </c>
      <c r="EU265">
        <v>25.07152</v>
      </c>
      <c r="EV265" s="1">
        <v>1.07755E-3</v>
      </c>
      <c r="EW265">
        <v>0.85311340000000002</v>
      </c>
      <c r="EX265">
        <v>0.70642640000000001</v>
      </c>
      <c r="EY265">
        <v>25.06589</v>
      </c>
      <c r="EZ265" s="1">
        <v>9.6441929999999999E-4</v>
      </c>
      <c r="FA265">
        <v>0.76351599999999997</v>
      </c>
      <c r="FB265">
        <v>0.70632790000000001</v>
      </c>
      <c r="FC265">
        <v>24.725239999999999</v>
      </c>
      <c r="FD265" s="1">
        <v>8.6878409999999997E-4</v>
      </c>
      <c r="FE265">
        <v>0.6877837</v>
      </c>
      <c r="FF265">
        <v>0.70621730000000005</v>
      </c>
      <c r="FG265">
        <v>24.327259999999999</v>
      </c>
      <c r="FH265" s="1">
        <v>7.8852839999999996E-4</v>
      </c>
      <c r="FI265">
        <v>0.6242008</v>
      </c>
      <c r="FJ265">
        <v>0.70610980000000001</v>
      </c>
      <c r="FK265">
        <v>23.976710000000001</v>
      </c>
      <c r="FL265" s="1">
        <v>7.2086980000000001E-4</v>
      </c>
      <c r="FM265">
        <v>0.57064459999999995</v>
      </c>
      <c r="FN265">
        <v>0.70600989999999997</v>
      </c>
      <c r="FO265">
        <v>24.116610000000001</v>
      </c>
      <c r="FP265" s="1">
        <v>6.6357440000000003E-4</v>
      </c>
      <c r="FQ265">
        <v>0.52527509999999999</v>
      </c>
      <c r="FR265">
        <v>0.70592909999999998</v>
      </c>
      <c r="FS265">
        <v>24.504290000000001</v>
      </c>
      <c r="FT265" s="1">
        <v>6.1407759999999997E-4</v>
      </c>
      <c r="FU265">
        <v>0.48610330000000002</v>
      </c>
      <c r="FV265">
        <v>0.70584250000000004</v>
      </c>
      <c r="FW265">
        <v>24.787089999999999</v>
      </c>
      <c r="FX265" s="1">
        <v>5.7102080000000005E-4</v>
      </c>
      <c r="FY265">
        <v>0.45202019999999998</v>
      </c>
      <c r="FZ265">
        <v>0.7057466</v>
      </c>
      <c r="GA265">
        <v>24.971139999999998</v>
      </c>
      <c r="GB265" s="1">
        <v>5.3430190000000003E-4</v>
      </c>
      <c r="GC265">
        <v>0.42295270000000001</v>
      </c>
      <c r="GD265">
        <v>0.70567139999999995</v>
      </c>
      <c r="GE265">
        <v>24.815550000000002</v>
      </c>
      <c r="GF265" s="1">
        <v>5.0204990000000005E-4</v>
      </c>
      <c r="GG265">
        <v>0.3974414</v>
      </c>
      <c r="GH265">
        <v>0.70559400000000005</v>
      </c>
      <c r="GI265">
        <v>24.55105</v>
      </c>
      <c r="GJ265" s="1">
        <v>4.7338939999999998E-4</v>
      </c>
      <c r="GK265">
        <v>0.37477080000000002</v>
      </c>
      <c r="GL265">
        <v>0.70553200000000005</v>
      </c>
      <c r="GM265">
        <v>24.177440000000001</v>
      </c>
      <c r="GN265" s="1">
        <v>4.4810040000000002E-4</v>
      </c>
      <c r="GO265">
        <v>0.3547478</v>
      </c>
      <c r="GP265">
        <v>0.70547320000000002</v>
      </c>
      <c r="GQ265">
        <v>23.76839</v>
      </c>
      <c r="GR265" s="1">
        <v>4.2572230000000001E-4</v>
      </c>
      <c r="GS265">
        <v>0.33704469999999997</v>
      </c>
      <c r="GT265">
        <v>0.70542680000000002</v>
      </c>
      <c r="GU265">
        <v>23.372070000000001</v>
      </c>
      <c r="GV265" s="1">
        <v>4.0559919999999999E-4</v>
      </c>
      <c r="GW265">
        <v>0.32112829999999998</v>
      </c>
      <c r="GX265">
        <v>0.70538259999999997</v>
      </c>
      <c r="GY265">
        <v>23.438559999999999</v>
      </c>
      <c r="GZ265" s="1">
        <v>3.868953E-4</v>
      </c>
      <c r="HA265">
        <v>0.30634509999999998</v>
      </c>
      <c r="HB265">
        <v>0.70536330000000003</v>
      </c>
      <c r="HC265">
        <v>23.93103</v>
      </c>
      <c r="HD265" s="1">
        <v>3.6987959999999997E-4</v>
      </c>
      <c r="HE265">
        <v>0.2928635</v>
      </c>
      <c r="HF265">
        <v>0.70533820000000003</v>
      </c>
      <c r="HG265">
        <v>24.519760000000002</v>
      </c>
      <c r="HH265" s="1">
        <v>3.544078E-4</v>
      </c>
      <c r="HI265">
        <v>0.28062300000000001</v>
      </c>
      <c r="HJ265">
        <v>0.70530380000000004</v>
      </c>
      <c r="HK265">
        <v>24.660440000000001</v>
      </c>
      <c r="HL265" s="1">
        <v>3.4008729999999998E-4</v>
      </c>
      <c r="HM265">
        <v>0.2692908</v>
      </c>
      <c r="HN265">
        <v>0.70530119999999996</v>
      </c>
      <c r="HO265">
        <v>24.272590000000001</v>
      </c>
      <c r="HP265" s="1">
        <v>3.2712570000000002E-4</v>
      </c>
      <c r="HQ265">
        <v>0.25901940000000001</v>
      </c>
      <c r="HR265">
        <v>0.70529810000000004</v>
      </c>
      <c r="HS265">
        <v>23.74877</v>
      </c>
      <c r="HT265" s="1">
        <v>3.1525599999999998E-4</v>
      </c>
      <c r="HU265">
        <v>0.2496265</v>
      </c>
      <c r="HV265">
        <v>0.70528159999999995</v>
      </c>
      <c r="HW265">
        <v>23.213799999999999</v>
      </c>
      <c r="HX265" s="1">
        <v>3.042613E-4</v>
      </c>
      <c r="HY265">
        <v>0.2409268</v>
      </c>
      <c r="HZ265">
        <v>0.70526710000000004</v>
      </c>
      <c r="IA265">
        <v>23.114979999999999</v>
      </c>
      <c r="IB265" s="1">
        <v>2.9388379999999999E-4</v>
      </c>
      <c r="IC265">
        <v>0.2327188</v>
      </c>
      <c r="ID265">
        <v>0.70526299999999997</v>
      </c>
      <c r="IE265">
        <v>23.41122</v>
      </c>
      <c r="IF265" s="1">
        <v>2.8398099999999999E-4</v>
      </c>
      <c r="IG265">
        <v>0.22488340000000001</v>
      </c>
      <c r="IH265">
        <v>0.70525610000000005</v>
      </c>
      <c r="II265">
        <v>23.824570000000001</v>
      </c>
      <c r="IJ265" s="1">
        <v>2.7453770000000001E-4</v>
      </c>
      <c r="IK265">
        <v>0.21741079999999999</v>
      </c>
      <c r="IL265">
        <v>0.70524200000000004</v>
      </c>
      <c r="IM265">
        <v>24.114229999999999</v>
      </c>
      <c r="IN265" s="1">
        <v>2.6573040000000002E-4</v>
      </c>
      <c r="IO265">
        <v>0.21044489999999999</v>
      </c>
      <c r="IP265">
        <v>0.70522720000000005</v>
      </c>
      <c r="IQ265">
        <v>24.043800000000001</v>
      </c>
      <c r="IR265" s="1">
        <v>2.574411E-4</v>
      </c>
      <c r="IS265">
        <v>0.2038826</v>
      </c>
      <c r="IT265">
        <v>0.70520110000000003</v>
      </c>
      <c r="IU265">
        <v>23.774450000000002</v>
      </c>
      <c r="IV265" s="1">
        <v>2.4942740000000001E-4</v>
      </c>
      <c r="IW265">
        <v>0.1975529</v>
      </c>
      <c r="IX265">
        <v>0.70518840000000005</v>
      </c>
      <c r="IY265">
        <v>23.4953</v>
      </c>
      <c r="IZ265" s="1">
        <v>2.4157040000000001E-4</v>
      </c>
      <c r="JA265">
        <v>0.1913417</v>
      </c>
      <c r="JB265">
        <v>0.70515640000000002</v>
      </c>
      <c r="JC265">
        <v>23.282160000000001</v>
      </c>
      <c r="JD265" s="1">
        <v>2.3388679999999999E-4</v>
      </c>
      <c r="JE265">
        <v>0.18527930000000001</v>
      </c>
      <c r="JF265">
        <v>0.70511550000000001</v>
      </c>
      <c r="JG265">
        <v>23.541920000000001</v>
      </c>
      <c r="JH265" s="1">
        <v>2.2649120000000001E-4</v>
      </c>
      <c r="JI265">
        <v>0.1794289</v>
      </c>
      <c r="JJ265">
        <v>0.70507569999999997</v>
      </c>
      <c r="JK265">
        <v>23.959980000000002</v>
      </c>
      <c r="JL265" s="1">
        <v>2.1958500000000001E-4</v>
      </c>
      <c r="JM265">
        <v>0.1739648</v>
      </c>
      <c r="JN265">
        <v>0.70503300000000002</v>
      </c>
      <c r="JO265">
        <v>24.313500000000001</v>
      </c>
      <c r="JP265" s="1">
        <v>2.1310860000000001E-4</v>
      </c>
      <c r="JQ265">
        <v>0.16885130000000001</v>
      </c>
      <c r="JR265">
        <v>0.70499040000000002</v>
      </c>
      <c r="JS265">
        <v>24.522099999999998</v>
      </c>
      <c r="JT265" s="1">
        <v>2.0660590000000001E-4</v>
      </c>
      <c r="JU265">
        <v>0.1637171</v>
      </c>
      <c r="JV265">
        <v>0.70494279999999998</v>
      </c>
      <c r="JW265">
        <v>24.54787</v>
      </c>
      <c r="JX265" s="1">
        <v>2.003067E-4</v>
      </c>
      <c r="JY265">
        <v>0.15873950000000001</v>
      </c>
      <c r="JZ265">
        <v>0.70489109999999999</v>
      </c>
      <c r="KA265">
        <v>24.328440000000001</v>
      </c>
      <c r="KB265" s="1">
        <v>1.941945E-4</v>
      </c>
      <c r="KC265">
        <v>0.1539104</v>
      </c>
      <c r="KD265">
        <v>0.70482719999999999</v>
      </c>
      <c r="KE265">
        <v>24.075690000000002</v>
      </c>
      <c r="KF265" s="1">
        <v>1.883408E-4</v>
      </c>
      <c r="KG265">
        <v>0.14928540000000001</v>
      </c>
      <c r="KH265">
        <v>0.70477250000000002</v>
      </c>
      <c r="KI265">
        <v>23.788430000000002</v>
      </c>
      <c r="KJ265" s="1">
        <v>1.8281020000000001E-4</v>
      </c>
      <c r="KK265">
        <v>0.14491100000000001</v>
      </c>
      <c r="KL265">
        <v>0.70470350000000004</v>
      </c>
      <c r="KM265">
        <v>23.91452</v>
      </c>
      <c r="KN265" s="1">
        <v>1.7750010000000001E-4</v>
      </c>
      <c r="KO265">
        <v>0.14072570000000001</v>
      </c>
      <c r="KP265">
        <v>0.7046422</v>
      </c>
      <c r="KQ265">
        <v>24.264309999999998</v>
      </c>
      <c r="KR265" s="1">
        <v>1.7228520000000001E-4</v>
      </c>
      <c r="KS265">
        <v>0.13659840000000001</v>
      </c>
      <c r="KT265">
        <v>0.70457910000000001</v>
      </c>
      <c r="KU265">
        <v>24.748560000000001</v>
      </c>
      <c r="KV265" s="1">
        <v>1.673643E-4</v>
      </c>
      <c r="KW265">
        <v>0.1327122</v>
      </c>
      <c r="KX265">
        <v>0.70450570000000001</v>
      </c>
      <c r="KY265">
        <v>25.190930000000002</v>
      </c>
      <c r="KZ265" s="1">
        <v>1.624582E-4</v>
      </c>
      <c r="LA265">
        <v>0.12884010000000001</v>
      </c>
      <c r="LB265">
        <v>0.70444739999999995</v>
      </c>
      <c r="LC265">
        <v>25.237100000000002</v>
      </c>
      <c r="LD265" s="1">
        <v>1.5778449999999999E-4</v>
      </c>
      <c r="LE265">
        <v>0.12514</v>
      </c>
      <c r="LF265">
        <v>0.70436869999999996</v>
      </c>
      <c r="LG265">
        <v>24.948319999999999</v>
      </c>
      <c r="LH265" s="1">
        <v>1.53349E-4</v>
      </c>
      <c r="LI265">
        <v>0.1216371</v>
      </c>
      <c r="LJ265">
        <v>0.704318</v>
      </c>
      <c r="LK265">
        <v>24.610990000000001</v>
      </c>
      <c r="LL265" s="1">
        <v>1.4897240000000001E-4</v>
      </c>
      <c r="LM265">
        <v>0.1181764</v>
      </c>
      <c r="LN265">
        <v>0.70425800000000005</v>
      </c>
      <c r="LO265">
        <v>24.36242</v>
      </c>
      <c r="LP265" s="1">
        <v>1.4481729999999999E-4</v>
      </c>
      <c r="LQ265">
        <v>0.114886</v>
      </c>
      <c r="LR265">
        <v>0.70420609999999995</v>
      </c>
      <c r="LS265">
        <v>24.72167</v>
      </c>
      <c r="LT265" s="1">
        <v>1.409406E-4</v>
      </c>
      <c r="LU265">
        <v>0.1118183</v>
      </c>
      <c r="LV265">
        <v>0.70414750000000004</v>
      </c>
      <c r="LW265">
        <v>25.309439999999999</v>
      </c>
      <c r="LX265" s="1">
        <v>1.371717E-4</v>
      </c>
      <c r="LY265">
        <v>0.1088385</v>
      </c>
      <c r="LZ265">
        <v>0.70409600000000006</v>
      </c>
      <c r="MA265">
        <v>25.91534</v>
      </c>
      <c r="MB265" s="1">
        <v>1.334215E-4</v>
      </c>
      <c r="MC265">
        <v>0.1058719</v>
      </c>
      <c r="MD265">
        <v>0.70404580000000005</v>
      </c>
      <c r="ME265">
        <v>26.402920000000002</v>
      </c>
      <c r="MF265" s="1">
        <v>1.2987989999999999E-4</v>
      </c>
      <c r="MG265">
        <v>0.1030655</v>
      </c>
      <c r="MH265">
        <v>0.70399679999999998</v>
      </c>
      <c r="MI265">
        <v>26.437539999999998</v>
      </c>
      <c r="MJ265" s="1">
        <v>1.2654800000000001E-4</v>
      </c>
      <c r="MK265">
        <v>0.1004312</v>
      </c>
      <c r="ML265">
        <v>0.70395560000000001</v>
      </c>
      <c r="MM265">
        <v>26.122979999999998</v>
      </c>
      <c r="MN265" s="1">
        <v>1.2318400000000001E-4</v>
      </c>
      <c r="MO265">
        <v>9.7769999999999996E-2</v>
      </c>
      <c r="MP265">
        <v>0.7039107</v>
      </c>
      <c r="MQ265">
        <v>25.723590000000002</v>
      </c>
      <c r="MR265" s="1">
        <v>1.19811E-4</v>
      </c>
      <c r="MS265" s="1">
        <v>9.5097970000000004E-2</v>
      </c>
      <c r="MT265">
        <v>0.70385880000000001</v>
      </c>
      <c r="MU265">
        <v>25.335789999999999</v>
      </c>
      <c r="MV265" s="1">
        <v>1.165337E-4</v>
      </c>
      <c r="MW265" s="1">
        <v>9.2505729999999994E-2</v>
      </c>
      <c r="MX265">
        <v>0.70381090000000002</v>
      </c>
      <c r="MY265">
        <v>25.133089999999999</v>
      </c>
      <c r="MZ265" s="1">
        <v>1.13288E-4</v>
      </c>
      <c r="NA265">
        <v>8.9935000000000001E-2</v>
      </c>
      <c r="NB265">
        <v>0.703766</v>
      </c>
      <c r="NC265">
        <v>25.282119999999999</v>
      </c>
      <c r="ND265" s="1">
        <v>1.102534E-4</v>
      </c>
      <c r="NE265" s="1">
        <v>8.7529449999999995E-2</v>
      </c>
      <c r="NF265">
        <v>0.7037139</v>
      </c>
      <c r="NG265">
        <v>25.78556</v>
      </c>
      <c r="NH265" s="1">
        <v>1.073228E-4</v>
      </c>
      <c r="NI265" s="1">
        <v>8.5208770000000003E-2</v>
      </c>
      <c r="NJ265">
        <v>0.7036694</v>
      </c>
      <c r="NK265">
        <v>26.013369999999998</v>
      </c>
      <c r="NL265" s="1">
        <v>1.0445370000000001E-4</v>
      </c>
      <c r="NM265" s="1">
        <v>8.2940150000000004E-2</v>
      </c>
      <c r="NN265">
        <v>0.70362000000000002</v>
      </c>
      <c r="NO265">
        <v>25.850629999999999</v>
      </c>
      <c r="NP265" s="1">
        <v>1.015943E-4</v>
      </c>
      <c r="NQ265" s="1">
        <v>8.0675049999999998E-2</v>
      </c>
      <c r="NR265">
        <v>0.70356419999999997</v>
      </c>
      <c r="NS265">
        <v>25.486329999999999</v>
      </c>
      <c r="NT265" s="1">
        <v>9.8720469999999996E-5</v>
      </c>
      <c r="NU265">
        <v>7.8403500000000001E-2</v>
      </c>
      <c r="NV265">
        <v>0.70353019999999999</v>
      </c>
      <c r="NW265">
        <v>25.007300000000001</v>
      </c>
      <c r="NX265" s="1">
        <v>9.5875290000000006E-5</v>
      </c>
      <c r="NY265" s="1">
        <v>7.6145569999999996E-2</v>
      </c>
      <c r="NZ265">
        <v>0.70348889999999997</v>
      </c>
      <c r="OA265">
        <v>24.45731</v>
      </c>
      <c r="OB265" s="1">
        <v>9.3179090000000003E-5</v>
      </c>
      <c r="OC265">
        <v>7.4007000000000003E-2</v>
      </c>
      <c r="OD265">
        <v>0.70344899999999999</v>
      </c>
      <c r="OE265">
        <v>24.413620000000002</v>
      </c>
      <c r="OF265" s="1">
        <v>9.0504790000000001E-5</v>
      </c>
      <c r="OG265" s="1">
        <v>7.1891029999999995E-2</v>
      </c>
      <c r="OH265">
        <v>0.70340400000000003</v>
      </c>
      <c r="OI265">
        <v>24.7818</v>
      </c>
      <c r="OJ265" s="1">
        <v>8.7891469999999995E-5</v>
      </c>
      <c r="OK265" s="1">
        <v>6.9818179999999994E-2</v>
      </c>
    </row>
    <row r="266" spans="1:401" x14ac:dyDescent="0.35">
      <c r="A266">
        <v>272</v>
      </c>
      <c r="B266" t="s">
        <v>4</v>
      </c>
      <c r="C266" t="s">
        <v>181</v>
      </c>
      <c r="D266" t="s">
        <v>270</v>
      </c>
      <c r="E266">
        <v>960.88810000000001</v>
      </c>
      <c r="F266">
        <v>1.662107</v>
      </c>
      <c r="G266">
        <v>24.612130000000001</v>
      </c>
      <c r="H266">
        <v>0</v>
      </c>
      <c r="I266">
        <v>0</v>
      </c>
      <c r="J266">
        <v>1.661754</v>
      </c>
      <c r="K266">
        <v>24.33501</v>
      </c>
      <c r="L266">
        <v>0</v>
      </c>
      <c r="M266">
        <v>0</v>
      </c>
      <c r="N266">
        <v>1.661386</v>
      </c>
      <c r="O266">
        <v>24.15128</v>
      </c>
      <c r="P266">
        <v>0</v>
      </c>
      <c r="Q266">
        <v>0</v>
      </c>
      <c r="R266">
        <v>1.661009</v>
      </c>
      <c r="S266">
        <v>24.04346</v>
      </c>
      <c r="T266">
        <v>0</v>
      </c>
      <c r="U266">
        <v>0</v>
      </c>
      <c r="V266">
        <v>1.66056</v>
      </c>
      <c r="W266">
        <v>24.140339999999998</v>
      </c>
      <c r="X266">
        <v>0</v>
      </c>
      <c r="Y266">
        <v>0</v>
      </c>
      <c r="Z266">
        <v>1.660128</v>
      </c>
      <c r="AA266">
        <v>24.064789999999999</v>
      </c>
      <c r="AB266">
        <v>0</v>
      </c>
      <c r="AC266">
        <v>0</v>
      </c>
      <c r="AD266">
        <v>1.6597219999999999</v>
      </c>
      <c r="AE266">
        <v>23.783049999999999</v>
      </c>
      <c r="AF266">
        <v>0</v>
      </c>
      <c r="AG266">
        <v>0</v>
      </c>
      <c r="AH266">
        <v>1.6593039999999999</v>
      </c>
      <c r="AI266">
        <v>23.348880000000001</v>
      </c>
      <c r="AJ266">
        <v>0</v>
      </c>
      <c r="AK266">
        <v>0</v>
      </c>
      <c r="AL266">
        <v>1.6589039999999999</v>
      </c>
      <c r="AM266">
        <v>22.874230000000001</v>
      </c>
      <c r="AN266">
        <v>0</v>
      </c>
      <c r="AO266">
        <v>0</v>
      </c>
      <c r="AP266">
        <v>1.658514</v>
      </c>
      <c r="AQ266">
        <v>22.800450000000001</v>
      </c>
      <c r="AR266">
        <v>0</v>
      </c>
      <c r="AS266">
        <v>0</v>
      </c>
      <c r="AT266">
        <v>1.6581379999999999</v>
      </c>
      <c r="AU266">
        <v>23.06194</v>
      </c>
      <c r="AV266">
        <v>0</v>
      </c>
      <c r="AW266">
        <v>0</v>
      </c>
      <c r="AX266">
        <v>1.6578120000000001</v>
      </c>
      <c r="AY266">
        <v>23.32827</v>
      </c>
      <c r="AZ266">
        <v>0</v>
      </c>
      <c r="BA266" s="1">
        <v>-1.8726849999999999E-24</v>
      </c>
      <c r="BB266">
        <v>1.6575359999999999</v>
      </c>
      <c r="BC266">
        <v>23.57169</v>
      </c>
      <c r="BD266">
        <v>0</v>
      </c>
      <c r="BE266" s="1">
        <v>-1.5762489999999999E-15</v>
      </c>
      <c r="BF266">
        <v>1.657235</v>
      </c>
      <c r="BG266">
        <v>23.54599</v>
      </c>
      <c r="BH266" s="1">
        <v>3.3161900000000003E-7</v>
      </c>
      <c r="BI266" s="1">
        <v>1.515163E-4</v>
      </c>
      <c r="BJ266">
        <v>1.6570020000000001</v>
      </c>
      <c r="BK266">
        <v>23.248709999999999</v>
      </c>
      <c r="BL266" s="1">
        <v>4.942236E-4</v>
      </c>
      <c r="BM266">
        <v>0.24167359999999999</v>
      </c>
      <c r="BN266">
        <v>1.6567050000000001</v>
      </c>
      <c r="BO266">
        <v>22.922319999999999</v>
      </c>
      <c r="BP266" s="1">
        <v>6.4398979999999995E-2</v>
      </c>
      <c r="BQ266">
        <v>33.00459</v>
      </c>
      <c r="BR266">
        <v>1.656536</v>
      </c>
      <c r="BS266">
        <v>22.62087</v>
      </c>
      <c r="BT266">
        <v>1.6448069999999999</v>
      </c>
      <c r="BU266">
        <v>875.10699999999997</v>
      </c>
      <c r="BV266">
        <v>1.656352</v>
      </c>
      <c r="BW266">
        <v>22.656289999999998</v>
      </c>
      <c r="BX266">
        <v>11.98718</v>
      </c>
      <c r="BY266">
        <v>6582.2979999999998</v>
      </c>
      <c r="BZ266">
        <v>1.656215</v>
      </c>
      <c r="CA266">
        <v>22.88372</v>
      </c>
      <c r="CB266">
        <v>31.553080000000001</v>
      </c>
      <c r="CC266">
        <v>17803.099999999999</v>
      </c>
      <c r="CD266">
        <v>1.6560699999999999</v>
      </c>
      <c r="CE266">
        <v>23.0565</v>
      </c>
      <c r="CF266">
        <v>35.466349999999998</v>
      </c>
      <c r="CG266">
        <v>20491.82</v>
      </c>
      <c r="CH266">
        <v>1.655959</v>
      </c>
      <c r="CI266">
        <v>23.25121</v>
      </c>
      <c r="CJ266">
        <v>19.322179999999999</v>
      </c>
      <c r="CK266">
        <v>11399.62</v>
      </c>
      <c r="CL266">
        <v>1.655877</v>
      </c>
      <c r="CM266">
        <v>23.225750000000001</v>
      </c>
      <c r="CN266">
        <v>5.6506480000000003</v>
      </c>
      <c r="CO266">
        <v>3395.2910000000002</v>
      </c>
      <c r="CP266">
        <v>1.655815</v>
      </c>
      <c r="CQ266">
        <v>22.981480000000001</v>
      </c>
      <c r="CR266">
        <v>0.96875100000000003</v>
      </c>
      <c r="CS266">
        <v>591.39940000000001</v>
      </c>
      <c r="CT266">
        <v>1.6557519999999999</v>
      </c>
      <c r="CU266">
        <v>22.778449999999999</v>
      </c>
      <c r="CV266">
        <v>0.1100686</v>
      </c>
      <c r="CW266">
        <v>67.861760000000004</v>
      </c>
      <c r="CX266">
        <v>1.655726</v>
      </c>
      <c r="CY266">
        <v>22.70899</v>
      </c>
      <c r="CZ266" s="1">
        <v>1.401612E-2</v>
      </c>
      <c r="DA266">
        <v>8.4513759999999998</v>
      </c>
      <c r="DB266">
        <v>1.6556869999999999</v>
      </c>
      <c r="DC266">
        <v>23.15549</v>
      </c>
      <c r="DD266" s="1">
        <v>6.0299780000000001E-3</v>
      </c>
      <c r="DE266">
        <v>3.4991720000000002</v>
      </c>
      <c r="DF266">
        <v>1.655602</v>
      </c>
      <c r="DG266">
        <v>23.766839999999998</v>
      </c>
      <c r="DH266" s="1">
        <v>4.7567019999999998E-3</v>
      </c>
      <c r="DI266">
        <v>2.7445970000000002</v>
      </c>
      <c r="DJ266">
        <v>1.6555800000000001</v>
      </c>
      <c r="DK266">
        <v>24.365539999999999</v>
      </c>
      <c r="DL266" s="1">
        <v>3.9847370000000003E-3</v>
      </c>
      <c r="DM266">
        <v>2.2982390000000001</v>
      </c>
      <c r="DN266">
        <v>1.6555029999999999</v>
      </c>
      <c r="DO266">
        <v>24.802440000000001</v>
      </c>
      <c r="DP266" s="1">
        <v>3.3622349999999999E-3</v>
      </c>
      <c r="DQ266">
        <v>1.938977</v>
      </c>
      <c r="DR266">
        <v>1.655394</v>
      </c>
      <c r="DS266">
        <v>24.72775</v>
      </c>
      <c r="DT266" s="1">
        <v>2.8516729999999999E-3</v>
      </c>
      <c r="DU266">
        <v>1.644307</v>
      </c>
      <c r="DV266">
        <v>1.6553180000000001</v>
      </c>
      <c r="DW266">
        <v>24.316520000000001</v>
      </c>
      <c r="DX266" s="1">
        <v>2.4321949999999998E-3</v>
      </c>
      <c r="DY266">
        <v>1.402261</v>
      </c>
      <c r="DZ266">
        <v>1.6552340000000001</v>
      </c>
      <c r="EA266">
        <v>23.86374</v>
      </c>
      <c r="EB266" s="1">
        <v>2.0887060000000001E-3</v>
      </c>
      <c r="EC266">
        <v>1.204051</v>
      </c>
      <c r="ED266">
        <v>1.655089</v>
      </c>
      <c r="EE266">
        <v>23.50149</v>
      </c>
      <c r="EF266" s="1">
        <v>1.8064979999999999E-3</v>
      </c>
      <c r="EG266">
        <v>1.041212</v>
      </c>
      <c r="EH266">
        <v>1.6549160000000001</v>
      </c>
      <c r="EI266">
        <v>23.568449999999999</v>
      </c>
      <c r="EJ266" s="1">
        <v>1.573737E-3</v>
      </c>
      <c r="EK266">
        <v>0.90692200000000001</v>
      </c>
      <c r="EL266">
        <v>1.6547540000000001</v>
      </c>
      <c r="EM266">
        <v>24.024280000000001</v>
      </c>
      <c r="EN266" s="1">
        <v>1.3816569999999999E-3</v>
      </c>
      <c r="EO266">
        <v>0.79613350000000005</v>
      </c>
      <c r="EP266">
        <v>1.6545669999999999</v>
      </c>
      <c r="EQ266">
        <v>24.613309999999998</v>
      </c>
      <c r="ER266" s="1">
        <v>1.2210809999999999E-3</v>
      </c>
      <c r="ES266">
        <v>0.70353480000000002</v>
      </c>
      <c r="ET266">
        <v>1.654379</v>
      </c>
      <c r="EU266">
        <v>25.088090000000001</v>
      </c>
      <c r="EV266" s="1">
        <v>1.086004E-3</v>
      </c>
      <c r="EW266">
        <v>0.6256642</v>
      </c>
      <c r="EX266">
        <v>1.6541939999999999</v>
      </c>
      <c r="EY266">
        <v>25.08173</v>
      </c>
      <c r="EZ266" s="1">
        <v>9.7158780000000005E-4</v>
      </c>
      <c r="FA266">
        <v>0.55970779999999998</v>
      </c>
      <c r="FB266">
        <v>1.6539710000000001</v>
      </c>
      <c r="FC266">
        <v>24.746040000000001</v>
      </c>
      <c r="FD266" s="1">
        <v>8.7482230000000003E-4</v>
      </c>
      <c r="FE266">
        <v>0.50392630000000005</v>
      </c>
      <c r="FF266">
        <v>1.65377</v>
      </c>
      <c r="FG266">
        <v>24.35275</v>
      </c>
      <c r="FH266" s="1">
        <v>7.9359479999999995E-4</v>
      </c>
      <c r="FI266">
        <v>0.45706790000000003</v>
      </c>
      <c r="FJ266">
        <v>1.6535359999999999</v>
      </c>
      <c r="FK266">
        <v>24.00122</v>
      </c>
      <c r="FL266" s="1">
        <v>7.2515049999999999E-4</v>
      </c>
      <c r="FM266">
        <v>0.41762070000000001</v>
      </c>
      <c r="FN266">
        <v>1.653335</v>
      </c>
      <c r="FO266">
        <v>24.142050000000001</v>
      </c>
      <c r="FP266" s="1">
        <v>6.6720319999999996E-4</v>
      </c>
      <c r="FQ266">
        <v>0.38422050000000002</v>
      </c>
      <c r="FR266">
        <v>1.653132</v>
      </c>
      <c r="FS266">
        <v>24.52168</v>
      </c>
      <c r="FT266" s="1">
        <v>6.1726670000000002E-4</v>
      </c>
      <c r="FU266">
        <v>0.35545270000000001</v>
      </c>
      <c r="FV266">
        <v>1.6529480000000001</v>
      </c>
      <c r="FW266">
        <v>24.802959999999999</v>
      </c>
      <c r="FX266" s="1">
        <v>5.7375239999999999E-4</v>
      </c>
      <c r="FY266">
        <v>0.33038079999999997</v>
      </c>
      <c r="FZ266">
        <v>1.6527620000000001</v>
      </c>
      <c r="GA266">
        <v>24.98319</v>
      </c>
      <c r="GB266" s="1">
        <v>5.3665440000000004E-4</v>
      </c>
      <c r="GC266">
        <v>0.30900040000000001</v>
      </c>
      <c r="GD266">
        <v>1.6525829999999999</v>
      </c>
      <c r="GE266">
        <v>24.832930000000001</v>
      </c>
      <c r="GF266" s="1">
        <v>5.0413699999999999E-4</v>
      </c>
      <c r="GG266">
        <v>0.29028100000000001</v>
      </c>
      <c r="GH266">
        <v>1.6524319999999999</v>
      </c>
      <c r="GI266">
        <v>24.5823</v>
      </c>
      <c r="GJ266" s="1">
        <v>4.7524410000000003E-4</v>
      </c>
      <c r="GK266">
        <v>0.27364549999999999</v>
      </c>
      <c r="GL266">
        <v>1.6522889999999999</v>
      </c>
      <c r="GM266">
        <v>24.215340000000001</v>
      </c>
      <c r="GN266" s="1">
        <v>4.4973350000000002E-4</v>
      </c>
      <c r="GO266">
        <v>0.25894719999999999</v>
      </c>
      <c r="GP266">
        <v>1.652174</v>
      </c>
      <c r="GQ266">
        <v>23.80856</v>
      </c>
      <c r="GR266" s="1">
        <v>4.2717010000000003E-4</v>
      </c>
      <c r="GS266">
        <v>0.24595500000000001</v>
      </c>
      <c r="GT266">
        <v>1.6520820000000001</v>
      </c>
      <c r="GU266">
        <v>23.404340000000001</v>
      </c>
      <c r="GV266" s="1">
        <v>4.0692279999999999E-4</v>
      </c>
      <c r="GW266">
        <v>0.23429839999999999</v>
      </c>
      <c r="GX266">
        <v>1.651996</v>
      </c>
      <c r="GY266">
        <v>23.462009999999999</v>
      </c>
      <c r="GZ266" s="1">
        <v>3.8812690000000001E-4</v>
      </c>
      <c r="HA266">
        <v>0.2234903</v>
      </c>
      <c r="HB266">
        <v>1.651939</v>
      </c>
      <c r="HC266">
        <v>23.940190000000001</v>
      </c>
      <c r="HD266" s="1">
        <v>3.709896E-4</v>
      </c>
      <c r="HE266">
        <v>0.2136139</v>
      </c>
      <c r="HF266">
        <v>1.6518809999999999</v>
      </c>
      <c r="HG266">
        <v>24.527509999999999</v>
      </c>
      <c r="HH266" s="1">
        <v>3.5543169999999999E-4</v>
      </c>
      <c r="HI266">
        <v>0.2046587</v>
      </c>
      <c r="HJ266">
        <v>1.6518379999999999</v>
      </c>
      <c r="HK266">
        <v>24.676030000000001</v>
      </c>
      <c r="HL266" s="1">
        <v>3.4102340000000001E-4</v>
      </c>
      <c r="HM266">
        <v>0.19636300000000001</v>
      </c>
      <c r="HN266">
        <v>1.6518079999999999</v>
      </c>
      <c r="HO266">
        <v>24.298649999999999</v>
      </c>
      <c r="HP266" s="1">
        <v>3.2797119999999999E-4</v>
      </c>
      <c r="HQ266">
        <v>0.18884229999999999</v>
      </c>
      <c r="HR266">
        <v>1.6518189999999999</v>
      </c>
      <c r="HS266">
        <v>23.78557</v>
      </c>
      <c r="HT266" s="1">
        <v>3.1604220000000001E-4</v>
      </c>
      <c r="HU266">
        <v>0.181977</v>
      </c>
      <c r="HV266">
        <v>1.6517539999999999</v>
      </c>
      <c r="HW266">
        <v>23.247679999999999</v>
      </c>
      <c r="HX266" s="1">
        <v>3.0498679999999998E-4</v>
      </c>
      <c r="HY266">
        <v>0.1756114</v>
      </c>
      <c r="HZ266">
        <v>1.6517440000000001</v>
      </c>
      <c r="IA266">
        <v>23.14472</v>
      </c>
      <c r="IB266" s="1">
        <v>2.9458160000000002E-4</v>
      </c>
      <c r="IC266">
        <v>0.16962749999999999</v>
      </c>
      <c r="ID266">
        <v>1.65171</v>
      </c>
      <c r="IE266">
        <v>23.428820000000002</v>
      </c>
      <c r="IF266" s="1">
        <v>2.8464179999999998E-4</v>
      </c>
      <c r="IG266">
        <v>0.16390779999999999</v>
      </c>
      <c r="IH266">
        <v>1.6517299999999999</v>
      </c>
      <c r="II266">
        <v>23.840669999999999</v>
      </c>
      <c r="IJ266" s="1">
        <v>2.7516999999999998E-4</v>
      </c>
      <c r="IK266">
        <v>0.1584583</v>
      </c>
      <c r="IL266">
        <v>1.6516649999999999</v>
      </c>
      <c r="IM266">
        <v>24.13336</v>
      </c>
      <c r="IN266" s="1">
        <v>2.663136E-4</v>
      </c>
      <c r="IO266">
        <v>0.15336089999999999</v>
      </c>
      <c r="IP266">
        <v>1.6516470000000001</v>
      </c>
      <c r="IQ266">
        <v>24.061779999999999</v>
      </c>
      <c r="IR266" s="1">
        <v>2.5799170000000003E-4</v>
      </c>
      <c r="IS266">
        <v>0.14857100000000001</v>
      </c>
      <c r="IT266">
        <v>1.651618</v>
      </c>
      <c r="IU266">
        <v>23.797419999999999</v>
      </c>
      <c r="IV266" s="1">
        <v>2.4997600000000001E-4</v>
      </c>
      <c r="IW266">
        <v>0.1439657</v>
      </c>
      <c r="IX266">
        <v>1.651607</v>
      </c>
      <c r="IY266">
        <v>23.520240000000001</v>
      </c>
      <c r="IZ266" s="1">
        <v>2.4210130000000001E-4</v>
      </c>
      <c r="JA266">
        <v>0.13943749999999999</v>
      </c>
      <c r="JB266">
        <v>1.6515089999999999</v>
      </c>
      <c r="JC266">
        <v>23.309629999999999</v>
      </c>
      <c r="JD266" s="1">
        <v>2.3440719999999999E-4</v>
      </c>
      <c r="JE266">
        <v>0.13502140000000001</v>
      </c>
      <c r="JF266">
        <v>1.6514200000000001</v>
      </c>
      <c r="JG266">
        <v>23.57002</v>
      </c>
      <c r="JH266" s="1">
        <v>2.2698090000000001E-4</v>
      </c>
      <c r="JI266">
        <v>0.130748</v>
      </c>
      <c r="JJ266">
        <v>1.651343</v>
      </c>
      <c r="JK266">
        <v>23.983519999999999</v>
      </c>
      <c r="JL266" s="1">
        <v>2.2003920000000001E-4</v>
      </c>
      <c r="JM266">
        <v>0.126751</v>
      </c>
      <c r="JN266">
        <v>1.65126</v>
      </c>
      <c r="JO266">
        <v>24.33494</v>
      </c>
      <c r="JP266" s="1">
        <v>2.135448E-4</v>
      </c>
      <c r="JQ266">
        <v>0.12301960000000001</v>
      </c>
      <c r="JR266">
        <v>1.651152</v>
      </c>
      <c r="JS266">
        <v>24.539349999999999</v>
      </c>
      <c r="JT266" s="1">
        <v>2.0705119999999999E-4</v>
      </c>
      <c r="JU266">
        <v>0.1192911</v>
      </c>
      <c r="JV266">
        <v>1.6510689999999999</v>
      </c>
      <c r="JW266">
        <v>24.561540000000001</v>
      </c>
      <c r="JX266" s="1">
        <v>2.007279E-4</v>
      </c>
      <c r="JY266">
        <v>0.11565449999999999</v>
      </c>
      <c r="JZ266">
        <v>1.6509309999999999</v>
      </c>
      <c r="KA266">
        <v>24.344390000000001</v>
      </c>
      <c r="KB266" s="1">
        <v>1.946064E-4</v>
      </c>
      <c r="KC266">
        <v>0.112136</v>
      </c>
      <c r="KD266">
        <v>1.6508080000000001</v>
      </c>
      <c r="KE266">
        <v>24.096820000000001</v>
      </c>
      <c r="KF266" s="1">
        <v>1.8873380000000001E-4</v>
      </c>
      <c r="KG266">
        <v>0.1087593</v>
      </c>
      <c r="KH266">
        <v>1.6506730000000001</v>
      </c>
      <c r="KI266">
        <v>23.818760000000001</v>
      </c>
      <c r="KJ266" s="1">
        <v>1.831701E-4</v>
      </c>
      <c r="KK266">
        <v>0.1055567</v>
      </c>
      <c r="KL266">
        <v>1.650577</v>
      </c>
      <c r="KM266">
        <v>23.94839</v>
      </c>
      <c r="KN266" s="1">
        <v>1.7786749999999999E-4</v>
      </c>
      <c r="KO266">
        <v>0.1025147</v>
      </c>
      <c r="KP266">
        <v>1.650434</v>
      </c>
      <c r="KQ266">
        <v>24.292339999999999</v>
      </c>
      <c r="KR266" s="1">
        <v>1.726299E-4</v>
      </c>
      <c r="KS266" s="1">
        <v>9.9499030000000002E-2</v>
      </c>
      <c r="KT266">
        <v>1.6502699999999999</v>
      </c>
      <c r="KU266">
        <v>24.769670000000001</v>
      </c>
      <c r="KV266" s="1">
        <v>1.6769589999999999E-4</v>
      </c>
      <c r="KW266" s="1">
        <v>9.6663550000000001E-2</v>
      </c>
      <c r="KX266">
        <v>1.650134</v>
      </c>
      <c r="KY266">
        <v>25.208670000000001</v>
      </c>
      <c r="KZ266" s="1">
        <v>1.627918E-4</v>
      </c>
      <c r="LA266" s="1">
        <v>9.3846330000000006E-2</v>
      </c>
      <c r="LB266">
        <v>1.6500010000000001</v>
      </c>
      <c r="LC266">
        <v>25.252040000000001</v>
      </c>
      <c r="LD266" s="1">
        <v>1.580919E-4</v>
      </c>
      <c r="LE266" s="1">
        <v>9.1138880000000005E-2</v>
      </c>
      <c r="LF266">
        <v>1.6498649999999999</v>
      </c>
      <c r="LG266">
        <v>24.969380000000001</v>
      </c>
      <c r="LH266" s="1">
        <v>1.536497E-4</v>
      </c>
      <c r="LI266" s="1">
        <v>8.8584579999999996E-2</v>
      </c>
      <c r="LJ266">
        <v>1.6497189999999999</v>
      </c>
      <c r="LK266">
        <v>24.63486</v>
      </c>
      <c r="LL266" s="1">
        <v>1.49266E-4</v>
      </c>
      <c r="LM266" s="1">
        <v>8.6063379999999995E-2</v>
      </c>
      <c r="LN266">
        <v>1.6496059999999999</v>
      </c>
      <c r="LO266">
        <v>24.390750000000001</v>
      </c>
      <c r="LP266" s="1">
        <v>1.45093E-4</v>
      </c>
      <c r="LQ266" s="1">
        <v>8.3659810000000001E-2</v>
      </c>
      <c r="LR266">
        <v>1.649475</v>
      </c>
      <c r="LS266">
        <v>24.750499999999999</v>
      </c>
      <c r="LT266" s="1">
        <v>1.411998E-4</v>
      </c>
      <c r="LU266" s="1">
        <v>8.1417870000000003E-2</v>
      </c>
      <c r="LV266">
        <v>1.6493530000000001</v>
      </c>
      <c r="LW266">
        <v>25.332190000000001</v>
      </c>
      <c r="LX266" s="1">
        <v>1.3742830000000001E-4</v>
      </c>
      <c r="LY266" s="1">
        <v>7.9248460000000007E-2</v>
      </c>
      <c r="LZ266">
        <v>1.6492519999999999</v>
      </c>
      <c r="MA266">
        <v>25.93807</v>
      </c>
      <c r="MB266" s="1">
        <v>1.336729E-4</v>
      </c>
      <c r="MC266" s="1">
        <v>7.7087669999999997E-2</v>
      </c>
      <c r="MD266">
        <v>1.6491640000000001</v>
      </c>
      <c r="ME266">
        <v>26.42577</v>
      </c>
      <c r="MF266" s="1">
        <v>1.3011340000000001E-4</v>
      </c>
      <c r="MG266" s="1">
        <v>7.503551E-2</v>
      </c>
      <c r="MH266">
        <v>1.649035</v>
      </c>
      <c r="MI266">
        <v>26.459389999999999</v>
      </c>
      <c r="MJ266" s="1">
        <v>1.2677359999999999E-4</v>
      </c>
      <c r="MK266" s="1">
        <v>7.3114449999999997E-2</v>
      </c>
      <c r="ML266">
        <v>1.648965</v>
      </c>
      <c r="MM266">
        <v>26.150300000000001</v>
      </c>
      <c r="MN266" s="1">
        <v>1.2341819999999999E-4</v>
      </c>
      <c r="MO266" s="1">
        <v>7.1184730000000002E-2</v>
      </c>
      <c r="MP266">
        <v>1.648874</v>
      </c>
      <c r="MQ266">
        <v>25.752510000000001</v>
      </c>
      <c r="MR266" s="1">
        <v>1.20037E-4</v>
      </c>
      <c r="MS266" s="1">
        <v>6.9236539999999999E-2</v>
      </c>
      <c r="MT266">
        <v>1.6487499999999999</v>
      </c>
      <c r="MU266">
        <v>25.36223</v>
      </c>
      <c r="MV266" s="1">
        <v>1.1675930000000001E-4</v>
      </c>
      <c r="MW266" s="1">
        <v>6.7350660000000007E-2</v>
      </c>
      <c r="MX266">
        <v>1.6486639999999999</v>
      </c>
      <c r="MY266">
        <v>25.154800000000002</v>
      </c>
      <c r="MZ266" s="1">
        <v>1.135039E-4</v>
      </c>
      <c r="NA266" s="1">
        <v>6.5476329999999999E-2</v>
      </c>
      <c r="NB266">
        <v>1.6485430000000001</v>
      </c>
      <c r="NC266">
        <v>25.29795</v>
      </c>
      <c r="ND266" s="1">
        <v>1.1045939999999999E-4</v>
      </c>
      <c r="NE266" s="1">
        <v>6.3720650000000004E-2</v>
      </c>
      <c r="NF266">
        <v>1.6484460000000001</v>
      </c>
      <c r="NG266">
        <v>25.798590000000001</v>
      </c>
      <c r="NH266" s="1">
        <v>1.0751739999999999E-4</v>
      </c>
      <c r="NI266" s="1">
        <v>6.2026079999999997E-2</v>
      </c>
      <c r="NJ266">
        <v>1.648326</v>
      </c>
      <c r="NK266">
        <v>26.02647</v>
      </c>
      <c r="NL266" s="1">
        <v>1.046524E-4</v>
      </c>
      <c r="NM266" s="1">
        <v>6.0379170000000003E-2</v>
      </c>
      <c r="NN266">
        <v>1.6482559999999999</v>
      </c>
      <c r="NO266">
        <v>25.87398</v>
      </c>
      <c r="NP266" s="1">
        <v>1.017889E-4</v>
      </c>
      <c r="NQ266" s="1">
        <v>5.8728950000000002E-2</v>
      </c>
      <c r="NR266">
        <v>1.6481539999999999</v>
      </c>
      <c r="NS266">
        <v>25.516919999999999</v>
      </c>
      <c r="NT266" s="1">
        <v>9.8917899999999997E-5</v>
      </c>
      <c r="NU266" s="1">
        <v>5.7078950000000003E-2</v>
      </c>
      <c r="NV266">
        <v>1.648061</v>
      </c>
      <c r="NW266">
        <v>25.04616</v>
      </c>
      <c r="NX266" s="1">
        <v>9.6067E-5</v>
      </c>
      <c r="NY266" s="1">
        <v>5.5433990000000002E-2</v>
      </c>
      <c r="NZ266">
        <v>1.647975</v>
      </c>
      <c r="OA266">
        <v>24.499849999999999</v>
      </c>
      <c r="OB266" s="1">
        <v>9.3360919999999997E-5</v>
      </c>
      <c r="OC266">
        <v>5.3873499999999998E-2</v>
      </c>
      <c r="OD266">
        <v>1.647875</v>
      </c>
      <c r="OE266">
        <v>24.4499</v>
      </c>
      <c r="OF266" s="1">
        <v>9.0688019999999998E-5</v>
      </c>
      <c r="OG266" s="1">
        <v>5.2336250000000001E-2</v>
      </c>
      <c r="OH266">
        <v>1.647783</v>
      </c>
      <c r="OI266">
        <v>24.808070000000001</v>
      </c>
      <c r="OJ266" s="1">
        <v>8.8066740000000004E-5</v>
      </c>
      <c r="OK266" s="1">
        <v>5.0824389999999997E-2</v>
      </c>
    </row>
    <row r="267" spans="1:401" x14ac:dyDescent="0.35">
      <c r="A267">
        <v>273</v>
      </c>
      <c r="B267" t="s">
        <v>4</v>
      </c>
      <c r="C267" t="s">
        <v>181</v>
      </c>
      <c r="D267" t="s">
        <v>271</v>
      </c>
      <c r="E267">
        <v>905.8809</v>
      </c>
      <c r="F267">
        <v>1.2966260000000001</v>
      </c>
      <c r="G267">
        <v>24.640229999999999</v>
      </c>
      <c r="H267">
        <v>0</v>
      </c>
      <c r="I267">
        <v>0</v>
      </c>
      <c r="J267">
        <v>1.2964869999999999</v>
      </c>
      <c r="K267">
        <v>24.356400000000001</v>
      </c>
      <c r="L267">
        <v>0</v>
      </c>
      <c r="M267">
        <v>0</v>
      </c>
      <c r="N267">
        <v>1.29636</v>
      </c>
      <c r="O267">
        <v>24.16535</v>
      </c>
      <c r="P267">
        <v>0</v>
      </c>
      <c r="Q267">
        <v>0</v>
      </c>
      <c r="R267">
        <v>1.296222</v>
      </c>
      <c r="S267">
        <v>24.04954</v>
      </c>
      <c r="T267">
        <v>0</v>
      </c>
      <c r="U267">
        <v>0</v>
      </c>
      <c r="V267">
        <v>1.296044</v>
      </c>
      <c r="W267">
        <v>24.146820000000002</v>
      </c>
      <c r="X267">
        <v>0</v>
      </c>
      <c r="Y267">
        <v>0</v>
      </c>
      <c r="Z267">
        <v>1.29589</v>
      </c>
      <c r="AA267">
        <v>24.076059999999998</v>
      </c>
      <c r="AB267">
        <v>0</v>
      </c>
      <c r="AC267">
        <v>0</v>
      </c>
      <c r="AD267">
        <v>1.295774</v>
      </c>
      <c r="AE267">
        <v>23.80592</v>
      </c>
      <c r="AF267">
        <v>0</v>
      </c>
      <c r="AG267">
        <v>0</v>
      </c>
      <c r="AH267">
        <v>1.2956110000000001</v>
      </c>
      <c r="AI267">
        <v>23.381070000000001</v>
      </c>
      <c r="AJ267">
        <v>0</v>
      </c>
      <c r="AK267">
        <v>0</v>
      </c>
      <c r="AL267">
        <v>1.295455</v>
      </c>
      <c r="AM267">
        <v>22.91217</v>
      </c>
      <c r="AN267">
        <v>0</v>
      </c>
      <c r="AO267">
        <v>0</v>
      </c>
      <c r="AP267">
        <v>1.2953460000000001</v>
      </c>
      <c r="AQ267">
        <v>22.836469999999998</v>
      </c>
      <c r="AR267">
        <v>0</v>
      </c>
      <c r="AS267">
        <v>0</v>
      </c>
      <c r="AT267">
        <v>1.295202</v>
      </c>
      <c r="AU267">
        <v>23.087800000000001</v>
      </c>
      <c r="AV267">
        <v>0</v>
      </c>
      <c r="AW267">
        <v>0</v>
      </c>
      <c r="AX267">
        <v>1.295093</v>
      </c>
      <c r="AY267">
        <v>23.34732</v>
      </c>
      <c r="AZ267">
        <v>0</v>
      </c>
      <c r="BA267">
        <v>0</v>
      </c>
      <c r="BB267">
        <v>1.2949930000000001</v>
      </c>
      <c r="BC267">
        <v>23.585260000000002</v>
      </c>
      <c r="BD267">
        <v>0</v>
      </c>
      <c r="BE267" s="1">
        <v>5.1802580000000001E-20</v>
      </c>
      <c r="BF267">
        <v>1.2948900000000001</v>
      </c>
      <c r="BG267">
        <v>23.556529999999999</v>
      </c>
      <c r="BH267" s="1">
        <v>2.01405E-7</v>
      </c>
      <c r="BI267" s="1">
        <v>8.8011429999999998E-5</v>
      </c>
      <c r="BJ267">
        <v>1.2947949999999999</v>
      </c>
      <c r="BK267">
        <v>23.262640000000001</v>
      </c>
      <c r="BL267" s="1">
        <v>3.5575690000000002E-4</v>
      </c>
      <c r="BM267">
        <v>0.16658419999999999</v>
      </c>
      <c r="BN267">
        <v>1.294726</v>
      </c>
      <c r="BO267">
        <v>22.939119999999999</v>
      </c>
      <c r="BP267" s="1">
        <v>5.1323819999999999E-2</v>
      </c>
      <c r="BQ267">
        <v>25.132619999999999</v>
      </c>
      <c r="BR267">
        <v>1.294683</v>
      </c>
      <c r="BS267">
        <v>22.639320000000001</v>
      </c>
      <c r="BT267">
        <v>1.4164829999999999</v>
      </c>
      <c r="BU267">
        <v>718.25210000000004</v>
      </c>
      <c r="BV267">
        <v>1.2946169999999999</v>
      </c>
      <c r="BW267">
        <v>22.675820000000002</v>
      </c>
      <c r="BX267">
        <v>10.998799999999999</v>
      </c>
      <c r="BY267">
        <v>5741.3130000000001</v>
      </c>
      <c r="BZ267">
        <v>1.2945599999999999</v>
      </c>
      <c r="CA267">
        <v>22.904029999999999</v>
      </c>
      <c r="CB267">
        <v>30.546790000000001</v>
      </c>
      <c r="CC267">
        <v>16343.29</v>
      </c>
      <c r="CD267">
        <v>1.2945150000000001</v>
      </c>
      <c r="CE267">
        <v>23.077390000000001</v>
      </c>
      <c r="CF267">
        <v>35.959650000000003</v>
      </c>
      <c r="CG267">
        <v>19653.009999999998</v>
      </c>
      <c r="CH267">
        <v>1.2945120000000001</v>
      </c>
      <c r="CI267">
        <v>23.26943</v>
      </c>
      <c r="CJ267">
        <v>20.396170000000001</v>
      </c>
      <c r="CK267">
        <v>11355.95</v>
      </c>
      <c r="CL267">
        <v>1.294457</v>
      </c>
      <c r="CM267">
        <v>23.238659999999999</v>
      </c>
      <c r="CN267">
        <v>6.1787869999999998</v>
      </c>
      <c r="CO267">
        <v>3495.7739999999999</v>
      </c>
      <c r="CP267">
        <v>1.294438</v>
      </c>
      <c r="CQ267">
        <v>22.991489999999999</v>
      </c>
      <c r="CR267">
        <v>1.091861</v>
      </c>
      <c r="CS267">
        <v>626.31709999999998</v>
      </c>
      <c r="CT267">
        <v>1.2944450000000001</v>
      </c>
      <c r="CU267">
        <v>22.788430000000002</v>
      </c>
      <c r="CV267">
        <v>0.1264198</v>
      </c>
      <c r="CW267">
        <v>73.166049999999998</v>
      </c>
      <c r="CX267">
        <v>1.2944230000000001</v>
      </c>
      <c r="CY267">
        <v>22.717890000000001</v>
      </c>
      <c r="CZ267" s="1">
        <v>1.544268E-2</v>
      </c>
      <c r="DA267">
        <v>8.7874470000000002</v>
      </c>
      <c r="DB267">
        <v>1.2944100000000001</v>
      </c>
      <c r="DC267">
        <v>23.168330000000001</v>
      </c>
      <c r="DD267" s="1">
        <v>6.1672280000000003E-3</v>
      </c>
      <c r="DE267">
        <v>3.3896139999999999</v>
      </c>
      <c r="DF267">
        <v>1.2943910000000001</v>
      </c>
      <c r="DG267">
        <v>23.78004</v>
      </c>
      <c r="DH267" s="1">
        <v>4.8096069999999996E-3</v>
      </c>
      <c r="DI267">
        <v>2.6283910000000001</v>
      </c>
      <c r="DJ267">
        <v>1.2943690000000001</v>
      </c>
      <c r="DK267">
        <v>24.3796</v>
      </c>
      <c r="DL267" s="1">
        <v>4.0256170000000004E-3</v>
      </c>
      <c r="DM267">
        <v>2.1991049999999999</v>
      </c>
      <c r="DN267">
        <v>1.29434</v>
      </c>
      <c r="DO267">
        <v>24.817049999999998</v>
      </c>
      <c r="DP267" s="1">
        <v>3.3956979999999999E-3</v>
      </c>
      <c r="DQ267">
        <v>1.854797</v>
      </c>
      <c r="DR267">
        <v>1.2943210000000001</v>
      </c>
      <c r="DS267">
        <v>24.74335</v>
      </c>
      <c r="DT267" s="1">
        <v>2.8791509999999999E-3</v>
      </c>
      <c r="DU267">
        <v>1.572462</v>
      </c>
      <c r="DV267">
        <v>1.2942929999999999</v>
      </c>
      <c r="DW267">
        <v>24.337689999999998</v>
      </c>
      <c r="DX267" s="1">
        <v>2.4547369999999998E-3</v>
      </c>
      <c r="DY267">
        <v>1.3405400000000001</v>
      </c>
      <c r="DZ267">
        <v>1.294232</v>
      </c>
      <c r="EA267">
        <v>23.886220000000002</v>
      </c>
      <c r="EB267" s="1">
        <v>2.107168E-3</v>
      </c>
      <c r="EC267">
        <v>1.1506019999999999</v>
      </c>
      <c r="ED267">
        <v>1.2941769999999999</v>
      </c>
      <c r="EE267">
        <v>23.52384</v>
      </c>
      <c r="EF267" s="1">
        <v>1.821706E-3</v>
      </c>
      <c r="EG267">
        <v>0.99460369999999998</v>
      </c>
      <c r="EH267">
        <v>1.2941260000000001</v>
      </c>
      <c r="EI267">
        <v>23.59158</v>
      </c>
      <c r="EJ267" s="1">
        <v>1.5862649999999999E-3</v>
      </c>
      <c r="EK267">
        <v>0.86596309999999999</v>
      </c>
      <c r="EL267">
        <v>1.294038</v>
      </c>
      <c r="EM267">
        <v>24.042110000000001</v>
      </c>
      <c r="EN267" s="1">
        <v>1.392045E-3</v>
      </c>
      <c r="EO267">
        <v>0.75986909999999996</v>
      </c>
      <c r="EP267">
        <v>1.293963</v>
      </c>
      <c r="EQ267">
        <v>24.628399999999999</v>
      </c>
      <c r="ER267" s="1">
        <v>1.2298019999999999E-3</v>
      </c>
      <c r="ES267">
        <v>0.67125780000000002</v>
      </c>
      <c r="ET267">
        <v>1.293895</v>
      </c>
      <c r="EU267">
        <v>25.101189999999999</v>
      </c>
      <c r="EV267" s="1">
        <v>1.0933729999999999E-3</v>
      </c>
      <c r="EW267">
        <v>0.59676969999999996</v>
      </c>
      <c r="EX267">
        <v>1.2938240000000001</v>
      </c>
      <c r="EY267">
        <v>25.09441</v>
      </c>
      <c r="EZ267" s="1">
        <v>9.7783609999999997E-4</v>
      </c>
      <c r="FA267">
        <v>0.53369449999999996</v>
      </c>
      <c r="FB267">
        <v>1.2937289999999999</v>
      </c>
      <c r="FC267">
        <v>24.762409999999999</v>
      </c>
      <c r="FD267" s="1">
        <v>8.8008409999999998E-4</v>
      </c>
      <c r="FE267">
        <v>0.4803229</v>
      </c>
      <c r="FF267">
        <v>1.2936700000000001</v>
      </c>
      <c r="FG267">
        <v>24.37304</v>
      </c>
      <c r="FH267" s="1">
        <v>7.980118E-4</v>
      </c>
      <c r="FI267">
        <v>0.43548130000000002</v>
      </c>
      <c r="FJ267">
        <v>1.293612</v>
      </c>
      <c r="FK267">
        <v>24.020849999999999</v>
      </c>
      <c r="FL267" s="1">
        <v>7.2888300000000005E-4</v>
      </c>
      <c r="FM267">
        <v>0.3977446</v>
      </c>
      <c r="FN267">
        <v>1.293515</v>
      </c>
      <c r="FO267">
        <v>24.161770000000001</v>
      </c>
      <c r="FP267" s="1">
        <v>6.7037010000000003E-4</v>
      </c>
      <c r="FQ267">
        <v>0.36580049999999997</v>
      </c>
      <c r="FR267">
        <v>1.2934589999999999</v>
      </c>
      <c r="FS267">
        <v>24.53546</v>
      </c>
      <c r="FT267" s="1">
        <v>6.2004099999999999E-4</v>
      </c>
      <c r="FU267">
        <v>0.33833869999999999</v>
      </c>
      <c r="FV267">
        <v>1.2933920000000001</v>
      </c>
      <c r="FW267">
        <v>24.81493</v>
      </c>
      <c r="FX267" s="1">
        <v>5.7612989999999997E-4</v>
      </c>
      <c r="FY267">
        <v>0.31437510000000002</v>
      </c>
      <c r="FZ267">
        <v>1.293331</v>
      </c>
      <c r="GA267">
        <v>24.993400000000001</v>
      </c>
      <c r="GB267" s="1">
        <v>5.3870260000000005E-4</v>
      </c>
      <c r="GC267">
        <v>0.29394439999999999</v>
      </c>
      <c r="GD267">
        <v>1.2932539999999999</v>
      </c>
      <c r="GE267">
        <v>24.846360000000001</v>
      </c>
      <c r="GF267" s="1">
        <v>5.0595040000000005E-4</v>
      </c>
      <c r="GG267">
        <v>0.27608280000000002</v>
      </c>
      <c r="GH267">
        <v>1.293207</v>
      </c>
      <c r="GI267">
        <v>24.606829999999999</v>
      </c>
      <c r="GJ267" s="1">
        <v>4.7685819999999999E-4</v>
      </c>
      <c r="GK267">
        <v>0.2602158</v>
      </c>
      <c r="GL267">
        <v>1.2931459999999999</v>
      </c>
      <c r="GM267">
        <v>24.245519999999999</v>
      </c>
      <c r="GN267" s="1">
        <v>4.5115200000000002E-4</v>
      </c>
      <c r="GO267">
        <v>0.2461855</v>
      </c>
      <c r="GP267">
        <v>1.29312</v>
      </c>
      <c r="GQ267">
        <v>23.840710000000001</v>
      </c>
      <c r="GR267" s="1">
        <v>4.2842850000000002E-4</v>
      </c>
      <c r="GS267">
        <v>0.23378769999999999</v>
      </c>
      <c r="GT267">
        <v>1.293121</v>
      </c>
      <c r="GU267">
        <v>23.430579999999999</v>
      </c>
      <c r="GV267" s="1">
        <v>4.0807130000000002E-4</v>
      </c>
      <c r="GW267">
        <v>0.22268389999999999</v>
      </c>
      <c r="GX267">
        <v>1.293085</v>
      </c>
      <c r="GY267">
        <v>23.480599999999999</v>
      </c>
      <c r="GZ267" s="1">
        <v>3.8919719999999999E-4</v>
      </c>
      <c r="HA267">
        <v>0.2124008</v>
      </c>
      <c r="HB267">
        <v>1.293069</v>
      </c>
      <c r="HC267">
        <v>23.950019999999999</v>
      </c>
      <c r="HD267" s="1">
        <v>3.7195380000000001E-4</v>
      </c>
      <c r="HE267">
        <v>0.20298550000000001</v>
      </c>
      <c r="HF267">
        <v>1.29305</v>
      </c>
      <c r="HG267">
        <v>24.53706</v>
      </c>
      <c r="HH267" s="1">
        <v>3.5631919999999997E-4</v>
      </c>
      <c r="HI267">
        <v>0.19445809999999999</v>
      </c>
      <c r="HJ267">
        <v>1.29304</v>
      </c>
      <c r="HK267">
        <v>24.68835</v>
      </c>
      <c r="HL267" s="1">
        <v>3.4183670000000001E-4</v>
      </c>
      <c r="HM267">
        <v>0.18655679999999999</v>
      </c>
      <c r="HN267">
        <v>1.2930200000000001</v>
      </c>
      <c r="HO267">
        <v>24.319019999999998</v>
      </c>
      <c r="HP267" s="1">
        <v>3.2870490000000001E-4</v>
      </c>
      <c r="HQ267">
        <v>0.1793874</v>
      </c>
      <c r="HR267">
        <v>1.29301</v>
      </c>
      <c r="HS267">
        <v>23.814830000000001</v>
      </c>
      <c r="HT267" s="1">
        <v>3.1672109999999999E-4</v>
      </c>
      <c r="HU267">
        <v>0.1728528</v>
      </c>
      <c r="HV267">
        <v>1.2930429999999999</v>
      </c>
      <c r="HW267">
        <v>23.27514</v>
      </c>
      <c r="HX267" s="1">
        <v>3.0561539999999999E-4</v>
      </c>
      <c r="HY267">
        <v>0.16679160000000001</v>
      </c>
      <c r="HZ267">
        <v>1.2929999999999999</v>
      </c>
      <c r="IA267">
        <v>23.168489999999998</v>
      </c>
      <c r="IB267" s="1">
        <v>2.9518539999999997E-4</v>
      </c>
      <c r="IC267">
        <v>0.1611079</v>
      </c>
      <c r="ID267">
        <v>1.2930109999999999</v>
      </c>
      <c r="IE267">
        <v>23.44293</v>
      </c>
      <c r="IF267" s="1">
        <v>2.85214E-4</v>
      </c>
      <c r="IG267">
        <v>0.15566840000000001</v>
      </c>
      <c r="IH267">
        <v>1.2929790000000001</v>
      </c>
      <c r="II267">
        <v>23.852630000000001</v>
      </c>
      <c r="IJ267" s="1">
        <v>2.7571760000000002E-4</v>
      </c>
      <c r="IK267">
        <v>0.1504924</v>
      </c>
      <c r="IL267">
        <v>1.293004</v>
      </c>
      <c r="IM267">
        <v>24.14808</v>
      </c>
      <c r="IN267" s="1">
        <v>2.6681810000000003E-4</v>
      </c>
      <c r="IO267">
        <v>0.1456364</v>
      </c>
      <c r="IP267">
        <v>1.292964</v>
      </c>
      <c r="IQ267">
        <v>24.075980000000001</v>
      </c>
      <c r="IR267" s="1">
        <v>2.5846730000000001E-4</v>
      </c>
      <c r="IS267">
        <v>0.14108129999999999</v>
      </c>
      <c r="IT267">
        <v>1.2929330000000001</v>
      </c>
      <c r="IU267">
        <v>23.81549</v>
      </c>
      <c r="IV267" s="1">
        <v>2.5044999999999999E-4</v>
      </c>
      <c r="IW267">
        <v>0.1367157</v>
      </c>
      <c r="IX267">
        <v>1.2929379999999999</v>
      </c>
      <c r="IY267">
        <v>23.540209999999998</v>
      </c>
      <c r="IZ267" s="1">
        <v>2.425595E-4</v>
      </c>
      <c r="JA267">
        <v>0.13241729999999999</v>
      </c>
      <c r="JB267">
        <v>1.292913</v>
      </c>
      <c r="JC267">
        <v>23.330919999999999</v>
      </c>
      <c r="JD267" s="1">
        <v>2.3485690000000001E-4</v>
      </c>
      <c r="JE267">
        <v>0.1282259</v>
      </c>
      <c r="JF267">
        <v>1.292875</v>
      </c>
      <c r="JG267">
        <v>23.592079999999999</v>
      </c>
      <c r="JH267" s="1">
        <v>2.274062E-4</v>
      </c>
      <c r="JI267">
        <v>0.1241613</v>
      </c>
      <c r="JJ267">
        <v>1.2928580000000001</v>
      </c>
      <c r="JK267">
        <v>24.00177</v>
      </c>
      <c r="JL267" s="1">
        <v>2.204343E-4</v>
      </c>
      <c r="JM267">
        <v>0.12035750000000001</v>
      </c>
      <c r="JN267">
        <v>1.292824</v>
      </c>
      <c r="JO267">
        <v>24.35173</v>
      </c>
      <c r="JP267" s="1">
        <v>2.139221E-4</v>
      </c>
      <c r="JQ267">
        <v>0.1168122</v>
      </c>
      <c r="JR267">
        <v>1.292767</v>
      </c>
      <c r="JS267">
        <v>24.55302</v>
      </c>
      <c r="JT267" s="1">
        <v>2.0743629999999999E-4</v>
      </c>
      <c r="JU267">
        <v>0.11328199999999999</v>
      </c>
      <c r="JV267">
        <v>1.292748</v>
      </c>
      <c r="JW267">
        <v>24.572240000000001</v>
      </c>
      <c r="JX267" s="1">
        <v>2.010918E-4</v>
      </c>
      <c r="JY267">
        <v>0.10982509999999999</v>
      </c>
      <c r="JZ267">
        <v>1.292694</v>
      </c>
      <c r="KA267">
        <v>24.356729999999999</v>
      </c>
      <c r="KB267" s="1">
        <v>1.949632E-4</v>
      </c>
      <c r="KC267">
        <v>0.1064867</v>
      </c>
      <c r="KD267">
        <v>1.292645</v>
      </c>
      <c r="KE267">
        <v>24.113409999999998</v>
      </c>
      <c r="KF267" s="1">
        <v>1.8907430000000001E-4</v>
      </c>
      <c r="KG267">
        <v>0.1032777</v>
      </c>
      <c r="KH267">
        <v>1.292621</v>
      </c>
      <c r="KI267">
        <v>23.842390000000002</v>
      </c>
      <c r="KJ267" s="1">
        <v>1.834831E-4</v>
      </c>
      <c r="KK267">
        <v>0.1002284</v>
      </c>
      <c r="KL267">
        <v>1.292546</v>
      </c>
      <c r="KM267">
        <v>23.974699999999999</v>
      </c>
      <c r="KN267" s="1">
        <v>1.781842E-4</v>
      </c>
      <c r="KO267" s="1">
        <v>9.7348180000000006E-2</v>
      </c>
      <c r="KP267">
        <v>1.2924949999999999</v>
      </c>
      <c r="KQ267">
        <v>24.314330000000002</v>
      </c>
      <c r="KR267" s="1">
        <v>1.7292880000000001E-4</v>
      </c>
      <c r="KS267" s="1">
        <v>9.4480880000000003E-2</v>
      </c>
      <c r="KT267">
        <v>1.292441</v>
      </c>
      <c r="KU267">
        <v>24.785920000000001</v>
      </c>
      <c r="KV267" s="1">
        <v>1.6798250000000001E-4</v>
      </c>
      <c r="KW267" s="1">
        <v>9.1787030000000006E-2</v>
      </c>
      <c r="KX267">
        <v>1.292395</v>
      </c>
      <c r="KY267">
        <v>25.222359999999998</v>
      </c>
      <c r="KZ267" s="1">
        <v>1.6308030000000001E-4</v>
      </c>
      <c r="LA267" s="1">
        <v>8.9117569999999993E-2</v>
      </c>
      <c r="LB267">
        <v>1.2923560000000001</v>
      </c>
      <c r="LC267">
        <v>25.263809999999999</v>
      </c>
      <c r="LD267" s="1">
        <v>1.583585E-4</v>
      </c>
      <c r="LE267" s="1">
        <v>8.6540710000000007E-2</v>
      </c>
      <c r="LF267">
        <v>1.2923089999999999</v>
      </c>
      <c r="LG267">
        <v>24.986080000000001</v>
      </c>
      <c r="LH267" s="1">
        <v>1.539104E-4</v>
      </c>
      <c r="LI267" s="1">
        <v>8.4116579999999996E-2</v>
      </c>
      <c r="LJ267">
        <v>1.2922720000000001</v>
      </c>
      <c r="LK267">
        <v>24.653960000000001</v>
      </c>
      <c r="LL267" s="1">
        <v>1.4952060000000001E-4</v>
      </c>
      <c r="LM267" s="1">
        <v>8.1723850000000001E-2</v>
      </c>
      <c r="LN267">
        <v>1.2922</v>
      </c>
      <c r="LO267">
        <v>24.41253</v>
      </c>
      <c r="LP267" s="1">
        <v>1.453317E-4</v>
      </c>
      <c r="LQ267" s="1">
        <v>7.9437759999999996E-2</v>
      </c>
      <c r="LR267">
        <v>1.292179</v>
      </c>
      <c r="LS267">
        <v>24.772739999999999</v>
      </c>
      <c r="LT267" s="1">
        <v>1.4142399999999999E-4</v>
      </c>
      <c r="LU267" s="1">
        <v>7.7305769999999996E-2</v>
      </c>
      <c r="LV267">
        <v>1.292133</v>
      </c>
      <c r="LW267">
        <v>25.34985</v>
      </c>
      <c r="LX267" s="1">
        <v>1.3765049999999999E-4</v>
      </c>
      <c r="LY267" s="1">
        <v>7.5248259999999997E-2</v>
      </c>
      <c r="LZ267">
        <v>1.292092</v>
      </c>
      <c r="MA267">
        <v>25.955290000000002</v>
      </c>
      <c r="MB267" s="1">
        <v>1.3389080000000001E-4</v>
      </c>
      <c r="MC267" s="1">
        <v>7.3198390000000002E-2</v>
      </c>
      <c r="MD267">
        <v>1.292057</v>
      </c>
      <c r="ME267">
        <v>26.44342</v>
      </c>
      <c r="MF267" s="1">
        <v>1.303159E-4</v>
      </c>
      <c r="MG267">
        <v>7.1245600000000006E-2</v>
      </c>
      <c r="MH267">
        <v>1.2920290000000001</v>
      </c>
      <c r="MI267">
        <v>26.476710000000001</v>
      </c>
      <c r="MJ267" s="1">
        <v>1.26969E-4</v>
      </c>
      <c r="MK267" s="1">
        <v>6.942007E-2</v>
      </c>
      <c r="ML267">
        <v>1.2919700000000001</v>
      </c>
      <c r="MM267">
        <v>26.17193</v>
      </c>
      <c r="MN267" s="1">
        <v>1.236198E-4</v>
      </c>
      <c r="MO267" s="1">
        <v>6.7594790000000002E-2</v>
      </c>
      <c r="MP267">
        <v>1.291944</v>
      </c>
      <c r="MQ267">
        <v>25.775839999999999</v>
      </c>
      <c r="MR267" s="1">
        <v>1.202323E-4</v>
      </c>
      <c r="MS267" s="1">
        <v>6.5745579999999998E-2</v>
      </c>
      <c r="MT267">
        <v>1.291919</v>
      </c>
      <c r="MU267">
        <v>25.38354</v>
      </c>
      <c r="MV267" s="1">
        <v>1.1695400000000001E-4</v>
      </c>
      <c r="MW267" s="1">
        <v>6.3957159999999999E-2</v>
      </c>
      <c r="MX267">
        <v>1.29186</v>
      </c>
      <c r="MY267">
        <v>25.17258</v>
      </c>
      <c r="MZ267" s="1">
        <v>1.1369100000000001E-4</v>
      </c>
      <c r="NA267" s="1">
        <v>6.2177219999999998E-2</v>
      </c>
      <c r="NB267">
        <v>1.291836</v>
      </c>
      <c r="NC267">
        <v>25.310569999999998</v>
      </c>
      <c r="ND267" s="1">
        <v>1.106371E-4</v>
      </c>
      <c r="NE267" s="1">
        <v>6.0507789999999999E-2</v>
      </c>
      <c r="NF267">
        <v>1.291806</v>
      </c>
      <c r="NG267">
        <v>25.80902</v>
      </c>
      <c r="NH267" s="1">
        <v>1.076856E-4</v>
      </c>
      <c r="NI267" s="1">
        <v>5.8896660000000003E-2</v>
      </c>
      <c r="NJ267">
        <v>1.291747</v>
      </c>
      <c r="NK267">
        <v>26.03651</v>
      </c>
      <c r="NL267" s="1">
        <v>1.048235E-4</v>
      </c>
      <c r="NM267" s="1">
        <v>5.7336779999999997E-2</v>
      </c>
      <c r="NN267">
        <v>1.291733</v>
      </c>
      <c r="NO267">
        <v>25.89209</v>
      </c>
      <c r="NP267" s="1">
        <v>1.0195650000000001E-4</v>
      </c>
      <c r="NQ267" s="1">
        <v>5.577116E-2</v>
      </c>
      <c r="NR267">
        <v>1.2916799999999999</v>
      </c>
      <c r="NS267">
        <v>25.541180000000001</v>
      </c>
      <c r="NT267" s="1">
        <v>9.9088579999999997E-5</v>
      </c>
      <c r="NU267" s="1">
        <v>5.4208050000000001E-2</v>
      </c>
      <c r="NV267">
        <v>1.2916669999999999</v>
      </c>
      <c r="NW267">
        <v>25.076910000000002</v>
      </c>
      <c r="NX267" s="1">
        <v>9.6232559999999995E-5</v>
      </c>
      <c r="NY267" s="1">
        <v>5.2646289999999998E-2</v>
      </c>
      <c r="NZ267">
        <v>1.2916209999999999</v>
      </c>
      <c r="OA267">
        <v>24.533770000000001</v>
      </c>
      <c r="OB267" s="1">
        <v>9.3517039999999995E-5</v>
      </c>
      <c r="OC267" s="1">
        <v>5.1162310000000003E-2</v>
      </c>
      <c r="OD267">
        <v>1.29159</v>
      </c>
      <c r="OE267">
        <v>24.478670000000001</v>
      </c>
      <c r="OF267" s="1">
        <v>9.0846170000000002E-5</v>
      </c>
      <c r="OG267" s="1">
        <v>4.9706140000000003E-2</v>
      </c>
      <c r="OH267">
        <v>1.2915639999999999</v>
      </c>
      <c r="OI267">
        <v>24.828800000000001</v>
      </c>
      <c r="OJ267" s="1">
        <v>8.8218580000000001E-5</v>
      </c>
      <c r="OK267" s="1">
        <v>4.826925E-2</v>
      </c>
    </row>
    <row r="268" spans="1:401" x14ac:dyDescent="0.35">
      <c r="A268">
        <v>274</v>
      </c>
      <c r="B268" t="s">
        <v>4</v>
      </c>
      <c r="C268" t="s">
        <v>181</v>
      </c>
      <c r="D268" t="s">
        <v>272</v>
      </c>
      <c r="E268">
        <v>895.06050000000005</v>
      </c>
      <c r="F268">
        <v>1.648196</v>
      </c>
      <c r="G268">
        <v>24.67502</v>
      </c>
      <c r="H268">
        <v>0</v>
      </c>
      <c r="I268">
        <v>0</v>
      </c>
      <c r="J268">
        <v>1.6477850000000001</v>
      </c>
      <c r="K268">
        <v>24.381119999999999</v>
      </c>
      <c r="L268">
        <v>0</v>
      </c>
      <c r="M268">
        <v>0</v>
      </c>
      <c r="N268">
        <v>1.6473599999999999</v>
      </c>
      <c r="O268">
        <v>24.18299</v>
      </c>
      <c r="P268">
        <v>0</v>
      </c>
      <c r="Q268">
        <v>0</v>
      </c>
      <c r="R268">
        <v>1.646849</v>
      </c>
      <c r="S268">
        <v>24.057310000000001</v>
      </c>
      <c r="T268">
        <v>0</v>
      </c>
      <c r="U268">
        <v>0</v>
      </c>
      <c r="V268">
        <v>1.646334</v>
      </c>
      <c r="W268">
        <v>24.15277</v>
      </c>
      <c r="X268">
        <v>0</v>
      </c>
      <c r="Y268">
        <v>0</v>
      </c>
      <c r="Z268">
        <v>1.6458079999999999</v>
      </c>
      <c r="AA268">
        <v>24.08905</v>
      </c>
      <c r="AB268">
        <v>0</v>
      </c>
      <c r="AC268">
        <v>0</v>
      </c>
      <c r="AD268">
        <v>1.6452819999999999</v>
      </c>
      <c r="AE268">
        <v>23.83381</v>
      </c>
      <c r="AF268">
        <v>0</v>
      </c>
      <c r="AG268">
        <v>0</v>
      </c>
      <c r="AH268">
        <v>1.6447639999999999</v>
      </c>
      <c r="AI268">
        <v>23.420529999999999</v>
      </c>
      <c r="AJ268">
        <v>0</v>
      </c>
      <c r="AK268">
        <v>0</v>
      </c>
      <c r="AL268">
        <v>1.6442600000000001</v>
      </c>
      <c r="AM268">
        <v>22.954270000000001</v>
      </c>
      <c r="AN268">
        <v>0</v>
      </c>
      <c r="AO268">
        <v>0</v>
      </c>
      <c r="AP268">
        <v>1.6437820000000001</v>
      </c>
      <c r="AQ268">
        <v>22.871829999999999</v>
      </c>
      <c r="AR268">
        <v>0</v>
      </c>
      <c r="AS268">
        <v>0</v>
      </c>
      <c r="AT268">
        <v>1.6433439999999999</v>
      </c>
      <c r="AU268">
        <v>23.110600000000002</v>
      </c>
      <c r="AV268">
        <v>0</v>
      </c>
      <c r="AW268">
        <v>0</v>
      </c>
      <c r="AX268">
        <v>1.642892</v>
      </c>
      <c r="AY268">
        <v>23.362359999999999</v>
      </c>
      <c r="AZ268">
        <v>0</v>
      </c>
      <c r="BA268">
        <v>0</v>
      </c>
      <c r="BB268">
        <v>1.6424730000000001</v>
      </c>
      <c r="BC268">
        <v>23.598569999999999</v>
      </c>
      <c r="BD268" s="1">
        <v>5.56336E-20</v>
      </c>
      <c r="BE268" s="1">
        <v>2.0614150000000001E-16</v>
      </c>
      <c r="BF268">
        <v>1.6421330000000001</v>
      </c>
      <c r="BG268">
        <v>23.57028</v>
      </c>
      <c r="BH268" s="1">
        <v>1.2253870000000001E-7</v>
      </c>
      <c r="BI268" s="1">
        <v>5.6553289999999999E-5</v>
      </c>
      <c r="BJ268">
        <v>1.6417809999999999</v>
      </c>
      <c r="BK268">
        <v>23.28096</v>
      </c>
      <c r="BL268" s="1">
        <v>2.5709929999999999E-4</v>
      </c>
      <c r="BM268">
        <v>0.13008890000000001</v>
      </c>
      <c r="BN268">
        <v>1.641454</v>
      </c>
      <c r="BO268">
        <v>22.961300000000001</v>
      </c>
      <c r="BP268" s="1">
        <v>4.0998069999999998E-2</v>
      </c>
      <c r="BQ268">
        <v>22.015260000000001</v>
      </c>
      <c r="BR268">
        <v>1.6411709999999999</v>
      </c>
      <c r="BS268">
        <v>22.660699999999999</v>
      </c>
      <c r="BT268">
        <v>1.2205600000000001</v>
      </c>
      <c r="BU268">
        <v>687.35339999999997</v>
      </c>
      <c r="BV268">
        <v>1.6409480000000001</v>
      </c>
      <c r="BW268">
        <v>22.694600000000001</v>
      </c>
      <c r="BX268">
        <v>10.082979999999999</v>
      </c>
      <c r="BY268">
        <v>5913.9610000000002</v>
      </c>
      <c r="BZ268">
        <v>1.640733</v>
      </c>
      <c r="CA268">
        <v>22.921029999999998</v>
      </c>
      <c r="CB268">
        <v>29.51201</v>
      </c>
      <c r="CC268">
        <v>17937.16</v>
      </c>
      <c r="CD268">
        <v>1.6405920000000001</v>
      </c>
      <c r="CE268">
        <v>23.095020000000002</v>
      </c>
      <c r="CF268">
        <v>36.352649999999997</v>
      </c>
      <c r="CG268">
        <v>22806.080000000002</v>
      </c>
      <c r="CH268">
        <v>1.6404650000000001</v>
      </c>
      <c r="CI268">
        <v>23.28471</v>
      </c>
      <c r="CJ268">
        <v>21.454229999999999</v>
      </c>
      <c r="CK268">
        <v>13846.76</v>
      </c>
      <c r="CL268">
        <v>1.6403380000000001</v>
      </c>
      <c r="CM268">
        <v>23.25592</v>
      </c>
      <c r="CN268">
        <v>6.730156</v>
      </c>
      <c r="CO268">
        <v>4455.1959999999999</v>
      </c>
      <c r="CP268">
        <v>1.6402509999999999</v>
      </c>
      <c r="CQ268">
        <v>23.005030000000001</v>
      </c>
      <c r="CR268">
        <v>1.2258</v>
      </c>
      <c r="CS268">
        <v>829.87959999999998</v>
      </c>
      <c r="CT268">
        <v>1.6401699999999999</v>
      </c>
      <c r="CU268">
        <v>22.801500000000001</v>
      </c>
      <c r="CV268">
        <v>0.14481140000000001</v>
      </c>
      <c r="CW268">
        <v>99.618620000000007</v>
      </c>
      <c r="CX268">
        <v>1.640096</v>
      </c>
      <c r="CY268">
        <v>22.724589999999999</v>
      </c>
      <c r="CZ268" s="1">
        <v>1.7082279999999998E-2</v>
      </c>
      <c r="DA268">
        <v>11.505050000000001</v>
      </c>
      <c r="DB268">
        <v>1.640042</v>
      </c>
      <c r="DC268">
        <v>23.172370000000001</v>
      </c>
      <c r="DD268" s="1">
        <v>6.3180500000000004E-3</v>
      </c>
      <c r="DE268">
        <v>4.0173509999999997</v>
      </c>
      <c r="DF268">
        <v>1.639966</v>
      </c>
      <c r="DG268">
        <v>23.780799999999999</v>
      </c>
      <c r="DH268" s="1">
        <v>4.8625539999999998E-3</v>
      </c>
      <c r="DI268">
        <v>3.05823</v>
      </c>
      <c r="DJ268">
        <v>1.6398759999999999</v>
      </c>
      <c r="DK268">
        <v>24.38503</v>
      </c>
      <c r="DL268" s="1">
        <v>4.0660150000000001E-3</v>
      </c>
      <c r="DM268">
        <v>2.5553560000000002</v>
      </c>
      <c r="DN268">
        <v>1.639815</v>
      </c>
      <c r="DO268">
        <v>24.827179999999998</v>
      </c>
      <c r="DP268" s="1">
        <v>3.428754E-3</v>
      </c>
      <c r="DQ268">
        <v>2.1544819999999998</v>
      </c>
      <c r="DR268">
        <v>1.639702</v>
      </c>
      <c r="DS268">
        <v>24.763439999999999</v>
      </c>
      <c r="DT268" s="1">
        <v>2.9062910000000001E-3</v>
      </c>
      <c r="DU268">
        <v>1.8258859999999999</v>
      </c>
      <c r="DV268">
        <v>1.639607</v>
      </c>
      <c r="DW268">
        <v>24.36533</v>
      </c>
      <c r="DX268" s="1">
        <v>2.4770069999999998E-3</v>
      </c>
      <c r="DY268">
        <v>1.555944</v>
      </c>
      <c r="DZ268">
        <v>1.639494</v>
      </c>
      <c r="EA268">
        <v>23.91544</v>
      </c>
      <c r="EB268" s="1">
        <v>2.1254059999999998E-3</v>
      </c>
      <c r="EC268">
        <v>1.3348279999999999</v>
      </c>
      <c r="ED268">
        <v>1.6393340000000001</v>
      </c>
      <c r="EE268">
        <v>23.549759999999999</v>
      </c>
      <c r="EF268" s="1">
        <v>1.8367279999999999E-3</v>
      </c>
      <c r="EG268">
        <v>1.1532960000000001</v>
      </c>
      <c r="EH268">
        <v>1.639141</v>
      </c>
      <c r="EI268">
        <v>23.61036</v>
      </c>
      <c r="EJ268" s="1">
        <v>1.5986450000000001E-3</v>
      </c>
      <c r="EK268">
        <v>1.0036149999999999</v>
      </c>
      <c r="EL268">
        <v>1.6389359999999999</v>
      </c>
      <c r="EM268">
        <v>24.052389999999999</v>
      </c>
      <c r="EN268" s="1">
        <v>1.402297E-3</v>
      </c>
      <c r="EO268">
        <v>0.88020759999999998</v>
      </c>
      <c r="EP268">
        <v>1.6387229999999999</v>
      </c>
      <c r="EQ268">
        <v>24.635300000000001</v>
      </c>
      <c r="ER268" s="1">
        <v>1.2384099999999999E-3</v>
      </c>
      <c r="ES268">
        <v>0.77723770000000003</v>
      </c>
      <c r="ET268">
        <v>1.6384719999999999</v>
      </c>
      <c r="EU268">
        <v>25.11084</v>
      </c>
      <c r="EV268" s="1">
        <v>1.10064E-3</v>
      </c>
      <c r="EW268">
        <v>0.69071979999999999</v>
      </c>
      <c r="EX268">
        <v>1.6382060000000001</v>
      </c>
      <c r="EY268">
        <v>25.11064</v>
      </c>
      <c r="EZ268" s="1">
        <v>9.8399620000000007E-4</v>
      </c>
      <c r="FA268">
        <v>0.6174731</v>
      </c>
      <c r="FB268">
        <v>1.637953</v>
      </c>
      <c r="FC268">
        <v>24.784009999999999</v>
      </c>
      <c r="FD268" s="1">
        <v>8.8527850000000004E-4</v>
      </c>
      <c r="FE268">
        <v>0.55548169999999997</v>
      </c>
      <c r="FF268">
        <v>1.637699</v>
      </c>
      <c r="FG268">
        <v>24.399290000000001</v>
      </c>
      <c r="FH268" s="1">
        <v>8.0236830000000002E-4</v>
      </c>
      <c r="FI268">
        <v>0.50337200000000004</v>
      </c>
      <c r="FJ268">
        <v>1.637424</v>
      </c>
      <c r="FK268">
        <v>24.045439999999999</v>
      </c>
      <c r="FL268" s="1">
        <v>7.3256440000000003E-4</v>
      </c>
      <c r="FM268">
        <v>0.45954509999999998</v>
      </c>
      <c r="FN268">
        <v>1.6371910000000001</v>
      </c>
      <c r="FO268">
        <v>24.176860000000001</v>
      </c>
      <c r="FP268" s="1">
        <v>6.7349510000000001E-4</v>
      </c>
      <c r="FQ268">
        <v>0.42244799999999999</v>
      </c>
      <c r="FR268">
        <v>1.636897</v>
      </c>
      <c r="FS268">
        <v>24.545069999999999</v>
      </c>
      <c r="FT268" s="1">
        <v>6.2277190000000003E-4</v>
      </c>
      <c r="FU268">
        <v>0.39062839999999999</v>
      </c>
      <c r="FV268">
        <v>1.6366670000000001</v>
      </c>
      <c r="FW268">
        <v>24.821950000000001</v>
      </c>
      <c r="FX268" s="1">
        <v>5.7847430000000004E-4</v>
      </c>
      <c r="FY268">
        <v>0.36283310000000002</v>
      </c>
      <c r="FZ268">
        <v>1.6364270000000001</v>
      </c>
      <c r="GA268">
        <v>25.00554</v>
      </c>
      <c r="GB268" s="1">
        <v>5.4072020000000003E-4</v>
      </c>
      <c r="GC268">
        <v>0.33912680000000001</v>
      </c>
      <c r="GD268">
        <v>1.6362030000000001</v>
      </c>
      <c r="GE268">
        <v>24.862079999999999</v>
      </c>
      <c r="GF268" s="1">
        <v>5.0773400000000003E-4</v>
      </c>
      <c r="GG268">
        <v>0.3184437</v>
      </c>
      <c r="GH268">
        <v>1.6359980000000001</v>
      </c>
      <c r="GI268">
        <v>24.635480000000001</v>
      </c>
      <c r="GJ268" s="1">
        <v>4.7844610000000003E-4</v>
      </c>
      <c r="GK268">
        <v>0.30008299999999999</v>
      </c>
      <c r="GL268">
        <v>1.6358140000000001</v>
      </c>
      <c r="GM268">
        <v>24.281389999999998</v>
      </c>
      <c r="GN268" s="1">
        <v>4.5254719999999999E-4</v>
      </c>
      <c r="GO268">
        <v>0.28382770000000002</v>
      </c>
      <c r="GP268">
        <v>1.6356949999999999</v>
      </c>
      <c r="GQ268">
        <v>23.879740000000002</v>
      </c>
      <c r="GR268" s="1">
        <v>4.2966739999999998E-4</v>
      </c>
      <c r="GS268">
        <v>0.26947369999999998</v>
      </c>
      <c r="GT268">
        <v>1.6355649999999999</v>
      </c>
      <c r="GU268">
        <v>23.46256</v>
      </c>
      <c r="GV268" s="1">
        <v>4.0920010000000001E-4</v>
      </c>
      <c r="GW268">
        <v>0.25664389999999998</v>
      </c>
      <c r="GX268">
        <v>1.635448</v>
      </c>
      <c r="GY268">
        <v>23.496040000000001</v>
      </c>
      <c r="GZ268" s="1">
        <v>3.9024859999999998E-4</v>
      </c>
      <c r="HA268">
        <v>0.2447771</v>
      </c>
      <c r="HB268">
        <v>1.635367</v>
      </c>
      <c r="HC268">
        <v>23.952940000000002</v>
      </c>
      <c r="HD268" s="1">
        <v>3.7290229999999998E-4</v>
      </c>
      <c r="HE268">
        <v>0.23388790000000001</v>
      </c>
      <c r="HF268">
        <v>1.635284</v>
      </c>
      <c r="HG268">
        <v>24.536650000000002</v>
      </c>
      <c r="HH268" s="1">
        <v>3.5719099999999998E-4</v>
      </c>
      <c r="HI268">
        <v>0.2240346</v>
      </c>
      <c r="HJ268">
        <v>1.6352340000000001</v>
      </c>
      <c r="HK268">
        <v>24.704070000000002</v>
      </c>
      <c r="HL268" s="1">
        <v>3.4263760000000001E-4</v>
      </c>
      <c r="HM268">
        <v>0.21490899999999999</v>
      </c>
      <c r="HN268">
        <v>1.635197</v>
      </c>
      <c r="HO268">
        <v>24.34496</v>
      </c>
      <c r="HP268" s="1">
        <v>3.2942669999999998E-4</v>
      </c>
      <c r="HQ268">
        <v>0.20661289999999999</v>
      </c>
      <c r="HR268">
        <v>1.6351629999999999</v>
      </c>
      <c r="HS268">
        <v>23.85209</v>
      </c>
      <c r="HT268" s="1">
        <v>3.1738710000000001E-4</v>
      </c>
      <c r="HU268">
        <v>0.1990642</v>
      </c>
      <c r="HV268">
        <v>1.635124</v>
      </c>
      <c r="HW268">
        <v>23.31034</v>
      </c>
      <c r="HX268" s="1">
        <v>3.0623249999999999E-4</v>
      </c>
      <c r="HY268">
        <v>0.19206960000000001</v>
      </c>
      <c r="HZ268">
        <v>1.6350830000000001</v>
      </c>
      <c r="IA268">
        <v>23.191140000000001</v>
      </c>
      <c r="IB268" s="1">
        <v>2.9577720000000001E-4</v>
      </c>
      <c r="IC268">
        <v>0.1855174</v>
      </c>
      <c r="ID268">
        <v>1.635078</v>
      </c>
      <c r="IE268">
        <v>23.452110000000001</v>
      </c>
      <c r="IF268" s="1">
        <v>2.857747E-4</v>
      </c>
      <c r="IG268">
        <v>0.17924760000000001</v>
      </c>
      <c r="IH268">
        <v>1.6350370000000001</v>
      </c>
      <c r="II268">
        <v>23.85848</v>
      </c>
      <c r="IJ268" s="1">
        <v>2.7625430000000002E-4</v>
      </c>
      <c r="IK268">
        <v>0.1732823</v>
      </c>
      <c r="IL268">
        <v>1.6350150000000001</v>
      </c>
      <c r="IM268">
        <v>24.15915</v>
      </c>
      <c r="IN268" s="1">
        <v>2.673129E-4</v>
      </c>
      <c r="IO268">
        <v>0.1676745</v>
      </c>
      <c r="IP268">
        <v>1.6349860000000001</v>
      </c>
      <c r="IQ268">
        <v>24.093889999999998</v>
      </c>
      <c r="IR268" s="1">
        <v>2.5893390000000002E-4</v>
      </c>
      <c r="IS268">
        <v>0.16241949999999999</v>
      </c>
      <c r="IT268">
        <v>1.6349290000000001</v>
      </c>
      <c r="IU268">
        <v>23.837319999999998</v>
      </c>
      <c r="IV268" s="1">
        <v>2.5091339999999999E-4</v>
      </c>
      <c r="IW268">
        <v>0.15740190000000001</v>
      </c>
      <c r="IX268">
        <v>1.6348579999999999</v>
      </c>
      <c r="IY268">
        <v>23.564309999999999</v>
      </c>
      <c r="IZ268" s="1">
        <v>2.4300680000000001E-4</v>
      </c>
      <c r="JA268">
        <v>0.15245510000000001</v>
      </c>
      <c r="JB268">
        <v>1.634789</v>
      </c>
      <c r="JC268">
        <v>23.351459999999999</v>
      </c>
      <c r="JD268" s="1">
        <v>2.3529660000000001E-4</v>
      </c>
      <c r="JE268">
        <v>0.14763599999999999</v>
      </c>
      <c r="JF268">
        <v>1.6347389999999999</v>
      </c>
      <c r="JG268">
        <v>23.610009999999999</v>
      </c>
      <c r="JH268" s="1">
        <v>2.2782410000000001E-4</v>
      </c>
      <c r="JI268">
        <v>0.1429521</v>
      </c>
      <c r="JJ268">
        <v>1.6346400000000001</v>
      </c>
      <c r="JK268">
        <v>24.014289999999999</v>
      </c>
      <c r="JL268" s="1">
        <v>2.208228E-4</v>
      </c>
      <c r="JM268">
        <v>0.13856289999999999</v>
      </c>
      <c r="JN268">
        <v>1.634511</v>
      </c>
      <c r="JO268">
        <v>24.363579999999999</v>
      </c>
      <c r="JP268" s="1">
        <v>2.1429150000000001E-4</v>
      </c>
      <c r="JQ268">
        <v>0.1344765</v>
      </c>
      <c r="JR268">
        <v>1.6343970000000001</v>
      </c>
      <c r="JS268">
        <v>24.56503</v>
      </c>
      <c r="JT268" s="1">
        <v>2.0781350000000001E-4</v>
      </c>
      <c r="JU268">
        <v>0.1304292</v>
      </c>
      <c r="JV268">
        <v>1.634263</v>
      </c>
      <c r="JW268">
        <v>24.584759999999999</v>
      </c>
      <c r="JX268" s="1">
        <v>2.0144729999999999E-4</v>
      </c>
      <c r="JY268">
        <v>0.126445</v>
      </c>
      <c r="JZ268">
        <v>1.6341030000000001</v>
      </c>
      <c r="KA268">
        <v>24.371939999999999</v>
      </c>
      <c r="KB268" s="1">
        <v>1.953127E-4</v>
      </c>
      <c r="KC268">
        <v>0.1226087</v>
      </c>
      <c r="KD268">
        <v>1.633964</v>
      </c>
      <c r="KE268">
        <v>24.133769999999998</v>
      </c>
      <c r="KF268" s="1">
        <v>1.894082E-4</v>
      </c>
      <c r="KG268">
        <v>0.11891110000000001</v>
      </c>
      <c r="KH268">
        <v>1.6338060000000001</v>
      </c>
      <c r="KI268">
        <v>23.867989999999999</v>
      </c>
      <c r="KJ268" s="1">
        <v>1.8379099999999999E-4</v>
      </c>
      <c r="KK268">
        <v>0.1153938</v>
      </c>
      <c r="KL268">
        <v>1.633626</v>
      </c>
      <c r="KM268">
        <v>23.996970000000001</v>
      </c>
      <c r="KN268" s="1">
        <v>1.78493E-4</v>
      </c>
      <c r="KO268">
        <v>0.1120853</v>
      </c>
      <c r="KP268">
        <v>1.633467</v>
      </c>
      <c r="KQ268">
        <v>24.330649999999999</v>
      </c>
      <c r="KR268" s="1">
        <v>1.732216E-4</v>
      </c>
      <c r="KS268">
        <v>0.1087828</v>
      </c>
      <c r="KT268">
        <v>1.633275</v>
      </c>
      <c r="KU268">
        <v>24.795000000000002</v>
      </c>
      <c r="KV268" s="1">
        <v>1.6826300000000001E-4</v>
      </c>
      <c r="KW268">
        <v>0.1056801</v>
      </c>
      <c r="KX268">
        <v>1.633122</v>
      </c>
      <c r="KY268">
        <v>25.23113</v>
      </c>
      <c r="KZ268" s="1">
        <v>1.63363E-4</v>
      </c>
      <c r="LA268">
        <v>0.10261720000000001</v>
      </c>
      <c r="LB268">
        <v>1.6329450000000001</v>
      </c>
      <c r="LC268">
        <v>25.278220000000001</v>
      </c>
      <c r="LD268" s="1">
        <v>1.586201E-4</v>
      </c>
      <c r="LE268">
        <v>9.9644200000000002E-2</v>
      </c>
      <c r="LF268">
        <v>1.632784</v>
      </c>
      <c r="LG268">
        <v>25.00732</v>
      </c>
      <c r="LH268" s="1">
        <v>1.5416560000000001E-4</v>
      </c>
      <c r="LI268" s="1">
        <v>9.6855670000000005E-2</v>
      </c>
      <c r="LJ268">
        <v>1.6326099999999999</v>
      </c>
      <c r="LK268">
        <v>24.678280000000001</v>
      </c>
      <c r="LL268" s="1">
        <v>1.497701E-4</v>
      </c>
      <c r="LM268" s="1">
        <v>9.4105620000000001E-2</v>
      </c>
      <c r="LN268">
        <v>1.632463</v>
      </c>
      <c r="LO268">
        <v>24.433450000000001</v>
      </c>
      <c r="LP268" s="1">
        <v>1.4556620000000001E-4</v>
      </c>
      <c r="LQ268" s="1">
        <v>9.1469049999999996E-2</v>
      </c>
      <c r="LR268">
        <v>1.6322859999999999</v>
      </c>
      <c r="LS268">
        <v>24.787669999999999</v>
      </c>
      <c r="LT268" s="1">
        <v>1.4164399999999999E-4</v>
      </c>
      <c r="LU268" s="1">
        <v>8.9009580000000005E-2</v>
      </c>
      <c r="LV268">
        <v>1.632147</v>
      </c>
      <c r="LW268">
        <v>25.358619999999998</v>
      </c>
      <c r="LX268" s="1">
        <v>1.3786810000000001E-4</v>
      </c>
      <c r="LY268" s="1">
        <v>8.6645659999999999E-2</v>
      </c>
      <c r="LZ268">
        <v>1.63201</v>
      </c>
      <c r="MA268">
        <v>25.96369</v>
      </c>
      <c r="MB268" s="1">
        <v>1.34105E-4</v>
      </c>
      <c r="MC268" s="1">
        <v>8.4289340000000004E-2</v>
      </c>
      <c r="MD268">
        <v>1.631869</v>
      </c>
      <c r="ME268">
        <v>26.455490000000001</v>
      </c>
      <c r="MF268" s="1">
        <v>1.3051490000000001E-4</v>
      </c>
      <c r="MG268" s="1">
        <v>8.2035269999999993E-2</v>
      </c>
      <c r="MH268">
        <v>1.6317569999999999</v>
      </c>
      <c r="MI268">
        <v>26.498290000000001</v>
      </c>
      <c r="MJ268" s="1">
        <v>1.2715989999999999E-4</v>
      </c>
      <c r="MK268" s="1">
        <v>7.9932729999999994E-2</v>
      </c>
      <c r="ML268">
        <v>1.631629</v>
      </c>
      <c r="MM268">
        <v>26.198170000000001</v>
      </c>
      <c r="MN268" s="1">
        <v>1.2381640000000001E-4</v>
      </c>
      <c r="MO268">
        <v>7.7840000000000006E-2</v>
      </c>
      <c r="MP268">
        <v>1.631489</v>
      </c>
      <c r="MQ268">
        <v>25.805630000000001</v>
      </c>
      <c r="MR268" s="1">
        <v>1.204236E-4</v>
      </c>
      <c r="MS268" s="1">
        <v>7.5713279999999994E-2</v>
      </c>
      <c r="MT268">
        <v>1.6313569999999999</v>
      </c>
      <c r="MU268">
        <v>25.409990000000001</v>
      </c>
      <c r="MV268" s="1">
        <v>1.171441E-4</v>
      </c>
      <c r="MW268" s="1">
        <v>7.3657570000000006E-2</v>
      </c>
      <c r="MX268">
        <v>1.631221</v>
      </c>
      <c r="MY268">
        <v>25.193819999999999</v>
      </c>
      <c r="MZ268" s="1">
        <v>1.138749E-4</v>
      </c>
      <c r="NA268" s="1">
        <v>7.1608740000000004E-2</v>
      </c>
      <c r="NB268">
        <v>1.631086</v>
      </c>
      <c r="NC268">
        <v>25.319479999999999</v>
      </c>
      <c r="ND268" s="1">
        <v>1.1081080000000001E-4</v>
      </c>
      <c r="NE268" s="1">
        <v>6.968357E-2</v>
      </c>
      <c r="NF268">
        <v>1.630968</v>
      </c>
      <c r="NG268">
        <v>25.814419999999998</v>
      </c>
      <c r="NH268" s="1">
        <v>1.078505E-4</v>
      </c>
      <c r="NI268" s="1">
        <v>6.7827170000000006E-2</v>
      </c>
      <c r="NJ268">
        <v>1.6308320000000001</v>
      </c>
      <c r="NK268">
        <v>26.04551</v>
      </c>
      <c r="NL268" s="1">
        <v>1.049906E-4</v>
      </c>
      <c r="NM268" s="1">
        <v>6.6035910000000003E-2</v>
      </c>
      <c r="NN268">
        <v>1.630703</v>
      </c>
      <c r="NO268">
        <v>25.913540000000001</v>
      </c>
      <c r="NP268" s="1">
        <v>1.021201E-4</v>
      </c>
      <c r="NQ268" s="1">
        <v>6.4235849999999997E-2</v>
      </c>
      <c r="NR268">
        <v>1.630619</v>
      </c>
      <c r="NS268">
        <v>25.57132</v>
      </c>
      <c r="NT268" s="1">
        <v>9.925581E-5</v>
      </c>
      <c r="NU268" s="1">
        <v>6.2442629999999999E-2</v>
      </c>
      <c r="NV268">
        <v>1.6304890000000001</v>
      </c>
      <c r="NW268">
        <v>25.11523</v>
      </c>
      <c r="NX268" s="1">
        <v>9.6394969999999999E-5</v>
      </c>
      <c r="NY268" s="1">
        <v>6.0645119999999997E-2</v>
      </c>
      <c r="NZ268">
        <v>1.6303589999999999</v>
      </c>
      <c r="OA268">
        <v>24.57413</v>
      </c>
      <c r="OB268" s="1">
        <v>9.3669460000000006E-5</v>
      </c>
      <c r="OC268">
        <v>5.8932199999999997E-2</v>
      </c>
      <c r="OD268">
        <v>1.630239</v>
      </c>
      <c r="OE268">
        <v>24.504919999999998</v>
      </c>
      <c r="OF268" s="1">
        <v>9.1000719999999999E-5</v>
      </c>
      <c r="OG268" s="1">
        <v>5.7260680000000001E-2</v>
      </c>
      <c r="OH268">
        <v>1.6301600000000001</v>
      </c>
      <c r="OI268">
        <v>24.843910000000001</v>
      </c>
      <c r="OJ268" s="1">
        <v>8.8367709999999998E-5</v>
      </c>
      <c r="OK268" s="1">
        <v>5.5606290000000003E-2</v>
      </c>
    </row>
    <row r="269" spans="1:401" x14ac:dyDescent="0.35">
      <c r="A269">
        <v>275</v>
      </c>
      <c r="B269" t="s">
        <v>4</v>
      </c>
      <c r="C269" t="s">
        <v>181</v>
      </c>
      <c r="D269" t="s">
        <v>273</v>
      </c>
      <c r="E269">
        <v>921.27940000000001</v>
      </c>
      <c r="F269">
        <v>1.0054099999999999</v>
      </c>
      <c r="G269">
        <v>24.718109999999999</v>
      </c>
      <c r="H269">
        <v>0</v>
      </c>
      <c r="I269">
        <v>0</v>
      </c>
      <c r="J269">
        <v>1.005215</v>
      </c>
      <c r="K269">
        <v>24.4133</v>
      </c>
      <c r="L269">
        <v>0</v>
      </c>
      <c r="M269">
        <v>0</v>
      </c>
      <c r="N269">
        <v>1.0049729999999999</v>
      </c>
      <c r="O269">
        <v>24.205639999999999</v>
      </c>
      <c r="P269">
        <v>0</v>
      </c>
      <c r="Q269">
        <v>0</v>
      </c>
      <c r="R269">
        <v>1.0047250000000001</v>
      </c>
      <c r="S269">
        <v>24.067779999999999</v>
      </c>
      <c r="T269">
        <v>0</v>
      </c>
      <c r="U269">
        <v>0</v>
      </c>
      <c r="V269">
        <v>1.0044569999999999</v>
      </c>
      <c r="W269">
        <v>24.159770000000002</v>
      </c>
      <c r="X269">
        <v>0</v>
      </c>
      <c r="Y269">
        <v>0</v>
      </c>
      <c r="Z269">
        <v>1.0041869999999999</v>
      </c>
      <c r="AA269">
        <v>24.104559999999999</v>
      </c>
      <c r="AB269">
        <v>0</v>
      </c>
      <c r="AC269">
        <v>0</v>
      </c>
      <c r="AD269">
        <v>1.003919</v>
      </c>
      <c r="AE269">
        <v>23.86675</v>
      </c>
      <c r="AF269">
        <v>0</v>
      </c>
      <c r="AG269">
        <v>0</v>
      </c>
      <c r="AH269">
        <v>1.0036210000000001</v>
      </c>
      <c r="AI269">
        <v>23.46829</v>
      </c>
      <c r="AJ269">
        <v>0</v>
      </c>
      <c r="AK269">
        <v>0</v>
      </c>
      <c r="AL269">
        <v>1.0033749999999999</v>
      </c>
      <c r="AM269">
        <v>23.007490000000001</v>
      </c>
      <c r="AN269">
        <v>0</v>
      </c>
      <c r="AO269">
        <v>0</v>
      </c>
      <c r="AP269">
        <v>1.003126</v>
      </c>
      <c r="AQ269">
        <v>22.919170000000001</v>
      </c>
      <c r="AR269">
        <v>0</v>
      </c>
      <c r="AS269">
        <v>0</v>
      </c>
      <c r="AT269">
        <v>1.0028999999999999</v>
      </c>
      <c r="AU269">
        <v>23.14303</v>
      </c>
      <c r="AV269">
        <v>0</v>
      </c>
      <c r="AW269">
        <v>0</v>
      </c>
      <c r="AX269">
        <v>1.0026790000000001</v>
      </c>
      <c r="AY269">
        <v>23.384119999999999</v>
      </c>
      <c r="AZ269">
        <v>0</v>
      </c>
      <c r="BA269">
        <v>0</v>
      </c>
      <c r="BB269">
        <v>1.0024630000000001</v>
      </c>
      <c r="BC269">
        <v>23.615639999999999</v>
      </c>
      <c r="BD269" s="1">
        <v>7.3602130000000001E-19</v>
      </c>
      <c r="BE269" s="1">
        <v>1.4257000000000001E-15</v>
      </c>
      <c r="BF269">
        <v>1.0022899999999999</v>
      </c>
      <c r="BG269">
        <v>23.58614</v>
      </c>
      <c r="BH269" s="1">
        <v>6.2519280000000002E-8</v>
      </c>
      <c r="BI269" s="1">
        <v>3.6827759999999997E-5</v>
      </c>
      <c r="BJ269">
        <v>1.0021009999999999</v>
      </c>
      <c r="BK269">
        <v>23.30283</v>
      </c>
      <c r="BL269" s="1">
        <v>1.664918E-4</v>
      </c>
      <c r="BM269">
        <v>0.1078003</v>
      </c>
      <c r="BN269">
        <v>1.0019480000000001</v>
      </c>
      <c r="BO269">
        <v>22.98827</v>
      </c>
      <c r="BP269" s="1">
        <v>3.0308169999999999E-2</v>
      </c>
      <c r="BQ269">
        <v>20.936050000000002</v>
      </c>
      <c r="BR269">
        <v>1.0018020000000001</v>
      </c>
      <c r="BS269">
        <v>22.687370000000001</v>
      </c>
      <c r="BT269">
        <v>0.99684019999999995</v>
      </c>
      <c r="BU269">
        <v>726.59310000000005</v>
      </c>
      <c r="BV269">
        <v>1.0016860000000001</v>
      </c>
      <c r="BW269">
        <v>22.719059999999999</v>
      </c>
      <c r="BX269">
        <v>8.9367739999999998</v>
      </c>
      <c r="BY269">
        <v>6828.1779999999999</v>
      </c>
      <c r="BZ269">
        <v>1.0015860000000001</v>
      </c>
      <c r="CA269">
        <v>22.944990000000001</v>
      </c>
      <c r="CB269">
        <v>28.051010000000002</v>
      </c>
      <c r="CC269">
        <v>22352.42</v>
      </c>
      <c r="CD269">
        <v>1.0015019999999999</v>
      </c>
      <c r="CE269">
        <v>23.118400000000001</v>
      </c>
      <c r="CF269">
        <v>36.729480000000002</v>
      </c>
      <c r="CG269">
        <v>30399.74</v>
      </c>
      <c r="CH269">
        <v>1.001436</v>
      </c>
      <c r="CI269">
        <v>23.305890000000002</v>
      </c>
      <c r="CJ269">
        <v>22.880279999999999</v>
      </c>
      <c r="CK269">
        <v>19600.400000000001</v>
      </c>
      <c r="CL269">
        <v>1.001368</v>
      </c>
      <c r="CM269">
        <v>23.276540000000001</v>
      </c>
      <c r="CN269">
        <v>7.5317439999999998</v>
      </c>
      <c r="CO269">
        <v>6655.9620000000004</v>
      </c>
      <c r="CP269">
        <v>1.0013289999999999</v>
      </c>
      <c r="CQ269">
        <v>23.021540000000002</v>
      </c>
      <c r="CR269">
        <v>1.431235</v>
      </c>
      <c r="CS269">
        <v>1300.604</v>
      </c>
      <c r="CT269">
        <v>1.001282</v>
      </c>
      <c r="CU269">
        <v>22.817589999999999</v>
      </c>
      <c r="CV269">
        <v>0.17428550000000001</v>
      </c>
      <c r="CW269">
        <v>161.76079999999999</v>
      </c>
      <c r="CX269">
        <v>1.001242</v>
      </c>
      <c r="CY269">
        <v>22.734819999999999</v>
      </c>
      <c r="CZ269" s="1">
        <v>1.9791650000000001E-2</v>
      </c>
      <c r="DA269">
        <v>18.0319</v>
      </c>
      <c r="DB269">
        <v>1.001239</v>
      </c>
      <c r="DC269">
        <v>23.181170000000002</v>
      </c>
      <c r="DD269" s="1">
        <v>6.5562420000000003E-3</v>
      </c>
      <c r="DE269">
        <v>5.5526460000000002</v>
      </c>
      <c r="DF269">
        <v>1.0011760000000001</v>
      </c>
      <c r="DG269">
        <v>23.78819</v>
      </c>
      <c r="DH269" s="1">
        <v>4.936256E-3</v>
      </c>
      <c r="DI269">
        <v>4.111129</v>
      </c>
      <c r="DJ269">
        <v>1.001142</v>
      </c>
      <c r="DK269">
        <v>24.394739999999999</v>
      </c>
      <c r="DL269" s="1">
        <v>4.1211160000000002E-3</v>
      </c>
      <c r="DM269">
        <v>3.4282210000000002</v>
      </c>
      <c r="DN269">
        <v>1.001115</v>
      </c>
      <c r="DO269">
        <v>24.84215</v>
      </c>
      <c r="DP269" s="1">
        <v>3.4737969999999998E-3</v>
      </c>
      <c r="DQ269">
        <v>2.8890039999999999</v>
      </c>
      <c r="DR269">
        <v>1.0010520000000001</v>
      </c>
      <c r="DS269">
        <v>24.786200000000001</v>
      </c>
      <c r="DT269" s="1">
        <v>2.9432550000000001E-3</v>
      </c>
      <c r="DU269">
        <v>2.447155</v>
      </c>
      <c r="DV269">
        <v>1.001004</v>
      </c>
      <c r="DW269">
        <v>24.397580000000001</v>
      </c>
      <c r="DX269" s="1">
        <v>2.5073489999999999E-3</v>
      </c>
      <c r="DY269">
        <v>2.0842309999999999</v>
      </c>
      <c r="DZ269">
        <v>1.000934</v>
      </c>
      <c r="EA269">
        <v>23.950410000000002</v>
      </c>
      <c r="EB269" s="1">
        <v>2.150257E-3</v>
      </c>
      <c r="EC269">
        <v>1.786891</v>
      </c>
      <c r="ED269">
        <v>1.0008630000000001</v>
      </c>
      <c r="EE269">
        <v>23.582370000000001</v>
      </c>
      <c r="EF269" s="1">
        <v>1.8571919999999999E-3</v>
      </c>
      <c r="EG269">
        <v>1.5429029999999999</v>
      </c>
      <c r="EH269">
        <v>1.000777</v>
      </c>
      <c r="EI269">
        <v>23.63747</v>
      </c>
      <c r="EJ269" s="1">
        <v>1.615511E-3</v>
      </c>
      <c r="EK269">
        <v>1.3416999999999999</v>
      </c>
      <c r="EL269">
        <v>1.000653</v>
      </c>
      <c r="EM269">
        <v>24.070350000000001</v>
      </c>
      <c r="EN269" s="1">
        <v>1.4162490000000001E-3</v>
      </c>
      <c r="EO269">
        <v>1.17587</v>
      </c>
      <c r="EP269">
        <v>1.0005440000000001</v>
      </c>
      <c r="EQ269">
        <v>24.64845</v>
      </c>
      <c r="ER269" s="1">
        <v>1.2501210000000001E-3</v>
      </c>
      <c r="ES269">
        <v>1.037674</v>
      </c>
      <c r="ET269">
        <v>1.00041</v>
      </c>
      <c r="EU269">
        <v>25.12501</v>
      </c>
      <c r="EV269" s="1">
        <v>1.1105170000000001E-3</v>
      </c>
      <c r="EW269">
        <v>0.92160569999999997</v>
      </c>
      <c r="EX269">
        <v>1.000291</v>
      </c>
      <c r="EY269">
        <v>25.129090000000001</v>
      </c>
      <c r="EZ269" s="1">
        <v>9.923677000000001E-4</v>
      </c>
      <c r="FA269">
        <v>0.82337400000000005</v>
      </c>
      <c r="FB269">
        <v>1.0001370000000001</v>
      </c>
      <c r="FC269">
        <v>24.809270000000001</v>
      </c>
      <c r="FD269" s="1">
        <v>8.9234350000000004E-4</v>
      </c>
      <c r="FE269">
        <v>0.74024120000000004</v>
      </c>
      <c r="FF269">
        <v>1.0000070000000001</v>
      </c>
      <c r="FG269">
        <v>24.430620000000001</v>
      </c>
      <c r="FH269" s="1">
        <v>8.0828680000000002E-4</v>
      </c>
      <c r="FI269">
        <v>0.67028270000000001</v>
      </c>
      <c r="FJ269">
        <v>0.99987380000000003</v>
      </c>
      <c r="FK269">
        <v>24.075949999999999</v>
      </c>
      <c r="FL269" s="1">
        <v>7.3756329999999999E-4</v>
      </c>
      <c r="FM269">
        <v>0.61149759999999997</v>
      </c>
      <c r="FN269">
        <v>0.99974810000000003</v>
      </c>
      <c r="FO269">
        <v>24.199729999999999</v>
      </c>
      <c r="FP269" s="1">
        <v>6.7773780000000004E-4</v>
      </c>
      <c r="FQ269">
        <v>0.56176099999999995</v>
      </c>
      <c r="FR269">
        <v>0.9996024</v>
      </c>
      <c r="FS269">
        <v>24.560970000000001</v>
      </c>
      <c r="FT269" s="1">
        <v>6.2646969999999996E-4</v>
      </c>
      <c r="FU269">
        <v>0.51919079999999995</v>
      </c>
      <c r="FV269">
        <v>0.99946820000000003</v>
      </c>
      <c r="FW269">
        <v>24.833690000000001</v>
      </c>
      <c r="FX269" s="1">
        <v>5.8165959999999998E-4</v>
      </c>
      <c r="FY269">
        <v>0.48198049999999998</v>
      </c>
      <c r="FZ269">
        <v>0.99936029999999998</v>
      </c>
      <c r="GA269">
        <v>25.02036</v>
      </c>
      <c r="GB269" s="1">
        <v>5.4345350000000001E-4</v>
      </c>
      <c r="GC269">
        <v>0.45022980000000001</v>
      </c>
      <c r="GD269">
        <v>0.99924279999999999</v>
      </c>
      <c r="GE269">
        <v>24.880739999999999</v>
      </c>
      <c r="GF269" s="1">
        <v>5.1014919999999996E-4</v>
      </c>
      <c r="GG269">
        <v>0.42259869999999999</v>
      </c>
      <c r="GH269">
        <v>0.99913090000000004</v>
      </c>
      <c r="GI269">
        <v>24.669509999999999</v>
      </c>
      <c r="GJ269" s="1">
        <v>4.8059639999999999E-4</v>
      </c>
      <c r="GK269">
        <v>0.39808729999999998</v>
      </c>
      <c r="GL269">
        <v>0.99903660000000005</v>
      </c>
      <c r="GM269">
        <v>24.325030000000002</v>
      </c>
      <c r="GN269" s="1">
        <v>4.5443669999999998E-4</v>
      </c>
      <c r="GO269">
        <v>0.37636720000000001</v>
      </c>
      <c r="GP269">
        <v>0.99898129999999996</v>
      </c>
      <c r="GQ269">
        <v>23.927409999999998</v>
      </c>
      <c r="GR269" s="1">
        <v>4.3134530000000002E-4</v>
      </c>
      <c r="GS269">
        <v>0.35720540000000001</v>
      </c>
      <c r="GT269">
        <v>0.9989114</v>
      </c>
      <c r="GU269">
        <v>23.503219999999999</v>
      </c>
      <c r="GV269" s="1">
        <v>4.1072370000000001E-4</v>
      </c>
      <c r="GW269">
        <v>0.3401112</v>
      </c>
      <c r="GX269">
        <v>0.99885029999999997</v>
      </c>
      <c r="GY269">
        <v>23.51896</v>
      </c>
      <c r="GZ269" s="1">
        <v>3.916681E-4</v>
      </c>
      <c r="HA269">
        <v>0.3243432</v>
      </c>
      <c r="HB269">
        <v>0.99881010000000003</v>
      </c>
      <c r="HC269">
        <v>23.96189</v>
      </c>
      <c r="HD269" s="1">
        <v>3.7418560000000001E-4</v>
      </c>
      <c r="HE269">
        <v>0.3098378</v>
      </c>
      <c r="HF269">
        <v>0.99878009999999995</v>
      </c>
      <c r="HG269">
        <v>24.53978</v>
      </c>
      <c r="HH269" s="1">
        <v>3.5836640000000002E-4</v>
      </c>
      <c r="HI269">
        <v>0.29672349999999997</v>
      </c>
      <c r="HJ269">
        <v>0.99873920000000005</v>
      </c>
      <c r="HK269">
        <v>24.721229999999998</v>
      </c>
      <c r="HL269" s="1">
        <v>3.4372E-4</v>
      </c>
      <c r="HM269">
        <v>0.28459129999999999</v>
      </c>
      <c r="HN269">
        <v>0.99872360000000004</v>
      </c>
      <c r="HO269">
        <v>24.37472</v>
      </c>
      <c r="HP269" s="1">
        <v>3.3040400000000002E-4</v>
      </c>
      <c r="HQ269">
        <v>0.27354610000000001</v>
      </c>
      <c r="HR269">
        <v>0.99870650000000005</v>
      </c>
      <c r="HS269">
        <v>23.896239999999999</v>
      </c>
      <c r="HT269" s="1">
        <v>3.1828759999999998E-4</v>
      </c>
      <c r="HU269">
        <v>0.2635054</v>
      </c>
      <c r="HV269">
        <v>0.99867810000000001</v>
      </c>
      <c r="HW269">
        <v>23.353619999999999</v>
      </c>
      <c r="HX269" s="1">
        <v>3.070646E-4</v>
      </c>
      <c r="HY269">
        <v>0.2542085</v>
      </c>
      <c r="HZ269">
        <v>0.99867510000000004</v>
      </c>
      <c r="IA269">
        <v>23.22261</v>
      </c>
      <c r="IB269" s="1">
        <v>2.9657389999999999E-4</v>
      </c>
      <c r="IC269">
        <v>0.24552450000000001</v>
      </c>
      <c r="ID269">
        <v>0.9986583</v>
      </c>
      <c r="IE269">
        <v>23.468070000000001</v>
      </c>
      <c r="IF269" s="1">
        <v>2.8652940000000002E-4</v>
      </c>
      <c r="IG269">
        <v>0.2372155</v>
      </c>
      <c r="IH269">
        <v>0.99865009999999999</v>
      </c>
      <c r="II269">
        <v>23.867660000000001</v>
      </c>
      <c r="IJ269" s="1">
        <v>2.769777E-4</v>
      </c>
      <c r="IK269">
        <v>0.2293106</v>
      </c>
      <c r="IL269">
        <v>0.99864240000000004</v>
      </c>
      <c r="IM269">
        <v>24.174569999999999</v>
      </c>
      <c r="IN269" s="1">
        <v>2.6797939999999998E-4</v>
      </c>
      <c r="IO269">
        <v>0.22186159999999999</v>
      </c>
      <c r="IP269">
        <v>0.99862779999999995</v>
      </c>
      <c r="IQ269">
        <v>24.114529999999998</v>
      </c>
      <c r="IR269" s="1">
        <v>2.5956429999999999E-4</v>
      </c>
      <c r="IS269">
        <v>0.21489269999999999</v>
      </c>
      <c r="IT269">
        <v>0.99859509999999996</v>
      </c>
      <c r="IU269">
        <v>23.863250000000001</v>
      </c>
      <c r="IV269" s="1">
        <v>2.5153589999999998E-4</v>
      </c>
      <c r="IW269">
        <v>0.20825969999999999</v>
      </c>
      <c r="IX269">
        <v>0.99855689999999997</v>
      </c>
      <c r="IY269">
        <v>23.59366</v>
      </c>
      <c r="IZ269" s="1">
        <v>2.4360810000000001E-4</v>
      </c>
      <c r="JA269">
        <v>0.201708</v>
      </c>
      <c r="JB269">
        <v>0.99852549999999995</v>
      </c>
      <c r="JC269">
        <v>23.37856</v>
      </c>
      <c r="JD269" s="1">
        <v>2.358885E-4</v>
      </c>
      <c r="JE269">
        <v>0.1953347</v>
      </c>
      <c r="JF269">
        <v>0.99848230000000004</v>
      </c>
      <c r="JG269">
        <v>23.63523</v>
      </c>
      <c r="JH269" s="1">
        <v>2.283884E-4</v>
      </c>
      <c r="JI269">
        <v>0.1891284</v>
      </c>
      <c r="JJ269">
        <v>0.99842750000000002</v>
      </c>
      <c r="JK269">
        <v>24.033349999999999</v>
      </c>
      <c r="JL269" s="1">
        <v>2.2134579999999999E-4</v>
      </c>
      <c r="JM269">
        <v>0.1832934</v>
      </c>
      <c r="JN269">
        <v>0.99837679999999995</v>
      </c>
      <c r="JO269">
        <v>24.38203</v>
      </c>
      <c r="JP269" s="1">
        <v>2.1478750000000001E-4</v>
      </c>
      <c r="JQ269">
        <v>0.1778689</v>
      </c>
      <c r="JR269">
        <v>0.99830410000000003</v>
      </c>
      <c r="JS269">
        <v>24.58155</v>
      </c>
      <c r="JT269" s="1">
        <v>2.0831969999999999E-4</v>
      </c>
      <c r="JU269">
        <v>0.1725322</v>
      </c>
      <c r="JV269">
        <v>0.99823490000000004</v>
      </c>
      <c r="JW269">
        <v>24.598549999999999</v>
      </c>
      <c r="JX269" s="1">
        <v>2.0192530000000001E-4</v>
      </c>
      <c r="JY269">
        <v>0.16724510000000001</v>
      </c>
      <c r="JZ269">
        <v>0.99814519999999995</v>
      </c>
      <c r="KA269">
        <v>24.389679999999998</v>
      </c>
      <c r="KB269" s="1">
        <v>1.95782E-4</v>
      </c>
      <c r="KC269">
        <v>0.16216649999999999</v>
      </c>
      <c r="KD269">
        <v>0.99809060000000005</v>
      </c>
      <c r="KE269">
        <v>24.157959999999999</v>
      </c>
      <c r="KF269" s="1">
        <v>1.8985669999999999E-4</v>
      </c>
      <c r="KG269">
        <v>0.15726290000000001</v>
      </c>
      <c r="KH269">
        <v>0.9979903</v>
      </c>
      <c r="KI269">
        <v>23.899830000000001</v>
      </c>
      <c r="KJ269" s="1">
        <v>1.842069E-4</v>
      </c>
      <c r="KK269">
        <v>0.1525871</v>
      </c>
      <c r="KL269">
        <v>0.9979133</v>
      </c>
      <c r="KM269">
        <v>24.02769</v>
      </c>
      <c r="KN269" s="1">
        <v>1.7890700000000001E-4</v>
      </c>
      <c r="KO269">
        <v>0.1482088</v>
      </c>
      <c r="KP269">
        <v>0.99781759999999997</v>
      </c>
      <c r="KQ269">
        <v>24.35529</v>
      </c>
      <c r="KR269" s="1">
        <v>1.73616E-4</v>
      </c>
      <c r="KS269">
        <v>0.14383009999999999</v>
      </c>
      <c r="KT269">
        <v>0.99773409999999996</v>
      </c>
      <c r="KU269">
        <v>24.810600000000001</v>
      </c>
      <c r="KV269" s="1">
        <v>1.6863969999999999E-4</v>
      </c>
      <c r="KW269">
        <v>0.13971149999999999</v>
      </c>
      <c r="KX269">
        <v>0.9976566</v>
      </c>
      <c r="KY269">
        <v>25.244869999999999</v>
      </c>
      <c r="KZ269" s="1">
        <v>1.6374280000000001E-4</v>
      </c>
      <c r="LA269">
        <v>0.13566929999999999</v>
      </c>
      <c r="LB269">
        <v>0.99755680000000002</v>
      </c>
      <c r="LC269">
        <v>25.29476</v>
      </c>
      <c r="LD269" s="1">
        <v>1.589726E-4</v>
      </c>
      <c r="LE269">
        <v>0.131717</v>
      </c>
      <c r="LF269">
        <v>0.99747600000000003</v>
      </c>
      <c r="LG269">
        <v>25.03209</v>
      </c>
      <c r="LH269" s="1">
        <v>1.545079E-4</v>
      </c>
      <c r="LI269">
        <v>0.12802089999999999</v>
      </c>
      <c r="LJ269">
        <v>0.99738009999999999</v>
      </c>
      <c r="LK269">
        <v>24.707419999999999</v>
      </c>
      <c r="LL269" s="1">
        <v>1.5010549999999999E-4</v>
      </c>
      <c r="LM269">
        <v>0.1243832</v>
      </c>
      <c r="LN269">
        <v>0.99729179999999995</v>
      </c>
      <c r="LO269">
        <v>24.46124</v>
      </c>
      <c r="LP269" s="1">
        <v>1.4588240000000001E-4</v>
      </c>
      <c r="LQ269">
        <v>0.1208842</v>
      </c>
      <c r="LR269">
        <v>0.99723119999999998</v>
      </c>
      <c r="LS269">
        <v>24.810320000000001</v>
      </c>
      <c r="LT269" s="1">
        <v>1.4194000000000001E-4</v>
      </c>
      <c r="LU269">
        <v>0.1176141</v>
      </c>
      <c r="LV269">
        <v>0.99713929999999995</v>
      </c>
      <c r="LW269">
        <v>25.374590000000001</v>
      </c>
      <c r="LX269" s="1">
        <v>1.3815959999999999E-4</v>
      </c>
      <c r="LY269">
        <v>0.1144873</v>
      </c>
      <c r="LZ269">
        <v>0.99707000000000001</v>
      </c>
      <c r="MA269">
        <v>25.978069999999999</v>
      </c>
      <c r="MB269" s="1">
        <v>1.343932E-4</v>
      </c>
      <c r="MC269">
        <v>0.11137329999999999</v>
      </c>
      <c r="MD269">
        <v>0.99701110000000004</v>
      </c>
      <c r="ME269">
        <v>26.473459999999999</v>
      </c>
      <c r="MF269" s="1">
        <v>1.3078349999999999E-4</v>
      </c>
      <c r="MG269">
        <v>0.1083805</v>
      </c>
      <c r="MH269">
        <v>0.99693569999999998</v>
      </c>
      <c r="MI269">
        <v>26.522639999999999</v>
      </c>
      <c r="MJ269" s="1">
        <v>1.274154E-4</v>
      </c>
      <c r="MK269">
        <v>0.10559060000000001</v>
      </c>
      <c r="ML269">
        <v>0.99687119999999996</v>
      </c>
      <c r="MM269">
        <v>26.229759999999999</v>
      </c>
      <c r="MN269" s="1">
        <v>1.240798E-4</v>
      </c>
      <c r="MO269">
        <v>0.10283399999999999</v>
      </c>
      <c r="MP269">
        <v>0.99679689999999999</v>
      </c>
      <c r="MQ269">
        <v>25.841349999999998</v>
      </c>
      <c r="MR269" s="1">
        <v>1.2068120000000001E-4</v>
      </c>
      <c r="MS269">
        <v>0.1000226</v>
      </c>
      <c r="MT269">
        <v>0.99674450000000003</v>
      </c>
      <c r="MU269">
        <v>25.44258</v>
      </c>
      <c r="MV269" s="1">
        <v>1.173984E-4</v>
      </c>
      <c r="MW269" s="1">
        <v>9.7304409999999994E-2</v>
      </c>
      <c r="MX269">
        <v>0.99667510000000004</v>
      </c>
      <c r="MY269">
        <v>25.220739999999999</v>
      </c>
      <c r="MZ269" s="1">
        <v>1.1412340000000001E-4</v>
      </c>
      <c r="NA269" s="1">
        <v>9.4596239999999998E-2</v>
      </c>
      <c r="NB269">
        <v>0.99660490000000002</v>
      </c>
      <c r="NC269">
        <v>25.334689999999998</v>
      </c>
      <c r="ND269" s="1">
        <v>1.110443E-4</v>
      </c>
      <c r="NE269" s="1">
        <v>9.2039780000000002E-2</v>
      </c>
      <c r="NF269">
        <v>0.99652540000000001</v>
      </c>
      <c r="NG269">
        <v>25.82368</v>
      </c>
      <c r="NH269" s="1">
        <v>1.080723E-4</v>
      </c>
      <c r="NI269">
        <v>8.9580300000000002E-2</v>
      </c>
      <c r="NJ269">
        <v>0.99647249999999998</v>
      </c>
      <c r="NK269">
        <v>26.057449999999999</v>
      </c>
      <c r="NL269" s="1">
        <v>1.0521489999999999E-4</v>
      </c>
      <c r="NM269" s="1">
        <v>8.7218260000000006E-2</v>
      </c>
      <c r="NN269">
        <v>0.99639800000000001</v>
      </c>
      <c r="NO269">
        <v>25.938140000000001</v>
      </c>
      <c r="NP269" s="1">
        <v>1.023396E-4</v>
      </c>
      <c r="NQ269" s="1">
        <v>8.4837469999999998E-2</v>
      </c>
      <c r="NR269">
        <v>0.99634060000000002</v>
      </c>
      <c r="NS269">
        <v>25.607089999999999</v>
      </c>
      <c r="NT269" s="1">
        <v>9.9479919999999997E-5</v>
      </c>
      <c r="NU269" s="1">
        <v>8.2476049999999995E-2</v>
      </c>
      <c r="NV269">
        <v>0.99629060000000003</v>
      </c>
      <c r="NW269">
        <v>25.16038</v>
      </c>
      <c r="NX269" s="1">
        <v>9.6613609999999993E-5</v>
      </c>
      <c r="NY269" s="1">
        <v>8.0099030000000002E-2</v>
      </c>
      <c r="NZ269">
        <v>0.99622750000000004</v>
      </c>
      <c r="OA269">
        <v>24.623860000000001</v>
      </c>
      <c r="OB269" s="1">
        <v>9.3874590000000003E-5</v>
      </c>
      <c r="OC269">
        <v>7.7826599999999996E-2</v>
      </c>
      <c r="OD269">
        <v>0.9961776</v>
      </c>
      <c r="OE269">
        <v>24.541609999999999</v>
      </c>
      <c r="OF269" s="1">
        <v>9.1208579999999998E-5</v>
      </c>
      <c r="OG269" s="1">
        <v>7.5623570000000001E-2</v>
      </c>
      <c r="OH269">
        <v>0.9961158</v>
      </c>
      <c r="OI269">
        <v>24.86721</v>
      </c>
      <c r="OJ269" s="1">
        <v>8.8568460000000001E-5</v>
      </c>
      <c r="OK269" s="1">
        <v>7.3436619999999994E-2</v>
      </c>
    </row>
    <row r="270" spans="1:401" x14ac:dyDescent="0.35">
      <c r="A270">
        <v>276</v>
      </c>
      <c r="B270" t="s">
        <v>4</v>
      </c>
      <c r="C270" t="s">
        <v>181</v>
      </c>
      <c r="D270" t="s">
        <v>274</v>
      </c>
      <c r="E270">
        <v>926.64689999999996</v>
      </c>
      <c r="F270">
        <v>0.9369345</v>
      </c>
      <c r="G270">
        <v>24.764769999999999</v>
      </c>
      <c r="H270">
        <v>0</v>
      </c>
      <c r="I270">
        <v>0</v>
      </c>
      <c r="J270">
        <v>0.93697419999999998</v>
      </c>
      <c r="K270">
        <v>24.450369999999999</v>
      </c>
      <c r="L270">
        <v>0</v>
      </c>
      <c r="M270">
        <v>0</v>
      </c>
      <c r="N270">
        <v>0.93696270000000004</v>
      </c>
      <c r="O270">
        <v>24.231100000000001</v>
      </c>
      <c r="P270">
        <v>0</v>
      </c>
      <c r="Q270">
        <v>0</v>
      </c>
      <c r="R270">
        <v>0.93698959999999998</v>
      </c>
      <c r="S270">
        <v>24.07995</v>
      </c>
      <c r="T270">
        <v>0</v>
      </c>
      <c r="U270">
        <v>0</v>
      </c>
      <c r="V270">
        <v>0.93703749999999997</v>
      </c>
      <c r="W270">
        <v>24.167449999999999</v>
      </c>
      <c r="X270">
        <v>0</v>
      </c>
      <c r="Y270">
        <v>0</v>
      </c>
      <c r="Z270">
        <v>0.93702379999999996</v>
      </c>
      <c r="AA270">
        <v>24.120940000000001</v>
      </c>
      <c r="AB270">
        <v>0</v>
      </c>
      <c r="AC270">
        <v>0</v>
      </c>
      <c r="AD270">
        <v>0.93708539999999996</v>
      </c>
      <c r="AE270">
        <v>23.900510000000001</v>
      </c>
      <c r="AF270">
        <v>0</v>
      </c>
      <c r="AG270">
        <v>0</v>
      </c>
      <c r="AH270">
        <v>0.93710139999999997</v>
      </c>
      <c r="AI270">
        <v>23.518750000000001</v>
      </c>
      <c r="AJ270">
        <v>0</v>
      </c>
      <c r="AK270">
        <v>0</v>
      </c>
      <c r="AL270">
        <v>0.93714929999999996</v>
      </c>
      <c r="AM270">
        <v>23.06672</v>
      </c>
      <c r="AN270">
        <v>0</v>
      </c>
      <c r="AO270">
        <v>0</v>
      </c>
      <c r="AP270">
        <v>0.93717349999999999</v>
      </c>
      <c r="AQ270">
        <v>22.97561</v>
      </c>
      <c r="AR270">
        <v>0</v>
      </c>
      <c r="AS270">
        <v>0</v>
      </c>
      <c r="AT270">
        <v>0.93725499999999995</v>
      </c>
      <c r="AU270">
        <v>23.184560000000001</v>
      </c>
      <c r="AV270">
        <v>0</v>
      </c>
      <c r="AW270">
        <v>0</v>
      </c>
      <c r="AX270">
        <v>0.93728739999999999</v>
      </c>
      <c r="AY270">
        <v>23.412569999999999</v>
      </c>
      <c r="AZ270">
        <v>0</v>
      </c>
      <c r="BA270">
        <v>0</v>
      </c>
      <c r="BB270">
        <v>0.93734309999999998</v>
      </c>
      <c r="BC270">
        <v>23.635850000000001</v>
      </c>
      <c r="BD270" s="1">
        <v>2.570776E-18</v>
      </c>
      <c r="BE270" s="1">
        <v>2.9186689999999999E-15</v>
      </c>
      <c r="BF270">
        <v>0.9373553</v>
      </c>
      <c r="BG270">
        <v>23.60276</v>
      </c>
      <c r="BH270" s="1">
        <v>2.75061E-8</v>
      </c>
      <c r="BI270" s="1">
        <v>1.6884029999999998E-5</v>
      </c>
      <c r="BJ270">
        <v>0.93739159999999999</v>
      </c>
      <c r="BK270">
        <v>23.325669999999999</v>
      </c>
      <c r="BL270" s="1">
        <v>9.8199339999999996E-5</v>
      </c>
      <c r="BM270" s="1">
        <v>6.5675090000000005E-2</v>
      </c>
      <c r="BN270">
        <v>0.93743149999999997</v>
      </c>
      <c r="BO270">
        <v>23.016819999999999</v>
      </c>
      <c r="BP270" s="1">
        <v>2.092111E-2</v>
      </c>
      <c r="BQ270">
        <v>14.852930000000001</v>
      </c>
      <c r="BR270">
        <v>0.93745230000000002</v>
      </c>
      <c r="BS270">
        <v>22.71659</v>
      </c>
      <c r="BT270">
        <v>0.77494510000000005</v>
      </c>
      <c r="BU270">
        <v>578.29010000000005</v>
      </c>
      <c r="BV270">
        <v>0.9374825</v>
      </c>
      <c r="BW270">
        <v>22.748149999999999</v>
      </c>
      <c r="BX270">
        <v>7.6658819999999999</v>
      </c>
      <c r="BY270">
        <v>5976.4840000000004</v>
      </c>
      <c r="BZ270">
        <v>0.93749870000000002</v>
      </c>
      <c r="CA270">
        <v>22.975739999999998</v>
      </c>
      <c r="CB270">
        <v>26.19171</v>
      </c>
      <c r="CC270">
        <v>21231.29</v>
      </c>
      <c r="CD270">
        <v>0.93756130000000004</v>
      </c>
      <c r="CE270">
        <v>23.147030000000001</v>
      </c>
      <c r="CF270">
        <v>36.924869999999999</v>
      </c>
      <c r="CG270">
        <v>30993.48</v>
      </c>
      <c r="CH270">
        <v>0.93757990000000002</v>
      </c>
      <c r="CI270">
        <v>23.332989999999999</v>
      </c>
      <c r="CJ270">
        <v>24.606919999999999</v>
      </c>
      <c r="CK270">
        <v>21327.27</v>
      </c>
      <c r="CL270">
        <v>0.93760840000000001</v>
      </c>
      <c r="CM270">
        <v>23.298259999999999</v>
      </c>
      <c r="CN270">
        <v>8.5993460000000006</v>
      </c>
      <c r="CO270">
        <v>7669.8530000000001</v>
      </c>
      <c r="CP270">
        <v>0.93763209999999997</v>
      </c>
      <c r="CQ270">
        <v>23.039259999999999</v>
      </c>
      <c r="CR270">
        <v>1.7233339999999999</v>
      </c>
      <c r="CS270">
        <v>1577.127</v>
      </c>
      <c r="CT270">
        <v>0.93762829999999997</v>
      </c>
      <c r="CU270">
        <v>22.834900000000001</v>
      </c>
      <c r="CV270">
        <v>0.2184874</v>
      </c>
      <c r="CW270">
        <v>204.04300000000001</v>
      </c>
      <c r="CX270">
        <v>0.93762429999999997</v>
      </c>
      <c r="CY270">
        <v>22.74832</v>
      </c>
      <c r="CZ270" s="1">
        <v>2.401617E-2</v>
      </c>
      <c r="DA270">
        <v>22.197240000000001</v>
      </c>
      <c r="DB270">
        <v>0.93764999999999998</v>
      </c>
      <c r="DC270">
        <v>23.196580000000001</v>
      </c>
      <c r="DD270" s="1">
        <v>6.9134030000000003E-3</v>
      </c>
      <c r="DE270">
        <v>5.9719939999999996</v>
      </c>
      <c r="DF270">
        <v>0.93765120000000002</v>
      </c>
      <c r="DG270">
        <v>23.803820000000002</v>
      </c>
      <c r="DH270" s="1">
        <v>5.0306939999999996E-3</v>
      </c>
      <c r="DI270">
        <v>4.2623610000000003</v>
      </c>
      <c r="DJ270">
        <v>0.93761439999999996</v>
      </c>
      <c r="DK270">
        <v>24.410589999999999</v>
      </c>
      <c r="DL270" s="1">
        <v>4.1895300000000003E-3</v>
      </c>
      <c r="DM270">
        <v>3.5446629999999999</v>
      </c>
      <c r="DN270">
        <v>0.93762699999999999</v>
      </c>
      <c r="DO270">
        <v>24.862380000000002</v>
      </c>
      <c r="DP270" s="1">
        <v>3.5296139999999999E-3</v>
      </c>
      <c r="DQ270">
        <v>2.9856120000000002</v>
      </c>
      <c r="DR270">
        <v>0.93765690000000002</v>
      </c>
      <c r="DS270">
        <v>24.808759999999999</v>
      </c>
      <c r="DT270" s="1">
        <v>2.9890899999999998E-3</v>
      </c>
      <c r="DU270">
        <v>2.5277660000000002</v>
      </c>
      <c r="DV270">
        <v>0.93766799999999995</v>
      </c>
      <c r="DW270">
        <v>24.430289999999999</v>
      </c>
      <c r="DX270" s="1">
        <v>2.5449719999999999E-3</v>
      </c>
      <c r="DY270">
        <v>2.1517620000000002</v>
      </c>
      <c r="DZ270">
        <v>0.93766459999999996</v>
      </c>
      <c r="EA270">
        <v>23.98704</v>
      </c>
      <c r="EB270" s="1">
        <v>2.1810570000000001E-3</v>
      </c>
      <c r="EC270">
        <v>1.843594</v>
      </c>
      <c r="ED270">
        <v>0.93763799999999997</v>
      </c>
      <c r="EE270">
        <v>23.618459999999999</v>
      </c>
      <c r="EF270" s="1">
        <v>1.882543E-3</v>
      </c>
      <c r="EG270">
        <v>1.5908389999999999</v>
      </c>
      <c r="EH270">
        <v>0.93766490000000002</v>
      </c>
      <c r="EI270">
        <v>23.67249</v>
      </c>
      <c r="EJ270" s="1">
        <v>1.6364140000000001E-3</v>
      </c>
      <c r="EK270">
        <v>1.3824590000000001</v>
      </c>
      <c r="EL270">
        <v>0.93766360000000004</v>
      </c>
      <c r="EM270">
        <v>24.097439999999999</v>
      </c>
      <c r="EN270" s="1">
        <v>1.433529E-3</v>
      </c>
      <c r="EO270">
        <v>1.2107140000000001</v>
      </c>
      <c r="EP270">
        <v>0.93767979999999995</v>
      </c>
      <c r="EQ270">
        <v>24.66949</v>
      </c>
      <c r="ER270" s="1">
        <v>1.2646090000000001E-3</v>
      </c>
      <c r="ES270">
        <v>1.0678019999999999</v>
      </c>
      <c r="ET270">
        <v>0.93768070000000003</v>
      </c>
      <c r="EU270">
        <v>25.144069999999999</v>
      </c>
      <c r="EV270" s="1">
        <v>1.122729E-3</v>
      </c>
      <c r="EW270">
        <v>0.94781400000000005</v>
      </c>
      <c r="EX270">
        <v>0.93770980000000004</v>
      </c>
      <c r="EY270">
        <v>25.14762</v>
      </c>
      <c r="EZ270" s="1">
        <v>1.0027079999999999E-3</v>
      </c>
      <c r="FA270">
        <v>0.84631659999999997</v>
      </c>
      <c r="FB270">
        <v>0.93767940000000005</v>
      </c>
      <c r="FC270">
        <v>24.834869999999999</v>
      </c>
      <c r="FD270" s="1">
        <v>9.0107649999999996E-4</v>
      </c>
      <c r="FE270">
        <v>0.76040229999999998</v>
      </c>
      <c r="FF270">
        <v>0.93773899999999999</v>
      </c>
      <c r="FG270">
        <v>24.463180000000001</v>
      </c>
      <c r="FH270" s="1">
        <v>8.1560460000000003E-4</v>
      </c>
      <c r="FI270">
        <v>0.68806129999999999</v>
      </c>
      <c r="FJ270">
        <v>0.93775140000000001</v>
      </c>
      <c r="FK270">
        <v>24.109059999999999</v>
      </c>
      <c r="FL270" s="1">
        <v>7.4373959999999998E-4</v>
      </c>
      <c r="FM270">
        <v>0.62730439999999998</v>
      </c>
      <c r="FN270">
        <v>0.93777500000000003</v>
      </c>
      <c r="FO270">
        <v>24.230689999999999</v>
      </c>
      <c r="FP270" s="1">
        <v>6.8297500000000005E-4</v>
      </c>
      <c r="FQ270">
        <v>0.57592330000000003</v>
      </c>
      <c r="FR270">
        <v>0.93778019999999995</v>
      </c>
      <c r="FS270">
        <v>24.584029999999998</v>
      </c>
      <c r="FT270" s="1">
        <v>6.3102320000000005E-4</v>
      </c>
      <c r="FU270">
        <v>0.53203429999999996</v>
      </c>
      <c r="FV270">
        <v>0.93781219999999998</v>
      </c>
      <c r="FW270">
        <v>24.850919999999999</v>
      </c>
      <c r="FX270" s="1">
        <v>5.855929E-4</v>
      </c>
      <c r="FY270">
        <v>0.49365700000000001</v>
      </c>
      <c r="FZ270">
        <v>0.93781479999999995</v>
      </c>
      <c r="GA270">
        <v>25.03661</v>
      </c>
      <c r="GB270" s="1">
        <v>5.4681930000000003E-4</v>
      </c>
      <c r="GC270">
        <v>0.4608833</v>
      </c>
      <c r="GD270">
        <v>0.93782589999999999</v>
      </c>
      <c r="GE270">
        <v>24.900490000000001</v>
      </c>
      <c r="GF270" s="1">
        <v>5.131186E-4</v>
      </c>
      <c r="GG270">
        <v>0.43243900000000002</v>
      </c>
      <c r="GH270">
        <v>0.93785269999999998</v>
      </c>
      <c r="GI270">
        <v>24.705020000000001</v>
      </c>
      <c r="GJ270" s="1">
        <v>4.83239E-4</v>
      </c>
      <c r="GK270">
        <v>0.40722950000000002</v>
      </c>
      <c r="GL270">
        <v>0.93786809999999998</v>
      </c>
      <c r="GM270">
        <v>24.372119999999999</v>
      </c>
      <c r="GN270" s="1">
        <v>4.567603E-4</v>
      </c>
      <c r="GO270">
        <v>0.38486330000000002</v>
      </c>
      <c r="GP270">
        <v>0.93791349999999996</v>
      </c>
      <c r="GQ270">
        <v>23.978819999999999</v>
      </c>
      <c r="GR270" s="1">
        <v>4.3340730000000001E-4</v>
      </c>
      <c r="GS270">
        <v>0.36515439999999999</v>
      </c>
      <c r="GT270">
        <v>0.93792710000000001</v>
      </c>
      <c r="GU270">
        <v>23.548819999999999</v>
      </c>
      <c r="GV270" s="1">
        <v>4.1258789999999999E-4</v>
      </c>
      <c r="GW270">
        <v>0.34759449999999997</v>
      </c>
      <c r="GX270">
        <v>0.9379284</v>
      </c>
      <c r="GY270">
        <v>23.549379999999999</v>
      </c>
      <c r="GZ270" s="1">
        <v>3.9340540000000002E-4</v>
      </c>
      <c r="HA270">
        <v>0.33144580000000001</v>
      </c>
      <c r="HB270">
        <v>0.93794730000000004</v>
      </c>
      <c r="HC270">
        <v>23.979299999999999</v>
      </c>
      <c r="HD270" s="1">
        <v>3.757578E-4</v>
      </c>
      <c r="HE270">
        <v>0.31655260000000002</v>
      </c>
      <c r="HF270">
        <v>0.93796380000000001</v>
      </c>
      <c r="HG270">
        <v>24.549320000000002</v>
      </c>
      <c r="HH270" s="1">
        <v>3.5980179999999998E-4</v>
      </c>
      <c r="HI270">
        <v>0.30309439999999999</v>
      </c>
      <c r="HJ270">
        <v>0.93797399999999997</v>
      </c>
      <c r="HK270">
        <v>24.737629999999999</v>
      </c>
      <c r="HL270" s="1">
        <v>3.4504490000000001E-4</v>
      </c>
      <c r="HM270">
        <v>0.29065999999999997</v>
      </c>
      <c r="HN270">
        <v>0.93796740000000001</v>
      </c>
      <c r="HO270">
        <v>24.40474</v>
      </c>
      <c r="HP270" s="1">
        <v>3.316026E-4</v>
      </c>
      <c r="HQ270">
        <v>0.27931790000000001</v>
      </c>
      <c r="HR270">
        <v>0.93800680000000003</v>
      </c>
      <c r="HS270">
        <v>23.941880000000001</v>
      </c>
      <c r="HT270" s="1">
        <v>3.1938909999999998E-4</v>
      </c>
      <c r="HU270">
        <v>0.26902359999999997</v>
      </c>
      <c r="HV270">
        <v>0.93801800000000002</v>
      </c>
      <c r="HW270">
        <v>23.400459999999999</v>
      </c>
      <c r="HX270" s="1">
        <v>3.080844E-4</v>
      </c>
      <c r="HY270">
        <v>0.25949299999999997</v>
      </c>
      <c r="HZ270">
        <v>0.93802260000000004</v>
      </c>
      <c r="IA270">
        <v>23.261990000000001</v>
      </c>
      <c r="IB270" s="1">
        <v>2.9754439999999998E-4</v>
      </c>
      <c r="IC270">
        <v>0.25061840000000002</v>
      </c>
      <c r="ID270">
        <v>0.93800159999999999</v>
      </c>
      <c r="IE270">
        <v>23.492049999999999</v>
      </c>
      <c r="IF270" s="1">
        <v>2.8744989999999999E-4</v>
      </c>
      <c r="IG270">
        <v>0.24212220000000001</v>
      </c>
      <c r="IH270">
        <v>0.93801889999999999</v>
      </c>
      <c r="II270">
        <v>23.88156</v>
      </c>
      <c r="IJ270" s="1">
        <v>2.7785990000000002E-4</v>
      </c>
      <c r="IK270">
        <v>0.2340486</v>
      </c>
      <c r="IL270">
        <v>0.93799120000000002</v>
      </c>
      <c r="IM270">
        <v>24.194489999999998</v>
      </c>
      <c r="IN270" s="1">
        <v>2.6879349999999998E-4</v>
      </c>
      <c r="IO270">
        <v>0.22641220000000001</v>
      </c>
      <c r="IP270">
        <v>0.93799379999999999</v>
      </c>
      <c r="IQ270">
        <v>24.135429999999999</v>
      </c>
      <c r="IR270" s="1">
        <v>2.6033449999999999E-4</v>
      </c>
      <c r="IS270">
        <v>0.21928819999999999</v>
      </c>
      <c r="IT270">
        <v>0.93798150000000002</v>
      </c>
      <c r="IU270">
        <v>23.8902</v>
      </c>
      <c r="IV270" s="1">
        <v>2.5228940000000002E-4</v>
      </c>
      <c r="IW270">
        <v>0.21252180000000001</v>
      </c>
      <c r="IX270">
        <v>0.93800559999999999</v>
      </c>
      <c r="IY270">
        <v>23.625109999999999</v>
      </c>
      <c r="IZ270" s="1">
        <v>2.4434039999999998E-4</v>
      </c>
      <c r="JA270">
        <v>0.20583689999999999</v>
      </c>
      <c r="JB270">
        <v>0.93802739999999996</v>
      </c>
      <c r="JC270">
        <v>23.410589999999999</v>
      </c>
      <c r="JD270" s="1">
        <v>2.3661069999999999E-4</v>
      </c>
      <c r="JE270">
        <v>0.19934180000000001</v>
      </c>
      <c r="JF270">
        <v>0.93801679999999998</v>
      </c>
      <c r="JG270">
        <v>23.667210000000001</v>
      </c>
      <c r="JH270" s="1">
        <v>2.2907830000000001E-4</v>
      </c>
      <c r="JI270">
        <v>0.19300349999999999</v>
      </c>
      <c r="JJ270">
        <v>0.93801259999999997</v>
      </c>
      <c r="JK270">
        <v>24.06035</v>
      </c>
      <c r="JL270" s="1">
        <v>2.2198540000000001E-4</v>
      </c>
      <c r="JM270">
        <v>0.18702389999999999</v>
      </c>
      <c r="JN270">
        <v>0.93802419999999997</v>
      </c>
      <c r="JO270">
        <v>24.407609999999998</v>
      </c>
      <c r="JP270" s="1">
        <v>2.15391E-4</v>
      </c>
      <c r="JQ270">
        <v>0.18147430000000001</v>
      </c>
      <c r="JR270">
        <v>0.93801840000000003</v>
      </c>
      <c r="JS270">
        <v>24.602160000000001</v>
      </c>
      <c r="JT270" s="1">
        <v>2.0893410000000001E-4</v>
      </c>
      <c r="JU270">
        <v>0.17605100000000001</v>
      </c>
      <c r="JV270">
        <v>0.93801239999999997</v>
      </c>
      <c r="JW270">
        <v>24.612169999999999</v>
      </c>
      <c r="JX270" s="1">
        <v>2.0250800000000001E-4</v>
      </c>
      <c r="JY270">
        <v>0.1706452</v>
      </c>
      <c r="JZ270">
        <v>0.93803080000000005</v>
      </c>
      <c r="KA270">
        <v>24.40822</v>
      </c>
      <c r="KB270" s="1">
        <v>1.9635449999999999E-4</v>
      </c>
      <c r="KC270">
        <v>0.16546620000000001</v>
      </c>
      <c r="KD270">
        <v>0.93803890000000001</v>
      </c>
      <c r="KE270">
        <v>24.18318</v>
      </c>
      <c r="KF270" s="1">
        <v>1.9040290000000001E-4</v>
      </c>
      <c r="KG270">
        <v>0.1604573</v>
      </c>
      <c r="KH270">
        <v>0.9380425</v>
      </c>
      <c r="KI270">
        <v>23.93497</v>
      </c>
      <c r="KJ270" s="1">
        <v>1.8471749999999999E-4</v>
      </c>
      <c r="KK270">
        <v>0.15566930000000001</v>
      </c>
      <c r="KL270">
        <v>0.9380733</v>
      </c>
      <c r="KM270">
        <v>24.06625</v>
      </c>
      <c r="KN270" s="1">
        <v>1.794089E-4</v>
      </c>
      <c r="KO270">
        <v>0.1512047</v>
      </c>
      <c r="KP270">
        <v>0.93806429999999996</v>
      </c>
      <c r="KQ270">
        <v>24.389009999999999</v>
      </c>
      <c r="KR270" s="1">
        <v>1.740984E-4</v>
      </c>
      <c r="KS270">
        <v>0.14673549999999999</v>
      </c>
      <c r="KT270">
        <v>0.9380908</v>
      </c>
      <c r="KU270">
        <v>24.83447</v>
      </c>
      <c r="KV270" s="1">
        <v>1.6909889999999999E-4</v>
      </c>
      <c r="KW270">
        <v>0.14252390000000001</v>
      </c>
      <c r="KX270">
        <v>0.93807790000000002</v>
      </c>
      <c r="KY270">
        <v>25.264489999999999</v>
      </c>
      <c r="KZ270" s="1">
        <v>1.642042E-4</v>
      </c>
      <c r="LA270">
        <v>0.1384127</v>
      </c>
      <c r="LB270">
        <v>0.93809679999999995</v>
      </c>
      <c r="LC270">
        <v>25.31155</v>
      </c>
      <c r="LD270" s="1">
        <v>1.594046E-4</v>
      </c>
      <c r="LE270">
        <v>0.1343675</v>
      </c>
      <c r="LF270">
        <v>0.93812810000000002</v>
      </c>
      <c r="LG270">
        <v>25.057310000000001</v>
      </c>
      <c r="LH270" s="1">
        <v>1.549244E-4</v>
      </c>
      <c r="LI270">
        <v>0.13059280000000001</v>
      </c>
      <c r="LJ270">
        <v>0.93811140000000004</v>
      </c>
      <c r="LK270">
        <v>24.738130000000002</v>
      </c>
      <c r="LL270" s="1">
        <v>1.5051410000000001E-4</v>
      </c>
      <c r="LM270">
        <v>0.12688459999999999</v>
      </c>
      <c r="LN270">
        <v>0.93811169999999999</v>
      </c>
      <c r="LO270">
        <v>24.494119999999999</v>
      </c>
      <c r="LP270" s="1">
        <v>1.462685E-4</v>
      </c>
      <c r="LQ270">
        <v>0.1233042</v>
      </c>
      <c r="LR270">
        <v>0.93816279999999996</v>
      </c>
      <c r="LS270">
        <v>24.841619999999999</v>
      </c>
      <c r="LT270" s="1">
        <v>1.423017E-4</v>
      </c>
      <c r="LU270">
        <v>0.11995699999999999</v>
      </c>
      <c r="LV270">
        <v>0.93817260000000002</v>
      </c>
      <c r="LW270">
        <v>25.39988</v>
      </c>
      <c r="LX270" s="1">
        <v>1.385143E-4</v>
      </c>
      <c r="LY270">
        <v>0.1167691</v>
      </c>
      <c r="LZ270">
        <v>0.93818500000000005</v>
      </c>
      <c r="MA270">
        <v>26.000219999999999</v>
      </c>
      <c r="MB270" s="1">
        <v>1.3474520000000001E-4</v>
      </c>
      <c r="MC270">
        <v>0.1135988</v>
      </c>
      <c r="MD270">
        <v>0.93817260000000002</v>
      </c>
      <c r="ME270">
        <v>26.498149999999999</v>
      </c>
      <c r="MF270" s="1">
        <v>1.3111209999999999E-4</v>
      </c>
      <c r="MG270">
        <v>0.1105347</v>
      </c>
      <c r="MH270">
        <v>0.93819859999999999</v>
      </c>
      <c r="MI270">
        <v>26.547129999999999</v>
      </c>
      <c r="MJ270" s="1">
        <v>1.277254E-4</v>
      </c>
      <c r="MK270">
        <v>0.10768030000000001</v>
      </c>
      <c r="ML270">
        <v>0.93822349999999999</v>
      </c>
      <c r="MM270">
        <v>26.26362</v>
      </c>
      <c r="MN270" s="1">
        <v>1.2439920000000001E-4</v>
      </c>
      <c r="MO270">
        <v>0.1048818</v>
      </c>
      <c r="MP270">
        <v>0.93821350000000003</v>
      </c>
      <c r="MQ270">
        <v>25.879239999999999</v>
      </c>
      <c r="MR270" s="1">
        <v>1.209952E-4</v>
      </c>
      <c r="MS270">
        <v>0.1020167</v>
      </c>
      <c r="MT270">
        <v>0.93824209999999997</v>
      </c>
      <c r="MU270">
        <v>25.477930000000001</v>
      </c>
      <c r="MV270" s="1">
        <v>1.177065E-4</v>
      </c>
      <c r="MW270" s="1">
        <v>9.9245920000000001E-2</v>
      </c>
      <c r="MX270">
        <v>0.93823710000000005</v>
      </c>
      <c r="MY270">
        <v>25.250990000000002</v>
      </c>
      <c r="MZ270" s="1">
        <v>1.144265E-4</v>
      </c>
      <c r="NA270" s="1">
        <v>9.6487340000000005E-2</v>
      </c>
      <c r="NB270">
        <v>0.93827070000000001</v>
      </c>
      <c r="NC270">
        <v>25.35699</v>
      </c>
      <c r="ND270" s="1">
        <v>1.113285E-4</v>
      </c>
      <c r="NE270" s="1">
        <v>9.3869129999999995E-2</v>
      </c>
      <c r="NF270">
        <v>0.93825709999999996</v>
      </c>
      <c r="NG270">
        <v>25.838809999999999</v>
      </c>
      <c r="NH270" s="1">
        <v>1.083431E-4</v>
      </c>
      <c r="NI270" s="1">
        <v>9.1356309999999996E-2</v>
      </c>
      <c r="NJ270">
        <v>0.93825199999999997</v>
      </c>
      <c r="NK270">
        <v>26.072489999999998</v>
      </c>
      <c r="NL270" s="1">
        <v>1.0548669999999999E-4</v>
      </c>
      <c r="NM270" s="1">
        <v>8.8953379999999999E-2</v>
      </c>
      <c r="NN270">
        <v>0.93827950000000004</v>
      </c>
      <c r="NO270">
        <v>25.96322</v>
      </c>
      <c r="NP270" s="1">
        <v>1.0260609999999999E-4</v>
      </c>
      <c r="NQ270" s="1">
        <v>8.6525980000000002E-2</v>
      </c>
      <c r="NR270">
        <v>0.93828529999999999</v>
      </c>
      <c r="NS270">
        <v>25.644629999999999</v>
      </c>
      <c r="NT270" s="1">
        <v>9.9751230000000003E-5</v>
      </c>
      <c r="NU270" s="1">
        <v>8.4126870000000006E-2</v>
      </c>
      <c r="NV270">
        <v>0.93832170000000004</v>
      </c>
      <c r="NW270">
        <v>25.207380000000001</v>
      </c>
      <c r="NX270" s="1">
        <v>9.6880409999999996E-5</v>
      </c>
      <c r="NY270" s="1">
        <v>8.1705189999999997E-2</v>
      </c>
      <c r="NZ270">
        <v>0.93832340000000003</v>
      </c>
      <c r="OA270">
        <v>24.678260000000002</v>
      </c>
      <c r="OB270" s="1">
        <v>9.4124439999999999E-5</v>
      </c>
      <c r="OC270" s="1">
        <v>7.9379549999999993E-2</v>
      </c>
      <c r="OD270">
        <v>0.93833610000000001</v>
      </c>
      <c r="OE270">
        <v>24.58783</v>
      </c>
      <c r="OF270" s="1">
        <v>9.1460860000000001E-5</v>
      </c>
      <c r="OG270" s="1">
        <v>7.7140130000000001E-2</v>
      </c>
      <c r="OH270">
        <v>0.93831200000000003</v>
      </c>
      <c r="OI270">
        <v>24.899560000000001</v>
      </c>
      <c r="OJ270" s="1">
        <v>8.8812139999999999E-5</v>
      </c>
      <c r="OK270" s="1">
        <v>7.4907719999999997E-2</v>
      </c>
    </row>
    <row r="271" spans="1:401" x14ac:dyDescent="0.35">
      <c r="A271">
        <v>277</v>
      </c>
      <c r="B271" t="s">
        <v>4</v>
      </c>
      <c r="C271" t="s">
        <v>181</v>
      </c>
      <c r="D271" t="s">
        <v>275</v>
      </c>
      <c r="E271">
        <v>946.35220000000004</v>
      </c>
      <c r="F271">
        <v>0.97770250000000003</v>
      </c>
      <c r="G271">
        <v>24.799430000000001</v>
      </c>
      <c r="H271">
        <v>0</v>
      </c>
      <c r="I271">
        <v>0</v>
      </c>
      <c r="J271">
        <v>0.97757870000000002</v>
      </c>
      <c r="K271">
        <v>24.47936</v>
      </c>
      <c r="L271">
        <v>0</v>
      </c>
      <c r="M271">
        <v>0</v>
      </c>
      <c r="N271">
        <v>0.97740579999999999</v>
      </c>
      <c r="O271">
        <v>24.25084</v>
      </c>
      <c r="P271">
        <v>0</v>
      </c>
      <c r="Q271">
        <v>0</v>
      </c>
      <c r="R271">
        <v>0.97724060000000001</v>
      </c>
      <c r="S271">
        <v>24.08952</v>
      </c>
      <c r="T271">
        <v>0</v>
      </c>
      <c r="U271">
        <v>0</v>
      </c>
      <c r="V271">
        <v>0.97705660000000005</v>
      </c>
      <c r="W271">
        <v>24.173639999999999</v>
      </c>
      <c r="X271">
        <v>0</v>
      </c>
      <c r="Y271">
        <v>0</v>
      </c>
      <c r="Z271">
        <v>0.97687190000000002</v>
      </c>
      <c r="AA271">
        <v>24.13306</v>
      </c>
      <c r="AB271">
        <v>0</v>
      </c>
      <c r="AC271">
        <v>0</v>
      </c>
      <c r="AD271">
        <v>0.97666070000000005</v>
      </c>
      <c r="AE271">
        <v>23.924489999999999</v>
      </c>
      <c r="AF271">
        <v>0</v>
      </c>
      <c r="AG271">
        <v>0</v>
      </c>
      <c r="AH271">
        <v>0.97649260000000004</v>
      </c>
      <c r="AI271">
        <v>23.555399999999999</v>
      </c>
      <c r="AJ271">
        <v>0</v>
      </c>
      <c r="AK271">
        <v>0</v>
      </c>
      <c r="AL271">
        <v>0.97630229999999996</v>
      </c>
      <c r="AM271">
        <v>23.112079999999999</v>
      </c>
      <c r="AN271">
        <v>0</v>
      </c>
      <c r="AO271">
        <v>0</v>
      </c>
      <c r="AP271">
        <v>0.97615560000000001</v>
      </c>
      <c r="AQ271">
        <v>23.021650000000001</v>
      </c>
      <c r="AR271">
        <v>0</v>
      </c>
      <c r="AS271">
        <v>0</v>
      </c>
      <c r="AT271">
        <v>0.97600469999999995</v>
      </c>
      <c r="AU271">
        <v>23.220369999999999</v>
      </c>
      <c r="AV271">
        <v>0</v>
      </c>
      <c r="AW271">
        <v>0</v>
      </c>
      <c r="AX271">
        <v>0.97586079999999997</v>
      </c>
      <c r="AY271">
        <v>23.437639999999998</v>
      </c>
      <c r="AZ271">
        <v>0</v>
      </c>
      <c r="BA271">
        <v>0</v>
      </c>
      <c r="BB271">
        <v>0.97570950000000001</v>
      </c>
      <c r="BC271">
        <v>23.652259999999998</v>
      </c>
      <c r="BD271" s="1">
        <v>4.0664460000000001E-18</v>
      </c>
      <c r="BE271" s="1">
        <v>2.8481329999999999E-15</v>
      </c>
      <c r="BF271">
        <v>0.97558739999999999</v>
      </c>
      <c r="BG271">
        <v>23.614889999999999</v>
      </c>
      <c r="BH271" s="1">
        <v>1.277568E-8</v>
      </c>
      <c r="BI271" s="1">
        <v>6.658614E-6</v>
      </c>
      <c r="BJ271">
        <v>0.97547349999999999</v>
      </c>
      <c r="BK271">
        <v>23.342030000000001</v>
      </c>
      <c r="BL271" s="1">
        <v>6.0335650000000002E-5</v>
      </c>
      <c r="BM271" s="1">
        <v>3.386281E-2</v>
      </c>
      <c r="BN271">
        <v>0.97537600000000002</v>
      </c>
      <c r="BO271">
        <v>23.037330000000001</v>
      </c>
      <c r="BP271" s="1">
        <v>1.4860730000000001E-2</v>
      </c>
      <c r="BQ271">
        <v>8.7212829999999997</v>
      </c>
      <c r="BR271">
        <v>0.97527569999999997</v>
      </c>
      <c r="BS271">
        <v>22.738430000000001</v>
      </c>
      <c r="BT271">
        <v>0.61387700000000001</v>
      </c>
      <c r="BU271">
        <v>373.02260000000001</v>
      </c>
      <c r="BV271">
        <v>0.97517759999999998</v>
      </c>
      <c r="BW271">
        <v>22.77195</v>
      </c>
      <c r="BX271">
        <v>6.6425229999999997</v>
      </c>
      <c r="BY271">
        <v>4155.5590000000002</v>
      </c>
      <c r="BZ271">
        <v>0.97512690000000002</v>
      </c>
      <c r="CA271">
        <v>23.002420000000001</v>
      </c>
      <c r="CB271">
        <v>24.504300000000001</v>
      </c>
      <c r="CC271">
        <v>15714.76</v>
      </c>
      <c r="CD271">
        <v>0.97507469999999996</v>
      </c>
      <c r="CE271">
        <v>23.171150000000001</v>
      </c>
      <c r="CF271">
        <v>36.925370000000001</v>
      </c>
      <c r="CG271">
        <v>24203.95</v>
      </c>
      <c r="CH271">
        <v>0.97502679999999997</v>
      </c>
      <c r="CI271">
        <v>23.356490000000001</v>
      </c>
      <c r="CJ271">
        <v>26.11074</v>
      </c>
      <c r="CK271">
        <v>17434.669999999998</v>
      </c>
      <c r="CL271">
        <v>0.97499979999999997</v>
      </c>
      <c r="CM271">
        <v>23.314070000000001</v>
      </c>
      <c r="CN271">
        <v>9.6157409999999999</v>
      </c>
      <c r="CO271">
        <v>6526.3789999999999</v>
      </c>
      <c r="CP271">
        <v>0.97494950000000002</v>
      </c>
      <c r="CQ271">
        <v>23.052119999999999</v>
      </c>
      <c r="CR271">
        <v>2.018043</v>
      </c>
      <c r="CS271">
        <v>1389.412</v>
      </c>
      <c r="CT271">
        <v>0.97493859999999999</v>
      </c>
      <c r="CU271">
        <v>22.847519999999999</v>
      </c>
      <c r="CV271">
        <v>0.26519359999999997</v>
      </c>
      <c r="CW271">
        <v>184.62960000000001</v>
      </c>
      <c r="CX271">
        <v>0.97490560000000004</v>
      </c>
      <c r="CY271">
        <v>22.76014</v>
      </c>
      <c r="CZ271" s="1">
        <v>2.863601E-2</v>
      </c>
      <c r="DA271">
        <v>19.858160000000002</v>
      </c>
      <c r="DB271">
        <v>0.97487049999999997</v>
      </c>
      <c r="DC271">
        <v>23.212890000000002</v>
      </c>
      <c r="DD271" s="1">
        <v>7.2951420000000001E-3</v>
      </c>
      <c r="DE271">
        <v>4.8726960000000004</v>
      </c>
      <c r="DF271">
        <v>0.97484939999999998</v>
      </c>
      <c r="DG271">
        <v>23.82122</v>
      </c>
      <c r="DH271" s="1">
        <v>5.1186160000000003E-3</v>
      </c>
      <c r="DI271">
        <v>3.376055</v>
      </c>
      <c r="DJ271">
        <v>0.9748445</v>
      </c>
      <c r="DK271">
        <v>24.427109999999999</v>
      </c>
      <c r="DL271" s="1">
        <v>4.2511290000000002E-3</v>
      </c>
      <c r="DM271">
        <v>2.8011219999999999</v>
      </c>
      <c r="DN271">
        <v>0.97479530000000003</v>
      </c>
      <c r="DO271">
        <v>24.88072</v>
      </c>
      <c r="DP271" s="1">
        <v>3.5797260000000001E-3</v>
      </c>
      <c r="DQ271">
        <v>2.3584070000000001</v>
      </c>
      <c r="DR271">
        <v>0.9747924</v>
      </c>
      <c r="DS271">
        <v>24.824259999999999</v>
      </c>
      <c r="DT271" s="1">
        <v>3.030273E-3</v>
      </c>
      <c r="DU271">
        <v>1.99607</v>
      </c>
      <c r="DV271">
        <v>0.9747304</v>
      </c>
      <c r="DW271">
        <v>24.45307</v>
      </c>
      <c r="DX271" s="1">
        <v>2.5787710000000001E-3</v>
      </c>
      <c r="DY271">
        <v>1.698502</v>
      </c>
      <c r="DZ271">
        <v>0.9746842</v>
      </c>
      <c r="EA271">
        <v>24.013259999999999</v>
      </c>
      <c r="EB271" s="1">
        <v>2.2087270000000002E-3</v>
      </c>
      <c r="EC271">
        <v>1.454566</v>
      </c>
      <c r="ED271">
        <v>0.97463239999999995</v>
      </c>
      <c r="EE271">
        <v>23.645769999999999</v>
      </c>
      <c r="EF271" s="1">
        <v>1.905302E-3</v>
      </c>
      <c r="EG271">
        <v>1.2545310000000001</v>
      </c>
      <c r="EH271">
        <v>0.97456810000000005</v>
      </c>
      <c r="EI271">
        <v>23.702929999999999</v>
      </c>
      <c r="EJ271" s="1">
        <v>1.6551910000000001E-3</v>
      </c>
      <c r="EK271">
        <v>1.0896699999999999</v>
      </c>
      <c r="EL271">
        <v>0.97451350000000003</v>
      </c>
      <c r="EM271">
        <v>24.123360000000002</v>
      </c>
      <c r="EN271" s="1">
        <v>1.4490449999999999E-3</v>
      </c>
      <c r="EO271">
        <v>0.95378370000000001</v>
      </c>
      <c r="EP271">
        <v>0.97441359999999999</v>
      </c>
      <c r="EQ271">
        <v>24.690429999999999</v>
      </c>
      <c r="ER271" s="1">
        <v>1.277601E-3</v>
      </c>
      <c r="ES271">
        <v>0.84082630000000003</v>
      </c>
      <c r="ET271">
        <v>0.97432969999999997</v>
      </c>
      <c r="EU271">
        <v>25.161290000000001</v>
      </c>
      <c r="EV271" s="1">
        <v>1.1336709999999999E-3</v>
      </c>
      <c r="EW271">
        <v>0.74600820000000001</v>
      </c>
      <c r="EX271">
        <v>0.97425649999999997</v>
      </c>
      <c r="EY271">
        <v>25.160679999999999</v>
      </c>
      <c r="EZ271" s="1">
        <v>1.011975E-3</v>
      </c>
      <c r="FA271">
        <v>0.66584900000000002</v>
      </c>
      <c r="FB271">
        <v>0.97415790000000002</v>
      </c>
      <c r="FC271">
        <v>24.852630000000001</v>
      </c>
      <c r="FD271" s="1">
        <v>9.0891120000000005E-4</v>
      </c>
      <c r="FE271">
        <v>0.59796479999999996</v>
      </c>
      <c r="FF271">
        <v>0.97404840000000004</v>
      </c>
      <c r="FG271">
        <v>24.486280000000001</v>
      </c>
      <c r="FH271" s="1">
        <v>8.2216829999999996E-4</v>
      </c>
      <c r="FI271">
        <v>0.54079809999999995</v>
      </c>
      <c r="FJ271">
        <v>0.97395069999999995</v>
      </c>
      <c r="FK271">
        <v>24.133520000000001</v>
      </c>
      <c r="FL271" s="1">
        <v>7.4927309999999999E-4</v>
      </c>
      <c r="FM271">
        <v>0.49278499999999997</v>
      </c>
      <c r="FN271">
        <v>0.97386589999999995</v>
      </c>
      <c r="FO271">
        <v>24.258199999999999</v>
      </c>
      <c r="FP271" s="1">
        <v>6.8766680000000003E-4</v>
      </c>
      <c r="FQ271">
        <v>0.45221329999999998</v>
      </c>
      <c r="FR271">
        <v>0.97377279999999999</v>
      </c>
      <c r="FS271">
        <v>24.60539</v>
      </c>
      <c r="FT271" s="1">
        <v>6.3509359999999997E-4</v>
      </c>
      <c r="FU271">
        <v>0.41759560000000001</v>
      </c>
      <c r="FV271">
        <v>0.97372440000000005</v>
      </c>
      <c r="FW271">
        <v>24.867329999999999</v>
      </c>
      <c r="FX271" s="1">
        <v>5.8912479999999995E-4</v>
      </c>
      <c r="FY271">
        <v>0.38733410000000001</v>
      </c>
      <c r="FZ271">
        <v>0.97362990000000005</v>
      </c>
      <c r="GA271">
        <v>25.049040000000002</v>
      </c>
      <c r="GB271" s="1">
        <v>5.4983080000000001E-4</v>
      </c>
      <c r="GC271">
        <v>0.36145179999999999</v>
      </c>
      <c r="GD271">
        <v>0.97355190000000003</v>
      </c>
      <c r="GE271">
        <v>24.915009999999999</v>
      </c>
      <c r="GF271" s="1">
        <v>5.157731E-4</v>
      </c>
      <c r="GG271">
        <v>0.3390493</v>
      </c>
      <c r="GH271">
        <v>0.97345760000000003</v>
      </c>
      <c r="GI271">
        <v>24.730630000000001</v>
      </c>
      <c r="GJ271" s="1">
        <v>4.8559519999999998E-4</v>
      </c>
      <c r="GK271">
        <v>0.31919960000000003</v>
      </c>
      <c r="GL271">
        <v>0.97342629999999997</v>
      </c>
      <c r="GM271">
        <v>24.40709</v>
      </c>
      <c r="GN271" s="1">
        <v>4.5884019999999998E-4</v>
      </c>
      <c r="GO271">
        <v>0.30158279999999998</v>
      </c>
      <c r="GP271">
        <v>0.97336299999999998</v>
      </c>
      <c r="GQ271">
        <v>24.0167</v>
      </c>
      <c r="GR271" s="1">
        <v>4.3524589999999999E-4</v>
      </c>
      <c r="GS271">
        <v>0.28606110000000001</v>
      </c>
      <c r="GT271">
        <v>0.97332260000000004</v>
      </c>
      <c r="GU271">
        <v>23.583559999999999</v>
      </c>
      <c r="GV271" s="1">
        <v>4.1424810000000002E-4</v>
      </c>
      <c r="GW271">
        <v>0.27224969999999998</v>
      </c>
      <c r="GX271">
        <v>0.97327819999999998</v>
      </c>
      <c r="GY271">
        <v>23.576049999999999</v>
      </c>
      <c r="GZ271" s="1">
        <v>3.9495250000000002E-4</v>
      </c>
      <c r="HA271">
        <v>0.25958019999999998</v>
      </c>
      <c r="HB271">
        <v>0.9732478</v>
      </c>
      <c r="HC271">
        <v>23.997900000000001</v>
      </c>
      <c r="HD271" s="1">
        <v>3.7715909999999999E-4</v>
      </c>
      <c r="HE271">
        <v>0.24787120000000001</v>
      </c>
      <c r="HF271">
        <v>0.97323269999999995</v>
      </c>
      <c r="HG271">
        <v>24.561109999999999</v>
      </c>
      <c r="HH271" s="1">
        <v>3.6107780000000001E-4</v>
      </c>
      <c r="HI271">
        <v>0.23729829999999999</v>
      </c>
      <c r="HJ271">
        <v>0.97321219999999997</v>
      </c>
      <c r="HK271">
        <v>24.748699999999999</v>
      </c>
      <c r="HL271" s="1">
        <v>3.4622690000000002E-4</v>
      </c>
      <c r="HM271">
        <v>0.2275404</v>
      </c>
      <c r="HN271">
        <v>0.97321139999999995</v>
      </c>
      <c r="HO271">
        <v>24.425599999999999</v>
      </c>
      <c r="HP271" s="1">
        <v>3.3267330000000001E-4</v>
      </c>
      <c r="HQ271">
        <v>0.21862309999999999</v>
      </c>
      <c r="HR271">
        <v>0.97317279999999995</v>
      </c>
      <c r="HS271">
        <v>23.974129999999999</v>
      </c>
      <c r="HT271" s="1">
        <v>3.2036800000000002E-4</v>
      </c>
      <c r="HU271">
        <v>0.2105379</v>
      </c>
      <c r="HV271">
        <v>0.9731919</v>
      </c>
      <c r="HW271">
        <v>23.43477</v>
      </c>
      <c r="HX271" s="1">
        <v>3.0899299999999997E-4</v>
      </c>
      <c r="HY271">
        <v>0.2030642</v>
      </c>
      <c r="HZ271">
        <v>0.97316320000000001</v>
      </c>
      <c r="IA271">
        <v>23.29504</v>
      </c>
      <c r="IB271" s="1">
        <v>2.9840630000000002E-4</v>
      </c>
      <c r="IC271">
        <v>0.19610739999999999</v>
      </c>
      <c r="ID271">
        <v>0.9731609</v>
      </c>
      <c r="IE271">
        <v>23.514530000000001</v>
      </c>
      <c r="IF271" s="1">
        <v>2.882677E-4</v>
      </c>
      <c r="IG271">
        <v>0.1894506</v>
      </c>
      <c r="IH271">
        <v>0.97314420000000001</v>
      </c>
      <c r="II271">
        <v>23.895320000000002</v>
      </c>
      <c r="IJ271" s="1">
        <v>2.7864349999999998E-4</v>
      </c>
      <c r="IK271">
        <v>0.18312970000000001</v>
      </c>
      <c r="IL271">
        <v>0.97316069999999999</v>
      </c>
      <c r="IM271">
        <v>24.212039999999998</v>
      </c>
      <c r="IN271" s="1">
        <v>2.6951889999999999E-4</v>
      </c>
      <c r="IO271">
        <v>0.17713400000000001</v>
      </c>
      <c r="IP271">
        <v>0.97311910000000001</v>
      </c>
      <c r="IQ271">
        <v>24.150069999999999</v>
      </c>
      <c r="IR271" s="1">
        <v>2.6101949999999998E-4</v>
      </c>
      <c r="IS271">
        <v>0.1715518</v>
      </c>
      <c r="IT271">
        <v>0.97309730000000005</v>
      </c>
      <c r="IU271">
        <v>23.90954</v>
      </c>
      <c r="IV271" s="1">
        <v>2.5295439999999998E-4</v>
      </c>
      <c r="IW271">
        <v>0.16625670000000001</v>
      </c>
      <c r="IX271">
        <v>0.97309489999999998</v>
      </c>
      <c r="IY271">
        <v>23.648199999999999</v>
      </c>
      <c r="IZ271" s="1">
        <v>2.4499050000000001E-4</v>
      </c>
      <c r="JA271">
        <v>0.16102959999999999</v>
      </c>
      <c r="JB271">
        <v>0.97308269999999997</v>
      </c>
      <c r="JC271">
        <v>23.43629</v>
      </c>
      <c r="JD271" s="1">
        <v>2.3724999999999999E-4</v>
      </c>
      <c r="JE271">
        <v>0.15595319999999999</v>
      </c>
      <c r="JF271">
        <v>0.9730221</v>
      </c>
      <c r="JG271">
        <v>23.69463</v>
      </c>
      <c r="JH271" s="1">
        <v>2.296903E-4</v>
      </c>
      <c r="JI271">
        <v>0.15098929999999999</v>
      </c>
      <c r="JJ271">
        <v>0.97300909999999996</v>
      </c>
      <c r="JK271">
        <v>24.085470000000001</v>
      </c>
      <c r="JL271" s="1">
        <v>2.2255650000000001E-4</v>
      </c>
      <c r="JM271">
        <v>0.14630090000000001</v>
      </c>
      <c r="JN271">
        <v>0.97295189999999998</v>
      </c>
      <c r="JO271">
        <v>24.430869999999999</v>
      </c>
      <c r="JP271" s="1">
        <v>2.159253E-4</v>
      </c>
      <c r="JQ271">
        <v>0.14194760000000001</v>
      </c>
      <c r="JR271">
        <v>0.97290189999999999</v>
      </c>
      <c r="JS271">
        <v>24.61947</v>
      </c>
      <c r="JT271" s="1">
        <v>2.09476E-4</v>
      </c>
      <c r="JU271">
        <v>0.1377157</v>
      </c>
      <c r="JV271">
        <v>0.97287389999999996</v>
      </c>
      <c r="JW271">
        <v>24.621700000000001</v>
      </c>
      <c r="JX271" s="1">
        <v>2.030264E-4</v>
      </c>
      <c r="JY271">
        <v>0.1334776</v>
      </c>
      <c r="JZ271">
        <v>0.97283569999999997</v>
      </c>
      <c r="KA271">
        <v>24.421659999999999</v>
      </c>
      <c r="KB271" s="1">
        <v>1.9686399999999999E-4</v>
      </c>
      <c r="KC271">
        <v>0.12942870000000001</v>
      </c>
      <c r="KD271">
        <v>0.97275389999999995</v>
      </c>
      <c r="KE271">
        <v>24.20119</v>
      </c>
      <c r="KF271" s="1">
        <v>1.9088570000000001E-4</v>
      </c>
      <c r="KG271">
        <v>0.12550359999999999</v>
      </c>
      <c r="KH271">
        <v>0.9727228</v>
      </c>
      <c r="KI271">
        <v>23.961670000000002</v>
      </c>
      <c r="KJ271" s="1">
        <v>1.851744E-4</v>
      </c>
      <c r="KK271">
        <v>0.12174939999999999</v>
      </c>
      <c r="KL271">
        <v>0.97265699999999999</v>
      </c>
      <c r="KM271">
        <v>24.099</v>
      </c>
      <c r="KN271" s="1">
        <v>1.7985209999999999E-4</v>
      </c>
      <c r="KO271">
        <v>0.1182549</v>
      </c>
      <c r="KP271">
        <v>0.97257899999999997</v>
      </c>
      <c r="KQ271">
        <v>24.419280000000001</v>
      </c>
      <c r="KR271" s="1">
        <v>1.745281E-4</v>
      </c>
      <c r="KS271">
        <v>0.1147553</v>
      </c>
      <c r="KT271">
        <v>0.9725357</v>
      </c>
      <c r="KU271">
        <v>24.857399999999998</v>
      </c>
      <c r="KV271" s="1">
        <v>1.6950689999999999E-4</v>
      </c>
      <c r="KW271">
        <v>0.1114564</v>
      </c>
      <c r="KX271">
        <v>0.97245729999999997</v>
      </c>
      <c r="KY271">
        <v>25.282900000000001</v>
      </c>
      <c r="KZ271" s="1">
        <v>1.6461239999999999E-4</v>
      </c>
      <c r="LA271">
        <v>0.1082429</v>
      </c>
      <c r="LB271">
        <v>0.97240249999999995</v>
      </c>
      <c r="LC271">
        <v>25.323350000000001</v>
      </c>
      <c r="LD271" s="1">
        <v>1.5979000000000001E-4</v>
      </c>
      <c r="LE271">
        <v>0.1050719</v>
      </c>
      <c r="LF271">
        <v>0.97233400000000003</v>
      </c>
      <c r="LG271">
        <v>25.074909999999999</v>
      </c>
      <c r="LH271" s="1">
        <v>1.5529239999999999E-4</v>
      </c>
      <c r="LI271">
        <v>0.1021156</v>
      </c>
      <c r="LJ271">
        <v>0.97227909999999995</v>
      </c>
      <c r="LK271">
        <v>24.76033</v>
      </c>
      <c r="LL271" s="1">
        <v>1.508778E-4</v>
      </c>
      <c r="LM271" s="1">
        <v>9.9214479999999994E-2</v>
      </c>
      <c r="LN271">
        <v>0.97224480000000002</v>
      </c>
      <c r="LO271">
        <v>24.520610000000001</v>
      </c>
      <c r="LP271" s="1">
        <v>1.4661319999999999E-4</v>
      </c>
      <c r="LQ271" s="1">
        <v>9.6407090000000001E-2</v>
      </c>
      <c r="LR271">
        <v>0.97219770000000005</v>
      </c>
      <c r="LS271">
        <v>24.870080000000002</v>
      </c>
      <c r="LT271" s="1">
        <v>1.4262319999999999E-4</v>
      </c>
      <c r="LU271" s="1">
        <v>9.3783290000000005E-2</v>
      </c>
      <c r="LV271">
        <v>0.97212100000000001</v>
      </c>
      <c r="LW271">
        <v>25.424810000000001</v>
      </c>
      <c r="LX271" s="1">
        <v>1.3882829999999999E-4</v>
      </c>
      <c r="LY271" s="1">
        <v>9.1289250000000002E-2</v>
      </c>
      <c r="LZ271">
        <v>0.9720704</v>
      </c>
      <c r="MA271">
        <v>26.021809999999999</v>
      </c>
      <c r="MB271" s="1">
        <v>1.350573E-4</v>
      </c>
      <c r="MC271" s="1">
        <v>8.8813039999999996E-2</v>
      </c>
      <c r="MD271">
        <v>0.97203479999999998</v>
      </c>
      <c r="ME271">
        <v>26.52075</v>
      </c>
      <c r="MF271" s="1">
        <v>1.3140490000000001E-4</v>
      </c>
      <c r="MG271">
        <v>8.6408299999999993E-2</v>
      </c>
      <c r="MH271">
        <v>0.97197579999999995</v>
      </c>
      <c r="MI271">
        <v>26.56439</v>
      </c>
      <c r="MJ271" s="1">
        <v>1.2800029999999999E-4</v>
      </c>
      <c r="MK271" s="1">
        <v>8.4170809999999999E-2</v>
      </c>
      <c r="ML271">
        <v>0.97194429999999998</v>
      </c>
      <c r="MM271">
        <v>26.288589999999999</v>
      </c>
      <c r="MN271" s="1">
        <v>1.2468160000000001E-4</v>
      </c>
      <c r="MO271" s="1">
        <v>8.1989569999999998E-2</v>
      </c>
      <c r="MP271">
        <v>0.97191249999999996</v>
      </c>
      <c r="MQ271">
        <v>25.90662</v>
      </c>
      <c r="MR271" s="1">
        <v>1.212751E-4</v>
      </c>
      <c r="MS271" s="1">
        <v>7.9751639999999999E-2</v>
      </c>
      <c r="MT271">
        <v>0.97185299999999997</v>
      </c>
      <c r="MU271">
        <v>25.503879999999999</v>
      </c>
      <c r="MV271" s="1">
        <v>1.17978E-4</v>
      </c>
      <c r="MW271" s="1">
        <v>7.7582869999999998E-2</v>
      </c>
      <c r="MX271">
        <v>0.97180319999999998</v>
      </c>
      <c r="MY271">
        <v>25.27402</v>
      </c>
      <c r="MZ271" s="1">
        <v>1.146962E-4</v>
      </c>
      <c r="NA271" s="1">
        <v>7.5428990000000001E-2</v>
      </c>
      <c r="NB271">
        <v>0.97177199999999997</v>
      </c>
      <c r="NC271">
        <v>25.377459999999999</v>
      </c>
      <c r="ND271" s="1">
        <v>1.115798E-4</v>
      </c>
      <c r="NE271" s="1">
        <v>7.3374460000000002E-2</v>
      </c>
      <c r="NF271">
        <v>0.97171949999999996</v>
      </c>
      <c r="NG271">
        <v>25.854019999999998</v>
      </c>
      <c r="NH271" s="1">
        <v>1.085847E-4</v>
      </c>
      <c r="NI271" s="1">
        <v>7.1407970000000001E-2</v>
      </c>
      <c r="NJ271">
        <v>0.97166249999999998</v>
      </c>
      <c r="NK271">
        <v>26.085290000000001</v>
      </c>
      <c r="NL271" s="1">
        <v>1.057264E-4</v>
      </c>
      <c r="NM271" s="1">
        <v>6.9528809999999996E-2</v>
      </c>
      <c r="NN271">
        <v>0.97163520000000003</v>
      </c>
      <c r="NO271">
        <v>25.98094</v>
      </c>
      <c r="NP271" s="1">
        <v>1.028422E-4</v>
      </c>
      <c r="NQ271" s="1">
        <v>6.763334E-2</v>
      </c>
      <c r="NR271">
        <v>0.97159359999999995</v>
      </c>
      <c r="NS271">
        <v>25.671759999999999</v>
      </c>
      <c r="NT271" s="1">
        <v>9.9991129999999994E-5</v>
      </c>
      <c r="NU271" s="1">
        <v>6.5761739999999999E-2</v>
      </c>
      <c r="NV271">
        <v>0.9715724</v>
      </c>
      <c r="NW271">
        <v>25.24109</v>
      </c>
      <c r="NX271" s="1">
        <v>9.7118270000000006E-5</v>
      </c>
      <c r="NY271" s="1">
        <v>6.3870769999999993E-2</v>
      </c>
      <c r="NZ271">
        <v>0.97152300000000003</v>
      </c>
      <c r="OA271">
        <v>24.71866</v>
      </c>
      <c r="OB271" s="1">
        <v>9.4346959999999994E-5</v>
      </c>
      <c r="OC271" s="1">
        <v>6.2047850000000002E-2</v>
      </c>
      <c r="OD271">
        <v>0.97146509999999997</v>
      </c>
      <c r="OE271">
        <v>24.62659</v>
      </c>
      <c r="OF271" s="1">
        <v>9.1683959999999996E-5</v>
      </c>
      <c r="OG271" s="1">
        <v>6.0299270000000002E-2</v>
      </c>
      <c r="OH271">
        <v>0.97143500000000005</v>
      </c>
      <c r="OI271">
        <v>24.928889999999999</v>
      </c>
      <c r="OJ271" s="1">
        <v>8.9028729999999999E-5</v>
      </c>
      <c r="OK271" s="1">
        <v>5.8552779999999999E-2</v>
      </c>
    </row>
    <row r="272" spans="1:401" x14ac:dyDescent="0.35">
      <c r="A272">
        <v>278</v>
      </c>
      <c r="B272" t="s">
        <v>4</v>
      </c>
      <c r="C272" t="s">
        <v>181</v>
      </c>
      <c r="D272" t="s">
        <v>276</v>
      </c>
      <c r="E272">
        <v>897.05690000000004</v>
      </c>
      <c r="F272">
        <v>1.717732</v>
      </c>
      <c r="G272">
        <v>24.833269999999999</v>
      </c>
      <c r="H272">
        <v>0</v>
      </c>
      <c r="I272">
        <v>0</v>
      </c>
      <c r="J272">
        <v>1.718121</v>
      </c>
      <c r="K272">
        <v>24.50836</v>
      </c>
      <c r="L272">
        <v>0</v>
      </c>
      <c r="M272">
        <v>0</v>
      </c>
      <c r="N272">
        <v>1.7185060000000001</v>
      </c>
      <c r="O272">
        <v>24.27064</v>
      </c>
      <c r="P272">
        <v>0</v>
      </c>
      <c r="Q272">
        <v>0</v>
      </c>
      <c r="R272">
        <v>1.7189350000000001</v>
      </c>
      <c r="S272">
        <v>24.099340000000002</v>
      </c>
      <c r="T272">
        <v>0</v>
      </c>
      <c r="U272">
        <v>0</v>
      </c>
      <c r="V272">
        <v>1.7193970000000001</v>
      </c>
      <c r="W272">
        <v>24.180230000000002</v>
      </c>
      <c r="X272">
        <v>0</v>
      </c>
      <c r="Y272">
        <v>0</v>
      </c>
      <c r="Z272">
        <v>1.719924</v>
      </c>
      <c r="AA272">
        <v>24.145140000000001</v>
      </c>
      <c r="AB272">
        <v>0</v>
      </c>
      <c r="AC272">
        <v>0</v>
      </c>
      <c r="AD272">
        <v>1.7204280000000001</v>
      </c>
      <c r="AE272">
        <v>23.946840000000002</v>
      </c>
      <c r="AF272">
        <v>0</v>
      </c>
      <c r="AG272">
        <v>0</v>
      </c>
      <c r="AH272">
        <v>1.7209369999999999</v>
      </c>
      <c r="AI272">
        <v>23.59055</v>
      </c>
      <c r="AJ272">
        <v>0</v>
      </c>
      <c r="AK272">
        <v>0</v>
      </c>
      <c r="AL272">
        <v>1.7215659999999999</v>
      </c>
      <c r="AM272">
        <v>23.156020000000002</v>
      </c>
      <c r="AN272">
        <v>0</v>
      </c>
      <c r="AO272">
        <v>0</v>
      </c>
      <c r="AP272">
        <v>1.721965</v>
      </c>
      <c r="AQ272">
        <v>23.06804</v>
      </c>
      <c r="AR272">
        <v>0</v>
      </c>
      <c r="AS272">
        <v>0</v>
      </c>
      <c r="AT272">
        <v>1.7224930000000001</v>
      </c>
      <c r="AU272">
        <v>23.257829999999998</v>
      </c>
      <c r="AV272">
        <v>0</v>
      </c>
      <c r="AW272">
        <v>0</v>
      </c>
      <c r="AX272">
        <v>1.722996</v>
      </c>
      <c r="AY272">
        <v>23.463940000000001</v>
      </c>
      <c r="AZ272">
        <v>0</v>
      </c>
      <c r="BA272">
        <v>0</v>
      </c>
      <c r="BB272">
        <v>1.7234309999999999</v>
      </c>
      <c r="BC272">
        <v>23.669730000000001</v>
      </c>
      <c r="BD272" s="1">
        <v>4.3785289999999999E-18</v>
      </c>
      <c r="BE272" s="1">
        <v>2.321638E-15</v>
      </c>
      <c r="BF272">
        <v>1.7238249999999999</v>
      </c>
      <c r="BG272">
        <v>23.627400000000002</v>
      </c>
      <c r="BH272" s="1">
        <v>7.0601939999999998E-9</v>
      </c>
      <c r="BI272" s="1">
        <v>2.82753E-6</v>
      </c>
      <c r="BJ272">
        <v>1.7242759999999999</v>
      </c>
      <c r="BK272">
        <v>23.35783</v>
      </c>
      <c r="BL272" s="1">
        <v>4.1765640000000001E-5</v>
      </c>
      <c r="BM272" s="1">
        <v>1.849663E-2</v>
      </c>
      <c r="BN272">
        <v>1.724623</v>
      </c>
      <c r="BO272">
        <v>23.056950000000001</v>
      </c>
      <c r="BP272" s="1">
        <v>1.149464E-2</v>
      </c>
      <c r="BQ272">
        <v>5.3650229999999999</v>
      </c>
      <c r="BR272">
        <v>1.7250080000000001</v>
      </c>
      <c r="BS272">
        <v>22.759399999999999</v>
      </c>
      <c r="BT272">
        <v>0.51549880000000003</v>
      </c>
      <c r="BU272">
        <v>250.3415</v>
      </c>
      <c r="BV272">
        <v>1.72529</v>
      </c>
      <c r="BW272">
        <v>22.796299999999999</v>
      </c>
      <c r="BX272">
        <v>5.963171</v>
      </c>
      <c r="BY272">
        <v>2992.6480000000001</v>
      </c>
      <c r="BZ272">
        <v>1.725543</v>
      </c>
      <c r="CA272">
        <v>23.030570000000001</v>
      </c>
      <c r="CB272">
        <v>23.275590000000001</v>
      </c>
      <c r="CC272">
        <v>12012.56</v>
      </c>
      <c r="CD272">
        <v>1.7257709999999999</v>
      </c>
      <c r="CE272">
        <v>23.195810000000002</v>
      </c>
      <c r="CF272">
        <v>36.841009999999997</v>
      </c>
      <c r="CG272">
        <v>19485.61</v>
      </c>
      <c r="CH272">
        <v>1.7259519999999999</v>
      </c>
      <c r="CI272">
        <v>23.381049999999998</v>
      </c>
      <c r="CJ272">
        <v>27.171320000000001</v>
      </c>
      <c r="CK272">
        <v>14681.53</v>
      </c>
      <c r="CL272">
        <v>1.7261919999999999</v>
      </c>
      <c r="CM272">
        <v>23.33</v>
      </c>
      <c r="CN272">
        <v>10.388120000000001</v>
      </c>
      <c r="CO272">
        <v>5719.6980000000003</v>
      </c>
      <c r="CP272">
        <v>1.726288</v>
      </c>
      <c r="CQ272">
        <v>23.064820000000001</v>
      </c>
      <c r="CR272">
        <v>2.2527509999999999</v>
      </c>
      <c r="CS272">
        <v>1261.1420000000001</v>
      </c>
      <c r="CT272">
        <v>1.7264109999999999</v>
      </c>
      <c r="CU272">
        <v>22.859760000000001</v>
      </c>
      <c r="CV272">
        <v>0.30379089999999997</v>
      </c>
      <c r="CW272">
        <v>172.35669999999999</v>
      </c>
      <c r="CX272">
        <v>1.7265470000000001</v>
      </c>
      <c r="CY272">
        <v>22.77214</v>
      </c>
      <c r="CZ272" s="1">
        <v>3.256208E-2</v>
      </c>
      <c r="DA272">
        <v>18.436019999999999</v>
      </c>
      <c r="DB272">
        <v>1.7266049999999999</v>
      </c>
      <c r="DC272">
        <v>23.230370000000001</v>
      </c>
      <c r="DD272" s="1">
        <v>7.6159269999999998E-3</v>
      </c>
      <c r="DE272">
        <v>4.132841</v>
      </c>
      <c r="DF272">
        <v>1.72658</v>
      </c>
      <c r="DG272">
        <v>23.840420000000002</v>
      </c>
      <c r="DH272" s="1">
        <v>5.1848509999999999E-3</v>
      </c>
      <c r="DI272">
        <v>2.7669329999999999</v>
      </c>
      <c r="DJ272">
        <v>1.7267319999999999</v>
      </c>
      <c r="DK272">
        <v>24.445</v>
      </c>
      <c r="DL272" s="1">
        <v>4.2961099999999997E-3</v>
      </c>
      <c r="DM272">
        <v>2.2895439999999998</v>
      </c>
      <c r="DN272">
        <v>1.7267760000000001</v>
      </c>
      <c r="DO272">
        <v>24.900279999999999</v>
      </c>
      <c r="DP272" s="1">
        <v>3.6162429999999999E-3</v>
      </c>
      <c r="DQ272">
        <v>1.9268749999999999</v>
      </c>
      <c r="DR272">
        <v>1.7269159999999999</v>
      </c>
      <c r="DS272">
        <v>24.83868</v>
      </c>
      <c r="DT272" s="1">
        <v>3.0602619999999998E-3</v>
      </c>
      <c r="DU272">
        <v>1.6302989999999999</v>
      </c>
      <c r="DV272">
        <v>1.72699</v>
      </c>
      <c r="DW272">
        <v>24.47437</v>
      </c>
      <c r="DX272" s="1">
        <v>2.6033900000000001E-3</v>
      </c>
      <c r="DY272">
        <v>1.386728</v>
      </c>
      <c r="DZ272">
        <v>1.7270540000000001</v>
      </c>
      <c r="EA272">
        <v>24.038399999999999</v>
      </c>
      <c r="EB272" s="1">
        <v>2.2288759999999999E-3</v>
      </c>
      <c r="EC272">
        <v>1.1870179999999999</v>
      </c>
      <c r="ED272">
        <v>1.7271590000000001</v>
      </c>
      <c r="EE272">
        <v>23.672350000000002</v>
      </c>
      <c r="EF272" s="1">
        <v>1.921872E-3</v>
      </c>
      <c r="EG272">
        <v>1.0233209999999999</v>
      </c>
      <c r="EH272">
        <v>1.7273270000000001</v>
      </c>
      <c r="EI272">
        <v>23.73404</v>
      </c>
      <c r="EJ272" s="1">
        <v>1.6688580000000001E-3</v>
      </c>
      <c r="EK272">
        <v>0.8884128</v>
      </c>
      <c r="EL272">
        <v>1.727528</v>
      </c>
      <c r="EM272">
        <v>24.15099</v>
      </c>
      <c r="EN272" s="1">
        <v>1.460334E-3</v>
      </c>
      <c r="EO272">
        <v>0.77722639999999998</v>
      </c>
      <c r="EP272">
        <v>1.7276899999999999</v>
      </c>
      <c r="EQ272">
        <v>24.713049999999999</v>
      </c>
      <c r="ER272" s="1">
        <v>1.2870480000000001E-3</v>
      </c>
      <c r="ES272">
        <v>0.68486380000000002</v>
      </c>
      <c r="ET272">
        <v>1.7279230000000001</v>
      </c>
      <c r="EU272">
        <v>25.179939999999998</v>
      </c>
      <c r="EV272" s="1">
        <v>1.1416250000000001E-3</v>
      </c>
      <c r="EW272">
        <v>0.60738250000000005</v>
      </c>
      <c r="EX272">
        <v>1.7281299999999999</v>
      </c>
      <c r="EY272">
        <v>25.173539999999999</v>
      </c>
      <c r="EZ272" s="1">
        <v>1.0187099999999999E-3</v>
      </c>
      <c r="FA272">
        <v>0.54189759999999998</v>
      </c>
      <c r="FB272">
        <v>1.7284010000000001</v>
      </c>
      <c r="FC272">
        <v>24.869509999999998</v>
      </c>
      <c r="FD272" s="1">
        <v>9.1461120000000003E-4</v>
      </c>
      <c r="FE272">
        <v>0.48644159999999997</v>
      </c>
      <c r="FF272">
        <v>1.7286680000000001</v>
      </c>
      <c r="FG272">
        <v>24.508330000000001</v>
      </c>
      <c r="FH272" s="1">
        <v>8.2694050000000003E-4</v>
      </c>
      <c r="FI272">
        <v>0.43969720000000001</v>
      </c>
      <c r="FJ272">
        <v>1.7290140000000001</v>
      </c>
      <c r="FK272">
        <v>24.157360000000001</v>
      </c>
      <c r="FL272" s="1">
        <v>7.5329439999999998E-4</v>
      </c>
      <c r="FM272">
        <v>0.40046019999999999</v>
      </c>
      <c r="FN272">
        <v>1.7292069999999999</v>
      </c>
      <c r="FO272">
        <v>24.287269999999999</v>
      </c>
      <c r="FP272" s="1">
        <v>6.9107979999999999E-4</v>
      </c>
      <c r="FQ272">
        <v>0.36732300000000001</v>
      </c>
      <c r="FR272">
        <v>1.729479</v>
      </c>
      <c r="FS272">
        <v>24.628810000000001</v>
      </c>
      <c r="FT272" s="1">
        <v>6.3804680000000003E-4</v>
      </c>
      <c r="FU272">
        <v>0.33907799999999999</v>
      </c>
      <c r="FV272">
        <v>1.7297709999999999</v>
      </c>
      <c r="FW272">
        <v>24.884740000000001</v>
      </c>
      <c r="FX272" s="1">
        <v>5.9169409999999996E-4</v>
      </c>
      <c r="FY272">
        <v>0.3144091</v>
      </c>
      <c r="FZ272">
        <v>1.7300720000000001</v>
      </c>
      <c r="GA272">
        <v>25.061699999999998</v>
      </c>
      <c r="GB272" s="1">
        <v>5.5201580000000005E-4</v>
      </c>
      <c r="GC272">
        <v>0.293265</v>
      </c>
      <c r="GD272">
        <v>1.730224</v>
      </c>
      <c r="GE272">
        <v>24.928920000000002</v>
      </c>
      <c r="GF272" s="1">
        <v>5.1769559999999997E-4</v>
      </c>
      <c r="GG272">
        <v>0.27500940000000001</v>
      </c>
      <c r="GH272">
        <v>1.7304839999999999</v>
      </c>
      <c r="GI272">
        <v>24.754660000000001</v>
      </c>
      <c r="GJ272" s="1">
        <v>4.8729989999999999E-4</v>
      </c>
      <c r="GK272">
        <v>0.25883729999999999</v>
      </c>
      <c r="GL272">
        <v>1.7307140000000001</v>
      </c>
      <c r="GM272">
        <v>24.44106</v>
      </c>
      <c r="GN272" s="1">
        <v>4.6034819999999998E-4</v>
      </c>
      <c r="GO272">
        <v>0.24449309999999999</v>
      </c>
      <c r="GP272">
        <v>1.730974</v>
      </c>
      <c r="GQ272">
        <v>24.0535</v>
      </c>
      <c r="GR272" s="1">
        <v>4.3657629999999998E-4</v>
      </c>
      <c r="GS272">
        <v>0.23184669999999999</v>
      </c>
      <c r="GT272">
        <v>1.7311890000000001</v>
      </c>
      <c r="GU272">
        <v>23.61816</v>
      </c>
      <c r="GV272" s="1">
        <v>4.1544820000000002E-4</v>
      </c>
      <c r="GW272">
        <v>0.22060930000000001</v>
      </c>
      <c r="GX272">
        <v>1.731257</v>
      </c>
      <c r="GY272">
        <v>23.604330000000001</v>
      </c>
      <c r="GZ272" s="1">
        <v>3.9606949999999999E-4</v>
      </c>
      <c r="HA272">
        <v>0.2103237</v>
      </c>
      <c r="HB272">
        <v>1.731441</v>
      </c>
      <c r="HC272">
        <v>24.01932</v>
      </c>
      <c r="HD272" s="1">
        <v>3.7817370000000001E-4</v>
      </c>
      <c r="HE272">
        <v>0.2008028</v>
      </c>
      <c r="HF272">
        <v>1.731498</v>
      </c>
      <c r="HG272">
        <v>24.574819999999999</v>
      </c>
      <c r="HH272" s="1">
        <v>3.6199849999999999E-4</v>
      </c>
      <c r="HI272">
        <v>0.19220950000000001</v>
      </c>
      <c r="HJ272">
        <v>1.731573</v>
      </c>
      <c r="HK272">
        <v>24.759309999999999</v>
      </c>
      <c r="HL272" s="1">
        <v>3.470832E-4</v>
      </c>
      <c r="HM272">
        <v>0.1842886</v>
      </c>
      <c r="HN272">
        <v>1.7316609999999999</v>
      </c>
      <c r="HO272">
        <v>24.4451</v>
      </c>
      <c r="HP272" s="1">
        <v>3.3344860000000001E-4</v>
      </c>
      <c r="HQ272">
        <v>0.17703720000000001</v>
      </c>
      <c r="HR272">
        <v>1.7317750000000001</v>
      </c>
      <c r="HS272">
        <v>24.004719999999999</v>
      </c>
      <c r="HT272" s="1">
        <v>3.2107469999999999E-4</v>
      </c>
      <c r="HU272">
        <v>0.17046629999999999</v>
      </c>
      <c r="HV272">
        <v>1.7317149999999999</v>
      </c>
      <c r="HW272">
        <v>23.468129999999999</v>
      </c>
      <c r="HX272" s="1">
        <v>3.0964730000000002E-4</v>
      </c>
      <c r="HY272">
        <v>0.1644003</v>
      </c>
      <c r="HZ272">
        <v>1.731846</v>
      </c>
      <c r="IA272">
        <v>23.329180000000001</v>
      </c>
      <c r="IB272" s="1">
        <v>2.9902679999999998E-4</v>
      </c>
      <c r="IC272">
        <v>0.15875839999999999</v>
      </c>
      <c r="ID272">
        <v>1.731808</v>
      </c>
      <c r="IE272">
        <v>23.539100000000001</v>
      </c>
      <c r="IF272" s="1">
        <v>2.8885759999999999E-4</v>
      </c>
      <c r="IG272">
        <v>0.15336430000000001</v>
      </c>
      <c r="IH272">
        <v>1.7318659999999999</v>
      </c>
      <c r="II272">
        <v>23.91018</v>
      </c>
      <c r="IJ272" s="1">
        <v>2.7920780000000001E-4</v>
      </c>
      <c r="IK272">
        <v>0.1482416</v>
      </c>
      <c r="IL272">
        <v>1.7319020000000001</v>
      </c>
      <c r="IM272">
        <v>24.230160000000001</v>
      </c>
      <c r="IN272" s="1">
        <v>2.7004250000000002E-4</v>
      </c>
      <c r="IO272">
        <v>0.14337939999999999</v>
      </c>
      <c r="IP272">
        <v>1.731921</v>
      </c>
      <c r="IQ272">
        <v>24.163969999999999</v>
      </c>
      <c r="IR272" s="1">
        <v>2.6151419999999998E-4</v>
      </c>
      <c r="IS272">
        <v>0.13885140000000001</v>
      </c>
      <c r="IT272">
        <v>1.7319439999999999</v>
      </c>
      <c r="IU272">
        <v>23.92821</v>
      </c>
      <c r="IV272" s="1">
        <v>2.5343289999999998E-4</v>
      </c>
      <c r="IW272">
        <v>0.13456199999999999</v>
      </c>
      <c r="IX272">
        <v>1.732035</v>
      </c>
      <c r="IY272">
        <v>23.670839999999998</v>
      </c>
      <c r="IZ272" s="1">
        <v>2.454593E-4</v>
      </c>
      <c r="JA272">
        <v>0.13033600000000001</v>
      </c>
      <c r="JB272">
        <v>1.7320949999999999</v>
      </c>
      <c r="JC272">
        <v>23.461359999999999</v>
      </c>
      <c r="JD272" s="1">
        <v>2.377081E-4</v>
      </c>
      <c r="JE272">
        <v>0.12622900000000001</v>
      </c>
      <c r="JF272">
        <v>1.7321489999999999</v>
      </c>
      <c r="JG272">
        <v>23.723199999999999</v>
      </c>
      <c r="JH272" s="1">
        <v>2.3013149999999999E-4</v>
      </c>
      <c r="JI272">
        <v>0.1222072</v>
      </c>
      <c r="JJ272">
        <v>1.732162</v>
      </c>
      <c r="JK272">
        <v>24.112500000000001</v>
      </c>
      <c r="JL272" s="1">
        <v>2.2296910000000001E-4</v>
      </c>
      <c r="JM272">
        <v>0.1184046</v>
      </c>
      <c r="JN272">
        <v>1.732256</v>
      </c>
      <c r="JO272">
        <v>24.455449999999999</v>
      </c>
      <c r="JP272" s="1">
        <v>2.1630980000000001E-4</v>
      </c>
      <c r="JQ272">
        <v>0.11486979999999999</v>
      </c>
      <c r="JR272">
        <v>1.7323219999999999</v>
      </c>
      <c r="JS272">
        <v>24.63729</v>
      </c>
      <c r="JT272" s="1">
        <v>2.0986449999999999E-4</v>
      </c>
      <c r="JU272">
        <v>0.1114522</v>
      </c>
      <c r="JV272">
        <v>1.732558</v>
      </c>
      <c r="JW272">
        <v>24.631180000000001</v>
      </c>
      <c r="JX272" s="1">
        <v>2.0340070000000001E-4</v>
      </c>
      <c r="JY272">
        <v>0.1080192</v>
      </c>
      <c r="JZ272">
        <v>1.732688</v>
      </c>
      <c r="KA272">
        <v>24.43469</v>
      </c>
      <c r="KB272" s="1">
        <v>1.9723120000000001E-4</v>
      </c>
      <c r="KC272">
        <v>0.10474459999999999</v>
      </c>
      <c r="KD272">
        <v>1.73278</v>
      </c>
      <c r="KE272">
        <v>24.218319999999999</v>
      </c>
      <c r="KF272" s="1">
        <v>1.9123219999999999E-4</v>
      </c>
      <c r="KG272">
        <v>0.101559</v>
      </c>
      <c r="KH272">
        <v>1.7329760000000001</v>
      </c>
      <c r="KI272">
        <v>23.98715</v>
      </c>
      <c r="KJ272" s="1">
        <v>1.8550549999999999E-4</v>
      </c>
      <c r="KK272" s="1">
        <v>9.8518540000000002E-2</v>
      </c>
      <c r="KL272">
        <v>1.7331479999999999</v>
      </c>
      <c r="KM272">
        <v>24.1326</v>
      </c>
      <c r="KN272" s="1">
        <v>1.8016970000000001E-4</v>
      </c>
      <c r="KO272" s="1">
        <v>9.5684160000000004E-2</v>
      </c>
      <c r="KP272">
        <v>1.733385</v>
      </c>
      <c r="KQ272">
        <v>24.451329999999999</v>
      </c>
      <c r="KR272" s="1">
        <v>1.7483980000000001E-4</v>
      </c>
      <c r="KS272" s="1">
        <v>9.2852530000000003E-2</v>
      </c>
      <c r="KT272">
        <v>1.733463</v>
      </c>
      <c r="KU272">
        <v>24.882190000000001</v>
      </c>
      <c r="KV272" s="1">
        <v>1.6980049999999999E-4</v>
      </c>
      <c r="KW272" s="1">
        <v>9.0177080000000007E-2</v>
      </c>
      <c r="KX272">
        <v>1.7336959999999999</v>
      </c>
      <c r="KY272">
        <v>25.302779999999998</v>
      </c>
      <c r="KZ272" s="1">
        <v>1.6490649999999999E-4</v>
      </c>
      <c r="LA272" s="1">
        <v>8.7578690000000001E-2</v>
      </c>
      <c r="LB272">
        <v>1.73386</v>
      </c>
      <c r="LC272">
        <v>25.33484</v>
      </c>
      <c r="LD272" s="1">
        <v>1.600691E-4</v>
      </c>
      <c r="LE272" s="1">
        <v>8.5008230000000004E-2</v>
      </c>
      <c r="LF272">
        <v>1.7340150000000001</v>
      </c>
      <c r="LG272">
        <v>25.09132</v>
      </c>
      <c r="LH272" s="1">
        <v>1.555564E-4</v>
      </c>
      <c r="LI272" s="1">
        <v>8.2610180000000005E-2</v>
      </c>
      <c r="LJ272">
        <v>1.7342649999999999</v>
      </c>
      <c r="LK272">
        <v>24.78173</v>
      </c>
      <c r="LL272" s="1">
        <v>1.5114100000000001E-4</v>
      </c>
      <c r="LM272" s="1">
        <v>8.0264489999999994E-2</v>
      </c>
      <c r="LN272">
        <v>1.734445</v>
      </c>
      <c r="LO272">
        <v>24.546530000000001</v>
      </c>
      <c r="LP272" s="1">
        <v>1.468625E-4</v>
      </c>
      <c r="LQ272" s="1">
        <v>7.7990290000000004E-2</v>
      </c>
      <c r="LR272">
        <v>1.7345489999999999</v>
      </c>
      <c r="LS272">
        <v>24.89988</v>
      </c>
      <c r="LT272" s="1">
        <v>1.4285400000000001E-4</v>
      </c>
      <c r="LU272" s="1">
        <v>7.5858659999999994E-2</v>
      </c>
      <c r="LV272">
        <v>1.7347399999999999</v>
      </c>
      <c r="LW272">
        <v>25.451930000000001</v>
      </c>
      <c r="LX272" s="1">
        <v>1.3905330000000001E-4</v>
      </c>
      <c r="LY272" s="1">
        <v>7.3839489999999994E-2</v>
      </c>
      <c r="LZ272">
        <v>1.734853</v>
      </c>
      <c r="MA272">
        <v>26.045020000000001</v>
      </c>
      <c r="MB272" s="1">
        <v>1.3528140000000001E-4</v>
      </c>
      <c r="MC272" s="1">
        <v>7.1837929999999994E-2</v>
      </c>
      <c r="MD272">
        <v>1.735077</v>
      </c>
      <c r="ME272">
        <v>26.544650000000001</v>
      </c>
      <c r="MF272" s="1">
        <v>1.316166E-4</v>
      </c>
      <c r="MG272" s="1">
        <v>6.9888549999999994E-2</v>
      </c>
      <c r="MH272">
        <v>1.7352099999999999</v>
      </c>
      <c r="MI272">
        <v>26.581140000000001</v>
      </c>
      <c r="MJ272" s="1">
        <v>1.281984E-4</v>
      </c>
      <c r="MK272" s="1">
        <v>6.8071729999999997E-2</v>
      </c>
      <c r="ML272">
        <v>1.735344</v>
      </c>
      <c r="MM272">
        <v>26.31297</v>
      </c>
      <c r="MN272" s="1">
        <v>1.248833E-4</v>
      </c>
      <c r="MO272" s="1">
        <v>6.6311990000000001E-2</v>
      </c>
      <c r="MP272">
        <v>1.7354050000000001</v>
      </c>
      <c r="MQ272">
        <v>25.93309</v>
      </c>
      <c r="MR272" s="1">
        <v>1.214766E-4</v>
      </c>
      <c r="MS272">
        <v>6.4504500000000006E-2</v>
      </c>
      <c r="MT272">
        <v>1.7356309999999999</v>
      </c>
      <c r="MU272">
        <v>25.52919</v>
      </c>
      <c r="MV272" s="1">
        <v>1.1817239999999999E-4</v>
      </c>
      <c r="MW272" s="1">
        <v>6.2747540000000004E-2</v>
      </c>
      <c r="MX272">
        <v>1.735692</v>
      </c>
      <c r="MY272">
        <v>25.297260000000001</v>
      </c>
      <c r="MZ272" s="1">
        <v>1.1489059999999999E-4</v>
      </c>
      <c r="NA272" s="1">
        <v>6.1008479999999997E-2</v>
      </c>
      <c r="NB272">
        <v>1.7359169999999999</v>
      </c>
      <c r="NC272">
        <v>25.39977</v>
      </c>
      <c r="ND272" s="1">
        <v>1.1176029999999999E-4</v>
      </c>
      <c r="NE272">
        <v>5.9340499999999997E-2</v>
      </c>
      <c r="NF272">
        <v>1.735981</v>
      </c>
      <c r="NG272">
        <v>25.871839999999999</v>
      </c>
      <c r="NH272" s="1">
        <v>1.087591E-4</v>
      </c>
      <c r="NI272" s="1">
        <v>5.7749010000000003E-2</v>
      </c>
      <c r="NJ272">
        <v>1.73621</v>
      </c>
      <c r="NK272">
        <v>26.09928</v>
      </c>
      <c r="NL272" s="1">
        <v>1.058985E-4</v>
      </c>
      <c r="NM272" s="1">
        <v>5.6227979999999997E-2</v>
      </c>
      <c r="NN272">
        <v>1.7362740000000001</v>
      </c>
      <c r="NO272">
        <v>25.997820000000001</v>
      </c>
      <c r="NP272" s="1">
        <v>1.030122E-4</v>
      </c>
      <c r="NQ272">
        <v>5.4697000000000003E-2</v>
      </c>
      <c r="NR272">
        <v>1.736426</v>
      </c>
      <c r="NS272">
        <v>25.69781</v>
      </c>
      <c r="NT272" s="1">
        <v>1.001626E-4</v>
      </c>
      <c r="NU272" s="1">
        <v>5.3185009999999998E-2</v>
      </c>
      <c r="NV272">
        <v>1.736588</v>
      </c>
      <c r="NW272">
        <v>25.273219999999998</v>
      </c>
      <c r="NX272" s="1">
        <v>9.7289290000000003E-5</v>
      </c>
      <c r="NY272" s="1">
        <v>5.1658519999999999E-2</v>
      </c>
      <c r="NZ272">
        <v>1.736659</v>
      </c>
      <c r="OA272">
        <v>24.7578</v>
      </c>
      <c r="OB272" s="1">
        <v>9.4507550000000006E-5</v>
      </c>
      <c r="OC272" s="1">
        <v>5.0179840000000003E-2</v>
      </c>
      <c r="OD272">
        <v>1.7368330000000001</v>
      </c>
      <c r="OE272">
        <v>24.666620000000002</v>
      </c>
      <c r="OF272" s="1">
        <v>9.1843930000000005E-5</v>
      </c>
      <c r="OG272">
        <v>4.8766700000000003E-2</v>
      </c>
      <c r="OH272">
        <v>1.736928</v>
      </c>
      <c r="OI272">
        <v>24.960360000000001</v>
      </c>
      <c r="OJ272" s="1">
        <v>8.9184940000000003E-5</v>
      </c>
      <c r="OK272">
        <v>4.7354100000000003E-2</v>
      </c>
    </row>
    <row r="273" spans="1:401" x14ac:dyDescent="0.35">
      <c r="A273">
        <v>279</v>
      </c>
      <c r="B273" t="s">
        <v>4</v>
      </c>
      <c r="C273" t="s">
        <v>181</v>
      </c>
      <c r="D273" t="s">
        <v>277</v>
      </c>
      <c r="E273">
        <v>921.18179999999995</v>
      </c>
      <c r="F273">
        <v>1.278786</v>
      </c>
      <c r="G273">
        <v>24.866199999999999</v>
      </c>
      <c r="H273">
        <v>0</v>
      </c>
      <c r="I273">
        <v>0</v>
      </c>
      <c r="J273">
        <v>1.2786439999999999</v>
      </c>
      <c r="K273">
        <v>24.535080000000001</v>
      </c>
      <c r="L273">
        <v>0</v>
      </c>
      <c r="M273">
        <v>0</v>
      </c>
      <c r="N273">
        <v>1.278459</v>
      </c>
      <c r="O273">
        <v>24.289449999999999</v>
      </c>
      <c r="P273">
        <v>0</v>
      </c>
      <c r="Q273">
        <v>0</v>
      </c>
      <c r="R273">
        <v>1.278281</v>
      </c>
      <c r="S273">
        <v>24.109179999999999</v>
      </c>
      <c r="T273">
        <v>0</v>
      </c>
      <c r="U273">
        <v>0</v>
      </c>
      <c r="V273">
        <v>1.278108</v>
      </c>
      <c r="W273">
        <v>24.18573</v>
      </c>
      <c r="X273">
        <v>0</v>
      </c>
      <c r="Y273">
        <v>0</v>
      </c>
      <c r="Z273">
        <v>1.277914</v>
      </c>
      <c r="AA273">
        <v>24.15645</v>
      </c>
      <c r="AB273">
        <v>0</v>
      </c>
      <c r="AC273">
        <v>0</v>
      </c>
      <c r="AD273">
        <v>1.2776829999999999</v>
      </c>
      <c r="AE273">
        <v>23.967949999999998</v>
      </c>
      <c r="AF273">
        <v>0</v>
      </c>
      <c r="AG273">
        <v>0</v>
      </c>
      <c r="AH273">
        <v>1.2775069999999999</v>
      </c>
      <c r="AI273">
        <v>23.62434</v>
      </c>
      <c r="AJ273">
        <v>0</v>
      </c>
      <c r="AK273">
        <v>0</v>
      </c>
      <c r="AL273">
        <v>1.2773559999999999</v>
      </c>
      <c r="AM273">
        <v>23.194040000000001</v>
      </c>
      <c r="AN273">
        <v>0</v>
      </c>
      <c r="AO273">
        <v>0</v>
      </c>
      <c r="AP273">
        <v>1.277161</v>
      </c>
      <c r="AQ273">
        <v>23.10492</v>
      </c>
      <c r="AR273">
        <v>0</v>
      </c>
      <c r="AS273">
        <v>0</v>
      </c>
      <c r="AT273">
        <v>1.2770079999999999</v>
      </c>
      <c r="AU273">
        <v>23.286549999999998</v>
      </c>
      <c r="AV273">
        <v>0</v>
      </c>
      <c r="AW273">
        <v>0</v>
      </c>
      <c r="AX273">
        <v>1.276861</v>
      </c>
      <c r="AY273">
        <v>23.48255</v>
      </c>
      <c r="AZ273">
        <v>0</v>
      </c>
      <c r="BA273">
        <v>0</v>
      </c>
      <c r="BB273">
        <v>1.27674</v>
      </c>
      <c r="BC273">
        <v>23.68507</v>
      </c>
      <c r="BD273" s="1">
        <v>4.3786459999999998E-18</v>
      </c>
      <c r="BE273" s="1">
        <v>2.4188779999999999E-15</v>
      </c>
      <c r="BF273">
        <v>1.2765979999999999</v>
      </c>
      <c r="BG273">
        <v>23.641570000000002</v>
      </c>
      <c r="BH273" s="1">
        <v>3.7665869999999998E-9</v>
      </c>
      <c r="BI273" s="1">
        <v>1.7064399999999999E-6</v>
      </c>
      <c r="BJ273">
        <v>1.2764800000000001</v>
      </c>
      <c r="BK273">
        <v>23.374359999999999</v>
      </c>
      <c r="BL273" s="1">
        <v>2.8741100000000002E-5</v>
      </c>
      <c r="BM273" s="1">
        <v>1.466169E-2</v>
      </c>
      <c r="BN273">
        <v>1.276373</v>
      </c>
      <c r="BO273">
        <v>23.076969999999999</v>
      </c>
      <c r="BP273" s="1">
        <v>8.8705290000000003E-3</v>
      </c>
      <c r="BQ273">
        <v>4.805822</v>
      </c>
      <c r="BR273">
        <v>1.2762899999999999</v>
      </c>
      <c r="BS273">
        <v>22.778649999999999</v>
      </c>
      <c r="BT273">
        <v>0.43222080000000002</v>
      </c>
      <c r="BU273">
        <v>245.16399999999999</v>
      </c>
      <c r="BV273">
        <v>1.276195</v>
      </c>
      <c r="BW273">
        <v>22.81596</v>
      </c>
      <c r="BX273">
        <v>5.3445119999999999</v>
      </c>
      <c r="BY273">
        <v>3149.971</v>
      </c>
      <c r="BZ273">
        <v>1.2761549999999999</v>
      </c>
      <c r="CA273">
        <v>23.05152</v>
      </c>
      <c r="CB273">
        <v>22.06297</v>
      </c>
      <c r="CC273">
        <v>13438.46</v>
      </c>
      <c r="CD273">
        <v>1.276097</v>
      </c>
      <c r="CE273">
        <v>23.213989999999999</v>
      </c>
      <c r="CF273">
        <v>36.652619999999999</v>
      </c>
      <c r="CG273">
        <v>22980.25</v>
      </c>
      <c r="CH273">
        <v>1.276041</v>
      </c>
      <c r="CI273">
        <v>23.399239999999999</v>
      </c>
      <c r="CJ273">
        <v>28.18826</v>
      </c>
      <c r="CK273">
        <v>18128.78</v>
      </c>
      <c r="CL273">
        <v>1.2760020000000001</v>
      </c>
      <c r="CM273">
        <v>23.346820000000001</v>
      </c>
      <c r="CN273">
        <v>11.18308</v>
      </c>
      <c r="CO273">
        <v>7355.9809999999998</v>
      </c>
      <c r="CP273">
        <v>1.2759940000000001</v>
      </c>
      <c r="CQ273">
        <v>23.07836</v>
      </c>
      <c r="CR273">
        <v>2.5050949999999998</v>
      </c>
      <c r="CS273">
        <v>1680.9670000000001</v>
      </c>
      <c r="CT273">
        <v>1.2759720000000001</v>
      </c>
      <c r="CU273">
        <v>22.872039999999998</v>
      </c>
      <c r="CV273">
        <v>0.34674369999999999</v>
      </c>
      <c r="CW273">
        <v>236.5078</v>
      </c>
      <c r="CX273">
        <v>1.2759689999999999</v>
      </c>
      <c r="CY273">
        <v>22.780080000000002</v>
      </c>
      <c r="CZ273" s="1">
        <v>3.704967E-2</v>
      </c>
      <c r="DA273">
        <v>25.273910000000001</v>
      </c>
      <c r="DB273">
        <v>1.2759339999999999</v>
      </c>
      <c r="DC273">
        <v>23.238340000000001</v>
      </c>
      <c r="DD273" s="1">
        <v>7.9808489999999999E-3</v>
      </c>
      <c r="DE273">
        <v>5.1850269999999998</v>
      </c>
      <c r="DF273">
        <v>1.275909</v>
      </c>
      <c r="DG273">
        <v>23.85059</v>
      </c>
      <c r="DH273" s="1">
        <v>5.2531720000000004E-3</v>
      </c>
      <c r="DI273">
        <v>3.3367439999999999</v>
      </c>
      <c r="DJ273">
        <v>1.2758860000000001</v>
      </c>
      <c r="DK273">
        <v>24.454440000000002</v>
      </c>
      <c r="DL273" s="1">
        <v>4.340928E-3</v>
      </c>
      <c r="DM273">
        <v>2.7521909999999998</v>
      </c>
      <c r="DN273">
        <v>1.2758400000000001</v>
      </c>
      <c r="DO273">
        <v>24.912680000000002</v>
      </c>
      <c r="DP273" s="1">
        <v>3.6525640000000001E-3</v>
      </c>
      <c r="DQ273">
        <v>2.315318</v>
      </c>
      <c r="DR273">
        <v>1.275836</v>
      </c>
      <c r="DS273">
        <v>24.853670000000001</v>
      </c>
      <c r="DT273" s="1">
        <v>3.0900739999999999E-3</v>
      </c>
      <c r="DU273">
        <v>1.95842</v>
      </c>
      <c r="DV273">
        <v>1.275782</v>
      </c>
      <c r="DW273">
        <v>24.496500000000001</v>
      </c>
      <c r="DX273" s="1">
        <v>2.6278819999999998E-3</v>
      </c>
      <c r="DY273">
        <v>1.6653169999999999</v>
      </c>
      <c r="DZ273">
        <v>1.275746</v>
      </c>
      <c r="EA273">
        <v>24.0642</v>
      </c>
      <c r="EB273" s="1">
        <v>2.2489150000000002E-3</v>
      </c>
      <c r="EC273">
        <v>1.4249080000000001</v>
      </c>
      <c r="ED273">
        <v>1.2756460000000001</v>
      </c>
      <c r="EE273">
        <v>23.696490000000001</v>
      </c>
      <c r="EF273" s="1">
        <v>1.9383409999999999E-3</v>
      </c>
      <c r="EG273">
        <v>1.2279260000000001</v>
      </c>
      <c r="EH273">
        <v>1.275585</v>
      </c>
      <c r="EI273">
        <v>23.755579999999998</v>
      </c>
      <c r="EJ273" s="1">
        <v>1.682443E-3</v>
      </c>
      <c r="EK273">
        <v>1.065642</v>
      </c>
      <c r="EL273">
        <v>1.275517</v>
      </c>
      <c r="EM273">
        <v>24.167490000000001</v>
      </c>
      <c r="EN273" s="1">
        <v>1.4715430000000001E-3</v>
      </c>
      <c r="EO273">
        <v>0.93190090000000003</v>
      </c>
      <c r="EP273">
        <v>1.27545</v>
      </c>
      <c r="EQ273">
        <v>24.72484</v>
      </c>
      <c r="ER273" s="1">
        <v>1.2964280000000001E-3</v>
      </c>
      <c r="ES273">
        <v>0.82089350000000005</v>
      </c>
      <c r="ET273">
        <v>1.275334</v>
      </c>
      <c r="EU273">
        <v>25.192499999999999</v>
      </c>
      <c r="EV273" s="1">
        <v>1.1495209999999999E-3</v>
      </c>
      <c r="EW273">
        <v>0.72780560000000005</v>
      </c>
      <c r="EX273">
        <v>1.2752559999999999</v>
      </c>
      <c r="EY273">
        <v>25.187329999999999</v>
      </c>
      <c r="EZ273" s="1">
        <v>1.025394E-3</v>
      </c>
      <c r="FA273">
        <v>0.64916569999999996</v>
      </c>
      <c r="FB273">
        <v>1.275134</v>
      </c>
      <c r="FC273">
        <v>24.887339999999998</v>
      </c>
      <c r="FD273" s="1">
        <v>9.202654E-4</v>
      </c>
      <c r="FE273">
        <v>0.58257570000000003</v>
      </c>
      <c r="FF273">
        <v>1.2750649999999999</v>
      </c>
      <c r="FG273">
        <v>24.530930000000001</v>
      </c>
      <c r="FH273" s="1">
        <v>8.3168100000000002E-4</v>
      </c>
      <c r="FI273">
        <v>0.5264103</v>
      </c>
      <c r="FJ273">
        <v>1.2749649999999999</v>
      </c>
      <c r="FK273">
        <v>24.18065</v>
      </c>
      <c r="FL273" s="1">
        <v>7.5729020000000005E-4</v>
      </c>
      <c r="FM273">
        <v>0.47928480000000001</v>
      </c>
      <c r="FN273">
        <v>1.2748729999999999</v>
      </c>
      <c r="FO273">
        <v>24.30772</v>
      </c>
      <c r="FP273" s="1">
        <v>6.9446869999999997E-4</v>
      </c>
      <c r="FQ273">
        <v>0.43948389999999998</v>
      </c>
      <c r="FR273">
        <v>1.2747790000000001</v>
      </c>
      <c r="FS273">
        <v>24.645409999999998</v>
      </c>
      <c r="FT273" s="1">
        <v>6.4097160000000004E-4</v>
      </c>
      <c r="FU273">
        <v>0.40560040000000003</v>
      </c>
      <c r="FV273">
        <v>1.274688</v>
      </c>
      <c r="FW273">
        <v>24.894819999999999</v>
      </c>
      <c r="FX273" s="1">
        <v>5.9424309999999998E-4</v>
      </c>
      <c r="FY273">
        <v>0.37603330000000001</v>
      </c>
      <c r="FZ273">
        <v>1.2746170000000001</v>
      </c>
      <c r="GA273">
        <v>25.07339</v>
      </c>
      <c r="GB273" s="1">
        <v>5.5418109999999998E-4</v>
      </c>
      <c r="GC273">
        <v>0.35064329999999999</v>
      </c>
      <c r="GD273">
        <v>1.2745340000000001</v>
      </c>
      <c r="GE273">
        <v>24.942019999999999</v>
      </c>
      <c r="GF273" s="1">
        <v>5.1959900000000004E-4</v>
      </c>
      <c r="GG273">
        <v>0.3287601</v>
      </c>
      <c r="GH273">
        <v>1.274475</v>
      </c>
      <c r="GI273">
        <v>24.77664</v>
      </c>
      <c r="GJ273" s="1">
        <v>4.8898910000000004E-4</v>
      </c>
      <c r="GK273">
        <v>0.30939299999999997</v>
      </c>
      <c r="GL273">
        <v>1.2744070000000001</v>
      </c>
      <c r="GM273">
        <v>24.472919999999998</v>
      </c>
      <c r="GN273" s="1">
        <v>4.6184109999999998E-4</v>
      </c>
      <c r="GO273">
        <v>0.29220600000000002</v>
      </c>
      <c r="GP273">
        <v>1.274349</v>
      </c>
      <c r="GQ273">
        <v>24.0886</v>
      </c>
      <c r="GR273" s="1">
        <v>4.3789460000000002E-4</v>
      </c>
      <c r="GS273">
        <v>0.27705350000000001</v>
      </c>
      <c r="GT273">
        <v>1.2743169999999999</v>
      </c>
      <c r="GU273">
        <v>23.651150000000001</v>
      </c>
      <c r="GV273" s="1">
        <v>4.1663369999999999E-4</v>
      </c>
      <c r="GW273">
        <v>0.26359929999999998</v>
      </c>
      <c r="GX273">
        <v>1.2742819999999999</v>
      </c>
      <c r="GY273">
        <v>23.62565</v>
      </c>
      <c r="GZ273" s="1">
        <v>3.9717179999999998E-4</v>
      </c>
      <c r="HA273">
        <v>0.25130079999999999</v>
      </c>
      <c r="HB273">
        <v>1.274273</v>
      </c>
      <c r="HC273">
        <v>24.0321</v>
      </c>
      <c r="HD273" s="1">
        <v>3.7917750000000003E-4</v>
      </c>
      <c r="HE273">
        <v>0.23990819999999999</v>
      </c>
      <c r="HF273">
        <v>1.27423</v>
      </c>
      <c r="HG273">
        <v>24.580369999999998</v>
      </c>
      <c r="HH273" s="1">
        <v>3.6290820000000002E-4</v>
      </c>
      <c r="HI273">
        <v>0.2296146</v>
      </c>
      <c r="HJ273">
        <v>1.274216</v>
      </c>
      <c r="HK273">
        <v>24.770520000000001</v>
      </c>
      <c r="HL273" s="1">
        <v>3.4792839999999998E-4</v>
      </c>
      <c r="HM273">
        <v>0.2201409</v>
      </c>
      <c r="HN273">
        <v>1.2742359999999999</v>
      </c>
      <c r="HO273">
        <v>24.465219999999999</v>
      </c>
      <c r="HP273" s="1">
        <v>3.3421500000000001E-4</v>
      </c>
      <c r="HQ273">
        <v>0.2114548</v>
      </c>
      <c r="HR273">
        <v>1.2741849999999999</v>
      </c>
      <c r="HS273">
        <v>24.035530000000001</v>
      </c>
      <c r="HT273" s="1">
        <v>3.2177289999999999E-4</v>
      </c>
      <c r="HU273">
        <v>0.20358680000000001</v>
      </c>
      <c r="HV273">
        <v>1.2742020000000001</v>
      </c>
      <c r="HW273">
        <v>23.501719999999999</v>
      </c>
      <c r="HX273" s="1">
        <v>3.1029460000000001E-4</v>
      </c>
      <c r="HY273">
        <v>0.1963222</v>
      </c>
      <c r="HZ273">
        <v>1.274189</v>
      </c>
      <c r="IA273">
        <v>23.356539999999999</v>
      </c>
      <c r="IB273" s="1">
        <v>2.9963830000000001E-4</v>
      </c>
      <c r="IC273">
        <v>0.18958369999999999</v>
      </c>
      <c r="ID273">
        <v>1.2741910000000001</v>
      </c>
      <c r="IE273">
        <v>23.556159999999998</v>
      </c>
      <c r="IF273" s="1">
        <v>2.8944019999999998E-4</v>
      </c>
      <c r="IG273">
        <v>0.1831353</v>
      </c>
      <c r="IH273">
        <v>1.2741960000000001</v>
      </c>
      <c r="II273">
        <v>23.9177</v>
      </c>
      <c r="IJ273" s="1">
        <v>2.797648E-4</v>
      </c>
      <c r="IK273">
        <v>0.1770177</v>
      </c>
      <c r="IL273">
        <v>1.2741549999999999</v>
      </c>
      <c r="IM273">
        <v>24.241700000000002</v>
      </c>
      <c r="IN273" s="1">
        <v>2.705594E-4</v>
      </c>
      <c r="IO273">
        <v>0.17119980000000001</v>
      </c>
      <c r="IP273">
        <v>1.2741370000000001</v>
      </c>
      <c r="IQ273">
        <v>24.178249999999998</v>
      </c>
      <c r="IR273" s="1">
        <v>2.6200339999999999E-4</v>
      </c>
      <c r="IS273">
        <v>0.1657875</v>
      </c>
      <c r="IT273">
        <v>1.274146</v>
      </c>
      <c r="IU273">
        <v>23.946179999999998</v>
      </c>
      <c r="IV273" s="1">
        <v>2.5390329999999998E-4</v>
      </c>
      <c r="IW273">
        <v>0.16066559999999999</v>
      </c>
      <c r="IX273">
        <v>1.2741070000000001</v>
      </c>
      <c r="IY273">
        <v>23.692620000000002</v>
      </c>
      <c r="IZ273" s="1">
        <v>2.4592080000000001E-4</v>
      </c>
      <c r="JA273">
        <v>0.1556302</v>
      </c>
      <c r="JB273">
        <v>1.2740800000000001</v>
      </c>
      <c r="JC273">
        <v>23.480799999999999</v>
      </c>
      <c r="JD273" s="1">
        <v>2.3815889999999999E-4</v>
      </c>
      <c r="JE273">
        <v>0.15073329999999999</v>
      </c>
      <c r="JF273">
        <v>1.2740469999999999</v>
      </c>
      <c r="JG273">
        <v>23.743200000000002</v>
      </c>
      <c r="JH273" s="1">
        <v>2.3056650000000001E-4</v>
      </c>
      <c r="JI273">
        <v>0.14593419999999999</v>
      </c>
      <c r="JJ273">
        <v>1.274011</v>
      </c>
      <c r="JK273">
        <v>24.130800000000001</v>
      </c>
      <c r="JL273" s="1">
        <v>2.2337720000000001E-4</v>
      </c>
      <c r="JM273">
        <v>0.14138919999999999</v>
      </c>
      <c r="JN273">
        <v>1.273968</v>
      </c>
      <c r="JO273">
        <v>24.47128</v>
      </c>
      <c r="JP273" s="1">
        <v>2.16689E-4</v>
      </c>
      <c r="JQ273">
        <v>0.1371619</v>
      </c>
      <c r="JR273">
        <v>1.273909</v>
      </c>
      <c r="JS273">
        <v>24.650639999999999</v>
      </c>
      <c r="JT273" s="1">
        <v>2.1024680000000001E-4</v>
      </c>
      <c r="JU273">
        <v>0.13309770000000001</v>
      </c>
      <c r="JV273">
        <v>1.273892</v>
      </c>
      <c r="JW273">
        <v>24.64106</v>
      </c>
      <c r="JX273" s="1">
        <v>2.0377049999999999E-4</v>
      </c>
      <c r="JY273">
        <v>0.12901080000000001</v>
      </c>
      <c r="JZ273">
        <v>1.273811</v>
      </c>
      <c r="KA273">
        <v>24.447880000000001</v>
      </c>
      <c r="KB273" s="1">
        <v>1.975922E-4</v>
      </c>
      <c r="KC273">
        <v>0.1251081</v>
      </c>
      <c r="KD273">
        <v>1.273766</v>
      </c>
      <c r="KE273">
        <v>24.23509</v>
      </c>
      <c r="KF273" s="1">
        <v>1.9157439999999999E-4</v>
      </c>
      <c r="KG273">
        <v>0.12130630000000001</v>
      </c>
      <c r="KH273">
        <v>1.27369</v>
      </c>
      <c r="KI273">
        <v>24.008579999999998</v>
      </c>
      <c r="KJ273" s="1">
        <v>1.8583240000000001E-4</v>
      </c>
      <c r="KK273">
        <v>0.1176811</v>
      </c>
      <c r="KL273">
        <v>1.2736609999999999</v>
      </c>
      <c r="KM273">
        <v>24.15672</v>
      </c>
      <c r="KN273" s="1">
        <v>1.80481E-4</v>
      </c>
      <c r="KO273">
        <v>0.1143004</v>
      </c>
      <c r="KP273">
        <v>1.2735909999999999</v>
      </c>
      <c r="KQ273">
        <v>24.473680000000002</v>
      </c>
      <c r="KR273" s="1">
        <v>1.751492E-4</v>
      </c>
      <c r="KS273">
        <v>0.11093459999999999</v>
      </c>
      <c r="KT273">
        <v>1.2735209999999999</v>
      </c>
      <c r="KU273">
        <v>24.897379999999998</v>
      </c>
      <c r="KV273" s="1">
        <v>1.7008980000000001E-4</v>
      </c>
      <c r="KW273">
        <v>0.107738</v>
      </c>
      <c r="KX273">
        <v>1.273466</v>
      </c>
      <c r="KY273">
        <v>25.315200000000001</v>
      </c>
      <c r="KZ273" s="1">
        <v>1.6519589999999999E-4</v>
      </c>
      <c r="LA273">
        <v>0.1046494</v>
      </c>
      <c r="LB273">
        <v>1.2734080000000001</v>
      </c>
      <c r="LC273">
        <v>25.346640000000001</v>
      </c>
      <c r="LD273" s="1">
        <v>1.6034529999999999E-4</v>
      </c>
      <c r="LE273">
        <v>0.10158399999999999</v>
      </c>
      <c r="LF273">
        <v>1.2733289999999999</v>
      </c>
      <c r="LG273">
        <v>25.107849999999999</v>
      </c>
      <c r="LH273" s="1">
        <v>1.5581610000000001E-4</v>
      </c>
      <c r="LI273" s="1">
        <v>9.8719520000000005E-2</v>
      </c>
      <c r="LJ273">
        <v>1.273296</v>
      </c>
      <c r="LK273">
        <v>24.803270000000001</v>
      </c>
      <c r="LL273" s="1">
        <v>1.5140060000000001E-4</v>
      </c>
      <c r="LM273" s="1">
        <v>9.5931530000000001E-2</v>
      </c>
      <c r="LN273">
        <v>1.2732019999999999</v>
      </c>
      <c r="LO273">
        <v>24.56636</v>
      </c>
      <c r="LP273" s="1">
        <v>1.471082E-4</v>
      </c>
      <c r="LQ273" s="1">
        <v>9.3217449999999993E-2</v>
      </c>
      <c r="LR273">
        <v>1.273185</v>
      </c>
      <c r="LS273">
        <v>24.91826</v>
      </c>
      <c r="LT273" s="1">
        <v>1.4308119999999999E-4</v>
      </c>
      <c r="LU273" s="1">
        <v>9.0667310000000001E-2</v>
      </c>
      <c r="LV273">
        <v>1.273109</v>
      </c>
      <c r="LW273">
        <v>25.46734</v>
      </c>
      <c r="LX273" s="1">
        <v>1.3927460000000001E-4</v>
      </c>
      <c r="LY273" s="1">
        <v>8.8261510000000001E-2</v>
      </c>
      <c r="LZ273">
        <v>1.2730729999999999</v>
      </c>
      <c r="MA273">
        <v>26.057030000000001</v>
      </c>
      <c r="MB273" s="1">
        <v>1.3550230000000001E-4</v>
      </c>
      <c r="MC273" s="1">
        <v>8.5878350000000006E-2</v>
      </c>
      <c r="MD273">
        <v>1.2730220000000001</v>
      </c>
      <c r="ME273">
        <v>26.559560000000001</v>
      </c>
      <c r="MF273" s="1">
        <v>1.3182600000000001E-4</v>
      </c>
      <c r="MG273" s="1">
        <v>8.3551760000000003E-2</v>
      </c>
      <c r="MH273">
        <v>1.2729980000000001</v>
      </c>
      <c r="MI273">
        <v>26.598320000000001</v>
      </c>
      <c r="MJ273" s="1">
        <v>1.2839399999999999E-4</v>
      </c>
      <c r="MK273" s="1">
        <v>8.1379640000000003E-2</v>
      </c>
      <c r="ML273">
        <v>1.2729429999999999</v>
      </c>
      <c r="MM273">
        <v>26.336480000000002</v>
      </c>
      <c r="MN273" s="1">
        <v>1.250813E-4</v>
      </c>
      <c r="MO273" s="1">
        <v>7.928528E-2</v>
      </c>
      <c r="MP273">
        <v>1.2729109999999999</v>
      </c>
      <c r="MQ273">
        <v>25.959980000000002</v>
      </c>
      <c r="MR273" s="1">
        <v>1.216757E-4</v>
      </c>
      <c r="MS273" s="1">
        <v>7.7132759999999995E-2</v>
      </c>
      <c r="MT273">
        <v>1.2728619999999999</v>
      </c>
      <c r="MU273">
        <v>25.554130000000001</v>
      </c>
      <c r="MV273" s="1">
        <v>1.1836399999999999E-4</v>
      </c>
      <c r="MW273">
        <v>7.5037400000000004E-2</v>
      </c>
      <c r="MX273">
        <v>1.272786</v>
      </c>
      <c r="MY273">
        <v>25.319220000000001</v>
      </c>
      <c r="MZ273" s="1">
        <v>1.1508219999999999E-4</v>
      </c>
      <c r="NA273" s="1">
        <v>7.2964470000000003E-2</v>
      </c>
      <c r="NB273">
        <v>1.272764</v>
      </c>
      <c r="NC273">
        <v>25.415700000000001</v>
      </c>
      <c r="ND273" s="1">
        <v>1.119381E-4</v>
      </c>
      <c r="NE273" s="1">
        <v>7.0970359999999996E-2</v>
      </c>
      <c r="NF273">
        <v>1.2726980000000001</v>
      </c>
      <c r="NG273">
        <v>25.884160000000001</v>
      </c>
      <c r="NH273" s="1">
        <v>1.0893140000000001E-4</v>
      </c>
      <c r="NI273" s="1">
        <v>6.9070049999999994E-2</v>
      </c>
      <c r="NJ273">
        <v>1.2726850000000001</v>
      </c>
      <c r="NK273">
        <v>26.111049999999999</v>
      </c>
      <c r="NL273" s="1">
        <v>1.0606789999999999E-4</v>
      </c>
      <c r="NM273" s="1">
        <v>6.7257140000000007E-2</v>
      </c>
      <c r="NN273">
        <v>1.272616</v>
      </c>
      <c r="NO273">
        <v>26.01427</v>
      </c>
      <c r="NP273" s="1">
        <v>1.031797E-4</v>
      </c>
      <c r="NQ273" s="1">
        <v>6.5431359999999994E-2</v>
      </c>
      <c r="NR273">
        <v>1.272605</v>
      </c>
      <c r="NS273">
        <v>25.723400000000002</v>
      </c>
      <c r="NT273" s="1">
        <v>1.0033110000000001E-4</v>
      </c>
      <c r="NU273" s="1">
        <v>6.3630720000000002E-2</v>
      </c>
      <c r="NV273">
        <v>1.2725439999999999</v>
      </c>
      <c r="NW273">
        <v>25.305029999999999</v>
      </c>
      <c r="NX273" s="1">
        <v>9.7457729999999996E-5</v>
      </c>
      <c r="NY273" s="1">
        <v>6.1811820000000003E-2</v>
      </c>
      <c r="NZ273">
        <v>1.2725200000000001</v>
      </c>
      <c r="OA273">
        <v>24.794930000000001</v>
      </c>
      <c r="OB273" s="1">
        <v>9.4666439999999995E-5</v>
      </c>
      <c r="OC273" s="1">
        <v>6.0042659999999998E-2</v>
      </c>
      <c r="OD273">
        <v>1.272464</v>
      </c>
      <c r="OE273">
        <v>24.69811</v>
      </c>
      <c r="OF273" s="1">
        <v>9.2001479999999995E-5</v>
      </c>
      <c r="OG273" s="1">
        <v>5.8357579999999999E-2</v>
      </c>
      <c r="OH273">
        <v>1.272445</v>
      </c>
      <c r="OI273">
        <v>24.982109999999999</v>
      </c>
      <c r="OJ273" s="1">
        <v>8.9339130000000002E-5</v>
      </c>
      <c r="OK273" s="1">
        <v>5.6671159999999998E-2</v>
      </c>
    </row>
    <row r="274" spans="1:401" x14ac:dyDescent="0.35">
      <c r="A274">
        <v>280</v>
      </c>
      <c r="B274" t="s">
        <v>4</v>
      </c>
      <c r="C274" t="s">
        <v>181</v>
      </c>
      <c r="D274" t="s">
        <v>278</v>
      </c>
      <c r="E274">
        <v>895.32259999999997</v>
      </c>
      <c r="F274">
        <v>1.2647630000000001</v>
      </c>
      <c r="G274">
        <v>24.900670000000002</v>
      </c>
      <c r="H274">
        <v>0</v>
      </c>
      <c r="I274">
        <v>0</v>
      </c>
      <c r="J274">
        <v>1.264481</v>
      </c>
      <c r="K274">
        <v>24.562159999999999</v>
      </c>
      <c r="L274">
        <v>0</v>
      </c>
      <c r="M274">
        <v>0</v>
      </c>
      <c r="N274">
        <v>1.264189</v>
      </c>
      <c r="O274">
        <v>24.309100000000001</v>
      </c>
      <c r="P274">
        <v>0</v>
      </c>
      <c r="Q274">
        <v>0</v>
      </c>
      <c r="R274">
        <v>1.263846</v>
      </c>
      <c r="S274">
        <v>24.11994</v>
      </c>
      <c r="T274">
        <v>0</v>
      </c>
      <c r="U274">
        <v>0</v>
      </c>
      <c r="V274">
        <v>1.2634909999999999</v>
      </c>
      <c r="W274">
        <v>24.19097</v>
      </c>
      <c r="X274">
        <v>0</v>
      </c>
      <c r="Y274">
        <v>0</v>
      </c>
      <c r="Z274">
        <v>1.2631330000000001</v>
      </c>
      <c r="AA274">
        <v>24.167619999999999</v>
      </c>
      <c r="AB274">
        <v>0</v>
      </c>
      <c r="AC274">
        <v>0</v>
      </c>
      <c r="AD274">
        <v>1.2627630000000001</v>
      </c>
      <c r="AE274">
        <v>23.98912</v>
      </c>
      <c r="AF274">
        <v>0</v>
      </c>
      <c r="AG274">
        <v>0</v>
      </c>
      <c r="AH274">
        <v>1.262392</v>
      </c>
      <c r="AI274">
        <v>23.658909999999999</v>
      </c>
      <c r="AJ274">
        <v>0</v>
      </c>
      <c r="AK274">
        <v>0</v>
      </c>
      <c r="AL274">
        <v>1.2620499999999999</v>
      </c>
      <c r="AM274">
        <v>23.230560000000001</v>
      </c>
      <c r="AN274">
        <v>0</v>
      </c>
      <c r="AO274">
        <v>0</v>
      </c>
      <c r="AP274">
        <v>1.261719</v>
      </c>
      <c r="AQ274">
        <v>23.137419999999999</v>
      </c>
      <c r="AR274">
        <v>0</v>
      </c>
      <c r="AS274">
        <v>0</v>
      </c>
      <c r="AT274">
        <v>1.261415</v>
      </c>
      <c r="AU274">
        <v>23.31061</v>
      </c>
      <c r="AV274">
        <v>0</v>
      </c>
      <c r="AW274">
        <v>0</v>
      </c>
      <c r="AX274">
        <v>1.261096</v>
      </c>
      <c r="AY274">
        <v>23.49709</v>
      </c>
      <c r="AZ274">
        <v>0</v>
      </c>
      <c r="BA274">
        <v>0</v>
      </c>
      <c r="BB274">
        <v>1.260831</v>
      </c>
      <c r="BC274">
        <v>23.699470000000002</v>
      </c>
      <c r="BD274" s="1">
        <v>3.4027679999999999E-18</v>
      </c>
      <c r="BE274" s="1">
        <v>1.769081E-15</v>
      </c>
      <c r="BF274">
        <v>1.260589</v>
      </c>
      <c r="BG274">
        <v>23.65776</v>
      </c>
      <c r="BH274" s="1">
        <v>1.7476980000000001E-9</v>
      </c>
      <c r="BI274" s="1">
        <v>7.9842819999999997E-7</v>
      </c>
      <c r="BJ274">
        <v>1.2603219999999999</v>
      </c>
      <c r="BK274">
        <v>23.392520000000001</v>
      </c>
      <c r="BL274" s="1">
        <v>1.8400509999999998E-5</v>
      </c>
      <c r="BM274" s="1">
        <v>9.4681109999999995E-3</v>
      </c>
      <c r="BN274">
        <v>1.260108</v>
      </c>
      <c r="BO274">
        <v>23.09843</v>
      </c>
      <c r="BP274" s="1">
        <v>6.5039499999999997E-3</v>
      </c>
      <c r="BQ274">
        <v>3.5469780000000002</v>
      </c>
      <c r="BR274">
        <v>1.259924</v>
      </c>
      <c r="BS274">
        <v>22.79815</v>
      </c>
      <c r="BT274">
        <v>0.34948800000000002</v>
      </c>
      <c r="BU274">
        <v>199.2833</v>
      </c>
      <c r="BV274">
        <v>1.259741</v>
      </c>
      <c r="BW274">
        <v>22.833089999999999</v>
      </c>
      <c r="BX274">
        <v>4.6759040000000001</v>
      </c>
      <c r="BY274">
        <v>2768.01</v>
      </c>
      <c r="BZ274">
        <v>1.259603</v>
      </c>
      <c r="CA274">
        <v>23.068280000000001</v>
      </c>
      <c r="CB274">
        <v>20.629339999999999</v>
      </c>
      <c r="CC274">
        <v>12613.08</v>
      </c>
      <c r="CD274">
        <v>1.259498</v>
      </c>
      <c r="CE274">
        <v>23.229340000000001</v>
      </c>
      <c r="CF274">
        <v>36.298999999999999</v>
      </c>
      <c r="CG274">
        <v>22834.93</v>
      </c>
      <c r="CH274">
        <v>1.2593840000000001</v>
      </c>
      <c r="CI274">
        <v>23.413640000000001</v>
      </c>
      <c r="CJ274">
        <v>29.35031</v>
      </c>
      <c r="CK274">
        <v>18934.32</v>
      </c>
      <c r="CL274">
        <v>1.2593030000000001</v>
      </c>
      <c r="CM274">
        <v>23.365120000000001</v>
      </c>
      <c r="CN274">
        <v>12.171530000000001</v>
      </c>
      <c r="CO274">
        <v>8028.9579999999996</v>
      </c>
      <c r="CP274">
        <v>1.2592540000000001</v>
      </c>
      <c r="CQ274">
        <v>23.093610000000002</v>
      </c>
      <c r="CR274">
        <v>2.8349510000000002</v>
      </c>
      <c r="CS274">
        <v>1907.4079999999999</v>
      </c>
      <c r="CT274">
        <v>1.2592000000000001</v>
      </c>
      <c r="CU274">
        <v>22.885179999999998</v>
      </c>
      <c r="CV274">
        <v>0.40512389999999998</v>
      </c>
      <c r="CW274">
        <v>277.0949</v>
      </c>
      <c r="CX274">
        <v>1.2591490000000001</v>
      </c>
      <c r="CY274">
        <v>22.786149999999999</v>
      </c>
      <c r="CZ274">
        <v>4.3337899999999999E-2</v>
      </c>
      <c r="DA274">
        <v>29.71536</v>
      </c>
      <c r="DB274">
        <v>1.2590950000000001</v>
      </c>
      <c r="DC274">
        <v>23.237449999999999</v>
      </c>
      <c r="DD274" s="1">
        <v>8.4918110000000002E-3</v>
      </c>
      <c r="DE274">
        <v>5.562799</v>
      </c>
      <c r="DF274">
        <v>1.2590669999999999</v>
      </c>
      <c r="DG274">
        <v>23.85059</v>
      </c>
      <c r="DH274" s="1">
        <v>5.3391569999999998E-3</v>
      </c>
      <c r="DI274">
        <v>3.4100649999999999</v>
      </c>
      <c r="DJ274">
        <v>1.259023</v>
      </c>
      <c r="DK274">
        <v>24.454440000000002</v>
      </c>
      <c r="DL274" s="1">
        <v>4.3948820000000001E-3</v>
      </c>
      <c r="DM274">
        <v>2.800764</v>
      </c>
      <c r="DN274">
        <v>1.2589509999999999</v>
      </c>
      <c r="DO274">
        <v>24.919799999999999</v>
      </c>
      <c r="DP274" s="1">
        <v>3.6961519999999999E-3</v>
      </c>
      <c r="DQ274">
        <v>2.3550089999999999</v>
      </c>
      <c r="DR274">
        <v>1.258902</v>
      </c>
      <c r="DS274">
        <v>24.869820000000001</v>
      </c>
      <c r="DT274" s="1">
        <v>3.1258380000000001E-3</v>
      </c>
      <c r="DU274">
        <v>1.991322</v>
      </c>
      <c r="DV274">
        <v>1.2588170000000001</v>
      </c>
      <c r="DW274">
        <v>24.520630000000001</v>
      </c>
      <c r="DX274" s="1">
        <v>2.657277E-3</v>
      </c>
      <c r="DY274">
        <v>1.6926730000000001</v>
      </c>
      <c r="DZ274">
        <v>1.258742</v>
      </c>
      <c r="EA274">
        <v>24.092269999999999</v>
      </c>
      <c r="EB274" s="1">
        <v>2.2729640000000001E-3</v>
      </c>
      <c r="EC274">
        <v>1.447646</v>
      </c>
      <c r="ED274">
        <v>1.258629</v>
      </c>
      <c r="EE274">
        <v>23.720800000000001</v>
      </c>
      <c r="EF274" s="1">
        <v>1.9580980000000001E-3</v>
      </c>
      <c r="EG274">
        <v>1.2468999999999999</v>
      </c>
      <c r="EH274">
        <v>1.2585170000000001</v>
      </c>
      <c r="EI274">
        <v>23.77159</v>
      </c>
      <c r="EJ274" s="1">
        <v>1.698745E-3</v>
      </c>
      <c r="EK274">
        <v>1.0816030000000001</v>
      </c>
      <c r="EL274">
        <v>1.2583690000000001</v>
      </c>
      <c r="EM274">
        <v>24.17651</v>
      </c>
      <c r="EN274" s="1">
        <v>1.4849780000000001E-3</v>
      </c>
      <c r="EO274">
        <v>0.94535420000000003</v>
      </c>
      <c r="EP274">
        <v>1.258213</v>
      </c>
      <c r="EQ274">
        <v>24.728840000000002</v>
      </c>
      <c r="ER274" s="1">
        <v>1.307664E-3</v>
      </c>
      <c r="ES274">
        <v>0.83238760000000001</v>
      </c>
      <c r="ET274">
        <v>1.2580750000000001</v>
      </c>
      <c r="EU274">
        <v>25.20036</v>
      </c>
      <c r="EV274" s="1">
        <v>1.1589700000000001E-3</v>
      </c>
      <c r="EW274">
        <v>0.73768310000000004</v>
      </c>
      <c r="EX274">
        <v>1.2579039999999999</v>
      </c>
      <c r="EY274">
        <v>25.202750000000002</v>
      </c>
      <c r="EZ274" s="1">
        <v>1.0334020000000001E-3</v>
      </c>
      <c r="FA274">
        <v>0.65773349999999997</v>
      </c>
      <c r="FB274">
        <v>1.2577020000000001</v>
      </c>
      <c r="FC274">
        <v>24.90699</v>
      </c>
      <c r="FD274" s="1">
        <v>9.2703619999999997E-4</v>
      </c>
      <c r="FE274">
        <v>0.5900107</v>
      </c>
      <c r="FF274">
        <v>1.257522</v>
      </c>
      <c r="FG274">
        <v>24.555430000000001</v>
      </c>
      <c r="FH274" s="1">
        <v>8.3736409999999998E-4</v>
      </c>
      <c r="FI274">
        <v>0.53287640000000003</v>
      </c>
      <c r="FJ274">
        <v>1.257339</v>
      </c>
      <c r="FK274">
        <v>24.20523</v>
      </c>
      <c r="FL274" s="1">
        <v>7.6207409999999999E-4</v>
      </c>
      <c r="FM274">
        <v>0.4849369</v>
      </c>
      <c r="FN274">
        <v>1.257161</v>
      </c>
      <c r="FO274">
        <v>24.322849999999999</v>
      </c>
      <c r="FP274" s="1">
        <v>6.9852270000000005E-4</v>
      </c>
      <c r="FQ274">
        <v>0.4444669</v>
      </c>
      <c r="FR274">
        <v>1.2569859999999999</v>
      </c>
      <c r="FS274">
        <v>24.657360000000001</v>
      </c>
      <c r="FT274" s="1">
        <v>6.4446200000000005E-4</v>
      </c>
      <c r="FU274">
        <v>0.41005160000000002</v>
      </c>
      <c r="FV274">
        <v>1.2568140000000001</v>
      </c>
      <c r="FW274">
        <v>24.900079999999999</v>
      </c>
      <c r="FX274" s="1">
        <v>5.9729379999999999E-4</v>
      </c>
      <c r="FY274">
        <v>0.38005480000000003</v>
      </c>
      <c r="FZ274">
        <v>1.2566619999999999</v>
      </c>
      <c r="GA274">
        <v>25.084160000000001</v>
      </c>
      <c r="GB274" s="1">
        <v>5.5676909999999996E-4</v>
      </c>
      <c r="GC274">
        <v>0.35423909999999997</v>
      </c>
      <c r="GD274">
        <v>1.2565059999999999</v>
      </c>
      <c r="GE274">
        <v>24.955290000000002</v>
      </c>
      <c r="GF274" s="1">
        <v>5.2187380000000001E-4</v>
      </c>
      <c r="GG274">
        <v>0.3320417</v>
      </c>
      <c r="GH274">
        <v>1.256356</v>
      </c>
      <c r="GI274">
        <v>24.798220000000001</v>
      </c>
      <c r="GJ274" s="1">
        <v>4.9100499999999998E-4</v>
      </c>
      <c r="GK274">
        <v>0.31241269999999999</v>
      </c>
      <c r="GL274">
        <v>1.25624</v>
      </c>
      <c r="GM274">
        <v>24.505130000000001</v>
      </c>
      <c r="GN274" s="1">
        <v>4.6362489999999997E-4</v>
      </c>
      <c r="GO274">
        <v>0.29498849999999999</v>
      </c>
      <c r="GP274">
        <v>1.256127</v>
      </c>
      <c r="GQ274">
        <v>24.12452</v>
      </c>
      <c r="GR274" s="1">
        <v>4.3946790000000001E-4</v>
      </c>
      <c r="GS274">
        <v>0.27961930000000002</v>
      </c>
      <c r="GT274">
        <v>1.2560420000000001</v>
      </c>
      <c r="GU274">
        <v>23.68543</v>
      </c>
      <c r="GV274" s="1">
        <v>4.1804629999999998E-4</v>
      </c>
      <c r="GW274">
        <v>0.26599089999999997</v>
      </c>
      <c r="GX274">
        <v>1.2559709999999999</v>
      </c>
      <c r="GY274">
        <v>23.64339</v>
      </c>
      <c r="GZ274" s="1">
        <v>3.9848550000000003E-4</v>
      </c>
      <c r="HA274">
        <v>0.25356420000000002</v>
      </c>
      <c r="HB274">
        <v>1.255917</v>
      </c>
      <c r="HC274">
        <v>24.038789999999999</v>
      </c>
      <c r="HD274" s="1">
        <v>3.8037539999999999E-4</v>
      </c>
      <c r="HE274">
        <v>0.24203810000000001</v>
      </c>
      <c r="HF274">
        <v>1.2558499999999999</v>
      </c>
      <c r="HG274">
        <v>24.578620000000001</v>
      </c>
      <c r="HH274" s="1">
        <v>3.6399240000000002E-4</v>
      </c>
      <c r="HI274">
        <v>0.23161300000000001</v>
      </c>
      <c r="HJ274">
        <v>1.2558180000000001</v>
      </c>
      <c r="HK274">
        <v>24.78228</v>
      </c>
      <c r="HL274" s="1">
        <v>3.489373E-4</v>
      </c>
      <c r="HM274">
        <v>0.22203909999999999</v>
      </c>
      <c r="HN274">
        <v>1.2557830000000001</v>
      </c>
      <c r="HO274">
        <v>24.48705</v>
      </c>
      <c r="HP274" s="1">
        <v>3.3512860000000001E-4</v>
      </c>
      <c r="HQ274">
        <v>0.2132473</v>
      </c>
      <c r="HR274">
        <v>1.2557499999999999</v>
      </c>
      <c r="HS274">
        <v>24.068359999999998</v>
      </c>
      <c r="HT274" s="1">
        <v>3.2260479999999999E-4</v>
      </c>
      <c r="HU274">
        <v>0.20528109999999999</v>
      </c>
      <c r="HV274">
        <v>1.2557510000000001</v>
      </c>
      <c r="HW274">
        <v>23.537849999999999</v>
      </c>
      <c r="HX274" s="1">
        <v>3.1106729999999999E-4</v>
      </c>
      <c r="HY274">
        <v>0.19793949999999999</v>
      </c>
      <c r="HZ274">
        <v>1.2557039999999999</v>
      </c>
      <c r="IA274">
        <v>23.380559999999999</v>
      </c>
      <c r="IB274" s="1">
        <v>3.003646E-4</v>
      </c>
      <c r="IC274">
        <v>0.1911331</v>
      </c>
      <c r="ID274">
        <v>1.2557130000000001</v>
      </c>
      <c r="IE274">
        <v>23.568519999999999</v>
      </c>
      <c r="IF274" s="1">
        <v>2.9013459999999999E-4</v>
      </c>
      <c r="IG274">
        <v>0.18462870000000001</v>
      </c>
      <c r="IH274">
        <v>1.25569</v>
      </c>
      <c r="II274">
        <v>23.920059999999999</v>
      </c>
      <c r="IJ274" s="1">
        <v>2.8042760000000002E-4</v>
      </c>
      <c r="IK274">
        <v>0.17845759999999999</v>
      </c>
      <c r="IL274">
        <v>1.255668</v>
      </c>
      <c r="IM274">
        <v>24.248619999999999</v>
      </c>
      <c r="IN274" s="1">
        <v>2.7117690000000002E-4</v>
      </c>
      <c r="IO274">
        <v>0.17257600000000001</v>
      </c>
      <c r="IP274">
        <v>1.255641</v>
      </c>
      <c r="IQ274">
        <v>24.193739999999998</v>
      </c>
      <c r="IR274" s="1">
        <v>2.6258640000000001E-4</v>
      </c>
      <c r="IS274">
        <v>0.16711029999999999</v>
      </c>
      <c r="IT274">
        <v>1.2556099999999999</v>
      </c>
      <c r="IU274">
        <v>23.964729999999999</v>
      </c>
      <c r="IV274" s="1">
        <v>2.5446140000000002E-4</v>
      </c>
      <c r="IW274">
        <v>0.1619447</v>
      </c>
      <c r="IX274">
        <v>1.2555620000000001</v>
      </c>
      <c r="IY274">
        <v>23.715129999999998</v>
      </c>
      <c r="IZ274" s="1">
        <v>2.4646899999999997E-4</v>
      </c>
      <c r="JA274">
        <v>0.15687480000000001</v>
      </c>
      <c r="JB274">
        <v>1.2555149999999999</v>
      </c>
      <c r="JC274">
        <v>23.497949999999999</v>
      </c>
      <c r="JD274" s="1">
        <v>2.38693E-4</v>
      </c>
      <c r="JE274">
        <v>0.1519412</v>
      </c>
      <c r="JF274">
        <v>1.2554799999999999</v>
      </c>
      <c r="JG274">
        <v>23.7576</v>
      </c>
      <c r="JH274" s="1">
        <v>2.310844E-4</v>
      </c>
      <c r="JI274">
        <v>0.1471063</v>
      </c>
      <c r="JJ274">
        <v>1.2554000000000001</v>
      </c>
      <c r="JK274">
        <v>24.143419999999999</v>
      </c>
      <c r="JL274" s="1">
        <v>2.2386389999999999E-4</v>
      </c>
      <c r="JM274">
        <v>0.14251710000000001</v>
      </c>
      <c r="JN274">
        <v>1.255347</v>
      </c>
      <c r="JO274">
        <v>24.481159999999999</v>
      </c>
      <c r="JP274" s="1">
        <v>2.171404E-4</v>
      </c>
      <c r="JQ274">
        <v>0.1382429</v>
      </c>
      <c r="JR274">
        <v>1.2552540000000001</v>
      </c>
      <c r="JS274">
        <v>24.661460000000002</v>
      </c>
      <c r="JT274" s="1">
        <v>2.1070050000000001E-4</v>
      </c>
      <c r="JU274">
        <v>0.1341571</v>
      </c>
      <c r="JV274">
        <v>1.2551460000000001</v>
      </c>
      <c r="JW274">
        <v>24.651969999999999</v>
      </c>
      <c r="JX274" s="1">
        <v>2.0421109999999999E-4</v>
      </c>
      <c r="JY274">
        <v>0.1300424</v>
      </c>
      <c r="JZ274">
        <v>1.255071</v>
      </c>
      <c r="KA274">
        <v>24.4621</v>
      </c>
      <c r="KB274" s="1">
        <v>1.980199E-4</v>
      </c>
      <c r="KC274">
        <v>0.1261092</v>
      </c>
      <c r="KD274">
        <v>1.2549600000000001</v>
      </c>
      <c r="KE274">
        <v>24.252549999999999</v>
      </c>
      <c r="KF274" s="1">
        <v>1.919817E-4</v>
      </c>
      <c r="KG274">
        <v>0.1222743</v>
      </c>
      <c r="KH274">
        <v>1.2548589999999999</v>
      </c>
      <c r="KI274">
        <v>24.028700000000001</v>
      </c>
      <c r="KJ274" s="1">
        <v>1.8622190000000001E-4</v>
      </c>
      <c r="KK274">
        <v>0.1186189</v>
      </c>
      <c r="KL274">
        <v>1.254732</v>
      </c>
      <c r="KM274">
        <v>24.175160000000002</v>
      </c>
      <c r="KN274" s="1">
        <v>1.8084819999999999E-4</v>
      </c>
      <c r="KO274">
        <v>0.11520519999999999</v>
      </c>
      <c r="KP274">
        <v>1.2546299999999999</v>
      </c>
      <c r="KQ274">
        <v>24.48997</v>
      </c>
      <c r="KR274" s="1">
        <v>1.7551719999999999E-4</v>
      </c>
      <c r="KS274">
        <v>0.1118236</v>
      </c>
      <c r="KT274">
        <v>1.254489</v>
      </c>
      <c r="KU274">
        <v>24.90597</v>
      </c>
      <c r="KV274" s="1">
        <v>1.704334E-4</v>
      </c>
      <c r="KW274">
        <v>0.108594</v>
      </c>
      <c r="KX274">
        <v>1.2543740000000001</v>
      </c>
      <c r="KY274">
        <v>25.32246</v>
      </c>
      <c r="KZ274" s="1">
        <v>1.6553809999999999E-4</v>
      </c>
      <c r="LA274">
        <v>0.1054877</v>
      </c>
      <c r="LB274">
        <v>1.254259</v>
      </c>
      <c r="LC274">
        <v>25.359279999999998</v>
      </c>
      <c r="LD274" s="1">
        <v>1.60674E-4</v>
      </c>
      <c r="LE274">
        <v>0.10239810000000001</v>
      </c>
      <c r="LF274">
        <v>1.254149</v>
      </c>
      <c r="LG274">
        <v>25.125520000000002</v>
      </c>
      <c r="LH274" s="1">
        <v>1.561237E-4</v>
      </c>
      <c r="LI274" s="1">
        <v>9.9504289999999995E-2</v>
      </c>
      <c r="LJ274">
        <v>1.254035</v>
      </c>
      <c r="LK274">
        <v>24.8263</v>
      </c>
      <c r="LL274" s="1">
        <v>1.5170799999999999E-4</v>
      </c>
      <c r="LM274" s="1">
        <v>9.6702159999999995E-2</v>
      </c>
      <c r="LN274">
        <v>1.2539180000000001</v>
      </c>
      <c r="LO274">
        <v>24.583690000000001</v>
      </c>
      <c r="LP274" s="1">
        <v>1.474007E-4</v>
      </c>
      <c r="LQ274" s="1">
        <v>9.3963030000000003E-2</v>
      </c>
      <c r="LR274">
        <v>1.253822</v>
      </c>
      <c r="LS274">
        <v>24.929040000000001</v>
      </c>
      <c r="LT274" s="1">
        <v>1.4335180000000001E-4</v>
      </c>
      <c r="LU274" s="1">
        <v>9.1385919999999995E-2</v>
      </c>
      <c r="LV274">
        <v>1.253701</v>
      </c>
      <c r="LW274">
        <v>25.474730000000001</v>
      </c>
      <c r="LX274" s="1">
        <v>1.3953659999999999E-4</v>
      </c>
      <c r="LY274" s="1">
        <v>8.8960709999999998E-2</v>
      </c>
      <c r="LZ274">
        <v>1.25362</v>
      </c>
      <c r="MA274">
        <v>26.060870000000001</v>
      </c>
      <c r="MB274" s="1">
        <v>1.3576469999999999E-4</v>
      </c>
      <c r="MC274" s="1">
        <v>8.6564870000000002E-2</v>
      </c>
      <c r="MD274">
        <v>1.253525</v>
      </c>
      <c r="ME274">
        <v>26.56814</v>
      </c>
      <c r="MF274" s="1">
        <v>1.3207529999999999E-4</v>
      </c>
      <c r="MG274" s="1">
        <v>8.4217689999999998E-2</v>
      </c>
      <c r="MH274">
        <v>1.2534289999999999</v>
      </c>
      <c r="MI274">
        <v>26.616630000000001</v>
      </c>
      <c r="MJ274" s="1">
        <v>1.2862640000000001E-4</v>
      </c>
      <c r="MK274" s="1">
        <v>8.2023390000000002E-2</v>
      </c>
      <c r="ML274">
        <v>1.253352</v>
      </c>
      <c r="MM274">
        <v>26.36073</v>
      </c>
      <c r="MN274" s="1">
        <v>1.253149E-4</v>
      </c>
      <c r="MO274" s="1">
        <v>7.9917429999999998E-2</v>
      </c>
      <c r="MP274">
        <v>1.2532799999999999</v>
      </c>
      <c r="MQ274">
        <v>25.988959999999999</v>
      </c>
      <c r="MR274" s="1">
        <v>1.219131E-4</v>
      </c>
      <c r="MS274" s="1">
        <v>7.7755679999999994E-2</v>
      </c>
      <c r="MT274">
        <v>1.2531699999999999</v>
      </c>
      <c r="MU274">
        <v>25.580649999999999</v>
      </c>
      <c r="MV274" s="1">
        <v>1.185915E-4</v>
      </c>
      <c r="MW274" s="1">
        <v>7.5641959999999994E-2</v>
      </c>
      <c r="MX274">
        <v>1.2531000000000001</v>
      </c>
      <c r="MY274">
        <v>25.34149</v>
      </c>
      <c r="MZ274" s="1">
        <v>1.153105E-4</v>
      </c>
      <c r="NA274" s="1">
        <v>7.355718E-2</v>
      </c>
      <c r="NB274">
        <v>1.252991</v>
      </c>
      <c r="NC274">
        <v>25.427720000000001</v>
      </c>
      <c r="ND274" s="1">
        <v>1.121494E-4</v>
      </c>
      <c r="NE274" s="1">
        <v>7.1541660000000007E-2</v>
      </c>
      <c r="NF274">
        <v>1.2529060000000001</v>
      </c>
      <c r="NG274">
        <v>25.89207</v>
      </c>
      <c r="NH274" s="1">
        <v>1.091372E-4</v>
      </c>
      <c r="NI274" s="1">
        <v>6.9626649999999998E-2</v>
      </c>
      <c r="NJ274">
        <v>1.2528269999999999</v>
      </c>
      <c r="NK274">
        <v>26.12161</v>
      </c>
      <c r="NL274" s="1">
        <v>1.062679E-4</v>
      </c>
      <c r="NM274" s="1">
        <v>6.7800390000000002E-2</v>
      </c>
      <c r="NN274">
        <v>1.252742</v>
      </c>
      <c r="NO274">
        <v>26.031230000000001</v>
      </c>
      <c r="NP274" s="1">
        <v>1.033792E-4</v>
      </c>
      <c r="NQ274" s="1">
        <v>6.5962960000000001E-2</v>
      </c>
      <c r="NR274">
        <v>1.252661</v>
      </c>
      <c r="NS274">
        <v>25.750170000000001</v>
      </c>
      <c r="NT274" s="1">
        <v>1.005311E-4</v>
      </c>
      <c r="NU274" s="1">
        <v>6.4153119999999994E-2</v>
      </c>
      <c r="NV274">
        <v>1.252588</v>
      </c>
      <c r="NW274">
        <v>25.338609999999999</v>
      </c>
      <c r="NX274" s="1">
        <v>9.7657930000000001E-5</v>
      </c>
      <c r="NY274" s="1">
        <v>6.2323410000000003E-2</v>
      </c>
      <c r="NZ274">
        <v>1.2525029999999999</v>
      </c>
      <c r="OA274">
        <v>24.833259999999999</v>
      </c>
      <c r="OB274" s="1">
        <v>9.4856220000000003E-5</v>
      </c>
      <c r="OC274" s="1">
        <v>6.0538179999999997E-2</v>
      </c>
      <c r="OD274">
        <v>1.2524329999999999</v>
      </c>
      <c r="OE274">
        <v>24.725210000000001</v>
      </c>
      <c r="OF274" s="1">
        <v>9.2188520000000001E-5</v>
      </c>
      <c r="OG274" s="1">
        <v>5.8840469999999999E-2</v>
      </c>
      <c r="OH274">
        <v>1.2523569999999999</v>
      </c>
      <c r="OI274">
        <v>24.997730000000001</v>
      </c>
      <c r="OJ274" s="1">
        <v>8.9522919999999998E-5</v>
      </c>
      <c r="OK274" s="1">
        <v>5.7142779999999997E-2</v>
      </c>
    </row>
    <row r="275" spans="1:401" x14ac:dyDescent="0.35">
      <c r="A275">
        <v>281</v>
      </c>
      <c r="B275" t="s">
        <v>4</v>
      </c>
      <c r="C275" t="s">
        <v>181</v>
      </c>
      <c r="D275" t="s">
        <v>279</v>
      </c>
      <c r="E275">
        <v>898.16030000000001</v>
      </c>
      <c r="F275">
        <v>1.198305</v>
      </c>
      <c r="G275">
        <v>24.9404</v>
      </c>
      <c r="H275">
        <v>0</v>
      </c>
      <c r="I275">
        <v>0</v>
      </c>
      <c r="J275">
        <v>1.1980630000000001</v>
      </c>
      <c r="K275">
        <v>24.59525</v>
      </c>
      <c r="L275">
        <v>0</v>
      </c>
      <c r="M275">
        <v>0</v>
      </c>
      <c r="N275">
        <v>1.1978059999999999</v>
      </c>
      <c r="O275">
        <v>24.332809999999998</v>
      </c>
      <c r="P275">
        <v>0</v>
      </c>
      <c r="Q275">
        <v>0</v>
      </c>
      <c r="R275">
        <v>1.197505</v>
      </c>
      <c r="S275">
        <v>24.13334</v>
      </c>
      <c r="T275">
        <v>0</v>
      </c>
      <c r="U275">
        <v>0</v>
      </c>
      <c r="V275">
        <v>1.1972309999999999</v>
      </c>
      <c r="W275">
        <v>24.198219999999999</v>
      </c>
      <c r="X275">
        <v>0</v>
      </c>
      <c r="Y275">
        <v>0</v>
      </c>
      <c r="Z275">
        <v>1.1969110000000001</v>
      </c>
      <c r="AA275">
        <v>24.179780000000001</v>
      </c>
      <c r="AB275">
        <v>0</v>
      </c>
      <c r="AC275">
        <v>0</v>
      </c>
      <c r="AD275">
        <v>1.1966019999999999</v>
      </c>
      <c r="AE275">
        <v>24.011980000000001</v>
      </c>
      <c r="AF275">
        <v>0</v>
      </c>
      <c r="AG275">
        <v>0</v>
      </c>
      <c r="AH275">
        <v>1.1962839999999999</v>
      </c>
      <c r="AI275">
        <v>23.696940000000001</v>
      </c>
      <c r="AJ275">
        <v>0</v>
      </c>
      <c r="AK275">
        <v>0</v>
      </c>
      <c r="AL275">
        <v>1.195978</v>
      </c>
      <c r="AM275">
        <v>23.274619999999999</v>
      </c>
      <c r="AN275">
        <v>0</v>
      </c>
      <c r="AO275">
        <v>0</v>
      </c>
      <c r="AP275">
        <v>1.1956830000000001</v>
      </c>
      <c r="AQ275">
        <v>23.179480000000002</v>
      </c>
      <c r="AR275">
        <v>0</v>
      </c>
      <c r="AS275">
        <v>0</v>
      </c>
      <c r="AT275">
        <v>1.1954320000000001</v>
      </c>
      <c r="AU275">
        <v>23.343260000000001</v>
      </c>
      <c r="AV275">
        <v>0</v>
      </c>
      <c r="AW275">
        <v>0</v>
      </c>
      <c r="AX275">
        <v>1.1951769999999999</v>
      </c>
      <c r="AY275">
        <v>23.51876</v>
      </c>
      <c r="AZ275">
        <v>0</v>
      </c>
      <c r="BA275">
        <v>0</v>
      </c>
      <c r="BB275">
        <v>1.1949419999999999</v>
      </c>
      <c r="BC275">
        <v>23.71744</v>
      </c>
      <c r="BD275" s="1">
        <v>2.2808500000000001E-18</v>
      </c>
      <c r="BE275" s="1">
        <v>1.213932E-15</v>
      </c>
      <c r="BF275">
        <v>1.19472</v>
      </c>
      <c r="BG275">
        <v>23.675899999999999</v>
      </c>
      <c r="BH275" s="1">
        <v>7.7685600000000001E-10</v>
      </c>
      <c r="BI275" s="1">
        <v>3.843855E-7</v>
      </c>
      <c r="BJ275">
        <v>1.194518</v>
      </c>
      <c r="BK275">
        <v>23.41254</v>
      </c>
      <c r="BL275" s="1">
        <v>1.171826E-5</v>
      </c>
      <c r="BM275" s="1">
        <v>6.5836649999999998E-3</v>
      </c>
      <c r="BN275">
        <v>1.1943360000000001</v>
      </c>
      <c r="BO275">
        <v>23.122219999999999</v>
      </c>
      <c r="BP275" s="1">
        <v>4.7478240000000003E-3</v>
      </c>
      <c r="BQ275">
        <v>2.8383099999999999</v>
      </c>
      <c r="BR275">
        <v>1.1941850000000001</v>
      </c>
      <c r="BS275">
        <v>22.821449999999999</v>
      </c>
      <c r="BT275">
        <v>0.2812771</v>
      </c>
      <c r="BU275">
        <v>176.60040000000001</v>
      </c>
      <c r="BV275">
        <v>1.1940500000000001</v>
      </c>
      <c r="BW275">
        <v>22.85464</v>
      </c>
      <c r="BX275">
        <v>4.0712820000000001</v>
      </c>
      <c r="BY275">
        <v>2666.7379999999998</v>
      </c>
      <c r="BZ275">
        <v>1.1939090000000001</v>
      </c>
      <c r="CA275">
        <v>23.090730000000001</v>
      </c>
      <c r="CB275">
        <v>19.199190000000002</v>
      </c>
      <c r="CC275">
        <v>13056.97</v>
      </c>
      <c r="CD275">
        <v>1.1938299999999999</v>
      </c>
      <c r="CE275">
        <v>23.251709999999999</v>
      </c>
      <c r="CF275">
        <v>35.798520000000003</v>
      </c>
      <c r="CG275">
        <v>25187.96</v>
      </c>
      <c r="CH275">
        <v>1.193727</v>
      </c>
      <c r="CI275">
        <v>23.433019999999999</v>
      </c>
      <c r="CJ275">
        <v>30.46068</v>
      </c>
      <c r="CK275">
        <v>22106.29</v>
      </c>
      <c r="CL275">
        <v>1.1936640000000001</v>
      </c>
      <c r="CM275">
        <v>23.385439999999999</v>
      </c>
      <c r="CN275">
        <v>13.22011</v>
      </c>
      <c r="CO275">
        <v>9869.2209999999995</v>
      </c>
      <c r="CP275">
        <v>1.1936230000000001</v>
      </c>
      <c r="CQ275">
        <v>23.1112</v>
      </c>
      <c r="CR275">
        <v>3.206645</v>
      </c>
      <c r="CS275">
        <v>2456.66</v>
      </c>
      <c r="CT275">
        <v>1.193559</v>
      </c>
      <c r="CU275">
        <v>22.900010000000002</v>
      </c>
      <c r="CV275">
        <v>0.47413549999999999</v>
      </c>
      <c r="CW275">
        <v>371.54680000000002</v>
      </c>
      <c r="CX275">
        <v>1.193532</v>
      </c>
      <c r="CY275">
        <v>22.796119999999998</v>
      </c>
      <c r="CZ275" s="1">
        <v>5.1066309999999997E-2</v>
      </c>
      <c r="DA275">
        <v>40.321539999999999</v>
      </c>
      <c r="DB275">
        <v>1.1935119999999999</v>
      </c>
      <c r="DC275">
        <v>23.240780000000001</v>
      </c>
      <c r="DD275" s="1">
        <v>9.1244059999999998E-3</v>
      </c>
      <c r="DE275">
        <v>6.8223289999999999</v>
      </c>
      <c r="DF275">
        <v>1.1934720000000001</v>
      </c>
      <c r="DG275">
        <v>23.855640000000001</v>
      </c>
      <c r="DH275" s="1">
        <v>5.4334329999999997E-3</v>
      </c>
      <c r="DI275">
        <v>3.9096440000000001</v>
      </c>
      <c r="DJ275">
        <v>1.193432</v>
      </c>
      <c r="DK275">
        <v>24.45833</v>
      </c>
      <c r="DL275" s="1">
        <v>4.4504189999999997E-3</v>
      </c>
      <c r="DM275">
        <v>3.1904080000000001</v>
      </c>
      <c r="DN275">
        <v>1.1933689999999999</v>
      </c>
      <c r="DO275">
        <v>24.930489999999999</v>
      </c>
      <c r="DP275" s="1">
        <v>3.7408189999999998E-3</v>
      </c>
      <c r="DQ275">
        <v>2.6808489999999998</v>
      </c>
      <c r="DR275">
        <v>1.1933260000000001</v>
      </c>
      <c r="DS275">
        <v>24.88702</v>
      </c>
      <c r="DT275" s="1">
        <v>3.1624660000000001E-3</v>
      </c>
      <c r="DU275">
        <v>2.2659189999999998</v>
      </c>
      <c r="DV275">
        <v>1.193255</v>
      </c>
      <c r="DW275">
        <v>24.546759999999999</v>
      </c>
      <c r="DX275" s="1">
        <v>2.6873890000000001E-3</v>
      </c>
      <c r="DY275">
        <v>1.925252</v>
      </c>
      <c r="DZ275">
        <v>1.1931750000000001</v>
      </c>
      <c r="EA275">
        <v>24.123629999999999</v>
      </c>
      <c r="EB275" s="1">
        <v>2.2975970000000002E-3</v>
      </c>
      <c r="EC275">
        <v>1.645667</v>
      </c>
      <c r="ED275">
        <v>1.1930989999999999</v>
      </c>
      <c r="EE275">
        <v>23.74999</v>
      </c>
      <c r="EF275" s="1">
        <v>1.9783309999999998E-3</v>
      </c>
      <c r="EG275">
        <v>1.4166570000000001</v>
      </c>
      <c r="EH275">
        <v>1.1929829999999999</v>
      </c>
      <c r="EI275">
        <v>23.79476</v>
      </c>
      <c r="EJ275" s="1">
        <v>1.715435E-3</v>
      </c>
      <c r="EK275">
        <v>1.2281580000000001</v>
      </c>
      <c r="EL275">
        <v>1.1928780000000001</v>
      </c>
      <c r="EM275">
        <v>24.192340000000002</v>
      </c>
      <c r="EN275" s="1">
        <v>1.4987290000000001E-3</v>
      </c>
      <c r="EO275">
        <v>1.0727660000000001</v>
      </c>
      <c r="EP275">
        <v>1.1927449999999999</v>
      </c>
      <c r="EQ275">
        <v>24.73828</v>
      </c>
      <c r="ER275" s="1">
        <v>1.3191500000000001E-3</v>
      </c>
      <c r="ES275">
        <v>0.94405720000000004</v>
      </c>
      <c r="ET275">
        <v>1.192599</v>
      </c>
      <c r="EU275">
        <v>25.211040000000001</v>
      </c>
      <c r="EV275" s="1">
        <v>1.168625E-3</v>
      </c>
      <c r="EW275">
        <v>0.83621860000000003</v>
      </c>
      <c r="EX275">
        <v>1.192453</v>
      </c>
      <c r="EY275">
        <v>25.219760000000001</v>
      </c>
      <c r="EZ275" s="1">
        <v>1.0415870000000001E-3</v>
      </c>
      <c r="FA275">
        <v>0.74524069999999998</v>
      </c>
      <c r="FB275">
        <v>1.1922999999999999</v>
      </c>
      <c r="FC275">
        <v>24.92848</v>
      </c>
      <c r="FD275" s="1">
        <v>9.3395670000000002E-4</v>
      </c>
      <c r="FE275">
        <v>0.6681551</v>
      </c>
      <c r="FF275">
        <v>1.192145</v>
      </c>
      <c r="FG275">
        <v>24.582599999999999</v>
      </c>
      <c r="FH275" s="1">
        <v>8.4317940000000003E-4</v>
      </c>
      <c r="FI275">
        <v>0.60310580000000003</v>
      </c>
      <c r="FJ275">
        <v>1.191989</v>
      </c>
      <c r="FK275">
        <v>24.23366</v>
      </c>
      <c r="FL275" s="1">
        <v>7.6696339999999998E-4</v>
      </c>
      <c r="FM275">
        <v>0.54850969999999999</v>
      </c>
      <c r="FN275">
        <v>1.19184</v>
      </c>
      <c r="FO275">
        <v>24.344449999999998</v>
      </c>
      <c r="FP275" s="1">
        <v>7.0266250000000001E-4</v>
      </c>
      <c r="FQ275">
        <v>0.50245589999999996</v>
      </c>
      <c r="FR275">
        <v>1.1916739999999999</v>
      </c>
      <c r="FS275">
        <v>24.674109999999999</v>
      </c>
      <c r="FT275" s="1">
        <v>6.4801660000000005E-4</v>
      </c>
      <c r="FU275">
        <v>0.46332590000000001</v>
      </c>
      <c r="FV275">
        <v>1.191527</v>
      </c>
      <c r="FW275">
        <v>24.909500000000001</v>
      </c>
      <c r="FX275" s="1">
        <v>6.0040419999999998E-4</v>
      </c>
      <c r="FY275">
        <v>0.42927789999999999</v>
      </c>
      <c r="FZ275">
        <v>1.191408</v>
      </c>
      <c r="GA275">
        <v>25.095289999999999</v>
      </c>
      <c r="GB275" s="1">
        <v>5.5941029999999998E-4</v>
      </c>
      <c r="GC275">
        <v>0.39990759999999997</v>
      </c>
      <c r="GD275">
        <v>1.191276</v>
      </c>
      <c r="GE275">
        <v>24.97026</v>
      </c>
      <c r="GF275" s="1">
        <v>5.2418910000000003E-4</v>
      </c>
      <c r="GG275">
        <v>0.37471470000000001</v>
      </c>
      <c r="GH275">
        <v>1.1911419999999999</v>
      </c>
      <c r="GI275">
        <v>24.821899999999999</v>
      </c>
      <c r="GJ275" s="1">
        <v>4.9305629999999996E-4</v>
      </c>
      <c r="GK275">
        <v>0.35245589999999999</v>
      </c>
      <c r="GL275">
        <v>1.19103</v>
      </c>
      <c r="GM275">
        <v>24.54156</v>
      </c>
      <c r="GN275" s="1">
        <v>4.6544149999999999E-4</v>
      </c>
      <c r="GO275">
        <v>0.33269690000000002</v>
      </c>
      <c r="GP275">
        <v>1.190958</v>
      </c>
      <c r="GQ275">
        <v>24.165459999999999</v>
      </c>
      <c r="GR275" s="1">
        <v>4.4107070000000003E-4</v>
      </c>
      <c r="GS275">
        <v>0.3152643</v>
      </c>
      <c r="GT275">
        <v>1.1908879999999999</v>
      </c>
      <c r="GU275">
        <v>23.726019999999998</v>
      </c>
      <c r="GV275" s="1">
        <v>4.1948179999999998E-4</v>
      </c>
      <c r="GW275">
        <v>0.29982140000000002</v>
      </c>
      <c r="GX275">
        <v>1.1908099999999999</v>
      </c>
      <c r="GY275">
        <v>23.66826</v>
      </c>
      <c r="GZ275" s="1">
        <v>3.998176E-4</v>
      </c>
      <c r="HA275">
        <v>0.28578140000000002</v>
      </c>
      <c r="HB275">
        <v>1.190766</v>
      </c>
      <c r="HC275">
        <v>24.05096</v>
      </c>
      <c r="HD275" s="1">
        <v>3.8159389999999999E-4</v>
      </c>
      <c r="HE275">
        <v>0.27275149999999998</v>
      </c>
      <c r="HF275">
        <v>1.190728</v>
      </c>
      <c r="HG275">
        <v>24.580220000000001</v>
      </c>
      <c r="HH275" s="1">
        <v>3.6509409999999998E-4</v>
      </c>
      <c r="HI275">
        <v>0.26094790000000001</v>
      </c>
      <c r="HJ275">
        <v>1.190701</v>
      </c>
      <c r="HK275">
        <v>24.793500000000002</v>
      </c>
      <c r="HL275" s="1">
        <v>3.499617E-4</v>
      </c>
      <c r="HM275">
        <v>0.25013400000000002</v>
      </c>
      <c r="HN275">
        <v>1.190669</v>
      </c>
      <c r="HO275">
        <v>24.510359999999999</v>
      </c>
      <c r="HP275" s="1">
        <v>3.3605590000000002E-4</v>
      </c>
      <c r="HQ275">
        <v>0.24018519999999999</v>
      </c>
      <c r="HR275">
        <v>1.1906380000000001</v>
      </c>
      <c r="HS275">
        <v>24.10399</v>
      </c>
      <c r="HT275" s="1">
        <v>3.2344920000000003E-4</v>
      </c>
      <c r="HU275">
        <v>0.2311714</v>
      </c>
      <c r="HV275">
        <v>1.190628</v>
      </c>
      <c r="HW275">
        <v>23.579070000000002</v>
      </c>
      <c r="HX275" s="1">
        <v>3.1185099999999998E-4</v>
      </c>
      <c r="HY275">
        <v>0.22287989999999999</v>
      </c>
      <c r="HZ275">
        <v>1.190604</v>
      </c>
      <c r="IA275">
        <v>23.411519999999999</v>
      </c>
      <c r="IB275" s="1">
        <v>3.0109899999999998E-4</v>
      </c>
      <c r="IC275">
        <v>0.21519469999999999</v>
      </c>
      <c r="ID275">
        <v>1.1905969999999999</v>
      </c>
      <c r="IE275">
        <v>23.587350000000001</v>
      </c>
      <c r="IF275" s="1">
        <v>2.9083869999999999E-4</v>
      </c>
      <c r="IG275">
        <v>0.20786940000000001</v>
      </c>
      <c r="IH275">
        <v>1.190571</v>
      </c>
      <c r="II275">
        <v>23.926600000000001</v>
      </c>
      <c r="IJ275" s="1">
        <v>2.8109720000000002E-4</v>
      </c>
      <c r="IK275">
        <v>0.20091020000000001</v>
      </c>
      <c r="IL275">
        <v>1.1905730000000001</v>
      </c>
      <c r="IM275">
        <v>24.25845</v>
      </c>
      <c r="IN275" s="1">
        <v>2.7180439999999998E-4</v>
      </c>
      <c r="IO275">
        <v>0.1942758</v>
      </c>
      <c r="IP275">
        <v>1.1905559999999999</v>
      </c>
      <c r="IQ275">
        <v>24.211120000000001</v>
      </c>
      <c r="IR275" s="1">
        <v>2.6317780000000002E-4</v>
      </c>
      <c r="IS275">
        <v>0.188108</v>
      </c>
      <c r="IT275">
        <v>1.190523</v>
      </c>
      <c r="IU275">
        <v>23.98564</v>
      </c>
      <c r="IV275" s="1">
        <v>2.5502370000000002E-4</v>
      </c>
      <c r="IW275">
        <v>0.1822821</v>
      </c>
      <c r="IX275">
        <v>1.1904840000000001</v>
      </c>
      <c r="IY275">
        <v>23.740639999999999</v>
      </c>
      <c r="IZ275" s="1">
        <v>2.4702330000000002E-4</v>
      </c>
      <c r="JA275">
        <v>0.17658280000000001</v>
      </c>
      <c r="JB275">
        <v>1.1904440000000001</v>
      </c>
      <c r="JC275">
        <v>23.521039999999999</v>
      </c>
      <c r="JD275" s="1">
        <v>2.39232E-4</v>
      </c>
      <c r="JE275">
        <v>0.17103019999999999</v>
      </c>
      <c r="JF275">
        <v>1.1903969999999999</v>
      </c>
      <c r="JG275">
        <v>23.777529999999999</v>
      </c>
      <c r="JH275" s="1">
        <v>2.3160969999999999E-4</v>
      </c>
      <c r="JI275">
        <v>0.1655914</v>
      </c>
      <c r="JJ275">
        <v>1.1903280000000001</v>
      </c>
      <c r="JK275">
        <v>24.162189999999999</v>
      </c>
      <c r="JL275" s="1">
        <v>2.243569E-4</v>
      </c>
      <c r="JM275">
        <v>0.1604102</v>
      </c>
      <c r="JN275">
        <v>1.190291</v>
      </c>
      <c r="JO275">
        <v>24.495799999999999</v>
      </c>
      <c r="JP275" s="1">
        <v>2.1759780000000001E-4</v>
      </c>
      <c r="JQ275">
        <v>0.15558440000000001</v>
      </c>
      <c r="JR275">
        <v>1.1902090000000001</v>
      </c>
      <c r="JS275">
        <v>24.676349999999999</v>
      </c>
      <c r="JT275" s="1">
        <v>2.1115730000000001E-4</v>
      </c>
      <c r="JU275">
        <v>0.15099209999999999</v>
      </c>
      <c r="JV275">
        <v>1.190132</v>
      </c>
      <c r="JW275">
        <v>24.664760000000001</v>
      </c>
      <c r="JX275" s="1">
        <v>2.0465770000000001E-4</v>
      </c>
      <c r="JY275">
        <v>0.14636469999999999</v>
      </c>
      <c r="JZ275">
        <v>1.1900360000000001</v>
      </c>
      <c r="KA275">
        <v>24.47814</v>
      </c>
      <c r="KB275" s="1">
        <v>1.984512E-4</v>
      </c>
      <c r="KC275">
        <v>0.1419328</v>
      </c>
      <c r="KD275">
        <v>1.189962</v>
      </c>
      <c r="KE275">
        <v>24.272099999999998</v>
      </c>
      <c r="KF275" s="1">
        <v>1.923943E-4</v>
      </c>
      <c r="KG275">
        <v>0.13761370000000001</v>
      </c>
      <c r="KH275">
        <v>1.189856</v>
      </c>
      <c r="KI275">
        <v>24.05303</v>
      </c>
      <c r="KJ275" s="1">
        <v>1.866173E-4</v>
      </c>
      <c r="KK275">
        <v>0.13349420000000001</v>
      </c>
      <c r="KL275">
        <v>1.189786</v>
      </c>
      <c r="KM275">
        <v>24.20045</v>
      </c>
      <c r="KN275" s="1">
        <v>1.8121789999999999E-4</v>
      </c>
      <c r="KO275">
        <v>0.12963769999999999</v>
      </c>
      <c r="KP275">
        <v>1.1896610000000001</v>
      </c>
      <c r="KQ275">
        <v>24.513459999999998</v>
      </c>
      <c r="KR275" s="1">
        <v>1.758896E-4</v>
      </c>
      <c r="KS275">
        <v>0.1258428</v>
      </c>
      <c r="KT275">
        <v>1.18956</v>
      </c>
      <c r="KU275">
        <v>24.920770000000001</v>
      </c>
      <c r="KV275" s="1">
        <v>1.707806E-4</v>
      </c>
      <c r="KW275">
        <v>0.1221942</v>
      </c>
      <c r="KX275">
        <v>1.1894670000000001</v>
      </c>
      <c r="KY275">
        <v>25.33381</v>
      </c>
      <c r="KZ275" s="1">
        <v>1.6588280000000001E-4</v>
      </c>
      <c r="LA275">
        <v>0.1187034</v>
      </c>
      <c r="LB275">
        <v>1.189365</v>
      </c>
      <c r="LC275">
        <v>25.3735</v>
      </c>
      <c r="LD275" s="1">
        <v>1.6100740000000001E-4</v>
      </c>
      <c r="LE275">
        <v>0.11522490000000001</v>
      </c>
      <c r="LF275">
        <v>1.18926</v>
      </c>
      <c r="LG275">
        <v>25.144909999999999</v>
      </c>
      <c r="LH275" s="1">
        <v>1.564348E-4</v>
      </c>
      <c r="LI275">
        <v>0.1119568</v>
      </c>
      <c r="LJ275">
        <v>1.189157</v>
      </c>
      <c r="LK275">
        <v>24.851800000000001</v>
      </c>
      <c r="LL275" s="1">
        <v>1.5201740000000001E-4</v>
      </c>
      <c r="LM275">
        <v>0.1088079</v>
      </c>
      <c r="LN275">
        <v>1.1890609999999999</v>
      </c>
      <c r="LO275">
        <v>24.607109999999999</v>
      </c>
      <c r="LP275" s="1">
        <v>1.4769659999999999E-4</v>
      </c>
      <c r="LQ275">
        <v>0.1057213</v>
      </c>
      <c r="LR275">
        <v>1.188985</v>
      </c>
      <c r="LS275">
        <v>24.946729999999999</v>
      </c>
      <c r="LT275" s="1">
        <v>1.436257E-4</v>
      </c>
      <c r="LU275">
        <v>0.1028095</v>
      </c>
      <c r="LV275">
        <v>1.188895</v>
      </c>
      <c r="LW275">
        <v>25.489059999999998</v>
      </c>
      <c r="LX275" s="1">
        <v>1.39801E-4</v>
      </c>
      <c r="LY275">
        <v>0.10007720000000001</v>
      </c>
      <c r="LZ275">
        <v>1.18882</v>
      </c>
      <c r="MA275">
        <v>26.070589999999999</v>
      </c>
      <c r="MB275" s="1">
        <v>1.360298E-4</v>
      </c>
      <c r="MC275" s="1">
        <v>9.7387390000000004E-2</v>
      </c>
      <c r="MD275">
        <v>1.1887319999999999</v>
      </c>
      <c r="ME275">
        <v>26.581219999999998</v>
      </c>
      <c r="MF275" s="1">
        <v>1.32328E-4</v>
      </c>
      <c r="MG275" s="1">
        <v>9.4742510000000002E-2</v>
      </c>
      <c r="MH275">
        <v>1.188653</v>
      </c>
      <c r="MI275">
        <v>26.636780000000002</v>
      </c>
      <c r="MJ275" s="1">
        <v>1.2886160000000001E-4</v>
      </c>
      <c r="MK275" s="1">
        <v>9.2263339999999999E-2</v>
      </c>
      <c r="ML275">
        <v>1.188572</v>
      </c>
      <c r="MM275">
        <v>26.387740000000001</v>
      </c>
      <c r="MN275" s="1">
        <v>1.255494E-4</v>
      </c>
      <c r="MO275" s="1">
        <v>8.9897249999999998E-2</v>
      </c>
      <c r="MP275">
        <v>1.18851</v>
      </c>
      <c r="MQ275">
        <v>26.021270000000001</v>
      </c>
      <c r="MR275" s="1">
        <v>1.2215279999999999E-4</v>
      </c>
      <c r="MS275">
        <v>8.7475700000000003E-2</v>
      </c>
      <c r="MT275">
        <v>1.188436</v>
      </c>
      <c r="MU275">
        <v>25.611630000000002</v>
      </c>
      <c r="MV275" s="1">
        <v>1.1882119999999999E-4</v>
      </c>
      <c r="MW275">
        <v>8.5093500000000002E-2</v>
      </c>
      <c r="MX275">
        <v>1.1883600000000001</v>
      </c>
      <c r="MY275">
        <v>25.367280000000001</v>
      </c>
      <c r="MZ275" s="1">
        <v>1.155413E-4</v>
      </c>
      <c r="NA275" s="1">
        <v>8.275354E-2</v>
      </c>
      <c r="NB275">
        <v>1.188285</v>
      </c>
      <c r="NC275">
        <v>25.444839999999999</v>
      </c>
      <c r="ND275" s="1">
        <v>1.123633E-4</v>
      </c>
      <c r="NE275" s="1">
        <v>8.0476190000000003E-2</v>
      </c>
      <c r="NF275">
        <v>1.188213</v>
      </c>
      <c r="NG275">
        <v>25.903919999999999</v>
      </c>
      <c r="NH275" s="1">
        <v>1.0934600000000001E-4</v>
      </c>
      <c r="NI275" s="1">
        <v>7.8322290000000003E-2</v>
      </c>
      <c r="NJ275">
        <v>1.1881250000000001</v>
      </c>
      <c r="NK275">
        <v>26.134440000000001</v>
      </c>
      <c r="NL275" s="1">
        <v>1.0646870000000001E-4</v>
      </c>
      <c r="NM275" s="1">
        <v>7.6264570000000004E-2</v>
      </c>
      <c r="NN275">
        <v>1.1880809999999999</v>
      </c>
      <c r="NO275">
        <v>26.049700000000001</v>
      </c>
      <c r="NP275" s="1">
        <v>1.035816E-4</v>
      </c>
      <c r="NQ275">
        <v>7.4202900000000002E-2</v>
      </c>
      <c r="NR275">
        <v>1.187989</v>
      </c>
      <c r="NS275">
        <v>25.779810000000001</v>
      </c>
      <c r="NT275" s="1">
        <v>1.007322E-4</v>
      </c>
      <c r="NU275">
        <v>7.2169300000000006E-2</v>
      </c>
      <c r="NV275">
        <v>1.1879280000000001</v>
      </c>
      <c r="NW275">
        <v>25.37557</v>
      </c>
      <c r="NX275" s="1">
        <v>9.7859880000000007E-5</v>
      </c>
      <c r="NY275">
        <v>7.0116300000000006E-2</v>
      </c>
      <c r="NZ275">
        <v>1.187853</v>
      </c>
      <c r="OA275">
        <v>24.877759999999999</v>
      </c>
      <c r="OB275" s="1">
        <v>9.5048479999999995E-5</v>
      </c>
      <c r="OC275" s="1">
        <v>6.8103990000000003E-2</v>
      </c>
      <c r="OD275">
        <v>1.187799</v>
      </c>
      <c r="OE275">
        <v>24.76108</v>
      </c>
      <c r="OF275" s="1">
        <v>9.2376820000000001E-5</v>
      </c>
      <c r="OG275" s="1">
        <v>6.6194509999999998E-2</v>
      </c>
      <c r="OH275">
        <v>1.1877359999999999</v>
      </c>
      <c r="OI275">
        <v>25.02094</v>
      </c>
      <c r="OJ275" s="1">
        <v>8.9708750000000001E-5</v>
      </c>
      <c r="OK275" s="1">
        <v>6.4286259999999998E-2</v>
      </c>
    </row>
    <row r="276" spans="1:401" x14ac:dyDescent="0.35">
      <c r="A276">
        <v>282</v>
      </c>
      <c r="B276" t="s">
        <v>4</v>
      </c>
      <c r="C276" t="s">
        <v>181</v>
      </c>
      <c r="D276" t="s">
        <v>280</v>
      </c>
      <c r="E276">
        <v>966.19460000000004</v>
      </c>
      <c r="F276">
        <v>1.0131479999999999</v>
      </c>
      <c r="G276">
        <v>25.004909999999999</v>
      </c>
      <c r="H276">
        <v>0</v>
      </c>
      <c r="I276">
        <v>0</v>
      </c>
      <c r="J276">
        <v>1.0129710000000001</v>
      </c>
      <c r="K276">
        <v>24.649290000000001</v>
      </c>
      <c r="L276">
        <v>0</v>
      </c>
      <c r="M276">
        <v>0</v>
      </c>
      <c r="N276">
        <v>1.012778</v>
      </c>
      <c r="O276">
        <v>24.372820000000001</v>
      </c>
      <c r="P276">
        <v>0</v>
      </c>
      <c r="Q276">
        <v>0</v>
      </c>
      <c r="R276">
        <v>1.012583</v>
      </c>
      <c r="S276">
        <v>24.15748</v>
      </c>
      <c r="T276">
        <v>0</v>
      </c>
      <c r="U276">
        <v>0</v>
      </c>
      <c r="V276">
        <v>1.012383</v>
      </c>
      <c r="W276">
        <v>24.209019999999999</v>
      </c>
      <c r="X276">
        <v>0</v>
      </c>
      <c r="Y276">
        <v>0</v>
      </c>
      <c r="Z276">
        <v>1.0121530000000001</v>
      </c>
      <c r="AA276">
        <v>24.196770000000001</v>
      </c>
      <c r="AB276">
        <v>0</v>
      </c>
      <c r="AC276">
        <v>0</v>
      </c>
      <c r="AD276">
        <v>1.011944</v>
      </c>
      <c r="AE276">
        <v>24.04569</v>
      </c>
      <c r="AF276">
        <v>0</v>
      </c>
      <c r="AG276">
        <v>0</v>
      </c>
      <c r="AH276">
        <v>1.011722</v>
      </c>
      <c r="AI276">
        <v>23.754919999999998</v>
      </c>
      <c r="AJ276">
        <v>0</v>
      </c>
      <c r="AK276">
        <v>0</v>
      </c>
      <c r="AL276">
        <v>1.0115229999999999</v>
      </c>
      <c r="AM276">
        <v>23.342639999999999</v>
      </c>
      <c r="AN276">
        <v>0</v>
      </c>
      <c r="AO276">
        <v>0</v>
      </c>
      <c r="AP276">
        <v>1.0113449999999999</v>
      </c>
      <c r="AQ276">
        <v>23.240790000000001</v>
      </c>
      <c r="AR276">
        <v>0</v>
      </c>
      <c r="AS276">
        <v>0</v>
      </c>
      <c r="AT276">
        <v>1.0111540000000001</v>
      </c>
      <c r="AU276">
        <v>23.38869</v>
      </c>
      <c r="AV276">
        <v>0</v>
      </c>
      <c r="AW276">
        <v>0</v>
      </c>
      <c r="AX276">
        <v>1.0109779999999999</v>
      </c>
      <c r="AY276">
        <v>23.54881</v>
      </c>
      <c r="AZ276">
        <v>0</v>
      </c>
      <c r="BA276">
        <v>0</v>
      </c>
      <c r="BB276">
        <v>1.0108429999999999</v>
      </c>
      <c r="BC276">
        <v>23.743600000000001</v>
      </c>
      <c r="BD276" s="1">
        <v>1.206248E-18</v>
      </c>
      <c r="BE276" s="1">
        <v>7.5502129999999995E-16</v>
      </c>
      <c r="BF276">
        <v>1.010683</v>
      </c>
      <c r="BG276">
        <v>23.704989999999999</v>
      </c>
      <c r="BH276" s="1">
        <v>2.5534829999999998E-10</v>
      </c>
      <c r="BI276" s="1">
        <v>1.586798E-7</v>
      </c>
      <c r="BJ276">
        <v>1.010554</v>
      </c>
      <c r="BK276">
        <v>23.44511</v>
      </c>
      <c r="BL276" s="1">
        <v>6.7412330000000002E-6</v>
      </c>
      <c r="BM276" s="1">
        <v>5.1149050000000003E-3</v>
      </c>
      <c r="BN276">
        <v>1.010424</v>
      </c>
      <c r="BO276">
        <v>23.160550000000001</v>
      </c>
      <c r="BP276" s="1">
        <v>3.2330010000000001E-3</v>
      </c>
      <c r="BQ276">
        <v>2.7017350000000002</v>
      </c>
      <c r="BR276">
        <v>1.0103260000000001</v>
      </c>
      <c r="BS276">
        <v>22.859449999999999</v>
      </c>
      <c r="BT276">
        <v>0.2153158</v>
      </c>
      <c r="BU276">
        <v>195.36879999999999</v>
      </c>
      <c r="BV276">
        <v>1.010219</v>
      </c>
      <c r="BW276">
        <v>22.884150000000002</v>
      </c>
      <c r="BX276">
        <v>3.4231590000000001</v>
      </c>
      <c r="BY276">
        <v>3348.424</v>
      </c>
      <c r="BZ276">
        <v>1.0101519999999999</v>
      </c>
      <c r="CA276">
        <v>23.117740000000001</v>
      </c>
      <c r="CB276">
        <v>17.486350000000002</v>
      </c>
      <c r="CC276">
        <v>18344.259999999998</v>
      </c>
      <c r="CD276">
        <v>1.0100830000000001</v>
      </c>
      <c r="CE276">
        <v>23.28359</v>
      </c>
      <c r="CF276">
        <v>34.983159999999998</v>
      </c>
      <c r="CG276">
        <v>39203.89</v>
      </c>
      <c r="CH276">
        <v>1.010013</v>
      </c>
      <c r="CI276">
        <v>23.457380000000001</v>
      </c>
      <c r="CJ276">
        <v>31.709810000000001</v>
      </c>
      <c r="CK276">
        <v>37826.699999999997</v>
      </c>
      <c r="CL276">
        <v>1.009971</v>
      </c>
      <c r="CM276">
        <v>23.41872</v>
      </c>
      <c r="CN276">
        <v>14.57878</v>
      </c>
      <c r="CO276">
        <v>18450.12</v>
      </c>
      <c r="CP276">
        <v>1.009943</v>
      </c>
      <c r="CQ276">
        <v>23.141470000000002</v>
      </c>
      <c r="CR276">
        <v>3.7279429999999998</v>
      </c>
      <c r="CS276">
        <v>4989.2569999999996</v>
      </c>
      <c r="CT276">
        <v>1.0099149999999999</v>
      </c>
      <c r="CU276">
        <v>22.924440000000001</v>
      </c>
      <c r="CV276">
        <v>0.57738469999999997</v>
      </c>
      <c r="CW276">
        <v>813.08950000000004</v>
      </c>
      <c r="CX276">
        <v>1.0099020000000001</v>
      </c>
      <c r="CY276">
        <v>22.811360000000001</v>
      </c>
      <c r="CZ276" s="1">
        <v>6.3285279999999999E-2</v>
      </c>
      <c r="DA276">
        <v>91.526430000000005</v>
      </c>
      <c r="DB276">
        <v>1.0098739999999999</v>
      </c>
      <c r="DC276">
        <v>23.23517</v>
      </c>
      <c r="DD276" s="1">
        <v>1.0146809999999999E-2</v>
      </c>
      <c r="DE276">
        <v>13.30951</v>
      </c>
      <c r="DF276">
        <v>1.0098480000000001</v>
      </c>
      <c r="DG276">
        <v>23.851089999999999</v>
      </c>
      <c r="DH276" s="1">
        <v>5.5654609999999998E-3</v>
      </c>
      <c r="DI276">
        <v>6.6059349999999997</v>
      </c>
      <c r="DJ276">
        <v>1.009817</v>
      </c>
      <c r="DK276">
        <v>24.453060000000001</v>
      </c>
      <c r="DL276" s="1">
        <v>4.5206389999999999E-3</v>
      </c>
      <c r="DM276">
        <v>5.303553</v>
      </c>
      <c r="DN276">
        <v>1.0097940000000001</v>
      </c>
      <c r="DO276">
        <v>24.937909999999999</v>
      </c>
      <c r="DP276" s="1">
        <v>3.7968730000000001E-3</v>
      </c>
      <c r="DQ276">
        <v>4.4503589999999997</v>
      </c>
      <c r="DR276">
        <v>1.0097579999999999</v>
      </c>
      <c r="DS276">
        <v>24.914829999999998</v>
      </c>
      <c r="DT276" s="1">
        <v>3.2083960000000001E-3</v>
      </c>
      <c r="DU276">
        <v>3.75901</v>
      </c>
      <c r="DV276">
        <v>1.009711</v>
      </c>
      <c r="DW276">
        <v>24.589300000000001</v>
      </c>
      <c r="DX276" s="1">
        <v>2.7251409999999999E-3</v>
      </c>
      <c r="DY276">
        <v>3.1916340000000001</v>
      </c>
      <c r="DZ276">
        <v>1.009655</v>
      </c>
      <c r="EA276">
        <v>24.175809999999998</v>
      </c>
      <c r="EB276" s="1">
        <v>2.3284949999999999E-3</v>
      </c>
      <c r="EC276">
        <v>2.7258049999999998</v>
      </c>
      <c r="ED276">
        <v>1.0095909999999999</v>
      </c>
      <c r="EE276">
        <v>23.79749</v>
      </c>
      <c r="EF276" s="1">
        <v>2.0036979999999999E-3</v>
      </c>
      <c r="EG276">
        <v>2.3443640000000001</v>
      </c>
      <c r="EH276">
        <v>1.0095209999999999</v>
      </c>
      <c r="EI276">
        <v>23.824680000000001</v>
      </c>
      <c r="EJ276" s="1">
        <v>1.7363579999999999E-3</v>
      </c>
      <c r="EK276">
        <v>2.0305599999999999</v>
      </c>
      <c r="EL276">
        <v>1.009433</v>
      </c>
      <c r="EM276">
        <v>24.20759</v>
      </c>
      <c r="EN276" s="1">
        <v>1.5159609999999999E-3</v>
      </c>
      <c r="EO276">
        <v>1.7718640000000001</v>
      </c>
      <c r="EP276">
        <v>1.0093430000000001</v>
      </c>
      <c r="EQ276">
        <v>24.74213</v>
      </c>
      <c r="ER276" s="1">
        <v>1.333526E-3</v>
      </c>
      <c r="ES276">
        <v>1.55789</v>
      </c>
      <c r="ET276">
        <v>1.009253</v>
      </c>
      <c r="EU276">
        <v>25.218959999999999</v>
      </c>
      <c r="EV276" s="1">
        <v>1.1806970000000001E-3</v>
      </c>
      <c r="EW276">
        <v>1.3787940000000001</v>
      </c>
      <c r="EX276">
        <v>1.0091490000000001</v>
      </c>
      <c r="EY276">
        <v>25.246970000000001</v>
      </c>
      <c r="EZ276" s="1">
        <v>1.0518179999999999E-3</v>
      </c>
      <c r="FA276">
        <v>1.227884</v>
      </c>
      <c r="FB276">
        <v>1.009047</v>
      </c>
      <c r="FC276">
        <v>24.963909999999998</v>
      </c>
      <c r="FD276" s="1">
        <v>9.4261240000000004E-4</v>
      </c>
      <c r="FE276">
        <v>1.100009</v>
      </c>
      <c r="FF276">
        <v>1.0089170000000001</v>
      </c>
      <c r="FG276">
        <v>24.626809999999999</v>
      </c>
      <c r="FH276" s="1">
        <v>8.5045800000000001E-4</v>
      </c>
      <c r="FI276">
        <v>0.99201950000000005</v>
      </c>
      <c r="FJ276">
        <v>1.0088349999999999</v>
      </c>
      <c r="FK276">
        <v>24.280169999999998</v>
      </c>
      <c r="FL276" s="1">
        <v>7.7308349999999999E-4</v>
      </c>
      <c r="FM276">
        <v>0.90137060000000002</v>
      </c>
      <c r="FN276">
        <v>1.0087090000000001</v>
      </c>
      <c r="FO276">
        <v>24.370360000000002</v>
      </c>
      <c r="FP276" s="1">
        <v>7.0783510000000001E-4</v>
      </c>
      <c r="FQ276">
        <v>0.82494199999999995</v>
      </c>
      <c r="FR276">
        <v>1.0086090000000001</v>
      </c>
      <c r="FS276">
        <v>24.692399999999999</v>
      </c>
      <c r="FT276" s="1">
        <v>6.5244550000000004E-4</v>
      </c>
      <c r="FU276">
        <v>0.76010230000000001</v>
      </c>
      <c r="FV276">
        <v>1.0085120000000001</v>
      </c>
      <c r="FW276">
        <v>24.91826</v>
      </c>
      <c r="FX276" s="1">
        <v>6.0428350000000001E-4</v>
      </c>
      <c r="FY276">
        <v>0.70387940000000004</v>
      </c>
      <c r="FZ276">
        <v>1.0084340000000001</v>
      </c>
      <c r="GA276">
        <v>25.109089999999998</v>
      </c>
      <c r="GB276" s="1">
        <v>5.6270970000000002E-4</v>
      </c>
      <c r="GC276">
        <v>0.65520129999999999</v>
      </c>
      <c r="GD276">
        <v>1.0083230000000001</v>
      </c>
      <c r="GE276">
        <v>24.993200000000002</v>
      </c>
      <c r="GF276" s="1">
        <v>5.2706970000000004E-4</v>
      </c>
      <c r="GG276">
        <v>0.61355249999999995</v>
      </c>
      <c r="GH276">
        <v>1.0082409999999999</v>
      </c>
      <c r="GI276">
        <v>24.856190000000002</v>
      </c>
      <c r="GJ276" s="1">
        <v>4.9561050000000001E-4</v>
      </c>
      <c r="GK276">
        <v>0.576851</v>
      </c>
      <c r="GL276">
        <v>1.008186</v>
      </c>
      <c r="GM276">
        <v>24.59742</v>
      </c>
      <c r="GN276" s="1">
        <v>4.6770500000000001E-4</v>
      </c>
      <c r="GO276">
        <v>0.54426589999999997</v>
      </c>
      <c r="GP276">
        <v>1.0081249999999999</v>
      </c>
      <c r="GQ276">
        <v>24.2302</v>
      </c>
      <c r="GR276" s="1">
        <v>4.4306830000000001E-4</v>
      </c>
      <c r="GS276">
        <v>0.51550320000000005</v>
      </c>
      <c r="GT276">
        <v>1.0080819999999999</v>
      </c>
      <c r="GU276">
        <v>23.792439999999999</v>
      </c>
      <c r="GV276" s="1">
        <v>4.2126430000000002E-4</v>
      </c>
      <c r="GW276">
        <v>0.49004710000000001</v>
      </c>
      <c r="GX276">
        <v>1.00804</v>
      </c>
      <c r="GY276">
        <v>23.703890000000001</v>
      </c>
      <c r="GZ276" s="1">
        <v>4.0146650000000002E-4</v>
      </c>
      <c r="HA276">
        <v>0.4670107</v>
      </c>
      <c r="HB276">
        <v>1.007992</v>
      </c>
      <c r="HC276">
        <v>24.060890000000001</v>
      </c>
      <c r="HD276" s="1">
        <v>3.8310790000000003E-4</v>
      </c>
      <c r="HE276">
        <v>0.44563269999999999</v>
      </c>
      <c r="HF276">
        <v>1.00797</v>
      </c>
      <c r="HG276">
        <v>24.573709999999998</v>
      </c>
      <c r="HH276" s="1">
        <v>3.6646129999999999E-4</v>
      </c>
      <c r="HI276">
        <v>0.42620750000000002</v>
      </c>
      <c r="HJ276">
        <v>1.0079530000000001</v>
      </c>
      <c r="HK276">
        <v>24.80846</v>
      </c>
      <c r="HL276" s="1">
        <v>3.5123050000000002E-4</v>
      </c>
      <c r="HM276">
        <v>0.408472</v>
      </c>
      <c r="HN276">
        <v>1.0079320000000001</v>
      </c>
      <c r="HO276">
        <v>24.547609999999999</v>
      </c>
      <c r="HP276" s="1">
        <v>3.3720739999999999E-4</v>
      </c>
      <c r="HQ276">
        <v>0.39211279999999998</v>
      </c>
      <c r="HR276">
        <v>1.0079290000000001</v>
      </c>
      <c r="HS276">
        <v>24.160499999999999</v>
      </c>
      <c r="HT276" s="1">
        <v>3.2449749999999999E-4</v>
      </c>
      <c r="HU276">
        <v>0.37729410000000002</v>
      </c>
      <c r="HV276">
        <v>1.0079210000000001</v>
      </c>
      <c r="HW276">
        <v>23.647390000000001</v>
      </c>
      <c r="HX276" s="1">
        <v>3.1282219999999999E-4</v>
      </c>
      <c r="HY276">
        <v>0.36369469999999998</v>
      </c>
      <c r="HZ276">
        <v>1.0079089999999999</v>
      </c>
      <c r="IA276">
        <v>23.455909999999999</v>
      </c>
      <c r="IB276" s="1">
        <v>3.020063E-4</v>
      </c>
      <c r="IC276">
        <v>0.35109430000000003</v>
      </c>
      <c r="ID276">
        <v>1.0079009999999999</v>
      </c>
      <c r="IE276">
        <v>23.611229999999999</v>
      </c>
      <c r="IF276" s="1">
        <v>2.9170969999999999E-4</v>
      </c>
      <c r="IG276">
        <v>0.33913759999999998</v>
      </c>
      <c r="IH276">
        <v>1.0078959999999999</v>
      </c>
      <c r="II276">
        <v>23.930689999999998</v>
      </c>
      <c r="IJ276" s="1">
        <v>2.8192290000000002E-4</v>
      </c>
      <c r="IK276">
        <v>0.32775609999999999</v>
      </c>
      <c r="IL276">
        <v>1.0078670000000001</v>
      </c>
      <c r="IM276">
        <v>24.265709999999999</v>
      </c>
      <c r="IN276" s="1">
        <v>2.725828E-4</v>
      </c>
      <c r="IO276">
        <v>0.31690289999999999</v>
      </c>
      <c r="IP276">
        <v>1.007857</v>
      </c>
      <c r="IQ276">
        <v>24.239809999999999</v>
      </c>
      <c r="IR276" s="1">
        <v>2.6390840000000001E-4</v>
      </c>
      <c r="IS276">
        <v>0.30680030000000003</v>
      </c>
      <c r="IT276">
        <v>1.0078530000000001</v>
      </c>
      <c r="IU276">
        <v>24.018750000000001</v>
      </c>
      <c r="IV276" s="1">
        <v>2.5571699999999998E-4</v>
      </c>
      <c r="IW276">
        <v>0.2972725</v>
      </c>
      <c r="IX276">
        <v>1.0078240000000001</v>
      </c>
      <c r="IY276">
        <v>23.781279999999999</v>
      </c>
      <c r="IZ276" s="1">
        <v>2.4770830000000001E-4</v>
      </c>
      <c r="JA276">
        <v>0.28800290000000001</v>
      </c>
      <c r="JB276">
        <v>1.0077959999999999</v>
      </c>
      <c r="JC276">
        <v>23.556809999999999</v>
      </c>
      <c r="JD276" s="1">
        <v>2.398973E-4</v>
      </c>
      <c r="JE276">
        <v>0.2789526</v>
      </c>
      <c r="JF276">
        <v>1.007763</v>
      </c>
      <c r="JG276">
        <v>23.800129999999999</v>
      </c>
      <c r="JH276" s="1">
        <v>2.3225979999999999E-4</v>
      </c>
      <c r="JI276">
        <v>0.27009379999999999</v>
      </c>
      <c r="JJ276">
        <v>1.007733</v>
      </c>
      <c r="JK276">
        <v>24.182390000000002</v>
      </c>
      <c r="JL276" s="1">
        <v>2.249672E-4</v>
      </c>
      <c r="JM276">
        <v>0.26161079999999998</v>
      </c>
      <c r="JN276">
        <v>1.007671</v>
      </c>
      <c r="JO276">
        <v>24.5093</v>
      </c>
      <c r="JP276" s="1">
        <v>2.1816359999999999E-4</v>
      </c>
      <c r="JQ276">
        <v>0.25370019999999999</v>
      </c>
      <c r="JR276">
        <v>1.0076339999999999</v>
      </c>
      <c r="JS276">
        <v>24.696370000000002</v>
      </c>
      <c r="JT276" s="1">
        <v>2.117183E-4</v>
      </c>
      <c r="JU276">
        <v>0.246227</v>
      </c>
      <c r="JV276">
        <v>1.0075620000000001</v>
      </c>
      <c r="JW276">
        <v>24.68704</v>
      </c>
      <c r="JX276" s="1">
        <v>2.052112E-4</v>
      </c>
      <c r="JY276">
        <v>0.23870859999999999</v>
      </c>
      <c r="JZ276">
        <v>1.007533</v>
      </c>
      <c r="KA276">
        <v>24.504460000000002</v>
      </c>
      <c r="KB276" s="1">
        <v>1.9898250000000001E-4</v>
      </c>
      <c r="KC276">
        <v>0.2314679</v>
      </c>
      <c r="KD276">
        <v>1.0074419999999999</v>
      </c>
      <c r="KE276">
        <v>24.303139999999999</v>
      </c>
      <c r="KF276" s="1">
        <v>1.9290529999999999E-4</v>
      </c>
      <c r="KG276">
        <v>0.2244254</v>
      </c>
      <c r="KH276">
        <v>1.007385</v>
      </c>
      <c r="KI276">
        <v>24.089860000000002</v>
      </c>
      <c r="KJ276" s="1">
        <v>1.8710720000000001E-4</v>
      </c>
      <c r="KK276">
        <v>0.21769949999999999</v>
      </c>
      <c r="KL276">
        <v>1.0073190000000001</v>
      </c>
      <c r="KM276">
        <v>24.231619999999999</v>
      </c>
      <c r="KN276" s="1">
        <v>1.8167239999999999E-4</v>
      </c>
      <c r="KO276">
        <v>0.2113757</v>
      </c>
      <c r="KP276">
        <v>1.0072479999999999</v>
      </c>
      <c r="KQ276">
        <v>24.541370000000001</v>
      </c>
      <c r="KR276" s="1">
        <v>1.7634930000000001E-4</v>
      </c>
      <c r="KS276">
        <v>0.20522409999999999</v>
      </c>
      <c r="KT276">
        <v>1.0071810000000001</v>
      </c>
      <c r="KU276">
        <v>24.935020000000002</v>
      </c>
      <c r="KV276" s="1">
        <v>1.712095E-4</v>
      </c>
      <c r="KW276">
        <v>0.1992477</v>
      </c>
      <c r="KX276">
        <v>1.007101</v>
      </c>
      <c r="KY276">
        <v>25.3432</v>
      </c>
      <c r="KZ276" s="1">
        <v>1.663062E-4</v>
      </c>
      <c r="LA276">
        <v>0.19356609999999999</v>
      </c>
      <c r="LB276">
        <v>1.0070440000000001</v>
      </c>
      <c r="LC276">
        <v>25.396570000000001</v>
      </c>
      <c r="LD276" s="1">
        <v>1.6142049999999999E-4</v>
      </c>
      <c r="LE276">
        <v>0.18790789999999999</v>
      </c>
      <c r="LF276">
        <v>1.006975</v>
      </c>
      <c r="LG276">
        <v>25.176390000000001</v>
      </c>
      <c r="LH276" s="1">
        <v>1.568192E-4</v>
      </c>
      <c r="LI276">
        <v>0.18254899999999999</v>
      </c>
      <c r="LJ276">
        <v>1.0068999999999999</v>
      </c>
      <c r="LK276">
        <v>24.892890000000001</v>
      </c>
      <c r="LL276" s="1">
        <v>1.5239769999999999E-4</v>
      </c>
      <c r="LM276">
        <v>0.1774278</v>
      </c>
      <c r="LN276">
        <v>1.0068379999999999</v>
      </c>
      <c r="LO276">
        <v>24.642910000000001</v>
      </c>
      <c r="LP276" s="1">
        <v>1.4806260000000001E-4</v>
      </c>
      <c r="LQ276">
        <v>0.17239209999999999</v>
      </c>
      <c r="LR276">
        <v>1.0067870000000001</v>
      </c>
      <c r="LS276">
        <v>24.964390000000002</v>
      </c>
      <c r="LT276" s="1">
        <v>1.439651E-4</v>
      </c>
      <c r="LU276">
        <v>0.16762260000000001</v>
      </c>
      <c r="LV276">
        <v>1.0067250000000001</v>
      </c>
      <c r="LW276">
        <v>25.4999</v>
      </c>
      <c r="LX276" s="1">
        <v>1.4012709999999999E-4</v>
      </c>
      <c r="LY276">
        <v>0.16315950000000001</v>
      </c>
      <c r="LZ276">
        <v>1.0066729999999999</v>
      </c>
      <c r="MA276">
        <v>26.0733</v>
      </c>
      <c r="MB276" s="1">
        <v>1.3635620000000001E-4</v>
      </c>
      <c r="MC276">
        <v>0.15879090000000001</v>
      </c>
      <c r="MD276">
        <v>1.0066079999999999</v>
      </c>
      <c r="ME276">
        <v>26.59083</v>
      </c>
      <c r="MF276" s="1">
        <v>1.3264059999999999E-4</v>
      </c>
      <c r="MG276">
        <v>0.1544749</v>
      </c>
      <c r="MH276">
        <v>1.0065740000000001</v>
      </c>
      <c r="MI276">
        <v>26.668579999999999</v>
      </c>
      <c r="MJ276" s="1">
        <v>1.2915259999999999E-4</v>
      </c>
      <c r="MK276">
        <v>0.15041109999999999</v>
      </c>
      <c r="ML276">
        <v>1.0065189999999999</v>
      </c>
      <c r="MM276">
        <v>26.42943</v>
      </c>
      <c r="MN276" s="1">
        <v>1.258365E-4</v>
      </c>
      <c r="MO276">
        <v>0.14655869999999999</v>
      </c>
      <c r="MP276">
        <v>1.0064550000000001</v>
      </c>
      <c r="MQ276">
        <v>26.07368</v>
      </c>
      <c r="MR276" s="1">
        <v>1.2244799999999999E-4</v>
      </c>
      <c r="MS276">
        <v>0.14264170000000001</v>
      </c>
      <c r="MT276">
        <v>1.006408</v>
      </c>
      <c r="MU276">
        <v>25.663340000000002</v>
      </c>
      <c r="MV276" s="1">
        <v>1.191049E-4</v>
      </c>
      <c r="MW276">
        <v>0.13875409999999999</v>
      </c>
      <c r="MX276">
        <v>1.006354</v>
      </c>
      <c r="MY276">
        <v>25.40785</v>
      </c>
      <c r="MZ276" s="1">
        <v>1.158252E-4</v>
      </c>
      <c r="NA276">
        <v>0.13495309999999999</v>
      </c>
      <c r="NB276">
        <v>1.0063230000000001</v>
      </c>
      <c r="NC276">
        <v>25.46583</v>
      </c>
      <c r="ND276" s="1">
        <v>1.126287E-4</v>
      </c>
      <c r="NE276">
        <v>0.13122639999999999</v>
      </c>
      <c r="NF276">
        <v>1.0062549999999999</v>
      </c>
      <c r="NG276">
        <v>25.910599999999999</v>
      </c>
      <c r="NH276" s="1">
        <v>1.096043E-4</v>
      </c>
      <c r="NI276">
        <v>0.12771360000000001</v>
      </c>
      <c r="NJ276">
        <v>1.0062040000000001</v>
      </c>
      <c r="NK276">
        <v>26.1496</v>
      </c>
      <c r="NL276" s="1">
        <v>1.067148E-4</v>
      </c>
      <c r="NM276">
        <v>0.12434779999999999</v>
      </c>
      <c r="NN276">
        <v>1.006168</v>
      </c>
      <c r="NO276">
        <v>26.07724</v>
      </c>
      <c r="NP276" s="1">
        <v>1.038315E-4</v>
      </c>
      <c r="NQ276">
        <v>0.1210083</v>
      </c>
      <c r="NR276">
        <v>1.006119</v>
      </c>
      <c r="NS276">
        <v>25.82602</v>
      </c>
      <c r="NT276" s="1">
        <v>1.009794E-4</v>
      </c>
      <c r="NU276">
        <v>0.1176985</v>
      </c>
      <c r="NV276">
        <v>1.0060579999999999</v>
      </c>
      <c r="NW276">
        <v>25.4346</v>
      </c>
      <c r="NX276" s="1">
        <v>9.8108350000000001E-5</v>
      </c>
      <c r="NY276">
        <v>0.1143677</v>
      </c>
      <c r="NZ276">
        <v>1.0060229999999999</v>
      </c>
      <c r="OA276">
        <v>24.949090000000002</v>
      </c>
      <c r="OB276" s="1">
        <v>9.5286239999999999E-5</v>
      </c>
      <c r="OC276">
        <v>0.1110816</v>
      </c>
      <c r="OD276">
        <v>1.0059709999999999</v>
      </c>
      <c r="OE276">
        <v>24.812280000000001</v>
      </c>
      <c r="OF276" s="1">
        <v>9.2607859999999995E-5</v>
      </c>
      <c r="OG276">
        <v>0.1079663</v>
      </c>
      <c r="OH276">
        <v>1.0059480000000001</v>
      </c>
      <c r="OI276">
        <v>25.049530000000001</v>
      </c>
      <c r="OJ276" s="1">
        <v>8.9938249999999996E-5</v>
      </c>
      <c r="OK276">
        <v>0.104865</v>
      </c>
    </row>
    <row r="277" spans="1:401" x14ac:dyDescent="0.35">
      <c r="A277">
        <v>283</v>
      </c>
      <c r="B277" t="s">
        <v>4</v>
      </c>
      <c r="C277" t="s">
        <v>181</v>
      </c>
      <c r="D277" t="s">
        <v>281</v>
      </c>
      <c r="E277">
        <v>869.34450000000004</v>
      </c>
      <c r="F277">
        <v>0.5687101</v>
      </c>
      <c r="G277">
        <v>25.051159999999999</v>
      </c>
      <c r="H277">
        <v>0</v>
      </c>
      <c r="I277">
        <v>0</v>
      </c>
      <c r="J277">
        <v>0.56856530000000005</v>
      </c>
      <c r="K277">
        <v>24.689150000000001</v>
      </c>
      <c r="L277">
        <v>0</v>
      </c>
      <c r="M277">
        <v>0</v>
      </c>
      <c r="N277">
        <v>0.56841280000000005</v>
      </c>
      <c r="O277">
        <v>24.402450000000002</v>
      </c>
      <c r="P277">
        <v>0</v>
      </c>
      <c r="Q277">
        <v>0</v>
      </c>
      <c r="R277">
        <v>0.56824839999999999</v>
      </c>
      <c r="S277">
        <v>24.176010000000002</v>
      </c>
      <c r="T277">
        <v>0</v>
      </c>
      <c r="U277">
        <v>0</v>
      </c>
      <c r="V277">
        <v>0.56807300000000005</v>
      </c>
      <c r="W277">
        <v>24.21668</v>
      </c>
      <c r="X277">
        <v>0</v>
      </c>
      <c r="Y277">
        <v>0</v>
      </c>
      <c r="Z277">
        <v>0.56788490000000003</v>
      </c>
      <c r="AA277">
        <v>24.20777</v>
      </c>
      <c r="AB277">
        <v>0</v>
      </c>
      <c r="AC277">
        <v>0</v>
      </c>
      <c r="AD277">
        <v>0.56770149999999997</v>
      </c>
      <c r="AE277">
        <v>24.068449999999999</v>
      </c>
      <c r="AF277">
        <v>0</v>
      </c>
      <c r="AG277">
        <v>0</v>
      </c>
      <c r="AH277">
        <v>0.56751169999999995</v>
      </c>
      <c r="AI277">
        <v>23.794930000000001</v>
      </c>
      <c r="AJ277">
        <v>0</v>
      </c>
      <c r="AK277">
        <v>0</v>
      </c>
      <c r="AL277">
        <v>0.56733020000000001</v>
      </c>
      <c r="AM277">
        <v>23.392219999999998</v>
      </c>
      <c r="AN277">
        <v>0</v>
      </c>
      <c r="AO277">
        <v>0</v>
      </c>
      <c r="AP277">
        <v>0.5671562</v>
      </c>
      <c r="AQ277">
        <v>23.28594</v>
      </c>
      <c r="AR277">
        <v>0</v>
      </c>
      <c r="AS277">
        <v>0</v>
      </c>
      <c r="AT277">
        <v>0.5669923</v>
      </c>
      <c r="AU277">
        <v>23.422229999999999</v>
      </c>
      <c r="AV277">
        <v>0</v>
      </c>
      <c r="AW277">
        <v>0</v>
      </c>
      <c r="AX277">
        <v>0.56683340000000004</v>
      </c>
      <c r="AY277">
        <v>23.5718</v>
      </c>
      <c r="AZ277">
        <v>0</v>
      </c>
      <c r="BA277">
        <v>0</v>
      </c>
      <c r="BB277">
        <v>0.56669959999999997</v>
      </c>
      <c r="BC277">
        <v>23.761880000000001</v>
      </c>
      <c r="BD277" s="1">
        <v>2.9024130000000001E-19</v>
      </c>
      <c r="BE277" s="1">
        <v>2.084616E-16</v>
      </c>
      <c r="BF277">
        <v>0.56655869999999997</v>
      </c>
      <c r="BG277">
        <v>23.724720000000001</v>
      </c>
      <c r="BH277" s="1">
        <v>3.1776310000000002E-11</v>
      </c>
      <c r="BI277" s="1">
        <v>3.1048029999999997E-8</v>
      </c>
      <c r="BJ277">
        <v>0.56643370000000004</v>
      </c>
      <c r="BK277">
        <v>23.46782</v>
      </c>
      <c r="BL277" s="1">
        <v>2.7214220000000001E-6</v>
      </c>
      <c r="BM277" s="1">
        <v>2.2488019999999998E-3</v>
      </c>
      <c r="BN277">
        <v>0.56632130000000003</v>
      </c>
      <c r="BO277">
        <v>23.187349999999999</v>
      </c>
      <c r="BP277" s="1">
        <v>1.7099089999999999E-3</v>
      </c>
      <c r="BQ277">
        <v>1.4573069999999999</v>
      </c>
      <c r="BR277">
        <v>0.56621469999999996</v>
      </c>
      <c r="BS277">
        <v>22.887280000000001</v>
      </c>
      <c r="BT277">
        <v>0.1372352</v>
      </c>
      <c r="BU277">
        <v>120.97150000000001</v>
      </c>
      <c r="BV277">
        <v>0.56612810000000002</v>
      </c>
      <c r="BW277">
        <v>22.905049999999999</v>
      </c>
      <c r="BX277">
        <v>2.5387930000000001</v>
      </c>
      <c r="BY277">
        <v>2311.2689999999998</v>
      </c>
      <c r="BZ277">
        <v>0.56605019999999995</v>
      </c>
      <c r="CA277">
        <v>23.13635</v>
      </c>
      <c r="CB277">
        <v>14.783149999999999</v>
      </c>
      <c r="CC277">
        <v>13865.08</v>
      </c>
      <c r="CD277">
        <v>0.56598159999999997</v>
      </c>
      <c r="CE277">
        <v>23.307179999999999</v>
      </c>
      <c r="CF277">
        <v>33.234459999999999</v>
      </c>
      <c r="CG277">
        <v>32036.400000000001</v>
      </c>
      <c r="CH277">
        <v>0.56593349999999998</v>
      </c>
      <c r="CI277">
        <v>23.474989999999998</v>
      </c>
      <c r="CJ277">
        <v>33.486379999999997</v>
      </c>
      <c r="CK277">
        <v>33094.410000000003</v>
      </c>
      <c r="CL277">
        <v>0.56589420000000001</v>
      </c>
      <c r="CM277">
        <v>23.441880000000001</v>
      </c>
      <c r="CN277">
        <v>16.960619999999999</v>
      </c>
      <c r="CO277">
        <v>17144.11</v>
      </c>
      <c r="CP277">
        <v>0.56585300000000005</v>
      </c>
      <c r="CQ277">
        <v>23.163350000000001</v>
      </c>
      <c r="CR277">
        <v>4.7401609999999996</v>
      </c>
      <c r="CS277">
        <v>4890.0940000000001</v>
      </c>
      <c r="CT277">
        <v>0.56582529999999998</v>
      </c>
      <c r="CU277">
        <v>22.94191</v>
      </c>
      <c r="CV277">
        <v>0.79444930000000002</v>
      </c>
      <c r="CW277">
        <v>834.31190000000004</v>
      </c>
      <c r="CX277">
        <v>0.56580609999999998</v>
      </c>
      <c r="CY277">
        <v>22.82396</v>
      </c>
      <c r="CZ277" s="1">
        <v>9.0726470000000004E-2</v>
      </c>
      <c r="DA277">
        <v>96.266469999999998</v>
      </c>
      <c r="DB277">
        <v>0.56577980000000005</v>
      </c>
      <c r="DC277">
        <v>23.23518</v>
      </c>
      <c r="DD277" s="1">
        <v>1.2518909999999999E-2</v>
      </c>
      <c r="DE277">
        <v>12.90845</v>
      </c>
      <c r="DF277">
        <v>0.56575739999999997</v>
      </c>
      <c r="DG277">
        <v>23.851099999999999</v>
      </c>
      <c r="DH277" s="1">
        <v>5.8297080000000003E-3</v>
      </c>
      <c r="DI277">
        <v>5.7705960000000003</v>
      </c>
      <c r="DJ277">
        <v>0.56572920000000004</v>
      </c>
      <c r="DK277">
        <v>24.453060000000001</v>
      </c>
      <c r="DL277" s="1">
        <v>4.6417689999999996E-3</v>
      </c>
      <c r="DM277">
        <v>4.5687129999999998</v>
      </c>
      <c r="DN277">
        <v>0.56569970000000003</v>
      </c>
      <c r="DO277">
        <v>24.942219999999999</v>
      </c>
      <c r="DP277" s="1">
        <v>3.8922230000000002E-3</v>
      </c>
      <c r="DQ277">
        <v>3.8294239999999999</v>
      </c>
      <c r="DR277">
        <v>0.56567409999999996</v>
      </c>
      <c r="DS277">
        <v>24.93394</v>
      </c>
      <c r="DT277" s="1">
        <v>3.286481E-3</v>
      </c>
      <c r="DU277">
        <v>3.232996</v>
      </c>
      <c r="DV277">
        <v>0.56563870000000005</v>
      </c>
      <c r="DW277">
        <v>24.618929999999999</v>
      </c>
      <c r="DX277" s="1">
        <v>2.7892920000000001E-3</v>
      </c>
      <c r="DY277">
        <v>2.7436319999999998</v>
      </c>
      <c r="DZ277">
        <v>0.56559570000000003</v>
      </c>
      <c r="EA277">
        <v>24.213059999999999</v>
      </c>
      <c r="EB277" s="1">
        <v>2.38105E-3</v>
      </c>
      <c r="EC277">
        <v>2.3417849999999998</v>
      </c>
      <c r="ED277">
        <v>0.56553580000000003</v>
      </c>
      <c r="EE277">
        <v>23.832460000000001</v>
      </c>
      <c r="EF277" s="1">
        <v>2.0467990000000002E-3</v>
      </c>
      <c r="EG277">
        <v>2.0127350000000002</v>
      </c>
      <c r="EH277">
        <v>0.56548330000000002</v>
      </c>
      <c r="EI277">
        <v>23.84742</v>
      </c>
      <c r="EJ277" s="1">
        <v>1.7719070000000001E-3</v>
      </c>
      <c r="EK277">
        <v>1.7421930000000001</v>
      </c>
      <c r="EL277">
        <v>0.565411</v>
      </c>
      <c r="EM277">
        <v>24.219539999999999</v>
      </c>
      <c r="EN277" s="1">
        <v>1.5452339999999999E-3</v>
      </c>
      <c r="EO277">
        <v>1.519112</v>
      </c>
      <c r="EP277">
        <v>0.56534229999999996</v>
      </c>
      <c r="EQ277">
        <v>24.745450000000002</v>
      </c>
      <c r="ER277" s="1">
        <v>1.357912E-3</v>
      </c>
      <c r="ES277">
        <v>1.3347830000000001</v>
      </c>
      <c r="ET277">
        <v>0.56525550000000002</v>
      </c>
      <c r="EU277">
        <v>25.223459999999999</v>
      </c>
      <c r="EV277" s="1">
        <v>1.201145E-3</v>
      </c>
      <c r="EW277">
        <v>1.180612</v>
      </c>
      <c r="EX277">
        <v>0.56516770000000005</v>
      </c>
      <c r="EY277">
        <v>25.26529</v>
      </c>
      <c r="EZ277" s="1">
        <v>1.06913E-3</v>
      </c>
      <c r="FA277">
        <v>1.0508219999999999</v>
      </c>
      <c r="FB277">
        <v>0.56507960000000002</v>
      </c>
      <c r="FC277">
        <v>24.988700000000001</v>
      </c>
      <c r="FD277" s="1">
        <v>9.5727409999999996E-4</v>
      </c>
      <c r="FE277">
        <v>0.94084429999999997</v>
      </c>
      <c r="FF277">
        <v>0.56498559999999998</v>
      </c>
      <c r="FG277">
        <v>24.657800000000002</v>
      </c>
      <c r="FH277" s="1">
        <v>8.6280440000000003E-4</v>
      </c>
      <c r="FI277">
        <v>0.84792489999999998</v>
      </c>
      <c r="FJ277">
        <v>0.56488700000000003</v>
      </c>
      <c r="FK277">
        <v>24.313590000000001</v>
      </c>
      <c r="FL277" s="1">
        <v>7.8345469999999996E-4</v>
      </c>
      <c r="FM277">
        <v>0.76990009999999998</v>
      </c>
      <c r="FN277">
        <v>0.5647991</v>
      </c>
      <c r="FO277">
        <v>24.389250000000001</v>
      </c>
      <c r="FP277" s="1">
        <v>7.1659149999999999E-4</v>
      </c>
      <c r="FQ277">
        <v>0.70414299999999996</v>
      </c>
      <c r="FR277">
        <v>0.56470980000000004</v>
      </c>
      <c r="FS277">
        <v>24.705159999999999</v>
      </c>
      <c r="FT277" s="1">
        <v>6.5992250000000002E-4</v>
      </c>
      <c r="FU277">
        <v>0.6484202</v>
      </c>
      <c r="FV277">
        <v>0.56461660000000002</v>
      </c>
      <c r="FW277">
        <v>24.925360000000001</v>
      </c>
      <c r="FX277" s="1">
        <v>6.1083450000000005E-4</v>
      </c>
      <c r="FY277">
        <v>0.60021639999999998</v>
      </c>
      <c r="FZ277">
        <v>0.56453600000000004</v>
      </c>
      <c r="GA277">
        <v>25.117360000000001</v>
      </c>
      <c r="GB277" s="1">
        <v>5.6829299999999999E-4</v>
      </c>
      <c r="GC277">
        <v>0.55838500000000002</v>
      </c>
      <c r="GD277">
        <v>0.56445540000000005</v>
      </c>
      <c r="GE277">
        <v>25.009150000000002</v>
      </c>
      <c r="GF277" s="1">
        <v>5.3191950000000001E-4</v>
      </c>
      <c r="GG277">
        <v>0.52263899999999996</v>
      </c>
      <c r="GH277">
        <v>0.56437930000000003</v>
      </c>
      <c r="GI277">
        <v>24.879460000000002</v>
      </c>
      <c r="GJ277" s="1">
        <v>4.9991619999999995E-4</v>
      </c>
      <c r="GK277">
        <v>0.49121340000000002</v>
      </c>
      <c r="GL277">
        <v>0.56431929999999997</v>
      </c>
      <c r="GM277">
        <v>24.636340000000001</v>
      </c>
      <c r="GN277" s="1">
        <v>4.7152370000000003E-4</v>
      </c>
      <c r="GO277">
        <v>0.46331440000000002</v>
      </c>
      <c r="GP277">
        <v>0.56425979999999998</v>
      </c>
      <c r="GQ277">
        <v>24.276050000000001</v>
      </c>
      <c r="GR277" s="1">
        <v>4.4643539999999999E-4</v>
      </c>
      <c r="GS277">
        <v>0.43866850000000002</v>
      </c>
      <c r="GT277">
        <v>0.56421540000000003</v>
      </c>
      <c r="GU277">
        <v>23.840699999999998</v>
      </c>
      <c r="GV277" s="1">
        <v>4.24258E-4</v>
      </c>
      <c r="GW277">
        <v>0.41687259999999998</v>
      </c>
      <c r="GX277">
        <v>0.56417229999999996</v>
      </c>
      <c r="GY277">
        <v>23.730840000000001</v>
      </c>
      <c r="GZ277" s="1">
        <v>4.0422590000000001E-4</v>
      </c>
      <c r="HA277">
        <v>0.39721679999999998</v>
      </c>
      <c r="HB277">
        <v>0.56413080000000004</v>
      </c>
      <c r="HC277">
        <v>24.068349999999999</v>
      </c>
      <c r="HD277" s="1">
        <v>3.8565430000000003E-4</v>
      </c>
      <c r="HE277">
        <v>0.37897809999999998</v>
      </c>
      <c r="HF277">
        <v>0.56410349999999998</v>
      </c>
      <c r="HG277">
        <v>24.573720000000002</v>
      </c>
      <c r="HH277" s="1">
        <v>3.6875530000000001E-4</v>
      </c>
      <c r="HI277">
        <v>0.36236760000000001</v>
      </c>
      <c r="HJ277">
        <v>0.56408570000000002</v>
      </c>
      <c r="HK277">
        <v>24.816990000000001</v>
      </c>
      <c r="HL277" s="1">
        <v>3.5335539999999999E-4</v>
      </c>
      <c r="HM277">
        <v>0.34723900000000002</v>
      </c>
      <c r="HN277">
        <v>0.56407569999999996</v>
      </c>
      <c r="HO277">
        <v>24.5732</v>
      </c>
      <c r="HP277" s="1">
        <v>3.3914319999999999E-4</v>
      </c>
      <c r="HQ277">
        <v>0.33326790000000001</v>
      </c>
      <c r="HR277">
        <v>0.56405819999999995</v>
      </c>
      <c r="HS277">
        <v>24.199570000000001</v>
      </c>
      <c r="HT277" s="1">
        <v>3.262572E-4</v>
      </c>
      <c r="HU277">
        <v>0.32060670000000002</v>
      </c>
      <c r="HV277">
        <v>0.56404690000000002</v>
      </c>
      <c r="HW277">
        <v>23.696349999999999</v>
      </c>
      <c r="HX277" s="1">
        <v>3.1445140000000002E-4</v>
      </c>
      <c r="HY277">
        <v>0.30901089999999998</v>
      </c>
      <c r="HZ277">
        <v>0.56403829999999999</v>
      </c>
      <c r="IA277">
        <v>23.48846</v>
      </c>
      <c r="IB277" s="1">
        <v>3.0351930000000003E-4</v>
      </c>
      <c r="IC277">
        <v>0.29826469999999999</v>
      </c>
      <c r="ID277">
        <v>0.56402620000000003</v>
      </c>
      <c r="IE277">
        <v>23.629339999999999</v>
      </c>
      <c r="IF277" s="1">
        <v>2.9316340000000001E-4</v>
      </c>
      <c r="IG277">
        <v>0.28810069999999999</v>
      </c>
      <c r="IH277">
        <v>0.56401349999999995</v>
      </c>
      <c r="II277">
        <v>23.934449999999998</v>
      </c>
      <c r="IJ277" s="1">
        <v>2.8329979999999999E-4</v>
      </c>
      <c r="IK277">
        <v>0.27841589999999999</v>
      </c>
      <c r="IL277">
        <v>0.56401319999999999</v>
      </c>
      <c r="IM277">
        <v>24.270309999999998</v>
      </c>
      <c r="IN277" s="1">
        <v>2.7388949999999999E-4</v>
      </c>
      <c r="IO277">
        <v>0.26917990000000003</v>
      </c>
      <c r="IP277">
        <v>0.56399489999999997</v>
      </c>
      <c r="IQ277">
        <v>24.259989999999998</v>
      </c>
      <c r="IR277" s="1">
        <v>2.651272E-4</v>
      </c>
      <c r="IS277">
        <v>0.26056849999999998</v>
      </c>
      <c r="IT277">
        <v>0.56398000000000004</v>
      </c>
      <c r="IU277">
        <v>24.042210000000001</v>
      </c>
      <c r="IV277" s="1">
        <v>2.568715E-4</v>
      </c>
      <c r="IW277">
        <v>0.25246079999999999</v>
      </c>
      <c r="IX277">
        <v>0.5639653</v>
      </c>
      <c r="IY277">
        <v>23.81006</v>
      </c>
      <c r="IZ277" s="1">
        <v>2.488527E-4</v>
      </c>
      <c r="JA277">
        <v>0.24460489999999999</v>
      </c>
      <c r="JB277">
        <v>0.56393269999999995</v>
      </c>
      <c r="JC277">
        <v>23.58408</v>
      </c>
      <c r="JD277" s="1">
        <v>2.4100550000000001E-4</v>
      </c>
      <c r="JE277">
        <v>0.23691699999999999</v>
      </c>
      <c r="JF277">
        <v>0.56391270000000004</v>
      </c>
      <c r="JG277">
        <v>23.81625</v>
      </c>
      <c r="JH277" s="1">
        <v>2.333457E-4</v>
      </c>
      <c r="JI277">
        <v>0.22940160000000001</v>
      </c>
      <c r="JJ277">
        <v>0.56387770000000004</v>
      </c>
      <c r="JK277">
        <v>24.196619999999999</v>
      </c>
      <c r="JL277" s="1">
        <v>2.259862E-4</v>
      </c>
      <c r="JM277">
        <v>0.22217490000000001</v>
      </c>
      <c r="JN277">
        <v>0.56384089999999998</v>
      </c>
      <c r="JO277">
        <v>24.518830000000001</v>
      </c>
      <c r="JP277" s="1">
        <v>2.1910960000000001E-4</v>
      </c>
      <c r="JQ277">
        <v>0.21543039999999999</v>
      </c>
      <c r="JR277">
        <v>0.56379760000000001</v>
      </c>
      <c r="JS277">
        <v>24.71097</v>
      </c>
      <c r="JT277" s="1">
        <v>2.1264480000000001E-4</v>
      </c>
      <c r="JU277">
        <v>0.2090881</v>
      </c>
      <c r="JV277">
        <v>0.5637529</v>
      </c>
      <c r="JW277">
        <v>24.703140000000001</v>
      </c>
      <c r="JX277" s="1">
        <v>2.0613740000000001E-4</v>
      </c>
      <c r="JY277">
        <v>0.20272109999999999</v>
      </c>
      <c r="JZ277">
        <v>0.56371070000000001</v>
      </c>
      <c r="KA277">
        <v>24.523040000000002</v>
      </c>
      <c r="KB277" s="1">
        <v>1.9986520000000001E-4</v>
      </c>
      <c r="KC277">
        <v>0.19656129999999999</v>
      </c>
      <c r="KD277">
        <v>0.56365940000000003</v>
      </c>
      <c r="KE277">
        <v>24.324909999999999</v>
      </c>
      <c r="KF277" s="1">
        <v>1.9376180000000001E-4</v>
      </c>
      <c r="KG277">
        <v>0.19058069999999999</v>
      </c>
      <c r="KH277">
        <v>0.56359899999999996</v>
      </c>
      <c r="KI277">
        <v>24.116599999999998</v>
      </c>
      <c r="KJ277" s="1">
        <v>1.8792639999999999E-4</v>
      </c>
      <c r="KK277">
        <v>0.18486050000000001</v>
      </c>
      <c r="KL277">
        <v>0.56353909999999996</v>
      </c>
      <c r="KM277">
        <v>24.254110000000001</v>
      </c>
      <c r="KN277" s="1">
        <v>1.8242700000000001E-4</v>
      </c>
      <c r="KO277">
        <v>0.17946509999999999</v>
      </c>
      <c r="KP277">
        <v>0.56347519999999995</v>
      </c>
      <c r="KQ277">
        <v>24.561620000000001</v>
      </c>
      <c r="KR277" s="1">
        <v>1.7711410000000001E-4</v>
      </c>
      <c r="KS277">
        <v>0.17426169999999999</v>
      </c>
      <c r="KT277">
        <v>0.56341920000000001</v>
      </c>
      <c r="KU277">
        <v>24.94586</v>
      </c>
      <c r="KV277" s="1">
        <v>1.7192530000000001E-4</v>
      </c>
      <c r="KW277">
        <v>0.16916990000000001</v>
      </c>
      <c r="KX277">
        <v>0.56336410000000003</v>
      </c>
      <c r="KY277">
        <v>25.349609999999998</v>
      </c>
      <c r="KZ277" s="1">
        <v>1.6700769999999999E-4</v>
      </c>
      <c r="LA277">
        <v>0.1643471</v>
      </c>
      <c r="LB277">
        <v>0.56329309999999999</v>
      </c>
      <c r="LC277">
        <v>25.412500000000001</v>
      </c>
      <c r="LD277" s="1">
        <v>1.621111E-4</v>
      </c>
      <c r="LE277">
        <v>0.1595501</v>
      </c>
      <c r="LF277">
        <v>0.56324510000000005</v>
      </c>
      <c r="LG277">
        <v>25.198440000000002</v>
      </c>
      <c r="LH277" s="1">
        <v>1.5746210000000001E-4</v>
      </c>
      <c r="LI277">
        <v>0.15498229999999999</v>
      </c>
      <c r="LJ277">
        <v>0.5631756</v>
      </c>
      <c r="LK277">
        <v>24.921800000000001</v>
      </c>
      <c r="LL277" s="1">
        <v>1.530293E-4</v>
      </c>
      <c r="LM277">
        <v>0.1506372</v>
      </c>
      <c r="LN277">
        <v>0.56312949999999995</v>
      </c>
      <c r="LO277">
        <v>24.670359999999999</v>
      </c>
      <c r="LP277" s="1">
        <v>1.4867419999999999E-4</v>
      </c>
      <c r="LQ277">
        <v>0.14635989999999999</v>
      </c>
      <c r="LR277">
        <v>0.56306789999999995</v>
      </c>
      <c r="LS277">
        <v>24.977830000000001</v>
      </c>
      <c r="LT277" s="1">
        <v>1.445351E-4</v>
      </c>
      <c r="LU277">
        <v>0.14229559999999999</v>
      </c>
      <c r="LV277">
        <v>0.56301500000000004</v>
      </c>
      <c r="LW277">
        <v>25.50817</v>
      </c>
      <c r="LX277" s="1">
        <v>1.4067039999999999E-4</v>
      </c>
      <c r="LY277">
        <v>0.1384987</v>
      </c>
      <c r="LZ277">
        <v>0.56297090000000005</v>
      </c>
      <c r="MA277">
        <v>26.07574</v>
      </c>
      <c r="MB277" s="1">
        <v>1.3689870000000001E-4</v>
      </c>
      <c r="MC277">
        <v>0.1347978</v>
      </c>
      <c r="MD277">
        <v>0.56291809999999998</v>
      </c>
      <c r="ME277">
        <v>26.596959999999999</v>
      </c>
      <c r="MF277" s="1">
        <v>1.3316390000000001E-4</v>
      </c>
      <c r="MG277">
        <v>0.1311312</v>
      </c>
      <c r="MH277">
        <v>0.56286910000000001</v>
      </c>
      <c r="MI277">
        <v>26.690090000000001</v>
      </c>
      <c r="MJ277" s="1">
        <v>1.296383E-4</v>
      </c>
      <c r="MK277">
        <v>0.1276668</v>
      </c>
      <c r="ML277">
        <v>0.56282580000000004</v>
      </c>
      <c r="MM277">
        <v>26.458300000000001</v>
      </c>
      <c r="MN277" s="1">
        <v>1.263123E-4</v>
      </c>
      <c r="MO277">
        <v>0.1243971</v>
      </c>
      <c r="MP277">
        <v>0.56278139999999999</v>
      </c>
      <c r="MQ277">
        <v>26.110469999999999</v>
      </c>
      <c r="MR277" s="1">
        <v>1.2293880000000001E-4</v>
      </c>
      <c r="MS277">
        <v>0.12108869999999999</v>
      </c>
      <c r="MT277">
        <v>0.5627375</v>
      </c>
      <c r="MU277">
        <v>25.700900000000001</v>
      </c>
      <c r="MV277" s="1">
        <v>1.195784E-4</v>
      </c>
      <c r="MW277">
        <v>0.11778660000000001</v>
      </c>
      <c r="MX277">
        <v>0.56269250000000004</v>
      </c>
      <c r="MY277">
        <v>25.436910000000001</v>
      </c>
      <c r="MZ277" s="1">
        <v>1.162976E-4</v>
      </c>
      <c r="NA277">
        <v>0.1145673</v>
      </c>
      <c r="NB277">
        <v>0.56264309999999995</v>
      </c>
      <c r="NC277">
        <v>25.48113</v>
      </c>
      <c r="ND277" s="1">
        <v>1.130743E-4</v>
      </c>
      <c r="NE277">
        <v>0.11139540000000001</v>
      </c>
      <c r="NF277">
        <v>0.56260160000000003</v>
      </c>
      <c r="NG277">
        <v>25.91281</v>
      </c>
      <c r="NH277" s="1">
        <v>1.1003569999999999E-4</v>
      </c>
      <c r="NI277">
        <v>0.1084109</v>
      </c>
      <c r="NJ277">
        <v>0.56255549999999999</v>
      </c>
      <c r="NK277">
        <v>26.15887</v>
      </c>
      <c r="NL277" s="1">
        <v>1.071228E-4</v>
      </c>
      <c r="NM277">
        <v>0.10554529999999999</v>
      </c>
      <c r="NN277">
        <v>0.56252089999999999</v>
      </c>
      <c r="NO277">
        <v>26.095739999999999</v>
      </c>
      <c r="NP277" s="1">
        <v>1.042486E-4</v>
      </c>
      <c r="NQ277">
        <v>0.1027233</v>
      </c>
      <c r="NR277">
        <v>0.5624749</v>
      </c>
      <c r="NS277">
        <v>25.857959999999999</v>
      </c>
      <c r="NT277" s="1">
        <v>1.013896E-4</v>
      </c>
      <c r="NU277" s="1">
        <v>9.9916580000000005E-2</v>
      </c>
      <c r="NV277">
        <v>0.56242689999999995</v>
      </c>
      <c r="NW277">
        <v>25.475909999999999</v>
      </c>
      <c r="NX277" s="1">
        <v>9.8521549999999999E-5</v>
      </c>
      <c r="NY277" s="1">
        <v>9.7097459999999997E-2</v>
      </c>
      <c r="NZ277">
        <v>0.5623899</v>
      </c>
      <c r="OA277">
        <v>25.000209999999999</v>
      </c>
      <c r="OB277" s="1">
        <v>9.5683959999999998E-5</v>
      </c>
      <c r="OC277" s="1">
        <v>9.4306150000000005E-2</v>
      </c>
      <c r="OD277">
        <v>0.56234720000000005</v>
      </c>
      <c r="OE277">
        <v>24.850110000000001</v>
      </c>
      <c r="OF277" s="1">
        <v>9.2990370000000001E-5</v>
      </c>
      <c r="OG277" s="1">
        <v>9.1657160000000001E-2</v>
      </c>
      <c r="OH277">
        <v>0.5623186</v>
      </c>
      <c r="OI277">
        <v>25.07094</v>
      </c>
      <c r="OJ277" s="1">
        <v>9.0320919999999999E-5</v>
      </c>
      <c r="OK277" s="1">
        <v>8.9032040000000007E-2</v>
      </c>
    </row>
    <row r="278" spans="1:401" x14ac:dyDescent="0.35">
      <c r="A278">
        <v>284</v>
      </c>
      <c r="B278" t="s">
        <v>4</v>
      </c>
      <c r="C278" t="s">
        <v>181</v>
      </c>
      <c r="D278" t="s">
        <v>282</v>
      </c>
      <c r="E278">
        <v>787.12159999999994</v>
      </c>
      <c r="F278">
        <v>1.2116400000000001</v>
      </c>
      <c r="G278">
        <v>25.09599</v>
      </c>
      <c r="H278">
        <v>0</v>
      </c>
      <c r="I278">
        <v>0</v>
      </c>
      <c r="J278">
        <v>1.2114849999999999</v>
      </c>
      <c r="K278">
        <v>24.733329999999999</v>
      </c>
      <c r="L278">
        <v>0</v>
      </c>
      <c r="M278">
        <v>0</v>
      </c>
      <c r="N278">
        <v>1.2113149999999999</v>
      </c>
      <c r="O278">
        <v>24.43365</v>
      </c>
      <c r="P278">
        <v>0</v>
      </c>
      <c r="Q278">
        <v>0</v>
      </c>
      <c r="R278">
        <v>1.21113</v>
      </c>
      <c r="S278">
        <v>24.196079999999998</v>
      </c>
      <c r="T278">
        <v>0</v>
      </c>
      <c r="U278">
        <v>0</v>
      </c>
      <c r="V278">
        <v>1.2109650000000001</v>
      </c>
      <c r="W278">
        <v>24.227049999999998</v>
      </c>
      <c r="X278">
        <v>0</v>
      </c>
      <c r="Y278">
        <v>0</v>
      </c>
      <c r="Z278">
        <v>1.2107589999999999</v>
      </c>
      <c r="AA278">
        <v>24.218720000000001</v>
      </c>
      <c r="AB278">
        <v>0</v>
      </c>
      <c r="AC278">
        <v>0</v>
      </c>
      <c r="AD278">
        <v>1.210556</v>
      </c>
      <c r="AE278">
        <v>24.08907</v>
      </c>
      <c r="AF278">
        <v>0</v>
      </c>
      <c r="AG278">
        <v>0</v>
      </c>
      <c r="AH278">
        <v>1.2103790000000001</v>
      </c>
      <c r="AI278">
        <v>23.83267</v>
      </c>
      <c r="AJ278">
        <v>0</v>
      </c>
      <c r="AK278">
        <v>0</v>
      </c>
      <c r="AL278">
        <v>1.210181</v>
      </c>
      <c r="AM278">
        <v>23.44913</v>
      </c>
      <c r="AN278">
        <v>0</v>
      </c>
      <c r="AO278">
        <v>0</v>
      </c>
      <c r="AP278">
        <v>1.2100139999999999</v>
      </c>
      <c r="AQ278">
        <v>23.349799999999998</v>
      </c>
      <c r="AR278">
        <v>0</v>
      </c>
      <c r="AS278">
        <v>0</v>
      </c>
      <c r="AT278">
        <v>1.2098640000000001</v>
      </c>
      <c r="AU278">
        <v>23.47692</v>
      </c>
      <c r="AV278">
        <v>0</v>
      </c>
      <c r="AW278">
        <v>0</v>
      </c>
      <c r="AX278">
        <v>1.209721</v>
      </c>
      <c r="AY278">
        <v>23.612439999999999</v>
      </c>
      <c r="AZ278">
        <v>0</v>
      </c>
      <c r="BA278">
        <v>0</v>
      </c>
      <c r="BB278">
        <v>1.209562</v>
      </c>
      <c r="BC278">
        <v>23.786020000000001</v>
      </c>
      <c r="BD278" s="1">
        <v>9.8763389999999998E-20</v>
      </c>
      <c r="BE278" s="1">
        <v>4.0013649999999998E-17</v>
      </c>
      <c r="BF278">
        <v>1.2094279999999999</v>
      </c>
      <c r="BG278">
        <v>23.74119</v>
      </c>
      <c r="BH278" s="1">
        <v>9.7608349999999994E-12</v>
      </c>
      <c r="BI278" s="1">
        <v>4.4919180000000001E-9</v>
      </c>
      <c r="BJ278">
        <v>1.2093210000000001</v>
      </c>
      <c r="BK278">
        <v>23.48631</v>
      </c>
      <c r="BL278" s="1">
        <v>1.6180809999999999E-6</v>
      </c>
      <c r="BM278" s="1">
        <v>8.4635310000000003E-4</v>
      </c>
      <c r="BN278">
        <v>1.2092000000000001</v>
      </c>
      <c r="BO278">
        <v>23.210570000000001</v>
      </c>
      <c r="BP278" s="1">
        <v>1.175433E-3</v>
      </c>
      <c r="BQ278">
        <v>0.65366789999999997</v>
      </c>
      <c r="BR278">
        <v>1.209098</v>
      </c>
      <c r="BS278">
        <v>22.916519999999998</v>
      </c>
      <c r="BT278">
        <v>0.1049177</v>
      </c>
      <c r="BU278">
        <v>61.080370000000002</v>
      </c>
      <c r="BV278">
        <v>1.2090369999999999</v>
      </c>
      <c r="BW278">
        <v>22.9361</v>
      </c>
      <c r="BX278">
        <v>2.1199840000000001</v>
      </c>
      <c r="BY278">
        <v>1282.558</v>
      </c>
      <c r="BZ278">
        <v>1.2089650000000001</v>
      </c>
      <c r="CA278">
        <v>23.170739999999999</v>
      </c>
      <c r="CB278">
        <v>13.326739999999999</v>
      </c>
      <c r="CC278">
        <v>8335.5310000000009</v>
      </c>
      <c r="CD278">
        <v>1.2088989999999999</v>
      </c>
      <c r="CE278">
        <v>23.342700000000001</v>
      </c>
      <c r="CF278">
        <v>32.062779999999997</v>
      </c>
      <c r="CG278">
        <v>20655.939999999999</v>
      </c>
      <c r="CH278">
        <v>1.2088810000000001</v>
      </c>
      <c r="CI278">
        <v>23.507770000000001</v>
      </c>
      <c r="CJ278">
        <v>34.332279999999997</v>
      </c>
      <c r="CK278">
        <v>22708.78</v>
      </c>
      <c r="CL278">
        <v>1.2088319999999999</v>
      </c>
      <c r="CM278">
        <v>23.46219</v>
      </c>
      <c r="CN278">
        <v>18.369150000000001</v>
      </c>
      <c r="CO278">
        <v>12440.29</v>
      </c>
      <c r="CP278">
        <v>1.2087810000000001</v>
      </c>
      <c r="CQ278">
        <v>23.18242</v>
      </c>
      <c r="CR278">
        <v>5.3944570000000001</v>
      </c>
      <c r="CS278">
        <v>3731.915</v>
      </c>
      <c r="CT278">
        <v>1.2087939999999999</v>
      </c>
      <c r="CU278">
        <v>22.957799999999999</v>
      </c>
      <c r="CV278">
        <v>0.94437850000000001</v>
      </c>
      <c r="CW278">
        <v>665.66650000000004</v>
      </c>
      <c r="CX278">
        <v>1.2087300000000001</v>
      </c>
      <c r="CY278">
        <v>22.844919999999998</v>
      </c>
      <c r="CZ278">
        <v>0.11073239999999999</v>
      </c>
      <c r="DA278">
        <v>78.997559999999993</v>
      </c>
      <c r="DB278">
        <v>1.2087330000000001</v>
      </c>
      <c r="DC278">
        <v>23.253589999999999</v>
      </c>
      <c r="DD278">
        <v>1.4303E-2</v>
      </c>
      <c r="DE278">
        <v>9.9571260000000006</v>
      </c>
      <c r="DF278">
        <v>1.2087060000000001</v>
      </c>
      <c r="DG278">
        <v>23.87303</v>
      </c>
      <c r="DH278" s="1">
        <v>6.0099209999999997E-3</v>
      </c>
      <c r="DI278">
        <v>3.994577</v>
      </c>
      <c r="DJ278">
        <v>1.2086840000000001</v>
      </c>
      <c r="DK278">
        <v>24.470649999999999</v>
      </c>
      <c r="DL278" s="1">
        <v>4.7134860000000002E-3</v>
      </c>
      <c r="DM278">
        <v>3.1092249999999999</v>
      </c>
      <c r="DN278">
        <v>1.2086749999999999</v>
      </c>
      <c r="DO278">
        <v>24.962569999999999</v>
      </c>
      <c r="DP278" s="1">
        <v>3.9477599999999998E-3</v>
      </c>
      <c r="DQ278">
        <v>2.6026440000000002</v>
      </c>
      <c r="DR278">
        <v>1.2086030000000001</v>
      </c>
      <c r="DS278">
        <v>24.949179999999998</v>
      </c>
      <c r="DT278" s="1">
        <v>3.3319360000000002E-3</v>
      </c>
      <c r="DU278">
        <v>2.1961979999999999</v>
      </c>
      <c r="DV278">
        <v>1.208574</v>
      </c>
      <c r="DW278">
        <v>24.642700000000001</v>
      </c>
      <c r="DX278" s="1">
        <v>2.8266229999999999E-3</v>
      </c>
      <c r="DY278">
        <v>1.86286</v>
      </c>
      <c r="DZ278">
        <v>1.2085159999999999</v>
      </c>
      <c r="EA278">
        <v>24.245419999999999</v>
      </c>
      <c r="EB278" s="1">
        <v>2.4116509999999999E-3</v>
      </c>
      <c r="EC278">
        <v>1.589046</v>
      </c>
      <c r="ED278">
        <v>1.208467</v>
      </c>
      <c r="EE278">
        <v>23.87</v>
      </c>
      <c r="EF278" s="1">
        <v>2.071879E-3</v>
      </c>
      <c r="EG278">
        <v>1.3648420000000001</v>
      </c>
      <c r="EH278">
        <v>1.208378</v>
      </c>
      <c r="EI278">
        <v>23.890720000000002</v>
      </c>
      <c r="EJ278" s="1">
        <v>1.792582E-3</v>
      </c>
      <c r="EK278">
        <v>1.1805890000000001</v>
      </c>
      <c r="EL278">
        <v>1.208323</v>
      </c>
      <c r="EM278">
        <v>24.25817</v>
      </c>
      <c r="EN278" s="1">
        <v>1.562262E-3</v>
      </c>
      <c r="EO278">
        <v>1.028616</v>
      </c>
      <c r="EP278">
        <v>1.208264</v>
      </c>
      <c r="EQ278">
        <v>24.774979999999999</v>
      </c>
      <c r="ER278" s="1">
        <v>1.3720749999999999E-3</v>
      </c>
      <c r="ES278">
        <v>0.90317170000000002</v>
      </c>
      <c r="ET278">
        <v>1.208175</v>
      </c>
      <c r="EU278">
        <v>25.242979999999999</v>
      </c>
      <c r="EV278" s="1">
        <v>1.21302E-3</v>
      </c>
      <c r="EW278">
        <v>0.79828880000000002</v>
      </c>
      <c r="EX278">
        <v>1.208051</v>
      </c>
      <c r="EY278">
        <v>25.279630000000001</v>
      </c>
      <c r="EZ278" s="1">
        <v>1.079167E-3</v>
      </c>
      <c r="FA278">
        <v>0.71007529999999996</v>
      </c>
      <c r="FB278">
        <v>1.2079770000000001</v>
      </c>
      <c r="FC278">
        <v>25.008199999999999</v>
      </c>
      <c r="FD278" s="1">
        <v>9.6577640000000003E-4</v>
      </c>
      <c r="FE278">
        <v>0.63534639999999998</v>
      </c>
      <c r="FF278">
        <v>1.207837</v>
      </c>
      <c r="FG278">
        <v>24.684200000000001</v>
      </c>
      <c r="FH278" s="1">
        <v>8.6997479999999998E-4</v>
      </c>
      <c r="FI278">
        <v>0.57216699999999998</v>
      </c>
      <c r="FJ278">
        <v>1.2077789999999999</v>
      </c>
      <c r="FK278">
        <v>24.345880000000001</v>
      </c>
      <c r="FL278" s="1">
        <v>7.8947179999999998E-4</v>
      </c>
      <c r="FM278">
        <v>0.51910979999999995</v>
      </c>
      <c r="FN278">
        <v>1.207687</v>
      </c>
      <c r="FO278">
        <v>24.42848</v>
      </c>
      <c r="FP278" s="1">
        <v>7.2167450000000001E-4</v>
      </c>
      <c r="FQ278">
        <v>0.4744102</v>
      </c>
      <c r="FR278">
        <v>1.207576</v>
      </c>
      <c r="FS278">
        <v>24.735420000000001</v>
      </c>
      <c r="FT278" s="1">
        <v>6.6424940000000003E-4</v>
      </c>
      <c r="FU278">
        <v>0.43655880000000002</v>
      </c>
      <c r="FV278">
        <v>1.2075050000000001</v>
      </c>
      <c r="FW278">
        <v>24.949280000000002</v>
      </c>
      <c r="FX278" s="1">
        <v>6.1462430000000002E-4</v>
      </c>
      <c r="FY278">
        <v>0.40390239999999999</v>
      </c>
      <c r="FZ278">
        <v>1.2074149999999999</v>
      </c>
      <c r="GA278">
        <v>25.128170000000001</v>
      </c>
      <c r="GB278" s="1">
        <v>5.7153100000000001E-4</v>
      </c>
      <c r="GC278">
        <v>0.375504</v>
      </c>
      <c r="GD278">
        <v>1.2073370000000001</v>
      </c>
      <c r="GE278">
        <v>25.025230000000001</v>
      </c>
      <c r="GF278" s="1">
        <v>5.3472160000000003E-4</v>
      </c>
      <c r="GG278">
        <v>0.35125499999999998</v>
      </c>
      <c r="GH278">
        <v>1.207276</v>
      </c>
      <c r="GI278">
        <v>24.902760000000001</v>
      </c>
      <c r="GJ278" s="1">
        <v>5.0240460000000001E-4</v>
      </c>
      <c r="GK278">
        <v>0.32999640000000002</v>
      </c>
      <c r="GL278">
        <v>1.2071860000000001</v>
      </c>
      <c r="GM278">
        <v>24.674779999999998</v>
      </c>
      <c r="GN278" s="1">
        <v>4.7372910000000002E-4</v>
      </c>
      <c r="GO278">
        <v>0.31112519999999999</v>
      </c>
      <c r="GP278">
        <v>1.2071480000000001</v>
      </c>
      <c r="GQ278">
        <v>24.321429999999999</v>
      </c>
      <c r="GR278" s="1">
        <v>4.4837879999999998E-4</v>
      </c>
      <c r="GS278">
        <v>0.29443550000000002</v>
      </c>
      <c r="GT278">
        <v>1.2071149999999999</v>
      </c>
      <c r="GU278">
        <v>23.889810000000001</v>
      </c>
      <c r="GV278" s="1">
        <v>4.259806E-4</v>
      </c>
      <c r="GW278">
        <v>0.2797036</v>
      </c>
      <c r="GX278">
        <v>1.20705</v>
      </c>
      <c r="GY278">
        <v>23.774809999999999</v>
      </c>
      <c r="GZ278" s="1">
        <v>4.0580739999999997E-4</v>
      </c>
      <c r="HA278">
        <v>0.26644649999999998</v>
      </c>
      <c r="HB278">
        <v>1.2070270000000001</v>
      </c>
      <c r="HC278">
        <v>24.09853</v>
      </c>
      <c r="HD278" s="1">
        <v>3.8711799999999999E-4</v>
      </c>
      <c r="HE278">
        <v>0.2541678</v>
      </c>
      <c r="HF278">
        <v>1.207014</v>
      </c>
      <c r="HG278">
        <v>24.586179999999999</v>
      </c>
      <c r="HH278" s="1">
        <v>3.7007430000000002E-4</v>
      </c>
      <c r="HI278">
        <v>0.24295910000000001</v>
      </c>
      <c r="HJ278">
        <v>1.207025</v>
      </c>
      <c r="HK278">
        <v>24.821719999999999</v>
      </c>
      <c r="HL278" s="1">
        <v>3.5457499999999999E-4</v>
      </c>
      <c r="HM278">
        <v>0.2327718</v>
      </c>
      <c r="HN278">
        <v>1.2069939999999999</v>
      </c>
      <c r="HO278">
        <v>24.592939999999999</v>
      </c>
      <c r="HP278" s="1">
        <v>3.4025880000000002E-4</v>
      </c>
      <c r="HQ278">
        <v>0.22336300000000001</v>
      </c>
      <c r="HR278">
        <v>1.2069989999999999</v>
      </c>
      <c r="HS278">
        <v>24.232030000000002</v>
      </c>
      <c r="HT278" s="1">
        <v>3.272676E-4</v>
      </c>
      <c r="HU278">
        <v>0.21482889999999999</v>
      </c>
      <c r="HV278">
        <v>1.2069529999999999</v>
      </c>
      <c r="HW278">
        <v>23.741040000000002</v>
      </c>
      <c r="HX278" s="1">
        <v>3.1538619999999998E-4</v>
      </c>
      <c r="HY278">
        <v>0.2070256</v>
      </c>
      <c r="HZ278">
        <v>1.206955</v>
      </c>
      <c r="IA278">
        <v>23.536280000000001</v>
      </c>
      <c r="IB278" s="1">
        <v>3.0438559999999999E-4</v>
      </c>
      <c r="IC278">
        <v>0.19980210000000001</v>
      </c>
      <c r="ID278">
        <v>1.206971</v>
      </c>
      <c r="IE278">
        <v>23.666779999999999</v>
      </c>
      <c r="IF278" s="1">
        <v>2.939951E-4</v>
      </c>
      <c r="IG278">
        <v>0.19298009999999999</v>
      </c>
      <c r="IH278">
        <v>1.2069460000000001</v>
      </c>
      <c r="II278">
        <v>23.955929999999999</v>
      </c>
      <c r="IJ278" s="1">
        <v>2.8408730000000003E-4</v>
      </c>
      <c r="IK278">
        <v>0.1864816</v>
      </c>
      <c r="IL278">
        <v>1.2069399999999999</v>
      </c>
      <c r="IM278">
        <v>24.28903</v>
      </c>
      <c r="IN278" s="1">
        <v>2.7463880000000001E-4</v>
      </c>
      <c r="IO278">
        <v>0.1802859</v>
      </c>
      <c r="IP278">
        <v>1.2069259999999999</v>
      </c>
      <c r="IQ278">
        <v>24.276990000000001</v>
      </c>
      <c r="IR278" s="1">
        <v>2.6582389999999997E-4</v>
      </c>
      <c r="IS278">
        <v>0.1744907</v>
      </c>
      <c r="IT278">
        <v>1.206906</v>
      </c>
      <c r="IU278">
        <v>24.064530000000001</v>
      </c>
      <c r="IV278" s="1">
        <v>2.5752909999999997E-4</v>
      </c>
      <c r="IW278">
        <v>0.16905029999999999</v>
      </c>
      <c r="IX278">
        <v>1.2068779999999999</v>
      </c>
      <c r="IY278">
        <v>23.837820000000001</v>
      </c>
      <c r="IZ278" s="1">
        <v>2.4950619999999999E-4</v>
      </c>
      <c r="JA278">
        <v>0.1637943</v>
      </c>
      <c r="JB278">
        <v>1.206855</v>
      </c>
      <c r="JC278">
        <v>23.620989999999999</v>
      </c>
      <c r="JD278" s="1">
        <v>2.4163820000000001E-4</v>
      </c>
      <c r="JE278">
        <v>0.15863840000000001</v>
      </c>
      <c r="JF278">
        <v>1.2068160000000001</v>
      </c>
      <c r="JG278">
        <v>23.85183</v>
      </c>
      <c r="JH278" s="1">
        <v>2.339644E-4</v>
      </c>
      <c r="JI278">
        <v>0.1536061</v>
      </c>
      <c r="JJ278">
        <v>1.2068099999999999</v>
      </c>
      <c r="JK278">
        <v>24.2317</v>
      </c>
      <c r="JL278" s="1">
        <v>2.2657020000000001E-4</v>
      </c>
      <c r="JM278">
        <v>0.1487503</v>
      </c>
      <c r="JN278">
        <v>1.2067399999999999</v>
      </c>
      <c r="JO278">
        <v>24.54843</v>
      </c>
      <c r="JP278" s="1">
        <v>2.1965219999999999E-4</v>
      </c>
      <c r="JQ278">
        <v>0.14421139999999999</v>
      </c>
      <c r="JR278">
        <v>1.20669</v>
      </c>
      <c r="JS278">
        <v>24.734929999999999</v>
      </c>
      <c r="JT278" s="1">
        <v>2.1316959999999999E-4</v>
      </c>
      <c r="JU278">
        <v>0.13995469999999999</v>
      </c>
      <c r="JV278">
        <v>1.2066509999999999</v>
      </c>
      <c r="JW278">
        <v>24.717780000000001</v>
      </c>
      <c r="JX278" s="1">
        <v>2.066673E-4</v>
      </c>
      <c r="JY278">
        <v>0.13569709999999999</v>
      </c>
      <c r="JZ278">
        <v>1.2066209999999999</v>
      </c>
      <c r="KA278">
        <v>24.539339999999999</v>
      </c>
      <c r="KB278" s="1">
        <v>2.0036880000000001E-4</v>
      </c>
      <c r="KC278">
        <v>0.13155639999999999</v>
      </c>
      <c r="KD278">
        <v>1.206553</v>
      </c>
      <c r="KE278">
        <v>24.34498</v>
      </c>
      <c r="KF278" s="1">
        <v>1.9425360000000001E-4</v>
      </c>
      <c r="KG278">
        <v>0.1275472</v>
      </c>
      <c r="KH278">
        <v>1.2065060000000001</v>
      </c>
      <c r="KI278">
        <v>24.147839999999999</v>
      </c>
      <c r="KJ278" s="1">
        <v>1.8839559999999999E-4</v>
      </c>
      <c r="KK278">
        <v>0.12370059999999999</v>
      </c>
      <c r="KL278">
        <v>1.20642</v>
      </c>
      <c r="KM278">
        <v>24.296970000000002</v>
      </c>
      <c r="KN278" s="1">
        <v>1.8285940000000001E-4</v>
      </c>
      <c r="KO278">
        <v>0.120064</v>
      </c>
      <c r="KP278">
        <v>1.206353</v>
      </c>
      <c r="KQ278">
        <v>24.604320000000001</v>
      </c>
      <c r="KR278" s="1">
        <v>1.7755040000000001E-4</v>
      </c>
      <c r="KS278">
        <v>0.116581</v>
      </c>
      <c r="KT278">
        <v>1.206299</v>
      </c>
      <c r="KU278">
        <v>24.980509999999999</v>
      </c>
      <c r="KV278" s="1">
        <v>1.723358E-4</v>
      </c>
      <c r="KW278">
        <v>0.11315310000000001</v>
      </c>
      <c r="KX278">
        <v>1.206242</v>
      </c>
      <c r="KY278">
        <v>25.3735</v>
      </c>
      <c r="KZ278" s="1">
        <v>1.674069E-4</v>
      </c>
      <c r="LA278">
        <v>0.10991919999999999</v>
      </c>
      <c r="LB278">
        <v>1.206188</v>
      </c>
      <c r="LC278">
        <v>25.426369999999999</v>
      </c>
      <c r="LD278" s="1">
        <v>1.6250680000000001E-4</v>
      </c>
      <c r="LE278">
        <v>0.10670300000000001</v>
      </c>
      <c r="LF278">
        <v>1.2061029999999999</v>
      </c>
      <c r="LG278">
        <v>25.21698</v>
      </c>
      <c r="LH278" s="1">
        <v>1.5783029999999999E-4</v>
      </c>
      <c r="LI278">
        <v>0.1036271</v>
      </c>
      <c r="LJ278">
        <v>1.206046</v>
      </c>
      <c r="LK278">
        <v>24.94763</v>
      </c>
      <c r="LL278" s="1">
        <v>1.533901E-4</v>
      </c>
      <c r="LM278">
        <v>0.1007121</v>
      </c>
      <c r="LN278">
        <v>1.205999</v>
      </c>
      <c r="LO278">
        <v>24.708159999999999</v>
      </c>
      <c r="LP278" s="1">
        <v>1.4902390000000001E-4</v>
      </c>
      <c r="LQ278">
        <v>9.7843299999999994E-2</v>
      </c>
      <c r="LR278">
        <v>1.205948</v>
      </c>
      <c r="LS278">
        <v>25.017469999999999</v>
      </c>
      <c r="LT278" s="1">
        <v>1.4486269999999999E-4</v>
      </c>
      <c r="LU278" s="1">
        <v>9.5108440000000002E-2</v>
      </c>
      <c r="LV278">
        <v>1.2058789999999999</v>
      </c>
      <c r="LW278">
        <v>25.544609999999999</v>
      </c>
      <c r="LX278" s="1">
        <v>1.4098069999999999E-4</v>
      </c>
      <c r="LY278" s="1">
        <v>9.2557769999999998E-2</v>
      </c>
      <c r="LZ278">
        <v>1.2058519999999999</v>
      </c>
      <c r="MA278">
        <v>26.10455</v>
      </c>
      <c r="MB278" s="1">
        <v>1.3720759999999999E-4</v>
      </c>
      <c r="MC278" s="1">
        <v>9.0080220000000003E-2</v>
      </c>
      <c r="MD278">
        <v>1.2057929999999999</v>
      </c>
      <c r="ME278">
        <v>26.62349</v>
      </c>
      <c r="MF278" s="1">
        <v>1.3346389999999999E-4</v>
      </c>
      <c r="MG278" s="1">
        <v>8.7621210000000005E-2</v>
      </c>
      <c r="MH278">
        <v>1.205748</v>
      </c>
      <c r="MI278">
        <v>26.708220000000001</v>
      </c>
      <c r="MJ278" s="1">
        <v>1.2991669999999999E-4</v>
      </c>
      <c r="MK278" s="1">
        <v>8.5290039999999998E-2</v>
      </c>
      <c r="ML278">
        <v>1.2057100000000001</v>
      </c>
      <c r="MM278">
        <v>26.485769999999999</v>
      </c>
      <c r="MN278" s="1">
        <v>1.2658330000000001E-4</v>
      </c>
      <c r="MO278" s="1">
        <v>8.3098920000000007E-2</v>
      </c>
      <c r="MP278">
        <v>1.205673</v>
      </c>
      <c r="MQ278">
        <v>26.142810000000001</v>
      </c>
      <c r="MR278" s="1">
        <v>1.2321850000000001E-4</v>
      </c>
      <c r="MS278" s="1">
        <v>8.0892870000000006E-2</v>
      </c>
      <c r="MT278">
        <v>1.205622</v>
      </c>
      <c r="MU278">
        <v>25.736750000000001</v>
      </c>
      <c r="MV278" s="1">
        <v>1.198485E-4</v>
      </c>
      <c r="MW278" s="1">
        <v>7.8679970000000002E-2</v>
      </c>
      <c r="MX278">
        <v>1.2055549999999999</v>
      </c>
      <c r="MY278">
        <v>25.468170000000001</v>
      </c>
      <c r="MZ278" s="1">
        <v>1.165661E-4</v>
      </c>
      <c r="NA278" s="1">
        <v>7.6527330000000005E-2</v>
      </c>
      <c r="NB278">
        <v>1.2055340000000001</v>
      </c>
      <c r="NC278">
        <v>25.512550000000001</v>
      </c>
      <c r="ND278" s="1">
        <v>1.133304E-4</v>
      </c>
      <c r="NE278">
        <v>7.4398199999999998E-2</v>
      </c>
      <c r="NF278">
        <v>1.2054750000000001</v>
      </c>
      <c r="NG278">
        <v>25.930610000000001</v>
      </c>
      <c r="NH278" s="1">
        <v>1.102816E-4</v>
      </c>
      <c r="NI278" s="1">
        <v>7.2398069999999995E-2</v>
      </c>
      <c r="NJ278">
        <v>1.205436</v>
      </c>
      <c r="NK278">
        <v>26.17276</v>
      </c>
      <c r="NL278" s="1">
        <v>1.0735540000000001E-4</v>
      </c>
      <c r="NM278" s="1">
        <v>7.0474330000000002E-2</v>
      </c>
      <c r="NN278">
        <v>1.2054149999999999</v>
      </c>
      <c r="NO278">
        <v>26.111740000000001</v>
      </c>
      <c r="NP278" s="1">
        <v>1.044866E-4</v>
      </c>
      <c r="NQ278" s="1">
        <v>6.8592529999999999E-2</v>
      </c>
      <c r="NR278">
        <v>1.205338</v>
      </c>
      <c r="NS278">
        <v>25.886500000000002</v>
      </c>
      <c r="NT278" s="1">
        <v>1.016223E-4</v>
      </c>
      <c r="NU278" s="1">
        <v>6.6714229999999999E-2</v>
      </c>
      <c r="NV278">
        <v>1.205311</v>
      </c>
      <c r="NW278">
        <v>25.512589999999999</v>
      </c>
      <c r="NX278" s="1">
        <v>9.8756810000000004E-5</v>
      </c>
      <c r="NY278" s="1">
        <v>6.4832139999999996E-2</v>
      </c>
      <c r="NZ278">
        <v>1.2052560000000001</v>
      </c>
      <c r="OA278">
        <v>25.05049</v>
      </c>
      <c r="OB278" s="1">
        <v>9.5911300000000004E-5</v>
      </c>
      <c r="OC278" s="1">
        <v>6.2963080000000005E-2</v>
      </c>
      <c r="OD278">
        <v>1.2052320000000001</v>
      </c>
      <c r="OE278">
        <v>24.90737</v>
      </c>
      <c r="OF278" s="1">
        <v>9.3207040000000007E-5</v>
      </c>
      <c r="OG278" s="1">
        <v>6.1187760000000001E-2</v>
      </c>
      <c r="OH278">
        <v>1.2052</v>
      </c>
      <c r="OI278">
        <v>25.11618</v>
      </c>
      <c r="OJ278" s="1">
        <v>9.0539080000000001E-5</v>
      </c>
      <c r="OK278">
        <v>5.94376E-2</v>
      </c>
    </row>
    <row r="279" spans="1:401" x14ac:dyDescent="0.35">
      <c r="A279">
        <v>285</v>
      </c>
      <c r="B279" t="s">
        <v>4</v>
      </c>
      <c r="C279" t="s">
        <v>181</v>
      </c>
      <c r="D279" t="s">
        <v>283</v>
      </c>
      <c r="E279">
        <v>786.52120000000002</v>
      </c>
      <c r="F279">
        <v>0.91141430000000001</v>
      </c>
      <c r="G279">
        <v>25.12848</v>
      </c>
      <c r="H279">
        <v>0</v>
      </c>
      <c r="I279">
        <v>0</v>
      </c>
      <c r="J279">
        <v>0.91154230000000003</v>
      </c>
      <c r="K279">
        <v>24.76521</v>
      </c>
      <c r="L279">
        <v>0</v>
      </c>
      <c r="M279">
        <v>0</v>
      </c>
      <c r="N279">
        <v>0.91168400000000005</v>
      </c>
      <c r="O279">
        <v>24.456800000000001</v>
      </c>
      <c r="P279">
        <v>0</v>
      </c>
      <c r="Q279">
        <v>0</v>
      </c>
      <c r="R279">
        <v>0.91177870000000005</v>
      </c>
      <c r="S279">
        <v>24.21125</v>
      </c>
      <c r="T279">
        <v>0</v>
      </c>
      <c r="U279">
        <v>0</v>
      </c>
      <c r="V279">
        <v>0.91193380000000002</v>
      </c>
      <c r="W279">
        <v>24.233879999999999</v>
      </c>
      <c r="X279">
        <v>0</v>
      </c>
      <c r="Y279">
        <v>0</v>
      </c>
      <c r="Z279">
        <v>0.91209609999999997</v>
      </c>
      <c r="AA279">
        <v>24.22636</v>
      </c>
      <c r="AB279">
        <v>0</v>
      </c>
      <c r="AC279">
        <v>0</v>
      </c>
      <c r="AD279">
        <v>0.91225990000000001</v>
      </c>
      <c r="AE279">
        <v>24.103249999999999</v>
      </c>
      <c r="AF279">
        <v>0</v>
      </c>
      <c r="AG279">
        <v>0</v>
      </c>
      <c r="AH279">
        <v>0.91246380000000005</v>
      </c>
      <c r="AI279">
        <v>23.859680000000001</v>
      </c>
      <c r="AJ279">
        <v>0</v>
      </c>
      <c r="AK279">
        <v>0</v>
      </c>
      <c r="AL279">
        <v>0.91262379999999999</v>
      </c>
      <c r="AM279">
        <v>23.48847</v>
      </c>
      <c r="AN279">
        <v>0</v>
      </c>
      <c r="AO279">
        <v>0</v>
      </c>
      <c r="AP279">
        <v>0.91277730000000001</v>
      </c>
      <c r="AQ279">
        <v>23.39349</v>
      </c>
      <c r="AR279">
        <v>0</v>
      </c>
      <c r="AS279">
        <v>0</v>
      </c>
      <c r="AT279">
        <v>0.91297839999999997</v>
      </c>
      <c r="AU279">
        <v>23.514589999999998</v>
      </c>
      <c r="AV279">
        <v>0</v>
      </c>
      <c r="AW279">
        <v>0</v>
      </c>
      <c r="AX279">
        <v>0.91313370000000005</v>
      </c>
      <c r="AY279">
        <v>23.639589999999998</v>
      </c>
      <c r="AZ279">
        <v>0</v>
      </c>
      <c r="BA279">
        <v>0</v>
      </c>
      <c r="BB279">
        <v>0.91330630000000002</v>
      </c>
      <c r="BC279">
        <v>23.803000000000001</v>
      </c>
      <c r="BD279" s="1">
        <v>2.7090469999999999E-20</v>
      </c>
      <c r="BE279" s="1">
        <v>1.085166E-17</v>
      </c>
      <c r="BF279">
        <v>0.91342599999999996</v>
      </c>
      <c r="BG279">
        <v>23.753679999999999</v>
      </c>
      <c r="BH279" s="1">
        <v>1.9808049999999999E-12</v>
      </c>
      <c r="BI279" s="1">
        <v>1.0031230000000001E-9</v>
      </c>
      <c r="BJ279">
        <v>0.91356490000000001</v>
      </c>
      <c r="BK279">
        <v>23.499580000000002</v>
      </c>
      <c r="BL279" s="1">
        <v>1.0011109999999999E-6</v>
      </c>
      <c r="BM279" s="1">
        <v>5.2453790000000003E-4</v>
      </c>
      <c r="BN279">
        <v>0.9136995</v>
      </c>
      <c r="BO279">
        <v>23.227499999999999</v>
      </c>
      <c r="BP279" s="1">
        <v>8.4162340000000003E-4</v>
      </c>
      <c r="BQ279">
        <v>0.46743659999999998</v>
      </c>
      <c r="BR279">
        <v>0.91382609999999997</v>
      </c>
      <c r="BS279">
        <v>22.93731</v>
      </c>
      <c r="BT279">
        <v>8.2919300000000001E-2</v>
      </c>
      <c r="BU279">
        <v>48.033830000000002</v>
      </c>
      <c r="BV279">
        <v>0.91395110000000002</v>
      </c>
      <c r="BW279">
        <v>22.95757</v>
      </c>
      <c r="BX279">
        <v>1.812446</v>
      </c>
      <c r="BY279">
        <v>1087.0630000000001</v>
      </c>
      <c r="BZ279">
        <v>0.91402039999999996</v>
      </c>
      <c r="CA279">
        <v>23.193210000000001</v>
      </c>
      <c r="CB279">
        <v>12.17353</v>
      </c>
      <c r="CC279">
        <v>7521.7250000000004</v>
      </c>
      <c r="CD279">
        <v>0.91412230000000005</v>
      </c>
      <c r="CE279">
        <v>23.364999999999998</v>
      </c>
      <c r="CF279">
        <v>31.018339999999998</v>
      </c>
      <c r="CG279">
        <v>19672.25</v>
      </c>
      <c r="CH279">
        <v>0.91421940000000002</v>
      </c>
      <c r="CI279">
        <v>23.53002</v>
      </c>
      <c r="CJ279">
        <v>34.936030000000002</v>
      </c>
      <c r="CK279">
        <v>22672.58</v>
      </c>
      <c r="CL279">
        <v>0.91430069999999997</v>
      </c>
      <c r="CM279">
        <v>23.477920000000001</v>
      </c>
      <c r="CN279">
        <v>19.550930000000001</v>
      </c>
      <c r="CO279">
        <v>12949.39</v>
      </c>
      <c r="CP279">
        <v>0.91431629999999997</v>
      </c>
      <c r="CQ279">
        <v>23.196870000000001</v>
      </c>
      <c r="CR279">
        <v>5.9760799999999996</v>
      </c>
      <c r="CS279">
        <v>4030.8040000000001</v>
      </c>
      <c r="CT279">
        <v>0.91435679999999997</v>
      </c>
      <c r="CU279">
        <v>22.969650000000001</v>
      </c>
      <c r="CV279">
        <v>1.083464</v>
      </c>
      <c r="CW279">
        <v>742.48159999999996</v>
      </c>
      <c r="CX279">
        <v>0.91440390000000005</v>
      </c>
      <c r="CY279">
        <v>22.858550000000001</v>
      </c>
      <c r="CZ279">
        <v>0.12995100000000001</v>
      </c>
      <c r="DA279">
        <v>90.004850000000005</v>
      </c>
      <c r="DB279">
        <v>0.91442389999999996</v>
      </c>
      <c r="DC279">
        <v>23.265329999999999</v>
      </c>
      <c r="DD279" s="1">
        <v>1.6055719999999999E-2</v>
      </c>
      <c r="DE279">
        <v>10.92704</v>
      </c>
      <c r="DF279">
        <v>0.9144776</v>
      </c>
      <c r="DG279">
        <v>23.886240000000001</v>
      </c>
      <c r="DH279" s="1">
        <v>6.1783940000000002E-3</v>
      </c>
      <c r="DI279">
        <v>4.0362479999999996</v>
      </c>
      <c r="DJ279">
        <v>0.91450629999999999</v>
      </c>
      <c r="DK279">
        <v>24.481839999999998</v>
      </c>
      <c r="DL279" s="1">
        <v>4.7743330000000004E-3</v>
      </c>
      <c r="DM279">
        <v>3.0954839999999999</v>
      </c>
      <c r="DN279">
        <v>0.91451190000000004</v>
      </c>
      <c r="DO279">
        <v>24.974889999999998</v>
      </c>
      <c r="DP279" s="1">
        <v>3.9942509999999999E-3</v>
      </c>
      <c r="DQ279">
        <v>2.5883060000000002</v>
      </c>
      <c r="DR279">
        <v>0.91455730000000002</v>
      </c>
      <c r="DS279">
        <v>24.960989999999999</v>
      </c>
      <c r="DT279" s="1">
        <v>3.3699759999999998E-3</v>
      </c>
      <c r="DU279">
        <v>2.1833589999999998</v>
      </c>
      <c r="DV279">
        <v>0.91454760000000002</v>
      </c>
      <c r="DW279">
        <v>24.660270000000001</v>
      </c>
      <c r="DX279" s="1">
        <v>2.8578309999999999E-3</v>
      </c>
      <c r="DY279">
        <v>1.8513470000000001</v>
      </c>
      <c r="DZ279">
        <v>0.91460240000000004</v>
      </c>
      <c r="EA279">
        <v>24.269490000000001</v>
      </c>
      <c r="EB279" s="1">
        <v>2.4372600000000001E-3</v>
      </c>
      <c r="EC279">
        <v>1.5786439999999999</v>
      </c>
      <c r="ED279">
        <v>0.91460470000000005</v>
      </c>
      <c r="EE279">
        <v>23.896999999999998</v>
      </c>
      <c r="EF279" s="1">
        <v>2.092862E-3</v>
      </c>
      <c r="EG279">
        <v>1.355315</v>
      </c>
      <c r="EH279">
        <v>0.91465099999999999</v>
      </c>
      <c r="EI279">
        <v>23.919129999999999</v>
      </c>
      <c r="EJ279" s="1">
        <v>1.8098680000000001E-3</v>
      </c>
      <c r="EK279">
        <v>1.171829</v>
      </c>
      <c r="EL279">
        <v>0.91473009999999999</v>
      </c>
      <c r="EM279">
        <v>24.28331</v>
      </c>
      <c r="EN279" s="1">
        <v>1.5765149999999999E-3</v>
      </c>
      <c r="EO279">
        <v>1.020521</v>
      </c>
      <c r="EP279">
        <v>0.91475019999999996</v>
      </c>
      <c r="EQ279">
        <v>24.793279999999999</v>
      </c>
      <c r="ER279" s="1">
        <v>1.3838959999999999E-3</v>
      </c>
      <c r="ES279">
        <v>0.89566520000000005</v>
      </c>
      <c r="ET279">
        <v>0.91485950000000005</v>
      </c>
      <c r="EU279">
        <v>25.25572</v>
      </c>
      <c r="EV279" s="1">
        <v>1.222941E-3</v>
      </c>
      <c r="EW279">
        <v>0.79135639999999996</v>
      </c>
      <c r="EX279">
        <v>0.91491619999999996</v>
      </c>
      <c r="EY279">
        <v>25.290240000000001</v>
      </c>
      <c r="EZ279" s="1">
        <v>1.0875469999999999E-3</v>
      </c>
      <c r="FA279">
        <v>0.70364800000000005</v>
      </c>
      <c r="FB279">
        <v>0.91497399999999995</v>
      </c>
      <c r="FC279">
        <v>25.02271</v>
      </c>
      <c r="FD279" s="1">
        <v>9.7287339999999999E-4</v>
      </c>
      <c r="FE279">
        <v>0.62937379999999998</v>
      </c>
      <c r="FF279">
        <v>0.91510130000000001</v>
      </c>
      <c r="FG279">
        <v>24.70373</v>
      </c>
      <c r="FH279" s="1">
        <v>8.7596259999999997E-4</v>
      </c>
      <c r="FI279">
        <v>0.56655120000000003</v>
      </c>
      <c r="FJ279">
        <v>0.91514329999999999</v>
      </c>
      <c r="FK279">
        <v>24.369450000000001</v>
      </c>
      <c r="FL279" s="1">
        <v>7.9449030000000001E-4</v>
      </c>
      <c r="FM279">
        <v>0.51378409999999997</v>
      </c>
      <c r="FN279">
        <v>0.91526819999999998</v>
      </c>
      <c r="FO279">
        <v>24.454519999999999</v>
      </c>
      <c r="FP279" s="1">
        <v>7.2592109999999996E-4</v>
      </c>
      <c r="FQ279">
        <v>0.46935120000000002</v>
      </c>
      <c r="FR279">
        <v>0.91535690000000003</v>
      </c>
      <c r="FS279">
        <v>24.755790000000001</v>
      </c>
      <c r="FT279" s="1">
        <v>6.6785689999999997E-4</v>
      </c>
      <c r="FU279">
        <v>0.43172860000000002</v>
      </c>
      <c r="FV279">
        <v>0.91540909999999998</v>
      </c>
      <c r="FW279">
        <v>24.96453</v>
      </c>
      <c r="FX279" s="1">
        <v>6.1777869999999995E-4</v>
      </c>
      <c r="FY279">
        <v>0.39933800000000003</v>
      </c>
      <c r="FZ279">
        <v>0.91551419999999994</v>
      </c>
      <c r="GA279">
        <v>25.136859999999999</v>
      </c>
      <c r="GB279" s="1">
        <v>5.7423200000000004E-4</v>
      </c>
      <c r="GC279">
        <v>0.37112820000000002</v>
      </c>
      <c r="GD279">
        <v>0.91562049999999995</v>
      </c>
      <c r="GE279">
        <v>25.036719999999999</v>
      </c>
      <c r="GF279" s="1">
        <v>5.3705229999999999E-4</v>
      </c>
      <c r="GG279">
        <v>0.34705279999999999</v>
      </c>
      <c r="GH279">
        <v>0.91566990000000004</v>
      </c>
      <c r="GI279">
        <v>24.91901</v>
      </c>
      <c r="GJ279" s="1">
        <v>5.0447100000000004E-4</v>
      </c>
      <c r="GK279">
        <v>0.32598060000000001</v>
      </c>
      <c r="GL279">
        <v>0.91573970000000005</v>
      </c>
      <c r="GM279">
        <v>24.70243</v>
      </c>
      <c r="GN279" s="1">
        <v>4.7556239999999999E-4</v>
      </c>
      <c r="GO279">
        <v>0.3072743</v>
      </c>
      <c r="GP279">
        <v>0.91586559999999995</v>
      </c>
      <c r="GQ279">
        <v>24.35473</v>
      </c>
      <c r="GR279" s="1">
        <v>4.4999649999999999E-4</v>
      </c>
      <c r="GS279">
        <v>0.29072540000000002</v>
      </c>
      <c r="GT279">
        <v>0.91588400000000003</v>
      </c>
      <c r="GU279">
        <v>23.925560000000001</v>
      </c>
      <c r="GV279" s="1">
        <v>4.274099E-4</v>
      </c>
      <c r="GW279">
        <v>0.27612239999999999</v>
      </c>
      <c r="GX279">
        <v>0.91597439999999997</v>
      </c>
      <c r="GY279">
        <v>23.805599999999998</v>
      </c>
      <c r="GZ279" s="1">
        <v>4.071166E-4</v>
      </c>
      <c r="HA279">
        <v>0.26300230000000002</v>
      </c>
      <c r="HB279">
        <v>0.91598860000000004</v>
      </c>
      <c r="HC279">
        <v>24.11834</v>
      </c>
      <c r="HD279" s="1">
        <v>3.8833029999999998E-4</v>
      </c>
      <c r="HE279">
        <v>0.25086589999999998</v>
      </c>
      <c r="HF279">
        <v>0.9160393</v>
      </c>
      <c r="HG279">
        <v>24.595420000000001</v>
      </c>
      <c r="HH279" s="1">
        <v>3.7116930000000002E-4</v>
      </c>
      <c r="HI279">
        <v>0.23976739999999999</v>
      </c>
      <c r="HJ279">
        <v>0.91610040000000004</v>
      </c>
      <c r="HK279">
        <v>24.825410000000002</v>
      </c>
      <c r="HL279" s="1">
        <v>3.5558710000000002E-4</v>
      </c>
      <c r="HM279">
        <v>0.22969439999999999</v>
      </c>
      <c r="HN279">
        <v>0.91613639999999996</v>
      </c>
      <c r="HO279">
        <v>24.60744</v>
      </c>
      <c r="HP279" s="1">
        <v>3.4118529999999997E-4</v>
      </c>
      <c r="HQ279">
        <v>0.22038430000000001</v>
      </c>
      <c r="HR279">
        <v>0.91613639999999996</v>
      </c>
      <c r="HS279">
        <v>24.255790000000001</v>
      </c>
      <c r="HT279" s="1">
        <v>3.2810400000000001E-4</v>
      </c>
      <c r="HU279">
        <v>0.2119308</v>
      </c>
      <c r="HV279">
        <v>0.91617950000000004</v>
      </c>
      <c r="HW279">
        <v>23.774049999999999</v>
      </c>
      <c r="HX279" s="1">
        <v>3.1616020000000002E-4</v>
      </c>
      <c r="HY279">
        <v>0.20421210000000001</v>
      </c>
      <c r="HZ279">
        <v>0.91615659999999999</v>
      </c>
      <c r="IA279">
        <v>23.569939999999999</v>
      </c>
      <c r="IB279" s="1">
        <v>3.0510120000000002E-4</v>
      </c>
      <c r="IC279">
        <v>0.19707069999999999</v>
      </c>
      <c r="ID279">
        <v>0.91621269999999999</v>
      </c>
      <c r="IE279">
        <v>23.69237</v>
      </c>
      <c r="IF279" s="1">
        <v>2.9468229999999999E-4</v>
      </c>
      <c r="IG279">
        <v>0.19033949999999999</v>
      </c>
      <c r="IH279">
        <v>0.91619689999999998</v>
      </c>
      <c r="II279">
        <v>23.969719999999999</v>
      </c>
      <c r="IJ279" s="1">
        <v>2.8473929999999999E-4</v>
      </c>
      <c r="IK279">
        <v>0.1839229</v>
      </c>
      <c r="IL279">
        <v>0.91620809999999997</v>
      </c>
      <c r="IM279">
        <v>24.300540000000002</v>
      </c>
      <c r="IN279" s="1">
        <v>2.7525820000000003E-4</v>
      </c>
      <c r="IO279">
        <v>0.17780560000000001</v>
      </c>
      <c r="IP279">
        <v>0.91625489999999998</v>
      </c>
      <c r="IQ279">
        <v>24.289339999999999</v>
      </c>
      <c r="IR279" s="1">
        <v>2.6640019999999998E-4</v>
      </c>
      <c r="IS279">
        <v>0.17207729999999999</v>
      </c>
      <c r="IT279">
        <v>0.91621569999999997</v>
      </c>
      <c r="IU279">
        <v>24.080680000000001</v>
      </c>
      <c r="IV279" s="1">
        <v>2.580716E-4</v>
      </c>
      <c r="IW279">
        <v>0.1667032</v>
      </c>
      <c r="IX279">
        <v>0.91625780000000001</v>
      </c>
      <c r="IY279">
        <v>23.858080000000001</v>
      </c>
      <c r="IZ279" s="1">
        <v>2.5004589999999999E-4</v>
      </c>
      <c r="JA279">
        <v>0.16152900000000001</v>
      </c>
      <c r="JB279">
        <v>0.91628140000000002</v>
      </c>
      <c r="JC279">
        <v>23.645879999999998</v>
      </c>
      <c r="JD279" s="1">
        <v>2.4216109999999999E-4</v>
      </c>
      <c r="JE279">
        <v>0.15644520000000001</v>
      </c>
      <c r="JF279">
        <v>0.91628940000000003</v>
      </c>
      <c r="JG279">
        <v>23.87548</v>
      </c>
      <c r="JH279" s="1">
        <v>2.344759E-4</v>
      </c>
      <c r="JI279">
        <v>0.15148619999999999</v>
      </c>
      <c r="JJ279">
        <v>0.91630299999999998</v>
      </c>
      <c r="JK279">
        <v>24.25468</v>
      </c>
      <c r="JL279" s="1">
        <v>2.2705450000000001E-4</v>
      </c>
      <c r="JM279">
        <v>0.1466932</v>
      </c>
      <c r="JN279">
        <v>0.91632429999999998</v>
      </c>
      <c r="JO279">
        <v>24.567740000000001</v>
      </c>
      <c r="JP279" s="1">
        <v>2.2010169999999999E-4</v>
      </c>
      <c r="JQ279">
        <v>0.1422052</v>
      </c>
      <c r="JR279">
        <v>0.91634559999999998</v>
      </c>
      <c r="JS279">
        <v>24.750679999999999</v>
      </c>
      <c r="JT279" s="1">
        <v>2.136009E-4</v>
      </c>
      <c r="JU279">
        <v>0.13800509999999999</v>
      </c>
      <c r="JV279">
        <v>0.91639190000000004</v>
      </c>
      <c r="JW279">
        <v>24.728809999999999</v>
      </c>
      <c r="JX279" s="1">
        <v>2.071047E-4</v>
      </c>
      <c r="JY279">
        <v>0.13382140000000001</v>
      </c>
      <c r="JZ279">
        <v>0.91644369999999997</v>
      </c>
      <c r="KA279">
        <v>24.55124</v>
      </c>
      <c r="KB279" s="1">
        <v>2.007841E-4</v>
      </c>
      <c r="KC279">
        <v>0.12973489999999999</v>
      </c>
      <c r="KD279">
        <v>0.91646950000000005</v>
      </c>
      <c r="KE279">
        <v>24.359539999999999</v>
      </c>
      <c r="KF279" s="1">
        <v>1.9465969999999999E-4</v>
      </c>
      <c r="KG279">
        <v>0.12578490000000001</v>
      </c>
      <c r="KH279">
        <v>0.91653390000000001</v>
      </c>
      <c r="KI279">
        <v>24.16892</v>
      </c>
      <c r="KJ279" s="1">
        <v>1.8878410000000001E-4</v>
      </c>
      <c r="KK279">
        <v>0.12198970000000001</v>
      </c>
      <c r="KL279">
        <v>0.9165797</v>
      </c>
      <c r="KM279">
        <v>24.325420000000001</v>
      </c>
      <c r="KN279" s="1">
        <v>1.8321759999999999E-4</v>
      </c>
      <c r="KO279">
        <v>0.11839470000000001</v>
      </c>
      <c r="KP279">
        <v>0.91663859999999997</v>
      </c>
      <c r="KQ279">
        <v>24.632580000000001</v>
      </c>
      <c r="KR279" s="1">
        <v>1.779118E-4</v>
      </c>
      <c r="KS279">
        <v>0.11496770000000001</v>
      </c>
      <c r="KT279">
        <v>0.91672489999999995</v>
      </c>
      <c r="KU279">
        <v>25.003129999999999</v>
      </c>
      <c r="KV279" s="1">
        <v>1.7267629999999999E-4</v>
      </c>
      <c r="KW279">
        <v>0.1115839</v>
      </c>
      <c r="KX279">
        <v>0.91673550000000004</v>
      </c>
      <c r="KY279">
        <v>25.388919999999999</v>
      </c>
      <c r="KZ279" s="1">
        <v>1.6773560000000001E-4</v>
      </c>
      <c r="LA279">
        <v>0.1083953</v>
      </c>
      <c r="LB279">
        <v>0.91681440000000003</v>
      </c>
      <c r="LC279">
        <v>25.436810000000001</v>
      </c>
      <c r="LD279" s="1">
        <v>1.6283469999999999E-4</v>
      </c>
      <c r="LE279">
        <v>0.10523200000000001</v>
      </c>
      <c r="LF279">
        <v>0.91689730000000003</v>
      </c>
      <c r="LG279">
        <v>25.230589999999999</v>
      </c>
      <c r="LH279" s="1">
        <v>1.581354E-4</v>
      </c>
      <c r="LI279">
        <v>0.1021913</v>
      </c>
      <c r="LJ279">
        <v>0.91695590000000005</v>
      </c>
      <c r="LK279">
        <v>24.966819999999998</v>
      </c>
      <c r="LL279" s="1">
        <v>1.5368869999999999E-4</v>
      </c>
      <c r="LM279" s="1">
        <v>9.931972E-2</v>
      </c>
      <c r="LN279">
        <v>0.91700709999999996</v>
      </c>
      <c r="LO279">
        <v>24.7333</v>
      </c>
      <c r="LP279" s="1">
        <v>1.4931220000000001E-4</v>
      </c>
      <c r="LQ279" s="1">
        <v>9.649104E-2</v>
      </c>
      <c r="LR279">
        <v>0.91706840000000001</v>
      </c>
      <c r="LS279">
        <v>25.04317</v>
      </c>
      <c r="LT279" s="1">
        <v>1.4513469999999999E-4</v>
      </c>
      <c r="LU279" s="1">
        <v>9.3790670000000007E-2</v>
      </c>
      <c r="LV279">
        <v>0.91709019999999997</v>
      </c>
      <c r="LW279">
        <v>25.567710000000002</v>
      </c>
      <c r="LX279" s="1">
        <v>1.4123670000000001E-4</v>
      </c>
      <c r="LY279" s="1">
        <v>9.1270660000000003E-2</v>
      </c>
      <c r="LZ279">
        <v>0.91716310000000001</v>
      </c>
      <c r="MA279">
        <v>26.122229999999998</v>
      </c>
      <c r="MB279" s="1">
        <v>1.374619E-4</v>
      </c>
      <c r="MC279">
        <v>8.8833499999999996E-2</v>
      </c>
      <c r="MD279">
        <v>0.91723469999999996</v>
      </c>
      <c r="ME279">
        <v>26.64</v>
      </c>
      <c r="MF279" s="1">
        <v>1.33712E-4</v>
      </c>
      <c r="MG279" s="1">
        <v>8.6409659999999999E-2</v>
      </c>
      <c r="MH279">
        <v>0.91728089999999995</v>
      </c>
      <c r="MI279">
        <v>26.721789999999999</v>
      </c>
      <c r="MJ279" s="1">
        <v>1.3014720000000001E-4</v>
      </c>
      <c r="MK279" s="1">
        <v>8.4104579999999998E-2</v>
      </c>
      <c r="ML279">
        <v>0.91732170000000002</v>
      </c>
      <c r="MM279">
        <v>26.505870000000002</v>
      </c>
      <c r="MN279" s="1">
        <v>1.268063E-4</v>
      </c>
      <c r="MO279">
        <v>8.1944400000000001E-2</v>
      </c>
      <c r="MP279">
        <v>0.91737259999999998</v>
      </c>
      <c r="MQ279">
        <v>26.166889999999999</v>
      </c>
      <c r="MR279" s="1">
        <v>1.234486E-4</v>
      </c>
      <c r="MS279">
        <v>7.9778399999999999E-2</v>
      </c>
      <c r="MT279">
        <v>0.91741030000000001</v>
      </c>
      <c r="MU279">
        <v>25.763110000000001</v>
      </c>
      <c r="MV279" s="1">
        <v>1.200711E-4</v>
      </c>
      <c r="MW279" s="1">
        <v>7.7596219999999994E-2</v>
      </c>
      <c r="MX279">
        <v>0.91745980000000005</v>
      </c>
      <c r="MY279">
        <v>25.491610000000001</v>
      </c>
      <c r="MZ279" s="1">
        <v>1.1678720000000001E-4</v>
      </c>
      <c r="NA279">
        <v>7.5476100000000004E-2</v>
      </c>
      <c r="NB279">
        <v>0.91753830000000003</v>
      </c>
      <c r="NC279">
        <v>25.534179999999999</v>
      </c>
      <c r="ND279" s="1">
        <v>1.1354299999999999E-4</v>
      </c>
      <c r="NE279" s="1">
        <v>7.3376830000000004E-2</v>
      </c>
      <c r="NF279">
        <v>0.91755500000000001</v>
      </c>
      <c r="NG279">
        <v>25.942630000000001</v>
      </c>
      <c r="NH279" s="1">
        <v>1.104846E-4</v>
      </c>
      <c r="NI279" s="1">
        <v>7.1401720000000002E-2</v>
      </c>
      <c r="NJ279">
        <v>0.91759880000000005</v>
      </c>
      <c r="NK279">
        <v>26.18177</v>
      </c>
      <c r="NL279" s="1">
        <v>1.075471E-4</v>
      </c>
      <c r="NM279" s="1">
        <v>6.9502320000000006E-2</v>
      </c>
      <c r="NN279">
        <v>0.91765200000000002</v>
      </c>
      <c r="NO279">
        <v>26.122820000000001</v>
      </c>
      <c r="NP279" s="1">
        <v>1.046819E-4</v>
      </c>
      <c r="NQ279" s="1">
        <v>6.765272E-2</v>
      </c>
      <c r="NR279">
        <v>0.91769520000000004</v>
      </c>
      <c r="NS279">
        <v>25.907060000000001</v>
      </c>
      <c r="NT279" s="1">
        <v>1.018136E-4</v>
      </c>
      <c r="NU279" s="1">
        <v>6.5801570000000004E-2</v>
      </c>
      <c r="NV279">
        <v>0.9177554</v>
      </c>
      <c r="NW279">
        <v>25.53979</v>
      </c>
      <c r="NX279" s="1">
        <v>9.8950649999999998E-5</v>
      </c>
      <c r="NY279" s="1">
        <v>6.3950870000000007E-2</v>
      </c>
      <c r="NZ279">
        <v>0.91781100000000004</v>
      </c>
      <c r="OA279">
        <v>25.086500000000001</v>
      </c>
      <c r="OB279" s="1">
        <v>9.6099040000000005E-5</v>
      </c>
      <c r="OC279" s="1">
        <v>6.2107349999999999E-2</v>
      </c>
      <c r="OD279">
        <v>0.91782609999999998</v>
      </c>
      <c r="OE279">
        <v>24.947130000000001</v>
      </c>
      <c r="OF279" s="1">
        <v>9.3385070000000006E-5</v>
      </c>
      <c r="OG279" s="1">
        <v>6.0354419999999999E-2</v>
      </c>
      <c r="OH279">
        <v>0.91785600000000001</v>
      </c>
      <c r="OI279">
        <v>25.146879999999999</v>
      </c>
      <c r="OJ279" s="1">
        <v>9.071847E-5</v>
      </c>
      <c r="OK279" s="1">
        <v>5.8632950000000003E-2</v>
      </c>
    </row>
    <row r="280" spans="1:401" x14ac:dyDescent="0.35">
      <c r="A280">
        <v>286</v>
      </c>
      <c r="B280" t="s">
        <v>4</v>
      </c>
      <c r="C280" t="s">
        <v>181</v>
      </c>
      <c r="D280" t="s">
        <v>284</v>
      </c>
      <c r="E280">
        <v>772.90880000000004</v>
      </c>
      <c r="F280">
        <v>1.2414350000000001</v>
      </c>
      <c r="G280">
        <v>25.164449999999999</v>
      </c>
      <c r="H280">
        <v>0</v>
      </c>
      <c r="I280">
        <v>0</v>
      </c>
      <c r="J280">
        <v>1.241195</v>
      </c>
      <c r="K280">
        <v>24.80115</v>
      </c>
      <c r="L280">
        <v>0</v>
      </c>
      <c r="M280">
        <v>0</v>
      </c>
      <c r="N280">
        <v>1.240934</v>
      </c>
      <c r="O280">
        <v>24.483160000000002</v>
      </c>
      <c r="P280">
        <v>0</v>
      </c>
      <c r="Q280">
        <v>0</v>
      </c>
      <c r="R280">
        <v>1.2406600000000001</v>
      </c>
      <c r="S280">
        <v>24.228950000000001</v>
      </c>
      <c r="T280">
        <v>0</v>
      </c>
      <c r="U280">
        <v>0</v>
      </c>
      <c r="V280">
        <v>1.240372</v>
      </c>
      <c r="W280">
        <v>24.241350000000001</v>
      </c>
      <c r="X280">
        <v>0</v>
      </c>
      <c r="Y280">
        <v>0</v>
      </c>
      <c r="Z280">
        <v>1.2400359999999999</v>
      </c>
      <c r="AA280">
        <v>24.234269999999999</v>
      </c>
      <c r="AB280">
        <v>0</v>
      </c>
      <c r="AC280">
        <v>0</v>
      </c>
      <c r="AD280">
        <v>1.239711</v>
      </c>
      <c r="AE280">
        <v>24.117999999999999</v>
      </c>
      <c r="AF280">
        <v>0</v>
      </c>
      <c r="AG280">
        <v>0</v>
      </c>
      <c r="AH280">
        <v>1.2394019999999999</v>
      </c>
      <c r="AI280">
        <v>23.88879</v>
      </c>
      <c r="AJ280">
        <v>0</v>
      </c>
      <c r="AK280">
        <v>0</v>
      </c>
      <c r="AL280">
        <v>1.23908</v>
      </c>
      <c r="AM280">
        <v>23.531030000000001</v>
      </c>
      <c r="AN280">
        <v>0</v>
      </c>
      <c r="AO280">
        <v>0</v>
      </c>
      <c r="AP280">
        <v>1.2388110000000001</v>
      </c>
      <c r="AQ280">
        <v>23.441759999999999</v>
      </c>
      <c r="AR280">
        <v>0</v>
      </c>
      <c r="AS280">
        <v>0</v>
      </c>
      <c r="AT280">
        <v>1.2385090000000001</v>
      </c>
      <c r="AU280">
        <v>23.557259999999999</v>
      </c>
      <c r="AV280">
        <v>0</v>
      </c>
      <c r="AW280">
        <v>0</v>
      </c>
      <c r="AX280">
        <v>1.2382439999999999</v>
      </c>
      <c r="AY280">
        <v>23.669650000000001</v>
      </c>
      <c r="AZ280">
        <v>0</v>
      </c>
      <c r="BA280">
        <v>0</v>
      </c>
      <c r="BB280">
        <v>1.2380119999999999</v>
      </c>
      <c r="BC280">
        <v>23.822040000000001</v>
      </c>
      <c r="BD280" s="1">
        <v>4.9538350000000002E-21</v>
      </c>
      <c r="BE280" s="1">
        <v>1.578206E-18</v>
      </c>
      <c r="BF280">
        <v>1.2377659999999999</v>
      </c>
      <c r="BG280">
        <v>23.76764</v>
      </c>
      <c r="BH280" s="1">
        <v>2.6398230000000002E-13</v>
      </c>
      <c r="BI280" s="1">
        <v>1.34976E-10</v>
      </c>
      <c r="BJ280">
        <v>1.237554</v>
      </c>
      <c r="BK280">
        <v>23.513739999999999</v>
      </c>
      <c r="BL280" s="1">
        <v>6.2819070000000001E-7</v>
      </c>
      <c r="BM280" s="1">
        <v>3.03221E-4</v>
      </c>
      <c r="BN280">
        <v>1.237341</v>
      </c>
      <c r="BO280">
        <v>23.24588</v>
      </c>
      <c r="BP280" s="1">
        <v>6.0816139999999999E-4</v>
      </c>
      <c r="BQ280">
        <v>0.31286659999999999</v>
      </c>
      <c r="BR280">
        <v>1.2371890000000001</v>
      </c>
      <c r="BS280">
        <v>22.960129999999999</v>
      </c>
      <c r="BT280" s="1">
        <v>6.5870639999999994E-2</v>
      </c>
      <c r="BU280">
        <v>35.470910000000003</v>
      </c>
      <c r="BV280">
        <v>1.237036</v>
      </c>
      <c r="BW280">
        <v>22.981750000000002</v>
      </c>
      <c r="BX280">
        <v>1.552549</v>
      </c>
      <c r="BY280">
        <v>868.60730000000001</v>
      </c>
      <c r="BZ280">
        <v>1.23691</v>
      </c>
      <c r="CA280">
        <v>23.21801</v>
      </c>
      <c r="CB280">
        <v>11.113989999999999</v>
      </c>
      <c r="CC280">
        <v>6428.875</v>
      </c>
      <c r="CD280">
        <v>1.2367859999999999</v>
      </c>
      <c r="CE280">
        <v>23.38785</v>
      </c>
      <c r="CF280">
        <v>29.933350000000001</v>
      </c>
      <c r="CG280">
        <v>17843.23</v>
      </c>
      <c r="CH280">
        <v>1.2366969999999999</v>
      </c>
      <c r="CI280">
        <v>23.554950000000002</v>
      </c>
      <c r="CJ280">
        <v>35.412730000000003</v>
      </c>
      <c r="CK280">
        <v>21693.88</v>
      </c>
      <c r="CL280">
        <v>1.2366360000000001</v>
      </c>
      <c r="CM280">
        <v>23.495899999999999</v>
      </c>
      <c r="CN280">
        <v>20.709019999999999</v>
      </c>
      <c r="CO280">
        <v>13006.27</v>
      </c>
      <c r="CP280">
        <v>1.236586</v>
      </c>
      <c r="CQ280">
        <v>23.213480000000001</v>
      </c>
      <c r="CR280">
        <v>6.5860029999999998</v>
      </c>
      <c r="CS280">
        <v>4232.5540000000001</v>
      </c>
      <c r="CT280">
        <v>1.2365280000000001</v>
      </c>
      <c r="CU280">
        <v>22.983070000000001</v>
      </c>
      <c r="CV280">
        <v>1.236788</v>
      </c>
      <c r="CW280">
        <v>811.67790000000002</v>
      </c>
      <c r="CX280">
        <v>1.236496</v>
      </c>
      <c r="CY280">
        <v>22.87351</v>
      </c>
      <c r="CZ280">
        <v>0.1520474</v>
      </c>
      <c r="DA280">
        <v>101.36579999999999</v>
      </c>
      <c r="DB280">
        <v>1.2364520000000001</v>
      </c>
      <c r="DC280">
        <v>23.279</v>
      </c>
      <c r="DD280" s="1">
        <v>1.8131749999999999E-2</v>
      </c>
      <c r="DE280">
        <v>11.89146</v>
      </c>
      <c r="DF280">
        <v>1.236397</v>
      </c>
      <c r="DG280">
        <v>23.904699999999998</v>
      </c>
      <c r="DH280" s="1">
        <v>6.3691609999999999E-3</v>
      </c>
      <c r="DI280">
        <v>3.9552710000000002</v>
      </c>
      <c r="DJ280">
        <v>1.2363740000000001</v>
      </c>
      <c r="DK280">
        <v>24.494890000000002</v>
      </c>
      <c r="DL280" s="1">
        <v>4.8354449999999998E-3</v>
      </c>
      <c r="DM280">
        <v>2.967082</v>
      </c>
      <c r="DN280">
        <v>1.236308</v>
      </c>
      <c r="DO280">
        <v>24.988379999999999</v>
      </c>
      <c r="DP280" s="1">
        <v>4.040007E-3</v>
      </c>
      <c r="DQ280">
        <v>2.4768870000000001</v>
      </c>
      <c r="DR280">
        <v>1.2362690000000001</v>
      </c>
      <c r="DS280">
        <v>24.97392</v>
      </c>
      <c r="DT280" s="1">
        <v>3.4073839999999998E-3</v>
      </c>
      <c r="DU280">
        <v>2.0886309999999999</v>
      </c>
      <c r="DV280">
        <v>1.2362169999999999</v>
      </c>
      <c r="DW280">
        <v>24.679259999999999</v>
      </c>
      <c r="DX280" s="1">
        <v>2.8885260000000002E-3</v>
      </c>
      <c r="DY280">
        <v>1.77034</v>
      </c>
      <c r="DZ280">
        <v>1.2361150000000001</v>
      </c>
      <c r="EA280">
        <v>24.296119999999998</v>
      </c>
      <c r="EB280" s="1">
        <v>2.4624569999999999E-3</v>
      </c>
      <c r="EC280">
        <v>1.508999</v>
      </c>
      <c r="ED280">
        <v>1.23603</v>
      </c>
      <c r="EE280">
        <v>23.927029999999998</v>
      </c>
      <c r="EF280" s="1">
        <v>2.1134959999999999E-3</v>
      </c>
      <c r="EG280">
        <v>1.294861</v>
      </c>
      <c r="EH280">
        <v>1.2359420000000001</v>
      </c>
      <c r="EI280">
        <v>23.950710000000001</v>
      </c>
      <c r="EJ280" s="1">
        <v>1.8268760000000001E-3</v>
      </c>
      <c r="EK280">
        <v>1.119059</v>
      </c>
      <c r="EL280">
        <v>1.2358279999999999</v>
      </c>
      <c r="EM280">
        <v>24.311789999999998</v>
      </c>
      <c r="EN280" s="1">
        <v>1.590536E-3</v>
      </c>
      <c r="EO280">
        <v>0.97410079999999999</v>
      </c>
      <c r="EP280">
        <v>1.2357009999999999</v>
      </c>
      <c r="EQ280">
        <v>24.81429</v>
      </c>
      <c r="ER280" s="1">
        <v>1.395512E-3</v>
      </c>
      <c r="ES280">
        <v>0.85449569999999997</v>
      </c>
      <c r="ET280">
        <v>1.235547</v>
      </c>
      <c r="EU280">
        <v>25.270579999999999</v>
      </c>
      <c r="EV280" s="1">
        <v>1.23269E-3</v>
      </c>
      <c r="EW280">
        <v>0.75469799999999998</v>
      </c>
      <c r="EX280">
        <v>1.2354050000000001</v>
      </c>
      <c r="EY280">
        <v>25.301490000000001</v>
      </c>
      <c r="EZ280" s="1">
        <v>1.0957759999999999E-3</v>
      </c>
      <c r="FA280">
        <v>0.6707997</v>
      </c>
      <c r="FB280">
        <v>1.2352460000000001</v>
      </c>
      <c r="FC280">
        <v>25.038699999999999</v>
      </c>
      <c r="FD280" s="1">
        <v>9.7984450000000007E-4</v>
      </c>
      <c r="FE280">
        <v>0.59977130000000001</v>
      </c>
      <c r="FF280">
        <v>1.2350969999999999</v>
      </c>
      <c r="FG280">
        <v>24.72504</v>
      </c>
      <c r="FH280" s="1">
        <v>8.8184799999999996E-4</v>
      </c>
      <c r="FI280">
        <v>0.53969270000000003</v>
      </c>
      <c r="FJ280">
        <v>1.2349410000000001</v>
      </c>
      <c r="FK280">
        <v>24.395700000000001</v>
      </c>
      <c r="FL280" s="1">
        <v>7.9942369999999997E-4</v>
      </c>
      <c r="FM280">
        <v>0.48918279999999997</v>
      </c>
      <c r="FN280">
        <v>1.2347809999999999</v>
      </c>
      <c r="FO280">
        <v>24.48367</v>
      </c>
      <c r="FP280" s="1">
        <v>7.3009140000000001E-4</v>
      </c>
      <c r="FQ280">
        <v>0.44668960000000002</v>
      </c>
      <c r="FR280">
        <v>1.234634</v>
      </c>
      <c r="FS280">
        <v>24.77937</v>
      </c>
      <c r="FT280" s="1">
        <v>6.7139969999999995E-4</v>
      </c>
      <c r="FU280">
        <v>0.41072009999999998</v>
      </c>
      <c r="FV280">
        <v>1.2344580000000001</v>
      </c>
      <c r="FW280">
        <v>24.9817</v>
      </c>
      <c r="FX280" s="1">
        <v>6.2087030000000003E-4</v>
      </c>
      <c r="FY280">
        <v>0.37980239999999998</v>
      </c>
      <c r="FZ280">
        <v>1.2343360000000001</v>
      </c>
      <c r="GA280">
        <v>25.147849999999998</v>
      </c>
      <c r="GB280" s="1">
        <v>5.7688870000000003E-4</v>
      </c>
      <c r="GC280">
        <v>0.35286319999999999</v>
      </c>
      <c r="GD280">
        <v>1.2341800000000001</v>
      </c>
      <c r="GE280">
        <v>25.04917</v>
      </c>
      <c r="GF280" s="1">
        <v>5.3933639999999999E-4</v>
      </c>
      <c r="GG280">
        <v>0.32986169999999998</v>
      </c>
      <c r="GH280">
        <v>1.2340660000000001</v>
      </c>
      <c r="GI280">
        <v>24.936509999999998</v>
      </c>
      <c r="GJ280" s="1">
        <v>5.0649419999999998E-4</v>
      </c>
      <c r="GK280">
        <v>0.30976530000000002</v>
      </c>
      <c r="GL280">
        <v>1.2339519999999999</v>
      </c>
      <c r="GM280">
        <v>24.732690000000002</v>
      </c>
      <c r="GN280" s="1">
        <v>4.7735920000000002E-4</v>
      </c>
      <c r="GO280">
        <v>0.29193429999999998</v>
      </c>
      <c r="GP280">
        <v>1.23387</v>
      </c>
      <c r="GQ280">
        <v>24.392199999999999</v>
      </c>
      <c r="GR280" s="1">
        <v>4.5158159999999999E-4</v>
      </c>
      <c r="GS280">
        <v>0.27615669999999998</v>
      </c>
      <c r="GT280">
        <v>1.2337560000000001</v>
      </c>
      <c r="GU280">
        <v>23.96575</v>
      </c>
      <c r="GV280" s="1">
        <v>4.2881089999999999E-4</v>
      </c>
      <c r="GW280">
        <v>0.26222269999999998</v>
      </c>
      <c r="GX280">
        <v>1.233703</v>
      </c>
      <c r="GY280">
        <v>23.841380000000001</v>
      </c>
      <c r="GZ280" s="1">
        <v>4.0839469999999999E-4</v>
      </c>
      <c r="HA280">
        <v>0.2497403</v>
      </c>
      <c r="HB280">
        <v>1.2336290000000001</v>
      </c>
      <c r="HC280">
        <v>24.141870000000001</v>
      </c>
      <c r="HD280" s="1">
        <v>3.8951829999999999E-4</v>
      </c>
      <c r="HE280">
        <v>0.2381982</v>
      </c>
      <c r="HF280">
        <v>1.233584</v>
      </c>
      <c r="HG280">
        <v>24.607130000000002</v>
      </c>
      <c r="HH280" s="1">
        <v>3.7224060000000002E-4</v>
      </c>
      <c r="HI280">
        <v>0.22762669999999999</v>
      </c>
      <c r="HJ280">
        <v>1.2335609999999999</v>
      </c>
      <c r="HK280">
        <v>24.829149999999998</v>
      </c>
      <c r="HL280" s="1">
        <v>3.5657469999999999E-4</v>
      </c>
      <c r="HM280">
        <v>0.21804290000000001</v>
      </c>
      <c r="HN280">
        <v>1.233522</v>
      </c>
      <c r="HO280">
        <v>24.62257</v>
      </c>
      <c r="HP280" s="1">
        <v>3.4209069999999999E-4</v>
      </c>
      <c r="HQ280">
        <v>0.20918419999999999</v>
      </c>
      <c r="HR280">
        <v>1.2335320000000001</v>
      </c>
      <c r="HS280">
        <v>24.281749999999999</v>
      </c>
      <c r="HT280" s="1">
        <v>3.2892309999999999E-4</v>
      </c>
      <c r="HU280">
        <v>0.2011261</v>
      </c>
      <c r="HV280">
        <v>1.233506</v>
      </c>
      <c r="HW280">
        <v>23.810829999999999</v>
      </c>
      <c r="HX280" s="1">
        <v>3.1691770000000002E-4</v>
      </c>
      <c r="HY280">
        <v>0.19378429999999999</v>
      </c>
      <c r="HZ280">
        <v>1.233463</v>
      </c>
      <c r="IA280">
        <v>23.608640000000001</v>
      </c>
      <c r="IB280" s="1">
        <v>3.0579959999999998E-4</v>
      </c>
      <c r="IC280">
        <v>0.1869847</v>
      </c>
      <c r="ID280">
        <v>1.233481</v>
      </c>
      <c r="IE280">
        <v>23.72223</v>
      </c>
      <c r="IF280" s="1">
        <v>2.9535329999999998E-4</v>
      </c>
      <c r="IG280">
        <v>0.1806007</v>
      </c>
      <c r="IH280">
        <v>1.2334540000000001</v>
      </c>
      <c r="II280">
        <v>23.985910000000001</v>
      </c>
      <c r="IJ280" s="1">
        <v>2.8537549999999999E-4</v>
      </c>
      <c r="IK280">
        <v>0.17450280000000001</v>
      </c>
      <c r="IL280">
        <v>1.2334510000000001</v>
      </c>
      <c r="IM280">
        <v>24.313610000000001</v>
      </c>
      <c r="IN280" s="1">
        <v>2.7586549999999998E-4</v>
      </c>
      <c r="IO280">
        <v>0.16869410000000001</v>
      </c>
      <c r="IP280">
        <v>1.2334210000000001</v>
      </c>
      <c r="IQ280">
        <v>24.30264</v>
      </c>
      <c r="IR280" s="1">
        <v>2.6696430000000001E-4</v>
      </c>
      <c r="IS280">
        <v>0.1632487</v>
      </c>
      <c r="IT280">
        <v>1.2333860000000001</v>
      </c>
      <c r="IU280">
        <v>24.098739999999999</v>
      </c>
      <c r="IV280" s="1">
        <v>2.586024E-4</v>
      </c>
      <c r="IW280">
        <v>0.15813849999999999</v>
      </c>
      <c r="IX280">
        <v>1.233349</v>
      </c>
      <c r="IY280">
        <v>23.880500000000001</v>
      </c>
      <c r="IZ280" s="1">
        <v>2.505707E-4</v>
      </c>
      <c r="JA280">
        <v>0.15324119999999999</v>
      </c>
      <c r="JB280">
        <v>1.2333190000000001</v>
      </c>
      <c r="JC280">
        <v>23.673030000000001</v>
      </c>
      <c r="JD280" s="1">
        <v>2.426707E-4</v>
      </c>
      <c r="JE280">
        <v>0.148422</v>
      </c>
      <c r="JF280">
        <v>1.233271</v>
      </c>
      <c r="JG280">
        <v>23.902509999999999</v>
      </c>
      <c r="JH280" s="1">
        <v>2.3497519999999999E-4</v>
      </c>
      <c r="JI280">
        <v>0.14372289999999999</v>
      </c>
      <c r="JJ280">
        <v>1.23323</v>
      </c>
      <c r="JK280">
        <v>24.280639999999998</v>
      </c>
      <c r="JL280" s="1">
        <v>2.2752779999999999E-4</v>
      </c>
      <c r="JM280">
        <v>0.1391714</v>
      </c>
      <c r="JN280">
        <v>1.233161</v>
      </c>
      <c r="JO280">
        <v>24.589770000000001</v>
      </c>
      <c r="JP280" s="1">
        <v>2.2054139999999999E-4</v>
      </c>
      <c r="JQ280">
        <v>0.13490579999999999</v>
      </c>
      <c r="JR280">
        <v>1.23309</v>
      </c>
      <c r="JS280">
        <v>24.767980000000001</v>
      </c>
      <c r="JT280" s="1">
        <v>2.1402039999999999E-4</v>
      </c>
      <c r="JU280">
        <v>0.1309176</v>
      </c>
      <c r="JV280">
        <v>1.232998</v>
      </c>
      <c r="JW280">
        <v>24.741320000000002</v>
      </c>
      <c r="JX280" s="1">
        <v>2.0753079999999999E-4</v>
      </c>
      <c r="JY280">
        <v>0.1269663</v>
      </c>
      <c r="JZ280">
        <v>1.232923</v>
      </c>
      <c r="KA280">
        <v>24.564039999999999</v>
      </c>
      <c r="KB280" s="1">
        <v>2.011882E-4</v>
      </c>
      <c r="KC280">
        <v>0.12308910000000001</v>
      </c>
      <c r="KD280">
        <v>1.2328250000000001</v>
      </c>
      <c r="KE280">
        <v>24.375440000000001</v>
      </c>
      <c r="KF280" s="1">
        <v>1.9505520000000001E-4</v>
      </c>
      <c r="KG280">
        <v>0.1193483</v>
      </c>
      <c r="KH280">
        <v>1.2327520000000001</v>
      </c>
      <c r="KI280">
        <v>24.191320000000001</v>
      </c>
      <c r="KJ280" s="1">
        <v>1.8916270000000001E-4</v>
      </c>
      <c r="KK280">
        <v>0.1157502</v>
      </c>
      <c r="KL280">
        <v>1.2326159999999999</v>
      </c>
      <c r="KM280">
        <v>24.356940000000002</v>
      </c>
      <c r="KN280" s="1">
        <v>1.8356749999999999E-4</v>
      </c>
      <c r="KO280">
        <v>0.1123339</v>
      </c>
      <c r="KP280">
        <v>1.2325600000000001</v>
      </c>
      <c r="KQ280">
        <v>24.66441</v>
      </c>
      <c r="KR280" s="1">
        <v>1.7826370000000001E-4</v>
      </c>
      <c r="KS280">
        <v>0.1090942</v>
      </c>
      <c r="KT280">
        <v>1.2324520000000001</v>
      </c>
      <c r="KU280">
        <v>25.029219999999999</v>
      </c>
      <c r="KV280" s="1">
        <v>1.7301E-4</v>
      </c>
      <c r="KW280">
        <v>0.1058849</v>
      </c>
      <c r="KX280">
        <v>1.232343</v>
      </c>
      <c r="KY280">
        <v>25.406669999999998</v>
      </c>
      <c r="KZ280" s="1">
        <v>1.680555E-4</v>
      </c>
      <c r="LA280">
        <v>0.1028588</v>
      </c>
      <c r="LB280">
        <v>1.232226</v>
      </c>
      <c r="LC280">
        <v>25.448509999999999</v>
      </c>
      <c r="LD280" s="1">
        <v>1.6315479999999999E-4</v>
      </c>
      <c r="LE280">
        <v>9.9869600000000003E-2</v>
      </c>
      <c r="LF280">
        <v>1.2321279999999999</v>
      </c>
      <c r="LG280">
        <v>25.24511</v>
      </c>
      <c r="LH280" s="1">
        <v>1.5843349999999999E-4</v>
      </c>
      <c r="LI280" s="1">
        <v>9.6982429999999994E-2</v>
      </c>
      <c r="LJ280">
        <v>1.2320199999999999</v>
      </c>
      <c r="LK280">
        <v>24.987970000000001</v>
      </c>
      <c r="LL280" s="1">
        <v>1.539794E-4</v>
      </c>
      <c r="LM280" s="1">
        <v>9.4260670000000005E-2</v>
      </c>
      <c r="LN280">
        <v>1.231941</v>
      </c>
      <c r="LO280">
        <v>24.76051</v>
      </c>
      <c r="LP280" s="1">
        <v>1.495945E-4</v>
      </c>
      <c r="LQ280" s="1">
        <v>9.1580910000000001E-2</v>
      </c>
      <c r="LR280">
        <v>1.2318519999999999</v>
      </c>
      <c r="LS280">
        <v>25.072179999999999</v>
      </c>
      <c r="LT280" s="1">
        <v>1.4540120000000001E-4</v>
      </c>
      <c r="LU280" s="1">
        <v>8.9017089999999993E-2</v>
      </c>
      <c r="LV280">
        <v>1.231765</v>
      </c>
      <c r="LW280">
        <v>25.593889999999998</v>
      </c>
      <c r="LX280" s="1">
        <v>1.414869E-4</v>
      </c>
      <c r="LY280" s="1">
        <v>8.6622550000000006E-2</v>
      </c>
      <c r="LZ280">
        <v>1.231641</v>
      </c>
      <c r="MA280">
        <v>26.142399999999999</v>
      </c>
      <c r="MB280" s="1">
        <v>1.3770890000000001E-4</v>
      </c>
      <c r="MC280" s="1">
        <v>8.4314920000000002E-2</v>
      </c>
      <c r="MD280">
        <v>1.231579</v>
      </c>
      <c r="ME280">
        <v>26.658329999999999</v>
      </c>
      <c r="MF280" s="1">
        <v>1.339546E-4</v>
      </c>
      <c r="MG280" s="1">
        <v>8.2021860000000002E-2</v>
      </c>
      <c r="MH280">
        <v>1.2315259999999999</v>
      </c>
      <c r="MI280">
        <v>26.736910000000002</v>
      </c>
      <c r="MJ280" s="1">
        <v>1.3037319999999999E-4</v>
      </c>
      <c r="MK280">
        <v>7.9829600000000001E-2</v>
      </c>
      <c r="ML280">
        <v>1.2314350000000001</v>
      </c>
      <c r="MM280">
        <v>26.527819999999998</v>
      </c>
      <c r="MN280" s="1">
        <v>1.2702319999999999E-4</v>
      </c>
      <c r="MO280" s="1">
        <v>7.7779509999999996E-2</v>
      </c>
      <c r="MP280">
        <v>1.231344</v>
      </c>
      <c r="MQ280">
        <v>26.193660000000001</v>
      </c>
      <c r="MR280" s="1">
        <v>1.236722E-4</v>
      </c>
      <c r="MS280" s="1">
        <v>7.5735269999999993E-2</v>
      </c>
      <c r="MT280">
        <v>1.2312669999999999</v>
      </c>
      <c r="MU280">
        <v>25.792719999999999</v>
      </c>
      <c r="MV280" s="1">
        <v>1.202884E-4</v>
      </c>
      <c r="MW280" s="1">
        <v>7.3666250000000003E-2</v>
      </c>
      <c r="MX280">
        <v>1.2312019999999999</v>
      </c>
      <c r="MY280">
        <v>25.51896</v>
      </c>
      <c r="MZ280" s="1">
        <v>1.170028E-4</v>
      </c>
      <c r="NA280">
        <v>7.1658600000000003E-2</v>
      </c>
      <c r="NB280">
        <v>1.2311179999999999</v>
      </c>
      <c r="NC280">
        <v>25.55949</v>
      </c>
      <c r="ND280" s="1">
        <v>1.137514E-4</v>
      </c>
      <c r="NE280" s="1">
        <v>6.9669439999999999E-2</v>
      </c>
      <c r="NF280">
        <v>1.231058</v>
      </c>
      <c r="NG280">
        <v>25.95796</v>
      </c>
      <c r="NH280" s="1">
        <v>1.106828E-4</v>
      </c>
      <c r="NI280" s="1">
        <v>6.7792050000000006E-2</v>
      </c>
      <c r="NJ280">
        <v>1.230977</v>
      </c>
      <c r="NK280">
        <v>26.19164</v>
      </c>
      <c r="NL280" s="1">
        <v>1.077349E-4</v>
      </c>
      <c r="NM280" s="1">
        <v>6.598801E-2</v>
      </c>
      <c r="NN280">
        <v>1.2309049999999999</v>
      </c>
      <c r="NO280">
        <v>26.13439</v>
      </c>
      <c r="NP280" s="1">
        <v>1.048719E-4</v>
      </c>
      <c r="NQ280" s="1">
        <v>6.4238219999999999E-2</v>
      </c>
      <c r="NR280">
        <v>1.23081</v>
      </c>
      <c r="NS280">
        <v>25.929310000000001</v>
      </c>
      <c r="NT280" s="1">
        <v>1.0200010000000001E-4</v>
      </c>
      <c r="NU280" s="1">
        <v>6.2485039999999999E-2</v>
      </c>
      <c r="NV280">
        <v>1.2307539999999999</v>
      </c>
      <c r="NW280">
        <v>25.569949999999999</v>
      </c>
      <c r="NX280" s="1">
        <v>9.9139509999999996E-5</v>
      </c>
      <c r="NY280" s="1">
        <v>6.0734910000000003E-2</v>
      </c>
      <c r="NZ280">
        <v>1.2306900000000001</v>
      </c>
      <c r="OA280">
        <v>25.125920000000001</v>
      </c>
      <c r="OB280" s="1">
        <v>9.6282670000000004E-5</v>
      </c>
      <c r="OC280" s="1">
        <v>5.8987039999999998E-2</v>
      </c>
      <c r="OD280">
        <v>1.2306189999999999</v>
      </c>
      <c r="OE280">
        <v>24.99269</v>
      </c>
      <c r="OF280" s="1">
        <v>9.3559279999999996E-5</v>
      </c>
      <c r="OG280" s="1">
        <v>5.7320570000000001E-2</v>
      </c>
      <c r="OH280">
        <v>1.2305440000000001</v>
      </c>
      <c r="OI280">
        <v>25.182480000000002</v>
      </c>
      <c r="OJ280" s="1">
        <v>9.0893420000000001E-5</v>
      </c>
      <c r="OK280" s="1">
        <v>5.5690620000000003E-2</v>
      </c>
    </row>
    <row r="281" spans="1:401" x14ac:dyDescent="0.35">
      <c r="A281">
        <v>287</v>
      </c>
      <c r="B281" t="s">
        <v>4</v>
      </c>
      <c r="C281" t="s">
        <v>181</v>
      </c>
      <c r="D281" t="s">
        <v>285</v>
      </c>
      <c r="E281">
        <v>794.74159999999995</v>
      </c>
      <c r="F281">
        <v>0.99172649999999996</v>
      </c>
      <c r="G281">
        <v>25.220050000000001</v>
      </c>
      <c r="H281">
        <v>0</v>
      </c>
      <c r="I281">
        <v>0</v>
      </c>
      <c r="J281">
        <v>0.99164070000000004</v>
      </c>
      <c r="K281">
        <v>24.855820000000001</v>
      </c>
      <c r="L281">
        <v>0</v>
      </c>
      <c r="M281">
        <v>0</v>
      </c>
      <c r="N281">
        <v>0.99157030000000002</v>
      </c>
      <c r="O281">
        <v>24.525200000000002</v>
      </c>
      <c r="P281">
        <v>0</v>
      </c>
      <c r="Q281">
        <v>0</v>
      </c>
      <c r="R281">
        <v>0.99148950000000002</v>
      </c>
      <c r="S281">
        <v>24.25835</v>
      </c>
      <c r="T281">
        <v>0</v>
      </c>
      <c r="U281">
        <v>0</v>
      </c>
      <c r="V281">
        <v>0.99140079999999997</v>
      </c>
      <c r="W281">
        <v>24.251899999999999</v>
      </c>
      <c r="X281">
        <v>0</v>
      </c>
      <c r="Y281">
        <v>0</v>
      </c>
      <c r="Z281">
        <v>0.99130450000000003</v>
      </c>
      <c r="AA281">
        <v>24.244859999999999</v>
      </c>
      <c r="AB281">
        <v>0</v>
      </c>
      <c r="AC281">
        <v>0</v>
      </c>
      <c r="AD281">
        <v>0.99118130000000004</v>
      </c>
      <c r="AE281">
        <v>24.139099999999999</v>
      </c>
      <c r="AF281">
        <v>0</v>
      </c>
      <c r="AG281">
        <v>0</v>
      </c>
      <c r="AH281">
        <v>0.99111649999999996</v>
      </c>
      <c r="AI281">
        <v>23.93196</v>
      </c>
      <c r="AJ281">
        <v>0</v>
      </c>
      <c r="AK281">
        <v>0</v>
      </c>
      <c r="AL281">
        <v>0.99101260000000002</v>
      </c>
      <c r="AM281">
        <v>23.590109999999999</v>
      </c>
      <c r="AN281">
        <v>0</v>
      </c>
      <c r="AO281">
        <v>0</v>
      </c>
      <c r="AP281">
        <v>0.9909443</v>
      </c>
      <c r="AQ281">
        <v>23.504300000000001</v>
      </c>
      <c r="AR281">
        <v>0</v>
      </c>
      <c r="AS281">
        <v>0</v>
      </c>
      <c r="AT281">
        <v>0.99086200000000002</v>
      </c>
      <c r="AU281">
        <v>23.61223</v>
      </c>
      <c r="AV281">
        <v>0</v>
      </c>
      <c r="AW281">
        <v>0</v>
      </c>
      <c r="AX281">
        <v>0.99080590000000002</v>
      </c>
      <c r="AY281">
        <v>23.706430000000001</v>
      </c>
      <c r="AZ281">
        <v>0</v>
      </c>
      <c r="BA281">
        <v>0</v>
      </c>
      <c r="BB281">
        <v>0.99075480000000005</v>
      </c>
      <c r="BC281">
        <v>23.84836</v>
      </c>
      <c r="BD281" s="1">
        <v>3.4535939999999999E-22</v>
      </c>
      <c r="BE281" s="1">
        <v>3.4825109999999998E-19</v>
      </c>
      <c r="BF281">
        <v>0.99066759999999998</v>
      </c>
      <c r="BG281">
        <v>23.791239999999998</v>
      </c>
      <c r="BH281" s="1">
        <v>3.6417509999999998E-14</v>
      </c>
      <c r="BI281" s="1">
        <v>3.6724009999999998E-11</v>
      </c>
      <c r="BJ281">
        <v>0.99061449999999995</v>
      </c>
      <c r="BK281">
        <v>23.537479999999999</v>
      </c>
      <c r="BL281" s="1">
        <v>3.6803019999999998E-7</v>
      </c>
      <c r="BM281" s="1">
        <v>2.395358E-4</v>
      </c>
      <c r="BN281">
        <v>0.99058829999999998</v>
      </c>
      <c r="BO281">
        <v>23.275759999999998</v>
      </c>
      <c r="BP281" s="1">
        <v>4.2074579999999999E-4</v>
      </c>
      <c r="BQ281">
        <v>0.30428119999999997</v>
      </c>
      <c r="BR281">
        <v>0.99051049999999996</v>
      </c>
      <c r="BS281">
        <v>22.994430000000001</v>
      </c>
      <c r="BT281" s="1">
        <v>5.0694990000000002E-2</v>
      </c>
      <c r="BU281">
        <v>39.771729999999998</v>
      </c>
      <c r="BV281">
        <v>0.99048539999999996</v>
      </c>
      <c r="BW281">
        <v>23.013100000000001</v>
      </c>
      <c r="BX281">
        <v>1.2992950000000001</v>
      </c>
      <c r="BY281">
        <v>1095.413</v>
      </c>
      <c r="BZ281">
        <v>0.99045660000000002</v>
      </c>
      <c r="CA281">
        <v>23.2453</v>
      </c>
      <c r="CB281">
        <v>9.9843390000000003</v>
      </c>
      <c r="CC281">
        <v>8991.2189999999991</v>
      </c>
      <c r="CD281">
        <v>0.99040919999999999</v>
      </c>
      <c r="CE281">
        <v>23.412939999999999</v>
      </c>
      <c r="CF281">
        <v>28.61759</v>
      </c>
      <c r="CG281">
        <v>27409.05</v>
      </c>
      <c r="CH281">
        <v>0.99044359999999998</v>
      </c>
      <c r="CI281">
        <v>23.584119999999999</v>
      </c>
      <c r="CJ281">
        <v>35.807070000000003</v>
      </c>
      <c r="CK281">
        <v>36334.050000000003</v>
      </c>
      <c r="CL281">
        <v>0.99040640000000002</v>
      </c>
      <c r="CM281">
        <v>23.525590000000001</v>
      </c>
      <c r="CN281">
        <v>22.034690000000001</v>
      </c>
      <c r="CO281">
        <v>23615.06</v>
      </c>
      <c r="CP281">
        <v>0.99041380000000001</v>
      </c>
      <c r="CQ281">
        <v>23.241969999999998</v>
      </c>
      <c r="CR281">
        <v>7.3448659999999997</v>
      </c>
      <c r="CS281">
        <v>8287.5889999999999</v>
      </c>
      <c r="CT281">
        <v>0.99038559999999998</v>
      </c>
      <c r="CU281">
        <v>23.005420000000001</v>
      </c>
      <c r="CV281">
        <v>1.4397139999999999</v>
      </c>
      <c r="CW281">
        <v>1704.375</v>
      </c>
      <c r="CX281">
        <v>0.99038309999999996</v>
      </c>
      <c r="CY281">
        <v>22.891559999999998</v>
      </c>
      <c r="CZ281">
        <v>0.18288860000000001</v>
      </c>
      <c r="DA281">
        <v>225.06880000000001</v>
      </c>
      <c r="DB281">
        <v>0.99040110000000003</v>
      </c>
      <c r="DC281">
        <v>23.285979999999999</v>
      </c>
      <c r="DD281" s="1">
        <v>2.1150180000000001E-2</v>
      </c>
      <c r="DE281">
        <v>25.486499999999999</v>
      </c>
      <c r="DF281">
        <v>0.99034339999999998</v>
      </c>
      <c r="DG281">
        <v>23.905100000000001</v>
      </c>
      <c r="DH281" s="1">
        <v>6.6362189999999996E-3</v>
      </c>
      <c r="DI281">
        <v>7.0537130000000001</v>
      </c>
      <c r="DJ281">
        <v>0.99036709999999994</v>
      </c>
      <c r="DK281">
        <v>24.498339999999999</v>
      </c>
      <c r="DL281" s="1">
        <v>4.9087749999999998E-3</v>
      </c>
      <c r="DM281">
        <v>5.0364310000000003</v>
      </c>
      <c r="DN281">
        <v>0.99033530000000003</v>
      </c>
      <c r="DO281">
        <v>24.998100000000001</v>
      </c>
      <c r="DP281" s="1">
        <v>4.0932429999999999E-3</v>
      </c>
      <c r="DQ281">
        <v>4.1884680000000003</v>
      </c>
      <c r="DR281">
        <v>0.99030790000000002</v>
      </c>
      <c r="DS281">
        <v>24.99512</v>
      </c>
      <c r="DT281" s="1">
        <v>3.4508059999999998E-3</v>
      </c>
      <c r="DU281">
        <v>3.5294509999999999</v>
      </c>
      <c r="DV281">
        <v>0.99030890000000005</v>
      </c>
      <c r="DW281">
        <v>24.710619999999999</v>
      </c>
      <c r="DX281" s="1">
        <v>2.9241929999999998E-3</v>
      </c>
      <c r="DY281">
        <v>2.9898280000000002</v>
      </c>
      <c r="DZ281">
        <v>0.99026349999999996</v>
      </c>
      <c r="EA281">
        <v>24.339369999999999</v>
      </c>
      <c r="EB281" s="1">
        <v>2.4917170000000001E-3</v>
      </c>
      <c r="EC281">
        <v>2.5466709999999999</v>
      </c>
      <c r="ED281">
        <v>0.99026250000000005</v>
      </c>
      <c r="EE281">
        <v>23.97186</v>
      </c>
      <c r="EF281" s="1">
        <v>2.1374699999999998E-3</v>
      </c>
      <c r="EG281">
        <v>2.1835290000000001</v>
      </c>
      <c r="EH281">
        <v>0.99021599999999999</v>
      </c>
      <c r="EI281">
        <v>23.986969999999999</v>
      </c>
      <c r="EJ281" s="1">
        <v>1.8466190000000001E-3</v>
      </c>
      <c r="EK281">
        <v>1.8855360000000001</v>
      </c>
      <c r="EL281">
        <v>0.99017569999999999</v>
      </c>
      <c r="EM281">
        <v>24.340350000000001</v>
      </c>
      <c r="EN281" s="1">
        <v>1.6068059999999999E-3</v>
      </c>
      <c r="EO281">
        <v>1.639861</v>
      </c>
      <c r="EP281">
        <v>0.99012359999999999</v>
      </c>
      <c r="EQ281">
        <v>24.83296</v>
      </c>
      <c r="ER281" s="1">
        <v>1.4089829999999999E-3</v>
      </c>
      <c r="ES281">
        <v>1.43727</v>
      </c>
      <c r="ET281">
        <v>0.99009049999999998</v>
      </c>
      <c r="EU281">
        <v>25.28546</v>
      </c>
      <c r="EV281" s="1">
        <v>1.243985E-3</v>
      </c>
      <c r="EW281">
        <v>1.26847</v>
      </c>
      <c r="EX281">
        <v>0.99003260000000004</v>
      </c>
      <c r="EY281">
        <v>25.3202</v>
      </c>
      <c r="EZ281" s="1">
        <v>1.1053040000000001E-3</v>
      </c>
      <c r="FA281">
        <v>1.1266700000000001</v>
      </c>
      <c r="FB281">
        <v>0.98998739999999996</v>
      </c>
      <c r="FC281">
        <v>25.065169999999998</v>
      </c>
      <c r="FD281" s="1">
        <v>9.879178000000001E-4</v>
      </c>
      <c r="FE281">
        <v>1.0067010000000001</v>
      </c>
      <c r="FF281">
        <v>0.98995750000000005</v>
      </c>
      <c r="FG281">
        <v>24.759640000000001</v>
      </c>
      <c r="FH281" s="1">
        <v>8.8866889999999999E-4</v>
      </c>
      <c r="FI281">
        <v>0.90519419999999995</v>
      </c>
      <c r="FJ281">
        <v>0.9899095</v>
      </c>
      <c r="FK281">
        <v>24.436889999999998</v>
      </c>
      <c r="FL281" s="1">
        <v>8.0514219999999997E-4</v>
      </c>
      <c r="FM281">
        <v>0.81976689999999997</v>
      </c>
      <c r="FN281">
        <v>0.9898825</v>
      </c>
      <c r="FO281">
        <v>24.517109999999999</v>
      </c>
      <c r="FP281" s="1">
        <v>7.3491840000000001E-4</v>
      </c>
      <c r="FQ281">
        <v>0.74795829999999996</v>
      </c>
      <c r="FR281">
        <v>0.98983410000000005</v>
      </c>
      <c r="FS281">
        <v>24.805990000000001</v>
      </c>
      <c r="FT281" s="1">
        <v>6.7549609999999996E-4</v>
      </c>
      <c r="FU281">
        <v>0.68721189999999999</v>
      </c>
      <c r="FV281">
        <v>0.98978639999999996</v>
      </c>
      <c r="FW281">
        <v>24.998940000000001</v>
      </c>
      <c r="FX281" s="1">
        <v>6.2444189999999998E-4</v>
      </c>
      <c r="FY281">
        <v>0.6351405</v>
      </c>
      <c r="FZ281">
        <v>0.98973619999999995</v>
      </c>
      <c r="GA281">
        <v>25.164349999999999</v>
      </c>
      <c r="GB281" s="1">
        <v>5.7996640000000004E-4</v>
      </c>
      <c r="GC281">
        <v>0.58974210000000005</v>
      </c>
      <c r="GD281">
        <v>0.98970559999999996</v>
      </c>
      <c r="GE281">
        <v>25.067789999999999</v>
      </c>
      <c r="GF281" s="1">
        <v>5.4197380000000001E-4</v>
      </c>
      <c r="GG281">
        <v>0.55092920000000001</v>
      </c>
      <c r="GH281">
        <v>0.98968319999999999</v>
      </c>
      <c r="GI281">
        <v>24.96125</v>
      </c>
      <c r="GJ281" s="1">
        <v>5.0883120000000002E-4</v>
      </c>
      <c r="GK281">
        <v>0.51715370000000005</v>
      </c>
      <c r="GL281">
        <v>0.98963789999999996</v>
      </c>
      <c r="GM281">
        <v>24.77637</v>
      </c>
      <c r="GN281" s="1">
        <v>4.79431E-4</v>
      </c>
      <c r="GO281">
        <v>0.48719610000000002</v>
      </c>
      <c r="GP281">
        <v>0.98962660000000002</v>
      </c>
      <c r="GQ281">
        <v>24.449359999999999</v>
      </c>
      <c r="GR281" s="1">
        <v>4.5340650000000001E-4</v>
      </c>
      <c r="GS281">
        <v>0.46066760000000001</v>
      </c>
      <c r="GT281">
        <v>0.98960749999999997</v>
      </c>
      <c r="GU281">
        <v>24.027460000000001</v>
      </c>
      <c r="GV281" s="1">
        <v>4.304283E-4</v>
      </c>
      <c r="GW281">
        <v>0.43724669999999999</v>
      </c>
      <c r="GX281">
        <v>0.98958219999999997</v>
      </c>
      <c r="GY281">
        <v>23.889600000000002</v>
      </c>
      <c r="GZ281" s="1">
        <v>4.0986460000000001E-4</v>
      </c>
      <c r="HA281">
        <v>0.41632530000000001</v>
      </c>
      <c r="HB281">
        <v>0.98958460000000004</v>
      </c>
      <c r="HC281">
        <v>24.166879999999999</v>
      </c>
      <c r="HD281" s="1">
        <v>3.9088769999999999E-4</v>
      </c>
      <c r="HE281">
        <v>0.39703820000000001</v>
      </c>
      <c r="HF281">
        <v>0.98956820000000001</v>
      </c>
      <c r="HG281">
        <v>24.614920000000001</v>
      </c>
      <c r="HH281" s="1">
        <v>3.734772E-4</v>
      </c>
      <c r="HI281">
        <v>0.37931359999999997</v>
      </c>
      <c r="HJ281">
        <v>0.98957660000000003</v>
      </c>
      <c r="HK281">
        <v>24.83531</v>
      </c>
      <c r="HL281" s="1">
        <v>3.5770950000000001E-4</v>
      </c>
      <c r="HM281">
        <v>0.36326449999999999</v>
      </c>
      <c r="HN281">
        <v>0.98955789999999999</v>
      </c>
      <c r="HO281">
        <v>24.646840000000001</v>
      </c>
      <c r="HP281" s="1">
        <v>3.4313380000000002E-4</v>
      </c>
      <c r="HQ281">
        <v>0.34843790000000002</v>
      </c>
      <c r="HR281">
        <v>0.98956029999999995</v>
      </c>
      <c r="HS281">
        <v>24.322749999999999</v>
      </c>
      <c r="HT281" s="1">
        <v>3.2986650000000001E-4</v>
      </c>
      <c r="HU281">
        <v>0.33493089999999998</v>
      </c>
      <c r="HV281">
        <v>0.98955400000000004</v>
      </c>
      <c r="HW281">
        <v>23.86927</v>
      </c>
      <c r="HX281" s="1">
        <v>3.1778729999999998E-4</v>
      </c>
      <c r="HY281">
        <v>0.3226387</v>
      </c>
      <c r="HZ281">
        <v>0.98954430000000004</v>
      </c>
      <c r="IA281">
        <v>23.661339999999999</v>
      </c>
      <c r="IB281" s="1">
        <v>3.0660330000000001E-4</v>
      </c>
      <c r="IC281">
        <v>0.31126169999999997</v>
      </c>
      <c r="ID281">
        <v>0.98955170000000003</v>
      </c>
      <c r="IE281">
        <v>23.759039999999999</v>
      </c>
      <c r="IF281" s="1">
        <v>2.9612319999999998E-4</v>
      </c>
      <c r="IG281">
        <v>0.30062699999999998</v>
      </c>
      <c r="IH281">
        <v>0.98955210000000005</v>
      </c>
      <c r="II281">
        <v>24.002040000000001</v>
      </c>
      <c r="IJ281" s="1">
        <v>2.86106E-4</v>
      </c>
      <c r="IK281">
        <v>0.29045349999999998</v>
      </c>
      <c r="IL281">
        <v>0.98956379999999999</v>
      </c>
      <c r="IM281">
        <v>24.325050000000001</v>
      </c>
      <c r="IN281" s="1">
        <v>2.7656309999999999E-4</v>
      </c>
      <c r="IO281">
        <v>0.2807771</v>
      </c>
      <c r="IP281">
        <v>0.98955539999999997</v>
      </c>
      <c r="IQ281">
        <v>24.323720000000002</v>
      </c>
      <c r="IR281" s="1">
        <v>2.6761260000000001E-4</v>
      </c>
      <c r="IS281">
        <v>0.27167089999999999</v>
      </c>
      <c r="IT281">
        <v>0.98953179999999996</v>
      </c>
      <c r="IU281">
        <v>24.12649</v>
      </c>
      <c r="IV281" s="1">
        <v>2.5921309999999998E-4</v>
      </c>
      <c r="IW281">
        <v>0.26313920000000002</v>
      </c>
      <c r="IX281">
        <v>0.98950819999999995</v>
      </c>
      <c r="IY281">
        <v>23.914480000000001</v>
      </c>
      <c r="IZ281" s="1">
        <v>2.5116929999999997E-4</v>
      </c>
      <c r="JA281">
        <v>0.25499759999999999</v>
      </c>
      <c r="JB281">
        <v>0.98950760000000004</v>
      </c>
      <c r="JC281">
        <v>23.708300000000001</v>
      </c>
      <c r="JD281" s="1">
        <v>2.4325390000000001E-4</v>
      </c>
      <c r="JE281">
        <v>0.24698709999999999</v>
      </c>
      <c r="JF281">
        <v>0.98949620000000005</v>
      </c>
      <c r="JG281">
        <v>23.9329</v>
      </c>
      <c r="JH281" s="1">
        <v>2.3554730000000001E-4</v>
      </c>
      <c r="JI281">
        <v>0.2391818</v>
      </c>
      <c r="JJ281">
        <v>0.98948009999999997</v>
      </c>
      <c r="JK281">
        <v>24.307449999999999</v>
      </c>
      <c r="JL281" s="1">
        <v>2.280711E-4</v>
      </c>
      <c r="JM281">
        <v>0.23159920000000001</v>
      </c>
      <c r="JN281">
        <v>0.9894387</v>
      </c>
      <c r="JO281">
        <v>24.612069999999999</v>
      </c>
      <c r="JP281" s="1">
        <v>2.2104739999999999E-4</v>
      </c>
      <c r="JQ281">
        <v>0.22446849999999999</v>
      </c>
      <c r="JR281">
        <v>0.98944019999999999</v>
      </c>
      <c r="JS281">
        <v>24.788589999999999</v>
      </c>
      <c r="JT281" s="1">
        <v>2.1450160000000001E-4</v>
      </c>
      <c r="JU281">
        <v>0.2178157</v>
      </c>
      <c r="JV281">
        <v>0.98942140000000001</v>
      </c>
      <c r="JW281">
        <v>24.762270000000001</v>
      </c>
      <c r="JX281" s="1">
        <v>2.080188E-4</v>
      </c>
      <c r="JY281">
        <v>0.21127779999999999</v>
      </c>
      <c r="JZ281">
        <v>0.98939440000000001</v>
      </c>
      <c r="KA281">
        <v>24.583970000000001</v>
      </c>
      <c r="KB281" s="1">
        <v>2.0165219999999999E-4</v>
      </c>
      <c r="KC281">
        <v>0.20481869999999999</v>
      </c>
      <c r="KD281">
        <v>0.98935530000000005</v>
      </c>
      <c r="KE281">
        <v>24.4</v>
      </c>
      <c r="KF281" s="1">
        <v>1.9550930000000001E-4</v>
      </c>
      <c r="KG281">
        <v>0.1986019</v>
      </c>
      <c r="KH281">
        <v>0.98931820000000004</v>
      </c>
      <c r="KI281">
        <v>24.221029999999999</v>
      </c>
      <c r="KJ281" s="1">
        <v>1.8959519999999999E-4</v>
      </c>
      <c r="KK281">
        <v>0.19260769999999999</v>
      </c>
      <c r="KL281">
        <v>0.9892725</v>
      </c>
      <c r="KM281">
        <v>24.39208</v>
      </c>
      <c r="KN281" s="1">
        <v>1.839694E-4</v>
      </c>
      <c r="KO281">
        <v>0.1868988</v>
      </c>
      <c r="KP281">
        <v>0.98925490000000005</v>
      </c>
      <c r="KQ281">
        <v>24.699000000000002</v>
      </c>
      <c r="KR281" s="1">
        <v>1.7866329999999999E-4</v>
      </c>
      <c r="KS281">
        <v>0.18152409999999999</v>
      </c>
      <c r="KT281">
        <v>0.98925180000000001</v>
      </c>
      <c r="KU281">
        <v>25.05631</v>
      </c>
      <c r="KV281" s="1">
        <v>1.7339309999999999E-4</v>
      </c>
      <c r="KW281">
        <v>0.17618619999999999</v>
      </c>
      <c r="KX281">
        <v>0.98920730000000001</v>
      </c>
      <c r="KY281">
        <v>25.424019999999999</v>
      </c>
      <c r="KZ281" s="1">
        <v>1.6842100000000001E-4</v>
      </c>
      <c r="LA281">
        <v>0.17114180000000001</v>
      </c>
      <c r="LB281">
        <v>0.9891875</v>
      </c>
      <c r="LC281">
        <v>25.467220000000001</v>
      </c>
      <c r="LD281" s="1">
        <v>1.6352120000000001E-4</v>
      </c>
      <c r="LE281">
        <v>0.1661908</v>
      </c>
      <c r="LF281">
        <v>0.98914530000000001</v>
      </c>
      <c r="LG281">
        <v>25.26831</v>
      </c>
      <c r="LH281" s="1">
        <v>1.5877590000000001E-4</v>
      </c>
      <c r="LI281">
        <v>0.16137070000000001</v>
      </c>
      <c r="LJ281">
        <v>0.98914429999999998</v>
      </c>
      <c r="LK281">
        <v>25.021049999999999</v>
      </c>
      <c r="LL281" s="1">
        <v>1.5431089999999999E-4</v>
      </c>
      <c r="LM281">
        <v>0.15684029999999999</v>
      </c>
      <c r="LN281">
        <v>0.98911289999999996</v>
      </c>
      <c r="LO281">
        <v>24.795110000000001</v>
      </c>
      <c r="LP281" s="1">
        <v>1.4991820000000001E-4</v>
      </c>
      <c r="LQ281">
        <v>0.15239030000000001</v>
      </c>
      <c r="LR281">
        <v>0.989089</v>
      </c>
      <c r="LS281">
        <v>25.10089</v>
      </c>
      <c r="LT281" s="1">
        <v>1.4570699999999999E-4</v>
      </c>
      <c r="LU281">
        <v>0.148114</v>
      </c>
      <c r="LV281">
        <v>0.98903890000000005</v>
      </c>
      <c r="LW281">
        <v>25.617899999999999</v>
      </c>
      <c r="LX281" s="1">
        <v>1.4177339999999999E-4</v>
      </c>
      <c r="LY281">
        <v>0.1441144</v>
      </c>
      <c r="LZ281">
        <v>0.98905019999999999</v>
      </c>
      <c r="MA281">
        <v>26.159140000000001</v>
      </c>
      <c r="MB281" s="1">
        <v>1.3799170000000001E-4</v>
      </c>
      <c r="MC281">
        <v>0.1402814</v>
      </c>
      <c r="MD281">
        <v>0.98899530000000002</v>
      </c>
      <c r="ME281">
        <v>26.674140000000001</v>
      </c>
      <c r="MF281" s="1">
        <v>1.3423210000000001E-4</v>
      </c>
      <c r="MG281">
        <v>0.13647480000000001</v>
      </c>
      <c r="MH281">
        <v>0.9890023</v>
      </c>
      <c r="MI281">
        <v>26.761279999999999</v>
      </c>
      <c r="MJ281" s="1">
        <v>1.306336E-4</v>
      </c>
      <c r="MK281">
        <v>0.1328173</v>
      </c>
      <c r="ML281">
        <v>0.98896830000000002</v>
      </c>
      <c r="MM281">
        <v>26.56091</v>
      </c>
      <c r="MN281" s="1">
        <v>1.2727109999999999E-4</v>
      </c>
      <c r="MO281">
        <v>0.12939709999999999</v>
      </c>
      <c r="MP281">
        <v>0.9889405</v>
      </c>
      <c r="MQ281">
        <v>26.236519999999999</v>
      </c>
      <c r="MR281" s="1">
        <v>1.2392699999999999E-4</v>
      </c>
      <c r="MS281">
        <v>0.12601760000000001</v>
      </c>
      <c r="MT281">
        <v>0.9889249</v>
      </c>
      <c r="MU281">
        <v>25.83991</v>
      </c>
      <c r="MV281" s="1">
        <v>1.205375E-4</v>
      </c>
      <c r="MW281">
        <v>0.1225825</v>
      </c>
      <c r="MX281">
        <v>0.98891569999999995</v>
      </c>
      <c r="MY281">
        <v>25.562059999999999</v>
      </c>
      <c r="MZ281" s="1">
        <v>1.172494E-4</v>
      </c>
      <c r="NA281">
        <v>0.1192478</v>
      </c>
      <c r="NB281">
        <v>0.9888865</v>
      </c>
      <c r="NC281">
        <v>25.59103</v>
      </c>
      <c r="ND281" s="1">
        <v>1.139908E-4</v>
      </c>
      <c r="NE281">
        <v>0.11594119999999999</v>
      </c>
      <c r="NF281">
        <v>0.9888692</v>
      </c>
      <c r="NG281">
        <v>25.97448</v>
      </c>
      <c r="NH281" s="1">
        <v>1.1090920000000001E-4</v>
      </c>
      <c r="NI281">
        <v>0.1128089</v>
      </c>
      <c r="NJ281">
        <v>0.98884680000000003</v>
      </c>
      <c r="NK281">
        <v>26.203250000000001</v>
      </c>
      <c r="NL281" s="1">
        <v>1.079505E-4</v>
      </c>
      <c r="NM281">
        <v>0.1098012</v>
      </c>
      <c r="NN281">
        <v>0.98884950000000005</v>
      </c>
      <c r="NO281">
        <v>26.151720000000001</v>
      </c>
      <c r="NP281" s="1">
        <v>1.050885E-4</v>
      </c>
      <c r="NQ281">
        <v>0.10690189999999999</v>
      </c>
      <c r="NR281">
        <v>0.98880420000000002</v>
      </c>
      <c r="NS281">
        <v>25.962869999999999</v>
      </c>
      <c r="NT281" s="1">
        <v>1.0221340000000001E-4</v>
      </c>
      <c r="NU281">
        <v>0.1039889</v>
      </c>
      <c r="NV281">
        <v>0.98879919999999999</v>
      </c>
      <c r="NW281">
        <v>25.618099999999998</v>
      </c>
      <c r="NX281" s="1">
        <v>9.9355430000000003E-5</v>
      </c>
      <c r="NY281">
        <v>0.1010928</v>
      </c>
      <c r="NZ281">
        <v>0.98878489999999997</v>
      </c>
      <c r="OA281">
        <v>25.184909999999999</v>
      </c>
      <c r="OB281" s="1">
        <v>9.6493680000000006E-5</v>
      </c>
      <c r="OC281" s="1">
        <v>9.8187679999999999E-2</v>
      </c>
      <c r="OD281">
        <v>0.98875740000000001</v>
      </c>
      <c r="OE281">
        <v>25.05284</v>
      </c>
      <c r="OF281" s="1">
        <v>9.3758809999999995E-5</v>
      </c>
      <c r="OG281" s="1">
        <v>9.5406740000000004E-2</v>
      </c>
      <c r="OH281">
        <v>0.9887494</v>
      </c>
      <c r="OI281">
        <v>25.225210000000001</v>
      </c>
      <c r="OJ281" s="1">
        <v>9.1093829999999994E-5</v>
      </c>
      <c r="OK281" s="1">
        <v>9.2705060000000006E-2</v>
      </c>
    </row>
    <row r="282" spans="1:401" x14ac:dyDescent="0.35">
      <c r="A282">
        <v>288</v>
      </c>
      <c r="B282" t="s">
        <v>4</v>
      </c>
      <c r="C282" t="s">
        <v>181</v>
      </c>
      <c r="D282" t="s">
        <v>286</v>
      </c>
      <c r="E282">
        <v>724.67420000000004</v>
      </c>
      <c r="F282">
        <v>0.52182110000000004</v>
      </c>
      <c r="G282">
        <v>25.252079999999999</v>
      </c>
      <c r="H282">
        <v>0</v>
      </c>
      <c r="I282">
        <v>0</v>
      </c>
      <c r="J282">
        <v>0.52170399999999995</v>
      </c>
      <c r="K282">
        <v>24.886669999999999</v>
      </c>
      <c r="L282">
        <v>0</v>
      </c>
      <c r="M282">
        <v>0</v>
      </c>
      <c r="N282">
        <v>0.5215786</v>
      </c>
      <c r="O282">
        <v>24.54984</v>
      </c>
      <c r="P282">
        <v>0</v>
      </c>
      <c r="Q282">
        <v>0</v>
      </c>
      <c r="R282">
        <v>0.52143600000000001</v>
      </c>
      <c r="S282">
        <v>24.27582</v>
      </c>
      <c r="T282">
        <v>0</v>
      </c>
      <c r="U282">
        <v>0</v>
      </c>
      <c r="V282">
        <v>0.5212888</v>
      </c>
      <c r="W282">
        <v>24.257429999999999</v>
      </c>
      <c r="X282">
        <v>0</v>
      </c>
      <c r="Y282">
        <v>0</v>
      </c>
      <c r="Z282">
        <v>0.52113330000000002</v>
      </c>
      <c r="AA282">
        <v>24.250340000000001</v>
      </c>
      <c r="AB282">
        <v>0</v>
      </c>
      <c r="AC282">
        <v>0</v>
      </c>
      <c r="AD282">
        <v>0.52096779999999998</v>
      </c>
      <c r="AE282">
        <v>24.150829999999999</v>
      </c>
      <c r="AF282">
        <v>0</v>
      </c>
      <c r="AG282">
        <v>0</v>
      </c>
      <c r="AH282">
        <v>0.52081169999999999</v>
      </c>
      <c r="AI282">
        <v>23.956199999999999</v>
      </c>
      <c r="AJ282">
        <v>0</v>
      </c>
      <c r="AK282">
        <v>0</v>
      </c>
      <c r="AL282">
        <v>0.52065159999999999</v>
      </c>
      <c r="AM282">
        <v>23.62144</v>
      </c>
      <c r="AN282">
        <v>0</v>
      </c>
      <c r="AO282">
        <v>0</v>
      </c>
      <c r="AP282">
        <v>0.52049619999999996</v>
      </c>
      <c r="AQ282">
        <v>23.534700000000001</v>
      </c>
      <c r="AR282">
        <v>0</v>
      </c>
      <c r="AS282">
        <v>0</v>
      </c>
      <c r="AT282">
        <v>0.52034809999999998</v>
      </c>
      <c r="AU282">
        <v>23.638280000000002</v>
      </c>
      <c r="AV282">
        <v>0</v>
      </c>
      <c r="AW282">
        <v>0</v>
      </c>
      <c r="AX282">
        <v>0.52021589999999995</v>
      </c>
      <c r="AY282">
        <v>23.72306</v>
      </c>
      <c r="AZ282">
        <v>0</v>
      </c>
      <c r="BA282">
        <v>0</v>
      </c>
      <c r="BB282">
        <v>0.52008639999999995</v>
      </c>
      <c r="BC282">
        <v>23.86177</v>
      </c>
      <c r="BD282" s="1">
        <v>5.2911489999999999E-23</v>
      </c>
      <c r="BE282" s="1">
        <v>4.2746490000000003E-20</v>
      </c>
      <c r="BF282">
        <v>0.51996520000000002</v>
      </c>
      <c r="BG282">
        <v>23.805599999999998</v>
      </c>
      <c r="BH282" s="1">
        <v>6.7635530000000003E-15</v>
      </c>
      <c r="BI282" s="1">
        <v>5.4648909999999999E-12</v>
      </c>
      <c r="BJ282">
        <v>0.51984770000000002</v>
      </c>
      <c r="BK282">
        <v>23.552029999999998</v>
      </c>
      <c r="BL282" s="1">
        <v>1.495705E-7</v>
      </c>
      <c r="BM282" s="1">
        <v>1.078404E-4</v>
      </c>
      <c r="BN282">
        <v>0.51974529999999997</v>
      </c>
      <c r="BO282">
        <v>23.293669999999999</v>
      </c>
      <c r="BP282" s="1">
        <v>2.25305E-4</v>
      </c>
      <c r="BQ282">
        <v>0.16568649999999999</v>
      </c>
      <c r="BR282">
        <v>0.51964710000000003</v>
      </c>
      <c r="BS282">
        <v>23.013780000000001</v>
      </c>
      <c r="BT282" s="1">
        <v>3.2349839999999998E-2</v>
      </c>
      <c r="BU282">
        <v>24.313400000000001</v>
      </c>
      <c r="BV282">
        <v>0.51956539999999996</v>
      </c>
      <c r="BW282">
        <v>23.028120000000001</v>
      </c>
      <c r="BX282">
        <v>0.95306519999999995</v>
      </c>
      <c r="BY282">
        <v>731.35540000000003</v>
      </c>
      <c r="BZ282">
        <v>0.51949529999999999</v>
      </c>
      <c r="CA282">
        <v>23.25582</v>
      </c>
      <c r="CB282">
        <v>8.2498179999999994</v>
      </c>
      <c r="CC282">
        <v>6452.6840000000002</v>
      </c>
      <c r="CD282">
        <v>0.51943430000000002</v>
      </c>
      <c r="CE282">
        <v>23.423259999999999</v>
      </c>
      <c r="CF282">
        <v>26.271360000000001</v>
      </c>
      <c r="CG282">
        <v>20914.61</v>
      </c>
      <c r="CH282">
        <v>0.51939060000000004</v>
      </c>
      <c r="CI282">
        <v>23.596309999999999</v>
      </c>
      <c r="CJ282">
        <v>36.134569999999997</v>
      </c>
      <c r="CK282">
        <v>29223.71</v>
      </c>
      <c r="CL282">
        <v>0.51934480000000005</v>
      </c>
      <c r="CM282">
        <v>23.543379999999999</v>
      </c>
      <c r="CN282">
        <v>24.255130000000001</v>
      </c>
      <c r="CO282">
        <v>19910.68</v>
      </c>
      <c r="CP282">
        <v>0.51931689999999997</v>
      </c>
      <c r="CQ282">
        <v>23.259450000000001</v>
      </c>
      <c r="CR282">
        <v>8.7535520000000009</v>
      </c>
      <c r="CS282">
        <v>7281.6</v>
      </c>
      <c r="CT282">
        <v>0.5192814</v>
      </c>
      <c r="CU282">
        <v>23.01895</v>
      </c>
      <c r="CV282">
        <v>1.8442970000000001</v>
      </c>
      <c r="CW282">
        <v>1552.615</v>
      </c>
      <c r="CX282">
        <v>0.51925779999999999</v>
      </c>
      <c r="CY282">
        <v>22.899709999999999</v>
      </c>
      <c r="CZ282">
        <v>0.24809999999999999</v>
      </c>
      <c r="DA282">
        <v>210.86269999999999</v>
      </c>
      <c r="DB282">
        <v>0.51923870000000005</v>
      </c>
      <c r="DC282">
        <v>23.283300000000001</v>
      </c>
      <c r="DD282" s="1">
        <v>2.782511E-2</v>
      </c>
      <c r="DE282">
        <v>23.578579999999999</v>
      </c>
      <c r="DF282">
        <v>0.51921729999999999</v>
      </c>
      <c r="DG282">
        <v>23.900369999999999</v>
      </c>
      <c r="DH282" s="1">
        <v>7.2104609999999996E-3</v>
      </c>
      <c r="DI282">
        <v>5.9237320000000002</v>
      </c>
      <c r="DJ282">
        <v>0.51919610000000005</v>
      </c>
      <c r="DK282">
        <v>24.49436</v>
      </c>
      <c r="DL282" s="1">
        <v>5.0411120000000004E-3</v>
      </c>
      <c r="DM282">
        <v>4.0968349999999996</v>
      </c>
      <c r="DN282">
        <v>0.51917190000000002</v>
      </c>
      <c r="DO282">
        <v>24.997509999999998</v>
      </c>
      <c r="DP282" s="1">
        <v>4.1851689999999999E-3</v>
      </c>
      <c r="DQ282">
        <v>3.398409</v>
      </c>
      <c r="DR282">
        <v>0.51915219999999995</v>
      </c>
      <c r="DS282">
        <v>25.00798</v>
      </c>
      <c r="DT282" s="1">
        <v>3.5255680000000002E-3</v>
      </c>
      <c r="DU282">
        <v>2.8624839999999998</v>
      </c>
      <c r="DV282">
        <v>0.51912290000000005</v>
      </c>
      <c r="DW282">
        <v>24.729679999999998</v>
      </c>
      <c r="DX282" s="1">
        <v>2.985583E-3</v>
      </c>
      <c r="DY282">
        <v>2.4240029999999999</v>
      </c>
      <c r="DZ282">
        <v>0.51908589999999999</v>
      </c>
      <c r="EA282">
        <v>24.365269999999999</v>
      </c>
      <c r="EB282" s="1">
        <v>2.542108E-3</v>
      </c>
      <c r="EC282">
        <v>2.0638869999999998</v>
      </c>
      <c r="ED282">
        <v>0.51903869999999996</v>
      </c>
      <c r="EE282">
        <v>23.996980000000001</v>
      </c>
      <c r="EF282" s="1">
        <v>2.1787429999999999E-3</v>
      </c>
      <c r="EG282">
        <v>1.7687740000000001</v>
      </c>
      <c r="EH282">
        <v>0.51899139999999999</v>
      </c>
      <c r="EI282">
        <v>24.00188</v>
      </c>
      <c r="EJ282" s="1">
        <v>1.8805759999999999E-3</v>
      </c>
      <c r="EK282">
        <v>1.526645</v>
      </c>
      <c r="EL282">
        <v>0.51894510000000005</v>
      </c>
      <c r="EM282">
        <v>24.34929</v>
      </c>
      <c r="EN282" s="1">
        <v>1.6348039999999999E-3</v>
      </c>
      <c r="EO282">
        <v>1.3270729999999999</v>
      </c>
      <c r="EP282">
        <v>0.5188741</v>
      </c>
      <c r="EQ282">
        <v>24.83353</v>
      </c>
      <c r="ER282" s="1">
        <v>1.432142E-3</v>
      </c>
      <c r="ES282">
        <v>1.162534</v>
      </c>
      <c r="ET282">
        <v>0.5188083</v>
      </c>
      <c r="EU282">
        <v>25.2881</v>
      </c>
      <c r="EV282" s="1">
        <v>1.263386E-3</v>
      </c>
      <c r="EW282">
        <v>1.025566</v>
      </c>
      <c r="EX282">
        <v>0.51873340000000001</v>
      </c>
      <c r="EY282">
        <v>25.33164</v>
      </c>
      <c r="EZ282" s="1">
        <v>1.1216539999999999E-3</v>
      </c>
      <c r="FA282">
        <v>0.91054900000000005</v>
      </c>
      <c r="FB282">
        <v>0.51865570000000005</v>
      </c>
      <c r="FC282">
        <v>25.08135</v>
      </c>
      <c r="FD282" s="1">
        <v>1.0017800000000001E-3</v>
      </c>
      <c r="FE282">
        <v>0.81328590000000001</v>
      </c>
      <c r="FF282">
        <v>0.51857540000000002</v>
      </c>
      <c r="FG282">
        <v>24.780380000000001</v>
      </c>
      <c r="FH282" s="1">
        <v>9.0037910000000001E-4</v>
      </c>
      <c r="FI282">
        <v>0.73097120000000004</v>
      </c>
      <c r="FJ282">
        <v>0.5184993</v>
      </c>
      <c r="FK282">
        <v>24.460750000000001</v>
      </c>
      <c r="FL282" s="1">
        <v>8.1496100000000001E-4</v>
      </c>
      <c r="FM282">
        <v>0.66165649999999998</v>
      </c>
      <c r="FN282">
        <v>0.51841660000000001</v>
      </c>
      <c r="FO282">
        <v>24.53069</v>
      </c>
      <c r="FP282" s="1">
        <v>7.432014E-4</v>
      </c>
      <c r="FQ282">
        <v>0.60342229999999997</v>
      </c>
      <c r="FR282">
        <v>0.51833390000000001</v>
      </c>
      <c r="FS282">
        <v>24.816269999999999</v>
      </c>
      <c r="FT282" s="1">
        <v>6.8252099999999995E-4</v>
      </c>
      <c r="FU282">
        <v>0.55417019999999995</v>
      </c>
      <c r="FV282">
        <v>0.51826179999999999</v>
      </c>
      <c r="FW282">
        <v>25.0044</v>
      </c>
      <c r="FX282" s="1">
        <v>6.3055350000000001E-4</v>
      </c>
      <c r="FY282">
        <v>0.51202460000000005</v>
      </c>
      <c r="FZ282">
        <v>0.51818989999999998</v>
      </c>
      <c r="GA282">
        <v>25.173020000000001</v>
      </c>
      <c r="GB282" s="1">
        <v>5.8524990000000002E-4</v>
      </c>
      <c r="GC282">
        <v>0.4752653</v>
      </c>
      <c r="GD282">
        <v>0.51811339999999995</v>
      </c>
      <c r="GE282">
        <v>25.078240000000001</v>
      </c>
      <c r="GF282" s="1">
        <v>5.4648830000000002E-4</v>
      </c>
      <c r="GG282">
        <v>0.44381280000000001</v>
      </c>
      <c r="GH282">
        <v>0.51805029999999996</v>
      </c>
      <c r="GI282">
        <v>24.974550000000001</v>
      </c>
      <c r="GJ282" s="1">
        <v>5.1282080000000004E-4</v>
      </c>
      <c r="GK282">
        <v>0.41650520000000002</v>
      </c>
      <c r="GL282">
        <v>0.51798520000000003</v>
      </c>
      <c r="GM282">
        <v>24.800350000000002</v>
      </c>
      <c r="GN282" s="1">
        <v>4.8297219999999998E-4</v>
      </c>
      <c r="GO282">
        <v>0.39229029999999998</v>
      </c>
      <c r="GP282">
        <v>0.51793270000000002</v>
      </c>
      <c r="GQ282">
        <v>24.481780000000001</v>
      </c>
      <c r="GR282" s="1">
        <v>4.5652490000000002E-4</v>
      </c>
      <c r="GS282">
        <v>0.37083840000000001</v>
      </c>
      <c r="GT282">
        <v>0.5178876</v>
      </c>
      <c r="GU282">
        <v>24.0626</v>
      </c>
      <c r="GV282" s="1">
        <v>4.3319240000000002E-4</v>
      </c>
      <c r="GW282">
        <v>0.35190470000000001</v>
      </c>
      <c r="GX282">
        <v>0.51785219999999998</v>
      </c>
      <c r="GY282">
        <v>23.913440000000001</v>
      </c>
      <c r="GZ282" s="1">
        <v>4.1237000000000001E-4</v>
      </c>
      <c r="HA282">
        <v>0.3350148</v>
      </c>
      <c r="HB282">
        <v>0.51781849999999996</v>
      </c>
      <c r="HC282">
        <v>24.1753</v>
      </c>
      <c r="HD282" s="1">
        <v>3.932195E-4</v>
      </c>
      <c r="HE282">
        <v>0.31947409999999998</v>
      </c>
      <c r="HF282">
        <v>0.51779039999999998</v>
      </c>
      <c r="HG282">
        <v>24.613579999999999</v>
      </c>
      <c r="HH282" s="1">
        <v>3.7558999999999997E-4</v>
      </c>
      <c r="HI282">
        <v>0.30516470000000001</v>
      </c>
      <c r="HJ282">
        <v>0.51777359999999994</v>
      </c>
      <c r="HK282">
        <v>24.83916</v>
      </c>
      <c r="HL282" s="1">
        <v>3.5964040000000002E-4</v>
      </c>
      <c r="HM282">
        <v>0.29221589999999997</v>
      </c>
      <c r="HN282">
        <v>0.51776060000000002</v>
      </c>
      <c r="HO282">
        <v>24.661539999999999</v>
      </c>
      <c r="HP282" s="1">
        <v>3.4491550000000001E-4</v>
      </c>
      <c r="HQ282">
        <v>0.28025919999999999</v>
      </c>
      <c r="HR282">
        <v>0.51773740000000001</v>
      </c>
      <c r="HS282">
        <v>24.34694</v>
      </c>
      <c r="HT282" s="1">
        <v>3.3147549999999997E-4</v>
      </c>
      <c r="HU282">
        <v>0.26935120000000001</v>
      </c>
      <c r="HV282">
        <v>0.51773139999999995</v>
      </c>
      <c r="HW282">
        <v>23.903569999999998</v>
      </c>
      <c r="HX282" s="1">
        <v>3.192658E-4</v>
      </c>
      <c r="HY282">
        <v>0.25943500000000003</v>
      </c>
      <c r="HZ282">
        <v>0.51772370000000001</v>
      </c>
      <c r="IA282">
        <v>23.687850000000001</v>
      </c>
      <c r="IB282" s="1">
        <v>3.0797339999999999E-4</v>
      </c>
      <c r="IC282">
        <v>0.25026189999999998</v>
      </c>
      <c r="ID282">
        <v>0.51770989999999995</v>
      </c>
      <c r="IE282">
        <v>23.775310000000001</v>
      </c>
      <c r="IF282" s="1">
        <v>2.9742789999999999E-4</v>
      </c>
      <c r="IG282">
        <v>0.24170440000000001</v>
      </c>
      <c r="IH282">
        <v>0.51771259999999997</v>
      </c>
      <c r="II282">
        <v>24.006889999999999</v>
      </c>
      <c r="IJ282" s="1">
        <v>2.8734710000000001E-4</v>
      </c>
      <c r="IK282">
        <v>0.23351749999999999</v>
      </c>
      <c r="IL282">
        <v>0.51769779999999999</v>
      </c>
      <c r="IM282">
        <v>24.325109999999999</v>
      </c>
      <c r="IN282" s="1">
        <v>2.7774720000000002E-4</v>
      </c>
      <c r="IO282">
        <v>0.22573309999999999</v>
      </c>
      <c r="IP282">
        <v>0.51768879999999995</v>
      </c>
      <c r="IQ282">
        <v>24.33614</v>
      </c>
      <c r="IR282" s="1">
        <v>2.687128E-4</v>
      </c>
      <c r="IS282">
        <v>0.2183918</v>
      </c>
      <c r="IT282">
        <v>0.51767969999999996</v>
      </c>
      <c r="IU282">
        <v>24.142309999999998</v>
      </c>
      <c r="IV282" s="1">
        <v>2.6025169999999999E-4</v>
      </c>
      <c r="IW282">
        <v>0.21152199999999999</v>
      </c>
      <c r="IX282">
        <v>0.51766400000000001</v>
      </c>
      <c r="IY282">
        <v>23.933810000000001</v>
      </c>
      <c r="IZ282" s="1">
        <v>2.5218199999999999E-4</v>
      </c>
      <c r="JA282">
        <v>0.2049801</v>
      </c>
      <c r="JB282">
        <v>0.51764739999999998</v>
      </c>
      <c r="JC282">
        <v>23.72569</v>
      </c>
      <c r="JD282" s="1">
        <v>2.442414E-4</v>
      </c>
      <c r="JE282">
        <v>0.19854559999999999</v>
      </c>
      <c r="JF282">
        <v>0.51762710000000001</v>
      </c>
      <c r="JG282">
        <v>23.94463</v>
      </c>
      <c r="JH282" s="1">
        <v>2.3651750000000001E-4</v>
      </c>
      <c r="JI282">
        <v>0.19227949999999999</v>
      </c>
      <c r="JJ282">
        <v>0.51758999999999999</v>
      </c>
      <c r="JK282">
        <v>24.316420000000001</v>
      </c>
      <c r="JL282" s="1">
        <v>2.2899570000000001E-4</v>
      </c>
      <c r="JM282">
        <v>0.1861795</v>
      </c>
      <c r="JN282">
        <v>0.51756290000000005</v>
      </c>
      <c r="JO282">
        <v>24.61908</v>
      </c>
      <c r="JP282" s="1">
        <v>2.2190879999999999E-4</v>
      </c>
      <c r="JQ282">
        <v>0.1804326</v>
      </c>
      <c r="JR282">
        <v>0.51753830000000001</v>
      </c>
      <c r="JS282">
        <v>24.797560000000001</v>
      </c>
      <c r="JT282" s="1">
        <v>2.153166E-4</v>
      </c>
      <c r="JU282">
        <v>0.17507800000000001</v>
      </c>
      <c r="JV282">
        <v>0.51749469999999997</v>
      </c>
      <c r="JW282">
        <v>24.774889999999999</v>
      </c>
      <c r="JX282" s="1">
        <v>2.0884310000000001E-4</v>
      </c>
      <c r="JY282">
        <v>0.16984109999999999</v>
      </c>
      <c r="JZ282">
        <v>0.51745059999999998</v>
      </c>
      <c r="KA282">
        <v>24.59563</v>
      </c>
      <c r="KB282" s="1">
        <v>2.024393E-4</v>
      </c>
      <c r="KC282">
        <v>0.16464670000000001</v>
      </c>
      <c r="KD282">
        <v>0.51741090000000001</v>
      </c>
      <c r="KE282">
        <v>24.414180000000002</v>
      </c>
      <c r="KF282" s="1">
        <v>1.9627920000000001E-4</v>
      </c>
      <c r="KG282">
        <v>0.1596542</v>
      </c>
      <c r="KH282">
        <v>0.51735940000000002</v>
      </c>
      <c r="KI282">
        <v>24.236149999999999</v>
      </c>
      <c r="KJ282" s="1">
        <v>1.903277E-4</v>
      </c>
      <c r="KK282">
        <v>0.1548322</v>
      </c>
      <c r="KL282">
        <v>0.51731329999999998</v>
      </c>
      <c r="KM282">
        <v>24.405899999999999</v>
      </c>
      <c r="KN282" s="1">
        <v>1.84656E-4</v>
      </c>
      <c r="KO282">
        <v>0.15023449999999999</v>
      </c>
      <c r="KP282">
        <v>0.51726349999999999</v>
      </c>
      <c r="KQ282">
        <v>24.7119</v>
      </c>
      <c r="KR282" s="1">
        <v>1.7933620000000001E-4</v>
      </c>
      <c r="KS282">
        <v>0.14591960000000001</v>
      </c>
      <c r="KT282">
        <v>0.51720750000000004</v>
      </c>
      <c r="KU282">
        <v>25.065249999999999</v>
      </c>
      <c r="KV282" s="1">
        <v>1.740438E-4</v>
      </c>
      <c r="KW282">
        <v>0.14163229999999999</v>
      </c>
      <c r="KX282">
        <v>0.51715449999999996</v>
      </c>
      <c r="KY282">
        <v>25.428419999999999</v>
      </c>
      <c r="KZ282" s="1">
        <v>1.6903910000000001E-4</v>
      </c>
      <c r="LA282">
        <v>0.13757359999999999</v>
      </c>
      <c r="LB282">
        <v>0.51709649999999996</v>
      </c>
      <c r="LC282">
        <v>25.47824</v>
      </c>
      <c r="LD282" s="1">
        <v>1.6414049999999999E-4</v>
      </c>
      <c r="LE282">
        <v>0.1336059</v>
      </c>
      <c r="LF282">
        <v>0.51705000000000001</v>
      </c>
      <c r="LG282">
        <v>25.282160000000001</v>
      </c>
      <c r="LH282" s="1">
        <v>1.5935910000000001E-4</v>
      </c>
      <c r="LI282">
        <v>0.12972529999999999</v>
      </c>
      <c r="LJ282">
        <v>0.51700009999999996</v>
      </c>
      <c r="LK282">
        <v>25.04035</v>
      </c>
      <c r="LL282" s="1">
        <v>1.5487039999999999E-4</v>
      </c>
      <c r="LM282">
        <v>0.126083</v>
      </c>
      <c r="LN282">
        <v>0.51695170000000001</v>
      </c>
      <c r="LO282">
        <v>24.81183</v>
      </c>
      <c r="LP282" s="1">
        <v>1.504675E-4</v>
      </c>
      <c r="LQ282">
        <v>0.1225112</v>
      </c>
      <c r="LR282">
        <v>0.51690570000000002</v>
      </c>
      <c r="LS282">
        <v>25.109680000000001</v>
      </c>
      <c r="LT282" s="1">
        <v>1.4622689999999999E-4</v>
      </c>
      <c r="LU282">
        <v>0.1190693</v>
      </c>
      <c r="LV282">
        <v>0.51685879999999995</v>
      </c>
      <c r="LW282">
        <v>25.621130000000001</v>
      </c>
      <c r="LX282" s="1">
        <v>1.4226009999999999E-4</v>
      </c>
      <c r="LY282">
        <v>0.1158468</v>
      </c>
      <c r="LZ282">
        <v>0.51681750000000004</v>
      </c>
      <c r="MA282">
        <v>26.159140000000001</v>
      </c>
      <c r="MB282" s="1">
        <v>1.384697E-4</v>
      </c>
      <c r="MC282">
        <v>0.1127708</v>
      </c>
      <c r="MD282">
        <v>0.5167716</v>
      </c>
      <c r="ME282">
        <v>26.67418</v>
      </c>
      <c r="MF282" s="1">
        <v>1.3470299999999999E-4</v>
      </c>
      <c r="MG282">
        <v>0.1097144</v>
      </c>
      <c r="MH282">
        <v>0.51672989999999996</v>
      </c>
      <c r="MI282">
        <v>26.77562</v>
      </c>
      <c r="MJ282" s="1">
        <v>1.310766E-4</v>
      </c>
      <c r="MK282">
        <v>0.1067705</v>
      </c>
      <c r="ML282">
        <v>0.5166906</v>
      </c>
      <c r="MM282">
        <v>26.57968</v>
      </c>
      <c r="MN282" s="1">
        <v>1.2769069999999999E-4</v>
      </c>
      <c r="MO282">
        <v>0.1040167</v>
      </c>
      <c r="MP282">
        <v>0.51665059999999996</v>
      </c>
      <c r="MQ282">
        <v>26.261859999999999</v>
      </c>
      <c r="MR282" s="1">
        <v>1.2435619999999999E-4</v>
      </c>
      <c r="MS282">
        <v>0.1013101</v>
      </c>
      <c r="MT282">
        <v>0.51660700000000004</v>
      </c>
      <c r="MU282">
        <v>25.867560000000001</v>
      </c>
      <c r="MV282" s="1">
        <v>1.209607E-4</v>
      </c>
      <c r="MW282" s="1">
        <v>9.8553749999999996E-2</v>
      </c>
      <c r="MX282">
        <v>0.51657949999999997</v>
      </c>
      <c r="MY282">
        <v>25.58662</v>
      </c>
      <c r="MZ282" s="1">
        <v>1.176655E-4</v>
      </c>
      <c r="NA282" s="1">
        <v>9.5876050000000004E-2</v>
      </c>
      <c r="NB282">
        <v>0.51653789999999999</v>
      </c>
      <c r="NC282">
        <v>25.604990000000001</v>
      </c>
      <c r="ND282" s="1">
        <v>1.143979E-4</v>
      </c>
      <c r="NE282" s="1">
        <v>9.3220129999999998E-2</v>
      </c>
      <c r="NF282">
        <v>0.51649080000000003</v>
      </c>
      <c r="NG282">
        <v>25.979659999999999</v>
      </c>
      <c r="NH282" s="1">
        <v>1.11292E-4</v>
      </c>
      <c r="NI282" s="1">
        <v>9.0697330000000007E-2</v>
      </c>
      <c r="NJ282">
        <v>0.51646179999999997</v>
      </c>
      <c r="NK282">
        <v>26.208159999999999</v>
      </c>
      <c r="NL282" s="1">
        <v>1.083172E-4</v>
      </c>
      <c r="NM282" s="1">
        <v>8.8278179999999998E-2</v>
      </c>
      <c r="NN282">
        <v>0.51641239999999999</v>
      </c>
      <c r="NO282">
        <v>26.161670000000001</v>
      </c>
      <c r="NP282" s="1">
        <v>1.054532E-4</v>
      </c>
      <c r="NQ282" s="1">
        <v>8.5952580000000001E-2</v>
      </c>
      <c r="NR282">
        <v>0.5163835</v>
      </c>
      <c r="NS282">
        <v>25.981950000000001</v>
      </c>
      <c r="NT282" s="1">
        <v>1.025742E-4</v>
      </c>
      <c r="NU282" s="1">
        <v>8.3613549999999995E-2</v>
      </c>
      <c r="NV282">
        <v>0.51634279999999999</v>
      </c>
      <c r="NW282">
        <v>25.646450000000002</v>
      </c>
      <c r="NX282" s="1">
        <v>9.9720309999999995E-5</v>
      </c>
      <c r="NY282" s="1">
        <v>8.1293240000000003E-2</v>
      </c>
      <c r="NZ282">
        <v>0.5163198</v>
      </c>
      <c r="OA282">
        <v>25.218170000000001</v>
      </c>
      <c r="OB282" s="1">
        <v>9.6853010000000003E-5</v>
      </c>
      <c r="OC282" s="1">
        <v>7.8960269999999999E-2</v>
      </c>
      <c r="OD282">
        <v>0.51627520000000005</v>
      </c>
      <c r="OE282">
        <v>25.08202</v>
      </c>
      <c r="OF282" s="1">
        <v>9.4097360000000002E-5</v>
      </c>
      <c r="OG282" s="1">
        <v>7.6720570000000002E-2</v>
      </c>
      <c r="OH282">
        <v>0.5162407</v>
      </c>
      <c r="OI282">
        <v>25.24343</v>
      </c>
      <c r="OJ282" s="1">
        <v>9.1433099999999997E-5</v>
      </c>
      <c r="OK282" s="1">
        <v>7.4553430000000004E-2</v>
      </c>
    </row>
    <row r="283" spans="1:401" x14ac:dyDescent="0.35">
      <c r="A283">
        <v>289</v>
      </c>
      <c r="B283" t="s">
        <v>4</v>
      </c>
      <c r="C283" t="s">
        <v>181</v>
      </c>
      <c r="D283" t="s">
        <v>287</v>
      </c>
      <c r="E283">
        <v>797.26840000000004</v>
      </c>
      <c r="F283">
        <v>1.531809</v>
      </c>
      <c r="G283">
        <v>25.276420000000002</v>
      </c>
      <c r="H283">
        <v>0</v>
      </c>
      <c r="I283">
        <v>0</v>
      </c>
      <c r="J283">
        <v>1.5314950000000001</v>
      </c>
      <c r="K283">
        <v>24.911539999999999</v>
      </c>
      <c r="L283">
        <v>0</v>
      </c>
      <c r="M283">
        <v>0</v>
      </c>
      <c r="N283">
        <v>1.53118</v>
      </c>
      <c r="O283">
        <v>24.56936</v>
      </c>
      <c r="P283">
        <v>0</v>
      </c>
      <c r="Q283">
        <v>0</v>
      </c>
      <c r="R283">
        <v>1.5307710000000001</v>
      </c>
      <c r="S283">
        <v>24.289470000000001</v>
      </c>
      <c r="T283">
        <v>0</v>
      </c>
      <c r="U283">
        <v>0</v>
      </c>
      <c r="V283">
        <v>1.5303850000000001</v>
      </c>
      <c r="W283">
        <v>24.263000000000002</v>
      </c>
      <c r="X283">
        <v>0</v>
      </c>
      <c r="Y283">
        <v>0</v>
      </c>
      <c r="Z283">
        <v>1.529982</v>
      </c>
      <c r="AA283">
        <v>24.254639999999998</v>
      </c>
      <c r="AB283">
        <v>0</v>
      </c>
      <c r="AC283">
        <v>0</v>
      </c>
      <c r="AD283">
        <v>1.5295620000000001</v>
      </c>
      <c r="AE283">
        <v>24.159949999999998</v>
      </c>
      <c r="AF283">
        <v>0</v>
      </c>
      <c r="AG283">
        <v>0</v>
      </c>
      <c r="AH283">
        <v>1.5291159999999999</v>
      </c>
      <c r="AI283">
        <v>23.97429</v>
      </c>
      <c r="AJ283">
        <v>0</v>
      </c>
      <c r="AK283">
        <v>0</v>
      </c>
      <c r="AL283">
        <v>1.5286979999999999</v>
      </c>
      <c r="AM283">
        <v>23.647790000000001</v>
      </c>
      <c r="AN283">
        <v>0</v>
      </c>
      <c r="AO283">
        <v>0</v>
      </c>
      <c r="AP283">
        <v>1.5283009999999999</v>
      </c>
      <c r="AQ283">
        <v>23.562480000000001</v>
      </c>
      <c r="AR283">
        <v>0</v>
      </c>
      <c r="AS283">
        <v>0</v>
      </c>
      <c r="AT283">
        <v>1.5279050000000001</v>
      </c>
      <c r="AU283">
        <v>23.662880000000001</v>
      </c>
      <c r="AV283">
        <v>0</v>
      </c>
      <c r="AW283">
        <v>0</v>
      </c>
      <c r="AX283">
        <v>1.52755</v>
      </c>
      <c r="AY283">
        <v>23.740400000000001</v>
      </c>
      <c r="AZ283">
        <v>0</v>
      </c>
      <c r="BA283">
        <v>0</v>
      </c>
      <c r="BB283">
        <v>1.527177</v>
      </c>
      <c r="BC283">
        <v>23.873380000000001</v>
      </c>
      <c r="BD283" s="1">
        <v>8.2643149999999998E-24</v>
      </c>
      <c r="BE283" s="1">
        <v>3.672135E-21</v>
      </c>
      <c r="BF283">
        <v>1.52688</v>
      </c>
      <c r="BG283">
        <v>23.81587</v>
      </c>
      <c r="BH283" s="1">
        <v>1.6669339999999999E-15</v>
      </c>
      <c r="BI283" s="1">
        <v>6.3492320000000001E-13</v>
      </c>
      <c r="BJ283">
        <v>1.5265709999999999</v>
      </c>
      <c r="BK283">
        <v>23.562529999999999</v>
      </c>
      <c r="BL283" s="1">
        <v>1.000307E-7</v>
      </c>
      <c r="BM283" s="1">
        <v>3.8079630000000003E-5</v>
      </c>
      <c r="BN283">
        <v>1.526294</v>
      </c>
      <c r="BO283">
        <v>23.306799999999999</v>
      </c>
      <c r="BP283" s="1">
        <v>1.6962699999999999E-4</v>
      </c>
      <c r="BQ283" s="1">
        <v>6.7832110000000001E-2</v>
      </c>
      <c r="BR283">
        <v>1.5260560000000001</v>
      </c>
      <c r="BS283">
        <v>23.029319999999998</v>
      </c>
      <c r="BT283" s="1">
        <v>2.636488E-2</v>
      </c>
      <c r="BU283">
        <v>10.87303</v>
      </c>
      <c r="BV283">
        <v>1.5258130000000001</v>
      </c>
      <c r="BW283">
        <v>23.041840000000001</v>
      </c>
      <c r="BX283">
        <v>0.82779780000000003</v>
      </c>
      <c r="BY283">
        <v>349.70650000000001</v>
      </c>
      <c r="BZ283">
        <v>1.5256510000000001</v>
      </c>
      <c r="CA283">
        <v>23.267669999999999</v>
      </c>
      <c r="CB283">
        <v>7.5630189999999997</v>
      </c>
      <c r="CC283">
        <v>3258.6610000000001</v>
      </c>
      <c r="CD283">
        <v>1.5254779999999999</v>
      </c>
      <c r="CE283">
        <v>23.435320000000001</v>
      </c>
      <c r="CF283">
        <v>25.240559999999999</v>
      </c>
      <c r="CG283">
        <v>11061.14</v>
      </c>
      <c r="CH283">
        <v>1.525353</v>
      </c>
      <c r="CI283">
        <v>23.608499999999999</v>
      </c>
      <c r="CJ283">
        <v>36.152070000000002</v>
      </c>
      <c r="CK283">
        <v>16073.39</v>
      </c>
      <c r="CL283">
        <v>1.525242</v>
      </c>
      <c r="CM283">
        <v>23.55622</v>
      </c>
      <c r="CN283">
        <v>25.19144</v>
      </c>
      <c r="CO283">
        <v>11343.99</v>
      </c>
      <c r="CP283">
        <v>1.525137</v>
      </c>
      <c r="CQ283">
        <v>23.27223</v>
      </c>
      <c r="CR283">
        <v>9.3927890000000005</v>
      </c>
      <c r="CS283">
        <v>4276.8289999999997</v>
      </c>
      <c r="CT283">
        <v>1.5250790000000001</v>
      </c>
      <c r="CU283">
        <v>23.029170000000001</v>
      </c>
      <c r="CV283">
        <v>2.0368059999999999</v>
      </c>
      <c r="CW283">
        <v>936.43449999999996</v>
      </c>
      <c r="CX283">
        <v>1.5250049999999999</v>
      </c>
      <c r="CY283">
        <v>22.908370000000001</v>
      </c>
      <c r="CZ283">
        <v>0.2803041</v>
      </c>
      <c r="DA283">
        <v>129.85120000000001</v>
      </c>
      <c r="DB283">
        <v>1.5249410000000001</v>
      </c>
      <c r="DC283">
        <v>23.285440000000001</v>
      </c>
      <c r="DD283" s="1">
        <v>3.1214120000000001E-2</v>
      </c>
      <c r="DE283">
        <v>14.4339</v>
      </c>
      <c r="DF283">
        <v>1.5249060000000001</v>
      </c>
      <c r="DG283">
        <v>23.901689999999999</v>
      </c>
      <c r="DH283" s="1">
        <v>7.4986319999999999E-3</v>
      </c>
      <c r="DI283">
        <v>3.3817520000000001</v>
      </c>
      <c r="DJ283">
        <v>1.5248429999999999</v>
      </c>
      <c r="DK283">
        <v>24.49569</v>
      </c>
      <c r="DL283" s="1">
        <v>5.1004910000000004E-3</v>
      </c>
      <c r="DM283">
        <v>2.2777799999999999</v>
      </c>
      <c r="DN283">
        <v>1.524786</v>
      </c>
      <c r="DO283">
        <v>24.999600000000001</v>
      </c>
      <c r="DP283" s="1">
        <v>4.225019E-3</v>
      </c>
      <c r="DQ283">
        <v>1.8853200000000001</v>
      </c>
      <c r="DR283">
        <v>1.5247189999999999</v>
      </c>
      <c r="DS283">
        <v>25.01681</v>
      </c>
      <c r="DT283" s="1">
        <v>3.5579040000000002E-3</v>
      </c>
      <c r="DU283">
        <v>1.587475</v>
      </c>
      <c r="DV283">
        <v>1.5246569999999999</v>
      </c>
      <c r="DW283">
        <v>24.743079999999999</v>
      </c>
      <c r="DX283" s="1">
        <v>3.0121200000000001E-3</v>
      </c>
      <c r="DY283">
        <v>1.3439319999999999</v>
      </c>
      <c r="DZ283">
        <v>1.5245500000000001</v>
      </c>
      <c r="EA283">
        <v>24.38402</v>
      </c>
      <c r="EB283" s="1">
        <v>2.5639040000000001E-3</v>
      </c>
      <c r="EC283">
        <v>1.1439220000000001</v>
      </c>
      <c r="ED283">
        <v>1.5244200000000001</v>
      </c>
      <c r="EE283">
        <v>24.017160000000001</v>
      </c>
      <c r="EF283" s="1">
        <v>2.1965840000000001E-3</v>
      </c>
      <c r="EG283">
        <v>0.9799755</v>
      </c>
      <c r="EH283">
        <v>1.5243119999999999</v>
      </c>
      <c r="EI283">
        <v>24.0183</v>
      </c>
      <c r="EJ283" s="1">
        <v>1.8952540000000001E-3</v>
      </c>
      <c r="EK283">
        <v>0.845503</v>
      </c>
      <c r="EL283">
        <v>1.5241709999999999</v>
      </c>
      <c r="EM283">
        <v>24.361899999999999</v>
      </c>
      <c r="EN283" s="1">
        <v>1.646904E-3</v>
      </c>
      <c r="EO283">
        <v>0.73468509999999998</v>
      </c>
      <c r="EP283">
        <v>1.5239959999999999</v>
      </c>
      <c r="EQ283">
        <v>24.840900000000001</v>
      </c>
      <c r="ER283" s="1">
        <v>1.442151E-3</v>
      </c>
      <c r="ES283">
        <v>0.64332730000000005</v>
      </c>
      <c r="ET283">
        <v>1.5238080000000001</v>
      </c>
      <c r="EU283">
        <v>25.293379999999999</v>
      </c>
      <c r="EV283" s="1">
        <v>1.271765E-3</v>
      </c>
      <c r="EW283">
        <v>0.56732369999999999</v>
      </c>
      <c r="EX283">
        <v>1.523617</v>
      </c>
      <c r="EY283">
        <v>25.339739999999999</v>
      </c>
      <c r="EZ283" s="1">
        <v>1.1287109999999999E-3</v>
      </c>
      <c r="FA283">
        <v>0.50352399999999997</v>
      </c>
      <c r="FB283">
        <v>1.523409</v>
      </c>
      <c r="FC283">
        <v>25.09291</v>
      </c>
      <c r="FD283" s="1">
        <v>1.007768E-3</v>
      </c>
      <c r="FE283">
        <v>0.44958629999999999</v>
      </c>
      <c r="FF283">
        <v>1.523212</v>
      </c>
      <c r="FG283">
        <v>24.795400000000001</v>
      </c>
      <c r="FH283" s="1">
        <v>9.0543090000000002E-4</v>
      </c>
      <c r="FI283">
        <v>0.4039297</v>
      </c>
      <c r="FJ283">
        <v>1.5230060000000001</v>
      </c>
      <c r="FK283">
        <v>24.478929999999998</v>
      </c>
      <c r="FL283" s="1">
        <v>8.1920059999999995E-4</v>
      </c>
      <c r="FM283">
        <v>0.36547380000000002</v>
      </c>
      <c r="FN283">
        <v>1.522767</v>
      </c>
      <c r="FO283">
        <v>24.54589</v>
      </c>
      <c r="FP283" s="1">
        <v>7.4677309999999998E-4</v>
      </c>
      <c r="FQ283">
        <v>0.33317479999999999</v>
      </c>
      <c r="FR283">
        <v>1.522567</v>
      </c>
      <c r="FS283">
        <v>24.827839999999998</v>
      </c>
      <c r="FT283" s="1">
        <v>6.8555220000000004E-4</v>
      </c>
      <c r="FU283">
        <v>0.30586089999999999</v>
      </c>
      <c r="FV283">
        <v>1.5223469999999999</v>
      </c>
      <c r="FW283">
        <v>25.012820000000001</v>
      </c>
      <c r="FX283" s="1">
        <v>6.3318670000000001E-4</v>
      </c>
      <c r="FY283">
        <v>0.28252430000000001</v>
      </c>
      <c r="FZ283">
        <v>1.5221659999999999</v>
      </c>
      <c r="GA283">
        <v>25.17953</v>
      </c>
      <c r="GB283" s="1">
        <v>5.8753060000000005E-4</v>
      </c>
      <c r="GC283">
        <v>0.26216479999999998</v>
      </c>
      <c r="GD283">
        <v>1.521976</v>
      </c>
      <c r="GE283">
        <v>25.086500000000001</v>
      </c>
      <c r="GF283" s="1">
        <v>5.4843579999999995E-4</v>
      </c>
      <c r="GG283">
        <v>0.24472840000000001</v>
      </c>
      <c r="GH283">
        <v>1.5218100000000001</v>
      </c>
      <c r="GI283">
        <v>24.984919999999999</v>
      </c>
      <c r="GJ283" s="1">
        <v>5.1453489999999996E-4</v>
      </c>
      <c r="GK283">
        <v>0.2296147</v>
      </c>
      <c r="GL283">
        <v>1.5216529999999999</v>
      </c>
      <c r="GM283">
        <v>24.818680000000001</v>
      </c>
      <c r="GN283" s="1">
        <v>4.8449769999999999E-4</v>
      </c>
      <c r="GO283">
        <v>0.2162203</v>
      </c>
      <c r="GP283">
        <v>1.521495</v>
      </c>
      <c r="GQ283">
        <v>24.506530000000001</v>
      </c>
      <c r="GR283" s="1">
        <v>4.5786839999999997E-4</v>
      </c>
      <c r="GS283">
        <v>0.20435020000000001</v>
      </c>
      <c r="GT283">
        <v>1.521374</v>
      </c>
      <c r="GU283">
        <v>24.08991</v>
      </c>
      <c r="GV283" s="1">
        <v>4.3438109999999999E-4</v>
      </c>
      <c r="GW283">
        <v>0.19387840000000001</v>
      </c>
      <c r="GX283">
        <v>1.5212680000000001</v>
      </c>
      <c r="GY283">
        <v>23.93563</v>
      </c>
      <c r="GZ283" s="1">
        <v>4.1344489999999999E-4</v>
      </c>
      <c r="HA283">
        <v>0.1845464</v>
      </c>
      <c r="HB283">
        <v>1.5212049999999999</v>
      </c>
      <c r="HC283">
        <v>24.186820000000001</v>
      </c>
      <c r="HD283" s="1">
        <v>3.9422030000000002E-4</v>
      </c>
      <c r="HE283">
        <v>0.1759724</v>
      </c>
      <c r="HF283">
        <v>1.5211380000000001</v>
      </c>
      <c r="HG283">
        <v>24.61598</v>
      </c>
      <c r="HH283" s="1">
        <v>3.764994E-4</v>
      </c>
      <c r="HI283">
        <v>0.16806660000000001</v>
      </c>
      <c r="HJ283">
        <v>1.521072</v>
      </c>
      <c r="HK283">
        <v>24.84132</v>
      </c>
      <c r="HL283" s="1">
        <v>3.6046819999999998E-4</v>
      </c>
      <c r="HM283">
        <v>0.1609168</v>
      </c>
      <c r="HN283">
        <v>1.5210319999999999</v>
      </c>
      <c r="HO283">
        <v>24.671579999999999</v>
      </c>
      <c r="HP283" s="1">
        <v>3.4567970000000002E-4</v>
      </c>
      <c r="HQ283">
        <v>0.15431909999999999</v>
      </c>
      <c r="HR283">
        <v>1.521004</v>
      </c>
      <c r="HS283">
        <v>24.364270000000001</v>
      </c>
      <c r="HT283" s="1">
        <v>3.321679E-4</v>
      </c>
      <c r="HU283">
        <v>0.14829290000000001</v>
      </c>
      <c r="HV283">
        <v>1.520961</v>
      </c>
      <c r="HW283">
        <v>23.92887</v>
      </c>
      <c r="HX283" s="1">
        <v>3.1989889999999997E-4</v>
      </c>
      <c r="HY283">
        <v>0.1428188</v>
      </c>
      <c r="HZ283">
        <v>1.52095</v>
      </c>
      <c r="IA283">
        <v>23.711649999999999</v>
      </c>
      <c r="IB283" s="1">
        <v>3.0856189999999998E-4</v>
      </c>
      <c r="IC283">
        <v>0.1377584</v>
      </c>
      <c r="ID283">
        <v>1.5209269999999999</v>
      </c>
      <c r="IE283">
        <v>23.792120000000001</v>
      </c>
      <c r="IF283" s="1">
        <v>2.9798569999999998E-4</v>
      </c>
      <c r="IG283">
        <v>0.13304179999999999</v>
      </c>
      <c r="IH283">
        <v>1.520896</v>
      </c>
      <c r="II283">
        <v>24.014990000000001</v>
      </c>
      <c r="IJ283" s="1">
        <v>2.878779E-4</v>
      </c>
      <c r="IK283">
        <v>0.1285346</v>
      </c>
      <c r="IL283">
        <v>1.520872</v>
      </c>
      <c r="IM283">
        <v>24.328790000000001</v>
      </c>
      <c r="IN283" s="1">
        <v>2.7825309999999999E-4</v>
      </c>
      <c r="IO283">
        <v>0.1242451</v>
      </c>
      <c r="IP283">
        <v>1.520869</v>
      </c>
      <c r="IQ283">
        <v>24.344809999999999</v>
      </c>
      <c r="IR283" s="1">
        <v>2.6918180000000001E-4</v>
      </c>
      <c r="IS283">
        <v>0.1201948</v>
      </c>
      <c r="IT283">
        <v>1.5208120000000001</v>
      </c>
      <c r="IU283">
        <v>24.154209999999999</v>
      </c>
      <c r="IV283" s="1">
        <v>2.6069629999999998E-4</v>
      </c>
      <c r="IW283">
        <v>0.11641029999999999</v>
      </c>
      <c r="IX283">
        <v>1.520777</v>
      </c>
      <c r="IY283">
        <v>23.94838</v>
      </c>
      <c r="IZ283" s="1">
        <v>2.5261439999999999E-4</v>
      </c>
      <c r="JA283">
        <v>0.1128097</v>
      </c>
      <c r="JB283">
        <v>1.520732</v>
      </c>
      <c r="JC283">
        <v>23.741820000000001</v>
      </c>
      <c r="JD283" s="1">
        <v>2.44663E-4</v>
      </c>
      <c r="JE283">
        <v>0.10926909999999999</v>
      </c>
      <c r="JF283">
        <v>1.5206740000000001</v>
      </c>
      <c r="JG283">
        <v>23.957799999999999</v>
      </c>
      <c r="JH283" s="1">
        <v>2.369316E-4</v>
      </c>
      <c r="JI283">
        <v>0.10582220000000001</v>
      </c>
      <c r="JJ283">
        <v>1.5206090000000001</v>
      </c>
      <c r="JK283">
        <v>24.32788</v>
      </c>
      <c r="JL283" s="1">
        <v>2.293923E-4</v>
      </c>
      <c r="JM283">
        <v>0.10246130000000001</v>
      </c>
      <c r="JN283">
        <v>1.520535</v>
      </c>
      <c r="JO283">
        <v>24.628779999999999</v>
      </c>
      <c r="JP283" s="1">
        <v>2.222782E-4</v>
      </c>
      <c r="JQ283" s="1">
        <v>9.9291030000000002E-2</v>
      </c>
      <c r="JR283">
        <v>1.520459</v>
      </c>
      <c r="JS283">
        <v>24.806950000000001</v>
      </c>
      <c r="JT283" s="1">
        <v>2.15665E-4</v>
      </c>
      <c r="JU283" s="1">
        <v>9.6339439999999998E-2</v>
      </c>
      <c r="JV283">
        <v>1.5203450000000001</v>
      </c>
      <c r="JW283">
        <v>24.78435</v>
      </c>
      <c r="JX283" s="1">
        <v>2.0919459999999999E-4</v>
      </c>
      <c r="JY283" s="1">
        <v>9.3462119999999996E-2</v>
      </c>
      <c r="JZ283">
        <v>1.5202310000000001</v>
      </c>
      <c r="KA283">
        <v>24.60408</v>
      </c>
      <c r="KB283" s="1">
        <v>2.0277580000000001E-4</v>
      </c>
      <c r="KC283">
        <v>9.0600100000000003E-2</v>
      </c>
      <c r="KD283">
        <v>1.520114</v>
      </c>
      <c r="KE283">
        <v>24.424769999999999</v>
      </c>
      <c r="KF283" s="1">
        <v>1.9660820000000001E-4</v>
      </c>
      <c r="KG283" s="1">
        <v>8.7852959999999994E-2</v>
      </c>
      <c r="KH283">
        <v>1.519976</v>
      </c>
      <c r="KI283">
        <v>24.24924</v>
      </c>
      <c r="KJ283" s="1">
        <v>1.9064019999999999E-4</v>
      </c>
      <c r="KK283" s="1">
        <v>8.5195209999999993E-2</v>
      </c>
      <c r="KL283">
        <v>1.5198590000000001</v>
      </c>
      <c r="KM283">
        <v>24.42107</v>
      </c>
      <c r="KN283" s="1">
        <v>1.8495229999999999E-4</v>
      </c>
      <c r="KO283" s="1">
        <v>8.2660609999999995E-2</v>
      </c>
      <c r="KP283">
        <v>1.5197240000000001</v>
      </c>
      <c r="KQ283">
        <v>24.726839999999999</v>
      </c>
      <c r="KR283" s="1">
        <v>1.7962330000000001E-4</v>
      </c>
      <c r="KS283">
        <v>8.0284599999999998E-2</v>
      </c>
      <c r="KT283">
        <v>1.5195970000000001</v>
      </c>
      <c r="KU283">
        <v>25.07743</v>
      </c>
      <c r="KV283" s="1">
        <v>1.7432290000000001E-4</v>
      </c>
      <c r="KW283" s="1">
        <v>7.7923569999999998E-2</v>
      </c>
      <c r="KX283">
        <v>1.519442</v>
      </c>
      <c r="KY283">
        <v>25.435749999999999</v>
      </c>
      <c r="KZ283" s="1">
        <v>1.693032E-4</v>
      </c>
      <c r="LA283" s="1">
        <v>7.5686249999999997E-2</v>
      </c>
      <c r="LB283">
        <v>1.519293</v>
      </c>
      <c r="LC283">
        <v>25.4863</v>
      </c>
      <c r="LD283" s="1">
        <v>1.644048E-4</v>
      </c>
      <c r="LE283" s="1">
        <v>7.3504910000000007E-2</v>
      </c>
      <c r="LF283">
        <v>1.5191570000000001</v>
      </c>
      <c r="LG283">
        <v>25.292069999999999</v>
      </c>
      <c r="LH283" s="1">
        <v>1.596088E-4</v>
      </c>
      <c r="LI283" s="1">
        <v>7.1365929999999994E-2</v>
      </c>
      <c r="LJ283">
        <v>1.5190360000000001</v>
      </c>
      <c r="LK283">
        <v>25.05453</v>
      </c>
      <c r="LL283" s="1">
        <v>1.551092E-4</v>
      </c>
      <c r="LM283" s="1">
        <v>6.9359580000000004E-2</v>
      </c>
      <c r="LN283">
        <v>1.5188950000000001</v>
      </c>
      <c r="LO283">
        <v>24.827750000000002</v>
      </c>
      <c r="LP283" s="1">
        <v>1.5070280000000001E-4</v>
      </c>
      <c r="LQ283">
        <v>6.7394200000000001E-2</v>
      </c>
      <c r="LR283">
        <v>1.518783</v>
      </c>
      <c r="LS283">
        <v>25.122240000000001</v>
      </c>
      <c r="LT283" s="1">
        <v>1.464499E-4</v>
      </c>
      <c r="LU283" s="1">
        <v>6.5496789999999999E-2</v>
      </c>
      <c r="LV283">
        <v>1.5186660000000001</v>
      </c>
      <c r="LW283">
        <v>25.630680000000002</v>
      </c>
      <c r="LX283" s="1">
        <v>1.424691E-4</v>
      </c>
      <c r="LY283" s="1">
        <v>6.3719880000000007E-2</v>
      </c>
      <c r="LZ283">
        <v>1.5185379999999999</v>
      </c>
      <c r="MA283">
        <v>26.16376</v>
      </c>
      <c r="MB283" s="1">
        <v>1.3867339999999999E-4</v>
      </c>
      <c r="MC283" s="1">
        <v>6.2027480000000003E-2</v>
      </c>
      <c r="MD283">
        <v>1.518424</v>
      </c>
      <c r="ME283">
        <v>26.679580000000001</v>
      </c>
      <c r="MF283" s="1">
        <v>1.34905E-4</v>
      </c>
      <c r="MG283">
        <v>6.0346799999999999E-2</v>
      </c>
      <c r="MH283">
        <v>1.5183059999999999</v>
      </c>
      <c r="MI283">
        <v>26.785779999999999</v>
      </c>
      <c r="MJ283" s="1">
        <v>1.3126610000000001E-4</v>
      </c>
      <c r="MK283" s="1">
        <v>5.8723089999999999E-2</v>
      </c>
      <c r="ML283">
        <v>1.518214</v>
      </c>
      <c r="MM283">
        <v>26.593699999999998</v>
      </c>
      <c r="MN283" s="1">
        <v>1.2787009999999999E-4</v>
      </c>
      <c r="MO283" s="1">
        <v>5.7205550000000001E-2</v>
      </c>
      <c r="MP283">
        <v>1.518122</v>
      </c>
      <c r="MQ283">
        <v>26.280429999999999</v>
      </c>
      <c r="MR283" s="1">
        <v>1.2453900000000001E-4</v>
      </c>
      <c r="MS283" s="1">
        <v>5.5719570000000003E-2</v>
      </c>
      <c r="MT283">
        <v>1.518</v>
      </c>
      <c r="MU283">
        <v>25.888670000000001</v>
      </c>
      <c r="MV283" s="1">
        <v>1.21142E-4</v>
      </c>
      <c r="MW283" s="1">
        <v>5.4203950000000001E-2</v>
      </c>
      <c r="MX283">
        <v>1.5179069999999999</v>
      </c>
      <c r="MY283">
        <v>25.605619999999998</v>
      </c>
      <c r="MZ283" s="1">
        <v>1.17842E-4</v>
      </c>
      <c r="NA283" s="1">
        <v>5.2730850000000003E-2</v>
      </c>
      <c r="NB283">
        <v>1.517814</v>
      </c>
      <c r="NC283">
        <v>25.619070000000001</v>
      </c>
      <c r="ND283" s="1">
        <v>1.1457229999999999E-4</v>
      </c>
      <c r="NE283" s="1">
        <v>5.1270049999999998E-2</v>
      </c>
      <c r="NF283">
        <v>1.5177099999999999</v>
      </c>
      <c r="NG283">
        <v>25.986830000000001</v>
      </c>
      <c r="NH283" s="1">
        <v>1.114554E-4</v>
      </c>
      <c r="NI283" s="1">
        <v>4.9879039999999999E-2</v>
      </c>
      <c r="NJ283">
        <v>1.5175989999999999</v>
      </c>
      <c r="NK283">
        <v>26.213380000000001</v>
      </c>
      <c r="NL283" s="1">
        <v>1.0847420000000001E-4</v>
      </c>
      <c r="NM283" s="1">
        <v>4.8547340000000001E-2</v>
      </c>
      <c r="NN283">
        <v>1.517487</v>
      </c>
      <c r="NO283">
        <v>26.169339999999998</v>
      </c>
      <c r="NP283" s="1">
        <v>1.056085E-4</v>
      </c>
      <c r="NQ283">
        <v>4.7268299999999999E-2</v>
      </c>
      <c r="NR283">
        <v>1.517406</v>
      </c>
      <c r="NS283">
        <v>25.99588</v>
      </c>
      <c r="NT283" s="1">
        <v>1.027282E-4</v>
      </c>
      <c r="NU283" s="1">
        <v>4.5982960000000003E-2</v>
      </c>
      <c r="NV283">
        <v>1.5172870000000001</v>
      </c>
      <c r="NW283">
        <v>25.667149999999999</v>
      </c>
      <c r="NX283" s="1">
        <v>9.9875319999999997E-5</v>
      </c>
      <c r="NY283" s="1">
        <v>4.470826E-2</v>
      </c>
      <c r="NZ283">
        <v>1.5172270000000001</v>
      </c>
      <c r="OA283">
        <v>25.244160000000001</v>
      </c>
      <c r="OB283" s="1">
        <v>9.7007159999999999E-5</v>
      </c>
      <c r="OC283" s="1">
        <v>4.3426720000000002E-2</v>
      </c>
      <c r="OD283">
        <v>1.5170999999999999</v>
      </c>
      <c r="OE283">
        <v>25.108689999999999</v>
      </c>
      <c r="OF283" s="1">
        <v>9.4241979999999995E-5</v>
      </c>
      <c r="OG283" s="1">
        <v>4.2191770000000003E-2</v>
      </c>
      <c r="OH283">
        <v>1.5170429999999999</v>
      </c>
      <c r="OI283">
        <v>25.262730000000001</v>
      </c>
      <c r="OJ283" s="1">
        <v>9.1577829999999998E-5</v>
      </c>
      <c r="OK283" s="1">
        <v>4.1000839999999997E-2</v>
      </c>
    </row>
    <row r="284" spans="1:401" x14ac:dyDescent="0.35">
      <c r="A284">
        <v>290</v>
      </c>
      <c r="B284" t="s">
        <v>4</v>
      </c>
      <c r="C284" t="s">
        <v>181</v>
      </c>
      <c r="D284" t="s">
        <v>288</v>
      </c>
      <c r="E284">
        <v>800.67</v>
      </c>
      <c r="F284">
        <v>1.588433</v>
      </c>
      <c r="G284">
        <v>25.306059999999999</v>
      </c>
      <c r="H284">
        <v>0</v>
      </c>
      <c r="I284">
        <v>0</v>
      </c>
      <c r="J284">
        <v>1.588195</v>
      </c>
      <c r="K284">
        <v>24.943059999999999</v>
      </c>
      <c r="L284">
        <v>0</v>
      </c>
      <c r="M284">
        <v>0</v>
      </c>
      <c r="N284">
        <v>1.5879509999999999</v>
      </c>
      <c r="O284">
        <v>24.594080000000002</v>
      </c>
      <c r="P284">
        <v>0</v>
      </c>
      <c r="Q284">
        <v>0</v>
      </c>
      <c r="R284">
        <v>1.5876380000000001</v>
      </c>
      <c r="S284">
        <v>24.306740000000001</v>
      </c>
      <c r="T284">
        <v>0</v>
      </c>
      <c r="U284">
        <v>0</v>
      </c>
      <c r="V284">
        <v>1.587358</v>
      </c>
      <c r="W284">
        <v>24.271429999999999</v>
      </c>
      <c r="X284">
        <v>0</v>
      </c>
      <c r="Y284">
        <v>0</v>
      </c>
      <c r="Z284">
        <v>1.587075</v>
      </c>
      <c r="AA284">
        <v>24.26</v>
      </c>
      <c r="AB284">
        <v>0</v>
      </c>
      <c r="AC284">
        <v>0</v>
      </c>
      <c r="AD284">
        <v>1.5867450000000001</v>
      </c>
      <c r="AE284">
        <v>24.170780000000001</v>
      </c>
      <c r="AF284">
        <v>0</v>
      </c>
      <c r="AG284">
        <v>0</v>
      </c>
      <c r="AH284">
        <v>1.586414</v>
      </c>
      <c r="AI284">
        <v>23.995609999999999</v>
      </c>
      <c r="AJ284">
        <v>0</v>
      </c>
      <c r="AK284">
        <v>0</v>
      </c>
      <c r="AL284">
        <v>1.586077</v>
      </c>
      <c r="AM284">
        <v>23.681260000000002</v>
      </c>
      <c r="AN284">
        <v>0</v>
      </c>
      <c r="AO284">
        <v>0</v>
      </c>
      <c r="AP284">
        <v>1.585807</v>
      </c>
      <c r="AQ284">
        <v>23.599740000000001</v>
      </c>
      <c r="AR284">
        <v>0</v>
      </c>
      <c r="AS284">
        <v>0</v>
      </c>
      <c r="AT284">
        <v>1.5855189999999999</v>
      </c>
      <c r="AU284">
        <v>23.696670000000001</v>
      </c>
      <c r="AV284">
        <v>0</v>
      </c>
      <c r="AW284">
        <v>0</v>
      </c>
      <c r="AX284">
        <v>1.585234</v>
      </c>
      <c r="AY284">
        <v>23.765350000000002</v>
      </c>
      <c r="AZ284">
        <v>0</v>
      </c>
      <c r="BA284">
        <v>0</v>
      </c>
      <c r="BB284">
        <v>1.5850219999999999</v>
      </c>
      <c r="BC284">
        <v>23.889220000000002</v>
      </c>
      <c r="BD284" s="1">
        <v>8.7642539999999997E-25</v>
      </c>
      <c r="BE284" s="1">
        <v>4.9846219999999999E-22</v>
      </c>
      <c r="BF284">
        <v>1.5847599999999999</v>
      </c>
      <c r="BG284">
        <v>23.828479999999999</v>
      </c>
      <c r="BH284" s="1">
        <v>3.7805749999999998E-16</v>
      </c>
      <c r="BI284" s="1">
        <v>1.384015E-13</v>
      </c>
      <c r="BJ284">
        <v>1.5845469999999999</v>
      </c>
      <c r="BK284">
        <v>23.575089999999999</v>
      </c>
      <c r="BL284" s="1">
        <v>7.0255840000000006E-8</v>
      </c>
      <c r="BM284" s="1">
        <v>2.9911829999999999E-5</v>
      </c>
      <c r="BN284">
        <v>1.584341</v>
      </c>
      <c r="BO284">
        <v>23.322600000000001</v>
      </c>
      <c r="BP284" s="1">
        <v>1.337694E-4</v>
      </c>
      <c r="BQ284" s="1">
        <v>6.2149410000000002E-2</v>
      </c>
      <c r="BR284">
        <v>1.5841860000000001</v>
      </c>
      <c r="BS284">
        <v>23.048870000000001</v>
      </c>
      <c r="BT284" s="1">
        <v>2.2290589999999999E-2</v>
      </c>
      <c r="BU284">
        <v>10.948119999999999</v>
      </c>
      <c r="BV284">
        <v>1.5840019999999999</v>
      </c>
      <c r="BW284">
        <v>23.060500000000001</v>
      </c>
      <c r="BX284">
        <v>0.73817560000000004</v>
      </c>
      <c r="BY284">
        <v>379.07339999999999</v>
      </c>
      <c r="BZ284">
        <v>1.5839030000000001</v>
      </c>
      <c r="CA284">
        <v>23.285160000000001</v>
      </c>
      <c r="CB284">
        <v>7.0472590000000004</v>
      </c>
      <c r="CC284">
        <v>3758.3539999999998</v>
      </c>
      <c r="CD284">
        <v>1.5837730000000001</v>
      </c>
      <c r="CE284">
        <v>23.45346</v>
      </c>
      <c r="CF284">
        <v>24.418970000000002</v>
      </c>
      <c r="CG284">
        <v>13464.18</v>
      </c>
      <c r="CH284">
        <v>1.5836650000000001</v>
      </c>
      <c r="CI284">
        <v>23.625599999999999</v>
      </c>
      <c r="CJ284">
        <v>36.152340000000002</v>
      </c>
      <c r="CK284">
        <v>20534.53</v>
      </c>
      <c r="CL284">
        <v>1.583612</v>
      </c>
      <c r="CM284">
        <v>23.571639999999999</v>
      </c>
      <c r="CN284">
        <v>25.919560000000001</v>
      </c>
      <c r="CO284">
        <v>15117.45</v>
      </c>
      <c r="CP284">
        <v>1.5835239999999999</v>
      </c>
      <c r="CQ284">
        <v>23.28763</v>
      </c>
      <c r="CR284">
        <v>9.9153289999999998</v>
      </c>
      <c r="CS284">
        <v>5923.473</v>
      </c>
      <c r="CT284">
        <v>1.583467</v>
      </c>
      <c r="CU284">
        <v>23.04186</v>
      </c>
      <c r="CV284">
        <v>2.1994609999999999</v>
      </c>
      <c r="CW284">
        <v>1342.623</v>
      </c>
      <c r="CX284">
        <v>1.5834440000000001</v>
      </c>
      <c r="CY284">
        <v>22.920649999999998</v>
      </c>
      <c r="CZ284">
        <v>0.30825989999999998</v>
      </c>
      <c r="DA284">
        <v>191.5472</v>
      </c>
      <c r="DB284">
        <v>1.5833930000000001</v>
      </c>
      <c r="DC284">
        <v>23.29325</v>
      </c>
      <c r="DD284" s="1">
        <v>3.4220439999999998E-2</v>
      </c>
      <c r="DE284">
        <v>21.251000000000001</v>
      </c>
      <c r="DF284">
        <v>1.5833520000000001</v>
      </c>
      <c r="DG284">
        <v>23.907450000000001</v>
      </c>
      <c r="DH284" s="1">
        <v>7.7535599999999996E-3</v>
      </c>
      <c r="DI284">
        <v>4.5632650000000003</v>
      </c>
      <c r="DJ284">
        <v>1.583302</v>
      </c>
      <c r="DK284">
        <v>24.501449999999998</v>
      </c>
      <c r="DL284" s="1">
        <v>5.149168E-3</v>
      </c>
      <c r="DM284">
        <v>2.9570639999999999</v>
      </c>
      <c r="DN284">
        <v>1.5832930000000001</v>
      </c>
      <c r="DO284">
        <v>25.005559999999999</v>
      </c>
      <c r="DP284" s="1">
        <v>4.2567560000000004E-3</v>
      </c>
      <c r="DQ284">
        <v>2.4394429999999998</v>
      </c>
      <c r="DR284">
        <v>1.5832409999999999</v>
      </c>
      <c r="DS284">
        <v>25.02684</v>
      </c>
      <c r="DT284" s="1">
        <v>3.5836050000000001E-3</v>
      </c>
      <c r="DU284">
        <v>2.053131</v>
      </c>
      <c r="DV284">
        <v>1.583169</v>
      </c>
      <c r="DW284">
        <v>24.758379999999999</v>
      </c>
      <c r="DX284" s="1">
        <v>3.033221E-3</v>
      </c>
      <c r="DY284">
        <v>1.737598</v>
      </c>
      <c r="DZ284">
        <v>1.583091</v>
      </c>
      <c r="EA284">
        <v>24.406130000000001</v>
      </c>
      <c r="EB284" s="1">
        <v>2.5812330000000001E-3</v>
      </c>
      <c r="EC284">
        <v>1.4784409999999999</v>
      </c>
      <c r="ED284">
        <v>1.583013</v>
      </c>
      <c r="EE284">
        <v>24.042549999999999</v>
      </c>
      <c r="EF284" s="1">
        <v>2.2107670000000002E-3</v>
      </c>
      <c r="EG284">
        <v>1.2659910000000001</v>
      </c>
      <c r="EH284">
        <v>1.582918</v>
      </c>
      <c r="EI284">
        <v>24.042079999999999</v>
      </c>
      <c r="EJ284" s="1">
        <v>1.906921E-3</v>
      </c>
      <c r="EK284">
        <v>1.091785</v>
      </c>
      <c r="EL284">
        <v>1.5828139999999999</v>
      </c>
      <c r="EM284">
        <v>24.381440000000001</v>
      </c>
      <c r="EN284" s="1">
        <v>1.656523E-3</v>
      </c>
      <c r="EO284">
        <v>0.94824090000000005</v>
      </c>
      <c r="EP284">
        <v>1.582651</v>
      </c>
      <c r="EQ284">
        <v>24.854379999999999</v>
      </c>
      <c r="ER284" s="1">
        <v>1.450097E-3</v>
      </c>
      <c r="ES284">
        <v>0.82991400000000004</v>
      </c>
      <c r="ET284">
        <v>1.5825400000000001</v>
      </c>
      <c r="EU284">
        <v>25.302040000000002</v>
      </c>
      <c r="EV284" s="1">
        <v>1.278415E-3</v>
      </c>
      <c r="EW284">
        <v>0.73154779999999997</v>
      </c>
      <c r="EX284">
        <v>1.582371</v>
      </c>
      <c r="EY284">
        <v>25.349309999999999</v>
      </c>
      <c r="EZ284" s="1">
        <v>1.1343099999999999E-3</v>
      </c>
      <c r="FA284">
        <v>0.64901350000000002</v>
      </c>
      <c r="FB284">
        <v>1.582254</v>
      </c>
      <c r="FC284">
        <v>25.106369999999998</v>
      </c>
      <c r="FD284" s="1">
        <v>1.0125170000000001E-3</v>
      </c>
      <c r="FE284">
        <v>0.57927200000000001</v>
      </c>
      <c r="FF284">
        <v>1.582085</v>
      </c>
      <c r="FG284">
        <v>24.81306</v>
      </c>
      <c r="FH284" s="1">
        <v>9.0944189999999996E-4</v>
      </c>
      <c r="FI284">
        <v>0.52022139999999994</v>
      </c>
      <c r="FJ284">
        <v>1.581942</v>
      </c>
      <c r="FK284">
        <v>24.50102</v>
      </c>
      <c r="FL284" s="1">
        <v>8.2256579999999998E-4</v>
      </c>
      <c r="FM284">
        <v>0.47047080000000002</v>
      </c>
      <c r="FN284">
        <v>1.581753</v>
      </c>
      <c r="FO284">
        <v>24.567969999999999</v>
      </c>
      <c r="FP284" s="1">
        <v>7.4960670000000001E-4</v>
      </c>
      <c r="FQ284">
        <v>0.42868420000000002</v>
      </c>
      <c r="FR284">
        <v>1.5816220000000001</v>
      </c>
      <c r="FS284">
        <v>24.844919999999998</v>
      </c>
      <c r="FT284" s="1">
        <v>6.8795719999999996E-4</v>
      </c>
      <c r="FU284">
        <v>0.3933683</v>
      </c>
      <c r="FV284">
        <v>1.581448</v>
      </c>
      <c r="FW284">
        <v>25.026129999999998</v>
      </c>
      <c r="FX284" s="1">
        <v>6.3527009999999999E-4</v>
      </c>
      <c r="FY284">
        <v>0.36323270000000002</v>
      </c>
      <c r="FZ284">
        <v>1.581297</v>
      </c>
      <c r="GA284">
        <v>25.18749</v>
      </c>
      <c r="GB284" s="1">
        <v>5.8933749999999995E-4</v>
      </c>
      <c r="GC284">
        <v>0.3369471</v>
      </c>
      <c r="GD284">
        <v>1.5811649999999999</v>
      </c>
      <c r="GE284">
        <v>25.096620000000001</v>
      </c>
      <c r="GF284" s="1">
        <v>5.4997810000000005E-4</v>
      </c>
      <c r="GG284">
        <v>0.3144091</v>
      </c>
      <c r="GH284">
        <v>1.5810569999999999</v>
      </c>
      <c r="GI284">
        <v>24.997779999999999</v>
      </c>
      <c r="GJ284" s="1">
        <v>5.1589279999999995E-4</v>
      </c>
      <c r="GK284">
        <v>0.29491220000000001</v>
      </c>
      <c r="GL284">
        <v>1.5809470000000001</v>
      </c>
      <c r="GM284">
        <v>24.840810000000001</v>
      </c>
      <c r="GN284" s="1">
        <v>4.8570489999999998E-4</v>
      </c>
      <c r="GO284">
        <v>0.27764539999999999</v>
      </c>
      <c r="GP284">
        <v>1.580862</v>
      </c>
      <c r="GQ284">
        <v>24.536829999999998</v>
      </c>
      <c r="GR284" s="1">
        <v>4.5893319999999998E-4</v>
      </c>
      <c r="GS284">
        <v>0.26233709999999999</v>
      </c>
      <c r="GT284">
        <v>1.5807370000000001</v>
      </c>
      <c r="GU284">
        <v>24.123640000000002</v>
      </c>
      <c r="GV284" s="1">
        <v>4.3532199999999998E-4</v>
      </c>
      <c r="GW284">
        <v>0.24883040000000001</v>
      </c>
      <c r="GX284">
        <v>1.580668</v>
      </c>
      <c r="GY284">
        <v>23.96604</v>
      </c>
      <c r="GZ284" s="1">
        <v>4.142948E-4</v>
      </c>
      <c r="HA284">
        <v>0.2368142</v>
      </c>
      <c r="HB284">
        <v>1.580597</v>
      </c>
      <c r="HC284">
        <v>24.20487</v>
      </c>
      <c r="HD284" s="1">
        <v>3.9501029999999999E-4</v>
      </c>
      <c r="HE284">
        <v>0.22579050000000001</v>
      </c>
      <c r="HF284">
        <v>1.580587</v>
      </c>
      <c r="HG284">
        <v>24.624140000000001</v>
      </c>
      <c r="HH284" s="1">
        <v>3.7721819999999998E-4</v>
      </c>
      <c r="HI284">
        <v>0.21561669999999999</v>
      </c>
      <c r="HJ284">
        <v>1.580535</v>
      </c>
      <c r="HK284">
        <v>24.843499999999999</v>
      </c>
      <c r="HL284" s="1">
        <v>3.6112070000000001E-4</v>
      </c>
      <c r="HM284">
        <v>0.20641229999999999</v>
      </c>
      <c r="HN284">
        <v>1.5805089999999999</v>
      </c>
      <c r="HO284">
        <v>24.682649999999999</v>
      </c>
      <c r="HP284" s="1">
        <v>3.4628380000000002E-4</v>
      </c>
      <c r="HQ284">
        <v>0.19793160000000001</v>
      </c>
      <c r="HR284">
        <v>1.5804670000000001</v>
      </c>
      <c r="HS284">
        <v>24.384499999999999</v>
      </c>
      <c r="HT284" s="1">
        <v>3.3271510000000001E-4</v>
      </c>
      <c r="HU284">
        <v>0.1901755</v>
      </c>
      <c r="HV284">
        <v>1.5804670000000001</v>
      </c>
      <c r="HW284">
        <v>23.959099999999999</v>
      </c>
      <c r="HX284">
        <v>3.2039999999999998E-4</v>
      </c>
      <c r="HY284">
        <v>0.1831306</v>
      </c>
      <c r="HZ284">
        <v>1.580462</v>
      </c>
      <c r="IA284">
        <v>23.743480000000002</v>
      </c>
      <c r="IB284" s="1">
        <v>3.0902639999999998E-4</v>
      </c>
      <c r="IC284">
        <v>0.1766258</v>
      </c>
      <c r="ID284">
        <v>1.580449</v>
      </c>
      <c r="IE284">
        <v>23.81615</v>
      </c>
      <c r="IF284" s="1">
        <v>2.9842650000000003E-4</v>
      </c>
      <c r="IG284">
        <v>0.1705709</v>
      </c>
      <c r="IH284">
        <v>1.580408</v>
      </c>
      <c r="II284">
        <v>24.028410000000001</v>
      </c>
      <c r="IJ284" s="1">
        <v>2.8829590000000003E-4</v>
      </c>
      <c r="IK284">
        <v>0.1647844</v>
      </c>
      <c r="IL284">
        <v>1.5804009999999999</v>
      </c>
      <c r="IM284">
        <v>24.33521</v>
      </c>
      <c r="IN284" s="1">
        <v>2.7865350000000002E-4</v>
      </c>
      <c r="IO284">
        <v>0.15928149999999999</v>
      </c>
      <c r="IP284">
        <v>1.580382</v>
      </c>
      <c r="IQ284">
        <v>24.354839999999999</v>
      </c>
      <c r="IR284" s="1">
        <v>2.6955330000000001E-4</v>
      </c>
      <c r="IS284">
        <v>0.1540782</v>
      </c>
      <c r="IT284">
        <v>1.5803529999999999</v>
      </c>
      <c r="IU284">
        <v>24.168530000000001</v>
      </c>
      <c r="IV284" s="1">
        <v>2.610469E-4</v>
      </c>
      <c r="IW284">
        <v>0.14921609999999999</v>
      </c>
      <c r="IX284">
        <v>1.580327</v>
      </c>
      <c r="IY284">
        <v>23.966080000000002</v>
      </c>
      <c r="IZ284" s="1">
        <v>2.5295450000000001E-4</v>
      </c>
      <c r="JA284">
        <v>0.14460200000000001</v>
      </c>
      <c r="JB284">
        <v>1.580295</v>
      </c>
      <c r="JC284">
        <v>23.763380000000002</v>
      </c>
      <c r="JD284" s="1">
        <v>2.4499489999999999E-4</v>
      </c>
      <c r="JE284">
        <v>0.14006379999999999</v>
      </c>
      <c r="JF284">
        <v>1.580255</v>
      </c>
      <c r="JG284">
        <v>23.976839999999999</v>
      </c>
      <c r="JH284" s="1">
        <v>2.372579E-4</v>
      </c>
      <c r="JI284">
        <v>0.13564989999999999</v>
      </c>
      <c r="JJ284">
        <v>1.5801829999999999</v>
      </c>
      <c r="JK284">
        <v>24.345179999999999</v>
      </c>
      <c r="JL284" s="1">
        <v>2.297054E-4</v>
      </c>
      <c r="JM284">
        <v>0.13134009999999999</v>
      </c>
      <c r="JN284">
        <v>1.580131</v>
      </c>
      <c r="JO284">
        <v>24.64357</v>
      </c>
      <c r="JP284" s="1">
        <v>2.2257019999999999E-4</v>
      </c>
      <c r="JQ284">
        <v>0.1272645</v>
      </c>
      <c r="JR284">
        <v>1.5800799999999999</v>
      </c>
      <c r="JS284">
        <v>24.820270000000001</v>
      </c>
      <c r="JT284" s="1">
        <v>2.159397E-4</v>
      </c>
      <c r="JU284">
        <v>0.1234748</v>
      </c>
      <c r="JV284">
        <v>1.5799840000000001</v>
      </c>
      <c r="JW284">
        <v>24.796099999999999</v>
      </c>
      <c r="JX284" s="1">
        <v>2.0947089999999999E-4</v>
      </c>
      <c r="JY284">
        <v>0.1197931</v>
      </c>
      <c r="JZ284">
        <v>1.579909</v>
      </c>
      <c r="KA284">
        <v>24.614139999999999</v>
      </c>
      <c r="KB284" s="1">
        <v>2.030418E-4</v>
      </c>
      <c r="KC284">
        <v>0.11612219999999999</v>
      </c>
      <c r="KD284">
        <v>1.57982</v>
      </c>
      <c r="KE284">
        <v>24.437519999999999</v>
      </c>
      <c r="KF284" s="1">
        <v>1.968672E-4</v>
      </c>
      <c r="KG284">
        <v>0.11259959999999999</v>
      </c>
      <c r="KH284">
        <v>1.5797129999999999</v>
      </c>
      <c r="KI284">
        <v>24.266210000000001</v>
      </c>
      <c r="KJ284" s="1">
        <v>1.908868E-4</v>
      </c>
      <c r="KK284">
        <v>0.1091887</v>
      </c>
      <c r="KL284">
        <v>1.5796399999999999</v>
      </c>
      <c r="KM284">
        <v>24.44265</v>
      </c>
      <c r="KN284" s="1">
        <v>1.8518620000000001E-4</v>
      </c>
      <c r="KO284">
        <v>0.10593610000000001</v>
      </c>
      <c r="KP284">
        <v>1.579539</v>
      </c>
      <c r="KQ284">
        <v>24.7485</v>
      </c>
      <c r="KR284" s="1">
        <v>1.7984880000000001E-4</v>
      </c>
      <c r="KS284">
        <v>0.1028877</v>
      </c>
      <c r="KT284">
        <v>1.579448</v>
      </c>
      <c r="KU284">
        <v>25.096229999999998</v>
      </c>
      <c r="KV284" s="1">
        <v>1.745432E-4</v>
      </c>
      <c r="KW284" s="1">
        <v>9.9863469999999996E-2</v>
      </c>
      <c r="KX284">
        <v>1.5793379999999999</v>
      </c>
      <c r="KY284">
        <v>25.447659999999999</v>
      </c>
      <c r="KZ284" s="1">
        <v>1.6951170000000001E-4</v>
      </c>
      <c r="LA284" s="1">
        <v>9.6989809999999996E-2</v>
      </c>
      <c r="LB284">
        <v>1.5792280000000001</v>
      </c>
      <c r="LC284">
        <v>25.49606</v>
      </c>
      <c r="LD284" s="1">
        <v>1.6461319999999999E-4</v>
      </c>
      <c r="LE284" s="1">
        <v>9.4196950000000002E-2</v>
      </c>
      <c r="LF284">
        <v>1.579129</v>
      </c>
      <c r="LG284">
        <v>25.303719999999998</v>
      </c>
      <c r="LH284" s="1">
        <v>1.598061E-4</v>
      </c>
      <c r="LI284">
        <v>9.1451599999999994E-2</v>
      </c>
      <c r="LJ284">
        <v>1.5790059999999999</v>
      </c>
      <c r="LK284">
        <v>25.071169999999999</v>
      </c>
      <c r="LL284" s="1">
        <v>1.5529660000000001E-4</v>
      </c>
      <c r="LM284" s="1">
        <v>8.8875689999999993E-2</v>
      </c>
      <c r="LN284">
        <v>1.5789470000000001</v>
      </c>
      <c r="LO284">
        <v>24.84937</v>
      </c>
      <c r="LP284" s="1">
        <v>1.5088849999999999E-4</v>
      </c>
      <c r="LQ284" s="1">
        <v>8.6359630000000007E-2</v>
      </c>
      <c r="LR284">
        <v>1.578873</v>
      </c>
      <c r="LS284">
        <v>25.14171</v>
      </c>
      <c r="LT284" s="1">
        <v>1.466258E-4</v>
      </c>
      <c r="LU284" s="1">
        <v>8.3924719999999994E-2</v>
      </c>
      <c r="LV284">
        <v>1.578757</v>
      </c>
      <c r="LW284">
        <v>25.646560000000001</v>
      </c>
      <c r="LX284" s="1">
        <v>1.4263319999999999E-4</v>
      </c>
      <c r="LY284" s="1">
        <v>8.1640870000000004E-2</v>
      </c>
      <c r="LZ284">
        <v>1.5786610000000001</v>
      </c>
      <c r="MA284">
        <v>26.175599999999999</v>
      </c>
      <c r="MB284" s="1">
        <v>1.388335E-4</v>
      </c>
      <c r="MC284">
        <v>7.9471100000000003E-2</v>
      </c>
      <c r="MD284">
        <v>1.5785769999999999</v>
      </c>
      <c r="ME284">
        <v>26.68901</v>
      </c>
      <c r="MF284" s="1">
        <v>1.3506379999999999E-4</v>
      </c>
      <c r="MG284" s="1">
        <v>7.7319990000000005E-2</v>
      </c>
      <c r="MH284">
        <v>1.578527</v>
      </c>
      <c r="MI284">
        <v>26.797840000000001</v>
      </c>
      <c r="MJ284" s="1">
        <v>1.3141610000000001E-4</v>
      </c>
      <c r="MK284" s="1">
        <v>7.523531E-2</v>
      </c>
      <c r="ML284">
        <v>1.57843</v>
      </c>
      <c r="MM284">
        <v>26.610430000000001</v>
      </c>
      <c r="MN284" s="1">
        <v>1.2801119999999999E-4</v>
      </c>
      <c r="MO284" s="1">
        <v>7.3285929999999999E-2</v>
      </c>
      <c r="MP284">
        <v>1.578346</v>
      </c>
      <c r="MQ284">
        <v>26.302579999999999</v>
      </c>
      <c r="MR284" s="1">
        <v>1.246823E-4</v>
      </c>
      <c r="MS284" s="1">
        <v>7.1386839999999993E-2</v>
      </c>
      <c r="MT284">
        <v>1.5782799999999999</v>
      </c>
      <c r="MU284">
        <v>25.91451</v>
      </c>
      <c r="MV284" s="1">
        <v>1.212851E-4</v>
      </c>
      <c r="MW284" s="1">
        <v>6.9447410000000001E-2</v>
      </c>
      <c r="MX284">
        <v>1.57822</v>
      </c>
      <c r="MY284">
        <v>25.629259999999999</v>
      </c>
      <c r="MZ284" s="1">
        <v>1.1798119999999999E-4</v>
      </c>
      <c r="NA284" s="1">
        <v>6.7559110000000006E-2</v>
      </c>
      <c r="NB284">
        <v>1.5781609999999999</v>
      </c>
      <c r="NC284">
        <v>25.63897</v>
      </c>
      <c r="ND284" s="1">
        <v>1.1471E-4</v>
      </c>
      <c r="NE284" s="1">
        <v>6.5689449999999996E-2</v>
      </c>
      <c r="NF284">
        <v>1.578052</v>
      </c>
      <c r="NG284">
        <v>25.998439999999999</v>
      </c>
      <c r="NH284" s="1">
        <v>1.115843E-4</v>
      </c>
      <c r="NI284" s="1">
        <v>6.3902039999999993E-2</v>
      </c>
      <c r="NJ284">
        <v>1.5779989999999999</v>
      </c>
      <c r="NK284">
        <v>26.221360000000001</v>
      </c>
      <c r="NL284" s="1">
        <v>1.085981E-4</v>
      </c>
      <c r="NM284" s="1">
        <v>6.2194649999999997E-2</v>
      </c>
      <c r="NN284">
        <v>1.5779099999999999</v>
      </c>
      <c r="NO284">
        <v>26.17876</v>
      </c>
      <c r="NP284" s="1">
        <v>1.057305E-4</v>
      </c>
      <c r="NQ284" s="1">
        <v>6.0555770000000002E-2</v>
      </c>
      <c r="NR284">
        <v>1.5778300000000001</v>
      </c>
      <c r="NS284">
        <v>26.012239999999998</v>
      </c>
      <c r="NT284" s="1">
        <v>1.028491E-4</v>
      </c>
      <c r="NU284" s="1">
        <v>5.8911320000000003E-2</v>
      </c>
      <c r="NV284">
        <v>1.577772</v>
      </c>
      <c r="NW284">
        <v>25.691870000000002</v>
      </c>
      <c r="NX284" s="1">
        <v>9.9997569999999997E-5</v>
      </c>
      <c r="NY284" s="1">
        <v>5.7281619999999998E-2</v>
      </c>
      <c r="NZ284">
        <v>1.577699</v>
      </c>
      <c r="OA284">
        <v>25.27589</v>
      </c>
      <c r="OB284" s="1">
        <v>9.7128019999999997E-5</v>
      </c>
      <c r="OC284" s="1">
        <v>5.5641410000000002E-2</v>
      </c>
      <c r="OD284">
        <v>1.577634</v>
      </c>
      <c r="OE284">
        <v>25.144290000000002</v>
      </c>
      <c r="OF284" s="1">
        <v>9.4355990000000002E-5</v>
      </c>
      <c r="OG284" s="1">
        <v>5.4055220000000001E-2</v>
      </c>
      <c r="OH284">
        <v>1.577577</v>
      </c>
      <c r="OI284">
        <v>25.290410000000001</v>
      </c>
      <c r="OJ284" s="1">
        <v>9.1691620000000003E-5</v>
      </c>
      <c r="OK284" s="1">
        <v>5.2531830000000002E-2</v>
      </c>
    </row>
    <row r="285" spans="1:401" x14ac:dyDescent="0.35">
      <c r="A285">
        <v>291</v>
      </c>
      <c r="B285" t="s">
        <v>4</v>
      </c>
      <c r="C285" t="s">
        <v>181</v>
      </c>
      <c r="D285" t="s">
        <v>289</v>
      </c>
      <c r="E285">
        <v>803.81849999999997</v>
      </c>
      <c r="F285">
        <v>0.99516990000000005</v>
      </c>
      <c r="G285">
        <v>25.344650000000001</v>
      </c>
      <c r="H285">
        <v>0</v>
      </c>
      <c r="I285">
        <v>0</v>
      </c>
      <c r="J285">
        <v>0.99500849999999996</v>
      </c>
      <c r="K285">
        <v>24.985700000000001</v>
      </c>
      <c r="L285">
        <v>0</v>
      </c>
      <c r="M285">
        <v>0</v>
      </c>
      <c r="N285">
        <v>0.99484130000000004</v>
      </c>
      <c r="O285">
        <v>24.627700000000001</v>
      </c>
      <c r="P285">
        <v>0</v>
      </c>
      <c r="Q285">
        <v>0</v>
      </c>
      <c r="R285">
        <v>0.9946526</v>
      </c>
      <c r="S285">
        <v>24.330210000000001</v>
      </c>
      <c r="T285">
        <v>0</v>
      </c>
      <c r="U285">
        <v>0</v>
      </c>
      <c r="V285">
        <v>0.99445749999999999</v>
      </c>
      <c r="W285">
        <v>24.284600000000001</v>
      </c>
      <c r="X285">
        <v>0</v>
      </c>
      <c r="Y285">
        <v>0</v>
      </c>
      <c r="Z285">
        <v>0.99425759999999996</v>
      </c>
      <c r="AA285">
        <v>24.267320000000002</v>
      </c>
      <c r="AB285">
        <v>0</v>
      </c>
      <c r="AC285">
        <v>0</v>
      </c>
      <c r="AD285">
        <v>0.9940348</v>
      </c>
      <c r="AE285">
        <v>24.184760000000001</v>
      </c>
      <c r="AF285">
        <v>0</v>
      </c>
      <c r="AG285">
        <v>0</v>
      </c>
      <c r="AH285">
        <v>0.9938266</v>
      </c>
      <c r="AI285">
        <v>24.022780000000001</v>
      </c>
      <c r="AJ285">
        <v>0</v>
      </c>
      <c r="AK285">
        <v>0</v>
      </c>
      <c r="AL285">
        <v>0.99361290000000002</v>
      </c>
      <c r="AM285">
        <v>23.726459999999999</v>
      </c>
      <c r="AN285">
        <v>0</v>
      </c>
      <c r="AO285">
        <v>0</v>
      </c>
      <c r="AP285">
        <v>0.99342299999999994</v>
      </c>
      <c r="AQ285">
        <v>23.652740000000001</v>
      </c>
      <c r="AR285">
        <v>0</v>
      </c>
      <c r="AS285">
        <v>0</v>
      </c>
      <c r="AT285">
        <v>0.9932242</v>
      </c>
      <c r="AU285">
        <v>23.74614</v>
      </c>
      <c r="AV285">
        <v>0</v>
      </c>
      <c r="AW285">
        <v>0</v>
      </c>
      <c r="AX285">
        <v>0.99304360000000003</v>
      </c>
      <c r="AY285">
        <v>23.802859999999999</v>
      </c>
      <c r="AZ285">
        <v>0</v>
      </c>
      <c r="BA285">
        <v>0</v>
      </c>
      <c r="BB285">
        <v>0.99289039999999995</v>
      </c>
      <c r="BC285">
        <v>23.91245</v>
      </c>
      <c r="BD285" s="1">
        <v>1.7053820000000001E-25</v>
      </c>
      <c r="BE285" s="1">
        <v>1.2892320000000001E-22</v>
      </c>
      <c r="BF285">
        <v>0.99272800000000005</v>
      </c>
      <c r="BG285">
        <v>23.845379999999999</v>
      </c>
      <c r="BH285" s="1">
        <v>4.4408470000000001E-17</v>
      </c>
      <c r="BI285" s="1">
        <v>3.3571930000000002E-14</v>
      </c>
      <c r="BJ285">
        <v>0.99258449999999998</v>
      </c>
      <c r="BK285">
        <v>23.591380000000001</v>
      </c>
      <c r="BL285" s="1">
        <v>3.81905E-8</v>
      </c>
      <c r="BM285" s="1">
        <v>2.0895959999999998E-5</v>
      </c>
      <c r="BN285">
        <v>0.99245300000000003</v>
      </c>
      <c r="BO285">
        <v>23.342880000000001</v>
      </c>
      <c r="BP285" s="1">
        <v>8.8985570000000002E-5</v>
      </c>
      <c r="BQ285">
        <v>5.3273599999999997E-2</v>
      </c>
      <c r="BR285">
        <v>0.99232200000000004</v>
      </c>
      <c r="BS285">
        <v>23.074909999999999</v>
      </c>
      <c r="BT285" s="1">
        <v>1.6683509999999999E-2</v>
      </c>
      <c r="BU285">
        <v>10.6081</v>
      </c>
      <c r="BV285">
        <v>0.99221780000000004</v>
      </c>
      <c r="BW285">
        <v>23.087789999999998</v>
      </c>
      <c r="BX285">
        <v>0.60458869999999998</v>
      </c>
      <c r="BY285">
        <v>404.14609999999999</v>
      </c>
      <c r="BZ285">
        <v>0.99214080000000004</v>
      </c>
      <c r="CA285">
        <v>23.31223</v>
      </c>
      <c r="CB285">
        <v>6.2195770000000001</v>
      </c>
      <c r="CC285">
        <v>4342.924</v>
      </c>
      <c r="CD285">
        <v>0.99205239999999995</v>
      </c>
      <c r="CE285">
        <v>23.48114</v>
      </c>
      <c r="CF285">
        <v>22.982189999999999</v>
      </c>
      <c r="CG285">
        <v>16689.52</v>
      </c>
      <c r="CH285">
        <v>0.99197539999999995</v>
      </c>
      <c r="CI285">
        <v>23.651620000000001</v>
      </c>
      <c r="CJ285">
        <v>36.013759999999998</v>
      </c>
      <c r="CK285">
        <v>27094.37</v>
      </c>
      <c r="CL285">
        <v>0.99192979999999997</v>
      </c>
      <c r="CM285">
        <v>23.591709999999999</v>
      </c>
      <c r="CN285">
        <v>27.14771</v>
      </c>
      <c r="CO285">
        <v>21094.42</v>
      </c>
      <c r="CP285">
        <v>0.99189110000000003</v>
      </c>
      <c r="CQ285">
        <v>23.30744</v>
      </c>
      <c r="CR285">
        <v>10.865729999999999</v>
      </c>
      <c r="CS285">
        <v>8694.9419999999991</v>
      </c>
      <c r="CT285">
        <v>0.99187360000000002</v>
      </c>
      <c r="CU285">
        <v>23.05875</v>
      </c>
      <c r="CV285">
        <v>2.5099089999999999</v>
      </c>
      <c r="CW285">
        <v>2062.9250000000002</v>
      </c>
      <c r="CX285">
        <v>0.99183250000000001</v>
      </c>
      <c r="CY285">
        <v>22.938569999999999</v>
      </c>
      <c r="CZ285">
        <v>0.36373759999999999</v>
      </c>
      <c r="DA285">
        <v>305.80380000000002</v>
      </c>
      <c r="DB285">
        <v>0.99179669999999998</v>
      </c>
      <c r="DC285">
        <v>23.30939</v>
      </c>
      <c r="DD285" s="1">
        <v>4.0376389999999998E-2</v>
      </c>
      <c r="DE285">
        <v>34.06221</v>
      </c>
      <c r="DF285">
        <v>0.99176819999999999</v>
      </c>
      <c r="DG285">
        <v>23.920349999999999</v>
      </c>
      <c r="DH285" s="1">
        <v>8.2757190000000008E-3</v>
      </c>
      <c r="DI285">
        <v>6.5597560000000001</v>
      </c>
      <c r="DJ285">
        <v>0.99175650000000004</v>
      </c>
      <c r="DK285">
        <v>24.51426</v>
      </c>
      <c r="DL285" s="1">
        <v>5.2388180000000001E-3</v>
      </c>
      <c r="DM285">
        <v>4.008845</v>
      </c>
      <c r="DN285">
        <v>0.9917089</v>
      </c>
      <c r="DO285">
        <v>25.0169</v>
      </c>
      <c r="DP285" s="1">
        <v>4.3125500000000001E-3</v>
      </c>
      <c r="DQ285">
        <v>3.2892809999999999</v>
      </c>
      <c r="DR285">
        <v>0.9916895</v>
      </c>
      <c r="DS285">
        <v>25.039149999999999</v>
      </c>
      <c r="DT285" s="1">
        <v>3.6286500000000002E-3</v>
      </c>
      <c r="DU285">
        <v>2.766645</v>
      </c>
      <c r="DV285">
        <v>0.99164220000000003</v>
      </c>
      <c r="DW285">
        <v>24.777049999999999</v>
      </c>
      <c r="DX285" s="1">
        <v>3.0701859999999999E-3</v>
      </c>
      <c r="DY285">
        <v>2.3404639999999999</v>
      </c>
      <c r="DZ285">
        <v>0.99161180000000004</v>
      </c>
      <c r="EA285">
        <v>24.434069999999998</v>
      </c>
      <c r="EB285">
        <v>2.6115999999999999E-3</v>
      </c>
      <c r="EC285">
        <v>1.990451</v>
      </c>
      <c r="ED285">
        <v>0.99153519999999995</v>
      </c>
      <c r="EE285">
        <v>24.076460000000001</v>
      </c>
      <c r="EF285" s="1">
        <v>2.2356170000000001E-3</v>
      </c>
      <c r="EG285">
        <v>1.703457</v>
      </c>
      <c r="EH285">
        <v>0.99147220000000003</v>
      </c>
      <c r="EI285">
        <v>24.077999999999999</v>
      </c>
      <c r="EJ285" s="1">
        <v>1.9273490000000001E-3</v>
      </c>
      <c r="EK285">
        <v>1.468178</v>
      </c>
      <c r="EL285">
        <v>0.99140220000000001</v>
      </c>
      <c r="EM285">
        <v>24.41301</v>
      </c>
      <c r="EN285" s="1">
        <v>1.6733679999999999E-3</v>
      </c>
      <c r="EO285">
        <v>1.274402</v>
      </c>
      <c r="EP285">
        <v>0.99131420000000003</v>
      </c>
      <c r="EQ285">
        <v>24.87809</v>
      </c>
      <c r="ER285" s="1">
        <v>1.4640079999999999E-3</v>
      </c>
      <c r="ES285">
        <v>1.1146450000000001</v>
      </c>
      <c r="ET285">
        <v>0.99123760000000005</v>
      </c>
      <c r="EU285">
        <v>25.317060000000001</v>
      </c>
      <c r="EV285" s="1">
        <v>1.2900520000000001E-3</v>
      </c>
      <c r="EW285">
        <v>0.98200379999999998</v>
      </c>
      <c r="EX285">
        <v>0.99114420000000003</v>
      </c>
      <c r="EY285">
        <v>25.36157</v>
      </c>
      <c r="EZ285" s="1">
        <v>1.1441050000000001E-3</v>
      </c>
      <c r="FA285">
        <v>0.87074700000000005</v>
      </c>
      <c r="FB285">
        <v>0.99103730000000001</v>
      </c>
      <c r="FC285">
        <v>25.123139999999999</v>
      </c>
      <c r="FD285" s="1">
        <v>1.020817E-3</v>
      </c>
      <c r="FE285">
        <v>0.7768062</v>
      </c>
      <c r="FF285">
        <v>0.99094300000000002</v>
      </c>
      <c r="FG285">
        <v>24.835329999999999</v>
      </c>
      <c r="FH285" s="1">
        <v>9.1645400000000003E-4</v>
      </c>
      <c r="FI285">
        <v>0.69723259999999998</v>
      </c>
      <c r="FJ285">
        <v>0.99082139999999996</v>
      </c>
      <c r="FK285">
        <v>24.529820000000001</v>
      </c>
      <c r="FL285" s="1">
        <v>8.2844959999999997E-4</v>
      </c>
      <c r="FM285">
        <v>0.63016300000000003</v>
      </c>
      <c r="FN285">
        <v>0.99071600000000004</v>
      </c>
      <c r="FO285">
        <v>24.601880000000001</v>
      </c>
      <c r="FP285" s="1">
        <v>7.545618E-4</v>
      </c>
      <c r="FQ285">
        <v>0.5738375</v>
      </c>
      <c r="FR285">
        <v>0.99061980000000005</v>
      </c>
      <c r="FS285">
        <v>24.87171</v>
      </c>
      <c r="FT285" s="1">
        <v>6.9215930000000002E-4</v>
      </c>
      <c r="FU285">
        <v>0.5262753</v>
      </c>
      <c r="FV285">
        <v>0.99050090000000002</v>
      </c>
      <c r="FW285">
        <v>25.047499999999999</v>
      </c>
      <c r="FX285" s="1">
        <v>6.3890340000000005E-4</v>
      </c>
      <c r="FY285">
        <v>0.48573270000000002</v>
      </c>
      <c r="FZ285">
        <v>0.99041650000000003</v>
      </c>
      <c r="GA285">
        <v>25.198630000000001</v>
      </c>
      <c r="GB285" s="1">
        <v>5.9249629999999997E-4</v>
      </c>
      <c r="GC285">
        <v>0.45040019999999997</v>
      </c>
      <c r="GD285">
        <v>0.9903246</v>
      </c>
      <c r="GE285">
        <v>25.109919999999999</v>
      </c>
      <c r="GF285" s="1">
        <v>5.5267000000000001E-4</v>
      </c>
      <c r="GG285">
        <v>0.4200547</v>
      </c>
      <c r="GH285">
        <v>0.99024809999999996</v>
      </c>
      <c r="GI285">
        <v>25.014990000000001</v>
      </c>
      <c r="GJ285" s="1">
        <v>5.1826050000000005E-4</v>
      </c>
      <c r="GK285">
        <v>0.39386759999999998</v>
      </c>
      <c r="GL285">
        <v>0.99016709999999997</v>
      </c>
      <c r="GM285">
        <v>24.869389999999999</v>
      </c>
      <c r="GN285" s="1">
        <v>4.8780749999999999E-4</v>
      </c>
      <c r="GO285">
        <v>0.37069770000000002</v>
      </c>
      <c r="GP285">
        <v>0.99008739999999995</v>
      </c>
      <c r="GQ285">
        <v>24.576730000000001</v>
      </c>
      <c r="GR285" s="1">
        <v>4.6078949999999998E-4</v>
      </c>
      <c r="GS285">
        <v>0.35015170000000001</v>
      </c>
      <c r="GT285">
        <v>0.99004099999999995</v>
      </c>
      <c r="GU285">
        <v>24.168279999999999</v>
      </c>
      <c r="GV285" s="1">
        <v>4.3696220000000001E-4</v>
      </c>
      <c r="GW285">
        <v>0.33201340000000001</v>
      </c>
      <c r="GX285">
        <v>0.98997409999999997</v>
      </c>
      <c r="GY285">
        <v>24.010529999999999</v>
      </c>
      <c r="GZ285" s="1">
        <v>4.1577250000000002E-4</v>
      </c>
      <c r="HA285">
        <v>0.31590639999999998</v>
      </c>
      <c r="HB285">
        <v>0.98996110000000004</v>
      </c>
      <c r="HC285">
        <v>24.234449999999999</v>
      </c>
      <c r="HD285" s="1">
        <v>3.9638299999999999E-4</v>
      </c>
      <c r="HE285">
        <v>0.30116670000000001</v>
      </c>
      <c r="HF285">
        <v>0.98992970000000002</v>
      </c>
      <c r="HG285">
        <v>24.640830000000001</v>
      </c>
      <c r="HH285" s="1">
        <v>3.7847070000000002E-4</v>
      </c>
      <c r="HI285">
        <v>0.2875509</v>
      </c>
      <c r="HJ285">
        <v>0.98989669999999996</v>
      </c>
      <c r="HK285">
        <v>24.846360000000001</v>
      </c>
      <c r="HL285" s="1">
        <v>3.6225569999999999E-4</v>
      </c>
      <c r="HM285">
        <v>0.27522350000000001</v>
      </c>
      <c r="HN285">
        <v>0.98987159999999996</v>
      </c>
      <c r="HO285">
        <v>24.69556</v>
      </c>
      <c r="HP285" s="1">
        <v>3.4733529999999999E-4</v>
      </c>
      <c r="HQ285">
        <v>0.26388159999999999</v>
      </c>
      <c r="HR285">
        <v>0.98984260000000002</v>
      </c>
      <c r="HS285">
        <v>24.409680000000002</v>
      </c>
      <c r="HT285" s="1">
        <v>3.3366750000000001E-4</v>
      </c>
      <c r="HU285">
        <v>0.25348959999999998</v>
      </c>
      <c r="HV285">
        <v>0.98984099999999997</v>
      </c>
      <c r="HW285">
        <v>23.997710000000001</v>
      </c>
      <c r="HX285" s="1">
        <v>3.2127069999999999E-4</v>
      </c>
      <c r="HY285">
        <v>0.2440619</v>
      </c>
      <c r="HZ285">
        <v>0.98983699999999997</v>
      </c>
      <c r="IA285">
        <v>23.788969999999999</v>
      </c>
      <c r="IB285" s="1">
        <v>3.0983379999999997E-4</v>
      </c>
      <c r="IC285">
        <v>0.23536799999999999</v>
      </c>
      <c r="ID285">
        <v>0.98982840000000005</v>
      </c>
      <c r="IE285">
        <v>23.85248</v>
      </c>
      <c r="IF285" s="1">
        <v>2.9919050000000002E-4</v>
      </c>
      <c r="IG285">
        <v>0.22728129999999999</v>
      </c>
      <c r="IH285">
        <v>0.98982060000000005</v>
      </c>
      <c r="II285">
        <v>24.050809999999998</v>
      </c>
      <c r="IJ285" s="1">
        <v>2.8902149999999999E-4</v>
      </c>
      <c r="IK285">
        <v>0.21956220000000001</v>
      </c>
      <c r="IL285">
        <v>0.98981770000000002</v>
      </c>
      <c r="IM285">
        <v>24.346789999999999</v>
      </c>
      <c r="IN285" s="1">
        <v>2.7934930000000002E-4</v>
      </c>
      <c r="IO285">
        <v>0.21222479999999999</v>
      </c>
      <c r="IP285">
        <v>0.98978409999999994</v>
      </c>
      <c r="IQ285">
        <v>24.367249999999999</v>
      </c>
      <c r="IR285" s="1">
        <v>2.7019810000000001E-4</v>
      </c>
      <c r="IS285">
        <v>0.2052678</v>
      </c>
      <c r="IT285">
        <v>0.98978619999999995</v>
      </c>
      <c r="IU285">
        <v>24.18703</v>
      </c>
      <c r="IV285" s="1">
        <v>2.6165599999999998E-4</v>
      </c>
      <c r="IW285">
        <v>0.1987766</v>
      </c>
      <c r="IX285">
        <v>0.98974569999999995</v>
      </c>
      <c r="IY285">
        <v>23.98922</v>
      </c>
      <c r="IZ285" s="1">
        <v>2.5354320000000002E-4</v>
      </c>
      <c r="JA285">
        <v>0.19262570000000001</v>
      </c>
      <c r="JB285">
        <v>0.98974410000000002</v>
      </c>
      <c r="JC285">
        <v>23.793700000000001</v>
      </c>
      <c r="JD285" s="1">
        <v>2.455709E-4</v>
      </c>
      <c r="JE285">
        <v>0.18658749999999999</v>
      </c>
      <c r="JF285">
        <v>0.98969850000000004</v>
      </c>
      <c r="JG285">
        <v>24.006430000000002</v>
      </c>
      <c r="JH285" s="1">
        <v>2.3782250000000001E-4</v>
      </c>
      <c r="JI285">
        <v>0.18071100000000001</v>
      </c>
      <c r="JJ285">
        <v>0.98965080000000005</v>
      </c>
      <c r="JK285">
        <v>24.372769999999999</v>
      </c>
      <c r="JL285" s="1">
        <v>2.3024849999999999E-4</v>
      </c>
      <c r="JM285">
        <v>0.17496539999999999</v>
      </c>
      <c r="JN285">
        <v>0.98963699999999999</v>
      </c>
      <c r="JO285">
        <v>24.6675</v>
      </c>
      <c r="JP285" s="1">
        <v>2.2307760000000001E-4</v>
      </c>
      <c r="JQ285">
        <v>0.1695217</v>
      </c>
      <c r="JR285">
        <v>0.98957569999999995</v>
      </c>
      <c r="JS285">
        <v>24.840029999999999</v>
      </c>
      <c r="JT285" s="1">
        <v>2.164151E-4</v>
      </c>
      <c r="JU285">
        <v>0.16445799999999999</v>
      </c>
      <c r="JV285">
        <v>0.98953349999999995</v>
      </c>
      <c r="JW285">
        <v>24.811730000000001</v>
      </c>
      <c r="JX285" s="1">
        <v>2.0994920000000001E-4</v>
      </c>
      <c r="JY285">
        <v>0.1595656</v>
      </c>
      <c r="JZ285">
        <v>0.98948190000000003</v>
      </c>
      <c r="KA285">
        <v>24.627130000000001</v>
      </c>
      <c r="KB285" s="1">
        <v>2.035033E-4</v>
      </c>
      <c r="KC285">
        <v>0.15467690000000001</v>
      </c>
      <c r="KD285">
        <v>0.98944370000000004</v>
      </c>
      <c r="KE285">
        <v>24.454249999999998</v>
      </c>
      <c r="KF285" s="1">
        <v>1.9731640000000001E-4</v>
      </c>
      <c r="KG285">
        <v>0.14998320000000001</v>
      </c>
      <c r="KH285">
        <v>0.98937200000000003</v>
      </c>
      <c r="KI285">
        <v>24.289549999999998</v>
      </c>
      <c r="KJ285" s="1">
        <v>1.9131509999999999E-4</v>
      </c>
      <c r="KK285">
        <v>0.1454328</v>
      </c>
      <c r="KL285">
        <v>0.98929940000000005</v>
      </c>
      <c r="KM285">
        <v>24.475349999999999</v>
      </c>
      <c r="KN285" s="1">
        <v>1.855932E-4</v>
      </c>
      <c r="KO285">
        <v>0.14109279999999999</v>
      </c>
      <c r="KP285">
        <v>0.98922869999999996</v>
      </c>
      <c r="KQ285">
        <v>24.78209</v>
      </c>
      <c r="KR285" s="1">
        <v>1.8023790000000001E-4</v>
      </c>
      <c r="KS285">
        <v>0.13702510000000001</v>
      </c>
      <c r="KT285">
        <v>0.98915949999999997</v>
      </c>
      <c r="KU285">
        <v>25.126470000000001</v>
      </c>
      <c r="KV285" s="1">
        <v>1.7492589999999999E-4</v>
      </c>
      <c r="KW285">
        <v>0.13300239999999999</v>
      </c>
      <c r="KX285">
        <v>0.98908859999999998</v>
      </c>
      <c r="KY285">
        <v>25.467759999999998</v>
      </c>
      <c r="KZ285" s="1">
        <v>1.6987290000000001E-4</v>
      </c>
      <c r="LA285">
        <v>0.1291648</v>
      </c>
      <c r="LB285">
        <v>0.98903730000000001</v>
      </c>
      <c r="LC285">
        <v>25.508959999999998</v>
      </c>
      <c r="LD285" s="1">
        <v>1.6497380000000001E-4</v>
      </c>
      <c r="LE285">
        <v>0.12545220000000001</v>
      </c>
      <c r="LF285">
        <v>0.98896329999999999</v>
      </c>
      <c r="LG285">
        <v>25.318359999999998</v>
      </c>
      <c r="LH285" s="1">
        <v>1.6014919999999999E-4</v>
      </c>
      <c r="LI285">
        <v>0.12178899999999999</v>
      </c>
      <c r="LJ285">
        <v>0.98889919999999998</v>
      </c>
      <c r="LK285">
        <v>25.09224</v>
      </c>
      <c r="LL285" s="1">
        <v>1.5562129999999999E-4</v>
      </c>
      <c r="LM285">
        <v>0.1183505</v>
      </c>
      <c r="LN285">
        <v>0.98883410000000005</v>
      </c>
      <c r="LO285">
        <v>24.87997</v>
      </c>
      <c r="LP285" s="1">
        <v>1.512106E-4</v>
      </c>
      <c r="LQ285">
        <v>0.1150045</v>
      </c>
      <c r="LR285">
        <v>0.98875919999999995</v>
      </c>
      <c r="LS285">
        <v>25.173159999999999</v>
      </c>
      <c r="LT285" s="1">
        <v>1.4693099999999999E-4</v>
      </c>
      <c r="LU285">
        <v>0.11175599999999999</v>
      </c>
      <c r="LV285">
        <v>0.98870329999999995</v>
      </c>
      <c r="LW285">
        <v>25.67361</v>
      </c>
      <c r="LX285" s="1">
        <v>1.429178E-4</v>
      </c>
      <c r="LY285">
        <v>0.1087027</v>
      </c>
      <c r="LZ285">
        <v>0.98865440000000004</v>
      </c>
      <c r="MA285">
        <v>26.197520000000001</v>
      </c>
      <c r="MB285" s="1">
        <v>1.3911030000000001E-4</v>
      </c>
      <c r="MC285">
        <v>0.105813</v>
      </c>
      <c r="MD285">
        <v>0.98859540000000001</v>
      </c>
      <c r="ME285">
        <v>26.705870000000001</v>
      </c>
      <c r="MF285" s="1">
        <v>1.3533919999999999E-4</v>
      </c>
      <c r="MG285">
        <v>0.1029528</v>
      </c>
      <c r="MH285">
        <v>0.98853939999999996</v>
      </c>
      <c r="MI285">
        <v>26.813279999999999</v>
      </c>
      <c r="MJ285" s="1">
        <v>1.3167659999999999E-4</v>
      </c>
      <c r="MK285">
        <v>0.1001711</v>
      </c>
      <c r="ML285">
        <v>0.98849679999999995</v>
      </c>
      <c r="MM285">
        <v>26.632190000000001</v>
      </c>
      <c r="MN285" s="1">
        <v>1.282562E-4</v>
      </c>
      <c r="MO285" s="1">
        <v>9.7566749999999994E-2</v>
      </c>
      <c r="MP285">
        <v>0.98843570000000003</v>
      </c>
      <c r="MQ285">
        <v>26.330860000000001</v>
      </c>
      <c r="MR285" s="1">
        <v>1.249294E-4</v>
      </c>
      <c r="MS285" s="1">
        <v>9.5044260000000005E-2</v>
      </c>
      <c r="MT285">
        <v>0.98838930000000003</v>
      </c>
      <c r="MU285">
        <v>25.948229999999999</v>
      </c>
      <c r="MV285" s="1">
        <v>1.215332E-4</v>
      </c>
      <c r="MW285" s="1">
        <v>9.2468629999999996E-2</v>
      </c>
      <c r="MX285">
        <v>0.98834840000000002</v>
      </c>
      <c r="MY285">
        <v>25.661339999999999</v>
      </c>
      <c r="MZ285" s="1">
        <v>1.1822179999999999E-4</v>
      </c>
      <c r="NA285">
        <v>8.9953400000000003E-2</v>
      </c>
      <c r="NB285">
        <v>0.98830340000000005</v>
      </c>
      <c r="NC285">
        <v>25.668890000000001</v>
      </c>
      <c r="ND285" s="1">
        <v>1.1494909999999999E-4</v>
      </c>
      <c r="NE285" s="1">
        <v>8.7467829999999996E-2</v>
      </c>
      <c r="NF285">
        <v>0.98825030000000003</v>
      </c>
      <c r="NG285">
        <v>26.018419999999999</v>
      </c>
      <c r="NH285" s="1">
        <v>1.118074E-4</v>
      </c>
      <c r="NI285" s="1">
        <v>8.5079189999999999E-2</v>
      </c>
      <c r="NJ285">
        <v>0.98819140000000005</v>
      </c>
      <c r="NK285">
        <v>26.233979999999999</v>
      </c>
      <c r="NL285" s="1">
        <v>1.088132E-4</v>
      </c>
      <c r="NM285" s="1">
        <v>8.2804630000000004E-2</v>
      </c>
      <c r="NN285">
        <v>0.98815319999999995</v>
      </c>
      <c r="NO285">
        <v>26.191330000000001</v>
      </c>
      <c r="NP285" s="1">
        <v>1.059417E-4</v>
      </c>
      <c r="NQ285" s="1">
        <v>8.0621990000000004E-2</v>
      </c>
      <c r="NR285">
        <v>0.98809420000000003</v>
      </c>
      <c r="NS285">
        <v>26.032889999999998</v>
      </c>
      <c r="NT285" s="1">
        <v>1.030585E-4</v>
      </c>
      <c r="NU285" s="1">
        <v>7.8436329999999999E-2</v>
      </c>
      <c r="NV285">
        <v>0.98803479999999999</v>
      </c>
      <c r="NW285">
        <v>25.723479999999999</v>
      </c>
      <c r="NX285" s="1">
        <v>1.0020869999999999E-4</v>
      </c>
      <c r="NY285" s="1">
        <v>7.6271759999999994E-2</v>
      </c>
      <c r="NZ285">
        <v>0.98800049999999995</v>
      </c>
      <c r="OA285">
        <v>25.317329999999998</v>
      </c>
      <c r="OB285" s="1">
        <v>9.733749E-5</v>
      </c>
      <c r="OC285" s="1">
        <v>7.4091829999999997E-2</v>
      </c>
      <c r="OD285">
        <v>0.9879599</v>
      </c>
      <c r="OE285">
        <v>25.19547</v>
      </c>
      <c r="OF285" s="1">
        <v>9.4554129999999999E-5</v>
      </c>
      <c r="OG285" s="1">
        <v>7.1974910000000003E-2</v>
      </c>
      <c r="OH285">
        <v>0.98791770000000001</v>
      </c>
      <c r="OI285">
        <v>25.33257</v>
      </c>
      <c r="OJ285" s="1">
        <v>9.188821E-5</v>
      </c>
      <c r="OK285">
        <v>6.9948899999999994E-2</v>
      </c>
    </row>
    <row r="286" spans="1:401" x14ac:dyDescent="0.35">
      <c r="A286">
        <v>292</v>
      </c>
      <c r="B286" t="s">
        <v>4</v>
      </c>
      <c r="C286" t="s">
        <v>181</v>
      </c>
      <c r="D286" t="s">
        <v>290</v>
      </c>
      <c r="E286">
        <v>528.57500000000005</v>
      </c>
      <c r="F286">
        <v>0.86232279999999994</v>
      </c>
      <c r="G286">
        <v>25.37209</v>
      </c>
      <c r="H286">
        <v>0</v>
      </c>
      <c r="I286">
        <v>0</v>
      </c>
      <c r="J286">
        <v>0.8622358</v>
      </c>
      <c r="K286">
        <v>25.016259999999999</v>
      </c>
      <c r="L286">
        <v>0</v>
      </c>
      <c r="M286">
        <v>0</v>
      </c>
      <c r="N286">
        <v>0.86210399999999998</v>
      </c>
      <c r="O286">
        <v>24.65232</v>
      </c>
      <c r="P286">
        <v>0</v>
      </c>
      <c r="Q286">
        <v>0</v>
      </c>
      <c r="R286">
        <v>0.86200699999999997</v>
      </c>
      <c r="S286">
        <v>24.3476</v>
      </c>
      <c r="T286">
        <v>0</v>
      </c>
      <c r="U286">
        <v>0</v>
      </c>
      <c r="V286">
        <v>0.86187570000000002</v>
      </c>
      <c r="W286">
        <v>24.294550000000001</v>
      </c>
      <c r="X286">
        <v>0</v>
      </c>
      <c r="Y286">
        <v>0</v>
      </c>
      <c r="Z286">
        <v>0.86172420000000005</v>
      </c>
      <c r="AA286">
        <v>24.272549999999999</v>
      </c>
      <c r="AB286">
        <v>0</v>
      </c>
      <c r="AC286">
        <v>0</v>
      </c>
      <c r="AD286">
        <v>0.86160159999999997</v>
      </c>
      <c r="AE286">
        <v>24.194590000000002</v>
      </c>
      <c r="AF286">
        <v>0</v>
      </c>
      <c r="AG286">
        <v>0</v>
      </c>
      <c r="AH286">
        <v>0.86144639999999995</v>
      </c>
      <c r="AI286">
        <v>24.041779999999999</v>
      </c>
      <c r="AJ286">
        <v>0</v>
      </c>
      <c r="AK286">
        <v>0</v>
      </c>
      <c r="AL286">
        <v>0.86132050000000004</v>
      </c>
      <c r="AM286">
        <v>23.757580000000001</v>
      </c>
      <c r="AN286">
        <v>0</v>
      </c>
      <c r="AO286">
        <v>0</v>
      </c>
      <c r="AP286">
        <v>0.86118870000000003</v>
      </c>
      <c r="AQ286">
        <v>23.689229999999998</v>
      </c>
      <c r="AR286">
        <v>0</v>
      </c>
      <c r="AS286">
        <v>0</v>
      </c>
      <c r="AT286">
        <v>0.86105109999999996</v>
      </c>
      <c r="AU286">
        <v>23.780550000000002</v>
      </c>
      <c r="AV286">
        <v>0</v>
      </c>
      <c r="AW286">
        <v>0</v>
      </c>
      <c r="AX286">
        <v>0.86096059999999996</v>
      </c>
      <c r="AY286">
        <v>23.828990000000001</v>
      </c>
      <c r="AZ286">
        <v>0</v>
      </c>
      <c r="BA286">
        <v>0</v>
      </c>
      <c r="BB286">
        <v>0.86086580000000001</v>
      </c>
      <c r="BC286">
        <v>23.929449999999999</v>
      </c>
      <c r="BD286" s="1">
        <v>2.688915E-26</v>
      </c>
      <c r="BE286" s="1">
        <v>1.289715E-23</v>
      </c>
      <c r="BF286">
        <v>0.86075570000000001</v>
      </c>
      <c r="BG286">
        <v>23.858250000000002</v>
      </c>
      <c r="BH286" s="1">
        <v>8.7459920000000004E-18</v>
      </c>
      <c r="BI286" s="1">
        <v>4.1946690000000002E-15</v>
      </c>
      <c r="BJ286">
        <v>0.86064989999999997</v>
      </c>
      <c r="BK286">
        <v>23.6035</v>
      </c>
      <c r="BL286" s="1">
        <v>1.9056350000000001E-8</v>
      </c>
      <c r="BM286" s="1">
        <v>7.778924E-6</v>
      </c>
      <c r="BN286">
        <v>0.8605621</v>
      </c>
      <c r="BO286">
        <v>23.357600000000001</v>
      </c>
      <c r="BP286" s="1">
        <v>5.5678679999999998E-5</v>
      </c>
      <c r="BQ286" s="1">
        <v>2.3848959999999999E-2</v>
      </c>
      <c r="BR286">
        <v>0.86049350000000002</v>
      </c>
      <c r="BS286">
        <v>23.093299999999999</v>
      </c>
      <c r="BT286" s="1">
        <v>1.1911440000000001E-2</v>
      </c>
      <c r="BU286">
        <v>5.2596780000000001</v>
      </c>
      <c r="BV286">
        <v>0.86042819999999998</v>
      </c>
      <c r="BW286">
        <v>23.106860000000001</v>
      </c>
      <c r="BX286">
        <v>0.47804669999999999</v>
      </c>
      <c r="BY286">
        <v>216.34270000000001</v>
      </c>
      <c r="BZ286">
        <v>0.86036369999999995</v>
      </c>
      <c r="CA286">
        <v>23.330580000000001</v>
      </c>
      <c r="CB286">
        <v>5.356598</v>
      </c>
      <c r="CC286">
        <v>2475.1669999999999</v>
      </c>
      <c r="CD286">
        <v>0.86032609999999998</v>
      </c>
      <c r="CE286">
        <v>23.500019999999999</v>
      </c>
      <c r="CF286">
        <v>21.31636</v>
      </c>
      <c r="CG286">
        <v>10032.620000000001</v>
      </c>
      <c r="CH286">
        <v>0.86028890000000002</v>
      </c>
      <c r="CI286">
        <v>23.66947</v>
      </c>
      <c r="CJ286">
        <v>35.664470000000001</v>
      </c>
      <c r="CK286">
        <v>17060.439999999999</v>
      </c>
      <c r="CL286">
        <v>0.86024440000000002</v>
      </c>
      <c r="CM286">
        <v>23.606629999999999</v>
      </c>
      <c r="CN286">
        <v>28.50695</v>
      </c>
      <c r="CO286">
        <v>13835.19</v>
      </c>
      <c r="CP286">
        <v>0.86022370000000004</v>
      </c>
      <c r="CQ286">
        <v>23.32199</v>
      </c>
      <c r="CR286">
        <v>12.02718</v>
      </c>
      <c r="CS286">
        <v>5913.2470000000003</v>
      </c>
      <c r="CT286">
        <v>0.86019829999999997</v>
      </c>
      <c r="CU286">
        <v>23.07124</v>
      </c>
      <c r="CV286">
        <v>2.9127529999999999</v>
      </c>
      <c r="CW286">
        <v>1448.845</v>
      </c>
      <c r="CX286">
        <v>0.86018280000000003</v>
      </c>
      <c r="CY286">
        <v>22.950589999999998</v>
      </c>
      <c r="CZ286">
        <v>0.43922430000000001</v>
      </c>
      <c r="DA286">
        <v>220.6241</v>
      </c>
      <c r="DB286">
        <v>0.86015580000000003</v>
      </c>
      <c r="DC286">
        <v>23.319289999999999</v>
      </c>
      <c r="DD286" s="1">
        <v>4.9077950000000002E-2</v>
      </c>
      <c r="DE286">
        <v>24.713940000000001</v>
      </c>
      <c r="DF286">
        <v>0.86014190000000001</v>
      </c>
      <c r="DG286">
        <v>23.927399999999999</v>
      </c>
      <c r="DH286" s="1">
        <v>9.0179820000000008E-3</v>
      </c>
      <c r="DI286">
        <v>4.4279450000000002</v>
      </c>
      <c r="DJ286">
        <v>0.86012319999999998</v>
      </c>
      <c r="DK286">
        <v>24.52168</v>
      </c>
      <c r="DL286" s="1">
        <v>5.3516090000000002E-3</v>
      </c>
      <c r="DM286">
        <v>2.5829810000000002</v>
      </c>
      <c r="DN286">
        <v>0.8601086</v>
      </c>
      <c r="DO286">
        <v>25.02374</v>
      </c>
      <c r="DP286" s="1">
        <v>4.3782969999999997E-3</v>
      </c>
      <c r="DQ286">
        <v>2.1096050000000002</v>
      </c>
      <c r="DR286">
        <v>0.86009170000000001</v>
      </c>
      <c r="DS286">
        <v>25.048089999999998</v>
      </c>
      <c r="DT286" s="1">
        <v>3.6814529999999999E-3</v>
      </c>
      <c r="DU286">
        <v>1.7735639999999999</v>
      </c>
      <c r="DV286">
        <v>0.86005790000000004</v>
      </c>
      <c r="DW286">
        <v>24.790489999999998</v>
      </c>
      <c r="DX286" s="1">
        <v>3.1134980000000001E-3</v>
      </c>
      <c r="DY286">
        <v>1.499898</v>
      </c>
      <c r="DZ286">
        <v>0.86004910000000001</v>
      </c>
      <c r="EA286">
        <v>24.4542</v>
      </c>
      <c r="EB286" s="1">
        <v>2.6472039999999998E-3</v>
      </c>
      <c r="EC286">
        <v>1.2751920000000001</v>
      </c>
      <c r="ED286">
        <v>0.85999289999999995</v>
      </c>
      <c r="EE286">
        <v>24.100529999999999</v>
      </c>
      <c r="EF286" s="1">
        <v>2.264748E-3</v>
      </c>
      <c r="EG286">
        <v>1.0908770000000001</v>
      </c>
      <c r="EH286">
        <v>0.8599696</v>
      </c>
      <c r="EI286">
        <v>24.1023</v>
      </c>
      <c r="EJ286" s="1">
        <v>1.951286E-3</v>
      </c>
      <c r="EK286">
        <v>0.93981970000000004</v>
      </c>
      <c r="EL286">
        <v>0.85990089999999997</v>
      </c>
      <c r="EM286">
        <v>24.434010000000001</v>
      </c>
      <c r="EN286" s="1">
        <v>1.693108E-3</v>
      </c>
      <c r="EO286">
        <v>0.81544660000000002</v>
      </c>
      <c r="EP286">
        <v>0.8598481</v>
      </c>
      <c r="EQ286">
        <v>24.893529999999998</v>
      </c>
      <c r="ER286" s="1">
        <v>1.4802979999999999E-3</v>
      </c>
      <c r="ES286">
        <v>0.71289970000000003</v>
      </c>
      <c r="ET286">
        <v>0.85978010000000005</v>
      </c>
      <c r="EU286">
        <v>25.327110000000001</v>
      </c>
      <c r="EV286" s="1">
        <v>1.3036689999999999E-3</v>
      </c>
      <c r="EW286">
        <v>0.62783339999999999</v>
      </c>
      <c r="EX286">
        <v>0.8597224</v>
      </c>
      <c r="EY286">
        <v>25.37069</v>
      </c>
      <c r="EZ286" s="1">
        <v>1.155559E-3</v>
      </c>
      <c r="FA286">
        <v>0.55650500000000003</v>
      </c>
      <c r="FB286">
        <v>0.85964620000000003</v>
      </c>
      <c r="FC286">
        <v>25.135400000000001</v>
      </c>
      <c r="FD286" s="1">
        <v>1.030516E-3</v>
      </c>
      <c r="FE286">
        <v>0.4962974</v>
      </c>
      <c r="FF286">
        <v>0.85959059999999998</v>
      </c>
      <c r="FG286">
        <v>24.851420000000001</v>
      </c>
      <c r="FH286" s="1">
        <v>9.2464939999999996E-4</v>
      </c>
      <c r="FI286">
        <v>0.4452969</v>
      </c>
      <c r="FJ286">
        <v>0.85952770000000001</v>
      </c>
      <c r="FK286">
        <v>24.550409999999999</v>
      </c>
      <c r="FL286" s="1">
        <v>8.3533309999999999E-4</v>
      </c>
      <c r="FM286">
        <v>0.40229199999999998</v>
      </c>
      <c r="FN286">
        <v>0.85946279999999997</v>
      </c>
      <c r="FO286">
        <v>24.625109999999999</v>
      </c>
      <c r="FP286" s="1">
        <v>7.6035879999999999E-4</v>
      </c>
      <c r="FQ286">
        <v>0.36618200000000001</v>
      </c>
      <c r="FR286">
        <v>0.85937260000000004</v>
      </c>
      <c r="FS286">
        <v>24.89012</v>
      </c>
      <c r="FT286" s="1">
        <v>6.9706640000000001E-4</v>
      </c>
      <c r="FU286">
        <v>0.33570100000000003</v>
      </c>
      <c r="FV286">
        <v>0.85931579999999996</v>
      </c>
      <c r="FW286">
        <v>25.061820000000001</v>
      </c>
      <c r="FX286" s="1">
        <v>6.4313520000000004E-4</v>
      </c>
      <c r="FY286">
        <v>0.30974239999999997</v>
      </c>
      <c r="FZ286">
        <v>0.85926760000000002</v>
      </c>
      <c r="GA286">
        <v>25.206869999999999</v>
      </c>
      <c r="GB286" s="1">
        <v>5.9618569999999997E-4</v>
      </c>
      <c r="GC286">
        <v>0.2871399</v>
      </c>
      <c r="GD286">
        <v>0.85920600000000003</v>
      </c>
      <c r="GE286">
        <v>25.119260000000001</v>
      </c>
      <c r="GF286" s="1">
        <v>5.5581330000000005E-4</v>
      </c>
      <c r="GG286">
        <v>0.26769880000000001</v>
      </c>
      <c r="GH286">
        <v>0.85915940000000002</v>
      </c>
      <c r="GI286">
        <v>25.027059999999999</v>
      </c>
      <c r="GJ286" s="1">
        <v>5.2101779999999998E-4</v>
      </c>
      <c r="GK286">
        <v>0.25094919999999998</v>
      </c>
      <c r="GL286">
        <v>0.85910560000000002</v>
      </c>
      <c r="GM286">
        <v>24.889209999999999</v>
      </c>
      <c r="GN286" s="1">
        <v>4.9025429999999997E-4</v>
      </c>
      <c r="GO286">
        <v>0.2361403</v>
      </c>
      <c r="GP286">
        <v>0.85904840000000005</v>
      </c>
      <c r="GQ286">
        <v>24.60521</v>
      </c>
      <c r="GR286" s="1">
        <v>4.629522E-4</v>
      </c>
      <c r="GS286">
        <v>0.2230055</v>
      </c>
      <c r="GT286">
        <v>0.85902820000000002</v>
      </c>
      <c r="GU286">
        <v>24.200099999999999</v>
      </c>
      <c r="GV286" s="1">
        <v>4.3887149999999997E-4</v>
      </c>
      <c r="GW286">
        <v>0.2114095</v>
      </c>
      <c r="GX286">
        <v>0.85899820000000005</v>
      </c>
      <c r="GY286">
        <v>24.041979999999999</v>
      </c>
      <c r="GZ286" s="1">
        <v>4.1749030000000001E-4</v>
      </c>
      <c r="HA286">
        <v>0.2011203</v>
      </c>
      <c r="HB286">
        <v>0.85898209999999997</v>
      </c>
      <c r="HC286">
        <v>24.254950000000001</v>
      </c>
      <c r="HD286" s="1">
        <v>3.9797649999999998E-4</v>
      </c>
      <c r="HE286">
        <v>0.19172500000000001</v>
      </c>
      <c r="HF286">
        <v>0.85895929999999998</v>
      </c>
      <c r="HG286">
        <v>24.652080000000002</v>
      </c>
      <c r="HH286" s="1">
        <v>3.799273E-4</v>
      </c>
      <c r="HI286">
        <v>0.18303749999999999</v>
      </c>
      <c r="HJ286">
        <v>0.85891530000000005</v>
      </c>
      <c r="HK286">
        <v>24.8489</v>
      </c>
      <c r="HL286" s="1">
        <v>3.6357309999999999E-4</v>
      </c>
      <c r="HM286">
        <v>0.17516590000000001</v>
      </c>
      <c r="HN286">
        <v>0.85891910000000005</v>
      </c>
      <c r="HO286">
        <v>24.704499999999999</v>
      </c>
      <c r="HP286" s="1">
        <v>3.4855569999999998E-4</v>
      </c>
      <c r="HQ286">
        <v>0.1679332</v>
      </c>
      <c r="HR286">
        <v>0.85891770000000001</v>
      </c>
      <c r="HS286">
        <v>24.427659999999999</v>
      </c>
      <c r="HT286" s="1">
        <v>3.3477449999999998E-4</v>
      </c>
      <c r="HU286">
        <v>0.1612973</v>
      </c>
      <c r="HV286">
        <v>0.8589038</v>
      </c>
      <c r="HW286">
        <v>24.025279999999999</v>
      </c>
      <c r="HX286" s="1">
        <v>3.2228200000000002E-4</v>
      </c>
      <c r="HY286">
        <v>0.15528149999999999</v>
      </c>
      <c r="HZ286">
        <v>0.85888240000000005</v>
      </c>
      <c r="IA286">
        <v>23.82094</v>
      </c>
      <c r="IB286" s="1">
        <v>3.1077109999999998E-4</v>
      </c>
      <c r="IC286">
        <v>0.14973800000000001</v>
      </c>
      <c r="ID286">
        <v>0.85889490000000002</v>
      </c>
      <c r="IE286">
        <v>23.877700000000001</v>
      </c>
      <c r="IF286" s="1">
        <v>3.000721E-4</v>
      </c>
      <c r="IG286">
        <v>0.14458550000000001</v>
      </c>
      <c r="IH286">
        <v>0.85887270000000004</v>
      </c>
      <c r="II286">
        <v>24.06634</v>
      </c>
      <c r="IJ286" s="1">
        <v>2.8986190000000002E-4</v>
      </c>
      <c r="IK286">
        <v>0.13967189999999999</v>
      </c>
      <c r="IL286">
        <v>0.85887100000000005</v>
      </c>
      <c r="IM286">
        <v>24.354050000000001</v>
      </c>
      <c r="IN286" s="1">
        <v>2.8015370000000002E-4</v>
      </c>
      <c r="IO286">
        <v>0.1350026</v>
      </c>
      <c r="IP286">
        <v>0.85886410000000002</v>
      </c>
      <c r="IQ286">
        <v>24.376049999999999</v>
      </c>
      <c r="IR286" s="1">
        <v>2.7094549999999998E-4</v>
      </c>
      <c r="IS286">
        <v>0.13056519999999999</v>
      </c>
      <c r="IT286">
        <v>0.85885730000000005</v>
      </c>
      <c r="IU286">
        <v>24.200209999999998</v>
      </c>
      <c r="IV286" s="1">
        <v>2.6236139999999999E-4</v>
      </c>
      <c r="IW286">
        <v>0.12643180000000001</v>
      </c>
      <c r="IX286">
        <v>0.85885520000000004</v>
      </c>
      <c r="IY286">
        <v>24.005700000000001</v>
      </c>
      <c r="IZ286" s="1">
        <v>2.5422239999999999E-4</v>
      </c>
      <c r="JA286">
        <v>0.1225175</v>
      </c>
      <c r="JB286">
        <v>0.85882860000000005</v>
      </c>
      <c r="JC286">
        <v>23.81439</v>
      </c>
      <c r="JD286" s="1">
        <v>2.462373E-4</v>
      </c>
      <c r="JE286">
        <v>0.1186812</v>
      </c>
      <c r="JF286">
        <v>0.85880889999999999</v>
      </c>
      <c r="JG286">
        <v>24.026520000000001</v>
      </c>
      <c r="JH286" s="1">
        <v>2.384726E-4</v>
      </c>
      <c r="JI286">
        <v>0.11494459999999999</v>
      </c>
      <c r="JJ286">
        <v>0.85879380000000005</v>
      </c>
      <c r="JK286">
        <v>24.391190000000002</v>
      </c>
      <c r="JL286" s="1">
        <v>2.3087730000000001E-4</v>
      </c>
      <c r="JM286">
        <v>0.1112899</v>
      </c>
      <c r="JN286">
        <v>0.85875729999999995</v>
      </c>
      <c r="JO286">
        <v>24.683509999999998</v>
      </c>
      <c r="JP286" s="1">
        <v>2.236656E-4</v>
      </c>
      <c r="JQ286">
        <v>0.1078226</v>
      </c>
      <c r="JR286">
        <v>0.85872689999999996</v>
      </c>
      <c r="JS286">
        <v>24.853449999999999</v>
      </c>
      <c r="JT286" s="1">
        <v>2.169638E-4</v>
      </c>
      <c r="JU286">
        <v>0.1045944</v>
      </c>
      <c r="JV286">
        <v>0.85870279999999999</v>
      </c>
      <c r="JW286">
        <v>24.8233</v>
      </c>
      <c r="JX286" s="1">
        <v>2.1049919999999999E-4</v>
      </c>
      <c r="JY286">
        <v>0.10149</v>
      </c>
      <c r="JZ286">
        <v>0.85864929999999995</v>
      </c>
      <c r="KA286">
        <v>24.636579999999999</v>
      </c>
      <c r="KB286" s="1">
        <v>2.0403780000000001E-4</v>
      </c>
      <c r="KC286" s="1">
        <v>9.8382520000000001E-2</v>
      </c>
      <c r="KD286">
        <v>0.85863350000000005</v>
      </c>
      <c r="KE286">
        <v>24.466380000000001</v>
      </c>
      <c r="KF286" s="1">
        <v>1.978359E-4</v>
      </c>
      <c r="KG286" s="1">
        <v>9.5399120000000004E-2</v>
      </c>
      <c r="KH286">
        <v>0.85858570000000001</v>
      </c>
      <c r="KI286">
        <v>24.305499999999999</v>
      </c>
      <c r="KJ286" s="1">
        <v>1.918108E-4</v>
      </c>
      <c r="KK286">
        <v>9.2502799999999996E-2</v>
      </c>
      <c r="KL286">
        <v>0.85855079999999995</v>
      </c>
      <c r="KM286">
        <v>24.497119999999999</v>
      </c>
      <c r="KN286" s="1">
        <v>1.8606509999999999E-4</v>
      </c>
      <c r="KO286" s="1">
        <v>8.9739910000000006E-2</v>
      </c>
      <c r="KP286">
        <v>0.85851069999999996</v>
      </c>
      <c r="KQ286">
        <v>24.804670000000002</v>
      </c>
      <c r="KR286" s="1">
        <v>1.8068669999999999E-4</v>
      </c>
      <c r="KS286" s="1">
        <v>8.7150619999999998E-2</v>
      </c>
      <c r="KT286">
        <v>0.85845950000000004</v>
      </c>
      <c r="KU286">
        <v>25.146850000000001</v>
      </c>
      <c r="KV286" s="1">
        <v>1.7536900000000001E-4</v>
      </c>
      <c r="KW286" s="1">
        <v>8.4596110000000002E-2</v>
      </c>
      <c r="KX286">
        <v>0.85841559999999995</v>
      </c>
      <c r="KY286">
        <v>25.481349999999999</v>
      </c>
      <c r="KZ286" s="1">
        <v>1.7029069999999999E-4</v>
      </c>
      <c r="LA286">
        <v>8.2151799999999997E-2</v>
      </c>
      <c r="LB286">
        <v>0.85836920000000005</v>
      </c>
      <c r="LC286">
        <v>25.51849</v>
      </c>
      <c r="LD286" s="1">
        <v>1.6538910000000001E-4</v>
      </c>
      <c r="LE286" s="1">
        <v>7.9794840000000006E-2</v>
      </c>
      <c r="LF286">
        <v>0.85834169999999999</v>
      </c>
      <c r="LG286">
        <v>25.32891</v>
      </c>
      <c r="LH286" s="1">
        <v>1.6054710000000001E-4</v>
      </c>
      <c r="LI286" s="1">
        <v>7.7464069999999996E-2</v>
      </c>
      <c r="LJ286">
        <v>0.85827830000000005</v>
      </c>
      <c r="LK286">
        <v>25.107309999999998</v>
      </c>
      <c r="LL286" s="1">
        <v>1.559962E-4</v>
      </c>
      <c r="LM286" s="1">
        <v>7.5274030000000006E-2</v>
      </c>
      <c r="LN286">
        <v>0.85825569999999995</v>
      </c>
      <c r="LO286">
        <v>24.900700000000001</v>
      </c>
      <c r="LP286" s="1">
        <v>1.515826E-4</v>
      </c>
      <c r="LQ286" s="1">
        <v>7.3149820000000004E-2</v>
      </c>
      <c r="LR286">
        <v>0.85820200000000002</v>
      </c>
      <c r="LS286">
        <v>25.19407</v>
      </c>
      <c r="LT286" s="1">
        <v>1.472841E-4</v>
      </c>
      <c r="LU286" s="1">
        <v>7.1081270000000002E-2</v>
      </c>
      <c r="LV286">
        <v>0.85816930000000002</v>
      </c>
      <c r="LW286">
        <v>25.691179999999999</v>
      </c>
      <c r="LX286" s="1">
        <v>1.432471E-4</v>
      </c>
      <c r="LY286" s="1">
        <v>6.9135260000000004E-2</v>
      </c>
      <c r="LZ286">
        <v>0.85812029999999995</v>
      </c>
      <c r="MA286">
        <v>26.211659999999998</v>
      </c>
      <c r="MB286" s="1">
        <v>1.394291E-4</v>
      </c>
      <c r="MC286" s="1">
        <v>6.7297930000000006E-2</v>
      </c>
      <c r="MD286">
        <v>0.85810209999999998</v>
      </c>
      <c r="ME286">
        <v>26.716519999999999</v>
      </c>
      <c r="MF286" s="1">
        <v>1.356579E-4</v>
      </c>
      <c r="MG286" s="1">
        <v>6.5482360000000003E-2</v>
      </c>
      <c r="MH286">
        <v>0.85806389999999999</v>
      </c>
      <c r="MI286">
        <v>26.824539999999999</v>
      </c>
      <c r="MJ286" s="1">
        <v>1.3197830000000001E-4</v>
      </c>
      <c r="MK286" s="1">
        <v>6.371106E-2</v>
      </c>
      <c r="ML286">
        <v>0.8580373</v>
      </c>
      <c r="MM286">
        <v>26.647680000000001</v>
      </c>
      <c r="MN286" s="1">
        <v>1.2853929999999999E-4</v>
      </c>
      <c r="MO286" s="1">
        <v>6.2051620000000002E-2</v>
      </c>
      <c r="MP286">
        <v>0.85799899999999996</v>
      </c>
      <c r="MQ286">
        <v>26.351289999999999</v>
      </c>
      <c r="MR286" s="1">
        <v>1.252134E-4</v>
      </c>
      <c r="MS286" s="1">
        <v>6.0450440000000001E-2</v>
      </c>
      <c r="MT286">
        <v>0.85797210000000002</v>
      </c>
      <c r="MU286">
        <v>25.9725</v>
      </c>
      <c r="MV286" s="1">
        <v>1.218199E-4</v>
      </c>
      <c r="MW286" s="1">
        <v>5.8816510000000002E-2</v>
      </c>
      <c r="MX286">
        <v>0.85794610000000004</v>
      </c>
      <c r="MY286">
        <v>25.684750000000001</v>
      </c>
      <c r="MZ286" s="1">
        <v>1.184999E-4</v>
      </c>
      <c r="NA286" s="1">
        <v>5.7217039999999997E-2</v>
      </c>
      <c r="NB286">
        <v>0.85791859999999998</v>
      </c>
      <c r="NC286">
        <v>25.689640000000001</v>
      </c>
      <c r="ND286" s="1">
        <v>1.152252E-4</v>
      </c>
      <c r="NE286" s="1">
        <v>5.5638819999999999E-2</v>
      </c>
      <c r="NF286">
        <v>0.8578827</v>
      </c>
      <c r="NG286">
        <v>26.032620000000001</v>
      </c>
      <c r="NH286" s="1">
        <v>1.120657E-4</v>
      </c>
      <c r="NI286" s="1">
        <v>5.4116640000000001E-2</v>
      </c>
      <c r="NJ286">
        <v>0.85783949999999998</v>
      </c>
      <c r="NK286">
        <v>26.242909999999998</v>
      </c>
      <c r="NL286" s="1">
        <v>1.090621E-4</v>
      </c>
      <c r="NM286" s="1">
        <v>5.2669059999999997E-2</v>
      </c>
      <c r="NN286">
        <v>0.8578268</v>
      </c>
      <c r="NO286">
        <v>26.200500000000002</v>
      </c>
      <c r="NP286" s="1">
        <v>1.0618489999999999E-4</v>
      </c>
      <c r="NQ286" s="1">
        <v>5.1281750000000001E-2</v>
      </c>
      <c r="NR286">
        <v>0.85778149999999997</v>
      </c>
      <c r="NS286">
        <v>26.047419999999999</v>
      </c>
      <c r="NT286" s="1">
        <v>1.033005E-4</v>
      </c>
      <c r="NU286" s="1">
        <v>4.9893849999999997E-2</v>
      </c>
      <c r="NV286">
        <v>0.85775889999999999</v>
      </c>
      <c r="NW286">
        <v>25.746200000000002</v>
      </c>
      <c r="NX286" s="1">
        <v>1.0045180000000001E-4</v>
      </c>
      <c r="NY286" s="1">
        <v>4.851983E-2</v>
      </c>
      <c r="NZ286">
        <v>0.85772090000000001</v>
      </c>
      <c r="OA286">
        <v>25.346579999999999</v>
      </c>
      <c r="OB286" s="1">
        <v>9.7579510000000004E-5</v>
      </c>
      <c r="OC286">
        <v>4.7135700000000003E-2</v>
      </c>
      <c r="OD286">
        <v>0.85769830000000002</v>
      </c>
      <c r="OE286">
        <v>25.231020000000001</v>
      </c>
      <c r="OF286" s="1">
        <v>9.478372E-5</v>
      </c>
      <c r="OG286" s="1">
        <v>4.578757E-2</v>
      </c>
      <c r="OH286">
        <v>0.8576705</v>
      </c>
      <c r="OI286">
        <v>25.361830000000001</v>
      </c>
      <c r="OJ286" s="1">
        <v>9.2114170000000004E-5</v>
      </c>
      <c r="OK286" s="1">
        <v>4.4499810000000001E-2</v>
      </c>
    </row>
    <row r="287" spans="1:401" x14ac:dyDescent="0.35">
      <c r="A287">
        <v>293</v>
      </c>
      <c r="B287" t="s">
        <v>4</v>
      </c>
      <c r="C287" t="s">
        <v>181</v>
      </c>
      <c r="D287" t="s">
        <v>1159</v>
      </c>
      <c r="E287">
        <v>40.300660000000001</v>
      </c>
      <c r="F287">
        <v>1.0774980000000001</v>
      </c>
      <c r="G287">
        <v>25.37968</v>
      </c>
      <c r="H287">
        <v>0</v>
      </c>
      <c r="I287">
        <v>0</v>
      </c>
      <c r="J287">
        <v>1.077288</v>
      </c>
      <c r="K287">
        <v>25.02478</v>
      </c>
      <c r="L287">
        <v>0</v>
      </c>
      <c r="M287">
        <v>0</v>
      </c>
      <c r="N287">
        <v>1.0770200000000001</v>
      </c>
      <c r="O287">
        <v>24.65925</v>
      </c>
      <c r="P287">
        <v>0</v>
      </c>
      <c r="Q287">
        <v>0</v>
      </c>
      <c r="R287">
        <v>1.0767580000000001</v>
      </c>
      <c r="S287">
        <v>24.352519999999998</v>
      </c>
      <c r="T287">
        <v>0</v>
      </c>
      <c r="U287">
        <v>0</v>
      </c>
      <c r="V287">
        <v>1.0764609999999999</v>
      </c>
      <c r="W287">
        <v>24.2974</v>
      </c>
      <c r="X287">
        <v>0</v>
      </c>
      <c r="Y287">
        <v>0</v>
      </c>
      <c r="Z287">
        <v>1.0761419999999999</v>
      </c>
      <c r="AA287">
        <v>24.27403</v>
      </c>
      <c r="AB287">
        <v>0</v>
      </c>
      <c r="AC287">
        <v>0</v>
      </c>
      <c r="AD287">
        <v>1.0758259999999999</v>
      </c>
      <c r="AE287">
        <v>24.19726</v>
      </c>
      <c r="AF287">
        <v>0</v>
      </c>
      <c r="AG287">
        <v>0</v>
      </c>
      <c r="AH287">
        <v>1.075493</v>
      </c>
      <c r="AI287">
        <v>24.046939999999999</v>
      </c>
      <c r="AJ287">
        <v>0</v>
      </c>
      <c r="AK287">
        <v>0</v>
      </c>
      <c r="AL287">
        <v>1.0751679999999999</v>
      </c>
      <c r="AM287">
        <v>23.766020000000001</v>
      </c>
      <c r="AN287">
        <v>0</v>
      </c>
      <c r="AO287">
        <v>0</v>
      </c>
      <c r="AP287">
        <v>1.07487</v>
      </c>
      <c r="AQ287">
        <v>23.699269999999999</v>
      </c>
      <c r="AR287">
        <v>0</v>
      </c>
      <c r="AS287">
        <v>0</v>
      </c>
      <c r="AT287">
        <v>1.0745629999999999</v>
      </c>
      <c r="AU287">
        <v>23.790109999999999</v>
      </c>
      <c r="AV287">
        <v>0</v>
      </c>
      <c r="AW287">
        <v>0</v>
      </c>
      <c r="AX287">
        <v>1.074281</v>
      </c>
      <c r="AY287">
        <v>23.836279999999999</v>
      </c>
      <c r="AZ287">
        <v>0</v>
      </c>
      <c r="BA287">
        <v>0</v>
      </c>
      <c r="BB287">
        <v>1.0740320000000001</v>
      </c>
      <c r="BC287">
        <v>23.934290000000001</v>
      </c>
      <c r="BD287" s="1">
        <v>1.160742E-26</v>
      </c>
      <c r="BE287" s="1">
        <v>3.03928E-25</v>
      </c>
      <c r="BF287">
        <v>1.07378</v>
      </c>
      <c r="BG287">
        <v>23.861930000000001</v>
      </c>
      <c r="BH287" s="1">
        <v>4.9654670000000002E-18</v>
      </c>
      <c r="BI287" s="1">
        <v>1.308968E-16</v>
      </c>
      <c r="BJ287">
        <v>1.073547</v>
      </c>
      <c r="BK287">
        <v>23.606919999999999</v>
      </c>
      <c r="BL287" s="1">
        <v>1.398409E-8</v>
      </c>
      <c r="BM287" s="1">
        <v>3.6968410000000001E-7</v>
      </c>
      <c r="BN287">
        <v>1.0733159999999999</v>
      </c>
      <c r="BO287">
        <v>23.361699999999999</v>
      </c>
      <c r="BP287" s="1">
        <v>4.5199469999999998E-5</v>
      </c>
      <c r="BQ287" s="1">
        <v>1.197881E-3</v>
      </c>
      <c r="BR287">
        <v>1.0731189999999999</v>
      </c>
      <c r="BS287">
        <v>23.09834</v>
      </c>
      <c r="BT287" s="1">
        <v>1.025388E-2</v>
      </c>
      <c r="BU287">
        <v>0.27205770000000001</v>
      </c>
      <c r="BV287">
        <v>1.07297</v>
      </c>
      <c r="BW287">
        <v>23.11215</v>
      </c>
      <c r="BX287">
        <v>0.43059969999999997</v>
      </c>
      <c r="BY287">
        <v>11.43619</v>
      </c>
      <c r="BZ287">
        <v>1.072824</v>
      </c>
      <c r="CA287">
        <v>23.335660000000001</v>
      </c>
      <c r="CB287">
        <v>5.0106130000000002</v>
      </c>
      <c r="CC287">
        <v>133.17089999999999</v>
      </c>
      <c r="CD287">
        <v>1.0726929999999999</v>
      </c>
      <c r="CE287">
        <v>23.505189999999999</v>
      </c>
      <c r="CF287">
        <v>20.599</v>
      </c>
      <c r="CG287">
        <v>547.92780000000005</v>
      </c>
      <c r="CH287">
        <v>1.0725720000000001</v>
      </c>
      <c r="CI287">
        <v>23.674440000000001</v>
      </c>
      <c r="CJ287">
        <v>35.463410000000003</v>
      </c>
      <c r="CK287">
        <v>943.95249999999999</v>
      </c>
      <c r="CL287">
        <v>1.0724990000000001</v>
      </c>
      <c r="CM287">
        <v>23.610869999999998</v>
      </c>
      <c r="CN287">
        <v>29.073070000000001</v>
      </c>
      <c r="CO287">
        <v>774.30399999999997</v>
      </c>
      <c r="CP287">
        <v>1.0724359999999999</v>
      </c>
      <c r="CQ287">
        <v>23.326070000000001</v>
      </c>
      <c r="CR287">
        <v>12.54679</v>
      </c>
      <c r="CS287">
        <v>334.33409999999998</v>
      </c>
      <c r="CT287">
        <v>1.0723560000000001</v>
      </c>
      <c r="CU287">
        <v>23.074780000000001</v>
      </c>
      <c r="CV287">
        <v>3.1005419999999999</v>
      </c>
      <c r="CW287">
        <v>82.662540000000007</v>
      </c>
      <c r="CX287">
        <v>1.0723069999999999</v>
      </c>
      <c r="CY287">
        <v>22.953849999999999</v>
      </c>
      <c r="CZ287">
        <v>0.47556310000000002</v>
      </c>
      <c r="DA287">
        <v>12.68416</v>
      </c>
      <c r="DB287">
        <v>1.072271</v>
      </c>
      <c r="DC287">
        <v>23.321940000000001</v>
      </c>
      <c r="DD287" s="1">
        <v>5.3376689999999997E-2</v>
      </c>
      <c r="DE287">
        <v>1.423899</v>
      </c>
      <c r="DF287">
        <v>1.072236</v>
      </c>
      <c r="DG287">
        <v>23.929040000000001</v>
      </c>
      <c r="DH287" s="1">
        <v>9.3871930000000003E-3</v>
      </c>
      <c r="DI287">
        <v>0.25020320000000001</v>
      </c>
      <c r="DJ287">
        <v>1.0721959999999999</v>
      </c>
      <c r="DK287">
        <v>24.52356</v>
      </c>
      <c r="DL287" s="1">
        <v>5.4035819999999997E-3</v>
      </c>
      <c r="DM287">
        <v>0.1439349</v>
      </c>
      <c r="DN287">
        <v>1.0721579999999999</v>
      </c>
      <c r="DO287">
        <v>25.025539999999999</v>
      </c>
      <c r="DP287" s="1">
        <v>4.4071079999999999E-3</v>
      </c>
      <c r="DQ287">
        <v>0.1173881</v>
      </c>
      <c r="DR287">
        <v>1.072092</v>
      </c>
      <c r="DS287">
        <v>25.050560000000001</v>
      </c>
      <c r="DT287" s="1">
        <v>3.7044949999999999E-3</v>
      </c>
      <c r="DU287" s="1">
        <v>9.8675869999999999E-2</v>
      </c>
      <c r="DV287">
        <v>1.0720479999999999</v>
      </c>
      <c r="DW287">
        <v>24.79419</v>
      </c>
      <c r="DX287" s="1">
        <v>3.1323969999999999E-3</v>
      </c>
      <c r="DY287" s="1">
        <v>8.3443359999999994E-2</v>
      </c>
      <c r="DZ287">
        <v>1.0719879999999999</v>
      </c>
      <c r="EA287">
        <v>24.459779999999999</v>
      </c>
      <c r="EB287" s="1">
        <v>2.6627460000000001E-3</v>
      </c>
      <c r="EC287" s="1">
        <v>7.0937219999999995E-2</v>
      </c>
      <c r="ED287">
        <v>1.071906</v>
      </c>
      <c r="EE287">
        <v>24.107209999999998</v>
      </c>
      <c r="EF287" s="1">
        <v>2.2774660000000001E-3</v>
      </c>
      <c r="EG287" s="1">
        <v>6.0677670000000003E-2</v>
      </c>
      <c r="EH287">
        <v>1.0718160000000001</v>
      </c>
      <c r="EI287">
        <v>24.108989999999999</v>
      </c>
      <c r="EJ287" s="1">
        <v>1.9617329999999998E-3</v>
      </c>
      <c r="EK287">
        <v>5.2270499999999998E-2</v>
      </c>
      <c r="EL287">
        <v>1.0716870000000001</v>
      </c>
      <c r="EM287">
        <v>24.439800000000002</v>
      </c>
      <c r="EN287" s="1">
        <v>1.701719E-3</v>
      </c>
      <c r="EO287" s="1">
        <v>4.5347829999999999E-2</v>
      </c>
      <c r="EP287">
        <v>1.0715710000000001</v>
      </c>
      <c r="EQ287">
        <v>24.897819999999999</v>
      </c>
      <c r="ER287" s="1">
        <v>1.487403E-3</v>
      </c>
      <c r="ES287" s="1">
        <v>3.9640719999999997E-2</v>
      </c>
      <c r="ET287">
        <v>1.0714269999999999</v>
      </c>
      <c r="EU287">
        <v>25.329910000000002</v>
      </c>
      <c r="EV287" s="1">
        <v>1.309602E-3</v>
      </c>
      <c r="EW287" s="1">
        <v>3.4907319999999999E-2</v>
      </c>
      <c r="EX287">
        <v>1.0712729999999999</v>
      </c>
      <c r="EY287">
        <v>25.37323</v>
      </c>
      <c r="EZ287" s="1">
        <v>1.1605470000000001E-3</v>
      </c>
      <c r="FA287" s="1">
        <v>3.093918E-2</v>
      </c>
      <c r="FB287">
        <v>1.0711299999999999</v>
      </c>
      <c r="FC287">
        <v>25.1388</v>
      </c>
      <c r="FD287" s="1">
        <v>1.034742E-3</v>
      </c>
      <c r="FE287" s="1">
        <v>2.7589780000000001E-2</v>
      </c>
      <c r="FF287">
        <v>1.0709709999999999</v>
      </c>
      <c r="FG287">
        <v>24.855879999999999</v>
      </c>
      <c r="FH287" s="1">
        <v>9.2822029999999999E-4</v>
      </c>
      <c r="FI287" s="1">
        <v>2.475277E-2</v>
      </c>
      <c r="FJ287">
        <v>1.0708059999999999</v>
      </c>
      <c r="FK287">
        <v>24.55612</v>
      </c>
      <c r="FL287" s="1">
        <v>8.3833590000000004E-4</v>
      </c>
      <c r="FM287" s="1">
        <v>2.2360270000000002E-2</v>
      </c>
      <c r="FN287">
        <v>1.070648</v>
      </c>
      <c r="FO287">
        <v>24.63157</v>
      </c>
      <c r="FP287" s="1">
        <v>7.6288599999999995E-4</v>
      </c>
      <c r="FQ287" s="1">
        <v>2.0351359999999999E-2</v>
      </c>
      <c r="FR287">
        <v>1.0704830000000001</v>
      </c>
      <c r="FS287">
        <v>24.89526</v>
      </c>
      <c r="FT287" s="1">
        <v>6.9920370000000004E-4</v>
      </c>
      <c r="FU287">
        <v>1.8655399999999999E-2</v>
      </c>
      <c r="FV287">
        <v>1.0703240000000001</v>
      </c>
      <c r="FW287">
        <v>25.06578</v>
      </c>
      <c r="FX287" s="1">
        <v>6.4497589999999998E-4</v>
      </c>
      <c r="FY287" s="1">
        <v>1.7211669999999998E-2</v>
      </c>
      <c r="FZ287">
        <v>1.070174</v>
      </c>
      <c r="GA287">
        <v>25.20926</v>
      </c>
      <c r="GB287" s="1">
        <v>5.9779199999999998E-4</v>
      </c>
      <c r="GC287" s="1">
        <v>1.595512E-2</v>
      </c>
      <c r="GD287">
        <v>1.0700289999999999</v>
      </c>
      <c r="GE287">
        <v>25.1218</v>
      </c>
      <c r="GF287" s="1">
        <v>5.5718130000000001E-4</v>
      </c>
      <c r="GG287" s="1">
        <v>1.487365E-2</v>
      </c>
      <c r="GH287">
        <v>1.069904</v>
      </c>
      <c r="GI287">
        <v>25.030360000000002</v>
      </c>
      <c r="GJ287" s="1">
        <v>5.2221489999999999E-4</v>
      </c>
      <c r="GK287" s="1">
        <v>1.394243E-2</v>
      </c>
      <c r="GL287">
        <v>1.0697829999999999</v>
      </c>
      <c r="GM287">
        <v>24.89461</v>
      </c>
      <c r="GN287" s="1">
        <v>4.9131770000000003E-4</v>
      </c>
      <c r="GO287">
        <v>1.31191E-2</v>
      </c>
      <c r="GP287">
        <v>1.0696639999999999</v>
      </c>
      <c r="GQ287">
        <v>24.61308</v>
      </c>
      <c r="GR287" s="1">
        <v>4.6389320000000001E-4</v>
      </c>
      <c r="GS287" s="1">
        <v>1.2388720000000001E-2</v>
      </c>
      <c r="GT287">
        <v>1.0695680000000001</v>
      </c>
      <c r="GU287">
        <v>24.208909999999999</v>
      </c>
      <c r="GV287" s="1">
        <v>4.3970149999999998E-4</v>
      </c>
      <c r="GW287" s="1">
        <v>1.174416E-2</v>
      </c>
      <c r="GX287">
        <v>1.0694900000000001</v>
      </c>
      <c r="GY287">
        <v>24.05077</v>
      </c>
      <c r="GZ287" s="1">
        <v>4.1823529999999998E-4</v>
      </c>
      <c r="HA287" s="1">
        <v>1.1172090000000001E-2</v>
      </c>
      <c r="HB287">
        <v>1.069429</v>
      </c>
      <c r="HC287">
        <v>24.260750000000002</v>
      </c>
      <c r="HD287" s="1">
        <v>3.9866700000000001E-4</v>
      </c>
      <c r="HE287" s="1">
        <v>1.065018E-2</v>
      </c>
      <c r="HF287">
        <v>1.069367</v>
      </c>
      <c r="HG287">
        <v>24.655280000000001</v>
      </c>
      <c r="HH287" s="1">
        <v>3.8055860000000001E-4</v>
      </c>
      <c r="HI287" s="1">
        <v>1.016737E-2</v>
      </c>
      <c r="HJ287">
        <v>1.0693170000000001</v>
      </c>
      <c r="HK287">
        <v>24.84965</v>
      </c>
      <c r="HL287" s="1">
        <v>3.64144E-4</v>
      </c>
      <c r="HM287" s="1">
        <v>9.7296250000000004E-3</v>
      </c>
      <c r="HN287">
        <v>1.0692820000000001</v>
      </c>
      <c r="HO287">
        <v>24.706890000000001</v>
      </c>
      <c r="HP287" s="1">
        <v>3.4908509999999999E-4</v>
      </c>
      <c r="HQ287" s="1">
        <v>9.3278270000000003E-3</v>
      </c>
      <c r="HR287">
        <v>1.0692619999999999</v>
      </c>
      <c r="HS287">
        <v>24.43262</v>
      </c>
      <c r="HT287" s="1">
        <v>3.3525599999999998E-4</v>
      </c>
      <c r="HU287" s="1">
        <v>8.9590799999999995E-3</v>
      </c>
      <c r="HV287">
        <v>1.0692360000000001</v>
      </c>
      <c r="HW287">
        <v>24.032889999999998</v>
      </c>
      <c r="HX287" s="1">
        <v>3.227215E-4</v>
      </c>
      <c r="HY287" s="1">
        <v>8.6245769999999996E-3</v>
      </c>
      <c r="HZ287">
        <v>1.069221</v>
      </c>
      <c r="IA287">
        <v>23.82985</v>
      </c>
      <c r="IB287" s="1">
        <v>3.1117779999999999E-4</v>
      </c>
      <c r="IC287" s="1">
        <v>8.3164039999999995E-3</v>
      </c>
      <c r="ID287">
        <v>1.069202</v>
      </c>
      <c r="IE287">
        <v>23.88476</v>
      </c>
      <c r="IF287" s="1">
        <v>3.0045359999999999E-4</v>
      </c>
      <c r="IG287" s="1">
        <v>8.0302259999999997E-3</v>
      </c>
      <c r="IH287">
        <v>1.069188</v>
      </c>
      <c r="II287">
        <v>24.070720000000001</v>
      </c>
      <c r="IJ287" s="1">
        <v>2.902259E-4</v>
      </c>
      <c r="IK287" s="1">
        <v>7.7572780000000003E-3</v>
      </c>
      <c r="IL287">
        <v>1.069161</v>
      </c>
      <c r="IM287">
        <v>24.356069999999999</v>
      </c>
      <c r="IN287" s="1">
        <v>2.8050150000000001E-4</v>
      </c>
      <c r="IO287" s="1">
        <v>7.4978989999999997E-3</v>
      </c>
      <c r="IP287">
        <v>1.0691600000000001</v>
      </c>
      <c r="IQ287">
        <v>24.378450000000001</v>
      </c>
      <c r="IR287" s="1">
        <v>2.7126990000000002E-4</v>
      </c>
      <c r="IS287" s="1">
        <v>7.251286E-3</v>
      </c>
      <c r="IT287">
        <v>1.0691280000000001</v>
      </c>
      <c r="IU287">
        <v>24.203880000000002</v>
      </c>
      <c r="IV287" s="1">
        <v>2.6266720000000003E-4</v>
      </c>
      <c r="IW287" s="1">
        <v>7.0216990000000002E-3</v>
      </c>
      <c r="IX287">
        <v>1.069088</v>
      </c>
      <c r="IY287">
        <v>24.010259999999999</v>
      </c>
      <c r="IZ287" s="1">
        <v>2.5451579999999997E-4</v>
      </c>
      <c r="JA287" s="1">
        <v>6.8043670000000004E-3</v>
      </c>
      <c r="JB287">
        <v>1.069064</v>
      </c>
      <c r="JC287">
        <v>23.820070000000001</v>
      </c>
      <c r="JD287" s="1">
        <v>2.4652620000000002E-4</v>
      </c>
      <c r="JE287" s="1">
        <v>6.5913259999999998E-3</v>
      </c>
      <c r="JF287">
        <v>1.0690170000000001</v>
      </c>
      <c r="JG287">
        <v>24.032129999999999</v>
      </c>
      <c r="JH287" s="1">
        <v>2.387534E-4</v>
      </c>
      <c r="JI287" s="1">
        <v>6.3839109999999999E-3</v>
      </c>
      <c r="JJ287">
        <v>1.0689679999999999</v>
      </c>
      <c r="JK287">
        <v>24.396270000000001</v>
      </c>
      <c r="JL287" s="1">
        <v>2.3114939999999999E-4</v>
      </c>
      <c r="JM287" s="1">
        <v>6.1809539999999998E-3</v>
      </c>
      <c r="JN287">
        <v>1.0689040000000001</v>
      </c>
      <c r="JO287">
        <v>24.68797</v>
      </c>
      <c r="JP287" s="1">
        <v>2.2392040000000001E-4</v>
      </c>
      <c r="JQ287" s="1">
        <v>5.9882970000000001E-3</v>
      </c>
      <c r="JR287">
        <v>1.068837</v>
      </c>
      <c r="JS287">
        <v>24.857140000000001</v>
      </c>
      <c r="JT287" s="1">
        <v>2.172012E-4</v>
      </c>
      <c r="JU287" s="1">
        <v>5.8089869999999998E-3</v>
      </c>
      <c r="JV287">
        <v>1.068751</v>
      </c>
      <c r="JW287">
        <v>24.826540000000001</v>
      </c>
      <c r="JX287" s="1">
        <v>2.1073580000000001E-4</v>
      </c>
      <c r="JY287" s="1">
        <v>5.6367250000000004E-3</v>
      </c>
      <c r="JZ287">
        <v>1.068673</v>
      </c>
      <c r="KA287">
        <v>24.639230000000001</v>
      </c>
      <c r="KB287" s="1">
        <v>2.0426950000000001E-4</v>
      </c>
      <c r="KC287" s="1">
        <v>5.4641689999999996E-3</v>
      </c>
      <c r="KD287">
        <v>1.0685880000000001</v>
      </c>
      <c r="KE287">
        <v>24.469729999999998</v>
      </c>
      <c r="KF287" s="1">
        <v>1.980602E-4</v>
      </c>
      <c r="KG287" s="1">
        <v>5.2986250000000004E-3</v>
      </c>
      <c r="KH287">
        <v>1.0684929999999999</v>
      </c>
      <c r="KI287">
        <v>24.309850000000001</v>
      </c>
      <c r="KJ287" s="1">
        <v>1.9202560000000001E-4</v>
      </c>
      <c r="KK287" s="1">
        <v>5.1377549999999999E-3</v>
      </c>
      <c r="KL287">
        <v>1.068397</v>
      </c>
      <c r="KM287">
        <v>24.503080000000001</v>
      </c>
      <c r="KN287" s="1">
        <v>1.862694E-4</v>
      </c>
      <c r="KO287" s="1">
        <v>4.984367E-3</v>
      </c>
      <c r="KP287">
        <v>1.0682879999999999</v>
      </c>
      <c r="KQ287">
        <v>24.810929999999999</v>
      </c>
      <c r="KR287" s="1">
        <v>1.808809E-4</v>
      </c>
      <c r="KS287" s="1">
        <v>4.8406129999999997E-3</v>
      </c>
      <c r="KT287">
        <v>1.068173</v>
      </c>
      <c r="KU287">
        <v>25.152519999999999</v>
      </c>
      <c r="KV287" s="1">
        <v>1.7556089999999999E-4</v>
      </c>
      <c r="KW287" s="1">
        <v>4.6988020000000002E-3</v>
      </c>
      <c r="KX287">
        <v>1.0680700000000001</v>
      </c>
      <c r="KY287">
        <v>25.48516</v>
      </c>
      <c r="KZ287" s="1">
        <v>1.7047150000000001E-4</v>
      </c>
      <c r="LA287" s="1">
        <v>4.5630330000000002E-3</v>
      </c>
      <c r="LB287">
        <v>1.0679780000000001</v>
      </c>
      <c r="LC287">
        <v>25.521170000000001</v>
      </c>
      <c r="LD287" s="1">
        <v>1.6556850000000001E-4</v>
      </c>
      <c r="LE287" s="1">
        <v>4.4322780000000004E-3</v>
      </c>
      <c r="LF287">
        <v>1.067874</v>
      </c>
      <c r="LG287">
        <v>25.33183</v>
      </c>
      <c r="LH287" s="1">
        <v>1.6071990000000001E-4</v>
      </c>
      <c r="LI287" s="1">
        <v>4.3029110000000004E-3</v>
      </c>
      <c r="LJ287">
        <v>1.0677680000000001</v>
      </c>
      <c r="LK287">
        <v>25.111470000000001</v>
      </c>
      <c r="LL287" s="1">
        <v>1.561585E-4</v>
      </c>
      <c r="LM287" s="1">
        <v>4.1812029999999997E-3</v>
      </c>
      <c r="LN287">
        <v>1.06765</v>
      </c>
      <c r="LO287">
        <v>24.90635</v>
      </c>
      <c r="LP287" s="1">
        <v>1.517434E-4</v>
      </c>
      <c r="LQ287" s="1">
        <v>4.0633830000000003E-3</v>
      </c>
      <c r="LR287">
        <v>1.0675589999999999</v>
      </c>
      <c r="LS287">
        <v>25.199870000000001</v>
      </c>
      <c r="LT287" s="1">
        <v>1.4743720000000001E-4</v>
      </c>
      <c r="LU287" s="1">
        <v>3.9484569999999998E-3</v>
      </c>
      <c r="LV287">
        <v>1.0674680000000001</v>
      </c>
      <c r="LW287">
        <v>25.69603</v>
      </c>
      <c r="LX287" s="1">
        <v>1.433897E-4</v>
      </c>
      <c r="LY287" s="1">
        <v>3.8403479999999999E-3</v>
      </c>
      <c r="LZ287">
        <v>1.0673699999999999</v>
      </c>
      <c r="MA287">
        <v>26.215599999999998</v>
      </c>
      <c r="MB287" s="1">
        <v>1.3956689999999999E-4</v>
      </c>
      <c r="MC287" s="1">
        <v>3.7383080000000001E-3</v>
      </c>
      <c r="MD287">
        <v>1.0672839999999999</v>
      </c>
      <c r="ME287">
        <v>26.719470000000001</v>
      </c>
      <c r="MF287" s="1">
        <v>1.3579590000000001E-4</v>
      </c>
      <c r="MG287" s="1">
        <v>3.6376009999999999E-3</v>
      </c>
      <c r="MH287">
        <v>1.0671949999999999</v>
      </c>
      <c r="MI287">
        <v>26.827680000000001</v>
      </c>
      <c r="MJ287" s="1">
        <v>1.321091E-4</v>
      </c>
      <c r="MK287" s="1">
        <v>3.539206E-3</v>
      </c>
      <c r="ML287">
        <v>1.067121</v>
      </c>
      <c r="MM287">
        <v>26.651949999999999</v>
      </c>
      <c r="MN287" s="1">
        <v>1.2866169999999999E-4</v>
      </c>
      <c r="MO287" s="1">
        <v>3.447032E-3</v>
      </c>
      <c r="MP287">
        <v>1.0670390000000001</v>
      </c>
      <c r="MQ287">
        <v>26.356960000000001</v>
      </c>
      <c r="MR287" s="1">
        <v>1.2533609999999999E-4</v>
      </c>
      <c r="MS287" s="1">
        <v>3.358134E-3</v>
      </c>
      <c r="MT287">
        <v>1.066967</v>
      </c>
      <c r="MU287">
        <v>25.97926</v>
      </c>
      <c r="MV287" s="1">
        <v>1.219444E-4</v>
      </c>
      <c r="MW287">
        <v>3.2675E-3</v>
      </c>
      <c r="MX287">
        <v>1.0668899999999999</v>
      </c>
      <c r="MY287">
        <v>25.691320000000001</v>
      </c>
      <c r="MZ287" s="1">
        <v>1.1861990000000001E-4</v>
      </c>
      <c r="NA287" s="1">
        <v>3.1786710000000001E-3</v>
      </c>
      <c r="NB287">
        <v>1.0668040000000001</v>
      </c>
      <c r="NC287">
        <v>25.695460000000001</v>
      </c>
      <c r="ND287" s="1">
        <v>1.1534469999999999E-4</v>
      </c>
      <c r="NE287" s="1">
        <v>3.0910619999999999E-3</v>
      </c>
      <c r="NF287">
        <v>1.0667169999999999</v>
      </c>
      <c r="NG287">
        <v>26.03668</v>
      </c>
      <c r="NH287" s="1">
        <v>1.1217739999999999E-4</v>
      </c>
      <c r="NI287" s="1">
        <v>3.0065090000000001E-3</v>
      </c>
      <c r="NJ287">
        <v>1.0666519999999999</v>
      </c>
      <c r="NK287">
        <v>26.245419999999999</v>
      </c>
      <c r="NL287" s="1">
        <v>1.0917009999999999E-4</v>
      </c>
      <c r="NM287" s="1">
        <v>2.9260969999999999E-3</v>
      </c>
      <c r="NN287">
        <v>1.0665720000000001</v>
      </c>
      <c r="NO287">
        <v>26.203029999999998</v>
      </c>
      <c r="NP287" s="1">
        <v>1.062898E-4</v>
      </c>
      <c r="NQ287" s="1">
        <v>2.8490880000000001E-3</v>
      </c>
      <c r="NR287">
        <v>1.066487</v>
      </c>
      <c r="NS287">
        <v>26.051400000000001</v>
      </c>
      <c r="NT287" s="1">
        <v>1.034053E-4</v>
      </c>
      <c r="NU287" s="1">
        <v>2.7720169999999999E-3</v>
      </c>
      <c r="NV287">
        <v>1.0664039999999999</v>
      </c>
      <c r="NW287">
        <v>25.752500000000001</v>
      </c>
      <c r="NX287" s="1">
        <v>1.005569E-4</v>
      </c>
      <c r="NY287" s="1">
        <v>2.6957700000000001E-3</v>
      </c>
      <c r="NZ287">
        <v>1.066343</v>
      </c>
      <c r="OA287">
        <v>25.35464</v>
      </c>
      <c r="OB287" s="1">
        <v>9.7684379999999995E-5</v>
      </c>
      <c r="OC287" s="1">
        <v>2.618904E-3</v>
      </c>
      <c r="OD287">
        <v>1.0662750000000001</v>
      </c>
      <c r="OE287">
        <v>25.240870000000001</v>
      </c>
      <c r="OF287" s="1">
        <v>9.4883219999999994E-5</v>
      </c>
      <c r="OG287" s="1">
        <v>2.5440279999999998E-3</v>
      </c>
      <c r="OH287">
        <v>1.066214</v>
      </c>
      <c r="OI287">
        <v>25.370059999999999</v>
      </c>
      <c r="OJ287" s="1">
        <v>9.2211960000000001E-5</v>
      </c>
      <c r="OK287" s="1">
        <v>2.4725060000000002E-3</v>
      </c>
    </row>
    <row r="288" spans="1:401" x14ac:dyDescent="0.35">
      <c r="A288">
        <v>294</v>
      </c>
      <c r="B288" t="s">
        <v>4</v>
      </c>
      <c r="C288" t="s">
        <v>181</v>
      </c>
      <c r="D288" t="s">
        <v>1160</v>
      </c>
      <c r="E288">
        <v>135.1087</v>
      </c>
      <c r="F288">
        <v>1.520964</v>
      </c>
      <c r="G288">
        <v>25.382200000000001</v>
      </c>
      <c r="H288">
        <v>0</v>
      </c>
      <c r="I288">
        <v>0</v>
      </c>
      <c r="J288">
        <v>1.5206869999999999</v>
      </c>
      <c r="K288">
        <v>25.027650000000001</v>
      </c>
      <c r="L288">
        <v>0</v>
      </c>
      <c r="M288">
        <v>0</v>
      </c>
      <c r="N288">
        <v>1.520329</v>
      </c>
      <c r="O288">
        <v>24.661580000000001</v>
      </c>
      <c r="P288">
        <v>0</v>
      </c>
      <c r="Q288">
        <v>0</v>
      </c>
      <c r="R288">
        <v>1.519987</v>
      </c>
      <c r="S288">
        <v>24.354179999999999</v>
      </c>
      <c r="T288">
        <v>0</v>
      </c>
      <c r="U288">
        <v>0</v>
      </c>
      <c r="V288">
        <v>1.5196270000000001</v>
      </c>
      <c r="W288">
        <v>24.298390000000001</v>
      </c>
      <c r="X288">
        <v>0</v>
      </c>
      <c r="Y288">
        <v>0</v>
      </c>
      <c r="Z288">
        <v>1.5192349999999999</v>
      </c>
      <c r="AA288">
        <v>24.274529999999999</v>
      </c>
      <c r="AB288">
        <v>0</v>
      </c>
      <c r="AC288">
        <v>0</v>
      </c>
      <c r="AD288">
        <v>1.5188250000000001</v>
      </c>
      <c r="AE288">
        <v>24.198139999999999</v>
      </c>
      <c r="AF288">
        <v>0</v>
      </c>
      <c r="AG288">
        <v>0</v>
      </c>
      <c r="AH288">
        <v>1.518416</v>
      </c>
      <c r="AI288">
        <v>24.048639999999999</v>
      </c>
      <c r="AJ288">
        <v>0</v>
      </c>
      <c r="AK288">
        <v>0</v>
      </c>
      <c r="AL288">
        <v>1.5179940000000001</v>
      </c>
      <c r="AM288">
        <v>23.76886</v>
      </c>
      <c r="AN288">
        <v>0</v>
      </c>
      <c r="AO288">
        <v>0</v>
      </c>
      <c r="AP288">
        <v>1.517636</v>
      </c>
      <c r="AQ288">
        <v>23.702719999999999</v>
      </c>
      <c r="AR288">
        <v>0</v>
      </c>
      <c r="AS288">
        <v>0</v>
      </c>
      <c r="AT288">
        <v>1.5172349999999999</v>
      </c>
      <c r="AU288">
        <v>23.793410000000002</v>
      </c>
      <c r="AV288">
        <v>0</v>
      </c>
      <c r="AW288">
        <v>0</v>
      </c>
      <c r="AX288">
        <v>1.516918</v>
      </c>
      <c r="AY288">
        <v>23.838819999999998</v>
      </c>
      <c r="AZ288">
        <v>0</v>
      </c>
      <c r="BA288">
        <v>0</v>
      </c>
      <c r="BB288">
        <v>1.5165709999999999</v>
      </c>
      <c r="BC288">
        <v>23.935960000000001</v>
      </c>
      <c r="BD288" s="1">
        <v>1.070467E-26</v>
      </c>
      <c r="BE288" s="1">
        <v>7.8157920000000004E-25</v>
      </c>
      <c r="BF288">
        <v>1.5162659999999999</v>
      </c>
      <c r="BG288">
        <v>23.863150000000001</v>
      </c>
      <c r="BH288" s="1">
        <v>4.7429849999999997E-18</v>
      </c>
      <c r="BI288" s="1">
        <v>3.5556180000000002E-16</v>
      </c>
      <c r="BJ288">
        <v>1.5159819999999999</v>
      </c>
      <c r="BK288">
        <v>23.608059999999998</v>
      </c>
      <c r="BL288" s="1">
        <v>1.3771460000000001E-8</v>
      </c>
      <c r="BM288" s="1">
        <v>1.0294719999999999E-6</v>
      </c>
      <c r="BN288">
        <v>1.5156989999999999</v>
      </c>
      <c r="BO288">
        <v>23.363060000000001</v>
      </c>
      <c r="BP288" s="1">
        <v>4.4750950000000002E-5</v>
      </c>
      <c r="BQ288" s="1">
        <v>3.3845379999999999E-3</v>
      </c>
      <c r="BR288">
        <v>1.515458</v>
      </c>
      <c r="BS288">
        <v>23.10003</v>
      </c>
      <c r="BT288" s="1">
        <v>1.0181569999999999E-2</v>
      </c>
      <c r="BU288">
        <v>0.77515259999999997</v>
      </c>
      <c r="BV288">
        <v>1.5152620000000001</v>
      </c>
      <c r="BW288">
        <v>23.113980000000002</v>
      </c>
      <c r="BX288">
        <v>0.42849199999999998</v>
      </c>
      <c r="BY288">
        <v>32.798439999999999</v>
      </c>
      <c r="BZ288">
        <v>1.515058</v>
      </c>
      <c r="CA288">
        <v>23.33745</v>
      </c>
      <c r="CB288">
        <v>4.9949649999999997</v>
      </c>
      <c r="CC288">
        <v>384.02780000000001</v>
      </c>
      <c r="CD288">
        <v>1.5149250000000001</v>
      </c>
      <c r="CE288">
        <v>23.506979999999999</v>
      </c>
      <c r="CF288">
        <v>20.56588</v>
      </c>
      <c r="CG288">
        <v>1587.672</v>
      </c>
      <c r="CH288">
        <v>1.5147759999999999</v>
      </c>
      <c r="CI288">
        <v>23.676179999999999</v>
      </c>
      <c r="CJ288">
        <v>35.453400000000002</v>
      </c>
      <c r="CK288">
        <v>2746.8679999999999</v>
      </c>
      <c r="CL288">
        <v>1.5146930000000001</v>
      </c>
      <c r="CM288">
        <v>23.612279999999998</v>
      </c>
      <c r="CN288">
        <v>29.09892</v>
      </c>
      <c r="CO288">
        <v>2261.8130000000001</v>
      </c>
      <c r="CP288">
        <v>1.514594</v>
      </c>
      <c r="CQ288">
        <v>23.32742</v>
      </c>
      <c r="CR288">
        <v>12.57109</v>
      </c>
      <c r="CS288">
        <v>980.00099999999998</v>
      </c>
      <c r="CT288">
        <v>1.514543</v>
      </c>
      <c r="CU288">
        <v>23.075959999999998</v>
      </c>
      <c r="CV288">
        <v>3.1094469999999998</v>
      </c>
      <c r="CW288">
        <v>243.05369999999999</v>
      </c>
      <c r="CX288">
        <v>1.514459</v>
      </c>
      <c r="CY288">
        <v>22.954979999999999</v>
      </c>
      <c r="CZ288">
        <v>0.47730590000000001</v>
      </c>
      <c r="DA288">
        <v>37.394889999999997</v>
      </c>
      <c r="DB288">
        <v>1.5143949999999999</v>
      </c>
      <c r="DC288">
        <v>23.322949999999999</v>
      </c>
      <c r="DD288" s="1">
        <v>5.358479E-2</v>
      </c>
      <c r="DE288">
        <v>4.201352</v>
      </c>
      <c r="DF288">
        <v>1.5143530000000001</v>
      </c>
      <c r="DG288">
        <v>23.929680000000001</v>
      </c>
      <c r="DH288" s="1">
        <v>9.4051280000000004E-3</v>
      </c>
      <c r="DI288">
        <v>0.73342819999999997</v>
      </c>
      <c r="DJ288">
        <v>1.514305</v>
      </c>
      <c r="DK288">
        <v>24.524280000000001</v>
      </c>
      <c r="DL288" s="1">
        <v>5.4060460000000003E-3</v>
      </c>
      <c r="DM288">
        <v>0.41987200000000002</v>
      </c>
      <c r="DN288">
        <v>1.5142599999999999</v>
      </c>
      <c r="DO288">
        <v>25.026219999999999</v>
      </c>
      <c r="DP288" s="1">
        <v>4.4084479999999997E-3</v>
      </c>
      <c r="DQ288">
        <v>0.34225650000000002</v>
      </c>
      <c r="DR288">
        <v>1.514176</v>
      </c>
      <c r="DS288">
        <v>25.051369999999999</v>
      </c>
      <c r="DT288" s="1">
        <v>3.7055650000000001E-3</v>
      </c>
      <c r="DU288">
        <v>0.28768389999999999</v>
      </c>
      <c r="DV288">
        <v>1.5140990000000001</v>
      </c>
      <c r="DW288">
        <v>24.795400000000001</v>
      </c>
      <c r="DX288" s="1">
        <v>3.133275E-3</v>
      </c>
      <c r="DY288">
        <v>0.24326619999999999</v>
      </c>
      <c r="DZ288">
        <v>1.5140530000000001</v>
      </c>
      <c r="EA288">
        <v>24.46161</v>
      </c>
      <c r="EB288" s="1">
        <v>2.6634670000000001E-3</v>
      </c>
      <c r="EC288">
        <v>0.2068016</v>
      </c>
      <c r="ED288">
        <v>1.5139279999999999</v>
      </c>
      <c r="EE288">
        <v>24.109459999999999</v>
      </c>
      <c r="EF288" s="1">
        <v>2.2780560000000001E-3</v>
      </c>
      <c r="EG288">
        <v>0.17688429999999999</v>
      </c>
      <c r="EH288">
        <v>1.5138180000000001</v>
      </c>
      <c r="EI288">
        <v>24.111339999999998</v>
      </c>
      <c r="EJ288" s="1">
        <v>1.9622179999999999E-3</v>
      </c>
      <c r="EK288">
        <v>0.15237029999999999</v>
      </c>
      <c r="EL288">
        <v>1.513679</v>
      </c>
      <c r="EM288">
        <v>24.441880000000001</v>
      </c>
      <c r="EN288" s="1">
        <v>1.702119E-3</v>
      </c>
      <c r="EO288">
        <v>0.13218279999999999</v>
      </c>
      <c r="EP288">
        <v>1.513514</v>
      </c>
      <c r="EQ288">
        <v>24.8994</v>
      </c>
      <c r="ER288" s="1">
        <v>1.487733E-3</v>
      </c>
      <c r="ES288">
        <v>0.1155431</v>
      </c>
      <c r="ET288">
        <v>1.513336</v>
      </c>
      <c r="EU288">
        <v>25.330919999999999</v>
      </c>
      <c r="EV288" s="1">
        <v>1.309878E-3</v>
      </c>
      <c r="EW288">
        <v>0.1017419</v>
      </c>
      <c r="EX288">
        <v>1.5131429999999999</v>
      </c>
      <c r="EY288">
        <v>25.37406</v>
      </c>
      <c r="EZ288" s="1">
        <v>1.1607779999999999E-3</v>
      </c>
      <c r="FA288" s="1">
        <v>9.0172260000000004E-2</v>
      </c>
      <c r="FB288">
        <v>1.512948</v>
      </c>
      <c r="FC288">
        <v>25.13991</v>
      </c>
      <c r="FD288" s="1">
        <v>1.034938E-3</v>
      </c>
      <c r="FE288">
        <v>8.0406900000000003E-2</v>
      </c>
      <c r="FF288">
        <v>1.512753</v>
      </c>
      <c r="FG288">
        <v>24.85736</v>
      </c>
      <c r="FH288" s="1">
        <v>9.2838619999999997E-4</v>
      </c>
      <c r="FI288" s="1">
        <v>7.2136290000000006E-2</v>
      </c>
      <c r="FJ288">
        <v>1.5125489999999999</v>
      </c>
      <c r="FK288">
        <v>24.558019999999999</v>
      </c>
      <c r="FL288" s="1">
        <v>8.3847520000000005E-4</v>
      </c>
      <c r="FM288" s="1">
        <v>6.5160029999999994E-2</v>
      </c>
      <c r="FN288">
        <v>1.5123599999999999</v>
      </c>
      <c r="FO288">
        <v>24.633839999999999</v>
      </c>
      <c r="FP288" s="1">
        <v>7.6300330000000005E-4</v>
      </c>
      <c r="FQ288" s="1">
        <v>5.9302889999999997E-2</v>
      </c>
      <c r="FR288">
        <v>1.5121329999999999</v>
      </c>
      <c r="FS288">
        <v>24.897079999999999</v>
      </c>
      <c r="FT288" s="1">
        <v>6.9930299999999997E-4</v>
      </c>
      <c r="FU288" s="1">
        <v>5.435914E-2</v>
      </c>
      <c r="FV288">
        <v>1.5119389999999999</v>
      </c>
      <c r="FW288">
        <v>25.06719</v>
      </c>
      <c r="FX288" s="1">
        <v>6.4506139999999997E-4</v>
      </c>
      <c r="FY288" s="1">
        <v>5.0150260000000002E-2</v>
      </c>
      <c r="FZ288">
        <v>1.511782</v>
      </c>
      <c r="GA288">
        <v>25.210070000000002</v>
      </c>
      <c r="GB288" s="1">
        <v>5.9786660000000005E-4</v>
      </c>
      <c r="GC288" s="1">
        <v>4.648716E-2</v>
      </c>
      <c r="GD288">
        <v>1.5115799999999999</v>
      </c>
      <c r="GE288">
        <v>25.122630000000001</v>
      </c>
      <c r="GF288" s="1">
        <v>5.5724479999999998E-4</v>
      </c>
      <c r="GG288" s="1">
        <v>4.3334520000000001E-2</v>
      </c>
      <c r="GH288">
        <v>1.511406</v>
      </c>
      <c r="GI288">
        <v>25.031469999999999</v>
      </c>
      <c r="GJ288" s="1">
        <v>5.2227040000000005E-4</v>
      </c>
      <c r="GK288" s="1">
        <v>4.0619990000000002E-2</v>
      </c>
      <c r="GL288">
        <v>1.5112859999999999</v>
      </c>
      <c r="GM288">
        <v>24.8964</v>
      </c>
      <c r="GN288" s="1">
        <v>4.9136679999999997E-4</v>
      </c>
      <c r="GO288" s="1">
        <v>3.8220320000000002E-2</v>
      </c>
      <c r="GP288">
        <v>1.5111129999999999</v>
      </c>
      <c r="GQ288">
        <v>24.6157</v>
      </c>
      <c r="GR288" s="1">
        <v>4.6393690000000001E-4</v>
      </c>
      <c r="GS288" s="1">
        <v>3.6091749999999999E-2</v>
      </c>
      <c r="GT288">
        <v>1.5110250000000001</v>
      </c>
      <c r="GU288">
        <v>24.211860000000001</v>
      </c>
      <c r="GV288" s="1">
        <v>4.3973999999999999E-4</v>
      </c>
      <c r="GW288" s="1">
        <v>3.4212810000000003E-2</v>
      </c>
      <c r="GX288">
        <v>1.510931</v>
      </c>
      <c r="GY288">
        <v>24.053799999999999</v>
      </c>
      <c r="GZ288" s="1">
        <v>4.1826990000000001E-4</v>
      </c>
      <c r="HA288" s="1">
        <v>3.2545829999999998E-2</v>
      </c>
      <c r="HB288">
        <v>1.5108410000000001</v>
      </c>
      <c r="HC288">
        <v>24.262820000000001</v>
      </c>
      <c r="HD288" s="1">
        <v>3.9869900000000003E-4</v>
      </c>
      <c r="HE288">
        <v>3.1025199999999999E-2</v>
      </c>
      <c r="HF288">
        <v>1.510767</v>
      </c>
      <c r="HG288">
        <v>24.656469999999999</v>
      </c>
      <c r="HH288" s="1">
        <v>3.8058789999999998E-4</v>
      </c>
      <c r="HI288" s="1">
        <v>2.961826E-2</v>
      </c>
      <c r="HJ288">
        <v>1.5107330000000001</v>
      </c>
      <c r="HK288">
        <v>24.849900000000002</v>
      </c>
      <c r="HL288" s="1">
        <v>3.6417049999999999E-4</v>
      </c>
      <c r="HM288" s="1">
        <v>2.834221E-2</v>
      </c>
      <c r="HN288">
        <v>1.5106930000000001</v>
      </c>
      <c r="HO288">
        <v>24.707650000000001</v>
      </c>
      <c r="HP288" s="1">
        <v>3.491096E-4</v>
      </c>
      <c r="HQ288" s="1">
        <v>2.717149E-2</v>
      </c>
      <c r="HR288">
        <v>1.510621</v>
      </c>
      <c r="HS288">
        <v>24.434239999999999</v>
      </c>
      <c r="HT288" s="1">
        <v>3.3527820000000001E-4</v>
      </c>
      <c r="HU288">
        <v>2.6097100000000002E-2</v>
      </c>
      <c r="HV288">
        <v>1.510615</v>
      </c>
      <c r="HW288">
        <v>24.035399999999999</v>
      </c>
      <c r="HX288" s="1">
        <v>3.227417E-4</v>
      </c>
      <c r="HY288" s="1">
        <v>2.512265E-2</v>
      </c>
      <c r="HZ288">
        <v>1.510599</v>
      </c>
      <c r="IA288">
        <v>23.832920000000001</v>
      </c>
      <c r="IB288" s="1">
        <v>3.1119660000000001E-4</v>
      </c>
      <c r="IC288" s="1">
        <v>2.422471E-2</v>
      </c>
      <c r="ID288">
        <v>1.5105770000000001</v>
      </c>
      <c r="IE288">
        <v>23.887229999999999</v>
      </c>
      <c r="IF288" s="1">
        <v>3.0047130000000001E-4</v>
      </c>
      <c r="IG288" s="1">
        <v>2.3390749999999998E-2</v>
      </c>
      <c r="IH288">
        <v>1.5105360000000001</v>
      </c>
      <c r="II288">
        <v>24.072299999999998</v>
      </c>
      <c r="IJ288" s="1">
        <v>2.9024269999999998E-4</v>
      </c>
      <c r="IK288" s="1">
        <v>2.2595589999999999E-2</v>
      </c>
      <c r="IL288">
        <v>1.510551</v>
      </c>
      <c r="IM288">
        <v>24.356829999999999</v>
      </c>
      <c r="IN288" s="1">
        <v>2.8051770000000001E-4</v>
      </c>
      <c r="IO288" s="1">
        <v>2.1840080000000001E-2</v>
      </c>
      <c r="IP288">
        <v>1.5105059999999999</v>
      </c>
      <c r="IQ288">
        <v>24.379239999999999</v>
      </c>
      <c r="IR288" s="1">
        <v>2.7128500000000002E-4</v>
      </c>
      <c r="IS288" s="1">
        <v>2.1121649999999999E-2</v>
      </c>
      <c r="IT288">
        <v>1.5104869999999999</v>
      </c>
      <c r="IU288">
        <v>24.205100000000002</v>
      </c>
      <c r="IV288" s="1">
        <v>2.6268130000000001E-4</v>
      </c>
      <c r="IW288" s="1">
        <v>2.045249E-2</v>
      </c>
      <c r="IX288">
        <v>1.5104610000000001</v>
      </c>
      <c r="IY288">
        <v>24.011780000000002</v>
      </c>
      <c r="IZ288" s="1">
        <v>2.545294E-4</v>
      </c>
      <c r="JA288" s="1">
        <v>1.9819429999999999E-2</v>
      </c>
      <c r="JB288">
        <v>1.5104109999999999</v>
      </c>
      <c r="JC288">
        <v>23.822019999999998</v>
      </c>
      <c r="JD288" s="1">
        <v>2.4653959999999998E-4</v>
      </c>
      <c r="JE288" s="1">
        <v>1.919916E-2</v>
      </c>
      <c r="JF288">
        <v>1.510354</v>
      </c>
      <c r="JG288">
        <v>24.034109999999998</v>
      </c>
      <c r="JH288" s="1">
        <v>2.3876640000000001E-4</v>
      </c>
      <c r="JI288" s="1">
        <v>1.859481E-2</v>
      </c>
      <c r="JJ288">
        <v>1.510273</v>
      </c>
      <c r="JK288">
        <v>24.39808</v>
      </c>
      <c r="JL288" s="1">
        <v>2.3116200000000001E-4</v>
      </c>
      <c r="JM288">
        <v>1.8003999999999999E-2</v>
      </c>
      <c r="JN288">
        <v>1.5102180000000001</v>
      </c>
      <c r="JO288">
        <v>24.689579999999999</v>
      </c>
      <c r="JP288" s="1">
        <v>2.239322E-4</v>
      </c>
      <c r="JQ288" s="1">
        <v>1.744242E-2</v>
      </c>
      <c r="JR288">
        <v>1.5101370000000001</v>
      </c>
      <c r="JS288">
        <v>24.858429999999998</v>
      </c>
      <c r="JT288" s="1">
        <v>2.1721220000000001E-4</v>
      </c>
      <c r="JU288" s="1">
        <v>1.691981E-2</v>
      </c>
      <c r="JV288">
        <v>1.5100309999999999</v>
      </c>
      <c r="JW288">
        <v>24.82762</v>
      </c>
      <c r="JX288" s="1">
        <v>2.1074679999999999E-4</v>
      </c>
      <c r="JY288" s="1">
        <v>1.6418189999999999E-2</v>
      </c>
      <c r="JZ288">
        <v>1.509914</v>
      </c>
      <c r="KA288">
        <v>24.64012</v>
      </c>
      <c r="KB288" s="1">
        <v>2.0428030000000001E-4</v>
      </c>
      <c r="KC288" s="1">
        <v>1.5915490000000001E-2</v>
      </c>
      <c r="KD288">
        <v>1.509838</v>
      </c>
      <c r="KE288">
        <v>24.470849999999999</v>
      </c>
      <c r="KF288" s="1">
        <v>1.9807059999999999E-4</v>
      </c>
      <c r="KG288" s="1">
        <v>1.543339E-2</v>
      </c>
      <c r="KH288">
        <v>1.5096970000000001</v>
      </c>
      <c r="KI288">
        <v>24.311340000000001</v>
      </c>
      <c r="KJ288" s="1">
        <v>1.920356E-4</v>
      </c>
      <c r="KK288" s="1">
        <v>1.4964649999999999E-2</v>
      </c>
      <c r="KL288">
        <v>1.509585</v>
      </c>
      <c r="KM288">
        <v>24.50517</v>
      </c>
      <c r="KN288" s="1">
        <v>1.8627880000000001E-4</v>
      </c>
      <c r="KO288" s="1">
        <v>1.451773E-2</v>
      </c>
      <c r="KP288">
        <v>1.509449</v>
      </c>
      <c r="KQ288">
        <v>24.81315</v>
      </c>
      <c r="KR288" s="1">
        <v>1.808899E-4</v>
      </c>
      <c r="KS288" s="1">
        <v>1.4098660000000001E-2</v>
      </c>
      <c r="KT288">
        <v>1.5093110000000001</v>
      </c>
      <c r="KU288">
        <v>25.154540000000001</v>
      </c>
      <c r="KV288" s="1">
        <v>1.7556979999999999E-4</v>
      </c>
      <c r="KW288" s="1">
        <v>1.368568E-2</v>
      </c>
      <c r="KX288">
        <v>1.50919</v>
      </c>
      <c r="KY288">
        <v>25.486540000000002</v>
      </c>
      <c r="KZ288" s="1">
        <v>1.704799E-4</v>
      </c>
      <c r="LA288" s="1">
        <v>1.329029E-2</v>
      </c>
      <c r="LB288">
        <v>1.509036</v>
      </c>
      <c r="LC288">
        <v>25.52205</v>
      </c>
      <c r="LD288" s="1">
        <v>1.6557679999999999E-4</v>
      </c>
      <c r="LE288" s="1">
        <v>1.290937E-2</v>
      </c>
      <c r="LF288">
        <v>1.508912</v>
      </c>
      <c r="LG288">
        <v>25.332789999999999</v>
      </c>
      <c r="LH288" s="1">
        <v>1.6072800000000001E-4</v>
      </c>
      <c r="LI288" s="1">
        <v>1.253247E-2</v>
      </c>
      <c r="LJ288">
        <v>1.5087870000000001</v>
      </c>
      <c r="LK288">
        <v>25.112839999999998</v>
      </c>
      <c r="LL288" s="1">
        <v>1.5616600000000001E-4</v>
      </c>
      <c r="LM288" s="1">
        <v>1.217793E-2</v>
      </c>
      <c r="LN288">
        <v>1.5086919999999999</v>
      </c>
      <c r="LO288">
        <v>24.908290000000001</v>
      </c>
      <c r="LP288" s="1">
        <v>1.5175090000000001E-4</v>
      </c>
      <c r="LQ288" s="1">
        <v>1.1834580000000001E-2</v>
      </c>
      <c r="LR288">
        <v>1.5085599999999999</v>
      </c>
      <c r="LS288">
        <v>25.20196</v>
      </c>
      <c r="LT288" s="1">
        <v>1.4744429999999999E-4</v>
      </c>
      <c r="LU288" s="1">
        <v>1.1499830000000001E-2</v>
      </c>
      <c r="LV288">
        <v>1.5084299999999999</v>
      </c>
      <c r="LW288">
        <v>25.69781</v>
      </c>
      <c r="LX288" s="1">
        <v>1.433963E-4</v>
      </c>
      <c r="LY288" s="1">
        <v>1.1184970000000001E-2</v>
      </c>
      <c r="LZ288">
        <v>1.508337</v>
      </c>
      <c r="MA288">
        <v>26.217079999999999</v>
      </c>
      <c r="MB288" s="1">
        <v>1.3957330000000001E-4</v>
      </c>
      <c r="MC288" s="1">
        <v>1.0887539999999999E-2</v>
      </c>
      <c r="MD288">
        <v>1.5082070000000001</v>
      </c>
      <c r="ME288">
        <v>26.720569999999999</v>
      </c>
      <c r="MF288" s="1">
        <v>1.3580229999999999E-4</v>
      </c>
      <c r="MG288">
        <v>1.05942E-2</v>
      </c>
      <c r="MH288">
        <v>1.5081009999999999</v>
      </c>
      <c r="MI288">
        <v>26.828710000000001</v>
      </c>
      <c r="MJ288" s="1">
        <v>1.3211519999999999E-4</v>
      </c>
      <c r="MK288" s="1">
        <v>1.030754E-2</v>
      </c>
      <c r="ML288">
        <v>1.5080150000000001</v>
      </c>
      <c r="MM288">
        <v>26.653369999999999</v>
      </c>
      <c r="MN288" s="1">
        <v>1.286673E-4</v>
      </c>
      <c r="MO288" s="1">
        <v>1.0039060000000001E-2</v>
      </c>
      <c r="MP288">
        <v>1.5079180000000001</v>
      </c>
      <c r="MQ288">
        <v>26.358840000000001</v>
      </c>
      <c r="MR288" s="1">
        <v>1.2534180000000001E-4</v>
      </c>
      <c r="MS288" s="1">
        <v>9.7801260000000001E-3</v>
      </c>
      <c r="MT288">
        <v>1.507809</v>
      </c>
      <c r="MU288">
        <v>25.98152</v>
      </c>
      <c r="MV288" s="1">
        <v>1.219501E-4</v>
      </c>
      <c r="MW288" s="1">
        <v>9.5161710000000004E-3</v>
      </c>
      <c r="MX288">
        <v>1.5077199999999999</v>
      </c>
      <c r="MY288">
        <v>25.693529999999999</v>
      </c>
      <c r="MZ288" s="1">
        <v>1.186255E-4</v>
      </c>
      <c r="NA288" s="1">
        <v>9.2574730000000004E-3</v>
      </c>
      <c r="NB288">
        <v>1.507639</v>
      </c>
      <c r="NC288">
        <v>25.697500000000002</v>
      </c>
      <c r="ND288" s="1">
        <v>1.153502E-4</v>
      </c>
      <c r="NE288" s="1">
        <v>9.0022520000000005E-3</v>
      </c>
      <c r="NF288">
        <v>1.507509</v>
      </c>
      <c r="NG288">
        <v>26.038139999999999</v>
      </c>
      <c r="NH288" s="1">
        <v>1.1218260000000001E-4</v>
      </c>
      <c r="NI288" s="1">
        <v>8.7558949999999997E-3</v>
      </c>
      <c r="NJ288">
        <v>1.507436</v>
      </c>
      <c r="NK288">
        <v>26.246300000000002</v>
      </c>
      <c r="NL288" s="1">
        <v>1.091751E-4</v>
      </c>
      <c r="NM288" s="1">
        <v>8.5216519999999994E-3</v>
      </c>
      <c r="NN288">
        <v>1.507342</v>
      </c>
      <c r="NO288">
        <v>26.203869999999998</v>
      </c>
      <c r="NP288" s="1">
        <v>1.062946E-4</v>
      </c>
      <c r="NQ288" s="1">
        <v>8.29739E-3</v>
      </c>
      <c r="NR288">
        <v>1.507236</v>
      </c>
      <c r="NS288">
        <v>26.052710000000001</v>
      </c>
      <c r="NT288" s="1">
        <v>1.034102E-4</v>
      </c>
      <c r="NU288" s="1">
        <v>8.0729349999999998E-3</v>
      </c>
      <c r="NV288">
        <v>1.5071589999999999</v>
      </c>
      <c r="NW288">
        <v>25.75459</v>
      </c>
      <c r="NX288" s="1">
        <v>1.005617E-4</v>
      </c>
      <c r="NY288" s="1">
        <v>7.8508369999999994E-3</v>
      </c>
      <c r="NZ288">
        <v>1.5070650000000001</v>
      </c>
      <c r="OA288">
        <v>25.357330000000001</v>
      </c>
      <c r="OB288" s="1">
        <v>9.7689249999999996E-5</v>
      </c>
      <c r="OC288" s="1">
        <v>7.6270260000000003E-3</v>
      </c>
      <c r="OD288">
        <v>1.5069619999999999</v>
      </c>
      <c r="OE288">
        <v>25.24427</v>
      </c>
      <c r="OF288" s="1">
        <v>9.4887830000000005E-5</v>
      </c>
      <c r="OG288" s="1">
        <v>7.4089400000000001E-3</v>
      </c>
      <c r="OH288">
        <v>1.5069159999999999</v>
      </c>
      <c r="OI288">
        <v>25.372959999999999</v>
      </c>
      <c r="OJ288" s="1">
        <v>9.2216480000000006E-5</v>
      </c>
      <c r="OK288" s="1">
        <v>7.2006400000000003E-3</v>
      </c>
    </row>
    <row r="289" spans="1:401" x14ac:dyDescent="0.35">
      <c r="A289">
        <v>295</v>
      </c>
      <c r="B289" t="s">
        <v>4</v>
      </c>
      <c r="C289" t="s">
        <v>181</v>
      </c>
      <c r="D289" t="s">
        <v>293</v>
      </c>
      <c r="E289">
        <v>870.41129999999998</v>
      </c>
      <c r="F289">
        <v>1.527962</v>
      </c>
      <c r="G289">
        <v>25.398890000000002</v>
      </c>
      <c r="H289">
        <v>0</v>
      </c>
      <c r="I289">
        <v>0</v>
      </c>
      <c r="J289">
        <v>1.527695</v>
      </c>
      <c r="K289">
        <v>25.046849999999999</v>
      </c>
      <c r="L289">
        <v>0</v>
      </c>
      <c r="M289">
        <v>0</v>
      </c>
      <c r="N289">
        <v>1.527377</v>
      </c>
      <c r="O289">
        <v>24.677119999999999</v>
      </c>
      <c r="P289">
        <v>0</v>
      </c>
      <c r="Q289">
        <v>0</v>
      </c>
      <c r="R289">
        <v>1.527048</v>
      </c>
      <c r="S289">
        <v>24.365200000000002</v>
      </c>
      <c r="T289">
        <v>0</v>
      </c>
      <c r="U289">
        <v>0</v>
      </c>
      <c r="V289">
        <v>1.526675</v>
      </c>
      <c r="W289">
        <v>24.305099999999999</v>
      </c>
      <c r="X289">
        <v>0</v>
      </c>
      <c r="Y289">
        <v>0</v>
      </c>
      <c r="Z289">
        <v>1.5262990000000001</v>
      </c>
      <c r="AA289">
        <v>24.277940000000001</v>
      </c>
      <c r="AB289">
        <v>0</v>
      </c>
      <c r="AC289">
        <v>0</v>
      </c>
      <c r="AD289">
        <v>1.5259320000000001</v>
      </c>
      <c r="AE289">
        <v>24.203980000000001</v>
      </c>
      <c r="AF289">
        <v>0</v>
      </c>
      <c r="AG289">
        <v>0</v>
      </c>
      <c r="AH289">
        <v>1.5255129999999999</v>
      </c>
      <c r="AI289">
        <v>24.05988</v>
      </c>
      <c r="AJ289">
        <v>0</v>
      </c>
      <c r="AK289">
        <v>0</v>
      </c>
      <c r="AL289">
        <v>1.525134</v>
      </c>
      <c r="AM289">
        <v>23.788019999999999</v>
      </c>
      <c r="AN289">
        <v>0</v>
      </c>
      <c r="AO289">
        <v>0</v>
      </c>
      <c r="AP289">
        <v>1.524764</v>
      </c>
      <c r="AQ289">
        <v>23.726469999999999</v>
      </c>
      <c r="AR289">
        <v>0</v>
      </c>
      <c r="AS289">
        <v>0</v>
      </c>
      <c r="AT289">
        <v>1.5243770000000001</v>
      </c>
      <c r="AU289">
        <v>23.816240000000001</v>
      </c>
      <c r="AV289">
        <v>0</v>
      </c>
      <c r="AW289">
        <v>0</v>
      </c>
      <c r="AX289">
        <v>1.524076</v>
      </c>
      <c r="AY289">
        <v>23.856480000000001</v>
      </c>
      <c r="AZ289">
        <v>0</v>
      </c>
      <c r="BA289">
        <v>0</v>
      </c>
      <c r="BB289">
        <v>1.5237419999999999</v>
      </c>
      <c r="BC289">
        <v>23.947310000000002</v>
      </c>
      <c r="BD289" s="1">
        <v>8.2319050000000005E-27</v>
      </c>
      <c r="BE289" s="1">
        <v>2.052158E-24</v>
      </c>
      <c r="BF289">
        <v>1.52345</v>
      </c>
      <c r="BG289">
        <v>23.871169999999999</v>
      </c>
      <c r="BH289" s="1">
        <v>4.1563569999999999E-18</v>
      </c>
      <c r="BI289" s="1">
        <v>1.6392560000000001E-15</v>
      </c>
      <c r="BJ289">
        <v>1.5231779999999999</v>
      </c>
      <c r="BK289">
        <v>23.615449999999999</v>
      </c>
      <c r="BL289" s="1">
        <v>1.2806550000000001E-8</v>
      </c>
      <c r="BM289" s="1">
        <v>5.347252E-6</v>
      </c>
      <c r="BN289">
        <v>1.522905</v>
      </c>
      <c r="BO289">
        <v>23.371949999999998</v>
      </c>
      <c r="BP289" s="1">
        <v>4.2731960000000001E-5</v>
      </c>
      <c r="BQ289" s="1">
        <v>1.9629230000000001E-2</v>
      </c>
      <c r="BR289">
        <v>1.5226740000000001</v>
      </c>
      <c r="BS289">
        <v>23.111260000000001</v>
      </c>
      <c r="BT289" s="1">
        <v>9.8591219999999997E-3</v>
      </c>
      <c r="BU289">
        <v>4.778359</v>
      </c>
      <c r="BV289">
        <v>1.5224610000000001</v>
      </c>
      <c r="BW289">
        <v>23.126580000000001</v>
      </c>
      <c r="BX289">
        <v>0.41918369999999999</v>
      </c>
      <c r="BY289">
        <v>211.74700000000001</v>
      </c>
      <c r="BZ289">
        <v>1.5223180000000001</v>
      </c>
      <c r="CA289">
        <v>23.350100000000001</v>
      </c>
      <c r="CB289">
        <v>4.9265600000000003</v>
      </c>
      <c r="CC289">
        <v>2575.5439999999999</v>
      </c>
      <c r="CD289">
        <v>1.522165</v>
      </c>
      <c r="CE289">
        <v>23.519549999999999</v>
      </c>
      <c r="CF289">
        <v>20.422820000000002</v>
      </c>
      <c r="CG289">
        <v>11000.33</v>
      </c>
      <c r="CH289">
        <v>1.522022</v>
      </c>
      <c r="CI289">
        <v>23.688469999999999</v>
      </c>
      <c r="CJ289">
        <v>35.412050000000001</v>
      </c>
      <c r="CK289">
        <v>19580.599999999999</v>
      </c>
      <c r="CL289">
        <v>1.521944</v>
      </c>
      <c r="CM289">
        <v>23.621510000000001</v>
      </c>
      <c r="CN289">
        <v>29.211320000000001</v>
      </c>
      <c r="CO289">
        <v>16531.64</v>
      </c>
      <c r="CP289">
        <v>1.521849</v>
      </c>
      <c r="CQ289">
        <v>23.33625</v>
      </c>
      <c r="CR289">
        <v>12.675230000000001</v>
      </c>
      <c r="CS289">
        <v>7324.4480000000003</v>
      </c>
      <c r="CT289">
        <v>1.521774</v>
      </c>
      <c r="CU289">
        <v>23.083770000000001</v>
      </c>
      <c r="CV289">
        <v>3.1472850000000001</v>
      </c>
      <c r="CW289">
        <v>1853.0070000000001</v>
      </c>
      <c r="CX289">
        <v>1.5217210000000001</v>
      </c>
      <c r="CY289">
        <v>22.962859999999999</v>
      </c>
      <c r="CZ289">
        <v>0.4846587</v>
      </c>
      <c r="DA289">
        <v>289.91820000000001</v>
      </c>
      <c r="DB289">
        <v>1.521658</v>
      </c>
      <c r="DC289">
        <v>23.331119999999999</v>
      </c>
      <c r="DD289" s="1">
        <v>5.4457539999999999E-2</v>
      </c>
      <c r="DE289">
        <v>32.751300000000001</v>
      </c>
      <c r="DF289">
        <v>1.5216190000000001</v>
      </c>
      <c r="DG289">
        <v>23.936170000000001</v>
      </c>
      <c r="DH289" s="1">
        <v>9.4801680000000006E-3</v>
      </c>
      <c r="DI289">
        <v>5.4877880000000001</v>
      </c>
      <c r="DJ289">
        <v>1.5215730000000001</v>
      </c>
      <c r="DK289">
        <v>24.53098</v>
      </c>
      <c r="DL289" s="1">
        <v>5.4165080000000004E-3</v>
      </c>
      <c r="DM289">
        <v>3.0427179999999998</v>
      </c>
      <c r="DN289">
        <v>1.521531</v>
      </c>
      <c r="DO289">
        <v>25.031780000000001</v>
      </c>
      <c r="DP289" s="1">
        <v>4.4142080000000002E-3</v>
      </c>
      <c r="DQ289">
        <v>2.4717340000000001</v>
      </c>
      <c r="DR289">
        <v>1.5214479999999999</v>
      </c>
      <c r="DS289">
        <v>25.056529999999999</v>
      </c>
      <c r="DT289" s="1">
        <v>3.7101690000000001E-3</v>
      </c>
      <c r="DU289">
        <v>2.0769229999999999</v>
      </c>
      <c r="DV289">
        <v>1.5214000000000001</v>
      </c>
      <c r="DW289">
        <v>24.803180000000001</v>
      </c>
      <c r="DX289" s="1">
        <v>3.1370510000000001E-3</v>
      </c>
      <c r="DY289">
        <v>1.7558910000000001</v>
      </c>
      <c r="DZ289">
        <v>1.5213319999999999</v>
      </c>
      <c r="EA289">
        <v>24.473579999999998</v>
      </c>
      <c r="EB289" s="1">
        <v>2.666571E-3</v>
      </c>
      <c r="EC289">
        <v>1.4923660000000001</v>
      </c>
      <c r="ED289">
        <v>1.52121</v>
      </c>
      <c r="EE289">
        <v>24.124469999999999</v>
      </c>
      <c r="EF289" s="1">
        <v>2.2805970000000001E-3</v>
      </c>
      <c r="EG289">
        <v>1.276149</v>
      </c>
      <c r="EH289">
        <v>1.5210760000000001</v>
      </c>
      <c r="EI289">
        <v>24.127870000000001</v>
      </c>
      <c r="EJ289" s="1">
        <v>1.9643040000000001E-3</v>
      </c>
      <c r="EK289">
        <v>1.0989910000000001</v>
      </c>
      <c r="EL289">
        <v>1.520972</v>
      </c>
      <c r="EM289">
        <v>24.456849999999999</v>
      </c>
      <c r="EN289" s="1">
        <v>1.703839E-3</v>
      </c>
      <c r="EO289">
        <v>0.95311920000000006</v>
      </c>
      <c r="EP289">
        <v>1.520813</v>
      </c>
      <c r="EQ289">
        <v>24.911110000000001</v>
      </c>
      <c r="ER289" s="1">
        <v>1.4891520000000001E-3</v>
      </c>
      <c r="ES289">
        <v>0.83288720000000005</v>
      </c>
      <c r="ET289">
        <v>1.5206409999999999</v>
      </c>
      <c r="EU289">
        <v>25.33832</v>
      </c>
      <c r="EV289" s="1">
        <v>1.3110629999999999E-3</v>
      </c>
      <c r="EW289">
        <v>0.73320350000000001</v>
      </c>
      <c r="EX289">
        <v>1.520454</v>
      </c>
      <c r="EY289">
        <v>25.379390000000001</v>
      </c>
      <c r="EZ289" s="1">
        <v>1.161774E-3</v>
      </c>
      <c r="FA289">
        <v>0.64965609999999996</v>
      </c>
      <c r="FB289">
        <v>1.520267</v>
      </c>
      <c r="FC289">
        <v>25.147089999999999</v>
      </c>
      <c r="FD289" s="1">
        <v>1.0357820000000001E-3</v>
      </c>
      <c r="FE289">
        <v>0.57916710000000005</v>
      </c>
      <c r="FF289">
        <v>1.5200800000000001</v>
      </c>
      <c r="FG289">
        <v>24.866949999999999</v>
      </c>
      <c r="FH289" s="1">
        <v>9.2909920000000003E-4</v>
      </c>
      <c r="FI289">
        <v>0.51945520000000001</v>
      </c>
      <c r="FJ289">
        <v>1.5198830000000001</v>
      </c>
      <c r="FK289">
        <v>24.57058</v>
      </c>
      <c r="FL289" s="1">
        <v>8.3907450000000005E-4</v>
      </c>
      <c r="FM289">
        <v>0.46908709999999998</v>
      </c>
      <c r="FN289">
        <v>1.519703</v>
      </c>
      <c r="FO289">
        <v>24.649840000000001</v>
      </c>
      <c r="FP289" s="1">
        <v>7.6350789999999995E-4</v>
      </c>
      <c r="FQ289">
        <v>0.42679210000000001</v>
      </c>
      <c r="FR289">
        <v>1.519485</v>
      </c>
      <c r="FS289">
        <v>24.909960000000002</v>
      </c>
      <c r="FT289" s="1">
        <v>6.9972990000000004E-4</v>
      </c>
      <c r="FU289">
        <v>0.39109860000000002</v>
      </c>
      <c r="FV289">
        <v>1.5192969999999999</v>
      </c>
      <c r="FW289">
        <v>25.077310000000001</v>
      </c>
      <c r="FX289" s="1">
        <v>6.454287E-4</v>
      </c>
      <c r="FY289">
        <v>0.36073569999999999</v>
      </c>
      <c r="FZ289">
        <v>1.5191209999999999</v>
      </c>
      <c r="GA289">
        <v>25.215599999999998</v>
      </c>
      <c r="GB289" s="1">
        <v>5.9818709999999995E-4</v>
      </c>
      <c r="GC289">
        <v>0.33432440000000002</v>
      </c>
      <c r="GD289">
        <v>1.5189550000000001</v>
      </c>
      <c r="GE289">
        <v>25.128209999999999</v>
      </c>
      <c r="GF289" s="1">
        <v>5.5751770000000002E-4</v>
      </c>
      <c r="GG289">
        <v>0.3115735</v>
      </c>
      <c r="GH289">
        <v>1.5187870000000001</v>
      </c>
      <c r="GI289">
        <v>25.038889999999999</v>
      </c>
      <c r="GJ289" s="1">
        <v>5.2250919999999995E-4</v>
      </c>
      <c r="GK289">
        <v>0.2920005</v>
      </c>
      <c r="GL289">
        <v>1.5186470000000001</v>
      </c>
      <c r="GM289">
        <v>24.908300000000001</v>
      </c>
      <c r="GN289" s="1">
        <v>4.9157910000000005E-4</v>
      </c>
      <c r="GO289">
        <v>0.27470919999999999</v>
      </c>
      <c r="GP289">
        <v>1.5185059999999999</v>
      </c>
      <c r="GQ289">
        <v>24.633099999999999</v>
      </c>
      <c r="GR289" s="1">
        <v>4.6412470000000003E-4</v>
      </c>
      <c r="GS289">
        <v>0.25936730000000002</v>
      </c>
      <c r="GT289">
        <v>1.5183979999999999</v>
      </c>
      <c r="GU289">
        <v>24.231490000000001</v>
      </c>
      <c r="GV289" s="1">
        <v>4.3990570000000001E-4</v>
      </c>
      <c r="GW289">
        <v>0.24582599999999999</v>
      </c>
      <c r="GX289">
        <v>1.5183070000000001</v>
      </c>
      <c r="GY289">
        <v>24.074639999999999</v>
      </c>
      <c r="GZ289" s="1">
        <v>4.1841840000000002E-4</v>
      </c>
      <c r="HA289">
        <v>0.2338199</v>
      </c>
      <c r="HB289">
        <v>1.518219</v>
      </c>
      <c r="HC289">
        <v>24.277619999999999</v>
      </c>
      <c r="HD289" s="1">
        <v>3.9883669999999998E-4</v>
      </c>
      <c r="HE289">
        <v>0.22288189999999999</v>
      </c>
      <c r="HF289">
        <v>1.518149</v>
      </c>
      <c r="HG289">
        <v>24.665420000000001</v>
      </c>
      <c r="HH289" s="1">
        <v>3.8071379999999997E-4</v>
      </c>
      <c r="HI289">
        <v>0.2127551</v>
      </c>
      <c r="HJ289">
        <v>1.518119</v>
      </c>
      <c r="HK289">
        <v>24.851410000000001</v>
      </c>
      <c r="HL289" s="1">
        <v>3.6428470000000001E-4</v>
      </c>
      <c r="HM289">
        <v>0.2035709</v>
      </c>
      <c r="HN289">
        <v>1.5180819999999999</v>
      </c>
      <c r="HO289">
        <v>24.712479999999999</v>
      </c>
      <c r="HP289" s="1">
        <v>3.4921529999999999E-4</v>
      </c>
      <c r="HQ289">
        <v>0.1951504</v>
      </c>
      <c r="HR289">
        <v>1.518035</v>
      </c>
      <c r="HS289">
        <v>24.444790000000001</v>
      </c>
      <c r="HT289" s="1">
        <v>3.3537420000000001E-4</v>
      </c>
      <c r="HU289">
        <v>0.1874181</v>
      </c>
      <c r="HV289">
        <v>1.518005</v>
      </c>
      <c r="HW289">
        <v>24.051880000000001</v>
      </c>
      <c r="HX289" s="1">
        <v>3.228293E-4</v>
      </c>
      <c r="HY289">
        <v>0.18040600000000001</v>
      </c>
      <c r="HZ289">
        <v>1.51799</v>
      </c>
      <c r="IA289">
        <v>23.853909999999999</v>
      </c>
      <c r="IB289" s="1">
        <v>3.1127770000000002E-4</v>
      </c>
      <c r="IC289">
        <v>0.1739484</v>
      </c>
      <c r="ID289">
        <v>1.517997</v>
      </c>
      <c r="IE289">
        <v>23.904520000000002</v>
      </c>
      <c r="IF289" s="1">
        <v>3.0054739999999999E-4</v>
      </c>
      <c r="IG289">
        <v>0.16795309999999999</v>
      </c>
      <c r="IH289">
        <v>1.5179549999999999</v>
      </c>
      <c r="II289">
        <v>24.08352</v>
      </c>
      <c r="IJ289" s="1">
        <v>2.9031530000000002E-4</v>
      </c>
      <c r="IK289">
        <v>0.1622401</v>
      </c>
      <c r="IL289">
        <v>1.5179450000000001</v>
      </c>
      <c r="IM289">
        <v>24.362590000000001</v>
      </c>
      <c r="IN289" s="1">
        <v>2.8058709999999998E-4</v>
      </c>
      <c r="IO289">
        <v>0.15681139999999999</v>
      </c>
      <c r="IP289">
        <v>1.5179290000000001</v>
      </c>
      <c r="IQ289">
        <v>24.384329999999999</v>
      </c>
      <c r="IR289" s="1">
        <v>2.713498E-4</v>
      </c>
      <c r="IS289">
        <v>0.15164949999999999</v>
      </c>
      <c r="IT289">
        <v>1.5179100000000001</v>
      </c>
      <c r="IU289">
        <v>24.213200000000001</v>
      </c>
      <c r="IV289" s="1">
        <v>2.6274229999999999E-4</v>
      </c>
      <c r="IW289">
        <v>0.14683760000000001</v>
      </c>
      <c r="IX289">
        <v>1.5178579999999999</v>
      </c>
      <c r="IY289">
        <v>24.021850000000001</v>
      </c>
      <c r="IZ289" s="1">
        <v>2.545879E-4</v>
      </c>
      <c r="JA289">
        <v>0.14228840000000001</v>
      </c>
      <c r="JB289">
        <v>1.5178100000000001</v>
      </c>
      <c r="JC289">
        <v>23.835429999999999</v>
      </c>
      <c r="JD289" s="1">
        <v>2.4659699999999998E-4</v>
      </c>
      <c r="JE289">
        <v>0.13783770000000001</v>
      </c>
      <c r="JF289">
        <v>1.517755</v>
      </c>
      <c r="JG289">
        <v>24.048210000000001</v>
      </c>
      <c r="JH289" s="1">
        <v>2.3882250000000001E-4</v>
      </c>
      <c r="JI289">
        <v>0.13349820000000001</v>
      </c>
      <c r="JJ289">
        <v>1.517676</v>
      </c>
      <c r="JK289">
        <v>24.411059999999999</v>
      </c>
      <c r="JL289" s="1">
        <v>2.3121630000000001E-4</v>
      </c>
      <c r="JM289">
        <v>0.12925600000000001</v>
      </c>
      <c r="JN289">
        <v>1.5176240000000001</v>
      </c>
      <c r="JO289">
        <v>24.701160000000002</v>
      </c>
      <c r="JP289" s="1">
        <v>2.2398310000000001E-4</v>
      </c>
      <c r="JQ289">
        <v>0.12521969999999999</v>
      </c>
      <c r="JR289">
        <v>1.517547</v>
      </c>
      <c r="JS289">
        <v>24.867429999999999</v>
      </c>
      <c r="JT289" s="1">
        <v>2.1725959999999999E-4</v>
      </c>
      <c r="JU289">
        <v>0.1214611</v>
      </c>
      <c r="JV289">
        <v>1.5174449999999999</v>
      </c>
      <c r="JW289">
        <v>24.834689999999998</v>
      </c>
      <c r="JX289" s="1">
        <v>2.1079399999999999E-4</v>
      </c>
      <c r="JY289">
        <v>0.1178602</v>
      </c>
      <c r="JZ289">
        <v>1.5173570000000001</v>
      </c>
      <c r="KA289">
        <v>24.645900000000001</v>
      </c>
      <c r="KB289" s="1">
        <v>2.0432649999999999E-4</v>
      </c>
      <c r="KC289">
        <v>0.11425299999999999</v>
      </c>
      <c r="KD289">
        <v>1.5172330000000001</v>
      </c>
      <c r="KE289">
        <v>24.478200000000001</v>
      </c>
      <c r="KF289" s="1">
        <v>1.981153E-4</v>
      </c>
      <c r="KG289">
        <v>0.110789</v>
      </c>
      <c r="KH289">
        <v>1.5171220000000001</v>
      </c>
      <c r="KI289">
        <v>24.321439999999999</v>
      </c>
      <c r="KJ289" s="1">
        <v>1.9207849999999999E-4</v>
      </c>
      <c r="KK289">
        <v>0.1074223</v>
      </c>
      <c r="KL289">
        <v>1.517018</v>
      </c>
      <c r="KM289">
        <v>24.52</v>
      </c>
      <c r="KN289" s="1">
        <v>1.863197E-4</v>
      </c>
      <c r="KO289">
        <v>0.1042092</v>
      </c>
      <c r="KP289">
        <v>1.516913</v>
      </c>
      <c r="KQ289">
        <v>24.828959999999999</v>
      </c>
      <c r="KR289" s="1">
        <v>1.8092849999999999E-4</v>
      </c>
      <c r="KS289">
        <v>0.1011976</v>
      </c>
      <c r="KT289">
        <v>1.51678</v>
      </c>
      <c r="KU289">
        <v>25.169039999999999</v>
      </c>
      <c r="KV289" s="1">
        <v>1.7560810000000001E-4</v>
      </c>
      <c r="KW289" s="1">
        <v>9.823345E-2</v>
      </c>
      <c r="KX289">
        <v>1.516637</v>
      </c>
      <c r="KY289">
        <v>25.496490000000001</v>
      </c>
      <c r="KZ289" s="1">
        <v>1.705159E-4</v>
      </c>
      <c r="LA289" s="1">
        <v>9.5389740000000001E-2</v>
      </c>
      <c r="LB289">
        <v>1.5165139999999999</v>
      </c>
      <c r="LC289">
        <v>25.527850000000001</v>
      </c>
      <c r="LD289" s="1">
        <v>1.656126E-4</v>
      </c>
      <c r="LE289" s="1">
        <v>9.2654650000000005E-2</v>
      </c>
      <c r="LF289">
        <v>1.516397</v>
      </c>
      <c r="LG289">
        <v>25.33905</v>
      </c>
      <c r="LH289" s="1">
        <v>1.607624E-4</v>
      </c>
      <c r="LI289" s="1">
        <v>8.9948490000000006E-2</v>
      </c>
      <c r="LJ289">
        <v>1.516249</v>
      </c>
      <c r="LK289">
        <v>25.121839999999999</v>
      </c>
      <c r="LL289" s="1">
        <v>1.561984E-4</v>
      </c>
      <c r="LM289" s="1">
        <v>8.7399290000000004E-2</v>
      </c>
      <c r="LN289">
        <v>1.516133</v>
      </c>
      <c r="LO289">
        <v>24.92165</v>
      </c>
      <c r="LP289" s="1">
        <v>1.517829E-4</v>
      </c>
      <c r="LQ289" s="1">
        <v>8.493523E-2</v>
      </c>
      <c r="LR289">
        <v>1.516033</v>
      </c>
      <c r="LS289">
        <v>25.217040000000001</v>
      </c>
      <c r="LT289" s="1">
        <v>1.4747480000000001E-4</v>
      </c>
      <c r="LU289" s="1">
        <v>8.2530049999999994E-2</v>
      </c>
      <c r="LV289">
        <v>1.5159069999999999</v>
      </c>
      <c r="LW289">
        <v>25.710940000000001</v>
      </c>
      <c r="LX289" s="1">
        <v>1.4342470000000001E-4</v>
      </c>
      <c r="LY289" s="1">
        <v>8.0264779999999994E-2</v>
      </c>
      <c r="LZ289">
        <v>1.5158210000000001</v>
      </c>
      <c r="MA289">
        <v>26.228110000000001</v>
      </c>
      <c r="MB289" s="1">
        <v>1.3960080000000001E-4</v>
      </c>
      <c r="MC289" s="1">
        <v>7.8128169999999997E-2</v>
      </c>
      <c r="MD289">
        <v>1.51572</v>
      </c>
      <c r="ME289">
        <v>26.728899999999999</v>
      </c>
      <c r="MF289" s="1">
        <v>1.3582979999999999E-4</v>
      </c>
      <c r="MG289" s="1">
        <v>7.6024090000000002E-2</v>
      </c>
      <c r="MH289">
        <v>1.515619</v>
      </c>
      <c r="MI289">
        <v>26.83541</v>
      </c>
      <c r="MJ289" s="1">
        <v>1.321413E-4</v>
      </c>
      <c r="MK289" s="1">
        <v>7.3965180000000005E-2</v>
      </c>
      <c r="ML289">
        <v>1.5155099999999999</v>
      </c>
      <c r="MM289">
        <v>26.662780000000001</v>
      </c>
      <c r="MN289" s="1">
        <v>1.286917E-4</v>
      </c>
      <c r="MO289" s="1">
        <v>7.2034260000000003E-2</v>
      </c>
      <c r="MP289">
        <v>1.5154179999999999</v>
      </c>
      <c r="MQ289">
        <v>26.371110000000002</v>
      </c>
      <c r="MR289" s="1">
        <v>1.2536620000000001E-4</v>
      </c>
      <c r="MS289" s="1">
        <v>7.0177420000000004E-2</v>
      </c>
      <c r="MT289">
        <v>1.515339</v>
      </c>
      <c r="MU289">
        <v>25.996390000000002</v>
      </c>
      <c r="MV289" s="1">
        <v>1.219749E-4</v>
      </c>
      <c r="MW289" s="1">
        <v>6.828468E-2</v>
      </c>
      <c r="MX289">
        <v>1.5152270000000001</v>
      </c>
      <c r="MY289">
        <v>25.708269999999999</v>
      </c>
      <c r="MZ289" s="1">
        <v>1.186494E-4</v>
      </c>
      <c r="NA289" s="1">
        <v>6.6426830000000006E-2</v>
      </c>
      <c r="NB289">
        <v>1.5151509999999999</v>
      </c>
      <c r="NC289">
        <v>25.711749999999999</v>
      </c>
      <c r="ND289" s="1">
        <v>1.153741E-4</v>
      </c>
      <c r="NE289" s="1">
        <v>6.4597109999999999E-2</v>
      </c>
      <c r="NF289">
        <v>1.5150509999999999</v>
      </c>
      <c r="NG289">
        <v>26.04853</v>
      </c>
      <c r="NH289" s="1">
        <v>1.1220489999999999E-4</v>
      </c>
      <c r="NI289" s="1">
        <v>6.2825190000000003E-2</v>
      </c>
      <c r="NJ289">
        <v>1.5149550000000001</v>
      </c>
      <c r="NK289">
        <v>26.252420000000001</v>
      </c>
      <c r="NL289" s="1">
        <v>1.091966E-4</v>
      </c>
      <c r="NM289" s="1">
        <v>6.1143349999999999E-2</v>
      </c>
      <c r="NN289">
        <v>1.514866</v>
      </c>
      <c r="NO289">
        <v>26.209409999999998</v>
      </c>
      <c r="NP289" s="1">
        <v>1.063155E-4</v>
      </c>
      <c r="NQ289" s="1">
        <v>5.9533129999999997E-2</v>
      </c>
      <c r="NR289">
        <v>1.5147630000000001</v>
      </c>
      <c r="NS289">
        <v>26.061309999999999</v>
      </c>
      <c r="NT289" s="1">
        <v>1.034311E-4</v>
      </c>
      <c r="NU289" s="1">
        <v>5.7923479999999999E-2</v>
      </c>
      <c r="NV289">
        <v>1.5146900000000001</v>
      </c>
      <c r="NW289">
        <v>25.768260000000001</v>
      </c>
      <c r="NX289" s="1">
        <v>1.0058259999999999E-4</v>
      </c>
      <c r="NY289">
        <v>5.63303E-2</v>
      </c>
      <c r="NZ289">
        <v>1.5145999999999999</v>
      </c>
      <c r="OA289">
        <v>25.375229999999998</v>
      </c>
      <c r="OB289" s="1">
        <v>9.7710139999999994E-5</v>
      </c>
      <c r="OC289" s="1">
        <v>5.4725950000000002E-2</v>
      </c>
      <c r="OD289">
        <v>1.5145010000000001</v>
      </c>
      <c r="OE289">
        <v>25.267679999999999</v>
      </c>
      <c r="OF289" s="1">
        <v>9.4907679999999998E-5</v>
      </c>
      <c r="OG289" s="1">
        <v>5.3159249999999998E-2</v>
      </c>
      <c r="OH289">
        <v>1.5144310000000001</v>
      </c>
      <c r="OI289">
        <v>25.39329</v>
      </c>
      <c r="OJ289" s="1">
        <v>9.2235939999999998E-5</v>
      </c>
      <c r="OK289" s="1">
        <v>5.1664639999999998E-2</v>
      </c>
    </row>
    <row r="290" spans="1:401" x14ac:dyDescent="0.35">
      <c r="A290">
        <v>296</v>
      </c>
      <c r="B290" t="s">
        <v>4</v>
      </c>
      <c r="C290" t="s">
        <v>181</v>
      </c>
      <c r="D290" t="s">
        <v>294</v>
      </c>
      <c r="E290">
        <v>882.86239999999998</v>
      </c>
      <c r="F290">
        <v>1.225196</v>
      </c>
      <c r="G290">
        <v>25.440359999999998</v>
      </c>
      <c r="H290">
        <v>0</v>
      </c>
      <c r="I290">
        <v>0</v>
      </c>
      <c r="J290">
        <v>1.2250509999999999</v>
      </c>
      <c r="K290">
        <v>25.094159999999999</v>
      </c>
      <c r="L290">
        <v>0</v>
      </c>
      <c r="M290">
        <v>0</v>
      </c>
      <c r="N290">
        <v>1.2248810000000001</v>
      </c>
      <c r="O290">
        <v>24.717289999999998</v>
      </c>
      <c r="P290">
        <v>0</v>
      </c>
      <c r="Q290">
        <v>0</v>
      </c>
      <c r="R290">
        <v>1.2247049999999999</v>
      </c>
      <c r="S290">
        <v>24.39423</v>
      </c>
      <c r="T290">
        <v>0</v>
      </c>
      <c r="U290">
        <v>0</v>
      </c>
      <c r="V290">
        <v>1.224529</v>
      </c>
      <c r="W290">
        <v>24.322099999999999</v>
      </c>
      <c r="X290">
        <v>0</v>
      </c>
      <c r="Y290">
        <v>0</v>
      </c>
      <c r="Z290">
        <v>1.2243299999999999</v>
      </c>
      <c r="AA290">
        <v>24.286539999999999</v>
      </c>
      <c r="AB290">
        <v>0</v>
      </c>
      <c r="AC290">
        <v>0</v>
      </c>
      <c r="AD290">
        <v>1.2241500000000001</v>
      </c>
      <c r="AE290">
        <v>24.217669999999998</v>
      </c>
      <c r="AF290">
        <v>0</v>
      </c>
      <c r="AG290">
        <v>0</v>
      </c>
      <c r="AH290">
        <v>1.223916</v>
      </c>
      <c r="AI290">
        <v>24.08663</v>
      </c>
      <c r="AJ290">
        <v>0</v>
      </c>
      <c r="AK290">
        <v>0</v>
      </c>
      <c r="AL290">
        <v>1.2237229999999999</v>
      </c>
      <c r="AM290">
        <v>23.83192</v>
      </c>
      <c r="AN290">
        <v>0</v>
      </c>
      <c r="AO290">
        <v>0</v>
      </c>
      <c r="AP290">
        <v>1.223546</v>
      </c>
      <c r="AQ290">
        <v>23.78003</v>
      </c>
      <c r="AR290">
        <v>0</v>
      </c>
      <c r="AS290">
        <v>0</v>
      </c>
      <c r="AT290">
        <v>1.2233670000000001</v>
      </c>
      <c r="AU290">
        <v>23.868749999999999</v>
      </c>
      <c r="AV290">
        <v>0</v>
      </c>
      <c r="AW290">
        <v>0</v>
      </c>
      <c r="AX290">
        <v>1.2231939999999999</v>
      </c>
      <c r="AY290">
        <v>23.897010000000002</v>
      </c>
      <c r="AZ290">
        <v>0</v>
      </c>
      <c r="BA290">
        <v>0</v>
      </c>
      <c r="BB290">
        <v>1.2230380000000001</v>
      </c>
      <c r="BC290">
        <v>23.975549999999998</v>
      </c>
      <c r="BD290" s="1">
        <v>3.0026519999999999E-28</v>
      </c>
      <c r="BE290" s="1">
        <v>2.522274E-25</v>
      </c>
      <c r="BF290">
        <v>1.2228920000000001</v>
      </c>
      <c r="BG290">
        <v>23.89292</v>
      </c>
      <c r="BH290" s="1">
        <v>1.8812359999999998E-18</v>
      </c>
      <c r="BI290" s="1">
        <v>1.4206690000000001E-15</v>
      </c>
      <c r="BJ290">
        <v>1.222783</v>
      </c>
      <c r="BK290">
        <v>23.63522</v>
      </c>
      <c r="BL290" s="1">
        <v>6.8574749999999998E-9</v>
      </c>
      <c r="BM290" s="1">
        <v>3.7415230000000001E-6</v>
      </c>
      <c r="BN290">
        <v>1.222637</v>
      </c>
      <c r="BO290">
        <v>23.394870000000001</v>
      </c>
      <c r="BP290" s="1">
        <v>2.8602199999999999E-5</v>
      </c>
      <c r="BQ290">
        <v>1.7693799999999999E-2</v>
      </c>
      <c r="BR290">
        <v>1.222518</v>
      </c>
      <c r="BS290">
        <v>23.13851</v>
      </c>
      <c r="BT290" s="1">
        <v>7.4178430000000004E-3</v>
      </c>
      <c r="BU290">
        <v>4.953767</v>
      </c>
      <c r="BV290">
        <v>1.222432</v>
      </c>
      <c r="BW290">
        <v>23.15559</v>
      </c>
      <c r="BX290">
        <v>0.34402129999999997</v>
      </c>
      <c r="BY290">
        <v>244.68790000000001</v>
      </c>
      <c r="BZ290">
        <v>1.2223390000000001</v>
      </c>
      <c r="CA290">
        <v>23.376919999999998</v>
      </c>
      <c r="CB290">
        <v>4.3404309999999997</v>
      </c>
      <c r="CC290">
        <v>3262.51</v>
      </c>
      <c r="CD290">
        <v>1.2222630000000001</v>
      </c>
      <c r="CE290">
        <v>23.54609</v>
      </c>
      <c r="CF290">
        <v>19.114540000000002</v>
      </c>
      <c r="CG290">
        <v>15106.07</v>
      </c>
      <c r="CH290">
        <v>1.222208</v>
      </c>
      <c r="CI290">
        <v>23.71574</v>
      </c>
      <c r="CJ290">
        <v>34.941989999999997</v>
      </c>
      <c r="CK290">
        <v>28909.39</v>
      </c>
      <c r="CL290">
        <v>1.2221850000000001</v>
      </c>
      <c r="CM290">
        <v>23.646350000000002</v>
      </c>
      <c r="CN290">
        <v>30.202940000000002</v>
      </c>
      <c r="CO290">
        <v>26064.89</v>
      </c>
      <c r="CP290">
        <v>1.2221299999999999</v>
      </c>
      <c r="CQ290">
        <v>23.3596</v>
      </c>
      <c r="CR290">
        <v>13.666090000000001</v>
      </c>
      <c r="CS290">
        <v>12263.25</v>
      </c>
      <c r="CT290">
        <v>1.222083</v>
      </c>
      <c r="CU290">
        <v>23.10427</v>
      </c>
      <c r="CV290">
        <v>3.523193</v>
      </c>
      <c r="CW290">
        <v>3277.63</v>
      </c>
      <c r="CX290">
        <v>1.222065</v>
      </c>
      <c r="CY290">
        <v>22.97974</v>
      </c>
      <c r="CZ290">
        <v>0.56028</v>
      </c>
      <c r="DA290">
        <v>538.12660000000005</v>
      </c>
      <c r="DB290">
        <v>1.2220310000000001</v>
      </c>
      <c r="DC290">
        <v>23.344819999999999</v>
      </c>
      <c r="DD290" s="1">
        <v>6.3697580000000004E-2</v>
      </c>
      <c r="DE290">
        <v>62.128410000000002</v>
      </c>
      <c r="DF290">
        <v>1.222013</v>
      </c>
      <c r="DG290">
        <v>23.94397</v>
      </c>
      <c r="DH290">
        <v>1.0284099999999999E-2</v>
      </c>
      <c r="DI290">
        <v>9.4083070000000006</v>
      </c>
      <c r="DJ290">
        <v>1.221991</v>
      </c>
      <c r="DK290">
        <v>24.54035</v>
      </c>
      <c r="DL290" s="1">
        <v>5.5206650000000001E-3</v>
      </c>
      <c r="DM290">
        <v>4.7306119999999998</v>
      </c>
      <c r="DN290">
        <v>1.221967</v>
      </c>
      <c r="DO290">
        <v>25.04016</v>
      </c>
      <c r="DP290" s="1">
        <v>4.468194E-3</v>
      </c>
      <c r="DQ290">
        <v>3.7984390000000001</v>
      </c>
      <c r="DR290">
        <v>1.2219199999999999</v>
      </c>
      <c r="DS290">
        <v>25.07028</v>
      </c>
      <c r="DT290" s="1">
        <v>3.7531130000000002E-3</v>
      </c>
      <c r="DU290">
        <v>3.1884389999999998</v>
      </c>
      <c r="DV290">
        <v>1.221903</v>
      </c>
      <c r="DW290">
        <v>24.823309999999999</v>
      </c>
      <c r="DX290" s="1">
        <v>3.172256E-3</v>
      </c>
      <c r="DY290">
        <v>2.694321</v>
      </c>
      <c r="DZ290">
        <v>1.2218720000000001</v>
      </c>
      <c r="EA290">
        <v>24.504090000000001</v>
      </c>
      <c r="EB290" s="1">
        <v>2.6955080000000001E-3</v>
      </c>
      <c r="EC290">
        <v>2.288808</v>
      </c>
      <c r="ED290">
        <v>1.2217979999999999</v>
      </c>
      <c r="EE290">
        <v>24.161100000000001</v>
      </c>
      <c r="EF290" s="1">
        <v>2.3042819999999999E-3</v>
      </c>
      <c r="EG290">
        <v>1.9559690000000001</v>
      </c>
      <c r="EH290">
        <v>1.221741</v>
      </c>
      <c r="EI290">
        <v>24.163620000000002</v>
      </c>
      <c r="EJ290" s="1">
        <v>1.9837420000000001E-3</v>
      </c>
      <c r="EK290">
        <v>1.6832959999999999</v>
      </c>
      <c r="EL290">
        <v>1.221673</v>
      </c>
      <c r="EM290">
        <v>24.487580000000001</v>
      </c>
      <c r="EN290" s="1">
        <v>1.719871E-3</v>
      </c>
      <c r="EO290">
        <v>1.4589300000000001</v>
      </c>
      <c r="EP290">
        <v>1.2215819999999999</v>
      </c>
      <c r="EQ290">
        <v>24.933859999999999</v>
      </c>
      <c r="ER290" s="1">
        <v>1.502373E-3</v>
      </c>
      <c r="ES290">
        <v>1.2739720000000001</v>
      </c>
      <c r="ET290">
        <v>1.2214910000000001</v>
      </c>
      <c r="EU290">
        <v>25.353269999999998</v>
      </c>
      <c r="EV290" s="1">
        <v>1.3220930000000001E-3</v>
      </c>
      <c r="EW290">
        <v>1.120787</v>
      </c>
      <c r="EX290">
        <v>1.221414</v>
      </c>
      <c r="EY290">
        <v>25.393380000000001</v>
      </c>
      <c r="EZ290" s="1">
        <v>1.1710480000000001E-3</v>
      </c>
      <c r="FA290">
        <v>0.99249379999999998</v>
      </c>
      <c r="FB290">
        <v>1.221314</v>
      </c>
      <c r="FC290">
        <v>25.165880000000001</v>
      </c>
      <c r="FD290" s="1">
        <v>1.0436340000000001E-3</v>
      </c>
      <c r="FE290">
        <v>0.88432999999999995</v>
      </c>
      <c r="FF290">
        <v>1.221214</v>
      </c>
      <c r="FG290">
        <v>24.891719999999999</v>
      </c>
      <c r="FH290" s="1">
        <v>9.3573899999999999E-4</v>
      </c>
      <c r="FI290">
        <v>0.79270289999999999</v>
      </c>
      <c r="FJ290">
        <v>1.2211069999999999</v>
      </c>
      <c r="FK290">
        <v>24.60201</v>
      </c>
      <c r="FL290" s="1">
        <v>8.4465389999999999E-4</v>
      </c>
      <c r="FM290">
        <v>0.71536149999999998</v>
      </c>
      <c r="FN290">
        <v>1.2210220000000001</v>
      </c>
      <c r="FO290">
        <v>24.684239999999999</v>
      </c>
      <c r="FP290" s="1">
        <v>7.6820459999999997E-4</v>
      </c>
      <c r="FQ290">
        <v>0.65042940000000005</v>
      </c>
      <c r="FR290">
        <v>1.220931</v>
      </c>
      <c r="FS290">
        <v>24.938220000000001</v>
      </c>
      <c r="FT290" s="1">
        <v>7.0370380000000002E-4</v>
      </c>
      <c r="FU290">
        <v>0.59564870000000003</v>
      </c>
      <c r="FV290">
        <v>1.2208300000000001</v>
      </c>
      <c r="FW290">
        <v>25.098240000000001</v>
      </c>
      <c r="FX290" s="1">
        <v>6.488396E-4</v>
      </c>
      <c r="FY290">
        <v>0.54911580000000004</v>
      </c>
      <c r="FZ290">
        <v>1.2207349999999999</v>
      </c>
      <c r="GA290">
        <v>25.229890000000001</v>
      </c>
      <c r="GB290" s="1">
        <v>6.0116629999999998E-4</v>
      </c>
      <c r="GC290">
        <v>0.50870700000000002</v>
      </c>
      <c r="GD290">
        <v>1.2206220000000001</v>
      </c>
      <c r="GE290">
        <v>25.141349999999999</v>
      </c>
      <c r="GF290" s="1">
        <v>5.600561E-4</v>
      </c>
      <c r="GG290">
        <v>0.47381960000000001</v>
      </c>
      <c r="GH290">
        <v>1.2205619999999999</v>
      </c>
      <c r="GI290">
        <v>25.05649</v>
      </c>
      <c r="GJ290" s="1">
        <v>5.2472650000000005E-4</v>
      </c>
      <c r="GK290">
        <v>0.44386779999999998</v>
      </c>
      <c r="GL290">
        <v>1.220496</v>
      </c>
      <c r="GM290">
        <v>24.936419999999998</v>
      </c>
      <c r="GN290" s="1">
        <v>4.9354909999999995E-4</v>
      </c>
      <c r="GO290">
        <v>0.41745549999999998</v>
      </c>
      <c r="GP290">
        <v>1.220448</v>
      </c>
      <c r="GQ290">
        <v>24.676030000000001</v>
      </c>
      <c r="GR290" s="1">
        <v>4.6586890000000001E-4</v>
      </c>
      <c r="GS290">
        <v>0.39400879999999999</v>
      </c>
      <c r="GT290">
        <v>1.220396</v>
      </c>
      <c r="GU290">
        <v>24.280200000000001</v>
      </c>
      <c r="GV290" s="1">
        <v>4.4144429999999998E-4</v>
      </c>
      <c r="GW290">
        <v>0.37330970000000002</v>
      </c>
      <c r="GX290">
        <v>1.2203489999999999</v>
      </c>
      <c r="GY290">
        <v>24.12341</v>
      </c>
      <c r="GZ290" s="1">
        <v>4.197955E-4</v>
      </c>
      <c r="HA290">
        <v>0.3549773</v>
      </c>
      <c r="HB290">
        <v>1.2203010000000001</v>
      </c>
      <c r="HC290">
        <v>24.310500000000001</v>
      </c>
      <c r="HD290" s="1">
        <v>4.0011199999999999E-4</v>
      </c>
      <c r="HE290">
        <v>0.3383275</v>
      </c>
      <c r="HF290">
        <v>1.2202949999999999</v>
      </c>
      <c r="HG290">
        <v>24.682829999999999</v>
      </c>
      <c r="HH290" s="1">
        <v>3.8188300000000002E-4</v>
      </c>
      <c r="HI290">
        <v>0.32290400000000002</v>
      </c>
      <c r="HJ290">
        <v>1.2202660000000001</v>
      </c>
      <c r="HK290">
        <v>24.856619999999999</v>
      </c>
      <c r="HL290" s="1">
        <v>3.6534339999999999E-4</v>
      </c>
      <c r="HM290">
        <v>0.30889899999999998</v>
      </c>
      <c r="HN290">
        <v>1.2202459999999999</v>
      </c>
      <c r="HO290">
        <v>24.72437</v>
      </c>
      <c r="HP290" s="1">
        <v>3.5019480000000002E-4</v>
      </c>
      <c r="HQ290">
        <v>0.2960817</v>
      </c>
      <c r="HR290">
        <v>1.2202120000000001</v>
      </c>
      <c r="HS290">
        <v>24.471350000000001</v>
      </c>
      <c r="HT290" s="1">
        <v>3.36263E-4</v>
      </c>
      <c r="HU290">
        <v>0.28429080000000001</v>
      </c>
      <c r="HV290">
        <v>1.220194</v>
      </c>
      <c r="HW290">
        <v>24.0931</v>
      </c>
      <c r="HX290" s="1">
        <v>3.2363969999999999E-4</v>
      </c>
      <c r="HY290">
        <v>0.27359939999999999</v>
      </c>
      <c r="HZ290">
        <v>1.220191</v>
      </c>
      <c r="IA290">
        <v>23.902840000000001</v>
      </c>
      <c r="IB290" s="1">
        <v>3.120288E-4</v>
      </c>
      <c r="IC290">
        <v>0.26377010000000001</v>
      </c>
      <c r="ID290">
        <v>1.2201820000000001</v>
      </c>
      <c r="IE290">
        <v>23.943850000000001</v>
      </c>
      <c r="IF290" s="1">
        <v>3.0125140000000002E-4</v>
      </c>
      <c r="IG290">
        <v>0.25465579999999999</v>
      </c>
      <c r="IH290">
        <v>1.220181</v>
      </c>
      <c r="II290">
        <v>24.108160000000002</v>
      </c>
      <c r="IJ290" s="1">
        <v>2.9098740000000001E-4</v>
      </c>
      <c r="IK290">
        <v>0.24598539999999999</v>
      </c>
      <c r="IL290">
        <v>1.2201770000000001</v>
      </c>
      <c r="IM290">
        <v>24.37322</v>
      </c>
      <c r="IN290" s="1">
        <v>2.8122820000000003E-4</v>
      </c>
      <c r="IO290">
        <v>0.23774400000000001</v>
      </c>
      <c r="IP290">
        <v>1.2201409999999999</v>
      </c>
      <c r="IQ290">
        <v>24.397200000000002</v>
      </c>
      <c r="IR290" s="1">
        <v>2.719496E-4</v>
      </c>
      <c r="IS290">
        <v>0.22989670000000001</v>
      </c>
      <c r="IT290">
        <v>1.220164</v>
      </c>
      <c r="IU290">
        <v>24.233429999999998</v>
      </c>
      <c r="IV290" s="1">
        <v>2.6330670000000001E-4</v>
      </c>
      <c r="IW290">
        <v>0.22258320000000001</v>
      </c>
      <c r="IX290">
        <v>1.2201599999999999</v>
      </c>
      <c r="IY290">
        <v>24.046749999999999</v>
      </c>
      <c r="IZ290" s="1">
        <v>2.5512789999999999E-4</v>
      </c>
      <c r="JA290">
        <v>0.21567790000000001</v>
      </c>
      <c r="JB290">
        <v>1.220124</v>
      </c>
      <c r="JC290">
        <v>23.865300000000001</v>
      </c>
      <c r="JD290" s="1">
        <v>2.471285E-4</v>
      </c>
      <c r="JE290">
        <v>0.20894270000000001</v>
      </c>
      <c r="JF290">
        <v>1.220105</v>
      </c>
      <c r="JG290">
        <v>24.078690000000002</v>
      </c>
      <c r="JH290" s="1">
        <v>2.393401E-4</v>
      </c>
      <c r="JI290">
        <v>0.2023692</v>
      </c>
      <c r="JJ290">
        <v>1.2200519999999999</v>
      </c>
      <c r="JK290">
        <v>24.437480000000001</v>
      </c>
      <c r="JL290" s="1">
        <v>2.317183E-4</v>
      </c>
      <c r="JM290">
        <v>0.19594020000000001</v>
      </c>
      <c r="JN290">
        <v>1.220005</v>
      </c>
      <c r="JO290">
        <v>24.725069999999999</v>
      </c>
      <c r="JP290" s="1">
        <v>2.2445399999999999E-4</v>
      </c>
      <c r="JQ290">
        <v>0.18980669999999999</v>
      </c>
      <c r="JR290">
        <v>1.2199629999999999</v>
      </c>
      <c r="JS290">
        <v>24.886890000000001</v>
      </c>
      <c r="JT290" s="1">
        <v>2.1769810000000001E-4</v>
      </c>
      <c r="JU290">
        <v>0.1840879</v>
      </c>
      <c r="JV290">
        <v>1.2199390000000001</v>
      </c>
      <c r="JW290">
        <v>24.853370000000002</v>
      </c>
      <c r="JX290" s="1">
        <v>2.112297E-4</v>
      </c>
      <c r="JY290">
        <v>0.17864150000000001</v>
      </c>
      <c r="JZ290">
        <v>1.2198640000000001</v>
      </c>
      <c r="KA290">
        <v>24.661090000000002</v>
      </c>
      <c r="KB290" s="1">
        <v>2.0475420000000001E-4</v>
      </c>
      <c r="KC290">
        <v>0.17318600000000001</v>
      </c>
      <c r="KD290">
        <v>1.2198150000000001</v>
      </c>
      <c r="KE290">
        <v>24.496829999999999</v>
      </c>
      <c r="KF290" s="1">
        <v>1.985279E-4</v>
      </c>
      <c r="KG290">
        <v>0.16793279999999999</v>
      </c>
      <c r="KH290">
        <v>1.219754</v>
      </c>
      <c r="KI290">
        <v>24.344139999999999</v>
      </c>
      <c r="KJ290" s="1">
        <v>1.9247439999999999E-4</v>
      </c>
      <c r="KK290">
        <v>0.16282840000000001</v>
      </c>
      <c r="KL290">
        <v>1.2197119999999999</v>
      </c>
      <c r="KM290">
        <v>24.55048</v>
      </c>
      <c r="KN290" s="1">
        <v>1.8669760000000001E-4</v>
      </c>
      <c r="KO290">
        <v>0.15795409999999999</v>
      </c>
      <c r="KP290">
        <v>1.2196309999999999</v>
      </c>
      <c r="KQ290">
        <v>24.861830000000001</v>
      </c>
      <c r="KR290" s="1">
        <v>1.81285E-4</v>
      </c>
      <c r="KS290">
        <v>0.15337709999999999</v>
      </c>
      <c r="KT290">
        <v>1.2195659999999999</v>
      </c>
      <c r="KU290">
        <v>25.199290000000001</v>
      </c>
      <c r="KV290" s="1">
        <v>1.7596180000000001E-4</v>
      </c>
      <c r="KW290">
        <v>0.1488968</v>
      </c>
      <c r="KX290">
        <v>1.219509</v>
      </c>
      <c r="KY290">
        <v>25.51727</v>
      </c>
      <c r="KZ290" s="1">
        <v>1.7084859999999999E-4</v>
      </c>
      <c r="LA290">
        <v>0.14457529999999999</v>
      </c>
      <c r="LB290">
        <v>1.219479</v>
      </c>
      <c r="LC290">
        <v>25.543130000000001</v>
      </c>
      <c r="LD290" s="1">
        <v>1.6594259999999999E-4</v>
      </c>
      <c r="LE290">
        <v>0.14043990000000001</v>
      </c>
      <c r="LF290">
        <v>1.219387</v>
      </c>
      <c r="LG290">
        <v>25.35529</v>
      </c>
      <c r="LH290" s="1">
        <v>1.6108069999999999E-4</v>
      </c>
      <c r="LI290">
        <v>0.13633919999999999</v>
      </c>
      <c r="LJ290">
        <v>1.219327</v>
      </c>
      <c r="LK290">
        <v>25.144570000000002</v>
      </c>
      <c r="LL290" s="1">
        <v>1.564972E-4</v>
      </c>
      <c r="LM290">
        <v>0.13246350000000001</v>
      </c>
      <c r="LN290">
        <v>1.2192689999999999</v>
      </c>
      <c r="LO290">
        <v>24.950859999999999</v>
      </c>
      <c r="LP290" s="1">
        <v>1.520786E-4</v>
      </c>
      <c r="LQ290">
        <v>0.12873670000000001</v>
      </c>
      <c r="LR290">
        <v>1.2191959999999999</v>
      </c>
      <c r="LS290">
        <v>25.247689999999999</v>
      </c>
      <c r="LT290" s="1">
        <v>1.4775739999999999E-4</v>
      </c>
      <c r="LU290">
        <v>0.12508949999999999</v>
      </c>
      <c r="LV290">
        <v>1.219152</v>
      </c>
      <c r="LW290">
        <v>25.735949999999999</v>
      </c>
      <c r="LX290" s="1">
        <v>1.4368780000000001E-4</v>
      </c>
      <c r="LY290">
        <v>0.1216434</v>
      </c>
      <c r="LZ290">
        <v>1.219123</v>
      </c>
      <c r="MA290">
        <v>26.24859</v>
      </c>
      <c r="MB290" s="1">
        <v>1.3985469999999999E-4</v>
      </c>
      <c r="MC290">
        <v>0.1184043</v>
      </c>
      <c r="MD290">
        <v>1.2190700000000001</v>
      </c>
      <c r="ME290">
        <v>26.7438</v>
      </c>
      <c r="MF290" s="1">
        <v>1.3608350000000001E-4</v>
      </c>
      <c r="MG290">
        <v>0.1152252</v>
      </c>
      <c r="MH290">
        <v>1.2189890000000001</v>
      </c>
      <c r="MI290">
        <v>26.852689999999999</v>
      </c>
      <c r="MJ290" s="1">
        <v>1.323827E-4</v>
      </c>
      <c r="MK290">
        <v>0.1120989</v>
      </c>
      <c r="ML290">
        <v>1.2189479999999999</v>
      </c>
      <c r="MM290">
        <v>26.685849999999999</v>
      </c>
      <c r="MN290" s="1">
        <v>1.289172E-4</v>
      </c>
      <c r="MO290">
        <v>0.10916149999999999</v>
      </c>
      <c r="MP290">
        <v>1.218907</v>
      </c>
      <c r="MQ290">
        <v>26.402529999999999</v>
      </c>
      <c r="MR290" s="1">
        <v>1.2559109999999999E-4</v>
      </c>
      <c r="MS290">
        <v>0.1063552</v>
      </c>
      <c r="MT290">
        <v>1.218872</v>
      </c>
      <c r="MU290">
        <v>26.03388</v>
      </c>
      <c r="MV290" s="1">
        <v>1.222037E-4</v>
      </c>
      <c r="MW290">
        <v>0.1035006</v>
      </c>
      <c r="MX290">
        <v>1.218834</v>
      </c>
      <c r="MY290">
        <v>25.74577</v>
      </c>
      <c r="MZ290" s="1">
        <v>1.188701E-4</v>
      </c>
      <c r="NA290">
        <v>0.1006828</v>
      </c>
      <c r="NB290">
        <v>1.2187669999999999</v>
      </c>
      <c r="NC290">
        <v>25.74362</v>
      </c>
      <c r="ND290" s="1">
        <v>1.155937E-4</v>
      </c>
      <c r="NE290" s="1">
        <v>9.7917519999999994E-2</v>
      </c>
      <c r="NF290">
        <v>1.2187269999999999</v>
      </c>
      <c r="NG290">
        <v>26.071750000000002</v>
      </c>
      <c r="NH290" s="1">
        <v>1.1241120000000001E-4</v>
      </c>
      <c r="NI290" s="1">
        <v>9.5224569999999994E-2</v>
      </c>
      <c r="NJ290">
        <v>1.218693</v>
      </c>
      <c r="NK290">
        <v>26.265730000000001</v>
      </c>
      <c r="NL290" s="1">
        <v>1.093959E-4</v>
      </c>
      <c r="NM290" s="1">
        <v>9.2674259999999994E-2</v>
      </c>
      <c r="NN290">
        <v>1.218628</v>
      </c>
      <c r="NO290">
        <v>26.223120000000002</v>
      </c>
      <c r="NP290" s="1">
        <v>1.065079E-4</v>
      </c>
      <c r="NQ290" s="1">
        <v>9.0231850000000002E-2</v>
      </c>
      <c r="NR290">
        <v>1.2185950000000001</v>
      </c>
      <c r="NS290">
        <v>26.082319999999999</v>
      </c>
      <c r="NT290" s="1">
        <v>1.036241E-4</v>
      </c>
      <c r="NU290" s="1">
        <v>8.7800610000000001E-2</v>
      </c>
      <c r="NV290">
        <v>1.2185630000000001</v>
      </c>
      <c r="NW290">
        <v>25.802630000000001</v>
      </c>
      <c r="NX290" s="1">
        <v>1.007757E-4</v>
      </c>
      <c r="NY290">
        <v>8.5392899999999994E-2</v>
      </c>
      <c r="NZ290">
        <v>1.21851</v>
      </c>
      <c r="OA290">
        <v>25.418690000000002</v>
      </c>
      <c r="OB290" s="1">
        <v>9.7903230000000004E-5</v>
      </c>
      <c r="OC290">
        <v>8.2968299999999995E-2</v>
      </c>
      <c r="OD290">
        <v>1.218459</v>
      </c>
      <c r="OE290">
        <v>25.32095</v>
      </c>
      <c r="OF290" s="1">
        <v>9.5091509999999996E-5</v>
      </c>
      <c r="OG290" s="1">
        <v>8.0589910000000001E-2</v>
      </c>
      <c r="OH290">
        <v>1.218418</v>
      </c>
      <c r="OI290">
        <v>25.439229999999998</v>
      </c>
      <c r="OJ290" s="1">
        <v>9.2415400000000003E-5</v>
      </c>
      <c r="OK290" s="1">
        <v>7.8324809999999995E-2</v>
      </c>
    </row>
    <row r="291" spans="1:401" x14ac:dyDescent="0.35">
      <c r="A291">
        <v>297</v>
      </c>
      <c r="B291" t="s">
        <v>4</v>
      </c>
      <c r="C291" t="s">
        <v>181</v>
      </c>
      <c r="D291" t="s">
        <v>295</v>
      </c>
      <c r="E291">
        <v>879.47910000000002</v>
      </c>
      <c r="F291">
        <v>0.72872159999999997</v>
      </c>
      <c r="G291">
        <v>25.475739999999998</v>
      </c>
      <c r="H291">
        <v>0</v>
      </c>
      <c r="I291">
        <v>0</v>
      </c>
      <c r="J291">
        <v>0.72856270000000001</v>
      </c>
      <c r="K291">
        <v>25.13514</v>
      </c>
      <c r="L291">
        <v>0</v>
      </c>
      <c r="M291">
        <v>0</v>
      </c>
      <c r="N291">
        <v>0.7283927</v>
      </c>
      <c r="O291">
        <v>24.752549999999999</v>
      </c>
      <c r="P291">
        <v>0</v>
      </c>
      <c r="Q291">
        <v>0</v>
      </c>
      <c r="R291">
        <v>0.72821409999999998</v>
      </c>
      <c r="S291">
        <v>24.419789999999999</v>
      </c>
      <c r="T291">
        <v>0</v>
      </c>
      <c r="U291">
        <v>0</v>
      </c>
      <c r="V291">
        <v>0.72800759999999998</v>
      </c>
      <c r="W291">
        <v>24.337630000000001</v>
      </c>
      <c r="X291">
        <v>0</v>
      </c>
      <c r="Y291">
        <v>0</v>
      </c>
      <c r="Z291">
        <v>0.72779389999999999</v>
      </c>
      <c r="AA291">
        <v>24.294170000000001</v>
      </c>
      <c r="AB291">
        <v>0</v>
      </c>
      <c r="AC291">
        <v>0</v>
      </c>
      <c r="AD291">
        <v>0.72758920000000005</v>
      </c>
      <c r="AE291">
        <v>24.22907</v>
      </c>
      <c r="AF291">
        <v>0</v>
      </c>
      <c r="AG291">
        <v>0</v>
      </c>
      <c r="AH291">
        <v>0.72735479999999997</v>
      </c>
      <c r="AI291">
        <v>24.108699999999999</v>
      </c>
      <c r="AJ291">
        <v>0</v>
      </c>
      <c r="AK291">
        <v>0</v>
      </c>
      <c r="AL291">
        <v>0.72713640000000002</v>
      </c>
      <c r="AM291">
        <v>23.87003</v>
      </c>
      <c r="AN291">
        <v>0</v>
      </c>
      <c r="AO291">
        <v>0</v>
      </c>
      <c r="AP291">
        <v>0.72691490000000003</v>
      </c>
      <c r="AQ291">
        <v>23.828199999999999</v>
      </c>
      <c r="AR291">
        <v>0</v>
      </c>
      <c r="AS291">
        <v>0</v>
      </c>
      <c r="AT291">
        <v>0.7267266</v>
      </c>
      <c r="AU291">
        <v>23.916799999999999</v>
      </c>
      <c r="AV291">
        <v>0</v>
      </c>
      <c r="AW291">
        <v>0</v>
      </c>
      <c r="AX291">
        <v>0.72652819999999996</v>
      </c>
      <c r="AY291">
        <v>23.934650000000001</v>
      </c>
      <c r="AZ291">
        <v>0</v>
      </c>
      <c r="BA291">
        <v>0</v>
      </c>
      <c r="BB291">
        <v>0.72634900000000002</v>
      </c>
      <c r="BC291">
        <v>24.00112</v>
      </c>
      <c r="BD291" s="1">
        <v>3.4372510000000002E-29</v>
      </c>
      <c r="BE291" s="1">
        <v>2.8414350000000003E-26</v>
      </c>
      <c r="BF291">
        <v>0.72617869999999995</v>
      </c>
      <c r="BG291">
        <v>23.911359999999998</v>
      </c>
      <c r="BH291" s="1">
        <v>1.2848430000000001E-18</v>
      </c>
      <c r="BI291" s="1">
        <v>1.0382659999999999E-15</v>
      </c>
      <c r="BJ291">
        <v>0.72601879999999996</v>
      </c>
      <c r="BK291">
        <v>23.651869999999999</v>
      </c>
      <c r="BL291" s="1">
        <v>2.5716040000000001E-9</v>
      </c>
      <c r="BM291" s="1">
        <v>1.6738880000000001E-6</v>
      </c>
      <c r="BN291">
        <v>0.72586410000000001</v>
      </c>
      <c r="BO291">
        <v>23.41394</v>
      </c>
      <c r="BP291" s="1">
        <v>1.5363860000000001E-5</v>
      </c>
      <c r="BQ291" s="1">
        <v>1.060526E-2</v>
      </c>
      <c r="BR291">
        <v>0.72574490000000003</v>
      </c>
      <c r="BS291">
        <v>23.161930000000002</v>
      </c>
      <c r="BT291" s="1">
        <v>4.7549599999999999E-3</v>
      </c>
      <c r="BU291">
        <v>3.4273380000000002</v>
      </c>
      <c r="BV291">
        <v>0.72562150000000003</v>
      </c>
      <c r="BW291">
        <v>23.181819999999998</v>
      </c>
      <c r="BX291">
        <v>0.25151770000000001</v>
      </c>
      <c r="BY291">
        <v>188.1765</v>
      </c>
      <c r="BZ291">
        <v>0.72552499999999998</v>
      </c>
      <c r="CA291">
        <v>23.401959999999999</v>
      </c>
      <c r="CB291">
        <v>3.5369739999999998</v>
      </c>
      <c r="CC291">
        <v>2734.5450000000001</v>
      </c>
      <c r="CD291">
        <v>0.72543860000000004</v>
      </c>
      <c r="CE291">
        <v>23.570460000000001</v>
      </c>
      <c r="CF291">
        <v>17.105080000000001</v>
      </c>
      <c r="CG291">
        <v>13622.34</v>
      </c>
      <c r="CH291">
        <v>0.72535179999999999</v>
      </c>
      <c r="CI291">
        <v>23.741230000000002</v>
      </c>
      <c r="CJ291">
        <v>33.96781</v>
      </c>
      <c r="CK291">
        <v>27782.639999999999</v>
      </c>
      <c r="CL291">
        <v>0.72530309999999998</v>
      </c>
      <c r="CM291">
        <v>23.667590000000001</v>
      </c>
      <c r="CN291">
        <v>31.62114</v>
      </c>
      <c r="CO291">
        <v>26493.86</v>
      </c>
      <c r="CP291">
        <v>0.72524889999999997</v>
      </c>
      <c r="CQ291">
        <v>23.379439999999999</v>
      </c>
      <c r="CR291">
        <v>15.300800000000001</v>
      </c>
      <c r="CS291">
        <v>13102.5</v>
      </c>
      <c r="CT291">
        <v>0.72519920000000004</v>
      </c>
      <c r="CU291">
        <v>23.1219</v>
      </c>
      <c r="CV291">
        <v>4.1916919999999998</v>
      </c>
      <c r="CW291">
        <v>3661.047</v>
      </c>
      <c r="CX291">
        <v>0.72517069999999995</v>
      </c>
      <c r="CY291">
        <v>22.995290000000001</v>
      </c>
      <c r="CZ291">
        <v>0.70288059999999997</v>
      </c>
      <c r="DA291">
        <v>624.55110000000002</v>
      </c>
      <c r="DB291">
        <v>0.72513689999999997</v>
      </c>
      <c r="DC291">
        <v>23.360099999999999</v>
      </c>
      <c r="DD291">
        <v>8.1985799999999998E-2</v>
      </c>
      <c r="DE291">
        <v>73.541709999999995</v>
      </c>
      <c r="DF291">
        <v>0.72511939999999997</v>
      </c>
      <c r="DG291">
        <v>23.954039999999999</v>
      </c>
      <c r="DH291" s="1">
        <v>1.1912580000000001E-2</v>
      </c>
      <c r="DI291">
        <v>10.37247</v>
      </c>
      <c r="DJ291">
        <v>0.72509380000000001</v>
      </c>
      <c r="DK291">
        <v>24.55142</v>
      </c>
      <c r="DL291" s="1">
        <v>5.7096650000000001E-3</v>
      </c>
      <c r="DM291">
        <v>4.7790730000000003</v>
      </c>
      <c r="DN291">
        <v>0.72505339999999996</v>
      </c>
      <c r="DO291">
        <v>25.04918</v>
      </c>
      <c r="DP291" s="1">
        <v>4.5556729999999997E-3</v>
      </c>
      <c r="DQ291">
        <v>3.7922639999999999</v>
      </c>
      <c r="DR291">
        <v>0.72502509999999998</v>
      </c>
      <c r="DS291">
        <v>25.081489999999999</v>
      </c>
      <c r="DT291" s="1">
        <v>3.8219439999999999E-3</v>
      </c>
      <c r="DU291">
        <v>3.1801149999999998</v>
      </c>
      <c r="DV291">
        <v>0.72498359999999995</v>
      </c>
      <c r="DW291">
        <v>24.839639999999999</v>
      </c>
      <c r="DX291" s="1">
        <v>3.2286289999999998E-3</v>
      </c>
      <c r="DY291">
        <v>2.686156</v>
      </c>
      <c r="DZ291">
        <v>0.72494239999999999</v>
      </c>
      <c r="EA291">
        <v>24.52929</v>
      </c>
      <c r="EB291" s="1">
        <v>2.7418289999999999E-3</v>
      </c>
      <c r="EC291">
        <v>2.2808419999999998</v>
      </c>
      <c r="ED291">
        <v>0.72488269999999999</v>
      </c>
      <c r="EE291">
        <v>24.19285</v>
      </c>
      <c r="EF291" s="1">
        <v>2.3422220000000001E-3</v>
      </c>
      <c r="EG291">
        <v>1.948108</v>
      </c>
      <c r="EH291">
        <v>0.72482939999999996</v>
      </c>
      <c r="EI291">
        <v>24.197040000000001</v>
      </c>
      <c r="EJ291" s="1">
        <v>2.0148700000000002E-3</v>
      </c>
      <c r="EK291">
        <v>1.675548</v>
      </c>
      <c r="EL291">
        <v>0.72474669999999997</v>
      </c>
      <c r="EM291">
        <v>24.51755</v>
      </c>
      <c r="EN291" s="1">
        <v>1.745538E-3</v>
      </c>
      <c r="EO291">
        <v>1.451368</v>
      </c>
      <c r="EP291">
        <v>0.72465849999999998</v>
      </c>
      <c r="EQ291">
        <v>24.957039999999999</v>
      </c>
      <c r="ER291" s="1">
        <v>1.5235279999999999E-3</v>
      </c>
      <c r="ES291">
        <v>1.2665569999999999</v>
      </c>
      <c r="ET291">
        <v>0.72456500000000001</v>
      </c>
      <c r="EU291">
        <v>25.368230000000001</v>
      </c>
      <c r="EV291" s="1">
        <v>1.339722E-3</v>
      </c>
      <c r="EW291">
        <v>1.113621</v>
      </c>
      <c r="EX291">
        <v>0.72447280000000003</v>
      </c>
      <c r="EY291">
        <v>25.404769999999999</v>
      </c>
      <c r="EZ291" s="1">
        <v>1.185862E-3</v>
      </c>
      <c r="FA291">
        <v>0.98563319999999999</v>
      </c>
      <c r="FB291">
        <v>0.72436880000000003</v>
      </c>
      <c r="FC291">
        <v>25.18122</v>
      </c>
      <c r="FD291" s="1">
        <v>1.0561699999999999E-3</v>
      </c>
      <c r="FE291">
        <v>0.87777839999999996</v>
      </c>
      <c r="FF291">
        <v>0.72425899999999999</v>
      </c>
      <c r="FG291">
        <v>24.912240000000001</v>
      </c>
      <c r="FH291" s="1">
        <v>9.4634570000000004E-4</v>
      </c>
      <c r="FI291">
        <v>0.78642000000000001</v>
      </c>
      <c r="FJ291">
        <v>0.72415909999999994</v>
      </c>
      <c r="FK291">
        <v>24.62875</v>
      </c>
      <c r="FL291" s="1">
        <v>8.5357840000000005E-4</v>
      </c>
      <c r="FM291">
        <v>0.7092659</v>
      </c>
      <c r="FN291">
        <v>0.72404469999999999</v>
      </c>
      <c r="FO291">
        <v>24.716159999999999</v>
      </c>
      <c r="FP291" s="1">
        <v>7.7570820000000002E-4</v>
      </c>
      <c r="FQ291">
        <v>0.64449829999999997</v>
      </c>
      <c r="FR291">
        <v>0.72393779999999996</v>
      </c>
      <c r="FS291">
        <v>24.964929999999999</v>
      </c>
      <c r="FT291" s="1">
        <v>7.1004909999999996E-4</v>
      </c>
      <c r="FU291">
        <v>0.58987129999999999</v>
      </c>
      <c r="FV291">
        <v>0.72381600000000001</v>
      </c>
      <c r="FW291">
        <v>25.118539999999999</v>
      </c>
      <c r="FX291" s="1">
        <v>6.5426939999999999E-4</v>
      </c>
      <c r="FY291">
        <v>0.5435141</v>
      </c>
      <c r="FZ291">
        <v>0.72372369999999997</v>
      </c>
      <c r="GA291">
        <v>25.242650000000001</v>
      </c>
      <c r="GB291" s="1">
        <v>6.0591330000000002E-4</v>
      </c>
      <c r="GC291">
        <v>0.50332770000000004</v>
      </c>
      <c r="GD291">
        <v>0.72362490000000002</v>
      </c>
      <c r="GE291">
        <v>25.15231</v>
      </c>
      <c r="GF291" s="1">
        <v>5.6410599999999998E-4</v>
      </c>
      <c r="GG291">
        <v>0.4685589</v>
      </c>
      <c r="GH291">
        <v>0.72352959999999999</v>
      </c>
      <c r="GI291">
        <v>25.071560000000002</v>
      </c>
      <c r="GJ291" s="1">
        <v>5.2825189999999996E-4</v>
      </c>
      <c r="GK291">
        <v>0.43876340000000003</v>
      </c>
      <c r="GL291">
        <v>0.72344520000000001</v>
      </c>
      <c r="GM291">
        <v>24.95992</v>
      </c>
      <c r="GN291" s="1">
        <v>4.9667999999999999E-4</v>
      </c>
      <c r="GO291">
        <v>0.4125279</v>
      </c>
      <c r="GP291">
        <v>0.72338089999999999</v>
      </c>
      <c r="GQ291">
        <v>24.712409999999998</v>
      </c>
      <c r="GR291" s="1">
        <v>4.6864409999999997E-4</v>
      </c>
      <c r="GS291">
        <v>0.38923799999999997</v>
      </c>
      <c r="GT291">
        <v>0.72331480000000004</v>
      </c>
      <c r="GU291">
        <v>24.322019999999998</v>
      </c>
      <c r="GV291" s="1">
        <v>4.4389309999999998E-4</v>
      </c>
      <c r="GW291">
        <v>0.36866719999999997</v>
      </c>
      <c r="GX291">
        <v>0.72325799999999996</v>
      </c>
      <c r="GY291">
        <v>24.167570000000001</v>
      </c>
      <c r="GZ291" s="1">
        <v>4.2198049999999998E-4</v>
      </c>
      <c r="HA291">
        <v>0.3504601</v>
      </c>
      <c r="HB291">
        <v>0.72321570000000002</v>
      </c>
      <c r="HC291">
        <v>24.342279999999999</v>
      </c>
      <c r="HD291" s="1">
        <v>4.0213199999999998E-4</v>
      </c>
      <c r="HE291">
        <v>0.33397729999999998</v>
      </c>
      <c r="HF291">
        <v>0.72317810000000005</v>
      </c>
      <c r="HG291">
        <v>24.700849999999999</v>
      </c>
      <c r="HH291" s="1">
        <v>3.8373960000000001E-4</v>
      </c>
      <c r="HI291">
        <v>0.31870579999999998</v>
      </c>
      <c r="HJ291">
        <v>0.72314179999999995</v>
      </c>
      <c r="HK291">
        <v>24.861190000000001</v>
      </c>
      <c r="HL291" s="1">
        <v>3.6702300000000001E-4</v>
      </c>
      <c r="HM291">
        <v>0.30481659999999999</v>
      </c>
      <c r="HN291">
        <v>0.7231149</v>
      </c>
      <c r="HO291">
        <v>24.7331</v>
      </c>
      <c r="HP291" s="1">
        <v>3.5174590000000002E-4</v>
      </c>
      <c r="HQ291">
        <v>0.29213119999999998</v>
      </c>
      <c r="HR291">
        <v>0.72309140000000005</v>
      </c>
      <c r="HS291">
        <v>24.493099999999998</v>
      </c>
      <c r="HT291" s="1">
        <v>3.3767429999999999E-4</v>
      </c>
      <c r="HU291">
        <v>0.280445</v>
      </c>
      <c r="HV291">
        <v>0.72308209999999995</v>
      </c>
      <c r="HW291">
        <v>24.12726</v>
      </c>
      <c r="HX291" s="1">
        <v>3.249247E-4</v>
      </c>
      <c r="HY291">
        <v>0.26985019999999998</v>
      </c>
      <c r="HZ291">
        <v>0.72307370000000004</v>
      </c>
      <c r="IA291">
        <v>23.946560000000002</v>
      </c>
      <c r="IB291" s="1">
        <v>3.1321879999999998E-4</v>
      </c>
      <c r="IC291">
        <v>0.2601234</v>
      </c>
      <c r="ID291">
        <v>0.72305810000000004</v>
      </c>
      <c r="IE291">
        <v>23.9803</v>
      </c>
      <c r="IF291" s="1">
        <v>3.0236279999999998E-4</v>
      </c>
      <c r="IG291">
        <v>0.2511101</v>
      </c>
      <c r="IH291">
        <v>0.72304460000000004</v>
      </c>
      <c r="II291">
        <v>24.13222</v>
      </c>
      <c r="IJ291" s="1">
        <v>2.9205140000000001E-4</v>
      </c>
      <c r="IK291">
        <v>0.24255350000000001</v>
      </c>
      <c r="IL291">
        <v>0.72303490000000004</v>
      </c>
      <c r="IM291">
        <v>24.384689999999999</v>
      </c>
      <c r="IN291" s="1">
        <v>2.8224000000000001E-4</v>
      </c>
      <c r="IO291">
        <v>0.23441519999999999</v>
      </c>
      <c r="IP291">
        <v>0.72302100000000002</v>
      </c>
      <c r="IQ291">
        <v>24.40766</v>
      </c>
      <c r="IR291">
        <v>2.7290000000000002E-4</v>
      </c>
      <c r="IS291">
        <v>0.2266611</v>
      </c>
      <c r="IT291">
        <v>0.72301029999999999</v>
      </c>
      <c r="IU291">
        <v>24.250540000000001</v>
      </c>
      <c r="IV291" s="1">
        <v>2.6419870000000002E-4</v>
      </c>
      <c r="IW291">
        <v>0.2194334</v>
      </c>
      <c r="IX291">
        <v>0.72298770000000001</v>
      </c>
      <c r="IY291">
        <v>24.067910000000001</v>
      </c>
      <c r="IZ291" s="1">
        <v>2.5597750000000001E-4</v>
      </c>
      <c r="JA291">
        <v>0.2126132</v>
      </c>
      <c r="JB291">
        <v>0.72296649999999996</v>
      </c>
      <c r="JC291">
        <v>23.891940000000002</v>
      </c>
      <c r="JD291" s="1">
        <v>2.4796729999999997E-4</v>
      </c>
      <c r="JE291">
        <v>0.205983</v>
      </c>
      <c r="JF291">
        <v>0.72293410000000002</v>
      </c>
      <c r="JG291">
        <v>24.10755</v>
      </c>
      <c r="JH291" s="1">
        <v>2.4015559999999999E-4</v>
      </c>
      <c r="JI291">
        <v>0.19950219999999999</v>
      </c>
      <c r="JJ291">
        <v>0.72290120000000002</v>
      </c>
      <c r="JK291">
        <v>24.46264</v>
      </c>
      <c r="JL291" s="1">
        <v>2.3251160000000001E-4</v>
      </c>
      <c r="JM291">
        <v>0.19316459999999999</v>
      </c>
      <c r="JN291">
        <v>0.72285699999999997</v>
      </c>
      <c r="JO291">
        <v>24.7483</v>
      </c>
      <c r="JP291" s="1">
        <v>2.251988E-4</v>
      </c>
      <c r="JQ291">
        <v>0.18709970000000001</v>
      </c>
      <c r="JR291">
        <v>0.72282570000000002</v>
      </c>
      <c r="JS291">
        <v>24.904869999999999</v>
      </c>
      <c r="JT291" s="1">
        <v>2.183923E-4</v>
      </c>
      <c r="JU291">
        <v>0.1814414</v>
      </c>
      <c r="JV291">
        <v>0.72277499999999995</v>
      </c>
      <c r="JW291">
        <v>24.869350000000001</v>
      </c>
      <c r="JX291" s="1">
        <v>2.119136E-4</v>
      </c>
      <c r="JY291">
        <v>0.17607700000000001</v>
      </c>
      <c r="JZ291">
        <v>0.72271110000000005</v>
      </c>
      <c r="KA291">
        <v>24.67426</v>
      </c>
      <c r="KB291" s="1">
        <v>2.0543070000000001E-4</v>
      </c>
      <c r="KC291">
        <v>0.17070689999999999</v>
      </c>
      <c r="KD291">
        <v>0.72265020000000002</v>
      </c>
      <c r="KE291">
        <v>24.51257</v>
      </c>
      <c r="KF291" s="1">
        <v>1.9917740000000001E-4</v>
      </c>
      <c r="KG291">
        <v>0.1655209</v>
      </c>
      <c r="KH291">
        <v>0.72258659999999997</v>
      </c>
      <c r="KI291">
        <v>24.36411</v>
      </c>
      <c r="KJ291" s="1">
        <v>1.9310059999999999E-4</v>
      </c>
      <c r="KK291">
        <v>0.16048519999999999</v>
      </c>
      <c r="KL291">
        <v>0.72251860000000001</v>
      </c>
      <c r="KM291">
        <v>24.57864</v>
      </c>
      <c r="KN291" s="1">
        <v>1.8729470000000001E-4</v>
      </c>
      <c r="KO291">
        <v>0.15567220000000001</v>
      </c>
      <c r="KP291">
        <v>0.72245570000000003</v>
      </c>
      <c r="KQ291">
        <v>24.89274</v>
      </c>
      <c r="KR291" s="1">
        <v>1.818453E-4</v>
      </c>
      <c r="KS291">
        <v>0.15114330000000001</v>
      </c>
      <c r="KT291">
        <v>0.72238559999999996</v>
      </c>
      <c r="KU291">
        <v>25.22832</v>
      </c>
      <c r="KV291" s="1">
        <v>1.7652029999999999E-4</v>
      </c>
      <c r="KW291">
        <v>0.146734</v>
      </c>
      <c r="KX291">
        <v>0.72231690000000004</v>
      </c>
      <c r="KY291">
        <v>25.53773</v>
      </c>
      <c r="KZ291" s="1">
        <v>1.713742E-4</v>
      </c>
      <c r="LA291">
        <v>0.14246130000000001</v>
      </c>
      <c r="LB291">
        <v>0.72224549999999998</v>
      </c>
      <c r="LC291">
        <v>25.556159999999998</v>
      </c>
      <c r="LD291" s="1">
        <v>1.6646130000000001E-4</v>
      </c>
      <c r="LE291">
        <v>0.13839029999999999</v>
      </c>
      <c r="LF291">
        <v>0.72217290000000001</v>
      </c>
      <c r="LG291">
        <v>25.368870000000001</v>
      </c>
      <c r="LH291" s="1">
        <v>1.615842E-4</v>
      </c>
      <c r="LI291">
        <v>0.13434599999999999</v>
      </c>
      <c r="LJ291">
        <v>0.72210339999999995</v>
      </c>
      <c r="LK291">
        <v>25.16347</v>
      </c>
      <c r="LL291" s="1">
        <v>1.5696899999999999E-4</v>
      </c>
      <c r="LM291">
        <v>0.1305123</v>
      </c>
      <c r="LN291">
        <v>0.72203410000000001</v>
      </c>
      <c r="LO291">
        <v>24.976859999999999</v>
      </c>
      <c r="LP291" s="1">
        <v>1.5254379999999999E-4</v>
      </c>
      <c r="LQ291">
        <v>0.1268408</v>
      </c>
      <c r="LR291">
        <v>0.72196050000000001</v>
      </c>
      <c r="LS291">
        <v>25.277170000000002</v>
      </c>
      <c r="LT291" s="1">
        <v>1.4820379999999999E-4</v>
      </c>
      <c r="LU291">
        <v>0.12324209999999999</v>
      </c>
      <c r="LV291">
        <v>0.72190270000000001</v>
      </c>
      <c r="LW291">
        <v>25.76088</v>
      </c>
      <c r="LX291" s="1">
        <v>1.4410430000000001E-4</v>
      </c>
      <c r="LY291">
        <v>0.11983290000000001</v>
      </c>
      <c r="LZ291">
        <v>0.72184040000000005</v>
      </c>
      <c r="MA291">
        <v>26.269390000000001</v>
      </c>
      <c r="MB291" s="1">
        <v>1.402539E-4</v>
      </c>
      <c r="MC291">
        <v>0.116636</v>
      </c>
      <c r="MD291">
        <v>0.72178100000000001</v>
      </c>
      <c r="ME291">
        <v>26.75911</v>
      </c>
      <c r="MF291" s="1">
        <v>1.3648259999999999E-4</v>
      </c>
      <c r="MG291">
        <v>0.1135089</v>
      </c>
      <c r="MH291">
        <v>0.72173889999999996</v>
      </c>
      <c r="MI291">
        <v>26.86711</v>
      </c>
      <c r="MJ291" s="1">
        <v>1.3276520000000001E-4</v>
      </c>
      <c r="MK291">
        <v>0.1104227</v>
      </c>
      <c r="ML291">
        <v>0.72168480000000002</v>
      </c>
      <c r="MM291">
        <v>26.705169999999999</v>
      </c>
      <c r="MN291" s="1">
        <v>1.292733E-4</v>
      </c>
      <c r="MO291">
        <v>0.107518</v>
      </c>
      <c r="MP291">
        <v>0.72162119999999996</v>
      </c>
      <c r="MQ291">
        <v>26.428750000000001</v>
      </c>
      <c r="MR291" s="1">
        <v>1.2594430000000001E-4</v>
      </c>
      <c r="MS291">
        <v>0.1047554</v>
      </c>
      <c r="MT291">
        <v>0.72157260000000001</v>
      </c>
      <c r="MU291">
        <v>26.065639999999998</v>
      </c>
      <c r="MV291" s="1">
        <v>1.2256429999999999E-4</v>
      </c>
      <c r="MW291">
        <v>0.1019525</v>
      </c>
      <c r="MX291">
        <v>0.72152320000000003</v>
      </c>
      <c r="MY291">
        <v>25.778379999999999</v>
      </c>
      <c r="MZ291" s="1">
        <v>1.19218E-4</v>
      </c>
      <c r="NA291" s="1">
        <v>9.9174540000000005E-2</v>
      </c>
      <c r="NB291">
        <v>0.72145999999999999</v>
      </c>
      <c r="NC291">
        <v>25.772749999999998</v>
      </c>
      <c r="ND291" s="1">
        <v>1.159396E-4</v>
      </c>
      <c r="NE291" s="1">
        <v>9.6452549999999998E-2</v>
      </c>
      <c r="NF291">
        <v>0.72141299999999997</v>
      </c>
      <c r="NG291">
        <v>26.093889999999998</v>
      </c>
      <c r="NH291" s="1">
        <v>1.127381E-4</v>
      </c>
      <c r="NI291" s="1">
        <v>9.3792310000000004E-2</v>
      </c>
      <c r="NJ291">
        <v>0.72135970000000005</v>
      </c>
      <c r="NK291">
        <v>26.277460000000001</v>
      </c>
      <c r="NL291" s="1">
        <v>1.097105E-4</v>
      </c>
      <c r="NM291" s="1">
        <v>9.1277590000000006E-2</v>
      </c>
      <c r="NN291">
        <v>0.72130620000000001</v>
      </c>
      <c r="NO291">
        <v>26.234570000000001</v>
      </c>
      <c r="NP291" s="1">
        <v>1.0681E-4</v>
      </c>
      <c r="NQ291">
        <v>8.8867399999999999E-2</v>
      </c>
      <c r="NR291">
        <v>0.72125779999999995</v>
      </c>
      <c r="NS291">
        <v>26.099609999999998</v>
      </c>
      <c r="NT291" s="1">
        <v>1.03929E-4</v>
      </c>
      <c r="NU291" s="1">
        <v>8.6477209999999999E-2</v>
      </c>
      <c r="NV291">
        <v>0.72119860000000002</v>
      </c>
      <c r="NW291">
        <v>25.831009999999999</v>
      </c>
      <c r="NX291" s="1">
        <v>1.010781E-4</v>
      </c>
      <c r="NY291" s="1">
        <v>8.4108370000000002E-2</v>
      </c>
      <c r="NZ291">
        <v>0.72115700000000005</v>
      </c>
      <c r="OA291">
        <v>25.45551</v>
      </c>
      <c r="OB291" s="1">
        <v>9.8207390000000004E-5</v>
      </c>
      <c r="OC291" s="1">
        <v>8.1725939999999997E-2</v>
      </c>
      <c r="OD291">
        <v>0.72110839999999998</v>
      </c>
      <c r="OE291">
        <v>25.368459999999999</v>
      </c>
      <c r="OF291" s="1">
        <v>9.538254E-5</v>
      </c>
      <c r="OG291">
        <v>7.93793E-2</v>
      </c>
      <c r="OH291">
        <v>0.72106930000000002</v>
      </c>
      <c r="OI291">
        <v>25.481829999999999</v>
      </c>
      <c r="OJ291" s="1">
        <v>9.2697929999999994E-5</v>
      </c>
      <c r="OK291" s="1">
        <v>7.7146779999999998E-2</v>
      </c>
    </row>
    <row r="292" spans="1:401" x14ac:dyDescent="0.35">
      <c r="A292">
        <v>298</v>
      </c>
      <c r="B292" t="s">
        <v>4</v>
      </c>
      <c r="C292" t="s">
        <v>181</v>
      </c>
      <c r="D292" t="s">
        <v>296</v>
      </c>
      <c r="E292">
        <v>890.14089999999999</v>
      </c>
      <c r="F292">
        <v>1.2657830000000001</v>
      </c>
      <c r="G292">
        <v>25.50733</v>
      </c>
      <c r="H292">
        <v>0</v>
      </c>
      <c r="I292">
        <v>0</v>
      </c>
      <c r="J292">
        <v>1.265736</v>
      </c>
      <c r="K292">
        <v>25.174700000000001</v>
      </c>
      <c r="L292">
        <v>0</v>
      </c>
      <c r="M292">
        <v>0</v>
      </c>
      <c r="N292">
        <v>1.2656959999999999</v>
      </c>
      <c r="O292">
        <v>24.785119999999999</v>
      </c>
      <c r="P292">
        <v>0</v>
      </c>
      <c r="Q292">
        <v>0</v>
      </c>
      <c r="R292">
        <v>1.2656289999999999</v>
      </c>
      <c r="S292">
        <v>24.442799999999998</v>
      </c>
      <c r="T292">
        <v>0</v>
      </c>
      <c r="U292">
        <v>0</v>
      </c>
      <c r="V292">
        <v>1.2655670000000001</v>
      </c>
      <c r="W292">
        <v>24.35464</v>
      </c>
      <c r="X292">
        <v>0</v>
      </c>
      <c r="Y292">
        <v>0</v>
      </c>
      <c r="Z292">
        <v>1.265514</v>
      </c>
      <c r="AA292">
        <v>24.30247</v>
      </c>
      <c r="AB292">
        <v>0</v>
      </c>
      <c r="AC292">
        <v>0</v>
      </c>
      <c r="AD292">
        <v>1.2654460000000001</v>
      </c>
      <c r="AE292">
        <v>24.23977</v>
      </c>
      <c r="AF292">
        <v>0</v>
      </c>
      <c r="AG292">
        <v>0</v>
      </c>
      <c r="AH292">
        <v>1.265398</v>
      </c>
      <c r="AI292">
        <v>24.128810000000001</v>
      </c>
      <c r="AJ292">
        <v>0</v>
      </c>
      <c r="AK292">
        <v>0</v>
      </c>
      <c r="AL292">
        <v>1.265352</v>
      </c>
      <c r="AM292">
        <v>23.91076</v>
      </c>
      <c r="AN292">
        <v>0</v>
      </c>
      <c r="AO292">
        <v>0</v>
      </c>
      <c r="AP292">
        <v>1.265323</v>
      </c>
      <c r="AQ292">
        <v>23.886649999999999</v>
      </c>
      <c r="AR292">
        <v>0</v>
      </c>
      <c r="AS292">
        <v>0</v>
      </c>
      <c r="AT292">
        <v>1.265288</v>
      </c>
      <c r="AU292">
        <v>23.976299999999998</v>
      </c>
      <c r="AV292">
        <v>0</v>
      </c>
      <c r="AW292">
        <v>0</v>
      </c>
      <c r="AX292">
        <v>1.2652300000000001</v>
      </c>
      <c r="AY292">
        <v>23.982289999999999</v>
      </c>
      <c r="AZ292">
        <v>0</v>
      </c>
      <c r="BA292">
        <v>0</v>
      </c>
      <c r="BB292">
        <v>1.2652129999999999</v>
      </c>
      <c r="BC292">
        <v>24.02955</v>
      </c>
      <c r="BD292" s="1">
        <v>2.2237369999999999E-30</v>
      </c>
      <c r="BE292" s="1">
        <v>1.2919369999999999E-27</v>
      </c>
      <c r="BF292">
        <v>1.2651840000000001</v>
      </c>
      <c r="BG292">
        <v>23.926380000000002</v>
      </c>
      <c r="BH292" s="1">
        <v>1.0855340000000001E-18</v>
      </c>
      <c r="BI292" s="1">
        <v>5.7330719999999995E-16</v>
      </c>
      <c r="BJ292">
        <v>1.2651479999999999</v>
      </c>
      <c r="BK292">
        <v>23.664300000000001</v>
      </c>
      <c r="BL292" s="1">
        <v>1.2826920000000001E-9</v>
      </c>
      <c r="BM292" s="1">
        <v>5.77984E-7</v>
      </c>
      <c r="BN292">
        <v>1.265104</v>
      </c>
      <c r="BO292">
        <v>23.428830000000001</v>
      </c>
      <c r="BP292" s="1">
        <v>9.8650529999999996E-6</v>
      </c>
      <c r="BQ292" s="1">
        <v>4.8501550000000001E-3</v>
      </c>
      <c r="BR292">
        <v>1.2651190000000001</v>
      </c>
      <c r="BS292">
        <v>23.183990000000001</v>
      </c>
      <c r="BT292" s="1">
        <v>3.4570680000000002E-3</v>
      </c>
      <c r="BU292">
        <v>1.7786839999999999</v>
      </c>
      <c r="BV292">
        <v>1.265082</v>
      </c>
      <c r="BW292">
        <v>23.213719999999999</v>
      </c>
      <c r="BX292">
        <v>0.2007709</v>
      </c>
      <c r="BY292">
        <v>106.9723</v>
      </c>
      <c r="BZ292">
        <v>1.2650539999999999</v>
      </c>
      <c r="CA292">
        <v>23.438130000000001</v>
      </c>
      <c r="CB292">
        <v>3.049849</v>
      </c>
      <c r="CC292">
        <v>1672.5229999999999</v>
      </c>
      <c r="CD292">
        <v>1.2650729999999999</v>
      </c>
      <c r="CE292">
        <v>23.60323</v>
      </c>
      <c r="CF292">
        <v>15.759650000000001</v>
      </c>
      <c r="CG292">
        <v>8860.6730000000007</v>
      </c>
      <c r="CH292">
        <v>1.2650790000000001</v>
      </c>
      <c r="CI292">
        <v>23.7761</v>
      </c>
      <c r="CJ292">
        <v>33.166600000000003</v>
      </c>
      <c r="CK292">
        <v>19055.05</v>
      </c>
      <c r="CL292">
        <v>1.265056</v>
      </c>
      <c r="CM292">
        <v>23.68488</v>
      </c>
      <c r="CN292">
        <v>32.503689999999999</v>
      </c>
      <c r="CO292">
        <v>19032.77</v>
      </c>
      <c r="CP292">
        <v>1.2650699999999999</v>
      </c>
      <c r="CQ292">
        <v>23.395060000000001</v>
      </c>
      <c r="CR292">
        <v>16.466429999999999</v>
      </c>
      <c r="CS292">
        <v>9805.2710000000006</v>
      </c>
      <c r="CT292">
        <v>1.265056</v>
      </c>
      <c r="CU292">
        <v>23.13654</v>
      </c>
      <c r="CV292">
        <v>4.6996659999999997</v>
      </c>
      <c r="CW292">
        <v>2840.66</v>
      </c>
      <c r="CX292">
        <v>1.2650710000000001</v>
      </c>
      <c r="CY292">
        <v>23.015470000000001</v>
      </c>
      <c r="CZ292">
        <v>0.81654159999999998</v>
      </c>
      <c r="DA292">
        <v>499.9314</v>
      </c>
      <c r="DB292">
        <v>1.2650589999999999</v>
      </c>
      <c r="DC292">
        <v>23.39359</v>
      </c>
      <c r="DD292" s="1">
        <v>9.7136390000000003E-2</v>
      </c>
      <c r="DE292">
        <v>59.922409999999999</v>
      </c>
      <c r="DF292">
        <v>1.265047</v>
      </c>
      <c r="DG292">
        <v>23.984500000000001</v>
      </c>
      <c r="DH292" s="1">
        <v>1.3290039999999999E-2</v>
      </c>
      <c r="DI292">
        <v>8.0378830000000008</v>
      </c>
      <c r="DJ292">
        <v>1.26505</v>
      </c>
      <c r="DK292">
        <v>24.580639999999999</v>
      </c>
      <c r="DL292" s="1">
        <v>5.857775E-3</v>
      </c>
      <c r="DM292">
        <v>3.431854</v>
      </c>
      <c r="DN292">
        <v>1.265048</v>
      </c>
      <c r="DO292">
        <v>25.071400000000001</v>
      </c>
      <c r="DP292" s="1">
        <v>4.6175890000000001E-3</v>
      </c>
      <c r="DQ292">
        <v>2.6917909999999998</v>
      </c>
      <c r="DR292">
        <v>1.26502</v>
      </c>
      <c r="DS292">
        <v>25.089169999999999</v>
      </c>
      <c r="DT292" s="1">
        <v>3.8700900000000001E-3</v>
      </c>
      <c r="DU292">
        <v>2.2550590000000001</v>
      </c>
      <c r="DV292">
        <v>1.264993</v>
      </c>
      <c r="DW292">
        <v>24.850709999999999</v>
      </c>
      <c r="DX292" s="1">
        <v>3.268024E-3</v>
      </c>
      <c r="DY292">
        <v>1.9039790000000001</v>
      </c>
      <c r="DZ292">
        <v>1.2650269999999999</v>
      </c>
      <c r="EA292">
        <v>24.548279999999998</v>
      </c>
      <c r="EB292" s="1">
        <v>2.7741879999999999E-3</v>
      </c>
      <c r="EC292">
        <v>1.6160000000000001</v>
      </c>
      <c r="ED292">
        <v>1.264999</v>
      </c>
      <c r="EE292">
        <v>24.223040000000001</v>
      </c>
      <c r="EF292" s="1">
        <v>2.3687449999999998E-3</v>
      </c>
      <c r="EG292">
        <v>1.37957</v>
      </c>
      <c r="EH292">
        <v>1.2649790000000001</v>
      </c>
      <c r="EI292">
        <v>24.242920000000002</v>
      </c>
      <c r="EJ292" s="1">
        <v>2.0366220000000001E-3</v>
      </c>
      <c r="EK292">
        <v>1.185873</v>
      </c>
      <c r="EL292">
        <v>1.2649699999999999</v>
      </c>
      <c r="EM292">
        <v>24.565010000000001</v>
      </c>
      <c r="EN292" s="1">
        <v>1.76348E-3</v>
      </c>
      <c r="EO292">
        <v>1.0266390000000001</v>
      </c>
      <c r="EP292">
        <v>1.2649280000000001</v>
      </c>
      <c r="EQ292">
        <v>24.998539999999998</v>
      </c>
      <c r="ER292" s="1">
        <v>1.538307E-3</v>
      </c>
      <c r="ES292">
        <v>0.89532780000000001</v>
      </c>
      <c r="ET292">
        <v>1.2649030000000001</v>
      </c>
      <c r="EU292">
        <v>25.39414</v>
      </c>
      <c r="EV292" s="1">
        <v>1.352025E-3</v>
      </c>
      <c r="EW292">
        <v>0.78674370000000005</v>
      </c>
      <c r="EX292">
        <v>1.264861</v>
      </c>
      <c r="EY292">
        <v>25.413219999999999</v>
      </c>
      <c r="EZ292" s="1">
        <v>1.196194E-3</v>
      </c>
      <c r="FA292">
        <v>0.69592779999999999</v>
      </c>
      <c r="FB292">
        <v>1.264842</v>
      </c>
      <c r="FC292">
        <v>25.191759999999999</v>
      </c>
      <c r="FD292" s="1">
        <v>1.064908E-3</v>
      </c>
      <c r="FE292">
        <v>0.61943090000000001</v>
      </c>
      <c r="FF292">
        <v>1.264812</v>
      </c>
      <c r="FG292">
        <v>24.928080000000001</v>
      </c>
      <c r="FH292" s="1">
        <v>9.5374779999999996E-4</v>
      </c>
      <c r="FI292">
        <v>0.55463850000000003</v>
      </c>
      <c r="FJ292">
        <v>1.2648109999999999</v>
      </c>
      <c r="FK292">
        <v>24.652010000000001</v>
      </c>
      <c r="FL292" s="1">
        <v>8.5980680000000002E-4</v>
      </c>
      <c r="FM292">
        <v>0.49991429999999998</v>
      </c>
      <c r="FN292">
        <v>1.264731</v>
      </c>
      <c r="FO292">
        <v>24.760349999999999</v>
      </c>
      <c r="FP292" s="1">
        <v>7.809383E-4</v>
      </c>
      <c r="FQ292">
        <v>0.45395809999999998</v>
      </c>
      <c r="FR292">
        <v>1.264729</v>
      </c>
      <c r="FS292">
        <v>25.002739999999999</v>
      </c>
      <c r="FT292" s="1">
        <v>7.1447130000000005E-4</v>
      </c>
      <c r="FU292">
        <v>0.41521390000000002</v>
      </c>
      <c r="FV292">
        <v>1.2646869999999999</v>
      </c>
      <c r="FW292">
        <v>25.14949</v>
      </c>
      <c r="FX292" s="1">
        <v>6.5804519999999997E-4</v>
      </c>
      <c r="FY292">
        <v>0.38235409999999997</v>
      </c>
      <c r="FZ292">
        <v>1.264667</v>
      </c>
      <c r="GA292">
        <v>25.25657</v>
      </c>
      <c r="GB292" s="1">
        <v>6.0921320000000001E-4</v>
      </c>
      <c r="GC292">
        <v>0.35391929999999999</v>
      </c>
      <c r="GD292">
        <v>1.264699</v>
      </c>
      <c r="GE292">
        <v>25.162759999999999</v>
      </c>
      <c r="GF292" s="1">
        <v>5.6693049999999995E-4</v>
      </c>
      <c r="GG292">
        <v>0.32928930000000001</v>
      </c>
      <c r="GH292">
        <v>1.2646740000000001</v>
      </c>
      <c r="GI292">
        <v>25.086670000000002</v>
      </c>
      <c r="GJ292" s="1">
        <v>5.3070060000000004E-4</v>
      </c>
      <c r="GK292">
        <v>0.3081952</v>
      </c>
      <c r="GL292">
        <v>1.264697</v>
      </c>
      <c r="GM292">
        <v>24.981999999999999</v>
      </c>
      <c r="GN292" s="1">
        <v>4.9885149999999998E-4</v>
      </c>
      <c r="GO292">
        <v>0.28965869999999999</v>
      </c>
      <c r="GP292">
        <v>1.264715</v>
      </c>
      <c r="GQ292">
        <v>24.745039999999999</v>
      </c>
      <c r="GR292" s="1">
        <v>4.7056890000000002E-4</v>
      </c>
      <c r="GS292">
        <v>0.27320440000000001</v>
      </c>
      <c r="GT292">
        <v>1.2647539999999999</v>
      </c>
      <c r="GU292">
        <v>24.360279999999999</v>
      </c>
      <c r="GV292" s="1">
        <v>4.4559569999999999E-4</v>
      </c>
      <c r="GW292">
        <v>0.25867329999999999</v>
      </c>
      <c r="GX292">
        <v>1.2648200000000001</v>
      </c>
      <c r="GY292">
        <v>24.21895</v>
      </c>
      <c r="GZ292" s="1">
        <v>4.2349599999999999E-4</v>
      </c>
      <c r="HA292">
        <v>0.2458138</v>
      </c>
      <c r="HB292">
        <v>1.26481</v>
      </c>
      <c r="HC292">
        <v>24.387910000000002</v>
      </c>
      <c r="HD292" s="1">
        <v>4.0352669999999999E-4</v>
      </c>
      <c r="HE292">
        <v>0.23420579999999999</v>
      </c>
      <c r="HF292">
        <v>1.264832</v>
      </c>
      <c r="HG292">
        <v>24.733540000000001</v>
      </c>
      <c r="HH292" s="1">
        <v>3.8502339999999999E-4</v>
      </c>
      <c r="HI292">
        <v>0.2234574</v>
      </c>
      <c r="HJ292">
        <v>1.2648759999999999</v>
      </c>
      <c r="HK292">
        <v>24.864429999999999</v>
      </c>
      <c r="HL292" s="1">
        <v>3.681844E-4</v>
      </c>
      <c r="HM292">
        <v>0.21367220000000001</v>
      </c>
      <c r="HN292">
        <v>1.2648440000000001</v>
      </c>
      <c r="HO292">
        <v>24.737549999999999</v>
      </c>
      <c r="HP292" s="1">
        <v>3.5281670000000001E-4</v>
      </c>
      <c r="HQ292">
        <v>0.20474410000000001</v>
      </c>
      <c r="HR292">
        <v>1.26488</v>
      </c>
      <c r="HS292">
        <v>24.50929</v>
      </c>
      <c r="HT292" s="1">
        <v>3.3865220000000001E-4</v>
      </c>
      <c r="HU292">
        <v>0.19651750000000001</v>
      </c>
      <c r="HV292">
        <v>1.2648779999999999</v>
      </c>
      <c r="HW292">
        <v>24.15484</v>
      </c>
      <c r="HX292" s="1">
        <v>3.2581439999999998E-4</v>
      </c>
      <c r="HY292">
        <v>0.1890635</v>
      </c>
      <c r="HZ292">
        <v>1.2648870000000001</v>
      </c>
      <c r="IA292">
        <v>23.99624</v>
      </c>
      <c r="IB292" s="1">
        <v>3.140401E-4</v>
      </c>
      <c r="IC292">
        <v>0.18222550000000001</v>
      </c>
      <c r="ID292">
        <v>1.264891</v>
      </c>
      <c r="IE292">
        <v>24.026769999999999</v>
      </c>
      <c r="IF292" s="1">
        <v>3.0312779999999999E-4</v>
      </c>
      <c r="IG292">
        <v>0.17589179999999999</v>
      </c>
      <c r="IH292">
        <v>1.2649170000000001</v>
      </c>
      <c r="II292">
        <v>24.166830000000001</v>
      </c>
      <c r="IJ292" s="1">
        <v>2.927855E-4</v>
      </c>
      <c r="IK292">
        <v>0.16989470000000001</v>
      </c>
      <c r="IL292">
        <v>1.2649269999999999</v>
      </c>
      <c r="IM292">
        <v>24.407219999999999</v>
      </c>
      <c r="IN292" s="1">
        <v>2.8293710000000001E-4</v>
      </c>
      <c r="IO292">
        <v>0.164185</v>
      </c>
      <c r="IP292">
        <v>1.264886</v>
      </c>
      <c r="IQ292">
        <v>24.415610000000001</v>
      </c>
      <c r="IR292" s="1">
        <v>2.7355750000000002E-4</v>
      </c>
      <c r="IS292">
        <v>0.15873880000000001</v>
      </c>
      <c r="IT292">
        <v>1.2648900000000001</v>
      </c>
      <c r="IU292">
        <v>24.265429999999999</v>
      </c>
      <c r="IV292" s="1">
        <v>2.6481230000000001E-4</v>
      </c>
      <c r="IW292">
        <v>0.1536653</v>
      </c>
      <c r="IX292">
        <v>1.2649360000000001</v>
      </c>
      <c r="IY292">
        <v>24.086690000000001</v>
      </c>
      <c r="IZ292" s="1">
        <v>2.5656140000000001E-4</v>
      </c>
      <c r="JA292">
        <v>0.1488787</v>
      </c>
      <c r="JB292">
        <v>1.2649109999999999</v>
      </c>
      <c r="JC292">
        <v>23.922789999999999</v>
      </c>
      <c r="JD292" s="1">
        <v>2.485443E-4</v>
      </c>
      <c r="JE292">
        <v>0.1442358</v>
      </c>
      <c r="JF292">
        <v>1.264931</v>
      </c>
      <c r="JG292">
        <v>24.14874</v>
      </c>
      <c r="JH292" s="1">
        <v>2.407164E-4</v>
      </c>
      <c r="JI292">
        <v>0.13969139999999999</v>
      </c>
      <c r="JJ292">
        <v>1.264923</v>
      </c>
      <c r="JK292">
        <v>24.501709999999999</v>
      </c>
      <c r="JL292" s="1">
        <v>2.330589E-4</v>
      </c>
      <c r="JM292">
        <v>0.1352468</v>
      </c>
      <c r="JN292">
        <v>1.2649490000000001</v>
      </c>
      <c r="JO292">
        <v>24.784500000000001</v>
      </c>
      <c r="JP292" s="1">
        <v>2.2571359999999999E-4</v>
      </c>
      <c r="JQ292">
        <v>0.13098589999999999</v>
      </c>
      <c r="JR292">
        <v>1.2649710000000001</v>
      </c>
      <c r="JS292">
        <v>24.92887</v>
      </c>
      <c r="JT292" s="1">
        <v>2.188724E-4</v>
      </c>
      <c r="JU292">
        <v>0.1270068</v>
      </c>
      <c r="JV292">
        <v>1.264974</v>
      </c>
      <c r="JW292">
        <v>24.882709999999999</v>
      </c>
      <c r="JX292" s="1">
        <v>2.1238339999999999E-4</v>
      </c>
      <c r="JY292">
        <v>0.1232446</v>
      </c>
      <c r="JZ292">
        <v>1.2649509999999999</v>
      </c>
      <c r="KA292">
        <v>24.685179999999999</v>
      </c>
      <c r="KB292" s="1">
        <v>2.0589830000000001E-4</v>
      </c>
      <c r="KC292">
        <v>0.119481</v>
      </c>
      <c r="KD292">
        <v>1.264964</v>
      </c>
      <c r="KE292">
        <v>24.5259</v>
      </c>
      <c r="KF292" s="1">
        <v>1.996236E-4</v>
      </c>
      <c r="KG292">
        <v>0.1158362</v>
      </c>
      <c r="KH292">
        <v>1.2649710000000001</v>
      </c>
      <c r="KI292">
        <v>24.38627</v>
      </c>
      <c r="KJ292" s="1">
        <v>1.9353320000000001E-4</v>
      </c>
      <c r="KK292">
        <v>0.11229939999999999</v>
      </c>
      <c r="KL292">
        <v>1.264974</v>
      </c>
      <c r="KM292">
        <v>24.61965</v>
      </c>
      <c r="KN292" s="1">
        <v>1.877068E-4</v>
      </c>
      <c r="KO292">
        <v>0.1089174</v>
      </c>
      <c r="KP292">
        <v>1.265015</v>
      </c>
      <c r="KQ292">
        <v>24.938179999999999</v>
      </c>
      <c r="KR292" s="1">
        <v>1.8223100000000001E-4</v>
      </c>
      <c r="KS292">
        <v>0.1057288</v>
      </c>
      <c r="KT292">
        <v>1.2650459999999999</v>
      </c>
      <c r="KU292">
        <v>25.272200000000002</v>
      </c>
      <c r="KV292" s="1">
        <v>1.76906E-4</v>
      </c>
      <c r="KW292">
        <v>0.1026378</v>
      </c>
      <c r="KX292">
        <v>1.2650729999999999</v>
      </c>
      <c r="KY292">
        <v>25.569929999999999</v>
      </c>
      <c r="KZ292" s="1">
        <v>1.7173709999999999E-4</v>
      </c>
      <c r="LA292" s="1">
        <v>9.9631479999999994E-2</v>
      </c>
      <c r="LB292">
        <v>1.2650459999999999</v>
      </c>
      <c r="LC292">
        <v>25.56711</v>
      </c>
      <c r="LD292" s="1">
        <v>1.6681669999999999E-4</v>
      </c>
      <c r="LE292" s="1">
        <v>9.6775139999999996E-2</v>
      </c>
      <c r="LF292">
        <v>1.265072</v>
      </c>
      <c r="LG292">
        <v>25.379359999999998</v>
      </c>
      <c r="LH292" s="1">
        <v>1.6193269999999999E-4</v>
      </c>
      <c r="LI292" s="1">
        <v>9.3938320000000006E-2</v>
      </c>
      <c r="LJ292">
        <v>1.265099</v>
      </c>
      <c r="LK292">
        <v>25.178709999999999</v>
      </c>
      <c r="LL292" s="1">
        <v>1.5729439999999999E-4</v>
      </c>
      <c r="LM292" s="1">
        <v>9.1237670000000007E-2</v>
      </c>
      <c r="LN292">
        <v>1.265134</v>
      </c>
      <c r="LO292">
        <v>25.00789</v>
      </c>
      <c r="LP292" s="1">
        <v>1.5286400000000001E-4</v>
      </c>
      <c r="LQ292" s="1">
        <v>8.8662260000000007E-2</v>
      </c>
      <c r="LR292">
        <v>1.2651190000000001</v>
      </c>
      <c r="LS292">
        <v>25.323149999999998</v>
      </c>
      <c r="LT292" s="1">
        <v>1.4851139999999999E-4</v>
      </c>
      <c r="LU292" s="1">
        <v>8.6136939999999995E-2</v>
      </c>
      <c r="LV292">
        <v>1.265171</v>
      </c>
      <c r="LW292">
        <v>25.80491</v>
      </c>
      <c r="LX292" s="1">
        <v>1.443925E-4</v>
      </c>
      <c r="LY292">
        <v>8.3738999999999994E-2</v>
      </c>
      <c r="LZ292">
        <v>1.2651810000000001</v>
      </c>
      <c r="MA292">
        <v>26.308219999999999</v>
      </c>
      <c r="MB292" s="1">
        <v>1.4052809999999999E-4</v>
      </c>
      <c r="MC292" s="1">
        <v>8.1491640000000004E-2</v>
      </c>
      <c r="MD292">
        <v>1.2651950000000001</v>
      </c>
      <c r="ME292">
        <v>26.789380000000001</v>
      </c>
      <c r="MF292" s="1">
        <v>1.3675659999999999E-4</v>
      </c>
      <c r="MG292" s="1">
        <v>7.9303150000000003E-2</v>
      </c>
      <c r="MH292">
        <v>1.2652220000000001</v>
      </c>
      <c r="MI292">
        <v>26.878730000000001</v>
      </c>
      <c r="MJ292" s="1">
        <v>1.3302919999999999E-4</v>
      </c>
      <c r="MK292" s="1">
        <v>7.7139360000000004E-2</v>
      </c>
      <c r="ML292">
        <v>1.265201</v>
      </c>
      <c r="MM292">
        <v>26.722259999999999</v>
      </c>
      <c r="MN292" s="1">
        <v>1.2951870000000001E-4</v>
      </c>
      <c r="MO292" s="1">
        <v>7.5097430000000007E-2</v>
      </c>
      <c r="MP292">
        <v>1.265226</v>
      </c>
      <c r="MQ292">
        <v>26.449439999999999</v>
      </c>
      <c r="MR292" s="1">
        <v>1.2618629999999999E-4</v>
      </c>
      <c r="MS292" s="1">
        <v>7.3161669999999998E-2</v>
      </c>
      <c r="MT292">
        <v>1.2652600000000001</v>
      </c>
      <c r="MU292">
        <v>26.09253</v>
      </c>
      <c r="MV292" s="1">
        <v>1.228116E-4</v>
      </c>
      <c r="MW292">
        <v>7.1203600000000006E-2</v>
      </c>
      <c r="MX292">
        <v>1.265244</v>
      </c>
      <c r="MY292">
        <v>25.808679999999999</v>
      </c>
      <c r="MZ292" s="1">
        <v>1.194568E-4</v>
      </c>
      <c r="NA292" s="1">
        <v>6.9256609999999996E-2</v>
      </c>
      <c r="NB292">
        <v>1.2652730000000001</v>
      </c>
      <c r="NC292">
        <v>25.810189999999999</v>
      </c>
      <c r="ND292" s="1">
        <v>1.161771E-4</v>
      </c>
      <c r="NE292" s="1">
        <v>6.7351659999999994E-2</v>
      </c>
      <c r="NF292">
        <v>1.2653110000000001</v>
      </c>
      <c r="NG292">
        <v>26.126049999999999</v>
      </c>
      <c r="NH292" s="1">
        <v>1.129636E-4</v>
      </c>
      <c r="NI292" s="1">
        <v>6.548524E-2</v>
      </c>
      <c r="NJ292">
        <v>1.265285</v>
      </c>
      <c r="NK292">
        <v>26.292619999999999</v>
      </c>
      <c r="NL292" s="1">
        <v>1.099263E-4</v>
      </c>
      <c r="NM292" s="1">
        <v>6.3723539999999995E-2</v>
      </c>
      <c r="NN292">
        <v>1.2652829999999999</v>
      </c>
      <c r="NO292">
        <v>26.244199999999999</v>
      </c>
      <c r="NP292" s="1">
        <v>1.0701659999999999E-4</v>
      </c>
      <c r="NQ292" s="1">
        <v>6.2032950000000003E-2</v>
      </c>
      <c r="NR292">
        <v>1.2653730000000001</v>
      </c>
      <c r="NS292">
        <v>26.114049999999999</v>
      </c>
      <c r="NT292" s="1">
        <v>1.04139E-4</v>
      </c>
      <c r="NU292" s="1">
        <v>6.0363119999999999E-2</v>
      </c>
      <c r="NV292">
        <v>1.265363</v>
      </c>
      <c r="NW292">
        <v>25.853739999999998</v>
      </c>
      <c r="NX292" s="1">
        <v>1.012852E-4</v>
      </c>
      <c r="NY292" s="1">
        <v>5.8706719999999997E-2</v>
      </c>
      <c r="NZ292">
        <v>1.26535</v>
      </c>
      <c r="OA292">
        <v>25.488859999999999</v>
      </c>
      <c r="OB292" s="1">
        <v>9.8415699999999994E-5</v>
      </c>
      <c r="OC292" s="1">
        <v>5.704145E-2</v>
      </c>
      <c r="OD292">
        <v>1.2653589999999999</v>
      </c>
      <c r="OE292">
        <v>25.424379999999999</v>
      </c>
      <c r="OF292" s="1">
        <v>9.5582550000000005E-5</v>
      </c>
      <c r="OG292" s="1">
        <v>5.5398309999999999E-2</v>
      </c>
      <c r="OH292">
        <v>1.26536</v>
      </c>
      <c r="OI292">
        <v>25.536930000000002</v>
      </c>
      <c r="OJ292" s="1">
        <v>9.2891309999999997E-5</v>
      </c>
      <c r="OK292" s="1">
        <v>5.3836410000000001E-2</v>
      </c>
    </row>
    <row r="293" spans="1:401" x14ac:dyDescent="0.35">
      <c r="A293">
        <v>299</v>
      </c>
      <c r="B293" t="s">
        <v>4</v>
      </c>
      <c r="C293" t="s">
        <v>181</v>
      </c>
      <c r="D293" t="s">
        <v>297</v>
      </c>
      <c r="E293">
        <v>805.94600000000003</v>
      </c>
      <c r="F293">
        <v>1.396695</v>
      </c>
      <c r="G293">
        <v>25.532679999999999</v>
      </c>
      <c r="H293">
        <v>0</v>
      </c>
      <c r="I293">
        <v>0</v>
      </c>
      <c r="J293">
        <v>1.397049</v>
      </c>
      <c r="K293">
        <v>25.205660000000002</v>
      </c>
      <c r="L293">
        <v>0</v>
      </c>
      <c r="M293">
        <v>0</v>
      </c>
      <c r="N293">
        <v>1.3973370000000001</v>
      </c>
      <c r="O293">
        <v>24.812339999999999</v>
      </c>
      <c r="P293">
        <v>0</v>
      </c>
      <c r="Q293">
        <v>0</v>
      </c>
      <c r="R293">
        <v>1.397718</v>
      </c>
      <c r="S293">
        <v>24.462430000000001</v>
      </c>
      <c r="T293">
        <v>0</v>
      </c>
      <c r="U293">
        <v>0</v>
      </c>
      <c r="V293">
        <v>1.3981250000000001</v>
      </c>
      <c r="W293">
        <v>24.36833</v>
      </c>
      <c r="X293">
        <v>0</v>
      </c>
      <c r="Y293">
        <v>0</v>
      </c>
      <c r="Z293">
        <v>1.3985860000000001</v>
      </c>
      <c r="AA293">
        <v>24.309270000000001</v>
      </c>
      <c r="AB293">
        <v>0</v>
      </c>
      <c r="AC293">
        <v>0</v>
      </c>
      <c r="AD293">
        <v>1.399008</v>
      </c>
      <c r="AE293">
        <v>24.247800000000002</v>
      </c>
      <c r="AF293">
        <v>0</v>
      </c>
      <c r="AG293">
        <v>0</v>
      </c>
      <c r="AH293">
        <v>1.399583</v>
      </c>
      <c r="AI293">
        <v>24.144539999999999</v>
      </c>
      <c r="AJ293">
        <v>0</v>
      </c>
      <c r="AK293">
        <v>0</v>
      </c>
      <c r="AL293">
        <v>1.4</v>
      </c>
      <c r="AM293">
        <v>23.938590000000001</v>
      </c>
      <c r="AN293">
        <v>0</v>
      </c>
      <c r="AO293">
        <v>0</v>
      </c>
      <c r="AP293">
        <v>1.400431</v>
      </c>
      <c r="AQ293">
        <v>23.92615</v>
      </c>
      <c r="AR293">
        <v>0</v>
      </c>
      <c r="AS293">
        <v>0</v>
      </c>
      <c r="AT293">
        <v>1.4009069999999999</v>
      </c>
      <c r="AU293">
        <v>24.017869999999998</v>
      </c>
      <c r="AV293">
        <v>0</v>
      </c>
      <c r="AW293">
        <v>0</v>
      </c>
      <c r="AX293">
        <v>1.4013249999999999</v>
      </c>
      <c r="AY293">
        <v>24.015000000000001</v>
      </c>
      <c r="AZ293">
        <v>0</v>
      </c>
      <c r="BA293">
        <v>0</v>
      </c>
      <c r="BB293">
        <v>1.401788</v>
      </c>
      <c r="BC293">
        <v>24.052219999999998</v>
      </c>
      <c r="BD293" s="1">
        <v>1.5050449999999999E-31</v>
      </c>
      <c r="BE293" s="1">
        <v>7.6603940000000003E-29</v>
      </c>
      <c r="BF293">
        <v>1.4021999999999999</v>
      </c>
      <c r="BG293">
        <v>23.940919999999998</v>
      </c>
      <c r="BH293" s="1">
        <v>8.6894450000000009E-19</v>
      </c>
      <c r="BI293" s="1">
        <v>3.860439E-16</v>
      </c>
      <c r="BJ293">
        <v>1.4025879999999999</v>
      </c>
      <c r="BK293">
        <v>23.675550000000001</v>
      </c>
      <c r="BL293" s="1">
        <v>7.0149959999999998E-10</v>
      </c>
      <c r="BM293" s="1">
        <v>2.7108470000000002E-7</v>
      </c>
      <c r="BN293">
        <v>1.4029339999999999</v>
      </c>
      <c r="BO293">
        <v>23.441780000000001</v>
      </c>
      <c r="BP293" s="1">
        <v>6.8453460000000003E-6</v>
      </c>
      <c r="BQ293" s="1">
        <v>2.9267429999999999E-3</v>
      </c>
      <c r="BR293">
        <v>1.4032549999999999</v>
      </c>
      <c r="BS293">
        <v>23.200469999999999</v>
      </c>
      <c r="BT293" s="1">
        <v>2.667497E-3</v>
      </c>
      <c r="BU293">
        <v>1.196593</v>
      </c>
      <c r="BV293">
        <v>1.403621</v>
      </c>
      <c r="BW293">
        <v>23.236170000000001</v>
      </c>
      <c r="BX293">
        <v>0.16736190000000001</v>
      </c>
      <c r="BY293">
        <v>77.848050000000001</v>
      </c>
      <c r="BZ293">
        <v>1.4038889999999999</v>
      </c>
      <c r="CA293">
        <v>23.461400000000001</v>
      </c>
      <c r="CB293">
        <v>2.7063380000000001</v>
      </c>
      <c r="CC293">
        <v>1296.883</v>
      </c>
      <c r="CD293">
        <v>1.4040459999999999</v>
      </c>
      <c r="CE293">
        <v>23.623270000000002</v>
      </c>
      <c r="CF293">
        <v>14.74314</v>
      </c>
      <c r="CG293">
        <v>7249.1390000000001</v>
      </c>
      <c r="CH293">
        <v>1.4042399999999999</v>
      </c>
      <c r="CI293">
        <v>23.798919999999999</v>
      </c>
      <c r="CJ293">
        <v>32.47822</v>
      </c>
      <c r="CK293">
        <v>16330.45</v>
      </c>
      <c r="CL293">
        <v>1.4044160000000001</v>
      </c>
      <c r="CM293">
        <v>23.701309999999999</v>
      </c>
      <c r="CN293">
        <v>33.129640000000002</v>
      </c>
      <c r="CO293">
        <v>16989.63</v>
      </c>
      <c r="CP293">
        <v>1.4046320000000001</v>
      </c>
      <c r="CQ293">
        <v>23.40906</v>
      </c>
      <c r="CR293">
        <v>17.389099999999999</v>
      </c>
      <c r="CS293">
        <v>9074.6560000000009</v>
      </c>
      <c r="CT293">
        <v>1.4047130000000001</v>
      </c>
      <c r="CU293">
        <v>23.149419999999999</v>
      </c>
      <c r="CV293">
        <v>5.1213819999999997</v>
      </c>
      <c r="CW293">
        <v>2714.7049999999999</v>
      </c>
      <c r="CX293">
        <v>1.4048149999999999</v>
      </c>
      <c r="CY293">
        <v>23.027650000000001</v>
      </c>
      <c r="CZ293">
        <v>0.91432829999999998</v>
      </c>
      <c r="DA293">
        <v>491.2688</v>
      </c>
      <c r="DB293">
        <v>1.4048689999999999</v>
      </c>
      <c r="DC293">
        <v>23.411390000000001</v>
      </c>
      <c r="DD293">
        <v>0.1105563</v>
      </c>
      <c r="DE293">
        <v>59.912590000000002</v>
      </c>
      <c r="DF293">
        <v>1.405</v>
      </c>
      <c r="DG293">
        <v>23.998709999999999</v>
      </c>
      <c r="DH293" s="1">
        <v>1.453173E-2</v>
      </c>
      <c r="DI293">
        <v>7.7355970000000003</v>
      </c>
      <c r="DJ293">
        <v>1.404984</v>
      </c>
      <c r="DK293">
        <v>24.594830000000002</v>
      </c>
      <c r="DL293" s="1">
        <v>5.9850270000000004E-3</v>
      </c>
      <c r="DM293">
        <v>3.0775999999999999</v>
      </c>
      <c r="DN293">
        <v>1.405046</v>
      </c>
      <c r="DO293">
        <v>25.083100000000002</v>
      </c>
      <c r="DP293" s="1">
        <v>4.6666620000000002E-3</v>
      </c>
      <c r="DQ293">
        <v>2.3853019999999998</v>
      </c>
      <c r="DR293">
        <v>1.405159</v>
      </c>
      <c r="DS293">
        <v>25.096869999999999</v>
      </c>
      <c r="DT293" s="1">
        <v>3.9078510000000004E-3</v>
      </c>
      <c r="DU293">
        <v>1.996445</v>
      </c>
      <c r="DV293">
        <v>1.4052709999999999</v>
      </c>
      <c r="DW293">
        <v>24.861160000000002</v>
      </c>
      <c r="DX293" s="1">
        <v>3.29891E-3</v>
      </c>
      <c r="DY293">
        <v>1.68512</v>
      </c>
      <c r="DZ293">
        <v>1.405357</v>
      </c>
      <c r="EA293">
        <v>24.56476</v>
      </c>
      <c r="EB293" s="1">
        <v>2.7995450000000001E-3</v>
      </c>
      <c r="EC293">
        <v>1.429862</v>
      </c>
      <c r="ED293">
        <v>1.405424</v>
      </c>
      <c r="EE293">
        <v>24.245909999999999</v>
      </c>
      <c r="EF293" s="1">
        <v>2.3895370000000002E-3</v>
      </c>
      <c r="EG293">
        <v>1.2202440000000001</v>
      </c>
      <c r="EH293">
        <v>1.40561</v>
      </c>
      <c r="EI293">
        <v>24.271709999999999</v>
      </c>
      <c r="EJ293" s="1">
        <v>2.0536790000000001E-3</v>
      </c>
      <c r="EK293">
        <v>1.0485230000000001</v>
      </c>
      <c r="EL293">
        <v>1.405681</v>
      </c>
      <c r="EM293">
        <v>24.593820000000001</v>
      </c>
      <c r="EN293" s="1">
        <v>1.7775429999999999E-3</v>
      </c>
      <c r="EO293">
        <v>0.90740659999999995</v>
      </c>
      <c r="EP293">
        <v>1.405872</v>
      </c>
      <c r="EQ293">
        <v>25.022839999999999</v>
      </c>
      <c r="ER293" s="1">
        <v>1.549889E-3</v>
      </c>
      <c r="ES293">
        <v>0.79101189999999999</v>
      </c>
      <c r="ET293">
        <v>1.406042</v>
      </c>
      <c r="EU293">
        <v>25.41084</v>
      </c>
      <c r="EV293" s="1">
        <v>1.361662E-3</v>
      </c>
      <c r="EW293">
        <v>0.69482829999999995</v>
      </c>
      <c r="EX293">
        <v>1.4062619999999999</v>
      </c>
      <c r="EY293">
        <v>25.42182</v>
      </c>
      <c r="EZ293" s="1">
        <v>1.2042839999999999E-3</v>
      </c>
      <c r="FA293">
        <v>0.6144193</v>
      </c>
      <c r="FB293">
        <v>1.4064680000000001</v>
      </c>
      <c r="FC293">
        <v>25.201720000000002</v>
      </c>
      <c r="FD293" s="1">
        <v>1.0717439999999999E-3</v>
      </c>
      <c r="FE293">
        <v>0.54672469999999995</v>
      </c>
      <c r="FF293">
        <v>1.4067339999999999</v>
      </c>
      <c r="FG293">
        <v>24.942119999999999</v>
      </c>
      <c r="FH293" s="1">
        <v>9.5954280000000002E-4</v>
      </c>
      <c r="FI293">
        <v>0.48938949999999998</v>
      </c>
      <c r="FJ293">
        <v>1.406908</v>
      </c>
      <c r="FK293">
        <v>24.670729999999999</v>
      </c>
      <c r="FL293" s="1">
        <v>8.6468060000000004E-4</v>
      </c>
      <c r="FM293">
        <v>0.44095329999999999</v>
      </c>
      <c r="FN293">
        <v>1.4071670000000001</v>
      </c>
      <c r="FO293">
        <v>24.788309999999999</v>
      </c>
      <c r="FP293" s="1">
        <v>7.8503199999999996E-4</v>
      </c>
      <c r="FQ293">
        <v>0.40025709999999998</v>
      </c>
      <c r="FR293">
        <v>1.4074230000000001</v>
      </c>
      <c r="FS293">
        <v>25.02777</v>
      </c>
      <c r="FT293" s="1">
        <v>7.1792899999999996E-4</v>
      </c>
      <c r="FU293">
        <v>0.36596810000000002</v>
      </c>
      <c r="FV293">
        <v>1.4076759999999999</v>
      </c>
      <c r="FW293">
        <v>25.168140000000001</v>
      </c>
      <c r="FX293" s="1">
        <v>6.6099590000000003E-4</v>
      </c>
      <c r="FY293">
        <v>0.33690150000000002</v>
      </c>
      <c r="FZ293">
        <v>1.407956</v>
      </c>
      <c r="GA293">
        <v>25.268889999999999</v>
      </c>
      <c r="GB293" s="1">
        <v>6.1179150000000005E-4</v>
      </c>
      <c r="GC293">
        <v>0.3117839</v>
      </c>
      <c r="GD293">
        <v>1.4081649999999999</v>
      </c>
      <c r="GE293">
        <v>25.170760000000001</v>
      </c>
      <c r="GF293" s="1">
        <v>5.6913850000000002E-4</v>
      </c>
      <c r="GG293">
        <v>0.29000870000000001</v>
      </c>
      <c r="GH293">
        <v>1.4084049999999999</v>
      </c>
      <c r="GI293">
        <v>25.097999999999999</v>
      </c>
      <c r="GJ293" s="1">
        <v>5.32611E-4</v>
      </c>
      <c r="GK293">
        <v>0.27135959999999998</v>
      </c>
      <c r="GL293">
        <v>1.408577</v>
      </c>
      <c r="GM293">
        <v>24.998460000000001</v>
      </c>
      <c r="GN293" s="1">
        <v>5.0054570000000005E-4</v>
      </c>
      <c r="GO293">
        <v>0.25500139999999999</v>
      </c>
      <c r="GP293">
        <v>1.4087860000000001</v>
      </c>
      <c r="GQ293">
        <v>24.771000000000001</v>
      </c>
      <c r="GR293" s="1">
        <v>4.7206720000000002E-4</v>
      </c>
      <c r="GS293">
        <v>0.2404782</v>
      </c>
      <c r="GT293">
        <v>1.4089510000000001</v>
      </c>
      <c r="GU293">
        <v>24.390740000000001</v>
      </c>
      <c r="GV293" s="1">
        <v>4.469233E-4</v>
      </c>
      <c r="GW293">
        <v>0.22765050000000001</v>
      </c>
      <c r="GX293">
        <v>1.4091450000000001</v>
      </c>
      <c r="GY293">
        <v>24.255030000000001</v>
      </c>
      <c r="GZ293" s="1">
        <v>4.2467649999999998E-4</v>
      </c>
      <c r="HA293">
        <v>0.21630389999999999</v>
      </c>
      <c r="HB293">
        <v>1.409281</v>
      </c>
      <c r="HC293">
        <v>24.417919999999999</v>
      </c>
      <c r="HD293" s="1">
        <v>4.0460859999999997E-4</v>
      </c>
      <c r="HE293">
        <v>0.20607210000000001</v>
      </c>
      <c r="HF293">
        <v>1.40937</v>
      </c>
      <c r="HG293">
        <v>24.752549999999999</v>
      </c>
      <c r="HH293" s="1">
        <v>3.8601919999999999E-4</v>
      </c>
      <c r="HI293">
        <v>0.19660269999999999</v>
      </c>
      <c r="HJ293">
        <v>1.409424</v>
      </c>
      <c r="HK293">
        <v>24.869129999999998</v>
      </c>
      <c r="HL293" s="1">
        <v>3.6908649999999998E-4</v>
      </c>
      <c r="HM293">
        <v>0.18797449999999999</v>
      </c>
      <c r="HN293">
        <v>1.409567</v>
      </c>
      <c r="HO293">
        <v>24.741890000000001</v>
      </c>
      <c r="HP293" s="1">
        <v>3.5364869999999999E-4</v>
      </c>
      <c r="HQ293">
        <v>0.18010280000000001</v>
      </c>
      <c r="HR293">
        <v>1.4096550000000001</v>
      </c>
      <c r="HS293">
        <v>24.523430000000001</v>
      </c>
      <c r="HT293" s="1">
        <v>3.3941389999999998E-4</v>
      </c>
      <c r="HU293">
        <v>0.17285059999999999</v>
      </c>
      <c r="HV293">
        <v>1.409673</v>
      </c>
      <c r="HW293">
        <v>24.177849999999999</v>
      </c>
      <c r="HX293" s="1">
        <v>3.2650589999999997E-4</v>
      </c>
      <c r="HY293">
        <v>0.1662766</v>
      </c>
      <c r="HZ293">
        <v>1.4097029999999999</v>
      </c>
      <c r="IA293">
        <v>24.03098</v>
      </c>
      <c r="IB293" s="1">
        <v>3.1467680000000001E-4</v>
      </c>
      <c r="IC293">
        <v>0.160248</v>
      </c>
      <c r="ID293">
        <v>1.4097420000000001</v>
      </c>
      <c r="IE293">
        <v>24.058319999999998</v>
      </c>
      <c r="IF293" s="1">
        <v>3.0372109999999999E-4</v>
      </c>
      <c r="IG293">
        <v>0.154668</v>
      </c>
      <c r="IH293">
        <v>1.4097109999999999</v>
      </c>
      <c r="II293">
        <v>24.18919</v>
      </c>
      <c r="IJ293" s="1">
        <v>2.933535E-4</v>
      </c>
      <c r="IK293">
        <v>0.149395</v>
      </c>
      <c r="IL293">
        <v>1.409743</v>
      </c>
      <c r="IM293">
        <v>24.420159999999999</v>
      </c>
      <c r="IN293" s="1">
        <v>2.8347669999999998E-4</v>
      </c>
      <c r="IO293">
        <v>0.14437079999999999</v>
      </c>
      <c r="IP293">
        <v>1.409859</v>
      </c>
      <c r="IQ293">
        <v>24.42295</v>
      </c>
      <c r="IR293" s="1">
        <v>2.7406929999999999E-4</v>
      </c>
      <c r="IS293">
        <v>0.1395759</v>
      </c>
      <c r="IT293">
        <v>1.409807</v>
      </c>
      <c r="IU293">
        <v>24.277349999999998</v>
      </c>
      <c r="IV293" s="1">
        <v>2.6528830000000002E-4</v>
      </c>
      <c r="IW293">
        <v>0.1351058</v>
      </c>
      <c r="IX293">
        <v>1.409829</v>
      </c>
      <c r="IY293">
        <v>24.101870000000002</v>
      </c>
      <c r="IZ293" s="1">
        <v>2.5701329999999999E-4</v>
      </c>
      <c r="JA293">
        <v>0.1308964</v>
      </c>
      <c r="JB293">
        <v>1.4099060000000001</v>
      </c>
      <c r="JC293">
        <v>23.942440000000001</v>
      </c>
      <c r="JD293" s="1">
        <v>2.4899059999999997E-4</v>
      </c>
      <c r="JE293">
        <v>0.12681880000000001</v>
      </c>
      <c r="JF293">
        <v>1.4099740000000001</v>
      </c>
      <c r="JG293">
        <v>24.175180000000001</v>
      </c>
      <c r="JH293" s="1">
        <v>2.4115080000000001E-4</v>
      </c>
      <c r="JI293">
        <v>0.12282709999999999</v>
      </c>
      <c r="JJ293">
        <v>1.410102</v>
      </c>
      <c r="JK293">
        <v>24.525549999999999</v>
      </c>
      <c r="JL293" s="1">
        <v>2.334836E-4</v>
      </c>
      <c r="JM293">
        <v>0.1189239</v>
      </c>
      <c r="JN293">
        <v>1.410129</v>
      </c>
      <c r="JO293">
        <v>24.806460000000001</v>
      </c>
      <c r="JP293" s="1">
        <v>2.261145E-4</v>
      </c>
      <c r="JQ293">
        <v>0.1151754</v>
      </c>
      <c r="JR293">
        <v>1.410215</v>
      </c>
      <c r="JS293">
        <v>24.944320000000001</v>
      </c>
      <c r="JT293" s="1">
        <v>2.192444E-4</v>
      </c>
      <c r="JU293">
        <v>0.1116721</v>
      </c>
      <c r="JV293">
        <v>1.4102950000000001</v>
      </c>
      <c r="JW293">
        <v>24.894829999999999</v>
      </c>
      <c r="JX293" s="1">
        <v>2.1274600000000001E-4</v>
      </c>
      <c r="JY293">
        <v>0.1083678</v>
      </c>
      <c r="JZ293">
        <v>1.410423</v>
      </c>
      <c r="KA293">
        <v>24.694769999999998</v>
      </c>
      <c r="KB293" s="1">
        <v>2.0626069999999999E-4</v>
      </c>
      <c r="KC293">
        <v>0.1050667</v>
      </c>
      <c r="KD293">
        <v>1.410542</v>
      </c>
      <c r="KE293">
        <v>24.536909999999999</v>
      </c>
      <c r="KF293" s="1">
        <v>1.9996949999999999E-4</v>
      </c>
      <c r="KG293">
        <v>0.10186249999999999</v>
      </c>
      <c r="KH293">
        <v>1.4107259999999999</v>
      </c>
      <c r="KI293">
        <v>24.400600000000001</v>
      </c>
      <c r="KJ293" s="1">
        <v>1.9387009999999999E-4</v>
      </c>
      <c r="KK293" s="1">
        <v>9.8757209999999998E-2</v>
      </c>
      <c r="KL293">
        <v>1.410822</v>
      </c>
      <c r="KM293">
        <v>24.64423</v>
      </c>
      <c r="KN293" s="1">
        <v>1.8802749999999999E-4</v>
      </c>
      <c r="KO293" s="1">
        <v>9.5784560000000005E-2</v>
      </c>
      <c r="KP293">
        <v>1.4109860000000001</v>
      </c>
      <c r="KQ293">
        <v>24.966059999999999</v>
      </c>
      <c r="KR293" s="1">
        <v>1.8253010000000001E-4</v>
      </c>
      <c r="KS293" s="1">
        <v>9.2978779999999997E-2</v>
      </c>
      <c r="KT293">
        <v>1.4111480000000001</v>
      </c>
      <c r="KU293">
        <v>25.29935</v>
      </c>
      <c r="KV293" s="1">
        <v>1.772055E-4</v>
      </c>
      <c r="KW293">
        <v>9.0270799999999998E-2</v>
      </c>
      <c r="KX293">
        <v>1.4113</v>
      </c>
      <c r="KY293">
        <v>25.590109999999999</v>
      </c>
      <c r="KZ293" s="1">
        <v>1.720185E-4</v>
      </c>
      <c r="LA293" s="1">
        <v>8.7626490000000001E-2</v>
      </c>
      <c r="LB293">
        <v>1.4114450000000001</v>
      </c>
      <c r="LC293">
        <v>25.577249999999999</v>
      </c>
      <c r="LD293" s="1">
        <v>1.670919E-4</v>
      </c>
      <c r="LE293" s="1">
        <v>8.5117390000000001E-2</v>
      </c>
      <c r="LF293">
        <v>1.411594</v>
      </c>
      <c r="LG293">
        <v>25.3887</v>
      </c>
      <c r="LH293" s="1">
        <v>1.6220350000000001E-4</v>
      </c>
      <c r="LI293" s="1">
        <v>8.2629549999999996E-2</v>
      </c>
      <c r="LJ293">
        <v>1.411829</v>
      </c>
      <c r="LK293">
        <v>25.19163</v>
      </c>
      <c r="LL293" s="1">
        <v>1.5754739999999999E-4</v>
      </c>
      <c r="LM293">
        <v>8.0252100000000007E-2</v>
      </c>
      <c r="LN293">
        <v>1.4119900000000001</v>
      </c>
      <c r="LO293">
        <v>25.02704</v>
      </c>
      <c r="LP293" s="1">
        <v>1.5311209999999999E-4</v>
      </c>
      <c r="LQ293" s="1">
        <v>7.7992729999999996E-2</v>
      </c>
      <c r="LR293">
        <v>1.4120760000000001</v>
      </c>
      <c r="LS293">
        <v>25.3505</v>
      </c>
      <c r="LT293" s="1">
        <v>1.487506E-4</v>
      </c>
      <c r="LU293">
        <v>7.5772999999999993E-2</v>
      </c>
      <c r="LV293">
        <v>1.4122520000000001</v>
      </c>
      <c r="LW293">
        <v>25.83015</v>
      </c>
      <c r="LX293" s="1">
        <v>1.4461709999999999E-4</v>
      </c>
      <c r="LY293" s="1">
        <v>7.3663469999999995E-2</v>
      </c>
      <c r="LZ293">
        <v>1.4124429999999999</v>
      </c>
      <c r="MA293">
        <v>26.33006</v>
      </c>
      <c r="MB293" s="1">
        <v>1.4074129999999999E-4</v>
      </c>
      <c r="MC293" s="1">
        <v>7.1686710000000001E-2</v>
      </c>
      <c r="MD293">
        <v>1.4125479999999999</v>
      </c>
      <c r="ME293">
        <v>26.806039999999999</v>
      </c>
      <c r="MF293" s="1">
        <v>1.3696819999999999E-4</v>
      </c>
      <c r="MG293" s="1">
        <v>6.9766540000000002E-2</v>
      </c>
      <c r="MH293">
        <v>1.4126700000000001</v>
      </c>
      <c r="MI293">
        <v>26.88965</v>
      </c>
      <c r="MJ293" s="1">
        <v>1.3323330000000001E-4</v>
      </c>
      <c r="MK293" s="1">
        <v>6.7865529999999993E-2</v>
      </c>
      <c r="ML293">
        <v>1.412806</v>
      </c>
      <c r="MM293">
        <v>26.736160000000002</v>
      </c>
      <c r="MN293" s="1">
        <v>1.2970899999999999E-4</v>
      </c>
      <c r="MO293" s="1">
        <v>6.6066059999999996E-2</v>
      </c>
      <c r="MP293">
        <v>1.4129320000000001</v>
      </c>
      <c r="MQ293">
        <v>26.467410000000001</v>
      </c>
      <c r="MR293" s="1">
        <v>1.263731E-4</v>
      </c>
      <c r="MS293" s="1">
        <v>6.4366279999999998E-2</v>
      </c>
      <c r="MT293">
        <v>1.4130670000000001</v>
      </c>
      <c r="MU293">
        <v>26.114629999999998</v>
      </c>
      <c r="MV293" s="1">
        <v>1.230026E-4</v>
      </c>
      <c r="MW293" s="1">
        <v>6.2651639999999995E-2</v>
      </c>
      <c r="MX293">
        <v>1.4132039999999999</v>
      </c>
      <c r="MY293">
        <v>25.833539999999999</v>
      </c>
      <c r="MZ293" s="1">
        <v>1.196417E-4</v>
      </c>
      <c r="NA293" s="1">
        <v>6.0939359999999998E-2</v>
      </c>
      <c r="NB293">
        <v>1.4133370000000001</v>
      </c>
      <c r="NC293">
        <v>25.83549</v>
      </c>
      <c r="ND293" s="1">
        <v>1.163613E-4</v>
      </c>
      <c r="NE293" s="1">
        <v>5.9268019999999998E-2</v>
      </c>
      <c r="NF293">
        <v>1.4134720000000001</v>
      </c>
      <c r="NG293">
        <v>26.148240000000001</v>
      </c>
      <c r="NH293" s="1">
        <v>1.131386E-4</v>
      </c>
      <c r="NI293" s="1">
        <v>5.7626740000000003E-2</v>
      </c>
      <c r="NJ293">
        <v>1.413521</v>
      </c>
      <c r="NK293">
        <v>26.303100000000001</v>
      </c>
      <c r="NL293" s="1">
        <v>1.100937E-4</v>
      </c>
      <c r="NM293" s="1">
        <v>5.6075470000000002E-2</v>
      </c>
      <c r="NN293">
        <v>1.4136679999999999</v>
      </c>
      <c r="NO293">
        <v>26.25207</v>
      </c>
      <c r="NP293" s="1">
        <v>1.071761E-4</v>
      </c>
      <c r="NQ293" s="1">
        <v>5.4587839999999999E-2</v>
      </c>
      <c r="NR293">
        <v>1.4138120000000001</v>
      </c>
      <c r="NS293">
        <v>26.12567</v>
      </c>
      <c r="NT293" s="1">
        <v>1.043013E-4</v>
      </c>
      <c r="NU293" s="1">
        <v>5.3125850000000002E-2</v>
      </c>
      <c r="NV293">
        <v>1.4138820000000001</v>
      </c>
      <c r="NW293">
        <v>25.87323</v>
      </c>
      <c r="NX293" s="1">
        <v>1.014454E-4</v>
      </c>
      <c r="NY293" s="1">
        <v>5.1670439999999998E-2</v>
      </c>
      <c r="NZ293">
        <v>1.4140969999999999</v>
      </c>
      <c r="OA293">
        <v>25.514430000000001</v>
      </c>
      <c r="OB293" s="1">
        <v>9.8577040000000004E-5</v>
      </c>
      <c r="OC293" s="1">
        <v>5.0208620000000002E-2</v>
      </c>
      <c r="OD293">
        <v>1.4141790000000001</v>
      </c>
      <c r="OE293">
        <v>25.462230000000002</v>
      </c>
      <c r="OF293" s="1">
        <v>9.5737579999999995E-5</v>
      </c>
      <c r="OG293" s="1">
        <v>4.876341E-2</v>
      </c>
      <c r="OH293">
        <v>1.414253</v>
      </c>
      <c r="OI293">
        <v>25.573979999999999</v>
      </c>
      <c r="OJ293" s="1">
        <v>9.3040600000000005E-5</v>
      </c>
      <c r="OK293" s="1">
        <v>4.7389130000000002E-2</v>
      </c>
    </row>
    <row r="294" spans="1:401" x14ac:dyDescent="0.35">
      <c r="A294">
        <v>300</v>
      </c>
      <c r="B294" t="s">
        <v>4</v>
      </c>
      <c r="C294" t="s">
        <v>181</v>
      </c>
      <c r="D294" t="s">
        <v>298</v>
      </c>
      <c r="E294">
        <v>876.78160000000003</v>
      </c>
      <c r="F294">
        <v>1.3498950000000001</v>
      </c>
      <c r="G294">
        <v>25.558540000000001</v>
      </c>
      <c r="H294">
        <v>0</v>
      </c>
      <c r="I294">
        <v>0</v>
      </c>
      <c r="J294">
        <v>1.3496710000000001</v>
      </c>
      <c r="K294">
        <v>25.236820000000002</v>
      </c>
      <c r="L294">
        <v>0</v>
      </c>
      <c r="M294">
        <v>0</v>
      </c>
      <c r="N294">
        <v>1.349397</v>
      </c>
      <c r="O294">
        <v>24.840979999999998</v>
      </c>
      <c r="P294">
        <v>0</v>
      </c>
      <c r="Q294">
        <v>0</v>
      </c>
      <c r="R294">
        <v>1.349126</v>
      </c>
      <c r="S294">
        <v>24.48349</v>
      </c>
      <c r="T294">
        <v>0</v>
      </c>
      <c r="U294">
        <v>0</v>
      </c>
      <c r="V294">
        <v>1.348797</v>
      </c>
      <c r="W294">
        <v>24.382639999999999</v>
      </c>
      <c r="X294">
        <v>0</v>
      </c>
      <c r="Y294">
        <v>0</v>
      </c>
      <c r="Z294">
        <v>1.348495</v>
      </c>
      <c r="AA294">
        <v>24.316240000000001</v>
      </c>
      <c r="AB294">
        <v>0</v>
      </c>
      <c r="AC294">
        <v>0</v>
      </c>
      <c r="AD294">
        <v>1.348123</v>
      </c>
      <c r="AE294">
        <v>24.255320000000001</v>
      </c>
      <c r="AF294">
        <v>0</v>
      </c>
      <c r="AG294">
        <v>0</v>
      </c>
      <c r="AH294">
        <v>1.347783</v>
      </c>
      <c r="AI294">
        <v>24.159770000000002</v>
      </c>
      <c r="AJ294">
        <v>0</v>
      </c>
      <c r="AK294">
        <v>0</v>
      </c>
      <c r="AL294">
        <v>1.347461</v>
      </c>
      <c r="AM294">
        <v>23.963909999999998</v>
      </c>
      <c r="AN294">
        <v>0</v>
      </c>
      <c r="AO294">
        <v>0</v>
      </c>
      <c r="AP294">
        <v>1.347099</v>
      </c>
      <c r="AQ294">
        <v>23.962039999999998</v>
      </c>
      <c r="AR294">
        <v>0</v>
      </c>
      <c r="AS294">
        <v>0</v>
      </c>
      <c r="AT294">
        <v>1.346805</v>
      </c>
      <c r="AU294">
        <v>24.056699999999999</v>
      </c>
      <c r="AV294">
        <v>0</v>
      </c>
      <c r="AW294">
        <v>0</v>
      </c>
      <c r="AX294">
        <v>1.3464769999999999</v>
      </c>
      <c r="AY294">
        <v>24.045680000000001</v>
      </c>
      <c r="AZ294">
        <v>0</v>
      </c>
      <c r="BA294">
        <v>0</v>
      </c>
      <c r="BB294">
        <v>1.3461909999999999</v>
      </c>
      <c r="BC294">
        <v>24.075579999999999</v>
      </c>
      <c r="BD294" s="1">
        <v>1.8971409999999999E-32</v>
      </c>
      <c r="BE294" s="1">
        <v>1.1404039999999999E-29</v>
      </c>
      <c r="BF294">
        <v>1.345931</v>
      </c>
      <c r="BG294">
        <v>23.95722</v>
      </c>
      <c r="BH294" s="1">
        <v>6.5503150000000001E-19</v>
      </c>
      <c r="BI294" s="1">
        <v>3.2148370000000002E-16</v>
      </c>
      <c r="BJ294">
        <v>1.3456999999999999</v>
      </c>
      <c r="BK294">
        <v>23.687909999999999</v>
      </c>
      <c r="BL294" s="1">
        <v>3.7473280000000002E-10</v>
      </c>
      <c r="BM294" s="1">
        <v>1.6102390000000001E-7</v>
      </c>
      <c r="BN294">
        <v>1.345477</v>
      </c>
      <c r="BO294">
        <v>23.45552</v>
      </c>
      <c r="BP294" s="1">
        <v>4.745151E-6</v>
      </c>
      <c r="BQ294" s="1">
        <v>2.308933E-3</v>
      </c>
      <c r="BR294">
        <v>1.3452550000000001</v>
      </c>
      <c r="BS294">
        <v>23.216670000000001</v>
      </c>
      <c r="BT294" s="1">
        <v>2.058743E-3</v>
      </c>
      <c r="BU294">
        <v>1.060786</v>
      </c>
      <c r="BV294">
        <v>1.3450740000000001</v>
      </c>
      <c r="BW294">
        <v>23.25731</v>
      </c>
      <c r="BX294">
        <v>0.13950870000000001</v>
      </c>
      <c r="BY294">
        <v>75.087569999999999</v>
      </c>
      <c r="BZ294">
        <v>1.3449249999999999</v>
      </c>
      <c r="CA294">
        <v>23.481870000000001</v>
      </c>
      <c r="CB294">
        <v>2.4000159999999999</v>
      </c>
      <c r="CC294">
        <v>1339.3610000000001</v>
      </c>
      <c r="CD294">
        <v>1.344795</v>
      </c>
      <c r="CE294">
        <v>23.640599999999999</v>
      </c>
      <c r="CF294">
        <v>13.774470000000001</v>
      </c>
      <c r="CG294">
        <v>7933.0820000000003</v>
      </c>
      <c r="CH294">
        <v>1.344654</v>
      </c>
      <c r="CI294">
        <v>23.81926</v>
      </c>
      <c r="CJ294">
        <v>31.743220000000001</v>
      </c>
      <c r="CK294">
        <v>18793.98</v>
      </c>
      <c r="CL294">
        <v>1.3445659999999999</v>
      </c>
      <c r="CM294">
        <v>23.71979</v>
      </c>
      <c r="CN294">
        <v>33.684460000000001</v>
      </c>
      <c r="CO294">
        <v>20439.650000000001</v>
      </c>
      <c r="CP294">
        <v>1.3444959999999999</v>
      </c>
      <c r="CQ294">
        <v>23.424309999999998</v>
      </c>
      <c r="CR294">
        <v>18.309629999999999</v>
      </c>
      <c r="CS294">
        <v>11356.81</v>
      </c>
      <c r="CT294">
        <v>1.3444160000000001</v>
      </c>
      <c r="CU294">
        <v>23.163519999999998</v>
      </c>
      <c r="CV294">
        <v>5.5625299999999998</v>
      </c>
      <c r="CW294">
        <v>3518.8850000000002</v>
      </c>
      <c r="CX294">
        <v>1.3443639999999999</v>
      </c>
      <c r="CY294">
        <v>23.038029999999999</v>
      </c>
      <c r="CZ294">
        <v>1.02027</v>
      </c>
      <c r="DA294">
        <v>656.67619999999999</v>
      </c>
      <c r="DB294">
        <v>1.344336</v>
      </c>
      <c r="DC294">
        <v>23.424530000000001</v>
      </c>
      <c r="DD294">
        <v>0.1255174</v>
      </c>
      <c r="DE294">
        <v>81.732979999999998</v>
      </c>
      <c r="DF294">
        <v>1.34429</v>
      </c>
      <c r="DG294">
        <v>24.007549999999998</v>
      </c>
      <c r="DH294" s="1">
        <v>1.5941569999999999E-2</v>
      </c>
      <c r="DI294">
        <v>10.1866</v>
      </c>
      <c r="DJ294">
        <v>1.3442449999999999</v>
      </c>
      <c r="DK294">
        <v>24.60408</v>
      </c>
      <c r="DL294" s="1">
        <v>6.1238569999999999E-3</v>
      </c>
      <c r="DM294">
        <v>3.7404850000000001</v>
      </c>
      <c r="DN294">
        <v>1.344198</v>
      </c>
      <c r="DO294">
        <v>25.09151</v>
      </c>
      <c r="DP294" s="1">
        <v>4.7159819999999996E-3</v>
      </c>
      <c r="DQ294">
        <v>2.8554710000000001</v>
      </c>
      <c r="DR294">
        <v>1.3441399999999999</v>
      </c>
      <c r="DS294">
        <v>25.105599999999999</v>
      </c>
      <c r="DT294" s="1">
        <v>3.9453379999999996E-3</v>
      </c>
      <c r="DU294">
        <v>2.3872550000000001</v>
      </c>
      <c r="DV294">
        <v>1.344096</v>
      </c>
      <c r="DW294">
        <v>24.872779999999999</v>
      </c>
      <c r="DX294" s="1">
        <v>3.3295669999999999E-3</v>
      </c>
      <c r="DY294">
        <v>2.0144299999999999</v>
      </c>
      <c r="DZ294">
        <v>1.3440030000000001</v>
      </c>
      <c r="EA294">
        <v>24.582439999999998</v>
      </c>
      <c r="EB294" s="1">
        <v>2.8246970000000001E-3</v>
      </c>
      <c r="EC294">
        <v>1.708788</v>
      </c>
      <c r="ED294">
        <v>1.3439350000000001</v>
      </c>
      <c r="EE294">
        <v>24.268730000000001</v>
      </c>
      <c r="EF294" s="1">
        <v>2.410167E-3</v>
      </c>
      <c r="EG294">
        <v>1.4577899999999999</v>
      </c>
      <c r="EH294">
        <v>1.343839</v>
      </c>
      <c r="EI294">
        <v>24.296869999999998</v>
      </c>
      <c r="EJ294" s="1">
        <v>2.0706040000000002E-3</v>
      </c>
      <c r="EK294">
        <v>1.2522059999999999</v>
      </c>
      <c r="EL294">
        <v>1.343704</v>
      </c>
      <c r="EM294">
        <v>24.618200000000002</v>
      </c>
      <c r="EN294" s="1">
        <v>1.7914879999999999E-3</v>
      </c>
      <c r="EO294">
        <v>1.0832569999999999</v>
      </c>
      <c r="EP294">
        <v>1.3435900000000001</v>
      </c>
      <c r="EQ294">
        <v>25.042950000000001</v>
      </c>
      <c r="ER294" s="1">
        <v>1.56138E-3</v>
      </c>
      <c r="ES294">
        <v>0.94395439999999997</v>
      </c>
      <c r="ET294">
        <v>1.3434489999999999</v>
      </c>
      <c r="EU294">
        <v>25.425619999999999</v>
      </c>
      <c r="EV294" s="1">
        <v>1.371216E-3</v>
      </c>
      <c r="EW294">
        <v>0.82888510000000004</v>
      </c>
      <c r="EX294">
        <v>1.3433040000000001</v>
      </c>
      <c r="EY294">
        <v>25.43158</v>
      </c>
      <c r="EZ294" s="1">
        <v>1.212304E-3</v>
      </c>
      <c r="FA294">
        <v>0.73276010000000003</v>
      </c>
      <c r="FB294">
        <v>1.3431200000000001</v>
      </c>
      <c r="FC294">
        <v>25.212700000000002</v>
      </c>
      <c r="FD294" s="1">
        <v>1.0785160000000001E-3</v>
      </c>
      <c r="FE294">
        <v>0.65185839999999995</v>
      </c>
      <c r="FF294">
        <v>1.34297</v>
      </c>
      <c r="FG294">
        <v>24.957039999999999</v>
      </c>
      <c r="FH294" s="1">
        <v>9.6528249999999999E-4</v>
      </c>
      <c r="FI294">
        <v>0.58335879999999996</v>
      </c>
      <c r="FJ294">
        <v>1.342787</v>
      </c>
      <c r="FK294">
        <v>24.690049999999999</v>
      </c>
      <c r="FL294" s="1">
        <v>8.695145E-4</v>
      </c>
      <c r="FM294">
        <v>0.52544840000000004</v>
      </c>
      <c r="FN294">
        <v>1.342624</v>
      </c>
      <c r="FO294">
        <v>24.812889999999999</v>
      </c>
      <c r="FP294" s="1">
        <v>7.8909300000000004E-4</v>
      </c>
      <c r="FQ294">
        <v>0.4767942</v>
      </c>
      <c r="FR294">
        <v>1.3424659999999999</v>
      </c>
      <c r="FS294">
        <v>25.05078</v>
      </c>
      <c r="FT294" s="1">
        <v>7.2135920000000004E-4</v>
      </c>
      <c r="FU294">
        <v>0.4358186</v>
      </c>
      <c r="FV294">
        <v>1.3422769999999999</v>
      </c>
      <c r="FW294">
        <v>25.184139999999999</v>
      </c>
      <c r="FX294" s="1">
        <v>6.6391919999999997E-4</v>
      </c>
      <c r="FY294">
        <v>0.40109489999999998</v>
      </c>
      <c r="FZ294">
        <v>1.342117</v>
      </c>
      <c r="GA294">
        <v>25.282160000000001</v>
      </c>
      <c r="GB294" s="1">
        <v>6.1434749999999996E-4</v>
      </c>
      <c r="GC294">
        <v>0.37114140000000001</v>
      </c>
      <c r="GD294">
        <v>1.3419509999999999</v>
      </c>
      <c r="GE294">
        <v>25.17868</v>
      </c>
      <c r="GF294" s="1">
        <v>5.7132570000000004E-4</v>
      </c>
      <c r="GG294">
        <v>0.34512930000000003</v>
      </c>
      <c r="GH294">
        <v>1.3418239999999999</v>
      </c>
      <c r="GI294">
        <v>25.109259999999999</v>
      </c>
      <c r="GJ294" s="1">
        <v>5.3450229999999995E-4</v>
      </c>
      <c r="GK294">
        <v>0.32287169999999998</v>
      </c>
      <c r="GL294">
        <v>1.3416859999999999</v>
      </c>
      <c r="GM294">
        <v>25.014479999999999</v>
      </c>
      <c r="GN294" s="1">
        <v>5.0222099999999996E-4</v>
      </c>
      <c r="GO294">
        <v>0.30336659999999999</v>
      </c>
      <c r="GP294">
        <v>1.3415520000000001</v>
      </c>
      <c r="GQ294">
        <v>24.797630000000002</v>
      </c>
      <c r="GR294" s="1">
        <v>4.7355139999999998E-4</v>
      </c>
      <c r="GS294">
        <v>0.28605779999999997</v>
      </c>
      <c r="GT294">
        <v>1.3414740000000001</v>
      </c>
      <c r="GU294">
        <v>24.42202</v>
      </c>
      <c r="GV294" s="1">
        <v>4.4823619999999998E-4</v>
      </c>
      <c r="GW294">
        <v>0.27075450000000001</v>
      </c>
      <c r="GX294">
        <v>1.3413820000000001</v>
      </c>
      <c r="GY294">
        <v>24.289619999999999</v>
      </c>
      <c r="GZ294" s="1">
        <v>4.2584289999999999E-4</v>
      </c>
      <c r="HA294">
        <v>0.2572277</v>
      </c>
      <c r="HB294">
        <v>1.341305</v>
      </c>
      <c r="HC294">
        <v>24.445679999999999</v>
      </c>
      <c r="HD294" s="1">
        <v>4.0567620000000001E-4</v>
      </c>
      <c r="HE294">
        <v>0.24504600000000001</v>
      </c>
      <c r="HF294">
        <v>1.34124</v>
      </c>
      <c r="HG294">
        <v>24.768650000000001</v>
      </c>
      <c r="HH294" s="1">
        <v>3.8700429999999998E-4</v>
      </c>
      <c r="HI294">
        <v>0.23377500000000001</v>
      </c>
      <c r="HJ294">
        <v>1.341186</v>
      </c>
      <c r="HK294">
        <v>24.87548</v>
      </c>
      <c r="HL294" s="1">
        <v>3.6997709999999999E-4</v>
      </c>
      <c r="HM294">
        <v>0.2234872</v>
      </c>
      <c r="HN294">
        <v>1.3411679999999999</v>
      </c>
      <c r="HO294">
        <v>24.746459999999999</v>
      </c>
      <c r="HP294" s="1">
        <v>3.544714E-4</v>
      </c>
      <c r="HQ294">
        <v>0.21411939999999999</v>
      </c>
      <c r="HR294">
        <v>1.341151</v>
      </c>
      <c r="HS294">
        <v>24.538409999999999</v>
      </c>
      <c r="HT294" s="1">
        <v>3.4016770000000002E-4</v>
      </c>
      <c r="HU294">
        <v>0.20548279999999999</v>
      </c>
      <c r="HV294">
        <v>1.3410850000000001</v>
      </c>
      <c r="HW294">
        <v>24.201720000000002</v>
      </c>
      <c r="HX294" s="1">
        <v>3.2718809999999999E-4</v>
      </c>
      <c r="HY294">
        <v>0.19763990000000001</v>
      </c>
      <c r="HZ294">
        <v>1.341092</v>
      </c>
      <c r="IA294">
        <v>24.064229999999998</v>
      </c>
      <c r="IB294" s="1">
        <v>3.1530730000000002E-4</v>
      </c>
      <c r="IC294">
        <v>0.1904595</v>
      </c>
      <c r="ID294">
        <v>1.3410770000000001</v>
      </c>
      <c r="IE294">
        <v>24.088329999999999</v>
      </c>
      <c r="IF294" s="1">
        <v>3.0430730000000002E-4</v>
      </c>
      <c r="IG294">
        <v>0.18381539999999999</v>
      </c>
      <c r="IH294">
        <v>1.3410439999999999</v>
      </c>
      <c r="II294">
        <v>24.21</v>
      </c>
      <c r="IJ294" s="1">
        <v>2.9391360000000002E-4</v>
      </c>
      <c r="IK294">
        <v>0.1775427</v>
      </c>
      <c r="IL294">
        <v>1.3410280000000001</v>
      </c>
      <c r="IM294">
        <v>24.431100000000001</v>
      </c>
      <c r="IN294" s="1">
        <v>2.84009E-4</v>
      </c>
      <c r="IO294">
        <v>0.1715679</v>
      </c>
      <c r="IP294">
        <v>1.3410089999999999</v>
      </c>
      <c r="IQ294">
        <v>24.430949999999999</v>
      </c>
      <c r="IR294" s="1">
        <v>2.7457520000000001E-4</v>
      </c>
      <c r="IS294">
        <v>0.16587089999999999</v>
      </c>
      <c r="IT294">
        <v>1.340991</v>
      </c>
      <c r="IU294">
        <v>24.289670000000001</v>
      </c>
      <c r="IV294" s="1">
        <v>2.6575919999999997E-4</v>
      </c>
      <c r="IW294">
        <v>0.1605461</v>
      </c>
      <c r="IX294">
        <v>1.340954</v>
      </c>
      <c r="IY294">
        <v>24.11767</v>
      </c>
      <c r="IZ294" s="1">
        <v>2.574586E-4</v>
      </c>
      <c r="JA294">
        <v>0.15553790000000001</v>
      </c>
      <c r="JB294">
        <v>1.3409260000000001</v>
      </c>
      <c r="JC294">
        <v>23.960100000000001</v>
      </c>
      <c r="JD294" s="1">
        <v>2.4942980000000002E-4</v>
      </c>
      <c r="JE294">
        <v>0.15070359999999999</v>
      </c>
      <c r="JF294">
        <v>1.3408869999999999</v>
      </c>
      <c r="JG294">
        <v>24.198899999999998</v>
      </c>
      <c r="JH294" s="1">
        <v>2.415784E-4</v>
      </c>
      <c r="JI294">
        <v>0.1459665</v>
      </c>
      <c r="JJ294">
        <v>1.340816</v>
      </c>
      <c r="JK294">
        <v>24.546389999999999</v>
      </c>
      <c r="JL294" s="1">
        <v>2.3390220000000001E-4</v>
      </c>
      <c r="JM294">
        <v>0.1413393</v>
      </c>
      <c r="JN294">
        <v>1.3407659999999999</v>
      </c>
      <c r="JO294">
        <v>24.825430000000001</v>
      </c>
      <c r="JP294" s="1">
        <v>2.2650989999999999E-4</v>
      </c>
      <c r="JQ294">
        <v>0.13688210000000001</v>
      </c>
      <c r="JR294">
        <v>1.3406880000000001</v>
      </c>
      <c r="JS294">
        <v>24.958349999999999</v>
      </c>
      <c r="JT294" s="1">
        <v>2.196105E-4</v>
      </c>
      <c r="JU294">
        <v>0.1327131</v>
      </c>
      <c r="JV294">
        <v>1.340614</v>
      </c>
      <c r="JW294">
        <v>24.908259999999999</v>
      </c>
      <c r="JX294" s="1">
        <v>2.1310179999999999E-4</v>
      </c>
      <c r="JY294">
        <v>0.12879270000000001</v>
      </c>
      <c r="JZ294">
        <v>1.3405320000000001</v>
      </c>
      <c r="KA294">
        <v>24.705179999999999</v>
      </c>
      <c r="KB294" s="1">
        <v>2.0661750000000001E-4</v>
      </c>
      <c r="KC294">
        <v>0.1248855</v>
      </c>
      <c r="KD294">
        <v>1.3404480000000001</v>
      </c>
      <c r="KE294">
        <v>24.548559999999998</v>
      </c>
      <c r="KF294" s="1">
        <v>2.003106E-4</v>
      </c>
      <c r="KG294">
        <v>0.1210816</v>
      </c>
      <c r="KH294">
        <v>1.3403449999999999</v>
      </c>
      <c r="KI294">
        <v>24.413720000000001</v>
      </c>
      <c r="KJ294" s="1">
        <v>1.9420209999999999E-4</v>
      </c>
      <c r="KK294">
        <v>0.1174019</v>
      </c>
      <c r="KL294">
        <v>1.3402289999999999</v>
      </c>
      <c r="KM294">
        <v>24.665030000000002</v>
      </c>
      <c r="KN294" s="1">
        <v>1.8834409999999999E-4</v>
      </c>
      <c r="KO294">
        <v>0.1138716</v>
      </c>
      <c r="KP294">
        <v>1.3401270000000001</v>
      </c>
      <c r="KQ294">
        <v>24.99042</v>
      </c>
      <c r="KR294" s="1">
        <v>1.828244E-4</v>
      </c>
      <c r="KS294">
        <v>0.11053640000000001</v>
      </c>
      <c r="KT294">
        <v>1.34</v>
      </c>
      <c r="KU294">
        <v>25.3233</v>
      </c>
      <c r="KV294">
        <v>1.775E-4</v>
      </c>
      <c r="KW294">
        <v>0.10733289999999999</v>
      </c>
      <c r="KX294">
        <v>1.339896</v>
      </c>
      <c r="KY294">
        <v>25.608470000000001</v>
      </c>
      <c r="KZ294" s="1">
        <v>1.7229659999999999E-4</v>
      </c>
      <c r="LA294">
        <v>0.1041923</v>
      </c>
      <c r="LB294">
        <v>1.3397969999999999</v>
      </c>
      <c r="LC294">
        <v>25.588550000000001</v>
      </c>
      <c r="LD294" s="1">
        <v>1.6736259999999999E-4</v>
      </c>
      <c r="LE294">
        <v>0.1012159</v>
      </c>
      <c r="LF294">
        <v>1.339656</v>
      </c>
      <c r="LG294">
        <v>25.398720000000001</v>
      </c>
      <c r="LH294" s="1">
        <v>1.6247040000000001E-4</v>
      </c>
      <c r="LI294">
        <v>9.8268599999999998E-2</v>
      </c>
      <c r="LJ294">
        <v>1.339577</v>
      </c>
      <c r="LK294">
        <v>25.205259999999999</v>
      </c>
      <c r="LL294" s="1">
        <v>1.5779720000000001E-4</v>
      </c>
      <c r="LM294">
        <v>9.5446299999999998E-2</v>
      </c>
      <c r="LN294">
        <v>1.3394440000000001</v>
      </c>
      <c r="LO294">
        <v>25.043900000000001</v>
      </c>
      <c r="LP294" s="1">
        <v>1.5335570000000001E-4</v>
      </c>
      <c r="LQ294">
        <v>9.2767199999999994E-2</v>
      </c>
      <c r="LR294">
        <v>1.3393489999999999</v>
      </c>
      <c r="LS294">
        <v>25.37406</v>
      </c>
      <c r="LT294" s="1">
        <v>1.48987E-4</v>
      </c>
      <c r="LU294" s="1">
        <v>9.0132119999999996E-2</v>
      </c>
      <c r="LV294">
        <v>1.339259</v>
      </c>
      <c r="LW294">
        <v>25.851179999999999</v>
      </c>
      <c r="LX294" s="1">
        <v>1.4483890000000001E-4</v>
      </c>
      <c r="LY294" s="1">
        <v>8.7624350000000004E-2</v>
      </c>
      <c r="LZ294">
        <v>1.3391569999999999</v>
      </c>
      <c r="MA294">
        <v>26.347940000000001</v>
      </c>
      <c r="MB294" s="1">
        <v>1.409514E-4</v>
      </c>
      <c r="MC294" s="1">
        <v>8.5276920000000006E-2</v>
      </c>
      <c r="MD294">
        <v>1.3390519999999999</v>
      </c>
      <c r="ME294">
        <v>26.819389999999999</v>
      </c>
      <c r="MF294" s="1">
        <v>1.3717610000000001E-4</v>
      </c>
      <c r="MG294" s="1">
        <v>8.3000309999999994E-2</v>
      </c>
      <c r="MH294">
        <v>1.3389599999999999</v>
      </c>
      <c r="MI294">
        <v>26.901810000000001</v>
      </c>
      <c r="MJ294" s="1">
        <v>1.3343529999999999E-4</v>
      </c>
      <c r="MK294" s="1">
        <v>8.0744410000000003E-2</v>
      </c>
      <c r="ML294">
        <v>1.338884</v>
      </c>
      <c r="MM294">
        <v>26.75055</v>
      </c>
      <c r="MN294" s="1">
        <v>1.2989739999999999E-4</v>
      </c>
      <c r="MO294" s="1">
        <v>7.8603129999999993E-2</v>
      </c>
      <c r="MP294">
        <v>1.3387990000000001</v>
      </c>
      <c r="MQ294">
        <v>26.486619999999998</v>
      </c>
      <c r="MR294" s="1">
        <v>1.2655690000000001E-4</v>
      </c>
      <c r="MS294" s="1">
        <v>7.658558E-2</v>
      </c>
      <c r="MT294">
        <v>1.3386990000000001</v>
      </c>
      <c r="MU294">
        <v>26.137830000000001</v>
      </c>
      <c r="MV294" s="1">
        <v>1.2319079999999999E-4</v>
      </c>
      <c r="MW294" s="1">
        <v>7.4556570000000003E-2</v>
      </c>
      <c r="MX294">
        <v>1.3386260000000001</v>
      </c>
      <c r="MY294">
        <v>25.85971</v>
      </c>
      <c r="MZ294" s="1">
        <v>1.198243E-4</v>
      </c>
      <c r="NA294" s="1">
        <v>7.2523480000000001E-2</v>
      </c>
      <c r="NB294">
        <v>1.3385480000000001</v>
      </c>
      <c r="NC294">
        <v>25.85934</v>
      </c>
      <c r="ND294" s="1">
        <v>1.165432E-4</v>
      </c>
      <c r="NE294" s="1">
        <v>7.0542279999999999E-2</v>
      </c>
      <c r="NF294">
        <v>1.338444</v>
      </c>
      <c r="NG294">
        <v>26.169440000000002</v>
      </c>
      <c r="NH294" s="1">
        <v>1.133119E-4</v>
      </c>
      <c r="NI294" s="1">
        <v>6.8591120000000005E-2</v>
      </c>
      <c r="NJ294">
        <v>1.3383879999999999</v>
      </c>
      <c r="NK294">
        <v>26.31343</v>
      </c>
      <c r="NL294" s="1">
        <v>1.102593E-4</v>
      </c>
      <c r="NM294" s="1">
        <v>6.6746109999999997E-2</v>
      </c>
      <c r="NN294">
        <v>1.3382970000000001</v>
      </c>
      <c r="NO294">
        <v>26.260359999999999</v>
      </c>
      <c r="NP294" s="1">
        <v>1.073342E-4</v>
      </c>
      <c r="NQ294" s="1">
        <v>6.4977519999999997E-2</v>
      </c>
      <c r="NR294">
        <v>1.3381970000000001</v>
      </c>
      <c r="NS294">
        <v>26.137440000000002</v>
      </c>
      <c r="NT294" s="1">
        <v>1.0446109999999999E-4</v>
      </c>
      <c r="NU294" s="1">
        <v>6.3245419999999997E-2</v>
      </c>
      <c r="NV294">
        <v>1.3381320000000001</v>
      </c>
      <c r="NW294">
        <v>25.893709999999999</v>
      </c>
      <c r="NX294" s="1">
        <v>1.016032E-4</v>
      </c>
      <c r="NY294" s="1">
        <v>6.151744E-2</v>
      </c>
      <c r="NZ294">
        <v>1.338068</v>
      </c>
      <c r="OA294">
        <v>25.54044</v>
      </c>
      <c r="OB294" s="1">
        <v>9.8736640000000002E-5</v>
      </c>
      <c r="OC294" s="1">
        <v>5.9786430000000002E-2</v>
      </c>
      <c r="OD294">
        <v>1.3379840000000001</v>
      </c>
      <c r="OE294">
        <v>25.497869999999999</v>
      </c>
      <c r="OF294" s="1">
        <v>9.589148E-5</v>
      </c>
      <c r="OG294" s="1">
        <v>5.8068139999999997E-2</v>
      </c>
      <c r="OH294">
        <v>1.3379000000000001</v>
      </c>
      <c r="OI294">
        <v>25.609159999999999</v>
      </c>
      <c r="OJ294" s="1">
        <v>9.3187869999999994E-5</v>
      </c>
      <c r="OK294" s="1">
        <v>5.6432549999999998E-2</v>
      </c>
    </row>
    <row r="295" spans="1:401" x14ac:dyDescent="0.35">
      <c r="A295">
        <v>301</v>
      </c>
      <c r="B295" t="s">
        <v>4</v>
      </c>
      <c r="C295" t="s">
        <v>181</v>
      </c>
      <c r="D295" t="s">
        <v>299</v>
      </c>
      <c r="E295">
        <v>909.84939999999995</v>
      </c>
      <c r="F295">
        <v>1.1958660000000001</v>
      </c>
      <c r="G295">
        <v>25.589110000000002</v>
      </c>
      <c r="H295">
        <v>0</v>
      </c>
      <c r="I295">
        <v>0</v>
      </c>
      <c r="J295">
        <v>1.1956819999999999</v>
      </c>
      <c r="K295">
        <v>25.27422</v>
      </c>
      <c r="L295">
        <v>0</v>
      </c>
      <c r="M295">
        <v>0</v>
      </c>
      <c r="N295">
        <v>1.1954979999999999</v>
      </c>
      <c r="O295">
        <v>24.875789999999999</v>
      </c>
      <c r="P295">
        <v>0</v>
      </c>
      <c r="Q295">
        <v>0</v>
      </c>
      <c r="R295">
        <v>1.1953290000000001</v>
      </c>
      <c r="S295">
        <v>24.509229999999999</v>
      </c>
      <c r="T295">
        <v>0</v>
      </c>
      <c r="U295">
        <v>0</v>
      </c>
      <c r="V295">
        <v>1.195101</v>
      </c>
      <c r="W295">
        <v>24.40117</v>
      </c>
      <c r="X295">
        <v>0</v>
      </c>
      <c r="Y295">
        <v>0</v>
      </c>
      <c r="Z295">
        <v>1.1948780000000001</v>
      </c>
      <c r="AA295">
        <v>24.32479</v>
      </c>
      <c r="AB295">
        <v>0</v>
      </c>
      <c r="AC295">
        <v>0</v>
      </c>
      <c r="AD295">
        <v>1.1946490000000001</v>
      </c>
      <c r="AE295">
        <v>24.264019999999999</v>
      </c>
      <c r="AF295">
        <v>0</v>
      </c>
      <c r="AG295">
        <v>0</v>
      </c>
      <c r="AH295">
        <v>1.194418</v>
      </c>
      <c r="AI295">
        <v>24.177109999999999</v>
      </c>
      <c r="AJ295">
        <v>0</v>
      </c>
      <c r="AK295">
        <v>0</v>
      </c>
      <c r="AL295">
        <v>1.1941900000000001</v>
      </c>
      <c r="AM295">
        <v>23.994119999999999</v>
      </c>
      <c r="AN295">
        <v>0</v>
      </c>
      <c r="AO295">
        <v>0</v>
      </c>
      <c r="AP295">
        <v>1.19397</v>
      </c>
      <c r="AQ295">
        <v>24.006509999999999</v>
      </c>
      <c r="AR295">
        <v>0</v>
      </c>
      <c r="AS295">
        <v>0</v>
      </c>
      <c r="AT295">
        <v>1.1937530000000001</v>
      </c>
      <c r="AU295">
        <v>24.105239999999998</v>
      </c>
      <c r="AV295">
        <v>0</v>
      </c>
      <c r="AW295">
        <v>0</v>
      </c>
      <c r="AX295">
        <v>1.193549</v>
      </c>
      <c r="AY295">
        <v>24.085070000000002</v>
      </c>
      <c r="AZ295">
        <v>0</v>
      </c>
      <c r="BA295">
        <v>0</v>
      </c>
      <c r="BB295">
        <v>1.1933849999999999</v>
      </c>
      <c r="BC295">
        <v>24.105060000000002</v>
      </c>
      <c r="BD295" s="1">
        <v>1.7252520000000001E-33</v>
      </c>
      <c r="BE295" s="1">
        <v>1.2012990000000001E-30</v>
      </c>
      <c r="BF295">
        <v>1.193192</v>
      </c>
      <c r="BG295">
        <v>23.976959999999998</v>
      </c>
      <c r="BH295" s="1">
        <v>4.2882620000000001E-19</v>
      </c>
      <c r="BI295" s="1">
        <v>2.2741150000000001E-16</v>
      </c>
      <c r="BJ295">
        <v>1.1930179999999999</v>
      </c>
      <c r="BK295">
        <v>23.702400000000001</v>
      </c>
      <c r="BL295" s="1">
        <v>1.679753E-10</v>
      </c>
      <c r="BM295" s="1">
        <v>8.002613E-8</v>
      </c>
      <c r="BN295">
        <v>1.192877</v>
      </c>
      <c r="BO295">
        <v>23.471399999999999</v>
      </c>
      <c r="BP295" s="1">
        <v>3.0177759999999999E-6</v>
      </c>
      <c r="BQ295" s="1">
        <v>1.6513820000000001E-3</v>
      </c>
      <c r="BR295">
        <v>1.192747</v>
      </c>
      <c r="BS295">
        <v>23.23601</v>
      </c>
      <c r="BT295" s="1">
        <v>1.494448E-3</v>
      </c>
      <c r="BU295">
        <v>0.87108589999999997</v>
      </c>
      <c r="BV295">
        <v>1.192626</v>
      </c>
      <c r="BW295">
        <v>23.2836</v>
      </c>
      <c r="BX295">
        <v>0.1112562</v>
      </c>
      <c r="BY295">
        <v>68.09169</v>
      </c>
      <c r="BZ295">
        <v>1.192502</v>
      </c>
      <c r="CA295">
        <v>23.508099999999999</v>
      </c>
      <c r="CB295">
        <v>2.0643229999999999</v>
      </c>
      <c r="CC295">
        <v>1316.34</v>
      </c>
      <c r="CD295">
        <v>1.19242</v>
      </c>
      <c r="CE295">
        <v>23.663319999999999</v>
      </c>
      <c r="CF295">
        <v>12.6295</v>
      </c>
      <c r="CG295">
        <v>8349.2099999999991</v>
      </c>
      <c r="CH295">
        <v>1.1923760000000001</v>
      </c>
      <c r="CI295">
        <v>23.844550000000002</v>
      </c>
      <c r="CJ295">
        <v>30.763079999999999</v>
      </c>
      <c r="CK295">
        <v>20996.82</v>
      </c>
      <c r="CL295">
        <v>1.192291</v>
      </c>
      <c r="CM295">
        <v>23.742069999999998</v>
      </c>
      <c r="CN295">
        <v>34.275880000000001</v>
      </c>
      <c r="CO295">
        <v>24074.17</v>
      </c>
      <c r="CP295">
        <v>1.19225</v>
      </c>
      <c r="CQ295">
        <v>23.442360000000001</v>
      </c>
      <c r="CR295">
        <v>19.457080000000001</v>
      </c>
      <c r="CS295">
        <v>14022.36</v>
      </c>
      <c r="CT295">
        <v>1.1922159999999999</v>
      </c>
      <c r="CU295">
        <v>23.180409999999998</v>
      </c>
      <c r="CV295">
        <v>6.1443409999999998</v>
      </c>
      <c r="CW295">
        <v>4532.3270000000002</v>
      </c>
      <c r="CX295">
        <v>1.1921649999999999</v>
      </c>
      <c r="CY295">
        <v>23.051380000000002</v>
      </c>
      <c r="CZ295">
        <v>1.16588</v>
      </c>
      <c r="DA295">
        <v>877.88890000000004</v>
      </c>
      <c r="DB295">
        <v>1.1921520000000001</v>
      </c>
      <c r="DC295">
        <v>23.442730000000001</v>
      </c>
      <c r="DD295">
        <v>0.14678849999999999</v>
      </c>
      <c r="DE295">
        <v>112.17230000000001</v>
      </c>
      <c r="DF295">
        <v>1.1921170000000001</v>
      </c>
      <c r="DG295">
        <v>24.021000000000001</v>
      </c>
      <c r="DH295" s="1">
        <v>1.7992359999999999E-2</v>
      </c>
      <c r="DI295">
        <v>13.51163</v>
      </c>
      <c r="DJ295">
        <v>1.192091</v>
      </c>
      <c r="DK295">
        <v>24.617470000000001</v>
      </c>
      <c r="DL295" s="1">
        <v>6.3181499999999998E-3</v>
      </c>
      <c r="DM295">
        <v>4.4911969999999997</v>
      </c>
      <c r="DN295">
        <v>1.1920550000000001</v>
      </c>
      <c r="DO295">
        <v>25.103390000000001</v>
      </c>
      <c r="DP295" s="1">
        <v>4.7784480000000002E-3</v>
      </c>
      <c r="DQ295">
        <v>3.3550680000000002</v>
      </c>
      <c r="DR295">
        <v>1.1920459999999999</v>
      </c>
      <c r="DS295">
        <v>25.115639999999999</v>
      </c>
      <c r="DT295" s="1">
        <v>3.9920110000000002E-3</v>
      </c>
      <c r="DU295">
        <v>2.800214</v>
      </c>
      <c r="DV295">
        <v>1.1919960000000001</v>
      </c>
      <c r="DW295">
        <v>24.886089999999999</v>
      </c>
      <c r="DX295" s="1">
        <v>3.3676980000000001E-3</v>
      </c>
      <c r="DY295">
        <v>2.361917</v>
      </c>
      <c r="DZ295">
        <v>1.1919459999999999</v>
      </c>
      <c r="EA295">
        <v>24.602720000000001</v>
      </c>
      <c r="EB295" s="1">
        <v>2.8559729999999999E-3</v>
      </c>
      <c r="EC295">
        <v>2.0027159999999999</v>
      </c>
      <c r="ED295">
        <v>1.191881</v>
      </c>
      <c r="EE295">
        <v>24.295960000000001</v>
      </c>
      <c r="EF295" s="1">
        <v>2.435829E-3</v>
      </c>
      <c r="EG295">
        <v>1.707775</v>
      </c>
      <c r="EH295">
        <v>1.191816</v>
      </c>
      <c r="EI295">
        <v>24.32891</v>
      </c>
      <c r="EJ295" s="1">
        <v>2.091645E-3</v>
      </c>
      <c r="EK295">
        <v>1.4661660000000001</v>
      </c>
      <c r="EL295">
        <v>1.1917450000000001</v>
      </c>
      <c r="EM295">
        <v>24.650030000000001</v>
      </c>
      <c r="EN295" s="1">
        <v>1.808823E-3</v>
      </c>
      <c r="EO295">
        <v>1.267671</v>
      </c>
      <c r="EP295">
        <v>1.1916519999999999</v>
      </c>
      <c r="EQ295">
        <v>25.070170000000001</v>
      </c>
      <c r="ER295" s="1">
        <v>1.575667E-3</v>
      </c>
      <c r="ES295">
        <v>1.104033</v>
      </c>
      <c r="ET295">
        <v>1.1915579999999999</v>
      </c>
      <c r="EU295">
        <v>25.445239999999998</v>
      </c>
      <c r="EV295" s="1">
        <v>1.3830820000000001E-3</v>
      </c>
      <c r="EW295">
        <v>0.96891640000000001</v>
      </c>
      <c r="EX295">
        <v>1.1914359999999999</v>
      </c>
      <c r="EY295">
        <v>25.443449999999999</v>
      </c>
      <c r="EZ295" s="1">
        <v>1.2222509999999999E-3</v>
      </c>
      <c r="FA295">
        <v>0.85613240000000002</v>
      </c>
      <c r="FB295">
        <v>1.191322</v>
      </c>
      <c r="FC295">
        <v>25.225020000000001</v>
      </c>
      <c r="FD295" s="1">
        <v>1.086917E-3</v>
      </c>
      <c r="FE295">
        <v>0.76126369999999999</v>
      </c>
      <c r="FF295">
        <v>1.1912069999999999</v>
      </c>
      <c r="FG295">
        <v>24.974170000000001</v>
      </c>
      <c r="FH295" s="1">
        <v>9.7240010000000003E-4</v>
      </c>
      <c r="FI295">
        <v>0.68095430000000001</v>
      </c>
      <c r="FJ295">
        <v>1.1911130000000001</v>
      </c>
      <c r="FK295">
        <v>24.712779999999999</v>
      </c>
      <c r="FL295" s="1">
        <v>8.7551939999999998E-4</v>
      </c>
      <c r="FM295">
        <v>0.61304130000000001</v>
      </c>
      <c r="FN295">
        <v>1.1910019999999999</v>
      </c>
      <c r="FO295">
        <v>24.844059999999999</v>
      </c>
      <c r="FP295" s="1">
        <v>7.941313E-4</v>
      </c>
      <c r="FQ295">
        <v>0.55596029999999996</v>
      </c>
      <c r="FR295">
        <v>1.190876</v>
      </c>
      <c r="FS295">
        <v>25.080369999999998</v>
      </c>
      <c r="FT295" s="1">
        <v>7.2561629999999999E-4</v>
      </c>
      <c r="FU295">
        <v>0.50791070000000005</v>
      </c>
      <c r="FV295">
        <v>1.190777</v>
      </c>
      <c r="FW295">
        <v>25.205390000000001</v>
      </c>
      <c r="FX295" s="1">
        <v>6.6754499999999997E-4</v>
      </c>
      <c r="FY295">
        <v>0.4672132</v>
      </c>
      <c r="FZ295">
        <v>1.1906650000000001</v>
      </c>
      <c r="GA295">
        <v>25.298729999999999</v>
      </c>
      <c r="GB295" s="1">
        <v>6.1751250000000003E-4</v>
      </c>
      <c r="GC295">
        <v>0.43217450000000002</v>
      </c>
      <c r="GD295">
        <v>1.19058</v>
      </c>
      <c r="GE295">
        <v>25.188490000000002</v>
      </c>
      <c r="GF295" s="1">
        <v>5.7403969999999995E-4</v>
      </c>
      <c r="GG295">
        <v>0.4017056</v>
      </c>
      <c r="GH295">
        <v>1.190469</v>
      </c>
      <c r="GI295">
        <v>25.122689999999999</v>
      </c>
      <c r="GJ295" s="1">
        <v>5.3684450000000003E-4</v>
      </c>
      <c r="GK295">
        <v>0.37564720000000001</v>
      </c>
      <c r="GL295">
        <v>1.1903820000000001</v>
      </c>
      <c r="GM295">
        <v>25.033280000000001</v>
      </c>
      <c r="GN295" s="1">
        <v>5.0429369999999997E-4</v>
      </c>
      <c r="GO295">
        <v>0.35284890000000002</v>
      </c>
      <c r="GP295">
        <v>1.190277</v>
      </c>
      <c r="GQ295">
        <v>24.828880000000002</v>
      </c>
      <c r="GR295" s="1">
        <v>4.753887E-4</v>
      </c>
      <c r="GS295">
        <v>0.3326247</v>
      </c>
      <c r="GT295">
        <v>1.190239</v>
      </c>
      <c r="GU295">
        <v>24.459350000000001</v>
      </c>
      <c r="GV295" s="1">
        <v>4.4985899999999999E-4</v>
      </c>
      <c r="GW295">
        <v>0.31474190000000002</v>
      </c>
      <c r="GX295">
        <v>1.1901790000000001</v>
      </c>
      <c r="GY295">
        <v>24.332529999999998</v>
      </c>
      <c r="GZ295" s="1">
        <v>4.2728329999999998E-4</v>
      </c>
      <c r="HA295">
        <v>0.2989386</v>
      </c>
      <c r="HB295">
        <v>1.190134</v>
      </c>
      <c r="HC295">
        <v>24.48198</v>
      </c>
      <c r="HD295" s="1">
        <v>4.0699390000000001E-4</v>
      </c>
      <c r="HE295">
        <v>0.28473399999999999</v>
      </c>
      <c r="HF295">
        <v>1.190094</v>
      </c>
      <c r="HG295">
        <v>24.79102</v>
      </c>
      <c r="HH295" s="1">
        <v>3.8822310000000002E-4</v>
      </c>
      <c r="HI295">
        <v>0.27160849999999997</v>
      </c>
      <c r="HJ295">
        <v>1.190072</v>
      </c>
      <c r="HK295">
        <v>24.88381</v>
      </c>
      <c r="HL295" s="1">
        <v>3.710788E-4</v>
      </c>
      <c r="HM295">
        <v>0.25960480000000002</v>
      </c>
      <c r="HN295">
        <v>1.1900489999999999</v>
      </c>
      <c r="HO295">
        <v>24.751159999999999</v>
      </c>
      <c r="HP295" s="1">
        <v>3.5548809999999998E-4</v>
      </c>
      <c r="HQ295">
        <v>0.2486951</v>
      </c>
      <c r="HR295">
        <v>1.190013</v>
      </c>
      <c r="HS295">
        <v>24.555199999999999</v>
      </c>
      <c r="HT295" s="1">
        <v>3.4109860000000001E-4</v>
      </c>
      <c r="HU295">
        <v>0.23863180000000001</v>
      </c>
      <c r="HV295">
        <v>1.190005</v>
      </c>
      <c r="HW295">
        <v>24.229130000000001</v>
      </c>
      <c r="HX295" s="1">
        <v>3.280302E-4</v>
      </c>
      <c r="HY295">
        <v>0.22947909999999999</v>
      </c>
      <c r="HZ295">
        <v>1.189994</v>
      </c>
      <c r="IA295">
        <v>24.105029999999999</v>
      </c>
      <c r="IB295" s="1">
        <v>3.1608660000000002E-4</v>
      </c>
      <c r="IC295">
        <v>0.2211195</v>
      </c>
      <c r="ID295">
        <v>1.1899850000000001</v>
      </c>
      <c r="IE295">
        <v>24.126639999999998</v>
      </c>
      <c r="IF295" s="1">
        <v>3.0503099999999999E-4</v>
      </c>
      <c r="IG295">
        <v>0.21338309999999999</v>
      </c>
      <c r="IH295">
        <v>1.1899869999999999</v>
      </c>
      <c r="II295">
        <v>24.237660000000002</v>
      </c>
      <c r="IJ295" s="1">
        <v>2.9460620000000001E-4</v>
      </c>
      <c r="IK295">
        <v>0.2060959</v>
      </c>
      <c r="IL295">
        <v>1.1899789999999999</v>
      </c>
      <c r="IM295">
        <v>24.446349999999999</v>
      </c>
      <c r="IN295" s="1">
        <v>2.846665E-4</v>
      </c>
      <c r="IO295">
        <v>0.1991511</v>
      </c>
      <c r="IP295">
        <v>1.1899649999999999</v>
      </c>
      <c r="IQ295">
        <v>24.440529999999999</v>
      </c>
      <c r="IR295" s="1">
        <v>2.751993E-4</v>
      </c>
      <c r="IS295">
        <v>0.19253000000000001</v>
      </c>
      <c r="IT295">
        <v>1.189926</v>
      </c>
      <c r="IU295">
        <v>24.304069999999999</v>
      </c>
      <c r="IV295" s="1">
        <v>2.6633990000000002E-4</v>
      </c>
      <c r="IW295">
        <v>0.186331</v>
      </c>
      <c r="IX295">
        <v>1.189924</v>
      </c>
      <c r="IY295">
        <v>24.136320000000001</v>
      </c>
      <c r="IZ295" s="1">
        <v>2.58008E-4</v>
      </c>
      <c r="JA295">
        <v>0.1805078</v>
      </c>
      <c r="JB295">
        <v>1.189889</v>
      </c>
      <c r="JC295">
        <v>23.982109999999999</v>
      </c>
      <c r="JD295" s="1">
        <v>2.4997099999999998E-4</v>
      </c>
      <c r="JE295">
        <v>0.1749029</v>
      </c>
      <c r="JF295">
        <v>1.189862</v>
      </c>
      <c r="JG295">
        <v>24.229150000000001</v>
      </c>
      <c r="JH295" s="1">
        <v>2.421046E-4</v>
      </c>
      <c r="JI295">
        <v>0.169406</v>
      </c>
      <c r="JJ295">
        <v>1.1898299999999999</v>
      </c>
      <c r="JK295">
        <v>24.573899999999998</v>
      </c>
      <c r="JL295" s="1">
        <v>2.3441790000000001E-4</v>
      </c>
      <c r="JM295">
        <v>0.1640394</v>
      </c>
      <c r="JN295">
        <v>1.189775</v>
      </c>
      <c r="JO295">
        <v>24.850059999999999</v>
      </c>
      <c r="JP295" s="1">
        <v>2.2699720000000001E-4</v>
      </c>
      <c r="JQ295">
        <v>0.158858</v>
      </c>
      <c r="JR295">
        <v>1.1897249999999999</v>
      </c>
      <c r="JS295">
        <v>24.976790000000001</v>
      </c>
      <c r="JT295" s="1">
        <v>2.2006200000000001E-4</v>
      </c>
      <c r="JU295">
        <v>0.154003</v>
      </c>
      <c r="JV295">
        <v>1.1896690000000001</v>
      </c>
      <c r="JW295">
        <v>24.92454</v>
      </c>
      <c r="JX295" s="1">
        <v>2.1353830000000001E-4</v>
      </c>
      <c r="JY295">
        <v>0.14945069999999999</v>
      </c>
      <c r="JZ295">
        <v>1.189621</v>
      </c>
      <c r="KA295">
        <v>24.717590000000001</v>
      </c>
      <c r="KB295" s="1">
        <v>2.0705640000000001E-4</v>
      </c>
      <c r="KC295">
        <v>0.14492759999999999</v>
      </c>
      <c r="KD295">
        <v>1.189565</v>
      </c>
      <c r="KE295">
        <v>24.562329999999999</v>
      </c>
      <c r="KF295" s="1">
        <v>2.0073070000000001E-4</v>
      </c>
      <c r="KG295">
        <v>0.1405093</v>
      </c>
      <c r="KH295">
        <v>1.1894910000000001</v>
      </c>
      <c r="KI295">
        <v>24.429770000000001</v>
      </c>
      <c r="KJ295" s="1">
        <v>1.946099E-4</v>
      </c>
      <c r="KK295">
        <v>0.13623840000000001</v>
      </c>
      <c r="KL295">
        <v>1.1894149999999999</v>
      </c>
      <c r="KM295">
        <v>24.691659999999999</v>
      </c>
      <c r="KN295" s="1">
        <v>1.8873389999999999E-4</v>
      </c>
      <c r="KO295">
        <v>0.13213659999999999</v>
      </c>
      <c r="KP295">
        <v>1.189346</v>
      </c>
      <c r="KQ295">
        <v>25.02186</v>
      </c>
      <c r="KR295" s="1">
        <v>1.8318619999999999E-4</v>
      </c>
      <c r="KS295">
        <v>0.1282527</v>
      </c>
      <c r="KT295">
        <v>1.1892499999999999</v>
      </c>
      <c r="KU295">
        <v>25.354510000000001</v>
      </c>
      <c r="KV295" s="1">
        <v>1.7786120000000001E-4</v>
      </c>
      <c r="KW295">
        <v>0.1245412</v>
      </c>
      <c r="KX295">
        <v>1.189187</v>
      </c>
      <c r="KY295">
        <v>25.633050000000001</v>
      </c>
      <c r="KZ295" s="1">
        <v>1.7263989999999999E-4</v>
      </c>
      <c r="LA295">
        <v>0.1208911</v>
      </c>
      <c r="LB295">
        <v>1.189127</v>
      </c>
      <c r="LC295">
        <v>25.60247</v>
      </c>
      <c r="LD295" s="1">
        <v>1.676944E-4</v>
      </c>
      <c r="LE295">
        <v>0.1174355</v>
      </c>
      <c r="LF295">
        <v>1.1890510000000001</v>
      </c>
      <c r="LG295">
        <v>25.41039</v>
      </c>
      <c r="LH295" s="1">
        <v>1.6279900000000001E-4</v>
      </c>
      <c r="LI295">
        <v>0.1140195</v>
      </c>
      <c r="LJ295">
        <v>1.188955</v>
      </c>
      <c r="LK295">
        <v>25.220980000000001</v>
      </c>
      <c r="LL295" s="1">
        <v>1.5810450000000001E-4</v>
      </c>
      <c r="LM295">
        <v>0.1107374</v>
      </c>
      <c r="LN295">
        <v>1.1888810000000001</v>
      </c>
      <c r="LO295">
        <v>25.064900000000002</v>
      </c>
      <c r="LP295" s="1">
        <v>1.5365450000000001E-4</v>
      </c>
      <c r="LQ295">
        <v>0.107626</v>
      </c>
      <c r="LR295">
        <v>1.1888259999999999</v>
      </c>
      <c r="LS295">
        <v>25.404890000000002</v>
      </c>
      <c r="LT295" s="1">
        <v>1.492788E-4</v>
      </c>
      <c r="LU295">
        <v>0.10457039999999999</v>
      </c>
      <c r="LV295">
        <v>1.1887719999999999</v>
      </c>
      <c r="LW295">
        <v>25.87961</v>
      </c>
      <c r="LX295" s="1">
        <v>1.4511250000000001E-4</v>
      </c>
      <c r="LY295">
        <v>0.1016527</v>
      </c>
      <c r="LZ295">
        <v>1.188698</v>
      </c>
      <c r="MA295">
        <v>26.372420000000002</v>
      </c>
      <c r="MB295" s="1">
        <v>1.412098E-4</v>
      </c>
      <c r="MC295" s="1">
        <v>9.8922860000000001E-2</v>
      </c>
      <c r="MD295">
        <v>1.1886289999999999</v>
      </c>
      <c r="ME295">
        <v>26.83793</v>
      </c>
      <c r="MF295" s="1">
        <v>1.374317E-4</v>
      </c>
      <c r="MG295" s="1">
        <v>9.628283E-2</v>
      </c>
      <c r="MH295">
        <v>1.188564</v>
      </c>
      <c r="MI295">
        <v>26.91648</v>
      </c>
      <c r="MJ295" s="1">
        <v>1.3368470000000001E-4</v>
      </c>
      <c r="MK295" s="1">
        <v>9.3667639999999996E-2</v>
      </c>
      <c r="ML295">
        <v>1.18851</v>
      </c>
      <c r="MM295">
        <v>26.767410000000002</v>
      </c>
      <c r="MN295" s="1">
        <v>1.3012970000000001E-4</v>
      </c>
      <c r="MO295" s="1">
        <v>9.1174870000000005E-2</v>
      </c>
      <c r="MP295">
        <v>1.188458</v>
      </c>
      <c r="MQ295">
        <v>26.50881</v>
      </c>
      <c r="MR295" s="1">
        <v>1.2678249999999999E-4</v>
      </c>
      <c r="MS295" s="1">
        <v>8.8833350000000005E-2</v>
      </c>
      <c r="MT295">
        <v>1.18841</v>
      </c>
      <c r="MU295">
        <v>26.16516</v>
      </c>
      <c r="MV295" s="1">
        <v>1.2342200000000001E-4</v>
      </c>
      <c r="MW295" s="1">
        <v>8.6487389999999997E-2</v>
      </c>
      <c r="MX295">
        <v>1.188367</v>
      </c>
      <c r="MY295">
        <v>25.891190000000002</v>
      </c>
      <c r="MZ295" s="1">
        <v>1.200493E-4</v>
      </c>
      <c r="NA295" s="1">
        <v>8.4128919999999996E-2</v>
      </c>
      <c r="NB295">
        <v>1.1882950000000001</v>
      </c>
      <c r="NC295">
        <v>25.889500000000002</v>
      </c>
      <c r="ND295" s="1">
        <v>1.1676649999999999E-4</v>
      </c>
      <c r="NE295" s="1">
        <v>8.1833589999999998E-2</v>
      </c>
      <c r="NF295">
        <v>1.1882410000000001</v>
      </c>
      <c r="NG295">
        <v>26.197050000000001</v>
      </c>
      <c r="NH295" s="1">
        <v>1.135253E-4</v>
      </c>
      <c r="NI295" s="1">
        <v>7.956713E-2</v>
      </c>
      <c r="NJ295">
        <v>1.1881660000000001</v>
      </c>
      <c r="NK295">
        <v>26.32734</v>
      </c>
      <c r="NL295" s="1">
        <v>1.104636E-4</v>
      </c>
      <c r="NM295" s="1">
        <v>7.7423889999999995E-2</v>
      </c>
      <c r="NN295">
        <v>1.188124</v>
      </c>
      <c r="NO295">
        <v>26.270250000000001</v>
      </c>
      <c r="NP295" s="1">
        <v>1.0752900000000001E-4</v>
      </c>
      <c r="NQ295" s="1">
        <v>7.5368450000000003E-2</v>
      </c>
      <c r="NR295">
        <v>1.188075</v>
      </c>
      <c r="NS295">
        <v>26.15082</v>
      </c>
      <c r="NT295" s="1">
        <v>1.046576E-4</v>
      </c>
      <c r="NU295" s="1">
        <v>7.336326E-2</v>
      </c>
      <c r="NV295">
        <v>1.18801</v>
      </c>
      <c r="NW295">
        <v>25.917149999999999</v>
      </c>
      <c r="NX295" s="1">
        <v>1.0179689999999999E-4</v>
      </c>
      <c r="NY295" s="1">
        <v>7.1360980000000004E-2</v>
      </c>
      <c r="NZ295">
        <v>1.1879770000000001</v>
      </c>
      <c r="OA295">
        <v>25.571439999999999</v>
      </c>
      <c r="OB295" s="1">
        <v>9.8932510000000003E-5</v>
      </c>
      <c r="OC295">
        <v>6.9358400000000001E-2</v>
      </c>
      <c r="OD295">
        <v>1.1879150000000001</v>
      </c>
      <c r="OE295">
        <v>25.541779999999999</v>
      </c>
      <c r="OF295" s="1">
        <v>9.6081279999999996E-5</v>
      </c>
      <c r="OG295" s="1">
        <v>6.7364690000000005E-2</v>
      </c>
      <c r="OH295">
        <v>1.187859</v>
      </c>
      <c r="OI295">
        <v>25.65418</v>
      </c>
      <c r="OJ295" s="1">
        <v>9.3368859999999997E-5</v>
      </c>
      <c r="OK295" s="1">
        <v>6.5463859999999999E-2</v>
      </c>
    </row>
    <row r="296" spans="1:401" x14ac:dyDescent="0.35">
      <c r="A296">
        <v>302</v>
      </c>
      <c r="B296" t="s">
        <v>4</v>
      </c>
      <c r="C296" t="s">
        <v>181</v>
      </c>
      <c r="D296" t="s">
        <v>300</v>
      </c>
      <c r="E296">
        <v>881.30179999999996</v>
      </c>
      <c r="F296">
        <v>1.078992</v>
      </c>
      <c r="G296">
        <v>25.62096</v>
      </c>
      <c r="H296">
        <v>0</v>
      </c>
      <c r="I296">
        <v>0</v>
      </c>
      <c r="J296">
        <v>1.0788420000000001</v>
      </c>
      <c r="K296">
        <v>25.314139999999998</v>
      </c>
      <c r="L296">
        <v>0</v>
      </c>
      <c r="M296">
        <v>0</v>
      </c>
      <c r="N296">
        <v>1.0786709999999999</v>
      </c>
      <c r="O296">
        <v>24.913409999999999</v>
      </c>
      <c r="P296">
        <v>0</v>
      </c>
      <c r="Q296">
        <v>0</v>
      </c>
      <c r="R296">
        <v>1.0785149999999999</v>
      </c>
      <c r="S296">
        <v>24.53715</v>
      </c>
      <c r="T296">
        <v>0</v>
      </c>
      <c r="U296">
        <v>0</v>
      </c>
      <c r="V296">
        <v>1.0782989999999999</v>
      </c>
      <c r="W296">
        <v>24.422440000000002</v>
      </c>
      <c r="X296">
        <v>0</v>
      </c>
      <c r="Y296">
        <v>0</v>
      </c>
      <c r="Z296">
        <v>1.0780860000000001</v>
      </c>
      <c r="AA296">
        <v>24.334099999999999</v>
      </c>
      <c r="AB296">
        <v>0</v>
      </c>
      <c r="AC296">
        <v>0</v>
      </c>
      <c r="AD296">
        <v>1.077896</v>
      </c>
      <c r="AE296">
        <v>24.272970000000001</v>
      </c>
      <c r="AF296">
        <v>0</v>
      </c>
      <c r="AG296">
        <v>0</v>
      </c>
      <c r="AH296">
        <v>1.0776520000000001</v>
      </c>
      <c r="AI296">
        <v>24.194520000000001</v>
      </c>
      <c r="AJ296">
        <v>0</v>
      </c>
      <c r="AK296">
        <v>0</v>
      </c>
      <c r="AL296">
        <v>1.077458</v>
      </c>
      <c r="AM296">
        <v>24.026350000000001</v>
      </c>
      <c r="AN296">
        <v>0</v>
      </c>
      <c r="AO296">
        <v>0</v>
      </c>
      <c r="AP296">
        <v>1.0772539999999999</v>
      </c>
      <c r="AQ296">
        <v>24.05594</v>
      </c>
      <c r="AR296">
        <v>0</v>
      </c>
      <c r="AS296">
        <v>0</v>
      </c>
      <c r="AT296">
        <v>1.07704</v>
      </c>
      <c r="AU296">
        <v>24.159680000000002</v>
      </c>
      <c r="AV296">
        <v>0</v>
      </c>
      <c r="AW296">
        <v>0</v>
      </c>
      <c r="AX296">
        <v>1.0768439999999999</v>
      </c>
      <c r="AY296">
        <v>24.13036</v>
      </c>
      <c r="AZ296">
        <v>0</v>
      </c>
      <c r="BA296">
        <v>0</v>
      </c>
      <c r="BB296">
        <v>1.076686</v>
      </c>
      <c r="BC296">
        <v>24.138369999999998</v>
      </c>
      <c r="BD296" s="1">
        <v>1.336882E-34</v>
      </c>
      <c r="BE296" s="1">
        <v>9.5357619999999995E-32</v>
      </c>
      <c r="BF296">
        <v>1.0765279999999999</v>
      </c>
      <c r="BG296">
        <v>23.998180000000001</v>
      </c>
      <c r="BH296" s="1">
        <v>2.4000649999999998E-19</v>
      </c>
      <c r="BI296" s="1">
        <v>1.2700140000000001E-16</v>
      </c>
      <c r="BJ296">
        <v>1.0763560000000001</v>
      </c>
      <c r="BK296">
        <v>23.71735</v>
      </c>
      <c r="BL296" s="1">
        <v>6.3532929999999998E-11</v>
      </c>
      <c r="BM296" s="1">
        <v>3.1625940000000002E-8</v>
      </c>
      <c r="BN296">
        <v>1.0762480000000001</v>
      </c>
      <c r="BO296">
        <v>23.487629999999999</v>
      </c>
      <c r="BP296" s="1">
        <v>1.789133E-6</v>
      </c>
      <c r="BQ296" s="1">
        <v>1.0111499999999999E-3</v>
      </c>
      <c r="BR296">
        <v>1.0761160000000001</v>
      </c>
      <c r="BS296">
        <v>23.256460000000001</v>
      </c>
      <c r="BT296" s="1">
        <v>1.0312660000000001E-3</v>
      </c>
      <c r="BU296">
        <v>0.61833179999999999</v>
      </c>
      <c r="BV296">
        <v>1.0759970000000001</v>
      </c>
      <c r="BW296">
        <v>23.312799999999999</v>
      </c>
      <c r="BX296" s="1">
        <v>8.5457379999999999E-2</v>
      </c>
      <c r="BY296">
        <v>53.669750000000001</v>
      </c>
      <c r="BZ296">
        <v>1.0758779999999999</v>
      </c>
      <c r="CA296">
        <v>23.53839</v>
      </c>
      <c r="CB296">
        <v>1.7285539999999999</v>
      </c>
      <c r="CC296">
        <v>1129.1600000000001</v>
      </c>
      <c r="CD296">
        <v>1.075793</v>
      </c>
      <c r="CE296">
        <v>23.690349999999999</v>
      </c>
      <c r="CF296">
        <v>11.37851</v>
      </c>
      <c r="CG296">
        <v>7697.0479999999998</v>
      </c>
      <c r="CH296">
        <v>1.075731</v>
      </c>
      <c r="CI296">
        <v>23.872710000000001</v>
      </c>
      <c r="CJ296">
        <v>29.541799999999999</v>
      </c>
      <c r="CK296">
        <v>20614.84</v>
      </c>
      <c r="CL296">
        <v>1.075671</v>
      </c>
      <c r="CM296">
        <v>23.766030000000001</v>
      </c>
      <c r="CN296">
        <v>34.826770000000003</v>
      </c>
      <c r="CO296">
        <v>24995.47</v>
      </c>
      <c r="CP296">
        <v>1.07565</v>
      </c>
      <c r="CQ296">
        <v>23.461040000000001</v>
      </c>
      <c r="CR296">
        <v>20.79222</v>
      </c>
      <c r="CS296">
        <v>15305.3</v>
      </c>
      <c r="CT296">
        <v>1.0755950000000001</v>
      </c>
      <c r="CU296">
        <v>23.198219999999999</v>
      </c>
      <c r="CV296">
        <v>6.8698430000000004</v>
      </c>
      <c r="CW296">
        <v>5174.7179999999998</v>
      </c>
      <c r="CX296">
        <v>1.0755710000000001</v>
      </c>
      <c r="CY296">
        <v>23.06692</v>
      </c>
      <c r="CZ296">
        <v>1.3567549999999999</v>
      </c>
      <c r="DA296">
        <v>1043.181</v>
      </c>
      <c r="DB296">
        <v>1.0755570000000001</v>
      </c>
      <c r="DC296">
        <v>23.465209999999999</v>
      </c>
      <c r="DD296">
        <v>0.17583879999999999</v>
      </c>
      <c r="DE296">
        <v>137.3107</v>
      </c>
      <c r="DF296">
        <v>1.0755220000000001</v>
      </c>
      <c r="DG296">
        <v>24.03913</v>
      </c>
      <c r="DH296" s="1">
        <v>2.0876249999999999E-2</v>
      </c>
      <c r="DI296">
        <v>16.102429999999998</v>
      </c>
      <c r="DJ296">
        <v>1.0754999999999999</v>
      </c>
      <c r="DK296">
        <v>24.634969999999999</v>
      </c>
      <c r="DL296" s="1">
        <v>6.5817929999999998E-3</v>
      </c>
      <c r="DM296">
        <v>4.8037619999999999</v>
      </c>
      <c r="DN296">
        <v>1.0754619999999999</v>
      </c>
      <c r="DO296">
        <v>25.118559999999999</v>
      </c>
      <c r="DP296" s="1">
        <v>4.853347E-3</v>
      </c>
      <c r="DQ296">
        <v>3.490348</v>
      </c>
      <c r="DR296">
        <v>1.0754300000000001</v>
      </c>
      <c r="DS296">
        <v>25.125810000000001</v>
      </c>
      <c r="DT296" s="1">
        <v>4.0465900000000001E-3</v>
      </c>
      <c r="DU296">
        <v>2.9067910000000001</v>
      </c>
      <c r="DV296">
        <v>1.0754049999999999</v>
      </c>
      <c r="DW296">
        <v>24.899229999999999</v>
      </c>
      <c r="DX296" s="1">
        <v>3.4122290000000001E-3</v>
      </c>
      <c r="DY296">
        <v>2.4506790000000001</v>
      </c>
      <c r="DZ296">
        <v>1.075361</v>
      </c>
      <c r="EA296">
        <v>24.62322</v>
      </c>
      <c r="EB296" s="1">
        <v>2.892506E-3</v>
      </c>
      <c r="EC296">
        <v>2.0771060000000001</v>
      </c>
      <c r="ED296">
        <v>1.0753010000000001</v>
      </c>
      <c r="EE296">
        <v>24.324929999999998</v>
      </c>
      <c r="EF296" s="1">
        <v>2.4658089999999998E-3</v>
      </c>
      <c r="EG296">
        <v>1.7703720000000001</v>
      </c>
      <c r="EH296">
        <v>1.07524</v>
      </c>
      <c r="EI296">
        <v>24.36552</v>
      </c>
      <c r="EJ296" s="1">
        <v>2.1162160000000002E-3</v>
      </c>
      <c r="EK296">
        <v>1.5190630000000001</v>
      </c>
      <c r="EL296">
        <v>1.0751740000000001</v>
      </c>
      <c r="EM296">
        <v>24.687329999999999</v>
      </c>
      <c r="EN296" s="1">
        <v>1.8290610000000001E-3</v>
      </c>
      <c r="EO296">
        <v>1.312676</v>
      </c>
      <c r="EP296">
        <v>1.0750850000000001</v>
      </c>
      <c r="EQ296">
        <v>25.103069999999999</v>
      </c>
      <c r="ER296" s="1">
        <v>1.5923459999999999E-3</v>
      </c>
      <c r="ES296">
        <v>1.142552</v>
      </c>
      <c r="ET296">
        <v>1.075002</v>
      </c>
      <c r="EU296">
        <v>25.468779999999999</v>
      </c>
      <c r="EV296" s="1">
        <v>1.396921E-3</v>
      </c>
      <c r="EW296">
        <v>1.002138</v>
      </c>
      <c r="EX296">
        <v>1.074908</v>
      </c>
      <c r="EY296">
        <v>25.45654</v>
      </c>
      <c r="EZ296" s="1">
        <v>1.233849E-3</v>
      </c>
      <c r="FA296">
        <v>0.88503229999999999</v>
      </c>
      <c r="FB296">
        <v>1.074778</v>
      </c>
      <c r="FC296">
        <v>25.237290000000002</v>
      </c>
      <c r="FD296" s="1">
        <v>1.0967069999999999E-3</v>
      </c>
      <c r="FE296">
        <v>0.78657080000000001</v>
      </c>
      <c r="FF296">
        <v>1.0746899999999999</v>
      </c>
      <c r="FG296">
        <v>24.991440000000001</v>
      </c>
      <c r="FH296" s="1">
        <v>9.8069070000000001E-4</v>
      </c>
      <c r="FI296">
        <v>0.70325260000000001</v>
      </c>
      <c r="FJ296">
        <v>1.0745769999999999</v>
      </c>
      <c r="FK296">
        <v>24.736440000000002</v>
      </c>
      <c r="FL296" s="1">
        <v>8.8251729999999997E-4</v>
      </c>
      <c r="FM296">
        <v>0.63278849999999998</v>
      </c>
      <c r="FN296">
        <v>1.0744720000000001</v>
      </c>
      <c r="FO296">
        <v>24.87921</v>
      </c>
      <c r="FP296" s="1">
        <v>8.0000130000000005E-4</v>
      </c>
      <c r="FQ296">
        <v>0.57352040000000004</v>
      </c>
      <c r="FR296">
        <v>1.0743720000000001</v>
      </c>
      <c r="FS296">
        <v>25.114470000000001</v>
      </c>
      <c r="FT296" s="1">
        <v>7.305759E-4</v>
      </c>
      <c r="FU296">
        <v>0.5236596</v>
      </c>
      <c r="FV296">
        <v>1.0742609999999999</v>
      </c>
      <c r="FW296">
        <v>25.23086</v>
      </c>
      <c r="FX296" s="1">
        <v>6.7176620000000003E-4</v>
      </c>
      <c r="FY296">
        <v>0.48145060000000001</v>
      </c>
      <c r="FZ296">
        <v>1.074146</v>
      </c>
      <c r="GA296">
        <v>25.31711</v>
      </c>
      <c r="GB296" s="1">
        <v>6.2118980000000002E-4</v>
      </c>
      <c r="GC296">
        <v>0.44517230000000002</v>
      </c>
      <c r="GD296">
        <v>1.074065</v>
      </c>
      <c r="GE296">
        <v>25.199120000000001</v>
      </c>
      <c r="GF296" s="1">
        <v>5.7720009999999997E-4</v>
      </c>
      <c r="GG296">
        <v>0.41360580000000002</v>
      </c>
      <c r="GH296">
        <v>1.0739609999999999</v>
      </c>
      <c r="GI296">
        <v>25.136970000000002</v>
      </c>
      <c r="GJ296" s="1">
        <v>5.3956429999999997E-4</v>
      </c>
      <c r="GK296">
        <v>0.38659830000000001</v>
      </c>
      <c r="GL296">
        <v>1.073901</v>
      </c>
      <c r="GM296">
        <v>25.052949999999999</v>
      </c>
      <c r="GN296" s="1">
        <v>5.0669949999999995E-4</v>
      </c>
      <c r="GO296">
        <v>0.36302669999999998</v>
      </c>
      <c r="GP296">
        <v>1.0738220000000001</v>
      </c>
      <c r="GQ296">
        <v>24.861319999999999</v>
      </c>
      <c r="GR296" s="1">
        <v>4.775235E-4</v>
      </c>
      <c r="GS296">
        <v>0.34211900000000001</v>
      </c>
      <c r="GT296">
        <v>1.0737589999999999</v>
      </c>
      <c r="GU296">
        <v>24.498899999999999</v>
      </c>
      <c r="GV296" s="1">
        <v>4.517414E-4</v>
      </c>
      <c r="GW296">
        <v>0.32362940000000001</v>
      </c>
      <c r="GX296">
        <v>1.073699</v>
      </c>
      <c r="GY296">
        <v>24.379840000000002</v>
      </c>
      <c r="GZ296" s="1">
        <v>4.2895200000000002E-4</v>
      </c>
      <c r="HA296">
        <v>0.30729030000000002</v>
      </c>
      <c r="HB296">
        <v>1.073682</v>
      </c>
      <c r="HC296">
        <v>24.524319999999999</v>
      </c>
      <c r="HD296" s="1">
        <v>4.0851800000000002E-4</v>
      </c>
      <c r="HE296">
        <v>0.29263899999999998</v>
      </c>
      <c r="HF296">
        <v>1.0736410000000001</v>
      </c>
      <c r="HG296">
        <v>24.81861</v>
      </c>
      <c r="HH296" s="1">
        <v>3.8963520000000001E-4</v>
      </c>
      <c r="HI296">
        <v>0.27911970000000003</v>
      </c>
      <c r="HJ296">
        <v>1.073617</v>
      </c>
      <c r="HK296">
        <v>24.89377</v>
      </c>
      <c r="HL296" s="1">
        <v>3.7235449999999999E-4</v>
      </c>
      <c r="HM296">
        <v>0.266731</v>
      </c>
      <c r="HN296">
        <v>1.0735939999999999</v>
      </c>
      <c r="HO296">
        <v>24.75517</v>
      </c>
      <c r="HP296" s="1">
        <v>3.5666499999999999E-4</v>
      </c>
      <c r="HQ296">
        <v>0.25548860000000001</v>
      </c>
      <c r="HR296">
        <v>1.073563</v>
      </c>
      <c r="HS296">
        <v>24.571580000000001</v>
      </c>
      <c r="HT296" s="1">
        <v>3.4217680000000003E-4</v>
      </c>
      <c r="HU296">
        <v>0.24511069999999999</v>
      </c>
      <c r="HV296">
        <v>1.073553</v>
      </c>
      <c r="HW296">
        <v>24.25685</v>
      </c>
      <c r="HX296" s="1">
        <v>3.2900540000000003E-4</v>
      </c>
      <c r="HY296">
        <v>0.23566819999999999</v>
      </c>
      <c r="HZ296">
        <v>1.0735349999999999</v>
      </c>
      <c r="IA296">
        <v>24.149290000000001</v>
      </c>
      <c r="IB296" s="1">
        <v>3.1698730000000001E-4</v>
      </c>
      <c r="IC296">
        <v>0.22705310000000001</v>
      </c>
      <c r="ID296">
        <v>1.0735330000000001</v>
      </c>
      <c r="IE296">
        <v>24.170269999999999</v>
      </c>
      <c r="IF296" s="1">
        <v>3.058674E-4</v>
      </c>
      <c r="IG296">
        <v>0.21908430000000001</v>
      </c>
      <c r="IH296">
        <v>1.07351</v>
      </c>
      <c r="II296">
        <v>24.270510000000002</v>
      </c>
      <c r="IJ296" s="1">
        <v>2.9540479999999998E-4</v>
      </c>
      <c r="IK296">
        <v>0.21159829999999999</v>
      </c>
      <c r="IL296">
        <v>1.0735030000000001</v>
      </c>
      <c r="IM296">
        <v>24.46529</v>
      </c>
      <c r="IN296" s="1">
        <v>2.8542520000000003E-4</v>
      </c>
      <c r="IO296">
        <v>0.204456</v>
      </c>
      <c r="IP296">
        <v>1.0734870000000001</v>
      </c>
      <c r="IQ296">
        <v>24.45073</v>
      </c>
      <c r="IR296" s="1">
        <v>2.7592030000000002E-4</v>
      </c>
      <c r="IS296">
        <v>0.19765199999999999</v>
      </c>
      <c r="IT296">
        <v>1.073475</v>
      </c>
      <c r="IU296">
        <v>24.318739999999998</v>
      </c>
      <c r="IV296" s="1">
        <v>2.6700980000000002E-4</v>
      </c>
      <c r="IW296">
        <v>0.19126609999999999</v>
      </c>
      <c r="IX296">
        <v>1.0734539999999999</v>
      </c>
      <c r="IY296">
        <v>24.155799999999999</v>
      </c>
      <c r="IZ296" s="1">
        <v>2.5864179999999999E-4</v>
      </c>
      <c r="JA296">
        <v>0.1852789</v>
      </c>
      <c r="JB296">
        <v>1.0734440000000001</v>
      </c>
      <c r="JC296">
        <v>24.006589999999999</v>
      </c>
      <c r="JD296" s="1">
        <v>2.5059419999999999E-4</v>
      </c>
      <c r="JE296">
        <v>0.17952979999999999</v>
      </c>
      <c r="JF296">
        <v>1.0734220000000001</v>
      </c>
      <c r="JG296">
        <v>24.263639999999999</v>
      </c>
      <c r="JH296" s="1">
        <v>2.42711E-4</v>
      </c>
      <c r="JI296">
        <v>0.17388819999999999</v>
      </c>
      <c r="JJ296">
        <v>1.073386</v>
      </c>
      <c r="JK296">
        <v>24.606359999999999</v>
      </c>
      <c r="JL296" s="1">
        <v>2.350129E-4</v>
      </c>
      <c r="JM296">
        <v>0.1683856</v>
      </c>
      <c r="JN296">
        <v>1.0733349999999999</v>
      </c>
      <c r="JO296">
        <v>24.878740000000001</v>
      </c>
      <c r="JP296" s="1">
        <v>2.2756E-4</v>
      </c>
      <c r="JQ296">
        <v>0.1630577</v>
      </c>
      <c r="JR296">
        <v>1.0732900000000001</v>
      </c>
      <c r="JS296">
        <v>24.998619999999999</v>
      </c>
      <c r="JT296" s="1">
        <v>2.2058399999999999E-4</v>
      </c>
      <c r="JU296">
        <v>0.1580569</v>
      </c>
      <c r="JV296">
        <v>1.0732390000000001</v>
      </c>
      <c r="JW296">
        <v>24.942319999999999</v>
      </c>
      <c r="JX296" s="1">
        <v>2.1404019999999999E-4</v>
      </c>
      <c r="JY296">
        <v>0.15337770000000001</v>
      </c>
      <c r="JZ296">
        <v>1.073196</v>
      </c>
      <c r="KA296">
        <v>24.73085</v>
      </c>
      <c r="KB296" s="1">
        <v>2.07562E-4</v>
      </c>
      <c r="KC296">
        <v>0.1487501</v>
      </c>
      <c r="KD296">
        <v>1.0731360000000001</v>
      </c>
      <c r="KE296">
        <v>24.576419999999999</v>
      </c>
      <c r="KF296" s="1">
        <v>2.012149E-4</v>
      </c>
      <c r="KG296">
        <v>0.14421210000000001</v>
      </c>
      <c r="KH296">
        <v>1.0730690000000001</v>
      </c>
      <c r="KI296">
        <v>24.447369999999999</v>
      </c>
      <c r="KJ296" s="1">
        <v>1.950802E-4</v>
      </c>
      <c r="KK296">
        <v>0.13982700000000001</v>
      </c>
      <c r="KL296">
        <v>1.0729979999999999</v>
      </c>
      <c r="KM296">
        <v>24.722110000000001</v>
      </c>
      <c r="KN296" s="1">
        <v>1.8918400000000001E-4</v>
      </c>
      <c r="KO296">
        <v>0.1356107</v>
      </c>
      <c r="KP296">
        <v>1.072935</v>
      </c>
      <c r="KQ296">
        <v>25.058250000000001</v>
      </c>
      <c r="KR296" s="1">
        <v>1.83604E-4</v>
      </c>
      <c r="KS296">
        <v>0.13161149999999999</v>
      </c>
      <c r="KT296">
        <v>1.072865</v>
      </c>
      <c r="KU296">
        <v>25.39087</v>
      </c>
      <c r="KV296" s="1">
        <v>1.7827709999999999E-4</v>
      </c>
      <c r="KW296">
        <v>0.12780730000000001</v>
      </c>
      <c r="KX296">
        <v>1.072803</v>
      </c>
      <c r="KY296">
        <v>25.66236</v>
      </c>
      <c r="KZ296" s="1">
        <v>1.730371E-4</v>
      </c>
      <c r="LA296">
        <v>0.12405720000000001</v>
      </c>
      <c r="LB296">
        <v>1.0727260000000001</v>
      </c>
      <c r="LC296">
        <v>25.617940000000001</v>
      </c>
      <c r="LD296" s="1">
        <v>1.6807549999999999E-4</v>
      </c>
      <c r="LE296">
        <v>0.12050810000000001</v>
      </c>
      <c r="LF296">
        <v>1.0726560000000001</v>
      </c>
      <c r="LG296">
        <v>25.422350000000002</v>
      </c>
      <c r="LH296" s="1">
        <v>1.6317839999999999E-4</v>
      </c>
      <c r="LI296">
        <v>0.1170071</v>
      </c>
      <c r="LJ296">
        <v>1.072559</v>
      </c>
      <c r="LK296">
        <v>25.236979999999999</v>
      </c>
      <c r="LL296" s="1">
        <v>1.5845909999999999E-4</v>
      </c>
      <c r="LM296">
        <v>0.1136286</v>
      </c>
      <c r="LN296">
        <v>1.072516</v>
      </c>
      <c r="LO296">
        <v>25.088280000000001</v>
      </c>
      <c r="LP296" s="1">
        <v>1.5399890000000001E-4</v>
      </c>
      <c r="LQ296">
        <v>0.1104342</v>
      </c>
      <c r="LR296">
        <v>1.0724370000000001</v>
      </c>
      <c r="LS296">
        <v>25.440840000000001</v>
      </c>
      <c r="LT296" s="1">
        <v>1.496155E-4</v>
      </c>
      <c r="LU296">
        <v>0.1072999</v>
      </c>
      <c r="LV296">
        <v>1.0723860000000001</v>
      </c>
      <c r="LW296">
        <v>25.91384</v>
      </c>
      <c r="LX296" s="1">
        <v>1.4542879999999999E-4</v>
      </c>
      <c r="LY296">
        <v>0.10429869999999999</v>
      </c>
      <c r="LZ296">
        <v>1.072314</v>
      </c>
      <c r="MA296">
        <v>26.402339999999999</v>
      </c>
      <c r="MB296" s="1">
        <v>1.415078E-4</v>
      </c>
      <c r="MC296">
        <v>0.1014892</v>
      </c>
      <c r="MD296">
        <v>1.0722769999999999</v>
      </c>
      <c r="ME296">
        <v>26.86101</v>
      </c>
      <c r="MF296" s="1">
        <v>1.377261E-4</v>
      </c>
      <c r="MG296" s="1">
        <v>9.8782590000000003E-2</v>
      </c>
      <c r="MH296">
        <v>1.0721890000000001</v>
      </c>
      <c r="MI296">
        <v>26.932300000000001</v>
      </c>
      <c r="MJ296" s="1">
        <v>1.3397269999999999E-4</v>
      </c>
      <c r="MK296" s="1">
        <v>9.6100370000000004E-2</v>
      </c>
      <c r="ML296">
        <v>1.0721540000000001</v>
      </c>
      <c r="MM296">
        <v>26.784780000000001</v>
      </c>
      <c r="MN296" s="1">
        <v>1.303989E-4</v>
      </c>
      <c r="MO296" s="1">
        <v>9.3535240000000006E-2</v>
      </c>
      <c r="MP296">
        <v>1.072085</v>
      </c>
      <c r="MQ296">
        <v>26.53144</v>
      </c>
      <c r="MR296" s="1">
        <v>1.2704160000000001E-4</v>
      </c>
      <c r="MS296" s="1">
        <v>9.112932E-2</v>
      </c>
      <c r="MT296">
        <v>1.0720400000000001</v>
      </c>
      <c r="MU296">
        <v>26.193639999999998</v>
      </c>
      <c r="MV296" s="1">
        <v>1.236876E-4</v>
      </c>
      <c r="MW296">
        <v>8.8731699999999997E-2</v>
      </c>
      <c r="MX296">
        <v>1.0719939999999999</v>
      </c>
      <c r="MY296">
        <v>25.924469999999999</v>
      </c>
      <c r="MZ296" s="1">
        <v>1.2030829999999999E-4</v>
      </c>
      <c r="NA296" s="1">
        <v>8.6313269999999997E-2</v>
      </c>
      <c r="NB296">
        <v>1.071931</v>
      </c>
      <c r="NC296">
        <v>25.923469999999998</v>
      </c>
      <c r="ND296" s="1">
        <v>1.170225E-4</v>
      </c>
      <c r="NE296">
        <v>8.3958599999999994E-2</v>
      </c>
      <c r="NF296">
        <v>1.0718760000000001</v>
      </c>
      <c r="NG296">
        <v>26.229040000000001</v>
      </c>
      <c r="NH296" s="1">
        <v>1.1377179999999999E-4</v>
      </c>
      <c r="NI296" s="1">
        <v>8.1632819999999995E-2</v>
      </c>
      <c r="NJ296">
        <v>1.071831</v>
      </c>
      <c r="NK296">
        <v>26.34431</v>
      </c>
      <c r="NL296" s="1">
        <v>1.106988E-4</v>
      </c>
      <c r="NM296">
        <v>7.9429200000000005E-2</v>
      </c>
      <c r="NN296">
        <v>1.0717890000000001</v>
      </c>
      <c r="NO296">
        <v>26.280860000000001</v>
      </c>
      <c r="NP296" s="1">
        <v>1.077536E-4</v>
      </c>
      <c r="NQ296" s="1">
        <v>7.7317129999999998E-2</v>
      </c>
      <c r="NR296">
        <v>1.0717460000000001</v>
      </c>
      <c r="NS296">
        <v>26.164380000000001</v>
      </c>
      <c r="NT296" s="1">
        <v>1.0488379999999999E-4</v>
      </c>
      <c r="NU296" s="1">
        <v>7.5265310000000002E-2</v>
      </c>
      <c r="NV296">
        <v>1.071685</v>
      </c>
      <c r="NW296">
        <v>25.940819999999999</v>
      </c>
      <c r="NX296" s="1">
        <v>1.020196E-4</v>
      </c>
      <c r="NY296" s="1">
        <v>7.3211709999999999E-2</v>
      </c>
      <c r="NZ296">
        <v>1.071644</v>
      </c>
      <c r="OA296">
        <v>25.604089999999999</v>
      </c>
      <c r="OB296" s="1">
        <v>9.9157240000000003E-5</v>
      </c>
      <c r="OC296" s="1">
        <v>7.1163119999999996E-2</v>
      </c>
      <c r="OD296">
        <v>1.07159</v>
      </c>
      <c r="OE296">
        <v>25.589849999999998</v>
      </c>
      <c r="OF296" s="1">
        <v>9.6300260000000001E-5</v>
      </c>
      <c r="OG296" s="1">
        <v>6.9117919999999999E-2</v>
      </c>
      <c r="OH296">
        <v>1.0715399999999999</v>
      </c>
      <c r="OI296">
        <v>25.705629999999999</v>
      </c>
      <c r="OJ296" s="1">
        <v>9.3577010000000003E-5</v>
      </c>
      <c r="OK296" s="1">
        <v>6.7163829999999994E-2</v>
      </c>
    </row>
    <row r="297" spans="1:401" x14ac:dyDescent="0.35">
      <c r="A297">
        <v>303</v>
      </c>
      <c r="B297" t="s">
        <v>4</v>
      </c>
      <c r="C297" t="s">
        <v>181</v>
      </c>
      <c r="D297" t="s">
        <v>301</v>
      </c>
      <c r="E297">
        <v>926.86630000000002</v>
      </c>
      <c r="F297">
        <v>1.0689310000000001</v>
      </c>
      <c r="G297">
        <v>25.660710000000002</v>
      </c>
      <c r="H297">
        <v>0</v>
      </c>
      <c r="I297">
        <v>0</v>
      </c>
      <c r="J297">
        <v>1.068818</v>
      </c>
      <c r="K297">
        <v>25.36534</v>
      </c>
      <c r="L297">
        <v>0</v>
      </c>
      <c r="M297">
        <v>0</v>
      </c>
      <c r="N297">
        <v>1.068692</v>
      </c>
      <c r="O297">
        <v>24.962720000000001</v>
      </c>
      <c r="P297">
        <v>0</v>
      </c>
      <c r="Q297">
        <v>0</v>
      </c>
      <c r="R297">
        <v>1.0685549999999999</v>
      </c>
      <c r="S297">
        <v>24.573920000000001</v>
      </c>
      <c r="T297">
        <v>0</v>
      </c>
      <c r="U297">
        <v>0</v>
      </c>
      <c r="V297">
        <v>1.0684199999999999</v>
      </c>
      <c r="W297">
        <v>24.452079999999999</v>
      </c>
      <c r="X297">
        <v>0</v>
      </c>
      <c r="Y297">
        <v>0</v>
      </c>
      <c r="Z297">
        <v>1.0682830000000001</v>
      </c>
      <c r="AA297">
        <v>24.347059999999999</v>
      </c>
      <c r="AB297">
        <v>0</v>
      </c>
      <c r="AC297">
        <v>0</v>
      </c>
      <c r="AD297">
        <v>1.068122</v>
      </c>
      <c r="AE297">
        <v>24.283950000000001</v>
      </c>
      <c r="AF297">
        <v>0</v>
      </c>
      <c r="AG297">
        <v>0</v>
      </c>
      <c r="AH297">
        <v>1.067957</v>
      </c>
      <c r="AI297">
        <v>24.215520000000001</v>
      </c>
      <c r="AJ297">
        <v>0</v>
      </c>
      <c r="AK297">
        <v>0</v>
      </c>
      <c r="AL297">
        <v>1.067793</v>
      </c>
      <c r="AM297">
        <v>24.067589999999999</v>
      </c>
      <c r="AN297">
        <v>0</v>
      </c>
      <c r="AO297">
        <v>0</v>
      </c>
      <c r="AP297">
        <v>1.067647</v>
      </c>
      <c r="AQ297">
        <v>24.122599999999998</v>
      </c>
      <c r="AR297">
        <v>0</v>
      </c>
      <c r="AS297">
        <v>0</v>
      </c>
      <c r="AT297">
        <v>1.067499</v>
      </c>
      <c r="AU297">
        <v>24.23386</v>
      </c>
      <c r="AV297">
        <v>0</v>
      </c>
      <c r="AW297">
        <v>0</v>
      </c>
      <c r="AX297">
        <v>1.0673889999999999</v>
      </c>
      <c r="AY297">
        <v>24.19387</v>
      </c>
      <c r="AZ297">
        <v>0</v>
      </c>
      <c r="BA297">
        <v>0</v>
      </c>
      <c r="BB297">
        <v>1.0672820000000001</v>
      </c>
      <c r="BC297">
        <v>24.184460000000001</v>
      </c>
      <c r="BD297" s="1">
        <v>1.281847E-35</v>
      </c>
      <c r="BE297" s="1">
        <v>1.140596E-32</v>
      </c>
      <c r="BF297">
        <v>1.067143</v>
      </c>
      <c r="BG297">
        <v>24.026039999999998</v>
      </c>
      <c r="BH297" s="1">
        <v>1.203837E-19</v>
      </c>
      <c r="BI297" s="1">
        <v>6.8491959999999997E-17</v>
      </c>
      <c r="BJ297">
        <v>1.067034</v>
      </c>
      <c r="BK297">
        <v>23.73582</v>
      </c>
      <c r="BL297" s="1">
        <v>2.1174110000000001E-11</v>
      </c>
      <c r="BM297" s="1">
        <v>1.1625859999999999E-8</v>
      </c>
      <c r="BN297">
        <v>1.0669409999999999</v>
      </c>
      <c r="BO297">
        <v>23.507470000000001</v>
      </c>
      <c r="BP297" s="1">
        <v>1.043653E-6</v>
      </c>
      <c r="BQ297" s="1">
        <v>6.7383709999999997E-4</v>
      </c>
      <c r="BR297">
        <v>1.0668420000000001</v>
      </c>
      <c r="BS297">
        <v>23.282340000000001</v>
      </c>
      <c r="BT297" s="1">
        <v>7.0378789999999997E-4</v>
      </c>
      <c r="BU297">
        <v>0.49083759999999999</v>
      </c>
      <c r="BV297">
        <v>1.066754</v>
      </c>
      <c r="BW297">
        <v>23.352260000000001</v>
      </c>
      <c r="BX297" s="1">
        <v>6.5023380000000006E-2</v>
      </c>
      <c r="BY297">
        <v>48.235939999999999</v>
      </c>
      <c r="BZ297">
        <v>1.0667139999999999</v>
      </c>
      <c r="CA297">
        <v>23.581250000000001</v>
      </c>
      <c r="CB297">
        <v>1.435354</v>
      </c>
      <c r="CC297">
        <v>1123.42</v>
      </c>
      <c r="CD297">
        <v>1.0666519999999999</v>
      </c>
      <c r="CE297">
        <v>23.72946</v>
      </c>
      <c r="CF297">
        <v>10.17751</v>
      </c>
      <c r="CG297">
        <v>8361.3080000000009</v>
      </c>
      <c r="CH297">
        <v>1.066613</v>
      </c>
      <c r="CI297">
        <v>23.911760000000001</v>
      </c>
      <c r="CJ297">
        <v>28.201779999999999</v>
      </c>
      <c r="CK297">
        <v>24212.560000000001</v>
      </c>
      <c r="CL297">
        <v>1.066565</v>
      </c>
      <c r="CM297">
        <v>23.79729</v>
      </c>
      <c r="CN297">
        <v>35.236040000000003</v>
      </c>
      <c r="CO297">
        <v>31502.44</v>
      </c>
      <c r="CP297">
        <v>1.0665340000000001</v>
      </c>
      <c r="CQ297">
        <v>23.48415</v>
      </c>
      <c r="CR297">
        <v>22.165030000000002</v>
      </c>
      <c r="CS297">
        <v>20568.52</v>
      </c>
      <c r="CT297">
        <v>1.0665199999999999</v>
      </c>
      <c r="CU297">
        <v>23.220980000000001</v>
      </c>
      <c r="CV297">
        <v>7.6789779999999999</v>
      </c>
      <c r="CW297">
        <v>7375.4219999999996</v>
      </c>
      <c r="CX297">
        <v>1.066503</v>
      </c>
      <c r="CY297">
        <v>23.088650000000001</v>
      </c>
      <c r="CZ297">
        <v>1.5824180000000001</v>
      </c>
      <c r="DA297">
        <v>1568.269</v>
      </c>
      <c r="DB297">
        <v>1.0665</v>
      </c>
      <c r="DC297">
        <v>23.499110000000002</v>
      </c>
      <c r="DD297">
        <v>0.21188870000000001</v>
      </c>
      <c r="DE297">
        <v>215.34479999999999</v>
      </c>
      <c r="DF297">
        <v>1.0664450000000001</v>
      </c>
      <c r="DG297">
        <v>24.069140000000001</v>
      </c>
      <c r="DH297" s="1">
        <v>2.4589010000000001E-2</v>
      </c>
      <c r="DI297">
        <v>24.73995</v>
      </c>
      <c r="DJ297">
        <v>1.0664549999999999</v>
      </c>
      <c r="DK297">
        <v>24.663019999999999</v>
      </c>
      <c r="DL297" s="1">
        <v>6.9121399999999998E-3</v>
      </c>
      <c r="DM297">
        <v>6.4010680000000004</v>
      </c>
      <c r="DN297">
        <v>1.0664260000000001</v>
      </c>
      <c r="DO297">
        <v>25.142610000000001</v>
      </c>
      <c r="DP297" s="1">
        <v>4.9344849999999997E-3</v>
      </c>
      <c r="DQ297">
        <v>4.4446009999999996</v>
      </c>
      <c r="DR297">
        <v>1.066397</v>
      </c>
      <c r="DS297">
        <v>25.138539999999999</v>
      </c>
      <c r="DT297" s="1">
        <v>4.1036019999999996E-3</v>
      </c>
      <c r="DU297">
        <v>3.687754</v>
      </c>
      <c r="DV297">
        <v>1.0663899999999999</v>
      </c>
      <c r="DW297">
        <v>24.914570000000001</v>
      </c>
      <c r="DX297" s="1">
        <v>3.458671E-3</v>
      </c>
      <c r="DY297">
        <v>3.1072410000000001</v>
      </c>
      <c r="DZ297">
        <v>1.06636</v>
      </c>
      <c r="EA297">
        <v>24.647749999999998</v>
      </c>
      <c r="EB297" s="1">
        <v>2.9306250000000001E-3</v>
      </c>
      <c r="EC297">
        <v>2.632209</v>
      </c>
      <c r="ED297">
        <v>1.0663069999999999</v>
      </c>
      <c r="EE297">
        <v>24.361809999999998</v>
      </c>
      <c r="EF297" s="1">
        <v>2.4970880000000002E-3</v>
      </c>
      <c r="EG297">
        <v>2.242146</v>
      </c>
      <c r="EH297">
        <v>1.06626</v>
      </c>
      <c r="EI297">
        <v>24.416319999999999</v>
      </c>
      <c r="EJ297" s="1">
        <v>2.1418330000000001E-3</v>
      </c>
      <c r="EK297">
        <v>1.9225080000000001</v>
      </c>
      <c r="EL297">
        <v>1.0662160000000001</v>
      </c>
      <c r="EM297">
        <v>24.740950000000002</v>
      </c>
      <c r="EN297" s="1">
        <v>1.8501469999999999E-3</v>
      </c>
      <c r="EO297">
        <v>1.660148</v>
      </c>
      <c r="EP297">
        <v>1.066144</v>
      </c>
      <c r="EQ297">
        <v>25.151869999999999</v>
      </c>
      <c r="ER297" s="1">
        <v>1.6097310000000001E-3</v>
      </c>
      <c r="ES297">
        <v>1.443908</v>
      </c>
      <c r="ET297">
        <v>1.066084</v>
      </c>
      <c r="EU297">
        <v>25.503820000000001</v>
      </c>
      <c r="EV297" s="1">
        <v>1.411329E-3</v>
      </c>
      <c r="EW297">
        <v>1.2655160000000001</v>
      </c>
      <c r="EX297">
        <v>1.065987</v>
      </c>
      <c r="EY297">
        <v>25.4741</v>
      </c>
      <c r="EZ297" s="1">
        <v>1.245913E-3</v>
      </c>
      <c r="FA297">
        <v>1.1168899999999999</v>
      </c>
      <c r="FB297">
        <v>1.065941</v>
      </c>
      <c r="FC297">
        <v>25.25179</v>
      </c>
      <c r="FD297" s="1">
        <v>1.1068950000000001E-3</v>
      </c>
      <c r="FE297">
        <v>0.99202440000000003</v>
      </c>
      <c r="FF297">
        <v>1.065855</v>
      </c>
      <c r="FG297">
        <v>25.012170000000001</v>
      </c>
      <c r="FH297" s="1">
        <v>9.893139E-4</v>
      </c>
      <c r="FI297">
        <v>0.88640920000000001</v>
      </c>
      <c r="FJ297">
        <v>1.06576</v>
      </c>
      <c r="FK297">
        <v>24.765650000000001</v>
      </c>
      <c r="FL297" s="1">
        <v>8.8979390000000003E-4</v>
      </c>
      <c r="FM297">
        <v>0.79705269999999995</v>
      </c>
      <c r="FN297">
        <v>1.065698</v>
      </c>
      <c r="FO297">
        <v>24.92784</v>
      </c>
      <c r="FP297" s="1">
        <v>8.0611069999999999E-4</v>
      </c>
      <c r="FQ297">
        <v>0.72185339999999998</v>
      </c>
      <c r="FR297">
        <v>1.06562</v>
      </c>
      <c r="FS297">
        <v>25.16301</v>
      </c>
      <c r="FT297" s="1">
        <v>7.3573669999999999E-4</v>
      </c>
      <c r="FU297">
        <v>0.65863320000000003</v>
      </c>
      <c r="FV297">
        <v>1.0655570000000001</v>
      </c>
      <c r="FW297">
        <v>25.268039999999999</v>
      </c>
      <c r="FX297" s="1">
        <v>6.7615209999999999E-4</v>
      </c>
      <c r="FY297">
        <v>0.60513510000000004</v>
      </c>
      <c r="FZ297">
        <v>1.065493</v>
      </c>
      <c r="GA297">
        <v>25.34252</v>
      </c>
      <c r="GB297" s="1">
        <v>6.2500450000000003E-4</v>
      </c>
      <c r="GC297">
        <v>0.5592646</v>
      </c>
      <c r="GD297">
        <v>1.0654189999999999</v>
      </c>
      <c r="GE297">
        <v>25.21311</v>
      </c>
      <c r="GF297" s="1">
        <v>5.8048500000000005E-4</v>
      </c>
      <c r="GG297">
        <v>0.51931930000000004</v>
      </c>
      <c r="GH297">
        <v>1.0653649999999999</v>
      </c>
      <c r="GI297">
        <v>25.1555</v>
      </c>
      <c r="GJ297" s="1">
        <v>5.4238729999999996E-4</v>
      </c>
      <c r="GK297">
        <v>0.48512529999999998</v>
      </c>
      <c r="GL297">
        <v>1.065296</v>
      </c>
      <c r="GM297">
        <v>25.077719999999999</v>
      </c>
      <c r="GN297" s="1">
        <v>5.0919059999999996E-4</v>
      </c>
      <c r="GO297">
        <v>0.45536520000000003</v>
      </c>
      <c r="GP297">
        <v>1.0652489999999999</v>
      </c>
      <c r="GQ297">
        <v>24.901900000000001</v>
      </c>
      <c r="GR297" s="1">
        <v>4.7974010000000002E-4</v>
      </c>
      <c r="GS297">
        <v>0.42899710000000002</v>
      </c>
      <c r="GT297">
        <v>1.0651980000000001</v>
      </c>
      <c r="GU297">
        <v>24.549330000000001</v>
      </c>
      <c r="GV297" s="1">
        <v>4.5369200000000001E-4</v>
      </c>
      <c r="GW297">
        <v>0.40564299999999998</v>
      </c>
      <c r="GX297">
        <v>1.065172</v>
      </c>
      <c r="GY297">
        <v>24.443000000000001</v>
      </c>
      <c r="GZ297" s="1">
        <v>4.3067790000000001E-4</v>
      </c>
      <c r="HA297">
        <v>0.38501920000000001</v>
      </c>
      <c r="HB297">
        <v>1.065153</v>
      </c>
      <c r="HC297">
        <v>24.584879999999998</v>
      </c>
      <c r="HD297" s="1">
        <v>4.100924E-4</v>
      </c>
      <c r="HE297">
        <v>0.36658809999999997</v>
      </c>
      <c r="HF297">
        <v>1.065116</v>
      </c>
      <c r="HG297">
        <v>24.86037</v>
      </c>
      <c r="HH297" s="1">
        <v>3.9109339999999999E-4</v>
      </c>
      <c r="HI297">
        <v>0.34960079999999999</v>
      </c>
      <c r="HJ297">
        <v>1.065102</v>
      </c>
      <c r="HK297">
        <v>24.908909999999999</v>
      </c>
      <c r="HL297" s="1">
        <v>3.7367280000000002E-4</v>
      </c>
      <c r="HM297">
        <v>0.33400229999999997</v>
      </c>
      <c r="HN297">
        <v>1.0650869999999999</v>
      </c>
      <c r="HO297">
        <v>24.75873</v>
      </c>
      <c r="HP297" s="1">
        <v>3.5787919999999998E-4</v>
      </c>
      <c r="HQ297">
        <v>0.31986730000000002</v>
      </c>
      <c r="HR297">
        <v>1.065089</v>
      </c>
      <c r="HS297">
        <v>24.590240000000001</v>
      </c>
      <c r="HT297" s="1">
        <v>3.4329130000000001E-4</v>
      </c>
      <c r="HU297">
        <v>0.30681710000000001</v>
      </c>
      <c r="HV297">
        <v>1.0650599999999999</v>
      </c>
      <c r="HW297">
        <v>24.29008</v>
      </c>
      <c r="HX297" s="1">
        <v>3.3001280000000003E-4</v>
      </c>
      <c r="HY297">
        <v>0.29492970000000002</v>
      </c>
      <c r="HZ297">
        <v>1.0650710000000001</v>
      </c>
      <c r="IA297">
        <v>24.2073</v>
      </c>
      <c r="IB297" s="1">
        <v>3.1791769999999999E-4</v>
      </c>
      <c r="IC297">
        <v>0.2840995</v>
      </c>
      <c r="ID297">
        <v>1.0650729999999999</v>
      </c>
      <c r="IE297">
        <v>24.23114</v>
      </c>
      <c r="IF297" s="1">
        <v>3.067298E-4</v>
      </c>
      <c r="IG297">
        <v>0.27408929999999998</v>
      </c>
      <c r="IH297">
        <v>1.065045</v>
      </c>
      <c r="II297">
        <v>24.318490000000001</v>
      </c>
      <c r="IJ297" s="1">
        <v>2.962272E-4</v>
      </c>
      <c r="IK297">
        <v>0.26471050000000002</v>
      </c>
      <c r="IL297">
        <v>1.0650679999999999</v>
      </c>
      <c r="IM297">
        <v>24.49428</v>
      </c>
      <c r="IN297" s="1">
        <v>2.862055E-4</v>
      </c>
      <c r="IO297">
        <v>0.25575750000000003</v>
      </c>
      <c r="IP297">
        <v>1.0650360000000001</v>
      </c>
      <c r="IQ297">
        <v>24.46433</v>
      </c>
      <c r="IR297" s="1">
        <v>2.7666440000000001E-4</v>
      </c>
      <c r="IS297">
        <v>0.24723890000000001</v>
      </c>
      <c r="IT297">
        <v>1.0650250000000001</v>
      </c>
      <c r="IU297">
        <v>24.33661</v>
      </c>
      <c r="IV297" s="1">
        <v>2.6770059999999999E-4</v>
      </c>
      <c r="IW297">
        <v>0.23921880000000001</v>
      </c>
      <c r="IX297">
        <v>1.065007</v>
      </c>
      <c r="IY297">
        <v>24.18037</v>
      </c>
      <c r="IZ297" s="1">
        <v>2.5929410000000001E-4</v>
      </c>
      <c r="JA297">
        <v>0.23170850000000001</v>
      </c>
      <c r="JB297">
        <v>1.0650040000000001</v>
      </c>
      <c r="JC297">
        <v>24.039290000000001</v>
      </c>
      <c r="JD297" s="1">
        <v>2.5123430000000002E-4</v>
      </c>
      <c r="JE297">
        <v>0.224527</v>
      </c>
      <c r="JF297">
        <v>1.0649949999999999</v>
      </c>
      <c r="JG297">
        <v>24.311920000000001</v>
      </c>
      <c r="JH297" s="1">
        <v>2.4333420000000001E-4</v>
      </c>
      <c r="JI297">
        <v>0.21747449999999999</v>
      </c>
      <c r="JJ297">
        <v>1.064959</v>
      </c>
      <c r="JK297">
        <v>24.65334</v>
      </c>
      <c r="JL297" s="1">
        <v>2.356239E-4</v>
      </c>
      <c r="JM297">
        <v>0.2106006</v>
      </c>
      <c r="JN297">
        <v>1.064916</v>
      </c>
      <c r="JO297">
        <v>24.920020000000001</v>
      </c>
      <c r="JP297" s="1">
        <v>2.281405E-4</v>
      </c>
      <c r="JQ297">
        <v>0.2039234</v>
      </c>
      <c r="JR297">
        <v>1.064886</v>
      </c>
      <c r="JS297">
        <v>25.030539999999998</v>
      </c>
      <c r="JT297" s="1">
        <v>2.2112360000000001E-4</v>
      </c>
      <c r="JU297">
        <v>0.1976434</v>
      </c>
      <c r="JV297">
        <v>1.0648740000000001</v>
      </c>
      <c r="JW297">
        <v>24.965959999999999</v>
      </c>
      <c r="JX297" s="1">
        <v>2.1455580000000001E-4</v>
      </c>
      <c r="JY297">
        <v>0.19178000000000001</v>
      </c>
      <c r="JZ297">
        <v>1.064818</v>
      </c>
      <c r="KA297">
        <v>24.747900000000001</v>
      </c>
      <c r="KB297" s="1">
        <v>2.080811E-4</v>
      </c>
      <c r="KC297">
        <v>0.18601580000000001</v>
      </c>
      <c r="KD297">
        <v>1.0647450000000001</v>
      </c>
      <c r="KE297">
        <v>24.593610000000002</v>
      </c>
      <c r="KF297" s="1">
        <v>2.0171180000000001E-4</v>
      </c>
      <c r="KG297">
        <v>0.18032989999999999</v>
      </c>
      <c r="KH297">
        <v>1.0647219999999999</v>
      </c>
      <c r="KI297">
        <v>24.470739999999999</v>
      </c>
      <c r="KJ297" s="1">
        <v>1.9556439999999999E-4</v>
      </c>
      <c r="KK297">
        <v>0.1748488</v>
      </c>
      <c r="KL297">
        <v>1.0646880000000001</v>
      </c>
      <c r="KM297">
        <v>24.76427</v>
      </c>
      <c r="KN297" s="1">
        <v>1.896465E-4</v>
      </c>
      <c r="KO297">
        <v>0.16956650000000001</v>
      </c>
      <c r="KP297">
        <v>1.0646199999999999</v>
      </c>
      <c r="KQ297">
        <v>25.11007</v>
      </c>
      <c r="KR297" s="1">
        <v>1.8403420000000001E-4</v>
      </c>
      <c r="KS297">
        <v>0.1645461</v>
      </c>
      <c r="KT297">
        <v>1.064573</v>
      </c>
      <c r="KU297">
        <v>25.44304</v>
      </c>
      <c r="KV297" s="1">
        <v>1.7870399999999999E-4</v>
      </c>
      <c r="KW297">
        <v>0.15979499999999999</v>
      </c>
      <c r="KX297">
        <v>1.064522</v>
      </c>
      <c r="KY297">
        <v>25.705210000000001</v>
      </c>
      <c r="KZ297" s="1">
        <v>1.7344640000000001E-4</v>
      </c>
      <c r="LA297">
        <v>0.15510199999999999</v>
      </c>
      <c r="LB297">
        <v>1.0644439999999999</v>
      </c>
      <c r="LC297">
        <v>25.639389999999999</v>
      </c>
      <c r="LD297" s="1">
        <v>1.6846609999999999E-4</v>
      </c>
      <c r="LE297">
        <v>0.15065419999999999</v>
      </c>
      <c r="LF297">
        <v>1.064422</v>
      </c>
      <c r="LG297">
        <v>25.437169999999998</v>
      </c>
      <c r="LH297" s="1">
        <v>1.6356850000000001E-4</v>
      </c>
      <c r="LI297">
        <v>0.1462881</v>
      </c>
      <c r="LJ297">
        <v>1.0643579999999999</v>
      </c>
      <c r="LK297">
        <v>25.256329999999998</v>
      </c>
      <c r="LL297" s="1">
        <v>1.58825E-4</v>
      </c>
      <c r="LM297">
        <v>0.1420469</v>
      </c>
      <c r="LN297">
        <v>1.064317</v>
      </c>
      <c r="LO297">
        <v>25.119720000000001</v>
      </c>
      <c r="LP297" s="1">
        <v>1.5435340000000001E-4</v>
      </c>
      <c r="LQ297">
        <v>0.13805110000000001</v>
      </c>
      <c r="LR297">
        <v>1.064273</v>
      </c>
      <c r="LS297">
        <v>25.492100000000001</v>
      </c>
      <c r="LT297" s="1">
        <v>1.499619E-4</v>
      </c>
      <c r="LU297">
        <v>0.13413510000000001</v>
      </c>
      <c r="LV297">
        <v>1.064217</v>
      </c>
      <c r="LW297">
        <v>25.964639999999999</v>
      </c>
      <c r="LX297" s="1">
        <v>1.4575450000000001E-4</v>
      </c>
      <c r="LY297">
        <v>0.13037000000000001</v>
      </c>
      <c r="LZ297">
        <v>1.0641849999999999</v>
      </c>
      <c r="MA297">
        <v>26.447469999999999</v>
      </c>
      <c r="MB297" s="1">
        <v>1.418147E-4</v>
      </c>
      <c r="MC297">
        <v>0.12684509999999999</v>
      </c>
      <c r="MD297">
        <v>1.0641389999999999</v>
      </c>
      <c r="ME297">
        <v>26.89659</v>
      </c>
      <c r="MF297" s="1">
        <v>1.3802779999999999E-4</v>
      </c>
      <c r="MG297">
        <v>0.1234649</v>
      </c>
      <c r="MH297">
        <v>1.064092</v>
      </c>
      <c r="MI297">
        <v>26.953620000000001</v>
      </c>
      <c r="MJ297" s="1">
        <v>1.3426930000000001E-4</v>
      </c>
      <c r="MK297">
        <v>0.12011280000000001</v>
      </c>
      <c r="ML297">
        <v>1.064044</v>
      </c>
      <c r="MM297">
        <v>26.80613</v>
      </c>
      <c r="MN297" s="1">
        <v>1.306767E-4</v>
      </c>
      <c r="MO297">
        <v>0.1168956</v>
      </c>
      <c r="MP297">
        <v>1.064011</v>
      </c>
      <c r="MQ297">
        <v>26.558969999999999</v>
      </c>
      <c r="MR297" s="1">
        <v>1.2730660000000001E-4</v>
      </c>
      <c r="MS297">
        <v>0.1138801</v>
      </c>
      <c r="MT297">
        <v>1.063982</v>
      </c>
      <c r="MU297">
        <v>26.229150000000001</v>
      </c>
      <c r="MV297" s="1">
        <v>1.2395940000000001E-4</v>
      </c>
      <c r="MW297">
        <v>0.11089739999999999</v>
      </c>
      <c r="MX297">
        <v>1.063922</v>
      </c>
      <c r="MY297">
        <v>25.96715</v>
      </c>
      <c r="MZ297" s="1">
        <v>1.205738E-4</v>
      </c>
      <c r="NA297">
        <v>0.1078764</v>
      </c>
      <c r="NB297">
        <v>1.063923</v>
      </c>
      <c r="NC297">
        <v>25.970330000000001</v>
      </c>
      <c r="ND297" s="1">
        <v>1.172844E-4</v>
      </c>
      <c r="NE297">
        <v>0.1049366</v>
      </c>
      <c r="NF297">
        <v>1.063858</v>
      </c>
      <c r="NG297">
        <v>26.274730000000002</v>
      </c>
      <c r="NH297" s="1">
        <v>1.140258E-4</v>
      </c>
      <c r="NI297">
        <v>0.10202840000000001</v>
      </c>
      <c r="NJ297">
        <v>1.0638259999999999</v>
      </c>
      <c r="NK297">
        <v>26.369949999999999</v>
      </c>
      <c r="NL297" s="1">
        <v>1.109405E-4</v>
      </c>
      <c r="NM297" s="1">
        <v>9.9267690000000006E-2</v>
      </c>
      <c r="NN297">
        <v>1.063798</v>
      </c>
      <c r="NO297">
        <v>26.294750000000001</v>
      </c>
      <c r="NP297" s="1">
        <v>1.079845E-4</v>
      </c>
      <c r="NQ297" s="1">
        <v>9.6622659999999999E-2</v>
      </c>
      <c r="NR297">
        <v>1.0637479999999999</v>
      </c>
      <c r="NS297">
        <v>26.18084</v>
      </c>
      <c r="NT297" s="1">
        <v>1.0511530000000001E-4</v>
      </c>
      <c r="NU297">
        <v>9.4065099999999999E-2</v>
      </c>
      <c r="NV297">
        <v>1.0637259999999999</v>
      </c>
      <c r="NW297">
        <v>25.9693</v>
      </c>
      <c r="NX297" s="1">
        <v>1.022478E-4</v>
      </c>
      <c r="NY297" s="1">
        <v>9.1500650000000003E-2</v>
      </c>
      <c r="NZ297">
        <v>1.063693</v>
      </c>
      <c r="OA297">
        <v>25.645289999999999</v>
      </c>
      <c r="OB297" s="1">
        <v>9.9387400000000003E-5</v>
      </c>
      <c r="OC297" s="1">
        <v>8.8948940000000004E-2</v>
      </c>
      <c r="OD297">
        <v>1.063655</v>
      </c>
      <c r="OE297">
        <v>25.653759999999998</v>
      </c>
      <c r="OF297" s="1">
        <v>9.6525820000000005E-5</v>
      </c>
      <c r="OG297" s="1">
        <v>8.6394589999999993E-2</v>
      </c>
      <c r="OH297">
        <v>1.063612</v>
      </c>
      <c r="OI297">
        <v>25.777270000000001</v>
      </c>
      <c r="OJ297" s="1">
        <v>9.3790449999999999E-5</v>
      </c>
      <c r="OK297" s="1">
        <v>8.3945019999999995E-2</v>
      </c>
    </row>
    <row r="298" spans="1:401" x14ac:dyDescent="0.35">
      <c r="A298">
        <v>304</v>
      </c>
      <c r="B298" t="s">
        <v>4</v>
      </c>
      <c r="C298" t="s">
        <v>181</v>
      </c>
      <c r="D298" t="s">
        <v>302</v>
      </c>
      <c r="E298">
        <v>926.11350000000004</v>
      </c>
      <c r="F298">
        <v>0.78458030000000001</v>
      </c>
      <c r="G298">
        <v>25.694469999999999</v>
      </c>
      <c r="H298">
        <v>0</v>
      </c>
      <c r="I298">
        <v>0</v>
      </c>
      <c r="J298">
        <v>0.78452290000000002</v>
      </c>
      <c r="K298">
        <v>25.40926</v>
      </c>
      <c r="L298">
        <v>0</v>
      </c>
      <c r="M298">
        <v>0</v>
      </c>
      <c r="N298">
        <v>0.78443320000000005</v>
      </c>
      <c r="O298">
        <v>25.006</v>
      </c>
      <c r="P298">
        <v>0</v>
      </c>
      <c r="Q298">
        <v>0</v>
      </c>
      <c r="R298">
        <v>0.78433050000000004</v>
      </c>
      <c r="S298">
        <v>24.606449999999999</v>
      </c>
      <c r="T298">
        <v>0</v>
      </c>
      <c r="U298">
        <v>0</v>
      </c>
      <c r="V298">
        <v>0.78424439999999995</v>
      </c>
      <c r="W298">
        <v>24.478809999999999</v>
      </c>
      <c r="X298">
        <v>0</v>
      </c>
      <c r="Y298">
        <v>0</v>
      </c>
      <c r="Z298">
        <v>0.78414640000000002</v>
      </c>
      <c r="AA298">
        <v>24.358979999999999</v>
      </c>
      <c r="AB298">
        <v>0</v>
      </c>
      <c r="AC298">
        <v>0</v>
      </c>
      <c r="AD298">
        <v>0.78403199999999995</v>
      </c>
      <c r="AE298">
        <v>24.29316</v>
      </c>
      <c r="AF298">
        <v>0</v>
      </c>
      <c r="AG298">
        <v>0</v>
      </c>
      <c r="AH298">
        <v>0.78393299999999999</v>
      </c>
      <c r="AI298">
        <v>24.232890000000001</v>
      </c>
      <c r="AJ298">
        <v>0</v>
      </c>
      <c r="AK298">
        <v>0</v>
      </c>
      <c r="AL298">
        <v>0.78383309999999995</v>
      </c>
      <c r="AM298">
        <v>24.1021</v>
      </c>
      <c r="AN298">
        <v>0</v>
      </c>
      <c r="AO298">
        <v>0</v>
      </c>
      <c r="AP298">
        <v>0.78372549999999996</v>
      </c>
      <c r="AQ298">
        <v>24.180109999999999</v>
      </c>
      <c r="AR298">
        <v>0</v>
      </c>
      <c r="AS298">
        <v>0</v>
      </c>
      <c r="AT298">
        <v>0.78362140000000002</v>
      </c>
      <c r="AU298">
        <v>24.298919999999999</v>
      </c>
      <c r="AV298">
        <v>0</v>
      </c>
      <c r="AW298">
        <v>0</v>
      </c>
      <c r="AX298">
        <v>0.78354999999999997</v>
      </c>
      <c r="AY298">
        <v>24.250530000000001</v>
      </c>
      <c r="AZ298">
        <v>0</v>
      </c>
      <c r="BA298">
        <v>0</v>
      </c>
      <c r="BB298">
        <v>0.7834721</v>
      </c>
      <c r="BC298">
        <v>24.226040000000001</v>
      </c>
      <c r="BD298" s="1">
        <v>9.8104170000000008E-37</v>
      </c>
      <c r="BE298" s="1">
        <v>8.3745079999999999E-34</v>
      </c>
      <c r="BF298">
        <v>0.78338319999999995</v>
      </c>
      <c r="BG298">
        <v>24.050820000000002</v>
      </c>
      <c r="BH298" s="1">
        <v>4.226785E-20</v>
      </c>
      <c r="BI298" s="1">
        <v>2.5297130000000002E-17</v>
      </c>
      <c r="BJ298">
        <v>0.78331439999999997</v>
      </c>
      <c r="BK298">
        <v>23.751809999999999</v>
      </c>
      <c r="BL298" s="1">
        <v>3.9180369999999996E-12</v>
      </c>
      <c r="BM298" s="1">
        <v>2.660283E-9</v>
      </c>
      <c r="BN298">
        <v>0.78325769999999995</v>
      </c>
      <c r="BO298">
        <v>23.524190000000001</v>
      </c>
      <c r="BP298" s="1">
        <v>5.1819079999999995E-7</v>
      </c>
      <c r="BQ298" s="1">
        <v>3.5209059999999999E-4</v>
      </c>
      <c r="BR298">
        <v>0.78318710000000002</v>
      </c>
      <c r="BS298">
        <v>23.304349999999999</v>
      </c>
      <c r="BT298" s="1">
        <v>4.283027E-4</v>
      </c>
      <c r="BU298">
        <v>0.30718139999999999</v>
      </c>
      <c r="BV298">
        <v>0.78314700000000004</v>
      </c>
      <c r="BW298">
        <v>23.386669999999999</v>
      </c>
      <c r="BX298" s="1">
        <v>4.5484839999999999E-2</v>
      </c>
      <c r="BY298">
        <v>34.101370000000003</v>
      </c>
      <c r="BZ298">
        <v>0.78309790000000001</v>
      </c>
      <c r="CA298">
        <v>23.61917</v>
      </c>
      <c r="CB298">
        <v>1.122919</v>
      </c>
      <c r="CC298">
        <v>874.7894</v>
      </c>
      <c r="CD298">
        <v>0.78305460000000005</v>
      </c>
      <c r="CE298">
        <v>23.764489999999999</v>
      </c>
      <c r="CF298">
        <v>8.7589450000000006</v>
      </c>
      <c r="CG298">
        <v>7061.6409999999996</v>
      </c>
      <c r="CH298">
        <v>0.78302079999999996</v>
      </c>
      <c r="CI298">
        <v>23.946149999999999</v>
      </c>
      <c r="CJ298">
        <v>26.39076</v>
      </c>
      <c r="CK298">
        <v>21937.52</v>
      </c>
      <c r="CL298">
        <v>0.78300829999999999</v>
      </c>
      <c r="CM298">
        <v>23.82508</v>
      </c>
      <c r="CN298">
        <v>35.522750000000002</v>
      </c>
      <c r="CO298">
        <v>30336.42</v>
      </c>
      <c r="CP298">
        <v>0.78298129999999999</v>
      </c>
      <c r="CQ298">
        <v>23.504059999999999</v>
      </c>
      <c r="CR298">
        <v>23.908670000000001</v>
      </c>
      <c r="CS298">
        <v>20942.72</v>
      </c>
      <c r="CT298">
        <v>0.78297019999999995</v>
      </c>
      <c r="CU298">
        <v>23.240659999999998</v>
      </c>
      <c r="CV298">
        <v>8.8043779999999998</v>
      </c>
      <c r="CW298">
        <v>7887.0010000000002</v>
      </c>
      <c r="CX298">
        <v>0.78295729999999997</v>
      </c>
      <c r="CY298">
        <v>23.107500000000002</v>
      </c>
      <c r="CZ298">
        <v>1.9165479999999999</v>
      </c>
      <c r="DA298">
        <v>1751.481</v>
      </c>
      <c r="DB298">
        <v>0.78295820000000005</v>
      </c>
      <c r="DC298">
        <v>23.52909</v>
      </c>
      <c r="DD298">
        <v>0.268069</v>
      </c>
      <c r="DE298">
        <v>248.9546</v>
      </c>
      <c r="DF298">
        <v>0.78293639999999998</v>
      </c>
      <c r="DG298">
        <v>24.096869999999999</v>
      </c>
      <c r="DH298" s="1">
        <v>3.060792E-2</v>
      </c>
      <c r="DI298">
        <v>28.342359999999999</v>
      </c>
      <c r="DJ298">
        <v>0.78291929999999998</v>
      </c>
      <c r="DK298">
        <v>24.688269999999999</v>
      </c>
      <c r="DL298" s="1">
        <v>7.4388479999999996E-3</v>
      </c>
      <c r="DM298">
        <v>6.5421199999999997</v>
      </c>
      <c r="DN298">
        <v>0.78290040000000005</v>
      </c>
      <c r="DO298">
        <v>25.164650000000002</v>
      </c>
      <c r="DP298" s="1">
        <v>5.0455580000000003E-3</v>
      </c>
      <c r="DQ298">
        <v>4.3433950000000001</v>
      </c>
      <c r="DR298">
        <v>0.7829024</v>
      </c>
      <c r="DS298">
        <v>25.14988</v>
      </c>
      <c r="DT298" s="1">
        <v>4.1781090000000002E-3</v>
      </c>
      <c r="DU298">
        <v>3.5899429999999999</v>
      </c>
      <c r="DV298">
        <v>0.78287770000000001</v>
      </c>
      <c r="DW298">
        <v>24.927299999999999</v>
      </c>
      <c r="DX298" s="1">
        <v>3.5191630000000001E-3</v>
      </c>
      <c r="DY298">
        <v>3.0231590000000002</v>
      </c>
      <c r="DZ298">
        <v>0.78285990000000005</v>
      </c>
      <c r="EA298">
        <v>24.66816</v>
      </c>
      <c r="EB298" s="1">
        <v>2.9802869999999999E-3</v>
      </c>
      <c r="EC298">
        <v>2.5598489999999998</v>
      </c>
      <c r="ED298">
        <v>0.78283849999999999</v>
      </c>
      <c r="EE298">
        <v>24.39301</v>
      </c>
      <c r="EF298" s="1">
        <v>2.5378430000000001E-3</v>
      </c>
      <c r="EG298">
        <v>2.1794159999999998</v>
      </c>
      <c r="EH298">
        <v>0.78280740000000004</v>
      </c>
      <c r="EI298">
        <v>24.460570000000001</v>
      </c>
      <c r="EJ298">
        <v>2.1752E-3</v>
      </c>
      <c r="EK298">
        <v>1.867604</v>
      </c>
      <c r="EL298">
        <v>0.78275919999999999</v>
      </c>
      <c r="EM298">
        <v>24.788630000000001</v>
      </c>
      <c r="EN298" s="1">
        <v>1.8775860000000001E-3</v>
      </c>
      <c r="EO298">
        <v>1.611756</v>
      </c>
      <c r="EP298">
        <v>0.7827267</v>
      </c>
      <c r="EQ298">
        <v>25.195810000000002</v>
      </c>
      <c r="ER298" s="1">
        <v>1.6323640000000001E-3</v>
      </c>
      <c r="ES298">
        <v>1.4009469999999999</v>
      </c>
      <c r="ET298">
        <v>0.78268249999999995</v>
      </c>
      <c r="EU298">
        <v>25.535889999999998</v>
      </c>
      <c r="EV298" s="1">
        <v>1.430062E-3</v>
      </c>
      <c r="EW298">
        <v>1.2270779999999999</v>
      </c>
      <c r="EX298">
        <v>0.78263850000000001</v>
      </c>
      <c r="EY298">
        <v>25.490100000000002</v>
      </c>
      <c r="EZ298" s="1">
        <v>1.2615969999999999E-3</v>
      </c>
      <c r="FA298">
        <v>1.082346</v>
      </c>
      <c r="FB298">
        <v>0.78258179999999999</v>
      </c>
      <c r="FC298">
        <v>25.26379</v>
      </c>
      <c r="FD298" s="1">
        <v>1.120123E-3</v>
      </c>
      <c r="FE298">
        <v>0.96085359999999997</v>
      </c>
      <c r="FF298">
        <v>0.78252350000000004</v>
      </c>
      <c r="FG298">
        <v>25.029509999999998</v>
      </c>
      <c r="FH298" s="1">
        <v>1.0005109999999999E-3</v>
      </c>
      <c r="FI298">
        <v>0.85810629999999999</v>
      </c>
      <c r="FJ298">
        <v>0.78247549999999999</v>
      </c>
      <c r="FK298">
        <v>24.790230000000001</v>
      </c>
      <c r="FL298" s="1">
        <v>8.9925179999999995E-4</v>
      </c>
      <c r="FM298">
        <v>0.7711616</v>
      </c>
      <c r="FN298">
        <v>0.78243399999999996</v>
      </c>
      <c r="FO298">
        <v>24.97016</v>
      </c>
      <c r="FP298" s="1">
        <v>8.1405189999999997E-4</v>
      </c>
      <c r="FQ298">
        <v>0.69796619999999998</v>
      </c>
      <c r="FR298">
        <v>0.7823734</v>
      </c>
      <c r="FS298">
        <v>25.206389999999999</v>
      </c>
      <c r="FT298" s="1">
        <v>7.4243750000000004E-4</v>
      </c>
      <c r="FU298">
        <v>0.63644789999999996</v>
      </c>
      <c r="FV298">
        <v>0.78233140000000001</v>
      </c>
      <c r="FW298">
        <v>25.301369999999999</v>
      </c>
      <c r="FX298" s="1">
        <v>6.8184259999999998E-4</v>
      </c>
      <c r="FY298">
        <v>0.58441900000000002</v>
      </c>
      <c r="FZ298">
        <v>0.78226669999999998</v>
      </c>
      <c r="GA298">
        <v>25.365600000000001</v>
      </c>
      <c r="GB298" s="1">
        <v>6.2994479999999996E-4</v>
      </c>
      <c r="GC298">
        <v>0.53988809999999998</v>
      </c>
      <c r="GD298">
        <v>0.78223799999999999</v>
      </c>
      <c r="GE298">
        <v>25.225460000000002</v>
      </c>
      <c r="GF298" s="1">
        <v>5.8475140000000003E-4</v>
      </c>
      <c r="GG298">
        <v>0.50110290000000002</v>
      </c>
      <c r="GH298">
        <v>0.78219430000000001</v>
      </c>
      <c r="GI298">
        <v>25.17135</v>
      </c>
      <c r="GJ298" s="1">
        <v>5.4604420000000005E-4</v>
      </c>
      <c r="GK298">
        <v>0.4678698</v>
      </c>
      <c r="GL298">
        <v>0.78216620000000003</v>
      </c>
      <c r="GM298">
        <v>25.098690000000001</v>
      </c>
      <c r="GN298" s="1">
        <v>5.1241619999999998E-4</v>
      </c>
      <c r="GO298">
        <v>0.4390191</v>
      </c>
      <c r="GP298">
        <v>0.78211050000000004</v>
      </c>
      <c r="GQ298">
        <v>24.93609</v>
      </c>
      <c r="GR298" s="1">
        <v>4.8260810000000002E-4</v>
      </c>
      <c r="GS298">
        <v>0.41347699999999998</v>
      </c>
      <c r="GT298">
        <v>0.78209779999999995</v>
      </c>
      <c r="GU298">
        <v>24.59262</v>
      </c>
      <c r="GV298" s="1">
        <v>4.5621689999999999E-4</v>
      </c>
      <c r="GW298">
        <v>0.39083040000000002</v>
      </c>
      <c r="GX298">
        <v>0.78207610000000005</v>
      </c>
      <c r="GY298">
        <v>24.497730000000001</v>
      </c>
      <c r="GZ298" s="1">
        <v>4.3290990000000002E-4</v>
      </c>
      <c r="HA298">
        <v>0.3708436</v>
      </c>
      <c r="HB298">
        <v>0.78203789999999995</v>
      </c>
      <c r="HC298">
        <v>24.63918</v>
      </c>
      <c r="HD298" s="1">
        <v>4.1211729999999998E-4</v>
      </c>
      <c r="HE298">
        <v>0.35301929999999998</v>
      </c>
      <c r="HF298">
        <v>0.78203270000000003</v>
      </c>
      <c r="HG298">
        <v>24.89883</v>
      </c>
      <c r="HH298" s="1">
        <v>3.9297410000000002E-4</v>
      </c>
      <c r="HI298">
        <v>0.3366228</v>
      </c>
      <c r="HJ298">
        <v>0.78202439999999995</v>
      </c>
      <c r="HK298">
        <v>24.923999999999999</v>
      </c>
      <c r="HL298" s="1">
        <v>3.753769E-4</v>
      </c>
      <c r="HM298">
        <v>0.32154070000000001</v>
      </c>
      <c r="HN298">
        <v>0.78200860000000005</v>
      </c>
      <c r="HO298">
        <v>24.761230000000001</v>
      </c>
      <c r="HP298" s="1">
        <v>3.5944010000000002E-4</v>
      </c>
      <c r="HQ298">
        <v>0.30787930000000002</v>
      </c>
      <c r="HR298">
        <v>0.78200999999999998</v>
      </c>
      <c r="HS298">
        <v>24.605350000000001</v>
      </c>
      <c r="HT298" s="1">
        <v>3.4472829999999998E-4</v>
      </c>
      <c r="HU298">
        <v>0.29527799999999998</v>
      </c>
      <c r="HV298">
        <v>0.7819931</v>
      </c>
      <c r="HW298">
        <v>24.317820000000001</v>
      </c>
      <c r="HX298" s="1">
        <v>3.3131289999999998E-4</v>
      </c>
      <c r="HY298">
        <v>0.28377649999999999</v>
      </c>
      <c r="HZ298">
        <v>0.78200080000000005</v>
      </c>
      <c r="IA298">
        <v>24.256930000000001</v>
      </c>
      <c r="IB298" s="1">
        <v>3.1911569999999999E-4</v>
      </c>
      <c r="IC298">
        <v>0.27331899999999998</v>
      </c>
      <c r="ID298">
        <v>0.78199949999999996</v>
      </c>
      <c r="IE298">
        <v>24.285170000000001</v>
      </c>
      <c r="IF298" s="1">
        <v>3.0783779999999999E-4</v>
      </c>
      <c r="IG298">
        <v>0.26365460000000002</v>
      </c>
      <c r="IH298">
        <v>0.78199529999999995</v>
      </c>
      <c r="II298">
        <v>24.362020000000001</v>
      </c>
      <c r="IJ298" s="1">
        <v>2.9728479999999998E-4</v>
      </c>
      <c r="IK298">
        <v>0.25462220000000002</v>
      </c>
      <c r="IL298">
        <v>0.78200069999999999</v>
      </c>
      <c r="IM298">
        <v>24.521080000000001</v>
      </c>
      <c r="IN298" s="1">
        <v>2.8720779999999999E-4</v>
      </c>
      <c r="IO298">
        <v>0.2459993</v>
      </c>
      <c r="IP298">
        <v>0.78197300000000003</v>
      </c>
      <c r="IQ298">
        <v>24.476759999999999</v>
      </c>
      <c r="IR298" s="1">
        <v>2.7762220000000001E-4</v>
      </c>
      <c r="IS298">
        <v>0.2377956</v>
      </c>
      <c r="IT298">
        <v>0.78196540000000003</v>
      </c>
      <c r="IU298">
        <v>24.35144</v>
      </c>
      <c r="IV298" s="1">
        <v>2.6858939999999999E-4</v>
      </c>
      <c r="IW298">
        <v>0.2300566</v>
      </c>
      <c r="IX298">
        <v>0.78197170000000005</v>
      </c>
      <c r="IY298">
        <v>24.201280000000001</v>
      </c>
      <c r="IZ298" s="1">
        <v>2.6013289999999998E-4</v>
      </c>
      <c r="JA298">
        <v>0.2228156</v>
      </c>
      <c r="JB298">
        <v>0.7819507</v>
      </c>
      <c r="JC298">
        <v>24.067299999999999</v>
      </c>
      <c r="JD298" s="1">
        <v>2.5205289999999999E-4</v>
      </c>
      <c r="JE298">
        <v>0.21591579999999999</v>
      </c>
      <c r="JF298">
        <v>0.78194300000000005</v>
      </c>
      <c r="JG298">
        <v>24.354340000000001</v>
      </c>
      <c r="JH298" s="1">
        <v>2.4413160000000001E-4</v>
      </c>
      <c r="JI298">
        <v>0.20913670000000001</v>
      </c>
      <c r="JJ298">
        <v>0.78191860000000002</v>
      </c>
      <c r="JK298">
        <v>24.695260000000001</v>
      </c>
      <c r="JL298" s="1">
        <v>2.364058E-4</v>
      </c>
      <c r="JM298">
        <v>0.20253189999999999</v>
      </c>
      <c r="JN298">
        <v>0.78190769999999998</v>
      </c>
      <c r="JO298">
        <v>24.956769999999999</v>
      </c>
      <c r="JP298" s="1">
        <v>2.2888769999999999E-4</v>
      </c>
      <c r="JQ298">
        <v>0.1961022</v>
      </c>
      <c r="JR298">
        <v>0.78188880000000005</v>
      </c>
      <c r="JS298">
        <v>25.05969</v>
      </c>
      <c r="JT298" s="1">
        <v>2.218206E-4</v>
      </c>
      <c r="JU298">
        <v>0.19004450000000001</v>
      </c>
      <c r="JV298">
        <v>0.78185930000000003</v>
      </c>
      <c r="JW298">
        <v>24.98695</v>
      </c>
      <c r="JX298" s="1">
        <v>2.1521530000000001E-4</v>
      </c>
      <c r="JY298">
        <v>0.18439430000000001</v>
      </c>
      <c r="JZ298">
        <v>0.78181690000000004</v>
      </c>
      <c r="KA298">
        <v>24.762709999999998</v>
      </c>
      <c r="KB298" s="1">
        <v>2.087453E-4</v>
      </c>
      <c r="KC298">
        <v>0.17886750000000001</v>
      </c>
      <c r="KD298">
        <v>0.78180899999999998</v>
      </c>
      <c r="KE298">
        <v>24.6081</v>
      </c>
      <c r="KF298" s="1">
        <v>2.0234969999999999E-4</v>
      </c>
      <c r="KG298">
        <v>0.17339379999999999</v>
      </c>
      <c r="KH298">
        <v>0.78177149999999995</v>
      </c>
      <c r="KI298">
        <v>24.490539999999999</v>
      </c>
      <c r="KJ298" s="1">
        <v>1.9618599999999999E-4</v>
      </c>
      <c r="KK298">
        <v>0.16812640000000001</v>
      </c>
      <c r="KL298">
        <v>0.78173190000000004</v>
      </c>
      <c r="KM298">
        <v>24.800699999999999</v>
      </c>
      <c r="KN298" s="1">
        <v>1.9023900000000001E-4</v>
      </c>
      <c r="KO298">
        <v>0.1630394</v>
      </c>
      <c r="KP298">
        <v>0.78170139999999999</v>
      </c>
      <c r="KQ298">
        <v>25.155889999999999</v>
      </c>
      <c r="KR298" s="1">
        <v>1.8458910000000001E-4</v>
      </c>
      <c r="KS298">
        <v>0.1581988</v>
      </c>
      <c r="KT298">
        <v>0.7816727</v>
      </c>
      <c r="KU298">
        <v>25.48949</v>
      </c>
      <c r="KV298" s="1">
        <v>1.792497E-4</v>
      </c>
      <c r="KW298">
        <v>0.1536333</v>
      </c>
      <c r="KX298">
        <v>0.78163249999999995</v>
      </c>
      <c r="KY298">
        <v>25.744009999999999</v>
      </c>
      <c r="KZ298" s="1">
        <v>1.739729E-4</v>
      </c>
      <c r="LA298">
        <v>0.1491198</v>
      </c>
      <c r="LB298">
        <v>0.78159520000000005</v>
      </c>
      <c r="LC298">
        <v>25.65916</v>
      </c>
      <c r="LD298" s="1">
        <v>1.6896660000000001E-4</v>
      </c>
      <c r="LE298">
        <v>0.14483370000000001</v>
      </c>
      <c r="LF298">
        <v>0.78156009999999998</v>
      </c>
      <c r="LG298">
        <v>25.44988</v>
      </c>
      <c r="LH298" s="1">
        <v>1.6406830000000001E-4</v>
      </c>
      <c r="LI298">
        <v>0.14064599999999999</v>
      </c>
      <c r="LJ298">
        <v>0.78153450000000002</v>
      </c>
      <c r="LK298">
        <v>25.27242</v>
      </c>
      <c r="LL298" s="1">
        <v>1.5929630000000001E-4</v>
      </c>
      <c r="LM298">
        <v>0.13655809999999999</v>
      </c>
      <c r="LN298">
        <v>0.78149959999999996</v>
      </c>
      <c r="LO298">
        <v>25.14631</v>
      </c>
      <c r="LP298" s="1">
        <v>1.5480640000000001E-4</v>
      </c>
      <c r="LQ298">
        <v>0.13271140000000001</v>
      </c>
      <c r="LR298">
        <v>0.78145200000000004</v>
      </c>
      <c r="LS298">
        <v>25.537019999999998</v>
      </c>
      <c r="LT298" s="1">
        <v>1.504058E-4</v>
      </c>
      <c r="LU298">
        <v>0.12895039999999999</v>
      </c>
      <c r="LV298">
        <v>0.78143499999999999</v>
      </c>
      <c r="LW298">
        <v>26.01041</v>
      </c>
      <c r="LX298" s="1">
        <v>1.461736E-4</v>
      </c>
      <c r="LY298">
        <v>0.12532099999999999</v>
      </c>
      <c r="LZ298">
        <v>0.78141110000000003</v>
      </c>
      <c r="MA298">
        <v>26.48826</v>
      </c>
      <c r="MB298" s="1">
        <v>1.4220939999999999E-4</v>
      </c>
      <c r="MC298">
        <v>0.12192269999999999</v>
      </c>
      <c r="MD298">
        <v>0.78137610000000002</v>
      </c>
      <c r="ME298">
        <v>26.929200000000002</v>
      </c>
      <c r="MF298" s="1">
        <v>1.384135E-4</v>
      </c>
      <c r="MG298">
        <v>0.1186745</v>
      </c>
      <c r="MH298">
        <v>0.78136510000000003</v>
      </c>
      <c r="MI298">
        <v>26.97298</v>
      </c>
      <c r="MJ298" s="1">
        <v>1.3465079999999999E-4</v>
      </c>
      <c r="MK298">
        <v>0.11545660000000001</v>
      </c>
      <c r="ML298">
        <v>0.78133419999999998</v>
      </c>
      <c r="MM298">
        <v>26.82413</v>
      </c>
      <c r="MN298" s="1">
        <v>1.3103489999999999E-4</v>
      </c>
      <c r="MO298">
        <v>0.1123546</v>
      </c>
      <c r="MP298">
        <v>0.78130529999999998</v>
      </c>
      <c r="MQ298">
        <v>26.58211</v>
      </c>
      <c r="MR298" s="1">
        <v>1.276459E-4</v>
      </c>
      <c r="MS298">
        <v>0.1094479</v>
      </c>
      <c r="MT298">
        <v>0.78128810000000004</v>
      </c>
      <c r="MU298">
        <v>26.259250000000002</v>
      </c>
      <c r="MV298" s="1">
        <v>1.243068E-4</v>
      </c>
      <c r="MW298">
        <v>0.1065933</v>
      </c>
      <c r="MX298">
        <v>0.78126139999999999</v>
      </c>
      <c r="MY298">
        <v>26.004149999999999</v>
      </c>
      <c r="MZ298" s="1">
        <v>1.209154E-4</v>
      </c>
      <c r="NA298">
        <v>0.1036912</v>
      </c>
      <c r="NB298">
        <v>0.78122619999999998</v>
      </c>
      <c r="NC298">
        <v>26.011600000000001</v>
      </c>
      <c r="ND298" s="1">
        <v>1.176203E-4</v>
      </c>
      <c r="NE298">
        <v>0.10086920000000001</v>
      </c>
      <c r="NF298">
        <v>0.78120210000000001</v>
      </c>
      <c r="NG298">
        <v>26.316020000000002</v>
      </c>
      <c r="NH298" s="1">
        <v>1.1435319999999999E-4</v>
      </c>
      <c r="NI298" s="1">
        <v>9.8072339999999994E-2</v>
      </c>
      <c r="NJ298">
        <v>0.78117159999999997</v>
      </c>
      <c r="NK298">
        <v>26.393879999999999</v>
      </c>
      <c r="NL298" s="1">
        <v>1.1125039999999999E-4</v>
      </c>
      <c r="NM298" s="1">
        <v>9.5413230000000002E-2</v>
      </c>
      <c r="NN298">
        <v>0.78115279999999998</v>
      </c>
      <c r="NO298">
        <v>26.30696</v>
      </c>
      <c r="NP298" s="1">
        <v>1.082808E-4</v>
      </c>
      <c r="NQ298" s="1">
        <v>9.2866820000000003E-2</v>
      </c>
      <c r="NR298">
        <v>0.78111770000000003</v>
      </c>
      <c r="NS298">
        <v>26.194659999999999</v>
      </c>
      <c r="NT298" s="1">
        <v>1.054105E-4</v>
      </c>
      <c r="NU298" s="1">
        <v>9.0412140000000002E-2</v>
      </c>
      <c r="NV298">
        <v>0.78109790000000001</v>
      </c>
      <c r="NW298">
        <v>25.992819999999998</v>
      </c>
      <c r="NX298" s="1">
        <v>1.02539E-4</v>
      </c>
      <c r="NY298" s="1">
        <v>8.7950130000000001E-2</v>
      </c>
      <c r="NZ298">
        <v>0.78107530000000003</v>
      </c>
      <c r="OA298">
        <v>25.680050000000001</v>
      </c>
      <c r="OB298" s="1">
        <v>9.9681149999999993E-5</v>
      </c>
      <c r="OC298" s="1">
        <v>8.5505479999999995E-2</v>
      </c>
      <c r="OD298">
        <v>0.78105409999999997</v>
      </c>
      <c r="OE298">
        <v>25.708649999999999</v>
      </c>
      <c r="OF298" s="1">
        <v>9.6815660000000006E-5</v>
      </c>
      <c r="OG298" s="1">
        <v>8.3053409999999994E-2</v>
      </c>
      <c r="OH298">
        <v>0.78102269999999996</v>
      </c>
      <c r="OI298">
        <v>25.84064</v>
      </c>
      <c r="OJ298" s="1">
        <v>9.4063739999999995E-5</v>
      </c>
      <c r="OK298">
        <v>8.0691399999999996E-2</v>
      </c>
    </row>
    <row r="299" spans="1:401" x14ac:dyDescent="0.35">
      <c r="A299">
        <v>305</v>
      </c>
      <c r="B299" t="s">
        <v>4</v>
      </c>
      <c r="C299" t="s">
        <v>181</v>
      </c>
      <c r="D299" t="s">
        <v>303</v>
      </c>
      <c r="E299">
        <v>829.67470000000003</v>
      </c>
      <c r="F299">
        <v>1.1798390000000001</v>
      </c>
      <c r="G299">
        <v>25.72729</v>
      </c>
      <c r="H299">
        <v>0</v>
      </c>
      <c r="I299">
        <v>0</v>
      </c>
      <c r="J299">
        <v>1.179748</v>
      </c>
      <c r="K299">
        <v>25.453659999999999</v>
      </c>
      <c r="L299">
        <v>0</v>
      </c>
      <c r="M299">
        <v>0</v>
      </c>
      <c r="N299">
        <v>1.179662</v>
      </c>
      <c r="O299">
        <v>25.049939999999999</v>
      </c>
      <c r="P299">
        <v>0</v>
      </c>
      <c r="Q299">
        <v>0</v>
      </c>
      <c r="R299">
        <v>1.179521</v>
      </c>
      <c r="S299">
        <v>24.639600000000002</v>
      </c>
      <c r="T299">
        <v>0</v>
      </c>
      <c r="U299">
        <v>0</v>
      </c>
      <c r="V299">
        <v>1.1794150000000001</v>
      </c>
      <c r="W299">
        <v>24.506879999999999</v>
      </c>
      <c r="X299">
        <v>0</v>
      </c>
      <c r="Y299">
        <v>0</v>
      </c>
      <c r="Z299">
        <v>1.1793210000000001</v>
      </c>
      <c r="AA299">
        <v>24.372430000000001</v>
      </c>
      <c r="AB299">
        <v>0</v>
      </c>
      <c r="AC299">
        <v>0</v>
      </c>
      <c r="AD299">
        <v>1.1791670000000001</v>
      </c>
      <c r="AE299">
        <v>24.302350000000001</v>
      </c>
      <c r="AF299">
        <v>0</v>
      </c>
      <c r="AG299">
        <v>0</v>
      </c>
      <c r="AH299">
        <v>1.179044</v>
      </c>
      <c r="AI299">
        <v>24.25</v>
      </c>
      <c r="AJ299">
        <v>0</v>
      </c>
      <c r="AK299">
        <v>0</v>
      </c>
      <c r="AL299">
        <v>1.178912</v>
      </c>
      <c r="AM299">
        <v>24.137339999999998</v>
      </c>
      <c r="AN299">
        <v>0</v>
      </c>
      <c r="AO299">
        <v>0</v>
      </c>
      <c r="AP299">
        <v>1.178796</v>
      </c>
      <c r="AQ299">
        <v>24.241759999999999</v>
      </c>
      <c r="AR299">
        <v>0</v>
      </c>
      <c r="AS299">
        <v>0</v>
      </c>
      <c r="AT299">
        <v>1.178666</v>
      </c>
      <c r="AU299">
        <v>24.370069999999998</v>
      </c>
      <c r="AV299">
        <v>0</v>
      </c>
      <c r="AW299">
        <v>0</v>
      </c>
      <c r="AX299">
        <v>1.178542</v>
      </c>
      <c r="AY299">
        <v>24.312819999999999</v>
      </c>
      <c r="AZ299">
        <v>0</v>
      </c>
      <c r="BA299">
        <v>0</v>
      </c>
      <c r="BB299">
        <v>1.1784399999999999</v>
      </c>
      <c r="BC299">
        <v>24.271070000000002</v>
      </c>
      <c r="BD299" s="1">
        <v>3.322735E-38</v>
      </c>
      <c r="BE299" s="1">
        <v>2.248426E-35</v>
      </c>
      <c r="BF299">
        <v>1.178353</v>
      </c>
      <c r="BG299">
        <v>24.075859999999999</v>
      </c>
      <c r="BH299" s="1">
        <v>1.5585969999999999E-20</v>
      </c>
      <c r="BI299" s="1">
        <v>6.8475450000000003E-18</v>
      </c>
      <c r="BJ299">
        <v>1.178301</v>
      </c>
      <c r="BK299">
        <v>23.76726</v>
      </c>
      <c r="BL299" s="1">
        <v>7.9462919999999996E-13</v>
      </c>
      <c r="BM299" s="1">
        <v>3.719351E-10</v>
      </c>
      <c r="BN299">
        <v>1.178191</v>
      </c>
      <c r="BO299">
        <v>23.540040000000001</v>
      </c>
      <c r="BP299" s="1">
        <v>2.930059E-7</v>
      </c>
      <c r="BQ299" s="1">
        <v>1.550046E-4</v>
      </c>
      <c r="BR299">
        <v>1.1781280000000001</v>
      </c>
      <c r="BS299">
        <v>23.326280000000001</v>
      </c>
      <c r="BT299" s="1">
        <v>2.8512410000000002E-4</v>
      </c>
      <c r="BU299">
        <v>0.1607751</v>
      </c>
      <c r="BV299">
        <v>1.1780520000000001</v>
      </c>
      <c r="BW299">
        <v>23.4238</v>
      </c>
      <c r="BX299" s="1">
        <v>3.3880340000000002E-2</v>
      </c>
      <c r="BY299">
        <v>20.03604</v>
      </c>
      <c r="BZ299">
        <v>1.178013</v>
      </c>
      <c r="CA299">
        <v>23.66226</v>
      </c>
      <c r="CB299">
        <v>0.91579429999999995</v>
      </c>
      <c r="CC299">
        <v>563.48860000000002</v>
      </c>
      <c r="CD299">
        <v>1.177956</v>
      </c>
      <c r="CE299">
        <v>23.80397</v>
      </c>
      <c r="CF299">
        <v>7.7177389999999999</v>
      </c>
      <c r="CG299">
        <v>4917.4059999999999</v>
      </c>
      <c r="CH299">
        <v>1.1779379999999999</v>
      </c>
      <c r="CI299">
        <v>23.985330000000001</v>
      </c>
      <c r="CJ299">
        <v>24.884799999999998</v>
      </c>
      <c r="CK299">
        <v>16352.18</v>
      </c>
      <c r="CL299">
        <v>1.1778960000000001</v>
      </c>
      <c r="CM299">
        <v>23.853359999999999</v>
      </c>
      <c r="CN299">
        <v>35.546129999999998</v>
      </c>
      <c r="CO299">
        <v>24027.9</v>
      </c>
      <c r="CP299">
        <v>1.1778869999999999</v>
      </c>
      <c r="CQ299">
        <v>23.523250000000001</v>
      </c>
      <c r="CR299">
        <v>25.279699999999998</v>
      </c>
      <c r="CS299">
        <v>17511.77</v>
      </c>
      <c r="CT299">
        <v>1.177845</v>
      </c>
      <c r="CU299">
        <v>23.259720000000002</v>
      </c>
      <c r="CV299">
        <v>9.7756959999999999</v>
      </c>
      <c r="CW299">
        <v>6927.2179999999998</v>
      </c>
      <c r="CX299">
        <v>1.177861</v>
      </c>
      <c r="CY299">
        <v>23.12839</v>
      </c>
      <c r="CZ299">
        <v>2.2233200000000002</v>
      </c>
      <c r="DA299">
        <v>1607.896</v>
      </c>
      <c r="DB299">
        <v>1.177835</v>
      </c>
      <c r="DC299">
        <v>23.565650000000002</v>
      </c>
      <c r="DD299">
        <v>0.32229150000000001</v>
      </c>
      <c r="DE299">
        <v>237.06110000000001</v>
      </c>
      <c r="DF299">
        <v>1.177835</v>
      </c>
      <c r="DG299">
        <v>24.133279999999999</v>
      </c>
      <c r="DH299" s="1">
        <v>3.6650309999999998E-2</v>
      </c>
      <c r="DI299">
        <v>26.974440000000001</v>
      </c>
      <c r="DJ299">
        <v>1.177813</v>
      </c>
      <c r="DK299">
        <v>24.72073</v>
      </c>
      <c r="DL299" s="1">
        <v>7.9646370000000001E-3</v>
      </c>
      <c r="DM299">
        <v>5.5769929999999999</v>
      </c>
      <c r="DN299">
        <v>1.1778120000000001</v>
      </c>
      <c r="DO299">
        <v>25.192740000000001</v>
      </c>
      <c r="DP299" s="1">
        <v>5.14168E-3</v>
      </c>
      <c r="DQ299">
        <v>3.5089809999999999</v>
      </c>
      <c r="DR299">
        <v>1.177797</v>
      </c>
      <c r="DS299">
        <v>25.16141</v>
      </c>
      <c r="DT299">
        <v>4.2391E-3</v>
      </c>
      <c r="DU299">
        <v>2.886066</v>
      </c>
      <c r="DV299">
        <v>1.1777839999999999</v>
      </c>
      <c r="DW299">
        <v>24.938199999999998</v>
      </c>
      <c r="DX299" s="1">
        <v>3.5684499999999999E-3</v>
      </c>
      <c r="DY299">
        <v>2.4288979999999998</v>
      </c>
      <c r="DZ299">
        <v>1.1777690000000001</v>
      </c>
      <c r="EA299">
        <v>24.686820000000001</v>
      </c>
      <c r="EB299" s="1">
        <v>3.0207620000000002E-3</v>
      </c>
      <c r="EC299">
        <v>2.0557460000000001</v>
      </c>
      <c r="ED299">
        <v>1.1777150000000001</v>
      </c>
      <c r="EE299">
        <v>24.423919999999999</v>
      </c>
      <c r="EF299" s="1">
        <v>2.5710640000000001E-3</v>
      </c>
      <c r="EG299">
        <v>1.7493860000000001</v>
      </c>
      <c r="EH299">
        <v>1.1776709999999999</v>
      </c>
      <c r="EI299">
        <v>24.509699999999999</v>
      </c>
      <c r="EJ299" s="1">
        <v>2.202388E-3</v>
      </c>
      <c r="EK299">
        <v>1.498208</v>
      </c>
      <c r="EL299">
        <v>1.17764</v>
      </c>
      <c r="EM299">
        <v>24.84442</v>
      </c>
      <c r="EN299" s="1">
        <v>1.899946E-3</v>
      </c>
      <c r="EO299">
        <v>1.2921739999999999</v>
      </c>
      <c r="EP299">
        <v>1.17757</v>
      </c>
      <c r="EQ299">
        <v>25.248049999999999</v>
      </c>
      <c r="ER299" s="1">
        <v>1.6508060000000001E-3</v>
      </c>
      <c r="ES299">
        <v>1.12246</v>
      </c>
      <c r="ET299">
        <v>1.177511</v>
      </c>
      <c r="EU299">
        <v>25.573879999999999</v>
      </c>
      <c r="EV299" s="1">
        <v>1.4453070000000001E-3</v>
      </c>
      <c r="EW299">
        <v>0.98250749999999998</v>
      </c>
      <c r="EX299">
        <v>1.177467</v>
      </c>
      <c r="EY299">
        <v>25.50675</v>
      </c>
      <c r="EZ299" s="1">
        <v>1.2743660000000001E-3</v>
      </c>
      <c r="FA299">
        <v>0.86613499999999999</v>
      </c>
      <c r="FB299">
        <v>1.1773769999999999</v>
      </c>
      <c r="FC299">
        <v>25.274280000000001</v>
      </c>
      <c r="FD299" s="1">
        <v>1.130867E-3</v>
      </c>
      <c r="FE299">
        <v>0.76847829999999995</v>
      </c>
      <c r="FF299">
        <v>1.1773370000000001</v>
      </c>
      <c r="FG299">
        <v>25.045670000000001</v>
      </c>
      <c r="FH299" s="1">
        <v>1.0096180000000001E-3</v>
      </c>
      <c r="FI299">
        <v>0.68595390000000001</v>
      </c>
      <c r="FJ299">
        <v>1.177281</v>
      </c>
      <c r="FK299">
        <v>24.814019999999999</v>
      </c>
      <c r="FL299" s="1">
        <v>9.0694620000000001E-4</v>
      </c>
      <c r="FM299">
        <v>0.61609849999999999</v>
      </c>
      <c r="FN299">
        <v>1.1772119999999999</v>
      </c>
      <c r="FO299">
        <v>25.017109999999999</v>
      </c>
      <c r="FP299" s="1">
        <v>8.2050799999999996E-4</v>
      </c>
      <c r="FQ299">
        <v>0.55724870000000004</v>
      </c>
      <c r="FR299">
        <v>1.1771419999999999</v>
      </c>
      <c r="FS299">
        <v>25.255610000000001</v>
      </c>
      <c r="FT299" s="1">
        <v>7.478812E-4</v>
      </c>
      <c r="FU299">
        <v>0.50781989999999999</v>
      </c>
      <c r="FV299">
        <v>1.17709</v>
      </c>
      <c r="FW299">
        <v>25.3399</v>
      </c>
      <c r="FX299" s="1">
        <v>6.8646180000000003E-4</v>
      </c>
      <c r="FY299">
        <v>0.46602789999999999</v>
      </c>
      <c r="FZ299">
        <v>1.177036</v>
      </c>
      <c r="GA299">
        <v>25.391159999999999</v>
      </c>
      <c r="GB299" s="1">
        <v>6.3394769999999996E-4</v>
      </c>
      <c r="GC299">
        <v>0.43031789999999998</v>
      </c>
      <c r="GD299">
        <v>1.1769689999999999</v>
      </c>
      <c r="GE299">
        <v>25.238230000000001</v>
      </c>
      <c r="GF299" s="1">
        <v>5.882169E-4</v>
      </c>
      <c r="GG299">
        <v>0.39923380000000003</v>
      </c>
      <c r="GH299">
        <v>1.176939</v>
      </c>
      <c r="GI299">
        <v>25.187439999999999</v>
      </c>
      <c r="GJ299" s="1">
        <v>5.4900819999999999E-4</v>
      </c>
      <c r="GK299">
        <v>0.3725562</v>
      </c>
      <c r="GL299">
        <v>1.176882</v>
      </c>
      <c r="GM299">
        <v>25.120059999999999</v>
      </c>
      <c r="GN299" s="1">
        <v>5.1503050000000004E-4</v>
      </c>
      <c r="GO299">
        <v>0.3494601</v>
      </c>
      <c r="GP299">
        <v>1.1768259999999999</v>
      </c>
      <c r="GQ299">
        <v>24.969380000000001</v>
      </c>
      <c r="GR299" s="1">
        <v>4.8492650000000001E-4</v>
      </c>
      <c r="GS299">
        <v>0.32901380000000002</v>
      </c>
      <c r="GT299">
        <v>1.1768179999999999</v>
      </c>
      <c r="GU299">
        <v>24.635960000000001</v>
      </c>
      <c r="GV299" s="1">
        <v>4.5826200000000002E-4</v>
      </c>
      <c r="GW299">
        <v>0.31089519999999998</v>
      </c>
      <c r="GX299">
        <v>1.1767879999999999</v>
      </c>
      <c r="GY299">
        <v>24.556159999999998</v>
      </c>
      <c r="GZ299" s="1">
        <v>4.3471619999999999E-4</v>
      </c>
      <c r="HA299">
        <v>0.29489559999999998</v>
      </c>
      <c r="HB299">
        <v>1.1767609999999999</v>
      </c>
      <c r="HC299">
        <v>24.70082</v>
      </c>
      <c r="HD299" s="1">
        <v>4.1374940000000001E-4</v>
      </c>
      <c r="HE299">
        <v>0.2806535</v>
      </c>
      <c r="HF299">
        <v>1.1767570000000001</v>
      </c>
      <c r="HG299">
        <v>24.944959999999998</v>
      </c>
      <c r="HH299" s="1">
        <v>3.9449260000000002E-4</v>
      </c>
      <c r="HI299">
        <v>0.26759369999999999</v>
      </c>
      <c r="HJ299">
        <v>1.176722</v>
      </c>
      <c r="HK299">
        <v>24.941400000000002</v>
      </c>
      <c r="HL299" s="1">
        <v>3.767558E-4</v>
      </c>
      <c r="HM299">
        <v>0.25555430000000001</v>
      </c>
      <c r="HN299">
        <v>1.176725</v>
      </c>
      <c r="HO299">
        <v>24.762699999999999</v>
      </c>
      <c r="HP299" s="1">
        <v>3.606975E-4</v>
      </c>
      <c r="HQ299">
        <v>0.24464730000000001</v>
      </c>
      <c r="HR299">
        <v>1.176723</v>
      </c>
      <c r="HS299">
        <v>24.61824</v>
      </c>
      <c r="HT299" s="1">
        <v>3.4588739999999999E-4</v>
      </c>
      <c r="HU299">
        <v>0.23460130000000001</v>
      </c>
      <c r="HV299">
        <v>1.1767369999999999</v>
      </c>
      <c r="HW299">
        <v>24.343910000000001</v>
      </c>
      <c r="HX299" s="1">
        <v>3.3236449999999999E-4</v>
      </c>
      <c r="HY299">
        <v>0.22541649999999999</v>
      </c>
      <c r="HZ299">
        <v>1.17672</v>
      </c>
      <c r="IA299">
        <v>24.309139999999999</v>
      </c>
      <c r="IB299" s="1">
        <v>3.2008109999999998E-4</v>
      </c>
      <c r="IC299">
        <v>0.21707860000000001</v>
      </c>
      <c r="ID299">
        <v>1.1767160000000001</v>
      </c>
      <c r="IE299">
        <v>24.345009999999998</v>
      </c>
      <c r="IF299" s="1">
        <v>3.0872899999999999E-4</v>
      </c>
      <c r="IG299">
        <v>0.20937230000000001</v>
      </c>
      <c r="IH299">
        <v>1.1767080000000001</v>
      </c>
      <c r="II299">
        <v>24.411269999999998</v>
      </c>
      <c r="IJ299" s="1">
        <v>2.9813350000000002E-4</v>
      </c>
      <c r="IK299">
        <v>0.20219290000000001</v>
      </c>
      <c r="IL299">
        <v>1.1766989999999999</v>
      </c>
      <c r="IM299">
        <v>24.554040000000001</v>
      </c>
      <c r="IN299" s="1">
        <v>2.880143E-4</v>
      </c>
      <c r="IO299">
        <v>0.19533629999999999</v>
      </c>
      <c r="IP299">
        <v>1.1767049999999999</v>
      </c>
      <c r="IQ299">
        <v>24.489509999999999</v>
      </c>
      <c r="IR299" s="1">
        <v>2.7839249999999998E-4</v>
      </c>
      <c r="IS299">
        <v>0.18881300000000001</v>
      </c>
      <c r="IT299">
        <v>1.1766730000000001</v>
      </c>
      <c r="IU299">
        <v>24.365690000000001</v>
      </c>
      <c r="IV299" s="1">
        <v>2.6930550000000002E-4</v>
      </c>
      <c r="IW299">
        <v>0.18264749999999999</v>
      </c>
      <c r="IX299">
        <v>1.176685</v>
      </c>
      <c r="IY299">
        <v>24.222010000000001</v>
      </c>
      <c r="IZ299" s="1">
        <v>2.6080809999999999E-4</v>
      </c>
      <c r="JA299">
        <v>0.17688499999999999</v>
      </c>
      <c r="JB299">
        <v>1.1766460000000001</v>
      </c>
      <c r="JC299">
        <v>24.096900000000002</v>
      </c>
      <c r="JD299" s="1">
        <v>2.5270739999999999E-4</v>
      </c>
      <c r="JE299">
        <v>0.17140639999999999</v>
      </c>
      <c r="JF299">
        <v>1.1766369999999999</v>
      </c>
      <c r="JG299">
        <v>24.402090000000001</v>
      </c>
      <c r="JH299" s="1">
        <v>2.4476970000000001E-4</v>
      </c>
      <c r="JI299">
        <v>0.16602729999999999</v>
      </c>
      <c r="JJ299">
        <v>1.1766129999999999</v>
      </c>
      <c r="JK299">
        <v>24.743919999999999</v>
      </c>
      <c r="JL299" s="1">
        <v>2.370323E-4</v>
      </c>
      <c r="JM299">
        <v>0.16078770000000001</v>
      </c>
      <c r="JN299">
        <v>1.1766030000000001</v>
      </c>
      <c r="JO299">
        <v>24.999690000000001</v>
      </c>
      <c r="JP299" s="1">
        <v>2.294892E-4</v>
      </c>
      <c r="JQ299">
        <v>0.15568100000000001</v>
      </c>
      <c r="JR299">
        <v>1.1765749999999999</v>
      </c>
      <c r="JS299">
        <v>25.092580000000002</v>
      </c>
      <c r="JT299" s="1">
        <v>2.2238269999999999E-4</v>
      </c>
      <c r="JU299">
        <v>0.15085390000000001</v>
      </c>
      <c r="JV299">
        <v>1.1765410000000001</v>
      </c>
      <c r="JW299">
        <v>25.008369999999999</v>
      </c>
      <c r="JX299" s="1">
        <v>2.1574450000000001E-4</v>
      </c>
      <c r="JY299">
        <v>0.14635600000000001</v>
      </c>
      <c r="JZ299">
        <v>1.176509</v>
      </c>
      <c r="KA299">
        <v>24.77722</v>
      </c>
      <c r="KB299" s="1">
        <v>2.0927700000000001E-4</v>
      </c>
      <c r="KC299">
        <v>0.14197679999999999</v>
      </c>
      <c r="KD299">
        <v>1.1764760000000001</v>
      </c>
      <c r="KE299">
        <v>24.622140000000002</v>
      </c>
      <c r="KF299" s="1">
        <v>2.028628E-4</v>
      </c>
      <c r="KG299">
        <v>0.13763149999999999</v>
      </c>
      <c r="KH299">
        <v>1.1764300000000001</v>
      </c>
      <c r="KI299">
        <v>24.511189999999999</v>
      </c>
      <c r="KJ299" s="1">
        <v>1.9668490000000001E-4</v>
      </c>
      <c r="KK299">
        <v>0.1334487</v>
      </c>
      <c r="KL299">
        <v>1.1764060000000001</v>
      </c>
      <c r="KM299">
        <v>24.842310000000001</v>
      </c>
      <c r="KN299" s="1">
        <v>1.9071560000000001E-4</v>
      </c>
      <c r="KO299">
        <v>0.12940299999999999</v>
      </c>
      <c r="KP299">
        <v>1.176337</v>
      </c>
      <c r="KQ299">
        <v>25.20834</v>
      </c>
      <c r="KR299" s="1">
        <v>1.850376E-4</v>
      </c>
      <c r="KS299">
        <v>0.12554989999999999</v>
      </c>
      <c r="KT299">
        <v>1.176301</v>
      </c>
      <c r="KU299">
        <v>25.543050000000001</v>
      </c>
      <c r="KV299" s="1">
        <v>1.7968650000000001E-4</v>
      </c>
      <c r="KW299">
        <v>0.1219244</v>
      </c>
      <c r="KX299">
        <v>1.1762509999999999</v>
      </c>
      <c r="KY299">
        <v>25.789069999999999</v>
      </c>
      <c r="KZ299" s="1">
        <v>1.743972E-4</v>
      </c>
      <c r="LA299">
        <v>0.1183409</v>
      </c>
      <c r="LB299">
        <v>1.176196</v>
      </c>
      <c r="LC299">
        <v>25.680250000000001</v>
      </c>
      <c r="LD299" s="1">
        <v>1.6936840000000001E-4</v>
      </c>
      <c r="LE299">
        <v>0.11492910000000001</v>
      </c>
      <c r="LF299">
        <v>1.1761740000000001</v>
      </c>
      <c r="LG299">
        <v>25.46189</v>
      </c>
      <c r="LH299" s="1">
        <v>1.644688E-4</v>
      </c>
      <c r="LI299">
        <v>0.11161119999999999</v>
      </c>
      <c r="LJ299">
        <v>1.176123</v>
      </c>
      <c r="LK299">
        <v>25.28764</v>
      </c>
      <c r="LL299" s="1">
        <v>1.596766E-4</v>
      </c>
      <c r="LM299">
        <v>0.1083614</v>
      </c>
      <c r="LN299">
        <v>1.176102</v>
      </c>
      <c r="LO299">
        <v>25.174250000000001</v>
      </c>
      <c r="LP299" s="1">
        <v>1.5516940000000001E-4</v>
      </c>
      <c r="LQ299">
        <v>0.10530009999999999</v>
      </c>
      <c r="LR299">
        <v>1.176034</v>
      </c>
      <c r="LS299">
        <v>25.58858</v>
      </c>
      <c r="LT299" s="1">
        <v>1.5076179999999999E-4</v>
      </c>
      <c r="LU299">
        <v>0.1023158</v>
      </c>
      <c r="LV299">
        <v>1.1760170000000001</v>
      </c>
      <c r="LW299">
        <v>26.065000000000001</v>
      </c>
      <c r="LX299" s="1">
        <v>1.4651169999999999E-4</v>
      </c>
      <c r="LY299" s="1">
        <v>9.9429580000000004E-2</v>
      </c>
      <c r="LZ299">
        <v>1.1759869999999999</v>
      </c>
      <c r="MA299">
        <v>26.537089999999999</v>
      </c>
      <c r="MB299" s="1">
        <v>1.4252629999999999E-4</v>
      </c>
      <c r="MC299" s="1">
        <v>9.6723020000000007E-2</v>
      </c>
      <c r="MD299">
        <v>1.17594</v>
      </c>
      <c r="ME299">
        <v>26.969200000000001</v>
      </c>
      <c r="MF299" s="1">
        <v>1.3872290000000001E-4</v>
      </c>
      <c r="MG299" s="1">
        <v>9.4145549999999995E-2</v>
      </c>
      <c r="MH299">
        <v>1.175897</v>
      </c>
      <c r="MI299">
        <v>26.992909999999998</v>
      </c>
      <c r="MJ299" s="1">
        <v>1.3495679999999999E-4</v>
      </c>
      <c r="MK299" s="1">
        <v>9.1594670000000003E-2</v>
      </c>
      <c r="ML299">
        <v>1.175862</v>
      </c>
      <c r="MM299">
        <v>26.841809999999999</v>
      </c>
      <c r="MN299" s="1">
        <v>1.313237E-4</v>
      </c>
      <c r="MO299" s="1">
        <v>8.9126709999999998E-2</v>
      </c>
      <c r="MP299">
        <v>1.175856</v>
      </c>
      <c r="MQ299">
        <v>26.60398</v>
      </c>
      <c r="MR299" s="1">
        <v>1.279187E-4</v>
      </c>
      <c r="MS299" s="1">
        <v>8.6812189999999997E-2</v>
      </c>
      <c r="MT299">
        <v>1.175805</v>
      </c>
      <c r="MU299">
        <v>26.28838</v>
      </c>
      <c r="MV299" s="1">
        <v>1.2458430000000001E-4</v>
      </c>
      <c r="MW299" s="1">
        <v>8.4555950000000005E-2</v>
      </c>
      <c r="MX299">
        <v>1.175797</v>
      </c>
      <c r="MY299">
        <v>26.041599999999999</v>
      </c>
      <c r="MZ299" s="1">
        <v>1.2119090000000001E-4</v>
      </c>
      <c r="NA299" s="1">
        <v>8.2255750000000002E-2</v>
      </c>
      <c r="NB299">
        <v>1.175746</v>
      </c>
      <c r="NC299">
        <v>26.057130000000001</v>
      </c>
      <c r="ND299" s="1">
        <v>1.178893E-4</v>
      </c>
      <c r="NE299">
        <v>8.0016799999999999E-2</v>
      </c>
      <c r="NF299">
        <v>1.1757519999999999</v>
      </c>
      <c r="NG299">
        <v>26.363340000000001</v>
      </c>
      <c r="NH299" s="1">
        <v>1.1461780000000001E-4</v>
      </c>
      <c r="NI299" s="1">
        <v>7.7798439999999996E-2</v>
      </c>
      <c r="NJ299">
        <v>1.1756789999999999</v>
      </c>
      <c r="NK299">
        <v>26.421209999999999</v>
      </c>
      <c r="NL299" s="1">
        <v>1.114991E-4</v>
      </c>
      <c r="NM299" s="1">
        <v>7.5681319999999996E-2</v>
      </c>
      <c r="NN299">
        <v>1.175659</v>
      </c>
      <c r="NO299">
        <v>26.31973</v>
      </c>
      <c r="NP299" s="1">
        <v>1.085194E-4</v>
      </c>
      <c r="NQ299" s="1">
        <v>7.3659870000000002E-2</v>
      </c>
      <c r="NR299">
        <v>1.1756359999999999</v>
      </c>
      <c r="NS299">
        <v>26.208089999999999</v>
      </c>
      <c r="NT299" s="1">
        <v>1.056466E-4</v>
      </c>
      <c r="NU299" s="1">
        <v>7.1711880000000006E-2</v>
      </c>
      <c r="NV299">
        <v>1.175608</v>
      </c>
      <c r="NW299">
        <v>26.014700000000001</v>
      </c>
      <c r="NX299" s="1">
        <v>1.027719E-4</v>
      </c>
      <c r="NY299" s="1">
        <v>6.9762110000000002E-2</v>
      </c>
      <c r="NZ299">
        <v>1.1755500000000001</v>
      </c>
      <c r="OA299">
        <v>25.714310000000001</v>
      </c>
      <c r="OB299" s="1">
        <v>9.9916009999999997E-5</v>
      </c>
      <c r="OC299" s="1">
        <v>6.7826639999999994E-2</v>
      </c>
      <c r="OD299">
        <v>1.175519</v>
      </c>
      <c r="OE299">
        <v>25.767479999999999</v>
      </c>
      <c r="OF299" s="1">
        <v>9.7048399999999997E-5</v>
      </c>
      <c r="OG299" s="1">
        <v>6.5884479999999995E-2</v>
      </c>
      <c r="OH299">
        <v>1.1755139999999999</v>
      </c>
      <c r="OI299">
        <v>25.911079999999998</v>
      </c>
      <c r="OJ299" s="1">
        <v>9.4283600000000006E-5</v>
      </c>
      <c r="OK299" s="1">
        <v>6.4005770000000003E-2</v>
      </c>
    </row>
    <row r="300" spans="1:401" x14ac:dyDescent="0.35">
      <c r="A300">
        <v>306</v>
      </c>
      <c r="B300" t="s">
        <v>4</v>
      </c>
      <c r="C300" t="s">
        <v>181</v>
      </c>
      <c r="D300" t="s">
        <v>304</v>
      </c>
      <c r="E300">
        <v>925.40639999999996</v>
      </c>
      <c r="F300">
        <v>0.96971370000000001</v>
      </c>
      <c r="G300">
        <v>25.752389999999998</v>
      </c>
      <c r="H300">
        <v>0</v>
      </c>
      <c r="I300">
        <v>0</v>
      </c>
      <c r="J300">
        <v>0.96971070000000004</v>
      </c>
      <c r="K300">
        <v>25.487649999999999</v>
      </c>
      <c r="L300">
        <v>0</v>
      </c>
      <c r="M300">
        <v>0</v>
      </c>
      <c r="N300">
        <v>0.96970120000000004</v>
      </c>
      <c r="O300">
        <v>25.08484</v>
      </c>
      <c r="P300">
        <v>0</v>
      </c>
      <c r="Q300">
        <v>0</v>
      </c>
      <c r="R300">
        <v>0.96967110000000001</v>
      </c>
      <c r="S300">
        <v>24.666340000000002</v>
      </c>
      <c r="T300">
        <v>0</v>
      </c>
      <c r="U300">
        <v>0</v>
      </c>
      <c r="V300">
        <v>0.96964229999999996</v>
      </c>
      <c r="W300">
        <v>24.529129999999999</v>
      </c>
      <c r="X300">
        <v>0</v>
      </c>
      <c r="Y300">
        <v>0</v>
      </c>
      <c r="Z300">
        <v>0.96960820000000003</v>
      </c>
      <c r="AA300">
        <v>24.383669999999999</v>
      </c>
      <c r="AB300">
        <v>0</v>
      </c>
      <c r="AC300">
        <v>0</v>
      </c>
      <c r="AD300">
        <v>0.96961149999999996</v>
      </c>
      <c r="AE300">
        <v>24.30932</v>
      </c>
      <c r="AF300">
        <v>0</v>
      </c>
      <c r="AG300">
        <v>0</v>
      </c>
      <c r="AH300">
        <v>0.96957979999999999</v>
      </c>
      <c r="AI300">
        <v>24.263030000000001</v>
      </c>
      <c r="AJ300">
        <v>0</v>
      </c>
      <c r="AK300">
        <v>0</v>
      </c>
      <c r="AL300">
        <v>0.96954099999999999</v>
      </c>
      <c r="AM300">
        <v>24.16262</v>
      </c>
      <c r="AN300">
        <v>0</v>
      </c>
      <c r="AO300">
        <v>0</v>
      </c>
      <c r="AP300">
        <v>0.96951370000000003</v>
      </c>
      <c r="AQ300">
        <v>24.28755</v>
      </c>
      <c r="AR300">
        <v>0</v>
      </c>
      <c r="AS300">
        <v>0</v>
      </c>
      <c r="AT300">
        <v>0.9695395</v>
      </c>
      <c r="AU300">
        <v>24.424669999999999</v>
      </c>
      <c r="AV300">
        <v>0</v>
      </c>
      <c r="AW300">
        <v>0</v>
      </c>
      <c r="AX300">
        <v>0.96951869999999996</v>
      </c>
      <c r="AY300">
        <v>24.360849999999999</v>
      </c>
      <c r="AZ300">
        <v>0</v>
      </c>
      <c r="BA300">
        <v>0</v>
      </c>
      <c r="BB300">
        <v>0.96952579999999999</v>
      </c>
      <c r="BC300">
        <v>24.307369999999999</v>
      </c>
      <c r="BD300">
        <v>0</v>
      </c>
      <c r="BE300" s="1">
        <v>2.1921730000000001E-36</v>
      </c>
      <c r="BF300">
        <v>0.96949479999999999</v>
      </c>
      <c r="BG300">
        <v>24.096810000000001</v>
      </c>
      <c r="BH300" s="1">
        <v>5.021347E-21</v>
      </c>
      <c r="BI300" s="1">
        <v>2.2350260000000001E-18</v>
      </c>
      <c r="BJ300">
        <v>0.96949890000000005</v>
      </c>
      <c r="BK300">
        <v>23.77975</v>
      </c>
      <c r="BL300" s="1">
        <v>1.060984E-13</v>
      </c>
      <c r="BM300" s="1">
        <v>7.3398240000000005E-11</v>
      </c>
      <c r="BN300">
        <v>0.96948809999999996</v>
      </c>
      <c r="BO300">
        <v>23.55265</v>
      </c>
      <c r="BP300" s="1">
        <v>1.7230989999999999E-7</v>
      </c>
      <c r="BQ300" s="1">
        <v>9.5305670000000003E-5</v>
      </c>
      <c r="BR300">
        <v>0.9694834</v>
      </c>
      <c r="BS300">
        <v>23.342829999999999</v>
      </c>
      <c r="BT300" s="1">
        <v>1.965786E-4</v>
      </c>
      <c r="BU300">
        <v>0.1154857</v>
      </c>
      <c r="BV300">
        <v>0.96948429999999997</v>
      </c>
      <c r="BW300">
        <v>23.45196</v>
      </c>
      <c r="BX300" s="1">
        <v>2.593854E-2</v>
      </c>
      <c r="BY300">
        <v>15.91667</v>
      </c>
      <c r="BZ300">
        <v>0.96952439999999995</v>
      </c>
      <c r="CA300">
        <v>23.69491</v>
      </c>
      <c r="CB300">
        <v>0.76153340000000003</v>
      </c>
      <c r="CC300">
        <v>484.2013</v>
      </c>
      <c r="CD300">
        <v>0.96949879999999999</v>
      </c>
      <c r="CE300">
        <v>23.83353</v>
      </c>
      <c r="CF300">
        <v>6.8788150000000003</v>
      </c>
      <c r="CG300">
        <v>4510.5039999999999</v>
      </c>
      <c r="CH300">
        <v>0.9695165</v>
      </c>
      <c r="CI300">
        <v>24.015309999999999</v>
      </c>
      <c r="CJ300">
        <v>23.552859999999999</v>
      </c>
      <c r="CK300">
        <v>15862.76</v>
      </c>
      <c r="CL300">
        <v>0.96950009999999998</v>
      </c>
      <c r="CM300">
        <v>23.876650000000001</v>
      </c>
      <c r="CN300">
        <v>35.492739999999998</v>
      </c>
      <c r="CO300">
        <v>24482.68</v>
      </c>
      <c r="CP300">
        <v>0.96951549999999997</v>
      </c>
      <c r="CQ300">
        <v>23.538609999999998</v>
      </c>
      <c r="CR300">
        <v>26.442049999999998</v>
      </c>
      <c r="CS300">
        <v>18625.05</v>
      </c>
      <c r="CT300">
        <v>0.96952649999999996</v>
      </c>
      <c r="CU300">
        <v>23.274909999999998</v>
      </c>
      <c r="CV300">
        <v>10.66527</v>
      </c>
      <c r="CW300">
        <v>7655.3779999999997</v>
      </c>
      <c r="CX300">
        <v>0.96955559999999996</v>
      </c>
      <c r="CY300">
        <v>23.143709999999999</v>
      </c>
      <c r="CZ300">
        <v>2.5185300000000002</v>
      </c>
      <c r="DA300">
        <v>1838.3050000000001</v>
      </c>
      <c r="DB300">
        <v>0.9695376</v>
      </c>
      <c r="DC300">
        <v>23.59205</v>
      </c>
      <c r="DD300">
        <v>0.37657950000000001</v>
      </c>
      <c r="DE300">
        <v>278.72519999999997</v>
      </c>
      <c r="DF300">
        <v>0.96955259999999999</v>
      </c>
      <c r="DG300">
        <v>24.160160000000001</v>
      </c>
      <c r="DH300" s="1">
        <v>4.289515E-2</v>
      </c>
      <c r="DI300">
        <v>31.815069999999999</v>
      </c>
      <c r="DJ300">
        <v>0.96954600000000002</v>
      </c>
      <c r="DK300">
        <v>24.744499999999999</v>
      </c>
      <c r="DL300" s="1">
        <v>8.5090519999999996E-3</v>
      </c>
      <c r="DM300">
        <v>6.0707300000000002</v>
      </c>
      <c r="DN300">
        <v>0.96956339999999996</v>
      </c>
      <c r="DO300">
        <v>25.214110000000002</v>
      </c>
      <c r="DP300" s="1">
        <v>5.2312010000000004E-3</v>
      </c>
      <c r="DQ300">
        <v>3.6448040000000002</v>
      </c>
      <c r="DR300">
        <v>0.96955279999999999</v>
      </c>
      <c r="DS300">
        <v>25.17144</v>
      </c>
      <c r="DT300" s="1">
        <v>4.2929709999999996E-3</v>
      </c>
      <c r="DU300">
        <v>2.9840520000000001</v>
      </c>
      <c r="DV300">
        <v>0.96952899999999997</v>
      </c>
      <c r="DW300">
        <v>24.946639999999999</v>
      </c>
      <c r="DX300" s="1">
        <v>3.6117990000000002E-3</v>
      </c>
      <c r="DY300">
        <v>2.510046</v>
      </c>
      <c r="DZ300">
        <v>0.9695587</v>
      </c>
      <c r="EA300">
        <v>24.701250000000002</v>
      </c>
      <c r="EB300" s="1">
        <v>3.0563640000000002E-3</v>
      </c>
      <c r="EC300">
        <v>2.123745</v>
      </c>
      <c r="ED300">
        <v>0.96953239999999996</v>
      </c>
      <c r="EE300">
        <v>24.447189999999999</v>
      </c>
      <c r="EF300" s="1">
        <v>2.6002880000000001E-3</v>
      </c>
      <c r="EG300">
        <v>1.806578</v>
      </c>
      <c r="EH300">
        <v>0.96951290000000001</v>
      </c>
      <c r="EI300">
        <v>24.545770000000001</v>
      </c>
      <c r="EJ300" s="1">
        <v>2.2262990000000002E-3</v>
      </c>
      <c r="EK300">
        <v>1.546484</v>
      </c>
      <c r="EL300">
        <v>0.96950999999999998</v>
      </c>
      <c r="EM300">
        <v>24.886500000000002</v>
      </c>
      <c r="EN300" s="1">
        <v>1.9196160000000001E-3</v>
      </c>
      <c r="EO300">
        <v>1.333218</v>
      </c>
      <c r="EP300">
        <v>0.96950749999999997</v>
      </c>
      <c r="EQ300">
        <v>25.28764</v>
      </c>
      <c r="ER300" s="1">
        <v>1.6670229999999999E-3</v>
      </c>
      <c r="ES300">
        <v>1.1575549999999999</v>
      </c>
      <c r="ET300">
        <v>0.96948869999999998</v>
      </c>
      <c r="EU300">
        <v>25.603899999999999</v>
      </c>
      <c r="EV300" s="1">
        <v>1.4587020000000001E-3</v>
      </c>
      <c r="EW300">
        <v>1.0127250000000001</v>
      </c>
      <c r="EX300">
        <v>0.96947989999999995</v>
      </c>
      <c r="EY300">
        <v>25.520990000000001</v>
      </c>
      <c r="EZ300" s="1">
        <v>1.285574E-3</v>
      </c>
      <c r="FA300">
        <v>0.89240399999999998</v>
      </c>
      <c r="FB300">
        <v>0.96947559999999999</v>
      </c>
      <c r="FC300">
        <v>25.28266</v>
      </c>
      <c r="FD300">
        <v>1.1402999999999999E-3</v>
      </c>
      <c r="FE300">
        <v>0.79145379999999999</v>
      </c>
      <c r="FF300">
        <v>0.96944450000000004</v>
      </c>
      <c r="FG300">
        <v>25.058399999999999</v>
      </c>
      <c r="FH300" s="1">
        <v>1.0176129999999999E-3</v>
      </c>
      <c r="FI300">
        <v>0.70621290000000003</v>
      </c>
      <c r="FJ300">
        <v>0.9694334</v>
      </c>
      <c r="FK300">
        <v>24.832249999999998</v>
      </c>
      <c r="FL300" s="1">
        <v>9.1369400000000005E-4</v>
      </c>
      <c r="FM300">
        <v>0.63402780000000003</v>
      </c>
      <c r="FN300">
        <v>0.96947360000000005</v>
      </c>
      <c r="FO300">
        <v>25.05151</v>
      </c>
      <c r="FP300" s="1">
        <v>8.2617970000000004E-4</v>
      </c>
      <c r="FQ300">
        <v>0.57319679999999995</v>
      </c>
      <c r="FR300">
        <v>0.9694256</v>
      </c>
      <c r="FS300">
        <v>25.293769999999999</v>
      </c>
      <c r="FT300" s="1">
        <v>7.52657E-4</v>
      </c>
      <c r="FU300">
        <v>0.52210679999999998</v>
      </c>
      <c r="FV300">
        <v>0.96944669999999999</v>
      </c>
      <c r="FW300">
        <v>25.3691</v>
      </c>
      <c r="FX300" s="1">
        <v>6.9051180000000005E-4</v>
      </c>
      <c r="FY300">
        <v>0.47893200000000002</v>
      </c>
      <c r="FZ300">
        <v>0.96943840000000003</v>
      </c>
      <c r="GA300">
        <v>25.41273</v>
      </c>
      <c r="GB300" s="1">
        <v>6.3745290000000003E-4</v>
      </c>
      <c r="GC300">
        <v>0.44209080000000001</v>
      </c>
      <c r="GD300">
        <v>0.96940919999999997</v>
      </c>
      <c r="GE300">
        <v>25.2483</v>
      </c>
      <c r="GF300" s="1">
        <v>5.9125319999999999E-4</v>
      </c>
      <c r="GG300">
        <v>0.41002280000000002</v>
      </c>
      <c r="GH300">
        <v>0.96942240000000002</v>
      </c>
      <c r="GI300">
        <v>25.19961</v>
      </c>
      <c r="GJ300" s="1">
        <v>5.5160439999999995E-4</v>
      </c>
      <c r="GK300">
        <v>0.38248080000000001</v>
      </c>
      <c r="GL300">
        <v>0.96942620000000002</v>
      </c>
      <c r="GM300">
        <v>25.136299999999999</v>
      </c>
      <c r="GN300" s="1">
        <v>5.1731420000000001E-4</v>
      </c>
      <c r="GO300">
        <v>0.3586743</v>
      </c>
      <c r="GP300">
        <v>0.96944200000000003</v>
      </c>
      <c r="GQ300">
        <v>24.994789999999998</v>
      </c>
      <c r="GR300" s="1">
        <v>4.8695299999999998E-4</v>
      </c>
      <c r="GS300">
        <v>0.33761210000000003</v>
      </c>
      <c r="GT300">
        <v>0.96942459999999997</v>
      </c>
      <c r="GU300">
        <v>24.66948</v>
      </c>
      <c r="GV300" s="1">
        <v>4.600502E-4</v>
      </c>
      <c r="GW300">
        <v>0.31894620000000001</v>
      </c>
      <c r="GX300">
        <v>0.96945380000000003</v>
      </c>
      <c r="GY300">
        <v>24.600370000000002</v>
      </c>
      <c r="GZ300" s="1">
        <v>4.362964E-4</v>
      </c>
      <c r="HA300">
        <v>0.30246050000000002</v>
      </c>
      <c r="HB300">
        <v>0.96944949999999996</v>
      </c>
      <c r="HC300">
        <v>24.74851</v>
      </c>
      <c r="HD300" s="1">
        <v>4.1517460000000002E-4</v>
      </c>
      <c r="HE300">
        <v>0.287802</v>
      </c>
      <c r="HF300">
        <v>0.96942890000000004</v>
      </c>
      <c r="HG300">
        <v>24.980519999999999</v>
      </c>
      <c r="HH300" s="1">
        <v>3.9581540000000002E-4</v>
      </c>
      <c r="HI300">
        <v>0.27438899999999999</v>
      </c>
      <c r="HJ300">
        <v>0.96943769999999996</v>
      </c>
      <c r="HK300">
        <v>24.957159999999998</v>
      </c>
      <c r="HL300" s="1">
        <v>3.7795910000000001E-4</v>
      </c>
      <c r="HM300">
        <v>0.26200590000000001</v>
      </c>
      <c r="HN300">
        <v>0.9694585</v>
      </c>
      <c r="HO300">
        <v>24.764030000000002</v>
      </c>
      <c r="HP300" s="1">
        <v>3.6179479999999997E-4</v>
      </c>
      <c r="HQ300">
        <v>0.25079069999999998</v>
      </c>
      <c r="HR300">
        <v>0.9694644</v>
      </c>
      <c r="HS300">
        <v>24.62782</v>
      </c>
      <c r="HT300" s="1">
        <v>3.4689889999999998E-4</v>
      </c>
      <c r="HU300">
        <v>0.2404674</v>
      </c>
      <c r="HV300">
        <v>0.96948409999999996</v>
      </c>
      <c r="HW300">
        <v>24.363910000000001</v>
      </c>
      <c r="HX300" s="1">
        <v>3.3328379999999998E-4</v>
      </c>
      <c r="HY300">
        <v>0.23102300000000001</v>
      </c>
      <c r="HZ300">
        <v>0.96947519999999998</v>
      </c>
      <c r="IA300">
        <v>24.347899999999999</v>
      </c>
      <c r="IB300" s="1">
        <v>3.2092219999999997E-4</v>
      </c>
      <c r="IC300">
        <v>0.22244720000000001</v>
      </c>
      <c r="ID300">
        <v>0.96950570000000003</v>
      </c>
      <c r="IE300">
        <v>24.391069999999999</v>
      </c>
      <c r="IF300" s="1">
        <v>3.0950690000000001E-4</v>
      </c>
      <c r="IG300">
        <v>0.2145301</v>
      </c>
      <c r="IH300">
        <v>0.96947119999999998</v>
      </c>
      <c r="II300">
        <v>24.449259999999999</v>
      </c>
      <c r="IJ300" s="1">
        <v>2.9887030000000001E-4</v>
      </c>
      <c r="IK300">
        <v>0.20716280000000001</v>
      </c>
      <c r="IL300">
        <v>0.96949010000000002</v>
      </c>
      <c r="IM300">
        <v>24.57986</v>
      </c>
      <c r="IN300" s="1">
        <v>2.8871529999999998E-4</v>
      </c>
      <c r="IO300">
        <v>0.20013210000000001</v>
      </c>
      <c r="IP300">
        <v>0.96947879999999997</v>
      </c>
      <c r="IQ300">
        <v>24.500170000000001</v>
      </c>
      <c r="IR300" s="1">
        <v>2.790639E-4</v>
      </c>
      <c r="IS300">
        <v>0.19344610000000001</v>
      </c>
      <c r="IT300">
        <v>0.96948129999999999</v>
      </c>
      <c r="IU300">
        <v>24.37651</v>
      </c>
      <c r="IV300" s="1">
        <v>2.6992949999999998E-4</v>
      </c>
      <c r="IW300">
        <v>0.18711050000000001</v>
      </c>
      <c r="IX300">
        <v>0.96950040000000004</v>
      </c>
      <c r="IY300">
        <v>24.238140000000001</v>
      </c>
      <c r="IZ300" s="1">
        <v>2.6139620000000002E-4</v>
      </c>
      <c r="JA300">
        <v>0.1811989</v>
      </c>
      <c r="JB300">
        <v>0.9694758</v>
      </c>
      <c r="JC300">
        <v>24.118099999999998</v>
      </c>
      <c r="JD300" s="1">
        <v>2.532756E-4</v>
      </c>
      <c r="JE300">
        <v>0.17558460000000001</v>
      </c>
      <c r="JF300">
        <v>0.96947749999999999</v>
      </c>
      <c r="JG300">
        <v>24.43796</v>
      </c>
      <c r="JH300" s="1">
        <v>2.4532569999999998E-4</v>
      </c>
      <c r="JI300">
        <v>0.17007929999999999</v>
      </c>
      <c r="JJ300">
        <v>0.96946730000000003</v>
      </c>
      <c r="JK300">
        <v>24.78088</v>
      </c>
      <c r="JL300" s="1">
        <v>2.3757680000000001E-4</v>
      </c>
      <c r="JM300">
        <v>0.164716</v>
      </c>
      <c r="JN300">
        <v>0.96944520000000001</v>
      </c>
      <c r="JO300">
        <v>25.032260000000001</v>
      </c>
      <c r="JP300" s="1">
        <v>2.3001329999999999E-4</v>
      </c>
      <c r="JQ300">
        <v>0.15948499999999999</v>
      </c>
      <c r="JR300">
        <v>0.96946429999999995</v>
      </c>
      <c r="JS300">
        <v>25.117989999999999</v>
      </c>
      <c r="JT300" s="1">
        <v>2.228722E-4</v>
      </c>
      <c r="JU300">
        <v>0.15452750000000001</v>
      </c>
      <c r="JV300">
        <v>0.96944759999999996</v>
      </c>
      <c r="JW300">
        <v>25.02589</v>
      </c>
      <c r="JX300" s="1">
        <v>2.162039E-4</v>
      </c>
      <c r="JY300">
        <v>0.14991119999999999</v>
      </c>
      <c r="JZ300">
        <v>0.96944620000000004</v>
      </c>
      <c r="KA300">
        <v>24.788889999999999</v>
      </c>
      <c r="KB300" s="1">
        <v>2.0973810000000001E-4</v>
      </c>
      <c r="KC300">
        <v>0.1454356</v>
      </c>
      <c r="KD300">
        <v>0.96943400000000002</v>
      </c>
      <c r="KE300">
        <v>24.633009999999999</v>
      </c>
      <c r="KF300" s="1">
        <v>2.0330899999999999E-4</v>
      </c>
      <c r="KG300">
        <v>0.14098559999999999</v>
      </c>
      <c r="KH300">
        <v>0.96942039999999996</v>
      </c>
      <c r="KI300">
        <v>24.526219999999999</v>
      </c>
      <c r="KJ300" s="1">
        <v>1.9711859999999999E-4</v>
      </c>
      <c r="KK300">
        <v>0.1367023</v>
      </c>
      <c r="KL300">
        <v>0.96941710000000003</v>
      </c>
      <c r="KM300">
        <v>24.872450000000001</v>
      </c>
      <c r="KN300" s="1">
        <v>1.9112999999999999E-4</v>
      </c>
      <c r="KO300">
        <v>0.1325566</v>
      </c>
      <c r="KP300">
        <v>0.96941040000000001</v>
      </c>
      <c r="KQ300">
        <v>25.247630000000001</v>
      </c>
      <c r="KR300" s="1">
        <v>1.854289E-4</v>
      </c>
      <c r="KS300">
        <v>0.12860279999999999</v>
      </c>
      <c r="KT300">
        <v>0.96940059999999995</v>
      </c>
      <c r="KU300">
        <v>25.583570000000002</v>
      </c>
      <c r="KV300" s="1">
        <v>1.8006439999999999E-4</v>
      </c>
      <c r="KW300">
        <v>0.1248875</v>
      </c>
      <c r="KX300">
        <v>0.96938599999999997</v>
      </c>
      <c r="KY300">
        <v>25.82396</v>
      </c>
      <c r="KZ300" s="1">
        <v>1.7476580000000001E-4</v>
      </c>
      <c r="LA300">
        <v>0.1212191</v>
      </c>
      <c r="LB300">
        <v>0.9693927</v>
      </c>
      <c r="LC300">
        <v>25.6981</v>
      </c>
      <c r="LD300" s="1">
        <v>1.697178E-4</v>
      </c>
      <c r="LE300">
        <v>0.1177199</v>
      </c>
      <c r="LF300">
        <v>0.96937070000000003</v>
      </c>
      <c r="LG300">
        <v>25.471450000000001</v>
      </c>
      <c r="LH300" s="1">
        <v>1.648164E-4</v>
      </c>
      <c r="LI300">
        <v>0.11432879999999999</v>
      </c>
      <c r="LJ300">
        <v>0.96935229999999994</v>
      </c>
      <c r="LK300">
        <v>25.299430000000001</v>
      </c>
      <c r="LL300" s="1">
        <v>1.6000779999999999E-4</v>
      </c>
      <c r="LM300">
        <v>0.1109972</v>
      </c>
      <c r="LN300">
        <v>0.96936849999999997</v>
      </c>
      <c r="LO300">
        <v>25.19379</v>
      </c>
      <c r="LP300" s="1">
        <v>1.5548480000000001E-4</v>
      </c>
      <c r="LQ300">
        <v>0.1078578</v>
      </c>
      <c r="LR300">
        <v>0.96935539999999998</v>
      </c>
      <c r="LS300">
        <v>25.62649</v>
      </c>
      <c r="LT300" s="1">
        <v>1.5107160000000001E-4</v>
      </c>
      <c r="LU300">
        <v>0.1048037</v>
      </c>
      <c r="LV300">
        <v>0.96936120000000003</v>
      </c>
      <c r="LW300">
        <v>26.10595</v>
      </c>
      <c r="LX300" s="1">
        <v>1.4680659999999999E-4</v>
      </c>
      <c r="LY300">
        <v>0.1018444</v>
      </c>
      <c r="LZ300">
        <v>0.96936089999999997</v>
      </c>
      <c r="MA300">
        <v>26.57368</v>
      </c>
      <c r="MB300" s="1">
        <v>1.428019E-4</v>
      </c>
      <c r="MC300">
        <v>9.9065600000000004E-2</v>
      </c>
      <c r="MD300">
        <v>0.96933539999999996</v>
      </c>
      <c r="ME300">
        <v>26.999659999999999</v>
      </c>
      <c r="MF300" s="1">
        <v>1.389909E-4</v>
      </c>
      <c r="MG300" s="1">
        <v>9.6426559999999994E-2</v>
      </c>
      <c r="MH300">
        <v>0.96934940000000003</v>
      </c>
      <c r="MI300">
        <v>27.00957</v>
      </c>
      <c r="MJ300" s="1">
        <v>1.3522179999999999E-4</v>
      </c>
      <c r="MK300" s="1">
        <v>9.3816289999999997E-2</v>
      </c>
      <c r="ML300">
        <v>0.96933829999999999</v>
      </c>
      <c r="MM300">
        <v>26.855409999999999</v>
      </c>
      <c r="MN300" s="1">
        <v>1.315744E-4</v>
      </c>
      <c r="MO300" s="1">
        <v>9.1284829999999997E-2</v>
      </c>
      <c r="MP300">
        <v>0.96935899999999997</v>
      </c>
      <c r="MQ300">
        <v>26.621110000000002</v>
      </c>
      <c r="MR300" s="1">
        <v>1.281555E-4</v>
      </c>
      <c r="MS300">
        <v>8.8910799999999998E-2</v>
      </c>
      <c r="MT300">
        <v>0.9693254</v>
      </c>
      <c r="MU300">
        <v>26.310860000000002</v>
      </c>
      <c r="MV300" s="1">
        <v>1.2482340000000001E-4</v>
      </c>
      <c r="MW300" s="1">
        <v>8.6604619999999993E-2</v>
      </c>
      <c r="MX300">
        <v>0.96934900000000002</v>
      </c>
      <c r="MY300">
        <v>26.071059999999999</v>
      </c>
      <c r="MZ300" s="1">
        <v>1.214308E-4</v>
      </c>
      <c r="NA300" s="1">
        <v>8.4255410000000003E-2</v>
      </c>
      <c r="NB300">
        <v>0.96931409999999996</v>
      </c>
      <c r="NC300">
        <v>26.091709999999999</v>
      </c>
      <c r="ND300" s="1">
        <v>1.1812200000000001E-4</v>
      </c>
      <c r="NE300" s="1">
        <v>8.1961629999999994E-2</v>
      </c>
      <c r="NF300">
        <v>0.96934120000000001</v>
      </c>
      <c r="NG300">
        <v>26.400390000000002</v>
      </c>
      <c r="NH300" s="1">
        <v>1.148482E-4</v>
      </c>
      <c r="NI300" s="1">
        <v>7.9693459999999994E-2</v>
      </c>
      <c r="NJ300">
        <v>0.96933139999999995</v>
      </c>
      <c r="NK300">
        <v>26.443390000000001</v>
      </c>
      <c r="NL300" s="1">
        <v>1.117148E-4</v>
      </c>
      <c r="NM300" s="1">
        <v>7.751885E-2</v>
      </c>
      <c r="NN300">
        <v>0.96930059999999996</v>
      </c>
      <c r="NO300">
        <v>26.330210000000001</v>
      </c>
      <c r="NP300" s="1">
        <v>1.087269E-4</v>
      </c>
      <c r="NQ300" s="1">
        <v>7.5447719999999996E-2</v>
      </c>
      <c r="NR300">
        <v>0.96932850000000004</v>
      </c>
      <c r="NS300">
        <v>26.218489999999999</v>
      </c>
      <c r="NT300" s="1">
        <v>1.0585070000000001E-4</v>
      </c>
      <c r="NU300" s="1">
        <v>7.3453770000000002E-2</v>
      </c>
      <c r="NV300">
        <v>0.96929279999999995</v>
      </c>
      <c r="NW300">
        <v>26.031610000000001</v>
      </c>
      <c r="NX300" s="1">
        <v>1.029743E-4</v>
      </c>
      <c r="NY300" s="1">
        <v>7.1460190000000007E-2</v>
      </c>
      <c r="NZ300">
        <v>0.96932169999999995</v>
      </c>
      <c r="OA300">
        <v>25.740320000000001</v>
      </c>
      <c r="OB300" s="1">
        <v>1.001201E-4</v>
      </c>
      <c r="OC300" s="1">
        <v>6.9481630000000003E-2</v>
      </c>
      <c r="OD300">
        <v>0.96930249999999996</v>
      </c>
      <c r="OE300">
        <v>25.81099</v>
      </c>
      <c r="OF300" s="1">
        <v>9.7250629999999996E-5</v>
      </c>
      <c r="OG300" s="1">
        <v>6.7495319999999998E-2</v>
      </c>
      <c r="OH300">
        <v>0.96928780000000003</v>
      </c>
      <c r="OI300">
        <v>25.964960000000001</v>
      </c>
      <c r="OJ300" s="1">
        <v>9.4474950000000003E-5</v>
      </c>
      <c r="OK300" s="1">
        <v>6.5568189999999998E-2</v>
      </c>
    </row>
    <row r="301" spans="1:401" x14ac:dyDescent="0.35">
      <c r="A301">
        <v>307</v>
      </c>
      <c r="B301" t="s">
        <v>4</v>
      </c>
      <c r="C301" t="s">
        <v>181</v>
      </c>
      <c r="D301" t="s">
        <v>305</v>
      </c>
      <c r="E301">
        <v>915.50639999999999</v>
      </c>
      <c r="F301">
        <v>1.4552339999999999</v>
      </c>
      <c r="G301">
        <v>25.775189999999998</v>
      </c>
      <c r="H301">
        <v>0</v>
      </c>
      <c r="I301">
        <v>0</v>
      </c>
      <c r="J301">
        <v>1.4550689999999999</v>
      </c>
      <c r="K301">
        <v>25.517669999999999</v>
      </c>
      <c r="L301">
        <v>0</v>
      </c>
      <c r="M301">
        <v>0</v>
      </c>
      <c r="N301">
        <v>1.45488</v>
      </c>
      <c r="O301">
        <v>25.11805</v>
      </c>
      <c r="P301">
        <v>0</v>
      </c>
      <c r="Q301">
        <v>0</v>
      </c>
      <c r="R301">
        <v>1.454653</v>
      </c>
      <c r="S301">
        <v>24.692499999999999</v>
      </c>
      <c r="T301">
        <v>0</v>
      </c>
      <c r="U301">
        <v>0</v>
      </c>
      <c r="V301">
        <v>1.4544010000000001</v>
      </c>
      <c r="W301">
        <v>24.549790000000002</v>
      </c>
      <c r="X301">
        <v>0</v>
      </c>
      <c r="Y301">
        <v>0</v>
      </c>
      <c r="Z301">
        <v>1.4541329999999999</v>
      </c>
      <c r="AA301">
        <v>24.394729999999999</v>
      </c>
      <c r="AB301">
        <v>0</v>
      </c>
      <c r="AC301">
        <v>0</v>
      </c>
      <c r="AD301">
        <v>1.4538720000000001</v>
      </c>
      <c r="AE301">
        <v>24.315529999999999</v>
      </c>
      <c r="AF301">
        <v>0</v>
      </c>
      <c r="AG301">
        <v>0</v>
      </c>
      <c r="AH301">
        <v>1.453579</v>
      </c>
      <c r="AI301">
        <v>24.27441</v>
      </c>
      <c r="AJ301">
        <v>0</v>
      </c>
      <c r="AK301">
        <v>0</v>
      </c>
      <c r="AL301">
        <v>1.4532890000000001</v>
      </c>
      <c r="AM301">
        <v>24.18177</v>
      </c>
      <c r="AN301">
        <v>0</v>
      </c>
      <c r="AO301">
        <v>0</v>
      </c>
      <c r="AP301">
        <v>1.4530430000000001</v>
      </c>
      <c r="AQ301">
        <v>24.32347</v>
      </c>
      <c r="AR301">
        <v>0</v>
      </c>
      <c r="AS301">
        <v>0</v>
      </c>
      <c r="AT301">
        <v>1.4527749999999999</v>
      </c>
      <c r="AU301">
        <v>24.470050000000001</v>
      </c>
      <c r="AV301">
        <v>0</v>
      </c>
      <c r="AW301">
        <v>0</v>
      </c>
      <c r="AX301">
        <v>1.4525129999999999</v>
      </c>
      <c r="AY301">
        <v>24.401540000000001</v>
      </c>
      <c r="AZ301">
        <v>0</v>
      </c>
      <c r="BA301">
        <v>0</v>
      </c>
      <c r="BB301">
        <v>1.452299</v>
      </c>
      <c r="BC301">
        <v>24.341100000000001</v>
      </c>
      <c r="BD301">
        <v>0</v>
      </c>
      <c r="BE301" s="1">
        <v>6.8732870000000004E-38</v>
      </c>
      <c r="BF301">
        <v>1.452067</v>
      </c>
      <c r="BG301">
        <v>24.118559999999999</v>
      </c>
      <c r="BH301" s="1">
        <v>1.3003660000000001E-21</v>
      </c>
      <c r="BI301" s="1">
        <v>4.2827050000000002E-19</v>
      </c>
      <c r="BJ301">
        <v>1.4518660000000001</v>
      </c>
      <c r="BK301">
        <v>23.7925</v>
      </c>
      <c r="BL301" s="1">
        <v>1.5031459999999999E-14</v>
      </c>
      <c r="BM301" s="1">
        <v>8.4712509999999992E-12</v>
      </c>
      <c r="BN301">
        <v>1.451675</v>
      </c>
      <c r="BO301">
        <v>23.565059999999999</v>
      </c>
      <c r="BP301" s="1">
        <v>1.0343120000000001E-7</v>
      </c>
      <c r="BQ301" s="1">
        <v>4.6861389999999998E-5</v>
      </c>
      <c r="BR301">
        <v>1.4515020000000001</v>
      </c>
      <c r="BS301">
        <v>23.357340000000001</v>
      </c>
      <c r="BT301" s="1">
        <v>1.376494E-4</v>
      </c>
      <c r="BU301" s="1">
        <v>6.6352739999999993E-2</v>
      </c>
      <c r="BV301">
        <v>1.451349</v>
      </c>
      <c r="BW301">
        <v>23.474699999999999</v>
      </c>
      <c r="BX301" s="1">
        <v>2.0080779999999999E-2</v>
      </c>
      <c r="BY301">
        <v>10.099589999999999</v>
      </c>
      <c r="BZ301">
        <v>1.4512339999999999</v>
      </c>
      <c r="CA301">
        <v>23.72035</v>
      </c>
      <c r="CB301">
        <v>0.63790829999999998</v>
      </c>
      <c r="CC301">
        <v>331.89150000000001</v>
      </c>
      <c r="CD301">
        <v>1.451109</v>
      </c>
      <c r="CE301">
        <v>23.856649999999998</v>
      </c>
      <c r="CF301">
        <v>6.1543400000000004</v>
      </c>
      <c r="CG301">
        <v>3296.212</v>
      </c>
      <c r="CH301">
        <v>1.45103</v>
      </c>
      <c r="CI301">
        <v>24.038910000000001</v>
      </c>
      <c r="CJ301">
        <v>22.301549999999999</v>
      </c>
      <c r="CK301">
        <v>12246.7</v>
      </c>
      <c r="CL301">
        <v>1.4509369999999999</v>
      </c>
      <c r="CM301">
        <v>23.900259999999999</v>
      </c>
      <c r="CN301">
        <v>35.324449999999999</v>
      </c>
      <c r="CO301">
        <v>19829.77</v>
      </c>
      <c r="CP301">
        <v>1.450882</v>
      </c>
      <c r="CQ301">
        <v>23.554040000000001</v>
      </c>
      <c r="CR301">
        <v>27.492319999999999</v>
      </c>
      <c r="CS301">
        <v>15736</v>
      </c>
      <c r="CT301">
        <v>1.4508399999999999</v>
      </c>
      <c r="CU301">
        <v>23.289829999999998</v>
      </c>
      <c r="CV301">
        <v>11.53065</v>
      </c>
      <c r="CW301">
        <v>6715.0860000000002</v>
      </c>
      <c r="CX301">
        <v>1.450787</v>
      </c>
      <c r="CY301">
        <v>23.155159999999999</v>
      </c>
      <c r="CZ301">
        <v>2.818905</v>
      </c>
      <c r="DA301">
        <v>1666.9649999999999</v>
      </c>
      <c r="DB301">
        <v>1.4507540000000001</v>
      </c>
      <c r="DC301">
        <v>23.60868</v>
      </c>
      <c r="DD301">
        <v>0.43380380000000002</v>
      </c>
      <c r="DE301">
        <v>259.83440000000002</v>
      </c>
      <c r="DF301">
        <v>1.450736</v>
      </c>
      <c r="DG301">
        <v>24.17756</v>
      </c>
      <c r="DH301" s="1">
        <v>4.9665580000000001E-2</v>
      </c>
      <c r="DI301">
        <v>29.844909999999999</v>
      </c>
      <c r="DJ301">
        <v>1.4506939999999999</v>
      </c>
      <c r="DK301">
        <v>24.759440000000001</v>
      </c>
      <c r="DL301" s="1">
        <v>9.1021420000000006E-3</v>
      </c>
      <c r="DM301">
        <v>5.2913829999999997</v>
      </c>
      <c r="DN301">
        <v>1.450655</v>
      </c>
      <c r="DO301">
        <v>25.229320000000001</v>
      </c>
      <c r="DP301" s="1">
        <v>5.3203909999999998E-3</v>
      </c>
      <c r="DQ301">
        <v>3.0199820000000002</v>
      </c>
      <c r="DR301">
        <v>1.4506289999999999</v>
      </c>
      <c r="DS301">
        <v>25.18234</v>
      </c>
      <c r="DT301" s="1">
        <v>4.3438670000000004E-3</v>
      </c>
      <c r="DU301">
        <v>2.4594070000000001</v>
      </c>
      <c r="DV301">
        <v>1.450604</v>
      </c>
      <c r="DW301">
        <v>24.955490000000001</v>
      </c>
      <c r="DX301" s="1">
        <v>3.6525860000000002E-3</v>
      </c>
      <c r="DY301">
        <v>2.067596</v>
      </c>
      <c r="DZ301">
        <v>1.450555</v>
      </c>
      <c r="EA301">
        <v>24.71508</v>
      </c>
      <c r="EB301" s="1">
        <v>3.089839E-3</v>
      </c>
      <c r="EC301">
        <v>1.748872</v>
      </c>
      <c r="ED301">
        <v>1.450469</v>
      </c>
      <c r="EE301">
        <v>24.467189999999999</v>
      </c>
      <c r="EF301" s="1">
        <v>2.6277689999999999E-3</v>
      </c>
      <c r="EG301">
        <v>1.4871529999999999</v>
      </c>
      <c r="EH301">
        <v>1.450396</v>
      </c>
      <c r="EI301">
        <v>24.572569999999999</v>
      </c>
      <c r="EJ301" s="1">
        <v>2.2488040000000001E-3</v>
      </c>
      <c r="EK301">
        <v>1.272508</v>
      </c>
      <c r="EL301">
        <v>1.4503079999999999</v>
      </c>
      <c r="EM301">
        <v>24.91827</v>
      </c>
      <c r="EN301" s="1">
        <v>1.9381170000000001E-3</v>
      </c>
      <c r="EO301">
        <v>1.0965579999999999</v>
      </c>
      <c r="EP301">
        <v>1.4502219999999999</v>
      </c>
      <c r="EQ301">
        <v>25.317589999999999</v>
      </c>
      <c r="ER301" s="1">
        <v>1.6822779999999999E-3</v>
      </c>
      <c r="ES301">
        <v>0.95165920000000004</v>
      </c>
      <c r="ET301">
        <v>1.4501040000000001</v>
      </c>
      <c r="EU301">
        <v>25.628889999999998</v>
      </c>
      <c r="EV301" s="1">
        <v>1.471298E-3</v>
      </c>
      <c r="EW301">
        <v>0.83220419999999995</v>
      </c>
      <c r="EX301">
        <v>1.449983</v>
      </c>
      <c r="EY301">
        <v>25.536059999999999</v>
      </c>
      <c r="EZ301" s="1">
        <v>1.2961050000000001E-3</v>
      </c>
      <c r="FA301">
        <v>0.73303099999999999</v>
      </c>
      <c r="FB301">
        <v>1.4498770000000001</v>
      </c>
      <c r="FC301">
        <v>25.291730000000001</v>
      </c>
      <c r="FD301" s="1">
        <v>1.149167E-3</v>
      </c>
      <c r="FE301">
        <v>0.64987720000000004</v>
      </c>
      <c r="FF301">
        <v>1.449713</v>
      </c>
      <c r="FG301">
        <v>25.070900000000002</v>
      </c>
      <c r="FH301" s="1">
        <v>1.02512E-3</v>
      </c>
      <c r="FI301">
        <v>0.57967400000000002</v>
      </c>
      <c r="FJ301">
        <v>1.4495800000000001</v>
      </c>
      <c r="FK301">
        <v>24.849049999999998</v>
      </c>
      <c r="FL301" s="1">
        <v>9.2003310000000004E-4</v>
      </c>
      <c r="FM301">
        <v>0.52022460000000004</v>
      </c>
      <c r="FN301">
        <v>1.4494389999999999</v>
      </c>
      <c r="FO301">
        <v>25.076499999999999</v>
      </c>
      <c r="FP301" s="1">
        <v>8.3150979999999997E-4</v>
      </c>
      <c r="FQ301">
        <v>0.47012310000000002</v>
      </c>
      <c r="FR301">
        <v>1.449319</v>
      </c>
      <c r="FS301">
        <v>25.32507</v>
      </c>
      <c r="FT301" s="1">
        <v>7.5714230000000003E-4</v>
      </c>
      <c r="FU301">
        <v>0.42802030000000002</v>
      </c>
      <c r="FV301">
        <v>1.4491909999999999</v>
      </c>
      <c r="FW301">
        <v>25.392150000000001</v>
      </c>
      <c r="FX301" s="1">
        <v>6.9431470000000004E-4</v>
      </c>
      <c r="FY301">
        <v>0.3924762</v>
      </c>
      <c r="FZ301">
        <v>1.4490529999999999</v>
      </c>
      <c r="GA301">
        <v>25.433710000000001</v>
      </c>
      <c r="GB301" s="1">
        <v>6.4073859999999995E-4</v>
      </c>
      <c r="GC301">
        <v>0.36217440000000001</v>
      </c>
      <c r="GD301">
        <v>1.448936</v>
      </c>
      <c r="GE301">
        <v>25.257709999999999</v>
      </c>
      <c r="GF301" s="1">
        <v>5.9410460000000002E-4</v>
      </c>
      <c r="GG301">
        <v>0.33580300000000002</v>
      </c>
      <c r="GH301">
        <v>1.448807</v>
      </c>
      <c r="GI301">
        <v>25.210090000000001</v>
      </c>
      <c r="GJ301" s="1">
        <v>5.5404059999999999E-4</v>
      </c>
      <c r="GK301">
        <v>0.31313580000000002</v>
      </c>
      <c r="GL301">
        <v>1.4487019999999999</v>
      </c>
      <c r="GM301">
        <v>25.150200000000002</v>
      </c>
      <c r="GN301" s="1">
        <v>5.1945249999999995E-4</v>
      </c>
      <c r="GO301">
        <v>0.29357359999999999</v>
      </c>
      <c r="GP301">
        <v>1.448596</v>
      </c>
      <c r="GQ301">
        <v>25.017420000000001</v>
      </c>
      <c r="GR301" s="1">
        <v>4.8885020000000005E-4</v>
      </c>
      <c r="GS301">
        <v>0.27627940000000001</v>
      </c>
      <c r="GT301">
        <v>1.4485170000000001</v>
      </c>
      <c r="GU301">
        <v>24.699919999999999</v>
      </c>
      <c r="GV301" s="1">
        <v>4.6172630000000002E-4</v>
      </c>
      <c r="GW301">
        <v>0.26094430000000002</v>
      </c>
      <c r="GX301">
        <v>1.4484459999999999</v>
      </c>
      <c r="GY301">
        <v>24.636679999999998</v>
      </c>
      <c r="GZ301" s="1">
        <v>4.3777900000000001E-4</v>
      </c>
      <c r="HA301">
        <v>0.24740500000000001</v>
      </c>
      <c r="HB301">
        <v>1.4484030000000001</v>
      </c>
      <c r="HC301">
        <v>24.78764</v>
      </c>
      <c r="HD301" s="1">
        <v>4.1650690000000001E-4</v>
      </c>
      <c r="HE301">
        <v>0.23537530000000001</v>
      </c>
      <c r="HF301">
        <v>1.448359</v>
      </c>
      <c r="HG301">
        <v>25.008700000000001</v>
      </c>
      <c r="HH301" s="1">
        <v>3.9705079999999998E-4</v>
      </c>
      <c r="HI301">
        <v>0.22438559999999999</v>
      </c>
      <c r="HJ301">
        <v>1.448323</v>
      </c>
      <c r="HK301">
        <v>24.974550000000001</v>
      </c>
      <c r="HL301" s="1">
        <v>3.7908659999999998E-4</v>
      </c>
      <c r="HM301">
        <v>0.21423510000000001</v>
      </c>
      <c r="HN301">
        <v>1.44828</v>
      </c>
      <c r="HO301">
        <v>24.766159999999999</v>
      </c>
      <c r="HP301" s="1">
        <v>3.6281980000000001E-4</v>
      </c>
      <c r="HQ301">
        <v>0.20503759999999999</v>
      </c>
      <c r="HR301">
        <v>1.448261</v>
      </c>
      <c r="HS301">
        <v>24.637049999999999</v>
      </c>
      <c r="HT301" s="1">
        <v>3.4784529999999999E-4</v>
      </c>
      <c r="HU301">
        <v>0.19658030000000001</v>
      </c>
      <c r="HV301">
        <v>1.448224</v>
      </c>
      <c r="HW301">
        <v>24.382549999999998</v>
      </c>
      <c r="HX301" s="1">
        <v>3.3414289999999998E-4</v>
      </c>
      <c r="HY301">
        <v>0.1888319</v>
      </c>
      <c r="HZ301">
        <v>1.448232</v>
      </c>
      <c r="IA301">
        <v>24.378640000000001</v>
      </c>
      <c r="IB301" s="1">
        <v>3.2170750000000002E-4</v>
      </c>
      <c r="IC301">
        <v>0.18179899999999999</v>
      </c>
      <c r="ID301">
        <v>1.448213</v>
      </c>
      <c r="IE301">
        <v>24.42933</v>
      </c>
      <c r="IF301" s="1">
        <v>3.10234E-4</v>
      </c>
      <c r="IG301">
        <v>0.17531659999999999</v>
      </c>
      <c r="IH301">
        <v>1.4482250000000001</v>
      </c>
      <c r="II301">
        <v>24.48086</v>
      </c>
      <c r="IJ301" s="1">
        <v>2.9955720000000001E-4</v>
      </c>
      <c r="IK301">
        <v>0.1692843</v>
      </c>
      <c r="IL301">
        <v>1.448191</v>
      </c>
      <c r="IM301">
        <v>24.600539999999999</v>
      </c>
      <c r="IN301" s="1">
        <v>2.8936769999999998E-4</v>
      </c>
      <c r="IO301">
        <v>0.1635354</v>
      </c>
      <c r="IP301">
        <v>1.4481729999999999</v>
      </c>
      <c r="IQ301">
        <v>24.51125</v>
      </c>
      <c r="IR301" s="1">
        <v>2.7968939999999999E-4</v>
      </c>
      <c r="IS301">
        <v>0.15806870000000001</v>
      </c>
      <c r="IT301">
        <v>1.4481889999999999</v>
      </c>
      <c r="IU301">
        <v>24.386119999999998</v>
      </c>
      <c r="IV301" s="1">
        <v>2.7051270000000001E-4</v>
      </c>
      <c r="IW301">
        <v>0.15288089999999999</v>
      </c>
      <c r="IX301">
        <v>1.448159</v>
      </c>
      <c r="IY301">
        <v>24.252780000000001</v>
      </c>
      <c r="IZ301" s="1">
        <v>2.6194499999999997E-4</v>
      </c>
      <c r="JA301">
        <v>0.14804290000000001</v>
      </c>
      <c r="JB301">
        <v>1.4481120000000001</v>
      </c>
      <c r="JC301">
        <v>24.133970000000001</v>
      </c>
      <c r="JD301" s="1">
        <v>2.5380409999999998E-4</v>
      </c>
      <c r="JE301">
        <v>0.14345479999999999</v>
      </c>
      <c r="JF301">
        <v>1.448086</v>
      </c>
      <c r="JG301">
        <v>24.465399999999999</v>
      </c>
      <c r="JH301" s="1">
        <v>2.4584489999999998E-4</v>
      </c>
      <c r="JI301">
        <v>0.138962</v>
      </c>
      <c r="JJ301">
        <v>1.44804</v>
      </c>
      <c r="JK301">
        <v>24.80941</v>
      </c>
      <c r="JL301" s="1">
        <v>2.3808410000000001E-4</v>
      </c>
      <c r="JM301">
        <v>0.13458310000000001</v>
      </c>
      <c r="JN301">
        <v>1.447975</v>
      </c>
      <c r="JO301">
        <v>25.057120000000001</v>
      </c>
      <c r="JP301" s="1">
        <v>2.3050189999999999E-4</v>
      </c>
      <c r="JQ301">
        <v>0.13030749999999999</v>
      </c>
      <c r="JR301">
        <v>1.4479489999999999</v>
      </c>
      <c r="JS301">
        <v>25.139289999999999</v>
      </c>
      <c r="JT301" s="1">
        <v>2.2332870000000001E-4</v>
      </c>
      <c r="JU301">
        <v>0.1262527</v>
      </c>
      <c r="JV301">
        <v>1.447875</v>
      </c>
      <c r="JW301">
        <v>25.043279999999999</v>
      </c>
      <c r="JX301" s="1">
        <v>2.166313E-4</v>
      </c>
      <c r="JY301">
        <v>0.1224726</v>
      </c>
      <c r="JZ301">
        <v>1.447824</v>
      </c>
      <c r="KA301">
        <v>24.800529999999998</v>
      </c>
      <c r="KB301" s="1">
        <v>2.101673E-4</v>
      </c>
      <c r="KC301">
        <v>0.1188254</v>
      </c>
      <c r="KD301">
        <v>1.4477439999999999</v>
      </c>
      <c r="KE301">
        <v>24.643160000000002</v>
      </c>
      <c r="KF301" s="1">
        <v>2.037253E-4</v>
      </c>
      <c r="KG301">
        <v>0.11519359999999999</v>
      </c>
      <c r="KH301">
        <v>1.447659</v>
      </c>
      <c r="KI301">
        <v>24.537800000000001</v>
      </c>
      <c r="KJ301" s="1">
        <v>1.9752269999999999E-4</v>
      </c>
      <c r="KK301">
        <v>0.1116949</v>
      </c>
      <c r="KL301">
        <v>1.4475530000000001</v>
      </c>
      <c r="KM301">
        <v>24.893149999999999</v>
      </c>
      <c r="KN301" s="1">
        <v>1.91516E-4</v>
      </c>
      <c r="KO301">
        <v>0.10830620000000001</v>
      </c>
      <c r="KP301">
        <v>1.4474689999999999</v>
      </c>
      <c r="KQ301">
        <v>25.2773</v>
      </c>
      <c r="KR301" s="1">
        <v>1.8579520000000001E-4</v>
      </c>
      <c r="KS301">
        <v>0.105074</v>
      </c>
      <c r="KT301">
        <v>1.447403</v>
      </c>
      <c r="KU301">
        <v>25.61478</v>
      </c>
      <c r="KV301" s="1">
        <v>1.8041509999999999E-4</v>
      </c>
      <c r="KW301">
        <v>0.102036</v>
      </c>
      <c r="KX301">
        <v>1.447314</v>
      </c>
      <c r="KY301">
        <v>25.852360000000001</v>
      </c>
      <c r="KZ301" s="1">
        <v>1.751097E-4</v>
      </c>
      <c r="LA301" s="1">
        <v>9.9044090000000001E-2</v>
      </c>
      <c r="LB301">
        <v>1.4472050000000001</v>
      </c>
      <c r="LC301">
        <v>25.716529999999999</v>
      </c>
      <c r="LD301" s="1">
        <v>1.7004370000000001E-4</v>
      </c>
      <c r="LE301" s="1">
        <v>9.6184339999999993E-2</v>
      </c>
      <c r="LF301">
        <v>1.4470970000000001</v>
      </c>
      <c r="LG301">
        <v>25.481010000000001</v>
      </c>
      <c r="LH301" s="1">
        <v>1.651395E-4</v>
      </c>
      <c r="LI301" s="1">
        <v>9.3417609999999998E-2</v>
      </c>
      <c r="LJ301">
        <v>1.4469959999999999</v>
      </c>
      <c r="LK301">
        <v>25.31054</v>
      </c>
      <c r="LL301" s="1">
        <v>1.603168E-4</v>
      </c>
      <c r="LM301" s="1">
        <v>9.069489E-2</v>
      </c>
      <c r="LN301">
        <v>1.4469350000000001</v>
      </c>
      <c r="LO301">
        <v>25.207450000000001</v>
      </c>
      <c r="LP301" s="1">
        <v>1.5577820000000001E-4</v>
      </c>
      <c r="LQ301" s="1">
        <v>8.8127960000000005E-2</v>
      </c>
      <c r="LR301">
        <v>1.4468350000000001</v>
      </c>
      <c r="LS301">
        <v>25.653490000000001</v>
      </c>
      <c r="LT301" s="1">
        <v>1.513606E-4</v>
      </c>
      <c r="LU301" s="1">
        <v>8.5636660000000003E-2</v>
      </c>
      <c r="LV301">
        <v>1.4467669999999999</v>
      </c>
      <c r="LW301">
        <v>26.13617</v>
      </c>
      <c r="LX301" s="1">
        <v>1.470818E-4</v>
      </c>
      <c r="LY301" s="1">
        <v>8.3217429999999995E-2</v>
      </c>
      <c r="LZ301">
        <v>1.4466939999999999</v>
      </c>
      <c r="MA301">
        <v>26.600390000000001</v>
      </c>
      <c r="MB301" s="1">
        <v>1.4305850000000001E-4</v>
      </c>
      <c r="MC301" s="1">
        <v>8.094229E-2</v>
      </c>
      <c r="MD301">
        <v>1.44659</v>
      </c>
      <c r="ME301">
        <v>27.022449999999999</v>
      </c>
      <c r="MF301" s="1">
        <v>1.3924E-4</v>
      </c>
      <c r="MG301">
        <v>7.8786099999999998E-2</v>
      </c>
      <c r="MH301">
        <v>1.4465399999999999</v>
      </c>
      <c r="MI301">
        <v>27.026769999999999</v>
      </c>
      <c r="MJ301" s="1">
        <v>1.3546869999999999E-4</v>
      </c>
      <c r="MK301" s="1">
        <v>7.6657530000000002E-2</v>
      </c>
      <c r="ML301">
        <v>1.4464649999999999</v>
      </c>
      <c r="MM301">
        <v>26.867789999999999</v>
      </c>
      <c r="MN301" s="1">
        <v>1.318088E-4</v>
      </c>
      <c r="MO301" s="1">
        <v>7.4587189999999998E-2</v>
      </c>
      <c r="MP301">
        <v>1.4463889999999999</v>
      </c>
      <c r="MQ301">
        <v>26.637630000000001</v>
      </c>
      <c r="MR301" s="1">
        <v>1.2837579999999999E-4</v>
      </c>
      <c r="MS301" s="1">
        <v>7.2645420000000002E-2</v>
      </c>
      <c r="MT301">
        <v>1.446348</v>
      </c>
      <c r="MU301">
        <v>26.331779999999998</v>
      </c>
      <c r="MV301" s="1">
        <v>1.2504519999999999E-4</v>
      </c>
      <c r="MW301" s="1">
        <v>7.0764019999999997E-2</v>
      </c>
      <c r="MX301">
        <v>1.4462539999999999</v>
      </c>
      <c r="MY301">
        <v>26.09825</v>
      </c>
      <c r="MZ301" s="1">
        <v>1.216544E-4</v>
      </c>
      <c r="NA301" s="1">
        <v>6.8851410000000002E-2</v>
      </c>
      <c r="NB301">
        <v>1.4461850000000001</v>
      </c>
      <c r="NC301">
        <v>26.119669999999999</v>
      </c>
      <c r="ND301" s="1">
        <v>1.1833880000000001E-4</v>
      </c>
      <c r="NE301" s="1">
        <v>6.6976510000000003E-2</v>
      </c>
      <c r="NF301">
        <v>1.4461200000000001</v>
      </c>
      <c r="NG301">
        <v>26.431370000000001</v>
      </c>
      <c r="NH301" s="1">
        <v>1.1506300000000001E-4</v>
      </c>
      <c r="NI301" s="1">
        <v>6.5127459999999998E-2</v>
      </c>
      <c r="NJ301">
        <v>1.4460500000000001</v>
      </c>
      <c r="NK301">
        <v>26.46368</v>
      </c>
      <c r="NL301" s="1">
        <v>1.119162E-4</v>
      </c>
      <c r="NM301" s="1">
        <v>6.3347219999999996E-2</v>
      </c>
      <c r="NN301">
        <v>1.4459839999999999</v>
      </c>
      <c r="NO301">
        <v>26.340620000000001</v>
      </c>
      <c r="NP301" s="1">
        <v>1.089206E-4</v>
      </c>
      <c r="NQ301" s="1">
        <v>6.165354E-2</v>
      </c>
      <c r="NR301">
        <v>1.4459230000000001</v>
      </c>
      <c r="NS301">
        <v>26.228159999999999</v>
      </c>
      <c r="NT301" s="1">
        <v>1.0603999999999999E-4</v>
      </c>
      <c r="NU301" s="1">
        <v>6.0026280000000001E-2</v>
      </c>
      <c r="NV301">
        <v>1.4458519999999999</v>
      </c>
      <c r="NW301">
        <v>26.047619999999998</v>
      </c>
      <c r="NX301" s="1">
        <v>1.0316309999999999E-4</v>
      </c>
      <c r="NY301">
        <v>5.8399800000000002E-2</v>
      </c>
      <c r="NZ301">
        <v>1.4457960000000001</v>
      </c>
      <c r="OA301">
        <v>25.763290000000001</v>
      </c>
      <c r="OB301" s="1">
        <v>1.0031019999999999E-4</v>
      </c>
      <c r="OC301" s="1">
        <v>5.6788020000000002E-2</v>
      </c>
      <c r="OD301">
        <v>1.445716</v>
      </c>
      <c r="OE301">
        <v>25.844670000000001</v>
      </c>
      <c r="OF301" s="1">
        <v>9.7439129999999996E-5</v>
      </c>
      <c r="OG301" s="1">
        <v>5.5166920000000001E-2</v>
      </c>
      <c r="OH301">
        <v>1.4456789999999999</v>
      </c>
      <c r="OI301">
        <v>26.008970000000001</v>
      </c>
      <c r="OJ301" s="1">
        <v>9.4653780000000004E-5</v>
      </c>
      <c r="OK301" s="1">
        <v>5.3590069999999997E-2</v>
      </c>
    </row>
    <row r="302" spans="1:401" x14ac:dyDescent="0.35">
      <c r="A302">
        <v>308</v>
      </c>
      <c r="B302" t="s">
        <v>4</v>
      </c>
      <c r="C302" t="s">
        <v>181</v>
      </c>
      <c r="D302" t="s">
        <v>306</v>
      </c>
      <c r="E302">
        <v>914.54939999999999</v>
      </c>
      <c r="F302">
        <v>1.3714740000000001</v>
      </c>
      <c r="G302">
        <v>25.8005</v>
      </c>
      <c r="H302">
        <v>0</v>
      </c>
      <c r="I302">
        <v>0</v>
      </c>
      <c r="J302">
        <v>1.371353</v>
      </c>
      <c r="K302">
        <v>25.551649999999999</v>
      </c>
      <c r="L302">
        <v>0</v>
      </c>
      <c r="M302">
        <v>0</v>
      </c>
      <c r="N302">
        <v>1.3712390000000001</v>
      </c>
      <c r="O302">
        <v>25.15653</v>
      </c>
      <c r="P302">
        <v>0</v>
      </c>
      <c r="Q302">
        <v>0</v>
      </c>
      <c r="R302">
        <v>1.3711390000000001</v>
      </c>
      <c r="S302">
        <v>24.723379999999999</v>
      </c>
      <c r="T302">
        <v>0</v>
      </c>
      <c r="U302">
        <v>0</v>
      </c>
      <c r="V302">
        <v>1.3709830000000001</v>
      </c>
      <c r="W302">
        <v>24.573910000000001</v>
      </c>
      <c r="X302">
        <v>0</v>
      </c>
      <c r="Y302">
        <v>0</v>
      </c>
      <c r="Z302">
        <v>1.3708549999999999</v>
      </c>
      <c r="AA302">
        <v>24.408239999999999</v>
      </c>
      <c r="AB302">
        <v>0</v>
      </c>
      <c r="AC302">
        <v>0</v>
      </c>
      <c r="AD302">
        <v>1.370703</v>
      </c>
      <c r="AE302">
        <v>24.32272</v>
      </c>
      <c r="AF302">
        <v>0</v>
      </c>
      <c r="AG302">
        <v>0</v>
      </c>
      <c r="AH302">
        <v>1.3705240000000001</v>
      </c>
      <c r="AI302">
        <v>24.286909999999999</v>
      </c>
      <c r="AJ302">
        <v>0</v>
      </c>
      <c r="AK302">
        <v>0</v>
      </c>
      <c r="AL302">
        <v>1.3703399999999999</v>
      </c>
      <c r="AM302">
        <v>24.202819999999999</v>
      </c>
      <c r="AN302">
        <v>0</v>
      </c>
      <c r="AO302">
        <v>0</v>
      </c>
      <c r="AP302">
        <v>1.3702460000000001</v>
      </c>
      <c r="AQ302">
        <v>24.363530000000001</v>
      </c>
      <c r="AR302">
        <v>0</v>
      </c>
      <c r="AS302">
        <v>0</v>
      </c>
      <c r="AT302">
        <v>1.3700699999999999</v>
      </c>
      <c r="AU302">
        <v>24.521570000000001</v>
      </c>
      <c r="AV302">
        <v>0</v>
      </c>
      <c r="AW302">
        <v>0</v>
      </c>
      <c r="AX302">
        <v>1.369982</v>
      </c>
      <c r="AY302">
        <v>24.449159999999999</v>
      </c>
      <c r="AZ302">
        <v>0</v>
      </c>
      <c r="BA302">
        <v>0</v>
      </c>
      <c r="BB302">
        <v>1.3698300000000001</v>
      </c>
      <c r="BC302">
        <v>24.380659999999999</v>
      </c>
      <c r="BD302">
        <v>0</v>
      </c>
      <c r="BE302">
        <v>0</v>
      </c>
      <c r="BF302">
        <v>1.369756</v>
      </c>
      <c r="BG302">
        <v>24.144359999999999</v>
      </c>
      <c r="BH302" s="1">
        <v>1.371428E-22</v>
      </c>
      <c r="BI302" s="1">
        <v>5.1558489999999998E-20</v>
      </c>
      <c r="BJ302">
        <v>1.369642</v>
      </c>
      <c r="BK302">
        <v>23.807590000000001</v>
      </c>
      <c r="BL302" s="1">
        <v>1.9596880000000001E-15</v>
      </c>
      <c r="BM302" s="1">
        <v>1.3278549999999999E-12</v>
      </c>
      <c r="BN302">
        <v>1.3695329999999999</v>
      </c>
      <c r="BO302">
        <v>23.579260000000001</v>
      </c>
      <c r="BP302" s="1">
        <v>6.3757729999999994E-8</v>
      </c>
      <c r="BQ302" s="1">
        <v>3.2202680000000001E-5</v>
      </c>
      <c r="BR302">
        <v>1.3694249999999999</v>
      </c>
      <c r="BS302">
        <v>23.373819999999998</v>
      </c>
      <c r="BT302" s="1">
        <v>9.8657909999999997E-5</v>
      </c>
      <c r="BU302" s="1">
        <v>5.3970619999999997E-2</v>
      </c>
      <c r="BV302">
        <v>1.3693409999999999</v>
      </c>
      <c r="BW302">
        <v>23.499690000000001</v>
      </c>
      <c r="BX302" s="1">
        <v>1.5818240000000001E-2</v>
      </c>
      <c r="BY302">
        <v>9.1460840000000001</v>
      </c>
      <c r="BZ302">
        <v>1.3693120000000001</v>
      </c>
      <c r="CA302">
        <v>23.74905</v>
      </c>
      <c r="CB302">
        <v>0.54060200000000003</v>
      </c>
      <c r="CC302">
        <v>327.04419999999999</v>
      </c>
      <c r="CD302">
        <v>1.369243</v>
      </c>
      <c r="CE302">
        <v>23.88391</v>
      </c>
      <c r="CF302">
        <v>5.5416470000000002</v>
      </c>
      <c r="CG302">
        <v>3487.4879999999998</v>
      </c>
      <c r="CH302">
        <v>1.3692139999999999</v>
      </c>
      <c r="CI302">
        <v>24.065909999999999</v>
      </c>
      <c r="CJ302">
        <v>21.154589999999999</v>
      </c>
      <c r="CK302">
        <v>13784.72</v>
      </c>
      <c r="CL302">
        <v>1.369181</v>
      </c>
      <c r="CM302">
        <v>23.92792</v>
      </c>
      <c r="CN302">
        <v>35.068710000000003</v>
      </c>
      <c r="CO302">
        <v>23577.23</v>
      </c>
      <c r="CP302">
        <v>1.3691610000000001</v>
      </c>
      <c r="CQ302">
        <v>23.57227</v>
      </c>
      <c r="CR302">
        <v>28.417200000000001</v>
      </c>
      <c r="CS302">
        <v>19652</v>
      </c>
      <c r="CT302">
        <v>1.3691390000000001</v>
      </c>
      <c r="CU302">
        <v>23.306999999999999</v>
      </c>
      <c r="CV302">
        <v>12.35505</v>
      </c>
      <c r="CW302">
        <v>8765.7330000000002</v>
      </c>
      <c r="CX302">
        <v>1.3691409999999999</v>
      </c>
      <c r="CY302">
        <v>23.168700000000001</v>
      </c>
      <c r="CZ302">
        <v>3.1188039999999999</v>
      </c>
      <c r="DA302">
        <v>2264.4899999999998</v>
      </c>
      <c r="DB302">
        <v>1.3691249999999999</v>
      </c>
      <c r="DC302">
        <v>23.626830000000002</v>
      </c>
      <c r="DD302">
        <v>0.49310369999999998</v>
      </c>
      <c r="DE302">
        <v>365.23570000000001</v>
      </c>
      <c r="DF302">
        <v>1.3691230000000001</v>
      </c>
      <c r="DG302">
        <v>24.197690000000001</v>
      </c>
      <c r="DH302" s="1">
        <v>5.6896969999999998E-2</v>
      </c>
      <c r="DI302">
        <v>42.464889999999997</v>
      </c>
      <c r="DJ302">
        <v>1.3690960000000001</v>
      </c>
      <c r="DK302">
        <v>24.776579999999999</v>
      </c>
      <c r="DL302" s="1">
        <v>9.7415609999999993E-3</v>
      </c>
      <c r="DM302">
        <v>6.9482439999999999</v>
      </c>
      <c r="DN302">
        <v>1.369103</v>
      </c>
      <c r="DO302">
        <v>25.246729999999999</v>
      </c>
      <c r="DP302" s="1">
        <v>5.4085959999999999E-3</v>
      </c>
      <c r="DQ302">
        <v>3.707014</v>
      </c>
      <c r="DR302">
        <v>1.3691</v>
      </c>
      <c r="DS302">
        <v>25.195530000000002</v>
      </c>
      <c r="DT302" s="1">
        <v>4.3912079999999997E-3</v>
      </c>
      <c r="DU302">
        <v>2.9957720000000001</v>
      </c>
      <c r="DV302">
        <v>1.3690640000000001</v>
      </c>
      <c r="DW302">
        <v>24.96546</v>
      </c>
      <c r="DX302" s="1">
        <v>3.6903270000000002E-3</v>
      </c>
      <c r="DY302">
        <v>2.5166559999999998</v>
      </c>
      <c r="DZ302">
        <v>1.36903</v>
      </c>
      <c r="EA302">
        <v>24.730239999999998</v>
      </c>
      <c r="EB302" s="1">
        <v>3.1207729999999999E-3</v>
      </c>
      <c r="EC302">
        <v>2.1278570000000001</v>
      </c>
      <c r="ED302">
        <v>1.3690059999999999</v>
      </c>
      <c r="EE302">
        <v>24.489529999999998</v>
      </c>
      <c r="EF302" s="1">
        <v>2.6531829999999999E-3</v>
      </c>
      <c r="EG302">
        <v>1.808683</v>
      </c>
      <c r="EH302">
        <v>1.3689629999999999</v>
      </c>
      <c r="EI302">
        <v>24.602779999999999</v>
      </c>
      <c r="EJ302" s="1">
        <v>2.2696209999999999E-3</v>
      </c>
      <c r="EK302">
        <v>1.5468440000000001</v>
      </c>
      <c r="EL302">
        <v>1.368906</v>
      </c>
      <c r="EM302">
        <v>24.954550000000001</v>
      </c>
      <c r="EN302" s="1">
        <v>1.955217E-3</v>
      </c>
      <c r="EO302">
        <v>1.332263</v>
      </c>
      <c r="EP302">
        <v>1.3688629999999999</v>
      </c>
      <c r="EQ302">
        <v>25.352180000000001</v>
      </c>
      <c r="ER302" s="1">
        <v>1.6963810000000001E-3</v>
      </c>
      <c r="ES302">
        <v>1.1556040000000001</v>
      </c>
      <c r="ET302">
        <v>1.3687860000000001</v>
      </c>
      <c r="EU302">
        <v>25.657910000000001</v>
      </c>
      <c r="EV302" s="1">
        <v>1.482939E-3</v>
      </c>
      <c r="EW302">
        <v>1.009971</v>
      </c>
      <c r="EX302">
        <v>1.368752</v>
      </c>
      <c r="EY302">
        <v>25.554259999999999</v>
      </c>
      <c r="EZ302" s="1">
        <v>1.305835E-3</v>
      </c>
      <c r="FA302">
        <v>0.88916189999999995</v>
      </c>
      <c r="FB302">
        <v>1.3686640000000001</v>
      </c>
      <c r="FC302">
        <v>25.30219</v>
      </c>
      <c r="FD302" s="1">
        <v>1.157351E-3</v>
      </c>
      <c r="FE302">
        <v>0.78792799999999996</v>
      </c>
      <c r="FF302">
        <v>1.368592</v>
      </c>
      <c r="FG302">
        <v>25.08503</v>
      </c>
      <c r="FH302" s="1">
        <v>1.032053E-3</v>
      </c>
      <c r="FI302">
        <v>0.70249669999999997</v>
      </c>
      <c r="FJ302">
        <v>1.3685080000000001</v>
      </c>
      <c r="FK302">
        <v>24.86796</v>
      </c>
      <c r="FL302" s="1">
        <v>9.258898E-4</v>
      </c>
      <c r="FM302">
        <v>0.63014110000000001</v>
      </c>
      <c r="FN302">
        <v>1.36842</v>
      </c>
      <c r="FO302">
        <v>25.10378</v>
      </c>
      <c r="FP302" s="1">
        <v>8.3642540000000004E-4</v>
      </c>
      <c r="FQ302">
        <v>0.56914260000000005</v>
      </c>
      <c r="FR302">
        <v>1.368366</v>
      </c>
      <c r="FS302">
        <v>25.360980000000001</v>
      </c>
      <c r="FT302" s="1">
        <v>7.6128290000000004E-4</v>
      </c>
      <c r="FU302">
        <v>0.51788869999999998</v>
      </c>
      <c r="FV302">
        <v>1.3682840000000001</v>
      </c>
      <c r="FW302">
        <v>25.419409999999999</v>
      </c>
      <c r="FX302" s="1">
        <v>6.9781930000000002E-4</v>
      </c>
      <c r="FY302">
        <v>0.47463499999999997</v>
      </c>
      <c r="FZ302">
        <v>1.3681989999999999</v>
      </c>
      <c r="GA302">
        <v>25.457930000000001</v>
      </c>
      <c r="GB302" s="1">
        <v>6.4375999999999995E-4</v>
      </c>
      <c r="GC302">
        <v>0.43780960000000002</v>
      </c>
      <c r="GD302">
        <v>1.3681410000000001</v>
      </c>
      <c r="GE302">
        <v>25.268969999999999</v>
      </c>
      <c r="GF302" s="1">
        <v>5.9673319999999997E-4</v>
      </c>
      <c r="GG302">
        <v>0.40578310000000001</v>
      </c>
      <c r="GH302">
        <v>1.3680890000000001</v>
      </c>
      <c r="GI302">
        <v>25.221720000000001</v>
      </c>
      <c r="GJ302" s="1">
        <v>5.5628450000000005E-4</v>
      </c>
      <c r="GK302">
        <v>0.37821310000000002</v>
      </c>
      <c r="GL302">
        <v>1.3680369999999999</v>
      </c>
      <c r="GM302">
        <v>25.165749999999999</v>
      </c>
      <c r="GN302" s="1">
        <v>5.2142010000000001E-4</v>
      </c>
      <c r="GO302">
        <v>0.35446810000000001</v>
      </c>
      <c r="GP302">
        <v>1.3680060000000001</v>
      </c>
      <c r="GQ302">
        <v>25.042359999999999</v>
      </c>
      <c r="GR302" s="1">
        <v>4.9059479999999996E-4</v>
      </c>
      <c r="GS302">
        <v>0.33349430000000002</v>
      </c>
      <c r="GT302">
        <v>1.367964</v>
      </c>
      <c r="GU302">
        <v>24.73451</v>
      </c>
      <c r="GV302" s="1">
        <v>4.632692E-4</v>
      </c>
      <c r="GW302">
        <v>0.31489319999999998</v>
      </c>
      <c r="GX302">
        <v>1.367958</v>
      </c>
      <c r="GY302">
        <v>24.677440000000001</v>
      </c>
      <c r="GZ302" s="1">
        <v>4.3914319999999998E-4</v>
      </c>
      <c r="HA302">
        <v>0.29847299999999999</v>
      </c>
      <c r="HB302">
        <v>1.3679159999999999</v>
      </c>
      <c r="HC302">
        <v>24.832909999999998</v>
      </c>
      <c r="HD302" s="1">
        <v>4.1773240000000001E-4</v>
      </c>
      <c r="HE302">
        <v>0.28389959999999997</v>
      </c>
      <c r="HF302">
        <v>1.3678999999999999</v>
      </c>
      <c r="HG302">
        <v>25.042069999999999</v>
      </c>
      <c r="HH302" s="1">
        <v>3.9818520000000002E-4</v>
      </c>
      <c r="HI302">
        <v>0.2706133</v>
      </c>
      <c r="HJ302">
        <v>1.3678760000000001</v>
      </c>
      <c r="HK302">
        <v>24.99624</v>
      </c>
      <c r="HL302" s="1">
        <v>3.8012400000000002E-4</v>
      </c>
      <c r="HM302">
        <v>0.25833349999999999</v>
      </c>
      <c r="HN302">
        <v>1.367877</v>
      </c>
      <c r="HO302">
        <v>24.76885</v>
      </c>
      <c r="HP302" s="1">
        <v>3.6375939999999999E-4</v>
      </c>
      <c r="HQ302">
        <v>0.2471951</v>
      </c>
      <c r="HR302">
        <v>1.3678669999999999</v>
      </c>
      <c r="HS302">
        <v>24.646599999999999</v>
      </c>
      <c r="HT302" s="1">
        <v>3.4871350000000001E-4</v>
      </c>
      <c r="HU302">
        <v>0.23697280000000001</v>
      </c>
      <c r="HV302">
        <v>1.367909</v>
      </c>
      <c r="HW302">
        <v>24.40316</v>
      </c>
      <c r="HX302" s="1">
        <v>3.349321E-4</v>
      </c>
      <c r="HY302">
        <v>0.2275933</v>
      </c>
      <c r="HZ302">
        <v>1.367904</v>
      </c>
      <c r="IA302">
        <v>24.41244</v>
      </c>
      <c r="IB302" s="1">
        <v>3.2242970000000002E-4</v>
      </c>
      <c r="IC302">
        <v>0.21908430000000001</v>
      </c>
      <c r="ID302">
        <v>1.3678809999999999</v>
      </c>
      <c r="IE302">
        <v>24.473389999999998</v>
      </c>
      <c r="IF302" s="1">
        <v>3.1090060000000001E-4</v>
      </c>
      <c r="IG302">
        <v>0.21124870000000001</v>
      </c>
      <c r="IH302">
        <v>1.367875</v>
      </c>
      <c r="II302">
        <v>24.518170000000001</v>
      </c>
      <c r="IJ302" s="1">
        <v>3.0018599999999997E-4</v>
      </c>
      <c r="IK302">
        <v>0.20396829999999999</v>
      </c>
      <c r="IL302">
        <v>1.3678729999999999</v>
      </c>
      <c r="IM302">
        <v>24.62518</v>
      </c>
      <c r="IN302" s="1">
        <v>2.899663E-4</v>
      </c>
      <c r="IO302">
        <v>0.19703270000000001</v>
      </c>
      <c r="IP302">
        <v>1.3678619999999999</v>
      </c>
      <c r="IQ302">
        <v>24.524920000000002</v>
      </c>
      <c r="IR302" s="1">
        <v>2.8026100000000002E-4</v>
      </c>
      <c r="IS302">
        <v>0.19043750000000001</v>
      </c>
      <c r="IT302">
        <v>1.367858</v>
      </c>
      <c r="IU302">
        <v>24.396629999999998</v>
      </c>
      <c r="IV302" s="1">
        <v>2.7104800000000002E-4</v>
      </c>
      <c r="IW302">
        <v>0.18417529999999999</v>
      </c>
      <c r="IX302">
        <v>1.3678760000000001</v>
      </c>
      <c r="IY302">
        <v>24.269359999999999</v>
      </c>
      <c r="IZ302" s="1">
        <v>2.6244890000000001E-4</v>
      </c>
      <c r="JA302">
        <v>0.17833479999999999</v>
      </c>
      <c r="JB302">
        <v>1.367831</v>
      </c>
      <c r="JC302">
        <v>24.152229999999999</v>
      </c>
      <c r="JD302" s="1">
        <v>2.542876E-4</v>
      </c>
      <c r="JE302">
        <v>0.1728036</v>
      </c>
      <c r="JF302">
        <v>1.3678189999999999</v>
      </c>
      <c r="JG302">
        <v>24.495940000000001</v>
      </c>
      <c r="JH302" s="1">
        <v>2.463206E-4</v>
      </c>
      <c r="JI302">
        <v>0.16739589999999999</v>
      </c>
      <c r="JJ302">
        <v>1.3677900000000001</v>
      </c>
      <c r="JK302">
        <v>24.842210000000001</v>
      </c>
      <c r="JL302" s="1">
        <v>2.3854789999999999E-4</v>
      </c>
      <c r="JM302">
        <v>0.1621224</v>
      </c>
      <c r="JN302">
        <v>1.3677699999999999</v>
      </c>
      <c r="JO302">
        <v>25.085750000000001</v>
      </c>
      <c r="JP302" s="1">
        <v>2.3094899999999999E-4</v>
      </c>
      <c r="JQ302">
        <v>0.15696959999999999</v>
      </c>
      <c r="JR302">
        <v>1.3677049999999999</v>
      </c>
      <c r="JS302">
        <v>25.164739999999998</v>
      </c>
      <c r="JT302" s="1">
        <v>2.2374689999999999E-4</v>
      </c>
      <c r="JU302">
        <v>0.15207380000000001</v>
      </c>
      <c r="JV302">
        <v>1.3676919999999999</v>
      </c>
      <c r="JW302">
        <v>25.06381</v>
      </c>
      <c r="JX302" s="1">
        <v>2.1702310000000001E-4</v>
      </c>
      <c r="JY302">
        <v>0.14750840000000001</v>
      </c>
      <c r="JZ302">
        <v>1.3676649999999999</v>
      </c>
      <c r="KA302">
        <v>24.814219999999999</v>
      </c>
      <c r="KB302" s="1">
        <v>2.1055870000000001E-4</v>
      </c>
      <c r="KC302">
        <v>0.14312359999999999</v>
      </c>
      <c r="KD302">
        <v>1.367577</v>
      </c>
      <c r="KE302">
        <v>24.65475</v>
      </c>
      <c r="KF302" s="1">
        <v>2.041062E-4</v>
      </c>
      <c r="KG302">
        <v>0.13875100000000001</v>
      </c>
      <c r="KH302">
        <v>1.36755</v>
      </c>
      <c r="KI302">
        <v>24.550940000000001</v>
      </c>
      <c r="KJ302" s="1">
        <v>1.9789159999999999E-4</v>
      </c>
      <c r="KK302">
        <v>0.13453580000000001</v>
      </c>
      <c r="KL302">
        <v>1.3675189999999999</v>
      </c>
      <c r="KM302">
        <v>24.915769999999998</v>
      </c>
      <c r="KN302" s="1">
        <v>1.918697E-4</v>
      </c>
      <c r="KO302">
        <v>0.13044939999999999</v>
      </c>
      <c r="KP302">
        <v>1.367461</v>
      </c>
      <c r="KQ302">
        <v>25.310870000000001</v>
      </c>
      <c r="KR302" s="1">
        <v>1.8613089999999999E-4</v>
      </c>
      <c r="KS302">
        <v>0.12654899999999999</v>
      </c>
      <c r="KT302">
        <v>1.36744</v>
      </c>
      <c r="KU302">
        <v>25.650590000000001</v>
      </c>
      <c r="KV302" s="1">
        <v>1.807356E-4</v>
      </c>
      <c r="KW302">
        <v>0.1228856</v>
      </c>
      <c r="KX302">
        <v>1.3673500000000001</v>
      </c>
      <c r="KY302">
        <v>25.885529999999999</v>
      </c>
      <c r="KZ302" s="1">
        <v>1.7542449999999999E-4</v>
      </c>
      <c r="LA302">
        <v>0.1192855</v>
      </c>
      <c r="LB302">
        <v>1.367275</v>
      </c>
      <c r="LC302">
        <v>25.739080000000001</v>
      </c>
      <c r="LD302" s="1">
        <v>1.7034170000000001E-4</v>
      </c>
      <c r="LE302">
        <v>0.11583309999999999</v>
      </c>
      <c r="LF302">
        <v>1.367238</v>
      </c>
      <c r="LG302">
        <v>25.49231</v>
      </c>
      <c r="LH302" s="1">
        <v>1.654343E-4</v>
      </c>
      <c r="LI302">
        <v>0.1125042</v>
      </c>
      <c r="LJ302">
        <v>1.3671739999999999</v>
      </c>
      <c r="LK302">
        <v>25.32302</v>
      </c>
      <c r="LL302" s="1">
        <v>1.6059979999999999E-4</v>
      </c>
      <c r="LM302">
        <v>0.1092224</v>
      </c>
      <c r="LN302">
        <v>1.367148</v>
      </c>
      <c r="LO302">
        <v>25.22297</v>
      </c>
      <c r="LP302" s="1">
        <v>1.5604559999999999E-4</v>
      </c>
      <c r="LQ302">
        <v>0.10612439999999999</v>
      </c>
      <c r="LR302">
        <v>1.3670869999999999</v>
      </c>
      <c r="LS302">
        <v>25.683330000000002</v>
      </c>
      <c r="LT302" s="1">
        <v>1.5162490000000001E-4</v>
      </c>
      <c r="LU302">
        <v>0.103126</v>
      </c>
      <c r="LV302">
        <v>1.3670469999999999</v>
      </c>
      <c r="LW302">
        <v>26.17098</v>
      </c>
      <c r="LX302" s="1">
        <v>1.4733340000000001E-4</v>
      </c>
      <c r="LY302">
        <v>0.1002092</v>
      </c>
      <c r="LZ302">
        <v>1.367011</v>
      </c>
      <c r="MA302">
        <v>26.6313</v>
      </c>
      <c r="MB302" s="1">
        <v>1.4329300000000001E-4</v>
      </c>
      <c r="MC302" s="1">
        <v>9.7460329999999998E-2</v>
      </c>
      <c r="MD302">
        <v>1.3669739999999999</v>
      </c>
      <c r="ME302">
        <v>27.049130000000002</v>
      </c>
      <c r="MF302" s="1">
        <v>1.3946790000000001E-4</v>
      </c>
      <c r="MG302" s="1">
        <v>9.4862160000000001E-2</v>
      </c>
      <c r="MH302">
        <v>1.3669530000000001</v>
      </c>
      <c r="MI302">
        <v>27.047499999999999</v>
      </c>
      <c r="MJ302" s="1">
        <v>1.3569480000000001E-4</v>
      </c>
      <c r="MK302" s="1">
        <v>9.2303070000000001E-2</v>
      </c>
      <c r="ML302">
        <v>1.366908</v>
      </c>
      <c r="MM302">
        <v>26.88166</v>
      </c>
      <c r="MN302" s="1">
        <v>1.3202400000000001E-4</v>
      </c>
      <c r="MO302" s="1">
        <v>8.9806140000000007E-2</v>
      </c>
      <c r="MP302">
        <v>1.36686</v>
      </c>
      <c r="MQ302">
        <v>26.656420000000001</v>
      </c>
      <c r="MR302" s="1">
        <v>1.2857750000000001E-4</v>
      </c>
      <c r="MS302" s="1">
        <v>8.7461559999999994E-2</v>
      </c>
      <c r="MT302">
        <v>1.3668469999999999</v>
      </c>
      <c r="MU302">
        <v>26.355440000000002</v>
      </c>
      <c r="MV302" s="1">
        <v>1.252475E-4</v>
      </c>
      <c r="MW302" s="1">
        <v>8.5200289999999998E-2</v>
      </c>
      <c r="MX302">
        <v>1.366806</v>
      </c>
      <c r="MY302">
        <v>26.128779999999999</v>
      </c>
      <c r="MZ302" s="1">
        <v>1.218586E-4</v>
      </c>
      <c r="NA302" s="1">
        <v>8.2902139999999999E-2</v>
      </c>
      <c r="NB302">
        <v>1.3667640000000001</v>
      </c>
      <c r="NC302">
        <v>26.151109999999999</v>
      </c>
      <c r="ND302" s="1">
        <v>1.1853680000000001E-4</v>
      </c>
      <c r="NE302" s="1">
        <v>8.0643670000000001E-2</v>
      </c>
      <c r="NF302">
        <v>1.36673</v>
      </c>
      <c r="NG302">
        <v>26.466570000000001</v>
      </c>
      <c r="NH302" s="1">
        <v>1.152597E-4</v>
      </c>
      <c r="NI302" s="1">
        <v>7.8421119999999997E-2</v>
      </c>
      <c r="NJ302">
        <v>1.366689</v>
      </c>
      <c r="NK302">
        <v>26.488189999999999</v>
      </c>
      <c r="NL302" s="1">
        <v>1.121006E-4</v>
      </c>
      <c r="NM302" s="1">
        <v>7.6271409999999998E-2</v>
      </c>
      <c r="NN302">
        <v>1.366649</v>
      </c>
      <c r="NO302">
        <v>26.353259999999999</v>
      </c>
      <c r="NP302" s="1">
        <v>1.0909840000000001E-4</v>
      </c>
      <c r="NQ302">
        <v>7.4229900000000001E-2</v>
      </c>
      <c r="NR302">
        <v>1.3666149999999999</v>
      </c>
      <c r="NS302">
        <v>26.23911</v>
      </c>
      <c r="NT302" s="1">
        <v>1.0621259999999999E-4</v>
      </c>
      <c r="NU302" s="1">
        <v>7.2269689999999998E-2</v>
      </c>
      <c r="NV302">
        <v>1.366573</v>
      </c>
      <c r="NW302">
        <v>26.065270000000002</v>
      </c>
      <c r="NX302" s="1">
        <v>1.03336E-4</v>
      </c>
      <c r="NY302" s="1">
        <v>7.0315610000000001E-2</v>
      </c>
      <c r="NZ302">
        <v>1.366547</v>
      </c>
      <c r="OA302">
        <v>25.789349999999999</v>
      </c>
      <c r="OB302" s="1">
        <v>1.004837E-4</v>
      </c>
      <c r="OC302" s="1">
        <v>6.837886E-2</v>
      </c>
      <c r="OD302">
        <v>1.366519</v>
      </c>
      <c r="OE302">
        <v>25.881710000000002</v>
      </c>
      <c r="OF302" s="1">
        <v>9.7611300000000005E-5</v>
      </c>
      <c r="OG302" s="1">
        <v>6.6429290000000002E-2</v>
      </c>
      <c r="OH302">
        <v>1.3664780000000001</v>
      </c>
      <c r="OI302">
        <v>26.05939</v>
      </c>
      <c r="OJ302" s="1">
        <v>9.4817840000000002E-5</v>
      </c>
      <c r="OK302" s="1">
        <v>6.4528020000000005E-2</v>
      </c>
    </row>
    <row r="303" spans="1:401" x14ac:dyDescent="0.35">
      <c r="A303">
        <v>309</v>
      </c>
      <c r="B303" t="s">
        <v>4</v>
      </c>
      <c r="C303" t="s">
        <v>181</v>
      </c>
      <c r="D303" t="s">
        <v>307</v>
      </c>
      <c r="E303">
        <v>892.90250000000003</v>
      </c>
      <c r="F303">
        <v>1.024543</v>
      </c>
      <c r="G303">
        <v>25.83118</v>
      </c>
      <c r="H303">
        <v>0</v>
      </c>
      <c r="I303">
        <v>0</v>
      </c>
      <c r="J303">
        <v>1.0244420000000001</v>
      </c>
      <c r="K303">
        <v>25.5928</v>
      </c>
      <c r="L303">
        <v>0</v>
      </c>
      <c r="M303">
        <v>0</v>
      </c>
      <c r="N303">
        <v>1.0243770000000001</v>
      </c>
      <c r="O303">
        <v>25.205719999999999</v>
      </c>
      <c r="P303">
        <v>0</v>
      </c>
      <c r="Q303">
        <v>0</v>
      </c>
      <c r="R303">
        <v>1.0242420000000001</v>
      </c>
      <c r="S303">
        <v>24.764030000000002</v>
      </c>
      <c r="T303">
        <v>0</v>
      </c>
      <c r="U303">
        <v>0</v>
      </c>
      <c r="V303">
        <v>1.024108</v>
      </c>
      <c r="W303">
        <v>24.60454</v>
      </c>
      <c r="X303">
        <v>0</v>
      </c>
      <c r="Y303">
        <v>0</v>
      </c>
      <c r="Z303">
        <v>1.0239469999999999</v>
      </c>
      <c r="AA303">
        <v>24.42623</v>
      </c>
      <c r="AB303">
        <v>0</v>
      </c>
      <c r="AC303">
        <v>0</v>
      </c>
      <c r="AD303">
        <v>1.0238400000000001</v>
      </c>
      <c r="AE303">
        <v>24.331800000000001</v>
      </c>
      <c r="AF303">
        <v>0</v>
      </c>
      <c r="AG303">
        <v>0</v>
      </c>
      <c r="AH303">
        <v>1.0236879999999999</v>
      </c>
      <c r="AI303">
        <v>24.30125</v>
      </c>
      <c r="AJ303">
        <v>0</v>
      </c>
      <c r="AK303">
        <v>0</v>
      </c>
      <c r="AL303">
        <v>1.023531</v>
      </c>
      <c r="AM303">
        <v>24.225960000000001</v>
      </c>
      <c r="AN303">
        <v>0</v>
      </c>
      <c r="AO303">
        <v>0</v>
      </c>
      <c r="AP303">
        <v>1.023382</v>
      </c>
      <c r="AQ303">
        <v>24.407080000000001</v>
      </c>
      <c r="AR303">
        <v>0</v>
      </c>
      <c r="AS303">
        <v>0</v>
      </c>
      <c r="AT303">
        <v>1.02328</v>
      </c>
      <c r="AU303">
        <v>24.580469999999998</v>
      </c>
      <c r="AV303">
        <v>0</v>
      </c>
      <c r="AW303">
        <v>0</v>
      </c>
      <c r="AX303">
        <v>1.0231479999999999</v>
      </c>
      <c r="AY303">
        <v>24.50694</v>
      </c>
      <c r="AZ303">
        <v>0</v>
      </c>
      <c r="BA303">
        <v>0</v>
      </c>
      <c r="BB303">
        <v>1.0230349999999999</v>
      </c>
      <c r="BC303">
        <v>24.430510000000002</v>
      </c>
      <c r="BD303">
        <v>0</v>
      </c>
      <c r="BE303">
        <v>0</v>
      </c>
      <c r="BF303">
        <v>1.0229109999999999</v>
      </c>
      <c r="BG303">
        <v>24.178640000000001</v>
      </c>
      <c r="BH303" s="1">
        <v>1.028683E-23</v>
      </c>
      <c r="BI303" s="1">
        <v>8.7666219999999994E-21</v>
      </c>
      <c r="BJ303">
        <v>1.022823</v>
      </c>
      <c r="BK303">
        <v>23.828569999999999</v>
      </c>
      <c r="BL303" s="1">
        <v>2.936393E-16</v>
      </c>
      <c r="BM303" s="1">
        <v>2.5049470000000001E-13</v>
      </c>
      <c r="BN303">
        <v>1.0227250000000001</v>
      </c>
      <c r="BO303">
        <v>23.597750000000001</v>
      </c>
      <c r="BP303" s="1">
        <v>3.3041030000000001E-8</v>
      </c>
      <c r="BQ303" s="1">
        <v>2.0038899999999999E-5</v>
      </c>
      <c r="BR303">
        <v>1.022637</v>
      </c>
      <c r="BS303">
        <v>23.394089999999998</v>
      </c>
      <c r="BT303" s="1">
        <v>6.2875189999999997E-5</v>
      </c>
      <c r="BU303" s="1">
        <v>4.1466009999999998E-2</v>
      </c>
      <c r="BV303">
        <v>1.0225679999999999</v>
      </c>
      <c r="BW303">
        <v>23.526669999999999</v>
      </c>
      <c r="BX303" s="1">
        <v>1.1431220000000001E-2</v>
      </c>
      <c r="BY303">
        <v>8.0187550000000005</v>
      </c>
      <c r="BZ303">
        <v>1.022516</v>
      </c>
      <c r="CA303">
        <v>23.780190000000001</v>
      </c>
      <c r="CB303">
        <v>0.43048920000000002</v>
      </c>
      <c r="CC303">
        <v>318.27780000000001</v>
      </c>
      <c r="CD303">
        <v>1.022465</v>
      </c>
      <c r="CE303">
        <v>23.916650000000001</v>
      </c>
      <c r="CF303">
        <v>4.785069</v>
      </c>
      <c r="CG303">
        <v>3709.105</v>
      </c>
      <c r="CH303">
        <v>1.0224169999999999</v>
      </c>
      <c r="CI303">
        <v>24.09535</v>
      </c>
      <c r="CJ303">
        <v>19.593820000000001</v>
      </c>
      <c r="CK303">
        <v>15853.46</v>
      </c>
      <c r="CL303">
        <v>1.0224</v>
      </c>
      <c r="CM303">
        <v>23.964359999999999</v>
      </c>
      <c r="CN303">
        <v>34.560490000000001</v>
      </c>
      <c r="CO303">
        <v>29088.7</v>
      </c>
      <c r="CP303">
        <v>1.022367</v>
      </c>
      <c r="CQ303">
        <v>23.59676</v>
      </c>
      <c r="CR303">
        <v>29.608720000000002</v>
      </c>
      <c r="CS303">
        <v>25843.74</v>
      </c>
      <c r="CT303">
        <v>1.02234</v>
      </c>
      <c r="CU303">
        <v>23.329409999999999</v>
      </c>
      <c r="CV303">
        <v>13.5373</v>
      </c>
      <c r="CW303">
        <v>12220.93</v>
      </c>
      <c r="CX303">
        <v>1.0223279999999999</v>
      </c>
      <c r="CY303">
        <v>23.184750000000001</v>
      </c>
      <c r="CZ303">
        <v>3.5763669999999999</v>
      </c>
      <c r="DA303">
        <v>3330.538</v>
      </c>
      <c r="DB303">
        <v>1.0223089999999999</v>
      </c>
      <c r="DC303">
        <v>23.641860000000001</v>
      </c>
      <c r="DD303">
        <v>0.58818199999999998</v>
      </c>
      <c r="DE303">
        <v>563.09100000000001</v>
      </c>
      <c r="DF303">
        <v>1.0222960000000001</v>
      </c>
      <c r="DG303">
        <v>24.2165</v>
      </c>
      <c r="DH303" s="1">
        <v>6.8980710000000001E-2</v>
      </c>
      <c r="DI303">
        <v>66.986909999999995</v>
      </c>
      <c r="DJ303">
        <v>1.0222960000000001</v>
      </c>
      <c r="DK303">
        <v>24.792000000000002</v>
      </c>
      <c r="DL303" s="1">
        <v>1.0829750000000001E-2</v>
      </c>
      <c r="DM303">
        <v>9.9855169999999998</v>
      </c>
      <c r="DN303">
        <v>1.0222929999999999</v>
      </c>
      <c r="DO303">
        <v>25.263909999999999</v>
      </c>
      <c r="DP303" s="1">
        <v>5.5443130000000004E-3</v>
      </c>
      <c r="DQ303">
        <v>4.8125109999999998</v>
      </c>
      <c r="DR303">
        <v>1.0222610000000001</v>
      </c>
      <c r="DS303">
        <v>25.214009999999998</v>
      </c>
      <c r="DT303" s="1">
        <v>4.4576479999999998E-3</v>
      </c>
      <c r="DU303">
        <v>3.8380909999999999</v>
      </c>
      <c r="DV303">
        <v>1.0222469999999999</v>
      </c>
      <c r="DW303">
        <v>24.978860000000001</v>
      </c>
      <c r="DX303" s="1">
        <v>3.7428029999999998E-3</v>
      </c>
      <c r="DY303">
        <v>3.2205469999999998</v>
      </c>
      <c r="DZ303">
        <v>1.0222389999999999</v>
      </c>
      <c r="EA303">
        <v>24.749459999999999</v>
      </c>
      <c r="EB303" s="1">
        <v>3.1637689999999999E-3</v>
      </c>
      <c r="EC303">
        <v>2.7216559999999999</v>
      </c>
      <c r="ED303">
        <v>1.022192</v>
      </c>
      <c r="EE303">
        <v>24.516439999999999</v>
      </c>
      <c r="EF303" s="1">
        <v>2.688513E-3</v>
      </c>
      <c r="EG303">
        <v>2.3122259999999999</v>
      </c>
      <c r="EH303">
        <v>1.0221720000000001</v>
      </c>
      <c r="EI303">
        <v>24.634820000000001</v>
      </c>
      <c r="EJ303" s="1">
        <v>2.2985710000000001E-3</v>
      </c>
      <c r="EK303">
        <v>1.976256</v>
      </c>
      <c r="EL303">
        <v>1.022116</v>
      </c>
      <c r="EM303">
        <v>24.993189999999998</v>
      </c>
      <c r="EN303" s="1">
        <v>1.9789830000000001E-3</v>
      </c>
      <c r="EO303">
        <v>1.7009620000000001</v>
      </c>
      <c r="EP303">
        <v>1.0220670000000001</v>
      </c>
      <c r="EQ303">
        <v>25.389520000000001</v>
      </c>
      <c r="ER303" s="1">
        <v>1.7159779999999999E-3</v>
      </c>
      <c r="ES303">
        <v>1.4744360000000001</v>
      </c>
      <c r="ET303">
        <v>1.021995</v>
      </c>
      <c r="EU303">
        <v>25.691020000000002</v>
      </c>
      <c r="EV303" s="1">
        <v>1.4991049999999999E-3</v>
      </c>
      <c r="EW303">
        <v>1.287676</v>
      </c>
      <c r="EX303">
        <v>1.0219510000000001</v>
      </c>
      <c r="EY303">
        <v>25.579660000000001</v>
      </c>
      <c r="EZ303" s="1">
        <v>1.319335E-3</v>
      </c>
      <c r="FA303">
        <v>1.1329530000000001</v>
      </c>
      <c r="FB303">
        <v>1.021882</v>
      </c>
      <c r="FC303">
        <v>25.316289999999999</v>
      </c>
      <c r="FD303" s="1">
        <v>1.168695E-3</v>
      </c>
      <c r="FE303">
        <v>1.0033620000000001</v>
      </c>
      <c r="FF303">
        <v>1.0218100000000001</v>
      </c>
      <c r="FG303">
        <v>25.103120000000001</v>
      </c>
      <c r="FH303" s="1">
        <v>1.041663E-3</v>
      </c>
      <c r="FI303">
        <v>0.89408270000000001</v>
      </c>
      <c r="FJ303">
        <v>1.021752</v>
      </c>
      <c r="FK303">
        <v>24.891369999999998</v>
      </c>
      <c r="FL303" s="1">
        <v>9.3401490000000003E-4</v>
      </c>
      <c r="FM303">
        <v>0.80153050000000003</v>
      </c>
      <c r="FN303">
        <v>1.0216609999999999</v>
      </c>
      <c r="FO303">
        <v>25.130710000000001</v>
      </c>
      <c r="FP303" s="1">
        <v>8.4324580000000001E-4</v>
      </c>
      <c r="FQ303">
        <v>0.72343519999999994</v>
      </c>
      <c r="FR303">
        <v>1.0216019999999999</v>
      </c>
      <c r="FS303">
        <v>25.401579999999999</v>
      </c>
      <c r="FT303" s="1">
        <v>7.6702439999999997E-4</v>
      </c>
      <c r="FU303">
        <v>0.65784010000000004</v>
      </c>
      <c r="FV303">
        <v>1.0215350000000001</v>
      </c>
      <c r="FW303">
        <v>25.451090000000001</v>
      </c>
      <c r="FX303" s="1">
        <v>7.0267439999999995E-4</v>
      </c>
      <c r="FY303">
        <v>0.60250990000000004</v>
      </c>
      <c r="FZ303">
        <v>1.0214479999999999</v>
      </c>
      <c r="GA303">
        <v>25.487719999999999</v>
      </c>
      <c r="GB303" s="1">
        <v>6.479341E-4</v>
      </c>
      <c r="GC303">
        <v>0.55546340000000005</v>
      </c>
      <c r="GD303">
        <v>1.021406</v>
      </c>
      <c r="GE303">
        <v>25.28415</v>
      </c>
      <c r="GF303" s="1">
        <v>6.0037090000000001E-4</v>
      </c>
      <c r="GG303">
        <v>0.51461460000000003</v>
      </c>
      <c r="GH303">
        <v>1.0213680000000001</v>
      </c>
      <c r="GI303">
        <v>25.235119999999998</v>
      </c>
      <c r="GJ303" s="1">
        <v>5.593935E-4</v>
      </c>
      <c r="GK303">
        <v>0.47938570000000003</v>
      </c>
      <c r="GL303">
        <v>1.0213099999999999</v>
      </c>
      <c r="GM303">
        <v>25.18393</v>
      </c>
      <c r="GN303" s="1">
        <v>5.2413640000000005E-4</v>
      </c>
      <c r="GO303">
        <v>0.4490923</v>
      </c>
      <c r="GP303">
        <v>1.021266</v>
      </c>
      <c r="GQ303">
        <v>25.071750000000002</v>
      </c>
      <c r="GR303" s="1">
        <v>4.9300340000000002E-4</v>
      </c>
      <c r="GS303">
        <v>0.42238409999999998</v>
      </c>
      <c r="GT303">
        <v>1.021244</v>
      </c>
      <c r="GU303">
        <v>24.777239999999999</v>
      </c>
      <c r="GV303" s="1">
        <v>4.6540280000000002E-4</v>
      </c>
      <c r="GW303">
        <v>0.39868999999999999</v>
      </c>
      <c r="GX303">
        <v>1.0212000000000001</v>
      </c>
      <c r="GY303">
        <v>24.723549999999999</v>
      </c>
      <c r="GZ303" s="1">
        <v>4.4102879999999999E-4</v>
      </c>
      <c r="HA303">
        <v>0.37777159999999999</v>
      </c>
      <c r="HB303">
        <v>1.021169</v>
      </c>
      <c r="HC303">
        <v>24.884350000000001</v>
      </c>
      <c r="HD303" s="1">
        <v>4.1942089999999997E-4</v>
      </c>
      <c r="HE303">
        <v>0.35922320000000002</v>
      </c>
      <c r="HF303">
        <v>1.0211520000000001</v>
      </c>
      <c r="HG303">
        <v>25.08052</v>
      </c>
      <c r="HH303" s="1">
        <v>3.9974519999999998E-4</v>
      </c>
      <c r="HI303">
        <v>0.34236090000000002</v>
      </c>
      <c r="HJ303">
        <v>1.0211460000000001</v>
      </c>
      <c r="HK303">
        <v>25.026509999999998</v>
      </c>
      <c r="HL303" s="1">
        <v>3.8155570000000002E-4</v>
      </c>
      <c r="HM303">
        <v>0.32677440000000002</v>
      </c>
      <c r="HN303">
        <v>1.0211380000000001</v>
      </c>
      <c r="HO303">
        <v>24.773890000000002</v>
      </c>
      <c r="HP303" s="1">
        <v>3.6505309999999998E-4</v>
      </c>
      <c r="HQ303">
        <v>0.3126119</v>
      </c>
      <c r="HR303">
        <v>1.0211250000000001</v>
      </c>
      <c r="HS303">
        <v>24.657810000000001</v>
      </c>
      <c r="HT303" s="1">
        <v>3.4991070000000001E-4</v>
      </c>
      <c r="HU303">
        <v>0.29964390000000002</v>
      </c>
      <c r="HV303">
        <v>1.0211250000000001</v>
      </c>
      <c r="HW303">
        <v>24.42848</v>
      </c>
      <c r="HX303" s="1">
        <v>3.360204E-4</v>
      </c>
      <c r="HY303">
        <v>0.28772569999999997</v>
      </c>
      <c r="HZ303">
        <v>1.0211399999999999</v>
      </c>
      <c r="IA303">
        <v>24.448509999999999</v>
      </c>
      <c r="IB303" s="1">
        <v>3.23424E-4</v>
      </c>
      <c r="IC303">
        <v>0.27691719999999997</v>
      </c>
      <c r="ID303">
        <v>1.021118</v>
      </c>
      <c r="IE303">
        <v>24.52439</v>
      </c>
      <c r="IF303" s="1">
        <v>3.118188E-4</v>
      </c>
      <c r="IG303">
        <v>0.26697280000000001</v>
      </c>
      <c r="IH303">
        <v>1.02111</v>
      </c>
      <c r="II303">
        <v>24.562740000000002</v>
      </c>
      <c r="IJ303" s="1">
        <v>3.0104870000000002E-4</v>
      </c>
      <c r="IK303">
        <v>0.2577469</v>
      </c>
      <c r="IL303">
        <v>1.0211079999999999</v>
      </c>
      <c r="IM303">
        <v>24.653860000000002</v>
      </c>
      <c r="IN303" s="1">
        <v>2.9078909999999999E-4</v>
      </c>
      <c r="IO303">
        <v>0.24897359999999999</v>
      </c>
      <c r="IP303">
        <v>1.0211220000000001</v>
      </c>
      <c r="IQ303">
        <v>24.544509999999999</v>
      </c>
      <c r="IR303" s="1">
        <v>2.810461E-4</v>
      </c>
      <c r="IS303">
        <v>0.2406298</v>
      </c>
      <c r="IT303">
        <v>1.0211140000000001</v>
      </c>
      <c r="IU303">
        <v>24.409130000000001</v>
      </c>
      <c r="IV303" s="1">
        <v>2.7178469999999998E-4</v>
      </c>
      <c r="IW303">
        <v>0.23269709999999999</v>
      </c>
      <c r="IX303">
        <v>1.0210999999999999</v>
      </c>
      <c r="IY303">
        <v>24.28959</v>
      </c>
      <c r="IZ303" s="1">
        <v>2.6314129999999999E-4</v>
      </c>
      <c r="JA303">
        <v>0.2252971</v>
      </c>
      <c r="JB303">
        <v>1.0210630000000001</v>
      </c>
      <c r="JC303">
        <v>24.173030000000001</v>
      </c>
      <c r="JD303" s="1">
        <v>2.5495029999999998E-4</v>
      </c>
      <c r="JE303">
        <v>0.21829860000000001</v>
      </c>
      <c r="JF303">
        <v>1.021074</v>
      </c>
      <c r="JG303">
        <v>24.52712</v>
      </c>
      <c r="JH303" s="1">
        <v>2.469743E-4</v>
      </c>
      <c r="JI303">
        <v>0.211482</v>
      </c>
      <c r="JJ303">
        <v>1.021045</v>
      </c>
      <c r="JK303">
        <v>24.877960000000002</v>
      </c>
      <c r="JL303" s="1">
        <v>2.391828E-4</v>
      </c>
      <c r="JM303">
        <v>0.20482020000000001</v>
      </c>
      <c r="JN303">
        <v>1.021023</v>
      </c>
      <c r="JO303">
        <v>25.11674</v>
      </c>
      <c r="JP303" s="1">
        <v>2.3156399999999999E-4</v>
      </c>
      <c r="JQ303">
        <v>0.1983153</v>
      </c>
      <c r="JR303">
        <v>1.0209919999999999</v>
      </c>
      <c r="JS303">
        <v>25.196000000000002</v>
      </c>
      <c r="JT303" s="1">
        <v>2.2432290000000001E-4</v>
      </c>
      <c r="JU303">
        <v>0.19211110000000001</v>
      </c>
      <c r="JV303">
        <v>1.02095</v>
      </c>
      <c r="JW303">
        <v>25.091010000000001</v>
      </c>
      <c r="JX303" s="1">
        <v>2.1756109999999999E-4</v>
      </c>
      <c r="JY303">
        <v>0.18632399999999999</v>
      </c>
      <c r="JZ303">
        <v>1.0209189999999999</v>
      </c>
      <c r="KA303">
        <v>24.832599999999999</v>
      </c>
      <c r="KB303" s="1">
        <v>2.1109310000000001E-4</v>
      </c>
      <c r="KC303">
        <v>0.1807976</v>
      </c>
      <c r="KD303">
        <v>1.020867</v>
      </c>
      <c r="KE303">
        <v>24.66948</v>
      </c>
      <c r="KF303" s="1">
        <v>2.0462940000000001E-4</v>
      </c>
      <c r="KG303">
        <v>0.1752802</v>
      </c>
      <c r="KH303">
        <v>1.020815</v>
      </c>
      <c r="KI303">
        <v>24.56625</v>
      </c>
      <c r="KJ303" s="1">
        <v>1.9839710000000001E-4</v>
      </c>
      <c r="KK303">
        <v>0.16995399999999999</v>
      </c>
      <c r="KL303">
        <v>1.0207790000000001</v>
      </c>
      <c r="KM303">
        <v>24.93656</v>
      </c>
      <c r="KN303" s="1">
        <v>1.9235549999999999E-4</v>
      </c>
      <c r="KO303">
        <v>0.16478989999999999</v>
      </c>
      <c r="KP303">
        <v>1.02074</v>
      </c>
      <c r="KQ303">
        <v>25.346119999999999</v>
      </c>
      <c r="KR303" s="1">
        <v>1.8659260000000001E-4</v>
      </c>
      <c r="KS303">
        <v>0.15985679999999999</v>
      </c>
      <c r="KT303">
        <v>1.0206869999999999</v>
      </c>
      <c r="KU303">
        <v>25.68946</v>
      </c>
      <c r="KV303" s="1">
        <v>1.811734E-4</v>
      </c>
      <c r="KW303">
        <v>0.15521869999999999</v>
      </c>
      <c r="KX303">
        <v>1.020629</v>
      </c>
      <c r="KY303">
        <v>25.923660000000002</v>
      </c>
      <c r="KZ303" s="1">
        <v>1.7585640000000001E-4</v>
      </c>
      <c r="LA303">
        <v>0.1506808</v>
      </c>
      <c r="LB303">
        <v>1.0205839999999999</v>
      </c>
      <c r="LC303">
        <v>25.770150000000001</v>
      </c>
      <c r="LD303" s="1">
        <v>1.707504E-4</v>
      </c>
      <c r="LE303">
        <v>0.14630889999999999</v>
      </c>
      <c r="LF303">
        <v>1.020537</v>
      </c>
      <c r="LG303">
        <v>25.50779</v>
      </c>
      <c r="LH303" s="1">
        <v>1.6583789999999999E-4</v>
      </c>
      <c r="LI303">
        <v>0.14211280000000001</v>
      </c>
      <c r="LJ303">
        <v>1.0204759999999999</v>
      </c>
      <c r="LK303">
        <v>25.338709999999999</v>
      </c>
      <c r="LL303" s="1">
        <v>1.6098840000000001E-4</v>
      </c>
      <c r="LM303">
        <v>0.13796539999999999</v>
      </c>
      <c r="LN303">
        <v>1.0204390000000001</v>
      </c>
      <c r="LO303">
        <v>25.239750000000001</v>
      </c>
      <c r="LP303" s="1">
        <v>1.564119E-4</v>
      </c>
      <c r="LQ303">
        <v>0.13404260000000001</v>
      </c>
      <c r="LR303">
        <v>1.0204089999999999</v>
      </c>
      <c r="LS303">
        <v>25.711929999999999</v>
      </c>
      <c r="LT303" s="1">
        <v>1.5198690000000001E-4</v>
      </c>
      <c r="LU303">
        <v>0.13026209999999999</v>
      </c>
      <c r="LV303">
        <v>1.020359</v>
      </c>
      <c r="LW303">
        <v>26.207519999999999</v>
      </c>
      <c r="LX303" s="1">
        <v>1.4767959999999999E-4</v>
      </c>
      <c r="LY303">
        <v>0.1265743</v>
      </c>
      <c r="LZ303">
        <v>1.020321</v>
      </c>
      <c r="MA303">
        <v>26.663889999999999</v>
      </c>
      <c r="MB303" s="1">
        <v>1.4361500000000001E-4</v>
      </c>
      <c r="MC303">
        <v>0.1230894</v>
      </c>
      <c r="MD303">
        <v>1.0202830000000001</v>
      </c>
      <c r="ME303">
        <v>27.0778</v>
      </c>
      <c r="MF303" s="1">
        <v>1.3977999999999999E-4</v>
      </c>
      <c r="MG303">
        <v>0.1198067</v>
      </c>
      <c r="MH303">
        <v>1.0202500000000001</v>
      </c>
      <c r="MI303">
        <v>27.075579999999999</v>
      </c>
      <c r="MJ303" s="1">
        <v>1.3600489999999999E-4</v>
      </c>
      <c r="MK303">
        <v>0.1165829</v>
      </c>
      <c r="ML303">
        <v>1.020205</v>
      </c>
      <c r="MM303">
        <v>26.898420000000002</v>
      </c>
      <c r="MN303" s="1">
        <v>1.323195E-4</v>
      </c>
      <c r="MO303">
        <v>0.113425</v>
      </c>
      <c r="MP303">
        <v>1.0201549999999999</v>
      </c>
      <c r="MQ303">
        <v>26.68037</v>
      </c>
      <c r="MR303" s="1">
        <v>1.288541E-4</v>
      </c>
      <c r="MS303">
        <v>0.1104527</v>
      </c>
      <c r="MT303">
        <v>1.0201370000000001</v>
      </c>
      <c r="MU303">
        <v>26.385110000000001</v>
      </c>
      <c r="MV303" s="1">
        <v>1.2552350000000001E-4</v>
      </c>
      <c r="MW303">
        <v>0.1076044</v>
      </c>
      <c r="MX303">
        <v>1.020116</v>
      </c>
      <c r="MY303">
        <v>26.165500000000002</v>
      </c>
      <c r="MZ303" s="1">
        <v>1.2213839999999999E-4</v>
      </c>
      <c r="NA303">
        <v>0.1047136</v>
      </c>
      <c r="NB303">
        <v>1.0200720000000001</v>
      </c>
      <c r="NC303">
        <v>26.185749999999999</v>
      </c>
      <c r="ND303" s="1">
        <v>1.188074E-4</v>
      </c>
      <c r="NE303">
        <v>0.1018597</v>
      </c>
      <c r="NF303">
        <v>1.0200290000000001</v>
      </c>
      <c r="NG303">
        <v>26.505400000000002</v>
      </c>
      <c r="NH303" s="1">
        <v>1.155288E-4</v>
      </c>
      <c r="NI303" s="1">
        <v>9.9059339999999996E-2</v>
      </c>
      <c r="NJ303">
        <v>1.019997</v>
      </c>
      <c r="NK303">
        <v>26.519590000000001</v>
      </c>
      <c r="NL303" s="1">
        <v>1.123541E-4</v>
      </c>
      <c r="NM303" s="1">
        <v>9.6337309999999995E-2</v>
      </c>
      <c r="NN303">
        <v>1.0199750000000001</v>
      </c>
      <c r="NO303">
        <v>26.370149999999999</v>
      </c>
      <c r="NP303" s="1">
        <v>1.093424E-4</v>
      </c>
      <c r="NQ303" s="1">
        <v>9.3756720000000002E-2</v>
      </c>
      <c r="NR303">
        <v>1.019941</v>
      </c>
      <c r="NS303">
        <v>26.252829999999999</v>
      </c>
      <c r="NT303" s="1">
        <v>1.064488E-4</v>
      </c>
      <c r="NU303" s="1">
        <v>9.1279460000000007E-2</v>
      </c>
      <c r="NV303">
        <v>1.0198959999999999</v>
      </c>
      <c r="NW303">
        <v>26.086760000000002</v>
      </c>
      <c r="NX303" s="1">
        <v>1.035727E-4</v>
      </c>
      <c r="NY303" s="1">
        <v>8.8818919999999996E-2</v>
      </c>
      <c r="NZ303">
        <v>1.019865</v>
      </c>
      <c r="OA303">
        <v>25.821059999999999</v>
      </c>
      <c r="OB303" s="1">
        <v>1.007202E-4</v>
      </c>
      <c r="OC303" s="1">
        <v>8.6379029999999996E-2</v>
      </c>
      <c r="OD303">
        <v>1.019838</v>
      </c>
      <c r="OE303">
        <v>25.920850000000002</v>
      </c>
      <c r="OF303" s="1">
        <v>9.7847129999999996E-5</v>
      </c>
      <c r="OG303" s="1">
        <v>8.3922730000000001E-2</v>
      </c>
      <c r="OH303">
        <v>1.019817</v>
      </c>
      <c r="OI303">
        <v>26.116510000000002</v>
      </c>
      <c r="OJ303" s="1">
        <v>9.5043249999999995E-5</v>
      </c>
      <c r="OK303">
        <v>8.1518900000000005E-2</v>
      </c>
    </row>
    <row r="304" spans="1:401" x14ac:dyDescent="0.35">
      <c r="A304">
        <v>310</v>
      </c>
      <c r="B304" t="s">
        <v>4</v>
      </c>
      <c r="C304" t="s">
        <v>181</v>
      </c>
      <c r="D304" t="s">
        <v>308</v>
      </c>
      <c r="E304">
        <v>882.74350000000004</v>
      </c>
      <c r="F304">
        <v>0.81804030000000005</v>
      </c>
      <c r="G304">
        <v>25.8597</v>
      </c>
      <c r="H304">
        <v>0</v>
      </c>
      <c r="I304">
        <v>0</v>
      </c>
      <c r="J304">
        <v>0.81795189999999995</v>
      </c>
      <c r="K304">
        <v>25.63101</v>
      </c>
      <c r="L304">
        <v>0</v>
      </c>
      <c r="M304">
        <v>0</v>
      </c>
      <c r="N304">
        <v>0.81784730000000005</v>
      </c>
      <c r="O304">
        <v>25.253730000000001</v>
      </c>
      <c r="P304">
        <v>0</v>
      </c>
      <c r="Q304">
        <v>0</v>
      </c>
      <c r="R304">
        <v>0.81772769999999995</v>
      </c>
      <c r="S304">
        <v>24.804659999999998</v>
      </c>
      <c r="T304">
        <v>0</v>
      </c>
      <c r="U304">
        <v>0</v>
      </c>
      <c r="V304">
        <v>0.81761229999999996</v>
      </c>
      <c r="W304">
        <v>24.634209999999999</v>
      </c>
      <c r="X304">
        <v>0</v>
      </c>
      <c r="Y304">
        <v>0</v>
      </c>
      <c r="Z304">
        <v>0.81747049999999999</v>
      </c>
      <c r="AA304">
        <v>24.444430000000001</v>
      </c>
      <c r="AB304">
        <v>0</v>
      </c>
      <c r="AC304">
        <v>0</v>
      </c>
      <c r="AD304">
        <v>0.81733579999999995</v>
      </c>
      <c r="AE304">
        <v>24.34064</v>
      </c>
      <c r="AF304">
        <v>0</v>
      </c>
      <c r="AG304">
        <v>0</v>
      </c>
      <c r="AH304">
        <v>0.81719710000000001</v>
      </c>
      <c r="AI304">
        <v>24.313639999999999</v>
      </c>
      <c r="AJ304">
        <v>0</v>
      </c>
      <c r="AK304">
        <v>0</v>
      </c>
      <c r="AL304">
        <v>0.81704379999999999</v>
      </c>
      <c r="AM304">
        <v>24.24605</v>
      </c>
      <c r="AN304">
        <v>0</v>
      </c>
      <c r="AO304">
        <v>0</v>
      </c>
      <c r="AP304">
        <v>0.81691760000000002</v>
      </c>
      <c r="AQ304">
        <v>24.443069999999999</v>
      </c>
      <c r="AR304">
        <v>0</v>
      </c>
      <c r="AS304">
        <v>0</v>
      </c>
      <c r="AT304">
        <v>0.81678530000000005</v>
      </c>
      <c r="AU304">
        <v>24.63176</v>
      </c>
      <c r="AV304">
        <v>0</v>
      </c>
      <c r="AW304">
        <v>0</v>
      </c>
      <c r="AX304">
        <v>0.81666079999999996</v>
      </c>
      <c r="AY304">
        <v>24.56082</v>
      </c>
      <c r="AZ304">
        <v>0</v>
      </c>
      <c r="BA304">
        <v>0</v>
      </c>
      <c r="BB304">
        <v>0.81653770000000003</v>
      </c>
      <c r="BC304">
        <v>24.477910000000001</v>
      </c>
      <c r="BD304">
        <v>0</v>
      </c>
      <c r="BE304">
        <v>0</v>
      </c>
      <c r="BF304">
        <v>0.81642720000000002</v>
      </c>
      <c r="BG304">
        <v>24.212949999999999</v>
      </c>
      <c r="BH304" s="1">
        <v>1.262246E-24</v>
      </c>
      <c r="BI304" s="1">
        <v>1.111759E-21</v>
      </c>
      <c r="BJ304">
        <v>0.816326</v>
      </c>
      <c r="BK304">
        <v>23.850639999999999</v>
      </c>
      <c r="BL304" s="1">
        <v>4.2532000000000001E-17</v>
      </c>
      <c r="BM304" s="1">
        <v>3.7501030000000002E-14</v>
      </c>
      <c r="BN304">
        <v>0.81621920000000003</v>
      </c>
      <c r="BO304">
        <v>23.616119999999999</v>
      </c>
      <c r="BP304" s="1">
        <v>1.479726E-8</v>
      </c>
      <c r="BQ304" s="1">
        <v>9.8143560000000001E-6</v>
      </c>
      <c r="BR304">
        <v>0.81614710000000001</v>
      </c>
      <c r="BS304">
        <v>23.41348</v>
      </c>
      <c r="BT304" s="1">
        <v>3.6290520000000002E-5</v>
      </c>
      <c r="BU304" s="1">
        <v>2.5679279999999999E-2</v>
      </c>
      <c r="BV304">
        <v>0.81606659999999998</v>
      </c>
      <c r="BW304">
        <v>23.548549999999999</v>
      </c>
      <c r="BX304" s="1">
        <v>7.6643329999999997E-3</v>
      </c>
      <c r="BY304">
        <v>5.7079940000000002</v>
      </c>
      <c r="BZ304">
        <v>0.81600379999999995</v>
      </c>
      <c r="CA304">
        <v>23.805730000000001</v>
      </c>
      <c r="CB304">
        <v>0.32413110000000001</v>
      </c>
      <c r="CC304">
        <v>252.35910000000001</v>
      </c>
      <c r="CD304">
        <v>0.81594650000000002</v>
      </c>
      <c r="CE304">
        <v>23.947109999999999</v>
      </c>
      <c r="CF304">
        <v>3.9719519999999999</v>
      </c>
      <c r="CG304">
        <v>3219.5129999999999</v>
      </c>
      <c r="CH304">
        <v>0.81588459999999996</v>
      </c>
      <c r="CI304">
        <v>24.119330000000001</v>
      </c>
      <c r="CJ304">
        <v>17.711670000000002</v>
      </c>
      <c r="CK304">
        <v>14889.63</v>
      </c>
      <c r="CL304">
        <v>0.81586219999999998</v>
      </c>
      <c r="CM304">
        <v>24.00047</v>
      </c>
      <c r="CN304">
        <v>33.712440000000001</v>
      </c>
      <c r="CO304">
        <v>29305.37</v>
      </c>
      <c r="CP304">
        <v>0.81582149999999998</v>
      </c>
      <c r="CQ304">
        <v>23.6219</v>
      </c>
      <c r="CR304">
        <v>30.939920000000001</v>
      </c>
      <c r="CS304">
        <v>27731.88</v>
      </c>
      <c r="CT304">
        <v>0.8158067</v>
      </c>
      <c r="CU304">
        <v>23.351700000000001</v>
      </c>
      <c r="CV304">
        <v>15.062150000000001</v>
      </c>
      <c r="CW304">
        <v>13886.52</v>
      </c>
      <c r="CX304">
        <v>0.81578519999999999</v>
      </c>
      <c r="CY304">
        <v>23.199819999999999</v>
      </c>
      <c r="CZ304">
        <v>4.2136659999999999</v>
      </c>
      <c r="DA304">
        <v>3986.451</v>
      </c>
      <c r="DB304">
        <v>0.81578320000000004</v>
      </c>
      <c r="DC304">
        <v>23.649519999999999</v>
      </c>
      <c r="DD304">
        <v>0.72888299999999995</v>
      </c>
      <c r="DE304">
        <v>705.58770000000004</v>
      </c>
      <c r="DF304">
        <v>0.81576660000000001</v>
      </c>
      <c r="DG304">
        <v>24.22898</v>
      </c>
      <c r="DH304" s="1">
        <v>8.7791170000000002E-2</v>
      </c>
      <c r="DI304">
        <v>86.159739999999999</v>
      </c>
      <c r="DJ304">
        <v>0.81574290000000005</v>
      </c>
      <c r="DK304">
        <v>24.801359999999999</v>
      </c>
      <c r="DL304" s="1">
        <v>1.2570390000000001E-2</v>
      </c>
      <c r="DM304">
        <v>11.910019999999999</v>
      </c>
      <c r="DN304">
        <v>0.81573660000000003</v>
      </c>
      <c r="DO304">
        <v>25.27608</v>
      </c>
      <c r="DP304" s="1">
        <v>5.7401249999999996E-3</v>
      </c>
      <c r="DQ304">
        <v>5.1463239999999999</v>
      </c>
      <c r="DR304">
        <v>0.81572069999999997</v>
      </c>
      <c r="DS304">
        <v>25.233270000000001</v>
      </c>
      <c r="DT304" s="1">
        <v>4.5421200000000002E-3</v>
      </c>
      <c r="DU304">
        <v>4.0369390000000003</v>
      </c>
      <c r="DV304">
        <v>0.8157025</v>
      </c>
      <c r="DW304">
        <v>24.992660000000001</v>
      </c>
      <c r="DX304" s="1">
        <v>3.808587E-3</v>
      </c>
      <c r="DY304">
        <v>3.3828010000000002</v>
      </c>
      <c r="DZ304">
        <v>0.81567190000000001</v>
      </c>
      <c r="EA304">
        <v>24.768080000000001</v>
      </c>
      <c r="EB304" s="1">
        <v>3.2176079999999998E-3</v>
      </c>
      <c r="EC304">
        <v>2.8573400000000002</v>
      </c>
      <c r="ED304">
        <v>0.81564590000000003</v>
      </c>
      <c r="EE304">
        <v>24.541519999999998</v>
      </c>
      <c r="EF304" s="1">
        <v>2.7327509999999998E-3</v>
      </c>
      <c r="EG304">
        <v>2.4262730000000001</v>
      </c>
      <c r="EH304">
        <v>0.81562270000000003</v>
      </c>
      <c r="EI304">
        <v>24.660630000000001</v>
      </c>
      <c r="EJ304" s="1">
        <v>2.334839E-3</v>
      </c>
      <c r="EK304">
        <v>2.0725099999999999</v>
      </c>
      <c r="EL304">
        <v>0.81557539999999995</v>
      </c>
      <c r="EM304">
        <v>25.024360000000001</v>
      </c>
      <c r="EN304" s="1">
        <v>2.0087429999999999E-3</v>
      </c>
      <c r="EO304">
        <v>1.782629</v>
      </c>
      <c r="EP304">
        <v>0.815523</v>
      </c>
      <c r="EQ304">
        <v>25.420030000000001</v>
      </c>
      <c r="ER304" s="1">
        <v>1.7405159999999999E-3</v>
      </c>
      <c r="ES304">
        <v>1.5442199999999999</v>
      </c>
      <c r="ET304">
        <v>0.81546879999999999</v>
      </c>
      <c r="EU304">
        <v>25.719550000000002</v>
      </c>
      <c r="EV304" s="1">
        <v>1.5193310000000001E-3</v>
      </c>
      <c r="EW304">
        <v>1.3476349999999999</v>
      </c>
      <c r="EX304">
        <v>0.81539930000000005</v>
      </c>
      <c r="EY304">
        <v>25.605989999999998</v>
      </c>
      <c r="EZ304" s="1">
        <v>1.3361950000000001E-3</v>
      </c>
      <c r="FA304">
        <v>1.1849639999999999</v>
      </c>
      <c r="FB304">
        <v>0.81533120000000003</v>
      </c>
      <c r="FC304">
        <v>25.330870000000001</v>
      </c>
      <c r="FD304" s="1">
        <v>1.182857E-3</v>
      </c>
      <c r="FE304">
        <v>1.0488109999999999</v>
      </c>
      <c r="FF304">
        <v>0.81527249999999996</v>
      </c>
      <c r="FG304">
        <v>25.120629999999998</v>
      </c>
      <c r="FH304" s="1">
        <v>1.0536530000000001E-3</v>
      </c>
      <c r="FI304">
        <v>0.93407519999999999</v>
      </c>
      <c r="FJ304">
        <v>0.81519330000000001</v>
      </c>
      <c r="FK304">
        <v>24.91348</v>
      </c>
      <c r="FL304" s="1">
        <v>9.4416249999999997E-4</v>
      </c>
      <c r="FM304">
        <v>0.83691819999999995</v>
      </c>
      <c r="FN304">
        <v>0.81513930000000001</v>
      </c>
      <c r="FO304">
        <v>25.150289999999998</v>
      </c>
      <c r="FP304" s="1">
        <v>8.5177449999999997E-4</v>
      </c>
      <c r="FQ304">
        <v>0.7548726</v>
      </c>
      <c r="FR304">
        <v>0.81507540000000001</v>
      </c>
      <c r="FS304">
        <v>25.436209999999999</v>
      </c>
      <c r="FT304" s="1">
        <v>7.7419839999999995E-4</v>
      </c>
      <c r="FU304">
        <v>0.68596469999999998</v>
      </c>
      <c r="FV304">
        <v>0.81498709999999996</v>
      </c>
      <c r="FW304">
        <v>25.479800000000001</v>
      </c>
      <c r="FX304" s="1">
        <v>7.0873449999999999E-4</v>
      </c>
      <c r="FY304">
        <v>0.62786489999999995</v>
      </c>
      <c r="FZ304">
        <v>0.81492100000000001</v>
      </c>
      <c r="GA304">
        <v>25.5153</v>
      </c>
      <c r="GB304" s="1">
        <v>6.5313250000000002E-4</v>
      </c>
      <c r="GC304">
        <v>0.57851520000000001</v>
      </c>
      <c r="GD304">
        <v>0.81486559999999997</v>
      </c>
      <c r="GE304">
        <v>25.300059999999998</v>
      </c>
      <c r="GF304" s="1">
        <v>6.0490809999999996E-4</v>
      </c>
      <c r="GG304">
        <v>0.53576310000000005</v>
      </c>
      <c r="GH304">
        <v>0.81480149999999996</v>
      </c>
      <c r="GI304">
        <v>25.246939999999999</v>
      </c>
      <c r="GJ304" s="1">
        <v>5.6327199999999997E-4</v>
      </c>
      <c r="GK304">
        <v>0.49881150000000002</v>
      </c>
      <c r="GL304">
        <v>0.81475319999999996</v>
      </c>
      <c r="GM304">
        <v>25.200240000000001</v>
      </c>
      <c r="GN304" s="1">
        <v>5.275109E-4</v>
      </c>
      <c r="GO304">
        <v>0.46708070000000002</v>
      </c>
      <c r="GP304">
        <v>0.81470319999999996</v>
      </c>
      <c r="GQ304">
        <v>25.098210000000002</v>
      </c>
      <c r="GR304" s="1">
        <v>4.9599639999999999E-4</v>
      </c>
      <c r="GS304">
        <v>0.43916270000000002</v>
      </c>
      <c r="GT304">
        <v>0.81467279999999997</v>
      </c>
      <c r="GU304">
        <v>24.817699999999999</v>
      </c>
      <c r="GV304" s="1">
        <v>4.680555E-4</v>
      </c>
      <c r="GW304">
        <v>0.4143964</v>
      </c>
      <c r="GX304">
        <v>0.81464130000000001</v>
      </c>
      <c r="GY304">
        <v>24.763439999999999</v>
      </c>
      <c r="GZ304" s="1">
        <v>4.4337279999999998E-4</v>
      </c>
      <c r="HA304">
        <v>0.39251799999999998</v>
      </c>
      <c r="HB304">
        <v>0.8146023</v>
      </c>
      <c r="HC304">
        <v>24.92859</v>
      </c>
      <c r="HD304" s="1">
        <v>4.2151260000000001E-4</v>
      </c>
      <c r="HE304">
        <v>0.37313299999999999</v>
      </c>
      <c r="HF304">
        <v>0.81460109999999997</v>
      </c>
      <c r="HG304">
        <v>25.114370000000001</v>
      </c>
      <c r="HH304" s="1">
        <v>4.0167680000000001E-4</v>
      </c>
      <c r="HI304">
        <v>0.35556939999999998</v>
      </c>
      <c r="HJ304">
        <v>0.81457159999999995</v>
      </c>
      <c r="HK304">
        <v>25.057649999999999</v>
      </c>
      <c r="HL304" s="1">
        <v>3.8333170000000001E-4</v>
      </c>
      <c r="HM304">
        <v>0.33933000000000002</v>
      </c>
      <c r="HN304">
        <v>0.81456139999999999</v>
      </c>
      <c r="HO304">
        <v>24.7807</v>
      </c>
      <c r="HP304" s="1">
        <v>3.6665759999999998E-4</v>
      </c>
      <c r="HQ304">
        <v>0.32454899999999998</v>
      </c>
      <c r="HR304">
        <v>0.81454380000000004</v>
      </c>
      <c r="HS304">
        <v>24.668009999999999</v>
      </c>
      <c r="HT304" s="1">
        <v>3.513942E-4</v>
      </c>
      <c r="HU304">
        <v>0.31104110000000001</v>
      </c>
      <c r="HV304">
        <v>0.81455310000000003</v>
      </c>
      <c r="HW304">
        <v>24.452459999999999</v>
      </c>
      <c r="HX304" s="1">
        <v>3.373691E-4</v>
      </c>
      <c r="HY304">
        <v>0.29861290000000001</v>
      </c>
      <c r="HZ304">
        <v>0.81454159999999998</v>
      </c>
      <c r="IA304">
        <v>24.477589999999999</v>
      </c>
      <c r="IB304" s="1">
        <v>3.2465309999999998E-4</v>
      </c>
      <c r="IC304">
        <v>0.28733999999999998</v>
      </c>
      <c r="ID304">
        <v>0.8145405</v>
      </c>
      <c r="IE304">
        <v>24.569469999999999</v>
      </c>
      <c r="IF304" s="1">
        <v>3.1295729999999999E-4</v>
      </c>
      <c r="IG304">
        <v>0.27698210000000001</v>
      </c>
      <c r="IH304">
        <v>0.81453359999999997</v>
      </c>
      <c r="II304">
        <v>24.603539999999999</v>
      </c>
      <c r="IJ304" s="1">
        <v>3.021136E-4</v>
      </c>
      <c r="IK304">
        <v>0.26738070000000003</v>
      </c>
      <c r="IL304">
        <v>0.81452899999999995</v>
      </c>
      <c r="IM304">
        <v>24.679379999999998</v>
      </c>
      <c r="IN304" s="1">
        <v>2.9180599999999998E-4</v>
      </c>
      <c r="IO304">
        <v>0.25827139999999998</v>
      </c>
      <c r="IP304">
        <v>0.8145213</v>
      </c>
      <c r="IQ304">
        <v>24.565529999999999</v>
      </c>
      <c r="IR304" s="1">
        <v>2.8201449999999998E-4</v>
      </c>
      <c r="IS304">
        <v>0.24960669999999999</v>
      </c>
      <c r="IT304">
        <v>0.81451240000000003</v>
      </c>
      <c r="IU304">
        <v>24.420680000000001</v>
      </c>
      <c r="IV304" s="1">
        <v>2.7269600000000001E-4</v>
      </c>
      <c r="IW304">
        <v>0.2413592</v>
      </c>
      <c r="IX304">
        <v>0.81451260000000003</v>
      </c>
      <c r="IY304">
        <v>24.30838</v>
      </c>
      <c r="IZ304" s="1">
        <v>2.63995E-4</v>
      </c>
      <c r="JA304">
        <v>0.23365859999999999</v>
      </c>
      <c r="JB304">
        <v>0.81450160000000005</v>
      </c>
      <c r="JC304">
        <v>24.191759999999999</v>
      </c>
      <c r="JD304" s="1">
        <v>2.5576700000000001E-4</v>
      </c>
      <c r="JE304">
        <v>0.22639100000000001</v>
      </c>
      <c r="JF304">
        <v>0.8144692</v>
      </c>
      <c r="JG304">
        <v>24.550249999999998</v>
      </c>
      <c r="JH304" s="1">
        <v>2.4777749999999998E-4</v>
      </c>
      <c r="JI304">
        <v>0.21933349999999999</v>
      </c>
      <c r="JJ304">
        <v>0.81445880000000004</v>
      </c>
      <c r="JK304">
        <v>24.907440000000001</v>
      </c>
      <c r="JL304" s="1">
        <v>2.3996369999999999E-4</v>
      </c>
      <c r="JM304">
        <v>0.2124277</v>
      </c>
      <c r="JN304">
        <v>0.81442130000000001</v>
      </c>
      <c r="JO304">
        <v>25.142160000000001</v>
      </c>
      <c r="JP304" s="1">
        <v>2.323227E-4</v>
      </c>
      <c r="JQ304">
        <v>0.20568420000000001</v>
      </c>
      <c r="JR304">
        <v>0.81439220000000001</v>
      </c>
      <c r="JS304">
        <v>25.225380000000001</v>
      </c>
      <c r="JT304" s="1">
        <v>2.2503660000000001E-4</v>
      </c>
      <c r="JU304">
        <v>0.1992341</v>
      </c>
      <c r="JV304">
        <v>0.8143667</v>
      </c>
      <c r="JW304">
        <v>25.118099999999998</v>
      </c>
      <c r="JX304" s="1">
        <v>2.1822580000000001E-4</v>
      </c>
      <c r="JY304">
        <v>0.19321140000000001</v>
      </c>
      <c r="JZ304">
        <v>0.81433480000000003</v>
      </c>
      <c r="KA304">
        <v>24.85136</v>
      </c>
      <c r="KB304" s="1">
        <v>2.117493E-4</v>
      </c>
      <c r="KC304">
        <v>0.1874893</v>
      </c>
      <c r="KD304">
        <v>0.8142876</v>
      </c>
      <c r="KE304">
        <v>24.68384</v>
      </c>
      <c r="KF304" s="1">
        <v>2.0527530000000001E-4</v>
      </c>
      <c r="KG304">
        <v>0.18177779999999999</v>
      </c>
      <c r="KH304">
        <v>0.81425349999999996</v>
      </c>
      <c r="KI304">
        <v>24.580349999999999</v>
      </c>
      <c r="KJ304" s="1">
        <v>1.9901930000000001E-4</v>
      </c>
      <c r="KK304">
        <v>0.17625080000000001</v>
      </c>
      <c r="KL304">
        <v>0.8142199</v>
      </c>
      <c r="KM304">
        <v>24.949940000000002</v>
      </c>
      <c r="KN304" s="1">
        <v>1.9295560000000001E-4</v>
      </c>
      <c r="KO304">
        <v>0.1708943</v>
      </c>
      <c r="KP304">
        <v>0.81415870000000001</v>
      </c>
      <c r="KQ304">
        <v>25.373840000000001</v>
      </c>
      <c r="KR304" s="1">
        <v>1.871636E-4</v>
      </c>
      <c r="KS304">
        <v>0.16577310000000001</v>
      </c>
      <c r="KT304">
        <v>0.81412249999999997</v>
      </c>
      <c r="KU304">
        <v>25.72146</v>
      </c>
      <c r="KV304" s="1">
        <v>1.8171109999999999E-4</v>
      </c>
      <c r="KW304">
        <v>0.16094919999999999</v>
      </c>
      <c r="KX304">
        <v>0.81406089999999998</v>
      </c>
      <c r="KY304">
        <v>25.95693</v>
      </c>
      <c r="KZ304" s="1">
        <v>1.763898E-4</v>
      </c>
      <c r="LA304">
        <v>0.1562548</v>
      </c>
      <c r="LB304">
        <v>0.81401780000000001</v>
      </c>
      <c r="LC304">
        <v>25.80227</v>
      </c>
      <c r="LD304" s="1">
        <v>1.7125450000000001E-4</v>
      </c>
      <c r="LE304">
        <v>0.15171229999999999</v>
      </c>
      <c r="LF304">
        <v>0.81396400000000002</v>
      </c>
      <c r="LG304">
        <v>25.52384</v>
      </c>
      <c r="LH304" s="1">
        <v>1.66334E-4</v>
      </c>
      <c r="LI304">
        <v>0.14736759999999999</v>
      </c>
      <c r="LJ304">
        <v>0.81392589999999998</v>
      </c>
      <c r="LK304">
        <v>25.353919999999999</v>
      </c>
      <c r="LL304" s="1">
        <v>1.614694E-4</v>
      </c>
      <c r="LM304">
        <v>0.14306779999999999</v>
      </c>
      <c r="LN304">
        <v>0.81388680000000002</v>
      </c>
      <c r="LO304">
        <v>25.25441</v>
      </c>
      <c r="LP304" s="1">
        <v>1.568649E-4</v>
      </c>
      <c r="LQ304">
        <v>0.13898949999999999</v>
      </c>
      <c r="LR304">
        <v>0.81383349999999999</v>
      </c>
      <c r="LS304">
        <v>25.7316</v>
      </c>
      <c r="LT304" s="1">
        <v>1.5243219999999999E-4</v>
      </c>
      <c r="LU304">
        <v>0.13507569999999999</v>
      </c>
      <c r="LV304">
        <v>0.81379670000000004</v>
      </c>
      <c r="LW304">
        <v>26.236129999999999</v>
      </c>
      <c r="LX304" s="1">
        <v>1.4810760000000001E-4</v>
      </c>
      <c r="LY304">
        <v>0.1312488</v>
      </c>
      <c r="LZ304">
        <v>0.81375540000000002</v>
      </c>
      <c r="MA304">
        <v>26.689800000000002</v>
      </c>
      <c r="MB304" s="1">
        <v>1.4401360000000001E-4</v>
      </c>
      <c r="MC304">
        <v>0.12762299999999999</v>
      </c>
      <c r="MD304">
        <v>0.81371740000000004</v>
      </c>
      <c r="ME304">
        <v>27.100809999999999</v>
      </c>
      <c r="MF304" s="1">
        <v>1.401637E-4</v>
      </c>
      <c r="MG304">
        <v>0.1242158</v>
      </c>
      <c r="MH304">
        <v>0.81368050000000003</v>
      </c>
      <c r="MI304">
        <v>27.10397</v>
      </c>
      <c r="MJ304" s="1">
        <v>1.3638659999999999E-4</v>
      </c>
      <c r="MK304">
        <v>0.1208815</v>
      </c>
      <c r="ML304">
        <v>0.81363350000000001</v>
      </c>
      <c r="MM304">
        <v>26.914100000000001</v>
      </c>
      <c r="MN304" s="1">
        <v>1.326845E-4</v>
      </c>
      <c r="MO304">
        <v>0.1176029</v>
      </c>
      <c r="MP304">
        <v>0.81360169999999998</v>
      </c>
      <c r="MQ304">
        <v>26.70365</v>
      </c>
      <c r="MR304" s="1">
        <v>1.291954E-4</v>
      </c>
      <c r="MS304">
        <v>0.1145105</v>
      </c>
      <c r="MT304">
        <v>0.81356329999999999</v>
      </c>
      <c r="MU304">
        <v>26.413699999999999</v>
      </c>
      <c r="MV304" s="1">
        <v>1.2586140000000001E-4</v>
      </c>
      <c r="MW304">
        <v>0.1115627</v>
      </c>
      <c r="MX304">
        <v>0.81353759999999997</v>
      </c>
      <c r="MY304">
        <v>26.199290000000001</v>
      </c>
      <c r="MZ304" s="1">
        <v>1.2248209999999999E-4</v>
      </c>
      <c r="NA304">
        <v>0.1085791</v>
      </c>
      <c r="NB304">
        <v>0.81351099999999998</v>
      </c>
      <c r="NC304">
        <v>26.214929999999999</v>
      </c>
      <c r="ND304" s="1">
        <v>1.191405E-4</v>
      </c>
      <c r="NE304">
        <v>0.1056192</v>
      </c>
      <c r="NF304">
        <v>0.81346669999999999</v>
      </c>
      <c r="NG304">
        <v>26.53745</v>
      </c>
      <c r="NH304" s="1">
        <v>1.158596E-4</v>
      </c>
      <c r="NI304">
        <v>0.1027218</v>
      </c>
      <c r="NJ304">
        <v>0.81343319999999997</v>
      </c>
      <c r="NK304">
        <v>26.550139999999999</v>
      </c>
      <c r="NL304" s="1">
        <v>1.126674E-4</v>
      </c>
      <c r="NM304" s="1">
        <v>9.9893109999999993E-2</v>
      </c>
      <c r="NN304">
        <v>0.81339379999999994</v>
      </c>
      <c r="NO304">
        <v>26.387350000000001</v>
      </c>
      <c r="NP304" s="1">
        <v>1.096431E-4</v>
      </c>
      <c r="NQ304" s="1">
        <v>9.7215209999999996E-2</v>
      </c>
      <c r="NR304">
        <v>0.81336929999999996</v>
      </c>
      <c r="NS304">
        <v>26.265820000000001</v>
      </c>
      <c r="NT304" s="1">
        <v>1.06739E-4</v>
      </c>
      <c r="NU304" s="1">
        <v>9.4644790000000006E-2</v>
      </c>
      <c r="NV304">
        <v>0.81333040000000001</v>
      </c>
      <c r="NW304">
        <v>26.1069</v>
      </c>
      <c r="NX304" s="1">
        <v>1.0386419999999999E-4</v>
      </c>
      <c r="NY304" s="1">
        <v>9.2101489999999994E-2</v>
      </c>
      <c r="NZ304">
        <v>0.81329439999999997</v>
      </c>
      <c r="OA304">
        <v>25.851019999999998</v>
      </c>
      <c r="OB304" s="1">
        <v>1.010098E-4</v>
      </c>
      <c r="OC304" s="1">
        <v>8.9576420000000004E-2</v>
      </c>
      <c r="OD304">
        <v>0.81328149999999999</v>
      </c>
      <c r="OE304">
        <v>25.952259999999999</v>
      </c>
      <c r="OF304" s="1">
        <v>9.8137509999999994E-5</v>
      </c>
      <c r="OG304" s="1">
        <v>8.7038359999999995E-2</v>
      </c>
      <c r="OH304">
        <v>0.81323420000000002</v>
      </c>
      <c r="OI304">
        <v>26.165590000000002</v>
      </c>
      <c r="OJ304" s="1">
        <v>9.5321429999999994E-5</v>
      </c>
      <c r="OK304" s="1">
        <v>8.4543380000000001E-2</v>
      </c>
    </row>
    <row r="305" spans="1:401" x14ac:dyDescent="0.35">
      <c r="A305">
        <v>311</v>
      </c>
      <c r="B305" t="s">
        <v>4</v>
      </c>
      <c r="C305" t="s">
        <v>181</v>
      </c>
      <c r="D305" t="s">
        <v>309</v>
      </c>
      <c r="E305">
        <v>837.66049999999996</v>
      </c>
      <c r="F305">
        <v>0.92258620000000002</v>
      </c>
      <c r="G305">
        <v>25.88241</v>
      </c>
      <c r="H305">
        <v>0</v>
      </c>
      <c r="I305">
        <v>0</v>
      </c>
      <c r="J305">
        <v>0.92246629999999996</v>
      </c>
      <c r="K305">
        <v>25.662040000000001</v>
      </c>
      <c r="L305">
        <v>0</v>
      </c>
      <c r="M305">
        <v>0</v>
      </c>
      <c r="N305">
        <v>0.92232729999999996</v>
      </c>
      <c r="O305">
        <v>25.293289999999999</v>
      </c>
      <c r="P305">
        <v>0</v>
      </c>
      <c r="Q305">
        <v>0</v>
      </c>
      <c r="R305">
        <v>0.92218979999999995</v>
      </c>
      <c r="S305">
        <v>24.838730000000002</v>
      </c>
      <c r="T305">
        <v>0</v>
      </c>
      <c r="U305">
        <v>0</v>
      </c>
      <c r="V305">
        <v>0.92202499999999998</v>
      </c>
      <c r="W305">
        <v>24.658829999999998</v>
      </c>
      <c r="X305">
        <v>0</v>
      </c>
      <c r="Y305">
        <v>0</v>
      </c>
      <c r="Z305">
        <v>0.92183479999999995</v>
      </c>
      <c r="AA305">
        <v>24.460080000000001</v>
      </c>
      <c r="AB305">
        <v>0</v>
      </c>
      <c r="AC305">
        <v>0</v>
      </c>
      <c r="AD305">
        <v>0.92165520000000001</v>
      </c>
      <c r="AE305">
        <v>24.348240000000001</v>
      </c>
      <c r="AF305">
        <v>0</v>
      </c>
      <c r="AG305">
        <v>0</v>
      </c>
      <c r="AH305">
        <v>0.92146589999999995</v>
      </c>
      <c r="AI305">
        <v>24.323049999999999</v>
      </c>
      <c r="AJ305">
        <v>0</v>
      </c>
      <c r="AK305">
        <v>0</v>
      </c>
      <c r="AL305">
        <v>0.92127879999999995</v>
      </c>
      <c r="AM305">
        <v>24.263020000000001</v>
      </c>
      <c r="AN305">
        <v>0</v>
      </c>
      <c r="AO305">
        <v>0</v>
      </c>
      <c r="AP305">
        <v>0.92109039999999998</v>
      </c>
      <c r="AQ305">
        <v>24.471720000000001</v>
      </c>
      <c r="AR305">
        <v>0</v>
      </c>
      <c r="AS305">
        <v>0</v>
      </c>
      <c r="AT305">
        <v>0.92090649999999996</v>
      </c>
      <c r="AU305">
        <v>24.673069999999999</v>
      </c>
      <c r="AV305">
        <v>0</v>
      </c>
      <c r="AW305">
        <v>0</v>
      </c>
      <c r="AX305">
        <v>0.92073689999999997</v>
      </c>
      <c r="AY305">
        <v>24.606169999999999</v>
      </c>
      <c r="AZ305">
        <v>0</v>
      </c>
      <c r="BA305">
        <v>0</v>
      </c>
      <c r="BB305">
        <v>0.92057199999999995</v>
      </c>
      <c r="BC305">
        <v>24.5167</v>
      </c>
      <c r="BD305">
        <v>0</v>
      </c>
      <c r="BE305">
        <v>0</v>
      </c>
      <c r="BF305">
        <v>0.92042089999999999</v>
      </c>
      <c r="BG305">
        <v>24.241330000000001</v>
      </c>
      <c r="BH305" s="1">
        <v>1.393726E-25</v>
      </c>
      <c r="BI305" s="1">
        <v>9.940682E-23</v>
      </c>
      <c r="BJ305">
        <v>0.92027219999999998</v>
      </c>
      <c r="BK305">
        <v>23.869499999999999</v>
      </c>
      <c r="BL305" s="1">
        <v>5.9833270000000003E-18</v>
      </c>
      <c r="BM305" s="1">
        <v>4.2718869999999998E-15</v>
      </c>
      <c r="BN305">
        <v>0.92014589999999996</v>
      </c>
      <c r="BO305">
        <v>23.63119</v>
      </c>
      <c r="BP305" s="1">
        <v>7.2457369999999997E-9</v>
      </c>
      <c r="BQ305" s="1">
        <v>4.0574229999999999E-6</v>
      </c>
      <c r="BR305">
        <v>0.92003100000000004</v>
      </c>
      <c r="BS305">
        <v>23.429780000000001</v>
      </c>
      <c r="BT305" s="1">
        <v>2.2224950000000001E-5</v>
      </c>
      <c r="BU305" s="1">
        <v>1.327186E-2</v>
      </c>
      <c r="BV305">
        <v>0.91991429999999996</v>
      </c>
      <c r="BW305">
        <v>23.565259999999999</v>
      </c>
      <c r="BX305" s="1">
        <v>5.3544120000000002E-3</v>
      </c>
      <c r="BY305">
        <v>3.343083</v>
      </c>
      <c r="BZ305">
        <v>0.91983910000000002</v>
      </c>
      <c r="CA305">
        <v>23.826270000000001</v>
      </c>
      <c r="CB305">
        <v>0.25089450000000002</v>
      </c>
      <c r="CC305">
        <v>162.47749999999999</v>
      </c>
      <c r="CD305">
        <v>0.91974590000000001</v>
      </c>
      <c r="CE305">
        <v>23.973410000000001</v>
      </c>
      <c r="CF305">
        <v>3.3518599999999998</v>
      </c>
      <c r="CG305">
        <v>2241.2489999999998</v>
      </c>
      <c r="CH305">
        <v>0.91967759999999998</v>
      </c>
      <c r="CI305">
        <v>24.138570000000001</v>
      </c>
      <c r="CJ305">
        <v>16.116879999999998</v>
      </c>
      <c r="CK305">
        <v>11084.12</v>
      </c>
      <c r="CL305">
        <v>0.91963740000000005</v>
      </c>
      <c r="CM305">
        <v>24.029810000000001</v>
      </c>
      <c r="CN305">
        <v>32.804839999999999</v>
      </c>
      <c r="CO305">
        <v>23137.64</v>
      </c>
      <c r="CP305">
        <v>0.91958059999999997</v>
      </c>
      <c r="CQ305">
        <v>23.643219999999999</v>
      </c>
      <c r="CR305">
        <v>31.976680000000002</v>
      </c>
      <c r="CS305">
        <v>23068.83</v>
      </c>
      <c r="CT305">
        <v>0.91955540000000002</v>
      </c>
      <c r="CU305">
        <v>23.37012</v>
      </c>
      <c r="CV305">
        <v>16.439910000000001</v>
      </c>
      <c r="CW305">
        <v>12104.82</v>
      </c>
      <c r="CX305">
        <v>0.9195219</v>
      </c>
      <c r="CY305">
        <v>23.213429999999999</v>
      </c>
      <c r="CZ305">
        <v>4.832058</v>
      </c>
      <c r="DA305">
        <v>3623.9340000000002</v>
      </c>
      <c r="DB305">
        <v>0.91951269999999996</v>
      </c>
      <c r="DC305">
        <v>23.6553</v>
      </c>
      <c r="DD305">
        <v>0.87306300000000003</v>
      </c>
      <c r="DE305">
        <v>665.44880000000001</v>
      </c>
      <c r="DF305">
        <v>0.91948949999999996</v>
      </c>
      <c r="DG305">
        <v>24.239619999999999</v>
      </c>
      <c r="DH305">
        <v>0.10795449999999999</v>
      </c>
      <c r="DI305">
        <v>83.140100000000004</v>
      </c>
      <c r="DJ305">
        <v>0.91947480000000004</v>
      </c>
      <c r="DK305">
        <v>24.809249999999999</v>
      </c>
      <c r="DL305" s="1">
        <v>1.448729E-2</v>
      </c>
      <c r="DM305">
        <v>10.928649999999999</v>
      </c>
      <c r="DN305">
        <v>0.9194447</v>
      </c>
      <c r="DO305">
        <v>25.28575</v>
      </c>
      <c r="DP305" s="1">
        <v>5.9401690000000004E-3</v>
      </c>
      <c r="DQ305">
        <v>4.2984549999999997</v>
      </c>
      <c r="DR305">
        <v>0.91942029999999997</v>
      </c>
      <c r="DS305">
        <v>25.24933</v>
      </c>
      <c r="DT305" s="1">
        <v>4.618301E-3</v>
      </c>
      <c r="DU305">
        <v>3.316665</v>
      </c>
      <c r="DV305">
        <v>0.91939439999999995</v>
      </c>
      <c r="DW305">
        <v>25.003969999999999</v>
      </c>
      <c r="DX305" s="1">
        <v>3.8669339999999998E-3</v>
      </c>
      <c r="DY305">
        <v>2.7755450000000002</v>
      </c>
      <c r="DZ305">
        <v>0.9193711</v>
      </c>
      <c r="EA305">
        <v>24.782990000000002</v>
      </c>
      <c r="EB305" s="1">
        <v>3.2653069999999998E-3</v>
      </c>
      <c r="EC305">
        <v>2.3434140000000001</v>
      </c>
      <c r="ED305">
        <v>0.91933699999999996</v>
      </c>
      <c r="EE305">
        <v>24.562190000000001</v>
      </c>
      <c r="EF305" s="1">
        <v>2.7719480000000002E-3</v>
      </c>
      <c r="EG305">
        <v>1.9890589999999999</v>
      </c>
      <c r="EH305">
        <v>0.91928540000000003</v>
      </c>
      <c r="EI305">
        <v>24.681799999999999</v>
      </c>
      <c r="EJ305" s="1">
        <v>2.3669670000000002E-3</v>
      </c>
      <c r="EK305">
        <v>1.698215</v>
      </c>
      <c r="EL305">
        <v>0.9192266</v>
      </c>
      <c r="EM305">
        <v>25.04993</v>
      </c>
      <c r="EN305">
        <v>2.0351000000000002E-3</v>
      </c>
      <c r="EO305">
        <v>1.4598899999999999</v>
      </c>
      <c r="EP305">
        <v>0.91915659999999999</v>
      </c>
      <c r="EQ305">
        <v>25.44519</v>
      </c>
      <c r="ER305" s="1">
        <v>1.762237E-3</v>
      </c>
      <c r="ES305">
        <v>1.263933</v>
      </c>
      <c r="ET305">
        <v>0.91910550000000002</v>
      </c>
      <c r="EU305">
        <v>25.742840000000001</v>
      </c>
      <c r="EV305" s="1">
        <v>1.5372459999999999E-3</v>
      </c>
      <c r="EW305">
        <v>1.1023780000000001</v>
      </c>
      <c r="EX305">
        <v>0.91901290000000002</v>
      </c>
      <c r="EY305">
        <v>25.628050000000002</v>
      </c>
      <c r="EZ305" s="1">
        <v>1.351098E-3</v>
      </c>
      <c r="FA305">
        <v>0.96877579999999996</v>
      </c>
      <c r="FB305">
        <v>0.9189273</v>
      </c>
      <c r="FC305">
        <v>25.343150000000001</v>
      </c>
      <c r="FD305" s="1">
        <v>1.1953770000000001E-3</v>
      </c>
      <c r="FE305">
        <v>0.8570411</v>
      </c>
      <c r="FF305">
        <v>0.9188461</v>
      </c>
      <c r="FG305">
        <v>25.134599999999999</v>
      </c>
      <c r="FH305" s="1">
        <v>1.0642449999999999E-3</v>
      </c>
      <c r="FI305">
        <v>0.76293789999999995</v>
      </c>
      <c r="FJ305">
        <v>0.91874069999999997</v>
      </c>
      <c r="FK305">
        <v>24.931319999999999</v>
      </c>
      <c r="FL305" s="1">
        <v>9.5312879999999997E-4</v>
      </c>
      <c r="FM305">
        <v>0.68325009999999997</v>
      </c>
      <c r="FN305">
        <v>0.91864630000000003</v>
      </c>
      <c r="FO305">
        <v>25.165489999999998</v>
      </c>
      <c r="FP305" s="1">
        <v>8.5931810000000001E-4</v>
      </c>
      <c r="FQ305">
        <v>0.61593189999999998</v>
      </c>
      <c r="FR305">
        <v>0.91855659999999995</v>
      </c>
      <c r="FS305">
        <v>25.463999999999999</v>
      </c>
      <c r="FT305" s="1">
        <v>7.8053919999999998E-4</v>
      </c>
      <c r="FU305">
        <v>0.55938600000000005</v>
      </c>
      <c r="FV305">
        <v>0.91846119999999998</v>
      </c>
      <c r="FW305">
        <v>25.50487</v>
      </c>
      <c r="FX305" s="1">
        <v>7.1409209999999997E-4</v>
      </c>
      <c r="FY305">
        <v>0.51172819999999997</v>
      </c>
      <c r="FZ305">
        <v>0.91839219999999999</v>
      </c>
      <c r="GA305">
        <v>25.537140000000001</v>
      </c>
      <c r="GB305" s="1">
        <v>6.5771779999999999E-4</v>
      </c>
      <c r="GC305">
        <v>0.4712768</v>
      </c>
      <c r="GD305">
        <v>0.91829090000000002</v>
      </c>
      <c r="GE305">
        <v>25.314109999999999</v>
      </c>
      <c r="GF305" s="1">
        <v>6.0891099999999996E-4</v>
      </c>
      <c r="GG305">
        <v>0.43629889999999999</v>
      </c>
      <c r="GH305">
        <v>0.91822250000000005</v>
      </c>
      <c r="GI305">
        <v>25.25637</v>
      </c>
      <c r="GJ305" s="1">
        <v>5.6669510000000001E-4</v>
      </c>
      <c r="GK305">
        <v>0.40601779999999998</v>
      </c>
      <c r="GL305">
        <v>0.918153</v>
      </c>
      <c r="GM305">
        <v>25.21331</v>
      </c>
      <c r="GN305" s="1">
        <v>5.304811E-4</v>
      </c>
      <c r="GO305">
        <v>0.38004080000000001</v>
      </c>
      <c r="GP305">
        <v>0.91808049999999997</v>
      </c>
      <c r="GQ305">
        <v>25.118919999999999</v>
      </c>
      <c r="GR305" s="1">
        <v>4.9862919999999996E-4</v>
      </c>
      <c r="GS305">
        <v>0.35722609999999999</v>
      </c>
      <c r="GT305">
        <v>0.91801650000000001</v>
      </c>
      <c r="GU305">
        <v>24.85069</v>
      </c>
      <c r="GV305" s="1">
        <v>4.7038910000000002E-4</v>
      </c>
      <c r="GW305">
        <v>0.3369876</v>
      </c>
      <c r="GX305">
        <v>0.91796929999999999</v>
      </c>
      <c r="GY305">
        <v>24.795559999999998</v>
      </c>
      <c r="GZ305" s="1">
        <v>4.4543380000000002E-4</v>
      </c>
      <c r="HA305">
        <v>0.31910159999999999</v>
      </c>
      <c r="HB305">
        <v>0.91793559999999996</v>
      </c>
      <c r="HC305">
        <v>24.96461</v>
      </c>
      <c r="HD305" s="1">
        <v>4.2334970000000002E-4</v>
      </c>
      <c r="HE305">
        <v>0.3032629</v>
      </c>
      <c r="HF305">
        <v>0.91790530000000004</v>
      </c>
      <c r="HG305">
        <v>25.143070000000002</v>
      </c>
      <c r="HH305" s="1">
        <v>4.0336879999999998E-4</v>
      </c>
      <c r="HI305">
        <v>0.28895359999999998</v>
      </c>
      <c r="HJ305">
        <v>0.9178847</v>
      </c>
      <c r="HK305">
        <v>25.083600000000001</v>
      </c>
      <c r="HL305" s="1">
        <v>3.8489060000000002E-4</v>
      </c>
      <c r="HM305">
        <v>0.27571960000000001</v>
      </c>
      <c r="HN305">
        <v>0.91786590000000001</v>
      </c>
      <c r="HO305">
        <v>24.78735</v>
      </c>
      <c r="HP305" s="1">
        <v>3.680655E-4</v>
      </c>
      <c r="HQ305">
        <v>0.26365769999999999</v>
      </c>
      <c r="HR305">
        <v>0.91785660000000002</v>
      </c>
      <c r="HS305">
        <v>24.67557</v>
      </c>
      <c r="HT305" s="1">
        <v>3.5269549999999999E-4</v>
      </c>
      <c r="HU305">
        <v>0.25265169999999998</v>
      </c>
      <c r="HV305">
        <v>0.91782770000000002</v>
      </c>
      <c r="HW305">
        <v>24.471620000000001</v>
      </c>
      <c r="HX305" s="1">
        <v>3.3855350000000002E-4</v>
      </c>
      <c r="HY305">
        <v>0.24252000000000001</v>
      </c>
      <c r="HZ305">
        <v>0.91782710000000001</v>
      </c>
      <c r="IA305">
        <v>24.500229999999998</v>
      </c>
      <c r="IB305" s="1">
        <v>3.257294E-4</v>
      </c>
      <c r="IC305">
        <v>0.23332439999999999</v>
      </c>
      <c r="ID305">
        <v>0.917825</v>
      </c>
      <c r="IE305">
        <v>24.60622</v>
      </c>
      <c r="IF305" s="1">
        <v>3.139552E-4</v>
      </c>
      <c r="IG305">
        <v>0.2248878</v>
      </c>
      <c r="IH305">
        <v>0.91781760000000001</v>
      </c>
      <c r="II305">
        <v>24.63795</v>
      </c>
      <c r="IJ305" s="1">
        <v>3.0304380000000002E-4</v>
      </c>
      <c r="IK305">
        <v>0.21707119999999999</v>
      </c>
      <c r="IL305">
        <v>0.91781029999999997</v>
      </c>
      <c r="IM305">
        <v>24.701270000000001</v>
      </c>
      <c r="IN305" s="1">
        <v>2.9269590000000002E-4</v>
      </c>
      <c r="IO305">
        <v>0.2096691</v>
      </c>
      <c r="IP305">
        <v>0.9177961</v>
      </c>
      <c r="IQ305">
        <v>24.5838</v>
      </c>
      <c r="IR305" s="1">
        <v>2.8286000000000001E-4</v>
      </c>
      <c r="IS305">
        <v>0.20262649999999999</v>
      </c>
      <c r="IT305">
        <v>0.91778420000000005</v>
      </c>
      <c r="IU305">
        <v>24.429939999999998</v>
      </c>
      <c r="IV305" s="1">
        <v>2.7349310000000001E-4</v>
      </c>
      <c r="IW305">
        <v>0.19591829999999999</v>
      </c>
      <c r="IX305">
        <v>0.91778400000000004</v>
      </c>
      <c r="IY305">
        <v>24.323399999999999</v>
      </c>
      <c r="IZ305" s="1">
        <v>2.6474130000000003E-4</v>
      </c>
      <c r="JA305">
        <v>0.18965290000000001</v>
      </c>
      <c r="JB305">
        <v>0.91775640000000003</v>
      </c>
      <c r="JC305">
        <v>24.208189999999998</v>
      </c>
      <c r="JD305" s="1">
        <v>2.5647970000000002E-4</v>
      </c>
      <c r="JE305">
        <v>0.1837463</v>
      </c>
      <c r="JF305">
        <v>0.91773179999999999</v>
      </c>
      <c r="JG305">
        <v>24.567810000000001</v>
      </c>
      <c r="JH305" s="1">
        <v>2.4847630000000002E-4</v>
      </c>
      <c r="JI305">
        <v>0.17802209999999999</v>
      </c>
      <c r="JJ305">
        <v>0.91771009999999997</v>
      </c>
      <c r="JK305">
        <v>24.931470000000001</v>
      </c>
      <c r="JL305" s="1">
        <v>2.4064409999999999E-4</v>
      </c>
      <c r="JM305">
        <v>0.17242099999999999</v>
      </c>
      <c r="JN305">
        <v>0.91768799999999995</v>
      </c>
      <c r="JO305">
        <v>25.16338</v>
      </c>
      <c r="JP305" s="1">
        <v>2.3298629999999999E-4</v>
      </c>
      <c r="JQ305">
        <v>0.16694809999999999</v>
      </c>
      <c r="JR305">
        <v>0.91764769999999996</v>
      </c>
      <c r="JS305">
        <v>25.25038</v>
      </c>
      <c r="JT305" s="1">
        <v>2.256619E-4</v>
      </c>
      <c r="JU305">
        <v>0.1617024</v>
      </c>
      <c r="JV305">
        <v>0.91759420000000003</v>
      </c>
      <c r="JW305">
        <v>25.14029</v>
      </c>
      <c r="JX305" s="1">
        <v>2.188073E-4</v>
      </c>
      <c r="JY305">
        <v>0.15679870000000001</v>
      </c>
      <c r="JZ305">
        <v>0.91755279999999995</v>
      </c>
      <c r="KA305">
        <v>24.867190000000001</v>
      </c>
      <c r="KB305" s="1">
        <v>2.123196E-4</v>
      </c>
      <c r="KC305">
        <v>0.15215719999999999</v>
      </c>
      <c r="KD305">
        <v>0.91749530000000001</v>
      </c>
      <c r="KE305">
        <v>24.69584</v>
      </c>
      <c r="KF305" s="1">
        <v>2.058397E-4</v>
      </c>
      <c r="KG305">
        <v>0.14752960000000001</v>
      </c>
      <c r="KH305">
        <v>0.91744859999999995</v>
      </c>
      <c r="KI305">
        <v>24.592669999999998</v>
      </c>
      <c r="KJ305" s="1">
        <v>1.995621E-4</v>
      </c>
      <c r="KK305">
        <v>0.14304159999999999</v>
      </c>
      <c r="KL305">
        <v>0.91740359999999999</v>
      </c>
      <c r="KM305">
        <v>24.9602</v>
      </c>
      <c r="KN305" s="1">
        <v>1.9348060000000001E-4</v>
      </c>
      <c r="KO305">
        <v>0.13869390000000001</v>
      </c>
      <c r="KP305">
        <v>0.91732919999999996</v>
      </c>
      <c r="KQ305">
        <v>25.396149999999999</v>
      </c>
      <c r="KR305" s="1">
        <v>1.8766409999999999E-4</v>
      </c>
      <c r="KS305">
        <v>0.13453010000000001</v>
      </c>
      <c r="KT305">
        <v>0.91727420000000004</v>
      </c>
      <c r="KU305">
        <v>25.747730000000001</v>
      </c>
      <c r="KV305" s="1">
        <v>1.8217980000000001E-4</v>
      </c>
      <c r="KW305">
        <v>0.13060569999999999</v>
      </c>
      <c r="KX305">
        <v>0.91721209999999997</v>
      </c>
      <c r="KY305">
        <v>25.984439999999999</v>
      </c>
      <c r="KZ305" s="1">
        <v>1.768567E-4</v>
      </c>
      <c r="LA305">
        <v>0.1268021</v>
      </c>
      <c r="LB305">
        <v>0.91713829999999996</v>
      </c>
      <c r="LC305">
        <v>25.829529999999998</v>
      </c>
      <c r="LD305" s="1">
        <v>1.716954E-4</v>
      </c>
      <c r="LE305">
        <v>0.1231091</v>
      </c>
      <c r="LF305">
        <v>0.91706779999999999</v>
      </c>
      <c r="LG305">
        <v>25.537489999999998</v>
      </c>
      <c r="LH305" s="1">
        <v>1.667661E-4</v>
      </c>
      <c r="LI305">
        <v>0.1195848</v>
      </c>
      <c r="LJ305">
        <v>0.91701529999999998</v>
      </c>
      <c r="LK305">
        <v>25.366289999999999</v>
      </c>
      <c r="LL305" s="1">
        <v>1.618914E-4</v>
      </c>
      <c r="LM305">
        <v>0.1160977</v>
      </c>
      <c r="LN305">
        <v>0.91695990000000005</v>
      </c>
      <c r="LO305">
        <v>25.26763</v>
      </c>
      <c r="LP305" s="1">
        <v>1.572613E-4</v>
      </c>
      <c r="LQ305">
        <v>0.1127793</v>
      </c>
      <c r="LR305">
        <v>0.91688619999999998</v>
      </c>
      <c r="LS305">
        <v>25.746690000000001</v>
      </c>
      <c r="LT305" s="1">
        <v>1.5281999999999999E-4</v>
      </c>
      <c r="LU305">
        <v>0.1096052</v>
      </c>
      <c r="LV305">
        <v>0.91683720000000002</v>
      </c>
      <c r="LW305">
        <v>26.259630000000001</v>
      </c>
      <c r="LX305" s="1">
        <v>1.4848199999999999E-4</v>
      </c>
      <c r="LY305">
        <v>0.1064971</v>
      </c>
      <c r="LZ305">
        <v>0.91677710000000001</v>
      </c>
      <c r="MA305">
        <v>26.711410000000001</v>
      </c>
      <c r="MB305" s="1">
        <v>1.443626E-4</v>
      </c>
      <c r="MC305">
        <v>0.10354679999999999</v>
      </c>
      <c r="MD305">
        <v>0.91672869999999995</v>
      </c>
      <c r="ME305">
        <v>27.119859999999999</v>
      </c>
      <c r="MF305" s="1">
        <v>1.4049780000000001E-4</v>
      </c>
      <c r="MG305">
        <v>0.1007773</v>
      </c>
      <c r="MH305">
        <v>0.91667889999999996</v>
      </c>
      <c r="MI305">
        <v>27.127379999999999</v>
      </c>
      <c r="MJ305" s="1">
        <v>1.3671930000000001E-4</v>
      </c>
      <c r="MK305" s="1">
        <v>9.8076540000000004E-2</v>
      </c>
      <c r="ML305">
        <v>0.91663410000000001</v>
      </c>
      <c r="MM305">
        <v>26.926870000000001</v>
      </c>
      <c r="MN305" s="1">
        <v>1.330041E-4</v>
      </c>
      <c r="MO305" s="1">
        <v>9.5414059999999995E-2</v>
      </c>
      <c r="MP305">
        <v>0.91657469999999996</v>
      </c>
      <c r="MQ305">
        <v>26.722549999999998</v>
      </c>
      <c r="MR305" s="1">
        <v>1.2949439999999999E-4</v>
      </c>
      <c r="MS305" s="1">
        <v>9.2897560000000004E-2</v>
      </c>
      <c r="MT305">
        <v>0.91652169999999999</v>
      </c>
      <c r="MU305">
        <v>26.43712</v>
      </c>
      <c r="MV305" s="1">
        <v>1.2615479999999999E-4</v>
      </c>
      <c r="MW305" s="1">
        <v>9.0506219999999998E-2</v>
      </c>
      <c r="MX305">
        <v>0.91648569999999996</v>
      </c>
      <c r="MY305">
        <v>26.226130000000001</v>
      </c>
      <c r="MZ305" s="1">
        <v>1.227813E-4</v>
      </c>
      <c r="NA305" s="1">
        <v>8.8094610000000004E-2</v>
      </c>
      <c r="NB305">
        <v>0.91644820000000005</v>
      </c>
      <c r="NC305">
        <v>26.238489999999999</v>
      </c>
      <c r="ND305" s="1">
        <v>1.194312E-4</v>
      </c>
      <c r="NE305" s="1">
        <v>8.5693439999999996E-2</v>
      </c>
      <c r="NF305">
        <v>0.91639000000000004</v>
      </c>
      <c r="NG305">
        <v>26.562259999999998</v>
      </c>
      <c r="NH305" s="1">
        <v>1.16148E-4</v>
      </c>
      <c r="NI305" s="1">
        <v>8.334548E-2</v>
      </c>
      <c r="NJ305">
        <v>0.91635750000000005</v>
      </c>
      <c r="NK305">
        <v>26.575859999999999</v>
      </c>
      <c r="NL305" s="1">
        <v>1.129416E-4</v>
      </c>
      <c r="NM305">
        <v>8.1046599999999996E-2</v>
      </c>
      <c r="NN305">
        <v>0.91629570000000005</v>
      </c>
      <c r="NO305">
        <v>26.402090000000001</v>
      </c>
      <c r="NP305" s="1">
        <v>1.099054E-4</v>
      </c>
      <c r="NQ305" s="1">
        <v>7.8870040000000002E-2</v>
      </c>
      <c r="NR305">
        <v>0.91625400000000001</v>
      </c>
      <c r="NS305">
        <v>26.276250000000001</v>
      </c>
      <c r="NT305" s="1">
        <v>1.069913E-4</v>
      </c>
      <c r="NU305" s="1">
        <v>7.678343E-2</v>
      </c>
      <c r="NV305">
        <v>0.9162093</v>
      </c>
      <c r="NW305">
        <v>26.12284</v>
      </c>
      <c r="NX305" s="1">
        <v>1.041186E-4</v>
      </c>
      <c r="NY305">
        <v>7.4725299999999995E-2</v>
      </c>
      <c r="NZ305">
        <v>0.91617349999999997</v>
      </c>
      <c r="OA305">
        <v>25.87575</v>
      </c>
      <c r="OB305" s="1">
        <v>1.0126179999999999E-4</v>
      </c>
      <c r="OC305" s="1">
        <v>7.2679179999999996E-2</v>
      </c>
      <c r="OD305">
        <v>0.91611419999999999</v>
      </c>
      <c r="OE305">
        <v>25.977229999999999</v>
      </c>
      <c r="OF305" s="1">
        <v>9.8390599999999999E-5</v>
      </c>
      <c r="OG305" s="1">
        <v>7.0625980000000005E-2</v>
      </c>
      <c r="OH305">
        <v>0.9160703</v>
      </c>
      <c r="OI305">
        <v>26.205249999999999</v>
      </c>
      <c r="OJ305" s="1">
        <v>9.5564569999999994E-5</v>
      </c>
      <c r="OK305" s="1">
        <v>6.8599149999999998E-2</v>
      </c>
    </row>
    <row r="306" spans="1:401" x14ac:dyDescent="0.35">
      <c r="A306">
        <v>312</v>
      </c>
      <c r="B306" t="s">
        <v>4</v>
      </c>
      <c r="C306" t="s">
        <v>181</v>
      </c>
      <c r="D306" t="s">
        <v>310</v>
      </c>
      <c r="E306">
        <v>837.50199999999995</v>
      </c>
      <c r="F306">
        <v>1.14208</v>
      </c>
      <c r="G306">
        <v>25.90269</v>
      </c>
      <c r="H306">
        <v>0</v>
      </c>
      <c r="I306">
        <v>0</v>
      </c>
      <c r="J306">
        <v>1.1419729999999999</v>
      </c>
      <c r="K306">
        <v>25.690069999999999</v>
      </c>
      <c r="L306">
        <v>0</v>
      </c>
      <c r="M306">
        <v>0</v>
      </c>
      <c r="N306">
        <v>1.1418680000000001</v>
      </c>
      <c r="O306">
        <v>25.329969999999999</v>
      </c>
      <c r="P306">
        <v>0</v>
      </c>
      <c r="Q306">
        <v>0</v>
      </c>
      <c r="R306">
        <v>1.1417330000000001</v>
      </c>
      <c r="S306">
        <v>24.871169999999999</v>
      </c>
      <c r="T306">
        <v>0</v>
      </c>
      <c r="U306">
        <v>0</v>
      </c>
      <c r="V306">
        <v>1.14158</v>
      </c>
      <c r="W306">
        <v>24.681450000000002</v>
      </c>
      <c r="X306">
        <v>0</v>
      </c>
      <c r="Y306">
        <v>0</v>
      </c>
      <c r="Z306">
        <v>1.1414029999999999</v>
      </c>
      <c r="AA306">
        <v>24.47533</v>
      </c>
      <c r="AB306">
        <v>0</v>
      </c>
      <c r="AC306">
        <v>0</v>
      </c>
      <c r="AD306">
        <v>1.141238</v>
      </c>
      <c r="AE306">
        <v>24.355589999999999</v>
      </c>
      <c r="AF306">
        <v>0</v>
      </c>
      <c r="AG306">
        <v>0</v>
      </c>
      <c r="AH306">
        <v>1.141095</v>
      </c>
      <c r="AI306">
        <v>24.331</v>
      </c>
      <c r="AJ306">
        <v>0</v>
      </c>
      <c r="AK306">
        <v>0</v>
      </c>
      <c r="AL306">
        <v>1.1408959999999999</v>
      </c>
      <c r="AM306">
        <v>24.277950000000001</v>
      </c>
      <c r="AN306">
        <v>0</v>
      </c>
      <c r="AO306">
        <v>0</v>
      </c>
      <c r="AP306">
        <v>1.1407290000000001</v>
      </c>
      <c r="AQ306">
        <v>24.495450000000002</v>
      </c>
      <c r="AR306">
        <v>0</v>
      </c>
      <c r="AS306">
        <v>0</v>
      </c>
      <c r="AT306">
        <v>1.1405810000000001</v>
      </c>
      <c r="AU306">
        <v>24.70871</v>
      </c>
      <c r="AV306">
        <v>0</v>
      </c>
      <c r="AW306">
        <v>0</v>
      </c>
      <c r="AX306">
        <v>1.140409</v>
      </c>
      <c r="AY306">
        <v>24.647639999999999</v>
      </c>
      <c r="AZ306">
        <v>0</v>
      </c>
      <c r="BA306">
        <v>0</v>
      </c>
      <c r="BB306">
        <v>1.140288</v>
      </c>
      <c r="BC306">
        <v>24.552060000000001</v>
      </c>
      <c r="BD306">
        <v>0</v>
      </c>
      <c r="BE306">
        <v>0</v>
      </c>
      <c r="BF306">
        <v>1.140147</v>
      </c>
      <c r="BG306">
        <v>24.268059999999998</v>
      </c>
      <c r="BH306" s="1">
        <v>1.6343110000000001E-26</v>
      </c>
      <c r="BI306" s="1">
        <v>1.069971E-23</v>
      </c>
      <c r="BJ306">
        <v>1.140034</v>
      </c>
      <c r="BK306">
        <v>23.887910000000002</v>
      </c>
      <c r="BL306" s="1">
        <v>1.2026990000000001E-18</v>
      </c>
      <c r="BM306" s="1">
        <v>7.8788119999999998E-16</v>
      </c>
      <c r="BN306">
        <v>1.139904</v>
      </c>
      <c r="BO306">
        <v>23.645240000000001</v>
      </c>
      <c r="BP306" s="1">
        <v>3.9963330000000001E-9</v>
      </c>
      <c r="BQ306" s="1">
        <v>1.9878549999999999E-6</v>
      </c>
      <c r="BR306">
        <v>1.1397999999999999</v>
      </c>
      <c r="BS306">
        <v>23.444890000000001</v>
      </c>
      <c r="BT306" s="1">
        <v>1.4876189999999999E-5</v>
      </c>
      <c r="BU306" s="1">
        <v>8.0106199999999995E-3</v>
      </c>
      <c r="BV306">
        <v>1.1397170000000001</v>
      </c>
      <c r="BW306">
        <v>23.57865</v>
      </c>
      <c r="BX306" s="1">
        <v>3.9976339999999999E-3</v>
      </c>
      <c r="BY306">
        <v>2.2628349999999999</v>
      </c>
      <c r="BZ306">
        <v>1.1396329999999999</v>
      </c>
      <c r="CA306">
        <v>23.84328</v>
      </c>
      <c r="CB306">
        <v>0.20368030000000001</v>
      </c>
      <c r="CC306">
        <v>119.98480000000001</v>
      </c>
      <c r="CD306">
        <v>1.1395740000000001</v>
      </c>
      <c r="CE306">
        <v>23.997109999999999</v>
      </c>
      <c r="CF306">
        <v>2.9177469999999999</v>
      </c>
      <c r="CG306">
        <v>1779.2260000000001</v>
      </c>
      <c r="CH306">
        <v>1.139516</v>
      </c>
      <c r="CI306">
        <v>24.154920000000001</v>
      </c>
      <c r="CJ306">
        <v>14.90225</v>
      </c>
      <c r="CK306">
        <v>9366.3359999999993</v>
      </c>
      <c r="CL306">
        <v>1.1394610000000001</v>
      </c>
      <c r="CM306">
        <v>24.056719999999999</v>
      </c>
      <c r="CN306">
        <v>31.991790000000002</v>
      </c>
      <c r="CO306">
        <v>20660.16</v>
      </c>
      <c r="CP306">
        <v>1.1394299999999999</v>
      </c>
      <c r="CQ306">
        <v>23.663900000000002</v>
      </c>
      <c r="CR306">
        <v>32.701990000000002</v>
      </c>
      <c r="CS306">
        <v>21638.3</v>
      </c>
      <c r="CT306">
        <v>1.1394200000000001</v>
      </c>
      <c r="CU306">
        <v>23.387530000000002</v>
      </c>
      <c r="CV306">
        <v>17.547720000000002</v>
      </c>
      <c r="CW306">
        <v>11869.38</v>
      </c>
      <c r="CX306">
        <v>1.139391</v>
      </c>
      <c r="CY306">
        <v>23.226459999999999</v>
      </c>
      <c r="CZ306">
        <v>5.3603519999999998</v>
      </c>
      <c r="DA306">
        <v>3698.7280000000001</v>
      </c>
      <c r="DB306">
        <v>1.139389</v>
      </c>
      <c r="DC306">
        <v>23.65812</v>
      </c>
      <c r="DD306">
        <v>1.002006</v>
      </c>
      <c r="DE306">
        <v>703.71360000000004</v>
      </c>
      <c r="DF306">
        <v>1.1393720000000001</v>
      </c>
      <c r="DG306">
        <v>24.247499999999999</v>
      </c>
      <c r="DH306">
        <v>0.12668409999999999</v>
      </c>
      <c r="DI306">
        <v>90.059389999999993</v>
      </c>
      <c r="DJ306">
        <v>1.1393660000000001</v>
      </c>
      <c r="DK306">
        <v>24.81465</v>
      </c>
      <c r="DL306" s="1">
        <v>1.631285E-2</v>
      </c>
      <c r="DM306">
        <v>11.388769999999999</v>
      </c>
      <c r="DN306">
        <v>1.1393340000000001</v>
      </c>
      <c r="DO306">
        <v>25.29298</v>
      </c>
      <c r="DP306" s="1">
        <v>6.1214579999999998E-3</v>
      </c>
      <c r="DQ306">
        <v>4.0780960000000004</v>
      </c>
      <c r="DR306">
        <v>1.139337</v>
      </c>
      <c r="DS306">
        <v>25.26455</v>
      </c>
      <c r="DT306" s="1">
        <v>4.6801009999999999E-3</v>
      </c>
      <c r="DU306">
        <v>3.0873710000000001</v>
      </c>
      <c r="DV306">
        <v>1.139316</v>
      </c>
      <c r="DW306">
        <v>25.014759999999999</v>
      </c>
      <c r="DX306" s="1">
        <v>3.9134369999999996E-3</v>
      </c>
      <c r="DY306">
        <v>2.5797620000000001</v>
      </c>
      <c r="DZ306">
        <v>1.1392789999999999</v>
      </c>
      <c r="EA306">
        <v>24.796759999999999</v>
      </c>
      <c r="EB306" s="1">
        <v>3.3033030000000001E-3</v>
      </c>
      <c r="EC306">
        <v>2.1772659999999999</v>
      </c>
      <c r="ED306">
        <v>1.139254</v>
      </c>
      <c r="EE306">
        <v>24.58107</v>
      </c>
      <c r="EF306" s="1">
        <v>2.8031689999999999E-3</v>
      </c>
      <c r="EG306">
        <v>1.8473189999999999</v>
      </c>
      <c r="EH306">
        <v>1.139203</v>
      </c>
      <c r="EI306">
        <v>24.699570000000001</v>
      </c>
      <c r="EJ306" s="1">
        <v>2.3925470000000001E-3</v>
      </c>
      <c r="EK306">
        <v>1.576473</v>
      </c>
      <c r="EL306">
        <v>1.139146</v>
      </c>
      <c r="EM306">
        <v>25.071359999999999</v>
      </c>
      <c r="EN306" s="1">
        <v>2.0560790000000002E-3</v>
      </c>
      <c r="EO306">
        <v>1.3545529999999999</v>
      </c>
      <c r="EP306">
        <v>1.1391089999999999</v>
      </c>
      <c r="EQ306">
        <v>25.466550000000002</v>
      </c>
      <c r="ER306" s="1">
        <v>1.7795210000000001E-3</v>
      </c>
      <c r="ES306">
        <v>1.1721379999999999</v>
      </c>
      <c r="ET306">
        <v>1.139052</v>
      </c>
      <c r="EU306">
        <v>25.763089999999998</v>
      </c>
      <c r="EV306" s="1">
        <v>1.5515049999999999E-3</v>
      </c>
      <c r="EW306">
        <v>1.021776</v>
      </c>
      <c r="EX306">
        <v>1.1389659999999999</v>
      </c>
      <c r="EY306">
        <v>25.64913</v>
      </c>
      <c r="EZ306" s="1">
        <v>1.362949E-3</v>
      </c>
      <c r="FA306">
        <v>0.89748070000000002</v>
      </c>
      <c r="FB306">
        <v>1.138887</v>
      </c>
      <c r="FC306">
        <v>25.355149999999998</v>
      </c>
      <c r="FD306" s="1">
        <v>1.205324E-3</v>
      </c>
      <c r="FE306">
        <v>0.7936069</v>
      </c>
      <c r="FF306">
        <v>1.1387959999999999</v>
      </c>
      <c r="FG306">
        <v>25.14734</v>
      </c>
      <c r="FH306" s="1">
        <v>1.0726539999999999E-3</v>
      </c>
      <c r="FI306">
        <v>0.70616970000000001</v>
      </c>
      <c r="FJ306">
        <v>1.1387160000000001</v>
      </c>
      <c r="FK306">
        <v>24.947590000000002</v>
      </c>
      <c r="FL306" s="1">
        <v>9.6025060000000005E-4</v>
      </c>
      <c r="FM306">
        <v>0.63214090000000001</v>
      </c>
      <c r="FN306">
        <v>1.1386540000000001</v>
      </c>
      <c r="FO306">
        <v>25.177040000000002</v>
      </c>
      <c r="FP306" s="1">
        <v>8.6531379999999999E-4</v>
      </c>
      <c r="FQ306">
        <v>0.56957020000000003</v>
      </c>
      <c r="FR306">
        <v>1.138574</v>
      </c>
      <c r="FS306">
        <v>25.487670000000001</v>
      </c>
      <c r="FT306" s="1">
        <v>7.8557789999999996E-4</v>
      </c>
      <c r="FU306">
        <v>0.51700820000000003</v>
      </c>
      <c r="FV306">
        <v>1.1384609999999999</v>
      </c>
      <c r="FW306">
        <v>25.527989999999999</v>
      </c>
      <c r="FX306" s="1">
        <v>7.1834809999999998E-4</v>
      </c>
      <c r="FY306">
        <v>0.47272589999999998</v>
      </c>
      <c r="FZ306">
        <v>1.138417</v>
      </c>
      <c r="GA306">
        <v>25.55669</v>
      </c>
      <c r="GB306" s="1">
        <v>6.6135390000000003E-4</v>
      </c>
      <c r="GC306">
        <v>0.43516909999999998</v>
      </c>
      <c r="GD306">
        <v>1.1383430000000001</v>
      </c>
      <c r="GE306">
        <v>25.328029999999998</v>
      </c>
      <c r="GF306" s="1">
        <v>6.1208550000000001E-4</v>
      </c>
      <c r="GG306">
        <v>0.40273930000000002</v>
      </c>
      <c r="GH306">
        <v>1.1382650000000001</v>
      </c>
      <c r="GI306">
        <v>25.264679999999998</v>
      </c>
      <c r="GJ306" s="1">
        <v>5.6941209999999997E-4</v>
      </c>
      <c r="GK306">
        <v>0.37463210000000002</v>
      </c>
      <c r="GL306">
        <v>1.138207</v>
      </c>
      <c r="GM306">
        <v>25.224900000000002</v>
      </c>
      <c r="GN306" s="1">
        <v>5.3283330000000002E-4</v>
      </c>
      <c r="GO306">
        <v>0.35053410000000002</v>
      </c>
      <c r="GP306">
        <v>1.138139</v>
      </c>
      <c r="GQ306">
        <v>25.137</v>
      </c>
      <c r="GR306" s="1">
        <v>5.007131E-4</v>
      </c>
      <c r="GS306">
        <v>0.32940970000000003</v>
      </c>
      <c r="GT306">
        <v>1.138099</v>
      </c>
      <c r="GU306">
        <v>24.880749999999999</v>
      </c>
      <c r="GV306" s="1">
        <v>4.7223609999999999E-4</v>
      </c>
      <c r="GW306">
        <v>0.31066480000000002</v>
      </c>
      <c r="GX306">
        <v>1.138069</v>
      </c>
      <c r="GY306">
        <v>24.823630000000001</v>
      </c>
      <c r="GZ306" s="1">
        <v>4.4706569999999998E-4</v>
      </c>
      <c r="HA306">
        <v>0.29409859999999999</v>
      </c>
      <c r="HB306">
        <v>1.138045</v>
      </c>
      <c r="HC306">
        <v>24.99606</v>
      </c>
      <c r="HD306" s="1">
        <v>4.2480330000000001E-4</v>
      </c>
      <c r="HE306">
        <v>0.27943669999999998</v>
      </c>
      <c r="HF306">
        <v>1.1380140000000001</v>
      </c>
      <c r="HG306">
        <v>25.168890000000001</v>
      </c>
      <c r="HH306" s="1">
        <v>4.0470149999999999E-4</v>
      </c>
      <c r="HI306">
        <v>0.26621549999999999</v>
      </c>
      <c r="HJ306">
        <v>1.1380060000000001</v>
      </c>
      <c r="HK306">
        <v>25.107970000000002</v>
      </c>
      <c r="HL306" s="1">
        <v>3.861216E-4</v>
      </c>
      <c r="HM306">
        <v>0.253998</v>
      </c>
      <c r="HN306">
        <v>1.1379919999999999</v>
      </c>
      <c r="HO306">
        <v>24.79494</v>
      </c>
      <c r="HP306" s="1">
        <v>3.6917770000000001E-4</v>
      </c>
      <c r="HQ306">
        <v>0.2428418</v>
      </c>
      <c r="HR306">
        <v>1.137991</v>
      </c>
      <c r="HS306">
        <v>24.681909999999998</v>
      </c>
      <c r="HT306" s="1">
        <v>3.5372270000000002E-4</v>
      </c>
      <c r="HU306">
        <v>0.2326802</v>
      </c>
      <c r="HV306">
        <v>1.1379809999999999</v>
      </c>
      <c r="HW306">
        <v>24.488900000000001</v>
      </c>
      <c r="HX306" s="1">
        <v>3.3949039999999999E-4</v>
      </c>
      <c r="HY306">
        <v>0.2233155</v>
      </c>
      <c r="HZ306">
        <v>1.1379619999999999</v>
      </c>
      <c r="IA306">
        <v>24.518979999999999</v>
      </c>
      <c r="IB306" s="1">
        <v>3.265791E-4</v>
      </c>
      <c r="IC306">
        <v>0.21481339999999999</v>
      </c>
      <c r="ID306">
        <v>1.1379699999999999</v>
      </c>
      <c r="IE306">
        <v>24.638439999999999</v>
      </c>
      <c r="IF306" s="1">
        <v>3.1474159999999999E-4</v>
      </c>
      <c r="IG306">
        <v>0.20702319999999999</v>
      </c>
      <c r="IH306">
        <v>1.137961</v>
      </c>
      <c r="II306">
        <v>24.669319999999999</v>
      </c>
      <c r="IJ306" s="1">
        <v>3.0377570000000002E-4</v>
      </c>
      <c r="IK306">
        <v>0.19981009999999999</v>
      </c>
      <c r="IL306">
        <v>1.13798</v>
      </c>
      <c r="IM306">
        <v>24.721409999999999</v>
      </c>
      <c r="IN306" s="1">
        <v>2.9339699999999998E-4</v>
      </c>
      <c r="IO306">
        <v>0.1929922</v>
      </c>
      <c r="IP306">
        <v>1.1379619999999999</v>
      </c>
      <c r="IQ306">
        <v>24.60155</v>
      </c>
      <c r="IR306" s="1">
        <v>2.8352519999999998E-4</v>
      </c>
      <c r="IS306">
        <v>0.1865019</v>
      </c>
      <c r="IT306">
        <v>1.1379570000000001</v>
      </c>
      <c r="IU306">
        <v>24.438559999999999</v>
      </c>
      <c r="IV306" s="1">
        <v>2.7412239999999999E-4</v>
      </c>
      <c r="IW306">
        <v>0.18031700000000001</v>
      </c>
      <c r="IX306">
        <v>1.1379379999999999</v>
      </c>
      <c r="IY306">
        <v>24.336860000000001</v>
      </c>
      <c r="IZ306" s="1">
        <v>2.6532889999999999E-4</v>
      </c>
      <c r="JA306">
        <v>0.17453730000000001</v>
      </c>
      <c r="JB306">
        <v>1.1379360000000001</v>
      </c>
      <c r="JC306">
        <v>24.22343</v>
      </c>
      <c r="JD306" s="1">
        <v>2.570394E-4</v>
      </c>
      <c r="JE306">
        <v>0.1690943</v>
      </c>
      <c r="JF306">
        <v>1.13791</v>
      </c>
      <c r="JG306">
        <v>24.581199999999999</v>
      </c>
      <c r="JH306" s="1">
        <v>2.4902540000000002E-4</v>
      </c>
      <c r="JI306">
        <v>0.16383039999999999</v>
      </c>
      <c r="JJ306">
        <v>1.137869</v>
      </c>
      <c r="JK306">
        <v>24.951630000000002</v>
      </c>
      <c r="JL306" s="1">
        <v>2.4117849999999999E-4</v>
      </c>
      <c r="JM306">
        <v>0.15868019999999999</v>
      </c>
      <c r="JN306">
        <v>1.137856</v>
      </c>
      <c r="JO306">
        <v>25.182030000000001</v>
      </c>
      <c r="JP306" s="1">
        <v>2.3350899999999999E-4</v>
      </c>
      <c r="JQ306">
        <v>0.15364810000000001</v>
      </c>
      <c r="JR306">
        <v>1.137813</v>
      </c>
      <c r="JS306">
        <v>25.273129999999998</v>
      </c>
      <c r="JT306" s="1">
        <v>2.2615490000000001E-4</v>
      </c>
      <c r="JU306">
        <v>0.148812</v>
      </c>
      <c r="JV306">
        <v>1.137785</v>
      </c>
      <c r="JW306">
        <v>25.160730000000001</v>
      </c>
      <c r="JX306" s="1">
        <v>2.19266E-4</v>
      </c>
      <c r="JY306">
        <v>0.14428469999999999</v>
      </c>
      <c r="JZ306">
        <v>1.13775</v>
      </c>
      <c r="KA306">
        <v>24.882470000000001</v>
      </c>
      <c r="KB306" s="1">
        <v>2.1276659999999999E-4</v>
      </c>
      <c r="KC306">
        <v>0.14001449999999999</v>
      </c>
      <c r="KD306">
        <v>1.137689</v>
      </c>
      <c r="KE306">
        <v>24.707129999999999</v>
      </c>
      <c r="KF306" s="1">
        <v>2.0628359999999999E-4</v>
      </c>
      <c r="KG306">
        <v>0.135765</v>
      </c>
      <c r="KH306">
        <v>1.1376329999999999</v>
      </c>
      <c r="KI306">
        <v>24.604089999999999</v>
      </c>
      <c r="KJ306" s="1">
        <v>1.9998929999999999E-4</v>
      </c>
      <c r="KK306">
        <v>0.13163369999999999</v>
      </c>
      <c r="KL306">
        <v>1.1375839999999999</v>
      </c>
      <c r="KM306">
        <v>24.96698</v>
      </c>
      <c r="KN306" s="1">
        <v>1.938931E-4</v>
      </c>
      <c r="KO306">
        <v>0.12763330000000001</v>
      </c>
      <c r="KP306">
        <v>1.1375420000000001</v>
      </c>
      <c r="KQ306">
        <v>25.414359999999999</v>
      </c>
      <c r="KR306" s="1">
        <v>1.8805849999999999E-4</v>
      </c>
      <c r="KS306">
        <v>0.1237968</v>
      </c>
      <c r="KT306">
        <v>1.137467</v>
      </c>
      <c r="KU306">
        <v>25.77009</v>
      </c>
      <c r="KV306" s="1">
        <v>1.8254799999999999E-4</v>
      </c>
      <c r="KW306">
        <v>0.12017750000000001</v>
      </c>
      <c r="KX306">
        <v>1.137418</v>
      </c>
      <c r="KY306">
        <v>26.008610000000001</v>
      </c>
      <c r="KZ306" s="1">
        <v>1.7722469999999999E-4</v>
      </c>
      <c r="LA306">
        <v>0.1166845</v>
      </c>
      <c r="LB306">
        <v>1.13734</v>
      </c>
      <c r="LC306">
        <v>25.855589999999999</v>
      </c>
      <c r="LD306" s="1">
        <v>1.7204239999999999E-4</v>
      </c>
      <c r="LE306">
        <v>0.1132807</v>
      </c>
      <c r="LF306">
        <v>1.1372800000000001</v>
      </c>
      <c r="LG306">
        <v>25.550989999999999</v>
      </c>
      <c r="LH306" s="1">
        <v>1.671051E-4</v>
      </c>
      <c r="LI306">
        <v>0.1100389</v>
      </c>
      <c r="LJ306">
        <v>1.137232</v>
      </c>
      <c r="LK306">
        <v>25.377780000000001</v>
      </c>
      <c r="LL306" s="1">
        <v>1.622242E-4</v>
      </c>
      <c r="LM306">
        <v>0.1068341</v>
      </c>
      <c r="LN306">
        <v>1.137184</v>
      </c>
      <c r="LO306">
        <v>25.279730000000001</v>
      </c>
      <c r="LP306" s="1">
        <v>1.575731E-4</v>
      </c>
      <c r="LQ306">
        <v>0.10377309999999999</v>
      </c>
      <c r="LR306">
        <v>1.137105</v>
      </c>
      <c r="LS306">
        <v>25.757269999999998</v>
      </c>
      <c r="LT306" s="1">
        <v>1.5312400000000001E-4</v>
      </c>
      <c r="LU306">
        <v>0.1008531</v>
      </c>
      <c r="LV306">
        <v>1.137094</v>
      </c>
      <c r="LW306">
        <v>26.278960000000001</v>
      </c>
      <c r="LX306" s="1">
        <v>1.4877649999999999E-4</v>
      </c>
      <c r="LY306" s="1">
        <v>9.7993869999999997E-2</v>
      </c>
      <c r="LZ306">
        <v>1.137014</v>
      </c>
      <c r="MA306">
        <v>26.72955</v>
      </c>
      <c r="MB306" s="1">
        <v>1.4463790000000001E-4</v>
      </c>
      <c r="MC306" s="1">
        <v>9.5272239999999994E-2</v>
      </c>
      <c r="MD306">
        <v>1.1369940000000001</v>
      </c>
      <c r="ME306">
        <v>27.13588</v>
      </c>
      <c r="MF306" s="1">
        <v>1.4076010000000001E-4</v>
      </c>
      <c r="MG306" s="1">
        <v>9.2720520000000001E-2</v>
      </c>
      <c r="MH306">
        <v>1.136951</v>
      </c>
      <c r="MI306">
        <v>27.14911</v>
      </c>
      <c r="MJ306" s="1">
        <v>1.3698049999999999E-4</v>
      </c>
      <c r="MK306" s="1">
        <v>9.0239319999999998E-2</v>
      </c>
      <c r="ML306">
        <v>1.136889</v>
      </c>
      <c r="MM306">
        <v>26.938800000000001</v>
      </c>
      <c r="MN306" s="1">
        <v>1.33256E-4</v>
      </c>
      <c r="MO306" s="1">
        <v>8.7789710000000007E-2</v>
      </c>
      <c r="MP306">
        <v>1.1368480000000001</v>
      </c>
      <c r="MQ306">
        <v>26.739909999999998</v>
      </c>
      <c r="MR306" s="1">
        <v>1.2972959999999999E-4</v>
      </c>
      <c r="MS306" s="1">
        <v>8.5467379999999996E-2</v>
      </c>
      <c r="MT306">
        <v>1.136825</v>
      </c>
      <c r="MU306">
        <v>26.458739999999999</v>
      </c>
      <c r="MV306" s="1">
        <v>1.2638499999999999E-4</v>
      </c>
      <c r="MW306" s="1">
        <v>8.3267030000000006E-2</v>
      </c>
      <c r="MX306">
        <v>1.1367769999999999</v>
      </c>
      <c r="MY306">
        <v>26.250260000000001</v>
      </c>
      <c r="MZ306" s="1">
        <v>1.2301630000000001E-4</v>
      </c>
      <c r="NA306" s="1">
        <v>8.1056920000000005E-2</v>
      </c>
      <c r="NB306">
        <v>1.1367259999999999</v>
      </c>
      <c r="NC306">
        <v>26.259049999999998</v>
      </c>
      <c r="ND306" s="1">
        <v>1.196598E-4</v>
      </c>
      <c r="NE306" s="1">
        <v>7.8848669999999996E-2</v>
      </c>
      <c r="NF306">
        <v>1.1366890000000001</v>
      </c>
      <c r="NG306">
        <v>26.582660000000001</v>
      </c>
      <c r="NH306" s="1">
        <v>1.163745E-4</v>
      </c>
      <c r="NI306" s="1">
        <v>7.6691339999999997E-2</v>
      </c>
      <c r="NJ306">
        <v>1.1366400000000001</v>
      </c>
      <c r="NK306">
        <v>26.599599999999999</v>
      </c>
      <c r="NL306" s="1">
        <v>1.131576E-4</v>
      </c>
      <c r="NM306" s="1">
        <v>7.4573890000000004E-2</v>
      </c>
      <c r="NN306">
        <v>1.136622</v>
      </c>
      <c r="NO306">
        <v>26.416440000000001</v>
      </c>
      <c r="NP306" s="1">
        <v>1.101117E-4</v>
      </c>
      <c r="NQ306" s="1">
        <v>7.2568190000000005E-2</v>
      </c>
      <c r="NR306">
        <v>1.136565</v>
      </c>
      <c r="NS306">
        <v>26.285740000000001</v>
      </c>
      <c r="NT306" s="1">
        <v>1.0718939999999999E-4</v>
      </c>
      <c r="NU306" s="1">
        <v>7.0647139999999997E-2</v>
      </c>
      <c r="NV306">
        <v>1.1365240000000001</v>
      </c>
      <c r="NW306">
        <v>26.137180000000001</v>
      </c>
      <c r="NX306" s="1">
        <v>1.0431849999999999E-4</v>
      </c>
      <c r="NY306" s="1">
        <v>6.8758189999999997E-2</v>
      </c>
      <c r="NZ306">
        <v>1.1364749999999999</v>
      </c>
      <c r="OA306">
        <v>25.898289999999999</v>
      </c>
      <c r="OB306" s="1">
        <v>1.014591E-4</v>
      </c>
      <c r="OC306" s="1">
        <v>6.6878010000000002E-2</v>
      </c>
      <c r="OD306">
        <v>1.136433</v>
      </c>
      <c r="OE306">
        <v>25.99804</v>
      </c>
      <c r="OF306" s="1">
        <v>9.8589060000000005E-5</v>
      </c>
      <c r="OG306" s="1">
        <v>6.4993289999999995E-2</v>
      </c>
      <c r="OH306">
        <v>1.1363989999999999</v>
      </c>
      <c r="OI306">
        <v>26.239529999999998</v>
      </c>
      <c r="OJ306" s="1">
        <v>9.5756239999999999E-5</v>
      </c>
      <c r="OK306" s="1">
        <v>6.3127639999999999E-2</v>
      </c>
    </row>
    <row r="307" spans="1:401" x14ac:dyDescent="0.35">
      <c r="A307">
        <v>313</v>
      </c>
      <c r="B307" t="s">
        <v>4</v>
      </c>
      <c r="C307" t="s">
        <v>181</v>
      </c>
      <c r="D307" t="s">
        <v>311</v>
      </c>
      <c r="E307">
        <v>963.45450000000005</v>
      </c>
      <c r="F307">
        <v>1.0819209999999999</v>
      </c>
      <c r="G307">
        <v>25.925360000000001</v>
      </c>
      <c r="H307">
        <v>0</v>
      </c>
      <c r="I307">
        <v>0</v>
      </c>
      <c r="J307">
        <v>1.0817760000000001</v>
      </c>
      <c r="K307">
        <v>25.721979999999999</v>
      </c>
      <c r="L307">
        <v>0</v>
      </c>
      <c r="M307">
        <v>0</v>
      </c>
      <c r="N307">
        <v>1.0815840000000001</v>
      </c>
      <c r="O307">
        <v>25.371919999999999</v>
      </c>
      <c r="P307">
        <v>0</v>
      </c>
      <c r="Q307">
        <v>0</v>
      </c>
      <c r="R307">
        <v>1.081383</v>
      </c>
      <c r="S307">
        <v>24.909320000000001</v>
      </c>
      <c r="T307">
        <v>0</v>
      </c>
      <c r="U307">
        <v>0</v>
      </c>
      <c r="V307">
        <v>1.0811710000000001</v>
      </c>
      <c r="W307">
        <v>24.707139999999999</v>
      </c>
      <c r="X307">
        <v>0</v>
      </c>
      <c r="Y307">
        <v>0</v>
      </c>
      <c r="Z307">
        <v>1.0809219999999999</v>
      </c>
      <c r="AA307">
        <v>24.493960000000001</v>
      </c>
      <c r="AB307">
        <v>0</v>
      </c>
      <c r="AC307">
        <v>0</v>
      </c>
      <c r="AD307">
        <v>1.0806640000000001</v>
      </c>
      <c r="AE307">
        <v>24.364470000000001</v>
      </c>
      <c r="AF307">
        <v>0</v>
      </c>
      <c r="AG307">
        <v>0</v>
      </c>
      <c r="AH307">
        <v>1.080414</v>
      </c>
      <c r="AI307">
        <v>24.33953</v>
      </c>
      <c r="AJ307">
        <v>0</v>
      </c>
      <c r="AK307">
        <v>0</v>
      </c>
      <c r="AL307">
        <v>1.0801460000000001</v>
      </c>
      <c r="AM307">
        <v>24.29542</v>
      </c>
      <c r="AN307">
        <v>0</v>
      </c>
      <c r="AO307">
        <v>0</v>
      </c>
      <c r="AP307">
        <v>1.0798730000000001</v>
      </c>
      <c r="AQ307">
        <v>24.521909999999998</v>
      </c>
      <c r="AR307">
        <v>0</v>
      </c>
      <c r="AS307">
        <v>0</v>
      </c>
      <c r="AT307">
        <v>1.0796140000000001</v>
      </c>
      <c r="AU307">
        <v>24.748950000000001</v>
      </c>
      <c r="AV307">
        <v>0</v>
      </c>
      <c r="AW307">
        <v>0</v>
      </c>
      <c r="AX307">
        <v>1.0793759999999999</v>
      </c>
      <c r="AY307">
        <v>24.696149999999999</v>
      </c>
      <c r="AZ307">
        <v>0</v>
      </c>
      <c r="BA307">
        <v>0</v>
      </c>
      <c r="BB307">
        <v>1.079153</v>
      </c>
      <c r="BC307">
        <v>24.59233</v>
      </c>
      <c r="BD307">
        <v>0</v>
      </c>
      <c r="BE307">
        <v>0</v>
      </c>
      <c r="BF307">
        <v>1.078954</v>
      </c>
      <c r="BG307">
        <v>24.298870000000001</v>
      </c>
      <c r="BH307" s="1">
        <v>2.2792669999999999E-27</v>
      </c>
      <c r="BI307" s="1">
        <v>1.8682309999999999E-24</v>
      </c>
      <c r="BJ307">
        <v>1.078743</v>
      </c>
      <c r="BK307">
        <v>23.909890000000001</v>
      </c>
      <c r="BL307" s="1">
        <v>4.6798460000000002E-19</v>
      </c>
      <c r="BM307" s="1">
        <v>3.8362289999999998E-16</v>
      </c>
      <c r="BN307">
        <v>1.078551</v>
      </c>
      <c r="BO307">
        <v>23.66142</v>
      </c>
      <c r="BP307" s="1">
        <v>2.097607E-9</v>
      </c>
      <c r="BQ307" s="1">
        <v>1.1988489999999999E-6</v>
      </c>
      <c r="BR307">
        <v>1.0783940000000001</v>
      </c>
      <c r="BS307">
        <v>23.462420000000002</v>
      </c>
      <c r="BT307" s="1">
        <v>9.7419370000000002E-6</v>
      </c>
      <c r="BU307" s="1">
        <v>6.1717830000000001E-3</v>
      </c>
      <c r="BV307">
        <v>1.0782369999999999</v>
      </c>
      <c r="BW307">
        <v>23.59318</v>
      </c>
      <c r="BX307" s="1">
        <v>2.9424410000000001E-3</v>
      </c>
      <c r="BY307">
        <v>1.987168</v>
      </c>
      <c r="BZ307">
        <v>1.0781130000000001</v>
      </c>
      <c r="CA307">
        <v>23.862629999999999</v>
      </c>
      <c r="CB307">
        <v>0.16367380000000001</v>
      </c>
      <c r="CC307">
        <v>116.3926</v>
      </c>
      <c r="CD307">
        <v>1.07799</v>
      </c>
      <c r="CE307">
        <v>24.02441</v>
      </c>
      <c r="CF307">
        <v>2.5207449999999998</v>
      </c>
      <c r="CG307">
        <v>1875.21</v>
      </c>
      <c r="CH307">
        <v>1.07789</v>
      </c>
      <c r="CI307">
        <v>24.174250000000001</v>
      </c>
      <c r="CJ307">
        <v>13.70191</v>
      </c>
      <c r="CK307">
        <v>10607.28</v>
      </c>
      <c r="CL307">
        <v>1.0778179999999999</v>
      </c>
      <c r="CM307">
        <v>24.086600000000001</v>
      </c>
      <c r="CN307">
        <v>31.071809999999999</v>
      </c>
      <c r="CO307">
        <v>24935.65</v>
      </c>
      <c r="CP307">
        <v>1.0777369999999999</v>
      </c>
      <c r="CQ307">
        <v>23.688590000000001</v>
      </c>
      <c r="CR307">
        <v>33.351390000000002</v>
      </c>
      <c r="CS307">
        <v>27649.33</v>
      </c>
      <c r="CT307">
        <v>1.077715</v>
      </c>
      <c r="CU307">
        <v>23.407640000000001</v>
      </c>
      <c r="CV307">
        <v>18.70046</v>
      </c>
      <c r="CW307">
        <v>15969.36</v>
      </c>
      <c r="CX307">
        <v>1.0776479999999999</v>
      </c>
      <c r="CY307">
        <v>23.242889999999999</v>
      </c>
      <c r="CZ307">
        <v>5.943505</v>
      </c>
      <c r="DA307">
        <v>5214.2269999999999</v>
      </c>
      <c r="DB307">
        <v>1.0776209999999999</v>
      </c>
      <c r="DC307">
        <v>23.661750000000001</v>
      </c>
      <c r="DD307">
        <v>1.1507620000000001</v>
      </c>
      <c r="DE307">
        <v>1034.1969999999999</v>
      </c>
      <c r="DF307">
        <v>1.07759</v>
      </c>
      <c r="DG307">
        <v>24.25751</v>
      </c>
      <c r="DH307">
        <v>0.14910000000000001</v>
      </c>
      <c r="DI307">
        <v>136.3837</v>
      </c>
      <c r="DJ307">
        <v>1.0775650000000001</v>
      </c>
      <c r="DK307">
        <v>24.821480000000001</v>
      </c>
      <c r="DL307" s="1">
        <v>1.855449E-2</v>
      </c>
      <c r="DM307">
        <v>16.661829999999998</v>
      </c>
      <c r="DN307">
        <v>1.077545</v>
      </c>
      <c r="DO307">
        <v>25.301600000000001</v>
      </c>
      <c r="DP307" s="1">
        <v>6.3360070000000003E-3</v>
      </c>
      <c r="DQ307">
        <v>5.331016</v>
      </c>
      <c r="DR307">
        <v>1.0775090000000001</v>
      </c>
      <c r="DS307">
        <v>25.281890000000001</v>
      </c>
      <c r="DT307" s="1">
        <v>4.7456089999999996E-3</v>
      </c>
      <c r="DU307">
        <v>3.9291659999999999</v>
      </c>
      <c r="DV307">
        <v>1.0774729999999999</v>
      </c>
      <c r="DW307">
        <v>25.027249999999999</v>
      </c>
      <c r="DX307" s="1">
        <v>3.961727E-3</v>
      </c>
      <c r="DY307">
        <v>3.2761149999999999</v>
      </c>
      <c r="DZ307">
        <v>1.0774170000000001</v>
      </c>
      <c r="EA307">
        <v>24.812049999999999</v>
      </c>
      <c r="EB307" s="1">
        <v>3.3427029999999998E-3</v>
      </c>
      <c r="EC307">
        <v>2.7635969999999999</v>
      </c>
      <c r="ED307">
        <v>1.077391</v>
      </c>
      <c r="EE307">
        <v>24.602779999999999</v>
      </c>
      <c r="EF307" s="1">
        <v>2.8355390000000002E-3</v>
      </c>
      <c r="EG307">
        <v>2.3437610000000002</v>
      </c>
      <c r="EH307">
        <v>1.077326</v>
      </c>
      <c r="EI307">
        <v>24.720759999999999</v>
      </c>
      <c r="EJ307" s="1">
        <v>2.419081E-3</v>
      </c>
      <c r="EK307">
        <v>1.9990760000000001</v>
      </c>
      <c r="EL307">
        <v>1.0772409999999999</v>
      </c>
      <c r="EM307">
        <v>25.096620000000001</v>
      </c>
      <c r="EN307" s="1">
        <v>2.0778340000000002E-3</v>
      </c>
      <c r="EO307">
        <v>1.7166300000000001</v>
      </c>
      <c r="EP307">
        <v>1.0771550000000001</v>
      </c>
      <c r="EQ307">
        <v>25.492170000000002</v>
      </c>
      <c r="ER307" s="1">
        <v>1.7974460000000001E-3</v>
      </c>
      <c r="ES307">
        <v>1.4845930000000001</v>
      </c>
      <c r="ET307">
        <v>1.0770569999999999</v>
      </c>
      <c r="EU307">
        <v>25.786519999999999</v>
      </c>
      <c r="EV307" s="1">
        <v>1.5662790000000001E-3</v>
      </c>
      <c r="EW307">
        <v>1.29332</v>
      </c>
      <c r="EX307">
        <v>1.0769409999999999</v>
      </c>
      <c r="EY307">
        <v>25.673390000000001</v>
      </c>
      <c r="EZ307" s="1">
        <v>1.3752230000000001E-3</v>
      </c>
      <c r="FA307">
        <v>1.1353040000000001</v>
      </c>
      <c r="FB307">
        <v>1.0768249999999999</v>
      </c>
      <c r="FC307">
        <v>25.36938</v>
      </c>
      <c r="FD307" s="1">
        <v>1.2156199999999999E-3</v>
      </c>
      <c r="FE307">
        <v>1.003352</v>
      </c>
      <c r="FF307">
        <v>1.076708</v>
      </c>
      <c r="FG307">
        <v>25.161480000000001</v>
      </c>
      <c r="FH307" s="1">
        <v>1.0813470000000001E-3</v>
      </c>
      <c r="FI307">
        <v>0.89234219999999997</v>
      </c>
      <c r="FJ307">
        <v>1.0765640000000001</v>
      </c>
      <c r="FK307">
        <v>24.965910000000001</v>
      </c>
      <c r="FL307" s="1">
        <v>9.6761639999999995E-4</v>
      </c>
      <c r="FM307">
        <v>0.79839110000000002</v>
      </c>
      <c r="FN307">
        <v>1.0764549999999999</v>
      </c>
      <c r="FO307">
        <v>25.190380000000001</v>
      </c>
      <c r="FP307" s="1">
        <v>8.7152319999999998E-4</v>
      </c>
      <c r="FQ307">
        <v>0.71895849999999994</v>
      </c>
      <c r="FR307">
        <v>1.0763290000000001</v>
      </c>
      <c r="FS307">
        <v>25.514510000000001</v>
      </c>
      <c r="FT307" s="1">
        <v>7.9079409999999997E-4</v>
      </c>
      <c r="FU307">
        <v>0.65219870000000002</v>
      </c>
      <c r="FV307">
        <v>1.0761909999999999</v>
      </c>
      <c r="FW307">
        <v>25.556360000000002</v>
      </c>
      <c r="FX307" s="1">
        <v>7.2275379999999997E-4</v>
      </c>
      <c r="FY307">
        <v>0.59597339999999999</v>
      </c>
      <c r="FZ307">
        <v>1.0760780000000001</v>
      </c>
      <c r="GA307">
        <v>25.578659999999999</v>
      </c>
      <c r="GB307" s="1">
        <v>6.6511109999999995E-4</v>
      </c>
      <c r="GC307">
        <v>0.54834150000000004</v>
      </c>
      <c r="GD307">
        <v>1.075963</v>
      </c>
      <c r="GE307">
        <v>25.345330000000001</v>
      </c>
      <c r="GF307" s="1">
        <v>6.15366E-4</v>
      </c>
      <c r="GG307">
        <v>0.50728240000000002</v>
      </c>
      <c r="GH307">
        <v>1.0758529999999999</v>
      </c>
      <c r="GI307">
        <v>25.274010000000001</v>
      </c>
      <c r="GJ307" s="1">
        <v>5.7222000000000002E-4</v>
      </c>
      <c r="GK307">
        <v>0.47163939999999999</v>
      </c>
      <c r="GL307">
        <v>1.0757559999999999</v>
      </c>
      <c r="GM307">
        <v>25.23808</v>
      </c>
      <c r="GN307" s="1">
        <v>5.3526069999999999E-4</v>
      </c>
      <c r="GO307">
        <v>0.44110549999999998</v>
      </c>
      <c r="GP307">
        <v>1.0756330000000001</v>
      </c>
      <c r="GQ307">
        <v>25.15691</v>
      </c>
      <c r="GR307" s="1">
        <v>5.0286180000000001E-4</v>
      </c>
      <c r="GS307">
        <v>0.41438809999999998</v>
      </c>
      <c r="GT307">
        <v>1.075569</v>
      </c>
      <c r="GU307">
        <v>24.914750000000002</v>
      </c>
      <c r="GV307" s="1">
        <v>4.7414160000000001E-4</v>
      </c>
      <c r="GW307">
        <v>0.39069520000000002</v>
      </c>
      <c r="GX307">
        <v>1.075493</v>
      </c>
      <c r="GY307">
        <v>24.856120000000001</v>
      </c>
      <c r="GZ307" s="1">
        <v>4.4874770000000001E-4</v>
      </c>
      <c r="HA307">
        <v>0.36974200000000002</v>
      </c>
      <c r="HB307">
        <v>1.0754349999999999</v>
      </c>
      <c r="HC307">
        <v>25.03248</v>
      </c>
      <c r="HD307" s="1">
        <v>4.2630009999999999E-4</v>
      </c>
      <c r="HE307">
        <v>0.3512092</v>
      </c>
      <c r="HF307">
        <v>1.0753980000000001</v>
      </c>
      <c r="HG307">
        <v>25.20007</v>
      </c>
      <c r="HH307" s="1">
        <v>4.0607240000000003E-4</v>
      </c>
      <c r="HI307">
        <v>0.33453739999999998</v>
      </c>
      <c r="HJ307">
        <v>1.0753509999999999</v>
      </c>
      <c r="HK307">
        <v>25.135539999999999</v>
      </c>
      <c r="HL307" s="1">
        <v>3.873878E-4</v>
      </c>
      <c r="HM307">
        <v>0.31914419999999999</v>
      </c>
      <c r="HN307">
        <v>1.0753379999999999</v>
      </c>
      <c r="HO307">
        <v>24.80518</v>
      </c>
      <c r="HP307" s="1">
        <v>3.7032360000000003E-4</v>
      </c>
      <c r="HQ307">
        <v>0.30506139999999998</v>
      </c>
      <c r="HR307">
        <v>1.075304</v>
      </c>
      <c r="HS307">
        <v>24.688330000000001</v>
      </c>
      <c r="HT307" s="1">
        <v>3.5477909999999998E-4</v>
      </c>
      <c r="HU307">
        <v>0.29225469999999998</v>
      </c>
      <c r="HV307">
        <v>1.0752820000000001</v>
      </c>
      <c r="HW307">
        <v>24.507909999999999</v>
      </c>
      <c r="HX307" s="1">
        <v>3.4045620000000001E-4</v>
      </c>
      <c r="HY307">
        <v>0.28044930000000001</v>
      </c>
      <c r="HZ307">
        <v>1.0752759999999999</v>
      </c>
      <c r="IA307">
        <v>24.540469999999999</v>
      </c>
      <c r="IB307" s="1">
        <v>3.274552E-4</v>
      </c>
      <c r="IC307">
        <v>0.26971630000000002</v>
      </c>
      <c r="ID307">
        <v>1.075275</v>
      </c>
      <c r="IE307">
        <v>24.67559</v>
      </c>
      <c r="IF307" s="1">
        <v>3.155508E-4</v>
      </c>
      <c r="IG307">
        <v>0.25990210000000002</v>
      </c>
      <c r="IH307">
        <v>1.0752539999999999</v>
      </c>
      <c r="II307">
        <v>24.706340000000001</v>
      </c>
      <c r="IJ307" s="1">
        <v>3.0452760000000001E-4</v>
      </c>
      <c r="IK307">
        <v>0.2508165</v>
      </c>
      <c r="IL307">
        <v>1.075245</v>
      </c>
      <c r="IM307">
        <v>24.746179999999999</v>
      </c>
      <c r="IN307" s="1">
        <v>2.9411649999999998E-4</v>
      </c>
      <c r="IO307">
        <v>0.24225579999999999</v>
      </c>
      <c r="IP307">
        <v>1.075223</v>
      </c>
      <c r="IQ307">
        <v>24.622170000000001</v>
      </c>
      <c r="IR307" s="1">
        <v>2.8420810000000002E-4</v>
      </c>
      <c r="IS307">
        <v>0.23409289999999999</v>
      </c>
      <c r="IT307">
        <v>1.0752299999999999</v>
      </c>
      <c r="IU307">
        <v>24.448730000000001</v>
      </c>
      <c r="IV307" s="1">
        <v>2.7477019999999999E-4</v>
      </c>
      <c r="IW307">
        <v>0.2263193</v>
      </c>
      <c r="IX307">
        <v>1.0752060000000001</v>
      </c>
      <c r="IY307">
        <v>24.351949999999999</v>
      </c>
      <c r="IZ307" s="1">
        <v>2.6593230000000002E-4</v>
      </c>
      <c r="JA307">
        <v>0.21904009999999999</v>
      </c>
      <c r="JB307">
        <v>1.075175</v>
      </c>
      <c r="JC307">
        <v>24.242100000000001</v>
      </c>
      <c r="JD307" s="1">
        <v>2.5761250000000001E-4</v>
      </c>
      <c r="JE307">
        <v>0.21219959999999999</v>
      </c>
      <c r="JF307">
        <v>1.075159</v>
      </c>
      <c r="JG307">
        <v>24.59582</v>
      </c>
      <c r="JH307" s="1">
        <v>2.4958780000000001E-4</v>
      </c>
      <c r="JI307">
        <v>0.20559849999999999</v>
      </c>
      <c r="JJ307">
        <v>1.0750960000000001</v>
      </c>
      <c r="JK307">
        <v>24.975069999999999</v>
      </c>
      <c r="JL307" s="1">
        <v>2.41726E-4</v>
      </c>
      <c r="JM307">
        <v>0.19913810000000001</v>
      </c>
      <c r="JN307">
        <v>1.075059</v>
      </c>
      <c r="JO307">
        <v>25.204789999999999</v>
      </c>
      <c r="JP307" s="1">
        <v>2.3404400000000001E-4</v>
      </c>
      <c r="JQ307">
        <v>0.19282840000000001</v>
      </c>
      <c r="JR307">
        <v>1.0750040000000001</v>
      </c>
      <c r="JS307">
        <v>25.299430000000001</v>
      </c>
      <c r="JT307" s="1">
        <v>2.266607E-4</v>
      </c>
      <c r="JU307">
        <v>0.186747</v>
      </c>
      <c r="JV307">
        <v>1.0749629999999999</v>
      </c>
      <c r="JW307">
        <v>25.18355</v>
      </c>
      <c r="JX307" s="1">
        <v>2.1973730000000001E-4</v>
      </c>
      <c r="JY307">
        <v>0.18104729999999999</v>
      </c>
      <c r="JZ307">
        <v>1.0749089999999999</v>
      </c>
      <c r="KA307">
        <v>24.900659999999998</v>
      </c>
      <c r="KB307" s="1">
        <v>2.1322379999999999E-4</v>
      </c>
      <c r="KC307">
        <v>0.17568529999999999</v>
      </c>
      <c r="KD307">
        <v>1.0748249999999999</v>
      </c>
      <c r="KE307">
        <v>24.720300000000002</v>
      </c>
      <c r="KF307" s="1">
        <v>2.0673889999999999E-4</v>
      </c>
      <c r="KG307">
        <v>0.17036519999999999</v>
      </c>
      <c r="KH307">
        <v>1.074751</v>
      </c>
      <c r="KI307">
        <v>24.617940000000001</v>
      </c>
      <c r="KJ307" s="1">
        <v>2.0042660000000001E-4</v>
      </c>
      <c r="KK307">
        <v>0.16517670000000001</v>
      </c>
      <c r="KL307">
        <v>1.074673</v>
      </c>
      <c r="KM307">
        <v>24.974679999999999</v>
      </c>
      <c r="KN307" s="1">
        <v>1.9431599999999999E-4</v>
      </c>
      <c r="KO307">
        <v>0.1601542</v>
      </c>
      <c r="KP307">
        <v>1.0746020000000001</v>
      </c>
      <c r="KQ307">
        <v>25.435130000000001</v>
      </c>
      <c r="KR307" s="1">
        <v>1.8846290000000001E-4</v>
      </c>
      <c r="KS307">
        <v>0.1553351</v>
      </c>
      <c r="KT307">
        <v>1.0745039999999999</v>
      </c>
      <c r="KU307">
        <v>25.796330000000001</v>
      </c>
      <c r="KV307" s="1">
        <v>1.829256E-4</v>
      </c>
      <c r="KW307">
        <v>0.15077740000000001</v>
      </c>
      <c r="KX307">
        <v>1.0744290000000001</v>
      </c>
      <c r="KY307">
        <v>26.036750000000001</v>
      </c>
      <c r="KZ307" s="1">
        <v>1.776011E-4</v>
      </c>
      <c r="LA307">
        <v>0.1464038</v>
      </c>
      <c r="LB307">
        <v>1.074322</v>
      </c>
      <c r="LC307">
        <v>25.885819999999999</v>
      </c>
      <c r="LD307" s="1">
        <v>1.7239870000000001E-4</v>
      </c>
      <c r="LE307">
        <v>0.14212430000000001</v>
      </c>
      <c r="LF307">
        <v>1.0742370000000001</v>
      </c>
      <c r="LG307">
        <v>25.567329999999998</v>
      </c>
      <c r="LH307" s="1">
        <v>1.674519E-4</v>
      </c>
      <c r="LI307">
        <v>0.13805680000000001</v>
      </c>
      <c r="LJ307">
        <v>1.074155</v>
      </c>
      <c r="LK307">
        <v>25.390820000000001</v>
      </c>
      <c r="LL307" s="1">
        <v>1.6256579999999999E-4</v>
      </c>
      <c r="LM307">
        <v>0.13404099999999999</v>
      </c>
      <c r="LN307">
        <v>1.0740749999999999</v>
      </c>
      <c r="LO307">
        <v>25.294789999999999</v>
      </c>
      <c r="LP307" s="1">
        <v>1.5789269999999999E-4</v>
      </c>
      <c r="LQ307">
        <v>0.13018840000000001</v>
      </c>
      <c r="LR307">
        <v>1.0739939999999999</v>
      </c>
      <c r="LS307">
        <v>25.769130000000001</v>
      </c>
      <c r="LT307" s="1">
        <v>1.5343609999999999E-4</v>
      </c>
      <c r="LU307">
        <v>0.1265252</v>
      </c>
      <c r="LV307">
        <v>1.073909</v>
      </c>
      <c r="LW307">
        <v>26.301729999999999</v>
      </c>
      <c r="LX307" s="1">
        <v>1.4907899999999999E-4</v>
      </c>
      <c r="LY307">
        <v>0.12293850000000001</v>
      </c>
      <c r="LZ307">
        <v>1.0738300000000001</v>
      </c>
      <c r="MA307">
        <v>26.7517</v>
      </c>
      <c r="MB307" s="1">
        <v>1.449214E-4</v>
      </c>
      <c r="MC307">
        <v>0.1195133</v>
      </c>
      <c r="MD307">
        <v>1.0737540000000001</v>
      </c>
      <c r="ME307">
        <v>27.155010000000001</v>
      </c>
      <c r="MF307" s="1">
        <v>1.4102860000000001E-4</v>
      </c>
      <c r="MG307">
        <v>0.11630409999999999</v>
      </c>
      <c r="MH307">
        <v>1.0737030000000001</v>
      </c>
      <c r="MI307">
        <v>27.17334</v>
      </c>
      <c r="MJ307" s="1">
        <v>1.3724749999999999E-4</v>
      </c>
      <c r="MK307">
        <v>0.1131964</v>
      </c>
      <c r="ML307">
        <v>1.0736209999999999</v>
      </c>
      <c r="MM307">
        <v>26.95298</v>
      </c>
      <c r="MN307" s="1">
        <v>1.335144E-4</v>
      </c>
      <c r="MO307">
        <v>0.11012280000000001</v>
      </c>
      <c r="MP307">
        <v>1.073555</v>
      </c>
      <c r="MQ307">
        <v>26.759340000000002</v>
      </c>
      <c r="MR307" s="1">
        <v>1.299715E-4</v>
      </c>
      <c r="MS307">
        <v>0.1072002</v>
      </c>
      <c r="MT307">
        <v>1.073509</v>
      </c>
      <c r="MU307">
        <v>26.483499999999999</v>
      </c>
      <c r="MV307" s="1">
        <v>1.2662090000000001E-4</v>
      </c>
      <c r="MW307">
        <v>0.1044393</v>
      </c>
      <c r="MX307">
        <v>1.073439</v>
      </c>
      <c r="MY307">
        <v>26.277650000000001</v>
      </c>
      <c r="MZ307" s="1">
        <v>1.2325699999999999E-4</v>
      </c>
      <c r="NA307">
        <v>0.1016777</v>
      </c>
      <c r="NB307">
        <v>1.073369</v>
      </c>
      <c r="NC307">
        <v>26.283470000000001</v>
      </c>
      <c r="ND307" s="1">
        <v>1.198942E-4</v>
      </c>
      <c r="NE307" s="1">
        <v>9.8907839999999997E-2</v>
      </c>
      <c r="NF307">
        <v>1.0732919999999999</v>
      </c>
      <c r="NG307">
        <v>26.60511</v>
      </c>
      <c r="NH307" s="1">
        <v>1.166066E-4</v>
      </c>
      <c r="NI307" s="1">
        <v>9.6205490000000005E-2</v>
      </c>
      <c r="NJ307">
        <v>1.0732379999999999</v>
      </c>
      <c r="NK307">
        <v>26.62716</v>
      </c>
      <c r="NL307" s="1">
        <v>1.133796E-4</v>
      </c>
      <c r="NM307">
        <v>9.3545500000000004E-2</v>
      </c>
      <c r="NN307">
        <v>1.073172</v>
      </c>
      <c r="NO307">
        <v>26.433409999999999</v>
      </c>
      <c r="NP307" s="1">
        <v>1.1032319999999999E-4</v>
      </c>
      <c r="NQ307">
        <v>9.1025700000000001E-2</v>
      </c>
      <c r="NR307">
        <v>1.0730999999999999</v>
      </c>
      <c r="NS307">
        <v>26.29645</v>
      </c>
      <c r="NT307" s="1">
        <v>1.0739240000000001E-4</v>
      </c>
      <c r="NU307" s="1">
        <v>8.8611449999999994E-2</v>
      </c>
      <c r="NV307">
        <v>1.0730519999999999</v>
      </c>
      <c r="NW307">
        <v>26.15279</v>
      </c>
      <c r="NX307" s="1">
        <v>1.045231E-4</v>
      </c>
      <c r="NY307" s="1">
        <v>8.6248779999999997E-2</v>
      </c>
      <c r="NZ307">
        <v>1.072986</v>
      </c>
      <c r="OA307">
        <v>25.924040000000002</v>
      </c>
      <c r="OB307" s="1">
        <v>1.0166089999999999E-4</v>
      </c>
      <c r="OC307" s="1">
        <v>8.3892839999999996E-2</v>
      </c>
      <c r="OD307">
        <v>1.072921</v>
      </c>
      <c r="OE307">
        <v>26.022169999999999</v>
      </c>
      <c r="OF307" s="1">
        <v>9.8792460000000004E-5</v>
      </c>
      <c r="OG307" s="1">
        <v>8.1535620000000003E-2</v>
      </c>
      <c r="OH307">
        <v>1.07287</v>
      </c>
      <c r="OI307">
        <v>26.278919999999999</v>
      </c>
      <c r="OJ307" s="1">
        <v>9.595366E-5</v>
      </c>
      <c r="OK307" s="1">
        <v>7.9195249999999995E-2</v>
      </c>
    </row>
    <row r="308" spans="1:401" x14ac:dyDescent="0.35">
      <c r="A308">
        <v>314</v>
      </c>
      <c r="B308" t="s">
        <v>4</v>
      </c>
      <c r="C308" t="s">
        <v>181</v>
      </c>
      <c r="D308" t="s">
        <v>312</v>
      </c>
      <c r="E308">
        <v>866.82979999999998</v>
      </c>
      <c r="F308">
        <v>0.96745619999999999</v>
      </c>
      <c r="G308">
        <v>25.949950000000001</v>
      </c>
      <c r="H308">
        <v>0</v>
      </c>
      <c r="I308">
        <v>0</v>
      </c>
      <c r="J308">
        <v>0.96738659999999999</v>
      </c>
      <c r="K308">
        <v>25.758559999999999</v>
      </c>
      <c r="L308">
        <v>0</v>
      </c>
      <c r="M308">
        <v>0</v>
      </c>
      <c r="N308">
        <v>0.96730190000000005</v>
      </c>
      <c r="O308">
        <v>25.417369999999998</v>
      </c>
      <c r="P308">
        <v>0</v>
      </c>
      <c r="Q308">
        <v>0</v>
      </c>
      <c r="R308">
        <v>0.96720899999999999</v>
      </c>
      <c r="S308">
        <v>24.951509999999999</v>
      </c>
      <c r="T308">
        <v>0</v>
      </c>
      <c r="U308">
        <v>0</v>
      </c>
      <c r="V308">
        <v>0.96708640000000001</v>
      </c>
      <c r="W308">
        <v>24.735849999999999</v>
      </c>
      <c r="X308">
        <v>0</v>
      </c>
      <c r="Y308">
        <v>0</v>
      </c>
      <c r="Z308">
        <v>0.96696320000000002</v>
      </c>
      <c r="AA308">
        <v>24.51632</v>
      </c>
      <c r="AB308">
        <v>0</v>
      </c>
      <c r="AC308">
        <v>0</v>
      </c>
      <c r="AD308">
        <v>0.96684859999999995</v>
      </c>
      <c r="AE308">
        <v>24.37527</v>
      </c>
      <c r="AF308">
        <v>0</v>
      </c>
      <c r="AG308">
        <v>0</v>
      </c>
      <c r="AH308">
        <v>0.96670999999999996</v>
      </c>
      <c r="AI308">
        <v>24.349440000000001</v>
      </c>
      <c r="AJ308">
        <v>0</v>
      </c>
      <c r="AK308">
        <v>0</v>
      </c>
      <c r="AL308">
        <v>0.96659810000000002</v>
      </c>
      <c r="AM308">
        <v>24.319330000000001</v>
      </c>
      <c r="AN308">
        <v>0</v>
      </c>
      <c r="AO308">
        <v>0</v>
      </c>
      <c r="AP308">
        <v>0.96645409999999998</v>
      </c>
      <c r="AQ308">
        <v>24.559360000000002</v>
      </c>
      <c r="AR308">
        <v>0</v>
      </c>
      <c r="AS308">
        <v>0</v>
      </c>
      <c r="AT308">
        <v>0.96631630000000002</v>
      </c>
      <c r="AU308">
        <v>24.80189</v>
      </c>
      <c r="AV308">
        <v>0</v>
      </c>
      <c r="AW308">
        <v>0</v>
      </c>
      <c r="AX308">
        <v>0.96621760000000001</v>
      </c>
      <c r="AY308">
        <v>24.756979999999999</v>
      </c>
      <c r="AZ308">
        <v>0</v>
      </c>
      <c r="BA308">
        <v>0</v>
      </c>
      <c r="BB308">
        <v>0.96608609999999995</v>
      </c>
      <c r="BC308">
        <v>24.63861</v>
      </c>
      <c r="BD308">
        <v>0</v>
      </c>
      <c r="BE308">
        <v>0</v>
      </c>
      <c r="BF308">
        <v>0.96600070000000005</v>
      </c>
      <c r="BG308">
        <v>24.332059999999998</v>
      </c>
      <c r="BH308" s="1">
        <v>2.3461600000000001E-28</v>
      </c>
      <c r="BI308" s="1">
        <v>1.8365410000000001E-25</v>
      </c>
      <c r="BJ308">
        <v>0.96591119999999997</v>
      </c>
      <c r="BK308">
        <v>23.933589999999999</v>
      </c>
      <c r="BL308" s="1">
        <v>2.8893090000000001E-19</v>
      </c>
      <c r="BM308" s="1">
        <v>2.2610550000000001E-16</v>
      </c>
      <c r="BN308">
        <v>0.9658101</v>
      </c>
      <c r="BO308">
        <v>23.678509999999999</v>
      </c>
      <c r="BP308" s="1">
        <v>8.9310759999999999E-10</v>
      </c>
      <c r="BQ308" s="1">
        <v>5.046204E-7</v>
      </c>
      <c r="BR308">
        <v>0.96572259999999999</v>
      </c>
      <c r="BS308">
        <v>23.482710000000001</v>
      </c>
      <c r="BT308" s="1">
        <v>5.6018219999999996E-6</v>
      </c>
      <c r="BU308" s="1">
        <v>3.4648069999999999E-3</v>
      </c>
      <c r="BV308">
        <v>0.96566620000000003</v>
      </c>
      <c r="BW308">
        <v>23.614039999999999</v>
      </c>
      <c r="BX308" s="1">
        <v>1.9678019999999998E-3</v>
      </c>
      <c r="BY308">
        <v>1.2881990000000001</v>
      </c>
      <c r="BZ308">
        <v>0.96561980000000003</v>
      </c>
      <c r="CA308">
        <v>23.892109999999999</v>
      </c>
      <c r="CB308">
        <v>0.1225624</v>
      </c>
      <c r="CC308">
        <v>84.037710000000004</v>
      </c>
      <c r="CD308">
        <v>0.96555139999999995</v>
      </c>
      <c r="CE308">
        <v>24.059699999999999</v>
      </c>
      <c r="CF308">
        <v>2.0726270000000002</v>
      </c>
      <c r="CG308">
        <v>1480.3209999999999</v>
      </c>
      <c r="CH308">
        <v>0.96552879999999996</v>
      </c>
      <c r="CI308">
        <v>24.203900000000001</v>
      </c>
      <c r="CJ308">
        <v>12.21396</v>
      </c>
      <c r="CK308">
        <v>9045.4580000000005</v>
      </c>
      <c r="CL308">
        <v>0.96547760000000005</v>
      </c>
      <c r="CM308">
        <v>24.11721</v>
      </c>
      <c r="CN308">
        <v>29.74757</v>
      </c>
      <c r="CO308">
        <v>22767.48</v>
      </c>
      <c r="CP308">
        <v>0.96547819999999995</v>
      </c>
      <c r="CQ308">
        <v>23.71547</v>
      </c>
      <c r="CR308">
        <v>34.039259999999999</v>
      </c>
      <c r="CS308">
        <v>26840.47</v>
      </c>
      <c r="CT308">
        <v>0.9654663</v>
      </c>
      <c r="CU308">
        <v>23.429020000000001</v>
      </c>
      <c r="CV308">
        <v>20.22261</v>
      </c>
      <c r="CW308">
        <v>16387.349999999999</v>
      </c>
      <c r="CX308">
        <v>0.96544470000000004</v>
      </c>
      <c r="CY308">
        <v>23.26558</v>
      </c>
      <c r="CZ308">
        <v>6.7732739999999998</v>
      </c>
      <c r="DA308">
        <v>5627.3289999999997</v>
      </c>
      <c r="DB308">
        <v>0.96544010000000002</v>
      </c>
      <c r="DC308">
        <v>23.678270000000001</v>
      </c>
      <c r="DD308">
        <v>1.3743559999999999</v>
      </c>
      <c r="DE308">
        <v>1167.7819999999999</v>
      </c>
      <c r="DF308">
        <v>0.96543469999999998</v>
      </c>
      <c r="DG308">
        <v>24.281849999999999</v>
      </c>
      <c r="DH308">
        <v>0.1843661</v>
      </c>
      <c r="DI308">
        <v>159.39840000000001</v>
      </c>
      <c r="DJ308">
        <v>0.96540590000000004</v>
      </c>
      <c r="DK308">
        <v>24.841270000000002</v>
      </c>
      <c r="DL308" s="1">
        <v>2.2201039999999998E-2</v>
      </c>
      <c r="DM308">
        <v>18.983429999999998</v>
      </c>
      <c r="DN308">
        <v>0.9654045</v>
      </c>
      <c r="DO308">
        <v>25.319870000000002</v>
      </c>
      <c r="DP308" s="1">
        <v>6.6736790000000001E-3</v>
      </c>
      <c r="DQ308">
        <v>5.3698880000000004</v>
      </c>
      <c r="DR308">
        <v>0.96539030000000003</v>
      </c>
      <c r="DS308">
        <v>25.299250000000001</v>
      </c>
      <c r="DT308" s="1">
        <v>4.8353229999999999E-3</v>
      </c>
      <c r="DU308">
        <v>3.8195130000000002</v>
      </c>
      <c r="DV308">
        <v>0.96537629999999996</v>
      </c>
      <c r="DW308">
        <v>25.039470000000001</v>
      </c>
      <c r="DX308" s="1">
        <v>4.0258209999999997E-3</v>
      </c>
      <c r="DY308">
        <v>3.1753689999999999</v>
      </c>
      <c r="DZ308">
        <v>0.96536869999999997</v>
      </c>
      <c r="EA308">
        <v>24.827220000000001</v>
      </c>
      <c r="EB308" s="1">
        <v>3.394921E-3</v>
      </c>
      <c r="EC308">
        <v>2.6770969999999998</v>
      </c>
      <c r="ED308">
        <v>0.96535000000000004</v>
      </c>
      <c r="EE308">
        <v>24.627970000000001</v>
      </c>
      <c r="EF308" s="1">
        <v>2.8784050000000001E-3</v>
      </c>
      <c r="EG308">
        <v>2.2692939999999999</v>
      </c>
      <c r="EH308">
        <v>0.96531429999999996</v>
      </c>
      <c r="EI308">
        <v>24.754490000000001</v>
      </c>
      <c r="EJ308" s="1">
        <v>2.454234E-3</v>
      </c>
      <c r="EK308">
        <v>1.93445</v>
      </c>
      <c r="EL308">
        <v>0.96529310000000002</v>
      </c>
      <c r="EM308">
        <v>25.137260000000001</v>
      </c>
      <c r="EN308" s="1">
        <v>2.1066520000000001E-3</v>
      </c>
      <c r="EO308">
        <v>1.660053</v>
      </c>
      <c r="EP308">
        <v>0.96524980000000005</v>
      </c>
      <c r="EQ308">
        <v>25.533200000000001</v>
      </c>
      <c r="ER308" s="1">
        <v>1.8211799999999999E-3</v>
      </c>
      <c r="ES308">
        <v>1.43472</v>
      </c>
      <c r="ET308">
        <v>0.96520329999999999</v>
      </c>
      <c r="EU308">
        <v>25.819939999999999</v>
      </c>
      <c r="EV308" s="1">
        <v>1.585836E-3</v>
      </c>
      <c r="EW308">
        <v>1.248972</v>
      </c>
      <c r="EX308">
        <v>0.96513749999999998</v>
      </c>
      <c r="EY308">
        <v>25.698530000000002</v>
      </c>
      <c r="EZ308" s="1">
        <v>1.3914509999999999E-3</v>
      </c>
      <c r="FA308">
        <v>1.0956250000000001</v>
      </c>
      <c r="FB308">
        <v>0.96509160000000005</v>
      </c>
      <c r="FC308">
        <v>25.384409999999999</v>
      </c>
      <c r="FD308" s="1">
        <v>1.2292290000000001E-3</v>
      </c>
      <c r="FE308">
        <v>0.96768560000000003</v>
      </c>
      <c r="FF308">
        <v>0.9650339</v>
      </c>
      <c r="FG308">
        <v>25.175540000000002</v>
      </c>
      <c r="FH308" s="1">
        <v>1.0928310000000001E-3</v>
      </c>
      <c r="FI308">
        <v>0.86012739999999999</v>
      </c>
      <c r="FJ308">
        <v>0.96497710000000003</v>
      </c>
      <c r="FK308">
        <v>24.985949999999999</v>
      </c>
      <c r="FL308" s="1">
        <v>9.7735089999999997E-4</v>
      </c>
      <c r="FM308">
        <v>0.76910920000000005</v>
      </c>
      <c r="FN308">
        <v>0.96490889999999996</v>
      </c>
      <c r="FO308">
        <v>25.215350000000001</v>
      </c>
      <c r="FP308" s="1">
        <v>8.7972850000000004E-4</v>
      </c>
      <c r="FQ308">
        <v>0.69214810000000004</v>
      </c>
      <c r="FR308">
        <v>0.96484950000000003</v>
      </c>
      <c r="FS308">
        <v>25.551919999999999</v>
      </c>
      <c r="FT308" s="1">
        <v>7.9768220000000004E-4</v>
      </c>
      <c r="FU308">
        <v>0.62743150000000003</v>
      </c>
      <c r="FV308">
        <v>0.9648021</v>
      </c>
      <c r="FW308">
        <v>25.59628</v>
      </c>
      <c r="FX308" s="1">
        <v>7.2857710000000003E-4</v>
      </c>
      <c r="FY308">
        <v>0.57295220000000002</v>
      </c>
      <c r="FZ308">
        <v>0.96472789999999997</v>
      </c>
      <c r="GA308">
        <v>25.60378</v>
      </c>
      <c r="GB308" s="1">
        <v>6.7006499999999996E-4</v>
      </c>
      <c r="GC308">
        <v>0.52683219999999997</v>
      </c>
      <c r="GD308">
        <v>0.96467749999999997</v>
      </c>
      <c r="GE308">
        <v>25.365790000000001</v>
      </c>
      <c r="GF308" s="1">
        <v>6.1968489999999999E-4</v>
      </c>
      <c r="GG308">
        <v>0.48716090000000001</v>
      </c>
      <c r="GH308">
        <v>0.96463779999999999</v>
      </c>
      <c r="GI308">
        <v>25.285799999999998</v>
      </c>
      <c r="GJ308" s="1">
        <v>5.7592709999999998E-4</v>
      </c>
      <c r="GK308">
        <v>0.45268360000000002</v>
      </c>
      <c r="GL308">
        <v>0.96459130000000004</v>
      </c>
      <c r="GM308">
        <v>25.25403</v>
      </c>
      <c r="GN308" s="1">
        <v>5.3845800000000001E-4</v>
      </c>
      <c r="GO308">
        <v>0.42315550000000002</v>
      </c>
      <c r="GP308">
        <v>0.96455670000000004</v>
      </c>
      <c r="GQ308">
        <v>25.179279999999999</v>
      </c>
      <c r="GR308" s="1">
        <v>5.0568960000000002E-4</v>
      </c>
      <c r="GS308">
        <v>0.3973718</v>
      </c>
      <c r="GT308">
        <v>0.9644992</v>
      </c>
      <c r="GU308">
        <v>24.95223</v>
      </c>
      <c r="GV308" s="1">
        <v>4.766471E-4</v>
      </c>
      <c r="GW308">
        <v>0.37452099999999999</v>
      </c>
      <c r="GX308">
        <v>0.96447970000000005</v>
      </c>
      <c r="GY308">
        <v>24.89978</v>
      </c>
      <c r="GZ308" s="1">
        <v>4.5095950000000002E-4</v>
      </c>
      <c r="HA308">
        <v>0.35430440000000002</v>
      </c>
      <c r="HB308">
        <v>0.96446140000000002</v>
      </c>
      <c r="HC308">
        <v>25.082799999999999</v>
      </c>
      <c r="HD308" s="1">
        <v>4.2826449999999999E-4</v>
      </c>
      <c r="HE308">
        <v>0.3364316</v>
      </c>
      <c r="HF308">
        <v>0.96443579999999995</v>
      </c>
      <c r="HG308">
        <v>25.245349999999998</v>
      </c>
      <c r="HH308" s="1">
        <v>4.078676E-4</v>
      </c>
      <c r="HI308">
        <v>0.32039519999999999</v>
      </c>
      <c r="HJ308">
        <v>0.96442600000000001</v>
      </c>
      <c r="HK308">
        <v>25.163900000000002</v>
      </c>
      <c r="HL308" s="1">
        <v>3.8904519999999999E-4</v>
      </c>
      <c r="HM308">
        <v>0.3056082</v>
      </c>
      <c r="HN308">
        <v>0.96443970000000001</v>
      </c>
      <c r="HO308">
        <v>24.816880000000001</v>
      </c>
      <c r="HP308" s="1">
        <v>3.7182719999999999E-4</v>
      </c>
      <c r="HQ308">
        <v>0.29205809999999999</v>
      </c>
      <c r="HR308">
        <v>0.96444269999999999</v>
      </c>
      <c r="HS308">
        <v>24.693709999999999</v>
      </c>
      <c r="HT308" s="1">
        <v>3.5616359999999999E-4</v>
      </c>
      <c r="HU308">
        <v>0.27974840000000001</v>
      </c>
      <c r="HV308">
        <v>0.96441580000000005</v>
      </c>
      <c r="HW308">
        <v>24.52732</v>
      </c>
      <c r="HX308" s="1">
        <v>3.4172439999999998E-4</v>
      </c>
      <c r="HY308">
        <v>0.26840120000000001</v>
      </c>
      <c r="HZ308">
        <v>0.96443590000000001</v>
      </c>
      <c r="IA308">
        <v>24.571629999999999</v>
      </c>
      <c r="IB308" s="1">
        <v>3.286044E-4</v>
      </c>
      <c r="IC308">
        <v>0.25807400000000003</v>
      </c>
      <c r="ID308">
        <v>0.96443060000000003</v>
      </c>
      <c r="IE308">
        <v>24.724620000000002</v>
      </c>
      <c r="IF308" s="1">
        <v>3.1661109999999999E-4</v>
      </c>
      <c r="IG308">
        <v>0.2486477</v>
      </c>
      <c r="IH308">
        <v>0.96443699999999999</v>
      </c>
      <c r="II308">
        <v>24.754919999999998</v>
      </c>
      <c r="IJ308" s="1">
        <v>3.0551219999999999E-4</v>
      </c>
      <c r="IK308">
        <v>0.23992160000000001</v>
      </c>
      <c r="IL308">
        <v>0.96440890000000001</v>
      </c>
      <c r="IM308">
        <v>24.782029999999999</v>
      </c>
      <c r="IN308" s="1">
        <v>2.9505519999999997E-4</v>
      </c>
      <c r="IO308">
        <v>0.23172280000000001</v>
      </c>
      <c r="IP308">
        <v>0.96442439999999996</v>
      </c>
      <c r="IQ308">
        <v>24.64405</v>
      </c>
      <c r="IR308" s="1">
        <v>2.851005E-4</v>
      </c>
      <c r="IS308">
        <v>0.2238995</v>
      </c>
      <c r="IT308">
        <v>0.96441750000000004</v>
      </c>
      <c r="IU308">
        <v>24.460640000000001</v>
      </c>
      <c r="IV308" s="1">
        <v>2.7561799999999999E-4</v>
      </c>
      <c r="IW308">
        <v>0.2164538</v>
      </c>
      <c r="IX308">
        <v>0.96442039999999996</v>
      </c>
      <c r="IY308">
        <v>24.36843</v>
      </c>
      <c r="IZ308" s="1">
        <v>2.6672190000000002E-4</v>
      </c>
      <c r="JA308">
        <v>0.2094685</v>
      </c>
      <c r="JB308">
        <v>0.96439859999999999</v>
      </c>
      <c r="JC308">
        <v>24.268070000000002</v>
      </c>
      <c r="JD308" s="1">
        <v>2.5836069999999998E-4</v>
      </c>
      <c r="JE308">
        <v>0.20290749999999999</v>
      </c>
      <c r="JF308">
        <v>0.96438950000000001</v>
      </c>
      <c r="JG308">
        <v>24.621469999999999</v>
      </c>
      <c r="JH308" s="1">
        <v>2.5032139999999999E-4</v>
      </c>
      <c r="JI308">
        <v>0.19660320000000001</v>
      </c>
      <c r="JJ308">
        <v>0.9643562</v>
      </c>
      <c r="JK308">
        <v>25.01126</v>
      </c>
      <c r="JL308" s="1">
        <v>2.4243999999999999E-4</v>
      </c>
      <c r="JM308">
        <v>0.19042500000000001</v>
      </c>
      <c r="JN308">
        <v>0.96433820000000003</v>
      </c>
      <c r="JO308">
        <v>25.240760000000002</v>
      </c>
      <c r="JP308" s="1">
        <v>2.3474260000000001E-4</v>
      </c>
      <c r="JQ308">
        <v>0.18439420000000001</v>
      </c>
      <c r="JR308">
        <v>0.96430800000000005</v>
      </c>
      <c r="JS308">
        <v>25.3325</v>
      </c>
      <c r="JT308" s="1">
        <v>2.273225E-4</v>
      </c>
      <c r="JU308">
        <v>0.17856549999999999</v>
      </c>
      <c r="JV308">
        <v>0.96427700000000005</v>
      </c>
      <c r="JW308">
        <v>25.207229999999999</v>
      </c>
      <c r="JX308" s="1">
        <v>2.203532E-4</v>
      </c>
      <c r="JY308">
        <v>0.1730931</v>
      </c>
      <c r="JZ308">
        <v>0.96427549999999995</v>
      </c>
      <c r="KA308">
        <v>24.920829999999999</v>
      </c>
      <c r="KB308" s="1">
        <v>2.1381899999999999E-4</v>
      </c>
      <c r="KC308">
        <v>0.1679602</v>
      </c>
      <c r="KD308">
        <v>0.96422269999999999</v>
      </c>
      <c r="KE308">
        <v>24.735060000000001</v>
      </c>
      <c r="KF308" s="1">
        <v>2.073333E-4</v>
      </c>
      <c r="KG308">
        <v>0.1628841</v>
      </c>
      <c r="KH308">
        <v>0.96417529999999996</v>
      </c>
      <c r="KI308">
        <v>24.636500000000002</v>
      </c>
      <c r="KJ308" s="1">
        <v>2.0099669999999999E-4</v>
      </c>
      <c r="KK308">
        <v>0.15791440000000001</v>
      </c>
      <c r="KL308">
        <v>0.96415580000000001</v>
      </c>
      <c r="KM308">
        <v>24.994</v>
      </c>
      <c r="KN308" s="1">
        <v>1.9486889999999999E-4</v>
      </c>
      <c r="KO308">
        <v>0.15310960000000001</v>
      </c>
      <c r="KP308">
        <v>0.96410949999999995</v>
      </c>
      <c r="KQ308">
        <v>25.468900000000001</v>
      </c>
      <c r="KR308" s="1">
        <v>1.8899109999999999E-4</v>
      </c>
      <c r="KS308">
        <v>0.14849329999999999</v>
      </c>
      <c r="KT308">
        <v>0.96407160000000003</v>
      </c>
      <c r="KU308">
        <v>25.836680000000001</v>
      </c>
      <c r="KV308" s="1">
        <v>1.834196E-4</v>
      </c>
      <c r="KW308">
        <v>0.14411930000000001</v>
      </c>
      <c r="KX308">
        <v>0.96402429999999995</v>
      </c>
      <c r="KY308">
        <v>26.076450000000001</v>
      </c>
      <c r="KZ308" s="1">
        <v>1.7809179999999999E-4</v>
      </c>
      <c r="LA308">
        <v>0.13994229999999999</v>
      </c>
      <c r="LB308">
        <v>0.96397040000000001</v>
      </c>
      <c r="LC308">
        <v>25.91798</v>
      </c>
      <c r="LD308" s="1">
        <v>1.7286520000000001E-4</v>
      </c>
      <c r="LE308">
        <v>0.13584019999999999</v>
      </c>
      <c r="LF308">
        <v>0.9639143</v>
      </c>
      <c r="LG308">
        <v>25.585339999999999</v>
      </c>
      <c r="LH308" s="1">
        <v>1.6790340000000001E-4</v>
      </c>
      <c r="LI308">
        <v>0.13194620000000001</v>
      </c>
      <c r="LJ308">
        <v>0.96387299999999998</v>
      </c>
      <c r="LK308">
        <v>25.404509999999998</v>
      </c>
      <c r="LL308" s="1">
        <v>1.63012E-4</v>
      </c>
      <c r="LM308">
        <v>0.1281129</v>
      </c>
      <c r="LN308">
        <v>0.96383700000000005</v>
      </c>
      <c r="LO308">
        <v>25.317350000000001</v>
      </c>
      <c r="LP308" s="1">
        <v>1.5831060000000001E-4</v>
      </c>
      <c r="LQ308">
        <v>0.12441579999999999</v>
      </c>
      <c r="LR308">
        <v>0.96378169999999996</v>
      </c>
      <c r="LS308">
        <v>25.794730000000001</v>
      </c>
      <c r="LT308" s="1">
        <v>1.538431E-4</v>
      </c>
      <c r="LU308">
        <v>0.1209114</v>
      </c>
      <c r="LV308">
        <v>0.96375359999999999</v>
      </c>
      <c r="LW308">
        <v>26.340669999999999</v>
      </c>
      <c r="LX308" s="1">
        <v>1.4947410000000001E-4</v>
      </c>
      <c r="LY308">
        <v>0.1174799</v>
      </c>
      <c r="LZ308">
        <v>0.96370690000000003</v>
      </c>
      <c r="MA308">
        <v>26.78961</v>
      </c>
      <c r="MB308" s="1">
        <v>1.4529319999999999E-4</v>
      </c>
      <c r="MC308">
        <v>0.11419559999999999</v>
      </c>
      <c r="MD308">
        <v>0.96368779999999998</v>
      </c>
      <c r="ME308">
        <v>27.18695</v>
      </c>
      <c r="MF308" s="1">
        <v>1.4137899999999999E-4</v>
      </c>
      <c r="MG308">
        <v>0.1111177</v>
      </c>
      <c r="MH308">
        <v>0.96365820000000002</v>
      </c>
      <c r="MI308">
        <v>27.198060000000002</v>
      </c>
      <c r="MJ308" s="1">
        <v>1.375948E-4</v>
      </c>
      <c r="MK308">
        <v>0.10815089999999999</v>
      </c>
      <c r="ML308">
        <v>0.96360730000000006</v>
      </c>
      <c r="MM308">
        <v>26.970030000000001</v>
      </c>
      <c r="MN308" s="1">
        <v>1.3385240000000001E-4</v>
      </c>
      <c r="MO308">
        <v>0.10521170000000001</v>
      </c>
      <c r="MP308">
        <v>0.96357490000000001</v>
      </c>
      <c r="MQ308">
        <v>26.778970000000001</v>
      </c>
      <c r="MR308" s="1">
        <v>1.30288E-4</v>
      </c>
      <c r="MS308">
        <v>0.1024079</v>
      </c>
      <c r="MT308">
        <v>0.96356339999999996</v>
      </c>
      <c r="MU308">
        <v>26.51022</v>
      </c>
      <c r="MV308" s="1">
        <v>1.2692779999999999E-4</v>
      </c>
      <c r="MW308" s="1">
        <v>9.9766419999999995E-2</v>
      </c>
      <c r="MX308">
        <v>0.96352090000000001</v>
      </c>
      <c r="MY308">
        <v>26.308700000000002</v>
      </c>
      <c r="MZ308" s="1">
        <v>1.235698E-4</v>
      </c>
      <c r="NA308" s="1">
        <v>9.7137050000000003E-2</v>
      </c>
      <c r="NB308">
        <v>0.96348389999999995</v>
      </c>
      <c r="NC308">
        <v>26.318930000000002</v>
      </c>
      <c r="ND308" s="1">
        <v>1.201999E-4</v>
      </c>
      <c r="NE308" s="1">
        <v>9.4489429999999999E-2</v>
      </c>
      <c r="NF308">
        <v>0.96344050000000003</v>
      </c>
      <c r="NG308">
        <v>26.637090000000001</v>
      </c>
      <c r="NH308" s="1">
        <v>1.16908E-4</v>
      </c>
      <c r="NI308" s="1">
        <v>9.1908610000000002E-2</v>
      </c>
      <c r="NJ308">
        <v>0.9634239</v>
      </c>
      <c r="NK308">
        <v>26.660399999999999</v>
      </c>
      <c r="NL308" s="1">
        <v>1.136705E-4</v>
      </c>
      <c r="NM308">
        <v>8.9365200000000006E-2</v>
      </c>
      <c r="NN308">
        <v>0.96338409999999997</v>
      </c>
      <c r="NO308">
        <v>26.452649999999998</v>
      </c>
      <c r="NP308" s="1">
        <v>1.105994E-4</v>
      </c>
      <c r="NQ308" s="1">
        <v>8.695013E-2</v>
      </c>
      <c r="NR308">
        <v>0.96336860000000002</v>
      </c>
      <c r="NS308">
        <v>26.30846</v>
      </c>
      <c r="NT308" s="1">
        <v>1.076572E-4</v>
      </c>
      <c r="NU308" s="1">
        <v>8.4638989999999997E-2</v>
      </c>
      <c r="NV308">
        <v>0.96332899999999999</v>
      </c>
      <c r="NW308">
        <v>26.168469999999999</v>
      </c>
      <c r="NX308" s="1">
        <v>1.047889E-4</v>
      </c>
      <c r="NY308" s="1">
        <v>8.2386929999999997E-2</v>
      </c>
      <c r="NZ308">
        <v>0.96329540000000002</v>
      </c>
      <c r="OA308">
        <v>25.95318</v>
      </c>
      <c r="OB308" s="1">
        <v>1.019239E-4</v>
      </c>
      <c r="OC308" s="1">
        <v>8.0137639999999996E-2</v>
      </c>
      <c r="OD308">
        <v>0.96325640000000001</v>
      </c>
      <c r="OE308">
        <v>26.058879999999998</v>
      </c>
      <c r="OF308" s="1">
        <v>9.9057139999999993E-5</v>
      </c>
      <c r="OG308" s="1">
        <v>7.7891139999999998E-2</v>
      </c>
      <c r="OH308">
        <v>0.96323259999999999</v>
      </c>
      <c r="OI308">
        <v>26.33259</v>
      </c>
      <c r="OJ308" s="1">
        <v>9.6211970000000004E-5</v>
      </c>
      <c r="OK308" s="1">
        <v>7.5655680000000003E-2</v>
      </c>
    </row>
    <row r="309" spans="1:401" x14ac:dyDescent="0.35">
      <c r="A309">
        <v>315</v>
      </c>
      <c r="B309" t="s">
        <v>4</v>
      </c>
      <c r="C309" t="s">
        <v>181</v>
      </c>
      <c r="D309" t="s">
        <v>313</v>
      </c>
      <c r="E309">
        <v>839.73929999999996</v>
      </c>
      <c r="F309">
        <v>0.95125119999999996</v>
      </c>
      <c r="G309">
        <v>25.970569999999999</v>
      </c>
      <c r="H309">
        <v>0</v>
      </c>
      <c r="I309">
        <v>0</v>
      </c>
      <c r="J309">
        <v>0.95122870000000004</v>
      </c>
      <c r="K309">
        <v>25.790040000000001</v>
      </c>
      <c r="L309">
        <v>0</v>
      </c>
      <c r="M309">
        <v>0</v>
      </c>
      <c r="N309">
        <v>0.95119690000000001</v>
      </c>
      <c r="O309">
        <v>25.456659999999999</v>
      </c>
      <c r="P309">
        <v>0</v>
      </c>
      <c r="Q309">
        <v>0</v>
      </c>
      <c r="R309">
        <v>0.95118320000000001</v>
      </c>
      <c r="S309">
        <v>24.9893</v>
      </c>
      <c r="T309">
        <v>0</v>
      </c>
      <c r="U309">
        <v>0</v>
      </c>
      <c r="V309">
        <v>0.95110779999999995</v>
      </c>
      <c r="W309">
        <v>24.760940000000002</v>
      </c>
      <c r="X309">
        <v>0</v>
      </c>
      <c r="Y309">
        <v>0</v>
      </c>
      <c r="Z309">
        <v>0.95107109999999995</v>
      </c>
      <c r="AA309">
        <v>24.53725</v>
      </c>
      <c r="AB309">
        <v>0</v>
      </c>
      <c r="AC309">
        <v>0</v>
      </c>
      <c r="AD309">
        <v>0.95100359999999995</v>
      </c>
      <c r="AE309">
        <v>24.385380000000001</v>
      </c>
      <c r="AF309">
        <v>0</v>
      </c>
      <c r="AG309">
        <v>0</v>
      </c>
      <c r="AH309">
        <v>0.95094449999999997</v>
      </c>
      <c r="AI309">
        <v>24.357970000000002</v>
      </c>
      <c r="AJ309">
        <v>0</v>
      </c>
      <c r="AK309">
        <v>0</v>
      </c>
      <c r="AL309">
        <v>0.95088340000000005</v>
      </c>
      <c r="AM309">
        <v>24.339269999999999</v>
      </c>
      <c r="AN309">
        <v>0</v>
      </c>
      <c r="AO309">
        <v>0</v>
      </c>
      <c r="AP309">
        <v>0.950824</v>
      </c>
      <c r="AQ309">
        <v>24.591080000000002</v>
      </c>
      <c r="AR309">
        <v>0</v>
      </c>
      <c r="AS309">
        <v>0</v>
      </c>
      <c r="AT309">
        <v>0.95077149999999999</v>
      </c>
      <c r="AU309">
        <v>24.848320000000001</v>
      </c>
      <c r="AV309">
        <v>0</v>
      </c>
      <c r="AW309">
        <v>0</v>
      </c>
      <c r="AX309">
        <v>0.95071229999999995</v>
      </c>
      <c r="AY309">
        <v>24.810210000000001</v>
      </c>
      <c r="AZ309">
        <v>0</v>
      </c>
      <c r="BA309">
        <v>0</v>
      </c>
      <c r="BB309">
        <v>0.95065440000000001</v>
      </c>
      <c r="BC309">
        <v>24.679780000000001</v>
      </c>
      <c r="BD309">
        <v>0</v>
      </c>
      <c r="BE309">
        <v>0</v>
      </c>
      <c r="BF309">
        <v>0.95062460000000004</v>
      </c>
      <c r="BG309">
        <v>24.362539999999999</v>
      </c>
      <c r="BH309" s="1">
        <v>2.7287280000000002E-29</v>
      </c>
      <c r="BI309" s="1">
        <v>1.9804000000000001E-26</v>
      </c>
      <c r="BJ309">
        <v>0.95058920000000002</v>
      </c>
      <c r="BK309">
        <v>23.95513</v>
      </c>
      <c r="BL309" s="1">
        <v>2.387279E-19</v>
      </c>
      <c r="BM309" s="1">
        <v>1.6219949999999999E-16</v>
      </c>
      <c r="BN309">
        <v>0.95055339999999999</v>
      </c>
      <c r="BO309">
        <v>23.693570000000001</v>
      </c>
      <c r="BP309" s="1">
        <v>3.9660509999999998E-10</v>
      </c>
      <c r="BQ309" s="1">
        <v>2.1403450000000001E-7</v>
      </c>
      <c r="BR309">
        <v>0.95051079999999999</v>
      </c>
      <c r="BS309">
        <v>23.500129999999999</v>
      </c>
      <c r="BT309" s="1">
        <v>3.346268E-6</v>
      </c>
      <c r="BU309" s="1">
        <v>1.968591E-3</v>
      </c>
      <c r="BV309">
        <v>0.95049439999999996</v>
      </c>
      <c r="BW309">
        <v>23.63251</v>
      </c>
      <c r="BX309" s="1">
        <v>1.3525430000000001E-3</v>
      </c>
      <c r="BY309">
        <v>0.8376884</v>
      </c>
      <c r="BZ309">
        <v>0.95046160000000002</v>
      </c>
      <c r="CA309">
        <v>23.918530000000001</v>
      </c>
      <c r="CB309" s="1">
        <v>9.3495449999999994E-2</v>
      </c>
      <c r="CC309">
        <v>60.344050000000003</v>
      </c>
      <c r="CD309">
        <v>0.95044499999999998</v>
      </c>
      <c r="CE309">
        <v>24.089040000000001</v>
      </c>
      <c r="CF309">
        <v>1.7230939999999999</v>
      </c>
      <c r="CG309">
        <v>1152.8530000000001</v>
      </c>
      <c r="CH309">
        <v>0.95042599999999999</v>
      </c>
      <c r="CI309">
        <v>24.231280000000002</v>
      </c>
      <c r="CJ309">
        <v>10.936299999999999</v>
      </c>
      <c r="CK309">
        <v>7552.2160000000003</v>
      </c>
      <c r="CL309">
        <v>0.95044269999999997</v>
      </c>
      <c r="CM309">
        <v>24.143630000000002</v>
      </c>
      <c r="CN309">
        <v>28.439509999999999</v>
      </c>
      <c r="CO309">
        <v>20206.95</v>
      </c>
      <c r="CP309">
        <v>0.95044810000000002</v>
      </c>
      <c r="CQ309">
        <v>23.739940000000001</v>
      </c>
      <c r="CR309">
        <v>34.507649999999998</v>
      </c>
      <c r="CS309">
        <v>25154.66</v>
      </c>
      <c r="CT309">
        <v>0.95044410000000001</v>
      </c>
      <c r="CU309">
        <v>23.44772</v>
      </c>
      <c r="CV309">
        <v>21.616879999999998</v>
      </c>
      <c r="CW309">
        <v>16130.02</v>
      </c>
      <c r="CX309">
        <v>0.95044010000000001</v>
      </c>
      <c r="CY309">
        <v>23.28548</v>
      </c>
      <c r="CZ309">
        <v>7.5964080000000003</v>
      </c>
      <c r="DA309">
        <v>5789.576</v>
      </c>
      <c r="DB309">
        <v>0.95044779999999995</v>
      </c>
      <c r="DC309">
        <v>23.693529999999999</v>
      </c>
      <c r="DD309">
        <v>1.6091629999999999</v>
      </c>
      <c r="DE309">
        <v>1249.96</v>
      </c>
      <c r="DF309">
        <v>0.95045400000000002</v>
      </c>
      <c r="DG309">
        <v>24.304030000000001</v>
      </c>
      <c r="DH309">
        <v>0.22318460000000001</v>
      </c>
      <c r="DI309">
        <v>176.0034</v>
      </c>
      <c r="DJ309">
        <v>0.95045599999999997</v>
      </c>
      <c r="DK309">
        <v>24.85981</v>
      </c>
      <c r="DL309" s="1">
        <v>2.6360829999999998E-2</v>
      </c>
      <c r="DM309">
        <v>20.672409999999999</v>
      </c>
      <c r="DN309">
        <v>0.95046039999999998</v>
      </c>
      <c r="DO309">
        <v>25.336569999999998</v>
      </c>
      <c r="DP309" s="1">
        <v>7.0505799999999999E-3</v>
      </c>
      <c r="DQ309">
        <v>5.2556209999999997</v>
      </c>
      <c r="DR309">
        <v>0.95045869999999999</v>
      </c>
      <c r="DS309">
        <v>25.31447</v>
      </c>
      <c r="DT309" s="1">
        <v>4.9221120000000002E-3</v>
      </c>
      <c r="DU309">
        <v>3.6014620000000002</v>
      </c>
      <c r="DV309">
        <v>0.95045880000000005</v>
      </c>
      <c r="DW309">
        <v>25.050350000000002</v>
      </c>
      <c r="DX309" s="1">
        <v>4.0853879999999997E-3</v>
      </c>
      <c r="DY309">
        <v>2.9845739999999998</v>
      </c>
      <c r="DZ309">
        <v>0.95046989999999998</v>
      </c>
      <c r="EA309">
        <v>24.84018</v>
      </c>
      <c r="EB309" s="1">
        <v>3.4433559999999998E-3</v>
      </c>
      <c r="EC309">
        <v>2.515015</v>
      </c>
      <c r="ED309">
        <v>0.95046509999999995</v>
      </c>
      <c r="EE309">
        <v>24.649360000000001</v>
      </c>
      <c r="EF309" s="1">
        <v>2.9181379999999998E-3</v>
      </c>
      <c r="EG309">
        <v>2.1309849999999999</v>
      </c>
      <c r="EH309">
        <v>0.95046370000000002</v>
      </c>
      <c r="EI309">
        <v>24.784079999999999</v>
      </c>
      <c r="EJ309" s="1">
        <v>2.4868300000000002E-3</v>
      </c>
      <c r="EK309">
        <v>1.815682</v>
      </c>
      <c r="EL309">
        <v>0.95044550000000005</v>
      </c>
      <c r="EM309">
        <v>25.173649999999999</v>
      </c>
      <c r="EN309" s="1">
        <v>2.1333699999999999E-3</v>
      </c>
      <c r="EO309">
        <v>1.5572999999999999</v>
      </c>
      <c r="EP309">
        <v>0.95042450000000001</v>
      </c>
      <c r="EQ309">
        <v>25.570360000000001</v>
      </c>
      <c r="ER309" s="1">
        <v>1.8431719999999999E-3</v>
      </c>
      <c r="ES309">
        <v>1.34517</v>
      </c>
      <c r="ET309">
        <v>0.95042950000000004</v>
      </c>
      <c r="EU309">
        <v>25.850930000000002</v>
      </c>
      <c r="EV309" s="1">
        <v>1.6039629999999999E-3</v>
      </c>
      <c r="EW309">
        <v>1.170334</v>
      </c>
      <c r="EX309">
        <v>0.95038940000000005</v>
      </c>
      <c r="EY309">
        <v>25.720669999999998</v>
      </c>
      <c r="EZ309" s="1">
        <v>1.4064730000000001E-3</v>
      </c>
      <c r="FA309">
        <v>1.026041</v>
      </c>
      <c r="FB309">
        <v>0.95037389999999999</v>
      </c>
      <c r="FC309">
        <v>25.39837</v>
      </c>
      <c r="FD309" s="1">
        <v>1.241818E-3</v>
      </c>
      <c r="FE309">
        <v>0.90576420000000002</v>
      </c>
      <c r="FF309">
        <v>0.95032729999999999</v>
      </c>
      <c r="FG309">
        <v>25.187529999999999</v>
      </c>
      <c r="FH309" s="1">
        <v>1.1034490000000001E-3</v>
      </c>
      <c r="FI309">
        <v>0.80471150000000002</v>
      </c>
      <c r="FJ309">
        <v>0.95033480000000004</v>
      </c>
      <c r="FK309">
        <v>25.003240000000002</v>
      </c>
      <c r="FL309" s="1">
        <v>9.8635480000000011E-4</v>
      </c>
      <c r="FM309">
        <v>0.719225</v>
      </c>
      <c r="FN309">
        <v>0.95029490000000005</v>
      </c>
      <c r="FO309">
        <v>25.23779</v>
      </c>
      <c r="FP309" s="1">
        <v>8.8732009999999996E-4</v>
      </c>
      <c r="FQ309">
        <v>0.64691670000000001</v>
      </c>
      <c r="FR309">
        <v>0.95026560000000004</v>
      </c>
      <c r="FS309">
        <v>25.585059999999999</v>
      </c>
      <c r="FT309" s="1">
        <v>8.0405069999999997E-4</v>
      </c>
      <c r="FU309">
        <v>0.5860803</v>
      </c>
      <c r="FV309">
        <v>0.95026029999999995</v>
      </c>
      <c r="FW309">
        <v>25.63222</v>
      </c>
      <c r="FX309" s="1">
        <v>7.3396069999999999E-4</v>
      </c>
      <c r="FY309">
        <v>0.53490899999999997</v>
      </c>
      <c r="FZ309">
        <v>0.95023820000000003</v>
      </c>
      <c r="GA309">
        <v>25.627040000000001</v>
      </c>
      <c r="GB309" s="1">
        <v>6.7464079999999995E-4</v>
      </c>
      <c r="GC309">
        <v>0.49159609999999998</v>
      </c>
      <c r="GD309">
        <v>0.95021809999999995</v>
      </c>
      <c r="GE309">
        <v>25.38476</v>
      </c>
      <c r="GF309" s="1">
        <v>6.2366509999999995E-4</v>
      </c>
      <c r="GG309">
        <v>0.45440940000000002</v>
      </c>
      <c r="GH309">
        <v>0.9502121</v>
      </c>
      <c r="GI309">
        <v>25.296520000000001</v>
      </c>
      <c r="GJ309" s="1">
        <v>5.7935419999999998E-4</v>
      </c>
      <c r="GK309">
        <v>0.42206870000000002</v>
      </c>
      <c r="GL309">
        <v>0.95019339999999997</v>
      </c>
      <c r="GM309">
        <v>25.268070000000002</v>
      </c>
      <c r="GN309" s="1">
        <v>5.4140730000000004E-4</v>
      </c>
      <c r="GO309">
        <v>0.39436640000000001</v>
      </c>
      <c r="GP309">
        <v>0.95018760000000002</v>
      </c>
      <c r="GQ309">
        <v>25.198550000000001</v>
      </c>
      <c r="GR309" s="1">
        <v>5.0829599999999999E-4</v>
      </c>
      <c r="GS309">
        <v>0.37023050000000002</v>
      </c>
      <c r="GT309">
        <v>0.95017439999999997</v>
      </c>
      <c r="GU309">
        <v>24.984210000000001</v>
      </c>
      <c r="GV309" s="1">
        <v>4.789541E-4</v>
      </c>
      <c r="GW309">
        <v>0.34883419999999998</v>
      </c>
      <c r="GX309">
        <v>0.95017240000000003</v>
      </c>
      <c r="GY309">
        <v>24.938639999999999</v>
      </c>
      <c r="GZ309" s="1">
        <v>4.5299670000000002E-4</v>
      </c>
      <c r="HA309">
        <v>0.32990829999999999</v>
      </c>
      <c r="HB309">
        <v>0.95017620000000003</v>
      </c>
      <c r="HC309">
        <v>25.127929999999999</v>
      </c>
      <c r="HD309" s="1">
        <v>4.3007069999999998E-4</v>
      </c>
      <c r="HE309">
        <v>0.31318249999999997</v>
      </c>
      <c r="HF309">
        <v>0.95018570000000002</v>
      </c>
      <c r="HG309">
        <v>25.287030000000001</v>
      </c>
      <c r="HH309" s="1">
        <v>4.0951369999999999E-4</v>
      </c>
      <c r="HI309">
        <v>0.29820239999999998</v>
      </c>
      <c r="HJ309">
        <v>0.95016250000000002</v>
      </c>
      <c r="HK309">
        <v>25.189229999999998</v>
      </c>
      <c r="HL309" s="1">
        <v>3.905642E-4</v>
      </c>
      <c r="HM309">
        <v>0.2844042</v>
      </c>
      <c r="HN309">
        <v>0.95018789999999997</v>
      </c>
      <c r="HO309">
        <v>24.828700000000001</v>
      </c>
      <c r="HP309" s="1">
        <v>3.7320739999999999E-4</v>
      </c>
      <c r="HQ309">
        <v>0.27174999999999999</v>
      </c>
      <c r="HR309">
        <v>0.95019900000000002</v>
      </c>
      <c r="HS309">
        <v>24.69783</v>
      </c>
      <c r="HT309" s="1">
        <v>3.574319E-4</v>
      </c>
      <c r="HU309">
        <v>0.26026050000000001</v>
      </c>
      <c r="HV309">
        <v>0.95020289999999996</v>
      </c>
      <c r="HW309">
        <v>24.543510000000001</v>
      </c>
      <c r="HX309" s="1">
        <v>3.4289040000000002E-4</v>
      </c>
      <c r="HY309">
        <v>0.24966820000000001</v>
      </c>
      <c r="HZ309">
        <v>0.9502041</v>
      </c>
      <c r="IA309">
        <v>24.599160000000001</v>
      </c>
      <c r="IB309" s="1">
        <v>3.2965769999999999E-4</v>
      </c>
      <c r="IC309">
        <v>0.2400187</v>
      </c>
      <c r="ID309">
        <v>0.95020289999999996</v>
      </c>
      <c r="IE309">
        <v>24.767589999999998</v>
      </c>
      <c r="IF309" s="1">
        <v>3.1758170000000002E-4</v>
      </c>
      <c r="IG309">
        <v>0.23121990000000001</v>
      </c>
      <c r="IH309">
        <v>0.95022119999999999</v>
      </c>
      <c r="II309">
        <v>24.798169999999999</v>
      </c>
      <c r="IJ309" s="1">
        <v>3.0641300000000001E-4</v>
      </c>
      <c r="IK309">
        <v>0.22308220000000001</v>
      </c>
      <c r="IL309">
        <v>0.95021500000000003</v>
      </c>
      <c r="IM309">
        <v>24.815570000000001</v>
      </c>
      <c r="IN309" s="1">
        <v>2.9591369999999999E-4</v>
      </c>
      <c r="IO309">
        <v>0.21544779999999999</v>
      </c>
      <c r="IP309">
        <v>0.95023919999999995</v>
      </c>
      <c r="IQ309">
        <v>24.663450000000001</v>
      </c>
      <c r="IR309" s="1">
        <v>2.8591689999999997E-4</v>
      </c>
      <c r="IS309">
        <v>0.20816689999999999</v>
      </c>
      <c r="IT309">
        <v>0.95023860000000004</v>
      </c>
      <c r="IU309">
        <v>24.47176</v>
      </c>
      <c r="IV309" s="1">
        <v>2.7639489999999999E-4</v>
      </c>
      <c r="IW309">
        <v>0.20123659999999999</v>
      </c>
      <c r="IX309">
        <v>0.95021710000000004</v>
      </c>
      <c r="IY309">
        <v>24.382300000000001</v>
      </c>
      <c r="IZ309" s="1">
        <v>2.6744280000000001E-4</v>
      </c>
      <c r="JA309">
        <v>0.19472300000000001</v>
      </c>
      <c r="JB309">
        <v>0.95025459999999995</v>
      </c>
      <c r="JC309">
        <v>24.29035</v>
      </c>
      <c r="JD309" s="1">
        <v>2.5904520000000002E-4</v>
      </c>
      <c r="JE309">
        <v>0.18861249999999999</v>
      </c>
      <c r="JF309">
        <v>0.95022580000000001</v>
      </c>
      <c r="JG309">
        <v>24.644549999999999</v>
      </c>
      <c r="JH309" s="1">
        <v>2.50991E-4</v>
      </c>
      <c r="JI309">
        <v>0.18275749999999999</v>
      </c>
      <c r="JJ309">
        <v>0.95020179999999999</v>
      </c>
      <c r="JK309">
        <v>25.04382</v>
      </c>
      <c r="JL309" s="1">
        <v>2.430919E-4</v>
      </c>
      <c r="JM309">
        <v>0.1770147</v>
      </c>
      <c r="JN309">
        <v>0.95019880000000001</v>
      </c>
      <c r="JO309">
        <v>25.273980000000002</v>
      </c>
      <c r="JP309" s="1">
        <v>2.35381E-4</v>
      </c>
      <c r="JQ309">
        <v>0.17141429999999999</v>
      </c>
      <c r="JR309">
        <v>0.95018179999999997</v>
      </c>
      <c r="JS309">
        <v>25.36112</v>
      </c>
      <c r="JT309" s="1">
        <v>2.2792900000000001E-4</v>
      </c>
      <c r="JU309">
        <v>0.16598859999999999</v>
      </c>
      <c r="JV309">
        <v>0.9501851</v>
      </c>
      <c r="JW309">
        <v>25.22805</v>
      </c>
      <c r="JX309" s="1">
        <v>2.2091870000000001E-4</v>
      </c>
      <c r="JY309">
        <v>0.16088749999999999</v>
      </c>
      <c r="JZ309">
        <v>0.95017430000000003</v>
      </c>
      <c r="KA309">
        <v>24.9392</v>
      </c>
      <c r="KB309" s="1">
        <v>2.1436090000000001E-4</v>
      </c>
      <c r="KC309">
        <v>0.1561129</v>
      </c>
      <c r="KD309">
        <v>0.95014200000000004</v>
      </c>
      <c r="KE309">
        <v>24.748280000000001</v>
      </c>
      <c r="KF309" s="1">
        <v>2.078762E-4</v>
      </c>
      <c r="KG309">
        <v>0.15140490000000001</v>
      </c>
      <c r="KH309">
        <v>0.95013080000000005</v>
      </c>
      <c r="KI309">
        <v>24.652249999999999</v>
      </c>
      <c r="KJ309" s="1">
        <v>2.0151779999999999E-4</v>
      </c>
      <c r="KK309">
        <v>0.14678289999999999</v>
      </c>
      <c r="KL309">
        <v>0.95010930000000005</v>
      </c>
      <c r="KM309">
        <v>25.011279999999999</v>
      </c>
      <c r="KN309" s="1">
        <v>1.953747E-4</v>
      </c>
      <c r="KO309">
        <v>0.1423191</v>
      </c>
      <c r="KP309">
        <v>0.95008490000000001</v>
      </c>
      <c r="KQ309">
        <v>25.498609999999999</v>
      </c>
      <c r="KR309" s="1">
        <v>1.894745E-4</v>
      </c>
      <c r="KS309">
        <v>0.1380239</v>
      </c>
      <c r="KT309">
        <v>0.95004489999999997</v>
      </c>
      <c r="KU309">
        <v>25.87284</v>
      </c>
      <c r="KV309" s="1">
        <v>1.8387199999999999E-4</v>
      </c>
      <c r="KW309">
        <v>0.13394710000000001</v>
      </c>
      <c r="KX309">
        <v>0.95003510000000002</v>
      </c>
      <c r="KY309">
        <v>26.11224</v>
      </c>
      <c r="KZ309" s="1">
        <v>1.785384E-4</v>
      </c>
      <c r="LA309">
        <v>0.13007009999999999</v>
      </c>
      <c r="LB309">
        <v>0.95000859999999998</v>
      </c>
      <c r="LC309">
        <v>25.946269999999998</v>
      </c>
      <c r="LD309" s="1">
        <v>1.7329220000000001E-4</v>
      </c>
      <c r="LE309">
        <v>0.12625320000000001</v>
      </c>
      <c r="LF309">
        <v>0.94999639999999996</v>
      </c>
      <c r="LG309">
        <v>25.602070000000001</v>
      </c>
      <c r="LH309" s="1">
        <v>1.6831459999999999E-4</v>
      </c>
      <c r="LI309">
        <v>0.1226304</v>
      </c>
      <c r="LJ309">
        <v>0.94995149999999995</v>
      </c>
      <c r="LK309">
        <v>25.41647</v>
      </c>
      <c r="LL309" s="1">
        <v>1.6341970000000001E-4</v>
      </c>
      <c r="LM309">
        <v>0.1190755</v>
      </c>
      <c r="LN309">
        <v>0.94993839999999996</v>
      </c>
      <c r="LO309">
        <v>25.336379999999998</v>
      </c>
      <c r="LP309" s="1">
        <v>1.5869309999999999E-4</v>
      </c>
      <c r="LQ309">
        <v>0.1156307</v>
      </c>
      <c r="LR309">
        <v>0.94992569999999998</v>
      </c>
      <c r="LS309">
        <v>25.817250000000001</v>
      </c>
      <c r="LT309" s="1">
        <v>1.542142E-4</v>
      </c>
      <c r="LU309">
        <v>0.11237220000000001</v>
      </c>
      <c r="LV309">
        <v>0.94991959999999998</v>
      </c>
      <c r="LW309">
        <v>26.375530000000001</v>
      </c>
      <c r="LX309" s="1">
        <v>1.4983530000000001E-4</v>
      </c>
      <c r="LY309">
        <v>0.109185</v>
      </c>
      <c r="LZ309">
        <v>0.94988620000000001</v>
      </c>
      <c r="MA309">
        <v>26.823969999999999</v>
      </c>
      <c r="MB309" s="1">
        <v>1.4563329999999999E-4</v>
      </c>
      <c r="MC309">
        <v>0.106125</v>
      </c>
      <c r="MD309">
        <v>0.94987100000000002</v>
      </c>
      <c r="ME309">
        <v>27.216329999999999</v>
      </c>
      <c r="MF309">
        <v>1.417E-4</v>
      </c>
      <c r="MG309">
        <v>0.10325910000000001</v>
      </c>
      <c r="MH309">
        <v>0.94985600000000003</v>
      </c>
      <c r="MI309">
        <v>27.21949</v>
      </c>
      <c r="MJ309" s="1">
        <v>1.3791079999999999E-4</v>
      </c>
      <c r="MK309">
        <v>0.1005045</v>
      </c>
      <c r="ML309">
        <v>0.94984480000000004</v>
      </c>
      <c r="MM309">
        <v>26.986249999999998</v>
      </c>
      <c r="MN309" s="1">
        <v>1.3416160000000001E-4</v>
      </c>
      <c r="MO309" s="1">
        <v>9.7774180000000002E-2</v>
      </c>
      <c r="MP309">
        <v>0.9498299</v>
      </c>
      <c r="MQ309">
        <v>26.795490000000001</v>
      </c>
      <c r="MR309" s="1">
        <v>1.3057760000000001E-4</v>
      </c>
      <c r="MS309" s="1">
        <v>9.5161839999999998E-2</v>
      </c>
      <c r="MT309">
        <v>0.94983379999999995</v>
      </c>
      <c r="MU309">
        <v>26.533090000000001</v>
      </c>
      <c r="MV309" s="1">
        <v>1.2720719999999999E-4</v>
      </c>
      <c r="MW309" s="1">
        <v>9.2705650000000001E-2</v>
      </c>
      <c r="MX309">
        <v>0.94980189999999998</v>
      </c>
      <c r="MY309">
        <v>26.336079999999999</v>
      </c>
      <c r="MZ309" s="1">
        <v>1.238535E-4</v>
      </c>
      <c r="NA309" s="1">
        <v>9.0270539999999996E-2</v>
      </c>
      <c r="NB309">
        <v>0.94980810000000004</v>
      </c>
      <c r="NC309">
        <v>26.35153</v>
      </c>
      <c r="ND309" s="1">
        <v>1.204791E-4</v>
      </c>
      <c r="NE309" s="1">
        <v>8.7811790000000001E-2</v>
      </c>
      <c r="NF309">
        <v>0.94978289999999999</v>
      </c>
      <c r="NG309">
        <v>26.666609999999999</v>
      </c>
      <c r="NH309" s="1">
        <v>1.171829E-4</v>
      </c>
      <c r="NI309" s="1">
        <v>8.5414820000000002E-2</v>
      </c>
      <c r="NJ309">
        <v>0.94975719999999997</v>
      </c>
      <c r="NK309">
        <v>26.690300000000001</v>
      </c>
      <c r="NL309" s="1">
        <v>1.139364E-4</v>
      </c>
      <c r="NM309" s="1">
        <v>8.3051659999999999E-2</v>
      </c>
      <c r="NN309">
        <v>0.94975960000000004</v>
      </c>
      <c r="NO309">
        <v>26.47053</v>
      </c>
      <c r="NP309" s="1">
        <v>1.108523E-4</v>
      </c>
      <c r="NQ309" s="1">
        <v>8.0803509999999995E-2</v>
      </c>
      <c r="NR309">
        <v>0.94973810000000003</v>
      </c>
      <c r="NS309">
        <v>26.31936</v>
      </c>
      <c r="NT309" s="1">
        <v>1.078991E-4</v>
      </c>
      <c r="NU309" s="1">
        <v>7.8653719999999996E-2</v>
      </c>
      <c r="NV309">
        <v>0.94971510000000003</v>
      </c>
      <c r="NW309">
        <v>26.18186</v>
      </c>
      <c r="NX309" s="1">
        <v>1.050308E-4</v>
      </c>
      <c r="NY309" s="1">
        <v>7.6564409999999999E-2</v>
      </c>
      <c r="NZ309">
        <v>0.94971760000000005</v>
      </c>
      <c r="OA309">
        <v>25.977630000000001</v>
      </c>
      <c r="OB309" s="1">
        <v>1.021633E-4</v>
      </c>
      <c r="OC309" s="1">
        <v>7.4476790000000001E-2</v>
      </c>
      <c r="OD309">
        <v>0.94969619999999999</v>
      </c>
      <c r="OE309">
        <v>26.091570000000001</v>
      </c>
      <c r="OF309" s="1">
        <v>9.9298169999999995E-5</v>
      </c>
      <c r="OG309" s="1">
        <v>7.2394790000000001E-2</v>
      </c>
      <c r="OH309">
        <v>0.94968059999999999</v>
      </c>
      <c r="OI309">
        <v>26.379380000000001</v>
      </c>
      <c r="OJ309" s="1">
        <v>9.6447819999999996E-5</v>
      </c>
      <c r="OK309" s="1">
        <v>7.0318629999999993E-2</v>
      </c>
    </row>
    <row r="310" spans="1:401" x14ac:dyDescent="0.35">
      <c r="A310">
        <v>316</v>
      </c>
      <c r="B310" t="s">
        <v>4</v>
      </c>
      <c r="C310" t="s">
        <v>181</v>
      </c>
      <c r="D310" t="s">
        <v>314</v>
      </c>
      <c r="E310">
        <v>877.31200000000001</v>
      </c>
      <c r="F310">
        <v>1.064891</v>
      </c>
      <c r="G310">
        <v>25.985530000000001</v>
      </c>
      <c r="H310">
        <v>0</v>
      </c>
      <c r="I310">
        <v>0</v>
      </c>
      <c r="J310">
        <v>1.0648200000000001</v>
      </c>
      <c r="K310">
        <v>25.812439999999999</v>
      </c>
      <c r="L310">
        <v>0</v>
      </c>
      <c r="M310">
        <v>0</v>
      </c>
      <c r="N310">
        <v>1.0647219999999999</v>
      </c>
      <c r="O310">
        <v>25.486540000000002</v>
      </c>
      <c r="P310">
        <v>0</v>
      </c>
      <c r="Q310">
        <v>0</v>
      </c>
      <c r="R310">
        <v>1.064603</v>
      </c>
      <c r="S310">
        <v>25.019349999999999</v>
      </c>
      <c r="T310">
        <v>0</v>
      </c>
      <c r="U310">
        <v>0</v>
      </c>
      <c r="V310">
        <v>1.064465</v>
      </c>
      <c r="W310">
        <v>24.779779999999999</v>
      </c>
      <c r="X310">
        <v>0</v>
      </c>
      <c r="Y310">
        <v>0</v>
      </c>
      <c r="Z310">
        <v>1.0643069999999999</v>
      </c>
      <c r="AA310">
        <v>24.55396</v>
      </c>
      <c r="AB310">
        <v>0</v>
      </c>
      <c r="AC310">
        <v>0</v>
      </c>
      <c r="AD310">
        <v>1.0641370000000001</v>
      </c>
      <c r="AE310">
        <v>24.393219999999999</v>
      </c>
      <c r="AF310">
        <v>0</v>
      </c>
      <c r="AG310">
        <v>0</v>
      </c>
      <c r="AH310">
        <v>1.0639730000000001</v>
      </c>
      <c r="AI310">
        <v>24.36373</v>
      </c>
      <c r="AJ310">
        <v>0</v>
      </c>
      <c r="AK310">
        <v>0</v>
      </c>
      <c r="AL310">
        <v>1.0637829999999999</v>
      </c>
      <c r="AM310">
        <v>24.350580000000001</v>
      </c>
      <c r="AN310">
        <v>0</v>
      </c>
      <c r="AO310">
        <v>0</v>
      </c>
      <c r="AP310">
        <v>1.0636159999999999</v>
      </c>
      <c r="AQ310">
        <v>24.608550000000001</v>
      </c>
      <c r="AR310">
        <v>0</v>
      </c>
      <c r="AS310">
        <v>0</v>
      </c>
      <c r="AT310">
        <v>1.063458</v>
      </c>
      <c r="AU310">
        <v>24.877970000000001</v>
      </c>
      <c r="AV310">
        <v>0</v>
      </c>
      <c r="AW310">
        <v>0</v>
      </c>
      <c r="AX310">
        <v>1.0633049999999999</v>
      </c>
      <c r="AY310">
        <v>24.846489999999999</v>
      </c>
      <c r="AZ310">
        <v>0</v>
      </c>
      <c r="BA310">
        <v>0</v>
      </c>
      <c r="BB310">
        <v>1.063148</v>
      </c>
      <c r="BC310">
        <v>24.710650000000001</v>
      </c>
      <c r="BD310">
        <v>0</v>
      </c>
      <c r="BE310">
        <v>0</v>
      </c>
      <c r="BF310">
        <v>1.0630250000000001</v>
      </c>
      <c r="BG310">
        <v>24.387989999999999</v>
      </c>
      <c r="BH310" s="1">
        <v>3.2591559999999997E-30</v>
      </c>
      <c r="BI310" s="1">
        <v>2.016218E-27</v>
      </c>
      <c r="BJ310">
        <v>1.062881</v>
      </c>
      <c r="BK310">
        <v>23.973179999999999</v>
      </c>
      <c r="BL310" s="1">
        <v>1.9634340000000001E-19</v>
      </c>
      <c r="BM310" s="1">
        <v>1.08895E-16</v>
      </c>
      <c r="BN310">
        <v>1.0627580000000001</v>
      </c>
      <c r="BO310">
        <v>23.705690000000001</v>
      </c>
      <c r="BP310" s="1">
        <v>1.9009389999999999E-10</v>
      </c>
      <c r="BQ310" s="1">
        <v>9.0351849999999999E-8</v>
      </c>
      <c r="BR310">
        <v>1.0626610000000001</v>
      </c>
      <c r="BS310">
        <v>23.512450000000001</v>
      </c>
      <c r="BT310" s="1">
        <v>2.1201499999999999E-6</v>
      </c>
      <c r="BU310" s="1">
        <v>1.101575E-3</v>
      </c>
      <c r="BV310">
        <v>1.0625530000000001</v>
      </c>
      <c r="BW310">
        <v>23.643439999999998</v>
      </c>
      <c r="BX310" s="1">
        <v>9.715015E-4</v>
      </c>
      <c r="BY310">
        <v>0.52844970000000002</v>
      </c>
      <c r="BZ310">
        <v>1.0624739999999999</v>
      </c>
      <c r="CA310">
        <v>23.93403</v>
      </c>
      <c r="CB310" s="1">
        <v>7.3648359999999996E-2</v>
      </c>
      <c r="CC310">
        <v>41.486179999999997</v>
      </c>
      <c r="CD310">
        <v>1.0623849999999999</v>
      </c>
      <c r="CE310">
        <v>24.106439999999999</v>
      </c>
      <c r="CF310">
        <v>1.4638439999999999</v>
      </c>
      <c r="CG310">
        <v>849.32069999999999</v>
      </c>
      <c r="CH310">
        <v>1.0623370000000001</v>
      </c>
      <c r="CI310">
        <v>24.248519999999999</v>
      </c>
      <c r="CJ310">
        <v>9.9111700000000003</v>
      </c>
      <c r="CK310">
        <v>5897.4849999999997</v>
      </c>
      <c r="CL310">
        <v>1.062298</v>
      </c>
      <c r="CM310">
        <v>24.164650000000002</v>
      </c>
      <c r="CN310">
        <v>27.273150000000001</v>
      </c>
      <c r="CO310">
        <v>16593.23</v>
      </c>
      <c r="CP310">
        <v>1.0622400000000001</v>
      </c>
      <c r="CQ310">
        <v>23.760210000000001</v>
      </c>
      <c r="CR310">
        <v>34.791170000000001</v>
      </c>
      <c r="CS310">
        <v>21583.75</v>
      </c>
      <c r="CT310">
        <v>1.062228</v>
      </c>
      <c r="CU310">
        <v>23.462520000000001</v>
      </c>
      <c r="CV310">
        <v>22.79504</v>
      </c>
      <c r="CW310">
        <v>14389.69</v>
      </c>
      <c r="CX310">
        <v>1.0622</v>
      </c>
      <c r="CY310">
        <v>23.29833</v>
      </c>
      <c r="CZ310">
        <v>8.3390799999999992</v>
      </c>
      <c r="DA310">
        <v>5345.9979999999996</v>
      </c>
      <c r="DB310">
        <v>1.0622149999999999</v>
      </c>
      <c r="DC310">
        <v>23.698180000000001</v>
      </c>
      <c r="DD310">
        <v>1.830773</v>
      </c>
      <c r="DE310">
        <v>1189.702</v>
      </c>
      <c r="DF310">
        <v>1.0621929999999999</v>
      </c>
      <c r="DG310">
        <v>24.313500000000001</v>
      </c>
      <c r="DH310">
        <v>0.26117689999999999</v>
      </c>
      <c r="DI310">
        <v>171.55549999999999</v>
      </c>
      <c r="DJ310">
        <v>1.062179</v>
      </c>
      <c r="DK310">
        <v>24.86739</v>
      </c>
      <c r="DL310" s="1">
        <v>3.0546920000000002E-2</v>
      </c>
      <c r="DM310">
        <v>20.014600000000002</v>
      </c>
      <c r="DN310">
        <v>1.0621719999999999</v>
      </c>
      <c r="DO310">
        <v>25.344439999999999</v>
      </c>
      <c r="DP310" s="1">
        <v>7.4259640000000002E-3</v>
      </c>
      <c r="DQ310">
        <v>4.6955340000000003</v>
      </c>
      <c r="DR310">
        <v>1.0621480000000001</v>
      </c>
      <c r="DS310">
        <v>25.327100000000002</v>
      </c>
      <c r="DT310" s="1">
        <v>4.9996340000000002E-3</v>
      </c>
      <c r="DU310">
        <v>3.11416</v>
      </c>
      <c r="DV310">
        <v>1.0621370000000001</v>
      </c>
      <c r="DW310">
        <v>25.059989999999999</v>
      </c>
      <c r="DX310" s="1">
        <v>4.1366559999999998E-3</v>
      </c>
      <c r="DY310">
        <v>2.5732819999999998</v>
      </c>
      <c r="DZ310">
        <v>1.0621039999999999</v>
      </c>
      <c r="EA310">
        <v>24.85061</v>
      </c>
      <c r="EB310" s="1">
        <v>3.4849249999999998E-3</v>
      </c>
      <c r="EC310">
        <v>2.1675610000000001</v>
      </c>
      <c r="ED310">
        <v>1.0621069999999999</v>
      </c>
      <c r="EE310">
        <v>24.66432</v>
      </c>
      <c r="EF310" s="1">
        <v>2.9522559999999999E-3</v>
      </c>
      <c r="EG310">
        <v>1.8360110000000001</v>
      </c>
      <c r="EH310">
        <v>1.062073</v>
      </c>
      <c r="EI310">
        <v>24.800380000000001</v>
      </c>
      <c r="EJ310" s="1">
        <v>2.5148169999999999E-3</v>
      </c>
      <c r="EK310">
        <v>1.563812</v>
      </c>
      <c r="EL310">
        <v>1.0620240000000001</v>
      </c>
      <c r="EM310">
        <v>25.19426</v>
      </c>
      <c r="EN310" s="1">
        <v>2.1563039999999999E-3</v>
      </c>
      <c r="EO310">
        <v>1.340724</v>
      </c>
      <c r="EP310">
        <v>1.0619689999999999</v>
      </c>
      <c r="EQ310">
        <v>25.59207</v>
      </c>
      <c r="ER310" s="1">
        <v>1.8620380000000001E-3</v>
      </c>
      <c r="ES310">
        <v>1.15761</v>
      </c>
      <c r="ET310">
        <v>1.0619099999999999</v>
      </c>
      <c r="EU310">
        <v>25.871369999999999</v>
      </c>
      <c r="EV310" s="1">
        <v>1.619519E-3</v>
      </c>
      <c r="EW310">
        <v>1.0067280000000001</v>
      </c>
      <c r="EX310">
        <v>1.0618350000000001</v>
      </c>
      <c r="EY310">
        <v>25.73884</v>
      </c>
      <c r="EZ310" s="1">
        <v>1.419357E-3</v>
      </c>
      <c r="FA310">
        <v>0.88221919999999998</v>
      </c>
      <c r="FB310">
        <v>1.06179</v>
      </c>
      <c r="FC310">
        <v>25.41058</v>
      </c>
      <c r="FD310" s="1">
        <v>1.252609E-3</v>
      </c>
      <c r="FE310">
        <v>0.77851400000000004</v>
      </c>
      <c r="FF310">
        <v>1.061696</v>
      </c>
      <c r="FG310">
        <v>25.19725</v>
      </c>
      <c r="FH310" s="1">
        <v>1.112547E-3</v>
      </c>
      <c r="FI310">
        <v>0.69141549999999996</v>
      </c>
      <c r="FJ310">
        <v>1.0616289999999999</v>
      </c>
      <c r="FK310">
        <v>25.016159999999999</v>
      </c>
      <c r="FL310" s="1">
        <v>9.9406610000000008E-4</v>
      </c>
      <c r="FM310">
        <v>0.61776880000000001</v>
      </c>
      <c r="FN310">
        <v>1.061537</v>
      </c>
      <c r="FO310">
        <v>25.248950000000001</v>
      </c>
      <c r="FP310" s="1">
        <v>8.9382899999999996E-4</v>
      </c>
      <c r="FQ310">
        <v>0.55545460000000002</v>
      </c>
      <c r="FR310">
        <v>1.061474</v>
      </c>
      <c r="FS310">
        <v>25.605540000000001</v>
      </c>
      <c r="FT310" s="1">
        <v>8.0950949999999999E-4</v>
      </c>
      <c r="FU310">
        <v>0.50300089999999997</v>
      </c>
      <c r="FV310">
        <v>1.0613699999999999</v>
      </c>
      <c r="FW310">
        <v>25.655740000000002</v>
      </c>
      <c r="FX310" s="1">
        <v>7.3857019999999998E-4</v>
      </c>
      <c r="FY310">
        <v>0.4589066</v>
      </c>
      <c r="FZ310">
        <v>1.0612950000000001</v>
      </c>
      <c r="GA310">
        <v>25.645430000000001</v>
      </c>
      <c r="GB310" s="1">
        <v>6.7855879999999995E-4</v>
      </c>
      <c r="GC310">
        <v>0.42159239999999998</v>
      </c>
      <c r="GD310">
        <v>1.061221</v>
      </c>
      <c r="GE310">
        <v>25.399989999999999</v>
      </c>
      <c r="GF310" s="1">
        <v>6.2706770000000005E-4</v>
      </c>
      <c r="GG310">
        <v>0.38959969999999999</v>
      </c>
      <c r="GH310">
        <v>1.0611809999999999</v>
      </c>
      <c r="GI310">
        <v>25.30405</v>
      </c>
      <c r="GJ310" s="1">
        <v>5.8228869999999995E-4</v>
      </c>
      <c r="GK310">
        <v>0.36176370000000002</v>
      </c>
      <c r="GL310">
        <v>1.0611159999999999</v>
      </c>
      <c r="GM310">
        <v>25.277850000000001</v>
      </c>
      <c r="GN310" s="1">
        <v>5.4393020000000005E-4</v>
      </c>
      <c r="GO310">
        <v>0.33791270000000001</v>
      </c>
      <c r="GP310">
        <v>1.0610440000000001</v>
      </c>
      <c r="GQ310">
        <v>25.212330000000001</v>
      </c>
      <c r="GR310" s="1">
        <v>5.1052230000000001E-4</v>
      </c>
      <c r="GS310">
        <v>0.31716729999999999</v>
      </c>
      <c r="GT310">
        <v>1.0610189999999999</v>
      </c>
      <c r="GU310">
        <v>25.007760000000001</v>
      </c>
      <c r="GV310" s="1">
        <v>4.8092950000000001E-4</v>
      </c>
      <c r="GW310">
        <v>0.2987804</v>
      </c>
      <c r="GX310">
        <v>1.0609740000000001</v>
      </c>
      <c r="GY310">
        <v>24.96414</v>
      </c>
      <c r="GZ310" s="1">
        <v>4.5473749999999999E-4</v>
      </c>
      <c r="HA310">
        <v>0.28250930000000002</v>
      </c>
      <c r="HB310">
        <v>1.0609249999999999</v>
      </c>
      <c r="HC310">
        <v>25.157019999999999</v>
      </c>
      <c r="HD310" s="1">
        <v>4.3161239999999997E-4</v>
      </c>
      <c r="HE310">
        <v>0.26813490000000001</v>
      </c>
      <c r="HF310">
        <v>1.0609059999999999</v>
      </c>
      <c r="HG310">
        <v>25.31447</v>
      </c>
      <c r="HH310" s="1">
        <v>4.109173E-4</v>
      </c>
      <c r="HI310">
        <v>0.25528030000000002</v>
      </c>
      <c r="HJ310">
        <v>1.0609040000000001</v>
      </c>
      <c r="HK310">
        <v>25.21031</v>
      </c>
      <c r="HL310" s="1">
        <v>3.9186080000000001E-4</v>
      </c>
      <c r="HM310">
        <v>0.2434471</v>
      </c>
      <c r="HN310">
        <v>1.0608880000000001</v>
      </c>
      <c r="HO310">
        <v>24.839870000000001</v>
      </c>
      <c r="HP310" s="1">
        <v>3.7438629999999998E-4</v>
      </c>
      <c r="HQ310">
        <v>0.23258860000000001</v>
      </c>
      <c r="HR310">
        <v>1.060875</v>
      </c>
      <c r="HS310">
        <v>24.70121</v>
      </c>
      <c r="HT310" s="1">
        <v>3.5851129999999999E-4</v>
      </c>
      <c r="HU310">
        <v>0.2227315</v>
      </c>
      <c r="HV310">
        <v>1.0608649999999999</v>
      </c>
      <c r="HW310">
        <v>24.555620000000001</v>
      </c>
      <c r="HX310" s="1">
        <v>3.438839E-4</v>
      </c>
      <c r="HY310">
        <v>0.21364459999999999</v>
      </c>
      <c r="HZ310">
        <v>1.060859</v>
      </c>
      <c r="IA310">
        <v>24.615649999999999</v>
      </c>
      <c r="IB310" s="1">
        <v>3.3055569999999998E-4</v>
      </c>
      <c r="IC310">
        <v>0.20535829999999999</v>
      </c>
      <c r="ID310">
        <v>1.0608679999999999</v>
      </c>
      <c r="IE310">
        <v>24.795169999999999</v>
      </c>
      <c r="IF310" s="1">
        <v>3.184075E-4</v>
      </c>
      <c r="IG310">
        <v>0.1978084</v>
      </c>
      <c r="IH310">
        <v>1.060862</v>
      </c>
      <c r="II310">
        <v>24.827249999999999</v>
      </c>
      <c r="IJ310" s="1">
        <v>3.071789E-4</v>
      </c>
      <c r="IK310">
        <v>0.19083240000000001</v>
      </c>
      <c r="IL310">
        <v>1.0608690000000001</v>
      </c>
      <c r="IM310">
        <v>24.83849</v>
      </c>
      <c r="IN310" s="1">
        <v>2.9664429999999998E-4</v>
      </c>
      <c r="IO310">
        <v>0.18429770000000001</v>
      </c>
      <c r="IP310">
        <v>1.0608660000000001</v>
      </c>
      <c r="IQ310">
        <v>24.67914</v>
      </c>
      <c r="IR310" s="1">
        <v>2.8661160000000003E-4</v>
      </c>
      <c r="IS310">
        <v>0.1780658</v>
      </c>
      <c r="IT310">
        <v>1.060856</v>
      </c>
      <c r="IU310">
        <v>24.480530000000002</v>
      </c>
      <c r="IV310" s="1">
        <v>2.7705619999999999E-4</v>
      </c>
      <c r="IW310">
        <v>0.1721337</v>
      </c>
      <c r="IX310">
        <v>1.0608340000000001</v>
      </c>
      <c r="IY310">
        <v>24.392410000000002</v>
      </c>
      <c r="IZ310" s="1">
        <v>2.6805649999999998E-4</v>
      </c>
      <c r="JA310">
        <v>0.16654640000000001</v>
      </c>
      <c r="JB310">
        <v>1.0608299999999999</v>
      </c>
      <c r="JC310">
        <v>24.303699999999999</v>
      </c>
      <c r="JD310" s="1">
        <v>2.5962579999999998E-4</v>
      </c>
      <c r="JE310">
        <v>0.16131789999999999</v>
      </c>
      <c r="JF310">
        <v>1.0608109999999999</v>
      </c>
      <c r="JG310">
        <v>24.65626</v>
      </c>
      <c r="JH310" s="1">
        <v>2.5155860000000002E-4</v>
      </c>
      <c r="JI310">
        <v>0.15631210000000001</v>
      </c>
      <c r="JJ310">
        <v>1.0608029999999999</v>
      </c>
      <c r="JK310">
        <v>25.062940000000001</v>
      </c>
      <c r="JL310" s="1">
        <v>2.4364650000000001E-4</v>
      </c>
      <c r="JM310">
        <v>0.1514025</v>
      </c>
      <c r="JN310">
        <v>1.0607660000000001</v>
      </c>
      <c r="JO310">
        <v>25.294560000000001</v>
      </c>
      <c r="JP310" s="1">
        <v>2.3592320000000001E-4</v>
      </c>
      <c r="JQ310">
        <v>0.14661769999999999</v>
      </c>
      <c r="JR310">
        <v>1.060732</v>
      </c>
      <c r="JS310">
        <v>25.38</v>
      </c>
      <c r="JT310" s="1">
        <v>2.284454E-4</v>
      </c>
      <c r="JU310">
        <v>0.1419743</v>
      </c>
      <c r="JV310">
        <v>1.060683</v>
      </c>
      <c r="JW310">
        <v>25.244710000000001</v>
      </c>
      <c r="JX310" s="1">
        <v>2.2140009999999999E-4</v>
      </c>
      <c r="JY310">
        <v>0.13760549999999999</v>
      </c>
      <c r="JZ310">
        <v>1.060646</v>
      </c>
      <c r="KA310">
        <v>24.9541</v>
      </c>
      <c r="KB310" s="1">
        <v>2.148184E-4</v>
      </c>
      <c r="KC310">
        <v>0.1335182</v>
      </c>
      <c r="KD310">
        <v>1.060622</v>
      </c>
      <c r="KE310">
        <v>24.758759999999999</v>
      </c>
      <c r="KF310" s="1">
        <v>2.0833700000000001E-4</v>
      </c>
      <c r="KG310">
        <v>0.12950229999999999</v>
      </c>
      <c r="KH310">
        <v>1.0605560000000001</v>
      </c>
      <c r="KI310">
        <v>24.661850000000001</v>
      </c>
      <c r="KJ310" s="1">
        <v>2.0196060000000001E-4</v>
      </c>
      <c r="KK310">
        <v>0.125551</v>
      </c>
      <c r="KL310">
        <v>1.0605039999999999</v>
      </c>
      <c r="KM310">
        <v>25.017869999999998</v>
      </c>
      <c r="KN310" s="1">
        <v>1.958044E-4</v>
      </c>
      <c r="KO310">
        <v>0.1217357</v>
      </c>
      <c r="KP310">
        <v>1.0604450000000001</v>
      </c>
      <c r="KQ310">
        <v>25.51408</v>
      </c>
      <c r="KR310" s="1">
        <v>1.8988459999999999E-4</v>
      </c>
      <c r="KS310">
        <v>0.1180609</v>
      </c>
      <c r="KT310">
        <v>1.0604009999999999</v>
      </c>
      <c r="KU310">
        <v>25.89406</v>
      </c>
      <c r="KV310" s="1">
        <v>1.8425679999999999E-4</v>
      </c>
      <c r="KW310">
        <v>0.1145693</v>
      </c>
      <c r="KX310">
        <v>1.0603290000000001</v>
      </c>
      <c r="KY310">
        <v>26.135059999999999</v>
      </c>
      <c r="KZ310" s="1">
        <v>1.7891599999999999E-4</v>
      </c>
      <c r="LA310">
        <v>0.1112581</v>
      </c>
      <c r="LB310">
        <v>1.0602780000000001</v>
      </c>
      <c r="LC310">
        <v>25.968959999999999</v>
      </c>
      <c r="LD310" s="1">
        <v>1.7365600000000001E-4</v>
      </c>
      <c r="LE310">
        <v>0.10799540000000001</v>
      </c>
      <c r="LF310">
        <v>1.060225</v>
      </c>
      <c r="LG310">
        <v>25.616230000000002</v>
      </c>
      <c r="LH310" s="1">
        <v>1.686631E-4</v>
      </c>
      <c r="LI310">
        <v>0.10489660000000001</v>
      </c>
      <c r="LJ310">
        <v>1.060146</v>
      </c>
      <c r="LK310">
        <v>25.425909999999998</v>
      </c>
      <c r="LL310" s="1">
        <v>1.637655E-4</v>
      </c>
      <c r="LM310">
        <v>0.1018621</v>
      </c>
      <c r="LN310">
        <v>1.0600989999999999</v>
      </c>
      <c r="LO310">
        <v>25.34674</v>
      </c>
      <c r="LP310" s="1">
        <v>1.5901850000000001E-4</v>
      </c>
      <c r="LQ310" s="1">
        <v>9.8912349999999996E-2</v>
      </c>
      <c r="LR310">
        <v>1.0600510000000001</v>
      </c>
      <c r="LS310">
        <v>25.826350000000001</v>
      </c>
      <c r="LT310" s="1">
        <v>1.5452909999999999E-4</v>
      </c>
      <c r="LU310" s="1">
        <v>9.612735E-2</v>
      </c>
      <c r="LV310">
        <v>1.05999</v>
      </c>
      <c r="LW310">
        <v>26.394220000000001</v>
      </c>
      <c r="LX310" s="1">
        <v>1.5014229999999999E-4</v>
      </c>
      <c r="LY310" s="1">
        <v>9.3404349999999997E-2</v>
      </c>
      <c r="LZ310">
        <v>1.059947</v>
      </c>
      <c r="MA310">
        <v>26.843250000000001</v>
      </c>
      <c r="MB310" s="1">
        <v>1.4592319999999999E-4</v>
      </c>
      <c r="MC310" s="1">
        <v>9.0783660000000002E-2</v>
      </c>
      <c r="MD310">
        <v>1.0599019999999999</v>
      </c>
      <c r="ME310">
        <v>27.23338</v>
      </c>
      <c r="MF310" s="1">
        <v>1.4197330000000001E-4</v>
      </c>
      <c r="MG310" s="1">
        <v>8.8329229999999995E-2</v>
      </c>
      <c r="MH310">
        <v>1.0598529999999999</v>
      </c>
      <c r="MI310">
        <v>27.23658</v>
      </c>
      <c r="MJ310" s="1">
        <v>1.3817840000000001E-4</v>
      </c>
      <c r="MK310" s="1">
        <v>8.5976230000000001E-2</v>
      </c>
      <c r="ML310">
        <v>1.059814</v>
      </c>
      <c r="MM310">
        <v>26.999400000000001</v>
      </c>
      <c r="MN310" s="1">
        <v>1.3442519999999999E-4</v>
      </c>
      <c r="MO310" s="1">
        <v>8.3644430000000006E-2</v>
      </c>
      <c r="MP310">
        <v>1.0597529999999999</v>
      </c>
      <c r="MQ310">
        <v>26.808589999999999</v>
      </c>
      <c r="MR310" s="1">
        <v>1.308247E-4</v>
      </c>
      <c r="MS310" s="1">
        <v>8.1406720000000002E-2</v>
      </c>
      <c r="MT310">
        <v>1.0597209999999999</v>
      </c>
      <c r="MU310">
        <v>26.550470000000001</v>
      </c>
      <c r="MV310" s="1">
        <v>1.2744389999999999E-4</v>
      </c>
      <c r="MW310" s="1">
        <v>7.9305959999999995E-2</v>
      </c>
      <c r="MX310">
        <v>1.0596650000000001</v>
      </c>
      <c r="MY310">
        <v>26.356570000000001</v>
      </c>
      <c r="MZ310" s="1">
        <v>1.2409380000000001E-4</v>
      </c>
      <c r="NA310" s="1">
        <v>7.722851E-2</v>
      </c>
      <c r="NB310">
        <v>1.059642</v>
      </c>
      <c r="NC310">
        <v>26.37276</v>
      </c>
      <c r="ND310" s="1">
        <v>1.2071609999999999E-4</v>
      </c>
      <c r="NE310" s="1">
        <v>7.5129119999999994E-2</v>
      </c>
      <c r="NF310">
        <v>1.0596159999999999</v>
      </c>
      <c r="NG310">
        <v>26.685669999999998</v>
      </c>
      <c r="NH310" s="1">
        <v>1.174165E-4</v>
      </c>
      <c r="NI310" s="1">
        <v>7.3081649999999998E-2</v>
      </c>
      <c r="NJ310">
        <v>1.059561</v>
      </c>
      <c r="NK310">
        <v>26.712160000000001</v>
      </c>
      <c r="NL310" s="1">
        <v>1.141627E-4</v>
      </c>
      <c r="NM310" s="1">
        <v>7.1060230000000002E-2</v>
      </c>
      <c r="NN310">
        <v>1.05951</v>
      </c>
      <c r="NO310">
        <v>26.484940000000002</v>
      </c>
      <c r="NP310" s="1">
        <v>1.1106710000000001E-4</v>
      </c>
      <c r="NQ310" s="1">
        <v>6.9135409999999994E-2</v>
      </c>
      <c r="NR310">
        <v>1.059464</v>
      </c>
      <c r="NS310">
        <v>26.327950000000001</v>
      </c>
      <c r="NT310" s="1">
        <v>1.0810459999999999E-4</v>
      </c>
      <c r="NU310" s="1">
        <v>6.7296040000000001E-2</v>
      </c>
      <c r="NV310">
        <v>1.059439</v>
      </c>
      <c r="NW310">
        <v>26.19228</v>
      </c>
      <c r="NX310" s="1">
        <v>1.052357E-4</v>
      </c>
      <c r="NY310" s="1">
        <v>6.5511440000000004E-2</v>
      </c>
      <c r="NZ310">
        <v>1.0593980000000001</v>
      </c>
      <c r="OA310">
        <v>25.99474</v>
      </c>
      <c r="OB310" s="1">
        <v>1.023661E-4</v>
      </c>
      <c r="OC310">
        <v>6.3729099999999997E-2</v>
      </c>
      <c r="OD310">
        <v>1.059353</v>
      </c>
      <c r="OE310">
        <v>26.11073</v>
      </c>
      <c r="OF310" s="1">
        <v>9.9502809999999999E-5</v>
      </c>
      <c r="OG310" s="1">
        <v>6.1952849999999997E-2</v>
      </c>
      <c r="OH310">
        <v>1.0593140000000001</v>
      </c>
      <c r="OI310">
        <v>26.408259999999999</v>
      </c>
      <c r="OJ310" s="1">
        <v>9.6648260000000005E-5</v>
      </c>
      <c r="OK310" s="1">
        <v>6.0177979999999999E-2</v>
      </c>
    </row>
    <row r="311" spans="1:401" x14ac:dyDescent="0.35">
      <c r="A311">
        <v>317</v>
      </c>
      <c r="B311" t="s">
        <v>4</v>
      </c>
      <c r="C311" t="s">
        <v>181</v>
      </c>
      <c r="D311" t="s">
        <v>315</v>
      </c>
      <c r="E311">
        <v>835.22209999999995</v>
      </c>
      <c r="F311">
        <v>1.4572860000000001</v>
      </c>
      <c r="G311">
        <v>26.003609999999998</v>
      </c>
      <c r="H311">
        <v>0</v>
      </c>
      <c r="I311">
        <v>0</v>
      </c>
      <c r="J311">
        <v>1.457111</v>
      </c>
      <c r="K311">
        <v>25.8401</v>
      </c>
      <c r="L311">
        <v>0</v>
      </c>
      <c r="M311">
        <v>0</v>
      </c>
      <c r="N311">
        <v>1.4568939999999999</v>
      </c>
      <c r="O311">
        <v>25.523029999999999</v>
      </c>
      <c r="P311">
        <v>0</v>
      </c>
      <c r="Q311">
        <v>0</v>
      </c>
      <c r="R311">
        <v>1.456653</v>
      </c>
      <c r="S311">
        <v>25.056740000000001</v>
      </c>
      <c r="T311">
        <v>0</v>
      </c>
      <c r="U311">
        <v>0</v>
      </c>
      <c r="V311">
        <v>1.456385</v>
      </c>
      <c r="W311">
        <v>24.80452</v>
      </c>
      <c r="X311">
        <v>0</v>
      </c>
      <c r="Y311">
        <v>0</v>
      </c>
      <c r="Z311">
        <v>1.456059</v>
      </c>
      <c r="AA311">
        <v>24.575839999999999</v>
      </c>
      <c r="AB311">
        <v>0</v>
      </c>
      <c r="AC311">
        <v>0</v>
      </c>
      <c r="AD311">
        <v>1.4557439999999999</v>
      </c>
      <c r="AE311">
        <v>24.403770000000002</v>
      </c>
      <c r="AF311">
        <v>0</v>
      </c>
      <c r="AG311">
        <v>0</v>
      </c>
      <c r="AH311">
        <v>1.4553879999999999</v>
      </c>
      <c r="AI311">
        <v>24.37107</v>
      </c>
      <c r="AJ311">
        <v>0</v>
      </c>
      <c r="AK311">
        <v>0</v>
      </c>
      <c r="AL311">
        <v>1.4550449999999999</v>
      </c>
      <c r="AM311">
        <v>24.365379999999998</v>
      </c>
      <c r="AN311">
        <v>0</v>
      </c>
      <c r="AO311">
        <v>0</v>
      </c>
      <c r="AP311">
        <v>1.454707</v>
      </c>
      <c r="AQ311">
        <v>24.631740000000001</v>
      </c>
      <c r="AR311">
        <v>0</v>
      </c>
      <c r="AS311">
        <v>0</v>
      </c>
      <c r="AT311">
        <v>1.454356</v>
      </c>
      <c r="AU311">
        <v>24.916599999999999</v>
      </c>
      <c r="AV311">
        <v>0</v>
      </c>
      <c r="AW311">
        <v>0</v>
      </c>
      <c r="AX311">
        <v>1.45407</v>
      </c>
      <c r="AY311">
        <v>24.893450000000001</v>
      </c>
      <c r="AZ311">
        <v>0</v>
      </c>
      <c r="BA311">
        <v>0</v>
      </c>
      <c r="BB311">
        <v>1.453749</v>
      </c>
      <c r="BC311">
        <v>24.7502</v>
      </c>
      <c r="BD311">
        <v>0</v>
      </c>
      <c r="BE311">
        <v>0</v>
      </c>
      <c r="BF311">
        <v>1.453476</v>
      </c>
      <c r="BG311">
        <v>24.420449999999999</v>
      </c>
      <c r="BH311" s="1">
        <v>2.8865639999999999E-31</v>
      </c>
      <c r="BI311" s="1">
        <v>1.8567510000000001E-28</v>
      </c>
      <c r="BJ311">
        <v>1.453217</v>
      </c>
      <c r="BK311">
        <v>23.996320000000001</v>
      </c>
      <c r="BL311" s="1">
        <v>1.5086770000000001E-19</v>
      </c>
      <c r="BM311" s="1">
        <v>7.7874350000000002E-17</v>
      </c>
      <c r="BN311">
        <v>1.4529289999999999</v>
      </c>
      <c r="BO311">
        <v>23.720749999999999</v>
      </c>
      <c r="BP311" s="1">
        <v>9.6913499999999996E-11</v>
      </c>
      <c r="BQ311" s="1">
        <v>4.2482290000000003E-8</v>
      </c>
      <c r="BR311">
        <v>1.452728</v>
      </c>
      <c r="BS311">
        <v>23.527930000000001</v>
      </c>
      <c r="BT311" s="1">
        <v>1.415492E-6</v>
      </c>
      <c r="BU311" s="1">
        <v>7.0917249999999995E-4</v>
      </c>
      <c r="BV311">
        <v>1.4525239999999999</v>
      </c>
      <c r="BW311">
        <v>23.658639999999998</v>
      </c>
      <c r="BX311" s="1">
        <v>7.254866E-4</v>
      </c>
      <c r="BY311">
        <v>0.38717839999999998</v>
      </c>
      <c r="BZ311">
        <v>1.4523060000000001</v>
      </c>
      <c r="CA311">
        <v>23.955739999999999</v>
      </c>
      <c r="CB311" s="1">
        <v>5.9647249999999999E-2</v>
      </c>
      <c r="CC311">
        <v>33.41272</v>
      </c>
      <c r="CD311">
        <v>1.4521649999999999</v>
      </c>
      <c r="CE311">
        <v>24.129380000000001</v>
      </c>
      <c r="CF311">
        <v>1.2664530000000001</v>
      </c>
      <c r="CG311">
        <v>739.4547</v>
      </c>
      <c r="CH311">
        <v>1.4520390000000001</v>
      </c>
      <c r="CI311">
        <v>24.272559999999999</v>
      </c>
      <c r="CJ311">
        <v>9.0713609999999996</v>
      </c>
      <c r="CK311">
        <v>5492.2259999999997</v>
      </c>
      <c r="CL311">
        <v>1.4519500000000001</v>
      </c>
      <c r="CM311">
        <v>24.18967</v>
      </c>
      <c r="CN311">
        <v>26.221550000000001</v>
      </c>
      <c r="CO311">
        <v>16402.3</v>
      </c>
      <c r="CP311">
        <v>1.4518660000000001</v>
      </c>
      <c r="CQ311">
        <v>23.785830000000001</v>
      </c>
      <c r="CR311">
        <v>34.936149999999998</v>
      </c>
      <c r="CS311">
        <v>22499.64</v>
      </c>
      <c r="CT311">
        <v>1.4518009999999999</v>
      </c>
      <c r="CU311">
        <v>23.48077</v>
      </c>
      <c r="CV311">
        <v>23.80789</v>
      </c>
      <c r="CW311">
        <v>15753.98</v>
      </c>
      <c r="CX311">
        <v>1.4517310000000001</v>
      </c>
      <c r="CY311">
        <v>23.31559</v>
      </c>
      <c r="CZ311">
        <v>9.0217469999999995</v>
      </c>
      <c r="DA311">
        <v>6117.933</v>
      </c>
      <c r="DB311">
        <v>1.451689</v>
      </c>
      <c r="DC311">
        <v>23.708469999999998</v>
      </c>
      <c r="DD311">
        <v>2.0440149999999999</v>
      </c>
      <c r="DE311">
        <v>1417.251</v>
      </c>
      <c r="DF311">
        <v>1.4516519999999999</v>
      </c>
      <c r="DG311">
        <v>24.328410000000002</v>
      </c>
      <c r="DH311">
        <v>0.29912610000000001</v>
      </c>
      <c r="DI311">
        <v>211.2784</v>
      </c>
      <c r="DJ311">
        <v>1.4516279999999999</v>
      </c>
      <c r="DK311">
        <v>24.880610000000001</v>
      </c>
      <c r="DL311" s="1">
        <v>3.4854749999999997E-2</v>
      </c>
      <c r="DM311">
        <v>24.622050000000002</v>
      </c>
      <c r="DN311">
        <v>1.451611</v>
      </c>
      <c r="DO311">
        <v>25.356729999999999</v>
      </c>
      <c r="DP311" s="1">
        <v>7.8109670000000003E-3</v>
      </c>
      <c r="DQ311">
        <v>5.2227199999999998</v>
      </c>
      <c r="DR311">
        <v>1.451554</v>
      </c>
      <c r="DS311">
        <v>25.341619999999999</v>
      </c>
      <c r="DT311" s="1">
        <v>5.0711159999999996E-3</v>
      </c>
      <c r="DU311">
        <v>3.2966039999999999</v>
      </c>
      <c r="DV311">
        <v>1.4515260000000001</v>
      </c>
      <c r="DW311">
        <v>25.07189</v>
      </c>
      <c r="DX311" s="1">
        <v>4.1818879999999999E-3</v>
      </c>
      <c r="DY311">
        <v>2.711357</v>
      </c>
      <c r="DZ311">
        <v>1.451495</v>
      </c>
      <c r="EA311">
        <v>24.862770000000001</v>
      </c>
      <c r="EB311" s="1">
        <v>3.5214790000000001E-3</v>
      </c>
      <c r="EC311">
        <v>2.2825039999999999</v>
      </c>
      <c r="ED311">
        <v>1.451452</v>
      </c>
      <c r="EE311">
        <v>24.68289</v>
      </c>
      <c r="EF311" s="1">
        <v>2.98226E-3</v>
      </c>
      <c r="EG311">
        <v>1.9326369999999999</v>
      </c>
      <c r="EH311">
        <v>1.451357</v>
      </c>
      <c r="EI311">
        <v>24.823419999999999</v>
      </c>
      <c r="EJ311" s="1">
        <v>2.539426E-3</v>
      </c>
      <c r="EK311">
        <v>1.6453390000000001</v>
      </c>
      <c r="EL311">
        <v>1.4512620000000001</v>
      </c>
      <c r="EM311">
        <v>25.222899999999999</v>
      </c>
      <c r="EN311" s="1">
        <v>2.1764639999999999E-3</v>
      </c>
      <c r="EO311">
        <v>1.409859</v>
      </c>
      <c r="EP311">
        <v>1.4511620000000001</v>
      </c>
      <c r="EQ311">
        <v>25.622620000000001</v>
      </c>
      <c r="ER311" s="1">
        <v>1.878619E-3</v>
      </c>
      <c r="ES311">
        <v>1.216623</v>
      </c>
      <c r="ET311">
        <v>1.451052</v>
      </c>
      <c r="EU311">
        <v>25.899000000000001</v>
      </c>
      <c r="EV311" s="1">
        <v>1.633189E-3</v>
      </c>
      <c r="EW311">
        <v>1.057431</v>
      </c>
      <c r="EX311">
        <v>1.450922</v>
      </c>
      <c r="EY311">
        <v>25.761340000000001</v>
      </c>
      <c r="EZ311" s="1">
        <v>1.4306740000000001E-3</v>
      </c>
      <c r="FA311">
        <v>0.92610700000000001</v>
      </c>
      <c r="FB311">
        <v>1.4507909999999999</v>
      </c>
      <c r="FC311">
        <v>25.426449999999999</v>
      </c>
      <c r="FD311" s="1">
        <v>1.2620890000000001E-3</v>
      </c>
      <c r="FE311">
        <v>0.81683450000000002</v>
      </c>
      <c r="FF311">
        <v>1.4506270000000001</v>
      </c>
      <c r="FG311">
        <v>25.208870000000001</v>
      </c>
      <c r="FH311" s="1">
        <v>1.120535E-3</v>
      </c>
      <c r="FI311">
        <v>0.7250875</v>
      </c>
      <c r="FJ311">
        <v>1.4504870000000001</v>
      </c>
      <c r="FK311">
        <v>25.031890000000001</v>
      </c>
      <c r="FL311" s="1">
        <v>1.000831E-3</v>
      </c>
      <c r="FM311">
        <v>0.64754590000000001</v>
      </c>
      <c r="FN311">
        <v>1.450296</v>
      </c>
      <c r="FO311">
        <v>25.266349999999999</v>
      </c>
      <c r="FP311" s="1">
        <v>8.9954080000000005E-4</v>
      </c>
      <c r="FQ311">
        <v>0.5819221</v>
      </c>
      <c r="FR311">
        <v>1.45014</v>
      </c>
      <c r="FS311">
        <v>25.63261</v>
      </c>
      <c r="FT311" s="1">
        <v>8.1430360000000004E-4</v>
      </c>
      <c r="FU311">
        <v>0.52666599999999997</v>
      </c>
      <c r="FV311">
        <v>1.4499759999999999</v>
      </c>
      <c r="FW311">
        <v>25.687419999999999</v>
      </c>
      <c r="FX311" s="1">
        <v>7.4261219999999998E-4</v>
      </c>
      <c r="FY311">
        <v>0.48021770000000003</v>
      </c>
      <c r="FZ311">
        <v>1.449824</v>
      </c>
      <c r="GA311">
        <v>25.668600000000001</v>
      </c>
      <c r="GB311" s="1">
        <v>6.819905E-4</v>
      </c>
      <c r="GC311">
        <v>0.4409381</v>
      </c>
      <c r="GD311">
        <v>1.4496549999999999</v>
      </c>
      <c r="GE311">
        <v>25.420020000000001</v>
      </c>
      <c r="GF311" s="1">
        <v>6.3004409999999999E-4</v>
      </c>
      <c r="GG311">
        <v>0.40731889999999998</v>
      </c>
      <c r="GH311">
        <v>1.4495340000000001</v>
      </c>
      <c r="GI311">
        <v>25.314160000000001</v>
      </c>
      <c r="GJ311" s="1">
        <v>5.8486279999999996E-4</v>
      </c>
      <c r="GK311">
        <v>0.3780637</v>
      </c>
      <c r="GL311">
        <v>1.4494</v>
      </c>
      <c r="GM311">
        <v>25.29006</v>
      </c>
      <c r="GN311" s="1">
        <v>5.4613869999999996E-4</v>
      </c>
      <c r="GO311">
        <v>0.35297529999999999</v>
      </c>
      <c r="GP311">
        <v>1.4492750000000001</v>
      </c>
      <c r="GQ311">
        <v>25.229179999999999</v>
      </c>
      <c r="GR311" s="1">
        <v>5.1247E-4</v>
      </c>
      <c r="GS311">
        <v>0.33119880000000002</v>
      </c>
      <c r="GT311">
        <v>1.449174</v>
      </c>
      <c r="GU311">
        <v>25.036169999999998</v>
      </c>
      <c r="GV311" s="1">
        <v>4.8265820000000003E-4</v>
      </c>
      <c r="GW311">
        <v>0.31191340000000001</v>
      </c>
      <c r="GX311">
        <v>1.4490780000000001</v>
      </c>
      <c r="GY311">
        <v>24.99823</v>
      </c>
      <c r="GZ311" s="1">
        <v>4.5626009999999998E-4</v>
      </c>
      <c r="HA311">
        <v>0.2948363</v>
      </c>
      <c r="HB311">
        <v>1.448995</v>
      </c>
      <c r="HC311">
        <v>25.195989999999998</v>
      </c>
      <c r="HD311" s="1">
        <v>4.329612E-4</v>
      </c>
      <c r="HE311">
        <v>0.27975</v>
      </c>
      <c r="HF311">
        <v>1.4489399999999999</v>
      </c>
      <c r="HG311">
        <v>25.352229999999999</v>
      </c>
      <c r="HH311" s="1">
        <v>4.1214229999999999E-4</v>
      </c>
      <c r="HI311">
        <v>0.26628770000000002</v>
      </c>
      <c r="HJ311">
        <v>1.448888</v>
      </c>
      <c r="HK311">
        <v>25.236280000000001</v>
      </c>
      <c r="HL311" s="1">
        <v>3.929944E-4</v>
      </c>
      <c r="HM311">
        <v>0.25392130000000002</v>
      </c>
      <c r="HN311">
        <v>1.448852</v>
      </c>
      <c r="HO311">
        <v>24.85539</v>
      </c>
      <c r="HP311" s="1">
        <v>3.7541750000000002E-4</v>
      </c>
      <c r="HQ311">
        <v>0.24255070000000001</v>
      </c>
      <c r="HR311">
        <v>1.448815</v>
      </c>
      <c r="HS311">
        <v>24.704820000000002</v>
      </c>
      <c r="HT311" s="1">
        <v>3.594529E-4</v>
      </c>
      <c r="HU311">
        <v>0.23223260000000001</v>
      </c>
      <c r="HV311">
        <v>1.448814</v>
      </c>
      <c r="HW311">
        <v>24.569299999999998</v>
      </c>
      <c r="HX311" s="1">
        <v>3.4475139999999999E-4</v>
      </c>
      <c r="HY311">
        <v>0.2227267</v>
      </c>
      <c r="HZ311">
        <v>1.4487989999999999</v>
      </c>
      <c r="IA311">
        <v>24.63813</v>
      </c>
      <c r="IB311" s="1">
        <v>3.3134089999999999E-4</v>
      </c>
      <c r="IC311">
        <v>0.21405089999999999</v>
      </c>
      <c r="ID311">
        <v>1.4487969999999999</v>
      </c>
      <c r="IE311">
        <v>24.83052</v>
      </c>
      <c r="IF311" s="1">
        <v>3.191286E-4</v>
      </c>
      <c r="IG311">
        <v>0.206153</v>
      </c>
      <c r="IH311">
        <v>1.4487840000000001</v>
      </c>
      <c r="II311">
        <v>24.865839999999999</v>
      </c>
      <c r="IJ311" s="1">
        <v>3.0784740000000001E-4</v>
      </c>
      <c r="IK311">
        <v>0.1988588</v>
      </c>
      <c r="IL311">
        <v>1.448755</v>
      </c>
      <c r="IM311">
        <v>24.86985</v>
      </c>
      <c r="IN311" s="1">
        <v>2.9728010000000001E-4</v>
      </c>
      <c r="IO311">
        <v>0.19204189999999999</v>
      </c>
      <c r="IP311">
        <v>1.448752</v>
      </c>
      <c r="IQ311">
        <v>24.698499999999999</v>
      </c>
      <c r="IR311" s="1">
        <v>2.8721680000000002E-4</v>
      </c>
      <c r="IS311">
        <v>0.18553819999999999</v>
      </c>
      <c r="IT311">
        <v>1.4487270000000001</v>
      </c>
      <c r="IU311">
        <v>24.492239999999999</v>
      </c>
      <c r="IV311" s="1">
        <v>2.776325E-4</v>
      </c>
      <c r="IW311">
        <v>0.1793506</v>
      </c>
      <c r="IX311">
        <v>1.4487289999999999</v>
      </c>
      <c r="IY311">
        <v>24.40474</v>
      </c>
      <c r="IZ311" s="1">
        <v>2.6859259999999999E-4</v>
      </c>
      <c r="JA311">
        <v>0.17351130000000001</v>
      </c>
      <c r="JB311">
        <v>1.448674</v>
      </c>
      <c r="JC311">
        <v>24.32142</v>
      </c>
      <c r="JD311" s="1">
        <v>2.6013019999999998E-4</v>
      </c>
      <c r="JE311">
        <v>0.16805210000000001</v>
      </c>
      <c r="JF311">
        <v>1.448644</v>
      </c>
      <c r="JG311">
        <v>24.673400000000001</v>
      </c>
      <c r="JH311" s="1">
        <v>2.5205179999999999E-4</v>
      </c>
      <c r="JI311">
        <v>0.16283890000000001</v>
      </c>
      <c r="JJ311">
        <v>1.4486270000000001</v>
      </c>
      <c r="JK311">
        <v>25.089369999999999</v>
      </c>
      <c r="JL311" s="1">
        <v>2.441295E-4</v>
      </c>
      <c r="JM311">
        <v>0.1577288</v>
      </c>
      <c r="JN311">
        <v>1.4485699999999999</v>
      </c>
      <c r="JO311">
        <v>25.323360000000001</v>
      </c>
      <c r="JP311" s="1">
        <v>2.3639519999999999E-4</v>
      </c>
      <c r="JQ311">
        <v>0.15274740000000001</v>
      </c>
      <c r="JR311">
        <v>1.448507</v>
      </c>
      <c r="JS311">
        <v>25.40438</v>
      </c>
      <c r="JT311" s="1">
        <v>2.28896E-4</v>
      </c>
      <c r="JU311">
        <v>0.14790229999999999</v>
      </c>
      <c r="JV311">
        <v>1.448412</v>
      </c>
      <c r="JW311">
        <v>25.265149999999998</v>
      </c>
      <c r="JX311" s="1">
        <v>2.2181880000000001E-4</v>
      </c>
      <c r="JY311">
        <v>0.14333679999999999</v>
      </c>
      <c r="JZ311">
        <v>1.4483520000000001</v>
      </c>
      <c r="KA311">
        <v>24.97297</v>
      </c>
      <c r="KB311" s="1">
        <v>2.1521569999999999E-4</v>
      </c>
      <c r="KC311">
        <v>0.13907169999999999</v>
      </c>
      <c r="KD311">
        <v>1.4482729999999999</v>
      </c>
      <c r="KE311">
        <v>24.772040000000001</v>
      </c>
      <c r="KF311" s="1">
        <v>2.087371E-4</v>
      </c>
      <c r="KG311">
        <v>0.13489860000000001</v>
      </c>
      <c r="KH311">
        <v>1.4481630000000001</v>
      </c>
      <c r="KI311">
        <v>24.674399999999999</v>
      </c>
      <c r="KJ311" s="1">
        <v>2.023455E-4</v>
      </c>
      <c r="KK311">
        <v>0.1307796</v>
      </c>
      <c r="KL311">
        <v>1.44807</v>
      </c>
      <c r="KM311">
        <v>25.029520000000002</v>
      </c>
      <c r="KN311" s="1">
        <v>1.9617859999999999E-4</v>
      </c>
      <c r="KO311">
        <v>0.126805</v>
      </c>
      <c r="KP311">
        <v>1.4479610000000001</v>
      </c>
      <c r="KQ311">
        <v>25.535509999999999</v>
      </c>
      <c r="KR311" s="1">
        <v>1.902412E-4</v>
      </c>
      <c r="KS311">
        <v>0.1229707</v>
      </c>
      <c r="KT311">
        <v>1.447829</v>
      </c>
      <c r="KU311">
        <v>25.923469999999998</v>
      </c>
      <c r="KV311" s="1">
        <v>1.8459220000000001E-4</v>
      </c>
      <c r="KW311">
        <v>0.11932760000000001</v>
      </c>
      <c r="KX311">
        <v>1.4477359999999999</v>
      </c>
      <c r="KY311">
        <v>26.16573</v>
      </c>
      <c r="KZ311" s="1">
        <v>1.7924400000000001E-4</v>
      </c>
      <c r="LA311">
        <v>0.1158783</v>
      </c>
      <c r="LB311">
        <v>1.447613</v>
      </c>
      <c r="LC311">
        <v>25.996700000000001</v>
      </c>
      <c r="LD311" s="1">
        <v>1.7397309999999999E-4</v>
      </c>
      <c r="LE311">
        <v>0.1124781</v>
      </c>
      <c r="LF311">
        <v>1.4475070000000001</v>
      </c>
      <c r="LG311">
        <v>25.634699999999999</v>
      </c>
      <c r="LH311" s="1">
        <v>1.6896559999999999E-4</v>
      </c>
      <c r="LI311">
        <v>0.1092451</v>
      </c>
      <c r="LJ311">
        <v>1.4473750000000001</v>
      </c>
      <c r="LK311">
        <v>25.4374</v>
      </c>
      <c r="LL311" s="1">
        <v>1.6406569999999999E-4</v>
      </c>
      <c r="LM311">
        <v>0.10608860000000001</v>
      </c>
      <c r="LN311">
        <v>1.447281</v>
      </c>
      <c r="LO311">
        <v>25.361180000000001</v>
      </c>
      <c r="LP311" s="1">
        <v>1.593024E-4</v>
      </c>
      <c r="LQ311">
        <v>0.1030105</v>
      </c>
      <c r="LR311">
        <v>1.4471560000000001</v>
      </c>
      <c r="LS311">
        <v>25.841090000000001</v>
      </c>
      <c r="LT311" s="1">
        <v>1.5480189999999999E-4</v>
      </c>
      <c r="LU311">
        <v>0.1001073</v>
      </c>
      <c r="LV311">
        <v>1.447076</v>
      </c>
      <c r="LW311">
        <v>26.420929999999998</v>
      </c>
      <c r="LX311" s="1">
        <v>1.504097E-4</v>
      </c>
      <c r="LY311" s="1">
        <v>9.7272559999999994E-2</v>
      </c>
      <c r="LZ311">
        <v>1.4469700000000001</v>
      </c>
      <c r="MA311">
        <v>26.871289999999998</v>
      </c>
      <c r="MB311" s="1">
        <v>1.4617650000000001E-4</v>
      </c>
      <c r="MC311">
        <v>9.4536999999999996E-2</v>
      </c>
      <c r="MD311">
        <v>1.4468799999999999</v>
      </c>
      <c r="ME311">
        <v>27.257819999999999</v>
      </c>
      <c r="MF311" s="1">
        <v>1.4221120000000001E-4</v>
      </c>
      <c r="MG311" s="1">
        <v>9.1973029999999997E-2</v>
      </c>
      <c r="MH311">
        <v>1.4467639999999999</v>
      </c>
      <c r="MI311">
        <v>27.257159999999999</v>
      </c>
      <c r="MJ311" s="1">
        <v>1.3841069999999999E-4</v>
      </c>
      <c r="MK311" s="1">
        <v>8.9523770000000003E-2</v>
      </c>
      <c r="ML311">
        <v>1.4466840000000001</v>
      </c>
      <c r="MM311">
        <v>27.017199999999999</v>
      </c>
      <c r="MN311" s="1">
        <v>1.3465490000000001E-4</v>
      </c>
      <c r="MO311" s="1">
        <v>8.709836E-2</v>
      </c>
      <c r="MP311">
        <v>1.446591</v>
      </c>
      <c r="MQ311">
        <v>26.824000000000002</v>
      </c>
      <c r="MR311" s="1">
        <v>1.3104060000000001E-4</v>
      </c>
      <c r="MS311">
        <v>8.4761000000000003E-2</v>
      </c>
      <c r="MT311">
        <v>1.446483</v>
      </c>
      <c r="MU311">
        <v>26.57131</v>
      </c>
      <c r="MV311" s="1">
        <v>1.2764889999999999E-4</v>
      </c>
      <c r="MW311" s="1">
        <v>8.2569829999999997E-2</v>
      </c>
      <c r="MX311">
        <v>1.446429</v>
      </c>
      <c r="MY311">
        <v>26.382149999999999</v>
      </c>
      <c r="MZ311" s="1">
        <v>1.2430270000000001E-4</v>
      </c>
      <c r="NA311" s="1">
        <v>8.0411720000000006E-2</v>
      </c>
      <c r="NB311">
        <v>1.446342</v>
      </c>
      <c r="NC311">
        <v>26.401990000000001</v>
      </c>
      <c r="ND311" s="1">
        <v>1.209223E-4</v>
      </c>
      <c r="NE311" s="1">
        <v>7.8229080000000006E-2</v>
      </c>
      <c r="NF311">
        <v>1.4462269999999999</v>
      </c>
      <c r="NG311">
        <v>26.711860000000001</v>
      </c>
      <c r="NH311" s="1">
        <v>1.1761890000000001E-4</v>
      </c>
      <c r="NI311" s="1">
        <v>7.6098780000000005E-2</v>
      </c>
      <c r="NJ311">
        <v>1.4461649999999999</v>
      </c>
      <c r="NK311">
        <v>26.740570000000002</v>
      </c>
      <c r="NL311" s="1">
        <v>1.143603E-4</v>
      </c>
      <c r="NM311" s="1">
        <v>7.399414E-2</v>
      </c>
      <c r="NN311">
        <v>1.446097</v>
      </c>
      <c r="NO311">
        <v>26.50376</v>
      </c>
      <c r="NP311" s="1">
        <v>1.112542E-4</v>
      </c>
      <c r="NQ311">
        <v>7.1984099999999995E-2</v>
      </c>
      <c r="NR311">
        <v>1.44598</v>
      </c>
      <c r="NS311">
        <v>26.338950000000001</v>
      </c>
      <c r="NT311" s="1">
        <v>1.082833E-4</v>
      </c>
      <c r="NU311" s="1">
        <v>7.0066229999999993E-2</v>
      </c>
      <c r="NV311">
        <v>1.4459280000000001</v>
      </c>
      <c r="NW311">
        <v>26.204329999999999</v>
      </c>
      <c r="NX311" s="1">
        <v>1.054134E-4</v>
      </c>
      <c r="NY311" s="1">
        <v>6.8211350000000004E-2</v>
      </c>
      <c r="NZ311">
        <v>1.4458310000000001</v>
      </c>
      <c r="OA311">
        <v>26.01549</v>
      </c>
      <c r="OB311" s="1">
        <v>1.02542E-4</v>
      </c>
      <c r="OC311" s="1">
        <v>6.6356890000000002E-2</v>
      </c>
      <c r="OD311">
        <v>1.445748</v>
      </c>
      <c r="OE311">
        <v>26.13748</v>
      </c>
      <c r="OF311" s="1">
        <v>9.9680389999999994E-5</v>
      </c>
      <c r="OG311" s="1">
        <v>6.4512089999999994E-2</v>
      </c>
      <c r="OH311">
        <v>1.4456819999999999</v>
      </c>
      <c r="OI311">
        <v>26.44594</v>
      </c>
      <c r="OJ311" s="1">
        <v>9.6822640000000006E-5</v>
      </c>
      <c r="OK311" s="1">
        <v>6.2665780000000004E-2</v>
      </c>
    </row>
    <row r="312" spans="1:401" x14ac:dyDescent="0.35">
      <c r="A312">
        <v>318</v>
      </c>
      <c r="B312" t="s">
        <v>4</v>
      </c>
      <c r="C312" t="s">
        <v>181</v>
      </c>
      <c r="D312" t="s">
        <v>316</v>
      </c>
      <c r="E312">
        <v>898.30960000000005</v>
      </c>
      <c r="F312">
        <v>0.92035469999999997</v>
      </c>
      <c r="G312">
        <v>26.02252</v>
      </c>
      <c r="H312">
        <v>0</v>
      </c>
      <c r="I312">
        <v>0</v>
      </c>
      <c r="J312">
        <v>0.92032069999999999</v>
      </c>
      <c r="K312">
        <v>25.869869999999999</v>
      </c>
      <c r="L312">
        <v>0</v>
      </c>
      <c r="M312">
        <v>0</v>
      </c>
      <c r="N312">
        <v>0.92026569999999996</v>
      </c>
      <c r="O312">
        <v>25.56119</v>
      </c>
      <c r="P312">
        <v>0</v>
      </c>
      <c r="Q312">
        <v>0</v>
      </c>
      <c r="R312">
        <v>0.92019839999999997</v>
      </c>
      <c r="S312">
        <v>25.09674</v>
      </c>
      <c r="T312">
        <v>0</v>
      </c>
      <c r="U312">
        <v>0</v>
      </c>
      <c r="V312">
        <v>0.92009370000000001</v>
      </c>
      <c r="W312">
        <v>24.832699999999999</v>
      </c>
      <c r="X312">
        <v>0</v>
      </c>
      <c r="Y312">
        <v>0</v>
      </c>
      <c r="Z312">
        <v>0.91999209999999998</v>
      </c>
      <c r="AA312">
        <v>24.599869999999999</v>
      </c>
      <c r="AB312">
        <v>0</v>
      </c>
      <c r="AC312">
        <v>0</v>
      </c>
      <c r="AD312">
        <v>0.91987220000000003</v>
      </c>
      <c r="AE312">
        <v>24.416</v>
      </c>
      <c r="AF312">
        <v>0</v>
      </c>
      <c r="AG312">
        <v>0</v>
      </c>
      <c r="AH312">
        <v>0.91975819999999997</v>
      </c>
      <c r="AI312">
        <v>24.379280000000001</v>
      </c>
      <c r="AJ312">
        <v>0</v>
      </c>
      <c r="AK312">
        <v>0</v>
      </c>
      <c r="AL312">
        <v>0.91963910000000004</v>
      </c>
      <c r="AM312">
        <v>24.382339999999999</v>
      </c>
      <c r="AN312">
        <v>0</v>
      </c>
      <c r="AO312">
        <v>0</v>
      </c>
      <c r="AP312">
        <v>0.91952029999999996</v>
      </c>
      <c r="AQ312">
        <v>24.658930000000002</v>
      </c>
      <c r="AR312">
        <v>0</v>
      </c>
      <c r="AS312">
        <v>0</v>
      </c>
      <c r="AT312">
        <v>0.91940900000000003</v>
      </c>
      <c r="AU312">
        <v>24.960519999999999</v>
      </c>
      <c r="AV312">
        <v>0</v>
      </c>
      <c r="AW312">
        <v>0</v>
      </c>
      <c r="AX312">
        <v>0.91929890000000003</v>
      </c>
      <c r="AY312">
        <v>24.945920000000001</v>
      </c>
      <c r="AZ312">
        <v>0</v>
      </c>
      <c r="BA312">
        <v>0</v>
      </c>
      <c r="BB312">
        <v>0.91918279999999997</v>
      </c>
      <c r="BC312">
        <v>24.794149999999998</v>
      </c>
      <c r="BD312">
        <v>0</v>
      </c>
      <c r="BE312">
        <v>0</v>
      </c>
      <c r="BF312">
        <v>0.91911350000000003</v>
      </c>
      <c r="BG312">
        <v>24.455850000000002</v>
      </c>
      <c r="BH312" s="1">
        <v>4.9606419999999999E-32</v>
      </c>
      <c r="BI312" s="1">
        <v>3.972688E-29</v>
      </c>
      <c r="BJ312">
        <v>0.91900599999999999</v>
      </c>
      <c r="BK312">
        <v>24.021319999999999</v>
      </c>
      <c r="BL312" s="1">
        <v>9.7055970000000005E-20</v>
      </c>
      <c r="BM312" s="1">
        <v>5.8977570000000005E-17</v>
      </c>
      <c r="BN312">
        <v>0.91893720000000001</v>
      </c>
      <c r="BO312">
        <v>23.736789999999999</v>
      </c>
      <c r="BP312" s="1">
        <v>3.8605710000000002E-11</v>
      </c>
      <c r="BQ312" s="1">
        <v>2.134559E-8</v>
      </c>
      <c r="BR312">
        <v>0.91886159999999995</v>
      </c>
      <c r="BS312">
        <v>23.544599999999999</v>
      </c>
      <c r="BT312" s="1">
        <v>8.4038520000000003E-7</v>
      </c>
      <c r="BU312" s="1">
        <v>5.2289610000000005E-4</v>
      </c>
      <c r="BV312">
        <v>0.91879460000000002</v>
      </c>
      <c r="BW312">
        <v>23.67718</v>
      </c>
      <c r="BX312" s="1">
        <v>4.9838460000000003E-4</v>
      </c>
      <c r="BY312">
        <v>0.32942850000000001</v>
      </c>
      <c r="BZ312">
        <v>0.91870390000000002</v>
      </c>
      <c r="CA312">
        <v>23.982189999999999</v>
      </c>
      <c r="CB312" s="1">
        <v>4.5446830000000001E-2</v>
      </c>
      <c r="CC312">
        <v>31.514939999999999</v>
      </c>
      <c r="CD312">
        <v>0.91868229999999995</v>
      </c>
      <c r="CE312">
        <v>24.156179999999999</v>
      </c>
      <c r="CF312">
        <v>1.0492570000000001</v>
      </c>
      <c r="CG312">
        <v>758.69290000000001</v>
      </c>
      <c r="CH312">
        <v>0.91862860000000002</v>
      </c>
      <c r="CI312">
        <v>24.301300000000001</v>
      </c>
      <c r="CJ312">
        <v>8.0720139999999994</v>
      </c>
      <c r="CK312">
        <v>6057.1239999999998</v>
      </c>
      <c r="CL312">
        <v>0.91860459999999999</v>
      </c>
      <c r="CM312">
        <v>24.215350000000001</v>
      </c>
      <c r="CN312">
        <v>24.839870000000001</v>
      </c>
      <c r="CO312">
        <v>19276.79</v>
      </c>
      <c r="CP312">
        <v>0.91858689999999998</v>
      </c>
      <c r="CQ312">
        <v>23.813279999999999</v>
      </c>
      <c r="CR312">
        <v>34.966369999999998</v>
      </c>
      <c r="CS312">
        <v>27989.05</v>
      </c>
      <c r="CT312">
        <v>0.91859829999999998</v>
      </c>
      <c r="CU312">
        <v>23.5001</v>
      </c>
      <c r="CV312">
        <v>25.07461</v>
      </c>
      <c r="CW312">
        <v>20628.189999999999</v>
      </c>
      <c r="CX312">
        <v>0.91857580000000005</v>
      </c>
      <c r="CY312">
        <v>23.335460000000001</v>
      </c>
      <c r="CZ312">
        <v>9.9436149999999994</v>
      </c>
      <c r="DA312">
        <v>8391.8040000000001</v>
      </c>
      <c r="DB312">
        <v>0.91858070000000003</v>
      </c>
      <c r="DC312">
        <v>23.724530000000001</v>
      </c>
      <c r="DD312">
        <v>2.34707</v>
      </c>
      <c r="DE312">
        <v>2027.2349999999999</v>
      </c>
      <c r="DF312">
        <v>0.91856179999999998</v>
      </c>
      <c r="DG312">
        <v>24.34845</v>
      </c>
      <c r="DH312">
        <v>0.3553617</v>
      </c>
      <c r="DI312">
        <v>313.02499999999998</v>
      </c>
      <c r="DJ312">
        <v>0.91856349999999998</v>
      </c>
      <c r="DK312">
        <v>24.899480000000001</v>
      </c>
      <c r="DL312" s="1">
        <v>4.1458509999999997E-2</v>
      </c>
      <c r="DM312">
        <v>36.64282</v>
      </c>
      <c r="DN312">
        <v>0.91856899999999997</v>
      </c>
      <c r="DO312">
        <v>25.373000000000001</v>
      </c>
      <c r="DP312" s="1">
        <v>8.4025929999999999E-3</v>
      </c>
      <c r="DQ312">
        <v>7.0400830000000001</v>
      </c>
      <c r="DR312">
        <v>0.91857739999999999</v>
      </c>
      <c r="DS312">
        <v>25.356179999999998</v>
      </c>
      <c r="DT312" s="1">
        <v>5.1693319999999996E-3</v>
      </c>
      <c r="DU312">
        <v>4.187595</v>
      </c>
      <c r="DV312">
        <v>0.91857129999999998</v>
      </c>
      <c r="DW312">
        <v>25.08445</v>
      </c>
      <c r="DX312" s="1">
        <v>4.2405919999999996E-3</v>
      </c>
      <c r="DY312">
        <v>3.4233980000000002</v>
      </c>
      <c r="DZ312">
        <v>0.91857719999999998</v>
      </c>
      <c r="EA312">
        <v>24.875019999999999</v>
      </c>
      <c r="EB312" s="1">
        <v>3.5687119999999999E-3</v>
      </c>
      <c r="EC312">
        <v>2.8799730000000001</v>
      </c>
      <c r="ED312">
        <v>0.91854740000000001</v>
      </c>
      <c r="EE312">
        <v>24.70269</v>
      </c>
      <c r="EF312" s="1">
        <v>3.0210049999999998E-3</v>
      </c>
      <c r="EG312">
        <v>2.437503</v>
      </c>
      <c r="EH312">
        <v>0.91853499999999999</v>
      </c>
      <c r="EI312">
        <v>24.85155</v>
      </c>
      <c r="EJ312" s="1">
        <v>2.571215E-3</v>
      </c>
      <c r="EK312">
        <v>2.0741420000000002</v>
      </c>
      <c r="EL312">
        <v>0.91850469999999995</v>
      </c>
      <c r="EM312">
        <v>25.257339999999999</v>
      </c>
      <c r="EN312" s="1">
        <v>2.2025069999999998E-3</v>
      </c>
      <c r="EO312">
        <v>1.7762819999999999</v>
      </c>
      <c r="EP312">
        <v>0.91847769999999995</v>
      </c>
      <c r="EQ312">
        <v>25.659739999999999</v>
      </c>
      <c r="ER312" s="1">
        <v>1.90003E-3</v>
      </c>
      <c r="ES312">
        <v>1.531933</v>
      </c>
      <c r="ET312">
        <v>0.91845350000000003</v>
      </c>
      <c r="EU312">
        <v>25.93159</v>
      </c>
      <c r="EV312" s="1">
        <v>1.6508429999999999E-3</v>
      </c>
      <c r="EW312">
        <v>1.330681</v>
      </c>
      <c r="EX312">
        <v>0.9184061</v>
      </c>
      <c r="EY312">
        <v>25.785340000000001</v>
      </c>
      <c r="EZ312" s="1">
        <v>1.445272E-3</v>
      </c>
      <c r="FA312">
        <v>1.164706</v>
      </c>
      <c r="FB312">
        <v>0.91836510000000005</v>
      </c>
      <c r="FC312">
        <v>25.443519999999999</v>
      </c>
      <c r="FD312" s="1">
        <v>1.2743069999999999E-3</v>
      </c>
      <c r="FE312">
        <v>1.0267250000000001</v>
      </c>
      <c r="FF312">
        <v>0.91831119999999999</v>
      </c>
      <c r="FG312">
        <v>25.220790000000001</v>
      </c>
      <c r="FH312" s="1">
        <v>1.1308259999999999E-3</v>
      </c>
      <c r="FI312">
        <v>0.91092220000000002</v>
      </c>
      <c r="FJ312">
        <v>0.91827530000000002</v>
      </c>
      <c r="FK312">
        <v>25.048449999999999</v>
      </c>
      <c r="FL312" s="1">
        <v>1.009544E-3</v>
      </c>
      <c r="FM312">
        <v>0.81311080000000002</v>
      </c>
      <c r="FN312">
        <v>0.91822400000000004</v>
      </c>
      <c r="FO312">
        <v>25.289249999999999</v>
      </c>
      <c r="FP312" s="1">
        <v>9.0690180000000005E-4</v>
      </c>
      <c r="FQ312">
        <v>0.73031380000000001</v>
      </c>
      <c r="FR312">
        <v>0.91817459999999995</v>
      </c>
      <c r="FS312">
        <v>25.663740000000001</v>
      </c>
      <c r="FT312" s="1">
        <v>8.2048600000000005E-4</v>
      </c>
      <c r="FU312">
        <v>0.66055940000000002</v>
      </c>
      <c r="FV312">
        <v>0.91812110000000002</v>
      </c>
      <c r="FW312">
        <v>25.724019999999999</v>
      </c>
      <c r="FX312" s="1">
        <v>7.4781979999999999E-4</v>
      </c>
      <c r="FY312">
        <v>0.60194530000000002</v>
      </c>
      <c r="FZ312">
        <v>0.91807530000000004</v>
      </c>
      <c r="GA312">
        <v>25.693840000000002</v>
      </c>
      <c r="GB312" s="1">
        <v>6.8640870000000003E-4</v>
      </c>
      <c r="GC312">
        <v>0.55239959999999999</v>
      </c>
      <c r="GD312">
        <v>0.91801140000000003</v>
      </c>
      <c r="GE312">
        <v>25.442270000000001</v>
      </c>
      <c r="GF312" s="1">
        <v>6.3387009999999995E-4</v>
      </c>
      <c r="GG312">
        <v>0.5100597</v>
      </c>
      <c r="GH312">
        <v>0.91798809999999997</v>
      </c>
      <c r="GI312">
        <v>25.325859999999999</v>
      </c>
      <c r="GJ312" s="1">
        <v>5.8817639999999996E-4</v>
      </c>
      <c r="GK312">
        <v>0.47323130000000002</v>
      </c>
      <c r="GL312">
        <v>0.91794969999999998</v>
      </c>
      <c r="GM312">
        <v>25.30341</v>
      </c>
      <c r="GN312" s="1">
        <v>5.4897850000000005E-4</v>
      </c>
      <c r="GO312">
        <v>0.44161070000000002</v>
      </c>
      <c r="GP312">
        <v>0.91790620000000001</v>
      </c>
      <c r="GQ312">
        <v>25.247060000000001</v>
      </c>
      <c r="GR312" s="1">
        <v>5.1496729999999996E-4</v>
      </c>
      <c r="GS312">
        <v>0.4142187</v>
      </c>
      <c r="GT312">
        <v>0.91788460000000005</v>
      </c>
      <c r="GU312">
        <v>25.065819999999999</v>
      </c>
      <c r="GV312" s="1">
        <v>4.8487619999999998E-4</v>
      </c>
      <c r="GW312">
        <v>0.3899878</v>
      </c>
      <c r="GX312">
        <v>0.91785419999999995</v>
      </c>
      <c r="GY312">
        <v>25.037479999999999</v>
      </c>
      <c r="GZ312" s="1">
        <v>4.5821449999999998E-4</v>
      </c>
      <c r="HA312">
        <v>0.36851329999999999</v>
      </c>
      <c r="HB312">
        <v>0.91785490000000003</v>
      </c>
      <c r="HC312">
        <v>25.241140000000001</v>
      </c>
      <c r="HD312" s="1">
        <v>4.3469320000000001E-4</v>
      </c>
      <c r="HE312">
        <v>0.3495547</v>
      </c>
      <c r="HF312">
        <v>0.91784619999999995</v>
      </c>
      <c r="HG312">
        <v>25.39676</v>
      </c>
      <c r="HH312" s="1">
        <v>4.137101E-4</v>
      </c>
      <c r="HI312">
        <v>0.33266240000000002</v>
      </c>
      <c r="HJ312">
        <v>0.91781409999999997</v>
      </c>
      <c r="HK312">
        <v>25.264140000000001</v>
      </c>
      <c r="HL312" s="1">
        <v>3.9444529999999999E-4</v>
      </c>
      <c r="HM312">
        <v>0.31717210000000001</v>
      </c>
      <c r="HN312">
        <v>0.91782390000000003</v>
      </c>
      <c r="HO312">
        <v>24.87304</v>
      </c>
      <c r="HP312" s="1">
        <v>3.7673740000000001E-4</v>
      </c>
      <c r="HQ312">
        <v>0.30291580000000001</v>
      </c>
      <c r="HR312">
        <v>0.91782149999999996</v>
      </c>
      <c r="HS312">
        <v>24.708290000000002</v>
      </c>
      <c r="HT312" s="1">
        <v>3.6065670000000002E-4</v>
      </c>
      <c r="HU312">
        <v>0.2899774</v>
      </c>
      <c r="HV312">
        <v>0.91783760000000003</v>
      </c>
      <c r="HW312">
        <v>24.58268</v>
      </c>
      <c r="HX312" s="1">
        <v>3.45862E-4</v>
      </c>
      <c r="HY312">
        <v>0.27807349999999997</v>
      </c>
      <c r="HZ312">
        <v>0.91782090000000005</v>
      </c>
      <c r="IA312">
        <v>24.664870000000001</v>
      </c>
      <c r="IB312" s="1">
        <v>3.3234680000000002E-4</v>
      </c>
      <c r="IC312">
        <v>0.26718819999999999</v>
      </c>
      <c r="ID312">
        <v>0.91782909999999995</v>
      </c>
      <c r="IE312">
        <v>24.870170000000002</v>
      </c>
      <c r="IF312" s="1">
        <v>3.2005139999999999E-4</v>
      </c>
      <c r="IG312">
        <v>0.25729279999999999</v>
      </c>
      <c r="IH312">
        <v>0.91784299999999996</v>
      </c>
      <c r="II312">
        <v>24.910070000000001</v>
      </c>
      <c r="IJ312" s="1">
        <v>3.0870300000000002E-4</v>
      </c>
      <c r="IK312">
        <v>0.24815970000000001</v>
      </c>
      <c r="IL312">
        <v>0.91783360000000003</v>
      </c>
      <c r="IM312">
        <v>24.906659999999999</v>
      </c>
      <c r="IN312" s="1">
        <v>2.9809159999999999E-4</v>
      </c>
      <c r="IO312">
        <v>0.23963870000000001</v>
      </c>
      <c r="IP312">
        <v>0.91785669999999997</v>
      </c>
      <c r="IQ312">
        <v>24.719090000000001</v>
      </c>
      <c r="IR312" s="1">
        <v>2.8798940000000002E-4</v>
      </c>
      <c r="IS312">
        <v>0.23151160000000001</v>
      </c>
      <c r="IT312">
        <v>0.91784860000000001</v>
      </c>
      <c r="IU312">
        <v>24.505569999999999</v>
      </c>
      <c r="IV312" s="1">
        <v>2.7837009999999999E-4</v>
      </c>
      <c r="IW312">
        <v>0.22378480000000001</v>
      </c>
      <c r="IX312">
        <v>0.9178345</v>
      </c>
      <c r="IY312">
        <v>24.417619999999999</v>
      </c>
      <c r="IZ312" s="1">
        <v>2.6927720000000002E-4</v>
      </c>
      <c r="JA312">
        <v>0.21647569999999999</v>
      </c>
      <c r="JB312">
        <v>0.91783020000000004</v>
      </c>
      <c r="JC312">
        <v>24.341699999999999</v>
      </c>
      <c r="JD312" s="1">
        <v>2.607752E-4</v>
      </c>
      <c r="JE312">
        <v>0.20964640000000001</v>
      </c>
      <c r="JF312">
        <v>0.91782430000000004</v>
      </c>
      <c r="JG312">
        <v>24.69529</v>
      </c>
      <c r="JH312" s="1">
        <v>2.5267989999999999E-4</v>
      </c>
      <c r="JI312">
        <v>0.20314570000000001</v>
      </c>
      <c r="JJ312">
        <v>0.91781369999999995</v>
      </c>
      <c r="JK312">
        <v>25.121230000000001</v>
      </c>
      <c r="JL312" s="1">
        <v>2.4474460000000001E-4</v>
      </c>
      <c r="JM312">
        <v>0.1967766</v>
      </c>
      <c r="JN312">
        <v>0.91778360000000003</v>
      </c>
      <c r="JO312">
        <v>25.35754</v>
      </c>
      <c r="JP312" s="1">
        <v>2.3699600000000001E-4</v>
      </c>
      <c r="JQ312">
        <v>0.19056390000000001</v>
      </c>
      <c r="JR312">
        <v>0.91778669999999996</v>
      </c>
      <c r="JS312">
        <v>25.431819999999998</v>
      </c>
      <c r="JT312" s="1">
        <v>2.2947209999999999E-4</v>
      </c>
      <c r="JU312">
        <v>0.1845144</v>
      </c>
      <c r="JV312">
        <v>0.91774389999999995</v>
      </c>
      <c r="JW312">
        <v>25.287120000000002</v>
      </c>
      <c r="JX312" s="1">
        <v>2.2235540000000001E-4</v>
      </c>
      <c r="JY312">
        <v>0.17879999999999999</v>
      </c>
      <c r="JZ312">
        <v>0.91770609999999997</v>
      </c>
      <c r="KA312">
        <v>24.993410000000001</v>
      </c>
      <c r="KB312" s="1">
        <v>2.1572219999999999E-4</v>
      </c>
      <c r="KC312">
        <v>0.1734667</v>
      </c>
      <c r="KD312">
        <v>0.91769990000000001</v>
      </c>
      <c r="KE312">
        <v>24.786259999999999</v>
      </c>
      <c r="KF312" s="1">
        <v>2.0924569999999999E-4</v>
      </c>
      <c r="KG312">
        <v>0.16827500000000001</v>
      </c>
      <c r="KH312">
        <v>0.91765580000000002</v>
      </c>
      <c r="KI312">
        <v>24.688649999999999</v>
      </c>
      <c r="KJ312" s="1">
        <v>2.028365E-4</v>
      </c>
      <c r="KK312">
        <v>0.16313320000000001</v>
      </c>
      <c r="KL312">
        <v>0.91762980000000005</v>
      </c>
      <c r="KM312">
        <v>25.04626</v>
      </c>
      <c r="KN312" s="1">
        <v>1.9665700000000001E-4</v>
      </c>
      <c r="KO312">
        <v>0.15817700000000001</v>
      </c>
      <c r="KP312">
        <v>0.91759159999999995</v>
      </c>
      <c r="KQ312">
        <v>25.56174</v>
      </c>
      <c r="KR312" s="1">
        <v>1.906973E-4</v>
      </c>
      <c r="KS312">
        <v>0.15338650000000001</v>
      </c>
      <c r="KT312">
        <v>0.91752460000000002</v>
      </c>
      <c r="KU312">
        <v>25.958770000000001</v>
      </c>
      <c r="KV312" s="1">
        <v>1.8502110000000001E-4</v>
      </c>
      <c r="KW312">
        <v>0.14882980000000001</v>
      </c>
      <c r="KX312">
        <v>0.9174793</v>
      </c>
      <c r="KY312">
        <v>26.201499999999999</v>
      </c>
      <c r="KZ312" s="1">
        <v>1.7966020000000001E-4</v>
      </c>
      <c r="LA312">
        <v>0.14452590000000001</v>
      </c>
      <c r="LB312">
        <v>0.91745410000000005</v>
      </c>
      <c r="LC312">
        <v>26.02608</v>
      </c>
      <c r="LD312" s="1">
        <v>1.7437750000000001E-4</v>
      </c>
      <c r="LE312">
        <v>0.14028350000000001</v>
      </c>
      <c r="LF312">
        <v>0.91742270000000004</v>
      </c>
      <c r="LG312">
        <v>25.655139999999999</v>
      </c>
      <c r="LH312" s="1">
        <v>1.6935149999999999E-4</v>
      </c>
      <c r="LI312">
        <v>0.136245</v>
      </c>
      <c r="LJ312">
        <v>0.91736499999999999</v>
      </c>
      <c r="LK312">
        <v>25.449590000000001</v>
      </c>
      <c r="LL312" s="1">
        <v>1.6444760000000001E-4</v>
      </c>
      <c r="LM312">
        <v>0.13231219999999999</v>
      </c>
      <c r="LN312">
        <v>0.91733679999999995</v>
      </c>
      <c r="LO312">
        <v>25.37818</v>
      </c>
      <c r="LP312" s="1">
        <v>1.596658E-4</v>
      </c>
      <c r="LQ312">
        <v>0.12846769999999999</v>
      </c>
      <c r="LR312">
        <v>0.91728560000000003</v>
      </c>
      <c r="LS312">
        <v>25.861409999999999</v>
      </c>
      <c r="LT312" s="1">
        <v>1.551495E-4</v>
      </c>
      <c r="LU312">
        <v>0.1248411</v>
      </c>
      <c r="LV312">
        <v>0.91724859999999997</v>
      </c>
      <c r="LW312">
        <v>26.453859999999999</v>
      </c>
      <c r="LX312" s="1">
        <v>1.5075089999999999E-4</v>
      </c>
      <c r="LY312">
        <v>0.1213075</v>
      </c>
      <c r="LZ312">
        <v>0.91723120000000002</v>
      </c>
      <c r="MA312">
        <v>26.905940000000001</v>
      </c>
      <c r="MB312" s="1">
        <v>1.4650009999999999E-4</v>
      </c>
      <c r="MC312">
        <v>0.11788990000000001</v>
      </c>
      <c r="MD312">
        <v>0.91720449999999998</v>
      </c>
      <c r="ME312">
        <v>27.287960000000002</v>
      </c>
      <c r="MF312" s="1">
        <v>1.4251460000000001E-4</v>
      </c>
      <c r="MG312">
        <v>0.1146822</v>
      </c>
      <c r="MH312">
        <v>0.91715210000000003</v>
      </c>
      <c r="MI312">
        <v>27.27881</v>
      </c>
      <c r="MJ312" s="1">
        <v>1.3870620000000001E-4</v>
      </c>
      <c r="MK312">
        <v>0.1116263</v>
      </c>
      <c r="ML312">
        <v>0.91712640000000001</v>
      </c>
      <c r="MM312">
        <v>27.03717</v>
      </c>
      <c r="MN312" s="1">
        <v>1.3494749999999999E-4</v>
      </c>
      <c r="MO312">
        <v>0.1086054</v>
      </c>
      <c r="MP312">
        <v>0.9170992</v>
      </c>
      <c r="MQ312">
        <v>26.839700000000001</v>
      </c>
      <c r="MR312" s="1">
        <v>1.313168E-4</v>
      </c>
      <c r="MS312">
        <v>0.1056834</v>
      </c>
      <c r="MT312">
        <v>0.91704940000000001</v>
      </c>
      <c r="MU312">
        <v>26.593019999999999</v>
      </c>
      <c r="MV312" s="1">
        <v>1.2790990000000001E-4</v>
      </c>
      <c r="MW312">
        <v>0.1029427</v>
      </c>
      <c r="MX312">
        <v>0.91704569999999996</v>
      </c>
      <c r="MY312">
        <v>26.40963</v>
      </c>
      <c r="MZ312" s="1">
        <v>1.245676E-4</v>
      </c>
      <c r="NA312">
        <v>0.1002615</v>
      </c>
      <c r="NB312">
        <v>0.91701509999999997</v>
      </c>
      <c r="NC312">
        <v>26.436489999999999</v>
      </c>
      <c r="ND312" s="1">
        <v>1.211854E-4</v>
      </c>
      <c r="NE312" s="1">
        <v>9.7544530000000004E-2</v>
      </c>
      <c r="NF312">
        <v>0.91697320000000004</v>
      </c>
      <c r="NG312">
        <v>26.743120000000001</v>
      </c>
      <c r="NH312" s="1">
        <v>1.1787559999999999E-4</v>
      </c>
      <c r="NI312" s="1">
        <v>9.4886319999999996E-2</v>
      </c>
      <c r="NJ312">
        <v>0.91694509999999996</v>
      </c>
      <c r="NK312">
        <v>26.77251</v>
      </c>
      <c r="NL312" s="1">
        <v>1.146123E-4</v>
      </c>
      <c r="NM312" s="1">
        <v>9.2264490000000005E-2</v>
      </c>
      <c r="NN312">
        <v>0.916933</v>
      </c>
      <c r="NO312">
        <v>26.52488</v>
      </c>
      <c r="NP312" s="1">
        <v>1.114927E-4</v>
      </c>
      <c r="NQ312">
        <v>8.9752799999999994E-2</v>
      </c>
      <c r="NR312">
        <v>0.91689520000000002</v>
      </c>
      <c r="NS312">
        <v>26.351019999999998</v>
      </c>
      <c r="NT312" s="1">
        <v>1.085117E-4</v>
      </c>
      <c r="NU312" s="1">
        <v>8.7357019999999994E-2</v>
      </c>
      <c r="NV312">
        <v>0.91684960000000004</v>
      </c>
      <c r="NW312">
        <v>26.216650000000001</v>
      </c>
      <c r="NX312" s="1">
        <v>1.056387E-4</v>
      </c>
      <c r="NY312" s="1">
        <v>8.5046280000000002E-2</v>
      </c>
      <c r="NZ312">
        <v>0.91684310000000002</v>
      </c>
      <c r="OA312">
        <v>26.03726</v>
      </c>
      <c r="OB312" s="1">
        <v>1.027654E-4</v>
      </c>
      <c r="OC312" s="1">
        <v>8.2737019999999994E-2</v>
      </c>
      <c r="OD312">
        <v>0.91681489999999999</v>
      </c>
      <c r="OE312">
        <v>26.169530000000002</v>
      </c>
      <c r="OF312" s="1">
        <v>9.9905810000000002E-5</v>
      </c>
      <c r="OG312" s="1">
        <v>8.0442620000000006E-2</v>
      </c>
      <c r="OH312">
        <v>0.91677649999999999</v>
      </c>
      <c r="OI312">
        <v>26.488959999999999</v>
      </c>
      <c r="OJ312" s="1">
        <v>9.7044610000000003E-5</v>
      </c>
      <c r="OK312" s="1">
        <v>7.8143389999999993E-2</v>
      </c>
    </row>
    <row r="313" spans="1:401" x14ac:dyDescent="0.35">
      <c r="A313">
        <v>319</v>
      </c>
      <c r="B313" t="s">
        <v>4</v>
      </c>
      <c r="C313" t="s">
        <v>181</v>
      </c>
      <c r="D313" t="s">
        <v>317</v>
      </c>
      <c r="E313">
        <v>920.83439999999996</v>
      </c>
      <c r="F313">
        <v>1.0109779999999999</v>
      </c>
      <c r="G313">
        <v>26.04251</v>
      </c>
      <c r="H313">
        <v>0</v>
      </c>
      <c r="I313">
        <v>0</v>
      </c>
      <c r="J313">
        <v>1.01091</v>
      </c>
      <c r="K313">
        <v>25.902190000000001</v>
      </c>
      <c r="L313">
        <v>0</v>
      </c>
      <c r="M313">
        <v>0</v>
      </c>
      <c r="N313">
        <v>1.0108600000000001</v>
      </c>
      <c r="O313">
        <v>25.601990000000001</v>
      </c>
      <c r="P313">
        <v>0</v>
      </c>
      <c r="Q313">
        <v>0</v>
      </c>
      <c r="R313">
        <v>1.010759</v>
      </c>
      <c r="S313">
        <v>25.141010000000001</v>
      </c>
      <c r="T313">
        <v>0</v>
      </c>
      <c r="U313">
        <v>0</v>
      </c>
      <c r="V313">
        <v>1.0106280000000001</v>
      </c>
      <c r="W313">
        <v>24.866209999999999</v>
      </c>
      <c r="X313">
        <v>0</v>
      </c>
      <c r="Y313">
        <v>0</v>
      </c>
      <c r="Z313">
        <v>1.0104900000000001</v>
      </c>
      <c r="AA313">
        <v>24.627030000000001</v>
      </c>
      <c r="AB313">
        <v>0</v>
      </c>
      <c r="AC313">
        <v>0</v>
      </c>
      <c r="AD313">
        <v>1.010364</v>
      </c>
      <c r="AE313">
        <v>24.43047</v>
      </c>
      <c r="AF313">
        <v>0</v>
      </c>
      <c r="AG313">
        <v>0</v>
      </c>
      <c r="AH313">
        <v>1.0102070000000001</v>
      </c>
      <c r="AI313">
        <v>24.38852</v>
      </c>
      <c r="AJ313">
        <v>0</v>
      </c>
      <c r="AK313">
        <v>0</v>
      </c>
      <c r="AL313">
        <v>1.0100629999999999</v>
      </c>
      <c r="AM313">
        <v>24.40053</v>
      </c>
      <c r="AN313">
        <v>0</v>
      </c>
      <c r="AO313">
        <v>0</v>
      </c>
      <c r="AP313">
        <v>1.0099229999999999</v>
      </c>
      <c r="AQ313">
        <v>24.689150000000001</v>
      </c>
      <c r="AR313">
        <v>0</v>
      </c>
      <c r="AS313">
        <v>0</v>
      </c>
      <c r="AT313">
        <v>1.0097609999999999</v>
      </c>
      <c r="AU313">
        <v>25.009540000000001</v>
      </c>
      <c r="AV313">
        <v>0</v>
      </c>
      <c r="AW313">
        <v>0</v>
      </c>
      <c r="AX313">
        <v>1.00962</v>
      </c>
      <c r="AY313">
        <v>25.004380000000001</v>
      </c>
      <c r="AZ313">
        <v>0</v>
      </c>
      <c r="BA313">
        <v>0</v>
      </c>
      <c r="BB313">
        <v>1.009482</v>
      </c>
      <c r="BC313">
        <v>24.8446</v>
      </c>
      <c r="BD313">
        <v>0</v>
      </c>
      <c r="BE313">
        <v>0</v>
      </c>
      <c r="BF313">
        <v>1.0093719999999999</v>
      </c>
      <c r="BG313">
        <v>24.496860000000002</v>
      </c>
      <c r="BH313" s="1">
        <v>5.0508869999999998E-33</v>
      </c>
      <c r="BI313" s="1">
        <v>4.0744450000000002E-30</v>
      </c>
      <c r="BJ313">
        <v>1.009234</v>
      </c>
      <c r="BK313">
        <v>24.049489999999999</v>
      </c>
      <c r="BL313" s="1">
        <v>5.3091589999999999E-20</v>
      </c>
      <c r="BM313" s="1">
        <v>3.1052040000000003E-17</v>
      </c>
      <c r="BN313">
        <v>1.00915</v>
      </c>
      <c r="BO313">
        <v>23.754529999999999</v>
      </c>
      <c r="BP313" s="1">
        <v>1.330296E-11</v>
      </c>
      <c r="BQ313" s="1">
        <v>7.263871E-9</v>
      </c>
      <c r="BR313">
        <v>1.0090330000000001</v>
      </c>
      <c r="BS313">
        <v>23.562740000000002</v>
      </c>
      <c r="BT313" s="1">
        <v>4.7209180000000001E-7</v>
      </c>
      <c r="BU313" s="1">
        <v>2.9323929999999998E-4</v>
      </c>
      <c r="BV313">
        <v>1.0089490000000001</v>
      </c>
      <c r="BW313">
        <v>23.699059999999999</v>
      </c>
      <c r="BX313" s="1">
        <v>3.2835390000000001E-4</v>
      </c>
      <c r="BY313">
        <v>0.21711359999999999</v>
      </c>
      <c r="BZ313">
        <v>1.0088649999999999</v>
      </c>
      <c r="CA313">
        <v>24.012879999999999</v>
      </c>
      <c r="CB313" s="1">
        <v>3.3520689999999999E-2</v>
      </c>
      <c r="CC313">
        <v>23.279990000000002</v>
      </c>
      <c r="CD313">
        <v>1.008805</v>
      </c>
      <c r="CE313">
        <v>24.186810000000001</v>
      </c>
      <c r="CF313">
        <v>0.84821679999999999</v>
      </c>
      <c r="CG313">
        <v>614.80240000000003</v>
      </c>
      <c r="CH313">
        <v>1.008759</v>
      </c>
      <c r="CI313">
        <v>24.334510000000002</v>
      </c>
      <c r="CJ313">
        <v>7.0586270000000004</v>
      </c>
      <c r="CK313">
        <v>5313.0230000000001</v>
      </c>
      <c r="CL313">
        <v>1.008748</v>
      </c>
      <c r="CM313">
        <v>24.243030000000001</v>
      </c>
      <c r="CN313">
        <v>23.27636</v>
      </c>
      <c r="CO313">
        <v>18129.259999999998</v>
      </c>
      <c r="CP313">
        <v>1.0086980000000001</v>
      </c>
      <c r="CQ313">
        <v>23.84384</v>
      </c>
      <c r="CR313">
        <v>34.875509999999998</v>
      </c>
      <c r="CS313">
        <v>28021.67</v>
      </c>
      <c r="CT313">
        <v>1.0086820000000001</v>
      </c>
      <c r="CU313">
        <v>23.521380000000001</v>
      </c>
      <c r="CV313">
        <v>26.430789999999998</v>
      </c>
      <c r="CW313">
        <v>21841.75</v>
      </c>
      <c r="CX313">
        <v>1.0086520000000001</v>
      </c>
      <c r="CY313">
        <v>23.357479999999999</v>
      </c>
      <c r="CZ313">
        <v>11.026759999999999</v>
      </c>
      <c r="DA313">
        <v>9350.6990000000005</v>
      </c>
      <c r="DB313">
        <v>1.0086550000000001</v>
      </c>
      <c r="DC313">
        <v>23.744620000000001</v>
      </c>
      <c r="DD313">
        <v>2.7249599999999998</v>
      </c>
      <c r="DE313">
        <v>2365.6770000000001</v>
      </c>
      <c r="DF313">
        <v>1.0086569999999999</v>
      </c>
      <c r="DG313">
        <v>24.371729999999999</v>
      </c>
      <c r="DH313">
        <v>0.42893429999999999</v>
      </c>
      <c r="DI313">
        <v>379.97269999999997</v>
      </c>
      <c r="DJ313">
        <v>1.0086459999999999</v>
      </c>
      <c r="DK313">
        <v>24.9222</v>
      </c>
      <c r="DL313" s="1">
        <v>5.0443450000000001E-2</v>
      </c>
      <c r="DM313">
        <v>44.972520000000003</v>
      </c>
      <c r="DN313">
        <v>1.008651</v>
      </c>
      <c r="DO313">
        <v>25.392160000000001</v>
      </c>
      <c r="DP313" s="1">
        <v>9.2147380000000001E-3</v>
      </c>
      <c r="DQ313">
        <v>7.8222250000000004</v>
      </c>
      <c r="DR313">
        <v>1.008648</v>
      </c>
      <c r="DS313">
        <v>25.371659999999999</v>
      </c>
      <c r="DT313" s="1">
        <v>5.289134E-3</v>
      </c>
      <c r="DU313">
        <v>4.317285</v>
      </c>
      <c r="DV313">
        <v>1.0086550000000001</v>
      </c>
      <c r="DW313">
        <v>25.098649999999999</v>
      </c>
      <c r="DX313" s="1">
        <v>4.3069789999999998E-3</v>
      </c>
      <c r="DY313">
        <v>3.4998939999999998</v>
      </c>
      <c r="DZ313">
        <v>1.0086580000000001</v>
      </c>
      <c r="EA313">
        <v>24.887930000000001</v>
      </c>
      <c r="EB313" s="1">
        <v>3.621768E-3</v>
      </c>
      <c r="EC313">
        <v>2.941773</v>
      </c>
      <c r="ED313">
        <v>1.008618</v>
      </c>
      <c r="EE313">
        <v>24.723500000000001</v>
      </c>
      <c r="EF313" s="1">
        <v>3.0644959999999999E-3</v>
      </c>
      <c r="EG313">
        <v>2.4885480000000002</v>
      </c>
      <c r="EH313">
        <v>1.008605</v>
      </c>
      <c r="EI313">
        <v>24.883240000000001</v>
      </c>
      <c r="EJ313" s="1">
        <v>2.60692E-3</v>
      </c>
      <c r="EK313">
        <v>2.1164350000000001</v>
      </c>
      <c r="EL313">
        <v>1.0085759999999999</v>
      </c>
      <c r="EM313">
        <v>25.29599</v>
      </c>
      <c r="EN313" s="1">
        <v>2.231757E-3</v>
      </c>
      <c r="EO313">
        <v>1.8113410000000001</v>
      </c>
      <c r="EP313">
        <v>1.0085379999999999</v>
      </c>
      <c r="EQ313">
        <v>25.702249999999999</v>
      </c>
      <c r="ER313" s="1">
        <v>1.9240660000000001E-3</v>
      </c>
      <c r="ES313">
        <v>1.561131</v>
      </c>
      <c r="ET313">
        <v>1.0085120000000001</v>
      </c>
      <c r="EU313">
        <v>25.969149999999999</v>
      </c>
      <c r="EV313" s="1">
        <v>1.67067E-3</v>
      </c>
      <c r="EW313">
        <v>1.3551329999999999</v>
      </c>
      <c r="EX313">
        <v>1.008426</v>
      </c>
      <c r="EY313">
        <v>25.812609999999999</v>
      </c>
      <c r="EZ313" s="1">
        <v>1.461646E-3</v>
      </c>
      <c r="FA313">
        <v>1.1852309999999999</v>
      </c>
      <c r="FB313">
        <v>1.0083770000000001</v>
      </c>
      <c r="FC313">
        <v>25.463069999999998</v>
      </c>
      <c r="FD313" s="1">
        <v>1.2880019999999999E-3</v>
      </c>
      <c r="FE313">
        <v>1.044146</v>
      </c>
      <c r="FF313">
        <v>1.008332</v>
      </c>
      <c r="FG313">
        <v>25.233529999999998</v>
      </c>
      <c r="FH313" s="1">
        <v>1.1423519999999999E-3</v>
      </c>
      <c r="FI313">
        <v>0.92581259999999999</v>
      </c>
      <c r="FJ313">
        <v>1.008265</v>
      </c>
      <c r="FK313">
        <v>25.066240000000001</v>
      </c>
      <c r="FL313" s="1">
        <v>1.019303E-3</v>
      </c>
      <c r="FM313">
        <v>0.82591990000000004</v>
      </c>
      <c r="FN313">
        <v>1.008181</v>
      </c>
      <c r="FO313">
        <v>25.31635</v>
      </c>
      <c r="FP313" s="1">
        <v>9.1514859999999995E-4</v>
      </c>
      <c r="FQ313">
        <v>0.74134699999999998</v>
      </c>
      <c r="FR313">
        <v>1.00814</v>
      </c>
      <c r="FS313">
        <v>25.69783</v>
      </c>
      <c r="FT313" s="1">
        <v>8.2741520000000003E-4</v>
      </c>
      <c r="FU313">
        <v>0.67006390000000005</v>
      </c>
      <c r="FV313">
        <v>1.008049</v>
      </c>
      <c r="FW313">
        <v>25.76493</v>
      </c>
      <c r="FX313" s="1">
        <v>7.5365040000000005E-4</v>
      </c>
      <c r="FY313">
        <v>0.61017350000000004</v>
      </c>
      <c r="FZ313">
        <v>1.007997</v>
      </c>
      <c r="GA313">
        <v>25.722639999999998</v>
      </c>
      <c r="GB313" s="1">
        <v>6.9135430000000003E-4</v>
      </c>
      <c r="GC313">
        <v>0.55958220000000003</v>
      </c>
      <c r="GD313">
        <v>1.0079389999999999</v>
      </c>
      <c r="GE313">
        <v>25.467500000000001</v>
      </c>
      <c r="GF313" s="1">
        <v>6.3814480000000005E-4</v>
      </c>
      <c r="GG313">
        <v>0.51641009999999998</v>
      </c>
      <c r="GH313">
        <v>1.007881</v>
      </c>
      <c r="GI313">
        <v>25.339320000000001</v>
      </c>
      <c r="GJ313" s="1">
        <v>5.9188410000000002E-4</v>
      </c>
      <c r="GK313">
        <v>0.47888540000000002</v>
      </c>
      <c r="GL313">
        <v>1.007833</v>
      </c>
      <c r="GM313">
        <v>25.317869999999999</v>
      </c>
      <c r="GN313" s="1">
        <v>5.5215280000000004E-4</v>
      </c>
      <c r="GO313">
        <v>0.44662839999999998</v>
      </c>
      <c r="GP313">
        <v>1.007798</v>
      </c>
      <c r="GQ313">
        <v>25.266120000000001</v>
      </c>
      <c r="GR313" s="1">
        <v>5.1775159999999998E-4</v>
      </c>
      <c r="GS313">
        <v>0.41873709999999997</v>
      </c>
      <c r="GT313">
        <v>1.007749</v>
      </c>
      <c r="GU313">
        <v>25.097110000000001</v>
      </c>
      <c r="GV313" s="1">
        <v>4.8735050000000001E-4</v>
      </c>
      <c r="GW313">
        <v>0.3941037</v>
      </c>
      <c r="GX313">
        <v>1.007735</v>
      </c>
      <c r="GY313">
        <v>25.081469999999999</v>
      </c>
      <c r="GZ313" s="1">
        <v>4.6039760000000002E-4</v>
      </c>
      <c r="HA313">
        <v>0.37225989999999998</v>
      </c>
      <c r="HB313">
        <v>1.0077020000000001</v>
      </c>
      <c r="HC313">
        <v>25.29149</v>
      </c>
      <c r="HD313" s="1">
        <v>4.3662539999999998E-4</v>
      </c>
      <c r="HE313">
        <v>0.3529815</v>
      </c>
      <c r="HF313">
        <v>1.007687</v>
      </c>
      <c r="HG313">
        <v>25.44744</v>
      </c>
      <c r="HH313" s="1">
        <v>4.154532E-4</v>
      </c>
      <c r="HI313">
        <v>0.33583160000000001</v>
      </c>
      <c r="HJ313">
        <v>1.0076929999999999</v>
      </c>
      <c r="HK313">
        <v>25.295960000000001</v>
      </c>
      <c r="HL313" s="1">
        <v>3.9606009999999998E-4</v>
      </c>
      <c r="HM313">
        <v>0.32014359999999997</v>
      </c>
      <c r="HN313">
        <v>1.0076719999999999</v>
      </c>
      <c r="HO313">
        <v>24.894110000000001</v>
      </c>
      <c r="HP313" s="1">
        <v>3.7820619999999998E-4</v>
      </c>
      <c r="HQ313">
        <v>0.3056873</v>
      </c>
      <c r="HR313">
        <v>1.007673</v>
      </c>
      <c r="HS313">
        <v>24.71228</v>
      </c>
      <c r="HT313" s="1">
        <v>3.6199609999999999E-4</v>
      </c>
      <c r="HU313">
        <v>0.29256900000000002</v>
      </c>
      <c r="HV313">
        <v>1.0076609999999999</v>
      </c>
      <c r="HW313">
        <v>24.595980000000001</v>
      </c>
      <c r="HX313" s="1">
        <v>3.4709569999999998E-4</v>
      </c>
      <c r="HY313">
        <v>0.28051219999999999</v>
      </c>
      <c r="HZ313">
        <v>1.00769</v>
      </c>
      <c r="IA313">
        <v>24.694610000000001</v>
      </c>
      <c r="IB313" s="1">
        <v>3.3346809999999999E-4</v>
      </c>
      <c r="IC313">
        <v>0.26947700000000002</v>
      </c>
      <c r="ID313">
        <v>1.007673</v>
      </c>
      <c r="IE313">
        <v>24.912949999999999</v>
      </c>
      <c r="IF313" s="1">
        <v>3.2107700000000002E-4</v>
      </c>
      <c r="IG313">
        <v>0.25944879999999998</v>
      </c>
      <c r="IH313">
        <v>1.007682</v>
      </c>
      <c r="II313">
        <v>24.959530000000001</v>
      </c>
      <c r="IJ313" s="1">
        <v>3.0965300000000001E-4</v>
      </c>
      <c r="IK313">
        <v>0.25020330000000002</v>
      </c>
      <c r="IL313">
        <v>1.0076750000000001</v>
      </c>
      <c r="IM313">
        <v>24.948689999999999</v>
      </c>
      <c r="IN313" s="1">
        <v>2.989911E-4</v>
      </c>
      <c r="IO313">
        <v>0.24159459999999999</v>
      </c>
      <c r="IP313">
        <v>1.0076970000000001</v>
      </c>
      <c r="IQ313">
        <v>24.742010000000001</v>
      </c>
      <c r="IR313" s="1">
        <v>2.8884510000000001E-4</v>
      </c>
      <c r="IS313">
        <v>0.23338690000000001</v>
      </c>
      <c r="IT313">
        <v>1.0076689999999999</v>
      </c>
      <c r="IU313">
        <v>24.521100000000001</v>
      </c>
      <c r="IV313" s="1">
        <v>2.7918810000000002E-4</v>
      </c>
      <c r="IW313">
        <v>0.2255887</v>
      </c>
      <c r="IX313">
        <v>1.007668</v>
      </c>
      <c r="IY313">
        <v>24.431280000000001</v>
      </c>
      <c r="IZ313" s="1">
        <v>2.700383E-4</v>
      </c>
      <c r="JA313">
        <v>0.21819330000000001</v>
      </c>
      <c r="JB313">
        <v>1.007671</v>
      </c>
      <c r="JC313">
        <v>24.363389999999999</v>
      </c>
      <c r="JD313" s="1">
        <v>2.6149140000000001E-4</v>
      </c>
      <c r="JE313">
        <v>0.21129049999999999</v>
      </c>
      <c r="JF313">
        <v>1.007636</v>
      </c>
      <c r="JG313">
        <v>24.720369999999999</v>
      </c>
      <c r="JH313" s="1">
        <v>2.5337310000000002E-4</v>
      </c>
      <c r="JI313">
        <v>0.20473440000000001</v>
      </c>
      <c r="JJ313">
        <v>1.0076229999999999</v>
      </c>
      <c r="JK313">
        <v>25.15709</v>
      </c>
      <c r="JL313" s="1">
        <v>2.4542439999999997E-4</v>
      </c>
      <c r="JM313">
        <v>0.19832089999999999</v>
      </c>
      <c r="JN313">
        <v>1.0076099999999999</v>
      </c>
      <c r="JO313">
        <v>25.395710000000001</v>
      </c>
      <c r="JP313" s="1">
        <v>2.3765980000000001E-4</v>
      </c>
      <c r="JQ313">
        <v>0.19205700000000001</v>
      </c>
      <c r="JR313">
        <v>1.007592</v>
      </c>
      <c r="JS313">
        <v>25.462160000000001</v>
      </c>
      <c r="JT313" s="1">
        <v>2.3011120000000001E-4</v>
      </c>
      <c r="JU313">
        <v>0.18595539999999999</v>
      </c>
      <c r="JV313">
        <v>1.0075480000000001</v>
      </c>
      <c r="JW313">
        <v>25.31232</v>
      </c>
      <c r="JX313" s="1">
        <v>2.229524E-4</v>
      </c>
      <c r="JY313">
        <v>0.1801748</v>
      </c>
      <c r="JZ313">
        <v>1.0075190000000001</v>
      </c>
      <c r="KA313">
        <v>25.01606</v>
      </c>
      <c r="KB313" s="1">
        <v>2.1628270000000001E-4</v>
      </c>
      <c r="KC313">
        <v>0.17478060000000001</v>
      </c>
      <c r="KD313">
        <v>1.0074689999999999</v>
      </c>
      <c r="KE313">
        <v>24.802219999999998</v>
      </c>
      <c r="KF313" s="1">
        <v>2.0980719999999999E-4</v>
      </c>
      <c r="KG313">
        <v>0.16955770000000001</v>
      </c>
      <c r="KH313">
        <v>1.0074419999999999</v>
      </c>
      <c r="KI313">
        <v>24.704080000000001</v>
      </c>
      <c r="KJ313" s="1">
        <v>2.033813E-4</v>
      </c>
      <c r="KK313">
        <v>0.16437270000000001</v>
      </c>
      <c r="KL313">
        <v>1.007385</v>
      </c>
      <c r="KM313">
        <v>25.066140000000001</v>
      </c>
      <c r="KN313" s="1">
        <v>1.9718639999999999E-4</v>
      </c>
      <c r="KO313">
        <v>0.15937380000000001</v>
      </c>
      <c r="KP313">
        <v>1.0073399999999999</v>
      </c>
      <c r="KQ313">
        <v>25.59056</v>
      </c>
      <c r="KR313" s="1">
        <v>1.912026E-4</v>
      </c>
      <c r="KS313">
        <v>0.15453510000000001</v>
      </c>
      <c r="KT313">
        <v>1.0072829999999999</v>
      </c>
      <c r="KU313">
        <v>25.99811</v>
      </c>
      <c r="KV313" s="1">
        <v>1.8549770000000001E-4</v>
      </c>
      <c r="KW313">
        <v>0.14992900000000001</v>
      </c>
      <c r="KX313">
        <v>1.0072300000000001</v>
      </c>
      <c r="KY313">
        <v>26.24174</v>
      </c>
      <c r="KZ313" s="1">
        <v>1.8012010000000001E-4</v>
      </c>
      <c r="LA313">
        <v>0.14558260000000001</v>
      </c>
      <c r="LB313">
        <v>1.0072000000000001</v>
      </c>
      <c r="LC313">
        <v>26.058689999999999</v>
      </c>
      <c r="LD313" s="1">
        <v>1.7482660000000001E-4</v>
      </c>
      <c r="LE313">
        <v>0.1413085</v>
      </c>
      <c r="LF313">
        <v>1.007139</v>
      </c>
      <c r="LG313">
        <v>25.678789999999999</v>
      </c>
      <c r="LH313" s="1">
        <v>1.697786E-4</v>
      </c>
      <c r="LI313">
        <v>0.1372266</v>
      </c>
      <c r="LJ313">
        <v>1.00709</v>
      </c>
      <c r="LK313">
        <v>25.462980000000002</v>
      </c>
      <c r="LL313" s="1">
        <v>1.6486990000000001E-4</v>
      </c>
      <c r="LM313">
        <v>0.13326669999999999</v>
      </c>
      <c r="LN313">
        <v>1.007034</v>
      </c>
      <c r="LO313">
        <v>25.396339999999999</v>
      </c>
      <c r="LP313" s="1">
        <v>1.600696E-4</v>
      </c>
      <c r="LQ313">
        <v>0.12938479999999999</v>
      </c>
      <c r="LR313">
        <v>1.0069710000000001</v>
      </c>
      <c r="LS313">
        <v>25.884740000000001</v>
      </c>
      <c r="LT313" s="1">
        <v>1.555339E-4</v>
      </c>
      <c r="LU313">
        <v>0.1257202</v>
      </c>
      <c r="LV313">
        <v>1.0069429999999999</v>
      </c>
      <c r="LW313">
        <v>26.490359999999999</v>
      </c>
      <c r="LX313" s="1">
        <v>1.5112820000000001E-4</v>
      </c>
      <c r="LY313">
        <v>0.1221593</v>
      </c>
      <c r="LZ313">
        <v>1.00688</v>
      </c>
      <c r="MA313">
        <v>26.94538</v>
      </c>
      <c r="MB313" s="1">
        <v>1.4685920000000001E-4</v>
      </c>
      <c r="MC313">
        <v>0.1187086</v>
      </c>
      <c r="MD313">
        <v>1.0068429999999999</v>
      </c>
      <c r="ME313">
        <v>27.322389999999999</v>
      </c>
      <c r="MF313" s="1">
        <v>1.428504E-4</v>
      </c>
      <c r="MG313">
        <v>0.1154635</v>
      </c>
      <c r="MH313">
        <v>1.006807</v>
      </c>
      <c r="MI313">
        <v>27.302869999999999</v>
      </c>
      <c r="MJ313" s="1">
        <v>1.3903289999999999E-4</v>
      </c>
      <c r="MK313">
        <v>0.1123827</v>
      </c>
      <c r="ML313">
        <v>1.0067759999999999</v>
      </c>
      <c r="MM313">
        <v>27.06007</v>
      </c>
      <c r="MN313" s="1">
        <v>1.3527130000000001E-4</v>
      </c>
      <c r="MO313">
        <v>0.1093421</v>
      </c>
      <c r="MP313">
        <v>1.0067410000000001</v>
      </c>
      <c r="MQ313">
        <v>26.856349999999999</v>
      </c>
      <c r="MR313" s="1">
        <v>1.3162389999999999E-4</v>
      </c>
      <c r="MS313">
        <v>0.10639</v>
      </c>
      <c r="MT313">
        <v>1.006705</v>
      </c>
      <c r="MU313">
        <v>26.61598</v>
      </c>
      <c r="MV313" s="1">
        <v>1.2819860000000001E-4</v>
      </c>
      <c r="MW313">
        <v>0.10361869999999999</v>
      </c>
      <c r="MX313">
        <v>1.0066489999999999</v>
      </c>
      <c r="MY313">
        <v>26.439350000000001</v>
      </c>
      <c r="MZ313" s="1">
        <v>1.248589E-4</v>
      </c>
      <c r="NA313">
        <v>0.1009261</v>
      </c>
      <c r="NB313">
        <v>1.0066139999999999</v>
      </c>
      <c r="NC313">
        <v>26.47533</v>
      </c>
      <c r="ND313" s="1">
        <v>1.21477E-4</v>
      </c>
      <c r="NE313" s="1">
        <v>9.8195660000000004E-2</v>
      </c>
      <c r="NF313">
        <v>1.006589</v>
      </c>
      <c r="NG313">
        <v>26.779260000000001</v>
      </c>
      <c r="NH313" s="1">
        <v>1.1815920000000001E-4</v>
      </c>
      <c r="NI313" s="1">
        <v>9.551461E-2</v>
      </c>
      <c r="NJ313">
        <v>1.0065539999999999</v>
      </c>
      <c r="NK313">
        <v>26.808669999999999</v>
      </c>
      <c r="NL313" s="1">
        <v>1.14892E-4</v>
      </c>
      <c r="NM313" s="1">
        <v>9.2876539999999994E-2</v>
      </c>
      <c r="NN313">
        <v>1.0065090000000001</v>
      </c>
      <c r="NO313">
        <v>26.549330000000001</v>
      </c>
      <c r="NP313" s="1">
        <v>1.117567E-4</v>
      </c>
      <c r="NQ313" s="1">
        <v>9.0340089999999998E-2</v>
      </c>
      <c r="NR313">
        <v>1.006473</v>
      </c>
      <c r="NS313">
        <v>26.364840000000001</v>
      </c>
      <c r="NT313" s="1">
        <v>1.0876500000000001E-4</v>
      </c>
      <c r="NU313" s="1">
        <v>8.7922739999999999E-2</v>
      </c>
      <c r="NV313">
        <v>1.0064390000000001</v>
      </c>
      <c r="NW313">
        <v>26.229839999999999</v>
      </c>
      <c r="NX313" s="1">
        <v>1.058874E-4</v>
      </c>
      <c r="NY313">
        <v>8.5595299999999999E-2</v>
      </c>
      <c r="NZ313">
        <v>1.0063979999999999</v>
      </c>
      <c r="OA313">
        <v>26.05986</v>
      </c>
      <c r="OB313" s="1">
        <v>1.030117E-4</v>
      </c>
      <c r="OC313" s="1">
        <v>8.3273589999999995E-2</v>
      </c>
      <c r="OD313">
        <v>1.006372</v>
      </c>
      <c r="OE313">
        <v>26.204989999999999</v>
      </c>
      <c r="OF313" s="1">
        <v>1.001542E-4</v>
      </c>
      <c r="OG313" s="1">
        <v>8.0968189999999995E-2</v>
      </c>
      <c r="OH313">
        <v>1.0063230000000001</v>
      </c>
      <c r="OI313">
        <v>26.535319999999999</v>
      </c>
      <c r="OJ313" s="1">
        <v>9.7289969999999996E-5</v>
      </c>
      <c r="OK313" s="1">
        <v>7.8654849999999998E-2</v>
      </c>
    </row>
    <row r="314" spans="1:401" x14ac:dyDescent="0.35">
      <c r="A314">
        <v>320</v>
      </c>
      <c r="B314" t="s">
        <v>4</v>
      </c>
      <c r="C314" t="s">
        <v>181</v>
      </c>
      <c r="D314" t="s">
        <v>318</v>
      </c>
      <c r="E314">
        <v>858.68259999999998</v>
      </c>
      <c r="F314">
        <v>0.95675520000000003</v>
      </c>
      <c r="G314">
        <v>26.0593</v>
      </c>
      <c r="H314">
        <v>0</v>
      </c>
      <c r="I314">
        <v>0</v>
      </c>
      <c r="J314">
        <v>0.9569067</v>
      </c>
      <c r="K314">
        <v>25.929569999999998</v>
      </c>
      <c r="L314">
        <v>0</v>
      </c>
      <c r="M314">
        <v>0</v>
      </c>
      <c r="N314">
        <v>0.95705870000000004</v>
      </c>
      <c r="O314">
        <v>25.637149999999998</v>
      </c>
      <c r="P314">
        <v>0</v>
      </c>
      <c r="Q314">
        <v>0</v>
      </c>
      <c r="R314">
        <v>0.95716869999999998</v>
      </c>
      <c r="S314">
        <v>25.180319999999998</v>
      </c>
      <c r="T314">
        <v>0</v>
      </c>
      <c r="U314">
        <v>0</v>
      </c>
      <c r="V314">
        <v>0.95723060000000004</v>
      </c>
      <c r="W314">
        <v>24.89752</v>
      </c>
      <c r="X314">
        <v>0</v>
      </c>
      <c r="Y314">
        <v>0</v>
      </c>
      <c r="Z314">
        <v>0.95734620000000004</v>
      </c>
      <c r="AA314">
        <v>24.651499999999999</v>
      </c>
      <c r="AB314">
        <v>0</v>
      </c>
      <c r="AC314">
        <v>0</v>
      </c>
      <c r="AD314">
        <v>0.95742099999999997</v>
      </c>
      <c r="AE314">
        <v>24.443770000000001</v>
      </c>
      <c r="AF314">
        <v>0</v>
      </c>
      <c r="AG314">
        <v>0</v>
      </c>
      <c r="AH314">
        <v>0.95752970000000004</v>
      </c>
      <c r="AI314">
        <v>24.39659</v>
      </c>
      <c r="AJ314">
        <v>0</v>
      </c>
      <c r="AK314">
        <v>0</v>
      </c>
      <c r="AL314">
        <v>0.95762409999999998</v>
      </c>
      <c r="AM314">
        <v>24.414429999999999</v>
      </c>
      <c r="AN314">
        <v>0</v>
      </c>
      <c r="AO314">
        <v>0</v>
      </c>
      <c r="AP314">
        <v>0.95771839999999997</v>
      </c>
      <c r="AQ314">
        <v>24.713149999999999</v>
      </c>
      <c r="AR314">
        <v>0</v>
      </c>
      <c r="AS314">
        <v>0</v>
      </c>
      <c r="AT314">
        <v>0.95782299999999998</v>
      </c>
      <c r="AU314">
        <v>25.050560000000001</v>
      </c>
      <c r="AV314">
        <v>0</v>
      </c>
      <c r="AW314">
        <v>0</v>
      </c>
      <c r="AX314">
        <v>0.95790059999999999</v>
      </c>
      <c r="AY314">
        <v>25.054379999999998</v>
      </c>
      <c r="AZ314">
        <v>0</v>
      </c>
      <c r="BA314">
        <v>0</v>
      </c>
      <c r="BB314">
        <v>0.95797659999999996</v>
      </c>
      <c r="BC314">
        <v>24.890529999999998</v>
      </c>
      <c r="BD314">
        <v>0</v>
      </c>
      <c r="BE314">
        <v>0</v>
      </c>
      <c r="BF314">
        <v>0.95810720000000005</v>
      </c>
      <c r="BG314">
        <v>24.5351</v>
      </c>
      <c r="BH314" s="1">
        <v>4.9459110000000003E-34</v>
      </c>
      <c r="BI314" s="1">
        <v>3.536456E-31</v>
      </c>
      <c r="BJ314">
        <v>0.95815220000000001</v>
      </c>
      <c r="BK314">
        <v>24.07526</v>
      </c>
      <c r="BL314" s="1">
        <v>2.6129209999999999E-20</v>
      </c>
      <c r="BM314" s="1">
        <v>1.378176E-17</v>
      </c>
      <c r="BN314">
        <v>0.95823349999999996</v>
      </c>
      <c r="BO314">
        <v>23.770700000000001</v>
      </c>
      <c r="BP314" s="1">
        <v>4.1096759999999996E-12</v>
      </c>
      <c r="BQ314" s="1">
        <v>2.0630019999999998E-9</v>
      </c>
      <c r="BR314">
        <v>0.95833270000000004</v>
      </c>
      <c r="BS314">
        <v>23.578150000000001</v>
      </c>
      <c r="BT314" s="1">
        <v>2.6354879999999999E-7</v>
      </c>
      <c r="BU314" s="1">
        <v>1.5035250000000001E-4</v>
      </c>
      <c r="BV314">
        <v>0.95840429999999999</v>
      </c>
      <c r="BW314">
        <v>23.718029999999999</v>
      </c>
      <c r="BX314" s="1">
        <v>2.1555550000000001E-4</v>
      </c>
      <c r="BY314">
        <v>0.13001170000000001</v>
      </c>
      <c r="BZ314">
        <v>0.95846220000000004</v>
      </c>
      <c r="CA314">
        <v>24.038709999999998</v>
      </c>
      <c r="CB314" s="1">
        <v>2.4644059999999999E-2</v>
      </c>
      <c r="CC314">
        <v>15.50967</v>
      </c>
      <c r="CD314">
        <v>0.95852360000000003</v>
      </c>
      <c r="CE314">
        <v>24.212879999999998</v>
      </c>
      <c r="CF314">
        <v>0.68337630000000005</v>
      </c>
      <c r="CG314">
        <v>446.072</v>
      </c>
      <c r="CH314">
        <v>0.95858940000000004</v>
      </c>
      <c r="CI314">
        <v>24.363040000000002</v>
      </c>
      <c r="CJ314">
        <v>6.1494859999999996</v>
      </c>
      <c r="CK314">
        <v>4143.7889999999998</v>
      </c>
      <c r="CL314">
        <v>0.95865230000000001</v>
      </c>
      <c r="CM314">
        <v>24.267520000000001</v>
      </c>
      <c r="CN314">
        <v>21.719539999999999</v>
      </c>
      <c r="CO314">
        <v>15059.54</v>
      </c>
      <c r="CP314">
        <v>0.95870759999999999</v>
      </c>
      <c r="CQ314">
        <v>23.871559999999999</v>
      </c>
      <c r="CR314">
        <v>34.606349999999999</v>
      </c>
      <c r="CS314">
        <v>24616.07</v>
      </c>
      <c r="CT314">
        <v>0.95875449999999995</v>
      </c>
      <c r="CU314">
        <v>23.540559999999999</v>
      </c>
      <c r="CV314">
        <v>27.70805</v>
      </c>
      <c r="CW314">
        <v>20171.310000000001</v>
      </c>
      <c r="CX314">
        <v>0.95881709999999998</v>
      </c>
      <c r="CY314">
        <v>23.375889999999998</v>
      </c>
      <c r="CZ314">
        <v>12.15207</v>
      </c>
      <c r="DA314">
        <v>9034.6080000000002</v>
      </c>
      <c r="DB314">
        <v>0.95887820000000001</v>
      </c>
      <c r="DC314">
        <v>23.761140000000001</v>
      </c>
      <c r="DD314">
        <v>3.141804</v>
      </c>
      <c r="DE314">
        <v>2380.6289999999999</v>
      </c>
      <c r="DF314">
        <v>0.95893170000000005</v>
      </c>
      <c r="DG314">
        <v>24.389520000000001</v>
      </c>
      <c r="DH314">
        <v>0.51407340000000001</v>
      </c>
      <c r="DI314">
        <v>395.9821</v>
      </c>
      <c r="DJ314">
        <v>0.95896199999999998</v>
      </c>
      <c r="DK314">
        <v>24.94051</v>
      </c>
      <c r="DL314" s="1">
        <v>6.1258170000000001E-2</v>
      </c>
      <c r="DM314">
        <v>47.511890000000001</v>
      </c>
      <c r="DN314">
        <v>0.95900350000000001</v>
      </c>
      <c r="DO314">
        <v>25.407710000000002</v>
      </c>
      <c r="DP314" s="1">
        <v>1.020628E-2</v>
      </c>
      <c r="DQ314">
        <v>7.6404810000000003</v>
      </c>
      <c r="DR314">
        <v>0.95908559999999998</v>
      </c>
      <c r="DS314">
        <v>25.38542</v>
      </c>
      <c r="DT314" s="1">
        <v>5.4208190000000003E-3</v>
      </c>
      <c r="DU314">
        <v>3.9170759999999998</v>
      </c>
      <c r="DV314">
        <v>0.95910850000000003</v>
      </c>
      <c r="DW314">
        <v>25.111930000000001</v>
      </c>
      <c r="DX314" s="1">
        <v>4.3739069999999998E-3</v>
      </c>
      <c r="DY314">
        <v>3.1464150000000002</v>
      </c>
      <c r="DZ314">
        <v>0.95916769999999996</v>
      </c>
      <c r="EA314">
        <v>24.8992</v>
      </c>
      <c r="EB314" s="1">
        <v>3.6748179999999998E-3</v>
      </c>
      <c r="EC314">
        <v>2.642436</v>
      </c>
      <c r="ED314">
        <v>0.95920249999999996</v>
      </c>
      <c r="EE314">
        <v>24.74053</v>
      </c>
      <c r="EF314" s="1">
        <v>3.1079430000000002E-3</v>
      </c>
      <c r="EG314">
        <v>2.2343540000000002</v>
      </c>
      <c r="EH314">
        <v>0.95926730000000004</v>
      </c>
      <c r="EI314">
        <v>24.908850000000001</v>
      </c>
      <c r="EJ314" s="1">
        <v>2.6426150000000001E-3</v>
      </c>
      <c r="EK314">
        <v>1.899443</v>
      </c>
      <c r="EL314">
        <v>0.95931109999999997</v>
      </c>
      <c r="EM314">
        <v>25.327300000000001</v>
      </c>
      <c r="EN314" s="1">
        <v>2.2609919999999999E-3</v>
      </c>
      <c r="EO314">
        <v>1.624763</v>
      </c>
      <c r="EP314">
        <v>0.95935610000000004</v>
      </c>
      <c r="EQ314">
        <v>25.737690000000001</v>
      </c>
      <c r="ER314" s="1">
        <v>1.94808E-3</v>
      </c>
      <c r="ES314">
        <v>1.3995569999999999</v>
      </c>
      <c r="ET314">
        <v>0.95939399999999997</v>
      </c>
      <c r="EU314">
        <v>26.001760000000001</v>
      </c>
      <c r="EV314" s="1">
        <v>1.6904680000000001E-3</v>
      </c>
      <c r="EW314">
        <v>1.2142109999999999</v>
      </c>
      <c r="EX314">
        <v>0.95946779999999998</v>
      </c>
      <c r="EY314">
        <v>25.837949999999999</v>
      </c>
      <c r="EZ314" s="1">
        <v>1.4780010000000001E-3</v>
      </c>
      <c r="FA314">
        <v>1.0613330000000001</v>
      </c>
      <c r="FB314">
        <v>0.95953390000000005</v>
      </c>
      <c r="FC314">
        <v>25.481629999999999</v>
      </c>
      <c r="FD314" s="1">
        <v>1.3016670000000001E-3</v>
      </c>
      <c r="FE314">
        <v>0.93452109999999999</v>
      </c>
      <c r="FF314">
        <v>0.95958239999999995</v>
      </c>
      <c r="FG314">
        <v>25.244990000000001</v>
      </c>
      <c r="FH314" s="1">
        <v>1.153844E-3</v>
      </c>
      <c r="FI314">
        <v>0.82820439999999995</v>
      </c>
      <c r="FJ314">
        <v>0.95965889999999998</v>
      </c>
      <c r="FK314">
        <v>25.081520000000001</v>
      </c>
      <c r="FL314" s="1">
        <v>1.02903E-3</v>
      </c>
      <c r="FM314">
        <v>0.73850550000000004</v>
      </c>
      <c r="FN314">
        <v>0.95972990000000002</v>
      </c>
      <c r="FO314">
        <v>25.33886</v>
      </c>
      <c r="FP314" s="1">
        <v>9.2337120000000005E-4</v>
      </c>
      <c r="FQ314">
        <v>0.66254789999999997</v>
      </c>
      <c r="FR314">
        <v>0.95979369999999997</v>
      </c>
      <c r="FS314">
        <v>25.725529999999999</v>
      </c>
      <c r="FT314" s="1">
        <v>8.3432440000000003E-4</v>
      </c>
      <c r="FU314">
        <v>0.59851089999999996</v>
      </c>
      <c r="FV314">
        <v>0.95985290000000001</v>
      </c>
      <c r="FW314">
        <v>25.799530000000001</v>
      </c>
      <c r="FX314" s="1">
        <v>7.5946279999999998E-4</v>
      </c>
      <c r="FY314">
        <v>0.54470059999999998</v>
      </c>
      <c r="FZ314">
        <v>0.95992789999999995</v>
      </c>
      <c r="GA314">
        <v>25.748930000000001</v>
      </c>
      <c r="GB314" s="1">
        <v>6.9628059999999996E-4</v>
      </c>
      <c r="GC314">
        <v>0.49927559999999999</v>
      </c>
      <c r="GD314">
        <v>0.96000300000000005</v>
      </c>
      <c r="GE314">
        <v>25.490279999999998</v>
      </c>
      <c r="GF314" s="1">
        <v>6.4239500000000003E-4</v>
      </c>
      <c r="GG314">
        <v>0.46056520000000001</v>
      </c>
      <c r="GH314">
        <v>0.9600921</v>
      </c>
      <c r="GI314">
        <v>25.351479999999999</v>
      </c>
      <c r="GJ314" s="1">
        <v>5.9557619999999996E-4</v>
      </c>
      <c r="GK314">
        <v>0.42693540000000002</v>
      </c>
      <c r="GL314">
        <v>0.96015439999999996</v>
      </c>
      <c r="GM314">
        <v>25.329989999999999</v>
      </c>
      <c r="GN314" s="1">
        <v>5.5531069999999996E-4</v>
      </c>
      <c r="GO314">
        <v>0.39799459999999998</v>
      </c>
      <c r="GP314">
        <v>0.96023639999999999</v>
      </c>
      <c r="GQ314">
        <v>25.282260000000001</v>
      </c>
      <c r="GR314" s="1">
        <v>5.2051829999999997E-4</v>
      </c>
      <c r="GS314">
        <v>0.37301640000000003</v>
      </c>
      <c r="GT314">
        <v>0.9602986</v>
      </c>
      <c r="GU314">
        <v>25.123249999999999</v>
      </c>
      <c r="GV314" s="1">
        <v>4.8980550000000001E-4</v>
      </c>
      <c r="GW314">
        <v>0.35097509999999998</v>
      </c>
      <c r="GX314">
        <v>0.96035119999999996</v>
      </c>
      <c r="GY314">
        <v>25.11891</v>
      </c>
      <c r="GZ314" s="1">
        <v>4.6256580000000002E-4</v>
      </c>
      <c r="HA314">
        <v>0.3314261</v>
      </c>
      <c r="HB314">
        <v>0.96042110000000003</v>
      </c>
      <c r="HC314">
        <v>25.33381</v>
      </c>
      <c r="HD314" s="1">
        <v>4.3854300000000001E-4</v>
      </c>
      <c r="HE314">
        <v>0.31417010000000001</v>
      </c>
      <c r="HF314">
        <v>0.96047640000000001</v>
      </c>
      <c r="HG314">
        <v>25.49099</v>
      </c>
      <c r="HH314" s="1">
        <v>4.1717730000000001E-4</v>
      </c>
      <c r="HI314">
        <v>0.298842</v>
      </c>
      <c r="HJ314">
        <v>0.96050950000000002</v>
      </c>
      <c r="HK314">
        <v>25.32565</v>
      </c>
      <c r="HL314" s="1">
        <v>3.976559E-4</v>
      </c>
      <c r="HM314">
        <v>0.284854</v>
      </c>
      <c r="HN314">
        <v>0.96057060000000005</v>
      </c>
      <c r="HO314">
        <v>24.914470000000001</v>
      </c>
      <c r="HP314" s="1">
        <v>3.7966250000000002E-4</v>
      </c>
      <c r="HQ314">
        <v>0.27194740000000001</v>
      </c>
      <c r="HR314">
        <v>0.96061269999999999</v>
      </c>
      <c r="HS314">
        <v>24.716200000000001</v>
      </c>
      <c r="HT314" s="1">
        <v>3.6332189999999998E-4</v>
      </c>
      <c r="HU314">
        <v>0.26023269999999998</v>
      </c>
      <c r="HV314">
        <v>0.96066039999999997</v>
      </c>
      <c r="HW314">
        <v>24.606760000000001</v>
      </c>
      <c r="HX314" s="1">
        <v>3.4831690000000003E-4</v>
      </c>
      <c r="HY314">
        <v>0.24947540000000001</v>
      </c>
      <c r="HZ314">
        <v>0.96065880000000003</v>
      </c>
      <c r="IA314">
        <v>24.718879999999999</v>
      </c>
      <c r="IB314" s="1">
        <v>3.3457760000000001E-4</v>
      </c>
      <c r="IC314">
        <v>0.23962259999999999</v>
      </c>
      <c r="ID314">
        <v>0.96069110000000002</v>
      </c>
      <c r="IE314">
        <v>24.947790000000001</v>
      </c>
      <c r="IF314" s="1">
        <v>3.2209079999999998E-4</v>
      </c>
      <c r="IG314">
        <v>0.23066819999999999</v>
      </c>
      <c r="IH314">
        <v>0.96073129999999995</v>
      </c>
      <c r="II314">
        <v>25.002199999999998</v>
      </c>
      <c r="IJ314" s="1">
        <v>3.1059190000000002E-4</v>
      </c>
      <c r="IK314">
        <v>0.22242219999999999</v>
      </c>
      <c r="IL314">
        <v>0.9607367</v>
      </c>
      <c r="IM314">
        <v>24.985320000000002</v>
      </c>
      <c r="IN314" s="1">
        <v>2.9987619999999999E-4</v>
      </c>
      <c r="IO314">
        <v>0.21475459999999999</v>
      </c>
      <c r="IP314">
        <v>0.96078509999999995</v>
      </c>
      <c r="IQ314">
        <v>24.76315</v>
      </c>
      <c r="IR314" s="1">
        <v>2.8968709999999999E-4</v>
      </c>
      <c r="IS314">
        <v>0.2074511</v>
      </c>
      <c r="IT314">
        <v>0.96079020000000004</v>
      </c>
      <c r="IU314">
        <v>24.535589999999999</v>
      </c>
      <c r="IV314" s="1">
        <v>2.7999280000000001E-4</v>
      </c>
      <c r="IW314">
        <v>0.2005122</v>
      </c>
      <c r="IX314">
        <v>0.96081740000000004</v>
      </c>
      <c r="IY314">
        <v>24.442769999999999</v>
      </c>
      <c r="IZ314" s="1">
        <v>2.707912E-4</v>
      </c>
      <c r="JA314">
        <v>0.1939246</v>
      </c>
      <c r="JB314">
        <v>0.96082509999999999</v>
      </c>
      <c r="JC314">
        <v>24.380859999999998</v>
      </c>
      <c r="JD314" s="1">
        <v>2.6219900000000001E-4</v>
      </c>
      <c r="JE314">
        <v>0.18777469999999999</v>
      </c>
      <c r="JF314">
        <v>0.96083669999999999</v>
      </c>
      <c r="JG314">
        <v>24.741009999999999</v>
      </c>
      <c r="JH314" s="1">
        <v>2.540539E-4</v>
      </c>
      <c r="JI314">
        <v>0.18194299999999999</v>
      </c>
      <c r="JJ314">
        <v>0.96084400000000003</v>
      </c>
      <c r="JK314">
        <v>25.186520000000002</v>
      </c>
      <c r="JL314" s="1">
        <v>2.460923E-4</v>
      </c>
      <c r="JM314">
        <v>0.1762484</v>
      </c>
      <c r="JN314">
        <v>0.9608814</v>
      </c>
      <c r="JO314">
        <v>25.42747</v>
      </c>
      <c r="JP314" s="1">
        <v>2.3831300000000001E-4</v>
      </c>
      <c r="JQ314">
        <v>0.17068710000000001</v>
      </c>
      <c r="JR314">
        <v>0.96090370000000003</v>
      </c>
      <c r="JS314">
        <v>25.48808</v>
      </c>
      <c r="JT314" s="1">
        <v>2.307403E-4</v>
      </c>
      <c r="JU314">
        <v>0.16526450000000001</v>
      </c>
      <c r="JV314">
        <v>0.96090889999999995</v>
      </c>
      <c r="JW314">
        <v>25.33597</v>
      </c>
      <c r="JX314" s="1">
        <v>2.235429E-4</v>
      </c>
      <c r="JY314">
        <v>0.16011359999999999</v>
      </c>
      <c r="JZ314">
        <v>0.96090070000000005</v>
      </c>
      <c r="KA314">
        <v>25.036560000000001</v>
      </c>
      <c r="KB314" s="1">
        <v>2.1683410000000001E-4</v>
      </c>
      <c r="KC314">
        <v>0.15530579999999999</v>
      </c>
      <c r="KD314">
        <v>0.96096459999999995</v>
      </c>
      <c r="KE314">
        <v>24.81672</v>
      </c>
      <c r="KF314" s="1">
        <v>2.1035889999999999E-4</v>
      </c>
      <c r="KG314">
        <v>0.1506757</v>
      </c>
      <c r="KH314">
        <v>0.96097489999999997</v>
      </c>
      <c r="KI314">
        <v>24.716629999999999</v>
      </c>
      <c r="KJ314" s="1">
        <v>2.0391800000000001E-4</v>
      </c>
      <c r="KK314">
        <v>0.14607139999999999</v>
      </c>
      <c r="KL314">
        <v>0.96100969999999997</v>
      </c>
      <c r="KM314">
        <v>25.081949999999999</v>
      </c>
      <c r="KN314" s="1">
        <v>1.977065E-4</v>
      </c>
      <c r="KO314">
        <v>0.141629</v>
      </c>
      <c r="KP314">
        <v>0.96103850000000002</v>
      </c>
      <c r="KQ314">
        <v>25.612839999999998</v>
      </c>
      <c r="KR314">
        <v>1.917E-4</v>
      </c>
      <c r="KS314">
        <v>0.13732510000000001</v>
      </c>
      <c r="KT314">
        <v>0.96102399999999999</v>
      </c>
      <c r="KU314">
        <v>26.030380000000001</v>
      </c>
      <c r="KV314" s="1">
        <v>1.859679E-4</v>
      </c>
      <c r="KW314">
        <v>0.13322400000000001</v>
      </c>
      <c r="KX314">
        <v>0.96107920000000002</v>
      </c>
      <c r="KY314">
        <v>26.276039999999998</v>
      </c>
      <c r="KZ314" s="1">
        <v>1.805729E-4</v>
      </c>
      <c r="LA314">
        <v>0.12935820000000001</v>
      </c>
      <c r="LB314">
        <v>0.96109449999999996</v>
      </c>
      <c r="LC314">
        <v>26.088259999999998</v>
      </c>
      <c r="LD314" s="1">
        <v>1.7526940000000001E-4</v>
      </c>
      <c r="LE314">
        <v>0.12556519999999999</v>
      </c>
      <c r="LF314">
        <v>0.96114299999999997</v>
      </c>
      <c r="LG314">
        <v>25.701049999999999</v>
      </c>
      <c r="LH314" s="1">
        <v>1.7019849999999999E-4</v>
      </c>
      <c r="LI314">
        <v>0.12193030000000001</v>
      </c>
      <c r="LJ314">
        <v>0.96114759999999999</v>
      </c>
      <c r="LK314">
        <v>25.47512</v>
      </c>
      <c r="LL314" s="1">
        <v>1.6528509999999999E-4</v>
      </c>
      <c r="LM314">
        <v>0.11841889999999999</v>
      </c>
      <c r="LN314">
        <v>0.96119390000000005</v>
      </c>
      <c r="LO314">
        <v>25.410440000000001</v>
      </c>
      <c r="LP314" s="1">
        <v>1.604679E-4</v>
      </c>
      <c r="LQ314">
        <v>0.1149667</v>
      </c>
      <c r="LR314">
        <v>0.96121000000000001</v>
      </c>
      <c r="LS314">
        <v>25.902930000000001</v>
      </c>
      <c r="LT314" s="1">
        <v>1.5591150000000001E-4</v>
      </c>
      <c r="LU314">
        <v>0.1117037</v>
      </c>
      <c r="LV314">
        <v>0.9612617</v>
      </c>
      <c r="LW314">
        <v>26.519079999999999</v>
      </c>
      <c r="LX314" s="1">
        <v>1.5149919999999999E-4</v>
      </c>
      <c r="LY314">
        <v>0.1085429</v>
      </c>
      <c r="LZ314">
        <v>0.96129869999999995</v>
      </c>
      <c r="MA314">
        <v>26.97823</v>
      </c>
      <c r="MB314" s="1">
        <v>1.4721419999999999E-4</v>
      </c>
      <c r="MC314">
        <v>0.1054732</v>
      </c>
      <c r="MD314">
        <v>0.96133120000000005</v>
      </c>
      <c r="ME314">
        <v>27.351379999999999</v>
      </c>
      <c r="MF314" s="1">
        <v>1.431816E-4</v>
      </c>
      <c r="MG314">
        <v>0.1025807</v>
      </c>
      <c r="MH314">
        <v>0.96133369999999996</v>
      </c>
      <c r="MI314">
        <v>27.32498</v>
      </c>
      <c r="MJ314" s="1">
        <v>1.3935400000000001E-4</v>
      </c>
      <c r="MK314" s="1">
        <v>9.9843719999999997E-2</v>
      </c>
      <c r="ML314">
        <v>0.96137459999999997</v>
      </c>
      <c r="MM314">
        <v>27.081119999999999</v>
      </c>
      <c r="MN314" s="1">
        <v>1.3558959999999999E-4</v>
      </c>
      <c r="MO314" s="1">
        <v>9.7146579999999996E-2</v>
      </c>
      <c r="MP314">
        <v>0.96142660000000002</v>
      </c>
      <c r="MQ314">
        <v>26.870709999999999</v>
      </c>
      <c r="MR314" s="1">
        <v>1.31927E-4</v>
      </c>
      <c r="MS314" s="1">
        <v>9.4520080000000006E-2</v>
      </c>
      <c r="MT314">
        <v>0.96143339999999999</v>
      </c>
      <c r="MU314">
        <v>26.635739999999998</v>
      </c>
      <c r="MV314" s="1">
        <v>1.284828E-4</v>
      </c>
      <c r="MW314" s="1">
        <v>9.2051610000000006E-2</v>
      </c>
      <c r="MX314">
        <v>0.96145510000000001</v>
      </c>
      <c r="MY314">
        <v>26.46508</v>
      </c>
      <c r="MZ314" s="1">
        <v>1.2514420000000001E-4</v>
      </c>
      <c r="NA314" s="1">
        <v>8.9663359999999998E-2</v>
      </c>
      <c r="NB314">
        <v>0.9614722</v>
      </c>
      <c r="NC314">
        <v>26.508179999999999</v>
      </c>
      <c r="ND314" s="1">
        <v>1.217635E-4</v>
      </c>
      <c r="NE314" s="1">
        <v>8.7244989999999994E-2</v>
      </c>
      <c r="NF314">
        <v>0.9615281</v>
      </c>
      <c r="NG314">
        <v>26.810929999999999</v>
      </c>
      <c r="NH314" s="1">
        <v>1.1843839999999999E-4</v>
      </c>
      <c r="NI314" s="1">
        <v>8.4863309999999997E-2</v>
      </c>
      <c r="NJ314">
        <v>0.96154170000000005</v>
      </c>
      <c r="NK314">
        <v>26.840820000000001</v>
      </c>
      <c r="NL314" s="1">
        <v>1.151674E-4</v>
      </c>
      <c r="NM314" s="1">
        <v>8.2522819999999997E-2</v>
      </c>
      <c r="NN314">
        <v>0.96155820000000003</v>
      </c>
      <c r="NO314">
        <v>26.57217</v>
      </c>
      <c r="NP314" s="1">
        <v>1.1201659999999999E-4</v>
      </c>
      <c r="NQ314" s="1">
        <v>8.0264550000000004E-2</v>
      </c>
      <c r="NR314">
        <v>0.96158100000000002</v>
      </c>
      <c r="NS314">
        <v>26.37762</v>
      </c>
      <c r="NT314" s="1">
        <v>1.090142E-4</v>
      </c>
      <c r="NU314" s="1">
        <v>7.8113859999999993E-2</v>
      </c>
      <c r="NV314">
        <v>0.96160179999999995</v>
      </c>
      <c r="NW314">
        <v>26.24127</v>
      </c>
      <c r="NX314" s="1">
        <v>1.061312E-4</v>
      </c>
      <c r="NY314" s="1">
        <v>7.6046740000000002E-2</v>
      </c>
      <c r="NZ314">
        <v>0.96161909999999995</v>
      </c>
      <c r="OA314">
        <v>26.078510000000001</v>
      </c>
      <c r="OB314" s="1">
        <v>1.032536E-4</v>
      </c>
      <c r="OC314" s="1">
        <v>7.3987750000000005E-2</v>
      </c>
      <c r="OD314">
        <v>0.9616595</v>
      </c>
      <c r="OE314">
        <v>26.234210000000001</v>
      </c>
      <c r="OF314" s="1">
        <v>1.003978E-4</v>
      </c>
      <c r="OG314" s="1">
        <v>7.1945170000000003E-2</v>
      </c>
      <c r="OH314">
        <v>0.96168609999999999</v>
      </c>
      <c r="OI314">
        <v>26.57292</v>
      </c>
      <c r="OJ314" s="1">
        <v>9.7531430000000001E-5</v>
      </c>
      <c r="OK314" s="1">
        <v>6.9892469999999998E-2</v>
      </c>
    </row>
    <row r="315" spans="1:401" x14ac:dyDescent="0.35">
      <c r="A315">
        <v>321</v>
      </c>
      <c r="B315" t="s">
        <v>4</v>
      </c>
      <c r="C315" t="s">
        <v>181</v>
      </c>
      <c r="D315" t="s">
        <v>319</v>
      </c>
      <c r="E315">
        <v>883.34400000000005</v>
      </c>
      <c r="F315">
        <v>1.1228849999999999</v>
      </c>
      <c r="G315">
        <v>26.072220000000002</v>
      </c>
      <c r="H315">
        <v>0</v>
      </c>
      <c r="I315">
        <v>0</v>
      </c>
      <c r="J315">
        <v>1.1228050000000001</v>
      </c>
      <c r="K315">
        <v>25.94999</v>
      </c>
      <c r="L315">
        <v>0</v>
      </c>
      <c r="M315">
        <v>0</v>
      </c>
      <c r="N315">
        <v>1.1227050000000001</v>
      </c>
      <c r="O315">
        <v>25.66544</v>
      </c>
      <c r="P315">
        <v>0</v>
      </c>
      <c r="Q315">
        <v>0</v>
      </c>
      <c r="R315">
        <v>1.122579</v>
      </c>
      <c r="S315">
        <v>25.213249999999999</v>
      </c>
      <c r="T315">
        <v>0</v>
      </c>
      <c r="U315">
        <v>0</v>
      </c>
      <c r="V315">
        <v>1.1224160000000001</v>
      </c>
      <c r="W315">
        <v>24.923829999999999</v>
      </c>
      <c r="X315">
        <v>0</v>
      </c>
      <c r="Y315">
        <v>0</v>
      </c>
      <c r="Z315">
        <v>1.1222369999999999</v>
      </c>
      <c r="AA315">
        <v>24.671720000000001</v>
      </c>
      <c r="AB315">
        <v>0</v>
      </c>
      <c r="AC315">
        <v>0</v>
      </c>
      <c r="AD315">
        <v>1.1220319999999999</v>
      </c>
      <c r="AE315">
        <v>24.45486</v>
      </c>
      <c r="AF315">
        <v>0</v>
      </c>
      <c r="AG315">
        <v>0</v>
      </c>
      <c r="AH315">
        <v>1.1218239999999999</v>
      </c>
      <c r="AI315">
        <v>24.40268</v>
      </c>
      <c r="AJ315">
        <v>0</v>
      </c>
      <c r="AK315">
        <v>0</v>
      </c>
      <c r="AL315">
        <v>1.121623</v>
      </c>
      <c r="AM315">
        <v>24.42155</v>
      </c>
      <c r="AN315">
        <v>0</v>
      </c>
      <c r="AO315">
        <v>0</v>
      </c>
      <c r="AP315">
        <v>1.121386</v>
      </c>
      <c r="AQ315">
        <v>24.725750000000001</v>
      </c>
      <c r="AR315">
        <v>0</v>
      </c>
      <c r="AS315">
        <v>0</v>
      </c>
      <c r="AT315">
        <v>1.1211979999999999</v>
      </c>
      <c r="AU315">
        <v>25.07733</v>
      </c>
      <c r="AV315">
        <v>0</v>
      </c>
      <c r="AW315">
        <v>0</v>
      </c>
      <c r="AX315">
        <v>1.120989</v>
      </c>
      <c r="AY315">
        <v>25.090499999999999</v>
      </c>
      <c r="AZ315">
        <v>0</v>
      </c>
      <c r="BA315">
        <v>0</v>
      </c>
      <c r="BB315">
        <v>1.120803</v>
      </c>
      <c r="BC315">
        <v>24.928129999999999</v>
      </c>
      <c r="BD315">
        <v>0</v>
      </c>
      <c r="BE315">
        <v>0</v>
      </c>
      <c r="BF315">
        <v>1.1206309999999999</v>
      </c>
      <c r="BG315">
        <v>24.568380000000001</v>
      </c>
      <c r="BH315" s="1">
        <v>5.1213390000000002E-35</v>
      </c>
      <c r="BI315" s="1">
        <v>3.2265879999999999E-32</v>
      </c>
      <c r="BJ315">
        <v>1.120444</v>
      </c>
      <c r="BK315">
        <v>24.097899999999999</v>
      </c>
      <c r="BL315" s="1">
        <v>1.3057500000000001E-20</v>
      </c>
      <c r="BM315" s="1">
        <v>6.0916120000000003E-18</v>
      </c>
      <c r="BN315">
        <v>1.120298</v>
      </c>
      <c r="BO315">
        <v>23.78491</v>
      </c>
      <c r="BP315" s="1">
        <v>1.3126850000000001E-12</v>
      </c>
      <c r="BQ315" s="1">
        <v>5.6986109999999997E-10</v>
      </c>
      <c r="BR315">
        <v>1.120144</v>
      </c>
      <c r="BS315">
        <v>23.58962</v>
      </c>
      <c r="BT315" s="1">
        <v>1.5904970000000001E-7</v>
      </c>
      <c r="BU315" s="1">
        <v>8.155247E-5</v>
      </c>
      <c r="BV315">
        <v>1.119996</v>
      </c>
      <c r="BW315">
        <v>23.730409999999999</v>
      </c>
      <c r="BX315" s="1">
        <v>1.4999910000000001E-4</v>
      </c>
      <c r="BY315" s="1">
        <v>8.1172590000000003E-2</v>
      </c>
      <c r="BZ315">
        <v>1.1198999999999999</v>
      </c>
      <c r="CA315">
        <v>24.054580000000001</v>
      </c>
      <c r="CB315" s="1">
        <v>1.8915120000000001E-2</v>
      </c>
      <c r="CC315">
        <v>10.646430000000001</v>
      </c>
      <c r="CD315">
        <v>1.119804</v>
      </c>
      <c r="CE315">
        <v>24.23021</v>
      </c>
      <c r="CF315">
        <v>0.56737360000000003</v>
      </c>
      <c r="CG315">
        <v>330.0532</v>
      </c>
      <c r="CH315">
        <v>1.1197319999999999</v>
      </c>
      <c r="CI315">
        <v>24.382110000000001</v>
      </c>
      <c r="CJ315">
        <v>5.4571779999999999</v>
      </c>
      <c r="CK315">
        <v>3265.3040000000001</v>
      </c>
      <c r="CL315">
        <v>1.119648</v>
      </c>
      <c r="CM315">
        <v>24.288180000000001</v>
      </c>
      <c r="CN315">
        <v>20.4254</v>
      </c>
      <c r="CO315">
        <v>12530.27</v>
      </c>
      <c r="CP315">
        <v>1.119624</v>
      </c>
      <c r="CQ315">
        <v>23.895530000000001</v>
      </c>
      <c r="CR315">
        <v>34.259889999999999</v>
      </c>
      <c r="CS315">
        <v>21484.03</v>
      </c>
      <c r="CT315">
        <v>1.11958</v>
      </c>
      <c r="CU315">
        <v>23.557120000000001</v>
      </c>
      <c r="CV315">
        <v>28.718160000000001</v>
      </c>
      <c r="CW315">
        <v>18366.849999999999</v>
      </c>
      <c r="CX315">
        <v>1.1195409999999999</v>
      </c>
      <c r="CY315">
        <v>23.388529999999999</v>
      </c>
      <c r="CZ315">
        <v>13.125389999999999</v>
      </c>
      <c r="DA315">
        <v>8543.6110000000008</v>
      </c>
      <c r="DB315">
        <v>1.1195520000000001</v>
      </c>
      <c r="DC315">
        <v>23.76784</v>
      </c>
      <c r="DD315">
        <v>3.5213939999999999</v>
      </c>
      <c r="DE315">
        <v>2328.4830000000002</v>
      </c>
      <c r="DF315">
        <v>1.119521</v>
      </c>
      <c r="DG315">
        <v>24.39565</v>
      </c>
      <c r="DH315">
        <v>0.59479490000000002</v>
      </c>
      <c r="DI315">
        <v>398.65359999999998</v>
      </c>
      <c r="DJ315">
        <v>1.119502</v>
      </c>
      <c r="DK315">
        <v>24.948540000000001</v>
      </c>
      <c r="DL315" s="1">
        <v>7.1854879999999996E-2</v>
      </c>
      <c r="DM315">
        <v>48.471200000000003</v>
      </c>
      <c r="DN315">
        <v>1.1195139999999999</v>
      </c>
      <c r="DO315">
        <v>25.415240000000001</v>
      </c>
      <c r="DP315" s="1">
        <v>1.1192209999999999E-2</v>
      </c>
      <c r="DQ315">
        <v>7.3542399999999999</v>
      </c>
      <c r="DR315">
        <v>1.119513</v>
      </c>
      <c r="DS315">
        <v>25.397539999999999</v>
      </c>
      <c r="DT315" s="1">
        <v>5.5419149999999997E-3</v>
      </c>
      <c r="DU315">
        <v>3.5292330000000001</v>
      </c>
      <c r="DV315">
        <v>1.1195079999999999</v>
      </c>
      <c r="DW315">
        <v>25.124199999999998</v>
      </c>
      <c r="DX315" s="1">
        <v>4.4306889999999998E-3</v>
      </c>
      <c r="DY315">
        <v>2.8093370000000002</v>
      </c>
      <c r="DZ315">
        <v>1.119478</v>
      </c>
      <c r="EA315">
        <v>24.908850000000001</v>
      </c>
      <c r="EB315" s="1">
        <v>3.719422E-3</v>
      </c>
      <c r="EC315">
        <v>2.3575430000000002</v>
      </c>
      <c r="ED315">
        <v>1.11947</v>
      </c>
      <c r="EE315">
        <v>24.75272</v>
      </c>
      <c r="EF315" s="1">
        <v>3.144474E-3</v>
      </c>
      <c r="EG315">
        <v>1.992842</v>
      </c>
      <c r="EH315">
        <v>1.119434</v>
      </c>
      <c r="EI315">
        <v>24.923259999999999</v>
      </c>
      <c r="EJ315" s="1">
        <v>2.672631E-3</v>
      </c>
      <c r="EK315">
        <v>1.693613</v>
      </c>
      <c r="EL315">
        <v>1.1194120000000001</v>
      </c>
      <c r="EM315">
        <v>25.344860000000001</v>
      </c>
      <c r="EN315" s="1">
        <v>2.2855760000000001E-3</v>
      </c>
      <c r="EO315">
        <v>1.4481360000000001</v>
      </c>
      <c r="EP315">
        <v>1.1193569999999999</v>
      </c>
      <c r="EQ315">
        <v>25.7593</v>
      </c>
      <c r="ER315" s="1">
        <v>1.9682720000000001E-3</v>
      </c>
      <c r="ES315">
        <v>1.2469170000000001</v>
      </c>
      <c r="ET315">
        <v>1.1192850000000001</v>
      </c>
      <c r="EU315">
        <v>26.02468</v>
      </c>
      <c r="EV315" s="1">
        <v>1.7071079999999999E-3</v>
      </c>
      <c r="EW315">
        <v>1.0813360000000001</v>
      </c>
      <c r="EX315">
        <v>1.119224</v>
      </c>
      <c r="EY315">
        <v>25.86017</v>
      </c>
      <c r="EZ315" s="1">
        <v>1.491746E-3</v>
      </c>
      <c r="FA315">
        <v>0.94479190000000002</v>
      </c>
      <c r="FB315">
        <v>1.1191260000000001</v>
      </c>
      <c r="FC315">
        <v>25.498380000000001</v>
      </c>
      <c r="FD315" s="1">
        <v>1.31314E-3</v>
      </c>
      <c r="FE315">
        <v>0.83161240000000003</v>
      </c>
      <c r="FF315">
        <v>1.1190640000000001</v>
      </c>
      <c r="FG315">
        <v>25.255189999999999</v>
      </c>
      <c r="FH315" s="1">
        <v>1.1634970000000001E-3</v>
      </c>
      <c r="FI315">
        <v>0.73676770000000003</v>
      </c>
      <c r="FJ315">
        <v>1.1189579999999999</v>
      </c>
      <c r="FK315">
        <v>25.09348</v>
      </c>
      <c r="FL315" s="1">
        <v>1.037194E-3</v>
      </c>
      <c r="FM315">
        <v>0.65677430000000003</v>
      </c>
      <c r="FN315">
        <v>1.1188769999999999</v>
      </c>
      <c r="FO315">
        <v>25.35108</v>
      </c>
      <c r="FP315" s="1">
        <v>9.3027780000000003E-4</v>
      </c>
      <c r="FQ315">
        <v>0.58903720000000004</v>
      </c>
      <c r="FR315">
        <v>1.1187830000000001</v>
      </c>
      <c r="FS315">
        <v>25.742280000000001</v>
      </c>
      <c r="FT315" s="1">
        <v>8.4013109999999996E-4</v>
      </c>
      <c r="FU315">
        <v>0.53190340000000003</v>
      </c>
      <c r="FV315">
        <v>1.1186830000000001</v>
      </c>
      <c r="FW315">
        <v>25.823229999999999</v>
      </c>
      <c r="FX315" s="1">
        <v>7.6434739999999999E-4</v>
      </c>
      <c r="FY315">
        <v>0.48389330000000003</v>
      </c>
      <c r="FZ315">
        <v>1.118603</v>
      </c>
      <c r="GA315">
        <v>25.770689999999998</v>
      </c>
      <c r="GB315" s="1">
        <v>7.0041899999999998E-4</v>
      </c>
      <c r="GC315">
        <v>0.44338559999999999</v>
      </c>
      <c r="GD315">
        <v>1.1184989999999999</v>
      </c>
      <c r="GE315">
        <v>25.5092</v>
      </c>
      <c r="GF315" s="1">
        <v>6.4595600000000005E-4</v>
      </c>
      <c r="GG315">
        <v>0.40889599999999998</v>
      </c>
      <c r="GH315">
        <v>1.1184350000000001</v>
      </c>
      <c r="GI315">
        <v>25.36112</v>
      </c>
      <c r="GJ315" s="1">
        <v>5.9867449999999995E-4</v>
      </c>
      <c r="GK315">
        <v>0.37896010000000002</v>
      </c>
      <c r="GL315">
        <v>1.1183529999999999</v>
      </c>
      <c r="GM315">
        <v>25.33858</v>
      </c>
      <c r="GN315" s="1">
        <v>5.5795949999999997E-4</v>
      </c>
      <c r="GO315">
        <v>0.35316380000000003</v>
      </c>
      <c r="GP315">
        <v>1.118276</v>
      </c>
      <c r="GQ315">
        <v>25.294360000000001</v>
      </c>
      <c r="GR315" s="1">
        <v>5.2283400000000002E-4</v>
      </c>
      <c r="GS315">
        <v>0.33092919999999998</v>
      </c>
      <c r="GT315">
        <v>1.118214</v>
      </c>
      <c r="GU315">
        <v>25.142939999999999</v>
      </c>
      <c r="GV315" s="1">
        <v>4.9185989999999996E-4</v>
      </c>
      <c r="GW315">
        <v>0.31132480000000001</v>
      </c>
      <c r="GX315">
        <v>1.1181829999999999</v>
      </c>
      <c r="GY315">
        <v>25.1449</v>
      </c>
      <c r="GZ315" s="1">
        <v>4.6438250000000001E-4</v>
      </c>
      <c r="HA315">
        <v>0.29393180000000002</v>
      </c>
      <c r="HB315">
        <v>1.1181509999999999</v>
      </c>
      <c r="HC315">
        <v>25.36215</v>
      </c>
      <c r="HD315" s="1">
        <v>4.4014930000000002E-4</v>
      </c>
      <c r="HE315">
        <v>0.27857999999999999</v>
      </c>
      <c r="HF315">
        <v>1.118101</v>
      </c>
      <c r="HG315">
        <v>25.521460000000001</v>
      </c>
      <c r="HH315" s="1">
        <v>4.1861740000000001E-4</v>
      </c>
      <c r="HI315">
        <v>0.26495020000000002</v>
      </c>
      <c r="HJ315">
        <v>1.118079</v>
      </c>
      <c r="HK315">
        <v>25.351900000000001</v>
      </c>
      <c r="HL315" s="1">
        <v>3.9898800000000002E-4</v>
      </c>
      <c r="HM315">
        <v>0.25253360000000002</v>
      </c>
      <c r="HN315">
        <v>1.1180600000000001</v>
      </c>
      <c r="HO315">
        <v>24.93338</v>
      </c>
      <c r="HP315" s="1">
        <v>3.808819E-4</v>
      </c>
      <c r="HQ315">
        <v>0.24107339999999999</v>
      </c>
      <c r="HR315">
        <v>1.1180460000000001</v>
      </c>
      <c r="HS315">
        <v>24.72007</v>
      </c>
      <c r="HT315" s="1">
        <v>3.6442769999999998E-4</v>
      </c>
      <c r="HU315">
        <v>0.23065959999999999</v>
      </c>
      <c r="HV315">
        <v>1.118044</v>
      </c>
      <c r="HW315">
        <v>24.615069999999999</v>
      </c>
      <c r="HX315" s="1">
        <v>3.4933799999999998E-4</v>
      </c>
      <c r="HY315">
        <v>0.2211099</v>
      </c>
      <c r="HZ315">
        <v>1.1180399999999999</v>
      </c>
      <c r="IA315">
        <v>24.733650000000001</v>
      </c>
      <c r="IB315" s="1">
        <v>3.3550430000000003E-4</v>
      </c>
      <c r="IC315">
        <v>0.21234739999999999</v>
      </c>
      <c r="ID315">
        <v>1.1180399999999999</v>
      </c>
      <c r="IE315">
        <v>24.970140000000001</v>
      </c>
      <c r="IF315" s="1">
        <v>3.2293790000000001E-4</v>
      </c>
      <c r="IG315">
        <v>0.20438880000000001</v>
      </c>
      <c r="IH315">
        <v>1.1180559999999999</v>
      </c>
      <c r="II315">
        <v>25.033159999999999</v>
      </c>
      <c r="IJ315" s="1">
        <v>3.1137690000000002E-4</v>
      </c>
      <c r="IK315">
        <v>0.19706850000000001</v>
      </c>
      <c r="IL315">
        <v>1.1180410000000001</v>
      </c>
      <c r="IM315">
        <v>25.012080000000001</v>
      </c>
      <c r="IN315" s="1">
        <v>3.0061319999999999E-4</v>
      </c>
      <c r="IO315">
        <v>0.19026299999999999</v>
      </c>
      <c r="IP315">
        <v>1.1180600000000001</v>
      </c>
      <c r="IQ315">
        <v>24.78192</v>
      </c>
      <c r="IR315" s="1">
        <v>2.9038939999999997E-4</v>
      </c>
      <c r="IS315">
        <v>0.18379210000000001</v>
      </c>
      <c r="IT315">
        <v>1.1180380000000001</v>
      </c>
      <c r="IU315">
        <v>24.547899999999998</v>
      </c>
      <c r="IV315" s="1">
        <v>2.8066199999999999E-4</v>
      </c>
      <c r="IW315">
        <v>0.1776413</v>
      </c>
      <c r="IX315">
        <v>1.1180159999999999</v>
      </c>
      <c r="IY315">
        <v>24.451509999999999</v>
      </c>
      <c r="IZ315" s="1">
        <v>2.7141969999999998E-4</v>
      </c>
      <c r="JA315">
        <v>0.17179739999999999</v>
      </c>
      <c r="JB315">
        <v>1.118031</v>
      </c>
      <c r="JC315">
        <v>24.391719999999999</v>
      </c>
      <c r="JD315" s="1">
        <v>2.6278929999999997E-4</v>
      </c>
      <c r="JE315">
        <v>0.16634060000000001</v>
      </c>
      <c r="JF315">
        <v>1.1180079999999999</v>
      </c>
      <c r="JG315">
        <v>24.752279999999999</v>
      </c>
      <c r="JH315" s="1">
        <v>2.5462050000000001E-4</v>
      </c>
      <c r="JI315">
        <v>0.1611744</v>
      </c>
      <c r="JJ315">
        <v>1.117999</v>
      </c>
      <c r="JK315">
        <v>25.204049999999999</v>
      </c>
      <c r="JL315" s="1">
        <v>2.466484E-4</v>
      </c>
      <c r="JM315">
        <v>0.15613669999999999</v>
      </c>
      <c r="JN315">
        <v>1.117964</v>
      </c>
      <c r="JO315">
        <v>25.447620000000001</v>
      </c>
      <c r="JP315" s="1">
        <v>2.388561E-4</v>
      </c>
      <c r="JQ315">
        <v>0.15121850000000001</v>
      </c>
      <c r="JR315">
        <v>1.11791</v>
      </c>
      <c r="JS315">
        <v>25.50656</v>
      </c>
      <c r="JT315" s="1">
        <v>2.3126369999999999E-4</v>
      </c>
      <c r="JU315">
        <v>0.1464181</v>
      </c>
      <c r="JV315">
        <v>1.1178859999999999</v>
      </c>
      <c r="JW315">
        <v>25.35669</v>
      </c>
      <c r="JX315" s="1">
        <v>2.2403589999999999E-4</v>
      </c>
      <c r="JY315">
        <v>0.14185010000000001</v>
      </c>
      <c r="JZ315">
        <v>1.1178459999999999</v>
      </c>
      <c r="KA315">
        <v>25.05434</v>
      </c>
      <c r="KB315" s="1">
        <v>2.172942E-4</v>
      </c>
      <c r="KC315">
        <v>0.1375846</v>
      </c>
      <c r="KD315">
        <v>1.117774</v>
      </c>
      <c r="KE315">
        <v>24.82882</v>
      </c>
      <c r="KF315" s="1">
        <v>2.108163E-4</v>
      </c>
      <c r="KG315">
        <v>0.13349710000000001</v>
      </c>
      <c r="KH315">
        <v>1.117712</v>
      </c>
      <c r="KI315">
        <v>24.724630000000001</v>
      </c>
      <c r="KJ315" s="1">
        <v>2.043642E-4</v>
      </c>
      <c r="KK315">
        <v>0.12942519999999999</v>
      </c>
      <c r="KL315">
        <v>1.11764</v>
      </c>
      <c r="KM315">
        <v>25.088539999999998</v>
      </c>
      <c r="KN315" s="1">
        <v>1.981393E-4</v>
      </c>
      <c r="KO315">
        <v>0.12549660000000001</v>
      </c>
      <c r="KP315">
        <v>1.11758</v>
      </c>
      <c r="KQ315">
        <v>25.623339999999999</v>
      </c>
      <c r="KR315" s="1">
        <v>1.921146E-4</v>
      </c>
      <c r="KS315">
        <v>0.1216865</v>
      </c>
      <c r="KT315">
        <v>1.1175139999999999</v>
      </c>
      <c r="KU315">
        <v>26.04992</v>
      </c>
      <c r="KV315" s="1">
        <v>1.863604E-4</v>
      </c>
      <c r="KW315">
        <v>0.11805060000000001</v>
      </c>
      <c r="KX315">
        <v>1.1174599999999999</v>
      </c>
      <c r="KY315">
        <v>26.29937</v>
      </c>
      <c r="KZ315" s="1">
        <v>1.8094859999999999E-4</v>
      </c>
      <c r="LA315">
        <v>0.1146298</v>
      </c>
      <c r="LB315">
        <v>1.117383</v>
      </c>
      <c r="LC315">
        <v>26.113620000000001</v>
      </c>
      <c r="LD315" s="1">
        <v>1.756385E-4</v>
      </c>
      <c r="LE315">
        <v>0.1112783</v>
      </c>
      <c r="LF315">
        <v>1.1173280000000001</v>
      </c>
      <c r="LG315">
        <v>25.720890000000001</v>
      </c>
      <c r="LH315" s="1">
        <v>1.7054799999999999E-4</v>
      </c>
      <c r="LI315">
        <v>0.10805910000000001</v>
      </c>
      <c r="LJ315">
        <v>1.117218</v>
      </c>
      <c r="LK315">
        <v>25.485690000000002</v>
      </c>
      <c r="LL315" s="1">
        <v>1.6563050000000001E-4</v>
      </c>
      <c r="LM315">
        <v>0.1049556</v>
      </c>
      <c r="LN315">
        <v>1.1171519999999999</v>
      </c>
      <c r="LO315">
        <v>25.417899999999999</v>
      </c>
      <c r="LP315" s="1">
        <v>1.6079970000000001E-4</v>
      </c>
      <c r="LQ315">
        <v>0.1019013</v>
      </c>
      <c r="LR315">
        <v>1.117083</v>
      </c>
      <c r="LS315">
        <v>25.910209999999999</v>
      </c>
      <c r="LT315" s="1">
        <v>1.56226E-4</v>
      </c>
      <c r="LU315" s="1">
        <v>9.9009749999999994E-2</v>
      </c>
      <c r="LV315">
        <v>1.1170340000000001</v>
      </c>
      <c r="LW315">
        <v>26.533719999999999</v>
      </c>
      <c r="LX315" s="1">
        <v>1.5180829999999999E-4</v>
      </c>
      <c r="LY315" s="1">
        <v>9.6216880000000005E-2</v>
      </c>
      <c r="LZ315">
        <v>1.116976</v>
      </c>
      <c r="MA315">
        <v>26.997800000000002</v>
      </c>
      <c r="MB315" s="1">
        <v>1.475107E-4</v>
      </c>
      <c r="MC315" s="1">
        <v>9.3498239999999996E-2</v>
      </c>
      <c r="MD315">
        <v>1.116924</v>
      </c>
      <c r="ME315">
        <v>27.369540000000001</v>
      </c>
      <c r="MF315" s="1">
        <v>1.434586E-4</v>
      </c>
      <c r="MG315" s="1">
        <v>9.0933050000000001E-2</v>
      </c>
      <c r="MH315">
        <v>1.116846</v>
      </c>
      <c r="MI315">
        <v>27.344360000000002</v>
      </c>
      <c r="MJ315" s="1">
        <v>1.3962109999999999E-4</v>
      </c>
      <c r="MK315" s="1">
        <v>8.8509290000000004E-2</v>
      </c>
      <c r="ML315">
        <v>1.1167990000000001</v>
      </c>
      <c r="MM315">
        <v>27.098839999999999</v>
      </c>
      <c r="MN315" s="1">
        <v>1.3585410000000001E-4</v>
      </c>
      <c r="MO315" s="1">
        <v>8.6125530000000006E-2</v>
      </c>
      <c r="MP315">
        <v>1.1167419999999999</v>
      </c>
      <c r="MQ315">
        <v>26.882709999999999</v>
      </c>
      <c r="MR315" s="1">
        <v>1.321796E-4</v>
      </c>
      <c r="MS315" s="1">
        <v>8.3799990000000005E-2</v>
      </c>
      <c r="MT315">
        <v>1.1166750000000001</v>
      </c>
      <c r="MU315">
        <v>26.651779999999999</v>
      </c>
      <c r="MV315" s="1">
        <v>1.2871949999999999E-4</v>
      </c>
      <c r="MW315" s="1">
        <v>8.1609039999999994E-2</v>
      </c>
      <c r="MX315">
        <v>1.1166499999999999</v>
      </c>
      <c r="MY315">
        <v>26.485420000000001</v>
      </c>
      <c r="MZ315" s="1">
        <v>1.253816E-4</v>
      </c>
      <c r="NA315" s="1">
        <v>7.9497979999999996E-2</v>
      </c>
      <c r="NB315">
        <v>1.116565</v>
      </c>
      <c r="NC315">
        <v>26.530550000000002</v>
      </c>
      <c r="ND315" s="1">
        <v>1.2200169999999999E-4</v>
      </c>
      <c r="NE315" s="1">
        <v>7.7362230000000004E-2</v>
      </c>
      <c r="NF315">
        <v>1.1165389999999999</v>
      </c>
      <c r="NG315">
        <v>26.832989999999999</v>
      </c>
      <c r="NH315" s="1">
        <v>1.186709E-4</v>
      </c>
      <c r="NI315" s="1">
        <v>7.5255169999999996E-2</v>
      </c>
      <c r="NJ315">
        <v>1.1164689999999999</v>
      </c>
      <c r="NK315">
        <v>26.865880000000001</v>
      </c>
      <c r="NL315" s="1">
        <v>1.153965E-4</v>
      </c>
      <c r="NM315" s="1">
        <v>7.3184970000000002E-2</v>
      </c>
      <c r="NN315">
        <v>1.1163989999999999</v>
      </c>
      <c r="NO315">
        <v>26.591989999999999</v>
      </c>
      <c r="NP315" s="1">
        <v>1.1223319999999999E-4</v>
      </c>
      <c r="NQ315">
        <v>7.1181300000000003E-2</v>
      </c>
      <c r="NR315">
        <v>1.1163719999999999</v>
      </c>
      <c r="NS315">
        <v>26.38851</v>
      </c>
      <c r="NT315" s="1">
        <v>1.0922220000000001E-4</v>
      </c>
      <c r="NU315" s="1">
        <v>6.9275740000000002E-2</v>
      </c>
      <c r="NV315">
        <v>1.116317</v>
      </c>
      <c r="NW315">
        <v>26.250699999999998</v>
      </c>
      <c r="NX315" s="1">
        <v>1.063334E-4</v>
      </c>
      <c r="NY315" s="1">
        <v>6.7445169999999999E-2</v>
      </c>
      <c r="NZ315">
        <v>1.1162669999999999</v>
      </c>
      <c r="OA315">
        <v>26.092379999999999</v>
      </c>
      <c r="OB315" s="1">
        <v>1.034559E-4</v>
      </c>
      <c r="OC315" s="1">
        <v>6.5625169999999997E-2</v>
      </c>
      <c r="OD315">
        <v>1.116214</v>
      </c>
      <c r="OE315">
        <v>26.252089999999999</v>
      </c>
      <c r="OF315" s="1">
        <v>1.0060040000000001E-4</v>
      </c>
      <c r="OG315">
        <v>6.3820100000000005E-2</v>
      </c>
      <c r="OH315">
        <v>1.1161700000000001</v>
      </c>
      <c r="OI315">
        <v>26.596360000000001</v>
      </c>
      <c r="OJ315" s="1">
        <v>9.7732930000000003E-5</v>
      </c>
      <c r="OK315" s="1">
        <v>6.200464E-2</v>
      </c>
    </row>
    <row r="316" spans="1:401" x14ac:dyDescent="0.35">
      <c r="A316">
        <v>322</v>
      </c>
      <c r="B316" t="s">
        <v>4</v>
      </c>
      <c r="C316" t="s">
        <v>181</v>
      </c>
      <c r="D316" t="s">
        <v>320</v>
      </c>
      <c r="E316">
        <v>897.6268</v>
      </c>
      <c r="F316">
        <v>1.331491</v>
      </c>
      <c r="G316">
        <v>26.088899999999999</v>
      </c>
      <c r="H316">
        <v>0</v>
      </c>
      <c r="I316">
        <v>0</v>
      </c>
      <c r="J316">
        <v>1.3314280000000001</v>
      </c>
      <c r="K316">
        <v>25.97673</v>
      </c>
      <c r="L316">
        <v>0</v>
      </c>
      <c r="M316">
        <v>0</v>
      </c>
      <c r="N316">
        <v>1.331332</v>
      </c>
      <c r="O316">
        <v>25.701720000000002</v>
      </c>
      <c r="P316">
        <v>0</v>
      </c>
      <c r="Q316">
        <v>0</v>
      </c>
      <c r="R316">
        <v>1.331194</v>
      </c>
      <c r="S316">
        <v>25.256360000000001</v>
      </c>
      <c r="T316">
        <v>0</v>
      </c>
      <c r="U316">
        <v>0</v>
      </c>
      <c r="V316">
        <v>1.3310249999999999</v>
      </c>
      <c r="W316">
        <v>24.960450000000002</v>
      </c>
      <c r="X316">
        <v>0</v>
      </c>
      <c r="Y316">
        <v>0</v>
      </c>
      <c r="Z316">
        <v>1.3308500000000001</v>
      </c>
      <c r="AA316">
        <v>24.69839</v>
      </c>
      <c r="AB316">
        <v>0</v>
      </c>
      <c r="AC316">
        <v>0</v>
      </c>
      <c r="AD316">
        <v>1.3306519999999999</v>
      </c>
      <c r="AE316">
        <v>24.47081</v>
      </c>
      <c r="AF316">
        <v>0</v>
      </c>
      <c r="AG316">
        <v>0</v>
      </c>
      <c r="AH316">
        <v>1.3304050000000001</v>
      </c>
      <c r="AI316">
        <v>24.41112</v>
      </c>
      <c r="AJ316">
        <v>0</v>
      </c>
      <c r="AK316">
        <v>0</v>
      </c>
      <c r="AL316">
        <v>1.33019</v>
      </c>
      <c r="AM316">
        <v>24.432510000000001</v>
      </c>
      <c r="AN316">
        <v>0</v>
      </c>
      <c r="AO316">
        <v>0</v>
      </c>
      <c r="AP316">
        <v>1.3299460000000001</v>
      </c>
      <c r="AQ316">
        <v>24.74559</v>
      </c>
      <c r="AR316">
        <v>0</v>
      </c>
      <c r="AS316">
        <v>0</v>
      </c>
      <c r="AT316">
        <v>1.3297369999999999</v>
      </c>
      <c r="AU316">
        <v>25.114170000000001</v>
      </c>
      <c r="AV316">
        <v>0</v>
      </c>
      <c r="AW316">
        <v>0</v>
      </c>
      <c r="AX316">
        <v>1.329494</v>
      </c>
      <c r="AY316">
        <v>25.139890000000001</v>
      </c>
      <c r="AZ316">
        <v>0</v>
      </c>
      <c r="BA316">
        <v>0</v>
      </c>
      <c r="BB316">
        <v>1.3293170000000001</v>
      </c>
      <c r="BC316">
        <v>24.97925</v>
      </c>
      <c r="BD316">
        <v>0</v>
      </c>
      <c r="BE316">
        <v>0</v>
      </c>
      <c r="BF316">
        <v>1.3290329999999999</v>
      </c>
      <c r="BG316">
        <v>24.611740000000001</v>
      </c>
      <c r="BH316" s="1">
        <v>5.1041420000000001E-36</v>
      </c>
      <c r="BI316" s="1">
        <v>3.8320709999999997E-33</v>
      </c>
      <c r="BJ316">
        <v>1.3287549999999999</v>
      </c>
      <c r="BK316">
        <v>24.12773</v>
      </c>
      <c r="BL316" s="1">
        <v>6.3069689999999999E-21</v>
      </c>
      <c r="BM316" s="1">
        <v>2.937978E-18</v>
      </c>
      <c r="BN316">
        <v>1.328498</v>
      </c>
      <c r="BO316">
        <v>23.803999999999998</v>
      </c>
      <c r="BP316" s="1">
        <v>3.3396140000000002E-13</v>
      </c>
      <c r="BQ316" s="1">
        <v>1.237108E-10</v>
      </c>
      <c r="BR316">
        <v>1.3282430000000001</v>
      </c>
      <c r="BS316">
        <v>23.60539</v>
      </c>
      <c r="BT316" s="1">
        <v>9.8597109999999995E-8</v>
      </c>
      <c r="BU316" s="1">
        <v>5.4044669999999999E-5</v>
      </c>
      <c r="BV316">
        <v>1.3280380000000001</v>
      </c>
      <c r="BW316">
        <v>23.748550000000002</v>
      </c>
      <c r="BX316" s="1">
        <v>1.066747E-4</v>
      </c>
      <c r="BY316">
        <v>6.3255000000000006E-2</v>
      </c>
      <c r="BZ316">
        <v>1.327834</v>
      </c>
      <c r="CA316">
        <v>24.077159999999999</v>
      </c>
      <c r="CB316" s="1">
        <v>1.474926E-2</v>
      </c>
      <c r="CC316">
        <v>9.2661829999999998</v>
      </c>
      <c r="CD316">
        <v>1.327691</v>
      </c>
      <c r="CE316">
        <v>24.256540000000001</v>
      </c>
      <c r="CF316">
        <v>0.47596889999999997</v>
      </c>
      <c r="CG316">
        <v>314.10700000000003</v>
      </c>
      <c r="CH316">
        <v>1.3275459999999999</v>
      </c>
      <c r="CI316">
        <v>24.410070000000001</v>
      </c>
      <c r="CJ316">
        <v>4.8695630000000003</v>
      </c>
      <c r="CK316">
        <v>3355.32</v>
      </c>
      <c r="CL316">
        <v>1.327439</v>
      </c>
      <c r="CM316">
        <v>24.314160000000001</v>
      </c>
      <c r="CN316">
        <v>19.232690000000002</v>
      </c>
      <c r="CO316">
        <v>13779.91</v>
      </c>
      <c r="CP316">
        <v>1.327359</v>
      </c>
      <c r="CQ316">
        <v>23.926819999999999</v>
      </c>
      <c r="CR316">
        <v>33.834400000000002</v>
      </c>
      <c r="CS316">
        <v>25115.82</v>
      </c>
      <c r="CT316">
        <v>1.3273010000000001</v>
      </c>
      <c r="CU316">
        <v>23.579229999999999</v>
      </c>
      <c r="CV316">
        <v>29.600470000000001</v>
      </c>
      <c r="CW316">
        <v>22699.11</v>
      </c>
      <c r="CX316">
        <v>1.3272379999999999</v>
      </c>
      <c r="CY316">
        <v>23.40719</v>
      </c>
      <c r="CZ316">
        <v>14.061120000000001</v>
      </c>
      <c r="DA316">
        <v>11110</v>
      </c>
      <c r="DB316">
        <v>1.3272029999999999</v>
      </c>
      <c r="DC316">
        <v>23.781700000000001</v>
      </c>
      <c r="DD316">
        <v>3.9063590000000001</v>
      </c>
      <c r="DE316">
        <v>3172.462</v>
      </c>
      <c r="DF316">
        <v>1.3271790000000001</v>
      </c>
      <c r="DG316">
        <v>24.40748</v>
      </c>
      <c r="DH316">
        <v>0.68019320000000005</v>
      </c>
      <c r="DI316">
        <v>566.07259999999997</v>
      </c>
      <c r="DJ316">
        <v>1.3271440000000001</v>
      </c>
      <c r="DK316">
        <v>24.963450000000002</v>
      </c>
      <c r="DL316" s="1">
        <v>8.346874E-2</v>
      </c>
      <c r="DM316">
        <v>70.465479999999999</v>
      </c>
      <c r="DN316">
        <v>1.3271200000000001</v>
      </c>
      <c r="DO316">
        <v>25.427779999999998</v>
      </c>
      <c r="DP316" s="1">
        <v>1.229388E-2</v>
      </c>
      <c r="DQ316">
        <v>9.9872540000000001</v>
      </c>
      <c r="DR316">
        <v>1.327121</v>
      </c>
      <c r="DS316">
        <v>25.412520000000001</v>
      </c>
      <c r="DT316" s="1">
        <v>5.6681079999999998E-3</v>
      </c>
      <c r="DU316">
        <v>4.3390979999999999</v>
      </c>
      <c r="DV316">
        <v>1.327086</v>
      </c>
      <c r="DW316">
        <v>25.140329999999999</v>
      </c>
      <c r="DX316" s="1">
        <v>4.4846879999999997E-3</v>
      </c>
      <c r="DY316">
        <v>3.4005670000000001</v>
      </c>
      <c r="DZ316">
        <v>1.3270569999999999</v>
      </c>
      <c r="EA316">
        <v>24.921029999999998</v>
      </c>
      <c r="EB316" s="1">
        <v>3.7613500000000001E-3</v>
      </c>
      <c r="EC316">
        <v>2.8499300000000001</v>
      </c>
      <c r="ED316">
        <v>1.327007</v>
      </c>
      <c r="EE316">
        <v>24.769120000000001</v>
      </c>
      <c r="EF316" s="1">
        <v>3.1788089999999999E-3</v>
      </c>
      <c r="EG316">
        <v>2.4079130000000002</v>
      </c>
      <c r="EH316">
        <v>1.326965</v>
      </c>
      <c r="EI316">
        <v>24.94584</v>
      </c>
      <c r="EJ316" s="1">
        <v>2.70083E-3</v>
      </c>
      <c r="EK316">
        <v>2.0453619999999999</v>
      </c>
      <c r="EL316">
        <v>1.3268899999999999</v>
      </c>
      <c r="EM316">
        <v>25.37154</v>
      </c>
      <c r="EN316" s="1">
        <v>2.3086719999999999E-3</v>
      </c>
      <c r="EO316">
        <v>1.747905</v>
      </c>
      <c r="EP316">
        <v>1.326784</v>
      </c>
      <c r="EQ316">
        <v>25.791810000000002</v>
      </c>
      <c r="ER316" s="1">
        <v>1.9872449999999999E-3</v>
      </c>
      <c r="ES316">
        <v>1.5041119999999999</v>
      </c>
      <c r="ET316">
        <v>1.326694</v>
      </c>
      <c r="EU316">
        <v>26.05688</v>
      </c>
      <c r="EV316" s="1">
        <v>1.722747E-3</v>
      </c>
      <c r="EW316">
        <v>1.303539</v>
      </c>
      <c r="EX316">
        <v>1.3265910000000001</v>
      </c>
      <c r="EY316">
        <v>25.889230000000001</v>
      </c>
      <c r="EZ316" s="1">
        <v>1.504652E-3</v>
      </c>
      <c r="FA316">
        <v>1.1381840000000001</v>
      </c>
      <c r="FB316">
        <v>1.3264450000000001</v>
      </c>
      <c r="FC316">
        <v>25.520489999999999</v>
      </c>
      <c r="FD316" s="1">
        <v>1.3239009999999999E-3</v>
      </c>
      <c r="FE316">
        <v>1.0012270000000001</v>
      </c>
      <c r="FF316">
        <v>1.3262849999999999</v>
      </c>
      <c r="FG316">
        <v>25.268350000000002</v>
      </c>
      <c r="FH316" s="1">
        <v>1.1725489999999999E-3</v>
      </c>
      <c r="FI316">
        <v>0.88654630000000001</v>
      </c>
      <c r="FJ316">
        <v>1.326152</v>
      </c>
      <c r="FK316">
        <v>25.108989999999999</v>
      </c>
      <c r="FL316" s="1">
        <v>1.0448499999999999E-3</v>
      </c>
      <c r="FM316">
        <v>0.78987280000000004</v>
      </c>
      <c r="FN316">
        <v>1.325995</v>
      </c>
      <c r="FO316">
        <v>25.370550000000001</v>
      </c>
      <c r="FP316" s="1">
        <v>9.3675170000000001E-4</v>
      </c>
      <c r="FQ316">
        <v>0.70801959999999997</v>
      </c>
      <c r="FR316">
        <v>1.3258460000000001</v>
      </c>
      <c r="FS316">
        <v>25.76548</v>
      </c>
      <c r="FT316" s="1">
        <v>8.4557869999999995E-4</v>
      </c>
      <c r="FU316">
        <v>0.63894580000000001</v>
      </c>
      <c r="FV316">
        <v>1.3256889999999999</v>
      </c>
      <c r="FW316">
        <v>25.85679</v>
      </c>
      <c r="FX316" s="1">
        <v>7.6892880000000005E-4</v>
      </c>
      <c r="FY316">
        <v>0.58089449999999998</v>
      </c>
      <c r="FZ316">
        <v>1.3255319999999999</v>
      </c>
      <c r="GA316">
        <v>25.79982</v>
      </c>
      <c r="GB316" s="1">
        <v>7.0429840000000004E-4</v>
      </c>
      <c r="GC316">
        <v>0.53194359999999996</v>
      </c>
      <c r="GD316">
        <v>1.3253950000000001</v>
      </c>
      <c r="GE316">
        <v>25.534199999999998</v>
      </c>
      <c r="GF316" s="1">
        <v>6.4928719999999998E-4</v>
      </c>
      <c r="GG316">
        <v>0.4903071</v>
      </c>
      <c r="GH316">
        <v>1.3252550000000001</v>
      </c>
      <c r="GI316">
        <v>25.375209999999999</v>
      </c>
      <c r="GJ316" s="1">
        <v>6.015743E-4</v>
      </c>
      <c r="GK316">
        <v>0.45422659999999998</v>
      </c>
      <c r="GL316">
        <v>1.3251029999999999</v>
      </c>
      <c r="GM316">
        <v>25.350110000000001</v>
      </c>
      <c r="GN316" s="1">
        <v>5.6043900000000003E-4</v>
      </c>
      <c r="GO316">
        <v>0.42308190000000001</v>
      </c>
      <c r="GP316">
        <v>1.3249979999999999</v>
      </c>
      <c r="GQ316">
        <v>25.310130000000001</v>
      </c>
      <c r="GR316" s="1">
        <v>5.2499549999999995E-4</v>
      </c>
      <c r="GS316">
        <v>0.39627400000000002</v>
      </c>
      <c r="GT316">
        <v>1.3248960000000001</v>
      </c>
      <c r="GU316">
        <v>25.168109999999999</v>
      </c>
      <c r="GV316" s="1">
        <v>4.9377700000000004E-4</v>
      </c>
      <c r="GW316">
        <v>0.37267830000000002</v>
      </c>
      <c r="GX316">
        <v>1.3248059999999999</v>
      </c>
      <c r="GY316">
        <v>25.181570000000001</v>
      </c>
      <c r="GZ316" s="1">
        <v>4.6608179999999997E-4</v>
      </c>
      <c r="HA316">
        <v>0.35175109999999998</v>
      </c>
      <c r="HB316">
        <v>1.3247169999999999</v>
      </c>
      <c r="HC316">
        <v>25.401730000000001</v>
      </c>
      <c r="HD316" s="1">
        <v>4.4164939999999999E-4</v>
      </c>
      <c r="HE316">
        <v>0.33326600000000001</v>
      </c>
      <c r="HF316">
        <v>1.3246629999999999</v>
      </c>
      <c r="HG316">
        <v>25.564699999999998</v>
      </c>
      <c r="HH316" s="1">
        <v>4.1995980000000002E-4</v>
      </c>
      <c r="HI316">
        <v>0.3168706</v>
      </c>
      <c r="HJ316">
        <v>1.324622</v>
      </c>
      <c r="HK316">
        <v>25.386749999999999</v>
      </c>
      <c r="HL316" s="1">
        <v>4.0023089999999999E-4</v>
      </c>
      <c r="HM316">
        <v>0.3019831</v>
      </c>
      <c r="HN316">
        <v>1.324578</v>
      </c>
      <c r="HO316">
        <v>24.958829999999999</v>
      </c>
      <c r="HP316" s="1">
        <v>3.8201879999999998E-4</v>
      </c>
      <c r="HQ316">
        <v>0.28823110000000002</v>
      </c>
      <c r="HR316">
        <v>1.324552</v>
      </c>
      <c r="HS316">
        <v>24.7258</v>
      </c>
      <c r="HT316" s="1">
        <v>3.6545810000000002E-4</v>
      </c>
      <c r="HU316">
        <v>0.27571849999999998</v>
      </c>
      <c r="HV316">
        <v>1.324533</v>
      </c>
      <c r="HW316">
        <v>24.624780000000001</v>
      </c>
      <c r="HX316" s="1">
        <v>3.5028989999999997E-4</v>
      </c>
      <c r="HY316">
        <v>0.26426670000000002</v>
      </c>
      <c r="HZ316">
        <v>1.3245180000000001</v>
      </c>
      <c r="IA316">
        <v>24.75488</v>
      </c>
      <c r="IB316" s="1">
        <v>3.363703E-4</v>
      </c>
      <c r="IC316">
        <v>0.253747</v>
      </c>
      <c r="ID316">
        <v>1.3245309999999999</v>
      </c>
      <c r="IE316">
        <v>25.00076</v>
      </c>
      <c r="IF316" s="1">
        <v>3.2372899999999998E-4</v>
      </c>
      <c r="IG316">
        <v>0.2441932</v>
      </c>
      <c r="IH316">
        <v>1.3245180000000001</v>
      </c>
      <c r="II316">
        <v>25.076689999999999</v>
      </c>
      <c r="IJ316" s="1">
        <v>3.1210869999999998E-4</v>
      </c>
      <c r="IK316">
        <v>0.2354194</v>
      </c>
      <c r="IL316">
        <v>1.324519</v>
      </c>
      <c r="IM316">
        <v>25.05031</v>
      </c>
      <c r="IN316" s="1">
        <v>3.0129890000000001E-4</v>
      </c>
      <c r="IO316">
        <v>0.22726460000000001</v>
      </c>
      <c r="IP316">
        <v>1.3245130000000001</v>
      </c>
      <c r="IQ316">
        <v>24.807690000000001</v>
      </c>
      <c r="IR316" s="1">
        <v>2.9104400000000001E-4</v>
      </c>
      <c r="IS316">
        <v>0.21953039999999999</v>
      </c>
      <c r="IT316">
        <v>1.324481</v>
      </c>
      <c r="IU316">
        <v>24.565020000000001</v>
      </c>
      <c r="IV316" s="1">
        <v>2.8128469999999999E-4</v>
      </c>
      <c r="IW316">
        <v>0.21216879999999999</v>
      </c>
      <c r="IX316">
        <v>1.3244769999999999</v>
      </c>
      <c r="IY316">
        <v>24.46283</v>
      </c>
      <c r="IZ316" s="1">
        <v>2.7200580000000002E-4</v>
      </c>
      <c r="JA316">
        <v>0.20517160000000001</v>
      </c>
      <c r="JB316">
        <v>1.3244579999999999</v>
      </c>
      <c r="JC316">
        <v>24.408100000000001</v>
      </c>
      <c r="JD316" s="1">
        <v>2.6333930000000001E-4</v>
      </c>
      <c r="JE316">
        <v>0.19863929999999999</v>
      </c>
      <c r="JF316">
        <v>1.324422</v>
      </c>
      <c r="JG316">
        <v>24.770849999999999</v>
      </c>
      <c r="JH316" s="1">
        <v>2.55147E-4</v>
      </c>
      <c r="JI316">
        <v>0.1924621</v>
      </c>
      <c r="JJ316">
        <v>1.3243799999999999</v>
      </c>
      <c r="JK316">
        <v>25.229379999999999</v>
      </c>
      <c r="JL316" s="1">
        <v>2.4716499999999998E-4</v>
      </c>
      <c r="JM316">
        <v>0.1864537</v>
      </c>
      <c r="JN316">
        <v>1.32433</v>
      </c>
      <c r="JO316">
        <v>25.476800000000001</v>
      </c>
      <c r="JP316" s="1">
        <v>2.393598E-4</v>
      </c>
      <c r="JQ316">
        <v>0.18058279999999999</v>
      </c>
      <c r="JR316">
        <v>1.324281</v>
      </c>
      <c r="JS316">
        <v>25.533329999999999</v>
      </c>
      <c r="JT316" s="1">
        <v>2.317512E-4</v>
      </c>
      <c r="JU316">
        <v>0.17484839999999999</v>
      </c>
      <c r="JV316">
        <v>1.3242149999999999</v>
      </c>
      <c r="JW316">
        <v>25.38477</v>
      </c>
      <c r="JX316" s="1">
        <v>2.244948E-4</v>
      </c>
      <c r="JY316">
        <v>0.1693791</v>
      </c>
      <c r="JZ316">
        <v>1.32413</v>
      </c>
      <c r="KA316">
        <v>25.077780000000001</v>
      </c>
      <c r="KB316" s="1">
        <v>2.1772330000000001E-4</v>
      </c>
      <c r="KC316">
        <v>0.16427020000000001</v>
      </c>
      <c r="KD316">
        <v>1.324052</v>
      </c>
      <c r="KE316">
        <v>24.845120000000001</v>
      </c>
      <c r="KF316" s="1">
        <v>2.1123950000000001E-4</v>
      </c>
      <c r="KG316">
        <v>0.15939220000000001</v>
      </c>
      <c r="KH316">
        <v>1.3239639999999999</v>
      </c>
      <c r="KI316">
        <v>24.73706</v>
      </c>
      <c r="KJ316" s="1">
        <v>2.0477949999999999E-4</v>
      </c>
      <c r="KK316">
        <v>0.15453539999999999</v>
      </c>
      <c r="KL316">
        <v>1.3238540000000001</v>
      </c>
      <c r="KM316">
        <v>25.10145</v>
      </c>
      <c r="KN316" s="1">
        <v>1.9853979999999999E-4</v>
      </c>
      <c r="KO316">
        <v>0.14984059999999999</v>
      </c>
      <c r="KP316">
        <v>1.3237639999999999</v>
      </c>
      <c r="KQ316">
        <v>25.640180000000001</v>
      </c>
      <c r="KR316" s="1">
        <v>1.924998E-4</v>
      </c>
      <c r="KS316">
        <v>0.1452879</v>
      </c>
      <c r="KT316">
        <v>1.3236699999999999</v>
      </c>
      <c r="KU316">
        <v>26.07902</v>
      </c>
      <c r="KV316" s="1">
        <v>1.8672630000000001E-4</v>
      </c>
      <c r="KW316">
        <v>0.14093739999999999</v>
      </c>
      <c r="KX316">
        <v>1.3235539999999999</v>
      </c>
      <c r="KY316">
        <v>26.332470000000001</v>
      </c>
      <c r="KZ316" s="1">
        <v>1.8129649999999999E-4</v>
      </c>
      <c r="LA316">
        <v>0.13684679999999999</v>
      </c>
      <c r="LB316">
        <v>1.3234220000000001</v>
      </c>
      <c r="LC316">
        <v>26.146999999999998</v>
      </c>
      <c r="LD316" s="1">
        <v>1.759822E-4</v>
      </c>
      <c r="LE316">
        <v>0.13285060000000001</v>
      </c>
      <c r="LF316">
        <v>1.323305</v>
      </c>
      <c r="LG316">
        <v>25.747859999999999</v>
      </c>
      <c r="LH316" s="1">
        <v>1.708724E-4</v>
      </c>
      <c r="LI316">
        <v>0.1289989</v>
      </c>
      <c r="LJ316">
        <v>1.323205</v>
      </c>
      <c r="LK316">
        <v>25.499949999999998</v>
      </c>
      <c r="LL316" s="1">
        <v>1.6595109999999999E-4</v>
      </c>
      <c r="LM316">
        <v>0.12529419999999999</v>
      </c>
      <c r="LN316">
        <v>1.323081</v>
      </c>
      <c r="LO316">
        <v>25.430440000000001</v>
      </c>
      <c r="LP316" s="1">
        <v>1.6110920000000001E-4</v>
      </c>
      <c r="LQ316">
        <v>0.1216469</v>
      </c>
      <c r="LR316">
        <v>1.3229709999999999</v>
      </c>
      <c r="LS316">
        <v>25.92493</v>
      </c>
      <c r="LT316" s="1">
        <v>1.5651820000000001E-4</v>
      </c>
      <c r="LU316">
        <v>0.1181855</v>
      </c>
      <c r="LV316">
        <v>1.3228530000000001</v>
      </c>
      <c r="LW316">
        <v>26.556529999999999</v>
      </c>
      <c r="LX316" s="1">
        <v>1.5209509999999999E-4</v>
      </c>
      <c r="LY316">
        <v>0.1148537</v>
      </c>
      <c r="LZ316">
        <v>1.3227800000000001</v>
      </c>
      <c r="MA316">
        <v>27.027950000000001</v>
      </c>
      <c r="MB316" s="1">
        <v>1.4778649999999999E-4</v>
      </c>
      <c r="MC316">
        <v>0.1116052</v>
      </c>
      <c r="MD316">
        <v>1.3226709999999999</v>
      </c>
      <c r="ME316">
        <v>27.397120000000001</v>
      </c>
      <c r="MF316" s="1">
        <v>1.4371579999999999E-4</v>
      </c>
      <c r="MG316">
        <v>0.10853309999999999</v>
      </c>
      <c r="MH316">
        <v>1.3225579999999999</v>
      </c>
      <c r="MI316">
        <v>27.369630000000001</v>
      </c>
      <c r="MJ316" s="1">
        <v>1.3986860000000001E-4</v>
      </c>
      <c r="MK316">
        <v>0.1056347</v>
      </c>
      <c r="ML316">
        <v>1.322484</v>
      </c>
      <c r="MM316">
        <v>27.12265</v>
      </c>
      <c r="MN316" s="1">
        <v>1.3609989999999999E-4</v>
      </c>
      <c r="MO316">
        <v>0.1027951</v>
      </c>
      <c r="MP316">
        <v>1.3223750000000001</v>
      </c>
      <c r="MQ316">
        <v>26.897780000000001</v>
      </c>
      <c r="MR316" s="1">
        <v>1.32414E-4</v>
      </c>
      <c r="MS316">
        <v>0.1000143</v>
      </c>
      <c r="MT316">
        <v>1.3222989999999999</v>
      </c>
      <c r="MU316">
        <v>26.67248</v>
      </c>
      <c r="MV316" s="1">
        <v>1.2893949999999999E-4</v>
      </c>
      <c r="MW316" s="1">
        <v>9.7389229999999993E-2</v>
      </c>
      <c r="MX316">
        <v>1.3222510000000001</v>
      </c>
      <c r="MY316">
        <v>26.511790000000001</v>
      </c>
      <c r="MZ316" s="1">
        <v>1.256013E-4</v>
      </c>
      <c r="NA316" s="1">
        <v>9.4875909999999994E-2</v>
      </c>
      <c r="NB316">
        <v>1.322138</v>
      </c>
      <c r="NC316">
        <v>26.561800000000002</v>
      </c>
      <c r="ND316" s="1">
        <v>1.2222320000000001E-4</v>
      </c>
      <c r="NE316" s="1">
        <v>9.2332360000000002E-2</v>
      </c>
      <c r="NF316">
        <v>1.32206</v>
      </c>
      <c r="NG316">
        <v>26.863800000000001</v>
      </c>
      <c r="NH316" s="1">
        <v>1.1888629999999999E-4</v>
      </c>
      <c r="NI316" s="1">
        <v>8.9817549999999996E-2</v>
      </c>
      <c r="NJ316">
        <v>1.3219609999999999</v>
      </c>
      <c r="NK316">
        <v>26.89883</v>
      </c>
      <c r="NL316" s="1">
        <v>1.156094E-4</v>
      </c>
      <c r="NM316" s="1">
        <v>8.734915E-2</v>
      </c>
      <c r="NN316">
        <v>1.3218909999999999</v>
      </c>
      <c r="NO316">
        <v>26.61928</v>
      </c>
      <c r="NP316" s="1">
        <v>1.124347E-4</v>
      </c>
      <c r="NQ316" s="1">
        <v>8.4951209999999999E-2</v>
      </c>
      <c r="NR316">
        <v>1.3217939999999999</v>
      </c>
      <c r="NS316">
        <v>26.403700000000001</v>
      </c>
      <c r="NT316" s="1">
        <v>1.094158E-4</v>
      </c>
      <c r="NU316" s="1">
        <v>8.2675830000000006E-2</v>
      </c>
      <c r="NV316">
        <v>1.3217110000000001</v>
      </c>
      <c r="NW316">
        <v>26.262789999999999</v>
      </c>
      <c r="NX316" s="1">
        <v>1.065211E-4</v>
      </c>
      <c r="NY316" s="1">
        <v>8.0489370000000005E-2</v>
      </c>
      <c r="NZ316">
        <v>1.3216349999999999</v>
      </c>
      <c r="OA316">
        <v>26.11074</v>
      </c>
      <c r="OB316" s="1">
        <v>1.0364410000000001E-4</v>
      </c>
      <c r="OC316" s="1">
        <v>7.8321870000000002E-2</v>
      </c>
      <c r="OD316">
        <v>1.321553</v>
      </c>
      <c r="OE316">
        <v>26.278980000000001</v>
      </c>
      <c r="OF316" s="1">
        <v>1.00788E-4</v>
      </c>
      <c r="OG316" s="1">
        <v>7.617169E-2</v>
      </c>
      <c r="OH316">
        <v>1.321488</v>
      </c>
      <c r="OI316">
        <v>26.62978</v>
      </c>
      <c r="OJ316" s="1">
        <v>9.7920329999999994E-5</v>
      </c>
      <c r="OK316" s="1">
        <v>7.4009450000000004E-2</v>
      </c>
    </row>
    <row r="317" spans="1:401" x14ac:dyDescent="0.35">
      <c r="A317">
        <v>323</v>
      </c>
      <c r="B317" t="s">
        <v>4</v>
      </c>
      <c r="C317" t="s">
        <v>181</v>
      </c>
      <c r="D317" t="s">
        <v>321</v>
      </c>
      <c r="E317">
        <v>900.05</v>
      </c>
      <c r="F317">
        <v>0.8511725</v>
      </c>
      <c r="G317">
        <v>26.10547</v>
      </c>
      <c r="H317">
        <v>0</v>
      </c>
      <c r="I317">
        <v>0</v>
      </c>
      <c r="J317">
        <v>0.85114230000000002</v>
      </c>
      <c r="K317">
        <v>26.00339</v>
      </c>
      <c r="L317">
        <v>0</v>
      </c>
      <c r="M317">
        <v>0</v>
      </c>
      <c r="N317">
        <v>0.85111239999999999</v>
      </c>
      <c r="O317">
        <v>25.738060000000001</v>
      </c>
      <c r="P317">
        <v>0</v>
      </c>
      <c r="Q317">
        <v>0</v>
      </c>
      <c r="R317">
        <v>0.85103430000000002</v>
      </c>
      <c r="S317">
        <v>25.300419999999999</v>
      </c>
      <c r="T317">
        <v>0</v>
      </c>
      <c r="U317">
        <v>0</v>
      </c>
      <c r="V317">
        <v>0.85094210000000003</v>
      </c>
      <c r="W317">
        <v>24.999140000000001</v>
      </c>
      <c r="X317">
        <v>0</v>
      </c>
      <c r="Y317">
        <v>0</v>
      </c>
      <c r="Z317">
        <v>0.85084930000000003</v>
      </c>
      <c r="AA317">
        <v>24.725770000000001</v>
      </c>
      <c r="AB317">
        <v>0</v>
      </c>
      <c r="AC317">
        <v>0</v>
      </c>
      <c r="AD317">
        <v>0.85073739999999998</v>
      </c>
      <c r="AE317">
        <v>24.488130000000002</v>
      </c>
      <c r="AF317">
        <v>0</v>
      </c>
      <c r="AG317">
        <v>0</v>
      </c>
      <c r="AH317">
        <v>0.85061070000000005</v>
      </c>
      <c r="AI317">
        <v>24.419889999999999</v>
      </c>
      <c r="AJ317">
        <v>0</v>
      </c>
      <c r="AK317">
        <v>0</v>
      </c>
      <c r="AL317">
        <v>0.85048690000000005</v>
      </c>
      <c r="AM317">
        <v>24.443570000000001</v>
      </c>
      <c r="AN317">
        <v>0</v>
      </c>
      <c r="AO317">
        <v>0</v>
      </c>
      <c r="AP317">
        <v>0.85035150000000004</v>
      </c>
      <c r="AQ317">
        <v>24.76642</v>
      </c>
      <c r="AR317">
        <v>0</v>
      </c>
      <c r="AS317">
        <v>0</v>
      </c>
      <c r="AT317">
        <v>0.85022799999999998</v>
      </c>
      <c r="AU317">
        <v>25.151019999999999</v>
      </c>
      <c r="AV317">
        <v>0</v>
      </c>
      <c r="AW317">
        <v>0</v>
      </c>
      <c r="AX317">
        <v>0.85010830000000004</v>
      </c>
      <c r="AY317">
        <v>25.190190000000001</v>
      </c>
      <c r="AZ317">
        <v>0</v>
      </c>
      <c r="BA317">
        <v>0</v>
      </c>
      <c r="BB317">
        <v>0.85000430000000005</v>
      </c>
      <c r="BC317">
        <v>25.032430000000002</v>
      </c>
      <c r="BD317">
        <v>0</v>
      </c>
      <c r="BE317">
        <v>0</v>
      </c>
      <c r="BF317">
        <v>0.8498964</v>
      </c>
      <c r="BG317">
        <v>24.656330000000001</v>
      </c>
      <c r="BH317" s="1">
        <v>6.9447409999999996E-37</v>
      </c>
      <c r="BI317" s="1">
        <v>5.915012E-34</v>
      </c>
      <c r="BJ317">
        <v>0.84978260000000005</v>
      </c>
      <c r="BK317">
        <v>24.158670000000001</v>
      </c>
      <c r="BL317" s="1">
        <v>1.933132E-21</v>
      </c>
      <c r="BM317" s="1">
        <v>1.081702E-18</v>
      </c>
      <c r="BN317">
        <v>0.84967919999999997</v>
      </c>
      <c r="BO317">
        <v>23.824149999999999</v>
      </c>
      <c r="BP317" s="1">
        <v>2.3273840000000001E-14</v>
      </c>
      <c r="BQ317" s="1">
        <v>1.9884789999999999E-11</v>
      </c>
      <c r="BR317">
        <v>0.84959059999999997</v>
      </c>
      <c r="BS317">
        <v>23.62172</v>
      </c>
      <c r="BT317" s="1">
        <v>5.007476E-8</v>
      </c>
      <c r="BU317" s="1">
        <v>3.2473379999999998E-5</v>
      </c>
      <c r="BV317">
        <v>0.84951929999999998</v>
      </c>
      <c r="BW317">
        <v>23.76735</v>
      </c>
      <c r="BX317" s="1">
        <v>6.5961519999999997E-5</v>
      </c>
      <c r="BY317" s="1">
        <v>4.5553539999999997E-2</v>
      </c>
      <c r="BZ317">
        <v>0.84943460000000004</v>
      </c>
      <c r="CA317">
        <v>24.099630000000001</v>
      </c>
      <c r="CB317" s="1">
        <v>1.036984E-2</v>
      </c>
      <c r="CC317">
        <v>7.5211819999999996</v>
      </c>
      <c r="CD317">
        <v>0.84938990000000003</v>
      </c>
      <c r="CE317">
        <v>24.28436</v>
      </c>
      <c r="CF317">
        <v>0.37039090000000002</v>
      </c>
      <c r="CG317">
        <v>280.4427</v>
      </c>
      <c r="CH317">
        <v>0.84934989999999999</v>
      </c>
      <c r="CI317">
        <v>24.43956</v>
      </c>
      <c r="CJ317">
        <v>4.1291789999999997</v>
      </c>
      <c r="CK317">
        <v>3248.28</v>
      </c>
      <c r="CL317">
        <v>0.84932229999999997</v>
      </c>
      <c r="CM317">
        <v>24.340509999999998</v>
      </c>
      <c r="CN317">
        <v>17.580829999999999</v>
      </c>
      <c r="CO317">
        <v>14321.67</v>
      </c>
      <c r="CP317">
        <v>0.84929690000000002</v>
      </c>
      <c r="CQ317">
        <v>23.95881</v>
      </c>
      <c r="CR317">
        <v>33.072000000000003</v>
      </c>
      <c r="CS317">
        <v>27811.19</v>
      </c>
      <c r="CT317">
        <v>0.84927370000000002</v>
      </c>
      <c r="CU317">
        <v>23.60249</v>
      </c>
      <c r="CV317">
        <v>30.737500000000001</v>
      </c>
      <c r="CW317">
        <v>26614.22</v>
      </c>
      <c r="CX317">
        <v>0.84927379999999997</v>
      </c>
      <c r="CY317">
        <v>23.427009999999999</v>
      </c>
      <c r="CZ317">
        <v>15.42689</v>
      </c>
      <c r="DA317">
        <v>13720.89</v>
      </c>
      <c r="DB317">
        <v>0.84926999999999997</v>
      </c>
      <c r="DC317">
        <v>23.797460000000001</v>
      </c>
      <c r="DD317">
        <v>4.5059050000000003</v>
      </c>
      <c r="DE317">
        <v>4107.6090000000004</v>
      </c>
      <c r="DF317">
        <v>0.84927509999999995</v>
      </c>
      <c r="DG317">
        <v>24.419809999999998</v>
      </c>
      <c r="DH317">
        <v>0.82013959999999997</v>
      </c>
      <c r="DI317">
        <v>764.28980000000001</v>
      </c>
      <c r="DJ317">
        <v>0.84927520000000001</v>
      </c>
      <c r="DK317">
        <v>24.979970000000002</v>
      </c>
      <c r="DL317">
        <v>0.10333199999999999</v>
      </c>
      <c r="DM317">
        <v>97.681539999999998</v>
      </c>
      <c r="DN317">
        <v>0.84927249999999999</v>
      </c>
      <c r="DO317">
        <v>25.441210000000002</v>
      </c>
      <c r="DP317">
        <v>1.4227999999999999E-2</v>
      </c>
      <c r="DQ317">
        <v>13.08414</v>
      </c>
      <c r="DR317">
        <v>0.84929169999999998</v>
      </c>
      <c r="DS317">
        <v>25.427589999999999</v>
      </c>
      <c r="DT317" s="1">
        <v>5.8748469999999999E-3</v>
      </c>
      <c r="DU317">
        <v>5.1041340000000002</v>
      </c>
      <c r="DV317">
        <v>0.84930879999999997</v>
      </c>
      <c r="DW317">
        <v>25.157139999999998</v>
      </c>
      <c r="DX317" s="1">
        <v>4.5632499999999996E-3</v>
      </c>
      <c r="DY317">
        <v>3.922212</v>
      </c>
      <c r="DZ317">
        <v>0.84928870000000001</v>
      </c>
      <c r="EA317">
        <v>24.93336</v>
      </c>
      <c r="EB317" s="1">
        <v>3.821334E-3</v>
      </c>
      <c r="EC317">
        <v>3.2817669999999999</v>
      </c>
      <c r="ED317">
        <v>0.84930280000000002</v>
      </c>
      <c r="EE317">
        <v>24.78567</v>
      </c>
      <c r="EF317" s="1">
        <v>3.227883E-3</v>
      </c>
      <c r="EG317">
        <v>2.7714099999999999</v>
      </c>
      <c r="EH317">
        <v>0.84930090000000003</v>
      </c>
      <c r="EI317">
        <v>24.969370000000001</v>
      </c>
      <c r="EJ317" s="1">
        <v>2.7411309999999999E-3</v>
      </c>
      <c r="EK317">
        <v>2.3530199999999999</v>
      </c>
      <c r="EL317">
        <v>0.84927770000000002</v>
      </c>
      <c r="EM317">
        <v>25.399260000000002</v>
      </c>
      <c r="EN317" s="1">
        <v>2.341676E-3</v>
      </c>
      <c r="EO317">
        <v>2.0096500000000002</v>
      </c>
      <c r="EP317">
        <v>0.84925620000000002</v>
      </c>
      <c r="EQ317">
        <v>25.825690000000002</v>
      </c>
      <c r="ER317" s="1">
        <v>2.0143499999999998E-3</v>
      </c>
      <c r="ES317">
        <v>1.728278</v>
      </c>
      <c r="ET317">
        <v>0.84924189999999999</v>
      </c>
      <c r="EU317">
        <v>26.09029</v>
      </c>
      <c r="EV317" s="1">
        <v>1.745085E-3</v>
      </c>
      <c r="EW317">
        <v>1.496883</v>
      </c>
      <c r="EX317">
        <v>0.8491997</v>
      </c>
      <c r="EY317">
        <v>25.919129999999999</v>
      </c>
      <c r="EZ317" s="1">
        <v>1.523073E-3</v>
      </c>
      <c r="FA317">
        <v>1.306125</v>
      </c>
      <c r="FB317">
        <v>0.84914719999999999</v>
      </c>
      <c r="FC317">
        <v>25.543759999999999</v>
      </c>
      <c r="FD317" s="1">
        <v>1.339247E-3</v>
      </c>
      <c r="FE317">
        <v>1.148247</v>
      </c>
      <c r="FF317">
        <v>0.8491185</v>
      </c>
      <c r="FG317">
        <v>25.281960000000002</v>
      </c>
      <c r="FH317" s="1">
        <v>1.185448E-3</v>
      </c>
      <c r="FI317">
        <v>1.016159</v>
      </c>
      <c r="FJ317">
        <v>0.84906479999999995</v>
      </c>
      <c r="FK317">
        <v>25.124590000000001</v>
      </c>
      <c r="FL317" s="1">
        <v>1.05576E-3</v>
      </c>
      <c r="FM317">
        <v>0.90488360000000001</v>
      </c>
      <c r="FN317">
        <v>0.84900580000000003</v>
      </c>
      <c r="FO317">
        <v>25.39086</v>
      </c>
      <c r="FP317" s="1">
        <v>9.459758E-4</v>
      </c>
      <c r="FQ317">
        <v>0.81065710000000002</v>
      </c>
      <c r="FR317">
        <v>0.84895690000000001</v>
      </c>
      <c r="FS317">
        <v>25.788509999999999</v>
      </c>
      <c r="FT317" s="1">
        <v>8.5334389999999999E-4</v>
      </c>
      <c r="FU317">
        <v>0.73112370000000004</v>
      </c>
      <c r="FV317">
        <v>0.848908</v>
      </c>
      <c r="FW317">
        <v>25.891449999999999</v>
      </c>
      <c r="FX317" s="1">
        <v>7.7545900000000004E-4</v>
      </c>
      <c r="FY317">
        <v>0.6642652</v>
      </c>
      <c r="FZ317">
        <v>0.84886349999999999</v>
      </c>
      <c r="GA317">
        <v>25.83033</v>
      </c>
      <c r="GB317" s="1">
        <v>7.0981980000000004E-4</v>
      </c>
      <c r="GC317">
        <v>0.60791830000000002</v>
      </c>
      <c r="GD317">
        <v>0.84882590000000002</v>
      </c>
      <c r="GE317">
        <v>25.559619999999999</v>
      </c>
      <c r="GF317" s="1">
        <v>6.5402240000000001E-4</v>
      </c>
      <c r="GG317">
        <v>0.56004240000000005</v>
      </c>
      <c r="GH317">
        <v>0.84877610000000003</v>
      </c>
      <c r="GI317">
        <v>25.390550000000001</v>
      </c>
      <c r="GJ317" s="1">
        <v>6.0569689999999995E-4</v>
      </c>
      <c r="GK317">
        <v>0.51861820000000003</v>
      </c>
      <c r="GL317">
        <v>0.84873560000000003</v>
      </c>
      <c r="GM317">
        <v>25.361630000000002</v>
      </c>
      <c r="GN317" s="1">
        <v>5.6396590000000002E-4</v>
      </c>
      <c r="GO317">
        <v>0.48280190000000001</v>
      </c>
      <c r="GP317">
        <v>0.84871240000000003</v>
      </c>
      <c r="GQ317">
        <v>25.325880000000002</v>
      </c>
      <c r="GR317" s="1">
        <v>5.2806439999999999E-4</v>
      </c>
      <c r="GS317">
        <v>0.45201639999999998</v>
      </c>
      <c r="GT317">
        <v>0.84868600000000005</v>
      </c>
      <c r="GU317">
        <v>25.192920000000001</v>
      </c>
      <c r="GV317" s="1">
        <v>4.964972E-4</v>
      </c>
      <c r="GW317">
        <v>0.42496539999999999</v>
      </c>
      <c r="GX317">
        <v>0.84865500000000005</v>
      </c>
      <c r="GY317">
        <v>25.219069999999999</v>
      </c>
      <c r="GZ317" s="1">
        <v>4.6849430000000001E-4</v>
      </c>
      <c r="HA317">
        <v>0.40097850000000002</v>
      </c>
      <c r="HB317">
        <v>0.84864680000000003</v>
      </c>
      <c r="HC317">
        <v>25.442150000000002</v>
      </c>
      <c r="HD317" s="1">
        <v>4.4377909999999997E-4</v>
      </c>
      <c r="HE317">
        <v>0.37977759999999999</v>
      </c>
      <c r="HF317">
        <v>0.84863420000000001</v>
      </c>
      <c r="HG317">
        <v>25.60941</v>
      </c>
      <c r="HH317" s="1">
        <v>4.2185980000000002E-4</v>
      </c>
      <c r="HI317">
        <v>0.3609947</v>
      </c>
      <c r="HJ317">
        <v>0.84861960000000003</v>
      </c>
      <c r="HK317">
        <v>25.42334</v>
      </c>
      <c r="HL317" s="1">
        <v>4.019863E-4</v>
      </c>
      <c r="HM317">
        <v>0.34398529999999999</v>
      </c>
      <c r="HN317">
        <v>0.84860270000000004</v>
      </c>
      <c r="HO317">
        <v>24.985600000000002</v>
      </c>
      <c r="HP317" s="1">
        <v>3.8362720000000001E-4</v>
      </c>
      <c r="HQ317">
        <v>0.32826660000000002</v>
      </c>
      <c r="HR317">
        <v>0.84862029999999999</v>
      </c>
      <c r="HS317">
        <v>24.732569999999999</v>
      </c>
      <c r="HT317" s="1">
        <v>3.6691490000000001E-4</v>
      </c>
      <c r="HU317">
        <v>0.31395099999999998</v>
      </c>
      <c r="HV317">
        <v>0.84862689999999996</v>
      </c>
      <c r="HW317">
        <v>24.63373</v>
      </c>
      <c r="HX317" s="1">
        <v>3.5163659999999999E-4</v>
      </c>
      <c r="HY317">
        <v>0.30086980000000002</v>
      </c>
      <c r="HZ317">
        <v>0.84862729999999997</v>
      </c>
      <c r="IA317">
        <v>24.776299999999999</v>
      </c>
      <c r="IB317" s="1">
        <v>3.3759790000000001E-4</v>
      </c>
      <c r="IC317">
        <v>0.28884169999999998</v>
      </c>
      <c r="ID317">
        <v>0.84863319999999998</v>
      </c>
      <c r="IE317">
        <v>25.031230000000001</v>
      </c>
      <c r="IF317" s="1">
        <v>3.2484730000000001E-4</v>
      </c>
      <c r="IG317">
        <v>0.27791480000000002</v>
      </c>
      <c r="IH317">
        <v>0.84862459999999995</v>
      </c>
      <c r="II317">
        <v>25.121790000000001</v>
      </c>
      <c r="IJ317" s="1">
        <v>3.1314180000000002E-4</v>
      </c>
      <c r="IK317">
        <v>0.26789289999999999</v>
      </c>
      <c r="IL317">
        <v>0.84863860000000002</v>
      </c>
      <c r="IM317">
        <v>25.090720000000001</v>
      </c>
      <c r="IN317" s="1">
        <v>3.0226530000000001E-4</v>
      </c>
      <c r="IO317">
        <v>0.25858880000000001</v>
      </c>
      <c r="IP317">
        <v>0.84863630000000001</v>
      </c>
      <c r="IQ317">
        <v>24.835370000000001</v>
      </c>
      <c r="IR317" s="1">
        <v>2.9196700000000002E-4</v>
      </c>
      <c r="IS317">
        <v>0.2497791</v>
      </c>
      <c r="IT317">
        <v>0.84865029999999997</v>
      </c>
      <c r="IU317">
        <v>24.583490000000001</v>
      </c>
      <c r="IV317" s="1">
        <v>2.8216260000000001E-4</v>
      </c>
      <c r="IW317">
        <v>0.24138960000000001</v>
      </c>
      <c r="IX317">
        <v>0.84865579999999996</v>
      </c>
      <c r="IY317">
        <v>24.474240000000002</v>
      </c>
      <c r="IZ317" s="1">
        <v>2.728343E-4</v>
      </c>
      <c r="JA317">
        <v>0.23341319999999999</v>
      </c>
      <c r="JB317">
        <v>0.84864569999999995</v>
      </c>
      <c r="JC317">
        <v>24.425170000000001</v>
      </c>
      <c r="JD317" s="1">
        <v>2.6411499999999999E-4</v>
      </c>
      <c r="JE317">
        <v>0.22596069999999999</v>
      </c>
      <c r="JF317">
        <v>0.84863239999999995</v>
      </c>
      <c r="JG317">
        <v>24.790780000000002</v>
      </c>
      <c r="JH317" s="1">
        <v>2.55887E-4</v>
      </c>
      <c r="JI317">
        <v>0.21892159999999999</v>
      </c>
      <c r="JJ317">
        <v>0.84861909999999996</v>
      </c>
      <c r="JK317">
        <v>25.254709999999999</v>
      </c>
      <c r="JL317" s="1">
        <v>2.4789149999999998E-4</v>
      </c>
      <c r="JM317">
        <v>0.21209439999999999</v>
      </c>
      <c r="JN317">
        <v>0.84859700000000005</v>
      </c>
      <c r="JO317">
        <v>25.50694</v>
      </c>
      <c r="JP317" s="1">
        <v>2.4006719999999999E-4</v>
      </c>
      <c r="JQ317">
        <v>0.20541889999999999</v>
      </c>
      <c r="JR317">
        <v>0.84858199999999995</v>
      </c>
      <c r="JS317">
        <v>25.56185</v>
      </c>
      <c r="JT317" s="1">
        <v>2.3243910000000001E-4</v>
      </c>
      <c r="JU317">
        <v>0.19889979999999999</v>
      </c>
      <c r="JV317">
        <v>0.84857610000000006</v>
      </c>
      <c r="JW317">
        <v>25.41431</v>
      </c>
      <c r="JX317" s="1">
        <v>2.251434E-4</v>
      </c>
      <c r="JY317">
        <v>0.1926641</v>
      </c>
      <c r="JZ317">
        <v>0.84853900000000004</v>
      </c>
      <c r="KA317">
        <v>25.101800000000001</v>
      </c>
      <c r="KB317" s="1">
        <v>2.183284E-4</v>
      </c>
      <c r="KC317">
        <v>0.18683230000000001</v>
      </c>
      <c r="KD317">
        <v>0.84851189999999999</v>
      </c>
      <c r="KE317">
        <v>24.862259999999999</v>
      </c>
      <c r="KF317" s="1">
        <v>2.118334E-4</v>
      </c>
      <c r="KG317">
        <v>0.181288</v>
      </c>
      <c r="KH317">
        <v>0.84847689999999998</v>
      </c>
      <c r="KI317">
        <v>24.750489999999999</v>
      </c>
      <c r="KJ317" s="1">
        <v>2.0536560000000001E-4</v>
      </c>
      <c r="KK317">
        <v>0.17577400000000001</v>
      </c>
      <c r="KL317">
        <v>0.84842779999999995</v>
      </c>
      <c r="KM317">
        <v>25.115600000000001</v>
      </c>
      <c r="KN317" s="1">
        <v>1.9910279999999999E-4</v>
      </c>
      <c r="KO317">
        <v>0.1704283</v>
      </c>
      <c r="KP317">
        <v>0.84839640000000005</v>
      </c>
      <c r="KQ317">
        <v>25.65728</v>
      </c>
      <c r="KR317" s="1">
        <v>1.930438E-4</v>
      </c>
      <c r="KS317">
        <v>0.16525119999999999</v>
      </c>
      <c r="KT317">
        <v>0.84836520000000004</v>
      </c>
      <c r="KU317">
        <v>26.10913</v>
      </c>
      <c r="KV317" s="1">
        <v>1.8724360000000001E-4</v>
      </c>
      <c r="KW317">
        <v>0.16029470000000001</v>
      </c>
      <c r="KX317">
        <v>0.84829860000000001</v>
      </c>
      <c r="KY317">
        <v>26.366790000000002</v>
      </c>
      <c r="KZ317" s="1">
        <v>1.8178500000000001E-4</v>
      </c>
      <c r="LA317">
        <v>0.1556292</v>
      </c>
      <c r="LB317">
        <v>0.84825629999999996</v>
      </c>
      <c r="LC317">
        <v>26.181650000000001</v>
      </c>
      <c r="LD317" s="1">
        <v>1.764665E-4</v>
      </c>
      <c r="LE317">
        <v>0.15109210000000001</v>
      </c>
      <c r="LF317">
        <v>0.8482037</v>
      </c>
      <c r="LG317">
        <v>25.776420000000002</v>
      </c>
      <c r="LH317" s="1">
        <v>1.7132949999999999E-4</v>
      </c>
      <c r="LI317">
        <v>0.1467011</v>
      </c>
      <c r="LJ317">
        <v>0.84817690000000001</v>
      </c>
      <c r="LK317">
        <v>25.515090000000001</v>
      </c>
      <c r="LL317" s="1">
        <v>1.6640200000000001E-4</v>
      </c>
      <c r="LM317">
        <v>0.14249329999999999</v>
      </c>
      <c r="LN317">
        <v>0.84812430000000005</v>
      </c>
      <c r="LO317">
        <v>25.443960000000001</v>
      </c>
      <c r="LP317" s="1">
        <v>1.6154609999999999E-4</v>
      </c>
      <c r="LQ317">
        <v>0.13834589999999999</v>
      </c>
      <c r="LR317">
        <v>0.84808099999999997</v>
      </c>
      <c r="LS317">
        <v>25.94135</v>
      </c>
      <c r="LT317" s="1">
        <v>1.569303E-4</v>
      </c>
      <c r="LU317">
        <v>0.13439870000000001</v>
      </c>
      <c r="LV317">
        <v>0.84804670000000004</v>
      </c>
      <c r="LW317">
        <v>26.57977</v>
      </c>
      <c r="LX317" s="1">
        <v>1.524986E-4</v>
      </c>
      <c r="LY317">
        <v>0.13061110000000001</v>
      </c>
      <c r="LZ317">
        <v>0.84801190000000004</v>
      </c>
      <c r="MA317">
        <v>27.05969</v>
      </c>
      <c r="MB317" s="1">
        <v>1.481753E-4</v>
      </c>
      <c r="MC317">
        <v>0.12691520000000001</v>
      </c>
      <c r="MD317">
        <v>0.84795989999999999</v>
      </c>
      <c r="ME317">
        <v>27.426349999999999</v>
      </c>
      <c r="MF317" s="1">
        <v>1.4407840000000001E-4</v>
      </c>
      <c r="MG317">
        <v>0.12340859999999999</v>
      </c>
      <c r="MH317">
        <v>0.84792999999999996</v>
      </c>
      <c r="MI317">
        <v>27.395869999999999</v>
      </c>
      <c r="MJ317" s="1">
        <v>1.4021650000000001E-4</v>
      </c>
      <c r="MK317">
        <v>0.1201083</v>
      </c>
      <c r="ML317">
        <v>0.84788580000000002</v>
      </c>
      <c r="MM317">
        <v>27.147259999999999</v>
      </c>
      <c r="MN317" s="1">
        <v>1.364452E-4</v>
      </c>
      <c r="MO317">
        <v>0.1168863</v>
      </c>
      <c r="MP317">
        <v>0.847854</v>
      </c>
      <c r="MQ317">
        <v>26.913170000000001</v>
      </c>
      <c r="MR317" s="1">
        <v>1.3274470000000001E-4</v>
      </c>
      <c r="MS317">
        <v>0.1137196</v>
      </c>
      <c r="MT317">
        <v>0.84783569999999997</v>
      </c>
      <c r="MU317">
        <v>26.69331</v>
      </c>
      <c r="MV317" s="1">
        <v>1.292501E-4</v>
      </c>
      <c r="MW317">
        <v>0.11072559999999999</v>
      </c>
      <c r="MX317">
        <v>0.84778940000000003</v>
      </c>
      <c r="MY317">
        <v>26.538329999999998</v>
      </c>
      <c r="MZ317" s="1">
        <v>1.2590879999999999E-4</v>
      </c>
      <c r="NA317">
        <v>0.1078721</v>
      </c>
      <c r="NB317">
        <v>0.84776960000000001</v>
      </c>
      <c r="NC317">
        <v>26.593419999999998</v>
      </c>
      <c r="ND317" s="1">
        <v>1.2253479999999999E-4</v>
      </c>
      <c r="NE317">
        <v>0.10499020000000001</v>
      </c>
      <c r="NF317">
        <v>0.84774360000000004</v>
      </c>
      <c r="NG317">
        <v>26.895340000000001</v>
      </c>
      <c r="NH317" s="1">
        <v>1.191894E-4</v>
      </c>
      <c r="NI317">
        <v>0.1021305</v>
      </c>
      <c r="NJ317">
        <v>0.84770610000000002</v>
      </c>
      <c r="NK317">
        <v>26.93196</v>
      </c>
      <c r="NL317" s="1">
        <v>1.159091E-4</v>
      </c>
      <c r="NM317" s="1">
        <v>9.9327280000000004E-2</v>
      </c>
      <c r="NN317">
        <v>0.84767800000000004</v>
      </c>
      <c r="NO317">
        <v>26.648209999999999</v>
      </c>
      <c r="NP317" s="1">
        <v>1.127191E-4</v>
      </c>
      <c r="NQ317" s="1">
        <v>9.6596119999999994E-2</v>
      </c>
      <c r="NR317">
        <v>0.84762610000000005</v>
      </c>
      <c r="NS317">
        <v>26.41977</v>
      </c>
      <c r="NT317" s="1">
        <v>1.09688E-4</v>
      </c>
      <c r="NU317" s="1">
        <v>9.4004340000000006E-2</v>
      </c>
      <c r="NV317">
        <v>0.84759810000000002</v>
      </c>
      <c r="NW317">
        <v>26.275020000000001</v>
      </c>
      <c r="NX317" s="1">
        <v>1.067848E-4</v>
      </c>
      <c r="NY317">
        <v>9.1517000000000001E-2</v>
      </c>
      <c r="NZ317">
        <v>0.84757689999999997</v>
      </c>
      <c r="OA317">
        <v>26.12914</v>
      </c>
      <c r="OB317" s="1">
        <v>1.039089E-4</v>
      </c>
      <c r="OC317" s="1">
        <v>8.9059319999999997E-2</v>
      </c>
      <c r="OD317">
        <v>0.84753500000000004</v>
      </c>
      <c r="OE317">
        <v>26.306850000000001</v>
      </c>
      <c r="OF317" s="1">
        <v>1.0105100000000001E-4</v>
      </c>
      <c r="OG317">
        <v>8.6618299999999995E-2</v>
      </c>
      <c r="OH317">
        <v>0.84751520000000002</v>
      </c>
      <c r="OI317">
        <v>26.663620000000002</v>
      </c>
      <c r="OJ317" s="1">
        <v>9.8183689999999999E-5</v>
      </c>
      <c r="OK317" s="1">
        <v>8.4165909999999997E-2</v>
      </c>
    </row>
    <row r="318" spans="1:401" x14ac:dyDescent="0.35">
      <c r="A318">
        <v>324</v>
      </c>
      <c r="B318" t="s">
        <v>4</v>
      </c>
      <c r="C318" t="s">
        <v>181</v>
      </c>
      <c r="D318" t="s">
        <v>322</v>
      </c>
      <c r="E318">
        <v>940.88099999999997</v>
      </c>
      <c r="F318">
        <v>0.99477020000000005</v>
      </c>
      <c r="G318">
        <v>26.12359</v>
      </c>
      <c r="H318">
        <v>0</v>
      </c>
      <c r="I318">
        <v>0</v>
      </c>
      <c r="J318">
        <v>0.99469169999999996</v>
      </c>
      <c r="K318">
        <v>26.03182</v>
      </c>
      <c r="L318">
        <v>0</v>
      </c>
      <c r="M318">
        <v>0</v>
      </c>
      <c r="N318">
        <v>0.99458100000000005</v>
      </c>
      <c r="O318">
        <v>25.778179999999999</v>
      </c>
      <c r="P318">
        <v>0</v>
      </c>
      <c r="Q318">
        <v>0</v>
      </c>
      <c r="R318">
        <v>0.99443910000000002</v>
      </c>
      <c r="S318">
        <v>25.349830000000001</v>
      </c>
      <c r="T318">
        <v>0</v>
      </c>
      <c r="U318">
        <v>0</v>
      </c>
      <c r="V318">
        <v>0.9942645</v>
      </c>
      <c r="W318">
        <v>25.04336</v>
      </c>
      <c r="X318">
        <v>0</v>
      </c>
      <c r="Y318">
        <v>0</v>
      </c>
      <c r="Z318">
        <v>0.99409219999999998</v>
      </c>
      <c r="AA318">
        <v>24.756699999999999</v>
      </c>
      <c r="AB318">
        <v>0</v>
      </c>
      <c r="AC318">
        <v>0</v>
      </c>
      <c r="AD318">
        <v>0.99386699999999994</v>
      </c>
      <c r="AE318">
        <v>24.508939999999999</v>
      </c>
      <c r="AF318">
        <v>0</v>
      </c>
      <c r="AG318">
        <v>0</v>
      </c>
      <c r="AH318">
        <v>0.99364410000000003</v>
      </c>
      <c r="AI318">
        <v>24.430070000000001</v>
      </c>
      <c r="AJ318">
        <v>0</v>
      </c>
      <c r="AK318">
        <v>0</v>
      </c>
      <c r="AL318">
        <v>0.99340419999999996</v>
      </c>
      <c r="AM318">
        <v>24.454809999999998</v>
      </c>
      <c r="AN318">
        <v>0</v>
      </c>
      <c r="AO318">
        <v>0</v>
      </c>
      <c r="AP318">
        <v>0.99319360000000001</v>
      </c>
      <c r="AQ318">
        <v>24.788360000000001</v>
      </c>
      <c r="AR318">
        <v>0</v>
      </c>
      <c r="AS318">
        <v>0</v>
      </c>
      <c r="AT318">
        <v>0.99294859999999996</v>
      </c>
      <c r="AU318">
        <v>25.189129999999999</v>
      </c>
      <c r="AV318">
        <v>0</v>
      </c>
      <c r="AW318">
        <v>0</v>
      </c>
      <c r="AX318">
        <v>0.99272669999999996</v>
      </c>
      <c r="AY318">
        <v>25.244720000000001</v>
      </c>
      <c r="AZ318">
        <v>0</v>
      </c>
      <c r="BA318">
        <v>0</v>
      </c>
      <c r="BB318">
        <v>0.99252359999999995</v>
      </c>
      <c r="BC318">
        <v>25.092410000000001</v>
      </c>
      <c r="BD318">
        <v>0</v>
      </c>
      <c r="BE318">
        <v>0</v>
      </c>
      <c r="BF318">
        <v>0.9923111</v>
      </c>
      <c r="BG318">
        <v>24.706710000000001</v>
      </c>
      <c r="BH318" s="1">
        <v>6.785972E-38</v>
      </c>
      <c r="BI318" s="1">
        <v>6.043246E-35</v>
      </c>
      <c r="BJ318">
        <v>0.99211530000000003</v>
      </c>
      <c r="BK318">
        <v>24.19445</v>
      </c>
      <c r="BL318" s="1">
        <v>4.5369970000000002E-22</v>
      </c>
      <c r="BM318" s="1">
        <v>2.3952580000000002E-19</v>
      </c>
      <c r="BN318">
        <v>0.99193390000000004</v>
      </c>
      <c r="BO318">
        <v>23.847999999999999</v>
      </c>
      <c r="BP318" s="1">
        <v>2.6752350000000002E-15</v>
      </c>
      <c r="BQ318" s="1">
        <v>2.390025E-12</v>
      </c>
      <c r="BR318">
        <v>0.99177409999999999</v>
      </c>
      <c r="BS318">
        <v>23.640090000000001</v>
      </c>
      <c r="BT318" s="1">
        <v>2.5541659999999999E-8</v>
      </c>
      <c r="BU318" s="1">
        <v>1.6524039999999999E-5</v>
      </c>
      <c r="BV318">
        <v>0.99162159999999999</v>
      </c>
      <c r="BW318">
        <v>23.787510000000001</v>
      </c>
      <c r="BX318" s="1">
        <v>4.0878989999999999E-5</v>
      </c>
      <c r="BY318" s="1">
        <v>2.8500910000000001E-2</v>
      </c>
      <c r="BZ318">
        <v>0.99149379999999998</v>
      </c>
      <c r="CA318">
        <v>24.122039999999998</v>
      </c>
      <c r="CB318" s="1">
        <v>7.2855419999999999E-3</v>
      </c>
      <c r="CC318">
        <v>5.3764110000000001</v>
      </c>
      <c r="CD318">
        <v>0.99137620000000004</v>
      </c>
      <c r="CE318">
        <v>24.31448</v>
      </c>
      <c r="CF318">
        <v>0.28741450000000002</v>
      </c>
      <c r="CG318">
        <v>222.8502</v>
      </c>
      <c r="CH318">
        <v>0.99128559999999999</v>
      </c>
      <c r="CI318">
        <v>24.471910000000001</v>
      </c>
      <c r="CJ318">
        <v>3.4865010000000001</v>
      </c>
      <c r="CK318">
        <v>2824.6640000000002</v>
      </c>
      <c r="CL318">
        <v>0.99121930000000003</v>
      </c>
      <c r="CM318">
        <v>24.37011</v>
      </c>
      <c r="CN318">
        <v>15.98837</v>
      </c>
      <c r="CO318">
        <v>13483.18</v>
      </c>
      <c r="CP318">
        <v>0.99115439999999999</v>
      </c>
      <c r="CQ318">
        <v>23.994389999999999</v>
      </c>
      <c r="CR318">
        <v>32.144919999999999</v>
      </c>
      <c r="CS318">
        <v>28118.12</v>
      </c>
      <c r="CT318">
        <v>0.9911124</v>
      </c>
      <c r="CU318">
        <v>23.629860000000001</v>
      </c>
      <c r="CV318">
        <v>31.732060000000001</v>
      </c>
      <c r="CW318">
        <v>28707.85</v>
      </c>
      <c r="CX318">
        <v>0.99108470000000004</v>
      </c>
      <c r="CY318">
        <v>23.44923</v>
      </c>
      <c r="CZ318">
        <v>16.827169999999999</v>
      </c>
      <c r="DA318">
        <v>15703.95</v>
      </c>
      <c r="DB318">
        <v>0.99105790000000005</v>
      </c>
      <c r="DC318">
        <v>23.814489999999999</v>
      </c>
      <c r="DD318">
        <v>5.168622</v>
      </c>
      <c r="DE318">
        <v>4963.6400000000003</v>
      </c>
      <c r="DF318">
        <v>0.99104519999999996</v>
      </c>
      <c r="DG318">
        <v>24.431180000000001</v>
      </c>
      <c r="DH318">
        <v>0.98408169999999995</v>
      </c>
      <c r="DI318">
        <v>969.78049999999996</v>
      </c>
      <c r="DJ318">
        <v>0.9910542</v>
      </c>
      <c r="DK318">
        <v>24.997599999999998</v>
      </c>
      <c r="DL318">
        <v>0.12776589999999999</v>
      </c>
      <c r="DM318">
        <v>128.24260000000001</v>
      </c>
      <c r="DN318">
        <v>0.99103390000000002</v>
      </c>
      <c r="DO318">
        <v>25.45534</v>
      </c>
      <c r="DP318" s="1">
        <v>1.6686449999999999E-2</v>
      </c>
      <c r="DQ318">
        <v>16.357569999999999</v>
      </c>
      <c r="DR318">
        <v>0.99101680000000003</v>
      </c>
      <c r="DS318">
        <v>25.444500000000001</v>
      </c>
      <c r="DT318" s="1">
        <v>6.1221929999999997E-3</v>
      </c>
      <c r="DU318">
        <v>5.5999549999999996</v>
      </c>
      <c r="DV318">
        <v>0.99102089999999998</v>
      </c>
      <c r="DW318">
        <v>25.17652</v>
      </c>
      <c r="DX318" s="1">
        <v>4.6446660000000004E-3</v>
      </c>
      <c r="DY318">
        <v>4.1813010000000004</v>
      </c>
      <c r="DZ318">
        <v>0.99099890000000002</v>
      </c>
      <c r="EA318">
        <v>24.947199999999999</v>
      </c>
      <c r="EB318" s="1">
        <v>3.8819890000000002E-3</v>
      </c>
      <c r="EC318">
        <v>3.4902519999999999</v>
      </c>
      <c r="ED318">
        <v>0.99099950000000003</v>
      </c>
      <c r="EE318">
        <v>24.80349</v>
      </c>
      <c r="EF318" s="1">
        <v>3.2774520000000001E-3</v>
      </c>
      <c r="EG318">
        <v>2.9458660000000001</v>
      </c>
      <c r="EH318">
        <v>0.990954</v>
      </c>
      <c r="EI318">
        <v>24.994140000000002</v>
      </c>
      <c r="EJ318" s="1">
        <v>2.7818249999999999E-3</v>
      </c>
      <c r="EK318">
        <v>2.4998079999999998</v>
      </c>
      <c r="EL318">
        <v>0.99092040000000003</v>
      </c>
      <c r="EM318">
        <v>25.42848</v>
      </c>
      <c r="EN318" s="1">
        <v>2.3750210000000002E-3</v>
      </c>
      <c r="EO318">
        <v>2.1336750000000002</v>
      </c>
      <c r="EP318">
        <v>0.99087009999999998</v>
      </c>
      <c r="EQ318">
        <v>25.861789999999999</v>
      </c>
      <c r="ER318" s="1">
        <v>2.0417209999999998E-3</v>
      </c>
      <c r="ES318">
        <v>1.8336429999999999</v>
      </c>
      <c r="ET318">
        <v>0.99080349999999995</v>
      </c>
      <c r="EU318">
        <v>26.127089999999999</v>
      </c>
      <c r="EV318" s="1">
        <v>1.76764E-3</v>
      </c>
      <c r="EW318">
        <v>1.5870610000000001</v>
      </c>
      <c r="EX318">
        <v>0.99072470000000001</v>
      </c>
      <c r="EY318">
        <v>25.953240000000001</v>
      </c>
      <c r="EZ318" s="1">
        <v>1.5416690000000001E-3</v>
      </c>
      <c r="FA318">
        <v>1.3837489999999999</v>
      </c>
      <c r="FB318">
        <v>0.99064580000000002</v>
      </c>
      <c r="FC318">
        <v>25.570979999999999</v>
      </c>
      <c r="FD318" s="1">
        <v>1.354718E-3</v>
      </c>
      <c r="FE318">
        <v>1.2156419999999999</v>
      </c>
      <c r="FF318">
        <v>0.99055349999999998</v>
      </c>
      <c r="FG318">
        <v>25.297879999999999</v>
      </c>
      <c r="FH318" s="1">
        <v>1.198443E-3</v>
      </c>
      <c r="FI318">
        <v>1.07514</v>
      </c>
      <c r="FJ318">
        <v>0.99045209999999995</v>
      </c>
      <c r="FK318">
        <v>25.14152</v>
      </c>
      <c r="FL318" s="1">
        <v>1.0667470000000001E-3</v>
      </c>
      <c r="FM318">
        <v>0.95684559999999996</v>
      </c>
      <c r="FN318">
        <v>0.99036179999999996</v>
      </c>
      <c r="FO318">
        <v>25.41168</v>
      </c>
      <c r="FP318" s="1">
        <v>9.5526970000000004E-4</v>
      </c>
      <c r="FQ318">
        <v>0.85668080000000002</v>
      </c>
      <c r="FR318">
        <v>0.99024350000000005</v>
      </c>
      <c r="FS318">
        <v>25.81166</v>
      </c>
      <c r="FT318" s="1">
        <v>8.6116830000000004E-4</v>
      </c>
      <c r="FU318">
        <v>0.77209669999999997</v>
      </c>
      <c r="FV318">
        <v>0.99014930000000001</v>
      </c>
      <c r="FW318">
        <v>25.929099999999998</v>
      </c>
      <c r="FX318" s="1">
        <v>7.8204320000000002E-4</v>
      </c>
      <c r="FY318">
        <v>0.70099149999999999</v>
      </c>
      <c r="FZ318">
        <v>0.99002749999999995</v>
      </c>
      <c r="GA318">
        <v>25.865590000000001</v>
      </c>
      <c r="GB318" s="1">
        <v>7.1537659999999998E-4</v>
      </c>
      <c r="GC318">
        <v>0.64108929999999997</v>
      </c>
      <c r="GD318">
        <v>0.9899462</v>
      </c>
      <c r="GE318">
        <v>25.58785</v>
      </c>
      <c r="GF318" s="1">
        <v>6.587807E-4</v>
      </c>
      <c r="GG318">
        <v>0.59024949999999998</v>
      </c>
      <c r="GH318">
        <v>0.989846</v>
      </c>
      <c r="GI318">
        <v>25.408860000000001</v>
      </c>
      <c r="GJ318" s="1">
        <v>6.0983960000000003E-4</v>
      </c>
      <c r="GK318">
        <v>0.54634150000000004</v>
      </c>
      <c r="GL318">
        <v>0.989761</v>
      </c>
      <c r="GM318">
        <v>25.373809999999999</v>
      </c>
      <c r="GN318" s="1">
        <v>5.675125E-4</v>
      </c>
      <c r="GO318">
        <v>0.50831590000000004</v>
      </c>
      <c r="GP318">
        <v>0.98969839999999998</v>
      </c>
      <c r="GQ318">
        <v>25.342759999999998</v>
      </c>
      <c r="GR318" s="1">
        <v>5.3114470000000002E-4</v>
      </c>
      <c r="GS318">
        <v>0.4756707</v>
      </c>
      <c r="GT318">
        <v>0.98963690000000004</v>
      </c>
      <c r="GU318">
        <v>25.219329999999999</v>
      </c>
      <c r="GV318" s="1">
        <v>4.9922759999999997E-4</v>
      </c>
      <c r="GW318">
        <v>0.44704700000000003</v>
      </c>
      <c r="GX318">
        <v>0.98956429999999995</v>
      </c>
      <c r="GY318">
        <v>25.259129999999999</v>
      </c>
      <c r="GZ318" s="1">
        <v>4.7091420000000003E-4</v>
      </c>
      <c r="HA318">
        <v>0.42166730000000002</v>
      </c>
      <c r="HB318">
        <v>0.98952410000000002</v>
      </c>
      <c r="HC318">
        <v>25.485299999999999</v>
      </c>
      <c r="HD318" s="1">
        <v>4.4591619999999999E-4</v>
      </c>
      <c r="HE318">
        <v>0.399227</v>
      </c>
      <c r="HF318">
        <v>0.98946339999999999</v>
      </c>
      <c r="HG318">
        <v>25.657879999999999</v>
      </c>
      <c r="HH318" s="1">
        <v>4.2375980000000001E-4</v>
      </c>
      <c r="HI318">
        <v>0.37935449999999998</v>
      </c>
      <c r="HJ318">
        <v>0.98944779999999999</v>
      </c>
      <c r="HK318">
        <v>25.46585</v>
      </c>
      <c r="HL318" s="1">
        <v>4.0373690000000001E-4</v>
      </c>
      <c r="HM318">
        <v>0.36141649999999997</v>
      </c>
      <c r="HN318">
        <v>0.98943139999999996</v>
      </c>
      <c r="HO318">
        <v>25.016819999999999</v>
      </c>
      <c r="HP318" s="1">
        <v>3.8523719999999998E-4</v>
      </c>
      <c r="HQ318">
        <v>0.34484710000000002</v>
      </c>
      <c r="HR318">
        <v>0.98940870000000003</v>
      </c>
      <c r="HS318">
        <v>24.74183</v>
      </c>
      <c r="HT318" s="1">
        <v>3.6837099999999999E-4</v>
      </c>
      <c r="HU318">
        <v>0.3297331</v>
      </c>
      <c r="HV318">
        <v>0.98940709999999998</v>
      </c>
      <c r="HW318">
        <v>24.64245</v>
      </c>
      <c r="HX318" s="1">
        <v>3.5298220000000002E-4</v>
      </c>
      <c r="HY318">
        <v>0.31594440000000001</v>
      </c>
      <c r="HZ318">
        <v>0.9893902</v>
      </c>
      <c r="IA318">
        <v>24.797809999999998</v>
      </c>
      <c r="IB318" s="1">
        <v>3.3882520000000002E-4</v>
      </c>
      <c r="IC318">
        <v>0.30325190000000002</v>
      </c>
      <c r="ID318">
        <v>0.98939880000000002</v>
      </c>
      <c r="IE318">
        <v>25.062629999999999</v>
      </c>
      <c r="IF318" s="1">
        <v>3.2596550000000001E-4</v>
      </c>
      <c r="IG318">
        <v>0.29171750000000002</v>
      </c>
      <c r="IH318">
        <v>0.98938890000000002</v>
      </c>
      <c r="II318">
        <v>25.17089</v>
      </c>
      <c r="IJ318" s="1">
        <v>3.1417270000000001E-4</v>
      </c>
      <c r="IK318">
        <v>0.28115200000000001</v>
      </c>
      <c r="IL318">
        <v>0.98938029999999999</v>
      </c>
      <c r="IM318">
        <v>25.136279999999999</v>
      </c>
      <c r="IN318" s="1">
        <v>3.03228E-4</v>
      </c>
      <c r="IO318">
        <v>0.27135609999999999</v>
      </c>
      <c r="IP318">
        <v>0.98938820000000005</v>
      </c>
      <c r="IQ318">
        <v>24.86833</v>
      </c>
      <c r="IR318" s="1">
        <v>2.9288669999999998E-4</v>
      </c>
      <c r="IS318">
        <v>0.26210159999999999</v>
      </c>
      <c r="IT318">
        <v>0.98938269999999995</v>
      </c>
      <c r="IU318">
        <v>24.60538</v>
      </c>
      <c r="IV318" s="1">
        <v>2.8303639999999999E-4</v>
      </c>
      <c r="IW318">
        <v>0.2532837</v>
      </c>
      <c r="IX318">
        <v>0.98937790000000003</v>
      </c>
      <c r="IY318">
        <v>24.486840000000001</v>
      </c>
      <c r="IZ318" s="1">
        <v>2.7366009999999999E-4</v>
      </c>
      <c r="JA318">
        <v>0.2448996</v>
      </c>
      <c r="JB318">
        <v>0.98935740000000005</v>
      </c>
      <c r="JC318">
        <v>24.443359999999998</v>
      </c>
      <c r="JD318" s="1">
        <v>2.6488709999999998E-4</v>
      </c>
      <c r="JE318">
        <v>0.23705480000000001</v>
      </c>
      <c r="JF318">
        <v>0.98935600000000001</v>
      </c>
      <c r="JG318">
        <v>24.812190000000001</v>
      </c>
      <c r="JH318" s="1">
        <v>2.5662260000000001E-4</v>
      </c>
      <c r="JI318">
        <v>0.22965350000000001</v>
      </c>
      <c r="JJ318">
        <v>0.98933519999999997</v>
      </c>
      <c r="JK318">
        <v>25.28004</v>
      </c>
      <c r="JL318" s="1">
        <v>2.4861410000000001E-4</v>
      </c>
      <c r="JM318">
        <v>0.22250059999999999</v>
      </c>
      <c r="JN318">
        <v>0.9892995</v>
      </c>
      <c r="JO318">
        <v>25.539380000000001</v>
      </c>
      <c r="JP318" s="1">
        <v>2.4077009999999999E-4</v>
      </c>
      <c r="JQ318">
        <v>0.215501</v>
      </c>
      <c r="JR318">
        <v>0.9892611</v>
      </c>
      <c r="JS318">
        <v>25.594149999999999</v>
      </c>
      <c r="JT318" s="1">
        <v>2.3312429999999999E-4</v>
      </c>
      <c r="JU318">
        <v>0.2086684</v>
      </c>
      <c r="JV318">
        <v>0.98921800000000004</v>
      </c>
      <c r="JW318">
        <v>25.447980000000001</v>
      </c>
      <c r="JX318" s="1">
        <v>2.2578999999999999E-4</v>
      </c>
      <c r="JY318">
        <v>0.20211280000000001</v>
      </c>
      <c r="JZ318">
        <v>0.98916749999999998</v>
      </c>
      <c r="KA318">
        <v>25.128689999999999</v>
      </c>
      <c r="KB318" s="1">
        <v>2.1893140000000001E-4</v>
      </c>
      <c r="KC318">
        <v>0.1959708</v>
      </c>
      <c r="KD318">
        <v>0.98911899999999997</v>
      </c>
      <c r="KE318">
        <v>24.882400000000001</v>
      </c>
      <c r="KF318" s="1">
        <v>2.1242249999999999E-4</v>
      </c>
      <c r="KG318">
        <v>0.1901612</v>
      </c>
      <c r="KH318">
        <v>0.9890525</v>
      </c>
      <c r="KI318">
        <v>24.765419999999999</v>
      </c>
      <c r="KJ318" s="1">
        <v>2.059486E-4</v>
      </c>
      <c r="KK318">
        <v>0.18438760000000001</v>
      </c>
      <c r="KL318">
        <v>0.98898580000000003</v>
      </c>
      <c r="KM318">
        <v>25.130420000000001</v>
      </c>
      <c r="KN318" s="1">
        <v>1.9966290000000001E-4</v>
      </c>
      <c r="KO318">
        <v>0.17877499999999999</v>
      </c>
      <c r="KP318">
        <v>0.98890040000000001</v>
      </c>
      <c r="KQ318">
        <v>25.673680000000001</v>
      </c>
      <c r="KR318" s="1">
        <v>1.935862E-4</v>
      </c>
      <c r="KS318">
        <v>0.1733471</v>
      </c>
      <c r="KT318">
        <v>0.98883710000000002</v>
      </c>
      <c r="KU318">
        <v>26.140540000000001</v>
      </c>
      <c r="KV318" s="1">
        <v>1.877599E-4</v>
      </c>
      <c r="KW318">
        <v>0.16814029999999999</v>
      </c>
      <c r="KX318">
        <v>0.98876560000000002</v>
      </c>
      <c r="KY318">
        <v>26.404070000000001</v>
      </c>
      <c r="KZ318" s="1">
        <v>1.822708E-4</v>
      </c>
      <c r="LA318">
        <v>0.16323029999999999</v>
      </c>
      <c r="LB318">
        <v>0.98869269999999998</v>
      </c>
      <c r="LC318">
        <v>26.221170000000001</v>
      </c>
      <c r="LD318" s="1">
        <v>1.7694919999999999E-4</v>
      </c>
      <c r="LE318">
        <v>0.1584807</v>
      </c>
      <c r="LF318">
        <v>0.98860760000000003</v>
      </c>
      <c r="LG318">
        <v>25.809909999999999</v>
      </c>
      <c r="LH318" s="1">
        <v>1.7178589999999999E-4</v>
      </c>
      <c r="LI318">
        <v>0.1538648</v>
      </c>
      <c r="LJ318">
        <v>0.98852930000000006</v>
      </c>
      <c r="LK318">
        <v>25.533080000000002</v>
      </c>
      <c r="LL318" s="1">
        <v>1.668493E-4</v>
      </c>
      <c r="LM318">
        <v>0.1494579</v>
      </c>
      <c r="LN318">
        <v>0.9884442</v>
      </c>
      <c r="LO318">
        <v>25.458549999999999</v>
      </c>
      <c r="LP318" s="1">
        <v>1.6198229999999999E-4</v>
      </c>
      <c r="LQ318">
        <v>0.14511089999999999</v>
      </c>
      <c r="LR318">
        <v>0.98836749999999995</v>
      </c>
      <c r="LS318">
        <v>25.95853</v>
      </c>
      <c r="LT318" s="1">
        <v>1.5734049999999999E-4</v>
      </c>
      <c r="LU318">
        <v>0.140957</v>
      </c>
      <c r="LV318">
        <v>0.98830470000000004</v>
      </c>
      <c r="LW318">
        <v>26.602650000000001</v>
      </c>
      <c r="LX318" s="1">
        <v>1.529003E-4</v>
      </c>
      <c r="LY318">
        <v>0.13698779999999999</v>
      </c>
      <c r="LZ318">
        <v>0.98824020000000001</v>
      </c>
      <c r="MA318">
        <v>27.093450000000001</v>
      </c>
      <c r="MB318" s="1">
        <v>1.4856240000000001E-4</v>
      </c>
      <c r="MC318">
        <v>0.13311010000000001</v>
      </c>
      <c r="MD318">
        <v>0.98817840000000001</v>
      </c>
      <c r="ME318">
        <v>27.458349999999999</v>
      </c>
      <c r="MF318" s="1">
        <v>1.4444060000000001E-4</v>
      </c>
      <c r="MG318">
        <v>0.12941829999999999</v>
      </c>
      <c r="MH318">
        <v>0.9881027</v>
      </c>
      <c r="MI318">
        <v>27.42596</v>
      </c>
      <c r="MJ318" s="1">
        <v>1.405627E-4</v>
      </c>
      <c r="MK318">
        <v>0.1259525</v>
      </c>
      <c r="ML318">
        <v>0.98802630000000002</v>
      </c>
      <c r="MM318">
        <v>27.174779999999998</v>
      </c>
      <c r="MN318" s="1">
        <v>1.3678830000000001E-4</v>
      </c>
      <c r="MO318">
        <v>0.1225786</v>
      </c>
      <c r="MP318">
        <v>0.98797159999999995</v>
      </c>
      <c r="MQ318">
        <v>26.93092</v>
      </c>
      <c r="MR318" s="1">
        <v>1.33075E-4</v>
      </c>
      <c r="MS318">
        <v>0.1192556</v>
      </c>
      <c r="MT318">
        <v>0.98791490000000004</v>
      </c>
      <c r="MU318">
        <v>26.716200000000001</v>
      </c>
      <c r="MV318" s="1">
        <v>1.2956010000000001E-4</v>
      </c>
      <c r="MW318">
        <v>0.1161058</v>
      </c>
      <c r="MX318">
        <v>0.98785970000000001</v>
      </c>
      <c r="MY318">
        <v>26.56739</v>
      </c>
      <c r="MZ318" s="1">
        <v>1.262135E-4</v>
      </c>
      <c r="NA318">
        <v>0.1131147</v>
      </c>
      <c r="NB318">
        <v>0.98778999999999995</v>
      </c>
      <c r="NC318">
        <v>26.62668</v>
      </c>
      <c r="ND318" s="1">
        <v>1.2284390000000001E-4</v>
      </c>
      <c r="NE318">
        <v>0.1101066</v>
      </c>
      <c r="NF318">
        <v>0.98774390000000001</v>
      </c>
      <c r="NG318">
        <v>26.929169999999999</v>
      </c>
      <c r="NH318" s="1">
        <v>1.194909E-4</v>
      </c>
      <c r="NI318">
        <v>0.107109</v>
      </c>
      <c r="NJ318">
        <v>0.98768630000000002</v>
      </c>
      <c r="NK318">
        <v>26.967479999999998</v>
      </c>
      <c r="NL318" s="1">
        <v>1.1620739999999999E-4</v>
      </c>
      <c r="NM318">
        <v>0.1041748</v>
      </c>
      <c r="NN318">
        <v>0.98761120000000002</v>
      </c>
      <c r="NO318">
        <v>26.6816</v>
      </c>
      <c r="NP318" s="1">
        <v>1.130024E-4</v>
      </c>
      <c r="NQ318">
        <v>0.1013047</v>
      </c>
      <c r="NR318">
        <v>0.9875526</v>
      </c>
      <c r="NS318">
        <v>26.438600000000001</v>
      </c>
      <c r="NT318" s="1">
        <v>1.099587E-4</v>
      </c>
      <c r="NU318" s="1">
        <v>9.8582160000000002E-2</v>
      </c>
      <c r="NV318">
        <v>0.98749799999999999</v>
      </c>
      <c r="NW318">
        <v>26.28858</v>
      </c>
      <c r="NX318" s="1">
        <v>1.0704640000000001E-4</v>
      </c>
      <c r="NY318" s="1">
        <v>9.5970910000000006E-2</v>
      </c>
      <c r="NZ318">
        <v>0.98744270000000001</v>
      </c>
      <c r="OA318">
        <v>26.148710000000001</v>
      </c>
      <c r="OB318" s="1">
        <v>1.041718E-4</v>
      </c>
      <c r="OC318" s="1">
        <v>9.3402559999999996E-2</v>
      </c>
      <c r="OD318">
        <v>0.98739069999999995</v>
      </c>
      <c r="OE318">
        <v>26.336030000000001</v>
      </c>
      <c r="OF318" s="1">
        <v>1.013113E-4</v>
      </c>
      <c r="OG318">
        <v>9.0846099999999999E-2</v>
      </c>
      <c r="OH318">
        <v>0.98735079999999997</v>
      </c>
      <c r="OI318">
        <v>26.69866</v>
      </c>
      <c r="OJ318" s="1">
        <v>9.8444969999999995E-5</v>
      </c>
      <c r="OK318" s="1">
        <v>8.8283239999999999E-2</v>
      </c>
    </row>
    <row r="319" spans="1:401" x14ac:dyDescent="0.35">
      <c r="A319">
        <v>325</v>
      </c>
      <c r="B319" t="s">
        <v>4</v>
      </c>
      <c r="C319" t="s">
        <v>181</v>
      </c>
      <c r="D319" t="s">
        <v>323</v>
      </c>
      <c r="E319">
        <v>770.02229999999997</v>
      </c>
      <c r="F319">
        <v>0.84771620000000003</v>
      </c>
      <c r="G319">
        <v>26.138480000000001</v>
      </c>
      <c r="H319">
        <v>0</v>
      </c>
      <c r="I319">
        <v>0</v>
      </c>
      <c r="J319">
        <v>0.84768840000000001</v>
      </c>
      <c r="K319">
        <v>26.055599999999998</v>
      </c>
      <c r="L319">
        <v>0</v>
      </c>
      <c r="M319">
        <v>0</v>
      </c>
      <c r="N319">
        <v>0.84765550000000001</v>
      </c>
      <c r="O319">
        <v>25.810420000000001</v>
      </c>
      <c r="P319">
        <v>0</v>
      </c>
      <c r="Q319">
        <v>0</v>
      </c>
      <c r="R319">
        <v>0.84755970000000003</v>
      </c>
      <c r="S319">
        <v>25.389009999999999</v>
      </c>
      <c r="T319">
        <v>0</v>
      </c>
      <c r="U319">
        <v>0</v>
      </c>
      <c r="V319">
        <v>0.84747680000000003</v>
      </c>
      <c r="W319">
        <v>25.079820000000002</v>
      </c>
      <c r="X319">
        <v>0</v>
      </c>
      <c r="Y319">
        <v>0</v>
      </c>
      <c r="Z319">
        <v>0.84735749999999999</v>
      </c>
      <c r="AA319">
        <v>24.78172</v>
      </c>
      <c r="AB319">
        <v>0</v>
      </c>
      <c r="AC319">
        <v>0</v>
      </c>
      <c r="AD319">
        <v>0.8472326</v>
      </c>
      <c r="AE319">
        <v>24.526800000000001</v>
      </c>
      <c r="AF319">
        <v>0</v>
      </c>
      <c r="AG319">
        <v>0</v>
      </c>
      <c r="AH319">
        <v>0.84707049999999995</v>
      </c>
      <c r="AI319">
        <v>24.438929999999999</v>
      </c>
      <c r="AJ319">
        <v>0</v>
      </c>
      <c r="AK319">
        <v>0</v>
      </c>
      <c r="AL319">
        <v>0.84693300000000005</v>
      </c>
      <c r="AM319">
        <v>24.46715</v>
      </c>
      <c r="AN319">
        <v>0</v>
      </c>
      <c r="AO319">
        <v>0</v>
      </c>
      <c r="AP319">
        <v>0.84678909999999996</v>
      </c>
      <c r="AQ319">
        <v>24.81277</v>
      </c>
      <c r="AR319">
        <v>0</v>
      </c>
      <c r="AS319">
        <v>0</v>
      </c>
      <c r="AT319">
        <v>0.84664200000000001</v>
      </c>
      <c r="AU319">
        <v>25.22523</v>
      </c>
      <c r="AV319">
        <v>0</v>
      </c>
      <c r="AW319">
        <v>0</v>
      </c>
      <c r="AX319">
        <v>0.84650499999999995</v>
      </c>
      <c r="AY319">
        <v>25.293050000000001</v>
      </c>
      <c r="AZ319">
        <v>0</v>
      </c>
      <c r="BA319">
        <v>0</v>
      </c>
      <c r="BB319">
        <v>0.84636100000000003</v>
      </c>
      <c r="BC319">
        <v>25.142479999999999</v>
      </c>
      <c r="BD319">
        <v>0</v>
      </c>
      <c r="BE319">
        <v>0</v>
      </c>
      <c r="BF319">
        <v>0.84622750000000002</v>
      </c>
      <c r="BG319">
        <v>24.746099999999998</v>
      </c>
      <c r="BH319">
        <v>0</v>
      </c>
      <c r="BI319" s="1">
        <v>3.9893360000000002E-36</v>
      </c>
      <c r="BJ319">
        <v>0.84610300000000005</v>
      </c>
      <c r="BK319">
        <v>24.222629999999999</v>
      </c>
      <c r="BL319" s="1">
        <v>4.2531369999999998E-23</v>
      </c>
      <c r="BM319" s="1">
        <v>2.9877269999999999E-20</v>
      </c>
      <c r="BN319">
        <v>0.84598669999999998</v>
      </c>
      <c r="BO319">
        <v>23.867319999999999</v>
      </c>
      <c r="BP319" s="1">
        <v>3.0474499999999999E-16</v>
      </c>
      <c r="BQ319" s="1">
        <v>2.1451030000000001E-13</v>
      </c>
      <c r="BR319">
        <v>0.84586660000000002</v>
      </c>
      <c r="BS319">
        <v>23.65578</v>
      </c>
      <c r="BT319" s="1">
        <v>1.234304E-8</v>
      </c>
      <c r="BU319" s="1">
        <v>6.9240150000000003E-6</v>
      </c>
      <c r="BV319">
        <v>0.84578450000000005</v>
      </c>
      <c r="BW319">
        <v>23.807210000000001</v>
      </c>
      <c r="BX319" s="1">
        <v>2.4418520000000001E-5</v>
      </c>
      <c r="BY319" s="1">
        <v>1.447025E-2</v>
      </c>
      <c r="BZ319">
        <v>0.84568889999999997</v>
      </c>
      <c r="CA319">
        <v>24.144680000000001</v>
      </c>
      <c r="CB319" s="1">
        <v>4.976233E-3</v>
      </c>
      <c r="CC319">
        <v>3.0698780000000001</v>
      </c>
      <c r="CD319">
        <v>0.8456091</v>
      </c>
      <c r="CE319">
        <v>24.343060000000001</v>
      </c>
      <c r="CF319">
        <v>0.2182471</v>
      </c>
      <c r="CG319">
        <v>139.3537</v>
      </c>
      <c r="CH319">
        <v>0.84555709999999995</v>
      </c>
      <c r="CI319">
        <v>24.502859999999998</v>
      </c>
      <c r="CJ319">
        <v>2.8965100000000001</v>
      </c>
      <c r="CK319">
        <v>1905.6590000000001</v>
      </c>
      <c r="CL319">
        <v>0.84553500000000004</v>
      </c>
      <c r="CM319">
        <v>24.393190000000001</v>
      </c>
      <c r="CN319">
        <v>14.37335</v>
      </c>
      <c r="CO319">
        <v>9714.8220000000001</v>
      </c>
      <c r="CP319">
        <v>0.84549920000000001</v>
      </c>
      <c r="CQ319">
        <v>24.02168</v>
      </c>
      <c r="CR319">
        <v>31.010470000000002</v>
      </c>
      <c r="CS319">
        <v>21472.26</v>
      </c>
      <c r="CT319">
        <v>0.84548100000000004</v>
      </c>
      <c r="CU319">
        <v>23.652149999999999</v>
      </c>
      <c r="CV319">
        <v>32.627780000000001</v>
      </c>
      <c r="CW319">
        <v>23093.040000000001</v>
      </c>
      <c r="CX319">
        <v>0.84545219999999999</v>
      </c>
      <c r="CY319">
        <v>23.470030000000001</v>
      </c>
      <c r="CZ319">
        <v>18.336310000000001</v>
      </c>
      <c r="DA319">
        <v>13239.92</v>
      </c>
      <c r="DB319">
        <v>0.84545879999999995</v>
      </c>
      <c r="DC319">
        <v>23.836849999999998</v>
      </c>
      <c r="DD319">
        <v>5.9383169999999996</v>
      </c>
      <c r="DE319">
        <v>4366.3630000000003</v>
      </c>
      <c r="DF319">
        <v>0.84546250000000001</v>
      </c>
      <c r="DG319">
        <v>24.448599999999999</v>
      </c>
      <c r="DH319">
        <v>1.1855329999999999</v>
      </c>
      <c r="DI319">
        <v>886.00210000000004</v>
      </c>
      <c r="DJ319">
        <v>0.84548310000000004</v>
      </c>
      <c r="DK319">
        <v>25.0199</v>
      </c>
      <c r="DL319">
        <v>0.1592411</v>
      </c>
      <c r="DM319">
        <v>120.44589999999999</v>
      </c>
      <c r="DN319">
        <v>0.84547399999999995</v>
      </c>
      <c r="DO319">
        <v>25.472670000000001</v>
      </c>
      <c r="DP319" s="1">
        <v>1.9961710000000001E-2</v>
      </c>
      <c r="DQ319">
        <v>14.934229999999999</v>
      </c>
      <c r="DR319">
        <v>0.84548760000000001</v>
      </c>
      <c r="DS319">
        <v>25.457159999999998</v>
      </c>
      <c r="DT319" s="1">
        <v>6.4381059999999999E-3</v>
      </c>
      <c r="DU319">
        <v>4.6064340000000001</v>
      </c>
      <c r="DV319">
        <v>0.8455028</v>
      </c>
      <c r="DW319">
        <v>25.191089999999999</v>
      </c>
      <c r="DX319" s="1">
        <v>4.7346970000000004E-3</v>
      </c>
      <c r="DY319">
        <v>3.3462909999999999</v>
      </c>
      <c r="DZ319">
        <v>0.84550170000000002</v>
      </c>
      <c r="EA319">
        <v>24.957799999999999</v>
      </c>
      <c r="EB319" s="1">
        <v>3.9470879999999996E-3</v>
      </c>
      <c r="EC319">
        <v>2.786816</v>
      </c>
      <c r="ED319">
        <v>0.84549529999999995</v>
      </c>
      <c r="EE319">
        <v>24.818960000000001</v>
      </c>
      <c r="EF319" s="1">
        <v>3.3305269999999998E-3</v>
      </c>
      <c r="EG319">
        <v>2.3510049999999998</v>
      </c>
      <c r="EH319">
        <v>0.84548769999999995</v>
      </c>
      <c r="EI319">
        <v>25.02102</v>
      </c>
      <c r="EJ319" s="1">
        <v>2.825405E-3</v>
      </c>
      <c r="EK319">
        <v>1.994137</v>
      </c>
      <c r="EL319">
        <v>0.84545950000000003</v>
      </c>
      <c r="EM319">
        <v>25.4605</v>
      </c>
      <c r="EN319" s="1">
        <v>2.4107400000000002E-3</v>
      </c>
      <c r="EO319">
        <v>1.7011959999999999</v>
      </c>
      <c r="EP319">
        <v>0.84546379999999999</v>
      </c>
      <c r="EQ319">
        <v>25.899100000000001</v>
      </c>
      <c r="ER319" s="1">
        <v>2.071032E-3</v>
      </c>
      <c r="ES319">
        <v>1.461136</v>
      </c>
      <c r="ET319">
        <v>0.84541509999999997</v>
      </c>
      <c r="EU319">
        <v>26.161549999999998</v>
      </c>
      <c r="EV319" s="1">
        <v>1.79177E-3</v>
      </c>
      <c r="EW319">
        <v>1.2639</v>
      </c>
      <c r="EX319">
        <v>0.84539779999999998</v>
      </c>
      <c r="EY319">
        <v>25.98002</v>
      </c>
      <c r="EZ319" s="1">
        <v>1.561574E-3</v>
      </c>
      <c r="FA319">
        <v>1.1013029999999999</v>
      </c>
      <c r="FB319">
        <v>0.84533440000000004</v>
      </c>
      <c r="FC319">
        <v>25.59207</v>
      </c>
      <c r="FD319" s="1">
        <v>1.3712520000000001E-3</v>
      </c>
      <c r="FE319">
        <v>0.96693899999999999</v>
      </c>
      <c r="FF319">
        <v>0.84528210000000004</v>
      </c>
      <c r="FG319">
        <v>25.31034</v>
      </c>
      <c r="FH319" s="1">
        <v>1.212318E-3</v>
      </c>
      <c r="FI319">
        <v>0.85472599999999999</v>
      </c>
      <c r="FJ319">
        <v>0.84521990000000002</v>
      </c>
      <c r="FK319">
        <v>25.15503</v>
      </c>
      <c r="FL319" s="1">
        <v>1.0784690000000001E-3</v>
      </c>
      <c r="FM319">
        <v>0.76030189999999997</v>
      </c>
      <c r="FN319">
        <v>0.84516979999999997</v>
      </c>
      <c r="FO319">
        <v>25.434909999999999</v>
      </c>
      <c r="FP319" s="1">
        <v>9.6519369999999995E-4</v>
      </c>
      <c r="FQ319">
        <v>0.68037270000000005</v>
      </c>
      <c r="FR319">
        <v>0.84511820000000004</v>
      </c>
      <c r="FS319">
        <v>25.835439999999998</v>
      </c>
      <c r="FT319" s="1">
        <v>8.6952489999999997E-4</v>
      </c>
      <c r="FU319">
        <v>0.61283180000000004</v>
      </c>
      <c r="FV319">
        <v>0.84506380000000003</v>
      </c>
      <c r="FW319">
        <v>25.96407</v>
      </c>
      <c r="FX319" s="1">
        <v>7.8907439999999999E-4</v>
      </c>
      <c r="FY319">
        <v>0.55605649999999995</v>
      </c>
      <c r="FZ319">
        <v>0.84498340000000005</v>
      </c>
      <c r="GA319">
        <v>25.895320000000002</v>
      </c>
      <c r="GB319" s="1">
        <v>7.2130679999999996E-4</v>
      </c>
      <c r="GC319">
        <v>0.50823410000000002</v>
      </c>
      <c r="GD319">
        <v>0.84494689999999995</v>
      </c>
      <c r="GE319">
        <v>25.610489999999999</v>
      </c>
      <c r="GF319" s="1">
        <v>6.6384949999999995E-4</v>
      </c>
      <c r="GG319">
        <v>0.46769169999999999</v>
      </c>
      <c r="GH319">
        <v>0.84488260000000004</v>
      </c>
      <c r="GI319">
        <v>25.425149999999999</v>
      </c>
      <c r="GJ319" s="1">
        <v>6.1424890000000005E-4</v>
      </c>
      <c r="GK319">
        <v>0.432722</v>
      </c>
      <c r="GL319">
        <v>0.84483560000000002</v>
      </c>
      <c r="GM319">
        <v>25.384509999999999</v>
      </c>
      <c r="GN319" s="1">
        <v>5.7129030000000001E-4</v>
      </c>
      <c r="GO319">
        <v>0.40241280000000001</v>
      </c>
      <c r="GP319">
        <v>0.84481019999999996</v>
      </c>
      <c r="GQ319">
        <v>25.357150000000001</v>
      </c>
      <c r="GR319" s="1">
        <v>5.3442120000000005E-4</v>
      </c>
      <c r="GS319">
        <v>0.3764091</v>
      </c>
      <c r="GT319">
        <v>0.84477650000000004</v>
      </c>
      <c r="GU319">
        <v>25.240950000000002</v>
      </c>
      <c r="GV319" s="1">
        <v>5.021289E-4</v>
      </c>
      <c r="GW319">
        <v>0.35364719999999999</v>
      </c>
      <c r="GX319">
        <v>0.84472639999999999</v>
      </c>
      <c r="GY319">
        <v>25.295950000000001</v>
      </c>
      <c r="GZ319" s="1">
        <v>4.7348250000000001E-4</v>
      </c>
      <c r="HA319">
        <v>0.33346799999999999</v>
      </c>
      <c r="HB319">
        <v>0.84471039999999997</v>
      </c>
      <c r="HC319">
        <v>25.526440000000001</v>
      </c>
      <c r="HD319" s="1">
        <v>4.4818629999999999E-4</v>
      </c>
      <c r="HE319">
        <v>0.31562570000000001</v>
      </c>
      <c r="HF319">
        <v>0.84469380000000005</v>
      </c>
      <c r="HG319">
        <v>25.703289999999999</v>
      </c>
      <c r="HH319" s="1">
        <v>4.257768E-4</v>
      </c>
      <c r="HI319">
        <v>0.29982419999999999</v>
      </c>
      <c r="HJ319">
        <v>0.84469320000000003</v>
      </c>
      <c r="HK319">
        <v>25.499939999999999</v>
      </c>
      <c r="HL319" s="1">
        <v>4.055873E-4</v>
      </c>
      <c r="HM319">
        <v>0.28560229999999998</v>
      </c>
      <c r="HN319">
        <v>0.84467420000000004</v>
      </c>
      <c r="HO319">
        <v>25.041149999999998</v>
      </c>
      <c r="HP319" s="1">
        <v>3.869446E-4</v>
      </c>
      <c r="HQ319">
        <v>0.27247179999999999</v>
      </c>
      <c r="HR319">
        <v>0.84466079999999999</v>
      </c>
      <c r="HS319">
        <v>24.7498</v>
      </c>
      <c r="HT319" s="1">
        <v>3.6991390000000002E-4</v>
      </c>
      <c r="HU319">
        <v>0.26047439999999999</v>
      </c>
      <c r="HV319">
        <v>0.84467429999999999</v>
      </c>
      <c r="HW319">
        <v>24.648630000000001</v>
      </c>
      <c r="HX319" s="1">
        <v>3.5440649999999999E-4</v>
      </c>
      <c r="HY319">
        <v>0.24954950000000001</v>
      </c>
      <c r="HZ319">
        <v>0.84467890000000001</v>
      </c>
      <c r="IA319">
        <v>24.819590000000002</v>
      </c>
      <c r="IB319" s="1">
        <v>3.401263E-4</v>
      </c>
      <c r="IC319">
        <v>0.23948340000000001</v>
      </c>
      <c r="ID319">
        <v>0.8446977</v>
      </c>
      <c r="IE319">
        <v>25.093399999999999</v>
      </c>
      <c r="IF319" s="1">
        <v>3.2715130000000002E-4</v>
      </c>
      <c r="IG319">
        <v>0.23033519999999999</v>
      </c>
      <c r="IH319">
        <v>0.84469099999999997</v>
      </c>
      <c r="II319">
        <v>25.215219999999999</v>
      </c>
      <c r="IJ319" s="1">
        <v>3.152656E-4</v>
      </c>
      <c r="IK319">
        <v>0.22196279999999999</v>
      </c>
      <c r="IL319">
        <v>0.84470290000000003</v>
      </c>
      <c r="IM319">
        <v>25.178239999999999</v>
      </c>
      <c r="IN319" s="1">
        <v>3.0424659999999997E-4</v>
      </c>
      <c r="IO319">
        <v>0.21420520000000001</v>
      </c>
      <c r="IP319">
        <v>0.84469609999999995</v>
      </c>
      <c r="IQ319">
        <v>24.895350000000001</v>
      </c>
      <c r="IR319" s="1">
        <v>2.9385810000000001E-4</v>
      </c>
      <c r="IS319">
        <v>0.20689109999999999</v>
      </c>
      <c r="IT319">
        <v>0.84471269999999998</v>
      </c>
      <c r="IU319">
        <v>24.623819999999998</v>
      </c>
      <c r="IV319" s="1">
        <v>2.8395930000000002E-4</v>
      </c>
      <c r="IW319">
        <v>0.19992080000000001</v>
      </c>
      <c r="IX319">
        <v>0.84469459999999996</v>
      </c>
      <c r="IY319">
        <v>24.497450000000001</v>
      </c>
      <c r="IZ319" s="1">
        <v>2.7453230000000001E-4</v>
      </c>
      <c r="JA319">
        <v>0.19329080000000001</v>
      </c>
      <c r="JB319">
        <v>0.84467800000000004</v>
      </c>
      <c r="JC319">
        <v>24.46125</v>
      </c>
      <c r="JD319" s="1">
        <v>2.6570149999999998E-4</v>
      </c>
      <c r="JE319">
        <v>0.18708140000000001</v>
      </c>
      <c r="JF319">
        <v>0.84469689999999997</v>
      </c>
      <c r="JG319">
        <v>24.836359999999999</v>
      </c>
      <c r="JH319" s="1">
        <v>2.5739909999999999E-4</v>
      </c>
      <c r="JI319">
        <v>0.181232</v>
      </c>
      <c r="JJ319">
        <v>0.84468279999999996</v>
      </c>
      <c r="JK319">
        <v>25.306419999999999</v>
      </c>
      <c r="JL319" s="1">
        <v>2.4937480000000002E-4</v>
      </c>
      <c r="JM319">
        <v>0.17559079999999999</v>
      </c>
      <c r="JN319">
        <v>0.84465809999999997</v>
      </c>
      <c r="JO319">
        <v>25.572030000000002</v>
      </c>
      <c r="JP319" s="1">
        <v>2.415106E-4</v>
      </c>
      <c r="JQ319">
        <v>0.17006660000000001</v>
      </c>
      <c r="JR319">
        <v>0.84463449999999995</v>
      </c>
      <c r="JS319">
        <v>25.62388</v>
      </c>
      <c r="JT319" s="1">
        <v>2.3384750000000001E-4</v>
      </c>
      <c r="JU319">
        <v>0.16467760000000001</v>
      </c>
      <c r="JV319">
        <v>0.84460740000000001</v>
      </c>
      <c r="JW319">
        <v>25.474499999999999</v>
      </c>
      <c r="JX319" s="1">
        <v>2.264725E-4</v>
      </c>
      <c r="JY319">
        <v>0.1594921</v>
      </c>
      <c r="JZ319">
        <v>0.84457939999999998</v>
      </c>
      <c r="KA319">
        <v>25.14988</v>
      </c>
      <c r="KB319" s="1">
        <v>2.195683E-4</v>
      </c>
      <c r="KC319">
        <v>0.1546295</v>
      </c>
      <c r="KD319">
        <v>0.84452660000000002</v>
      </c>
      <c r="KE319">
        <v>24.899010000000001</v>
      </c>
      <c r="KF319" s="1">
        <v>2.130407E-4</v>
      </c>
      <c r="KG319">
        <v>0.15004290000000001</v>
      </c>
      <c r="KH319">
        <v>0.84450720000000001</v>
      </c>
      <c r="KI319">
        <v>24.779949999999999</v>
      </c>
      <c r="KJ319" s="1">
        <v>2.0656329999999999E-4</v>
      </c>
      <c r="KK319">
        <v>0.1454955</v>
      </c>
      <c r="KL319">
        <v>0.84446290000000002</v>
      </c>
      <c r="KM319">
        <v>25.149799999999999</v>
      </c>
      <c r="KN319" s="1">
        <v>2.0025349999999999E-4</v>
      </c>
      <c r="KO319">
        <v>0.14106060000000001</v>
      </c>
      <c r="KP319">
        <v>0.84440179999999998</v>
      </c>
      <c r="KQ319">
        <v>25.69407</v>
      </c>
      <c r="KR319" s="1">
        <v>1.941585E-4</v>
      </c>
      <c r="KS319">
        <v>0.13677549999999999</v>
      </c>
      <c r="KT319">
        <v>0.84435979999999999</v>
      </c>
      <c r="KU319">
        <v>26.172619999999998</v>
      </c>
      <c r="KV319" s="1">
        <v>1.8830529999999999E-4</v>
      </c>
      <c r="KW319">
        <v>0.13266069999999999</v>
      </c>
      <c r="KX319">
        <v>0.84430059999999996</v>
      </c>
      <c r="KY319">
        <v>26.439520000000002</v>
      </c>
      <c r="KZ319" s="1">
        <v>1.8278270000000001E-4</v>
      </c>
      <c r="LA319">
        <v>0.12877569999999999</v>
      </c>
      <c r="LB319">
        <v>0.84427209999999997</v>
      </c>
      <c r="LC319">
        <v>26.252649999999999</v>
      </c>
      <c r="LD319" s="1">
        <v>1.7745759999999999E-4</v>
      </c>
      <c r="LE319">
        <v>0.12503300000000001</v>
      </c>
      <c r="LF319">
        <v>0.8442132</v>
      </c>
      <c r="LG319">
        <v>25.83662</v>
      </c>
      <c r="LH319" s="1">
        <v>1.722677E-4</v>
      </c>
      <c r="LI319">
        <v>0.12138119999999999</v>
      </c>
      <c r="LJ319">
        <v>0.84414210000000001</v>
      </c>
      <c r="LK319">
        <v>25.547879999999999</v>
      </c>
      <c r="LL319" s="1">
        <v>1.6731839999999999E-4</v>
      </c>
      <c r="LM319">
        <v>0.1179046</v>
      </c>
      <c r="LN319">
        <v>0.84409000000000001</v>
      </c>
      <c r="LO319">
        <v>25.4742</v>
      </c>
      <c r="LP319" s="1">
        <v>1.6244250000000001E-4</v>
      </c>
      <c r="LQ319">
        <v>0.11447599999999999</v>
      </c>
      <c r="LR319">
        <v>0.84405569999999996</v>
      </c>
      <c r="LS319">
        <v>25.98104</v>
      </c>
      <c r="LT319" s="1">
        <v>1.5777289999999999E-4</v>
      </c>
      <c r="LU319">
        <v>0.1111887</v>
      </c>
      <c r="LV319">
        <v>0.84401199999999998</v>
      </c>
      <c r="LW319">
        <v>26.62923</v>
      </c>
      <c r="LX319" s="1">
        <v>1.5332209999999999E-4</v>
      </c>
      <c r="LY319">
        <v>0.1080573</v>
      </c>
      <c r="LZ319">
        <v>0.84395960000000003</v>
      </c>
      <c r="MA319">
        <v>27.128799999999998</v>
      </c>
      <c r="MB319" s="1">
        <v>1.4896970000000001E-4</v>
      </c>
      <c r="MC319">
        <v>0.10499509999999999</v>
      </c>
      <c r="MD319">
        <v>0.84392140000000004</v>
      </c>
      <c r="ME319">
        <v>27.491250000000001</v>
      </c>
      <c r="MF319" s="1">
        <v>1.4482319999999999E-4</v>
      </c>
      <c r="MG319">
        <v>0.10207529999999999</v>
      </c>
      <c r="MH319">
        <v>0.84386870000000003</v>
      </c>
      <c r="MI319">
        <v>27.44961</v>
      </c>
      <c r="MJ319" s="1">
        <v>1.409262E-4</v>
      </c>
      <c r="MK319" s="1">
        <v>9.9334270000000002E-2</v>
      </c>
      <c r="ML319">
        <v>0.84384139999999996</v>
      </c>
      <c r="MM319">
        <v>27.196929999999998</v>
      </c>
      <c r="MN319" s="1">
        <v>1.3714949999999999E-4</v>
      </c>
      <c r="MO319" s="1">
        <v>9.6675659999999997E-2</v>
      </c>
      <c r="MP319">
        <v>0.84380129999999998</v>
      </c>
      <c r="MQ319">
        <v>26.94482</v>
      </c>
      <c r="MR319" s="1">
        <v>1.3342350000000001E-4</v>
      </c>
      <c r="MS319" s="1">
        <v>9.4051549999999998E-2</v>
      </c>
      <c r="MT319">
        <v>0.84377089999999999</v>
      </c>
      <c r="MU319">
        <v>26.73462</v>
      </c>
      <c r="MV319" s="1">
        <v>1.2988809999999999E-4</v>
      </c>
      <c r="MW319" s="1">
        <v>9.156127E-2</v>
      </c>
      <c r="MX319">
        <v>0.84373189999999998</v>
      </c>
      <c r="MY319">
        <v>26.591380000000001</v>
      </c>
      <c r="MZ319" s="1">
        <v>1.265332E-4</v>
      </c>
      <c r="NA319" s="1">
        <v>8.9200680000000004E-2</v>
      </c>
      <c r="NB319">
        <v>0.84368529999999997</v>
      </c>
      <c r="NC319">
        <v>26.657820000000001</v>
      </c>
      <c r="ND319" s="1">
        <v>1.231684E-4</v>
      </c>
      <c r="NE319" s="1">
        <v>8.6834939999999999E-2</v>
      </c>
      <c r="NF319">
        <v>0.84365489999999999</v>
      </c>
      <c r="NG319">
        <v>26.961099999999998</v>
      </c>
      <c r="NH319" s="1">
        <v>1.198078E-4</v>
      </c>
      <c r="NI319" s="1">
        <v>8.4471809999999994E-2</v>
      </c>
      <c r="NJ319">
        <v>0.84360270000000004</v>
      </c>
      <c r="NK319">
        <v>26.997070000000001</v>
      </c>
      <c r="NL319" s="1">
        <v>1.165205E-4</v>
      </c>
      <c r="NM319" s="1">
        <v>8.2158389999999998E-2</v>
      </c>
      <c r="NN319">
        <v>0.84357389999999999</v>
      </c>
      <c r="NO319">
        <v>26.708760000000002</v>
      </c>
      <c r="NP319" s="1">
        <v>1.133017E-4</v>
      </c>
      <c r="NQ319" s="1">
        <v>7.9890779999999995E-2</v>
      </c>
      <c r="NR319">
        <v>0.84351520000000002</v>
      </c>
      <c r="NS319">
        <v>26.454440000000002</v>
      </c>
      <c r="NT319" s="1">
        <v>1.102444E-4</v>
      </c>
      <c r="NU319" s="1">
        <v>7.7739749999999996E-2</v>
      </c>
      <c r="NV319">
        <v>0.84349629999999998</v>
      </c>
      <c r="NW319">
        <v>26.299130000000002</v>
      </c>
      <c r="NX319" s="1">
        <v>1.073216E-4</v>
      </c>
      <c r="NY319" s="1">
        <v>7.567844E-2</v>
      </c>
      <c r="NZ319">
        <v>0.84345749999999997</v>
      </c>
      <c r="OA319">
        <v>26.16516</v>
      </c>
      <c r="OB319" s="1">
        <v>1.04448E-4</v>
      </c>
      <c r="OC319" s="1">
        <v>7.3656570000000005E-2</v>
      </c>
      <c r="OD319">
        <v>0.8434256</v>
      </c>
      <c r="OE319">
        <v>26.365849999999998</v>
      </c>
      <c r="OF319" s="1">
        <v>1.015844E-4</v>
      </c>
      <c r="OG319" s="1">
        <v>7.1642849999999994E-2</v>
      </c>
      <c r="OH319">
        <v>0.84338690000000005</v>
      </c>
      <c r="OI319">
        <v>26.733789999999999</v>
      </c>
      <c r="OJ319" s="1">
        <v>9.8719309999999996E-5</v>
      </c>
      <c r="OK319" s="1">
        <v>6.9625930000000003E-2</v>
      </c>
    </row>
    <row r="320" spans="1:401" x14ac:dyDescent="0.35">
      <c r="A320">
        <v>326</v>
      </c>
      <c r="B320" t="s">
        <v>4</v>
      </c>
      <c r="C320" t="s">
        <v>181</v>
      </c>
      <c r="D320" t="s">
        <v>324</v>
      </c>
      <c r="E320">
        <v>808.4606</v>
      </c>
      <c r="F320">
        <v>1.10094</v>
      </c>
      <c r="G320">
        <v>26.15072</v>
      </c>
      <c r="H320">
        <v>0</v>
      </c>
      <c r="I320">
        <v>0</v>
      </c>
      <c r="J320">
        <v>1.100976</v>
      </c>
      <c r="K320">
        <v>26.075279999999999</v>
      </c>
      <c r="L320">
        <v>0</v>
      </c>
      <c r="M320">
        <v>0</v>
      </c>
      <c r="N320">
        <v>1.1009450000000001</v>
      </c>
      <c r="O320">
        <v>25.837240000000001</v>
      </c>
      <c r="P320">
        <v>0</v>
      </c>
      <c r="Q320">
        <v>0</v>
      </c>
      <c r="R320">
        <v>1.1008979999999999</v>
      </c>
      <c r="S320">
        <v>25.42191</v>
      </c>
      <c r="T320">
        <v>0</v>
      </c>
      <c r="U320">
        <v>0</v>
      </c>
      <c r="V320">
        <v>1.100813</v>
      </c>
      <c r="W320">
        <v>25.110990000000001</v>
      </c>
      <c r="X320">
        <v>0</v>
      </c>
      <c r="Y320">
        <v>0</v>
      </c>
      <c r="Z320">
        <v>1.1007009999999999</v>
      </c>
      <c r="AA320">
        <v>24.803260000000002</v>
      </c>
      <c r="AB320">
        <v>0</v>
      </c>
      <c r="AC320">
        <v>0</v>
      </c>
      <c r="AD320">
        <v>1.1005529999999999</v>
      </c>
      <c r="AE320">
        <v>24.54243</v>
      </c>
      <c r="AF320">
        <v>0</v>
      </c>
      <c r="AG320">
        <v>0</v>
      </c>
      <c r="AH320">
        <v>1.1004290000000001</v>
      </c>
      <c r="AI320">
        <v>24.446549999999998</v>
      </c>
      <c r="AJ320">
        <v>0</v>
      </c>
      <c r="AK320">
        <v>0</v>
      </c>
      <c r="AL320">
        <v>1.100266</v>
      </c>
      <c r="AM320">
        <v>24.477209999999999</v>
      </c>
      <c r="AN320">
        <v>0</v>
      </c>
      <c r="AO320">
        <v>0</v>
      </c>
      <c r="AP320">
        <v>1.1000920000000001</v>
      </c>
      <c r="AQ320">
        <v>24.833590000000001</v>
      </c>
      <c r="AR320">
        <v>0</v>
      </c>
      <c r="AS320">
        <v>0</v>
      </c>
      <c r="AT320">
        <v>1.099963</v>
      </c>
      <c r="AU320">
        <v>25.256070000000001</v>
      </c>
      <c r="AV320">
        <v>0</v>
      </c>
      <c r="AW320">
        <v>0</v>
      </c>
      <c r="AX320">
        <v>1.099804</v>
      </c>
      <c r="AY320">
        <v>25.33419</v>
      </c>
      <c r="AZ320">
        <v>0</v>
      </c>
      <c r="BA320">
        <v>0</v>
      </c>
      <c r="BB320">
        <v>1.09965</v>
      </c>
      <c r="BC320">
        <v>25.185780000000001</v>
      </c>
      <c r="BD320">
        <v>0</v>
      </c>
      <c r="BE320">
        <v>0</v>
      </c>
      <c r="BF320">
        <v>1.0995140000000001</v>
      </c>
      <c r="BG320">
        <v>24.779530000000001</v>
      </c>
      <c r="BH320">
        <v>0</v>
      </c>
      <c r="BI320" s="1">
        <v>3.9813669999999998E-37</v>
      </c>
      <c r="BJ320">
        <v>1.099377</v>
      </c>
      <c r="BK320">
        <v>24.247029999999999</v>
      </c>
      <c r="BL320" s="1">
        <v>6.6549620000000001E-24</v>
      </c>
      <c r="BM320" s="1">
        <v>4.2039660000000003E-21</v>
      </c>
      <c r="BN320">
        <v>1.099254</v>
      </c>
      <c r="BO320">
        <v>23.884170000000001</v>
      </c>
      <c r="BP320" s="1">
        <v>4.645624E-17</v>
      </c>
      <c r="BQ320" s="1">
        <v>2.9401309999999997E-14</v>
      </c>
      <c r="BR320">
        <v>1.099135</v>
      </c>
      <c r="BS320">
        <v>23.668869999999998</v>
      </c>
      <c r="BT320" s="1">
        <v>7.2009719999999996E-9</v>
      </c>
      <c r="BU320" s="1">
        <v>3.5841749999999999E-6</v>
      </c>
      <c r="BV320">
        <v>1.0990249999999999</v>
      </c>
      <c r="BW320">
        <v>23.824310000000001</v>
      </c>
      <c r="BX320" s="1">
        <v>1.67158E-5</v>
      </c>
      <c r="BY320" s="1">
        <v>8.8660630000000004E-3</v>
      </c>
      <c r="BZ320">
        <v>1.098935</v>
      </c>
      <c r="CA320">
        <v>24.164259999999999</v>
      </c>
      <c r="CB320" s="1">
        <v>3.761552E-3</v>
      </c>
      <c r="CC320">
        <v>2.0821489999999998</v>
      </c>
      <c r="CD320">
        <v>1.0988739999999999</v>
      </c>
      <c r="CE320">
        <v>24.367249999999999</v>
      </c>
      <c r="CF320">
        <v>0.17830080000000001</v>
      </c>
      <c r="CG320">
        <v>102.24939999999999</v>
      </c>
      <c r="CH320">
        <v>1.098813</v>
      </c>
      <c r="CI320">
        <v>24.53041</v>
      </c>
      <c r="CJ320">
        <v>2.5264190000000002</v>
      </c>
      <c r="CK320">
        <v>1493.2860000000001</v>
      </c>
      <c r="CL320">
        <v>1.09877</v>
      </c>
      <c r="CM320">
        <v>24.41319</v>
      </c>
      <c r="CN320">
        <v>13.27237</v>
      </c>
      <c r="CO320">
        <v>8059.0879999999997</v>
      </c>
      <c r="CP320">
        <v>1.0987420000000001</v>
      </c>
      <c r="CQ320">
        <v>24.044609999999999</v>
      </c>
      <c r="CR320">
        <v>30.12182</v>
      </c>
      <c r="CS320">
        <v>18733.25</v>
      </c>
      <c r="CT320">
        <v>1.0987560000000001</v>
      </c>
      <c r="CU320">
        <v>23.671669999999999</v>
      </c>
      <c r="CV320">
        <v>33.165100000000002</v>
      </c>
      <c r="CW320">
        <v>21076.53</v>
      </c>
      <c r="CX320">
        <v>1.0987290000000001</v>
      </c>
      <c r="CY320">
        <v>23.48798</v>
      </c>
      <c r="CZ320">
        <v>19.41966</v>
      </c>
      <c r="DA320">
        <v>12585.89</v>
      </c>
      <c r="DB320">
        <v>1.098752</v>
      </c>
      <c r="DC320">
        <v>23.85765</v>
      </c>
      <c r="DD320">
        <v>6.5275639999999999</v>
      </c>
      <c r="DE320">
        <v>4306.3779999999997</v>
      </c>
      <c r="DF320">
        <v>1.0987499999999999</v>
      </c>
      <c r="DG320">
        <v>24.464939999999999</v>
      </c>
      <c r="DH320">
        <v>1.347227</v>
      </c>
      <c r="DI320">
        <v>903.05889999999999</v>
      </c>
      <c r="DJ320">
        <v>1.098781</v>
      </c>
      <c r="DK320">
        <v>25.040590000000002</v>
      </c>
      <c r="DL320">
        <v>0.18551409999999999</v>
      </c>
      <c r="DM320">
        <v>125.8749</v>
      </c>
      <c r="DN320">
        <v>1.0988070000000001</v>
      </c>
      <c r="DO320">
        <v>25.488939999999999</v>
      </c>
      <c r="DP320" s="1">
        <v>2.2776109999999999E-2</v>
      </c>
      <c r="DQ320">
        <v>15.33445</v>
      </c>
      <c r="DR320">
        <v>1.0988420000000001</v>
      </c>
      <c r="DS320">
        <v>25.468170000000001</v>
      </c>
      <c r="DT320" s="1">
        <v>6.7030509999999998E-3</v>
      </c>
      <c r="DU320">
        <v>4.32029</v>
      </c>
      <c r="DV320">
        <v>1.098868</v>
      </c>
      <c r="DW320">
        <v>25.203330000000001</v>
      </c>
      <c r="DX320" s="1">
        <v>4.8015829999999999E-3</v>
      </c>
      <c r="DY320">
        <v>3.0518749999999999</v>
      </c>
      <c r="DZ320">
        <v>1.098875</v>
      </c>
      <c r="EA320">
        <v>24.966740000000001</v>
      </c>
      <c r="EB320" s="1">
        <v>3.9939609999999999E-3</v>
      </c>
      <c r="EC320">
        <v>2.535523</v>
      </c>
      <c r="ED320">
        <v>1.098908</v>
      </c>
      <c r="EE320">
        <v>24.83184</v>
      </c>
      <c r="EF320" s="1">
        <v>3.3686689999999999E-3</v>
      </c>
      <c r="EG320">
        <v>2.1381019999999999</v>
      </c>
      <c r="EH320">
        <v>1.0989169999999999</v>
      </c>
      <c r="EI320">
        <v>25.044519999999999</v>
      </c>
      <c r="EJ320" s="1">
        <v>2.856735E-3</v>
      </c>
      <c r="EK320">
        <v>1.8128789999999999</v>
      </c>
      <c r="EL320">
        <v>1.0988979999999999</v>
      </c>
      <c r="EM320">
        <v>25.4892</v>
      </c>
      <c r="EN320" s="1">
        <v>2.4364180000000001E-3</v>
      </c>
      <c r="EO320">
        <v>1.545892</v>
      </c>
      <c r="EP320">
        <v>1.0989040000000001</v>
      </c>
      <c r="EQ320">
        <v>25.932580000000002</v>
      </c>
      <c r="ER320">
        <v>2.0920999999999999E-3</v>
      </c>
      <c r="ES320">
        <v>1.3271569999999999</v>
      </c>
      <c r="ET320">
        <v>1.0988849999999999</v>
      </c>
      <c r="EU320">
        <v>26.192319999999999</v>
      </c>
      <c r="EV320" s="1">
        <v>1.8091050000000001E-3</v>
      </c>
      <c r="EW320">
        <v>1.147429</v>
      </c>
      <c r="EX320">
        <v>1.0988640000000001</v>
      </c>
      <c r="EY320">
        <v>26.00291</v>
      </c>
      <c r="EZ320" s="1">
        <v>1.575875E-3</v>
      </c>
      <c r="FA320">
        <v>0.99932010000000004</v>
      </c>
      <c r="FB320">
        <v>1.098808</v>
      </c>
      <c r="FC320">
        <v>25.610009999999999</v>
      </c>
      <c r="FD320" s="1">
        <v>1.383118E-3</v>
      </c>
      <c r="FE320">
        <v>0.87696090000000004</v>
      </c>
      <c r="FF320">
        <v>1.098767</v>
      </c>
      <c r="FG320">
        <v>25.320989999999998</v>
      </c>
      <c r="FH320" s="1">
        <v>1.2222699999999999E-3</v>
      </c>
      <c r="FI320">
        <v>0.77485170000000003</v>
      </c>
      <c r="FJ320">
        <v>1.0987070000000001</v>
      </c>
      <c r="FK320">
        <v>25.166160000000001</v>
      </c>
      <c r="FL320" s="1">
        <v>1.086872E-3</v>
      </c>
      <c r="FM320">
        <v>0.68896670000000004</v>
      </c>
      <c r="FN320">
        <v>1.0986370000000001</v>
      </c>
      <c r="FO320">
        <v>25.455249999999999</v>
      </c>
      <c r="FP320" s="1">
        <v>9.7230509999999995E-4</v>
      </c>
      <c r="FQ320">
        <v>0.61629089999999997</v>
      </c>
      <c r="FR320">
        <v>1.098608</v>
      </c>
      <c r="FS320">
        <v>25.856660000000002</v>
      </c>
      <c r="FT320" s="1">
        <v>8.7552120000000005E-4</v>
      </c>
      <c r="FU320">
        <v>0.55485459999999998</v>
      </c>
      <c r="FV320">
        <v>1.098562</v>
      </c>
      <c r="FW320">
        <v>25.994129999999998</v>
      </c>
      <c r="FX320" s="1">
        <v>7.9411239999999995E-4</v>
      </c>
      <c r="FY320">
        <v>0.50320240000000005</v>
      </c>
      <c r="FZ320">
        <v>1.098516</v>
      </c>
      <c r="GA320">
        <v>25.922090000000001</v>
      </c>
      <c r="GB320" s="1">
        <v>7.255626E-4</v>
      </c>
      <c r="GC320">
        <v>0.45970139999999998</v>
      </c>
      <c r="GD320">
        <v>1.0984659999999999</v>
      </c>
      <c r="GE320">
        <v>25.629770000000001</v>
      </c>
      <c r="GF320" s="1">
        <v>6.6747710000000001E-4</v>
      </c>
      <c r="GG320">
        <v>0.42285060000000002</v>
      </c>
      <c r="GH320">
        <v>1.098441</v>
      </c>
      <c r="GI320">
        <v>25.439990000000002</v>
      </c>
      <c r="GJ320" s="1">
        <v>6.1740790000000003E-4</v>
      </c>
      <c r="GK320">
        <v>0.39111299999999999</v>
      </c>
      <c r="GL320">
        <v>1.098376</v>
      </c>
      <c r="GM320">
        <v>25.39386</v>
      </c>
      <c r="GN320" s="1">
        <v>5.7400120000000005E-4</v>
      </c>
      <c r="GO320">
        <v>0.36357919999999999</v>
      </c>
      <c r="GP320">
        <v>1.0983590000000001</v>
      </c>
      <c r="GQ320">
        <v>25.36956</v>
      </c>
      <c r="GR320" s="1">
        <v>5.3676600000000004E-4</v>
      </c>
      <c r="GS320">
        <v>0.33996700000000002</v>
      </c>
      <c r="GT320">
        <v>1.0983350000000001</v>
      </c>
      <c r="GU320">
        <v>25.258669999999999</v>
      </c>
      <c r="GV320" s="1">
        <v>5.0419950000000005E-4</v>
      </c>
      <c r="GW320">
        <v>0.31932369999999999</v>
      </c>
      <c r="GX320">
        <v>1.0982879999999999</v>
      </c>
      <c r="GY320">
        <v>25.327529999999999</v>
      </c>
      <c r="GZ320" s="1">
        <v>4.753162E-4</v>
      </c>
      <c r="HA320">
        <v>0.30102610000000002</v>
      </c>
      <c r="HB320">
        <v>1.098255</v>
      </c>
      <c r="HC320">
        <v>25.5627</v>
      </c>
      <c r="HD320" s="1">
        <v>4.4980649999999998E-4</v>
      </c>
      <c r="HE320">
        <v>0.28485240000000001</v>
      </c>
      <c r="HF320">
        <v>1.0982700000000001</v>
      </c>
      <c r="HG320">
        <v>25.743359999999999</v>
      </c>
      <c r="HH320" s="1">
        <v>4.2721570000000002E-4</v>
      </c>
      <c r="HI320">
        <v>0.27052749999999998</v>
      </c>
      <c r="HJ320">
        <v>1.0982590000000001</v>
      </c>
      <c r="HK320">
        <v>25.52993</v>
      </c>
      <c r="HL320" s="1">
        <v>4.0690239999999998E-4</v>
      </c>
      <c r="HM320">
        <v>0.25766220000000001</v>
      </c>
      <c r="HN320">
        <v>1.0982749999999999</v>
      </c>
      <c r="HO320">
        <v>25.06221</v>
      </c>
      <c r="HP320" s="1">
        <v>3.8816179999999999E-4</v>
      </c>
      <c r="HQ320">
        <v>0.24579090000000001</v>
      </c>
      <c r="HR320">
        <v>1.09829</v>
      </c>
      <c r="HS320">
        <v>24.757729999999999</v>
      </c>
      <c r="HT320" s="1">
        <v>3.7101529999999998E-4</v>
      </c>
      <c r="HU320">
        <v>0.23493069999999999</v>
      </c>
      <c r="HV320">
        <v>1.0982890000000001</v>
      </c>
      <c r="HW320">
        <v>24.653459999999999</v>
      </c>
      <c r="HX320" s="1">
        <v>3.5542050000000002E-4</v>
      </c>
      <c r="HY320">
        <v>0.2250518</v>
      </c>
      <c r="HZ320">
        <v>1.098306</v>
      </c>
      <c r="IA320">
        <v>24.838519999999999</v>
      </c>
      <c r="IB320" s="1">
        <v>3.4105490000000001E-4</v>
      </c>
      <c r="IC320">
        <v>0.21594579999999999</v>
      </c>
      <c r="ID320">
        <v>1.098328</v>
      </c>
      <c r="IE320">
        <v>25.12041</v>
      </c>
      <c r="IF320" s="1">
        <v>3.279957E-4</v>
      </c>
      <c r="IG320">
        <v>0.2076673</v>
      </c>
      <c r="IH320">
        <v>1.0983290000000001</v>
      </c>
      <c r="II320">
        <v>25.25365</v>
      </c>
      <c r="IJ320" s="1">
        <v>3.1604400000000003E-4</v>
      </c>
      <c r="IK320">
        <v>0.20009579999999999</v>
      </c>
      <c r="IL320">
        <v>1.098349</v>
      </c>
      <c r="IM320">
        <v>25.215599999999998</v>
      </c>
      <c r="IN320" s="1">
        <v>3.0497070000000002E-4</v>
      </c>
      <c r="IO320">
        <v>0.19308510000000001</v>
      </c>
      <c r="IP320">
        <v>1.098374</v>
      </c>
      <c r="IQ320">
        <v>24.919460000000001</v>
      </c>
      <c r="IR320" s="1">
        <v>2.9454950000000002E-4</v>
      </c>
      <c r="IS320">
        <v>0.18648509999999999</v>
      </c>
      <c r="IT320">
        <v>1.098373</v>
      </c>
      <c r="IU320">
        <v>24.640260000000001</v>
      </c>
      <c r="IV320" s="1">
        <v>2.8461609999999999E-4</v>
      </c>
      <c r="IW320">
        <v>0.18019640000000001</v>
      </c>
      <c r="IX320">
        <v>1.0983799999999999</v>
      </c>
      <c r="IY320">
        <v>24.506820000000001</v>
      </c>
      <c r="IZ320" s="1">
        <v>2.7515340000000001E-4</v>
      </c>
      <c r="JA320">
        <v>0.17421120000000001</v>
      </c>
      <c r="JB320">
        <v>1.0983590000000001</v>
      </c>
      <c r="JC320">
        <v>24.476389999999999</v>
      </c>
      <c r="JD320" s="1">
        <v>2.6628030000000003E-4</v>
      </c>
      <c r="JE320">
        <v>0.1685992</v>
      </c>
      <c r="JF320">
        <v>1.0983689999999999</v>
      </c>
      <c r="JG320">
        <v>24.858519999999999</v>
      </c>
      <c r="JH320" s="1">
        <v>2.579503E-4</v>
      </c>
      <c r="JI320">
        <v>0.1633249</v>
      </c>
      <c r="JJ320">
        <v>1.0983560000000001</v>
      </c>
      <c r="JK320">
        <v>25.329509999999999</v>
      </c>
      <c r="JL320" s="1">
        <v>2.499135E-4</v>
      </c>
      <c r="JM320">
        <v>0.1582433</v>
      </c>
      <c r="JN320">
        <v>1.098357</v>
      </c>
      <c r="JO320">
        <v>25.60136</v>
      </c>
      <c r="JP320" s="1">
        <v>2.4203629999999999E-4</v>
      </c>
      <c r="JQ320">
        <v>0.1532664</v>
      </c>
      <c r="JR320">
        <v>1.0983160000000001</v>
      </c>
      <c r="JS320">
        <v>25.650189999999998</v>
      </c>
      <c r="JT320" s="1">
        <v>2.3436130000000001E-4</v>
      </c>
      <c r="JU320">
        <v>0.1484116</v>
      </c>
      <c r="JV320">
        <v>1.0982890000000001</v>
      </c>
      <c r="JW320">
        <v>25.497029999999999</v>
      </c>
      <c r="JX320" s="1">
        <v>2.269572E-4</v>
      </c>
      <c r="JY320">
        <v>0.1437321</v>
      </c>
      <c r="JZ320">
        <v>1.098257</v>
      </c>
      <c r="KA320">
        <v>25.1678</v>
      </c>
      <c r="KB320" s="1">
        <v>2.2001989999999999E-4</v>
      </c>
      <c r="KC320">
        <v>0.13933789999999999</v>
      </c>
      <c r="KD320">
        <v>1.098231</v>
      </c>
      <c r="KE320">
        <v>24.91357</v>
      </c>
      <c r="KF320" s="1">
        <v>2.1347790000000001E-4</v>
      </c>
      <c r="KG320">
        <v>0.13520299999999999</v>
      </c>
      <c r="KH320">
        <v>1.0981669999999999</v>
      </c>
      <c r="KI320">
        <v>24.7926</v>
      </c>
      <c r="KJ320" s="1">
        <v>2.069993E-4</v>
      </c>
      <c r="KK320">
        <v>0.1311156</v>
      </c>
      <c r="KL320">
        <v>1.098149</v>
      </c>
      <c r="KM320">
        <v>25.167480000000001</v>
      </c>
      <c r="KN320" s="1">
        <v>2.006729E-4</v>
      </c>
      <c r="KO320">
        <v>0.1271167</v>
      </c>
      <c r="KP320">
        <v>1.098088</v>
      </c>
      <c r="KQ320">
        <v>25.71245</v>
      </c>
      <c r="KR320" s="1">
        <v>1.9456580000000001E-4</v>
      </c>
      <c r="KS320">
        <v>0.1232555</v>
      </c>
      <c r="KT320">
        <v>1.0980270000000001</v>
      </c>
      <c r="KU320">
        <v>26.201039999999999</v>
      </c>
      <c r="KV320" s="1">
        <v>1.8869460000000001E-4</v>
      </c>
      <c r="KW320">
        <v>0.11954529999999999</v>
      </c>
      <c r="KX320">
        <v>1.097955</v>
      </c>
      <c r="KY320">
        <v>26.471019999999999</v>
      </c>
      <c r="KZ320" s="1">
        <v>1.831461E-4</v>
      </c>
      <c r="LA320">
        <v>0.1160346</v>
      </c>
      <c r="LB320">
        <v>1.0979030000000001</v>
      </c>
      <c r="LC320">
        <v>26.27957</v>
      </c>
      <c r="LD320" s="1">
        <v>1.7781669999999999E-4</v>
      </c>
      <c r="LE320">
        <v>0.1126685</v>
      </c>
      <c r="LF320">
        <v>1.0978810000000001</v>
      </c>
      <c r="LG320">
        <v>25.859770000000001</v>
      </c>
      <c r="LH320" s="1">
        <v>1.726109E-4</v>
      </c>
      <c r="LI320">
        <v>0.1093744</v>
      </c>
      <c r="LJ320">
        <v>1.09779</v>
      </c>
      <c r="LK320">
        <v>25.560970000000001</v>
      </c>
      <c r="LL320" s="1">
        <v>1.6764960000000001E-4</v>
      </c>
      <c r="LM320">
        <v>0.1062398</v>
      </c>
      <c r="LN320">
        <v>1.097742</v>
      </c>
      <c r="LO320">
        <v>25.487490000000001</v>
      </c>
      <c r="LP320" s="1">
        <v>1.6276870000000001E-4</v>
      </c>
      <c r="LQ320">
        <v>0.1031545</v>
      </c>
      <c r="LR320">
        <v>1.097691</v>
      </c>
      <c r="LS320">
        <v>26.001570000000001</v>
      </c>
      <c r="LT320" s="1">
        <v>1.580796E-4</v>
      </c>
      <c r="LU320">
        <v>0.1001872</v>
      </c>
      <c r="LV320">
        <v>1.097639</v>
      </c>
      <c r="LW320">
        <v>26.652570000000001</v>
      </c>
      <c r="LX320" s="1">
        <v>1.5361969999999999E-4</v>
      </c>
      <c r="LY320" s="1">
        <v>9.736475E-2</v>
      </c>
      <c r="LZ320">
        <v>1.097618</v>
      </c>
      <c r="MA320">
        <v>27.160489999999999</v>
      </c>
      <c r="MB320" s="1">
        <v>1.4925910000000001E-4</v>
      </c>
      <c r="MC320" s="1">
        <v>9.4605969999999998E-2</v>
      </c>
      <c r="MD320">
        <v>1.09755</v>
      </c>
      <c r="ME320">
        <v>27.520849999999999</v>
      </c>
      <c r="MF320" s="1">
        <v>1.4509470000000001E-4</v>
      </c>
      <c r="MG320" s="1">
        <v>9.1970389999999999E-2</v>
      </c>
      <c r="MH320">
        <v>1.0975060000000001</v>
      </c>
      <c r="MI320">
        <v>27.470120000000001</v>
      </c>
      <c r="MJ320" s="1">
        <v>1.4118379999999999E-4</v>
      </c>
      <c r="MK320" s="1">
        <v>8.9495839999999993E-2</v>
      </c>
      <c r="ML320">
        <v>1.097464</v>
      </c>
      <c r="MM320">
        <v>27.216059999999999</v>
      </c>
      <c r="MN320" s="1">
        <v>1.3740559999999999E-4</v>
      </c>
      <c r="MO320" s="1">
        <v>8.7105009999999997E-2</v>
      </c>
      <c r="MP320">
        <v>1.0974520000000001</v>
      </c>
      <c r="MQ320">
        <v>26.95703</v>
      </c>
      <c r="MR320" s="1">
        <v>1.336717E-4</v>
      </c>
      <c r="MS320" s="1">
        <v>8.4739190000000006E-2</v>
      </c>
      <c r="MT320">
        <v>1.0973790000000001</v>
      </c>
      <c r="MU320">
        <v>26.749759999999998</v>
      </c>
      <c r="MV320" s="1">
        <v>1.301203E-4</v>
      </c>
      <c r="MW320" s="1">
        <v>8.2491670000000003E-2</v>
      </c>
      <c r="MX320">
        <v>1.0973459999999999</v>
      </c>
      <c r="MY320">
        <v>26.611889999999999</v>
      </c>
      <c r="MZ320" s="1">
        <v>1.2675849999999999E-4</v>
      </c>
      <c r="NA320" s="1">
        <v>8.0364140000000001E-2</v>
      </c>
      <c r="NB320">
        <v>1.097305</v>
      </c>
      <c r="NC320">
        <v>26.685179999999999</v>
      </c>
      <c r="ND320" s="1">
        <v>1.2339830000000001E-4</v>
      </c>
      <c r="NE320" s="1">
        <v>7.8239470000000005E-2</v>
      </c>
      <c r="NF320">
        <v>1.097245</v>
      </c>
      <c r="NG320">
        <v>26.989789999999999</v>
      </c>
      <c r="NH320" s="1">
        <v>1.200323E-4</v>
      </c>
      <c r="NI320" s="1">
        <v>7.6112260000000001E-2</v>
      </c>
      <c r="NJ320">
        <v>1.0972440000000001</v>
      </c>
      <c r="NK320">
        <v>27.022469999999998</v>
      </c>
      <c r="NL320" s="1">
        <v>1.167424E-4</v>
      </c>
      <c r="NM320" s="1">
        <v>7.4029090000000006E-2</v>
      </c>
      <c r="NN320">
        <v>1.097199</v>
      </c>
      <c r="NO320">
        <v>26.732710000000001</v>
      </c>
      <c r="NP320" s="1">
        <v>1.135152E-4</v>
      </c>
      <c r="NQ320" s="1">
        <v>7.1984950000000006E-2</v>
      </c>
      <c r="NR320">
        <v>1.097153</v>
      </c>
      <c r="NS320">
        <v>26.468499999999999</v>
      </c>
      <c r="NT320" s="1">
        <v>1.104471E-4</v>
      </c>
      <c r="NU320" s="1">
        <v>7.0043320000000006E-2</v>
      </c>
      <c r="NV320">
        <v>1.097091</v>
      </c>
      <c r="NW320">
        <v>26.308140000000002</v>
      </c>
      <c r="NX320" s="1">
        <v>1.075167E-4</v>
      </c>
      <c r="NY320" s="1">
        <v>6.8185910000000002E-2</v>
      </c>
      <c r="NZ320">
        <v>1.0970740000000001</v>
      </c>
      <c r="OA320">
        <v>26.178740000000001</v>
      </c>
      <c r="OB320" s="1">
        <v>1.046437E-4</v>
      </c>
      <c r="OC320" s="1">
        <v>6.6368070000000001E-2</v>
      </c>
      <c r="OD320">
        <v>1.0970139999999999</v>
      </c>
      <c r="OE320">
        <v>26.391940000000002</v>
      </c>
      <c r="OF320" s="1">
        <v>1.017772E-4</v>
      </c>
      <c r="OG320" s="1">
        <v>6.455553E-2</v>
      </c>
      <c r="OH320">
        <v>1.0970059999999999</v>
      </c>
      <c r="OI320">
        <v>26.764939999999999</v>
      </c>
      <c r="OJ320" s="1">
        <v>9.8913740000000004E-5</v>
      </c>
      <c r="OK320" s="1">
        <v>6.2742530000000005E-2</v>
      </c>
    </row>
    <row r="321" spans="1:401" x14ac:dyDescent="0.35">
      <c r="A321">
        <v>327</v>
      </c>
      <c r="B321" t="s">
        <v>4</v>
      </c>
      <c r="C321" t="s">
        <v>181</v>
      </c>
      <c r="D321" t="s">
        <v>325</v>
      </c>
      <c r="E321">
        <v>910.41629999999998</v>
      </c>
      <c r="F321">
        <v>1.1192150000000001</v>
      </c>
      <c r="G321">
        <v>26.166550000000001</v>
      </c>
      <c r="H321">
        <v>0</v>
      </c>
      <c r="I321">
        <v>0</v>
      </c>
      <c r="J321">
        <v>1.119183</v>
      </c>
      <c r="K321">
        <v>26.100750000000001</v>
      </c>
      <c r="L321">
        <v>0</v>
      </c>
      <c r="M321">
        <v>0</v>
      </c>
      <c r="N321">
        <v>1.1191120000000001</v>
      </c>
      <c r="O321">
        <v>25.869330000000001</v>
      </c>
      <c r="P321">
        <v>0</v>
      </c>
      <c r="Q321">
        <v>0</v>
      </c>
      <c r="R321">
        <v>1.11904</v>
      </c>
      <c r="S321">
        <v>25.461030000000001</v>
      </c>
      <c r="T321">
        <v>0</v>
      </c>
      <c r="U321">
        <v>0</v>
      </c>
      <c r="V321">
        <v>1.118935</v>
      </c>
      <c r="W321">
        <v>25.15006</v>
      </c>
      <c r="X321">
        <v>0</v>
      </c>
      <c r="Y321">
        <v>0</v>
      </c>
      <c r="Z321">
        <v>1.118765</v>
      </c>
      <c r="AA321">
        <v>24.830079999999999</v>
      </c>
      <c r="AB321">
        <v>0</v>
      </c>
      <c r="AC321">
        <v>0</v>
      </c>
      <c r="AD321">
        <v>1.118581</v>
      </c>
      <c r="AE321">
        <v>24.562570000000001</v>
      </c>
      <c r="AF321">
        <v>0</v>
      </c>
      <c r="AG321">
        <v>0</v>
      </c>
      <c r="AH321">
        <v>1.1183909999999999</v>
      </c>
      <c r="AI321">
        <v>24.457730000000002</v>
      </c>
      <c r="AJ321">
        <v>0</v>
      </c>
      <c r="AK321">
        <v>0</v>
      </c>
      <c r="AL321">
        <v>1.1181730000000001</v>
      </c>
      <c r="AM321">
        <v>24.493749999999999</v>
      </c>
      <c r="AN321">
        <v>0</v>
      </c>
      <c r="AO321">
        <v>0</v>
      </c>
      <c r="AP321">
        <v>1.1179589999999999</v>
      </c>
      <c r="AQ321">
        <v>24.867439999999998</v>
      </c>
      <c r="AR321">
        <v>0</v>
      </c>
      <c r="AS321">
        <v>0</v>
      </c>
      <c r="AT321">
        <v>1.1177440000000001</v>
      </c>
      <c r="AU321">
        <v>25.301939999999998</v>
      </c>
      <c r="AV321">
        <v>0</v>
      </c>
      <c r="AW321">
        <v>0</v>
      </c>
      <c r="AX321">
        <v>1.117567</v>
      </c>
      <c r="AY321">
        <v>25.389949999999999</v>
      </c>
      <c r="AZ321">
        <v>0</v>
      </c>
      <c r="BA321">
        <v>0</v>
      </c>
      <c r="BB321">
        <v>1.1173569999999999</v>
      </c>
      <c r="BC321">
        <v>25.240500000000001</v>
      </c>
      <c r="BD321">
        <v>0</v>
      </c>
      <c r="BE321">
        <v>0</v>
      </c>
      <c r="BF321">
        <v>1.1171310000000001</v>
      </c>
      <c r="BG321">
        <v>24.81879</v>
      </c>
      <c r="BH321">
        <v>0</v>
      </c>
      <c r="BI321" s="1">
        <v>6.0996069999999999E-38</v>
      </c>
      <c r="BJ321">
        <v>1.1169770000000001</v>
      </c>
      <c r="BK321">
        <v>24.2759</v>
      </c>
      <c r="BL321" s="1">
        <v>9.2865120000000001E-25</v>
      </c>
      <c r="BM321" s="1">
        <v>7.0901190000000004E-22</v>
      </c>
      <c r="BN321">
        <v>1.1167830000000001</v>
      </c>
      <c r="BO321">
        <v>23.90429</v>
      </c>
      <c r="BP321" s="1">
        <v>6.9891819999999993E-18</v>
      </c>
      <c r="BQ321" s="1">
        <v>5.3452939999999998E-15</v>
      </c>
      <c r="BR321">
        <v>1.116644</v>
      </c>
      <c r="BS321">
        <v>23.686019999999999</v>
      </c>
      <c r="BT321" s="1">
        <v>4.1613610000000001E-9</v>
      </c>
      <c r="BU321" s="1">
        <v>2.2992840000000001E-6</v>
      </c>
      <c r="BV321">
        <v>1.1164890000000001</v>
      </c>
      <c r="BW321">
        <v>23.850480000000001</v>
      </c>
      <c r="BX321" s="1">
        <v>1.1436080000000001E-5</v>
      </c>
      <c r="BY321" s="1">
        <v>6.8796259999999998E-3</v>
      </c>
      <c r="BZ321">
        <v>1.116374</v>
      </c>
      <c r="CA321">
        <v>24.19614</v>
      </c>
      <c r="CB321" s="1">
        <v>2.8448119999999999E-3</v>
      </c>
      <c r="CC321">
        <v>1.8107120000000001</v>
      </c>
      <c r="CD321">
        <v>1.1162479999999999</v>
      </c>
      <c r="CE321">
        <v>24.40175</v>
      </c>
      <c r="CF321">
        <v>0.1456906</v>
      </c>
      <c r="CG321">
        <v>97.194969999999998</v>
      </c>
      <c r="CH321">
        <v>1.1161589999999999</v>
      </c>
      <c r="CI321">
        <v>24.570789999999999</v>
      </c>
      <c r="CJ321">
        <v>2.202248</v>
      </c>
      <c r="CK321">
        <v>1530.251</v>
      </c>
      <c r="CL321">
        <v>1.1160909999999999</v>
      </c>
      <c r="CM321">
        <v>24.436969999999999</v>
      </c>
      <c r="CN321">
        <v>12.2369</v>
      </c>
      <c r="CO321">
        <v>8820.3729999999996</v>
      </c>
      <c r="CP321">
        <v>1.1160680000000001</v>
      </c>
      <c r="CQ321">
        <v>24.070440000000001</v>
      </c>
      <c r="CR321">
        <v>29.187429999999999</v>
      </c>
      <c r="CS321">
        <v>21745.56</v>
      </c>
      <c r="CT321">
        <v>1.1160369999999999</v>
      </c>
      <c r="CU321">
        <v>23.69511</v>
      </c>
      <c r="CV321">
        <v>33.601860000000002</v>
      </c>
      <c r="CW321">
        <v>25803.83</v>
      </c>
      <c r="CX321">
        <v>1.1159950000000001</v>
      </c>
      <c r="CY321">
        <v>23.512869999999999</v>
      </c>
      <c r="CZ321">
        <v>20.48584</v>
      </c>
      <c r="DA321">
        <v>16174.19</v>
      </c>
      <c r="DB321">
        <v>1.1160060000000001</v>
      </c>
      <c r="DC321">
        <v>23.894819999999999</v>
      </c>
      <c r="DD321">
        <v>7.1430629999999997</v>
      </c>
      <c r="DE321">
        <v>5785.5060000000003</v>
      </c>
      <c r="DF321">
        <v>1.1160460000000001</v>
      </c>
      <c r="DG321">
        <v>24.497879999999999</v>
      </c>
      <c r="DH321">
        <v>1.5236369999999999</v>
      </c>
      <c r="DI321">
        <v>1263.0170000000001</v>
      </c>
      <c r="DJ321">
        <v>1.1160209999999999</v>
      </c>
      <c r="DK321">
        <v>25.076969999999999</v>
      </c>
      <c r="DL321">
        <v>0.21523790000000001</v>
      </c>
      <c r="DM321">
        <v>181.76779999999999</v>
      </c>
      <c r="DN321">
        <v>1.116045</v>
      </c>
      <c r="DO321">
        <v>25.517759999999999</v>
      </c>
      <c r="DP321" s="1">
        <v>2.6051439999999999E-2</v>
      </c>
      <c r="DQ321">
        <v>21.860469999999999</v>
      </c>
      <c r="DR321">
        <v>1.1160639999999999</v>
      </c>
      <c r="DS321">
        <v>25.480519999999999</v>
      </c>
      <c r="DT321" s="1">
        <v>7.0071129999999997E-3</v>
      </c>
      <c r="DU321">
        <v>5.5261250000000004</v>
      </c>
      <c r="DV321">
        <v>1.116077</v>
      </c>
      <c r="DW321">
        <v>25.21602</v>
      </c>
      <c r="DX321" s="1">
        <v>4.8703150000000001E-3</v>
      </c>
      <c r="DY321">
        <v>3.7506200000000001</v>
      </c>
      <c r="DZ321">
        <v>1.116104</v>
      </c>
      <c r="EA321">
        <v>24.976389999999999</v>
      </c>
      <c r="EB321" s="1">
        <v>4.0405420000000003E-3</v>
      </c>
      <c r="EC321">
        <v>3.1049150000000001</v>
      </c>
      <c r="ED321">
        <v>1.116099</v>
      </c>
      <c r="EE321">
        <v>24.848590000000002</v>
      </c>
      <c r="EF321" s="1">
        <v>3.4064960000000002E-3</v>
      </c>
      <c r="EG321">
        <v>2.6167310000000001</v>
      </c>
      <c r="EH321">
        <v>1.116128</v>
      </c>
      <c r="EI321">
        <v>25.081980000000001</v>
      </c>
      <c r="EJ321" s="1">
        <v>2.8878060000000001E-3</v>
      </c>
      <c r="EK321">
        <v>2.2176969999999998</v>
      </c>
      <c r="EL321">
        <v>1.116123</v>
      </c>
      <c r="EM321">
        <v>25.53623</v>
      </c>
      <c r="EN321">
        <v>2.4618999999999999E-3</v>
      </c>
      <c r="EO321">
        <v>1.8900349999999999</v>
      </c>
      <c r="EP321">
        <v>1.1160730000000001</v>
      </c>
      <c r="EQ321">
        <v>25.98499</v>
      </c>
      <c r="ER321" s="1">
        <v>2.1129759999999999E-3</v>
      </c>
      <c r="ES321">
        <v>1.621615</v>
      </c>
      <c r="ET321">
        <v>1.1160509999999999</v>
      </c>
      <c r="EU321">
        <v>26.237449999999999</v>
      </c>
      <c r="EV321">
        <v>1.8263000000000001E-3</v>
      </c>
      <c r="EW321">
        <v>1.401149</v>
      </c>
      <c r="EX321">
        <v>1.1160060000000001</v>
      </c>
      <c r="EY321">
        <v>26.029810000000001</v>
      </c>
      <c r="EZ321" s="1">
        <v>1.59005E-3</v>
      </c>
      <c r="FA321">
        <v>1.219492</v>
      </c>
      <c r="FB321">
        <v>1.1159330000000001</v>
      </c>
      <c r="FC321">
        <v>25.630549999999999</v>
      </c>
      <c r="FD321" s="1">
        <v>1.3948739999999999E-3</v>
      </c>
      <c r="FE321">
        <v>1.0694600000000001</v>
      </c>
      <c r="FF321">
        <v>1.1158669999999999</v>
      </c>
      <c r="FG321">
        <v>25.333390000000001</v>
      </c>
      <c r="FH321" s="1">
        <v>1.23212E-3</v>
      </c>
      <c r="FI321">
        <v>0.94439059999999997</v>
      </c>
      <c r="FJ321">
        <v>1.1157969999999999</v>
      </c>
      <c r="FK321">
        <v>25.179639999999999</v>
      </c>
      <c r="FL321" s="1">
        <v>1.0951839999999999E-3</v>
      </c>
      <c r="FM321">
        <v>0.83925959999999999</v>
      </c>
      <c r="FN321">
        <v>1.1157079999999999</v>
      </c>
      <c r="FO321">
        <v>25.4895</v>
      </c>
      <c r="FP321" s="1">
        <v>9.7934379999999998E-4</v>
      </c>
      <c r="FQ321">
        <v>0.75031270000000005</v>
      </c>
      <c r="FR321">
        <v>1.115648</v>
      </c>
      <c r="FS321">
        <v>25.891300000000001</v>
      </c>
      <c r="FT321" s="1">
        <v>8.8145460000000004E-4</v>
      </c>
      <c r="FU321">
        <v>0.6751047</v>
      </c>
      <c r="FV321">
        <v>1.115553</v>
      </c>
      <c r="FW321">
        <v>26.03725</v>
      </c>
      <c r="FX321" s="1">
        <v>7.9909709999999995E-4</v>
      </c>
      <c r="FY321">
        <v>0.61186620000000003</v>
      </c>
      <c r="FZ321">
        <v>1.115483</v>
      </c>
      <c r="GA321">
        <v>25.957000000000001</v>
      </c>
      <c r="GB321" s="1">
        <v>7.2977600000000001E-4</v>
      </c>
      <c r="GC321">
        <v>0.55862769999999995</v>
      </c>
      <c r="GD321">
        <v>1.1154269999999999</v>
      </c>
      <c r="GE321">
        <v>25.653199999999998</v>
      </c>
      <c r="GF321" s="1">
        <v>6.7106170000000005E-4</v>
      </c>
      <c r="GG321">
        <v>0.51353780000000004</v>
      </c>
      <c r="GH321">
        <v>1.1153249999999999</v>
      </c>
      <c r="GI321">
        <v>25.4602</v>
      </c>
      <c r="GJ321" s="1">
        <v>6.2052720000000002E-4</v>
      </c>
      <c r="GK321">
        <v>0.47478870000000001</v>
      </c>
      <c r="GL321">
        <v>1.1152580000000001</v>
      </c>
      <c r="GM321">
        <v>25.407309999999999</v>
      </c>
      <c r="GN321" s="1">
        <v>5.7668230000000001E-4</v>
      </c>
      <c r="GO321">
        <v>0.441137</v>
      </c>
      <c r="GP321">
        <v>1.115213</v>
      </c>
      <c r="GQ321">
        <v>25.38597</v>
      </c>
      <c r="GR321" s="1">
        <v>5.3908220000000004E-4</v>
      </c>
      <c r="GS321">
        <v>0.41229250000000001</v>
      </c>
      <c r="GT321">
        <v>1.115175</v>
      </c>
      <c r="GU321">
        <v>25.280940000000001</v>
      </c>
      <c r="GV321" s="1">
        <v>5.0624290000000005E-4</v>
      </c>
      <c r="GW321">
        <v>0.38711950000000001</v>
      </c>
      <c r="GX321">
        <v>1.1151390000000001</v>
      </c>
      <c r="GY321">
        <v>25.37293</v>
      </c>
      <c r="GZ321" s="1">
        <v>4.7712930000000001E-4</v>
      </c>
      <c r="HA321">
        <v>0.36481419999999998</v>
      </c>
      <c r="HB321">
        <v>1.115076</v>
      </c>
      <c r="HC321">
        <v>25.617069999999998</v>
      </c>
      <c r="HD321" s="1">
        <v>4.5140380000000002E-4</v>
      </c>
      <c r="HE321">
        <v>0.34508420000000001</v>
      </c>
      <c r="HF321">
        <v>1.115073</v>
      </c>
      <c r="HG321">
        <v>25.80132</v>
      </c>
      <c r="HH321" s="1">
        <v>4.28637E-4</v>
      </c>
      <c r="HI321">
        <v>0.32763130000000001</v>
      </c>
      <c r="HJ321">
        <v>1.115046</v>
      </c>
      <c r="HK321">
        <v>25.56606</v>
      </c>
      <c r="HL321" s="1">
        <v>4.0819579999999998E-4</v>
      </c>
      <c r="HM321">
        <v>0.31198239999999999</v>
      </c>
      <c r="HN321">
        <v>1.1150450000000001</v>
      </c>
      <c r="HO321">
        <v>25.086099999999998</v>
      </c>
      <c r="HP321" s="1">
        <v>3.8936029999999999E-4</v>
      </c>
      <c r="HQ321">
        <v>0.29757230000000001</v>
      </c>
      <c r="HR321">
        <v>1.115019</v>
      </c>
      <c r="HS321">
        <v>24.767749999999999</v>
      </c>
      <c r="HT321" s="1">
        <v>3.7210040000000002E-4</v>
      </c>
      <c r="HU321">
        <v>0.28436299999999998</v>
      </c>
      <c r="HV321">
        <v>1.11503</v>
      </c>
      <c r="HW321">
        <v>24.658439999999999</v>
      </c>
      <c r="HX321" s="1">
        <v>3.5641699999999999E-4</v>
      </c>
      <c r="HY321">
        <v>0.27235920000000002</v>
      </c>
      <c r="HZ321">
        <v>1.1150420000000001</v>
      </c>
      <c r="IA321">
        <v>24.86852</v>
      </c>
      <c r="IB321" s="1">
        <v>3.4196839999999998E-4</v>
      </c>
      <c r="IC321">
        <v>0.26129049999999998</v>
      </c>
      <c r="ID321">
        <v>1.1150549999999999</v>
      </c>
      <c r="IE321">
        <v>25.161670000000001</v>
      </c>
      <c r="IF321" s="1">
        <v>3.2882670000000002E-4</v>
      </c>
      <c r="IG321">
        <v>0.25122810000000001</v>
      </c>
      <c r="IH321">
        <v>1.1150530000000001</v>
      </c>
      <c r="II321">
        <v>25.306619999999999</v>
      </c>
      <c r="IJ321" s="1">
        <v>3.168089E-4</v>
      </c>
      <c r="IK321">
        <v>0.2420273</v>
      </c>
      <c r="IL321">
        <v>1.11507</v>
      </c>
      <c r="IM321">
        <v>25.267890000000001</v>
      </c>
      <c r="IN321" s="1">
        <v>3.056814E-4</v>
      </c>
      <c r="IO321">
        <v>0.23352319999999999</v>
      </c>
      <c r="IP321">
        <v>1.115089</v>
      </c>
      <c r="IQ321">
        <v>24.948450000000001</v>
      </c>
      <c r="IR321" s="1">
        <v>2.9522860000000001E-4</v>
      </c>
      <c r="IS321">
        <v>0.2255315</v>
      </c>
      <c r="IT321">
        <v>1.1150979999999999</v>
      </c>
      <c r="IU321">
        <v>24.66047</v>
      </c>
      <c r="IV321" s="1">
        <v>2.8525959999999999E-4</v>
      </c>
      <c r="IW321">
        <v>0.2179112</v>
      </c>
      <c r="IX321">
        <v>1.1150869999999999</v>
      </c>
      <c r="IY321">
        <v>24.51934</v>
      </c>
      <c r="IZ321" s="1">
        <v>2.7576530000000002E-4</v>
      </c>
      <c r="JA321">
        <v>0.2106614</v>
      </c>
      <c r="JB321">
        <v>1.115083</v>
      </c>
      <c r="JC321">
        <v>24.498830000000002</v>
      </c>
      <c r="JD321" s="1">
        <v>2.6684979999999999E-4</v>
      </c>
      <c r="JE321">
        <v>0.20385030000000001</v>
      </c>
      <c r="JF321">
        <v>1.115059</v>
      </c>
      <c r="JG321">
        <v>24.895569999999999</v>
      </c>
      <c r="JH321" s="1">
        <v>2.5848970000000001E-4</v>
      </c>
      <c r="JI321">
        <v>0.1974583</v>
      </c>
      <c r="JJ321">
        <v>1.115051</v>
      </c>
      <c r="JK321">
        <v>25.36777</v>
      </c>
      <c r="JL321" s="1">
        <v>2.504416E-4</v>
      </c>
      <c r="JM321">
        <v>0.1913164</v>
      </c>
      <c r="JN321">
        <v>1.11504</v>
      </c>
      <c r="JO321">
        <v>25.646560000000001</v>
      </c>
      <c r="JP321" s="1">
        <v>2.425525E-4</v>
      </c>
      <c r="JQ321">
        <v>0.1853004</v>
      </c>
      <c r="JR321">
        <v>1.115027</v>
      </c>
      <c r="JS321">
        <v>25.687190000000001</v>
      </c>
      <c r="JT321" s="1">
        <v>2.34866E-4</v>
      </c>
      <c r="JU321">
        <v>0.17942920000000001</v>
      </c>
      <c r="JV321">
        <v>1.1149610000000001</v>
      </c>
      <c r="JW321">
        <v>25.523309999999999</v>
      </c>
      <c r="JX321" s="1">
        <v>2.2743279999999999E-4</v>
      </c>
      <c r="JY321">
        <v>0.17375789999999999</v>
      </c>
      <c r="JZ321">
        <v>1.114941</v>
      </c>
      <c r="KA321">
        <v>25.188510000000001</v>
      </c>
      <c r="KB321" s="1">
        <v>2.2046389999999999E-4</v>
      </c>
      <c r="KC321">
        <v>0.16842770000000001</v>
      </c>
      <c r="KD321">
        <v>1.1148849999999999</v>
      </c>
      <c r="KE321">
        <v>24.931699999999999</v>
      </c>
      <c r="KF321" s="1">
        <v>2.139067E-4</v>
      </c>
      <c r="KG321">
        <v>0.1634225</v>
      </c>
      <c r="KH321">
        <v>1.1148290000000001</v>
      </c>
      <c r="KI321">
        <v>24.810890000000001</v>
      </c>
      <c r="KJ321" s="1">
        <v>2.074268E-4</v>
      </c>
      <c r="KK321">
        <v>0.15848799999999999</v>
      </c>
      <c r="KL321">
        <v>1.1147769999999999</v>
      </c>
      <c r="KM321">
        <v>25.199719999999999</v>
      </c>
      <c r="KN321" s="1">
        <v>2.0108459999999999E-4</v>
      </c>
      <c r="KO321">
        <v>0.15364910000000001</v>
      </c>
      <c r="KP321">
        <v>1.1147050000000001</v>
      </c>
      <c r="KQ321">
        <v>25.74643</v>
      </c>
      <c r="KR321" s="1">
        <v>1.949659E-4</v>
      </c>
      <c r="KS321">
        <v>0.1489761</v>
      </c>
      <c r="KT321">
        <v>1.114625</v>
      </c>
      <c r="KU321">
        <v>26.246359999999999</v>
      </c>
      <c r="KV321" s="1">
        <v>1.8907590000000001E-4</v>
      </c>
      <c r="KW321">
        <v>0.14448349999999999</v>
      </c>
      <c r="KX321">
        <v>1.1145670000000001</v>
      </c>
      <c r="KY321">
        <v>26.517790000000002</v>
      </c>
      <c r="KZ321" s="1">
        <v>1.8350309999999999E-4</v>
      </c>
      <c r="LA321">
        <v>0.14022290000000001</v>
      </c>
      <c r="LB321">
        <v>1.114479</v>
      </c>
      <c r="LC321">
        <v>26.311260000000001</v>
      </c>
      <c r="LD321" s="1">
        <v>1.7816849999999999E-4</v>
      </c>
      <c r="LE321">
        <v>0.13615459999999999</v>
      </c>
      <c r="LF321">
        <v>1.1144080000000001</v>
      </c>
      <c r="LG321">
        <v>25.886700000000001</v>
      </c>
      <c r="LH321" s="1">
        <v>1.7294740000000001E-4</v>
      </c>
      <c r="LI321">
        <v>0.13216900000000001</v>
      </c>
      <c r="LJ321">
        <v>1.114331</v>
      </c>
      <c r="LK321">
        <v>25.576820000000001</v>
      </c>
      <c r="LL321" s="1">
        <v>1.6797390000000001E-4</v>
      </c>
      <c r="LM321">
        <v>0.12837129999999999</v>
      </c>
      <c r="LN321">
        <v>1.114242</v>
      </c>
      <c r="LO321">
        <v>25.508469999999999</v>
      </c>
      <c r="LP321" s="1">
        <v>1.63089E-4</v>
      </c>
      <c r="LQ321">
        <v>0.12464359999999999</v>
      </c>
      <c r="LR321">
        <v>1.114174</v>
      </c>
      <c r="LS321">
        <v>26.039449999999999</v>
      </c>
      <c r="LT321" s="1">
        <v>1.5838009999999999E-4</v>
      </c>
      <c r="LU321">
        <v>0.1210473</v>
      </c>
      <c r="LV321">
        <v>1.114136</v>
      </c>
      <c r="LW321">
        <v>26.69425</v>
      </c>
      <c r="LX321" s="1">
        <v>1.5391189999999999E-4</v>
      </c>
      <c r="LY321">
        <v>0.1176331</v>
      </c>
      <c r="LZ321">
        <v>1.114066</v>
      </c>
      <c r="MA321">
        <v>27.211580000000001</v>
      </c>
      <c r="MB321" s="1">
        <v>1.495434E-4</v>
      </c>
      <c r="MC321">
        <v>0.114299</v>
      </c>
      <c r="MD321">
        <v>1.1139859999999999</v>
      </c>
      <c r="ME321">
        <v>27.56748</v>
      </c>
      <c r="MF321" s="1">
        <v>1.4536160000000001E-4</v>
      </c>
      <c r="MG321">
        <v>0.1111032</v>
      </c>
      <c r="MH321">
        <v>1.1139349999999999</v>
      </c>
      <c r="MI321">
        <v>27.49464</v>
      </c>
      <c r="MJ321" s="1">
        <v>1.4143660000000001E-4</v>
      </c>
      <c r="MK321">
        <v>0.1081028</v>
      </c>
      <c r="ML321">
        <v>1.113872</v>
      </c>
      <c r="MM321">
        <v>27.239409999999999</v>
      </c>
      <c r="MN321" s="1">
        <v>1.376556E-4</v>
      </c>
      <c r="MO321">
        <v>0.1052144</v>
      </c>
      <c r="MP321">
        <v>1.1138539999999999</v>
      </c>
      <c r="MQ321">
        <v>26.97175</v>
      </c>
      <c r="MR321" s="1">
        <v>1.3391569999999999E-4</v>
      </c>
      <c r="MS321">
        <v>0.1023564</v>
      </c>
      <c r="MT321">
        <v>1.113756</v>
      </c>
      <c r="MU321">
        <v>26.767320000000002</v>
      </c>
      <c r="MV321" s="1">
        <v>1.3034820000000001E-4</v>
      </c>
      <c r="MW321" s="1">
        <v>9.9629880000000004E-2</v>
      </c>
      <c r="MX321">
        <v>1.113704</v>
      </c>
      <c r="MY321">
        <v>26.637969999999999</v>
      </c>
      <c r="MZ321" s="1">
        <v>1.269783E-4</v>
      </c>
      <c r="NA321" s="1">
        <v>9.705598E-2</v>
      </c>
      <c r="NB321">
        <v>1.1136509999999999</v>
      </c>
      <c r="NC321">
        <v>26.72589</v>
      </c>
      <c r="ND321" s="1">
        <v>1.236229E-4</v>
      </c>
      <c r="NE321" s="1">
        <v>9.4496769999999994E-2</v>
      </c>
      <c r="NF321">
        <v>1.1135759999999999</v>
      </c>
      <c r="NG321">
        <v>27.03342</v>
      </c>
      <c r="NH321" s="1">
        <v>1.20252E-4</v>
      </c>
      <c r="NI321" s="1">
        <v>9.1925690000000004E-2</v>
      </c>
      <c r="NJ321">
        <v>1.113531</v>
      </c>
      <c r="NK321">
        <v>27.05584</v>
      </c>
      <c r="NL321" s="1">
        <v>1.169593E-4</v>
      </c>
      <c r="NM321" s="1">
        <v>8.9411420000000005E-2</v>
      </c>
      <c r="NN321">
        <v>1.1134949999999999</v>
      </c>
      <c r="NO321">
        <v>26.76146</v>
      </c>
      <c r="NP321" s="1">
        <v>1.137248E-4</v>
      </c>
      <c r="NQ321" s="1">
        <v>8.694085E-2</v>
      </c>
      <c r="NR321">
        <v>1.113418</v>
      </c>
      <c r="NS321">
        <v>26.486249999999998</v>
      </c>
      <c r="NT321" s="1">
        <v>1.106461E-4</v>
      </c>
      <c r="NU321" s="1">
        <v>8.4588510000000006E-2</v>
      </c>
      <c r="NV321">
        <v>1.1133649999999999</v>
      </c>
      <c r="NW321">
        <v>26.318850000000001</v>
      </c>
      <c r="NX321" s="1">
        <v>1.077081E-4</v>
      </c>
      <c r="NY321" s="1">
        <v>8.2340490000000002E-2</v>
      </c>
      <c r="NZ321">
        <v>1.1133010000000001</v>
      </c>
      <c r="OA321">
        <v>26.195789999999999</v>
      </c>
      <c r="OB321" s="1">
        <v>1.048349E-4</v>
      </c>
      <c r="OC321" s="1">
        <v>8.0147769999999993E-2</v>
      </c>
      <c r="OD321">
        <v>1.1132569999999999</v>
      </c>
      <c r="OE321">
        <v>26.43309</v>
      </c>
      <c r="OF321" s="1">
        <v>1.0196620000000001E-4</v>
      </c>
      <c r="OG321" s="1">
        <v>7.7960039999999994E-2</v>
      </c>
      <c r="OH321">
        <v>1.1132089999999999</v>
      </c>
      <c r="OI321">
        <v>26.814260000000001</v>
      </c>
      <c r="OJ321" s="1">
        <v>9.9104390000000005E-5</v>
      </c>
      <c r="OK321" s="1">
        <v>7.5775380000000003E-2</v>
      </c>
    </row>
    <row r="322" spans="1:401" x14ac:dyDescent="0.35">
      <c r="A322">
        <v>328</v>
      </c>
      <c r="B322" t="s">
        <v>4</v>
      </c>
      <c r="C322" t="s">
        <v>181</v>
      </c>
      <c r="D322" t="s">
        <v>326</v>
      </c>
      <c r="E322">
        <v>826.28229999999996</v>
      </c>
      <c r="F322">
        <v>0.93834629999999997</v>
      </c>
      <c r="G322">
        <v>26.186620000000001</v>
      </c>
      <c r="H322">
        <v>0</v>
      </c>
      <c r="I322">
        <v>0</v>
      </c>
      <c r="J322">
        <v>0.93854899999999997</v>
      </c>
      <c r="K322">
        <v>26.13148</v>
      </c>
      <c r="L322">
        <v>0</v>
      </c>
      <c r="M322">
        <v>0</v>
      </c>
      <c r="N322">
        <v>0.93876490000000001</v>
      </c>
      <c r="O322">
        <v>25.910049999999998</v>
      </c>
      <c r="P322">
        <v>0</v>
      </c>
      <c r="Q322">
        <v>0</v>
      </c>
      <c r="R322">
        <v>0.93887229999999999</v>
      </c>
      <c r="S322">
        <v>25.511399999999998</v>
      </c>
      <c r="T322">
        <v>0</v>
      </c>
      <c r="U322">
        <v>0</v>
      </c>
      <c r="V322">
        <v>0.93900589999999995</v>
      </c>
      <c r="W322">
        <v>25.202279999999998</v>
      </c>
      <c r="X322">
        <v>0</v>
      </c>
      <c r="Y322">
        <v>0</v>
      </c>
      <c r="Z322">
        <v>0.93907669999999999</v>
      </c>
      <c r="AA322">
        <v>24.866389999999999</v>
      </c>
      <c r="AB322">
        <v>0</v>
      </c>
      <c r="AC322">
        <v>0</v>
      </c>
      <c r="AD322">
        <v>0.93915700000000002</v>
      </c>
      <c r="AE322">
        <v>24.59037</v>
      </c>
      <c r="AF322">
        <v>0</v>
      </c>
      <c r="AG322">
        <v>0</v>
      </c>
      <c r="AH322">
        <v>0.93925590000000003</v>
      </c>
      <c r="AI322">
        <v>24.473379999999999</v>
      </c>
      <c r="AJ322">
        <v>0</v>
      </c>
      <c r="AK322">
        <v>0</v>
      </c>
      <c r="AL322">
        <v>0.93929030000000002</v>
      </c>
      <c r="AM322">
        <v>24.511189999999999</v>
      </c>
      <c r="AN322">
        <v>0</v>
      </c>
      <c r="AO322">
        <v>0</v>
      </c>
      <c r="AP322">
        <v>0.93930809999999998</v>
      </c>
      <c r="AQ322">
        <v>24.907540000000001</v>
      </c>
      <c r="AR322">
        <v>0</v>
      </c>
      <c r="AS322">
        <v>0</v>
      </c>
      <c r="AT322">
        <v>0.93937839999999995</v>
      </c>
      <c r="AU322">
        <v>25.358499999999999</v>
      </c>
      <c r="AV322">
        <v>0</v>
      </c>
      <c r="AW322">
        <v>0</v>
      </c>
      <c r="AX322">
        <v>0.93942539999999997</v>
      </c>
      <c r="AY322">
        <v>25.459779999999999</v>
      </c>
      <c r="AZ322">
        <v>0</v>
      </c>
      <c r="BA322">
        <v>0</v>
      </c>
      <c r="BB322">
        <v>0.9394112</v>
      </c>
      <c r="BC322">
        <v>25.313490000000002</v>
      </c>
      <c r="BD322">
        <v>0</v>
      </c>
      <c r="BE322">
        <v>0</v>
      </c>
      <c r="BF322">
        <v>0.93945149999999999</v>
      </c>
      <c r="BG322">
        <v>24.87359</v>
      </c>
      <c r="BH322">
        <v>0</v>
      </c>
      <c r="BI322">
        <v>0</v>
      </c>
      <c r="BJ322">
        <v>0.93947420000000004</v>
      </c>
      <c r="BK322">
        <v>24.315829999999998</v>
      </c>
      <c r="BL322" s="1">
        <v>1.1796700000000001E-25</v>
      </c>
      <c r="BM322" s="1">
        <v>1.064493E-22</v>
      </c>
      <c r="BN322">
        <v>0.93948319999999996</v>
      </c>
      <c r="BO322">
        <v>23.932200000000002</v>
      </c>
      <c r="BP322" s="1">
        <v>1.022569E-18</v>
      </c>
      <c r="BQ322" s="1">
        <v>9.2403219999999995E-16</v>
      </c>
      <c r="BR322">
        <v>0.93953889999999995</v>
      </c>
      <c r="BS322">
        <v>23.707640000000001</v>
      </c>
      <c r="BT322" s="1">
        <v>1.9642060000000002E-9</v>
      </c>
      <c r="BU322" s="1">
        <v>1.2105249999999999E-6</v>
      </c>
      <c r="BV322">
        <v>0.93954400000000005</v>
      </c>
      <c r="BW322">
        <v>23.88448</v>
      </c>
      <c r="BX322" s="1">
        <v>6.8346980000000003E-6</v>
      </c>
      <c r="BY322" s="1">
        <v>4.6080069999999999E-3</v>
      </c>
      <c r="BZ322">
        <v>0.93958050000000004</v>
      </c>
      <c r="CA322">
        <v>24.236730000000001</v>
      </c>
      <c r="CB322" s="1">
        <v>1.9442400000000001E-3</v>
      </c>
      <c r="CC322">
        <v>1.3965019999999999</v>
      </c>
      <c r="CD322">
        <v>0.9395734</v>
      </c>
      <c r="CE322">
        <v>24.443639999999998</v>
      </c>
      <c r="CF322">
        <v>0.11035780000000001</v>
      </c>
      <c r="CG322">
        <v>83.743949999999998</v>
      </c>
      <c r="CH322">
        <v>0.93961689999999998</v>
      </c>
      <c r="CI322">
        <v>24.622340000000001</v>
      </c>
      <c r="CJ322">
        <v>1.8184910000000001</v>
      </c>
      <c r="CK322">
        <v>1449.6210000000001</v>
      </c>
      <c r="CL322">
        <v>0.93969270000000005</v>
      </c>
      <c r="CM322">
        <v>24.47129</v>
      </c>
      <c r="CN322">
        <v>10.89601</v>
      </c>
      <c r="CO322">
        <v>9091.0709999999999</v>
      </c>
      <c r="CP322">
        <v>0.93974489999999999</v>
      </c>
      <c r="CQ322">
        <v>24.10351</v>
      </c>
      <c r="CR322">
        <v>27.803799999999999</v>
      </c>
      <c r="CS322">
        <v>24199.23</v>
      </c>
      <c r="CT322">
        <v>0.93981789999999998</v>
      </c>
      <c r="CU322">
        <v>23.727319999999999</v>
      </c>
      <c r="CV322">
        <v>34.032989999999998</v>
      </c>
      <c r="CW322">
        <v>30815.88</v>
      </c>
      <c r="CX322">
        <v>0.93989739999999999</v>
      </c>
      <c r="CY322">
        <v>23.542840000000002</v>
      </c>
      <c r="CZ322">
        <v>21.94802</v>
      </c>
      <c r="DA322">
        <v>20626.61</v>
      </c>
      <c r="DB322">
        <v>0.93994339999999998</v>
      </c>
      <c r="DC322">
        <v>23.942070000000001</v>
      </c>
      <c r="DD322">
        <v>8.0600039999999993</v>
      </c>
      <c r="DE322">
        <v>7843.9970000000003</v>
      </c>
      <c r="DF322">
        <v>0.94003320000000001</v>
      </c>
      <c r="DG322">
        <v>24.539809999999999</v>
      </c>
      <c r="DH322">
        <v>1.8027280000000001</v>
      </c>
      <c r="DI322">
        <v>1812.329</v>
      </c>
      <c r="DJ322">
        <v>0.94011299999999998</v>
      </c>
      <c r="DK322">
        <v>25.122579999999999</v>
      </c>
      <c r="DL322">
        <v>0.26471939999999999</v>
      </c>
      <c r="DM322">
        <v>273.54610000000002</v>
      </c>
      <c r="DN322">
        <v>0.94018389999999996</v>
      </c>
      <c r="DO322">
        <v>25.555959999999999</v>
      </c>
      <c r="DP322" s="1">
        <v>3.173455E-2</v>
      </c>
      <c r="DQ322">
        <v>32.780769999999997</v>
      </c>
      <c r="DR322">
        <v>0.94028730000000005</v>
      </c>
      <c r="DS322">
        <v>25.497890000000002</v>
      </c>
      <c r="DT322" s="1">
        <v>7.531027E-3</v>
      </c>
      <c r="DU322">
        <v>7.171576</v>
      </c>
      <c r="DV322">
        <v>0.9403899</v>
      </c>
      <c r="DW322">
        <v>25.232589999999998</v>
      </c>
      <c r="DX322" s="1">
        <v>4.9725430000000003E-3</v>
      </c>
      <c r="DY322">
        <v>4.5458759999999998</v>
      </c>
      <c r="DZ322">
        <v>0.9404515</v>
      </c>
      <c r="EA322">
        <v>24.989799999999999</v>
      </c>
      <c r="EB322" s="1">
        <v>4.1059790000000001E-3</v>
      </c>
      <c r="EC322">
        <v>3.7385769999999998</v>
      </c>
      <c r="ED322">
        <v>0.94055929999999999</v>
      </c>
      <c r="EE322">
        <v>24.868079999999999</v>
      </c>
      <c r="EF322" s="1">
        <v>3.4593990000000002E-3</v>
      </c>
      <c r="EG322">
        <v>3.1481189999999999</v>
      </c>
      <c r="EH322">
        <v>0.94062829999999997</v>
      </c>
      <c r="EI322">
        <v>25.12668</v>
      </c>
      <c r="EJ322" s="1">
        <v>2.9312100000000001E-3</v>
      </c>
      <c r="EK322">
        <v>2.6665199999999998</v>
      </c>
      <c r="EL322">
        <v>0.94074550000000001</v>
      </c>
      <c r="EM322">
        <v>25.595479999999998</v>
      </c>
      <c r="EN322" s="1">
        <v>2.4975230000000002E-3</v>
      </c>
      <c r="EO322">
        <v>2.2710970000000001</v>
      </c>
      <c r="EP322">
        <v>0.94083090000000003</v>
      </c>
      <c r="EQ322">
        <v>26.051760000000002</v>
      </c>
      <c r="ER322" s="1">
        <v>2.142157E-3</v>
      </c>
      <c r="ES322">
        <v>1.9470609999999999</v>
      </c>
      <c r="ET322">
        <v>0.94091029999999998</v>
      </c>
      <c r="EU322">
        <v>26.29843</v>
      </c>
      <c r="EV322" s="1">
        <v>1.8503090000000001E-3</v>
      </c>
      <c r="EW322">
        <v>1.6810389999999999</v>
      </c>
      <c r="EX322">
        <v>0.94098440000000005</v>
      </c>
      <c r="EY322">
        <v>26.067399999999999</v>
      </c>
      <c r="EZ322" s="1">
        <v>1.6098270000000001E-3</v>
      </c>
      <c r="FA322">
        <v>1.461916</v>
      </c>
      <c r="FB322">
        <v>0.9410887</v>
      </c>
      <c r="FC322">
        <v>25.658470000000001</v>
      </c>
      <c r="FD322" s="1">
        <v>1.411273E-3</v>
      </c>
      <c r="FE322">
        <v>1.2810410000000001</v>
      </c>
      <c r="FF322">
        <v>0.9411429</v>
      </c>
      <c r="FG322">
        <v>25.35134</v>
      </c>
      <c r="FH322" s="1">
        <v>1.2458460000000001E-3</v>
      </c>
      <c r="FI322">
        <v>1.1304190000000001</v>
      </c>
      <c r="FJ322">
        <v>0.941191</v>
      </c>
      <c r="FK322">
        <v>25.19584</v>
      </c>
      <c r="FL322" s="1">
        <v>1.1067500000000001E-3</v>
      </c>
      <c r="FM322">
        <v>1.0038849999999999</v>
      </c>
      <c r="FN322">
        <v>0.94127609999999995</v>
      </c>
      <c r="FO322">
        <v>25.531759999999998</v>
      </c>
      <c r="FP322" s="1">
        <v>9.8915640000000007E-4</v>
      </c>
      <c r="FQ322">
        <v>0.89692099999999997</v>
      </c>
      <c r="FR322">
        <v>0.94136540000000002</v>
      </c>
      <c r="FS322">
        <v>25.93666</v>
      </c>
      <c r="FT322" s="1">
        <v>8.8972349999999999E-4</v>
      </c>
      <c r="FU322">
        <v>0.80642939999999996</v>
      </c>
      <c r="FV322">
        <v>0.94141359999999996</v>
      </c>
      <c r="FW322">
        <v>26.090409999999999</v>
      </c>
      <c r="FX322" s="1">
        <v>8.0603689999999997E-4</v>
      </c>
      <c r="FY322">
        <v>0.73030119999999998</v>
      </c>
      <c r="FZ322">
        <v>0.9414787</v>
      </c>
      <c r="GA322">
        <v>26.006530000000001</v>
      </c>
      <c r="GB322" s="1">
        <v>7.356401E-4</v>
      </c>
      <c r="GC322">
        <v>0.66624749999999999</v>
      </c>
      <c r="GD322">
        <v>0.94158310000000001</v>
      </c>
      <c r="GE322">
        <v>25.684570000000001</v>
      </c>
      <c r="GF322" s="1">
        <v>6.7604730000000004E-4</v>
      </c>
      <c r="GG322">
        <v>0.6120468</v>
      </c>
      <c r="GH322">
        <v>0.94164599999999998</v>
      </c>
      <c r="GI322">
        <v>25.488019999999999</v>
      </c>
      <c r="GJ322" s="1">
        <v>6.2485549999999996E-4</v>
      </c>
      <c r="GK322">
        <v>0.56555940000000005</v>
      </c>
      <c r="GL322">
        <v>0.94172449999999996</v>
      </c>
      <c r="GM322">
        <v>25.424600000000002</v>
      </c>
      <c r="GN322" s="1">
        <v>5.8041220000000005E-4</v>
      </c>
      <c r="GO322">
        <v>0.52516739999999995</v>
      </c>
      <c r="GP322">
        <v>0.9417894</v>
      </c>
      <c r="GQ322">
        <v>25.406780000000001</v>
      </c>
      <c r="GR322" s="1">
        <v>5.4229620000000001E-4</v>
      </c>
      <c r="GS322">
        <v>0.49053459999999999</v>
      </c>
      <c r="GT322">
        <v>0.94184520000000005</v>
      </c>
      <c r="GU322">
        <v>25.30809</v>
      </c>
      <c r="GV322" s="1">
        <v>5.0907220000000002E-4</v>
      </c>
      <c r="GW322">
        <v>0.46038760000000001</v>
      </c>
      <c r="GX322">
        <v>0.94190810000000003</v>
      </c>
      <c r="GY322">
        <v>25.429349999999999</v>
      </c>
      <c r="GZ322" s="1">
        <v>4.796399E-4</v>
      </c>
      <c r="HA322">
        <v>0.43369150000000001</v>
      </c>
      <c r="HB322">
        <v>0.94199060000000001</v>
      </c>
      <c r="HC322">
        <v>25.68788</v>
      </c>
      <c r="HD322" s="1">
        <v>4.5361799999999998E-4</v>
      </c>
      <c r="HE322">
        <v>0.41006540000000002</v>
      </c>
      <c r="HF322">
        <v>0.94206670000000003</v>
      </c>
      <c r="HG322">
        <v>25.877040000000001</v>
      </c>
      <c r="HH322" s="1">
        <v>4.306062E-4</v>
      </c>
      <c r="HI322">
        <v>0.3891869</v>
      </c>
      <c r="HJ322">
        <v>0.94212790000000002</v>
      </c>
      <c r="HK322">
        <v>25.618510000000001</v>
      </c>
      <c r="HL322" s="1">
        <v>4.0998480000000001E-4</v>
      </c>
      <c r="HM322">
        <v>0.37050260000000002</v>
      </c>
      <c r="HN322">
        <v>0.94216</v>
      </c>
      <c r="HO322">
        <v>25.118410000000001</v>
      </c>
      <c r="HP322" s="1">
        <v>3.9101270000000001E-4</v>
      </c>
      <c r="HQ322">
        <v>0.35333130000000001</v>
      </c>
      <c r="HR322">
        <v>0.94221779999999999</v>
      </c>
      <c r="HS322">
        <v>24.783770000000001</v>
      </c>
      <c r="HT322" s="1">
        <v>3.736015E-4</v>
      </c>
      <c r="HU322">
        <v>0.33756340000000001</v>
      </c>
      <c r="HV322">
        <v>0.94225959999999997</v>
      </c>
      <c r="HW322">
        <v>24.663830000000001</v>
      </c>
      <c r="HX322" s="1">
        <v>3.577931E-4</v>
      </c>
      <c r="HY322">
        <v>0.32324599999999998</v>
      </c>
      <c r="HZ322">
        <v>0.94234280000000004</v>
      </c>
      <c r="IA322">
        <v>24.90457</v>
      </c>
      <c r="IB322" s="1">
        <v>3.4323120000000001E-4</v>
      </c>
      <c r="IC322">
        <v>0.31005319999999997</v>
      </c>
      <c r="ID322">
        <v>0.9423743</v>
      </c>
      <c r="IE322">
        <v>25.213519999999999</v>
      </c>
      <c r="IF322" s="1">
        <v>3.299725E-4</v>
      </c>
      <c r="IG322">
        <v>0.29804049999999999</v>
      </c>
      <c r="IH322">
        <v>0.9424439</v>
      </c>
      <c r="II322">
        <v>25.373619999999999</v>
      </c>
      <c r="IJ322" s="1">
        <v>3.1786580000000002E-4</v>
      </c>
      <c r="IK322">
        <v>0.28707070000000001</v>
      </c>
      <c r="IL322">
        <v>0.9424477</v>
      </c>
      <c r="IM322">
        <v>25.337299999999999</v>
      </c>
      <c r="IN322" s="1">
        <v>3.0666100000000001E-4</v>
      </c>
      <c r="IO322">
        <v>0.27694269999999999</v>
      </c>
      <c r="IP322">
        <v>0.94248549999999998</v>
      </c>
      <c r="IQ322">
        <v>24.989460000000001</v>
      </c>
      <c r="IR322" s="1">
        <v>2.9616119999999999E-4</v>
      </c>
      <c r="IS322">
        <v>0.2674491</v>
      </c>
      <c r="IT322">
        <v>0.94251419999999997</v>
      </c>
      <c r="IU322">
        <v>24.687550000000002</v>
      </c>
      <c r="IV322" s="1">
        <v>2.8614390000000002E-4</v>
      </c>
      <c r="IW322">
        <v>0.25839610000000002</v>
      </c>
      <c r="IX322">
        <v>0.94255409999999995</v>
      </c>
      <c r="IY322">
        <v>24.5367</v>
      </c>
      <c r="IZ322" s="1">
        <v>2.7660880000000002E-4</v>
      </c>
      <c r="JA322">
        <v>0.24978610000000001</v>
      </c>
      <c r="JB322">
        <v>0.94257670000000005</v>
      </c>
      <c r="JC322">
        <v>24.52365</v>
      </c>
      <c r="JD322" s="1">
        <v>2.6763500000000001E-4</v>
      </c>
      <c r="JE322">
        <v>0.24167669999999999</v>
      </c>
      <c r="JF322">
        <v>0.94261019999999995</v>
      </c>
      <c r="JG322">
        <v>24.943079999999998</v>
      </c>
      <c r="JH322" s="1">
        <v>2.5923290000000001E-4</v>
      </c>
      <c r="JI322">
        <v>0.23407790000000001</v>
      </c>
      <c r="JJ322">
        <v>0.94263079999999999</v>
      </c>
      <c r="JK322">
        <v>25.416779999999999</v>
      </c>
      <c r="JL322" s="1">
        <v>2.5116739999999998E-4</v>
      </c>
      <c r="JM322">
        <v>0.22680110000000001</v>
      </c>
      <c r="JN322">
        <v>0.942662</v>
      </c>
      <c r="JO322">
        <v>25.704740000000001</v>
      </c>
      <c r="JP322" s="1">
        <v>2.432616E-4</v>
      </c>
      <c r="JQ322">
        <v>0.21967510000000001</v>
      </c>
      <c r="JR322">
        <v>0.94269170000000002</v>
      </c>
      <c r="JS322">
        <v>25.736070000000002</v>
      </c>
      <c r="JT322" s="1">
        <v>2.3555909999999999E-4</v>
      </c>
      <c r="JU322">
        <v>0.2127222</v>
      </c>
      <c r="JV322">
        <v>0.94269510000000001</v>
      </c>
      <c r="JW322">
        <v>25.558949999999999</v>
      </c>
      <c r="JX322" s="1">
        <v>2.2808839999999999E-4</v>
      </c>
      <c r="JY322">
        <v>0.2059821</v>
      </c>
      <c r="JZ322">
        <v>0.94269959999999997</v>
      </c>
      <c r="KA322">
        <v>25.216470000000001</v>
      </c>
      <c r="KB322" s="1">
        <v>2.210771E-4</v>
      </c>
      <c r="KC322">
        <v>0.1996426</v>
      </c>
      <c r="KD322">
        <v>0.94272089999999997</v>
      </c>
      <c r="KE322">
        <v>24.95665</v>
      </c>
      <c r="KF322" s="1">
        <v>2.144941E-4</v>
      </c>
      <c r="KG322">
        <v>0.1936976</v>
      </c>
      <c r="KH322">
        <v>0.94272149999999999</v>
      </c>
      <c r="KI322">
        <v>24.83257</v>
      </c>
      <c r="KJ322" s="1">
        <v>2.0801209999999999E-4</v>
      </c>
      <c r="KK322">
        <v>0.1878648</v>
      </c>
      <c r="KL322">
        <v>0.94274170000000002</v>
      </c>
      <c r="KM322">
        <v>25.239650000000001</v>
      </c>
      <c r="KN322" s="1">
        <v>2.0165020000000001E-4</v>
      </c>
      <c r="KO322">
        <v>0.18212729999999999</v>
      </c>
      <c r="KP322">
        <v>0.94277420000000001</v>
      </c>
      <c r="KQ322">
        <v>25.789090000000002</v>
      </c>
      <c r="KR322" s="1">
        <v>1.9551630000000001E-4</v>
      </c>
      <c r="KS322">
        <v>0.1765872</v>
      </c>
      <c r="KT322">
        <v>0.94274429999999998</v>
      </c>
      <c r="KU322">
        <v>26.30283</v>
      </c>
      <c r="KV322" s="1">
        <v>1.895984E-4</v>
      </c>
      <c r="KW322">
        <v>0.1712516</v>
      </c>
      <c r="KX322">
        <v>0.94276499999999996</v>
      </c>
      <c r="KY322">
        <v>26.578970000000002</v>
      </c>
      <c r="KZ322" s="1">
        <v>1.8399399999999999E-4</v>
      </c>
      <c r="LA322">
        <v>0.1661832</v>
      </c>
      <c r="LB322">
        <v>0.94278379999999995</v>
      </c>
      <c r="LC322">
        <v>26.35463</v>
      </c>
      <c r="LD322" s="1">
        <v>1.7865050000000001E-4</v>
      </c>
      <c r="LE322">
        <v>0.16136539999999999</v>
      </c>
      <c r="LF322">
        <v>0.94277829999999996</v>
      </c>
      <c r="LG322">
        <v>25.922360000000001</v>
      </c>
      <c r="LH322" s="1">
        <v>1.734091E-4</v>
      </c>
      <c r="LI322">
        <v>0.1566369</v>
      </c>
      <c r="LJ322">
        <v>0.94279679999999999</v>
      </c>
      <c r="LK322">
        <v>25.599609999999998</v>
      </c>
      <c r="LL322" s="1">
        <v>1.684186E-4</v>
      </c>
      <c r="LM322">
        <v>0.1521306</v>
      </c>
      <c r="LN322">
        <v>0.94283159999999999</v>
      </c>
      <c r="LO322">
        <v>25.531490000000002</v>
      </c>
      <c r="LP322" s="1">
        <v>1.635288E-4</v>
      </c>
      <c r="LQ322">
        <v>0.14771989999999999</v>
      </c>
      <c r="LR322">
        <v>0.94281190000000004</v>
      </c>
      <c r="LS322">
        <v>26.086639999999999</v>
      </c>
      <c r="LT322" s="1">
        <v>1.5879450000000001E-4</v>
      </c>
      <c r="LU322">
        <v>0.14344570000000001</v>
      </c>
      <c r="LV322">
        <v>0.94283070000000002</v>
      </c>
      <c r="LW322">
        <v>26.746469999999999</v>
      </c>
      <c r="LX322" s="1">
        <v>1.5431320000000001E-4</v>
      </c>
      <c r="LY322">
        <v>0.13939889999999999</v>
      </c>
      <c r="LZ322">
        <v>0.94284140000000005</v>
      </c>
      <c r="MA322">
        <v>27.276260000000001</v>
      </c>
      <c r="MB322" s="1">
        <v>1.4993379999999999E-4</v>
      </c>
      <c r="MC322">
        <v>0.13544829999999999</v>
      </c>
      <c r="MD322">
        <v>0.94282980000000005</v>
      </c>
      <c r="ME322">
        <v>27.62904</v>
      </c>
      <c r="MF322" s="1">
        <v>1.457288E-4</v>
      </c>
      <c r="MG322">
        <v>0.1316485</v>
      </c>
      <c r="MH322">
        <v>0.94287469999999995</v>
      </c>
      <c r="MI322">
        <v>27.529990000000002</v>
      </c>
      <c r="MJ322" s="1">
        <v>1.4178420000000001E-4</v>
      </c>
      <c r="MK322">
        <v>0.12808140000000001</v>
      </c>
      <c r="ML322">
        <v>0.94290439999999998</v>
      </c>
      <c r="MM322">
        <v>27.270199999999999</v>
      </c>
      <c r="MN322" s="1">
        <v>1.379981E-4</v>
      </c>
      <c r="MO322">
        <v>0.1246625</v>
      </c>
      <c r="MP322">
        <v>0.94292180000000003</v>
      </c>
      <c r="MQ322">
        <v>26.99286</v>
      </c>
      <c r="MR322" s="1">
        <v>1.3425089999999999E-4</v>
      </c>
      <c r="MS322">
        <v>0.1212811</v>
      </c>
      <c r="MT322">
        <v>0.94292100000000001</v>
      </c>
      <c r="MU322">
        <v>26.78913</v>
      </c>
      <c r="MV322" s="1">
        <v>1.3066320000000001E-4</v>
      </c>
      <c r="MW322">
        <v>0.1180379</v>
      </c>
      <c r="MX322">
        <v>0.94291899999999995</v>
      </c>
      <c r="MY322">
        <v>26.672029999999999</v>
      </c>
      <c r="MZ322" s="1">
        <v>1.2727889999999999E-4</v>
      </c>
      <c r="NA322">
        <v>0.1149802</v>
      </c>
      <c r="NB322">
        <v>0.94293800000000005</v>
      </c>
      <c r="NC322">
        <v>26.778230000000001</v>
      </c>
      <c r="ND322" s="1">
        <v>1.239298E-4</v>
      </c>
      <c r="NE322">
        <v>0.11196299999999999</v>
      </c>
      <c r="NF322">
        <v>0.94295050000000002</v>
      </c>
      <c r="NG322">
        <v>27.09366</v>
      </c>
      <c r="NH322" s="1">
        <v>1.205534E-4</v>
      </c>
      <c r="NI322">
        <v>0.1089198</v>
      </c>
      <c r="NJ322">
        <v>0.94297399999999998</v>
      </c>
      <c r="NK322">
        <v>27.10126</v>
      </c>
      <c r="NL322" s="1">
        <v>1.1725700000000001E-4</v>
      </c>
      <c r="NM322">
        <v>0.1059446</v>
      </c>
      <c r="NN322">
        <v>0.94295289999999998</v>
      </c>
      <c r="NO322">
        <v>26.800409999999999</v>
      </c>
      <c r="NP322" s="1">
        <v>1.140129E-4</v>
      </c>
      <c r="NQ322">
        <v>0.103017</v>
      </c>
      <c r="NR322">
        <v>0.94297160000000002</v>
      </c>
      <c r="NS322">
        <v>26.511649999999999</v>
      </c>
      <c r="NT322" s="1">
        <v>1.1091969999999999E-4</v>
      </c>
      <c r="NU322">
        <v>0.1002217</v>
      </c>
      <c r="NV322">
        <v>0.9429826</v>
      </c>
      <c r="NW322">
        <v>26.33343</v>
      </c>
      <c r="NX322" s="1">
        <v>1.07971E-4</v>
      </c>
      <c r="NY322" s="1">
        <v>9.7553459999999995E-2</v>
      </c>
      <c r="NZ322">
        <v>0.94300110000000004</v>
      </c>
      <c r="OA322">
        <v>26.215229999999998</v>
      </c>
      <c r="OB322" s="1">
        <v>1.050964E-4</v>
      </c>
      <c r="OC322" s="1">
        <v>9.4961290000000004E-2</v>
      </c>
      <c r="OD322">
        <v>0.94299069999999996</v>
      </c>
      <c r="OE322">
        <v>26.483350000000002</v>
      </c>
      <c r="OF322" s="1">
        <v>1.02225E-4</v>
      </c>
      <c r="OG322" s="1">
        <v>9.2374780000000004E-2</v>
      </c>
      <c r="OH322">
        <v>0.94301829999999998</v>
      </c>
      <c r="OI322">
        <v>26.87726</v>
      </c>
      <c r="OJ322" s="1">
        <v>9.9365229999999997E-5</v>
      </c>
      <c r="OK322" s="1">
        <v>8.9795749999999994E-2</v>
      </c>
    </row>
    <row r="323" spans="1:401" x14ac:dyDescent="0.35">
      <c r="A323">
        <v>329</v>
      </c>
      <c r="B323" t="s">
        <v>4</v>
      </c>
      <c r="C323" t="s">
        <v>181</v>
      </c>
      <c r="D323" t="s">
        <v>327</v>
      </c>
      <c r="E323">
        <v>816.07150000000001</v>
      </c>
      <c r="F323">
        <v>0.68625519999999995</v>
      </c>
      <c r="G323">
        <v>26.20064</v>
      </c>
      <c r="H323">
        <v>0</v>
      </c>
      <c r="I323">
        <v>0</v>
      </c>
      <c r="J323">
        <v>0.68630199999999997</v>
      </c>
      <c r="K323">
        <v>26.15052</v>
      </c>
      <c r="L323">
        <v>0</v>
      </c>
      <c r="M323">
        <v>0</v>
      </c>
      <c r="N323">
        <v>0.68631120000000001</v>
      </c>
      <c r="O323">
        <v>25.93976</v>
      </c>
      <c r="P323">
        <v>0</v>
      </c>
      <c r="Q323">
        <v>0</v>
      </c>
      <c r="R323">
        <v>0.68628400000000001</v>
      </c>
      <c r="S323">
        <v>25.549499999999998</v>
      </c>
      <c r="T323">
        <v>0</v>
      </c>
      <c r="U323">
        <v>0</v>
      </c>
      <c r="V323">
        <v>0.68625530000000001</v>
      </c>
      <c r="W323">
        <v>25.241700000000002</v>
      </c>
      <c r="X323">
        <v>0</v>
      </c>
      <c r="Y323">
        <v>0</v>
      </c>
      <c r="Z323">
        <v>0.68620270000000005</v>
      </c>
      <c r="AA323">
        <v>24.89471</v>
      </c>
      <c r="AB323">
        <v>0</v>
      </c>
      <c r="AC323">
        <v>0</v>
      </c>
      <c r="AD323">
        <v>0.68612810000000002</v>
      </c>
      <c r="AE323">
        <v>24.61205</v>
      </c>
      <c r="AF323">
        <v>0</v>
      </c>
      <c r="AG323">
        <v>0</v>
      </c>
      <c r="AH323">
        <v>0.68604489999999996</v>
      </c>
      <c r="AI323">
        <v>24.484870000000001</v>
      </c>
      <c r="AJ323">
        <v>0</v>
      </c>
      <c r="AK323">
        <v>0</v>
      </c>
      <c r="AL323">
        <v>0.68595950000000006</v>
      </c>
      <c r="AM323">
        <v>24.516210000000001</v>
      </c>
      <c r="AN323">
        <v>0</v>
      </c>
      <c r="AO323">
        <v>0</v>
      </c>
      <c r="AP323">
        <v>0.68585560000000001</v>
      </c>
      <c r="AQ323">
        <v>24.923719999999999</v>
      </c>
      <c r="AR323">
        <v>0</v>
      </c>
      <c r="AS323">
        <v>0</v>
      </c>
      <c r="AT323">
        <v>0.68576269999999995</v>
      </c>
      <c r="AU323">
        <v>25.387979999999999</v>
      </c>
      <c r="AV323">
        <v>0</v>
      </c>
      <c r="AW323">
        <v>0</v>
      </c>
      <c r="AX323">
        <v>0.68565940000000003</v>
      </c>
      <c r="AY323">
        <v>25.50225</v>
      </c>
      <c r="AZ323">
        <v>0</v>
      </c>
      <c r="BA323">
        <v>0</v>
      </c>
      <c r="BB323">
        <v>0.68555189999999999</v>
      </c>
      <c r="BC323">
        <v>25.367090000000001</v>
      </c>
      <c r="BD323">
        <v>0</v>
      </c>
      <c r="BE323">
        <v>0</v>
      </c>
      <c r="BF323">
        <v>0.68544910000000003</v>
      </c>
      <c r="BG323">
        <v>24.919250000000002</v>
      </c>
      <c r="BH323">
        <v>0</v>
      </c>
      <c r="BI323">
        <v>0</v>
      </c>
      <c r="BJ323">
        <v>0.68536260000000004</v>
      </c>
      <c r="BK323">
        <v>24.349450000000001</v>
      </c>
      <c r="BL323" s="1">
        <v>1.8338909999999999E-26</v>
      </c>
      <c r="BM323" s="1">
        <v>1.5473589999999999E-23</v>
      </c>
      <c r="BN323">
        <v>0.68526799999999999</v>
      </c>
      <c r="BO323">
        <v>23.955590000000001</v>
      </c>
      <c r="BP323" s="1">
        <v>2.3792669999999998E-19</v>
      </c>
      <c r="BQ323" s="1">
        <v>2.0090090000000001E-16</v>
      </c>
      <c r="BR323">
        <v>0.68517950000000005</v>
      </c>
      <c r="BS323">
        <v>23.72203</v>
      </c>
      <c r="BT323" s="1">
        <v>8.0556210000000001E-10</v>
      </c>
      <c r="BU323" s="1">
        <v>5.3847949999999997E-7</v>
      </c>
      <c r="BV323">
        <v>0.68510349999999998</v>
      </c>
      <c r="BW323">
        <v>23.903490000000001</v>
      </c>
      <c r="BX323" s="1">
        <v>3.729976E-6</v>
      </c>
      <c r="BY323" s="1">
        <v>2.620186E-3</v>
      </c>
      <c r="BZ323">
        <v>0.68503499999999995</v>
      </c>
      <c r="CA323">
        <v>24.256830000000001</v>
      </c>
      <c r="CB323" s="1">
        <v>1.2397720000000001E-3</v>
      </c>
      <c r="CC323">
        <v>0.90585210000000005</v>
      </c>
      <c r="CD323">
        <v>0.68498650000000005</v>
      </c>
      <c r="CE323">
        <v>24.466049999999999</v>
      </c>
      <c r="CF323" s="1">
        <v>7.9276719999999995E-2</v>
      </c>
      <c r="CG323">
        <v>59.98592</v>
      </c>
      <c r="CH323">
        <v>0.68494840000000001</v>
      </c>
      <c r="CI323">
        <v>24.65193</v>
      </c>
      <c r="CJ323">
        <v>1.4440569999999999</v>
      </c>
      <c r="CK323">
        <v>1127.2180000000001</v>
      </c>
      <c r="CL323">
        <v>0.68491740000000001</v>
      </c>
      <c r="CM323">
        <v>24.50038</v>
      </c>
      <c r="CN323">
        <v>9.4473210000000005</v>
      </c>
      <c r="CO323">
        <v>7588.085</v>
      </c>
      <c r="CP323">
        <v>0.68491420000000003</v>
      </c>
      <c r="CQ323">
        <v>24.129840000000002</v>
      </c>
      <c r="CR323">
        <v>26.085899999999999</v>
      </c>
      <c r="CS323">
        <v>21501.97</v>
      </c>
      <c r="CT323">
        <v>0.68490799999999996</v>
      </c>
      <c r="CU323">
        <v>23.753419999999998</v>
      </c>
      <c r="CV323">
        <v>34.299419999999998</v>
      </c>
      <c r="CW323">
        <v>28945.759999999998</v>
      </c>
      <c r="CX323">
        <v>0.68489900000000004</v>
      </c>
      <c r="CY323">
        <v>23.55968</v>
      </c>
      <c r="CZ323">
        <v>23.630140000000001</v>
      </c>
      <c r="DA323">
        <v>20388.46</v>
      </c>
      <c r="DB323">
        <v>0.68490960000000001</v>
      </c>
      <c r="DC323">
        <v>23.96275</v>
      </c>
      <c r="DD323">
        <v>9.2209109999999992</v>
      </c>
      <c r="DE323">
        <v>8117.5249999999996</v>
      </c>
      <c r="DF323">
        <v>0.68492969999999997</v>
      </c>
      <c r="DG323">
        <v>24.556170000000002</v>
      </c>
      <c r="DH323">
        <v>2.180291</v>
      </c>
      <c r="DI323">
        <v>1954.8920000000001</v>
      </c>
      <c r="DJ323">
        <v>0.68495640000000002</v>
      </c>
      <c r="DK323">
        <v>25.142430000000001</v>
      </c>
      <c r="DL323">
        <v>0.33544390000000002</v>
      </c>
      <c r="DM323">
        <v>305.44529999999997</v>
      </c>
      <c r="DN323">
        <v>0.68498440000000005</v>
      </c>
      <c r="DO323">
        <v>25.575030000000002</v>
      </c>
      <c r="DP323" s="1">
        <v>4.0229149999999998E-2</v>
      </c>
      <c r="DQ323">
        <v>36.712220000000002</v>
      </c>
      <c r="DR323">
        <v>0.685025</v>
      </c>
      <c r="DS323">
        <v>25.513380000000002</v>
      </c>
      <c r="DT323" s="1">
        <v>8.3158429999999998E-3</v>
      </c>
      <c r="DU323">
        <v>7.2707560000000004</v>
      </c>
      <c r="DV323">
        <v>0.68505700000000003</v>
      </c>
      <c r="DW323">
        <v>25.247330000000002</v>
      </c>
      <c r="DX323" s="1">
        <v>5.1045400000000003E-3</v>
      </c>
      <c r="DY323">
        <v>4.3440300000000001</v>
      </c>
      <c r="DZ323">
        <v>0.68508720000000001</v>
      </c>
      <c r="EA323">
        <v>25.00189</v>
      </c>
      <c r="EB323" s="1">
        <v>4.1843399999999999E-3</v>
      </c>
      <c r="EC323">
        <v>3.5505810000000002</v>
      </c>
      <c r="ED323">
        <v>0.68511699999999998</v>
      </c>
      <c r="EE323">
        <v>24.87913</v>
      </c>
      <c r="EF323" s="1">
        <v>3.5223590000000001E-3</v>
      </c>
      <c r="EG323">
        <v>2.9878490000000002</v>
      </c>
      <c r="EH323">
        <v>0.68513849999999998</v>
      </c>
      <c r="EI323">
        <v>25.14583</v>
      </c>
      <c r="EJ323" s="1">
        <v>2.9828319999999999E-3</v>
      </c>
      <c r="EK323">
        <v>2.529709</v>
      </c>
      <c r="EL323">
        <v>0.68515300000000001</v>
      </c>
      <c r="EM323">
        <v>25.623919999999998</v>
      </c>
      <c r="EN323" s="1">
        <v>2.5398959999999998E-3</v>
      </c>
      <c r="EO323">
        <v>2.1536409999999999</v>
      </c>
      <c r="EP323">
        <v>0.68515879999999996</v>
      </c>
      <c r="EQ323">
        <v>26.086690000000001</v>
      </c>
      <c r="ER323" s="1">
        <v>2.1768600000000001E-3</v>
      </c>
      <c r="ES323">
        <v>1.845386</v>
      </c>
      <c r="ET323">
        <v>0.68517749999999999</v>
      </c>
      <c r="EU323">
        <v>26.337260000000001</v>
      </c>
      <c r="EV323" s="1">
        <v>1.8788500000000001E-3</v>
      </c>
      <c r="EW323">
        <v>1.5924039999999999</v>
      </c>
      <c r="EX323">
        <v>0.68516330000000003</v>
      </c>
      <c r="EY323">
        <v>26.099049999999998</v>
      </c>
      <c r="EZ323" s="1">
        <v>1.633343E-3</v>
      </c>
      <c r="FA323">
        <v>1.3840509999999999</v>
      </c>
      <c r="FB323">
        <v>0.68514850000000005</v>
      </c>
      <c r="FC323">
        <v>25.682230000000001</v>
      </c>
      <c r="FD323" s="1">
        <v>1.4307510000000001E-3</v>
      </c>
      <c r="FE323">
        <v>1.212154</v>
      </c>
      <c r="FF323">
        <v>0.68513639999999998</v>
      </c>
      <c r="FG323">
        <v>25.367249999999999</v>
      </c>
      <c r="FH323" s="1">
        <v>1.262151E-3</v>
      </c>
      <c r="FI323">
        <v>1.0691139999999999</v>
      </c>
      <c r="FJ323">
        <v>0.68512430000000002</v>
      </c>
      <c r="FK323">
        <v>25.20711</v>
      </c>
      <c r="FL323" s="1">
        <v>1.1204769999999999E-3</v>
      </c>
      <c r="FM323">
        <v>0.94900209999999996</v>
      </c>
      <c r="FN323">
        <v>0.68511129999999998</v>
      </c>
      <c r="FO323">
        <v>25.550129999999999</v>
      </c>
      <c r="FP323" s="1">
        <v>1.0008040000000001E-3</v>
      </c>
      <c r="FQ323">
        <v>0.84753780000000001</v>
      </c>
      <c r="FR323">
        <v>0.68509129999999996</v>
      </c>
      <c r="FS323">
        <v>25.960809999999999</v>
      </c>
      <c r="FT323" s="1">
        <v>8.99547E-4</v>
      </c>
      <c r="FU323">
        <v>0.76166279999999997</v>
      </c>
      <c r="FV323">
        <v>0.68505249999999995</v>
      </c>
      <c r="FW323">
        <v>26.11992</v>
      </c>
      <c r="FX323" s="1">
        <v>8.1428100000000003E-4</v>
      </c>
      <c r="FY323">
        <v>0.68937559999999998</v>
      </c>
      <c r="FZ323">
        <v>0.68504039999999999</v>
      </c>
      <c r="GA323">
        <v>26.044989999999999</v>
      </c>
      <c r="GB323" s="1">
        <v>7.4260129999999995E-4</v>
      </c>
      <c r="GC323">
        <v>0.6285866</v>
      </c>
      <c r="GD323">
        <v>0.6850117</v>
      </c>
      <c r="GE323">
        <v>25.708870000000001</v>
      </c>
      <c r="GF323" s="1">
        <v>6.8195980000000005E-4</v>
      </c>
      <c r="GG323">
        <v>0.57718100000000006</v>
      </c>
      <c r="GH323">
        <v>0.68497839999999999</v>
      </c>
      <c r="GI323">
        <v>25.50853</v>
      </c>
      <c r="GJ323" s="1">
        <v>6.2998100000000005E-4</v>
      </c>
      <c r="GK323">
        <v>0.53315509999999999</v>
      </c>
      <c r="GL323">
        <v>0.68496409999999996</v>
      </c>
      <c r="GM323">
        <v>25.435690000000001</v>
      </c>
      <c r="GN323" s="1">
        <v>5.8483999999999999E-4</v>
      </c>
      <c r="GO323">
        <v>0.49489670000000002</v>
      </c>
      <c r="GP323">
        <v>0.68495090000000003</v>
      </c>
      <c r="GQ323">
        <v>25.42033</v>
      </c>
      <c r="GR323" s="1">
        <v>5.4609989999999996E-4</v>
      </c>
      <c r="GS323">
        <v>0.4620689</v>
      </c>
      <c r="GT323">
        <v>0.68492350000000002</v>
      </c>
      <c r="GU323">
        <v>25.325479999999999</v>
      </c>
      <c r="GV323" s="1">
        <v>5.1241329999999997E-4</v>
      </c>
      <c r="GW323">
        <v>0.43354399999999998</v>
      </c>
      <c r="GX323">
        <v>0.68493250000000006</v>
      </c>
      <c r="GY323">
        <v>25.46069</v>
      </c>
      <c r="GZ323" s="1">
        <v>4.826098E-4</v>
      </c>
      <c r="HA323">
        <v>0.40831099999999998</v>
      </c>
      <c r="HB323">
        <v>0.68491970000000002</v>
      </c>
      <c r="HC323">
        <v>25.72889</v>
      </c>
      <c r="HD323" s="1">
        <v>4.5623920000000001E-4</v>
      </c>
      <c r="HE323">
        <v>0.3859669</v>
      </c>
      <c r="HF323">
        <v>0.68491570000000002</v>
      </c>
      <c r="HG323">
        <v>25.92268</v>
      </c>
      <c r="HH323" s="1">
        <v>4.3293100000000001E-4</v>
      </c>
      <c r="HI323">
        <v>0.36622579999999999</v>
      </c>
      <c r="HJ323">
        <v>0.68491599999999997</v>
      </c>
      <c r="HK323">
        <v>25.66283</v>
      </c>
      <c r="HL323" s="1">
        <v>4.1209269999999999E-4</v>
      </c>
      <c r="HM323">
        <v>0.34858919999999999</v>
      </c>
      <c r="HN323">
        <v>0.68491880000000005</v>
      </c>
      <c r="HO323">
        <v>25.145769999999999</v>
      </c>
      <c r="HP323" s="1">
        <v>3.9295829999999999E-4</v>
      </c>
      <c r="HQ323">
        <v>0.33239819999999998</v>
      </c>
      <c r="HR323">
        <v>0.68493099999999996</v>
      </c>
      <c r="HS323">
        <v>24.799019999999999</v>
      </c>
      <c r="HT323" s="1">
        <v>3.7537589999999999E-4</v>
      </c>
      <c r="HU323">
        <v>0.3175229</v>
      </c>
      <c r="HV323">
        <v>0.68494529999999998</v>
      </c>
      <c r="HW323">
        <v>24.667639999999999</v>
      </c>
      <c r="HX323" s="1">
        <v>3.5941510000000001E-4</v>
      </c>
      <c r="HY323">
        <v>0.30400739999999998</v>
      </c>
      <c r="HZ323">
        <v>0.68495450000000002</v>
      </c>
      <c r="IA323">
        <v>24.920310000000001</v>
      </c>
      <c r="IB323" s="1">
        <v>3.4472330000000001E-4</v>
      </c>
      <c r="IC323">
        <v>0.29157</v>
      </c>
      <c r="ID323">
        <v>0.68495300000000003</v>
      </c>
      <c r="IE323">
        <v>25.240490000000001</v>
      </c>
      <c r="IF323" s="1">
        <v>3.3132049999999997E-4</v>
      </c>
      <c r="IG323">
        <v>0.28022079999999999</v>
      </c>
      <c r="IH323">
        <v>0.68498429999999999</v>
      </c>
      <c r="II323">
        <v>25.41385</v>
      </c>
      <c r="IJ323" s="1">
        <v>3.1910940000000001E-4</v>
      </c>
      <c r="IK323">
        <v>0.2698777</v>
      </c>
      <c r="IL323">
        <v>0.68498820000000005</v>
      </c>
      <c r="IM323">
        <v>25.382020000000001</v>
      </c>
      <c r="IN323" s="1">
        <v>3.0781290000000001E-4</v>
      </c>
      <c r="IO323">
        <v>0.26032480000000002</v>
      </c>
      <c r="IP323">
        <v>0.68500190000000005</v>
      </c>
      <c r="IQ323">
        <v>25.02365</v>
      </c>
      <c r="IR323" s="1">
        <v>2.972556E-4</v>
      </c>
      <c r="IS323">
        <v>0.2513919</v>
      </c>
      <c r="IT323">
        <v>0.68500680000000003</v>
      </c>
      <c r="IU323">
        <v>24.70825</v>
      </c>
      <c r="IV323" s="1">
        <v>2.8718320000000001E-4</v>
      </c>
      <c r="IW323">
        <v>0.24287590000000001</v>
      </c>
      <c r="IX323">
        <v>0.6850155</v>
      </c>
      <c r="IY323">
        <v>24.54955</v>
      </c>
      <c r="IZ323" s="1">
        <v>2.776004E-4</v>
      </c>
      <c r="JA323">
        <v>0.23477809999999999</v>
      </c>
      <c r="JB323">
        <v>0.68501970000000001</v>
      </c>
      <c r="JC323">
        <v>24.533709999999999</v>
      </c>
      <c r="JD323" s="1">
        <v>2.6855880000000001E-4</v>
      </c>
      <c r="JE323">
        <v>0.22713430000000001</v>
      </c>
      <c r="JF323">
        <v>0.68502629999999998</v>
      </c>
      <c r="JG323">
        <v>24.966280000000001</v>
      </c>
      <c r="JH323" s="1">
        <v>2.601069E-4</v>
      </c>
      <c r="JI323">
        <v>0.2199844</v>
      </c>
      <c r="JJ323">
        <v>0.68501999999999996</v>
      </c>
      <c r="JK323">
        <v>25.440550000000002</v>
      </c>
      <c r="JL323" s="1">
        <v>2.5201580000000002E-4</v>
      </c>
      <c r="JM323">
        <v>0.213148</v>
      </c>
      <c r="JN323">
        <v>0.68502370000000001</v>
      </c>
      <c r="JO323">
        <v>25.736529999999998</v>
      </c>
      <c r="JP323" s="1">
        <v>2.4409219999999999E-4</v>
      </c>
      <c r="JQ323">
        <v>0.20646200000000001</v>
      </c>
      <c r="JR323">
        <v>0.6850155</v>
      </c>
      <c r="JS323">
        <v>25.76746</v>
      </c>
      <c r="JT323" s="1">
        <v>2.363702E-4</v>
      </c>
      <c r="JU323">
        <v>0.199937</v>
      </c>
      <c r="JV323">
        <v>0.68499770000000004</v>
      </c>
      <c r="JW323">
        <v>25.58764</v>
      </c>
      <c r="JX323" s="1">
        <v>2.288608E-4</v>
      </c>
      <c r="JY323">
        <v>0.19359850000000001</v>
      </c>
      <c r="JZ323">
        <v>0.68497149999999996</v>
      </c>
      <c r="KA323">
        <v>25.23893</v>
      </c>
      <c r="KB323" s="1">
        <v>2.2179900000000001E-4</v>
      </c>
      <c r="KC323">
        <v>0.18762599999999999</v>
      </c>
      <c r="KD323">
        <v>0.68495470000000003</v>
      </c>
      <c r="KE323">
        <v>24.976220000000001</v>
      </c>
      <c r="KF323" s="1">
        <v>2.1518129999999999E-4</v>
      </c>
      <c r="KG323">
        <v>0.18203559999999999</v>
      </c>
      <c r="KH323">
        <v>0.68492410000000004</v>
      </c>
      <c r="KI323">
        <v>24.843789999999998</v>
      </c>
      <c r="KJ323" s="1">
        <v>2.086961E-4</v>
      </c>
      <c r="KK323">
        <v>0.1765699</v>
      </c>
      <c r="KL323">
        <v>0.68490879999999998</v>
      </c>
      <c r="KM323">
        <v>25.255749999999999</v>
      </c>
      <c r="KN323" s="1">
        <v>2.023142E-4</v>
      </c>
      <c r="KO323">
        <v>0.17118259999999999</v>
      </c>
      <c r="KP323">
        <v>0.68488850000000001</v>
      </c>
      <c r="KQ323">
        <v>25.80641</v>
      </c>
      <c r="KR323" s="1">
        <v>1.9615999999999999E-4</v>
      </c>
      <c r="KS323">
        <v>0.16598399999999999</v>
      </c>
      <c r="KT323">
        <v>0.68483749999999999</v>
      </c>
      <c r="KU323">
        <v>26.330310000000001</v>
      </c>
      <c r="KV323" s="1">
        <v>1.9021199999999999E-4</v>
      </c>
      <c r="KW323">
        <v>0.16096540000000001</v>
      </c>
      <c r="KX323">
        <v>0.68482529999999997</v>
      </c>
      <c r="KY323">
        <v>26.615089999999999</v>
      </c>
      <c r="KZ323" s="1">
        <v>1.845715E-4</v>
      </c>
      <c r="LA323">
        <v>0.1561968</v>
      </c>
      <c r="LB323">
        <v>0.68478159999999999</v>
      </c>
      <c r="LC323">
        <v>26.389610000000001</v>
      </c>
      <c r="LD323" s="1">
        <v>1.792137E-4</v>
      </c>
      <c r="LE323">
        <v>0.15167410000000001</v>
      </c>
      <c r="LF323">
        <v>0.68474299999999999</v>
      </c>
      <c r="LG323">
        <v>25.951229999999999</v>
      </c>
      <c r="LH323" s="1">
        <v>1.7395259999999999E-4</v>
      </c>
      <c r="LI323">
        <v>0.1472338</v>
      </c>
      <c r="LJ323">
        <v>0.68471040000000005</v>
      </c>
      <c r="LK323">
        <v>25.618870000000001</v>
      </c>
      <c r="LL323" s="1">
        <v>1.6893999999999999E-4</v>
      </c>
      <c r="LM323">
        <v>0.1429994</v>
      </c>
      <c r="LN323">
        <v>0.68468260000000003</v>
      </c>
      <c r="LO323">
        <v>25.539709999999999</v>
      </c>
      <c r="LP323" s="1">
        <v>1.640442E-4</v>
      </c>
      <c r="LQ323">
        <v>0.13886580000000001</v>
      </c>
      <c r="LR323">
        <v>0.68464939999999996</v>
      </c>
      <c r="LS323">
        <v>26.105779999999999</v>
      </c>
      <c r="LT323" s="1">
        <v>1.5928369999999999E-4</v>
      </c>
      <c r="LU323">
        <v>0.1348461</v>
      </c>
      <c r="LV323">
        <v>0.68460430000000005</v>
      </c>
      <c r="LW323">
        <v>26.768229999999999</v>
      </c>
      <c r="LX323" s="1">
        <v>1.547827E-4</v>
      </c>
      <c r="LY323">
        <v>0.13104250000000001</v>
      </c>
      <c r="LZ323">
        <v>0.68457469999999998</v>
      </c>
      <c r="MA323">
        <v>27.308900000000001</v>
      </c>
      <c r="MB323" s="1">
        <v>1.5039240000000001E-4</v>
      </c>
      <c r="MC323">
        <v>0.12733430000000001</v>
      </c>
      <c r="MD323">
        <v>0.68454479999999995</v>
      </c>
      <c r="ME323">
        <v>27.663689999999999</v>
      </c>
      <c r="MF323" s="1">
        <v>1.4616250000000001E-4</v>
      </c>
      <c r="MG323">
        <v>0.12375899999999999</v>
      </c>
      <c r="MH323">
        <v>0.68452999999999997</v>
      </c>
      <c r="MI323">
        <v>27.559750000000001</v>
      </c>
      <c r="MJ323" s="1">
        <v>1.4219309999999999E-4</v>
      </c>
      <c r="MK323">
        <v>0.1204023</v>
      </c>
      <c r="ML323">
        <v>0.68449519999999997</v>
      </c>
      <c r="MM323">
        <v>27.293289999999999</v>
      </c>
      <c r="MN323" s="1">
        <v>1.3839820000000001E-4</v>
      </c>
      <c r="MO323">
        <v>0.11719499999999999</v>
      </c>
      <c r="MP323">
        <v>0.68446969999999996</v>
      </c>
      <c r="MQ323">
        <v>27.010960000000001</v>
      </c>
      <c r="MR323" s="1">
        <v>1.3464449999999999E-4</v>
      </c>
      <c r="MS323">
        <v>0.11402279999999999</v>
      </c>
      <c r="MT323">
        <v>0.68443350000000003</v>
      </c>
      <c r="MU323">
        <v>26.804639999999999</v>
      </c>
      <c r="MV323" s="1">
        <v>1.3103360000000001E-4</v>
      </c>
      <c r="MW323">
        <v>0.11096880000000001</v>
      </c>
      <c r="MX323">
        <v>0.68441830000000003</v>
      </c>
      <c r="MY323">
        <v>26.69584</v>
      </c>
      <c r="MZ323" s="1">
        <v>1.2763219999999999E-4</v>
      </c>
      <c r="NA323">
        <v>0.10809199999999999</v>
      </c>
      <c r="NB323">
        <v>0.68438120000000002</v>
      </c>
      <c r="NC323">
        <v>26.807970000000001</v>
      </c>
      <c r="ND323" s="1">
        <v>1.2428790000000001E-4</v>
      </c>
      <c r="NE323">
        <v>0.1052686</v>
      </c>
      <c r="NF323">
        <v>0.68436019999999997</v>
      </c>
      <c r="NG323">
        <v>27.131769999999999</v>
      </c>
      <c r="NH323" s="1">
        <v>1.20908E-4</v>
      </c>
      <c r="NI323">
        <v>0.1024143</v>
      </c>
      <c r="NJ323">
        <v>0.68434059999999997</v>
      </c>
      <c r="NK323">
        <v>27.13344</v>
      </c>
      <c r="NL323" s="1">
        <v>1.176056E-4</v>
      </c>
      <c r="NM323" s="1">
        <v>9.9622840000000004E-2</v>
      </c>
      <c r="NN323">
        <v>0.68431200000000003</v>
      </c>
      <c r="NO323">
        <v>26.831209999999999</v>
      </c>
      <c r="NP323" s="1">
        <v>1.143516E-4</v>
      </c>
      <c r="NQ323" s="1">
        <v>9.6872470000000002E-2</v>
      </c>
      <c r="NR323">
        <v>0.68429090000000004</v>
      </c>
      <c r="NS323">
        <v>26.532060000000001</v>
      </c>
      <c r="NT323" s="1">
        <v>1.112417E-4</v>
      </c>
      <c r="NU323" s="1">
        <v>9.424196E-2</v>
      </c>
      <c r="NV323">
        <v>0.68426869999999995</v>
      </c>
      <c r="NW323">
        <v>26.34526</v>
      </c>
      <c r="NX323" s="1">
        <v>1.082792E-4</v>
      </c>
      <c r="NY323" s="1">
        <v>9.1731740000000006E-2</v>
      </c>
      <c r="NZ323">
        <v>0.68423250000000002</v>
      </c>
      <c r="OA323">
        <v>26.22634</v>
      </c>
      <c r="OB323" s="1">
        <v>1.054018E-4</v>
      </c>
      <c r="OC323" s="1">
        <v>8.9300920000000006E-2</v>
      </c>
      <c r="OD323">
        <v>0.68419649999999999</v>
      </c>
      <c r="OE323">
        <v>26.506799999999998</v>
      </c>
      <c r="OF323" s="1">
        <v>1.025273E-4</v>
      </c>
      <c r="OG323" s="1">
        <v>8.6873839999999994E-2</v>
      </c>
      <c r="OH323">
        <v>0.68418089999999998</v>
      </c>
      <c r="OI323">
        <v>26.910070000000001</v>
      </c>
      <c r="OJ323" s="1">
        <v>9.9670440000000003E-5</v>
      </c>
      <c r="OK323" s="1">
        <v>8.4458549999999993E-2</v>
      </c>
    </row>
    <row r="324" spans="1:401" x14ac:dyDescent="0.35">
      <c r="A324">
        <v>330</v>
      </c>
      <c r="B324" t="s">
        <v>4</v>
      </c>
      <c r="C324" t="s">
        <v>181</v>
      </c>
      <c r="D324" t="s">
        <v>328</v>
      </c>
      <c r="E324">
        <v>431.09690000000001</v>
      </c>
      <c r="F324">
        <v>1.079164</v>
      </c>
      <c r="G324">
        <v>26.207740000000001</v>
      </c>
      <c r="H324">
        <v>0</v>
      </c>
      <c r="I324">
        <v>0</v>
      </c>
      <c r="J324">
        <v>1.0791139999999999</v>
      </c>
      <c r="K324">
        <v>26.158930000000002</v>
      </c>
      <c r="L324">
        <v>0</v>
      </c>
      <c r="M324">
        <v>0</v>
      </c>
      <c r="N324">
        <v>1.0790249999999999</v>
      </c>
      <c r="O324">
        <v>25.954809999999998</v>
      </c>
      <c r="P324">
        <v>0</v>
      </c>
      <c r="Q324">
        <v>0</v>
      </c>
      <c r="R324">
        <v>1.078891</v>
      </c>
      <c r="S324">
        <v>25.56955</v>
      </c>
      <c r="T324">
        <v>0</v>
      </c>
      <c r="U324">
        <v>0</v>
      </c>
      <c r="V324">
        <v>1.078743</v>
      </c>
      <c r="W324">
        <v>25.262370000000001</v>
      </c>
      <c r="X324">
        <v>0</v>
      </c>
      <c r="Y324">
        <v>0</v>
      </c>
      <c r="Z324">
        <v>1.0785149999999999</v>
      </c>
      <c r="AA324">
        <v>24.90981</v>
      </c>
      <c r="AB324">
        <v>0</v>
      </c>
      <c r="AC324">
        <v>0</v>
      </c>
      <c r="AD324">
        <v>1.07829</v>
      </c>
      <c r="AE324">
        <v>24.623609999999999</v>
      </c>
      <c r="AF324">
        <v>0</v>
      </c>
      <c r="AG324">
        <v>0</v>
      </c>
      <c r="AH324">
        <v>1.0780400000000001</v>
      </c>
      <c r="AI324">
        <v>24.4907</v>
      </c>
      <c r="AJ324">
        <v>0</v>
      </c>
      <c r="AK324">
        <v>0</v>
      </c>
      <c r="AL324">
        <v>1.077763</v>
      </c>
      <c r="AM324">
        <v>24.51577</v>
      </c>
      <c r="AN324">
        <v>0</v>
      </c>
      <c r="AO324">
        <v>0</v>
      </c>
      <c r="AP324">
        <v>1.0774859999999999</v>
      </c>
      <c r="AQ324">
        <v>24.92632</v>
      </c>
      <c r="AR324">
        <v>0</v>
      </c>
      <c r="AS324">
        <v>0</v>
      </c>
      <c r="AT324">
        <v>1.0772060000000001</v>
      </c>
      <c r="AU324">
        <v>25.39752</v>
      </c>
      <c r="AV324">
        <v>0</v>
      </c>
      <c r="AW324">
        <v>0</v>
      </c>
      <c r="AX324">
        <v>1.076919</v>
      </c>
      <c r="AY324">
        <v>25.519860000000001</v>
      </c>
      <c r="AZ324">
        <v>0</v>
      </c>
      <c r="BA324">
        <v>0</v>
      </c>
      <c r="BB324">
        <v>1.07667</v>
      </c>
      <c r="BC324">
        <v>25.394120000000001</v>
      </c>
      <c r="BD324">
        <v>0</v>
      </c>
      <c r="BE324">
        <v>0</v>
      </c>
      <c r="BF324">
        <v>1.076406</v>
      </c>
      <c r="BG324">
        <v>24.94463</v>
      </c>
      <c r="BH324">
        <v>0</v>
      </c>
      <c r="BI324">
        <v>0</v>
      </c>
      <c r="BJ324">
        <v>1.076125</v>
      </c>
      <c r="BK324">
        <v>24.36842</v>
      </c>
      <c r="BL324" s="1">
        <v>3.1654800000000001E-27</v>
      </c>
      <c r="BM324" s="1">
        <v>9.3179179999999994E-25</v>
      </c>
      <c r="BN324">
        <v>1.0758909999999999</v>
      </c>
      <c r="BO324">
        <v>23.96874</v>
      </c>
      <c r="BP324" s="1">
        <v>1.0938419999999999E-19</v>
      </c>
      <c r="BQ324" s="1">
        <v>3.1544560000000002E-17</v>
      </c>
      <c r="BR324">
        <v>1.0756680000000001</v>
      </c>
      <c r="BS324">
        <v>23.72889</v>
      </c>
      <c r="BT324" s="1">
        <v>4.4731829999999999E-10</v>
      </c>
      <c r="BU324" s="1">
        <v>1.1942239999999999E-7</v>
      </c>
      <c r="BV324">
        <v>1.0754710000000001</v>
      </c>
      <c r="BW324">
        <v>23.910229999999999</v>
      </c>
      <c r="BX324" s="1">
        <v>2.485478E-6</v>
      </c>
      <c r="BY324" s="1">
        <v>6.847515E-4</v>
      </c>
      <c r="BZ324">
        <v>1.0752740000000001</v>
      </c>
      <c r="CA324">
        <v>24.262599999999999</v>
      </c>
      <c r="CB324" s="1">
        <v>9.1591969999999998E-4</v>
      </c>
      <c r="CC324">
        <v>0.2566542</v>
      </c>
      <c r="CD324">
        <v>1.0751219999999999</v>
      </c>
      <c r="CE324">
        <v>24.474139999999998</v>
      </c>
      <c r="CF324" s="1">
        <v>6.345046E-2</v>
      </c>
      <c r="CG324">
        <v>18.020409999999998</v>
      </c>
      <c r="CH324">
        <v>1.0749949999999999</v>
      </c>
      <c r="CI324">
        <v>24.66292</v>
      </c>
      <c r="CJ324">
        <v>1.2362930000000001</v>
      </c>
      <c r="CK324">
        <v>354.93770000000001</v>
      </c>
      <c r="CL324">
        <v>1.074899</v>
      </c>
      <c r="CM324">
        <v>24.51634</v>
      </c>
      <c r="CN324">
        <v>8.5761679999999991</v>
      </c>
      <c r="CO324">
        <v>2485.8119999999999</v>
      </c>
      <c r="CP324">
        <v>1.0748260000000001</v>
      </c>
      <c r="CQ324">
        <v>24.14424</v>
      </c>
      <c r="CR324">
        <v>24.944189999999999</v>
      </c>
      <c r="CS324">
        <v>7289.1260000000002</v>
      </c>
      <c r="CT324">
        <v>1.074778</v>
      </c>
      <c r="CU324">
        <v>23.76765</v>
      </c>
      <c r="CV324">
        <v>34.341180000000001</v>
      </c>
      <c r="CW324">
        <v>10107.16</v>
      </c>
      <c r="CX324">
        <v>1.074732</v>
      </c>
      <c r="CY324">
        <v>23.566289999999999</v>
      </c>
      <c r="CZ324">
        <v>24.689889999999998</v>
      </c>
      <c r="DA324">
        <v>7314.05</v>
      </c>
      <c r="DB324">
        <v>1.074721</v>
      </c>
      <c r="DC324">
        <v>23.966699999999999</v>
      </c>
      <c r="DD324">
        <v>10.00848</v>
      </c>
      <c r="DE324">
        <v>2982.0340000000001</v>
      </c>
      <c r="DF324">
        <v>1.0747139999999999</v>
      </c>
      <c r="DG324">
        <v>24.556319999999999</v>
      </c>
      <c r="DH324">
        <v>2.4491179999999999</v>
      </c>
      <c r="DI324">
        <v>733.4828</v>
      </c>
      <c r="DJ324">
        <v>1.074713</v>
      </c>
      <c r="DK324">
        <v>25.14622</v>
      </c>
      <c r="DL324">
        <v>0.38779780000000003</v>
      </c>
      <c r="DM324">
        <v>116.636</v>
      </c>
      <c r="DN324">
        <v>1.0747439999999999</v>
      </c>
      <c r="DO324">
        <v>25.580400000000001</v>
      </c>
      <c r="DP324" s="1">
        <v>4.6717309999999998E-2</v>
      </c>
      <c r="DQ324">
        <v>14.062659999999999</v>
      </c>
      <c r="DR324">
        <v>1.074751</v>
      </c>
      <c r="DS324">
        <v>25.522369999999999</v>
      </c>
      <c r="DT324" s="1">
        <v>8.9187209999999992E-3</v>
      </c>
      <c r="DU324">
        <v>2.6540400000000002</v>
      </c>
      <c r="DV324">
        <v>1.074776</v>
      </c>
      <c r="DW324">
        <v>25.255890000000001</v>
      </c>
      <c r="DX324" s="1">
        <v>5.1964929999999999E-3</v>
      </c>
      <c r="DY324">
        <v>1.5337879999999999</v>
      </c>
      <c r="DZ324">
        <v>1.0747949999999999</v>
      </c>
      <c r="EA324">
        <v>25.009049999999998</v>
      </c>
      <c r="EB324" s="1">
        <v>4.2356379999999999E-3</v>
      </c>
      <c r="EC324">
        <v>1.249018</v>
      </c>
      <c r="ED324">
        <v>1.074789</v>
      </c>
      <c r="EE324">
        <v>24.883600000000001</v>
      </c>
      <c r="EF324" s="1">
        <v>3.5633510000000002E-3</v>
      </c>
      <c r="EG324">
        <v>1.050678</v>
      </c>
      <c r="EH324">
        <v>1.0748009999999999</v>
      </c>
      <c r="EI324">
        <v>25.149629999999998</v>
      </c>
      <c r="EJ324" s="1">
        <v>3.0164419999999998E-3</v>
      </c>
      <c r="EK324">
        <v>0.88938340000000005</v>
      </c>
      <c r="EL324">
        <v>1.074797</v>
      </c>
      <c r="EM324">
        <v>25.631430000000002</v>
      </c>
      <c r="EN324" s="1">
        <v>2.5674809999999999E-3</v>
      </c>
      <c r="EO324">
        <v>0.75698670000000001</v>
      </c>
      <c r="EP324">
        <v>1.0747549999999999</v>
      </c>
      <c r="EQ324">
        <v>26.09778</v>
      </c>
      <c r="ER324" s="1">
        <v>2.1994340000000001E-3</v>
      </c>
      <c r="ES324">
        <v>0.6484529</v>
      </c>
      <c r="ET324">
        <v>1.0747100000000001</v>
      </c>
      <c r="EU324">
        <v>26.35379</v>
      </c>
      <c r="EV324" s="1">
        <v>1.897419E-3</v>
      </c>
      <c r="EW324">
        <v>0.55941209999999997</v>
      </c>
      <c r="EX324">
        <v>1.0746659999999999</v>
      </c>
      <c r="EY324">
        <v>26.116949999999999</v>
      </c>
      <c r="EZ324" s="1">
        <v>1.6486680000000001E-3</v>
      </c>
      <c r="FA324">
        <v>0.4860797</v>
      </c>
      <c r="FB324">
        <v>1.0745769999999999</v>
      </c>
      <c r="FC324">
        <v>25.695820000000001</v>
      </c>
      <c r="FD324" s="1">
        <v>1.443419E-3</v>
      </c>
      <c r="FE324">
        <v>0.42558079999999998</v>
      </c>
      <c r="FF324">
        <v>1.074489</v>
      </c>
      <c r="FG324">
        <v>25.376449999999998</v>
      </c>
      <c r="FH324" s="1">
        <v>1.2727509999999999E-3</v>
      </c>
      <c r="FI324">
        <v>0.37526910000000002</v>
      </c>
      <c r="FJ324">
        <v>1.0743860000000001</v>
      </c>
      <c r="FK324">
        <v>25.212900000000001</v>
      </c>
      <c r="FL324" s="1">
        <v>1.129412E-3</v>
      </c>
      <c r="FM324">
        <v>0.3330362</v>
      </c>
      <c r="FN324">
        <v>1.0743039999999999</v>
      </c>
      <c r="FO324">
        <v>25.553660000000001</v>
      </c>
      <c r="FP324" s="1">
        <v>1.008372E-3</v>
      </c>
      <c r="FQ324">
        <v>0.29736309999999999</v>
      </c>
      <c r="FR324">
        <v>1.074203</v>
      </c>
      <c r="FS324">
        <v>25.96865</v>
      </c>
      <c r="FT324" s="1">
        <v>9.0593620000000005E-4</v>
      </c>
      <c r="FU324">
        <v>0.26716960000000001</v>
      </c>
      <c r="FV324">
        <v>1.0740970000000001</v>
      </c>
      <c r="FW324">
        <v>26.130880000000001</v>
      </c>
      <c r="FX324" s="1">
        <v>8.1965279999999998E-4</v>
      </c>
      <c r="FY324">
        <v>0.24174380000000001</v>
      </c>
      <c r="FZ324">
        <v>1.073979</v>
      </c>
      <c r="GA324">
        <v>26.06494</v>
      </c>
      <c r="GB324" s="1">
        <v>7.4712909999999995E-4</v>
      </c>
      <c r="GC324">
        <v>0.22036829999999999</v>
      </c>
      <c r="GD324">
        <v>1.0738780000000001</v>
      </c>
      <c r="GE324">
        <v>25.721710000000002</v>
      </c>
      <c r="GF324" s="1">
        <v>6.858004E-4</v>
      </c>
      <c r="GG324">
        <v>0.20229610000000001</v>
      </c>
      <c r="GH324">
        <v>1.0737650000000001</v>
      </c>
      <c r="GI324">
        <v>25.518889999999999</v>
      </c>
      <c r="GJ324" s="1">
        <v>6.3330739999999997E-4</v>
      </c>
      <c r="GK324">
        <v>0.18683079999999999</v>
      </c>
      <c r="GL324">
        <v>1.073664</v>
      </c>
      <c r="GM324">
        <v>25.440750000000001</v>
      </c>
      <c r="GN324" s="1">
        <v>5.8771859999999997E-4</v>
      </c>
      <c r="GO324">
        <v>0.1733934</v>
      </c>
      <c r="GP324">
        <v>1.0735760000000001</v>
      </c>
      <c r="GQ324">
        <v>25.426469999999998</v>
      </c>
      <c r="GR324" s="1">
        <v>5.4856950000000001E-4</v>
      </c>
      <c r="GS324">
        <v>0.1618581</v>
      </c>
      <c r="GT324">
        <v>1.0734969999999999</v>
      </c>
      <c r="GU324">
        <v>25.333359999999999</v>
      </c>
      <c r="GV324" s="1">
        <v>5.1458109999999999E-4</v>
      </c>
      <c r="GW324">
        <v>0.15184239999999999</v>
      </c>
      <c r="GX324">
        <v>1.073423</v>
      </c>
      <c r="GY324">
        <v>25.472110000000001</v>
      </c>
      <c r="GZ324" s="1">
        <v>4.845394E-4</v>
      </c>
      <c r="HA324">
        <v>0.14299049999999999</v>
      </c>
      <c r="HB324">
        <v>1.0733699999999999</v>
      </c>
      <c r="HC324">
        <v>25.744409999999998</v>
      </c>
      <c r="HD324" s="1">
        <v>4.579408E-4</v>
      </c>
      <c r="HE324">
        <v>0.13514609999999999</v>
      </c>
      <c r="HF324">
        <v>1.073321</v>
      </c>
      <c r="HG324">
        <v>25.941099999999999</v>
      </c>
      <c r="HH324" s="1">
        <v>4.344385E-4</v>
      </c>
      <c r="HI324">
        <v>0.128217</v>
      </c>
      <c r="HJ324">
        <v>1.0732740000000001</v>
      </c>
      <c r="HK324">
        <v>25.687390000000001</v>
      </c>
      <c r="HL324" s="1">
        <v>4.1345500000000002E-4</v>
      </c>
      <c r="HM324">
        <v>0.1220319</v>
      </c>
      <c r="HN324">
        <v>1.073256</v>
      </c>
      <c r="HO324">
        <v>25.161349999999999</v>
      </c>
      <c r="HP324" s="1">
        <v>3.9421870000000002E-4</v>
      </c>
      <c r="HQ324">
        <v>0.1163593</v>
      </c>
      <c r="HR324">
        <v>1.0732170000000001</v>
      </c>
      <c r="HS324">
        <v>24.808229999999998</v>
      </c>
      <c r="HT324" s="1">
        <v>3.7652559999999999E-4</v>
      </c>
      <c r="HU324">
        <v>0.11114400000000001</v>
      </c>
      <c r="HV324">
        <v>1.073232</v>
      </c>
      <c r="HW324">
        <v>24.669640000000001</v>
      </c>
      <c r="HX324" s="1">
        <v>3.6046389999999998E-4</v>
      </c>
      <c r="HY324">
        <v>0.10640520000000001</v>
      </c>
      <c r="HZ324">
        <v>1.073226</v>
      </c>
      <c r="IA324">
        <v>24.923439999999999</v>
      </c>
      <c r="IB324" s="1">
        <v>3.4569009999999999E-4</v>
      </c>
      <c r="IC324">
        <v>0.10204589999999999</v>
      </c>
      <c r="ID324">
        <v>1.073223</v>
      </c>
      <c r="IE324">
        <v>25.249169999999999</v>
      </c>
      <c r="IF324" s="1">
        <v>3.3219420000000003E-4</v>
      </c>
      <c r="IG324">
        <v>9.8063700000000004E-2</v>
      </c>
      <c r="IH324">
        <v>1.0732250000000001</v>
      </c>
      <c r="II324">
        <v>25.43009</v>
      </c>
      <c r="IJ324" s="1">
        <v>3.1991140000000001E-4</v>
      </c>
      <c r="IK324" s="1">
        <v>9.4438369999999994E-2</v>
      </c>
      <c r="IL324">
        <v>1.0732360000000001</v>
      </c>
      <c r="IM324">
        <v>25.40147</v>
      </c>
      <c r="IN324" s="1">
        <v>3.0855679999999998E-4</v>
      </c>
      <c r="IO324">
        <v>9.1090299999999999E-2</v>
      </c>
      <c r="IP324">
        <v>1.0732429999999999</v>
      </c>
      <c r="IQ324">
        <v>25.0426</v>
      </c>
      <c r="IR324" s="1">
        <v>2.979611E-4</v>
      </c>
      <c r="IS324" s="1">
        <v>8.796292E-2</v>
      </c>
      <c r="IT324">
        <v>1.073221</v>
      </c>
      <c r="IU324">
        <v>24.719069999999999</v>
      </c>
      <c r="IV324" s="1">
        <v>2.878542E-4</v>
      </c>
      <c r="IW324" s="1">
        <v>8.4982160000000001E-2</v>
      </c>
      <c r="IX324">
        <v>1.0732189999999999</v>
      </c>
      <c r="IY324">
        <v>24.556080000000001</v>
      </c>
      <c r="IZ324" s="1">
        <v>2.7823989999999999E-4</v>
      </c>
      <c r="JA324" s="1">
        <v>8.2147789999999998E-2</v>
      </c>
      <c r="JB324">
        <v>1.0732360000000001</v>
      </c>
      <c r="JC324">
        <v>24.535630000000001</v>
      </c>
      <c r="JD324" s="1">
        <v>2.691565E-4</v>
      </c>
      <c r="JE324" s="1">
        <v>7.9469540000000005E-2</v>
      </c>
      <c r="JF324">
        <v>1.073202</v>
      </c>
      <c r="JG324">
        <v>24.97242</v>
      </c>
      <c r="JH324" s="1">
        <v>2.6066940000000002E-4</v>
      </c>
      <c r="JI324">
        <v>7.6966099999999996E-2</v>
      </c>
      <c r="JJ324">
        <v>1.073199</v>
      </c>
      <c r="JK324">
        <v>25.446870000000001</v>
      </c>
      <c r="JL324" s="1">
        <v>2.5256060000000002E-4</v>
      </c>
      <c r="JM324" s="1">
        <v>7.4574009999999996E-2</v>
      </c>
      <c r="JN324">
        <v>1.073167</v>
      </c>
      <c r="JO324">
        <v>25.747450000000001</v>
      </c>
      <c r="JP324" s="1">
        <v>2.446258E-4</v>
      </c>
      <c r="JQ324" s="1">
        <v>7.2237510000000005E-2</v>
      </c>
      <c r="JR324">
        <v>1.073129</v>
      </c>
      <c r="JS324">
        <v>25.781210000000002</v>
      </c>
      <c r="JT324" s="1">
        <v>2.3689070000000001E-4</v>
      </c>
      <c r="JU324" s="1">
        <v>6.9956669999999999E-2</v>
      </c>
      <c r="JV324">
        <v>1.0730869999999999</v>
      </c>
      <c r="JW324">
        <v>25.603149999999999</v>
      </c>
      <c r="JX324" s="1">
        <v>2.2935990000000001E-4</v>
      </c>
      <c r="JY324" s="1">
        <v>6.773875E-2</v>
      </c>
      <c r="JZ324">
        <v>1.073043</v>
      </c>
      <c r="KA324">
        <v>25.251149999999999</v>
      </c>
      <c r="KB324" s="1">
        <v>2.222657E-4</v>
      </c>
      <c r="KC324">
        <v>6.5645999999999996E-2</v>
      </c>
      <c r="KD324">
        <v>1.072972</v>
      </c>
      <c r="KE324">
        <v>24.986599999999999</v>
      </c>
      <c r="KF324" s="1">
        <v>2.1562320000000001E-4</v>
      </c>
      <c r="KG324">
        <v>6.3689599999999999E-2</v>
      </c>
      <c r="KH324">
        <v>1.07291</v>
      </c>
      <c r="KI324">
        <v>24.847850000000001</v>
      </c>
      <c r="KJ324" s="1">
        <v>2.0913839999999999E-4</v>
      </c>
      <c r="KK324" s="1">
        <v>6.1780639999999998E-2</v>
      </c>
      <c r="KL324">
        <v>1.072867</v>
      </c>
      <c r="KM324">
        <v>25.257380000000001</v>
      </c>
      <c r="KN324" s="1">
        <v>2.0274290000000001E-4</v>
      </c>
      <c r="KO324" s="1">
        <v>5.989705E-2</v>
      </c>
      <c r="KP324">
        <v>1.0727530000000001</v>
      </c>
      <c r="KQ324">
        <v>25.808</v>
      </c>
      <c r="KR324" s="1">
        <v>1.965728E-4</v>
      </c>
      <c r="KS324" s="1">
        <v>5.8079319999999997E-2</v>
      </c>
      <c r="KT324">
        <v>1.072678</v>
      </c>
      <c r="KU324">
        <v>26.33783</v>
      </c>
      <c r="KV324" s="1">
        <v>1.9060870000000001E-4</v>
      </c>
      <c r="KW324" s="1">
        <v>5.6323089999999999E-2</v>
      </c>
      <c r="KX324">
        <v>1.072578</v>
      </c>
      <c r="KY324">
        <v>26.62912</v>
      </c>
      <c r="KZ324" s="1">
        <v>1.84945E-4</v>
      </c>
      <c r="LA324">
        <v>5.4654899999999999E-2</v>
      </c>
      <c r="LB324">
        <v>1.072519</v>
      </c>
      <c r="LC324">
        <v>26.408650000000002</v>
      </c>
      <c r="LD324" s="1">
        <v>1.795768E-4</v>
      </c>
      <c r="LE324" s="1">
        <v>5.3072670000000002E-2</v>
      </c>
      <c r="LF324">
        <v>1.072411</v>
      </c>
      <c r="LG324">
        <v>25.967179999999999</v>
      </c>
      <c r="LH324" s="1">
        <v>1.743045E-4</v>
      </c>
      <c r="LI324" s="1">
        <v>5.1520410000000003E-2</v>
      </c>
      <c r="LJ324">
        <v>1.07233</v>
      </c>
      <c r="LK324">
        <v>25.62961</v>
      </c>
      <c r="LL324" s="1">
        <v>1.692761E-4</v>
      </c>
      <c r="LM324" s="1">
        <v>5.0038729999999997E-2</v>
      </c>
      <c r="LN324">
        <v>1.072235</v>
      </c>
      <c r="LO324">
        <v>25.54053</v>
      </c>
      <c r="LP324" s="1">
        <v>1.6437689999999999E-4</v>
      </c>
      <c r="LQ324" s="1">
        <v>4.8595109999999997E-2</v>
      </c>
      <c r="LR324">
        <v>1.0721179999999999</v>
      </c>
      <c r="LS324">
        <v>26.10699</v>
      </c>
      <c r="LT324" s="1">
        <v>1.5959970000000001E-4</v>
      </c>
      <c r="LU324" s="1">
        <v>4.7188720000000003E-2</v>
      </c>
      <c r="LV324">
        <v>1.0720369999999999</v>
      </c>
      <c r="LW324">
        <v>26.771339999999999</v>
      </c>
      <c r="LX324" s="1">
        <v>1.550849E-4</v>
      </c>
      <c r="LY324" s="1">
        <v>4.5857439999999999E-2</v>
      </c>
      <c r="LZ324">
        <v>1.0719719999999999</v>
      </c>
      <c r="MA324">
        <v>27.31869</v>
      </c>
      <c r="MB324" s="1">
        <v>1.506895E-4</v>
      </c>
      <c r="MC324" s="1">
        <v>4.4561419999999997E-2</v>
      </c>
      <c r="MD324">
        <v>1.0718669999999999</v>
      </c>
      <c r="ME324">
        <v>27.67625</v>
      </c>
      <c r="MF324" s="1">
        <v>1.464444E-4</v>
      </c>
      <c r="MG324" s="1">
        <v>4.3310109999999999E-2</v>
      </c>
      <c r="MH324">
        <v>1.0717950000000001</v>
      </c>
      <c r="MI324">
        <v>27.576170000000001</v>
      </c>
      <c r="MJ324" s="1">
        <v>1.4245699999999999E-4</v>
      </c>
      <c r="MK324" s="1">
        <v>4.2135140000000001E-2</v>
      </c>
      <c r="ML324">
        <v>1.0716950000000001</v>
      </c>
      <c r="MM324">
        <v>27.305119999999999</v>
      </c>
      <c r="MN324" s="1">
        <v>1.3865510000000001E-4</v>
      </c>
      <c r="MO324" s="1">
        <v>4.1013309999999997E-2</v>
      </c>
      <c r="MP324">
        <v>1.0716410000000001</v>
      </c>
      <c r="MQ324">
        <v>27.021229999999999</v>
      </c>
      <c r="MR324" s="1">
        <v>1.3489820000000001E-4</v>
      </c>
      <c r="MS324" s="1">
        <v>3.9904809999999999E-2</v>
      </c>
      <c r="MT324">
        <v>1.071558</v>
      </c>
      <c r="MU324">
        <v>26.812360000000002</v>
      </c>
      <c r="MV324" s="1">
        <v>1.3127249999999999E-4</v>
      </c>
      <c r="MW324">
        <v>3.8835099999999997E-2</v>
      </c>
      <c r="MX324">
        <v>1.071491</v>
      </c>
      <c r="MY324">
        <v>26.707280000000001</v>
      </c>
      <c r="MZ324" s="1">
        <v>1.27861E-4</v>
      </c>
      <c r="NA324" s="1">
        <v>3.7828639999999997E-2</v>
      </c>
      <c r="NB324">
        <v>1.071402</v>
      </c>
      <c r="NC324">
        <v>26.818860000000001</v>
      </c>
      <c r="ND324" s="1">
        <v>1.2451770000000001E-4</v>
      </c>
      <c r="NE324" s="1">
        <v>3.6842449999999999E-2</v>
      </c>
      <c r="NF324">
        <v>1.0713619999999999</v>
      </c>
      <c r="NG324">
        <v>27.14762</v>
      </c>
      <c r="NH324" s="1">
        <v>1.211371E-4</v>
      </c>
      <c r="NI324" s="1">
        <v>3.5845269999999999E-2</v>
      </c>
      <c r="NJ324">
        <v>1.0712729999999999</v>
      </c>
      <c r="NK324">
        <v>27.148849999999999</v>
      </c>
      <c r="NL324" s="1">
        <v>1.178288E-4</v>
      </c>
      <c r="NM324" s="1">
        <v>3.4869160000000003E-2</v>
      </c>
      <c r="NN324">
        <v>1.0711900000000001</v>
      </c>
      <c r="NO324">
        <v>26.847719999999999</v>
      </c>
      <c r="NP324" s="1">
        <v>1.145703E-4</v>
      </c>
      <c r="NQ324" s="1">
        <v>3.3907430000000002E-2</v>
      </c>
      <c r="NR324">
        <v>1.0711280000000001</v>
      </c>
      <c r="NS324">
        <v>26.54307</v>
      </c>
      <c r="NT324" s="1">
        <v>1.114497E-4</v>
      </c>
      <c r="NU324">
        <v>3.2986599999999998E-2</v>
      </c>
      <c r="NV324">
        <v>1.071072</v>
      </c>
      <c r="NW324">
        <v>26.351800000000001</v>
      </c>
      <c r="NX324" s="1">
        <v>1.0847829999999999E-4</v>
      </c>
      <c r="NY324" s="1">
        <v>3.2108030000000003E-2</v>
      </c>
      <c r="NZ324">
        <v>1.070989</v>
      </c>
      <c r="OA324">
        <v>26.23085</v>
      </c>
      <c r="OB324" s="1">
        <v>1.0559789999999999E-4</v>
      </c>
      <c r="OC324" s="1">
        <v>3.1258080000000001E-2</v>
      </c>
      <c r="OD324">
        <v>1.0709299999999999</v>
      </c>
      <c r="OE324">
        <v>26.51266</v>
      </c>
      <c r="OF324" s="1">
        <v>1.027221E-4</v>
      </c>
      <c r="OG324" s="1">
        <v>3.040959E-2</v>
      </c>
      <c r="OH324">
        <v>1.070875</v>
      </c>
      <c r="OI324">
        <v>26.920439999999999</v>
      </c>
      <c r="OJ324" s="1">
        <v>9.9866829999999999E-5</v>
      </c>
      <c r="OK324" s="1">
        <v>2.9566180000000001E-2</v>
      </c>
    </row>
    <row r="325" spans="1:401" x14ac:dyDescent="0.35">
      <c r="A325">
        <v>331</v>
      </c>
      <c r="B325" t="s">
        <v>4</v>
      </c>
      <c r="C325" t="s">
        <v>181</v>
      </c>
      <c r="D325" t="s">
        <v>329</v>
      </c>
      <c r="E325">
        <v>364.85169999999999</v>
      </c>
      <c r="F325">
        <v>1.5617970000000001</v>
      </c>
      <c r="G325">
        <v>26.213190000000001</v>
      </c>
      <c r="H325">
        <v>0</v>
      </c>
      <c r="I325">
        <v>0</v>
      </c>
      <c r="J325">
        <v>1.5617030000000001</v>
      </c>
      <c r="K325">
        <v>26.165050000000001</v>
      </c>
      <c r="L325">
        <v>0</v>
      </c>
      <c r="M325">
        <v>0</v>
      </c>
      <c r="N325">
        <v>1.561526</v>
      </c>
      <c r="O325">
        <v>25.966200000000001</v>
      </c>
      <c r="P325">
        <v>0</v>
      </c>
      <c r="Q325">
        <v>0</v>
      </c>
      <c r="R325">
        <v>1.5613349999999999</v>
      </c>
      <c r="S325">
        <v>25.58484</v>
      </c>
      <c r="T325">
        <v>0</v>
      </c>
      <c r="U325">
        <v>0</v>
      </c>
      <c r="V325">
        <v>1.561048</v>
      </c>
      <c r="W325">
        <v>25.278559999999999</v>
      </c>
      <c r="X325">
        <v>0</v>
      </c>
      <c r="Y325">
        <v>0</v>
      </c>
      <c r="Z325">
        <v>1.5606930000000001</v>
      </c>
      <c r="AA325">
        <v>24.92163</v>
      </c>
      <c r="AB325">
        <v>0</v>
      </c>
      <c r="AC325">
        <v>0</v>
      </c>
      <c r="AD325">
        <v>1.5602990000000001</v>
      </c>
      <c r="AE325">
        <v>24.632770000000001</v>
      </c>
      <c r="AF325">
        <v>0</v>
      </c>
      <c r="AG325">
        <v>0</v>
      </c>
      <c r="AH325">
        <v>1.559887</v>
      </c>
      <c r="AI325">
        <v>24.495290000000001</v>
      </c>
      <c r="AJ325">
        <v>0</v>
      </c>
      <c r="AK325">
        <v>0</v>
      </c>
      <c r="AL325">
        <v>1.5594600000000001</v>
      </c>
      <c r="AM325">
        <v>24.515160000000002</v>
      </c>
      <c r="AN325">
        <v>0</v>
      </c>
      <c r="AO325">
        <v>0</v>
      </c>
      <c r="AP325">
        <v>1.559013</v>
      </c>
      <c r="AQ325">
        <v>24.927309999999999</v>
      </c>
      <c r="AR325">
        <v>0</v>
      </c>
      <c r="AS325">
        <v>0</v>
      </c>
      <c r="AT325">
        <v>1.558532</v>
      </c>
      <c r="AU325">
        <v>25.403490000000001</v>
      </c>
      <c r="AV325">
        <v>0</v>
      </c>
      <c r="AW325">
        <v>0</v>
      </c>
      <c r="AX325">
        <v>1.5580719999999999</v>
      </c>
      <c r="AY325">
        <v>25.53265</v>
      </c>
      <c r="AZ325">
        <v>0</v>
      </c>
      <c r="BA325">
        <v>0</v>
      </c>
      <c r="BB325">
        <v>1.5576369999999999</v>
      </c>
      <c r="BC325">
        <v>25.41451</v>
      </c>
      <c r="BD325">
        <v>0</v>
      </c>
      <c r="BE325">
        <v>0</v>
      </c>
      <c r="BF325">
        <v>1.5572090000000001</v>
      </c>
      <c r="BG325">
        <v>24.964359999999999</v>
      </c>
      <c r="BH325">
        <v>0</v>
      </c>
      <c r="BI325">
        <v>0</v>
      </c>
      <c r="BJ325">
        <v>1.5567610000000001</v>
      </c>
      <c r="BK325">
        <v>24.383520000000001</v>
      </c>
      <c r="BL325" s="1">
        <v>1.5501740000000001E-27</v>
      </c>
      <c r="BM325" s="1">
        <v>3.2811710000000002E-25</v>
      </c>
      <c r="BN325">
        <v>1.5564070000000001</v>
      </c>
      <c r="BO325">
        <v>23.979209999999998</v>
      </c>
      <c r="BP325" s="1">
        <v>9.0556699999999998E-20</v>
      </c>
      <c r="BQ325" s="1">
        <v>2.1318870000000001E-17</v>
      </c>
      <c r="BR325">
        <v>1.556019</v>
      </c>
      <c r="BS325">
        <v>23.734359999999999</v>
      </c>
      <c r="BT325" s="1">
        <v>3.4859300000000001E-10</v>
      </c>
      <c r="BU325" s="1">
        <v>7.5685850000000005E-8</v>
      </c>
      <c r="BV325">
        <v>1.5556939999999999</v>
      </c>
      <c r="BW325">
        <v>23.914660000000001</v>
      </c>
      <c r="BX325" s="1">
        <v>2.1048819999999999E-6</v>
      </c>
      <c r="BY325" s="1">
        <v>4.7901310000000001E-4</v>
      </c>
      <c r="BZ325">
        <v>1.5553939999999999</v>
      </c>
      <c r="CA325">
        <v>24.266120000000001</v>
      </c>
      <c r="CB325" s="1">
        <v>8.1012330000000004E-4</v>
      </c>
      <c r="CC325">
        <v>0.1890502</v>
      </c>
      <c r="CD325">
        <v>1.5551600000000001</v>
      </c>
      <c r="CE325">
        <v>24.48049</v>
      </c>
      <c r="CF325" s="1">
        <v>5.7991880000000003E-2</v>
      </c>
      <c r="CG325">
        <v>13.804830000000001</v>
      </c>
      <c r="CH325">
        <v>1.5549660000000001</v>
      </c>
      <c r="CI325">
        <v>24.670269999999999</v>
      </c>
      <c r="CJ325">
        <v>1.161062</v>
      </c>
      <c r="CK325">
        <v>280.97669999999999</v>
      </c>
      <c r="CL325">
        <v>1.5547660000000001</v>
      </c>
      <c r="CM325">
        <v>24.528680000000001</v>
      </c>
      <c r="CN325">
        <v>8.2453749999999992</v>
      </c>
      <c r="CO325">
        <v>2024.8610000000001</v>
      </c>
      <c r="CP325">
        <v>1.5546469999999999</v>
      </c>
      <c r="CQ325">
        <v>24.1553</v>
      </c>
      <c r="CR325">
        <v>24.483689999999999</v>
      </c>
      <c r="CS325">
        <v>6090.3339999999998</v>
      </c>
      <c r="CT325">
        <v>1.554543</v>
      </c>
      <c r="CU325">
        <v>23.778839999999999</v>
      </c>
      <c r="CV325">
        <v>34.341250000000002</v>
      </c>
      <c r="CW325">
        <v>8642.6090000000004</v>
      </c>
      <c r="CX325">
        <v>1.554521</v>
      </c>
      <c r="CY325">
        <v>23.571439999999999</v>
      </c>
      <c r="CZ325">
        <v>25.103179999999998</v>
      </c>
      <c r="DA325">
        <v>6384.5349999999999</v>
      </c>
      <c r="DB325">
        <v>1.5544480000000001</v>
      </c>
      <c r="DC325">
        <v>23.968489999999999</v>
      </c>
      <c r="DD325">
        <v>10.331440000000001</v>
      </c>
      <c r="DE325">
        <v>2653.087</v>
      </c>
      <c r="DF325">
        <v>1.5544279999999999</v>
      </c>
      <c r="DG325">
        <v>24.555949999999999</v>
      </c>
      <c r="DH325">
        <v>2.563008</v>
      </c>
      <c r="DI325">
        <v>663.96339999999998</v>
      </c>
      <c r="DJ325">
        <v>1.554443</v>
      </c>
      <c r="DK325">
        <v>25.147819999999999</v>
      </c>
      <c r="DL325">
        <v>0.41057369999999999</v>
      </c>
      <c r="DM325">
        <v>107.1553</v>
      </c>
      <c r="DN325">
        <v>1.55446</v>
      </c>
      <c r="DO325">
        <v>25.58361</v>
      </c>
      <c r="DP325" s="1">
        <v>4.9602670000000001E-2</v>
      </c>
      <c r="DQ325">
        <v>12.97289</v>
      </c>
      <c r="DR325">
        <v>1.554511</v>
      </c>
      <c r="DS325">
        <v>25.529389999999999</v>
      </c>
      <c r="DT325" s="1">
        <v>9.1886859999999997E-3</v>
      </c>
      <c r="DU325">
        <v>2.358832</v>
      </c>
      <c r="DV325">
        <v>1.554513</v>
      </c>
      <c r="DW325">
        <v>25.262619999999998</v>
      </c>
      <c r="DX325" s="1">
        <v>5.2352370000000002E-3</v>
      </c>
      <c r="DY325">
        <v>1.3244089999999999</v>
      </c>
      <c r="DZ325">
        <v>1.554556</v>
      </c>
      <c r="EA325">
        <v>25.01483</v>
      </c>
      <c r="EB325" s="1">
        <v>4.256251E-3</v>
      </c>
      <c r="EC325">
        <v>1.0748800000000001</v>
      </c>
      <c r="ED325">
        <v>1.55454</v>
      </c>
      <c r="EE325">
        <v>24.886939999999999</v>
      </c>
      <c r="EF325" s="1">
        <v>3.579741E-3</v>
      </c>
      <c r="EG325">
        <v>0.90387510000000004</v>
      </c>
      <c r="EH325">
        <v>1.5545249999999999</v>
      </c>
      <c r="EI325">
        <v>25.151520000000001</v>
      </c>
      <c r="EJ325" s="1">
        <v>3.0298759999999999E-3</v>
      </c>
      <c r="EK325">
        <v>0.76498699999999997</v>
      </c>
      <c r="EL325">
        <v>1.5545089999999999</v>
      </c>
      <c r="EM325">
        <v>25.635760000000001</v>
      </c>
      <c r="EN325" s="1">
        <v>2.57851E-3</v>
      </c>
      <c r="EO325">
        <v>0.65098239999999996</v>
      </c>
      <c r="EP325">
        <v>1.554468</v>
      </c>
      <c r="EQ325">
        <v>26.104869999999998</v>
      </c>
      <c r="ER325" s="1">
        <v>2.2084650000000002E-3</v>
      </c>
      <c r="ES325">
        <v>0.55751629999999996</v>
      </c>
      <c r="ET325">
        <v>1.554384</v>
      </c>
      <c r="EU325">
        <v>26.365410000000001</v>
      </c>
      <c r="EV325" s="1">
        <v>1.904839E-3</v>
      </c>
      <c r="EW325">
        <v>0.48084379999999999</v>
      </c>
      <c r="EX325">
        <v>1.55426</v>
      </c>
      <c r="EY325">
        <v>26.131119999999999</v>
      </c>
      <c r="EZ325" s="1">
        <v>1.65479E-3</v>
      </c>
      <c r="FA325">
        <v>0.41771380000000002</v>
      </c>
      <c r="FB325">
        <v>1.5541450000000001</v>
      </c>
      <c r="FC325">
        <v>25.706569999999999</v>
      </c>
      <c r="FD325" s="1">
        <v>1.448478E-3</v>
      </c>
      <c r="FE325">
        <v>0.3656297</v>
      </c>
      <c r="FF325">
        <v>1.553982</v>
      </c>
      <c r="FG325">
        <v>25.383900000000001</v>
      </c>
      <c r="FH325" s="1">
        <v>1.2769840000000001E-3</v>
      </c>
      <c r="FI325">
        <v>0.32233410000000001</v>
      </c>
      <c r="FJ325">
        <v>1.553844</v>
      </c>
      <c r="FK325">
        <v>25.217369999999999</v>
      </c>
      <c r="FL325" s="1">
        <v>1.132975E-3</v>
      </c>
      <c r="FM325">
        <v>0.28599609999999998</v>
      </c>
      <c r="FN325">
        <v>1.553687</v>
      </c>
      <c r="FO325">
        <v>25.555140000000002</v>
      </c>
      <c r="FP325" s="1">
        <v>1.01139E-3</v>
      </c>
      <c r="FQ325">
        <v>0.25531359999999997</v>
      </c>
      <c r="FR325">
        <v>1.5535000000000001</v>
      </c>
      <c r="FS325">
        <v>25.973590000000002</v>
      </c>
      <c r="FT325" s="1">
        <v>9.0848529999999999E-4</v>
      </c>
      <c r="FU325">
        <v>0.22933999999999999</v>
      </c>
      <c r="FV325">
        <v>1.5533349999999999</v>
      </c>
      <c r="FW325">
        <v>26.13851</v>
      </c>
      <c r="FX325" s="1">
        <v>8.2179479999999999E-4</v>
      </c>
      <c r="FY325">
        <v>0.20746290000000001</v>
      </c>
      <c r="FZ325">
        <v>1.5531740000000001</v>
      </c>
      <c r="GA325">
        <v>26.079730000000001</v>
      </c>
      <c r="GB325" s="1">
        <v>7.4893349999999997E-4</v>
      </c>
      <c r="GC325">
        <v>0.18907280000000001</v>
      </c>
      <c r="GD325">
        <v>1.552964</v>
      </c>
      <c r="GE325">
        <v>25.731809999999999</v>
      </c>
      <c r="GF325" s="1">
        <v>6.8733089999999998E-4</v>
      </c>
      <c r="GG325">
        <v>0.17352980000000001</v>
      </c>
      <c r="GH325">
        <v>1.552789</v>
      </c>
      <c r="GI325">
        <v>25.526979999999998</v>
      </c>
      <c r="GJ325" s="1">
        <v>6.3463189999999996E-4</v>
      </c>
      <c r="GK325">
        <v>0.16023580000000001</v>
      </c>
      <c r="GL325">
        <v>1.552629</v>
      </c>
      <c r="GM325">
        <v>25.444649999999999</v>
      </c>
      <c r="GN325" s="1">
        <v>5.8886590000000003E-4</v>
      </c>
      <c r="GO325">
        <v>0.14868490000000001</v>
      </c>
      <c r="GP325">
        <v>1.5524659999999999</v>
      </c>
      <c r="GQ325">
        <v>25.430890000000002</v>
      </c>
      <c r="GR325" s="1">
        <v>5.4955270000000005E-4</v>
      </c>
      <c r="GS325">
        <v>0.1387671</v>
      </c>
      <c r="GT325">
        <v>1.552314</v>
      </c>
      <c r="GU325">
        <v>25.33924</v>
      </c>
      <c r="GV325" s="1">
        <v>5.1544440000000002E-4</v>
      </c>
      <c r="GW325">
        <v>0.13016349999999999</v>
      </c>
      <c r="GX325">
        <v>1.5522180000000001</v>
      </c>
      <c r="GY325">
        <v>25.47973</v>
      </c>
      <c r="GZ325" s="1">
        <v>4.8530570000000002E-4</v>
      </c>
      <c r="HA325">
        <v>0.12256019999999999</v>
      </c>
      <c r="HB325">
        <v>1.5521050000000001</v>
      </c>
      <c r="HC325">
        <v>25.754940000000001</v>
      </c>
      <c r="HD325" s="1">
        <v>4.586169E-4</v>
      </c>
      <c r="HE325">
        <v>0.11582290000000001</v>
      </c>
      <c r="HF325">
        <v>1.552027</v>
      </c>
      <c r="HG325">
        <v>25.95411</v>
      </c>
      <c r="HH325" s="1">
        <v>4.3503809999999998E-4</v>
      </c>
      <c r="HI325">
        <v>0.10987139999999999</v>
      </c>
      <c r="HJ325">
        <v>1.5519510000000001</v>
      </c>
      <c r="HK325">
        <v>25.706489999999999</v>
      </c>
      <c r="HL325" s="1">
        <v>4.139964E-4</v>
      </c>
      <c r="HM325">
        <v>0.10456219999999999</v>
      </c>
      <c r="HN325">
        <v>1.5518940000000001</v>
      </c>
      <c r="HO325">
        <v>25.17381</v>
      </c>
      <c r="HP325" s="1">
        <v>3.947194E-4</v>
      </c>
      <c r="HQ325" s="1">
        <v>9.9696839999999995E-2</v>
      </c>
      <c r="HR325">
        <v>1.551879</v>
      </c>
      <c r="HS325">
        <v>24.815909999999999</v>
      </c>
      <c r="HT325" s="1">
        <v>3.769825E-4</v>
      </c>
      <c r="HU325" s="1">
        <v>9.5221139999999996E-2</v>
      </c>
      <c r="HV325">
        <v>1.551847</v>
      </c>
      <c r="HW325">
        <v>24.671299999999999</v>
      </c>
      <c r="HX325" s="1">
        <v>3.6088070000000002E-4</v>
      </c>
      <c r="HY325" s="1">
        <v>9.1155559999999997E-2</v>
      </c>
      <c r="HZ325">
        <v>1.5518339999999999</v>
      </c>
      <c r="IA325">
        <v>24.92456</v>
      </c>
      <c r="IB325" s="1">
        <v>3.4607429999999997E-4</v>
      </c>
      <c r="IC325" s="1">
        <v>8.7416220000000003E-2</v>
      </c>
      <c r="ID325">
        <v>1.551823</v>
      </c>
      <c r="IE325">
        <v>25.2547</v>
      </c>
      <c r="IF325" s="1">
        <v>3.325418E-4</v>
      </c>
      <c r="IG325">
        <v>8.3998400000000001E-2</v>
      </c>
      <c r="IH325">
        <v>1.551847</v>
      </c>
      <c r="II325">
        <v>25.441569999999999</v>
      </c>
      <c r="IJ325" s="1">
        <v>3.202301E-4</v>
      </c>
      <c r="IK325" s="1">
        <v>8.0887269999999997E-2</v>
      </c>
      <c r="IL325">
        <v>1.551836</v>
      </c>
      <c r="IM325">
        <v>25.415620000000001</v>
      </c>
      <c r="IN325" s="1">
        <v>3.0885279999999998E-4</v>
      </c>
      <c r="IO325" s="1">
        <v>7.8016660000000002E-2</v>
      </c>
      <c r="IP325">
        <v>1.5518400000000001</v>
      </c>
      <c r="IQ325">
        <v>25.057770000000001</v>
      </c>
      <c r="IR325" s="1">
        <v>2.9824069999999999E-4</v>
      </c>
      <c r="IS325" s="1">
        <v>7.533571E-2</v>
      </c>
      <c r="IT325">
        <v>1.5518320000000001</v>
      </c>
      <c r="IU325">
        <v>24.727499999999999</v>
      </c>
      <c r="IV325" s="1">
        <v>2.8812029999999999E-4</v>
      </c>
      <c r="IW325" s="1">
        <v>7.2781559999999995E-2</v>
      </c>
      <c r="IX325">
        <v>1.5518259999999999</v>
      </c>
      <c r="IY325">
        <v>24.561219999999999</v>
      </c>
      <c r="IZ325" s="1">
        <v>2.7849370000000001E-4</v>
      </c>
      <c r="JA325" s="1">
        <v>7.0353089999999993E-2</v>
      </c>
      <c r="JB325">
        <v>1.551822</v>
      </c>
      <c r="JC325">
        <v>24.53687</v>
      </c>
      <c r="JD325" s="1">
        <v>2.6939359999999997E-4</v>
      </c>
      <c r="JE325" s="1">
        <v>6.8057389999999995E-2</v>
      </c>
      <c r="JF325">
        <v>1.551795</v>
      </c>
      <c r="JG325">
        <v>24.97569</v>
      </c>
      <c r="JH325" s="1">
        <v>2.6089260000000002E-4</v>
      </c>
      <c r="JI325" s="1">
        <v>6.5910930000000006E-2</v>
      </c>
      <c r="JJ325">
        <v>1.5517909999999999</v>
      </c>
      <c r="JK325">
        <v>25.450520000000001</v>
      </c>
      <c r="JL325" s="1">
        <v>2.5277740000000001E-4</v>
      </c>
      <c r="JM325" s="1">
        <v>6.3862349999999998E-2</v>
      </c>
      <c r="JN325">
        <v>1.5517380000000001</v>
      </c>
      <c r="JO325">
        <v>25.754539999999999</v>
      </c>
      <c r="JP325" s="1">
        <v>2.4483719999999999E-4</v>
      </c>
      <c r="JQ325" s="1">
        <v>6.1862170000000001E-2</v>
      </c>
      <c r="JR325">
        <v>1.551652</v>
      </c>
      <c r="JS325">
        <v>25.79157</v>
      </c>
      <c r="JT325" s="1">
        <v>2.370966E-4</v>
      </c>
      <c r="JU325" s="1">
        <v>5.990943E-2</v>
      </c>
      <c r="JV325">
        <v>1.551588</v>
      </c>
      <c r="JW325">
        <v>25.615179999999999</v>
      </c>
      <c r="JX325" s="1">
        <v>2.2955799999999999E-4</v>
      </c>
      <c r="JY325" s="1">
        <v>5.8009610000000003E-2</v>
      </c>
      <c r="JZ325">
        <v>1.5515190000000001</v>
      </c>
      <c r="KA325">
        <v>25.26079</v>
      </c>
      <c r="KB325" s="1">
        <v>2.2245119999999999E-4</v>
      </c>
      <c r="KC325" s="1">
        <v>5.6216040000000002E-2</v>
      </c>
      <c r="KD325">
        <v>1.5514129999999999</v>
      </c>
      <c r="KE325">
        <v>24.99475</v>
      </c>
      <c r="KF325" s="1">
        <v>2.157983E-4</v>
      </c>
      <c r="KG325" s="1">
        <v>5.4538589999999998E-2</v>
      </c>
      <c r="KH325">
        <v>1.551318</v>
      </c>
      <c r="KI325">
        <v>24.851099999999999</v>
      </c>
      <c r="KJ325" s="1">
        <v>2.0931309999999999E-4</v>
      </c>
      <c r="KK325" s="1">
        <v>5.2905969999999997E-2</v>
      </c>
      <c r="KL325">
        <v>1.5511980000000001</v>
      </c>
      <c r="KM325">
        <v>25.257429999999999</v>
      </c>
      <c r="KN325" s="1">
        <v>2.0291250000000001E-4</v>
      </c>
      <c r="KO325" s="1">
        <v>5.129363E-2</v>
      </c>
      <c r="KP325">
        <v>1.5510809999999999</v>
      </c>
      <c r="KQ325">
        <v>25.80827</v>
      </c>
      <c r="KR325" s="1">
        <v>1.967366E-4</v>
      </c>
      <c r="KS325">
        <v>4.9736299999999997E-2</v>
      </c>
      <c r="KT325">
        <v>1.55094</v>
      </c>
      <c r="KU325">
        <v>26.342079999999999</v>
      </c>
      <c r="KV325" s="1">
        <v>1.907658E-4</v>
      </c>
      <c r="KW325" s="1">
        <v>4.8231879999999998E-2</v>
      </c>
      <c r="KX325">
        <v>1.5507899999999999</v>
      </c>
      <c r="KY325">
        <v>26.638839999999998</v>
      </c>
      <c r="KZ325" s="1">
        <v>1.85093E-4</v>
      </c>
      <c r="LA325" s="1">
        <v>4.6802059999999999E-2</v>
      </c>
      <c r="LB325">
        <v>1.5506709999999999</v>
      </c>
      <c r="LC325">
        <v>26.42353</v>
      </c>
      <c r="LD325" s="1">
        <v>1.797205E-4</v>
      </c>
      <c r="LE325">
        <v>4.5447599999999998E-2</v>
      </c>
      <c r="LF325">
        <v>1.550505</v>
      </c>
      <c r="LG325">
        <v>25.97972</v>
      </c>
      <c r="LH325" s="1">
        <v>1.744436E-4</v>
      </c>
      <c r="LI325" s="1">
        <v>4.4118409999999997E-2</v>
      </c>
      <c r="LJ325">
        <v>1.5503560000000001</v>
      </c>
      <c r="LK325">
        <v>25.638300000000001</v>
      </c>
      <c r="LL325" s="1">
        <v>1.694094E-4</v>
      </c>
      <c r="LM325" s="1">
        <v>4.2849480000000002E-2</v>
      </c>
      <c r="LN325">
        <v>1.5502100000000001</v>
      </c>
      <c r="LO325">
        <v>25.541250000000002</v>
      </c>
      <c r="LP325" s="1">
        <v>1.645083E-4</v>
      </c>
      <c r="LQ325" s="1">
        <v>4.1613940000000002E-2</v>
      </c>
      <c r="LR325">
        <v>1.5500370000000001</v>
      </c>
      <c r="LS325">
        <v>26.106760000000001</v>
      </c>
      <c r="LT325" s="1">
        <v>1.597251E-4</v>
      </c>
      <c r="LU325" s="1">
        <v>4.0408960000000001E-2</v>
      </c>
      <c r="LV325">
        <v>1.5498860000000001</v>
      </c>
      <c r="LW325">
        <v>26.772189999999998</v>
      </c>
      <c r="LX325" s="1">
        <v>1.552046E-4</v>
      </c>
      <c r="LY325" s="1">
        <v>3.9268329999999997E-2</v>
      </c>
      <c r="LZ325">
        <v>1.5497620000000001</v>
      </c>
      <c r="MA325">
        <v>27.324729999999999</v>
      </c>
      <c r="MB325" s="1">
        <v>1.5080700000000001E-4</v>
      </c>
      <c r="MC325" s="1">
        <v>3.8159289999999998E-2</v>
      </c>
      <c r="MD325">
        <v>1.5496270000000001</v>
      </c>
      <c r="ME325">
        <v>27.684819999999998</v>
      </c>
      <c r="MF325" s="1">
        <v>1.46556E-4</v>
      </c>
      <c r="MG325" s="1">
        <v>3.7087080000000001E-2</v>
      </c>
      <c r="MH325">
        <v>1.5494650000000001</v>
      </c>
      <c r="MI325">
        <v>27.589099999999998</v>
      </c>
      <c r="MJ325" s="1">
        <v>1.425617E-4</v>
      </c>
      <c r="MK325" s="1">
        <v>3.6079779999999999E-2</v>
      </c>
      <c r="ML325">
        <v>1.5493669999999999</v>
      </c>
      <c r="MM325">
        <v>27.314109999999999</v>
      </c>
      <c r="MN325" s="1">
        <v>1.3875690000000001E-4</v>
      </c>
      <c r="MO325" s="1">
        <v>3.5118770000000001E-2</v>
      </c>
      <c r="MP325">
        <v>1.549228</v>
      </c>
      <c r="MQ325">
        <v>27.02946</v>
      </c>
      <c r="MR325" s="1">
        <v>1.3499869999999999E-4</v>
      </c>
      <c r="MS325" s="1">
        <v>3.4170789999999999E-2</v>
      </c>
      <c r="MT325">
        <v>1.5491060000000001</v>
      </c>
      <c r="MU325">
        <v>26.818269999999998</v>
      </c>
      <c r="MV325" s="1">
        <v>1.313675E-4</v>
      </c>
      <c r="MW325" s="1">
        <v>3.3253930000000001E-2</v>
      </c>
      <c r="MX325">
        <v>1.5490010000000001</v>
      </c>
      <c r="MY325">
        <v>26.715520000000001</v>
      </c>
      <c r="MZ325" s="1">
        <v>1.2795140000000001E-4</v>
      </c>
      <c r="NA325" s="1">
        <v>3.2391490000000002E-2</v>
      </c>
      <c r="NB325">
        <v>1.5488690000000001</v>
      </c>
      <c r="NC325">
        <v>26.826029999999999</v>
      </c>
      <c r="ND325" s="1">
        <v>1.246086E-4</v>
      </c>
      <c r="NE325" s="1">
        <v>3.154792E-2</v>
      </c>
      <c r="NF325">
        <v>1.548753</v>
      </c>
      <c r="NG325">
        <v>27.158529999999999</v>
      </c>
      <c r="NH325" s="1">
        <v>1.212278E-4</v>
      </c>
      <c r="NI325" s="1">
        <v>3.0695150000000001E-2</v>
      </c>
      <c r="NJ325">
        <v>1.548645</v>
      </c>
      <c r="NK325">
        <v>27.160530000000001</v>
      </c>
      <c r="NL325" s="1">
        <v>1.179173E-4</v>
      </c>
      <c r="NM325">
        <v>2.98591E-2</v>
      </c>
      <c r="NN325">
        <v>1.548548</v>
      </c>
      <c r="NO325">
        <v>26.860710000000001</v>
      </c>
      <c r="NP325" s="1">
        <v>1.146572E-4</v>
      </c>
      <c r="NQ325" s="1">
        <v>2.9035849999999998E-2</v>
      </c>
      <c r="NR325">
        <v>1.548424</v>
      </c>
      <c r="NS325">
        <v>26.5518</v>
      </c>
      <c r="NT325" s="1">
        <v>1.11532E-4</v>
      </c>
      <c r="NU325" s="1">
        <v>2.8246960000000002E-2</v>
      </c>
      <c r="NV325">
        <v>1.548316</v>
      </c>
      <c r="NW325">
        <v>26.357019999999999</v>
      </c>
      <c r="NX325" s="1">
        <v>1.085574E-4</v>
      </c>
      <c r="NY325" s="1">
        <v>2.749426E-2</v>
      </c>
      <c r="NZ325">
        <v>1.548187</v>
      </c>
      <c r="OA325">
        <v>26.234269999999999</v>
      </c>
      <c r="OB325" s="1">
        <v>1.0567539999999999E-4</v>
      </c>
      <c r="OC325" s="1">
        <v>2.6766669999999999E-2</v>
      </c>
      <c r="OD325">
        <v>1.5480750000000001</v>
      </c>
      <c r="OE325">
        <v>26.515820000000001</v>
      </c>
      <c r="OF325" s="1">
        <v>1.027995E-4</v>
      </c>
      <c r="OG325" s="1">
        <v>2.604072E-2</v>
      </c>
      <c r="OH325">
        <v>1.5479609999999999</v>
      </c>
      <c r="OI325">
        <v>26.927</v>
      </c>
      <c r="OJ325" s="1">
        <v>9.9944499999999998E-5</v>
      </c>
      <c r="OK325" s="1">
        <v>2.5319540000000001E-2</v>
      </c>
    </row>
    <row r="326" spans="1:401" x14ac:dyDescent="0.35">
      <c r="A326">
        <v>332</v>
      </c>
      <c r="B326" t="s">
        <v>4</v>
      </c>
      <c r="C326" t="s">
        <v>181</v>
      </c>
      <c r="D326" t="s">
        <v>330</v>
      </c>
      <c r="E326">
        <v>836.55409999999995</v>
      </c>
      <c r="F326">
        <v>1.0587709999999999</v>
      </c>
      <c r="G326">
        <v>26.22146</v>
      </c>
      <c r="H326">
        <v>0</v>
      </c>
      <c r="I326">
        <v>0</v>
      </c>
      <c r="J326">
        <v>1.0587299999999999</v>
      </c>
      <c r="K326">
        <v>26.174420000000001</v>
      </c>
      <c r="L326">
        <v>0</v>
      </c>
      <c r="M326">
        <v>0</v>
      </c>
      <c r="N326">
        <v>1.0586370000000001</v>
      </c>
      <c r="O326">
        <v>25.9831</v>
      </c>
      <c r="P326">
        <v>0</v>
      </c>
      <c r="Q326">
        <v>0</v>
      </c>
      <c r="R326">
        <v>1.0584990000000001</v>
      </c>
      <c r="S326">
        <v>25.607279999999999</v>
      </c>
      <c r="T326">
        <v>0</v>
      </c>
      <c r="U326">
        <v>0</v>
      </c>
      <c r="V326">
        <v>1.0583279999999999</v>
      </c>
      <c r="W326">
        <v>25.30292</v>
      </c>
      <c r="X326">
        <v>0</v>
      </c>
      <c r="Y326">
        <v>0</v>
      </c>
      <c r="Z326">
        <v>1.058095</v>
      </c>
      <c r="AA326">
        <v>24.93927</v>
      </c>
      <c r="AB326">
        <v>0</v>
      </c>
      <c r="AC326">
        <v>0</v>
      </c>
      <c r="AD326">
        <v>1.057855</v>
      </c>
      <c r="AE326">
        <v>24.646599999999999</v>
      </c>
      <c r="AF326">
        <v>0</v>
      </c>
      <c r="AG326">
        <v>0</v>
      </c>
      <c r="AH326">
        <v>1.0576000000000001</v>
      </c>
      <c r="AI326">
        <v>24.502310000000001</v>
      </c>
      <c r="AJ326">
        <v>0</v>
      </c>
      <c r="AK326">
        <v>0</v>
      </c>
      <c r="AL326">
        <v>1.0572999999999999</v>
      </c>
      <c r="AM326">
        <v>24.515879999999999</v>
      </c>
      <c r="AN326">
        <v>0</v>
      </c>
      <c r="AO326">
        <v>0</v>
      </c>
      <c r="AP326">
        <v>1.057005</v>
      </c>
      <c r="AQ326">
        <v>24.930219999999998</v>
      </c>
      <c r="AR326">
        <v>0</v>
      </c>
      <c r="AS326">
        <v>0</v>
      </c>
      <c r="AT326">
        <v>1.0567200000000001</v>
      </c>
      <c r="AU326">
        <v>25.413309999999999</v>
      </c>
      <c r="AV326">
        <v>0</v>
      </c>
      <c r="AW326">
        <v>0</v>
      </c>
      <c r="AX326">
        <v>1.0564169999999999</v>
      </c>
      <c r="AY326">
        <v>25.552769999999999</v>
      </c>
      <c r="AZ326">
        <v>0</v>
      </c>
      <c r="BA326">
        <v>0</v>
      </c>
      <c r="BB326">
        <v>1.0561259999999999</v>
      </c>
      <c r="BC326">
        <v>25.444680000000002</v>
      </c>
      <c r="BD326">
        <v>0</v>
      </c>
      <c r="BE326">
        <v>0</v>
      </c>
      <c r="BF326">
        <v>1.0558609999999999</v>
      </c>
      <c r="BG326">
        <v>24.993279999999999</v>
      </c>
      <c r="BH326">
        <v>0</v>
      </c>
      <c r="BI326">
        <v>0</v>
      </c>
      <c r="BJ326">
        <v>1.0555639999999999</v>
      </c>
      <c r="BK326">
        <v>24.40596</v>
      </c>
      <c r="BL326" s="1">
        <v>4.3921400000000004E-28</v>
      </c>
      <c r="BM326" s="1">
        <v>2.3725480000000001E-25</v>
      </c>
      <c r="BN326">
        <v>1.055312</v>
      </c>
      <c r="BO326">
        <v>23.994789999999998</v>
      </c>
      <c r="BP326" s="1">
        <v>7.4328699999999997E-20</v>
      </c>
      <c r="BQ326" s="1">
        <v>4.4110399999999999E-17</v>
      </c>
      <c r="BR326">
        <v>1.0550710000000001</v>
      </c>
      <c r="BS326">
        <v>23.742999999999999</v>
      </c>
      <c r="BT326" s="1">
        <v>2.521393E-10</v>
      </c>
      <c r="BU326" s="1">
        <v>1.2257280000000001E-7</v>
      </c>
      <c r="BV326">
        <v>1.0548709999999999</v>
      </c>
      <c r="BW326">
        <v>23.921669999999999</v>
      </c>
      <c r="BX326" s="1">
        <v>1.7075740000000001E-6</v>
      </c>
      <c r="BY326" s="1">
        <v>9.109888E-4</v>
      </c>
      <c r="BZ326">
        <v>1.054656</v>
      </c>
      <c r="CA326">
        <v>24.272390000000001</v>
      </c>
      <c r="CB326" s="1">
        <v>6.954722E-4</v>
      </c>
      <c r="CC326">
        <v>0.39009670000000002</v>
      </c>
      <c r="CD326">
        <v>1.054519</v>
      </c>
      <c r="CE326">
        <v>24.491669999999999</v>
      </c>
      <c r="CF326" s="1">
        <v>5.1901019999999999E-2</v>
      </c>
      <c r="CG326">
        <v>30.28425</v>
      </c>
      <c r="CH326">
        <v>1.0543739999999999</v>
      </c>
      <c r="CI326">
        <v>24.681809999999999</v>
      </c>
      <c r="CJ326">
        <v>1.0749580000000001</v>
      </c>
      <c r="CK326">
        <v>648.36109999999996</v>
      </c>
      <c r="CL326">
        <v>1.05426</v>
      </c>
      <c r="CM326">
        <v>24.546679999999999</v>
      </c>
      <c r="CN326">
        <v>7.8575460000000001</v>
      </c>
      <c r="CO326">
        <v>4880.1549999999997</v>
      </c>
      <c r="CP326">
        <v>1.0541970000000001</v>
      </c>
      <c r="CQ326">
        <v>24.171389999999999</v>
      </c>
      <c r="CR326">
        <v>23.927790000000002</v>
      </c>
      <c r="CS326">
        <v>15250.67</v>
      </c>
      <c r="CT326">
        <v>1.05413</v>
      </c>
      <c r="CU326">
        <v>23.795449999999999</v>
      </c>
      <c r="CV326">
        <v>34.323619999999998</v>
      </c>
      <c r="CW326">
        <v>22395.95</v>
      </c>
      <c r="CX326">
        <v>1.054103</v>
      </c>
      <c r="CY326">
        <v>23.580100000000002</v>
      </c>
      <c r="CZ326">
        <v>25.59404</v>
      </c>
      <c r="DA326">
        <v>17055.41</v>
      </c>
      <c r="DB326">
        <v>1.054071</v>
      </c>
      <c r="DC326">
        <v>23.97269</v>
      </c>
      <c r="DD326">
        <v>10.7247</v>
      </c>
      <c r="DE326">
        <v>7285.6850000000004</v>
      </c>
      <c r="DF326">
        <v>1.0540609999999999</v>
      </c>
      <c r="DG326">
        <v>24.557390000000002</v>
      </c>
      <c r="DH326">
        <v>2.7038989999999998</v>
      </c>
      <c r="DI326">
        <v>1869.133</v>
      </c>
      <c r="DJ326">
        <v>1.054074</v>
      </c>
      <c r="DK326">
        <v>25.151589999999999</v>
      </c>
      <c r="DL326">
        <v>0.43910709999999997</v>
      </c>
      <c r="DM326">
        <v>308.09140000000002</v>
      </c>
      <c r="DN326">
        <v>1.054108</v>
      </c>
      <c r="DO326">
        <v>25.589320000000001</v>
      </c>
      <c r="DP326" s="1">
        <v>5.3254839999999998E-2</v>
      </c>
      <c r="DQ326">
        <v>37.55348</v>
      </c>
      <c r="DR326">
        <v>1.054109</v>
      </c>
      <c r="DS326">
        <v>25.539570000000001</v>
      </c>
      <c r="DT326" s="1">
        <v>9.5316540000000005E-3</v>
      </c>
      <c r="DU326">
        <v>6.4885469999999996</v>
      </c>
      <c r="DV326">
        <v>1.0541469999999999</v>
      </c>
      <c r="DW326">
        <v>25.27233</v>
      </c>
      <c r="DX326" s="1">
        <v>5.2831079999999999E-3</v>
      </c>
      <c r="DY326">
        <v>3.4870070000000002</v>
      </c>
      <c r="DZ326">
        <v>1.0541609999999999</v>
      </c>
      <c r="EA326">
        <v>25.02337</v>
      </c>
      <c r="EB326" s="1">
        <v>4.2811259999999997E-3</v>
      </c>
      <c r="EC326">
        <v>2.8148070000000001</v>
      </c>
      <c r="ED326">
        <v>1.0541720000000001</v>
      </c>
      <c r="EE326">
        <v>24.89236</v>
      </c>
      <c r="EF326" s="1">
        <v>3.5994740000000001E-3</v>
      </c>
      <c r="EG326">
        <v>2.3656999999999999</v>
      </c>
      <c r="EH326">
        <v>1.054165</v>
      </c>
      <c r="EI326">
        <v>25.155830000000002</v>
      </c>
      <c r="EJ326" s="1">
        <v>3.0460439999999999E-3</v>
      </c>
      <c r="EK326">
        <v>2.0016189999999998</v>
      </c>
      <c r="EL326">
        <v>1.0541590000000001</v>
      </c>
      <c r="EM326">
        <v>25.64367</v>
      </c>
      <c r="EN326" s="1">
        <v>2.5917840000000002E-3</v>
      </c>
      <c r="EO326">
        <v>1.7028319999999999</v>
      </c>
      <c r="EP326">
        <v>1.0541180000000001</v>
      </c>
      <c r="EQ326">
        <v>26.116759999999999</v>
      </c>
      <c r="ER326" s="1">
        <v>2.2193310000000002E-3</v>
      </c>
      <c r="ES326">
        <v>1.4578199999999999</v>
      </c>
      <c r="ET326">
        <v>1.0540830000000001</v>
      </c>
      <c r="EU326">
        <v>26.383040000000001</v>
      </c>
      <c r="EV326" s="1">
        <v>1.9137710000000001E-3</v>
      </c>
      <c r="EW326">
        <v>1.2568680000000001</v>
      </c>
      <c r="EX326">
        <v>1.0540179999999999</v>
      </c>
      <c r="EY326">
        <v>26.15202</v>
      </c>
      <c r="EZ326" s="1">
        <v>1.662157E-3</v>
      </c>
      <c r="FA326">
        <v>1.091442</v>
      </c>
      <c r="FB326">
        <v>1.05393</v>
      </c>
      <c r="FC326">
        <v>25.722390000000001</v>
      </c>
      <c r="FD326" s="1">
        <v>1.454566E-3</v>
      </c>
      <c r="FE326">
        <v>0.95498090000000002</v>
      </c>
      <c r="FF326">
        <v>1.0538419999999999</v>
      </c>
      <c r="FG326">
        <v>25.395029999999998</v>
      </c>
      <c r="FH326" s="1">
        <v>1.282076E-3</v>
      </c>
      <c r="FI326">
        <v>0.84160429999999997</v>
      </c>
      <c r="FJ326">
        <v>1.0537510000000001</v>
      </c>
      <c r="FK326">
        <v>25.224150000000002</v>
      </c>
      <c r="FL326" s="1">
        <v>1.13726E-3</v>
      </c>
      <c r="FM326">
        <v>0.74649209999999999</v>
      </c>
      <c r="FN326">
        <v>1.0536509999999999</v>
      </c>
      <c r="FO326">
        <v>25.558540000000001</v>
      </c>
      <c r="FP326" s="1">
        <v>1.015019E-3</v>
      </c>
      <c r="FQ326">
        <v>0.66619759999999995</v>
      </c>
      <c r="FR326">
        <v>1.053544</v>
      </c>
      <c r="FS326">
        <v>25.9818</v>
      </c>
      <c r="FT326" s="1">
        <v>9.1155079999999996E-4</v>
      </c>
      <c r="FU326">
        <v>0.59822010000000003</v>
      </c>
      <c r="FV326">
        <v>1.0534380000000001</v>
      </c>
      <c r="FW326">
        <v>26.1508</v>
      </c>
      <c r="FX326" s="1">
        <v>8.2437009999999998E-4</v>
      </c>
      <c r="FY326">
        <v>0.54094810000000004</v>
      </c>
      <c r="FZ326">
        <v>1.0533170000000001</v>
      </c>
      <c r="GA326">
        <v>26.101009999999999</v>
      </c>
      <c r="GB326" s="1">
        <v>7.5110309999999996E-4</v>
      </c>
      <c r="GC326">
        <v>0.49281459999999999</v>
      </c>
      <c r="GD326">
        <v>1.053196</v>
      </c>
      <c r="GE326">
        <v>25.746980000000001</v>
      </c>
      <c r="GF326" s="1">
        <v>6.891706E-4</v>
      </c>
      <c r="GG326">
        <v>0.45214179999999998</v>
      </c>
      <c r="GH326">
        <v>1.053083</v>
      </c>
      <c r="GI326">
        <v>25.539259999999999</v>
      </c>
      <c r="GJ326" s="1">
        <v>6.3622280000000004E-4</v>
      </c>
      <c r="GK326">
        <v>0.41739209999999999</v>
      </c>
      <c r="GL326">
        <v>1.052997</v>
      </c>
      <c r="GM326">
        <v>25.450790000000001</v>
      </c>
      <c r="GN326" s="1">
        <v>5.9024570000000001E-4</v>
      </c>
      <c r="GO326">
        <v>0.38720009999999999</v>
      </c>
      <c r="GP326">
        <v>1.052891</v>
      </c>
      <c r="GQ326">
        <v>25.437480000000001</v>
      </c>
      <c r="GR326" s="1">
        <v>5.5073359999999996E-4</v>
      </c>
      <c r="GS326">
        <v>0.36126350000000002</v>
      </c>
      <c r="GT326">
        <v>1.0527899999999999</v>
      </c>
      <c r="GU326">
        <v>25.348210000000002</v>
      </c>
      <c r="GV326" s="1">
        <v>5.1648079999999999E-4</v>
      </c>
      <c r="GW326">
        <v>0.3387868</v>
      </c>
      <c r="GX326">
        <v>1.0527260000000001</v>
      </c>
      <c r="GY326">
        <v>25.49173</v>
      </c>
      <c r="GZ326" s="1">
        <v>4.862259E-4</v>
      </c>
      <c r="HA326">
        <v>0.31893880000000002</v>
      </c>
      <c r="HB326">
        <v>1.052654</v>
      </c>
      <c r="HC326">
        <v>25.771540000000002</v>
      </c>
      <c r="HD326" s="1">
        <v>4.5942930000000002E-4</v>
      </c>
      <c r="HE326">
        <v>0.30134620000000001</v>
      </c>
      <c r="HF326">
        <v>1.052603</v>
      </c>
      <c r="HG326">
        <v>25.974340000000002</v>
      </c>
      <c r="HH326" s="1">
        <v>4.357578E-4</v>
      </c>
      <c r="HI326">
        <v>0.28580840000000002</v>
      </c>
      <c r="HJ326">
        <v>1.052556</v>
      </c>
      <c r="HK326">
        <v>25.73441</v>
      </c>
      <c r="HL326" s="1">
        <v>4.1464619999999997E-4</v>
      </c>
      <c r="HM326">
        <v>0.2719588</v>
      </c>
      <c r="HN326">
        <v>1.052538</v>
      </c>
      <c r="HO326">
        <v>25.192250000000001</v>
      </c>
      <c r="HP326" s="1">
        <v>3.9532059999999999E-4</v>
      </c>
      <c r="HQ326">
        <v>0.25928230000000002</v>
      </c>
      <c r="HR326">
        <v>1.052511</v>
      </c>
      <c r="HS326">
        <v>24.827500000000001</v>
      </c>
      <c r="HT326" s="1">
        <v>3.7753139999999999E-4</v>
      </c>
      <c r="HU326">
        <v>0.2476179</v>
      </c>
      <c r="HV326">
        <v>1.052508</v>
      </c>
      <c r="HW326">
        <v>24.673850000000002</v>
      </c>
      <c r="HX326" s="1">
        <v>3.613806E-4</v>
      </c>
      <c r="HY326">
        <v>0.23701659999999999</v>
      </c>
      <c r="HZ326">
        <v>1.052502</v>
      </c>
      <c r="IA326">
        <v>24.92689</v>
      </c>
      <c r="IB326" s="1">
        <v>3.4653530000000002E-4</v>
      </c>
      <c r="IC326">
        <v>0.2272747</v>
      </c>
      <c r="ID326">
        <v>1.052495</v>
      </c>
      <c r="IE326">
        <v>25.263860000000001</v>
      </c>
      <c r="IF326" s="1">
        <v>3.329591E-4</v>
      </c>
      <c r="IG326">
        <v>0.21836159999999999</v>
      </c>
      <c r="IH326">
        <v>1.0525119999999999</v>
      </c>
      <c r="II326">
        <v>25.459389999999999</v>
      </c>
      <c r="IJ326" s="1">
        <v>3.2061250000000002E-4</v>
      </c>
      <c r="IK326">
        <v>0.21025369999999999</v>
      </c>
      <c r="IL326">
        <v>1.0525070000000001</v>
      </c>
      <c r="IM326">
        <v>25.437239999999999</v>
      </c>
      <c r="IN326" s="1">
        <v>3.092072E-4</v>
      </c>
      <c r="IO326">
        <v>0.20277680000000001</v>
      </c>
      <c r="IP326">
        <v>1.052527</v>
      </c>
      <c r="IQ326">
        <v>25.08042</v>
      </c>
      <c r="IR326" s="1">
        <v>2.9857629999999999E-4</v>
      </c>
      <c r="IS326">
        <v>0.19579949999999999</v>
      </c>
      <c r="IT326">
        <v>1.0525059999999999</v>
      </c>
      <c r="IU326">
        <v>24.740100000000002</v>
      </c>
      <c r="IV326" s="1">
        <v>2.8843960000000002E-4</v>
      </c>
      <c r="IW326">
        <v>0.1891554</v>
      </c>
      <c r="IX326">
        <v>1.052503</v>
      </c>
      <c r="IY326">
        <v>24.569040000000001</v>
      </c>
      <c r="IZ326" s="1">
        <v>2.7879830000000002E-4</v>
      </c>
      <c r="JA326">
        <v>0.18283930000000001</v>
      </c>
      <c r="JB326">
        <v>1.052502</v>
      </c>
      <c r="JC326">
        <v>24.539960000000001</v>
      </c>
      <c r="JD326" s="1">
        <v>2.6967799999999998E-4</v>
      </c>
      <c r="JE326">
        <v>0.1768624</v>
      </c>
      <c r="JF326">
        <v>1.052484</v>
      </c>
      <c r="JG326">
        <v>24.981359999999999</v>
      </c>
      <c r="JH326" s="1">
        <v>2.6116060000000001E-4</v>
      </c>
      <c r="JI326">
        <v>0.17127600000000001</v>
      </c>
      <c r="JJ326">
        <v>1.052484</v>
      </c>
      <c r="JK326">
        <v>25.457159999999998</v>
      </c>
      <c r="JL326" s="1">
        <v>2.5303670000000002E-4</v>
      </c>
      <c r="JM326">
        <v>0.1659515</v>
      </c>
      <c r="JN326">
        <v>1.0524480000000001</v>
      </c>
      <c r="JO326">
        <v>25.765930000000001</v>
      </c>
      <c r="JP326" s="1">
        <v>2.4509070000000002E-4</v>
      </c>
      <c r="JQ326">
        <v>0.1607557</v>
      </c>
      <c r="JR326">
        <v>1.0524070000000001</v>
      </c>
      <c r="JS326">
        <v>25.807790000000001</v>
      </c>
      <c r="JT326" s="1">
        <v>2.3734360000000001E-4</v>
      </c>
      <c r="JU326">
        <v>0.15568119999999999</v>
      </c>
      <c r="JV326">
        <v>1.052368</v>
      </c>
      <c r="JW326">
        <v>25.632909999999999</v>
      </c>
      <c r="JX326" s="1">
        <v>2.2979590000000001E-4</v>
      </c>
      <c r="JY326">
        <v>0.1507424</v>
      </c>
      <c r="JZ326">
        <v>1.052305</v>
      </c>
      <c r="KA326">
        <v>25.275079999999999</v>
      </c>
      <c r="KB326" s="1">
        <v>2.226737E-4</v>
      </c>
      <c r="KC326">
        <v>0.14607390000000001</v>
      </c>
      <c r="KD326">
        <v>1.052252</v>
      </c>
      <c r="KE326">
        <v>25.006869999999999</v>
      </c>
      <c r="KF326" s="1">
        <v>2.1600800000000001E-4</v>
      </c>
      <c r="KG326">
        <v>0.14170820000000001</v>
      </c>
      <c r="KH326">
        <v>1.0521720000000001</v>
      </c>
      <c r="KI326">
        <v>24.856919999999999</v>
      </c>
      <c r="KJ326" s="1">
        <v>2.095222E-4</v>
      </c>
      <c r="KK326">
        <v>0.13747090000000001</v>
      </c>
      <c r="KL326">
        <v>1.0521100000000001</v>
      </c>
      <c r="KM326">
        <v>25.258949999999999</v>
      </c>
      <c r="KN326" s="1">
        <v>2.0311569999999999E-4</v>
      </c>
      <c r="KO326">
        <v>0.1332816</v>
      </c>
      <c r="KP326">
        <v>1.052017</v>
      </c>
      <c r="KQ326">
        <v>25.81026</v>
      </c>
      <c r="KR326" s="1">
        <v>1.9693280000000001E-4</v>
      </c>
      <c r="KS326">
        <v>0.12923399999999999</v>
      </c>
      <c r="KT326">
        <v>1.0519419999999999</v>
      </c>
      <c r="KU326">
        <v>26.349540000000001</v>
      </c>
      <c r="KV326" s="1">
        <v>1.909542E-4</v>
      </c>
      <c r="KW326">
        <v>0.1253223</v>
      </c>
      <c r="KX326">
        <v>1.051841</v>
      </c>
      <c r="KY326">
        <v>26.654039999999998</v>
      </c>
      <c r="KZ326" s="1">
        <v>1.8527060000000001E-4</v>
      </c>
      <c r="LA326">
        <v>0.1216014</v>
      </c>
      <c r="LB326">
        <v>1.051763</v>
      </c>
      <c r="LC326">
        <v>26.445460000000001</v>
      </c>
      <c r="LD326" s="1">
        <v>1.7989239999999999E-4</v>
      </c>
      <c r="LE326">
        <v>0.11808159999999999</v>
      </c>
      <c r="LF326">
        <v>1.051652</v>
      </c>
      <c r="LG326">
        <v>25.99822</v>
      </c>
      <c r="LH326" s="1">
        <v>1.7461049999999999E-4</v>
      </c>
      <c r="LI326">
        <v>0.1146267</v>
      </c>
      <c r="LJ326">
        <v>1.0515540000000001</v>
      </c>
      <c r="LK326">
        <v>25.651350000000001</v>
      </c>
      <c r="LL326" s="1">
        <v>1.6956910000000001E-4</v>
      </c>
      <c r="LM326">
        <v>0.11132640000000001</v>
      </c>
      <c r="LN326">
        <v>1.051458</v>
      </c>
      <c r="LO326">
        <v>25.54383</v>
      </c>
      <c r="LP326" s="1">
        <v>1.646657E-4</v>
      </c>
      <c r="LQ326">
        <v>0.1081187</v>
      </c>
      <c r="LR326">
        <v>1.0513429999999999</v>
      </c>
      <c r="LS326">
        <v>26.108139999999999</v>
      </c>
      <c r="LT326" s="1">
        <v>1.598754E-4</v>
      </c>
      <c r="LU326">
        <v>0.10498490000000001</v>
      </c>
      <c r="LV326">
        <v>1.0512600000000001</v>
      </c>
      <c r="LW326">
        <v>26.775069999999999</v>
      </c>
      <c r="LX326" s="1">
        <v>1.55348E-4</v>
      </c>
      <c r="LY326">
        <v>0.1020181</v>
      </c>
      <c r="LZ326">
        <v>1.051177</v>
      </c>
      <c r="MA326">
        <v>27.335039999999999</v>
      </c>
      <c r="MB326" s="1">
        <v>1.509475E-4</v>
      </c>
      <c r="MC326" s="1">
        <v>9.9137669999999997E-2</v>
      </c>
      <c r="MD326">
        <v>1.0510710000000001</v>
      </c>
      <c r="ME326">
        <v>27.698619999999998</v>
      </c>
      <c r="MF326" s="1">
        <v>1.4668990000000001E-4</v>
      </c>
      <c r="MG326" s="1">
        <v>9.6349340000000006E-2</v>
      </c>
      <c r="MH326">
        <v>1.050997</v>
      </c>
      <c r="MI326">
        <v>27.60811</v>
      </c>
      <c r="MJ326" s="1">
        <v>1.426872E-4</v>
      </c>
      <c r="MK326" s="1">
        <v>9.3726829999999997E-2</v>
      </c>
      <c r="ML326">
        <v>1.0509170000000001</v>
      </c>
      <c r="MM326">
        <v>27.327310000000001</v>
      </c>
      <c r="MN326" s="1">
        <v>1.388789E-4</v>
      </c>
      <c r="MO326" s="1">
        <v>9.1229809999999995E-2</v>
      </c>
      <c r="MP326">
        <v>1.050824</v>
      </c>
      <c r="MQ326">
        <v>27.04175</v>
      </c>
      <c r="MR326" s="1">
        <v>1.3511910000000001E-4</v>
      </c>
      <c r="MS326" s="1">
        <v>8.8767860000000004E-2</v>
      </c>
      <c r="MT326">
        <v>1.0507439999999999</v>
      </c>
      <c r="MU326">
        <v>26.827100000000002</v>
      </c>
      <c r="MV326" s="1">
        <v>1.314814E-4</v>
      </c>
      <c r="MW326" s="1">
        <v>8.6383130000000002E-2</v>
      </c>
      <c r="MX326">
        <v>1.0506740000000001</v>
      </c>
      <c r="MY326">
        <v>26.727509999999999</v>
      </c>
      <c r="MZ326" s="1">
        <v>1.2805959999999999E-4</v>
      </c>
      <c r="NA326">
        <v>8.4139500000000006E-2</v>
      </c>
      <c r="NB326">
        <v>1.0505869999999999</v>
      </c>
      <c r="NC326">
        <v>26.83728</v>
      </c>
      <c r="ND326" s="1">
        <v>1.2471739999999999E-4</v>
      </c>
      <c r="NE326" s="1">
        <v>8.1951040000000003E-2</v>
      </c>
      <c r="NF326">
        <v>1.050527</v>
      </c>
      <c r="NG326">
        <v>27.174980000000001</v>
      </c>
      <c r="NH326" s="1">
        <v>1.213365E-4</v>
      </c>
      <c r="NI326" s="1">
        <v>7.9738589999999998E-2</v>
      </c>
      <c r="NJ326">
        <v>1.0504560000000001</v>
      </c>
      <c r="NK326">
        <v>27.17821</v>
      </c>
      <c r="NL326" s="1">
        <v>1.180233E-4</v>
      </c>
      <c r="NM326" s="1">
        <v>7.7567120000000003E-2</v>
      </c>
      <c r="NN326">
        <v>1.0503739999999999</v>
      </c>
      <c r="NO326">
        <v>26.879960000000001</v>
      </c>
      <c r="NP326" s="1">
        <v>1.147613E-4</v>
      </c>
      <c r="NQ326" s="1">
        <v>7.5429620000000003E-2</v>
      </c>
      <c r="NR326">
        <v>1.050292</v>
      </c>
      <c r="NS326">
        <v>26.564869999999999</v>
      </c>
      <c r="NT326" s="1">
        <v>1.1163069999999999E-4</v>
      </c>
      <c r="NU326" s="1">
        <v>7.3376659999999996E-2</v>
      </c>
      <c r="NV326">
        <v>1.050238</v>
      </c>
      <c r="NW326">
        <v>26.36478</v>
      </c>
      <c r="NX326" s="1">
        <v>1.08652E-4</v>
      </c>
      <c r="NY326" s="1">
        <v>7.1419720000000006E-2</v>
      </c>
      <c r="NZ326">
        <v>1.0501529999999999</v>
      </c>
      <c r="OA326">
        <v>26.23987</v>
      </c>
      <c r="OB326" s="1">
        <v>1.0576819999999999E-4</v>
      </c>
      <c r="OC326" s="1">
        <v>6.9530019999999998E-2</v>
      </c>
      <c r="OD326">
        <v>1.0500959999999999</v>
      </c>
      <c r="OE326">
        <v>26.521599999999999</v>
      </c>
      <c r="OF326" s="1">
        <v>1.028921E-4</v>
      </c>
      <c r="OG326" s="1">
        <v>6.7646460000000005E-2</v>
      </c>
      <c r="OH326">
        <v>1.05002</v>
      </c>
      <c r="OI326">
        <v>26.93797</v>
      </c>
      <c r="OJ326" s="1">
        <v>1.0003740000000001E-4</v>
      </c>
      <c r="OK326" s="1">
        <v>6.5775449999999999E-2</v>
      </c>
    </row>
    <row r="327" spans="1:401" x14ac:dyDescent="0.35">
      <c r="A327">
        <v>333</v>
      </c>
      <c r="B327" t="s">
        <v>4</v>
      </c>
      <c r="C327" t="s">
        <v>181</v>
      </c>
      <c r="D327" t="s">
        <v>331</v>
      </c>
      <c r="E327">
        <v>836.13649999999996</v>
      </c>
      <c r="F327">
        <v>1.1760839999999999</v>
      </c>
      <c r="G327">
        <v>26.237590000000001</v>
      </c>
      <c r="H327">
        <v>0</v>
      </c>
      <c r="I327">
        <v>0</v>
      </c>
      <c r="J327">
        <v>1.176085</v>
      </c>
      <c r="K327">
        <v>26.192869999999999</v>
      </c>
      <c r="L327">
        <v>0</v>
      </c>
      <c r="M327">
        <v>0</v>
      </c>
      <c r="N327">
        <v>1.176037</v>
      </c>
      <c r="O327">
        <v>26.013629999999999</v>
      </c>
      <c r="P327">
        <v>0</v>
      </c>
      <c r="Q327">
        <v>0</v>
      </c>
      <c r="R327">
        <v>1.175935</v>
      </c>
      <c r="S327">
        <v>25.646840000000001</v>
      </c>
      <c r="T327">
        <v>0</v>
      </c>
      <c r="U327">
        <v>0</v>
      </c>
      <c r="V327">
        <v>1.1757899999999999</v>
      </c>
      <c r="W327">
        <v>25.348020000000002</v>
      </c>
      <c r="X327">
        <v>0</v>
      </c>
      <c r="Y327">
        <v>0</v>
      </c>
      <c r="Z327">
        <v>1.175589</v>
      </c>
      <c r="AA327">
        <v>24.972519999999999</v>
      </c>
      <c r="AB327">
        <v>0</v>
      </c>
      <c r="AC327">
        <v>0</v>
      </c>
      <c r="AD327">
        <v>1.175354</v>
      </c>
      <c r="AE327">
        <v>24.672650000000001</v>
      </c>
      <c r="AF327">
        <v>0</v>
      </c>
      <c r="AG327">
        <v>0</v>
      </c>
      <c r="AH327">
        <v>1.175074</v>
      </c>
      <c r="AI327">
        <v>24.51642</v>
      </c>
      <c r="AJ327">
        <v>0</v>
      </c>
      <c r="AK327">
        <v>0</v>
      </c>
      <c r="AL327">
        <v>1.1748099999999999</v>
      </c>
      <c r="AM327">
        <v>24.5229</v>
      </c>
      <c r="AN327">
        <v>0</v>
      </c>
      <c r="AO327">
        <v>0</v>
      </c>
      <c r="AP327">
        <v>1.1745080000000001</v>
      </c>
      <c r="AQ327">
        <v>24.943110000000001</v>
      </c>
      <c r="AR327">
        <v>0</v>
      </c>
      <c r="AS327">
        <v>0</v>
      </c>
      <c r="AT327">
        <v>1.174194</v>
      </c>
      <c r="AU327">
        <v>25.437370000000001</v>
      </c>
      <c r="AV327">
        <v>0</v>
      </c>
      <c r="AW327">
        <v>0</v>
      </c>
      <c r="AX327">
        <v>1.1739109999999999</v>
      </c>
      <c r="AY327">
        <v>25.59507</v>
      </c>
      <c r="AZ327">
        <v>0</v>
      </c>
      <c r="BA327">
        <v>0</v>
      </c>
      <c r="BB327">
        <v>1.1735990000000001</v>
      </c>
      <c r="BC327">
        <v>25.499600000000001</v>
      </c>
      <c r="BD327">
        <v>0</v>
      </c>
      <c r="BE327">
        <v>0</v>
      </c>
      <c r="BF327">
        <v>1.1733290000000001</v>
      </c>
      <c r="BG327">
        <v>25.04457</v>
      </c>
      <c r="BH327">
        <v>0</v>
      </c>
      <c r="BI327">
        <v>0</v>
      </c>
      <c r="BJ327">
        <v>1.1730419999999999</v>
      </c>
      <c r="BK327">
        <v>24.446809999999999</v>
      </c>
      <c r="BL327" s="1">
        <v>3.7835190000000001E-29</v>
      </c>
      <c r="BM327" s="1">
        <v>2.8580880000000002E-26</v>
      </c>
      <c r="BN327">
        <v>1.172747</v>
      </c>
      <c r="BO327">
        <v>24.023140000000001</v>
      </c>
      <c r="BP327" s="1">
        <v>5.7579869999999997E-20</v>
      </c>
      <c r="BQ327" s="1">
        <v>3.7791579999999999E-17</v>
      </c>
      <c r="BR327">
        <v>1.1725129999999999</v>
      </c>
      <c r="BS327">
        <v>23.76098</v>
      </c>
      <c r="BT327" s="1">
        <v>1.2535859999999999E-10</v>
      </c>
      <c r="BU327" s="1">
        <v>6.4775010000000006E-8</v>
      </c>
      <c r="BV327">
        <v>1.1722969999999999</v>
      </c>
      <c r="BW327">
        <v>23.937570000000001</v>
      </c>
      <c r="BX327" s="1">
        <v>1.086787E-6</v>
      </c>
      <c r="BY327" s="1">
        <v>6.2708410000000001E-4</v>
      </c>
      <c r="BZ327">
        <v>1.1720900000000001</v>
      </c>
      <c r="CA327">
        <v>24.290089999999999</v>
      </c>
      <c r="CB327" s="1">
        <v>4.9858260000000001E-4</v>
      </c>
      <c r="CC327">
        <v>0.30587370000000003</v>
      </c>
      <c r="CD327">
        <v>1.1719200000000001</v>
      </c>
      <c r="CE327">
        <v>24.51951</v>
      </c>
      <c r="CF327" s="1">
        <v>4.0637409999999999E-2</v>
      </c>
      <c r="CG327">
        <v>26.207439999999998</v>
      </c>
      <c r="CH327">
        <v>1.171805</v>
      </c>
      <c r="CI327">
        <v>24.70739</v>
      </c>
      <c r="CJ327">
        <v>0.90506679999999995</v>
      </c>
      <c r="CK327">
        <v>609.54610000000002</v>
      </c>
      <c r="CL327">
        <v>1.1716800000000001</v>
      </c>
      <c r="CM327">
        <v>24.578420000000001</v>
      </c>
      <c r="CN327">
        <v>7.043024</v>
      </c>
      <c r="CO327">
        <v>4934.125</v>
      </c>
      <c r="CP327">
        <v>1.1716310000000001</v>
      </c>
      <c r="CQ327">
        <v>24.199010000000001</v>
      </c>
      <c r="CR327">
        <v>22.667919999999999</v>
      </c>
      <c r="CS327">
        <v>16462.38</v>
      </c>
      <c r="CT327">
        <v>1.171578</v>
      </c>
      <c r="CU327">
        <v>23.82544</v>
      </c>
      <c r="CV327">
        <v>34.179740000000002</v>
      </c>
      <c r="CW327">
        <v>25667.72</v>
      </c>
      <c r="CX327">
        <v>1.17157</v>
      </c>
      <c r="CY327">
        <v>23.600529999999999</v>
      </c>
      <c r="CZ327">
        <v>26.658000000000001</v>
      </c>
      <c r="DA327">
        <v>20652.919999999998</v>
      </c>
      <c r="DB327">
        <v>1.171548</v>
      </c>
      <c r="DC327">
        <v>23.989129999999999</v>
      </c>
      <c r="DD327">
        <v>11.64052</v>
      </c>
      <c r="DE327">
        <v>9286.2690000000002</v>
      </c>
      <c r="DF327">
        <v>1.171576</v>
      </c>
      <c r="DG327">
        <v>24.57048</v>
      </c>
      <c r="DH327">
        <v>3.0473159999999999</v>
      </c>
      <c r="DI327">
        <v>2498.4670000000001</v>
      </c>
      <c r="DJ327">
        <v>1.1716089999999999</v>
      </c>
      <c r="DK327">
        <v>25.166789999999999</v>
      </c>
      <c r="DL327">
        <v>0.51133070000000003</v>
      </c>
      <c r="DM327">
        <v>429.64699999999999</v>
      </c>
      <c r="DN327">
        <v>1.171648</v>
      </c>
      <c r="DO327">
        <v>25.606020000000001</v>
      </c>
      <c r="DP327" s="1">
        <v>6.2802430000000006E-2</v>
      </c>
      <c r="DQ327">
        <v>53.414020000000001</v>
      </c>
      <c r="DR327">
        <v>1.1717040000000001</v>
      </c>
      <c r="DS327">
        <v>25.557079999999999</v>
      </c>
      <c r="DT327" s="1">
        <v>1.044195E-2</v>
      </c>
      <c r="DU327">
        <v>8.4682250000000003</v>
      </c>
      <c r="DV327">
        <v>1.1717470000000001</v>
      </c>
      <c r="DW327">
        <v>25.28839</v>
      </c>
      <c r="DX327" s="1">
        <v>5.401019E-3</v>
      </c>
      <c r="DY327">
        <v>4.147856</v>
      </c>
      <c r="DZ327">
        <v>1.1718010000000001</v>
      </c>
      <c r="EA327">
        <v>25.038399999999999</v>
      </c>
      <c r="EB327" s="1">
        <v>4.3379439999999998E-3</v>
      </c>
      <c r="EC327">
        <v>3.305606</v>
      </c>
      <c r="ED327">
        <v>1.1718390000000001</v>
      </c>
      <c r="EE327">
        <v>24.904409999999999</v>
      </c>
      <c r="EF327" s="1">
        <v>3.6441799999999999E-3</v>
      </c>
      <c r="EG327">
        <v>2.7748970000000002</v>
      </c>
      <c r="EH327">
        <v>1.1718729999999999</v>
      </c>
      <c r="EI327">
        <v>25.171510000000001</v>
      </c>
      <c r="EJ327" s="1">
        <v>3.0826569999999999E-3</v>
      </c>
      <c r="EK327">
        <v>2.3466369999999999</v>
      </c>
      <c r="EL327">
        <v>1.1718660000000001</v>
      </c>
      <c r="EM327">
        <v>25.66714</v>
      </c>
      <c r="EN327" s="1">
        <v>2.621843E-3</v>
      </c>
      <c r="EO327">
        <v>1.9952859999999999</v>
      </c>
      <c r="EP327">
        <v>1.1718679999999999</v>
      </c>
      <c r="EQ327">
        <v>26.146930000000001</v>
      </c>
      <c r="ER327" s="1">
        <v>2.243938E-3</v>
      </c>
      <c r="ES327">
        <v>1.707133</v>
      </c>
      <c r="ET327">
        <v>1.171862</v>
      </c>
      <c r="EU327">
        <v>26.41901</v>
      </c>
      <c r="EV327" s="1">
        <v>1.933999E-3</v>
      </c>
      <c r="EW327">
        <v>1.470877</v>
      </c>
      <c r="EX327">
        <v>1.1718120000000001</v>
      </c>
      <c r="EY327">
        <v>26.189450000000001</v>
      </c>
      <c r="EZ327" s="1">
        <v>1.678838E-3</v>
      </c>
      <c r="FA327">
        <v>1.2764329999999999</v>
      </c>
      <c r="FB327">
        <v>1.1717439999999999</v>
      </c>
      <c r="FC327">
        <v>25.750360000000001</v>
      </c>
      <c r="FD327" s="1">
        <v>1.468336E-3</v>
      </c>
      <c r="FE327">
        <v>1.1160490000000001</v>
      </c>
      <c r="FF327">
        <v>1.1716789999999999</v>
      </c>
      <c r="FG327">
        <v>25.415389999999999</v>
      </c>
      <c r="FH327" s="1">
        <v>1.293591E-3</v>
      </c>
      <c r="FI327">
        <v>0.98294820000000005</v>
      </c>
      <c r="FJ327">
        <v>1.1715819999999999</v>
      </c>
      <c r="FK327">
        <v>25.237100000000002</v>
      </c>
      <c r="FL327" s="1">
        <v>1.1469469999999999E-3</v>
      </c>
      <c r="FM327">
        <v>0.87136939999999996</v>
      </c>
      <c r="FN327">
        <v>1.171505</v>
      </c>
      <c r="FO327">
        <v>25.57198</v>
      </c>
      <c r="FP327" s="1">
        <v>1.0232189999999999E-3</v>
      </c>
      <c r="FQ327">
        <v>0.77721150000000006</v>
      </c>
      <c r="FR327">
        <v>1.171413</v>
      </c>
      <c r="FS327">
        <v>26.002420000000001</v>
      </c>
      <c r="FT327" s="1">
        <v>9.1847990000000002E-4</v>
      </c>
      <c r="FU327">
        <v>0.69749050000000001</v>
      </c>
      <c r="FV327">
        <v>1.171332</v>
      </c>
      <c r="FW327">
        <v>26.178540000000002</v>
      </c>
      <c r="FX327" s="1">
        <v>8.3019379999999996E-4</v>
      </c>
      <c r="FY327">
        <v>0.63029440000000003</v>
      </c>
      <c r="FZ327">
        <v>1.1712279999999999</v>
      </c>
      <c r="GA327">
        <v>26.138179999999998</v>
      </c>
      <c r="GB327" s="1">
        <v>7.560062E-4</v>
      </c>
      <c r="GC327">
        <v>0.57382010000000006</v>
      </c>
      <c r="GD327">
        <v>1.171122</v>
      </c>
      <c r="GE327">
        <v>25.775500000000001</v>
      </c>
      <c r="GF327" s="1">
        <v>6.9332669999999999E-4</v>
      </c>
      <c r="GG327">
        <v>0.52613290000000001</v>
      </c>
      <c r="GH327">
        <v>1.1710050000000001</v>
      </c>
      <c r="GI327">
        <v>25.562850000000001</v>
      </c>
      <c r="GJ327" s="1">
        <v>6.3981040000000002E-4</v>
      </c>
      <c r="GK327">
        <v>0.48545569999999999</v>
      </c>
      <c r="GL327">
        <v>1.1709369999999999</v>
      </c>
      <c r="GM327">
        <v>25.463750000000001</v>
      </c>
      <c r="GN327" s="1">
        <v>5.933596E-4</v>
      </c>
      <c r="GO327">
        <v>0.45014100000000001</v>
      </c>
      <c r="GP327">
        <v>1.1708240000000001</v>
      </c>
      <c r="GQ327">
        <v>25.450040000000001</v>
      </c>
      <c r="GR327" s="1">
        <v>5.5339650000000001E-4</v>
      </c>
      <c r="GS327">
        <v>0.41975679999999999</v>
      </c>
      <c r="GT327">
        <v>1.170763</v>
      </c>
      <c r="GU327">
        <v>25.365839999999999</v>
      </c>
      <c r="GV327" s="1">
        <v>5.1881829999999999E-4</v>
      </c>
      <c r="GW327">
        <v>0.39348440000000001</v>
      </c>
      <c r="GX327">
        <v>1.1707069999999999</v>
      </c>
      <c r="GY327">
        <v>25.51793</v>
      </c>
      <c r="GZ327" s="1">
        <v>4.8829820000000003E-4</v>
      </c>
      <c r="HA327">
        <v>0.37030380000000002</v>
      </c>
      <c r="HB327">
        <v>1.170647</v>
      </c>
      <c r="HC327">
        <v>25.808240000000001</v>
      </c>
      <c r="HD327" s="1">
        <v>4.612598E-4</v>
      </c>
      <c r="HE327">
        <v>0.3497574</v>
      </c>
      <c r="HF327">
        <v>1.1706080000000001</v>
      </c>
      <c r="HG327">
        <v>26.017209999999999</v>
      </c>
      <c r="HH327" s="1">
        <v>4.3737790000000001E-4</v>
      </c>
      <c r="HI327">
        <v>0.33161259999999998</v>
      </c>
      <c r="HJ327">
        <v>1.1705779999999999</v>
      </c>
      <c r="HK327">
        <v>25.783570000000001</v>
      </c>
      <c r="HL327" s="1">
        <v>4.1610639999999999E-4</v>
      </c>
      <c r="HM327">
        <v>0.31546039999999997</v>
      </c>
      <c r="HN327">
        <v>1.1705749999999999</v>
      </c>
      <c r="HO327">
        <v>25.225349999999999</v>
      </c>
      <c r="HP327" s="1">
        <v>3.9667180000000003E-4</v>
      </c>
      <c r="HQ327">
        <v>0.30071520000000002</v>
      </c>
      <c r="HR327">
        <v>1.170553</v>
      </c>
      <c r="HS327">
        <v>24.849139999999998</v>
      </c>
      <c r="HT327" s="1">
        <v>3.7876469999999999E-4</v>
      </c>
      <c r="HU327">
        <v>0.28713329999999998</v>
      </c>
      <c r="HV327">
        <v>1.1705650000000001</v>
      </c>
      <c r="HW327">
        <v>24.67896</v>
      </c>
      <c r="HX327" s="1">
        <v>3.6250319999999998E-4</v>
      </c>
      <c r="HY327">
        <v>0.27478320000000001</v>
      </c>
      <c r="HZ327">
        <v>1.170566</v>
      </c>
      <c r="IA327">
        <v>24.935510000000001</v>
      </c>
      <c r="IB327" s="1">
        <v>3.475711E-4</v>
      </c>
      <c r="IC327">
        <v>0.26344699999999999</v>
      </c>
      <c r="ID327">
        <v>1.1705760000000001</v>
      </c>
      <c r="IE327">
        <v>25.286760000000001</v>
      </c>
      <c r="IF327" s="1">
        <v>3.3389839999999998E-4</v>
      </c>
      <c r="IG327">
        <v>0.25306230000000002</v>
      </c>
      <c r="IH327">
        <v>1.1705989999999999</v>
      </c>
      <c r="II327">
        <v>25.496449999999999</v>
      </c>
      <c r="IJ327" s="1">
        <v>3.214712E-4</v>
      </c>
      <c r="IK327">
        <v>0.24362210000000001</v>
      </c>
      <c r="IL327">
        <v>1.1706000000000001</v>
      </c>
      <c r="IM327">
        <v>25.481059999999999</v>
      </c>
      <c r="IN327" s="1">
        <v>3.1000260000000002E-4</v>
      </c>
      <c r="IO327">
        <v>0.23492689999999999</v>
      </c>
      <c r="IP327">
        <v>1.170634</v>
      </c>
      <c r="IQ327">
        <v>25.122029999999999</v>
      </c>
      <c r="IR327" s="1">
        <v>2.993281E-4</v>
      </c>
      <c r="IS327">
        <v>0.22682550000000001</v>
      </c>
      <c r="IT327">
        <v>1.1706380000000001</v>
      </c>
      <c r="IU327">
        <v>24.763850000000001</v>
      </c>
      <c r="IV327" s="1">
        <v>2.8915540000000001E-4</v>
      </c>
      <c r="IW327">
        <v>0.21911630000000001</v>
      </c>
      <c r="IX327">
        <v>1.1706430000000001</v>
      </c>
      <c r="IY327">
        <v>24.584389999999999</v>
      </c>
      <c r="IZ327" s="1">
        <v>2.7948099999999999E-4</v>
      </c>
      <c r="JA327">
        <v>0.21178959999999999</v>
      </c>
      <c r="JB327">
        <v>1.170647</v>
      </c>
      <c r="JC327">
        <v>24.551210000000001</v>
      </c>
      <c r="JD327" s="1">
        <v>2.7031670000000001E-4</v>
      </c>
      <c r="JE327">
        <v>0.2048468</v>
      </c>
      <c r="JF327">
        <v>1.170636</v>
      </c>
      <c r="JG327">
        <v>24.99766</v>
      </c>
      <c r="JH327" s="1">
        <v>2.6176070000000001E-4</v>
      </c>
      <c r="JI327">
        <v>0.1983569</v>
      </c>
      <c r="JJ327">
        <v>1.170641</v>
      </c>
      <c r="JK327">
        <v>25.47692</v>
      </c>
      <c r="JL327" s="1">
        <v>2.5361660000000001E-4</v>
      </c>
      <c r="JM327">
        <v>0.19218840000000001</v>
      </c>
      <c r="JN327">
        <v>1.170609</v>
      </c>
      <c r="JO327">
        <v>25.792590000000001</v>
      </c>
      <c r="JP327" s="1">
        <v>2.456577E-4</v>
      </c>
      <c r="JQ327">
        <v>0.1861747</v>
      </c>
      <c r="JR327">
        <v>1.1705749999999999</v>
      </c>
      <c r="JS327">
        <v>25.84151</v>
      </c>
      <c r="JT327" s="1">
        <v>2.3789619999999999E-4</v>
      </c>
      <c r="JU327">
        <v>0.1802994</v>
      </c>
      <c r="JV327">
        <v>1.1705460000000001</v>
      </c>
      <c r="JW327">
        <v>25.664539999999999</v>
      </c>
      <c r="JX327" s="1">
        <v>2.3033059999999999E-4</v>
      </c>
      <c r="JY327">
        <v>0.17457880000000001</v>
      </c>
      <c r="JZ327">
        <v>1.1704840000000001</v>
      </c>
      <c r="KA327">
        <v>25.301079999999999</v>
      </c>
      <c r="KB327" s="1">
        <v>2.2317339999999999E-4</v>
      </c>
      <c r="KC327">
        <v>0.16915450000000001</v>
      </c>
      <c r="KD327">
        <v>1.170417</v>
      </c>
      <c r="KE327">
        <v>25.02908</v>
      </c>
      <c r="KF327" s="1">
        <v>2.1647800000000001E-4</v>
      </c>
      <c r="KG327">
        <v>0.16408500000000001</v>
      </c>
      <c r="KH327">
        <v>1.1703589999999999</v>
      </c>
      <c r="KI327">
        <v>24.871829999999999</v>
      </c>
      <c r="KJ327" s="1">
        <v>2.099898E-4</v>
      </c>
      <c r="KK327">
        <v>0.15918589999999999</v>
      </c>
      <c r="KL327">
        <v>1.1702790000000001</v>
      </c>
      <c r="KM327">
        <v>25.269680000000001</v>
      </c>
      <c r="KN327" s="1">
        <v>2.0357080000000001E-4</v>
      </c>
      <c r="KO327">
        <v>0.1543359</v>
      </c>
      <c r="KP327">
        <v>1.1701900000000001</v>
      </c>
      <c r="KQ327">
        <v>25.823149999999998</v>
      </c>
      <c r="KR327" s="1">
        <v>1.9737180000000001E-4</v>
      </c>
      <c r="KS327">
        <v>0.1496468</v>
      </c>
      <c r="KT327">
        <v>1.1701060000000001</v>
      </c>
      <c r="KU327">
        <v>26.370570000000001</v>
      </c>
      <c r="KV327" s="1">
        <v>1.9137679999999999E-4</v>
      </c>
      <c r="KW327">
        <v>0.14511460000000001</v>
      </c>
      <c r="KX327">
        <v>1.170004</v>
      </c>
      <c r="KY327">
        <v>26.686859999999999</v>
      </c>
      <c r="KZ327" s="1">
        <v>1.856688E-4</v>
      </c>
      <c r="LA327">
        <v>0.14079420000000001</v>
      </c>
      <c r="LB327">
        <v>1.1699090000000001</v>
      </c>
      <c r="LC327">
        <v>26.484749999999998</v>
      </c>
      <c r="LD327" s="1">
        <v>1.8027639999999999E-4</v>
      </c>
      <c r="LE327">
        <v>0.13671440000000001</v>
      </c>
      <c r="LF327">
        <v>1.1698249999999999</v>
      </c>
      <c r="LG327">
        <v>26.031289999999998</v>
      </c>
      <c r="LH327" s="1">
        <v>1.749849E-4</v>
      </c>
      <c r="LI327">
        <v>0.13271540000000001</v>
      </c>
      <c r="LJ327">
        <v>1.1697310000000001</v>
      </c>
      <c r="LK327">
        <v>25.675699999999999</v>
      </c>
      <c r="LL327" s="1">
        <v>1.699266E-4</v>
      </c>
      <c r="LM327">
        <v>0.12888820000000001</v>
      </c>
      <c r="LN327">
        <v>1.1696219999999999</v>
      </c>
      <c r="LO327">
        <v>25.55556</v>
      </c>
      <c r="LP327" s="1">
        <v>1.650182E-4</v>
      </c>
      <c r="LQ327">
        <v>0.12517880000000001</v>
      </c>
      <c r="LR327">
        <v>1.169508</v>
      </c>
      <c r="LS327">
        <v>26.12003</v>
      </c>
      <c r="LT327" s="1">
        <v>1.6021270000000001E-4</v>
      </c>
      <c r="LU327">
        <v>0.1215444</v>
      </c>
      <c r="LV327">
        <v>1.1694119999999999</v>
      </c>
      <c r="LW327">
        <v>26.790700000000001</v>
      </c>
      <c r="LX327" s="1">
        <v>1.556692E-4</v>
      </c>
      <c r="LY327">
        <v>0.11810279999999999</v>
      </c>
      <c r="LZ327">
        <v>1.169327</v>
      </c>
      <c r="MA327">
        <v>27.36234</v>
      </c>
      <c r="MB327" s="1">
        <v>1.512621E-4</v>
      </c>
      <c r="MC327">
        <v>0.1147702</v>
      </c>
      <c r="MD327">
        <v>1.169227</v>
      </c>
      <c r="ME327">
        <v>27.730930000000001</v>
      </c>
      <c r="MF327" s="1">
        <v>1.4699019999999999E-4</v>
      </c>
      <c r="MG327">
        <v>0.1115361</v>
      </c>
      <c r="MH327">
        <v>1.169133</v>
      </c>
      <c r="MI327">
        <v>27.642009999999999</v>
      </c>
      <c r="MJ327" s="1">
        <v>1.4296839999999999E-4</v>
      </c>
      <c r="MK327">
        <v>0.10849159999999999</v>
      </c>
      <c r="ML327">
        <v>1.1690609999999999</v>
      </c>
      <c r="MM327">
        <v>27.351140000000001</v>
      </c>
      <c r="MN327" s="1">
        <v>1.391513E-4</v>
      </c>
      <c r="MO327">
        <v>0.1055986</v>
      </c>
      <c r="MP327">
        <v>1.1689929999999999</v>
      </c>
      <c r="MQ327">
        <v>27.06418</v>
      </c>
      <c r="MR327" s="1">
        <v>1.3538879999999999E-4</v>
      </c>
      <c r="MS327">
        <v>0.1027523</v>
      </c>
      <c r="MT327">
        <v>1.1688890000000001</v>
      </c>
      <c r="MU327">
        <v>26.843260000000001</v>
      </c>
      <c r="MV327" s="1">
        <v>1.3173659999999999E-4</v>
      </c>
      <c r="MW327" s="1">
        <v>9.9985320000000003E-2</v>
      </c>
      <c r="MX327">
        <v>1.1688289999999999</v>
      </c>
      <c r="MY327">
        <v>26.74878</v>
      </c>
      <c r="MZ327" s="1">
        <v>1.283019E-4</v>
      </c>
      <c r="NA327" s="1">
        <v>9.7382049999999998E-2</v>
      </c>
      <c r="NB327">
        <v>1.1687449999999999</v>
      </c>
      <c r="NC327">
        <v>26.862200000000001</v>
      </c>
      <c r="ND327" s="1">
        <v>1.2496069999999999E-4</v>
      </c>
      <c r="NE327" s="1">
        <v>9.4853889999999996E-2</v>
      </c>
      <c r="NF327">
        <v>1.1686639999999999</v>
      </c>
      <c r="NG327">
        <v>27.208269999999999</v>
      </c>
      <c r="NH327" s="1">
        <v>1.215798E-4</v>
      </c>
      <c r="NI327" s="1">
        <v>9.229996E-2</v>
      </c>
      <c r="NJ327">
        <v>1.168579</v>
      </c>
      <c r="NK327">
        <v>27.21255</v>
      </c>
      <c r="NL327" s="1">
        <v>1.182604E-4</v>
      </c>
      <c r="NM327" s="1">
        <v>8.978643E-2</v>
      </c>
      <c r="NN327">
        <v>1.168499</v>
      </c>
      <c r="NO327">
        <v>26.91488</v>
      </c>
      <c r="NP327" s="1">
        <v>1.149943E-4</v>
      </c>
      <c r="NQ327" s="1">
        <v>8.7314160000000002E-2</v>
      </c>
      <c r="NR327">
        <v>1.1684429999999999</v>
      </c>
      <c r="NS327">
        <v>26.589469999999999</v>
      </c>
      <c r="NT327" s="1">
        <v>1.118518E-4</v>
      </c>
      <c r="NU327" s="1">
        <v>8.493183E-2</v>
      </c>
      <c r="NV327">
        <v>1.168369</v>
      </c>
      <c r="NW327">
        <v>26.379020000000001</v>
      </c>
      <c r="NX327" s="1">
        <v>1.0886360000000001E-4</v>
      </c>
      <c r="NY327" s="1">
        <v>8.2664009999999996E-2</v>
      </c>
      <c r="NZ327">
        <v>1.1682859999999999</v>
      </c>
      <c r="OA327">
        <v>26.252389999999998</v>
      </c>
      <c r="OB327" s="1">
        <v>1.059758E-4</v>
      </c>
      <c r="OC327" s="1">
        <v>8.0477430000000003E-2</v>
      </c>
      <c r="OD327">
        <v>1.16821</v>
      </c>
      <c r="OE327">
        <v>26.538779999999999</v>
      </c>
      <c r="OF327" s="1">
        <v>1.03099E-4</v>
      </c>
      <c r="OG327" s="1">
        <v>7.8302220000000006E-2</v>
      </c>
      <c r="OH327">
        <v>1.1681379999999999</v>
      </c>
      <c r="OI327">
        <v>26.96621</v>
      </c>
      <c r="OJ327" s="1">
        <v>1.0024490000000001E-4</v>
      </c>
      <c r="OK327" s="1">
        <v>7.6140719999999995E-2</v>
      </c>
    </row>
    <row r="328" spans="1:401" x14ac:dyDescent="0.35">
      <c r="A328">
        <v>334</v>
      </c>
      <c r="B328" t="s">
        <v>4</v>
      </c>
      <c r="C328" t="s">
        <v>181</v>
      </c>
      <c r="D328" t="s">
        <v>332</v>
      </c>
      <c r="E328">
        <v>870.3655</v>
      </c>
      <c r="F328">
        <v>0.81089869999999997</v>
      </c>
      <c r="G328">
        <v>26.258870000000002</v>
      </c>
      <c r="H328">
        <v>0</v>
      </c>
      <c r="I328">
        <v>0</v>
      </c>
      <c r="J328">
        <v>0.8109364</v>
      </c>
      <c r="K328">
        <v>26.218959999999999</v>
      </c>
      <c r="L328">
        <v>0</v>
      </c>
      <c r="M328">
        <v>0</v>
      </c>
      <c r="N328">
        <v>0.81092229999999998</v>
      </c>
      <c r="O328">
        <v>26.05124</v>
      </c>
      <c r="P328">
        <v>0</v>
      </c>
      <c r="Q328">
        <v>0</v>
      </c>
      <c r="R328">
        <v>0.81086670000000005</v>
      </c>
      <c r="S328">
        <v>25.69387</v>
      </c>
      <c r="T328">
        <v>0</v>
      </c>
      <c r="U328">
        <v>0</v>
      </c>
      <c r="V328">
        <v>0.81078309999999998</v>
      </c>
      <c r="W328">
        <v>25.404330000000002</v>
      </c>
      <c r="X328">
        <v>0</v>
      </c>
      <c r="Y328">
        <v>0</v>
      </c>
      <c r="Z328">
        <v>0.8106681</v>
      </c>
      <c r="AA328">
        <v>25.015969999999999</v>
      </c>
      <c r="AB328">
        <v>0</v>
      </c>
      <c r="AC328">
        <v>0</v>
      </c>
      <c r="AD328">
        <v>0.81052089999999999</v>
      </c>
      <c r="AE328">
        <v>24.706109999999999</v>
      </c>
      <c r="AF328">
        <v>0</v>
      </c>
      <c r="AG328">
        <v>0</v>
      </c>
      <c r="AH328">
        <v>0.81035880000000005</v>
      </c>
      <c r="AI328">
        <v>24.536470000000001</v>
      </c>
      <c r="AJ328">
        <v>0</v>
      </c>
      <c r="AK328">
        <v>0</v>
      </c>
      <c r="AL328">
        <v>0.81017859999999997</v>
      </c>
      <c r="AM328">
        <v>24.540949999999999</v>
      </c>
      <c r="AN328">
        <v>0</v>
      </c>
      <c r="AO328">
        <v>0</v>
      </c>
      <c r="AP328">
        <v>0.80996950000000001</v>
      </c>
      <c r="AQ328">
        <v>24.973759999999999</v>
      </c>
      <c r="AR328">
        <v>0</v>
      </c>
      <c r="AS328">
        <v>0</v>
      </c>
      <c r="AT328">
        <v>0.8097839</v>
      </c>
      <c r="AU328">
        <v>25.481169999999999</v>
      </c>
      <c r="AV328">
        <v>0</v>
      </c>
      <c r="AW328">
        <v>0</v>
      </c>
      <c r="AX328">
        <v>0.80957179999999995</v>
      </c>
      <c r="AY328">
        <v>25.657959999999999</v>
      </c>
      <c r="AZ328">
        <v>0</v>
      </c>
      <c r="BA328">
        <v>0</v>
      </c>
      <c r="BB328">
        <v>0.80936629999999998</v>
      </c>
      <c r="BC328">
        <v>25.569299999999998</v>
      </c>
      <c r="BD328">
        <v>0</v>
      </c>
      <c r="BE328">
        <v>0</v>
      </c>
      <c r="BF328">
        <v>0.80917660000000002</v>
      </c>
      <c r="BG328">
        <v>25.10642</v>
      </c>
      <c r="BH328">
        <v>0</v>
      </c>
      <c r="BI328">
        <v>0</v>
      </c>
      <c r="BJ328">
        <v>0.80899509999999997</v>
      </c>
      <c r="BK328">
        <v>24.496230000000001</v>
      </c>
      <c r="BL328" s="1">
        <v>6.3891969999999995E-30</v>
      </c>
      <c r="BM328" s="1">
        <v>6.3099550000000003E-27</v>
      </c>
      <c r="BN328">
        <v>0.80881860000000005</v>
      </c>
      <c r="BO328">
        <v>24.057860000000002</v>
      </c>
      <c r="BP328" s="1">
        <v>4.1959379999999997E-20</v>
      </c>
      <c r="BQ328" s="1">
        <v>3.325584E-17</v>
      </c>
      <c r="BR328">
        <v>0.80864959999999997</v>
      </c>
      <c r="BS328">
        <v>23.786200000000001</v>
      </c>
      <c r="BT328" s="1">
        <v>4.8468510000000001E-11</v>
      </c>
      <c r="BU328" s="1">
        <v>3.2546369999999998E-8</v>
      </c>
      <c r="BV328">
        <v>0.80850960000000005</v>
      </c>
      <c r="BW328">
        <v>23.96491</v>
      </c>
      <c r="BX328" s="1">
        <v>6.0243850000000005E-7</v>
      </c>
      <c r="BY328" s="1">
        <v>4.4128389999999998E-4</v>
      </c>
      <c r="BZ328">
        <v>0.80835990000000002</v>
      </c>
      <c r="CA328">
        <v>24.324950000000001</v>
      </c>
      <c r="CB328" s="1">
        <v>3.2279839999999998E-4</v>
      </c>
      <c r="CC328">
        <v>0.2510751</v>
      </c>
      <c r="CD328">
        <v>0.80826779999999998</v>
      </c>
      <c r="CE328">
        <v>24.564319999999999</v>
      </c>
      <c r="CF328">
        <v>2.9451999999999999E-2</v>
      </c>
      <c r="CG328">
        <v>24.146180000000001</v>
      </c>
      <c r="CH328">
        <v>0.80818140000000005</v>
      </c>
      <c r="CI328">
        <v>24.75028</v>
      </c>
      <c r="CJ328">
        <v>0.71967820000000005</v>
      </c>
      <c r="CK328">
        <v>618.89649999999995</v>
      </c>
      <c r="CL328">
        <v>0.80813999999999997</v>
      </c>
      <c r="CM328">
        <v>24.616790000000002</v>
      </c>
      <c r="CN328">
        <v>6.069102</v>
      </c>
      <c r="CO328">
        <v>5458.3119999999999</v>
      </c>
      <c r="CP328">
        <v>0.8080948</v>
      </c>
      <c r="CQ328">
        <v>24.230810000000002</v>
      </c>
      <c r="CR328">
        <v>20.98668</v>
      </c>
      <c r="CS328">
        <v>19682.64</v>
      </c>
      <c r="CT328">
        <v>0.80806549999999999</v>
      </c>
      <c r="CU328">
        <v>23.861740000000001</v>
      </c>
      <c r="CV328">
        <v>33.782519999999998</v>
      </c>
      <c r="CW328">
        <v>32968.44</v>
      </c>
      <c r="CX328">
        <v>0.80806540000000004</v>
      </c>
      <c r="CY328">
        <v>23.632739999999998</v>
      </c>
      <c r="CZ328">
        <v>27.980239999999998</v>
      </c>
      <c r="DA328">
        <v>28356.2</v>
      </c>
      <c r="DB328">
        <v>0.80805519999999997</v>
      </c>
      <c r="DC328">
        <v>24.027460000000001</v>
      </c>
      <c r="DD328">
        <v>12.920820000000001</v>
      </c>
      <c r="DE328">
        <v>13574.16</v>
      </c>
      <c r="DF328">
        <v>0.80807910000000005</v>
      </c>
      <c r="DG328">
        <v>24.60765</v>
      </c>
      <c r="DH328">
        <v>3.5633970000000001</v>
      </c>
      <c r="DI328">
        <v>3873.799</v>
      </c>
      <c r="DJ328">
        <v>0.80810890000000002</v>
      </c>
      <c r="DK328">
        <v>25.20288</v>
      </c>
      <c r="DL328">
        <v>0.62658239999999998</v>
      </c>
      <c r="DM328">
        <v>702.91030000000001</v>
      </c>
      <c r="DN328">
        <v>0.80816189999999999</v>
      </c>
      <c r="DO328">
        <v>25.640409999999999</v>
      </c>
      <c r="DP328" s="1">
        <v>7.8856209999999996E-2</v>
      </c>
      <c r="DQ328">
        <v>90.192279999999997</v>
      </c>
      <c r="DR328">
        <v>0.80818639999999997</v>
      </c>
      <c r="DS328">
        <v>25.577220000000001</v>
      </c>
      <c r="DT328" s="1">
        <v>1.201957E-2</v>
      </c>
      <c r="DU328">
        <v>13.11323</v>
      </c>
      <c r="DV328">
        <v>0.80824490000000004</v>
      </c>
      <c r="DW328">
        <v>25.30538</v>
      </c>
      <c r="DX328" s="1">
        <v>5.5861540000000003E-3</v>
      </c>
      <c r="DY328">
        <v>5.6466349999999998</v>
      </c>
      <c r="DZ328">
        <v>0.80828800000000001</v>
      </c>
      <c r="EA328">
        <v>25.055779999999999</v>
      </c>
      <c r="EB328" s="1">
        <v>4.4160220000000003E-3</v>
      </c>
      <c r="EC328">
        <v>4.405367</v>
      </c>
      <c r="ED328">
        <v>0.80833730000000004</v>
      </c>
      <c r="EE328">
        <v>24.92239</v>
      </c>
      <c r="EF328" s="1">
        <v>3.7045609999999999E-3</v>
      </c>
      <c r="EG328">
        <v>3.6910919999999998</v>
      </c>
      <c r="EH328">
        <v>0.80837250000000005</v>
      </c>
      <c r="EI328">
        <v>25.20608</v>
      </c>
      <c r="EJ328" s="1">
        <v>3.1320689999999999E-3</v>
      </c>
      <c r="EK328">
        <v>3.1194120000000001</v>
      </c>
      <c r="EL328">
        <v>0.80840869999999998</v>
      </c>
      <c r="EM328">
        <v>25.715340000000001</v>
      </c>
      <c r="EN328" s="1">
        <v>2.6624169999999998E-3</v>
      </c>
      <c r="EO328">
        <v>2.6505709999999998</v>
      </c>
      <c r="EP328">
        <v>0.80839970000000005</v>
      </c>
      <c r="EQ328">
        <v>26.202470000000002</v>
      </c>
      <c r="ER328" s="1">
        <v>2.277158E-3</v>
      </c>
      <c r="ES328">
        <v>2.2660010000000002</v>
      </c>
      <c r="ET328">
        <v>0.80839030000000001</v>
      </c>
      <c r="EU328">
        <v>26.473849999999999</v>
      </c>
      <c r="EV328" s="1">
        <v>1.9612850000000001E-3</v>
      </c>
      <c r="EW328">
        <v>1.9507859999999999</v>
      </c>
      <c r="EX328">
        <v>0.80837859999999995</v>
      </c>
      <c r="EY328">
        <v>26.23395</v>
      </c>
      <c r="EZ328" s="1">
        <v>1.7013340000000001E-3</v>
      </c>
      <c r="FA328">
        <v>1.69147</v>
      </c>
      <c r="FB328">
        <v>0.80834930000000005</v>
      </c>
      <c r="FC328">
        <v>25.78332</v>
      </c>
      <c r="FD328" s="1">
        <v>1.4869060000000001E-3</v>
      </c>
      <c r="FE328">
        <v>1.477627</v>
      </c>
      <c r="FF328">
        <v>0.80831149999999996</v>
      </c>
      <c r="FG328">
        <v>25.43993</v>
      </c>
      <c r="FH328" s="1">
        <v>1.309092E-3</v>
      </c>
      <c r="FI328">
        <v>1.3003560000000001</v>
      </c>
      <c r="FJ328">
        <v>0.80825049999999998</v>
      </c>
      <c r="FK328">
        <v>25.254100000000001</v>
      </c>
      <c r="FL328" s="1">
        <v>1.159981E-3</v>
      </c>
      <c r="FM328">
        <v>1.151864</v>
      </c>
      <c r="FN328">
        <v>0.80821140000000002</v>
      </c>
      <c r="FO328">
        <v>25.60361</v>
      </c>
      <c r="FP328" s="1">
        <v>1.0342490000000001E-3</v>
      </c>
      <c r="FQ328">
        <v>1.026664</v>
      </c>
      <c r="FR328">
        <v>0.80816390000000005</v>
      </c>
      <c r="FS328">
        <v>26.0413</v>
      </c>
      <c r="FT328" s="1">
        <v>9.2780439999999998E-4</v>
      </c>
      <c r="FU328">
        <v>0.92065350000000001</v>
      </c>
      <c r="FV328">
        <v>0.80811699999999997</v>
      </c>
      <c r="FW328">
        <v>26.223710000000001</v>
      </c>
      <c r="FX328" s="1">
        <v>8.3803410000000001E-4</v>
      </c>
      <c r="FY328">
        <v>0.83126339999999999</v>
      </c>
      <c r="FZ328">
        <v>0.8080714</v>
      </c>
      <c r="GA328">
        <v>26.18451</v>
      </c>
      <c r="GB328" s="1">
        <v>7.6260460000000005E-4</v>
      </c>
      <c r="GC328">
        <v>0.75613810000000004</v>
      </c>
      <c r="GD328">
        <v>0.80801109999999998</v>
      </c>
      <c r="GE328">
        <v>25.81212</v>
      </c>
      <c r="GF328" s="1">
        <v>6.9891699999999996E-4</v>
      </c>
      <c r="GG328">
        <v>0.69274279999999999</v>
      </c>
      <c r="GH328">
        <v>0.8079404</v>
      </c>
      <c r="GI328">
        <v>25.594200000000001</v>
      </c>
      <c r="GJ328" s="1">
        <v>6.4462139999999998E-4</v>
      </c>
      <c r="GK328">
        <v>0.6387446</v>
      </c>
      <c r="GL328">
        <v>0.80788400000000005</v>
      </c>
      <c r="GM328">
        <v>25.483370000000001</v>
      </c>
      <c r="GN328" s="1">
        <v>5.9753669999999999E-4</v>
      </c>
      <c r="GO328">
        <v>0.59193929999999995</v>
      </c>
      <c r="GP328">
        <v>0.80783039999999995</v>
      </c>
      <c r="GQ328">
        <v>25.46753</v>
      </c>
      <c r="GR328" s="1">
        <v>5.5696949999999999E-4</v>
      </c>
      <c r="GS328">
        <v>0.5515871</v>
      </c>
      <c r="GT328">
        <v>0.80778240000000001</v>
      </c>
      <c r="GU328">
        <v>25.389990000000001</v>
      </c>
      <c r="GV328" s="1">
        <v>5.2194860000000004E-4</v>
      </c>
      <c r="GW328">
        <v>0.51679459999999999</v>
      </c>
      <c r="GX328">
        <v>0.80776700000000001</v>
      </c>
      <c r="GY328">
        <v>25.560479999999998</v>
      </c>
      <c r="GZ328" s="1">
        <v>4.9106989999999999E-4</v>
      </c>
      <c r="HA328">
        <v>0.48613030000000002</v>
      </c>
      <c r="HB328">
        <v>0.80773379999999995</v>
      </c>
      <c r="HC328">
        <v>25.868849999999998</v>
      </c>
      <c r="HD328" s="1">
        <v>4.6371370000000001E-4</v>
      </c>
      <c r="HE328">
        <v>0.45896120000000001</v>
      </c>
      <c r="HF328">
        <v>0.80770549999999997</v>
      </c>
      <c r="HG328">
        <v>26.08352</v>
      </c>
      <c r="HH328" s="1">
        <v>4.3954459999999998E-4</v>
      </c>
      <c r="HI328">
        <v>0.43495499999999998</v>
      </c>
      <c r="HJ328">
        <v>0.80769780000000002</v>
      </c>
      <c r="HK328">
        <v>25.842079999999999</v>
      </c>
      <c r="HL328" s="1">
        <v>4.180551E-4</v>
      </c>
      <c r="HM328">
        <v>0.4136204</v>
      </c>
      <c r="HN328">
        <v>0.80769820000000003</v>
      </c>
      <c r="HO328">
        <v>25.264659999999999</v>
      </c>
      <c r="HP328" s="1">
        <v>3.9847219999999999E-4</v>
      </c>
      <c r="HQ328">
        <v>0.39420699999999997</v>
      </c>
      <c r="HR328">
        <v>0.80768759999999995</v>
      </c>
      <c r="HS328">
        <v>24.875900000000001</v>
      </c>
      <c r="HT328" s="1">
        <v>3.8041129999999998E-4</v>
      </c>
      <c r="HU328">
        <v>0.37630839999999999</v>
      </c>
      <c r="HV328">
        <v>0.80769939999999996</v>
      </c>
      <c r="HW328">
        <v>24.686029999999999</v>
      </c>
      <c r="HX328" s="1">
        <v>3.6399909999999998E-4</v>
      </c>
      <c r="HY328">
        <v>0.36002450000000003</v>
      </c>
      <c r="HZ328">
        <v>0.80772219999999995</v>
      </c>
      <c r="IA328">
        <v>24.956980000000001</v>
      </c>
      <c r="IB328" s="1">
        <v>3.489527E-4</v>
      </c>
      <c r="IC328">
        <v>0.34510020000000002</v>
      </c>
      <c r="ID328">
        <v>0.80773379999999995</v>
      </c>
      <c r="IE328">
        <v>25.328320000000001</v>
      </c>
      <c r="IF328" s="1">
        <v>3.3515340000000001E-4</v>
      </c>
      <c r="IG328">
        <v>0.33141140000000002</v>
      </c>
      <c r="IH328">
        <v>0.80774939999999995</v>
      </c>
      <c r="II328">
        <v>25.552099999999999</v>
      </c>
      <c r="IJ328" s="1">
        <v>3.2261600000000002E-4</v>
      </c>
      <c r="IK328">
        <v>0.31897249999999999</v>
      </c>
      <c r="IL328">
        <v>0.80775529999999995</v>
      </c>
      <c r="IM328">
        <v>25.54569</v>
      </c>
      <c r="IN328" s="1">
        <v>3.1106370000000001E-4</v>
      </c>
      <c r="IO328">
        <v>0.30753140000000001</v>
      </c>
      <c r="IP328">
        <v>0.80777969999999999</v>
      </c>
      <c r="IQ328">
        <v>25.17296</v>
      </c>
      <c r="IR328" s="1">
        <v>3.0032570000000002E-4</v>
      </c>
      <c r="IS328">
        <v>0.29689130000000002</v>
      </c>
      <c r="IT328">
        <v>0.80778799999999995</v>
      </c>
      <c r="IU328">
        <v>24.79487</v>
      </c>
      <c r="IV328" s="1">
        <v>2.9010789999999999E-4</v>
      </c>
      <c r="IW328">
        <v>0.28678540000000002</v>
      </c>
      <c r="IX328">
        <v>0.80779489999999998</v>
      </c>
      <c r="IY328">
        <v>24.60538</v>
      </c>
      <c r="IZ328" s="1">
        <v>2.803878E-4</v>
      </c>
      <c r="JA328">
        <v>0.27717439999999999</v>
      </c>
      <c r="JB328">
        <v>0.80779659999999998</v>
      </c>
      <c r="JC328">
        <v>24.57376</v>
      </c>
      <c r="JD328" s="1">
        <v>2.7116679999999999E-4</v>
      </c>
      <c r="JE328">
        <v>0.2680536</v>
      </c>
      <c r="JF328">
        <v>0.80779749999999995</v>
      </c>
      <c r="JG328">
        <v>25.03219</v>
      </c>
      <c r="JH328" s="1">
        <v>2.6255830000000002E-4</v>
      </c>
      <c r="JI328">
        <v>0.25952639999999999</v>
      </c>
      <c r="JJ328">
        <v>0.80779730000000005</v>
      </c>
      <c r="JK328">
        <v>25.51756</v>
      </c>
      <c r="JL328" s="1">
        <v>2.5438469999999999E-4</v>
      </c>
      <c r="JM328">
        <v>0.25144480000000002</v>
      </c>
      <c r="JN328">
        <v>0.80777900000000002</v>
      </c>
      <c r="JO328">
        <v>25.83934</v>
      </c>
      <c r="JP328" s="1">
        <v>2.4640840000000002E-4</v>
      </c>
      <c r="JQ328">
        <v>0.24357609999999999</v>
      </c>
      <c r="JR328">
        <v>0.80776349999999997</v>
      </c>
      <c r="JS328">
        <v>25.890820000000001</v>
      </c>
      <c r="JT328" s="1">
        <v>2.3862889999999999E-4</v>
      </c>
      <c r="JU328">
        <v>0.23589019999999999</v>
      </c>
      <c r="JV328">
        <v>0.80774599999999996</v>
      </c>
      <c r="JW328">
        <v>25.702310000000001</v>
      </c>
      <c r="JX328" s="1">
        <v>2.3104080000000001E-4</v>
      </c>
      <c r="JY328">
        <v>0.2284051</v>
      </c>
      <c r="JZ328">
        <v>0.80770799999999998</v>
      </c>
      <c r="KA328">
        <v>25.332979999999999</v>
      </c>
      <c r="KB328" s="1">
        <v>2.238389E-4</v>
      </c>
      <c r="KC328">
        <v>0.22127640000000001</v>
      </c>
      <c r="KD328">
        <v>0.80766369999999998</v>
      </c>
      <c r="KE328">
        <v>25.056560000000001</v>
      </c>
      <c r="KF328" s="1">
        <v>2.171016E-4</v>
      </c>
      <c r="KG328">
        <v>0.2146151</v>
      </c>
      <c r="KH328">
        <v>0.80762970000000001</v>
      </c>
      <c r="KI328">
        <v>24.896370000000001</v>
      </c>
      <c r="KJ328" s="1">
        <v>2.1060839999999999E-4</v>
      </c>
      <c r="KK328">
        <v>0.2082167</v>
      </c>
      <c r="KL328">
        <v>0.80759300000000001</v>
      </c>
      <c r="KM328">
        <v>25.299430000000001</v>
      </c>
      <c r="KN328" s="1">
        <v>2.0417499999999999E-4</v>
      </c>
      <c r="KO328">
        <v>0.2018732</v>
      </c>
      <c r="KP328">
        <v>0.80752190000000001</v>
      </c>
      <c r="KQ328">
        <v>25.85812</v>
      </c>
      <c r="KR328" s="1">
        <v>1.979544E-4</v>
      </c>
      <c r="KS328">
        <v>0.1957332</v>
      </c>
      <c r="KT328">
        <v>0.80746479999999998</v>
      </c>
      <c r="KU328">
        <v>26.41282</v>
      </c>
      <c r="KV328" s="1">
        <v>1.919372E-4</v>
      </c>
      <c r="KW328">
        <v>0.1897914</v>
      </c>
      <c r="KX328">
        <v>0.80740339999999999</v>
      </c>
      <c r="KY328">
        <v>26.739540000000002</v>
      </c>
      <c r="KZ328" s="1">
        <v>1.8619869999999999E-4</v>
      </c>
      <c r="LA328">
        <v>0.1841245</v>
      </c>
      <c r="LB328">
        <v>0.80735420000000002</v>
      </c>
      <c r="LC328">
        <v>26.531960000000002</v>
      </c>
      <c r="LD328" s="1">
        <v>1.807848E-4</v>
      </c>
      <c r="LE328">
        <v>0.1787734</v>
      </c>
      <c r="LF328">
        <v>0.80728920000000004</v>
      </c>
      <c r="LG328">
        <v>26.070640000000001</v>
      </c>
      <c r="LH328" s="1">
        <v>1.7548309999999999E-4</v>
      </c>
      <c r="LI328">
        <v>0.17354839999999999</v>
      </c>
      <c r="LJ328">
        <v>0.80721410000000005</v>
      </c>
      <c r="LK328">
        <v>25.70609</v>
      </c>
      <c r="LL328" s="1">
        <v>1.7040060000000001E-4</v>
      </c>
      <c r="LM328">
        <v>0.16852790000000001</v>
      </c>
      <c r="LN328">
        <v>0.80714359999999996</v>
      </c>
      <c r="LO328">
        <v>25.5806</v>
      </c>
      <c r="LP328" s="1">
        <v>1.6548480000000001E-4</v>
      </c>
      <c r="LQ328">
        <v>0.16367719999999999</v>
      </c>
      <c r="LR328">
        <v>0.80708749999999996</v>
      </c>
      <c r="LS328">
        <v>26.154240000000001</v>
      </c>
      <c r="LT328" s="1">
        <v>1.6066179999999999E-4</v>
      </c>
      <c r="LU328">
        <v>0.15891730000000001</v>
      </c>
      <c r="LV328">
        <v>0.80702470000000004</v>
      </c>
      <c r="LW328">
        <v>26.831949999999999</v>
      </c>
      <c r="LX328" s="1">
        <v>1.560953E-4</v>
      </c>
      <c r="LY328">
        <v>0.15440200000000001</v>
      </c>
      <c r="LZ328">
        <v>0.80696730000000005</v>
      </c>
      <c r="MA328">
        <v>27.414269999999998</v>
      </c>
      <c r="MB328" s="1">
        <v>1.5167960000000001E-4</v>
      </c>
      <c r="MC328">
        <v>0.15004410000000001</v>
      </c>
      <c r="MD328">
        <v>0.80690770000000001</v>
      </c>
      <c r="ME328">
        <v>27.786709999999999</v>
      </c>
      <c r="MF328" s="1">
        <v>1.4739000000000001E-4</v>
      </c>
      <c r="MG328">
        <v>0.14580609999999999</v>
      </c>
      <c r="MH328">
        <v>0.80682889999999996</v>
      </c>
      <c r="MI328">
        <v>27.6828</v>
      </c>
      <c r="MJ328" s="1">
        <v>1.433421E-4</v>
      </c>
      <c r="MK328">
        <v>0.14180690000000001</v>
      </c>
      <c r="ML328">
        <v>0.80678380000000005</v>
      </c>
      <c r="MM328">
        <v>27.3812</v>
      </c>
      <c r="MN328" s="1">
        <v>1.3951219999999999E-4</v>
      </c>
      <c r="MO328">
        <v>0.1380171</v>
      </c>
      <c r="MP328">
        <v>0.80672449999999996</v>
      </c>
      <c r="MQ328">
        <v>27.091329999999999</v>
      </c>
      <c r="MR328" s="1">
        <v>1.3574569999999999E-4</v>
      </c>
      <c r="MS328">
        <v>0.13430159999999999</v>
      </c>
      <c r="MT328">
        <v>0.80667120000000003</v>
      </c>
      <c r="MU328">
        <v>26.863350000000001</v>
      </c>
      <c r="MV328" s="1">
        <v>1.320762E-4</v>
      </c>
      <c r="MW328">
        <v>0.13067329999999999</v>
      </c>
      <c r="MX328">
        <v>0.80662199999999995</v>
      </c>
      <c r="MY328">
        <v>26.776209999999999</v>
      </c>
      <c r="MZ328" s="1">
        <v>1.2862330000000001E-4</v>
      </c>
      <c r="NA328">
        <v>0.12725729999999999</v>
      </c>
      <c r="NB328">
        <v>0.80658050000000003</v>
      </c>
      <c r="NC328">
        <v>26.90354</v>
      </c>
      <c r="ND328" s="1">
        <v>1.25282E-4</v>
      </c>
      <c r="NE328">
        <v>0.123959</v>
      </c>
      <c r="NF328">
        <v>0.80652760000000001</v>
      </c>
      <c r="NG328">
        <v>27.25929</v>
      </c>
      <c r="NH328" s="1">
        <v>1.219022E-4</v>
      </c>
      <c r="NI328">
        <v>0.1206301</v>
      </c>
      <c r="NJ328">
        <v>0.80647720000000001</v>
      </c>
      <c r="NK328">
        <v>27.25949</v>
      </c>
      <c r="NL328" s="1">
        <v>1.1857459999999999E-4</v>
      </c>
      <c r="NM328">
        <v>0.1173435</v>
      </c>
      <c r="NN328">
        <v>0.80642210000000003</v>
      </c>
      <c r="NO328">
        <v>26.957270000000001</v>
      </c>
      <c r="NP328" s="1">
        <v>1.153033E-4</v>
      </c>
      <c r="NQ328">
        <v>0.1141146</v>
      </c>
      <c r="NR328">
        <v>0.8063768</v>
      </c>
      <c r="NS328">
        <v>26.62125</v>
      </c>
      <c r="NT328" s="1">
        <v>1.121453E-4</v>
      </c>
      <c r="NU328">
        <v>0.1109913</v>
      </c>
      <c r="NV328">
        <v>0.80632309999999996</v>
      </c>
      <c r="NW328">
        <v>26.39697</v>
      </c>
      <c r="NX328" s="1">
        <v>1.091443E-4</v>
      </c>
      <c r="NY328">
        <v>0.1080184</v>
      </c>
      <c r="NZ328">
        <v>0.80626830000000005</v>
      </c>
      <c r="OA328">
        <v>26.270869999999999</v>
      </c>
      <c r="OB328" s="1">
        <v>1.0625019999999999E-4</v>
      </c>
      <c r="OC328">
        <v>0.10515919999999999</v>
      </c>
      <c r="OD328">
        <v>0.80621889999999996</v>
      </c>
      <c r="OE328">
        <v>26.574580000000001</v>
      </c>
      <c r="OF328" s="1">
        <v>1.033728E-4</v>
      </c>
      <c r="OG328">
        <v>0.1023223</v>
      </c>
      <c r="OH328">
        <v>0.8061895</v>
      </c>
      <c r="OI328">
        <v>27.018460000000001</v>
      </c>
      <c r="OJ328" s="1">
        <v>1.005191E-4</v>
      </c>
      <c r="OK328" s="1">
        <v>9.9504079999999995E-2</v>
      </c>
    </row>
    <row r="329" spans="1:401" x14ac:dyDescent="0.35">
      <c r="A329">
        <v>335</v>
      </c>
      <c r="B329" t="s">
        <v>4</v>
      </c>
      <c r="C329" t="s">
        <v>181</v>
      </c>
      <c r="D329" t="s">
        <v>333</v>
      </c>
      <c r="E329">
        <v>875.32460000000003</v>
      </c>
      <c r="F329">
        <v>0.72694099999999995</v>
      </c>
      <c r="G329">
        <v>26.28144</v>
      </c>
      <c r="H329">
        <v>0</v>
      </c>
      <c r="I329">
        <v>0</v>
      </c>
      <c r="J329">
        <v>0.72711939999999997</v>
      </c>
      <c r="K329">
        <v>26.244800000000001</v>
      </c>
      <c r="L329">
        <v>0</v>
      </c>
      <c r="M329">
        <v>0</v>
      </c>
      <c r="N329">
        <v>0.72727850000000005</v>
      </c>
      <c r="O329">
        <v>26.090979999999998</v>
      </c>
      <c r="P329">
        <v>0</v>
      </c>
      <c r="Q329">
        <v>0</v>
      </c>
      <c r="R329">
        <v>0.72738689999999995</v>
      </c>
      <c r="S329">
        <v>25.745229999999999</v>
      </c>
      <c r="T329">
        <v>0</v>
      </c>
      <c r="U329">
        <v>0</v>
      </c>
      <c r="V329">
        <v>0.7274467</v>
      </c>
      <c r="W329">
        <v>25.465520000000001</v>
      </c>
      <c r="X329">
        <v>0</v>
      </c>
      <c r="Y329">
        <v>0</v>
      </c>
      <c r="Z329">
        <v>0.72747399999999995</v>
      </c>
      <c r="AA329">
        <v>25.067170000000001</v>
      </c>
      <c r="AB329">
        <v>0</v>
      </c>
      <c r="AC329">
        <v>0</v>
      </c>
      <c r="AD329">
        <v>0.72746719999999998</v>
      </c>
      <c r="AE329">
        <v>24.744119999999999</v>
      </c>
      <c r="AF329">
        <v>0</v>
      </c>
      <c r="AG329">
        <v>0</v>
      </c>
      <c r="AH329">
        <v>0.72743729999999995</v>
      </c>
      <c r="AI329">
        <v>24.560210000000001</v>
      </c>
      <c r="AJ329">
        <v>0</v>
      </c>
      <c r="AK329">
        <v>0</v>
      </c>
      <c r="AL329">
        <v>0.72739739999999997</v>
      </c>
      <c r="AM329">
        <v>24.556740000000001</v>
      </c>
      <c r="AN329">
        <v>0</v>
      </c>
      <c r="AO329">
        <v>0</v>
      </c>
      <c r="AP329">
        <v>0.7273522</v>
      </c>
      <c r="AQ329">
        <v>24.998719999999999</v>
      </c>
      <c r="AR329">
        <v>0</v>
      </c>
      <c r="AS329">
        <v>0</v>
      </c>
      <c r="AT329">
        <v>0.72726040000000003</v>
      </c>
      <c r="AU329">
        <v>25.521930000000001</v>
      </c>
      <c r="AV329">
        <v>0</v>
      </c>
      <c r="AW329">
        <v>0</v>
      </c>
      <c r="AX329">
        <v>0.72720439999999997</v>
      </c>
      <c r="AY329">
        <v>25.720279999999999</v>
      </c>
      <c r="AZ329">
        <v>0</v>
      </c>
      <c r="BA329">
        <v>0</v>
      </c>
      <c r="BB329">
        <v>0.72712690000000002</v>
      </c>
      <c r="BC329">
        <v>25.644690000000001</v>
      </c>
      <c r="BD329">
        <v>0</v>
      </c>
      <c r="BE329">
        <v>0</v>
      </c>
      <c r="BF329">
        <v>0.72704670000000005</v>
      </c>
      <c r="BG329">
        <v>25.178799999999999</v>
      </c>
      <c r="BH329">
        <v>0</v>
      </c>
      <c r="BI329">
        <v>0</v>
      </c>
      <c r="BJ329">
        <v>0.72696419999999995</v>
      </c>
      <c r="BK329">
        <v>24.554369999999999</v>
      </c>
      <c r="BL329" s="1">
        <v>7.7772819999999996E-31</v>
      </c>
      <c r="BM329" s="1">
        <v>8.5323719999999995E-28</v>
      </c>
      <c r="BN329">
        <v>0.72686830000000002</v>
      </c>
      <c r="BO329">
        <v>24.098780000000001</v>
      </c>
      <c r="BP329" s="1">
        <v>2.5893300000000001E-20</v>
      </c>
      <c r="BQ329" s="1">
        <v>2.100111E-17</v>
      </c>
      <c r="BR329">
        <v>0.72679959999999999</v>
      </c>
      <c r="BS329">
        <v>23.813980000000001</v>
      </c>
      <c r="BT329" s="1">
        <v>1.478576E-11</v>
      </c>
      <c r="BU329" s="1">
        <v>1.136728E-8</v>
      </c>
      <c r="BV329">
        <v>0.72672990000000004</v>
      </c>
      <c r="BW329">
        <v>23.99136</v>
      </c>
      <c r="BX329" s="1">
        <v>2.9641050000000001E-7</v>
      </c>
      <c r="BY329" s="1">
        <v>2.3947430000000001E-4</v>
      </c>
      <c r="BZ329">
        <v>0.72665380000000002</v>
      </c>
      <c r="CA329">
        <v>24.358000000000001</v>
      </c>
      <c r="CB329" s="1">
        <v>1.9064869999999999E-4</v>
      </c>
      <c r="CC329">
        <v>0.16299350000000001</v>
      </c>
      <c r="CD329">
        <v>0.72664620000000002</v>
      </c>
      <c r="CE329">
        <v>24.606310000000001</v>
      </c>
      <c r="CF329" s="1">
        <v>1.9851560000000001E-2</v>
      </c>
      <c r="CG329">
        <v>17.88749</v>
      </c>
      <c r="CH329">
        <v>0.72663129999999998</v>
      </c>
      <c r="CI329">
        <v>24.794090000000001</v>
      </c>
      <c r="CJ329">
        <v>0.54115679999999999</v>
      </c>
      <c r="CK329">
        <v>511.9853</v>
      </c>
      <c r="CL329">
        <v>0.7266397</v>
      </c>
      <c r="CM329">
        <v>24.661809999999999</v>
      </c>
      <c r="CN329">
        <v>5.0225489999999997</v>
      </c>
      <c r="CO329">
        <v>4976.9530000000004</v>
      </c>
      <c r="CP329">
        <v>0.72667649999999995</v>
      </c>
      <c r="CQ329">
        <v>24.26707</v>
      </c>
      <c r="CR329">
        <v>18.93731</v>
      </c>
      <c r="CS329">
        <v>19601.11</v>
      </c>
      <c r="CT329">
        <v>0.72670820000000003</v>
      </c>
      <c r="CU329">
        <v>23.903179999999999</v>
      </c>
      <c r="CV329">
        <v>33.010660000000001</v>
      </c>
      <c r="CW329">
        <v>35612.480000000003</v>
      </c>
      <c r="CX329">
        <v>0.72675900000000004</v>
      </c>
      <c r="CY329">
        <v>23.666149999999998</v>
      </c>
      <c r="CZ329">
        <v>29.444980000000001</v>
      </c>
      <c r="DA329">
        <v>33040.629999999997</v>
      </c>
      <c r="DB329">
        <v>0.72682270000000004</v>
      </c>
      <c r="DC329">
        <v>24.062110000000001</v>
      </c>
      <c r="DD329">
        <v>14.57851</v>
      </c>
      <c r="DE329">
        <v>16982.27</v>
      </c>
      <c r="DF329">
        <v>0.72690129999999997</v>
      </c>
      <c r="DG329">
        <v>24.642320000000002</v>
      </c>
      <c r="DH329">
        <v>4.2932940000000004</v>
      </c>
      <c r="DI329">
        <v>5181.7489999999998</v>
      </c>
      <c r="DJ329">
        <v>0.72699369999999996</v>
      </c>
      <c r="DK329">
        <v>25.235099999999999</v>
      </c>
      <c r="DL329">
        <v>0.80174100000000004</v>
      </c>
      <c r="DM329">
        <v>999.84910000000002</v>
      </c>
      <c r="DN329">
        <v>0.72709299999999999</v>
      </c>
      <c r="DO329">
        <v>25.674679999999999</v>
      </c>
      <c r="DP329">
        <v>0.10483149999999999</v>
      </c>
      <c r="DQ329">
        <v>133.76660000000001</v>
      </c>
      <c r="DR329">
        <v>0.7271881</v>
      </c>
      <c r="DS329">
        <v>25.601849999999999</v>
      </c>
      <c r="DT329" s="1">
        <v>1.468062E-2</v>
      </c>
      <c r="DU329">
        <v>18.090679999999999</v>
      </c>
      <c r="DV329">
        <v>0.72730709999999998</v>
      </c>
      <c r="DW329">
        <v>25.32526</v>
      </c>
      <c r="DX329" s="1">
        <v>5.8719899999999997E-3</v>
      </c>
      <c r="DY329">
        <v>6.6400690000000004</v>
      </c>
      <c r="DZ329">
        <v>0.72742410000000002</v>
      </c>
      <c r="EA329">
        <v>25.076350000000001</v>
      </c>
      <c r="EB329" s="1">
        <v>4.5170519999999997E-3</v>
      </c>
      <c r="EC329">
        <v>5.012524</v>
      </c>
      <c r="ED329">
        <v>0.72753690000000004</v>
      </c>
      <c r="EE329">
        <v>24.94023</v>
      </c>
      <c r="EF329">
        <v>3.7805E-3</v>
      </c>
      <c r="EG329">
        <v>4.1881279999999999</v>
      </c>
      <c r="EH329">
        <v>0.72762919999999998</v>
      </c>
      <c r="EI329">
        <v>25.23563</v>
      </c>
      <c r="EJ329" s="1">
        <v>3.19411E-3</v>
      </c>
      <c r="EK329">
        <v>3.5370110000000001</v>
      </c>
      <c r="EL329">
        <v>0.72773469999999996</v>
      </c>
      <c r="EM329">
        <v>25.760349999999999</v>
      </c>
      <c r="EN329" s="1">
        <v>2.7133610000000001E-3</v>
      </c>
      <c r="EO329">
        <v>3.0034649999999998</v>
      </c>
      <c r="EP329">
        <v>0.72782029999999998</v>
      </c>
      <c r="EQ329">
        <v>26.25611</v>
      </c>
      <c r="ER329" s="1">
        <v>2.318896E-3</v>
      </c>
      <c r="ES329">
        <v>2.5656699999999999</v>
      </c>
      <c r="ET329">
        <v>0.72789809999999999</v>
      </c>
      <c r="EU329">
        <v>26.531939999999999</v>
      </c>
      <c r="EV329" s="1">
        <v>1.9955289999999998E-3</v>
      </c>
      <c r="EW329">
        <v>2.2068940000000001</v>
      </c>
      <c r="EX329">
        <v>0.72796859999999997</v>
      </c>
      <c r="EY329">
        <v>26.28539</v>
      </c>
      <c r="EZ329" s="1">
        <v>1.7295539999999999E-3</v>
      </c>
      <c r="FA329">
        <v>1.9119079999999999</v>
      </c>
      <c r="FB329">
        <v>0.72802160000000005</v>
      </c>
      <c r="FC329">
        <v>25.822700000000001</v>
      </c>
      <c r="FD329" s="1">
        <v>1.510207E-3</v>
      </c>
      <c r="FE329">
        <v>1.6686890000000001</v>
      </c>
      <c r="FF329">
        <v>0.72807169999999999</v>
      </c>
      <c r="FG329">
        <v>25.469519999999999</v>
      </c>
      <c r="FH329" s="1">
        <v>1.328505E-3</v>
      </c>
      <c r="FI329">
        <v>1.4672970000000001</v>
      </c>
      <c r="FJ329">
        <v>0.72813700000000003</v>
      </c>
      <c r="FK329">
        <v>25.273099999999999</v>
      </c>
      <c r="FL329" s="1">
        <v>1.1763019999999999E-3</v>
      </c>
      <c r="FM329">
        <v>1.2987759999999999</v>
      </c>
      <c r="FN329">
        <v>0.72817909999999997</v>
      </c>
      <c r="FO329">
        <v>25.63025</v>
      </c>
      <c r="FP329" s="1">
        <v>1.0480369999999999E-3</v>
      </c>
      <c r="FQ329">
        <v>1.1567719999999999</v>
      </c>
      <c r="FR329">
        <v>0.72824</v>
      </c>
      <c r="FS329">
        <v>26.07985</v>
      </c>
      <c r="FT329" s="1">
        <v>9.3947720000000005E-4</v>
      </c>
      <c r="FU329">
        <v>1.0365819999999999</v>
      </c>
      <c r="FV329">
        <v>0.72826979999999997</v>
      </c>
      <c r="FW329">
        <v>26.267399999999999</v>
      </c>
      <c r="FX329" s="1">
        <v>8.478448E-4</v>
      </c>
      <c r="FY329">
        <v>0.93514379999999997</v>
      </c>
      <c r="FZ329">
        <v>0.72829630000000001</v>
      </c>
      <c r="GA329">
        <v>26.237169999999999</v>
      </c>
      <c r="GB329" s="1">
        <v>7.7085649999999995E-4</v>
      </c>
      <c r="GC329">
        <v>0.8498985</v>
      </c>
      <c r="GD329">
        <v>0.72832669999999999</v>
      </c>
      <c r="GE329">
        <v>25.854759999999999</v>
      </c>
      <c r="GF329" s="1">
        <v>7.0590289999999999E-4</v>
      </c>
      <c r="GG329">
        <v>0.77801189999999998</v>
      </c>
      <c r="GH329">
        <v>0.72836409999999996</v>
      </c>
      <c r="GI329">
        <v>25.629100000000001</v>
      </c>
      <c r="GJ329" s="1">
        <v>6.506185E-4</v>
      </c>
      <c r="GK329">
        <v>0.71686890000000003</v>
      </c>
      <c r="GL329">
        <v>0.72838409999999998</v>
      </c>
      <c r="GM329">
        <v>25.505769999999998</v>
      </c>
      <c r="GN329" s="1">
        <v>6.0274619999999999E-4</v>
      </c>
      <c r="GO329">
        <v>0.66396869999999997</v>
      </c>
      <c r="GP329">
        <v>0.72843369999999996</v>
      </c>
      <c r="GQ329">
        <v>25.485939999999999</v>
      </c>
      <c r="GR329" s="1">
        <v>5.6143220000000001E-4</v>
      </c>
      <c r="GS329">
        <v>0.6182839</v>
      </c>
      <c r="GT329">
        <v>0.72844850000000005</v>
      </c>
      <c r="GU329">
        <v>25.414529999999999</v>
      </c>
      <c r="GV329" s="1">
        <v>5.2584080000000002E-4</v>
      </c>
      <c r="GW329">
        <v>0.57895770000000002</v>
      </c>
      <c r="GX329">
        <v>0.72849050000000004</v>
      </c>
      <c r="GY329">
        <v>25.60032</v>
      </c>
      <c r="GZ329" s="1">
        <v>4.9451509999999998E-4</v>
      </c>
      <c r="HA329">
        <v>0.54438299999999995</v>
      </c>
      <c r="HB329">
        <v>0.72850689999999996</v>
      </c>
      <c r="HC329">
        <v>25.929639999999999</v>
      </c>
      <c r="HD329" s="1">
        <v>4.6676489999999997E-4</v>
      </c>
      <c r="HE329">
        <v>0.51374160000000002</v>
      </c>
      <c r="HF329">
        <v>0.7285393</v>
      </c>
      <c r="HG329">
        <v>26.151009999999999</v>
      </c>
      <c r="HH329" s="1">
        <v>4.4223640000000001E-4</v>
      </c>
      <c r="HI329">
        <v>0.48665180000000002</v>
      </c>
      <c r="HJ329">
        <v>0.7285992</v>
      </c>
      <c r="HK329">
        <v>25.910139999999998</v>
      </c>
      <c r="HL329" s="1">
        <v>4.2046919999999999E-4</v>
      </c>
      <c r="HM329">
        <v>0.46262049999999999</v>
      </c>
      <c r="HN329">
        <v>0.72864499999999999</v>
      </c>
      <c r="HO329">
        <v>25.312259999999998</v>
      </c>
      <c r="HP329" s="1">
        <v>4.0069589999999999E-4</v>
      </c>
      <c r="HQ329">
        <v>0.44082369999999998</v>
      </c>
      <c r="HR329">
        <v>0.72870040000000003</v>
      </c>
      <c r="HS329">
        <v>24.908760000000001</v>
      </c>
      <c r="HT329" s="1">
        <v>3.8245219999999999E-4</v>
      </c>
      <c r="HU329">
        <v>0.42072290000000001</v>
      </c>
      <c r="HV329">
        <v>0.72874439999999996</v>
      </c>
      <c r="HW329">
        <v>24.6952</v>
      </c>
      <c r="HX329" s="1">
        <v>3.6585060000000002E-4</v>
      </c>
      <c r="HY329">
        <v>0.40240530000000002</v>
      </c>
      <c r="HZ329">
        <v>0.7288057</v>
      </c>
      <c r="IA329">
        <v>24.974139999999998</v>
      </c>
      <c r="IB329" s="1">
        <v>3.5066360000000001E-4</v>
      </c>
      <c r="IC329">
        <v>0.38565909999999998</v>
      </c>
      <c r="ID329">
        <v>0.72883989999999998</v>
      </c>
      <c r="IE329">
        <v>25.3675</v>
      </c>
      <c r="IF329" s="1">
        <v>3.3670880000000002E-4</v>
      </c>
      <c r="IG329">
        <v>0.37026769999999998</v>
      </c>
      <c r="IH329">
        <v>0.72887869999999999</v>
      </c>
      <c r="II329">
        <v>25.606580000000001</v>
      </c>
      <c r="IJ329" s="1">
        <v>3.2403299999999999E-4</v>
      </c>
      <c r="IK329">
        <v>0.35628379999999998</v>
      </c>
      <c r="IL329">
        <v>0.72892559999999995</v>
      </c>
      <c r="IM329">
        <v>25.614570000000001</v>
      </c>
      <c r="IN329" s="1">
        <v>3.1237700000000002E-4</v>
      </c>
      <c r="IO329">
        <v>0.34344449999999999</v>
      </c>
      <c r="IP329">
        <v>0.7289504</v>
      </c>
      <c r="IQ329">
        <v>25.232679999999998</v>
      </c>
      <c r="IR329" s="1">
        <v>3.0155269999999998E-4</v>
      </c>
      <c r="IS329">
        <v>0.33151629999999999</v>
      </c>
      <c r="IT329">
        <v>0.72897500000000004</v>
      </c>
      <c r="IU329">
        <v>24.831779999999998</v>
      </c>
      <c r="IV329" s="1">
        <v>2.912813E-4</v>
      </c>
      <c r="IW329">
        <v>0.32022469999999997</v>
      </c>
      <c r="IX329">
        <v>0.7290044</v>
      </c>
      <c r="IY329">
        <v>24.63015</v>
      </c>
      <c r="IZ329" s="1">
        <v>2.8150309999999998E-4</v>
      </c>
      <c r="JA329">
        <v>0.30946869999999999</v>
      </c>
      <c r="JB329">
        <v>0.72904539999999995</v>
      </c>
      <c r="JC329">
        <v>24.59365</v>
      </c>
      <c r="JD329" s="1">
        <v>2.722162E-4</v>
      </c>
      <c r="JE329">
        <v>0.2992573</v>
      </c>
      <c r="JF329">
        <v>0.72906859999999996</v>
      </c>
      <c r="JG329">
        <v>25.063510000000001</v>
      </c>
      <c r="JH329" s="1">
        <v>2.6354090000000002E-4</v>
      </c>
      <c r="JI329">
        <v>0.28969859999999997</v>
      </c>
      <c r="JJ329">
        <v>0.72909460000000004</v>
      </c>
      <c r="JK329">
        <v>25.556329999999999</v>
      </c>
      <c r="JL329" s="1">
        <v>2.5532750000000002E-4</v>
      </c>
      <c r="JM329">
        <v>0.28066859999999999</v>
      </c>
      <c r="JN329">
        <v>0.72912569999999999</v>
      </c>
      <c r="JO329">
        <v>25.88524</v>
      </c>
      <c r="JP329" s="1">
        <v>2.4733209999999999E-4</v>
      </c>
      <c r="JQ329">
        <v>0.27189740000000001</v>
      </c>
      <c r="JR329">
        <v>0.72913799999999995</v>
      </c>
      <c r="JS329">
        <v>25.942519999999998</v>
      </c>
      <c r="JT329" s="1">
        <v>2.3953019999999999E-4</v>
      </c>
      <c r="JU329">
        <v>0.26332810000000001</v>
      </c>
      <c r="JV329">
        <v>0.72912429999999995</v>
      </c>
      <c r="JW329">
        <v>25.745570000000001</v>
      </c>
      <c r="JX329" s="1">
        <v>2.319136E-4</v>
      </c>
      <c r="JY329">
        <v>0.25497550000000002</v>
      </c>
      <c r="JZ329">
        <v>0.72914389999999996</v>
      </c>
      <c r="KA329">
        <v>25.370570000000001</v>
      </c>
      <c r="KB329" s="1">
        <v>2.2466019999999999E-4</v>
      </c>
      <c r="KC329">
        <v>0.24699389999999999</v>
      </c>
      <c r="KD329">
        <v>0.72913229999999996</v>
      </c>
      <c r="KE329">
        <v>25.087959999999999</v>
      </c>
      <c r="KF329" s="1">
        <v>2.178692E-4</v>
      </c>
      <c r="KG329">
        <v>0.23952699999999999</v>
      </c>
      <c r="KH329">
        <v>0.7291204</v>
      </c>
      <c r="KI329">
        <v>24.921690000000002</v>
      </c>
      <c r="KJ329" s="1">
        <v>2.113668E-4</v>
      </c>
      <c r="KK329">
        <v>0.23240259999999999</v>
      </c>
      <c r="KL329">
        <v>0.72911610000000004</v>
      </c>
      <c r="KM329">
        <v>25.324909999999999</v>
      </c>
      <c r="KN329" s="1">
        <v>2.0491819999999999E-4</v>
      </c>
      <c r="KO329">
        <v>0.2253376</v>
      </c>
      <c r="KP329">
        <v>0.72908090000000003</v>
      </c>
      <c r="KQ329">
        <v>25.890029999999999</v>
      </c>
      <c r="KR329" s="1">
        <v>1.9867109999999999E-4</v>
      </c>
      <c r="KS329">
        <v>0.21847939999999999</v>
      </c>
      <c r="KT329">
        <v>0.72909619999999997</v>
      </c>
      <c r="KU329">
        <v>26.450980000000001</v>
      </c>
      <c r="KV329" s="1">
        <v>1.9262810000000001E-4</v>
      </c>
      <c r="KW329">
        <v>0.21184639999999999</v>
      </c>
      <c r="KX329">
        <v>0.72905419999999999</v>
      </c>
      <c r="KY329">
        <v>26.792909999999999</v>
      </c>
      <c r="KZ329" s="1">
        <v>1.868548E-4</v>
      </c>
      <c r="LA329">
        <v>0.2055092</v>
      </c>
      <c r="LB329">
        <v>0.72904840000000004</v>
      </c>
      <c r="LC329">
        <v>26.585730000000002</v>
      </c>
      <c r="LD329" s="1">
        <v>1.8140880000000001E-4</v>
      </c>
      <c r="LE329">
        <v>0.19952520000000001</v>
      </c>
      <c r="LF329">
        <v>0.72900330000000002</v>
      </c>
      <c r="LG329">
        <v>26.11646</v>
      </c>
      <c r="LH329" s="1">
        <v>1.7609590000000001E-4</v>
      </c>
      <c r="LI329">
        <v>0.1937055</v>
      </c>
      <c r="LJ329">
        <v>0.72897909999999999</v>
      </c>
      <c r="LK329">
        <v>25.742540000000002</v>
      </c>
      <c r="LL329" s="1">
        <v>1.709832E-4</v>
      </c>
      <c r="LM329">
        <v>0.18808910000000001</v>
      </c>
      <c r="LN329">
        <v>0.72897449999999997</v>
      </c>
      <c r="LO329">
        <v>25.604179999999999</v>
      </c>
      <c r="LP329" s="1">
        <v>1.6605769999999999E-4</v>
      </c>
      <c r="LQ329">
        <v>0.18268509999999999</v>
      </c>
      <c r="LR329">
        <v>0.72894409999999998</v>
      </c>
      <c r="LS329">
        <v>26.18253</v>
      </c>
      <c r="LT329" s="1">
        <v>1.612149E-4</v>
      </c>
      <c r="LU329">
        <v>0.17737459999999999</v>
      </c>
      <c r="LV329">
        <v>0.72892049999999997</v>
      </c>
      <c r="LW329">
        <v>26.869399999999999</v>
      </c>
      <c r="LX329" s="1">
        <v>1.566196E-4</v>
      </c>
      <c r="LY329">
        <v>0.17232310000000001</v>
      </c>
      <c r="LZ329">
        <v>0.72890730000000004</v>
      </c>
      <c r="MA329">
        <v>27.462520000000001</v>
      </c>
      <c r="MB329" s="1">
        <v>1.521924E-4</v>
      </c>
      <c r="MC329">
        <v>0.16746430000000001</v>
      </c>
      <c r="MD329">
        <v>0.72888640000000005</v>
      </c>
      <c r="ME329">
        <v>27.843240000000002</v>
      </c>
      <c r="MF329" s="1">
        <v>1.4788250000000001E-4</v>
      </c>
      <c r="MG329">
        <v>0.1627316</v>
      </c>
      <c r="MH329">
        <v>0.72885140000000004</v>
      </c>
      <c r="MI329">
        <v>27.730499999999999</v>
      </c>
      <c r="MJ329" s="1">
        <v>1.4380320000000001E-4</v>
      </c>
      <c r="MK329">
        <v>0.15824869999999999</v>
      </c>
      <c r="ML329">
        <v>0.72884680000000002</v>
      </c>
      <c r="MM329">
        <v>27.416060000000002</v>
      </c>
      <c r="MN329" s="1">
        <v>1.399552E-4</v>
      </c>
      <c r="MO329">
        <v>0.1540147</v>
      </c>
      <c r="MP329">
        <v>0.72881910000000005</v>
      </c>
      <c r="MQ329">
        <v>27.123570000000001</v>
      </c>
      <c r="MR329" s="1">
        <v>1.3618380000000001E-4</v>
      </c>
      <c r="MS329">
        <v>0.14987839999999999</v>
      </c>
      <c r="MT329">
        <v>0.72881010000000002</v>
      </c>
      <c r="MU329">
        <v>26.885359999999999</v>
      </c>
      <c r="MV329" s="1">
        <v>1.3249600000000001E-4</v>
      </c>
      <c r="MW329">
        <v>0.1458255</v>
      </c>
      <c r="MX329">
        <v>0.72879119999999997</v>
      </c>
      <c r="MY329">
        <v>26.805589999999999</v>
      </c>
      <c r="MZ329" s="1">
        <v>1.29018E-4</v>
      </c>
      <c r="NA329">
        <v>0.1419976</v>
      </c>
      <c r="NB329">
        <v>0.72876569999999996</v>
      </c>
      <c r="NC329">
        <v>26.944109999999998</v>
      </c>
      <c r="ND329" s="1">
        <v>1.2567359999999999E-4</v>
      </c>
      <c r="NE329">
        <v>0.1383257</v>
      </c>
      <c r="NF329">
        <v>0.72874950000000005</v>
      </c>
      <c r="NG329">
        <v>27.311499999999999</v>
      </c>
      <c r="NH329" s="1">
        <v>1.222974E-4</v>
      </c>
      <c r="NI329">
        <v>0.13463020000000001</v>
      </c>
      <c r="NJ329">
        <v>0.72872809999999999</v>
      </c>
      <c r="NK329">
        <v>27.310770000000002</v>
      </c>
      <c r="NL329" s="1">
        <v>1.1896029999999999E-4</v>
      </c>
      <c r="NM329">
        <v>0.1309651</v>
      </c>
      <c r="NN329">
        <v>0.72870210000000002</v>
      </c>
      <c r="NO329">
        <v>27.00478</v>
      </c>
      <c r="NP329" s="1">
        <v>1.15683E-4</v>
      </c>
      <c r="NQ329">
        <v>0.12736800000000001</v>
      </c>
      <c r="NR329">
        <v>0.72869300000000004</v>
      </c>
      <c r="NS329">
        <v>26.65916</v>
      </c>
      <c r="NT329" s="1">
        <v>1.125067E-4</v>
      </c>
      <c r="NU329">
        <v>0.1238761</v>
      </c>
      <c r="NV329">
        <v>0.72869399999999995</v>
      </c>
      <c r="NW329">
        <v>26.418690000000002</v>
      </c>
      <c r="NX329" s="1">
        <v>1.094897E-4</v>
      </c>
      <c r="NY329">
        <v>0.12055109999999999</v>
      </c>
      <c r="NZ329">
        <v>0.72867749999999998</v>
      </c>
      <c r="OA329">
        <v>26.289180000000002</v>
      </c>
      <c r="OB329" s="1">
        <v>1.0658689999999999E-4</v>
      </c>
      <c r="OC329">
        <v>0.1173604</v>
      </c>
      <c r="OD329">
        <v>0.72865729999999995</v>
      </c>
      <c r="OE329">
        <v>26.605799999999999</v>
      </c>
      <c r="OF329" s="1">
        <v>1.037087E-4</v>
      </c>
      <c r="OG329">
        <v>0.1142053</v>
      </c>
      <c r="OH329">
        <v>0.72864070000000003</v>
      </c>
      <c r="OI329">
        <v>27.06842</v>
      </c>
      <c r="OJ329" s="1">
        <v>1.0085399999999999E-4</v>
      </c>
      <c r="OK329">
        <v>0.11107019999999999</v>
      </c>
    </row>
    <row r="330" spans="1:401" x14ac:dyDescent="0.35">
      <c r="A330">
        <v>336</v>
      </c>
      <c r="B330" t="s">
        <v>4</v>
      </c>
      <c r="C330" t="s">
        <v>181</v>
      </c>
      <c r="D330" t="s">
        <v>334</v>
      </c>
      <c r="E330">
        <v>702.39639999999997</v>
      </c>
      <c r="F330">
        <v>0.65391489999999997</v>
      </c>
      <c r="G330">
        <v>26.297070000000001</v>
      </c>
      <c r="H330">
        <v>0</v>
      </c>
      <c r="I330">
        <v>0</v>
      </c>
      <c r="J330">
        <v>0.6538986</v>
      </c>
      <c r="K330">
        <v>26.2606</v>
      </c>
      <c r="L330">
        <v>0</v>
      </c>
      <c r="M330">
        <v>0</v>
      </c>
      <c r="N330">
        <v>0.65385939999999998</v>
      </c>
      <c r="O330">
        <v>26.117570000000001</v>
      </c>
      <c r="P330">
        <v>0</v>
      </c>
      <c r="Q330">
        <v>0</v>
      </c>
      <c r="R330">
        <v>0.65378320000000001</v>
      </c>
      <c r="S330">
        <v>25.781089999999999</v>
      </c>
      <c r="T330">
        <v>0</v>
      </c>
      <c r="U330">
        <v>0</v>
      </c>
      <c r="V330">
        <v>0.65367280000000005</v>
      </c>
      <c r="W330">
        <v>25.507190000000001</v>
      </c>
      <c r="X330">
        <v>0</v>
      </c>
      <c r="Y330">
        <v>0</v>
      </c>
      <c r="Z330">
        <v>0.65353309999999998</v>
      </c>
      <c r="AA330">
        <v>25.104320000000001</v>
      </c>
      <c r="AB330">
        <v>0</v>
      </c>
      <c r="AC330">
        <v>0</v>
      </c>
      <c r="AD330">
        <v>0.65337880000000004</v>
      </c>
      <c r="AE330">
        <v>24.771159999999998</v>
      </c>
      <c r="AF330">
        <v>0</v>
      </c>
      <c r="AG330">
        <v>0</v>
      </c>
      <c r="AH330">
        <v>0.65320219999999996</v>
      </c>
      <c r="AI330">
        <v>24.577470000000002</v>
      </c>
      <c r="AJ330">
        <v>0</v>
      </c>
      <c r="AK330">
        <v>0</v>
      </c>
      <c r="AL330">
        <v>0.65300239999999998</v>
      </c>
      <c r="AM330">
        <v>24.56344</v>
      </c>
      <c r="AN330">
        <v>0</v>
      </c>
      <c r="AO330">
        <v>0</v>
      </c>
      <c r="AP330">
        <v>0.65280059999999995</v>
      </c>
      <c r="AQ330">
        <v>25.006879999999999</v>
      </c>
      <c r="AR330">
        <v>0</v>
      </c>
      <c r="AS330">
        <v>0</v>
      </c>
      <c r="AT330">
        <v>0.65259719999999999</v>
      </c>
      <c r="AU330">
        <v>25.541720000000002</v>
      </c>
      <c r="AV330">
        <v>0</v>
      </c>
      <c r="AW330">
        <v>0</v>
      </c>
      <c r="AX330">
        <v>0.65239689999999995</v>
      </c>
      <c r="AY330">
        <v>25.7559</v>
      </c>
      <c r="AZ330">
        <v>0</v>
      </c>
      <c r="BA330">
        <v>0</v>
      </c>
      <c r="BB330">
        <v>0.6522017</v>
      </c>
      <c r="BC330">
        <v>25.694590000000002</v>
      </c>
      <c r="BD330">
        <v>0</v>
      </c>
      <c r="BE330">
        <v>0</v>
      </c>
      <c r="BF330">
        <v>0.65199030000000002</v>
      </c>
      <c r="BG330">
        <v>25.231169999999999</v>
      </c>
      <c r="BH330">
        <v>0</v>
      </c>
      <c r="BI330">
        <v>0</v>
      </c>
      <c r="BJ330">
        <v>0.65181180000000005</v>
      </c>
      <c r="BK330">
        <v>24.59712</v>
      </c>
      <c r="BL330" s="1">
        <v>8.0437069999999998E-32</v>
      </c>
      <c r="BM330" s="1">
        <v>6.2832719999999998E-29</v>
      </c>
      <c r="BN330">
        <v>0.65162489999999995</v>
      </c>
      <c r="BO330">
        <v>24.12884</v>
      </c>
      <c r="BP330" s="1">
        <v>1.389014E-20</v>
      </c>
      <c r="BQ330" s="1">
        <v>8.912887E-18</v>
      </c>
      <c r="BR330">
        <v>0.65145580000000003</v>
      </c>
      <c r="BS330">
        <v>23.832699999999999</v>
      </c>
      <c r="BT330" s="1">
        <v>4.5757460000000003E-12</v>
      </c>
      <c r="BU330" s="1">
        <v>2.9209939999999999E-9</v>
      </c>
      <c r="BV330">
        <v>0.65130509999999997</v>
      </c>
      <c r="BW330">
        <v>24.004919999999998</v>
      </c>
      <c r="BX330" s="1">
        <v>1.4772249999999999E-7</v>
      </c>
      <c r="BY330" s="1">
        <v>9.6899619999999998E-5</v>
      </c>
      <c r="BZ330">
        <v>0.65117689999999995</v>
      </c>
      <c r="CA330">
        <v>24.373799999999999</v>
      </c>
      <c r="CB330" s="1">
        <v>1.130221E-4</v>
      </c>
      <c r="CC330" s="1">
        <v>7.674607E-2</v>
      </c>
      <c r="CD330">
        <v>0.65105409999999997</v>
      </c>
      <c r="CE330">
        <v>24.627880000000001</v>
      </c>
      <c r="CF330" s="1">
        <v>1.337109E-2</v>
      </c>
      <c r="CG330">
        <v>9.3645010000000006</v>
      </c>
      <c r="CH330">
        <v>0.6509817</v>
      </c>
      <c r="CI330">
        <v>24.818729999999999</v>
      </c>
      <c r="CJ330">
        <v>0.4056342</v>
      </c>
      <c r="CK330">
        <v>292.00580000000002</v>
      </c>
      <c r="CL330">
        <v>0.6509125</v>
      </c>
      <c r="CM330">
        <v>24.694230000000001</v>
      </c>
      <c r="CN330">
        <v>4.1365569999999998</v>
      </c>
      <c r="CO330">
        <v>3054.5230000000001</v>
      </c>
      <c r="CP330">
        <v>0.6508699</v>
      </c>
      <c r="CQ330">
        <v>24.29326</v>
      </c>
      <c r="CR330">
        <v>16.982700000000001</v>
      </c>
      <c r="CS330">
        <v>12834.58</v>
      </c>
      <c r="CT330">
        <v>0.65083190000000002</v>
      </c>
      <c r="CU330">
        <v>23.932539999999999</v>
      </c>
      <c r="CV330">
        <v>32.009459999999997</v>
      </c>
      <c r="CW330">
        <v>24717.1</v>
      </c>
      <c r="CX330">
        <v>0.65081169999999999</v>
      </c>
      <c r="CY330">
        <v>23.686640000000001</v>
      </c>
      <c r="CZ330">
        <v>30.696650000000002</v>
      </c>
      <c r="DA330">
        <v>24181.14</v>
      </c>
      <c r="DB330">
        <v>0.65080329999999997</v>
      </c>
      <c r="DC330">
        <v>24.0763</v>
      </c>
      <c r="DD330">
        <v>16.260059999999999</v>
      </c>
      <c r="DE330">
        <v>13049.68</v>
      </c>
      <c r="DF330">
        <v>0.65081599999999995</v>
      </c>
      <c r="DG330">
        <v>24.656929999999999</v>
      </c>
      <c r="DH330">
        <v>5.1004639999999997</v>
      </c>
      <c r="DI330">
        <v>4165.0150000000003</v>
      </c>
      <c r="DJ330">
        <v>0.65083000000000002</v>
      </c>
      <c r="DK330">
        <v>25.247640000000001</v>
      </c>
      <c r="DL330">
        <v>1.0090570000000001</v>
      </c>
      <c r="DM330">
        <v>837.11749999999995</v>
      </c>
      <c r="DN330">
        <v>0.65084640000000005</v>
      </c>
      <c r="DO330">
        <v>25.692019999999999</v>
      </c>
      <c r="DP330">
        <v>0.13742090000000001</v>
      </c>
      <c r="DQ330">
        <v>115.33929999999999</v>
      </c>
      <c r="DR330">
        <v>0.65088829999999998</v>
      </c>
      <c r="DS330">
        <v>25.620719999999999</v>
      </c>
      <c r="DT330" s="1">
        <v>1.816249E-2</v>
      </c>
      <c r="DU330">
        <v>15.055999999999999</v>
      </c>
      <c r="DV330">
        <v>0.6509161</v>
      </c>
      <c r="DW330">
        <v>25.340389999999999</v>
      </c>
      <c r="DX330" s="1">
        <v>6.2252439999999996E-3</v>
      </c>
      <c r="DY330">
        <v>4.9392740000000002</v>
      </c>
      <c r="DZ330">
        <v>0.65094620000000003</v>
      </c>
      <c r="EA330">
        <v>25.09177</v>
      </c>
      <c r="EB330" s="1">
        <v>4.6217100000000002E-3</v>
      </c>
      <c r="EC330">
        <v>3.6232669999999998</v>
      </c>
      <c r="ED330">
        <v>0.65096830000000006</v>
      </c>
      <c r="EE330">
        <v>24.950780000000002</v>
      </c>
      <c r="EF330" s="1">
        <v>3.856323E-3</v>
      </c>
      <c r="EG330">
        <v>3.0195020000000001</v>
      </c>
      <c r="EH330">
        <v>0.65098599999999995</v>
      </c>
      <c r="EI330">
        <v>25.24653</v>
      </c>
      <c r="EJ330" s="1">
        <v>3.2559049999999999E-3</v>
      </c>
      <c r="EK330">
        <v>2.548254</v>
      </c>
      <c r="EL330">
        <v>0.65099470000000004</v>
      </c>
      <c r="EM330">
        <v>25.780570000000001</v>
      </c>
      <c r="EN330" s="1">
        <v>2.764088E-3</v>
      </c>
      <c r="EO330">
        <v>2.1625359999999998</v>
      </c>
      <c r="EP330">
        <v>0.65099340000000006</v>
      </c>
      <c r="EQ330">
        <v>26.28276</v>
      </c>
      <c r="ER330" s="1">
        <v>2.360488E-3</v>
      </c>
      <c r="ES330">
        <v>1.8460399999999999</v>
      </c>
      <c r="ET330">
        <v>0.65097430000000001</v>
      </c>
      <c r="EU330">
        <v>26.56673</v>
      </c>
      <c r="EV330" s="1">
        <v>2.0296440000000002E-3</v>
      </c>
      <c r="EW330">
        <v>1.5866739999999999</v>
      </c>
      <c r="EX330">
        <v>0.65094090000000004</v>
      </c>
      <c r="EY330">
        <v>26.322410000000001</v>
      </c>
      <c r="EZ330" s="1">
        <v>1.757647E-3</v>
      </c>
      <c r="FA330">
        <v>1.373532</v>
      </c>
      <c r="FB330">
        <v>0.65091149999999998</v>
      </c>
      <c r="FC330">
        <v>25.851959999999998</v>
      </c>
      <c r="FD330" s="1">
        <v>1.5333930000000001E-3</v>
      </c>
      <c r="FE330">
        <v>1.1978599999999999</v>
      </c>
      <c r="FF330">
        <v>0.65084980000000003</v>
      </c>
      <c r="FG330">
        <v>25.49173</v>
      </c>
      <c r="FH330">
        <v>1.3477999999999999E-3</v>
      </c>
      <c r="FI330">
        <v>1.052468</v>
      </c>
      <c r="FJ330">
        <v>0.65078840000000004</v>
      </c>
      <c r="FK330">
        <v>25.286100000000001</v>
      </c>
      <c r="FL330" s="1">
        <v>1.192509E-3</v>
      </c>
      <c r="FM330">
        <v>0.93098080000000005</v>
      </c>
      <c r="FN330">
        <v>0.6507385</v>
      </c>
      <c r="FO330">
        <v>25.639140000000001</v>
      </c>
      <c r="FP330" s="1">
        <v>1.0617210000000001E-3</v>
      </c>
      <c r="FQ330">
        <v>0.82860679999999998</v>
      </c>
      <c r="FR330">
        <v>0.650675</v>
      </c>
      <c r="FS330">
        <v>26.099299999999999</v>
      </c>
      <c r="FT330" s="1">
        <v>9.5106539999999999E-4</v>
      </c>
      <c r="FU330">
        <v>0.74200379999999999</v>
      </c>
      <c r="FV330">
        <v>0.65061279999999999</v>
      </c>
      <c r="FW330">
        <v>26.290230000000001</v>
      </c>
      <c r="FX330" s="1">
        <v>8.5759119999999996E-4</v>
      </c>
      <c r="FY330">
        <v>0.66888300000000001</v>
      </c>
      <c r="FZ330">
        <v>0.65053989999999995</v>
      </c>
      <c r="GA330">
        <v>26.273099999999999</v>
      </c>
      <c r="GB330" s="1">
        <v>7.7904980000000003E-4</v>
      </c>
      <c r="GC330">
        <v>0.60743460000000005</v>
      </c>
      <c r="GD330">
        <v>0.65046720000000002</v>
      </c>
      <c r="GE330">
        <v>25.88513</v>
      </c>
      <c r="GF330" s="1">
        <v>7.1283209999999997E-4</v>
      </c>
      <c r="GG330">
        <v>0.55562869999999998</v>
      </c>
      <c r="GH330">
        <v>0.6504065</v>
      </c>
      <c r="GI330">
        <v>25.65241</v>
      </c>
      <c r="GJ330" s="1">
        <v>6.5655520000000003E-4</v>
      </c>
      <c r="GK330">
        <v>0.51163579999999997</v>
      </c>
      <c r="GL330">
        <v>0.65033560000000001</v>
      </c>
      <c r="GM330">
        <v>25.52084</v>
      </c>
      <c r="GN330" s="1">
        <v>6.0790910000000004E-4</v>
      </c>
      <c r="GO330">
        <v>0.47361130000000001</v>
      </c>
      <c r="GP330">
        <v>0.65027120000000005</v>
      </c>
      <c r="GQ330">
        <v>25.49729</v>
      </c>
      <c r="GR330" s="1">
        <v>5.6585839999999995E-4</v>
      </c>
      <c r="GS330">
        <v>0.44075029999999998</v>
      </c>
      <c r="GT330">
        <v>0.65022159999999996</v>
      </c>
      <c r="GU330">
        <v>25.429469999999998</v>
      </c>
      <c r="GV330" s="1">
        <v>5.2968980000000002E-4</v>
      </c>
      <c r="GW330">
        <v>0.41249229999999998</v>
      </c>
      <c r="GX330">
        <v>0.65016600000000002</v>
      </c>
      <c r="GY330">
        <v>25.619769999999999</v>
      </c>
      <c r="GZ330" s="1">
        <v>4.9791750000000002E-4</v>
      </c>
      <c r="HA330">
        <v>0.38768849999999999</v>
      </c>
      <c r="HB330">
        <v>0.65012170000000002</v>
      </c>
      <c r="HC330">
        <v>25.9621</v>
      </c>
      <c r="HD330" s="1">
        <v>4.6977809999999999E-4</v>
      </c>
      <c r="HE330">
        <v>0.36570219999999998</v>
      </c>
      <c r="HF330">
        <v>0.65009380000000005</v>
      </c>
      <c r="HG330">
        <v>26.189060000000001</v>
      </c>
      <c r="HH330" s="1">
        <v>4.4489939999999998E-4</v>
      </c>
      <c r="HI330">
        <v>0.34627920000000001</v>
      </c>
      <c r="HJ330">
        <v>0.65006920000000001</v>
      </c>
      <c r="HK330">
        <v>25.958349999999999</v>
      </c>
      <c r="HL330" s="1">
        <v>4.2284540000000001E-4</v>
      </c>
      <c r="HM330">
        <v>0.32906550000000001</v>
      </c>
      <c r="HN330">
        <v>0.65005780000000002</v>
      </c>
      <c r="HO330">
        <v>25.34787</v>
      </c>
      <c r="HP330" s="1">
        <v>4.0288010000000003E-4</v>
      </c>
      <c r="HQ330">
        <v>0.31348340000000002</v>
      </c>
      <c r="HR330">
        <v>0.65004799999999996</v>
      </c>
      <c r="HS330">
        <v>24.933389999999999</v>
      </c>
      <c r="HT330" s="1">
        <v>3.8446219999999998E-4</v>
      </c>
      <c r="HU330">
        <v>0.29912460000000002</v>
      </c>
      <c r="HV330">
        <v>0.65005389999999996</v>
      </c>
      <c r="HW330">
        <v>24.70251</v>
      </c>
      <c r="HX330" s="1">
        <v>3.6767249999999999E-4</v>
      </c>
      <c r="HY330">
        <v>0.28601840000000001</v>
      </c>
      <c r="HZ330">
        <v>0.65004790000000001</v>
      </c>
      <c r="IA330">
        <v>24.977150000000002</v>
      </c>
      <c r="IB330" s="1">
        <v>3.5234170000000002E-4</v>
      </c>
      <c r="IC330">
        <v>0.27406269999999999</v>
      </c>
      <c r="ID330">
        <v>0.65005559999999996</v>
      </c>
      <c r="IE330">
        <v>25.38578</v>
      </c>
      <c r="IF330" s="1">
        <v>3.3824080000000002E-4</v>
      </c>
      <c r="IG330">
        <v>0.26305610000000001</v>
      </c>
      <c r="IH330">
        <v>0.65005710000000005</v>
      </c>
      <c r="II330">
        <v>25.635670000000001</v>
      </c>
      <c r="IJ330" s="1">
        <v>3.2542669999999999E-4</v>
      </c>
      <c r="IK330">
        <v>0.25306329999999999</v>
      </c>
      <c r="IL330">
        <v>0.65006120000000001</v>
      </c>
      <c r="IM330">
        <v>25.655860000000001</v>
      </c>
      <c r="IN330" s="1">
        <v>3.1366469999999998E-4</v>
      </c>
      <c r="IO330">
        <v>0.24389479999999999</v>
      </c>
      <c r="IP330">
        <v>0.65007510000000002</v>
      </c>
      <c r="IQ330">
        <v>25.27524</v>
      </c>
      <c r="IR330" s="1">
        <v>3.0275469999999999E-4</v>
      </c>
      <c r="IS330">
        <v>0.2353876</v>
      </c>
      <c r="IT330">
        <v>0.65005880000000005</v>
      </c>
      <c r="IU330">
        <v>24.857959999999999</v>
      </c>
      <c r="IV330" s="1">
        <v>2.9242889999999999E-4</v>
      </c>
      <c r="IW330">
        <v>0.2273501</v>
      </c>
      <c r="IX330">
        <v>0.65008149999999998</v>
      </c>
      <c r="IY330">
        <v>24.647459999999999</v>
      </c>
      <c r="IZ330" s="1">
        <v>2.8259539999999999E-4</v>
      </c>
      <c r="JA330">
        <v>0.21969720000000001</v>
      </c>
      <c r="JB330">
        <v>0.65007159999999997</v>
      </c>
      <c r="JC330">
        <v>24.602</v>
      </c>
      <c r="JD330" s="1">
        <v>2.7324510000000001E-4</v>
      </c>
      <c r="JE330">
        <v>0.2124238</v>
      </c>
      <c r="JF330">
        <v>0.65008250000000001</v>
      </c>
      <c r="JG330">
        <v>25.07564</v>
      </c>
      <c r="JH330" s="1">
        <v>2.6450390000000001E-4</v>
      </c>
      <c r="JI330">
        <v>0.2056132</v>
      </c>
      <c r="JJ330">
        <v>0.65006620000000004</v>
      </c>
      <c r="JK330">
        <v>25.573889999999999</v>
      </c>
      <c r="JL330" s="1">
        <v>2.5624829999999998E-4</v>
      </c>
      <c r="JM330">
        <v>0.19918279999999999</v>
      </c>
      <c r="JN330">
        <v>0.65005999999999997</v>
      </c>
      <c r="JO330">
        <v>25.908249999999999</v>
      </c>
      <c r="JP330" s="1">
        <v>2.4823469999999998E-4</v>
      </c>
      <c r="JQ330">
        <v>0.19295609999999999</v>
      </c>
      <c r="JR330">
        <v>0.65003880000000003</v>
      </c>
      <c r="JS330">
        <v>25.97335</v>
      </c>
      <c r="JT330" s="1">
        <v>2.4041110000000001E-4</v>
      </c>
      <c r="JU330">
        <v>0.18687039999999999</v>
      </c>
      <c r="JV330">
        <v>0.65001489999999995</v>
      </c>
      <c r="JW330">
        <v>25.775780000000001</v>
      </c>
      <c r="JX330" s="1">
        <v>2.3276730000000001E-4</v>
      </c>
      <c r="JY330">
        <v>0.18092820000000001</v>
      </c>
      <c r="JZ330">
        <v>0.64997850000000001</v>
      </c>
      <c r="KA330">
        <v>25.397480000000002</v>
      </c>
      <c r="KB330" s="1">
        <v>2.254655E-4</v>
      </c>
      <c r="KC330">
        <v>0.17524780000000001</v>
      </c>
      <c r="KD330">
        <v>0.64994079999999999</v>
      </c>
      <c r="KE330">
        <v>25.109819999999999</v>
      </c>
      <c r="KF330" s="1">
        <v>2.186225E-4</v>
      </c>
      <c r="KG330">
        <v>0.16992640000000001</v>
      </c>
      <c r="KH330">
        <v>0.64989580000000002</v>
      </c>
      <c r="KI330">
        <v>24.936520000000002</v>
      </c>
      <c r="KJ330" s="1">
        <v>2.1210660000000001E-4</v>
      </c>
      <c r="KK330">
        <v>0.1648657</v>
      </c>
      <c r="KL330">
        <v>0.64983959999999996</v>
      </c>
      <c r="KM330">
        <v>25.332699999999999</v>
      </c>
      <c r="KN330" s="1">
        <v>2.056432E-4</v>
      </c>
      <c r="KO330">
        <v>0.1598543</v>
      </c>
      <c r="KP330">
        <v>0.64979330000000002</v>
      </c>
      <c r="KQ330">
        <v>25.901910000000001</v>
      </c>
      <c r="KR330" s="1">
        <v>1.9937239999999999E-4</v>
      </c>
      <c r="KS330">
        <v>0.1549721</v>
      </c>
      <c r="KT330">
        <v>0.64973780000000003</v>
      </c>
      <c r="KU330">
        <v>26.46651</v>
      </c>
      <c r="KV330" s="1">
        <v>1.9330549999999999E-4</v>
      </c>
      <c r="KW330">
        <v>0.15026300000000001</v>
      </c>
      <c r="KX330">
        <v>0.64967189999999997</v>
      </c>
      <c r="KY330">
        <v>26.821660000000001</v>
      </c>
      <c r="KZ330" s="1">
        <v>1.8749850000000001E-4</v>
      </c>
      <c r="LA330">
        <v>0.14575050000000001</v>
      </c>
      <c r="LB330">
        <v>0.6496035</v>
      </c>
      <c r="LC330">
        <v>26.623049999999999</v>
      </c>
      <c r="LD330" s="1">
        <v>1.820181E-4</v>
      </c>
      <c r="LE330">
        <v>0.14149139999999999</v>
      </c>
      <c r="LF330">
        <v>0.64953479999999997</v>
      </c>
      <c r="LG330">
        <v>26.149159999999998</v>
      </c>
      <c r="LH330" s="1">
        <v>1.7669469999999999E-4</v>
      </c>
      <c r="LI330">
        <v>0.1373595</v>
      </c>
      <c r="LJ330">
        <v>0.64947239999999995</v>
      </c>
      <c r="LK330">
        <v>25.768979999999999</v>
      </c>
      <c r="LL330" s="1">
        <v>1.715528E-4</v>
      </c>
      <c r="LM330">
        <v>0.13335939999999999</v>
      </c>
      <c r="LN330">
        <v>0.64940489999999995</v>
      </c>
      <c r="LO330">
        <v>25.615410000000001</v>
      </c>
      <c r="LP330" s="1">
        <v>1.6661620000000001E-4</v>
      </c>
      <c r="LQ330">
        <v>0.12952069999999999</v>
      </c>
      <c r="LR330">
        <v>0.64933689999999999</v>
      </c>
      <c r="LS330">
        <v>26.190159999999999</v>
      </c>
      <c r="LT330" s="1">
        <v>1.6175759999999999E-4</v>
      </c>
      <c r="LU330">
        <v>0.12574920000000001</v>
      </c>
      <c r="LV330">
        <v>0.64926600000000001</v>
      </c>
      <c r="LW330">
        <v>26.883040000000001</v>
      </c>
      <c r="LX330" s="1">
        <v>1.5713200000000001E-4</v>
      </c>
      <c r="LY330">
        <v>0.1221525</v>
      </c>
      <c r="LZ330">
        <v>0.64921629999999997</v>
      </c>
      <c r="MA330">
        <v>27.483879999999999</v>
      </c>
      <c r="MB330" s="1">
        <v>1.5269430000000001E-4</v>
      </c>
      <c r="MC330">
        <v>0.1187037</v>
      </c>
      <c r="MD330">
        <v>0.64914859999999996</v>
      </c>
      <c r="ME330">
        <v>27.873100000000001</v>
      </c>
      <c r="MF330" s="1">
        <v>1.483647E-4</v>
      </c>
      <c r="MG330">
        <v>0.11534270000000001</v>
      </c>
      <c r="MH330">
        <v>0.64908960000000004</v>
      </c>
      <c r="MI330">
        <v>27.764220000000002</v>
      </c>
      <c r="MJ330" s="1">
        <v>1.442557E-4</v>
      </c>
      <c r="MK330">
        <v>0.112148</v>
      </c>
      <c r="ML330">
        <v>0.64903889999999997</v>
      </c>
      <c r="MM330">
        <v>27.4404</v>
      </c>
      <c r="MN330" s="1">
        <v>1.4038860000000001E-4</v>
      </c>
      <c r="MO330">
        <v>0.1091375</v>
      </c>
      <c r="MP330">
        <v>0.64897760000000004</v>
      </c>
      <c r="MQ330">
        <v>27.146699999999999</v>
      </c>
      <c r="MR330" s="1">
        <v>1.3661160000000001E-4</v>
      </c>
      <c r="MS330">
        <v>0.1062024</v>
      </c>
      <c r="MT330">
        <v>0.64891960000000004</v>
      </c>
      <c r="MU330">
        <v>26.90005</v>
      </c>
      <c r="MV330" s="1">
        <v>1.3290759999999999E-4</v>
      </c>
      <c r="MW330">
        <v>0.10332470000000001</v>
      </c>
      <c r="MX330">
        <v>0.64887950000000005</v>
      </c>
      <c r="MY330">
        <v>26.824120000000001</v>
      </c>
      <c r="MZ330" s="1">
        <v>1.294047E-4</v>
      </c>
      <c r="NA330">
        <v>0.1005979</v>
      </c>
      <c r="NB330">
        <v>0.6488273</v>
      </c>
      <c r="NC330">
        <v>26.964939999999999</v>
      </c>
      <c r="ND330" s="1">
        <v>1.260543E-4</v>
      </c>
      <c r="NE330" s="1">
        <v>9.7993839999999999E-2</v>
      </c>
      <c r="NF330">
        <v>0.64876389999999995</v>
      </c>
      <c r="NG330">
        <v>27.34018</v>
      </c>
      <c r="NH330" s="1">
        <v>1.2268199999999999E-4</v>
      </c>
      <c r="NI330" s="1">
        <v>9.5380350000000003E-2</v>
      </c>
      <c r="NJ330">
        <v>0.64871869999999998</v>
      </c>
      <c r="NK330">
        <v>27.343019999999999</v>
      </c>
      <c r="NL330" s="1">
        <v>1.193359E-4</v>
      </c>
      <c r="NM330" s="1">
        <v>9.2780580000000001E-2</v>
      </c>
      <c r="NN330">
        <v>0.64866979999999996</v>
      </c>
      <c r="NO330">
        <v>27.03708</v>
      </c>
      <c r="NP330" s="1">
        <v>1.160541E-4</v>
      </c>
      <c r="NQ330" s="1">
        <v>9.0231140000000001E-2</v>
      </c>
      <c r="NR330">
        <v>0.64860759999999995</v>
      </c>
      <c r="NS330">
        <v>26.68582</v>
      </c>
      <c r="NT330" s="1">
        <v>1.128594E-4</v>
      </c>
      <c r="NU330" s="1">
        <v>8.7750079999999994E-2</v>
      </c>
      <c r="NV330">
        <v>0.64857240000000005</v>
      </c>
      <c r="NW330">
        <v>26.434460000000001</v>
      </c>
      <c r="NX330" s="1">
        <v>1.0982760000000001E-4</v>
      </c>
      <c r="NY330" s="1">
        <v>8.5386329999999996E-2</v>
      </c>
      <c r="NZ330">
        <v>0.64852670000000001</v>
      </c>
      <c r="OA330">
        <v>26.299569999999999</v>
      </c>
      <c r="OB330" s="1">
        <v>1.069149E-4</v>
      </c>
      <c r="OC330" s="1">
        <v>8.3122070000000006E-2</v>
      </c>
      <c r="OD330">
        <v>0.64847759999999999</v>
      </c>
      <c r="OE330">
        <v>26.617149999999999</v>
      </c>
      <c r="OF330" s="1">
        <v>1.0403660000000001E-4</v>
      </c>
      <c r="OG330" s="1">
        <v>8.0888769999999999E-2</v>
      </c>
      <c r="OH330">
        <v>0.64843300000000004</v>
      </c>
      <c r="OI330">
        <v>27.091889999999999</v>
      </c>
      <c r="OJ330" s="1">
        <v>1.011798E-4</v>
      </c>
      <c r="OK330" s="1">
        <v>7.8670760000000006E-2</v>
      </c>
    </row>
    <row r="331" spans="1:401" x14ac:dyDescent="0.35">
      <c r="A331">
        <v>337</v>
      </c>
      <c r="B331" t="s">
        <v>4</v>
      </c>
      <c r="C331" t="s">
        <v>181</v>
      </c>
      <c r="D331" t="s">
        <v>335</v>
      </c>
      <c r="E331">
        <v>866.76279999999997</v>
      </c>
      <c r="F331">
        <v>0.96277369999999995</v>
      </c>
      <c r="G331">
        <v>26.322410000000001</v>
      </c>
      <c r="H331">
        <v>0</v>
      </c>
      <c r="I331">
        <v>0</v>
      </c>
      <c r="J331">
        <v>0.96379009999999998</v>
      </c>
      <c r="K331">
        <v>26.28782</v>
      </c>
      <c r="L331">
        <v>0</v>
      </c>
      <c r="M331">
        <v>0</v>
      </c>
      <c r="N331">
        <v>0.96470650000000002</v>
      </c>
      <c r="O331">
        <v>26.154599999999999</v>
      </c>
      <c r="P331">
        <v>0</v>
      </c>
      <c r="Q331">
        <v>0</v>
      </c>
      <c r="R331">
        <v>0.96552119999999997</v>
      </c>
      <c r="S331">
        <v>25.82893</v>
      </c>
      <c r="T331">
        <v>0</v>
      </c>
      <c r="U331">
        <v>0</v>
      </c>
      <c r="V331">
        <v>0.96624779999999999</v>
      </c>
      <c r="W331">
        <v>25.564419999999998</v>
      </c>
      <c r="X331">
        <v>0</v>
      </c>
      <c r="Y331">
        <v>0</v>
      </c>
      <c r="Z331">
        <v>0.96685980000000005</v>
      </c>
      <c r="AA331">
        <v>25.157050000000002</v>
      </c>
      <c r="AB331">
        <v>0</v>
      </c>
      <c r="AC331">
        <v>0</v>
      </c>
      <c r="AD331">
        <v>0.96740429999999999</v>
      </c>
      <c r="AE331">
        <v>24.809550000000002</v>
      </c>
      <c r="AF331">
        <v>0</v>
      </c>
      <c r="AG331">
        <v>0</v>
      </c>
      <c r="AH331">
        <v>0.96792129999999998</v>
      </c>
      <c r="AI331">
        <v>24.604990000000001</v>
      </c>
      <c r="AJ331">
        <v>0</v>
      </c>
      <c r="AK331">
        <v>0</v>
      </c>
      <c r="AL331">
        <v>0.96834750000000003</v>
      </c>
      <c r="AM331">
        <v>24.581420000000001</v>
      </c>
      <c r="AN331">
        <v>0</v>
      </c>
      <c r="AO331">
        <v>0</v>
      </c>
      <c r="AP331">
        <v>0.96884020000000004</v>
      </c>
      <c r="AQ331">
        <v>25.0288</v>
      </c>
      <c r="AR331">
        <v>0</v>
      </c>
      <c r="AS331">
        <v>0</v>
      </c>
      <c r="AT331">
        <v>0.96919180000000005</v>
      </c>
      <c r="AU331">
        <v>25.578189999999999</v>
      </c>
      <c r="AV331">
        <v>0</v>
      </c>
      <c r="AW331">
        <v>0</v>
      </c>
      <c r="AX331">
        <v>0.96957760000000004</v>
      </c>
      <c r="AY331">
        <v>25.8094</v>
      </c>
      <c r="AZ331">
        <v>0</v>
      </c>
      <c r="BA331">
        <v>0</v>
      </c>
      <c r="BB331">
        <v>0.96982809999999997</v>
      </c>
      <c r="BC331">
        <v>25.760719999999999</v>
      </c>
      <c r="BD331">
        <v>0</v>
      </c>
      <c r="BE331">
        <v>0</v>
      </c>
      <c r="BF331">
        <v>0.97008970000000005</v>
      </c>
      <c r="BG331">
        <v>25.29918</v>
      </c>
      <c r="BH331">
        <v>0</v>
      </c>
      <c r="BI331">
        <v>0</v>
      </c>
      <c r="BJ331">
        <v>0.97033000000000003</v>
      </c>
      <c r="BK331">
        <v>24.65324</v>
      </c>
      <c r="BL331" s="1">
        <v>1.0925830000000001E-32</v>
      </c>
      <c r="BM331" s="1">
        <v>1.062406E-29</v>
      </c>
      <c r="BN331">
        <v>0.97058279999999997</v>
      </c>
      <c r="BO331">
        <v>24.16919</v>
      </c>
      <c r="BP331" s="1">
        <v>8.6253640000000007E-21</v>
      </c>
      <c r="BQ331" s="1">
        <v>5.5980150000000002E-18</v>
      </c>
      <c r="BR331">
        <v>0.97074059999999995</v>
      </c>
      <c r="BS331">
        <v>23.861499999999999</v>
      </c>
      <c r="BT331" s="1">
        <v>1.9662340000000001E-12</v>
      </c>
      <c r="BU331" s="1">
        <v>1.162477E-9</v>
      </c>
      <c r="BV331">
        <v>0.97092270000000003</v>
      </c>
      <c r="BW331">
        <v>24.028739999999999</v>
      </c>
      <c r="BX331" s="1">
        <v>9.2913719999999997E-8</v>
      </c>
      <c r="BY331" s="1">
        <v>6.3720950000000005E-5</v>
      </c>
      <c r="BZ331">
        <v>0.97114869999999998</v>
      </c>
      <c r="CA331">
        <v>24.403400000000001</v>
      </c>
      <c r="CB331" s="1">
        <v>8.0020549999999994E-5</v>
      </c>
      <c r="CC331" s="1">
        <v>5.9012080000000001E-2</v>
      </c>
      <c r="CD331">
        <v>0.97140389999999999</v>
      </c>
      <c r="CE331">
        <v>24.661049999999999</v>
      </c>
      <c r="CF331">
        <v>1.0302800000000001E-2</v>
      </c>
      <c r="CG331">
        <v>8.0602260000000001</v>
      </c>
      <c r="CH331">
        <v>0.97164490000000003</v>
      </c>
      <c r="CI331">
        <v>24.85885</v>
      </c>
      <c r="CJ331">
        <v>0.33516200000000002</v>
      </c>
      <c r="CK331">
        <v>276.1318</v>
      </c>
      <c r="CL331">
        <v>0.9719679</v>
      </c>
      <c r="CM331">
        <v>24.73592</v>
      </c>
      <c r="CN331">
        <v>3.6328559999999999</v>
      </c>
      <c r="CO331">
        <v>3138.86</v>
      </c>
      <c r="CP331">
        <v>0.97226699999999999</v>
      </c>
      <c r="CQ331">
        <v>24.327079999999999</v>
      </c>
      <c r="CR331">
        <v>15.75648</v>
      </c>
      <c r="CS331">
        <v>14227.59</v>
      </c>
      <c r="CT331">
        <v>0.97257850000000001</v>
      </c>
      <c r="CU331">
        <v>23.969619999999999</v>
      </c>
      <c r="CV331">
        <v>31.232610000000001</v>
      </c>
      <c r="CW331">
        <v>29396.11</v>
      </c>
      <c r="CX331">
        <v>0.97299769999999997</v>
      </c>
      <c r="CY331">
        <v>23.719200000000001</v>
      </c>
      <c r="CZ331">
        <v>31.389800000000001</v>
      </c>
      <c r="DA331">
        <v>30729.01</v>
      </c>
      <c r="DB331">
        <v>0.97328930000000002</v>
      </c>
      <c r="DC331">
        <v>24.10698</v>
      </c>
      <c r="DD331">
        <v>17.375409999999999</v>
      </c>
      <c r="DE331">
        <v>17663.54</v>
      </c>
      <c r="DF331">
        <v>0.97368330000000003</v>
      </c>
      <c r="DG331">
        <v>24.689530000000001</v>
      </c>
      <c r="DH331">
        <v>5.6821400000000004</v>
      </c>
      <c r="DI331">
        <v>5987.64</v>
      </c>
      <c r="DJ331">
        <v>0.97409800000000002</v>
      </c>
      <c r="DK331">
        <v>25.275960000000001</v>
      </c>
      <c r="DL331">
        <v>1.1687730000000001</v>
      </c>
      <c r="DM331">
        <v>1274.154</v>
      </c>
      <c r="DN331">
        <v>0.9745625</v>
      </c>
      <c r="DO331">
        <v>25.72316</v>
      </c>
      <c r="DP331">
        <v>0.16406380000000001</v>
      </c>
      <c r="DQ331">
        <v>183.84389999999999</v>
      </c>
      <c r="DR331">
        <v>0.97499610000000003</v>
      </c>
      <c r="DS331">
        <v>25.646070000000002</v>
      </c>
      <c r="DT331" s="1">
        <v>2.1150160000000001E-2</v>
      </c>
      <c r="DU331">
        <v>23.343060000000001</v>
      </c>
      <c r="DV331">
        <v>0.97546060000000001</v>
      </c>
      <c r="DW331">
        <v>25.359220000000001</v>
      </c>
      <c r="DX331" s="1">
        <v>6.5196109999999998E-3</v>
      </c>
      <c r="DY331">
        <v>6.5436139999999998</v>
      </c>
      <c r="DZ331">
        <v>0.97601230000000005</v>
      </c>
      <c r="EA331">
        <v>25.111750000000001</v>
      </c>
      <c r="EB331" s="1">
        <v>4.6946770000000004E-3</v>
      </c>
      <c r="EC331">
        <v>4.5568819999999999</v>
      </c>
      <c r="ED331">
        <v>0.97646949999999999</v>
      </c>
      <c r="EE331">
        <v>24.967780000000001</v>
      </c>
      <c r="EF331" s="1">
        <v>3.906563E-3</v>
      </c>
      <c r="EG331">
        <v>3.7761429999999998</v>
      </c>
      <c r="EH331">
        <v>0.97705439999999999</v>
      </c>
      <c r="EI331">
        <v>25.270209999999999</v>
      </c>
      <c r="EJ331" s="1">
        <v>3.2966789999999998E-3</v>
      </c>
      <c r="EK331">
        <v>3.1812960000000001</v>
      </c>
      <c r="EL331">
        <v>0.97755999999999998</v>
      </c>
      <c r="EM331">
        <v>25.818439999999999</v>
      </c>
      <c r="EN331" s="1">
        <v>2.7975579999999999E-3</v>
      </c>
      <c r="EO331">
        <v>2.6953290000000001</v>
      </c>
      <c r="EP331">
        <v>0.97804829999999998</v>
      </c>
      <c r="EQ331">
        <v>26.32762</v>
      </c>
      <c r="ER331" s="1">
        <v>2.387892E-3</v>
      </c>
      <c r="ES331">
        <v>2.296964</v>
      </c>
      <c r="ET331">
        <v>0.97857649999999996</v>
      </c>
      <c r="EU331">
        <v>26.618210000000001</v>
      </c>
      <c r="EV331" s="1">
        <v>2.0521329999999998E-3</v>
      </c>
      <c r="EW331">
        <v>1.9707190000000001</v>
      </c>
      <c r="EX331">
        <v>0.97906760000000004</v>
      </c>
      <c r="EY331">
        <v>26.369129999999998</v>
      </c>
      <c r="EZ331" s="1">
        <v>1.776136E-3</v>
      </c>
      <c r="FA331">
        <v>1.7029749999999999</v>
      </c>
      <c r="FB331">
        <v>0.97949470000000005</v>
      </c>
      <c r="FC331">
        <v>25.89048</v>
      </c>
      <c r="FD331" s="1">
        <v>1.5486510000000001E-3</v>
      </c>
      <c r="FE331">
        <v>1.4823139999999999</v>
      </c>
      <c r="FF331">
        <v>0.98003059999999997</v>
      </c>
      <c r="FG331">
        <v>25.520900000000001</v>
      </c>
      <c r="FH331" s="1">
        <v>1.3604660000000001E-3</v>
      </c>
      <c r="FI331">
        <v>1.3000799999999999</v>
      </c>
      <c r="FJ331">
        <v>0.98040859999999996</v>
      </c>
      <c r="FK331">
        <v>25.304960000000001</v>
      </c>
      <c r="FL331" s="1">
        <v>1.203127E-3</v>
      </c>
      <c r="FM331">
        <v>1.1479999999999999</v>
      </c>
      <c r="FN331">
        <v>0.98093750000000002</v>
      </c>
      <c r="FO331">
        <v>25.66019</v>
      </c>
      <c r="FP331" s="1">
        <v>1.0706890000000001E-3</v>
      </c>
      <c r="FQ331">
        <v>1.019933</v>
      </c>
      <c r="FR331">
        <v>0.98144750000000003</v>
      </c>
      <c r="FS331">
        <v>26.131740000000001</v>
      </c>
      <c r="FT331" s="1">
        <v>9.5865079999999997E-4</v>
      </c>
      <c r="FU331">
        <v>0.91168150000000003</v>
      </c>
      <c r="FV331">
        <v>0.98188660000000005</v>
      </c>
      <c r="FW331">
        <v>26.325469999999999</v>
      </c>
      <c r="FX331" s="1">
        <v>8.6396800000000001E-4</v>
      </c>
      <c r="FY331">
        <v>0.82034249999999997</v>
      </c>
      <c r="FZ331">
        <v>0.98232079999999999</v>
      </c>
      <c r="GA331">
        <v>26.3188</v>
      </c>
      <c r="GB331" s="1">
        <v>7.8441109999999997E-4</v>
      </c>
      <c r="GC331">
        <v>0.74362209999999995</v>
      </c>
      <c r="GD331">
        <v>0.98283030000000005</v>
      </c>
      <c r="GE331">
        <v>25.927</v>
      </c>
      <c r="GF331" s="1">
        <v>7.1737220000000004E-4</v>
      </c>
      <c r="GG331">
        <v>0.67893000000000003</v>
      </c>
      <c r="GH331">
        <v>0.98321740000000002</v>
      </c>
      <c r="GI331">
        <v>25.68439</v>
      </c>
      <c r="GJ331" s="1">
        <v>6.6043039999999996E-4</v>
      </c>
      <c r="GK331">
        <v>0.62414840000000005</v>
      </c>
      <c r="GL331">
        <v>0.98366739999999997</v>
      </c>
      <c r="GM331">
        <v>25.54421</v>
      </c>
      <c r="GN331" s="1">
        <v>6.1127659999999999E-4</v>
      </c>
      <c r="GO331">
        <v>0.576905</v>
      </c>
      <c r="GP331">
        <v>0.98406890000000002</v>
      </c>
      <c r="GQ331">
        <v>25.51351</v>
      </c>
      <c r="GR331" s="1">
        <v>5.6874300000000003E-4</v>
      </c>
      <c r="GS331">
        <v>0.53606160000000003</v>
      </c>
      <c r="GT331">
        <v>0.98441869999999998</v>
      </c>
      <c r="GU331">
        <v>25.450089999999999</v>
      </c>
      <c r="GV331" s="1">
        <v>5.3219159999999999E-4</v>
      </c>
      <c r="GW331">
        <v>0.5009846</v>
      </c>
      <c r="GX331">
        <v>0.98479130000000004</v>
      </c>
      <c r="GY331">
        <v>25.650089999999999</v>
      </c>
      <c r="GZ331" s="1">
        <v>5.0012869999999999E-4</v>
      </c>
      <c r="HA331">
        <v>0.47024870000000002</v>
      </c>
      <c r="HB331">
        <v>0.98517410000000005</v>
      </c>
      <c r="HC331">
        <v>26.01022</v>
      </c>
      <c r="HD331" s="1">
        <v>4.7173750000000002E-4</v>
      </c>
      <c r="HE331">
        <v>0.44305250000000002</v>
      </c>
      <c r="HF331">
        <v>0.9854465</v>
      </c>
      <c r="HG331">
        <v>26.243549999999999</v>
      </c>
      <c r="HH331" s="1">
        <v>4.4662629999999998E-4</v>
      </c>
      <c r="HI331">
        <v>0.41905170000000003</v>
      </c>
      <c r="HJ331">
        <v>0.98571779999999998</v>
      </c>
      <c r="HK331">
        <v>26.016310000000001</v>
      </c>
      <c r="HL331" s="1">
        <v>4.2437989999999999E-4</v>
      </c>
      <c r="HM331">
        <v>0.3977985</v>
      </c>
      <c r="HN331">
        <v>0.98604369999999997</v>
      </c>
      <c r="HO331">
        <v>25.39377</v>
      </c>
      <c r="HP331" s="1">
        <v>4.04292E-4</v>
      </c>
      <c r="HQ331">
        <v>0.37865840000000001</v>
      </c>
      <c r="HR331">
        <v>0.98631460000000004</v>
      </c>
      <c r="HS331">
        <v>24.96499</v>
      </c>
      <c r="HT331" s="1">
        <v>3.8575980000000001E-4</v>
      </c>
      <c r="HU331">
        <v>0.36105019999999999</v>
      </c>
      <c r="HV331">
        <v>0.98659280000000005</v>
      </c>
      <c r="HW331">
        <v>24.713819999999998</v>
      </c>
      <c r="HX331" s="1">
        <v>3.6884530000000002E-4</v>
      </c>
      <c r="HY331">
        <v>0.34495340000000002</v>
      </c>
      <c r="HZ331">
        <v>0.98680959999999995</v>
      </c>
      <c r="IA331">
        <v>24.98724</v>
      </c>
      <c r="IB331" s="1">
        <v>3.5342160000000002E-4</v>
      </c>
      <c r="IC331">
        <v>0.33029940000000002</v>
      </c>
      <c r="ID331">
        <v>0.98710629999999999</v>
      </c>
      <c r="IE331">
        <v>25.414670000000001</v>
      </c>
      <c r="IF331" s="1">
        <v>3.3923100000000001E-4</v>
      </c>
      <c r="IG331">
        <v>0.31683260000000002</v>
      </c>
      <c r="IH331">
        <v>0.98726840000000005</v>
      </c>
      <c r="II331">
        <v>25.676220000000001</v>
      </c>
      <c r="IJ331" s="1">
        <v>3.2632419999999997E-4</v>
      </c>
      <c r="IK331">
        <v>0.30458629999999998</v>
      </c>
      <c r="IL331">
        <v>0.98750899999999997</v>
      </c>
      <c r="IM331">
        <v>25.71115</v>
      </c>
      <c r="IN331" s="1">
        <v>3.1449130000000002E-4</v>
      </c>
      <c r="IO331">
        <v>0.29338920000000002</v>
      </c>
      <c r="IP331">
        <v>0.98769459999999998</v>
      </c>
      <c r="IQ331">
        <v>25.328389999999999</v>
      </c>
      <c r="IR331" s="1">
        <v>3.0353040000000002E-4</v>
      </c>
      <c r="IS331">
        <v>0.28302850000000002</v>
      </c>
      <c r="IT331">
        <v>0.98786370000000001</v>
      </c>
      <c r="IU331">
        <v>24.89264</v>
      </c>
      <c r="IV331" s="1">
        <v>2.9316610000000001E-4</v>
      </c>
      <c r="IW331">
        <v>0.27326640000000002</v>
      </c>
      <c r="IX331">
        <v>0.98798719999999995</v>
      </c>
      <c r="IY331">
        <v>24.670909999999999</v>
      </c>
      <c r="IZ331" s="1">
        <v>2.832973E-4</v>
      </c>
      <c r="JA331">
        <v>0.26398739999999998</v>
      </c>
      <c r="JB331">
        <v>0.98815330000000001</v>
      </c>
      <c r="JC331">
        <v>24.617560000000001</v>
      </c>
      <c r="JD331" s="1">
        <v>2.7390729999999999E-4</v>
      </c>
      <c r="JE331">
        <v>0.2551562</v>
      </c>
      <c r="JF331">
        <v>0.98826029999999998</v>
      </c>
      <c r="JG331">
        <v>25.097300000000001</v>
      </c>
      <c r="JH331" s="1">
        <v>2.6512219999999997E-4</v>
      </c>
      <c r="JI331">
        <v>0.24685670000000001</v>
      </c>
      <c r="JJ331">
        <v>0.98848559999999996</v>
      </c>
      <c r="JK331">
        <v>25.604420000000001</v>
      </c>
      <c r="JL331" s="1">
        <v>2.5684029999999998E-4</v>
      </c>
      <c r="JM331">
        <v>0.239041</v>
      </c>
      <c r="JN331">
        <v>0.98863330000000005</v>
      </c>
      <c r="JO331">
        <v>25.943210000000001</v>
      </c>
      <c r="JP331" s="1">
        <v>2.4881140000000001E-4</v>
      </c>
      <c r="JQ331">
        <v>0.23150799999999999</v>
      </c>
      <c r="JR331">
        <v>0.98876819999999999</v>
      </c>
      <c r="JS331">
        <v>26.015229999999999</v>
      </c>
      <c r="JT331" s="1">
        <v>2.4097659999999999E-4</v>
      </c>
      <c r="JU331">
        <v>0.22411490000000001</v>
      </c>
      <c r="JV331">
        <v>0.98896839999999997</v>
      </c>
      <c r="JW331">
        <v>25.812899999999999</v>
      </c>
      <c r="JX331" s="1">
        <v>2.3331599999999999E-4</v>
      </c>
      <c r="JY331">
        <v>0.21692900000000001</v>
      </c>
      <c r="JZ331">
        <v>0.98907</v>
      </c>
      <c r="KA331">
        <v>25.43159</v>
      </c>
      <c r="KB331" s="1">
        <v>2.2598400000000001E-4</v>
      </c>
      <c r="KC331">
        <v>0.2100099</v>
      </c>
      <c r="KD331">
        <v>0.98917560000000004</v>
      </c>
      <c r="KE331">
        <v>25.13729</v>
      </c>
      <c r="KF331" s="1">
        <v>2.1910610000000001E-4</v>
      </c>
      <c r="KG331">
        <v>0.2035518</v>
      </c>
      <c r="KH331">
        <v>0.98933170000000004</v>
      </c>
      <c r="KI331">
        <v>24.958410000000001</v>
      </c>
      <c r="KJ331" s="1">
        <v>2.1257709999999999E-4</v>
      </c>
      <c r="KK331">
        <v>0.19741729999999999</v>
      </c>
      <c r="KL331">
        <v>0.98939200000000005</v>
      </c>
      <c r="KM331">
        <v>25.350480000000001</v>
      </c>
      <c r="KN331" s="1">
        <v>2.0610560000000001E-4</v>
      </c>
      <c r="KO331">
        <v>0.19134000000000001</v>
      </c>
      <c r="KP331">
        <v>0.98961969999999999</v>
      </c>
      <c r="KQ331">
        <v>25.92586</v>
      </c>
      <c r="KR331" s="1">
        <v>1.998224E-4</v>
      </c>
      <c r="KS331">
        <v>0.1854316</v>
      </c>
      <c r="KT331">
        <v>0.98969039999999997</v>
      </c>
      <c r="KU331">
        <v>26.49325</v>
      </c>
      <c r="KV331" s="1">
        <v>1.9373759999999999E-4</v>
      </c>
      <c r="KW331">
        <v>0.17972750000000001</v>
      </c>
      <c r="KX331">
        <v>0.98980979999999996</v>
      </c>
      <c r="KY331">
        <v>26.861940000000001</v>
      </c>
      <c r="KZ331" s="1">
        <v>1.879103E-4</v>
      </c>
      <c r="LA331">
        <v>0.1742418</v>
      </c>
      <c r="LB331">
        <v>0.98992579999999997</v>
      </c>
      <c r="LC331">
        <v>26.668589999999998</v>
      </c>
      <c r="LD331" s="1">
        <v>1.8240889999999999E-4</v>
      </c>
      <c r="LE331">
        <v>0.1690642</v>
      </c>
      <c r="LF331">
        <v>0.99003200000000002</v>
      </c>
      <c r="LG331">
        <v>26.189019999999999</v>
      </c>
      <c r="LH331" s="1">
        <v>1.7707669999999999E-4</v>
      </c>
      <c r="LI331">
        <v>0.16405359999999999</v>
      </c>
      <c r="LJ331">
        <v>0.99021970000000004</v>
      </c>
      <c r="LK331">
        <v>25.802029999999998</v>
      </c>
      <c r="LL331" s="1">
        <v>1.7191640000000001E-4</v>
      </c>
      <c r="LM331">
        <v>0.15919559999999999</v>
      </c>
      <c r="LN331">
        <v>0.99041060000000003</v>
      </c>
      <c r="LO331">
        <v>25.635919999999999</v>
      </c>
      <c r="LP331" s="1">
        <v>1.6697239999999999E-4</v>
      </c>
      <c r="LQ331">
        <v>0.1545472</v>
      </c>
      <c r="LR331">
        <v>0.99052859999999998</v>
      </c>
      <c r="LS331">
        <v>26.20928</v>
      </c>
      <c r="LT331" s="1">
        <v>1.6210629999999999E-4</v>
      </c>
      <c r="LU331">
        <v>0.14998339999999999</v>
      </c>
      <c r="LV331">
        <v>0.99064099999999999</v>
      </c>
      <c r="LW331">
        <v>26.909780000000001</v>
      </c>
      <c r="LX331" s="1">
        <v>1.5745980000000001E-4</v>
      </c>
      <c r="LY331">
        <v>0.1456248</v>
      </c>
      <c r="LZ331">
        <v>0.99077380000000004</v>
      </c>
      <c r="MA331">
        <v>27.518380000000001</v>
      </c>
      <c r="MB331" s="1">
        <v>1.5301489999999999E-4</v>
      </c>
      <c r="MC331">
        <v>0.14145479999999999</v>
      </c>
      <c r="MD331">
        <v>0.99082020000000004</v>
      </c>
      <c r="ME331">
        <v>27.916450000000001</v>
      </c>
      <c r="MF331" s="1">
        <v>1.4867250000000001E-4</v>
      </c>
      <c r="MG331">
        <v>0.1373943</v>
      </c>
      <c r="MH331">
        <v>0.99096229999999996</v>
      </c>
      <c r="MI331">
        <v>27.805420000000002</v>
      </c>
      <c r="MJ331" s="1">
        <v>1.445455E-4</v>
      </c>
      <c r="MK331">
        <v>0.13351740000000001</v>
      </c>
      <c r="ML331">
        <v>0.99110120000000002</v>
      </c>
      <c r="MM331">
        <v>27.470859999999998</v>
      </c>
      <c r="MN331" s="1">
        <v>1.4066379999999999E-4</v>
      </c>
      <c r="MO331">
        <v>0.12988659999999999</v>
      </c>
      <c r="MP331">
        <v>0.99123950000000005</v>
      </c>
      <c r="MQ331">
        <v>27.174759999999999</v>
      </c>
      <c r="MR331" s="1">
        <v>1.3688360000000001E-4</v>
      </c>
      <c r="MS331">
        <v>0.12634229999999999</v>
      </c>
      <c r="MT331">
        <v>0.99132100000000001</v>
      </c>
      <c r="MU331">
        <v>26.91901</v>
      </c>
      <c r="MV331" s="1">
        <v>1.3317010000000001E-4</v>
      </c>
      <c r="MW331">
        <v>0.1228707</v>
      </c>
      <c r="MX331">
        <v>0.99147839999999998</v>
      </c>
      <c r="MY331">
        <v>26.848099999999999</v>
      </c>
      <c r="MZ331" s="1">
        <v>1.2965350000000001E-4</v>
      </c>
      <c r="NA331">
        <v>0.119579</v>
      </c>
      <c r="NB331">
        <v>0.99155760000000004</v>
      </c>
      <c r="NC331">
        <v>26.996259999999999</v>
      </c>
      <c r="ND331" s="1">
        <v>1.2629669999999999E-4</v>
      </c>
      <c r="NE331">
        <v>0.11644060000000001</v>
      </c>
      <c r="NF331">
        <v>0.99163630000000003</v>
      </c>
      <c r="NG331">
        <v>27.379480000000001</v>
      </c>
      <c r="NH331" s="1">
        <v>1.229266E-4</v>
      </c>
      <c r="NI331">
        <v>0.11330369999999999</v>
      </c>
      <c r="NJ331">
        <v>0.99171960000000003</v>
      </c>
      <c r="NK331">
        <v>27.383970000000001</v>
      </c>
      <c r="NL331" s="1">
        <v>1.195747E-4</v>
      </c>
      <c r="NM331">
        <v>0.1101858</v>
      </c>
      <c r="NN331">
        <v>0.99180880000000005</v>
      </c>
      <c r="NO331">
        <v>27.076370000000001</v>
      </c>
      <c r="NP331" s="1">
        <v>1.1629049999999999E-4</v>
      </c>
      <c r="NQ331">
        <v>0.107126</v>
      </c>
      <c r="NR331">
        <v>0.99189229999999995</v>
      </c>
      <c r="NS331">
        <v>26.719480000000001</v>
      </c>
      <c r="NT331" s="1">
        <v>1.130844E-4</v>
      </c>
      <c r="NU331">
        <v>0.1041444</v>
      </c>
      <c r="NV331">
        <v>0.99205829999999995</v>
      </c>
      <c r="NW331">
        <v>26.45561</v>
      </c>
      <c r="NX331" s="1">
        <v>1.100436E-4</v>
      </c>
      <c r="NY331">
        <v>0.1013004</v>
      </c>
      <c r="NZ331">
        <v>0.99214539999999996</v>
      </c>
      <c r="OA331">
        <v>26.313849999999999</v>
      </c>
      <c r="OB331" s="1">
        <v>1.071221E-4</v>
      </c>
      <c r="OC331" s="1">
        <v>9.8581950000000002E-2</v>
      </c>
      <c r="OD331">
        <v>0.99224690000000004</v>
      </c>
      <c r="OE331">
        <v>26.636890000000001</v>
      </c>
      <c r="OF331" s="1">
        <v>1.042444E-4</v>
      </c>
      <c r="OG331" s="1">
        <v>9.5912720000000007E-2</v>
      </c>
      <c r="OH331">
        <v>0.99226650000000005</v>
      </c>
      <c r="OI331">
        <v>27.127469999999999</v>
      </c>
      <c r="OJ331" s="1">
        <v>1.013859E-4</v>
      </c>
      <c r="OK331" s="1">
        <v>9.3255450000000004E-2</v>
      </c>
    </row>
    <row r="332" spans="1:401" x14ac:dyDescent="0.35">
      <c r="A332">
        <v>338</v>
      </c>
      <c r="B332" t="s">
        <v>4</v>
      </c>
      <c r="C332" t="s">
        <v>181</v>
      </c>
      <c r="D332" t="s">
        <v>336</v>
      </c>
      <c r="E332">
        <v>837.44100000000003</v>
      </c>
      <c r="F332">
        <v>0.62804479999999996</v>
      </c>
      <c r="G332">
        <v>26.356870000000001</v>
      </c>
      <c r="H332">
        <v>0</v>
      </c>
      <c r="I332">
        <v>0</v>
      </c>
      <c r="J332">
        <v>0.63005949999999999</v>
      </c>
      <c r="K332">
        <v>26.326689999999999</v>
      </c>
      <c r="L332">
        <v>0</v>
      </c>
      <c r="M332">
        <v>0</v>
      </c>
      <c r="N332">
        <v>0.63197700000000001</v>
      </c>
      <c r="O332">
        <v>26.202020000000001</v>
      </c>
      <c r="P332">
        <v>0</v>
      </c>
      <c r="Q332">
        <v>0</v>
      </c>
      <c r="R332">
        <v>0.6336889</v>
      </c>
      <c r="S332">
        <v>25.889189999999999</v>
      </c>
      <c r="T332">
        <v>0</v>
      </c>
      <c r="U332">
        <v>0</v>
      </c>
      <c r="V332">
        <v>0.63531360000000003</v>
      </c>
      <c r="W332">
        <v>25.63795</v>
      </c>
      <c r="X332">
        <v>0</v>
      </c>
      <c r="Y332">
        <v>0</v>
      </c>
      <c r="Z332">
        <v>0.6367197</v>
      </c>
      <c r="AA332">
        <v>25.226759999999999</v>
      </c>
      <c r="AB332">
        <v>0</v>
      </c>
      <c r="AC332">
        <v>0</v>
      </c>
      <c r="AD332">
        <v>0.63802700000000001</v>
      </c>
      <c r="AE332">
        <v>24.860499999999998</v>
      </c>
      <c r="AF332">
        <v>0</v>
      </c>
      <c r="AG332">
        <v>0</v>
      </c>
      <c r="AH332">
        <v>0.63933580000000001</v>
      </c>
      <c r="AI332">
        <v>24.644359999999999</v>
      </c>
      <c r="AJ332">
        <v>0</v>
      </c>
      <c r="AK332">
        <v>0</v>
      </c>
      <c r="AL332">
        <v>0.64063530000000002</v>
      </c>
      <c r="AM332">
        <v>24.610440000000001</v>
      </c>
      <c r="AN332">
        <v>0</v>
      </c>
      <c r="AO332">
        <v>0</v>
      </c>
      <c r="AP332">
        <v>0.64173979999999997</v>
      </c>
      <c r="AQ332">
        <v>25.065930000000002</v>
      </c>
      <c r="AR332">
        <v>0</v>
      </c>
      <c r="AS332">
        <v>0</v>
      </c>
      <c r="AT332">
        <v>0.64285049999999999</v>
      </c>
      <c r="AU332">
        <v>25.63261</v>
      </c>
      <c r="AV332">
        <v>0</v>
      </c>
      <c r="AW332">
        <v>0</v>
      </c>
      <c r="AX332">
        <v>0.64387879999999997</v>
      </c>
      <c r="AY332">
        <v>25.881430000000002</v>
      </c>
      <c r="AZ332">
        <v>0</v>
      </c>
      <c r="BA332">
        <v>0</v>
      </c>
      <c r="BB332">
        <v>0.64481699999999997</v>
      </c>
      <c r="BC332">
        <v>25.844919999999998</v>
      </c>
      <c r="BD332">
        <v>0</v>
      </c>
      <c r="BE332">
        <v>0</v>
      </c>
      <c r="BF332">
        <v>0.64567430000000003</v>
      </c>
      <c r="BG332">
        <v>25.385639999999999</v>
      </c>
      <c r="BH332">
        <v>0</v>
      </c>
      <c r="BI332">
        <v>0</v>
      </c>
      <c r="BJ332">
        <v>0.64646210000000004</v>
      </c>
      <c r="BK332">
        <v>24.723949999999999</v>
      </c>
      <c r="BL332" s="1">
        <v>1.489227E-33</v>
      </c>
      <c r="BM332" s="1">
        <v>1.7856770000000001E-30</v>
      </c>
      <c r="BN332">
        <v>0.64716249999999997</v>
      </c>
      <c r="BO332">
        <v>24.22099</v>
      </c>
      <c r="BP332" s="1">
        <v>3.5208539999999999E-21</v>
      </c>
      <c r="BQ332" s="1">
        <v>2.7020269999999999E-18</v>
      </c>
      <c r="BR332">
        <v>0.64788990000000002</v>
      </c>
      <c r="BS332">
        <v>23.900359999999999</v>
      </c>
      <c r="BT332" s="1">
        <v>3.4851790000000001E-13</v>
      </c>
      <c r="BU332" s="1">
        <v>2.9884779999999998E-10</v>
      </c>
      <c r="BV332">
        <v>0.64844539999999995</v>
      </c>
      <c r="BW332">
        <v>24.06503</v>
      </c>
      <c r="BX332" s="1">
        <v>4.2687999999999998E-8</v>
      </c>
      <c r="BY332" s="1">
        <v>3.5846370000000001E-5</v>
      </c>
      <c r="BZ332">
        <v>0.64912559999999997</v>
      </c>
      <c r="CA332">
        <v>24.44857</v>
      </c>
      <c r="CB332" s="1">
        <v>4.5087650000000002E-5</v>
      </c>
      <c r="CC332">
        <v>4.0200699999999999E-2</v>
      </c>
      <c r="CD332">
        <v>0.64973460000000005</v>
      </c>
      <c r="CE332">
        <v>24.707640000000001</v>
      </c>
      <c r="CF332" s="1">
        <v>6.6781970000000003E-3</v>
      </c>
      <c r="CG332">
        <v>6.29406</v>
      </c>
      <c r="CH332">
        <v>0.65047120000000003</v>
      </c>
      <c r="CI332">
        <v>24.915970000000002</v>
      </c>
      <c r="CJ332">
        <v>0.24350559999999999</v>
      </c>
      <c r="CK332">
        <v>241.68459999999999</v>
      </c>
      <c r="CL332">
        <v>0.65122530000000001</v>
      </c>
      <c r="CM332">
        <v>24.788250000000001</v>
      </c>
      <c r="CN332">
        <v>2.9146640000000001</v>
      </c>
      <c r="CO332">
        <v>3040.0970000000002</v>
      </c>
      <c r="CP332">
        <v>0.65189929999999996</v>
      </c>
      <c r="CQ332">
        <v>24.369969999999999</v>
      </c>
      <c r="CR332">
        <v>13.82329</v>
      </c>
      <c r="CS332">
        <v>15117.3</v>
      </c>
      <c r="CT332">
        <v>0.65270459999999997</v>
      </c>
      <c r="CU332">
        <v>24.015689999999999</v>
      </c>
      <c r="CV332">
        <v>29.755030000000001</v>
      </c>
      <c r="CW332">
        <v>34059.75</v>
      </c>
      <c r="CX332">
        <v>0.65352480000000002</v>
      </c>
      <c r="CY332">
        <v>23.764030000000002</v>
      </c>
      <c r="CZ332">
        <v>32.305610000000001</v>
      </c>
      <c r="DA332">
        <v>38647.4</v>
      </c>
      <c r="DB332">
        <v>0.65415259999999997</v>
      </c>
      <c r="DC332">
        <v>24.15588</v>
      </c>
      <c r="DD332">
        <v>19.237760000000002</v>
      </c>
      <c r="DE332">
        <v>24018.89</v>
      </c>
      <c r="DF332">
        <v>0.65501339999999997</v>
      </c>
      <c r="DG332">
        <v>24.74222</v>
      </c>
      <c r="DH332">
        <v>6.7456860000000001</v>
      </c>
      <c r="DI332">
        <v>8775.8080000000009</v>
      </c>
      <c r="DJ332">
        <v>0.6558927</v>
      </c>
      <c r="DK332">
        <v>25.322220000000002</v>
      </c>
      <c r="DL332">
        <v>1.482369</v>
      </c>
      <c r="DM332">
        <v>2005.289</v>
      </c>
      <c r="DN332">
        <v>0.65675680000000003</v>
      </c>
      <c r="DO332">
        <v>25.770199999999999</v>
      </c>
      <c r="DP332">
        <v>0.2197703</v>
      </c>
      <c r="DQ332">
        <v>307.39</v>
      </c>
      <c r="DR332">
        <v>0.65773519999999996</v>
      </c>
      <c r="DS332">
        <v>25.67803</v>
      </c>
      <c r="DT332" s="1">
        <v>2.7733549999999999E-2</v>
      </c>
      <c r="DU332">
        <v>38.621920000000003</v>
      </c>
      <c r="DV332">
        <v>0.6587132</v>
      </c>
      <c r="DW332">
        <v>25.382629999999999</v>
      </c>
      <c r="DX332" s="1">
        <v>7.1609589999999997E-3</v>
      </c>
      <c r="DY332">
        <v>8.9780680000000004</v>
      </c>
      <c r="DZ332">
        <v>0.65969319999999998</v>
      </c>
      <c r="EA332">
        <v>25.136500000000002</v>
      </c>
      <c r="EB332" s="1">
        <v>4.8269009999999998E-3</v>
      </c>
      <c r="EC332">
        <v>5.745025</v>
      </c>
      <c r="ED332">
        <v>0.66077359999999996</v>
      </c>
      <c r="EE332">
        <v>24.99155</v>
      </c>
      <c r="EF332" s="1">
        <v>3.9914260000000002E-3</v>
      </c>
      <c r="EG332">
        <v>4.7166779999999999</v>
      </c>
      <c r="EH332">
        <v>0.66184540000000003</v>
      </c>
      <c r="EI332">
        <v>25.30707</v>
      </c>
      <c r="EJ332" s="1">
        <v>3.3650870000000001E-3</v>
      </c>
      <c r="EK332">
        <v>3.966202</v>
      </c>
      <c r="EL332">
        <v>0.66299870000000005</v>
      </c>
      <c r="EM332">
        <v>25.874189999999999</v>
      </c>
      <c r="EN332" s="1">
        <v>2.8535650000000002E-3</v>
      </c>
      <c r="EO332">
        <v>3.354965</v>
      </c>
      <c r="EP332">
        <v>0.66407260000000001</v>
      </c>
      <c r="EQ332">
        <v>26.392910000000001</v>
      </c>
      <c r="ER332" s="1">
        <v>2.4336890000000002E-3</v>
      </c>
      <c r="ES332">
        <v>2.8543319999999999</v>
      </c>
      <c r="ET332">
        <v>0.6652091</v>
      </c>
      <c r="EU332">
        <v>26.689080000000001</v>
      </c>
      <c r="EV332" s="1">
        <v>2.0897089999999999E-3</v>
      </c>
      <c r="EW332">
        <v>2.4445420000000002</v>
      </c>
      <c r="EX332">
        <v>0.66622789999999998</v>
      </c>
      <c r="EY332">
        <v>26.428740000000001</v>
      </c>
      <c r="EZ332" s="1">
        <v>1.8069399999999999E-3</v>
      </c>
      <c r="FA332">
        <v>2.1084879999999999</v>
      </c>
      <c r="FB332">
        <v>0.66746490000000003</v>
      </c>
      <c r="FC332">
        <v>25.938980000000001</v>
      </c>
      <c r="FD332" s="1">
        <v>1.5740769999999999E-3</v>
      </c>
      <c r="FE332">
        <v>1.8320669999999999</v>
      </c>
      <c r="FF332">
        <v>0.66847000000000001</v>
      </c>
      <c r="FG332">
        <v>25.55904</v>
      </c>
      <c r="FH332" s="1">
        <v>1.3814949999999999E-3</v>
      </c>
      <c r="FI332">
        <v>1.6039399999999999</v>
      </c>
      <c r="FJ332">
        <v>0.66958810000000002</v>
      </c>
      <c r="FK332">
        <v>25.331099999999999</v>
      </c>
      <c r="FL332" s="1">
        <v>1.2207489999999999E-3</v>
      </c>
      <c r="FM332">
        <v>1.4138299999999999</v>
      </c>
      <c r="FN332">
        <v>0.67081239999999998</v>
      </c>
      <c r="FO332">
        <v>25.695060000000002</v>
      </c>
      <c r="FP332" s="1">
        <v>1.085555E-3</v>
      </c>
      <c r="FQ332">
        <v>1.254014</v>
      </c>
      <c r="FR332">
        <v>0.67201730000000004</v>
      </c>
      <c r="FS332">
        <v>26.17783</v>
      </c>
      <c r="FT332" s="1">
        <v>9.7119320000000004E-4</v>
      </c>
      <c r="FU332">
        <v>1.118976</v>
      </c>
      <c r="FV332">
        <v>0.67313809999999996</v>
      </c>
      <c r="FW332">
        <v>26.37557</v>
      </c>
      <c r="FX332" s="1">
        <v>8.7451300000000005E-4</v>
      </c>
      <c r="FY332">
        <v>1.005036</v>
      </c>
      <c r="FZ332">
        <v>0.67424320000000004</v>
      </c>
      <c r="GA332">
        <v>26.375979999999998</v>
      </c>
      <c r="GB332" s="1">
        <v>7.9326899999999998E-4</v>
      </c>
      <c r="GC332">
        <v>0.9093715</v>
      </c>
      <c r="GD332">
        <v>0.6754675</v>
      </c>
      <c r="GE332">
        <v>25.981349999999999</v>
      </c>
      <c r="GF332" s="1">
        <v>7.2486839999999996E-4</v>
      </c>
      <c r="GG332">
        <v>0.82884170000000001</v>
      </c>
      <c r="GH332">
        <v>0.67648839999999999</v>
      </c>
      <c r="GI332">
        <v>25.726600000000001</v>
      </c>
      <c r="GJ332" s="1">
        <v>6.6680570000000005E-4</v>
      </c>
      <c r="GK332">
        <v>0.7607218</v>
      </c>
      <c r="GL332">
        <v>0.67750920000000003</v>
      </c>
      <c r="GM332">
        <v>25.576339999999998</v>
      </c>
      <c r="GN332" s="1">
        <v>6.1680299999999997E-4</v>
      </c>
      <c r="GO332">
        <v>0.70216750000000006</v>
      </c>
      <c r="GP332">
        <v>0.67844879999999996</v>
      </c>
      <c r="GQ332">
        <v>25.535430000000002</v>
      </c>
      <c r="GR332" s="1">
        <v>5.7347289999999998E-4</v>
      </c>
      <c r="GS332">
        <v>0.65147440000000001</v>
      </c>
      <c r="GT332">
        <v>0.67938900000000002</v>
      </c>
      <c r="GU332">
        <v>25.476430000000001</v>
      </c>
      <c r="GV332" s="1">
        <v>5.3627799999999995E-4</v>
      </c>
      <c r="GW332">
        <v>0.6079521</v>
      </c>
      <c r="GX332">
        <v>0.68035769999999995</v>
      </c>
      <c r="GY332">
        <v>25.691929999999999</v>
      </c>
      <c r="GZ332" s="1">
        <v>5.037431E-4</v>
      </c>
      <c r="HA332">
        <v>0.56998660000000001</v>
      </c>
      <c r="HB332">
        <v>0.68123160000000005</v>
      </c>
      <c r="HC332">
        <v>26.075060000000001</v>
      </c>
      <c r="HD332" s="1">
        <v>4.7493630000000002E-4</v>
      </c>
      <c r="HE332">
        <v>0.53641859999999997</v>
      </c>
      <c r="HF332">
        <v>0.68199779999999999</v>
      </c>
      <c r="HG332">
        <v>26.316790000000001</v>
      </c>
      <c r="HH332" s="1">
        <v>4.4943510000000002E-4</v>
      </c>
      <c r="HI332">
        <v>0.50678939999999995</v>
      </c>
      <c r="HJ332">
        <v>0.68278030000000001</v>
      </c>
      <c r="HK332">
        <v>26.087759999999999</v>
      </c>
      <c r="HL332" s="1">
        <v>4.2687770000000001E-4</v>
      </c>
      <c r="HM332">
        <v>0.48057549999999999</v>
      </c>
      <c r="HN332">
        <v>0.68348589999999998</v>
      </c>
      <c r="HO332">
        <v>25.45204</v>
      </c>
      <c r="HP332" s="1">
        <v>4.065831E-4</v>
      </c>
      <c r="HQ332">
        <v>0.45711299999999999</v>
      </c>
      <c r="HR332">
        <v>0.68408780000000002</v>
      </c>
      <c r="HS332">
        <v>25.004339999999999</v>
      </c>
      <c r="HT332" s="1">
        <v>3.8785490000000001E-4</v>
      </c>
      <c r="HU332">
        <v>0.4355213</v>
      </c>
      <c r="HV332">
        <v>0.68470549999999997</v>
      </c>
      <c r="HW332">
        <v>24.731339999999999</v>
      </c>
      <c r="HX332" s="1">
        <v>3.7073759999999999E-4</v>
      </c>
      <c r="HY332">
        <v>0.41576760000000001</v>
      </c>
      <c r="HZ332">
        <v>0.68533029999999995</v>
      </c>
      <c r="IA332">
        <v>25.004470000000001</v>
      </c>
      <c r="IB332" s="1">
        <v>3.551699E-4</v>
      </c>
      <c r="IC332">
        <v>0.3978373</v>
      </c>
      <c r="ID332">
        <v>0.68584259999999997</v>
      </c>
      <c r="IE332">
        <v>25.45317</v>
      </c>
      <c r="IF332" s="1">
        <v>3.4082909999999999E-4</v>
      </c>
      <c r="IG332">
        <v>0.38140879999999999</v>
      </c>
      <c r="IH332">
        <v>0.6863726</v>
      </c>
      <c r="II332">
        <v>25.72871</v>
      </c>
      <c r="IJ332" s="1">
        <v>3.2777579999999999E-4</v>
      </c>
      <c r="IK332">
        <v>0.36640669999999997</v>
      </c>
      <c r="IL332">
        <v>0.68679599999999996</v>
      </c>
      <c r="IM332">
        <v>25.781980000000001</v>
      </c>
      <c r="IN332" s="1">
        <v>3.1582179999999999E-4</v>
      </c>
      <c r="IO332">
        <v>0.35273789999999999</v>
      </c>
      <c r="IP332">
        <v>0.6872161</v>
      </c>
      <c r="IQ332">
        <v>25.393910000000002</v>
      </c>
      <c r="IR332" s="1">
        <v>3.0477759999999999E-4</v>
      </c>
      <c r="IS332">
        <v>0.34011209999999997</v>
      </c>
      <c r="IT332">
        <v>0.68753010000000003</v>
      </c>
      <c r="IU332">
        <v>24.93807</v>
      </c>
      <c r="IV332" s="1">
        <v>2.9434650000000003E-4</v>
      </c>
      <c r="IW332">
        <v>0.32828069999999998</v>
      </c>
      <c r="IX332">
        <v>0.68783629999999996</v>
      </c>
      <c r="IY332">
        <v>24.701370000000001</v>
      </c>
      <c r="IZ332" s="1">
        <v>2.844163E-4</v>
      </c>
      <c r="JA332">
        <v>0.31701309999999999</v>
      </c>
      <c r="JB332">
        <v>0.68815490000000001</v>
      </c>
      <c r="JC332">
        <v>24.640219999999999</v>
      </c>
      <c r="JD332" s="1">
        <v>2.749691E-4</v>
      </c>
      <c r="JE332">
        <v>0.30629210000000001</v>
      </c>
      <c r="JF332">
        <v>0.68858200000000003</v>
      </c>
      <c r="JG332">
        <v>25.128599999999999</v>
      </c>
      <c r="JH332" s="1">
        <v>2.6611210000000002E-4</v>
      </c>
      <c r="JI332">
        <v>0.2962185</v>
      </c>
      <c r="JJ332">
        <v>0.68899109999999997</v>
      </c>
      <c r="JK332">
        <v>25.647880000000001</v>
      </c>
      <c r="JL332" s="1">
        <v>2.5778969999999999E-4</v>
      </c>
      <c r="JM332">
        <v>0.28672959999999997</v>
      </c>
      <c r="JN332">
        <v>0.68928889999999998</v>
      </c>
      <c r="JO332">
        <v>25.990670000000001</v>
      </c>
      <c r="JP332" s="1">
        <v>2.4973280000000002E-4</v>
      </c>
      <c r="JQ332">
        <v>0.277615</v>
      </c>
      <c r="JR332">
        <v>0.68980039999999998</v>
      </c>
      <c r="JS332">
        <v>26.068670000000001</v>
      </c>
      <c r="JT332" s="1">
        <v>2.4188230000000001E-4</v>
      </c>
      <c r="JU332">
        <v>0.2686925</v>
      </c>
      <c r="JV332">
        <v>0.69008049999999999</v>
      </c>
      <c r="JW332">
        <v>25.859439999999999</v>
      </c>
      <c r="JX332" s="1">
        <v>2.341907E-4</v>
      </c>
      <c r="JY332">
        <v>0.25998700000000002</v>
      </c>
      <c r="JZ332">
        <v>0.69056969999999995</v>
      </c>
      <c r="KA332">
        <v>25.473659999999999</v>
      </c>
      <c r="KB332" s="1">
        <v>2.2681599999999999E-4</v>
      </c>
      <c r="KC332">
        <v>0.25160870000000002</v>
      </c>
      <c r="KD332">
        <v>0.69083019999999995</v>
      </c>
      <c r="KE332">
        <v>25.171810000000001</v>
      </c>
      <c r="KF332" s="1">
        <v>2.198782E-4</v>
      </c>
      <c r="KG332">
        <v>0.2437433</v>
      </c>
      <c r="KH332">
        <v>0.69120780000000004</v>
      </c>
      <c r="KI332">
        <v>24.988199999999999</v>
      </c>
      <c r="KJ332" s="1">
        <v>2.133258E-4</v>
      </c>
      <c r="KK332">
        <v>0.23632929999999999</v>
      </c>
      <c r="KL332">
        <v>0.69166970000000005</v>
      </c>
      <c r="KM332">
        <v>25.378540000000001</v>
      </c>
      <c r="KN332" s="1">
        <v>2.0684330000000001E-4</v>
      </c>
      <c r="KO332">
        <v>0.22900970000000001</v>
      </c>
      <c r="KP332">
        <v>0.69202790000000003</v>
      </c>
      <c r="KQ332">
        <v>25.961410000000001</v>
      </c>
      <c r="KR332" s="1">
        <v>2.0053669999999999E-4</v>
      </c>
      <c r="KS332">
        <v>0.22187000000000001</v>
      </c>
      <c r="KT332">
        <v>0.69238529999999998</v>
      </c>
      <c r="KU332">
        <v>26.531610000000001</v>
      </c>
      <c r="KV332" s="1">
        <v>1.9442560000000001E-4</v>
      </c>
      <c r="KW332">
        <v>0.2149633</v>
      </c>
      <c r="KX332">
        <v>0.69284570000000001</v>
      </c>
      <c r="KY332">
        <v>26.914650000000002</v>
      </c>
      <c r="KZ332" s="1">
        <v>1.8856680000000001E-4</v>
      </c>
      <c r="LA332">
        <v>0.20832149999999999</v>
      </c>
      <c r="LB332">
        <v>0.69329320000000005</v>
      </c>
      <c r="LC332">
        <v>26.72391</v>
      </c>
      <c r="LD332" s="1">
        <v>1.8303230000000001E-4</v>
      </c>
      <c r="LE332">
        <v>0.2020313</v>
      </c>
      <c r="LF332">
        <v>0.69375489999999995</v>
      </c>
      <c r="LG332">
        <v>26.2392</v>
      </c>
      <c r="LH332" s="1">
        <v>1.7768610000000001E-4</v>
      </c>
      <c r="LI332">
        <v>0.1959862</v>
      </c>
      <c r="LJ332">
        <v>0.69420850000000001</v>
      </c>
      <c r="LK332">
        <v>25.84355</v>
      </c>
      <c r="LL332" s="1">
        <v>1.7249600000000001E-4</v>
      </c>
      <c r="LM332">
        <v>0.19011020000000001</v>
      </c>
      <c r="LN332">
        <v>0.69466879999999998</v>
      </c>
      <c r="LO332">
        <v>25.665410000000001</v>
      </c>
      <c r="LP332" s="1">
        <v>1.675398E-4</v>
      </c>
      <c r="LQ332">
        <v>0.1845067</v>
      </c>
      <c r="LR332">
        <v>0.69512410000000002</v>
      </c>
      <c r="LS332">
        <v>26.239229999999999</v>
      </c>
      <c r="LT332" s="1">
        <v>1.6266330000000001E-4</v>
      </c>
      <c r="LU332">
        <v>0.17899590000000001</v>
      </c>
      <c r="LV332">
        <v>0.69546850000000004</v>
      </c>
      <c r="LW332">
        <v>26.949629999999999</v>
      </c>
      <c r="LX332" s="1">
        <v>1.5798010000000001E-4</v>
      </c>
      <c r="LY332">
        <v>0.17372499999999999</v>
      </c>
      <c r="LZ332">
        <v>0.69592080000000001</v>
      </c>
      <c r="MA332">
        <v>27.564789999999999</v>
      </c>
      <c r="MB332" s="1">
        <v>1.535219E-4</v>
      </c>
      <c r="MC332">
        <v>0.1686964</v>
      </c>
      <c r="MD332">
        <v>0.69627059999999996</v>
      </c>
      <c r="ME332">
        <v>27.97401</v>
      </c>
      <c r="MF332" s="1">
        <v>1.4915880000000001E-4</v>
      </c>
      <c r="MG332">
        <v>0.16378809999999999</v>
      </c>
      <c r="MH332">
        <v>0.69674840000000005</v>
      </c>
      <c r="MI332">
        <v>27.855869999999999</v>
      </c>
      <c r="MJ332" s="1">
        <v>1.4500719999999999E-4</v>
      </c>
      <c r="MK332">
        <v>0.15910060000000001</v>
      </c>
      <c r="ML332">
        <v>0.69699199999999994</v>
      </c>
      <c r="MM332">
        <v>27.510010000000001</v>
      </c>
      <c r="MN332" s="1">
        <v>1.4109530000000001E-4</v>
      </c>
      <c r="MO332">
        <v>0.1547125</v>
      </c>
      <c r="MP332">
        <v>0.69746660000000005</v>
      </c>
      <c r="MQ332">
        <v>27.20918</v>
      </c>
      <c r="MR332" s="1">
        <v>1.3731259999999999E-4</v>
      </c>
      <c r="MS332">
        <v>0.150452</v>
      </c>
      <c r="MT332">
        <v>0.69784979999999996</v>
      </c>
      <c r="MU332">
        <v>26.944109999999998</v>
      </c>
      <c r="MV332" s="1">
        <v>1.3358700000000001E-4</v>
      </c>
      <c r="MW332">
        <v>0.14627599999999999</v>
      </c>
      <c r="MX332">
        <v>0.69821270000000002</v>
      </c>
      <c r="MY332">
        <v>26.877179999999999</v>
      </c>
      <c r="MZ332" s="1">
        <v>1.3004870000000001E-4</v>
      </c>
      <c r="NA332">
        <v>0.14230709999999999</v>
      </c>
      <c r="NB332">
        <v>0.6985808</v>
      </c>
      <c r="NC332">
        <v>27.03764</v>
      </c>
      <c r="ND332" s="1">
        <v>1.2667980000000001E-4</v>
      </c>
      <c r="NE332">
        <v>0.13852970000000001</v>
      </c>
      <c r="NF332">
        <v>0.6989571</v>
      </c>
      <c r="NG332">
        <v>27.430350000000001</v>
      </c>
      <c r="NH332" s="1">
        <v>1.233141E-4</v>
      </c>
      <c r="NI332">
        <v>0.13477529999999999</v>
      </c>
      <c r="NJ332">
        <v>0.6992235</v>
      </c>
      <c r="NK332">
        <v>27.436889999999998</v>
      </c>
      <c r="NL332" s="1">
        <v>1.199525E-4</v>
      </c>
      <c r="NM332">
        <v>0.1310299</v>
      </c>
      <c r="NN332">
        <v>0.69959139999999997</v>
      </c>
      <c r="NO332">
        <v>27.124199999999998</v>
      </c>
      <c r="NP332" s="1">
        <v>1.166645E-4</v>
      </c>
      <c r="NQ332">
        <v>0.12736159999999999</v>
      </c>
      <c r="NR332">
        <v>0.69985229999999998</v>
      </c>
      <c r="NS332">
        <v>26.761649999999999</v>
      </c>
      <c r="NT332" s="1">
        <v>1.134395E-4</v>
      </c>
      <c r="NU332">
        <v>0.1237796</v>
      </c>
      <c r="NV332">
        <v>0.70022850000000003</v>
      </c>
      <c r="NW332">
        <v>26.483070000000001</v>
      </c>
      <c r="NX332" s="1">
        <v>1.103857E-4</v>
      </c>
      <c r="NY332">
        <v>0.1203659</v>
      </c>
      <c r="NZ332">
        <v>0.70049430000000001</v>
      </c>
      <c r="OA332">
        <v>26.33211</v>
      </c>
      <c r="OB332" s="1">
        <v>1.074474E-4</v>
      </c>
      <c r="OC332">
        <v>0.1170996</v>
      </c>
      <c r="OD332">
        <v>0.70076660000000002</v>
      </c>
      <c r="OE332">
        <v>26.664429999999999</v>
      </c>
      <c r="OF332" s="1">
        <v>1.045674E-4</v>
      </c>
      <c r="OG332">
        <v>0.1139124</v>
      </c>
      <c r="OH332">
        <v>0.70114730000000003</v>
      </c>
      <c r="OI332">
        <v>27.174189999999999</v>
      </c>
      <c r="OJ332" s="1">
        <v>1.017082E-4</v>
      </c>
      <c r="OK332">
        <v>0.1107398</v>
      </c>
    </row>
    <row r="333" spans="1:401" x14ac:dyDescent="0.35">
      <c r="A333">
        <v>339</v>
      </c>
      <c r="B333" t="s">
        <v>4</v>
      </c>
      <c r="C333" t="s">
        <v>181</v>
      </c>
      <c r="D333" t="s">
        <v>337</v>
      </c>
      <c r="E333">
        <v>885.28859999999997</v>
      </c>
      <c r="F333">
        <v>0.54935160000000005</v>
      </c>
      <c r="G333">
        <v>26.381699999999999</v>
      </c>
      <c r="H333">
        <v>0</v>
      </c>
      <c r="I333">
        <v>0</v>
      </c>
      <c r="J333">
        <v>0.55173479999999997</v>
      </c>
      <c r="K333">
        <v>26.354420000000001</v>
      </c>
      <c r="L333">
        <v>0</v>
      </c>
      <c r="M333">
        <v>0</v>
      </c>
      <c r="N333">
        <v>0.55397399999999997</v>
      </c>
      <c r="O333">
        <v>26.238130000000002</v>
      </c>
      <c r="P333">
        <v>0</v>
      </c>
      <c r="Q333">
        <v>0</v>
      </c>
      <c r="R333">
        <v>0.55585839999999997</v>
      </c>
      <c r="S333">
        <v>25.9375</v>
      </c>
      <c r="T333">
        <v>0</v>
      </c>
      <c r="U333">
        <v>0</v>
      </c>
      <c r="V333">
        <v>0.55768320000000005</v>
      </c>
      <c r="W333">
        <v>25.697590000000002</v>
      </c>
      <c r="X333">
        <v>0</v>
      </c>
      <c r="Y333">
        <v>0</v>
      </c>
      <c r="Z333">
        <v>0.5592433</v>
      </c>
      <c r="AA333">
        <v>25.285889999999998</v>
      </c>
      <c r="AB333">
        <v>0</v>
      </c>
      <c r="AC333">
        <v>0</v>
      </c>
      <c r="AD333">
        <v>0.56080090000000005</v>
      </c>
      <c r="AE333">
        <v>24.903449999999999</v>
      </c>
      <c r="AF333">
        <v>0</v>
      </c>
      <c r="AG333">
        <v>0</v>
      </c>
      <c r="AH333">
        <v>0.56227400000000005</v>
      </c>
      <c r="AI333">
        <v>24.677399999999999</v>
      </c>
      <c r="AJ333">
        <v>0</v>
      </c>
      <c r="AK333">
        <v>0</v>
      </c>
      <c r="AL333">
        <v>0.56368269999999998</v>
      </c>
      <c r="AM333">
        <v>24.630389999999998</v>
      </c>
      <c r="AN333">
        <v>0</v>
      </c>
      <c r="AO333">
        <v>0</v>
      </c>
      <c r="AP333">
        <v>0.56506319999999999</v>
      </c>
      <c r="AQ333">
        <v>25.089980000000001</v>
      </c>
      <c r="AR333">
        <v>0</v>
      </c>
      <c r="AS333">
        <v>0</v>
      </c>
      <c r="AT333">
        <v>0.5662161</v>
      </c>
      <c r="AU333">
        <v>25.671420000000001</v>
      </c>
      <c r="AV333">
        <v>0</v>
      </c>
      <c r="AW333">
        <v>0</v>
      </c>
      <c r="AX333">
        <v>0.56736089999999995</v>
      </c>
      <c r="AY333">
        <v>25.935020000000002</v>
      </c>
      <c r="AZ333">
        <v>0</v>
      </c>
      <c r="BA333">
        <v>0</v>
      </c>
      <c r="BB333">
        <v>0.56845129999999999</v>
      </c>
      <c r="BC333">
        <v>25.914870000000001</v>
      </c>
      <c r="BD333">
        <v>0</v>
      </c>
      <c r="BE333">
        <v>0</v>
      </c>
      <c r="BF333">
        <v>0.56937590000000005</v>
      </c>
      <c r="BG333">
        <v>25.46199</v>
      </c>
      <c r="BH333">
        <v>0</v>
      </c>
      <c r="BI333">
        <v>0</v>
      </c>
      <c r="BJ333">
        <v>0.5702353</v>
      </c>
      <c r="BK333">
        <v>24.786210000000001</v>
      </c>
      <c r="BL333" s="1">
        <v>1.9452679999999998E-34</v>
      </c>
      <c r="BM333" s="1">
        <v>2.3464480000000002E-31</v>
      </c>
      <c r="BN333">
        <v>0.57103519999999997</v>
      </c>
      <c r="BO333">
        <v>24.267679999999999</v>
      </c>
      <c r="BP333" s="1">
        <v>1.106136E-21</v>
      </c>
      <c r="BQ333" s="1">
        <v>9.4840670000000006E-19</v>
      </c>
      <c r="BR333">
        <v>0.57175069999999995</v>
      </c>
      <c r="BS333">
        <v>23.932980000000001</v>
      </c>
      <c r="BT333" s="1">
        <v>5.072328E-14</v>
      </c>
      <c r="BU333" s="1">
        <v>6.1116860000000001E-11</v>
      </c>
      <c r="BV333">
        <v>0.57250579999999995</v>
      </c>
      <c r="BW333">
        <v>24.09309</v>
      </c>
      <c r="BX333" s="1">
        <v>1.7890909999999999E-8</v>
      </c>
      <c r="BY333" s="1">
        <v>1.655626E-5</v>
      </c>
      <c r="BZ333">
        <v>0.57319529999999996</v>
      </c>
      <c r="CA333">
        <v>24.482489999999999</v>
      </c>
      <c r="CB333" s="1">
        <v>2.3714500000000001E-5</v>
      </c>
      <c r="CC333">
        <v>2.27867E-2</v>
      </c>
      <c r="CD333">
        <v>0.57400549999999995</v>
      </c>
      <c r="CE333">
        <v>24.742999999999999</v>
      </c>
      <c r="CF333" s="1">
        <v>4.0955139999999998E-3</v>
      </c>
      <c r="CG333">
        <v>4.1008069999999996</v>
      </c>
      <c r="CH333">
        <v>0.57482529999999998</v>
      </c>
      <c r="CI333">
        <v>24.960080000000001</v>
      </c>
      <c r="CJ333">
        <v>0.16925119999999999</v>
      </c>
      <c r="CK333">
        <v>176.34790000000001</v>
      </c>
      <c r="CL333">
        <v>0.5756831</v>
      </c>
      <c r="CM333">
        <v>24.833909999999999</v>
      </c>
      <c r="CN333">
        <v>2.2599990000000001</v>
      </c>
      <c r="CO333">
        <v>2447.2080000000001</v>
      </c>
      <c r="CP333">
        <v>0.57663660000000005</v>
      </c>
      <c r="CQ333">
        <v>24.408560000000001</v>
      </c>
      <c r="CR333">
        <v>11.83268</v>
      </c>
      <c r="CS333">
        <v>13287.62</v>
      </c>
      <c r="CT333">
        <v>0.57752749999999997</v>
      </c>
      <c r="CU333">
        <v>24.055399999999999</v>
      </c>
      <c r="CV333">
        <v>27.904710000000001</v>
      </c>
      <c r="CW333">
        <v>32442.880000000001</v>
      </c>
      <c r="CX333">
        <v>0.57834200000000002</v>
      </c>
      <c r="CY333">
        <v>23.800470000000001</v>
      </c>
      <c r="CZ333">
        <v>32.993690000000001</v>
      </c>
      <c r="DA333">
        <v>39642.870000000003</v>
      </c>
      <c r="DB333">
        <v>0.57926670000000002</v>
      </c>
      <c r="DC333">
        <v>24.190989999999999</v>
      </c>
      <c r="DD333">
        <v>21.29523</v>
      </c>
      <c r="DE333">
        <v>26400</v>
      </c>
      <c r="DF333">
        <v>0.5802195</v>
      </c>
      <c r="DG333">
        <v>24.78116</v>
      </c>
      <c r="DH333">
        <v>8.0588390000000008</v>
      </c>
      <c r="DI333">
        <v>10289.42</v>
      </c>
      <c r="DJ333">
        <v>0.58136149999999998</v>
      </c>
      <c r="DK333">
        <v>25.35493</v>
      </c>
      <c r="DL333">
        <v>1.902563</v>
      </c>
      <c r="DM333">
        <v>2496.355</v>
      </c>
      <c r="DN333">
        <v>0.58241209999999999</v>
      </c>
      <c r="DO333">
        <v>25.806139999999999</v>
      </c>
      <c r="DP333">
        <v>0.29981960000000002</v>
      </c>
      <c r="DQ333">
        <v>402.73500000000001</v>
      </c>
      <c r="DR333">
        <v>0.5836481</v>
      </c>
      <c r="DS333">
        <v>25.70589</v>
      </c>
      <c r="DT333" s="1">
        <v>3.7758010000000002E-2</v>
      </c>
      <c r="DU333">
        <v>50.861699999999999</v>
      </c>
      <c r="DV333">
        <v>0.58490529999999996</v>
      </c>
      <c r="DW333">
        <v>25.4039</v>
      </c>
      <c r="DX333" s="1">
        <v>8.1411069999999999E-3</v>
      </c>
      <c r="DY333">
        <v>10.25775</v>
      </c>
      <c r="DZ333">
        <v>0.58614310000000003</v>
      </c>
      <c r="EA333">
        <v>25.15785</v>
      </c>
      <c r="EB333" s="1">
        <v>4.9944109999999998E-3</v>
      </c>
      <c r="EC333">
        <v>6.0136690000000002</v>
      </c>
      <c r="ED333">
        <v>0.58749039999999997</v>
      </c>
      <c r="EE333">
        <v>25.00975</v>
      </c>
      <c r="EF333" s="1">
        <v>4.0886719999999998E-3</v>
      </c>
      <c r="EG333">
        <v>4.8909649999999996</v>
      </c>
      <c r="EH333">
        <v>0.58883039999999998</v>
      </c>
      <c r="EI333">
        <v>25.331630000000001</v>
      </c>
      <c r="EJ333" s="1">
        <v>3.4428229999999998E-3</v>
      </c>
      <c r="EK333">
        <v>4.1107009999999997</v>
      </c>
      <c r="EL333">
        <v>0.59023669999999995</v>
      </c>
      <c r="EM333">
        <v>25.913589999999999</v>
      </c>
      <c r="EN333" s="1">
        <v>2.9171729999999999E-3</v>
      </c>
      <c r="EO333">
        <v>3.4773139999999998</v>
      </c>
      <c r="EP333">
        <v>0.59157510000000002</v>
      </c>
      <c r="EQ333">
        <v>26.443010000000001</v>
      </c>
      <c r="ER333" s="1">
        <v>2.4857049999999999E-3</v>
      </c>
      <c r="ES333">
        <v>2.958189</v>
      </c>
      <c r="ET333">
        <v>0.59306959999999997</v>
      </c>
      <c r="EU333">
        <v>26.747119999999999</v>
      </c>
      <c r="EV333" s="1">
        <v>2.1324159999999998E-3</v>
      </c>
      <c r="EW333">
        <v>2.5332620000000001</v>
      </c>
      <c r="EX333">
        <v>0.59447629999999996</v>
      </c>
      <c r="EY333">
        <v>26.483149999999998</v>
      </c>
      <c r="EZ333" s="1">
        <v>1.8419860000000001E-3</v>
      </c>
      <c r="FA333">
        <v>2.1845340000000002</v>
      </c>
      <c r="FB333">
        <v>0.59578319999999996</v>
      </c>
      <c r="FC333">
        <v>25.98236</v>
      </c>
      <c r="FD333" s="1">
        <v>1.6029130000000001E-3</v>
      </c>
      <c r="FE333">
        <v>1.8978839999999999</v>
      </c>
      <c r="FF333">
        <v>0.59716740000000001</v>
      </c>
      <c r="FG333">
        <v>25.593599999999999</v>
      </c>
      <c r="FH333" s="1">
        <v>1.4053889999999999E-3</v>
      </c>
      <c r="FI333">
        <v>1.661257</v>
      </c>
      <c r="FJ333">
        <v>0.59857669999999996</v>
      </c>
      <c r="FK333">
        <v>25.353840000000002</v>
      </c>
      <c r="FL333" s="1">
        <v>1.2407259999999999E-3</v>
      </c>
      <c r="FM333">
        <v>1.464237</v>
      </c>
      <c r="FN333">
        <v>0.60007330000000003</v>
      </c>
      <c r="FO333">
        <v>25.719539999999999</v>
      </c>
      <c r="FP333" s="1">
        <v>1.102408E-3</v>
      </c>
      <c r="FQ333">
        <v>1.29881</v>
      </c>
      <c r="FR333">
        <v>0.60156480000000001</v>
      </c>
      <c r="FS333">
        <v>26.21247</v>
      </c>
      <c r="FT333" s="1">
        <v>9.854054000000001E-4</v>
      </c>
      <c r="FU333">
        <v>1.159008</v>
      </c>
      <c r="FV333">
        <v>0.60307279999999996</v>
      </c>
      <c r="FW333">
        <v>26.415289999999999</v>
      </c>
      <c r="FX333" s="1">
        <v>8.8651159999999997E-4</v>
      </c>
      <c r="FY333">
        <v>1.0409600000000001</v>
      </c>
      <c r="FZ333">
        <v>0.60447649999999997</v>
      </c>
      <c r="GA333">
        <v>26.425249999999998</v>
      </c>
      <c r="GB333" s="1">
        <v>8.0332020000000001E-4</v>
      </c>
      <c r="GC333">
        <v>0.94171170000000004</v>
      </c>
      <c r="GD333">
        <v>0.60588690000000001</v>
      </c>
      <c r="GE333">
        <v>26.029859999999999</v>
      </c>
      <c r="GF333" s="1">
        <v>7.3334479999999998E-4</v>
      </c>
      <c r="GG333">
        <v>0.85828519999999997</v>
      </c>
      <c r="GH333">
        <v>0.60721440000000004</v>
      </c>
      <c r="GI333">
        <v>25.763110000000001</v>
      </c>
      <c r="GJ333" s="1">
        <v>6.7403310000000002E-4</v>
      </c>
      <c r="GK333">
        <v>0.78770569999999995</v>
      </c>
      <c r="GL333">
        <v>0.60845260000000001</v>
      </c>
      <c r="GM333">
        <v>25.60446</v>
      </c>
      <c r="GN333" s="1">
        <v>6.2304350000000005E-4</v>
      </c>
      <c r="GO333">
        <v>0.72711820000000005</v>
      </c>
      <c r="GP333">
        <v>0.60971739999999996</v>
      </c>
      <c r="GQ333">
        <v>25.553930000000001</v>
      </c>
      <c r="GR333" s="1">
        <v>5.7883779999999996E-4</v>
      </c>
      <c r="GS333">
        <v>0.67460969999999998</v>
      </c>
      <c r="GT333">
        <v>0.61097489999999999</v>
      </c>
      <c r="GU333">
        <v>25.49776</v>
      </c>
      <c r="GV333" s="1">
        <v>5.4089700000000004E-4</v>
      </c>
      <c r="GW333">
        <v>0.62952540000000001</v>
      </c>
      <c r="GX333">
        <v>0.61216360000000003</v>
      </c>
      <c r="GY333">
        <v>25.723120000000002</v>
      </c>
      <c r="GZ333" s="1">
        <v>5.0782799999999999E-4</v>
      </c>
      <c r="HA333">
        <v>0.59032399999999996</v>
      </c>
      <c r="HB333">
        <v>0.61327019999999999</v>
      </c>
      <c r="HC333">
        <v>26.12642</v>
      </c>
      <c r="HD333" s="1">
        <v>4.7854389999999998E-4</v>
      </c>
      <c r="HE333">
        <v>0.55562650000000002</v>
      </c>
      <c r="HF333">
        <v>0.61428150000000004</v>
      </c>
      <c r="HG333">
        <v>26.378029999999999</v>
      </c>
      <c r="HH333" s="1">
        <v>4.526175E-4</v>
      </c>
      <c r="HI333">
        <v>0.52497269999999996</v>
      </c>
      <c r="HJ333">
        <v>0.61531340000000001</v>
      </c>
      <c r="HK333">
        <v>26.153939999999999</v>
      </c>
      <c r="HL333" s="1">
        <v>4.2970859999999999E-4</v>
      </c>
      <c r="HM333">
        <v>0.49786859999999999</v>
      </c>
      <c r="HN333">
        <v>0.61616409999999999</v>
      </c>
      <c r="HO333">
        <v>25.5075</v>
      </c>
      <c r="HP333" s="1">
        <v>4.0915130000000001E-4</v>
      </c>
      <c r="HQ333">
        <v>0.4736322</v>
      </c>
      <c r="HR333">
        <v>0.61702000000000001</v>
      </c>
      <c r="HS333">
        <v>25.04149</v>
      </c>
      <c r="HT333" s="1">
        <v>3.9020279999999998E-4</v>
      </c>
      <c r="HU333">
        <v>0.45133289999999998</v>
      </c>
      <c r="HV333">
        <v>0.61790049999999996</v>
      </c>
      <c r="HW333">
        <v>24.7498</v>
      </c>
      <c r="HX333" s="1">
        <v>3.7287989999999999E-4</v>
      </c>
      <c r="HY333">
        <v>0.43092819999999998</v>
      </c>
      <c r="HZ333">
        <v>0.61867649999999996</v>
      </c>
      <c r="IA333">
        <v>25.014690000000002</v>
      </c>
      <c r="IB333" s="1">
        <v>3.5713550000000002E-4</v>
      </c>
      <c r="IC333">
        <v>0.41240779999999999</v>
      </c>
      <c r="ID333">
        <v>0.61924780000000001</v>
      </c>
      <c r="IE333">
        <v>25.480460000000001</v>
      </c>
      <c r="IF333" s="1">
        <v>3.4261490000000002E-4</v>
      </c>
      <c r="IG333">
        <v>0.39540039999999999</v>
      </c>
      <c r="IH333">
        <v>0.61996070000000003</v>
      </c>
      <c r="II333">
        <v>25.770990000000001</v>
      </c>
      <c r="IJ333" s="1">
        <v>3.2940939999999999E-4</v>
      </c>
      <c r="IK333">
        <v>0.37987900000000002</v>
      </c>
      <c r="IL333">
        <v>0.62055919999999998</v>
      </c>
      <c r="IM333">
        <v>25.842559999999999</v>
      </c>
      <c r="IN333" s="1">
        <v>3.1732089999999999E-4</v>
      </c>
      <c r="IO333">
        <v>0.36572880000000002</v>
      </c>
      <c r="IP333">
        <v>0.62114769999999997</v>
      </c>
      <c r="IQ333">
        <v>25.454889999999999</v>
      </c>
      <c r="IR333" s="1">
        <v>3.061715E-4</v>
      </c>
      <c r="IS333">
        <v>0.35266969999999997</v>
      </c>
      <c r="IT333">
        <v>0.62153769999999997</v>
      </c>
      <c r="IU333">
        <v>24.981819999999999</v>
      </c>
      <c r="IV333" s="1">
        <v>2.9566020000000001E-4</v>
      </c>
      <c r="IW333">
        <v>0.34043839999999997</v>
      </c>
      <c r="IX333">
        <v>0.6220291</v>
      </c>
      <c r="IY333">
        <v>24.729520000000001</v>
      </c>
      <c r="IZ333" s="1">
        <v>2.8566710000000001E-4</v>
      </c>
      <c r="JA333">
        <v>0.32879419999999998</v>
      </c>
      <c r="JB333">
        <v>0.62253959999999997</v>
      </c>
      <c r="JC333">
        <v>24.65784</v>
      </c>
      <c r="JD333" s="1">
        <v>2.7615890000000002E-4</v>
      </c>
      <c r="JE333">
        <v>0.3177104</v>
      </c>
      <c r="JF333">
        <v>0.62293370000000003</v>
      </c>
      <c r="JG333">
        <v>25.15204</v>
      </c>
      <c r="JH333" s="1">
        <v>2.6721939999999999E-4</v>
      </c>
      <c r="JI333">
        <v>0.30730190000000002</v>
      </c>
      <c r="JJ333">
        <v>0.62353000000000003</v>
      </c>
      <c r="JK333">
        <v>25.681789999999999</v>
      </c>
      <c r="JL333" s="1">
        <v>2.5884760000000003E-4</v>
      </c>
      <c r="JM333">
        <v>0.29750939999999998</v>
      </c>
      <c r="JN333">
        <v>0.62401260000000003</v>
      </c>
      <c r="JO333">
        <v>26.02814</v>
      </c>
      <c r="JP333" s="1">
        <v>2.5075990000000001E-4</v>
      </c>
      <c r="JQ333">
        <v>0.28810970000000002</v>
      </c>
      <c r="JR333">
        <v>0.62449480000000002</v>
      </c>
      <c r="JS333">
        <v>26.113949999999999</v>
      </c>
      <c r="JT333" s="1">
        <v>2.42888E-4</v>
      </c>
      <c r="JU333">
        <v>0.27895039999999999</v>
      </c>
      <c r="JV333">
        <v>0.62506790000000001</v>
      </c>
      <c r="JW333">
        <v>25.903410000000001</v>
      </c>
      <c r="JX333" s="1">
        <v>2.351675E-4</v>
      </c>
      <c r="JY333">
        <v>0.26997120000000002</v>
      </c>
      <c r="JZ333">
        <v>0.62553669999999995</v>
      </c>
      <c r="KA333">
        <v>25.512509999999999</v>
      </c>
      <c r="KB333" s="1">
        <v>2.2774580000000001E-4</v>
      </c>
      <c r="KC333">
        <v>0.26133669999999998</v>
      </c>
      <c r="KD333">
        <v>0.62609709999999996</v>
      </c>
      <c r="KE333">
        <v>25.203800000000001</v>
      </c>
      <c r="KF333" s="1">
        <v>2.2074989999999999E-4</v>
      </c>
      <c r="KG333">
        <v>0.25318829999999998</v>
      </c>
      <c r="KH333">
        <v>0.62655280000000002</v>
      </c>
      <c r="KI333">
        <v>25.01446</v>
      </c>
      <c r="KJ333" s="1">
        <v>2.1415900000000001E-4</v>
      </c>
      <c r="KK333">
        <v>0.2455386</v>
      </c>
      <c r="KL333">
        <v>0.6270017</v>
      </c>
      <c r="KM333">
        <v>25.399519999999999</v>
      </c>
      <c r="KN333" s="1">
        <v>2.07672E-4</v>
      </c>
      <c r="KO333">
        <v>0.23803279999999999</v>
      </c>
      <c r="KP333">
        <v>0.62753329999999996</v>
      </c>
      <c r="KQ333">
        <v>25.987570000000002</v>
      </c>
      <c r="KR333" s="1">
        <v>2.0133299999999999E-4</v>
      </c>
      <c r="KS333">
        <v>0.23066610000000001</v>
      </c>
      <c r="KT333">
        <v>0.62808240000000004</v>
      </c>
      <c r="KU333">
        <v>26.560390000000002</v>
      </c>
      <c r="KV333" s="1">
        <v>1.9519660000000001E-4</v>
      </c>
      <c r="KW333">
        <v>0.22354370000000001</v>
      </c>
      <c r="KX333">
        <v>0.62862410000000002</v>
      </c>
      <c r="KY333">
        <v>26.957799999999999</v>
      </c>
      <c r="KZ333" s="1">
        <v>1.8930250000000001E-4</v>
      </c>
      <c r="LA333">
        <v>0.216695</v>
      </c>
      <c r="LB333">
        <v>0.62927160000000004</v>
      </c>
      <c r="LC333">
        <v>26.774760000000001</v>
      </c>
      <c r="LD333" s="1">
        <v>1.8373179999999999E-4</v>
      </c>
      <c r="LE333">
        <v>0.2102012</v>
      </c>
      <c r="LF333">
        <v>0.62981319999999996</v>
      </c>
      <c r="LG333">
        <v>26.28706</v>
      </c>
      <c r="LH333" s="1">
        <v>1.7837220000000001E-4</v>
      </c>
      <c r="LI333">
        <v>0.20399</v>
      </c>
      <c r="LJ333">
        <v>0.63035209999999997</v>
      </c>
      <c r="LK333">
        <v>25.88334</v>
      </c>
      <c r="LL333" s="1">
        <v>1.7314739999999999E-4</v>
      </c>
      <c r="LM333">
        <v>0.19792650000000001</v>
      </c>
      <c r="LN333">
        <v>0.63088420000000001</v>
      </c>
      <c r="LO333">
        <v>25.689969999999999</v>
      </c>
      <c r="LP333" s="1">
        <v>1.6816819999999999E-4</v>
      </c>
      <c r="LQ333">
        <v>0.1921485</v>
      </c>
      <c r="LR333">
        <v>0.63153099999999995</v>
      </c>
      <c r="LS333">
        <v>26.260149999999999</v>
      </c>
      <c r="LT333" s="1">
        <v>1.632862E-4</v>
      </c>
      <c r="LU333">
        <v>0.1864856</v>
      </c>
      <c r="LV333">
        <v>0.63196529999999995</v>
      </c>
      <c r="LW333">
        <v>26.980029999999999</v>
      </c>
      <c r="LX333" s="1">
        <v>1.585631E-4</v>
      </c>
      <c r="LY333">
        <v>0.18102399999999999</v>
      </c>
      <c r="LZ333">
        <v>0.63249120000000003</v>
      </c>
      <c r="MA333">
        <v>27.599260000000001</v>
      </c>
      <c r="MB333" s="1">
        <v>1.5408260000000001E-4</v>
      </c>
      <c r="MC333">
        <v>0.17583299999999999</v>
      </c>
      <c r="MD333">
        <v>0.63304700000000003</v>
      </c>
      <c r="ME333">
        <v>28.021930000000001</v>
      </c>
      <c r="MF333" s="1">
        <v>1.4970390000000001E-4</v>
      </c>
      <c r="MG333">
        <v>0.17076620000000001</v>
      </c>
      <c r="MH333">
        <v>0.6336098</v>
      </c>
      <c r="MI333">
        <v>27.903310000000001</v>
      </c>
      <c r="MJ333" s="1">
        <v>1.455235E-4</v>
      </c>
      <c r="MK333">
        <v>0.16591939999999999</v>
      </c>
      <c r="ML333">
        <v>0.63405630000000002</v>
      </c>
      <c r="MM333">
        <v>27.548079999999999</v>
      </c>
      <c r="MN333" s="1">
        <v>1.4158040000000001E-4</v>
      </c>
      <c r="MO333">
        <v>0.1613598</v>
      </c>
      <c r="MP333">
        <v>0.63461120000000004</v>
      </c>
      <c r="MQ333">
        <v>27.241520000000001</v>
      </c>
      <c r="MR333" s="1">
        <v>1.377924E-4</v>
      </c>
      <c r="MS333">
        <v>0.15697539999999999</v>
      </c>
      <c r="MT333">
        <v>0.63508109999999995</v>
      </c>
      <c r="MU333">
        <v>26.968029999999999</v>
      </c>
      <c r="MV333" s="1">
        <v>1.340545E-4</v>
      </c>
      <c r="MW333">
        <v>0.15266199999999999</v>
      </c>
      <c r="MX333">
        <v>0.6355343</v>
      </c>
      <c r="MY333">
        <v>26.901589999999999</v>
      </c>
      <c r="MZ333" s="1">
        <v>1.304887E-4</v>
      </c>
      <c r="NA333">
        <v>0.14854229999999999</v>
      </c>
      <c r="NB333">
        <v>0.63599539999999999</v>
      </c>
      <c r="NC333">
        <v>27.07084</v>
      </c>
      <c r="ND333" s="1">
        <v>1.27105E-4</v>
      </c>
      <c r="NE333">
        <v>0.1446335</v>
      </c>
      <c r="NF333">
        <v>0.63646689999999995</v>
      </c>
      <c r="NG333">
        <v>27.473120000000002</v>
      </c>
      <c r="NH333" s="1">
        <v>1.237446E-4</v>
      </c>
      <c r="NI333">
        <v>0.14076810000000001</v>
      </c>
      <c r="NJ333">
        <v>0.63692870000000001</v>
      </c>
      <c r="NK333">
        <v>27.48584</v>
      </c>
      <c r="NL333" s="1">
        <v>1.203746E-4</v>
      </c>
      <c r="NM333">
        <v>0.1368907</v>
      </c>
      <c r="NN333">
        <v>0.6373953</v>
      </c>
      <c r="NO333">
        <v>27.168430000000001</v>
      </c>
      <c r="NP333" s="1">
        <v>1.17081E-4</v>
      </c>
      <c r="NQ333">
        <v>0.13309850000000001</v>
      </c>
      <c r="NR333">
        <v>0.63775559999999998</v>
      </c>
      <c r="NS333">
        <v>26.80228</v>
      </c>
      <c r="NT333" s="1">
        <v>1.138364E-4</v>
      </c>
      <c r="NU333">
        <v>0.1293762</v>
      </c>
      <c r="NV333">
        <v>0.63821950000000005</v>
      </c>
      <c r="NW333">
        <v>26.50957</v>
      </c>
      <c r="NX333" s="1">
        <v>1.1076779999999999E-4</v>
      </c>
      <c r="NY333">
        <v>0.12583610000000001</v>
      </c>
      <c r="NZ333">
        <v>0.6385885</v>
      </c>
      <c r="OA333">
        <v>26.348240000000001</v>
      </c>
      <c r="OB333" s="1">
        <v>1.0781010000000001E-4</v>
      </c>
      <c r="OC333">
        <v>0.1224384</v>
      </c>
      <c r="OD333">
        <v>0.63894059999999997</v>
      </c>
      <c r="OE333">
        <v>26.684470000000001</v>
      </c>
      <c r="OF333" s="1">
        <v>1.049252E-4</v>
      </c>
      <c r="OG333">
        <v>0.1191371</v>
      </c>
      <c r="OH333">
        <v>0.63931389999999999</v>
      </c>
      <c r="OI333">
        <v>27.210760000000001</v>
      </c>
      <c r="OJ333" s="1">
        <v>1.020657E-4</v>
      </c>
      <c r="OK333">
        <v>0.1158585</v>
      </c>
    </row>
    <row r="334" spans="1:401" x14ac:dyDescent="0.35">
      <c r="A334">
        <v>340</v>
      </c>
      <c r="B334" t="s">
        <v>4</v>
      </c>
      <c r="C334" t="s">
        <v>181</v>
      </c>
      <c r="D334" t="s">
        <v>338</v>
      </c>
      <c r="E334">
        <v>837.94090000000006</v>
      </c>
      <c r="F334">
        <v>0.71488490000000005</v>
      </c>
      <c r="G334">
        <v>26.39978</v>
      </c>
      <c r="H334">
        <v>0</v>
      </c>
      <c r="I334">
        <v>0</v>
      </c>
      <c r="J334">
        <v>0.7151033</v>
      </c>
      <c r="K334">
        <v>26.37154</v>
      </c>
      <c r="L334">
        <v>0</v>
      </c>
      <c r="M334">
        <v>0</v>
      </c>
      <c r="N334">
        <v>0.71523550000000002</v>
      </c>
      <c r="O334">
        <v>26.265129999999999</v>
      </c>
      <c r="P334">
        <v>0</v>
      </c>
      <c r="Q334">
        <v>0</v>
      </c>
      <c r="R334">
        <v>0.71528849999999999</v>
      </c>
      <c r="S334">
        <v>25.975999999999999</v>
      </c>
      <c r="T334">
        <v>0</v>
      </c>
      <c r="U334">
        <v>0</v>
      </c>
      <c r="V334">
        <v>0.71530559999999999</v>
      </c>
      <c r="W334">
        <v>25.743490000000001</v>
      </c>
      <c r="X334">
        <v>0</v>
      </c>
      <c r="Y334">
        <v>0</v>
      </c>
      <c r="Z334">
        <v>0.71528559999999997</v>
      </c>
      <c r="AA334">
        <v>25.334330000000001</v>
      </c>
      <c r="AB334">
        <v>0</v>
      </c>
      <c r="AC334">
        <v>0</v>
      </c>
      <c r="AD334">
        <v>0.71522260000000004</v>
      </c>
      <c r="AE334">
        <v>24.938469999999999</v>
      </c>
      <c r="AF334">
        <v>0</v>
      </c>
      <c r="AG334">
        <v>0</v>
      </c>
      <c r="AH334">
        <v>0.71512730000000002</v>
      </c>
      <c r="AI334">
        <v>24.703199999999999</v>
      </c>
      <c r="AJ334">
        <v>0</v>
      </c>
      <c r="AK334">
        <v>0</v>
      </c>
      <c r="AL334">
        <v>0.71502350000000003</v>
      </c>
      <c r="AM334">
        <v>24.638339999999999</v>
      </c>
      <c r="AN334">
        <v>0</v>
      </c>
      <c r="AO334">
        <v>0</v>
      </c>
      <c r="AP334">
        <v>0.71488810000000003</v>
      </c>
      <c r="AQ334">
        <v>25.088259999999998</v>
      </c>
      <c r="AR334">
        <v>0</v>
      </c>
      <c r="AS334">
        <v>0</v>
      </c>
      <c r="AT334">
        <v>0.7147481</v>
      </c>
      <c r="AU334">
        <v>25.686070000000001</v>
      </c>
      <c r="AV334">
        <v>0</v>
      </c>
      <c r="AW334">
        <v>0</v>
      </c>
      <c r="AX334">
        <v>0.71457309999999996</v>
      </c>
      <c r="AY334">
        <v>25.96349</v>
      </c>
      <c r="AZ334">
        <v>0</v>
      </c>
      <c r="BA334">
        <v>0</v>
      </c>
      <c r="BB334">
        <v>0.71440510000000002</v>
      </c>
      <c r="BC334">
        <v>25.966270000000002</v>
      </c>
      <c r="BD334">
        <v>0</v>
      </c>
      <c r="BE334">
        <v>0</v>
      </c>
      <c r="BF334">
        <v>0.71423349999999997</v>
      </c>
      <c r="BG334">
        <v>25.525310000000001</v>
      </c>
      <c r="BH334">
        <v>0</v>
      </c>
      <c r="BI334">
        <v>0</v>
      </c>
      <c r="BJ334">
        <v>0.71406150000000002</v>
      </c>
      <c r="BK334">
        <v>24.839289999999998</v>
      </c>
      <c r="BL334" s="1">
        <v>2.0105099999999999E-35</v>
      </c>
      <c r="BM334" s="1">
        <v>1.8177280000000001E-32</v>
      </c>
      <c r="BN334">
        <v>0.71390439999999999</v>
      </c>
      <c r="BO334">
        <v>24.308119999999999</v>
      </c>
      <c r="BP334" s="1">
        <v>3.8109830000000002E-22</v>
      </c>
      <c r="BQ334" s="1">
        <v>2.4107240000000002E-19</v>
      </c>
      <c r="BR334">
        <v>0.71373520000000001</v>
      </c>
      <c r="BS334">
        <v>23.958210000000001</v>
      </c>
      <c r="BT334" s="1">
        <v>9.5801480000000004E-15</v>
      </c>
      <c r="BU334" s="1">
        <v>8.6544100000000001E-12</v>
      </c>
      <c r="BV334">
        <v>0.71360250000000003</v>
      </c>
      <c r="BW334">
        <v>24.106490000000001</v>
      </c>
      <c r="BX334" s="1">
        <v>8.7758440000000002E-9</v>
      </c>
      <c r="BY334" s="1">
        <v>6.1827290000000003E-6</v>
      </c>
      <c r="BZ334">
        <v>0.71351540000000002</v>
      </c>
      <c r="CA334">
        <v>24.496880000000001</v>
      </c>
      <c r="CB334" s="1">
        <v>1.390709E-5</v>
      </c>
      <c r="CC334" s="1">
        <v>1.0322329999999999E-2</v>
      </c>
      <c r="CD334">
        <v>0.71347110000000002</v>
      </c>
      <c r="CE334">
        <v>24.760999999999999</v>
      </c>
      <c r="CF334" s="1">
        <v>2.7204780000000001E-3</v>
      </c>
      <c r="CG334">
        <v>2.1061489999999998</v>
      </c>
      <c r="CH334">
        <v>0.71343829999999997</v>
      </c>
      <c r="CI334">
        <v>24.983149999999998</v>
      </c>
      <c r="CJ334">
        <v>0.1246409</v>
      </c>
      <c r="CK334">
        <v>100.0372</v>
      </c>
      <c r="CL334">
        <v>0.71345170000000002</v>
      </c>
      <c r="CM334">
        <v>24.870729999999998</v>
      </c>
      <c r="CN334">
        <v>1.8219339999999999</v>
      </c>
      <c r="CO334">
        <v>1510.5260000000001</v>
      </c>
      <c r="CP334">
        <v>0.71347660000000002</v>
      </c>
      <c r="CQ334">
        <v>24.442029999999999</v>
      </c>
      <c r="CR334">
        <v>10.350149999999999</v>
      </c>
      <c r="CS334">
        <v>8833.0499999999993</v>
      </c>
      <c r="CT334">
        <v>0.71351129999999996</v>
      </c>
      <c r="CU334">
        <v>24.08737</v>
      </c>
      <c r="CV334">
        <v>26.300270000000001</v>
      </c>
      <c r="CW334">
        <v>23044.79</v>
      </c>
      <c r="CX334">
        <v>0.71354949999999995</v>
      </c>
      <c r="CY334">
        <v>23.8248</v>
      </c>
      <c r="CZ334">
        <v>33.306269999999998</v>
      </c>
      <c r="DA334">
        <v>29889.23</v>
      </c>
      <c r="DB334">
        <v>0.71365199999999995</v>
      </c>
      <c r="DC334">
        <v>24.201630000000002</v>
      </c>
      <c r="DD334">
        <v>22.922360000000001</v>
      </c>
      <c r="DE334">
        <v>21028.33</v>
      </c>
      <c r="DF334">
        <v>0.71375299999999997</v>
      </c>
      <c r="DG334">
        <v>24.794119999999999</v>
      </c>
      <c r="DH334">
        <v>9.2063459999999999</v>
      </c>
      <c r="DI334">
        <v>8615.1020000000008</v>
      </c>
      <c r="DJ334">
        <v>0.71390869999999995</v>
      </c>
      <c r="DK334">
        <v>25.363779999999998</v>
      </c>
      <c r="DL334">
        <v>2.29617</v>
      </c>
      <c r="DM334">
        <v>2187.2359999999999</v>
      </c>
      <c r="DN334">
        <v>0.71406959999999997</v>
      </c>
      <c r="DO334">
        <v>25.822569999999999</v>
      </c>
      <c r="DP334">
        <v>0.3792739</v>
      </c>
      <c r="DQ334">
        <v>366.64299999999997</v>
      </c>
      <c r="DR334">
        <v>0.71422980000000003</v>
      </c>
      <c r="DS334">
        <v>25.730599999999999</v>
      </c>
      <c r="DT334" s="1">
        <v>4.8196419999999997E-2</v>
      </c>
      <c r="DU334">
        <v>46.734760000000001</v>
      </c>
      <c r="DV334">
        <v>0.71439889999999995</v>
      </c>
      <c r="DW334">
        <v>25.42418</v>
      </c>
      <c r="DX334" s="1">
        <v>9.1750449999999997E-3</v>
      </c>
      <c r="DY334">
        <v>8.5359859999999994</v>
      </c>
      <c r="DZ334">
        <v>0.71454289999999998</v>
      </c>
      <c r="EA334">
        <v>25.176950000000001</v>
      </c>
      <c r="EB334" s="1">
        <v>5.1489429999999996E-3</v>
      </c>
      <c r="EC334">
        <v>4.6215109999999999</v>
      </c>
      <c r="ED334">
        <v>0.71470840000000002</v>
      </c>
      <c r="EE334">
        <v>25.021560000000001</v>
      </c>
      <c r="EF334" s="1">
        <v>4.1697660000000001E-3</v>
      </c>
      <c r="EG334">
        <v>3.7196340000000001</v>
      </c>
      <c r="EH334">
        <v>0.71487160000000005</v>
      </c>
      <c r="EI334">
        <v>25.334810000000001</v>
      </c>
      <c r="EJ334" s="1">
        <v>3.5070800000000001E-3</v>
      </c>
      <c r="EK334">
        <v>3.121699</v>
      </c>
      <c r="EL334">
        <v>0.71502739999999998</v>
      </c>
      <c r="EM334">
        <v>25.927119999999999</v>
      </c>
      <c r="EN334" s="1">
        <v>2.9698709999999998E-3</v>
      </c>
      <c r="EO334">
        <v>2.6384780000000001</v>
      </c>
      <c r="EP334">
        <v>0.71514480000000002</v>
      </c>
      <c r="EQ334">
        <v>26.466069999999998</v>
      </c>
      <c r="ER334" s="1">
        <v>2.528888E-3</v>
      </c>
      <c r="ES334">
        <v>2.2423329999999999</v>
      </c>
      <c r="ET334">
        <v>0.71525780000000005</v>
      </c>
      <c r="EU334">
        <v>26.78227</v>
      </c>
      <c r="EV334" s="1">
        <v>2.1678190000000001E-3</v>
      </c>
      <c r="EW334">
        <v>1.9184870000000001</v>
      </c>
      <c r="EX334">
        <v>0.71536840000000002</v>
      </c>
      <c r="EY334">
        <v>26.528120000000001</v>
      </c>
      <c r="EZ334" s="1">
        <v>1.871136E-3</v>
      </c>
      <c r="FA334">
        <v>1.652765</v>
      </c>
      <c r="FB334">
        <v>0.71545610000000004</v>
      </c>
      <c r="FC334">
        <v>26.019120000000001</v>
      </c>
      <c r="FD334" s="1">
        <v>1.626852E-3</v>
      </c>
      <c r="FE334">
        <v>1.434347</v>
      </c>
      <c r="FF334">
        <v>0.71551070000000005</v>
      </c>
      <c r="FG334">
        <v>25.622420000000002</v>
      </c>
      <c r="FH334" s="1">
        <v>1.4252889999999999E-3</v>
      </c>
      <c r="FI334">
        <v>1.2542819999999999</v>
      </c>
      <c r="FJ334">
        <v>0.71558080000000002</v>
      </c>
      <c r="FK334">
        <v>25.372050000000002</v>
      </c>
      <c r="FL334" s="1">
        <v>1.257354E-3</v>
      </c>
      <c r="FM334">
        <v>1.1044290000000001</v>
      </c>
      <c r="FN334">
        <v>0.71566589999999997</v>
      </c>
      <c r="FO334">
        <v>25.721430000000002</v>
      </c>
      <c r="FP334" s="1">
        <v>1.116424E-3</v>
      </c>
      <c r="FQ334">
        <v>0.97871430000000004</v>
      </c>
      <c r="FR334">
        <v>0.71572499999999994</v>
      </c>
      <c r="FS334">
        <v>26.228269999999998</v>
      </c>
      <c r="FT334" s="1">
        <v>9.9728560000000009E-4</v>
      </c>
      <c r="FU334">
        <v>0.87259920000000002</v>
      </c>
      <c r="FV334">
        <v>0.71576490000000004</v>
      </c>
      <c r="FW334">
        <v>26.435700000000001</v>
      </c>
      <c r="FX334" s="1">
        <v>8.9653819999999996E-4</v>
      </c>
      <c r="FY334">
        <v>0.782999</v>
      </c>
      <c r="FZ334">
        <v>0.71580440000000001</v>
      </c>
      <c r="GA334">
        <v>26.461500000000001</v>
      </c>
      <c r="GB334" s="1">
        <v>8.1173409999999997E-4</v>
      </c>
      <c r="GC334">
        <v>0.70763430000000005</v>
      </c>
      <c r="GD334">
        <v>0.71583220000000003</v>
      </c>
      <c r="GE334">
        <v>26.068280000000001</v>
      </c>
      <c r="GF334" s="1">
        <v>7.4042859999999999E-4</v>
      </c>
      <c r="GG334">
        <v>0.64430430000000005</v>
      </c>
      <c r="GH334">
        <v>0.71585359999999998</v>
      </c>
      <c r="GI334">
        <v>25.789899999999999</v>
      </c>
      <c r="GJ334" s="1">
        <v>6.8007099999999997E-4</v>
      </c>
      <c r="GK334">
        <v>0.59072789999999997</v>
      </c>
      <c r="GL334">
        <v>0.71588370000000001</v>
      </c>
      <c r="GM334">
        <v>25.625689999999999</v>
      </c>
      <c r="GN334" s="1">
        <v>6.2827079999999995E-4</v>
      </c>
      <c r="GO334">
        <v>0.54484460000000001</v>
      </c>
      <c r="GP334">
        <v>0.7159219</v>
      </c>
      <c r="GQ334">
        <v>25.567</v>
      </c>
      <c r="GR334" s="1">
        <v>5.8335229999999997E-4</v>
      </c>
      <c r="GS334">
        <v>0.50509380000000004</v>
      </c>
      <c r="GT334">
        <v>0.71594270000000004</v>
      </c>
      <c r="GU334">
        <v>25.511949999999999</v>
      </c>
      <c r="GV334" s="1">
        <v>5.4477810000000003E-4</v>
      </c>
      <c r="GW334">
        <v>0.47094799999999998</v>
      </c>
      <c r="GX334">
        <v>0.71596939999999998</v>
      </c>
      <c r="GY334">
        <v>25.73593</v>
      </c>
      <c r="GZ334" s="1">
        <v>5.1124250000000003E-4</v>
      </c>
      <c r="HA334">
        <v>0.44132559999999998</v>
      </c>
      <c r="HB334">
        <v>0.71602180000000004</v>
      </c>
      <c r="HC334">
        <v>26.152349999999998</v>
      </c>
      <c r="HD334" s="1">
        <v>4.8156959999999998E-4</v>
      </c>
      <c r="HE334">
        <v>0.41510809999999998</v>
      </c>
      <c r="HF334">
        <v>0.71604889999999999</v>
      </c>
      <c r="HG334">
        <v>26.413599999999999</v>
      </c>
      <c r="HH334" s="1">
        <v>4.552979E-4</v>
      </c>
      <c r="HI334">
        <v>0.39194560000000001</v>
      </c>
      <c r="HJ334">
        <v>0.71610680000000004</v>
      </c>
      <c r="HK334">
        <v>26.20608</v>
      </c>
      <c r="HL334" s="1">
        <v>4.3209260000000001E-4</v>
      </c>
      <c r="HM334">
        <v>0.37151600000000001</v>
      </c>
      <c r="HN334">
        <v>0.71615209999999996</v>
      </c>
      <c r="HO334">
        <v>25.553229999999999</v>
      </c>
      <c r="HP334" s="1">
        <v>4.1129559999999999E-4</v>
      </c>
      <c r="HQ334">
        <v>0.35322890000000001</v>
      </c>
      <c r="HR334">
        <v>0.71621919999999994</v>
      </c>
      <c r="HS334">
        <v>25.072479999999999</v>
      </c>
      <c r="HT334" s="1">
        <v>3.9218180000000002E-4</v>
      </c>
      <c r="HU334">
        <v>0.33644879999999999</v>
      </c>
      <c r="HV334">
        <v>0.71627799999999997</v>
      </c>
      <c r="HW334">
        <v>24.766169999999999</v>
      </c>
      <c r="HX334" s="1">
        <v>3.746919E-4</v>
      </c>
      <c r="HY334">
        <v>0.32110109999999997</v>
      </c>
      <c r="HZ334">
        <v>0.716333</v>
      </c>
      <c r="IA334">
        <v>25.012450000000001</v>
      </c>
      <c r="IB334" s="1">
        <v>3.5878739999999998E-4</v>
      </c>
      <c r="IC334">
        <v>0.30716739999999998</v>
      </c>
      <c r="ID334">
        <v>0.7163853</v>
      </c>
      <c r="IE334">
        <v>25.489920000000001</v>
      </c>
      <c r="IF334" s="1">
        <v>3.4412100000000002E-4</v>
      </c>
      <c r="IG334">
        <v>0.29433039999999999</v>
      </c>
      <c r="IH334">
        <v>0.71646889999999996</v>
      </c>
      <c r="II334">
        <v>25.79374</v>
      </c>
      <c r="IJ334" s="1">
        <v>3.3078369999999999E-4</v>
      </c>
      <c r="IK334">
        <v>0.28267209999999998</v>
      </c>
      <c r="IL334">
        <v>0.71651960000000003</v>
      </c>
      <c r="IM334">
        <v>25.880389999999998</v>
      </c>
      <c r="IN334" s="1">
        <v>3.1858830000000001E-4</v>
      </c>
      <c r="IO334">
        <v>0.27202870000000001</v>
      </c>
      <c r="IP334">
        <v>0.71655729999999995</v>
      </c>
      <c r="IQ334">
        <v>25.502780000000001</v>
      </c>
      <c r="IR334" s="1">
        <v>3.0734170000000001E-4</v>
      </c>
      <c r="IS334">
        <v>0.2622371</v>
      </c>
      <c r="IT334">
        <v>0.71658409999999995</v>
      </c>
      <c r="IU334">
        <v>25.016629999999999</v>
      </c>
      <c r="IV334" s="1">
        <v>2.9676680000000001E-4</v>
      </c>
      <c r="IW334">
        <v>0.2530771</v>
      </c>
      <c r="IX334">
        <v>0.71663120000000002</v>
      </c>
      <c r="IY334">
        <v>24.75094</v>
      </c>
      <c r="IZ334" s="1">
        <v>2.8672410000000001E-4</v>
      </c>
      <c r="JA334">
        <v>0.24437890000000001</v>
      </c>
      <c r="JB334">
        <v>0.71669179999999999</v>
      </c>
      <c r="JC334">
        <v>24.66602</v>
      </c>
      <c r="JD334" s="1">
        <v>2.7716330000000002E-4</v>
      </c>
      <c r="JE334">
        <v>0.2360738</v>
      </c>
      <c r="JF334">
        <v>0.71671799999999997</v>
      </c>
      <c r="JG334">
        <v>25.1553</v>
      </c>
      <c r="JH334" s="1">
        <v>2.6815470000000002E-4</v>
      </c>
      <c r="JI334">
        <v>0.22825599999999999</v>
      </c>
      <c r="JJ334">
        <v>0.71677349999999995</v>
      </c>
      <c r="JK334">
        <v>25.696480000000001</v>
      </c>
      <c r="JL334" s="1">
        <v>2.5973540000000001E-4</v>
      </c>
      <c r="JM334">
        <v>0.22093280000000001</v>
      </c>
      <c r="JN334">
        <v>0.71680069999999996</v>
      </c>
      <c r="JO334">
        <v>26.04532</v>
      </c>
      <c r="JP334" s="1">
        <v>2.5162239999999998E-4</v>
      </c>
      <c r="JQ334">
        <v>0.21390100000000001</v>
      </c>
      <c r="JR334">
        <v>0.71682400000000002</v>
      </c>
      <c r="JS334">
        <v>26.142230000000001</v>
      </c>
      <c r="JT334" s="1">
        <v>2.4372740000000001E-4</v>
      </c>
      <c r="JU334">
        <v>0.20707680000000001</v>
      </c>
      <c r="JV334">
        <v>0.71683059999999998</v>
      </c>
      <c r="JW334">
        <v>25.937670000000001</v>
      </c>
      <c r="JX334" s="1">
        <v>2.3598940000000001E-4</v>
      </c>
      <c r="JY334">
        <v>0.20038829999999999</v>
      </c>
      <c r="JZ334">
        <v>0.71685100000000002</v>
      </c>
      <c r="KA334">
        <v>25.542850000000001</v>
      </c>
      <c r="KB334" s="1">
        <v>2.2852739999999999E-4</v>
      </c>
      <c r="KC334">
        <v>0.1939342</v>
      </c>
      <c r="KD334">
        <v>0.71682760000000001</v>
      </c>
      <c r="KE334">
        <v>25.22775</v>
      </c>
      <c r="KF334" s="1">
        <v>2.2148369999999999E-4</v>
      </c>
      <c r="KG334">
        <v>0.18785180000000001</v>
      </c>
      <c r="KH334">
        <v>0.71681349999999999</v>
      </c>
      <c r="KI334">
        <v>25.03134</v>
      </c>
      <c r="KJ334" s="1">
        <v>2.148591E-4</v>
      </c>
      <c r="KK334">
        <v>0.18212739999999999</v>
      </c>
      <c r="KL334">
        <v>0.71681079999999997</v>
      </c>
      <c r="KM334">
        <v>25.40277</v>
      </c>
      <c r="KN334" s="1">
        <v>2.0837079999999999E-4</v>
      </c>
      <c r="KO334">
        <v>0.1765506</v>
      </c>
      <c r="KP334">
        <v>0.71677740000000001</v>
      </c>
      <c r="KQ334">
        <v>25.993580000000001</v>
      </c>
      <c r="KR334" s="1">
        <v>2.0200670000000001E-4</v>
      </c>
      <c r="KS334">
        <v>0.17105580000000001</v>
      </c>
      <c r="KT334">
        <v>0.71675129999999998</v>
      </c>
      <c r="KU334">
        <v>26.569109999999998</v>
      </c>
      <c r="KV334" s="1">
        <v>1.958493E-4</v>
      </c>
      <c r="KW334">
        <v>0.16574810000000001</v>
      </c>
      <c r="KX334">
        <v>0.71673260000000005</v>
      </c>
      <c r="KY334">
        <v>26.980260000000001</v>
      </c>
      <c r="KZ334" s="1">
        <v>1.8992560000000001E-4</v>
      </c>
      <c r="LA334">
        <v>0.1606389</v>
      </c>
      <c r="LB334">
        <v>0.71670679999999998</v>
      </c>
      <c r="LC334">
        <v>26.813410000000001</v>
      </c>
      <c r="LD334" s="1">
        <v>1.8432020000000001E-4</v>
      </c>
      <c r="LE334">
        <v>0.1557925</v>
      </c>
      <c r="LF334">
        <v>0.71666770000000002</v>
      </c>
      <c r="LG334">
        <v>26.324259999999999</v>
      </c>
      <c r="LH334" s="1">
        <v>1.7894950000000001E-4</v>
      </c>
      <c r="LI334">
        <v>0.15115890000000001</v>
      </c>
      <c r="LJ334">
        <v>0.71664320000000004</v>
      </c>
      <c r="LK334">
        <v>25.914560000000002</v>
      </c>
      <c r="LL334" s="1">
        <v>1.737012E-4</v>
      </c>
      <c r="LM334">
        <v>0.14664079999999999</v>
      </c>
      <c r="LN334">
        <v>0.71661059999999999</v>
      </c>
      <c r="LO334">
        <v>25.70393</v>
      </c>
      <c r="LP334" s="1">
        <v>1.6869850000000001E-4</v>
      </c>
      <c r="LQ334">
        <v>0.14232410000000001</v>
      </c>
      <c r="LR334">
        <v>0.71656529999999996</v>
      </c>
      <c r="LS334">
        <v>26.258870000000002</v>
      </c>
      <c r="LT334" s="1">
        <v>1.638078E-4</v>
      </c>
      <c r="LU334">
        <v>0.13812140000000001</v>
      </c>
      <c r="LV334">
        <v>0.71652009999999999</v>
      </c>
      <c r="LW334">
        <v>26.98583</v>
      </c>
      <c r="LX334" s="1">
        <v>1.5905769999999999E-4</v>
      </c>
      <c r="LY334">
        <v>0.13403789999999999</v>
      </c>
      <c r="LZ334">
        <v>0.71648719999999999</v>
      </c>
      <c r="MA334">
        <v>27.611740000000001</v>
      </c>
      <c r="MB334" s="1">
        <v>1.545556E-4</v>
      </c>
      <c r="MC334">
        <v>0.1301667</v>
      </c>
      <c r="MD334">
        <v>0.7164488</v>
      </c>
      <c r="ME334">
        <v>28.047350000000002</v>
      </c>
      <c r="MF334" s="1">
        <v>1.501691E-4</v>
      </c>
      <c r="MG334">
        <v>0.12640090000000001</v>
      </c>
      <c r="MH334">
        <v>0.71642600000000001</v>
      </c>
      <c r="MI334">
        <v>27.940300000000001</v>
      </c>
      <c r="MJ334" s="1">
        <v>1.4596180000000001E-4</v>
      </c>
      <c r="MK334">
        <v>0.1227858</v>
      </c>
      <c r="ML334">
        <v>0.71640090000000001</v>
      </c>
      <c r="MM334">
        <v>27.577169999999999</v>
      </c>
      <c r="MN334" s="1">
        <v>1.4199739999999999E-4</v>
      </c>
      <c r="MO334">
        <v>0.11938849999999999</v>
      </c>
      <c r="MP334">
        <v>0.71637200000000001</v>
      </c>
      <c r="MQ334">
        <v>27.266570000000002</v>
      </c>
      <c r="MR334" s="1">
        <v>1.382016E-4</v>
      </c>
      <c r="MS334">
        <v>0.11613519999999999</v>
      </c>
      <c r="MT334">
        <v>0.71634169999999997</v>
      </c>
      <c r="MU334">
        <v>26.98621</v>
      </c>
      <c r="MV334" s="1">
        <v>1.3445269999999999E-4</v>
      </c>
      <c r="MW334">
        <v>0.11292480000000001</v>
      </c>
      <c r="MX334">
        <v>0.71630769999999999</v>
      </c>
      <c r="MY334">
        <v>26.917380000000001</v>
      </c>
      <c r="MZ334" s="1">
        <v>1.3086139999999999E-4</v>
      </c>
      <c r="NA334">
        <v>0.10984720000000001</v>
      </c>
      <c r="NB334">
        <v>0.71628340000000001</v>
      </c>
      <c r="NC334">
        <v>27.087330000000001</v>
      </c>
      <c r="ND334" s="1">
        <v>1.2746360000000001E-4</v>
      </c>
      <c r="NE334">
        <v>0.1069397</v>
      </c>
      <c r="NF334">
        <v>0.71627189999999996</v>
      </c>
      <c r="NG334">
        <v>27.496749999999999</v>
      </c>
      <c r="NH334" s="1">
        <v>1.241072E-4</v>
      </c>
      <c r="NI334">
        <v>0.1040783</v>
      </c>
      <c r="NJ334">
        <v>0.71622989999999997</v>
      </c>
      <c r="NK334">
        <v>27.519480000000001</v>
      </c>
      <c r="NL334" s="1">
        <v>1.207327E-4</v>
      </c>
      <c r="NM334">
        <v>0.101197</v>
      </c>
      <c r="NN334">
        <v>0.71619860000000002</v>
      </c>
      <c r="NO334">
        <v>27.201440000000002</v>
      </c>
      <c r="NP334" s="1">
        <v>1.174318E-4</v>
      </c>
      <c r="NQ334" s="1">
        <v>9.838885E-2</v>
      </c>
      <c r="NR334">
        <v>0.71617660000000005</v>
      </c>
      <c r="NS334">
        <v>26.833819999999999</v>
      </c>
      <c r="NT334" s="1">
        <v>1.141779E-4</v>
      </c>
      <c r="NU334" s="1">
        <v>9.5619330000000002E-2</v>
      </c>
      <c r="NV334">
        <v>0.71614120000000003</v>
      </c>
      <c r="NW334">
        <v>26.5304</v>
      </c>
      <c r="NX334" s="1">
        <v>1.1109170000000001E-4</v>
      </c>
      <c r="NY334" s="1">
        <v>9.2984960000000005E-2</v>
      </c>
      <c r="NZ334">
        <v>0.71611720000000001</v>
      </c>
      <c r="OA334">
        <v>26.359269999999999</v>
      </c>
      <c r="OB334" s="1">
        <v>1.081212E-4</v>
      </c>
      <c r="OC334" s="1">
        <v>9.0458949999999996E-2</v>
      </c>
      <c r="OD334">
        <v>0.71607770000000004</v>
      </c>
      <c r="OE334">
        <v>26.68657</v>
      </c>
      <c r="OF334" s="1">
        <v>1.0523250000000001E-4</v>
      </c>
      <c r="OG334" s="1">
        <v>8.8008790000000003E-2</v>
      </c>
      <c r="OH334">
        <v>0.7160609</v>
      </c>
      <c r="OI334">
        <v>27.226929999999999</v>
      </c>
      <c r="OJ334" s="1">
        <v>1.023704E-4</v>
      </c>
      <c r="OK334" s="1">
        <v>8.5573670000000004E-2</v>
      </c>
    </row>
    <row r="335" spans="1:401" x14ac:dyDescent="0.35">
      <c r="A335">
        <v>341</v>
      </c>
      <c r="B335" t="s">
        <v>4</v>
      </c>
      <c r="C335" t="s">
        <v>181</v>
      </c>
      <c r="D335" t="s">
        <v>339</v>
      </c>
      <c r="E335">
        <v>888.20860000000005</v>
      </c>
      <c r="F335">
        <v>0.83187370000000005</v>
      </c>
      <c r="G335">
        <v>26.410820000000001</v>
      </c>
      <c r="H335">
        <v>0</v>
      </c>
      <c r="I335">
        <v>0</v>
      </c>
      <c r="J335">
        <v>0.83650599999999997</v>
      </c>
      <c r="K335">
        <v>26.380970000000001</v>
      </c>
      <c r="L335">
        <v>0</v>
      </c>
      <c r="M335">
        <v>0</v>
      </c>
      <c r="N335">
        <v>0.84084760000000003</v>
      </c>
      <c r="O335">
        <v>26.28171</v>
      </c>
      <c r="P335">
        <v>0</v>
      </c>
      <c r="Q335">
        <v>0</v>
      </c>
      <c r="R335">
        <v>0.84468560000000004</v>
      </c>
      <c r="S335">
        <v>26.00056</v>
      </c>
      <c r="T335">
        <v>0</v>
      </c>
      <c r="U335">
        <v>0</v>
      </c>
      <c r="V335">
        <v>0.84801970000000004</v>
      </c>
      <c r="W335">
        <v>25.772179999999999</v>
      </c>
      <c r="X335">
        <v>0</v>
      </c>
      <c r="Y335">
        <v>0</v>
      </c>
      <c r="Z335">
        <v>0.85126760000000001</v>
      </c>
      <c r="AA335">
        <v>25.365500000000001</v>
      </c>
      <c r="AB335">
        <v>0</v>
      </c>
      <c r="AC335">
        <v>0</v>
      </c>
      <c r="AD335">
        <v>0.85411550000000003</v>
      </c>
      <c r="AE335">
        <v>24.961169999999999</v>
      </c>
      <c r="AF335">
        <v>0</v>
      </c>
      <c r="AG335">
        <v>0</v>
      </c>
      <c r="AH335">
        <v>0.8569447</v>
      </c>
      <c r="AI335">
        <v>24.7196</v>
      </c>
      <c r="AJ335">
        <v>0</v>
      </c>
      <c r="AK335">
        <v>0</v>
      </c>
      <c r="AL335">
        <v>0.85947890000000005</v>
      </c>
      <c r="AM335">
        <v>24.640799999999999</v>
      </c>
      <c r="AN335">
        <v>0</v>
      </c>
      <c r="AO335">
        <v>0</v>
      </c>
      <c r="AP335">
        <v>0.86192880000000005</v>
      </c>
      <c r="AQ335">
        <v>25.082329999999999</v>
      </c>
      <c r="AR335">
        <v>0</v>
      </c>
      <c r="AS335">
        <v>0</v>
      </c>
      <c r="AT335">
        <v>0.86414500000000005</v>
      </c>
      <c r="AU335">
        <v>25.6874</v>
      </c>
      <c r="AV335">
        <v>0</v>
      </c>
      <c r="AW335">
        <v>0</v>
      </c>
      <c r="AX335">
        <v>0.86627920000000003</v>
      </c>
      <c r="AY335">
        <v>25.976970000000001</v>
      </c>
      <c r="AZ335">
        <v>0</v>
      </c>
      <c r="BA335">
        <v>0</v>
      </c>
      <c r="BB335">
        <v>0.86812420000000001</v>
      </c>
      <c r="BC335">
        <v>25.997530000000001</v>
      </c>
      <c r="BD335">
        <v>0</v>
      </c>
      <c r="BE335">
        <v>0</v>
      </c>
      <c r="BF335">
        <v>0.86975990000000003</v>
      </c>
      <c r="BG335">
        <v>25.566770000000002</v>
      </c>
      <c r="BH335">
        <v>0</v>
      </c>
      <c r="BI335">
        <v>0</v>
      </c>
      <c r="BJ335">
        <v>0.87133450000000001</v>
      </c>
      <c r="BK335">
        <v>24.8751</v>
      </c>
      <c r="BL335" s="1">
        <v>2.5916740000000001E-36</v>
      </c>
      <c r="BM335" s="1">
        <v>1.757709E-33</v>
      </c>
      <c r="BN335">
        <v>0.87270360000000002</v>
      </c>
      <c r="BO335">
        <v>24.335270000000001</v>
      </c>
      <c r="BP335" s="1">
        <v>1.4361229999999999E-22</v>
      </c>
      <c r="BQ335" s="1">
        <v>7.0022860000000004E-20</v>
      </c>
      <c r="BR335">
        <v>0.87387300000000001</v>
      </c>
      <c r="BS335">
        <v>23.974319999999999</v>
      </c>
      <c r="BT335" s="1">
        <v>2.2948119999999999E-15</v>
      </c>
      <c r="BU335" s="1">
        <v>1.5234359999999999E-12</v>
      </c>
      <c r="BV335">
        <v>0.8751099</v>
      </c>
      <c r="BW335">
        <v>24.111519999999999</v>
      </c>
      <c r="BX335" s="1">
        <v>4.9427440000000003E-9</v>
      </c>
      <c r="BY335" s="1">
        <v>2.7436709999999999E-6</v>
      </c>
      <c r="BZ335">
        <v>0.8766332</v>
      </c>
      <c r="CA335">
        <v>24.501080000000002</v>
      </c>
      <c r="CB335" s="1">
        <v>9.1618629999999999E-6</v>
      </c>
      <c r="CC335" s="1">
        <v>5.348312E-3</v>
      </c>
      <c r="CD335">
        <v>0.87808850000000005</v>
      </c>
      <c r="CE335">
        <v>24.76933</v>
      </c>
      <c r="CF335" s="1">
        <v>1.987487E-3</v>
      </c>
      <c r="CG335">
        <v>1.2021010000000001</v>
      </c>
      <c r="CH335">
        <v>0.87978060000000002</v>
      </c>
      <c r="CI335">
        <v>24.993269999999999</v>
      </c>
      <c r="CJ335" s="1">
        <v>9.8901169999999997E-2</v>
      </c>
      <c r="CK335">
        <v>61.525039999999997</v>
      </c>
      <c r="CL335">
        <v>0.88152430000000004</v>
      </c>
      <c r="CM335">
        <v>24.89479</v>
      </c>
      <c r="CN335">
        <v>1.5508059999999999</v>
      </c>
      <c r="CO335">
        <v>988.298</v>
      </c>
      <c r="CP335">
        <v>0.88351559999999996</v>
      </c>
      <c r="CQ335">
        <v>24.464870000000001</v>
      </c>
      <c r="CR335">
        <v>9.3680529999999997</v>
      </c>
      <c r="CS335">
        <v>6093.5039999999999</v>
      </c>
      <c r="CT335">
        <v>0.88543530000000004</v>
      </c>
      <c r="CU335">
        <v>24.108550000000001</v>
      </c>
      <c r="CV335">
        <v>25.138760000000001</v>
      </c>
      <c r="CW335">
        <v>16646.93</v>
      </c>
      <c r="CX335">
        <v>0.8873605</v>
      </c>
      <c r="CY335">
        <v>23.839079999999999</v>
      </c>
      <c r="CZ335">
        <v>33.404330000000002</v>
      </c>
      <c r="DA335">
        <v>22454.92</v>
      </c>
      <c r="DB335">
        <v>0.8893624</v>
      </c>
      <c r="DC335">
        <v>24.200489999999999</v>
      </c>
      <c r="DD335">
        <v>24.037179999999999</v>
      </c>
      <c r="DE335">
        <v>16389.54</v>
      </c>
      <c r="DF335">
        <v>0.89161360000000001</v>
      </c>
      <c r="DG335">
        <v>24.793310000000002</v>
      </c>
      <c r="DH335">
        <v>10.042859999999999</v>
      </c>
      <c r="DI335">
        <v>6927.857</v>
      </c>
      <c r="DJ335">
        <v>0.89402820000000005</v>
      </c>
      <c r="DK335">
        <v>25.362259999999999</v>
      </c>
      <c r="DL335">
        <v>2.5944199999999999</v>
      </c>
      <c r="DM335">
        <v>1807.1659999999999</v>
      </c>
      <c r="DN335">
        <v>0.89681449999999996</v>
      </c>
      <c r="DO335">
        <v>25.828130000000002</v>
      </c>
      <c r="DP335">
        <v>0.44127070000000002</v>
      </c>
      <c r="DQ335">
        <v>309.60359999999997</v>
      </c>
      <c r="DR335">
        <v>0.89959509999999998</v>
      </c>
      <c r="DS335">
        <v>25.747890000000002</v>
      </c>
      <c r="DT335" s="1">
        <v>5.6513460000000001E-2</v>
      </c>
      <c r="DU335">
        <v>39.67295</v>
      </c>
      <c r="DV335">
        <v>0.90262310000000001</v>
      </c>
      <c r="DW335">
        <v>25.43872</v>
      </c>
      <c r="DX335" s="1">
        <v>1.0000749999999999E-2</v>
      </c>
      <c r="DY335">
        <v>6.8578659999999996</v>
      </c>
      <c r="DZ335">
        <v>0.90555589999999997</v>
      </c>
      <c r="EA335">
        <v>25.190470000000001</v>
      </c>
      <c r="EB335" s="1">
        <v>5.264248E-3</v>
      </c>
      <c r="EC335">
        <v>3.530478</v>
      </c>
      <c r="ED335">
        <v>0.9086244</v>
      </c>
      <c r="EE335">
        <v>25.02844</v>
      </c>
      <c r="EF335" s="1">
        <v>4.2268319999999998E-3</v>
      </c>
      <c r="EG335">
        <v>2.8222019999999999</v>
      </c>
      <c r="EH335">
        <v>0.91194589999999998</v>
      </c>
      <c r="EI335">
        <v>25.332159999999998</v>
      </c>
      <c r="EJ335" s="1">
        <v>3.5519810000000001E-3</v>
      </c>
      <c r="EK335">
        <v>2.3669129999999998</v>
      </c>
      <c r="EL335">
        <v>0.91526859999999999</v>
      </c>
      <c r="EM335">
        <v>25.926559999999998</v>
      </c>
      <c r="EN335" s="1">
        <v>3.0066289999999998E-3</v>
      </c>
      <c r="EO335">
        <v>1.9998880000000001</v>
      </c>
      <c r="EP335">
        <v>0.91869940000000005</v>
      </c>
      <c r="EQ335">
        <v>26.473669999999998</v>
      </c>
      <c r="ER335" s="1">
        <v>2.5590669999999999E-3</v>
      </c>
      <c r="ES335">
        <v>1.6990400000000001</v>
      </c>
      <c r="ET335">
        <v>0.92201129999999998</v>
      </c>
      <c r="EU335">
        <v>26.8005</v>
      </c>
      <c r="EV335" s="1">
        <v>2.192444E-3</v>
      </c>
      <c r="EW335">
        <v>1.453014</v>
      </c>
      <c r="EX335">
        <v>0.92534959999999999</v>
      </c>
      <c r="EY335">
        <v>26.558969999999999</v>
      </c>
      <c r="EZ335" s="1">
        <v>1.891345E-3</v>
      </c>
      <c r="FA335">
        <v>1.2512289999999999</v>
      </c>
      <c r="FB335">
        <v>0.92855259999999995</v>
      </c>
      <c r="FC335">
        <v>26.044879999999999</v>
      </c>
      <c r="FD335" s="1">
        <v>1.6434419999999999E-3</v>
      </c>
      <c r="FE335">
        <v>1.085369</v>
      </c>
      <c r="FF335">
        <v>0.93188369999999998</v>
      </c>
      <c r="FG335">
        <v>25.642589999999998</v>
      </c>
      <c r="FH335" s="1">
        <v>1.4390480000000001E-3</v>
      </c>
      <c r="FI335">
        <v>0.94871459999999996</v>
      </c>
      <c r="FJ335">
        <v>0.93539380000000005</v>
      </c>
      <c r="FK335">
        <v>25.38429</v>
      </c>
      <c r="FL335" s="1">
        <v>1.268864E-3</v>
      </c>
      <c r="FM335">
        <v>0.83502710000000002</v>
      </c>
      <c r="FN335">
        <v>0.93904019999999999</v>
      </c>
      <c r="FO335">
        <v>25.718509999999998</v>
      </c>
      <c r="FP335" s="1">
        <v>1.1260840000000001E-3</v>
      </c>
      <c r="FQ335">
        <v>0.7396895</v>
      </c>
      <c r="FR335">
        <v>0.94268980000000002</v>
      </c>
      <c r="FS335">
        <v>26.233049999999999</v>
      </c>
      <c r="FT335" s="1">
        <v>1.005487E-3</v>
      </c>
      <c r="FU335">
        <v>0.65927309999999995</v>
      </c>
      <c r="FV335">
        <v>0.94621239999999995</v>
      </c>
      <c r="FW335">
        <v>26.444459999999999</v>
      </c>
      <c r="FX335" s="1">
        <v>9.0342899999999997E-4</v>
      </c>
      <c r="FY335">
        <v>0.5913292</v>
      </c>
      <c r="FZ335">
        <v>0.94965449999999996</v>
      </c>
      <c r="GA335">
        <v>26.484570000000001</v>
      </c>
      <c r="GB335" s="1">
        <v>8.1752180000000004E-4</v>
      </c>
      <c r="GC335">
        <v>0.5341766</v>
      </c>
      <c r="GD335">
        <v>0.95310459999999997</v>
      </c>
      <c r="GE335">
        <v>26.094570000000001</v>
      </c>
      <c r="GF335" s="1">
        <v>7.4529220000000001E-4</v>
      </c>
      <c r="GG335">
        <v>0.48615399999999998</v>
      </c>
      <c r="GH335">
        <v>0.9565922</v>
      </c>
      <c r="GI335">
        <v>25.807259999999999</v>
      </c>
      <c r="GJ335" s="1">
        <v>6.841951E-4</v>
      </c>
      <c r="GK335">
        <v>0.44554759999999999</v>
      </c>
      <c r="GL335">
        <v>0.95984910000000001</v>
      </c>
      <c r="GM335">
        <v>25.639399999999998</v>
      </c>
      <c r="GN335" s="1">
        <v>6.3185300000000004E-4</v>
      </c>
      <c r="GO335">
        <v>0.41082269999999999</v>
      </c>
      <c r="GP335">
        <v>0.96301789999999998</v>
      </c>
      <c r="GQ335">
        <v>25.5749</v>
      </c>
      <c r="GR335" s="1">
        <v>5.8644019999999999E-4</v>
      </c>
      <c r="GS335">
        <v>0.3807277</v>
      </c>
      <c r="GT335">
        <v>0.9662018</v>
      </c>
      <c r="GU335">
        <v>25.520409999999998</v>
      </c>
      <c r="GV335" s="1">
        <v>5.4743399999999996E-4</v>
      </c>
      <c r="GW335">
        <v>0.35486709999999999</v>
      </c>
      <c r="GX335">
        <v>0.96915569999999995</v>
      </c>
      <c r="GY335">
        <v>25.738710000000001</v>
      </c>
      <c r="GZ335" s="1">
        <v>5.1355539999999999E-4</v>
      </c>
      <c r="HA335">
        <v>0.3324512</v>
      </c>
      <c r="HB335">
        <v>0.97216100000000005</v>
      </c>
      <c r="HC335">
        <v>26.162489999999998</v>
      </c>
      <c r="HD335" s="1">
        <v>4.8363520000000001E-4</v>
      </c>
      <c r="HE335">
        <v>0.31264570000000003</v>
      </c>
      <c r="HF335">
        <v>0.97491119999999998</v>
      </c>
      <c r="HG335">
        <v>26.431339999999999</v>
      </c>
      <c r="HH335" s="1">
        <v>4.5711820000000002E-4</v>
      </c>
      <c r="HI335">
        <v>0.29512969999999999</v>
      </c>
      <c r="HJ335">
        <v>0.97743780000000002</v>
      </c>
      <c r="HK335">
        <v>26.242319999999999</v>
      </c>
      <c r="HL335" s="1">
        <v>4.337112E-4</v>
      </c>
      <c r="HM335">
        <v>0.27968949999999998</v>
      </c>
      <c r="HN335">
        <v>0.97983770000000003</v>
      </c>
      <c r="HO335">
        <v>25.586179999999999</v>
      </c>
      <c r="HP335" s="1">
        <v>4.1274209999999999E-4</v>
      </c>
      <c r="HQ335">
        <v>0.2658702</v>
      </c>
      <c r="HR335">
        <v>0.98227500000000001</v>
      </c>
      <c r="HS335">
        <v>25.094750000000001</v>
      </c>
      <c r="HT335" s="1">
        <v>3.9352389999999999E-4</v>
      </c>
      <c r="HU335">
        <v>0.2532239</v>
      </c>
      <c r="HV335">
        <v>0.98459339999999995</v>
      </c>
      <c r="HW335">
        <v>24.778220000000001</v>
      </c>
      <c r="HX335" s="1">
        <v>3.759166E-4</v>
      </c>
      <c r="HY335">
        <v>0.241643</v>
      </c>
      <c r="HZ335">
        <v>0.98668270000000002</v>
      </c>
      <c r="IA335">
        <v>25.00601</v>
      </c>
      <c r="IB335" s="1">
        <v>3.5990339999999999E-4</v>
      </c>
      <c r="IC335">
        <v>0.23112199999999999</v>
      </c>
      <c r="ID335">
        <v>0.98876050000000004</v>
      </c>
      <c r="IE335">
        <v>25.489270000000001</v>
      </c>
      <c r="IF335" s="1">
        <v>3.4514380000000001E-4</v>
      </c>
      <c r="IG335">
        <v>0.22143660000000001</v>
      </c>
      <c r="IH335">
        <v>0.99057530000000005</v>
      </c>
      <c r="II335">
        <v>25.803719999999998</v>
      </c>
      <c r="IJ335" s="1">
        <v>3.317072E-4</v>
      </c>
      <c r="IK335">
        <v>0.21263670000000001</v>
      </c>
      <c r="IL335">
        <v>0.99240729999999999</v>
      </c>
      <c r="IM335">
        <v>25.901350000000001</v>
      </c>
      <c r="IN335" s="1">
        <v>3.1943949999999998E-4</v>
      </c>
      <c r="IO335">
        <v>0.20460929999999999</v>
      </c>
      <c r="IP335">
        <v>0.99394269999999996</v>
      </c>
      <c r="IQ335">
        <v>25.536560000000001</v>
      </c>
      <c r="IR335" s="1">
        <v>3.0812400000000001E-4</v>
      </c>
      <c r="IS335">
        <v>0.19722300000000001</v>
      </c>
      <c r="IT335">
        <v>0.9951972</v>
      </c>
      <c r="IU335">
        <v>25.0411</v>
      </c>
      <c r="IV335" s="1">
        <v>2.9751019999999998E-4</v>
      </c>
      <c r="IW335">
        <v>0.19032679999999999</v>
      </c>
      <c r="IX335">
        <v>0.99648340000000002</v>
      </c>
      <c r="IY335">
        <v>24.765560000000001</v>
      </c>
      <c r="IZ335" s="1">
        <v>2.8742950000000002E-4</v>
      </c>
      <c r="JA335">
        <v>0.1837772</v>
      </c>
      <c r="JB335">
        <v>0.99806850000000003</v>
      </c>
      <c r="JC335">
        <v>24.668710000000001</v>
      </c>
      <c r="JD335" s="1">
        <v>2.7783650000000001E-4</v>
      </c>
      <c r="JE335">
        <v>0.17752670000000001</v>
      </c>
      <c r="JF335">
        <v>0.99947980000000003</v>
      </c>
      <c r="JG335">
        <v>25.1523</v>
      </c>
      <c r="JH335" s="1">
        <v>2.6878379999999998E-4</v>
      </c>
      <c r="JI335">
        <v>0.1716328</v>
      </c>
      <c r="JJ335">
        <v>1.001064</v>
      </c>
      <c r="JK335">
        <v>25.698650000000001</v>
      </c>
      <c r="JL335" s="1">
        <v>2.6033000000000002E-4</v>
      </c>
      <c r="JM335">
        <v>0.16611880000000001</v>
      </c>
      <c r="JN335">
        <v>1.0026219999999999</v>
      </c>
      <c r="JO335">
        <v>26.050329999999999</v>
      </c>
      <c r="JP335" s="1">
        <v>2.5219910000000002E-4</v>
      </c>
      <c r="JQ335">
        <v>0.16083140000000001</v>
      </c>
      <c r="JR335">
        <v>1.0038910000000001</v>
      </c>
      <c r="JS335">
        <v>26.158460000000002</v>
      </c>
      <c r="JT335" s="1">
        <v>2.4428520000000002E-4</v>
      </c>
      <c r="JU335">
        <v>0.15569859999999999</v>
      </c>
      <c r="JV335">
        <v>1.0054160000000001</v>
      </c>
      <c r="JW335">
        <v>25.961839999999999</v>
      </c>
      <c r="JX335" s="1">
        <v>2.365356E-4</v>
      </c>
      <c r="JY335">
        <v>0.15067459999999999</v>
      </c>
      <c r="JZ335">
        <v>1.0068140000000001</v>
      </c>
      <c r="KA335">
        <v>25.564229999999998</v>
      </c>
      <c r="KB335" s="1">
        <v>2.290456E-4</v>
      </c>
      <c r="KC335">
        <v>0.14581720000000001</v>
      </c>
      <c r="KD335">
        <v>1.0081819999999999</v>
      </c>
      <c r="KE335">
        <v>25.244070000000001</v>
      </c>
      <c r="KF335" s="1">
        <v>2.219667E-4</v>
      </c>
      <c r="KG335">
        <v>0.14123189999999999</v>
      </c>
      <c r="KH335">
        <v>1.009708</v>
      </c>
      <c r="KI335">
        <v>25.041399999999999</v>
      </c>
      <c r="KJ335" s="1">
        <v>2.1532729999999999E-4</v>
      </c>
      <c r="KK335">
        <v>0.13692860000000001</v>
      </c>
      <c r="KL335">
        <v>1.0109300000000001</v>
      </c>
      <c r="KM335">
        <v>25.399439999999998</v>
      </c>
      <c r="KN335" s="1">
        <v>2.088325E-4</v>
      </c>
      <c r="KO335">
        <v>0.13274040000000001</v>
      </c>
      <c r="KP335">
        <v>1.0124500000000001</v>
      </c>
      <c r="KQ335">
        <v>25.99072</v>
      </c>
      <c r="KR335" s="1">
        <v>2.0245540000000001E-4</v>
      </c>
      <c r="KS335">
        <v>0.1286089</v>
      </c>
      <c r="KT335">
        <v>1.0139640000000001</v>
      </c>
      <c r="KU335">
        <v>26.567049999999998</v>
      </c>
      <c r="KV335" s="1">
        <v>1.9628399999999999E-4</v>
      </c>
      <c r="KW335">
        <v>0.1246184</v>
      </c>
      <c r="KX335">
        <v>1.015463</v>
      </c>
      <c r="KY335">
        <v>26.9894</v>
      </c>
      <c r="KZ335" s="1">
        <v>1.903393E-4</v>
      </c>
      <c r="LA335">
        <v>0.1207743</v>
      </c>
      <c r="LB335">
        <v>1.0171300000000001</v>
      </c>
      <c r="LC335">
        <v>26.840309999999999</v>
      </c>
      <c r="LD335" s="1">
        <v>1.8470760000000001E-4</v>
      </c>
      <c r="LE335">
        <v>0.1171233</v>
      </c>
      <c r="LF335">
        <v>1.018804</v>
      </c>
      <c r="LG335">
        <v>26.351109999999998</v>
      </c>
      <c r="LH335" s="1">
        <v>1.7933049999999999E-4</v>
      </c>
      <c r="LI335">
        <v>0.11364200000000001</v>
      </c>
      <c r="LJ335">
        <v>1.0203139999999999</v>
      </c>
      <c r="LK335">
        <v>25.936730000000001</v>
      </c>
      <c r="LL335" s="1">
        <v>1.7406879999999999E-4</v>
      </c>
      <c r="LM335">
        <v>0.1102453</v>
      </c>
      <c r="LN335">
        <v>1.0219849999999999</v>
      </c>
      <c r="LO335">
        <v>25.71095</v>
      </c>
      <c r="LP335" s="1">
        <v>1.690528E-4</v>
      </c>
      <c r="LQ335">
        <v>0.1069996</v>
      </c>
      <c r="LR335">
        <v>1.0234970000000001</v>
      </c>
      <c r="LS335">
        <v>26.249890000000001</v>
      </c>
      <c r="LT335" s="1">
        <v>1.6414930000000001E-4</v>
      </c>
      <c r="LU335">
        <v>0.10383870000000001</v>
      </c>
      <c r="LV335">
        <v>1.025012</v>
      </c>
      <c r="LW335">
        <v>26.982009999999999</v>
      </c>
      <c r="LX335" s="1">
        <v>1.593842E-4</v>
      </c>
      <c r="LY335">
        <v>0.10076649999999999</v>
      </c>
      <c r="LZ335">
        <v>1.026554</v>
      </c>
      <c r="MA335">
        <v>27.610849999999999</v>
      </c>
      <c r="MB335" s="1">
        <v>1.5486880000000001E-4</v>
      </c>
      <c r="MC335" s="1">
        <v>9.7854730000000001E-2</v>
      </c>
      <c r="MD335">
        <v>1.0281119999999999</v>
      </c>
      <c r="ME335">
        <v>28.058060000000001</v>
      </c>
      <c r="MF335" s="1">
        <v>1.5047850000000001E-4</v>
      </c>
      <c r="MG335" s="1">
        <v>9.5026219999999995E-2</v>
      </c>
      <c r="MH335">
        <v>1.0296650000000001</v>
      </c>
      <c r="MI335">
        <v>27.966729999999998</v>
      </c>
      <c r="MJ335" s="1">
        <v>1.462522E-4</v>
      </c>
      <c r="MK335" s="1">
        <v>9.2304079999999997E-2</v>
      </c>
      <c r="ML335">
        <v>1.0309269999999999</v>
      </c>
      <c r="MM335">
        <v>27.59751</v>
      </c>
      <c r="MN335" s="1">
        <v>1.4227160000000001E-4</v>
      </c>
      <c r="MO335" s="1">
        <v>8.9745580000000005E-2</v>
      </c>
      <c r="MP335">
        <v>1.032348</v>
      </c>
      <c r="MQ335">
        <v>27.28473</v>
      </c>
      <c r="MR335" s="1">
        <v>1.3847100000000001E-4</v>
      </c>
      <c r="MS335" s="1">
        <v>8.7301829999999997E-2</v>
      </c>
      <c r="MT335">
        <v>1.0337700000000001</v>
      </c>
      <c r="MU335">
        <v>26.999199999999998</v>
      </c>
      <c r="MV335" s="1">
        <v>1.3471469999999999E-4</v>
      </c>
      <c r="MW335" s="1">
        <v>8.4889320000000004E-2</v>
      </c>
      <c r="MX335">
        <v>1.035207</v>
      </c>
      <c r="MY335">
        <v>26.926729999999999</v>
      </c>
      <c r="MZ335" s="1">
        <v>1.311067E-4</v>
      </c>
      <c r="NA335" s="1">
        <v>8.256993E-2</v>
      </c>
      <c r="NB335">
        <v>1.0364979999999999</v>
      </c>
      <c r="NC335">
        <v>27.0932</v>
      </c>
      <c r="ND335" s="1">
        <v>1.2769840000000001E-4</v>
      </c>
      <c r="NE335">
        <v>8.0382200000000001E-2</v>
      </c>
      <c r="NF335">
        <v>1.0377879999999999</v>
      </c>
      <c r="NG335">
        <v>27.507000000000001</v>
      </c>
      <c r="NH335" s="1">
        <v>1.243432E-4</v>
      </c>
      <c r="NI335" s="1">
        <v>7.8236040000000007E-2</v>
      </c>
      <c r="NJ335">
        <v>1.0392330000000001</v>
      </c>
      <c r="NK335">
        <v>27.541090000000001</v>
      </c>
      <c r="NL335" s="1">
        <v>1.209681E-4</v>
      </c>
      <c r="NM335" s="1">
        <v>7.6074089999999997E-2</v>
      </c>
      <c r="NN335">
        <v>1.0403770000000001</v>
      </c>
      <c r="NO335">
        <v>27.224830000000001</v>
      </c>
      <c r="NP335" s="1">
        <v>1.176602E-4</v>
      </c>
      <c r="NQ335" s="1">
        <v>7.3962379999999994E-2</v>
      </c>
      <c r="NR335">
        <v>1.0416890000000001</v>
      </c>
      <c r="NS335">
        <v>26.856210000000001</v>
      </c>
      <c r="NT335" s="1">
        <v>1.144034E-4</v>
      </c>
      <c r="NU335" s="1">
        <v>7.1882689999999999E-2</v>
      </c>
      <c r="NV335">
        <v>1.042977</v>
      </c>
      <c r="NW335">
        <v>26.545249999999999</v>
      </c>
      <c r="NX335" s="1">
        <v>1.1130269999999999E-4</v>
      </c>
      <c r="NY335" s="1">
        <v>6.9897989999999993E-2</v>
      </c>
      <c r="NZ335">
        <v>1.044154</v>
      </c>
      <c r="OA335">
        <v>26.366209999999999</v>
      </c>
      <c r="OB335" s="1">
        <v>1.0832639999999999E-4</v>
      </c>
      <c r="OC335">
        <v>6.7999400000000002E-2</v>
      </c>
      <c r="OD335">
        <v>1.0453030000000001</v>
      </c>
      <c r="OE335">
        <v>26.683150000000001</v>
      </c>
      <c r="OF335" s="1">
        <v>1.054348E-4</v>
      </c>
      <c r="OG335" s="1">
        <v>6.6158469999999997E-2</v>
      </c>
      <c r="OH335">
        <v>1.046621</v>
      </c>
      <c r="OI335">
        <v>27.228200000000001</v>
      </c>
      <c r="OJ335" s="1">
        <v>1.025708E-4</v>
      </c>
      <c r="OK335">
        <v>6.4331100000000002E-2</v>
      </c>
    </row>
    <row r="336" spans="1:401" x14ac:dyDescent="0.35">
      <c r="A336">
        <v>342</v>
      </c>
      <c r="B336" t="s">
        <v>4</v>
      </c>
      <c r="C336" t="s">
        <v>181</v>
      </c>
      <c r="D336" t="s">
        <v>340</v>
      </c>
      <c r="E336">
        <v>875.46789999999999</v>
      </c>
      <c r="F336">
        <v>1.367305</v>
      </c>
      <c r="G336">
        <v>26.420549999999999</v>
      </c>
      <c r="H336">
        <v>0</v>
      </c>
      <c r="I336">
        <v>0</v>
      </c>
      <c r="J336">
        <v>1.3676680000000001</v>
      </c>
      <c r="K336">
        <v>26.388809999999999</v>
      </c>
      <c r="L336">
        <v>0</v>
      </c>
      <c r="M336">
        <v>0</v>
      </c>
      <c r="N336">
        <v>1.3678889999999999</v>
      </c>
      <c r="O336">
        <v>26.297499999999999</v>
      </c>
      <c r="P336">
        <v>0</v>
      </c>
      <c r="Q336">
        <v>0</v>
      </c>
      <c r="R336">
        <v>1.367977</v>
      </c>
      <c r="S336">
        <v>26.02674</v>
      </c>
      <c r="T336">
        <v>0</v>
      </c>
      <c r="U336">
        <v>0</v>
      </c>
      <c r="V336">
        <v>1.367955</v>
      </c>
      <c r="W336">
        <v>25.804500000000001</v>
      </c>
      <c r="X336">
        <v>0</v>
      </c>
      <c r="Y336">
        <v>0</v>
      </c>
      <c r="Z336">
        <v>1.367845</v>
      </c>
      <c r="AA336">
        <v>25.401810000000001</v>
      </c>
      <c r="AB336">
        <v>0</v>
      </c>
      <c r="AC336">
        <v>0</v>
      </c>
      <c r="AD336">
        <v>1.3677049999999999</v>
      </c>
      <c r="AE336">
        <v>24.98929</v>
      </c>
      <c r="AF336">
        <v>0</v>
      </c>
      <c r="AG336">
        <v>0</v>
      </c>
      <c r="AH336">
        <v>1.3674679999999999</v>
      </c>
      <c r="AI336">
        <v>24.738949999999999</v>
      </c>
      <c r="AJ336">
        <v>0</v>
      </c>
      <c r="AK336">
        <v>0</v>
      </c>
      <c r="AL336">
        <v>1.3672089999999999</v>
      </c>
      <c r="AM336">
        <v>24.64575</v>
      </c>
      <c r="AN336">
        <v>0</v>
      </c>
      <c r="AO336">
        <v>0</v>
      </c>
      <c r="AP336">
        <v>1.3669290000000001</v>
      </c>
      <c r="AQ336">
        <v>25.071560000000002</v>
      </c>
      <c r="AR336">
        <v>0</v>
      </c>
      <c r="AS336">
        <v>0</v>
      </c>
      <c r="AT336">
        <v>1.3665510000000001</v>
      </c>
      <c r="AU336">
        <v>25.686409999999999</v>
      </c>
      <c r="AV336">
        <v>0</v>
      </c>
      <c r="AW336">
        <v>0</v>
      </c>
      <c r="AX336">
        <v>1.3661639999999999</v>
      </c>
      <c r="AY336">
        <v>25.991399999999999</v>
      </c>
      <c r="AZ336">
        <v>0</v>
      </c>
      <c r="BA336">
        <v>0</v>
      </c>
      <c r="BB336">
        <v>1.365785</v>
      </c>
      <c r="BC336">
        <v>26.032440000000001</v>
      </c>
      <c r="BD336">
        <v>0</v>
      </c>
      <c r="BE336">
        <v>0</v>
      </c>
      <c r="BF336">
        <v>1.365375</v>
      </c>
      <c r="BG336">
        <v>25.615749999999998</v>
      </c>
      <c r="BH336">
        <v>0</v>
      </c>
      <c r="BI336">
        <v>0</v>
      </c>
      <c r="BJ336">
        <v>1.3649929999999999</v>
      </c>
      <c r="BK336">
        <v>24.921029999999998</v>
      </c>
      <c r="BL336" s="1">
        <v>1.6777609999999999E-37</v>
      </c>
      <c r="BM336" s="1">
        <v>1.0673059999999999E-34</v>
      </c>
      <c r="BN336">
        <v>1.3646069999999999</v>
      </c>
      <c r="BO336">
        <v>24.370619999999999</v>
      </c>
      <c r="BP336" s="1">
        <v>5.8757519999999999E-23</v>
      </c>
      <c r="BQ336" s="1">
        <v>2.3807660000000001E-20</v>
      </c>
      <c r="BR336">
        <v>1.3642069999999999</v>
      </c>
      <c r="BS336">
        <v>23.996410000000001</v>
      </c>
      <c r="BT336" s="1">
        <v>6.7110200000000003E-16</v>
      </c>
      <c r="BU336" s="1">
        <v>2.8527860000000002E-13</v>
      </c>
      <c r="BV336">
        <v>1.363937</v>
      </c>
      <c r="BW336">
        <v>24.117570000000001</v>
      </c>
      <c r="BX336" s="1">
        <v>3.0894329999999999E-9</v>
      </c>
      <c r="BY336" s="1">
        <v>1.5064070000000001E-6</v>
      </c>
      <c r="BZ336">
        <v>1.3637630000000001</v>
      </c>
      <c r="CA336">
        <v>24.504429999999999</v>
      </c>
      <c r="CB336" s="1">
        <v>6.5353459999999999E-6</v>
      </c>
      <c r="CC336" s="1">
        <v>3.3982449999999998E-3</v>
      </c>
      <c r="CD336">
        <v>1.3636779999999999</v>
      </c>
      <c r="CE336">
        <v>24.780239999999999</v>
      </c>
      <c r="CF336" s="1">
        <v>1.5418470000000001E-3</v>
      </c>
      <c r="CG336">
        <v>0.83826400000000001</v>
      </c>
      <c r="CH336">
        <v>1.363637</v>
      </c>
      <c r="CI336">
        <v>25.004740000000002</v>
      </c>
      <c r="CJ336" s="1">
        <v>8.1964670000000003E-2</v>
      </c>
      <c r="CK336">
        <v>46.224739999999997</v>
      </c>
      <c r="CL336">
        <v>1.363656</v>
      </c>
      <c r="CM336">
        <v>24.92191</v>
      </c>
      <c r="CN336">
        <v>1.35894</v>
      </c>
      <c r="CO336">
        <v>791.89790000000005</v>
      </c>
      <c r="CP336">
        <v>1.363723</v>
      </c>
      <c r="CQ336">
        <v>24.493040000000001</v>
      </c>
      <c r="CR336">
        <v>8.6194179999999996</v>
      </c>
      <c r="CS336">
        <v>5173.6469999999999</v>
      </c>
      <c r="CT336">
        <v>1.3638269999999999</v>
      </c>
      <c r="CU336">
        <v>24.133620000000001</v>
      </c>
      <c r="CV336">
        <v>24.15943</v>
      </c>
      <c r="CW336">
        <v>14907.55</v>
      </c>
      <c r="CX336">
        <v>1.3639349999999999</v>
      </c>
      <c r="CY336">
        <v>23.85896</v>
      </c>
      <c r="CZ336">
        <v>33.40916</v>
      </c>
      <c r="DA336">
        <v>21164.09</v>
      </c>
      <c r="DB336">
        <v>1.36415</v>
      </c>
      <c r="DC336">
        <v>24.200569999999999</v>
      </c>
      <c r="DD336">
        <v>24.916920000000001</v>
      </c>
      <c r="DE336">
        <v>16186.69</v>
      </c>
      <c r="DF336">
        <v>1.3644579999999999</v>
      </c>
      <c r="DG336">
        <v>24.793310000000002</v>
      </c>
      <c r="DH336">
        <v>10.76647</v>
      </c>
      <c r="DI336">
        <v>7169.22</v>
      </c>
      <c r="DJ336">
        <v>1.364797</v>
      </c>
      <c r="DK336">
        <v>25.36045</v>
      </c>
      <c r="DL336">
        <v>2.8698950000000001</v>
      </c>
      <c r="DM336">
        <v>1958.3979999999999</v>
      </c>
      <c r="DN336">
        <v>1.3652120000000001</v>
      </c>
      <c r="DO336">
        <v>25.832519999999999</v>
      </c>
      <c r="DP336">
        <v>0.50212310000000004</v>
      </c>
      <c r="DQ336">
        <v>350.91329999999999</v>
      </c>
      <c r="DR336">
        <v>1.365602</v>
      </c>
      <c r="DS336">
        <v>25.766670000000001</v>
      </c>
      <c r="DT336" s="1">
        <v>6.5176609999999996E-2</v>
      </c>
      <c r="DU336">
        <v>46.246290000000002</v>
      </c>
      <c r="DV336">
        <v>1.3659870000000001</v>
      </c>
      <c r="DW336">
        <v>25.454999999999998</v>
      </c>
      <c r="DX336" s="1">
        <v>1.0898150000000001E-2</v>
      </c>
      <c r="DY336">
        <v>7.4430430000000003</v>
      </c>
      <c r="DZ336">
        <v>1.366385</v>
      </c>
      <c r="EA336">
        <v>25.205100000000002</v>
      </c>
      <c r="EB336" s="1">
        <v>5.3780859999999998E-3</v>
      </c>
      <c r="EC336">
        <v>3.4692430000000001</v>
      </c>
      <c r="ED336">
        <v>1.3668009999999999</v>
      </c>
      <c r="EE336">
        <v>25.036829999999998</v>
      </c>
      <c r="EF336" s="1">
        <v>4.2756870000000002E-3</v>
      </c>
      <c r="EG336">
        <v>2.7293530000000001</v>
      </c>
      <c r="EH336">
        <v>1.3672280000000001</v>
      </c>
      <c r="EI336">
        <v>25.327480000000001</v>
      </c>
      <c r="EJ336" s="1">
        <v>3.5896669999999999E-3</v>
      </c>
      <c r="EK336">
        <v>2.2882340000000001</v>
      </c>
      <c r="EL336">
        <v>1.367604</v>
      </c>
      <c r="EM336">
        <v>25.925180000000001</v>
      </c>
      <c r="EN336" s="1">
        <v>3.0374540000000002E-3</v>
      </c>
      <c r="EO336">
        <v>1.9348780000000001</v>
      </c>
      <c r="EP336">
        <v>1.3679399999999999</v>
      </c>
      <c r="EQ336">
        <v>26.481159999999999</v>
      </c>
      <c r="ER336" s="1">
        <v>2.584406E-3</v>
      </c>
      <c r="ES336">
        <v>1.6451720000000001</v>
      </c>
      <c r="ET336">
        <v>1.3682259999999999</v>
      </c>
      <c r="EU336">
        <v>26.819410000000001</v>
      </c>
      <c r="EV336" s="1">
        <v>2.2131400000000002E-3</v>
      </c>
      <c r="EW336">
        <v>1.407883</v>
      </c>
      <c r="EX336">
        <v>1.368492</v>
      </c>
      <c r="EY336">
        <v>26.594349999999999</v>
      </c>
      <c r="EZ336" s="1">
        <v>1.908339E-3</v>
      </c>
      <c r="FA336">
        <v>1.2132099999999999</v>
      </c>
      <c r="FB336">
        <v>1.3687260000000001</v>
      </c>
      <c r="FC336">
        <v>26.07658</v>
      </c>
      <c r="FD336" s="1">
        <v>1.6574160000000001E-3</v>
      </c>
      <c r="FE336">
        <v>1.053021</v>
      </c>
      <c r="FF336">
        <v>1.3688940000000001</v>
      </c>
      <c r="FG336">
        <v>25.666309999999999</v>
      </c>
      <c r="FH336" s="1">
        <v>1.4506230000000001E-3</v>
      </c>
      <c r="FI336">
        <v>0.92105729999999997</v>
      </c>
      <c r="FJ336">
        <v>1.3691690000000001</v>
      </c>
      <c r="FK336">
        <v>25.39884</v>
      </c>
      <c r="FL336" s="1">
        <v>1.278557E-3</v>
      </c>
      <c r="FM336">
        <v>0.81130550000000001</v>
      </c>
      <c r="FN336">
        <v>1.3694109999999999</v>
      </c>
      <c r="FO336">
        <v>25.712800000000001</v>
      </c>
      <c r="FP336" s="1">
        <v>1.1342189999999999E-3</v>
      </c>
      <c r="FQ336">
        <v>0.71929290000000001</v>
      </c>
      <c r="FR336">
        <v>1.369605</v>
      </c>
      <c r="FS336">
        <v>26.235220000000002</v>
      </c>
      <c r="FT336" s="1">
        <v>1.0123969999999999E-3</v>
      </c>
      <c r="FU336">
        <v>0.6416714</v>
      </c>
      <c r="FV336">
        <v>1.36975</v>
      </c>
      <c r="FW336">
        <v>26.454920000000001</v>
      </c>
      <c r="FX336" s="1">
        <v>9.0924549999999999E-4</v>
      </c>
      <c r="FY336">
        <v>0.57599630000000002</v>
      </c>
      <c r="FZ336">
        <v>1.369907</v>
      </c>
      <c r="GA336">
        <v>26.507770000000001</v>
      </c>
      <c r="GB336" s="1">
        <v>8.2241189999999998E-4</v>
      </c>
      <c r="GC336">
        <v>0.52069860000000001</v>
      </c>
      <c r="GD336">
        <v>1.3700270000000001</v>
      </c>
      <c r="GE336">
        <v>26.125889999999998</v>
      </c>
      <c r="GF336" s="1">
        <v>7.4940409999999999E-4</v>
      </c>
      <c r="GG336">
        <v>0.47422130000000001</v>
      </c>
      <c r="GH336">
        <v>1.37015</v>
      </c>
      <c r="GI336">
        <v>25.827970000000001</v>
      </c>
      <c r="GJ336" s="1">
        <v>6.8768080000000003E-4</v>
      </c>
      <c r="GK336">
        <v>0.43493720000000002</v>
      </c>
      <c r="GL336">
        <v>1.370288</v>
      </c>
      <c r="GM336">
        <v>25.655529999999999</v>
      </c>
      <c r="GN336" s="1">
        <v>6.3488029999999999E-4</v>
      </c>
      <c r="GO336">
        <v>0.401362</v>
      </c>
      <c r="GP336">
        <v>1.37042</v>
      </c>
      <c r="GQ336">
        <v>25.58352</v>
      </c>
      <c r="GR336" s="1">
        <v>5.8905730000000003E-4</v>
      </c>
      <c r="GS336">
        <v>0.37224190000000001</v>
      </c>
      <c r="GT336">
        <v>1.3705560000000001</v>
      </c>
      <c r="GU336">
        <v>25.529699999999998</v>
      </c>
      <c r="GV336" s="1">
        <v>5.4968539999999998E-4</v>
      </c>
      <c r="GW336">
        <v>0.34720679999999998</v>
      </c>
      <c r="GX336">
        <v>1.370679</v>
      </c>
      <c r="GY336">
        <v>25.742260000000002</v>
      </c>
      <c r="GZ336" s="1">
        <v>5.1551669999999996E-4</v>
      </c>
      <c r="HA336">
        <v>0.3255014</v>
      </c>
      <c r="HB336">
        <v>1.370833</v>
      </c>
      <c r="HC336">
        <v>26.173249999999999</v>
      </c>
      <c r="HD336" s="1">
        <v>4.8538450000000001E-4</v>
      </c>
      <c r="HE336">
        <v>0.30636089999999999</v>
      </c>
      <c r="HF336">
        <v>1.370959</v>
      </c>
      <c r="HG336">
        <v>26.452850000000002</v>
      </c>
      <c r="HH336" s="1">
        <v>4.5866180000000002E-4</v>
      </c>
      <c r="HI336">
        <v>0.28939350000000003</v>
      </c>
      <c r="HJ336">
        <v>1.3711310000000001</v>
      </c>
      <c r="HK336">
        <v>26.28303</v>
      </c>
      <c r="HL336" s="1">
        <v>4.3508000000000002E-4</v>
      </c>
      <c r="HM336">
        <v>0.27441589999999999</v>
      </c>
      <c r="HN336">
        <v>1.371305</v>
      </c>
      <c r="HO336">
        <v>25.627800000000001</v>
      </c>
      <c r="HP336" s="1">
        <v>4.1397009999999998E-4</v>
      </c>
      <c r="HQ336">
        <v>0.26101780000000002</v>
      </c>
      <c r="HR336">
        <v>1.371467</v>
      </c>
      <c r="HS336">
        <v>25.122900000000001</v>
      </c>
      <c r="HT336" s="1">
        <v>3.946628E-4</v>
      </c>
      <c r="HU336">
        <v>0.2487848</v>
      </c>
      <c r="HV336">
        <v>1.371642</v>
      </c>
      <c r="HW336">
        <v>24.794070000000001</v>
      </c>
      <c r="HX336" s="1">
        <v>3.7695719999999999E-4</v>
      </c>
      <c r="HY336">
        <v>0.23755789999999999</v>
      </c>
      <c r="HZ336">
        <v>1.3718630000000001</v>
      </c>
      <c r="IA336">
        <v>24.99634</v>
      </c>
      <c r="IB336" s="1">
        <v>3.6084939999999997E-4</v>
      </c>
      <c r="IC336">
        <v>0.22733200000000001</v>
      </c>
      <c r="ID336">
        <v>1.372034</v>
      </c>
      <c r="IE336">
        <v>25.487850000000002</v>
      </c>
      <c r="IF336" s="1">
        <v>3.4601320000000001E-4</v>
      </c>
      <c r="IG336">
        <v>0.21792880000000001</v>
      </c>
      <c r="IH336">
        <v>1.3721989999999999</v>
      </c>
      <c r="II336">
        <v>25.816320000000001</v>
      </c>
      <c r="IJ336" s="1">
        <v>3.3249389999999998E-4</v>
      </c>
      <c r="IK336">
        <v>0.2093555</v>
      </c>
      <c r="IL336">
        <v>1.372358</v>
      </c>
      <c r="IM336">
        <v>25.92643</v>
      </c>
      <c r="IN336" s="1">
        <v>3.2016329999999998E-4</v>
      </c>
      <c r="IO336">
        <v>0.20154910000000001</v>
      </c>
      <c r="IP336">
        <v>1.3724749999999999</v>
      </c>
      <c r="IQ336">
        <v>25.577850000000002</v>
      </c>
      <c r="IR336" s="1">
        <v>3.0878980000000002E-4</v>
      </c>
      <c r="IS336">
        <v>0.19434999999999999</v>
      </c>
      <c r="IT336">
        <v>1.3725780000000001</v>
      </c>
      <c r="IU336">
        <v>25.073499999999999</v>
      </c>
      <c r="IV336" s="1">
        <v>2.9814300000000001E-4</v>
      </c>
      <c r="IW336">
        <v>0.1876244</v>
      </c>
      <c r="IX336">
        <v>1.3727279999999999</v>
      </c>
      <c r="IY336">
        <v>24.78434</v>
      </c>
      <c r="IZ336" s="1">
        <v>2.8802830000000001E-4</v>
      </c>
      <c r="JA336">
        <v>0.18123030000000001</v>
      </c>
      <c r="JB336">
        <v>1.3728990000000001</v>
      </c>
      <c r="JC336">
        <v>24.67567</v>
      </c>
      <c r="JD336" s="1">
        <v>2.7840900000000002E-4</v>
      </c>
      <c r="JE336">
        <v>0.17515049999999999</v>
      </c>
      <c r="JF336">
        <v>1.373041</v>
      </c>
      <c r="JG336">
        <v>25.147359999999999</v>
      </c>
      <c r="JH336" s="1">
        <v>2.693223E-4</v>
      </c>
      <c r="JI336">
        <v>0.169401</v>
      </c>
      <c r="JJ336">
        <v>1.373183</v>
      </c>
      <c r="JK336">
        <v>25.701699999999999</v>
      </c>
      <c r="JL336" s="1">
        <v>2.6083479999999999E-4</v>
      </c>
      <c r="JM336">
        <v>0.16402939999999999</v>
      </c>
      <c r="JN336">
        <v>1.3732880000000001</v>
      </c>
      <c r="JO336">
        <v>26.05762</v>
      </c>
      <c r="JP336" s="1">
        <v>2.5268799999999999E-4</v>
      </c>
      <c r="JQ336">
        <v>0.15889130000000001</v>
      </c>
      <c r="JR336">
        <v>1.373405</v>
      </c>
      <c r="JS336">
        <v>26.179010000000002</v>
      </c>
      <c r="JT336" s="1">
        <v>2.447595E-4</v>
      </c>
      <c r="JU336">
        <v>0.1538851</v>
      </c>
      <c r="JV336">
        <v>1.3734329999999999</v>
      </c>
      <c r="JW336">
        <v>25.99108</v>
      </c>
      <c r="JX336" s="1">
        <v>2.3700110000000001E-4</v>
      </c>
      <c r="JY336">
        <v>0.1490031</v>
      </c>
      <c r="JZ336">
        <v>1.3734919999999999</v>
      </c>
      <c r="KA336">
        <v>25.590779999999999</v>
      </c>
      <c r="KB336" s="1">
        <v>2.2948829999999999E-4</v>
      </c>
      <c r="KC336">
        <v>0.14426340000000001</v>
      </c>
      <c r="KD336">
        <v>1.3735269999999999</v>
      </c>
      <c r="KE336">
        <v>25.264610000000001</v>
      </c>
      <c r="KF336" s="1">
        <v>2.223809E-4</v>
      </c>
      <c r="KG336">
        <v>0.13978019999999999</v>
      </c>
      <c r="KH336">
        <v>1.3735299999999999</v>
      </c>
      <c r="KI336">
        <v>25.05622</v>
      </c>
      <c r="KJ336" s="1">
        <v>2.1572550000000001E-4</v>
      </c>
      <c r="KK336">
        <v>0.13558990000000001</v>
      </c>
      <c r="KL336">
        <v>1.3735649999999999</v>
      </c>
      <c r="KM336">
        <v>25.397790000000001</v>
      </c>
      <c r="KN336" s="1">
        <v>2.0922700000000001E-4</v>
      </c>
      <c r="KO336">
        <v>0.13150439999999999</v>
      </c>
      <c r="KP336">
        <v>1.3735710000000001</v>
      </c>
      <c r="KQ336">
        <v>25.987950000000001</v>
      </c>
      <c r="KR336" s="1">
        <v>2.0283899999999999E-4</v>
      </c>
      <c r="KS336">
        <v>0.12748190000000001</v>
      </c>
      <c r="KT336">
        <v>1.3735630000000001</v>
      </c>
      <c r="KU336">
        <v>26.567119999999999</v>
      </c>
      <c r="KV336" s="1">
        <v>1.9665479999999999E-4</v>
      </c>
      <c r="KW336">
        <v>0.12359000000000001</v>
      </c>
      <c r="KX336">
        <v>1.3735409999999999</v>
      </c>
      <c r="KY336">
        <v>27.000530000000001</v>
      </c>
      <c r="KZ336" s="1">
        <v>1.9069360000000001E-4</v>
      </c>
      <c r="LA336">
        <v>0.119838</v>
      </c>
      <c r="LB336">
        <v>1.3735390000000001</v>
      </c>
      <c r="LC336">
        <v>26.87135</v>
      </c>
      <c r="LD336" s="1">
        <v>1.850399E-4</v>
      </c>
      <c r="LE336">
        <v>0.1162724</v>
      </c>
      <c r="LF336">
        <v>1.373526</v>
      </c>
      <c r="LG336">
        <v>26.38419</v>
      </c>
      <c r="LH336" s="1">
        <v>1.7965519999999999E-4</v>
      </c>
      <c r="LI336">
        <v>0.11288479999999999</v>
      </c>
      <c r="LJ336">
        <v>1.3735010000000001</v>
      </c>
      <c r="LK336">
        <v>25.964279999999999</v>
      </c>
      <c r="LL336" s="1">
        <v>1.7438379999999999E-4</v>
      </c>
      <c r="LM336">
        <v>0.1095684</v>
      </c>
      <c r="LN336">
        <v>1.373459</v>
      </c>
      <c r="LO336">
        <v>25.724070000000001</v>
      </c>
      <c r="LP336" s="1">
        <v>1.6935290000000001E-4</v>
      </c>
      <c r="LQ336">
        <v>0.1064005</v>
      </c>
      <c r="LR336">
        <v>1.3734200000000001</v>
      </c>
      <c r="LS336">
        <v>26.239609999999999</v>
      </c>
      <c r="LT336" s="1">
        <v>1.6444189999999999E-4</v>
      </c>
      <c r="LU336">
        <v>0.1033145</v>
      </c>
      <c r="LV336">
        <v>1.373378</v>
      </c>
      <c r="LW336">
        <v>26.976890000000001</v>
      </c>
      <c r="LX336" s="1">
        <v>1.5966529999999999E-4</v>
      </c>
      <c r="LY336">
        <v>0.1003093</v>
      </c>
      <c r="LZ336">
        <v>1.373343</v>
      </c>
      <c r="MA336">
        <v>27.612300000000001</v>
      </c>
      <c r="MB336" s="1">
        <v>1.551372E-4</v>
      </c>
      <c r="MC336" s="1">
        <v>9.7460370000000004E-2</v>
      </c>
      <c r="MD336">
        <v>1.3733299999999999</v>
      </c>
      <c r="ME336">
        <v>28.07188</v>
      </c>
      <c r="MF336" s="1">
        <v>1.507433E-4</v>
      </c>
      <c r="MG336" s="1">
        <v>9.4697069999999994E-2</v>
      </c>
      <c r="MH336">
        <v>1.3733010000000001</v>
      </c>
      <c r="MI336">
        <v>27.997170000000001</v>
      </c>
      <c r="MJ336" s="1">
        <v>1.4650209999999999E-4</v>
      </c>
      <c r="MK336" s="1">
        <v>9.202892E-2</v>
      </c>
      <c r="ML336">
        <v>1.3732930000000001</v>
      </c>
      <c r="MM336">
        <v>27.623280000000001</v>
      </c>
      <c r="MN336" s="1">
        <v>1.4250729999999999E-4</v>
      </c>
      <c r="MO336" s="1">
        <v>8.9510489999999998E-2</v>
      </c>
      <c r="MP336">
        <v>1.37327</v>
      </c>
      <c r="MQ336">
        <v>27.306699999999999</v>
      </c>
      <c r="MR336" s="1">
        <v>1.3870129999999999E-4</v>
      </c>
      <c r="MS336" s="1">
        <v>8.7116570000000004E-2</v>
      </c>
      <c r="MT336">
        <v>1.3732340000000001</v>
      </c>
      <c r="MU336">
        <v>27.016069999999999</v>
      </c>
      <c r="MV336" s="1">
        <v>1.3493930000000001E-4</v>
      </c>
      <c r="MW336" s="1">
        <v>8.4750930000000002E-2</v>
      </c>
      <c r="MX336">
        <v>1.3732310000000001</v>
      </c>
      <c r="MY336">
        <v>26.937470000000001</v>
      </c>
      <c r="MZ336" s="1">
        <v>1.313183E-4</v>
      </c>
      <c r="NA336" s="1">
        <v>8.2471810000000007E-2</v>
      </c>
      <c r="NB336">
        <v>1.373224</v>
      </c>
      <c r="NC336">
        <v>27.10134</v>
      </c>
      <c r="ND336" s="1">
        <v>1.2789990000000001E-4</v>
      </c>
      <c r="NE336" s="1">
        <v>8.0317689999999997E-2</v>
      </c>
      <c r="NF336">
        <v>1.373227</v>
      </c>
      <c r="NG336">
        <v>27.518339999999998</v>
      </c>
      <c r="NH336" s="1">
        <v>1.2454600000000001E-4</v>
      </c>
      <c r="NI336" s="1">
        <v>7.8211160000000002E-2</v>
      </c>
      <c r="NJ336">
        <v>1.373167</v>
      </c>
      <c r="NK336">
        <v>27.567160000000001</v>
      </c>
      <c r="NL336" s="1">
        <v>1.211705E-4</v>
      </c>
      <c r="NM336" s="1">
        <v>7.6093740000000007E-2</v>
      </c>
      <c r="NN336">
        <v>1.373162</v>
      </c>
      <c r="NO336">
        <v>27.254020000000001</v>
      </c>
      <c r="NP336" s="1">
        <v>1.1785739999999999E-4</v>
      </c>
      <c r="NQ336" s="1">
        <v>7.4010820000000005E-2</v>
      </c>
      <c r="NR336">
        <v>1.373146</v>
      </c>
      <c r="NS336">
        <v>26.884209999999999</v>
      </c>
      <c r="NT336" s="1">
        <v>1.145985E-4</v>
      </c>
      <c r="NU336">
        <v>7.1963700000000005E-2</v>
      </c>
      <c r="NV336">
        <v>1.3731059999999999</v>
      </c>
      <c r="NW336">
        <v>26.564350000000001</v>
      </c>
      <c r="NX336" s="1">
        <v>1.114855E-4</v>
      </c>
      <c r="NY336" s="1">
        <v>7.0002869999999995E-2</v>
      </c>
      <c r="NZ336">
        <v>1.3730850000000001</v>
      </c>
      <c r="OA336">
        <v>26.376570000000001</v>
      </c>
      <c r="OB336" s="1">
        <v>1.085034E-4</v>
      </c>
      <c r="OC336" s="1">
        <v>6.8127740000000006E-2</v>
      </c>
      <c r="OD336">
        <v>1.373075</v>
      </c>
      <c r="OE336">
        <v>26.681239999999999</v>
      </c>
      <c r="OF336" s="1">
        <v>1.056098E-4</v>
      </c>
      <c r="OG336" s="1">
        <v>6.6311170000000003E-2</v>
      </c>
      <c r="OH336">
        <v>1.373032</v>
      </c>
      <c r="OI336">
        <v>27.231870000000001</v>
      </c>
      <c r="OJ336" s="1">
        <v>1.027437E-4</v>
      </c>
      <c r="OK336" s="1">
        <v>6.4510929999999994E-2</v>
      </c>
    </row>
    <row r="337" spans="1:401" x14ac:dyDescent="0.35">
      <c r="A337">
        <v>343</v>
      </c>
      <c r="B337" t="s">
        <v>4</v>
      </c>
      <c r="C337" t="s">
        <v>181</v>
      </c>
      <c r="D337" t="s">
        <v>341</v>
      </c>
      <c r="E337">
        <v>885.822</v>
      </c>
      <c r="F337">
        <v>1.060147</v>
      </c>
      <c r="G337">
        <v>26.453520000000001</v>
      </c>
      <c r="H337">
        <v>0</v>
      </c>
      <c r="I337">
        <v>0</v>
      </c>
      <c r="J337">
        <v>1.060924</v>
      </c>
      <c r="K337">
        <v>26.417919999999999</v>
      </c>
      <c r="L337">
        <v>0</v>
      </c>
      <c r="M337">
        <v>0</v>
      </c>
      <c r="N337">
        <v>1.0615669999999999</v>
      </c>
      <c r="O337">
        <v>26.337700000000002</v>
      </c>
      <c r="P337">
        <v>0</v>
      </c>
      <c r="Q337">
        <v>0</v>
      </c>
      <c r="R337">
        <v>1.0620529999999999</v>
      </c>
      <c r="S337">
        <v>26.090029999999999</v>
      </c>
      <c r="T337">
        <v>0</v>
      </c>
      <c r="U337">
        <v>0</v>
      </c>
      <c r="V337">
        <v>1.0623849999999999</v>
      </c>
      <c r="W337">
        <v>25.882930000000002</v>
      </c>
      <c r="X337">
        <v>0</v>
      </c>
      <c r="Y337">
        <v>0</v>
      </c>
      <c r="Z337">
        <v>1.062635</v>
      </c>
      <c r="AA337">
        <v>25.493410000000001</v>
      </c>
      <c r="AB337">
        <v>0</v>
      </c>
      <c r="AC337">
        <v>0</v>
      </c>
      <c r="AD337">
        <v>1.0628310000000001</v>
      </c>
      <c r="AE337">
        <v>25.066389999999998</v>
      </c>
      <c r="AF337">
        <v>0</v>
      </c>
      <c r="AG337">
        <v>0</v>
      </c>
      <c r="AH337">
        <v>1.062927</v>
      </c>
      <c r="AI337">
        <v>24.794060000000002</v>
      </c>
      <c r="AJ337">
        <v>0</v>
      </c>
      <c r="AK337">
        <v>0</v>
      </c>
      <c r="AL337">
        <v>1.062962</v>
      </c>
      <c r="AM337">
        <v>24.67849</v>
      </c>
      <c r="AN337">
        <v>0</v>
      </c>
      <c r="AO337">
        <v>0</v>
      </c>
      <c r="AP337">
        <v>1.0629789999999999</v>
      </c>
      <c r="AQ337">
        <v>25.078569999999999</v>
      </c>
      <c r="AR337">
        <v>0</v>
      </c>
      <c r="AS337">
        <v>0</v>
      </c>
      <c r="AT337">
        <v>1.062883</v>
      </c>
      <c r="AU337">
        <v>25.698650000000001</v>
      </c>
      <c r="AV337">
        <v>0</v>
      </c>
      <c r="AW337">
        <v>0</v>
      </c>
      <c r="AX337">
        <v>1.062772</v>
      </c>
      <c r="AY337">
        <v>26.03792</v>
      </c>
      <c r="AZ337">
        <v>0</v>
      </c>
      <c r="BA337">
        <v>0</v>
      </c>
      <c r="BB337">
        <v>1.062646</v>
      </c>
      <c r="BC337">
        <v>26.114249999999998</v>
      </c>
      <c r="BD337">
        <v>0</v>
      </c>
      <c r="BE337">
        <v>0</v>
      </c>
      <c r="BF337">
        <v>1.062473</v>
      </c>
      <c r="BG337">
        <v>25.729279999999999</v>
      </c>
      <c r="BH337">
        <v>0</v>
      </c>
      <c r="BI337">
        <v>0</v>
      </c>
      <c r="BJ337">
        <v>1.062263</v>
      </c>
      <c r="BK337">
        <v>25.0364</v>
      </c>
      <c r="BL337" s="1">
        <v>3.35151E-38</v>
      </c>
      <c r="BM337" s="1">
        <v>4.9734519999999996E-35</v>
      </c>
      <c r="BN337">
        <v>1.062076</v>
      </c>
      <c r="BO337">
        <v>24.46161</v>
      </c>
      <c r="BP337" s="1">
        <v>7.9871400000000002E-24</v>
      </c>
      <c r="BQ337" s="1">
        <v>4.3511030000000001E-21</v>
      </c>
      <c r="BR337">
        <v>1.061893</v>
      </c>
      <c r="BS337">
        <v>24.060659999999999</v>
      </c>
      <c r="BT337" s="1">
        <v>4.4328039999999999E-17</v>
      </c>
      <c r="BU337" s="1">
        <v>6.5827440000000002E-14</v>
      </c>
      <c r="BV337">
        <v>1.0617989999999999</v>
      </c>
      <c r="BW337">
        <v>24.146319999999999</v>
      </c>
      <c r="BX337" s="1">
        <v>1.5905740000000001E-9</v>
      </c>
      <c r="BY337" s="1">
        <v>1.1239219999999999E-6</v>
      </c>
      <c r="BZ337">
        <v>1.0617700000000001</v>
      </c>
      <c r="CA337">
        <v>24.525500000000001</v>
      </c>
      <c r="CB337" s="1">
        <v>4.142059E-6</v>
      </c>
      <c r="CC337" s="1">
        <v>3.4614260000000001E-3</v>
      </c>
      <c r="CD337">
        <v>1.0618570000000001</v>
      </c>
      <c r="CE337">
        <v>24.81814</v>
      </c>
      <c r="CF337" s="1">
        <v>1.099069E-3</v>
      </c>
      <c r="CG337">
        <v>1.014173</v>
      </c>
      <c r="CH337">
        <v>1.062009</v>
      </c>
      <c r="CI337">
        <v>25.047059999999998</v>
      </c>
      <c r="CJ337" s="1">
        <v>6.3816789999999998E-2</v>
      </c>
      <c r="CK337">
        <v>64.512969999999996</v>
      </c>
      <c r="CL337">
        <v>1.062228</v>
      </c>
      <c r="CM337">
        <v>24.983160000000002</v>
      </c>
      <c r="CN337">
        <v>1.1380110000000001</v>
      </c>
      <c r="CO337">
        <v>1257.4110000000001</v>
      </c>
      <c r="CP337">
        <v>1.0624899999999999</v>
      </c>
      <c r="CQ337">
        <v>24.564039999999999</v>
      </c>
      <c r="CR337">
        <v>7.6892670000000001</v>
      </c>
      <c r="CS337">
        <v>9276.3539999999994</v>
      </c>
      <c r="CT337">
        <v>1.0627489999999999</v>
      </c>
      <c r="CU337">
        <v>24.195060000000002</v>
      </c>
      <c r="CV337">
        <v>22.81006</v>
      </c>
      <c r="CW337">
        <v>30060.49</v>
      </c>
      <c r="CX337">
        <v>1.0630539999999999</v>
      </c>
      <c r="CY337">
        <v>23.921289999999999</v>
      </c>
      <c r="CZ337">
        <v>33.253369999999997</v>
      </c>
      <c r="DA337">
        <v>47926.61</v>
      </c>
      <c r="DB337">
        <v>1.06345</v>
      </c>
      <c r="DC337">
        <v>24.22784</v>
      </c>
      <c r="DD337">
        <v>26.037710000000001</v>
      </c>
      <c r="DE337">
        <v>41146.44</v>
      </c>
      <c r="DF337">
        <v>1.0639190000000001</v>
      </c>
      <c r="DG337">
        <v>24.816839999999999</v>
      </c>
      <c r="DH337">
        <v>11.797090000000001</v>
      </c>
      <c r="DI337">
        <v>20488.36</v>
      </c>
      <c r="DJ337">
        <v>1.0644610000000001</v>
      </c>
      <c r="DK337">
        <v>25.38064</v>
      </c>
      <c r="DL337">
        <v>3.2941470000000002</v>
      </c>
      <c r="DM337">
        <v>6305.82</v>
      </c>
      <c r="DN337">
        <v>1.065105</v>
      </c>
      <c r="DO337">
        <v>25.85782</v>
      </c>
      <c r="DP337">
        <v>0.60284300000000002</v>
      </c>
      <c r="DQ337">
        <v>1272.9839999999999</v>
      </c>
      <c r="DR337">
        <v>1.06572</v>
      </c>
      <c r="DS337">
        <v>25.811800000000002</v>
      </c>
      <c r="DT337" s="1">
        <v>8.0566369999999998E-2</v>
      </c>
      <c r="DU337">
        <v>183.67160000000001</v>
      </c>
      <c r="DV337">
        <v>1.0663549999999999</v>
      </c>
      <c r="DW337">
        <v>25.496410000000001</v>
      </c>
      <c r="DX337" s="1">
        <v>1.2583250000000001E-2</v>
      </c>
      <c r="DY337">
        <v>26.23019</v>
      </c>
      <c r="DZ337">
        <v>1.066964</v>
      </c>
      <c r="EA337">
        <v>25.241849999999999</v>
      </c>
      <c r="EB337" s="1">
        <v>5.575165E-3</v>
      </c>
      <c r="EC337">
        <v>9.0487330000000004</v>
      </c>
      <c r="ED337">
        <v>1.0676460000000001</v>
      </c>
      <c r="EE337">
        <v>25.069690000000001</v>
      </c>
      <c r="EF337" s="1">
        <v>4.3456249999999997E-3</v>
      </c>
      <c r="EG337">
        <v>6.6183209999999999</v>
      </c>
      <c r="EH337">
        <v>1.0683309999999999</v>
      </c>
      <c r="EI337">
        <v>25.344049999999999</v>
      </c>
      <c r="EJ337" s="1">
        <v>3.6416920000000002E-3</v>
      </c>
      <c r="EK337">
        <v>5.5090479999999999</v>
      </c>
      <c r="EL337">
        <v>1.0689660000000001</v>
      </c>
      <c r="EM337">
        <v>25.945679999999999</v>
      </c>
      <c r="EN337" s="1">
        <v>3.0798739999999998E-3</v>
      </c>
      <c r="EO337">
        <v>4.6507930000000002</v>
      </c>
      <c r="EP337">
        <v>1.0695920000000001</v>
      </c>
      <c r="EQ337">
        <v>26.521930000000001</v>
      </c>
      <c r="ER337" s="1">
        <v>2.6192450000000001E-3</v>
      </c>
      <c r="ES337">
        <v>3.9490400000000001</v>
      </c>
      <c r="ET337">
        <v>1.070154</v>
      </c>
      <c r="EU337">
        <v>26.876819999999999</v>
      </c>
      <c r="EV337" s="1">
        <v>2.2415909999999998E-3</v>
      </c>
      <c r="EW337">
        <v>3.3739819999999998</v>
      </c>
      <c r="EX337">
        <v>1.0706830000000001</v>
      </c>
      <c r="EY337">
        <v>26.678799999999999</v>
      </c>
      <c r="EZ337" s="1">
        <v>1.9317150000000001E-3</v>
      </c>
      <c r="FA337">
        <v>2.9027669999999999</v>
      </c>
      <c r="FB337">
        <v>1.0712010000000001</v>
      </c>
      <c r="FC337">
        <v>26.15981</v>
      </c>
      <c r="FD337" s="1">
        <v>1.6766699999999999E-3</v>
      </c>
      <c r="FE337">
        <v>2.5153539999999999</v>
      </c>
      <c r="FF337">
        <v>1.071666</v>
      </c>
      <c r="FG337">
        <v>25.729710000000001</v>
      </c>
      <c r="FH337" s="1">
        <v>1.4665279999999999E-3</v>
      </c>
      <c r="FI337">
        <v>2.1962579999999998</v>
      </c>
      <c r="FJ337">
        <v>1.0722499999999999</v>
      </c>
      <c r="FK337">
        <v>25.44425</v>
      </c>
      <c r="FL337" s="1">
        <v>1.291852E-3</v>
      </c>
      <c r="FM337">
        <v>1.9315059999999999</v>
      </c>
      <c r="FN337">
        <v>1.0727599999999999</v>
      </c>
      <c r="FO337">
        <v>25.72852</v>
      </c>
      <c r="FP337" s="1">
        <v>1.145383E-3</v>
      </c>
      <c r="FQ337">
        <v>1.7098819999999999</v>
      </c>
      <c r="FR337">
        <v>1.0732759999999999</v>
      </c>
      <c r="FS337">
        <v>26.254580000000001</v>
      </c>
      <c r="FT337" s="1">
        <v>1.021856E-3</v>
      </c>
      <c r="FU337">
        <v>1.523218</v>
      </c>
      <c r="FV337">
        <v>1.073726</v>
      </c>
      <c r="FW337">
        <v>26.498049999999999</v>
      </c>
      <c r="FX337" s="1">
        <v>9.172211E-4</v>
      </c>
      <c r="FY337">
        <v>1.365273</v>
      </c>
      <c r="FZ337">
        <v>1.0741499999999999</v>
      </c>
      <c r="GA337">
        <v>26.563140000000001</v>
      </c>
      <c r="GB337" s="1">
        <v>8.2911289999999999E-4</v>
      </c>
      <c r="GC337">
        <v>1.2321930000000001</v>
      </c>
      <c r="GD337">
        <v>1.0745709999999999</v>
      </c>
      <c r="GE337">
        <v>26.207129999999999</v>
      </c>
      <c r="GF337" s="1">
        <v>7.5504000000000001E-4</v>
      </c>
      <c r="GG337">
        <v>1.1203730000000001</v>
      </c>
      <c r="GH337">
        <v>1.0750090000000001</v>
      </c>
      <c r="GI337">
        <v>25.88917</v>
      </c>
      <c r="GJ337" s="1">
        <v>6.9244949999999999E-4</v>
      </c>
      <c r="GK337">
        <v>1.02596</v>
      </c>
      <c r="GL337">
        <v>1.0754140000000001</v>
      </c>
      <c r="GM337">
        <v>25.70421</v>
      </c>
      <c r="GN337" s="1">
        <v>6.3900990000000004E-4</v>
      </c>
      <c r="GO337">
        <v>0.94558609999999998</v>
      </c>
      <c r="GP337">
        <v>1.075809</v>
      </c>
      <c r="GQ337">
        <v>25.613029999999998</v>
      </c>
      <c r="GR337" s="1">
        <v>5.9263450000000004E-4</v>
      </c>
      <c r="GS337">
        <v>0.87596459999999998</v>
      </c>
      <c r="GT337">
        <v>1.076195</v>
      </c>
      <c r="GU337">
        <v>25.55864</v>
      </c>
      <c r="GV337" s="1">
        <v>5.5275720000000003E-4</v>
      </c>
      <c r="GW337">
        <v>0.81600130000000004</v>
      </c>
      <c r="GX337">
        <v>1.076573</v>
      </c>
      <c r="GY337">
        <v>25.768969999999999</v>
      </c>
      <c r="GZ337" s="1">
        <v>5.1819379999999996E-4</v>
      </c>
      <c r="HA337">
        <v>0.7641696</v>
      </c>
      <c r="HB337">
        <v>1.0769409999999999</v>
      </c>
      <c r="HC337">
        <v>26.214690000000001</v>
      </c>
      <c r="HD337" s="1">
        <v>4.877603E-4</v>
      </c>
      <c r="HE337">
        <v>0.71859689999999998</v>
      </c>
      <c r="HF337">
        <v>1.0773079999999999</v>
      </c>
      <c r="HG337">
        <v>26.5214</v>
      </c>
      <c r="HH337" s="1">
        <v>4.607627E-4</v>
      </c>
      <c r="HI337">
        <v>0.67820910000000001</v>
      </c>
      <c r="HJ337">
        <v>1.0776760000000001</v>
      </c>
      <c r="HK337">
        <v>26.375979999999998</v>
      </c>
      <c r="HL337" s="1">
        <v>4.3693809999999998E-4</v>
      </c>
      <c r="HM337">
        <v>0.64255119999999999</v>
      </c>
      <c r="HN337">
        <v>1.078031</v>
      </c>
      <c r="HO337">
        <v>25.732859999999999</v>
      </c>
      <c r="HP337" s="1">
        <v>4.156454E-4</v>
      </c>
      <c r="HQ337">
        <v>0.61077429999999999</v>
      </c>
      <c r="HR337">
        <v>1.0783959999999999</v>
      </c>
      <c r="HS337">
        <v>25.197520000000001</v>
      </c>
      <c r="HT337" s="1">
        <v>3.9621550000000001E-4</v>
      </c>
      <c r="HU337">
        <v>0.58190560000000002</v>
      </c>
      <c r="HV337">
        <v>1.078724</v>
      </c>
      <c r="HW337">
        <v>24.841390000000001</v>
      </c>
      <c r="HX337" s="1">
        <v>3.7837109999999999E-4</v>
      </c>
      <c r="HY337">
        <v>0.55535250000000003</v>
      </c>
      <c r="HZ337">
        <v>1.079089</v>
      </c>
      <c r="IA337">
        <v>25.002549999999999</v>
      </c>
      <c r="IB337" s="1">
        <v>3.6213389999999998E-4</v>
      </c>
      <c r="IC337">
        <v>0.53114879999999998</v>
      </c>
      <c r="ID337">
        <v>1.07942</v>
      </c>
      <c r="IE337">
        <v>25.49933</v>
      </c>
      <c r="IF337" s="1">
        <v>3.471967E-4</v>
      </c>
      <c r="IG337">
        <v>0.5089629</v>
      </c>
      <c r="IH337">
        <v>1.0797300000000001</v>
      </c>
      <c r="II337">
        <v>25.85876</v>
      </c>
      <c r="IJ337" s="1">
        <v>3.3356739999999997E-4</v>
      </c>
      <c r="IK337">
        <v>0.48868549999999999</v>
      </c>
      <c r="IL337">
        <v>1.080006</v>
      </c>
      <c r="IM337">
        <v>25.99597</v>
      </c>
      <c r="IN337" s="1">
        <v>3.2114909999999999E-4</v>
      </c>
      <c r="IO337">
        <v>0.47024080000000001</v>
      </c>
      <c r="IP337">
        <v>1.0802290000000001</v>
      </c>
      <c r="IQ337">
        <v>25.675719999999998</v>
      </c>
      <c r="IR337" s="1">
        <v>3.0969850000000002E-4</v>
      </c>
      <c r="IS337">
        <v>0.45326709999999998</v>
      </c>
      <c r="IT337">
        <v>1.0804149999999999</v>
      </c>
      <c r="IU337">
        <v>25.159929999999999</v>
      </c>
      <c r="IV337" s="1">
        <v>2.9900389999999998E-4</v>
      </c>
      <c r="IW337">
        <v>0.43747789999999998</v>
      </c>
      <c r="IX337">
        <v>1.0806789999999999</v>
      </c>
      <c r="IY337">
        <v>24.83709</v>
      </c>
      <c r="IZ337" s="1">
        <v>2.8884579999999998E-4</v>
      </c>
      <c r="JA337">
        <v>0.42249510000000001</v>
      </c>
      <c r="JB337">
        <v>1.080951</v>
      </c>
      <c r="JC337">
        <v>24.710329999999999</v>
      </c>
      <c r="JD337" s="1">
        <v>2.7918659999999999E-4</v>
      </c>
      <c r="JE337">
        <v>0.40824840000000001</v>
      </c>
      <c r="JF337">
        <v>1.0812010000000001</v>
      </c>
      <c r="JG337">
        <v>25.15832</v>
      </c>
      <c r="JH337" s="1">
        <v>2.7005520000000002E-4</v>
      </c>
      <c r="JI337">
        <v>0.39474540000000002</v>
      </c>
      <c r="JJ337">
        <v>1.0814490000000001</v>
      </c>
      <c r="JK337">
        <v>25.72495</v>
      </c>
      <c r="JL337" s="1">
        <v>2.6151849999999998E-4</v>
      </c>
      <c r="JM337">
        <v>0.38211119999999998</v>
      </c>
      <c r="JN337">
        <v>1.081664</v>
      </c>
      <c r="JO337">
        <v>26.09309</v>
      </c>
      <c r="JP337" s="1">
        <v>2.5334819999999999E-4</v>
      </c>
      <c r="JQ337">
        <v>0.37009959999999997</v>
      </c>
      <c r="JR337">
        <v>1.081877</v>
      </c>
      <c r="JS337">
        <v>26.235859999999999</v>
      </c>
      <c r="JT337" s="1">
        <v>2.4540370000000002E-4</v>
      </c>
      <c r="JU337">
        <v>0.35843039999999998</v>
      </c>
      <c r="JV337">
        <v>1.082047</v>
      </c>
      <c r="JW337">
        <v>26.061129999999999</v>
      </c>
      <c r="JX337" s="1">
        <v>2.376333E-4</v>
      </c>
      <c r="JY337">
        <v>0.34705520000000001</v>
      </c>
      <c r="JZ337">
        <v>1.082206</v>
      </c>
      <c r="KA337">
        <v>25.657859999999999</v>
      </c>
      <c r="KB337" s="1">
        <v>2.300925E-4</v>
      </c>
      <c r="KC337">
        <v>0.3359798</v>
      </c>
      <c r="KD337">
        <v>1.082357</v>
      </c>
      <c r="KE337">
        <v>25.319610000000001</v>
      </c>
      <c r="KF337" s="1">
        <v>2.229457E-4</v>
      </c>
      <c r="KG337">
        <v>0.32544960000000001</v>
      </c>
      <c r="KH337">
        <v>1.082476</v>
      </c>
      <c r="KI337">
        <v>25.102910000000001</v>
      </c>
      <c r="KJ337" s="1">
        <v>2.1626260000000001E-4</v>
      </c>
      <c r="KK337">
        <v>0.31561460000000002</v>
      </c>
      <c r="KL337">
        <v>1.082606</v>
      </c>
      <c r="KM337">
        <v>25.41639</v>
      </c>
      <c r="KN337" s="1">
        <v>2.0976020000000001E-4</v>
      </c>
      <c r="KO337">
        <v>0.306116</v>
      </c>
      <c r="KP337">
        <v>1.0827230000000001</v>
      </c>
      <c r="KQ337">
        <v>26.002669999999998</v>
      </c>
      <c r="KR337" s="1">
        <v>2.0335890000000001E-4</v>
      </c>
      <c r="KS337">
        <v>0.2967494</v>
      </c>
      <c r="KT337">
        <v>1.082862</v>
      </c>
      <c r="KU337">
        <v>26.587019999999999</v>
      </c>
      <c r="KV337" s="1">
        <v>1.9715760000000001E-4</v>
      </c>
      <c r="KW337">
        <v>0.28766510000000001</v>
      </c>
      <c r="KX337">
        <v>1.0829599999999999</v>
      </c>
      <c r="KY337">
        <v>27.038360000000001</v>
      </c>
      <c r="KZ337" s="1">
        <v>1.9117510000000001E-4</v>
      </c>
      <c r="LA337">
        <v>0.2788969</v>
      </c>
      <c r="LB337">
        <v>1.0831109999999999</v>
      </c>
      <c r="LC337">
        <v>26.94284</v>
      </c>
      <c r="LD337" s="1">
        <v>1.8549070000000001E-4</v>
      </c>
      <c r="LE337">
        <v>0.27052900000000002</v>
      </c>
      <c r="LF337">
        <v>1.083215</v>
      </c>
      <c r="LG337">
        <v>26.46594</v>
      </c>
      <c r="LH337" s="1">
        <v>1.800932E-4</v>
      </c>
      <c r="LI337">
        <v>0.26261709999999999</v>
      </c>
      <c r="LJ337">
        <v>1.083337</v>
      </c>
      <c r="LK337">
        <v>26.034050000000001</v>
      </c>
      <c r="LL337" s="1">
        <v>1.7481039999999999E-4</v>
      </c>
      <c r="LM337">
        <v>0.2548919</v>
      </c>
      <c r="LN337">
        <v>1.0834269999999999</v>
      </c>
      <c r="LO337">
        <v>25.77572</v>
      </c>
      <c r="LP337" s="1">
        <v>1.6975749999999999E-4</v>
      </c>
      <c r="LQ337">
        <v>0.24747440000000001</v>
      </c>
      <c r="LR337">
        <v>1.083539</v>
      </c>
      <c r="LS337">
        <v>26.252520000000001</v>
      </c>
      <c r="LT337" s="1">
        <v>1.6484019999999999E-4</v>
      </c>
      <c r="LU337">
        <v>0.24029780000000001</v>
      </c>
      <c r="LV337">
        <v>1.0836239999999999</v>
      </c>
      <c r="LW337">
        <v>26.991420000000002</v>
      </c>
      <c r="LX337" s="1">
        <v>1.600486E-4</v>
      </c>
      <c r="LY337">
        <v>0.23328360000000001</v>
      </c>
      <c r="LZ337">
        <v>1.083709</v>
      </c>
      <c r="MA337">
        <v>27.638349999999999</v>
      </c>
      <c r="MB337" s="1">
        <v>1.5550319999999999E-4</v>
      </c>
      <c r="MC337">
        <v>0.22662070000000001</v>
      </c>
      <c r="MD337">
        <v>1.0838049999999999</v>
      </c>
      <c r="ME337">
        <v>28.11927</v>
      </c>
      <c r="MF337" s="1">
        <v>1.5110110000000001E-4</v>
      </c>
      <c r="MG337">
        <v>0.2201815</v>
      </c>
      <c r="MH337">
        <v>1.0839080000000001</v>
      </c>
      <c r="MI337">
        <v>28.067769999999999</v>
      </c>
      <c r="MJ337" s="1">
        <v>1.4684219999999999E-4</v>
      </c>
      <c r="MK337">
        <v>0.213944</v>
      </c>
      <c r="ML337">
        <v>1.0840099999999999</v>
      </c>
      <c r="MM337">
        <v>27.691130000000001</v>
      </c>
      <c r="MN337" s="1">
        <v>1.4282809999999999E-4</v>
      </c>
      <c r="MO337">
        <v>0.20804039999999999</v>
      </c>
      <c r="MP337">
        <v>1.0840939999999999</v>
      </c>
      <c r="MQ337">
        <v>27.360399999999998</v>
      </c>
      <c r="MR337" s="1">
        <v>1.390133E-4</v>
      </c>
      <c r="MS337">
        <v>0.20245369999999999</v>
      </c>
      <c r="MT337">
        <v>1.0842050000000001</v>
      </c>
      <c r="MU337">
        <v>27.062850000000001</v>
      </c>
      <c r="MV337" s="1">
        <v>1.3524549999999999E-4</v>
      </c>
      <c r="MW337">
        <v>0.19695579999999999</v>
      </c>
      <c r="MX337">
        <v>1.0842780000000001</v>
      </c>
      <c r="MY337">
        <v>26.968019999999999</v>
      </c>
      <c r="MZ337" s="1">
        <v>1.3160649999999999E-4</v>
      </c>
      <c r="NA337">
        <v>0.19162299999999999</v>
      </c>
      <c r="NB337">
        <v>1.0843860000000001</v>
      </c>
      <c r="NC337">
        <v>27.13551</v>
      </c>
      <c r="ND337" s="1">
        <v>1.281745E-4</v>
      </c>
      <c r="NE337">
        <v>0.1865841</v>
      </c>
      <c r="NF337">
        <v>1.0845039999999999</v>
      </c>
      <c r="NG337">
        <v>27.556059999999999</v>
      </c>
      <c r="NH337" s="1">
        <v>1.2482110000000001E-4</v>
      </c>
      <c r="NI337">
        <v>0.18170069999999999</v>
      </c>
      <c r="NJ337">
        <v>1.084551</v>
      </c>
      <c r="NK337">
        <v>27.632300000000001</v>
      </c>
      <c r="NL337" s="1">
        <v>1.2144529999999999E-4</v>
      </c>
      <c r="NM337">
        <v>0.17679259999999999</v>
      </c>
      <c r="NN337">
        <v>1.0846370000000001</v>
      </c>
      <c r="NO337">
        <v>27.326180000000001</v>
      </c>
      <c r="NP337" s="1">
        <v>1.18127E-4</v>
      </c>
      <c r="NQ337">
        <v>0.1719523</v>
      </c>
      <c r="NR337">
        <v>1.0847370000000001</v>
      </c>
      <c r="NS337">
        <v>26.954509999999999</v>
      </c>
      <c r="NT337" s="1">
        <v>1.148638E-4</v>
      </c>
      <c r="NU337">
        <v>0.16719790000000001</v>
      </c>
      <c r="NV337">
        <v>1.084794</v>
      </c>
      <c r="NW337">
        <v>26.616420000000002</v>
      </c>
      <c r="NX337" s="1">
        <v>1.117348E-4</v>
      </c>
      <c r="NY337">
        <v>0.16260949999999999</v>
      </c>
      <c r="NZ337">
        <v>1.0848739999999999</v>
      </c>
      <c r="OA337">
        <v>26.409829999999999</v>
      </c>
      <c r="OB337" s="1">
        <v>1.087447E-4</v>
      </c>
      <c r="OC337">
        <v>0.1582375</v>
      </c>
      <c r="OD337">
        <v>1.0849530000000001</v>
      </c>
      <c r="OE337">
        <v>26.697320000000001</v>
      </c>
      <c r="OF337" s="1">
        <v>1.058483E-4</v>
      </c>
      <c r="OG337">
        <v>0.1540164</v>
      </c>
      <c r="OH337">
        <v>1.0850109999999999</v>
      </c>
      <c r="OI337">
        <v>27.257639999999999</v>
      </c>
      <c r="OJ337" s="1">
        <v>1.029787E-4</v>
      </c>
      <c r="OK337">
        <v>0.149839</v>
      </c>
    </row>
    <row r="338" spans="1:401" x14ac:dyDescent="0.35">
      <c r="A338">
        <v>344</v>
      </c>
      <c r="B338" t="s">
        <v>4</v>
      </c>
      <c r="C338" t="s">
        <v>181</v>
      </c>
      <c r="D338" t="s">
        <v>342</v>
      </c>
      <c r="E338">
        <v>878.19889999999998</v>
      </c>
      <c r="F338">
        <v>0.3412367</v>
      </c>
      <c r="G338">
        <v>26.478480000000001</v>
      </c>
      <c r="H338">
        <v>0</v>
      </c>
      <c r="I338">
        <v>0</v>
      </c>
      <c r="J338">
        <v>0.34152759999999999</v>
      </c>
      <c r="K338">
        <v>26.44061</v>
      </c>
      <c r="L338">
        <v>0</v>
      </c>
      <c r="M338">
        <v>0</v>
      </c>
      <c r="N338">
        <v>0.34175480000000003</v>
      </c>
      <c r="O338">
        <v>26.36506</v>
      </c>
      <c r="P338">
        <v>0</v>
      </c>
      <c r="Q338">
        <v>0</v>
      </c>
      <c r="R338">
        <v>0.34193129999999999</v>
      </c>
      <c r="S338">
        <v>26.1325</v>
      </c>
      <c r="T338">
        <v>0</v>
      </c>
      <c r="U338">
        <v>0</v>
      </c>
      <c r="V338">
        <v>0.34205980000000002</v>
      </c>
      <c r="W338">
        <v>25.935590000000001</v>
      </c>
      <c r="X338">
        <v>0</v>
      </c>
      <c r="Y338">
        <v>0</v>
      </c>
      <c r="Z338">
        <v>0.34215770000000001</v>
      </c>
      <c r="AA338">
        <v>25.557079999999999</v>
      </c>
      <c r="AB338">
        <v>0</v>
      </c>
      <c r="AC338">
        <v>0</v>
      </c>
      <c r="AD338">
        <v>0.34223399999999998</v>
      </c>
      <c r="AE338">
        <v>25.121849999999998</v>
      </c>
      <c r="AF338">
        <v>0</v>
      </c>
      <c r="AG338">
        <v>0</v>
      </c>
      <c r="AH338">
        <v>0.3422828</v>
      </c>
      <c r="AI338">
        <v>24.834409999999998</v>
      </c>
      <c r="AJ338">
        <v>0</v>
      </c>
      <c r="AK338">
        <v>0</v>
      </c>
      <c r="AL338">
        <v>0.3423157</v>
      </c>
      <c r="AM338">
        <v>24.706630000000001</v>
      </c>
      <c r="AN338">
        <v>0</v>
      </c>
      <c r="AO338">
        <v>0</v>
      </c>
      <c r="AP338">
        <v>0.34231689999999998</v>
      </c>
      <c r="AQ338">
        <v>25.088789999999999</v>
      </c>
      <c r="AR338">
        <v>0</v>
      </c>
      <c r="AS338">
        <v>0</v>
      </c>
      <c r="AT338">
        <v>0.34230969999999999</v>
      </c>
      <c r="AU338">
        <v>25.711320000000001</v>
      </c>
      <c r="AV338">
        <v>0</v>
      </c>
      <c r="AW338">
        <v>0</v>
      </c>
      <c r="AX338">
        <v>0.34227790000000002</v>
      </c>
      <c r="AY338">
        <v>26.072389999999999</v>
      </c>
      <c r="AZ338">
        <v>0</v>
      </c>
      <c r="BA338">
        <v>0</v>
      </c>
      <c r="BB338">
        <v>0.34222960000000002</v>
      </c>
      <c r="BC338">
        <v>26.168620000000001</v>
      </c>
      <c r="BD338">
        <v>0</v>
      </c>
      <c r="BE338">
        <v>0</v>
      </c>
      <c r="BF338">
        <v>0.34218870000000001</v>
      </c>
      <c r="BG338">
        <v>25.805070000000001</v>
      </c>
      <c r="BH338">
        <v>0</v>
      </c>
      <c r="BI338">
        <v>0</v>
      </c>
      <c r="BJ338">
        <v>0.34212939999999997</v>
      </c>
      <c r="BK338">
        <v>25.116479999999999</v>
      </c>
      <c r="BL338">
        <v>0</v>
      </c>
      <c r="BM338" s="1">
        <v>8.3085780000000006E-36</v>
      </c>
      <c r="BN338">
        <v>0.34207149999999997</v>
      </c>
      <c r="BO338">
        <v>24.525549999999999</v>
      </c>
      <c r="BP338" s="1">
        <v>7.479238E-25</v>
      </c>
      <c r="BQ338" s="1">
        <v>1.2161979999999999E-21</v>
      </c>
      <c r="BR338">
        <v>0.3420146</v>
      </c>
      <c r="BS338">
        <v>24.107679999999998</v>
      </c>
      <c r="BT338" s="1">
        <v>1.0528899999999999E-17</v>
      </c>
      <c r="BU338" s="1">
        <v>1.7114959999999999E-14</v>
      </c>
      <c r="BV338">
        <v>0.34199059999999998</v>
      </c>
      <c r="BW338">
        <v>24.171099999999999</v>
      </c>
      <c r="BX338" s="1">
        <v>2.9058239999999998E-10</v>
      </c>
      <c r="BY338" s="1">
        <v>4.7182710000000003E-7</v>
      </c>
      <c r="BZ338">
        <v>0.34199180000000001</v>
      </c>
      <c r="CA338">
        <v>24.544219999999999</v>
      </c>
      <c r="CB338" s="1">
        <v>1.1244880000000001E-6</v>
      </c>
      <c r="CC338" s="1">
        <v>1.7951270000000001E-3</v>
      </c>
      <c r="CD338">
        <v>0.34204639999999997</v>
      </c>
      <c r="CE338">
        <v>24.84618</v>
      </c>
      <c r="CF338" s="1">
        <v>4.1880230000000001E-4</v>
      </c>
      <c r="CG338">
        <v>0.63075369999999997</v>
      </c>
      <c r="CH338">
        <v>0.34210079999999998</v>
      </c>
      <c r="CI338">
        <v>25.08081</v>
      </c>
      <c r="CJ338" s="1">
        <v>3.0899449999999998E-2</v>
      </c>
      <c r="CK338">
        <v>46.100749999999998</v>
      </c>
      <c r="CL338">
        <v>0.34218189999999998</v>
      </c>
      <c r="CM338">
        <v>25.02366</v>
      </c>
      <c r="CN338">
        <v>0.6709659</v>
      </c>
      <c r="CO338">
        <v>1010.12</v>
      </c>
      <c r="CP338">
        <v>0.34227229999999997</v>
      </c>
      <c r="CQ338">
        <v>24.613189999999999</v>
      </c>
      <c r="CR338">
        <v>5.3946079999999998</v>
      </c>
      <c r="CS338">
        <v>8260.6470000000008</v>
      </c>
      <c r="CT338">
        <v>0.34238030000000003</v>
      </c>
      <c r="CU338">
        <v>24.237030000000001</v>
      </c>
      <c r="CV338">
        <v>18.781230000000001</v>
      </c>
      <c r="CW338">
        <v>29375.119999999999</v>
      </c>
      <c r="CX338">
        <v>0.34249629999999998</v>
      </c>
      <c r="CY338">
        <v>23.967300000000002</v>
      </c>
      <c r="CZ338">
        <v>31.854510000000001</v>
      </c>
      <c r="DA338">
        <v>50985.55</v>
      </c>
      <c r="DB338">
        <v>0.342644</v>
      </c>
      <c r="DC338">
        <v>24.255749999999999</v>
      </c>
      <c r="DD338">
        <v>28.88138</v>
      </c>
      <c r="DE338">
        <v>47357.47</v>
      </c>
      <c r="DF338">
        <v>0.34281850000000003</v>
      </c>
      <c r="DG338">
        <v>24.840399999999999</v>
      </c>
      <c r="DH338">
        <v>15.101599999999999</v>
      </c>
      <c r="DI338">
        <v>25363.119999999999</v>
      </c>
      <c r="DJ338">
        <v>0.34302339999999998</v>
      </c>
      <c r="DK338">
        <v>25.402450000000002</v>
      </c>
      <c r="DL338">
        <v>4.8583470000000002</v>
      </c>
      <c r="DM338">
        <v>8352.6530000000002</v>
      </c>
      <c r="DN338">
        <v>0.34325129999999998</v>
      </c>
      <c r="DO338">
        <v>25.87968</v>
      </c>
      <c r="DP338">
        <v>1.0202629999999999</v>
      </c>
      <c r="DQ338">
        <v>1793.2059999999999</v>
      </c>
      <c r="DR338">
        <v>0.34348450000000003</v>
      </c>
      <c r="DS338">
        <v>25.841889999999999</v>
      </c>
      <c r="DT338">
        <v>0.15140899999999999</v>
      </c>
      <c r="DU338">
        <v>270.75490000000002</v>
      </c>
      <c r="DV338">
        <v>0.34371160000000001</v>
      </c>
      <c r="DW338">
        <v>25.525020000000001</v>
      </c>
      <c r="DX338" s="1">
        <v>2.0989069999999999E-2</v>
      </c>
      <c r="DY338">
        <v>37.145659999999999</v>
      </c>
      <c r="DZ338">
        <v>0.34392980000000001</v>
      </c>
      <c r="EA338">
        <v>25.269439999999999</v>
      </c>
      <c r="EB338" s="1">
        <v>6.484788E-3</v>
      </c>
      <c r="EC338">
        <v>10.786250000000001</v>
      </c>
      <c r="ED338">
        <v>0.34418589999999999</v>
      </c>
      <c r="EE338">
        <v>25.097850000000001</v>
      </c>
      <c r="EF338" s="1">
        <v>4.5816779999999996E-3</v>
      </c>
      <c r="EG338">
        <v>7.4325190000000001</v>
      </c>
      <c r="EH338">
        <v>0.3444335</v>
      </c>
      <c r="EI338">
        <v>25.364660000000001</v>
      </c>
      <c r="EJ338" s="1">
        <v>3.8026409999999998E-3</v>
      </c>
      <c r="EK338">
        <v>6.1398109999999999</v>
      </c>
      <c r="EL338">
        <v>0.34466419999999998</v>
      </c>
      <c r="EM338">
        <v>25.969080000000002</v>
      </c>
      <c r="EN338" s="1">
        <v>3.209997E-3</v>
      </c>
      <c r="EO338">
        <v>5.1694149999999999</v>
      </c>
      <c r="EP338">
        <v>0.34489370000000003</v>
      </c>
      <c r="EQ338">
        <v>26.55912</v>
      </c>
      <c r="ER338" s="1">
        <v>2.7258880000000001E-3</v>
      </c>
      <c r="ES338">
        <v>4.378584</v>
      </c>
      <c r="ET338">
        <v>0.34510289999999999</v>
      </c>
      <c r="EU338">
        <v>26.922080000000001</v>
      </c>
      <c r="EV338" s="1">
        <v>2.328681E-3</v>
      </c>
      <c r="EW338">
        <v>3.7314259999999999</v>
      </c>
      <c r="EX338">
        <v>0.34529549999999998</v>
      </c>
      <c r="EY338">
        <v>26.737539999999999</v>
      </c>
      <c r="EZ338" s="1">
        <v>2.0031189999999998E-3</v>
      </c>
      <c r="FA338">
        <v>3.2020400000000002</v>
      </c>
      <c r="FB338">
        <v>0.34548709999999999</v>
      </c>
      <c r="FC338">
        <v>26.220400000000001</v>
      </c>
      <c r="FD338" s="1">
        <v>1.7354619999999999E-3</v>
      </c>
      <c r="FE338">
        <v>2.7675459999999998</v>
      </c>
      <c r="FF338">
        <v>0.34566629999999998</v>
      </c>
      <c r="FG338">
        <v>25.776710000000001</v>
      </c>
      <c r="FH338" s="1">
        <v>1.5149320000000001E-3</v>
      </c>
      <c r="FI338">
        <v>2.4101249999999999</v>
      </c>
      <c r="FJ338">
        <v>0.34589189999999997</v>
      </c>
      <c r="FK338">
        <v>25.480270000000001</v>
      </c>
      <c r="FL338" s="1">
        <v>1.332204E-3</v>
      </c>
      <c r="FM338">
        <v>2.1140219999999998</v>
      </c>
      <c r="FN338">
        <v>0.3460917</v>
      </c>
      <c r="FO338">
        <v>25.748550000000002</v>
      </c>
      <c r="FP338" s="1">
        <v>1.1792300000000001E-3</v>
      </c>
      <c r="FQ338">
        <v>1.8665499999999999</v>
      </c>
      <c r="FR338">
        <v>0.34627520000000001</v>
      </c>
      <c r="FS338">
        <v>26.274550000000001</v>
      </c>
      <c r="FT338" s="1">
        <v>1.050409E-3</v>
      </c>
      <c r="FU338">
        <v>1.658488</v>
      </c>
      <c r="FV338">
        <v>0.34644999999999998</v>
      </c>
      <c r="FW338">
        <v>26.533919999999998</v>
      </c>
      <c r="FX338" s="1">
        <v>9.4131490000000004E-4</v>
      </c>
      <c r="FY338">
        <v>1.482755</v>
      </c>
      <c r="FZ338">
        <v>0.34661550000000002</v>
      </c>
      <c r="GA338">
        <v>26.60303</v>
      </c>
      <c r="GB338" s="1">
        <v>8.4934520000000001E-4</v>
      </c>
      <c r="GC338">
        <v>1.334708</v>
      </c>
      <c r="GD338">
        <v>0.3467751</v>
      </c>
      <c r="GE338">
        <v>26.26483</v>
      </c>
      <c r="GF338" s="1">
        <v>7.7204710000000002E-4</v>
      </c>
      <c r="GG338">
        <v>1.210494</v>
      </c>
      <c r="GH338">
        <v>0.34693839999999998</v>
      </c>
      <c r="GI338">
        <v>25.935749999999999</v>
      </c>
      <c r="GJ338" s="1">
        <v>7.0681539999999999E-4</v>
      </c>
      <c r="GK338">
        <v>1.1057110000000001</v>
      </c>
      <c r="GL338">
        <v>0.34708139999999998</v>
      </c>
      <c r="GM338">
        <v>25.74137</v>
      </c>
      <c r="GN338" s="1">
        <v>6.5134660000000001E-4</v>
      </c>
      <c r="GO338">
        <v>1.0167219999999999</v>
      </c>
      <c r="GP338">
        <v>0.34723470000000001</v>
      </c>
      <c r="GQ338">
        <v>25.637460000000001</v>
      </c>
      <c r="GR338" s="1">
        <v>6.0332859999999997E-4</v>
      </c>
      <c r="GS338">
        <v>0.93980750000000002</v>
      </c>
      <c r="GT338">
        <v>0.34738570000000002</v>
      </c>
      <c r="GU338">
        <v>25.58145</v>
      </c>
      <c r="GV338" s="1">
        <v>5.6194109999999997E-4</v>
      </c>
      <c r="GW338">
        <v>0.87350709999999998</v>
      </c>
      <c r="GX338">
        <v>0.34751870000000001</v>
      </c>
      <c r="GY338">
        <v>25.793510000000001</v>
      </c>
      <c r="GZ338" s="1">
        <v>5.2617940000000002E-4</v>
      </c>
      <c r="HA338">
        <v>0.81635979999999997</v>
      </c>
      <c r="HB338">
        <v>0.34766219999999998</v>
      </c>
      <c r="HC338">
        <v>26.248100000000001</v>
      </c>
      <c r="HD338" s="1">
        <v>4.948121E-4</v>
      </c>
      <c r="HE338">
        <v>0.76624910000000002</v>
      </c>
      <c r="HF338">
        <v>0.34779559999999998</v>
      </c>
      <c r="HG338">
        <v>26.572410000000001</v>
      </c>
      <c r="HH338" s="1">
        <v>4.6699349999999997E-4</v>
      </c>
      <c r="HI338">
        <v>0.72189519999999996</v>
      </c>
      <c r="HJ338">
        <v>0.34793400000000002</v>
      </c>
      <c r="HK338">
        <v>26.43749</v>
      </c>
      <c r="HL338" s="1">
        <v>4.4243899999999998E-4</v>
      </c>
      <c r="HM338">
        <v>0.68272690000000003</v>
      </c>
      <c r="HN338">
        <v>0.34806579999999998</v>
      </c>
      <c r="HO338">
        <v>25.805099999999999</v>
      </c>
      <c r="HP338" s="1">
        <v>4.205907E-4</v>
      </c>
      <c r="HQ338">
        <v>0.64794739999999995</v>
      </c>
      <c r="HR338">
        <v>0.34819600000000001</v>
      </c>
      <c r="HS338">
        <v>25.250299999999999</v>
      </c>
      <c r="HT338" s="1">
        <v>4.0077370000000001E-4</v>
      </c>
      <c r="HU338">
        <v>0.61646380000000001</v>
      </c>
      <c r="HV338">
        <v>0.34832030000000003</v>
      </c>
      <c r="HW338">
        <v>24.876480000000001</v>
      </c>
      <c r="HX338" s="1">
        <v>3.8252659999999999E-4</v>
      </c>
      <c r="HY338">
        <v>0.58752210000000005</v>
      </c>
      <c r="HZ338">
        <v>0.34845159999999997</v>
      </c>
      <c r="IA338">
        <v>25.012609999999999</v>
      </c>
      <c r="IB338" s="1">
        <v>3.6590119999999998E-4</v>
      </c>
      <c r="IC338">
        <v>0.56114209999999998</v>
      </c>
      <c r="ID338">
        <v>0.34857880000000002</v>
      </c>
      <c r="IE338">
        <v>25.511089999999999</v>
      </c>
      <c r="IF338" s="1">
        <v>3.5067680000000002E-4</v>
      </c>
      <c r="IG338">
        <v>0.53706900000000002</v>
      </c>
      <c r="IH338">
        <v>0.34868179999999999</v>
      </c>
      <c r="II338">
        <v>25.889990000000001</v>
      </c>
      <c r="IJ338" s="1">
        <v>3.36724E-4</v>
      </c>
      <c r="IK338">
        <v>0.51505239999999997</v>
      </c>
      <c r="IL338">
        <v>0.34878379999999998</v>
      </c>
      <c r="IM338">
        <v>26.044370000000001</v>
      </c>
      <c r="IN338" s="1">
        <v>3.240265E-4</v>
      </c>
      <c r="IO338">
        <v>0.49505209999999999</v>
      </c>
      <c r="IP338">
        <v>0.34886630000000002</v>
      </c>
      <c r="IQ338">
        <v>25.739850000000001</v>
      </c>
      <c r="IR338" s="1">
        <v>3.1234980000000002E-4</v>
      </c>
      <c r="IS338">
        <v>0.47672360000000003</v>
      </c>
      <c r="IT338">
        <v>0.34894389999999997</v>
      </c>
      <c r="IU338">
        <v>25.219639999999998</v>
      </c>
      <c r="IV338" s="1">
        <v>3.015006E-4</v>
      </c>
      <c r="IW338">
        <v>0.45977079999999998</v>
      </c>
      <c r="IX338">
        <v>0.34903699999999999</v>
      </c>
      <c r="IY338">
        <v>24.874880000000001</v>
      </c>
      <c r="IZ338" s="1">
        <v>2.9122250000000001E-4</v>
      </c>
      <c r="JA338">
        <v>0.44369229999999998</v>
      </c>
      <c r="JB338">
        <v>0.34913420000000001</v>
      </c>
      <c r="JC338">
        <v>24.738050000000001</v>
      </c>
      <c r="JD338" s="1">
        <v>2.814472E-4</v>
      </c>
      <c r="JE338">
        <v>0.4283766</v>
      </c>
      <c r="JF338">
        <v>0.3492305</v>
      </c>
      <c r="JG338">
        <v>25.1706</v>
      </c>
      <c r="JH338" s="1">
        <v>2.7218339999999998E-4</v>
      </c>
      <c r="JI338">
        <v>0.41384070000000001</v>
      </c>
      <c r="JJ338">
        <v>0.34931839999999997</v>
      </c>
      <c r="JK338">
        <v>25.744669999999999</v>
      </c>
      <c r="JL338" s="1">
        <v>2.6350190000000001E-4</v>
      </c>
      <c r="JM338">
        <v>0.40021899999999999</v>
      </c>
      <c r="JN338">
        <v>0.34940169999999998</v>
      </c>
      <c r="JO338">
        <v>26.121759999999998</v>
      </c>
      <c r="JP338" s="1">
        <v>2.552586E-4</v>
      </c>
      <c r="JQ338">
        <v>0.3873433</v>
      </c>
      <c r="JR338">
        <v>0.34947899999999998</v>
      </c>
      <c r="JS338">
        <v>26.274750000000001</v>
      </c>
      <c r="JT338" s="1">
        <v>2.4726750000000002E-4</v>
      </c>
      <c r="JU338">
        <v>0.37487989999999999</v>
      </c>
      <c r="JV338">
        <v>0.34954190000000002</v>
      </c>
      <c r="JW338">
        <v>26.107250000000001</v>
      </c>
      <c r="JX338" s="1">
        <v>2.3945610000000001E-4</v>
      </c>
      <c r="JY338">
        <v>0.36274040000000002</v>
      </c>
      <c r="JZ338">
        <v>0.34960350000000001</v>
      </c>
      <c r="KA338">
        <v>25.703209999999999</v>
      </c>
      <c r="KB338" s="1">
        <v>2.3184860000000001E-4</v>
      </c>
      <c r="KC338">
        <v>0.35091339999999999</v>
      </c>
      <c r="KD338">
        <v>0.34966380000000002</v>
      </c>
      <c r="KE338">
        <v>25.357880000000002</v>
      </c>
      <c r="KF338" s="1">
        <v>2.2459199999999999E-4</v>
      </c>
      <c r="KG338">
        <v>0.33964709999999998</v>
      </c>
      <c r="KH338">
        <v>0.34971629999999998</v>
      </c>
      <c r="KI338">
        <v>25.136209999999998</v>
      </c>
      <c r="KJ338" s="1">
        <v>2.1780789999999999E-4</v>
      </c>
      <c r="KK338">
        <v>0.32911509999999999</v>
      </c>
      <c r="KL338">
        <v>0.3497673</v>
      </c>
      <c r="KM338">
        <v>25.434889999999999</v>
      </c>
      <c r="KN338" s="1">
        <v>2.112832E-4</v>
      </c>
      <c r="KO338">
        <v>0.31901600000000002</v>
      </c>
      <c r="KP338">
        <v>0.34981689999999999</v>
      </c>
      <c r="KQ338">
        <v>26.01718</v>
      </c>
      <c r="KR338" s="1">
        <v>2.0485229999999999E-4</v>
      </c>
      <c r="KS338">
        <v>0.30906169999999999</v>
      </c>
      <c r="KT338">
        <v>0.3498674</v>
      </c>
      <c r="KU338">
        <v>26.6053</v>
      </c>
      <c r="KV338" s="1">
        <v>1.9860120000000001E-4</v>
      </c>
      <c r="KW338">
        <v>0.29938690000000001</v>
      </c>
      <c r="KX338">
        <v>0.34991480000000003</v>
      </c>
      <c r="KY338">
        <v>27.06596</v>
      </c>
      <c r="KZ338" s="1">
        <v>1.9256540000000001E-4</v>
      </c>
      <c r="LA338">
        <v>0.29003990000000002</v>
      </c>
      <c r="LB338">
        <v>0.34996949999999999</v>
      </c>
      <c r="LC338">
        <v>26.98874</v>
      </c>
      <c r="LD338" s="1">
        <v>1.8679739999999999E-4</v>
      </c>
      <c r="LE338">
        <v>0.28110930000000001</v>
      </c>
      <c r="LF338">
        <v>0.35001320000000002</v>
      </c>
      <c r="LG338">
        <v>26.520199999999999</v>
      </c>
      <c r="LH338" s="1">
        <v>1.8134830000000001E-4</v>
      </c>
      <c r="LI338">
        <v>0.27267190000000002</v>
      </c>
      <c r="LJ338">
        <v>0.3500586</v>
      </c>
      <c r="LK338">
        <v>26.081230000000001</v>
      </c>
      <c r="LL338" s="1">
        <v>1.760365E-4</v>
      </c>
      <c r="LM338">
        <v>0.26446320000000001</v>
      </c>
      <c r="LN338">
        <v>0.35009940000000001</v>
      </c>
      <c r="LO338">
        <v>25.814530000000001</v>
      </c>
      <c r="LP338" s="1">
        <v>1.7092290000000001E-4</v>
      </c>
      <c r="LQ338">
        <v>0.25655749999999999</v>
      </c>
      <c r="LR338">
        <v>0.35013889999999998</v>
      </c>
      <c r="LS338">
        <v>26.26726</v>
      </c>
      <c r="LT338" s="1">
        <v>1.6598550000000001E-4</v>
      </c>
      <c r="LU338">
        <v>0.24894949999999999</v>
      </c>
      <c r="LV338">
        <v>0.35017340000000002</v>
      </c>
      <c r="LW338">
        <v>27.005939999999999</v>
      </c>
      <c r="LX338" s="1">
        <v>1.6115260000000001E-4</v>
      </c>
      <c r="LY338">
        <v>0.24150550000000001</v>
      </c>
      <c r="LZ338">
        <v>0.35021059999999998</v>
      </c>
      <c r="MA338">
        <v>27.660599999999999</v>
      </c>
      <c r="MB338" s="1">
        <v>1.5655629999999999E-4</v>
      </c>
      <c r="MC338">
        <v>0.23443359999999999</v>
      </c>
      <c r="MD338">
        <v>0.35025580000000001</v>
      </c>
      <c r="ME338">
        <v>28.153490000000001</v>
      </c>
      <c r="MF338" s="1">
        <v>1.521254E-4</v>
      </c>
      <c r="MG338">
        <v>0.22760920000000001</v>
      </c>
      <c r="MH338">
        <v>0.35029939999999998</v>
      </c>
      <c r="MI338">
        <v>28.112960000000001</v>
      </c>
      <c r="MJ338" s="1">
        <v>1.478227E-4</v>
      </c>
      <c r="MK338">
        <v>0.22100790000000001</v>
      </c>
      <c r="ML338">
        <v>0.3503349</v>
      </c>
      <c r="MM338">
        <v>27.73725</v>
      </c>
      <c r="MN338" s="1">
        <v>1.4374759999999999E-4</v>
      </c>
      <c r="MO338">
        <v>0.21473700000000001</v>
      </c>
      <c r="MP338">
        <v>0.35037449999999998</v>
      </c>
      <c r="MQ338">
        <v>27.395980000000002</v>
      </c>
      <c r="MR338" s="1">
        <v>1.398987E-4</v>
      </c>
      <c r="MS338">
        <v>0.20881759999999999</v>
      </c>
      <c r="MT338">
        <v>0.35041719999999998</v>
      </c>
      <c r="MU338">
        <v>27.095210000000002</v>
      </c>
      <c r="MV338" s="1">
        <v>1.3611919999999999E-4</v>
      </c>
      <c r="MW338">
        <v>0.20302590000000001</v>
      </c>
      <c r="MX338">
        <v>0.35045480000000001</v>
      </c>
      <c r="MY338">
        <v>26.989979999999999</v>
      </c>
      <c r="MZ338" s="1">
        <v>1.3243749999999999E-4</v>
      </c>
      <c r="NA338">
        <v>0.1973878</v>
      </c>
      <c r="NB338">
        <v>0.35049400000000003</v>
      </c>
      <c r="NC338">
        <v>27.161480000000001</v>
      </c>
      <c r="ND338" s="1">
        <v>1.289626E-4</v>
      </c>
      <c r="NE338">
        <v>0.1920618</v>
      </c>
      <c r="NF338">
        <v>0.35052729999999999</v>
      </c>
      <c r="NG338">
        <v>27.583400000000001</v>
      </c>
      <c r="NH338" s="1">
        <v>1.2560100000000001E-4</v>
      </c>
      <c r="NI338">
        <v>0.1869286</v>
      </c>
      <c r="NJ338">
        <v>0.35056520000000002</v>
      </c>
      <c r="NK338">
        <v>27.674800000000001</v>
      </c>
      <c r="NL338" s="1">
        <v>1.222276E-4</v>
      </c>
      <c r="NM338">
        <v>0.1817839</v>
      </c>
      <c r="NN338">
        <v>0.3505954</v>
      </c>
      <c r="NO338">
        <v>27.373449999999998</v>
      </c>
      <c r="NP338" s="1">
        <v>1.188928E-4</v>
      </c>
      <c r="NQ338">
        <v>0.17670759999999999</v>
      </c>
      <c r="NR338">
        <v>0.35062850000000001</v>
      </c>
      <c r="NS338">
        <v>27.000810000000001</v>
      </c>
      <c r="NT338" s="1">
        <v>1.1561649999999999E-4</v>
      </c>
      <c r="NU338">
        <v>0.1717274</v>
      </c>
      <c r="NV338">
        <v>0.35065770000000002</v>
      </c>
      <c r="NW338">
        <v>26.65202</v>
      </c>
      <c r="NX338" s="1">
        <v>1.124479E-4</v>
      </c>
      <c r="NY338">
        <v>0.16690869999999999</v>
      </c>
      <c r="NZ338">
        <v>0.350688</v>
      </c>
      <c r="OA338">
        <v>26.43356</v>
      </c>
      <c r="OB338" s="1">
        <v>1.094309E-4</v>
      </c>
      <c r="OC338">
        <v>0.16232009999999999</v>
      </c>
      <c r="OD338">
        <v>0.35072379999999997</v>
      </c>
      <c r="OE338">
        <v>26.71236</v>
      </c>
      <c r="OF338" s="1">
        <v>1.065209E-4</v>
      </c>
      <c r="OG338">
        <v>0.15790480000000001</v>
      </c>
      <c r="OH338">
        <v>0.35075109999999998</v>
      </c>
      <c r="OI338">
        <v>27.27768</v>
      </c>
      <c r="OJ338" s="1">
        <v>1.0364370000000001E-4</v>
      </c>
      <c r="OK338">
        <v>0.15354429999999999</v>
      </c>
    </row>
    <row r="339" spans="1:401" x14ac:dyDescent="0.35">
      <c r="A339">
        <v>345</v>
      </c>
      <c r="B339" t="s">
        <v>4</v>
      </c>
      <c r="C339" t="s">
        <v>181</v>
      </c>
      <c r="D339" t="s">
        <v>343</v>
      </c>
      <c r="E339">
        <v>1130.366</v>
      </c>
      <c r="F339">
        <v>0.72820940000000001</v>
      </c>
      <c r="G339">
        <v>26.495909999999999</v>
      </c>
      <c r="H339">
        <v>0</v>
      </c>
      <c r="I339">
        <v>0</v>
      </c>
      <c r="J339">
        <v>0.7291822</v>
      </c>
      <c r="K339">
        <v>26.45722</v>
      </c>
      <c r="L339">
        <v>0</v>
      </c>
      <c r="M339">
        <v>0</v>
      </c>
      <c r="N339">
        <v>0.72996229999999995</v>
      </c>
      <c r="O339">
        <v>26.38297</v>
      </c>
      <c r="P339">
        <v>0</v>
      </c>
      <c r="Q339">
        <v>0</v>
      </c>
      <c r="R339">
        <v>0.73058639999999997</v>
      </c>
      <c r="S339">
        <v>26.159980000000001</v>
      </c>
      <c r="T339">
        <v>0</v>
      </c>
      <c r="U339">
        <v>0</v>
      </c>
      <c r="V339">
        <v>0.73107569999999999</v>
      </c>
      <c r="W339">
        <v>25.969860000000001</v>
      </c>
      <c r="X339">
        <v>0</v>
      </c>
      <c r="Y339">
        <v>0</v>
      </c>
      <c r="Z339">
        <v>0.73149839999999999</v>
      </c>
      <c r="AA339">
        <v>25.600059999999999</v>
      </c>
      <c r="AB339">
        <v>0</v>
      </c>
      <c r="AC339">
        <v>0</v>
      </c>
      <c r="AD339">
        <v>0.73182700000000001</v>
      </c>
      <c r="AE339">
        <v>25.160070000000001</v>
      </c>
      <c r="AF339">
        <v>0</v>
      </c>
      <c r="AG339">
        <v>0</v>
      </c>
      <c r="AH339">
        <v>0.73209040000000003</v>
      </c>
      <c r="AI339">
        <v>24.862839999999998</v>
      </c>
      <c r="AJ339">
        <v>0</v>
      </c>
      <c r="AK339">
        <v>0</v>
      </c>
      <c r="AL339">
        <v>0.73231729999999995</v>
      </c>
      <c r="AM339">
        <v>24.728280000000002</v>
      </c>
      <c r="AN339">
        <v>0</v>
      </c>
      <c r="AO339">
        <v>0</v>
      </c>
      <c r="AP339">
        <v>0.73246829999999996</v>
      </c>
      <c r="AQ339">
        <v>25.098710000000001</v>
      </c>
      <c r="AR339">
        <v>0</v>
      </c>
      <c r="AS339">
        <v>0</v>
      </c>
      <c r="AT339">
        <v>0.73256710000000003</v>
      </c>
      <c r="AU339">
        <v>25.721689999999999</v>
      </c>
      <c r="AV339">
        <v>0</v>
      </c>
      <c r="AW339">
        <v>0</v>
      </c>
      <c r="AX339">
        <v>0.73259410000000003</v>
      </c>
      <c r="AY339">
        <v>26.097480000000001</v>
      </c>
      <c r="AZ339">
        <v>0</v>
      </c>
      <c r="BA339">
        <v>0</v>
      </c>
      <c r="BB339">
        <v>0.73259339999999995</v>
      </c>
      <c r="BC339">
        <v>26.204650000000001</v>
      </c>
      <c r="BD339">
        <v>0</v>
      </c>
      <c r="BE339">
        <v>0</v>
      </c>
      <c r="BF339">
        <v>0.73256489999999996</v>
      </c>
      <c r="BG339">
        <v>25.854880000000001</v>
      </c>
      <c r="BH339">
        <v>0</v>
      </c>
      <c r="BI339">
        <v>0</v>
      </c>
      <c r="BJ339">
        <v>0.7325161</v>
      </c>
      <c r="BK339">
        <v>25.170349999999999</v>
      </c>
      <c r="BL339">
        <v>0</v>
      </c>
      <c r="BM339" s="1">
        <v>4.4812149999999998E-37</v>
      </c>
      <c r="BN339">
        <v>0.7324503</v>
      </c>
      <c r="BO339">
        <v>24.568989999999999</v>
      </c>
      <c r="BP339" s="1">
        <v>2.205855E-25</v>
      </c>
      <c r="BQ339" s="1">
        <v>1.4899680000000001E-22</v>
      </c>
      <c r="BR339">
        <v>0.73239299999999996</v>
      </c>
      <c r="BS339">
        <v>24.140519999999999</v>
      </c>
      <c r="BT339" s="1">
        <v>2.6212580000000002E-18</v>
      </c>
      <c r="BU339" s="1">
        <v>1.7915229999999998E-15</v>
      </c>
      <c r="BV339">
        <v>0.73240269999999996</v>
      </c>
      <c r="BW339">
        <v>24.191649999999999</v>
      </c>
      <c r="BX339" s="1">
        <v>1.587021E-10</v>
      </c>
      <c r="BY339" s="1">
        <v>1.2279559999999999E-7</v>
      </c>
      <c r="BZ339">
        <v>0.7324929</v>
      </c>
      <c r="CA339">
        <v>24.56072</v>
      </c>
      <c r="CB339" s="1">
        <v>7.3010339999999995E-7</v>
      </c>
      <c r="CC339" s="1">
        <v>6.0127409999999998E-4</v>
      </c>
      <c r="CD339">
        <v>0.73270369999999996</v>
      </c>
      <c r="CE339">
        <v>24.866209999999999</v>
      </c>
      <c r="CF339" s="1">
        <v>2.8919349999999999E-4</v>
      </c>
      <c r="CG339">
        <v>0.24742539999999999</v>
      </c>
      <c r="CH339">
        <v>0.73295770000000005</v>
      </c>
      <c r="CI339">
        <v>25.107289999999999</v>
      </c>
      <c r="CJ339" s="1">
        <v>2.2941409999999999E-2</v>
      </c>
      <c r="CK339">
        <v>20.28105</v>
      </c>
      <c r="CL339">
        <v>0.73324630000000002</v>
      </c>
      <c r="CM339">
        <v>25.050180000000001</v>
      </c>
      <c r="CN339">
        <v>0.53561289999999995</v>
      </c>
      <c r="CO339">
        <v>487.5213</v>
      </c>
      <c r="CP339">
        <v>0.73358610000000002</v>
      </c>
      <c r="CQ339">
        <v>24.646070000000002</v>
      </c>
      <c r="CR339">
        <v>4.6181000000000001</v>
      </c>
      <c r="CS339">
        <v>4312.1620000000003</v>
      </c>
      <c r="CT339">
        <v>0.7339407</v>
      </c>
      <c r="CU339">
        <v>24.264790000000001</v>
      </c>
      <c r="CV339">
        <v>17.183119999999999</v>
      </c>
      <c r="CW339">
        <v>16414.37</v>
      </c>
      <c r="CX339">
        <v>0.73433809999999999</v>
      </c>
      <c r="CY339">
        <v>23.99953</v>
      </c>
      <c r="CZ339">
        <v>31.028670000000002</v>
      </c>
      <c r="DA339">
        <v>30247.93</v>
      </c>
      <c r="DB339">
        <v>0.73480650000000003</v>
      </c>
      <c r="DC339">
        <v>24.281189999999999</v>
      </c>
      <c r="DD339">
        <v>29.852679999999999</v>
      </c>
      <c r="DE339">
        <v>29631.45</v>
      </c>
      <c r="DF339">
        <v>0.7353575</v>
      </c>
      <c r="DG339">
        <v>24.861619999999998</v>
      </c>
      <c r="DH339">
        <v>16.496320000000001</v>
      </c>
      <c r="DI339">
        <v>16636.78</v>
      </c>
      <c r="DJ339">
        <v>0.73600969999999999</v>
      </c>
      <c r="DK339">
        <v>25.423159999999999</v>
      </c>
      <c r="DL339">
        <v>5.5871550000000001</v>
      </c>
      <c r="DM339">
        <v>5713.8609999999999</v>
      </c>
      <c r="DN339">
        <v>0.73669569999999995</v>
      </c>
      <c r="DO339">
        <v>25.89808</v>
      </c>
      <c r="DP339">
        <v>1.2294179999999999</v>
      </c>
      <c r="DQ339">
        <v>1272.4259999999999</v>
      </c>
      <c r="DR339">
        <v>0.73741860000000004</v>
      </c>
      <c r="DS339">
        <v>25.861160000000002</v>
      </c>
      <c r="DT339">
        <v>0.18906010000000001</v>
      </c>
      <c r="DU339">
        <v>197.3476</v>
      </c>
      <c r="DV339">
        <v>0.73814939999999996</v>
      </c>
      <c r="DW339">
        <v>25.543710000000001</v>
      </c>
      <c r="DX339" s="1">
        <v>2.5652040000000001E-2</v>
      </c>
      <c r="DY339">
        <v>26.622309999999999</v>
      </c>
      <c r="DZ339">
        <v>0.74129299999999998</v>
      </c>
      <c r="EA339">
        <v>25.291429999999998</v>
      </c>
      <c r="EB339" s="1">
        <v>6.9772920000000004E-3</v>
      </c>
      <c r="EC339">
        <v>6.967632</v>
      </c>
      <c r="ED339">
        <v>0.74548689999999995</v>
      </c>
      <c r="EE339">
        <v>25.121980000000001</v>
      </c>
      <c r="EF339" s="1">
        <v>4.6887070000000003E-3</v>
      </c>
      <c r="EG339">
        <v>4.590452</v>
      </c>
      <c r="EH339">
        <v>0.74985550000000001</v>
      </c>
      <c r="EI339">
        <v>25.387139999999999</v>
      </c>
      <c r="EJ339" s="1">
        <v>3.870718E-3</v>
      </c>
      <c r="EK339">
        <v>3.7672119999999998</v>
      </c>
      <c r="EL339">
        <v>0.75416830000000001</v>
      </c>
      <c r="EM339">
        <v>25.993099999999998</v>
      </c>
      <c r="EN339" s="1">
        <v>3.2646229999999999E-3</v>
      </c>
      <c r="EO339">
        <v>3.1634709999999999</v>
      </c>
      <c r="EP339">
        <v>0.75867859999999998</v>
      </c>
      <c r="EQ339">
        <v>26.59423</v>
      </c>
      <c r="ER339" s="1">
        <v>2.770654E-3</v>
      </c>
      <c r="ES339">
        <v>2.672968</v>
      </c>
      <c r="ET339">
        <v>0.76296900000000001</v>
      </c>
      <c r="EU339">
        <v>26.960349999999998</v>
      </c>
      <c r="EV339" s="1">
        <v>2.3652119999999998E-3</v>
      </c>
      <c r="EW339">
        <v>2.2722169999999999</v>
      </c>
      <c r="EX339">
        <v>0.7672774</v>
      </c>
      <c r="EY339">
        <v>26.780629999999999</v>
      </c>
      <c r="EZ339" s="1">
        <v>2.0330389999999999E-3</v>
      </c>
      <c r="FA339">
        <v>1.9449510000000001</v>
      </c>
      <c r="FB339">
        <v>0.77162399999999998</v>
      </c>
      <c r="FC339">
        <v>26.266120000000001</v>
      </c>
      <c r="FD339" s="1">
        <v>1.7600890000000001E-3</v>
      </c>
      <c r="FE339">
        <v>1.6768259999999999</v>
      </c>
      <c r="FF339">
        <v>0.77584839999999999</v>
      </c>
      <c r="FG339">
        <v>25.813079999999999</v>
      </c>
      <c r="FH339" s="1">
        <v>1.5351679999999999E-3</v>
      </c>
      <c r="FI339">
        <v>1.456548</v>
      </c>
      <c r="FJ339">
        <v>0.78061959999999997</v>
      </c>
      <c r="FK339">
        <v>25.51033</v>
      </c>
      <c r="FL339" s="1">
        <v>1.3490850000000001E-3</v>
      </c>
      <c r="FM339">
        <v>1.274251</v>
      </c>
      <c r="FN339">
        <v>0.7854719</v>
      </c>
      <c r="FO339">
        <v>25.77187</v>
      </c>
      <c r="FP339" s="1">
        <v>1.1933829999999999E-3</v>
      </c>
      <c r="FQ339">
        <v>1.1221000000000001</v>
      </c>
      <c r="FR339">
        <v>0.79035500000000003</v>
      </c>
      <c r="FS339">
        <v>26.296050000000001</v>
      </c>
      <c r="FT339" s="1">
        <v>1.0623270000000001E-3</v>
      </c>
      <c r="FU339">
        <v>0.99437929999999997</v>
      </c>
      <c r="FV339">
        <v>0.79502919999999999</v>
      </c>
      <c r="FW339">
        <v>26.565460000000002</v>
      </c>
      <c r="FX339" s="1">
        <v>9.5136750000000001E-4</v>
      </c>
      <c r="FY339">
        <v>0.88672379999999995</v>
      </c>
      <c r="FZ339">
        <v>0.79975099999999999</v>
      </c>
      <c r="GA339">
        <v>26.635739999999998</v>
      </c>
      <c r="GB339" s="1">
        <v>8.5780939999999999E-4</v>
      </c>
      <c r="GC339">
        <v>0.79609940000000001</v>
      </c>
      <c r="GD339">
        <v>0.80424200000000001</v>
      </c>
      <c r="GE339">
        <v>26.308450000000001</v>
      </c>
      <c r="GF339" s="1">
        <v>7.7915139999999998E-4</v>
      </c>
      <c r="GG339">
        <v>0.72015249999999997</v>
      </c>
      <c r="GH339">
        <v>0.808813</v>
      </c>
      <c r="GI339">
        <v>25.973469999999999</v>
      </c>
      <c r="GJ339" s="1">
        <v>7.1281860000000003E-4</v>
      </c>
      <c r="GK339">
        <v>0.65614439999999996</v>
      </c>
      <c r="GL339">
        <v>0.81332260000000001</v>
      </c>
      <c r="GM339">
        <v>25.771979999999999</v>
      </c>
      <c r="GN339" s="1">
        <v>6.564737E-4</v>
      </c>
      <c r="GO339">
        <v>0.60186030000000001</v>
      </c>
      <c r="GP339">
        <v>0.81781910000000002</v>
      </c>
      <c r="GQ339">
        <v>25.65972</v>
      </c>
      <c r="GR339" s="1">
        <v>6.0778290000000005E-4</v>
      </c>
      <c r="GS339">
        <v>0.55504920000000002</v>
      </c>
      <c r="GT339">
        <v>0.82227689999999998</v>
      </c>
      <c r="GU339">
        <v>25.60172</v>
      </c>
      <c r="GV339" s="1">
        <v>5.6577540000000005E-4</v>
      </c>
      <c r="GW339">
        <v>0.51468290000000005</v>
      </c>
      <c r="GX339">
        <v>0.82646940000000002</v>
      </c>
      <c r="GY339">
        <v>25.817409999999999</v>
      </c>
      <c r="GZ339" s="1">
        <v>5.2950920000000002E-4</v>
      </c>
      <c r="HA339">
        <v>0.47996280000000002</v>
      </c>
      <c r="HB339">
        <v>0.83054300000000003</v>
      </c>
      <c r="HC339">
        <v>26.278179999999999</v>
      </c>
      <c r="HD339" s="1">
        <v>4.97741E-4</v>
      </c>
      <c r="HE339">
        <v>0.44959110000000002</v>
      </c>
      <c r="HF339">
        <v>0.83446469999999995</v>
      </c>
      <c r="HG339">
        <v>26.61356</v>
      </c>
      <c r="HH339" s="1">
        <v>4.6957150000000002E-4</v>
      </c>
      <c r="HI339">
        <v>0.42273270000000002</v>
      </c>
      <c r="HJ339">
        <v>0.83844689999999999</v>
      </c>
      <c r="HK339">
        <v>26.482030000000002</v>
      </c>
      <c r="HL339" s="1">
        <v>4.4471940000000002E-4</v>
      </c>
      <c r="HM339">
        <v>0.3990245</v>
      </c>
      <c r="HN339">
        <v>0.84218499999999996</v>
      </c>
      <c r="HO339">
        <v>25.858160000000002</v>
      </c>
      <c r="HP339" s="1">
        <v>4.226427E-4</v>
      </c>
      <c r="HQ339">
        <v>0.37803189999999998</v>
      </c>
      <c r="HR339">
        <v>0.84585169999999998</v>
      </c>
      <c r="HS339">
        <v>25.29036</v>
      </c>
      <c r="HT339" s="1">
        <v>4.026484E-4</v>
      </c>
      <c r="HU339">
        <v>0.35907020000000001</v>
      </c>
      <c r="HV339">
        <v>0.8493501</v>
      </c>
      <c r="HW339">
        <v>24.904250000000001</v>
      </c>
      <c r="HX339" s="1">
        <v>3.8423530000000002E-4</v>
      </c>
      <c r="HY339">
        <v>0.34166550000000001</v>
      </c>
      <c r="HZ339">
        <v>0.85280529999999999</v>
      </c>
      <c r="IA339">
        <v>25.025980000000001</v>
      </c>
      <c r="IB339" s="1">
        <v>3.6745259999999998E-4</v>
      </c>
      <c r="IC339">
        <v>0.3258141</v>
      </c>
      <c r="ID339">
        <v>0.85596490000000003</v>
      </c>
      <c r="IE339">
        <v>25.522010000000002</v>
      </c>
      <c r="IF339" s="1">
        <v>3.5210560000000001E-4</v>
      </c>
      <c r="IG339">
        <v>0.31140210000000002</v>
      </c>
      <c r="IH339">
        <v>0.85892009999999996</v>
      </c>
      <c r="II339">
        <v>25.915310000000002</v>
      </c>
      <c r="IJ339" s="1">
        <v>3.380193E-4</v>
      </c>
      <c r="IK339">
        <v>0.29822490000000001</v>
      </c>
      <c r="IL339">
        <v>0.86170080000000004</v>
      </c>
      <c r="IM339">
        <v>26.081189999999999</v>
      </c>
      <c r="IN339" s="1">
        <v>3.2519880000000001E-4</v>
      </c>
      <c r="IO339">
        <v>0.28626950000000001</v>
      </c>
      <c r="IP339">
        <v>0.86414150000000001</v>
      </c>
      <c r="IQ339">
        <v>25.785080000000001</v>
      </c>
      <c r="IR339" s="1">
        <v>3.1342650000000001E-4</v>
      </c>
      <c r="IS339">
        <v>0.27536739999999998</v>
      </c>
      <c r="IT339">
        <v>0.86619539999999995</v>
      </c>
      <c r="IU339">
        <v>25.26351</v>
      </c>
      <c r="IV339" s="1">
        <v>3.0250619999999998E-4</v>
      </c>
      <c r="IW339">
        <v>0.26533499999999999</v>
      </c>
      <c r="IX339">
        <v>0.86851310000000004</v>
      </c>
      <c r="IY339">
        <v>24.904</v>
      </c>
      <c r="IZ339" s="1">
        <v>2.9218469999999999E-4</v>
      </c>
      <c r="JA339">
        <v>0.25581769999999998</v>
      </c>
      <c r="JB339">
        <v>0.87106070000000002</v>
      </c>
      <c r="JC339">
        <v>24.761050000000001</v>
      </c>
      <c r="JD339" s="1">
        <v>2.8236610000000002E-4</v>
      </c>
      <c r="JE339">
        <v>0.2467328</v>
      </c>
      <c r="JF339">
        <v>0.87361809999999995</v>
      </c>
      <c r="JG339">
        <v>25.183689999999999</v>
      </c>
      <c r="JH339" s="1">
        <v>2.7304770000000003E-4</v>
      </c>
      <c r="JI339">
        <v>0.23810290000000001</v>
      </c>
      <c r="JJ339">
        <v>0.87626150000000003</v>
      </c>
      <c r="JK339">
        <v>25.762599999999999</v>
      </c>
      <c r="JL339" s="1">
        <v>2.6431000000000002E-4</v>
      </c>
      <c r="JM339">
        <v>0.23000709999999999</v>
      </c>
      <c r="JN339">
        <v>0.8787121</v>
      </c>
      <c r="JO339">
        <v>26.14706</v>
      </c>
      <c r="JP339" s="1">
        <v>2.5603689999999999E-4</v>
      </c>
      <c r="JQ339">
        <v>0.2223928</v>
      </c>
      <c r="JR339">
        <v>0.88103010000000004</v>
      </c>
      <c r="JS339">
        <v>26.303879999999999</v>
      </c>
      <c r="JT339" s="1">
        <v>2.4802029999999999E-4</v>
      </c>
      <c r="JU339">
        <v>0.21504380000000001</v>
      </c>
      <c r="JV339">
        <v>0.88336040000000005</v>
      </c>
      <c r="JW339">
        <v>26.14058</v>
      </c>
      <c r="JX339" s="1">
        <v>2.4019110000000001E-4</v>
      </c>
      <c r="JY339">
        <v>0.20789450000000001</v>
      </c>
      <c r="JZ339">
        <v>0.88569359999999997</v>
      </c>
      <c r="KA339">
        <v>25.736560000000001</v>
      </c>
      <c r="KB339" s="1">
        <v>2.3255969999999999E-4</v>
      </c>
      <c r="KC339">
        <v>0.20093169999999999</v>
      </c>
      <c r="KD339">
        <v>0.88791560000000003</v>
      </c>
      <c r="KE339">
        <v>25.386869999999998</v>
      </c>
      <c r="KF339" s="1">
        <v>2.252612E-4</v>
      </c>
      <c r="KG339">
        <v>0.19429740000000001</v>
      </c>
      <c r="KH339">
        <v>0.89014170000000004</v>
      </c>
      <c r="KI339">
        <v>25.161570000000001</v>
      </c>
      <c r="KJ339" s="1">
        <v>2.1842960000000001E-4</v>
      </c>
      <c r="KK339">
        <v>0.188087</v>
      </c>
      <c r="KL339">
        <v>0.89236260000000001</v>
      </c>
      <c r="KM339">
        <v>25.45337</v>
      </c>
      <c r="KN339" s="1">
        <v>2.1189399999999999E-4</v>
      </c>
      <c r="KO339">
        <v>0.18216489999999999</v>
      </c>
      <c r="KP339">
        <v>0.89460090000000003</v>
      </c>
      <c r="KQ339">
        <v>26.030560000000001</v>
      </c>
      <c r="KR339" s="1">
        <v>2.0545329999999999E-4</v>
      </c>
      <c r="KS339">
        <v>0.1763333</v>
      </c>
      <c r="KT339">
        <v>0.89696200000000004</v>
      </c>
      <c r="KU339">
        <v>26.622620000000001</v>
      </c>
      <c r="KV339" s="1">
        <v>1.991815E-4</v>
      </c>
      <c r="KW339">
        <v>0.17065420000000001</v>
      </c>
      <c r="KX339">
        <v>0.89945019999999998</v>
      </c>
      <c r="KY339">
        <v>27.08914</v>
      </c>
      <c r="KZ339" s="1">
        <v>1.9313070000000001E-4</v>
      </c>
      <c r="LA339">
        <v>0.16516829999999999</v>
      </c>
      <c r="LB339">
        <v>0.90182589999999996</v>
      </c>
      <c r="LC339">
        <v>27.021609999999999</v>
      </c>
      <c r="LD339" s="1">
        <v>1.8732800000000001E-4</v>
      </c>
      <c r="LE339">
        <v>0.15992229999999999</v>
      </c>
      <c r="LF339">
        <v>0.90431569999999994</v>
      </c>
      <c r="LG339">
        <v>26.559670000000001</v>
      </c>
      <c r="LH339" s="1">
        <v>1.8185249999999999E-4</v>
      </c>
      <c r="LI339">
        <v>0.1549625</v>
      </c>
      <c r="LJ339">
        <v>0.90683009999999997</v>
      </c>
      <c r="LK339">
        <v>26.116769999999999</v>
      </c>
      <c r="LL339" s="1">
        <v>1.7653300000000001E-4</v>
      </c>
      <c r="LM339">
        <v>0.15015800000000001</v>
      </c>
      <c r="LN339">
        <v>0.90934499999999996</v>
      </c>
      <c r="LO339">
        <v>25.84562</v>
      </c>
      <c r="LP339" s="1">
        <v>1.713962E-4</v>
      </c>
      <c r="LQ339">
        <v>0.14552029999999999</v>
      </c>
      <c r="LR339">
        <v>0.91176170000000001</v>
      </c>
      <c r="LS339">
        <v>26.282859999999999</v>
      </c>
      <c r="LT339" s="1">
        <v>1.664456E-4</v>
      </c>
      <c r="LU339">
        <v>0.1410718</v>
      </c>
      <c r="LV339">
        <v>0.91418489999999997</v>
      </c>
      <c r="LW339">
        <v>27.018630000000002</v>
      </c>
      <c r="LX339" s="1">
        <v>1.6159750000000001E-4</v>
      </c>
      <c r="LY339">
        <v>0.1367237</v>
      </c>
      <c r="LZ339">
        <v>0.91650149999999997</v>
      </c>
      <c r="MA339">
        <v>27.680669999999999</v>
      </c>
      <c r="MB339" s="1">
        <v>1.569795E-4</v>
      </c>
      <c r="MC339">
        <v>0.13259470000000001</v>
      </c>
      <c r="MD339">
        <v>0.91898270000000004</v>
      </c>
      <c r="ME339">
        <v>28.18159</v>
      </c>
      <c r="MF339" s="1">
        <v>1.5253789999999999E-4</v>
      </c>
      <c r="MG339">
        <v>0.1286146</v>
      </c>
      <c r="MH339">
        <v>0.92121180000000003</v>
      </c>
      <c r="MI339">
        <v>28.145309999999998</v>
      </c>
      <c r="MJ339" s="1">
        <v>1.4821530000000001E-4</v>
      </c>
      <c r="MK339">
        <v>0.1247707</v>
      </c>
      <c r="ML339">
        <v>0.92358019999999996</v>
      </c>
      <c r="MM339">
        <v>27.772189999999998</v>
      </c>
      <c r="MN339" s="1">
        <v>1.4411639999999999E-4</v>
      </c>
      <c r="MO339">
        <v>0.1211107</v>
      </c>
      <c r="MP339">
        <v>0.92597790000000002</v>
      </c>
      <c r="MQ339">
        <v>27.422509999999999</v>
      </c>
      <c r="MR339" s="1">
        <v>1.402512E-4</v>
      </c>
      <c r="MS339">
        <v>0.11765970000000001</v>
      </c>
      <c r="MT339">
        <v>0.9282646</v>
      </c>
      <c r="MU339">
        <v>27.120100000000001</v>
      </c>
      <c r="MV339" s="1">
        <v>1.3646789999999999E-4</v>
      </c>
      <c r="MW339">
        <v>0.1143021</v>
      </c>
      <c r="MX339">
        <v>0.93054800000000004</v>
      </c>
      <c r="MY339">
        <v>27.008369999999999</v>
      </c>
      <c r="MZ339" s="1">
        <v>1.3277260000000001E-4</v>
      </c>
      <c r="NA339">
        <v>0.111029</v>
      </c>
      <c r="NB339">
        <v>0.93274020000000002</v>
      </c>
      <c r="NC339">
        <v>27.183489999999999</v>
      </c>
      <c r="ND339" s="1">
        <v>1.2927850000000001E-4</v>
      </c>
      <c r="NE339">
        <v>0.107935</v>
      </c>
      <c r="NF339">
        <v>0.93493409999999999</v>
      </c>
      <c r="NG339">
        <v>27.6065</v>
      </c>
      <c r="NH339" s="1">
        <v>1.2591030000000001E-4</v>
      </c>
      <c r="NI339">
        <v>0.1049645</v>
      </c>
      <c r="NJ339">
        <v>0.93713970000000002</v>
      </c>
      <c r="NK339">
        <v>27.706399999999999</v>
      </c>
      <c r="NL339" s="1">
        <v>1.225392E-4</v>
      </c>
      <c r="NM339">
        <v>0.1019999</v>
      </c>
      <c r="NN339">
        <v>0.93922479999999997</v>
      </c>
      <c r="NO339">
        <v>27.408300000000001</v>
      </c>
      <c r="NP339" s="1">
        <v>1.191972E-4</v>
      </c>
      <c r="NQ339" s="1">
        <v>9.9074190000000006E-2</v>
      </c>
      <c r="NR339">
        <v>0.9413241</v>
      </c>
      <c r="NS339">
        <v>27.034949999999998</v>
      </c>
      <c r="NT339" s="1">
        <v>1.1591349999999999E-4</v>
      </c>
      <c r="NU339" s="1">
        <v>9.6206970000000003E-2</v>
      </c>
      <c r="NV339">
        <v>0.94329830000000003</v>
      </c>
      <c r="NW339">
        <v>26.67915</v>
      </c>
      <c r="NX339" s="1">
        <v>1.127302E-4</v>
      </c>
      <c r="NY339" s="1">
        <v>9.3432169999999995E-2</v>
      </c>
      <c r="NZ339">
        <v>0.94541679999999995</v>
      </c>
      <c r="OA339">
        <v>26.452390000000001</v>
      </c>
      <c r="OB339" s="1">
        <v>1.0970229999999999E-4</v>
      </c>
      <c r="OC339" s="1">
        <v>9.0789709999999996E-2</v>
      </c>
      <c r="OD339">
        <v>0.94743219999999995</v>
      </c>
      <c r="OE339">
        <v>26.727</v>
      </c>
      <c r="OF339" s="1">
        <v>1.067859E-4</v>
      </c>
      <c r="OG339" s="1">
        <v>8.8254659999999999E-2</v>
      </c>
      <c r="OH339">
        <v>0.94945060000000003</v>
      </c>
      <c r="OI339">
        <v>27.29448</v>
      </c>
      <c r="OJ339" s="1">
        <v>1.039053E-4</v>
      </c>
      <c r="OK339" s="1">
        <v>8.5754739999999996E-2</v>
      </c>
    </row>
    <row r="340" spans="1:401" x14ac:dyDescent="0.35">
      <c r="A340">
        <v>346</v>
      </c>
      <c r="B340" t="s">
        <v>4</v>
      </c>
      <c r="C340" t="s">
        <v>181</v>
      </c>
      <c r="D340" t="s">
        <v>344</v>
      </c>
      <c r="E340">
        <v>75.041759999999996</v>
      </c>
      <c r="F340">
        <v>1.522103</v>
      </c>
      <c r="G340">
        <v>26.50282</v>
      </c>
      <c r="H340">
        <v>0</v>
      </c>
      <c r="I340">
        <v>0</v>
      </c>
      <c r="J340">
        <v>1.523242</v>
      </c>
      <c r="K340">
        <v>26.462060000000001</v>
      </c>
      <c r="L340">
        <v>0</v>
      </c>
      <c r="M340">
        <v>0</v>
      </c>
      <c r="N340">
        <v>1.524068</v>
      </c>
      <c r="O340">
        <v>26.38974</v>
      </c>
      <c r="P340">
        <v>0</v>
      </c>
      <c r="Q340">
        <v>0</v>
      </c>
      <c r="R340">
        <v>1.524613</v>
      </c>
      <c r="S340">
        <v>26.171859999999999</v>
      </c>
      <c r="T340">
        <v>0</v>
      </c>
      <c r="U340">
        <v>0</v>
      </c>
      <c r="V340">
        <v>1.5249779999999999</v>
      </c>
      <c r="W340">
        <v>25.983989999999999</v>
      </c>
      <c r="X340">
        <v>0</v>
      </c>
      <c r="Y340">
        <v>0</v>
      </c>
      <c r="Z340">
        <v>1.52521</v>
      </c>
      <c r="AA340">
        <v>25.619209999999999</v>
      </c>
      <c r="AB340">
        <v>0</v>
      </c>
      <c r="AC340">
        <v>0</v>
      </c>
      <c r="AD340">
        <v>1.5253030000000001</v>
      </c>
      <c r="AE340">
        <v>25.177530000000001</v>
      </c>
      <c r="AF340">
        <v>0</v>
      </c>
      <c r="AG340">
        <v>0</v>
      </c>
      <c r="AH340">
        <v>1.5253159999999999</v>
      </c>
      <c r="AI340">
        <v>24.875219999999999</v>
      </c>
      <c r="AJ340">
        <v>0</v>
      </c>
      <c r="AK340">
        <v>0</v>
      </c>
      <c r="AL340">
        <v>1.5252730000000001</v>
      </c>
      <c r="AM340">
        <v>24.733889999999999</v>
      </c>
      <c r="AN340">
        <v>0</v>
      </c>
      <c r="AO340">
        <v>0</v>
      </c>
      <c r="AP340">
        <v>1.525091</v>
      </c>
      <c r="AQ340">
        <v>25.097619999999999</v>
      </c>
      <c r="AR340">
        <v>0</v>
      </c>
      <c r="AS340">
        <v>0</v>
      </c>
      <c r="AT340">
        <v>1.5247919999999999</v>
      </c>
      <c r="AU340">
        <v>25.720569999999999</v>
      </c>
      <c r="AV340">
        <v>0</v>
      </c>
      <c r="AW340">
        <v>0</v>
      </c>
      <c r="AX340">
        <v>1.5244420000000001</v>
      </c>
      <c r="AY340">
        <v>26.101469999999999</v>
      </c>
      <c r="AZ340">
        <v>0</v>
      </c>
      <c r="BA340">
        <v>0</v>
      </c>
      <c r="BB340">
        <v>1.5240069999999999</v>
      </c>
      <c r="BC340">
        <v>26.218150000000001</v>
      </c>
      <c r="BD340">
        <v>0</v>
      </c>
      <c r="BE340">
        <v>0</v>
      </c>
      <c r="BF340">
        <v>1.523584</v>
      </c>
      <c r="BG340">
        <v>25.878150000000002</v>
      </c>
      <c r="BH340">
        <v>0</v>
      </c>
      <c r="BI340">
        <v>0</v>
      </c>
      <c r="BJ340">
        <v>1.52315</v>
      </c>
      <c r="BK340">
        <v>25.196400000000001</v>
      </c>
      <c r="BL340">
        <v>0</v>
      </c>
      <c r="BM340">
        <v>0</v>
      </c>
      <c r="BN340">
        <v>1.5226930000000001</v>
      </c>
      <c r="BO340">
        <v>24.590070000000001</v>
      </c>
      <c r="BP340" s="1">
        <v>6.4156890000000004E-26</v>
      </c>
      <c r="BQ340" s="1">
        <v>2.66402E-24</v>
      </c>
      <c r="BR340">
        <v>1.522305</v>
      </c>
      <c r="BS340">
        <v>24.154820000000001</v>
      </c>
      <c r="BT340" s="1">
        <v>6.6232579999999999E-19</v>
      </c>
      <c r="BU340" s="1">
        <v>2.7405869999999999E-17</v>
      </c>
      <c r="BV340">
        <v>1.5220530000000001</v>
      </c>
      <c r="BW340">
        <v>24.19697</v>
      </c>
      <c r="BX340" s="1">
        <v>8.6439530000000001E-11</v>
      </c>
      <c r="BY340" s="1">
        <v>3.6457089999999999E-9</v>
      </c>
      <c r="BZ340">
        <v>1.522035</v>
      </c>
      <c r="CA340">
        <v>24.561150000000001</v>
      </c>
      <c r="CB340" s="1">
        <v>4.7615970000000002E-7</v>
      </c>
      <c r="CC340" s="1">
        <v>2.0165540000000001E-5</v>
      </c>
      <c r="CD340">
        <v>1.5221739999999999</v>
      </c>
      <c r="CE340">
        <v>24.868649999999999</v>
      </c>
      <c r="CF340" s="1">
        <v>2.089185E-4</v>
      </c>
      <c r="CG340" s="1">
        <v>8.8731409999999993E-3</v>
      </c>
      <c r="CH340">
        <v>1.522411</v>
      </c>
      <c r="CI340">
        <v>25.11307</v>
      </c>
      <c r="CJ340" s="1">
        <v>1.7951689999999999E-2</v>
      </c>
      <c r="CK340">
        <v>0.76371</v>
      </c>
      <c r="CL340">
        <v>1.5227459999999999</v>
      </c>
      <c r="CM340">
        <v>25.062519999999999</v>
      </c>
      <c r="CN340">
        <v>0.44822889999999999</v>
      </c>
      <c r="CO340">
        <v>19.101890000000001</v>
      </c>
      <c r="CP340">
        <v>1.523129</v>
      </c>
      <c r="CQ340">
        <v>24.66198</v>
      </c>
      <c r="CR340">
        <v>4.0973569999999997</v>
      </c>
      <c r="CS340">
        <v>174.81360000000001</v>
      </c>
      <c r="CT340">
        <v>1.5235620000000001</v>
      </c>
      <c r="CU340">
        <v>24.277979999999999</v>
      </c>
      <c r="CV340">
        <v>16.057300000000001</v>
      </c>
      <c r="CW340">
        <v>685.77329999999995</v>
      </c>
      <c r="CX340">
        <v>1.5240499999999999</v>
      </c>
      <c r="CY340">
        <v>24.010919999999999</v>
      </c>
      <c r="CZ340">
        <v>30.37865</v>
      </c>
      <c r="DA340">
        <v>1298.5139999999999</v>
      </c>
      <c r="DB340">
        <v>1.524721</v>
      </c>
      <c r="DC340">
        <v>24.283609999999999</v>
      </c>
      <c r="DD340">
        <v>30.487130000000001</v>
      </c>
      <c r="DE340">
        <v>1304.009</v>
      </c>
      <c r="DF340">
        <v>1.525595</v>
      </c>
      <c r="DG340">
        <v>24.861339999999998</v>
      </c>
      <c r="DH340">
        <v>17.50459</v>
      </c>
      <c r="DI340">
        <v>749.06709999999998</v>
      </c>
      <c r="DJ340">
        <v>1.526572</v>
      </c>
      <c r="DK340">
        <v>25.423079999999999</v>
      </c>
      <c r="DL340">
        <v>6.1390219999999998</v>
      </c>
      <c r="DM340">
        <v>262.7817</v>
      </c>
      <c r="DN340">
        <v>1.5276130000000001</v>
      </c>
      <c r="DO340">
        <v>25.899059999999999</v>
      </c>
      <c r="DP340">
        <v>1.3937729999999999</v>
      </c>
      <c r="DQ340">
        <v>59.670140000000004</v>
      </c>
      <c r="DR340">
        <v>1.5286930000000001</v>
      </c>
      <c r="DS340">
        <v>25.87032</v>
      </c>
      <c r="DT340">
        <v>0.21962809999999999</v>
      </c>
      <c r="DU340">
        <v>9.4019499999999994</v>
      </c>
      <c r="DV340">
        <v>1.5297799999999999</v>
      </c>
      <c r="DW340">
        <v>25.553529999999999</v>
      </c>
      <c r="DX340" s="1">
        <v>2.9542410000000002E-2</v>
      </c>
      <c r="DY340">
        <v>1.263836</v>
      </c>
      <c r="DZ340">
        <v>1.531093</v>
      </c>
      <c r="EA340">
        <v>25.29936</v>
      </c>
      <c r="EB340" s="1">
        <v>7.3879389999999996E-3</v>
      </c>
      <c r="EC340">
        <v>0.31510159999999998</v>
      </c>
      <c r="ED340">
        <v>1.532637</v>
      </c>
      <c r="EE340">
        <v>25.128229999999999</v>
      </c>
      <c r="EF340" s="1">
        <v>4.7703069999999997E-3</v>
      </c>
      <c r="EG340">
        <v>0.2030303</v>
      </c>
      <c r="EH340">
        <v>1.5341590000000001</v>
      </c>
      <c r="EI340">
        <v>25.38673</v>
      </c>
      <c r="EJ340" s="1">
        <v>3.9203229999999999E-3</v>
      </c>
      <c r="EK340">
        <v>0.1666764</v>
      </c>
      <c r="EL340">
        <v>1.5355989999999999</v>
      </c>
      <c r="EM340">
        <v>25.992370000000001</v>
      </c>
      <c r="EN340" s="1">
        <v>3.3042919999999999E-3</v>
      </c>
      <c r="EO340">
        <v>0.14035929999999999</v>
      </c>
      <c r="EP340">
        <v>1.53701</v>
      </c>
      <c r="EQ340">
        <v>26.596489999999999</v>
      </c>
      <c r="ER340" s="1">
        <v>2.8031800000000002E-3</v>
      </c>
      <c r="ES340">
        <v>0.1189692</v>
      </c>
      <c r="ET340">
        <v>1.5383279999999999</v>
      </c>
      <c r="EU340">
        <v>26.96893</v>
      </c>
      <c r="EV340" s="1">
        <v>2.3917809999999999E-3</v>
      </c>
      <c r="EW340">
        <v>0.1014273</v>
      </c>
      <c r="EX340">
        <v>1.5395749999999999</v>
      </c>
      <c r="EY340">
        <v>26.797799999999999</v>
      </c>
      <c r="EZ340" s="1">
        <v>2.0548319999999999E-3</v>
      </c>
      <c r="FA340" s="1">
        <v>8.7073040000000004E-2</v>
      </c>
      <c r="FB340">
        <v>1.540743</v>
      </c>
      <c r="FC340">
        <v>26.285129999999999</v>
      </c>
      <c r="FD340" s="1">
        <v>1.7780319999999999E-3</v>
      </c>
      <c r="FE340" s="1">
        <v>7.5290609999999994E-2</v>
      </c>
      <c r="FF340">
        <v>1.541903</v>
      </c>
      <c r="FG340">
        <v>25.82788</v>
      </c>
      <c r="FH340" s="1">
        <v>1.549924E-3</v>
      </c>
      <c r="FI340" s="1">
        <v>6.5583069999999993E-2</v>
      </c>
      <c r="FJ340">
        <v>1.543393</v>
      </c>
      <c r="FK340">
        <v>25.520669999999999</v>
      </c>
      <c r="FL340" s="1">
        <v>1.361391E-3</v>
      </c>
      <c r="FM340">
        <v>5.75554E-2</v>
      </c>
      <c r="FN340">
        <v>1.544697</v>
      </c>
      <c r="FO340">
        <v>25.771719999999998</v>
      </c>
      <c r="FP340" s="1">
        <v>1.2037059999999999E-3</v>
      </c>
      <c r="FQ340" s="1">
        <v>5.0849180000000001E-2</v>
      </c>
      <c r="FR340">
        <v>1.545928</v>
      </c>
      <c r="FS340">
        <v>26.295839999999998</v>
      </c>
      <c r="FT340" s="1">
        <v>1.0710310000000001E-3</v>
      </c>
      <c r="FU340" s="1">
        <v>4.5210640000000003E-2</v>
      </c>
      <c r="FV340">
        <v>1.5470919999999999</v>
      </c>
      <c r="FW340">
        <v>26.570450000000001</v>
      </c>
      <c r="FX340" s="1">
        <v>9.5871569999999998E-4</v>
      </c>
      <c r="FY340" s="1">
        <v>4.0442329999999999E-2</v>
      </c>
      <c r="FZ340">
        <v>1.5482</v>
      </c>
      <c r="GA340">
        <v>26.64648</v>
      </c>
      <c r="GB340" s="1">
        <v>8.6400449999999998E-4</v>
      </c>
      <c r="GC340">
        <v>3.6422900000000001E-2</v>
      </c>
      <c r="GD340">
        <v>1.549283</v>
      </c>
      <c r="GE340">
        <v>26.324999999999999</v>
      </c>
      <c r="GF340" s="1">
        <v>7.8435780000000001E-4</v>
      </c>
      <c r="GG340" s="1">
        <v>3.3044459999999998E-2</v>
      </c>
      <c r="GH340">
        <v>1.5503690000000001</v>
      </c>
      <c r="GI340">
        <v>25.987500000000001</v>
      </c>
      <c r="GJ340" s="1">
        <v>7.1721679999999996E-4</v>
      </c>
      <c r="GK340">
        <v>3.0196899999999999E-2</v>
      </c>
      <c r="GL340">
        <v>1.551417</v>
      </c>
      <c r="GM340">
        <v>25.782129999999999</v>
      </c>
      <c r="GN340" s="1">
        <v>6.6023880000000001E-4</v>
      </c>
      <c r="GO340" s="1">
        <v>2.7780349999999999E-2</v>
      </c>
      <c r="GP340">
        <v>1.552475</v>
      </c>
      <c r="GQ340">
        <v>25.666229999999999</v>
      </c>
      <c r="GR340" s="1">
        <v>6.1105130000000004E-4</v>
      </c>
      <c r="GS340" s="1">
        <v>2.569546E-2</v>
      </c>
      <c r="GT340">
        <v>1.5535300000000001</v>
      </c>
      <c r="GU340">
        <v>25.60642</v>
      </c>
      <c r="GV340" s="1">
        <v>5.6858620000000001E-4</v>
      </c>
      <c r="GW340" s="1">
        <v>2.389521E-2</v>
      </c>
      <c r="GX340">
        <v>1.554489</v>
      </c>
      <c r="GY340">
        <v>25.819669999999999</v>
      </c>
      <c r="GZ340" s="1">
        <v>5.3195819999999998E-4</v>
      </c>
      <c r="HA340" s="1">
        <v>2.234384E-2</v>
      </c>
      <c r="HB340">
        <v>1.5554349999999999</v>
      </c>
      <c r="HC340">
        <v>26.281569999999999</v>
      </c>
      <c r="HD340" s="1">
        <v>4.9989089999999999E-4</v>
      </c>
      <c r="HE340" s="1">
        <v>2.098508E-2</v>
      </c>
      <c r="HF340">
        <v>1.556386</v>
      </c>
      <c r="HG340">
        <v>26.62303</v>
      </c>
      <c r="HH340" s="1">
        <v>4.7146900000000002E-4</v>
      </c>
      <c r="HI340" s="1">
        <v>1.9781050000000001E-2</v>
      </c>
      <c r="HJ340">
        <v>1.5573349999999999</v>
      </c>
      <c r="HK340">
        <v>26.50048</v>
      </c>
      <c r="HL340" s="1">
        <v>4.4639959999999998E-4</v>
      </c>
      <c r="HM340" s="1">
        <v>1.8719090000000001E-2</v>
      </c>
      <c r="HN340">
        <v>1.558287</v>
      </c>
      <c r="HO340">
        <v>25.881620000000002</v>
      </c>
      <c r="HP340" s="1">
        <v>4.2415209999999999E-4</v>
      </c>
      <c r="HQ340">
        <v>1.7776199999999999E-2</v>
      </c>
      <c r="HR340">
        <v>1.559185</v>
      </c>
      <c r="HS340">
        <v>25.3081</v>
      </c>
      <c r="HT340" s="1">
        <v>4.040259E-4</v>
      </c>
      <c r="HU340">
        <v>1.6924399999999999E-2</v>
      </c>
      <c r="HV340">
        <v>1.560106</v>
      </c>
      <c r="HW340">
        <v>24.915839999999999</v>
      </c>
      <c r="HX340" s="1">
        <v>3.8549679999999998E-4</v>
      </c>
      <c r="HY340" s="1">
        <v>1.6139790000000001E-2</v>
      </c>
      <c r="HZ340">
        <v>1.560991</v>
      </c>
      <c r="IA340">
        <v>25.025659999999998</v>
      </c>
      <c r="IB340" s="1">
        <v>3.6859559999999998E-4</v>
      </c>
      <c r="IC340" s="1">
        <v>1.5424190000000001E-2</v>
      </c>
      <c r="ID340">
        <v>1.5618609999999999</v>
      </c>
      <c r="IE340">
        <v>25.521000000000001</v>
      </c>
      <c r="IF340" s="1">
        <v>3.5315740000000002E-4</v>
      </c>
      <c r="IG340" s="1">
        <v>1.477083E-2</v>
      </c>
      <c r="IH340">
        <v>1.5626009999999999</v>
      </c>
      <c r="II340">
        <v>25.9191</v>
      </c>
      <c r="IJ340" s="1">
        <v>3.3897750000000003E-4</v>
      </c>
      <c r="IK340" s="1">
        <v>1.417176E-2</v>
      </c>
      <c r="IL340">
        <v>1.5633410000000001</v>
      </c>
      <c r="IM340">
        <v>26.091380000000001</v>
      </c>
      <c r="IN340" s="1">
        <v>3.2606639999999999E-4</v>
      </c>
      <c r="IO340" s="1">
        <v>1.362649E-2</v>
      </c>
      <c r="IP340">
        <v>1.563847</v>
      </c>
      <c r="IQ340">
        <v>25.804780000000001</v>
      </c>
      <c r="IR340" s="1">
        <v>3.142199E-4</v>
      </c>
      <c r="IS340" s="1">
        <v>1.312762E-2</v>
      </c>
      <c r="IT340">
        <v>1.564384</v>
      </c>
      <c r="IU340">
        <v>25.28304</v>
      </c>
      <c r="IV340" s="1">
        <v>3.0324639999999999E-4</v>
      </c>
      <c r="IW340" s="1">
        <v>1.266522E-2</v>
      </c>
      <c r="IX340">
        <v>1.5650790000000001</v>
      </c>
      <c r="IY340">
        <v>24.91629</v>
      </c>
      <c r="IZ340" s="1">
        <v>2.9289339999999999E-4</v>
      </c>
      <c r="JA340" s="1">
        <v>1.222822E-2</v>
      </c>
      <c r="JB340">
        <v>1.5658339999999999</v>
      </c>
      <c r="JC340">
        <v>24.766649999999998</v>
      </c>
      <c r="JD340" s="1">
        <v>2.8304520000000001E-4</v>
      </c>
      <c r="JE340" s="1">
        <v>1.181243E-2</v>
      </c>
      <c r="JF340">
        <v>1.5665420000000001</v>
      </c>
      <c r="JG340">
        <v>25.183160000000001</v>
      </c>
      <c r="JH340" s="1">
        <v>2.736851E-4</v>
      </c>
      <c r="JI340" s="1">
        <v>1.141693E-2</v>
      </c>
      <c r="JJ340">
        <v>1.567202</v>
      </c>
      <c r="JK340">
        <v>25.7624</v>
      </c>
      <c r="JL340" s="1">
        <v>2.6491140000000003E-4</v>
      </c>
      <c r="JM340" s="1">
        <v>1.1046739999999999E-2</v>
      </c>
      <c r="JN340">
        <v>1.567804</v>
      </c>
      <c r="JO340">
        <v>26.150670000000002</v>
      </c>
      <c r="JP340" s="1">
        <v>2.5661109999999999E-4</v>
      </c>
      <c r="JQ340" s="1">
        <v>1.069722E-2</v>
      </c>
      <c r="JR340">
        <v>1.568338</v>
      </c>
      <c r="JS340">
        <v>26.311990000000002</v>
      </c>
      <c r="JT340" s="1">
        <v>2.485764E-4</v>
      </c>
      <c r="JU340" s="1">
        <v>1.035895E-2</v>
      </c>
      <c r="JV340">
        <v>1.5688610000000001</v>
      </c>
      <c r="JW340">
        <v>26.154769999999999</v>
      </c>
      <c r="JX340" s="1">
        <v>2.407342E-4</v>
      </c>
      <c r="JY340">
        <v>1.0029400000000001E-2</v>
      </c>
      <c r="JZ340">
        <v>1.569366</v>
      </c>
      <c r="KA340">
        <v>25.75131</v>
      </c>
      <c r="KB340" s="1">
        <v>2.3308620000000001E-4</v>
      </c>
      <c r="KC340" s="1">
        <v>9.7079450000000008E-3</v>
      </c>
      <c r="KD340">
        <v>1.5698319999999999</v>
      </c>
      <c r="KE340">
        <v>25.39941</v>
      </c>
      <c r="KF340" s="1">
        <v>2.2575850000000001E-4</v>
      </c>
      <c r="KG340" s="1">
        <v>9.4003560000000003E-3</v>
      </c>
      <c r="KH340">
        <v>1.570249</v>
      </c>
      <c r="KI340">
        <v>25.17005</v>
      </c>
      <c r="KJ340" s="1">
        <v>2.188894E-4</v>
      </c>
      <c r="KK340" s="1">
        <v>9.1123030000000004E-3</v>
      </c>
      <c r="KL340">
        <v>1.5706800000000001</v>
      </c>
      <c r="KM340">
        <v>25.453779999999998</v>
      </c>
      <c r="KN340" s="1">
        <v>2.1234619999999999E-4</v>
      </c>
      <c r="KO340" s="1">
        <v>8.8379760000000009E-3</v>
      </c>
      <c r="KP340">
        <v>1.571118</v>
      </c>
      <c r="KQ340">
        <v>26.029720000000001</v>
      </c>
      <c r="KR340" s="1">
        <v>2.0589879999999999E-4</v>
      </c>
      <c r="KS340" s="1">
        <v>8.5673569999999994E-3</v>
      </c>
      <c r="KT340">
        <v>1.571553</v>
      </c>
      <c r="KU340">
        <v>26.62227</v>
      </c>
      <c r="KV340" s="1">
        <v>1.9961140000000001E-4</v>
      </c>
      <c r="KW340" s="1">
        <v>8.3038279999999992E-3</v>
      </c>
      <c r="KX340">
        <v>1.57199</v>
      </c>
      <c r="KY340">
        <v>27.092300000000002</v>
      </c>
      <c r="KZ340" s="1">
        <v>1.9354760000000001E-4</v>
      </c>
      <c r="LA340" s="1">
        <v>8.0495779999999999E-3</v>
      </c>
      <c r="LB340">
        <v>1.5724050000000001</v>
      </c>
      <c r="LC340">
        <v>27.035219999999999</v>
      </c>
      <c r="LD340" s="1">
        <v>1.8772170000000001E-4</v>
      </c>
      <c r="LE340" s="1">
        <v>7.805406E-3</v>
      </c>
      <c r="LF340">
        <v>1.5728409999999999</v>
      </c>
      <c r="LG340">
        <v>26.577279999999998</v>
      </c>
      <c r="LH340" s="1">
        <v>1.8222560000000001E-4</v>
      </c>
      <c r="LI340" s="1">
        <v>7.5750499999999998E-3</v>
      </c>
      <c r="LJ340">
        <v>1.5732459999999999</v>
      </c>
      <c r="LK340">
        <v>26.132210000000001</v>
      </c>
      <c r="LL340">
        <v>1.7689999999999999E-4</v>
      </c>
      <c r="LM340" s="1">
        <v>7.3519910000000004E-3</v>
      </c>
      <c r="LN340">
        <v>1.5736319999999999</v>
      </c>
      <c r="LO340">
        <v>25.85501</v>
      </c>
      <c r="LP340" s="1">
        <v>1.7174719999999999E-4</v>
      </c>
      <c r="LQ340" s="1">
        <v>7.1361469999999998E-3</v>
      </c>
      <c r="LR340">
        <v>1.57403</v>
      </c>
      <c r="LS340">
        <v>26.282229999999998</v>
      </c>
      <c r="LT340" s="1">
        <v>1.6678679999999999E-4</v>
      </c>
      <c r="LU340" s="1">
        <v>6.9285529999999996E-3</v>
      </c>
      <c r="LV340">
        <v>1.574389</v>
      </c>
      <c r="LW340">
        <v>27.017389999999999</v>
      </c>
      <c r="LX340" s="1">
        <v>1.6192830000000001E-4</v>
      </c>
      <c r="LY340" s="1">
        <v>6.7252450000000004E-3</v>
      </c>
      <c r="LZ340">
        <v>1.5747409999999999</v>
      </c>
      <c r="MA340">
        <v>27.68046</v>
      </c>
      <c r="MB340" s="1">
        <v>1.5729430000000001E-4</v>
      </c>
      <c r="MC340" s="1">
        <v>6.5315360000000001E-3</v>
      </c>
      <c r="MD340">
        <v>1.575142</v>
      </c>
      <c r="ME340">
        <v>28.186160000000001</v>
      </c>
      <c r="MF340" s="1">
        <v>1.528438E-4</v>
      </c>
      <c r="MG340" s="1">
        <v>6.3452220000000002E-3</v>
      </c>
      <c r="MH340">
        <v>1.5755380000000001</v>
      </c>
      <c r="MI340">
        <v>28.159130000000001</v>
      </c>
      <c r="MJ340" s="1">
        <v>1.4850740000000001E-4</v>
      </c>
      <c r="MK340" s="1">
        <v>6.163969E-3</v>
      </c>
      <c r="ML340">
        <v>1.575898</v>
      </c>
      <c r="MM340">
        <v>27.78734</v>
      </c>
      <c r="MN340" s="1">
        <v>1.443913E-4</v>
      </c>
      <c r="MO340" s="1">
        <v>5.9917089999999996E-3</v>
      </c>
      <c r="MP340">
        <v>1.576281</v>
      </c>
      <c r="MQ340">
        <v>27.43439</v>
      </c>
      <c r="MR340" s="1">
        <v>1.40514E-4</v>
      </c>
      <c r="MS340" s="1">
        <v>5.8294699999999998E-3</v>
      </c>
      <c r="MT340">
        <v>1.5766549999999999</v>
      </c>
      <c r="MU340">
        <v>27.130500000000001</v>
      </c>
      <c r="MV340" s="1">
        <v>1.367277E-4</v>
      </c>
      <c r="MW340" s="1">
        <v>5.671153E-3</v>
      </c>
      <c r="MX340">
        <v>1.5770109999999999</v>
      </c>
      <c r="MY340">
        <v>27.014679999999998</v>
      </c>
      <c r="MZ340" s="1">
        <v>1.3302259999999999E-4</v>
      </c>
      <c r="NA340" s="1">
        <v>5.516394E-3</v>
      </c>
      <c r="NB340">
        <v>1.5773919999999999</v>
      </c>
      <c r="NC340">
        <v>27.187719999999999</v>
      </c>
      <c r="ND340" s="1">
        <v>1.295151E-4</v>
      </c>
      <c r="NE340" s="1">
        <v>5.369642E-3</v>
      </c>
      <c r="NF340">
        <v>1.5777369999999999</v>
      </c>
      <c r="NG340">
        <v>27.611160000000002</v>
      </c>
      <c r="NH340" s="1">
        <v>1.2614200000000001E-4</v>
      </c>
      <c r="NI340" s="1">
        <v>5.228824E-3</v>
      </c>
      <c r="NJ340">
        <v>1.578063</v>
      </c>
      <c r="NK340">
        <v>27.717500000000001</v>
      </c>
      <c r="NL340" s="1">
        <v>1.2277109999999999E-4</v>
      </c>
      <c r="NM340" s="1">
        <v>5.0881440000000002E-3</v>
      </c>
      <c r="NN340">
        <v>1.5783959999999999</v>
      </c>
      <c r="NO340">
        <v>27.423359999999999</v>
      </c>
      <c r="NP340" s="1">
        <v>1.194238E-4</v>
      </c>
      <c r="NQ340" s="1">
        <v>4.9484890000000004E-3</v>
      </c>
      <c r="NR340">
        <v>1.5787230000000001</v>
      </c>
      <c r="NS340">
        <v>27.049790000000002</v>
      </c>
      <c r="NT340" s="1">
        <v>1.16136E-4</v>
      </c>
      <c r="NU340" s="1">
        <v>4.8114009999999999E-3</v>
      </c>
      <c r="NV340">
        <v>1.5790249999999999</v>
      </c>
      <c r="NW340">
        <v>26.691479999999999</v>
      </c>
      <c r="NX340" s="1">
        <v>1.129416E-4</v>
      </c>
      <c r="NY340" s="1">
        <v>4.6780930000000004E-3</v>
      </c>
      <c r="NZ340">
        <v>1.579324</v>
      </c>
      <c r="OA340">
        <v>26.458870000000001</v>
      </c>
      <c r="OB340" s="1">
        <v>1.0990510000000001E-4</v>
      </c>
      <c r="OC340" s="1">
        <v>4.5514860000000004E-3</v>
      </c>
      <c r="OD340">
        <v>1.579669</v>
      </c>
      <c r="OE340">
        <v>26.72673</v>
      </c>
      <c r="OF340" s="1">
        <v>1.069831E-4</v>
      </c>
      <c r="OG340">
        <v>4.4297E-3</v>
      </c>
      <c r="OH340">
        <v>1.579985</v>
      </c>
      <c r="OI340">
        <v>27.294219999999999</v>
      </c>
      <c r="OJ340" s="1">
        <v>1.041003E-4</v>
      </c>
      <c r="OK340" s="1">
        <v>4.309472E-3</v>
      </c>
    </row>
    <row r="341" spans="1:401" x14ac:dyDescent="0.35">
      <c r="A341">
        <v>347</v>
      </c>
      <c r="B341" t="s">
        <v>4</v>
      </c>
      <c r="C341" t="s">
        <v>181</v>
      </c>
      <c r="D341" t="s">
        <v>1161</v>
      </c>
      <c r="E341">
        <v>41.175429999999999</v>
      </c>
      <c r="F341">
        <v>1.5157700000000001</v>
      </c>
      <c r="G341">
        <v>26.503489999999999</v>
      </c>
      <c r="H341">
        <v>0</v>
      </c>
      <c r="I341">
        <v>0</v>
      </c>
      <c r="J341">
        <v>1.5167710000000001</v>
      </c>
      <c r="K341">
        <v>26.462489999999999</v>
      </c>
      <c r="L341">
        <v>0</v>
      </c>
      <c r="M341">
        <v>0</v>
      </c>
      <c r="N341">
        <v>1.517477</v>
      </c>
      <c r="O341">
        <v>26.390370000000001</v>
      </c>
      <c r="P341">
        <v>0</v>
      </c>
      <c r="Q341">
        <v>0</v>
      </c>
      <c r="R341">
        <v>1.5179400000000001</v>
      </c>
      <c r="S341">
        <v>26.173030000000001</v>
      </c>
      <c r="T341">
        <v>0</v>
      </c>
      <c r="U341">
        <v>0</v>
      </c>
      <c r="V341">
        <v>1.518216</v>
      </c>
      <c r="W341">
        <v>25.98536</v>
      </c>
      <c r="X341">
        <v>0</v>
      </c>
      <c r="Y341">
        <v>0</v>
      </c>
      <c r="Z341">
        <v>1.5183690000000001</v>
      </c>
      <c r="AA341">
        <v>25.621110000000002</v>
      </c>
      <c r="AB341">
        <v>0</v>
      </c>
      <c r="AC341">
        <v>0</v>
      </c>
      <c r="AD341">
        <v>1.5183930000000001</v>
      </c>
      <c r="AE341">
        <v>25.179290000000002</v>
      </c>
      <c r="AF341">
        <v>0</v>
      </c>
      <c r="AG341">
        <v>0</v>
      </c>
      <c r="AH341">
        <v>1.518343</v>
      </c>
      <c r="AI341">
        <v>24.876449999999998</v>
      </c>
      <c r="AJ341">
        <v>0</v>
      </c>
      <c r="AK341">
        <v>0</v>
      </c>
      <c r="AL341">
        <v>1.518241</v>
      </c>
      <c r="AM341">
        <v>24.734390000000001</v>
      </c>
      <c r="AN341">
        <v>0</v>
      </c>
      <c r="AO341">
        <v>0</v>
      </c>
      <c r="AP341">
        <v>1.517987</v>
      </c>
      <c r="AQ341">
        <v>25.097149999999999</v>
      </c>
      <c r="AR341">
        <v>0</v>
      </c>
      <c r="AS341">
        <v>0</v>
      </c>
      <c r="AT341">
        <v>1.5176449999999999</v>
      </c>
      <c r="AU341">
        <v>25.72006</v>
      </c>
      <c r="AV341">
        <v>0</v>
      </c>
      <c r="AW341">
        <v>0</v>
      </c>
      <c r="AX341">
        <v>1.5172570000000001</v>
      </c>
      <c r="AY341">
        <v>26.101710000000001</v>
      </c>
      <c r="AZ341">
        <v>0</v>
      </c>
      <c r="BA341">
        <v>0</v>
      </c>
      <c r="BB341">
        <v>1.516791</v>
      </c>
      <c r="BC341">
        <v>26.21942</v>
      </c>
      <c r="BD341">
        <v>0</v>
      </c>
      <c r="BE341">
        <v>0</v>
      </c>
      <c r="BF341">
        <v>1.51634</v>
      </c>
      <c r="BG341">
        <v>25.880479999999999</v>
      </c>
      <c r="BH341">
        <v>0</v>
      </c>
      <c r="BI341">
        <v>0</v>
      </c>
      <c r="BJ341">
        <v>1.5158609999999999</v>
      </c>
      <c r="BK341">
        <v>25.19904</v>
      </c>
      <c r="BL341">
        <v>0</v>
      </c>
      <c r="BM341">
        <v>0</v>
      </c>
      <c r="BN341">
        <v>1.5154069999999999</v>
      </c>
      <c r="BO341">
        <v>24.592220000000001</v>
      </c>
      <c r="BP341" s="1">
        <v>5.9354910000000005E-26</v>
      </c>
      <c r="BQ341" s="1">
        <v>1.3486990000000001E-24</v>
      </c>
      <c r="BR341">
        <v>1.515001</v>
      </c>
      <c r="BS341">
        <v>24.15625</v>
      </c>
      <c r="BT341" s="1">
        <v>6.0719420000000003E-19</v>
      </c>
      <c r="BU341" s="1">
        <v>1.376394E-17</v>
      </c>
      <c r="BV341">
        <v>1.514729</v>
      </c>
      <c r="BW341">
        <v>24.197430000000001</v>
      </c>
      <c r="BX341" s="1">
        <v>8.3248650000000006E-11</v>
      </c>
      <c r="BY341" s="1">
        <v>1.9141150000000001E-9</v>
      </c>
      <c r="BZ341">
        <v>1.514661</v>
      </c>
      <c r="CA341">
        <v>24.56108</v>
      </c>
      <c r="CB341" s="1">
        <v>4.6383650000000001E-7</v>
      </c>
      <c r="CC341" s="1">
        <v>1.069747E-5</v>
      </c>
      <c r="CD341">
        <v>1.5147630000000001</v>
      </c>
      <c r="CE341">
        <v>24.868760000000002</v>
      </c>
      <c r="CF341" s="1">
        <v>2.048083E-4</v>
      </c>
      <c r="CG341" s="1">
        <v>4.7343120000000001E-3</v>
      </c>
      <c r="CH341">
        <v>1.5149790000000001</v>
      </c>
      <c r="CI341">
        <v>25.113510000000002</v>
      </c>
      <c r="CJ341" s="1">
        <v>1.7683939999999999E-2</v>
      </c>
      <c r="CK341">
        <v>0.40928100000000001</v>
      </c>
      <c r="CL341">
        <v>1.515247</v>
      </c>
      <c r="CM341">
        <v>25.063749999999999</v>
      </c>
      <c r="CN341">
        <v>0.4433281</v>
      </c>
      <c r="CO341">
        <v>10.27488</v>
      </c>
      <c r="CP341">
        <v>1.5155799999999999</v>
      </c>
      <c r="CQ341">
        <v>24.663589999999999</v>
      </c>
      <c r="CR341">
        <v>4.0668340000000001</v>
      </c>
      <c r="CS341">
        <v>94.336560000000006</v>
      </c>
      <c r="CT341">
        <v>1.515962</v>
      </c>
      <c r="CU341">
        <v>24.279309999999999</v>
      </c>
      <c r="CV341">
        <v>15.987920000000001</v>
      </c>
      <c r="CW341">
        <v>371.14789999999999</v>
      </c>
      <c r="CX341">
        <v>1.516419</v>
      </c>
      <c r="CY341">
        <v>24.01201</v>
      </c>
      <c r="CZ341">
        <v>30.33418</v>
      </c>
      <c r="DA341">
        <v>704.63760000000002</v>
      </c>
      <c r="DB341">
        <v>1.517031</v>
      </c>
      <c r="DC341">
        <v>24.283670000000001</v>
      </c>
      <c r="DD341">
        <v>30.52299</v>
      </c>
      <c r="DE341">
        <v>709.35739999999998</v>
      </c>
      <c r="DF341">
        <v>1.5178370000000001</v>
      </c>
      <c r="DG341">
        <v>24.861059999999998</v>
      </c>
      <c r="DH341">
        <v>17.56814</v>
      </c>
      <c r="DI341">
        <v>408.40879999999999</v>
      </c>
      <c r="DJ341">
        <v>1.518759</v>
      </c>
      <c r="DK341">
        <v>25.422889999999999</v>
      </c>
      <c r="DL341">
        <v>6.175408</v>
      </c>
      <c r="DM341">
        <v>143.58099999999999</v>
      </c>
      <c r="DN341">
        <v>1.519717</v>
      </c>
      <c r="DO341">
        <v>25.899010000000001</v>
      </c>
      <c r="DP341">
        <v>1.4049929999999999</v>
      </c>
      <c r="DQ341">
        <v>32.667740000000002</v>
      </c>
      <c r="DR341">
        <v>1.5207109999999999</v>
      </c>
      <c r="DS341">
        <v>25.871230000000001</v>
      </c>
      <c r="DT341">
        <v>0.2217797</v>
      </c>
      <c r="DU341">
        <v>5.1556699999999998</v>
      </c>
      <c r="DV341">
        <v>1.5217309999999999</v>
      </c>
      <c r="DW341">
        <v>25.55453</v>
      </c>
      <c r="DX341">
        <v>2.98234E-2</v>
      </c>
      <c r="DY341">
        <v>0.69284029999999996</v>
      </c>
      <c r="DZ341">
        <v>1.5229379999999999</v>
      </c>
      <c r="EA341">
        <v>25.3001</v>
      </c>
      <c r="EB341" s="1">
        <v>7.4176310000000001E-3</v>
      </c>
      <c r="EC341">
        <v>0.17184169999999999</v>
      </c>
      <c r="ED341">
        <v>1.524402</v>
      </c>
      <c r="EE341">
        <v>25.12876</v>
      </c>
      <c r="EF341" s="1">
        <v>4.7757140000000003E-3</v>
      </c>
      <c r="EG341">
        <v>0.11041049999999999</v>
      </c>
      <c r="EH341">
        <v>1.5257970000000001</v>
      </c>
      <c r="EI341">
        <v>25.386399999999998</v>
      </c>
      <c r="EJ341" s="1">
        <v>3.9234430000000004E-3</v>
      </c>
      <c r="EK341" s="1">
        <v>9.0607640000000003E-2</v>
      </c>
      <c r="EL341">
        <v>1.5271330000000001</v>
      </c>
      <c r="EM341">
        <v>25.991900000000001</v>
      </c>
      <c r="EN341" s="1">
        <v>3.3067790000000001E-3</v>
      </c>
      <c r="EO341" s="1">
        <v>7.629379E-2</v>
      </c>
      <c r="EP341">
        <v>1.528397</v>
      </c>
      <c r="EQ341">
        <v>26.596440000000001</v>
      </c>
      <c r="ER341" s="1">
        <v>2.805217E-3</v>
      </c>
      <c r="ES341" s="1">
        <v>6.4661369999999996E-2</v>
      </c>
      <c r="ET341">
        <v>1.5296129999999999</v>
      </c>
      <c r="EU341">
        <v>26.969580000000001</v>
      </c>
      <c r="EV341" s="1">
        <v>2.3934500000000001E-3</v>
      </c>
      <c r="EW341" s="1">
        <v>5.5122949999999997E-2</v>
      </c>
      <c r="EX341">
        <v>1.53074</v>
      </c>
      <c r="EY341">
        <v>26.79945</v>
      </c>
      <c r="EZ341" s="1">
        <v>2.056202E-3</v>
      </c>
      <c r="FA341" s="1">
        <v>4.7317970000000001E-2</v>
      </c>
      <c r="FB341">
        <v>1.531811</v>
      </c>
      <c r="FC341">
        <v>26.286989999999999</v>
      </c>
      <c r="FD341" s="1">
        <v>1.779159E-3</v>
      </c>
      <c r="FE341">
        <v>4.0911700000000002E-2</v>
      </c>
      <c r="FF341">
        <v>1.532877</v>
      </c>
      <c r="FG341">
        <v>25.829319999999999</v>
      </c>
      <c r="FH341" s="1">
        <v>1.550853E-3</v>
      </c>
      <c r="FI341" s="1">
        <v>3.5633810000000002E-2</v>
      </c>
      <c r="FJ341">
        <v>1.534235</v>
      </c>
      <c r="FK341">
        <v>25.521640000000001</v>
      </c>
      <c r="FL341" s="1">
        <v>1.3621639999999999E-3</v>
      </c>
      <c r="FM341" s="1">
        <v>3.1269489999999997E-2</v>
      </c>
      <c r="FN341">
        <v>1.5354289999999999</v>
      </c>
      <c r="FO341">
        <v>25.7715</v>
      </c>
      <c r="FP341" s="1">
        <v>1.2043550000000001E-3</v>
      </c>
      <c r="FQ341" s="1">
        <v>2.762357E-2</v>
      </c>
      <c r="FR341">
        <v>1.536532</v>
      </c>
      <c r="FS341">
        <v>26.295570000000001</v>
      </c>
      <c r="FT341" s="1">
        <v>1.0715779999999999E-3</v>
      </c>
      <c r="FU341" s="1">
        <v>2.4558650000000001E-2</v>
      </c>
      <c r="FV341">
        <v>1.5375920000000001</v>
      </c>
      <c r="FW341">
        <v>26.57076</v>
      </c>
      <c r="FX341" s="1">
        <v>9.5917919999999996E-4</v>
      </c>
      <c r="FY341" s="1">
        <v>2.196673E-2</v>
      </c>
      <c r="FZ341">
        <v>1.5386</v>
      </c>
      <c r="GA341">
        <v>26.647449999999999</v>
      </c>
      <c r="GB341" s="1">
        <v>8.6439489999999997E-4</v>
      </c>
      <c r="GC341" s="1">
        <v>1.978185E-2</v>
      </c>
      <c r="GD341">
        <v>1.5395639999999999</v>
      </c>
      <c r="GE341">
        <v>26.32658</v>
      </c>
      <c r="GF341" s="1">
        <v>7.8468600000000004E-4</v>
      </c>
      <c r="GG341" s="1">
        <v>1.7945490000000001E-2</v>
      </c>
      <c r="GH341">
        <v>1.540532</v>
      </c>
      <c r="GI341">
        <v>25.98884</v>
      </c>
      <c r="GJ341" s="1">
        <v>7.1749460000000004E-4</v>
      </c>
      <c r="GK341" s="1">
        <v>1.6397740000000001E-2</v>
      </c>
      <c r="GL341">
        <v>1.5414859999999999</v>
      </c>
      <c r="GM341">
        <v>25.783069999999999</v>
      </c>
      <c r="GN341" s="1">
        <v>6.6047589999999998E-4</v>
      </c>
      <c r="GO341" s="1">
        <v>1.5084520000000001E-2</v>
      </c>
      <c r="GP341">
        <v>1.5424310000000001</v>
      </c>
      <c r="GQ341">
        <v>25.666810000000002</v>
      </c>
      <c r="GR341" s="1">
        <v>6.1125709999999996E-4</v>
      </c>
      <c r="GS341">
        <v>1.3951399999999999E-2</v>
      </c>
      <c r="GT341">
        <v>1.543374</v>
      </c>
      <c r="GU341">
        <v>25.6068</v>
      </c>
      <c r="GV341" s="1">
        <v>5.6876330000000001E-4</v>
      </c>
      <c r="GW341" s="1">
        <v>1.297307E-2</v>
      </c>
      <c r="GX341">
        <v>1.5442499999999999</v>
      </c>
      <c r="GY341">
        <v>25.81973</v>
      </c>
      <c r="GZ341" s="1">
        <v>5.3211230000000005E-4</v>
      </c>
      <c r="HA341" s="1">
        <v>1.212995E-2</v>
      </c>
      <c r="HB341">
        <v>1.545093</v>
      </c>
      <c r="HC341">
        <v>26.28171</v>
      </c>
      <c r="HD341" s="1">
        <v>5.0002659999999997E-4</v>
      </c>
      <c r="HE341">
        <v>1.13916E-2</v>
      </c>
      <c r="HF341">
        <v>1.5459670000000001</v>
      </c>
      <c r="HG341">
        <v>26.62379</v>
      </c>
      <c r="HH341" s="1">
        <v>4.7158919999999997E-4</v>
      </c>
      <c r="HI341" s="1">
        <v>1.0737450000000001E-2</v>
      </c>
      <c r="HJ341">
        <v>1.546821</v>
      </c>
      <c r="HK341">
        <v>26.502269999999999</v>
      </c>
      <c r="HL341" s="1">
        <v>4.4650579999999998E-4</v>
      </c>
      <c r="HM341" s="1">
        <v>1.016036E-2</v>
      </c>
      <c r="HN341">
        <v>1.5477019999999999</v>
      </c>
      <c r="HO341">
        <v>25.883959999999998</v>
      </c>
      <c r="HP341" s="1">
        <v>4.2424720000000001E-4</v>
      </c>
      <c r="HQ341" s="1">
        <v>9.6481710000000005E-3</v>
      </c>
      <c r="HR341">
        <v>1.548511</v>
      </c>
      <c r="HS341">
        <v>25.30988</v>
      </c>
      <c r="HT341" s="1">
        <v>4.0411279999999998E-4</v>
      </c>
      <c r="HU341" s="1">
        <v>9.1853560000000004E-3</v>
      </c>
      <c r="HV341">
        <v>1.549345</v>
      </c>
      <c r="HW341">
        <v>24.916989999999998</v>
      </c>
      <c r="HX341" s="1">
        <v>3.8557670000000002E-4</v>
      </c>
      <c r="HY341" s="1">
        <v>8.7591470000000001E-3</v>
      </c>
      <c r="HZ341">
        <v>1.5501480000000001</v>
      </c>
      <c r="IA341">
        <v>25.025449999999999</v>
      </c>
      <c r="IB341" s="1">
        <v>3.6866790000000002E-4</v>
      </c>
      <c r="IC341" s="1">
        <v>8.370354E-3</v>
      </c>
      <c r="ID341">
        <v>1.5509379999999999</v>
      </c>
      <c r="IE341">
        <v>25.520530000000001</v>
      </c>
      <c r="IF341" s="1">
        <v>3.5322430000000001E-4</v>
      </c>
      <c r="IG341" s="1">
        <v>8.0155580000000008E-3</v>
      </c>
      <c r="IH341">
        <v>1.551607</v>
      </c>
      <c r="II341">
        <v>25.919319999999999</v>
      </c>
      <c r="IJ341" s="1">
        <v>3.3903859999999999E-4</v>
      </c>
      <c r="IK341" s="1">
        <v>7.6901640000000002E-3</v>
      </c>
      <c r="IL341">
        <v>1.5523</v>
      </c>
      <c r="IM341">
        <v>26.09226</v>
      </c>
      <c r="IN341" s="1">
        <v>3.2612180000000002E-4</v>
      </c>
      <c r="IO341" s="1">
        <v>7.3940200000000003E-3</v>
      </c>
      <c r="IP341">
        <v>1.5527500000000001</v>
      </c>
      <c r="IQ341">
        <v>25.806730000000002</v>
      </c>
      <c r="IR341" s="1">
        <v>3.1427080000000001E-4</v>
      </c>
      <c r="IS341" s="1">
        <v>7.1230570000000003E-3</v>
      </c>
      <c r="IT341">
        <v>1.5532600000000001</v>
      </c>
      <c r="IU341">
        <v>25.285</v>
      </c>
      <c r="IV341" s="1">
        <v>3.0329409999999999E-4</v>
      </c>
      <c r="IW341" s="1">
        <v>6.8720200000000004E-3</v>
      </c>
      <c r="IX341">
        <v>1.5538989999999999</v>
      </c>
      <c r="IY341">
        <v>24.91752</v>
      </c>
      <c r="IZ341" s="1">
        <v>2.929389E-4</v>
      </c>
      <c r="JA341" s="1">
        <v>6.634722E-3</v>
      </c>
      <c r="JB341">
        <v>1.5545690000000001</v>
      </c>
      <c r="JC341">
        <v>24.767140000000001</v>
      </c>
      <c r="JD341" s="1">
        <v>2.8308860000000001E-4</v>
      </c>
      <c r="JE341" s="1">
        <v>6.4089519999999999E-3</v>
      </c>
      <c r="JF341">
        <v>1.555237</v>
      </c>
      <c r="JG341">
        <v>25.182870000000001</v>
      </c>
      <c r="JH341" s="1">
        <v>2.7372600000000001E-4</v>
      </c>
      <c r="JI341" s="1">
        <v>6.1941560000000001E-3</v>
      </c>
      <c r="JJ341">
        <v>1.5558369999999999</v>
      </c>
      <c r="JK341">
        <v>25.762180000000001</v>
      </c>
      <c r="JL341" s="1">
        <v>2.6494970000000002E-4</v>
      </c>
      <c r="JM341" s="1">
        <v>5.9931460000000004E-3</v>
      </c>
      <c r="JN341">
        <v>1.556403</v>
      </c>
      <c r="JO341">
        <v>26.150880000000001</v>
      </c>
      <c r="JP341" s="1">
        <v>2.5664760000000003E-4</v>
      </c>
      <c r="JQ341" s="1">
        <v>5.8033809999999998E-3</v>
      </c>
      <c r="JR341">
        <v>1.5568839999999999</v>
      </c>
      <c r="JS341">
        <v>26.3127</v>
      </c>
      <c r="JT341" s="1">
        <v>2.4861209999999998E-4</v>
      </c>
      <c r="JU341" s="1">
        <v>5.6197010000000004E-3</v>
      </c>
      <c r="JV341">
        <v>1.557375</v>
      </c>
      <c r="JW341">
        <v>26.156179999999999</v>
      </c>
      <c r="JX341" s="1">
        <v>2.4076910000000001E-4</v>
      </c>
      <c r="JY341" s="1">
        <v>5.4408169999999997E-3</v>
      </c>
      <c r="JZ341">
        <v>1.557806</v>
      </c>
      <c r="KA341">
        <v>25.752790000000001</v>
      </c>
      <c r="KB341" s="1">
        <v>2.331201E-4</v>
      </c>
      <c r="KC341" s="1">
        <v>5.2662960000000002E-3</v>
      </c>
      <c r="KD341">
        <v>1.5582210000000001</v>
      </c>
      <c r="KE341">
        <v>25.400670000000002</v>
      </c>
      <c r="KF341" s="1">
        <v>2.2579060000000001E-4</v>
      </c>
      <c r="KG341" s="1">
        <v>5.0993369999999998E-3</v>
      </c>
      <c r="KH341">
        <v>1.5586100000000001</v>
      </c>
      <c r="KI341">
        <v>25.170850000000002</v>
      </c>
      <c r="KJ341" s="1">
        <v>2.189192E-4</v>
      </c>
      <c r="KK341" s="1">
        <v>4.9429570000000004E-3</v>
      </c>
      <c r="KL341">
        <v>1.5589919999999999</v>
      </c>
      <c r="KM341">
        <v>25.453710000000001</v>
      </c>
      <c r="KN341" s="1">
        <v>2.123754E-4</v>
      </c>
      <c r="KO341" s="1">
        <v>4.7940500000000002E-3</v>
      </c>
      <c r="KP341">
        <v>1.5593790000000001</v>
      </c>
      <c r="KQ341">
        <v>26.029309999999999</v>
      </c>
      <c r="KR341" s="1">
        <v>2.0592749999999999E-4</v>
      </c>
      <c r="KS341" s="1">
        <v>4.6471689999999996E-3</v>
      </c>
      <c r="KT341">
        <v>1.559761</v>
      </c>
      <c r="KU341">
        <v>26.622019999999999</v>
      </c>
      <c r="KV341" s="1">
        <v>1.996391E-4</v>
      </c>
      <c r="KW341" s="1">
        <v>4.5041279999999996E-3</v>
      </c>
      <c r="KX341">
        <v>1.5601449999999999</v>
      </c>
      <c r="KY341">
        <v>27.092479999999998</v>
      </c>
      <c r="KZ341" s="1">
        <v>1.9357430000000001E-4</v>
      </c>
      <c r="LA341" s="1">
        <v>4.366104E-3</v>
      </c>
      <c r="LB341">
        <v>1.5605290000000001</v>
      </c>
      <c r="LC341">
        <v>27.036549999999998</v>
      </c>
      <c r="LD341" s="1">
        <v>1.877472E-4</v>
      </c>
      <c r="LE341" s="1">
        <v>4.2335319999999999E-3</v>
      </c>
      <c r="LF341">
        <v>1.5608880000000001</v>
      </c>
      <c r="LG341">
        <v>26.579049999999999</v>
      </c>
      <c r="LH341" s="1">
        <v>1.8224969999999999E-4</v>
      </c>
      <c r="LI341" s="1">
        <v>4.1085499999999999E-3</v>
      </c>
      <c r="LJ341">
        <v>1.56124</v>
      </c>
      <c r="LK341">
        <v>26.133749999999999</v>
      </c>
      <c r="LL341" s="1">
        <v>1.7692359999999999E-4</v>
      </c>
      <c r="LM341" s="1">
        <v>3.9874380000000003E-3</v>
      </c>
      <c r="LN341">
        <v>1.5615950000000001</v>
      </c>
      <c r="LO341">
        <v>25.855879999999999</v>
      </c>
      <c r="LP341" s="1">
        <v>1.717697E-4</v>
      </c>
      <c r="LQ341" s="1">
        <v>3.8702820000000001E-3</v>
      </c>
      <c r="LR341">
        <v>1.5619419999999999</v>
      </c>
      <c r="LS341">
        <v>26.2819</v>
      </c>
      <c r="LT341" s="1">
        <v>1.6680889999999999E-4</v>
      </c>
      <c r="LU341" s="1">
        <v>3.757631E-3</v>
      </c>
      <c r="LV341">
        <v>1.5622720000000001</v>
      </c>
      <c r="LW341">
        <v>27.016829999999999</v>
      </c>
      <c r="LX341" s="1">
        <v>1.6194970000000001E-4</v>
      </c>
      <c r="LY341" s="1">
        <v>3.6472929999999998E-3</v>
      </c>
      <c r="LZ341">
        <v>1.5625530000000001</v>
      </c>
      <c r="MA341">
        <v>27.680240000000001</v>
      </c>
      <c r="MB341" s="1">
        <v>1.5731459999999999E-4</v>
      </c>
      <c r="MC341" s="1">
        <v>3.5421440000000001E-3</v>
      </c>
      <c r="MD341">
        <v>1.562924</v>
      </c>
      <c r="ME341">
        <v>28.18646</v>
      </c>
      <c r="MF341" s="1">
        <v>1.528636E-4</v>
      </c>
      <c r="MG341" s="1">
        <v>3.4410479999999999E-3</v>
      </c>
      <c r="MH341">
        <v>1.563248</v>
      </c>
      <c r="MI341">
        <v>28.160489999999999</v>
      </c>
      <c r="MJ341" s="1">
        <v>1.4852640000000001E-4</v>
      </c>
      <c r="MK341" s="1">
        <v>3.3426789999999999E-3</v>
      </c>
      <c r="ML341">
        <v>1.5635810000000001</v>
      </c>
      <c r="MM341">
        <v>27.78885</v>
      </c>
      <c r="MN341" s="1">
        <v>1.4440939999999999E-4</v>
      </c>
      <c r="MO341" s="1">
        <v>3.2492129999999999E-3</v>
      </c>
      <c r="MP341">
        <v>1.5639160000000001</v>
      </c>
      <c r="MQ341">
        <v>27.435590000000001</v>
      </c>
      <c r="MR341" s="1">
        <v>1.4053119999999999E-4</v>
      </c>
      <c r="MS341" s="1">
        <v>3.1611120000000002E-3</v>
      </c>
      <c r="MT341">
        <v>1.5642419999999999</v>
      </c>
      <c r="MU341">
        <v>27.131540000000001</v>
      </c>
      <c r="MV341" s="1">
        <v>1.367447E-4</v>
      </c>
      <c r="MW341" s="1">
        <v>3.0752079999999998E-3</v>
      </c>
      <c r="MX341">
        <v>1.564551</v>
      </c>
      <c r="MY341">
        <v>27.015280000000001</v>
      </c>
      <c r="MZ341" s="1">
        <v>1.3303889999999999E-4</v>
      </c>
      <c r="NA341" s="1">
        <v>2.9912369999999999E-3</v>
      </c>
      <c r="NB341">
        <v>1.564886</v>
      </c>
      <c r="NC341">
        <v>27.18805</v>
      </c>
      <c r="ND341" s="1">
        <v>1.295306E-4</v>
      </c>
      <c r="NE341" s="1">
        <v>2.9115859999999999E-3</v>
      </c>
      <c r="NF341">
        <v>1.5652079999999999</v>
      </c>
      <c r="NG341">
        <v>27.611509999999999</v>
      </c>
      <c r="NH341" s="1">
        <v>1.2615710000000001E-4</v>
      </c>
      <c r="NI341" s="1">
        <v>2.8351769999999999E-3</v>
      </c>
      <c r="NJ341">
        <v>1.56549</v>
      </c>
      <c r="NK341">
        <v>27.71855</v>
      </c>
      <c r="NL341" s="1">
        <v>1.2278629999999999E-4</v>
      </c>
      <c r="NM341" s="1">
        <v>2.7588679999999998E-3</v>
      </c>
      <c r="NN341">
        <v>1.5657559999999999</v>
      </c>
      <c r="NO341">
        <v>27.424859999999999</v>
      </c>
      <c r="NP341" s="1">
        <v>1.194387E-4</v>
      </c>
      <c r="NQ341" s="1">
        <v>2.6831089999999999E-3</v>
      </c>
      <c r="NR341">
        <v>1.5660639999999999</v>
      </c>
      <c r="NS341">
        <v>27.051279999999998</v>
      </c>
      <c r="NT341" s="1">
        <v>1.161507E-4</v>
      </c>
      <c r="NU341" s="1">
        <v>2.6087440000000001E-3</v>
      </c>
      <c r="NV341">
        <v>1.5663229999999999</v>
      </c>
      <c r="NW341">
        <v>26.692740000000001</v>
      </c>
      <c r="NX341" s="1">
        <v>1.1295560000000001E-4</v>
      </c>
      <c r="NY341" s="1">
        <v>2.5364060000000002E-3</v>
      </c>
      <c r="NZ341">
        <v>1.5666059999999999</v>
      </c>
      <c r="OA341">
        <v>26.459499999999998</v>
      </c>
      <c r="OB341" s="1">
        <v>1.0991849999999999E-4</v>
      </c>
      <c r="OC341" s="1">
        <v>2.467711E-3</v>
      </c>
      <c r="OD341">
        <v>1.566886</v>
      </c>
      <c r="OE341">
        <v>26.72653</v>
      </c>
      <c r="OF341" s="1">
        <v>1.069961E-4</v>
      </c>
      <c r="OG341" s="1">
        <v>2.4016380000000002E-3</v>
      </c>
      <c r="OH341">
        <v>1.5671839999999999</v>
      </c>
      <c r="OI341">
        <v>27.29401</v>
      </c>
      <c r="OJ341" s="1">
        <v>1.041133E-4</v>
      </c>
      <c r="OK341" s="1">
        <v>2.3364200000000001E-3</v>
      </c>
    </row>
    <row r="342" spans="1:401" x14ac:dyDescent="0.35">
      <c r="A342">
        <v>348</v>
      </c>
      <c r="B342" t="s">
        <v>4</v>
      </c>
      <c r="C342" t="s">
        <v>181</v>
      </c>
      <c r="D342" t="s">
        <v>1162</v>
      </c>
      <c r="E342">
        <v>229.05109999999999</v>
      </c>
      <c r="F342">
        <v>1.556692</v>
      </c>
      <c r="G342">
        <v>26.505220000000001</v>
      </c>
      <c r="H342">
        <v>0</v>
      </c>
      <c r="I342">
        <v>0</v>
      </c>
      <c r="J342">
        <v>1.55782</v>
      </c>
      <c r="K342">
        <v>26.463550000000001</v>
      </c>
      <c r="L342">
        <v>0</v>
      </c>
      <c r="M342">
        <v>0</v>
      </c>
      <c r="N342">
        <v>1.5585720000000001</v>
      </c>
      <c r="O342">
        <v>26.39199</v>
      </c>
      <c r="P342">
        <v>0</v>
      </c>
      <c r="Q342">
        <v>0</v>
      </c>
      <c r="R342">
        <v>1.559113</v>
      </c>
      <c r="S342">
        <v>26.176089999999999</v>
      </c>
      <c r="T342">
        <v>0</v>
      </c>
      <c r="U342">
        <v>0</v>
      </c>
      <c r="V342">
        <v>1.5594330000000001</v>
      </c>
      <c r="W342">
        <v>25.988980000000002</v>
      </c>
      <c r="X342">
        <v>0</v>
      </c>
      <c r="Y342">
        <v>0</v>
      </c>
      <c r="Z342">
        <v>1.5596449999999999</v>
      </c>
      <c r="AA342">
        <v>25.62612</v>
      </c>
      <c r="AB342">
        <v>0</v>
      </c>
      <c r="AC342">
        <v>0</v>
      </c>
      <c r="AD342">
        <v>1.5597209999999999</v>
      </c>
      <c r="AE342">
        <v>25.18394</v>
      </c>
      <c r="AF342">
        <v>0</v>
      </c>
      <c r="AG342">
        <v>0</v>
      </c>
      <c r="AH342">
        <v>1.5596749999999999</v>
      </c>
      <c r="AI342">
        <v>24.8797</v>
      </c>
      <c r="AJ342">
        <v>0</v>
      </c>
      <c r="AK342">
        <v>0</v>
      </c>
      <c r="AL342">
        <v>1.559574</v>
      </c>
      <c r="AM342">
        <v>24.735690000000002</v>
      </c>
      <c r="AN342">
        <v>0</v>
      </c>
      <c r="AO342">
        <v>0</v>
      </c>
      <c r="AP342">
        <v>1.559356</v>
      </c>
      <c r="AQ342">
        <v>25.095839999999999</v>
      </c>
      <c r="AR342">
        <v>0</v>
      </c>
      <c r="AS342">
        <v>0</v>
      </c>
      <c r="AT342">
        <v>1.559045</v>
      </c>
      <c r="AU342">
        <v>25.718610000000002</v>
      </c>
      <c r="AV342">
        <v>0</v>
      </c>
      <c r="AW342">
        <v>0</v>
      </c>
      <c r="AX342">
        <v>1.5586420000000001</v>
      </c>
      <c r="AY342">
        <v>26.10228</v>
      </c>
      <c r="AZ342">
        <v>0</v>
      </c>
      <c r="BA342">
        <v>0</v>
      </c>
      <c r="BB342">
        <v>1.5581769999999999</v>
      </c>
      <c r="BC342">
        <v>26.222719999999999</v>
      </c>
      <c r="BD342">
        <v>0</v>
      </c>
      <c r="BE342">
        <v>0</v>
      </c>
      <c r="BF342">
        <v>1.557704</v>
      </c>
      <c r="BG342">
        <v>25.88663</v>
      </c>
      <c r="BH342">
        <v>0</v>
      </c>
      <c r="BI342">
        <v>0</v>
      </c>
      <c r="BJ342">
        <v>1.5572440000000001</v>
      </c>
      <c r="BK342">
        <v>25.20607</v>
      </c>
      <c r="BL342">
        <v>0</v>
      </c>
      <c r="BM342">
        <v>0</v>
      </c>
      <c r="BN342">
        <v>1.5567660000000001</v>
      </c>
      <c r="BO342">
        <v>24.597950000000001</v>
      </c>
      <c r="BP342" s="1">
        <v>5.6288440000000003E-26</v>
      </c>
      <c r="BQ342" s="1">
        <v>6.4939420000000001E-24</v>
      </c>
      <c r="BR342">
        <v>1.556357</v>
      </c>
      <c r="BS342">
        <v>24.160070000000001</v>
      </c>
      <c r="BT342" s="1">
        <v>5.7168470000000002E-19</v>
      </c>
      <c r="BU342" s="1">
        <v>6.5005790000000001E-17</v>
      </c>
      <c r="BV342">
        <v>1.556087</v>
      </c>
      <c r="BW342">
        <v>24.198609999999999</v>
      </c>
      <c r="BX342" s="1">
        <v>8.1274189999999996E-11</v>
      </c>
      <c r="BY342" s="1">
        <v>1.01514E-8</v>
      </c>
      <c r="BZ342">
        <v>1.5560309999999999</v>
      </c>
      <c r="CA342">
        <v>24.560770000000002</v>
      </c>
      <c r="CB342" s="1">
        <v>4.5630910000000001E-7</v>
      </c>
      <c r="CC342" s="1">
        <v>5.8285529999999998E-5</v>
      </c>
      <c r="CD342">
        <v>1.5561510000000001</v>
      </c>
      <c r="CE342">
        <v>24.869</v>
      </c>
      <c r="CF342" s="1">
        <v>2.0232050000000001E-4</v>
      </c>
      <c r="CG342" s="1">
        <v>2.6186890000000001E-2</v>
      </c>
      <c r="CH342">
        <v>1.556413</v>
      </c>
      <c r="CI342">
        <v>25.114609999999999</v>
      </c>
      <c r="CJ342" s="1">
        <v>1.7523150000000001E-2</v>
      </c>
      <c r="CK342">
        <v>2.2901940000000001</v>
      </c>
      <c r="CL342">
        <v>1.5567070000000001</v>
      </c>
      <c r="CM342">
        <v>25.066949999999999</v>
      </c>
      <c r="CN342">
        <v>0.44040689999999999</v>
      </c>
      <c r="CO342">
        <v>58.055880000000002</v>
      </c>
      <c r="CP342">
        <v>1.5570919999999999</v>
      </c>
      <c r="CQ342">
        <v>24.667870000000001</v>
      </c>
      <c r="CR342">
        <v>4.0487789999999997</v>
      </c>
      <c r="CS342">
        <v>537.59810000000004</v>
      </c>
      <c r="CT342">
        <v>1.5575049999999999</v>
      </c>
      <c r="CU342">
        <v>24.28284</v>
      </c>
      <c r="CV342">
        <v>15.947229999999999</v>
      </c>
      <c r="CW342">
        <v>2131.4340000000002</v>
      </c>
      <c r="CX342">
        <v>1.557998</v>
      </c>
      <c r="CY342">
        <v>24.014869999999998</v>
      </c>
      <c r="CZ342">
        <v>30.30856</v>
      </c>
      <c r="DA342">
        <v>4075.3739999999998</v>
      </c>
      <c r="DB342">
        <v>1.558651</v>
      </c>
      <c r="DC342">
        <v>24.28379</v>
      </c>
      <c r="DD342">
        <v>30.544339999999998</v>
      </c>
      <c r="DE342">
        <v>4129.7879999999996</v>
      </c>
      <c r="DF342">
        <v>1.55955</v>
      </c>
      <c r="DG342">
        <v>24.860230000000001</v>
      </c>
      <c r="DH342">
        <v>17.605229999999999</v>
      </c>
      <c r="DI342">
        <v>2392.3960000000002</v>
      </c>
      <c r="DJ342">
        <v>1.56053</v>
      </c>
      <c r="DK342">
        <v>25.42229</v>
      </c>
      <c r="DL342">
        <v>6.1964639999999997</v>
      </c>
      <c r="DM342">
        <v>845.96159999999998</v>
      </c>
      <c r="DN342">
        <v>1.5615479999999999</v>
      </c>
      <c r="DO342">
        <v>25.89875</v>
      </c>
      <c r="DP342">
        <v>1.4114439999999999</v>
      </c>
      <c r="DQ342">
        <v>193.51650000000001</v>
      </c>
      <c r="DR342">
        <v>1.562649</v>
      </c>
      <c r="DS342">
        <v>25.87359</v>
      </c>
      <c r="DT342">
        <v>0.22300929999999999</v>
      </c>
      <c r="DU342">
        <v>30.67841</v>
      </c>
      <c r="DV342">
        <v>1.5637559999999999</v>
      </c>
      <c r="DW342">
        <v>25.557200000000002</v>
      </c>
      <c r="DX342" s="1">
        <v>2.998313E-2</v>
      </c>
      <c r="DY342">
        <v>4.1205040000000004</v>
      </c>
      <c r="DZ342">
        <v>1.565018</v>
      </c>
      <c r="EA342">
        <v>25.302040000000002</v>
      </c>
      <c r="EB342" s="1">
        <v>7.4344770000000001E-3</v>
      </c>
      <c r="EC342">
        <v>1.0079210000000001</v>
      </c>
      <c r="ED342">
        <v>1.5666180000000001</v>
      </c>
      <c r="EE342">
        <v>25.130130000000001</v>
      </c>
      <c r="EF342" s="1">
        <v>4.7788209999999999E-3</v>
      </c>
      <c r="EG342">
        <v>0.64274609999999999</v>
      </c>
      <c r="EH342">
        <v>1.5681039999999999</v>
      </c>
      <c r="EI342">
        <v>25.385470000000002</v>
      </c>
      <c r="EJ342" s="1">
        <v>3.9252489999999996E-3</v>
      </c>
      <c r="EK342">
        <v>0.52698179999999994</v>
      </c>
      <c r="EL342">
        <v>1.5695490000000001</v>
      </c>
      <c r="EM342">
        <v>25.990539999999999</v>
      </c>
      <c r="EN342" s="1">
        <v>3.3082189999999998E-3</v>
      </c>
      <c r="EO342">
        <v>0.44367089999999998</v>
      </c>
      <c r="EP342">
        <v>1.5709439999999999</v>
      </c>
      <c r="EQ342">
        <v>26.596160000000001</v>
      </c>
      <c r="ER342" s="1">
        <v>2.8063950000000002E-3</v>
      </c>
      <c r="ES342">
        <v>0.37599300000000002</v>
      </c>
      <c r="ET342">
        <v>1.5722670000000001</v>
      </c>
      <c r="EU342">
        <v>26.971229999999998</v>
      </c>
      <c r="EV342" s="1">
        <v>2.394415E-3</v>
      </c>
      <c r="EW342">
        <v>0.32049810000000001</v>
      </c>
      <c r="EX342">
        <v>1.573496</v>
      </c>
      <c r="EY342">
        <v>26.80377</v>
      </c>
      <c r="EZ342" s="1">
        <v>2.0569920000000001E-3</v>
      </c>
      <c r="FA342">
        <v>0.27508840000000001</v>
      </c>
      <c r="FB342">
        <v>1.574668</v>
      </c>
      <c r="FC342">
        <v>26.291889999999999</v>
      </c>
      <c r="FD342" s="1">
        <v>1.779809E-3</v>
      </c>
      <c r="FE342">
        <v>0.23782030000000001</v>
      </c>
      <c r="FF342">
        <v>1.575812</v>
      </c>
      <c r="FG342">
        <v>25.83314</v>
      </c>
      <c r="FH342" s="1">
        <v>1.551387E-3</v>
      </c>
      <c r="FI342">
        <v>0.20711740000000001</v>
      </c>
      <c r="FJ342">
        <v>1.577285</v>
      </c>
      <c r="FK342">
        <v>25.524180000000001</v>
      </c>
      <c r="FL342" s="1">
        <v>1.362608E-3</v>
      </c>
      <c r="FM342">
        <v>0.18173110000000001</v>
      </c>
      <c r="FN342">
        <v>1.578589</v>
      </c>
      <c r="FO342">
        <v>25.770849999999999</v>
      </c>
      <c r="FP342" s="1">
        <v>1.204728E-3</v>
      </c>
      <c r="FQ342">
        <v>0.16052730000000001</v>
      </c>
      <c r="FR342">
        <v>1.579798</v>
      </c>
      <c r="FS342">
        <v>26.294779999999999</v>
      </c>
      <c r="FT342" s="1">
        <v>1.0718909999999999E-3</v>
      </c>
      <c r="FU342">
        <v>0.1427031</v>
      </c>
      <c r="FV342">
        <v>1.580918</v>
      </c>
      <c r="FW342">
        <v>26.5715</v>
      </c>
      <c r="FX342" s="1">
        <v>9.5944439999999997E-4</v>
      </c>
      <c r="FY342">
        <v>0.12763189999999999</v>
      </c>
      <c r="FZ342">
        <v>1.582049</v>
      </c>
      <c r="GA342">
        <v>26.649930000000001</v>
      </c>
      <c r="GB342" s="1">
        <v>8.6461769999999995E-4</v>
      </c>
      <c r="GC342">
        <v>0.1149255</v>
      </c>
      <c r="GD342">
        <v>1.5831120000000001</v>
      </c>
      <c r="GE342">
        <v>26.330739999999999</v>
      </c>
      <c r="GF342" s="1">
        <v>7.8487309999999999E-4</v>
      </c>
      <c r="GG342">
        <v>0.1042452</v>
      </c>
      <c r="GH342">
        <v>1.584179</v>
      </c>
      <c r="GI342">
        <v>25.9924</v>
      </c>
      <c r="GJ342" s="1">
        <v>7.1765299999999995E-4</v>
      </c>
      <c r="GK342" s="1">
        <v>9.5245170000000004E-2</v>
      </c>
      <c r="GL342">
        <v>1.585208</v>
      </c>
      <c r="GM342">
        <v>25.785520000000002</v>
      </c>
      <c r="GN342" s="1">
        <v>6.6061080000000001E-4</v>
      </c>
      <c r="GO342" s="1">
        <v>8.7609649999999997E-2</v>
      </c>
      <c r="GP342">
        <v>1.5862480000000001</v>
      </c>
      <c r="GQ342">
        <v>25.668320000000001</v>
      </c>
      <c r="GR342" s="1">
        <v>6.1137400000000003E-4</v>
      </c>
      <c r="GS342" s="1">
        <v>8.1022810000000001E-2</v>
      </c>
      <c r="GT342">
        <v>1.5872869999999999</v>
      </c>
      <c r="GU342">
        <v>25.607769999999999</v>
      </c>
      <c r="GV342" s="1">
        <v>5.6886369999999999E-4</v>
      </c>
      <c r="GW342" s="1">
        <v>7.5334440000000003E-2</v>
      </c>
      <c r="GX342">
        <v>1.588255</v>
      </c>
      <c r="GY342">
        <v>25.81983</v>
      </c>
      <c r="GZ342" s="1">
        <v>5.3219949999999997E-4</v>
      </c>
      <c r="HA342" s="1">
        <v>7.0433449999999995E-2</v>
      </c>
      <c r="HB342">
        <v>1.589186</v>
      </c>
      <c r="HC342">
        <v>26.282029999999999</v>
      </c>
      <c r="HD342" s="1">
        <v>5.001033E-4</v>
      </c>
      <c r="HE342" s="1">
        <v>6.6141839999999993E-2</v>
      </c>
      <c r="HF342">
        <v>1.590125</v>
      </c>
      <c r="HG342">
        <v>26.62574</v>
      </c>
      <c r="HH342" s="1">
        <v>4.7165720000000001E-4</v>
      </c>
      <c r="HI342" s="1">
        <v>6.2340359999999997E-2</v>
      </c>
      <c r="HJ342">
        <v>1.5910660000000001</v>
      </c>
      <c r="HK342">
        <v>26.506969999999999</v>
      </c>
      <c r="HL342" s="1">
        <v>4.4656570000000003E-4</v>
      </c>
      <c r="HM342" s="1">
        <v>5.898668E-2</v>
      </c>
      <c r="HN342">
        <v>1.5920099999999999</v>
      </c>
      <c r="HO342">
        <v>25.890139999999999</v>
      </c>
      <c r="HP342" s="1">
        <v>4.2430069999999998E-4</v>
      </c>
      <c r="HQ342">
        <v>5.6010200000000003E-2</v>
      </c>
      <c r="HR342">
        <v>1.592902</v>
      </c>
      <c r="HS342">
        <v>25.314589999999999</v>
      </c>
      <c r="HT342" s="1">
        <v>4.041618E-4</v>
      </c>
      <c r="HU342" s="1">
        <v>5.3321309999999997E-2</v>
      </c>
      <c r="HV342">
        <v>1.593817</v>
      </c>
      <c r="HW342">
        <v>24.92004</v>
      </c>
      <c r="HX342" s="1">
        <v>3.8562159999999999E-4</v>
      </c>
      <c r="HY342" s="1">
        <v>5.0845179999999997E-2</v>
      </c>
      <c r="HZ342">
        <v>1.594722</v>
      </c>
      <c r="IA342">
        <v>25.024909999999998</v>
      </c>
      <c r="IB342" s="1">
        <v>3.6870860000000002E-4</v>
      </c>
      <c r="IC342">
        <v>4.8585799999999998E-2</v>
      </c>
      <c r="ID342">
        <v>1.595545</v>
      </c>
      <c r="IE342">
        <v>25.51923</v>
      </c>
      <c r="IF342" s="1">
        <v>3.5326189999999999E-4</v>
      </c>
      <c r="IG342" s="1">
        <v>4.6525539999999997E-2</v>
      </c>
      <c r="IH342">
        <v>1.596284</v>
      </c>
      <c r="II342">
        <v>25.91987</v>
      </c>
      <c r="IJ342" s="1">
        <v>3.3907289999999998E-4</v>
      </c>
      <c r="IK342" s="1">
        <v>4.4635010000000003E-2</v>
      </c>
      <c r="IL342">
        <v>1.5970260000000001</v>
      </c>
      <c r="IM342">
        <v>26.094560000000001</v>
      </c>
      <c r="IN342" s="1">
        <v>3.2615299999999998E-4</v>
      </c>
      <c r="IO342" s="1">
        <v>4.291437E-2</v>
      </c>
      <c r="IP342">
        <v>1.59751</v>
      </c>
      <c r="IQ342">
        <v>25.811879999999999</v>
      </c>
      <c r="IR342" s="1">
        <v>3.1429949999999999E-4</v>
      </c>
      <c r="IS342" s="1">
        <v>4.1341009999999997E-2</v>
      </c>
      <c r="IT342">
        <v>1.5980559999999999</v>
      </c>
      <c r="IU342">
        <v>25.290209999999998</v>
      </c>
      <c r="IV342" s="1">
        <v>3.0332090000000003E-4</v>
      </c>
      <c r="IW342" s="1">
        <v>3.9882979999999998E-2</v>
      </c>
      <c r="IX342">
        <v>1.598759</v>
      </c>
      <c r="IY342">
        <v>24.920770000000001</v>
      </c>
      <c r="IZ342" s="1">
        <v>2.9296440000000002E-4</v>
      </c>
      <c r="JA342" s="1">
        <v>3.8504719999999999E-2</v>
      </c>
      <c r="JB342">
        <v>1.5994969999999999</v>
      </c>
      <c r="JC342">
        <v>24.768450000000001</v>
      </c>
      <c r="JD342" s="1">
        <v>2.831129E-4</v>
      </c>
      <c r="JE342" s="1">
        <v>3.7193980000000001E-2</v>
      </c>
      <c r="JF342">
        <v>1.6002099999999999</v>
      </c>
      <c r="JG342">
        <v>25.18207</v>
      </c>
      <c r="JH342" s="1">
        <v>2.7374890000000002E-4</v>
      </c>
      <c r="JI342" s="1">
        <v>3.5946789999999999E-2</v>
      </c>
      <c r="JJ342">
        <v>1.600875</v>
      </c>
      <c r="JK342">
        <v>25.761579999999999</v>
      </c>
      <c r="JL342" s="1">
        <v>2.649711E-4</v>
      </c>
      <c r="JM342" s="1">
        <v>3.4779270000000001E-2</v>
      </c>
      <c r="JN342">
        <v>1.60148</v>
      </c>
      <c r="JO342">
        <v>26.151399999999999</v>
      </c>
      <c r="JP342" s="1">
        <v>2.5666810000000002E-4</v>
      </c>
      <c r="JQ342" s="1">
        <v>3.3677270000000002E-2</v>
      </c>
      <c r="JR342">
        <v>1.6020209999999999</v>
      </c>
      <c r="JS342">
        <v>26.314550000000001</v>
      </c>
      <c r="JT342" s="1">
        <v>2.4863199999999999E-4</v>
      </c>
      <c r="JU342" s="1">
        <v>3.2611179999999997E-2</v>
      </c>
      <c r="JV342">
        <v>1.602549</v>
      </c>
      <c r="JW342">
        <v>26.159859999999998</v>
      </c>
      <c r="JX342" s="1">
        <v>2.4078850000000001E-4</v>
      </c>
      <c r="JY342" s="1">
        <v>3.1572910000000003E-2</v>
      </c>
      <c r="JZ342">
        <v>1.603035</v>
      </c>
      <c r="KA342">
        <v>25.756689999999999</v>
      </c>
      <c r="KB342" s="1">
        <v>2.3313890000000001E-4</v>
      </c>
      <c r="KC342" s="1">
        <v>3.0560070000000002E-2</v>
      </c>
      <c r="KD342">
        <v>1.6034839999999999</v>
      </c>
      <c r="KE342">
        <v>25.40399</v>
      </c>
      <c r="KF342" s="1">
        <v>2.258084E-4</v>
      </c>
      <c r="KG342" s="1">
        <v>2.959057E-2</v>
      </c>
      <c r="KH342">
        <v>1.6039049999999999</v>
      </c>
      <c r="KI342">
        <v>25.172999999999998</v>
      </c>
      <c r="KJ342" s="1">
        <v>2.1893579999999999E-4</v>
      </c>
      <c r="KK342" s="1">
        <v>2.868244E-2</v>
      </c>
      <c r="KL342">
        <v>1.6043179999999999</v>
      </c>
      <c r="KM342">
        <v>25.453530000000001</v>
      </c>
      <c r="KN342" s="1">
        <v>2.1239149999999999E-4</v>
      </c>
      <c r="KO342" s="1">
        <v>2.7818389999999998E-2</v>
      </c>
      <c r="KP342">
        <v>1.604738</v>
      </c>
      <c r="KQ342">
        <v>26.028199999999998</v>
      </c>
      <c r="KR342" s="1">
        <v>2.0594339999999999E-4</v>
      </c>
      <c r="KS342" s="1">
        <v>2.6965949999999999E-2</v>
      </c>
      <c r="KT342">
        <v>1.6051759999999999</v>
      </c>
      <c r="KU342">
        <v>26.621320000000001</v>
      </c>
      <c r="KV342" s="1">
        <v>1.9965449999999999E-4</v>
      </c>
      <c r="KW342" s="1">
        <v>2.6135470000000001E-2</v>
      </c>
      <c r="KX342">
        <v>1.6056170000000001</v>
      </c>
      <c r="KY342">
        <v>27.092939999999999</v>
      </c>
      <c r="KZ342" s="1">
        <v>1.9358919999999999E-4</v>
      </c>
      <c r="LA342">
        <v>2.5334200000000001E-2</v>
      </c>
      <c r="LB342">
        <v>1.606034</v>
      </c>
      <c r="LC342">
        <v>27.040019999999998</v>
      </c>
      <c r="LD342" s="1">
        <v>1.8776129999999999E-4</v>
      </c>
      <c r="LE342" s="1">
        <v>2.4564579999999999E-2</v>
      </c>
      <c r="LF342">
        <v>1.6064259999999999</v>
      </c>
      <c r="LG342">
        <v>26.58371</v>
      </c>
      <c r="LH342" s="1">
        <v>1.8226310000000001E-4</v>
      </c>
      <c r="LI342" s="1">
        <v>2.3838950000000001E-2</v>
      </c>
      <c r="LJ342">
        <v>1.606833</v>
      </c>
      <c r="LK342">
        <v>26.137840000000001</v>
      </c>
      <c r="LL342" s="1">
        <v>1.769366E-4</v>
      </c>
      <c r="LM342" s="1">
        <v>2.3136170000000001E-2</v>
      </c>
      <c r="LN342">
        <v>1.6072219999999999</v>
      </c>
      <c r="LO342">
        <v>25.858229999999999</v>
      </c>
      <c r="LP342" s="1">
        <v>1.717822E-4</v>
      </c>
      <c r="LQ342" s="1">
        <v>2.2455909999999999E-2</v>
      </c>
      <c r="LR342">
        <v>1.6075999999999999</v>
      </c>
      <c r="LS342">
        <v>26.281040000000001</v>
      </c>
      <c r="LT342" s="1">
        <v>1.668211E-4</v>
      </c>
      <c r="LU342" s="1">
        <v>2.1802220000000001E-2</v>
      </c>
      <c r="LV342">
        <v>1.6079619999999999</v>
      </c>
      <c r="LW342">
        <v>27.015329999999999</v>
      </c>
      <c r="LX342" s="1">
        <v>1.619616E-4</v>
      </c>
      <c r="LY342" s="1">
        <v>2.1162009999999998E-2</v>
      </c>
      <c r="LZ342">
        <v>1.6082939999999999</v>
      </c>
      <c r="MA342">
        <v>27.679639999999999</v>
      </c>
      <c r="MB342" s="1">
        <v>1.573259E-4</v>
      </c>
      <c r="MC342">
        <v>2.05515E-2</v>
      </c>
      <c r="MD342">
        <v>1.608698</v>
      </c>
      <c r="ME342">
        <v>28.18722</v>
      </c>
      <c r="MF342" s="1">
        <v>1.5287459999999999E-4</v>
      </c>
      <c r="MG342" s="1">
        <v>1.9964679999999999E-2</v>
      </c>
      <c r="MH342">
        <v>1.609075</v>
      </c>
      <c r="MI342">
        <v>28.16405</v>
      </c>
      <c r="MJ342" s="1">
        <v>1.4853699999999999E-4</v>
      </c>
      <c r="MK342" s="1">
        <v>1.9393710000000002E-2</v>
      </c>
      <c r="ML342">
        <v>1.609415</v>
      </c>
      <c r="MM342">
        <v>27.792870000000001</v>
      </c>
      <c r="MN342" s="1">
        <v>1.4441930000000001E-4</v>
      </c>
      <c r="MO342" s="1">
        <v>1.8851219999999998E-2</v>
      </c>
      <c r="MP342">
        <v>1.609804</v>
      </c>
      <c r="MQ342">
        <v>27.438749999999999</v>
      </c>
      <c r="MR342" s="1">
        <v>1.405407E-4</v>
      </c>
      <c r="MS342" s="1">
        <v>1.8339950000000001E-2</v>
      </c>
      <c r="MT342">
        <v>1.610182</v>
      </c>
      <c r="MU342">
        <v>27.13429</v>
      </c>
      <c r="MV342" s="1">
        <v>1.36754E-4</v>
      </c>
      <c r="MW342" s="1">
        <v>1.7841340000000001E-2</v>
      </c>
      <c r="MX342">
        <v>1.61052</v>
      </c>
      <c r="MY342">
        <v>27.016850000000002</v>
      </c>
      <c r="MZ342" s="1">
        <v>1.330479E-4</v>
      </c>
      <c r="NA342" s="1">
        <v>1.735399E-2</v>
      </c>
      <c r="NB342">
        <v>1.610884</v>
      </c>
      <c r="NC342">
        <v>27.188890000000001</v>
      </c>
      <c r="ND342" s="1">
        <v>1.295391E-4</v>
      </c>
      <c r="NE342" s="1">
        <v>1.6891670000000001E-2</v>
      </c>
      <c r="NF342">
        <v>1.611235</v>
      </c>
      <c r="NG342">
        <v>27.61242</v>
      </c>
      <c r="NH342" s="1">
        <v>1.261655E-4</v>
      </c>
      <c r="NI342" s="1">
        <v>1.6448239999999999E-2</v>
      </c>
      <c r="NJ342">
        <v>1.6115429999999999</v>
      </c>
      <c r="NK342">
        <v>27.721299999999999</v>
      </c>
      <c r="NL342" s="1">
        <v>1.2279470000000001E-4</v>
      </c>
      <c r="NM342" s="1">
        <v>1.6005459999999999E-2</v>
      </c>
      <c r="NN342">
        <v>1.6118589999999999</v>
      </c>
      <c r="NO342">
        <v>27.428830000000001</v>
      </c>
      <c r="NP342" s="1">
        <v>1.194469E-4</v>
      </c>
      <c r="NQ342" s="1">
        <v>1.5565880000000001E-2</v>
      </c>
      <c r="NR342">
        <v>1.6121700000000001</v>
      </c>
      <c r="NS342">
        <v>27.055209999999999</v>
      </c>
      <c r="NT342" s="1">
        <v>1.161588E-4</v>
      </c>
      <c r="NU342" s="1">
        <v>1.5134409999999999E-2</v>
      </c>
      <c r="NV342">
        <v>1.6124780000000001</v>
      </c>
      <c r="NW342">
        <v>26.69605</v>
      </c>
      <c r="NX342" s="1">
        <v>1.129634E-4</v>
      </c>
      <c r="NY342">
        <v>1.47146E-2</v>
      </c>
      <c r="NZ342">
        <v>1.6127860000000001</v>
      </c>
      <c r="OA342">
        <v>26.461179999999999</v>
      </c>
      <c r="OB342" s="1">
        <v>1.099259E-4</v>
      </c>
      <c r="OC342" s="1">
        <v>1.431583E-2</v>
      </c>
      <c r="OD342">
        <v>1.6131139999999999</v>
      </c>
      <c r="OE342">
        <v>26.726019999999998</v>
      </c>
      <c r="OF342" s="1">
        <v>1.0700320000000001E-4</v>
      </c>
      <c r="OG342" s="1">
        <v>1.3932379999999999E-2</v>
      </c>
      <c r="OH342">
        <v>1.6134390000000001</v>
      </c>
      <c r="OI342">
        <v>27.293420000000001</v>
      </c>
      <c r="OJ342" s="1">
        <v>1.041204E-4</v>
      </c>
      <c r="OK342" s="1">
        <v>1.3554109999999999E-2</v>
      </c>
    </row>
    <row r="343" spans="1:401" x14ac:dyDescent="0.35">
      <c r="A343">
        <v>349</v>
      </c>
      <c r="B343" t="s">
        <v>4</v>
      </c>
      <c r="C343" t="s">
        <v>181</v>
      </c>
      <c r="D343" t="s">
        <v>346</v>
      </c>
      <c r="E343">
        <v>195.88579999999999</v>
      </c>
      <c r="F343">
        <v>1.3937600000000001</v>
      </c>
      <c r="G343">
        <v>26.508780000000002</v>
      </c>
      <c r="H343">
        <v>0</v>
      </c>
      <c r="I343">
        <v>0</v>
      </c>
      <c r="J343">
        <v>1.3949320000000001</v>
      </c>
      <c r="K343">
        <v>26.46565</v>
      </c>
      <c r="L343">
        <v>0</v>
      </c>
      <c r="M343">
        <v>0</v>
      </c>
      <c r="N343">
        <v>1.395751</v>
      </c>
      <c r="O343">
        <v>26.39518</v>
      </c>
      <c r="P343">
        <v>0</v>
      </c>
      <c r="Q343">
        <v>0</v>
      </c>
      <c r="R343">
        <v>1.3963289999999999</v>
      </c>
      <c r="S343">
        <v>26.18224</v>
      </c>
      <c r="T343">
        <v>0</v>
      </c>
      <c r="U343">
        <v>0</v>
      </c>
      <c r="V343">
        <v>1.396722</v>
      </c>
      <c r="W343">
        <v>25.99633</v>
      </c>
      <c r="X343">
        <v>0</v>
      </c>
      <c r="Y343">
        <v>0</v>
      </c>
      <c r="Z343">
        <v>1.396971</v>
      </c>
      <c r="AA343">
        <v>25.636420000000001</v>
      </c>
      <c r="AB343">
        <v>0</v>
      </c>
      <c r="AC343">
        <v>0</v>
      </c>
      <c r="AD343">
        <v>1.397132</v>
      </c>
      <c r="AE343">
        <v>25.193739999999998</v>
      </c>
      <c r="AF343">
        <v>0</v>
      </c>
      <c r="AG343">
        <v>0</v>
      </c>
      <c r="AH343">
        <v>1.3971579999999999</v>
      </c>
      <c r="AI343">
        <v>24.886520000000001</v>
      </c>
      <c r="AJ343">
        <v>0</v>
      </c>
      <c r="AK343">
        <v>0</v>
      </c>
      <c r="AL343">
        <v>1.397151</v>
      </c>
      <c r="AM343">
        <v>24.738679999999999</v>
      </c>
      <c r="AN343">
        <v>0</v>
      </c>
      <c r="AO343">
        <v>0</v>
      </c>
      <c r="AP343">
        <v>1.396998</v>
      </c>
      <c r="AQ343">
        <v>25.093260000000001</v>
      </c>
      <c r="AR343">
        <v>0</v>
      </c>
      <c r="AS343">
        <v>0</v>
      </c>
      <c r="AT343">
        <v>1.3967309999999999</v>
      </c>
      <c r="AU343">
        <v>25.715330000000002</v>
      </c>
      <c r="AV343">
        <v>0</v>
      </c>
      <c r="AW343">
        <v>0</v>
      </c>
      <c r="AX343">
        <v>1.396417</v>
      </c>
      <c r="AY343">
        <v>26.103269999999998</v>
      </c>
      <c r="AZ343">
        <v>0</v>
      </c>
      <c r="BA343">
        <v>0</v>
      </c>
      <c r="BB343">
        <v>1.3960459999999999</v>
      </c>
      <c r="BC343">
        <v>26.229209999999998</v>
      </c>
      <c r="BD343">
        <v>0</v>
      </c>
      <c r="BE343">
        <v>0</v>
      </c>
      <c r="BF343">
        <v>1.3956219999999999</v>
      </c>
      <c r="BG343">
        <v>25.899159999999998</v>
      </c>
      <c r="BH343">
        <v>0</v>
      </c>
      <c r="BI343">
        <v>0</v>
      </c>
      <c r="BJ343">
        <v>1.39523</v>
      </c>
      <c r="BK343">
        <v>25.220849999999999</v>
      </c>
      <c r="BL343">
        <v>0</v>
      </c>
      <c r="BM343">
        <v>0</v>
      </c>
      <c r="BN343">
        <v>1.3948160000000001</v>
      </c>
      <c r="BO343">
        <v>24.61009</v>
      </c>
      <c r="BP343" s="1">
        <v>4.1334390000000001E-26</v>
      </c>
      <c r="BQ343" s="1">
        <v>5.2514619999999997E-24</v>
      </c>
      <c r="BR343">
        <v>1.3944650000000001</v>
      </c>
      <c r="BS343">
        <v>24.168330000000001</v>
      </c>
      <c r="BT343" s="1">
        <v>4.0796899999999998E-19</v>
      </c>
      <c r="BU343" s="1">
        <v>5.166269E-17</v>
      </c>
      <c r="BV343">
        <v>1.394242</v>
      </c>
      <c r="BW343">
        <v>24.20119</v>
      </c>
      <c r="BX343" s="1">
        <v>6.9630060000000005E-11</v>
      </c>
      <c r="BY343" s="1">
        <v>9.2048829999999995E-9</v>
      </c>
      <c r="BZ343">
        <v>1.394236</v>
      </c>
      <c r="CA343">
        <v>24.56015</v>
      </c>
      <c r="CB343" s="1">
        <v>4.0858399999999997E-7</v>
      </c>
      <c r="CC343" s="1">
        <v>5.4872949999999998E-5</v>
      </c>
      <c r="CD343">
        <v>1.39435</v>
      </c>
      <c r="CE343">
        <v>24.869540000000001</v>
      </c>
      <c r="CF343" s="1">
        <v>1.857602E-4</v>
      </c>
      <c r="CG343">
        <v>2.5217799999999999E-2</v>
      </c>
      <c r="CH343">
        <v>1.3946430000000001</v>
      </c>
      <c r="CI343">
        <v>25.116710000000001</v>
      </c>
      <c r="CJ343" s="1">
        <v>1.6408430000000002E-2</v>
      </c>
      <c r="CK343">
        <v>2.247064</v>
      </c>
      <c r="CL343">
        <v>1.3949819999999999</v>
      </c>
      <c r="CM343">
        <v>25.07329</v>
      </c>
      <c r="CN343">
        <v>0.4193808</v>
      </c>
      <c r="CO343">
        <v>57.91977</v>
      </c>
      <c r="CP343">
        <v>1.3953660000000001</v>
      </c>
      <c r="CQ343">
        <v>24.67672</v>
      </c>
      <c r="CR343">
        <v>3.9138959999999998</v>
      </c>
      <c r="CS343">
        <v>544.70500000000004</v>
      </c>
      <c r="CT343">
        <v>1.3958170000000001</v>
      </c>
      <c r="CU343">
        <v>24.29026</v>
      </c>
      <c r="CV343">
        <v>15.630319999999999</v>
      </c>
      <c r="CW343">
        <v>2191.567</v>
      </c>
      <c r="CX343">
        <v>1.39632</v>
      </c>
      <c r="CY343">
        <v>24.02102</v>
      </c>
      <c r="CZ343">
        <v>30.091999999999999</v>
      </c>
      <c r="DA343">
        <v>4249.9960000000001</v>
      </c>
      <c r="DB343">
        <v>1.396992</v>
      </c>
      <c r="DC343">
        <v>24.28417</v>
      </c>
      <c r="DD343">
        <v>30.697859999999999</v>
      </c>
      <c r="DE343">
        <v>4366.0940000000001</v>
      </c>
      <c r="DF343">
        <v>1.397851</v>
      </c>
      <c r="DG343">
        <v>24.858339999999998</v>
      </c>
      <c r="DH343">
        <v>17.899989999999999</v>
      </c>
      <c r="DI343">
        <v>2563.2559999999999</v>
      </c>
      <c r="DJ343">
        <v>1.398854</v>
      </c>
      <c r="DK343">
        <v>25.420929999999998</v>
      </c>
      <c r="DL343">
        <v>6.3703430000000001</v>
      </c>
      <c r="DM343">
        <v>918.22220000000004</v>
      </c>
      <c r="DN343">
        <v>1.3998900000000001</v>
      </c>
      <c r="DO343">
        <v>25.897950000000002</v>
      </c>
      <c r="DP343">
        <v>1.466307</v>
      </c>
      <c r="DQ343">
        <v>212.68450000000001</v>
      </c>
      <c r="DR343">
        <v>1.400962</v>
      </c>
      <c r="DS343">
        <v>25.87819</v>
      </c>
      <c r="DT343">
        <v>0.23374059999999999</v>
      </c>
      <c r="DU343">
        <v>34.084220000000002</v>
      </c>
      <c r="DV343">
        <v>1.402064</v>
      </c>
      <c r="DW343">
        <v>25.562729999999998</v>
      </c>
      <c r="DX343" s="1">
        <v>3.1408140000000001E-2</v>
      </c>
      <c r="DY343">
        <v>4.5779439999999996</v>
      </c>
      <c r="DZ343">
        <v>1.4033659999999999</v>
      </c>
      <c r="EA343">
        <v>25.30602</v>
      </c>
      <c r="EB343" s="1">
        <v>7.5853479999999996E-3</v>
      </c>
      <c r="EC343">
        <v>1.0856209999999999</v>
      </c>
      <c r="ED343">
        <v>1.4049370000000001</v>
      </c>
      <c r="EE343">
        <v>25.133009999999999</v>
      </c>
      <c r="EF343" s="1">
        <v>4.8049049999999999E-3</v>
      </c>
      <c r="EG343">
        <v>0.67992260000000004</v>
      </c>
      <c r="EH343">
        <v>1.406447</v>
      </c>
      <c r="EI343">
        <v>25.38364</v>
      </c>
      <c r="EJ343" s="1">
        <v>3.9397449999999997E-3</v>
      </c>
      <c r="EK343">
        <v>0.55617609999999995</v>
      </c>
      <c r="EL343">
        <v>1.4078999999999999</v>
      </c>
      <c r="EM343">
        <v>25.987410000000001</v>
      </c>
      <c r="EN343" s="1">
        <v>3.3197159999999999E-3</v>
      </c>
      <c r="EO343">
        <v>0.46807850000000001</v>
      </c>
      <c r="EP343">
        <v>1.4093089999999999</v>
      </c>
      <c r="EQ343">
        <v>26.595289999999999</v>
      </c>
      <c r="ER343" s="1">
        <v>2.815798E-3</v>
      </c>
      <c r="ES343">
        <v>0.39657599999999998</v>
      </c>
      <c r="ET343">
        <v>1.4106289999999999</v>
      </c>
      <c r="EU343">
        <v>26.97419</v>
      </c>
      <c r="EV343" s="1">
        <v>2.4021089999999999E-3</v>
      </c>
      <c r="EW343">
        <v>0.33795550000000002</v>
      </c>
      <c r="EX343">
        <v>1.4119060000000001</v>
      </c>
      <c r="EY343">
        <v>26.812429999999999</v>
      </c>
      <c r="EZ343" s="1">
        <v>2.0632960000000001E-3</v>
      </c>
      <c r="FA343">
        <v>0.28999439999999999</v>
      </c>
      <c r="FB343">
        <v>1.4130929999999999</v>
      </c>
      <c r="FC343">
        <v>26.302070000000001</v>
      </c>
      <c r="FD343" s="1">
        <v>1.7849890000000001E-3</v>
      </c>
      <c r="FE343">
        <v>0.250639</v>
      </c>
      <c r="FF343">
        <v>1.414291</v>
      </c>
      <c r="FG343">
        <v>25.84112</v>
      </c>
      <c r="FH343" s="1">
        <v>1.5556490000000001E-3</v>
      </c>
      <c r="FI343">
        <v>0.2182173</v>
      </c>
      <c r="FJ343">
        <v>1.4157789999999999</v>
      </c>
      <c r="FK343">
        <v>25.529499999999999</v>
      </c>
      <c r="FL343" s="1">
        <v>1.3661439999999999E-3</v>
      </c>
      <c r="FM343">
        <v>0.19141420000000001</v>
      </c>
      <c r="FN343">
        <v>1.4171119999999999</v>
      </c>
      <c r="FO343">
        <v>25.769600000000001</v>
      </c>
      <c r="FP343" s="1">
        <v>1.2076929999999999E-3</v>
      </c>
      <c r="FQ343">
        <v>0.16903499999999999</v>
      </c>
      <c r="FR343">
        <v>1.418339</v>
      </c>
      <c r="FS343">
        <v>26.292739999999998</v>
      </c>
      <c r="FT343" s="1">
        <v>1.0743860000000001E-3</v>
      </c>
      <c r="FU343">
        <v>0.1502269</v>
      </c>
      <c r="FV343">
        <v>1.4195420000000001</v>
      </c>
      <c r="FW343">
        <v>26.572849999999999</v>
      </c>
      <c r="FX343" s="1">
        <v>9.6155459999999998E-4</v>
      </c>
      <c r="FY343">
        <v>0.1343259</v>
      </c>
      <c r="FZ343">
        <v>1.4206719999999999</v>
      </c>
      <c r="GA343">
        <v>26.654610000000002</v>
      </c>
      <c r="GB343" s="1">
        <v>8.6639159999999998E-4</v>
      </c>
      <c r="GC343">
        <v>0.1209209</v>
      </c>
      <c r="GD343">
        <v>1.4218040000000001</v>
      </c>
      <c r="GE343">
        <v>26.339189999999999</v>
      </c>
      <c r="GF343" s="1">
        <v>7.8636259999999996E-4</v>
      </c>
      <c r="GG343">
        <v>0.10965320000000001</v>
      </c>
      <c r="GH343">
        <v>1.4229160000000001</v>
      </c>
      <c r="GI343">
        <v>25.9999</v>
      </c>
      <c r="GJ343" s="1">
        <v>7.1891269999999996E-4</v>
      </c>
      <c r="GK343">
        <v>0.10016</v>
      </c>
      <c r="GL343">
        <v>1.4239729999999999</v>
      </c>
      <c r="GM343">
        <v>25.790659999999999</v>
      </c>
      <c r="GN343" s="1">
        <v>6.6168390000000002E-4</v>
      </c>
      <c r="GO343" s="1">
        <v>9.2106489999999999E-2</v>
      </c>
      <c r="GP343">
        <v>1.4250560000000001</v>
      </c>
      <c r="GQ343">
        <v>25.67146</v>
      </c>
      <c r="GR343" s="1">
        <v>6.1230289999999999E-4</v>
      </c>
      <c r="GS343" s="1">
        <v>8.5163030000000001E-2</v>
      </c>
      <c r="GT343">
        <v>1.42614</v>
      </c>
      <c r="GU343">
        <v>25.60971</v>
      </c>
      <c r="GV343" s="1">
        <v>5.6966160000000005E-4</v>
      </c>
      <c r="GW343" s="1">
        <v>7.9166490000000006E-2</v>
      </c>
      <c r="GX343">
        <v>1.4271339999999999</v>
      </c>
      <c r="GY343">
        <v>25.819970000000001</v>
      </c>
      <c r="GZ343" s="1">
        <v>5.3289240000000001E-4</v>
      </c>
      <c r="HA343" s="1">
        <v>7.4000510000000005E-2</v>
      </c>
      <c r="HB343">
        <v>1.42811</v>
      </c>
      <c r="HC343">
        <v>26.28266</v>
      </c>
      <c r="HD343" s="1">
        <v>5.0071239999999997E-4</v>
      </c>
      <c r="HE343">
        <v>6.9479299999999994E-2</v>
      </c>
      <c r="HF343">
        <v>1.429073</v>
      </c>
      <c r="HG343">
        <v>26.629519999999999</v>
      </c>
      <c r="HH343" s="1">
        <v>4.721975E-4</v>
      </c>
      <c r="HI343" s="1">
        <v>6.5474740000000003E-2</v>
      </c>
      <c r="HJ343">
        <v>1.4300349999999999</v>
      </c>
      <c r="HK343">
        <v>26.516359999999999</v>
      </c>
      <c r="HL343" s="1">
        <v>4.4704089999999998E-4</v>
      </c>
      <c r="HM343" s="1">
        <v>6.1941690000000001E-2</v>
      </c>
      <c r="HN343">
        <v>1.430993</v>
      </c>
      <c r="HO343">
        <v>25.902999999999999</v>
      </c>
      <c r="HP343" s="1">
        <v>4.2472510000000002E-4</v>
      </c>
      <c r="HQ343" s="1">
        <v>5.8806740000000003E-2</v>
      </c>
      <c r="HR343">
        <v>1.4319280000000001</v>
      </c>
      <c r="HS343">
        <v>25.324590000000001</v>
      </c>
      <c r="HT343" s="1">
        <v>4.0454960000000002E-4</v>
      </c>
      <c r="HU343" s="1">
        <v>5.5976720000000001E-2</v>
      </c>
      <c r="HV343">
        <v>1.4328609999999999</v>
      </c>
      <c r="HW343">
        <v>24.926539999999999</v>
      </c>
      <c r="HX343" s="1">
        <v>3.859774E-4</v>
      </c>
      <c r="HY343" s="1">
        <v>5.3371059999999998E-2</v>
      </c>
      <c r="HZ343">
        <v>1.4337819999999999</v>
      </c>
      <c r="IA343">
        <v>25.023990000000001</v>
      </c>
      <c r="IB343" s="1">
        <v>3.6903149999999998E-4</v>
      </c>
      <c r="IC343" s="1">
        <v>5.0993009999999998E-2</v>
      </c>
      <c r="ID343">
        <v>1.4346220000000001</v>
      </c>
      <c r="IE343">
        <v>25.516279999999998</v>
      </c>
      <c r="IF343" s="1">
        <v>3.5355910000000001E-4</v>
      </c>
      <c r="IG343" s="1">
        <v>4.8824960000000001E-2</v>
      </c>
      <c r="IH343">
        <v>1.4353830000000001</v>
      </c>
      <c r="II343">
        <v>25.920750000000002</v>
      </c>
      <c r="IJ343" s="1">
        <v>3.3934459999999998E-4</v>
      </c>
      <c r="IK343" s="1">
        <v>4.6835849999999998E-2</v>
      </c>
      <c r="IL343">
        <v>1.4361459999999999</v>
      </c>
      <c r="IM343">
        <v>26.09909</v>
      </c>
      <c r="IN343">
        <v>3.2640000000000002E-4</v>
      </c>
      <c r="IO343" s="1">
        <v>4.5026049999999998E-2</v>
      </c>
      <c r="IP343">
        <v>1.436661</v>
      </c>
      <c r="IQ343">
        <v>25.822420000000001</v>
      </c>
      <c r="IR343" s="1">
        <v>3.1452630000000002E-4</v>
      </c>
      <c r="IS343" s="1">
        <v>4.3371239999999998E-2</v>
      </c>
      <c r="IT343">
        <v>1.437214</v>
      </c>
      <c r="IU343">
        <v>25.301220000000001</v>
      </c>
      <c r="IV343" s="1">
        <v>3.0353310000000002E-4</v>
      </c>
      <c r="IW343" s="1">
        <v>4.1838559999999997E-2</v>
      </c>
      <c r="IX343">
        <v>1.437937</v>
      </c>
      <c r="IY343">
        <v>24.92774</v>
      </c>
      <c r="IZ343" s="1">
        <v>2.9316610000000001E-4</v>
      </c>
      <c r="JA343" s="1">
        <v>4.0390120000000002E-2</v>
      </c>
      <c r="JB343">
        <v>1.4386669999999999</v>
      </c>
      <c r="JC343">
        <v>24.771429999999999</v>
      </c>
      <c r="JD343" s="1">
        <v>2.833046E-4</v>
      </c>
      <c r="JE343" s="1">
        <v>3.9012310000000001E-2</v>
      </c>
      <c r="JF343">
        <v>1.4393990000000001</v>
      </c>
      <c r="JG343">
        <v>25.18038</v>
      </c>
      <c r="JH343" s="1">
        <v>2.7392999999999997E-4</v>
      </c>
      <c r="JI343" s="1">
        <v>3.7701569999999997E-2</v>
      </c>
      <c r="JJ343">
        <v>1.4400649999999999</v>
      </c>
      <c r="JK343">
        <v>25.760069999999999</v>
      </c>
      <c r="JL343" s="1">
        <v>2.6514049999999998E-4</v>
      </c>
      <c r="JM343" s="1">
        <v>3.6474220000000002E-2</v>
      </c>
      <c r="JN343">
        <v>1.4406969999999999</v>
      </c>
      <c r="JO343">
        <v>26.1523</v>
      </c>
      <c r="JP343" s="1">
        <v>2.5682960000000002E-4</v>
      </c>
      <c r="JQ343" s="1">
        <v>3.5316359999999998E-2</v>
      </c>
      <c r="JR343">
        <v>1.441249</v>
      </c>
      <c r="JS343">
        <v>26.318200000000001</v>
      </c>
      <c r="JT343" s="1">
        <v>2.4878949999999997E-4</v>
      </c>
      <c r="JU343" s="1">
        <v>3.4196829999999998E-2</v>
      </c>
      <c r="JV343">
        <v>1.4417850000000001</v>
      </c>
      <c r="JW343">
        <v>26.167359999999999</v>
      </c>
      <c r="JX343" s="1">
        <v>2.409422E-4</v>
      </c>
      <c r="JY343" s="1">
        <v>3.3106690000000001E-2</v>
      </c>
      <c r="JZ343">
        <v>1.4422839999999999</v>
      </c>
      <c r="KA343">
        <v>25.76484</v>
      </c>
      <c r="KB343" s="1">
        <v>2.3328800000000001E-4</v>
      </c>
      <c r="KC343" s="1">
        <v>3.2043179999999997E-2</v>
      </c>
      <c r="KD343">
        <v>1.4427730000000001</v>
      </c>
      <c r="KE343">
        <v>25.411000000000001</v>
      </c>
      <c r="KF343" s="1">
        <v>2.2594990000000001E-4</v>
      </c>
      <c r="KG343" s="1">
        <v>3.1024779999999998E-2</v>
      </c>
      <c r="KH343">
        <v>1.4432119999999999</v>
      </c>
      <c r="KI343">
        <v>25.177679999999999</v>
      </c>
      <c r="KJ343" s="1">
        <v>2.1906740000000001E-4</v>
      </c>
      <c r="KK343">
        <v>3.0070400000000001E-2</v>
      </c>
      <c r="KL343">
        <v>1.4436420000000001</v>
      </c>
      <c r="KM343">
        <v>25.453250000000001</v>
      </c>
      <c r="KN343" s="1">
        <v>2.1251930000000001E-4</v>
      </c>
      <c r="KO343" s="1">
        <v>2.916318E-2</v>
      </c>
      <c r="KP343">
        <v>1.4441040000000001</v>
      </c>
      <c r="KQ343">
        <v>26.025770000000001</v>
      </c>
      <c r="KR343" s="1">
        <v>2.0606920000000001E-4</v>
      </c>
      <c r="KS343" s="1">
        <v>2.826853E-2</v>
      </c>
      <c r="KT343">
        <v>1.4445619999999999</v>
      </c>
      <c r="KU343">
        <v>26.619720000000001</v>
      </c>
      <c r="KV343" s="1">
        <v>1.997763E-4</v>
      </c>
      <c r="KW343" s="1">
        <v>2.7396819999999999E-2</v>
      </c>
      <c r="KX343">
        <v>1.4450240000000001</v>
      </c>
      <c r="KY343">
        <v>27.09395</v>
      </c>
      <c r="KZ343" s="1">
        <v>1.9370650000000001E-4</v>
      </c>
      <c r="LA343" s="1">
        <v>2.655544E-2</v>
      </c>
      <c r="LB343">
        <v>1.445486</v>
      </c>
      <c r="LC343">
        <v>27.046970000000002</v>
      </c>
      <c r="LD343" s="1">
        <v>1.878735E-4</v>
      </c>
      <c r="LE343" s="1">
        <v>2.5747280000000001E-2</v>
      </c>
      <c r="LF343">
        <v>1.4459029999999999</v>
      </c>
      <c r="LG343">
        <v>26.593430000000001</v>
      </c>
      <c r="LH343" s="1">
        <v>1.823688E-4</v>
      </c>
      <c r="LI343" s="1">
        <v>2.4984969999999999E-2</v>
      </c>
      <c r="LJ343">
        <v>1.446334</v>
      </c>
      <c r="LK343">
        <v>26.146429999999999</v>
      </c>
      <c r="LL343" s="1">
        <v>1.7704010000000001E-4</v>
      </c>
      <c r="LM343" s="1">
        <v>2.4247330000000001E-2</v>
      </c>
      <c r="LN343">
        <v>1.4467699999999999</v>
      </c>
      <c r="LO343">
        <v>25.86345</v>
      </c>
      <c r="LP343" s="1">
        <v>1.7188119999999999E-4</v>
      </c>
      <c r="LQ343" s="1">
        <v>2.3533269999999998E-2</v>
      </c>
      <c r="LR343">
        <v>1.4471700000000001</v>
      </c>
      <c r="LS343">
        <v>26.279350000000001</v>
      </c>
      <c r="LT343" s="1">
        <v>1.669175E-4</v>
      </c>
      <c r="LU343" s="1">
        <v>2.2846970000000001E-2</v>
      </c>
      <c r="LV343">
        <v>1.4475359999999999</v>
      </c>
      <c r="LW343">
        <v>27.011970000000002</v>
      </c>
      <c r="LX343" s="1">
        <v>1.6205549999999999E-4</v>
      </c>
      <c r="LY343" s="1">
        <v>2.217527E-2</v>
      </c>
      <c r="LZ343">
        <v>1.447918</v>
      </c>
      <c r="MA343">
        <v>27.678190000000001</v>
      </c>
      <c r="MB343" s="1">
        <v>1.5741489999999999E-4</v>
      </c>
      <c r="MC343" s="1">
        <v>2.1534009999999999E-2</v>
      </c>
      <c r="MD343">
        <v>1.4483440000000001</v>
      </c>
      <c r="ME343">
        <v>28.188479999999998</v>
      </c>
      <c r="MF343" s="1">
        <v>1.529612E-4</v>
      </c>
      <c r="MG343" s="1">
        <v>2.0918349999999999E-2</v>
      </c>
      <c r="MH343">
        <v>1.4487460000000001</v>
      </c>
      <c r="MI343">
        <v>28.17117</v>
      </c>
      <c r="MJ343" s="1">
        <v>1.4862029999999999E-4</v>
      </c>
      <c r="MK343">
        <v>2.0319199999999999E-2</v>
      </c>
      <c r="ML343">
        <v>1.449112</v>
      </c>
      <c r="MM343">
        <v>27.801269999999999</v>
      </c>
      <c r="MN343" s="1">
        <v>1.4449800000000001E-4</v>
      </c>
      <c r="MO343" s="1">
        <v>1.9749590000000001E-2</v>
      </c>
      <c r="MP343">
        <v>1.4495229999999999</v>
      </c>
      <c r="MQ343">
        <v>27.445430000000002</v>
      </c>
      <c r="MR343" s="1">
        <v>1.406155E-4</v>
      </c>
      <c r="MS343" s="1">
        <v>1.9212779999999999E-2</v>
      </c>
      <c r="MT343">
        <v>1.449924</v>
      </c>
      <c r="MU343">
        <v>27.14011</v>
      </c>
      <c r="MV343" s="1">
        <v>1.3682810000000001E-4</v>
      </c>
      <c r="MW343" s="1">
        <v>1.868995E-2</v>
      </c>
      <c r="MX343">
        <v>1.450286</v>
      </c>
      <c r="MY343">
        <v>27.020109999999999</v>
      </c>
      <c r="MZ343" s="1">
        <v>1.331188E-4</v>
      </c>
      <c r="NA343" s="1">
        <v>1.8178429999999999E-2</v>
      </c>
      <c r="NB343">
        <v>1.4506939999999999</v>
      </c>
      <c r="NC343">
        <v>27.190550000000002</v>
      </c>
      <c r="ND343" s="1">
        <v>1.296065E-4</v>
      </c>
      <c r="NE343" s="1">
        <v>1.7693130000000001E-2</v>
      </c>
      <c r="NF343">
        <v>1.4510689999999999</v>
      </c>
      <c r="NG343">
        <v>27.61401</v>
      </c>
      <c r="NH343" s="1">
        <v>1.2623140000000001E-4</v>
      </c>
      <c r="NI343" s="1">
        <v>1.7227780000000002E-2</v>
      </c>
      <c r="NJ343">
        <v>1.451424</v>
      </c>
      <c r="NK343">
        <v>27.72681</v>
      </c>
      <c r="NL343" s="1">
        <v>1.228611E-4</v>
      </c>
      <c r="NM343" s="1">
        <v>1.6763739999999999E-2</v>
      </c>
      <c r="NN343">
        <v>1.4517420000000001</v>
      </c>
      <c r="NO343">
        <v>27.437069999999999</v>
      </c>
      <c r="NP343" s="1">
        <v>1.195118E-4</v>
      </c>
      <c r="NQ343" s="1">
        <v>1.6302859999999999E-2</v>
      </c>
      <c r="NR343">
        <v>1.452099</v>
      </c>
      <c r="NS343">
        <v>27.06344</v>
      </c>
      <c r="NT343" s="1">
        <v>1.1622249999999999E-4</v>
      </c>
      <c r="NU343">
        <v>1.58505E-2</v>
      </c>
      <c r="NV343">
        <v>1.4524109999999999</v>
      </c>
      <c r="NW343">
        <v>26.70309</v>
      </c>
      <c r="NX343" s="1">
        <v>1.130245E-4</v>
      </c>
      <c r="NY343" s="1">
        <v>1.5410210000000001E-2</v>
      </c>
      <c r="NZ343">
        <v>1.4527460000000001</v>
      </c>
      <c r="OA343">
        <v>26.46491</v>
      </c>
      <c r="OB343" s="1">
        <v>1.099841E-4</v>
      </c>
      <c r="OC343">
        <v>1.49918E-2</v>
      </c>
      <c r="OD343">
        <v>1.4530959999999999</v>
      </c>
      <c r="OE343">
        <v>26.72504</v>
      </c>
      <c r="OF343" s="1">
        <v>1.070595E-4</v>
      </c>
      <c r="OG343" s="1">
        <v>1.4589889999999999E-2</v>
      </c>
      <c r="OH343">
        <v>1.453419</v>
      </c>
      <c r="OI343">
        <v>27.292010000000001</v>
      </c>
      <c r="OJ343" s="1">
        <v>1.041766E-4</v>
      </c>
      <c r="OK343" s="1">
        <v>1.4193570000000001E-2</v>
      </c>
    </row>
    <row r="344" spans="1:401" x14ac:dyDescent="0.35">
      <c r="A344">
        <v>350</v>
      </c>
      <c r="B344" t="s">
        <v>4</v>
      </c>
      <c r="C344" t="s">
        <v>181</v>
      </c>
      <c r="D344" t="s">
        <v>347</v>
      </c>
      <c r="E344">
        <v>778.01729999999998</v>
      </c>
      <c r="F344">
        <v>1.050127</v>
      </c>
      <c r="G344">
        <v>26.522790000000001</v>
      </c>
      <c r="H344">
        <v>0</v>
      </c>
      <c r="I344">
        <v>0</v>
      </c>
      <c r="J344">
        <v>1.051078</v>
      </c>
      <c r="K344">
        <v>26.473790000000001</v>
      </c>
      <c r="L344">
        <v>0</v>
      </c>
      <c r="M344">
        <v>0</v>
      </c>
      <c r="N344">
        <v>1.0517700000000001</v>
      </c>
      <c r="O344">
        <v>26.407340000000001</v>
      </c>
      <c r="P344">
        <v>0</v>
      </c>
      <c r="Q344">
        <v>0</v>
      </c>
      <c r="R344">
        <v>1.0522560000000001</v>
      </c>
      <c r="S344">
        <v>26.20561</v>
      </c>
      <c r="T344">
        <v>0</v>
      </c>
      <c r="U344">
        <v>0</v>
      </c>
      <c r="V344">
        <v>1.0526009999999999</v>
      </c>
      <c r="W344">
        <v>26.02431</v>
      </c>
      <c r="X344">
        <v>0</v>
      </c>
      <c r="Y344">
        <v>0</v>
      </c>
      <c r="Z344">
        <v>1.052837</v>
      </c>
      <c r="AA344">
        <v>25.675709999999999</v>
      </c>
      <c r="AB344">
        <v>0</v>
      </c>
      <c r="AC344">
        <v>0</v>
      </c>
      <c r="AD344">
        <v>1.052986</v>
      </c>
      <c r="AE344">
        <v>25.231549999999999</v>
      </c>
      <c r="AF344">
        <v>0</v>
      </c>
      <c r="AG344">
        <v>0</v>
      </c>
      <c r="AH344">
        <v>1.0530459999999999</v>
      </c>
      <c r="AI344">
        <v>24.912839999999999</v>
      </c>
      <c r="AJ344">
        <v>0</v>
      </c>
      <c r="AK344">
        <v>0</v>
      </c>
      <c r="AL344">
        <v>1.053045</v>
      </c>
      <c r="AM344">
        <v>24.750450000000001</v>
      </c>
      <c r="AN344">
        <v>0</v>
      </c>
      <c r="AO344">
        <v>0</v>
      </c>
      <c r="AP344">
        <v>1.0529489999999999</v>
      </c>
      <c r="AQ344">
        <v>25.083189999999998</v>
      </c>
      <c r="AR344">
        <v>0</v>
      </c>
      <c r="AS344">
        <v>0</v>
      </c>
      <c r="AT344">
        <v>1.0527960000000001</v>
      </c>
      <c r="AU344">
        <v>25.701809999999998</v>
      </c>
      <c r="AV344">
        <v>0</v>
      </c>
      <c r="AW344">
        <v>0</v>
      </c>
      <c r="AX344">
        <v>1.052575</v>
      </c>
      <c r="AY344">
        <v>26.106380000000001</v>
      </c>
      <c r="AZ344">
        <v>0</v>
      </c>
      <c r="BA344">
        <v>0</v>
      </c>
      <c r="BB344">
        <v>1.0522910000000001</v>
      </c>
      <c r="BC344">
        <v>26.253250000000001</v>
      </c>
      <c r="BD344">
        <v>0</v>
      </c>
      <c r="BE344">
        <v>0</v>
      </c>
      <c r="BF344">
        <v>1.0520130000000001</v>
      </c>
      <c r="BG344">
        <v>25.946629999999999</v>
      </c>
      <c r="BH344">
        <v>0</v>
      </c>
      <c r="BI344">
        <v>0</v>
      </c>
      <c r="BJ344">
        <v>1.0517110000000001</v>
      </c>
      <c r="BK344">
        <v>25.277670000000001</v>
      </c>
      <c r="BL344">
        <v>0</v>
      </c>
      <c r="BM344">
        <v>0</v>
      </c>
      <c r="BN344">
        <v>1.0514049999999999</v>
      </c>
      <c r="BO344">
        <v>24.656860000000002</v>
      </c>
      <c r="BP344" s="1">
        <v>2.2917160000000001E-26</v>
      </c>
      <c r="BQ344" s="1">
        <v>9.7939680000000005E-24</v>
      </c>
      <c r="BR344">
        <v>1.0511490000000001</v>
      </c>
      <c r="BS344">
        <v>24.20036</v>
      </c>
      <c r="BT344" s="1">
        <v>2.090238E-19</v>
      </c>
      <c r="BU344" s="1">
        <v>8.9665170000000005E-17</v>
      </c>
      <c r="BV344">
        <v>1.050994</v>
      </c>
      <c r="BW344">
        <v>24.21105</v>
      </c>
      <c r="BX344" s="1">
        <v>5.478792E-11</v>
      </c>
      <c r="BY344" s="1">
        <v>3.2155490000000003E-8</v>
      </c>
      <c r="BZ344">
        <v>1.0510029999999999</v>
      </c>
      <c r="CA344">
        <v>24.557379999999998</v>
      </c>
      <c r="CB344" s="1">
        <v>3.4719960000000002E-7</v>
      </c>
      <c r="CC344" s="1">
        <v>2.3169090000000001E-4</v>
      </c>
      <c r="CD344">
        <v>1.0511379999999999</v>
      </c>
      <c r="CE344">
        <v>24.871400000000001</v>
      </c>
      <c r="CF344" s="1">
        <v>1.6435500000000001E-4</v>
      </c>
      <c r="CG344">
        <v>0.1186179</v>
      </c>
      <c r="CH344">
        <v>1.051377</v>
      </c>
      <c r="CI344">
        <v>25.124030000000001</v>
      </c>
      <c r="CJ344" s="1">
        <v>1.496252E-2</v>
      </c>
      <c r="CK344">
        <v>11.523960000000001</v>
      </c>
      <c r="CL344">
        <v>1.051655</v>
      </c>
      <c r="CM344">
        <v>25.09714</v>
      </c>
      <c r="CN344">
        <v>0.39203329999999997</v>
      </c>
      <c r="CO344">
        <v>320.00049999999999</v>
      </c>
      <c r="CP344">
        <v>1.051979</v>
      </c>
      <c r="CQ344">
        <v>24.71067</v>
      </c>
      <c r="CR344">
        <v>3.738057</v>
      </c>
      <c r="CS344">
        <v>3217.22</v>
      </c>
      <c r="CT344">
        <v>1.052343</v>
      </c>
      <c r="CU344">
        <v>24.31888</v>
      </c>
      <c r="CV344">
        <v>15.216279999999999</v>
      </c>
      <c r="CW344">
        <v>13760.69</v>
      </c>
      <c r="CX344">
        <v>1.0527629999999999</v>
      </c>
      <c r="CY344">
        <v>24.04477</v>
      </c>
      <c r="CZ344">
        <v>29.808050000000001</v>
      </c>
      <c r="DA344">
        <v>28243.55</v>
      </c>
      <c r="DB344">
        <v>1.053312</v>
      </c>
      <c r="DC344">
        <v>24.285340000000001</v>
      </c>
      <c r="DD344">
        <v>30.897680000000001</v>
      </c>
      <c r="DE344">
        <v>30594.63</v>
      </c>
      <c r="DF344">
        <v>1.0540050000000001</v>
      </c>
      <c r="DG344">
        <v>24.85033</v>
      </c>
      <c r="DH344">
        <v>18.28528</v>
      </c>
      <c r="DI344">
        <v>18878.189999999999</v>
      </c>
      <c r="DJ344">
        <v>1.054797</v>
      </c>
      <c r="DK344">
        <v>25.41517</v>
      </c>
      <c r="DL344">
        <v>6.5979210000000004</v>
      </c>
      <c r="DM344">
        <v>7086.3410000000003</v>
      </c>
      <c r="DN344">
        <v>1.055631</v>
      </c>
      <c r="DO344">
        <v>25.89423</v>
      </c>
      <c r="DP344">
        <v>1.5381670000000001</v>
      </c>
      <c r="DQ344">
        <v>1714.1759999999999</v>
      </c>
      <c r="DR344">
        <v>1.0564899999999999</v>
      </c>
      <c r="DS344">
        <v>25.895610000000001</v>
      </c>
      <c r="DT344">
        <v>0.24780340000000001</v>
      </c>
      <c r="DU344">
        <v>284.95260000000002</v>
      </c>
      <c r="DV344">
        <v>1.057374</v>
      </c>
      <c r="DW344">
        <v>25.584219999999998</v>
      </c>
      <c r="DX344" s="1">
        <v>3.3276050000000001E-2</v>
      </c>
      <c r="DY344">
        <v>38.34834</v>
      </c>
      <c r="DZ344">
        <v>1.0584290000000001</v>
      </c>
      <c r="EA344">
        <v>25.321639999999999</v>
      </c>
      <c r="EB344" s="1">
        <v>7.7830529999999998E-3</v>
      </c>
      <c r="EC344">
        <v>8.1974459999999993</v>
      </c>
      <c r="ED344">
        <v>1.05968</v>
      </c>
      <c r="EE344">
        <v>25.144359999999999</v>
      </c>
      <c r="EF344" s="1">
        <v>4.839004E-3</v>
      </c>
      <c r="EG344">
        <v>4.7958619999999996</v>
      </c>
      <c r="EH344">
        <v>1.060907</v>
      </c>
      <c r="EI344">
        <v>25.376709999999999</v>
      </c>
      <c r="EJ344" s="1">
        <v>3.9586650000000001E-3</v>
      </c>
      <c r="EK344">
        <v>3.8890829999999998</v>
      </c>
      <c r="EL344">
        <v>1.0620700000000001</v>
      </c>
      <c r="EM344">
        <v>25.974589999999999</v>
      </c>
      <c r="EN344" s="1">
        <v>3.3347139999999999E-3</v>
      </c>
      <c r="EO344">
        <v>3.2700450000000001</v>
      </c>
      <c r="EP344">
        <v>1.063215</v>
      </c>
      <c r="EQ344">
        <v>26.591059999999999</v>
      </c>
      <c r="ER344" s="1">
        <v>2.828058E-3</v>
      </c>
      <c r="ES344">
        <v>2.7692800000000002</v>
      </c>
      <c r="ET344">
        <v>1.0642959999999999</v>
      </c>
      <c r="EU344">
        <v>26.984770000000001</v>
      </c>
      <c r="EV344" s="1">
        <v>2.4121400000000001E-3</v>
      </c>
      <c r="EW344">
        <v>2.3588239999999998</v>
      </c>
      <c r="EX344">
        <v>1.0653090000000001</v>
      </c>
      <c r="EY344">
        <v>26.845559999999999</v>
      </c>
      <c r="EZ344" s="1">
        <v>2.0715130000000001E-3</v>
      </c>
      <c r="FA344">
        <v>2.0229780000000002</v>
      </c>
      <c r="FB344">
        <v>1.0662700000000001</v>
      </c>
      <c r="FC344">
        <v>26.34151</v>
      </c>
      <c r="FD344" s="1">
        <v>1.7917370000000001E-3</v>
      </c>
      <c r="FE344">
        <v>1.7474320000000001</v>
      </c>
      <c r="FF344">
        <v>1.06724</v>
      </c>
      <c r="FG344">
        <v>25.87228</v>
      </c>
      <c r="FH344">
        <v>1.5612E-3</v>
      </c>
      <c r="FI344">
        <v>1.520473</v>
      </c>
      <c r="FJ344">
        <v>1.0684560000000001</v>
      </c>
      <c r="FK344">
        <v>25.550419999999999</v>
      </c>
      <c r="FL344" s="1">
        <v>1.3707490000000001E-3</v>
      </c>
      <c r="FM344">
        <v>1.3329679999999999</v>
      </c>
      <c r="FN344">
        <v>1.0695479999999999</v>
      </c>
      <c r="FO344">
        <v>25.76483</v>
      </c>
      <c r="FP344" s="1">
        <v>1.211553E-3</v>
      </c>
      <c r="FQ344">
        <v>1.176566</v>
      </c>
      <c r="FR344">
        <v>1.07056</v>
      </c>
      <c r="FS344">
        <v>26.284189999999999</v>
      </c>
      <c r="FT344" s="1">
        <v>1.0776309999999999E-3</v>
      </c>
      <c r="FU344">
        <v>1.045147</v>
      </c>
      <c r="FV344">
        <v>1.071536</v>
      </c>
      <c r="FW344">
        <v>26.577629999999999</v>
      </c>
      <c r="FX344" s="1">
        <v>9.6430029999999996E-4</v>
      </c>
      <c r="FY344">
        <v>0.93411180000000005</v>
      </c>
      <c r="FZ344">
        <v>1.0724720000000001</v>
      </c>
      <c r="GA344">
        <v>26.672029999999999</v>
      </c>
      <c r="GB344" s="1">
        <v>8.6869880000000005E-4</v>
      </c>
      <c r="GC344">
        <v>0.84043599999999996</v>
      </c>
      <c r="GD344">
        <v>1.073377</v>
      </c>
      <c r="GE344">
        <v>26.371670000000002</v>
      </c>
      <c r="GF344" s="1">
        <v>7.8829900000000001E-4</v>
      </c>
      <c r="GG344">
        <v>0.76169229999999999</v>
      </c>
      <c r="GH344">
        <v>1.074282</v>
      </c>
      <c r="GI344">
        <v>26.029109999999999</v>
      </c>
      <c r="GJ344" s="1">
        <v>7.2054979999999996E-4</v>
      </c>
      <c r="GK344">
        <v>0.69539669999999998</v>
      </c>
      <c r="GL344">
        <v>1.07518</v>
      </c>
      <c r="GM344">
        <v>25.810669999999998</v>
      </c>
      <c r="GN344" s="1">
        <v>6.6307810000000003E-4</v>
      </c>
      <c r="GO344">
        <v>0.63916770000000001</v>
      </c>
      <c r="GP344">
        <v>1.0760609999999999</v>
      </c>
      <c r="GQ344">
        <v>25.683810000000001</v>
      </c>
      <c r="GR344" s="1">
        <v>6.1350990000000002E-4</v>
      </c>
      <c r="GS344">
        <v>0.59076819999999997</v>
      </c>
      <c r="GT344">
        <v>1.076924</v>
      </c>
      <c r="GU344">
        <v>25.617260000000002</v>
      </c>
      <c r="GV344" s="1">
        <v>5.7069740000000003E-4</v>
      </c>
      <c r="GW344">
        <v>0.5489444</v>
      </c>
      <c r="GX344">
        <v>1.0777540000000001</v>
      </c>
      <c r="GY344">
        <v>25.820239999999998</v>
      </c>
      <c r="GZ344" s="1">
        <v>5.3379160000000003E-4</v>
      </c>
      <c r="HA344">
        <v>0.51293540000000004</v>
      </c>
      <c r="HB344">
        <v>1.078533</v>
      </c>
      <c r="HC344">
        <v>26.28181</v>
      </c>
      <c r="HD344" s="1">
        <v>5.0150309999999997E-4</v>
      </c>
      <c r="HE344">
        <v>0.48146450000000002</v>
      </c>
      <c r="HF344">
        <v>1.079332</v>
      </c>
      <c r="HG344">
        <v>26.643249999999998</v>
      </c>
      <c r="HH344" s="1">
        <v>4.7289869999999999E-4</v>
      </c>
      <c r="HI344">
        <v>0.45360980000000001</v>
      </c>
      <c r="HJ344">
        <v>1.080117</v>
      </c>
      <c r="HK344">
        <v>26.55219</v>
      </c>
      <c r="HL344" s="1">
        <v>4.4765739999999999E-4</v>
      </c>
      <c r="HM344">
        <v>0.42901010000000001</v>
      </c>
      <c r="HN344">
        <v>1.0809089999999999</v>
      </c>
      <c r="HO344">
        <v>25.952660000000002</v>
      </c>
      <c r="HP344" s="1">
        <v>4.2527560000000001E-4</v>
      </c>
      <c r="HQ344">
        <v>0.4072115</v>
      </c>
      <c r="HR344">
        <v>1.0816539999999999</v>
      </c>
      <c r="HS344">
        <v>25.36364</v>
      </c>
      <c r="HT344" s="1">
        <v>4.050522E-4</v>
      </c>
      <c r="HU344">
        <v>0.3875709</v>
      </c>
      <c r="HV344">
        <v>1.0824130000000001</v>
      </c>
      <c r="HW344">
        <v>24.952030000000001</v>
      </c>
      <c r="HX344" s="1">
        <v>3.864389E-4</v>
      </c>
      <c r="HY344">
        <v>0.36949880000000002</v>
      </c>
      <c r="HZ344">
        <v>1.0831599999999999</v>
      </c>
      <c r="IA344">
        <v>25.020679999999999</v>
      </c>
      <c r="IB344" s="1">
        <v>3.6944989999999997E-4</v>
      </c>
      <c r="IC344">
        <v>0.35298829999999998</v>
      </c>
      <c r="ID344">
        <v>1.083861</v>
      </c>
      <c r="IE344">
        <v>25.50422</v>
      </c>
      <c r="IF344" s="1">
        <v>3.539444E-4</v>
      </c>
      <c r="IG344">
        <v>0.33795140000000001</v>
      </c>
      <c r="IH344">
        <v>1.084481</v>
      </c>
      <c r="II344">
        <v>25.92342</v>
      </c>
      <c r="IJ344" s="1">
        <v>3.3969689999999999E-4</v>
      </c>
      <c r="IK344">
        <v>0.3241462</v>
      </c>
      <c r="IL344">
        <v>1.085067</v>
      </c>
      <c r="IM344">
        <v>26.115780000000001</v>
      </c>
      <c r="IN344" s="1">
        <v>3.2671970000000002E-4</v>
      </c>
      <c r="IO344">
        <v>0.31157430000000003</v>
      </c>
      <c r="IP344">
        <v>1.0854900000000001</v>
      </c>
      <c r="IQ344">
        <v>25.8628</v>
      </c>
      <c r="IR344" s="1">
        <v>3.1481990000000002E-4</v>
      </c>
      <c r="IS344">
        <v>0.30009449999999999</v>
      </c>
      <c r="IT344">
        <v>1.0859460000000001</v>
      </c>
      <c r="IU344">
        <v>25.343889999999998</v>
      </c>
      <c r="IV344" s="1">
        <v>3.0380769999999998E-4</v>
      </c>
      <c r="IW344">
        <v>0.28947030000000001</v>
      </c>
      <c r="IX344">
        <v>1.086522</v>
      </c>
      <c r="IY344">
        <v>24.955020000000001</v>
      </c>
      <c r="IZ344" s="1">
        <v>2.9342719999999998E-4</v>
      </c>
      <c r="JA344">
        <v>0.27944799999999997</v>
      </c>
      <c r="JB344">
        <v>1.0871329999999999</v>
      </c>
      <c r="JC344">
        <v>24.78314</v>
      </c>
      <c r="JD344" s="1">
        <v>2.8355299999999997E-4</v>
      </c>
      <c r="JE344">
        <v>0.26991080000000001</v>
      </c>
      <c r="JF344">
        <v>1.0877110000000001</v>
      </c>
      <c r="JG344">
        <v>25.173359999999999</v>
      </c>
      <c r="JH344" s="1">
        <v>2.7416449999999998E-4</v>
      </c>
      <c r="JI344">
        <v>0.26083830000000002</v>
      </c>
      <c r="JJ344">
        <v>1.088257</v>
      </c>
      <c r="JK344">
        <v>25.75337</v>
      </c>
      <c r="JL344" s="1">
        <v>2.6535970000000003E-4</v>
      </c>
      <c r="JM344">
        <v>0.25233519999999998</v>
      </c>
      <c r="JN344">
        <v>1.08876</v>
      </c>
      <c r="JO344">
        <v>26.155090000000001</v>
      </c>
      <c r="JP344" s="1">
        <v>2.5703869999999998E-4</v>
      </c>
      <c r="JQ344">
        <v>0.24432429999999999</v>
      </c>
      <c r="JR344">
        <v>1.089216</v>
      </c>
      <c r="JS344">
        <v>26.331759999999999</v>
      </c>
      <c r="JT344" s="1">
        <v>2.4899319999999999E-4</v>
      </c>
      <c r="JU344">
        <v>0.23659050000000001</v>
      </c>
      <c r="JV344">
        <v>1.0896619999999999</v>
      </c>
      <c r="JW344">
        <v>26.196149999999999</v>
      </c>
      <c r="JX344" s="1">
        <v>2.4114119999999999E-4</v>
      </c>
      <c r="JY344">
        <v>0.22906460000000001</v>
      </c>
      <c r="JZ344">
        <v>1.0900780000000001</v>
      </c>
      <c r="KA344">
        <v>25.79645</v>
      </c>
      <c r="KB344" s="1">
        <v>2.334809E-4</v>
      </c>
      <c r="KC344">
        <v>0.22171669999999999</v>
      </c>
      <c r="KD344">
        <v>1.090468</v>
      </c>
      <c r="KE344">
        <v>25.438289999999999</v>
      </c>
      <c r="KF344" s="1">
        <v>2.2613289999999999E-4</v>
      </c>
      <c r="KG344">
        <v>0.21466660000000001</v>
      </c>
      <c r="KH344">
        <v>1.09084</v>
      </c>
      <c r="KI344">
        <v>25.195969999999999</v>
      </c>
      <c r="KJ344" s="1">
        <v>2.192377E-4</v>
      </c>
      <c r="KK344">
        <v>0.20804909999999999</v>
      </c>
      <c r="KL344">
        <v>1.0912029999999999</v>
      </c>
      <c r="KM344">
        <v>25.45185</v>
      </c>
      <c r="KN344" s="1">
        <v>2.126846E-4</v>
      </c>
      <c r="KO344">
        <v>0.20177890000000001</v>
      </c>
      <c r="KP344">
        <v>1.091575</v>
      </c>
      <c r="KQ344">
        <v>26.015709999999999</v>
      </c>
      <c r="KR344" s="1">
        <v>2.0623199999999999E-4</v>
      </c>
      <c r="KS344">
        <v>0.19560549999999999</v>
      </c>
      <c r="KT344">
        <v>1.091944</v>
      </c>
      <c r="KU344">
        <v>26.612850000000002</v>
      </c>
      <c r="KV344" s="1">
        <v>1.9993389999999999E-4</v>
      </c>
      <c r="KW344">
        <v>0.18957869999999999</v>
      </c>
      <c r="KX344">
        <v>1.0923339999999999</v>
      </c>
      <c r="KY344">
        <v>27.093699999999998</v>
      </c>
      <c r="KZ344" s="1">
        <v>1.938582E-4</v>
      </c>
      <c r="LA344">
        <v>0.18376200000000001</v>
      </c>
      <c r="LB344">
        <v>1.0927039999999999</v>
      </c>
      <c r="LC344">
        <v>27.07339</v>
      </c>
      <c r="LD344" s="1">
        <v>1.880184E-4</v>
      </c>
      <c r="LE344">
        <v>0.178171</v>
      </c>
      <c r="LF344">
        <v>1.093062</v>
      </c>
      <c r="LG344">
        <v>26.631080000000001</v>
      </c>
      <c r="LH344" s="1">
        <v>1.8250539999999999E-4</v>
      </c>
      <c r="LI344">
        <v>0.1728895</v>
      </c>
      <c r="LJ344">
        <v>1.0934280000000001</v>
      </c>
      <c r="LK344">
        <v>26.179870000000001</v>
      </c>
      <c r="LL344" s="1">
        <v>1.771737E-4</v>
      </c>
      <c r="LM344">
        <v>0.16779540000000001</v>
      </c>
      <c r="LN344">
        <v>1.0937619999999999</v>
      </c>
      <c r="LO344">
        <v>25.88392</v>
      </c>
      <c r="LP344" s="1">
        <v>1.7200900000000001E-4</v>
      </c>
      <c r="LQ344">
        <v>0.162854</v>
      </c>
      <c r="LR344">
        <v>1.094122</v>
      </c>
      <c r="LS344">
        <v>26.272490000000001</v>
      </c>
      <c r="LT344" s="1">
        <v>1.6704210000000001E-4</v>
      </c>
      <c r="LU344">
        <v>0.1581128</v>
      </c>
      <c r="LV344">
        <v>1.094438</v>
      </c>
      <c r="LW344">
        <v>26.998010000000001</v>
      </c>
      <c r="LX344" s="1">
        <v>1.621769E-4</v>
      </c>
      <c r="LY344">
        <v>0.153473</v>
      </c>
      <c r="LZ344">
        <v>1.0947659999999999</v>
      </c>
      <c r="MA344">
        <v>27.67164</v>
      </c>
      <c r="MB344" s="1">
        <v>1.575298E-4</v>
      </c>
      <c r="MC344">
        <v>0.1490321</v>
      </c>
      <c r="MD344">
        <v>1.0951090000000001</v>
      </c>
      <c r="ME344">
        <v>28.192340000000002</v>
      </c>
      <c r="MF344" s="1">
        <v>1.530732E-4</v>
      </c>
      <c r="MG344">
        <v>0.14477599999999999</v>
      </c>
      <c r="MH344">
        <v>1.0954349999999999</v>
      </c>
      <c r="MI344">
        <v>28.198260000000001</v>
      </c>
      <c r="MJ344" s="1">
        <v>1.4872790000000001E-4</v>
      </c>
      <c r="MK344">
        <v>0.14063200000000001</v>
      </c>
      <c r="ML344">
        <v>1.0957490000000001</v>
      </c>
      <c r="MM344">
        <v>27.83381</v>
      </c>
      <c r="MN344" s="1">
        <v>1.4459959999999999E-4</v>
      </c>
      <c r="MO344">
        <v>0.1366848</v>
      </c>
      <c r="MP344">
        <v>1.0960989999999999</v>
      </c>
      <c r="MQ344">
        <v>27.471489999999999</v>
      </c>
      <c r="MR344" s="1">
        <v>1.4071219999999999E-4</v>
      </c>
      <c r="MS344">
        <v>0.13296820000000001</v>
      </c>
      <c r="MT344">
        <v>1.0964210000000001</v>
      </c>
      <c r="MU344">
        <v>27.162800000000001</v>
      </c>
      <c r="MV344" s="1">
        <v>1.369237E-4</v>
      </c>
      <c r="MW344">
        <v>0.1293589</v>
      </c>
      <c r="MX344">
        <v>1.096735</v>
      </c>
      <c r="MY344">
        <v>27.032689999999999</v>
      </c>
      <c r="MZ344" s="1">
        <v>1.3321049999999999E-4</v>
      </c>
      <c r="NA344">
        <v>0.12582009999999999</v>
      </c>
      <c r="NB344">
        <v>1.0970629999999999</v>
      </c>
      <c r="NC344">
        <v>27.196480000000001</v>
      </c>
      <c r="ND344" s="1">
        <v>1.2969349999999999E-4</v>
      </c>
      <c r="NE344">
        <v>0.122458</v>
      </c>
      <c r="NF344">
        <v>1.0973999999999999</v>
      </c>
      <c r="NG344">
        <v>27.61937</v>
      </c>
      <c r="NH344" s="1">
        <v>1.263165E-4</v>
      </c>
      <c r="NI344">
        <v>0.1192411</v>
      </c>
      <c r="NJ344">
        <v>1.097677</v>
      </c>
      <c r="NK344">
        <v>27.747499999999999</v>
      </c>
      <c r="NL344" s="1">
        <v>1.2294669999999999E-4</v>
      </c>
      <c r="NM344">
        <v>0.1160443</v>
      </c>
      <c r="NN344">
        <v>1.0979479999999999</v>
      </c>
      <c r="NO344">
        <v>27.468910000000001</v>
      </c>
      <c r="NP344" s="1">
        <v>1.195954E-4</v>
      </c>
      <c r="NQ344">
        <v>0.11285820000000001</v>
      </c>
      <c r="NR344">
        <v>1.098228</v>
      </c>
      <c r="NS344">
        <v>27.09526</v>
      </c>
      <c r="NT344" s="1">
        <v>1.163047E-4</v>
      </c>
      <c r="NU344">
        <v>0.10973380000000001</v>
      </c>
      <c r="NV344">
        <v>1.0984940000000001</v>
      </c>
      <c r="NW344">
        <v>26.730550000000001</v>
      </c>
      <c r="NX344" s="1">
        <v>1.1310340000000001E-4</v>
      </c>
      <c r="NY344">
        <v>0.1066854</v>
      </c>
      <c r="NZ344">
        <v>1.098776</v>
      </c>
      <c r="OA344">
        <v>26.479610000000001</v>
      </c>
      <c r="OB344" s="1">
        <v>1.100591E-4</v>
      </c>
      <c r="OC344">
        <v>0.1037868</v>
      </c>
      <c r="OD344">
        <v>1.099035</v>
      </c>
      <c r="OE344">
        <v>26.720880000000001</v>
      </c>
      <c r="OF344" s="1">
        <v>1.071321E-4</v>
      </c>
      <c r="OG344">
        <v>0.1010046</v>
      </c>
      <c r="OH344">
        <v>1.099307</v>
      </c>
      <c r="OI344">
        <v>27.285620000000002</v>
      </c>
      <c r="OJ344" s="1">
        <v>1.042491E-4</v>
      </c>
      <c r="OK344" s="1">
        <v>9.8269549999999997E-2</v>
      </c>
    </row>
    <row r="345" spans="1:401" x14ac:dyDescent="0.35">
      <c r="A345">
        <v>351</v>
      </c>
      <c r="B345" t="s">
        <v>4</v>
      </c>
      <c r="C345" t="s">
        <v>181</v>
      </c>
      <c r="D345" t="s">
        <v>348</v>
      </c>
      <c r="E345">
        <v>588.76080000000002</v>
      </c>
      <c r="F345">
        <v>0.51073429999999997</v>
      </c>
      <c r="G345">
        <v>26.534109999999998</v>
      </c>
      <c r="H345">
        <v>0</v>
      </c>
      <c r="I345">
        <v>0</v>
      </c>
      <c r="J345">
        <v>0.51110390000000006</v>
      </c>
      <c r="K345">
        <v>26.480060000000002</v>
      </c>
      <c r="L345">
        <v>0</v>
      </c>
      <c r="M345">
        <v>0</v>
      </c>
      <c r="N345">
        <v>0.51135030000000004</v>
      </c>
      <c r="O345">
        <v>26.416730000000001</v>
      </c>
      <c r="P345">
        <v>0</v>
      </c>
      <c r="Q345">
        <v>0</v>
      </c>
      <c r="R345">
        <v>0.51150079999999998</v>
      </c>
      <c r="S345">
        <v>26.22429</v>
      </c>
      <c r="T345">
        <v>0</v>
      </c>
      <c r="U345">
        <v>0</v>
      </c>
      <c r="V345">
        <v>0.51160660000000002</v>
      </c>
      <c r="W345">
        <v>26.047280000000001</v>
      </c>
      <c r="X345">
        <v>0</v>
      </c>
      <c r="Y345">
        <v>0</v>
      </c>
      <c r="Z345">
        <v>0.51166219999999996</v>
      </c>
      <c r="AA345">
        <v>25.708169999999999</v>
      </c>
      <c r="AB345">
        <v>0</v>
      </c>
      <c r="AC345">
        <v>0</v>
      </c>
      <c r="AD345">
        <v>0.51168380000000002</v>
      </c>
      <c r="AE345">
        <v>25.263719999999999</v>
      </c>
      <c r="AF345">
        <v>0</v>
      </c>
      <c r="AG345">
        <v>0</v>
      </c>
      <c r="AH345">
        <v>0.5116655</v>
      </c>
      <c r="AI345">
        <v>24.935120000000001</v>
      </c>
      <c r="AJ345">
        <v>0</v>
      </c>
      <c r="AK345">
        <v>0</v>
      </c>
      <c r="AL345">
        <v>0.51162529999999995</v>
      </c>
      <c r="AM345">
        <v>24.761479999999999</v>
      </c>
      <c r="AN345">
        <v>0</v>
      </c>
      <c r="AO345">
        <v>0</v>
      </c>
      <c r="AP345">
        <v>0.51154909999999998</v>
      </c>
      <c r="AQ345">
        <v>25.075759999999999</v>
      </c>
      <c r="AR345">
        <v>0</v>
      </c>
      <c r="AS345">
        <v>0</v>
      </c>
      <c r="AT345">
        <v>0.51142699999999996</v>
      </c>
      <c r="AU345">
        <v>25.689250000000001</v>
      </c>
      <c r="AV345">
        <v>0</v>
      </c>
      <c r="AW345">
        <v>0</v>
      </c>
      <c r="AX345">
        <v>0.51128640000000003</v>
      </c>
      <c r="AY345">
        <v>26.108630000000002</v>
      </c>
      <c r="AZ345">
        <v>0</v>
      </c>
      <c r="BA345">
        <v>0</v>
      </c>
      <c r="BB345">
        <v>0.51112740000000001</v>
      </c>
      <c r="BC345">
        <v>26.272300000000001</v>
      </c>
      <c r="BD345">
        <v>0</v>
      </c>
      <c r="BE345">
        <v>0</v>
      </c>
      <c r="BF345">
        <v>0.51095840000000003</v>
      </c>
      <c r="BG345">
        <v>25.98555</v>
      </c>
      <c r="BH345">
        <v>0</v>
      </c>
      <c r="BI345">
        <v>0</v>
      </c>
      <c r="BJ345">
        <v>0.51079039999999998</v>
      </c>
      <c r="BK345">
        <v>25.32583</v>
      </c>
      <c r="BL345">
        <v>0</v>
      </c>
      <c r="BM345">
        <v>0</v>
      </c>
      <c r="BN345">
        <v>0.51062549999999995</v>
      </c>
      <c r="BO345">
        <v>24.696870000000001</v>
      </c>
      <c r="BP345" s="1">
        <v>2.1538259999999999E-27</v>
      </c>
      <c r="BQ345" s="1">
        <v>1.616196E-24</v>
      </c>
      <c r="BR345">
        <v>0.51049489999999997</v>
      </c>
      <c r="BS345">
        <v>24.228370000000002</v>
      </c>
      <c r="BT345" s="1">
        <v>2.001107E-20</v>
      </c>
      <c r="BU345" s="1">
        <v>1.5008839999999999E-17</v>
      </c>
      <c r="BV345">
        <v>0.51040870000000005</v>
      </c>
      <c r="BW345">
        <v>24.220009999999998</v>
      </c>
      <c r="BX345" s="1">
        <v>1.7537459999999999E-11</v>
      </c>
      <c r="BY345" s="1">
        <v>1.1796910000000001E-8</v>
      </c>
      <c r="BZ345">
        <v>0.51039570000000001</v>
      </c>
      <c r="CA345">
        <v>24.556139999999999</v>
      </c>
      <c r="CB345" s="1">
        <v>1.6068370000000001E-7</v>
      </c>
      <c r="CC345" s="1">
        <v>1.0860519999999999E-4</v>
      </c>
      <c r="CD345">
        <v>0.51044500000000004</v>
      </c>
      <c r="CE345">
        <v>24.873339999999999</v>
      </c>
      <c r="CF345" s="1">
        <v>9.1513560000000001E-5</v>
      </c>
      <c r="CG345" s="1">
        <v>6.2818319999999997E-2</v>
      </c>
      <c r="CH345">
        <v>0.5105343</v>
      </c>
      <c r="CI345">
        <v>25.129639999999998</v>
      </c>
      <c r="CJ345" s="1">
        <v>9.5880489999999995E-3</v>
      </c>
      <c r="CK345">
        <v>6.6884940000000004</v>
      </c>
      <c r="CL345">
        <v>0.51064100000000001</v>
      </c>
      <c r="CM345">
        <v>25.115970000000001</v>
      </c>
      <c r="CN345">
        <v>0.28232380000000001</v>
      </c>
      <c r="CO345">
        <v>200.15639999999999</v>
      </c>
      <c r="CP345">
        <v>0.51077189999999995</v>
      </c>
      <c r="CQ345">
        <v>24.738959999999999</v>
      </c>
      <c r="CR345">
        <v>2.9809030000000001</v>
      </c>
      <c r="CS345">
        <v>2145.5230000000001</v>
      </c>
      <c r="CT345">
        <v>0.51091690000000001</v>
      </c>
      <c r="CU345">
        <v>24.343039999999998</v>
      </c>
      <c r="CV345">
        <v>13.29621</v>
      </c>
      <c r="CW345">
        <v>9708.5910000000003</v>
      </c>
      <c r="CX345">
        <v>0.51109660000000001</v>
      </c>
      <c r="CY345">
        <v>24.065390000000001</v>
      </c>
      <c r="CZ345">
        <v>28.312470000000001</v>
      </c>
      <c r="DA345">
        <v>20954.84</v>
      </c>
      <c r="DB345">
        <v>0.51133519999999999</v>
      </c>
      <c r="DC345">
        <v>24.287050000000001</v>
      </c>
      <c r="DD345">
        <v>31.68873</v>
      </c>
      <c r="DE345">
        <v>23751.07</v>
      </c>
      <c r="DF345">
        <v>0.51163789999999998</v>
      </c>
      <c r="DG345">
        <v>24.843810000000001</v>
      </c>
      <c r="DH345">
        <v>20.137149999999998</v>
      </c>
      <c r="DI345">
        <v>15271.15</v>
      </c>
      <c r="DJ345">
        <v>0.51198390000000005</v>
      </c>
      <c r="DK345">
        <v>25.41058</v>
      </c>
      <c r="DL345">
        <v>7.7628069999999996</v>
      </c>
      <c r="DM345">
        <v>5950.9539999999997</v>
      </c>
      <c r="DN345">
        <v>0.51235350000000002</v>
      </c>
      <c r="DO345">
        <v>25.89048</v>
      </c>
      <c r="DP345">
        <v>1.923227</v>
      </c>
      <c r="DQ345">
        <v>1488.953</v>
      </c>
      <c r="DR345">
        <v>0.5127197</v>
      </c>
      <c r="DS345">
        <v>25.908909999999999</v>
      </c>
      <c r="DT345">
        <v>0.32609900000000003</v>
      </c>
      <c r="DU345">
        <v>254.5582</v>
      </c>
      <c r="DV345">
        <v>0.51310149999999999</v>
      </c>
      <c r="DW345">
        <v>25.601880000000001</v>
      </c>
      <c r="DX345" s="1">
        <v>4.4008180000000001E-2</v>
      </c>
      <c r="DY345">
        <v>34.40757</v>
      </c>
      <c r="DZ345">
        <v>0.51358619999999999</v>
      </c>
      <c r="EA345">
        <v>25.334240000000001</v>
      </c>
      <c r="EB345" s="1">
        <v>8.9282739999999999E-3</v>
      </c>
      <c r="EC345">
        <v>6.8168569999999997</v>
      </c>
      <c r="ED345">
        <v>0.51411340000000005</v>
      </c>
      <c r="EE345">
        <v>25.15361</v>
      </c>
      <c r="EF345" s="1">
        <v>5.0198619999999999E-3</v>
      </c>
      <c r="EG345">
        <v>3.7548339999999998</v>
      </c>
      <c r="EH345">
        <v>0.5146288</v>
      </c>
      <c r="EI345">
        <v>25.371690000000001</v>
      </c>
      <c r="EJ345" s="1">
        <v>4.0520360000000002E-3</v>
      </c>
      <c r="EK345">
        <v>3.0191810000000001</v>
      </c>
      <c r="EL345">
        <v>0.51511660000000004</v>
      </c>
      <c r="EM345">
        <v>25.962589999999999</v>
      </c>
      <c r="EN345" s="1">
        <v>3.4081559999999999E-3</v>
      </c>
      <c r="EO345">
        <v>2.5361470000000002</v>
      </c>
      <c r="EP345">
        <v>0.51559569999999999</v>
      </c>
      <c r="EQ345">
        <v>26.586780000000001</v>
      </c>
      <c r="ER345" s="1">
        <v>2.8880780000000001E-3</v>
      </c>
      <c r="ES345">
        <v>2.1467200000000002</v>
      </c>
      <c r="ET345">
        <v>0.51603319999999997</v>
      </c>
      <c r="EU345">
        <v>26.992039999999999</v>
      </c>
      <c r="EV345" s="1">
        <v>2.4613009999999999E-3</v>
      </c>
      <c r="EW345">
        <v>1.8276129999999999</v>
      </c>
      <c r="EX345">
        <v>0.51645509999999994</v>
      </c>
      <c r="EY345">
        <v>26.872029999999999</v>
      </c>
      <c r="EZ345" s="1">
        <v>2.1117940000000002E-3</v>
      </c>
      <c r="FA345">
        <v>1.5665150000000001</v>
      </c>
      <c r="FB345">
        <v>0.51685029999999998</v>
      </c>
      <c r="FC345">
        <v>26.374300000000002</v>
      </c>
      <c r="FD345" s="1">
        <v>1.8248209999999999E-3</v>
      </c>
      <c r="FE345">
        <v>1.3523449999999999</v>
      </c>
      <c r="FF345">
        <v>0.51725399999999999</v>
      </c>
      <c r="FG345">
        <v>25.89837</v>
      </c>
      <c r="FH345" s="1">
        <v>1.588449E-3</v>
      </c>
      <c r="FI345">
        <v>1.1759790000000001</v>
      </c>
      <c r="FJ345">
        <v>0.51776639999999996</v>
      </c>
      <c r="FK345">
        <v>25.567889999999998</v>
      </c>
      <c r="FL345" s="1">
        <v>1.393352E-3</v>
      </c>
      <c r="FM345">
        <v>1.0303359999999999</v>
      </c>
      <c r="FN345">
        <v>0.51820909999999998</v>
      </c>
      <c r="FO345">
        <v>25.7621</v>
      </c>
      <c r="FP345" s="1">
        <v>1.230493E-3</v>
      </c>
      <c r="FQ345">
        <v>0.9089699</v>
      </c>
      <c r="FR345">
        <v>0.51862410000000003</v>
      </c>
      <c r="FS345">
        <v>26.275210000000001</v>
      </c>
      <c r="FT345" s="1">
        <v>1.0935700000000001E-3</v>
      </c>
      <c r="FU345">
        <v>0.80702850000000004</v>
      </c>
      <c r="FV345">
        <v>0.51901410000000003</v>
      </c>
      <c r="FW345">
        <v>26.580819999999999</v>
      </c>
      <c r="FX345" s="1">
        <v>9.7779349999999998E-4</v>
      </c>
      <c r="FY345">
        <v>0.72094449999999999</v>
      </c>
      <c r="FZ345">
        <v>0.51939360000000001</v>
      </c>
      <c r="GA345">
        <v>26.68488</v>
      </c>
      <c r="GB345" s="1">
        <v>8.800511E-4</v>
      </c>
      <c r="GC345">
        <v>0.64827939999999995</v>
      </c>
      <c r="GD345">
        <v>0.51975590000000005</v>
      </c>
      <c r="GE345">
        <v>26.398119999999999</v>
      </c>
      <c r="GF345" s="1">
        <v>7.9782710000000001E-4</v>
      </c>
      <c r="GG345">
        <v>0.58719100000000002</v>
      </c>
      <c r="GH345">
        <v>0.52010690000000004</v>
      </c>
      <c r="GI345">
        <v>26.053609999999999</v>
      </c>
      <c r="GJ345" s="1">
        <v>7.2860500000000001E-4</v>
      </c>
      <c r="GK345">
        <v>0.53578910000000002</v>
      </c>
      <c r="GL345">
        <v>0.52047299999999996</v>
      </c>
      <c r="GM345">
        <v>25.827249999999999</v>
      </c>
      <c r="GN345" s="1">
        <v>6.6994050000000001E-4</v>
      </c>
      <c r="GO345">
        <v>0.4922184</v>
      </c>
      <c r="GP345">
        <v>0.52083009999999996</v>
      </c>
      <c r="GQ345">
        <v>25.69398</v>
      </c>
      <c r="GR345" s="1">
        <v>6.1944959999999999E-4</v>
      </c>
      <c r="GS345">
        <v>0.45475939999999998</v>
      </c>
      <c r="GT345">
        <v>0.5211768</v>
      </c>
      <c r="GU345">
        <v>25.623190000000001</v>
      </c>
      <c r="GV345" s="1">
        <v>5.7579729999999996E-4</v>
      </c>
      <c r="GW345">
        <v>0.42237780000000003</v>
      </c>
      <c r="GX345">
        <v>0.52151289999999995</v>
      </c>
      <c r="GY345">
        <v>25.820239999999998</v>
      </c>
      <c r="GZ345" s="1">
        <v>5.3821350000000001E-4</v>
      </c>
      <c r="HA345">
        <v>0.3945128</v>
      </c>
      <c r="HB345">
        <v>0.52183009999999996</v>
      </c>
      <c r="HC345">
        <v>26.28181</v>
      </c>
      <c r="HD345" s="1">
        <v>5.0539669999999999E-4</v>
      </c>
      <c r="HE345">
        <v>0.37018839999999997</v>
      </c>
      <c r="HF345">
        <v>0.52214819999999995</v>
      </c>
      <c r="HG345">
        <v>26.65382</v>
      </c>
      <c r="HH345" s="1">
        <v>4.7635400000000001E-4</v>
      </c>
      <c r="HI345">
        <v>0.34867389999999998</v>
      </c>
      <c r="HJ345">
        <v>0.52247600000000005</v>
      </c>
      <c r="HK345">
        <v>26.580960000000001</v>
      </c>
      <c r="HL345" s="1">
        <v>4.5069929999999998E-4</v>
      </c>
      <c r="HM345">
        <v>0.32965870000000003</v>
      </c>
      <c r="HN345">
        <v>0.52279390000000003</v>
      </c>
      <c r="HO345">
        <v>25.994260000000001</v>
      </c>
      <c r="HP345" s="1">
        <v>4.2798450000000002E-4</v>
      </c>
      <c r="HQ345">
        <v>0.31282759999999998</v>
      </c>
      <c r="HR345">
        <v>0.52309930000000004</v>
      </c>
      <c r="HS345">
        <v>25.396879999999999</v>
      </c>
      <c r="HT345" s="1">
        <v>4.075185E-4</v>
      </c>
      <c r="HU345">
        <v>0.29768549999999999</v>
      </c>
      <c r="HV345">
        <v>0.52341539999999998</v>
      </c>
      <c r="HW345">
        <v>24.973849999999999</v>
      </c>
      <c r="HX345" s="1">
        <v>3.8871000000000001E-4</v>
      </c>
      <c r="HY345">
        <v>0.28376420000000002</v>
      </c>
      <c r="HZ345">
        <v>0.52372070000000004</v>
      </c>
      <c r="IA345">
        <v>25.020250000000001</v>
      </c>
      <c r="IB345" s="1">
        <v>3.715131E-4</v>
      </c>
      <c r="IC345">
        <v>0.27103579999999999</v>
      </c>
      <c r="ID345">
        <v>0.52400139999999995</v>
      </c>
      <c r="IE345">
        <v>25.492930000000001</v>
      </c>
      <c r="IF345" s="1">
        <v>3.5584210000000002E-4</v>
      </c>
      <c r="IG345">
        <v>0.25945410000000002</v>
      </c>
      <c r="IH345">
        <v>0.52425619999999995</v>
      </c>
      <c r="II345">
        <v>25.924859999999999</v>
      </c>
      <c r="IJ345" s="1">
        <v>3.41434E-4</v>
      </c>
      <c r="IK345">
        <v>0.24881590000000001</v>
      </c>
      <c r="IL345">
        <v>0.52451119999999996</v>
      </c>
      <c r="IM345">
        <v>26.128979999999999</v>
      </c>
      <c r="IN345" s="1">
        <v>3.282968E-4</v>
      </c>
      <c r="IO345">
        <v>0.23912120000000001</v>
      </c>
      <c r="IP345">
        <v>0.52466210000000002</v>
      </c>
      <c r="IQ345">
        <v>25.896180000000001</v>
      </c>
      <c r="IR345" s="1">
        <v>3.1626449999999997E-4</v>
      </c>
      <c r="IS345">
        <v>0.23028129999999999</v>
      </c>
      <c r="IT345">
        <v>0.52485590000000004</v>
      </c>
      <c r="IU345">
        <v>25.380240000000001</v>
      </c>
      <c r="IV345" s="1">
        <v>3.051579E-4</v>
      </c>
      <c r="IW345">
        <v>0.22210679999999999</v>
      </c>
      <c r="IX345">
        <v>0.52510159999999995</v>
      </c>
      <c r="IY345">
        <v>24.97852</v>
      </c>
      <c r="IZ345" s="1">
        <v>2.947103E-4</v>
      </c>
      <c r="JA345">
        <v>0.2144028</v>
      </c>
      <c r="JB345">
        <v>0.52536830000000001</v>
      </c>
      <c r="JC345">
        <v>24.793949999999999</v>
      </c>
      <c r="JD345" s="1">
        <v>2.847746E-4</v>
      </c>
      <c r="JE345">
        <v>0.2070738</v>
      </c>
      <c r="JF345">
        <v>0.52560949999999995</v>
      </c>
      <c r="JG345">
        <v>25.168009999999999</v>
      </c>
      <c r="JH345" s="1">
        <v>2.7531860000000002E-4</v>
      </c>
      <c r="JI345">
        <v>0.2000991</v>
      </c>
      <c r="JJ345">
        <v>0.52583250000000004</v>
      </c>
      <c r="JK345">
        <v>25.747440000000001</v>
      </c>
      <c r="JL345" s="1">
        <v>2.6644020000000002E-4</v>
      </c>
      <c r="JM345">
        <v>0.19355829999999999</v>
      </c>
      <c r="JN345">
        <v>0.52604289999999998</v>
      </c>
      <c r="JO345">
        <v>26.157039999999999</v>
      </c>
      <c r="JP345" s="1">
        <v>2.5806670000000001E-4</v>
      </c>
      <c r="JQ345">
        <v>0.18740280000000001</v>
      </c>
      <c r="JR345">
        <v>0.52623489999999995</v>
      </c>
      <c r="JS345">
        <v>26.342659999999999</v>
      </c>
      <c r="JT345" s="1">
        <v>2.4999389999999999E-4</v>
      </c>
      <c r="JU345">
        <v>0.18147070000000001</v>
      </c>
      <c r="JV345">
        <v>0.52641150000000003</v>
      </c>
      <c r="JW345">
        <v>26.21987</v>
      </c>
      <c r="JX345" s="1">
        <v>2.42119E-4</v>
      </c>
      <c r="JY345">
        <v>0.17570069999999999</v>
      </c>
      <c r="JZ345">
        <v>0.52657849999999995</v>
      </c>
      <c r="KA345">
        <v>25.823180000000001</v>
      </c>
      <c r="KB345" s="1">
        <v>2.3443039999999999E-4</v>
      </c>
      <c r="KC345">
        <v>0.1700643</v>
      </c>
      <c r="KD345">
        <v>0.52674010000000004</v>
      </c>
      <c r="KE345">
        <v>25.46153</v>
      </c>
      <c r="KF345" s="1">
        <v>2.2703520000000001E-4</v>
      </c>
      <c r="KG345">
        <v>0.16464819999999999</v>
      </c>
      <c r="KH345">
        <v>0.52688619999999997</v>
      </c>
      <c r="KI345">
        <v>25.212109999999999</v>
      </c>
      <c r="KJ345" s="1">
        <v>2.200793E-4</v>
      </c>
      <c r="KK345">
        <v>0.15955720000000001</v>
      </c>
      <c r="KL345">
        <v>0.52703089999999997</v>
      </c>
      <c r="KM345">
        <v>25.45186</v>
      </c>
      <c r="KN345" s="1">
        <v>2.134991E-4</v>
      </c>
      <c r="KO345">
        <v>0.1547453</v>
      </c>
      <c r="KP345">
        <v>0.52717670000000005</v>
      </c>
      <c r="KQ345">
        <v>26.007470000000001</v>
      </c>
      <c r="KR345" s="1">
        <v>2.0703329999999999E-4</v>
      </c>
      <c r="KS345">
        <v>0.15001439999999999</v>
      </c>
      <c r="KT345">
        <v>0.52733799999999997</v>
      </c>
      <c r="KU345">
        <v>26.607340000000001</v>
      </c>
      <c r="KV345" s="1">
        <v>2.0071100000000001E-4</v>
      </c>
      <c r="KW345">
        <v>0.14538960000000001</v>
      </c>
      <c r="KX345">
        <v>0.52748300000000004</v>
      </c>
      <c r="KY345">
        <v>27.093710000000002</v>
      </c>
      <c r="KZ345" s="1">
        <v>1.9460509999999999E-4</v>
      </c>
      <c r="LA345">
        <v>0.1409243</v>
      </c>
      <c r="LB345">
        <v>0.52763000000000004</v>
      </c>
      <c r="LC345">
        <v>27.09449</v>
      </c>
      <c r="LD345" s="1">
        <v>1.8873300000000001E-4</v>
      </c>
      <c r="LE345">
        <v>0.1366318</v>
      </c>
      <c r="LF345">
        <v>0.5277714</v>
      </c>
      <c r="LG345">
        <v>26.662890000000001</v>
      </c>
      <c r="LH345" s="1">
        <v>1.8317999999999999E-4</v>
      </c>
      <c r="LI345">
        <v>0.1325721</v>
      </c>
      <c r="LJ345">
        <v>0.52791089999999996</v>
      </c>
      <c r="LK345">
        <v>26.20834</v>
      </c>
      <c r="LL345" s="1">
        <v>1.7783219999999999E-4</v>
      </c>
      <c r="LM345">
        <v>0.1286659</v>
      </c>
      <c r="LN345">
        <v>0.52805389999999996</v>
      </c>
      <c r="LO345">
        <v>25.902429999999999</v>
      </c>
      <c r="LP345" s="1">
        <v>1.7264010000000001E-4</v>
      </c>
      <c r="LQ345">
        <v>0.1248722</v>
      </c>
      <c r="LR345">
        <v>0.52818299999999996</v>
      </c>
      <c r="LS345">
        <v>26.268910000000002</v>
      </c>
      <c r="LT345" s="1">
        <v>1.6765549999999999E-4</v>
      </c>
      <c r="LU345">
        <v>0.12123639999999999</v>
      </c>
      <c r="LV345">
        <v>0.52830149999999998</v>
      </c>
      <c r="LW345">
        <v>26.98582</v>
      </c>
      <c r="LX345" s="1">
        <v>1.6277699999999999E-4</v>
      </c>
      <c r="LY345">
        <v>0.11768049999999999</v>
      </c>
      <c r="LZ345">
        <v>0.52841890000000002</v>
      </c>
      <c r="MA345">
        <v>27.666370000000001</v>
      </c>
      <c r="MB345" s="1">
        <v>1.5809689999999999E-4</v>
      </c>
      <c r="MC345">
        <v>0.1142671</v>
      </c>
      <c r="MD345">
        <v>0.52856539999999996</v>
      </c>
      <c r="ME345">
        <v>28.194669999999999</v>
      </c>
      <c r="MF345" s="1">
        <v>1.536249E-4</v>
      </c>
      <c r="MG345">
        <v>0.1110027</v>
      </c>
      <c r="MH345">
        <v>0.52868959999999998</v>
      </c>
      <c r="MI345">
        <v>28.220009999999998</v>
      </c>
      <c r="MJ345" s="1">
        <v>1.4925830000000001E-4</v>
      </c>
      <c r="MK345">
        <v>0.1078216</v>
      </c>
      <c r="ML345">
        <v>0.52881769999999995</v>
      </c>
      <c r="MM345">
        <v>27.861319999999999</v>
      </c>
      <c r="MN345" s="1">
        <v>1.4510280000000001E-4</v>
      </c>
      <c r="MO345">
        <v>0.1047892</v>
      </c>
      <c r="MP345">
        <v>0.52894410000000003</v>
      </c>
      <c r="MQ345">
        <v>27.493659999999998</v>
      </c>
      <c r="MR345" s="1">
        <v>1.4118910000000001E-4</v>
      </c>
      <c r="MS345">
        <v>0.1019341</v>
      </c>
      <c r="MT345">
        <v>0.52907720000000003</v>
      </c>
      <c r="MU345">
        <v>27.18216</v>
      </c>
      <c r="MV345" s="1">
        <v>1.373952E-4</v>
      </c>
      <c r="MW345" s="1">
        <v>9.9169140000000003E-2</v>
      </c>
      <c r="MX345">
        <v>0.52919289999999997</v>
      </c>
      <c r="MY345">
        <v>27.04326</v>
      </c>
      <c r="MZ345" s="1">
        <v>1.33664E-4</v>
      </c>
      <c r="NA345">
        <v>9.6453499999999998E-2</v>
      </c>
      <c r="NB345">
        <v>0.52932539999999995</v>
      </c>
      <c r="NC345">
        <v>27.201239999999999</v>
      </c>
      <c r="ND345" s="1">
        <v>1.3012319999999999E-4</v>
      </c>
      <c r="NE345" s="1">
        <v>9.3870220000000004E-2</v>
      </c>
      <c r="NF345">
        <v>0.52946800000000005</v>
      </c>
      <c r="NG345">
        <v>27.623169999999998</v>
      </c>
      <c r="NH345" s="1">
        <v>1.267377E-4</v>
      </c>
      <c r="NI345" s="1">
        <v>9.1403709999999999E-2</v>
      </c>
      <c r="NJ345">
        <v>0.52955649999999999</v>
      </c>
      <c r="NK345">
        <v>27.764140000000001</v>
      </c>
      <c r="NL345" s="1">
        <v>1.2336819999999999E-4</v>
      </c>
      <c r="NM345" s="1">
        <v>8.8958679999999998E-2</v>
      </c>
      <c r="NN345">
        <v>0.5296689</v>
      </c>
      <c r="NO345">
        <v>27.495709999999999</v>
      </c>
      <c r="NP345" s="1">
        <v>1.2000859999999999E-4</v>
      </c>
      <c r="NQ345" s="1">
        <v>8.6516709999999997E-2</v>
      </c>
      <c r="NR345">
        <v>0.52977879999999999</v>
      </c>
      <c r="NS345">
        <v>27.122170000000001</v>
      </c>
      <c r="NT345" s="1">
        <v>1.1671109999999999E-4</v>
      </c>
      <c r="NU345" s="1">
        <v>8.4122589999999997E-2</v>
      </c>
      <c r="NV345">
        <v>0.52988760000000001</v>
      </c>
      <c r="NW345">
        <v>26.754059999999999</v>
      </c>
      <c r="NX345" s="1">
        <v>1.134945E-4</v>
      </c>
      <c r="NY345" s="1">
        <v>8.1782969999999997E-2</v>
      </c>
      <c r="NZ345">
        <v>0.52998920000000005</v>
      </c>
      <c r="OA345">
        <v>26.49268</v>
      </c>
      <c r="OB345" s="1">
        <v>1.104298E-4</v>
      </c>
      <c r="OC345" s="1">
        <v>7.9556829999999995E-2</v>
      </c>
      <c r="OD345">
        <v>0.53011019999999998</v>
      </c>
      <c r="OE345">
        <v>26.719550000000002</v>
      </c>
      <c r="OF345" s="1">
        <v>1.074905E-4</v>
      </c>
      <c r="OG345" s="1">
        <v>7.7421519999999994E-2</v>
      </c>
      <c r="OH345">
        <v>0.53021839999999998</v>
      </c>
      <c r="OI345">
        <v>27.280470000000001</v>
      </c>
      <c r="OJ345" s="1">
        <v>1.046069E-4</v>
      </c>
      <c r="OK345" s="1">
        <v>7.5328339999999994E-2</v>
      </c>
    </row>
    <row r="346" spans="1:401" x14ac:dyDescent="0.35">
      <c r="A346">
        <v>352</v>
      </c>
      <c r="B346" t="s">
        <v>4</v>
      </c>
      <c r="C346" t="s">
        <v>181</v>
      </c>
      <c r="D346" t="s">
        <v>349</v>
      </c>
      <c r="E346">
        <v>664.37260000000003</v>
      </c>
      <c r="F346">
        <v>1.0219860000000001</v>
      </c>
      <c r="G346">
        <v>26.54466</v>
      </c>
      <c r="H346">
        <v>0</v>
      </c>
      <c r="I346">
        <v>0</v>
      </c>
      <c r="J346">
        <v>1.0228969999999999</v>
      </c>
      <c r="K346">
        <v>26.48761</v>
      </c>
      <c r="L346">
        <v>0</v>
      </c>
      <c r="M346">
        <v>0</v>
      </c>
      <c r="N346">
        <v>1.023536</v>
      </c>
      <c r="O346">
        <v>26.424969999999998</v>
      </c>
      <c r="P346">
        <v>0</v>
      </c>
      <c r="Q346">
        <v>0</v>
      </c>
      <c r="R346">
        <v>1.023976</v>
      </c>
      <c r="S346">
        <v>26.240069999999999</v>
      </c>
      <c r="T346">
        <v>0</v>
      </c>
      <c r="U346">
        <v>0</v>
      </c>
      <c r="V346">
        <v>1.0242800000000001</v>
      </c>
      <c r="W346">
        <v>26.06878</v>
      </c>
      <c r="X346">
        <v>0</v>
      </c>
      <c r="Y346">
        <v>0</v>
      </c>
      <c r="Z346">
        <v>1.024475</v>
      </c>
      <c r="AA346">
        <v>25.73743</v>
      </c>
      <c r="AB346">
        <v>0</v>
      </c>
      <c r="AC346">
        <v>0</v>
      </c>
      <c r="AD346">
        <v>1.024597</v>
      </c>
      <c r="AE346">
        <v>25.294090000000001</v>
      </c>
      <c r="AF346">
        <v>0</v>
      </c>
      <c r="AG346">
        <v>0</v>
      </c>
      <c r="AH346">
        <v>1.0246379999999999</v>
      </c>
      <c r="AI346">
        <v>24.956869999999999</v>
      </c>
      <c r="AJ346">
        <v>0</v>
      </c>
      <c r="AK346">
        <v>0</v>
      </c>
      <c r="AL346">
        <v>1.0246120000000001</v>
      </c>
      <c r="AM346">
        <v>24.77825</v>
      </c>
      <c r="AN346">
        <v>0</v>
      </c>
      <c r="AO346">
        <v>0</v>
      </c>
      <c r="AP346">
        <v>1.024491</v>
      </c>
      <c r="AQ346">
        <v>25.079090000000001</v>
      </c>
      <c r="AR346">
        <v>0</v>
      </c>
      <c r="AS346">
        <v>0</v>
      </c>
      <c r="AT346">
        <v>1.0243</v>
      </c>
      <c r="AU346">
        <v>25.689250000000001</v>
      </c>
      <c r="AV346">
        <v>0</v>
      </c>
      <c r="AW346">
        <v>0</v>
      </c>
      <c r="AX346">
        <v>1.024052</v>
      </c>
      <c r="AY346">
        <v>26.117640000000002</v>
      </c>
      <c r="AZ346">
        <v>0</v>
      </c>
      <c r="BA346">
        <v>0</v>
      </c>
      <c r="BB346">
        <v>1.0237430000000001</v>
      </c>
      <c r="BC346">
        <v>26.290710000000001</v>
      </c>
      <c r="BD346">
        <v>0</v>
      </c>
      <c r="BE346">
        <v>0</v>
      </c>
      <c r="BF346">
        <v>1.023431</v>
      </c>
      <c r="BG346">
        <v>26.01896</v>
      </c>
      <c r="BH346">
        <v>0</v>
      </c>
      <c r="BI346">
        <v>0</v>
      </c>
      <c r="BJ346">
        <v>1.0230950000000001</v>
      </c>
      <c r="BK346">
        <v>25.3691</v>
      </c>
      <c r="BL346">
        <v>0</v>
      </c>
      <c r="BM346">
        <v>0</v>
      </c>
      <c r="BN346">
        <v>1.02277</v>
      </c>
      <c r="BO346">
        <v>24.734010000000001</v>
      </c>
      <c r="BP346" s="1">
        <v>6.0182430000000003E-28</v>
      </c>
      <c r="BQ346" s="1">
        <v>3.2213060000000001E-25</v>
      </c>
      <c r="BR346">
        <v>1.022494</v>
      </c>
      <c r="BS346">
        <v>24.25704</v>
      </c>
      <c r="BT346" s="1">
        <v>6.6283119999999998E-21</v>
      </c>
      <c r="BU346" s="1">
        <v>4.2004689999999998E-18</v>
      </c>
      <c r="BV346">
        <v>1.022357</v>
      </c>
      <c r="BW346">
        <v>24.234649999999998</v>
      </c>
      <c r="BX346" s="1">
        <v>1.081243E-11</v>
      </c>
      <c r="BY346" s="1">
        <v>5.245506E-9</v>
      </c>
      <c r="BZ346">
        <v>1.0223979999999999</v>
      </c>
      <c r="CA346">
        <v>24.561109999999999</v>
      </c>
      <c r="CB346" s="1">
        <v>1.142961E-7</v>
      </c>
      <c r="CC346" s="1">
        <v>5.9631340000000002E-5</v>
      </c>
      <c r="CD346">
        <v>1.022546</v>
      </c>
      <c r="CE346">
        <v>24.881920000000001</v>
      </c>
      <c r="CF346" s="1">
        <v>7.0244689999999994E-5</v>
      </c>
      <c r="CG346">
        <v>3.8208600000000002E-2</v>
      </c>
      <c r="CH346">
        <v>1.022813</v>
      </c>
      <c r="CI346">
        <v>25.14141</v>
      </c>
      <c r="CJ346" s="1">
        <v>7.8204529999999998E-3</v>
      </c>
      <c r="CK346">
        <v>4.3980980000000001</v>
      </c>
      <c r="CL346">
        <v>1.023112</v>
      </c>
      <c r="CM346">
        <v>25.130839999999999</v>
      </c>
      <c r="CN346">
        <v>0.24249490000000001</v>
      </c>
      <c r="CO346">
        <v>140.40180000000001</v>
      </c>
      <c r="CP346">
        <v>1.0234529999999999</v>
      </c>
      <c r="CQ346">
        <v>24.763449999999999</v>
      </c>
      <c r="CR346">
        <v>2.6804809999999999</v>
      </c>
      <c r="CS346">
        <v>1592.1279999999999</v>
      </c>
      <c r="CT346">
        <v>1.0238370000000001</v>
      </c>
      <c r="CU346">
        <v>24.36506</v>
      </c>
      <c r="CV346">
        <v>12.46269</v>
      </c>
      <c r="CW346">
        <v>7575.8680000000004</v>
      </c>
      <c r="CX346">
        <v>1.02427</v>
      </c>
      <c r="CY346">
        <v>24.088570000000001</v>
      </c>
      <c r="CZ346">
        <v>27.5655</v>
      </c>
      <c r="DA346">
        <v>17114.57</v>
      </c>
      <c r="DB346">
        <v>1.0248679999999999</v>
      </c>
      <c r="DC346">
        <v>24.301100000000002</v>
      </c>
      <c r="DD346">
        <v>31.951889999999999</v>
      </c>
      <c r="DE346">
        <v>20222.8</v>
      </c>
      <c r="DF346">
        <v>1.0256270000000001</v>
      </c>
      <c r="DG346">
        <v>24.848310000000001</v>
      </c>
      <c r="DH346">
        <v>20.976040000000001</v>
      </c>
      <c r="DI346">
        <v>13512.56</v>
      </c>
      <c r="DJ346">
        <v>1.0264629999999999</v>
      </c>
      <c r="DK346">
        <v>25.415150000000001</v>
      </c>
      <c r="DL346">
        <v>8.3336489999999994</v>
      </c>
      <c r="DM346">
        <v>5455.4520000000002</v>
      </c>
      <c r="DN346">
        <v>1.027342</v>
      </c>
      <c r="DO346">
        <v>25.893249999999998</v>
      </c>
      <c r="DP346">
        <v>2.122706</v>
      </c>
      <c r="DQ346">
        <v>1410.008</v>
      </c>
      <c r="DR346">
        <v>1.0282370000000001</v>
      </c>
      <c r="DS346">
        <v>25.917909999999999</v>
      </c>
      <c r="DT346">
        <v>0.36856749999999999</v>
      </c>
      <c r="DU346">
        <v>247.8494</v>
      </c>
      <c r="DV346">
        <v>1.0291459999999999</v>
      </c>
      <c r="DW346">
        <v>25.615749999999998</v>
      </c>
      <c r="DX346" s="1">
        <v>5.0055479999999999E-2</v>
      </c>
      <c r="DY346">
        <v>33.776699999999998</v>
      </c>
      <c r="DZ346">
        <v>1.030357</v>
      </c>
      <c r="EA346">
        <v>25.343710000000002</v>
      </c>
      <c r="EB346" s="1">
        <v>9.5829179999999993E-3</v>
      </c>
      <c r="EC346">
        <v>6.2583669999999998</v>
      </c>
      <c r="ED346">
        <v>1.031666</v>
      </c>
      <c r="EE346">
        <v>25.16338</v>
      </c>
      <c r="EF346" s="1">
        <v>5.1140250000000003E-3</v>
      </c>
      <c r="EG346">
        <v>3.2308870000000001</v>
      </c>
      <c r="EH346">
        <v>1.0329200000000001</v>
      </c>
      <c r="EI346">
        <v>25.375579999999999</v>
      </c>
      <c r="EJ346" s="1">
        <v>4.096064E-3</v>
      </c>
      <c r="EK346">
        <v>2.570487</v>
      </c>
      <c r="EL346">
        <v>1.034119</v>
      </c>
      <c r="EM346">
        <v>25.963760000000001</v>
      </c>
      <c r="EN346" s="1">
        <v>3.4423549999999998E-3</v>
      </c>
      <c r="EO346">
        <v>2.155564</v>
      </c>
      <c r="EP346">
        <v>1.035296</v>
      </c>
      <c r="EQ346">
        <v>26.591259999999998</v>
      </c>
      <c r="ER346" s="1">
        <v>2.9159920000000001E-3</v>
      </c>
      <c r="ES346">
        <v>1.8225990000000001</v>
      </c>
      <c r="ET346">
        <v>1.036408</v>
      </c>
      <c r="EU346">
        <v>27.003050000000002</v>
      </c>
      <c r="EV346" s="1">
        <v>2.484165E-3</v>
      </c>
      <c r="EW346">
        <v>1.549963</v>
      </c>
      <c r="EX346">
        <v>1.0374620000000001</v>
      </c>
      <c r="EY346">
        <v>26.892530000000001</v>
      </c>
      <c r="EZ346" s="1">
        <v>2.1305170000000002E-3</v>
      </c>
      <c r="FA346">
        <v>1.3270420000000001</v>
      </c>
      <c r="FB346">
        <v>1.038459</v>
      </c>
      <c r="FC346">
        <v>26.401420000000002</v>
      </c>
      <c r="FD346" s="1">
        <v>1.840188E-3</v>
      </c>
      <c r="FE346">
        <v>1.144315</v>
      </c>
      <c r="FF346">
        <v>1.0394939999999999</v>
      </c>
      <c r="FG346">
        <v>25.92051</v>
      </c>
      <c r="FH346" s="1">
        <v>1.6011269999999999E-3</v>
      </c>
      <c r="FI346">
        <v>0.99393849999999995</v>
      </c>
      <c r="FJ346">
        <v>1.0407900000000001</v>
      </c>
      <c r="FK346">
        <v>25.583580000000001</v>
      </c>
      <c r="FL346" s="1">
        <v>1.403858E-3</v>
      </c>
      <c r="FM346">
        <v>0.86974569999999995</v>
      </c>
      <c r="FN346">
        <v>1.0419</v>
      </c>
      <c r="FO346">
        <v>25.767440000000001</v>
      </c>
      <c r="FP346" s="1">
        <v>1.239284E-3</v>
      </c>
      <c r="FQ346">
        <v>0.76641079999999995</v>
      </c>
      <c r="FR346">
        <v>1.0429409999999999</v>
      </c>
      <c r="FS346">
        <v>26.275300000000001</v>
      </c>
      <c r="FT346" s="1">
        <v>1.100972E-3</v>
      </c>
      <c r="FU346">
        <v>0.67971099999999995</v>
      </c>
      <c r="FV346">
        <v>1.0439320000000001</v>
      </c>
      <c r="FW346">
        <v>26.589739999999999</v>
      </c>
      <c r="FX346" s="1">
        <v>9.8405530000000006E-4</v>
      </c>
      <c r="FY346">
        <v>0.60655499999999996</v>
      </c>
      <c r="FZ346">
        <v>1.044926</v>
      </c>
      <c r="GA346">
        <v>26.694939999999999</v>
      </c>
      <c r="GB346" s="1">
        <v>8.8532610000000001E-4</v>
      </c>
      <c r="GC346">
        <v>0.54481290000000004</v>
      </c>
      <c r="GD346">
        <v>1.045863</v>
      </c>
      <c r="GE346">
        <v>26.42041</v>
      </c>
      <c r="GF346" s="1">
        <v>8.0225489999999995E-4</v>
      </c>
      <c r="GG346">
        <v>0.492898</v>
      </c>
      <c r="GH346">
        <v>1.046789</v>
      </c>
      <c r="GI346">
        <v>26.07639</v>
      </c>
      <c r="GJ346" s="1">
        <v>7.3234639999999996E-4</v>
      </c>
      <c r="GK346">
        <v>0.44925710000000002</v>
      </c>
      <c r="GL346">
        <v>1.0476989999999999</v>
      </c>
      <c r="GM346">
        <v>25.84301</v>
      </c>
      <c r="GN346" s="1">
        <v>6.7312250000000002E-4</v>
      </c>
      <c r="GO346">
        <v>0.41229189999999999</v>
      </c>
      <c r="GP346">
        <v>1.048603</v>
      </c>
      <c r="GQ346">
        <v>25.70412</v>
      </c>
      <c r="GR346" s="1">
        <v>6.2220289999999996E-4</v>
      </c>
      <c r="GS346">
        <v>0.38055250000000002</v>
      </c>
      <c r="GT346">
        <v>1.0494540000000001</v>
      </c>
      <c r="GU346">
        <v>25.629460000000002</v>
      </c>
      <c r="GV346" s="1">
        <v>5.7816050000000004E-4</v>
      </c>
      <c r="GW346">
        <v>0.35311730000000002</v>
      </c>
      <c r="GX346">
        <v>1.050295</v>
      </c>
      <c r="GY346">
        <v>25.827159999999999</v>
      </c>
      <c r="GZ346" s="1">
        <v>5.4025809999999998E-4</v>
      </c>
      <c r="HA346">
        <v>0.32952189999999998</v>
      </c>
      <c r="HB346">
        <v>1.051105</v>
      </c>
      <c r="HC346">
        <v>26.287970000000001</v>
      </c>
      <c r="HD346" s="1">
        <v>5.0719909999999999E-4</v>
      </c>
      <c r="HE346">
        <v>0.30895400000000001</v>
      </c>
      <c r="HF346">
        <v>1.0519050000000001</v>
      </c>
      <c r="HG346">
        <v>26.67144</v>
      </c>
      <c r="HH346" s="1">
        <v>4.7795690000000001E-4</v>
      </c>
      <c r="HI346">
        <v>0.29077999999999998</v>
      </c>
      <c r="HJ346">
        <v>1.052727</v>
      </c>
      <c r="HK346">
        <v>26.60341</v>
      </c>
      <c r="HL346" s="1">
        <v>4.5210980000000002E-4</v>
      </c>
      <c r="HM346">
        <v>0.27470519999999998</v>
      </c>
      <c r="HN346">
        <v>1.0535060000000001</v>
      </c>
      <c r="HO346">
        <v>26.02891</v>
      </c>
      <c r="HP346" s="1">
        <v>4.2923769999999998E-4</v>
      </c>
      <c r="HQ346">
        <v>0.26049270000000002</v>
      </c>
      <c r="HR346">
        <v>1.0542499999999999</v>
      </c>
      <c r="HS346">
        <v>25.42559</v>
      </c>
      <c r="HT346" s="1">
        <v>4.086545E-4</v>
      </c>
      <c r="HU346">
        <v>0.24772620000000001</v>
      </c>
      <c r="HV346">
        <v>1.055045</v>
      </c>
      <c r="HW346">
        <v>24.993379999999998</v>
      </c>
      <c r="HX346" s="1">
        <v>3.8976009999999999E-4</v>
      </c>
      <c r="HY346">
        <v>0.23600409999999999</v>
      </c>
      <c r="HZ346">
        <v>1.0557890000000001</v>
      </c>
      <c r="IA346">
        <v>25.02591</v>
      </c>
      <c r="IB346" s="1">
        <v>3.7246620000000002E-4</v>
      </c>
      <c r="IC346">
        <v>0.2252864</v>
      </c>
      <c r="ID346">
        <v>1.0564750000000001</v>
      </c>
      <c r="IE346">
        <v>25.49316</v>
      </c>
      <c r="IF346" s="1">
        <v>3.5671690000000001E-4</v>
      </c>
      <c r="IG346">
        <v>0.21554229999999999</v>
      </c>
      <c r="IH346">
        <v>1.057115</v>
      </c>
      <c r="II346">
        <v>25.932919999999999</v>
      </c>
      <c r="IJ346" s="1">
        <v>3.4223609999999997E-4</v>
      </c>
      <c r="IK346">
        <v>0.2066009</v>
      </c>
      <c r="IL346">
        <v>1.0577350000000001</v>
      </c>
      <c r="IM346">
        <v>26.14659</v>
      </c>
      <c r="IN346" s="1">
        <v>3.2902620000000002E-4</v>
      </c>
      <c r="IO346">
        <v>0.1984493</v>
      </c>
      <c r="IP346">
        <v>1.0580989999999999</v>
      </c>
      <c r="IQ346">
        <v>25.923909999999999</v>
      </c>
      <c r="IR346" s="1">
        <v>3.1692830000000001E-4</v>
      </c>
      <c r="IS346">
        <v>0.19103719999999999</v>
      </c>
      <c r="IT346">
        <v>1.058575</v>
      </c>
      <c r="IU346">
        <v>25.413160000000001</v>
      </c>
      <c r="IV346" s="1">
        <v>3.0577890000000002E-4</v>
      </c>
      <c r="IW346">
        <v>0.18418999999999999</v>
      </c>
      <c r="IX346">
        <v>1.0591919999999999</v>
      </c>
      <c r="IY346">
        <v>25.000789999999999</v>
      </c>
      <c r="IZ346" s="1">
        <v>2.9530069999999999E-4</v>
      </c>
      <c r="JA346">
        <v>0.17773050000000001</v>
      </c>
      <c r="JB346">
        <v>1.0598350000000001</v>
      </c>
      <c r="JC346">
        <v>24.81015</v>
      </c>
      <c r="JD346" s="1">
        <v>2.8533669999999999E-4</v>
      </c>
      <c r="JE346">
        <v>0.1715921</v>
      </c>
      <c r="JF346">
        <v>1.0604359999999999</v>
      </c>
      <c r="JG346">
        <v>25.172180000000001</v>
      </c>
      <c r="JH346" s="1">
        <v>2.7585100000000003E-4</v>
      </c>
      <c r="JI346">
        <v>0.1657468</v>
      </c>
      <c r="JJ346">
        <v>1.0609949999999999</v>
      </c>
      <c r="JK346">
        <v>25.751049999999999</v>
      </c>
      <c r="JL346" s="1">
        <v>2.6693810000000002E-4</v>
      </c>
      <c r="JM346">
        <v>0.16026170000000001</v>
      </c>
      <c r="JN346">
        <v>1.061507</v>
      </c>
      <c r="JO346">
        <v>26.167729999999999</v>
      </c>
      <c r="JP346" s="1">
        <v>2.5853749999999999E-4</v>
      </c>
      <c r="JQ346">
        <v>0.15511159999999999</v>
      </c>
      <c r="JR346">
        <v>1.061979</v>
      </c>
      <c r="JS346">
        <v>26.356570000000001</v>
      </c>
      <c r="JT346" s="1">
        <v>2.5045280000000002E-4</v>
      </c>
      <c r="JU346">
        <v>0.15015919999999999</v>
      </c>
      <c r="JV346">
        <v>1.0624169999999999</v>
      </c>
      <c r="JW346">
        <v>26.2394</v>
      </c>
      <c r="JX346" s="1">
        <v>2.425653E-4</v>
      </c>
      <c r="JY346">
        <v>0.14534420000000001</v>
      </c>
      <c r="JZ346">
        <v>1.062845</v>
      </c>
      <c r="KA346">
        <v>25.846229999999998</v>
      </c>
      <c r="KB346" s="1">
        <v>2.3486500000000001E-4</v>
      </c>
      <c r="KC346">
        <v>0.14064479999999999</v>
      </c>
      <c r="KD346">
        <v>1.06324</v>
      </c>
      <c r="KE346">
        <v>25.482230000000001</v>
      </c>
      <c r="KF346" s="1">
        <v>2.274484E-4</v>
      </c>
      <c r="KG346">
        <v>0.13612199999999999</v>
      </c>
      <c r="KH346">
        <v>1.0636220000000001</v>
      </c>
      <c r="KI346">
        <v>25.230450000000001</v>
      </c>
      <c r="KJ346" s="1">
        <v>2.2046540000000001E-4</v>
      </c>
      <c r="KK346">
        <v>0.1318674</v>
      </c>
      <c r="KL346">
        <v>1.0640039999999999</v>
      </c>
      <c r="KM346">
        <v>25.462800000000001</v>
      </c>
      <c r="KN346" s="1">
        <v>2.1387089999999999E-4</v>
      </c>
      <c r="KO346">
        <v>0.1278533</v>
      </c>
      <c r="KP346">
        <v>1.0643849999999999</v>
      </c>
      <c r="KQ346">
        <v>26.011130000000001</v>
      </c>
      <c r="KR346" s="1">
        <v>2.073989E-4</v>
      </c>
      <c r="KS346">
        <v>0.1239133</v>
      </c>
      <c r="KT346">
        <v>1.0648010000000001</v>
      </c>
      <c r="KU346">
        <v>26.61204</v>
      </c>
      <c r="KV346" s="1">
        <v>2.0106740000000001E-4</v>
      </c>
      <c r="KW346">
        <v>0.1200619</v>
      </c>
      <c r="KX346">
        <v>1.065202</v>
      </c>
      <c r="KY346">
        <v>27.100200000000001</v>
      </c>
      <c r="KZ346" s="1">
        <v>1.9494759999999999E-4</v>
      </c>
      <c r="LA346">
        <v>0.1163385</v>
      </c>
      <c r="LB346">
        <v>1.0655760000000001</v>
      </c>
      <c r="LC346">
        <v>27.110880000000002</v>
      </c>
      <c r="LD346" s="1">
        <v>1.8906129999999999E-4</v>
      </c>
      <c r="LE346">
        <v>0.1127614</v>
      </c>
      <c r="LF346">
        <v>1.0659460000000001</v>
      </c>
      <c r="LG346">
        <v>26.689579999999999</v>
      </c>
      <c r="LH346" s="1">
        <v>1.8348879999999999E-4</v>
      </c>
      <c r="LI346">
        <v>0.1093725</v>
      </c>
      <c r="LJ346">
        <v>1.066325</v>
      </c>
      <c r="LK346">
        <v>26.233139999999999</v>
      </c>
      <c r="LL346" s="1">
        <v>1.7813360000000001E-4</v>
      </c>
      <c r="LM346">
        <v>0.1061217</v>
      </c>
      <c r="LN346">
        <v>1.066676</v>
      </c>
      <c r="LO346">
        <v>25.92596</v>
      </c>
      <c r="LP346" s="1">
        <v>1.7292950000000001E-4</v>
      </c>
      <c r="LQ346">
        <v>0.10296130000000001</v>
      </c>
      <c r="LR346">
        <v>1.0670230000000001</v>
      </c>
      <c r="LS346">
        <v>26.276420000000002</v>
      </c>
      <c r="LT346" s="1">
        <v>1.6793560000000001E-4</v>
      </c>
      <c r="LU346" s="1">
        <v>9.9936810000000001E-2</v>
      </c>
      <c r="LV346">
        <v>1.0673299999999999</v>
      </c>
      <c r="LW346">
        <v>26.988779999999998</v>
      </c>
      <c r="LX346" s="1">
        <v>1.6305099999999999E-4</v>
      </c>
      <c r="LY346" s="1">
        <v>9.698126E-2</v>
      </c>
      <c r="LZ346">
        <v>1.067674</v>
      </c>
      <c r="MA346">
        <v>27.671669999999999</v>
      </c>
      <c r="MB346" s="1">
        <v>1.5835529999999999E-4</v>
      </c>
      <c r="MC346">
        <v>9.4137200000000004E-2</v>
      </c>
      <c r="MD346">
        <v>1.068036</v>
      </c>
      <c r="ME346">
        <v>28.2056</v>
      </c>
      <c r="MF346" s="1">
        <v>1.538764E-4</v>
      </c>
      <c r="MG346" s="1">
        <v>9.1424450000000004E-2</v>
      </c>
      <c r="MH346">
        <v>1.0683929999999999</v>
      </c>
      <c r="MI346">
        <v>28.237020000000001</v>
      </c>
      <c r="MJ346" s="1">
        <v>1.495015E-4</v>
      </c>
      <c r="MK346" s="1">
        <v>8.8780139999999994E-2</v>
      </c>
      <c r="ML346">
        <v>1.0687219999999999</v>
      </c>
      <c r="MM346">
        <v>27.88571</v>
      </c>
      <c r="MN346" s="1">
        <v>1.4533349999999999E-4</v>
      </c>
      <c r="MO346" s="1">
        <v>8.6257059999999997E-2</v>
      </c>
      <c r="MP346">
        <v>1.0690539999999999</v>
      </c>
      <c r="MQ346">
        <v>27.512339999999998</v>
      </c>
      <c r="MR346" s="1">
        <v>1.4140640000000001E-4</v>
      </c>
      <c r="MS346" s="1">
        <v>8.3880769999999993E-2</v>
      </c>
      <c r="MT346">
        <v>1.069399</v>
      </c>
      <c r="MU346">
        <v>27.199629999999999</v>
      </c>
      <c r="MV346" s="1">
        <v>1.3761040000000001E-4</v>
      </c>
      <c r="MW346" s="1">
        <v>8.1587389999999996E-2</v>
      </c>
      <c r="MX346">
        <v>1.069717</v>
      </c>
      <c r="MY346">
        <v>27.054290000000002</v>
      </c>
      <c r="MZ346" s="1">
        <v>1.3387149999999999E-4</v>
      </c>
      <c r="NA346" s="1">
        <v>7.9331760000000001E-2</v>
      </c>
      <c r="NB346">
        <v>1.0700499999999999</v>
      </c>
      <c r="NC346">
        <v>27.212900000000001</v>
      </c>
      <c r="ND346" s="1">
        <v>1.30319E-4</v>
      </c>
      <c r="NE346" s="1">
        <v>7.7183979999999999E-2</v>
      </c>
      <c r="NF346">
        <v>1.070416</v>
      </c>
      <c r="NG346">
        <v>27.633780000000002</v>
      </c>
      <c r="NH346" s="1">
        <v>1.269295E-4</v>
      </c>
      <c r="NI346" s="1">
        <v>7.513852E-2</v>
      </c>
      <c r="NJ346">
        <v>1.0706659999999999</v>
      </c>
      <c r="NK346">
        <v>27.7806</v>
      </c>
      <c r="NL346" s="1">
        <v>1.2355950000000001E-4</v>
      </c>
      <c r="NM346" s="1">
        <v>7.3114310000000002E-2</v>
      </c>
      <c r="NN346">
        <v>1.070959</v>
      </c>
      <c r="NO346">
        <v>27.518730000000001</v>
      </c>
      <c r="NP346" s="1">
        <v>1.2019669999999999E-4</v>
      </c>
      <c r="NQ346" s="1">
        <v>7.1092649999999993E-2</v>
      </c>
      <c r="NR346">
        <v>1.0712630000000001</v>
      </c>
      <c r="NS346">
        <v>27.145710000000001</v>
      </c>
      <c r="NT346" s="1">
        <v>1.1689649999999999E-4</v>
      </c>
      <c r="NU346" s="1">
        <v>6.9111980000000003E-2</v>
      </c>
      <c r="NV346">
        <v>1.0715539999999999</v>
      </c>
      <c r="NW346">
        <v>26.774799999999999</v>
      </c>
      <c r="NX346" s="1">
        <v>1.136738E-4</v>
      </c>
      <c r="NY346" s="1">
        <v>6.7174540000000005E-2</v>
      </c>
      <c r="NZ346">
        <v>1.0718110000000001</v>
      </c>
      <c r="OA346">
        <v>26.50694</v>
      </c>
      <c r="OB346" s="1">
        <v>1.105986E-4</v>
      </c>
      <c r="OC346" s="1">
        <v>6.5327410000000002E-2</v>
      </c>
      <c r="OD346">
        <v>1.0721229999999999</v>
      </c>
      <c r="OE346">
        <v>26.726130000000001</v>
      </c>
      <c r="OF346" s="1">
        <v>1.076537E-4</v>
      </c>
      <c r="OG346" s="1">
        <v>6.3560210000000006E-2</v>
      </c>
      <c r="OH346">
        <v>1.0724</v>
      </c>
      <c r="OI346">
        <v>27.285450000000001</v>
      </c>
      <c r="OJ346" s="1">
        <v>1.0476930000000001E-4</v>
      </c>
      <c r="OK346" s="1">
        <v>6.1830629999999998E-2</v>
      </c>
    </row>
    <row r="347" spans="1:401" x14ac:dyDescent="0.35">
      <c r="A347">
        <v>353</v>
      </c>
      <c r="B347" t="s">
        <v>4</v>
      </c>
      <c r="C347" t="s">
        <v>181</v>
      </c>
      <c r="D347" t="s">
        <v>350</v>
      </c>
      <c r="E347">
        <v>942.10329999999999</v>
      </c>
      <c r="F347">
        <v>0.81704730000000003</v>
      </c>
      <c r="G347">
        <v>26.562270000000002</v>
      </c>
      <c r="H347">
        <v>0</v>
      </c>
      <c r="I347">
        <v>0</v>
      </c>
      <c r="J347">
        <v>0.81848290000000001</v>
      </c>
      <c r="K347">
        <v>26.501550000000002</v>
      </c>
      <c r="L347">
        <v>0</v>
      </c>
      <c r="M347">
        <v>0</v>
      </c>
      <c r="N347">
        <v>0.81959349999999997</v>
      </c>
      <c r="O347">
        <v>26.437619999999999</v>
      </c>
      <c r="P347">
        <v>0</v>
      </c>
      <c r="Q347">
        <v>0</v>
      </c>
      <c r="R347">
        <v>0.82045409999999996</v>
      </c>
      <c r="S347">
        <v>26.26118</v>
      </c>
      <c r="T347">
        <v>0</v>
      </c>
      <c r="U347">
        <v>0</v>
      </c>
      <c r="V347">
        <v>0.82114240000000005</v>
      </c>
      <c r="W347">
        <v>26.09843</v>
      </c>
      <c r="X347">
        <v>0</v>
      </c>
      <c r="Y347">
        <v>0</v>
      </c>
      <c r="Z347">
        <v>0.82167979999999996</v>
      </c>
      <c r="AA347">
        <v>25.775860000000002</v>
      </c>
      <c r="AB347">
        <v>0</v>
      </c>
      <c r="AC347">
        <v>0</v>
      </c>
      <c r="AD347">
        <v>0.82211129999999999</v>
      </c>
      <c r="AE347">
        <v>25.334579999999999</v>
      </c>
      <c r="AF347">
        <v>0</v>
      </c>
      <c r="AG347">
        <v>0</v>
      </c>
      <c r="AH347">
        <v>0.8224418</v>
      </c>
      <c r="AI347">
        <v>24.987169999999999</v>
      </c>
      <c r="AJ347">
        <v>0</v>
      </c>
      <c r="AK347">
        <v>0</v>
      </c>
      <c r="AL347">
        <v>0.82269499999999995</v>
      </c>
      <c r="AM347">
        <v>24.804729999999999</v>
      </c>
      <c r="AN347">
        <v>0</v>
      </c>
      <c r="AO347">
        <v>0</v>
      </c>
      <c r="AP347">
        <v>0.82283249999999997</v>
      </c>
      <c r="AQ347">
        <v>25.092410000000001</v>
      </c>
      <c r="AR347">
        <v>0</v>
      </c>
      <c r="AS347">
        <v>0</v>
      </c>
      <c r="AT347">
        <v>0.82285680000000005</v>
      </c>
      <c r="AU347">
        <v>25.695</v>
      </c>
      <c r="AV347">
        <v>0</v>
      </c>
      <c r="AW347">
        <v>0</v>
      </c>
      <c r="AX347">
        <v>0.82280370000000003</v>
      </c>
      <c r="AY347">
        <v>26.13374</v>
      </c>
      <c r="AZ347">
        <v>0</v>
      </c>
      <c r="BA347">
        <v>0</v>
      </c>
      <c r="BB347">
        <v>0.82267239999999997</v>
      </c>
      <c r="BC347">
        <v>26.315439999999999</v>
      </c>
      <c r="BD347">
        <v>0</v>
      </c>
      <c r="BE347">
        <v>0</v>
      </c>
      <c r="BF347">
        <v>0.82250769999999995</v>
      </c>
      <c r="BG347">
        <v>26.06024</v>
      </c>
      <c r="BH347">
        <v>0</v>
      </c>
      <c r="BI347">
        <v>0</v>
      </c>
      <c r="BJ347">
        <v>0.82234450000000003</v>
      </c>
      <c r="BK347">
        <v>25.42352</v>
      </c>
      <c r="BL347">
        <v>0</v>
      </c>
      <c r="BM347">
        <v>0</v>
      </c>
      <c r="BN347">
        <v>0.82214830000000005</v>
      </c>
      <c r="BO347">
        <v>24.782029999999999</v>
      </c>
      <c r="BP347" s="1">
        <v>9.3113830000000003E-29</v>
      </c>
      <c r="BQ347" s="1">
        <v>9.1239270000000003E-26</v>
      </c>
      <c r="BR347">
        <v>0.82198539999999998</v>
      </c>
      <c r="BS347">
        <v>24.295459999999999</v>
      </c>
      <c r="BT347" s="1">
        <v>3.0899179999999999E-21</v>
      </c>
      <c r="BU347" s="1">
        <v>3.0212040000000001E-18</v>
      </c>
      <c r="BV347">
        <v>0.82198720000000003</v>
      </c>
      <c r="BW347">
        <v>24.259350000000001</v>
      </c>
      <c r="BX347" s="1">
        <v>5.6212339999999998E-12</v>
      </c>
      <c r="BY347" s="1">
        <v>3.5665550000000002E-9</v>
      </c>
      <c r="BZ347">
        <v>0.82220230000000005</v>
      </c>
      <c r="CA347">
        <v>24.576329999999999</v>
      </c>
      <c r="CB347" s="1">
        <v>7.4573089999999998E-8</v>
      </c>
      <c r="CC347" s="1">
        <v>5.3118509999999997E-5</v>
      </c>
      <c r="CD347">
        <v>0.82251169999999996</v>
      </c>
      <c r="CE347">
        <v>24.897819999999999</v>
      </c>
      <c r="CF347" s="1">
        <v>5.0851910000000001E-5</v>
      </c>
      <c r="CG347" s="1">
        <v>3.869351E-2</v>
      </c>
      <c r="CH347">
        <v>0.82296599999999998</v>
      </c>
      <c r="CI347">
        <v>25.162099999999999</v>
      </c>
      <c r="CJ347" s="1">
        <v>6.1202579999999999E-3</v>
      </c>
      <c r="CK347">
        <v>4.9141370000000002</v>
      </c>
      <c r="CL347">
        <v>0.82349139999999998</v>
      </c>
      <c r="CM347">
        <v>25.149460000000001</v>
      </c>
      <c r="CN347">
        <v>0.20230119999999999</v>
      </c>
      <c r="CO347">
        <v>170.27379999999999</v>
      </c>
      <c r="CP347">
        <v>0.82403269999999995</v>
      </c>
      <c r="CQ347">
        <v>24.794250000000002</v>
      </c>
      <c r="CR347">
        <v>2.3630429999999998</v>
      </c>
      <c r="CS347">
        <v>2074.2449999999999</v>
      </c>
      <c r="CT347">
        <v>0.82462429999999998</v>
      </c>
      <c r="CU347">
        <v>24.394130000000001</v>
      </c>
      <c r="CV347">
        <v>11.53823</v>
      </c>
      <c r="CW347">
        <v>10524.13</v>
      </c>
      <c r="CX347">
        <v>0.8252893</v>
      </c>
      <c r="CY347">
        <v>24.12116</v>
      </c>
      <c r="CZ347">
        <v>26.673649999999999</v>
      </c>
      <c r="DA347">
        <v>25202.21</v>
      </c>
      <c r="DB347">
        <v>0.82614639999999995</v>
      </c>
      <c r="DC347">
        <v>24.32986</v>
      </c>
      <c r="DD347">
        <v>32.184649999999998</v>
      </c>
      <c r="DE347">
        <v>31402.720000000001</v>
      </c>
      <c r="DF347">
        <v>0.8271868</v>
      </c>
      <c r="DG347">
        <v>24.86551</v>
      </c>
      <c r="DH347">
        <v>21.927040000000002</v>
      </c>
      <c r="DI347">
        <v>22046.3</v>
      </c>
      <c r="DJ347">
        <v>0.82834419999999997</v>
      </c>
      <c r="DK347">
        <v>25.43139</v>
      </c>
      <c r="DL347">
        <v>9.0126080000000002</v>
      </c>
      <c r="DM347">
        <v>9313.4809999999998</v>
      </c>
      <c r="DN347">
        <v>0.8295612</v>
      </c>
      <c r="DO347">
        <v>25.90494</v>
      </c>
      <c r="DP347">
        <v>2.3681380000000001</v>
      </c>
      <c r="DQ347">
        <v>2509.3359999999998</v>
      </c>
      <c r="DR347">
        <v>0.83081740000000004</v>
      </c>
      <c r="DS347">
        <v>25.92934</v>
      </c>
      <c r="DT347">
        <v>0.42232639999999999</v>
      </c>
      <c r="DU347">
        <v>457.29349999999999</v>
      </c>
      <c r="DV347">
        <v>0.83208439999999995</v>
      </c>
      <c r="DW347">
        <v>25.63383</v>
      </c>
      <c r="DX347" s="1">
        <v>5.7896969999999999E-2</v>
      </c>
      <c r="DY347">
        <v>63.247489999999999</v>
      </c>
      <c r="DZ347">
        <v>0.83377749999999995</v>
      </c>
      <c r="EA347">
        <v>25.357150000000001</v>
      </c>
      <c r="EB347" s="1">
        <v>1.0441560000000001E-2</v>
      </c>
      <c r="EC347">
        <v>10.87369</v>
      </c>
      <c r="ED347">
        <v>0.83558650000000001</v>
      </c>
      <c r="EE347">
        <v>25.179559999999999</v>
      </c>
      <c r="EF347" s="1">
        <v>5.2314329999999997E-3</v>
      </c>
      <c r="EG347">
        <v>5.1331530000000001</v>
      </c>
      <c r="EH347">
        <v>0.83738990000000002</v>
      </c>
      <c r="EI347">
        <v>25.39161</v>
      </c>
      <c r="EJ347" s="1">
        <v>4.1474199999999998E-3</v>
      </c>
      <c r="EK347">
        <v>4.0195160000000003</v>
      </c>
      <c r="EL347">
        <v>0.83913550000000003</v>
      </c>
      <c r="EM347">
        <v>25.97598</v>
      </c>
      <c r="EN347" s="1">
        <v>3.4818010000000001E-3</v>
      </c>
      <c r="EO347">
        <v>3.363912</v>
      </c>
      <c r="EP347">
        <v>0.84083390000000002</v>
      </c>
      <c r="EQ347">
        <v>26.608689999999999</v>
      </c>
      <c r="ER347" s="1">
        <v>2.9481249999999998E-3</v>
      </c>
      <c r="ES347">
        <v>2.8414489999999999</v>
      </c>
      <c r="ET347">
        <v>0.84249490000000005</v>
      </c>
      <c r="EU347">
        <v>27.024329999999999</v>
      </c>
      <c r="EV347" s="1">
        <v>2.5104839999999999E-3</v>
      </c>
      <c r="EW347">
        <v>2.414091</v>
      </c>
      <c r="EX347">
        <v>0.84407620000000005</v>
      </c>
      <c r="EY347">
        <v>26.919049999999999</v>
      </c>
      <c r="EZ347" s="1">
        <v>2.1520480000000002E-3</v>
      </c>
      <c r="FA347">
        <v>2.0647359999999999</v>
      </c>
      <c r="FB347">
        <v>0.8455935</v>
      </c>
      <c r="FC347">
        <v>26.43683</v>
      </c>
      <c r="FD347" s="1">
        <v>1.857832E-3</v>
      </c>
      <c r="FE347">
        <v>1.7784960000000001</v>
      </c>
      <c r="FF347">
        <v>0.84716360000000002</v>
      </c>
      <c r="FG347">
        <v>25.950679999999998</v>
      </c>
      <c r="FH347" s="1">
        <v>1.6156709999999999E-3</v>
      </c>
      <c r="FI347">
        <v>1.5430950000000001</v>
      </c>
      <c r="FJ347">
        <v>0.84907049999999995</v>
      </c>
      <c r="FK347">
        <v>25.606639999999999</v>
      </c>
      <c r="FL347" s="1">
        <v>1.415901E-3</v>
      </c>
      <c r="FM347">
        <v>1.348719</v>
      </c>
      <c r="FN347">
        <v>0.85079150000000003</v>
      </c>
      <c r="FO347">
        <v>25.787120000000002</v>
      </c>
      <c r="FP347" s="1">
        <v>1.2493409999999999E-3</v>
      </c>
      <c r="FQ347">
        <v>1.1872210000000001</v>
      </c>
      <c r="FR347">
        <v>0.85242510000000005</v>
      </c>
      <c r="FS347">
        <v>26.283670000000001</v>
      </c>
      <c r="FT347" s="1">
        <v>1.1094270000000001E-3</v>
      </c>
      <c r="FU347">
        <v>1.0518590000000001</v>
      </c>
      <c r="FV347">
        <v>0.85401099999999996</v>
      </c>
      <c r="FW347">
        <v>26.608000000000001</v>
      </c>
      <c r="FX347" s="1">
        <v>9.9120499999999999E-4</v>
      </c>
      <c r="FY347">
        <v>0.93773130000000005</v>
      </c>
      <c r="FZ347">
        <v>0.85554629999999998</v>
      </c>
      <c r="GA347">
        <v>26.710290000000001</v>
      </c>
      <c r="GB347" s="1">
        <v>8.9133400000000003E-4</v>
      </c>
      <c r="GC347">
        <v>0.84141710000000003</v>
      </c>
      <c r="GD347">
        <v>0.85710030000000004</v>
      </c>
      <c r="GE347">
        <v>26.4497</v>
      </c>
      <c r="GF347" s="1">
        <v>8.073024E-4</v>
      </c>
      <c r="GG347">
        <v>0.76042019999999999</v>
      </c>
      <c r="GH347">
        <v>0.85857320000000004</v>
      </c>
      <c r="GI347">
        <v>26.108689999999999</v>
      </c>
      <c r="GJ347" s="1">
        <v>7.3661039999999998E-4</v>
      </c>
      <c r="GK347">
        <v>0.69237919999999997</v>
      </c>
      <c r="GL347">
        <v>0.86004970000000003</v>
      </c>
      <c r="GM347">
        <v>25.866499999999998</v>
      </c>
      <c r="GN347" s="1">
        <v>6.767438E-4</v>
      </c>
      <c r="GO347">
        <v>0.63477799999999995</v>
      </c>
      <c r="GP347">
        <v>0.86152419999999996</v>
      </c>
      <c r="GQ347">
        <v>25.720849999999999</v>
      </c>
      <c r="GR347" s="1">
        <v>6.2533469999999998E-4</v>
      </c>
      <c r="GS347">
        <v>0.58540250000000005</v>
      </c>
      <c r="GT347">
        <v>0.86292539999999995</v>
      </c>
      <c r="GU347">
        <v>25.640440000000002</v>
      </c>
      <c r="GV347" s="1">
        <v>5.8084740000000003E-4</v>
      </c>
      <c r="GW347">
        <v>0.54270879999999999</v>
      </c>
      <c r="GX347">
        <v>0.86429529999999999</v>
      </c>
      <c r="GY347">
        <v>25.844670000000001</v>
      </c>
      <c r="GZ347" s="1">
        <v>5.4257679999999997E-4</v>
      </c>
      <c r="HA347">
        <v>0.50601479999999999</v>
      </c>
      <c r="HB347">
        <v>0.86562130000000004</v>
      </c>
      <c r="HC347">
        <v>26.307300000000001</v>
      </c>
      <c r="HD347" s="1">
        <v>5.0924070000000002E-4</v>
      </c>
      <c r="HE347">
        <v>0.4740856</v>
      </c>
      <c r="HF347">
        <v>0.86691530000000006</v>
      </c>
      <c r="HG347">
        <v>26.701889999999999</v>
      </c>
      <c r="HH347" s="1">
        <v>4.7976730000000002E-4</v>
      </c>
      <c r="HI347">
        <v>0.4459031</v>
      </c>
      <c r="HJ347">
        <v>0.86823130000000004</v>
      </c>
      <c r="HK347">
        <v>26.631620000000002</v>
      </c>
      <c r="HL347" s="1">
        <v>4.5370440000000001E-4</v>
      </c>
      <c r="HM347">
        <v>0.42095310000000002</v>
      </c>
      <c r="HN347">
        <v>0.86948199999999998</v>
      </c>
      <c r="HO347">
        <v>26.071739999999998</v>
      </c>
      <c r="HP347" s="1">
        <v>4.306515E-4</v>
      </c>
      <c r="HQ347">
        <v>0.39891359999999998</v>
      </c>
      <c r="HR347">
        <v>0.87070780000000003</v>
      </c>
      <c r="HS347">
        <v>25.46339</v>
      </c>
      <c r="HT347" s="1">
        <v>4.0993950000000001E-4</v>
      </c>
      <c r="HU347">
        <v>0.37914989999999998</v>
      </c>
      <c r="HV347">
        <v>0.87195210000000001</v>
      </c>
      <c r="HW347">
        <v>25.019680000000001</v>
      </c>
      <c r="HX347" s="1">
        <v>3.9094329999999998E-4</v>
      </c>
      <c r="HY347">
        <v>0.36104459999999999</v>
      </c>
      <c r="HZ347">
        <v>0.87310279999999996</v>
      </c>
      <c r="IA347">
        <v>25.04505</v>
      </c>
      <c r="IB347" s="1">
        <v>3.7354169999999999E-4</v>
      </c>
      <c r="IC347">
        <v>0.34447060000000002</v>
      </c>
      <c r="ID347">
        <v>0.87420679999999995</v>
      </c>
      <c r="IE347">
        <v>25.502289999999999</v>
      </c>
      <c r="IF347" s="1">
        <v>3.5770620000000002E-4</v>
      </c>
      <c r="IG347">
        <v>0.32938329999999999</v>
      </c>
      <c r="IH347">
        <v>0.87519570000000002</v>
      </c>
      <c r="II347">
        <v>25.950500000000002</v>
      </c>
      <c r="IJ347" s="1">
        <v>3.4314209999999998E-4</v>
      </c>
      <c r="IK347">
        <v>0.31528650000000003</v>
      </c>
      <c r="IL347">
        <v>0.87617400000000001</v>
      </c>
      <c r="IM347">
        <v>26.175799999999999</v>
      </c>
      <c r="IN347" s="1">
        <v>3.2984989999999999E-4</v>
      </c>
      <c r="IO347">
        <v>0.30243579999999998</v>
      </c>
      <c r="IP347">
        <v>0.87680409999999998</v>
      </c>
      <c r="IQ347">
        <v>25.95843</v>
      </c>
      <c r="IR347" s="1">
        <v>3.176748E-4</v>
      </c>
      <c r="IS347">
        <v>0.29083310000000001</v>
      </c>
      <c r="IT347">
        <v>0.87756230000000002</v>
      </c>
      <c r="IU347">
        <v>25.456859999999999</v>
      </c>
      <c r="IV347" s="1">
        <v>3.0647850000000001E-4</v>
      </c>
      <c r="IW347">
        <v>0.28012609999999999</v>
      </c>
      <c r="IX347">
        <v>0.87852680000000005</v>
      </c>
      <c r="IY347">
        <v>25.032509999999998</v>
      </c>
      <c r="IZ347" s="1">
        <v>2.9596700000000001E-4</v>
      </c>
      <c r="JA347">
        <v>0.26999990000000001</v>
      </c>
      <c r="JB347">
        <v>0.87947310000000001</v>
      </c>
      <c r="JC347">
        <v>24.83652</v>
      </c>
      <c r="JD347" s="1">
        <v>2.859672E-4</v>
      </c>
      <c r="JE347">
        <v>0.26037399999999999</v>
      </c>
      <c r="JF347">
        <v>0.8804149</v>
      </c>
      <c r="JG347">
        <v>25.18892</v>
      </c>
      <c r="JH347" s="1">
        <v>2.7644950000000002E-4</v>
      </c>
      <c r="JI347">
        <v>0.2512104</v>
      </c>
      <c r="JJ347">
        <v>0.88131669999999995</v>
      </c>
      <c r="JK347">
        <v>25.76604</v>
      </c>
      <c r="JL347" s="1">
        <v>2.6749940000000001E-4</v>
      </c>
      <c r="JM347">
        <v>0.2426133</v>
      </c>
      <c r="JN347">
        <v>0.88210920000000004</v>
      </c>
      <c r="JO347">
        <v>26.189689999999999</v>
      </c>
      <c r="JP347" s="1">
        <v>2.5906539999999997E-4</v>
      </c>
      <c r="JQ347">
        <v>0.2345592</v>
      </c>
      <c r="JR347">
        <v>0.88288659999999997</v>
      </c>
      <c r="JS347">
        <v>26.378699999999998</v>
      </c>
      <c r="JT347" s="1">
        <v>2.5096640000000001E-4</v>
      </c>
      <c r="JU347">
        <v>0.2268483</v>
      </c>
      <c r="JV347">
        <v>0.88362309999999999</v>
      </c>
      <c r="JW347">
        <v>26.26463</v>
      </c>
      <c r="JX347" s="1">
        <v>2.43064E-4</v>
      </c>
      <c r="JY347">
        <v>0.21936739999999999</v>
      </c>
      <c r="JZ347">
        <v>0.88432429999999995</v>
      </c>
      <c r="KA347">
        <v>25.876139999999999</v>
      </c>
      <c r="KB347" s="1">
        <v>2.3535010000000001E-4</v>
      </c>
      <c r="KC347">
        <v>0.21208540000000001</v>
      </c>
      <c r="KD347">
        <v>0.88503299999999996</v>
      </c>
      <c r="KE347">
        <v>25.50948</v>
      </c>
      <c r="KF347" s="1">
        <v>2.2790930000000001E-4</v>
      </c>
      <c r="KG347">
        <v>0.2050718</v>
      </c>
      <c r="KH347">
        <v>0.88570000000000004</v>
      </c>
      <c r="KI347">
        <v>25.256979999999999</v>
      </c>
      <c r="KJ347" s="1">
        <v>2.2089820000000001E-4</v>
      </c>
      <c r="KK347">
        <v>0.198467</v>
      </c>
      <c r="KL347">
        <v>0.88635989999999998</v>
      </c>
      <c r="KM347">
        <v>25.487580000000001</v>
      </c>
      <c r="KN347" s="1">
        <v>2.1428540000000001E-4</v>
      </c>
      <c r="KO347">
        <v>0.19224579999999999</v>
      </c>
      <c r="KP347">
        <v>0.88704620000000001</v>
      </c>
      <c r="KQ347">
        <v>26.026450000000001</v>
      </c>
      <c r="KR347" s="1">
        <v>2.0780829999999999E-4</v>
      </c>
      <c r="KS347">
        <v>0.1861611</v>
      </c>
      <c r="KT347">
        <v>0.88773159999999995</v>
      </c>
      <c r="KU347">
        <v>26.62884</v>
      </c>
      <c r="KV347" s="1">
        <v>2.014648E-4</v>
      </c>
      <c r="KW347">
        <v>0.1802097</v>
      </c>
      <c r="KX347">
        <v>0.88842149999999998</v>
      </c>
      <c r="KY347">
        <v>27.11598</v>
      </c>
      <c r="KZ347" s="1">
        <v>1.9532889999999999E-4</v>
      </c>
      <c r="LA347">
        <v>0.1744521</v>
      </c>
      <c r="LB347">
        <v>0.88909830000000001</v>
      </c>
      <c r="LC347">
        <v>27.131499999999999</v>
      </c>
      <c r="LD347" s="1">
        <v>1.8942810000000001E-4</v>
      </c>
      <c r="LE347">
        <v>0.1689234</v>
      </c>
      <c r="LF347">
        <v>0.88978639999999998</v>
      </c>
      <c r="LG347">
        <v>26.72325</v>
      </c>
      <c r="LH347" s="1">
        <v>1.838345E-4</v>
      </c>
      <c r="LI347">
        <v>0.16367509999999999</v>
      </c>
      <c r="LJ347">
        <v>0.89044259999999997</v>
      </c>
      <c r="LK347">
        <v>26.265339999999998</v>
      </c>
      <c r="LL347" s="1">
        <v>1.784693E-4</v>
      </c>
      <c r="LM347">
        <v>0.15866160000000001</v>
      </c>
      <c r="LN347">
        <v>0.89112729999999996</v>
      </c>
      <c r="LO347">
        <v>25.96022</v>
      </c>
      <c r="LP347" s="1">
        <v>1.7325120000000001E-4</v>
      </c>
      <c r="LQ347">
        <v>0.15378430000000001</v>
      </c>
      <c r="LR347">
        <v>0.89174560000000003</v>
      </c>
      <c r="LS347">
        <v>26.299489999999999</v>
      </c>
      <c r="LT347" s="1">
        <v>1.682465E-4</v>
      </c>
      <c r="LU347">
        <v>0.14912909999999999</v>
      </c>
      <c r="LV347">
        <v>0.89236150000000003</v>
      </c>
      <c r="LW347">
        <v>27.00337</v>
      </c>
      <c r="LX347" s="1">
        <v>1.633553E-4</v>
      </c>
      <c r="LY347">
        <v>0.144595</v>
      </c>
      <c r="LZ347">
        <v>0.89298730000000004</v>
      </c>
      <c r="MA347">
        <v>27.689499999999999</v>
      </c>
      <c r="MB347" s="1">
        <v>1.5864359999999999E-4</v>
      </c>
      <c r="MC347">
        <v>0.14021829999999999</v>
      </c>
      <c r="MD347">
        <v>0.89363680000000001</v>
      </c>
      <c r="ME347">
        <v>28.227139999999999</v>
      </c>
      <c r="MF347" s="1">
        <v>1.5415580000000001E-4</v>
      </c>
      <c r="MG347">
        <v>0.13605039999999999</v>
      </c>
      <c r="MH347">
        <v>0.89425489999999996</v>
      </c>
      <c r="MI347">
        <v>28.258459999999999</v>
      </c>
      <c r="MJ347" s="1">
        <v>1.4977109999999999E-4</v>
      </c>
      <c r="MK347">
        <v>0.1319948</v>
      </c>
      <c r="ML347">
        <v>0.89487539999999999</v>
      </c>
      <c r="MM347">
        <v>27.917490000000001</v>
      </c>
      <c r="MN347" s="1">
        <v>1.4558959999999999E-4</v>
      </c>
      <c r="MO347">
        <v>0.12812209999999999</v>
      </c>
      <c r="MP347">
        <v>0.89548470000000002</v>
      </c>
      <c r="MQ347">
        <v>27.5366</v>
      </c>
      <c r="MR347" s="1">
        <v>1.4164789999999999E-4</v>
      </c>
      <c r="MS347">
        <v>0.124472</v>
      </c>
      <c r="MT347">
        <v>0.89609899999999998</v>
      </c>
      <c r="MU347">
        <v>27.222529999999999</v>
      </c>
      <c r="MV347" s="1">
        <v>1.378475E-4</v>
      </c>
      <c r="MW347">
        <v>0.1209693</v>
      </c>
      <c r="MX347">
        <v>0.896698</v>
      </c>
      <c r="MY347">
        <v>27.071210000000001</v>
      </c>
      <c r="MZ347" s="1">
        <v>1.3410129999999999E-4</v>
      </c>
      <c r="NA347">
        <v>0.1175234</v>
      </c>
      <c r="NB347">
        <v>0.89730719999999997</v>
      </c>
      <c r="NC347">
        <v>27.233930000000001</v>
      </c>
      <c r="ND347" s="1">
        <v>1.3053629999999999E-4</v>
      </c>
      <c r="NE347">
        <v>0.1142328</v>
      </c>
      <c r="NF347">
        <v>0.89791609999999999</v>
      </c>
      <c r="NG347">
        <v>27.65362</v>
      </c>
      <c r="NH347" s="1">
        <v>1.2713979999999999E-4</v>
      </c>
      <c r="NI347">
        <v>0.1111094</v>
      </c>
      <c r="NJ347">
        <v>0.89844849999999998</v>
      </c>
      <c r="NK347">
        <v>27.803380000000001</v>
      </c>
      <c r="NL347" s="1">
        <v>1.237709E-4</v>
      </c>
      <c r="NM347">
        <v>0.1080362</v>
      </c>
      <c r="NN347">
        <v>0.89898920000000004</v>
      </c>
      <c r="NO347">
        <v>27.547450000000001</v>
      </c>
      <c r="NP347" s="1">
        <v>1.2040359999999999E-4</v>
      </c>
      <c r="NQ347">
        <v>0.1049696</v>
      </c>
      <c r="NR347">
        <v>0.8995126</v>
      </c>
      <c r="NS347">
        <v>27.175540000000002</v>
      </c>
      <c r="NT347">
        <v>1.171E-4</v>
      </c>
      <c r="NU347">
        <v>0.1019661</v>
      </c>
      <c r="NV347">
        <v>0.90004269999999997</v>
      </c>
      <c r="NW347">
        <v>26.801359999999999</v>
      </c>
      <c r="NX347" s="1">
        <v>1.138707E-4</v>
      </c>
      <c r="NY347" s="1">
        <v>9.9031110000000006E-2</v>
      </c>
      <c r="NZ347">
        <v>0.90058000000000005</v>
      </c>
      <c r="OA347">
        <v>26.527149999999999</v>
      </c>
      <c r="OB347" s="1">
        <v>1.107852E-4</v>
      </c>
      <c r="OC347" s="1">
        <v>9.6226140000000002E-2</v>
      </c>
      <c r="OD347">
        <v>0.90109620000000001</v>
      </c>
      <c r="OE347">
        <v>26.74437</v>
      </c>
      <c r="OF347" s="1">
        <v>1.0783239999999999E-4</v>
      </c>
      <c r="OG347" s="1">
        <v>9.3549049999999995E-2</v>
      </c>
      <c r="OH347">
        <v>0.9016284</v>
      </c>
      <c r="OI347">
        <v>27.300940000000001</v>
      </c>
      <c r="OJ347" s="1">
        <v>1.049472E-4</v>
      </c>
      <c r="OK347" s="1">
        <v>9.0937589999999999E-2</v>
      </c>
    </row>
    <row r="348" spans="1:401" x14ac:dyDescent="0.35">
      <c r="A348">
        <v>354</v>
      </c>
      <c r="B348" t="s">
        <v>4</v>
      </c>
      <c r="C348" t="s">
        <v>181</v>
      </c>
      <c r="D348" t="s">
        <v>351</v>
      </c>
      <c r="E348">
        <v>594.50930000000005</v>
      </c>
      <c r="F348">
        <v>0.79761079999999995</v>
      </c>
      <c r="G348">
        <v>26.586849999999998</v>
      </c>
      <c r="H348">
        <v>0</v>
      </c>
      <c r="I348">
        <v>0</v>
      </c>
      <c r="J348">
        <v>0.79908159999999995</v>
      </c>
      <c r="K348">
        <v>26.52026</v>
      </c>
      <c r="L348">
        <v>0</v>
      </c>
      <c r="M348">
        <v>0</v>
      </c>
      <c r="N348">
        <v>0.80020619999999998</v>
      </c>
      <c r="O348">
        <v>26.453679999999999</v>
      </c>
      <c r="P348">
        <v>0</v>
      </c>
      <c r="Q348">
        <v>0</v>
      </c>
      <c r="R348">
        <v>0.80108330000000005</v>
      </c>
      <c r="S348">
        <v>26.286190000000001</v>
      </c>
      <c r="T348">
        <v>0</v>
      </c>
      <c r="U348">
        <v>0</v>
      </c>
      <c r="V348">
        <v>0.80176380000000003</v>
      </c>
      <c r="W348">
        <v>26.134409999999999</v>
      </c>
      <c r="X348">
        <v>0</v>
      </c>
      <c r="Y348">
        <v>0</v>
      </c>
      <c r="Z348">
        <v>0.80230800000000002</v>
      </c>
      <c r="AA348">
        <v>25.821560000000002</v>
      </c>
      <c r="AB348">
        <v>0</v>
      </c>
      <c r="AC348">
        <v>0</v>
      </c>
      <c r="AD348">
        <v>0.80272390000000005</v>
      </c>
      <c r="AE348">
        <v>25.383849999999999</v>
      </c>
      <c r="AF348">
        <v>0</v>
      </c>
      <c r="AG348">
        <v>0</v>
      </c>
      <c r="AH348">
        <v>0.80306909999999998</v>
      </c>
      <c r="AI348">
        <v>25.02561</v>
      </c>
      <c r="AJ348">
        <v>0</v>
      </c>
      <c r="AK348">
        <v>0</v>
      </c>
      <c r="AL348">
        <v>0.80330800000000002</v>
      </c>
      <c r="AM348">
        <v>24.836379999999998</v>
      </c>
      <c r="AN348">
        <v>0</v>
      </c>
      <c r="AO348">
        <v>0</v>
      </c>
      <c r="AP348">
        <v>0.80343629999999999</v>
      </c>
      <c r="AQ348">
        <v>25.109970000000001</v>
      </c>
      <c r="AR348">
        <v>0</v>
      </c>
      <c r="AS348">
        <v>0</v>
      </c>
      <c r="AT348">
        <v>0.8034365</v>
      </c>
      <c r="AU348">
        <v>25.7026</v>
      </c>
      <c r="AV348">
        <v>0</v>
      </c>
      <c r="AW348">
        <v>0</v>
      </c>
      <c r="AX348">
        <v>0.80334870000000003</v>
      </c>
      <c r="AY348">
        <v>26.149349999999998</v>
      </c>
      <c r="AZ348">
        <v>0</v>
      </c>
      <c r="BA348">
        <v>0</v>
      </c>
      <c r="BB348">
        <v>0.80319750000000001</v>
      </c>
      <c r="BC348">
        <v>26.34385</v>
      </c>
      <c r="BD348">
        <v>0</v>
      </c>
      <c r="BE348">
        <v>0</v>
      </c>
      <c r="BF348">
        <v>0.80301219999999995</v>
      </c>
      <c r="BG348">
        <v>26.108090000000001</v>
      </c>
      <c r="BH348">
        <v>0</v>
      </c>
      <c r="BI348">
        <v>0</v>
      </c>
      <c r="BJ348">
        <v>0.80280459999999998</v>
      </c>
      <c r="BK348">
        <v>25.487130000000001</v>
      </c>
      <c r="BL348">
        <v>0</v>
      </c>
      <c r="BM348">
        <v>0</v>
      </c>
      <c r="BN348">
        <v>0.80257509999999999</v>
      </c>
      <c r="BO348">
        <v>24.84065</v>
      </c>
      <c r="BP348" s="1">
        <v>1.025329E-29</v>
      </c>
      <c r="BQ348" s="1">
        <v>7.2973620000000007E-27</v>
      </c>
      <c r="BR348">
        <v>0.80240849999999997</v>
      </c>
      <c r="BS348">
        <v>24.34188</v>
      </c>
      <c r="BT348" s="1">
        <v>1.9708550000000001E-21</v>
      </c>
      <c r="BU348" s="1">
        <v>1.262005E-18</v>
      </c>
      <c r="BV348">
        <v>0.80244210000000005</v>
      </c>
      <c r="BW348">
        <v>24.292190000000002</v>
      </c>
      <c r="BX348" s="1">
        <v>1.9661130000000001E-12</v>
      </c>
      <c r="BY348" s="1">
        <v>1.013856E-9</v>
      </c>
      <c r="BZ348">
        <v>0.80266769999999998</v>
      </c>
      <c r="CA348">
        <v>24.596170000000001</v>
      </c>
      <c r="CB348" s="1">
        <v>3.7409520000000001E-8</v>
      </c>
      <c r="CC348" s="1">
        <v>2.087748E-5</v>
      </c>
      <c r="CD348">
        <v>0.80305329999999997</v>
      </c>
      <c r="CE348">
        <v>24.914339999999999</v>
      </c>
      <c r="CF348" s="1">
        <v>2.9951620000000001E-5</v>
      </c>
      <c r="CG348" s="1">
        <v>1.751552E-2</v>
      </c>
      <c r="CH348">
        <v>0.80351249999999996</v>
      </c>
      <c r="CI348">
        <v>25.186620000000001</v>
      </c>
      <c r="CJ348" s="1">
        <v>4.0717749999999997E-3</v>
      </c>
      <c r="CK348">
        <v>2.4749319999999999</v>
      </c>
      <c r="CL348">
        <v>0.80408809999999997</v>
      </c>
      <c r="CM348">
        <v>25.17212</v>
      </c>
      <c r="CN348">
        <v>0.14896039999999999</v>
      </c>
      <c r="CO348">
        <v>93.727189999999993</v>
      </c>
      <c r="CP348">
        <v>0.80469480000000004</v>
      </c>
      <c r="CQ348">
        <v>24.830249999999999</v>
      </c>
      <c r="CR348">
        <v>1.9019239999999999</v>
      </c>
      <c r="CS348">
        <v>1234.7370000000001</v>
      </c>
      <c r="CT348">
        <v>0.80532159999999997</v>
      </c>
      <c r="CU348">
        <v>24.42991</v>
      </c>
      <c r="CV348">
        <v>10.062849999999999</v>
      </c>
      <c r="CW348">
        <v>6726.4660000000003</v>
      </c>
      <c r="CX348">
        <v>0.80602370000000001</v>
      </c>
      <c r="CY348">
        <v>24.158519999999999</v>
      </c>
      <c r="CZ348">
        <v>25.04175</v>
      </c>
      <c r="DA348">
        <v>17205.89</v>
      </c>
      <c r="DB348">
        <v>0.80696829999999997</v>
      </c>
      <c r="DC348">
        <v>24.366479999999999</v>
      </c>
      <c r="DD348">
        <v>32.307270000000003</v>
      </c>
      <c r="DE348">
        <v>22796.53</v>
      </c>
      <c r="DF348">
        <v>0.80810269999999995</v>
      </c>
      <c r="DG348">
        <v>24.887160000000002</v>
      </c>
      <c r="DH348">
        <v>23.504629999999999</v>
      </c>
      <c r="DI348">
        <v>16988.07</v>
      </c>
      <c r="DJ348">
        <v>0.80934519999999999</v>
      </c>
      <c r="DK348">
        <v>25.451229999999999</v>
      </c>
      <c r="DL348">
        <v>10.263350000000001</v>
      </c>
      <c r="DM348">
        <v>7595.5039999999999</v>
      </c>
      <c r="DN348">
        <v>0.81066769999999999</v>
      </c>
      <c r="DO348">
        <v>25.920380000000002</v>
      </c>
      <c r="DP348">
        <v>2.8551190000000002</v>
      </c>
      <c r="DQ348">
        <v>2161.6370000000002</v>
      </c>
      <c r="DR348">
        <v>0.81201259999999997</v>
      </c>
      <c r="DS348">
        <v>25.94332</v>
      </c>
      <c r="DT348">
        <v>0.53616399999999997</v>
      </c>
      <c r="DU348">
        <v>414.64069999999998</v>
      </c>
      <c r="DV348">
        <v>0.81338010000000005</v>
      </c>
      <c r="DW348">
        <v>25.656590000000001</v>
      </c>
      <c r="DX348">
        <v>7.5515499999999999E-2</v>
      </c>
      <c r="DY348">
        <v>59.177779999999998</v>
      </c>
      <c r="DZ348">
        <v>0.81528750000000005</v>
      </c>
      <c r="EA348">
        <v>25.375450000000001</v>
      </c>
      <c r="EB348" s="1">
        <v>1.2447369999999999E-2</v>
      </c>
      <c r="EC348">
        <v>9.4370989999999999</v>
      </c>
      <c r="ED348">
        <v>0.81725840000000005</v>
      </c>
      <c r="EE348">
        <v>25.19979</v>
      </c>
      <c r="EF348" s="1">
        <v>5.4828680000000001E-3</v>
      </c>
      <c r="EG348">
        <v>3.9075630000000001</v>
      </c>
      <c r="EH348">
        <v>0.819191</v>
      </c>
      <c r="EI348">
        <v>25.412659999999999</v>
      </c>
      <c r="EJ348" s="1">
        <v>4.2404620000000004E-3</v>
      </c>
      <c r="EK348">
        <v>2.9745529999999998</v>
      </c>
      <c r="EL348">
        <v>0.82107129999999995</v>
      </c>
      <c r="EM348">
        <v>25.99193</v>
      </c>
      <c r="EN348" s="1">
        <v>3.55099E-3</v>
      </c>
      <c r="EO348">
        <v>2.4818280000000001</v>
      </c>
      <c r="EP348">
        <v>0.82291320000000001</v>
      </c>
      <c r="EQ348">
        <v>26.630120000000002</v>
      </c>
      <c r="ER348" s="1">
        <v>3.004362E-3</v>
      </c>
      <c r="ES348">
        <v>2.0943040000000002</v>
      </c>
      <c r="ET348">
        <v>0.8246732</v>
      </c>
      <c r="EU348">
        <v>27.051770000000001</v>
      </c>
      <c r="EV348" s="1">
        <v>2.5565090000000002E-3</v>
      </c>
      <c r="EW348">
        <v>1.7777890000000001</v>
      </c>
      <c r="EX348">
        <v>0.82638820000000002</v>
      </c>
      <c r="EY348">
        <v>26.9511</v>
      </c>
      <c r="EZ348" s="1">
        <v>2.1896860000000001E-3</v>
      </c>
      <c r="FA348">
        <v>1.519048</v>
      </c>
      <c r="FB348">
        <v>0.82806340000000001</v>
      </c>
      <c r="FC348">
        <v>26.48066</v>
      </c>
      <c r="FD348" s="1">
        <v>1.8886770000000001E-3</v>
      </c>
      <c r="FE348">
        <v>1.307142</v>
      </c>
      <c r="FF348">
        <v>0.82981179999999999</v>
      </c>
      <c r="FG348">
        <v>25.98968</v>
      </c>
      <c r="FH348" s="1">
        <v>1.64109E-3</v>
      </c>
      <c r="FI348">
        <v>1.132965</v>
      </c>
      <c r="FJ348">
        <v>0.83189619999999997</v>
      </c>
      <c r="FK348">
        <v>25.636939999999999</v>
      </c>
      <c r="FL348" s="1">
        <v>1.4369070000000001E-3</v>
      </c>
      <c r="FM348">
        <v>0.98917600000000006</v>
      </c>
      <c r="FN348">
        <v>0.83375220000000005</v>
      </c>
      <c r="FO348">
        <v>25.814640000000001</v>
      </c>
      <c r="FP348" s="1">
        <v>1.266847E-3</v>
      </c>
      <c r="FQ348">
        <v>0.86987449999999999</v>
      </c>
      <c r="FR348">
        <v>0.83553699999999997</v>
      </c>
      <c r="FS348">
        <v>26.296510000000001</v>
      </c>
      <c r="FT348" s="1">
        <v>1.1241420000000001E-3</v>
      </c>
      <c r="FU348">
        <v>0.76999810000000002</v>
      </c>
      <c r="FV348">
        <v>0.83728029999999998</v>
      </c>
      <c r="FW348">
        <v>26.628409999999999</v>
      </c>
      <c r="FX348" s="1">
        <v>1.003636E-3</v>
      </c>
      <c r="FY348">
        <v>0.68585799999999997</v>
      </c>
      <c r="FZ348">
        <v>0.83895209999999998</v>
      </c>
      <c r="GA348">
        <v>26.731680000000001</v>
      </c>
      <c r="GB348" s="1">
        <v>9.0178459999999997E-4</v>
      </c>
      <c r="GC348">
        <v>0.6148245</v>
      </c>
      <c r="GD348">
        <v>0.84063549999999998</v>
      </c>
      <c r="GE348">
        <v>26.483930000000001</v>
      </c>
      <c r="GF348" s="1">
        <v>8.1607710000000005E-4</v>
      </c>
      <c r="GG348">
        <v>0.55509350000000002</v>
      </c>
      <c r="GH348">
        <v>0.84227300000000005</v>
      </c>
      <c r="GI348">
        <v>26.149149999999999</v>
      </c>
      <c r="GJ348" s="1">
        <v>7.4400859999999998E-4</v>
      </c>
      <c r="GK348">
        <v>0.50492789999999999</v>
      </c>
      <c r="GL348">
        <v>0.84390529999999997</v>
      </c>
      <c r="GM348">
        <v>25.896889999999999</v>
      </c>
      <c r="GN348" s="1">
        <v>6.8302439999999999E-4</v>
      </c>
      <c r="GO348">
        <v>0.46250279999999999</v>
      </c>
      <c r="GP348">
        <v>0.84553469999999997</v>
      </c>
      <c r="GQ348">
        <v>25.743760000000002</v>
      </c>
      <c r="GR348" s="1">
        <v>6.3076129999999997E-4</v>
      </c>
      <c r="GS348">
        <v>0.42620170000000002</v>
      </c>
      <c r="GT348">
        <v>0.84709849999999998</v>
      </c>
      <c r="GU348">
        <v>25.655149999999999</v>
      </c>
      <c r="GV348" s="1">
        <v>5.8551589999999998E-4</v>
      </c>
      <c r="GW348">
        <v>0.39480460000000001</v>
      </c>
      <c r="GX348">
        <v>0.84859819999999997</v>
      </c>
      <c r="GY348">
        <v>25.86666</v>
      </c>
      <c r="GZ348" s="1">
        <v>5.4659000000000001E-4</v>
      </c>
      <c r="HA348">
        <v>0.3678244</v>
      </c>
      <c r="HB348">
        <v>0.85006899999999996</v>
      </c>
      <c r="HC348">
        <v>26.331990000000001</v>
      </c>
      <c r="HD348" s="1">
        <v>5.1276670000000002E-4</v>
      </c>
      <c r="HE348">
        <v>0.34439789999999998</v>
      </c>
      <c r="HF348">
        <v>0.85148780000000002</v>
      </c>
      <c r="HG348">
        <v>26.737269999999999</v>
      </c>
      <c r="HH348" s="1">
        <v>4.8289049999999999E-4</v>
      </c>
      <c r="HI348">
        <v>0.32373400000000002</v>
      </c>
      <c r="HJ348">
        <v>0.85296240000000001</v>
      </c>
      <c r="HK348">
        <v>26.666460000000001</v>
      </c>
      <c r="HL348" s="1">
        <v>4.5645959999999998E-4</v>
      </c>
      <c r="HM348">
        <v>0.30544690000000002</v>
      </c>
      <c r="HN348">
        <v>0.85435170000000005</v>
      </c>
      <c r="HO348">
        <v>26.121970000000001</v>
      </c>
      <c r="HP348" s="1">
        <v>4.3309240000000002E-4</v>
      </c>
      <c r="HQ348">
        <v>0.28929290000000002</v>
      </c>
      <c r="HR348">
        <v>0.85574360000000005</v>
      </c>
      <c r="HS348">
        <v>25.510999999999999</v>
      </c>
      <c r="HT348" s="1">
        <v>4.121525E-4</v>
      </c>
      <c r="HU348">
        <v>0.27483570000000002</v>
      </c>
      <c r="HV348">
        <v>0.85708150000000005</v>
      </c>
      <c r="HW348">
        <v>25.052910000000001</v>
      </c>
      <c r="HX348" s="1">
        <v>3.9297669999999998E-4</v>
      </c>
      <c r="HY348">
        <v>0.26161960000000001</v>
      </c>
      <c r="HZ348">
        <v>0.85840269999999996</v>
      </c>
      <c r="IA348">
        <v>25.071549999999998</v>
      </c>
      <c r="IB348" s="1">
        <v>3.753963E-4</v>
      </c>
      <c r="IC348">
        <v>0.24951110000000001</v>
      </c>
      <c r="ID348">
        <v>0.85989090000000001</v>
      </c>
      <c r="IE348">
        <v>25.512979999999999</v>
      </c>
      <c r="IF348" s="1">
        <v>3.594227E-4</v>
      </c>
      <c r="IG348">
        <v>0.23850379999999999</v>
      </c>
      <c r="IH348">
        <v>0.86260619999999999</v>
      </c>
      <c r="II348">
        <v>25.968910000000001</v>
      </c>
      <c r="IJ348" s="1">
        <v>3.4471630000000001E-4</v>
      </c>
      <c r="IK348">
        <v>0.22823930000000001</v>
      </c>
      <c r="IL348">
        <v>0.86524299999999998</v>
      </c>
      <c r="IM348">
        <v>26.20908</v>
      </c>
      <c r="IN348" s="1">
        <v>3.3128040000000001E-4</v>
      </c>
      <c r="IO348">
        <v>0.21887480000000001</v>
      </c>
      <c r="IP348">
        <v>0.86709270000000005</v>
      </c>
      <c r="IQ348">
        <v>25.997420000000002</v>
      </c>
      <c r="IR348" s="1">
        <v>3.1896510000000003E-4</v>
      </c>
      <c r="IS348">
        <v>0.210428</v>
      </c>
      <c r="IT348">
        <v>0.86918490000000004</v>
      </c>
      <c r="IU348">
        <v>25.508749999999999</v>
      </c>
      <c r="IV348" s="1">
        <v>3.0769089999999999E-4</v>
      </c>
      <c r="IW348">
        <v>0.20264019999999999</v>
      </c>
      <c r="IX348">
        <v>0.87167740000000005</v>
      </c>
      <c r="IY348">
        <v>25.072489999999998</v>
      </c>
      <c r="IZ348" s="1">
        <v>2.9711979999999999E-4</v>
      </c>
      <c r="JA348">
        <v>0.19528760000000001</v>
      </c>
      <c r="JB348">
        <v>0.87421850000000001</v>
      </c>
      <c r="JC348">
        <v>24.866790000000002</v>
      </c>
      <c r="JD348" s="1">
        <v>2.8705620000000001E-4</v>
      </c>
      <c r="JE348">
        <v>0.1882915</v>
      </c>
      <c r="JF348">
        <v>0.87678650000000002</v>
      </c>
      <c r="JG348">
        <v>25.21161</v>
      </c>
      <c r="JH348" s="1">
        <v>2.7748239999999998E-4</v>
      </c>
      <c r="JI348">
        <v>0.181641</v>
      </c>
      <c r="JJ348">
        <v>0.87926070000000001</v>
      </c>
      <c r="JK348">
        <v>25.784210000000002</v>
      </c>
      <c r="JL348" s="1">
        <v>2.6846679999999998E-4</v>
      </c>
      <c r="JM348">
        <v>0.17539460000000001</v>
      </c>
      <c r="JN348">
        <v>0.88157810000000003</v>
      </c>
      <c r="JO348">
        <v>26.215409999999999</v>
      </c>
      <c r="JP348" s="1">
        <v>2.5997450000000001E-4</v>
      </c>
      <c r="JQ348">
        <v>0.16954150000000001</v>
      </c>
      <c r="JR348">
        <v>0.88381670000000001</v>
      </c>
      <c r="JS348">
        <v>26.403700000000001</v>
      </c>
      <c r="JT348" s="1">
        <v>2.5184699999999998E-4</v>
      </c>
      <c r="JU348">
        <v>0.16395689999999999</v>
      </c>
      <c r="JV348">
        <v>0.88596160000000002</v>
      </c>
      <c r="JW348">
        <v>26.294419999999999</v>
      </c>
      <c r="JX348" s="1">
        <v>2.439172E-4</v>
      </c>
      <c r="JY348">
        <v>0.1585404</v>
      </c>
      <c r="JZ348">
        <v>0.88802510000000001</v>
      </c>
      <c r="KA348">
        <v>25.911850000000001</v>
      </c>
      <c r="KB348" s="1">
        <v>2.3618019999999999E-4</v>
      </c>
      <c r="KC348">
        <v>0.15327299999999999</v>
      </c>
      <c r="KD348">
        <v>0.89004139999999998</v>
      </c>
      <c r="KE348">
        <v>25.542660000000001</v>
      </c>
      <c r="KF348" s="1">
        <v>2.28698E-4</v>
      </c>
      <c r="KG348">
        <v>0.14818790000000001</v>
      </c>
      <c r="KH348">
        <v>0.89206730000000001</v>
      </c>
      <c r="KI348">
        <v>25.28764</v>
      </c>
      <c r="KJ348" s="1">
        <v>2.2163799999999999E-4</v>
      </c>
      <c r="KK348">
        <v>0.1433924</v>
      </c>
      <c r="KL348">
        <v>0.89410049999999996</v>
      </c>
      <c r="KM348">
        <v>25.519020000000001</v>
      </c>
      <c r="KN348" s="1">
        <v>2.1499329999999999E-4</v>
      </c>
      <c r="KO348">
        <v>0.13888159999999999</v>
      </c>
      <c r="KP348">
        <v>0.89615040000000001</v>
      </c>
      <c r="KQ348">
        <v>26.046150000000001</v>
      </c>
      <c r="KR348" s="1">
        <v>2.0850679999999999E-4</v>
      </c>
      <c r="KS348">
        <v>0.13448489999999999</v>
      </c>
      <c r="KT348">
        <v>0.89824490000000001</v>
      </c>
      <c r="KU348">
        <v>26.649450000000002</v>
      </c>
      <c r="KV348" s="1">
        <v>2.02141E-4</v>
      </c>
      <c r="KW348">
        <v>0.1301773</v>
      </c>
      <c r="KX348">
        <v>0.90037400000000001</v>
      </c>
      <c r="KY348">
        <v>27.13579</v>
      </c>
      <c r="KZ348" s="1">
        <v>1.9597660000000001E-4</v>
      </c>
      <c r="LA348">
        <v>0.12600720000000001</v>
      </c>
      <c r="LB348">
        <v>0.90252030000000005</v>
      </c>
      <c r="LC348">
        <v>27.154679999999999</v>
      </c>
      <c r="LD348" s="1">
        <v>1.900522E-4</v>
      </c>
      <c r="LE348">
        <v>0.1220029</v>
      </c>
      <c r="LF348">
        <v>0.90471429999999997</v>
      </c>
      <c r="LG348">
        <v>26.76285</v>
      </c>
      <c r="LH348" s="1">
        <v>1.8442600000000001E-4</v>
      </c>
      <c r="LI348">
        <v>0.1181996</v>
      </c>
      <c r="LJ348">
        <v>0.90681619999999996</v>
      </c>
      <c r="LK348">
        <v>26.305050000000001</v>
      </c>
      <c r="LL348" s="1">
        <v>1.7903950000000001E-4</v>
      </c>
      <c r="LM348">
        <v>0.1145685</v>
      </c>
      <c r="LN348">
        <v>0.90897119999999998</v>
      </c>
      <c r="LO348">
        <v>26.00001</v>
      </c>
      <c r="LP348" s="1">
        <v>1.7379900000000001E-4</v>
      </c>
      <c r="LQ348">
        <v>0.11103780000000001</v>
      </c>
      <c r="LR348">
        <v>0.91102059999999996</v>
      </c>
      <c r="LS348">
        <v>26.331019999999999</v>
      </c>
      <c r="LT348" s="1">
        <v>1.6877339999999999E-4</v>
      </c>
      <c r="LU348">
        <v>0.1076671</v>
      </c>
      <c r="LV348">
        <v>0.91298179999999995</v>
      </c>
      <c r="LW348">
        <v>27.022169999999999</v>
      </c>
      <c r="LX348" s="1">
        <v>1.638705E-4</v>
      </c>
      <c r="LY348">
        <v>0.1043919</v>
      </c>
      <c r="LZ348">
        <v>0.91505650000000005</v>
      </c>
      <c r="MA348">
        <v>27.71162</v>
      </c>
      <c r="MB348" s="1">
        <v>1.5913369999999999E-4</v>
      </c>
      <c r="MC348">
        <v>0.1012199</v>
      </c>
      <c r="MD348">
        <v>0.9171608</v>
      </c>
      <c r="ME348">
        <v>28.253039999999999</v>
      </c>
      <c r="MF348" s="1">
        <v>1.546265E-4</v>
      </c>
      <c r="MG348" s="1">
        <v>9.8201839999999999E-2</v>
      </c>
      <c r="MH348">
        <v>0.9192224</v>
      </c>
      <c r="MI348">
        <v>28.284030000000001</v>
      </c>
      <c r="MJ348" s="1">
        <v>1.5022629999999999E-4</v>
      </c>
      <c r="MK348">
        <v>9.5268099999999994E-2</v>
      </c>
      <c r="ML348">
        <v>0.92126490000000005</v>
      </c>
      <c r="MM348">
        <v>27.956309999999998</v>
      </c>
      <c r="MN348" s="1">
        <v>1.4602349999999999E-4</v>
      </c>
      <c r="MO348" s="1">
        <v>9.2463249999999997E-2</v>
      </c>
      <c r="MP348">
        <v>0.92330769999999995</v>
      </c>
      <c r="MQ348">
        <v>27.56718</v>
      </c>
      <c r="MR348" s="1">
        <v>1.42056E-4</v>
      </c>
      <c r="MS348" s="1">
        <v>8.9814939999999996E-2</v>
      </c>
      <c r="MT348">
        <v>0.92526129999999995</v>
      </c>
      <c r="MU348">
        <v>27.249880000000001</v>
      </c>
      <c r="MV348" s="1">
        <v>1.382458E-4</v>
      </c>
      <c r="MW348" s="1">
        <v>8.7283250000000007E-2</v>
      </c>
      <c r="MX348">
        <v>0.92723829999999996</v>
      </c>
      <c r="MY348">
        <v>27.093969999999999</v>
      </c>
      <c r="MZ348" s="1">
        <v>1.3448949999999999E-4</v>
      </c>
      <c r="NA348" s="1">
        <v>8.4793049999999995E-2</v>
      </c>
      <c r="NB348">
        <v>0.92928239999999995</v>
      </c>
      <c r="NC348">
        <v>27.260549999999999</v>
      </c>
      <c r="ND348" s="1">
        <v>1.3090270000000001E-4</v>
      </c>
      <c r="NE348" s="1">
        <v>8.2407590000000003E-2</v>
      </c>
      <c r="NF348">
        <v>0.9312783</v>
      </c>
      <c r="NG348">
        <v>27.680569999999999</v>
      </c>
      <c r="NH348" s="1">
        <v>1.274925E-4</v>
      </c>
      <c r="NI348" s="1">
        <v>8.0146980000000007E-2</v>
      </c>
      <c r="NJ348">
        <v>0.93310389999999999</v>
      </c>
      <c r="NK348">
        <v>27.832719999999998</v>
      </c>
      <c r="NL348" s="1">
        <v>1.2412809999999999E-4</v>
      </c>
      <c r="NM348" s="1">
        <v>7.7933009999999997E-2</v>
      </c>
      <c r="NN348">
        <v>0.93489630000000001</v>
      </c>
      <c r="NO348">
        <v>27.58418</v>
      </c>
      <c r="NP348" s="1">
        <v>1.207543E-4</v>
      </c>
      <c r="NQ348" s="1">
        <v>7.5666159999999996E-2</v>
      </c>
      <c r="NR348">
        <v>0.93676190000000004</v>
      </c>
      <c r="NS348">
        <v>27.214130000000001</v>
      </c>
      <c r="NT348" s="1">
        <v>1.174444E-4</v>
      </c>
      <c r="NU348" s="1">
        <v>7.3447410000000005E-2</v>
      </c>
      <c r="NV348">
        <v>0.93853980000000004</v>
      </c>
      <c r="NW348">
        <v>26.836649999999999</v>
      </c>
      <c r="NX348" s="1">
        <v>1.1420360000000001E-4</v>
      </c>
      <c r="NY348" s="1">
        <v>7.1278079999999994E-2</v>
      </c>
      <c r="NZ348">
        <v>0.94037669999999995</v>
      </c>
      <c r="OA348">
        <v>26.55452</v>
      </c>
      <c r="OB348" s="1">
        <v>1.111031E-4</v>
      </c>
      <c r="OC348" s="1">
        <v>6.9205489999999995E-2</v>
      </c>
      <c r="OD348">
        <v>0.94216420000000001</v>
      </c>
      <c r="OE348">
        <v>26.770630000000001</v>
      </c>
      <c r="OF348" s="1">
        <v>1.0813539999999999E-4</v>
      </c>
      <c r="OG348" s="1">
        <v>6.7224339999999994E-2</v>
      </c>
      <c r="OH348">
        <v>0.94396199999999997</v>
      </c>
      <c r="OI348">
        <v>27.322120000000002</v>
      </c>
      <c r="OJ348" s="1">
        <v>1.052466E-4</v>
      </c>
      <c r="OK348" s="1">
        <v>6.5299309999999999E-2</v>
      </c>
    </row>
    <row r="349" spans="1:401" x14ac:dyDescent="0.35">
      <c r="A349">
        <v>355</v>
      </c>
      <c r="B349" t="s">
        <v>4</v>
      </c>
      <c r="C349" t="s">
        <v>181</v>
      </c>
      <c r="D349" t="s">
        <v>352</v>
      </c>
      <c r="E349">
        <v>639.07719999999995</v>
      </c>
      <c r="F349">
        <v>0.65467209999999998</v>
      </c>
      <c r="G349">
        <v>26.610610000000001</v>
      </c>
      <c r="H349">
        <v>0</v>
      </c>
      <c r="I349">
        <v>0</v>
      </c>
      <c r="J349">
        <v>0.65590179999999998</v>
      </c>
      <c r="K349">
        <v>26.537960000000002</v>
      </c>
      <c r="L349">
        <v>0</v>
      </c>
      <c r="M349">
        <v>0</v>
      </c>
      <c r="N349">
        <v>0.65682079999999998</v>
      </c>
      <c r="O349">
        <v>26.468419999999998</v>
      </c>
      <c r="P349">
        <v>0</v>
      </c>
      <c r="Q349">
        <v>0</v>
      </c>
      <c r="R349">
        <v>0.657555</v>
      </c>
      <c r="S349">
        <v>26.307749999999999</v>
      </c>
      <c r="T349">
        <v>0</v>
      </c>
      <c r="U349">
        <v>0</v>
      </c>
      <c r="V349">
        <v>0.65811830000000004</v>
      </c>
      <c r="W349">
        <v>26.16629</v>
      </c>
      <c r="X349">
        <v>0</v>
      </c>
      <c r="Y349">
        <v>0</v>
      </c>
      <c r="Z349">
        <v>0.65857619999999994</v>
      </c>
      <c r="AA349">
        <v>25.861429999999999</v>
      </c>
      <c r="AB349">
        <v>0</v>
      </c>
      <c r="AC349">
        <v>0</v>
      </c>
      <c r="AD349">
        <v>0.65892830000000002</v>
      </c>
      <c r="AE349">
        <v>25.42794</v>
      </c>
      <c r="AF349">
        <v>0</v>
      </c>
      <c r="AG349">
        <v>0</v>
      </c>
      <c r="AH349">
        <v>0.65920109999999998</v>
      </c>
      <c r="AI349">
        <v>25.061309999999999</v>
      </c>
      <c r="AJ349">
        <v>0</v>
      </c>
      <c r="AK349">
        <v>0</v>
      </c>
      <c r="AL349">
        <v>0.65941369999999999</v>
      </c>
      <c r="AM349">
        <v>24.86495</v>
      </c>
      <c r="AN349">
        <v>0</v>
      </c>
      <c r="AO349">
        <v>0</v>
      </c>
      <c r="AP349">
        <v>0.65950719999999996</v>
      </c>
      <c r="AQ349">
        <v>25.127549999999999</v>
      </c>
      <c r="AR349">
        <v>0</v>
      </c>
      <c r="AS349">
        <v>0</v>
      </c>
      <c r="AT349">
        <v>0.6594949</v>
      </c>
      <c r="AU349">
        <v>25.710249999999998</v>
      </c>
      <c r="AV349">
        <v>0</v>
      </c>
      <c r="AW349">
        <v>0</v>
      </c>
      <c r="AX349">
        <v>0.65941479999999997</v>
      </c>
      <c r="AY349">
        <v>26.161290000000001</v>
      </c>
      <c r="AZ349">
        <v>0</v>
      </c>
      <c r="BA349">
        <v>0</v>
      </c>
      <c r="BB349">
        <v>0.65929590000000005</v>
      </c>
      <c r="BC349">
        <v>26.368130000000001</v>
      </c>
      <c r="BD349">
        <v>0</v>
      </c>
      <c r="BE349">
        <v>0</v>
      </c>
      <c r="BF349">
        <v>0.65912630000000005</v>
      </c>
      <c r="BG349">
        <v>26.14911</v>
      </c>
      <c r="BH349">
        <v>0</v>
      </c>
      <c r="BI349">
        <v>0</v>
      </c>
      <c r="BJ349">
        <v>0.65895029999999999</v>
      </c>
      <c r="BK349">
        <v>25.542369999999998</v>
      </c>
      <c r="BL349">
        <v>0</v>
      </c>
      <c r="BM349">
        <v>0</v>
      </c>
      <c r="BN349">
        <v>0.65875410000000001</v>
      </c>
      <c r="BO349">
        <v>24.893550000000001</v>
      </c>
      <c r="BP349" s="1">
        <v>2.5328690000000001E-30</v>
      </c>
      <c r="BQ349" s="1">
        <v>2.123518E-27</v>
      </c>
      <c r="BR349">
        <v>0.6586109</v>
      </c>
      <c r="BS349">
        <v>24.384239999999998</v>
      </c>
      <c r="BT349" s="1">
        <v>1.393635E-21</v>
      </c>
      <c r="BU349" s="1">
        <v>9.6866189999999993E-19</v>
      </c>
      <c r="BV349">
        <v>0.65864100000000003</v>
      </c>
      <c r="BW349">
        <v>24.323920000000001</v>
      </c>
      <c r="BX349" s="1">
        <v>8.5103179999999999E-13</v>
      </c>
      <c r="BY349" s="1">
        <v>5.322925E-10</v>
      </c>
      <c r="BZ349">
        <v>0.65884580000000004</v>
      </c>
      <c r="CA349">
        <v>24.615279999999998</v>
      </c>
      <c r="CB349" s="1">
        <v>2.205917E-8</v>
      </c>
      <c r="CC349" s="1">
        <v>1.456008E-5</v>
      </c>
      <c r="CD349">
        <v>0.65916419999999998</v>
      </c>
      <c r="CE349">
        <v>24.927900000000001</v>
      </c>
      <c r="CF349" s="1">
        <v>1.9981150000000001E-5</v>
      </c>
      <c r="CG349">
        <v>1.37389E-2</v>
      </c>
      <c r="CH349">
        <v>0.65959159999999994</v>
      </c>
      <c r="CI349">
        <v>25.20844</v>
      </c>
      <c r="CJ349" s="1">
        <v>2.977131E-3</v>
      </c>
      <c r="CK349">
        <v>2.1214520000000001</v>
      </c>
      <c r="CL349">
        <v>0.66007689999999997</v>
      </c>
      <c r="CM349">
        <v>25.192360000000001</v>
      </c>
      <c r="CN349">
        <v>0.11748889999999999</v>
      </c>
      <c r="CO349">
        <v>86.542349999999999</v>
      </c>
      <c r="CP349">
        <v>0.66058510000000004</v>
      </c>
      <c r="CQ349">
        <v>24.861149999999999</v>
      </c>
      <c r="CR349">
        <v>1.6032519999999999</v>
      </c>
      <c r="CS349">
        <v>1217.9079999999999</v>
      </c>
      <c r="CT349">
        <v>0.66112230000000005</v>
      </c>
      <c r="CU349">
        <v>24.462350000000001</v>
      </c>
      <c r="CV349">
        <v>9.009957</v>
      </c>
      <c r="CW349">
        <v>7049.1750000000002</v>
      </c>
      <c r="CX349">
        <v>0.66171840000000004</v>
      </c>
      <c r="CY349">
        <v>24.19089</v>
      </c>
      <c r="CZ349">
        <v>23.7104</v>
      </c>
      <c r="DA349">
        <v>19085.400000000001</v>
      </c>
      <c r="DB349">
        <v>0.66253949999999995</v>
      </c>
      <c r="DC349">
        <v>24.400980000000001</v>
      </c>
      <c r="DD349">
        <v>32.310780000000001</v>
      </c>
      <c r="DE349">
        <v>26705.81</v>
      </c>
      <c r="DF349">
        <v>0.66350849999999995</v>
      </c>
      <c r="DG349">
        <v>24.907630000000001</v>
      </c>
      <c r="DH349">
        <v>24.666499999999999</v>
      </c>
      <c r="DI349">
        <v>20958.73</v>
      </c>
      <c r="DJ349">
        <v>0.66457049999999995</v>
      </c>
      <c r="DK349">
        <v>25.469539999999999</v>
      </c>
      <c r="DL349">
        <v>11.304650000000001</v>
      </c>
      <c r="DM349">
        <v>9859.875</v>
      </c>
      <c r="DN349">
        <v>0.66568680000000002</v>
      </c>
      <c r="DO349">
        <v>25.93524</v>
      </c>
      <c r="DP349">
        <v>3.295658</v>
      </c>
      <c r="DQ349">
        <v>2949.433</v>
      </c>
      <c r="DR349">
        <v>0.66683550000000003</v>
      </c>
      <c r="DS349">
        <v>25.955469999999998</v>
      </c>
      <c r="DT349">
        <v>0.64686960000000004</v>
      </c>
      <c r="DU349">
        <v>593.37300000000005</v>
      </c>
      <c r="DV349">
        <v>0.66798780000000002</v>
      </c>
      <c r="DW349">
        <v>25.67698</v>
      </c>
      <c r="DX349" s="1">
        <v>9.3822260000000005E-2</v>
      </c>
      <c r="DY349">
        <v>87.612160000000003</v>
      </c>
      <c r="DZ349">
        <v>0.66965790000000003</v>
      </c>
      <c r="EA349">
        <v>25.39283</v>
      </c>
      <c r="EB349" s="1">
        <v>1.4636740000000001E-2</v>
      </c>
      <c r="EC349">
        <v>13.298819999999999</v>
      </c>
      <c r="ED349">
        <v>0.67131529999999995</v>
      </c>
      <c r="EE349">
        <v>25.218070000000001</v>
      </c>
      <c r="EF349" s="1">
        <v>5.7407760000000004E-3</v>
      </c>
      <c r="EG349">
        <v>4.8466639999999996</v>
      </c>
      <c r="EH349">
        <v>0.67296959999999995</v>
      </c>
      <c r="EI349">
        <v>25.432759999999998</v>
      </c>
      <c r="EJ349" s="1">
        <v>4.3187929999999996E-3</v>
      </c>
      <c r="EK349">
        <v>3.5650400000000002</v>
      </c>
      <c r="EL349">
        <v>0.67454270000000005</v>
      </c>
      <c r="EM349">
        <v>26.007069999999999</v>
      </c>
      <c r="EN349" s="1">
        <v>3.60633E-3</v>
      </c>
      <c r="EO349">
        <v>2.9631910000000001</v>
      </c>
      <c r="EP349">
        <v>0.6761296</v>
      </c>
      <c r="EQ349">
        <v>26.6494</v>
      </c>
      <c r="ER349" s="1">
        <v>3.0491950000000002E-3</v>
      </c>
      <c r="ES349">
        <v>2.4980709999999999</v>
      </c>
      <c r="ET349">
        <v>0.67761570000000004</v>
      </c>
      <c r="EU349">
        <v>27.07694</v>
      </c>
      <c r="EV349" s="1">
        <v>2.5931610000000001E-3</v>
      </c>
      <c r="EW349">
        <v>2.1187740000000002</v>
      </c>
      <c r="EX349">
        <v>0.67906650000000002</v>
      </c>
      <c r="EY349">
        <v>26.97925</v>
      </c>
      <c r="EZ349" s="1">
        <v>2.2196450000000001E-3</v>
      </c>
      <c r="FA349">
        <v>1.8087549999999999</v>
      </c>
      <c r="FB349">
        <v>0.68047820000000003</v>
      </c>
      <c r="FC349">
        <v>26.519629999999999</v>
      </c>
      <c r="FD349" s="1">
        <v>1.9132159999999999E-3</v>
      </c>
      <c r="FE349">
        <v>1.5549900000000001</v>
      </c>
      <c r="FF349">
        <v>0.68197169999999996</v>
      </c>
      <c r="FG349">
        <v>26.025980000000001</v>
      </c>
      <c r="FH349" s="1">
        <v>1.661306E-3</v>
      </c>
      <c r="FI349">
        <v>1.3464879999999999</v>
      </c>
      <c r="FJ349">
        <v>0.68375839999999999</v>
      </c>
      <c r="FK349">
        <v>25.66544</v>
      </c>
      <c r="FL349" s="1">
        <v>1.453584E-3</v>
      </c>
      <c r="FM349">
        <v>1.1743840000000001</v>
      </c>
      <c r="FN349">
        <v>0.68534879999999998</v>
      </c>
      <c r="FO349">
        <v>25.84188</v>
      </c>
      <c r="FP349" s="1">
        <v>1.280729E-3</v>
      </c>
      <c r="FQ349">
        <v>1.031776</v>
      </c>
      <c r="FR349">
        <v>0.68686369999999997</v>
      </c>
      <c r="FS349">
        <v>26.31007</v>
      </c>
      <c r="FT349" s="1">
        <v>1.135795E-3</v>
      </c>
      <c r="FU349">
        <v>0.91251269999999995</v>
      </c>
      <c r="FV349">
        <v>0.68831940000000003</v>
      </c>
      <c r="FW349">
        <v>26.645620000000001</v>
      </c>
      <c r="FX349" s="1">
        <v>1.0134639999999999E-3</v>
      </c>
      <c r="FY349">
        <v>0.81211350000000004</v>
      </c>
      <c r="FZ349">
        <v>0.68976409999999999</v>
      </c>
      <c r="GA349">
        <v>26.752310000000001</v>
      </c>
      <c r="GB349" s="1">
        <v>9.1005579999999995E-4</v>
      </c>
      <c r="GC349">
        <v>0.72735090000000002</v>
      </c>
      <c r="GD349">
        <v>0.69120179999999998</v>
      </c>
      <c r="GE349">
        <v>26.51332</v>
      </c>
      <c r="GF349" s="1">
        <v>8.2301930000000002E-4</v>
      </c>
      <c r="GG349">
        <v>0.65608149999999998</v>
      </c>
      <c r="GH349">
        <v>0.69260120000000003</v>
      </c>
      <c r="GI349">
        <v>26.18591</v>
      </c>
      <c r="GJ349" s="1">
        <v>7.498499E-4</v>
      </c>
      <c r="GK349">
        <v>0.59623400000000004</v>
      </c>
      <c r="GL349">
        <v>0.69398420000000005</v>
      </c>
      <c r="GM349">
        <v>25.925270000000001</v>
      </c>
      <c r="GN349" s="1">
        <v>6.8797759999999998E-4</v>
      </c>
      <c r="GO349">
        <v>0.54566709999999996</v>
      </c>
      <c r="GP349">
        <v>0.69536540000000002</v>
      </c>
      <c r="GQ349">
        <v>25.765740000000001</v>
      </c>
      <c r="GR349" s="1">
        <v>6.3503159999999997E-4</v>
      </c>
      <c r="GS349">
        <v>0.50245859999999998</v>
      </c>
      <c r="GT349">
        <v>0.69671019999999995</v>
      </c>
      <c r="GU349">
        <v>25.669229999999999</v>
      </c>
      <c r="GV349" s="1">
        <v>5.8919639999999998E-4</v>
      </c>
      <c r="GW349">
        <v>0.46510390000000001</v>
      </c>
      <c r="GX349">
        <v>0.69798400000000005</v>
      </c>
      <c r="GY349">
        <v>25.886900000000001</v>
      </c>
      <c r="GZ349" s="1">
        <v>5.4974850000000003E-4</v>
      </c>
      <c r="HA349">
        <v>0.43299179999999998</v>
      </c>
      <c r="HB349">
        <v>0.69923219999999997</v>
      </c>
      <c r="HC349">
        <v>26.35473</v>
      </c>
      <c r="HD349" s="1">
        <v>5.1553229999999996E-4</v>
      </c>
      <c r="HE349">
        <v>0.40516410000000003</v>
      </c>
      <c r="HF349">
        <v>0.70048169999999998</v>
      </c>
      <c r="HG349">
        <v>26.768059999999998</v>
      </c>
      <c r="HH349" s="1">
        <v>4.8534179999999998E-4</v>
      </c>
      <c r="HI349">
        <v>0.38064130000000002</v>
      </c>
      <c r="HJ349">
        <v>0.70170440000000001</v>
      </c>
      <c r="HK349">
        <v>26.69774</v>
      </c>
      <c r="HL349" s="1">
        <v>4.5862250000000001E-4</v>
      </c>
      <c r="HM349">
        <v>0.35893849999999999</v>
      </c>
      <c r="HN349">
        <v>0.70289380000000001</v>
      </c>
      <c r="HO349">
        <v>26.165330000000001</v>
      </c>
      <c r="HP349" s="1">
        <v>4.3500530000000002E-4</v>
      </c>
      <c r="HQ349">
        <v>0.33976990000000001</v>
      </c>
      <c r="HR349">
        <v>0.70408590000000004</v>
      </c>
      <c r="HS349">
        <v>25.554490000000001</v>
      </c>
      <c r="HT349" s="1">
        <v>4.13881E-4</v>
      </c>
      <c r="HU349">
        <v>0.32264549999999997</v>
      </c>
      <c r="HV349">
        <v>0.70525249999999995</v>
      </c>
      <c r="HW349">
        <v>25.083770000000001</v>
      </c>
      <c r="HX349" s="1">
        <v>3.9456659999999999E-4</v>
      </c>
      <c r="HY349">
        <v>0.30702020000000002</v>
      </c>
      <c r="HZ349">
        <v>0.70636960000000004</v>
      </c>
      <c r="IA349">
        <v>25.09723</v>
      </c>
      <c r="IB349" s="1">
        <v>3.7684680000000002E-4</v>
      </c>
      <c r="IC349">
        <v>0.29269889999999998</v>
      </c>
      <c r="ID349">
        <v>0.70740749999999997</v>
      </c>
      <c r="IE349">
        <v>25.52206</v>
      </c>
      <c r="IF349" s="1">
        <v>3.6074110000000001E-4</v>
      </c>
      <c r="IG349">
        <v>0.27970590000000001</v>
      </c>
      <c r="IH349">
        <v>0.70839459999999999</v>
      </c>
      <c r="II349">
        <v>25.983070000000001</v>
      </c>
      <c r="IJ349" s="1">
        <v>3.4593420000000001E-4</v>
      </c>
      <c r="IK349">
        <v>0.26780290000000001</v>
      </c>
      <c r="IL349">
        <v>0.70934739999999996</v>
      </c>
      <c r="IM349">
        <v>26.236699999999999</v>
      </c>
      <c r="IN349" s="1">
        <v>3.3238929999999999E-4</v>
      </c>
      <c r="IO349">
        <v>0.2569264</v>
      </c>
      <c r="IP349">
        <v>0.7099067</v>
      </c>
      <c r="IQ349">
        <v>26.029679999999999</v>
      </c>
      <c r="IR349" s="1">
        <v>3.199675E-4</v>
      </c>
      <c r="IS349">
        <v>0.24708920000000001</v>
      </c>
      <c r="IT349">
        <v>0.71072599999999997</v>
      </c>
      <c r="IU349">
        <v>25.55339</v>
      </c>
      <c r="IV349" s="1">
        <v>3.0863210000000002E-4</v>
      </c>
      <c r="IW349">
        <v>0.2380226</v>
      </c>
      <c r="IX349">
        <v>0.71168679999999995</v>
      </c>
      <c r="IY349">
        <v>25.108440000000002</v>
      </c>
      <c r="IZ349" s="1">
        <v>2.9801060000000002E-4</v>
      </c>
      <c r="JA349">
        <v>0.22949240000000001</v>
      </c>
      <c r="JB349">
        <v>0.71267320000000001</v>
      </c>
      <c r="JC349">
        <v>24.892779999999998</v>
      </c>
      <c r="JD349" s="1">
        <v>2.8790089999999999E-4</v>
      </c>
      <c r="JE349">
        <v>0.2213764</v>
      </c>
      <c r="JF349">
        <v>0.71360880000000004</v>
      </c>
      <c r="JG349">
        <v>25.23358</v>
      </c>
      <c r="JH349" s="1">
        <v>2.7828549999999998E-4</v>
      </c>
      <c r="JI349">
        <v>0.21367420000000001</v>
      </c>
      <c r="JJ349">
        <v>0.71449280000000004</v>
      </c>
      <c r="JK349">
        <v>25.800249999999998</v>
      </c>
      <c r="JL349" s="1">
        <v>2.6921559999999999E-4</v>
      </c>
      <c r="JM349">
        <v>0.2064201</v>
      </c>
      <c r="JN349">
        <v>0.7153313</v>
      </c>
      <c r="JO349">
        <v>26.237500000000001</v>
      </c>
      <c r="JP349" s="1">
        <v>2.606819E-4</v>
      </c>
      <c r="JQ349">
        <v>0.19962269999999999</v>
      </c>
      <c r="JR349">
        <v>0.71611610000000003</v>
      </c>
      <c r="JS349">
        <v>26.424510000000001</v>
      </c>
      <c r="JT349" s="1">
        <v>2.5252990000000002E-4</v>
      </c>
      <c r="JU349">
        <v>0.19314709999999999</v>
      </c>
      <c r="JV349">
        <v>0.71686689999999997</v>
      </c>
      <c r="JW349">
        <v>26.319649999999999</v>
      </c>
      <c r="JX349" s="1">
        <v>2.4458020000000001E-4</v>
      </c>
      <c r="JY349">
        <v>0.18685760000000001</v>
      </c>
      <c r="JZ349">
        <v>0.71756660000000005</v>
      </c>
      <c r="KA349">
        <v>25.942409999999999</v>
      </c>
      <c r="KB349" s="1">
        <v>2.368262E-4</v>
      </c>
      <c r="KC349">
        <v>0.18073800000000001</v>
      </c>
      <c r="KD349">
        <v>0.71827510000000006</v>
      </c>
      <c r="KE349">
        <v>25.571560000000002</v>
      </c>
      <c r="KF349" s="1">
        <v>2.29313E-4</v>
      </c>
      <c r="KG349">
        <v>0.17481579999999999</v>
      </c>
      <c r="KH349">
        <v>0.71895560000000003</v>
      </c>
      <c r="KI349">
        <v>25.313780000000001</v>
      </c>
      <c r="KJ349" s="1">
        <v>2.222142E-4</v>
      </c>
      <c r="KK349">
        <v>0.16922280000000001</v>
      </c>
      <c r="KL349">
        <v>0.71965610000000002</v>
      </c>
      <c r="KM349">
        <v>25.548249999999999</v>
      </c>
      <c r="KN349" s="1">
        <v>2.1554429999999999E-4</v>
      </c>
      <c r="KO349">
        <v>0.1639697</v>
      </c>
      <c r="KP349">
        <v>0.72036029999999995</v>
      </c>
      <c r="KQ349">
        <v>26.06495</v>
      </c>
      <c r="KR349" s="1">
        <v>2.0905039999999999E-4</v>
      </c>
      <c r="KS349">
        <v>0.15885750000000001</v>
      </c>
      <c r="KT349">
        <v>0.7210723</v>
      </c>
      <c r="KU349">
        <v>26.66825</v>
      </c>
      <c r="KV349" s="1">
        <v>2.0266810000000001E-4</v>
      </c>
      <c r="KW349">
        <v>0.1538428</v>
      </c>
      <c r="KX349">
        <v>0.72178489999999995</v>
      </c>
      <c r="KY349">
        <v>27.153860000000002</v>
      </c>
      <c r="KZ349" s="1">
        <v>1.9648389999999999E-4</v>
      </c>
      <c r="LA349">
        <v>0.14898649999999999</v>
      </c>
      <c r="LB349">
        <v>0.72250040000000004</v>
      </c>
      <c r="LC349">
        <v>27.172989999999999</v>
      </c>
      <c r="LD349" s="1">
        <v>1.9053900000000001E-4</v>
      </c>
      <c r="LE349">
        <v>0.14431849999999999</v>
      </c>
      <c r="LF349">
        <v>0.72319480000000003</v>
      </c>
      <c r="LG349">
        <v>26.795539999999999</v>
      </c>
      <c r="LH349" s="1">
        <v>1.8488740000000001E-4</v>
      </c>
      <c r="LI349">
        <v>0.13988049999999999</v>
      </c>
      <c r="LJ349">
        <v>0.7239025</v>
      </c>
      <c r="LK349">
        <v>26.339700000000001</v>
      </c>
      <c r="LL349" s="1">
        <v>1.7948540000000001E-4</v>
      </c>
      <c r="LM349">
        <v>0.13564799999999999</v>
      </c>
      <c r="LN349">
        <v>0.72460919999999995</v>
      </c>
      <c r="LO349">
        <v>26.034400000000002</v>
      </c>
      <c r="LP349" s="1">
        <v>1.7422919999999999E-4</v>
      </c>
      <c r="LQ349">
        <v>0.13153280000000001</v>
      </c>
      <c r="LR349">
        <v>0.72526009999999996</v>
      </c>
      <c r="LS349">
        <v>26.36224</v>
      </c>
      <c r="LT349" s="1">
        <v>1.6918559999999999E-4</v>
      </c>
      <c r="LU349">
        <v>0.1275963</v>
      </c>
      <c r="LV349">
        <v>0.72588220000000003</v>
      </c>
      <c r="LW349">
        <v>27.040859999999999</v>
      </c>
      <c r="LX349" s="1">
        <v>1.6427419999999999E-4</v>
      </c>
      <c r="LY349">
        <v>0.12377390000000001</v>
      </c>
      <c r="LZ349">
        <v>0.72655420000000004</v>
      </c>
      <c r="MA349">
        <v>27.73208</v>
      </c>
      <c r="MB349" s="1">
        <v>1.595178E-4</v>
      </c>
      <c r="MC349">
        <v>0.12006169999999999</v>
      </c>
      <c r="MD349">
        <v>0.72723349999999998</v>
      </c>
      <c r="ME349">
        <v>28.276140000000002</v>
      </c>
      <c r="MF349" s="1">
        <v>1.549946E-4</v>
      </c>
      <c r="MG349">
        <v>0.1165349</v>
      </c>
      <c r="MH349">
        <v>0.72789780000000004</v>
      </c>
      <c r="MI349">
        <v>28.30527</v>
      </c>
      <c r="MJ349" s="1">
        <v>1.505848E-4</v>
      </c>
      <c r="MK349">
        <v>0.11310870000000001</v>
      </c>
      <c r="ML349">
        <v>0.72854479999999999</v>
      </c>
      <c r="MM349">
        <v>27.989429999999999</v>
      </c>
      <c r="MN349" s="1">
        <v>1.463647E-4</v>
      </c>
      <c r="MO349">
        <v>0.10982310000000001</v>
      </c>
      <c r="MP349">
        <v>0.72920200000000002</v>
      </c>
      <c r="MQ349">
        <v>27.593810000000001</v>
      </c>
      <c r="MR349" s="1">
        <v>1.423769E-4</v>
      </c>
      <c r="MS349">
        <v>0.1067191</v>
      </c>
      <c r="MT349">
        <v>0.72983439999999999</v>
      </c>
      <c r="MU349">
        <v>27.273160000000001</v>
      </c>
      <c r="MV349" s="1">
        <v>1.3855820000000001E-4</v>
      </c>
      <c r="MW349">
        <v>0.1037554</v>
      </c>
      <c r="MX349">
        <v>0.73047269999999997</v>
      </c>
      <c r="MY349">
        <v>27.114809999999999</v>
      </c>
      <c r="MZ349" s="1">
        <v>1.3479520000000001E-4</v>
      </c>
      <c r="NA349">
        <v>0.1008409</v>
      </c>
      <c r="NB349">
        <v>0.73112120000000003</v>
      </c>
      <c r="NC349">
        <v>27.28481</v>
      </c>
      <c r="ND349" s="1">
        <v>1.3119189999999999E-4</v>
      </c>
      <c r="NE349" s="1">
        <v>9.8043790000000006E-2</v>
      </c>
      <c r="NF349">
        <v>0.73176560000000002</v>
      </c>
      <c r="NG349">
        <v>27.70804</v>
      </c>
      <c r="NH349" s="1">
        <v>1.2777240000000001E-4</v>
      </c>
      <c r="NI349" s="1">
        <v>9.5386150000000003E-2</v>
      </c>
      <c r="NJ349">
        <v>0.73240349999999999</v>
      </c>
      <c r="NK349">
        <v>27.86054</v>
      </c>
      <c r="NL349" s="1">
        <v>1.244169E-4</v>
      </c>
      <c r="NM349" s="1">
        <v>9.2578160000000007E-2</v>
      </c>
      <c r="NN349">
        <v>0.73390949999999999</v>
      </c>
      <c r="NO349">
        <v>27.61805</v>
      </c>
      <c r="NP349" s="1">
        <v>1.21041E-4</v>
      </c>
      <c r="NQ349" s="1">
        <v>8.9713689999999999E-2</v>
      </c>
      <c r="NR349">
        <v>0.73539580000000004</v>
      </c>
      <c r="NS349">
        <v>27.250080000000001</v>
      </c>
      <c r="NT349" s="1">
        <v>1.177255E-4</v>
      </c>
      <c r="NU349" s="1">
        <v>8.6913359999999995E-2</v>
      </c>
      <c r="NV349">
        <v>0.73688819999999999</v>
      </c>
      <c r="NW349">
        <v>26.86994</v>
      </c>
      <c r="NX349" s="1">
        <v>1.14475E-4</v>
      </c>
      <c r="NY349" s="1">
        <v>8.4174769999999996E-2</v>
      </c>
      <c r="NZ349">
        <v>0.7383554</v>
      </c>
      <c r="OA349">
        <v>26.581199999999999</v>
      </c>
      <c r="OB349" s="1">
        <v>1.113627E-4</v>
      </c>
      <c r="OC349" s="1">
        <v>8.1558489999999997E-2</v>
      </c>
      <c r="OD349">
        <v>0.73986050000000003</v>
      </c>
      <c r="OE349">
        <v>26.798400000000001</v>
      </c>
      <c r="OF349" s="1">
        <v>1.083829E-4</v>
      </c>
      <c r="OG349" s="1">
        <v>7.9062389999999996E-2</v>
      </c>
      <c r="OH349">
        <v>0.74137799999999998</v>
      </c>
      <c r="OI349">
        <v>27.345099999999999</v>
      </c>
      <c r="OJ349" s="1">
        <v>1.054895E-4</v>
      </c>
      <c r="OK349" s="1">
        <v>7.6640730000000004E-2</v>
      </c>
    </row>
    <row r="350" spans="1:401" x14ac:dyDescent="0.35">
      <c r="A350">
        <v>356</v>
      </c>
      <c r="B350" t="s">
        <v>4</v>
      </c>
      <c r="C350" t="s">
        <v>181</v>
      </c>
      <c r="D350" t="s">
        <v>353</v>
      </c>
      <c r="E350">
        <v>671.90419999999995</v>
      </c>
      <c r="F350">
        <v>0.65073599999999998</v>
      </c>
      <c r="G350">
        <v>26.646830000000001</v>
      </c>
      <c r="H350">
        <v>0</v>
      </c>
      <c r="I350">
        <v>0</v>
      </c>
      <c r="J350">
        <v>0.65219680000000002</v>
      </c>
      <c r="K350">
        <v>26.5624</v>
      </c>
      <c r="L350">
        <v>0</v>
      </c>
      <c r="M350">
        <v>0</v>
      </c>
      <c r="N350">
        <v>0.65332239999999997</v>
      </c>
      <c r="O350">
        <v>26.489560000000001</v>
      </c>
      <c r="P350">
        <v>0</v>
      </c>
      <c r="Q350">
        <v>0</v>
      </c>
      <c r="R350">
        <v>0.65422840000000004</v>
      </c>
      <c r="S350">
        <v>26.337990000000001</v>
      </c>
      <c r="T350">
        <v>0</v>
      </c>
      <c r="U350">
        <v>0</v>
      </c>
      <c r="V350">
        <v>0.65493690000000004</v>
      </c>
      <c r="W350">
        <v>26.212319999999998</v>
      </c>
      <c r="X350">
        <v>0</v>
      </c>
      <c r="Y350">
        <v>0</v>
      </c>
      <c r="Z350">
        <v>0.65551479999999995</v>
      </c>
      <c r="AA350">
        <v>25.9192</v>
      </c>
      <c r="AB350">
        <v>0</v>
      </c>
      <c r="AC350">
        <v>0</v>
      </c>
      <c r="AD350">
        <v>0.65597229999999995</v>
      </c>
      <c r="AE350">
        <v>25.49391</v>
      </c>
      <c r="AF350">
        <v>0</v>
      </c>
      <c r="AG350">
        <v>0</v>
      </c>
      <c r="AH350">
        <v>0.65635189999999999</v>
      </c>
      <c r="AI350">
        <v>25.116589999999999</v>
      </c>
      <c r="AJ350">
        <v>0</v>
      </c>
      <c r="AK350">
        <v>0</v>
      </c>
      <c r="AL350">
        <v>0.65665470000000004</v>
      </c>
      <c r="AM350">
        <v>24.903510000000001</v>
      </c>
      <c r="AN350">
        <v>0</v>
      </c>
      <c r="AO350">
        <v>0</v>
      </c>
      <c r="AP350">
        <v>0.65679860000000001</v>
      </c>
      <c r="AQ350">
        <v>25.14742</v>
      </c>
      <c r="AR350">
        <v>0</v>
      </c>
      <c r="AS350">
        <v>0</v>
      </c>
      <c r="AT350">
        <v>0.6568484</v>
      </c>
      <c r="AU350">
        <v>25.713159999999998</v>
      </c>
      <c r="AV350">
        <v>0</v>
      </c>
      <c r="AW350">
        <v>0</v>
      </c>
      <c r="AX350">
        <v>0.65680059999999996</v>
      </c>
      <c r="AY350">
        <v>26.1692</v>
      </c>
      <c r="AZ350">
        <v>0</v>
      </c>
      <c r="BA350">
        <v>0</v>
      </c>
      <c r="BB350">
        <v>0.65671279999999999</v>
      </c>
      <c r="BC350">
        <v>26.400739999999999</v>
      </c>
      <c r="BD350">
        <v>0</v>
      </c>
      <c r="BE350">
        <v>0</v>
      </c>
      <c r="BF350">
        <v>0.65656400000000004</v>
      </c>
      <c r="BG350">
        <v>26.209420000000001</v>
      </c>
      <c r="BH350">
        <v>0</v>
      </c>
      <c r="BI350">
        <v>0</v>
      </c>
      <c r="BJ350">
        <v>0.65640560000000003</v>
      </c>
      <c r="BK350">
        <v>25.625060000000001</v>
      </c>
      <c r="BL350">
        <v>0</v>
      </c>
      <c r="BM350">
        <v>0</v>
      </c>
      <c r="BN350">
        <v>0.65621269999999998</v>
      </c>
      <c r="BO350">
        <v>24.976099999999999</v>
      </c>
      <c r="BP350" s="1">
        <v>3.4958849999999999E-31</v>
      </c>
      <c r="BQ350" s="1">
        <v>4.1641429999999998E-28</v>
      </c>
      <c r="BR350">
        <v>0.65608690000000003</v>
      </c>
      <c r="BS350">
        <v>24.449149999999999</v>
      </c>
      <c r="BT350" s="1">
        <v>8.6945339999999998E-22</v>
      </c>
      <c r="BU350" s="1">
        <v>6.7674950000000003E-19</v>
      </c>
      <c r="BV350">
        <v>0.65616209999999997</v>
      </c>
      <c r="BW350">
        <v>24.370159999999998</v>
      </c>
      <c r="BX350" s="1">
        <v>3.3211470000000002E-13</v>
      </c>
      <c r="BY350" s="1">
        <v>2.379095E-10</v>
      </c>
      <c r="BZ350">
        <v>0.65643410000000002</v>
      </c>
      <c r="CA350">
        <v>24.638010000000001</v>
      </c>
      <c r="CB350" s="1">
        <v>1.2277050000000001E-8</v>
      </c>
      <c r="CC350" s="1">
        <v>9.7439619999999996E-6</v>
      </c>
      <c r="CD350">
        <v>0.65684089999999995</v>
      </c>
      <c r="CE350">
        <v>24.941099999999999</v>
      </c>
      <c r="CF350" s="1">
        <v>1.269339E-5</v>
      </c>
      <c r="CG350" s="1">
        <v>1.075577E-2</v>
      </c>
      <c r="CH350">
        <v>0.65735549999999998</v>
      </c>
      <c r="CI350">
        <v>25.23348</v>
      </c>
      <c r="CJ350" s="1">
        <v>2.0871660000000001E-3</v>
      </c>
      <c r="CK350">
        <v>1.8759479999999999</v>
      </c>
      <c r="CL350">
        <v>0.65793440000000003</v>
      </c>
      <c r="CM350">
        <v>25.223310000000001</v>
      </c>
      <c r="CN350" s="1">
        <v>8.9426409999999998E-2</v>
      </c>
      <c r="CO350">
        <v>84.988780000000006</v>
      </c>
      <c r="CP350">
        <v>0.65856490000000001</v>
      </c>
      <c r="CQ350">
        <v>24.906690000000001</v>
      </c>
      <c r="CR350">
        <v>1.312827</v>
      </c>
      <c r="CS350">
        <v>1315.9</v>
      </c>
      <c r="CT350">
        <v>0.6592346</v>
      </c>
      <c r="CU350">
        <v>24.51286</v>
      </c>
      <c r="CV350">
        <v>7.890924</v>
      </c>
      <c r="CW350">
        <v>8329.5560000000005</v>
      </c>
      <c r="CX350">
        <v>0.65995700000000002</v>
      </c>
      <c r="CY350">
        <v>24.235119999999998</v>
      </c>
      <c r="CZ350">
        <v>22.121459999999999</v>
      </c>
      <c r="DA350">
        <v>24560.35</v>
      </c>
      <c r="DB350">
        <v>0.66093109999999999</v>
      </c>
      <c r="DC350">
        <v>24.443950000000001</v>
      </c>
      <c r="DD350">
        <v>32.000880000000002</v>
      </c>
      <c r="DE350">
        <v>37314.379999999997</v>
      </c>
      <c r="DF350">
        <v>0.66208710000000004</v>
      </c>
      <c r="DG350">
        <v>24.92784</v>
      </c>
      <c r="DH350">
        <v>25.92529</v>
      </c>
      <c r="DI350">
        <v>31719.439999999999</v>
      </c>
      <c r="DJ350">
        <v>0.66337389999999996</v>
      </c>
      <c r="DK350">
        <v>25.485769999999999</v>
      </c>
      <c r="DL350">
        <v>12.58114</v>
      </c>
      <c r="DM350">
        <v>16129.45</v>
      </c>
      <c r="DN350">
        <v>0.66470600000000002</v>
      </c>
      <c r="DO350">
        <v>25.94999</v>
      </c>
      <c r="DP350">
        <v>3.879264</v>
      </c>
      <c r="DQ350">
        <v>5204.3490000000002</v>
      </c>
      <c r="DR350">
        <v>0.66607329999999998</v>
      </c>
      <c r="DS350">
        <v>25.973490000000002</v>
      </c>
      <c r="DT350">
        <v>0.80342849999999999</v>
      </c>
      <c r="DU350">
        <v>1125.143</v>
      </c>
      <c r="DV350">
        <v>0.66747049999999997</v>
      </c>
      <c r="DW350">
        <v>25.70852</v>
      </c>
      <c r="DX350">
        <v>0.12127010000000001</v>
      </c>
      <c r="DY350">
        <v>175.5445</v>
      </c>
      <c r="DZ350">
        <v>0.66945690000000002</v>
      </c>
      <c r="EA350">
        <v>25.420770000000001</v>
      </c>
      <c r="EB350" s="1">
        <v>1.8071920000000002E-2</v>
      </c>
      <c r="EC350">
        <v>25.452400000000001</v>
      </c>
      <c r="ED350">
        <v>0.67144590000000004</v>
      </c>
      <c r="EE350">
        <v>25.242899999999999</v>
      </c>
      <c r="EF350" s="1">
        <v>6.1325870000000001E-3</v>
      </c>
      <c r="EG350">
        <v>7.6369179999999997</v>
      </c>
      <c r="EH350">
        <v>0.67340610000000001</v>
      </c>
      <c r="EI350">
        <v>25.453499999999998</v>
      </c>
      <c r="EJ350" s="1">
        <v>4.4185329999999997E-3</v>
      </c>
      <c r="EK350">
        <v>5.2484679999999999</v>
      </c>
      <c r="EL350">
        <v>0.67533480000000001</v>
      </c>
      <c r="EM350">
        <v>26.017420000000001</v>
      </c>
      <c r="EN350" s="1">
        <v>3.6726900000000002E-3</v>
      </c>
      <c r="EO350">
        <v>4.3310950000000004</v>
      </c>
      <c r="EP350">
        <v>0.67723420000000001</v>
      </c>
      <c r="EQ350">
        <v>26.664940000000001</v>
      </c>
      <c r="ER350" s="1">
        <v>3.1026719999999999E-3</v>
      </c>
      <c r="ES350">
        <v>3.648107</v>
      </c>
      <c r="ET350">
        <v>0.67902980000000002</v>
      </c>
      <c r="EU350">
        <v>27.10793</v>
      </c>
      <c r="EV350" s="1">
        <v>2.636883E-3</v>
      </c>
      <c r="EW350">
        <v>3.0926719999999999</v>
      </c>
      <c r="EX350">
        <v>0.68080260000000004</v>
      </c>
      <c r="EY350">
        <v>27.022390000000001</v>
      </c>
      <c r="EZ350" s="1">
        <v>2.2553690000000001E-3</v>
      </c>
      <c r="FA350">
        <v>2.63835</v>
      </c>
      <c r="FB350">
        <v>0.68251340000000005</v>
      </c>
      <c r="FC350">
        <v>26.58005</v>
      </c>
      <c r="FD350" s="1">
        <v>1.942458E-3</v>
      </c>
      <c r="FE350">
        <v>2.266521</v>
      </c>
      <c r="FF350">
        <v>0.68436280000000005</v>
      </c>
      <c r="FG350">
        <v>26.084700000000002</v>
      </c>
      <c r="FH350" s="1">
        <v>1.685389E-3</v>
      </c>
      <c r="FI350">
        <v>1.9611529999999999</v>
      </c>
      <c r="FJ350">
        <v>0.68653529999999996</v>
      </c>
      <c r="FK350">
        <v>25.71077</v>
      </c>
      <c r="FL350" s="1">
        <v>1.473439E-3</v>
      </c>
      <c r="FM350">
        <v>1.7091959999999999</v>
      </c>
      <c r="FN350">
        <v>0.68847670000000005</v>
      </c>
      <c r="FO350">
        <v>25.875720000000001</v>
      </c>
      <c r="FP350" s="1">
        <v>1.297238E-3</v>
      </c>
      <c r="FQ350">
        <v>1.5006740000000001</v>
      </c>
      <c r="FR350">
        <v>0.69034680000000004</v>
      </c>
      <c r="FS350">
        <v>26.323429999999998</v>
      </c>
      <c r="FT350" s="1">
        <v>1.149632E-3</v>
      </c>
      <c r="FU350">
        <v>1.3264499999999999</v>
      </c>
      <c r="FV350">
        <v>0.69216599999999995</v>
      </c>
      <c r="FW350">
        <v>26.661619999999999</v>
      </c>
      <c r="FX350" s="1">
        <v>1.025125E-3</v>
      </c>
      <c r="FY350">
        <v>1.1798580000000001</v>
      </c>
      <c r="FZ350">
        <v>0.69395709999999999</v>
      </c>
      <c r="GA350">
        <v>26.784220000000001</v>
      </c>
      <c r="GB350" s="1">
        <v>9.1987999999999998E-4</v>
      </c>
      <c r="GC350">
        <v>1.056068</v>
      </c>
      <c r="GD350">
        <v>0.69571609999999995</v>
      </c>
      <c r="GE350">
        <v>26.556190000000001</v>
      </c>
      <c r="GF350" s="1">
        <v>8.3126040000000003E-4</v>
      </c>
      <c r="GG350">
        <v>0.95192960000000004</v>
      </c>
      <c r="GH350">
        <v>0.6974593</v>
      </c>
      <c r="GI350">
        <v>26.242080000000001</v>
      </c>
      <c r="GJ350" s="1">
        <v>7.567788E-4</v>
      </c>
      <c r="GK350">
        <v>0.86448720000000001</v>
      </c>
      <c r="GL350">
        <v>0.6991811</v>
      </c>
      <c r="GM350">
        <v>25.96923</v>
      </c>
      <c r="GN350" s="1">
        <v>6.9384749999999999E-4</v>
      </c>
      <c r="GO350">
        <v>0.79066950000000003</v>
      </c>
      <c r="GP350">
        <v>0.70092010000000005</v>
      </c>
      <c r="GQ350">
        <v>25.79982</v>
      </c>
      <c r="GR350" s="1">
        <v>6.4008209999999997E-4</v>
      </c>
      <c r="GS350">
        <v>0.72772829999999999</v>
      </c>
      <c r="GT350">
        <v>0.70258399999999999</v>
      </c>
      <c r="GU350">
        <v>25.689990000000002</v>
      </c>
      <c r="GV350" s="1">
        <v>5.9355309999999995E-4</v>
      </c>
      <c r="GW350">
        <v>0.67334439999999995</v>
      </c>
      <c r="GX350">
        <v>0.70418879999999995</v>
      </c>
      <c r="GY350">
        <v>25.90907</v>
      </c>
      <c r="GZ350" s="1">
        <v>5.5348699999999997E-4</v>
      </c>
      <c r="HA350">
        <v>0.62654030000000005</v>
      </c>
      <c r="HB350">
        <v>0.7057409</v>
      </c>
      <c r="HC350">
        <v>26.37791</v>
      </c>
      <c r="HD350" s="1">
        <v>5.1879590000000005E-4</v>
      </c>
      <c r="HE350">
        <v>0.58606999999999998</v>
      </c>
      <c r="HF350">
        <v>0.70728139999999995</v>
      </c>
      <c r="HG350">
        <v>26.802790000000002</v>
      </c>
      <c r="HH350" s="1">
        <v>4.8823109999999997E-4</v>
      </c>
      <c r="HI350">
        <v>0.55048419999999998</v>
      </c>
      <c r="HJ350">
        <v>0.70883799999999997</v>
      </c>
      <c r="HK350">
        <v>26.74774</v>
      </c>
      <c r="HL350" s="1">
        <v>4.6117350000000001E-4</v>
      </c>
      <c r="HM350">
        <v>0.51896690000000001</v>
      </c>
      <c r="HN350">
        <v>0.71032419999999996</v>
      </c>
      <c r="HO350">
        <v>26.23246</v>
      </c>
      <c r="HP350" s="1">
        <v>4.3725829999999999E-4</v>
      </c>
      <c r="HQ350">
        <v>0.49113040000000002</v>
      </c>
      <c r="HR350">
        <v>0.71181539999999999</v>
      </c>
      <c r="HS350">
        <v>25.625299999999999</v>
      </c>
      <c r="HT350" s="1">
        <v>4.15912E-4</v>
      </c>
      <c r="HU350">
        <v>0.46633160000000001</v>
      </c>
      <c r="HV350">
        <v>0.71325510000000003</v>
      </c>
      <c r="HW350">
        <v>25.13419</v>
      </c>
      <c r="HX350" s="1">
        <v>3.9643259999999999E-4</v>
      </c>
      <c r="HY350">
        <v>0.44375880000000001</v>
      </c>
      <c r="HZ350">
        <v>0.71466030000000003</v>
      </c>
      <c r="IA350">
        <v>25.130230000000001</v>
      </c>
      <c r="IB350" s="1">
        <v>3.7855050000000002E-4</v>
      </c>
      <c r="IC350">
        <v>0.42304419999999998</v>
      </c>
      <c r="ID350">
        <v>0.71596859999999996</v>
      </c>
      <c r="IE350">
        <v>25.526489999999999</v>
      </c>
      <c r="IF350" s="1">
        <v>3.6226779999999999E-4</v>
      </c>
      <c r="IG350">
        <v>0.40421770000000001</v>
      </c>
      <c r="IH350">
        <v>0.71721239999999997</v>
      </c>
      <c r="II350">
        <v>25.99409</v>
      </c>
      <c r="IJ350" s="1">
        <v>3.47349E-4</v>
      </c>
      <c r="IK350">
        <v>0.38702389999999998</v>
      </c>
      <c r="IL350">
        <v>0.71840420000000005</v>
      </c>
      <c r="IM350">
        <v>26.269349999999999</v>
      </c>
      <c r="IN350" s="1">
        <v>3.336778E-4</v>
      </c>
      <c r="IO350">
        <v>0.37127529999999997</v>
      </c>
      <c r="IP350">
        <v>0.71910269999999998</v>
      </c>
      <c r="IQ350">
        <v>26.078779999999998</v>
      </c>
      <c r="IR350" s="1">
        <v>3.2113159999999999E-4</v>
      </c>
      <c r="IS350">
        <v>0.35702390000000001</v>
      </c>
      <c r="IT350">
        <v>0.72015810000000002</v>
      </c>
      <c r="IU350">
        <v>25.621729999999999</v>
      </c>
      <c r="IV350" s="1">
        <v>3.0972399999999999E-4</v>
      </c>
      <c r="IW350">
        <v>0.34391820000000001</v>
      </c>
      <c r="IX350">
        <v>0.72135470000000002</v>
      </c>
      <c r="IY350">
        <v>25.166070000000001</v>
      </c>
      <c r="IZ350" s="1">
        <v>2.990383E-4</v>
      </c>
      <c r="JA350">
        <v>0.33160630000000002</v>
      </c>
      <c r="JB350">
        <v>0.72259810000000002</v>
      </c>
      <c r="JC350">
        <v>24.927199999999999</v>
      </c>
      <c r="JD350" s="1">
        <v>2.8887869999999998E-4</v>
      </c>
      <c r="JE350">
        <v>0.3199205</v>
      </c>
      <c r="JF350">
        <v>0.7237574</v>
      </c>
      <c r="JG350">
        <v>25.258769999999998</v>
      </c>
      <c r="JH350" s="1">
        <v>2.7921739999999998E-4</v>
      </c>
      <c r="JI350">
        <v>0.30882939999999998</v>
      </c>
      <c r="JJ350">
        <v>0.72487429999999997</v>
      </c>
      <c r="JK350">
        <v>25.812629999999999</v>
      </c>
      <c r="JL350" s="1">
        <v>2.7008309999999999E-4</v>
      </c>
      <c r="JM350">
        <v>0.29835660000000003</v>
      </c>
      <c r="JN350">
        <v>0.72592590000000001</v>
      </c>
      <c r="JO350">
        <v>26.25853</v>
      </c>
      <c r="JP350" s="1">
        <v>2.6150039999999999E-4</v>
      </c>
      <c r="JQ350">
        <v>0.28855340000000002</v>
      </c>
      <c r="JR350">
        <v>0.72689709999999996</v>
      </c>
      <c r="JS350">
        <v>26.45036</v>
      </c>
      <c r="JT350" s="1">
        <v>2.5331719999999999E-4</v>
      </c>
      <c r="JU350">
        <v>0.2792346</v>
      </c>
      <c r="JV350">
        <v>0.72787360000000001</v>
      </c>
      <c r="JW350">
        <v>26.359549999999999</v>
      </c>
      <c r="JX350" s="1">
        <v>2.4534600000000002E-4</v>
      </c>
      <c r="JY350">
        <v>0.27019359999999998</v>
      </c>
      <c r="JZ350">
        <v>0.72878589999999999</v>
      </c>
      <c r="KA350">
        <v>25.990390000000001</v>
      </c>
      <c r="KB350" s="1">
        <v>2.3757149999999999E-4</v>
      </c>
      <c r="KC350">
        <v>0.26139079999999998</v>
      </c>
      <c r="KD350">
        <v>0.72967930000000003</v>
      </c>
      <c r="KE350">
        <v>25.617370000000001</v>
      </c>
      <c r="KF350" s="1">
        <v>2.300267E-4</v>
      </c>
      <c r="KG350">
        <v>0.25286110000000001</v>
      </c>
      <c r="KH350">
        <v>0.73055840000000005</v>
      </c>
      <c r="KI350">
        <v>25.350460000000002</v>
      </c>
      <c r="KJ350" s="1">
        <v>2.228834E-4</v>
      </c>
      <c r="KK350">
        <v>0.24477409999999999</v>
      </c>
      <c r="KL350">
        <v>0.73143530000000001</v>
      </c>
      <c r="KM350">
        <v>25.581620000000001</v>
      </c>
      <c r="KN350" s="1">
        <v>2.1617890000000001E-4</v>
      </c>
      <c r="KO350">
        <v>0.23719090000000001</v>
      </c>
      <c r="KP350">
        <v>0.73236420000000002</v>
      </c>
      <c r="KQ350">
        <v>26.080590000000001</v>
      </c>
      <c r="KR350" s="1">
        <v>2.0967699999999999E-4</v>
      </c>
      <c r="KS350">
        <v>0.229848</v>
      </c>
      <c r="KT350">
        <v>0.73328570000000004</v>
      </c>
      <c r="KU350">
        <v>26.682860000000002</v>
      </c>
      <c r="KV350" s="1">
        <v>2.0327750000000001E-4</v>
      </c>
      <c r="KW350">
        <v>0.22263430000000001</v>
      </c>
      <c r="KX350">
        <v>0.73419239999999997</v>
      </c>
      <c r="KY350">
        <v>27.171620000000001</v>
      </c>
      <c r="KZ350" s="1">
        <v>1.9707200000000001E-4</v>
      </c>
      <c r="LA350">
        <v>0.2156401</v>
      </c>
      <c r="LB350">
        <v>0.7351143</v>
      </c>
      <c r="LC350">
        <v>27.20082</v>
      </c>
      <c r="LD350" s="1">
        <v>1.91101E-4</v>
      </c>
      <c r="LE350">
        <v>0.2089087</v>
      </c>
      <c r="LF350">
        <v>0.73606210000000005</v>
      </c>
      <c r="LG350">
        <v>26.84601</v>
      </c>
      <c r="LH350" s="1">
        <v>1.854205E-4</v>
      </c>
      <c r="LI350">
        <v>0.2025016</v>
      </c>
      <c r="LJ350">
        <v>0.73696050000000002</v>
      </c>
      <c r="LK350">
        <v>26.395189999999999</v>
      </c>
      <c r="LL350" s="1">
        <v>1.8000089999999999E-4</v>
      </c>
      <c r="LM350">
        <v>0.1964051</v>
      </c>
      <c r="LN350">
        <v>0.73785630000000002</v>
      </c>
      <c r="LO350">
        <v>26.079979999999999</v>
      </c>
      <c r="LP350" s="1">
        <v>1.747265E-4</v>
      </c>
      <c r="LQ350">
        <v>0.1904798</v>
      </c>
      <c r="LR350">
        <v>0.73871339999999996</v>
      </c>
      <c r="LS350">
        <v>26.397639999999999</v>
      </c>
      <c r="LT350" s="1">
        <v>1.696616E-4</v>
      </c>
      <c r="LU350">
        <v>0.1848002</v>
      </c>
      <c r="LV350">
        <v>0.73953340000000001</v>
      </c>
      <c r="LW350">
        <v>27.054079999999999</v>
      </c>
      <c r="LX350" s="1">
        <v>1.647396E-4</v>
      </c>
      <c r="LY350">
        <v>0.17929870000000001</v>
      </c>
      <c r="LZ350">
        <v>0.74043479999999995</v>
      </c>
      <c r="MA350">
        <v>27.747430000000001</v>
      </c>
      <c r="MB350" s="1">
        <v>1.5996059999999999E-4</v>
      </c>
      <c r="MC350">
        <v>0.17393649999999999</v>
      </c>
      <c r="MD350">
        <v>0.74130430000000003</v>
      </c>
      <c r="ME350">
        <v>28.297560000000001</v>
      </c>
      <c r="MF350" s="1">
        <v>1.554177E-4</v>
      </c>
      <c r="MG350">
        <v>0.16884360000000001</v>
      </c>
      <c r="MH350">
        <v>0.74215949999999997</v>
      </c>
      <c r="MI350">
        <v>28.338509999999999</v>
      </c>
      <c r="MJ350" s="1">
        <v>1.5099819999999999E-4</v>
      </c>
      <c r="MK350">
        <v>0.16391210000000001</v>
      </c>
      <c r="ML350">
        <v>0.74302599999999996</v>
      </c>
      <c r="MM350">
        <v>28.038789999999999</v>
      </c>
      <c r="MN350" s="1">
        <v>1.4675760000000001E-4</v>
      </c>
      <c r="MO350">
        <v>0.1591648</v>
      </c>
      <c r="MP350">
        <v>0.74387420000000004</v>
      </c>
      <c r="MQ350">
        <v>27.637139999999999</v>
      </c>
      <c r="MR350" s="1">
        <v>1.4274660000000001E-4</v>
      </c>
      <c r="MS350">
        <v>0.1546738</v>
      </c>
      <c r="MT350">
        <v>0.74470800000000004</v>
      </c>
      <c r="MU350">
        <v>27.308509999999998</v>
      </c>
      <c r="MV350" s="1">
        <v>1.3891669999999999E-4</v>
      </c>
      <c r="MW350">
        <v>0.15039949999999999</v>
      </c>
      <c r="MX350">
        <v>0.74555249999999995</v>
      </c>
      <c r="MY350">
        <v>27.146260000000002</v>
      </c>
      <c r="MZ350" s="1">
        <v>1.3514740000000001E-4</v>
      </c>
      <c r="NA350">
        <v>0.1462048</v>
      </c>
      <c r="NB350">
        <v>0.74638709999999997</v>
      </c>
      <c r="NC350">
        <v>27.31166</v>
      </c>
      <c r="ND350" s="1">
        <v>1.315252E-4</v>
      </c>
      <c r="NE350">
        <v>0.1421576</v>
      </c>
      <c r="NF350">
        <v>0.74743029999999999</v>
      </c>
      <c r="NG350">
        <v>27.73902</v>
      </c>
      <c r="NH350" s="1">
        <v>1.2809909999999999E-4</v>
      </c>
      <c r="NI350">
        <v>0.1383211</v>
      </c>
      <c r="NJ350">
        <v>0.7518821</v>
      </c>
      <c r="NK350">
        <v>27.895499999999998</v>
      </c>
      <c r="NL350" s="1">
        <v>1.247563E-4</v>
      </c>
      <c r="NM350">
        <v>0.1343907</v>
      </c>
      <c r="NN350">
        <v>0.75640300000000005</v>
      </c>
      <c r="NO350">
        <v>27.666899999999998</v>
      </c>
      <c r="NP350" s="1">
        <v>1.2138019999999999E-4</v>
      </c>
      <c r="NQ350">
        <v>0.13043199999999999</v>
      </c>
      <c r="NR350">
        <v>0.76099059999999996</v>
      </c>
      <c r="NS350">
        <v>27.30303</v>
      </c>
      <c r="NT350" s="1">
        <v>1.180564E-4</v>
      </c>
      <c r="NU350">
        <v>0.12654170000000001</v>
      </c>
      <c r="NV350">
        <v>0.76563689999999995</v>
      </c>
      <c r="NW350">
        <v>26.920259999999999</v>
      </c>
      <c r="NX350" s="1">
        <v>1.147954E-4</v>
      </c>
      <c r="NY350">
        <v>0.122728</v>
      </c>
      <c r="NZ350">
        <v>0.77035399999999998</v>
      </c>
      <c r="OA350">
        <v>26.618200000000002</v>
      </c>
      <c r="OB350" s="1">
        <v>1.116683E-4</v>
      </c>
      <c r="OC350">
        <v>0.1190716</v>
      </c>
      <c r="OD350">
        <v>0.77501819999999999</v>
      </c>
      <c r="OE350">
        <v>26.826599999999999</v>
      </c>
      <c r="OF350" s="1">
        <v>1.086735E-4</v>
      </c>
      <c r="OG350">
        <v>0.1155833</v>
      </c>
      <c r="OH350">
        <v>0.77985499999999996</v>
      </c>
      <c r="OI350">
        <v>27.365379999999998</v>
      </c>
      <c r="OJ350" s="1">
        <v>1.0577379999999999E-4</v>
      </c>
      <c r="OK350">
        <v>0.11220769999999999</v>
      </c>
    </row>
    <row r="351" spans="1:401" x14ac:dyDescent="0.35">
      <c r="A351">
        <v>357</v>
      </c>
      <c r="B351" t="s">
        <v>4</v>
      </c>
      <c r="C351" t="s">
        <v>181</v>
      </c>
      <c r="D351" t="s">
        <v>354</v>
      </c>
      <c r="E351">
        <v>945.40120000000002</v>
      </c>
      <c r="F351">
        <v>0.38429999999999997</v>
      </c>
      <c r="G351">
        <v>26.672640000000001</v>
      </c>
      <c r="H351">
        <v>0</v>
      </c>
      <c r="I351">
        <v>0</v>
      </c>
      <c r="J351">
        <v>0.38479930000000001</v>
      </c>
      <c r="K351">
        <v>26.579599999999999</v>
      </c>
      <c r="L351">
        <v>0</v>
      </c>
      <c r="M351">
        <v>0</v>
      </c>
      <c r="N351">
        <v>0.3851579</v>
      </c>
      <c r="O351">
        <v>26.504259999999999</v>
      </c>
      <c r="P351">
        <v>0</v>
      </c>
      <c r="Q351">
        <v>0</v>
      </c>
      <c r="R351">
        <v>0.38542340000000003</v>
      </c>
      <c r="S351">
        <v>26.358270000000001</v>
      </c>
      <c r="T351">
        <v>0</v>
      </c>
      <c r="U351">
        <v>0</v>
      </c>
      <c r="V351">
        <v>0.38562099999999999</v>
      </c>
      <c r="W351">
        <v>26.244009999999999</v>
      </c>
      <c r="X351">
        <v>0</v>
      </c>
      <c r="Y351">
        <v>0</v>
      </c>
      <c r="Z351">
        <v>0.38576870000000002</v>
      </c>
      <c r="AA351">
        <v>25.958549999999999</v>
      </c>
      <c r="AB351">
        <v>0</v>
      </c>
      <c r="AC351">
        <v>0</v>
      </c>
      <c r="AD351">
        <v>0.38586599999999999</v>
      </c>
      <c r="AE351">
        <v>25.539760000000001</v>
      </c>
      <c r="AF351">
        <v>0</v>
      </c>
      <c r="AG351">
        <v>0</v>
      </c>
      <c r="AH351">
        <v>0.38594630000000002</v>
      </c>
      <c r="AI351">
        <v>25.15598</v>
      </c>
      <c r="AJ351">
        <v>0</v>
      </c>
      <c r="AK351">
        <v>0</v>
      </c>
      <c r="AL351">
        <v>0.38596950000000002</v>
      </c>
      <c r="AM351">
        <v>24.930499999999999</v>
      </c>
      <c r="AN351">
        <v>0</v>
      </c>
      <c r="AO351">
        <v>0</v>
      </c>
      <c r="AP351">
        <v>0.38593929999999999</v>
      </c>
      <c r="AQ351">
        <v>25.161829999999998</v>
      </c>
      <c r="AR351">
        <v>0</v>
      </c>
      <c r="AS351">
        <v>0</v>
      </c>
      <c r="AT351">
        <v>0.38586999999999999</v>
      </c>
      <c r="AU351">
        <v>25.71489</v>
      </c>
      <c r="AV351">
        <v>0</v>
      </c>
      <c r="AW351">
        <v>0</v>
      </c>
      <c r="AX351">
        <v>0.38575910000000002</v>
      </c>
      <c r="AY351">
        <v>26.17342</v>
      </c>
      <c r="AZ351">
        <v>0</v>
      </c>
      <c r="BA351">
        <v>0</v>
      </c>
      <c r="BB351">
        <v>0.38564199999999998</v>
      </c>
      <c r="BC351">
        <v>26.42248</v>
      </c>
      <c r="BD351">
        <v>0</v>
      </c>
      <c r="BE351">
        <v>0</v>
      </c>
      <c r="BF351">
        <v>0.38550430000000002</v>
      </c>
      <c r="BG351">
        <v>26.250109999999999</v>
      </c>
      <c r="BH351">
        <v>0</v>
      </c>
      <c r="BI351">
        <v>0</v>
      </c>
      <c r="BJ351">
        <v>0.38536110000000001</v>
      </c>
      <c r="BK351">
        <v>25.68187</v>
      </c>
      <c r="BL351">
        <v>0</v>
      </c>
      <c r="BM351">
        <v>0</v>
      </c>
      <c r="BN351">
        <v>0.38522390000000001</v>
      </c>
      <c r="BO351">
        <v>25.034310000000001</v>
      </c>
      <c r="BP351" s="1">
        <v>8.5449479999999998E-32</v>
      </c>
      <c r="BQ351" s="1">
        <v>1.2917770000000001E-28</v>
      </c>
      <c r="BR351">
        <v>0.3851193</v>
      </c>
      <c r="BS351">
        <v>24.495170000000002</v>
      </c>
      <c r="BT351" s="1">
        <v>3.4358629999999998E-22</v>
      </c>
      <c r="BU351" s="1">
        <v>4.2484460000000001E-19</v>
      </c>
      <c r="BV351">
        <v>0.38511630000000002</v>
      </c>
      <c r="BW351">
        <v>24.40305</v>
      </c>
      <c r="BX351" s="1">
        <v>6.9814469999999998E-14</v>
      </c>
      <c r="BY351" s="1">
        <v>1.05353E-10</v>
      </c>
      <c r="BZ351">
        <v>0.38521169999999999</v>
      </c>
      <c r="CA351">
        <v>24.65382</v>
      </c>
      <c r="CB351" s="1">
        <v>4.7886989999999999E-9</v>
      </c>
      <c r="CC351" s="1">
        <v>6.323749E-6</v>
      </c>
      <c r="CD351">
        <v>0.38537460000000001</v>
      </c>
      <c r="CE351">
        <v>24.950099999999999</v>
      </c>
      <c r="CF351" s="1">
        <v>6.2235590000000004E-6</v>
      </c>
      <c r="CG351" s="1">
        <v>8.1898240000000001E-3</v>
      </c>
      <c r="CH351">
        <v>0.38556170000000001</v>
      </c>
      <c r="CI351">
        <v>25.24973</v>
      </c>
      <c r="CJ351" s="1">
        <v>1.202315E-3</v>
      </c>
      <c r="CK351">
        <v>1.6054619999999999</v>
      </c>
      <c r="CL351">
        <v>0.38577869999999997</v>
      </c>
      <c r="CM351">
        <v>25.244620000000001</v>
      </c>
      <c r="CN351">
        <v>5.87079E-2</v>
      </c>
      <c r="CO351">
        <v>80.017300000000006</v>
      </c>
      <c r="CP351">
        <v>0.38600950000000001</v>
      </c>
      <c r="CQ351">
        <v>24.937629999999999</v>
      </c>
      <c r="CR351">
        <v>0.96575730000000004</v>
      </c>
      <c r="CS351">
        <v>1345.441</v>
      </c>
      <c r="CT351">
        <v>0.38625690000000001</v>
      </c>
      <c r="CU351">
        <v>24.548400000000001</v>
      </c>
      <c r="CV351">
        <v>6.432836</v>
      </c>
      <c r="CW351">
        <v>9163.8870000000006</v>
      </c>
      <c r="CX351">
        <v>0.38654699999999997</v>
      </c>
      <c r="CY351">
        <v>24.26557</v>
      </c>
      <c r="CZ351">
        <v>19.82442</v>
      </c>
      <c r="DA351">
        <v>28864.18</v>
      </c>
      <c r="DB351">
        <v>0.38694810000000002</v>
      </c>
      <c r="DC351">
        <v>24.47345</v>
      </c>
      <c r="DD351">
        <v>31.324629999999999</v>
      </c>
      <c r="DE351">
        <v>46565.55</v>
      </c>
      <c r="DF351">
        <v>0.38742949999999998</v>
      </c>
      <c r="DG351">
        <v>24.941269999999999</v>
      </c>
      <c r="DH351">
        <v>27.583390000000001</v>
      </c>
      <c r="DI351">
        <v>41816.160000000003</v>
      </c>
      <c r="DJ351">
        <v>0.38795669999999999</v>
      </c>
      <c r="DK351">
        <v>25.495760000000001</v>
      </c>
      <c r="DL351">
        <v>14.481210000000001</v>
      </c>
      <c r="DM351">
        <v>22358.77</v>
      </c>
      <c r="DN351">
        <v>0.38849299999999998</v>
      </c>
      <c r="DO351">
        <v>25.959350000000001</v>
      </c>
      <c r="DP351">
        <v>4.8095129999999999</v>
      </c>
      <c r="DQ351">
        <v>7552.8220000000001</v>
      </c>
      <c r="DR351">
        <v>0.38903989999999999</v>
      </c>
      <c r="DS351">
        <v>25.985309999999998</v>
      </c>
      <c r="DT351">
        <v>1.066929</v>
      </c>
      <c r="DU351">
        <v>1701.278</v>
      </c>
      <c r="DV351">
        <v>0.38959280000000002</v>
      </c>
      <c r="DW351">
        <v>25.73</v>
      </c>
      <c r="DX351">
        <v>0.16966249999999999</v>
      </c>
      <c r="DY351">
        <v>273.7099</v>
      </c>
      <c r="DZ351">
        <v>0.39044790000000001</v>
      </c>
      <c r="EA351">
        <v>25.440349999999999</v>
      </c>
      <c r="EB351" s="1">
        <v>2.4350719999999999E-2</v>
      </c>
      <c r="EC351">
        <v>38.95814</v>
      </c>
      <c r="ED351">
        <v>0.39124900000000001</v>
      </c>
      <c r="EE351">
        <v>25.259679999999999</v>
      </c>
      <c r="EF351" s="1">
        <v>6.838088E-3</v>
      </c>
      <c r="EG351">
        <v>10.42417</v>
      </c>
      <c r="EH351">
        <v>0.39201520000000001</v>
      </c>
      <c r="EI351">
        <v>25.46724</v>
      </c>
      <c r="EJ351" s="1">
        <v>4.5750139999999996E-3</v>
      </c>
      <c r="EK351">
        <v>6.8063500000000001</v>
      </c>
      <c r="EL351">
        <v>0.39275599999999999</v>
      </c>
      <c r="EM351">
        <v>26.023399999999999</v>
      </c>
      <c r="EN351" s="1">
        <v>3.7707980000000001E-3</v>
      </c>
      <c r="EO351">
        <v>5.5817259999999997</v>
      </c>
      <c r="EP351">
        <v>0.39348359999999999</v>
      </c>
      <c r="EQ351">
        <v>26.673770000000001</v>
      </c>
      <c r="ER351" s="1">
        <v>3.1813430000000001E-3</v>
      </c>
      <c r="ES351">
        <v>4.6963400000000002</v>
      </c>
      <c r="ET351">
        <v>0.39415060000000002</v>
      </c>
      <c r="EU351">
        <v>27.13026</v>
      </c>
      <c r="EV351" s="1">
        <v>2.701405E-3</v>
      </c>
      <c r="EW351">
        <v>3.9739930000000001</v>
      </c>
      <c r="EX351">
        <v>0.39481769999999999</v>
      </c>
      <c r="EY351">
        <v>27.053740000000001</v>
      </c>
      <c r="EZ351" s="1">
        <v>2.3080729999999999E-3</v>
      </c>
      <c r="FA351">
        <v>3.382002</v>
      </c>
      <c r="FB351">
        <v>0.39545619999999998</v>
      </c>
      <c r="FC351">
        <v>26.6235</v>
      </c>
      <c r="FD351" s="1">
        <v>1.9856050000000001E-3</v>
      </c>
      <c r="FE351">
        <v>2.898272</v>
      </c>
      <c r="FF351">
        <v>0.39617439999999998</v>
      </c>
      <c r="FG351">
        <v>26.12811</v>
      </c>
      <c r="FH351" s="1">
        <v>1.720945E-3</v>
      </c>
      <c r="FI351">
        <v>2.5015100000000001</v>
      </c>
      <c r="FJ351">
        <v>0.3970187</v>
      </c>
      <c r="FK351">
        <v>25.744910000000001</v>
      </c>
      <c r="FL351" s="1">
        <v>1.5027389999999999E-3</v>
      </c>
      <c r="FM351">
        <v>2.1740149999999998</v>
      </c>
      <c r="FN351">
        <v>0.39773049999999999</v>
      </c>
      <c r="FO351">
        <v>25.90016</v>
      </c>
      <c r="FP351" s="1">
        <v>1.3215810000000001E-3</v>
      </c>
      <c r="FQ351">
        <v>1.903632</v>
      </c>
      <c r="FR351">
        <v>0.39840700000000001</v>
      </c>
      <c r="FS351">
        <v>26.333320000000001</v>
      </c>
      <c r="FT351" s="1">
        <v>1.1700300000000001E-3</v>
      </c>
      <c r="FU351">
        <v>1.6782980000000001</v>
      </c>
      <c r="FV351">
        <v>0.39906150000000001</v>
      </c>
      <c r="FW351">
        <v>26.672249999999998</v>
      </c>
      <c r="FX351" s="1">
        <v>1.0423089999999999E-3</v>
      </c>
      <c r="FY351">
        <v>1.489061</v>
      </c>
      <c r="FZ351">
        <v>0.39972190000000002</v>
      </c>
      <c r="GA351">
        <v>26.807649999999999</v>
      </c>
      <c r="GB351" s="1">
        <v>9.3437309999999999E-4</v>
      </c>
      <c r="GC351">
        <v>1.3294550000000001</v>
      </c>
      <c r="GD351">
        <v>0.40035959999999998</v>
      </c>
      <c r="GE351">
        <v>26.586400000000001</v>
      </c>
      <c r="GF351" s="1">
        <v>8.4342390000000003E-4</v>
      </c>
      <c r="GG351">
        <v>1.1952670000000001</v>
      </c>
      <c r="GH351">
        <v>0.4009836</v>
      </c>
      <c r="GI351">
        <v>26.282019999999999</v>
      </c>
      <c r="GJ351" s="1">
        <v>7.6699959999999997E-4</v>
      </c>
      <c r="GK351">
        <v>1.0826899999999999</v>
      </c>
      <c r="GL351">
        <v>0.40160859999999998</v>
      </c>
      <c r="GM351">
        <v>26.00113</v>
      </c>
      <c r="GN351" s="1">
        <v>7.0250390000000003E-4</v>
      </c>
      <c r="GO351">
        <v>0.98774770000000001</v>
      </c>
      <c r="GP351">
        <v>0.4022269</v>
      </c>
      <c r="GQ351">
        <v>25.824839999999998</v>
      </c>
      <c r="GR351" s="1">
        <v>6.4751779999999996E-4</v>
      </c>
      <c r="GS351">
        <v>0.90695700000000001</v>
      </c>
      <c r="GT351">
        <v>0.4028234</v>
      </c>
      <c r="GU351">
        <v>25.705539999999999</v>
      </c>
      <c r="GV351" s="1">
        <v>5.9997160000000002E-4</v>
      </c>
      <c r="GW351">
        <v>0.83722960000000002</v>
      </c>
      <c r="GX351">
        <v>0.4034008</v>
      </c>
      <c r="GY351">
        <v>25.923220000000001</v>
      </c>
      <c r="GZ351" s="1">
        <v>5.5899859999999999E-4</v>
      </c>
      <c r="HA351">
        <v>0.77724110000000002</v>
      </c>
      <c r="HB351">
        <v>0.40395809999999999</v>
      </c>
      <c r="HC351">
        <v>26.391719999999999</v>
      </c>
      <c r="HD351" s="1">
        <v>5.2359879999999996E-4</v>
      </c>
      <c r="HE351">
        <v>0.7254602</v>
      </c>
      <c r="HF351">
        <v>0.40450750000000002</v>
      </c>
      <c r="HG351">
        <v>26.823899999999998</v>
      </c>
      <c r="HH351" s="1">
        <v>4.9247699999999995E-4</v>
      </c>
      <c r="HI351">
        <v>0.68003089999999999</v>
      </c>
      <c r="HJ351">
        <v>0.40507070000000001</v>
      </c>
      <c r="HK351">
        <v>26.783000000000001</v>
      </c>
      <c r="HL351" s="1">
        <v>4.649249E-4</v>
      </c>
      <c r="HM351">
        <v>0.6397851</v>
      </c>
      <c r="HN351">
        <v>0.40561209999999998</v>
      </c>
      <c r="HO351">
        <v>26.278670000000002</v>
      </c>
      <c r="HP351" s="1">
        <v>4.4057260000000001E-4</v>
      </c>
      <c r="HQ351">
        <v>0.60426780000000002</v>
      </c>
      <c r="HR351">
        <v>0.40614670000000003</v>
      </c>
      <c r="HS351">
        <v>25.675180000000001</v>
      </c>
      <c r="HT351" s="1">
        <v>4.1889109999999999E-4</v>
      </c>
      <c r="HU351">
        <v>0.57268140000000001</v>
      </c>
      <c r="HV351">
        <v>0.40667429999999999</v>
      </c>
      <c r="HW351">
        <v>25.170079999999999</v>
      </c>
      <c r="HX351" s="1">
        <v>3.9916749999999998E-4</v>
      </c>
      <c r="HY351">
        <v>0.54399299999999995</v>
      </c>
      <c r="HZ351">
        <v>0.40719169999999999</v>
      </c>
      <c r="IA351">
        <v>25.151440000000001</v>
      </c>
      <c r="IB351" s="1">
        <v>3.8104980000000001E-4</v>
      </c>
      <c r="IC351">
        <v>0.51770629999999995</v>
      </c>
      <c r="ID351">
        <v>0.4076497</v>
      </c>
      <c r="IE351">
        <v>25.52788</v>
      </c>
      <c r="IF351" s="1">
        <v>3.6451490000000001E-4</v>
      </c>
      <c r="IG351">
        <v>0.49381930000000002</v>
      </c>
      <c r="IH351">
        <v>0.40810610000000003</v>
      </c>
      <c r="II351">
        <v>25.999310000000001</v>
      </c>
      <c r="IJ351" s="1">
        <v>3.4943049999999997E-4</v>
      </c>
      <c r="IK351">
        <v>0.47208820000000001</v>
      </c>
      <c r="IL351">
        <v>0.40854220000000002</v>
      </c>
      <c r="IM351">
        <v>26.28875</v>
      </c>
      <c r="IN351" s="1">
        <v>3.3557299999999998E-4</v>
      </c>
      <c r="IO351">
        <v>0.45217489999999999</v>
      </c>
      <c r="IP351">
        <v>0.4087249</v>
      </c>
      <c r="IQ351">
        <v>26.111809999999998</v>
      </c>
      <c r="IR351" s="1">
        <v>3.2283950000000001E-4</v>
      </c>
      <c r="IS351">
        <v>0.43431619999999999</v>
      </c>
      <c r="IT351">
        <v>0.40913949999999999</v>
      </c>
      <c r="IU351">
        <v>25.667539999999999</v>
      </c>
      <c r="IV351" s="1">
        <v>3.113228E-4</v>
      </c>
      <c r="IW351">
        <v>0.41786830000000003</v>
      </c>
      <c r="IX351">
        <v>0.40961360000000002</v>
      </c>
      <c r="IY351">
        <v>25.205880000000001</v>
      </c>
      <c r="IZ351" s="1">
        <v>3.0054460000000002E-4</v>
      </c>
      <c r="JA351">
        <v>0.40236460000000002</v>
      </c>
      <c r="JB351">
        <v>0.4100781</v>
      </c>
      <c r="JC351">
        <v>24.949400000000001</v>
      </c>
      <c r="JD351" s="1">
        <v>2.9031020000000002E-4</v>
      </c>
      <c r="JE351">
        <v>0.3876463</v>
      </c>
      <c r="JF351">
        <v>0.41051890000000002</v>
      </c>
      <c r="JG351">
        <v>25.273510000000002</v>
      </c>
      <c r="JH351" s="1">
        <v>2.8058530000000002E-4</v>
      </c>
      <c r="JI351">
        <v>0.3736971</v>
      </c>
      <c r="JJ351">
        <v>0.41091450000000002</v>
      </c>
      <c r="JK351">
        <v>25.817699999999999</v>
      </c>
      <c r="JL351" s="1">
        <v>2.713568E-4</v>
      </c>
      <c r="JM351">
        <v>0.36052020000000001</v>
      </c>
      <c r="JN351">
        <v>0.41129149999999998</v>
      </c>
      <c r="JO351">
        <v>26.268969999999999</v>
      </c>
      <c r="JP351" s="1">
        <v>2.6269910000000001E-4</v>
      </c>
      <c r="JQ351">
        <v>0.34821410000000003</v>
      </c>
      <c r="JR351">
        <v>0.41164220000000001</v>
      </c>
      <c r="JS351">
        <v>26.466460000000001</v>
      </c>
      <c r="JT351" s="1">
        <v>2.544677E-4</v>
      </c>
      <c r="JU351">
        <v>0.33655970000000002</v>
      </c>
      <c r="JV351">
        <v>0.41198639999999997</v>
      </c>
      <c r="JW351">
        <v>26.387180000000001</v>
      </c>
      <c r="JX351" s="1">
        <v>2.4646530000000001E-4</v>
      </c>
      <c r="JY351">
        <v>0.32529160000000001</v>
      </c>
      <c r="JZ351">
        <v>0.41231030000000002</v>
      </c>
      <c r="KA351">
        <v>26.023099999999999</v>
      </c>
      <c r="KB351" s="1">
        <v>2.386597E-4</v>
      </c>
      <c r="KC351">
        <v>0.31435030000000003</v>
      </c>
      <c r="KD351">
        <v>0.41262349999999998</v>
      </c>
      <c r="KE351">
        <v>25.64884</v>
      </c>
      <c r="KF351" s="1">
        <v>2.3107330000000001E-4</v>
      </c>
      <c r="KG351">
        <v>0.30375039999999998</v>
      </c>
      <c r="KH351">
        <v>0.41293809999999997</v>
      </c>
      <c r="KI351">
        <v>25.374400000000001</v>
      </c>
      <c r="KJ351" s="1">
        <v>2.2386469999999999E-4</v>
      </c>
      <c r="KK351">
        <v>0.29368129999999998</v>
      </c>
      <c r="KL351">
        <v>0.41324689999999997</v>
      </c>
      <c r="KM351">
        <v>25.599879999999999</v>
      </c>
      <c r="KN351" s="1">
        <v>2.171048E-4</v>
      </c>
      <c r="KO351">
        <v>0.2842518</v>
      </c>
      <c r="KP351">
        <v>0.41357179999999999</v>
      </c>
      <c r="KQ351">
        <v>26.086849999999998</v>
      </c>
      <c r="KR351" s="1">
        <v>2.1058890000000001E-4</v>
      </c>
      <c r="KS351">
        <v>0.27514509999999998</v>
      </c>
      <c r="KT351">
        <v>0.41389550000000003</v>
      </c>
      <c r="KU351">
        <v>26.686779999999999</v>
      </c>
      <c r="KV351" s="1">
        <v>2.0416720000000001E-4</v>
      </c>
      <c r="KW351">
        <v>0.26620670000000002</v>
      </c>
      <c r="KX351">
        <v>0.41421599999999997</v>
      </c>
      <c r="KY351">
        <v>27.180399999999999</v>
      </c>
      <c r="KZ351" s="1">
        <v>1.9793259999999999E-4</v>
      </c>
      <c r="LA351">
        <v>0.25753179999999998</v>
      </c>
      <c r="LB351">
        <v>0.41453119999999999</v>
      </c>
      <c r="LC351">
        <v>27.220020000000002</v>
      </c>
      <c r="LD351" s="1">
        <v>1.9192340000000001E-4</v>
      </c>
      <c r="LE351">
        <v>0.24918879999999999</v>
      </c>
      <c r="LF351">
        <v>0.41484090000000001</v>
      </c>
      <c r="LG351">
        <v>26.879899999999999</v>
      </c>
      <c r="LH351" s="1">
        <v>1.861996E-4</v>
      </c>
      <c r="LI351">
        <v>0.24123910000000001</v>
      </c>
      <c r="LJ351">
        <v>0.41515000000000002</v>
      </c>
      <c r="LK351">
        <v>26.43281</v>
      </c>
      <c r="LL351" s="1">
        <v>1.8075240000000001E-4</v>
      </c>
      <c r="LM351">
        <v>0.23368820000000001</v>
      </c>
      <c r="LN351">
        <v>0.4154485</v>
      </c>
      <c r="LO351">
        <v>26.107710000000001</v>
      </c>
      <c r="LP351" s="1">
        <v>1.754526E-4</v>
      </c>
      <c r="LQ351">
        <v>0.2263599</v>
      </c>
      <c r="LR351">
        <v>0.41573110000000002</v>
      </c>
      <c r="LS351">
        <v>26.415849999999999</v>
      </c>
      <c r="LT351" s="1">
        <v>1.7035579999999999E-4</v>
      </c>
      <c r="LU351">
        <v>0.21934090000000001</v>
      </c>
      <c r="LV351">
        <v>0.41599700000000001</v>
      </c>
      <c r="LW351">
        <v>27.053789999999999</v>
      </c>
      <c r="LX351" s="1">
        <v>1.654169E-4</v>
      </c>
      <c r="LY351">
        <v>0.21257029999999999</v>
      </c>
      <c r="LZ351">
        <v>0.41629440000000001</v>
      </c>
      <c r="MA351">
        <v>27.747039999999998</v>
      </c>
      <c r="MB351" s="1">
        <v>1.6060170000000001E-4</v>
      </c>
      <c r="MC351">
        <v>0.20611460000000001</v>
      </c>
      <c r="MD351">
        <v>0.41659459999999998</v>
      </c>
      <c r="ME351">
        <v>28.305309999999999</v>
      </c>
      <c r="MF351" s="1">
        <v>1.5602929999999999E-4</v>
      </c>
      <c r="MG351">
        <v>0.20009189999999999</v>
      </c>
      <c r="MH351">
        <v>0.41688049999999999</v>
      </c>
      <c r="MI351">
        <v>28.359839999999998</v>
      </c>
      <c r="MJ351" s="1">
        <v>1.5159639999999999E-4</v>
      </c>
      <c r="MK351">
        <v>0.194272</v>
      </c>
      <c r="ML351">
        <v>0.41716360000000002</v>
      </c>
      <c r="MM351">
        <v>28.069500000000001</v>
      </c>
      <c r="MN351" s="1">
        <v>1.4732689999999999E-4</v>
      </c>
      <c r="MO351">
        <v>0.1886583</v>
      </c>
      <c r="MP351">
        <v>0.41744809999999999</v>
      </c>
      <c r="MQ351">
        <v>27.665559999999999</v>
      </c>
      <c r="MR351" s="1">
        <v>1.4328219999999999E-4</v>
      </c>
      <c r="MS351">
        <v>0.183341</v>
      </c>
      <c r="MT351">
        <v>0.41772520000000002</v>
      </c>
      <c r="MU351">
        <v>27.330770000000001</v>
      </c>
      <c r="MV351" s="1">
        <v>1.3943399999999999E-4</v>
      </c>
      <c r="MW351">
        <v>0.17828920000000001</v>
      </c>
      <c r="MX351">
        <v>0.41800569999999998</v>
      </c>
      <c r="MY351">
        <v>27.165679999999998</v>
      </c>
      <c r="MZ351" s="1">
        <v>1.3565739999999999E-4</v>
      </c>
      <c r="NA351">
        <v>0.1733413</v>
      </c>
      <c r="NB351">
        <v>0.41829549999999999</v>
      </c>
      <c r="NC351">
        <v>27.324259999999999</v>
      </c>
      <c r="ND351" s="1">
        <v>1.320084E-4</v>
      </c>
      <c r="NE351">
        <v>0.16854920000000001</v>
      </c>
      <c r="NF351">
        <v>0.41858489999999998</v>
      </c>
      <c r="NG351">
        <v>27.753</v>
      </c>
      <c r="NH351" s="1">
        <v>1.2855599999999999E-4</v>
      </c>
      <c r="NI351">
        <v>0.16401450000000001</v>
      </c>
      <c r="NJ351">
        <v>0.41888520000000001</v>
      </c>
      <c r="NK351">
        <v>27.913519999999998</v>
      </c>
      <c r="NL351" s="1">
        <v>1.2522959999999999E-4</v>
      </c>
      <c r="NM351">
        <v>0.15965360000000001</v>
      </c>
      <c r="NN351">
        <v>0.41919040000000002</v>
      </c>
      <c r="NO351">
        <v>27.695440000000001</v>
      </c>
      <c r="NP351" s="1">
        <v>1.218567E-4</v>
      </c>
      <c r="NQ351">
        <v>0.15523719999999999</v>
      </c>
      <c r="NR351">
        <v>0.41949370000000002</v>
      </c>
      <c r="NS351">
        <v>27.334330000000001</v>
      </c>
      <c r="NT351" s="1">
        <v>1.185233E-4</v>
      </c>
      <c r="NU351">
        <v>0.1508776</v>
      </c>
      <c r="NV351">
        <v>0.41980859999999998</v>
      </c>
      <c r="NW351">
        <v>26.950510000000001</v>
      </c>
      <c r="NX351" s="1">
        <v>1.152526E-4</v>
      </c>
      <c r="NY351">
        <v>0.14659440000000001</v>
      </c>
      <c r="NZ351">
        <v>0.4201203</v>
      </c>
      <c r="OA351">
        <v>26.638870000000001</v>
      </c>
      <c r="OB351" s="1">
        <v>1.121052E-4</v>
      </c>
      <c r="OC351">
        <v>0.14247570000000001</v>
      </c>
      <c r="OD351">
        <v>0.42042370000000001</v>
      </c>
      <c r="OE351">
        <v>26.837119999999999</v>
      </c>
      <c r="OF351" s="1">
        <v>1.090912E-4</v>
      </c>
      <c r="OG351">
        <v>0.1385391</v>
      </c>
      <c r="OH351">
        <v>0.4207381</v>
      </c>
      <c r="OI351">
        <v>27.365369999999999</v>
      </c>
      <c r="OJ351" s="1">
        <v>1.061836E-4</v>
      </c>
      <c r="OK351">
        <v>0.13473840000000001</v>
      </c>
    </row>
    <row r="352" spans="1:401" x14ac:dyDescent="0.35">
      <c r="A352">
        <v>358</v>
      </c>
      <c r="B352" t="s">
        <v>4</v>
      </c>
      <c r="C352" t="s">
        <v>181</v>
      </c>
      <c r="D352" t="s">
        <v>355</v>
      </c>
      <c r="E352">
        <v>282.50389999999999</v>
      </c>
      <c r="F352">
        <v>0.91485640000000001</v>
      </c>
      <c r="G352">
        <v>26.698869999999999</v>
      </c>
      <c r="H352">
        <v>0</v>
      </c>
      <c r="I352">
        <v>0</v>
      </c>
      <c r="J352">
        <v>0.91737199999999997</v>
      </c>
      <c r="K352">
        <v>26.598700000000001</v>
      </c>
      <c r="L352">
        <v>0</v>
      </c>
      <c r="M352">
        <v>0</v>
      </c>
      <c r="N352">
        <v>0.91928779999999999</v>
      </c>
      <c r="O352">
        <v>26.519310000000001</v>
      </c>
      <c r="P352">
        <v>0</v>
      </c>
      <c r="Q352">
        <v>0</v>
      </c>
      <c r="R352">
        <v>0.92085740000000005</v>
      </c>
      <c r="S352">
        <v>26.375640000000001</v>
      </c>
      <c r="T352">
        <v>0</v>
      </c>
      <c r="U352">
        <v>0</v>
      </c>
      <c r="V352">
        <v>0.92209269999999999</v>
      </c>
      <c r="W352">
        <v>26.27103</v>
      </c>
      <c r="X352">
        <v>0</v>
      </c>
      <c r="Y352">
        <v>0</v>
      </c>
      <c r="Z352">
        <v>0.92310800000000004</v>
      </c>
      <c r="AA352">
        <v>25.99042</v>
      </c>
      <c r="AB352">
        <v>0</v>
      </c>
      <c r="AC352">
        <v>0</v>
      </c>
      <c r="AD352">
        <v>0.92395159999999998</v>
      </c>
      <c r="AE352">
        <v>25.578240000000001</v>
      </c>
      <c r="AF352">
        <v>0</v>
      </c>
      <c r="AG352">
        <v>0</v>
      </c>
      <c r="AH352">
        <v>0.92466280000000001</v>
      </c>
      <c r="AI352">
        <v>25.190429999999999</v>
      </c>
      <c r="AJ352">
        <v>0</v>
      </c>
      <c r="AK352">
        <v>0</v>
      </c>
      <c r="AL352">
        <v>0.92517890000000003</v>
      </c>
      <c r="AM352">
        <v>24.956700000000001</v>
      </c>
      <c r="AN352">
        <v>0</v>
      </c>
      <c r="AO352">
        <v>0</v>
      </c>
      <c r="AP352">
        <v>0.925481</v>
      </c>
      <c r="AQ352">
        <v>25.180620000000001</v>
      </c>
      <c r="AR352">
        <v>0</v>
      </c>
      <c r="AS352">
        <v>0</v>
      </c>
      <c r="AT352">
        <v>0.92557179999999994</v>
      </c>
      <c r="AU352">
        <v>25.722470000000001</v>
      </c>
      <c r="AV352">
        <v>0</v>
      </c>
      <c r="AW352">
        <v>0</v>
      </c>
      <c r="AX352">
        <v>0.92553779999999997</v>
      </c>
      <c r="AY352">
        <v>26.180589999999999</v>
      </c>
      <c r="AZ352">
        <v>0</v>
      </c>
      <c r="BA352">
        <v>0</v>
      </c>
      <c r="BB352">
        <v>0.92540699999999998</v>
      </c>
      <c r="BC352">
        <v>26.440359999999998</v>
      </c>
      <c r="BD352">
        <v>0</v>
      </c>
      <c r="BE352">
        <v>0</v>
      </c>
      <c r="BF352">
        <v>0.92519410000000002</v>
      </c>
      <c r="BG352">
        <v>26.280539999999998</v>
      </c>
      <c r="BH352">
        <v>0</v>
      </c>
      <c r="BI352">
        <v>0</v>
      </c>
      <c r="BJ352">
        <v>0.92491889999999999</v>
      </c>
      <c r="BK352">
        <v>25.725719999999999</v>
      </c>
      <c r="BL352">
        <v>0</v>
      </c>
      <c r="BM352">
        <v>0</v>
      </c>
      <c r="BN352">
        <v>0.92466029999999999</v>
      </c>
      <c r="BO352">
        <v>25.08108</v>
      </c>
      <c r="BP352" s="1">
        <v>2.2395820000000001E-32</v>
      </c>
      <c r="BQ352" s="1">
        <v>5.3324079999999999E-30</v>
      </c>
      <c r="BR352">
        <v>0.92447970000000002</v>
      </c>
      <c r="BS352">
        <v>24.533819999999999</v>
      </c>
      <c r="BT352" s="1">
        <v>1.6865379999999999E-22</v>
      </c>
      <c r="BU352" s="1">
        <v>4.5895540000000002E-20</v>
      </c>
      <c r="BV352">
        <v>0.92468490000000003</v>
      </c>
      <c r="BW352">
        <v>24.433520000000001</v>
      </c>
      <c r="BX352" s="1">
        <v>3.1586530000000001E-14</v>
      </c>
      <c r="BY352" s="1">
        <v>8.2632510000000001E-12</v>
      </c>
      <c r="BZ352">
        <v>0.92523670000000002</v>
      </c>
      <c r="CA352">
        <v>24.671959999999999</v>
      </c>
      <c r="CB352" s="1">
        <v>2.668657E-9</v>
      </c>
      <c r="CC352" s="1">
        <v>7.401401E-7</v>
      </c>
      <c r="CD352">
        <v>0.92604430000000004</v>
      </c>
      <c r="CE352">
        <v>24.962260000000001</v>
      </c>
      <c r="CF352" s="1">
        <v>3.8749750000000001E-6</v>
      </c>
      <c r="CG352" s="1">
        <v>1.0988219999999999E-3</v>
      </c>
      <c r="CH352">
        <v>0.92700530000000003</v>
      </c>
      <c r="CI352">
        <v>25.266539999999999</v>
      </c>
      <c r="CJ352" s="1">
        <v>8.2301369999999996E-4</v>
      </c>
      <c r="CK352">
        <v>0.23701240000000001</v>
      </c>
      <c r="CL352">
        <v>0.92804960000000003</v>
      </c>
      <c r="CM352">
        <v>25.262640000000001</v>
      </c>
      <c r="CN352" s="1">
        <v>4.370926E-2</v>
      </c>
      <c r="CO352">
        <v>12.750590000000001</v>
      </c>
      <c r="CP352">
        <v>0.92918160000000005</v>
      </c>
      <c r="CQ352">
        <v>24.96246</v>
      </c>
      <c r="CR352">
        <v>0.77626439999999997</v>
      </c>
      <c r="CS352">
        <v>228.85300000000001</v>
      </c>
      <c r="CT352">
        <v>0.93037119999999995</v>
      </c>
      <c r="CU352">
        <v>24.578150000000001</v>
      </c>
      <c r="CV352">
        <v>5.5491299999999999</v>
      </c>
      <c r="CW352">
        <v>1651.106</v>
      </c>
      <c r="CX352">
        <v>0.93174230000000002</v>
      </c>
      <c r="CY352">
        <v>24.295339999999999</v>
      </c>
      <c r="CZ352">
        <v>18.261420000000001</v>
      </c>
      <c r="DA352">
        <v>5473.9830000000002</v>
      </c>
      <c r="DB352">
        <v>0.93350599999999995</v>
      </c>
      <c r="DC352">
        <v>24.506589999999999</v>
      </c>
      <c r="DD352">
        <v>30.67145</v>
      </c>
      <c r="DE352">
        <v>9241.4359999999997</v>
      </c>
      <c r="DF352">
        <v>0.93561859999999997</v>
      </c>
      <c r="DG352">
        <v>24.963429999999999</v>
      </c>
      <c r="DH352">
        <v>28.586269999999999</v>
      </c>
      <c r="DI352">
        <v>8644.8040000000001</v>
      </c>
      <c r="DJ352">
        <v>0.93791760000000002</v>
      </c>
      <c r="DK352">
        <v>25.514060000000001</v>
      </c>
      <c r="DL352">
        <v>15.818239999999999</v>
      </c>
      <c r="DM352">
        <v>4795.6679999999997</v>
      </c>
      <c r="DN352">
        <v>0.94034640000000003</v>
      </c>
      <c r="DO352">
        <v>25.97617</v>
      </c>
      <c r="DP352">
        <v>5.5147310000000003</v>
      </c>
      <c r="DQ352">
        <v>1674.4839999999999</v>
      </c>
      <c r="DR352">
        <v>0.94281610000000005</v>
      </c>
      <c r="DS352">
        <v>26.000360000000001</v>
      </c>
      <c r="DT352">
        <v>1.2782199999999999</v>
      </c>
      <c r="DU352">
        <v>388.33940000000001</v>
      </c>
      <c r="DV352">
        <v>0.94529479999999999</v>
      </c>
      <c r="DW352">
        <v>25.752089999999999</v>
      </c>
      <c r="DX352">
        <v>0.21029639999999999</v>
      </c>
      <c r="DY352">
        <v>63.8536</v>
      </c>
      <c r="DZ352">
        <v>0.94904230000000001</v>
      </c>
      <c r="EA352">
        <v>25.463509999999999</v>
      </c>
      <c r="EB352" s="1">
        <v>2.9815640000000001E-2</v>
      </c>
      <c r="EC352">
        <v>8.9800369999999994</v>
      </c>
      <c r="ED352">
        <v>0.95272449999999997</v>
      </c>
      <c r="EE352">
        <v>25.281230000000001</v>
      </c>
      <c r="EF352" s="1">
        <v>7.4478920000000002E-3</v>
      </c>
      <c r="EG352">
        <v>2.195843</v>
      </c>
      <c r="EH352">
        <v>0.95629730000000002</v>
      </c>
      <c r="EI352">
        <v>25.489049999999999</v>
      </c>
      <c r="EJ352" s="1">
        <v>4.6931969999999996E-3</v>
      </c>
      <c r="EK352">
        <v>1.362851</v>
      </c>
      <c r="EL352">
        <v>0.95981439999999996</v>
      </c>
      <c r="EM352">
        <v>26.039549999999998</v>
      </c>
      <c r="EN352" s="1">
        <v>3.839252E-3</v>
      </c>
      <c r="EO352">
        <v>1.105969</v>
      </c>
      <c r="EP352">
        <v>0.96330850000000001</v>
      </c>
      <c r="EQ352">
        <v>26.690930000000002</v>
      </c>
      <c r="ER352" s="1">
        <v>3.235576E-3</v>
      </c>
      <c r="ES352">
        <v>0.92548450000000004</v>
      </c>
      <c r="ET352">
        <v>0.97045490000000001</v>
      </c>
      <c r="EU352">
        <v>27.155919999999998</v>
      </c>
      <c r="EV352" s="1">
        <v>2.7460319999999998E-3</v>
      </c>
      <c r="EW352">
        <v>0.77878449999999999</v>
      </c>
      <c r="EX352">
        <v>0.97883010000000004</v>
      </c>
      <c r="EY352">
        <v>27.084389999999999</v>
      </c>
      <c r="EZ352" s="1">
        <v>2.3443520000000001E-3</v>
      </c>
      <c r="FA352">
        <v>0.6588406</v>
      </c>
      <c r="FB352">
        <v>0.98721530000000002</v>
      </c>
      <c r="FC352">
        <v>26.66216</v>
      </c>
      <c r="FD352" s="1">
        <v>2.0152149999999999E-3</v>
      </c>
      <c r="FE352">
        <v>0.56128489999999998</v>
      </c>
      <c r="FF352">
        <v>0.9962531</v>
      </c>
      <c r="FG352">
        <v>26.16639</v>
      </c>
      <c r="FH352" s="1">
        <v>1.745314E-3</v>
      </c>
      <c r="FI352">
        <v>0.48142499999999999</v>
      </c>
      <c r="FJ352">
        <v>1.0067060000000001</v>
      </c>
      <c r="FK352">
        <v>25.776710000000001</v>
      </c>
      <c r="FL352" s="1">
        <v>1.522767E-3</v>
      </c>
      <c r="FM352">
        <v>0.41544490000000001</v>
      </c>
      <c r="FN352">
        <v>1.0167740000000001</v>
      </c>
      <c r="FO352">
        <v>25.926210000000001</v>
      </c>
      <c r="FP352" s="1">
        <v>1.3381720000000001E-3</v>
      </c>
      <c r="FQ352">
        <v>0.36127409999999999</v>
      </c>
      <c r="FR352">
        <v>1.026643</v>
      </c>
      <c r="FS352">
        <v>26.348230000000001</v>
      </c>
      <c r="FT352" s="1">
        <v>1.1838910000000001E-3</v>
      </c>
      <c r="FU352">
        <v>0.31637710000000002</v>
      </c>
      <c r="FV352">
        <v>1.0364850000000001</v>
      </c>
      <c r="FW352">
        <v>26.686689999999999</v>
      </c>
      <c r="FX352" s="1">
        <v>1.0539499999999999E-3</v>
      </c>
      <c r="FY352">
        <v>0.27883790000000003</v>
      </c>
      <c r="FZ352">
        <v>1.046414</v>
      </c>
      <c r="GA352">
        <v>26.830580000000001</v>
      </c>
      <c r="GB352" s="1">
        <v>9.4418729999999997E-4</v>
      </c>
      <c r="GC352">
        <v>0.24729780000000001</v>
      </c>
      <c r="GD352">
        <v>1.056338</v>
      </c>
      <c r="GE352">
        <v>26.613959999999999</v>
      </c>
      <c r="GF352" s="1">
        <v>8.5166940000000002E-4</v>
      </c>
      <c r="GG352">
        <v>0.22084490000000001</v>
      </c>
      <c r="GH352">
        <v>1.066284</v>
      </c>
      <c r="GI352">
        <v>26.316790000000001</v>
      </c>
      <c r="GJ352" s="1">
        <v>7.7391319999999995E-4</v>
      </c>
      <c r="GK352">
        <v>0.19871320000000001</v>
      </c>
      <c r="GL352">
        <v>1.0764009999999999</v>
      </c>
      <c r="GM352">
        <v>26.030460000000001</v>
      </c>
      <c r="GN352" s="1">
        <v>7.0835799999999997E-4</v>
      </c>
      <c r="GO352">
        <v>0.18007960000000001</v>
      </c>
      <c r="GP352">
        <v>1.086562</v>
      </c>
      <c r="GQ352">
        <v>25.8489</v>
      </c>
      <c r="GR352" s="1">
        <v>6.5253450000000003E-4</v>
      </c>
      <c r="GS352">
        <v>0.1642537</v>
      </c>
      <c r="GT352">
        <v>1.096662</v>
      </c>
      <c r="GU352">
        <v>25.723140000000001</v>
      </c>
      <c r="GV352" s="1">
        <v>6.043035E-4</v>
      </c>
      <c r="GW352">
        <v>0.15063509999999999</v>
      </c>
      <c r="GX352">
        <v>1.1065830000000001</v>
      </c>
      <c r="GY352">
        <v>25.938479999999998</v>
      </c>
      <c r="GZ352" s="1">
        <v>5.6271689999999998E-4</v>
      </c>
      <c r="HA352">
        <v>0.13894200000000001</v>
      </c>
      <c r="HB352">
        <v>1.11639</v>
      </c>
      <c r="HC352">
        <v>26.40607</v>
      </c>
      <c r="HD352" s="1">
        <v>5.2683500000000002E-4</v>
      </c>
      <c r="HE352">
        <v>0.1288774</v>
      </c>
      <c r="HF352">
        <v>1.1260790000000001</v>
      </c>
      <c r="HG352">
        <v>26.842770000000002</v>
      </c>
      <c r="HH352" s="1">
        <v>4.9533080000000005E-4</v>
      </c>
      <c r="HI352">
        <v>0.1200647</v>
      </c>
      <c r="HJ352">
        <v>1.1360239999999999</v>
      </c>
      <c r="HK352">
        <v>26.813189999999999</v>
      </c>
      <c r="HL352" s="1">
        <v>4.6745279999999998E-4</v>
      </c>
      <c r="HM352">
        <v>0.1122702</v>
      </c>
      <c r="HN352">
        <v>1.145699</v>
      </c>
      <c r="HO352">
        <v>26.316130000000001</v>
      </c>
      <c r="HP352" s="1">
        <v>4.4280529999999999E-4</v>
      </c>
      <c r="HQ352">
        <v>0.10540049999999999</v>
      </c>
      <c r="HR352">
        <v>1.155429</v>
      </c>
      <c r="HS352">
        <v>25.715</v>
      </c>
      <c r="HT352" s="1">
        <v>4.2088219999999999E-4</v>
      </c>
      <c r="HU352" s="1">
        <v>9.9292110000000003E-2</v>
      </c>
      <c r="HV352">
        <v>1.16516</v>
      </c>
      <c r="HW352">
        <v>25.200099999999999</v>
      </c>
      <c r="HX352" s="1">
        <v>4.0099100000000001E-4</v>
      </c>
      <c r="HY352" s="1">
        <v>9.3774070000000001E-2</v>
      </c>
      <c r="HZ352">
        <v>1.174617</v>
      </c>
      <c r="IA352">
        <v>25.169</v>
      </c>
      <c r="IB352" s="1">
        <v>3.8270710000000001E-4</v>
      </c>
      <c r="IC352" s="1">
        <v>8.8739540000000006E-2</v>
      </c>
      <c r="ID352">
        <v>1.1837249999999999</v>
      </c>
      <c r="IE352">
        <v>25.531379999999999</v>
      </c>
      <c r="IF352" s="1">
        <v>3.6601009999999998E-4</v>
      </c>
      <c r="IG352" s="1">
        <v>8.4180530000000003E-2</v>
      </c>
      <c r="IH352">
        <v>1.1924939999999999</v>
      </c>
      <c r="II352">
        <v>26.004249999999999</v>
      </c>
      <c r="IJ352" s="1">
        <v>3.508068E-4</v>
      </c>
      <c r="IK352" s="1">
        <v>8.0058859999999996E-2</v>
      </c>
      <c r="IL352">
        <v>1.2010400000000001</v>
      </c>
      <c r="IM352">
        <v>26.30312</v>
      </c>
      <c r="IN352" s="1">
        <v>3.3682489999999998E-4</v>
      </c>
      <c r="IO352" s="1">
        <v>7.6293509999999995E-2</v>
      </c>
      <c r="IP352">
        <v>1.2066950000000001</v>
      </c>
      <c r="IQ352">
        <v>26.13653</v>
      </c>
      <c r="IR352" s="1">
        <v>3.239351E-4</v>
      </c>
      <c r="IS352" s="1">
        <v>7.300711E-2</v>
      </c>
      <c r="IT352">
        <v>1.213989</v>
      </c>
      <c r="IU352">
        <v>25.701609999999999</v>
      </c>
      <c r="IV352" s="1">
        <v>3.1236779999999997E-4</v>
      </c>
      <c r="IW352">
        <v>6.9958300000000001E-2</v>
      </c>
      <c r="IX352">
        <v>1.222383</v>
      </c>
      <c r="IY352">
        <v>25.23706</v>
      </c>
      <c r="IZ352" s="1">
        <v>3.0154029999999998E-4</v>
      </c>
      <c r="JA352" s="1">
        <v>6.7043710000000006E-2</v>
      </c>
      <c r="JB352">
        <v>1.2312559999999999</v>
      </c>
      <c r="JC352">
        <v>24.96753</v>
      </c>
      <c r="JD352" s="1">
        <v>2.9125469999999998E-4</v>
      </c>
      <c r="JE352">
        <v>6.4267699999999997E-2</v>
      </c>
      <c r="JF352">
        <v>1.2400739999999999</v>
      </c>
      <c r="JG352">
        <v>25.280349999999999</v>
      </c>
      <c r="JH352" s="1">
        <v>2.8145429999999999E-4</v>
      </c>
      <c r="JI352" s="1">
        <v>6.1819689999999997E-2</v>
      </c>
      <c r="JJ352">
        <v>1.2486470000000001</v>
      </c>
      <c r="JK352">
        <v>25.81737</v>
      </c>
      <c r="JL352" s="1">
        <v>2.7216680000000001E-4</v>
      </c>
      <c r="JM352" s="1">
        <v>5.956053E-2</v>
      </c>
      <c r="JN352">
        <v>1.2569250000000001</v>
      </c>
      <c r="JO352">
        <v>26.271100000000001</v>
      </c>
      <c r="JP352" s="1">
        <v>2.6345939999999999E-4</v>
      </c>
      <c r="JQ352" s="1">
        <v>5.745509E-2</v>
      </c>
      <c r="JR352">
        <v>1.26488</v>
      </c>
      <c r="JS352">
        <v>26.475429999999999</v>
      </c>
      <c r="JT352" s="1">
        <v>2.5519550000000001E-4</v>
      </c>
      <c r="JU352" s="1">
        <v>5.5466840000000003E-2</v>
      </c>
      <c r="JV352">
        <v>1.2727520000000001</v>
      </c>
      <c r="JW352">
        <v>26.405529999999999</v>
      </c>
      <c r="JX352" s="1">
        <v>2.4717199999999998E-4</v>
      </c>
      <c r="JY352" s="1">
        <v>5.3549819999999998E-2</v>
      </c>
      <c r="JZ352">
        <v>1.280286</v>
      </c>
      <c r="KA352">
        <v>26.04532</v>
      </c>
      <c r="KB352" s="1">
        <v>2.3934539999999999E-4</v>
      </c>
      <c r="KC352" s="1">
        <v>5.1693580000000003E-2</v>
      </c>
      <c r="KD352">
        <v>1.287922</v>
      </c>
      <c r="KE352">
        <v>25.670529999999999</v>
      </c>
      <c r="KF352" s="1">
        <v>2.317354E-4</v>
      </c>
      <c r="KG352" s="1">
        <v>4.989499E-2</v>
      </c>
      <c r="KH352">
        <v>1.2956300000000001</v>
      </c>
      <c r="KI352">
        <v>25.390239999999999</v>
      </c>
      <c r="KJ352" s="1">
        <v>2.244879E-4</v>
      </c>
      <c r="KK352">
        <v>4.8185600000000002E-2</v>
      </c>
      <c r="KL352">
        <v>1.3032250000000001</v>
      </c>
      <c r="KM352">
        <v>25.608989999999999</v>
      </c>
      <c r="KN352" s="1">
        <v>2.1769129999999999E-4</v>
      </c>
      <c r="KO352" s="1">
        <v>4.658574E-2</v>
      </c>
      <c r="KP352">
        <v>1.3113779999999999</v>
      </c>
      <c r="KQ352">
        <v>26.08672</v>
      </c>
      <c r="KR352" s="1">
        <v>2.1116449999999999E-4</v>
      </c>
      <c r="KS352" s="1">
        <v>4.5042310000000002E-2</v>
      </c>
      <c r="KT352">
        <v>1.3196209999999999</v>
      </c>
      <c r="KU352">
        <v>26.685980000000001</v>
      </c>
      <c r="KV352" s="1">
        <v>2.0472970000000001E-4</v>
      </c>
      <c r="KW352" s="1">
        <v>4.3529020000000002E-2</v>
      </c>
      <c r="KX352">
        <v>1.3281810000000001</v>
      </c>
      <c r="KY352">
        <v>27.182310000000001</v>
      </c>
      <c r="KZ352" s="1">
        <v>1.984798E-4</v>
      </c>
      <c r="LA352" s="1">
        <v>4.2060359999999998E-2</v>
      </c>
      <c r="LB352">
        <v>1.336708</v>
      </c>
      <c r="LC352">
        <v>27.232759999999999</v>
      </c>
      <c r="LD352" s="1">
        <v>1.924467E-4</v>
      </c>
      <c r="LE352" s="1">
        <v>4.0648280000000002E-2</v>
      </c>
      <c r="LF352">
        <v>1.3455729999999999</v>
      </c>
      <c r="LG352">
        <v>26.90315</v>
      </c>
      <c r="LH352" s="1">
        <v>1.86694E-4</v>
      </c>
      <c r="LI352" s="1">
        <v>3.9300679999999998E-2</v>
      </c>
      <c r="LJ352">
        <v>1.3544259999999999</v>
      </c>
      <c r="LK352">
        <v>26.459309999999999</v>
      </c>
      <c r="LL352" s="1">
        <v>1.8122780000000001E-4</v>
      </c>
      <c r="LM352" s="1">
        <v>3.802295E-2</v>
      </c>
      <c r="LN352">
        <v>1.3633960000000001</v>
      </c>
      <c r="LO352">
        <v>26.125959999999999</v>
      </c>
      <c r="LP352" s="1">
        <v>1.759145E-4</v>
      </c>
      <c r="LQ352">
        <v>3.6785199999999997E-2</v>
      </c>
      <c r="LR352">
        <v>1.372196</v>
      </c>
      <c r="LS352">
        <v>26.424520000000001</v>
      </c>
      <c r="LT352" s="1">
        <v>1.707957E-4</v>
      </c>
      <c r="LU352" s="1">
        <v>3.5600260000000002E-2</v>
      </c>
      <c r="LV352">
        <v>1.3807430000000001</v>
      </c>
      <c r="LW352">
        <v>27.049520000000001</v>
      </c>
      <c r="LX352" s="1">
        <v>1.658458E-4</v>
      </c>
      <c r="LY352" s="1">
        <v>3.4461770000000003E-2</v>
      </c>
      <c r="LZ352">
        <v>1.3849359999999999</v>
      </c>
      <c r="MA352">
        <v>27.741800000000001</v>
      </c>
      <c r="MB352" s="1">
        <v>1.609944E-4</v>
      </c>
      <c r="MC352" s="1">
        <v>3.3394930000000003E-2</v>
      </c>
      <c r="MD352">
        <v>1.3861810000000001</v>
      </c>
      <c r="ME352">
        <v>28.305309999999999</v>
      </c>
      <c r="MF352" s="1">
        <v>1.564041E-4</v>
      </c>
      <c r="MG352" s="1">
        <v>3.2416029999999998E-2</v>
      </c>
      <c r="MH352">
        <v>1.387408</v>
      </c>
      <c r="MI352">
        <v>28.374099999999999</v>
      </c>
      <c r="MJ352" s="1">
        <v>1.5196280000000001E-4</v>
      </c>
      <c r="MK352" s="1">
        <v>3.1471260000000001E-2</v>
      </c>
      <c r="ML352">
        <v>1.3885989999999999</v>
      </c>
      <c r="MM352">
        <v>28.08989</v>
      </c>
      <c r="MN352" s="1">
        <v>1.47675E-4</v>
      </c>
      <c r="MO352" s="1">
        <v>3.0558310000000002E-2</v>
      </c>
      <c r="MP352">
        <v>1.3898060000000001</v>
      </c>
      <c r="MQ352">
        <v>27.685849999999999</v>
      </c>
      <c r="MR352" s="1">
        <v>1.4361030000000001E-4</v>
      </c>
      <c r="MS352" s="1">
        <v>2.969345E-2</v>
      </c>
      <c r="MT352">
        <v>1.391014</v>
      </c>
      <c r="MU352">
        <v>27.345949999999998</v>
      </c>
      <c r="MV352" s="1">
        <v>1.3975000000000001E-4</v>
      </c>
      <c r="MW352" s="1">
        <v>2.8872760000000001E-2</v>
      </c>
      <c r="MX352">
        <v>1.392196</v>
      </c>
      <c r="MY352">
        <v>27.178190000000001</v>
      </c>
      <c r="MZ352" s="1">
        <v>1.359686E-4</v>
      </c>
      <c r="NA352" s="1">
        <v>2.8070089999999999E-2</v>
      </c>
      <c r="NB352">
        <v>1.3934280000000001</v>
      </c>
      <c r="NC352">
        <v>27.329139999999999</v>
      </c>
      <c r="ND352" s="1">
        <v>1.323052E-4</v>
      </c>
      <c r="NE352" s="1">
        <v>2.7291059999999999E-2</v>
      </c>
      <c r="NF352">
        <v>1.3946609999999999</v>
      </c>
      <c r="NG352">
        <v>27.759139999999999</v>
      </c>
      <c r="NH352" s="1">
        <v>1.2883060000000001E-4</v>
      </c>
      <c r="NI352" s="1">
        <v>2.6553150000000001E-2</v>
      </c>
      <c r="NJ352">
        <v>1.395953</v>
      </c>
      <c r="NK352">
        <v>27.923559999999998</v>
      </c>
      <c r="NL352" s="1">
        <v>1.255056E-4</v>
      </c>
      <c r="NM352">
        <v>2.5846299999999999E-2</v>
      </c>
      <c r="NN352">
        <v>1.3972599999999999</v>
      </c>
      <c r="NO352">
        <v>27.71434</v>
      </c>
      <c r="NP352" s="1">
        <v>1.2213379999999999E-4</v>
      </c>
      <c r="NQ352" s="1">
        <v>2.5130509999999998E-2</v>
      </c>
      <c r="NR352">
        <v>1.3985879999999999</v>
      </c>
      <c r="NS352">
        <v>27.355689999999999</v>
      </c>
      <c r="NT352" s="1">
        <v>1.187951E-4</v>
      </c>
      <c r="NU352" s="1">
        <v>2.442283E-2</v>
      </c>
      <c r="NV352">
        <v>1.3999280000000001</v>
      </c>
      <c r="NW352">
        <v>26.97129</v>
      </c>
      <c r="NX352" s="1">
        <v>1.155189E-4</v>
      </c>
      <c r="NY352" s="1">
        <v>2.3727950000000001E-2</v>
      </c>
      <c r="NZ352">
        <v>1.4012720000000001</v>
      </c>
      <c r="OA352">
        <v>26.652480000000001</v>
      </c>
      <c r="OB352" s="1">
        <v>1.123581E-4</v>
      </c>
      <c r="OC352" s="1">
        <v>2.3058459999999999E-2</v>
      </c>
      <c r="OD352">
        <v>1.4025890000000001</v>
      </c>
      <c r="OE352">
        <v>26.839860000000002</v>
      </c>
      <c r="OF352" s="1">
        <v>1.0933320000000001E-4</v>
      </c>
      <c r="OG352" s="1">
        <v>2.2418710000000001E-2</v>
      </c>
      <c r="OH352">
        <v>1.4039520000000001</v>
      </c>
      <c r="OI352">
        <v>27.362310000000001</v>
      </c>
      <c r="OJ352" s="1">
        <v>1.064206E-4</v>
      </c>
      <c r="OK352" s="1">
        <v>2.1801830000000001E-2</v>
      </c>
    </row>
    <row r="353" spans="1:401" x14ac:dyDescent="0.35">
      <c r="A353">
        <v>359</v>
      </c>
      <c r="B353" t="s">
        <v>4</v>
      </c>
      <c r="C353" t="s">
        <v>181</v>
      </c>
      <c r="D353" t="s">
        <v>356</v>
      </c>
      <c r="E353">
        <v>285.3263</v>
      </c>
      <c r="F353">
        <v>0.70094420000000002</v>
      </c>
      <c r="G353">
        <v>26.71078</v>
      </c>
      <c r="H353">
        <v>0</v>
      </c>
      <c r="I353">
        <v>0</v>
      </c>
      <c r="J353">
        <v>0.70247970000000004</v>
      </c>
      <c r="K353">
        <v>26.607289999999999</v>
      </c>
      <c r="L353">
        <v>0</v>
      </c>
      <c r="M353">
        <v>0</v>
      </c>
      <c r="N353">
        <v>0.70361649999999998</v>
      </c>
      <c r="O353">
        <v>26.526209999999999</v>
      </c>
      <c r="P353">
        <v>0</v>
      </c>
      <c r="Q353">
        <v>0</v>
      </c>
      <c r="R353">
        <v>0.70451330000000001</v>
      </c>
      <c r="S353">
        <v>26.38289</v>
      </c>
      <c r="T353">
        <v>0</v>
      </c>
      <c r="U353">
        <v>0</v>
      </c>
      <c r="V353">
        <v>0.7052311</v>
      </c>
      <c r="W353">
        <v>26.28152</v>
      </c>
      <c r="X353">
        <v>0</v>
      </c>
      <c r="Y353">
        <v>0</v>
      </c>
      <c r="Z353">
        <v>0.70580039999999999</v>
      </c>
      <c r="AA353">
        <v>26.002600000000001</v>
      </c>
      <c r="AB353">
        <v>0</v>
      </c>
      <c r="AC353">
        <v>0</v>
      </c>
      <c r="AD353">
        <v>0.70626549999999999</v>
      </c>
      <c r="AE353">
        <v>25.593170000000001</v>
      </c>
      <c r="AF353">
        <v>0</v>
      </c>
      <c r="AG353">
        <v>0</v>
      </c>
      <c r="AH353">
        <v>0.70663469999999995</v>
      </c>
      <c r="AI353">
        <v>25.203849999999999</v>
      </c>
      <c r="AJ353">
        <v>0</v>
      </c>
      <c r="AK353">
        <v>0</v>
      </c>
      <c r="AL353">
        <v>0.70687789999999995</v>
      </c>
      <c r="AM353">
        <v>24.966180000000001</v>
      </c>
      <c r="AN353">
        <v>0</v>
      </c>
      <c r="AO353">
        <v>0</v>
      </c>
      <c r="AP353">
        <v>0.70699520000000005</v>
      </c>
      <c r="AQ353">
        <v>25.18676</v>
      </c>
      <c r="AR353">
        <v>0</v>
      </c>
      <c r="AS353">
        <v>0</v>
      </c>
      <c r="AT353">
        <v>0.70695770000000002</v>
      </c>
      <c r="AU353">
        <v>25.724260000000001</v>
      </c>
      <c r="AV353">
        <v>0</v>
      </c>
      <c r="AW353">
        <v>0</v>
      </c>
      <c r="AX353">
        <v>0.70684959999999997</v>
      </c>
      <c r="AY353">
        <v>26.18215</v>
      </c>
      <c r="AZ353">
        <v>0</v>
      </c>
      <c r="BA353">
        <v>0</v>
      </c>
      <c r="BB353">
        <v>0.70668609999999998</v>
      </c>
      <c r="BC353">
        <v>26.446560000000002</v>
      </c>
      <c r="BD353">
        <v>0</v>
      </c>
      <c r="BE353">
        <v>0</v>
      </c>
      <c r="BF353">
        <v>0.70646070000000005</v>
      </c>
      <c r="BG353">
        <v>26.291699999999999</v>
      </c>
      <c r="BH353">
        <v>0</v>
      </c>
      <c r="BI353">
        <v>0</v>
      </c>
      <c r="BJ353">
        <v>0.70622910000000005</v>
      </c>
      <c r="BK353">
        <v>25.741720000000001</v>
      </c>
      <c r="BL353">
        <v>0</v>
      </c>
      <c r="BM353">
        <v>0</v>
      </c>
      <c r="BN353">
        <v>0.70598660000000002</v>
      </c>
      <c r="BO353">
        <v>25.098279999999999</v>
      </c>
      <c r="BP353" s="1">
        <v>1.181385E-32</v>
      </c>
      <c r="BQ353" s="1">
        <v>2.9931199999999999E-30</v>
      </c>
      <c r="BR353">
        <v>0.70582339999999999</v>
      </c>
      <c r="BS353">
        <v>24.54785</v>
      </c>
      <c r="BT353" s="1">
        <v>1.3269599999999999E-22</v>
      </c>
      <c r="BU353" s="1">
        <v>3.7316029999999998E-20</v>
      </c>
      <c r="BV353">
        <v>0.70593430000000001</v>
      </c>
      <c r="BW353">
        <v>24.44426</v>
      </c>
      <c r="BX353" s="1">
        <v>2.2389059999999999E-14</v>
      </c>
      <c r="BY353" s="1">
        <v>6.0640459999999999E-12</v>
      </c>
      <c r="BZ353">
        <v>0.70629059999999999</v>
      </c>
      <c r="CA353">
        <v>24.677910000000001</v>
      </c>
      <c r="CB353" s="1">
        <v>2.18932E-9</v>
      </c>
      <c r="CC353" s="1">
        <v>6.2918400000000003E-7</v>
      </c>
      <c r="CD353">
        <v>0.706793</v>
      </c>
      <c r="CE353">
        <v>24.966200000000001</v>
      </c>
      <c r="CF353" s="1">
        <v>3.3387759999999999E-6</v>
      </c>
      <c r="CG353" s="1">
        <v>9.8125800000000004E-4</v>
      </c>
      <c r="CH353">
        <v>0.70739129999999995</v>
      </c>
      <c r="CI353">
        <v>25.27206</v>
      </c>
      <c r="CJ353" s="1">
        <v>7.3417610000000005E-4</v>
      </c>
      <c r="CK353">
        <v>0.21911620000000001</v>
      </c>
      <c r="CL353">
        <v>0.70808329999999997</v>
      </c>
      <c r="CM353">
        <v>25.27017</v>
      </c>
      <c r="CN353" s="1">
        <v>4.0091759999999997E-2</v>
      </c>
      <c r="CO353">
        <v>12.11787</v>
      </c>
      <c r="CP353">
        <v>0.70878359999999996</v>
      </c>
      <c r="CQ353">
        <v>24.972280000000001</v>
      </c>
      <c r="CR353">
        <v>0.72913150000000004</v>
      </c>
      <c r="CS353">
        <v>222.64920000000001</v>
      </c>
      <c r="CT353">
        <v>0.70953670000000002</v>
      </c>
      <c r="CU353">
        <v>24.589849999999998</v>
      </c>
      <c r="CV353">
        <v>5.322012</v>
      </c>
      <c r="CW353">
        <v>1639.473</v>
      </c>
      <c r="CX353">
        <v>0.71119390000000005</v>
      </c>
      <c r="CY353">
        <v>24.306260000000002</v>
      </c>
      <c r="CZ353">
        <v>17.843869999999999</v>
      </c>
      <c r="DA353">
        <v>5534.6260000000002</v>
      </c>
      <c r="DB353">
        <v>0.71436480000000002</v>
      </c>
      <c r="DC353">
        <v>24.517720000000001</v>
      </c>
      <c r="DD353">
        <v>30.478159999999999</v>
      </c>
      <c r="DE353">
        <v>9494.9009999999998</v>
      </c>
      <c r="DF353">
        <v>0.71821979999999996</v>
      </c>
      <c r="DG353">
        <v>24.970839999999999</v>
      </c>
      <c r="DH353">
        <v>28.839939999999999</v>
      </c>
      <c r="DI353">
        <v>9009.1630000000005</v>
      </c>
      <c r="DJ353">
        <v>0.72243679999999999</v>
      </c>
      <c r="DK353">
        <v>25.520250000000001</v>
      </c>
      <c r="DL353">
        <v>16.177810000000001</v>
      </c>
      <c r="DM353">
        <v>5060.8919999999998</v>
      </c>
      <c r="DN353">
        <v>0.72693430000000003</v>
      </c>
      <c r="DO353">
        <v>25.98255</v>
      </c>
      <c r="DP353">
        <v>5.7097309999999997</v>
      </c>
      <c r="DQ353">
        <v>1786.8989999999999</v>
      </c>
      <c r="DR353">
        <v>0.73165080000000005</v>
      </c>
      <c r="DS353">
        <v>26.00779</v>
      </c>
      <c r="DT353">
        <v>1.337842</v>
      </c>
      <c r="DU353">
        <v>418.41719999999998</v>
      </c>
      <c r="DV353">
        <v>0.73652790000000001</v>
      </c>
      <c r="DW353">
        <v>25.761939999999999</v>
      </c>
      <c r="DX353">
        <v>0.22195719999999999</v>
      </c>
      <c r="DY353">
        <v>69.294759999999997</v>
      </c>
      <c r="DZ353">
        <v>0.74330280000000004</v>
      </c>
      <c r="EA353">
        <v>25.473990000000001</v>
      </c>
      <c r="EB353" s="1">
        <v>3.1405349999999999E-2</v>
      </c>
      <c r="EC353">
        <v>9.7093209999999992</v>
      </c>
      <c r="ED353">
        <v>0.75045280000000003</v>
      </c>
      <c r="EE353">
        <v>25.29035</v>
      </c>
      <c r="EF353" s="1">
        <v>7.6251920000000003E-3</v>
      </c>
      <c r="EG353">
        <v>2.30152</v>
      </c>
      <c r="EH353">
        <v>0.75764750000000003</v>
      </c>
      <c r="EI353">
        <v>25.496680000000001</v>
      </c>
      <c r="EJ353" s="1">
        <v>4.7256720000000002E-3</v>
      </c>
      <c r="EK353">
        <v>1.4003989999999999</v>
      </c>
      <c r="EL353">
        <v>0.76493789999999995</v>
      </c>
      <c r="EM353">
        <v>26.04477</v>
      </c>
      <c r="EN353" s="1">
        <v>3.8572419999999999E-3</v>
      </c>
      <c r="EO353">
        <v>1.1310750000000001</v>
      </c>
      <c r="EP353">
        <v>0.77230390000000004</v>
      </c>
      <c r="EQ353">
        <v>26.69642</v>
      </c>
      <c r="ER353" s="1">
        <v>3.2496700000000001E-3</v>
      </c>
      <c r="ES353">
        <v>0.94394089999999997</v>
      </c>
      <c r="ET353">
        <v>0.7795858</v>
      </c>
      <c r="EU353">
        <v>27.1647</v>
      </c>
      <c r="EV353" s="1">
        <v>2.7575020000000002E-3</v>
      </c>
      <c r="EW353">
        <v>0.79360730000000002</v>
      </c>
      <c r="EX353">
        <v>0.78696189999999999</v>
      </c>
      <c r="EY353">
        <v>27.096679999999999</v>
      </c>
      <c r="EZ353" s="1">
        <v>2.3536310000000001E-3</v>
      </c>
      <c r="FA353">
        <v>0.67117009999999999</v>
      </c>
      <c r="FB353">
        <v>0.79425869999999998</v>
      </c>
      <c r="FC353">
        <v>26.676909999999999</v>
      </c>
      <c r="FD353" s="1">
        <v>2.0227520000000001E-3</v>
      </c>
      <c r="FE353">
        <v>0.57160350000000004</v>
      </c>
      <c r="FF353">
        <v>0.80224439999999997</v>
      </c>
      <c r="FG353">
        <v>26.179649999999999</v>
      </c>
      <c r="FH353" s="1">
        <v>1.7514469999999999E-3</v>
      </c>
      <c r="FI353">
        <v>0.49007590000000001</v>
      </c>
      <c r="FJ353">
        <v>0.81145310000000004</v>
      </c>
      <c r="FK353">
        <v>25.787369999999999</v>
      </c>
      <c r="FL353" s="1">
        <v>1.5277890000000001E-3</v>
      </c>
      <c r="FM353">
        <v>0.42275439999999997</v>
      </c>
      <c r="FN353">
        <v>0.82030950000000002</v>
      </c>
      <c r="FO353">
        <v>25.932950000000002</v>
      </c>
      <c r="FP353" s="1">
        <v>1.3423179999999999E-3</v>
      </c>
      <c r="FQ353">
        <v>0.36750890000000003</v>
      </c>
      <c r="FR353">
        <v>0.82901329999999995</v>
      </c>
      <c r="FS353">
        <v>26.351590000000002</v>
      </c>
      <c r="FT353" s="1">
        <v>1.1873439999999999E-3</v>
      </c>
      <c r="FU353">
        <v>0.32172299999999998</v>
      </c>
      <c r="FV353">
        <v>0.83771289999999998</v>
      </c>
      <c r="FW353">
        <v>26.689859999999999</v>
      </c>
      <c r="FX353" s="1">
        <v>1.056843E-3</v>
      </c>
      <c r="FY353">
        <v>0.283474</v>
      </c>
      <c r="FZ353">
        <v>0.84650669999999995</v>
      </c>
      <c r="GA353">
        <v>26.838170000000002</v>
      </c>
      <c r="GB353" s="1">
        <v>9.4662109999999995E-4</v>
      </c>
      <c r="GC353">
        <v>0.25132690000000002</v>
      </c>
      <c r="GD353">
        <v>0.85537890000000005</v>
      </c>
      <c r="GE353">
        <v>26.62321</v>
      </c>
      <c r="GF353" s="1">
        <v>8.5371190000000003E-4</v>
      </c>
      <c r="GG353">
        <v>0.2243647</v>
      </c>
      <c r="GH353">
        <v>0.86416009999999999</v>
      </c>
      <c r="GI353">
        <v>26.328379999999999</v>
      </c>
      <c r="GJ353" s="1">
        <v>7.7562029999999997E-4</v>
      </c>
      <c r="GK353">
        <v>0.20181250000000001</v>
      </c>
      <c r="GL353">
        <v>0.87310900000000002</v>
      </c>
      <c r="GM353">
        <v>26.040189999999999</v>
      </c>
      <c r="GN353" s="1">
        <v>7.0980019999999997E-4</v>
      </c>
      <c r="GO353">
        <v>0.1828294</v>
      </c>
      <c r="GP353">
        <v>0.88217999999999996</v>
      </c>
      <c r="GQ353">
        <v>25.85679</v>
      </c>
      <c r="GR353" s="1">
        <v>6.5376799999999999E-4</v>
      </c>
      <c r="GS353">
        <v>0.16670160000000001</v>
      </c>
      <c r="GT353">
        <v>0.89121629999999996</v>
      </c>
      <c r="GU353">
        <v>25.728860000000001</v>
      </c>
      <c r="GV353" s="1">
        <v>6.053683E-4</v>
      </c>
      <c r="GW353">
        <v>0.15283160000000001</v>
      </c>
      <c r="GX353">
        <v>0.90011640000000004</v>
      </c>
      <c r="GY353">
        <v>25.942049999999998</v>
      </c>
      <c r="GZ353" s="1">
        <v>5.6362909999999999E-4</v>
      </c>
      <c r="HA353">
        <v>0.14092379999999999</v>
      </c>
      <c r="HB353">
        <v>0.9088598</v>
      </c>
      <c r="HC353">
        <v>26.40888</v>
      </c>
      <c r="HD353" s="1">
        <v>5.2762559999999998E-4</v>
      </c>
      <c r="HE353">
        <v>0.1306766</v>
      </c>
      <c r="HF353">
        <v>0.91766040000000004</v>
      </c>
      <c r="HG353">
        <v>26.84721</v>
      </c>
      <c r="HH353" s="1">
        <v>4.9602830000000002E-4</v>
      </c>
      <c r="HI353">
        <v>0.12170300000000001</v>
      </c>
      <c r="HJ353">
        <v>0.92648350000000002</v>
      </c>
      <c r="HK353">
        <v>26.823730000000001</v>
      </c>
      <c r="HL353" s="1">
        <v>4.680695E-4</v>
      </c>
      <c r="HM353">
        <v>0.11377379999999999</v>
      </c>
      <c r="HN353">
        <v>0.93523000000000001</v>
      </c>
      <c r="HO353">
        <v>26.329219999999999</v>
      </c>
      <c r="HP353" s="1">
        <v>4.4334939999999997E-4</v>
      </c>
      <c r="HQ353">
        <v>0.10677449999999999</v>
      </c>
      <c r="HR353">
        <v>0.94404520000000003</v>
      </c>
      <c r="HS353">
        <v>25.728120000000001</v>
      </c>
      <c r="HT353" s="1">
        <v>4.2135909999999998E-4</v>
      </c>
      <c r="HU353">
        <v>0.10063660000000001</v>
      </c>
      <c r="HV353">
        <v>0.95271879999999998</v>
      </c>
      <c r="HW353">
        <v>25.209800000000001</v>
      </c>
      <c r="HX353" s="1">
        <v>4.0142519999999997E-4</v>
      </c>
      <c r="HY353" s="1">
        <v>9.5338619999999999E-2</v>
      </c>
      <c r="HZ353">
        <v>0.96124149999999997</v>
      </c>
      <c r="IA353">
        <v>25.17286</v>
      </c>
      <c r="IB353" s="1">
        <v>3.8310059999999998E-4</v>
      </c>
      <c r="IC353" s="1">
        <v>9.049045E-2</v>
      </c>
      <c r="ID353">
        <v>0.96946949999999998</v>
      </c>
      <c r="IE353">
        <v>25.530429999999999</v>
      </c>
      <c r="IF353" s="1">
        <v>3.6636539999999998E-4</v>
      </c>
      <c r="IG353" s="1">
        <v>8.6091459999999995E-2</v>
      </c>
      <c r="IH353">
        <v>0.97740850000000001</v>
      </c>
      <c r="II353">
        <v>26.003509999999999</v>
      </c>
      <c r="IJ353" s="1">
        <v>3.511306E-4</v>
      </c>
      <c r="IK353" s="1">
        <v>8.2102770000000005E-2</v>
      </c>
      <c r="IL353">
        <v>0.98515609999999998</v>
      </c>
      <c r="IM353">
        <v>26.30574</v>
      </c>
      <c r="IN353" s="1">
        <v>3.3711869999999999E-4</v>
      </c>
      <c r="IO353" s="1">
        <v>7.8452469999999996E-2</v>
      </c>
      <c r="IP353">
        <v>0.99034129999999998</v>
      </c>
      <c r="IQ353">
        <v>26.144659999999998</v>
      </c>
      <c r="IR353" s="1">
        <v>3.241912E-4</v>
      </c>
      <c r="IS353" s="1">
        <v>7.5217439999999997E-2</v>
      </c>
      <c r="IT353">
        <v>0.99689099999999997</v>
      </c>
      <c r="IU353">
        <v>25.712620000000001</v>
      </c>
      <c r="IV353" s="1">
        <v>3.126127E-4</v>
      </c>
      <c r="IW353" s="1">
        <v>7.2235019999999997E-2</v>
      </c>
      <c r="IX353">
        <v>1.0046109999999999</v>
      </c>
      <c r="IY353">
        <v>25.247140000000002</v>
      </c>
      <c r="IZ353" s="1">
        <v>3.0177349999999998E-4</v>
      </c>
      <c r="JA353" s="1">
        <v>6.9403229999999996E-2</v>
      </c>
      <c r="JB353">
        <v>1.0126900000000001</v>
      </c>
      <c r="JC353">
        <v>24.97222</v>
      </c>
      <c r="JD353" s="1">
        <v>2.9147640000000001E-4</v>
      </c>
      <c r="JE353" s="1">
        <v>6.6713129999999995E-2</v>
      </c>
      <c r="JF353">
        <v>1.0152540000000001</v>
      </c>
      <c r="JG353">
        <v>25.28012</v>
      </c>
      <c r="JH353" s="1">
        <v>2.8164910000000001E-4</v>
      </c>
      <c r="JI353" s="1">
        <v>6.4342380000000005E-2</v>
      </c>
      <c r="JJ353">
        <v>1.0163819999999999</v>
      </c>
      <c r="JK353">
        <v>25.81456</v>
      </c>
      <c r="JL353" s="1">
        <v>2.7234919999999998E-4</v>
      </c>
      <c r="JM353" s="1">
        <v>6.2152640000000002E-2</v>
      </c>
      <c r="JN353">
        <v>1.0174460000000001</v>
      </c>
      <c r="JO353">
        <v>26.269690000000001</v>
      </c>
      <c r="JP353" s="1">
        <v>2.636305E-4</v>
      </c>
      <c r="JQ353" s="1">
        <v>6.0105430000000001E-2</v>
      </c>
      <c r="JR353">
        <v>1.0184530000000001</v>
      </c>
      <c r="JS353">
        <v>26.476959999999998</v>
      </c>
      <c r="JT353" s="1">
        <v>2.553597E-4</v>
      </c>
      <c r="JU353">
        <v>5.8165000000000001E-2</v>
      </c>
      <c r="JV353">
        <v>1.019433</v>
      </c>
      <c r="JW353">
        <v>26.411190000000001</v>
      </c>
      <c r="JX353" s="1">
        <v>2.473315E-4</v>
      </c>
      <c r="JY353" s="1">
        <v>5.6287829999999997E-2</v>
      </c>
      <c r="JZ353">
        <v>1.020357</v>
      </c>
      <c r="KA353">
        <v>26.052430000000001</v>
      </c>
      <c r="KB353">
        <v>2.3949999999999999E-4</v>
      </c>
      <c r="KC353" s="1">
        <v>5.4459090000000002E-2</v>
      </c>
      <c r="KD353">
        <v>1.0212939999999999</v>
      </c>
      <c r="KE353">
        <v>25.677440000000001</v>
      </c>
      <c r="KF353" s="1">
        <v>2.3188470000000001E-4</v>
      </c>
      <c r="KG353" s="1">
        <v>5.2683189999999998E-2</v>
      </c>
      <c r="KH353">
        <v>1.022203</v>
      </c>
      <c r="KI353">
        <v>25.394649999999999</v>
      </c>
      <c r="KJ353" s="1">
        <v>2.2462900000000001E-4</v>
      </c>
      <c r="KK353" s="1">
        <v>5.0992870000000003E-2</v>
      </c>
      <c r="KL353">
        <v>1.023107</v>
      </c>
      <c r="KM353">
        <v>25.609960000000001</v>
      </c>
      <c r="KN353" s="1">
        <v>2.1782409999999999E-4</v>
      </c>
      <c r="KO353" s="1">
        <v>4.9407609999999998E-2</v>
      </c>
      <c r="KP353">
        <v>1.0240769999999999</v>
      </c>
      <c r="KQ353">
        <v>26.084209999999999</v>
      </c>
      <c r="KR353" s="1">
        <v>2.112948E-4</v>
      </c>
      <c r="KS353" s="1">
        <v>4.7883340000000003E-2</v>
      </c>
      <c r="KT353">
        <v>1.025053</v>
      </c>
      <c r="KU353">
        <v>26.683009999999999</v>
      </c>
      <c r="KV353" s="1">
        <v>2.0485760000000001E-4</v>
      </c>
      <c r="KW353" s="1">
        <v>4.6384059999999998E-2</v>
      </c>
      <c r="KX353">
        <v>1.0260149999999999</v>
      </c>
      <c r="KY353">
        <v>27.18121</v>
      </c>
      <c r="KZ353" s="1">
        <v>1.986038E-4</v>
      </c>
      <c r="LA353" s="1">
        <v>4.4928290000000003E-2</v>
      </c>
      <c r="LB353">
        <v>1.026969</v>
      </c>
      <c r="LC353">
        <v>27.236339999999998</v>
      </c>
      <c r="LD353" s="1">
        <v>1.925653E-4</v>
      </c>
      <c r="LE353" s="1">
        <v>4.3524319999999998E-2</v>
      </c>
      <c r="LF353">
        <v>1.0279199999999999</v>
      </c>
      <c r="LG353">
        <v>26.91039</v>
      </c>
      <c r="LH353" s="1">
        <v>1.8680610000000001E-4</v>
      </c>
      <c r="LI353" s="1">
        <v>4.2185689999999998E-2</v>
      </c>
      <c r="LJ353">
        <v>1.0288790000000001</v>
      </c>
      <c r="LK353">
        <v>26.467770000000002</v>
      </c>
      <c r="LL353" s="1">
        <v>1.8133590000000001E-4</v>
      </c>
      <c r="LM353" s="1">
        <v>4.0914730000000003E-2</v>
      </c>
      <c r="LN353">
        <v>1.029803</v>
      </c>
      <c r="LO353">
        <v>26.130980000000001</v>
      </c>
      <c r="LP353" s="1">
        <v>1.7601960000000001E-4</v>
      </c>
      <c r="LQ353" s="1">
        <v>3.9681260000000003E-2</v>
      </c>
      <c r="LR353">
        <v>1.030678</v>
      </c>
      <c r="LS353">
        <v>26.425380000000001</v>
      </c>
      <c r="LT353" s="1">
        <v>1.7089629999999999E-4</v>
      </c>
      <c r="LU353" s="1">
        <v>3.8495979999999999E-2</v>
      </c>
      <c r="LV353">
        <v>1.03149</v>
      </c>
      <c r="LW353">
        <v>27.045819999999999</v>
      </c>
      <c r="LX353" s="1">
        <v>1.659435E-4</v>
      </c>
      <c r="LY353" s="1">
        <v>3.7352580000000003E-2</v>
      </c>
      <c r="LZ353">
        <v>1.0323249999999999</v>
      </c>
      <c r="MA353">
        <v>27.73846</v>
      </c>
      <c r="MB353" s="1">
        <v>1.610855E-4</v>
      </c>
      <c r="MC353" s="1">
        <v>3.6231630000000001E-2</v>
      </c>
      <c r="MD353">
        <v>1.03312</v>
      </c>
      <c r="ME353">
        <v>28.30406</v>
      </c>
      <c r="MF353" s="1">
        <v>1.5649070000000001E-4</v>
      </c>
      <c r="MG353" s="1">
        <v>3.5172149999999999E-2</v>
      </c>
      <c r="MH353">
        <v>1.0338860000000001</v>
      </c>
      <c r="MI353">
        <v>28.378969999999999</v>
      </c>
      <c r="MJ353" s="1">
        <v>1.520472E-4</v>
      </c>
      <c r="MK353" s="1">
        <v>3.4150560000000003E-2</v>
      </c>
      <c r="ML353">
        <v>1.0346599999999999</v>
      </c>
      <c r="MM353">
        <v>28.096730000000001</v>
      </c>
      <c r="MN353" s="1">
        <v>1.4775540000000001E-4</v>
      </c>
      <c r="MO353" s="1">
        <v>3.316268E-2</v>
      </c>
      <c r="MP353">
        <v>1.0354190000000001</v>
      </c>
      <c r="MQ353">
        <v>27.693010000000001</v>
      </c>
      <c r="MR353" s="1">
        <v>1.4368629999999999E-4</v>
      </c>
      <c r="MS353" s="1">
        <v>3.2226379999999999E-2</v>
      </c>
      <c r="MT353">
        <v>1.0361610000000001</v>
      </c>
      <c r="MU353">
        <v>27.351199999999999</v>
      </c>
      <c r="MV353" s="1">
        <v>1.3982339999999999E-4</v>
      </c>
      <c r="MW353" s="1">
        <v>3.133884E-2</v>
      </c>
      <c r="MX353">
        <v>1.036915</v>
      </c>
      <c r="MY353">
        <v>27.182279999999999</v>
      </c>
      <c r="MZ353" s="1">
        <v>1.3604050000000001E-4</v>
      </c>
      <c r="NA353">
        <v>3.0470299999999999E-2</v>
      </c>
      <c r="NB353">
        <v>1.0377080000000001</v>
      </c>
      <c r="NC353">
        <v>27.329799999999999</v>
      </c>
      <c r="ND353" s="1">
        <v>1.3237390000000001E-4</v>
      </c>
      <c r="NE353" s="1">
        <v>2.962712E-2</v>
      </c>
      <c r="NF353">
        <v>1.038502</v>
      </c>
      <c r="NG353">
        <v>27.760290000000001</v>
      </c>
      <c r="NH353" s="1">
        <v>1.288955E-4</v>
      </c>
      <c r="NI353" s="1">
        <v>2.8828059999999999E-2</v>
      </c>
      <c r="NJ353">
        <v>1.0393129999999999</v>
      </c>
      <c r="NK353">
        <v>27.92653</v>
      </c>
      <c r="NL353" s="1">
        <v>1.255703E-4</v>
      </c>
      <c r="NM353" s="1">
        <v>2.8063970000000001E-2</v>
      </c>
      <c r="NN353">
        <v>1.0401499999999999</v>
      </c>
      <c r="NO353">
        <v>27.720790000000001</v>
      </c>
      <c r="NP353" s="1">
        <v>1.2219870000000001E-4</v>
      </c>
      <c r="NQ353" s="1">
        <v>2.728966E-2</v>
      </c>
      <c r="NR353">
        <v>1.0409949999999999</v>
      </c>
      <c r="NS353">
        <v>27.363019999999999</v>
      </c>
      <c r="NT353" s="1">
        <v>1.1885839999999999E-4</v>
      </c>
      <c r="NU353" s="1">
        <v>2.652407E-2</v>
      </c>
      <c r="NV353">
        <v>1.0418419999999999</v>
      </c>
      <c r="NW353">
        <v>26.97851</v>
      </c>
      <c r="NX353" s="1">
        <v>1.155813E-4</v>
      </c>
      <c r="NY353">
        <v>2.5772E-2</v>
      </c>
      <c r="NZ353">
        <v>1.0426839999999999</v>
      </c>
      <c r="OA353">
        <v>26.656980000000001</v>
      </c>
      <c r="OB353" s="1">
        <v>1.124171E-4</v>
      </c>
      <c r="OC353" s="1">
        <v>2.5047050000000001E-2</v>
      </c>
      <c r="OD353">
        <v>1.043528</v>
      </c>
      <c r="OE353">
        <v>26.83953</v>
      </c>
      <c r="OF353" s="1">
        <v>1.093897E-4</v>
      </c>
      <c r="OG353" s="1">
        <v>2.4354029999999999E-2</v>
      </c>
      <c r="OH353">
        <v>1.0444020000000001</v>
      </c>
      <c r="OI353">
        <v>27.359690000000001</v>
      </c>
      <c r="OJ353" s="1">
        <v>1.06476E-4</v>
      </c>
      <c r="OK353" s="1">
        <v>2.3686490000000001E-2</v>
      </c>
    </row>
    <row r="354" spans="1:401" x14ac:dyDescent="0.35">
      <c r="A354">
        <v>360</v>
      </c>
      <c r="B354" t="s">
        <v>4</v>
      </c>
      <c r="C354" t="s">
        <v>181</v>
      </c>
      <c r="D354" t="s">
        <v>1163</v>
      </c>
      <c r="E354">
        <v>38.060380000000002</v>
      </c>
      <c r="F354">
        <v>0.85631170000000001</v>
      </c>
      <c r="G354">
        <v>26.721</v>
      </c>
      <c r="H354">
        <v>0</v>
      </c>
      <c r="I354">
        <v>0</v>
      </c>
      <c r="J354">
        <v>0.85776260000000004</v>
      </c>
      <c r="K354">
        <v>26.61487</v>
      </c>
      <c r="L354">
        <v>0</v>
      </c>
      <c r="M354">
        <v>0</v>
      </c>
      <c r="N354">
        <v>0.85879559999999999</v>
      </c>
      <c r="O354">
        <v>26.532330000000002</v>
      </c>
      <c r="P354">
        <v>0</v>
      </c>
      <c r="Q354">
        <v>0</v>
      </c>
      <c r="R354">
        <v>0.85962369999999999</v>
      </c>
      <c r="S354">
        <v>26.38861</v>
      </c>
      <c r="T354">
        <v>0</v>
      </c>
      <c r="U354">
        <v>0</v>
      </c>
      <c r="V354">
        <v>0.86025030000000002</v>
      </c>
      <c r="W354">
        <v>26.288979999999999</v>
      </c>
      <c r="X354">
        <v>0</v>
      </c>
      <c r="Y354">
        <v>0</v>
      </c>
      <c r="Z354">
        <v>0.86071540000000002</v>
      </c>
      <c r="AA354">
        <v>26.010950000000001</v>
      </c>
      <c r="AB354">
        <v>0</v>
      </c>
      <c r="AC354">
        <v>0</v>
      </c>
      <c r="AD354">
        <v>0.86165119999999995</v>
      </c>
      <c r="AE354">
        <v>25.602910000000001</v>
      </c>
      <c r="AF354">
        <v>0</v>
      </c>
      <c r="AG354">
        <v>0</v>
      </c>
      <c r="AH354">
        <v>0.86374070000000003</v>
      </c>
      <c r="AI354">
        <v>25.212630000000001</v>
      </c>
      <c r="AJ354">
        <v>0</v>
      </c>
      <c r="AK354">
        <v>0</v>
      </c>
      <c r="AL354">
        <v>0.86545289999999997</v>
      </c>
      <c r="AM354">
        <v>24.972280000000001</v>
      </c>
      <c r="AN354">
        <v>0</v>
      </c>
      <c r="AO354">
        <v>0</v>
      </c>
      <c r="AP354">
        <v>0.86678089999999997</v>
      </c>
      <c r="AQ354">
        <v>25.19061</v>
      </c>
      <c r="AR354">
        <v>0</v>
      </c>
      <c r="AS354">
        <v>0</v>
      </c>
      <c r="AT354">
        <v>0.86769339999999995</v>
      </c>
      <c r="AU354">
        <v>25.725269999999998</v>
      </c>
      <c r="AV354">
        <v>0</v>
      </c>
      <c r="AW354">
        <v>0</v>
      </c>
      <c r="AX354">
        <v>0.86822410000000005</v>
      </c>
      <c r="AY354">
        <v>26.18291</v>
      </c>
      <c r="AZ354">
        <v>0</v>
      </c>
      <c r="BA354">
        <v>0</v>
      </c>
      <c r="BB354">
        <v>0.86856889999999998</v>
      </c>
      <c r="BC354">
        <v>26.450330000000001</v>
      </c>
      <c r="BD354">
        <v>0</v>
      </c>
      <c r="BE354">
        <v>0</v>
      </c>
      <c r="BF354">
        <v>0.86872079999999996</v>
      </c>
      <c r="BG354">
        <v>26.2986</v>
      </c>
      <c r="BH354">
        <v>0</v>
      </c>
      <c r="BI354">
        <v>0</v>
      </c>
      <c r="BJ354">
        <v>0.86876399999999998</v>
      </c>
      <c r="BK354">
        <v>25.751550000000002</v>
      </c>
      <c r="BL354">
        <v>0</v>
      </c>
      <c r="BM354">
        <v>0</v>
      </c>
      <c r="BN354">
        <v>0.86871330000000002</v>
      </c>
      <c r="BO354">
        <v>25.108889999999999</v>
      </c>
      <c r="BP354" s="1">
        <v>6.7969739999999996E-33</v>
      </c>
      <c r="BQ354" s="1">
        <v>2.3847489999999999E-31</v>
      </c>
      <c r="BR354">
        <v>0.86871699999999996</v>
      </c>
      <c r="BS354">
        <v>24.556519999999999</v>
      </c>
      <c r="BT354" s="1">
        <v>1.027045E-22</v>
      </c>
      <c r="BU354" s="1">
        <v>3.6646769999999999E-21</v>
      </c>
      <c r="BV354">
        <v>0.86937810000000004</v>
      </c>
      <c r="BW354">
        <v>24.45092</v>
      </c>
      <c r="BX354" s="1">
        <v>1.585668E-14</v>
      </c>
      <c r="BY354" s="1">
        <v>5.6267940000000004E-13</v>
      </c>
      <c r="BZ354">
        <v>0.87067439999999996</v>
      </c>
      <c r="CA354">
        <v>24.681640000000002</v>
      </c>
      <c r="CB354" s="1">
        <v>1.780851E-9</v>
      </c>
      <c r="CC354" s="1">
        <v>6.3598629999999994E-8</v>
      </c>
      <c r="CD354">
        <v>0.87249339999999997</v>
      </c>
      <c r="CE354">
        <v>24.968710000000002</v>
      </c>
      <c r="CF354" s="1">
        <v>2.8535190000000002E-6</v>
      </c>
      <c r="CG354" s="1">
        <v>1.0209019999999999E-4</v>
      </c>
      <c r="CH354">
        <v>0.8746372</v>
      </c>
      <c r="CI354">
        <v>25.275569999999998</v>
      </c>
      <c r="CJ354" s="1">
        <v>6.503282E-4</v>
      </c>
      <c r="CK354" s="1">
        <v>2.3268649999999998E-2</v>
      </c>
      <c r="CL354">
        <v>0.87700869999999997</v>
      </c>
      <c r="CM354">
        <v>25.275490000000001</v>
      </c>
      <c r="CN354" s="1">
        <v>3.6561379999999997E-2</v>
      </c>
      <c r="CO354">
        <v>1.308079</v>
      </c>
      <c r="CP354">
        <v>0.87957099999999999</v>
      </c>
      <c r="CQ354">
        <v>24.97898</v>
      </c>
      <c r="CR354">
        <v>0.68180529999999995</v>
      </c>
      <c r="CS354">
        <v>24.359459999999999</v>
      </c>
      <c r="CT354">
        <v>0.88225019999999998</v>
      </c>
      <c r="CU354">
        <v>24.5977</v>
      </c>
      <c r="CV354">
        <v>5.0877749999999997</v>
      </c>
      <c r="CW354">
        <v>181.47900000000001</v>
      </c>
      <c r="CX354">
        <v>0.88522009999999995</v>
      </c>
      <c r="CY354">
        <v>24.313230000000001</v>
      </c>
      <c r="CZ354">
        <v>17.39968</v>
      </c>
      <c r="DA354">
        <v>619.35799999999995</v>
      </c>
      <c r="DB354">
        <v>0.88893990000000001</v>
      </c>
      <c r="DC354">
        <v>24.524539999999998</v>
      </c>
      <c r="DD354">
        <v>30.25648</v>
      </c>
      <c r="DE354">
        <v>1073.796</v>
      </c>
      <c r="DF354">
        <v>0.89336669999999996</v>
      </c>
      <c r="DG354">
        <v>24.975539999999999</v>
      </c>
      <c r="DH354">
        <v>29.098669999999998</v>
      </c>
      <c r="DI354">
        <v>1028.8209999999999</v>
      </c>
      <c r="DJ354">
        <v>0.89833689999999999</v>
      </c>
      <c r="DK354">
        <v>25.524360000000001</v>
      </c>
      <c r="DL354">
        <v>16.563610000000001</v>
      </c>
      <c r="DM354">
        <v>583.03769999999997</v>
      </c>
      <c r="DN354">
        <v>0.90355620000000003</v>
      </c>
      <c r="DO354">
        <v>25.987010000000001</v>
      </c>
      <c r="DP354">
        <v>5.9238090000000003</v>
      </c>
      <c r="DQ354">
        <v>207.51679999999999</v>
      </c>
      <c r="DR354">
        <v>0.90906180000000003</v>
      </c>
      <c r="DS354">
        <v>26.013439999999999</v>
      </c>
      <c r="DT354">
        <v>1.4044270000000001</v>
      </c>
      <c r="DU354">
        <v>48.945480000000003</v>
      </c>
      <c r="DV354">
        <v>0.91463689999999997</v>
      </c>
      <c r="DW354">
        <v>25.768899999999999</v>
      </c>
      <c r="DX354">
        <v>0.23517579999999999</v>
      </c>
      <c r="DY354">
        <v>8.1533979999999993</v>
      </c>
      <c r="DZ354">
        <v>0.92264159999999995</v>
      </c>
      <c r="EA354">
        <v>25.481120000000001</v>
      </c>
      <c r="EB354" s="1">
        <v>3.3236080000000001E-2</v>
      </c>
      <c r="EC354">
        <v>1.142547</v>
      </c>
      <c r="ED354">
        <v>0.93092810000000004</v>
      </c>
      <c r="EE354">
        <v>25.296379999999999</v>
      </c>
      <c r="EF354" s="1">
        <v>7.8310959999999992E-3</v>
      </c>
      <c r="EG354">
        <v>0.2669279</v>
      </c>
      <c r="EH354">
        <v>0.93924280000000004</v>
      </c>
      <c r="EI354">
        <v>25.501380000000001</v>
      </c>
      <c r="EJ354" s="1">
        <v>4.761927E-3</v>
      </c>
      <c r="EK354">
        <v>0.16118479999999999</v>
      </c>
      <c r="EL354">
        <v>0.94765520000000003</v>
      </c>
      <c r="EM354">
        <v>26.047879999999999</v>
      </c>
      <c r="EN354" s="1">
        <v>3.8765840000000002E-3</v>
      </c>
      <c r="EO354">
        <v>0.13029180000000001</v>
      </c>
      <c r="EP354">
        <v>0.95609</v>
      </c>
      <c r="EQ354">
        <v>26.699670000000001</v>
      </c>
      <c r="ER354" s="1">
        <v>3.2647029999999999E-3</v>
      </c>
      <c r="ES354">
        <v>0.10897320000000001</v>
      </c>
      <c r="ET354">
        <v>0.96458719999999998</v>
      </c>
      <c r="EU354">
        <v>27.170300000000001</v>
      </c>
      <c r="EV354" s="1">
        <v>2.7696610000000001E-3</v>
      </c>
      <c r="EW354" s="1">
        <v>9.1824550000000005E-2</v>
      </c>
      <c r="EX354">
        <v>0.97301329999999997</v>
      </c>
      <c r="EY354">
        <v>27.10493</v>
      </c>
      <c r="EZ354" s="1">
        <v>2.3634609999999999E-3</v>
      </c>
      <c r="FA354" s="1">
        <v>7.7834630000000002E-2</v>
      </c>
      <c r="FB354">
        <v>0.98146750000000005</v>
      </c>
      <c r="FC354">
        <v>26.68618</v>
      </c>
      <c r="FD354" s="1">
        <v>2.0307200000000002E-3</v>
      </c>
      <c r="FE354" s="1">
        <v>6.6434179999999995E-2</v>
      </c>
      <c r="FF354">
        <v>0.99066549999999998</v>
      </c>
      <c r="FG354">
        <v>26.185970000000001</v>
      </c>
      <c r="FH354" s="1">
        <v>1.7577420000000001E-3</v>
      </c>
      <c r="FI354" s="1">
        <v>5.7088489999999999E-2</v>
      </c>
      <c r="FJ354">
        <v>1.0012760000000001</v>
      </c>
      <c r="FK354">
        <v>25.79213</v>
      </c>
      <c r="FL354" s="1">
        <v>1.532956E-3</v>
      </c>
      <c r="FM354" s="1">
        <v>4.938377E-2</v>
      </c>
      <c r="FN354">
        <v>1.011471</v>
      </c>
      <c r="FO354">
        <v>25.934999999999999</v>
      </c>
      <c r="FP354" s="1">
        <v>1.3466039999999999E-3</v>
      </c>
      <c r="FQ354">
        <v>4.3048500000000003E-2</v>
      </c>
      <c r="FR354">
        <v>1.021563</v>
      </c>
      <c r="FS354">
        <v>26.351870000000002</v>
      </c>
      <c r="FT354" s="1">
        <v>1.190927E-3</v>
      </c>
      <c r="FU354" s="1">
        <v>3.7788090000000003E-2</v>
      </c>
      <c r="FV354">
        <v>1.0314540000000001</v>
      </c>
      <c r="FW354">
        <v>26.690069999999999</v>
      </c>
      <c r="FX354" s="1">
        <v>1.0598579999999999E-3</v>
      </c>
      <c r="FY354" s="1">
        <v>3.3385129999999999E-2</v>
      </c>
      <c r="FZ354">
        <v>1.0415810000000001</v>
      </c>
      <c r="GA354">
        <v>26.841270000000002</v>
      </c>
      <c r="GB354" s="1">
        <v>9.4916529999999996E-4</v>
      </c>
      <c r="GC354">
        <v>2.9679299999999999E-2</v>
      </c>
      <c r="GD354">
        <v>1.0517289999999999</v>
      </c>
      <c r="GE354">
        <v>26.627310000000001</v>
      </c>
      <c r="GF354" s="1">
        <v>8.5585649999999995E-4</v>
      </c>
      <c r="GG354" s="1">
        <v>2.6567489999999999E-2</v>
      </c>
      <c r="GH354">
        <v>1.0618350000000001</v>
      </c>
      <c r="GI354">
        <v>26.3338</v>
      </c>
      <c r="GJ354" s="1">
        <v>7.7741889999999997E-4</v>
      </c>
      <c r="GK354" s="1">
        <v>2.3960780000000001E-2</v>
      </c>
      <c r="GL354">
        <v>1.072133</v>
      </c>
      <c r="GM354">
        <v>26.044589999999999</v>
      </c>
      <c r="GN354" s="1">
        <v>7.1132309999999996E-4</v>
      </c>
      <c r="GO354" s="1">
        <v>2.1765690000000001E-2</v>
      </c>
      <c r="GP354">
        <v>1.0826370000000001</v>
      </c>
      <c r="GQ354">
        <v>25.860199999999999</v>
      </c>
      <c r="GR354" s="1">
        <v>6.5507650000000005E-4</v>
      </c>
      <c r="GS354" s="1">
        <v>1.9900250000000001E-2</v>
      </c>
      <c r="GT354">
        <v>1.093019</v>
      </c>
      <c r="GU354">
        <v>25.731069999999999</v>
      </c>
      <c r="GV354" s="1">
        <v>6.0649870000000004E-4</v>
      </c>
      <c r="GW354">
        <v>1.8294500000000002E-2</v>
      </c>
      <c r="GX354">
        <v>1.103197</v>
      </c>
      <c r="GY354">
        <v>25.942820000000001</v>
      </c>
      <c r="GZ354" s="1">
        <v>5.6460359999999999E-4</v>
      </c>
      <c r="HA354" s="1">
        <v>1.691494E-2</v>
      </c>
      <c r="HB354">
        <v>1.113272</v>
      </c>
      <c r="HC354">
        <v>26.409120000000001</v>
      </c>
      <c r="HD354" s="1">
        <v>5.2846969999999997E-4</v>
      </c>
      <c r="HE354" s="1">
        <v>1.572579E-2</v>
      </c>
      <c r="HF354">
        <v>1.123348</v>
      </c>
      <c r="HG354">
        <v>26.848389999999998</v>
      </c>
      <c r="HH354" s="1">
        <v>4.9677659999999998E-4</v>
      </c>
      <c r="HI354">
        <v>1.46848E-2</v>
      </c>
      <c r="HJ354">
        <v>1.1335329999999999</v>
      </c>
      <c r="HK354">
        <v>26.828800000000001</v>
      </c>
      <c r="HL354" s="1">
        <v>4.6873109999999999E-4</v>
      </c>
      <c r="HM354" s="1">
        <v>1.376351E-2</v>
      </c>
      <c r="HN354">
        <v>1.1437189999999999</v>
      </c>
      <c r="HO354">
        <v>26.335830000000001</v>
      </c>
      <c r="HP354" s="1">
        <v>4.439364E-4</v>
      </c>
      <c r="HQ354" s="1">
        <v>1.2950720000000001E-2</v>
      </c>
      <c r="HR354">
        <v>1.1517200000000001</v>
      </c>
      <c r="HS354">
        <v>25.73536</v>
      </c>
      <c r="HT354" s="1">
        <v>4.218693E-4</v>
      </c>
      <c r="HU354" s="1">
        <v>1.2231830000000001E-2</v>
      </c>
      <c r="HV354">
        <v>1.1532359999999999</v>
      </c>
      <c r="HW354">
        <v>25.215050000000002</v>
      </c>
      <c r="HX354" s="1">
        <v>4.0189110000000001E-4</v>
      </c>
      <c r="HY354" s="1">
        <v>1.1594119999999999E-2</v>
      </c>
      <c r="HZ354">
        <v>1.154703</v>
      </c>
      <c r="IA354">
        <v>25.174579999999999</v>
      </c>
      <c r="IB354" s="1">
        <v>3.8352599999999997E-4</v>
      </c>
      <c r="IC354" s="1">
        <v>1.1010580000000001E-2</v>
      </c>
      <c r="ID354">
        <v>1.155996</v>
      </c>
      <c r="IE354">
        <v>25.529250000000001</v>
      </c>
      <c r="IF354" s="1">
        <v>3.6675020000000001E-4</v>
      </c>
      <c r="IG354" s="1">
        <v>1.048144E-2</v>
      </c>
      <c r="IH354">
        <v>1.1573059999999999</v>
      </c>
      <c r="II354">
        <v>26.002079999999999</v>
      </c>
      <c r="IJ354" s="1">
        <v>3.514751E-4</v>
      </c>
      <c r="IK354" s="1">
        <v>1.0012470000000001E-2</v>
      </c>
      <c r="IL354">
        <v>1.1585529999999999</v>
      </c>
      <c r="IM354">
        <v>26.30631</v>
      </c>
      <c r="IN354" s="1">
        <v>3.3743290000000001E-4</v>
      </c>
      <c r="IO354" s="1">
        <v>9.5909649999999999E-3</v>
      </c>
      <c r="IP354">
        <v>1.1589149999999999</v>
      </c>
      <c r="IQ354">
        <v>26.148820000000001</v>
      </c>
      <c r="IR354" s="1">
        <v>3.2447329999999998E-4</v>
      </c>
      <c r="IS354" s="1">
        <v>9.2120819999999999E-3</v>
      </c>
      <c r="IT354">
        <v>1.1602650000000001</v>
      </c>
      <c r="IU354">
        <v>25.71819</v>
      </c>
      <c r="IV354" s="1">
        <v>3.1287699999999998E-4</v>
      </c>
      <c r="IW354" s="1">
        <v>8.8640739999999996E-3</v>
      </c>
      <c r="IX354">
        <v>1.161729</v>
      </c>
      <c r="IY354">
        <v>25.252199999999998</v>
      </c>
      <c r="IZ354" s="1">
        <v>3.020241E-4</v>
      </c>
      <c r="JA354" s="1">
        <v>8.5362479999999998E-3</v>
      </c>
      <c r="JB354">
        <v>1.163135</v>
      </c>
      <c r="JC354">
        <v>24.97418</v>
      </c>
      <c r="JD354" s="1">
        <v>2.9171550000000002E-4</v>
      </c>
      <c r="JE354" s="1">
        <v>8.2258039999999998E-3</v>
      </c>
      <c r="JF354">
        <v>1.1644099999999999</v>
      </c>
      <c r="JG354">
        <v>25.27975</v>
      </c>
      <c r="JH354" s="1">
        <v>2.8186589999999999E-4</v>
      </c>
      <c r="JI354" s="1">
        <v>7.9301200000000006E-3</v>
      </c>
      <c r="JJ354">
        <v>1.165581</v>
      </c>
      <c r="JK354">
        <v>25.812709999999999</v>
      </c>
      <c r="JL354" s="1">
        <v>2.7255269999999998E-4</v>
      </c>
      <c r="JM354" s="1">
        <v>7.6519889999999997E-3</v>
      </c>
      <c r="JN354">
        <v>1.1666859999999999</v>
      </c>
      <c r="JO354">
        <v>26.26848</v>
      </c>
      <c r="JP354" s="1">
        <v>2.6382149999999997E-4</v>
      </c>
      <c r="JQ354" s="1">
        <v>7.392254E-3</v>
      </c>
      <c r="JR354">
        <v>1.167718</v>
      </c>
      <c r="JS354">
        <v>26.477689999999999</v>
      </c>
      <c r="JT354" s="1">
        <v>2.5554320000000002E-4</v>
      </c>
      <c r="JU354" s="1">
        <v>7.1465890000000001E-3</v>
      </c>
      <c r="JV354">
        <v>1.1687209999999999</v>
      </c>
      <c r="JW354">
        <v>26.414269999999998</v>
      </c>
      <c r="JX354" s="1">
        <v>2.4750999999999999E-4</v>
      </c>
      <c r="JY354" s="1">
        <v>6.9093979999999998E-3</v>
      </c>
      <c r="JZ354">
        <v>1.1696679999999999</v>
      </c>
      <c r="KA354">
        <v>26.056339999999999</v>
      </c>
      <c r="KB354" s="1">
        <v>2.3967380000000001E-4</v>
      </c>
      <c r="KC354" s="1">
        <v>6.6787390000000004E-3</v>
      </c>
      <c r="KD354">
        <v>1.170614</v>
      </c>
      <c r="KE354">
        <v>25.681260000000002</v>
      </c>
      <c r="KF354" s="1">
        <v>2.3205280000000001E-4</v>
      </c>
      <c r="KG354" s="1">
        <v>6.4549940000000004E-3</v>
      </c>
      <c r="KH354">
        <v>1.1715450000000001</v>
      </c>
      <c r="KI354">
        <v>25.39705</v>
      </c>
      <c r="KJ354" s="1">
        <v>2.24787E-4</v>
      </c>
      <c r="KK354" s="1">
        <v>6.2421380000000004E-3</v>
      </c>
      <c r="KL354">
        <v>1.172488</v>
      </c>
      <c r="KM354">
        <v>25.610279999999999</v>
      </c>
      <c r="KN354" s="1">
        <v>2.1797259999999999E-4</v>
      </c>
      <c r="KO354" s="1">
        <v>6.0426860000000002E-3</v>
      </c>
      <c r="KP354">
        <v>1.1734899999999999</v>
      </c>
      <c r="KQ354">
        <v>26.08249</v>
      </c>
      <c r="KR354" s="1">
        <v>2.114404E-4</v>
      </c>
      <c r="KS354" s="1">
        <v>5.8517559999999996E-3</v>
      </c>
      <c r="KT354">
        <v>1.1744920000000001</v>
      </c>
      <c r="KU354">
        <v>26.681010000000001</v>
      </c>
      <c r="KV354" s="1">
        <v>2.0500029999999999E-4</v>
      </c>
      <c r="KW354" s="1">
        <v>5.6689660000000001E-3</v>
      </c>
      <c r="KX354">
        <v>1.1754929999999999</v>
      </c>
      <c r="KY354">
        <v>27.180199999999999</v>
      </c>
      <c r="KZ354" s="1">
        <v>1.987422E-4</v>
      </c>
      <c r="LA354" s="1">
        <v>5.4914359999999997E-3</v>
      </c>
      <c r="LB354">
        <v>1.1764669999999999</v>
      </c>
      <c r="LC354">
        <v>27.238209999999999</v>
      </c>
      <c r="LD354" s="1">
        <v>1.926982E-4</v>
      </c>
      <c r="LE354" s="1">
        <v>5.3201960000000001E-3</v>
      </c>
      <c r="LF354">
        <v>1.177438</v>
      </c>
      <c r="LG354">
        <v>26.91433</v>
      </c>
      <c r="LH354" s="1">
        <v>1.8693179999999999E-4</v>
      </c>
      <c r="LI354" s="1">
        <v>5.1568500000000001E-3</v>
      </c>
      <c r="LJ354">
        <v>1.1783999999999999</v>
      </c>
      <c r="LK354">
        <v>26.47241</v>
      </c>
      <c r="LL354" s="1">
        <v>1.8145650000000001E-4</v>
      </c>
      <c r="LM354" s="1">
        <v>5.0018620000000001E-3</v>
      </c>
      <c r="LN354">
        <v>1.1793530000000001</v>
      </c>
      <c r="LO354">
        <v>26.133700000000001</v>
      </c>
      <c r="LP354" s="1">
        <v>1.7613730000000001E-4</v>
      </c>
      <c r="LQ354" s="1">
        <v>4.8514159999999999E-3</v>
      </c>
      <c r="LR354">
        <v>1.180237</v>
      </c>
      <c r="LS354">
        <v>26.425609999999999</v>
      </c>
      <c r="LT354" s="1">
        <v>1.710088E-4</v>
      </c>
      <c r="LU354" s="1">
        <v>4.7068750000000001E-3</v>
      </c>
      <c r="LV354">
        <v>1.1810529999999999</v>
      </c>
      <c r="LW354">
        <v>27.043369999999999</v>
      </c>
      <c r="LX354" s="1">
        <v>1.6605290000000001E-4</v>
      </c>
      <c r="LY354" s="1">
        <v>4.5673470000000002E-3</v>
      </c>
      <c r="LZ354">
        <v>1.1819040000000001</v>
      </c>
      <c r="MA354">
        <v>27.736270000000001</v>
      </c>
      <c r="MB354" s="1">
        <v>1.6119140000000001E-4</v>
      </c>
      <c r="MC354" s="1">
        <v>4.4305710000000003E-3</v>
      </c>
      <c r="MD354">
        <v>1.182733</v>
      </c>
      <c r="ME354">
        <v>28.303039999999999</v>
      </c>
      <c r="MF354" s="1">
        <v>1.5659150000000001E-4</v>
      </c>
      <c r="MG354" s="1">
        <v>4.3012550000000004E-3</v>
      </c>
      <c r="MH354">
        <v>1.183511</v>
      </c>
      <c r="MI354">
        <v>28.381599999999999</v>
      </c>
      <c r="MJ354" s="1">
        <v>1.521456E-4</v>
      </c>
      <c r="MK354" s="1">
        <v>4.1765719999999999E-3</v>
      </c>
      <c r="ML354">
        <v>1.1842699999999999</v>
      </c>
      <c r="MM354">
        <v>28.100449999999999</v>
      </c>
      <c r="MN354" s="1">
        <v>1.478494E-4</v>
      </c>
      <c r="MO354" s="1">
        <v>4.0559949999999997E-3</v>
      </c>
      <c r="MP354">
        <v>1.1850609999999999</v>
      </c>
      <c r="MQ354">
        <v>27.696999999999999</v>
      </c>
      <c r="MR354" s="1">
        <v>1.437749E-4</v>
      </c>
      <c r="MS354" s="1">
        <v>3.9416750000000004E-3</v>
      </c>
      <c r="MT354">
        <v>1.1858010000000001</v>
      </c>
      <c r="MU354">
        <v>27.35408</v>
      </c>
      <c r="MV354" s="1">
        <v>1.399084E-4</v>
      </c>
      <c r="MW354" s="1">
        <v>3.8333009999999999E-3</v>
      </c>
      <c r="MX354">
        <v>1.186588</v>
      </c>
      <c r="MY354">
        <v>27.184470000000001</v>
      </c>
      <c r="MZ354" s="1">
        <v>1.3612429999999999E-4</v>
      </c>
      <c r="NA354" s="1">
        <v>3.7273139999999998E-3</v>
      </c>
      <c r="NB354">
        <v>1.1873849999999999</v>
      </c>
      <c r="NC354">
        <v>27.329940000000001</v>
      </c>
      <c r="ND354" s="1">
        <v>1.3245379999999999E-4</v>
      </c>
      <c r="NE354" s="1">
        <v>3.6243600000000001E-3</v>
      </c>
      <c r="NF354">
        <v>1.188202</v>
      </c>
      <c r="NG354">
        <v>27.7607</v>
      </c>
      <c r="NH354" s="1">
        <v>1.289714E-4</v>
      </c>
      <c r="NI354" s="1">
        <v>3.526806E-3</v>
      </c>
      <c r="NJ354">
        <v>1.1890179999999999</v>
      </c>
      <c r="NK354">
        <v>27.928059999999999</v>
      </c>
      <c r="NL354" s="1">
        <v>1.256459E-4</v>
      </c>
      <c r="NM354" s="1">
        <v>3.4335400000000001E-3</v>
      </c>
      <c r="NN354">
        <v>1.1898880000000001</v>
      </c>
      <c r="NO354">
        <v>27.724309999999999</v>
      </c>
      <c r="NP354" s="1">
        <v>1.222741E-4</v>
      </c>
      <c r="NQ354" s="1">
        <v>3.3390680000000002E-3</v>
      </c>
      <c r="NR354">
        <v>1.190731</v>
      </c>
      <c r="NS354">
        <v>27.36703</v>
      </c>
      <c r="NT354" s="1">
        <v>1.1893180000000001E-4</v>
      </c>
      <c r="NU354">
        <v>3.2456E-3</v>
      </c>
      <c r="NV354">
        <v>1.1916199999999999</v>
      </c>
      <c r="NW354">
        <v>26.982510000000001</v>
      </c>
      <c r="NX354" s="1">
        <v>1.1565389999999999E-4</v>
      </c>
      <c r="NY354" s="1">
        <v>3.1537789999999998E-3</v>
      </c>
      <c r="NZ354">
        <v>1.19248</v>
      </c>
      <c r="OA354">
        <v>26.65945</v>
      </c>
      <c r="OB354" s="1">
        <v>1.1248599999999999E-4</v>
      </c>
      <c r="OC354" s="1">
        <v>3.065239E-3</v>
      </c>
      <c r="OD354">
        <v>1.1933609999999999</v>
      </c>
      <c r="OE354">
        <v>26.839079999999999</v>
      </c>
      <c r="OF354" s="1">
        <v>1.094555E-4</v>
      </c>
      <c r="OG354" s="1">
        <v>2.9805790000000001E-3</v>
      </c>
      <c r="OH354">
        <v>1.1942379999999999</v>
      </c>
      <c r="OI354">
        <v>27.35791</v>
      </c>
      <c r="OJ354" s="1">
        <v>1.065405E-4</v>
      </c>
      <c r="OK354" s="1">
        <v>2.8990790000000002E-3</v>
      </c>
    </row>
    <row r="355" spans="1:401" x14ac:dyDescent="0.35">
      <c r="A355">
        <v>361</v>
      </c>
      <c r="B355" t="s">
        <v>4</v>
      </c>
      <c r="C355" t="s">
        <v>181</v>
      </c>
      <c r="D355" t="s">
        <v>1164</v>
      </c>
      <c r="E355">
        <v>280.07459999999998</v>
      </c>
      <c r="F355">
        <v>0.82113789999999998</v>
      </c>
      <c r="G355">
        <v>26.73461</v>
      </c>
      <c r="H355">
        <v>0</v>
      </c>
      <c r="I355">
        <v>0</v>
      </c>
      <c r="J355">
        <v>0.82264879999999996</v>
      </c>
      <c r="K355">
        <v>26.6251</v>
      </c>
      <c r="L355">
        <v>0</v>
      </c>
      <c r="M355">
        <v>0</v>
      </c>
      <c r="N355">
        <v>0.82371490000000003</v>
      </c>
      <c r="O355">
        <v>26.54053</v>
      </c>
      <c r="P355">
        <v>0</v>
      </c>
      <c r="Q355">
        <v>0</v>
      </c>
      <c r="R355">
        <v>0.82455889999999998</v>
      </c>
      <c r="S355">
        <v>26.39583</v>
      </c>
      <c r="T355">
        <v>0</v>
      </c>
      <c r="U355">
        <v>0</v>
      </c>
      <c r="V355">
        <v>0.82522980000000001</v>
      </c>
      <c r="W355">
        <v>26.297899999999998</v>
      </c>
      <c r="X355">
        <v>0</v>
      </c>
      <c r="Y355">
        <v>0</v>
      </c>
      <c r="Z355">
        <v>0.82573779999999997</v>
      </c>
      <c r="AA355">
        <v>26.020700000000001</v>
      </c>
      <c r="AB355">
        <v>0</v>
      </c>
      <c r="AC355">
        <v>0</v>
      </c>
      <c r="AD355">
        <v>0.82612479999999999</v>
      </c>
      <c r="AE355">
        <v>25.61392</v>
      </c>
      <c r="AF355">
        <v>0</v>
      </c>
      <c r="AG355">
        <v>0</v>
      </c>
      <c r="AH355">
        <v>0.8264553</v>
      </c>
      <c r="AI355">
        <v>25.222519999999999</v>
      </c>
      <c r="AJ355">
        <v>0</v>
      </c>
      <c r="AK355">
        <v>0</v>
      </c>
      <c r="AL355">
        <v>0.82664009999999999</v>
      </c>
      <c r="AM355">
        <v>24.979189999999999</v>
      </c>
      <c r="AN355">
        <v>0</v>
      </c>
      <c r="AO355">
        <v>0</v>
      </c>
      <c r="AP355">
        <v>0.82667630000000003</v>
      </c>
      <c r="AQ355">
        <v>25.195039999999999</v>
      </c>
      <c r="AR355">
        <v>0</v>
      </c>
      <c r="AS355">
        <v>0</v>
      </c>
      <c r="AT355">
        <v>0.82656629999999998</v>
      </c>
      <c r="AU355">
        <v>25.72653</v>
      </c>
      <c r="AV355">
        <v>0</v>
      </c>
      <c r="AW355">
        <v>0</v>
      </c>
      <c r="AX355">
        <v>0.82636149999999997</v>
      </c>
      <c r="AY355">
        <v>26.183810000000001</v>
      </c>
      <c r="AZ355">
        <v>0</v>
      </c>
      <c r="BA355">
        <v>0</v>
      </c>
      <c r="BB355">
        <v>0.82611999999999997</v>
      </c>
      <c r="BC355">
        <v>26.454429999999999</v>
      </c>
      <c r="BD355">
        <v>0</v>
      </c>
      <c r="BE355">
        <v>0</v>
      </c>
      <c r="BF355">
        <v>0.8258219</v>
      </c>
      <c r="BG355">
        <v>26.306049999999999</v>
      </c>
      <c r="BH355">
        <v>0</v>
      </c>
      <c r="BI355">
        <v>0</v>
      </c>
      <c r="BJ355">
        <v>0.82550599999999996</v>
      </c>
      <c r="BK355">
        <v>25.762149999999998</v>
      </c>
      <c r="BL355">
        <v>0</v>
      </c>
      <c r="BM355">
        <v>0</v>
      </c>
      <c r="BN355">
        <v>0.82520099999999996</v>
      </c>
      <c r="BO355">
        <v>25.120329999999999</v>
      </c>
      <c r="BP355" s="1">
        <v>6.0167270000000003E-33</v>
      </c>
      <c r="BQ355" s="1">
        <v>1.308959E-30</v>
      </c>
      <c r="BR355">
        <v>0.82497690000000001</v>
      </c>
      <c r="BS355">
        <v>24.565919999999998</v>
      </c>
      <c r="BT355" s="1">
        <v>9.9689449999999997E-23</v>
      </c>
      <c r="BU355" s="1">
        <v>2.5469209999999999E-20</v>
      </c>
      <c r="BV355">
        <v>0.8250923</v>
      </c>
      <c r="BW355">
        <v>24.458210000000001</v>
      </c>
      <c r="BX355" s="1">
        <v>1.51048E-14</v>
      </c>
      <c r="BY355" s="1">
        <v>3.6656420000000001E-12</v>
      </c>
      <c r="BZ355">
        <v>0.82544960000000001</v>
      </c>
      <c r="CA355">
        <v>24.685829999999999</v>
      </c>
      <c r="CB355" s="1">
        <v>1.7404279999999999E-9</v>
      </c>
      <c r="CC355" s="1">
        <v>4.5732789999999999E-7</v>
      </c>
      <c r="CD355">
        <v>0.82598289999999996</v>
      </c>
      <c r="CE355">
        <v>24.971609999999998</v>
      </c>
      <c r="CF355" s="1">
        <v>2.8077670000000002E-6</v>
      </c>
      <c r="CG355" s="1">
        <v>7.5771379999999998E-4</v>
      </c>
      <c r="CH355">
        <v>0.82661430000000002</v>
      </c>
      <c r="CI355">
        <v>25.279499999999999</v>
      </c>
      <c r="CJ355" s="1">
        <v>6.4266970000000003E-4</v>
      </c>
      <c r="CK355">
        <v>0.17644470000000001</v>
      </c>
      <c r="CL355">
        <v>0.8277854</v>
      </c>
      <c r="CM355">
        <v>25.281459999999999</v>
      </c>
      <c r="CN355">
        <v>3.62472E-2</v>
      </c>
      <c r="CO355">
        <v>10.083030000000001</v>
      </c>
      <c r="CP355">
        <v>0.83047530000000003</v>
      </c>
      <c r="CQ355">
        <v>24.9864</v>
      </c>
      <c r="CR355">
        <v>0.67771859999999995</v>
      </c>
      <c r="CS355">
        <v>190.21879999999999</v>
      </c>
      <c r="CT355">
        <v>0.83328880000000005</v>
      </c>
      <c r="CU355">
        <v>24.60632</v>
      </c>
      <c r="CV355">
        <v>5.068136</v>
      </c>
      <c r="CW355">
        <v>1432.6089999999999</v>
      </c>
      <c r="CX355">
        <v>0.83645029999999998</v>
      </c>
      <c r="CY355">
        <v>24.320830000000001</v>
      </c>
      <c r="CZ355">
        <v>17.36356</v>
      </c>
      <c r="DA355">
        <v>4932.9040000000005</v>
      </c>
      <c r="DB355">
        <v>0.84038650000000004</v>
      </c>
      <c r="DC355">
        <v>24.531970000000001</v>
      </c>
      <c r="DD355">
        <v>30.239740000000001</v>
      </c>
      <c r="DE355">
        <v>8612.5339999999997</v>
      </c>
      <c r="DF355">
        <v>0.84501199999999999</v>
      </c>
      <c r="DG355">
        <v>24.98085</v>
      </c>
      <c r="DH355">
        <v>29.12096</v>
      </c>
      <c r="DI355">
        <v>8293.9269999999997</v>
      </c>
      <c r="DJ355">
        <v>0.85021740000000001</v>
      </c>
      <c r="DK355">
        <v>25.529119999999999</v>
      </c>
      <c r="DL355">
        <v>16.595459999999999</v>
      </c>
      <c r="DM355">
        <v>4716.2470000000003</v>
      </c>
      <c r="DN355">
        <v>0.85574839999999996</v>
      </c>
      <c r="DO355">
        <v>25.99221</v>
      </c>
      <c r="DP355">
        <v>5.9412120000000002</v>
      </c>
      <c r="DQ355">
        <v>1682.0889999999999</v>
      </c>
      <c r="DR355">
        <v>0.86148519999999995</v>
      </c>
      <c r="DS355">
        <v>26.01999</v>
      </c>
      <c r="DT355">
        <v>1.409797</v>
      </c>
      <c r="DU355">
        <v>397.02350000000001</v>
      </c>
      <c r="DV355">
        <v>0.86746880000000004</v>
      </c>
      <c r="DW355">
        <v>25.776620000000001</v>
      </c>
      <c r="DX355">
        <v>0.23623520000000001</v>
      </c>
      <c r="DY355">
        <v>66.068780000000004</v>
      </c>
      <c r="DZ355">
        <v>0.87586489999999995</v>
      </c>
      <c r="EA355">
        <v>25.48883</v>
      </c>
      <c r="EB355" s="1">
        <v>3.338199E-2</v>
      </c>
      <c r="EC355">
        <v>9.1757860000000004</v>
      </c>
      <c r="ED355">
        <v>0.88467899999999999</v>
      </c>
      <c r="EE355">
        <v>25.302980000000002</v>
      </c>
      <c r="EF355" s="1">
        <v>7.8476850000000001E-3</v>
      </c>
      <c r="EG355">
        <v>2.0840350000000001</v>
      </c>
      <c r="EH355">
        <v>0.89355589999999996</v>
      </c>
      <c r="EI355">
        <v>25.506419999999999</v>
      </c>
      <c r="EJ355" s="1">
        <v>4.7650419999999997E-3</v>
      </c>
      <c r="EK355">
        <v>1.228572</v>
      </c>
      <c r="EL355">
        <v>0.90256380000000003</v>
      </c>
      <c r="EM355">
        <v>26.051269999999999</v>
      </c>
      <c r="EN355" s="1">
        <v>3.8783390000000002E-3</v>
      </c>
      <c r="EO355">
        <v>0.97968440000000001</v>
      </c>
      <c r="EP355">
        <v>0.91161890000000001</v>
      </c>
      <c r="EQ355">
        <v>26.703150000000001</v>
      </c>
      <c r="ER355" s="1">
        <v>3.2660990000000002E-3</v>
      </c>
      <c r="ES355">
        <v>0.80915979999999998</v>
      </c>
      <c r="ET355">
        <v>0.92071239999999999</v>
      </c>
      <c r="EU355">
        <v>27.176110000000001</v>
      </c>
      <c r="EV355" s="1">
        <v>2.7708099999999999E-3</v>
      </c>
      <c r="EW355">
        <v>0.67301719999999998</v>
      </c>
      <c r="EX355">
        <v>0.92987319999999996</v>
      </c>
      <c r="EY355">
        <v>27.11337</v>
      </c>
      <c r="EZ355" s="1">
        <v>2.364405E-3</v>
      </c>
      <c r="FA355">
        <v>0.5629149</v>
      </c>
      <c r="FB355">
        <v>0.93902680000000005</v>
      </c>
      <c r="FC355">
        <v>26.695260000000001</v>
      </c>
      <c r="FD355" s="1">
        <v>2.0314970000000002E-3</v>
      </c>
      <c r="FE355">
        <v>0.47396139999999998</v>
      </c>
      <c r="FF355">
        <v>0.94897100000000001</v>
      </c>
      <c r="FG355">
        <v>26.19116</v>
      </c>
      <c r="FH355" s="1">
        <v>1.758382E-3</v>
      </c>
      <c r="FI355">
        <v>0.40266370000000001</v>
      </c>
      <c r="FJ355">
        <v>0.96054079999999997</v>
      </c>
      <c r="FK355">
        <v>25.79589</v>
      </c>
      <c r="FL355" s="1">
        <v>1.5334840000000001E-3</v>
      </c>
      <c r="FM355">
        <v>0.34849419999999998</v>
      </c>
      <c r="FN355">
        <v>0.97166229999999998</v>
      </c>
      <c r="FO355">
        <v>25.936170000000001</v>
      </c>
      <c r="FP355" s="1">
        <v>1.347043E-3</v>
      </c>
      <c r="FQ355">
        <v>0.30395149999999999</v>
      </c>
      <c r="FR355">
        <v>0.98263619999999996</v>
      </c>
      <c r="FS355">
        <v>26.35126</v>
      </c>
      <c r="FT355" s="1">
        <v>1.1912960000000001E-3</v>
      </c>
      <c r="FU355">
        <v>0.26695380000000002</v>
      </c>
      <c r="FV355">
        <v>0.99363639999999998</v>
      </c>
      <c r="FW355">
        <v>26.689409999999999</v>
      </c>
      <c r="FX355" s="1">
        <v>1.0601709999999999E-3</v>
      </c>
      <c r="FY355">
        <v>0.2359637</v>
      </c>
      <c r="FZ355">
        <v>1.0047839999999999</v>
      </c>
      <c r="GA355">
        <v>26.843579999999999</v>
      </c>
      <c r="GB355" s="1">
        <v>9.4943019999999998E-4</v>
      </c>
      <c r="GC355">
        <v>0.20988190000000001</v>
      </c>
      <c r="GD355">
        <v>1.016059</v>
      </c>
      <c r="GE355">
        <v>26.630549999999999</v>
      </c>
      <c r="GF355" s="1">
        <v>8.5608039999999998E-4</v>
      </c>
      <c r="GG355">
        <v>0.1879681</v>
      </c>
      <c r="GH355">
        <v>1.027253</v>
      </c>
      <c r="GI355">
        <v>26.338259999999998</v>
      </c>
      <c r="GJ355" s="1">
        <v>7.7760760000000003E-4</v>
      </c>
      <c r="GK355">
        <v>0.16961290000000001</v>
      </c>
      <c r="GL355">
        <v>1.0387630000000001</v>
      </c>
      <c r="GM355">
        <v>26.04814</v>
      </c>
      <c r="GN355" s="1">
        <v>7.1148360000000005E-4</v>
      </c>
      <c r="GO355">
        <v>0.15414919999999999</v>
      </c>
      <c r="GP355">
        <v>1.0504599999999999</v>
      </c>
      <c r="GQ355">
        <v>25.862870000000001</v>
      </c>
      <c r="GR355" s="1">
        <v>6.5521500000000001E-4</v>
      </c>
      <c r="GS355">
        <v>0.1410129</v>
      </c>
      <c r="GT355">
        <v>1.0621449999999999</v>
      </c>
      <c r="GU355">
        <v>25.732669999999999</v>
      </c>
      <c r="GV355" s="1">
        <v>6.0661910000000001E-4</v>
      </c>
      <c r="GW355">
        <v>0.12970119999999999</v>
      </c>
      <c r="GX355">
        <v>1.0735539999999999</v>
      </c>
      <c r="GY355">
        <v>25.942779999999999</v>
      </c>
      <c r="GZ355" s="1">
        <v>5.6470749999999997E-4</v>
      </c>
      <c r="HA355">
        <v>0.1199808</v>
      </c>
      <c r="HB355">
        <v>1.0849690000000001</v>
      </c>
      <c r="HC355">
        <v>26.4086</v>
      </c>
      <c r="HD355" s="1">
        <v>5.285604E-4</v>
      </c>
      <c r="HE355">
        <v>0.1116019</v>
      </c>
      <c r="HF355">
        <v>1.0964179999999999</v>
      </c>
      <c r="HG355">
        <v>26.848949999999999</v>
      </c>
      <c r="HH355" s="1">
        <v>4.9685720000000003E-4</v>
      </c>
      <c r="HI355">
        <v>0.1042655</v>
      </c>
      <c r="HJ355">
        <v>1.1081030000000001</v>
      </c>
      <c r="HK355">
        <v>26.833079999999999</v>
      </c>
      <c r="HL355" s="1">
        <v>4.6880279999999999E-4</v>
      </c>
      <c r="HM355" s="1">
        <v>9.7769540000000002E-2</v>
      </c>
      <c r="HN355">
        <v>1.1195649999999999</v>
      </c>
      <c r="HO355">
        <v>26.3416</v>
      </c>
      <c r="HP355" s="1">
        <v>4.4400009999999998E-4</v>
      </c>
      <c r="HQ355" s="1">
        <v>9.2043330000000007E-2</v>
      </c>
      <c r="HR355">
        <v>1.1311439999999999</v>
      </c>
      <c r="HS355">
        <v>25.741969999999998</v>
      </c>
      <c r="HT355" s="1">
        <v>4.2192469999999998E-4</v>
      </c>
      <c r="HU355" s="1">
        <v>8.6949120000000005E-2</v>
      </c>
      <c r="HV355">
        <v>1.142595</v>
      </c>
      <c r="HW355">
        <v>25.219840000000001</v>
      </c>
      <c r="HX355" s="1">
        <v>4.0194100000000001E-4</v>
      </c>
      <c r="HY355" s="1">
        <v>8.2351830000000001E-2</v>
      </c>
      <c r="HZ355">
        <v>1.1538109999999999</v>
      </c>
      <c r="IA355">
        <v>25.176020000000001</v>
      </c>
      <c r="IB355" s="1">
        <v>3.8357069999999998E-4</v>
      </c>
      <c r="IC355">
        <v>7.8147599999999998E-2</v>
      </c>
      <c r="ID355">
        <v>1.1644110000000001</v>
      </c>
      <c r="IE355">
        <v>25.52787</v>
      </c>
      <c r="IF355" s="1">
        <v>3.6679010000000001E-4</v>
      </c>
      <c r="IG355" s="1">
        <v>7.4340489999999995E-2</v>
      </c>
      <c r="IH355">
        <v>1.1696</v>
      </c>
      <c r="II355">
        <v>26.00028</v>
      </c>
      <c r="IJ355" s="1">
        <v>3.5151060000000002E-4</v>
      </c>
      <c r="IK355" s="1">
        <v>7.1041789999999994E-2</v>
      </c>
      <c r="IL355">
        <v>1.170833</v>
      </c>
      <c r="IM355">
        <v>26.306380000000001</v>
      </c>
      <c r="IN355" s="1">
        <v>3.3746550000000002E-4</v>
      </c>
      <c r="IO355" s="1">
        <v>6.8132929999999994E-2</v>
      </c>
      <c r="IP355">
        <v>1.1711659999999999</v>
      </c>
      <c r="IQ355">
        <v>26.152609999999999</v>
      </c>
      <c r="IR355" s="1">
        <v>3.2450250000000001E-4</v>
      </c>
      <c r="IS355" s="1">
        <v>6.5497109999999997E-2</v>
      </c>
      <c r="IT355">
        <v>1.172499</v>
      </c>
      <c r="IU355">
        <v>25.72325</v>
      </c>
      <c r="IV355" s="1">
        <v>3.1290469999999999E-4</v>
      </c>
      <c r="IW355" s="1">
        <v>6.3082680000000002E-2</v>
      </c>
      <c r="IX355">
        <v>1.17397</v>
      </c>
      <c r="IY355">
        <v>25.256779999999999</v>
      </c>
      <c r="IZ355" s="1">
        <v>3.0205059999999998E-4</v>
      </c>
      <c r="JA355" s="1">
        <v>6.081951E-2</v>
      </c>
      <c r="JB355">
        <v>1.175335</v>
      </c>
      <c r="JC355">
        <v>24.9758</v>
      </c>
      <c r="JD355" s="1">
        <v>2.9174099999999998E-4</v>
      </c>
      <c r="JE355" s="1">
        <v>5.867708E-2</v>
      </c>
      <c r="JF355">
        <v>1.176612</v>
      </c>
      <c r="JG355">
        <v>25.279209999999999</v>
      </c>
      <c r="JH355" s="1">
        <v>2.8188909999999999E-4</v>
      </c>
      <c r="JI355" s="1">
        <v>5.6633969999999999E-2</v>
      </c>
      <c r="JJ355">
        <v>1.1777409999999999</v>
      </c>
      <c r="JK355">
        <v>25.810790000000001</v>
      </c>
      <c r="JL355" s="1">
        <v>2.7257429999999998E-4</v>
      </c>
      <c r="JM355" s="1">
        <v>5.4709430000000003E-2</v>
      </c>
      <c r="JN355">
        <v>1.17882</v>
      </c>
      <c r="JO355">
        <v>26.267130000000002</v>
      </c>
      <c r="JP355" s="1">
        <v>2.6384180000000001E-4</v>
      </c>
      <c r="JQ355" s="1">
        <v>5.2909789999999998E-2</v>
      </c>
      <c r="JR355">
        <v>1.179827</v>
      </c>
      <c r="JS355">
        <v>26.478259999999999</v>
      </c>
      <c r="JT355" s="1">
        <v>2.5556260000000002E-4</v>
      </c>
      <c r="JU355" s="1">
        <v>5.1205019999999997E-2</v>
      </c>
      <c r="JV355">
        <v>1.1808209999999999</v>
      </c>
      <c r="JW355">
        <v>26.417100000000001</v>
      </c>
      <c r="JX355" s="1">
        <v>2.4752880000000001E-4</v>
      </c>
      <c r="JY355">
        <v>4.9555500000000002E-2</v>
      </c>
      <c r="JZ355">
        <v>1.1817599999999999</v>
      </c>
      <c r="KA355">
        <v>26.059979999999999</v>
      </c>
      <c r="KB355" s="1">
        <v>2.3969209999999999E-4</v>
      </c>
      <c r="KC355" s="1">
        <v>4.7947860000000002E-2</v>
      </c>
      <c r="KD355">
        <v>1.182698</v>
      </c>
      <c r="KE355">
        <v>25.684830000000002</v>
      </c>
      <c r="KF355" s="1">
        <v>2.3207039999999999E-4</v>
      </c>
      <c r="KG355" s="1">
        <v>4.6387009999999999E-2</v>
      </c>
      <c r="KH355">
        <v>1.1836070000000001</v>
      </c>
      <c r="KI355">
        <v>25.399280000000001</v>
      </c>
      <c r="KJ355" s="1">
        <v>2.2480349999999999E-4</v>
      </c>
      <c r="KK355" s="1">
        <v>4.4900530000000001E-2</v>
      </c>
      <c r="KL355">
        <v>1.1845110000000001</v>
      </c>
      <c r="KM355">
        <v>25.610499999999998</v>
      </c>
      <c r="KN355" s="1">
        <v>2.1798809999999999E-4</v>
      </c>
      <c r="KO355" s="1">
        <v>4.3506339999999998E-2</v>
      </c>
      <c r="KP355">
        <v>1.185505</v>
      </c>
      <c r="KQ355">
        <v>26.080729999999999</v>
      </c>
      <c r="KR355" s="1">
        <v>2.1145539999999999E-4</v>
      </c>
      <c r="KS355" s="1">
        <v>4.2166490000000001E-2</v>
      </c>
      <c r="KT355">
        <v>1.186483</v>
      </c>
      <c r="KU355">
        <v>26.678999999999998</v>
      </c>
      <c r="KV355" s="1">
        <v>2.0501499999999999E-4</v>
      </c>
      <c r="KW355" s="1">
        <v>4.084923E-2</v>
      </c>
      <c r="KX355">
        <v>1.18746</v>
      </c>
      <c r="KY355">
        <v>27.179110000000001</v>
      </c>
      <c r="KZ355" s="1">
        <v>1.9875639999999999E-4</v>
      </c>
      <c r="LA355" s="1">
        <v>3.9569269999999997E-2</v>
      </c>
      <c r="LB355">
        <v>1.1884079999999999</v>
      </c>
      <c r="LC355">
        <v>27.239909999999998</v>
      </c>
      <c r="LD355" s="1">
        <v>1.9271189999999999E-4</v>
      </c>
      <c r="LE355" s="1">
        <v>3.8334930000000003E-2</v>
      </c>
      <c r="LF355">
        <v>1.18937</v>
      </c>
      <c r="LG355">
        <v>26.918019999999999</v>
      </c>
      <c r="LH355" s="1">
        <v>1.8694480000000001E-4</v>
      </c>
      <c r="LI355" s="1">
        <v>3.7157460000000003E-2</v>
      </c>
      <c r="LJ355">
        <v>1.1903220000000001</v>
      </c>
      <c r="LK355">
        <v>26.476790000000001</v>
      </c>
      <c r="LL355" s="1">
        <v>1.8146899999999999E-4</v>
      </c>
      <c r="LM355" s="1">
        <v>3.6039889999999998E-2</v>
      </c>
      <c r="LN355">
        <v>1.191249</v>
      </c>
      <c r="LO355">
        <v>26.136279999999999</v>
      </c>
      <c r="LP355" s="1">
        <v>1.7614940000000001E-4</v>
      </c>
      <c r="LQ355" s="1">
        <v>3.495554E-2</v>
      </c>
      <c r="LR355">
        <v>1.1920919999999999</v>
      </c>
      <c r="LS355">
        <v>26.42578</v>
      </c>
      <c r="LT355" s="1">
        <v>1.710204E-4</v>
      </c>
      <c r="LU355" s="1">
        <v>3.3913520000000003E-2</v>
      </c>
      <c r="LV355">
        <v>1.1929000000000001</v>
      </c>
      <c r="LW355">
        <v>27.040900000000001</v>
      </c>
      <c r="LX355" s="1">
        <v>1.6606429999999999E-4</v>
      </c>
      <c r="LY355" s="1">
        <v>3.2908140000000002E-2</v>
      </c>
      <c r="LZ355">
        <v>1.193727</v>
      </c>
      <c r="MA355">
        <v>27.734100000000002</v>
      </c>
      <c r="MB355" s="1">
        <v>1.6120230000000001E-4</v>
      </c>
      <c r="MC355" s="1">
        <v>3.1922230000000003E-2</v>
      </c>
      <c r="MD355">
        <v>1.1945330000000001</v>
      </c>
      <c r="ME355">
        <v>28.301950000000001</v>
      </c>
      <c r="MF355" s="1">
        <v>1.566018E-4</v>
      </c>
      <c r="MG355" s="1">
        <v>3.0990009999999998E-2</v>
      </c>
      <c r="MH355">
        <v>1.1952739999999999</v>
      </c>
      <c r="MI355">
        <v>28.384039999999999</v>
      </c>
      <c r="MJ355" s="1">
        <v>1.5215580000000001E-4</v>
      </c>
      <c r="MK355" s="1">
        <v>3.0091819999999998E-2</v>
      </c>
      <c r="ML355">
        <v>1.196042</v>
      </c>
      <c r="MM355">
        <v>28.103940000000001</v>
      </c>
      <c r="MN355" s="1">
        <v>1.4785899999999999E-4</v>
      </c>
      <c r="MO355" s="1">
        <v>2.9222430000000001E-2</v>
      </c>
      <c r="MP355">
        <v>1.196796</v>
      </c>
      <c r="MQ355">
        <v>27.700780000000002</v>
      </c>
      <c r="MR355" s="1">
        <v>1.4378399999999999E-4</v>
      </c>
      <c r="MS355" s="1">
        <v>2.8398469999999999E-2</v>
      </c>
      <c r="MT355">
        <v>1.197546</v>
      </c>
      <c r="MU355">
        <v>27.3568</v>
      </c>
      <c r="MV355" s="1">
        <v>1.3991709999999999E-4</v>
      </c>
      <c r="MW355">
        <v>2.7617200000000001E-2</v>
      </c>
      <c r="MX355">
        <v>1.1982809999999999</v>
      </c>
      <c r="MY355">
        <v>27.186509999999998</v>
      </c>
      <c r="MZ355" s="1">
        <v>1.361329E-4</v>
      </c>
      <c r="NA355" s="1">
        <v>2.6853620000000002E-2</v>
      </c>
      <c r="NB355">
        <v>1.1990730000000001</v>
      </c>
      <c r="NC355">
        <v>27.329989999999999</v>
      </c>
      <c r="ND355" s="1">
        <v>1.324621E-4</v>
      </c>
      <c r="NE355" s="1">
        <v>2.6111550000000001E-2</v>
      </c>
      <c r="NF355">
        <v>1.1998690000000001</v>
      </c>
      <c r="NG355">
        <v>27.760999999999999</v>
      </c>
      <c r="NH355" s="1">
        <v>1.289792E-4</v>
      </c>
      <c r="NI355" s="1">
        <v>2.540827E-2</v>
      </c>
      <c r="NJ355">
        <v>1.2006779999999999</v>
      </c>
      <c r="NK355">
        <v>27.92944</v>
      </c>
      <c r="NL355" s="1">
        <v>1.2565370000000001E-4</v>
      </c>
      <c r="NM355" s="1">
        <v>2.473622E-2</v>
      </c>
      <c r="NN355">
        <v>1.2015100000000001</v>
      </c>
      <c r="NO355">
        <v>27.727609999999999</v>
      </c>
      <c r="NP355" s="1">
        <v>1.222819E-4</v>
      </c>
      <c r="NQ355" s="1">
        <v>2.4055549999999998E-2</v>
      </c>
      <c r="NR355">
        <v>1.202345</v>
      </c>
      <c r="NS355">
        <v>27.370799999999999</v>
      </c>
      <c r="NT355" s="1">
        <v>1.1893939999999999E-4</v>
      </c>
      <c r="NU355" s="1">
        <v>2.3382159999999999E-2</v>
      </c>
      <c r="NV355">
        <v>1.203211</v>
      </c>
      <c r="NW355">
        <v>26.986280000000001</v>
      </c>
      <c r="NX355" s="1">
        <v>1.156614E-4</v>
      </c>
      <c r="NY355">
        <v>2.2720500000000001E-2</v>
      </c>
      <c r="NZ355">
        <v>1.2040489999999999</v>
      </c>
      <c r="OA355">
        <v>26.661799999999999</v>
      </c>
      <c r="OB355" s="1">
        <v>1.124931E-4</v>
      </c>
      <c r="OC355" s="1">
        <v>2.2082190000000002E-2</v>
      </c>
      <c r="OD355">
        <v>1.204906</v>
      </c>
      <c r="OE355">
        <v>26.838560000000001</v>
      </c>
      <c r="OF355" s="1">
        <v>1.094623E-4</v>
      </c>
      <c r="OG355" s="1">
        <v>2.147201E-2</v>
      </c>
      <c r="OH355">
        <v>1.205776</v>
      </c>
      <c r="OI355">
        <v>27.356110000000001</v>
      </c>
      <c r="OJ355" s="1">
        <v>1.065471E-4</v>
      </c>
      <c r="OK355" s="1">
        <v>2.0884690000000001E-2</v>
      </c>
    </row>
    <row r="356" spans="1:401" x14ac:dyDescent="0.35">
      <c r="A356">
        <v>362</v>
      </c>
      <c r="B356" t="s">
        <v>4</v>
      </c>
      <c r="C356" t="s">
        <v>181</v>
      </c>
      <c r="D356" t="s">
        <v>358</v>
      </c>
      <c r="E356">
        <v>448.9796</v>
      </c>
      <c r="F356">
        <v>0.72687310000000005</v>
      </c>
      <c r="G356">
        <v>26.764469999999999</v>
      </c>
      <c r="H356">
        <v>0</v>
      </c>
      <c r="I356">
        <v>0</v>
      </c>
      <c r="J356">
        <v>0.73911459999999995</v>
      </c>
      <c r="K356">
        <v>26.64809</v>
      </c>
      <c r="L356">
        <v>0</v>
      </c>
      <c r="M356">
        <v>0</v>
      </c>
      <c r="N356">
        <v>0.7495231</v>
      </c>
      <c r="O356">
        <v>26.55894</v>
      </c>
      <c r="P356">
        <v>0</v>
      </c>
      <c r="Q356">
        <v>0</v>
      </c>
      <c r="R356">
        <v>0.75848070000000001</v>
      </c>
      <c r="S356">
        <v>26.410509999999999</v>
      </c>
      <c r="T356">
        <v>0</v>
      </c>
      <c r="U356">
        <v>0</v>
      </c>
      <c r="V356">
        <v>0.76629009999999997</v>
      </c>
      <c r="W356">
        <v>26.3156</v>
      </c>
      <c r="X356">
        <v>0</v>
      </c>
      <c r="Y356">
        <v>0</v>
      </c>
      <c r="Z356">
        <v>0.77303690000000003</v>
      </c>
      <c r="AA356">
        <v>26.039850000000001</v>
      </c>
      <c r="AB356">
        <v>0</v>
      </c>
      <c r="AC356">
        <v>0</v>
      </c>
      <c r="AD356">
        <v>0.77903180000000005</v>
      </c>
      <c r="AE356">
        <v>25.635729999999999</v>
      </c>
      <c r="AF356">
        <v>0</v>
      </c>
      <c r="AG356">
        <v>0</v>
      </c>
      <c r="AH356">
        <v>0.78432040000000003</v>
      </c>
      <c r="AI356">
        <v>25.242339999999999</v>
      </c>
      <c r="AJ356">
        <v>0</v>
      </c>
      <c r="AK356">
        <v>0</v>
      </c>
      <c r="AL356">
        <v>0.78900530000000002</v>
      </c>
      <c r="AM356">
        <v>24.993390000000002</v>
      </c>
      <c r="AN356">
        <v>0</v>
      </c>
      <c r="AO356">
        <v>0</v>
      </c>
      <c r="AP356">
        <v>0.79287280000000004</v>
      </c>
      <c r="AQ356">
        <v>25.204689999999999</v>
      </c>
      <c r="AR356">
        <v>0</v>
      </c>
      <c r="AS356">
        <v>0</v>
      </c>
      <c r="AT356">
        <v>0.7957149</v>
      </c>
      <c r="AU356">
        <v>25.729769999999998</v>
      </c>
      <c r="AV356">
        <v>0</v>
      </c>
      <c r="AW356">
        <v>0</v>
      </c>
      <c r="AX356">
        <v>0.79784040000000001</v>
      </c>
      <c r="AY356">
        <v>26.185960000000001</v>
      </c>
      <c r="AZ356">
        <v>0</v>
      </c>
      <c r="BA356">
        <v>0</v>
      </c>
      <c r="BB356">
        <v>0.79933639999999995</v>
      </c>
      <c r="BC356">
        <v>26.46227</v>
      </c>
      <c r="BD356">
        <v>0</v>
      </c>
      <c r="BE356">
        <v>0</v>
      </c>
      <c r="BF356">
        <v>0.80049119999999996</v>
      </c>
      <c r="BG356">
        <v>26.32011</v>
      </c>
      <c r="BH356">
        <v>0</v>
      </c>
      <c r="BI356">
        <v>0</v>
      </c>
      <c r="BJ356">
        <v>0.80118679999999998</v>
      </c>
      <c r="BK356">
        <v>25.782250000000001</v>
      </c>
      <c r="BL356">
        <v>0</v>
      </c>
      <c r="BM356">
        <v>0</v>
      </c>
      <c r="BN356">
        <v>0.80153669999999999</v>
      </c>
      <c r="BO356">
        <v>25.14226</v>
      </c>
      <c r="BP356" s="1">
        <v>2.8649650000000002E-33</v>
      </c>
      <c r="BQ356" s="1">
        <v>9.203249E-31</v>
      </c>
      <c r="BR356">
        <v>0.80218279999999997</v>
      </c>
      <c r="BS356">
        <v>24.584309999999999</v>
      </c>
      <c r="BT356" s="1">
        <v>7.348018E-23</v>
      </c>
      <c r="BU356" s="1">
        <v>2.7062689999999999E-20</v>
      </c>
      <c r="BV356">
        <v>0.80399640000000006</v>
      </c>
      <c r="BW356">
        <v>24.47289</v>
      </c>
      <c r="BX356" s="1">
        <v>9.9223449999999993E-15</v>
      </c>
      <c r="BY356" s="1">
        <v>3.4780060000000002E-12</v>
      </c>
      <c r="BZ356">
        <v>0.8071739</v>
      </c>
      <c r="CA356">
        <v>24.694839999999999</v>
      </c>
      <c r="CB356" s="1">
        <v>1.372138E-9</v>
      </c>
      <c r="CC356" s="1">
        <v>5.1893640000000003E-7</v>
      </c>
      <c r="CD356">
        <v>0.8114865</v>
      </c>
      <c r="CE356">
        <v>24.978110000000001</v>
      </c>
      <c r="CF356" s="1">
        <v>2.3498989999999999E-6</v>
      </c>
      <c r="CG356" s="1">
        <v>9.0946020000000002E-4</v>
      </c>
      <c r="CH356">
        <v>0.81684860000000004</v>
      </c>
      <c r="CI356">
        <v>25.287890000000001</v>
      </c>
      <c r="CJ356" s="1">
        <v>5.6093690000000003E-4</v>
      </c>
      <c r="CK356">
        <v>0.21992829999999999</v>
      </c>
      <c r="CL356">
        <v>0.8227776</v>
      </c>
      <c r="CM356">
        <v>25.293240000000001</v>
      </c>
      <c r="CN356" s="1">
        <v>3.271193E-2</v>
      </c>
      <c r="CO356">
        <v>12.939909999999999</v>
      </c>
      <c r="CP356">
        <v>0.82930459999999995</v>
      </c>
      <c r="CQ356">
        <v>25.00094</v>
      </c>
      <c r="CR356">
        <v>0.62910560000000004</v>
      </c>
      <c r="CS356">
        <v>250.19450000000001</v>
      </c>
      <c r="CT356">
        <v>0.83605110000000005</v>
      </c>
      <c r="CU356">
        <v>24.623339999999999</v>
      </c>
      <c r="CV356">
        <v>4.8214600000000001</v>
      </c>
      <c r="CW356">
        <v>1923.8969999999999</v>
      </c>
      <c r="CX356">
        <v>0.84374819999999995</v>
      </c>
      <c r="CY356">
        <v>24.336110000000001</v>
      </c>
      <c r="CZ356">
        <v>16.88231</v>
      </c>
      <c r="DA356">
        <v>6741.9620000000004</v>
      </c>
      <c r="DB356">
        <v>0.85318000000000005</v>
      </c>
      <c r="DC356">
        <v>24.54711</v>
      </c>
      <c r="DD356">
        <v>29.982320000000001</v>
      </c>
      <c r="DE356">
        <v>11940.05</v>
      </c>
      <c r="DF356">
        <v>0.86467369999999999</v>
      </c>
      <c r="DG356">
        <v>24.992260000000002</v>
      </c>
      <c r="DH356">
        <v>29.385480000000001</v>
      </c>
      <c r="DI356">
        <v>11625.65</v>
      </c>
      <c r="DJ356">
        <v>0.87772320000000004</v>
      </c>
      <c r="DK356">
        <v>25.539429999999999</v>
      </c>
      <c r="DL356">
        <v>17.009440000000001</v>
      </c>
      <c r="DM356">
        <v>6662.35</v>
      </c>
      <c r="DN356">
        <v>0.89195749999999996</v>
      </c>
      <c r="DO356">
        <v>26.003540000000001</v>
      </c>
      <c r="DP356">
        <v>6.1756130000000002</v>
      </c>
      <c r="DQ356">
        <v>2388.9</v>
      </c>
      <c r="DR356">
        <v>0.90738280000000004</v>
      </c>
      <c r="DS356">
        <v>26.035</v>
      </c>
      <c r="DT356">
        <v>1.4837480000000001</v>
      </c>
      <c r="DU356">
        <v>565.37620000000004</v>
      </c>
      <c r="DV356">
        <v>0.92369060000000003</v>
      </c>
      <c r="DW356">
        <v>25.792999999999999</v>
      </c>
      <c r="DX356">
        <v>0.25111289999999997</v>
      </c>
      <c r="DY356">
        <v>94.003780000000006</v>
      </c>
      <c r="DZ356">
        <v>0.94673719999999995</v>
      </c>
      <c r="EA356">
        <v>25.501570000000001</v>
      </c>
      <c r="EB356" s="1">
        <v>3.5478860000000001E-2</v>
      </c>
      <c r="EC356">
        <v>13.08399</v>
      </c>
      <c r="ED356">
        <v>0.97269349999999999</v>
      </c>
      <c r="EE356">
        <v>25.313300000000002</v>
      </c>
      <c r="EF356" s="1">
        <v>8.0860259999999996E-3</v>
      </c>
      <c r="EG356">
        <v>2.8787060000000002</v>
      </c>
      <c r="EH356">
        <v>1.0004329999999999</v>
      </c>
      <c r="EI356">
        <v>25.513400000000001</v>
      </c>
      <c r="EJ356" s="1">
        <v>4.8045620000000001E-3</v>
      </c>
      <c r="EK356">
        <v>1.6555470000000001</v>
      </c>
      <c r="EL356">
        <v>1.029908</v>
      </c>
      <c r="EM356">
        <v>26.054279999999999</v>
      </c>
      <c r="EN356" s="1">
        <v>3.8979629999999999E-3</v>
      </c>
      <c r="EO356">
        <v>1.3170770000000001</v>
      </c>
      <c r="EP356">
        <v>1.061158</v>
      </c>
      <c r="EQ356">
        <v>26.706240000000001</v>
      </c>
      <c r="ER356" s="1">
        <v>3.2809879999999999E-3</v>
      </c>
      <c r="ES356">
        <v>1.08918</v>
      </c>
      <c r="ET356">
        <v>1.094819</v>
      </c>
      <c r="EU356">
        <v>27.185359999999999</v>
      </c>
      <c r="EV356" s="1">
        <v>2.7827110000000002E-3</v>
      </c>
      <c r="EW356">
        <v>0.90735829999999995</v>
      </c>
      <c r="EX356">
        <v>1.130512</v>
      </c>
      <c r="EY356">
        <v>27.130320000000001</v>
      </c>
      <c r="EZ356" s="1">
        <v>2.3739099999999999E-3</v>
      </c>
      <c r="FA356">
        <v>0.76012310000000005</v>
      </c>
      <c r="FB356">
        <v>1.168418</v>
      </c>
      <c r="FC356">
        <v>26.71152</v>
      </c>
      <c r="FD356" s="1">
        <v>2.0390970000000001E-3</v>
      </c>
      <c r="FE356">
        <v>0.6409975</v>
      </c>
      <c r="FF356">
        <v>1.2019690000000001</v>
      </c>
      <c r="FG356">
        <v>26.199719999999999</v>
      </c>
      <c r="FH356" s="1">
        <v>1.7640010000000001E-3</v>
      </c>
      <c r="FI356">
        <v>0.54560640000000005</v>
      </c>
      <c r="FJ356">
        <v>1.204485</v>
      </c>
      <c r="FK356">
        <v>25.800909999999998</v>
      </c>
      <c r="FL356" s="1">
        <v>1.538087E-3</v>
      </c>
      <c r="FM356">
        <v>0.47455570000000002</v>
      </c>
      <c r="FN356">
        <v>1.2065650000000001</v>
      </c>
      <c r="FO356">
        <v>25.935140000000001</v>
      </c>
      <c r="FP356" s="1">
        <v>1.35086E-3</v>
      </c>
      <c r="FQ356">
        <v>0.41591790000000001</v>
      </c>
      <c r="FR356">
        <v>1.20855</v>
      </c>
      <c r="FS356">
        <v>26.346779999999999</v>
      </c>
      <c r="FT356" s="1">
        <v>1.194491E-3</v>
      </c>
      <c r="FU356">
        <v>0.36703089999999999</v>
      </c>
      <c r="FV356">
        <v>1.210494</v>
      </c>
      <c r="FW356">
        <v>26.684629999999999</v>
      </c>
      <c r="FX356" s="1">
        <v>1.062863E-3</v>
      </c>
      <c r="FY356">
        <v>0.32595760000000001</v>
      </c>
      <c r="FZ356">
        <v>1.2124600000000001</v>
      </c>
      <c r="GA356">
        <v>26.844090000000001</v>
      </c>
      <c r="GB356" s="1">
        <v>9.5170330000000003E-4</v>
      </c>
      <c r="GC356">
        <v>0.2912961</v>
      </c>
      <c r="GD356">
        <v>1.2144060000000001</v>
      </c>
      <c r="GE356">
        <v>26.63523</v>
      </c>
      <c r="GF356" s="1">
        <v>8.5799680000000003E-4</v>
      </c>
      <c r="GG356">
        <v>0.26210420000000001</v>
      </c>
      <c r="GH356">
        <v>1.216259</v>
      </c>
      <c r="GI356">
        <v>26.345510000000001</v>
      </c>
      <c r="GJ356" s="1">
        <v>7.7921529999999998E-4</v>
      </c>
      <c r="GK356">
        <v>0.2375932</v>
      </c>
      <c r="GL356">
        <v>1.2181820000000001</v>
      </c>
      <c r="GM356">
        <v>26.053270000000001</v>
      </c>
      <c r="GN356" s="1">
        <v>7.1284729999999995E-4</v>
      </c>
      <c r="GO356">
        <v>0.21693760000000001</v>
      </c>
      <c r="GP356">
        <v>1.2200899999999999</v>
      </c>
      <c r="GQ356">
        <v>25.865849999999998</v>
      </c>
      <c r="GR356" s="1">
        <v>6.5638549999999995E-4</v>
      </c>
      <c r="GS356">
        <v>0.1993818</v>
      </c>
      <c r="GT356">
        <v>1.2218960000000001</v>
      </c>
      <c r="GU356">
        <v>25.73292</v>
      </c>
      <c r="GV356" s="1">
        <v>6.0763189999999995E-4</v>
      </c>
      <c r="GW356">
        <v>0.1842471</v>
      </c>
      <c r="GX356">
        <v>1.22367</v>
      </c>
      <c r="GY356">
        <v>25.940670000000001</v>
      </c>
      <c r="GZ356" s="1">
        <v>5.6558040000000002E-4</v>
      </c>
      <c r="HA356">
        <v>0.1712003</v>
      </c>
      <c r="HB356">
        <v>1.2253799999999999</v>
      </c>
      <c r="HC356">
        <v>26.405570000000001</v>
      </c>
      <c r="HD356" s="1">
        <v>5.2931799999999998E-4</v>
      </c>
      <c r="HE356">
        <v>0.1599507</v>
      </c>
      <c r="HF356">
        <v>1.227098</v>
      </c>
      <c r="HG356">
        <v>26.847829999999998</v>
      </c>
      <c r="HH356" s="1">
        <v>4.9752729999999999E-4</v>
      </c>
      <c r="HI356">
        <v>0.15009349999999999</v>
      </c>
      <c r="HJ356">
        <v>1.2289049999999999</v>
      </c>
      <c r="HK356">
        <v>26.839569999999998</v>
      </c>
      <c r="HL356" s="1">
        <v>4.6939699999999998E-4</v>
      </c>
      <c r="HM356">
        <v>0.14136380000000001</v>
      </c>
      <c r="HN356">
        <v>1.230604</v>
      </c>
      <c r="HO356">
        <v>26.351559999999999</v>
      </c>
      <c r="HP356" s="1">
        <v>4.4452530000000002E-4</v>
      </c>
      <c r="HQ356">
        <v>0.1336542</v>
      </c>
      <c r="HR356">
        <v>1.232313</v>
      </c>
      <c r="HS356">
        <v>25.754339999999999</v>
      </c>
      <c r="HT356" s="1">
        <v>4.223982E-4</v>
      </c>
      <c r="HU356">
        <v>0.12679609999999999</v>
      </c>
      <c r="HV356">
        <v>1.2339830000000001</v>
      </c>
      <c r="HW356">
        <v>25.22841</v>
      </c>
      <c r="HX356" s="1">
        <v>4.023745E-4</v>
      </c>
      <c r="HY356">
        <v>0.1205967</v>
      </c>
      <c r="HZ356">
        <v>1.2355970000000001</v>
      </c>
      <c r="IA356">
        <v>25.17801</v>
      </c>
      <c r="IB356" s="1">
        <v>3.8396719999999999E-4</v>
      </c>
      <c r="IC356">
        <v>0.1149052</v>
      </c>
      <c r="ID356">
        <v>1.2370300000000001</v>
      </c>
      <c r="IE356">
        <v>25.523769999999999</v>
      </c>
      <c r="IF356" s="1">
        <v>3.671492E-4</v>
      </c>
      <c r="IG356">
        <v>0.1097228</v>
      </c>
      <c r="IH356">
        <v>1.238443</v>
      </c>
      <c r="II356">
        <v>25.996500000000001</v>
      </c>
      <c r="IJ356" s="1">
        <v>3.518223E-4</v>
      </c>
      <c r="IK356">
        <v>0.1050045</v>
      </c>
      <c r="IL356">
        <v>1.2397860000000001</v>
      </c>
      <c r="IM356">
        <v>26.306709999999999</v>
      </c>
      <c r="IN356" s="1">
        <v>3.3774949999999999E-4</v>
      </c>
      <c r="IO356">
        <v>0.1006783</v>
      </c>
      <c r="IP356">
        <v>1.240135</v>
      </c>
      <c r="IQ356">
        <v>26.16057</v>
      </c>
      <c r="IR356" s="1">
        <v>3.2476089999999998E-4</v>
      </c>
      <c r="IS356" s="1">
        <v>9.6769620000000001E-2</v>
      </c>
      <c r="IT356">
        <v>1.2416370000000001</v>
      </c>
      <c r="IU356">
        <v>25.734169999999999</v>
      </c>
      <c r="IV356" s="1">
        <v>3.1314299999999999E-4</v>
      </c>
      <c r="IW356" s="1">
        <v>9.3179029999999996E-2</v>
      </c>
      <c r="IX356">
        <v>1.2432430000000001</v>
      </c>
      <c r="IY356">
        <v>25.2669</v>
      </c>
      <c r="IZ356" s="1">
        <v>3.0227429999999999E-4</v>
      </c>
      <c r="JA356" s="1">
        <v>8.9814160000000004E-2</v>
      </c>
      <c r="JB356">
        <v>1.244761</v>
      </c>
      <c r="JC356">
        <v>24.980080000000001</v>
      </c>
      <c r="JD356" s="1">
        <v>2.9195300000000002E-4</v>
      </c>
      <c r="JE356" s="1">
        <v>8.6630840000000001E-2</v>
      </c>
      <c r="JF356">
        <v>1.246151</v>
      </c>
      <c r="JG356">
        <v>25.27918</v>
      </c>
      <c r="JH356" s="1">
        <v>2.8209129999999999E-4</v>
      </c>
      <c r="JI356">
        <v>8.3597000000000005E-2</v>
      </c>
      <c r="JJ356">
        <v>1.247414</v>
      </c>
      <c r="JK356">
        <v>25.807210000000001</v>
      </c>
      <c r="JL356" s="1">
        <v>2.7276379999999998E-4</v>
      </c>
      <c r="JM356" s="1">
        <v>8.0738130000000005E-2</v>
      </c>
      <c r="JN356">
        <v>1.2485949999999999</v>
      </c>
      <c r="JO356">
        <v>26.264610000000001</v>
      </c>
      <c r="JP356" s="1">
        <v>2.640195E-4</v>
      </c>
      <c r="JQ356" s="1">
        <v>7.8066140000000006E-2</v>
      </c>
      <c r="JR356">
        <v>1.2496989999999999</v>
      </c>
      <c r="JS356">
        <v>26.479769999999998</v>
      </c>
      <c r="JT356" s="1">
        <v>2.5573330000000001E-4</v>
      </c>
      <c r="JU356" s="1">
        <v>7.5537170000000001E-2</v>
      </c>
      <c r="JV356">
        <v>1.250788</v>
      </c>
      <c r="JW356">
        <v>26.422799999999999</v>
      </c>
      <c r="JX356" s="1">
        <v>2.4769469999999999E-4</v>
      </c>
      <c r="JY356" s="1">
        <v>7.3092560000000001E-2</v>
      </c>
      <c r="JZ356">
        <v>1.2518400000000001</v>
      </c>
      <c r="KA356">
        <v>26.067599999999999</v>
      </c>
      <c r="KB356" s="1">
        <v>2.3985440000000001E-4</v>
      </c>
      <c r="KC356">
        <v>7.0710200000000001E-2</v>
      </c>
      <c r="KD356">
        <v>1.2528729999999999</v>
      </c>
      <c r="KE356">
        <v>25.692489999999999</v>
      </c>
      <c r="KF356" s="1">
        <v>2.3222760000000001E-4</v>
      </c>
      <c r="KG356" s="1">
        <v>6.8397330000000006E-2</v>
      </c>
      <c r="KH356">
        <v>1.253873</v>
      </c>
      <c r="KI356">
        <v>25.40456</v>
      </c>
      <c r="KJ356" s="1">
        <v>2.2495109999999999E-4</v>
      </c>
      <c r="KK356" s="1">
        <v>6.6193669999999996E-2</v>
      </c>
      <c r="KL356">
        <v>1.2548859999999999</v>
      </c>
      <c r="KM356">
        <v>25.612100000000002</v>
      </c>
      <c r="KN356" s="1">
        <v>2.181265E-4</v>
      </c>
      <c r="KO356" s="1">
        <v>6.4125280000000007E-2</v>
      </c>
      <c r="KP356">
        <v>1.2559849999999999</v>
      </c>
      <c r="KQ356">
        <v>26.077459999999999</v>
      </c>
      <c r="KR356" s="1">
        <v>2.115916E-4</v>
      </c>
      <c r="KS356" s="1">
        <v>6.2140819999999999E-2</v>
      </c>
      <c r="KT356">
        <v>1.2570600000000001</v>
      </c>
      <c r="KU356">
        <v>26.675439999999998</v>
      </c>
      <c r="KV356" s="1">
        <v>2.0514799999999999E-4</v>
      </c>
      <c r="KW356" s="1">
        <v>6.0189390000000002E-2</v>
      </c>
      <c r="KX356">
        <v>1.258154</v>
      </c>
      <c r="KY356">
        <v>27.177150000000001</v>
      </c>
      <c r="KZ356" s="1">
        <v>1.988855E-4</v>
      </c>
      <c r="LA356" s="1">
        <v>5.8293490000000003E-2</v>
      </c>
      <c r="LB356">
        <v>1.2592140000000001</v>
      </c>
      <c r="LC356">
        <v>27.24296</v>
      </c>
      <c r="LD356" s="1">
        <v>1.9283580000000001E-4</v>
      </c>
      <c r="LE356" s="1">
        <v>5.6464790000000001E-2</v>
      </c>
      <c r="LF356">
        <v>1.260257</v>
      </c>
      <c r="LG356">
        <v>26.9255</v>
      </c>
      <c r="LH356" s="1">
        <v>1.8706159999999999E-4</v>
      </c>
      <c r="LI356" s="1">
        <v>5.471985E-2</v>
      </c>
      <c r="LJ356">
        <v>1.261312</v>
      </c>
      <c r="LK356">
        <v>26.486160000000002</v>
      </c>
      <c r="LL356" s="1">
        <v>1.81581E-4</v>
      </c>
      <c r="LM356" s="1">
        <v>5.3064260000000002E-2</v>
      </c>
      <c r="LN356">
        <v>1.262346</v>
      </c>
      <c r="LO356">
        <v>26.142759999999999</v>
      </c>
      <c r="LP356" s="1">
        <v>1.7625860000000001E-4</v>
      </c>
      <c r="LQ356" s="1">
        <v>5.1458990000000003E-2</v>
      </c>
      <c r="LR356">
        <v>1.263296</v>
      </c>
      <c r="LS356">
        <v>26.42756</v>
      </c>
      <c r="LT356" s="1">
        <v>1.7112449999999999E-4</v>
      </c>
      <c r="LU356" s="1">
        <v>4.9915620000000001E-2</v>
      </c>
      <c r="LV356">
        <v>1.264176</v>
      </c>
      <c r="LW356">
        <v>27.035920000000001</v>
      </c>
      <c r="LX356" s="1">
        <v>1.6616579999999999E-4</v>
      </c>
      <c r="LY356" s="1">
        <v>4.8428890000000002E-2</v>
      </c>
      <c r="LZ356">
        <v>1.265104</v>
      </c>
      <c r="MA356">
        <v>27.73039</v>
      </c>
      <c r="MB356" s="1">
        <v>1.6130039999999999E-4</v>
      </c>
      <c r="MC356">
        <v>4.69703E-2</v>
      </c>
      <c r="MD356">
        <v>1.265981</v>
      </c>
      <c r="ME356">
        <v>28.299859999999999</v>
      </c>
      <c r="MF356" s="1">
        <v>1.566948E-4</v>
      </c>
      <c r="MG356" s="1">
        <v>4.5591310000000003E-2</v>
      </c>
      <c r="MH356">
        <v>1.266821</v>
      </c>
      <c r="MI356">
        <v>28.38889</v>
      </c>
      <c r="MJ356" s="1">
        <v>1.5224650000000001E-4</v>
      </c>
      <c r="MK356" s="1">
        <v>4.426331E-2</v>
      </c>
      <c r="ML356">
        <v>1.267658</v>
      </c>
      <c r="MM356">
        <v>28.11121</v>
      </c>
      <c r="MN356" s="1">
        <v>1.4794569999999999E-4</v>
      </c>
      <c r="MO356" s="1">
        <v>4.2977990000000001E-2</v>
      </c>
      <c r="MP356">
        <v>1.2684930000000001</v>
      </c>
      <c r="MQ356">
        <v>27.708839999999999</v>
      </c>
      <c r="MR356" s="1">
        <v>1.4386560000000001E-4</v>
      </c>
      <c r="MS356" s="1">
        <v>4.1759150000000002E-2</v>
      </c>
      <c r="MT356">
        <v>1.269307</v>
      </c>
      <c r="MU356">
        <v>27.362539999999999</v>
      </c>
      <c r="MV356" s="1">
        <v>1.3999530000000001E-4</v>
      </c>
      <c r="MW356" s="1">
        <v>4.0604269999999998E-2</v>
      </c>
      <c r="MX356">
        <v>1.270154</v>
      </c>
      <c r="MY356">
        <v>27.190850000000001</v>
      </c>
      <c r="MZ356" s="1">
        <v>1.3621010000000001E-4</v>
      </c>
      <c r="NA356" s="1">
        <v>3.947606E-2</v>
      </c>
      <c r="NB356">
        <v>1.2710170000000001</v>
      </c>
      <c r="NC356">
        <v>27.330629999999999</v>
      </c>
      <c r="ND356" s="1">
        <v>1.3253580000000001E-4</v>
      </c>
      <c r="NE356" s="1">
        <v>3.8379049999999998E-2</v>
      </c>
      <c r="NF356">
        <v>1.2719009999999999</v>
      </c>
      <c r="NG356">
        <v>27.762080000000001</v>
      </c>
      <c r="NH356" s="1">
        <v>1.290501E-4</v>
      </c>
      <c r="NI356" s="1">
        <v>3.7339909999999997E-2</v>
      </c>
      <c r="NJ356">
        <v>1.272813</v>
      </c>
      <c r="NK356">
        <v>27.932379999999998</v>
      </c>
      <c r="NL356" s="1">
        <v>1.2572430000000001E-4</v>
      </c>
      <c r="NM356" s="1">
        <v>3.634714E-2</v>
      </c>
      <c r="NN356">
        <v>1.2737350000000001</v>
      </c>
      <c r="NO356">
        <v>27.734439999999999</v>
      </c>
      <c r="NP356" s="1">
        <v>1.223513E-4</v>
      </c>
      <c r="NQ356">
        <v>3.5341200000000003E-2</v>
      </c>
      <c r="NR356">
        <v>1.2746409999999999</v>
      </c>
      <c r="NS356">
        <v>27.37885</v>
      </c>
      <c r="NT356" s="1">
        <v>1.190073E-4</v>
      </c>
      <c r="NU356">
        <v>3.4346599999999998E-2</v>
      </c>
      <c r="NV356">
        <v>1.2755970000000001</v>
      </c>
      <c r="NW356">
        <v>26.99436</v>
      </c>
      <c r="NX356" s="1">
        <v>1.1572829999999999E-4</v>
      </c>
      <c r="NY356" s="1">
        <v>3.3369879999999998E-2</v>
      </c>
      <c r="NZ356">
        <v>1.276537</v>
      </c>
      <c r="OA356">
        <v>26.66713</v>
      </c>
      <c r="OB356" s="1">
        <v>1.125564E-4</v>
      </c>
      <c r="OC356">
        <v>3.2426400000000001E-2</v>
      </c>
      <c r="OD356">
        <v>1.2774890000000001</v>
      </c>
      <c r="OE356">
        <v>26.838750000000001</v>
      </c>
      <c r="OF356" s="1">
        <v>1.0952289999999999E-4</v>
      </c>
      <c r="OG356" s="1">
        <v>3.1525009999999999E-2</v>
      </c>
      <c r="OH356">
        <v>1.2784450000000001</v>
      </c>
      <c r="OI356">
        <v>27.35256</v>
      </c>
      <c r="OJ356" s="1">
        <v>1.066063E-4</v>
      </c>
      <c r="OK356" s="1">
        <v>3.0657879999999998E-2</v>
      </c>
    </row>
    <row r="357" spans="1:401" x14ac:dyDescent="0.35">
      <c r="A357">
        <v>363</v>
      </c>
      <c r="B357" t="s">
        <v>4</v>
      </c>
      <c r="C357" t="s">
        <v>181</v>
      </c>
      <c r="D357" t="s">
        <v>359</v>
      </c>
      <c r="E357">
        <v>770.80259999999998</v>
      </c>
      <c r="F357">
        <v>0.88101160000000001</v>
      </c>
      <c r="G357">
        <v>26.834569999999999</v>
      </c>
      <c r="H357">
        <v>0</v>
      </c>
      <c r="I357">
        <v>0</v>
      </c>
      <c r="J357">
        <v>0.90131190000000005</v>
      </c>
      <c r="K357">
        <v>26.701429999999998</v>
      </c>
      <c r="L357">
        <v>0</v>
      </c>
      <c r="M357">
        <v>0</v>
      </c>
      <c r="N357">
        <v>0.91880580000000001</v>
      </c>
      <c r="O357">
        <v>26.599620000000002</v>
      </c>
      <c r="P357">
        <v>0</v>
      </c>
      <c r="Q357">
        <v>0</v>
      </c>
      <c r="R357">
        <v>0.93426279999999995</v>
      </c>
      <c r="S357">
        <v>26.428149999999999</v>
      </c>
      <c r="T357">
        <v>0</v>
      </c>
      <c r="U357">
        <v>0</v>
      </c>
      <c r="V357">
        <v>0.94791099999999995</v>
      </c>
      <c r="W357">
        <v>26.341830000000002</v>
      </c>
      <c r="X357">
        <v>0</v>
      </c>
      <c r="Y357">
        <v>0</v>
      </c>
      <c r="Z357">
        <v>0.95979170000000003</v>
      </c>
      <c r="AA357">
        <v>26.072489999999998</v>
      </c>
      <c r="AB357">
        <v>0</v>
      </c>
      <c r="AC357">
        <v>0</v>
      </c>
      <c r="AD357">
        <v>0.9707133</v>
      </c>
      <c r="AE357">
        <v>25.677849999999999</v>
      </c>
      <c r="AF357">
        <v>0</v>
      </c>
      <c r="AG357">
        <v>0</v>
      </c>
      <c r="AH357">
        <v>0.98029650000000002</v>
      </c>
      <c r="AI357">
        <v>25.282209999999999</v>
      </c>
      <c r="AJ357">
        <v>0</v>
      </c>
      <c r="AK357">
        <v>0</v>
      </c>
      <c r="AL357">
        <v>0.98894269999999995</v>
      </c>
      <c r="AM357">
        <v>25.02318</v>
      </c>
      <c r="AN357">
        <v>0</v>
      </c>
      <c r="AO357">
        <v>0</v>
      </c>
      <c r="AP357">
        <v>0.99603379999999997</v>
      </c>
      <c r="AQ357">
        <v>25.226849999999999</v>
      </c>
      <c r="AR357">
        <v>0</v>
      </c>
      <c r="AS357">
        <v>0</v>
      </c>
      <c r="AT357">
        <v>1.0013620000000001</v>
      </c>
      <c r="AU357">
        <v>25.737349999999999</v>
      </c>
      <c r="AV357">
        <v>0</v>
      </c>
      <c r="AW357">
        <v>0</v>
      </c>
      <c r="AX357">
        <v>1.0053639999999999</v>
      </c>
      <c r="AY357">
        <v>26.189589999999999</v>
      </c>
      <c r="AZ357">
        <v>0</v>
      </c>
      <c r="BA357">
        <v>0</v>
      </c>
      <c r="BB357">
        <v>1.008283</v>
      </c>
      <c r="BC357">
        <v>26.477509999999999</v>
      </c>
      <c r="BD357">
        <v>0</v>
      </c>
      <c r="BE357">
        <v>0</v>
      </c>
      <c r="BF357">
        <v>1.010408</v>
      </c>
      <c r="BG357">
        <v>26.350359999999998</v>
      </c>
      <c r="BH357">
        <v>0</v>
      </c>
      <c r="BI357">
        <v>0</v>
      </c>
      <c r="BJ357">
        <v>1.0116989999999999</v>
      </c>
      <c r="BK357">
        <v>25.829219999999999</v>
      </c>
      <c r="BL357">
        <v>0</v>
      </c>
      <c r="BM357">
        <v>0</v>
      </c>
      <c r="BN357">
        <v>1.012462</v>
      </c>
      <c r="BO357">
        <v>25.19633</v>
      </c>
      <c r="BP357" s="1">
        <v>9.7054979999999992E-34</v>
      </c>
      <c r="BQ357" s="1">
        <v>3.7985450000000002E-31</v>
      </c>
      <c r="BR357">
        <v>1.0136670000000001</v>
      </c>
      <c r="BS357">
        <v>24.630939999999999</v>
      </c>
      <c r="BT357" s="1">
        <v>4.9704940000000003E-23</v>
      </c>
      <c r="BU357" s="1">
        <v>2.6424259999999999E-20</v>
      </c>
      <c r="BV357">
        <v>1.017177</v>
      </c>
      <c r="BW357">
        <v>24.509679999999999</v>
      </c>
      <c r="BX357" s="1">
        <v>5.7579910000000001E-15</v>
      </c>
      <c r="BY357" s="1">
        <v>2.7488379999999999E-12</v>
      </c>
      <c r="BZ357">
        <v>1.0233380000000001</v>
      </c>
      <c r="CA357">
        <v>24.71686</v>
      </c>
      <c r="CB357" s="1">
        <v>1.0197519999999999E-9</v>
      </c>
      <c r="CC357" s="1">
        <v>5.9761709999999999E-7</v>
      </c>
      <c r="CD357">
        <v>1.0317000000000001</v>
      </c>
      <c r="CE357">
        <v>24.990200000000002</v>
      </c>
      <c r="CF357" s="1">
        <v>1.882331E-6</v>
      </c>
      <c r="CG357" s="1">
        <v>1.1897469999999999E-3</v>
      </c>
      <c r="CH357">
        <v>1.0422009999999999</v>
      </c>
      <c r="CI357">
        <v>25.301929999999999</v>
      </c>
      <c r="CJ357" s="1">
        <v>4.7319419999999998E-4</v>
      </c>
      <c r="CK357">
        <v>0.31573699999999999</v>
      </c>
      <c r="CL357">
        <v>1.054001</v>
      </c>
      <c r="CM357">
        <v>25.31232</v>
      </c>
      <c r="CN357" s="1">
        <v>2.874939E-2</v>
      </c>
      <c r="CO357">
        <v>20.076319999999999</v>
      </c>
      <c r="CP357">
        <v>1.067021</v>
      </c>
      <c r="CQ357">
        <v>25.02495</v>
      </c>
      <c r="CR357">
        <v>0.57241050000000004</v>
      </c>
      <c r="CS357">
        <v>416.00049999999999</v>
      </c>
      <c r="CT357">
        <v>1.0810500000000001</v>
      </c>
      <c r="CU357">
        <v>24.656089999999999</v>
      </c>
      <c r="CV357">
        <v>4.5220289999999999</v>
      </c>
      <c r="CW357">
        <v>3409.1419999999998</v>
      </c>
      <c r="CX357">
        <v>1.0971120000000001</v>
      </c>
      <c r="CY357">
        <v>24.365259999999999</v>
      </c>
      <c r="CZ357">
        <v>16.269390000000001</v>
      </c>
      <c r="DA357">
        <v>12689.77</v>
      </c>
      <c r="DB357">
        <v>1.11744</v>
      </c>
      <c r="DC357">
        <v>24.576090000000001</v>
      </c>
      <c r="DD357">
        <v>29.615449999999999</v>
      </c>
      <c r="DE357">
        <v>23834.32</v>
      </c>
      <c r="DF357">
        <v>1.142836</v>
      </c>
      <c r="DG357">
        <v>25.010480000000001</v>
      </c>
      <c r="DH357">
        <v>29.69398</v>
      </c>
      <c r="DI357">
        <v>24640.85</v>
      </c>
      <c r="DJ357">
        <v>1.1728620000000001</v>
      </c>
      <c r="DK357">
        <v>25.549610000000001</v>
      </c>
      <c r="DL357">
        <v>17.540610000000001</v>
      </c>
      <c r="DM357">
        <v>14964.06</v>
      </c>
      <c r="DN357">
        <v>1.2073229999999999</v>
      </c>
      <c r="DO357">
        <v>26.013089999999998</v>
      </c>
      <c r="DP357">
        <v>6.490971</v>
      </c>
      <c r="DQ357">
        <v>5705.5780000000004</v>
      </c>
      <c r="DR357">
        <v>1.2464850000000001</v>
      </c>
      <c r="DS357">
        <v>26.03781</v>
      </c>
      <c r="DT357">
        <v>1.587008</v>
      </c>
      <c r="DU357">
        <v>1438.9490000000001</v>
      </c>
      <c r="DV357">
        <v>1.2910440000000001</v>
      </c>
      <c r="DW357">
        <v>25.806460000000001</v>
      </c>
      <c r="DX357">
        <v>0.27261980000000002</v>
      </c>
      <c r="DY357">
        <v>255.07859999999999</v>
      </c>
      <c r="DZ357">
        <v>1.3005770000000001</v>
      </c>
      <c r="EA357">
        <v>25.496580000000002</v>
      </c>
      <c r="EB357" s="1">
        <v>3.8678160000000003E-2</v>
      </c>
      <c r="EC357">
        <v>36.856070000000003</v>
      </c>
      <c r="ED357">
        <v>1.304117</v>
      </c>
      <c r="EE357">
        <v>25.305199999999999</v>
      </c>
      <c r="EF357" s="1">
        <v>8.4680889999999998E-3</v>
      </c>
      <c r="EG357">
        <v>7.4035260000000003</v>
      </c>
      <c r="EH357">
        <v>1.3075300000000001</v>
      </c>
      <c r="EI357">
        <v>25.50526</v>
      </c>
      <c r="EJ357" s="1">
        <v>4.8642030000000001E-3</v>
      </c>
      <c r="EK357">
        <v>3.8577469999999998</v>
      </c>
      <c r="EL357">
        <v>1.3108420000000001</v>
      </c>
      <c r="EM357">
        <v>26.04064</v>
      </c>
      <c r="EN357" s="1">
        <v>3.9249380000000002E-3</v>
      </c>
      <c r="EO357">
        <v>3.04711</v>
      </c>
      <c r="EP357">
        <v>1.31416</v>
      </c>
      <c r="EQ357">
        <v>26.691040000000001</v>
      </c>
      <c r="ER357" s="1">
        <v>3.3014009999999998E-3</v>
      </c>
      <c r="ES357">
        <v>2.5482649999999998</v>
      </c>
      <c r="ET357">
        <v>1.3173509999999999</v>
      </c>
      <c r="EU357">
        <v>27.17531</v>
      </c>
      <c r="EV357" s="1">
        <v>2.799377E-3</v>
      </c>
      <c r="EW357">
        <v>2.1523829999999999</v>
      </c>
      <c r="EX357">
        <v>1.320522</v>
      </c>
      <c r="EY357">
        <v>27.127279999999999</v>
      </c>
      <c r="EZ357" s="1">
        <v>2.3875340000000002E-3</v>
      </c>
      <c r="FA357">
        <v>1.8287180000000001</v>
      </c>
      <c r="FB357">
        <v>1.323671</v>
      </c>
      <c r="FC357">
        <v>26.727</v>
      </c>
      <c r="FD357" s="1">
        <v>2.0502459999999999E-3</v>
      </c>
      <c r="FE357">
        <v>1.564365</v>
      </c>
      <c r="FF357">
        <v>1.3272980000000001</v>
      </c>
      <c r="FG357">
        <v>26.215409999999999</v>
      </c>
      <c r="FH357" s="1">
        <v>1.7725320000000001E-3</v>
      </c>
      <c r="FI357">
        <v>1.3468610000000001</v>
      </c>
      <c r="FJ357">
        <v>1.3308629999999999</v>
      </c>
      <c r="FK357">
        <v>25.807500000000001</v>
      </c>
      <c r="FL357" s="1">
        <v>1.545027E-3</v>
      </c>
      <c r="FM357">
        <v>1.168906</v>
      </c>
      <c r="FN357">
        <v>1.333933</v>
      </c>
      <c r="FO357">
        <v>25.933479999999999</v>
      </c>
      <c r="FP357" s="1">
        <v>1.3566069999999999E-3</v>
      </c>
      <c r="FQ357">
        <v>1.0225</v>
      </c>
      <c r="FR357">
        <v>1.3369009999999999</v>
      </c>
      <c r="FS357">
        <v>26.33352</v>
      </c>
      <c r="FT357" s="1">
        <v>1.1992929999999999E-3</v>
      </c>
      <c r="FU357">
        <v>0.90067109999999995</v>
      </c>
      <c r="FV357">
        <v>1.3397889999999999</v>
      </c>
      <c r="FW357">
        <v>26.668330000000001</v>
      </c>
      <c r="FX357">
        <v>1.0669E-3</v>
      </c>
      <c r="FY357">
        <v>0.79844760000000004</v>
      </c>
      <c r="FZ357">
        <v>1.342686</v>
      </c>
      <c r="GA357">
        <v>26.83643</v>
      </c>
      <c r="GB357" s="1">
        <v>9.5510370000000003E-4</v>
      </c>
      <c r="GC357">
        <v>0.71228259999999999</v>
      </c>
      <c r="GD357">
        <v>1.345593</v>
      </c>
      <c r="GE357">
        <v>26.634899999999998</v>
      </c>
      <c r="GF357" s="1">
        <v>8.6085999999999997E-4</v>
      </c>
      <c r="GG357">
        <v>0.63983230000000002</v>
      </c>
      <c r="GH357">
        <v>1.34839</v>
      </c>
      <c r="GI357">
        <v>26.362089999999998</v>
      </c>
      <c r="GJ357" s="1">
        <v>7.8161460000000002E-4</v>
      </c>
      <c r="GK357">
        <v>0.57910740000000005</v>
      </c>
      <c r="GL357">
        <v>1.3512580000000001</v>
      </c>
      <c r="GM357">
        <v>26.06316</v>
      </c>
      <c r="GN357" s="1">
        <v>7.148794E-4</v>
      </c>
      <c r="GO357">
        <v>0.52798900000000004</v>
      </c>
      <c r="GP357">
        <v>1.3541289999999999</v>
      </c>
      <c r="GQ357">
        <v>25.869389999999999</v>
      </c>
      <c r="GR357" s="1">
        <v>6.5812719999999996E-4</v>
      </c>
      <c r="GS357">
        <v>0.48458980000000001</v>
      </c>
      <c r="GT357">
        <v>1.3568260000000001</v>
      </c>
      <c r="GU357">
        <v>25.729479999999999</v>
      </c>
      <c r="GV357" s="1">
        <v>6.0913600000000003E-4</v>
      </c>
      <c r="GW357">
        <v>0.44721959999999999</v>
      </c>
      <c r="GX357">
        <v>1.359496</v>
      </c>
      <c r="GY357">
        <v>25.935790000000001</v>
      </c>
      <c r="GZ357" s="1">
        <v>5.6687540000000002E-4</v>
      </c>
      <c r="HA357">
        <v>0.41501559999999998</v>
      </c>
      <c r="HB357">
        <v>1.362093</v>
      </c>
      <c r="HC357">
        <v>26.400259999999999</v>
      </c>
      <c r="HD357" s="1">
        <v>5.304404E-4</v>
      </c>
      <c r="HE357">
        <v>0.38725019999999999</v>
      </c>
      <c r="HF357">
        <v>1.364698</v>
      </c>
      <c r="HG357">
        <v>26.846820000000001</v>
      </c>
      <c r="HH357" s="1">
        <v>4.9851560000000004E-4</v>
      </c>
      <c r="HI357">
        <v>0.36295519999999998</v>
      </c>
      <c r="HJ357">
        <v>1.3673789999999999</v>
      </c>
      <c r="HK357">
        <v>26.85061</v>
      </c>
      <c r="HL357" s="1">
        <v>4.7027100000000002E-4</v>
      </c>
      <c r="HM357">
        <v>0.34145979999999998</v>
      </c>
      <c r="HN357">
        <v>1.3699190000000001</v>
      </c>
      <c r="HO357">
        <v>26.371549999999999</v>
      </c>
      <c r="HP357" s="1">
        <v>4.45294E-4</v>
      </c>
      <c r="HQ357">
        <v>0.3224668</v>
      </c>
      <c r="HR357">
        <v>1.372511</v>
      </c>
      <c r="HS357">
        <v>25.783719999999999</v>
      </c>
      <c r="HT357" s="1">
        <v>4.2308470000000003E-4</v>
      </c>
      <c r="HU357">
        <v>0.30558960000000002</v>
      </c>
      <c r="HV357">
        <v>1.375008</v>
      </c>
      <c r="HW357">
        <v>25.248830000000002</v>
      </c>
      <c r="HX357" s="1">
        <v>4.0300090000000002E-4</v>
      </c>
      <c r="HY357">
        <v>0.29036450000000003</v>
      </c>
      <c r="HZ357">
        <v>1.37741</v>
      </c>
      <c r="IA357">
        <v>25.18741</v>
      </c>
      <c r="IB357" s="1">
        <v>3.8453959999999997E-4</v>
      </c>
      <c r="IC357">
        <v>0.27641159999999998</v>
      </c>
      <c r="ID357">
        <v>1.3796040000000001</v>
      </c>
      <c r="IE357">
        <v>25.51661</v>
      </c>
      <c r="IF357" s="1">
        <v>3.676687E-4</v>
      </c>
      <c r="IG357">
        <v>0.26371030000000001</v>
      </c>
      <c r="IH357">
        <v>1.3817109999999999</v>
      </c>
      <c r="II357">
        <v>25.988489999999999</v>
      </c>
      <c r="IJ357" s="1">
        <v>3.5229979999999998E-4</v>
      </c>
      <c r="IK357">
        <v>0.25216</v>
      </c>
      <c r="IL357">
        <v>1.3837680000000001</v>
      </c>
      <c r="IM357">
        <v>26.308620000000001</v>
      </c>
      <c r="IN357" s="1">
        <v>3.381832E-4</v>
      </c>
      <c r="IO357">
        <v>0.24156820000000001</v>
      </c>
      <c r="IP357">
        <v>1.3844160000000001</v>
      </c>
      <c r="IQ357">
        <v>26.178899999999999</v>
      </c>
      <c r="IR357" s="1">
        <v>3.251552E-4</v>
      </c>
      <c r="IS357">
        <v>0.23209009999999999</v>
      </c>
      <c r="IT357">
        <v>1.3865810000000001</v>
      </c>
      <c r="IU357">
        <v>25.76088</v>
      </c>
      <c r="IV357" s="1">
        <v>3.1350520000000002E-4</v>
      </c>
      <c r="IW357">
        <v>0.22329180000000001</v>
      </c>
      <c r="IX357">
        <v>1.3889549999999999</v>
      </c>
      <c r="IY357">
        <v>25.292899999999999</v>
      </c>
      <c r="IZ357" s="1">
        <v>3.0261349999999998E-4</v>
      </c>
      <c r="JA357">
        <v>0.21506359999999999</v>
      </c>
      <c r="JB357">
        <v>1.391173</v>
      </c>
      <c r="JC357">
        <v>24.994769999999999</v>
      </c>
      <c r="JD357" s="1">
        <v>2.9227369999999998E-4</v>
      </c>
      <c r="JE357">
        <v>0.20729120000000001</v>
      </c>
      <c r="JF357">
        <v>1.393248</v>
      </c>
      <c r="JG357">
        <v>25.284300000000002</v>
      </c>
      <c r="JH357" s="1">
        <v>2.8239600000000003E-4</v>
      </c>
      <c r="JI357">
        <v>0.1998952</v>
      </c>
      <c r="JJ357">
        <v>1.3951610000000001</v>
      </c>
      <c r="JK357">
        <v>25.802910000000001</v>
      </c>
      <c r="JL357" s="1">
        <v>2.7305E-4</v>
      </c>
      <c r="JM357">
        <v>0.19293170000000001</v>
      </c>
      <c r="JN357">
        <v>1.3969640000000001</v>
      </c>
      <c r="JO357">
        <v>26.261749999999999</v>
      </c>
      <c r="JP357" s="1">
        <v>2.6428690000000001E-4</v>
      </c>
      <c r="JQ357">
        <v>0.18642639999999999</v>
      </c>
      <c r="JR357">
        <v>1.398663</v>
      </c>
      <c r="JS357">
        <v>26.484970000000001</v>
      </c>
      <c r="JT357" s="1">
        <v>2.5598880000000002E-4</v>
      </c>
      <c r="JU357">
        <v>0.18028369999999999</v>
      </c>
      <c r="JV357">
        <v>1.4003000000000001</v>
      </c>
      <c r="JW357">
        <v>26.433820000000001</v>
      </c>
      <c r="JX357" s="1">
        <v>2.4794260000000001E-4</v>
      </c>
      <c r="JY357">
        <v>0.1743547</v>
      </c>
      <c r="JZ357">
        <v>1.4019090000000001</v>
      </c>
      <c r="KA357">
        <v>26.08503</v>
      </c>
      <c r="KB357" s="1">
        <v>2.4009810000000001E-4</v>
      </c>
      <c r="KC357">
        <v>0.16858989999999999</v>
      </c>
      <c r="KD357">
        <v>1.403497</v>
      </c>
      <c r="KE357">
        <v>25.711120000000001</v>
      </c>
      <c r="KF357" s="1">
        <v>2.3246310000000001E-4</v>
      </c>
      <c r="KG357">
        <v>0.16299159999999999</v>
      </c>
      <c r="KH357">
        <v>1.405022</v>
      </c>
      <c r="KI357">
        <v>25.419809999999998</v>
      </c>
      <c r="KJ357" s="1">
        <v>2.251713E-4</v>
      </c>
      <c r="KK357">
        <v>0.15764359999999999</v>
      </c>
      <c r="KL357">
        <v>1.4066179999999999</v>
      </c>
      <c r="KM357">
        <v>25.62304</v>
      </c>
      <c r="KN357" s="1">
        <v>2.1833320000000001E-4</v>
      </c>
      <c r="KO357">
        <v>0.1526267</v>
      </c>
      <c r="KP357">
        <v>1.408282</v>
      </c>
      <c r="KQ357">
        <v>26.079540000000001</v>
      </c>
      <c r="KR357" s="1">
        <v>2.1179409999999999E-4</v>
      </c>
      <c r="KS357">
        <v>0.14782300000000001</v>
      </c>
      <c r="KT357">
        <v>1.409969</v>
      </c>
      <c r="KU357">
        <v>26.67257</v>
      </c>
      <c r="KV357" s="1">
        <v>2.053468E-4</v>
      </c>
      <c r="KW357">
        <v>0.14310629999999999</v>
      </c>
      <c r="KX357">
        <v>1.4116359999999999</v>
      </c>
      <c r="KY357">
        <v>27.175719999999998</v>
      </c>
      <c r="KZ357" s="1">
        <v>1.9907799999999999E-4</v>
      </c>
      <c r="LA357">
        <v>0.1385189</v>
      </c>
      <c r="LB357">
        <v>1.413279</v>
      </c>
      <c r="LC357">
        <v>27.246780000000001</v>
      </c>
      <c r="LD357" s="1">
        <v>1.9302030000000001E-4</v>
      </c>
      <c r="LE357">
        <v>0.13409560000000001</v>
      </c>
      <c r="LF357">
        <v>1.4149350000000001</v>
      </c>
      <c r="LG357">
        <v>26.941040000000001</v>
      </c>
      <c r="LH357" s="1">
        <v>1.8723580000000001E-4</v>
      </c>
      <c r="LI357">
        <v>0.12987000000000001</v>
      </c>
      <c r="LJ357">
        <v>1.4165859999999999</v>
      </c>
      <c r="LK357">
        <v>26.508469999999999</v>
      </c>
      <c r="LL357" s="1">
        <v>1.817473E-4</v>
      </c>
      <c r="LM357">
        <v>0.1258621</v>
      </c>
      <c r="LN357">
        <v>1.418204</v>
      </c>
      <c r="LO357">
        <v>26.163499999999999</v>
      </c>
      <c r="LP357" s="1">
        <v>1.7642069999999999E-4</v>
      </c>
      <c r="LQ357">
        <v>0.12199</v>
      </c>
      <c r="LR357">
        <v>1.419729</v>
      </c>
      <c r="LS357">
        <v>26.441040000000001</v>
      </c>
      <c r="LT357" s="1">
        <v>1.7127930000000001E-4</v>
      </c>
      <c r="LU357">
        <v>0.1182622</v>
      </c>
      <c r="LV357">
        <v>1.421138</v>
      </c>
      <c r="LW357">
        <v>27.036950000000001</v>
      </c>
      <c r="LX357" s="1">
        <v>1.6631719999999999E-4</v>
      </c>
      <c r="LY357">
        <v>0.1146809</v>
      </c>
      <c r="LZ357">
        <v>1.4226019999999999</v>
      </c>
      <c r="MA357">
        <v>27.728010000000001</v>
      </c>
      <c r="MB357" s="1">
        <v>1.614466E-4</v>
      </c>
      <c r="MC357">
        <v>0.1111726</v>
      </c>
      <c r="MD357">
        <v>1.4239889999999999</v>
      </c>
      <c r="ME357">
        <v>28.301770000000001</v>
      </c>
      <c r="MF357" s="1">
        <v>1.5683320000000001E-4</v>
      </c>
      <c r="MG357">
        <v>0.10784879999999999</v>
      </c>
      <c r="MH357">
        <v>1.425324</v>
      </c>
      <c r="MI357">
        <v>28.39884</v>
      </c>
      <c r="MJ357" s="1">
        <v>1.523808E-4</v>
      </c>
      <c r="MK357">
        <v>0.1046564</v>
      </c>
      <c r="ML357">
        <v>1.426661</v>
      </c>
      <c r="MM357">
        <v>28.12743</v>
      </c>
      <c r="MN357" s="1">
        <v>1.4807420000000001E-4</v>
      </c>
      <c r="MO357">
        <v>0.1015669</v>
      </c>
      <c r="MP357">
        <v>1.4279949999999999</v>
      </c>
      <c r="MQ357">
        <v>27.727689999999999</v>
      </c>
      <c r="MR357" s="1">
        <v>1.439864E-4</v>
      </c>
      <c r="MS357" s="1">
        <v>9.8631979999999994E-2</v>
      </c>
      <c r="MT357">
        <v>1.429306</v>
      </c>
      <c r="MU357">
        <v>27.37556</v>
      </c>
      <c r="MV357" s="1">
        <v>1.4011079999999999E-4</v>
      </c>
      <c r="MW357" s="1">
        <v>9.5854919999999996E-2</v>
      </c>
      <c r="MX357">
        <v>1.4306319999999999</v>
      </c>
      <c r="MY357">
        <v>27.200800000000001</v>
      </c>
      <c r="MZ357" s="1">
        <v>1.363239E-4</v>
      </c>
      <c r="NA357" s="1">
        <v>9.3149449999999995E-2</v>
      </c>
      <c r="NB357">
        <v>1.4320280000000001</v>
      </c>
      <c r="NC357">
        <v>27.33568</v>
      </c>
      <c r="ND357" s="1">
        <v>1.3264510000000001E-4</v>
      </c>
      <c r="NE357" s="1">
        <v>9.0516349999999995E-2</v>
      </c>
      <c r="NF357">
        <v>1.433427</v>
      </c>
      <c r="NG357">
        <v>27.76792</v>
      </c>
      <c r="NH357" s="1">
        <v>1.2915760000000001E-4</v>
      </c>
      <c r="NI357" s="1">
        <v>8.8037009999999999E-2</v>
      </c>
      <c r="NJ357">
        <v>1.4348810000000001</v>
      </c>
      <c r="NK357">
        <v>27.939979999999998</v>
      </c>
      <c r="NL357" s="1">
        <v>1.2583280000000001E-4</v>
      </c>
      <c r="NM357" s="1">
        <v>8.5659150000000003E-2</v>
      </c>
      <c r="NN357">
        <v>1.436348</v>
      </c>
      <c r="NO357">
        <v>27.750029999999999</v>
      </c>
      <c r="NP357" s="1">
        <v>1.224547E-4</v>
      </c>
      <c r="NQ357" s="1">
        <v>8.3215419999999998E-2</v>
      </c>
      <c r="NR357">
        <v>1.4378249999999999</v>
      </c>
      <c r="NS357">
        <v>27.398330000000001</v>
      </c>
      <c r="NT357" s="1">
        <v>1.19108E-4</v>
      </c>
      <c r="NU357" s="1">
        <v>8.0822569999999996E-2</v>
      </c>
      <c r="NV357">
        <v>1.4393260000000001</v>
      </c>
      <c r="NW357">
        <v>27.01399</v>
      </c>
      <c r="NX357" s="1">
        <v>1.158276E-4</v>
      </c>
      <c r="NY357" s="1">
        <v>7.8476309999999994E-2</v>
      </c>
      <c r="NZ357">
        <v>1.440831</v>
      </c>
      <c r="OA357">
        <v>26.681730000000002</v>
      </c>
      <c r="OB357" s="1">
        <v>1.1265049999999999E-4</v>
      </c>
      <c r="OC357" s="1">
        <v>7.6206369999999996E-2</v>
      </c>
      <c r="OD357">
        <v>1.4423410000000001</v>
      </c>
      <c r="OE357">
        <v>26.845970000000001</v>
      </c>
      <c r="OF357" s="1">
        <v>1.096131E-4</v>
      </c>
      <c r="OG357" s="1">
        <v>7.4039960000000002E-2</v>
      </c>
      <c r="OH357">
        <v>1.4438679999999999</v>
      </c>
      <c r="OI357">
        <v>27.354120000000002</v>
      </c>
      <c r="OJ357" s="1">
        <v>1.066943E-4</v>
      </c>
      <c r="OK357" s="1">
        <v>7.1955140000000001E-2</v>
      </c>
    </row>
    <row r="358" spans="1:401" x14ac:dyDescent="0.35">
      <c r="A358">
        <v>364</v>
      </c>
      <c r="B358" t="s">
        <v>4</v>
      </c>
      <c r="C358" t="s">
        <v>181</v>
      </c>
      <c r="D358" t="s">
        <v>360</v>
      </c>
      <c r="E358">
        <v>607.38409999999999</v>
      </c>
      <c r="F358">
        <v>0.58303329999999998</v>
      </c>
      <c r="G358">
        <v>26.910699999999999</v>
      </c>
      <c r="H358">
        <v>0</v>
      </c>
      <c r="I358">
        <v>0</v>
      </c>
      <c r="J358">
        <v>0.60104959999999996</v>
      </c>
      <c r="K358">
        <v>26.755019999999998</v>
      </c>
      <c r="L358">
        <v>0</v>
      </c>
      <c r="M358">
        <v>0</v>
      </c>
      <c r="N358">
        <v>0.61695849999999997</v>
      </c>
      <c r="O358">
        <v>26.627980000000001</v>
      </c>
      <c r="P358">
        <v>0</v>
      </c>
      <c r="Q358">
        <v>0</v>
      </c>
      <c r="R358">
        <v>0.62201010000000001</v>
      </c>
      <c r="S358">
        <v>26.42539</v>
      </c>
      <c r="T358">
        <v>0</v>
      </c>
      <c r="U358">
        <v>0</v>
      </c>
      <c r="V358">
        <v>0.62279479999999998</v>
      </c>
      <c r="W358">
        <v>26.364360000000001</v>
      </c>
      <c r="X358">
        <v>0</v>
      </c>
      <c r="Y358">
        <v>0</v>
      </c>
      <c r="Z358">
        <v>0.62344679999999997</v>
      </c>
      <c r="AA358">
        <v>26.113399999999999</v>
      </c>
      <c r="AB358">
        <v>0</v>
      </c>
      <c r="AC358">
        <v>0</v>
      </c>
      <c r="AD358">
        <v>0.62401119999999999</v>
      </c>
      <c r="AE358">
        <v>25.739840000000001</v>
      </c>
      <c r="AF358">
        <v>0</v>
      </c>
      <c r="AG358">
        <v>0</v>
      </c>
      <c r="AH358">
        <v>0.62447180000000002</v>
      </c>
      <c r="AI358">
        <v>25.34179</v>
      </c>
      <c r="AJ358">
        <v>0</v>
      </c>
      <c r="AK358">
        <v>0</v>
      </c>
      <c r="AL358">
        <v>0.6247933</v>
      </c>
      <c r="AM358">
        <v>25.07114</v>
      </c>
      <c r="AN358">
        <v>0</v>
      </c>
      <c r="AO358">
        <v>0</v>
      </c>
      <c r="AP358">
        <v>0.62494039999999995</v>
      </c>
      <c r="AQ358">
        <v>25.269870000000001</v>
      </c>
      <c r="AR358">
        <v>0</v>
      </c>
      <c r="AS358">
        <v>0</v>
      </c>
      <c r="AT358">
        <v>0.62495339999999999</v>
      </c>
      <c r="AU358">
        <v>25.757770000000001</v>
      </c>
      <c r="AV358">
        <v>0</v>
      </c>
      <c r="AW358">
        <v>0</v>
      </c>
      <c r="AX358">
        <v>0.62483520000000004</v>
      </c>
      <c r="AY358">
        <v>26.192969999999999</v>
      </c>
      <c r="AZ358">
        <v>0</v>
      </c>
      <c r="BA358">
        <v>0</v>
      </c>
      <c r="BB358">
        <v>0.62470329999999996</v>
      </c>
      <c r="BC358">
        <v>26.49436</v>
      </c>
      <c r="BD358">
        <v>0</v>
      </c>
      <c r="BE358">
        <v>0</v>
      </c>
      <c r="BF358">
        <v>0.62448899999999996</v>
      </c>
      <c r="BG358">
        <v>26.390319999999999</v>
      </c>
      <c r="BH358">
        <v>0</v>
      </c>
      <c r="BI358">
        <v>0</v>
      </c>
      <c r="BJ358">
        <v>0.62425010000000003</v>
      </c>
      <c r="BK358">
        <v>25.898890000000002</v>
      </c>
      <c r="BL358">
        <v>0</v>
      </c>
      <c r="BM358">
        <v>0</v>
      </c>
      <c r="BN358">
        <v>0.62399579999999999</v>
      </c>
      <c r="BO358">
        <v>25.281790000000001</v>
      </c>
      <c r="BP358" s="1">
        <v>4.6737369999999998E-35</v>
      </c>
      <c r="BQ358" s="1">
        <v>5.4266940000000002E-32</v>
      </c>
      <c r="BR358">
        <v>0.62390749999999995</v>
      </c>
      <c r="BS358">
        <v>24.71001</v>
      </c>
      <c r="BT358" s="1">
        <v>1.5254859999999999E-23</v>
      </c>
      <c r="BU358" s="1">
        <v>9.8852680000000002E-21</v>
      </c>
      <c r="BV358">
        <v>0.62417719999999999</v>
      </c>
      <c r="BW358">
        <v>24.579540000000001</v>
      </c>
      <c r="BX358" s="1">
        <v>1.009088E-15</v>
      </c>
      <c r="BY358" s="1">
        <v>6.7165399999999996E-13</v>
      </c>
      <c r="BZ358">
        <v>0.62469439999999998</v>
      </c>
      <c r="CA358">
        <v>24.764800000000001</v>
      </c>
      <c r="CB358" s="1">
        <v>4.3500700000000001E-10</v>
      </c>
      <c r="CC358" s="1">
        <v>3.1979119999999999E-7</v>
      </c>
      <c r="CD358">
        <v>0.62540309999999999</v>
      </c>
      <c r="CE358">
        <v>25.011230000000001</v>
      </c>
      <c r="CF358" s="1">
        <v>9.8836630000000008E-7</v>
      </c>
      <c r="CG358" s="1">
        <v>7.7279099999999999E-4</v>
      </c>
      <c r="CH358">
        <v>0.62623229999999996</v>
      </c>
      <c r="CI358">
        <v>25.32376</v>
      </c>
      <c r="CJ358" s="1">
        <v>2.853461E-4</v>
      </c>
      <c r="CK358">
        <v>0.23504249999999999</v>
      </c>
      <c r="CL358">
        <v>0.6271139</v>
      </c>
      <c r="CM358">
        <v>25.336269999999999</v>
      </c>
      <c r="CN358" s="1">
        <v>1.9356459999999999E-2</v>
      </c>
      <c r="CO358">
        <v>16.760860000000001</v>
      </c>
      <c r="CP358">
        <v>0.62807329999999995</v>
      </c>
      <c r="CQ358">
        <v>25.050260000000002</v>
      </c>
      <c r="CR358">
        <v>0.42397059999999998</v>
      </c>
      <c r="CS358">
        <v>385.25650000000002</v>
      </c>
      <c r="CT358">
        <v>0.62905529999999998</v>
      </c>
      <c r="CU358">
        <v>24.701319999999999</v>
      </c>
      <c r="CV358">
        <v>3.6515080000000002</v>
      </c>
      <c r="CW358">
        <v>3480.4949999999999</v>
      </c>
      <c r="CX358">
        <v>0.63026329999999997</v>
      </c>
      <c r="CY358">
        <v>24.407340000000001</v>
      </c>
      <c r="CZ358">
        <v>14.24343</v>
      </c>
      <c r="DA358">
        <v>14238.24</v>
      </c>
      <c r="DB358">
        <v>0.6318918</v>
      </c>
      <c r="DC358">
        <v>24.61805</v>
      </c>
      <c r="DD358">
        <v>28.020230000000002</v>
      </c>
      <c r="DE358">
        <v>29445.82</v>
      </c>
      <c r="DF358">
        <v>0.63381460000000001</v>
      </c>
      <c r="DG358">
        <v>25.03867</v>
      </c>
      <c r="DH358">
        <v>30.368390000000002</v>
      </c>
      <c r="DI358">
        <v>33627.050000000003</v>
      </c>
      <c r="DJ358">
        <v>0.63592630000000006</v>
      </c>
      <c r="DK358">
        <v>25.553799999999999</v>
      </c>
      <c r="DL358">
        <v>19.370560000000001</v>
      </c>
      <c r="DM358">
        <v>22798.82</v>
      </c>
      <c r="DN358">
        <v>0.63815219999999995</v>
      </c>
      <c r="DO358">
        <v>26.00497</v>
      </c>
      <c r="DP358">
        <v>7.7798499999999997</v>
      </c>
      <c r="DQ358">
        <v>9766.482</v>
      </c>
      <c r="DR358">
        <v>0.64052089999999995</v>
      </c>
      <c r="DS358">
        <v>26.014869999999998</v>
      </c>
      <c r="DT358">
        <v>2.0712999999999999</v>
      </c>
      <c r="DU358">
        <v>2779.3290000000002</v>
      </c>
      <c r="DV358">
        <v>0.64300789999999997</v>
      </c>
      <c r="DW358">
        <v>25.784890000000001</v>
      </c>
      <c r="DX358">
        <v>0.38811370000000001</v>
      </c>
      <c r="DY358">
        <v>557.57669999999996</v>
      </c>
      <c r="DZ358">
        <v>0.64586010000000005</v>
      </c>
      <c r="EA358">
        <v>25.478249999999999</v>
      </c>
      <c r="EB358" s="1">
        <v>5.7898449999999997E-2</v>
      </c>
      <c r="EC358">
        <v>87.056049999999999</v>
      </c>
      <c r="ED358">
        <v>0.64849959999999995</v>
      </c>
      <c r="EE358">
        <v>25.282160000000001</v>
      </c>
      <c r="EF358" s="1">
        <v>1.095753E-2</v>
      </c>
      <c r="EG358">
        <v>15.15469</v>
      </c>
      <c r="EH358">
        <v>0.65107559999999998</v>
      </c>
      <c r="EI358">
        <v>25.492940000000001</v>
      </c>
      <c r="EJ358" s="1">
        <v>5.202903E-3</v>
      </c>
      <c r="EK358">
        <v>6.0204630000000003</v>
      </c>
      <c r="EL358">
        <v>0.65363360000000004</v>
      </c>
      <c r="EM358">
        <v>26.02431</v>
      </c>
      <c r="EN358" s="1">
        <v>4.0351400000000004E-3</v>
      </c>
      <c r="EO358">
        <v>4.4281280000000001</v>
      </c>
      <c r="EP358">
        <v>0.65617910000000002</v>
      </c>
      <c r="EQ358">
        <v>26.66987</v>
      </c>
      <c r="ER358" s="1">
        <v>3.376104E-3</v>
      </c>
      <c r="ES358">
        <v>3.6639270000000002</v>
      </c>
      <c r="ET358">
        <v>0.65869739999999999</v>
      </c>
      <c r="EU358">
        <v>27.158670000000001</v>
      </c>
      <c r="EV358" s="1">
        <v>2.8594549999999999E-3</v>
      </c>
      <c r="EW358">
        <v>3.087323</v>
      </c>
      <c r="EX358">
        <v>0.66118489999999996</v>
      </c>
      <c r="EY358">
        <v>27.11401</v>
      </c>
      <c r="EZ358" s="1">
        <v>2.436152E-3</v>
      </c>
      <c r="FA358">
        <v>2.617569</v>
      </c>
      <c r="FB358">
        <v>0.66367080000000001</v>
      </c>
      <c r="FC358">
        <v>26.72701</v>
      </c>
      <c r="FD358" s="1">
        <v>2.0896310000000002E-3</v>
      </c>
      <c r="FE358">
        <v>2.2342949999999999</v>
      </c>
      <c r="FF358">
        <v>0.66650830000000005</v>
      </c>
      <c r="FG358">
        <v>26.232710000000001</v>
      </c>
      <c r="FH358" s="1">
        <v>1.804848E-3</v>
      </c>
      <c r="FI358">
        <v>1.9193169999999999</v>
      </c>
      <c r="FJ358">
        <v>0.66923049999999995</v>
      </c>
      <c r="FK358">
        <v>25.802579999999999</v>
      </c>
      <c r="FL358" s="1">
        <v>1.570728E-3</v>
      </c>
      <c r="FM358">
        <v>1.6611309999999999</v>
      </c>
      <c r="FN358">
        <v>0.67169900000000005</v>
      </c>
      <c r="FO358">
        <v>25.93085</v>
      </c>
      <c r="FP358" s="1">
        <v>1.37761E-3</v>
      </c>
      <c r="FQ358">
        <v>1.4500690000000001</v>
      </c>
      <c r="FR358">
        <v>0.67409600000000003</v>
      </c>
      <c r="FS358">
        <v>26.311299999999999</v>
      </c>
      <c r="FT358" s="1">
        <v>1.21663E-3</v>
      </c>
      <c r="FU358">
        <v>1.274831</v>
      </c>
      <c r="FV358">
        <v>0.6764869</v>
      </c>
      <c r="FW358">
        <v>26.633710000000001</v>
      </c>
      <c r="FX358" s="1">
        <v>1.081313E-3</v>
      </c>
      <c r="FY358">
        <v>1.1280859999999999</v>
      </c>
      <c r="FZ358">
        <v>0.67886089999999999</v>
      </c>
      <c r="GA358">
        <v>26.8093</v>
      </c>
      <c r="GB358" s="1">
        <v>9.6708999999999999E-4</v>
      </c>
      <c r="GC358">
        <v>1.0045120000000001</v>
      </c>
      <c r="GD358">
        <v>0.68105139999999997</v>
      </c>
      <c r="GE358">
        <v>26.615369999999999</v>
      </c>
      <c r="GF358" s="1">
        <v>8.7071990000000003E-4</v>
      </c>
      <c r="GG358">
        <v>0.90060110000000004</v>
      </c>
      <c r="GH358">
        <v>0.68309629999999999</v>
      </c>
      <c r="GI358">
        <v>26.362130000000001</v>
      </c>
      <c r="GJ358" s="1">
        <v>7.8979129999999997E-4</v>
      </c>
      <c r="GK358">
        <v>0.81358339999999996</v>
      </c>
      <c r="GL358">
        <v>0.68522130000000003</v>
      </c>
      <c r="GM358">
        <v>26.06747</v>
      </c>
      <c r="GN358" s="1">
        <v>7.2183200000000005E-4</v>
      </c>
      <c r="GO358">
        <v>0.74079859999999997</v>
      </c>
      <c r="GP358">
        <v>0.6873302</v>
      </c>
      <c r="GQ358">
        <v>25.86196</v>
      </c>
      <c r="GR358" s="1">
        <v>6.6409240000000005E-4</v>
      </c>
      <c r="GS358">
        <v>0.67901009999999995</v>
      </c>
      <c r="GT358">
        <v>0.6893378</v>
      </c>
      <c r="GU358">
        <v>25.70992</v>
      </c>
      <c r="GV358" s="1">
        <v>6.1427240000000004E-4</v>
      </c>
      <c r="GW358">
        <v>0.62579989999999996</v>
      </c>
      <c r="GX358">
        <v>0.69129189999999996</v>
      </c>
      <c r="GY358">
        <v>25.920999999999999</v>
      </c>
      <c r="GZ358" s="1">
        <v>5.7128159999999997E-4</v>
      </c>
      <c r="HA358">
        <v>0.57995850000000004</v>
      </c>
      <c r="HB358">
        <v>0.6932431</v>
      </c>
      <c r="HC358">
        <v>26.391359999999999</v>
      </c>
      <c r="HD358" s="1">
        <v>5.3423979999999999E-4</v>
      </c>
      <c r="HE358">
        <v>0.54043350000000001</v>
      </c>
      <c r="HF358">
        <v>0.69516540000000004</v>
      </c>
      <c r="HG358">
        <v>26.843319999999999</v>
      </c>
      <c r="HH358" s="1">
        <v>5.0180410000000004E-4</v>
      </c>
      <c r="HI358">
        <v>0.50582090000000002</v>
      </c>
      <c r="HJ358">
        <v>0.69712770000000002</v>
      </c>
      <c r="HK358">
        <v>26.854230000000001</v>
      </c>
      <c r="HL358" s="1">
        <v>4.7315760000000002E-4</v>
      </c>
      <c r="HM358">
        <v>0.47534589999999999</v>
      </c>
      <c r="HN358">
        <v>0.69902690000000001</v>
      </c>
      <c r="HO358">
        <v>26.39162</v>
      </c>
      <c r="HP358" s="1">
        <v>4.4779450000000001E-4</v>
      </c>
      <c r="HQ358">
        <v>0.44835789999999998</v>
      </c>
      <c r="HR358">
        <v>0.70093760000000005</v>
      </c>
      <c r="HS358">
        <v>25.828970000000002</v>
      </c>
      <c r="HT358" s="1">
        <v>4.2527999999999999E-4</v>
      </c>
      <c r="HU358">
        <v>0.42441820000000002</v>
      </c>
      <c r="HV358">
        <v>0.70278430000000003</v>
      </c>
      <c r="HW358">
        <v>25.280660000000001</v>
      </c>
      <c r="HX358" s="1">
        <v>4.0495849999999998E-4</v>
      </c>
      <c r="HY358">
        <v>0.40287719999999999</v>
      </c>
      <c r="HZ358">
        <v>0.70455060000000003</v>
      </c>
      <c r="IA358">
        <v>25.210920000000002</v>
      </c>
      <c r="IB358" s="1">
        <v>3.8631160000000001E-4</v>
      </c>
      <c r="IC358">
        <v>0.38322230000000002</v>
      </c>
      <c r="ID358">
        <v>0.70618519999999996</v>
      </c>
      <c r="IE358">
        <v>25.515720000000002</v>
      </c>
      <c r="IF358" s="1">
        <v>3.692589E-4</v>
      </c>
      <c r="IG358">
        <v>0.36531590000000003</v>
      </c>
      <c r="IH358">
        <v>0.70776019999999995</v>
      </c>
      <c r="II358">
        <v>25.974250000000001</v>
      </c>
      <c r="IJ358" s="1">
        <v>3.537317E-4</v>
      </c>
      <c r="IK358">
        <v>0.34904360000000001</v>
      </c>
      <c r="IL358">
        <v>0.7093064</v>
      </c>
      <c r="IM358">
        <v>26.310269999999999</v>
      </c>
      <c r="IN358" s="1">
        <v>3.3947030000000002E-4</v>
      </c>
      <c r="IO358">
        <v>0.33412920000000002</v>
      </c>
      <c r="IP358">
        <v>0.70980359999999998</v>
      </c>
      <c r="IQ358">
        <v>26.20149</v>
      </c>
      <c r="IR358" s="1">
        <v>3.2631480000000002E-4</v>
      </c>
      <c r="IS358">
        <v>0.32089309999999999</v>
      </c>
      <c r="IT358">
        <v>0.71145179999999997</v>
      </c>
      <c r="IU358">
        <v>25.801600000000001</v>
      </c>
      <c r="IV358" s="1">
        <v>3.1453070000000001E-4</v>
      </c>
      <c r="IW358">
        <v>0.30842340000000001</v>
      </c>
      <c r="IX358">
        <v>0.71315930000000005</v>
      </c>
      <c r="IY358">
        <v>25.33541</v>
      </c>
      <c r="IZ358" s="1">
        <v>3.0355269999999998E-4</v>
      </c>
      <c r="JA358">
        <v>0.2968479</v>
      </c>
      <c r="JB358">
        <v>0.71480569999999999</v>
      </c>
      <c r="JC358">
        <v>25.023980000000002</v>
      </c>
      <c r="JD358" s="1">
        <v>2.9315450000000001E-4</v>
      </c>
      <c r="JE358">
        <v>0.2859545</v>
      </c>
      <c r="JF358">
        <v>0.71635159999999998</v>
      </c>
      <c r="JG358">
        <v>25.302759999999999</v>
      </c>
      <c r="JH358" s="1">
        <v>2.832294E-4</v>
      </c>
      <c r="JI358">
        <v>0.27562049999999999</v>
      </c>
      <c r="JJ358">
        <v>0.71776899999999999</v>
      </c>
      <c r="JK358">
        <v>25.806139999999999</v>
      </c>
      <c r="JL358" s="1">
        <v>2.7382639999999999E-4</v>
      </c>
      <c r="JM358">
        <v>0.26588430000000002</v>
      </c>
      <c r="JN358">
        <v>0.71910929999999995</v>
      </c>
      <c r="JO358">
        <v>26.263829999999999</v>
      </c>
      <c r="JP358" s="1">
        <v>2.6500630000000002E-4</v>
      </c>
      <c r="JQ358">
        <v>0.25679210000000002</v>
      </c>
      <c r="JR358">
        <v>0.72037519999999999</v>
      </c>
      <c r="JS358">
        <v>26.492290000000001</v>
      </c>
      <c r="JT358" s="1">
        <v>2.5666890000000003E-4</v>
      </c>
      <c r="JU358">
        <v>0.2482123</v>
      </c>
      <c r="JV358">
        <v>0.72165069999999998</v>
      </c>
      <c r="JW358">
        <v>26.442509999999999</v>
      </c>
      <c r="JX358" s="1">
        <v>2.4860810000000002E-4</v>
      </c>
      <c r="JY358">
        <v>0.23997760000000001</v>
      </c>
      <c r="JZ358">
        <v>0.72287239999999997</v>
      </c>
      <c r="KA358">
        <v>26.10641</v>
      </c>
      <c r="KB358" s="1">
        <v>2.4075609999999999E-4</v>
      </c>
      <c r="KC358">
        <v>0.23198779999999999</v>
      </c>
      <c r="KD358">
        <v>0.72407330000000003</v>
      </c>
      <c r="KE358">
        <v>25.738</v>
      </c>
      <c r="KF358" s="1">
        <v>2.3310029999999999E-4</v>
      </c>
      <c r="KG358">
        <v>0.22421289999999999</v>
      </c>
      <c r="KH358">
        <v>0.72529359999999998</v>
      </c>
      <c r="KI358">
        <v>25.44539</v>
      </c>
      <c r="KJ358" s="1">
        <v>2.257673E-4</v>
      </c>
      <c r="KK358">
        <v>0.21675259999999999</v>
      </c>
      <c r="KL358">
        <v>0.72649529999999995</v>
      </c>
      <c r="KM358">
        <v>25.650829999999999</v>
      </c>
      <c r="KN358" s="1">
        <v>2.188825E-4</v>
      </c>
      <c r="KO358">
        <v>0.20974509999999999</v>
      </c>
      <c r="KP358">
        <v>0.7277979</v>
      </c>
      <c r="KQ358">
        <v>26.093109999999999</v>
      </c>
      <c r="KR358" s="1">
        <v>2.1233220000000001E-4</v>
      </c>
      <c r="KS358">
        <v>0.20307120000000001</v>
      </c>
      <c r="KT358">
        <v>0.72907920000000004</v>
      </c>
      <c r="KU358">
        <v>26.6783</v>
      </c>
      <c r="KV358" s="1">
        <v>2.0587780000000001E-4</v>
      </c>
      <c r="KW358">
        <v>0.19653300000000001</v>
      </c>
      <c r="KX358">
        <v>0.73039270000000001</v>
      </c>
      <c r="KY358">
        <v>27.179099999999998</v>
      </c>
      <c r="KZ358" s="1">
        <v>1.9959139999999999E-4</v>
      </c>
      <c r="LA358">
        <v>0.19015750000000001</v>
      </c>
      <c r="LB358">
        <v>0.73167260000000001</v>
      </c>
      <c r="LC358">
        <v>27.241569999999999</v>
      </c>
      <c r="LD358" s="1">
        <v>1.9351120000000001E-4</v>
      </c>
      <c r="LE358">
        <v>0.18400730000000001</v>
      </c>
      <c r="LF358">
        <v>0.73296879999999998</v>
      </c>
      <c r="LG358">
        <v>26.954519999999999</v>
      </c>
      <c r="LH358" s="1">
        <v>1.876972E-4</v>
      </c>
      <c r="LI358">
        <v>0.17812259999999999</v>
      </c>
      <c r="LJ358">
        <v>0.73427500000000001</v>
      </c>
      <c r="LK358">
        <v>26.541889999999999</v>
      </c>
      <c r="LL358" s="1">
        <v>1.8218020000000001E-4</v>
      </c>
      <c r="LM358">
        <v>0.17253599999999999</v>
      </c>
      <c r="LN358">
        <v>0.7355254</v>
      </c>
      <c r="LO358">
        <v>26.201989999999999</v>
      </c>
      <c r="LP358" s="1">
        <v>1.7684339999999999E-4</v>
      </c>
      <c r="LQ358">
        <v>0.1671687</v>
      </c>
      <c r="LR358">
        <v>0.73673920000000004</v>
      </c>
      <c r="LS358">
        <v>26.476680000000002</v>
      </c>
      <c r="LT358" s="1">
        <v>1.716807E-4</v>
      </c>
      <c r="LU358">
        <v>0.16199230000000001</v>
      </c>
      <c r="LV358">
        <v>0.73788169999999997</v>
      </c>
      <c r="LW358">
        <v>27.050129999999999</v>
      </c>
      <c r="LX358" s="1">
        <v>1.667091E-4</v>
      </c>
      <c r="LY358">
        <v>0.1570338</v>
      </c>
      <c r="LZ358">
        <v>0.73901349999999999</v>
      </c>
      <c r="MA358">
        <v>27.734749999999998</v>
      </c>
      <c r="MB358" s="1">
        <v>1.6182889999999999E-4</v>
      </c>
      <c r="MC358">
        <v>0.15218590000000001</v>
      </c>
      <c r="MD358">
        <v>0.7401295</v>
      </c>
      <c r="ME358">
        <v>28.31345</v>
      </c>
      <c r="MF358" s="1">
        <v>1.5719099999999999E-4</v>
      </c>
      <c r="MG358">
        <v>0.1475688</v>
      </c>
      <c r="MH358">
        <v>0.7412012</v>
      </c>
      <c r="MI358">
        <v>28.39884</v>
      </c>
      <c r="MJ358" s="1">
        <v>1.5272619999999999E-4</v>
      </c>
      <c r="MK358">
        <v>0.14314830000000001</v>
      </c>
      <c r="ML358">
        <v>0.74225649999999999</v>
      </c>
      <c r="MM358">
        <v>28.146080000000001</v>
      </c>
      <c r="MN358" s="1">
        <v>1.484034E-4</v>
      </c>
      <c r="MO358">
        <v>0.13887360000000001</v>
      </c>
      <c r="MP358">
        <v>0.74333870000000002</v>
      </c>
      <c r="MQ358">
        <v>27.7531</v>
      </c>
      <c r="MR358" s="1">
        <v>1.4429220000000001E-4</v>
      </c>
      <c r="MS358">
        <v>0.13479940000000001</v>
      </c>
      <c r="MT358">
        <v>0.74439529999999998</v>
      </c>
      <c r="MU358">
        <v>27.388850000000001</v>
      </c>
      <c r="MV358" s="1">
        <v>1.4039900000000001E-4</v>
      </c>
      <c r="MW358">
        <v>0.13094529999999999</v>
      </c>
      <c r="MX358">
        <v>0.74547090000000005</v>
      </c>
      <c r="MY358">
        <v>27.210850000000001</v>
      </c>
      <c r="MZ358" s="1">
        <v>1.3660939999999999E-4</v>
      </c>
      <c r="NA358">
        <v>0.12721470000000001</v>
      </c>
      <c r="NB358">
        <v>0.74655190000000005</v>
      </c>
      <c r="NC358">
        <v>27.34667</v>
      </c>
      <c r="ND358" s="1">
        <v>1.3291790000000001E-4</v>
      </c>
      <c r="NE358">
        <v>0.1235745</v>
      </c>
      <c r="NF358">
        <v>0.74768190000000001</v>
      </c>
      <c r="NG358">
        <v>27.78276</v>
      </c>
      <c r="NH358" s="1">
        <v>1.293888E-4</v>
      </c>
      <c r="NI358">
        <v>0.12009359999999999</v>
      </c>
      <c r="NJ358">
        <v>0.74888600000000005</v>
      </c>
      <c r="NK358">
        <v>27.945319999999999</v>
      </c>
      <c r="NL358" s="1">
        <v>1.2606290000000001E-4</v>
      </c>
      <c r="NM358">
        <v>0.1168062</v>
      </c>
      <c r="NN358">
        <v>0.75018899999999999</v>
      </c>
      <c r="NO358">
        <v>27.763059999999999</v>
      </c>
      <c r="NP358" s="1">
        <v>1.2271250000000001E-4</v>
      </c>
      <c r="NQ358">
        <v>0.1135019</v>
      </c>
      <c r="NR358">
        <v>0.75150320000000004</v>
      </c>
      <c r="NS358">
        <v>27.423960000000001</v>
      </c>
      <c r="NT358" s="1">
        <v>1.193622E-4</v>
      </c>
      <c r="NU358">
        <v>0.11020919999999999</v>
      </c>
      <c r="NV358">
        <v>0.75284079999999998</v>
      </c>
      <c r="NW358">
        <v>27.040019999999998</v>
      </c>
      <c r="NX358" s="1">
        <v>1.160798E-4</v>
      </c>
      <c r="NY358">
        <v>0.1069837</v>
      </c>
      <c r="NZ358">
        <v>0.75415270000000001</v>
      </c>
      <c r="OA358">
        <v>26.700890000000001</v>
      </c>
      <c r="OB358" s="1">
        <v>1.128871E-4</v>
      </c>
      <c r="OC358">
        <v>0.1038481</v>
      </c>
      <c r="OD358">
        <v>0.75547450000000005</v>
      </c>
      <c r="OE358">
        <v>26.86748</v>
      </c>
      <c r="OF358" s="1">
        <v>1.098384E-4</v>
      </c>
      <c r="OG358">
        <v>0.1008555</v>
      </c>
      <c r="OH358">
        <v>0.7568667</v>
      </c>
      <c r="OI358">
        <v>27.36665</v>
      </c>
      <c r="OJ358" s="1">
        <v>1.0691449999999999E-4</v>
      </c>
      <c r="OK358">
        <v>9.7983899999999999E-2</v>
      </c>
    </row>
    <row r="359" spans="1:401" x14ac:dyDescent="0.35">
      <c r="A359">
        <v>365</v>
      </c>
      <c r="B359" t="s">
        <v>4</v>
      </c>
      <c r="C359" t="s">
        <v>181</v>
      </c>
      <c r="D359" t="s">
        <v>361</v>
      </c>
      <c r="E359">
        <v>794.32399999999996</v>
      </c>
      <c r="F359">
        <v>0.32574069999999999</v>
      </c>
      <c r="G359">
        <v>26.899709999999999</v>
      </c>
      <c r="H359">
        <v>0</v>
      </c>
      <c r="I359">
        <v>0</v>
      </c>
      <c r="J359">
        <v>0.33068769999999997</v>
      </c>
      <c r="K359">
        <v>26.7377</v>
      </c>
      <c r="L359">
        <v>0</v>
      </c>
      <c r="M359">
        <v>0</v>
      </c>
      <c r="N359">
        <v>0.33484039999999998</v>
      </c>
      <c r="O359">
        <v>26.59882</v>
      </c>
      <c r="P359">
        <v>0</v>
      </c>
      <c r="Q359">
        <v>0</v>
      </c>
      <c r="R359">
        <v>0.33833849999999999</v>
      </c>
      <c r="S359">
        <v>26.394680000000001</v>
      </c>
      <c r="T359">
        <v>0</v>
      </c>
      <c r="U359">
        <v>0</v>
      </c>
      <c r="V359">
        <v>0.34135919999999997</v>
      </c>
      <c r="W359">
        <v>26.34674</v>
      </c>
      <c r="X359">
        <v>0</v>
      </c>
      <c r="Y359">
        <v>0</v>
      </c>
      <c r="Z359">
        <v>0.34403980000000001</v>
      </c>
      <c r="AA359">
        <v>26.105820000000001</v>
      </c>
      <c r="AB359">
        <v>0</v>
      </c>
      <c r="AC359">
        <v>0</v>
      </c>
      <c r="AD359">
        <v>0.34639229999999999</v>
      </c>
      <c r="AE359">
        <v>25.739840000000001</v>
      </c>
      <c r="AF359">
        <v>0</v>
      </c>
      <c r="AG359">
        <v>0</v>
      </c>
      <c r="AH359">
        <v>0.3484835</v>
      </c>
      <c r="AI359">
        <v>25.36064</v>
      </c>
      <c r="AJ359">
        <v>0</v>
      </c>
      <c r="AK359">
        <v>0</v>
      </c>
      <c r="AL359">
        <v>0.350327</v>
      </c>
      <c r="AM359">
        <v>25.08501</v>
      </c>
      <c r="AN359">
        <v>0</v>
      </c>
      <c r="AO359">
        <v>0</v>
      </c>
      <c r="AP359">
        <v>0.35171520000000001</v>
      </c>
      <c r="AQ359">
        <v>25.295169999999999</v>
      </c>
      <c r="AR359">
        <v>0</v>
      </c>
      <c r="AS359">
        <v>0</v>
      </c>
      <c r="AT359">
        <v>0.35271380000000002</v>
      </c>
      <c r="AU359">
        <v>25.76821</v>
      </c>
      <c r="AV359">
        <v>0</v>
      </c>
      <c r="AW359">
        <v>0</v>
      </c>
      <c r="AX359">
        <v>0.35346660000000002</v>
      </c>
      <c r="AY359">
        <v>26.184090000000001</v>
      </c>
      <c r="AZ359">
        <v>0</v>
      </c>
      <c r="BA359">
        <v>0</v>
      </c>
      <c r="BB359">
        <v>0.35395510000000002</v>
      </c>
      <c r="BC359">
        <v>26.484719999999999</v>
      </c>
      <c r="BD359">
        <v>0</v>
      </c>
      <c r="BE359">
        <v>0</v>
      </c>
      <c r="BF359">
        <v>0.35428660000000001</v>
      </c>
      <c r="BG359">
        <v>26.38531</v>
      </c>
      <c r="BH359">
        <v>0</v>
      </c>
      <c r="BI359">
        <v>0</v>
      </c>
      <c r="BJ359">
        <v>0.35443960000000002</v>
      </c>
      <c r="BK359">
        <v>25.90334</v>
      </c>
      <c r="BL359">
        <v>0</v>
      </c>
      <c r="BM359">
        <v>0</v>
      </c>
      <c r="BN359">
        <v>0.3544892</v>
      </c>
      <c r="BO359">
        <v>25.325810000000001</v>
      </c>
      <c r="BP359" s="1">
        <v>1.435875E-35</v>
      </c>
      <c r="BQ359" s="1">
        <v>2.6422320000000001E-32</v>
      </c>
      <c r="BR359">
        <v>0.35475089999999998</v>
      </c>
      <c r="BS359">
        <v>24.75478</v>
      </c>
      <c r="BT359" s="1">
        <v>3.1255629999999998E-24</v>
      </c>
      <c r="BU359" s="1">
        <v>5.732622E-21</v>
      </c>
      <c r="BV359">
        <v>0.3556375</v>
      </c>
      <c r="BW359">
        <v>24.627680000000002</v>
      </c>
      <c r="BX359" s="1">
        <v>2.0886269999999999E-16</v>
      </c>
      <c r="BY359" s="1">
        <v>3.8243010000000002E-13</v>
      </c>
      <c r="BZ359">
        <v>0.35710530000000001</v>
      </c>
      <c r="CA359">
        <v>24.801690000000001</v>
      </c>
      <c r="CB359" s="1">
        <v>1.154595E-10</v>
      </c>
      <c r="CC359" s="1">
        <v>2.102529E-7</v>
      </c>
      <c r="CD359">
        <v>0.35905480000000001</v>
      </c>
      <c r="CE359">
        <v>25.018509999999999</v>
      </c>
      <c r="CF359" s="1">
        <v>3.8297990000000001E-7</v>
      </c>
      <c r="CG359" s="1">
        <v>6.0766789999999998E-4</v>
      </c>
      <c r="CH359">
        <v>0.36142350000000001</v>
      </c>
      <c r="CI359">
        <v>25.327559999999998</v>
      </c>
      <c r="CJ359" s="1">
        <v>1.3723709999999999E-4</v>
      </c>
      <c r="CK359">
        <v>0.21020449999999999</v>
      </c>
      <c r="CL359">
        <v>0.36409350000000001</v>
      </c>
      <c r="CM359">
        <v>25.332190000000001</v>
      </c>
      <c r="CN359" s="1">
        <v>1.093969E-2</v>
      </c>
      <c r="CO359">
        <v>16.6846</v>
      </c>
      <c r="CP359">
        <v>0.36690529999999999</v>
      </c>
      <c r="CQ359">
        <v>25.0425</v>
      </c>
      <c r="CR359">
        <v>0.27420169999999999</v>
      </c>
      <c r="CS359">
        <v>422.15589999999997</v>
      </c>
      <c r="CT359">
        <v>0.36996590000000001</v>
      </c>
      <c r="CU359">
        <v>24.701319999999999</v>
      </c>
      <c r="CV359">
        <v>2.6626759999999998</v>
      </c>
      <c r="CW359">
        <v>4171.5709999999999</v>
      </c>
      <c r="CX359">
        <v>0.37344630000000001</v>
      </c>
      <c r="CY359">
        <v>24.41703</v>
      </c>
      <c r="CZ359">
        <v>11.60787</v>
      </c>
      <c r="DA359">
        <v>18598.5</v>
      </c>
      <c r="DB359">
        <v>0.3757665</v>
      </c>
      <c r="DC359">
        <v>24.656120000000001</v>
      </c>
      <c r="DD359">
        <v>25.37201</v>
      </c>
      <c r="DE359">
        <v>41799.230000000003</v>
      </c>
      <c r="DF359">
        <v>0.37705450000000001</v>
      </c>
      <c r="DG359">
        <v>25.074590000000001</v>
      </c>
      <c r="DH359">
        <v>30.409569999999999</v>
      </c>
      <c r="DI359">
        <v>51786.61</v>
      </c>
      <c r="DJ359">
        <v>0.37843729999999998</v>
      </c>
      <c r="DK359">
        <v>25.56475</v>
      </c>
      <c r="DL359">
        <v>21.684529999999999</v>
      </c>
      <c r="DM359">
        <v>38150.629999999997</v>
      </c>
      <c r="DN359">
        <v>0.37989109999999998</v>
      </c>
      <c r="DO359">
        <v>26.00497</v>
      </c>
      <c r="DP359">
        <v>9.7424130000000009</v>
      </c>
      <c r="DQ359">
        <v>17748.43</v>
      </c>
      <c r="DR359">
        <v>0.38145370000000001</v>
      </c>
      <c r="DS359">
        <v>25.985620000000001</v>
      </c>
      <c r="DT359">
        <v>2.8979789999999999</v>
      </c>
      <c r="DU359">
        <v>5438.75</v>
      </c>
      <c r="DV359">
        <v>0.38306299999999999</v>
      </c>
      <c r="DW359">
        <v>25.75187</v>
      </c>
      <c r="DX359">
        <v>0.60559940000000001</v>
      </c>
      <c r="DY359">
        <v>1167.153</v>
      </c>
      <c r="DZ359">
        <v>0.38487860000000002</v>
      </c>
      <c r="EA359">
        <v>25.451889999999999</v>
      </c>
      <c r="EB359" s="1">
        <v>9.7269110000000006E-2</v>
      </c>
      <c r="EC359">
        <v>190.44880000000001</v>
      </c>
      <c r="ED359">
        <v>0.38656879999999999</v>
      </c>
      <c r="EE359">
        <v>25.25226</v>
      </c>
      <c r="EF359" s="1">
        <v>1.6372479999999998E-2</v>
      </c>
      <c r="EG359">
        <v>30.910440000000001</v>
      </c>
      <c r="EH359">
        <v>0.3882176</v>
      </c>
      <c r="EI359">
        <v>25.48038</v>
      </c>
      <c r="EJ359" s="1">
        <v>5.89662E-3</v>
      </c>
      <c r="EK359">
        <v>9.953379</v>
      </c>
      <c r="EL359">
        <v>0.38986359999999998</v>
      </c>
      <c r="EM359">
        <v>26.016089999999998</v>
      </c>
      <c r="EN359" s="1">
        <v>4.2066109999999999E-3</v>
      </c>
      <c r="EO359">
        <v>6.7330059999999996</v>
      </c>
      <c r="EP359">
        <v>0.3915093</v>
      </c>
      <c r="EQ359">
        <v>26.65793</v>
      </c>
      <c r="ER359" s="1">
        <v>3.4765450000000002E-3</v>
      </c>
      <c r="ES359">
        <v>5.4635559999999996</v>
      </c>
      <c r="ET359">
        <v>0.39313039999999999</v>
      </c>
      <c r="EU359">
        <v>27.146830000000001</v>
      </c>
      <c r="EV359" s="1">
        <v>2.938207E-3</v>
      </c>
      <c r="EW359">
        <v>4.5569540000000002</v>
      </c>
      <c r="EX359">
        <v>0.39470359999999999</v>
      </c>
      <c r="EY359">
        <v>27.095559999999999</v>
      </c>
      <c r="EZ359" s="1">
        <v>2.4987820000000002E-3</v>
      </c>
      <c r="FA359">
        <v>3.8264269999999998</v>
      </c>
      <c r="FB359">
        <v>0.39631119999999997</v>
      </c>
      <c r="FC359">
        <v>26.71753</v>
      </c>
      <c r="FD359" s="1">
        <v>2.1395239999999999E-3</v>
      </c>
      <c r="FE359">
        <v>3.234728</v>
      </c>
      <c r="FF359">
        <v>0.39818809999999999</v>
      </c>
      <c r="FG359">
        <v>26.22308</v>
      </c>
      <c r="FH359" s="1">
        <v>1.8447299999999999E-3</v>
      </c>
      <c r="FI359">
        <v>2.7565089999999999</v>
      </c>
      <c r="FJ359">
        <v>0.3999106</v>
      </c>
      <c r="FK359">
        <v>25.779540000000001</v>
      </c>
      <c r="FL359" s="1">
        <v>1.6015090000000001E-3</v>
      </c>
      <c r="FM359">
        <v>2.3800140000000001</v>
      </c>
      <c r="FN359">
        <v>0.40147050000000001</v>
      </c>
      <c r="FO359">
        <v>25.917480000000001</v>
      </c>
      <c r="FP359" s="1">
        <v>1.4022539999999999E-3</v>
      </c>
      <c r="FQ359">
        <v>2.073985</v>
      </c>
      <c r="FR359">
        <v>0.40301740000000003</v>
      </c>
      <c r="FS359">
        <v>26.28538</v>
      </c>
      <c r="FT359" s="1">
        <v>1.23656E-3</v>
      </c>
      <c r="FU359">
        <v>1.8204</v>
      </c>
      <c r="FV359">
        <v>0.40455920000000001</v>
      </c>
      <c r="FW359">
        <v>26.593260000000001</v>
      </c>
      <c r="FX359" s="1">
        <v>1.0975589999999999E-3</v>
      </c>
      <c r="FY359">
        <v>1.608446</v>
      </c>
      <c r="FZ359">
        <v>0.40609260000000003</v>
      </c>
      <c r="GA359">
        <v>26.771280000000001</v>
      </c>
      <c r="GB359" s="1">
        <v>9.8029520000000002E-4</v>
      </c>
      <c r="GC359">
        <v>1.430099</v>
      </c>
      <c r="GD359">
        <v>0.40751389999999998</v>
      </c>
      <c r="GE359">
        <v>26.578250000000001</v>
      </c>
      <c r="GF359" s="1">
        <v>8.8121710000000004E-4</v>
      </c>
      <c r="GG359">
        <v>1.2800309999999999</v>
      </c>
      <c r="GH359">
        <v>0.40899249999999998</v>
      </c>
      <c r="GI359">
        <v>26.34498</v>
      </c>
      <c r="GJ359" s="1">
        <v>7.9789219999999998E-4</v>
      </c>
      <c r="GK359">
        <v>1.154075</v>
      </c>
      <c r="GL359">
        <v>0.41053659999999997</v>
      </c>
      <c r="GM359">
        <v>26.053349999999998</v>
      </c>
      <c r="GN359" s="1">
        <v>7.2748820000000005E-4</v>
      </c>
      <c r="GO359">
        <v>1.048025</v>
      </c>
      <c r="GP359">
        <v>0.41207490000000002</v>
      </c>
      <c r="GQ359">
        <v>25.837260000000001</v>
      </c>
      <c r="GR359" s="1">
        <v>6.6836239999999996E-4</v>
      </c>
      <c r="GS359">
        <v>0.95908090000000001</v>
      </c>
      <c r="GT359">
        <v>0.4135334</v>
      </c>
      <c r="GU359">
        <v>25.675650000000001</v>
      </c>
      <c r="GV359" s="1">
        <v>6.1797320000000003E-4</v>
      </c>
      <c r="GW359">
        <v>0.88345700000000005</v>
      </c>
      <c r="GX359">
        <v>0.41493839999999999</v>
      </c>
      <c r="GY359">
        <v>25.895019999999999</v>
      </c>
      <c r="GZ359" s="1">
        <v>5.7446419999999997E-4</v>
      </c>
      <c r="HA359">
        <v>0.81832369999999999</v>
      </c>
      <c r="HB359">
        <v>0.4163674</v>
      </c>
      <c r="HC359">
        <v>26.37537</v>
      </c>
      <c r="HD359" s="1">
        <v>5.3701349999999998E-4</v>
      </c>
      <c r="HE359">
        <v>0.76213560000000002</v>
      </c>
      <c r="HF359">
        <v>0.4177554</v>
      </c>
      <c r="HG359">
        <v>26.829940000000001</v>
      </c>
      <c r="HH359" s="1">
        <v>5.0414559999999999E-4</v>
      </c>
      <c r="HI359">
        <v>0.71272230000000003</v>
      </c>
      <c r="HJ359">
        <v>0.41906670000000001</v>
      </c>
      <c r="HK359">
        <v>26.839289999999998</v>
      </c>
      <c r="HL359" s="1">
        <v>4.7513729999999998E-4</v>
      </c>
      <c r="HM359">
        <v>0.66928319999999997</v>
      </c>
      <c r="HN359">
        <v>0.42037799999999997</v>
      </c>
      <c r="HO359">
        <v>26.381209999999999</v>
      </c>
      <c r="HP359" s="1">
        <v>4.4946839999999999E-4</v>
      </c>
      <c r="HQ359">
        <v>0.63077059999999996</v>
      </c>
      <c r="HR359">
        <v>0.42170049999999998</v>
      </c>
      <c r="HS359">
        <v>25.828959999999999</v>
      </c>
      <c r="HT359" s="1">
        <v>4.2670320000000002E-4</v>
      </c>
      <c r="HU359">
        <v>0.59663239999999995</v>
      </c>
      <c r="HV359">
        <v>0.42297869999999999</v>
      </c>
      <c r="HW359">
        <v>25.2788</v>
      </c>
      <c r="HX359" s="1">
        <v>4.06186E-4</v>
      </c>
      <c r="HY359">
        <v>0.56594</v>
      </c>
      <c r="HZ359">
        <v>0.42417919999999998</v>
      </c>
      <c r="IA359">
        <v>25.210909999999998</v>
      </c>
      <c r="IB359" s="1">
        <v>3.8738720000000001E-4</v>
      </c>
      <c r="IC359">
        <v>0.53801160000000003</v>
      </c>
      <c r="ID359">
        <v>0.4253075</v>
      </c>
      <c r="IE359">
        <v>25.507529999999999</v>
      </c>
      <c r="IF359" s="1">
        <v>3.7019530000000002E-4</v>
      </c>
      <c r="IG359">
        <v>0.51257140000000001</v>
      </c>
      <c r="IH359">
        <v>0.42638530000000002</v>
      </c>
      <c r="II359">
        <v>25.951280000000001</v>
      </c>
      <c r="IJ359" s="1">
        <v>3.5453649999999998E-4</v>
      </c>
      <c r="IK359">
        <v>0.48944989999999999</v>
      </c>
      <c r="IL359">
        <v>0.42745610000000001</v>
      </c>
      <c r="IM359">
        <v>26.30067</v>
      </c>
      <c r="IN359" s="1">
        <v>3.4016919999999999E-4</v>
      </c>
      <c r="IO359">
        <v>0.46827629999999998</v>
      </c>
      <c r="IP359">
        <v>0.4277551</v>
      </c>
      <c r="IQ359">
        <v>26.19464</v>
      </c>
      <c r="IR359" s="1">
        <v>3.2688230000000001E-4</v>
      </c>
      <c r="IS359">
        <v>0.44956449999999998</v>
      </c>
      <c r="IT359">
        <v>0.42896279999999998</v>
      </c>
      <c r="IU359">
        <v>25.801590000000001</v>
      </c>
      <c r="IV359" s="1">
        <v>3.1501890000000001E-4</v>
      </c>
      <c r="IW359">
        <v>0.431811</v>
      </c>
      <c r="IX359">
        <v>0.43015249999999999</v>
      </c>
      <c r="IY359">
        <v>25.3354</v>
      </c>
      <c r="IZ359" s="1">
        <v>3.0397779999999998E-4</v>
      </c>
      <c r="JA359">
        <v>0.41537039999999997</v>
      </c>
      <c r="JB359">
        <v>0.431311</v>
      </c>
      <c r="JC359">
        <v>25.023969999999998</v>
      </c>
      <c r="JD359" s="1">
        <v>2.9354689999999998E-4</v>
      </c>
      <c r="JE359">
        <v>0.39993889999999999</v>
      </c>
      <c r="JF359">
        <v>0.4323786</v>
      </c>
      <c r="JG359">
        <v>25.30275</v>
      </c>
      <c r="JH359" s="1">
        <v>2.8359359999999999E-4</v>
      </c>
      <c r="JI359">
        <v>0.3853222</v>
      </c>
      <c r="JJ359">
        <v>0.4333571</v>
      </c>
      <c r="JK359">
        <v>25.8035</v>
      </c>
      <c r="JL359" s="1">
        <v>2.7415000000000002E-4</v>
      </c>
      <c r="JM359">
        <v>0.3715504</v>
      </c>
      <c r="JN359">
        <v>0.43428129999999998</v>
      </c>
      <c r="JO359">
        <v>26.259070000000001</v>
      </c>
      <c r="JP359" s="1">
        <v>2.6529E-4</v>
      </c>
      <c r="JQ359">
        <v>0.35869200000000001</v>
      </c>
      <c r="JR359">
        <v>0.43519790000000003</v>
      </c>
      <c r="JS359">
        <v>26.485610000000001</v>
      </c>
      <c r="JT359" s="1">
        <v>2.5692949999999999E-4</v>
      </c>
      <c r="JU359">
        <v>0.3465686</v>
      </c>
      <c r="JV359">
        <v>0.4360735</v>
      </c>
      <c r="JW359">
        <v>26.431570000000001</v>
      </c>
      <c r="JX359" s="1">
        <v>2.488635E-4</v>
      </c>
      <c r="JY359">
        <v>0.33496219999999999</v>
      </c>
      <c r="JZ359">
        <v>0.4369189</v>
      </c>
      <c r="KA359">
        <v>26.099309999999999</v>
      </c>
      <c r="KB359" s="1">
        <v>2.4101520000000001E-4</v>
      </c>
      <c r="KC359">
        <v>0.3237141</v>
      </c>
      <c r="KD359">
        <v>0.43776320000000002</v>
      </c>
      <c r="KE359">
        <v>25.73405</v>
      </c>
      <c r="KF359" s="1">
        <v>2.3335310000000001E-4</v>
      </c>
      <c r="KG359">
        <v>0.31276569999999998</v>
      </c>
      <c r="KH359">
        <v>0.43863799999999997</v>
      </c>
      <c r="KI359">
        <v>25.443000000000001</v>
      </c>
      <c r="KJ359" s="1">
        <v>2.2600370000000001E-4</v>
      </c>
      <c r="KK359">
        <v>0.30225049999999998</v>
      </c>
      <c r="KL359">
        <v>0.43948569999999998</v>
      </c>
      <c r="KM359">
        <v>25.654720000000001</v>
      </c>
      <c r="KN359" s="1">
        <v>2.1908459999999999E-4</v>
      </c>
      <c r="KO359">
        <v>0.29235329999999998</v>
      </c>
      <c r="KP359">
        <v>0.4404247</v>
      </c>
      <c r="KQ359">
        <v>26.09562</v>
      </c>
      <c r="KR359" s="1">
        <v>2.125405E-4</v>
      </c>
      <c r="KS359">
        <v>0.2829641</v>
      </c>
      <c r="KT359">
        <v>0.44132510000000003</v>
      </c>
      <c r="KU359">
        <v>26.678290000000001</v>
      </c>
      <c r="KV359" s="1">
        <v>2.060857E-4</v>
      </c>
      <c r="KW359">
        <v>0.27375579999999999</v>
      </c>
      <c r="KX359">
        <v>0.4422606</v>
      </c>
      <c r="KY359">
        <v>27.176020000000001</v>
      </c>
      <c r="KZ359" s="1">
        <v>1.9979430000000001E-4</v>
      </c>
      <c r="LA359">
        <v>0.26478309999999999</v>
      </c>
      <c r="LB359">
        <v>0.44317709999999999</v>
      </c>
      <c r="LC359">
        <v>27.21996</v>
      </c>
      <c r="LD359" s="1">
        <v>1.937048E-4</v>
      </c>
      <c r="LE359">
        <v>0.25611729999999999</v>
      </c>
      <c r="LF359">
        <v>0.44409969999999999</v>
      </c>
      <c r="LG359">
        <v>26.942350000000001</v>
      </c>
      <c r="LH359" s="1">
        <v>1.8787160000000001E-4</v>
      </c>
      <c r="LI359">
        <v>0.2478226</v>
      </c>
      <c r="LJ359">
        <v>0.4450404</v>
      </c>
      <c r="LK359">
        <v>26.54007</v>
      </c>
      <c r="LL359" s="1">
        <v>1.8233839999999999E-4</v>
      </c>
      <c r="LM359">
        <v>0.23994660000000001</v>
      </c>
      <c r="LN359">
        <v>0.4459283</v>
      </c>
      <c r="LO359">
        <v>26.201979999999999</v>
      </c>
      <c r="LP359" s="1">
        <v>1.7699560000000001E-4</v>
      </c>
      <c r="LQ359">
        <v>0.23239090000000001</v>
      </c>
      <c r="LR359">
        <v>0.44678889999999999</v>
      </c>
      <c r="LS359">
        <v>26.496569999999998</v>
      </c>
      <c r="LT359" s="1">
        <v>1.7181999999999999E-4</v>
      </c>
      <c r="LU359">
        <v>0.22511139999999999</v>
      </c>
      <c r="LV359">
        <v>0.44760070000000002</v>
      </c>
      <c r="LW359">
        <v>27.050619999999999</v>
      </c>
      <c r="LX359" s="1">
        <v>1.6684269999999999E-4</v>
      </c>
      <c r="LY359">
        <v>0.21814330000000001</v>
      </c>
      <c r="LZ359">
        <v>0.448409</v>
      </c>
      <c r="MA359">
        <v>27.734639999999999</v>
      </c>
      <c r="MB359" s="1">
        <v>1.619627E-4</v>
      </c>
      <c r="MC359">
        <v>0.21134310000000001</v>
      </c>
      <c r="MD359">
        <v>0.4491985</v>
      </c>
      <c r="ME359">
        <v>28.313379999999999</v>
      </c>
      <c r="MF359" s="1">
        <v>1.573058E-4</v>
      </c>
      <c r="MG359">
        <v>0.20485049999999999</v>
      </c>
      <c r="MH359">
        <v>0.44998169999999998</v>
      </c>
      <c r="MI359">
        <v>28.38279</v>
      </c>
      <c r="MJ359" s="1">
        <v>1.5283739999999999E-4</v>
      </c>
      <c r="MK359">
        <v>0.1986475</v>
      </c>
      <c r="ML359">
        <v>0.45072810000000002</v>
      </c>
      <c r="MM359">
        <v>28.13693</v>
      </c>
      <c r="MN359" s="1">
        <v>1.485046E-4</v>
      </c>
      <c r="MO359">
        <v>0.19264819999999999</v>
      </c>
      <c r="MP359">
        <v>0.4514957</v>
      </c>
      <c r="MQ359">
        <v>27.745819999999998</v>
      </c>
      <c r="MR359" s="1">
        <v>1.4437820000000001E-4</v>
      </c>
      <c r="MS359">
        <v>0.18692639999999999</v>
      </c>
      <c r="MT359">
        <v>0.4522775</v>
      </c>
      <c r="MU359">
        <v>27.375720000000001</v>
      </c>
      <c r="MV359" s="1">
        <v>1.4047539999999999E-4</v>
      </c>
      <c r="MW359">
        <v>0.1815138</v>
      </c>
      <c r="MX359">
        <v>0.45304460000000002</v>
      </c>
      <c r="MY359">
        <v>27.197389999999999</v>
      </c>
      <c r="MZ359" s="1">
        <v>1.366882E-4</v>
      </c>
      <c r="NA359">
        <v>0.17629159999999999</v>
      </c>
      <c r="NB359">
        <v>0.4538122</v>
      </c>
      <c r="NC359">
        <v>27.338930000000001</v>
      </c>
      <c r="ND359" s="1">
        <v>1.3298840000000001E-4</v>
      </c>
      <c r="NE359">
        <v>0.1711811</v>
      </c>
      <c r="NF359">
        <v>0.45463340000000002</v>
      </c>
      <c r="NG359">
        <v>27.778860000000002</v>
      </c>
      <c r="NH359" s="1">
        <v>1.294577E-4</v>
      </c>
      <c r="NI359">
        <v>0.16629579999999999</v>
      </c>
      <c r="NJ359">
        <v>0.45544770000000001</v>
      </c>
      <c r="NK359">
        <v>27.931090000000001</v>
      </c>
      <c r="NL359" s="1">
        <v>1.261282E-4</v>
      </c>
      <c r="NM359">
        <v>0.16168940000000001</v>
      </c>
      <c r="NN359">
        <v>0.4563045</v>
      </c>
      <c r="NO359">
        <v>27.74813</v>
      </c>
      <c r="NP359" s="1">
        <v>1.2278309999999999E-4</v>
      </c>
      <c r="NQ359">
        <v>0.15708130000000001</v>
      </c>
      <c r="NR359">
        <v>0.45716119999999999</v>
      </c>
      <c r="NS359">
        <v>27.416170000000001</v>
      </c>
      <c r="NT359" s="1">
        <v>1.194349E-4</v>
      </c>
      <c r="NU359">
        <v>0.15248410000000001</v>
      </c>
      <c r="NV359">
        <v>0.4580227</v>
      </c>
      <c r="NW359">
        <v>27.032419999999998</v>
      </c>
      <c r="NX359" s="1">
        <v>1.161552E-4</v>
      </c>
      <c r="NY359">
        <v>0.1479838</v>
      </c>
      <c r="NZ359">
        <v>0.45888659999999998</v>
      </c>
      <c r="OA359">
        <v>26.691579999999998</v>
      </c>
      <c r="OB359" s="1">
        <v>1.129563E-4</v>
      </c>
      <c r="OC359">
        <v>0.1435998</v>
      </c>
      <c r="OD359">
        <v>0.4597791</v>
      </c>
      <c r="OE359">
        <v>26.867450000000002</v>
      </c>
      <c r="OF359" s="1">
        <v>1.0990319999999999E-4</v>
      </c>
      <c r="OG359">
        <v>0.1394156</v>
      </c>
      <c r="OH359">
        <v>0.46067619999999998</v>
      </c>
      <c r="OI359">
        <v>27.36618</v>
      </c>
      <c r="OJ359" s="1">
        <v>1.069775E-4</v>
      </c>
      <c r="OK359">
        <v>0.13540630000000001</v>
      </c>
    </row>
    <row r="360" spans="1:401" x14ac:dyDescent="0.35">
      <c r="A360">
        <v>366</v>
      </c>
      <c r="B360" t="s">
        <v>4</v>
      </c>
      <c r="C360" t="s">
        <v>181</v>
      </c>
      <c r="D360" t="s">
        <v>362</v>
      </c>
      <c r="E360">
        <v>796.21690000000001</v>
      </c>
      <c r="F360">
        <v>0.35118860000000002</v>
      </c>
      <c r="G360">
        <v>26.744779999999999</v>
      </c>
      <c r="H360">
        <v>0</v>
      </c>
      <c r="I360">
        <v>0</v>
      </c>
      <c r="J360">
        <v>0.35573749999999998</v>
      </c>
      <c r="K360">
        <v>26.57029</v>
      </c>
      <c r="L360">
        <v>0</v>
      </c>
      <c r="M360">
        <v>0</v>
      </c>
      <c r="N360">
        <v>0.35951440000000001</v>
      </c>
      <c r="O360">
        <v>26.411339999999999</v>
      </c>
      <c r="P360">
        <v>0</v>
      </c>
      <c r="Q360">
        <v>0</v>
      </c>
      <c r="R360">
        <v>0.36269630000000003</v>
      </c>
      <c r="S360">
        <v>26.206990000000001</v>
      </c>
      <c r="T360">
        <v>0</v>
      </c>
      <c r="U360">
        <v>0</v>
      </c>
      <c r="V360">
        <v>0.36548819999999999</v>
      </c>
      <c r="W360">
        <v>26.178290000000001</v>
      </c>
      <c r="X360">
        <v>0</v>
      </c>
      <c r="Y360">
        <v>0</v>
      </c>
      <c r="Z360">
        <v>0.36793870000000001</v>
      </c>
      <c r="AA360">
        <v>25.958210000000001</v>
      </c>
      <c r="AB360">
        <v>0</v>
      </c>
      <c r="AC360">
        <v>0</v>
      </c>
      <c r="AD360">
        <v>0.37007810000000002</v>
      </c>
      <c r="AE360">
        <v>25.625489999999999</v>
      </c>
      <c r="AF360">
        <v>0</v>
      </c>
      <c r="AG360">
        <v>0</v>
      </c>
      <c r="AH360">
        <v>0.37203340000000001</v>
      </c>
      <c r="AI360">
        <v>25.27356</v>
      </c>
      <c r="AJ360">
        <v>0</v>
      </c>
      <c r="AK360">
        <v>0</v>
      </c>
      <c r="AL360">
        <v>0.37367280000000003</v>
      </c>
      <c r="AM360">
        <v>25.00121</v>
      </c>
      <c r="AN360">
        <v>0</v>
      </c>
      <c r="AO360">
        <v>0</v>
      </c>
      <c r="AP360">
        <v>0.37485190000000002</v>
      </c>
      <c r="AQ360">
        <v>25.228639999999999</v>
      </c>
      <c r="AR360">
        <v>0</v>
      </c>
      <c r="AS360">
        <v>0</v>
      </c>
      <c r="AT360">
        <v>0.375722</v>
      </c>
      <c r="AU360">
        <v>25.69988</v>
      </c>
      <c r="AV360">
        <v>0</v>
      </c>
      <c r="AW360">
        <v>0</v>
      </c>
      <c r="AX360">
        <v>0.37632769999999999</v>
      </c>
      <c r="AY360">
        <v>26.075869999999998</v>
      </c>
      <c r="AZ360">
        <v>0</v>
      </c>
      <c r="BA360">
        <v>0</v>
      </c>
      <c r="BB360">
        <v>0.3767047</v>
      </c>
      <c r="BC360">
        <v>26.37256</v>
      </c>
      <c r="BD360">
        <v>0</v>
      </c>
      <c r="BE360">
        <v>0</v>
      </c>
      <c r="BF360">
        <v>0.37693939999999998</v>
      </c>
      <c r="BG360">
        <v>26.272649999999999</v>
      </c>
      <c r="BH360">
        <v>0</v>
      </c>
      <c r="BI360">
        <v>0</v>
      </c>
      <c r="BJ360">
        <v>0.37697320000000001</v>
      </c>
      <c r="BK360">
        <v>25.814689999999999</v>
      </c>
      <c r="BL360">
        <v>0</v>
      </c>
      <c r="BM360">
        <v>0</v>
      </c>
      <c r="BN360">
        <v>0.37695459999999997</v>
      </c>
      <c r="BO360">
        <v>25.26097</v>
      </c>
      <c r="BP360" s="1">
        <v>1.9325090000000001E-36</v>
      </c>
      <c r="BQ360" s="1">
        <v>3.2406729999999999E-33</v>
      </c>
      <c r="BR360">
        <v>0.37726989999999999</v>
      </c>
      <c r="BS360">
        <v>24.695399999999999</v>
      </c>
      <c r="BT360" s="1">
        <v>9.7637790000000004E-25</v>
      </c>
      <c r="BU360" s="1">
        <v>1.5248389999999999E-21</v>
      </c>
      <c r="BV360">
        <v>0.37824479999999999</v>
      </c>
      <c r="BW360">
        <v>24.582419999999999</v>
      </c>
      <c r="BX360" s="1">
        <v>6.0336509999999998E-17</v>
      </c>
      <c r="BY360" s="1">
        <v>8.1423460000000004E-14</v>
      </c>
      <c r="BZ360">
        <v>0.3797837</v>
      </c>
      <c r="CA360">
        <v>24.758410000000001</v>
      </c>
      <c r="CB360" s="1">
        <v>4.9300309999999998E-11</v>
      </c>
      <c r="CC360" s="1">
        <v>7.9543530000000003E-8</v>
      </c>
      <c r="CD360">
        <v>0.38171739999999998</v>
      </c>
      <c r="CE360">
        <v>24.953330000000001</v>
      </c>
      <c r="CF360" s="1">
        <v>1.884317E-7</v>
      </c>
      <c r="CG360" s="1">
        <v>2.9597309999999997E-4</v>
      </c>
      <c r="CH360">
        <v>0.3840731</v>
      </c>
      <c r="CI360">
        <v>25.26125</v>
      </c>
      <c r="CJ360" s="1">
        <v>7.5850919999999997E-5</v>
      </c>
      <c r="CK360">
        <v>0.1218518</v>
      </c>
      <c r="CL360">
        <v>0.38668000000000002</v>
      </c>
      <c r="CM360">
        <v>25.23536</v>
      </c>
      <c r="CN360" s="1">
        <v>6.7040670000000002E-3</v>
      </c>
      <c r="CO360">
        <v>11.218859999999999</v>
      </c>
      <c r="CP360">
        <v>0.38943889999999998</v>
      </c>
      <c r="CQ360">
        <v>24.9255</v>
      </c>
      <c r="CR360">
        <v>0.18506510000000001</v>
      </c>
      <c r="CS360">
        <v>325.20370000000003</v>
      </c>
      <c r="CT360">
        <v>0.39244770000000001</v>
      </c>
      <c r="CU360">
        <v>24.60425</v>
      </c>
      <c r="CV360">
        <v>1.9724060000000001</v>
      </c>
      <c r="CW360">
        <v>3658.741</v>
      </c>
      <c r="CX360">
        <v>0.39584380000000002</v>
      </c>
      <c r="CY360">
        <v>24.33567</v>
      </c>
      <c r="CZ360">
        <v>9.4235469999999992</v>
      </c>
      <c r="DA360">
        <v>18514.66</v>
      </c>
      <c r="DB360">
        <v>0.40024280000000001</v>
      </c>
      <c r="DC360">
        <v>24.618369999999999</v>
      </c>
      <c r="DD360">
        <v>22.58464</v>
      </c>
      <c r="DE360">
        <v>47089.64</v>
      </c>
      <c r="DF360">
        <v>0.40563450000000001</v>
      </c>
      <c r="DG360">
        <v>25.049219999999998</v>
      </c>
      <c r="DH360">
        <v>29.741959999999999</v>
      </c>
      <c r="DI360">
        <v>65907.38</v>
      </c>
      <c r="DJ360">
        <v>0.41168519999999997</v>
      </c>
      <c r="DK360">
        <v>25.52328</v>
      </c>
      <c r="DL360">
        <v>23.279229999999998</v>
      </c>
      <c r="DM360">
        <v>54901.95</v>
      </c>
      <c r="DN360">
        <v>0.41830139999999999</v>
      </c>
      <c r="DO360">
        <v>25.94857</v>
      </c>
      <c r="DP360">
        <v>11.47354</v>
      </c>
      <c r="DQ360">
        <v>28640.49</v>
      </c>
      <c r="DR360">
        <v>0.4257068</v>
      </c>
      <c r="DS360">
        <v>25.858920000000001</v>
      </c>
      <c r="DT360">
        <v>3.695217</v>
      </c>
      <c r="DU360">
        <v>9599.7270000000008</v>
      </c>
      <c r="DV360">
        <v>0.43369020000000003</v>
      </c>
      <c r="DW360">
        <v>25.59299</v>
      </c>
      <c r="DX360">
        <v>0.83010949999999994</v>
      </c>
      <c r="DY360">
        <v>2234.7849999999999</v>
      </c>
      <c r="DZ360">
        <v>0.4423956</v>
      </c>
      <c r="EA360">
        <v>25.29232</v>
      </c>
      <c r="EB360">
        <v>0.14066819999999999</v>
      </c>
      <c r="EC360">
        <v>389.00749999999999</v>
      </c>
      <c r="ED360">
        <v>0.4513954</v>
      </c>
      <c r="EE360">
        <v>25.079260000000001</v>
      </c>
      <c r="EF360" s="1">
        <v>2.2659180000000001E-2</v>
      </c>
      <c r="EG360">
        <v>61.356459999999998</v>
      </c>
      <c r="EH360">
        <v>0.46074920000000003</v>
      </c>
      <c r="EI360">
        <v>25.34253</v>
      </c>
      <c r="EJ360" s="1">
        <v>6.6851130000000003E-3</v>
      </c>
      <c r="EK360">
        <v>15.86833</v>
      </c>
      <c r="EL360">
        <v>0.47058820000000001</v>
      </c>
      <c r="EM360">
        <v>25.904050000000002</v>
      </c>
      <c r="EN360" s="1">
        <v>4.3532090000000002E-3</v>
      </c>
      <c r="EO360">
        <v>9.4292560000000005</v>
      </c>
      <c r="EP360">
        <v>0.48072090000000001</v>
      </c>
      <c r="EQ360">
        <v>26.545089999999998</v>
      </c>
      <c r="ER360" s="1">
        <v>3.5149790000000001E-3</v>
      </c>
      <c r="ES360">
        <v>7.385205</v>
      </c>
      <c r="ET360">
        <v>0.4913882</v>
      </c>
      <c r="EU360">
        <v>27.027609999999999</v>
      </c>
      <c r="EV360" s="1">
        <v>2.9669879999999998E-3</v>
      </c>
      <c r="EW360">
        <v>6.140066</v>
      </c>
      <c r="EX360">
        <v>0.5024246</v>
      </c>
      <c r="EY360">
        <v>26.940580000000001</v>
      </c>
      <c r="EZ360" s="1">
        <v>2.5211809999999999E-3</v>
      </c>
      <c r="FA360">
        <v>5.1498470000000003</v>
      </c>
      <c r="FB360">
        <v>0.51382320000000004</v>
      </c>
      <c r="FC360">
        <v>26.552980000000002</v>
      </c>
      <c r="FD360" s="1">
        <v>2.1568920000000001E-3</v>
      </c>
      <c r="FE360">
        <v>4.3486690000000001</v>
      </c>
      <c r="FF360">
        <v>0.52345949999999997</v>
      </c>
      <c r="FG360">
        <v>26.065159999999999</v>
      </c>
      <c r="FH360" s="1">
        <v>1.857554E-3</v>
      </c>
      <c r="FI360">
        <v>3.6995119999999999</v>
      </c>
      <c r="FJ360">
        <v>0.52613500000000002</v>
      </c>
      <c r="FK360">
        <v>25.598230000000001</v>
      </c>
      <c r="FL360" s="1">
        <v>1.610902E-3</v>
      </c>
      <c r="FM360">
        <v>3.183799</v>
      </c>
      <c r="FN360">
        <v>0.5285839</v>
      </c>
      <c r="FO360">
        <v>25.772390000000001</v>
      </c>
      <c r="FP360" s="1">
        <v>1.40935E-3</v>
      </c>
      <c r="FQ360">
        <v>2.7673030000000001</v>
      </c>
      <c r="FR360">
        <v>0.53105440000000004</v>
      </c>
      <c r="FS360">
        <v>26.134930000000001</v>
      </c>
      <c r="FT360" s="1">
        <v>1.2420249999999999E-3</v>
      </c>
      <c r="FU360">
        <v>2.4231850000000001</v>
      </c>
      <c r="FV360">
        <v>0.53353759999999995</v>
      </c>
      <c r="FW360">
        <v>26.410229999999999</v>
      </c>
      <c r="FX360" s="1">
        <v>1.101812E-3</v>
      </c>
      <c r="FY360">
        <v>2.1361650000000001</v>
      </c>
      <c r="FZ360">
        <v>0.5360066</v>
      </c>
      <c r="GA360">
        <v>26.585760000000001</v>
      </c>
      <c r="GB360" s="1">
        <v>9.8352859999999999E-4</v>
      </c>
      <c r="GC360">
        <v>1.895079</v>
      </c>
      <c r="GD360">
        <v>0.53833279999999994</v>
      </c>
      <c r="GE360">
        <v>26.382010000000001</v>
      </c>
      <c r="GF360" s="1">
        <v>8.8357900000000001E-4</v>
      </c>
      <c r="GG360">
        <v>1.692288</v>
      </c>
      <c r="GH360">
        <v>0.54073179999999998</v>
      </c>
      <c r="GI360">
        <v>26.170739999999999</v>
      </c>
      <c r="GJ360" s="1">
        <v>7.9965039999999998E-4</v>
      </c>
      <c r="GK360">
        <v>1.5221739999999999</v>
      </c>
      <c r="GL360">
        <v>0.54328949999999998</v>
      </c>
      <c r="GM360">
        <v>25.891359999999999</v>
      </c>
      <c r="GN360" s="1">
        <v>7.2912159999999999E-4</v>
      </c>
      <c r="GO360">
        <v>1.3790469999999999</v>
      </c>
      <c r="GP360">
        <v>0.54573570000000005</v>
      </c>
      <c r="GQ360">
        <v>25.659600000000001</v>
      </c>
      <c r="GR360" s="1">
        <v>6.6898089999999999E-4</v>
      </c>
      <c r="GS360">
        <v>1.2581990000000001</v>
      </c>
      <c r="GT360">
        <v>0.54810879999999995</v>
      </c>
      <c r="GU360">
        <v>25.482479999999999</v>
      </c>
      <c r="GV360" s="1">
        <v>6.1748990000000002E-4</v>
      </c>
      <c r="GW360">
        <v>1.1554219999999999</v>
      </c>
      <c r="GX360">
        <v>0.55039539999999998</v>
      </c>
      <c r="GY360">
        <v>25.73019</v>
      </c>
      <c r="GZ360" s="1">
        <v>5.7299119999999998E-4</v>
      </c>
      <c r="HA360">
        <v>1.066937</v>
      </c>
      <c r="HB360">
        <v>0.55275929999999995</v>
      </c>
      <c r="HC360">
        <v>26.24156</v>
      </c>
      <c r="HD360" s="1">
        <v>5.3485679999999995E-4</v>
      </c>
      <c r="HE360">
        <v>0.99079349999999999</v>
      </c>
      <c r="HF360">
        <v>0.55503919999999995</v>
      </c>
      <c r="HG360">
        <v>26.69857</v>
      </c>
      <c r="HH360" s="1">
        <v>5.0176989999999998E-4</v>
      </c>
      <c r="HI360">
        <v>0.92470350000000001</v>
      </c>
      <c r="HJ360">
        <v>0.55714980000000003</v>
      </c>
      <c r="HK360">
        <v>26.677209999999999</v>
      </c>
      <c r="HL360" s="1">
        <v>4.7254509999999998E-4</v>
      </c>
      <c r="HM360">
        <v>0.86664739999999996</v>
      </c>
      <c r="HN360">
        <v>0.55943480000000001</v>
      </c>
      <c r="HO360">
        <v>26.218530000000001</v>
      </c>
      <c r="HP360" s="1">
        <v>4.4675390000000002E-4</v>
      </c>
      <c r="HQ360">
        <v>0.81523690000000004</v>
      </c>
      <c r="HR360">
        <v>0.56169919999999995</v>
      </c>
      <c r="HS360">
        <v>25.70138</v>
      </c>
      <c r="HT360" s="1">
        <v>4.2388799999999998E-4</v>
      </c>
      <c r="HU360">
        <v>0.76965019999999995</v>
      </c>
      <c r="HV360">
        <v>0.56397229999999998</v>
      </c>
      <c r="HW360">
        <v>25.138870000000001</v>
      </c>
      <c r="HX360" s="1">
        <v>4.0335309999999999E-4</v>
      </c>
      <c r="HY360">
        <v>0.72883500000000001</v>
      </c>
      <c r="HZ360">
        <v>0.56601109999999999</v>
      </c>
      <c r="IA360">
        <v>25.097100000000001</v>
      </c>
      <c r="IB360" s="1">
        <v>3.845446E-4</v>
      </c>
      <c r="IC360">
        <v>0.69186959999999997</v>
      </c>
      <c r="ID360">
        <v>0.56796100000000005</v>
      </c>
      <c r="IE360">
        <v>25.384</v>
      </c>
      <c r="IF360" s="1">
        <v>3.6734920000000001E-4</v>
      </c>
      <c r="IG360">
        <v>0.65822590000000003</v>
      </c>
      <c r="IH360">
        <v>0.56984639999999998</v>
      </c>
      <c r="II360">
        <v>25.79871</v>
      </c>
      <c r="IJ360" s="1">
        <v>3.5168249999999998E-4</v>
      </c>
      <c r="IK360">
        <v>0.62763939999999996</v>
      </c>
      <c r="IL360">
        <v>0.57172259999999997</v>
      </c>
      <c r="IM360">
        <v>26.164660000000001</v>
      </c>
      <c r="IN360" s="1">
        <v>3.3732940000000001E-4</v>
      </c>
      <c r="IO360">
        <v>0.59968600000000005</v>
      </c>
      <c r="IP360">
        <v>0.57217289999999998</v>
      </c>
      <c r="IQ360">
        <v>26.04486</v>
      </c>
      <c r="IR360" s="1">
        <v>3.2391439999999999E-4</v>
      </c>
      <c r="IS360">
        <v>0.57480310000000001</v>
      </c>
      <c r="IT360">
        <v>0.57440349999999996</v>
      </c>
      <c r="IU360">
        <v>25.674019999999999</v>
      </c>
      <c r="IV360" s="1">
        <v>3.121094E-4</v>
      </c>
      <c r="IW360">
        <v>0.55132820000000005</v>
      </c>
      <c r="IX360">
        <v>0.57652139999999996</v>
      </c>
      <c r="IY360">
        <v>25.23432</v>
      </c>
      <c r="IZ360" s="1">
        <v>3.011175E-4</v>
      </c>
      <c r="JA360">
        <v>0.52965180000000001</v>
      </c>
      <c r="JB360">
        <v>0.57854070000000002</v>
      </c>
      <c r="JC360">
        <v>24.907139999999998</v>
      </c>
      <c r="JD360" s="1">
        <v>2.9075379999999999E-4</v>
      </c>
      <c r="JE360">
        <v>0.50940510000000006</v>
      </c>
      <c r="JF360">
        <v>0.58041549999999997</v>
      </c>
      <c r="JG360">
        <v>25.220980000000001</v>
      </c>
      <c r="JH360" s="1">
        <v>2.8087430000000002E-4</v>
      </c>
      <c r="JI360">
        <v>0.49030210000000002</v>
      </c>
      <c r="JJ360">
        <v>0.58214520000000003</v>
      </c>
      <c r="JK360">
        <v>25.701840000000001</v>
      </c>
      <c r="JL360" s="1">
        <v>2.7149120000000002E-4</v>
      </c>
      <c r="JM360">
        <v>0.47232370000000001</v>
      </c>
      <c r="JN360">
        <v>0.58378960000000002</v>
      </c>
      <c r="JO360">
        <v>26.14771</v>
      </c>
      <c r="JP360" s="1">
        <v>2.6267869999999999E-4</v>
      </c>
      <c r="JQ360">
        <v>0.45553490000000002</v>
      </c>
      <c r="JR360">
        <v>0.58542360000000004</v>
      </c>
      <c r="JS360">
        <v>26.360800000000001</v>
      </c>
      <c r="JT360" s="1">
        <v>2.5438899999999999E-4</v>
      </c>
      <c r="JU360">
        <v>0.43978149999999999</v>
      </c>
      <c r="JV360">
        <v>0.58699190000000001</v>
      </c>
      <c r="JW360">
        <v>26.282630000000001</v>
      </c>
      <c r="JX360" s="1">
        <v>2.464023E-4</v>
      </c>
      <c r="JY360">
        <v>0.42475859999999999</v>
      </c>
      <c r="JZ360">
        <v>0.58853460000000002</v>
      </c>
      <c r="KA360">
        <v>25.945309999999999</v>
      </c>
      <c r="KB360" s="1">
        <v>2.3865339999999999E-4</v>
      </c>
      <c r="KC360">
        <v>0.41024729999999998</v>
      </c>
      <c r="KD360">
        <v>0.59006040000000004</v>
      </c>
      <c r="KE360">
        <v>25.582059999999998</v>
      </c>
      <c r="KF360" s="1">
        <v>2.310747E-4</v>
      </c>
      <c r="KG360">
        <v>0.39611849999999998</v>
      </c>
      <c r="KH360">
        <v>0.59161850000000005</v>
      </c>
      <c r="KI360">
        <v>25.291260000000001</v>
      </c>
      <c r="KJ360" s="1">
        <v>2.2378510000000001E-4</v>
      </c>
      <c r="KK360">
        <v>0.38251600000000002</v>
      </c>
      <c r="KL360">
        <v>0.5931748</v>
      </c>
      <c r="KM360">
        <v>25.56766</v>
      </c>
      <c r="KN360" s="1">
        <v>2.169091E-4</v>
      </c>
      <c r="KO360">
        <v>0.36966329999999997</v>
      </c>
      <c r="KP360">
        <v>0.59482610000000002</v>
      </c>
      <c r="KQ360">
        <v>26.016729999999999</v>
      </c>
      <c r="KR360" s="1">
        <v>2.1043409999999999E-4</v>
      </c>
      <c r="KS360">
        <v>0.35753620000000003</v>
      </c>
      <c r="KT360">
        <v>0.59649529999999995</v>
      </c>
      <c r="KU360">
        <v>26.574999999999999</v>
      </c>
      <c r="KV360" s="1">
        <v>2.0404940000000001E-4</v>
      </c>
      <c r="KW360">
        <v>0.345607</v>
      </c>
      <c r="KX360">
        <v>0.59815989999999997</v>
      </c>
      <c r="KY360">
        <v>27.060919999999999</v>
      </c>
      <c r="KZ360" s="1">
        <v>1.9781439999999999E-4</v>
      </c>
      <c r="LA360">
        <v>0.33397700000000002</v>
      </c>
      <c r="LB360">
        <v>0.59985569999999999</v>
      </c>
      <c r="LC360">
        <v>27.04279</v>
      </c>
      <c r="LD360" s="1">
        <v>1.9177760000000001E-4</v>
      </c>
      <c r="LE360">
        <v>0.32274049999999999</v>
      </c>
      <c r="LF360">
        <v>0.60152229999999995</v>
      </c>
      <c r="LG360">
        <v>26.758510000000001</v>
      </c>
      <c r="LH360" s="1">
        <v>1.859788E-4</v>
      </c>
      <c r="LI360">
        <v>0.31196180000000001</v>
      </c>
      <c r="LJ360">
        <v>0.6032438</v>
      </c>
      <c r="LK360">
        <v>26.37304</v>
      </c>
      <c r="LL360" s="1">
        <v>1.8047819999999999E-4</v>
      </c>
      <c r="LM360">
        <v>0.30171910000000002</v>
      </c>
      <c r="LN360">
        <v>0.60489879999999996</v>
      </c>
      <c r="LO360">
        <v>26.05884</v>
      </c>
      <c r="LP360" s="1">
        <v>1.7517720000000001E-4</v>
      </c>
      <c r="LQ360">
        <v>0.29192410000000002</v>
      </c>
      <c r="LR360">
        <v>0.60643970000000003</v>
      </c>
      <c r="LS360">
        <v>26.409590000000001</v>
      </c>
      <c r="LT360" s="1">
        <v>1.7003069999999999E-4</v>
      </c>
      <c r="LU360">
        <v>0.2824933</v>
      </c>
      <c r="LV360">
        <v>0.60795319999999997</v>
      </c>
      <c r="LW360">
        <v>26.957930000000001</v>
      </c>
      <c r="LX360" s="1">
        <v>1.650965E-4</v>
      </c>
      <c r="LY360">
        <v>0.27349780000000001</v>
      </c>
      <c r="LZ360">
        <v>0.60944180000000003</v>
      </c>
      <c r="MA360">
        <v>27.608270000000001</v>
      </c>
      <c r="MB360" s="1">
        <v>1.6026779999999999E-4</v>
      </c>
      <c r="MC360">
        <v>0.26476050000000001</v>
      </c>
      <c r="MD360">
        <v>0.61088469999999995</v>
      </c>
      <c r="ME360">
        <v>28.184539999999998</v>
      </c>
      <c r="MF360" s="1">
        <v>1.5562829999999999E-4</v>
      </c>
      <c r="MG360">
        <v>0.25635720000000001</v>
      </c>
      <c r="MH360">
        <v>0.61233470000000001</v>
      </c>
      <c r="MI360">
        <v>28.19341</v>
      </c>
      <c r="MJ360" s="1">
        <v>1.5119880000000001E-4</v>
      </c>
      <c r="MK360">
        <v>0.2483822</v>
      </c>
      <c r="ML360">
        <v>0.61373719999999998</v>
      </c>
      <c r="MM360">
        <v>27.94171</v>
      </c>
      <c r="MN360" s="1">
        <v>1.469005E-4</v>
      </c>
      <c r="MO360">
        <v>0.2406682</v>
      </c>
      <c r="MP360">
        <v>0.61516159999999998</v>
      </c>
      <c r="MQ360">
        <v>27.540579999999999</v>
      </c>
      <c r="MR360" s="1">
        <v>1.4279740000000001E-4</v>
      </c>
      <c r="MS360">
        <v>0.2332968</v>
      </c>
      <c r="MT360">
        <v>0.6166121</v>
      </c>
      <c r="MU360">
        <v>27.14451</v>
      </c>
      <c r="MV360" s="1">
        <v>1.3892120000000001E-4</v>
      </c>
      <c r="MW360">
        <v>0.22632569999999999</v>
      </c>
      <c r="MX360">
        <v>0.61802789999999996</v>
      </c>
      <c r="MY360">
        <v>26.96067</v>
      </c>
      <c r="MZ360" s="1">
        <v>1.3517339999999999E-4</v>
      </c>
      <c r="NA360">
        <v>0.21962760000000001</v>
      </c>
      <c r="NB360">
        <v>0.61952850000000004</v>
      </c>
      <c r="NC360">
        <v>27.129249999999999</v>
      </c>
      <c r="ND360" s="1">
        <v>1.315078E-4</v>
      </c>
      <c r="NE360">
        <v>0.2130667</v>
      </c>
      <c r="NF360">
        <v>0.62106209999999995</v>
      </c>
      <c r="NG360">
        <v>27.590399999999999</v>
      </c>
      <c r="NH360" s="1">
        <v>1.2800189999999999E-4</v>
      </c>
      <c r="NI360">
        <v>0.20678240000000001</v>
      </c>
      <c r="NJ360">
        <v>0.62260709999999997</v>
      </c>
      <c r="NK360">
        <v>27.708310000000001</v>
      </c>
      <c r="NL360" s="1">
        <v>1.247032E-4</v>
      </c>
      <c r="NM360">
        <v>0.20086950000000001</v>
      </c>
      <c r="NN360">
        <v>0.62424120000000005</v>
      </c>
      <c r="NO360">
        <v>27.516220000000001</v>
      </c>
      <c r="NP360" s="1">
        <v>1.2141779999999999E-4</v>
      </c>
      <c r="NQ360">
        <v>0.19503419999999999</v>
      </c>
      <c r="NR360">
        <v>0.62585290000000005</v>
      </c>
      <c r="NS360">
        <v>27.205410000000001</v>
      </c>
      <c r="NT360" s="1">
        <v>1.181114E-4</v>
      </c>
      <c r="NU360">
        <v>0.1891844</v>
      </c>
      <c r="NV360">
        <v>0.62748990000000004</v>
      </c>
      <c r="NW360">
        <v>26.820699999999999</v>
      </c>
      <c r="NX360" s="1">
        <v>1.148764E-4</v>
      </c>
      <c r="NY360">
        <v>0.1834731</v>
      </c>
      <c r="NZ360">
        <v>0.62914590000000004</v>
      </c>
      <c r="OA360">
        <v>26.472639999999998</v>
      </c>
      <c r="OB360" s="1">
        <v>1.117113E-4</v>
      </c>
      <c r="OC360">
        <v>0.17788809999999999</v>
      </c>
      <c r="OD360">
        <v>0.63082079999999996</v>
      </c>
      <c r="OE360">
        <v>26.6968</v>
      </c>
      <c r="OF360" s="1">
        <v>1.086888E-4</v>
      </c>
      <c r="OG360">
        <v>0.17255300000000001</v>
      </c>
      <c r="OH360">
        <v>0.63250660000000003</v>
      </c>
      <c r="OI360">
        <v>27.201589999999999</v>
      </c>
      <c r="OJ360" s="1">
        <v>1.0579220000000001E-4</v>
      </c>
      <c r="OK360">
        <v>0.16744249999999999</v>
      </c>
    </row>
    <row r="361" spans="1:401" x14ac:dyDescent="0.35">
      <c r="A361">
        <v>367</v>
      </c>
      <c r="B361" t="s">
        <v>4</v>
      </c>
      <c r="C361" t="s">
        <v>181</v>
      </c>
      <c r="D361" t="s">
        <v>363</v>
      </c>
      <c r="E361">
        <v>626.15369999999996</v>
      </c>
      <c r="F361">
        <v>0.22613169999999999</v>
      </c>
      <c r="G361">
        <v>26.449269999999999</v>
      </c>
      <c r="H361">
        <v>0</v>
      </c>
      <c r="I361">
        <v>0</v>
      </c>
      <c r="J361">
        <v>0.22684789999999999</v>
      </c>
      <c r="K361">
        <v>26.268350000000002</v>
      </c>
      <c r="L361">
        <v>0</v>
      </c>
      <c r="M361">
        <v>0</v>
      </c>
      <c r="N361">
        <v>0.22733729999999999</v>
      </c>
      <c r="O361">
        <v>26.10202</v>
      </c>
      <c r="P361">
        <v>0</v>
      </c>
      <c r="Q361">
        <v>0</v>
      </c>
      <c r="R361">
        <v>0.22774710000000001</v>
      </c>
      <c r="S361">
        <v>25.902239999999999</v>
      </c>
      <c r="T361">
        <v>0</v>
      </c>
      <c r="U361">
        <v>0</v>
      </c>
      <c r="V361">
        <v>0.22813749999999999</v>
      </c>
      <c r="W361">
        <v>25.887550000000001</v>
      </c>
      <c r="X361">
        <v>0</v>
      </c>
      <c r="Y361">
        <v>0</v>
      </c>
      <c r="Z361">
        <v>0.228438</v>
      </c>
      <c r="AA361">
        <v>25.681920000000002</v>
      </c>
      <c r="AB361">
        <v>0</v>
      </c>
      <c r="AC361">
        <v>0</v>
      </c>
      <c r="AD361">
        <v>0.2287167</v>
      </c>
      <c r="AE361">
        <v>25.36871</v>
      </c>
      <c r="AF361">
        <v>0</v>
      </c>
      <c r="AG361">
        <v>0</v>
      </c>
      <c r="AH361">
        <v>0.22897290000000001</v>
      </c>
      <c r="AI361">
        <v>25.04252</v>
      </c>
      <c r="AJ361">
        <v>0</v>
      </c>
      <c r="AK361">
        <v>0</v>
      </c>
      <c r="AL361">
        <v>0.2291511</v>
      </c>
      <c r="AM361">
        <v>24.780629999999999</v>
      </c>
      <c r="AN361">
        <v>0</v>
      </c>
      <c r="AO361">
        <v>0</v>
      </c>
      <c r="AP361">
        <v>0.22918040000000001</v>
      </c>
      <c r="AQ361">
        <v>25.028970000000001</v>
      </c>
      <c r="AR361">
        <v>0</v>
      </c>
      <c r="AS361">
        <v>0</v>
      </c>
      <c r="AT361">
        <v>0.2291647</v>
      </c>
      <c r="AU361">
        <v>25.508330000000001</v>
      </c>
      <c r="AV361">
        <v>0</v>
      </c>
      <c r="AW361">
        <v>0</v>
      </c>
      <c r="AX361">
        <v>0.22912489999999999</v>
      </c>
      <c r="AY361">
        <v>25.871729999999999</v>
      </c>
      <c r="AZ361">
        <v>0</v>
      </c>
      <c r="BA361">
        <v>0</v>
      </c>
      <c r="BB361">
        <v>0.22904759999999999</v>
      </c>
      <c r="BC361">
        <v>26.165120000000002</v>
      </c>
      <c r="BD361">
        <v>0</v>
      </c>
      <c r="BE361">
        <v>0</v>
      </c>
      <c r="BF361">
        <v>0.2289563</v>
      </c>
      <c r="BG361">
        <v>26.054040000000001</v>
      </c>
      <c r="BH361">
        <v>0</v>
      </c>
      <c r="BI361">
        <v>0</v>
      </c>
      <c r="BJ361">
        <v>0.22883400000000001</v>
      </c>
      <c r="BK361">
        <v>25.59196</v>
      </c>
      <c r="BL361">
        <v>0</v>
      </c>
      <c r="BM361">
        <v>0</v>
      </c>
      <c r="BN361">
        <v>0.2287052</v>
      </c>
      <c r="BO361">
        <v>25.05096</v>
      </c>
      <c r="BP361" s="1">
        <v>1.8185799999999999E-37</v>
      </c>
      <c r="BQ361" s="1">
        <v>4.2309150000000003E-34</v>
      </c>
      <c r="BR361">
        <v>0.2287959</v>
      </c>
      <c r="BS361">
        <v>24.49249</v>
      </c>
      <c r="BT361" s="1">
        <v>1.7456699999999999E-25</v>
      </c>
      <c r="BU361" s="1">
        <v>4.0498040000000001E-22</v>
      </c>
      <c r="BV361">
        <v>0.22911490000000001</v>
      </c>
      <c r="BW361">
        <v>24.399529999999999</v>
      </c>
      <c r="BX361" s="1">
        <v>7.542613E-18</v>
      </c>
      <c r="BY361" s="1">
        <v>1.748432E-14</v>
      </c>
      <c r="BZ361">
        <v>0.22954579999999999</v>
      </c>
      <c r="CA361">
        <v>24.591059999999999</v>
      </c>
      <c r="CB361" s="1">
        <v>1.274498E-11</v>
      </c>
      <c r="CC361" s="1">
        <v>2.943708E-8</v>
      </c>
      <c r="CD361">
        <v>0.2300325</v>
      </c>
      <c r="CE361">
        <v>24.781269999999999</v>
      </c>
      <c r="CF361" s="1">
        <v>6.0866819999999994E-8</v>
      </c>
      <c r="CG361" s="1">
        <v>1.34812E-4</v>
      </c>
      <c r="CH361">
        <v>0.2305943</v>
      </c>
      <c r="CI361">
        <v>25.091200000000001</v>
      </c>
      <c r="CJ361" s="1">
        <v>3.0690949999999998E-5</v>
      </c>
      <c r="CK361" s="1">
        <v>6.4824129999999994E-2</v>
      </c>
      <c r="CL361">
        <v>0.2311745</v>
      </c>
      <c r="CM361">
        <v>25.04832</v>
      </c>
      <c r="CN361" s="1">
        <v>3.227621E-3</v>
      </c>
      <c r="CO361">
        <v>6.7385809999999999</v>
      </c>
      <c r="CP361">
        <v>0.23175570000000001</v>
      </c>
      <c r="CQ361">
        <v>24.716419999999999</v>
      </c>
      <c r="CR361">
        <v>0.1035153</v>
      </c>
      <c r="CS361">
        <v>216.4299</v>
      </c>
      <c r="CT361">
        <v>0.23237569999999999</v>
      </c>
      <c r="CU361">
        <v>24.394480000000001</v>
      </c>
      <c r="CV361">
        <v>1.264731</v>
      </c>
      <c r="CW361">
        <v>2664.8449999999998</v>
      </c>
      <c r="CX361">
        <v>0.2331338</v>
      </c>
      <c r="CY361">
        <v>24.129460000000002</v>
      </c>
      <c r="CZ361">
        <v>6.8680450000000004</v>
      </c>
      <c r="DA361">
        <v>14621.78</v>
      </c>
      <c r="DB361">
        <v>0.2342098</v>
      </c>
      <c r="DC361">
        <v>24.44454</v>
      </c>
      <c r="DD361">
        <v>18.612300000000001</v>
      </c>
      <c r="DE361">
        <v>40038.9</v>
      </c>
      <c r="DF361">
        <v>0.23544499999999999</v>
      </c>
      <c r="DG361">
        <v>24.893560000000001</v>
      </c>
      <c r="DH361">
        <v>27.592870000000001</v>
      </c>
      <c r="DI361">
        <v>59978.99</v>
      </c>
      <c r="DJ361">
        <v>0.23676</v>
      </c>
      <c r="DK361">
        <v>25.366330000000001</v>
      </c>
      <c r="DL361">
        <v>24.008790000000001</v>
      </c>
      <c r="DM361">
        <v>53020.84</v>
      </c>
      <c r="DN361">
        <v>0.23807149999999999</v>
      </c>
      <c r="DO361">
        <v>25.783439999999999</v>
      </c>
      <c r="DP361">
        <v>12.64175</v>
      </c>
      <c r="DQ361">
        <v>28137.11</v>
      </c>
      <c r="DR361">
        <v>0.23957220000000001</v>
      </c>
      <c r="DS361">
        <v>25.645790000000002</v>
      </c>
      <c r="DT361">
        <v>4.2818459999999998</v>
      </c>
      <c r="DU361">
        <v>9469.9940000000006</v>
      </c>
      <c r="DV361">
        <v>0.24106269999999999</v>
      </c>
      <c r="DW361">
        <v>25.340969999999999</v>
      </c>
      <c r="DX361">
        <v>1.0073399999999999</v>
      </c>
      <c r="DY361">
        <v>2214.2869999999998</v>
      </c>
      <c r="DZ361">
        <v>0.24271010000000001</v>
      </c>
      <c r="EA361">
        <v>25.021380000000001</v>
      </c>
      <c r="EB361">
        <v>0.1798554</v>
      </c>
      <c r="EC361">
        <v>392.62150000000003</v>
      </c>
      <c r="ED361">
        <v>0.2442957</v>
      </c>
      <c r="EE361">
        <v>24.788720000000001</v>
      </c>
      <c r="EF361" s="1">
        <v>2.861694E-2</v>
      </c>
      <c r="EG361">
        <v>62.065809999999999</v>
      </c>
      <c r="EH361">
        <v>0.24583269999999999</v>
      </c>
      <c r="EI361">
        <v>25.07131</v>
      </c>
      <c r="EJ361" s="1">
        <v>7.3986820000000002E-3</v>
      </c>
      <c r="EK361">
        <v>15.944000000000001</v>
      </c>
      <c r="EL361">
        <v>0.24740519999999999</v>
      </c>
      <c r="EM361">
        <v>25.656089999999999</v>
      </c>
      <c r="EN361" s="1">
        <v>4.4468119999999996E-3</v>
      </c>
      <c r="EO361">
        <v>9.3276990000000009</v>
      </c>
      <c r="EP361">
        <v>0.2489555</v>
      </c>
      <c r="EQ361">
        <v>26.302399999999999</v>
      </c>
      <c r="ER361" s="1">
        <v>3.4808230000000001E-3</v>
      </c>
      <c r="ES361">
        <v>7.2208800000000002</v>
      </c>
      <c r="ET361">
        <v>0.25055040000000001</v>
      </c>
      <c r="EU361">
        <v>26.78125</v>
      </c>
      <c r="EV361" s="1">
        <v>2.9221300000000002E-3</v>
      </c>
      <c r="EW361">
        <v>6.0110380000000001</v>
      </c>
      <c r="EX361">
        <v>0.252085</v>
      </c>
      <c r="EY361">
        <v>26.662279999999999</v>
      </c>
      <c r="EZ361" s="1">
        <v>2.4771580000000001E-3</v>
      </c>
      <c r="FA361">
        <v>5.0603360000000004</v>
      </c>
      <c r="FB361">
        <v>0.2536137</v>
      </c>
      <c r="FC361">
        <v>26.249590000000001</v>
      </c>
      <c r="FD361" s="1">
        <v>2.114136E-3</v>
      </c>
      <c r="FE361">
        <v>4.2888739999999999</v>
      </c>
      <c r="FF361">
        <v>0.25527129999999998</v>
      </c>
      <c r="FG361">
        <v>25.76031</v>
      </c>
      <c r="FH361" s="1">
        <v>1.816029E-3</v>
      </c>
      <c r="FI361">
        <v>3.6574900000000001</v>
      </c>
      <c r="FJ361">
        <v>0.25678659999999998</v>
      </c>
      <c r="FK361">
        <v>25.275870000000001</v>
      </c>
      <c r="FL361" s="1">
        <v>1.5700779999999999E-3</v>
      </c>
      <c r="FM361">
        <v>3.1409530000000001</v>
      </c>
      <c r="FN361">
        <v>0.25813720000000001</v>
      </c>
      <c r="FO361">
        <v>25.476140000000001</v>
      </c>
      <c r="FP361" s="1">
        <v>1.3705480000000001E-3</v>
      </c>
      <c r="FQ361">
        <v>2.7258490000000002</v>
      </c>
      <c r="FR361">
        <v>0.259544</v>
      </c>
      <c r="FS361">
        <v>25.847429999999999</v>
      </c>
      <c r="FT361" s="1">
        <v>1.205617E-3</v>
      </c>
      <c r="FU361">
        <v>2.3835160000000002</v>
      </c>
      <c r="FV361">
        <v>0.26099610000000001</v>
      </c>
      <c r="FW361">
        <v>26.109780000000001</v>
      </c>
      <c r="FX361" s="1">
        <v>1.067828E-3</v>
      </c>
      <c r="FY361">
        <v>2.098379</v>
      </c>
      <c r="FZ361">
        <v>0.26239689999999999</v>
      </c>
      <c r="GA361">
        <v>26.284490000000002</v>
      </c>
      <c r="GB361" s="1">
        <v>9.5161639999999999E-4</v>
      </c>
      <c r="GC361">
        <v>1.8591949999999999</v>
      </c>
      <c r="GD361">
        <v>0.26373869999999999</v>
      </c>
      <c r="GE361">
        <v>26.06672</v>
      </c>
      <c r="GF361" s="1">
        <v>8.5337840000000004E-4</v>
      </c>
      <c r="GG361">
        <v>1.6579569999999999</v>
      </c>
      <c r="GH361">
        <v>0.26511570000000001</v>
      </c>
      <c r="GI361">
        <v>25.85427</v>
      </c>
      <c r="GJ361" s="1">
        <v>7.7090549999999996E-4</v>
      </c>
      <c r="GK361">
        <v>1.489188</v>
      </c>
      <c r="GL361">
        <v>0.26661119999999999</v>
      </c>
      <c r="GM361">
        <v>25.57884</v>
      </c>
      <c r="GN361" s="1">
        <v>7.0174790000000005E-4</v>
      </c>
      <c r="GO361">
        <v>1.3473139999999999</v>
      </c>
      <c r="GP361">
        <v>0.26801049999999998</v>
      </c>
      <c r="GQ361">
        <v>25.339289999999998</v>
      </c>
      <c r="GR361" s="1">
        <v>6.429265E-4</v>
      </c>
      <c r="GS361">
        <v>1.227508</v>
      </c>
      <c r="GT361">
        <v>0.26937159999999999</v>
      </c>
      <c r="GU361">
        <v>25.15776</v>
      </c>
      <c r="GV361" s="1">
        <v>5.9280010000000002E-4</v>
      </c>
      <c r="GW361">
        <v>1.1257760000000001</v>
      </c>
      <c r="GX361">
        <v>0.27070610000000001</v>
      </c>
      <c r="GY361">
        <v>25.427610000000001</v>
      </c>
      <c r="GZ361" s="1">
        <v>5.4955010000000003E-4</v>
      </c>
      <c r="HA361">
        <v>1.038276</v>
      </c>
      <c r="HB361">
        <v>0.27207520000000002</v>
      </c>
      <c r="HC361">
        <v>25.957619999999999</v>
      </c>
      <c r="HD361" s="1">
        <v>5.1241329999999997E-4</v>
      </c>
      <c r="HE361">
        <v>0.96289290000000005</v>
      </c>
      <c r="HF361">
        <v>0.27340170000000003</v>
      </c>
      <c r="HG361">
        <v>26.416810000000002</v>
      </c>
      <c r="HH361" s="1">
        <v>4.8020760000000001E-4</v>
      </c>
      <c r="HI361">
        <v>0.89764540000000004</v>
      </c>
      <c r="HJ361">
        <v>0.27464440000000001</v>
      </c>
      <c r="HK361">
        <v>26.374420000000001</v>
      </c>
      <c r="HL361" s="1">
        <v>4.5177919999999999E-4</v>
      </c>
      <c r="HM361">
        <v>0.84036619999999995</v>
      </c>
      <c r="HN361">
        <v>0.27596219999999999</v>
      </c>
      <c r="HO361">
        <v>25.912980000000001</v>
      </c>
      <c r="HP361" s="1">
        <v>4.2673709999999998E-4</v>
      </c>
      <c r="HQ361">
        <v>0.78968039999999995</v>
      </c>
      <c r="HR361">
        <v>0.27730159999999998</v>
      </c>
      <c r="HS361">
        <v>25.405080000000002</v>
      </c>
      <c r="HT361" s="1">
        <v>4.0453769999999997E-4</v>
      </c>
      <c r="HU361">
        <v>0.74471279999999995</v>
      </c>
      <c r="HV361">
        <v>0.27864080000000002</v>
      </c>
      <c r="HW361">
        <v>24.834900000000001</v>
      </c>
      <c r="HX361" s="1">
        <v>3.8470589999999998E-4</v>
      </c>
      <c r="HY361">
        <v>0.70456260000000004</v>
      </c>
      <c r="HZ361">
        <v>0.2798118</v>
      </c>
      <c r="IA361">
        <v>24.810469999999999</v>
      </c>
      <c r="IB361" s="1">
        <v>3.6654500000000002E-4</v>
      </c>
      <c r="IC361">
        <v>0.66829240000000001</v>
      </c>
      <c r="ID361">
        <v>0.28094550000000001</v>
      </c>
      <c r="IE361">
        <v>25.105080000000001</v>
      </c>
      <c r="IF361" s="1">
        <v>3.4995510000000003E-4</v>
      </c>
      <c r="IG361">
        <v>0.63527049999999996</v>
      </c>
      <c r="IH361">
        <v>0.2820472</v>
      </c>
      <c r="II361">
        <v>25.51033</v>
      </c>
      <c r="IJ361" s="1">
        <v>3.3483120000000002E-4</v>
      </c>
      <c r="IK361">
        <v>0.6052573</v>
      </c>
      <c r="IL361">
        <v>0.28315410000000002</v>
      </c>
      <c r="IM361">
        <v>25.886679999999998</v>
      </c>
      <c r="IN361" s="1">
        <v>3.2100999999999999E-4</v>
      </c>
      <c r="IO361">
        <v>0.57784500000000005</v>
      </c>
      <c r="IP361">
        <v>0.28337420000000002</v>
      </c>
      <c r="IQ361">
        <v>25.747070000000001</v>
      </c>
      <c r="IR361" s="1">
        <v>3.0763399999999999E-4</v>
      </c>
      <c r="IS361">
        <v>0.55271859999999995</v>
      </c>
      <c r="IT361">
        <v>0.28473939999999998</v>
      </c>
      <c r="IU361">
        <v>25.381029999999999</v>
      </c>
      <c r="IV361" s="1">
        <v>2.9635179999999998E-4</v>
      </c>
      <c r="IW361">
        <v>0.52977569999999996</v>
      </c>
      <c r="IX361">
        <v>0.28599930000000001</v>
      </c>
      <c r="IY361">
        <v>24.950489999999999</v>
      </c>
      <c r="IZ361" s="1">
        <v>2.858251E-4</v>
      </c>
      <c r="JA361">
        <v>0.50856920000000005</v>
      </c>
      <c r="JB361">
        <v>0.28718549999999998</v>
      </c>
      <c r="JC361">
        <v>24.617570000000001</v>
      </c>
      <c r="JD361" s="1">
        <v>2.7592360000000001E-4</v>
      </c>
      <c r="JE361">
        <v>0.48881829999999998</v>
      </c>
      <c r="JF361">
        <v>0.28828870000000001</v>
      </c>
      <c r="JG361">
        <v>24.955839999999998</v>
      </c>
      <c r="JH361" s="1">
        <v>2.6651339999999999E-4</v>
      </c>
      <c r="JI361">
        <v>0.4702422</v>
      </c>
      <c r="JJ361">
        <v>0.28931230000000002</v>
      </c>
      <c r="JK361">
        <v>25.44078</v>
      </c>
      <c r="JL361" s="1">
        <v>2.5757440000000003E-4</v>
      </c>
      <c r="JM361">
        <v>0.45279459999999999</v>
      </c>
      <c r="JN361">
        <v>0.29027950000000002</v>
      </c>
      <c r="JO361">
        <v>25.886240000000001</v>
      </c>
      <c r="JP361" s="1">
        <v>2.4916620000000001E-4</v>
      </c>
      <c r="JQ361">
        <v>0.43648369999999997</v>
      </c>
      <c r="JR361">
        <v>0.2912341</v>
      </c>
      <c r="JS361">
        <v>26.092130000000001</v>
      </c>
      <c r="JT361" s="1">
        <v>2.4128530000000001E-4</v>
      </c>
      <c r="JU361">
        <v>0.42119630000000002</v>
      </c>
      <c r="JV361">
        <v>0.29212379999999999</v>
      </c>
      <c r="JW361">
        <v>25.989930000000001</v>
      </c>
      <c r="JX361" s="1">
        <v>2.3370260000000001E-4</v>
      </c>
      <c r="JY361">
        <v>0.40664630000000002</v>
      </c>
      <c r="JZ361">
        <v>0.29302529999999999</v>
      </c>
      <c r="KA361">
        <v>25.633890000000001</v>
      </c>
      <c r="KB361" s="1">
        <v>2.263829E-4</v>
      </c>
      <c r="KC361">
        <v>0.39263150000000002</v>
      </c>
      <c r="KD361">
        <v>0.29390820000000001</v>
      </c>
      <c r="KE361">
        <v>25.258320000000001</v>
      </c>
      <c r="KF361" s="1">
        <v>2.192036E-4</v>
      </c>
      <c r="KG361">
        <v>0.37897530000000001</v>
      </c>
      <c r="KH361">
        <v>0.29480430000000002</v>
      </c>
      <c r="KI361">
        <v>24.959759999999999</v>
      </c>
      <c r="KJ361" s="1">
        <v>2.1226989999999999E-4</v>
      </c>
      <c r="KK361">
        <v>0.36579299999999998</v>
      </c>
      <c r="KL361">
        <v>0.29572359999999998</v>
      </c>
      <c r="KM361">
        <v>25.27261</v>
      </c>
      <c r="KN361" s="1">
        <v>2.057169E-4</v>
      </c>
      <c r="KO361">
        <v>0.35332390000000002</v>
      </c>
      <c r="KP361">
        <v>0.29665599999999998</v>
      </c>
      <c r="KQ361">
        <v>25.737020000000001</v>
      </c>
      <c r="KR361" s="1">
        <v>1.995519E-4</v>
      </c>
      <c r="KS361">
        <v>0.34154990000000002</v>
      </c>
      <c r="KT361">
        <v>0.29765209999999998</v>
      </c>
      <c r="KU361">
        <v>26.29513</v>
      </c>
      <c r="KV361" s="1">
        <v>1.934766E-4</v>
      </c>
      <c r="KW361">
        <v>0.3299166</v>
      </c>
      <c r="KX361">
        <v>0.29864459999999998</v>
      </c>
      <c r="KY361">
        <v>26.775749999999999</v>
      </c>
      <c r="KZ361" s="1">
        <v>1.8752189999999999E-4</v>
      </c>
      <c r="LA361">
        <v>0.31856220000000002</v>
      </c>
      <c r="LB361">
        <v>0.29963669999999998</v>
      </c>
      <c r="LC361">
        <v>26.71041</v>
      </c>
      <c r="LD361" s="1">
        <v>1.817496E-4</v>
      </c>
      <c r="LE361">
        <v>0.30760399999999999</v>
      </c>
      <c r="LF361">
        <v>0.30063040000000002</v>
      </c>
      <c r="LG361">
        <v>26.400690000000001</v>
      </c>
      <c r="LH361" s="1">
        <v>1.7618899999999999E-4</v>
      </c>
      <c r="LI361">
        <v>0.29706929999999998</v>
      </c>
      <c r="LJ361">
        <v>0.30164570000000002</v>
      </c>
      <c r="LK361">
        <v>26.005590000000002</v>
      </c>
      <c r="LL361" s="1">
        <v>1.709061E-4</v>
      </c>
      <c r="LM361">
        <v>0.28691129999999998</v>
      </c>
      <c r="LN361">
        <v>0.30261300000000002</v>
      </c>
      <c r="LO361">
        <v>25.684560000000001</v>
      </c>
      <c r="LP361" s="1">
        <v>1.6582240000000001E-4</v>
      </c>
      <c r="LQ361">
        <v>0.27716790000000002</v>
      </c>
      <c r="LR361">
        <v>0.30351919999999999</v>
      </c>
      <c r="LS361">
        <v>26.068729999999999</v>
      </c>
      <c r="LT361" s="1">
        <v>1.6087539999999999E-4</v>
      </c>
      <c r="LU361">
        <v>0.26778790000000002</v>
      </c>
      <c r="LV361">
        <v>0.30441499999999999</v>
      </c>
      <c r="LW361">
        <v>26.623889999999999</v>
      </c>
      <c r="LX361" s="1">
        <v>1.5615649999999999E-4</v>
      </c>
      <c r="LY361">
        <v>0.25888460000000002</v>
      </c>
      <c r="LZ361">
        <v>0.30529790000000001</v>
      </c>
      <c r="MA361">
        <v>27.27101</v>
      </c>
      <c r="MB361" s="1">
        <v>1.515555E-4</v>
      </c>
      <c r="MC361">
        <v>0.25027100000000002</v>
      </c>
      <c r="MD361">
        <v>0.3061624</v>
      </c>
      <c r="ME361">
        <v>27.850259999999999</v>
      </c>
      <c r="MF361" s="1">
        <v>1.4709829999999999E-4</v>
      </c>
      <c r="MG361">
        <v>0.2419723</v>
      </c>
      <c r="MH361">
        <v>0.3070001</v>
      </c>
      <c r="MI361">
        <v>27.81277</v>
      </c>
      <c r="MJ361" s="1">
        <v>1.428589E-4</v>
      </c>
      <c r="MK361">
        <v>0.23411860000000001</v>
      </c>
      <c r="ML361">
        <v>0.30784260000000002</v>
      </c>
      <c r="MM361">
        <v>27.534990000000001</v>
      </c>
      <c r="MN361" s="1">
        <v>1.3875650000000001E-4</v>
      </c>
      <c r="MO361">
        <v>0.22653670000000001</v>
      </c>
      <c r="MP361">
        <v>0.308695</v>
      </c>
      <c r="MQ361">
        <v>27.10361</v>
      </c>
      <c r="MR361" s="1">
        <v>1.3482739999999999E-4</v>
      </c>
      <c r="MS361">
        <v>0.2192915</v>
      </c>
      <c r="MT361">
        <v>0.30955660000000002</v>
      </c>
      <c r="MU361">
        <v>26.670439999999999</v>
      </c>
      <c r="MV361" s="1">
        <v>1.3111279999999999E-4</v>
      </c>
      <c r="MW361">
        <v>0.2124337</v>
      </c>
      <c r="MX361">
        <v>0.31042170000000002</v>
      </c>
      <c r="MY361">
        <v>26.46791</v>
      </c>
      <c r="MZ361" s="1">
        <v>1.275406E-4</v>
      </c>
      <c r="NA361">
        <v>0.20586650000000001</v>
      </c>
      <c r="NB361">
        <v>0.31133430000000001</v>
      </c>
      <c r="NC361">
        <v>26.65335</v>
      </c>
      <c r="ND361" s="1">
        <v>1.2405310000000001E-4</v>
      </c>
      <c r="NE361">
        <v>0.1994426</v>
      </c>
      <c r="NF361">
        <v>0.31224069999999998</v>
      </c>
      <c r="NG361">
        <v>27.131620000000002</v>
      </c>
      <c r="NH361" s="1">
        <v>1.20693E-4</v>
      </c>
      <c r="NI361">
        <v>0.1932672</v>
      </c>
      <c r="NJ361">
        <v>0.31318449999999998</v>
      </c>
      <c r="NK361">
        <v>27.238340000000001</v>
      </c>
      <c r="NL361" s="1">
        <v>1.175594E-4</v>
      </c>
      <c r="NM361">
        <v>0.1875039</v>
      </c>
      <c r="NN361">
        <v>0.31416129999999998</v>
      </c>
      <c r="NO361">
        <v>27.04983</v>
      </c>
      <c r="NP361" s="1">
        <v>1.14481E-4</v>
      </c>
      <c r="NQ361">
        <v>0.18185560000000001</v>
      </c>
      <c r="NR361">
        <v>0.31514389999999998</v>
      </c>
      <c r="NS361">
        <v>26.75611</v>
      </c>
      <c r="NT361" s="1">
        <v>1.113658E-4</v>
      </c>
      <c r="NU361">
        <v>0.17619319999999999</v>
      </c>
      <c r="NV361">
        <v>0.31610840000000001</v>
      </c>
      <c r="NW361">
        <v>26.363810000000001</v>
      </c>
      <c r="NX361" s="1">
        <v>1.083145E-4</v>
      </c>
      <c r="NY361">
        <v>0.1706696</v>
      </c>
      <c r="NZ361">
        <v>0.31711329999999999</v>
      </c>
      <c r="OA361">
        <v>26.001750000000001</v>
      </c>
      <c r="OB361" s="1">
        <v>1.0532299999999999E-4</v>
      </c>
      <c r="OC361">
        <v>0.165271</v>
      </c>
      <c r="OD361">
        <v>0.31813960000000002</v>
      </c>
      <c r="OE361">
        <v>26.252659999999999</v>
      </c>
      <c r="OF361" s="1">
        <v>1.02462E-4</v>
      </c>
      <c r="OG361">
        <v>0.16010630000000001</v>
      </c>
      <c r="OH361">
        <v>0.31915769999999999</v>
      </c>
      <c r="OI361">
        <v>26.76962</v>
      </c>
      <c r="OJ361" s="1">
        <v>9.9717829999999998E-5</v>
      </c>
      <c r="OK361">
        <v>0.15516070000000001</v>
      </c>
    </row>
    <row r="362" spans="1:401" x14ac:dyDescent="0.35">
      <c r="A362">
        <v>371</v>
      </c>
      <c r="B362" t="s">
        <v>4</v>
      </c>
      <c r="C362" t="s">
        <v>364</v>
      </c>
      <c r="D362" t="s">
        <v>365</v>
      </c>
      <c r="E362">
        <v>391.66800000000001</v>
      </c>
      <c r="F362">
        <v>0.92342809999999997</v>
      </c>
      <c r="G362">
        <v>23.197230000000001</v>
      </c>
      <c r="H362">
        <v>0</v>
      </c>
      <c r="I362">
        <v>0</v>
      </c>
      <c r="J362">
        <v>0.92395760000000005</v>
      </c>
      <c r="K362">
        <v>23.018840000000001</v>
      </c>
      <c r="L362">
        <v>0</v>
      </c>
      <c r="M362">
        <v>0</v>
      </c>
      <c r="N362">
        <v>0.92477900000000002</v>
      </c>
      <c r="O362">
        <v>22.869900000000001</v>
      </c>
      <c r="P362">
        <v>0</v>
      </c>
      <c r="Q362">
        <v>0</v>
      </c>
      <c r="R362">
        <v>0.92567250000000001</v>
      </c>
      <c r="S362">
        <v>22.729430000000001</v>
      </c>
      <c r="T362">
        <v>0</v>
      </c>
      <c r="U362">
        <v>0</v>
      </c>
      <c r="V362">
        <v>0.92656839999999996</v>
      </c>
      <c r="W362">
        <v>22.8033</v>
      </c>
      <c r="X362">
        <v>0</v>
      </c>
      <c r="Y362">
        <v>0</v>
      </c>
      <c r="Z362">
        <v>0.92736980000000002</v>
      </c>
      <c r="AA362">
        <v>22.667590000000001</v>
      </c>
      <c r="AB362">
        <v>0</v>
      </c>
      <c r="AC362">
        <v>0</v>
      </c>
      <c r="AD362">
        <v>0.92803429999999998</v>
      </c>
      <c r="AE362">
        <v>22.476330000000001</v>
      </c>
      <c r="AF362">
        <v>0</v>
      </c>
      <c r="AG362">
        <v>0</v>
      </c>
      <c r="AH362">
        <v>0.92855529999999997</v>
      </c>
      <c r="AI362">
        <v>22.320129999999999</v>
      </c>
      <c r="AJ362">
        <v>0</v>
      </c>
      <c r="AK362">
        <v>0</v>
      </c>
      <c r="AL362">
        <v>0.92910459999999995</v>
      </c>
      <c r="AM362">
        <v>22.193490000000001</v>
      </c>
      <c r="AN362">
        <v>0</v>
      </c>
      <c r="AO362">
        <v>0</v>
      </c>
      <c r="AP362">
        <v>0.92967849999999996</v>
      </c>
      <c r="AQ362">
        <v>22.611910000000002</v>
      </c>
      <c r="AR362">
        <v>0</v>
      </c>
      <c r="AS362">
        <v>0</v>
      </c>
      <c r="AT362">
        <v>0.93029249999999997</v>
      </c>
      <c r="AU362">
        <v>23.213059999999999</v>
      </c>
      <c r="AV362">
        <v>0</v>
      </c>
      <c r="AW362">
        <v>0</v>
      </c>
      <c r="AX362">
        <v>0.93087710000000001</v>
      </c>
      <c r="AY362">
        <v>23.614709999999999</v>
      </c>
      <c r="AZ362">
        <v>0</v>
      </c>
      <c r="BA362">
        <v>0</v>
      </c>
      <c r="BB362">
        <v>0.93140259999999997</v>
      </c>
      <c r="BC362">
        <v>23.883330000000001</v>
      </c>
      <c r="BD362">
        <v>0</v>
      </c>
      <c r="BE362">
        <v>0</v>
      </c>
      <c r="BF362">
        <v>0.9318379</v>
      </c>
      <c r="BG362">
        <v>23.612200000000001</v>
      </c>
      <c r="BH362">
        <v>0</v>
      </c>
      <c r="BI362">
        <v>0</v>
      </c>
      <c r="BJ362">
        <v>0.93225400000000003</v>
      </c>
      <c r="BK362">
        <v>22.98667</v>
      </c>
      <c r="BL362">
        <v>0</v>
      </c>
      <c r="BM362">
        <v>0</v>
      </c>
      <c r="BN362">
        <v>0.93257950000000001</v>
      </c>
      <c r="BO362">
        <v>22.407419999999998</v>
      </c>
      <c r="BP362" s="1">
        <v>1.960513E-38</v>
      </c>
      <c r="BQ362" s="1">
        <v>1.0238750000000001E-35</v>
      </c>
      <c r="BR362">
        <v>0.93265869999999995</v>
      </c>
      <c r="BS362">
        <v>21.900269999999999</v>
      </c>
      <c r="BT362" s="1">
        <v>7.6159600000000004E-26</v>
      </c>
      <c r="BU362" s="1">
        <v>2.6780410000000001E-23</v>
      </c>
      <c r="BV362">
        <v>0.93231889999999995</v>
      </c>
      <c r="BW362">
        <v>21.996099999999998</v>
      </c>
      <c r="BX362" s="1">
        <v>2.5562719999999998E-18</v>
      </c>
      <c r="BY362" s="1">
        <v>9.2921539999999998E-16</v>
      </c>
      <c r="BZ362">
        <v>0.93166769999999999</v>
      </c>
      <c r="CA362">
        <v>22.423960000000001</v>
      </c>
      <c r="CB362" s="1">
        <v>7.536537E-12</v>
      </c>
      <c r="CC362" s="1">
        <v>2.6525130000000001E-9</v>
      </c>
      <c r="CD362">
        <v>0.93092660000000005</v>
      </c>
      <c r="CE362">
        <v>22.750350000000001</v>
      </c>
      <c r="CF362" s="1">
        <v>3.992763E-8</v>
      </c>
      <c r="CG362" s="1">
        <v>1.41754E-5</v>
      </c>
      <c r="CH362">
        <v>0.9301912</v>
      </c>
      <c r="CI362">
        <v>23.13466</v>
      </c>
      <c r="CJ362" s="1">
        <v>2.1102520000000001E-5</v>
      </c>
      <c r="CK362" s="1">
        <v>7.5409420000000001E-3</v>
      </c>
      <c r="CL362">
        <v>0.92954060000000005</v>
      </c>
      <c r="CM362">
        <v>23.01352</v>
      </c>
      <c r="CN362" s="1">
        <v>2.3544410000000001E-3</v>
      </c>
      <c r="CO362">
        <v>0.84714619999999996</v>
      </c>
      <c r="CP362">
        <v>0.9288689</v>
      </c>
      <c r="CQ362">
        <v>22.53359</v>
      </c>
      <c r="CR362" s="1">
        <v>8.0226439999999996E-2</v>
      </c>
      <c r="CS362">
        <v>29.03387</v>
      </c>
      <c r="CT362">
        <v>0.92830310000000005</v>
      </c>
      <c r="CU362">
        <v>22.133870000000002</v>
      </c>
      <c r="CV362">
        <v>1.0402359999999999</v>
      </c>
      <c r="CW362">
        <v>378.41019999999997</v>
      </c>
      <c r="CX362">
        <v>0.92751030000000001</v>
      </c>
      <c r="CY362">
        <v>21.84723</v>
      </c>
      <c r="CZ362">
        <v>5.9834490000000002</v>
      </c>
      <c r="DA362">
        <v>2186.8789999999999</v>
      </c>
      <c r="DB362">
        <v>0.92642840000000004</v>
      </c>
      <c r="DC362">
        <v>22.297940000000001</v>
      </c>
      <c r="DD362">
        <v>17.14462</v>
      </c>
      <c r="DE362">
        <v>6291.9290000000001</v>
      </c>
      <c r="DF362">
        <v>0.92517260000000001</v>
      </c>
      <c r="DG362">
        <v>22.930140000000002</v>
      </c>
      <c r="DH362">
        <v>26.652249999999999</v>
      </c>
      <c r="DI362">
        <v>9788.5409999999993</v>
      </c>
      <c r="DJ362">
        <v>0.92387030000000003</v>
      </c>
      <c r="DK362">
        <v>23.544899999999998</v>
      </c>
      <c r="DL362">
        <v>24.465039999999998</v>
      </c>
      <c r="DM362">
        <v>9008.4410000000007</v>
      </c>
      <c r="DN362">
        <v>0.92260019999999998</v>
      </c>
      <c r="DO362">
        <v>23.99878</v>
      </c>
      <c r="DP362">
        <v>15.1677</v>
      </c>
      <c r="DQ362">
        <v>5372.3689999999997</v>
      </c>
      <c r="DR362">
        <v>0.92152140000000005</v>
      </c>
      <c r="DS362">
        <v>23.68486</v>
      </c>
      <c r="DT362">
        <v>5.7601990000000001</v>
      </c>
      <c r="DU362">
        <v>1998.279</v>
      </c>
      <c r="DV362">
        <v>0.92060140000000001</v>
      </c>
      <c r="DW362">
        <v>23.149180000000001</v>
      </c>
      <c r="DX362">
        <v>1.4709559999999999</v>
      </c>
      <c r="DY362">
        <v>508.00830000000002</v>
      </c>
      <c r="DZ362">
        <v>0.91983219999999999</v>
      </c>
      <c r="EA362">
        <v>22.64575</v>
      </c>
      <c r="EB362">
        <v>0.27157480000000001</v>
      </c>
      <c r="EC362">
        <v>93.928439999999995</v>
      </c>
      <c r="ED362">
        <v>0.91911739999999997</v>
      </c>
      <c r="EE362">
        <v>22.285799999999998</v>
      </c>
      <c r="EF362" s="1">
        <v>4.3194440000000001E-2</v>
      </c>
      <c r="EG362">
        <v>14.93257</v>
      </c>
      <c r="EH362">
        <v>0.91861610000000005</v>
      </c>
      <c r="EI362">
        <v>22.624770000000002</v>
      </c>
      <c r="EJ362" s="1">
        <v>8.9201829999999999E-3</v>
      </c>
      <c r="EK362">
        <v>3.190712</v>
      </c>
      <c r="EL362">
        <v>0.91819569999999995</v>
      </c>
      <c r="EM362">
        <v>23.355239999999998</v>
      </c>
      <c r="EN362" s="1">
        <v>4.5671260000000003E-3</v>
      </c>
      <c r="EO362">
        <v>1.665011</v>
      </c>
      <c r="EP362">
        <v>0.9176957</v>
      </c>
      <c r="EQ362">
        <v>24.10126</v>
      </c>
      <c r="ER362" s="1">
        <v>3.518892E-3</v>
      </c>
      <c r="ES362">
        <v>1.277755</v>
      </c>
      <c r="ET362">
        <v>0.91728739999999998</v>
      </c>
      <c r="EU362">
        <v>24.633189999999999</v>
      </c>
      <c r="EV362" s="1">
        <v>2.9422340000000002E-3</v>
      </c>
      <c r="EW362">
        <v>1.065402</v>
      </c>
      <c r="EX362">
        <v>0.91666599999999998</v>
      </c>
      <c r="EY362">
        <v>24.433319999999998</v>
      </c>
      <c r="EZ362" s="1">
        <v>2.494408E-3</v>
      </c>
      <c r="FA362">
        <v>0.90141530000000003</v>
      </c>
      <c r="FB362">
        <v>0.91588570000000002</v>
      </c>
      <c r="FC362">
        <v>23.871449999999999</v>
      </c>
      <c r="FD362" s="1">
        <v>2.129302E-3</v>
      </c>
      <c r="FE362">
        <v>0.76803509999999997</v>
      </c>
      <c r="FF362">
        <v>0.91522769999999998</v>
      </c>
      <c r="FG362">
        <v>23.28959</v>
      </c>
      <c r="FH362" s="1">
        <v>1.830063E-3</v>
      </c>
      <c r="FI362">
        <v>0.65874310000000003</v>
      </c>
      <c r="FJ362">
        <v>0.91705820000000005</v>
      </c>
      <c r="FK362">
        <v>22.76699</v>
      </c>
      <c r="FL362" s="1">
        <v>1.5818060000000001E-3</v>
      </c>
      <c r="FM362">
        <v>0.56727459999999996</v>
      </c>
      <c r="FN362">
        <v>0.92281480000000005</v>
      </c>
      <c r="FO362">
        <v>23.03659</v>
      </c>
      <c r="FP362" s="1">
        <v>1.3801849999999999E-3</v>
      </c>
      <c r="FQ362">
        <v>0.49184729999999999</v>
      </c>
      <c r="FR362">
        <v>0.92858479999999999</v>
      </c>
      <c r="FS362">
        <v>23.528919999999999</v>
      </c>
      <c r="FT362" s="1">
        <v>1.2139830000000001E-3</v>
      </c>
      <c r="FU362">
        <v>0.42989300000000003</v>
      </c>
      <c r="FV362">
        <v>0.93435349999999995</v>
      </c>
      <c r="FW362">
        <v>23.854869999999998</v>
      </c>
      <c r="FX362" s="1">
        <v>1.075307E-3</v>
      </c>
      <c r="FY362">
        <v>0.37840439999999997</v>
      </c>
      <c r="FZ362">
        <v>0.94004030000000005</v>
      </c>
      <c r="GA362">
        <v>24.092400000000001</v>
      </c>
      <c r="GB362" s="1">
        <v>9.5826129999999996E-4</v>
      </c>
      <c r="GC362">
        <v>0.33515470000000003</v>
      </c>
      <c r="GD362">
        <v>0.94574349999999996</v>
      </c>
      <c r="GE362">
        <v>23.837759999999999</v>
      </c>
      <c r="GF362" s="1">
        <v>8.5937809999999998E-4</v>
      </c>
      <c r="GG362">
        <v>0.29874650000000003</v>
      </c>
      <c r="GH362">
        <v>0.95154240000000001</v>
      </c>
      <c r="GI362">
        <v>23.548670000000001</v>
      </c>
      <c r="GJ362" s="1">
        <v>7.7630280000000004E-4</v>
      </c>
      <c r="GK362">
        <v>0.2682099</v>
      </c>
      <c r="GL362">
        <v>0.95764879999999997</v>
      </c>
      <c r="GM362">
        <v>23.26427</v>
      </c>
      <c r="GN362" s="1">
        <v>7.0666399999999997E-4</v>
      </c>
      <c r="GO362">
        <v>0.2425718</v>
      </c>
      <c r="GP362">
        <v>0.96375679999999997</v>
      </c>
      <c r="GQ362">
        <v>23.040220000000001</v>
      </c>
      <c r="GR362" s="1">
        <v>6.4747660000000001E-4</v>
      </c>
      <c r="GS362">
        <v>0.22084409999999999</v>
      </c>
      <c r="GT362">
        <v>0.96999820000000003</v>
      </c>
      <c r="GU362">
        <v>22.904969999999999</v>
      </c>
      <c r="GV362" s="1">
        <v>5.9710280000000002E-4</v>
      </c>
      <c r="GW362">
        <v>0.20235629999999999</v>
      </c>
      <c r="GX362">
        <v>0.97620450000000003</v>
      </c>
      <c r="GY362">
        <v>23.241209999999999</v>
      </c>
      <c r="GZ362" s="1">
        <v>5.5364680000000003E-4</v>
      </c>
      <c r="HA362">
        <v>0.18645059999999999</v>
      </c>
      <c r="HB362">
        <v>0.98242130000000005</v>
      </c>
      <c r="HC362">
        <v>23.819769999999998</v>
      </c>
      <c r="HD362" s="1">
        <v>5.1642029999999996E-4</v>
      </c>
      <c r="HE362">
        <v>0.17262949999999999</v>
      </c>
      <c r="HF362">
        <v>0.98855369999999998</v>
      </c>
      <c r="HG362">
        <v>24.317409999999999</v>
      </c>
      <c r="HH362" s="1">
        <v>4.8412880000000001E-4</v>
      </c>
      <c r="HI362">
        <v>0.1606187</v>
      </c>
      <c r="HJ362">
        <v>0.99463729999999995</v>
      </c>
      <c r="HK362">
        <v>24.314530000000001</v>
      </c>
      <c r="HL362" s="1">
        <v>4.556141E-4</v>
      </c>
      <c r="HM362">
        <v>0.1500435</v>
      </c>
      <c r="HN362">
        <v>1.0007140000000001</v>
      </c>
      <c r="HO362">
        <v>23.882000000000001</v>
      </c>
      <c r="HP362" s="1">
        <v>4.305453E-4</v>
      </c>
      <c r="HQ362">
        <v>0.14074410000000001</v>
      </c>
      <c r="HR362">
        <v>1.0067489999999999</v>
      </c>
      <c r="HS362">
        <v>23.373159999999999</v>
      </c>
      <c r="HT362" s="1">
        <v>4.0836349999999997E-4</v>
      </c>
      <c r="HU362">
        <v>0.13252</v>
      </c>
      <c r="HV362">
        <v>1.012759</v>
      </c>
      <c r="HW362">
        <v>22.768509999999999</v>
      </c>
      <c r="HX362" s="1">
        <v>3.8854599999999998E-4</v>
      </c>
      <c r="HY362">
        <v>0.12518099999999999</v>
      </c>
      <c r="HZ362">
        <v>1.018683</v>
      </c>
      <c r="IA362">
        <v>22.74812</v>
      </c>
      <c r="IB362" s="1">
        <v>3.7035630000000001E-4</v>
      </c>
      <c r="IC362">
        <v>0.1184851</v>
      </c>
      <c r="ID362">
        <v>1.02434</v>
      </c>
      <c r="IE362">
        <v>23.132059999999999</v>
      </c>
      <c r="IF362" s="1">
        <v>3.5377480000000001E-4</v>
      </c>
      <c r="IG362">
        <v>0.1124275</v>
      </c>
      <c r="IH362">
        <v>1.029625</v>
      </c>
      <c r="II362">
        <v>23.604109999999999</v>
      </c>
      <c r="IJ362" s="1">
        <v>3.386498E-4</v>
      </c>
      <c r="IK362">
        <v>0.1069466</v>
      </c>
      <c r="IL362">
        <v>1.034786</v>
      </c>
      <c r="IM362">
        <v>24.040379999999999</v>
      </c>
      <c r="IN362" s="1">
        <v>3.2485309999999998E-4</v>
      </c>
      <c r="IO362">
        <v>0.10196769999999999</v>
      </c>
      <c r="IP362">
        <v>1.041566</v>
      </c>
      <c r="IQ362">
        <v>23.947189999999999</v>
      </c>
      <c r="IR362" s="1">
        <v>3.123814E-4</v>
      </c>
      <c r="IS362" s="1">
        <v>9.7225580000000006E-2</v>
      </c>
      <c r="IT362">
        <v>1.048233</v>
      </c>
      <c r="IU362">
        <v>23.56587</v>
      </c>
      <c r="IV362" s="1">
        <v>3.0098890000000001E-4</v>
      </c>
      <c r="IW362" s="1">
        <v>9.2956620000000004E-2</v>
      </c>
      <c r="IX362">
        <v>1.0544480000000001</v>
      </c>
      <c r="IY362">
        <v>23.13597</v>
      </c>
      <c r="IZ362" s="1">
        <v>2.9043750000000001E-4</v>
      </c>
      <c r="JA362" s="1">
        <v>8.9060589999999995E-2</v>
      </c>
      <c r="JB362">
        <v>1.0607260000000001</v>
      </c>
      <c r="JC362">
        <v>22.782330000000002</v>
      </c>
      <c r="JD362" s="1">
        <v>2.8051420000000001E-4</v>
      </c>
      <c r="JE362" s="1">
        <v>8.5412520000000006E-2</v>
      </c>
      <c r="JF362">
        <v>1.06711</v>
      </c>
      <c r="JG362">
        <v>23.137709999999998</v>
      </c>
      <c r="JH362" s="1">
        <v>2.7106130000000001E-4</v>
      </c>
      <c r="JI362" s="1">
        <v>8.1943829999999995E-2</v>
      </c>
      <c r="JJ362">
        <v>1.073391</v>
      </c>
      <c r="JK362">
        <v>23.691369999999999</v>
      </c>
      <c r="JL362" s="1">
        <v>2.620333E-4</v>
      </c>
      <c r="JM362" s="1">
        <v>7.8665379999999993E-2</v>
      </c>
      <c r="JN362">
        <v>1.079537</v>
      </c>
      <c r="JO362">
        <v>24.191459999999999</v>
      </c>
      <c r="JP362" s="1">
        <v>2.5352369999999999E-4</v>
      </c>
      <c r="JQ362" s="1">
        <v>7.5600440000000005E-2</v>
      </c>
      <c r="JR362">
        <v>1.0855729999999999</v>
      </c>
      <c r="JS362">
        <v>24.449940000000002</v>
      </c>
      <c r="JT362" s="1">
        <v>2.4557110000000002E-4</v>
      </c>
      <c r="JU362" s="1">
        <v>7.2746320000000003E-2</v>
      </c>
      <c r="JV362">
        <v>1.09137</v>
      </c>
      <c r="JW362">
        <v>24.323920000000001</v>
      </c>
      <c r="JX362" s="1">
        <v>2.3792379999999999E-4</v>
      </c>
      <c r="JY362" s="1">
        <v>7.0036979999999999E-2</v>
      </c>
      <c r="JZ362">
        <v>1.0971070000000001</v>
      </c>
      <c r="KA362">
        <v>23.86626</v>
      </c>
      <c r="KB362" s="1">
        <v>2.3053160000000001E-4</v>
      </c>
      <c r="KC362" s="1">
        <v>6.7439349999999995E-2</v>
      </c>
      <c r="KD362">
        <v>1.1028</v>
      </c>
      <c r="KE362">
        <v>23.397179999999999</v>
      </c>
      <c r="KF362" s="1">
        <v>2.233073E-4</v>
      </c>
      <c r="KG362" s="1">
        <v>6.492444E-2</v>
      </c>
      <c r="KH362">
        <v>1.108549</v>
      </c>
      <c r="KI362">
        <v>23.01971</v>
      </c>
      <c r="KJ362" s="1">
        <v>2.1631309999999999E-4</v>
      </c>
      <c r="KK362" s="1">
        <v>6.250327E-2</v>
      </c>
      <c r="KL362">
        <v>1.1141989999999999</v>
      </c>
      <c r="KM362">
        <v>23.325479999999999</v>
      </c>
      <c r="KN362" s="1">
        <v>2.0969009999999999E-4</v>
      </c>
      <c r="KO362" s="1">
        <v>6.0221440000000001E-2</v>
      </c>
      <c r="KP362">
        <v>1.11659</v>
      </c>
      <c r="KQ362">
        <v>23.858599999999999</v>
      </c>
      <c r="KR362" s="1">
        <v>2.0346789999999999E-4</v>
      </c>
      <c r="KS362" s="1">
        <v>5.8174219999999999E-2</v>
      </c>
      <c r="KT362">
        <v>1.1150199999999999</v>
      </c>
      <c r="KU362">
        <v>24.48715</v>
      </c>
      <c r="KV362" s="1">
        <v>1.9738159999999999E-4</v>
      </c>
      <c r="KW362" s="1">
        <v>5.6306780000000001E-2</v>
      </c>
      <c r="KX362">
        <v>1.113407</v>
      </c>
      <c r="KY362">
        <v>25.021419999999999</v>
      </c>
      <c r="KZ362" s="1">
        <v>1.9140650000000001E-4</v>
      </c>
      <c r="LA362" s="1">
        <v>5.4477480000000002E-2</v>
      </c>
      <c r="LB362">
        <v>1.111764</v>
      </c>
      <c r="LC362">
        <v>24.956109999999999</v>
      </c>
      <c r="LD362" s="1">
        <v>1.8559079999999999E-4</v>
      </c>
      <c r="LE362">
        <v>5.2703800000000002E-2</v>
      </c>
      <c r="LF362">
        <v>1.1101049999999999</v>
      </c>
      <c r="LG362">
        <v>24.541060000000002</v>
      </c>
      <c r="LH362" s="1">
        <v>1.80003E-4</v>
      </c>
      <c r="LI362" s="1">
        <v>5.0995819999999997E-2</v>
      </c>
      <c r="LJ362">
        <v>1.108474</v>
      </c>
      <c r="LK362">
        <v>24.040780000000002</v>
      </c>
      <c r="LL362" s="1">
        <v>1.747141E-4</v>
      </c>
      <c r="LM362" s="1">
        <v>4.9377810000000001E-2</v>
      </c>
      <c r="LN362">
        <v>1.1067940000000001</v>
      </c>
      <c r="LO362">
        <v>23.609369999999998</v>
      </c>
      <c r="LP362" s="1">
        <v>1.6961830000000001E-4</v>
      </c>
      <c r="LQ362" s="1">
        <v>4.782467E-2</v>
      </c>
      <c r="LR362">
        <v>1.1053519999999999</v>
      </c>
      <c r="LS362">
        <v>23.965769999999999</v>
      </c>
      <c r="LT362" s="1">
        <v>1.6464990000000001E-4</v>
      </c>
      <c r="LU362" s="1">
        <v>4.6312819999999998E-2</v>
      </c>
      <c r="LV362">
        <v>1.1039639999999999</v>
      </c>
      <c r="LW362">
        <v>24.58616</v>
      </c>
      <c r="LX362" s="1">
        <v>1.5989549999999999E-4</v>
      </c>
      <c r="LY362">
        <v>4.4867999999999998E-2</v>
      </c>
      <c r="LZ362">
        <v>1.102638</v>
      </c>
      <c r="MA362">
        <v>25.31476</v>
      </c>
      <c r="MB362" s="1">
        <v>1.5527189999999999E-4</v>
      </c>
      <c r="MC362" s="1">
        <v>4.3470219999999997E-2</v>
      </c>
      <c r="MD362">
        <v>1.101316</v>
      </c>
      <c r="ME362">
        <v>25.971869999999999</v>
      </c>
      <c r="MF362" s="1">
        <v>1.507759E-4</v>
      </c>
      <c r="MG362" s="1">
        <v>4.2115020000000003E-2</v>
      </c>
      <c r="MH362">
        <v>1.1000300000000001</v>
      </c>
      <c r="MI362">
        <v>25.95243</v>
      </c>
      <c r="MJ362" s="1">
        <v>1.4649509999999999E-4</v>
      </c>
      <c r="MK362" s="1">
        <v>4.0828740000000002E-2</v>
      </c>
      <c r="ML362">
        <v>1.098743</v>
      </c>
      <c r="MM362">
        <v>25.555900000000001</v>
      </c>
      <c r="MN362" s="1">
        <v>1.423583E-4</v>
      </c>
      <c r="MO362" s="1">
        <v>3.9586860000000001E-2</v>
      </c>
      <c r="MP362">
        <v>1.0974280000000001</v>
      </c>
      <c r="MQ362">
        <v>25.000879999999999</v>
      </c>
      <c r="MR362" s="1">
        <v>1.3838979999999999E-4</v>
      </c>
      <c r="MS362" s="1">
        <v>3.8397109999999998E-2</v>
      </c>
      <c r="MT362">
        <v>1.096144</v>
      </c>
      <c r="MU362">
        <v>24.428560000000001</v>
      </c>
      <c r="MV362" s="1">
        <v>1.346342E-4</v>
      </c>
      <c r="MW362" s="1">
        <v>3.7275219999999998E-2</v>
      </c>
      <c r="MX362">
        <v>1.094787</v>
      </c>
      <c r="MY362">
        <v>24.13015</v>
      </c>
      <c r="MZ362" s="1">
        <v>1.310343E-4</v>
      </c>
      <c r="NA362" s="1">
        <v>3.6200950000000003E-2</v>
      </c>
      <c r="NB362">
        <v>1.0934360000000001</v>
      </c>
      <c r="NC362">
        <v>24.305810000000001</v>
      </c>
      <c r="ND362" s="1">
        <v>1.275231E-4</v>
      </c>
      <c r="NE362">
        <v>3.5153299999999998E-2</v>
      </c>
      <c r="NF362">
        <v>1.092006</v>
      </c>
      <c r="NG362">
        <v>24.843019999999999</v>
      </c>
      <c r="NH362" s="1">
        <v>1.2413680000000001E-4</v>
      </c>
      <c r="NI362" s="1">
        <v>3.414449E-2</v>
      </c>
      <c r="NJ362">
        <v>1.0906629999999999</v>
      </c>
      <c r="NK362">
        <v>25.02994</v>
      </c>
      <c r="NL362" s="1">
        <v>1.209182E-4</v>
      </c>
      <c r="NM362" s="1">
        <v>3.328801E-2</v>
      </c>
      <c r="NN362">
        <v>1.089307</v>
      </c>
      <c r="NO362">
        <v>24.939440000000001</v>
      </c>
      <c r="NP362" s="1">
        <v>1.1779150000000001E-4</v>
      </c>
      <c r="NQ362" s="1">
        <v>3.2460240000000001E-2</v>
      </c>
      <c r="NR362">
        <v>1.0879209999999999</v>
      </c>
      <c r="NS362">
        <v>24.7103</v>
      </c>
      <c r="NT362" s="1">
        <v>1.146216E-4</v>
      </c>
      <c r="NU362" s="1">
        <v>3.1619990000000001E-2</v>
      </c>
      <c r="NV362">
        <v>1.0864929999999999</v>
      </c>
      <c r="NW362">
        <v>24.299959999999999</v>
      </c>
      <c r="NX362" s="1">
        <v>1.115058E-4</v>
      </c>
      <c r="NY362" s="1">
        <v>3.079233E-2</v>
      </c>
      <c r="NZ362">
        <v>1.0851569999999999</v>
      </c>
      <c r="OA362">
        <v>23.87875</v>
      </c>
      <c r="OB362" s="1">
        <v>1.084524E-4</v>
      </c>
      <c r="OC362" s="1">
        <v>2.997882E-2</v>
      </c>
      <c r="OD362">
        <v>1.0837969999999999</v>
      </c>
      <c r="OE362">
        <v>24.105969999999999</v>
      </c>
      <c r="OF362" s="1">
        <v>1.0552600000000001E-4</v>
      </c>
      <c r="OG362" s="1">
        <v>2.9199429999999998E-2</v>
      </c>
      <c r="OH362">
        <v>1.0824389999999999</v>
      </c>
      <c r="OI362">
        <v>24.665839999999999</v>
      </c>
      <c r="OJ362" s="1">
        <v>1.027184E-4</v>
      </c>
      <c r="OK362" s="1">
        <v>2.8451049999999999E-2</v>
      </c>
    </row>
    <row r="363" spans="1:401" x14ac:dyDescent="0.35">
      <c r="A363">
        <v>372</v>
      </c>
      <c r="B363" t="s">
        <v>4</v>
      </c>
      <c r="C363" t="s">
        <v>364</v>
      </c>
      <c r="D363" t="s">
        <v>366</v>
      </c>
      <c r="E363">
        <v>522.78689999999995</v>
      </c>
      <c r="F363">
        <v>1.0973630000000001</v>
      </c>
      <c r="G363">
        <v>23.22147</v>
      </c>
      <c r="H363">
        <v>0</v>
      </c>
      <c r="I363">
        <v>0</v>
      </c>
      <c r="J363">
        <v>1.1018250000000001</v>
      </c>
      <c r="K363">
        <v>23.040140000000001</v>
      </c>
      <c r="L363">
        <v>0</v>
      </c>
      <c r="M363">
        <v>0</v>
      </c>
      <c r="N363">
        <v>1.106152</v>
      </c>
      <c r="O363">
        <v>22.887550000000001</v>
      </c>
      <c r="P363">
        <v>0</v>
      </c>
      <c r="Q363">
        <v>0</v>
      </c>
      <c r="R363">
        <v>1.110106</v>
      </c>
      <c r="S363">
        <v>22.74483</v>
      </c>
      <c r="T363">
        <v>0</v>
      </c>
      <c r="U363">
        <v>0</v>
      </c>
      <c r="V363">
        <v>1.1137109999999999</v>
      </c>
      <c r="W363">
        <v>22.82019</v>
      </c>
      <c r="X363">
        <v>0</v>
      </c>
      <c r="Y363">
        <v>0</v>
      </c>
      <c r="Z363">
        <v>1.116884</v>
      </c>
      <c r="AA363">
        <v>22.685970000000001</v>
      </c>
      <c r="AB363">
        <v>0</v>
      </c>
      <c r="AC363">
        <v>0</v>
      </c>
      <c r="AD363">
        <v>1.119615</v>
      </c>
      <c r="AE363">
        <v>22.492650000000001</v>
      </c>
      <c r="AF363">
        <v>0</v>
      </c>
      <c r="AG363">
        <v>0</v>
      </c>
      <c r="AH363">
        <v>1.1220600000000001</v>
      </c>
      <c r="AI363">
        <v>22.338419999999999</v>
      </c>
      <c r="AJ363">
        <v>0</v>
      </c>
      <c r="AK363">
        <v>0</v>
      </c>
      <c r="AL363">
        <v>1.1242160000000001</v>
      </c>
      <c r="AM363">
        <v>22.21077</v>
      </c>
      <c r="AN363">
        <v>0</v>
      </c>
      <c r="AO363">
        <v>0</v>
      </c>
      <c r="AP363">
        <v>1.1261540000000001</v>
      </c>
      <c r="AQ363">
        <v>22.630690000000001</v>
      </c>
      <c r="AR363">
        <v>0</v>
      </c>
      <c r="AS363">
        <v>0</v>
      </c>
      <c r="AT363">
        <v>1.1279349999999999</v>
      </c>
      <c r="AU363">
        <v>23.23443</v>
      </c>
      <c r="AV363">
        <v>0</v>
      </c>
      <c r="AW363">
        <v>0</v>
      </c>
      <c r="AX363">
        <v>1.129435</v>
      </c>
      <c r="AY363">
        <v>23.632930000000002</v>
      </c>
      <c r="AZ363">
        <v>0</v>
      </c>
      <c r="BA363">
        <v>0</v>
      </c>
      <c r="BB363">
        <v>1.130682</v>
      </c>
      <c r="BC363">
        <v>23.905149999999999</v>
      </c>
      <c r="BD363">
        <v>0</v>
      </c>
      <c r="BE363">
        <v>0</v>
      </c>
      <c r="BF363">
        <v>1.1317200000000001</v>
      </c>
      <c r="BG363">
        <v>23.638439999999999</v>
      </c>
      <c r="BH363">
        <v>0</v>
      </c>
      <c r="BI363">
        <v>0</v>
      </c>
      <c r="BJ363">
        <v>1.132566</v>
      </c>
      <c r="BK363">
        <v>23.012219999999999</v>
      </c>
      <c r="BL363">
        <v>0</v>
      </c>
      <c r="BM363">
        <v>0</v>
      </c>
      <c r="BN363">
        <v>1.1332249999999999</v>
      </c>
      <c r="BO363">
        <v>22.433720000000001</v>
      </c>
      <c r="BP363">
        <v>0</v>
      </c>
      <c r="BQ363" s="1">
        <v>4.745543E-36</v>
      </c>
      <c r="BR363">
        <v>1.1335740000000001</v>
      </c>
      <c r="BS363">
        <v>21.922750000000001</v>
      </c>
      <c r="BT363" s="1">
        <v>5.4739669999999995E-26</v>
      </c>
      <c r="BU363" s="1">
        <v>1.9157919999999999E-23</v>
      </c>
      <c r="BV363">
        <v>1.1336930000000001</v>
      </c>
      <c r="BW363">
        <v>22.0154</v>
      </c>
      <c r="BX363" s="1">
        <v>1.6202000000000001E-18</v>
      </c>
      <c r="BY363" s="1">
        <v>5.7662090000000003E-16</v>
      </c>
      <c r="BZ363">
        <v>1.1336649999999999</v>
      </c>
      <c r="CA363">
        <v>22.442920000000001</v>
      </c>
      <c r="CB363" s="1">
        <v>6.3770459999999999E-12</v>
      </c>
      <c r="CC363" s="1">
        <v>2.3600870000000001E-9</v>
      </c>
      <c r="CD363">
        <v>1.1338859999999999</v>
      </c>
      <c r="CE363">
        <v>22.766279999999998</v>
      </c>
      <c r="CF363" s="1">
        <v>3.624781E-8</v>
      </c>
      <c r="CG363" s="1">
        <v>1.395481E-5</v>
      </c>
      <c r="CH363">
        <v>1.1344339999999999</v>
      </c>
      <c r="CI363">
        <v>23.151260000000001</v>
      </c>
      <c r="CJ363" s="1">
        <v>1.9990890000000001E-5</v>
      </c>
      <c r="CK363" s="1">
        <v>7.9078610000000004E-3</v>
      </c>
      <c r="CL363">
        <v>1.1351439999999999</v>
      </c>
      <c r="CM363">
        <v>23.035049999999998</v>
      </c>
      <c r="CN363" s="1">
        <v>2.3032560000000001E-3</v>
      </c>
      <c r="CO363">
        <v>0.93256419999999995</v>
      </c>
      <c r="CP363">
        <v>1.136029</v>
      </c>
      <c r="CQ363">
        <v>22.552769999999999</v>
      </c>
      <c r="CR363" s="1">
        <v>8.0574209999999993E-2</v>
      </c>
      <c r="CS363">
        <v>33.278790000000001</v>
      </c>
      <c r="CT363">
        <v>1.137116</v>
      </c>
      <c r="CU363">
        <v>22.153030000000001</v>
      </c>
      <c r="CV363">
        <v>1.0684629999999999</v>
      </c>
      <c r="CW363">
        <v>449.23090000000002</v>
      </c>
      <c r="CX363">
        <v>1.138144</v>
      </c>
      <c r="CY363">
        <v>21.866250000000001</v>
      </c>
      <c r="CZ363">
        <v>6.2668140000000001</v>
      </c>
      <c r="DA363">
        <v>2678.3040000000001</v>
      </c>
      <c r="DB363">
        <v>1.1392690000000001</v>
      </c>
      <c r="DC363">
        <v>22.317029999999999</v>
      </c>
      <c r="DD363">
        <v>18.266169999999999</v>
      </c>
      <c r="DE363">
        <v>7926.1859999999997</v>
      </c>
      <c r="DF363">
        <v>1.140363</v>
      </c>
      <c r="DG363">
        <v>22.950849999999999</v>
      </c>
      <c r="DH363">
        <v>29.11572</v>
      </c>
      <c r="DI363">
        <v>12747.33</v>
      </c>
      <c r="DJ363">
        <v>1.141796</v>
      </c>
      <c r="DK363">
        <v>23.563690000000001</v>
      </c>
      <c r="DL363">
        <v>27.113990000000001</v>
      </c>
      <c r="DM363">
        <v>12020.12</v>
      </c>
      <c r="DN363">
        <v>1.143589</v>
      </c>
      <c r="DO363">
        <v>24.020430000000001</v>
      </c>
      <c r="DP363">
        <v>16.169429999999998</v>
      </c>
      <c r="DQ363">
        <v>7274.7780000000002</v>
      </c>
      <c r="DR363">
        <v>1.1459729999999999</v>
      </c>
      <c r="DS363">
        <v>23.708210000000001</v>
      </c>
      <c r="DT363">
        <v>6.1425770000000002</v>
      </c>
      <c r="DU363">
        <v>2781.54</v>
      </c>
      <c r="DV363">
        <v>1.148927</v>
      </c>
      <c r="DW363">
        <v>23.169530000000002</v>
      </c>
      <c r="DX363">
        <v>1.5826499999999999</v>
      </c>
      <c r="DY363">
        <v>722.2346</v>
      </c>
      <c r="DZ363">
        <v>1.152228</v>
      </c>
      <c r="EA363">
        <v>22.66826</v>
      </c>
      <c r="EB363">
        <v>0.29494720000000002</v>
      </c>
      <c r="EC363">
        <v>135.60230000000001</v>
      </c>
      <c r="ED363">
        <v>1.155816</v>
      </c>
      <c r="EE363">
        <v>22.30423</v>
      </c>
      <c r="EF363" s="1">
        <v>4.695825E-2</v>
      </c>
      <c r="EG363">
        <v>21.604759999999999</v>
      </c>
      <c r="EH363">
        <v>1.1598740000000001</v>
      </c>
      <c r="EI363">
        <v>22.639040000000001</v>
      </c>
      <c r="EJ363" s="1">
        <v>9.6395279999999996E-3</v>
      </c>
      <c r="EK363">
        <v>4.3926270000000001</v>
      </c>
      <c r="EL363">
        <v>1.164083</v>
      </c>
      <c r="EM363">
        <v>23.372060000000001</v>
      </c>
      <c r="EN363" s="1">
        <v>5.0366630000000003E-3</v>
      </c>
      <c r="EO363">
        <v>2.2262659999999999</v>
      </c>
      <c r="EP363">
        <v>1.1683520000000001</v>
      </c>
      <c r="EQ363">
        <v>24.118189999999998</v>
      </c>
      <c r="ER363" s="1">
        <v>3.8702319999999999E-3</v>
      </c>
      <c r="ES363">
        <v>1.6978949999999999</v>
      </c>
      <c r="ET363">
        <v>1.172776</v>
      </c>
      <c r="EU363">
        <v>24.653099999999998</v>
      </c>
      <c r="EV363" s="1">
        <v>3.231449E-3</v>
      </c>
      <c r="EW363">
        <v>1.412814</v>
      </c>
      <c r="EX363">
        <v>1.176971</v>
      </c>
      <c r="EY363">
        <v>24.45636</v>
      </c>
      <c r="EZ363" s="1">
        <v>2.7371800000000001E-3</v>
      </c>
      <c r="FA363">
        <v>1.19476</v>
      </c>
      <c r="FB363">
        <v>1.1810039999999999</v>
      </c>
      <c r="FC363">
        <v>23.894400000000001</v>
      </c>
      <c r="FD363" s="1">
        <v>2.3344619999999998E-3</v>
      </c>
      <c r="FE363">
        <v>1.0174970000000001</v>
      </c>
      <c r="FF363">
        <v>1.1853499999999999</v>
      </c>
      <c r="FG363">
        <v>23.31776</v>
      </c>
      <c r="FH363" s="1">
        <v>2.0046370000000001E-3</v>
      </c>
      <c r="FI363">
        <v>0.87194340000000004</v>
      </c>
      <c r="FJ363">
        <v>1.1901630000000001</v>
      </c>
      <c r="FK363">
        <v>22.791979999999999</v>
      </c>
      <c r="FL363" s="1">
        <v>1.7311340000000001E-3</v>
      </c>
      <c r="FM363">
        <v>0.75029840000000003</v>
      </c>
      <c r="FN363">
        <v>1.1950149999999999</v>
      </c>
      <c r="FO363">
        <v>23.055040000000002</v>
      </c>
      <c r="FP363" s="1">
        <v>1.508847E-3</v>
      </c>
      <c r="FQ363">
        <v>0.6515957</v>
      </c>
      <c r="FR363">
        <v>1.199829</v>
      </c>
      <c r="FS363">
        <v>23.54796</v>
      </c>
      <c r="FT363" s="1">
        <v>1.325709E-3</v>
      </c>
      <c r="FU363">
        <v>0.57048980000000005</v>
      </c>
      <c r="FV363">
        <v>1.204609</v>
      </c>
      <c r="FW363">
        <v>23.867809999999999</v>
      </c>
      <c r="FX363" s="1">
        <v>1.172951E-3</v>
      </c>
      <c r="FY363">
        <v>0.50302820000000004</v>
      </c>
      <c r="FZ363">
        <v>1.20926</v>
      </c>
      <c r="GA363">
        <v>24.10941</v>
      </c>
      <c r="GB363" s="1">
        <v>1.0441579999999999E-3</v>
      </c>
      <c r="GC363">
        <v>0.44630629999999999</v>
      </c>
      <c r="GD363">
        <v>1.2138930000000001</v>
      </c>
      <c r="GE363">
        <v>23.857620000000001</v>
      </c>
      <c r="GF363" s="1">
        <v>9.3540979999999995E-4</v>
      </c>
      <c r="GG363">
        <v>0.39851500000000001</v>
      </c>
      <c r="GH363">
        <v>1.2186170000000001</v>
      </c>
      <c r="GI363">
        <v>23.571480000000001</v>
      </c>
      <c r="GJ363" s="1">
        <v>8.440683E-4</v>
      </c>
      <c r="GK363">
        <v>0.35839470000000001</v>
      </c>
      <c r="GL363">
        <v>1.223616</v>
      </c>
      <c r="GM363">
        <v>23.287230000000001</v>
      </c>
      <c r="GN363" s="1">
        <v>7.6747070000000004E-4</v>
      </c>
      <c r="GO363">
        <v>0.32469979999999998</v>
      </c>
      <c r="GP363">
        <v>1.2287049999999999</v>
      </c>
      <c r="GQ363">
        <v>23.059799999999999</v>
      </c>
      <c r="GR363" s="1">
        <v>7.0244990000000005E-4</v>
      </c>
      <c r="GS363">
        <v>0.29613679999999998</v>
      </c>
      <c r="GT363">
        <v>1.2338640000000001</v>
      </c>
      <c r="GU363">
        <v>22.919229999999999</v>
      </c>
      <c r="GV363" s="1">
        <v>6.4712910000000001E-4</v>
      </c>
      <c r="GW363">
        <v>0.2718353</v>
      </c>
      <c r="GX363">
        <v>1.239004</v>
      </c>
      <c r="GY363">
        <v>23.253730000000001</v>
      </c>
      <c r="GZ363" s="1">
        <v>5.9944299999999996E-4</v>
      </c>
      <c r="HA363">
        <v>0.25091609999999998</v>
      </c>
      <c r="HB363">
        <v>1.2472380000000001</v>
      </c>
      <c r="HC363">
        <v>23.836970000000001</v>
      </c>
      <c r="HD363" s="1">
        <v>5.5858570000000003E-4</v>
      </c>
      <c r="HE363">
        <v>0.2327351</v>
      </c>
      <c r="HF363">
        <v>1.2561610000000001</v>
      </c>
      <c r="HG363">
        <v>24.33455</v>
      </c>
      <c r="HH363" s="1">
        <v>5.2314669999999996E-4</v>
      </c>
      <c r="HI363">
        <v>0.2169249</v>
      </c>
      <c r="HJ363">
        <v>1.2651209999999999</v>
      </c>
      <c r="HK363">
        <v>24.33596</v>
      </c>
      <c r="HL363" s="1">
        <v>4.9188910000000005E-4</v>
      </c>
      <c r="HM363">
        <v>0.20300969999999999</v>
      </c>
      <c r="HN363">
        <v>1.274022</v>
      </c>
      <c r="HO363">
        <v>23.902149999999999</v>
      </c>
      <c r="HP363" s="1">
        <v>4.6438669999999998E-4</v>
      </c>
      <c r="HQ363">
        <v>0.19077659999999999</v>
      </c>
      <c r="HR363">
        <v>1.2829159999999999</v>
      </c>
      <c r="HS363">
        <v>23.399280000000001</v>
      </c>
      <c r="HT363" s="1">
        <v>4.4003899999999998E-4</v>
      </c>
      <c r="HU363">
        <v>0.1799559</v>
      </c>
      <c r="HV363">
        <v>1.2918000000000001</v>
      </c>
      <c r="HW363">
        <v>22.794920000000001</v>
      </c>
      <c r="HX363" s="1">
        <v>4.183026E-4</v>
      </c>
      <c r="HY363">
        <v>0.1702977</v>
      </c>
      <c r="HZ363">
        <v>1.3006720000000001</v>
      </c>
      <c r="IA363">
        <v>22.76493</v>
      </c>
      <c r="IB363" s="1">
        <v>3.9840220000000003E-4</v>
      </c>
      <c r="IC363">
        <v>0.1614843</v>
      </c>
      <c r="ID363">
        <v>1.3090280000000001</v>
      </c>
      <c r="IE363">
        <v>23.144349999999999</v>
      </c>
      <c r="IF363" s="1">
        <v>3.8025590000000001E-4</v>
      </c>
      <c r="IG363">
        <v>0.15349650000000001</v>
      </c>
      <c r="IH363">
        <v>1.3170109999999999</v>
      </c>
      <c r="II363">
        <v>23.613340000000001</v>
      </c>
      <c r="IJ363" s="1">
        <v>3.6371649999999999E-4</v>
      </c>
      <c r="IK363">
        <v>0.1462541</v>
      </c>
      <c r="IL363">
        <v>1.3246720000000001</v>
      </c>
      <c r="IM363">
        <v>24.050080000000001</v>
      </c>
      <c r="IN363" s="1">
        <v>3.486195E-4</v>
      </c>
      <c r="IO363">
        <v>0.13967109999999999</v>
      </c>
      <c r="IP363">
        <v>1.334538</v>
      </c>
      <c r="IQ363">
        <v>23.967310000000001</v>
      </c>
      <c r="IR363" s="1">
        <v>3.3470050000000001E-4</v>
      </c>
      <c r="IS363">
        <v>0.13352240000000001</v>
      </c>
      <c r="IT363">
        <v>1.3451599999999999</v>
      </c>
      <c r="IU363">
        <v>23.586729999999999</v>
      </c>
      <c r="IV363" s="1">
        <v>3.2226109999999999E-4</v>
      </c>
      <c r="IW363">
        <v>0.1278137</v>
      </c>
      <c r="IX363">
        <v>1.354805</v>
      </c>
      <c r="IY363">
        <v>23.160049999999998</v>
      </c>
      <c r="IZ363" s="1">
        <v>3.1073480000000001E-4</v>
      </c>
      <c r="JA363">
        <v>0.1226467</v>
      </c>
      <c r="JB363">
        <v>1.3644689999999999</v>
      </c>
      <c r="JC363">
        <v>22.799659999999999</v>
      </c>
      <c r="JD363" s="1">
        <v>2.9991149999999999E-4</v>
      </c>
      <c r="JE363">
        <v>0.11782289999999999</v>
      </c>
      <c r="JF363">
        <v>1.3745099999999999</v>
      </c>
      <c r="JG363">
        <v>23.151430000000001</v>
      </c>
      <c r="JH363" s="1">
        <v>2.8962399999999999E-4</v>
      </c>
      <c r="JI363">
        <v>0.1132244</v>
      </c>
      <c r="JJ363">
        <v>1.3844350000000001</v>
      </c>
      <c r="JK363">
        <v>23.70195</v>
      </c>
      <c r="JL363" s="1">
        <v>2.798233E-4</v>
      </c>
      <c r="JM363">
        <v>0.1088668</v>
      </c>
      <c r="JN363">
        <v>1.3941209999999999</v>
      </c>
      <c r="JO363">
        <v>24.19875</v>
      </c>
      <c r="JP363" s="1">
        <v>2.7059160000000003E-4</v>
      </c>
      <c r="JQ363">
        <v>0.10478560000000001</v>
      </c>
      <c r="JR363">
        <v>1.403586</v>
      </c>
      <c r="JS363">
        <v>24.461760000000002</v>
      </c>
      <c r="JT363" s="1">
        <v>2.6196439999999997E-4</v>
      </c>
      <c r="JU363">
        <v>0.10098219999999999</v>
      </c>
      <c r="JV363">
        <v>1.412887</v>
      </c>
      <c r="JW363">
        <v>24.34375</v>
      </c>
      <c r="JX363" s="1">
        <v>2.5368130000000001E-4</v>
      </c>
      <c r="JY363" s="1">
        <v>9.736301E-2</v>
      </c>
      <c r="JZ363">
        <v>1.4220349999999999</v>
      </c>
      <c r="KA363">
        <v>23.88749</v>
      </c>
      <c r="KB363" s="1">
        <v>2.4568309999999999E-4</v>
      </c>
      <c r="KC363" s="1">
        <v>9.3889029999999998E-2</v>
      </c>
      <c r="KD363">
        <v>1.431244</v>
      </c>
      <c r="KE363">
        <v>23.419370000000001</v>
      </c>
      <c r="KF363" s="1">
        <v>2.378701E-4</v>
      </c>
      <c r="KG363" s="1">
        <v>9.0519390000000005E-2</v>
      </c>
      <c r="KH363">
        <v>1.4403859999999999</v>
      </c>
      <c r="KI363">
        <v>23.035599999999999</v>
      </c>
      <c r="KJ363" s="1">
        <v>2.3030079999999999E-4</v>
      </c>
      <c r="KK363" s="1">
        <v>8.7389220000000004E-2</v>
      </c>
      <c r="KL363">
        <v>1.4495290000000001</v>
      </c>
      <c r="KM363">
        <v>23.335519999999999</v>
      </c>
      <c r="KN363" s="1">
        <v>2.2313310000000001E-4</v>
      </c>
      <c r="KO363" s="1">
        <v>8.4486569999999997E-2</v>
      </c>
      <c r="KP363">
        <v>1.45896</v>
      </c>
      <c r="KQ363">
        <v>23.86636</v>
      </c>
      <c r="KR363" s="1">
        <v>2.1641799999999999E-4</v>
      </c>
      <c r="KS363" s="1">
        <v>8.1763569999999994E-2</v>
      </c>
      <c r="KT363">
        <v>1.4687220000000001</v>
      </c>
      <c r="KU363">
        <v>24.492640000000002</v>
      </c>
      <c r="KV363" s="1">
        <v>2.0990209999999999E-4</v>
      </c>
      <c r="KW363" s="1">
        <v>7.912748E-2</v>
      </c>
      <c r="KX363">
        <v>1.4787159999999999</v>
      </c>
      <c r="KY363">
        <v>25.02966</v>
      </c>
      <c r="KZ363" s="1">
        <v>2.0350570000000001E-4</v>
      </c>
      <c r="LA363" s="1">
        <v>7.654437E-2</v>
      </c>
      <c r="LB363">
        <v>1.48875</v>
      </c>
      <c r="LC363">
        <v>24.973230000000001</v>
      </c>
      <c r="LD363" s="1">
        <v>1.9728169999999999E-4</v>
      </c>
      <c r="LE363" s="1">
        <v>7.4039339999999995E-2</v>
      </c>
      <c r="LF363">
        <v>1.499306</v>
      </c>
      <c r="LG363">
        <v>24.560269999999999</v>
      </c>
      <c r="LH363" s="1">
        <v>1.912986E-4</v>
      </c>
      <c r="LI363" s="1">
        <v>7.1626690000000007E-2</v>
      </c>
      <c r="LJ363">
        <v>1.5099910000000001</v>
      </c>
      <c r="LK363">
        <v>24.06429</v>
      </c>
      <c r="LL363" s="1">
        <v>1.8562799999999999E-4</v>
      </c>
      <c r="LM363" s="1">
        <v>6.9340819999999997E-2</v>
      </c>
      <c r="LN363">
        <v>1.520696</v>
      </c>
      <c r="LO363">
        <v>23.6264</v>
      </c>
      <c r="LP363" s="1">
        <v>1.801695E-4</v>
      </c>
      <c r="LQ363" s="1">
        <v>6.7148219999999995E-2</v>
      </c>
      <c r="LR363">
        <v>1.5314589999999999</v>
      </c>
      <c r="LS363">
        <v>23.97832</v>
      </c>
      <c r="LT363" s="1">
        <v>1.7485459999999999E-4</v>
      </c>
      <c r="LU363" s="1">
        <v>6.5014059999999999E-2</v>
      </c>
      <c r="LV363">
        <v>1.542154</v>
      </c>
      <c r="LW363">
        <v>24.593489999999999</v>
      </c>
      <c r="LX363" s="1">
        <v>1.6976909999999999E-4</v>
      </c>
      <c r="LY363" s="1">
        <v>6.2973249999999995E-2</v>
      </c>
      <c r="LZ363">
        <v>1.5526059999999999</v>
      </c>
      <c r="MA363">
        <v>25.318190000000001</v>
      </c>
      <c r="MB363" s="1">
        <v>1.648253E-4</v>
      </c>
      <c r="MC363">
        <v>6.1002399999999998E-2</v>
      </c>
      <c r="MD363">
        <v>1.5630489999999999</v>
      </c>
      <c r="ME363">
        <v>25.978529999999999</v>
      </c>
      <c r="MF363" s="1">
        <v>1.6001789999999999E-4</v>
      </c>
      <c r="MG363" s="1">
        <v>5.9089620000000002E-2</v>
      </c>
      <c r="MH363">
        <v>1.573448</v>
      </c>
      <c r="MI363">
        <v>25.972200000000001</v>
      </c>
      <c r="MJ363" s="1">
        <v>1.5544380000000001E-4</v>
      </c>
      <c r="MK363" s="1">
        <v>5.7275340000000001E-2</v>
      </c>
      <c r="ML363">
        <v>1.5838950000000001</v>
      </c>
      <c r="MM363">
        <v>25.57696</v>
      </c>
      <c r="MN363" s="1">
        <v>1.5102329999999999E-4</v>
      </c>
      <c r="MO363" s="1">
        <v>5.5523830000000003E-2</v>
      </c>
      <c r="MP363">
        <v>1.594525</v>
      </c>
      <c r="MQ363">
        <v>25.025839999999999</v>
      </c>
      <c r="MR363" s="1">
        <v>1.4678219999999999E-4</v>
      </c>
      <c r="MS363" s="1">
        <v>5.3845589999999999E-2</v>
      </c>
      <c r="MT363">
        <v>1.6048009999999999</v>
      </c>
      <c r="MU363">
        <v>24.45082</v>
      </c>
      <c r="MV363" s="1">
        <v>1.427663E-4</v>
      </c>
      <c r="MW363" s="1">
        <v>5.2262820000000001E-2</v>
      </c>
      <c r="MX363">
        <v>1.615426</v>
      </c>
      <c r="MY363">
        <v>24.147780000000001</v>
      </c>
      <c r="MZ363" s="1">
        <v>1.3891810000000001E-4</v>
      </c>
      <c r="NA363" s="1">
        <v>5.0748769999999999E-2</v>
      </c>
      <c r="NB363">
        <v>1.62626</v>
      </c>
      <c r="NC363">
        <v>24.31474</v>
      </c>
      <c r="ND363" s="1">
        <v>1.3516339999999999E-4</v>
      </c>
      <c r="NE363" s="1">
        <v>4.9272440000000001E-2</v>
      </c>
      <c r="NF363">
        <v>1.637481</v>
      </c>
      <c r="NG363">
        <v>24.85399</v>
      </c>
      <c r="NH363" s="1">
        <v>1.3154059999999999E-4</v>
      </c>
      <c r="NI363" s="1">
        <v>4.7849860000000001E-2</v>
      </c>
      <c r="NJ363">
        <v>1.6358360000000001</v>
      </c>
      <c r="NK363">
        <v>25.03959</v>
      </c>
      <c r="NL363" s="1">
        <v>1.280943E-4</v>
      </c>
      <c r="NM363" s="1">
        <v>4.6629709999999998E-2</v>
      </c>
      <c r="NN363">
        <v>1.63385</v>
      </c>
      <c r="NO363">
        <v>24.94998</v>
      </c>
      <c r="NP363" s="1">
        <v>1.2475440000000001E-4</v>
      </c>
      <c r="NQ363" s="1">
        <v>4.5456620000000003E-2</v>
      </c>
      <c r="NR363">
        <v>1.6318410000000001</v>
      </c>
      <c r="NS363">
        <v>24.725159999999999</v>
      </c>
      <c r="NT363" s="1">
        <v>1.2137E-4</v>
      </c>
      <c r="NU363" s="1">
        <v>4.4266720000000002E-2</v>
      </c>
      <c r="NV363">
        <v>1.629794</v>
      </c>
      <c r="NW363">
        <v>24.319189999999999</v>
      </c>
      <c r="NX363" s="1">
        <v>1.1804470000000001E-4</v>
      </c>
      <c r="NY363" s="1">
        <v>4.3093039999999999E-2</v>
      </c>
      <c r="NZ363">
        <v>1.6278509999999999</v>
      </c>
      <c r="OA363">
        <v>23.893879999999999</v>
      </c>
      <c r="OB363" s="1">
        <v>1.1478559999999999E-4</v>
      </c>
      <c r="OC363" s="1">
        <v>4.1941079999999999E-2</v>
      </c>
      <c r="OD363">
        <v>1.625867</v>
      </c>
      <c r="OE363">
        <v>24.111560000000001</v>
      </c>
      <c r="OF363" s="1">
        <v>1.116606E-4</v>
      </c>
      <c r="OG363" s="1">
        <v>4.083589E-2</v>
      </c>
      <c r="OH363">
        <v>1.6238840000000001</v>
      </c>
      <c r="OI363">
        <v>24.66968</v>
      </c>
      <c r="OJ363" s="1">
        <v>1.086644E-4</v>
      </c>
      <c r="OK363" s="1">
        <v>3.9775629999999999E-2</v>
      </c>
    </row>
    <row r="364" spans="1:401" x14ac:dyDescent="0.35">
      <c r="A364">
        <v>373</v>
      </c>
      <c r="B364" t="s">
        <v>4</v>
      </c>
      <c r="C364" t="s">
        <v>364</v>
      </c>
      <c r="D364" t="s">
        <v>367</v>
      </c>
      <c r="E364">
        <v>751.49959999999999</v>
      </c>
      <c r="F364">
        <v>0.93147550000000001</v>
      </c>
      <c r="G364">
        <v>23.257960000000001</v>
      </c>
      <c r="H364">
        <v>0</v>
      </c>
      <c r="I364">
        <v>0</v>
      </c>
      <c r="J364">
        <v>0.93245420000000001</v>
      </c>
      <c r="K364">
        <v>23.06775</v>
      </c>
      <c r="L364">
        <v>0</v>
      </c>
      <c r="M364">
        <v>0</v>
      </c>
      <c r="N364">
        <v>0.93369630000000003</v>
      </c>
      <c r="O364">
        <v>22.909420000000001</v>
      </c>
      <c r="P364">
        <v>0</v>
      </c>
      <c r="Q364">
        <v>0</v>
      </c>
      <c r="R364">
        <v>0.93501599999999996</v>
      </c>
      <c r="S364">
        <v>22.762640000000001</v>
      </c>
      <c r="T364">
        <v>0</v>
      </c>
      <c r="U364">
        <v>0</v>
      </c>
      <c r="V364">
        <v>0.93629110000000004</v>
      </c>
      <c r="W364">
        <v>22.839880000000001</v>
      </c>
      <c r="X364">
        <v>0</v>
      </c>
      <c r="Y364">
        <v>0</v>
      </c>
      <c r="Z364">
        <v>0.93740389999999996</v>
      </c>
      <c r="AA364">
        <v>22.710239999999999</v>
      </c>
      <c r="AB364">
        <v>0</v>
      </c>
      <c r="AC364">
        <v>0</v>
      </c>
      <c r="AD364">
        <v>0.93836280000000005</v>
      </c>
      <c r="AE364">
        <v>22.513400000000001</v>
      </c>
      <c r="AF364">
        <v>0</v>
      </c>
      <c r="AG364">
        <v>0</v>
      </c>
      <c r="AH364">
        <v>0.93915559999999998</v>
      </c>
      <c r="AI364">
        <v>22.36336</v>
      </c>
      <c r="AJ364">
        <v>0</v>
      </c>
      <c r="AK364">
        <v>0</v>
      </c>
      <c r="AL364">
        <v>0.9399419</v>
      </c>
      <c r="AM364">
        <v>22.231200000000001</v>
      </c>
      <c r="AN364">
        <v>0</v>
      </c>
      <c r="AO364">
        <v>0</v>
      </c>
      <c r="AP364">
        <v>0.94070209999999999</v>
      </c>
      <c r="AQ364">
        <v>22.650010000000002</v>
      </c>
      <c r="AR364">
        <v>0</v>
      </c>
      <c r="AS364">
        <v>0</v>
      </c>
      <c r="AT364">
        <v>0.94148430000000005</v>
      </c>
      <c r="AU364">
        <v>23.25996</v>
      </c>
      <c r="AV364">
        <v>0</v>
      </c>
      <c r="AW364">
        <v>0</v>
      </c>
      <c r="AX364">
        <v>0.94220389999999998</v>
      </c>
      <c r="AY364">
        <v>23.65437</v>
      </c>
      <c r="AZ364">
        <v>0</v>
      </c>
      <c r="BA364">
        <v>0</v>
      </c>
      <c r="BB364">
        <v>0.94286360000000002</v>
      </c>
      <c r="BC364">
        <v>23.93806</v>
      </c>
      <c r="BD364">
        <v>0</v>
      </c>
      <c r="BE364">
        <v>0</v>
      </c>
      <c r="BF364">
        <v>0.9434129</v>
      </c>
      <c r="BG364">
        <v>23.684270000000001</v>
      </c>
      <c r="BH364">
        <v>0</v>
      </c>
      <c r="BI364">
        <v>0</v>
      </c>
      <c r="BJ364">
        <v>0.94392419999999999</v>
      </c>
      <c r="BK364">
        <v>23.056529999999999</v>
      </c>
      <c r="BL364">
        <v>0</v>
      </c>
      <c r="BM364">
        <v>0</v>
      </c>
      <c r="BN364">
        <v>0.94431189999999998</v>
      </c>
      <c r="BO364">
        <v>22.478680000000001</v>
      </c>
      <c r="BP364">
        <v>0</v>
      </c>
      <c r="BQ364" s="1">
        <v>1.637374E-36</v>
      </c>
      <c r="BR364">
        <v>0.94444660000000002</v>
      </c>
      <c r="BS364">
        <v>21.959060000000001</v>
      </c>
      <c r="BT364" s="1">
        <v>2.6530719999999998E-26</v>
      </c>
      <c r="BU364" s="1">
        <v>1.3282950000000001E-23</v>
      </c>
      <c r="BV364">
        <v>0.94415269999999996</v>
      </c>
      <c r="BW364">
        <v>22.040959999999998</v>
      </c>
      <c r="BX364" s="1">
        <v>6.4652470000000002E-19</v>
      </c>
      <c r="BY364" s="1">
        <v>3.3365119999999999E-16</v>
      </c>
      <c r="BZ364">
        <v>0.94356759999999995</v>
      </c>
      <c r="CA364">
        <v>22.46584</v>
      </c>
      <c r="CB364" s="1">
        <v>4.1122189999999998E-12</v>
      </c>
      <c r="CC364" s="1">
        <v>2.2996159999999999E-9</v>
      </c>
      <c r="CD364">
        <v>0.94288300000000003</v>
      </c>
      <c r="CE364">
        <v>22.786069999999999</v>
      </c>
      <c r="CF364" s="1">
        <v>2.6376929999999999E-8</v>
      </c>
      <c r="CG364" s="1">
        <v>1.5946279999999999E-5</v>
      </c>
      <c r="CH364">
        <v>0.94225669999999995</v>
      </c>
      <c r="CI364">
        <v>23.170549999999999</v>
      </c>
      <c r="CJ364" s="1">
        <v>1.5654959999999999E-5</v>
      </c>
      <c r="CK364" s="1">
        <v>9.9905670000000005E-3</v>
      </c>
      <c r="CL364">
        <v>0.9416968</v>
      </c>
      <c r="CM364">
        <v>23.072839999999999</v>
      </c>
      <c r="CN364" s="1">
        <v>1.907887E-3</v>
      </c>
      <c r="CO364">
        <v>1.274778</v>
      </c>
      <c r="CP364">
        <v>0.94115000000000004</v>
      </c>
      <c r="CQ364">
        <v>22.58539</v>
      </c>
      <c r="CR364" s="1">
        <v>6.9923650000000004E-2</v>
      </c>
      <c r="CS364">
        <v>48.626519999999999</v>
      </c>
      <c r="CT364">
        <v>0.94068300000000005</v>
      </c>
      <c r="CU364">
        <v>22.184139999999999</v>
      </c>
      <c r="CV364">
        <v>0.96535990000000005</v>
      </c>
      <c r="CW364">
        <v>696.1309</v>
      </c>
      <c r="CX364">
        <v>0.94006789999999996</v>
      </c>
      <c r="CY364">
        <v>21.89406</v>
      </c>
      <c r="CZ364">
        <v>5.8677260000000002</v>
      </c>
      <c r="DA364">
        <v>4375.5389999999998</v>
      </c>
      <c r="DB364">
        <v>0.93914589999999998</v>
      </c>
      <c r="DC364">
        <v>22.33783</v>
      </c>
      <c r="DD364">
        <v>17.661290000000001</v>
      </c>
      <c r="DE364">
        <v>13591.12</v>
      </c>
      <c r="DF364">
        <v>0.93804069999999995</v>
      </c>
      <c r="DG364">
        <v>22.975359999999998</v>
      </c>
      <c r="DH364">
        <v>28.92127</v>
      </c>
      <c r="DI364">
        <v>22884.82</v>
      </c>
      <c r="DJ364">
        <v>0.93693700000000002</v>
      </c>
      <c r="DK364">
        <v>23.585850000000001</v>
      </c>
      <c r="DL364">
        <v>27.65082</v>
      </c>
      <c r="DM364">
        <v>22495.63</v>
      </c>
      <c r="DN364">
        <v>0.9358978</v>
      </c>
      <c r="DO364">
        <v>24.050689999999999</v>
      </c>
      <c r="DP364">
        <v>16.896619999999999</v>
      </c>
      <c r="DQ364">
        <v>14119.68</v>
      </c>
      <c r="DR364">
        <v>0.93514220000000003</v>
      </c>
      <c r="DS364">
        <v>23.749939999999999</v>
      </c>
      <c r="DT364">
        <v>6.5588629999999997</v>
      </c>
      <c r="DU364">
        <v>5621.84</v>
      </c>
      <c r="DV364">
        <v>0.93459579999999998</v>
      </c>
      <c r="DW364">
        <v>23.203410000000002</v>
      </c>
      <c r="DX364">
        <v>1.723767</v>
      </c>
      <c r="DY364">
        <v>1511.923</v>
      </c>
      <c r="DZ364">
        <v>0.93422859999999996</v>
      </c>
      <c r="EA364">
        <v>22.70543</v>
      </c>
      <c r="EB364">
        <v>0.32678970000000002</v>
      </c>
      <c r="EC364">
        <v>292.32670000000002</v>
      </c>
      <c r="ED364">
        <v>0.93394049999999995</v>
      </c>
      <c r="EE364">
        <v>22.330929999999999</v>
      </c>
      <c r="EF364" s="1">
        <v>5.2206919999999997E-2</v>
      </c>
      <c r="EG364">
        <v>46.993470000000002</v>
      </c>
      <c r="EH364">
        <v>0.93388210000000005</v>
      </c>
      <c r="EI364">
        <v>22.651039999999998</v>
      </c>
      <c r="EJ364" s="1">
        <v>1.037633E-2</v>
      </c>
      <c r="EK364">
        <v>9.0493319999999997</v>
      </c>
      <c r="EL364">
        <v>0.93389929999999999</v>
      </c>
      <c r="EM364">
        <v>23.38908</v>
      </c>
      <c r="EN364" s="1">
        <v>5.1667040000000003E-3</v>
      </c>
      <c r="EO364">
        <v>4.2701260000000003</v>
      </c>
      <c r="EP364">
        <v>0.93391029999999997</v>
      </c>
      <c r="EQ364">
        <v>24.13701</v>
      </c>
      <c r="ER364" s="1">
        <v>3.930846E-3</v>
      </c>
      <c r="ES364">
        <v>3.213238</v>
      </c>
      <c r="ET364">
        <v>0.93398530000000002</v>
      </c>
      <c r="EU364">
        <v>24.680820000000001</v>
      </c>
      <c r="EV364" s="1">
        <v>3.2722879999999999E-3</v>
      </c>
      <c r="EW364">
        <v>2.6677529999999998</v>
      </c>
      <c r="EX364">
        <v>0.93378930000000004</v>
      </c>
      <c r="EY364">
        <v>24.495819999999998</v>
      </c>
      <c r="EZ364" s="1">
        <v>2.770448E-3</v>
      </c>
      <c r="FA364">
        <v>2.2590840000000001</v>
      </c>
      <c r="FB364">
        <v>0.93345590000000001</v>
      </c>
      <c r="FC364">
        <v>23.93318</v>
      </c>
      <c r="FD364" s="1">
        <v>2.3618379999999998E-3</v>
      </c>
      <c r="FE364">
        <v>1.926704</v>
      </c>
      <c r="FF364">
        <v>0.93408820000000004</v>
      </c>
      <c r="FG364">
        <v>23.365739999999999</v>
      </c>
      <c r="FH364" s="1">
        <v>2.027638E-3</v>
      </c>
      <c r="FI364">
        <v>1.654201</v>
      </c>
      <c r="FJ364">
        <v>0.93673580000000001</v>
      </c>
      <c r="FK364">
        <v>22.834440000000001</v>
      </c>
      <c r="FL364" s="1">
        <v>1.7500059999999999E-3</v>
      </c>
      <c r="FM364">
        <v>1.4258930000000001</v>
      </c>
      <c r="FN364">
        <v>0.93945650000000003</v>
      </c>
      <c r="FO364">
        <v>23.079840000000001</v>
      </c>
      <c r="FP364" s="1">
        <v>1.5244849999999999E-3</v>
      </c>
      <c r="FQ364">
        <v>1.240343</v>
      </c>
      <c r="FR364">
        <v>0.94215199999999999</v>
      </c>
      <c r="FS364">
        <v>23.57572</v>
      </c>
      <c r="FT364" s="1">
        <v>1.3388860000000001E-3</v>
      </c>
      <c r="FU364">
        <v>1.0878909999999999</v>
      </c>
      <c r="FV364">
        <v>0.94476749999999998</v>
      </c>
      <c r="FW364">
        <v>23.88383</v>
      </c>
      <c r="FX364" s="1">
        <v>1.1841040000000001E-3</v>
      </c>
      <c r="FY364">
        <v>0.96094080000000004</v>
      </c>
      <c r="FZ364">
        <v>0.94733160000000005</v>
      </c>
      <c r="GA364">
        <v>24.13382</v>
      </c>
      <c r="GB364" s="1">
        <v>1.053692E-3</v>
      </c>
      <c r="GC364">
        <v>0.85415940000000001</v>
      </c>
      <c r="GD364">
        <v>0.94985070000000005</v>
      </c>
      <c r="GE364">
        <v>23.889420000000001</v>
      </c>
      <c r="GF364" s="1">
        <v>9.4358970000000002E-4</v>
      </c>
      <c r="GG364">
        <v>0.76408450000000006</v>
      </c>
      <c r="GH364">
        <v>0.95243259999999996</v>
      </c>
      <c r="GI364">
        <v>23.609829999999999</v>
      </c>
      <c r="GJ364" s="1">
        <v>8.5108899999999997E-4</v>
      </c>
      <c r="GK364">
        <v>0.68835820000000003</v>
      </c>
      <c r="GL364">
        <v>0.95519229999999999</v>
      </c>
      <c r="GM364">
        <v>23.32621</v>
      </c>
      <c r="GN364" s="1">
        <v>7.7349269999999999E-4</v>
      </c>
      <c r="GO364">
        <v>0.62471779999999999</v>
      </c>
      <c r="GP364">
        <v>0.95800379999999996</v>
      </c>
      <c r="GQ364">
        <v>23.091930000000001</v>
      </c>
      <c r="GR364" s="1">
        <v>7.0770149999999999E-4</v>
      </c>
      <c r="GS364">
        <v>0.57085070000000004</v>
      </c>
      <c r="GT364">
        <v>0.96086039999999995</v>
      </c>
      <c r="GU364">
        <v>22.93995</v>
      </c>
      <c r="GV364" s="1">
        <v>6.5173800000000001E-4</v>
      </c>
      <c r="GW364">
        <v>0.52500360000000001</v>
      </c>
      <c r="GX364">
        <v>0.9636981</v>
      </c>
      <c r="GY364">
        <v>23.27064</v>
      </c>
      <c r="GZ364" s="1">
        <v>6.0351969999999997E-4</v>
      </c>
      <c r="HA364">
        <v>0.48551719999999998</v>
      </c>
      <c r="HB364">
        <v>0.96654899999999999</v>
      </c>
      <c r="HC364">
        <v>23.863040000000002</v>
      </c>
      <c r="HD364" s="1">
        <v>5.6221470000000003E-4</v>
      </c>
      <c r="HE364">
        <v>0.451654</v>
      </c>
      <c r="HF364">
        <v>0.96938150000000001</v>
      </c>
      <c r="HG364">
        <v>24.36187</v>
      </c>
      <c r="HH364" s="1">
        <v>5.2638680000000005E-4</v>
      </c>
      <c r="HI364">
        <v>0.42232510000000001</v>
      </c>
      <c r="HJ364">
        <v>0.97211099999999995</v>
      </c>
      <c r="HK364">
        <v>24.370429999999999</v>
      </c>
      <c r="HL364" s="1">
        <v>4.9481310000000001E-4</v>
      </c>
      <c r="HM364">
        <v>0.39654899999999998</v>
      </c>
      <c r="HN364">
        <v>0.97479020000000005</v>
      </c>
      <c r="HO364">
        <v>23.933620000000001</v>
      </c>
      <c r="HP364" s="1">
        <v>4.6703899999999998E-4</v>
      </c>
      <c r="HQ364">
        <v>0.37387310000000001</v>
      </c>
      <c r="HR364">
        <v>0.97744419999999999</v>
      </c>
      <c r="HS364">
        <v>23.44455</v>
      </c>
      <c r="HT364" s="1">
        <v>4.4245249999999998E-4</v>
      </c>
      <c r="HU364">
        <v>0.35382930000000001</v>
      </c>
      <c r="HV364">
        <v>0.98010989999999998</v>
      </c>
      <c r="HW364">
        <v>22.843170000000001</v>
      </c>
      <c r="HX364" s="1">
        <v>4.2051959999999999E-4</v>
      </c>
      <c r="HY364">
        <v>0.33594089999999999</v>
      </c>
      <c r="HZ364">
        <v>0.98269620000000002</v>
      </c>
      <c r="IA364">
        <v>22.79439</v>
      </c>
      <c r="IB364" s="1">
        <v>4.0047010000000003E-4</v>
      </c>
      <c r="IC364">
        <v>0.31961800000000001</v>
      </c>
      <c r="ID364">
        <v>0.9850932</v>
      </c>
      <c r="IE364">
        <v>23.16508</v>
      </c>
      <c r="IF364" s="1">
        <v>3.8217120000000001E-4</v>
      </c>
      <c r="IG364">
        <v>0.30475400000000002</v>
      </c>
      <c r="IH364">
        <v>0.98731849999999999</v>
      </c>
      <c r="II364">
        <v>23.627369999999999</v>
      </c>
      <c r="IJ364" s="1">
        <v>3.655016E-4</v>
      </c>
      <c r="IK364">
        <v>0.29124440000000001</v>
      </c>
      <c r="IL364">
        <v>0.98941449999999997</v>
      </c>
      <c r="IM364">
        <v>24.06372</v>
      </c>
      <c r="IN364" s="1">
        <v>3.5027209999999998E-4</v>
      </c>
      <c r="IO364">
        <v>0.27892050000000002</v>
      </c>
      <c r="IP364">
        <v>0.99159819999999999</v>
      </c>
      <c r="IQ364">
        <v>24.00207</v>
      </c>
      <c r="IR364" s="1">
        <v>3.363021E-4</v>
      </c>
      <c r="IS364">
        <v>0.26781640000000001</v>
      </c>
      <c r="IT364">
        <v>0.99570979999999998</v>
      </c>
      <c r="IU364">
        <v>23.623149999999999</v>
      </c>
      <c r="IV364" s="1">
        <v>3.2371150000000003E-4</v>
      </c>
      <c r="IW364">
        <v>0.25703819999999999</v>
      </c>
      <c r="IX364">
        <v>0.99895590000000001</v>
      </c>
      <c r="IY364">
        <v>23.204699999999999</v>
      </c>
      <c r="IZ364" s="1">
        <v>3.120989E-4</v>
      </c>
      <c r="JA364">
        <v>0.24740180000000001</v>
      </c>
      <c r="JB364">
        <v>1.002038</v>
      </c>
      <c r="JC364">
        <v>22.834669999999999</v>
      </c>
      <c r="JD364" s="1">
        <v>3.0121260000000002E-4</v>
      </c>
      <c r="JE364">
        <v>0.23842659999999999</v>
      </c>
      <c r="JF364">
        <v>1.0053049999999999</v>
      </c>
      <c r="JG364">
        <v>23.178930000000001</v>
      </c>
      <c r="JH364" s="1">
        <v>2.908691E-4</v>
      </c>
      <c r="JI364">
        <v>0.22986029999999999</v>
      </c>
      <c r="JJ364">
        <v>1.0085409999999999</v>
      </c>
      <c r="JK364">
        <v>23.72363</v>
      </c>
      <c r="JL364" s="1">
        <v>2.8101200000000003E-4</v>
      </c>
      <c r="JM364">
        <v>0.22169320000000001</v>
      </c>
      <c r="JN364">
        <v>1.011682</v>
      </c>
      <c r="JO364">
        <v>24.212520000000001</v>
      </c>
      <c r="JP364" s="1">
        <v>2.7171679999999997E-4</v>
      </c>
      <c r="JQ364">
        <v>0.214007</v>
      </c>
      <c r="JR364">
        <v>1.0147630000000001</v>
      </c>
      <c r="JS364">
        <v>24.483550000000001</v>
      </c>
      <c r="JT364" s="1">
        <v>2.6303680000000002E-4</v>
      </c>
      <c r="JU364">
        <v>0.20682719999999999</v>
      </c>
      <c r="JV364">
        <v>1.017744</v>
      </c>
      <c r="JW364">
        <v>24.379280000000001</v>
      </c>
      <c r="JX364" s="1">
        <v>2.5471329999999999E-4</v>
      </c>
      <c r="JY364">
        <v>0.19998679999999999</v>
      </c>
      <c r="JZ364">
        <v>1.020642</v>
      </c>
      <c r="KA364">
        <v>23.926359999999999</v>
      </c>
      <c r="KB364" s="1">
        <v>2.4667549999999997E-4</v>
      </c>
      <c r="KC364">
        <v>0.19338759999999999</v>
      </c>
      <c r="KD364">
        <v>1.023514</v>
      </c>
      <c r="KE364">
        <v>23.460640000000001</v>
      </c>
      <c r="KF364" s="1">
        <v>2.3883229999999999E-4</v>
      </c>
      <c r="KG364">
        <v>0.1869797</v>
      </c>
      <c r="KH364">
        <v>1.023935</v>
      </c>
      <c r="KI364">
        <v>23.067640000000001</v>
      </c>
      <c r="KJ364" s="1">
        <v>2.3120709999999999E-4</v>
      </c>
      <c r="KK364">
        <v>0.18092320000000001</v>
      </c>
      <c r="KL364">
        <v>1.0232680000000001</v>
      </c>
      <c r="KM364">
        <v>23.358899999999998</v>
      </c>
      <c r="KN364" s="1">
        <v>2.2400149999999999E-4</v>
      </c>
      <c r="KO364">
        <v>0.17528070000000001</v>
      </c>
      <c r="KP364">
        <v>1.022486</v>
      </c>
      <c r="KQ364">
        <v>23.886130000000001</v>
      </c>
      <c r="KR364" s="1">
        <v>2.1724550000000001E-4</v>
      </c>
      <c r="KS364">
        <v>0.16999339999999999</v>
      </c>
      <c r="KT364">
        <v>1.0217210000000001</v>
      </c>
      <c r="KU364">
        <v>24.50712</v>
      </c>
      <c r="KV364" s="1">
        <v>2.1070449999999999E-4</v>
      </c>
      <c r="KW364">
        <v>0.16489390000000001</v>
      </c>
      <c r="KX364">
        <v>1.020931</v>
      </c>
      <c r="KY364">
        <v>25.047049999999999</v>
      </c>
      <c r="KZ364" s="1">
        <v>2.042806E-4</v>
      </c>
      <c r="LA364">
        <v>0.1598831</v>
      </c>
      <c r="LB364">
        <v>1.020108</v>
      </c>
      <c r="LC364">
        <v>25.00412</v>
      </c>
      <c r="LD364" s="1">
        <v>1.9802670000000001E-4</v>
      </c>
      <c r="LE364">
        <v>0.15499350000000001</v>
      </c>
      <c r="LF364">
        <v>1.0192939999999999</v>
      </c>
      <c r="LG364">
        <v>24.595220000000001</v>
      </c>
      <c r="LH364" s="1">
        <v>1.9201259999999999E-4</v>
      </c>
      <c r="LI364">
        <v>0.15018570000000001</v>
      </c>
      <c r="LJ364">
        <v>1.018475</v>
      </c>
      <c r="LK364">
        <v>24.109259999999999</v>
      </c>
      <c r="LL364" s="1">
        <v>1.863081E-4</v>
      </c>
      <c r="LM364">
        <v>0.14562140000000001</v>
      </c>
      <c r="LN364">
        <v>1.0176190000000001</v>
      </c>
      <c r="LO364">
        <v>23.665769999999998</v>
      </c>
      <c r="LP364" s="1">
        <v>1.8082309999999999E-4</v>
      </c>
      <c r="LQ364">
        <v>0.1412398</v>
      </c>
      <c r="LR364">
        <v>1.016969</v>
      </c>
      <c r="LS364">
        <v>24.012129999999999</v>
      </c>
      <c r="LT364" s="1">
        <v>1.754859E-4</v>
      </c>
      <c r="LU364">
        <v>0.13696900000000001</v>
      </c>
      <c r="LV364">
        <v>1.016357</v>
      </c>
      <c r="LW364">
        <v>24.616620000000001</v>
      </c>
      <c r="LX364" s="1">
        <v>1.7037110000000001E-4</v>
      </c>
      <c r="LY364">
        <v>0.13286590000000001</v>
      </c>
      <c r="LZ364">
        <v>1.0157400000000001</v>
      </c>
      <c r="MA364">
        <v>25.3308</v>
      </c>
      <c r="MB364" s="1">
        <v>1.654065E-4</v>
      </c>
      <c r="MC364">
        <v>0.1288984</v>
      </c>
      <c r="MD364">
        <v>1.015155</v>
      </c>
      <c r="ME364">
        <v>25.995370000000001</v>
      </c>
      <c r="MF364" s="1">
        <v>1.605733E-4</v>
      </c>
      <c r="MG364">
        <v>0.12503610000000001</v>
      </c>
      <c r="MH364">
        <v>1.014564</v>
      </c>
      <c r="MI364">
        <v>26.008620000000001</v>
      </c>
      <c r="MJ364" s="1">
        <v>1.5597610000000001E-4</v>
      </c>
      <c r="MK364">
        <v>0.12136909999999999</v>
      </c>
      <c r="ML364">
        <v>1.0139830000000001</v>
      </c>
      <c r="MM364">
        <v>25.61711</v>
      </c>
      <c r="MN364" s="1">
        <v>1.5153599999999999E-4</v>
      </c>
      <c r="MO364">
        <v>0.11782629999999999</v>
      </c>
      <c r="MP364">
        <v>1.0133779999999999</v>
      </c>
      <c r="MQ364">
        <v>25.074380000000001</v>
      </c>
      <c r="MR364" s="1">
        <v>1.4727309999999999E-4</v>
      </c>
      <c r="MS364">
        <v>0.1144284</v>
      </c>
      <c r="MT364">
        <v>1.0127569999999999</v>
      </c>
      <c r="MU364">
        <v>24.494710000000001</v>
      </c>
      <c r="MV364" s="1">
        <v>1.432331E-4</v>
      </c>
      <c r="MW364">
        <v>0.111211</v>
      </c>
      <c r="MX364">
        <v>1.012078</v>
      </c>
      <c r="MY364">
        <v>24.18038</v>
      </c>
      <c r="MZ364" s="1">
        <v>1.3936809999999999E-4</v>
      </c>
      <c r="NA364">
        <v>0.1081445</v>
      </c>
      <c r="NB364">
        <v>1.0114080000000001</v>
      </c>
      <c r="NC364">
        <v>24.332830000000001</v>
      </c>
      <c r="ND364" s="1">
        <v>1.3559830000000001E-4</v>
      </c>
      <c r="NE364">
        <v>0.1051541</v>
      </c>
      <c r="NF364">
        <v>1.0106850000000001</v>
      </c>
      <c r="NG364">
        <v>24.87527</v>
      </c>
      <c r="NH364" s="1">
        <v>1.319568E-4</v>
      </c>
      <c r="NI364">
        <v>0.1022689</v>
      </c>
      <c r="NJ364">
        <v>1.0099689999999999</v>
      </c>
      <c r="NK364">
        <v>25.058810000000001</v>
      </c>
      <c r="NL364" s="1">
        <v>1.284778E-4</v>
      </c>
      <c r="NM364" s="1">
        <v>9.9510130000000002E-2</v>
      </c>
      <c r="NN364">
        <v>1.0092369999999999</v>
      </c>
      <c r="NO364">
        <v>24.968209999999999</v>
      </c>
      <c r="NP364" s="1">
        <v>1.251328E-4</v>
      </c>
      <c r="NQ364" s="1">
        <v>9.6866540000000001E-2</v>
      </c>
      <c r="NR364">
        <v>1.0084850000000001</v>
      </c>
      <c r="NS364">
        <v>24.75309</v>
      </c>
      <c r="NT364" s="1">
        <v>1.217425E-4</v>
      </c>
      <c r="NU364" s="1">
        <v>9.4191839999999999E-2</v>
      </c>
      <c r="NV364">
        <v>1.0077469999999999</v>
      </c>
      <c r="NW364">
        <v>24.35765</v>
      </c>
      <c r="NX364" s="1">
        <v>1.1840759999999999E-4</v>
      </c>
      <c r="NY364" s="1">
        <v>9.1554880000000005E-2</v>
      </c>
      <c r="NZ364">
        <v>1.007028</v>
      </c>
      <c r="OA364">
        <v>23.926590000000001</v>
      </c>
      <c r="OB364" s="1">
        <v>1.151388E-4</v>
      </c>
      <c r="OC364" s="1">
        <v>8.8973819999999995E-2</v>
      </c>
      <c r="OD364">
        <v>1.0063169999999999</v>
      </c>
      <c r="OE364">
        <v>24.128620000000002</v>
      </c>
      <c r="OF364" s="1">
        <v>1.119988E-4</v>
      </c>
      <c r="OG364" s="1">
        <v>8.6488789999999996E-2</v>
      </c>
      <c r="OH364">
        <v>1.005598</v>
      </c>
      <c r="OI364">
        <v>24.683479999999999</v>
      </c>
      <c r="OJ364" s="1">
        <v>1.089919E-4</v>
      </c>
      <c r="OK364">
        <v>8.4109600000000007E-2</v>
      </c>
    </row>
    <row r="365" spans="1:401" x14ac:dyDescent="0.35">
      <c r="A365">
        <v>374</v>
      </c>
      <c r="B365" t="s">
        <v>4</v>
      </c>
      <c r="C365" t="s">
        <v>364</v>
      </c>
      <c r="D365" t="s">
        <v>368</v>
      </c>
      <c r="E365">
        <v>672.14800000000002</v>
      </c>
      <c r="F365">
        <v>0.70552729999999997</v>
      </c>
      <c r="G365">
        <v>23.297989999999999</v>
      </c>
      <c r="H365">
        <v>0</v>
      </c>
      <c r="I365">
        <v>0</v>
      </c>
      <c r="J365">
        <v>0.70656140000000001</v>
      </c>
      <c r="K365">
        <v>23.097619999999999</v>
      </c>
      <c r="L365">
        <v>0</v>
      </c>
      <c r="M365">
        <v>0</v>
      </c>
      <c r="N365">
        <v>0.70726820000000001</v>
      </c>
      <c r="O365">
        <v>22.933430000000001</v>
      </c>
      <c r="P365">
        <v>0</v>
      </c>
      <c r="Q365">
        <v>0</v>
      </c>
      <c r="R365">
        <v>0.70807620000000004</v>
      </c>
      <c r="S365">
        <v>22.781649999999999</v>
      </c>
      <c r="T365">
        <v>0</v>
      </c>
      <c r="U365">
        <v>0</v>
      </c>
      <c r="V365">
        <v>0.70887940000000005</v>
      </c>
      <c r="W365">
        <v>22.859200000000001</v>
      </c>
      <c r="X365">
        <v>0</v>
      </c>
      <c r="Y365">
        <v>0</v>
      </c>
      <c r="Z365">
        <v>0.70960029999999996</v>
      </c>
      <c r="AA365">
        <v>22.73452</v>
      </c>
      <c r="AB365">
        <v>0</v>
      </c>
      <c r="AC365">
        <v>0</v>
      </c>
      <c r="AD365">
        <v>0.71019889999999997</v>
      </c>
      <c r="AE365">
        <v>22.534649999999999</v>
      </c>
      <c r="AF365">
        <v>0</v>
      </c>
      <c r="AG365">
        <v>0</v>
      </c>
      <c r="AH365">
        <v>0.71069499999999997</v>
      </c>
      <c r="AI365">
        <v>22.387889999999999</v>
      </c>
      <c r="AJ365">
        <v>0</v>
      </c>
      <c r="AK365">
        <v>0</v>
      </c>
      <c r="AL365">
        <v>0.71120229999999995</v>
      </c>
      <c r="AM365">
        <v>22.25197</v>
      </c>
      <c r="AN365">
        <v>0</v>
      </c>
      <c r="AO365">
        <v>0</v>
      </c>
      <c r="AP365">
        <v>0.71171589999999996</v>
      </c>
      <c r="AQ365">
        <v>22.66703</v>
      </c>
      <c r="AR365">
        <v>0</v>
      </c>
      <c r="AS365">
        <v>0</v>
      </c>
      <c r="AT365">
        <v>0.71225830000000001</v>
      </c>
      <c r="AU365">
        <v>23.282609999999998</v>
      </c>
      <c r="AV365">
        <v>0</v>
      </c>
      <c r="AW365">
        <v>0</v>
      </c>
      <c r="AX365">
        <v>0.71274729999999997</v>
      </c>
      <c r="AY365">
        <v>23.67445</v>
      </c>
      <c r="AZ365">
        <v>0</v>
      </c>
      <c r="BA365">
        <v>0</v>
      </c>
      <c r="BB365">
        <v>0.71322830000000004</v>
      </c>
      <c r="BC365">
        <v>23.968959999999999</v>
      </c>
      <c r="BD365">
        <v>0</v>
      </c>
      <c r="BE365">
        <v>0</v>
      </c>
      <c r="BF365">
        <v>0.71360400000000002</v>
      </c>
      <c r="BG365">
        <v>23.729690000000002</v>
      </c>
      <c r="BH365">
        <v>0</v>
      </c>
      <c r="BI365">
        <v>0</v>
      </c>
      <c r="BJ365">
        <v>0.71397739999999998</v>
      </c>
      <c r="BK365">
        <v>23.101739999999999</v>
      </c>
      <c r="BL365">
        <v>0</v>
      </c>
      <c r="BM365">
        <v>0</v>
      </c>
      <c r="BN365">
        <v>0.71427090000000004</v>
      </c>
      <c r="BO365">
        <v>22.524149999999999</v>
      </c>
      <c r="BP365">
        <v>0</v>
      </c>
      <c r="BQ365" s="1">
        <v>2.5219169999999999E-37</v>
      </c>
      <c r="BR365">
        <v>0.71438259999999998</v>
      </c>
      <c r="BS365">
        <v>21.99672</v>
      </c>
      <c r="BT365" s="1">
        <v>6.9418520000000002E-27</v>
      </c>
      <c r="BU365" s="1">
        <v>4.0359900000000002E-24</v>
      </c>
      <c r="BV365">
        <v>0.71412960000000003</v>
      </c>
      <c r="BW365">
        <v>22.064910000000001</v>
      </c>
      <c r="BX365" s="1">
        <v>1.171922E-19</v>
      </c>
      <c r="BY365" s="1">
        <v>8.0822790000000003E-17</v>
      </c>
      <c r="BZ365">
        <v>0.71363310000000002</v>
      </c>
      <c r="CA365">
        <v>22.485769999999999</v>
      </c>
      <c r="CB365" s="1">
        <v>1.8579120000000001E-12</v>
      </c>
      <c r="CC365" s="1">
        <v>1.084399E-9</v>
      </c>
      <c r="CD365">
        <v>0.71304820000000002</v>
      </c>
      <c r="CE365">
        <v>22.80592</v>
      </c>
      <c r="CF365" s="1">
        <v>1.4769200000000001E-8</v>
      </c>
      <c r="CG365" s="1">
        <v>9.024073E-6</v>
      </c>
      <c r="CH365">
        <v>0.71247579999999999</v>
      </c>
      <c r="CI365">
        <v>23.186869999999999</v>
      </c>
      <c r="CJ365" s="1">
        <v>9.9659629999999996E-6</v>
      </c>
      <c r="CK365" s="1">
        <v>6.2987959999999997E-3</v>
      </c>
      <c r="CL365">
        <v>0.71192560000000005</v>
      </c>
      <c r="CM365">
        <v>23.11102</v>
      </c>
      <c r="CN365" s="1">
        <v>1.34063E-3</v>
      </c>
      <c r="CO365">
        <v>0.87279189999999995</v>
      </c>
      <c r="CP365">
        <v>0.71141929999999998</v>
      </c>
      <c r="CQ365">
        <v>22.619589999999999</v>
      </c>
      <c r="CR365" s="1">
        <v>5.3354840000000001E-2</v>
      </c>
      <c r="CS365">
        <v>35.638660000000002</v>
      </c>
      <c r="CT365">
        <v>0.71091420000000005</v>
      </c>
      <c r="CU365">
        <v>22.215810000000001</v>
      </c>
      <c r="CV365">
        <v>0.79148189999999996</v>
      </c>
      <c r="CW365">
        <v>541.07569999999998</v>
      </c>
      <c r="CX365">
        <v>0.71030499999999996</v>
      </c>
      <c r="CY365">
        <v>21.921420000000001</v>
      </c>
      <c r="CZ365">
        <v>5.1292299999999997</v>
      </c>
      <c r="DA365">
        <v>3581.982</v>
      </c>
      <c r="DB365">
        <v>0.70946129999999996</v>
      </c>
      <c r="DC365">
        <v>22.352630000000001</v>
      </c>
      <c r="DD365">
        <v>16.360949999999999</v>
      </c>
      <c r="DE365">
        <v>11673.1</v>
      </c>
      <c r="DF365">
        <v>0.70842510000000003</v>
      </c>
      <c r="DG365">
        <v>22.993649999999999</v>
      </c>
      <c r="DH365">
        <v>28.210550000000001</v>
      </c>
      <c r="DI365">
        <v>20537.57</v>
      </c>
      <c r="DJ365">
        <v>0.70737519999999998</v>
      </c>
      <c r="DK365">
        <v>23.602319999999999</v>
      </c>
      <c r="DL365">
        <v>28.326250000000002</v>
      </c>
      <c r="DM365">
        <v>21026.68</v>
      </c>
      <c r="DN365">
        <v>0.7063526</v>
      </c>
      <c r="DO365">
        <v>24.074860000000001</v>
      </c>
      <c r="DP365">
        <v>18.107209999999998</v>
      </c>
      <c r="DQ365">
        <v>13680.12</v>
      </c>
      <c r="DR365">
        <v>0.70550080000000004</v>
      </c>
      <c r="DS365">
        <v>23.790330000000001</v>
      </c>
      <c r="DT365">
        <v>7.3570229999999999</v>
      </c>
      <c r="DU365">
        <v>5663.5379999999996</v>
      </c>
      <c r="DV365">
        <v>0.70482049999999996</v>
      </c>
      <c r="DW365">
        <v>23.235759999999999</v>
      </c>
      <c r="DX365">
        <v>2.0133429999999999</v>
      </c>
      <c r="DY365">
        <v>1576.296</v>
      </c>
      <c r="DZ365">
        <v>0.70422700000000005</v>
      </c>
      <c r="EA365">
        <v>22.740369999999999</v>
      </c>
      <c r="EB365">
        <v>0.3951809</v>
      </c>
      <c r="EC365">
        <v>314.10199999999998</v>
      </c>
      <c r="ED365">
        <v>0.70370770000000005</v>
      </c>
      <c r="EE365">
        <v>22.35566</v>
      </c>
      <c r="EF365" s="1">
        <v>6.3828979999999993E-2</v>
      </c>
      <c r="EG365">
        <v>51.097340000000003</v>
      </c>
      <c r="EH365">
        <v>0.70334739999999996</v>
      </c>
      <c r="EI365">
        <v>22.657419999999998</v>
      </c>
      <c r="EJ365" s="1">
        <v>1.196674E-2</v>
      </c>
      <c r="EK365">
        <v>9.4178339999999992</v>
      </c>
      <c r="EL365">
        <v>0.70304009999999995</v>
      </c>
      <c r="EM365">
        <v>23.39865</v>
      </c>
      <c r="EN365" s="1">
        <v>5.3989179999999999E-3</v>
      </c>
      <c r="EO365">
        <v>4.0871930000000001</v>
      </c>
      <c r="EP365">
        <v>0.70273050000000004</v>
      </c>
      <c r="EQ365">
        <v>24.148969999999998</v>
      </c>
      <c r="ER365" s="1">
        <v>4.0200599999999998E-3</v>
      </c>
      <c r="ES365">
        <v>3.0165000000000002</v>
      </c>
      <c r="ET365">
        <v>0.70244320000000005</v>
      </c>
      <c r="EU365">
        <v>24.70205</v>
      </c>
      <c r="EV365" s="1">
        <v>3.3280720000000001E-3</v>
      </c>
      <c r="EW365">
        <v>2.4940859999999998</v>
      </c>
      <c r="EX365">
        <v>0.70196749999999997</v>
      </c>
      <c r="EY365">
        <v>24.534220000000001</v>
      </c>
      <c r="EZ365" s="1">
        <v>2.8154539999999998E-3</v>
      </c>
      <c r="FA365">
        <v>2.1117430000000001</v>
      </c>
      <c r="FB365">
        <v>0.70139600000000002</v>
      </c>
      <c r="FC365">
        <v>23.971219999999999</v>
      </c>
      <c r="FD365" s="1">
        <v>2.398641E-3</v>
      </c>
      <c r="FE365">
        <v>1.8009500000000001</v>
      </c>
      <c r="FF365">
        <v>0.70081499999999997</v>
      </c>
      <c r="FG365">
        <v>23.409700000000001</v>
      </c>
      <c r="FH365" s="1">
        <v>2.0582619999999999E-3</v>
      </c>
      <c r="FI365">
        <v>1.5469820000000001</v>
      </c>
      <c r="FJ365">
        <v>0.70057460000000005</v>
      </c>
      <c r="FK365">
        <v>22.874690000000001</v>
      </c>
      <c r="FL365" s="1">
        <v>1.7750559999999999E-3</v>
      </c>
      <c r="FM365">
        <v>1.334929</v>
      </c>
      <c r="FN365">
        <v>0.70039649999999998</v>
      </c>
      <c r="FO365">
        <v>23.098939999999999</v>
      </c>
      <c r="FP365" s="1">
        <v>1.5448930000000001E-3</v>
      </c>
      <c r="FQ365">
        <v>1.1622619999999999</v>
      </c>
      <c r="FR365">
        <v>0.7001986</v>
      </c>
      <c r="FS365">
        <v>23.597909999999999</v>
      </c>
      <c r="FT365" s="1">
        <v>1.355827E-3</v>
      </c>
      <c r="FU365">
        <v>1.0204530000000001</v>
      </c>
      <c r="FV365">
        <v>0.69997569999999998</v>
      </c>
      <c r="FW365">
        <v>23.89594</v>
      </c>
      <c r="FX365" s="1">
        <v>1.198218E-3</v>
      </c>
      <c r="FY365">
        <v>0.90226459999999997</v>
      </c>
      <c r="FZ365">
        <v>0.69967679999999999</v>
      </c>
      <c r="GA365">
        <v>24.153040000000001</v>
      </c>
      <c r="GB365" s="1">
        <v>1.065585E-3</v>
      </c>
      <c r="GC365">
        <v>0.80286239999999998</v>
      </c>
      <c r="GD365">
        <v>0.69936989999999999</v>
      </c>
      <c r="GE365">
        <v>23.917670000000001</v>
      </c>
      <c r="GF365" s="1">
        <v>9.5363260000000004E-4</v>
      </c>
      <c r="GG365">
        <v>0.71895249999999999</v>
      </c>
      <c r="GH365">
        <v>0.6991195</v>
      </c>
      <c r="GI365">
        <v>23.64461</v>
      </c>
      <c r="GJ365" s="1">
        <v>8.5951240000000002E-4</v>
      </c>
      <c r="GK365">
        <v>0.64831039999999995</v>
      </c>
      <c r="GL365">
        <v>0.69896139999999995</v>
      </c>
      <c r="GM365">
        <v>23.36224</v>
      </c>
      <c r="GN365" s="1">
        <v>7.8051990000000001E-4</v>
      </c>
      <c r="GO365">
        <v>0.58892359999999999</v>
      </c>
      <c r="GP365">
        <v>0.69878899999999999</v>
      </c>
      <c r="GQ365">
        <v>23.12153</v>
      </c>
      <c r="GR365" s="1">
        <v>7.1367730000000001E-4</v>
      </c>
      <c r="GS365">
        <v>0.53871630000000004</v>
      </c>
      <c r="GT365">
        <v>0.69866430000000002</v>
      </c>
      <c r="GU365">
        <v>22.958310000000001</v>
      </c>
      <c r="GV365" s="1">
        <v>6.5683060000000005E-4</v>
      </c>
      <c r="GW365">
        <v>0.4959789</v>
      </c>
      <c r="GX365">
        <v>0.69861039999999996</v>
      </c>
      <c r="GY365">
        <v>23.283529999999999</v>
      </c>
      <c r="GZ365" s="1">
        <v>6.079115E-4</v>
      </c>
      <c r="HA365">
        <v>0.45917770000000002</v>
      </c>
      <c r="HB365">
        <v>0.69855920000000005</v>
      </c>
      <c r="HC365">
        <v>23.885280000000002</v>
      </c>
      <c r="HD365" s="1">
        <v>5.6598130000000001E-4</v>
      </c>
      <c r="HE365">
        <v>0.42761729999999998</v>
      </c>
      <c r="HF365">
        <v>0.69847559999999997</v>
      </c>
      <c r="HG365">
        <v>24.38693</v>
      </c>
      <c r="HH365" s="1">
        <v>5.2964359999999999E-4</v>
      </c>
      <c r="HI365">
        <v>0.40031129999999998</v>
      </c>
      <c r="HJ365">
        <v>0.69831100000000002</v>
      </c>
      <c r="HK365">
        <v>24.402509999999999</v>
      </c>
      <c r="HL365" s="1">
        <v>4.9766920000000002E-4</v>
      </c>
      <c r="HM365">
        <v>0.37634230000000002</v>
      </c>
      <c r="HN365">
        <v>0.69818579999999997</v>
      </c>
      <c r="HO365">
        <v>23.962330000000001</v>
      </c>
      <c r="HP365" s="1">
        <v>4.6956120000000003E-4</v>
      </c>
      <c r="HQ365">
        <v>0.35525570000000001</v>
      </c>
      <c r="HR365">
        <v>0.69800300000000004</v>
      </c>
      <c r="HS365">
        <v>23.486969999999999</v>
      </c>
      <c r="HT365" s="1">
        <v>4.446791E-4</v>
      </c>
      <c r="HU365">
        <v>0.33662740000000002</v>
      </c>
      <c r="HV365">
        <v>0.6978645</v>
      </c>
      <c r="HW365">
        <v>22.89058</v>
      </c>
      <c r="HX365" s="1">
        <v>4.2251240000000002E-4</v>
      </c>
      <c r="HY365">
        <v>0.32000600000000001</v>
      </c>
      <c r="HZ365">
        <v>0.69774519999999995</v>
      </c>
      <c r="IA365">
        <v>22.82349</v>
      </c>
      <c r="IB365" s="1">
        <v>4.0230609999999999E-4</v>
      </c>
      <c r="IC365">
        <v>0.30486380000000002</v>
      </c>
      <c r="ID365">
        <v>0.69755579999999995</v>
      </c>
      <c r="IE365">
        <v>23.185870000000001</v>
      </c>
      <c r="IF365" s="1">
        <v>3.8383610000000001E-4</v>
      </c>
      <c r="IG365">
        <v>0.29103760000000001</v>
      </c>
      <c r="IH365">
        <v>0.69733579999999995</v>
      </c>
      <c r="II365">
        <v>23.641549999999999</v>
      </c>
      <c r="IJ365" s="1">
        <v>3.6701970000000003E-4</v>
      </c>
      <c r="IK365">
        <v>0.27845310000000001</v>
      </c>
      <c r="IL365">
        <v>0.69709989999999999</v>
      </c>
      <c r="IM365">
        <v>24.07593</v>
      </c>
      <c r="IN365" s="1">
        <v>3.516398E-4</v>
      </c>
      <c r="IO365">
        <v>0.26695469999999999</v>
      </c>
      <c r="IP365">
        <v>0.69622300000000004</v>
      </c>
      <c r="IQ365">
        <v>24.033270000000002</v>
      </c>
      <c r="IR365" s="1">
        <v>3.3767040000000001E-4</v>
      </c>
      <c r="IS365">
        <v>0.25679400000000002</v>
      </c>
      <c r="IT365">
        <v>0.69746129999999995</v>
      </c>
      <c r="IU365">
        <v>23.656330000000001</v>
      </c>
      <c r="IV365" s="1">
        <v>3.2487139999999999E-4</v>
      </c>
      <c r="IW365">
        <v>0.246668</v>
      </c>
      <c r="IX365">
        <v>0.697905</v>
      </c>
      <c r="IY365">
        <v>23.24681</v>
      </c>
      <c r="IZ365" s="1">
        <v>3.1315880000000001E-4</v>
      </c>
      <c r="JA365">
        <v>0.2376886</v>
      </c>
      <c r="JB365">
        <v>0.69826189999999999</v>
      </c>
      <c r="JC365">
        <v>22.870819999999998</v>
      </c>
      <c r="JD365" s="1">
        <v>3.0221780000000003E-4</v>
      </c>
      <c r="JE365">
        <v>0.22935059999999999</v>
      </c>
      <c r="JF365">
        <v>0.69872800000000002</v>
      </c>
      <c r="JG365">
        <v>23.206600000000002</v>
      </c>
      <c r="JH365" s="1">
        <v>2.918307E-4</v>
      </c>
      <c r="JI365">
        <v>0.2213869</v>
      </c>
      <c r="JJ365">
        <v>0.69927090000000003</v>
      </c>
      <c r="JK365">
        <v>23.746079999999999</v>
      </c>
      <c r="JL365" s="1">
        <v>2.8192480000000002E-4</v>
      </c>
      <c r="JM365">
        <v>0.2137771</v>
      </c>
      <c r="JN365">
        <v>0.69979659999999999</v>
      </c>
      <c r="JO365">
        <v>24.226929999999999</v>
      </c>
      <c r="JP365" s="1">
        <v>2.7256889999999998E-4</v>
      </c>
      <c r="JQ365">
        <v>0.2065929</v>
      </c>
      <c r="JR365">
        <v>0.70032289999999997</v>
      </c>
      <c r="JS365">
        <v>24.505220000000001</v>
      </c>
      <c r="JT365" s="1">
        <v>2.6383850000000003E-4</v>
      </c>
      <c r="JU365">
        <v>0.199874</v>
      </c>
      <c r="JV365">
        <v>0.70079320000000001</v>
      </c>
      <c r="JW365">
        <v>24.412240000000001</v>
      </c>
      <c r="JX365" s="1">
        <v>2.5548600000000003E-4</v>
      </c>
      <c r="JY365">
        <v>0.19347510000000001</v>
      </c>
      <c r="JZ365">
        <v>0.7012661</v>
      </c>
      <c r="KA365">
        <v>23.963080000000001</v>
      </c>
      <c r="KB365" s="1">
        <v>2.4741999999999999E-4</v>
      </c>
      <c r="KC365">
        <v>0.1872924</v>
      </c>
      <c r="KD365">
        <v>0.70169440000000005</v>
      </c>
      <c r="KE365">
        <v>23.500360000000001</v>
      </c>
      <c r="KF365" s="1">
        <v>2.3956340000000001E-4</v>
      </c>
      <c r="KG365">
        <v>0.1812877</v>
      </c>
      <c r="KH365">
        <v>0.70205039999999996</v>
      </c>
      <c r="KI365">
        <v>23.10239</v>
      </c>
      <c r="KJ365" s="1">
        <v>2.3188540000000001E-4</v>
      </c>
      <c r="KK365">
        <v>0.1754397</v>
      </c>
      <c r="KL365">
        <v>0.70239669999999998</v>
      </c>
      <c r="KM365">
        <v>23.386089999999999</v>
      </c>
      <c r="KN365" s="1">
        <v>2.2463870000000001E-4</v>
      </c>
      <c r="KO365">
        <v>0.16992090000000001</v>
      </c>
      <c r="KP365">
        <v>0.70270750000000004</v>
      </c>
      <c r="KQ365">
        <v>23.910779999999999</v>
      </c>
      <c r="KR365" s="1">
        <v>2.178375E-4</v>
      </c>
      <c r="KS365">
        <v>0.16473889999999999</v>
      </c>
      <c r="KT365">
        <v>0.70303450000000001</v>
      </c>
      <c r="KU365">
        <v>24.5261</v>
      </c>
      <c r="KV365" s="1">
        <v>2.1129180000000001E-4</v>
      </c>
      <c r="KW365">
        <v>0.15976760000000001</v>
      </c>
      <c r="KX365">
        <v>0.70334839999999998</v>
      </c>
      <c r="KY365">
        <v>25.066770000000002</v>
      </c>
      <c r="KZ365" s="1">
        <v>2.048563E-4</v>
      </c>
      <c r="LA365">
        <v>0.1548793</v>
      </c>
      <c r="LB365">
        <v>0.70378669999999999</v>
      </c>
      <c r="LC365">
        <v>25.034009999999999</v>
      </c>
      <c r="LD365" s="1">
        <v>1.9859599999999999E-4</v>
      </c>
      <c r="LE365">
        <v>0.150113</v>
      </c>
      <c r="LF365">
        <v>0.70500019999999997</v>
      </c>
      <c r="LG365">
        <v>24.629010000000001</v>
      </c>
      <c r="LH365" s="1">
        <v>1.9256190000000001E-4</v>
      </c>
      <c r="LI365">
        <v>0.14543159999999999</v>
      </c>
      <c r="LJ365">
        <v>0.70622130000000005</v>
      </c>
      <c r="LK365">
        <v>24.153449999999999</v>
      </c>
      <c r="LL365" s="1">
        <v>1.8682719999999999E-4</v>
      </c>
      <c r="LM365">
        <v>0.1409784</v>
      </c>
      <c r="LN365">
        <v>0.70745910000000001</v>
      </c>
      <c r="LO365">
        <v>23.709890000000001</v>
      </c>
      <c r="LP365" s="1">
        <v>1.8132719999999999E-4</v>
      </c>
      <c r="LQ365">
        <v>0.13671030000000001</v>
      </c>
      <c r="LR365">
        <v>0.7087407</v>
      </c>
      <c r="LS365">
        <v>24.05199</v>
      </c>
      <c r="LT365" s="1">
        <v>1.7598160000000001E-4</v>
      </c>
      <c r="LU365">
        <v>0.13255990000000001</v>
      </c>
      <c r="LV365">
        <v>0.71002480000000001</v>
      </c>
      <c r="LW365">
        <v>24.64669</v>
      </c>
      <c r="LX365" s="1">
        <v>1.7084239999999999E-4</v>
      </c>
      <c r="LY365">
        <v>0.12856129999999999</v>
      </c>
      <c r="LZ365">
        <v>0.7112733</v>
      </c>
      <c r="MA365">
        <v>25.349129999999999</v>
      </c>
      <c r="MB365" s="1">
        <v>1.658675E-4</v>
      </c>
      <c r="MC365">
        <v>0.1247023</v>
      </c>
      <c r="MD365">
        <v>0.71248659999999997</v>
      </c>
      <c r="ME365">
        <v>26.015640000000001</v>
      </c>
      <c r="MF365" s="1">
        <v>1.6101350000000001E-4</v>
      </c>
      <c r="MG365">
        <v>0.1209423</v>
      </c>
      <c r="MH365">
        <v>0.71367619999999998</v>
      </c>
      <c r="MI365">
        <v>26.044519999999999</v>
      </c>
      <c r="MJ365" s="1">
        <v>1.5639660000000001E-4</v>
      </c>
      <c r="MK365">
        <v>0.1173703</v>
      </c>
      <c r="ML365">
        <v>0.71487679999999998</v>
      </c>
      <c r="MM365">
        <v>25.656949999999998</v>
      </c>
      <c r="MN365" s="1">
        <v>1.5194500000000001E-4</v>
      </c>
      <c r="MO365">
        <v>0.113927</v>
      </c>
      <c r="MP365">
        <v>0.71604540000000005</v>
      </c>
      <c r="MQ365">
        <v>25.123529999999999</v>
      </c>
      <c r="MR365" s="1">
        <v>1.476622E-4</v>
      </c>
      <c r="MS365">
        <v>0.1106192</v>
      </c>
      <c r="MT365">
        <v>0.71718389999999999</v>
      </c>
      <c r="MU365">
        <v>24.540559999999999</v>
      </c>
      <c r="MV365" s="1">
        <v>1.4359919999999999E-4</v>
      </c>
      <c r="MW365">
        <v>0.10748489999999999</v>
      </c>
      <c r="MX365">
        <v>0.71829860000000001</v>
      </c>
      <c r="MY365">
        <v>24.214289999999998</v>
      </c>
      <c r="MZ365" s="1">
        <v>1.39722E-4</v>
      </c>
      <c r="NA365">
        <v>0.10450280000000001</v>
      </c>
      <c r="NB365">
        <v>0.71941999999999995</v>
      </c>
      <c r="NC365">
        <v>24.35388</v>
      </c>
      <c r="ND365" s="1">
        <v>1.359458E-4</v>
      </c>
      <c r="NE365">
        <v>0.1015986</v>
      </c>
      <c r="NF365">
        <v>0.72053500000000004</v>
      </c>
      <c r="NG365">
        <v>24.898299999999999</v>
      </c>
      <c r="NH365" s="1">
        <v>1.3228679999999999E-4</v>
      </c>
      <c r="NI365" s="1">
        <v>9.8790829999999996E-2</v>
      </c>
      <c r="NJ365">
        <v>0.72163710000000003</v>
      </c>
      <c r="NK365">
        <v>25.079889999999999</v>
      </c>
      <c r="NL365" s="1">
        <v>1.287854E-4</v>
      </c>
      <c r="NM365" s="1">
        <v>9.6100459999999999E-2</v>
      </c>
      <c r="NN365">
        <v>0.72276090000000004</v>
      </c>
      <c r="NO365">
        <v>24.986180000000001</v>
      </c>
      <c r="NP365" s="1">
        <v>1.2544149999999999E-4</v>
      </c>
      <c r="NQ365" s="1">
        <v>9.3537780000000001E-2</v>
      </c>
      <c r="NR365">
        <v>0.72392199999999995</v>
      </c>
      <c r="NS365">
        <v>24.780660000000001</v>
      </c>
      <c r="NT365" s="1">
        <v>1.220545E-4</v>
      </c>
      <c r="NU365" s="1">
        <v>9.0947139999999996E-2</v>
      </c>
      <c r="NV365">
        <v>0.72507820000000001</v>
      </c>
      <c r="NW365">
        <v>24.39668</v>
      </c>
      <c r="NX365" s="1">
        <v>1.1871349999999999E-4</v>
      </c>
      <c r="NY365" s="1">
        <v>8.8388019999999998E-2</v>
      </c>
      <c r="NZ365">
        <v>0.72623649999999995</v>
      </c>
      <c r="OA365">
        <v>23.962730000000001</v>
      </c>
      <c r="OB365" s="1">
        <v>1.154384E-4</v>
      </c>
      <c r="OC365" s="1">
        <v>8.5884039999999995E-2</v>
      </c>
      <c r="OD365">
        <v>0.7274486</v>
      </c>
      <c r="OE365">
        <v>24.15183</v>
      </c>
      <c r="OF365" s="1">
        <v>1.1228199999999999E-4</v>
      </c>
      <c r="OG365" s="1">
        <v>8.347011E-2</v>
      </c>
      <c r="OH365">
        <v>0.72867349999999997</v>
      </c>
      <c r="OI365">
        <v>24.704000000000001</v>
      </c>
      <c r="OJ365" s="1">
        <v>1.0926520000000001E-4</v>
      </c>
      <c r="OK365" s="1">
        <v>8.1166130000000003E-2</v>
      </c>
    </row>
    <row r="366" spans="1:401" x14ac:dyDescent="0.35">
      <c r="A366">
        <v>375</v>
      </c>
      <c r="B366" t="s">
        <v>4</v>
      </c>
      <c r="C366" t="s">
        <v>364</v>
      </c>
      <c r="D366" t="s">
        <v>369</v>
      </c>
      <c r="E366">
        <v>870.34109999999998</v>
      </c>
      <c r="F366">
        <v>0.83500680000000005</v>
      </c>
      <c r="G366">
        <v>23.34892</v>
      </c>
      <c r="H366">
        <v>0</v>
      </c>
      <c r="I366">
        <v>0</v>
      </c>
      <c r="J366">
        <v>0.84107799999999999</v>
      </c>
      <c r="K366">
        <v>23.138729999999999</v>
      </c>
      <c r="L366">
        <v>0</v>
      </c>
      <c r="M366">
        <v>0</v>
      </c>
      <c r="N366">
        <v>0.84686289999999997</v>
      </c>
      <c r="O366">
        <v>22.965340000000001</v>
      </c>
      <c r="P366">
        <v>0</v>
      </c>
      <c r="Q366">
        <v>0</v>
      </c>
      <c r="R366">
        <v>0.85214250000000002</v>
      </c>
      <c r="S366">
        <v>22.805620000000001</v>
      </c>
      <c r="T366">
        <v>0</v>
      </c>
      <c r="U366">
        <v>0</v>
      </c>
      <c r="V366">
        <v>0.85684559999999999</v>
      </c>
      <c r="W366">
        <v>22.882639999999999</v>
      </c>
      <c r="X366">
        <v>0</v>
      </c>
      <c r="Y366">
        <v>0</v>
      </c>
      <c r="Z366">
        <v>0.86106970000000005</v>
      </c>
      <c r="AA366">
        <v>22.764479999999999</v>
      </c>
      <c r="AB366">
        <v>0</v>
      </c>
      <c r="AC366">
        <v>0</v>
      </c>
      <c r="AD366">
        <v>0.86472899999999997</v>
      </c>
      <c r="AE366">
        <v>22.56232</v>
      </c>
      <c r="AF366">
        <v>0</v>
      </c>
      <c r="AG366">
        <v>0</v>
      </c>
      <c r="AH366">
        <v>0.86801110000000004</v>
      </c>
      <c r="AI366">
        <v>22.419270000000001</v>
      </c>
      <c r="AJ366">
        <v>0</v>
      </c>
      <c r="AK366">
        <v>0</v>
      </c>
      <c r="AL366">
        <v>0.87093319999999996</v>
      </c>
      <c r="AM366">
        <v>22.28753</v>
      </c>
      <c r="AN366">
        <v>0</v>
      </c>
      <c r="AO366">
        <v>0</v>
      </c>
      <c r="AP366">
        <v>0.87354120000000002</v>
      </c>
      <c r="AQ366">
        <v>22.701080000000001</v>
      </c>
      <c r="AR366">
        <v>0</v>
      </c>
      <c r="AS366">
        <v>0</v>
      </c>
      <c r="AT366">
        <v>0.87575639999999999</v>
      </c>
      <c r="AU366">
        <v>23.322980000000001</v>
      </c>
      <c r="AV366">
        <v>0</v>
      </c>
      <c r="AW366">
        <v>0</v>
      </c>
      <c r="AX366">
        <v>0.8776389</v>
      </c>
      <c r="AY366">
        <v>23.712209999999999</v>
      </c>
      <c r="AZ366">
        <v>0</v>
      </c>
      <c r="BA366">
        <v>0</v>
      </c>
      <c r="BB366">
        <v>0.87920860000000001</v>
      </c>
      <c r="BC366">
        <v>24.009160000000001</v>
      </c>
      <c r="BD366">
        <v>0</v>
      </c>
      <c r="BE366">
        <v>0</v>
      </c>
      <c r="BF366">
        <v>0.88046009999999997</v>
      </c>
      <c r="BG366">
        <v>23.785530000000001</v>
      </c>
      <c r="BH366">
        <v>0</v>
      </c>
      <c r="BI366">
        <v>0</v>
      </c>
      <c r="BJ366">
        <v>0.88150779999999995</v>
      </c>
      <c r="BK366">
        <v>23.160679999999999</v>
      </c>
      <c r="BL366">
        <v>0</v>
      </c>
      <c r="BM366">
        <v>0</v>
      </c>
      <c r="BN366">
        <v>0.88231870000000001</v>
      </c>
      <c r="BO366">
        <v>22.583829999999999</v>
      </c>
      <c r="BP366">
        <v>0</v>
      </c>
      <c r="BQ366" s="1">
        <v>4.9005350000000004E-38</v>
      </c>
      <c r="BR366">
        <v>0.88285199999999997</v>
      </c>
      <c r="BS366">
        <v>22.051680000000001</v>
      </c>
      <c r="BT366" s="1">
        <v>2.1074640000000001E-27</v>
      </c>
      <c r="BU366" s="1">
        <v>1.3547410000000001E-24</v>
      </c>
      <c r="BV366">
        <v>0.88324860000000005</v>
      </c>
      <c r="BW366">
        <v>22.103459999999998</v>
      </c>
      <c r="BX366" s="1">
        <v>2.2266089999999999E-20</v>
      </c>
      <c r="BY366" s="1">
        <v>1.999669E-17</v>
      </c>
      <c r="BZ366">
        <v>0.88381609999999999</v>
      </c>
      <c r="CA366">
        <v>22.520630000000001</v>
      </c>
      <c r="CB366" s="1">
        <v>9.7928590000000002E-13</v>
      </c>
      <c r="CC366" s="1">
        <v>6.4606680000000004E-10</v>
      </c>
      <c r="CD366">
        <v>0.88467750000000001</v>
      </c>
      <c r="CE366">
        <v>22.842300000000002</v>
      </c>
      <c r="CF366" s="1">
        <v>9.3188819999999994E-9</v>
      </c>
      <c r="CG366" s="1">
        <v>6.6404150000000002E-6</v>
      </c>
      <c r="CH366">
        <v>0.88594930000000005</v>
      </c>
      <c r="CI366">
        <v>23.214960000000001</v>
      </c>
      <c r="CJ366" s="1">
        <v>6.9673399999999996E-6</v>
      </c>
      <c r="CK366" s="1">
        <v>5.2442729999999998E-3</v>
      </c>
      <c r="CL366">
        <v>0.88751060000000004</v>
      </c>
      <c r="CM366">
        <v>23.157399999999999</v>
      </c>
      <c r="CN366" s="1">
        <v>1.013176E-3</v>
      </c>
      <c r="CO366">
        <v>0.79961990000000005</v>
      </c>
      <c r="CP366">
        <v>0.88935050000000004</v>
      </c>
      <c r="CQ366">
        <v>22.664110000000001</v>
      </c>
      <c r="CR366" s="1">
        <v>4.3007139999999999E-2</v>
      </c>
      <c r="CS366">
        <v>35.382330000000003</v>
      </c>
      <c r="CT366">
        <v>0.89144239999999997</v>
      </c>
      <c r="CU366">
        <v>22.25658</v>
      </c>
      <c r="CV366">
        <v>0.67467540000000004</v>
      </c>
      <c r="CW366">
        <v>576.54880000000003</v>
      </c>
      <c r="CX366">
        <v>0.89352379999999998</v>
      </c>
      <c r="CY366">
        <v>21.964230000000001</v>
      </c>
      <c r="CZ366">
        <v>4.5953429999999997</v>
      </c>
      <c r="DA366">
        <v>4068.576</v>
      </c>
      <c r="DB366">
        <v>0.89210670000000003</v>
      </c>
      <c r="DC366">
        <v>22.383089999999999</v>
      </c>
      <c r="DD366">
        <v>15.330719999999999</v>
      </c>
      <c r="DE366">
        <v>14060.08</v>
      </c>
      <c r="DF366">
        <v>0.89040419999999998</v>
      </c>
      <c r="DG366">
        <v>23.02938</v>
      </c>
      <c r="DH366">
        <v>27.542919999999999</v>
      </c>
      <c r="DI366">
        <v>26124.66</v>
      </c>
      <c r="DJ366">
        <v>0.88855499999999998</v>
      </c>
      <c r="DK366">
        <v>23.634740000000001</v>
      </c>
      <c r="DL366">
        <v>28.756080000000001</v>
      </c>
      <c r="DM366">
        <v>28198.12</v>
      </c>
      <c r="DN366">
        <v>0.88673939999999996</v>
      </c>
      <c r="DO366">
        <v>24.110579999999999</v>
      </c>
      <c r="DP366">
        <v>19.02975</v>
      </c>
      <c r="DQ366">
        <v>19216.47</v>
      </c>
      <c r="DR366">
        <v>0.88510800000000001</v>
      </c>
      <c r="DS366">
        <v>23.839479999999998</v>
      </c>
      <c r="DT366">
        <v>8.0365040000000008</v>
      </c>
      <c r="DU366">
        <v>8398.9680000000008</v>
      </c>
      <c r="DV366">
        <v>0.88361460000000003</v>
      </c>
      <c r="DW366">
        <v>23.275259999999999</v>
      </c>
      <c r="DX366">
        <v>2.2779850000000001</v>
      </c>
      <c r="DY366">
        <v>2459.2689999999998</v>
      </c>
      <c r="DZ366">
        <v>0.8822314</v>
      </c>
      <c r="EA366">
        <v>22.78218</v>
      </c>
      <c r="EB366">
        <v>0.4620281</v>
      </c>
      <c r="EC366">
        <v>514.93629999999996</v>
      </c>
      <c r="ED366">
        <v>0.88089930000000005</v>
      </c>
      <c r="EE366">
        <v>22.390499999999999</v>
      </c>
      <c r="EF366" s="1">
        <v>7.5857590000000003E-2</v>
      </c>
      <c r="EG366">
        <v>86.251320000000007</v>
      </c>
      <c r="EH366">
        <v>0.87975389999999998</v>
      </c>
      <c r="EI366">
        <v>22.675260000000002</v>
      </c>
      <c r="EJ366" s="1">
        <v>1.370117E-2</v>
      </c>
      <c r="EK366">
        <v>15.212770000000001</v>
      </c>
      <c r="EL366">
        <v>0.87866</v>
      </c>
      <c r="EM366">
        <v>23.419250000000002</v>
      </c>
      <c r="EN366" s="1">
        <v>5.638395E-3</v>
      </c>
      <c r="EO366">
        <v>5.738461</v>
      </c>
      <c r="EP366">
        <v>0.87758950000000002</v>
      </c>
      <c r="EQ366">
        <v>24.17249</v>
      </c>
      <c r="ER366" s="1">
        <v>4.0967859999999998E-3</v>
      </c>
      <c r="ES366">
        <v>4.0506190000000002</v>
      </c>
      <c r="ET366">
        <v>0.87651259999999998</v>
      </c>
      <c r="EU366">
        <v>24.730129999999999</v>
      </c>
      <c r="EV366" s="1">
        <v>3.3739690000000001E-3</v>
      </c>
      <c r="EW366">
        <v>3.3158180000000002</v>
      </c>
      <c r="EX366">
        <v>0.87514879999999995</v>
      </c>
      <c r="EY366">
        <v>24.591360000000002</v>
      </c>
      <c r="EZ366" s="1">
        <v>2.852448E-3</v>
      </c>
      <c r="FA366">
        <v>2.7864390000000001</v>
      </c>
      <c r="FB366">
        <v>0.87373239999999996</v>
      </c>
      <c r="FC366">
        <v>24.028189999999999</v>
      </c>
      <c r="FD366" s="1">
        <v>2.4287689999999999E-3</v>
      </c>
      <c r="FE366">
        <v>2.3527209999999998</v>
      </c>
      <c r="FF366">
        <v>0.87226459999999995</v>
      </c>
      <c r="FG366">
        <v>23.47193</v>
      </c>
      <c r="FH366" s="1">
        <v>2.083002E-3</v>
      </c>
      <c r="FI366">
        <v>2.0001890000000002</v>
      </c>
      <c r="FJ366">
        <v>0.87122480000000002</v>
      </c>
      <c r="FK366">
        <v>22.936</v>
      </c>
      <c r="FL366" s="1">
        <v>1.7953859999999999E-3</v>
      </c>
      <c r="FM366">
        <v>1.7080329999999999</v>
      </c>
      <c r="FN366">
        <v>0.87032509999999996</v>
      </c>
      <c r="FO366">
        <v>23.1388</v>
      </c>
      <c r="FP366" s="1">
        <v>1.5614120000000001E-3</v>
      </c>
      <c r="FQ366">
        <v>1.4713830000000001</v>
      </c>
      <c r="FR366">
        <v>0.86941109999999999</v>
      </c>
      <c r="FS366">
        <v>23.637329999999999</v>
      </c>
      <c r="FT366" s="1">
        <v>1.3694740000000001E-3</v>
      </c>
      <c r="FU366">
        <v>1.27844</v>
      </c>
      <c r="FV366">
        <v>0.86849609999999999</v>
      </c>
      <c r="FW366">
        <v>23.92521</v>
      </c>
      <c r="FX366" s="1">
        <v>1.2095630000000001E-3</v>
      </c>
      <c r="FY366">
        <v>1.1187</v>
      </c>
      <c r="FZ366">
        <v>0.86752050000000003</v>
      </c>
      <c r="GA366">
        <v>24.182040000000001</v>
      </c>
      <c r="GB366" s="1">
        <v>1.075119E-3</v>
      </c>
      <c r="GC366">
        <v>0.98516170000000003</v>
      </c>
      <c r="GD366">
        <v>0.86652739999999995</v>
      </c>
      <c r="GE366">
        <v>23.957350000000002</v>
      </c>
      <c r="GF366" s="1">
        <v>9.6167310000000005E-4</v>
      </c>
      <c r="GG366">
        <v>0.87320690000000001</v>
      </c>
      <c r="GH366">
        <v>0.86562640000000002</v>
      </c>
      <c r="GI366">
        <v>23.69173</v>
      </c>
      <c r="GJ366" s="1">
        <v>8.6625220000000004E-4</v>
      </c>
      <c r="GK366">
        <v>0.77908460000000002</v>
      </c>
      <c r="GL366">
        <v>0.8647975</v>
      </c>
      <c r="GM366">
        <v>23.411290000000001</v>
      </c>
      <c r="GN366" s="1">
        <v>7.8614709999999999E-4</v>
      </c>
      <c r="GO366">
        <v>0.69995529999999995</v>
      </c>
      <c r="GP366">
        <v>0.86399959999999998</v>
      </c>
      <c r="GQ366">
        <v>23.163119999999999</v>
      </c>
      <c r="GR366" s="1">
        <v>7.1845290000000005E-4</v>
      </c>
      <c r="GS366">
        <v>0.63322560000000006</v>
      </c>
      <c r="GT366">
        <v>0.8632455</v>
      </c>
      <c r="GU366">
        <v>22.987400000000001</v>
      </c>
      <c r="GV366" s="1">
        <v>6.6089329999999996E-4</v>
      </c>
      <c r="GW366">
        <v>0.57648480000000002</v>
      </c>
      <c r="GX366">
        <v>0.86258040000000002</v>
      </c>
      <c r="GY366">
        <v>23.30555</v>
      </c>
      <c r="GZ366" s="1">
        <v>6.1141630000000004E-4</v>
      </c>
      <c r="HA366">
        <v>0.52785150000000003</v>
      </c>
      <c r="HB366">
        <v>0.86185990000000001</v>
      </c>
      <c r="HC366">
        <v>23.91555</v>
      </c>
      <c r="HD366" s="1">
        <v>5.6897440000000001E-4</v>
      </c>
      <c r="HE366">
        <v>0.4861336</v>
      </c>
      <c r="HF366">
        <v>0.86107900000000004</v>
      </c>
      <c r="HG366">
        <v>24.420390000000001</v>
      </c>
      <c r="HH366" s="1">
        <v>5.3222999999999996E-4</v>
      </c>
      <c r="HI366">
        <v>0.45006410000000002</v>
      </c>
      <c r="HJ366">
        <v>0.8602014</v>
      </c>
      <c r="HK366">
        <v>24.442229999999999</v>
      </c>
      <c r="HL366" s="1">
        <v>4.9994130000000005E-4</v>
      </c>
      <c r="HM366">
        <v>0.41847889999999999</v>
      </c>
      <c r="HN366">
        <v>0.85936060000000003</v>
      </c>
      <c r="HO366">
        <v>23.99784</v>
      </c>
      <c r="HP366" s="1">
        <v>4.7156539999999999E-4</v>
      </c>
      <c r="HQ366">
        <v>0.39066820000000002</v>
      </c>
      <c r="HR366">
        <v>0.85845459999999996</v>
      </c>
      <c r="HS366">
        <v>23.534220000000001</v>
      </c>
      <c r="HT366" s="1">
        <v>4.4644999999999998E-4</v>
      </c>
      <c r="HU366">
        <v>0.36608420000000003</v>
      </c>
      <c r="HV366">
        <v>0.85766220000000004</v>
      </c>
      <c r="HW366">
        <v>22.94323</v>
      </c>
      <c r="HX366" s="1">
        <v>4.2409579999999999E-4</v>
      </c>
      <c r="HY366">
        <v>0.34413500000000002</v>
      </c>
      <c r="HZ366">
        <v>0.85683569999999998</v>
      </c>
      <c r="IA366">
        <v>22.856159999999999</v>
      </c>
      <c r="IB366" s="1">
        <v>4.0375479999999999E-4</v>
      </c>
      <c r="IC366">
        <v>0.3242913</v>
      </c>
      <c r="ID366">
        <v>0.85598399999999997</v>
      </c>
      <c r="IE366">
        <v>23.209499999999998</v>
      </c>
      <c r="IF366" s="1">
        <v>3.851463E-4</v>
      </c>
      <c r="IG366">
        <v>0.3063457</v>
      </c>
      <c r="IH366">
        <v>0.85515719999999995</v>
      </c>
      <c r="II366">
        <v>23.658930000000002</v>
      </c>
      <c r="IJ366" s="1">
        <v>3.682111E-4</v>
      </c>
      <c r="IK366">
        <v>0.29014109999999999</v>
      </c>
      <c r="IL366">
        <v>0.85431429999999997</v>
      </c>
      <c r="IM366">
        <v>24.090070000000001</v>
      </c>
      <c r="IN366" s="1">
        <v>3.5271780000000001E-4</v>
      </c>
      <c r="IO366">
        <v>0.27540999999999999</v>
      </c>
      <c r="IP366">
        <v>0.85248849999999998</v>
      </c>
      <c r="IQ366">
        <v>24.053930000000001</v>
      </c>
      <c r="IR366" s="1">
        <v>3.3866030000000001E-4</v>
      </c>
      <c r="IS366">
        <v>0.26222610000000002</v>
      </c>
      <c r="IT366">
        <v>0.85346699999999998</v>
      </c>
      <c r="IU366">
        <v>23.67962</v>
      </c>
      <c r="IV366" s="1">
        <v>3.2572809999999999E-4</v>
      </c>
      <c r="IW366">
        <v>0.25189400000000001</v>
      </c>
      <c r="IX366">
        <v>0.85351809999999995</v>
      </c>
      <c r="IY366">
        <v>23.277899999999999</v>
      </c>
      <c r="IZ366" s="1">
        <v>3.1394060000000001E-4</v>
      </c>
      <c r="JA366">
        <v>0.24276200000000001</v>
      </c>
      <c r="JB366">
        <v>0.85340119999999997</v>
      </c>
      <c r="JC366">
        <v>22.896879999999999</v>
      </c>
      <c r="JD366" s="1">
        <v>3.0295799999999998E-4</v>
      </c>
      <c r="JE366">
        <v>0.2343172</v>
      </c>
      <c r="JF366">
        <v>0.85346730000000004</v>
      </c>
      <c r="JG366">
        <v>23.221990000000002</v>
      </c>
      <c r="JH366" s="1">
        <v>2.9253850000000002E-4</v>
      </c>
      <c r="JI366">
        <v>0.22625029999999999</v>
      </c>
      <c r="JJ366">
        <v>0.85356670000000001</v>
      </c>
      <c r="JK366">
        <v>23.756930000000001</v>
      </c>
      <c r="JL366" s="1">
        <v>2.8259710000000003E-4</v>
      </c>
      <c r="JM366">
        <v>0.2185416</v>
      </c>
      <c r="JN366">
        <v>0.85370000000000001</v>
      </c>
      <c r="JO366">
        <v>24.231439999999999</v>
      </c>
      <c r="JP366" s="1">
        <v>2.7319859999999998E-4</v>
      </c>
      <c r="JQ366">
        <v>0.2112521</v>
      </c>
      <c r="JR366">
        <v>0.8538808</v>
      </c>
      <c r="JS366">
        <v>24.5181</v>
      </c>
      <c r="JT366" s="1">
        <v>2.6443210000000003E-4</v>
      </c>
      <c r="JU366">
        <v>0.20443230000000001</v>
      </c>
      <c r="JV366">
        <v>0.85401519999999997</v>
      </c>
      <c r="JW366">
        <v>24.436450000000001</v>
      </c>
      <c r="JX366" s="1">
        <v>2.5605769999999999E-4</v>
      </c>
      <c r="JY366">
        <v>0.1979399</v>
      </c>
      <c r="JZ366">
        <v>0.85411990000000004</v>
      </c>
      <c r="KA366">
        <v>23.990919999999999</v>
      </c>
      <c r="KB366" s="1">
        <v>2.4797179999999999E-4</v>
      </c>
      <c r="KC366">
        <v>0.19166939999999999</v>
      </c>
      <c r="KD366">
        <v>0.85421590000000003</v>
      </c>
      <c r="KE366">
        <v>23.53097</v>
      </c>
      <c r="KF366" s="1">
        <v>2.4010549999999999E-4</v>
      </c>
      <c r="KG366">
        <v>0.18558230000000001</v>
      </c>
      <c r="KH366">
        <v>0.85421190000000002</v>
      </c>
      <c r="KI366">
        <v>23.128589999999999</v>
      </c>
      <c r="KJ366" s="1">
        <v>2.3240660000000001E-4</v>
      </c>
      <c r="KK366">
        <v>0.17964250000000001</v>
      </c>
      <c r="KL366">
        <v>0.85416159999999997</v>
      </c>
      <c r="KM366">
        <v>23.401689999999999</v>
      </c>
      <c r="KN366" s="1">
        <v>2.2512819999999999E-4</v>
      </c>
      <c r="KO366">
        <v>0.1740322</v>
      </c>
      <c r="KP366">
        <v>0.85410070000000005</v>
      </c>
      <c r="KQ366">
        <v>23.92435</v>
      </c>
      <c r="KR366" s="1">
        <v>2.1829480000000001E-4</v>
      </c>
      <c r="KS366">
        <v>0.1687621</v>
      </c>
      <c r="KT366">
        <v>0.85401110000000002</v>
      </c>
      <c r="KU366">
        <v>24.53453</v>
      </c>
      <c r="KV366" s="1">
        <v>2.1174240000000001E-4</v>
      </c>
      <c r="KW366">
        <v>0.16372600000000001</v>
      </c>
      <c r="KX366">
        <v>0.85391379999999995</v>
      </c>
      <c r="KY366">
        <v>25.076270000000001</v>
      </c>
      <c r="KZ366" s="1">
        <v>2.052972E-4</v>
      </c>
      <c r="LA366">
        <v>0.1587694</v>
      </c>
      <c r="LB366">
        <v>0.85378759999999998</v>
      </c>
      <c r="LC366">
        <v>25.054870000000001</v>
      </c>
      <c r="LD366" s="1">
        <v>1.9902520000000001E-4</v>
      </c>
      <c r="LE366">
        <v>0.15394740000000001</v>
      </c>
      <c r="LF366">
        <v>0.85364819999999997</v>
      </c>
      <c r="LG366">
        <v>24.65324</v>
      </c>
      <c r="LH366" s="1">
        <v>1.9297730000000001E-4</v>
      </c>
      <c r="LI366">
        <v>0.14930089999999999</v>
      </c>
      <c r="LJ366">
        <v>0.85352899999999998</v>
      </c>
      <c r="LK366">
        <v>24.186170000000001</v>
      </c>
      <c r="LL366" s="1">
        <v>1.8722030000000001E-4</v>
      </c>
      <c r="LM366">
        <v>0.14487340000000001</v>
      </c>
      <c r="LN366">
        <v>0.85340590000000005</v>
      </c>
      <c r="LO366">
        <v>23.742439999999998</v>
      </c>
      <c r="LP366" s="1">
        <v>1.8170919999999999E-4</v>
      </c>
      <c r="LQ366">
        <v>0.14063339999999999</v>
      </c>
      <c r="LR366">
        <v>0.85336540000000005</v>
      </c>
      <c r="LS366">
        <v>24.077839999999998</v>
      </c>
      <c r="LT366" s="1">
        <v>1.7635599999999999E-4</v>
      </c>
      <c r="LU366">
        <v>0.1365063</v>
      </c>
      <c r="LV366">
        <v>0.85338720000000001</v>
      </c>
      <c r="LW366">
        <v>24.66488</v>
      </c>
      <c r="LX366" s="1">
        <v>1.7119910000000001E-4</v>
      </c>
      <c r="LY366">
        <v>0.1325142</v>
      </c>
      <c r="LZ366">
        <v>0.85340700000000003</v>
      </c>
      <c r="MA366">
        <v>25.35754</v>
      </c>
      <c r="MB366" s="1">
        <v>1.662155E-4</v>
      </c>
      <c r="MC366">
        <v>0.1286601</v>
      </c>
      <c r="MD366">
        <v>0.85341959999999994</v>
      </c>
      <c r="ME366">
        <v>26.025449999999999</v>
      </c>
      <c r="MF366" s="1">
        <v>1.61347E-4</v>
      </c>
      <c r="MG366">
        <v>0.1248935</v>
      </c>
      <c r="MH366">
        <v>0.85346259999999996</v>
      </c>
      <c r="MI366">
        <v>26.071020000000001</v>
      </c>
      <c r="MJ366" s="1">
        <v>1.567176E-4</v>
      </c>
      <c r="MK366">
        <v>0.1213104</v>
      </c>
      <c r="ML366">
        <v>0.85345070000000001</v>
      </c>
      <c r="MM366">
        <v>25.686029999999999</v>
      </c>
      <c r="MN366" s="1">
        <v>1.522556E-4</v>
      </c>
      <c r="MO366">
        <v>0.1178582</v>
      </c>
      <c r="MP366">
        <v>0.85343170000000002</v>
      </c>
      <c r="MQ366">
        <v>25.161950000000001</v>
      </c>
      <c r="MR366" s="1">
        <v>1.4795880000000001E-4</v>
      </c>
      <c r="MS366">
        <v>0.11453670000000001</v>
      </c>
      <c r="MT366">
        <v>0.8533887</v>
      </c>
      <c r="MU366">
        <v>24.576519999999999</v>
      </c>
      <c r="MV366" s="1">
        <v>1.438775E-4</v>
      </c>
      <c r="MW366">
        <v>0.11138290000000001</v>
      </c>
      <c r="MX366">
        <v>0.85330899999999998</v>
      </c>
      <c r="MY366">
        <v>24.239709999999999</v>
      </c>
      <c r="MZ366" s="1">
        <v>1.3999140000000001E-4</v>
      </c>
      <c r="NA366">
        <v>0.1083877</v>
      </c>
      <c r="NB366">
        <v>0.85323760000000004</v>
      </c>
      <c r="NC366">
        <v>24.366769999999999</v>
      </c>
      <c r="ND366" s="1">
        <v>1.3620989999999999E-4</v>
      </c>
      <c r="NE366">
        <v>0.1054721</v>
      </c>
      <c r="NF366">
        <v>0.85311079999999995</v>
      </c>
      <c r="NG366">
        <v>24.912089999999999</v>
      </c>
      <c r="NH366" s="1">
        <v>1.32538E-4</v>
      </c>
      <c r="NI366">
        <v>0.10264909999999999</v>
      </c>
      <c r="NJ366">
        <v>0.85302359999999999</v>
      </c>
      <c r="NK366">
        <v>25.094110000000001</v>
      </c>
      <c r="NL366" s="1">
        <v>1.2902080000000001E-4</v>
      </c>
      <c r="NM366">
        <v>9.9936399999999995E-2</v>
      </c>
      <c r="NN366">
        <v>0.85289079999999995</v>
      </c>
      <c r="NO366">
        <v>24.997599999999998</v>
      </c>
      <c r="NP366" s="1">
        <v>1.256761E-4</v>
      </c>
      <c r="NQ366" s="1">
        <v>9.7365320000000005E-2</v>
      </c>
      <c r="NR366">
        <v>0.85277619999999998</v>
      </c>
      <c r="NS366">
        <v>24.79992</v>
      </c>
      <c r="NT366" s="1">
        <v>1.2229290000000001E-4</v>
      </c>
      <c r="NU366">
        <v>9.4767100000000007E-2</v>
      </c>
      <c r="NV366">
        <v>0.85264899999999999</v>
      </c>
      <c r="NW366">
        <v>24.426169999999999</v>
      </c>
      <c r="NX366" s="1">
        <v>1.189468E-4</v>
      </c>
      <c r="NY366" s="1">
        <v>9.2188660000000006E-2</v>
      </c>
      <c r="NZ366">
        <v>0.85253060000000003</v>
      </c>
      <c r="OA366">
        <v>23.991070000000001</v>
      </c>
      <c r="OB366" s="1">
        <v>1.1566649999999999E-4</v>
      </c>
      <c r="OC366">
        <v>8.9663699999999999E-2</v>
      </c>
      <c r="OD366">
        <v>0.85236009999999995</v>
      </c>
      <c r="OE366">
        <v>24.168389999999999</v>
      </c>
      <c r="OF366" s="1">
        <v>1.124969E-4</v>
      </c>
      <c r="OG366">
        <v>8.7224899999999994E-2</v>
      </c>
      <c r="OH366">
        <v>0.85210889999999995</v>
      </c>
      <c r="OI366">
        <v>24.718789999999998</v>
      </c>
      <c r="OJ366" s="1">
        <v>1.094734E-4</v>
      </c>
      <c r="OK366" s="1">
        <v>8.4902989999999998E-2</v>
      </c>
    </row>
    <row r="367" spans="1:401" x14ac:dyDescent="0.35">
      <c r="A367">
        <v>376</v>
      </c>
      <c r="B367" t="s">
        <v>4</v>
      </c>
      <c r="C367" t="s">
        <v>364</v>
      </c>
      <c r="D367" t="s">
        <v>370</v>
      </c>
      <c r="E367">
        <v>705.42909999999995</v>
      </c>
      <c r="F367">
        <v>0.67482569999999997</v>
      </c>
      <c r="G367">
        <v>23.423200000000001</v>
      </c>
      <c r="H367">
        <v>0</v>
      </c>
      <c r="I367">
        <v>0</v>
      </c>
      <c r="J367">
        <v>0.67652460000000003</v>
      </c>
      <c r="K367">
        <v>23.19547</v>
      </c>
      <c r="L367">
        <v>0</v>
      </c>
      <c r="M367">
        <v>0</v>
      </c>
      <c r="N367">
        <v>0.6783962</v>
      </c>
      <c r="O367">
        <v>23.0108</v>
      </c>
      <c r="P367">
        <v>0</v>
      </c>
      <c r="Q367">
        <v>0</v>
      </c>
      <c r="R367">
        <v>0.6802319</v>
      </c>
      <c r="S367">
        <v>22.838000000000001</v>
      </c>
      <c r="T367">
        <v>0</v>
      </c>
      <c r="U367">
        <v>0</v>
      </c>
      <c r="V367">
        <v>0.68195170000000005</v>
      </c>
      <c r="W367">
        <v>22.90747</v>
      </c>
      <c r="X367">
        <v>0</v>
      </c>
      <c r="Y367">
        <v>0</v>
      </c>
      <c r="Z367">
        <v>0.68344400000000005</v>
      </c>
      <c r="AA367">
        <v>22.805409999999998</v>
      </c>
      <c r="AB367">
        <v>0</v>
      </c>
      <c r="AC367">
        <v>0</v>
      </c>
      <c r="AD367">
        <v>0.6847801</v>
      </c>
      <c r="AE367">
        <v>22.604369999999999</v>
      </c>
      <c r="AF367">
        <v>0</v>
      </c>
      <c r="AG367">
        <v>0</v>
      </c>
      <c r="AH367">
        <v>0.685944</v>
      </c>
      <c r="AI367">
        <v>22.463979999999999</v>
      </c>
      <c r="AJ367">
        <v>0</v>
      </c>
      <c r="AK367">
        <v>0</v>
      </c>
      <c r="AL367">
        <v>0.68697680000000005</v>
      </c>
      <c r="AM367">
        <v>22.341080000000002</v>
      </c>
      <c r="AN367">
        <v>0</v>
      </c>
      <c r="AO367">
        <v>0</v>
      </c>
      <c r="AP367">
        <v>0.68797030000000003</v>
      </c>
      <c r="AQ367">
        <v>22.74174</v>
      </c>
      <c r="AR367">
        <v>0</v>
      </c>
      <c r="AS367">
        <v>0</v>
      </c>
      <c r="AT367">
        <v>0.68889679999999998</v>
      </c>
      <c r="AU367">
        <v>23.37124</v>
      </c>
      <c r="AV367">
        <v>0</v>
      </c>
      <c r="AW367">
        <v>0</v>
      </c>
      <c r="AX367">
        <v>0.68974190000000002</v>
      </c>
      <c r="AY367">
        <v>23.76549</v>
      </c>
      <c r="AZ367">
        <v>0</v>
      </c>
      <c r="BA367">
        <v>0</v>
      </c>
      <c r="BB367">
        <v>0.69046549999999995</v>
      </c>
      <c r="BC367">
        <v>24.063400000000001</v>
      </c>
      <c r="BD367">
        <v>0</v>
      </c>
      <c r="BE367">
        <v>0</v>
      </c>
      <c r="BF367">
        <v>0.69106610000000002</v>
      </c>
      <c r="BG367">
        <v>23.873950000000001</v>
      </c>
      <c r="BH367">
        <v>0</v>
      </c>
      <c r="BI367">
        <v>0</v>
      </c>
      <c r="BJ367">
        <v>0.691608</v>
      </c>
      <c r="BK367">
        <v>23.265509999999999</v>
      </c>
      <c r="BL367">
        <v>0</v>
      </c>
      <c r="BM367">
        <v>0</v>
      </c>
      <c r="BN367">
        <v>0.69201860000000004</v>
      </c>
      <c r="BO367">
        <v>22.688220000000001</v>
      </c>
      <c r="BP367">
        <v>0</v>
      </c>
      <c r="BQ367">
        <v>0</v>
      </c>
      <c r="BR367">
        <v>0.69225349999999997</v>
      </c>
      <c r="BS367">
        <v>22.152329999999999</v>
      </c>
      <c r="BT367" s="1">
        <v>1.917078E-28</v>
      </c>
      <c r="BU367" s="1">
        <v>2.3719099999999999E-25</v>
      </c>
      <c r="BV367">
        <v>0.69221010000000005</v>
      </c>
      <c r="BW367">
        <v>22.166070000000001</v>
      </c>
      <c r="BX367" s="1">
        <v>2.931216E-21</v>
      </c>
      <c r="BY367" s="1">
        <v>3.6286649999999999E-18</v>
      </c>
      <c r="BZ367">
        <v>0.69195340000000005</v>
      </c>
      <c r="CA367">
        <v>22.566079999999999</v>
      </c>
      <c r="CB367" s="1">
        <v>3.4654370000000002E-13</v>
      </c>
      <c r="CC367" s="1">
        <v>2.6275300000000002E-10</v>
      </c>
      <c r="CD367">
        <v>0.69173130000000005</v>
      </c>
      <c r="CE367">
        <v>22.89292</v>
      </c>
      <c r="CF367" s="1">
        <v>4.4761880000000002E-9</v>
      </c>
      <c r="CG367" s="1">
        <v>3.5897009999999999E-6</v>
      </c>
      <c r="CH367">
        <v>0.69158180000000002</v>
      </c>
      <c r="CI367">
        <v>23.249890000000001</v>
      </c>
      <c r="CJ367" s="1">
        <v>3.9252799999999998E-6</v>
      </c>
      <c r="CK367" s="1">
        <v>3.3326749999999998E-3</v>
      </c>
      <c r="CL367">
        <v>0.6914979</v>
      </c>
      <c r="CM367">
        <v>23.22588</v>
      </c>
      <c r="CN367" s="1">
        <v>6.4297680000000002E-4</v>
      </c>
      <c r="CO367">
        <v>0.57763529999999996</v>
      </c>
      <c r="CP367">
        <v>0.69148949999999998</v>
      </c>
      <c r="CQ367">
        <v>22.741209999999999</v>
      </c>
      <c r="CR367" s="1">
        <v>3.0111720000000002E-2</v>
      </c>
      <c r="CS367">
        <v>28.559560000000001</v>
      </c>
      <c r="CT367">
        <v>0.69156039999999996</v>
      </c>
      <c r="CU367">
        <v>22.32469</v>
      </c>
      <c r="CV367">
        <v>0.51485840000000005</v>
      </c>
      <c r="CW367">
        <v>515.16330000000005</v>
      </c>
      <c r="CX367">
        <v>0.69156340000000005</v>
      </c>
      <c r="CY367">
        <v>22.034680000000002</v>
      </c>
      <c r="CZ367">
        <v>3.79129</v>
      </c>
      <c r="DA367">
        <v>4001.9409999999998</v>
      </c>
      <c r="DB367">
        <v>0.69137890000000002</v>
      </c>
      <c r="DC367">
        <v>22.424779999999998</v>
      </c>
      <c r="DD367">
        <v>13.596869999999999</v>
      </c>
      <c r="DE367">
        <v>15151.2</v>
      </c>
      <c r="DF367">
        <v>0.6911294</v>
      </c>
      <c r="DG367">
        <v>23.076129999999999</v>
      </c>
      <c r="DH367">
        <v>26.156490000000002</v>
      </c>
      <c r="DI367">
        <v>30794.84</v>
      </c>
      <c r="DJ367">
        <v>0.69096429999999998</v>
      </c>
      <c r="DK367">
        <v>23.67802</v>
      </c>
      <c r="DL367">
        <v>29.211020000000001</v>
      </c>
      <c r="DM367">
        <v>36364.86</v>
      </c>
      <c r="DN367">
        <v>0.69092750000000003</v>
      </c>
      <c r="DO367">
        <v>24.15757</v>
      </c>
      <c r="DP367">
        <v>20.55838</v>
      </c>
      <c r="DQ367">
        <v>27058.92</v>
      </c>
      <c r="DR367">
        <v>0.69125930000000002</v>
      </c>
      <c r="DS367">
        <v>23.921589999999998</v>
      </c>
      <c r="DT367">
        <v>9.3480229999999995</v>
      </c>
      <c r="DU367">
        <v>13148.15</v>
      </c>
      <c r="DV367">
        <v>0.69185790000000003</v>
      </c>
      <c r="DW367">
        <v>23.348389999999998</v>
      </c>
      <c r="DX367">
        <v>2.8504700000000001</v>
      </c>
      <c r="DY367">
        <v>4291.6670000000004</v>
      </c>
      <c r="DZ367">
        <v>0.69261410000000001</v>
      </c>
      <c r="EA367">
        <v>22.854009999999999</v>
      </c>
      <c r="EB367">
        <v>0.62325790000000003</v>
      </c>
      <c r="EC367">
        <v>1006.304</v>
      </c>
      <c r="ED367">
        <v>0.69351620000000003</v>
      </c>
      <c r="EE367">
        <v>22.454519999999999</v>
      </c>
      <c r="EF367">
        <v>0.1079719</v>
      </c>
      <c r="EG367">
        <v>184.26230000000001</v>
      </c>
      <c r="EH367">
        <v>0.6946156</v>
      </c>
      <c r="EI367">
        <v>22.7012</v>
      </c>
      <c r="EJ367" s="1">
        <v>1.877415E-2</v>
      </c>
      <c r="EK367">
        <v>31.77891</v>
      </c>
      <c r="EL367">
        <v>0.6958202</v>
      </c>
      <c r="EM367">
        <v>23.437270000000002</v>
      </c>
      <c r="EN367" s="1">
        <v>6.3370850000000001E-3</v>
      </c>
      <c r="EO367">
        <v>9.0584570000000006</v>
      </c>
      <c r="EP367">
        <v>0.69707300000000005</v>
      </c>
      <c r="EQ367">
        <v>24.198869999999999</v>
      </c>
      <c r="ER367" s="1">
        <v>4.2654169999999996E-3</v>
      </c>
      <c r="ES367">
        <v>5.5335979999999996</v>
      </c>
      <c r="ET367">
        <v>0.69836279999999995</v>
      </c>
      <c r="EU367">
        <v>24.766670000000001</v>
      </c>
      <c r="EV367" s="1">
        <v>3.4607380000000001E-3</v>
      </c>
      <c r="EW367">
        <v>4.3990660000000004</v>
      </c>
      <c r="EX367">
        <v>0.70614310000000002</v>
      </c>
      <c r="EY367">
        <v>24.67144</v>
      </c>
      <c r="EZ367" s="1">
        <v>2.920218E-3</v>
      </c>
      <c r="FA367">
        <v>3.6859570000000001</v>
      </c>
      <c r="FB367">
        <v>0.71709599999999996</v>
      </c>
      <c r="FC367">
        <v>24.118729999999999</v>
      </c>
      <c r="FD367" s="1">
        <v>2.4832159999999999E-3</v>
      </c>
      <c r="FE367">
        <v>3.1137549999999998</v>
      </c>
      <c r="FF367">
        <v>0.72882820000000004</v>
      </c>
      <c r="FG367">
        <v>23.569780000000002</v>
      </c>
      <c r="FH367" s="1">
        <v>2.1270629999999998E-3</v>
      </c>
      <c r="FI367">
        <v>2.6489029999999998</v>
      </c>
      <c r="FJ367">
        <v>0.74150570000000005</v>
      </c>
      <c r="FK367">
        <v>23.04063</v>
      </c>
      <c r="FL367" s="1">
        <v>1.8314760000000001E-3</v>
      </c>
      <c r="FM367">
        <v>2.2646899999999999</v>
      </c>
      <c r="FN367">
        <v>0.75439330000000004</v>
      </c>
      <c r="FO367">
        <v>23.19886</v>
      </c>
      <c r="FP367" s="1">
        <v>1.5904230000000001E-3</v>
      </c>
      <c r="FQ367">
        <v>1.951627</v>
      </c>
      <c r="FR367">
        <v>0.76762070000000004</v>
      </c>
      <c r="FS367">
        <v>23.69153</v>
      </c>
      <c r="FT367" s="1">
        <v>1.3931569999999999E-3</v>
      </c>
      <c r="FU367">
        <v>1.6966079999999999</v>
      </c>
      <c r="FV367">
        <v>0.78120429999999996</v>
      </c>
      <c r="FW367">
        <v>23.968810000000001</v>
      </c>
      <c r="FX367" s="1">
        <v>1.22905E-3</v>
      </c>
      <c r="FY367">
        <v>1.4856560000000001</v>
      </c>
      <c r="FZ367">
        <v>0.79525230000000002</v>
      </c>
      <c r="GA367">
        <v>24.219069999999999</v>
      </c>
      <c r="GB367" s="1">
        <v>1.0913209999999999E-3</v>
      </c>
      <c r="GC367">
        <v>1.30951</v>
      </c>
      <c r="GD367">
        <v>0.8094749</v>
      </c>
      <c r="GE367">
        <v>24.017250000000001</v>
      </c>
      <c r="GF367" s="1">
        <v>9.7518059999999996E-4</v>
      </c>
      <c r="GG367">
        <v>1.16174</v>
      </c>
      <c r="GH367">
        <v>0.82471720000000004</v>
      </c>
      <c r="GI367">
        <v>23.768719999999998</v>
      </c>
      <c r="GJ367" s="1">
        <v>8.7750220000000002E-4</v>
      </c>
      <c r="GK367">
        <v>1.037326</v>
      </c>
      <c r="GL367">
        <v>0.84113470000000001</v>
      </c>
      <c r="GM367">
        <v>23.496089999999999</v>
      </c>
      <c r="GN367" s="1">
        <v>7.9549099999999995E-4</v>
      </c>
      <c r="GO367">
        <v>0.93271479999999996</v>
      </c>
      <c r="GP367">
        <v>0.85832169999999997</v>
      </c>
      <c r="GQ367">
        <v>23.239239999999999</v>
      </c>
      <c r="GR367" s="1">
        <v>7.2629089999999997E-4</v>
      </c>
      <c r="GS367">
        <v>0.84460789999999997</v>
      </c>
      <c r="GT367">
        <v>0.87644200000000005</v>
      </c>
      <c r="GU367">
        <v>23.04045</v>
      </c>
      <c r="GV367" s="1">
        <v>6.6750830000000003E-4</v>
      </c>
      <c r="GW367">
        <v>0.76977839999999997</v>
      </c>
      <c r="GX367">
        <v>0.89511689999999999</v>
      </c>
      <c r="GY367">
        <v>23.339479999999998</v>
      </c>
      <c r="GZ367" s="1">
        <v>6.1706079999999995E-4</v>
      </c>
      <c r="HA367">
        <v>0.70577230000000002</v>
      </c>
      <c r="HB367">
        <v>0.91448680000000004</v>
      </c>
      <c r="HC367">
        <v>23.962530000000001</v>
      </c>
      <c r="HD367" s="1">
        <v>5.7374740000000002E-4</v>
      </c>
      <c r="HE367">
        <v>0.65076149999999999</v>
      </c>
      <c r="HF367">
        <v>0.93464630000000004</v>
      </c>
      <c r="HG367">
        <v>24.477</v>
      </c>
      <c r="HH367" s="1">
        <v>5.3632129999999997E-4</v>
      </c>
      <c r="HI367">
        <v>0.60329370000000004</v>
      </c>
      <c r="HJ367">
        <v>0.95547510000000002</v>
      </c>
      <c r="HK367">
        <v>24.507719999999999</v>
      </c>
      <c r="HL367" s="1">
        <v>5.0351279999999996E-4</v>
      </c>
      <c r="HM367">
        <v>0.56183780000000005</v>
      </c>
      <c r="HN367">
        <v>0.97731780000000001</v>
      </c>
      <c r="HO367">
        <v>24.061029999999999</v>
      </c>
      <c r="HP367" s="1">
        <v>4.7468849999999997E-4</v>
      </c>
      <c r="HQ367">
        <v>0.52536629999999995</v>
      </c>
      <c r="HR367">
        <v>0.99998469999999995</v>
      </c>
      <c r="HS367">
        <v>23.618919999999999</v>
      </c>
      <c r="HT367" s="1">
        <v>4.4918440000000002E-4</v>
      </c>
      <c r="HU367">
        <v>0.49311509999999997</v>
      </c>
      <c r="HV367">
        <v>1.023847</v>
      </c>
      <c r="HW367">
        <v>23.05348</v>
      </c>
      <c r="HX367" s="1">
        <v>4.2653219999999999E-4</v>
      </c>
      <c r="HY367">
        <v>0.46444419999999997</v>
      </c>
      <c r="HZ367">
        <v>1.0481940000000001</v>
      </c>
      <c r="IA367">
        <v>22.936150000000001</v>
      </c>
      <c r="IB367" s="1">
        <v>4.059534E-4</v>
      </c>
      <c r="IC367">
        <v>0.4386082</v>
      </c>
      <c r="ID367">
        <v>1.0723259999999999</v>
      </c>
      <c r="IE367">
        <v>23.264779999999998</v>
      </c>
      <c r="IF367" s="1">
        <v>3.871209E-4</v>
      </c>
      <c r="IG367">
        <v>0.41518270000000002</v>
      </c>
      <c r="IH367">
        <v>1.0964529999999999</v>
      </c>
      <c r="II367">
        <v>23.69595</v>
      </c>
      <c r="IJ367" s="1">
        <v>3.6999169999999998E-4</v>
      </c>
      <c r="IK367">
        <v>0.39396700000000001</v>
      </c>
      <c r="IL367">
        <v>1.1208720000000001</v>
      </c>
      <c r="IM367">
        <v>24.11721</v>
      </c>
      <c r="IN367" s="1">
        <v>3.5431980000000002E-4</v>
      </c>
      <c r="IO367">
        <v>0.37468309999999999</v>
      </c>
      <c r="IP367">
        <v>1.1451640000000001</v>
      </c>
      <c r="IQ367">
        <v>24.090969999999999</v>
      </c>
      <c r="IR367" s="1">
        <v>3.399233E-4</v>
      </c>
      <c r="IS367">
        <v>0.35717759999999998</v>
      </c>
      <c r="IT367">
        <v>1.146487</v>
      </c>
      <c r="IU367">
        <v>23.73978</v>
      </c>
      <c r="IV367" s="1">
        <v>3.2686420000000002E-4</v>
      </c>
      <c r="IW367">
        <v>0.34288780000000002</v>
      </c>
      <c r="IX367">
        <v>1.146517</v>
      </c>
      <c r="IY367">
        <v>23.358889999999999</v>
      </c>
      <c r="IZ367" s="1">
        <v>3.149742E-4</v>
      </c>
      <c r="JA367">
        <v>0.33015800000000001</v>
      </c>
      <c r="JB367">
        <v>1.1462509999999999</v>
      </c>
      <c r="JC367">
        <v>22.981819999999999</v>
      </c>
      <c r="JD367" s="1">
        <v>3.0392340000000002E-4</v>
      </c>
      <c r="JE367">
        <v>0.31846029999999997</v>
      </c>
      <c r="JF367">
        <v>1.1462239999999999</v>
      </c>
      <c r="JG367">
        <v>23.27797</v>
      </c>
      <c r="JH367" s="1">
        <v>2.934643E-4</v>
      </c>
      <c r="JI367">
        <v>0.30735649999999998</v>
      </c>
      <c r="JJ367">
        <v>1.1462829999999999</v>
      </c>
      <c r="JK367">
        <v>23.800979999999999</v>
      </c>
      <c r="JL367" s="1">
        <v>2.8347760000000001E-4</v>
      </c>
      <c r="JM367">
        <v>0.29675790000000002</v>
      </c>
      <c r="JN367">
        <v>1.1463559999999999</v>
      </c>
      <c r="JO367">
        <v>24.262</v>
      </c>
      <c r="JP367" s="1">
        <v>2.7402619999999998E-4</v>
      </c>
      <c r="JQ367">
        <v>0.28671380000000002</v>
      </c>
      <c r="JR367">
        <v>1.146469</v>
      </c>
      <c r="JS367">
        <v>24.554210000000001</v>
      </c>
      <c r="JT367" s="1">
        <v>2.6520770000000002E-4</v>
      </c>
      <c r="JU367">
        <v>0.27731169999999999</v>
      </c>
      <c r="JV367">
        <v>1.1465700000000001</v>
      </c>
      <c r="JW367">
        <v>24.490279999999998</v>
      </c>
      <c r="JX367" s="1">
        <v>2.5680130000000002E-4</v>
      </c>
      <c r="JY367">
        <v>0.26839469999999999</v>
      </c>
      <c r="JZ367">
        <v>1.1466510000000001</v>
      </c>
      <c r="KA367">
        <v>24.06287</v>
      </c>
      <c r="KB367" s="1">
        <v>2.4869040000000001E-4</v>
      </c>
      <c r="KC367">
        <v>0.25980049999999999</v>
      </c>
      <c r="KD367">
        <v>1.1466769999999999</v>
      </c>
      <c r="KE367">
        <v>23.613299999999999</v>
      </c>
      <c r="KF367" s="1">
        <v>2.4081020000000001E-4</v>
      </c>
      <c r="KG367">
        <v>0.25149310000000002</v>
      </c>
      <c r="KH367">
        <v>1.1465920000000001</v>
      </c>
      <c r="KI367">
        <v>23.210789999999999</v>
      </c>
      <c r="KJ367" s="1">
        <v>2.3308960000000001E-4</v>
      </c>
      <c r="KK367">
        <v>0.24336530000000001</v>
      </c>
      <c r="KL367">
        <v>1.1464460000000001</v>
      </c>
      <c r="KM367">
        <v>23.459689999999998</v>
      </c>
      <c r="KN367" s="1">
        <v>2.257703E-4</v>
      </c>
      <c r="KO367">
        <v>0.2356483</v>
      </c>
      <c r="KP367">
        <v>1.1462289999999999</v>
      </c>
      <c r="KQ367">
        <v>23.978719999999999</v>
      </c>
      <c r="KR367" s="1">
        <v>2.1889540000000001E-4</v>
      </c>
      <c r="KS367">
        <v>0.2284003</v>
      </c>
      <c r="KT367">
        <v>1.14601</v>
      </c>
      <c r="KU367">
        <v>24.57471</v>
      </c>
      <c r="KV367" s="1">
        <v>2.123289E-4</v>
      </c>
      <c r="KW367">
        <v>0.22150890000000001</v>
      </c>
      <c r="KX367">
        <v>1.1457619999999999</v>
      </c>
      <c r="KY367">
        <v>25.111619999999998</v>
      </c>
      <c r="KZ367" s="1">
        <v>2.0587129999999999E-4</v>
      </c>
      <c r="LA367">
        <v>0.21475040000000001</v>
      </c>
      <c r="LB367">
        <v>1.145473</v>
      </c>
      <c r="LC367">
        <v>25.105250000000002</v>
      </c>
      <c r="LD367" s="1">
        <v>1.9957650000000001E-4</v>
      </c>
      <c r="LE367">
        <v>0.20815520000000001</v>
      </c>
      <c r="LF367">
        <v>1.145187</v>
      </c>
      <c r="LG367">
        <v>24.714960000000001</v>
      </c>
      <c r="LH367" s="1">
        <v>1.935134E-4</v>
      </c>
      <c r="LI367">
        <v>0.2018105</v>
      </c>
      <c r="LJ367">
        <v>1.1448560000000001</v>
      </c>
      <c r="LK367">
        <v>24.268660000000001</v>
      </c>
      <c r="LL367" s="1">
        <v>1.877278E-4</v>
      </c>
      <c r="LM367">
        <v>0.195739</v>
      </c>
      <c r="LN367">
        <v>1.14459</v>
      </c>
      <c r="LO367">
        <v>23.841090000000001</v>
      </c>
      <c r="LP367" s="1">
        <v>1.821995E-4</v>
      </c>
      <c r="LQ367">
        <v>0.18994059999999999</v>
      </c>
      <c r="LR367">
        <v>1.1444190000000001</v>
      </c>
      <c r="LS367">
        <v>24.164739999999998</v>
      </c>
      <c r="LT367" s="1">
        <v>1.76837E-4</v>
      </c>
      <c r="LU367">
        <v>0.1843178</v>
      </c>
      <c r="LV367">
        <v>1.1443190000000001</v>
      </c>
      <c r="LW367">
        <v>24.738140000000001</v>
      </c>
      <c r="LX367" s="1">
        <v>1.716581E-4</v>
      </c>
      <c r="LY367">
        <v>0.1788662</v>
      </c>
      <c r="LZ367">
        <v>1.1442369999999999</v>
      </c>
      <c r="MA367">
        <v>25.40315</v>
      </c>
      <c r="MB367" s="1">
        <v>1.666618E-4</v>
      </c>
      <c r="MC367">
        <v>0.17361280000000001</v>
      </c>
      <c r="MD367">
        <v>1.1441570000000001</v>
      </c>
      <c r="ME367">
        <v>26.062999999999999</v>
      </c>
      <c r="MF367" s="1">
        <v>1.6177929999999999E-4</v>
      </c>
      <c r="MG367">
        <v>0.16848070000000001</v>
      </c>
      <c r="MH367">
        <v>1.144112</v>
      </c>
      <c r="MI367">
        <v>26.13137</v>
      </c>
      <c r="MJ367" s="1">
        <v>1.571322E-4</v>
      </c>
      <c r="MK367">
        <v>0.1635875</v>
      </c>
      <c r="ML367">
        <v>1.144026</v>
      </c>
      <c r="MM367">
        <v>25.762270000000001</v>
      </c>
      <c r="MN367" s="1">
        <v>1.52657E-4</v>
      </c>
      <c r="MO367">
        <v>0.15888569999999999</v>
      </c>
      <c r="MP367">
        <v>1.1438820000000001</v>
      </c>
      <c r="MQ367">
        <v>25.260680000000001</v>
      </c>
      <c r="MR367" s="1">
        <v>1.4834059999999999E-4</v>
      </c>
      <c r="MS367">
        <v>0.15434639999999999</v>
      </c>
      <c r="MT367">
        <v>1.1437409999999999</v>
      </c>
      <c r="MU367">
        <v>24.678159999999998</v>
      </c>
      <c r="MV367" s="1">
        <v>1.442382E-4</v>
      </c>
      <c r="MW367">
        <v>0.15003179999999999</v>
      </c>
      <c r="MX367">
        <v>1.143561</v>
      </c>
      <c r="MY367">
        <v>24.319420000000001</v>
      </c>
      <c r="MZ367" s="1">
        <v>1.4033780000000001E-4</v>
      </c>
      <c r="NA367">
        <v>0.14594679999999999</v>
      </c>
      <c r="NB367">
        <v>1.1433500000000001</v>
      </c>
      <c r="NC367">
        <v>24.42051</v>
      </c>
      <c r="ND367" s="1">
        <v>1.365494E-4</v>
      </c>
      <c r="NE367">
        <v>0.1419849</v>
      </c>
      <c r="NF367">
        <v>1.1430480000000001</v>
      </c>
      <c r="NG367">
        <v>24.95757</v>
      </c>
      <c r="NH367" s="1">
        <v>1.3286130000000001E-4</v>
      </c>
      <c r="NI367">
        <v>0.13813420000000001</v>
      </c>
      <c r="NJ367">
        <v>1.1428149999999999</v>
      </c>
      <c r="NK367">
        <v>25.138850000000001</v>
      </c>
      <c r="NL367" s="1">
        <v>1.293264E-4</v>
      </c>
      <c r="NM367">
        <v>0.1344321</v>
      </c>
      <c r="NN367">
        <v>1.142555</v>
      </c>
      <c r="NO367">
        <v>25.029910000000001</v>
      </c>
      <c r="NP367" s="1">
        <v>1.2597840000000001E-4</v>
      </c>
      <c r="NQ367">
        <v>0.13093730000000001</v>
      </c>
      <c r="NR367">
        <v>1.1422639999999999</v>
      </c>
      <c r="NS367">
        <v>24.845020000000002</v>
      </c>
      <c r="NT367" s="1">
        <v>1.2259860000000001E-4</v>
      </c>
      <c r="NU367">
        <v>0.12743189999999999</v>
      </c>
      <c r="NV367">
        <v>1.1419900000000001</v>
      </c>
      <c r="NW367">
        <v>24.500530000000001</v>
      </c>
      <c r="NX367" s="1">
        <v>1.1924760000000001E-4</v>
      </c>
      <c r="NY367">
        <v>0.1239392</v>
      </c>
      <c r="NZ367">
        <v>1.1416869999999999</v>
      </c>
      <c r="OA367">
        <v>24.07339</v>
      </c>
      <c r="OB367" s="1">
        <v>1.159595E-4</v>
      </c>
      <c r="OC367">
        <v>0.1205107</v>
      </c>
      <c r="OD367">
        <v>1.141402</v>
      </c>
      <c r="OE367">
        <v>24.233250000000002</v>
      </c>
      <c r="OF367" s="1">
        <v>1.1277369999999999E-4</v>
      </c>
      <c r="OG367">
        <v>0.1171886</v>
      </c>
      <c r="OH367">
        <v>1.1411119999999999</v>
      </c>
      <c r="OI367">
        <v>24.77664</v>
      </c>
      <c r="OJ367" s="1">
        <v>1.09739E-4</v>
      </c>
      <c r="OK367">
        <v>0.1140148</v>
      </c>
    </row>
    <row r="368" spans="1:401" x14ac:dyDescent="0.35">
      <c r="A368">
        <v>377</v>
      </c>
      <c r="B368" t="s">
        <v>4</v>
      </c>
      <c r="C368" t="s">
        <v>364</v>
      </c>
      <c r="D368" t="s">
        <v>371</v>
      </c>
      <c r="E368">
        <v>612.70889999999997</v>
      </c>
      <c r="F368">
        <v>0.39508490000000002</v>
      </c>
      <c r="G368">
        <v>23.47898</v>
      </c>
      <c r="H368">
        <v>0</v>
      </c>
      <c r="I368">
        <v>0</v>
      </c>
      <c r="J368">
        <v>0.39531650000000002</v>
      </c>
      <c r="K368">
        <v>23.23414</v>
      </c>
      <c r="L368">
        <v>0</v>
      </c>
      <c r="M368">
        <v>0</v>
      </c>
      <c r="N368">
        <v>0.39573390000000003</v>
      </c>
      <c r="O368">
        <v>23.043399999999998</v>
      </c>
      <c r="P368">
        <v>0</v>
      </c>
      <c r="Q368">
        <v>0</v>
      </c>
      <c r="R368">
        <v>0.39619409999999999</v>
      </c>
      <c r="S368">
        <v>22.860410000000002</v>
      </c>
      <c r="T368">
        <v>0</v>
      </c>
      <c r="U368">
        <v>0</v>
      </c>
      <c r="V368">
        <v>0.39670260000000002</v>
      </c>
      <c r="W368">
        <v>22.919409999999999</v>
      </c>
      <c r="X368">
        <v>0</v>
      </c>
      <c r="Y368">
        <v>0</v>
      </c>
      <c r="Z368">
        <v>0.39711669999999999</v>
      </c>
      <c r="AA368">
        <v>22.833100000000002</v>
      </c>
      <c r="AB368">
        <v>0</v>
      </c>
      <c r="AC368">
        <v>0</v>
      </c>
      <c r="AD368">
        <v>0.39751039999999999</v>
      </c>
      <c r="AE368">
        <v>22.63627</v>
      </c>
      <c r="AF368">
        <v>0</v>
      </c>
      <c r="AG368">
        <v>0</v>
      </c>
      <c r="AH368">
        <v>0.39783790000000002</v>
      </c>
      <c r="AI368">
        <v>22.49579</v>
      </c>
      <c r="AJ368">
        <v>0</v>
      </c>
      <c r="AK368">
        <v>0</v>
      </c>
      <c r="AL368">
        <v>0.39813579999999998</v>
      </c>
      <c r="AM368">
        <v>22.376370000000001</v>
      </c>
      <c r="AN368">
        <v>0</v>
      </c>
      <c r="AO368">
        <v>0</v>
      </c>
      <c r="AP368">
        <v>0.39844980000000002</v>
      </c>
      <c r="AQ368">
        <v>22.756239999999998</v>
      </c>
      <c r="AR368">
        <v>0</v>
      </c>
      <c r="AS368">
        <v>0</v>
      </c>
      <c r="AT368">
        <v>0.39877010000000002</v>
      </c>
      <c r="AU368">
        <v>23.388829999999999</v>
      </c>
      <c r="AV368">
        <v>0</v>
      </c>
      <c r="AW368">
        <v>0</v>
      </c>
      <c r="AX368">
        <v>0.39906970000000003</v>
      </c>
      <c r="AY368">
        <v>23.793530000000001</v>
      </c>
      <c r="AZ368">
        <v>0</v>
      </c>
      <c r="BA368">
        <v>0</v>
      </c>
      <c r="BB368">
        <v>0.39936339999999998</v>
      </c>
      <c r="BC368">
        <v>24.09685</v>
      </c>
      <c r="BD368">
        <v>0</v>
      </c>
      <c r="BE368">
        <v>0</v>
      </c>
      <c r="BF368">
        <v>0.39959830000000002</v>
      </c>
      <c r="BG368">
        <v>23.943079999999998</v>
      </c>
      <c r="BH368">
        <v>0</v>
      </c>
      <c r="BI368">
        <v>0</v>
      </c>
      <c r="BJ368">
        <v>0.39982970000000001</v>
      </c>
      <c r="BK368">
        <v>23.355540000000001</v>
      </c>
      <c r="BL368">
        <v>0</v>
      </c>
      <c r="BM368">
        <v>0</v>
      </c>
      <c r="BN368">
        <v>0.4000068</v>
      </c>
      <c r="BO368">
        <v>22.776869999999999</v>
      </c>
      <c r="BP368">
        <v>0</v>
      </c>
      <c r="BQ368">
        <v>0</v>
      </c>
      <c r="BR368">
        <v>0.40010519999999999</v>
      </c>
      <c r="BS368">
        <v>22.237380000000002</v>
      </c>
      <c r="BT368" s="1">
        <v>4.469624E-29</v>
      </c>
      <c r="BU368" s="1">
        <v>6.2120939999999996E-26</v>
      </c>
      <c r="BV368">
        <v>0.4000145</v>
      </c>
      <c r="BW368">
        <v>22.210190000000001</v>
      </c>
      <c r="BX368" s="1">
        <v>6.6211969999999999E-22</v>
      </c>
      <c r="BY368" s="1">
        <v>9.2073979999999991E-19</v>
      </c>
      <c r="BZ368">
        <v>0.39977299999999999</v>
      </c>
      <c r="CA368">
        <v>22.586980000000001</v>
      </c>
      <c r="CB368" s="1">
        <v>7.2777360000000002E-14</v>
      </c>
      <c r="CC368" s="1">
        <v>9.7428839999999996E-11</v>
      </c>
      <c r="CD368">
        <v>0.39947769999999999</v>
      </c>
      <c r="CE368">
        <v>22.920310000000001</v>
      </c>
      <c r="CF368" s="1">
        <v>1.5799240000000001E-9</v>
      </c>
      <c r="CG368" s="1">
        <v>1.7955490000000001E-6</v>
      </c>
      <c r="CH368">
        <v>0.39918039999999999</v>
      </c>
      <c r="CI368">
        <v>23.26455</v>
      </c>
      <c r="CJ368" s="1">
        <v>1.7312419999999999E-6</v>
      </c>
      <c r="CK368" s="1">
        <v>1.951372E-3</v>
      </c>
      <c r="CL368">
        <v>0.39888770000000001</v>
      </c>
      <c r="CM368">
        <v>23.27664</v>
      </c>
      <c r="CN368" s="1">
        <v>3.3328410000000002E-4</v>
      </c>
      <c r="CO368">
        <v>0.38229570000000002</v>
      </c>
      <c r="CP368">
        <v>0.39859909999999998</v>
      </c>
      <c r="CQ368">
        <v>22.80716</v>
      </c>
      <c r="CR368">
        <v>1.7827300000000001E-2</v>
      </c>
      <c r="CS368">
        <v>20.984020000000001</v>
      </c>
      <c r="CT368">
        <v>0.39833600000000002</v>
      </c>
      <c r="CU368">
        <v>22.381430000000002</v>
      </c>
      <c r="CV368">
        <v>0.34293590000000002</v>
      </c>
      <c r="CW368">
        <v>416.04849999999999</v>
      </c>
      <c r="CX368">
        <v>0.3980167</v>
      </c>
      <c r="CY368">
        <v>22.086259999999999</v>
      </c>
      <c r="CZ368">
        <v>2.815337</v>
      </c>
      <c r="DA368">
        <v>3529.692</v>
      </c>
      <c r="DB368">
        <v>0.39754440000000002</v>
      </c>
      <c r="DC368">
        <v>22.44022</v>
      </c>
      <c r="DD368">
        <v>11.19448</v>
      </c>
      <c r="DE368">
        <v>14531.83</v>
      </c>
      <c r="DF368">
        <v>0.39696989999999999</v>
      </c>
      <c r="DG368">
        <v>23.087</v>
      </c>
      <c r="DH368">
        <v>23.792090000000002</v>
      </c>
      <c r="DI368">
        <v>32020.87</v>
      </c>
      <c r="DJ368">
        <v>0.39636169999999998</v>
      </c>
      <c r="DK368">
        <v>23.69218</v>
      </c>
      <c r="DL368">
        <v>29.280059999999999</v>
      </c>
      <c r="DM368">
        <v>40933.769999999997</v>
      </c>
      <c r="DN368">
        <v>0.39577109999999999</v>
      </c>
      <c r="DO368">
        <v>24.177479999999999</v>
      </c>
      <c r="DP368">
        <v>22.649920000000002</v>
      </c>
      <c r="DQ368">
        <v>32766.83</v>
      </c>
      <c r="DR368">
        <v>0.39535009999999998</v>
      </c>
      <c r="DS368">
        <v>23.985379999999999</v>
      </c>
      <c r="DT368">
        <v>11.491540000000001</v>
      </c>
      <c r="DU368">
        <v>17297.37</v>
      </c>
      <c r="DV368">
        <v>0.39495809999999998</v>
      </c>
      <c r="DW368">
        <v>23.41046</v>
      </c>
      <c r="DX368">
        <v>3.908938</v>
      </c>
      <c r="DY368">
        <v>6121.7070000000003</v>
      </c>
      <c r="DZ368">
        <v>0.39464310000000002</v>
      </c>
      <c r="EA368">
        <v>22.911429999999999</v>
      </c>
      <c r="EB368">
        <v>0.95355350000000005</v>
      </c>
      <c r="EC368">
        <v>1550.6320000000001</v>
      </c>
      <c r="ED368">
        <v>0.39436690000000002</v>
      </c>
      <c r="EE368">
        <v>22.504110000000001</v>
      </c>
      <c r="EF368">
        <v>0.1799164</v>
      </c>
      <c r="EG368">
        <v>301.53160000000003</v>
      </c>
      <c r="EH368">
        <v>0.39415020000000001</v>
      </c>
      <c r="EI368">
        <v>22.70384</v>
      </c>
      <c r="EJ368" s="1">
        <v>3.0991609999999999E-2</v>
      </c>
      <c r="EK368">
        <v>52.223179999999999</v>
      </c>
      <c r="EL368">
        <v>0.39394839999999998</v>
      </c>
      <c r="EM368">
        <v>23.425139999999999</v>
      </c>
      <c r="EN368" s="1">
        <v>8.0580449999999998E-3</v>
      </c>
      <c r="EO368">
        <v>12.60788</v>
      </c>
      <c r="EP368">
        <v>0.39378570000000002</v>
      </c>
      <c r="EQ368">
        <v>24.191549999999999</v>
      </c>
      <c r="ER368" s="1">
        <v>4.6048629999999998E-3</v>
      </c>
      <c r="ES368">
        <v>6.7301489999999999</v>
      </c>
      <c r="ET368">
        <v>0.39360119999999998</v>
      </c>
      <c r="EU368">
        <v>24.770409999999998</v>
      </c>
      <c r="EV368" s="1">
        <v>3.6074499999999999E-3</v>
      </c>
      <c r="EW368">
        <v>5.189724</v>
      </c>
      <c r="EX368">
        <v>0.39336409999999999</v>
      </c>
      <c r="EY368">
        <v>24.71827</v>
      </c>
      <c r="EZ368" s="1">
        <v>3.0271439999999998E-3</v>
      </c>
      <c r="FA368">
        <v>4.345675</v>
      </c>
      <c r="FB368">
        <v>0.39316060000000003</v>
      </c>
      <c r="FC368">
        <v>24.18159</v>
      </c>
      <c r="FD368" s="1">
        <v>2.569872E-3</v>
      </c>
      <c r="FE368">
        <v>3.6901989999999998</v>
      </c>
      <c r="FF368">
        <v>0.39299030000000001</v>
      </c>
      <c r="FG368">
        <v>23.637219999999999</v>
      </c>
      <c r="FH368" s="1">
        <v>2.1979569999999999E-3</v>
      </c>
      <c r="FI368">
        <v>3.156933</v>
      </c>
      <c r="FJ368">
        <v>0.39300069999999998</v>
      </c>
      <c r="FK368">
        <v>23.11515</v>
      </c>
      <c r="FL368" s="1">
        <v>1.8906979999999999E-3</v>
      </c>
      <c r="FM368">
        <v>2.715916</v>
      </c>
      <c r="FN368">
        <v>0.39305319999999999</v>
      </c>
      <c r="FO368">
        <v>23.224460000000001</v>
      </c>
      <c r="FP368" s="1">
        <v>1.63876E-3</v>
      </c>
      <c r="FQ368">
        <v>2.3531650000000002</v>
      </c>
      <c r="FR368">
        <v>0.39313439999999999</v>
      </c>
      <c r="FS368">
        <v>23.708269999999999</v>
      </c>
      <c r="FT368" s="1">
        <v>1.4330409999999999E-3</v>
      </c>
      <c r="FU368">
        <v>2.0568580000000001</v>
      </c>
      <c r="FV368">
        <v>0.39321899999999999</v>
      </c>
      <c r="FW368">
        <v>23.98394</v>
      </c>
      <c r="FX368" s="1">
        <v>1.262333E-3</v>
      </c>
      <c r="FY368">
        <v>1.811232</v>
      </c>
      <c r="FZ368">
        <v>0.39325880000000002</v>
      </c>
      <c r="GA368">
        <v>24.224039999999999</v>
      </c>
      <c r="GB368" s="1">
        <v>1.11933E-3</v>
      </c>
      <c r="GC368">
        <v>1.6057429999999999</v>
      </c>
      <c r="GD368">
        <v>0.39329510000000001</v>
      </c>
      <c r="GE368">
        <v>24.050999999999998</v>
      </c>
      <c r="GF368" s="1">
        <v>9.9886430000000002E-4</v>
      </c>
      <c r="GG368">
        <v>1.4326950000000001</v>
      </c>
      <c r="GH368">
        <v>0.39342939999999998</v>
      </c>
      <c r="GI368">
        <v>23.816500000000001</v>
      </c>
      <c r="GJ368" s="1">
        <v>8.9744230000000003E-4</v>
      </c>
      <c r="GK368">
        <v>1.286594</v>
      </c>
      <c r="GL368">
        <v>0.39361879999999999</v>
      </c>
      <c r="GM368">
        <v>23.551369999999999</v>
      </c>
      <c r="GN368" s="1">
        <v>8.1226650000000003E-4</v>
      </c>
      <c r="GO368">
        <v>1.1636839999999999</v>
      </c>
      <c r="GP368">
        <v>0.3938295</v>
      </c>
      <c r="GQ368">
        <v>23.290420000000001</v>
      </c>
      <c r="GR368" s="1">
        <v>7.4050139999999999E-4</v>
      </c>
      <c r="GS368">
        <v>1.0601929999999999</v>
      </c>
      <c r="GT368">
        <v>0.3940823</v>
      </c>
      <c r="GU368">
        <v>23.07301</v>
      </c>
      <c r="GV368" s="1">
        <v>6.7963469999999995E-4</v>
      </c>
      <c r="GW368">
        <v>0.97235709999999997</v>
      </c>
      <c r="GX368">
        <v>0.39432840000000002</v>
      </c>
      <c r="GY368">
        <v>23.337689999999998</v>
      </c>
      <c r="GZ368" s="1">
        <v>6.2750600000000001E-4</v>
      </c>
      <c r="HA368">
        <v>0.8971943</v>
      </c>
      <c r="HB368">
        <v>0.39459610000000001</v>
      </c>
      <c r="HC368">
        <v>23.962630000000001</v>
      </c>
      <c r="HD368" s="1">
        <v>5.8270529999999998E-4</v>
      </c>
      <c r="HE368">
        <v>0.832511</v>
      </c>
      <c r="HF368">
        <v>0.39487040000000001</v>
      </c>
      <c r="HG368">
        <v>24.502849999999999</v>
      </c>
      <c r="HH368" s="1">
        <v>5.4408720000000002E-4</v>
      </c>
      <c r="HI368">
        <v>0.77681259999999996</v>
      </c>
      <c r="HJ368">
        <v>0.39511859999999999</v>
      </c>
      <c r="HK368">
        <v>24.548310000000001</v>
      </c>
      <c r="HL368" s="1">
        <v>5.1035890000000002E-4</v>
      </c>
      <c r="HM368">
        <v>0.7282653</v>
      </c>
      <c r="HN368">
        <v>0.39536650000000001</v>
      </c>
      <c r="HO368">
        <v>24.104089999999999</v>
      </c>
      <c r="HP368" s="1">
        <v>4.8071509999999997E-4</v>
      </c>
      <c r="HQ368">
        <v>0.68557469999999998</v>
      </c>
      <c r="HR368">
        <v>0.3956324</v>
      </c>
      <c r="HS368">
        <v>23.677299999999999</v>
      </c>
      <c r="HT368" s="1">
        <v>4.5451520000000002E-4</v>
      </c>
      <c r="HU368">
        <v>0.64786109999999997</v>
      </c>
      <c r="HV368">
        <v>0.39590419999999998</v>
      </c>
      <c r="HW368">
        <v>23.13757</v>
      </c>
      <c r="HX368" s="1">
        <v>4.3130920000000001E-4</v>
      </c>
      <c r="HY368">
        <v>0.61445419999999995</v>
      </c>
      <c r="HZ368">
        <v>0.3961131</v>
      </c>
      <c r="IA368">
        <v>22.995080000000002</v>
      </c>
      <c r="IB368" s="1">
        <v>4.1032759999999998E-4</v>
      </c>
      <c r="IC368">
        <v>0.58441690000000002</v>
      </c>
      <c r="ID368">
        <v>0.39628799999999997</v>
      </c>
      <c r="IE368">
        <v>23.29898</v>
      </c>
      <c r="IF368" s="1">
        <v>3.9112439999999999E-4</v>
      </c>
      <c r="IG368">
        <v>0.55696489999999998</v>
      </c>
      <c r="IH368">
        <v>0.39647779999999999</v>
      </c>
      <c r="II368">
        <v>23.714410000000001</v>
      </c>
      <c r="IJ368" s="1">
        <v>3.7363609999999998E-4</v>
      </c>
      <c r="IK368">
        <v>0.53191080000000002</v>
      </c>
      <c r="IL368">
        <v>0.39663019999999999</v>
      </c>
      <c r="IM368">
        <v>24.121449999999999</v>
      </c>
      <c r="IN368" s="1">
        <v>3.5765280000000003E-4</v>
      </c>
      <c r="IO368">
        <v>0.50907899999999995</v>
      </c>
      <c r="IP368">
        <v>0.39632719999999999</v>
      </c>
      <c r="IQ368">
        <v>24.119</v>
      </c>
      <c r="IR368" s="1">
        <v>3.4270269999999998E-4</v>
      </c>
      <c r="IS368">
        <v>0.48827959999999998</v>
      </c>
      <c r="IT368">
        <v>0.3969954</v>
      </c>
      <c r="IU368">
        <v>23.793810000000001</v>
      </c>
      <c r="IV368" s="1">
        <v>3.2949690000000001E-4</v>
      </c>
      <c r="IW368">
        <v>0.46887679999999998</v>
      </c>
      <c r="IX368">
        <v>0.39725880000000002</v>
      </c>
      <c r="IY368">
        <v>23.43122</v>
      </c>
      <c r="IZ368" s="1">
        <v>3.1734580000000002E-4</v>
      </c>
      <c r="JA368">
        <v>0.45134150000000001</v>
      </c>
      <c r="JB368">
        <v>0.39740880000000001</v>
      </c>
      <c r="JC368">
        <v>23.059809999999999</v>
      </c>
      <c r="JD368" s="1">
        <v>3.0611979999999999E-4</v>
      </c>
      <c r="JE368">
        <v>0.43529449999999997</v>
      </c>
      <c r="JF368">
        <v>0.3976404</v>
      </c>
      <c r="JG368">
        <v>23.326260000000001</v>
      </c>
      <c r="JH368" s="1">
        <v>2.9556880000000002E-4</v>
      </c>
      <c r="JI368">
        <v>0.4201549</v>
      </c>
      <c r="JJ368">
        <v>0.39785510000000002</v>
      </c>
      <c r="JK368">
        <v>23.83756</v>
      </c>
      <c r="JL368" s="1">
        <v>2.8548560000000002E-4</v>
      </c>
      <c r="JM368">
        <v>0.4057056</v>
      </c>
      <c r="JN368">
        <v>0.39809539999999999</v>
      </c>
      <c r="JO368">
        <v>24.288599999999999</v>
      </c>
      <c r="JP368" s="1">
        <v>2.7592540000000003E-4</v>
      </c>
      <c r="JQ368">
        <v>0.39197700000000002</v>
      </c>
      <c r="JR368">
        <v>0.39833360000000001</v>
      </c>
      <c r="JS368">
        <v>24.58295</v>
      </c>
      <c r="JT368" s="1">
        <v>2.6698260000000001E-4</v>
      </c>
      <c r="JU368">
        <v>0.37910460000000001</v>
      </c>
      <c r="JV368">
        <v>0.39856560000000002</v>
      </c>
      <c r="JW368">
        <v>24.535990000000002</v>
      </c>
      <c r="JX368" s="1">
        <v>2.584989E-4</v>
      </c>
      <c r="JY368">
        <v>0.36693439999999999</v>
      </c>
      <c r="JZ368">
        <v>0.3987947</v>
      </c>
      <c r="KA368">
        <v>24.128920000000001</v>
      </c>
      <c r="KB368" s="1">
        <v>2.5033729999999999E-4</v>
      </c>
      <c r="KC368">
        <v>0.35522880000000001</v>
      </c>
      <c r="KD368">
        <v>0.39896579999999998</v>
      </c>
      <c r="KE368">
        <v>23.689080000000001</v>
      </c>
      <c r="KF368" s="1">
        <v>2.4241310000000001E-4</v>
      </c>
      <c r="KG368">
        <v>0.34391490000000002</v>
      </c>
      <c r="KH368">
        <v>0.39914909999999998</v>
      </c>
      <c r="KI368">
        <v>23.28735</v>
      </c>
      <c r="KJ368" s="1">
        <v>2.346552E-4</v>
      </c>
      <c r="KK368">
        <v>0.33285629999999999</v>
      </c>
      <c r="KL368">
        <v>0.39929120000000001</v>
      </c>
      <c r="KM368">
        <v>23.50938</v>
      </c>
      <c r="KN368" s="1">
        <v>2.272446E-4</v>
      </c>
      <c r="KO368">
        <v>0.32228689999999999</v>
      </c>
      <c r="KP368">
        <v>0.39939960000000002</v>
      </c>
      <c r="KQ368">
        <v>24.023800000000001</v>
      </c>
      <c r="KR368" s="1">
        <v>2.2027200000000001E-4</v>
      </c>
      <c r="KS368">
        <v>0.31235020000000002</v>
      </c>
      <c r="KT368">
        <v>0.39952490000000002</v>
      </c>
      <c r="KU368">
        <v>24.607690000000002</v>
      </c>
      <c r="KV368" s="1">
        <v>2.1366049999999999E-4</v>
      </c>
      <c r="KW368">
        <v>0.3029462</v>
      </c>
      <c r="KX368">
        <v>0.39962170000000002</v>
      </c>
      <c r="KY368">
        <v>25.13955</v>
      </c>
      <c r="KZ368" s="1">
        <v>2.0717230000000001E-4</v>
      </c>
      <c r="LA368">
        <v>0.29374620000000001</v>
      </c>
      <c r="LB368">
        <v>0.39972449999999998</v>
      </c>
      <c r="LC368">
        <v>25.15014</v>
      </c>
      <c r="LD368" s="1">
        <v>2.0083500000000001E-4</v>
      </c>
      <c r="LE368">
        <v>0.28476230000000002</v>
      </c>
      <c r="LF368">
        <v>0.3998082</v>
      </c>
      <c r="LG368">
        <v>24.77169</v>
      </c>
      <c r="LH368" s="1">
        <v>1.9473029999999999E-4</v>
      </c>
      <c r="LI368">
        <v>0.27610249999999997</v>
      </c>
      <c r="LJ368">
        <v>0.39990249999999999</v>
      </c>
      <c r="LK368">
        <v>24.343299999999999</v>
      </c>
      <c r="LL368" s="1">
        <v>1.8888100000000001E-4</v>
      </c>
      <c r="LM368">
        <v>0.26779449999999999</v>
      </c>
      <c r="LN368">
        <v>0.4000012</v>
      </c>
      <c r="LO368">
        <v>23.930140000000002</v>
      </c>
      <c r="LP368" s="1">
        <v>1.8330700000000001E-4</v>
      </c>
      <c r="LQ368">
        <v>0.25988129999999998</v>
      </c>
      <c r="LR368">
        <v>0.40013359999999998</v>
      </c>
      <c r="LS368">
        <v>24.237950000000001</v>
      </c>
      <c r="LT368" s="1">
        <v>1.7792090000000001E-4</v>
      </c>
      <c r="LU368">
        <v>0.25222260000000002</v>
      </c>
      <c r="LV368">
        <v>0.40028029999999998</v>
      </c>
      <c r="LW368">
        <v>24.800640000000001</v>
      </c>
      <c r="LX368" s="1">
        <v>1.7270179999999999E-4</v>
      </c>
      <c r="LY368">
        <v>0.24478639999999999</v>
      </c>
      <c r="LZ368">
        <v>0.40042929999999999</v>
      </c>
      <c r="MA368">
        <v>25.441279999999999</v>
      </c>
      <c r="MB368" s="1">
        <v>1.6767320000000001E-4</v>
      </c>
      <c r="MC368">
        <v>0.23762150000000001</v>
      </c>
      <c r="MD368">
        <v>0.40059260000000002</v>
      </c>
      <c r="ME368">
        <v>26.09243</v>
      </c>
      <c r="MF368" s="1">
        <v>1.627674E-4</v>
      </c>
      <c r="MG368">
        <v>0.23063220000000001</v>
      </c>
      <c r="MH368">
        <v>0.40074019999999999</v>
      </c>
      <c r="MI368">
        <v>26.182680000000001</v>
      </c>
      <c r="MJ368" s="1">
        <v>1.5807150000000001E-4</v>
      </c>
      <c r="MK368">
        <v>0.22393150000000001</v>
      </c>
      <c r="ML368">
        <v>0.400868</v>
      </c>
      <c r="MM368">
        <v>25.831689999999998</v>
      </c>
      <c r="MN368" s="1">
        <v>1.5356469999999999E-4</v>
      </c>
      <c r="MO368">
        <v>0.2175127</v>
      </c>
      <c r="MP368">
        <v>0.4010127</v>
      </c>
      <c r="MQ368">
        <v>25.350619999999999</v>
      </c>
      <c r="MR368" s="1">
        <v>1.492101E-4</v>
      </c>
      <c r="MS368">
        <v>0.2113052</v>
      </c>
      <c r="MT368">
        <v>0.40113850000000001</v>
      </c>
      <c r="MU368">
        <v>24.77413</v>
      </c>
      <c r="MV368" s="1">
        <v>1.4506069999999999E-4</v>
      </c>
      <c r="MW368">
        <v>0.20539579999999999</v>
      </c>
      <c r="MX368">
        <v>0.40122269999999999</v>
      </c>
      <c r="MY368">
        <v>24.396360000000001</v>
      </c>
      <c r="MZ368" s="1">
        <v>1.411199E-4</v>
      </c>
      <c r="NA368">
        <v>0.1998007</v>
      </c>
      <c r="NB368">
        <v>0.40132139999999999</v>
      </c>
      <c r="NC368">
        <v>24.47026</v>
      </c>
      <c r="ND368" s="1">
        <v>1.3731219999999999E-4</v>
      </c>
      <c r="NE368">
        <v>0.1943975</v>
      </c>
      <c r="NF368">
        <v>0.4014007</v>
      </c>
      <c r="NG368">
        <v>24.995560000000001</v>
      </c>
      <c r="NH368" s="1">
        <v>1.3359329999999999E-4</v>
      </c>
      <c r="NI368">
        <v>0.18913189999999999</v>
      </c>
      <c r="NJ368">
        <v>0.40149360000000001</v>
      </c>
      <c r="NK368">
        <v>25.180199999999999</v>
      </c>
      <c r="NL368" s="1">
        <v>1.3002360000000001E-4</v>
      </c>
      <c r="NM368">
        <v>0.1840675</v>
      </c>
      <c r="NN368">
        <v>0.40157500000000002</v>
      </c>
      <c r="NO368">
        <v>25.060970000000001</v>
      </c>
      <c r="NP368" s="1">
        <v>1.266552E-4</v>
      </c>
      <c r="NQ368">
        <v>0.17929020000000001</v>
      </c>
      <c r="NR368">
        <v>0.4016516</v>
      </c>
      <c r="NS368">
        <v>24.884599999999999</v>
      </c>
      <c r="NT368" s="1">
        <v>1.232839E-4</v>
      </c>
      <c r="NU368">
        <v>0.17453769999999999</v>
      </c>
      <c r="NV368">
        <v>0.40172419999999998</v>
      </c>
      <c r="NW368">
        <v>24.567070000000001</v>
      </c>
      <c r="NX368" s="1">
        <v>1.199221E-4</v>
      </c>
      <c r="NY368">
        <v>0.1697805</v>
      </c>
      <c r="NZ368">
        <v>0.4018176</v>
      </c>
      <c r="OA368">
        <v>24.150030000000001</v>
      </c>
      <c r="OB368" s="1">
        <v>1.1662060000000001E-4</v>
      </c>
      <c r="OC368">
        <v>0.1651079</v>
      </c>
      <c r="OD368">
        <v>0.40187810000000002</v>
      </c>
      <c r="OE368">
        <v>24.289919999999999</v>
      </c>
      <c r="OF368" s="1">
        <v>1.1340660000000001E-4</v>
      </c>
      <c r="OG368">
        <v>0.16056409999999999</v>
      </c>
      <c r="OH368">
        <v>0.40196530000000003</v>
      </c>
      <c r="OI368">
        <v>24.824549999999999</v>
      </c>
      <c r="OJ368" s="1">
        <v>1.103438E-4</v>
      </c>
      <c r="OK368">
        <v>0.15621840000000001</v>
      </c>
    </row>
    <row r="369" spans="1:401" x14ac:dyDescent="0.35">
      <c r="A369">
        <v>378</v>
      </c>
      <c r="B369" t="s">
        <v>4</v>
      </c>
      <c r="C369" t="s">
        <v>364</v>
      </c>
      <c r="D369" t="s">
        <v>372</v>
      </c>
      <c r="E369">
        <v>919.52070000000003</v>
      </c>
      <c r="F369">
        <v>0.36132409999999998</v>
      </c>
      <c r="G369">
        <v>23.5169</v>
      </c>
      <c r="H369">
        <v>0</v>
      </c>
      <c r="I369">
        <v>0</v>
      </c>
      <c r="J369">
        <v>0.36127799999999999</v>
      </c>
      <c r="K369">
        <v>23.257840000000002</v>
      </c>
      <c r="L369">
        <v>0</v>
      </c>
      <c r="M369">
        <v>0</v>
      </c>
      <c r="N369">
        <v>0.36141770000000001</v>
      </c>
      <c r="O369">
        <v>23.063929999999999</v>
      </c>
      <c r="P369">
        <v>0</v>
      </c>
      <c r="Q369">
        <v>0</v>
      </c>
      <c r="R369">
        <v>0.36163030000000002</v>
      </c>
      <c r="S369">
        <v>22.87387</v>
      </c>
      <c r="T369">
        <v>0</v>
      </c>
      <c r="U369">
        <v>0</v>
      </c>
      <c r="V369">
        <v>0.36190879999999997</v>
      </c>
      <c r="W369">
        <v>22.920629999999999</v>
      </c>
      <c r="X369">
        <v>0</v>
      </c>
      <c r="Y369">
        <v>0</v>
      </c>
      <c r="Z369">
        <v>0.36213469999999998</v>
      </c>
      <c r="AA369">
        <v>22.849519999999998</v>
      </c>
      <c r="AB369">
        <v>0</v>
      </c>
      <c r="AC369">
        <v>0</v>
      </c>
      <c r="AD369">
        <v>0.36235309999999998</v>
      </c>
      <c r="AE369">
        <v>22.658439999999999</v>
      </c>
      <c r="AF369">
        <v>0</v>
      </c>
      <c r="AG369">
        <v>0</v>
      </c>
      <c r="AH369">
        <v>0.36254649999999999</v>
      </c>
      <c r="AI369">
        <v>22.516829999999999</v>
      </c>
      <c r="AJ369">
        <v>0</v>
      </c>
      <c r="AK369">
        <v>0</v>
      </c>
      <c r="AL369">
        <v>0.36269630000000003</v>
      </c>
      <c r="AM369">
        <v>22.398530000000001</v>
      </c>
      <c r="AN369">
        <v>0</v>
      </c>
      <c r="AO369">
        <v>0</v>
      </c>
      <c r="AP369">
        <v>0.36288399999999998</v>
      </c>
      <c r="AQ369">
        <v>22.75403</v>
      </c>
      <c r="AR369">
        <v>0</v>
      </c>
      <c r="AS369">
        <v>0</v>
      </c>
      <c r="AT369">
        <v>0.36309580000000002</v>
      </c>
      <c r="AU369">
        <v>23.386479999999999</v>
      </c>
      <c r="AV369">
        <v>0</v>
      </c>
      <c r="AW369">
        <v>0</v>
      </c>
      <c r="AX369">
        <v>0.36329929999999999</v>
      </c>
      <c r="AY369">
        <v>23.806059999999999</v>
      </c>
      <c r="AZ369">
        <v>0</v>
      </c>
      <c r="BA369">
        <v>0</v>
      </c>
      <c r="BB369">
        <v>0.36350179999999999</v>
      </c>
      <c r="BC369">
        <v>24.115349999999999</v>
      </c>
      <c r="BD369">
        <v>0</v>
      </c>
      <c r="BE369">
        <v>0</v>
      </c>
      <c r="BF369">
        <v>0.36367539999999998</v>
      </c>
      <c r="BG369">
        <v>23.99295</v>
      </c>
      <c r="BH369">
        <v>0</v>
      </c>
      <c r="BI369">
        <v>0</v>
      </c>
      <c r="BJ369">
        <v>0.36385590000000001</v>
      </c>
      <c r="BK369">
        <v>23.426169999999999</v>
      </c>
      <c r="BL369">
        <v>0</v>
      </c>
      <c r="BM369">
        <v>0</v>
      </c>
      <c r="BN369">
        <v>0.36399340000000002</v>
      </c>
      <c r="BO369">
        <v>22.846229999999998</v>
      </c>
      <c r="BP369">
        <v>0</v>
      </c>
      <c r="BQ369">
        <v>0</v>
      </c>
      <c r="BR369">
        <v>0.3640679</v>
      </c>
      <c r="BS369">
        <v>22.30376</v>
      </c>
      <c r="BT369" s="1">
        <v>1.106634E-29</v>
      </c>
      <c r="BU369" s="1">
        <v>2.0007269999999999E-26</v>
      </c>
      <c r="BV369">
        <v>0.36398320000000001</v>
      </c>
      <c r="BW369">
        <v>22.239740000000001</v>
      </c>
      <c r="BX369" s="1">
        <v>1.6891590000000001E-22</v>
      </c>
      <c r="BY369" s="1">
        <v>3.0552810000000002E-19</v>
      </c>
      <c r="BZ369">
        <v>0.36375740000000001</v>
      </c>
      <c r="CA369">
        <v>22.59357</v>
      </c>
      <c r="CB369" s="1">
        <v>2.545232E-14</v>
      </c>
      <c r="CC369" s="1">
        <v>4.5754839999999999E-11</v>
      </c>
      <c r="CD369">
        <v>0.36347210000000002</v>
      </c>
      <c r="CE369">
        <v>22.933260000000001</v>
      </c>
      <c r="CF369" s="1">
        <v>7.4616459999999995E-10</v>
      </c>
      <c r="CG369" s="1">
        <v>1.1164879999999999E-6</v>
      </c>
      <c r="CH369">
        <v>0.3631684</v>
      </c>
      <c r="CI369">
        <v>23.264510000000001</v>
      </c>
      <c r="CJ369" s="1">
        <v>9.458793E-7</v>
      </c>
      <c r="CK369" s="1">
        <v>1.409038E-3</v>
      </c>
      <c r="CL369">
        <v>0.36283660000000001</v>
      </c>
      <c r="CM369">
        <v>23.3108</v>
      </c>
      <c r="CN369" s="1">
        <v>2.0400719999999999E-4</v>
      </c>
      <c r="CO369">
        <v>0.30995470000000003</v>
      </c>
      <c r="CP369">
        <v>0.36250929999999998</v>
      </c>
      <c r="CQ369">
        <v>22.8583</v>
      </c>
      <c r="CR369" s="1">
        <v>1.202369E-2</v>
      </c>
      <c r="CS369">
        <v>18.758430000000001</v>
      </c>
      <c r="CT369">
        <v>0.36219430000000002</v>
      </c>
      <c r="CU369">
        <v>22.424600000000002</v>
      </c>
      <c r="CV369">
        <v>0.25244610000000001</v>
      </c>
      <c r="CW369">
        <v>405.62119999999999</v>
      </c>
      <c r="CX369">
        <v>0.36183480000000001</v>
      </c>
      <c r="CY369">
        <v>22.122260000000001</v>
      </c>
      <c r="CZ369">
        <v>2.247547</v>
      </c>
      <c r="DA369">
        <v>3723.8539999999998</v>
      </c>
      <c r="DB369">
        <v>0.36132920000000002</v>
      </c>
      <c r="DC369">
        <v>22.437650000000001</v>
      </c>
      <c r="DD369">
        <v>9.6461889999999997</v>
      </c>
      <c r="DE369">
        <v>16489</v>
      </c>
      <c r="DF369">
        <v>0.36070829999999998</v>
      </c>
      <c r="DG369">
        <v>23.08004</v>
      </c>
      <c r="DH369">
        <v>22.04777</v>
      </c>
      <c r="DI369">
        <v>38883.120000000003</v>
      </c>
      <c r="DJ369">
        <v>0.36005330000000002</v>
      </c>
      <c r="DK369">
        <v>23.687159999999999</v>
      </c>
      <c r="DL369">
        <v>29.136410000000001</v>
      </c>
      <c r="DM369">
        <v>52997.91</v>
      </c>
      <c r="DN369">
        <v>0.35937340000000001</v>
      </c>
      <c r="DO369">
        <v>24.176069999999999</v>
      </c>
      <c r="DP369">
        <v>23.98959</v>
      </c>
      <c r="DQ369">
        <v>44873.98</v>
      </c>
      <c r="DR369">
        <v>0.35885240000000002</v>
      </c>
      <c r="DS369">
        <v>24.029050000000002</v>
      </c>
      <c r="DT369">
        <v>13.05247</v>
      </c>
      <c r="DU369">
        <v>25144.38</v>
      </c>
      <c r="DV369">
        <v>0.35832510000000001</v>
      </c>
      <c r="DW369">
        <v>23.456990000000001</v>
      </c>
      <c r="DX369">
        <v>4.747725</v>
      </c>
      <c r="DY369">
        <v>9411.8009999999995</v>
      </c>
      <c r="DZ369">
        <v>0.35785149999999999</v>
      </c>
      <c r="EA369">
        <v>22.95242</v>
      </c>
      <c r="EB369">
        <v>1.2323759999999999</v>
      </c>
      <c r="EC369">
        <v>2506.8829999999998</v>
      </c>
      <c r="ED369">
        <v>0.3573866</v>
      </c>
      <c r="EE369">
        <v>22.538209999999999</v>
      </c>
      <c r="EF369">
        <v>0.24397199999999999</v>
      </c>
      <c r="EG369">
        <v>506.66399999999999</v>
      </c>
      <c r="EH369">
        <v>0.35695569999999999</v>
      </c>
      <c r="EI369">
        <v>22.695430000000002</v>
      </c>
      <c r="EJ369" s="1">
        <v>4.231476E-2</v>
      </c>
      <c r="EK369">
        <v>88.472579999999994</v>
      </c>
      <c r="EL369">
        <v>0.35656650000000001</v>
      </c>
      <c r="EM369">
        <v>23.397770000000001</v>
      </c>
      <c r="EN369" s="1">
        <v>9.6885579999999999E-3</v>
      </c>
      <c r="EO369">
        <v>19.443290000000001</v>
      </c>
      <c r="EP369">
        <v>0.35619659999999997</v>
      </c>
      <c r="EQ369">
        <v>24.169260000000001</v>
      </c>
      <c r="ER369" s="1">
        <v>4.8969410000000001E-3</v>
      </c>
      <c r="ES369">
        <v>9.3376800000000006</v>
      </c>
      <c r="ET369">
        <v>0.35580580000000001</v>
      </c>
      <c r="EU369">
        <v>24.761510000000001</v>
      </c>
      <c r="EV369" s="1">
        <v>3.7201449999999998E-3</v>
      </c>
      <c r="EW369">
        <v>7.0027999999999997</v>
      </c>
      <c r="EX369">
        <v>0.3553653</v>
      </c>
      <c r="EY369">
        <v>24.744779999999999</v>
      </c>
      <c r="EZ369" s="1">
        <v>3.1040600000000001E-3</v>
      </c>
      <c r="FA369">
        <v>5.837415</v>
      </c>
      <c r="FB369">
        <v>0.35495139999999997</v>
      </c>
      <c r="FC369">
        <v>24.225449999999999</v>
      </c>
      <c r="FD369" s="1">
        <v>2.6319870000000001E-3</v>
      </c>
      <c r="FE369">
        <v>4.9557289999999998</v>
      </c>
      <c r="FF369">
        <v>0.35456490000000002</v>
      </c>
      <c r="FG369">
        <v>23.684550000000002</v>
      </c>
      <c r="FH369" s="1">
        <v>2.248796E-3</v>
      </c>
      <c r="FI369">
        <v>4.2395389999999997</v>
      </c>
      <c r="FJ369">
        <v>0.35431469999999998</v>
      </c>
      <c r="FK369">
        <v>23.167850000000001</v>
      </c>
      <c r="FL369" s="1">
        <v>1.9332080000000001E-3</v>
      </c>
      <c r="FM369">
        <v>3.6486489999999998</v>
      </c>
      <c r="FN369">
        <v>0.35411490000000001</v>
      </c>
      <c r="FO369">
        <v>23.230730000000001</v>
      </c>
      <c r="FP369" s="1">
        <v>1.673536E-3</v>
      </c>
      <c r="FQ369">
        <v>3.1607669999999999</v>
      </c>
      <c r="FR369">
        <v>0.35393550000000001</v>
      </c>
      <c r="FS369">
        <v>23.703610000000001</v>
      </c>
      <c r="FT369" s="1">
        <v>1.4616690000000001E-3</v>
      </c>
      <c r="FU369">
        <v>2.7623160000000002</v>
      </c>
      <c r="FV369">
        <v>0.35378019999999999</v>
      </c>
      <c r="FW369">
        <v>23.981159999999999</v>
      </c>
      <c r="FX369" s="1">
        <v>1.286244E-3</v>
      </c>
      <c r="FY369">
        <v>2.4323649999999999</v>
      </c>
      <c r="FZ369">
        <v>0.35356979999999999</v>
      </c>
      <c r="GA369">
        <v>24.220960000000002</v>
      </c>
      <c r="GB369" s="1">
        <v>1.1394420000000001E-3</v>
      </c>
      <c r="GC369">
        <v>2.1565379999999998</v>
      </c>
      <c r="GD369">
        <v>0.35337020000000002</v>
      </c>
      <c r="GE369">
        <v>24.070139999999999</v>
      </c>
      <c r="GF369" s="1">
        <v>1.015894E-3</v>
      </c>
      <c r="GG369">
        <v>1.9242459999999999</v>
      </c>
      <c r="GH369">
        <v>0.35326410000000003</v>
      </c>
      <c r="GI369">
        <v>23.845890000000001</v>
      </c>
      <c r="GJ369" s="1">
        <v>9.1179059999999998E-4</v>
      </c>
      <c r="GK369">
        <v>1.727927</v>
      </c>
      <c r="GL369">
        <v>0.35321350000000001</v>
      </c>
      <c r="GM369">
        <v>23.586860000000001</v>
      </c>
      <c r="GN369" s="1">
        <v>8.2435240000000001E-4</v>
      </c>
      <c r="GO369">
        <v>1.5627089999999999</v>
      </c>
      <c r="GP369">
        <v>0.35315550000000001</v>
      </c>
      <c r="GQ369">
        <v>23.324200000000001</v>
      </c>
      <c r="GR369" s="1">
        <v>7.5073360000000005E-4</v>
      </c>
      <c r="GS369">
        <v>1.423726</v>
      </c>
      <c r="GT369">
        <v>0.3531339</v>
      </c>
      <c r="GU369">
        <v>23.09301</v>
      </c>
      <c r="GV369" s="1">
        <v>6.8836530000000002E-4</v>
      </c>
      <c r="GW369">
        <v>1.3058730000000001</v>
      </c>
      <c r="GX369">
        <v>0.35311809999999999</v>
      </c>
      <c r="GY369">
        <v>23.326789999999999</v>
      </c>
      <c r="GZ369" s="1">
        <v>6.3502079999999998E-4</v>
      </c>
      <c r="HA369">
        <v>1.205098</v>
      </c>
      <c r="HB369">
        <v>0.35311870000000001</v>
      </c>
      <c r="HC369">
        <v>23.950279999999999</v>
      </c>
      <c r="HD369" s="1">
        <v>5.8915499999999995E-4</v>
      </c>
      <c r="HE369">
        <v>1.1183540000000001</v>
      </c>
      <c r="HF369">
        <v>0.35312389999999999</v>
      </c>
      <c r="HG369">
        <v>24.50169</v>
      </c>
      <c r="HH369" s="1">
        <v>5.4969090000000001E-4</v>
      </c>
      <c r="HI369">
        <v>1.043768</v>
      </c>
      <c r="HJ369">
        <v>0.35310219999999998</v>
      </c>
      <c r="HK369">
        <v>24.57348</v>
      </c>
      <c r="HL369" s="1">
        <v>5.1528429999999996E-4</v>
      </c>
      <c r="HM369">
        <v>0.97886260000000003</v>
      </c>
      <c r="HN369">
        <v>0.35309030000000002</v>
      </c>
      <c r="HO369">
        <v>24.134779999999999</v>
      </c>
      <c r="HP369" s="1">
        <v>4.8504210000000002E-4</v>
      </c>
      <c r="HQ369">
        <v>0.92177399999999998</v>
      </c>
      <c r="HR369">
        <v>0.35309370000000001</v>
      </c>
      <c r="HS369">
        <v>23.717310000000001</v>
      </c>
      <c r="HT369" s="1">
        <v>4.5835009999999998E-4</v>
      </c>
      <c r="HU369">
        <v>0.87140819999999997</v>
      </c>
      <c r="HV369">
        <v>0.35308050000000002</v>
      </c>
      <c r="HW369">
        <v>23.19773</v>
      </c>
      <c r="HX369" s="1">
        <v>4.3470629999999998E-4</v>
      </c>
      <c r="HY369">
        <v>0.82683810000000002</v>
      </c>
      <c r="HZ369">
        <v>0.35299900000000001</v>
      </c>
      <c r="IA369">
        <v>23.031230000000001</v>
      </c>
      <c r="IB369" s="1">
        <v>4.1342879999999997E-4</v>
      </c>
      <c r="IC369">
        <v>0.78688290000000005</v>
      </c>
      <c r="ID369">
        <v>0.35291650000000002</v>
      </c>
      <c r="IE369">
        <v>23.312570000000001</v>
      </c>
      <c r="IF369" s="1">
        <v>3.9396679999999999E-4</v>
      </c>
      <c r="IG369">
        <v>0.75033209999999995</v>
      </c>
      <c r="IH369">
        <v>0.35286620000000002</v>
      </c>
      <c r="II369">
        <v>23.71246</v>
      </c>
      <c r="IJ369" s="1">
        <v>3.7622410000000002E-4</v>
      </c>
      <c r="IK369">
        <v>0.71691269999999996</v>
      </c>
      <c r="IL369">
        <v>0.35279870000000002</v>
      </c>
      <c r="IM369">
        <v>24.114529999999998</v>
      </c>
      <c r="IN369" s="1">
        <v>3.6002989999999997E-4</v>
      </c>
      <c r="IO369">
        <v>0.68645310000000004</v>
      </c>
      <c r="IP369">
        <v>0.35228379999999998</v>
      </c>
      <c r="IQ369">
        <v>24.133759999999999</v>
      </c>
      <c r="IR369" s="1">
        <v>3.4481779999999998E-4</v>
      </c>
      <c r="IS369">
        <v>0.65859849999999998</v>
      </c>
      <c r="IT369">
        <v>0.35264909999999999</v>
      </c>
      <c r="IU369">
        <v>23.832170000000001</v>
      </c>
      <c r="IV369" s="1">
        <v>3.3155959999999998E-4</v>
      </c>
      <c r="IW369">
        <v>0.63300730000000005</v>
      </c>
      <c r="IX369">
        <v>0.35270059999999998</v>
      </c>
      <c r="IY369">
        <v>23.483139999999999</v>
      </c>
      <c r="IZ369" s="1">
        <v>3.192014E-4</v>
      </c>
      <c r="JA369">
        <v>0.60948469999999999</v>
      </c>
      <c r="JB369">
        <v>0.35266999999999998</v>
      </c>
      <c r="JC369">
        <v>23.114039999999999</v>
      </c>
      <c r="JD369" s="1">
        <v>3.0783619999999999E-4</v>
      </c>
      <c r="JE369">
        <v>0.58804040000000002</v>
      </c>
      <c r="JF369">
        <v>0.3527034</v>
      </c>
      <c r="JG369">
        <v>23.35238</v>
      </c>
      <c r="JH369" s="1">
        <v>2.9721439999999999E-4</v>
      </c>
      <c r="JI369">
        <v>0.56792310000000001</v>
      </c>
      <c r="JJ369">
        <v>0.35272730000000002</v>
      </c>
      <c r="JK369">
        <v>23.853380000000001</v>
      </c>
      <c r="JL369" s="1">
        <v>2.8705879999999998E-4</v>
      </c>
      <c r="JM369">
        <v>0.54868410000000001</v>
      </c>
      <c r="JN369">
        <v>0.35278789999999999</v>
      </c>
      <c r="JO369">
        <v>24.298100000000002</v>
      </c>
      <c r="JP369" s="1">
        <v>2.7741769999999998E-4</v>
      </c>
      <c r="JQ369">
        <v>0.53035690000000002</v>
      </c>
      <c r="JR369">
        <v>0.35283500000000001</v>
      </c>
      <c r="JS369">
        <v>24.596710000000002</v>
      </c>
      <c r="JT369" s="1">
        <v>2.6837410000000002E-4</v>
      </c>
      <c r="JU369">
        <v>0.51313279999999994</v>
      </c>
      <c r="JV369">
        <v>0.35289199999999998</v>
      </c>
      <c r="JW369">
        <v>24.567979999999999</v>
      </c>
      <c r="JX369" s="1">
        <v>2.5982890000000002E-4</v>
      </c>
      <c r="JY369">
        <v>0.49688460000000001</v>
      </c>
      <c r="JZ369">
        <v>0.35295209999999999</v>
      </c>
      <c r="KA369">
        <v>24.179400000000001</v>
      </c>
      <c r="KB369" s="1">
        <v>2.5162939999999999E-4</v>
      </c>
      <c r="KC369">
        <v>0.4812765</v>
      </c>
      <c r="KD369">
        <v>0.3529698</v>
      </c>
      <c r="KE369">
        <v>23.746649999999999</v>
      </c>
      <c r="KF369" s="1">
        <v>2.436611E-4</v>
      </c>
      <c r="KG369">
        <v>0.46616200000000002</v>
      </c>
      <c r="KH369">
        <v>0.35298689999999999</v>
      </c>
      <c r="KI369">
        <v>23.343699999999998</v>
      </c>
      <c r="KJ369" s="1">
        <v>2.3588050000000001E-4</v>
      </c>
      <c r="KK369">
        <v>0.45141799999999999</v>
      </c>
      <c r="KL369">
        <v>0.35298180000000001</v>
      </c>
      <c r="KM369">
        <v>23.53622</v>
      </c>
      <c r="KN369" s="1">
        <v>2.2840250000000001E-4</v>
      </c>
      <c r="KO369">
        <v>0.43723679999999998</v>
      </c>
      <c r="KP369">
        <v>0.3529466</v>
      </c>
      <c r="KQ369">
        <v>24.04496</v>
      </c>
      <c r="KR369" s="1">
        <v>2.2135810000000001E-4</v>
      </c>
      <c r="KS369">
        <v>0.42389539999999998</v>
      </c>
      <c r="KT369">
        <v>0.3529233</v>
      </c>
      <c r="KU369">
        <v>24.619710000000001</v>
      </c>
      <c r="KV369" s="1">
        <v>2.147068E-4</v>
      </c>
      <c r="KW369">
        <v>0.41131079999999998</v>
      </c>
      <c r="KX369">
        <v>0.35287410000000002</v>
      </c>
      <c r="KY369">
        <v>25.147580000000001</v>
      </c>
      <c r="KZ369" s="1">
        <v>2.0819410000000001E-4</v>
      </c>
      <c r="LA369">
        <v>0.39902409999999999</v>
      </c>
      <c r="LB369">
        <v>0.35281590000000002</v>
      </c>
      <c r="LC369">
        <v>25.182500000000001</v>
      </c>
      <c r="LD369" s="1">
        <v>2.0183080000000001E-4</v>
      </c>
      <c r="LE369">
        <v>0.38701760000000002</v>
      </c>
      <c r="LF369">
        <v>0.3527593</v>
      </c>
      <c r="LG369">
        <v>24.815069999999999</v>
      </c>
      <c r="LH369" s="1">
        <v>1.9568879999999999E-4</v>
      </c>
      <c r="LI369">
        <v>0.37541649999999999</v>
      </c>
      <c r="LJ369">
        <v>0.35270770000000001</v>
      </c>
      <c r="LK369">
        <v>24.39968</v>
      </c>
      <c r="LL369" s="1">
        <v>1.897949E-4</v>
      </c>
      <c r="LM369">
        <v>0.36427300000000001</v>
      </c>
      <c r="LN369">
        <v>0.35264099999999998</v>
      </c>
      <c r="LO369">
        <v>23.993079999999999</v>
      </c>
      <c r="LP369" s="1">
        <v>1.8418300000000001E-4</v>
      </c>
      <c r="LQ369">
        <v>0.35366629999999999</v>
      </c>
      <c r="LR369">
        <v>0.35261589999999998</v>
      </c>
      <c r="LS369">
        <v>24.279209999999999</v>
      </c>
      <c r="LT369" s="1">
        <v>1.7877179999999999E-4</v>
      </c>
      <c r="LU369">
        <v>0.34341450000000001</v>
      </c>
      <c r="LV369">
        <v>0.35260160000000002</v>
      </c>
      <c r="LW369">
        <v>24.833349999999999</v>
      </c>
      <c r="LX369" s="1">
        <v>1.735238E-4</v>
      </c>
      <c r="LY369">
        <v>0.33344420000000002</v>
      </c>
      <c r="LZ369">
        <v>0.35259869999999999</v>
      </c>
      <c r="MA369">
        <v>25.456499999999998</v>
      </c>
      <c r="MB369" s="1">
        <v>1.6847039999999999E-4</v>
      </c>
      <c r="MC369">
        <v>0.3238338</v>
      </c>
      <c r="MD369">
        <v>0.3526011</v>
      </c>
      <c r="ME369">
        <v>26.096340000000001</v>
      </c>
      <c r="MF369" s="1">
        <v>1.6354689999999999E-4</v>
      </c>
      <c r="MG369">
        <v>0.31446289999999999</v>
      </c>
      <c r="MH369">
        <v>0.35261340000000002</v>
      </c>
      <c r="MI369">
        <v>26.21895</v>
      </c>
      <c r="MJ369" s="1">
        <v>1.5881289999999999E-4</v>
      </c>
      <c r="MK369">
        <v>0.30543740000000003</v>
      </c>
      <c r="ML369">
        <v>0.3526011</v>
      </c>
      <c r="MM369">
        <v>25.883610000000001</v>
      </c>
      <c r="MN369" s="1">
        <v>1.5427959999999999E-4</v>
      </c>
      <c r="MO369">
        <v>0.29680109999999998</v>
      </c>
      <c r="MP369">
        <v>0.35260209999999997</v>
      </c>
      <c r="MQ369">
        <v>25.419619999999998</v>
      </c>
      <c r="MR369" s="1">
        <v>1.4989809999999999E-4</v>
      </c>
      <c r="MS369">
        <v>0.28844609999999998</v>
      </c>
      <c r="MT369">
        <v>0.35258279999999997</v>
      </c>
      <c r="MU369">
        <v>24.84892</v>
      </c>
      <c r="MV369" s="1">
        <v>1.4571349999999999E-4</v>
      </c>
      <c r="MW369">
        <v>0.28047539999999999</v>
      </c>
      <c r="MX369">
        <v>0.35254059999999998</v>
      </c>
      <c r="MY369">
        <v>24.455639999999999</v>
      </c>
      <c r="MZ369" s="1">
        <v>1.4173859999999999E-4</v>
      </c>
      <c r="NA369">
        <v>0.27292100000000002</v>
      </c>
      <c r="NB369">
        <v>0.35249970000000003</v>
      </c>
      <c r="NC369">
        <v>24.50122</v>
      </c>
      <c r="ND369" s="1">
        <v>1.3791359999999999E-4</v>
      </c>
      <c r="NE369">
        <v>0.26565319999999998</v>
      </c>
      <c r="NF369">
        <v>0.35246119999999997</v>
      </c>
      <c r="NG369">
        <v>25.014720000000001</v>
      </c>
      <c r="NH369" s="1">
        <v>1.3417750000000001E-4</v>
      </c>
      <c r="NI369">
        <v>0.25856509999999999</v>
      </c>
      <c r="NJ369">
        <v>0.35241539999999999</v>
      </c>
      <c r="NK369">
        <v>25.208110000000001</v>
      </c>
      <c r="NL369" s="1">
        <v>1.3058380000000001E-4</v>
      </c>
      <c r="NM369">
        <v>0.25173640000000003</v>
      </c>
      <c r="NN369">
        <v>0.35235939999999999</v>
      </c>
      <c r="NO369">
        <v>25.084199999999999</v>
      </c>
      <c r="NP369" s="1">
        <v>1.2719049999999999E-4</v>
      </c>
      <c r="NQ369">
        <v>0.2452879</v>
      </c>
      <c r="NR369">
        <v>0.35229929999999998</v>
      </c>
      <c r="NS369">
        <v>24.912500000000001</v>
      </c>
      <c r="NT369" s="1">
        <v>1.2382450000000001E-4</v>
      </c>
      <c r="NU369">
        <v>0.23892279999999999</v>
      </c>
      <c r="NV369">
        <v>0.35224689999999997</v>
      </c>
      <c r="NW369">
        <v>24.616759999999999</v>
      </c>
      <c r="NX369" s="1">
        <v>1.204573E-4</v>
      </c>
      <c r="NY369">
        <v>0.2325276</v>
      </c>
      <c r="NZ369">
        <v>0.35219489999999998</v>
      </c>
      <c r="OA369">
        <v>24.20777</v>
      </c>
      <c r="OB369" s="1">
        <v>1.171477E-4</v>
      </c>
      <c r="OC369">
        <v>0.2262402</v>
      </c>
      <c r="OD369">
        <v>0.35212389999999999</v>
      </c>
      <c r="OE369">
        <v>24.322220000000002</v>
      </c>
      <c r="OF369" s="1">
        <v>1.139131E-4</v>
      </c>
      <c r="OG369">
        <v>0.2200993</v>
      </c>
      <c r="OH369">
        <v>0.35207139999999998</v>
      </c>
      <c r="OI369">
        <v>24.847439999999999</v>
      </c>
      <c r="OJ369" s="1">
        <v>1.1082880000000001E-4</v>
      </c>
      <c r="OK369">
        <v>0.21422749999999999</v>
      </c>
    </row>
    <row r="370" spans="1:401" x14ac:dyDescent="0.35">
      <c r="A370">
        <v>379</v>
      </c>
      <c r="B370" t="s">
        <v>4</v>
      </c>
      <c r="C370" t="s">
        <v>364</v>
      </c>
      <c r="D370" t="s">
        <v>373</v>
      </c>
      <c r="E370">
        <v>647.58720000000005</v>
      </c>
      <c r="F370">
        <v>0.49313129999999999</v>
      </c>
      <c r="G370">
        <v>23.53445</v>
      </c>
      <c r="H370">
        <v>0</v>
      </c>
      <c r="I370">
        <v>0</v>
      </c>
      <c r="J370">
        <v>0.49252940000000001</v>
      </c>
      <c r="K370">
        <v>23.26548</v>
      </c>
      <c r="L370">
        <v>0</v>
      </c>
      <c r="M370">
        <v>0</v>
      </c>
      <c r="N370">
        <v>0.492201</v>
      </c>
      <c r="O370">
        <v>23.07084</v>
      </c>
      <c r="P370">
        <v>0</v>
      </c>
      <c r="Q370">
        <v>0</v>
      </c>
      <c r="R370">
        <v>0.49204750000000003</v>
      </c>
      <c r="S370">
        <v>22.87725</v>
      </c>
      <c r="T370">
        <v>0</v>
      </c>
      <c r="U370">
        <v>0</v>
      </c>
      <c r="V370">
        <v>0.4920233</v>
      </c>
      <c r="W370">
        <v>22.91818</v>
      </c>
      <c r="X370">
        <v>0</v>
      </c>
      <c r="Y370">
        <v>0</v>
      </c>
      <c r="Z370">
        <v>0.49200149999999998</v>
      </c>
      <c r="AA370">
        <v>22.855799999999999</v>
      </c>
      <c r="AB370">
        <v>0</v>
      </c>
      <c r="AC370">
        <v>0</v>
      </c>
      <c r="AD370">
        <v>0.49200929999999998</v>
      </c>
      <c r="AE370">
        <v>22.669599999999999</v>
      </c>
      <c r="AF370">
        <v>0</v>
      </c>
      <c r="AG370">
        <v>0</v>
      </c>
      <c r="AH370">
        <v>0.49202439999999997</v>
      </c>
      <c r="AI370">
        <v>22.526900000000001</v>
      </c>
      <c r="AJ370">
        <v>0</v>
      </c>
      <c r="AK370">
        <v>0</v>
      </c>
      <c r="AL370">
        <v>0.4920001</v>
      </c>
      <c r="AM370">
        <v>22.407869999999999</v>
      </c>
      <c r="AN370">
        <v>0</v>
      </c>
      <c r="AO370">
        <v>0</v>
      </c>
      <c r="AP370">
        <v>0.4920466</v>
      </c>
      <c r="AQ370">
        <v>22.745259999999998</v>
      </c>
      <c r="AR370">
        <v>0</v>
      </c>
      <c r="AS370">
        <v>0</v>
      </c>
      <c r="AT370">
        <v>0.49213980000000002</v>
      </c>
      <c r="AU370">
        <v>23.376539999999999</v>
      </c>
      <c r="AV370">
        <v>0</v>
      </c>
      <c r="AW370">
        <v>0</v>
      </c>
      <c r="AX370">
        <v>0.4922783</v>
      </c>
      <c r="AY370">
        <v>23.80602</v>
      </c>
      <c r="AZ370">
        <v>0</v>
      </c>
      <c r="BA370">
        <v>0</v>
      </c>
      <c r="BB370">
        <v>0.49242399999999997</v>
      </c>
      <c r="BC370">
        <v>24.12208</v>
      </c>
      <c r="BD370">
        <v>0</v>
      </c>
      <c r="BE370">
        <v>0</v>
      </c>
      <c r="BF370">
        <v>0.49257250000000002</v>
      </c>
      <c r="BG370">
        <v>24.02197</v>
      </c>
      <c r="BH370">
        <v>0</v>
      </c>
      <c r="BI370">
        <v>0</v>
      </c>
      <c r="BJ370">
        <v>0.49274190000000001</v>
      </c>
      <c r="BK370">
        <v>23.470379999999999</v>
      </c>
      <c r="BL370">
        <v>0</v>
      </c>
      <c r="BM370">
        <v>0</v>
      </c>
      <c r="BN370">
        <v>0.49288310000000002</v>
      </c>
      <c r="BO370">
        <v>22.88955</v>
      </c>
      <c r="BP370">
        <v>0</v>
      </c>
      <c r="BQ370">
        <v>0</v>
      </c>
      <c r="BR370">
        <v>0.49296099999999998</v>
      </c>
      <c r="BS370">
        <v>22.344619999999999</v>
      </c>
      <c r="BT370" s="1">
        <v>3.123074E-30</v>
      </c>
      <c r="BU370" s="1">
        <v>2.140815E-27</v>
      </c>
      <c r="BV370">
        <v>0.49285000000000001</v>
      </c>
      <c r="BW370">
        <v>22.254519999999999</v>
      </c>
      <c r="BX370" s="1">
        <v>5.2372869999999999E-23</v>
      </c>
      <c r="BY370" s="1">
        <v>3.6883009999999999E-20</v>
      </c>
      <c r="BZ370">
        <v>0.49253770000000002</v>
      </c>
      <c r="CA370">
        <v>22.591460000000001</v>
      </c>
      <c r="CB370" s="1">
        <v>1.28206E-14</v>
      </c>
      <c r="CC370" s="1">
        <v>8.9019940000000004E-12</v>
      </c>
      <c r="CD370">
        <v>0.49209910000000001</v>
      </c>
      <c r="CE370">
        <v>22.93554</v>
      </c>
      <c r="CF370" s="1">
        <v>3.9970870000000001E-10</v>
      </c>
      <c r="CG370" s="1">
        <v>2.890427E-7</v>
      </c>
      <c r="CH370">
        <v>0.49158360000000001</v>
      </c>
      <c r="CI370">
        <v>23.259519999999998</v>
      </c>
      <c r="CJ370" s="1">
        <v>5.6121699999999996E-7</v>
      </c>
      <c r="CK370" s="1">
        <v>4.1817999999999998E-4</v>
      </c>
      <c r="CL370">
        <v>0.49101610000000001</v>
      </c>
      <c r="CM370">
        <v>23.328849999999999</v>
      </c>
      <c r="CN370" s="1">
        <v>1.328511E-4</v>
      </c>
      <c r="CO370">
        <v>0.101548</v>
      </c>
      <c r="CP370">
        <v>0.4904309</v>
      </c>
      <c r="CQ370">
        <v>22.889230000000001</v>
      </c>
      <c r="CR370" s="1">
        <v>8.5158179999999997E-3</v>
      </c>
      <c r="CS370">
        <v>6.6499220000000001</v>
      </c>
      <c r="CT370">
        <v>0.4898459</v>
      </c>
      <c r="CU370">
        <v>22.450209999999998</v>
      </c>
      <c r="CV370">
        <v>0.1931446</v>
      </c>
      <c r="CW370">
        <v>153.7175</v>
      </c>
      <c r="CX370">
        <v>0.48919679999999999</v>
      </c>
      <c r="CY370">
        <v>22.141269999999999</v>
      </c>
      <c r="CZ370">
        <v>1.8471230000000001</v>
      </c>
      <c r="DA370">
        <v>1495.64</v>
      </c>
      <c r="DB370">
        <v>0.48835919999999999</v>
      </c>
      <c r="DC370">
        <v>22.427910000000001</v>
      </c>
      <c r="DD370">
        <v>8.4728370000000002</v>
      </c>
      <c r="DE370">
        <v>6971.5330000000004</v>
      </c>
      <c r="DF370">
        <v>0.4873402</v>
      </c>
      <c r="DG370">
        <v>23.064609999999998</v>
      </c>
      <c r="DH370">
        <v>20.606169999999999</v>
      </c>
      <c r="DI370">
        <v>17213.79</v>
      </c>
      <c r="DJ370">
        <v>0.48620350000000001</v>
      </c>
      <c r="DK370">
        <v>23.6736</v>
      </c>
      <c r="DL370">
        <v>28.869499999999999</v>
      </c>
      <c r="DM370">
        <v>24462.53</v>
      </c>
      <c r="DN370">
        <v>0.48500599999999999</v>
      </c>
      <c r="DO370">
        <v>24.166049999999998</v>
      </c>
      <c r="DP370">
        <v>25.010010000000001</v>
      </c>
      <c r="DQ370">
        <v>21463.83</v>
      </c>
      <c r="DR370">
        <v>0.48401369999999999</v>
      </c>
      <c r="DS370">
        <v>24.051469999999998</v>
      </c>
      <c r="DT370">
        <v>14.346970000000001</v>
      </c>
      <c r="DU370">
        <v>12464.22</v>
      </c>
      <c r="DV370">
        <v>0.48294550000000003</v>
      </c>
      <c r="DW370">
        <v>23.483560000000001</v>
      </c>
      <c r="DX370">
        <v>5.4848569999999999</v>
      </c>
      <c r="DY370">
        <v>4821.9049999999997</v>
      </c>
      <c r="DZ370">
        <v>0.48187649999999999</v>
      </c>
      <c r="EA370">
        <v>22.97428</v>
      </c>
      <c r="EB370">
        <v>1.487555</v>
      </c>
      <c r="EC370">
        <v>1321.5119999999999</v>
      </c>
      <c r="ED370">
        <v>0.48081160000000001</v>
      </c>
      <c r="EE370">
        <v>22.554390000000001</v>
      </c>
      <c r="EF370">
        <v>0.3046354</v>
      </c>
      <c r="EG370">
        <v>273.00830000000002</v>
      </c>
      <c r="EH370">
        <v>0.4797573</v>
      </c>
      <c r="EI370">
        <v>22.678699999999999</v>
      </c>
      <c r="EJ370" s="1">
        <v>5.3304839999999999E-2</v>
      </c>
      <c r="EK370">
        <v>47.987670000000001</v>
      </c>
      <c r="EL370">
        <v>0.47878419999999999</v>
      </c>
      <c r="EM370">
        <v>23.366350000000001</v>
      </c>
      <c r="EN370" s="1">
        <v>1.1300070000000001E-2</v>
      </c>
      <c r="EO370">
        <v>10.06893</v>
      </c>
      <c r="EP370">
        <v>0.47779270000000001</v>
      </c>
      <c r="EQ370">
        <v>24.140689999999999</v>
      </c>
      <c r="ER370" s="1">
        <v>5.1715770000000001E-3</v>
      </c>
      <c r="ES370">
        <v>4.5327130000000002</v>
      </c>
      <c r="ET370">
        <v>0.47680159999999999</v>
      </c>
      <c r="EU370">
        <v>24.743480000000002</v>
      </c>
      <c r="EV370" s="1">
        <v>3.8191890000000002E-3</v>
      </c>
      <c r="EW370">
        <v>3.336373</v>
      </c>
      <c r="EX370">
        <v>0.4757518</v>
      </c>
      <c r="EY370">
        <v>24.75413</v>
      </c>
      <c r="EZ370" s="1">
        <v>3.1695109999999999E-3</v>
      </c>
      <c r="FA370">
        <v>2.7730640000000002</v>
      </c>
      <c r="FB370">
        <v>0.47470200000000001</v>
      </c>
      <c r="FC370">
        <v>24.248249999999999</v>
      </c>
      <c r="FD370" s="1">
        <v>2.6846510000000001E-3</v>
      </c>
      <c r="FE370">
        <v>2.3546830000000001</v>
      </c>
      <c r="FF370">
        <v>0.4736571</v>
      </c>
      <c r="FG370">
        <v>23.709340000000001</v>
      </c>
      <c r="FH370" s="1">
        <v>2.2918130000000002E-3</v>
      </c>
      <c r="FI370">
        <v>2.0151490000000001</v>
      </c>
      <c r="FJ370">
        <v>0.47276079999999998</v>
      </c>
      <c r="FK370">
        <v>23.195180000000001</v>
      </c>
      <c r="FL370" s="1">
        <v>1.9690200000000001E-3</v>
      </c>
      <c r="FM370">
        <v>1.735317</v>
      </c>
      <c r="FN370">
        <v>0.47197139999999999</v>
      </c>
      <c r="FO370">
        <v>23.225069999999999</v>
      </c>
      <c r="FP370" s="1">
        <v>1.702844E-3</v>
      </c>
      <c r="FQ370">
        <v>1.50369</v>
      </c>
      <c r="FR370">
        <v>0.47119460000000002</v>
      </c>
      <c r="FS370">
        <v>23.688829999999999</v>
      </c>
      <c r="FT370" s="1">
        <v>1.4857150000000001E-3</v>
      </c>
      <c r="FU370">
        <v>1.314462</v>
      </c>
      <c r="FV370">
        <v>0.47049970000000002</v>
      </c>
      <c r="FW370">
        <v>23.97062</v>
      </c>
      <c r="FX370" s="1">
        <v>1.306359E-3</v>
      </c>
      <c r="FY370">
        <v>1.157894</v>
      </c>
      <c r="FZ370">
        <v>0.46970849999999997</v>
      </c>
      <c r="GA370">
        <v>24.213059999999999</v>
      </c>
      <c r="GB370" s="1">
        <v>1.156366E-3</v>
      </c>
      <c r="GC370">
        <v>1.0270060000000001</v>
      </c>
      <c r="GD370">
        <v>0.46895330000000002</v>
      </c>
      <c r="GE370">
        <v>24.07715</v>
      </c>
      <c r="GF370" s="1">
        <v>1.030202E-3</v>
      </c>
      <c r="GG370">
        <v>0.91673550000000004</v>
      </c>
      <c r="GH370">
        <v>0.46833819999999998</v>
      </c>
      <c r="GI370">
        <v>23.858969999999999</v>
      </c>
      <c r="GJ370" s="1">
        <v>9.238858E-4</v>
      </c>
      <c r="GK370">
        <v>0.82346949999999997</v>
      </c>
      <c r="GL370">
        <v>0.46778589999999998</v>
      </c>
      <c r="GM370">
        <v>23.603249999999999</v>
      </c>
      <c r="GN370" s="1">
        <v>8.3456760000000002E-4</v>
      </c>
      <c r="GO370">
        <v>0.74495250000000002</v>
      </c>
      <c r="GP370">
        <v>0.46719149999999998</v>
      </c>
      <c r="GQ370">
        <v>23.3401</v>
      </c>
      <c r="GR370" s="1">
        <v>7.5938239999999999E-4</v>
      </c>
      <c r="GS370">
        <v>0.67893490000000001</v>
      </c>
      <c r="GT370">
        <v>0.46664840000000002</v>
      </c>
      <c r="GU370">
        <v>23.100809999999999</v>
      </c>
      <c r="GV370" s="1">
        <v>6.9575409999999996E-4</v>
      </c>
      <c r="GW370">
        <v>0.62298880000000001</v>
      </c>
      <c r="GX370">
        <v>0.46612940000000003</v>
      </c>
      <c r="GY370">
        <v>23.310189999999999</v>
      </c>
      <c r="GZ370" s="1">
        <v>6.4139229999999995E-4</v>
      </c>
      <c r="HA370">
        <v>0.57516610000000001</v>
      </c>
      <c r="HB370">
        <v>0.46562320000000001</v>
      </c>
      <c r="HC370">
        <v>23.92849</v>
      </c>
      <c r="HD370" s="1">
        <v>5.9464239999999996E-4</v>
      </c>
      <c r="HE370">
        <v>0.53399339999999995</v>
      </c>
      <c r="HF370">
        <v>0.46513369999999998</v>
      </c>
      <c r="HG370">
        <v>24.490169999999999</v>
      </c>
      <c r="HH370" s="1">
        <v>5.544689E-4</v>
      </c>
      <c r="HI370">
        <v>0.49862329999999999</v>
      </c>
      <c r="HJ370">
        <v>0.46460580000000001</v>
      </c>
      <c r="HK370">
        <v>24.584610000000001</v>
      </c>
      <c r="HL370" s="1">
        <v>5.1947690000000003E-4</v>
      </c>
      <c r="HM370">
        <v>0.46785529999999997</v>
      </c>
      <c r="HN370">
        <v>0.46411829999999998</v>
      </c>
      <c r="HO370">
        <v>24.15184</v>
      </c>
      <c r="HP370" s="1">
        <v>4.8875290000000005E-4</v>
      </c>
      <c r="HQ370">
        <v>0.4408125</v>
      </c>
      <c r="HR370">
        <v>0.46362560000000003</v>
      </c>
      <c r="HS370">
        <v>23.738910000000001</v>
      </c>
      <c r="HT370" s="1">
        <v>4.6163630000000002E-4</v>
      </c>
      <c r="HU370">
        <v>0.41696689999999997</v>
      </c>
      <c r="HV370">
        <v>0.463092</v>
      </c>
      <c r="HW370">
        <v>23.231259999999999</v>
      </c>
      <c r="HX370" s="1">
        <v>4.376119E-4</v>
      </c>
      <c r="HY370">
        <v>0.3958721</v>
      </c>
      <c r="HZ370">
        <v>0.46250609999999998</v>
      </c>
      <c r="IA370">
        <v>23.044640000000001</v>
      </c>
      <c r="IB370" s="1">
        <v>4.160508E-4</v>
      </c>
      <c r="IC370">
        <v>0.37699559999999999</v>
      </c>
      <c r="ID370">
        <v>0.46196419999999999</v>
      </c>
      <c r="IE370">
        <v>23.309640000000002</v>
      </c>
      <c r="IF370" s="1">
        <v>3.9635910000000002E-4</v>
      </c>
      <c r="IG370">
        <v>0.3597129</v>
      </c>
      <c r="IH370">
        <v>0.46148899999999998</v>
      </c>
      <c r="II370">
        <v>23.701619999999998</v>
      </c>
      <c r="IJ370" s="1">
        <v>3.7840060000000002E-4</v>
      </c>
      <c r="IK370">
        <v>0.34389350000000002</v>
      </c>
      <c r="IL370">
        <v>0.46103339999999998</v>
      </c>
      <c r="IM370">
        <v>24.100359999999998</v>
      </c>
      <c r="IN370" s="1">
        <v>3.6203519999999999E-4</v>
      </c>
      <c r="IO370">
        <v>0.32947169999999998</v>
      </c>
      <c r="IP370">
        <v>0.45992080000000002</v>
      </c>
      <c r="IQ370">
        <v>24.13645</v>
      </c>
      <c r="IR370" s="1">
        <v>3.4654379999999999E-4</v>
      </c>
      <c r="IS370">
        <v>0.31623889999999999</v>
      </c>
      <c r="IT370">
        <v>0.45995560000000002</v>
      </c>
      <c r="IU370">
        <v>23.852499999999999</v>
      </c>
      <c r="IV370" s="1">
        <v>3.3326729999999999E-4</v>
      </c>
      <c r="IW370">
        <v>0.30423610000000001</v>
      </c>
      <c r="IX370">
        <v>0.45971289999999998</v>
      </c>
      <c r="IY370">
        <v>23.511520000000001</v>
      </c>
      <c r="IZ370" s="1">
        <v>3.2073730000000002E-4</v>
      </c>
      <c r="JA370">
        <v>0.29303849999999998</v>
      </c>
      <c r="JB370">
        <v>0.45935300000000001</v>
      </c>
      <c r="JC370">
        <v>23.141300000000001</v>
      </c>
      <c r="JD370" s="1">
        <v>3.0925419999999998E-4</v>
      </c>
      <c r="JE370">
        <v>0.2828582</v>
      </c>
      <c r="JF370">
        <v>0.45903870000000002</v>
      </c>
      <c r="JG370">
        <v>23.357150000000001</v>
      </c>
      <c r="JH370" s="1">
        <v>2.9855760000000001E-4</v>
      </c>
      <c r="JI370">
        <v>0.2733468</v>
      </c>
      <c r="JJ370">
        <v>0.45876119999999998</v>
      </c>
      <c r="JK370">
        <v>23.851099999999999</v>
      </c>
      <c r="JL370" s="1">
        <v>2.883413E-4</v>
      </c>
      <c r="JM370">
        <v>0.26422849999999998</v>
      </c>
      <c r="JN370">
        <v>0.45855390000000001</v>
      </c>
      <c r="JO370">
        <v>24.294129999999999</v>
      </c>
      <c r="JP370" s="1">
        <v>2.7863479999999999E-4</v>
      </c>
      <c r="JQ370">
        <v>0.25552849999999999</v>
      </c>
      <c r="JR370">
        <v>0.45833869999999999</v>
      </c>
      <c r="JS370">
        <v>24.59665</v>
      </c>
      <c r="JT370" s="1">
        <v>2.695094E-4</v>
      </c>
      <c r="JU370">
        <v>0.2473291</v>
      </c>
      <c r="JV370">
        <v>0.45813799999999999</v>
      </c>
      <c r="JW370">
        <v>24.58475</v>
      </c>
      <c r="JX370" s="1">
        <v>2.60907E-4</v>
      </c>
      <c r="JY370">
        <v>0.23960670000000001</v>
      </c>
      <c r="JZ370">
        <v>0.45795130000000001</v>
      </c>
      <c r="KA370">
        <v>24.208870000000001</v>
      </c>
      <c r="KB370" s="1">
        <v>2.5266939999999999E-4</v>
      </c>
      <c r="KC370">
        <v>0.23219229999999999</v>
      </c>
      <c r="KD370">
        <v>0.4577426</v>
      </c>
      <c r="KE370">
        <v>23.780349999999999</v>
      </c>
      <c r="KF370" s="1">
        <v>2.4467439999999998E-4</v>
      </c>
      <c r="KG370">
        <v>0.2250055</v>
      </c>
      <c r="KH370">
        <v>0.45750580000000002</v>
      </c>
      <c r="KI370">
        <v>23.374500000000001</v>
      </c>
      <c r="KJ370" s="1">
        <v>2.368653E-4</v>
      </c>
      <c r="KK370">
        <v>0.21799579999999999</v>
      </c>
      <c r="KL370">
        <v>0.45726030000000001</v>
      </c>
      <c r="KM370">
        <v>23.541340000000002</v>
      </c>
      <c r="KN370" s="1">
        <v>2.293338E-4</v>
      </c>
      <c r="KO370">
        <v>0.21123020000000001</v>
      </c>
      <c r="KP370">
        <v>0.45697359999999998</v>
      </c>
      <c r="KQ370">
        <v>24.043900000000001</v>
      </c>
      <c r="KR370" s="1">
        <v>2.222371E-4</v>
      </c>
      <c r="KS370">
        <v>0.20486270000000001</v>
      </c>
      <c r="KT370">
        <v>0.45671119999999998</v>
      </c>
      <c r="KU370">
        <v>24.6159</v>
      </c>
      <c r="KV370" s="1">
        <v>2.1555789999999999E-4</v>
      </c>
      <c r="KW370">
        <v>0.19887270000000001</v>
      </c>
      <c r="KX370">
        <v>0.45639750000000001</v>
      </c>
      <c r="KY370">
        <v>25.143989999999999</v>
      </c>
      <c r="KZ370" s="1">
        <v>2.0902679999999999E-4</v>
      </c>
      <c r="LA370">
        <v>0.1930296</v>
      </c>
      <c r="LB370">
        <v>0.4560843</v>
      </c>
      <c r="LC370">
        <v>25.200369999999999</v>
      </c>
      <c r="LD370" s="1">
        <v>2.026431E-4</v>
      </c>
      <c r="LE370">
        <v>0.1873117</v>
      </c>
      <c r="LF370">
        <v>0.45576159999999999</v>
      </c>
      <c r="LG370">
        <v>24.841460000000001</v>
      </c>
      <c r="LH370" s="1">
        <v>1.9647530000000001E-4</v>
      </c>
      <c r="LI370">
        <v>0.18178340000000001</v>
      </c>
      <c r="LJ370">
        <v>0.45543060000000002</v>
      </c>
      <c r="LK370">
        <v>24.43337</v>
      </c>
      <c r="LL370" s="1">
        <v>1.9054409999999999E-4</v>
      </c>
      <c r="LM370">
        <v>0.17646629999999999</v>
      </c>
      <c r="LN370">
        <v>0.45509870000000002</v>
      </c>
      <c r="LO370">
        <v>24.02636</v>
      </c>
      <c r="LP370" s="1">
        <v>1.848981E-4</v>
      </c>
      <c r="LQ370">
        <v>0.17140169999999999</v>
      </c>
      <c r="LR370">
        <v>0.45480949999999998</v>
      </c>
      <c r="LS370">
        <v>24.291630000000001</v>
      </c>
      <c r="LT370" s="1">
        <v>1.794659E-4</v>
      </c>
      <c r="LU370">
        <v>0.16651540000000001</v>
      </c>
      <c r="LV370">
        <v>0.45454630000000001</v>
      </c>
      <c r="LW370">
        <v>24.838349999999998</v>
      </c>
      <c r="LX370" s="1">
        <v>1.7419429999999999E-4</v>
      </c>
      <c r="LY370">
        <v>0.16175519999999999</v>
      </c>
      <c r="LZ370">
        <v>0.4543025</v>
      </c>
      <c r="MA370">
        <v>25.45316</v>
      </c>
      <c r="MB370" s="1">
        <v>1.6911970000000001E-4</v>
      </c>
      <c r="MC370">
        <v>0.1571639</v>
      </c>
      <c r="MD370">
        <v>0.45407629999999999</v>
      </c>
      <c r="ME370">
        <v>26.090530000000001</v>
      </c>
      <c r="MF370" s="1">
        <v>1.6418039999999999E-4</v>
      </c>
      <c r="MG370">
        <v>0.15268709999999999</v>
      </c>
      <c r="MH370">
        <v>0.4538488</v>
      </c>
      <c r="MI370">
        <v>26.238910000000001</v>
      </c>
      <c r="MJ370" s="1">
        <v>1.5941490000000001E-4</v>
      </c>
      <c r="MK370">
        <v>0.1483613</v>
      </c>
      <c r="ML370">
        <v>0.45361980000000002</v>
      </c>
      <c r="MM370">
        <v>25.913830000000001</v>
      </c>
      <c r="MN370" s="1">
        <v>1.5486260000000001E-4</v>
      </c>
      <c r="MO370">
        <v>0.14422579999999999</v>
      </c>
      <c r="MP370">
        <v>0.45339410000000002</v>
      </c>
      <c r="MQ370">
        <v>25.46144</v>
      </c>
      <c r="MR370" s="1">
        <v>1.5045790000000001E-4</v>
      </c>
      <c r="MS370">
        <v>0.1402224</v>
      </c>
      <c r="MT370">
        <v>0.45314910000000003</v>
      </c>
      <c r="MU370">
        <v>24.894369999999999</v>
      </c>
      <c r="MV370" s="1">
        <v>1.4624500000000001E-4</v>
      </c>
      <c r="MW370">
        <v>0.1363963</v>
      </c>
      <c r="MX370">
        <v>0.45289079999999998</v>
      </c>
      <c r="MY370">
        <v>24.49042</v>
      </c>
      <c r="MZ370" s="1">
        <v>1.422455E-4</v>
      </c>
      <c r="NA370">
        <v>0.13276940000000001</v>
      </c>
      <c r="NB370">
        <v>0.45262039999999998</v>
      </c>
      <c r="NC370">
        <v>24.51277</v>
      </c>
      <c r="ND370" s="1">
        <v>1.3840470000000001E-4</v>
      </c>
      <c r="NE370">
        <v>0.12928609999999999</v>
      </c>
      <c r="NF370">
        <v>0.45235009999999998</v>
      </c>
      <c r="NG370">
        <v>25.015049999999999</v>
      </c>
      <c r="NH370" s="1">
        <v>1.3465800000000001E-4</v>
      </c>
      <c r="NI370">
        <v>0.125891</v>
      </c>
      <c r="NJ370">
        <v>0.45207059999999999</v>
      </c>
      <c r="NK370">
        <v>25.2209</v>
      </c>
      <c r="NL370" s="1">
        <v>1.310436E-4</v>
      </c>
      <c r="NM370">
        <v>0.1226122</v>
      </c>
      <c r="NN370">
        <v>0.45179380000000002</v>
      </c>
      <c r="NO370">
        <v>25.097470000000001</v>
      </c>
      <c r="NP370" s="1">
        <v>1.276297E-4</v>
      </c>
      <c r="NQ370">
        <v>0.1195148</v>
      </c>
      <c r="NR370">
        <v>0.45148739999999998</v>
      </c>
      <c r="NS370">
        <v>24.92755</v>
      </c>
      <c r="NT370" s="1">
        <v>1.2426430000000001E-4</v>
      </c>
      <c r="NU370">
        <v>0.1164712</v>
      </c>
      <c r="NV370">
        <v>0.45119409999999999</v>
      </c>
      <c r="NW370">
        <v>24.64594</v>
      </c>
      <c r="NX370" s="1">
        <v>1.20894E-4</v>
      </c>
      <c r="NY370">
        <v>0.11340840000000001</v>
      </c>
      <c r="NZ370">
        <v>0.45089990000000002</v>
      </c>
      <c r="OA370">
        <v>24.241</v>
      </c>
      <c r="OB370" s="1">
        <v>1.175745E-4</v>
      </c>
      <c r="OC370">
        <v>0.1103904</v>
      </c>
      <c r="OD370">
        <v>0.4506057</v>
      </c>
      <c r="OE370">
        <v>24.331790000000002</v>
      </c>
      <c r="OF370" s="1">
        <v>1.143288E-4</v>
      </c>
      <c r="OG370">
        <v>0.1074393</v>
      </c>
      <c r="OH370">
        <v>0.45029350000000001</v>
      </c>
      <c r="OI370">
        <v>24.84684</v>
      </c>
      <c r="OJ370" s="1">
        <v>1.112237E-4</v>
      </c>
      <c r="OK370">
        <v>0.10461289999999999</v>
      </c>
    </row>
    <row r="371" spans="1:401" x14ac:dyDescent="0.35">
      <c r="A371">
        <v>380</v>
      </c>
      <c r="B371" t="s">
        <v>4</v>
      </c>
      <c r="C371" t="s">
        <v>364</v>
      </c>
      <c r="D371" t="s">
        <v>374</v>
      </c>
      <c r="E371">
        <v>822.96310000000005</v>
      </c>
      <c r="F371">
        <v>0.90796540000000003</v>
      </c>
      <c r="G371">
        <v>23.53445</v>
      </c>
      <c r="H371">
        <v>0</v>
      </c>
      <c r="I371">
        <v>0</v>
      </c>
      <c r="J371">
        <v>0.90604050000000003</v>
      </c>
      <c r="K371">
        <v>23.262709999999998</v>
      </c>
      <c r="L371">
        <v>0</v>
      </c>
      <c r="M371">
        <v>0</v>
      </c>
      <c r="N371">
        <v>0.9046845</v>
      </c>
      <c r="O371">
        <v>23.068639999999998</v>
      </c>
      <c r="P371">
        <v>0</v>
      </c>
      <c r="Q371">
        <v>0</v>
      </c>
      <c r="R371">
        <v>0.90374160000000003</v>
      </c>
      <c r="S371">
        <v>22.874389999999998</v>
      </c>
      <c r="T371">
        <v>0</v>
      </c>
      <c r="U371">
        <v>0</v>
      </c>
      <c r="V371">
        <v>0.90307800000000005</v>
      </c>
      <c r="W371">
        <v>22.911169999999998</v>
      </c>
      <c r="X371">
        <v>0</v>
      </c>
      <c r="Y371">
        <v>0</v>
      </c>
      <c r="Z371">
        <v>0.90254719999999999</v>
      </c>
      <c r="AA371">
        <v>22.855180000000001</v>
      </c>
      <c r="AB371">
        <v>0</v>
      </c>
      <c r="AC371">
        <v>0</v>
      </c>
      <c r="AD371">
        <v>0.90209399999999995</v>
      </c>
      <c r="AE371">
        <v>22.672319999999999</v>
      </c>
      <c r="AF371">
        <v>0</v>
      </c>
      <c r="AG371">
        <v>0</v>
      </c>
      <c r="AH371">
        <v>0.90173910000000002</v>
      </c>
      <c r="AI371">
        <v>22.52927</v>
      </c>
      <c r="AJ371">
        <v>0</v>
      </c>
      <c r="AK371">
        <v>0</v>
      </c>
      <c r="AL371">
        <v>0.90134970000000003</v>
      </c>
      <c r="AM371">
        <v>22.409829999999999</v>
      </c>
      <c r="AN371">
        <v>0</v>
      </c>
      <c r="AO371">
        <v>0</v>
      </c>
      <c r="AP371">
        <v>0.90113469999999996</v>
      </c>
      <c r="AQ371">
        <v>22.73603</v>
      </c>
      <c r="AR371">
        <v>0</v>
      </c>
      <c r="AS371">
        <v>0</v>
      </c>
      <c r="AT371">
        <v>0.90104470000000003</v>
      </c>
      <c r="AU371">
        <v>23.366040000000002</v>
      </c>
      <c r="AV371">
        <v>0</v>
      </c>
      <c r="AW371">
        <v>0</v>
      </c>
      <c r="AX371">
        <v>0.90108010000000005</v>
      </c>
      <c r="AY371">
        <v>23.802900000000001</v>
      </c>
      <c r="AZ371">
        <v>0</v>
      </c>
      <c r="BA371">
        <v>0</v>
      </c>
      <c r="BB371">
        <v>0.90119130000000003</v>
      </c>
      <c r="BC371">
        <v>24.122430000000001</v>
      </c>
      <c r="BD371">
        <v>0</v>
      </c>
      <c r="BE371">
        <v>0</v>
      </c>
      <c r="BF371">
        <v>0.90134159999999997</v>
      </c>
      <c r="BG371">
        <v>24.037210000000002</v>
      </c>
      <c r="BH371">
        <v>0</v>
      </c>
      <c r="BI371">
        <v>0</v>
      </c>
      <c r="BJ371">
        <v>0.9015379</v>
      </c>
      <c r="BK371">
        <v>23.49579</v>
      </c>
      <c r="BL371">
        <v>0</v>
      </c>
      <c r="BM371">
        <v>0</v>
      </c>
      <c r="BN371">
        <v>0.90172929999999996</v>
      </c>
      <c r="BO371">
        <v>22.914490000000001</v>
      </c>
      <c r="BP371">
        <v>0</v>
      </c>
      <c r="BQ371">
        <v>0</v>
      </c>
      <c r="BR371">
        <v>0.9018216</v>
      </c>
      <c r="BS371">
        <v>22.367909999999998</v>
      </c>
      <c r="BT371" s="1">
        <v>1.2540929999999999E-30</v>
      </c>
      <c r="BU371" s="1">
        <v>5.5091759999999998E-28</v>
      </c>
      <c r="BV371">
        <v>0.90157620000000005</v>
      </c>
      <c r="BW371">
        <v>22.26145</v>
      </c>
      <c r="BX371" s="1">
        <v>2.463519E-23</v>
      </c>
      <c r="BY371" s="1">
        <v>1.175565E-20</v>
      </c>
      <c r="BZ371">
        <v>0.90095890000000001</v>
      </c>
      <c r="CA371">
        <v>22.587250000000001</v>
      </c>
      <c r="CB371" s="1">
        <v>7.5438489999999999E-15</v>
      </c>
      <c r="CC371" s="1">
        <v>3.6800260000000001E-12</v>
      </c>
      <c r="CD371">
        <v>0.90002749999999998</v>
      </c>
      <c r="CE371">
        <v>22.934650000000001</v>
      </c>
      <c r="CF371" s="1">
        <v>2.7690250000000002E-10</v>
      </c>
      <c r="CG371" s="1">
        <v>1.4590289999999999E-7</v>
      </c>
      <c r="CH371">
        <v>0.89890440000000005</v>
      </c>
      <c r="CI371">
        <v>23.253350000000001</v>
      </c>
      <c r="CJ371" s="1">
        <v>4.2292589999999999E-7</v>
      </c>
      <c r="CK371" s="1">
        <v>2.320577E-4</v>
      </c>
      <c r="CL371">
        <v>0.89765700000000004</v>
      </c>
      <c r="CM371">
        <v>23.33625</v>
      </c>
      <c r="CN371" s="1">
        <v>1.065368E-4</v>
      </c>
      <c r="CO371">
        <v>6.0282599999999999E-2</v>
      </c>
      <c r="CP371">
        <v>0.89635500000000001</v>
      </c>
      <c r="CQ371">
        <v>22.904979999999998</v>
      </c>
      <c r="CR371" s="1">
        <v>7.1789710000000001E-3</v>
      </c>
      <c r="CS371">
        <v>4.1617430000000004</v>
      </c>
      <c r="CT371">
        <v>0.89499960000000001</v>
      </c>
      <c r="CU371">
        <v>22.462820000000001</v>
      </c>
      <c r="CV371">
        <v>0.1698636</v>
      </c>
      <c r="CW371">
        <v>100.51179999999999</v>
      </c>
      <c r="CX371">
        <v>0.89351899999999995</v>
      </c>
      <c r="CY371">
        <v>22.149190000000001</v>
      </c>
      <c r="CZ371">
        <v>1.685265</v>
      </c>
      <c r="DA371">
        <v>1015.177</v>
      </c>
      <c r="DB371">
        <v>0.8916963</v>
      </c>
      <c r="DC371">
        <v>22.417249999999999</v>
      </c>
      <c r="DD371">
        <v>7.984375</v>
      </c>
      <c r="DE371">
        <v>4887.2790000000005</v>
      </c>
      <c r="DF371">
        <v>0.88945479999999999</v>
      </c>
      <c r="DG371">
        <v>23.04871</v>
      </c>
      <c r="DH371">
        <v>19.98368</v>
      </c>
      <c r="DI371">
        <v>12413.43</v>
      </c>
      <c r="DJ371">
        <v>0.88695069999999998</v>
      </c>
      <c r="DK371">
        <v>23.658740000000002</v>
      </c>
      <c r="DL371">
        <v>28.726949999999999</v>
      </c>
      <c r="DM371">
        <v>18087.43</v>
      </c>
      <c r="DN371">
        <v>0.88428229999999997</v>
      </c>
      <c r="DO371">
        <v>24.15259</v>
      </c>
      <c r="DP371">
        <v>25.435310000000001</v>
      </c>
      <c r="DQ371">
        <v>16206.37</v>
      </c>
      <c r="DR371">
        <v>0.88196549999999996</v>
      </c>
      <c r="DS371">
        <v>24.0596</v>
      </c>
      <c r="DT371">
        <v>14.907400000000001</v>
      </c>
      <c r="DU371">
        <v>9603.9580000000005</v>
      </c>
      <c r="DV371">
        <v>0.87937310000000002</v>
      </c>
      <c r="DW371">
        <v>23.495290000000001</v>
      </c>
      <c r="DX371">
        <v>5.8121780000000003</v>
      </c>
      <c r="DY371">
        <v>3784.6370000000002</v>
      </c>
      <c r="DZ371">
        <v>0.876749</v>
      </c>
      <c r="EA371">
        <v>22.982230000000001</v>
      </c>
      <c r="EB371">
        <v>1.602865</v>
      </c>
      <c r="EC371">
        <v>1053.4449999999999</v>
      </c>
      <c r="ED371">
        <v>0.87409840000000005</v>
      </c>
      <c r="EE371">
        <v>22.558769999999999</v>
      </c>
      <c r="EF371">
        <v>0.3324589</v>
      </c>
      <c r="EG371">
        <v>220.2124</v>
      </c>
      <c r="EH371">
        <v>0.8714423</v>
      </c>
      <c r="EI371">
        <v>22.662040000000001</v>
      </c>
      <c r="EJ371" s="1">
        <v>5.8400250000000001E-2</v>
      </c>
      <c r="EK371">
        <v>38.853000000000002</v>
      </c>
      <c r="EL371">
        <v>0.86890230000000002</v>
      </c>
      <c r="EM371">
        <v>23.33989</v>
      </c>
      <c r="EN371" s="1">
        <v>1.2053629999999999E-2</v>
      </c>
      <c r="EO371">
        <v>7.9592200000000002</v>
      </c>
      <c r="EP371">
        <v>0.86633079999999996</v>
      </c>
      <c r="EQ371">
        <v>24.11506</v>
      </c>
      <c r="ER371" s="1">
        <v>5.2976280000000004E-3</v>
      </c>
      <c r="ES371">
        <v>3.4504839999999999</v>
      </c>
      <c r="ET371">
        <v>0.86377170000000003</v>
      </c>
      <c r="EU371">
        <v>24.724530000000001</v>
      </c>
      <c r="EV371" s="1">
        <v>3.863422E-3</v>
      </c>
      <c r="EW371">
        <v>2.5098829999999999</v>
      </c>
      <c r="EX371">
        <v>0.86110390000000003</v>
      </c>
      <c r="EY371">
        <v>24.753270000000001</v>
      </c>
      <c r="EZ371" s="1">
        <v>3.1983620000000002E-3</v>
      </c>
      <c r="FA371">
        <v>2.0815489999999999</v>
      </c>
      <c r="FB371">
        <v>0.85840950000000005</v>
      </c>
      <c r="FC371">
        <v>24.255980000000001</v>
      </c>
      <c r="FD371" s="1">
        <v>2.707882E-3</v>
      </c>
      <c r="FE371">
        <v>1.767061</v>
      </c>
      <c r="FF371">
        <v>0.85566949999999997</v>
      </c>
      <c r="FG371">
        <v>23.717559999999999</v>
      </c>
      <c r="FH371" s="1">
        <v>2.3107510000000002E-3</v>
      </c>
      <c r="FI371">
        <v>1.51203</v>
      </c>
      <c r="FJ371">
        <v>0.85321910000000001</v>
      </c>
      <c r="FK371">
        <v>23.204650000000001</v>
      </c>
      <c r="FL371" s="1">
        <v>1.984806E-3</v>
      </c>
      <c r="FM371">
        <v>1.30202</v>
      </c>
      <c r="FN371">
        <v>0.85097040000000002</v>
      </c>
      <c r="FO371">
        <v>23.212710000000001</v>
      </c>
      <c r="FP371" s="1">
        <v>1.7157800000000001E-3</v>
      </c>
      <c r="FQ371">
        <v>1.128015</v>
      </c>
      <c r="FR371">
        <v>0.84875460000000003</v>
      </c>
      <c r="FS371">
        <v>23.671679999999999</v>
      </c>
      <c r="FT371" s="1">
        <v>1.4963439999999999E-3</v>
      </c>
      <c r="FU371">
        <v>0.98585219999999996</v>
      </c>
      <c r="FV371">
        <v>0.84663719999999998</v>
      </c>
      <c r="FW371">
        <v>23.958279999999998</v>
      </c>
      <c r="FX371" s="1">
        <v>1.315215E-3</v>
      </c>
      <c r="FY371">
        <v>0.86837830000000005</v>
      </c>
      <c r="FZ371">
        <v>0.84442309999999998</v>
      </c>
      <c r="GA371">
        <v>24.202960000000001</v>
      </c>
      <c r="GB371" s="1">
        <v>1.16384E-3</v>
      </c>
      <c r="GC371">
        <v>0.77013299999999996</v>
      </c>
      <c r="GD371">
        <v>0.84226789999999996</v>
      </c>
      <c r="GE371">
        <v>24.0762</v>
      </c>
      <c r="GF371" s="1">
        <v>1.0365210000000001E-3</v>
      </c>
      <c r="GG371">
        <v>0.6873513</v>
      </c>
      <c r="GH371">
        <v>0.84040499999999996</v>
      </c>
      <c r="GI371">
        <v>23.858969999999999</v>
      </c>
      <c r="GJ371" s="1">
        <v>9.2924279999999999E-4</v>
      </c>
      <c r="GK371">
        <v>0.61729789999999995</v>
      </c>
      <c r="GL371">
        <v>0.83863469999999996</v>
      </c>
      <c r="GM371">
        <v>23.60669</v>
      </c>
      <c r="GN371" s="1">
        <v>8.3908470000000005E-4</v>
      </c>
      <c r="GO371">
        <v>0.55829050000000002</v>
      </c>
      <c r="GP371">
        <v>0.83676890000000004</v>
      </c>
      <c r="GQ371">
        <v>23.343730000000001</v>
      </c>
      <c r="GR371" s="1">
        <v>7.6322209999999996E-4</v>
      </c>
      <c r="GS371">
        <v>0.50871759999999999</v>
      </c>
      <c r="GT371">
        <v>0.83496859999999995</v>
      </c>
      <c r="GU371">
        <v>23.099740000000001</v>
      </c>
      <c r="GV371" s="1">
        <v>6.9902769999999998E-4</v>
      </c>
      <c r="GW371">
        <v>0.46671879999999999</v>
      </c>
      <c r="GX371">
        <v>0.83323360000000002</v>
      </c>
      <c r="GY371">
        <v>23.293199999999999</v>
      </c>
      <c r="GZ371" s="1">
        <v>6.4420860000000005E-4</v>
      </c>
      <c r="HA371">
        <v>0.4308302</v>
      </c>
      <c r="HB371">
        <v>0.83155659999999998</v>
      </c>
      <c r="HC371">
        <v>23.907509999999998</v>
      </c>
      <c r="HD371" s="1">
        <v>5.9708389999999997E-4</v>
      </c>
      <c r="HE371">
        <v>0.39993800000000002</v>
      </c>
      <c r="HF371">
        <v>0.82988059999999997</v>
      </c>
      <c r="HG371">
        <v>24.475529999999999</v>
      </c>
      <c r="HH371" s="1">
        <v>5.5658439999999997E-4</v>
      </c>
      <c r="HI371">
        <v>0.37340770000000001</v>
      </c>
      <c r="HJ371">
        <v>0.82821560000000005</v>
      </c>
      <c r="HK371">
        <v>24.584610000000001</v>
      </c>
      <c r="HL371" s="1">
        <v>5.2134999999999996E-4</v>
      </c>
      <c r="HM371">
        <v>0.35033259999999999</v>
      </c>
      <c r="HN371">
        <v>0.82656629999999998</v>
      </c>
      <c r="HO371">
        <v>24.15738</v>
      </c>
      <c r="HP371" s="1">
        <v>4.904105E-4</v>
      </c>
      <c r="HQ371">
        <v>0.3300689</v>
      </c>
      <c r="HR371">
        <v>0.82492670000000001</v>
      </c>
      <c r="HS371">
        <v>23.748609999999999</v>
      </c>
      <c r="HT371" s="1">
        <v>4.6312719999999999E-4</v>
      </c>
      <c r="HU371">
        <v>0.31201220000000002</v>
      </c>
      <c r="HV371">
        <v>0.82325170000000003</v>
      </c>
      <c r="HW371">
        <v>23.24776</v>
      </c>
      <c r="HX371" s="1">
        <v>4.3894689999999999E-4</v>
      </c>
      <c r="HY371">
        <v>0.29596260000000002</v>
      </c>
      <c r="HZ371">
        <v>0.82142280000000001</v>
      </c>
      <c r="IA371">
        <v>23.047339999999998</v>
      </c>
      <c r="IB371" s="1">
        <v>4.1724489999999997E-4</v>
      </c>
      <c r="IC371">
        <v>0.28164020000000001</v>
      </c>
      <c r="ID371">
        <v>0.81977009999999995</v>
      </c>
      <c r="IE371">
        <v>23.301960000000001</v>
      </c>
      <c r="IF371" s="1">
        <v>3.974556E-4</v>
      </c>
      <c r="IG371">
        <v>0.26854539999999999</v>
      </c>
      <c r="IH371">
        <v>0.81825409999999998</v>
      </c>
      <c r="II371">
        <v>23.690190000000001</v>
      </c>
      <c r="IJ371" s="1">
        <v>3.7940210000000002E-4</v>
      </c>
      <c r="IK371">
        <v>0.25656190000000001</v>
      </c>
      <c r="IL371">
        <v>0.81679860000000004</v>
      </c>
      <c r="IM371">
        <v>24.087009999999999</v>
      </c>
      <c r="IN371" s="1">
        <v>3.6295179999999998E-4</v>
      </c>
      <c r="IO371">
        <v>0.24564</v>
      </c>
      <c r="IP371">
        <v>0.81411</v>
      </c>
      <c r="IQ371">
        <v>24.13477</v>
      </c>
      <c r="IR371" s="1">
        <v>3.4733209999999998E-4</v>
      </c>
      <c r="IS371">
        <v>0.23555770000000001</v>
      </c>
      <c r="IT371">
        <v>0.81349269999999996</v>
      </c>
      <c r="IU371">
        <v>23.86131</v>
      </c>
      <c r="IV371" s="1">
        <v>3.3404579999999999E-4</v>
      </c>
      <c r="IW371">
        <v>0.22653019999999999</v>
      </c>
      <c r="IX371">
        <v>0.8125346</v>
      </c>
      <c r="IY371">
        <v>23.525130000000001</v>
      </c>
      <c r="IZ371" s="1">
        <v>3.214421E-4</v>
      </c>
      <c r="JA371">
        <v>0.21805330000000001</v>
      </c>
      <c r="JB371">
        <v>0.81139229999999996</v>
      </c>
      <c r="JC371">
        <v>23.15334</v>
      </c>
      <c r="JD371" s="1">
        <v>3.0990400000000001E-4</v>
      </c>
      <c r="JE371">
        <v>0.21035190000000001</v>
      </c>
      <c r="JF371">
        <v>0.81026120000000001</v>
      </c>
      <c r="JG371">
        <v>23.354649999999999</v>
      </c>
      <c r="JH371" s="1">
        <v>2.9915900000000001E-4</v>
      </c>
      <c r="JI371">
        <v>0.20317879999999999</v>
      </c>
      <c r="JJ371">
        <v>0.80930069999999998</v>
      </c>
      <c r="JK371">
        <v>23.843250000000001</v>
      </c>
      <c r="JL371" s="1">
        <v>2.8891650000000002E-4</v>
      </c>
      <c r="JM371">
        <v>0.19631170000000001</v>
      </c>
      <c r="JN371">
        <v>0.80845540000000005</v>
      </c>
      <c r="JO371">
        <v>24.285340000000001</v>
      </c>
      <c r="JP371" s="1">
        <v>2.791801E-4</v>
      </c>
      <c r="JQ371">
        <v>0.18976519999999999</v>
      </c>
      <c r="JR371">
        <v>0.8076603</v>
      </c>
      <c r="JS371">
        <v>24.592320000000001</v>
      </c>
      <c r="JT371" s="1">
        <v>2.7002120000000002E-4</v>
      </c>
      <c r="JU371">
        <v>0.1835871</v>
      </c>
      <c r="JV371">
        <v>0.80687589999999998</v>
      </c>
      <c r="JW371">
        <v>24.59151</v>
      </c>
      <c r="JX371" s="1">
        <v>2.6139190000000001E-4</v>
      </c>
      <c r="JY371">
        <v>0.17777850000000001</v>
      </c>
      <c r="JZ371">
        <v>0.80612950000000005</v>
      </c>
      <c r="KA371">
        <v>24.223199999999999</v>
      </c>
      <c r="KB371" s="1">
        <v>2.5313499999999998E-4</v>
      </c>
      <c r="KC371">
        <v>0.17221059999999999</v>
      </c>
      <c r="KD371">
        <v>0.80538200000000004</v>
      </c>
      <c r="KE371">
        <v>23.797280000000001</v>
      </c>
      <c r="KF371" s="1">
        <v>2.4513159999999998E-4</v>
      </c>
      <c r="KG371">
        <v>0.1668192</v>
      </c>
      <c r="KH371">
        <v>0.80456320000000003</v>
      </c>
      <c r="KI371">
        <v>23.388529999999999</v>
      </c>
      <c r="KJ371" s="1">
        <v>2.373067E-4</v>
      </c>
      <c r="KK371">
        <v>0.16156419999999999</v>
      </c>
      <c r="KL371">
        <v>0.80372670000000002</v>
      </c>
      <c r="KM371">
        <v>23.53866</v>
      </c>
      <c r="KN371" s="1">
        <v>2.2974949999999999E-4</v>
      </c>
      <c r="KO371">
        <v>0.15648870000000001</v>
      </c>
      <c r="KP371">
        <v>0.80283660000000001</v>
      </c>
      <c r="KQ371">
        <v>24.03622</v>
      </c>
      <c r="KR371" s="1">
        <v>2.2262970000000001E-4</v>
      </c>
      <c r="KS371">
        <v>0.15171100000000001</v>
      </c>
      <c r="KT371">
        <v>0.80194509999999997</v>
      </c>
      <c r="KU371">
        <v>24.606839999999998</v>
      </c>
      <c r="KV371" s="1">
        <v>2.1593409999999999E-4</v>
      </c>
      <c r="KW371">
        <v>0.1472272</v>
      </c>
      <c r="KX371">
        <v>0.80098400000000003</v>
      </c>
      <c r="KY371">
        <v>25.1358</v>
      </c>
      <c r="KZ371" s="1">
        <v>2.0939520000000001E-4</v>
      </c>
      <c r="LA371">
        <v>0.1428536</v>
      </c>
      <c r="LB371">
        <v>0.80002439999999997</v>
      </c>
      <c r="LC371">
        <v>25.208770000000001</v>
      </c>
      <c r="LD371" s="1">
        <v>2.0300590000000001E-4</v>
      </c>
      <c r="LE371">
        <v>0.13857839999999999</v>
      </c>
      <c r="LF371">
        <v>0.79905029999999999</v>
      </c>
      <c r="LG371">
        <v>24.85519</v>
      </c>
      <c r="LH371" s="1">
        <v>1.9682369999999999E-4</v>
      </c>
      <c r="LI371">
        <v>0.1344388</v>
      </c>
      <c r="LJ371">
        <v>0.79804920000000001</v>
      </c>
      <c r="LK371">
        <v>24.450569999999999</v>
      </c>
      <c r="LL371" s="1">
        <v>1.908747E-4</v>
      </c>
      <c r="LM371">
        <v>0.13045780000000001</v>
      </c>
      <c r="LN371">
        <v>0.79705479999999995</v>
      </c>
      <c r="LO371">
        <v>24.040990000000001</v>
      </c>
      <c r="LP371" s="1">
        <v>1.852151E-4</v>
      </c>
      <c r="LQ371">
        <v>0.126666</v>
      </c>
      <c r="LR371">
        <v>0.79613330000000004</v>
      </c>
      <c r="LS371">
        <v>24.290600000000001</v>
      </c>
      <c r="LT371" s="1">
        <v>1.79774E-4</v>
      </c>
      <c r="LU371">
        <v>0.1230145</v>
      </c>
      <c r="LV371">
        <v>0.79526960000000002</v>
      </c>
      <c r="LW371">
        <v>24.834710000000001</v>
      </c>
      <c r="LX371" s="1">
        <v>1.744928E-4</v>
      </c>
      <c r="LY371">
        <v>0.1194578</v>
      </c>
      <c r="LZ371">
        <v>0.79445520000000003</v>
      </c>
      <c r="MA371">
        <v>25.443729999999999</v>
      </c>
      <c r="MB371" s="1">
        <v>1.6940689999999999E-4</v>
      </c>
      <c r="MC371">
        <v>0.11602659999999999</v>
      </c>
      <c r="MD371">
        <v>0.79366479999999995</v>
      </c>
      <c r="ME371">
        <v>26.08</v>
      </c>
      <c r="MF371" s="1">
        <v>1.6446249999999999E-4</v>
      </c>
      <c r="MG371">
        <v>0.11268789999999999</v>
      </c>
      <c r="MH371">
        <v>0.79291599999999995</v>
      </c>
      <c r="MI371">
        <v>26.247140000000002</v>
      </c>
      <c r="MJ371" s="1">
        <v>1.596774E-4</v>
      </c>
      <c r="MK371">
        <v>0.10944859999999999</v>
      </c>
      <c r="ML371">
        <v>0.79214879999999999</v>
      </c>
      <c r="MM371">
        <v>25.927820000000001</v>
      </c>
      <c r="MN371" s="1">
        <v>1.5511680000000001E-4</v>
      </c>
      <c r="MO371">
        <v>0.106363</v>
      </c>
      <c r="MP371">
        <v>0.7913888</v>
      </c>
      <c r="MQ371">
        <v>25.48274</v>
      </c>
      <c r="MR371" s="1">
        <v>1.5070390000000001E-4</v>
      </c>
      <c r="MS371">
        <v>0.1033795</v>
      </c>
      <c r="MT371">
        <v>0.79061219999999999</v>
      </c>
      <c r="MU371">
        <v>24.9177</v>
      </c>
      <c r="MV371" s="1">
        <v>1.4647950000000001E-4</v>
      </c>
      <c r="MW371">
        <v>0.1005249</v>
      </c>
      <c r="MX371">
        <v>0.78981000000000001</v>
      </c>
      <c r="MY371">
        <v>24.507020000000001</v>
      </c>
      <c r="MZ371" s="1">
        <v>1.4246899999999999E-4</v>
      </c>
      <c r="NA371" s="1">
        <v>9.7818790000000003E-2</v>
      </c>
      <c r="NB371">
        <v>0.78899090000000005</v>
      </c>
      <c r="NC371">
        <v>24.512779999999999</v>
      </c>
      <c r="ND371" s="1">
        <v>1.3862100000000001E-4</v>
      </c>
      <c r="NE371" s="1">
        <v>9.5223589999999997E-2</v>
      </c>
      <c r="NF371">
        <v>0.78816370000000002</v>
      </c>
      <c r="NG371">
        <v>25.011040000000001</v>
      </c>
      <c r="NH371" s="1">
        <v>1.3486849999999999E-4</v>
      </c>
      <c r="NI371" s="1">
        <v>9.2695059999999996E-2</v>
      </c>
      <c r="NJ371">
        <v>0.78733249999999999</v>
      </c>
      <c r="NK371">
        <v>25.224240000000002</v>
      </c>
      <c r="NL371" s="1">
        <v>1.3124609999999999E-4</v>
      </c>
      <c r="NM371" s="1">
        <v>9.0251509999999993E-2</v>
      </c>
      <c r="NN371">
        <v>0.78648969999999996</v>
      </c>
      <c r="NO371">
        <v>25.103079999999999</v>
      </c>
      <c r="NP371" s="1">
        <v>1.27823E-4</v>
      </c>
      <c r="NQ371" s="1">
        <v>8.7944220000000004E-2</v>
      </c>
      <c r="NR371">
        <v>0.78561409999999998</v>
      </c>
      <c r="NS371">
        <v>24.93355</v>
      </c>
      <c r="NT371" s="1">
        <v>1.2445779999999999E-4</v>
      </c>
      <c r="NU371" s="1">
        <v>8.5680539999999999E-2</v>
      </c>
      <c r="NV371">
        <v>0.78474560000000004</v>
      </c>
      <c r="NW371">
        <v>24.659859999999998</v>
      </c>
      <c r="NX371" s="1">
        <v>1.210849E-4</v>
      </c>
      <c r="NY371" s="1">
        <v>8.3403939999999996E-2</v>
      </c>
      <c r="NZ371">
        <v>0.78388340000000001</v>
      </c>
      <c r="OA371">
        <v>24.256160000000001</v>
      </c>
      <c r="OB371" s="1">
        <v>1.17761E-4</v>
      </c>
      <c r="OC371" s="1">
        <v>8.1159410000000001E-2</v>
      </c>
      <c r="OD371">
        <v>0.78299700000000005</v>
      </c>
      <c r="OE371">
        <v>24.329979999999999</v>
      </c>
      <c r="OF371" s="1">
        <v>1.145108E-4</v>
      </c>
      <c r="OG371" s="1">
        <v>7.8967540000000003E-2</v>
      </c>
      <c r="OH371">
        <v>0.78211790000000003</v>
      </c>
      <c r="OI371">
        <v>24.838170000000002</v>
      </c>
      <c r="OJ371" s="1">
        <v>1.1139740000000001E-4</v>
      </c>
      <c r="OK371" s="1">
        <v>7.6863150000000005E-2</v>
      </c>
    </row>
    <row r="372" spans="1:401" x14ac:dyDescent="0.35">
      <c r="A372">
        <v>381</v>
      </c>
      <c r="B372" t="s">
        <v>4</v>
      </c>
      <c r="C372" t="s">
        <v>364</v>
      </c>
      <c r="D372" t="s">
        <v>375</v>
      </c>
      <c r="E372">
        <v>228.1611</v>
      </c>
      <c r="F372">
        <v>1.5800689999999999</v>
      </c>
      <c r="G372">
        <v>23.531569999999999</v>
      </c>
      <c r="H372">
        <v>0</v>
      </c>
      <c r="I372">
        <v>0</v>
      </c>
      <c r="J372">
        <v>1.5778479999999999</v>
      </c>
      <c r="K372">
        <v>23.255140000000001</v>
      </c>
      <c r="L372">
        <v>0</v>
      </c>
      <c r="M372">
        <v>0</v>
      </c>
      <c r="N372">
        <v>1.576522</v>
      </c>
      <c r="O372">
        <v>23.061450000000001</v>
      </c>
      <c r="P372">
        <v>0</v>
      </c>
      <c r="Q372">
        <v>0</v>
      </c>
      <c r="R372">
        <v>1.5758810000000001</v>
      </c>
      <c r="S372">
        <v>22.866710000000001</v>
      </c>
      <c r="T372">
        <v>0</v>
      </c>
      <c r="U372">
        <v>0</v>
      </c>
      <c r="V372">
        <v>1.5755239999999999</v>
      </c>
      <c r="W372">
        <v>22.898959999999999</v>
      </c>
      <c r="X372">
        <v>0</v>
      </c>
      <c r="Y372">
        <v>0</v>
      </c>
      <c r="Z372">
        <v>1.5754349999999999</v>
      </c>
      <c r="AA372">
        <v>22.849810000000002</v>
      </c>
      <c r="AB372">
        <v>0</v>
      </c>
      <c r="AC372">
        <v>0</v>
      </c>
      <c r="AD372">
        <v>1.5753889999999999</v>
      </c>
      <c r="AE372">
        <v>22.671779999999998</v>
      </c>
      <c r="AF372">
        <v>0</v>
      </c>
      <c r="AG372">
        <v>0</v>
      </c>
      <c r="AH372">
        <v>1.5754330000000001</v>
      </c>
      <c r="AI372">
        <v>22.529309999999999</v>
      </c>
      <c r="AJ372">
        <v>0</v>
      </c>
      <c r="AK372">
        <v>0</v>
      </c>
      <c r="AL372">
        <v>1.5753490000000001</v>
      </c>
      <c r="AM372">
        <v>22.412030000000001</v>
      </c>
      <c r="AN372">
        <v>0</v>
      </c>
      <c r="AO372">
        <v>0</v>
      </c>
      <c r="AP372">
        <v>1.575456</v>
      </c>
      <c r="AQ372">
        <v>22.727620000000002</v>
      </c>
      <c r="AR372">
        <v>0</v>
      </c>
      <c r="AS372">
        <v>0</v>
      </c>
      <c r="AT372">
        <v>1.57575</v>
      </c>
      <c r="AU372">
        <v>23.355499999999999</v>
      </c>
      <c r="AV372">
        <v>0</v>
      </c>
      <c r="AW372">
        <v>0</v>
      </c>
      <c r="AX372">
        <v>1.5761419999999999</v>
      </c>
      <c r="AY372">
        <v>23.800229999999999</v>
      </c>
      <c r="AZ372">
        <v>0</v>
      </c>
      <c r="BA372">
        <v>0</v>
      </c>
      <c r="BB372">
        <v>1.5766659999999999</v>
      </c>
      <c r="BC372">
        <v>24.121939999999999</v>
      </c>
      <c r="BD372">
        <v>0</v>
      </c>
      <c r="BE372">
        <v>0</v>
      </c>
      <c r="BF372">
        <v>1.577175</v>
      </c>
      <c r="BG372">
        <v>24.049890000000001</v>
      </c>
      <c r="BH372">
        <v>0</v>
      </c>
      <c r="BI372">
        <v>0</v>
      </c>
      <c r="BJ372">
        <v>1.5776920000000001</v>
      </c>
      <c r="BK372">
        <v>23.520230000000002</v>
      </c>
      <c r="BL372">
        <v>0</v>
      </c>
      <c r="BM372">
        <v>0</v>
      </c>
      <c r="BN372">
        <v>1.578246</v>
      </c>
      <c r="BO372">
        <v>22.939050000000002</v>
      </c>
      <c r="BP372">
        <v>0</v>
      </c>
      <c r="BQ372">
        <v>0</v>
      </c>
      <c r="BR372">
        <v>1.5785979999999999</v>
      </c>
      <c r="BS372">
        <v>22.392309999999998</v>
      </c>
      <c r="BT372" s="1">
        <v>4.9382149999999997E-31</v>
      </c>
      <c r="BU372" s="1">
        <v>7.0251189999999999E-29</v>
      </c>
      <c r="BV372">
        <v>1.5783720000000001</v>
      </c>
      <c r="BW372">
        <v>22.26972</v>
      </c>
      <c r="BX372" s="1">
        <v>1.238164E-23</v>
      </c>
      <c r="BY372" s="1">
        <v>1.8374939999999998E-21</v>
      </c>
      <c r="BZ372">
        <v>1.5775239999999999</v>
      </c>
      <c r="CA372">
        <v>22.583279999999998</v>
      </c>
      <c r="CB372" s="1">
        <v>4.1975120000000003E-15</v>
      </c>
      <c r="CC372" s="1">
        <v>6.2343720000000002E-13</v>
      </c>
      <c r="CD372">
        <v>1.5761810000000001</v>
      </c>
      <c r="CE372">
        <v>22.93357</v>
      </c>
      <c r="CF372" s="1">
        <v>1.843078E-10</v>
      </c>
      <c r="CG372" s="1">
        <v>2.825887E-8</v>
      </c>
      <c r="CH372">
        <v>1.5745480000000001</v>
      </c>
      <c r="CI372">
        <v>23.248090000000001</v>
      </c>
      <c r="CJ372" s="1">
        <v>3.0844340000000003E-7</v>
      </c>
      <c r="CK372" s="1">
        <v>4.8105259999999999E-5</v>
      </c>
      <c r="CL372">
        <v>1.572767</v>
      </c>
      <c r="CM372">
        <v>23.341349999999998</v>
      </c>
      <c r="CN372" s="1">
        <v>8.3133809999999994E-5</v>
      </c>
      <c r="CO372" s="1">
        <v>1.3149889999999999E-2</v>
      </c>
      <c r="CP372">
        <v>1.570864</v>
      </c>
      <c r="CQ372">
        <v>22.920259999999999</v>
      </c>
      <c r="CR372" s="1">
        <v>5.9167009999999999E-3</v>
      </c>
      <c r="CS372">
        <v>0.94672279999999998</v>
      </c>
      <c r="CT372">
        <v>1.568905</v>
      </c>
      <c r="CU372">
        <v>22.47514</v>
      </c>
      <c r="CV372">
        <v>0.14668139999999999</v>
      </c>
      <c r="CW372">
        <v>23.713349999999998</v>
      </c>
      <c r="CX372">
        <v>1.5667599999999999</v>
      </c>
      <c r="CY372">
        <v>22.158069999999999</v>
      </c>
      <c r="CZ372">
        <v>1.5159659999999999</v>
      </c>
      <c r="DA372">
        <v>247.41550000000001</v>
      </c>
      <c r="DB372">
        <v>1.564109</v>
      </c>
      <c r="DC372">
        <v>22.409600000000001</v>
      </c>
      <c r="DD372">
        <v>7.4475110000000004</v>
      </c>
      <c r="DE372">
        <v>1226.539</v>
      </c>
      <c r="DF372">
        <v>1.5608820000000001</v>
      </c>
      <c r="DG372">
        <v>23.034300000000002</v>
      </c>
      <c r="DH372">
        <v>19.25704</v>
      </c>
      <c r="DI372">
        <v>3199.74</v>
      </c>
      <c r="DJ372">
        <v>1.5571360000000001</v>
      </c>
      <c r="DK372">
        <v>23.64442</v>
      </c>
      <c r="DL372">
        <v>28.507660000000001</v>
      </c>
      <c r="DM372">
        <v>4777.8370000000004</v>
      </c>
      <c r="DN372">
        <v>1.553321</v>
      </c>
      <c r="DO372">
        <v>24.138200000000001</v>
      </c>
      <c r="DP372">
        <v>25.89396</v>
      </c>
      <c r="DQ372">
        <v>4374.6970000000001</v>
      </c>
      <c r="DR372">
        <v>1.5501940000000001</v>
      </c>
      <c r="DS372">
        <v>24.063780000000001</v>
      </c>
      <c r="DT372">
        <v>15.55382</v>
      </c>
      <c r="DU372">
        <v>2647.2759999999998</v>
      </c>
      <c r="DV372">
        <v>1.5466500000000001</v>
      </c>
      <c r="DW372">
        <v>23.504460000000002</v>
      </c>
      <c r="DX372">
        <v>6.2070340000000002</v>
      </c>
      <c r="DY372">
        <v>1064.5239999999999</v>
      </c>
      <c r="DZ372">
        <v>1.543177</v>
      </c>
      <c r="EA372">
        <v>22.98807</v>
      </c>
      <c r="EB372">
        <v>1.7463390000000001</v>
      </c>
      <c r="EC372">
        <v>301.56130000000002</v>
      </c>
      <c r="ED372">
        <v>1.5396369999999999</v>
      </c>
      <c r="EE372">
        <v>22.56213</v>
      </c>
      <c r="EF372">
        <v>0.36795369999999999</v>
      </c>
      <c r="EG372">
        <v>63.931950000000001</v>
      </c>
      <c r="EH372">
        <v>1.536171</v>
      </c>
      <c r="EI372">
        <v>22.645980000000002</v>
      </c>
      <c r="EJ372" s="1">
        <v>6.5013790000000002E-2</v>
      </c>
      <c r="EK372">
        <v>11.343909999999999</v>
      </c>
      <c r="EL372">
        <v>1.5328040000000001</v>
      </c>
      <c r="EM372">
        <v>23.31223</v>
      </c>
      <c r="EN372" s="1">
        <v>1.304393E-2</v>
      </c>
      <c r="EO372">
        <v>2.2700490000000002</v>
      </c>
      <c r="EP372">
        <v>1.5295160000000001</v>
      </c>
      <c r="EQ372">
        <v>24.08784</v>
      </c>
      <c r="ER372" s="1">
        <v>5.4570840000000001E-3</v>
      </c>
      <c r="ES372">
        <v>0.94251499999999999</v>
      </c>
      <c r="ET372">
        <v>1.526206</v>
      </c>
      <c r="EU372">
        <v>24.701910000000002</v>
      </c>
      <c r="EV372" s="1">
        <v>3.9156249999999998E-3</v>
      </c>
      <c r="EW372">
        <v>0.67576840000000005</v>
      </c>
      <c r="EX372">
        <v>1.522729</v>
      </c>
      <c r="EY372">
        <v>24.746590000000001</v>
      </c>
      <c r="EZ372" s="1">
        <v>3.2310070000000001E-3</v>
      </c>
      <c r="FA372">
        <v>0.55882779999999999</v>
      </c>
      <c r="FB372">
        <v>1.51925</v>
      </c>
      <c r="FC372">
        <v>24.26023</v>
      </c>
      <c r="FD372" s="1">
        <v>2.7340699999999999E-3</v>
      </c>
      <c r="FE372">
        <v>0.47420800000000002</v>
      </c>
      <c r="FF372">
        <v>1.5157499999999999</v>
      </c>
      <c r="FG372">
        <v>23.721920000000001</v>
      </c>
      <c r="FH372" s="1">
        <v>2.332102E-3</v>
      </c>
      <c r="FI372">
        <v>0.40563700000000003</v>
      </c>
      <c r="FJ372">
        <v>1.512783</v>
      </c>
      <c r="FK372">
        <v>23.21105</v>
      </c>
      <c r="FL372" s="1">
        <v>2.0026219999999999E-3</v>
      </c>
      <c r="FM372">
        <v>0.34923959999999998</v>
      </c>
      <c r="FN372">
        <v>1.510108</v>
      </c>
      <c r="FO372">
        <v>23.19942</v>
      </c>
      <c r="FP372" s="1">
        <v>1.7303539999999999E-3</v>
      </c>
      <c r="FQ372">
        <v>0.30247180000000001</v>
      </c>
      <c r="FR372">
        <v>1.507485</v>
      </c>
      <c r="FS372">
        <v>23.651</v>
      </c>
      <c r="FT372" s="1">
        <v>1.508281E-3</v>
      </c>
      <c r="FU372">
        <v>0.26425330000000002</v>
      </c>
      <c r="FV372">
        <v>1.5048090000000001</v>
      </c>
      <c r="FW372">
        <v>23.940940000000001</v>
      </c>
      <c r="FX372" s="1">
        <v>1.3250149999999999E-3</v>
      </c>
      <c r="FY372">
        <v>0.23269300000000001</v>
      </c>
      <c r="FZ372">
        <v>1.5022089999999999</v>
      </c>
      <c r="GA372">
        <v>24.184750000000001</v>
      </c>
      <c r="GB372" s="1">
        <v>1.1721220000000001E-3</v>
      </c>
      <c r="GC372">
        <v>0.2063188</v>
      </c>
      <c r="GD372">
        <v>1.4997549999999999</v>
      </c>
      <c r="GE372">
        <v>24.068680000000001</v>
      </c>
      <c r="GF372" s="1">
        <v>1.043523E-3</v>
      </c>
      <c r="GG372">
        <v>0.18408840000000001</v>
      </c>
      <c r="GH372">
        <v>1.4979659999999999</v>
      </c>
      <c r="GI372">
        <v>23.856110000000001</v>
      </c>
      <c r="GJ372" s="1">
        <v>9.3515579999999996E-4</v>
      </c>
      <c r="GK372">
        <v>0.16526569999999999</v>
      </c>
      <c r="GL372">
        <v>1.4963839999999999</v>
      </c>
      <c r="GM372">
        <v>23.607330000000001</v>
      </c>
      <c r="GN372" s="1">
        <v>8.4411640000000003E-4</v>
      </c>
      <c r="GO372">
        <v>0.14942639999999999</v>
      </c>
      <c r="GP372">
        <v>1.49458</v>
      </c>
      <c r="GQ372">
        <v>23.344439999999999</v>
      </c>
      <c r="GR372" s="1">
        <v>7.6747209999999998E-4</v>
      </c>
      <c r="GS372">
        <v>0.1361106</v>
      </c>
      <c r="GT372">
        <v>1.492891</v>
      </c>
      <c r="GU372">
        <v>23.096240000000002</v>
      </c>
      <c r="GV372" s="1">
        <v>7.0264130000000005E-4</v>
      </c>
      <c r="GW372">
        <v>0.1248327</v>
      </c>
      <c r="GX372">
        <v>1.491301</v>
      </c>
      <c r="GY372">
        <v>23.2746</v>
      </c>
      <c r="GZ372" s="1">
        <v>6.4731399999999996E-4</v>
      </c>
      <c r="HA372">
        <v>0.11520179999999999</v>
      </c>
      <c r="HB372">
        <v>1.4897560000000001</v>
      </c>
      <c r="HC372">
        <v>23.883299999999998</v>
      </c>
      <c r="HD372" s="1">
        <v>5.9975009999999995E-4</v>
      </c>
      <c r="HE372">
        <v>0.1069118</v>
      </c>
      <c r="HF372">
        <v>1.4882120000000001</v>
      </c>
      <c r="HG372">
        <v>24.457249999999998</v>
      </c>
      <c r="HH372" s="1">
        <v>5.5888940000000005E-4</v>
      </c>
      <c r="HI372" s="1">
        <v>9.9793309999999996E-2</v>
      </c>
      <c r="HJ372">
        <v>1.486693</v>
      </c>
      <c r="HK372">
        <v>24.580200000000001</v>
      </c>
      <c r="HL372" s="1">
        <v>5.2337640000000001E-4</v>
      </c>
      <c r="HM372" s="1">
        <v>9.3606670000000003E-2</v>
      </c>
      <c r="HN372">
        <v>1.4851570000000001</v>
      </c>
      <c r="HO372">
        <v>24.159379999999999</v>
      </c>
      <c r="HP372" s="1">
        <v>4.9218519999999998E-4</v>
      </c>
      <c r="HQ372" s="1">
        <v>8.8173580000000001E-2</v>
      </c>
      <c r="HR372">
        <v>1.4863919999999999</v>
      </c>
      <c r="HS372">
        <v>23.753509999999999</v>
      </c>
      <c r="HT372" s="1">
        <v>4.6471030000000001E-4</v>
      </c>
      <c r="HU372" s="1">
        <v>8.3338480000000006E-2</v>
      </c>
      <c r="HV372">
        <v>1.4883059999999999</v>
      </c>
      <c r="HW372">
        <v>23.261710000000001</v>
      </c>
      <c r="HX372" s="1">
        <v>4.4036869999999998E-4</v>
      </c>
      <c r="HY372" s="1">
        <v>7.9038170000000005E-2</v>
      </c>
      <c r="HZ372">
        <v>1.4895149999999999</v>
      </c>
      <c r="IA372">
        <v>23.051269999999999</v>
      </c>
      <c r="IB372" s="1">
        <v>4.1853209999999998E-4</v>
      </c>
      <c r="IC372" s="1">
        <v>7.5209429999999994E-2</v>
      </c>
      <c r="ID372">
        <v>1.490842</v>
      </c>
      <c r="IE372">
        <v>23.2944</v>
      </c>
      <c r="IF372" s="1">
        <v>3.9863669999999998E-4</v>
      </c>
      <c r="IG372" s="1">
        <v>7.1707359999999998E-2</v>
      </c>
      <c r="IH372">
        <v>1.492294</v>
      </c>
      <c r="II372">
        <v>23.678249999999998</v>
      </c>
      <c r="IJ372" s="1">
        <v>3.8047740000000002E-4</v>
      </c>
      <c r="IK372">
        <v>6.8501099999999995E-2</v>
      </c>
      <c r="IL372">
        <v>1.4937370000000001</v>
      </c>
      <c r="IM372">
        <v>24.07207</v>
      </c>
      <c r="IN372" s="1">
        <v>3.6393329999999998E-4</v>
      </c>
      <c r="IO372" s="1">
        <v>6.5577549999999998E-2</v>
      </c>
      <c r="IP372">
        <v>1.4936020000000001</v>
      </c>
      <c r="IQ372">
        <v>24.129300000000001</v>
      </c>
      <c r="IR372" s="1">
        <v>3.4816289999999999E-4</v>
      </c>
      <c r="IS372" s="1">
        <v>6.2866340000000007E-2</v>
      </c>
      <c r="IT372">
        <v>1.4962839999999999</v>
      </c>
      <c r="IU372">
        <v>23.8689</v>
      </c>
      <c r="IV372" s="1">
        <v>3.3488620000000002E-4</v>
      </c>
      <c r="IW372" s="1">
        <v>6.0469450000000001E-2</v>
      </c>
      <c r="IX372">
        <v>1.49814</v>
      </c>
      <c r="IY372">
        <v>23.537469999999999</v>
      </c>
      <c r="IZ372" s="1">
        <v>3.2219550000000001E-4</v>
      </c>
      <c r="JA372" s="1">
        <v>5.8198050000000001E-2</v>
      </c>
      <c r="JB372">
        <v>1.499603</v>
      </c>
      <c r="JC372">
        <v>23.16704</v>
      </c>
      <c r="JD372" s="1">
        <v>3.1059749999999998E-4</v>
      </c>
      <c r="JE372" s="1">
        <v>5.6136110000000003E-2</v>
      </c>
      <c r="JF372">
        <v>1.5009380000000001</v>
      </c>
      <c r="JG372">
        <v>23.350290000000001</v>
      </c>
      <c r="JH372" s="1">
        <v>2.9981490000000001E-4</v>
      </c>
      <c r="JI372" s="1">
        <v>5.4219549999999998E-2</v>
      </c>
      <c r="JJ372">
        <v>1.5023759999999999</v>
      </c>
      <c r="JK372">
        <v>23.834299999999999</v>
      </c>
      <c r="JL372" s="1">
        <v>2.8954499999999999E-4</v>
      </c>
      <c r="JM372" s="1">
        <v>5.2386420000000003E-2</v>
      </c>
      <c r="JN372">
        <v>1.5039039999999999</v>
      </c>
      <c r="JO372">
        <v>24.275289999999998</v>
      </c>
      <c r="JP372" s="1">
        <v>2.7977790000000002E-4</v>
      </c>
      <c r="JQ372" s="1">
        <v>5.0638429999999998E-2</v>
      </c>
      <c r="JR372">
        <v>1.5054559999999999</v>
      </c>
      <c r="JS372">
        <v>24.586950000000002</v>
      </c>
      <c r="JT372" s="1">
        <v>2.7058200000000001E-4</v>
      </c>
      <c r="JU372" s="1">
        <v>4.8987629999999997E-2</v>
      </c>
      <c r="JV372">
        <v>1.506934</v>
      </c>
      <c r="JW372">
        <v>24.5962</v>
      </c>
      <c r="JX372" s="1">
        <v>2.6192449999999998E-4</v>
      </c>
      <c r="JY372" s="1">
        <v>4.7435430000000001E-2</v>
      </c>
      <c r="JZ372">
        <v>1.5083500000000001</v>
      </c>
      <c r="KA372">
        <v>24.23734</v>
      </c>
      <c r="KB372" s="1">
        <v>2.5364860000000002E-4</v>
      </c>
      <c r="KC372" s="1">
        <v>4.5950060000000001E-2</v>
      </c>
      <c r="KD372">
        <v>1.50972</v>
      </c>
      <c r="KE372">
        <v>23.81437</v>
      </c>
      <c r="KF372" s="1">
        <v>2.4563010000000003E-4</v>
      </c>
      <c r="KG372" s="1">
        <v>4.4511960000000003E-2</v>
      </c>
      <c r="KH372">
        <v>1.510891</v>
      </c>
      <c r="KI372">
        <v>23.404710000000001</v>
      </c>
      <c r="KJ372" s="1">
        <v>2.3779380000000001E-4</v>
      </c>
      <c r="KK372" s="1">
        <v>4.3110330000000002E-2</v>
      </c>
      <c r="KL372">
        <v>1.5120070000000001</v>
      </c>
      <c r="KM372">
        <v>23.53519</v>
      </c>
      <c r="KN372" s="1">
        <v>2.3020939999999999E-4</v>
      </c>
      <c r="KO372">
        <v>4.1754300000000001E-2</v>
      </c>
      <c r="KP372">
        <v>1.5129950000000001</v>
      </c>
      <c r="KQ372">
        <v>24.028739999999999</v>
      </c>
      <c r="KR372" s="1">
        <v>2.2306259999999999E-4</v>
      </c>
      <c r="KS372" s="1">
        <v>4.0477440000000003E-2</v>
      </c>
      <c r="KT372">
        <v>1.513927</v>
      </c>
      <c r="KU372">
        <v>24.595420000000001</v>
      </c>
      <c r="KV372" s="1">
        <v>2.163396E-4</v>
      </c>
      <c r="KW372" s="1">
        <v>3.9280170000000003E-2</v>
      </c>
      <c r="KX372">
        <v>1.5148489999999999</v>
      </c>
      <c r="KY372">
        <v>25.125599999999999</v>
      </c>
      <c r="KZ372" s="1">
        <v>2.0979559999999999E-4</v>
      </c>
      <c r="LA372" s="1">
        <v>3.8114259999999997E-2</v>
      </c>
      <c r="LB372">
        <v>1.5157339999999999</v>
      </c>
      <c r="LC372">
        <v>25.213809999999999</v>
      </c>
      <c r="LD372" s="1">
        <v>2.033921E-4</v>
      </c>
      <c r="LE372" s="1">
        <v>3.6973640000000002E-2</v>
      </c>
      <c r="LF372">
        <v>1.5166360000000001</v>
      </c>
      <c r="LG372">
        <v>24.867660000000001</v>
      </c>
      <c r="LH372" s="1">
        <v>1.97197E-4</v>
      </c>
      <c r="LI372" s="1">
        <v>3.5869369999999998E-2</v>
      </c>
      <c r="LJ372">
        <v>1.5174700000000001</v>
      </c>
      <c r="LK372">
        <v>24.466650000000001</v>
      </c>
      <c r="LL372" s="1">
        <v>1.912316E-4</v>
      </c>
      <c r="LM372" s="1">
        <v>3.4805929999999999E-2</v>
      </c>
      <c r="LN372">
        <v>1.5183770000000001</v>
      </c>
      <c r="LO372">
        <v>24.057690000000001</v>
      </c>
      <c r="LP372" s="1">
        <v>1.8555749999999999E-4</v>
      </c>
      <c r="LQ372" s="1">
        <v>3.3793419999999998E-2</v>
      </c>
      <c r="LR372">
        <v>1.519317</v>
      </c>
      <c r="LS372">
        <v>24.28894</v>
      </c>
      <c r="LT372" s="1">
        <v>1.801056E-4</v>
      </c>
      <c r="LU372" s="1">
        <v>3.2819809999999998E-2</v>
      </c>
      <c r="LV372">
        <v>1.5203409999999999</v>
      </c>
      <c r="LW372">
        <v>24.830349999999999</v>
      </c>
      <c r="LX372" s="1">
        <v>1.748132E-4</v>
      </c>
      <c r="LY372">
        <v>3.1870700000000002E-2</v>
      </c>
      <c r="LZ372">
        <v>1.5214270000000001</v>
      </c>
      <c r="MA372">
        <v>25.432130000000001</v>
      </c>
      <c r="MB372" s="1">
        <v>1.6971440000000001E-4</v>
      </c>
      <c r="MC372" s="1">
        <v>3.0955010000000002E-2</v>
      </c>
      <c r="MD372">
        <v>1.522513</v>
      </c>
      <c r="ME372">
        <v>26.066520000000001</v>
      </c>
      <c r="MF372" s="1">
        <v>1.6476530000000001E-4</v>
      </c>
      <c r="MG372" s="1">
        <v>3.006495E-2</v>
      </c>
      <c r="MH372">
        <v>1.5236559999999999</v>
      </c>
      <c r="MI372">
        <v>26.256620000000002</v>
      </c>
      <c r="MJ372" s="1">
        <v>1.599785E-4</v>
      </c>
      <c r="MK372" s="1">
        <v>2.915943E-2</v>
      </c>
      <c r="ML372">
        <v>1.524724</v>
      </c>
      <c r="MM372">
        <v>25.945209999999999</v>
      </c>
      <c r="MN372" s="1">
        <v>1.55408E-4</v>
      </c>
      <c r="MO372" s="1">
        <v>2.8290539999999999E-2</v>
      </c>
      <c r="MP372">
        <v>1.52569</v>
      </c>
      <c r="MQ372">
        <v>25.5075</v>
      </c>
      <c r="MR372" s="1">
        <v>1.5098339999999999E-4</v>
      </c>
      <c r="MS372" s="1">
        <v>2.7452069999999999E-2</v>
      </c>
      <c r="MT372">
        <v>1.52661</v>
      </c>
      <c r="MU372">
        <v>24.945489999999999</v>
      </c>
      <c r="MV372" s="1">
        <v>1.467436E-4</v>
      </c>
      <c r="MW372" s="1">
        <v>2.665155E-2</v>
      </c>
      <c r="MX372">
        <v>1.5275030000000001</v>
      </c>
      <c r="MY372">
        <v>24.527670000000001</v>
      </c>
      <c r="MZ372" s="1">
        <v>1.4272239999999999E-4</v>
      </c>
      <c r="NA372" s="1">
        <v>2.5893409999999999E-2</v>
      </c>
      <c r="NB372">
        <v>1.528297</v>
      </c>
      <c r="NC372">
        <v>24.515689999999999</v>
      </c>
      <c r="ND372" s="1">
        <v>1.388657E-4</v>
      </c>
      <c r="NE372" s="1">
        <v>2.5166250000000001E-2</v>
      </c>
      <c r="NF372">
        <v>1.5291349999999999</v>
      </c>
      <c r="NG372">
        <v>25.005590000000002</v>
      </c>
      <c r="NH372" s="1">
        <v>1.3510599999999999E-4</v>
      </c>
      <c r="NI372">
        <v>2.44598E-2</v>
      </c>
      <c r="NJ372">
        <v>1.5299670000000001</v>
      </c>
      <c r="NK372">
        <v>25.229320000000001</v>
      </c>
      <c r="NL372" s="1">
        <v>1.3147460000000001E-4</v>
      </c>
      <c r="NM372" s="1">
        <v>2.377727E-2</v>
      </c>
      <c r="NN372">
        <v>1.530689</v>
      </c>
      <c r="NO372">
        <v>25.110990000000001</v>
      </c>
      <c r="NP372" s="1">
        <v>1.2803620000000001E-4</v>
      </c>
      <c r="NQ372" s="1">
        <v>2.313194E-2</v>
      </c>
      <c r="NR372">
        <v>1.53148</v>
      </c>
      <c r="NS372">
        <v>24.94145</v>
      </c>
      <c r="NT372" s="1">
        <v>1.246729E-4</v>
      </c>
      <c r="NU372" s="1">
        <v>2.2501170000000001E-2</v>
      </c>
      <c r="NV372">
        <v>1.53226</v>
      </c>
      <c r="NW372">
        <v>24.675999999999998</v>
      </c>
      <c r="NX372" s="1">
        <v>1.2129960000000001E-4</v>
      </c>
      <c r="NY372" s="1">
        <v>2.1868829999999999E-2</v>
      </c>
      <c r="NZ372">
        <v>1.5330699999999999</v>
      </c>
      <c r="OA372">
        <v>24.276050000000001</v>
      </c>
      <c r="OB372" s="1">
        <v>1.179733E-4</v>
      </c>
      <c r="OC372" s="1">
        <v>2.1247660000000002E-2</v>
      </c>
      <c r="OD372">
        <v>1.533806</v>
      </c>
      <c r="OE372">
        <v>24.329969999999999</v>
      </c>
      <c r="OF372" s="1">
        <v>1.14714E-4</v>
      </c>
      <c r="OG372" s="1">
        <v>2.0639640000000001E-2</v>
      </c>
      <c r="OH372">
        <v>1.5345850000000001</v>
      </c>
      <c r="OI372">
        <v>24.830749999999998</v>
      </c>
      <c r="OJ372" s="1">
        <v>1.115934E-4</v>
      </c>
      <c r="OK372" s="1">
        <v>2.0056589999999999E-2</v>
      </c>
    </row>
    <row r="373" spans="1:401" x14ac:dyDescent="0.35">
      <c r="A373">
        <v>382</v>
      </c>
      <c r="B373" t="s">
        <v>4</v>
      </c>
      <c r="C373" t="s">
        <v>364</v>
      </c>
      <c r="D373" t="s">
        <v>376</v>
      </c>
      <c r="E373">
        <v>952.45740000000001</v>
      </c>
      <c r="F373">
        <v>0.97231599999999996</v>
      </c>
      <c r="G373">
        <v>23.5288</v>
      </c>
      <c r="H373">
        <v>0</v>
      </c>
      <c r="I373">
        <v>0</v>
      </c>
      <c r="J373">
        <v>0.97001340000000003</v>
      </c>
      <c r="K373">
        <v>23.247959999999999</v>
      </c>
      <c r="L373">
        <v>0</v>
      </c>
      <c r="M373">
        <v>0</v>
      </c>
      <c r="N373">
        <v>0.96830930000000004</v>
      </c>
      <c r="O373">
        <v>23.054010000000002</v>
      </c>
      <c r="P373">
        <v>0</v>
      </c>
      <c r="Q373">
        <v>0</v>
      </c>
      <c r="R373">
        <v>0.96713490000000002</v>
      </c>
      <c r="S373">
        <v>22.858789999999999</v>
      </c>
      <c r="T373">
        <v>0</v>
      </c>
      <c r="U373">
        <v>0</v>
      </c>
      <c r="V373">
        <v>0.96622540000000001</v>
      </c>
      <c r="W373">
        <v>22.886230000000001</v>
      </c>
      <c r="X373">
        <v>0</v>
      </c>
      <c r="Y373">
        <v>0</v>
      </c>
      <c r="Z373">
        <v>0.96556500000000001</v>
      </c>
      <c r="AA373">
        <v>22.84412</v>
      </c>
      <c r="AB373">
        <v>0</v>
      </c>
      <c r="AC373">
        <v>0</v>
      </c>
      <c r="AD373">
        <v>0.96499380000000001</v>
      </c>
      <c r="AE373">
        <v>22.67098</v>
      </c>
      <c r="AF373">
        <v>0</v>
      </c>
      <c r="AG373">
        <v>0</v>
      </c>
      <c r="AH373">
        <v>0.96450080000000005</v>
      </c>
      <c r="AI373">
        <v>22.529509999999998</v>
      </c>
      <c r="AJ373">
        <v>0</v>
      </c>
      <c r="AK373">
        <v>0</v>
      </c>
      <c r="AL373">
        <v>0.96403070000000002</v>
      </c>
      <c r="AM373">
        <v>22.41535</v>
      </c>
      <c r="AN373">
        <v>0</v>
      </c>
      <c r="AO373">
        <v>0</v>
      </c>
      <c r="AP373">
        <v>0.96370699999999998</v>
      </c>
      <c r="AQ373">
        <v>22.72006</v>
      </c>
      <c r="AR373">
        <v>0</v>
      </c>
      <c r="AS373">
        <v>0</v>
      </c>
      <c r="AT373">
        <v>0.96356810000000004</v>
      </c>
      <c r="AU373">
        <v>23.345890000000001</v>
      </c>
      <c r="AV373">
        <v>0</v>
      </c>
      <c r="AW373">
        <v>0</v>
      </c>
      <c r="AX373">
        <v>0.96354269999999997</v>
      </c>
      <c r="AY373">
        <v>23.79879</v>
      </c>
      <c r="AZ373">
        <v>0</v>
      </c>
      <c r="BA373">
        <v>0</v>
      </c>
      <c r="BB373">
        <v>0.96364240000000001</v>
      </c>
      <c r="BC373">
        <v>24.12086</v>
      </c>
      <c r="BD373">
        <v>0</v>
      </c>
      <c r="BE373">
        <v>0</v>
      </c>
      <c r="BF373">
        <v>0.96377679999999999</v>
      </c>
      <c r="BG373">
        <v>24.062380000000001</v>
      </c>
      <c r="BH373">
        <v>0</v>
      </c>
      <c r="BI373">
        <v>0</v>
      </c>
      <c r="BJ373">
        <v>0.9639527</v>
      </c>
      <c r="BK373">
        <v>23.545200000000001</v>
      </c>
      <c r="BL373">
        <v>0</v>
      </c>
      <c r="BM373">
        <v>0</v>
      </c>
      <c r="BN373">
        <v>0.96416519999999994</v>
      </c>
      <c r="BO373">
        <v>22.96435</v>
      </c>
      <c r="BP373">
        <v>0</v>
      </c>
      <c r="BQ373">
        <v>0</v>
      </c>
      <c r="BR373">
        <v>0.96429469999999995</v>
      </c>
      <c r="BS373">
        <v>22.418050000000001</v>
      </c>
      <c r="BT373" s="1">
        <v>2.6272280000000001E-31</v>
      </c>
      <c r="BU373" s="1">
        <v>1.2436000000000001E-28</v>
      </c>
      <c r="BV373">
        <v>0.96407319999999996</v>
      </c>
      <c r="BW373">
        <v>22.279129999999999</v>
      </c>
      <c r="BX373" s="1">
        <v>8.4924529999999997E-24</v>
      </c>
      <c r="BY373" s="1">
        <v>4.7356609999999996E-21</v>
      </c>
      <c r="BZ373">
        <v>0.96345040000000004</v>
      </c>
      <c r="CA373">
        <v>22.583279999999998</v>
      </c>
      <c r="CB373" s="1">
        <v>3.110857E-15</v>
      </c>
      <c r="CC373" s="1">
        <v>1.6411429999999999E-12</v>
      </c>
      <c r="CD373">
        <v>0.96248250000000002</v>
      </c>
      <c r="CE373">
        <v>22.93451</v>
      </c>
      <c r="CF373" s="1">
        <v>1.52365E-10</v>
      </c>
      <c r="CG373" s="1">
        <v>9.0107479999999995E-8</v>
      </c>
      <c r="CH373">
        <v>0.96128239999999998</v>
      </c>
      <c r="CI373">
        <v>23.243829999999999</v>
      </c>
      <c r="CJ373" s="1">
        <v>2.6746990000000001E-7</v>
      </c>
      <c r="CK373" s="1">
        <v>1.680842E-4</v>
      </c>
      <c r="CL373">
        <v>0.95996119999999996</v>
      </c>
      <c r="CM373">
        <v>23.346299999999999</v>
      </c>
      <c r="CN373" s="1">
        <v>7.4509279999999993E-5</v>
      </c>
      <c r="CO373" s="1">
        <v>4.9063280000000001E-2</v>
      </c>
      <c r="CP373">
        <v>0.9585226</v>
      </c>
      <c r="CQ373">
        <v>22.936299999999999</v>
      </c>
      <c r="CR373" s="1">
        <v>5.4398290000000002E-3</v>
      </c>
      <c r="CS373">
        <v>3.7205849999999998</v>
      </c>
      <c r="CT373">
        <v>0.95701040000000004</v>
      </c>
      <c r="CU373">
        <v>22.488119999999999</v>
      </c>
      <c r="CV373">
        <v>0.1377266</v>
      </c>
      <c r="CW373">
        <v>97.336950000000002</v>
      </c>
      <c r="CX373">
        <v>0.95538820000000002</v>
      </c>
      <c r="CY373">
        <v>22.168369999999999</v>
      </c>
      <c r="CZ373">
        <v>1.4491909999999999</v>
      </c>
      <c r="DA373">
        <v>1054.345</v>
      </c>
      <c r="DB373">
        <v>0.95340990000000003</v>
      </c>
      <c r="DC373">
        <v>22.403919999999999</v>
      </c>
      <c r="DD373">
        <v>7.2311740000000002</v>
      </c>
      <c r="DE373">
        <v>5400.3630000000003</v>
      </c>
      <c r="DF373">
        <v>0.95101610000000003</v>
      </c>
      <c r="DG373">
        <v>23.02167</v>
      </c>
      <c r="DH373">
        <v>18.956189999999999</v>
      </c>
      <c r="DI373">
        <v>14500.71</v>
      </c>
      <c r="DJ373">
        <v>0.94826639999999995</v>
      </c>
      <c r="DK373">
        <v>23.63138</v>
      </c>
      <c r="DL373">
        <v>28.406389999999998</v>
      </c>
      <c r="DM373">
        <v>22212.16</v>
      </c>
      <c r="DN373">
        <v>0.94543449999999996</v>
      </c>
      <c r="DO373">
        <v>24.12528</v>
      </c>
      <c r="DP373">
        <v>26.074819999999999</v>
      </c>
      <c r="DQ373">
        <v>20791.150000000001</v>
      </c>
      <c r="DR373">
        <v>0.94281340000000002</v>
      </c>
      <c r="DS373">
        <v>24.06776</v>
      </c>
      <c r="DT373">
        <v>15.81823</v>
      </c>
      <c r="DU373">
        <v>12842.85</v>
      </c>
      <c r="DV373">
        <v>0.9399651</v>
      </c>
      <c r="DW373">
        <v>23.5139</v>
      </c>
      <c r="DX373">
        <v>6.3719789999999996</v>
      </c>
      <c r="DY373">
        <v>5265.8329999999996</v>
      </c>
      <c r="DZ373">
        <v>0.93708000000000002</v>
      </c>
      <c r="EA373">
        <v>22.994109999999999</v>
      </c>
      <c r="EB373">
        <v>1.8070839999999999</v>
      </c>
      <c r="EC373">
        <v>1516.385</v>
      </c>
      <c r="ED373">
        <v>0.93415079999999995</v>
      </c>
      <c r="EE373">
        <v>22.566269999999999</v>
      </c>
      <c r="EF373">
        <v>0.3831524</v>
      </c>
      <c r="EG373">
        <v>325.62419999999997</v>
      </c>
      <c r="EH373">
        <v>0.93119260000000004</v>
      </c>
      <c r="EI373">
        <v>22.63109</v>
      </c>
      <c r="EJ373" s="1">
        <v>6.7867549999999999E-2</v>
      </c>
      <c r="EK373">
        <v>58.067839999999997</v>
      </c>
      <c r="EL373">
        <v>0.92832119999999996</v>
      </c>
      <c r="EM373">
        <v>23.285689999999999</v>
      </c>
      <c r="EN373" s="1">
        <v>1.347363E-2</v>
      </c>
      <c r="EO373">
        <v>11.37473</v>
      </c>
      <c r="EP373">
        <v>0.92545929999999998</v>
      </c>
      <c r="EQ373">
        <v>24.061589999999999</v>
      </c>
      <c r="ER373" s="1">
        <v>5.5249990000000001E-3</v>
      </c>
      <c r="ES373">
        <v>4.526834</v>
      </c>
      <c r="ET373">
        <v>0.92259449999999998</v>
      </c>
      <c r="EU373">
        <v>24.679410000000001</v>
      </c>
      <c r="EV373" s="1">
        <v>3.9370450000000001E-3</v>
      </c>
      <c r="EW373">
        <v>3.1968230000000002</v>
      </c>
      <c r="EX373">
        <v>0.91963609999999996</v>
      </c>
      <c r="EY373">
        <v>24.739190000000001</v>
      </c>
      <c r="EZ373" s="1">
        <v>3.2441029999999999E-3</v>
      </c>
      <c r="FA373">
        <v>2.6347520000000002</v>
      </c>
      <c r="FB373">
        <v>0.91664060000000003</v>
      </c>
      <c r="FC373">
        <v>24.264479999999999</v>
      </c>
      <c r="FD373" s="1">
        <v>2.744523E-3</v>
      </c>
      <c r="FE373">
        <v>2.234051</v>
      </c>
      <c r="FF373">
        <v>0.91362399999999999</v>
      </c>
      <c r="FG373">
        <v>23.726279999999999</v>
      </c>
      <c r="FH373" s="1">
        <v>2.3406159999999998E-3</v>
      </c>
      <c r="FI373">
        <v>1.909691</v>
      </c>
      <c r="FJ373">
        <v>0.91088780000000003</v>
      </c>
      <c r="FK373">
        <v>23.21771</v>
      </c>
      <c r="FL373" s="1">
        <v>2.009711E-3</v>
      </c>
      <c r="FM373">
        <v>1.6432850000000001</v>
      </c>
      <c r="FN373">
        <v>0.90832760000000001</v>
      </c>
      <c r="FO373">
        <v>23.187200000000001</v>
      </c>
      <c r="FP373" s="1">
        <v>1.7361570000000001E-3</v>
      </c>
      <c r="FQ373">
        <v>1.422256</v>
      </c>
      <c r="FR373">
        <v>0.90583429999999998</v>
      </c>
      <c r="FS373">
        <v>23.630610000000001</v>
      </c>
      <c r="FT373" s="1">
        <v>1.513026E-3</v>
      </c>
      <c r="FU373">
        <v>1.2416430000000001</v>
      </c>
      <c r="FV373">
        <v>0.90332559999999995</v>
      </c>
      <c r="FW373">
        <v>23.924150000000001</v>
      </c>
      <c r="FX373" s="1">
        <v>1.328947E-3</v>
      </c>
      <c r="FY373">
        <v>1.0926210000000001</v>
      </c>
      <c r="FZ373">
        <v>0.90086980000000005</v>
      </c>
      <c r="GA373">
        <v>24.16583</v>
      </c>
      <c r="GB373" s="1">
        <v>1.1754409999999999E-3</v>
      </c>
      <c r="GC373">
        <v>0.96824440000000001</v>
      </c>
      <c r="GD373">
        <v>0.89851970000000003</v>
      </c>
      <c r="GE373">
        <v>24.06072</v>
      </c>
      <c r="GF373" s="1">
        <v>1.0463180000000001E-3</v>
      </c>
      <c r="GG373">
        <v>0.86336659999999998</v>
      </c>
      <c r="GH373">
        <v>0.89655289999999999</v>
      </c>
      <c r="GI373">
        <v>23.85163</v>
      </c>
      <c r="GJ373" s="1">
        <v>9.375109E-4</v>
      </c>
      <c r="GK373">
        <v>0.77453680000000003</v>
      </c>
      <c r="GL373">
        <v>0.89462379999999997</v>
      </c>
      <c r="GM373">
        <v>23.608000000000001</v>
      </c>
      <c r="GN373" s="1">
        <v>8.4609560000000004E-4</v>
      </c>
      <c r="GO373">
        <v>0.69986579999999998</v>
      </c>
      <c r="GP373">
        <v>0.89257260000000005</v>
      </c>
      <c r="GQ373">
        <v>23.345050000000001</v>
      </c>
      <c r="GR373" s="1">
        <v>7.6913570000000002E-4</v>
      </c>
      <c r="GS373">
        <v>0.6370382</v>
      </c>
      <c r="GT373">
        <v>0.89060729999999999</v>
      </c>
      <c r="GU373">
        <v>23.092829999999999</v>
      </c>
      <c r="GV373" s="1">
        <v>7.040506E-4</v>
      </c>
      <c r="GW373">
        <v>0.58385770000000003</v>
      </c>
      <c r="GX373">
        <v>0.88869880000000001</v>
      </c>
      <c r="GY373">
        <v>23.256889999999999</v>
      </c>
      <c r="GZ373" s="1">
        <v>6.4851980000000002E-4</v>
      </c>
      <c r="HA373">
        <v>0.53846519999999998</v>
      </c>
      <c r="HB373">
        <v>0.88684269999999998</v>
      </c>
      <c r="HC373">
        <v>23.859690000000001</v>
      </c>
      <c r="HD373" s="1">
        <v>6.0078200000000001E-4</v>
      </c>
      <c r="HE373">
        <v>0.49940059999999997</v>
      </c>
      <c r="HF373">
        <v>0.8850034</v>
      </c>
      <c r="HG373">
        <v>24.439409999999999</v>
      </c>
      <c r="HH373" s="1">
        <v>5.5977700000000002E-4</v>
      </c>
      <c r="HI373">
        <v>0.46585670000000001</v>
      </c>
      <c r="HJ373">
        <v>0.88318960000000002</v>
      </c>
      <c r="HK373">
        <v>24.57424</v>
      </c>
      <c r="HL373" s="1">
        <v>5.2414889999999998E-4</v>
      </c>
      <c r="HM373">
        <v>0.43672470000000002</v>
      </c>
      <c r="HN373">
        <v>0.88137399999999999</v>
      </c>
      <c r="HO373">
        <v>24.160889999999998</v>
      </c>
      <c r="HP373" s="1">
        <v>4.9286100000000004E-4</v>
      </c>
      <c r="HQ373">
        <v>0.41115030000000002</v>
      </c>
      <c r="HR373">
        <v>0.87948009999999999</v>
      </c>
      <c r="HS373">
        <v>23.75675</v>
      </c>
      <c r="HT373" s="1">
        <v>4.6531140000000002E-4</v>
      </c>
      <c r="HU373">
        <v>0.3886925</v>
      </c>
      <c r="HV373">
        <v>0.87767830000000002</v>
      </c>
      <c r="HW373">
        <v>23.27561</v>
      </c>
      <c r="HX373" s="1">
        <v>4.4090950000000002E-4</v>
      </c>
      <c r="HY373">
        <v>0.36876599999999998</v>
      </c>
      <c r="HZ373">
        <v>0.87557099999999999</v>
      </c>
      <c r="IA373">
        <v>23.05686</v>
      </c>
      <c r="IB373" s="1">
        <v>4.1902459999999998E-4</v>
      </c>
      <c r="IC373">
        <v>0.35068159999999998</v>
      </c>
      <c r="ID373">
        <v>0.87370809999999999</v>
      </c>
      <c r="IE373">
        <v>23.28839</v>
      </c>
      <c r="IF373" s="1">
        <v>3.9908910000000002E-4</v>
      </c>
      <c r="IG373">
        <v>0.33413690000000001</v>
      </c>
      <c r="IH373">
        <v>0.87198880000000001</v>
      </c>
      <c r="II373">
        <v>23.667729999999999</v>
      </c>
      <c r="IJ373" s="1">
        <v>3.8089040000000002E-4</v>
      </c>
      <c r="IK373">
        <v>0.31897959999999997</v>
      </c>
      <c r="IL373">
        <v>0.87037410000000004</v>
      </c>
      <c r="IM373">
        <v>24.058319999999998</v>
      </c>
      <c r="IN373" s="1">
        <v>3.6431009999999999E-4</v>
      </c>
      <c r="IO373">
        <v>0.30516450000000001</v>
      </c>
      <c r="IP373">
        <v>0.86748800000000004</v>
      </c>
      <c r="IQ373">
        <v>24.123930000000001</v>
      </c>
      <c r="IR373" s="1">
        <v>3.4847280000000001E-4</v>
      </c>
      <c r="IS373">
        <v>0.2922863</v>
      </c>
      <c r="IT373">
        <v>0.86664099999999999</v>
      </c>
      <c r="IU373">
        <v>23.8766</v>
      </c>
      <c r="IV373" s="1">
        <v>3.3521100000000003E-4</v>
      </c>
      <c r="IW373">
        <v>0.28104170000000001</v>
      </c>
      <c r="IX373">
        <v>0.86556239999999995</v>
      </c>
      <c r="IY373">
        <v>23.549659999999999</v>
      </c>
      <c r="IZ373" s="1">
        <v>3.2248710000000002E-4</v>
      </c>
      <c r="JA373">
        <v>0.27031319999999998</v>
      </c>
      <c r="JB373">
        <v>0.86432050000000005</v>
      </c>
      <c r="JC373">
        <v>23.181570000000001</v>
      </c>
      <c r="JD373" s="1">
        <v>3.1086470000000002E-4</v>
      </c>
      <c r="JE373">
        <v>0.2605886</v>
      </c>
      <c r="JF373">
        <v>0.86307060000000002</v>
      </c>
      <c r="JG373">
        <v>23.350290000000001</v>
      </c>
      <c r="JH373" s="1">
        <v>3.000689E-4</v>
      </c>
      <c r="JI373">
        <v>0.25156319999999999</v>
      </c>
      <c r="JJ373">
        <v>0.8619926</v>
      </c>
      <c r="JK373">
        <v>23.82647</v>
      </c>
      <c r="JL373" s="1">
        <v>2.8979E-4</v>
      </c>
      <c r="JM373">
        <v>0.24294669999999999</v>
      </c>
      <c r="JN373">
        <v>0.86103660000000004</v>
      </c>
      <c r="JO373">
        <v>24.266310000000001</v>
      </c>
      <c r="JP373" s="1">
        <v>2.8001170000000001E-4</v>
      </c>
      <c r="JQ373">
        <v>0.2347417</v>
      </c>
      <c r="JR373">
        <v>0.86012789999999995</v>
      </c>
      <c r="JS373">
        <v>24.582360000000001</v>
      </c>
      <c r="JT373" s="1">
        <v>2.7080069999999999E-4</v>
      </c>
      <c r="JU373">
        <v>0.226989</v>
      </c>
      <c r="JV373">
        <v>0.85926389999999997</v>
      </c>
      <c r="JW373">
        <v>24.60059</v>
      </c>
      <c r="JX373" s="1">
        <v>2.6213270000000001E-4</v>
      </c>
      <c r="JY373">
        <v>0.21970780000000001</v>
      </c>
      <c r="JZ373">
        <v>0.85840850000000002</v>
      </c>
      <c r="KA373">
        <v>24.25113</v>
      </c>
      <c r="KB373" s="1">
        <v>2.538498E-4</v>
      </c>
      <c r="KC373">
        <v>0.21274860000000001</v>
      </c>
      <c r="KD373">
        <v>0.85756019999999999</v>
      </c>
      <c r="KE373">
        <v>23.83109</v>
      </c>
      <c r="KF373" s="1">
        <v>2.4582640000000002E-4</v>
      </c>
      <c r="KG373">
        <v>0.20601920000000001</v>
      </c>
      <c r="KH373">
        <v>0.85665360000000002</v>
      </c>
      <c r="KI373">
        <v>23.42116</v>
      </c>
      <c r="KJ373" s="1">
        <v>2.3798539999999999E-4</v>
      </c>
      <c r="KK373">
        <v>0.19946810000000001</v>
      </c>
      <c r="KL373">
        <v>0.85572119999999996</v>
      </c>
      <c r="KM373">
        <v>23.5352</v>
      </c>
      <c r="KN373" s="1">
        <v>2.303912E-4</v>
      </c>
      <c r="KO373">
        <v>0.1931196</v>
      </c>
      <c r="KP373">
        <v>0.85473719999999997</v>
      </c>
      <c r="KQ373">
        <v>24.022950000000002</v>
      </c>
      <c r="KR373" s="1">
        <v>2.2323340000000001E-4</v>
      </c>
      <c r="KS373">
        <v>0.1871448</v>
      </c>
      <c r="KT373">
        <v>0.85368960000000005</v>
      </c>
      <c r="KU373">
        <v>24.585180000000001</v>
      </c>
      <c r="KV373" s="1">
        <v>2.165019E-4</v>
      </c>
      <c r="KW373">
        <v>0.1815416</v>
      </c>
      <c r="KX373">
        <v>0.85263619999999996</v>
      </c>
      <c r="KY373">
        <v>25.116700000000002</v>
      </c>
      <c r="KZ373" s="1">
        <v>2.099557E-4</v>
      </c>
      <c r="LA373">
        <v>0.17610200000000001</v>
      </c>
      <c r="LB373">
        <v>0.85154980000000002</v>
      </c>
      <c r="LC373">
        <v>25.218319999999999</v>
      </c>
      <c r="LD373" s="1">
        <v>2.035478E-4</v>
      </c>
      <c r="LE373">
        <v>0.17077519999999999</v>
      </c>
      <c r="LF373">
        <v>0.85046109999999997</v>
      </c>
      <c r="LG373">
        <v>24.879570000000001</v>
      </c>
      <c r="LH373" s="1">
        <v>1.9734740000000001E-4</v>
      </c>
      <c r="LI373">
        <v>0.16562180000000001</v>
      </c>
      <c r="LJ373">
        <v>0.84937870000000004</v>
      </c>
      <c r="LK373">
        <v>24.482109999999999</v>
      </c>
      <c r="LL373" s="1">
        <v>1.913753E-4</v>
      </c>
      <c r="LM373">
        <v>0.16065409999999999</v>
      </c>
      <c r="LN373">
        <v>0.84828599999999998</v>
      </c>
      <c r="LO373">
        <v>24.0748</v>
      </c>
      <c r="LP373" s="1">
        <v>1.856947E-4</v>
      </c>
      <c r="LQ373">
        <v>0.15592780000000001</v>
      </c>
      <c r="LR373">
        <v>0.84723729999999997</v>
      </c>
      <c r="LS373">
        <v>24.289899999999999</v>
      </c>
      <c r="LT373" s="1">
        <v>1.8023909999999999E-4</v>
      </c>
      <c r="LU373">
        <v>0.15138660000000001</v>
      </c>
      <c r="LV373">
        <v>0.84627660000000005</v>
      </c>
      <c r="LW373">
        <v>24.828230000000001</v>
      </c>
      <c r="LX373" s="1">
        <v>1.749427E-4</v>
      </c>
      <c r="LY373">
        <v>0.14696119999999999</v>
      </c>
      <c r="LZ373">
        <v>0.84535309999999997</v>
      </c>
      <c r="MA373">
        <v>25.42183</v>
      </c>
      <c r="MB373" s="1">
        <v>1.6983929999999999E-4</v>
      </c>
      <c r="MC373">
        <v>0.1426906</v>
      </c>
      <c r="MD373">
        <v>0.84447810000000001</v>
      </c>
      <c r="ME373">
        <v>26.054569999999998</v>
      </c>
      <c r="MF373" s="1">
        <v>1.6488890000000001E-4</v>
      </c>
      <c r="MG373">
        <v>0.13854900000000001</v>
      </c>
      <c r="MH373">
        <v>0.8456186</v>
      </c>
      <c r="MI373">
        <v>26.265529999999998</v>
      </c>
      <c r="MJ373" s="1">
        <v>1.6010279999999999E-4</v>
      </c>
      <c r="MK373">
        <v>0.13437070000000001</v>
      </c>
      <c r="ML373">
        <v>0.84692829999999997</v>
      </c>
      <c r="MM373">
        <v>25.962160000000001</v>
      </c>
      <c r="MN373" s="1">
        <v>1.5552830000000001E-4</v>
      </c>
      <c r="MO373">
        <v>0.1303494</v>
      </c>
      <c r="MP373">
        <v>0.84819900000000004</v>
      </c>
      <c r="MQ373">
        <v>25.531179999999999</v>
      </c>
      <c r="MR373" s="1">
        <v>1.51099E-4</v>
      </c>
      <c r="MS373">
        <v>0.1264671</v>
      </c>
      <c r="MT373">
        <v>0.84936739999999999</v>
      </c>
      <c r="MU373">
        <v>24.972349999999999</v>
      </c>
      <c r="MV373" s="1">
        <v>1.4685300000000001E-4</v>
      </c>
      <c r="MW373">
        <v>0.1227592</v>
      </c>
      <c r="MX373">
        <v>0.85051169999999998</v>
      </c>
      <c r="MY373">
        <v>24.547709999999999</v>
      </c>
      <c r="MZ373" s="1">
        <v>1.428259E-4</v>
      </c>
      <c r="NA373">
        <v>0.11924849999999999</v>
      </c>
      <c r="NB373">
        <v>0.85168739999999998</v>
      </c>
      <c r="NC373">
        <v>24.520610000000001</v>
      </c>
      <c r="ND373" s="1">
        <v>1.389661E-4</v>
      </c>
      <c r="NE373">
        <v>0.1158846</v>
      </c>
      <c r="NF373">
        <v>0.85281099999999999</v>
      </c>
      <c r="NG373">
        <v>25.000720000000001</v>
      </c>
      <c r="NH373" s="1">
        <v>1.3520310000000001E-4</v>
      </c>
      <c r="NI373">
        <v>0.11261889999999999</v>
      </c>
      <c r="NJ373">
        <v>0.85394590000000004</v>
      </c>
      <c r="NK373">
        <v>25.234559999999998</v>
      </c>
      <c r="NL373" s="1">
        <v>1.315674E-4</v>
      </c>
      <c r="NM373">
        <v>0.109461</v>
      </c>
      <c r="NN373">
        <v>0.85504729999999995</v>
      </c>
      <c r="NO373">
        <v>25.118770000000001</v>
      </c>
      <c r="NP373" s="1">
        <v>1.281229E-4</v>
      </c>
      <c r="NQ373">
        <v>0.10646949999999999</v>
      </c>
      <c r="NR373">
        <v>0.85621020000000003</v>
      </c>
      <c r="NS373">
        <v>24.94914</v>
      </c>
      <c r="NT373" s="1">
        <v>1.247601E-4</v>
      </c>
      <c r="NU373">
        <v>0.1035587</v>
      </c>
      <c r="NV373">
        <v>0.85736970000000001</v>
      </c>
      <c r="NW373">
        <v>24.69134</v>
      </c>
      <c r="NX373" s="1">
        <v>1.2138639999999999E-4</v>
      </c>
      <c r="NY373">
        <v>0.1006404</v>
      </c>
      <c r="NZ373">
        <v>0.85846909999999998</v>
      </c>
      <c r="OA373">
        <v>24.295680000000001</v>
      </c>
      <c r="OB373" s="1">
        <v>1.1805849999999999E-4</v>
      </c>
      <c r="OC373" s="1">
        <v>9.7770670000000004E-2</v>
      </c>
      <c r="OD373">
        <v>0.85962050000000001</v>
      </c>
      <c r="OE373">
        <v>24.33156</v>
      </c>
      <c r="OF373" s="1">
        <v>1.147961E-4</v>
      </c>
      <c r="OG373" s="1">
        <v>9.4961610000000002E-2</v>
      </c>
      <c r="OH373">
        <v>0.8607939</v>
      </c>
      <c r="OI373">
        <v>24.824739999999998</v>
      </c>
      <c r="OJ373" s="1">
        <v>1.116717E-4</v>
      </c>
      <c r="OK373" s="1">
        <v>9.2264730000000003E-2</v>
      </c>
    </row>
    <row r="374" spans="1:401" x14ac:dyDescent="0.35">
      <c r="A374">
        <v>383</v>
      </c>
      <c r="B374" t="s">
        <v>4</v>
      </c>
      <c r="C374" t="s">
        <v>364</v>
      </c>
      <c r="D374" t="s">
        <v>377</v>
      </c>
      <c r="E374">
        <v>481.72120000000001</v>
      </c>
      <c r="F374">
        <v>1.172409</v>
      </c>
      <c r="G374">
        <v>23.53003</v>
      </c>
      <c r="H374">
        <v>0</v>
      </c>
      <c r="I374">
        <v>0</v>
      </c>
      <c r="J374">
        <v>1.1718230000000001</v>
      </c>
      <c r="K374">
        <v>23.24342</v>
      </c>
      <c r="L374">
        <v>0</v>
      </c>
      <c r="M374">
        <v>0</v>
      </c>
      <c r="N374">
        <v>1.17174</v>
      </c>
      <c r="O374">
        <v>23.04485</v>
      </c>
      <c r="P374">
        <v>0</v>
      </c>
      <c r="Q374">
        <v>0</v>
      </c>
      <c r="R374">
        <v>1.1720980000000001</v>
      </c>
      <c r="S374">
        <v>22.848970000000001</v>
      </c>
      <c r="T374">
        <v>0</v>
      </c>
      <c r="U374">
        <v>0</v>
      </c>
      <c r="V374">
        <v>1.172614</v>
      </c>
      <c r="W374">
        <v>22.868580000000001</v>
      </c>
      <c r="X374">
        <v>0</v>
      </c>
      <c r="Y374">
        <v>0</v>
      </c>
      <c r="Z374">
        <v>1.1732340000000001</v>
      </c>
      <c r="AA374">
        <v>22.836310000000001</v>
      </c>
      <c r="AB374">
        <v>0</v>
      </c>
      <c r="AC374">
        <v>0</v>
      </c>
      <c r="AD374">
        <v>1.1738170000000001</v>
      </c>
      <c r="AE374">
        <v>22.671749999999999</v>
      </c>
      <c r="AF374">
        <v>0</v>
      </c>
      <c r="AG374">
        <v>0</v>
      </c>
      <c r="AH374">
        <v>1.1742680000000001</v>
      </c>
      <c r="AI374">
        <v>22.530760000000001</v>
      </c>
      <c r="AJ374">
        <v>0</v>
      </c>
      <c r="AK374">
        <v>0</v>
      </c>
      <c r="AL374">
        <v>1.174669</v>
      </c>
      <c r="AM374">
        <v>22.425609999999999</v>
      </c>
      <c r="AN374">
        <v>0</v>
      </c>
      <c r="AO374">
        <v>0</v>
      </c>
      <c r="AP374">
        <v>1.1751739999999999</v>
      </c>
      <c r="AQ374">
        <v>22.720310000000001</v>
      </c>
      <c r="AR374">
        <v>0</v>
      </c>
      <c r="AS374">
        <v>0</v>
      </c>
      <c r="AT374">
        <v>1.1757120000000001</v>
      </c>
      <c r="AU374">
        <v>23.337879999999998</v>
      </c>
      <c r="AV374">
        <v>0</v>
      </c>
      <c r="AW374">
        <v>0</v>
      </c>
      <c r="AX374">
        <v>1.1763049999999999</v>
      </c>
      <c r="AY374">
        <v>23.801259999999999</v>
      </c>
      <c r="AZ374">
        <v>0</v>
      </c>
      <c r="BA374">
        <v>0</v>
      </c>
      <c r="BB374">
        <v>1.176968</v>
      </c>
      <c r="BC374">
        <v>24.120899999999999</v>
      </c>
      <c r="BD374">
        <v>0</v>
      </c>
      <c r="BE374">
        <v>0</v>
      </c>
      <c r="BF374">
        <v>1.177524</v>
      </c>
      <c r="BG374">
        <v>24.08005</v>
      </c>
      <c r="BH374">
        <v>0</v>
      </c>
      <c r="BI374">
        <v>0</v>
      </c>
      <c r="BJ374">
        <v>1.1781170000000001</v>
      </c>
      <c r="BK374">
        <v>23.58455</v>
      </c>
      <c r="BL374">
        <v>0</v>
      </c>
      <c r="BM374">
        <v>0</v>
      </c>
      <c r="BN374">
        <v>1.178658</v>
      </c>
      <c r="BO374">
        <v>23.005369999999999</v>
      </c>
      <c r="BP374">
        <v>0</v>
      </c>
      <c r="BQ374">
        <v>0</v>
      </c>
      <c r="BR374">
        <v>1.179047</v>
      </c>
      <c r="BS374">
        <v>22.461569999999998</v>
      </c>
      <c r="BT374" s="1">
        <v>4.8389030000000002E-32</v>
      </c>
      <c r="BU374" s="1">
        <v>1.5985740000000001E-29</v>
      </c>
      <c r="BV374">
        <v>1.1791560000000001</v>
      </c>
      <c r="BW374">
        <v>22.302779999999998</v>
      </c>
      <c r="BX374" s="1">
        <v>3.565811E-24</v>
      </c>
      <c r="BY374" s="1">
        <v>1.295901E-21</v>
      </c>
      <c r="BZ374">
        <v>1.1787780000000001</v>
      </c>
      <c r="CA374">
        <v>22.588290000000001</v>
      </c>
      <c r="CB374" s="1">
        <v>1.209106E-15</v>
      </c>
      <c r="CC374" s="1">
        <v>4.0914999999999998E-13</v>
      </c>
      <c r="CD374">
        <v>1.1781010000000001</v>
      </c>
      <c r="CE374">
        <v>22.941120000000002</v>
      </c>
      <c r="CF374" s="1">
        <v>8.1026330000000005E-11</v>
      </c>
      <c r="CG374" s="1">
        <v>2.965474E-8</v>
      </c>
      <c r="CH374">
        <v>1.1772320000000001</v>
      </c>
      <c r="CI374">
        <v>23.245170000000002</v>
      </c>
      <c r="CJ374" s="1">
        <v>1.6456529999999999E-7</v>
      </c>
      <c r="CK374" s="1">
        <v>6.2868779999999995E-5</v>
      </c>
      <c r="CL374">
        <v>1.176264</v>
      </c>
      <c r="CM374">
        <v>23.35181</v>
      </c>
      <c r="CN374" s="1">
        <v>5.0898159999999997E-5</v>
      </c>
      <c r="CO374" s="1">
        <v>2.0115020000000001E-2</v>
      </c>
      <c r="CP374">
        <v>1.1752089999999999</v>
      </c>
      <c r="CQ374">
        <v>22.962630000000001</v>
      </c>
      <c r="CR374" s="1">
        <v>4.039557E-3</v>
      </c>
      <c r="CS374">
        <v>1.6418250000000001</v>
      </c>
      <c r="CT374">
        <v>1.1741429999999999</v>
      </c>
      <c r="CU374">
        <v>22.510390000000001</v>
      </c>
      <c r="CV374">
        <v>0.1097735</v>
      </c>
      <c r="CW374">
        <v>45.736609999999999</v>
      </c>
      <c r="CX374">
        <v>1.1730160000000001</v>
      </c>
      <c r="CY374">
        <v>22.190280000000001</v>
      </c>
      <c r="CZ374">
        <v>1.2287729999999999</v>
      </c>
      <c r="DA374">
        <v>523.62649999999996</v>
      </c>
      <c r="DB374">
        <v>1.1716230000000001</v>
      </c>
      <c r="DC374">
        <v>22.406860000000002</v>
      </c>
      <c r="DD374">
        <v>6.4772800000000004</v>
      </c>
      <c r="DE374">
        <v>2818.34</v>
      </c>
      <c r="DF374">
        <v>1.169824</v>
      </c>
      <c r="DG374">
        <v>23.012309999999999</v>
      </c>
      <c r="DH374">
        <v>17.839220000000001</v>
      </c>
      <c r="DI374">
        <v>7916.5159999999996</v>
      </c>
      <c r="DJ374">
        <v>1.167789</v>
      </c>
      <c r="DK374">
        <v>23.621009999999998</v>
      </c>
      <c r="DL374">
        <v>27.951989999999999</v>
      </c>
      <c r="DM374">
        <v>12635.87</v>
      </c>
      <c r="DN374">
        <v>1.165732</v>
      </c>
      <c r="DO374">
        <v>24.112880000000001</v>
      </c>
      <c r="DP374">
        <v>26.696100000000001</v>
      </c>
      <c r="DQ374">
        <v>12277.24</v>
      </c>
      <c r="DR374">
        <v>1.163764</v>
      </c>
      <c r="DS374">
        <v>24.073239999999998</v>
      </c>
      <c r="DT374">
        <v>16.802579999999999</v>
      </c>
      <c r="DU374">
        <v>7851.2849999999999</v>
      </c>
      <c r="DV374">
        <v>1.161672</v>
      </c>
      <c r="DW374">
        <v>23.532029999999999</v>
      </c>
      <c r="DX374">
        <v>7.0186609999999998</v>
      </c>
      <c r="DY374">
        <v>3334.076</v>
      </c>
      <c r="DZ374">
        <v>1.1595500000000001</v>
      </c>
      <c r="EA374">
        <v>23.006509999999999</v>
      </c>
      <c r="EB374">
        <v>2.0538889999999999</v>
      </c>
      <c r="EC374">
        <v>990.12599999999998</v>
      </c>
      <c r="ED374">
        <v>1.1574899999999999</v>
      </c>
      <c r="EE374">
        <v>22.579630000000002</v>
      </c>
      <c r="EF374">
        <v>0.44681120000000002</v>
      </c>
      <c r="EG374">
        <v>218.18860000000001</v>
      </c>
      <c r="EH374">
        <v>1.1554059999999999</v>
      </c>
      <c r="EI374">
        <v>22.627079999999999</v>
      </c>
      <c r="EJ374" s="1">
        <v>8.0077889999999999E-2</v>
      </c>
      <c r="EK374">
        <v>39.408920000000002</v>
      </c>
      <c r="EL374">
        <v>1.1534169999999999</v>
      </c>
      <c r="EM374">
        <v>23.257770000000001</v>
      </c>
      <c r="EN374" s="1">
        <v>1.534844E-2</v>
      </c>
      <c r="EO374">
        <v>7.4833350000000003</v>
      </c>
      <c r="EP374">
        <v>1.151489</v>
      </c>
      <c r="EQ374">
        <v>24.033010000000001</v>
      </c>
      <c r="ER374" s="1">
        <v>5.8137950000000001E-3</v>
      </c>
      <c r="ES374">
        <v>2.7515990000000001</v>
      </c>
      <c r="ET374">
        <v>1.149537</v>
      </c>
      <c r="EU374">
        <v>24.65185</v>
      </c>
      <c r="EV374" s="1">
        <v>4.0225879999999997E-3</v>
      </c>
      <c r="EW374">
        <v>1.8834660000000001</v>
      </c>
      <c r="EX374">
        <v>1.147532</v>
      </c>
      <c r="EY374">
        <v>24.726299999999998</v>
      </c>
      <c r="EZ374" s="1">
        <v>3.2944430000000002E-3</v>
      </c>
      <c r="FA374">
        <v>1.5417460000000001</v>
      </c>
      <c r="FB374">
        <v>1.1455090000000001</v>
      </c>
      <c r="FC374">
        <v>24.273319999999998</v>
      </c>
      <c r="FD374" s="1">
        <v>2.7844279999999998E-3</v>
      </c>
      <c r="FE374">
        <v>1.305469</v>
      </c>
      <c r="FF374">
        <v>1.143602</v>
      </c>
      <c r="FG374">
        <v>23.736090000000001</v>
      </c>
      <c r="FH374" s="1">
        <v>2.3731749999999999E-3</v>
      </c>
      <c r="FI374">
        <v>1.1147339999999999</v>
      </c>
      <c r="FJ374">
        <v>1.1419950000000001</v>
      </c>
      <c r="FK374">
        <v>23.231919999999999</v>
      </c>
      <c r="FL374" s="1">
        <v>2.0366989999999999E-3</v>
      </c>
      <c r="FM374">
        <v>0.95837059999999996</v>
      </c>
      <c r="FN374">
        <v>1.1405940000000001</v>
      </c>
      <c r="FO374">
        <v>23.18741</v>
      </c>
      <c r="FP374" s="1">
        <v>1.7582940000000001E-3</v>
      </c>
      <c r="FQ374">
        <v>0.8286192</v>
      </c>
      <c r="FR374">
        <v>1.13924</v>
      </c>
      <c r="FS374">
        <v>23.60905</v>
      </c>
      <c r="FT374" s="1">
        <v>1.531155E-3</v>
      </c>
      <c r="FU374">
        <v>0.72257850000000001</v>
      </c>
      <c r="FV374">
        <v>1.137823</v>
      </c>
      <c r="FW374">
        <v>23.907789999999999</v>
      </c>
      <c r="FX374" s="1">
        <v>1.3439540000000001E-3</v>
      </c>
      <c r="FY374">
        <v>0.63519479999999995</v>
      </c>
      <c r="FZ374">
        <v>1.1363939999999999</v>
      </c>
      <c r="GA374">
        <v>24.138380000000002</v>
      </c>
      <c r="GB374" s="1">
        <v>1.188052E-3</v>
      </c>
      <c r="GC374">
        <v>0.56237420000000005</v>
      </c>
      <c r="GD374">
        <v>1.135256</v>
      </c>
      <c r="GE374">
        <v>24.04936</v>
      </c>
      <c r="GF374" s="1">
        <v>1.0569690000000001E-3</v>
      </c>
      <c r="GG374">
        <v>0.50096890000000005</v>
      </c>
      <c r="GH374">
        <v>1.134765</v>
      </c>
      <c r="GI374">
        <v>23.848759999999999</v>
      </c>
      <c r="GJ374" s="1">
        <v>9.4654349999999995E-4</v>
      </c>
      <c r="GK374">
        <v>0.4489669</v>
      </c>
      <c r="GL374">
        <v>1.134104</v>
      </c>
      <c r="GM374">
        <v>23.61082</v>
      </c>
      <c r="GN374" s="1">
        <v>8.5362610000000005E-4</v>
      </c>
      <c r="GO374">
        <v>0.40522409999999998</v>
      </c>
      <c r="GP374">
        <v>1.133502</v>
      </c>
      <c r="GQ374">
        <v>23.348500000000001</v>
      </c>
      <c r="GR374" s="1">
        <v>7.754751E-4</v>
      </c>
      <c r="GS374">
        <v>0.36843310000000001</v>
      </c>
      <c r="GT374">
        <v>1.13296</v>
      </c>
      <c r="GU374">
        <v>23.092500000000001</v>
      </c>
      <c r="GV374" s="1">
        <v>7.0942569999999999E-4</v>
      </c>
      <c r="GW374">
        <v>0.33732210000000001</v>
      </c>
      <c r="GX374">
        <v>1.1325130000000001</v>
      </c>
      <c r="GY374">
        <v>23.237349999999999</v>
      </c>
      <c r="GZ374" s="1">
        <v>6.5312219999999997E-4</v>
      </c>
      <c r="HA374">
        <v>0.31078430000000001</v>
      </c>
      <c r="HB374">
        <v>1.132082</v>
      </c>
      <c r="HC374">
        <v>23.832070000000002</v>
      </c>
      <c r="HD374" s="1">
        <v>6.0473250000000003E-4</v>
      </c>
      <c r="HE374">
        <v>0.28795670000000001</v>
      </c>
      <c r="HF374">
        <v>1.1316820000000001</v>
      </c>
      <c r="HG374">
        <v>24.41949</v>
      </c>
      <c r="HH374" s="1">
        <v>5.6317940000000005E-4</v>
      </c>
      <c r="HI374">
        <v>0.2683584</v>
      </c>
      <c r="HJ374">
        <v>1.131283</v>
      </c>
      <c r="HK374">
        <v>24.560839999999999</v>
      </c>
      <c r="HL374" s="1">
        <v>5.2711779999999996E-4</v>
      </c>
      <c r="HM374">
        <v>0.25135999999999997</v>
      </c>
      <c r="HN374">
        <v>1.1308419999999999</v>
      </c>
      <c r="HO374">
        <v>24.164560000000002</v>
      </c>
      <c r="HP374" s="1">
        <v>4.9548970000000002E-4</v>
      </c>
      <c r="HQ374">
        <v>0.23646800000000001</v>
      </c>
      <c r="HR374">
        <v>1.1302509999999999</v>
      </c>
      <c r="HS374">
        <v>23.761600000000001</v>
      </c>
      <c r="HT374" s="1">
        <v>4.6761920000000002E-4</v>
      </c>
      <c r="HU374">
        <v>0.2233752</v>
      </c>
      <c r="HV374">
        <v>1.1299319999999999</v>
      </c>
      <c r="HW374">
        <v>23.295529999999999</v>
      </c>
      <c r="HX374" s="1">
        <v>4.4295439999999999E-4</v>
      </c>
      <c r="HY374">
        <v>0.21176809999999999</v>
      </c>
      <c r="HZ374">
        <v>1.1317159999999999</v>
      </c>
      <c r="IA374">
        <v>23.076440000000002</v>
      </c>
      <c r="IB374" s="1">
        <v>4.2088919999999999E-4</v>
      </c>
      <c r="IC374">
        <v>0.20126260000000001</v>
      </c>
      <c r="ID374">
        <v>1.133686</v>
      </c>
      <c r="IE374">
        <v>23.289670000000001</v>
      </c>
      <c r="IF374" s="1">
        <v>4.0079949999999998E-4</v>
      </c>
      <c r="IG374">
        <v>0.1916448</v>
      </c>
      <c r="IH374">
        <v>1.135831</v>
      </c>
      <c r="II374">
        <v>23.658080000000002</v>
      </c>
      <c r="IJ374" s="1">
        <v>3.8245379999999999E-4</v>
      </c>
      <c r="IK374">
        <v>0.18282909999999999</v>
      </c>
      <c r="IL374">
        <v>1.137929</v>
      </c>
      <c r="IM374">
        <v>24.042169999999999</v>
      </c>
      <c r="IN374" s="1">
        <v>3.6572679999999998E-4</v>
      </c>
      <c r="IO374">
        <v>0.17479210000000001</v>
      </c>
      <c r="IP374">
        <v>1.138935</v>
      </c>
      <c r="IQ374">
        <v>24.11102</v>
      </c>
      <c r="IR374" s="1">
        <v>3.4967169999999999E-4</v>
      </c>
      <c r="IS374">
        <v>0.16724249999999999</v>
      </c>
      <c r="IT374">
        <v>1.1418470000000001</v>
      </c>
      <c r="IU374">
        <v>23.886369999999999</v>
      </c>
      <c r="IV374" s="1">
        <v>3.3641299999999998E-4</v>
      </c>
      <c r="IW374">
        <v>0.160769</v>
      </c>
      <c r="IX374">
        <v>1.1442049999999999</v>
      </c>
      <c r="IY374">
        <v>23.568110000000001</v>
      </c>
      <c r="IZ374" s="1">
        <v>3.2357570000000001E-4</v>
      </c>
      <c r="JA374">
        <v>0.1545376</v>
      </c>
      <c r="JB374">
        <v>1.146191</v>
      </c>
      <c r="JC374">
        <v>23.211310000000001</v>
      </c>
      <c r="JD374" s="1">
        <v>3.1186119999999999E-4</v>
      </c>
      <c r="JE374">
        <v>0.14888950000000001</v>
      </c>
      <c r="JF374">
        <v>1.148129</v>
      </c>
      <c r="JG374">
        <v>23.356950000000001</v>
      </c>
      <c r="JH374" s="1">
        <v>3.0101010000000003E-4</v>
      </c>
      <c r="JI374">
        <v>0.14366399999999999</v>
      </c>
      <c r="JJ374">
        <v>1.150093</v>
      </c>
      <c r="JK374">
        <v>23.827069999999999</v>
      </c>
      <c r="JL374" s="1">
        <v>2.9069339999999999E-4</v>
      </c>
      <c r="JM374">
        <v>0.13868749999999999</v>
      </c>
      <c r="JN374">
        <v>1.151975</v>
      </c>
      <c r="JO374">
        <v>24.265000000000001</v>
      </c>
      <c r="JP374" s="1">
        <v>2.808663E-4</v>
      </c>
      <c r="JQ374">
        <v>0.13394890000000001</v>
      </c>
      <c r="JR374">
        <v>1.1538790000000001</v>
      </c>
      <c r="JS374">
        <v>24.57752</v>
      </c>
      <c r="JT374" s="1">
        <v>2.7160139999999998E-4</v>
      </c>
      <c r="JU374">
        <v>0.1294679</v>
      </c>
      <c r="JV374">
        <v>1.1557120000000001</v>
      </c>
      <c r="JW374">
        <v>24.604410000000001</v>
      </c>
      <c r="JX374" s="1">
        <v>2.6289290000000001E-4</v>
      </c>
      <c r="JY374">
        <v>0.1252672</v>
      </c>
      <c r="JZ374">
        <v>1.1574899999999999</v>
      </c>
      <c r="KA374">
        <v>24.271820000000002</v>
      </c>
      <c r="KB374" s="1">
        <v>2.5458030000000001E-4</v>
      </c>
      <c r="KC374">
        <v>0.12125759999999999</v>
      </c>
      <c r="KD374">
        <v>1.159195</v>
      </c>
      <c r="KE374">
        <v>23.857749999999999</v>
      </c>
      <c r="KF374" s="1">
        <v>2.4653389999999999E-4</v>
      </c>
      <c r="KG374">
        <v>0.11738609999999999</v>
      </c>
      <c r="KH374">
        <v>1.160704</v>
      </c>
      <c r="KI374">
        <v>23.452020000000001</v>
      </c>
      <c r="KJ374" s="1">
        <v>2.386725E-4</v>
      </c>
      <c r="KK374">
        <v>0.1136192</v>
      </c>
      <c r="KL374">
        <v>1.1622520000000001</v>
      </c>
      <c r="KM374">
        <v>23.547219999999999</v>
      </c>
      <c r="KN374" s="1">
        <v>2.3105059999999999E-4</v>
      </c>
      <c r="KO374">
        <v>0.1099673</v>
      </c>
      <c r="KP374">
        <v>1.1636</v>
      </c>
      <c r="KQ374">
        <v>24.025390000000002</v>
      </c>
      <c r="KR374" s="1">
        <v>2.2384759999999999E-4</v>
      </c>
      <c r="KS374">
        <v>0.1065214</v>
      </c>
      <c r="KT374">
        <v>1.1649620000000001</v>
      </c>
      <c r="KU374">
        <v>24.584859999999999</v>
      </c>
      <c r="KV374" s="1">
        <v>2.170838E-4</v>
      </c>
      <c r="KW374">
        <v>0.10329389999999999</v>
      </c>
      <c r="KX374">
        <v>1.166248</v>
      </c>
      <c r="KY374">
        <v>25.10868</v>
      </c>
      <c r="KZ374" s="1">
        <v>2.105253E-4</v>
      </c>
      <c r="LA374">
        <v>0.1001713</v>
      </c>
      <c r="LB374">
        <v>1.167573</v>
      </c>
      <c r="LC374">
        <v>25.222570000000001</v>
      </c>
      <c r="LD374" s="1">
        <v>2.0410750000000001E-4</v>
      </c>
      <c r="LE374" s="1">
        <v>9.7114259999999994E-2</v>
      </c>
      <c r="LF374">
        <v>1.1688369999999999</v>
      </c>
      <c r="LG374">
        <v>24.897130000000001</v>
      </c>
      <c r="LH374" s="1">
        <v>1.9788330000000001E-4</v>
      </c>
      <c r="LI374" s="1">
        <v>9.4153360000000005E-2</v>
      </c>
      <c r="LJ374">
        <v>1.170139</v>
      </c>
      <c r="LK374">
        <v>24.505769999999998</v>
      </c>
      <c r="LL374" s="1">
        <v>1.918899E-4</v>
      </c>
      <c r="LM374" s="1">
        <v>9.1300149999999997E-2</v>
      </c>
      <c r="LN374">
        <v>1.1714</v>
      </c>
      <c r="LO374">
        <v>24.110410000000002</v>
      </c>
      <c r="LP374" s="1">
        <v>1.861845E-4</v>
      </c>
      <c r="LQ374" s="1">
        <v>8.8583270000000006E-2</v>
      </c>
      <c r="LR374">
        <v>1.172749</v>
      </c>
      <c r="LS374">
        <v>24.305869999999999</v>
      </c>
      <c r="LT374" s="1">
        <v>1.8071219999999999E-4</v>
      </c>
      <c r="LU374" s="1">
        <v>8.5975839999999998E-2</v>
      </c>
      <c r="LV374">
        <v>1.174153</v>
      </c>
      <c r="LW374">
        <v>24.83419</v>
      </c>
      <c r="LX374" s="1">
        <v>1.753999E-4</v>
      </c>
      <c r="LY374" s="1">
        <v>8.3437490000000003E-2</v>
      </c>
      <c r="LZ374">
        <v>1.175629</v>
      </c>
      <c r="MA374">
        <v>25.422190000000001</v>
      </c>
      <c r="MB374" s="1">
        <v>1.7028240000000001E-4</v>
      </c>
      <c r="MC374" s="1">
        <v>8.0988630000000006E-2</v>
      </c>
      <c r="MD374">
        <v>1.1770350000000001</v>
      </c>
      <c r="ME374">
        <v>26.044689999999999</v>
      </c>
      <c r="MF374" s="1">
        <v>1.6532170000000001E-4</v>
      </c>
      <c r="MG374" s="1">
        <v>7.8617779999999998E-2</v>
      </c>
      <c r="MH374">
        <v>1.1783760000000001</v>
      </c>
      <c r="MI374">
        <v>26.268689999999999</v>
      </c>
      <c r="MJ374" s="1">
        <v>1.6052239999999999E-4</v>
      </c>
      <c r="MK374" s="1">
        <v>7.6326829999999998E-2</v>
      </c>
      <c r="ML374">
        <v>1.179786</v>
      </c>
      <c r="MM374">
        <v>25.986360000000001</v>
      </c>
      <c r="MN374" s="1">
        <v>1.559373E-4</v>
      </c>
      <c r="MO374">
        <v>7.4133000000000004E-2</v>
      </c>
      <c r="MP374">
        <v>1.181155</v>
      </c>
      <c r="MQ374">
        <v>25.564789999999999</v>
      </c>
      <c r="MR374" s="1">
        <v>1.5149329999999999E-4</v>
      </c>
      <c r="MS374" s="1">
        <v>7.2009719999999999E-2</v>
      </c>
      <c r="MT374">
        <v>1.1824589999999999</v>
      </c>
      <c r="MU374">
        <v>25.014410000000002</v>
      </c>
      <c r="MV374" s="1">
        <v>1.4723000000000001E-4</v>
      </c>
      <c r="MW374" s="1">
        <v>6.9974239999999993E-2</v>
      </c>
      <c r="MX374">
        <v>1.1837</v>
      </c>
      <c r="MY374">
        <v>24.580400000000001</v>
      </c>
      <c r="MZ374" s="1">
        <v>1.431812E-4</v>
      </c>
      <c r="NA374" s="1">
        <v>6.8043909999999999E-2</v>
      </c>
      <c r="NB374">
        <v>1.184909</v>
      </c>
      <c r="NC374">
        <v>24.53633</v>
      </c>
      <c r="ND374" s="1">
        <v>1.393124E-4</v>
      </c>
      <c r="NE374" s="1">
        <v>6.6201120000000002E-2</v>
      </c>
      <c r="NF374">
        <v>1.186072</v>
      </c>
      <c r="NG374">
        <v>24.996569999999998</v>
      </c>
      <c r="NH374" s="1">
        <v>1.3553670000000001E-4</v>
      </c>
      <c r="NI374" s="1">
        <v>6.4407420000000007E-2</v>
      </c>
      <c r="NJ374">
        <v>1.18727</v>
      </c>
      <c r="NK374">
        <v>25.242039999999999</v>
      </c>
      <c r="NL374" s="1">
        <v>1.3188849999999999E-4</v>
      </c>
      <c r="NM374" s="1">
        <v>6.2671829999999998E-2</v>
      </c>
      <c r="NN374">
        <v>1.188477</v>
      </c>
      <c r="NO374">
        <v>25.128309999999999</v>
      </c>
      <c r="NP374" s="1">
        <v>1.2842499999999999E-4</v>
      </c>
      <c r="NQ374" s="1">
        <v>6.1023910000000001E-2</v>
      </c>
      <c r="NR374">
        <v>1.1896469999999999</v>
      </c>
      <c r="NS374">
        <v>24.958179999999999</v>
      </c>
      <c r="NT374" s="1">
        <v>1.250624E-4</v>
      </c>
      <c r="NU374" s="1">
        <v>5.9428969999999998E-2</v>
      </c>
      <c r="NV374">
        <v>1.190814</v>
      </c>
      <c r="NW374">
        <v>24.712219999999999</v>
      </c>
      <c r="NX374" s="1">
        <v>1.2168979999999999E-4</v>
      </c>
      <c r="NY374" s="1">
        <v>5.7827320000000001E-2</v>
      </c>
      <c r="NZ374">
        <v>1.192021</v>
      </c>
      <c r="OA374">
        <v>24.327539999999999</v>
      </c>
      <c r="OB374" s="1">
        <v>1.1835390000000001E-4</v>
      </c>
      <c r="OC374" s="1">
        <v>5.6243420000000002E-2</v>
      </c>
      <c r="OD374">
        <v>1.193138</v>
      </c>
      <c r="OE374">
        <v>24.34599</v>
      </c>
      <c r="OF374" s="1">
        <v>1.150838E-4</v>
      </c>
      <c r="OG374" s="1">
        <v>5.4693029999999997E-2</v>
      </c>
      <c r="OH374">
        <v>1.1943509999999999</v>
      </c>
      <c r="OI374">
        <v>24.8261</v>
      </c>
      <c r="OJ374" s="1">
        <v>1.119465E-4</v>
      </c>
      <c r="OK374" s="1">
        <v>5.3201749999999999E-2</v>
      </c>
    </row>
    <row r="375" spans="1:401" x14ac:dyDescent="0.35">
      <c r="A375">
        <v>384</v>
      </c>
      <c r="B375" t="s">
        <v>4</v>
      </c>
      <c r="C375" t="s">
        <v>364</v>
      </c>
      <c r="D375" t="s">
        <v>378</v>
      </c>
      <c r="E375">
        <v>608.66129999999998</v>
      </c>
      <c r="F375">
        <v>0.76850529999999995</v>
      </c>
      <c r="G375">
        <v>23.537710000000001</v>
      </c>
      <c r="H375">
        <v>0</v>
      </c>
      <c r="I375">
        <v>0</v>
      </c>
      <c r="J375">
        <v>0.76751689999999995</v>
      </c>
      <c r="K375">
        <v>23.247219999999999</v>
      </c>
      <c r="L375">
        <v>0</v>
      </c>
      <c r="M375">
        <v>0</v>
      </c>
      <c r="N375">
        <v>0.76690950000000002</v>
      </c>
      <c r="O375">
        <v>23.045249999999999</v>
      </c>
      <c r="P375">
        <v>0</v>
      </c>
      <c r="Q375">
        <v>0</v>
      </c>
      <c r="R375">
        <v>0.76659259999999996</v>
      </c>
      <c r="S375">
        <v>22.846350000000001</v>
      </c>
      <c r="T375">
        <v>0</v>
      </c>
      <c r="U375">
        <v>0</v>
      </c>
      <c r="V375">
        <v>0.76645920000000001</v>
      </c>
      <c r="W375">
        <v>22.859470000000002</v>
      </c>
      <c r="X375">
        <v>0</v>
      </c>
      <c r="Y375">
        <v>0</v>
      </c>
      <c r="Z375">
        <v>0.76642330000000003</v>
      </c>
      <c r="AA375">
        <v>22.833279999999998</v>
      </c>
      <c r="AB375">
        <v>0</v>
      </c>
      <c r="AC375">
        <v>0</v>
      </c>
      <c r="AD375">
        <v>0.76645019999999997</v>
      </c>
      <c r="AE375">
        <v>22.675450000000001</v>
      </c>
      <c r="AF375">
        <v>0</v>
      </c>
      <c r="AG375">
        <v>0</v>
      </c>
      <c r="AH375">
        <v>0.76639409999999997</v>
      </c>
      <c r="AI375">
        <v>22.534520000000001</v>
      </c>
      <c r="AJ375">
        <v>0</v>
      </c>
      <c r="AK375">
        <v>0</v>
      </c>
      <c r="AL375">
        <v>0.76639590000000002</v>
      </c>
      <c r="AM375">
        <v>22.437090000000001</v>
      </c>
      <c r="AN375">
        <v>0</v>
      </c>
      <c r="AO375">
        <v>0</v>
      </c>
      <c r="AP375">
        <v>0.76646259999999999</v>
      </c>
      <c r="AQ375">
        <v>22.72636</v>
      </c>
      <c r="AR375">
        <v>0</v>
      </c>
      <c r="AS375">
        <v>0</v>
      </c>
      <c r="AT375">
        <v>0.76658729999999997</v>
      </c>
      <c r="AU375">
        <v>23.339040000000001</v>
      </c>
      <c r="AV375">
        <v>0</v>
      </c>
      <c r="AW375">
        <v>0</v>
      </c>
      <c r="AX375">
        <v>0.76679149999999996</v>
      </c>
      <c r="AY375">
        <v>23.807670000000002</v>
      </c>
      <c r="AZ375">
        <v>0</v>
      </c>
      <c r="BA375">
        <v>0</v>
      </c>
      <c r="BB375">
        <v>0.76706490000000005</v>
      </c>
      <c r="BC375">
        <v>24.123180000000001</v>
      </c>
      <c r="BD375">
        <v>0</v>
      </c>
      <c r="BE375">
        <v>0</v>
      </c>
      <c r="BF375">
        <v>0.76730909999999997</v>
      </c>
      <c r="BG375">
        <v>24.092359999999999</v>
      </c>
      <c r="BH375">
        <v>0</v>
      </c>
      <c r="BI375">
        <v>0</v>
      </c>
      <c r="BJ375">
        <v>0.76759180000000005</v>
      </c>
      <c r="BK375">
        <v>23.613050000000001</v>
      </c>
      <c r="BL375">
        <v>0</v>
      </c>
      <c r="BM375">
        <v>0</v>
      </c>
      <c r="BN375">
        <v>0.76786169999999998</v>
      </c>
      <c r="BO375">
        <v>23.03567</v>
      </c>
      <c r="BP375">
        <v>0</v>
      </c>
      <c r="BQ375">
        <v>0</v>
      </c>
      <c r="BR375">
        <v>0.76806759999999996</v>
      </c>
      <c r="BS375">
        <v>22.4941</v>
      </c>
      <c r="BT375" s="1">
        <v>1.2650269999999999E-32</v>
      </c>
      <c r="BU375" s="1">
        <v>8.0007559999999995E-30</v>
      </c>
      <c r="BV375">
        <v>0.7680882</v>
      </c>
      <c r="BW375">
        <v>22.3246</v>
      </c>
      <c r="BX375" s="1">
        <v>2.0989199999999999E-24</v>
      </c>
      <c r="BY375" s="1">
        <v>1.115416E-21</v>
      </c>
      <c r="BZ375">
        <v>0.76778259999999998</v>
      </c>
      <c r="CA375">
        <v>22.598510000000001</v>
      </c>
      <c r="CB375" s="1">
        <v>6.1619390000000005E-16</v>
      </c>
      <c r="CC375" s="1">
        <v>3.0737820000000002E-13</v>
      </c>
      <c r="CD375">
        <v>0.7672949</v>
      </c>
      <c r="CE375">
        <v>22.949210000000001</v>
      </c>
      <c r="CF375" s="1">
        <v>5.2475649999999999E-11</v>
      </c>
      <c r="CG375" s="1">
        <v>2.741836E-8</v>
      </c>
      <c r="CH375">
        <v>0.7666174</v>
      </c>
      <c r="CI375">
        <v>23.251660000000001</v>
      </c>
      <c r="CJ375" s="1">
        <v>1.1806919999999999E-7</v>
      </c>
      <c r="CK375" s="1">
        <v>6.3849920000000001E-5</v>
      </c>
      <c r="CL375">
        <v>0.76583089999999998</v>
      </c>
      <c r="CM375">
        <v>23.35643</v>
      </c>
      <c r="CN375" s="1">
        <v>3.9221999999999998E-5</v>
      </c>
      <c r="CO375" s="1">
        <v>2.1841630000000001E-2</v>
      </c>
      <c r="CP375">
        <v>0.76499309999999998</v>
      </c>
      <c r="CQ375">
        <v>22.982980000000001</v>
      </c>
      <c r="CR375" s="1">
        <v>3.2936329999999998E-3</v>
      </c>
      <c r="CS375">
        <v>1.8808389999999999</v>
      </c>
      <c r="CT375">
        <v>0.76411929999999995</v>
      </c>
      <c r="CU375">
        <v>22.52872</v>
      </c>
      <c r="CV375" s="1">
        <v>9.3873810000000002E-2</v>
      </c>
      <c r="CW375">
        <v>54.845370000000003</v>
      </c>
      <c r="CX375">
        <v>0.76317610000000002</v>
      </c>
      <c r="CY375">
        <v>22.20965</v>
      </c>
      <c r="CZ375">
        <v>1.095531</v>
      </c>
      <c r="DA375">
        <v>653.72910000000002</v>
      </c>
      <c r="DB375">
        <v>0.762077</v>
      </c>
      <c r="DC375">
        <v>22.417860000000001</v>
      </c>
      <c r="DD375">
        <v>5.9935130000000001</v>
      </c>
      <c r="DE375">
        <v>3648.1579999999999</v>
      </c>
      <c r="DF375">
        <v>0.7606636</v>
      </c>
      <c r="DG375">
        <v>23.014949999999999</v>
      </c>
      <c r="DH375">
        <v>17.070650000000001</v>
      </c>
      <c r="DI375">
        <v>10589.66</v>
      </c>
      <c r="DJ375">
        <v>0.75906269999999998</v>
      </c>
      <c r="DK375">
        <v>23.623619999999999</v>
      </c>
      <c r="DL375">
        <v>27.577059999999999</v>
      </c>
      <c r="DM375">
        <v>17417.400000000001</v>
      </c>
      <c r="DN375">
        <v>0.75734999999999997</v>
      </c>
      <c r="DO375">
        <v>24.113499999999998</v>
      </c>
      <c r="DP375">
        <v>27.075990000000001</v>
      </c>
      <c r="DQ375">
        <v>17392.509999999998</v>
      </c>
      <c r="DR375">
        <v>0.75565289999999996</v>
      </c>
      <c r="DS375">
        <v>24.079000000000001</v>
      </c>
      <c r="DT375">
        <v>17.47766</v>
      </c>
      <c r="DU375">
        <v>11402.2</v>
      </c>
      <c r="DV375">
        <v>0.75384620000000002</v>
      </c>
      <c r="DW375">
        <v>23.54907</v>
      </c>
      <c r="DX375">
        <v>7.4903259999999996</v>
      </c>
      <c r="DY375">
        <v>4966.9970000000003</v>
      </c>
      <c r="DZ375">
        <v>0.75198779999999998</v>
      </c>
      <c r="EA375">
        <v>23.019480000000001</v>
      </c>
      <c r="EB375">
        <v>2.2416689999999999</v>
      </c>
      <c r="EC375">
        <v>1508.3820000000001</v>
      </c>
      <c r="ED375">
        <v>0.75010619999999995</v>
      </c>
      <c r="EE375">
        <v>22.594819999999999</v>
      </c>
      <c r="EF375">
        <v>0.49698189999999998</v>
      </c>
      <c r="EG375">
        <v>338.7543</v>
      </c>
      <c r="EH375">
        <v>0.74821539999999997</v>
      </c>
      <c r="EI375">
        <v>22.633099999999999</v>
      </c>
      <c r="EJ375" s="1">
        <v>8.9948319999999998E-2</v>
      </c>
      <c r="EK375">
        <v>61.804250000000003</v>
      </c>
      <c r="EL375">
        <v>0.7463921</v>
      </c>
      <c r="EM375">
        <v>23.248670000000001</v>
      </c>
      <c r="EN375" s="1">
        <v>1.689796E-2</v>
      </c>
      <c r="EO375">
        <v>11.5215</v>
      </c>
      <c r="EP375">
        <v>0.74455570000000004</v>
      </c>
      <c r="EQ375">
        <v>24.022790000000001</v>
      </c>
      <c r="ER375" s="1">
        <v>6.0463959999999999E-3</v>
      </c>
      <c r="ES375">
        <v>3.9994429999999999</v>
      </c>
      <c r="ET375">
        <v>0.7427165</v>
      </c>
      <c r="EU375">
        <v>24.640350000000002</v>
      </c>
      <c r="EV375" s="1">
        <v>4.0860590000000004E-3</v>
      </c>
      <c r="EW375">
        <v>2.6691319999999998</v>
      </c>
      <c r="EX375">
        <v>0.740865</v>
      </c>
      <c r="EY375">
        <v>24.720379999999999</v>
      </c>
      <c r="EZ375" s="1">
        <v>3.3298490000000002E-3</v>
      </c>
      <c r="FA375">
        <v>2.1725219999999998</v>
      </c>
      <c r="FB375">
        <v>0.73894559999999998</v>
      </c>
      <c r="FC375">
        <v>24.2836</v>
      </c>
      <c r="FD375" s="1">
        <v>2.812167E-3</v>
      </c>
      <c r="FE375">
        <v>1.8373759999999999</v>
      </c>
      <c r="FF375">
        <v>0.73713090000000003</v>
      </c>
      <c r="FG375">
        <v>23.747319999999998</v>
      </c>
      <c r="FH375" s="1">
        <v>2.3957499999999999E-3</v>
      </c>
      <c r="FI375">
        <v>1.5675129999999999</v>
      </c>
      <c r="FJ375">
        <v>0.73546370000000005</v>
      </c>
      <c r="FK375">
        <v>23.246700000000001</v>
      </c>
      <c r="FL375" s="1">
        <v>2.05536E-3</v>
      </c>
      <c r="FM375">
        <v>1.3465849999999999</v>
      </c>
      <c r="FN375">
        <v>0.7339251</v>
      </c>
      <c r="FO375">
        <v>23.197379999999999</v>
      </c>
      <c r="FP375" s="1">
        <v>1.7736340000000001E-3</v>
      </c>
      <c r="FQ375">
        <v>1.1633279999999999</v>
      </c>
      <c r="FR375">
        <v>0.73244010000000004</v>
      </c>
      <c r="FS375">
        <v>23.60305</v>
      </c>
      <c r="FT375" s="1">
        <v>1.5437090000000001E-3</v>
      </c>
      <c r="FU375">
        <v>1.0135160000000001</v>
      </c>
      <c r="FV375">
        <v>0.73092029999999997</v>
      </c>
      <c r="FW375">
        <v>23.90587</v>
      </c>
      <c r="FX375" s="1">
        <v>1.3543439999999999E-3</v>
      </c>
      <c r="FY375">
        <v>0.89017650000000004</v>
      </c>
      <c r="FZ375">
        <v>0.72939900000000002</v>
      </c>
      <c r="GA375">
        <v>24.12481</v>
      </c>
      <c r="GB375" s="1">
        <v>1.1967639999999999E-3</v>
      </c>
      <c r="GC375">
        <v>0.78750439999999999</v>
      </c>
      <c r="GD375">
        <v>0.72809199999999996</v>
      </c>
      <c r="GE375">
        <v>24.045459999999999</v>
      </c>
      <c r="GF375" s="1">
        <v>1.064326E-3</v>
      </c>
      <c r="GG375">
        <v>0.70092960000000004</v>
      </c>
      <c r="GH375">
        <v>0.72714699999999999</v>
      </c>
      <c r="GI375">
        <v>23.851230000000001</v>
      </c>
      <c r="GJ375" s="1">
        <v>9.527464E-4</v>
      </c>
      <c r="GK375">
        <v>0.62761140000000004</v>
      </c>
      <c r="GL375">
        <v>0.72611930000000002</v>
      </c>
      <c r="GM375">
        <v>23.61758</v>
      </c>
      <c r="GN375" s="1">
        <v>8.5883089999999997E-4</v>
      </c>
      <c r="GO375">
        <v>0.56591530000000001</v>
      </c>
      <c r="GP375">
        <v>0.72509029999999997</v>
      </c>
      <c r="GQ375">
        <v>23.355840000000001</v>
      </c>
      <c r="GR375" s="1">
        <v>7.7984379999999996E-4</v>
      </c>
      <c r="GS375">
        <v>0.51403189999999999</v>
      </c>
      <c r="GT375">
        <v>0.72409179999999995</v>
      </c>
      <c r="GU375">
        <v>23.0962</v>
      </c>
      <c r="GV375" s="1">
        <v>7.1312320000000004E-4</v>
      </c>
      <c r="GW375">
        <v>0.47018969999999999</v>
      </c>
      <c r="GX375">
        <v>0.72316389999999997</v>
      </c>
      <c r="GY375">
        <v>23.2348</v>
      </c>
      <c r="GZ375" s="1">
        <v>6.562839E-4</v>
      </c>
      <c r="HA375">
        <v>0.43282130000000002</v>
      </c>
      <c r="HB375">
        <v>0.72226939999999995</v>
      </c>
      <c r="HC375">
        <v>23.822700000000001</v>
      </c>
      <c r="HD375" s="1">
        <v>6.074505E-4</v>
      </c>
      <c r="HE375">
        <v>0.40068559999999998</v>
      </c>
      <c r="HF375">
        <v>0.72137649999999998</v>
      </c>
      <c r="HG375">
        <v>24.4145</v>
      </c>
      <c r="HH375" s="1">
        <v>5.6551259999999999E-4</v>
      </c>
      <c r="HI375">
        <v>0.37309759999999997</v>
      </c>
      <c r="HJ375">
        <v>0.72048559999999995</v>
      </c>
      <c r="HK375">
        <v>24.553920000000002</v>
      </c>
      <c r="HL375" s="1">
        <v>5.2914780000000005E-4</v>
      </c>
      <c r="HM375">
        <v>0.34918300000000002</v>
      </c>
      <c r="HN375">
        <v>0.71958860000000002</v>
      </c>
      <c r="HO375">
        <v>24.173660000000002</v>
      </c>
      <c r="HP375" s="1">
        <v>4.9731899999999997E-4</v>
      </c>
      <c r="HQ375">
        <v>0.32750109999999999</v>
      </c>
      <c r="HR375">
        <v>0.71859620000000002</v>
      </c>
      <c r="HS375">
        <v>23.77094</v>
      </c>
      <c r="HT375" s="1">
        <v>4.6922990000000003E-4</v>
      </c>
      <c r="HU375">
        <v>0.3080697</v>
      </c>
      <c r="HV375">
        <v>0.71757389999999999</v>
      </c>
      <c r="HW375">
        <v>23.312280000000001</v>
      </c>
      <c r="HX375" s="1">
        <v>4.4434889999999999E-4</v>
      </c>
      <c r="HY375">
        <v>0.29083979999999998</v>
      </c>
      <c r="HZ375">
        <v>0.71650119999999995</v>
      </c>
      <c r="IA375">
        <v>23.09807</v>
      </c>
      <c r="IB375" s="1">
        <v>4.2216539999999998E-4</v>
      </c>
      <c r="IC375">
        <v>0.2754644</v>
      </c>
      <c r="ID375">
        <v>0.71568639999999994</v>
      </c>
      <c r="IE375">
        <v>23.29824</v>
      </c>
      <c r="IF375" s="1">
        <v>4.019642E-4</v>
      </c>
      <c r="IG375">
        <v>0.26140160000000001</v>
      </c>
      <c r="IH375">
        <v>0.71501269999999995</v>
      </c>
      <c r="II375">
        <v>23.65944</v>
      </c>
      <c r="IJ375" s="1">
        <v>3.8351880000000001E-4</v>
      </c>
      <c r="IK375">
        <v>0.24854689999999999</v>
      </c>
      <c r="IL375">
        <v>0.71437779999999995</v>
      </c>
      <c r="IM375">
        <v>24.03773</v>
      </c>
      <c r="IN375" s="1">
        <v>3.6669509999999998E-4</v>
      </c>
      <c r="IO375">
        <v>0.23683419999999999</v>
      </c>
      <c r="IP375">
        <v>0.7129202</v>
      </c>
      <c r="IQ375">
        <v>24.104790000000001</v>
      </c>
      <c r="IR375" s="1">
        <v>3.5050689999999998E-4</v>
      </c>
      <c r="IS375">
        <v>0.2257651</v>
      </c>
      <c r="IT375">
        <v>0.71272679999999999</v>
      </c>
      <c r="IU375">
        <v>23.8948</v>
      </c>
      <c r="IV375" s="1">
        <v>3.3722850000000003E-4</v>
      </c>
      <c r="IW375">
        <v>0.216335</v>
      </c>
      <c r="IX375">
        <v>0.71245749999999997</v>
      </c>
      <c r="IY375">
        <v>23.582249999999998</v>
      </c>
      <c r="IZ375" s="1">
        <v>3.2431769999999999E-4</v>
      </c>
      <c r="JA375">
        <v>0.2073159</v>
      </c>
      <c r="JB375">
        <v>0.71204630000000002</v>
      </c>
      <c r="JC375">
        <v>23.23441</v>
      </c>
      <c r="JD375" s="1">
        <v>3.1253580000000002E-4</v>
      </c>
      <c r="JE375">
        <v>0.1991492</v>
      </c>
      <c r="JF375">
        <v>0.71159600000000001</v>
      </c>
      <c r="JG375">
        <v>23.368980000000001</v>
      </c>
      <c r="JH375" s="1">
        <v>3.0164450000000001E-4</v>
      </c>
      <c r="JI375">
        <v>0.1916195</v>
      </c>
      <c r="JJ375">
        <v>0.71125579999999999</v>
      </c>
      <c r="JK375">
        <v>23.832989999999999</v>
      </c>
      <c r="JL375" s="1">
        <v>2.9130330000000002E-4</v>
      </c>
      <c r="JM375">
        <v>0.18448639999999999</v>
      </c>
      <c r="JN375">
        <v>0.71096139999999997</v>
      </c>
      <c r="JO375">
        <v>24.2684</v>
      </c>
      <c r="JP375" s="1">
        <v>2.8144379999999998E-4</v>
      </c>
      <c r="JQ375">
        <v>0.17772009999999999</v>
      </c>
      <c r="JR375">
        <v>0.71071110000000004</v>
      </c>
      <c r="JS375">
        <v>24.577919999999999</v>
      </c>
      <c r="JT375" s="1">
        <v>2.7214200000000001E-4</v>
      </c>
      <c r="JU375">
        <v>0.17135649999999999</v>
      </c>
      <c r="JV375">
        <v>0.71046600000000004</v>
      </c>
      <c r="JW375">
        <v>24.607939999999999</v>
      </c>
      <c r="JX375" s="1">
        <v>2.6340739999999998E-4</v>
      </c>
      <c r="JY375">
        <v>0.1654024</v>
      </c>
      <c r="JZ375">
        <v>0.71021570000000001</v>
      </c>
      <c r="KA375">
        <v>24.286149999999999</v>
      </c>
      <c r="KB375" s="1">
        <v>2.550753E-4</v>
      </c>
      <c r="KC375">
        <v>0.15974169999999999</v>
      </c>
      <c r="KD375">
        <v>0.70993589999999995</v>
      </c>
      <c r="KE375">
        <v>23.875730000000001</v>
      </c>
      <c r="KF375" s="1">
        <v>2.4700779999999999E-4</v>
      </c>
      <c r="KG375">
        <v>0.15430089999999999</v>
      </c>
      <c r="KH375">
        <v>0.70963109999999996</v>
      </c>
      <c r="KI375">
        <v>23.47381</v>
      </c>
      <c r="KJ375" s="1">
        <v>2.3913720000000001E-4</v>
      </c>
      <c r="KK375">
        <v>0.1490224</v>
      </c>
      <c r="KL375">
        <v>0.70929120000000001</v>
      </c>
      <c r="KM375">
        <v>23.560839999999999</v>
      </c>
      <c r="KN375" s="1">
        <v>2.3149490000000001E-4</v>
      </c>
      <c r="KO375">
        <v>0.14393249999999999</v>
      </c>
      <c r="KP375">
        <v>0.70889679999999999</v>
      </c>
      <c r="KQ375">
        <v>24.031849999999999</v>
      </c>
      <c r="KR375" s="1">
        <v>2.2426330000000001E-4</v>
      </c>
      <c r="KS375">
        <v>0.13911750000000001</v>
      </c>
      <c r="KT375">
        <v>0.70845029999999998</v>
      </c>
      <c r="KU375">
        <v>24.587730000000001</v>
      </c>
      <c r="KV375" s="1">
        <v>2.1747380000000001E-4</v>
      </c>
      <c r="KW375">
        <v>0.13461329999999999</v>
      </c>
      <c r="KX375">
        <v>0.70799509999999999</v>
      </c>
      <c r="KY375">
        <v>25.108779999999999</v>
      </c>
      <c r="KZ375" s="1">
        <v>2.1090989999999999E-4</v>
      </c>
      <c r="LA375">
        <v>0.13027069999999999</v>
      </c>
      <c r="LB375">
        <v>0.70753710000000003</v>
      </c>
      <c r="LC375">
        <v>25.225719999999999</v>
      </c>
      <c r="LD375" s="1">
        <v>2.0448250000000001E-4</v>
      </c>
      <c r="LE375">
        <v>0.12603210000000001</v>
      </c>
      <c r="LF375">
        <v>0.70703519999999997</v>
      </c>
      <c r="LG375">
        <v>24.908950000000001</v>
      </c>
      <c r="LH375" s="1">
        <v>1.9824400000000001E-4</v>
      </c>
      <c r="LI375">
        <v>0.12192500000000001</v>
      </c>
      <c r="LJ375">
        <v>0.70654039999999996</v>
      </c>
      <c r="LK375">
        <v>24.52112</v>
      </c>
      <c r="LL375" s="1">
        <v>1.922348E-4</v>
      </c>
      <c r="LM375">
        <v>0.1179765</v>
      </c>
      <c r="LN375">
        <v>0.7060516</v>
      </c>
      <c r="LO375">
        <v>24.13447</v>
      </c>
      <c r="LP375" s="1">
        <v>1.8651280000000001E-4</v>
      </c>
      <c r="LQ375">
        <v>0.1142171</v>
      </c>
      <c r="LR375">
        <v>0.70559700000000003</v>
      </c>
      <c r="LS375">
        <v>24.32019</v>
      </c>
      <c r="LT375" s="1">
        <v>1.8102990000000001E-4</v>
      </c>
      <c r="LU375">
        <v>0.1106168</v>
      </c>
      <c r="LV375">
        <v>0.70520110000000003</v>
      </c>
      <c r="LW375">
        <v>24.843330000000002</v>
      </c>
      <c r="LX375" s="1">
        <v>1.7570810000000001E-4</v>
      </c>
      <c r="LY375">
        <v>0.10711710000000001</v>
      </c>
      <c r="LZ375">
        <v>0.70484230000000003</v>
      </c>
      <c r="MA375">
        <v>25.42576</v>
      </c>
      <c r="MB375" s="1">
        <v>1.7057969999999999E-4</v>
      </c>
      <c r="MC375">
        <v>0.1037477</v>
      </c>
      <c r="MD375">
        <v>0.70447530000000003</v>
      </c>
      <c r="ME375">
        <v>26.041930000000001</v>
      </c>
      <c r="MF375" s="1">
        <v>1.656102E-4</v>
      </c>
      <c r="MG375">
        <v>0.1004984</v>
      </c>
      <c r="MH375">
        <v>0.70410340000000005</v>
      </c>
      <c r="MI375">
        <v>26.270499999999998</v>
      </c>
      <c r="MJ375" s="1">
        <v>1.607999E-4</v>
      </c>
      <c r="MK375" s="1">
        <v>9.7367019999999999E-2</v>
      </c>
      <c r="ML375">
        <v>0.7037445</v>
      </c>
      <c r="MM375">
        <v>26.001239999999999</v>
      </c>
      <c r="MN375" s="1">
        <v>1.5620289999999999E-4</v>
      </c>
      <c r="MO375" s="1">
        <v>9.4373209999999999E-2</v>
      </c>
      <c r="MP375">
        <v>0.70337939999999999</v>
      </c>
      <c r="MQ375">
        <v>25.584569999999999</v>
      </c>
      <c r="MR375" s="1">
        <v>1.517492E-4</v>
      </c>
      <c r="MS375" s="1">
        <v>9.1483889999999998E-2</v>
      </c>
      <c r="MT375">
        <v>0.70301650000000004</v>
      </c>
      <c r="MU375">
        <v>25.039529999999999</v>
      </c>
      <c r="MV375" s="1">
        <v>1.474743E-4</v>
      </c>
      <c r="MW375" s="1">
        <v>8.8718549999999993E-2</v>
      </c>
      <c r="MX375">
        <v>0.70263799999999998</v>
      </c>
      <c r="MY375">
        <v>24.600840000000002</v>
      </c>
      <c r="MZ375" s="1">
        <v>1.4341319999999999E-4</v>
      </c>
      <c r="NA375" s="1">
        <v>8.6096580000000006E-2</v>
      </c>
      <c r="NB375">
        <v>0.70223210000000003</v>
      </c>
      <c r="NC375">
        <v>24.547879999999999</v>
      </c>
      <c r="ND375" s="1">
        <v>1.3953659999999999E-4</v>
      </c>
      <c r="NE375" s="1">
        <v>8.3599489999999999E-2</v>
      </c>
      <c r="NF375">
        <v>0.70180670000000001</v>
      </c>
      <c r="NG375">
        <v>24.99654</v>
      </c>
      <c r="NH375" s="1">
        <v>1.3575339999999999E-4</v>
      </c>
      <c r="NI375" s="1">
        <v>8.1174949999999996E-2</v>
      </c>
      <c r="NJ375">
        <v>0.70138699999999998</v>
      </c>
      <c r="NK375">
        <v>25.2468</v>
      </c>
      <c r="NL375" s="1">
        <v>1.3209739999999999E-4</v>
      </c>
      <c r="NM375" s="1">
        <v>7.882931E-2</v>
      </c>
      <c r="NN375">
        <v>0.70094160000000005</v>
      </c>
      <c r="NO375">
        <v>25.13457</v>
      </c>
      <c r="NP375" s="1">
        <v>1.2862210000000001E-4</v>
      </c>
      <c r="NQ375" s="1">
        <v>7.6599790000000001E-2</v>
      </c>
      <c r="NR375">
        <v>0.70049740000000005</v>
      </c>
      <c r="NS375">
        <v>24.96405</v>
      </c>
      <c r="NT375" s="1">
        <v>1.2525850000000001E-4</v>
      </c>
      <c r="NU375" s="1">
        <v>7.4451989999999996E-2</v>
      </c>
      <c r="NV375">
        <v>0.70004630000000001</v>
      </c>
      <c r="NW375">
        <v>24.724360000000001</v>
      </c>
      <c r="NX375" s="1">
        <v>1.2188699999999999E-4</v>
      </c>
      <c r="NY375" s="1">
        <v>7.2301160000000003E-2</v>
      </c>
      <c r="NZ375">
        <v>0.69957650000000005</v>
      </c>
      <c r="OA375">
        <v>24.346229999999998</v>
      </c>
      <c r="OB375" s="1">
        <v>1.1854629999999999E-4</v>
      </c>
      <c r="OC375" s="1">
        <v>7.0180419999999993E-2</v>
      </c>
      <c r="OD375">
        <v>0.69911239999999997</v>
      </c>
      <c r="OE375">
        <v>24.3565</v>
      </c>
      <c r="OF375" s="1">
        <v>1.1527069999999999E-4</v>
      </c>
      <c r="OG375" s="1">
        <v>6.8104390000000001E-2</v>
      </c>
      <c r="OH375">
        <v>0.69864280000000001</v>
      </c>
      <c r="OI375">
        <v>24.828140000000001</v>
      </c>
      <c r="OJ375" s="1">
        <v>1.121248E-4</v>
      </c>
      <c r="OK375">
        <v>6.6109200000000007E-2</v>
      </c>
    </row>
    <row r="376" spans="1:401" x14ac:dyDescent="0.35">
      <c r="A376">
        <v>385</v>
      </c>
      <c r="B376" t="s">
        <v>4</v>
      </c>
      <c r="C376" t="s">
        <v>364</v>
      </c>
      <c r="D376" t="s">
        <v>379</v>
      </c>
      <c r="E376">
        <v>907.47500000000002</v>
      </c>
      <c r="F376">
        <v>0.90451340000000002</v>
      </c>
      <c r="G376">
        <v>23.56728</v>
      </c>
      <c r="H376">
        <v>0</v>
      </c>
      <c r="I376">
        <v>0</v>
      </c>
      <c r="J376">
        <v>0.90500559999999997</v>
      </c>
      <c r="K376">
        <v>23.27028</v>
      </c>
      <c r="L376">
        <v>0</v>
      </c>
      <c r="M376">
        <v>0</v>
      </c>
      <c r="N376">
        <v>0.90579399999999999</v>
      </c>
      <c r="O376">
        <v>23.056139999999999</v>
      </c>
      <c r="P376">
        <v>0</v>
      </c>
      <c r="Q376">
        <v>0</v>
      </c>
      <c r="R376">
        <v>0.90684869999999995</v>
      </c>
      <c r="S376">
        <v>22.85258</v>
      </c>
      <c r="T376">
        <v>0</v>
      </c>
      <c r="U376">
        <v>0</v>
      </c>
      <c r="V376">
        <v>0.90797260000000002</v>
      </c>
      <c r="W376">
        <v>22.857109999999999</v>
      </c>
      <c r="X376">
        <v>0</v>
      </c>
      <c r="Y376">
        <v>0</v>
      </c>
      <c r="Z376">
        <v>0.90913339999999998</v>
      </c>
      <c r="AA376">
        <v>22.836390000000002</v>
      </c>
      <c r="AB376">
        <v>0</v>
      </c>
      <c r="AC376">
        <v>0</v>
      </c>
      <c r="AD376">
        <v>0.91017499999999996</v>
      </c>
      <c r="AE376">
        <v>22.688659999999999</v>
      </c>
      <c r="AF376">
        <v>0</v>
      </c>
      <c r="AG376">
        <v>0</v>
      </c>
      <c r="AH376">
        <v>0.91101960000000004</v>
      </c>
      <c r="AI376">
        <v>22.548069999999999</v>
      </c>
      <c r="AJ376">
        <v>0</v>
      </c>
      <c r="AK376">
        <v>0</v>
      </c>
      <c r="AL376">
        <v>0.91182700000000005</v>
      </c>
      <c r="AM376">
        <v>22.463439999999999</v>
      </c>
      <c r="AN376">
        <v>0</v>
      </c>
      <c r="AO376">
        <v>0</v>
      </c>
      <c r="AP376">
        <v>0.91259429999999997</v>
      </c>
      <c r="AQ376">
        <v>22.745460000000001</v>
      </c>
      <c r="AR376">
        <v>0</v>
      </c>
      <c r="AS376">
        <v>0</v>
      </c>
      <c r="AT376">
        <v>0.91339099999999995</v>
      </c>
      <c r="AU376">
        <v>23.347619999999999</v>
      </c>
      <c r="AV376">
        <v>0</v>
      </c>
      <c r="AW376">
        <v>0</v>
      </c>
      <c r="AX376">
        <v>0.91415619999999997</v>
      </c>
      <c r="AY376">
        <v>23.823530000000002</v>
      </c>
      <c r="AZ376">
        <v>0</v>
      </c>
      <c r="BA376">
        <v>0</v>
      </c>
      <c r="BB376">
        <v>0.91489039999999999</v>
      </c>
      <c r="BC376">
        <v>24.131930000000001</v>
      </c>
      <c r="BD376">
        <v>0</v>
      </c>
      <c r="BE376">
        <v>0</v>
      </c>
      <c r="BF376">
        <v>0.91557639999999996</v>
      </c>
      <c r="BG376">
        <v>24.116790000000002</v>
      </c>
      <c r="BH376">
        <v>0</v>
      </c>
      <c r="BI376">
        <v>0</v>
      </c>
      <c r="BJ376">
        <v>0.91622870000000001</v>
      </c>
      <c r="BK376">
        <v>23.667349999999999</v>
      </c>
      <c r="BL376">
        <v>0</v>
      </c>
      <c r="BM376">
        <v>0</v>
      </c>
      <c r="BN376">
        <v>0.91681080000000004</v>
      </c>
      <c r="BO376">
        <v>23.09488</v>
      </c>
      <c r="BP376">
        <v>0</v>
      </c>
      <c r="BQ376">
        <v>0</v>
      </c>
      <c r="BR376">
        <v>0.91728209999999999</v>
      </c>
      <c r="BS376">
        <v>22.55677</v>
      </c>
      <c r="BT376" s="1">
        <v>2.5754369999999999E-33</v>
      </c>
      <c r="BU376" s="1">
        <v>2.3893770000000001E-30</v>
      </c>
      <c r="BV376">
        <v>0.91752330000000004</v>
      </c>
      <c r="BW376">
        <v>22.373200000000001</v>
      </c>
      <c r="BX376" s="1">
        <v>1.2161970000000001E-24</v>
      </c>
      <c r="BY376" s="1">
        <v>8.5666699999999998E-22</v>
      </c>
      <c r="BZ376">
        <v>0.91742959999999996</v>
      </c>
      <c r="CA376">
        <v>22.625299999999999</v>
      </c>
      <c r="CB376" s="1">
        <v>2.851451E-16</v>
      </c>
      <c r="CC376" s="1">
        <v>1.8448769999999999E-13</v>
      </c>
      <c r="CD376">
        <v>0.91716050000000005</v>
      </c>
      <c r="CE376">
        <v>22.96547</v>
      </c>
      <c r="CF376" s="1">
        <v>3.2007820000000003E-11</v>
      </c>
      <c r="CG376" s="1">
        <v>2.3226559999999999E-8</v>
      </c>
      <c r="CH376">
        <v>0.91673970000000005</v>
      </c>
      <c r="CI376">
        <v>23.270520000000001</v>
      </c>
      <c r="CJ376" s="1">
        <v>8.0831259999999995E-8</v>
      </c>
      <c r="CK376" s="1">
        <v>6.3411859999999999E-5</v>
      </c>
      <c r="CL376">
        <v>0.91626920000000001</v>
      </c>
      <c r="CM376">
        <v>23.367090000000001</v>
      </c>
      <c r="CN376" s="1">
        <v>2.909458E-5</v>
      </c>
      <c r="CO376" s="1">
        <v>2.4344330000000001E-2</v>
      </c>
      <c r="CP376">
        <v>0.9157497</v>
      </c>
      <c r="CQ376">
        <v>23.024170000000002</v>
      </c>
      <c r="CR376" s="1">
        <v>2.6034209999999999E-3</v>
      </c>
      <c r="CS376">
        <v>2.3038780000000001</v>
      </c>
      <c r="CT376">
        <v>0.91523620000000006</v>
      </c>
      <c r="CU376">
        <v>22.568349999999999</v>
      </c>
      <c r="CV376" s="1">
        <v>7.8306589999999995E-2</v>
      </c>
      <c r="CW376">
        <v>72.924199999999999</v>
      </c>
      <c r="CX376">
        <v>0.91472710000000002</v>
      </c>
      <c r="CY376">
        <v>22.2501</v>
      </c>
      <c r="CZ376">
        <v>0.95814379999999999</v>
      </c>
      <c r="DA376">
        <v>935.57230000000004</v>
      </c>
      <c r="DB376">
        <v>0.9140509</v>
      </c>
      <c r="DC376">
        <v>22.44885</v>
      </c>
      <c r="DD376">
        <v>5.4688860000000004</v>
      </c>
      <c r="DE376">
        <v>5582.7</v>
      </c>
      <c r="DF376">
        <v>0.91314669999999998</v>
      </c>
      <c r="DG376">
        <v>23.02732</v>
      </c>
      <c r="DH376">
        <v>16.18873</v>
      </c>
      <c r="DI376">
        <v>17234.48</v>
      </c>
      <c r="DJ376">
        <v>0.9120741</v>
      </c>
      <c r="DK376">
        <v>23.63617</v>
      </c>
      <c r="DL376">
        <v>27.08953</v>
      </c>
      <c r="DM376">
        <v>30002.09</v>
      </c>
      <c r="DN376">
        <v>0.91096770000000005</v>
      </c>
      <c r="DO376">
        <v>24.12107</v>
      </c>
      <c r="DP376">
        <v>27.468319999999999</v>
      </c>
      <c r="DQ376">
        <v>31571.74</v>
      </c>
      <c r="DR376">
        <v>0.91001220000000005</v>
      </c>
      <c r="DS376">
        <v>24.095479999999998</v>
      </c>
      <c r="DT376">
        <v>18.25544</v>
      </c>
      <c r="DU376">
        <v>21695.65</v>
      </c>
      <c r="DV376">
        <v>0.90893469999999998</v>
      </c>
      <c r="DW376">
        <v>23.590340000000001</v>
      </c>
      <c r="DX376">
        <v>8.0621120000000008</v>
      </c>
      <c r="DY376">
        <v>9925.2009999999991</v>
      </c>
      <c r="DZ376">
        <v>0.90789310000000001</v>
      </c>
      <c r="EA376">
        <v>23.053470000000001</v>
      </c>
      <c r="EB376">
        <v>2.4774430000000001</v>
      </c>
      <c r="EC376">
        <v>3146.9929999999999</v>
      </c>
      <c r="ED376">
        <v>0.90687390000000001</v>
      </c>
      <c r="EE376">
        <v>22.63184</v>
      </c>
      <c r="EF376">
        <v>0.56180180000000002</v>
      </c>
      <c r="EG376">
        <v>733.35789999999997</v>
      </c>
      <c r="EH376">
        <v>0.90588800000000003</v>
      </c>
      <c r="EI376">
        <v>22.6556</v>
      </c>
      <c r="EJ376">
        <v>0.10296810000000001</v>
      </c>
      <c r="EK376">
        <v>136.66669999999999</v>
      </c>
      <c r="EL376">
        <v>0.90497620000000001</v>
      </c>
      <c r="EM376">
        <v>23.242290000000001</v>
      </c>
      <c r="EN376" s="1">
        <v>1.897894E-2</v>
      </c>
      <c r="EO376">
        <v>24.805029999999999</v>
      </c>
      <c r="EP376">
        <v>0.90412979999999998</v>
      </c>
      <c r="EQ376">
        <v>24.012989999999999</v>
      </c>
      <c r="ER376" s="1">
        <v>6.3546339999999996E-3</v>
      </c>
      <c r="ES376">
        <v>7.7191799999999997</v>
      </c>
      <c r="ET376">
        <v>0.90327610000000003</v>
      </c>
      <c r="EU376">
        <v>24.62913</v>
      </c>
      <c r="EV376" s="1">
        <v>4.1652709999999999E-3</v>
      </c>
      <c r="EW376">
        <v>4.8724879999999997</v>
      </c>
      <c r="EX376">
        <v>0.90241939999999998</v>
      </c>
      <c r="EY376">
        <v>24.71716</v>
      </c>
      <c r="EZ376" s="1">
        <v>3.3722980000000001E-3</v>
      </c>
      <c r="FA376">
        <v>3.915165</v>
      </c>
      <c r="FB376">
        <v>0.90153459999999996</v>
      </c>
      <c r="FC376">
        <v>24.312560000000001</v>
      </c>
      <c r="FD376" s="1">
        <v>2.8450989999999998E-3</v>
      </c>
      <c r="FE376">
        <v>3.301701</v>
      </c>
      <c r="FF376">
        <v>0.9009104</v>
      </c>
      <c r="FG376">
        <v>23.7758</v>
      </c>
      <c r="FH376" s="1">
        <v>2.422488E-3</v>
      </c>
      <c r="FI376">
        <v>2.8128950000000001</v>
      </c>
      <c r="FJ376">
        <v>0.90048249999999996</v>
      </c>
      <c r="FK376">
        <v>23.281420000000001</v>
      </c>
      <c r="FL376" s="1">
        <v>2.077434E-3</v>
      </c>
      <c r="FM376">
        <v>2.4152879999999999</v>
      </c>
      <c r="FN376">
        <v>0.90013410000000005</v>
      </c>
      <c r="FO376">
        <v>23.22476</v>
      </c>
      <c r="FP376" s="1">
        <v>1.791798E-3</v>
      </c>
      <c r="FQ376">
        <v>2.0855670000000002</v>
      </c>
      <c r="FR376">
        <v>0.89985250000000006</v>
      </c>
      <c r="FS376">
        <v>23.60012</v>
      </c>
      <c r="FT376" s="1">
        <v>1.5585460000000001E-3</v>
      </c>
      <c r="FU376">
        <v>1.815634</v>
      </c>
      <c r="FV376">
        <v>0.89953300000000003</v>
      </c>
      <c r="FW376">
        <v>23.90615</v>
      </c>
      <c r="FX376" s="1">
        <v>1.366637E-3</v>
      </c>
      <c r="FY376">
        <v>1.593672</v>
      </c>
      <c r="FZ376">
        <v>0.89917309999999995</v>
      </c>
      <c r="GA376">
        <v>24.109580000000001</v>
      </c>
      <c r="GB376" s="1">
        <v>1.207077E-3</v>
      </c>
      <c r="GC376">
        <v>1.4091309999999999</v>
      </c>
      <c r="GD376">
        <v>0.89921329999999999</v>
      </c>
      <c r="GE376">
        <v>24.043330000000001</v>
      </c>
      <c r="GF376" s="1">
        <v>1.0730539999999999E-3</v>
      </c>
      <c r="GG376">
        <v>1.2534609999999999</v>
      </c>
      <c r="GH376">
        <v>0.89978210000000003</v>
      </c>
      <c r="GI376">
        <v>23.861160000000002</v>
      </c>
      <c r="GJ376" s="1">
        <v>9.601039E-4</v>
      </c>
      <c r="GK376">
        <v>1.1215889999999999</v>
      </c>
      <c r="GL376">
        <v>0.90030390000000005</v>
      </c>
      <c r="GM376">
        <v>23.635090000000002</v>
      </c>
      <c r="GN376" s="1">
        <v>8.6501079999999999E-4</v>
      </c>
      <c r="GO376">
        <v>1.010607</v>
      </c>
      <c r="GP376">
        <v>0.90087019999999995</v>
      </c>
      <c r="GQ376">
        <v>23.375499999999999</v>
      </c>
      <c r="GR376" s="1">
        <v>7.8504780000000004E-4</v>
      </c>
      <c r="GS376">
        <v>0.91729879999999997</v>
      </c>
      <c r="GT376">
        <v>0.90145660000000005</v>
      </c>
      <c r="GU376">
        <v>23.109290000000001</v>
      </c>
      <c r="GV376" s="1">
        <v>7.1753080000000003E-4</v>
      </c>
      <c r="GW376">
        <v>0.8385011</v>
      </c>
      <c r="GX376">
        <v>0.90211319999999995</v>
      </c>
      <c r="GY376">
        <v>23.236249999999998</v>
      </c>
      <c r="GZ376" s="1">
        <v>6.6006129999999997E-4</v>
      </c>
      <c r="HA376">
        <v>0.77144349999999995</v>
      </c>
      <c r="HB376">
        <v>0.90281489999999998</v>
      </c>
      <c r="HC376">
        <v>23.809429999999999</v>
      </c>
      <c r="HD376" s="1">
        <v>6.1070670000000005E-4</v>
      </c>
      <c r="HE376">
        <v>0.71381749999999999</v>
      </c>
      <c r="HF376">
        <v>0.90349950000000001</v>
      </c>
      <c r="HG376">
        <v>24.407769999999999</v>
      </c>
      <c r="HH376" s="1">
        <v>5.6831009999999996E-4</v>
      </c>
      <c r="HI376">
        <v>0.66430750000000005</v>
      </c>
      <c r="HJ376">
        <v>0.90422539999999996</v>
      </c>
      <c r="HK376">
        <v>24.54569</v>
      </c>
      <c r="HL376" s="1">
        <v>5.315869E-4</v>
      </c>
      <c r="HM376">
        <v>0.6214577</v>
      </c>
      <c r="HN376">
        <v>0.90990879999999996</v>
      </c>
      <c r="HO376">
        <v>24.19444</v>
      </c>
      <c r="HP376" s="1">
        <v>4.9956339999999999E-4</v>
      </c>
      <c r="HQ376">
        <v>0.58307900000000001</v>
      </c>
      <c r="HR376">
        <v>0.91762129999999997</v>
      </c>
      <c r="HS376">
        <v>23.792179999999998</v>
      </c>
      <c r="HT376" s="1">
        <v>4.71213E-4</v>
      </c>
      <c r="HU376">
        <v>0.54856780000000005</v>
      </c>
      <c r="HV376">
        <v>0.92549720000000002</v>
      </c>
      <c r="HW376">
        <v>23.348479999999999</v>
      </c>
      <c r="HX376" s="1">
        <v>4.4608799999999997E-4</v>
      </c>
      <c r="HY376">
        <v>0.51793900000000004</v>
      </c>
      <c r="HZ376">
        <v>0.93379889999999999</v>
      </c>
      <c r="IA376">
        <v>23.144259999999999</v>
      </c>
      <c r="IB376" s="1">
        <v>4.2374049999999999E-4</v>
      </c>
      <c r="IC376">
        <v>0.4907415</v>
      </c>
      <c r="ID376">
        <v>0.94240369999999996</v>
      </c>
      <c r="IE376">
        <v>23.319600000000001</v>
      </c>
      <c r="IF376" s="1">
        <v>4.034005E-4</v>
      </c>
      <c r="IG376">
        <v>0.46588950000000001</v>
      </c>
      <c r="IH376">
        <v>0.95107439999999999</v>
      </c>
      <c r="II376">
        <v>23.660799999999998</v>
      </c>
      <c r="IJ376" s="1">
        <v>3.848247E-4</v>
      </c>
      <c r="IK376">
        <v>0.44314350000000002</v>
      </c>
      <c r="IL376">
        <v>0.95976899999999998</v>
      </c>
      <c r="IM376">
        <v>24.03078</v>
      </c>
      <c r="IN376" s="1">
        <v>3.678771E-4</v>
      </c>
      <c r="IO376">
        <v>0.42240369999999999</v>
      </c>
      <c r="IP376">
        <v>0.96843959999999996</v>
      </c>
      <c r="IQ376">
        <v>24.095659999999999</v>
      </c>
      <c r="IR376" s="1">
        <v>3.5158459999999999E-4</v>
      </c>
      <c r="IS376">
        <v>0.40279700000000002</v>
      </c>
      <c r="IT376">
        <v>0.97804310000000005</v>
      </c>
      <c r="IU376">
        <v>23.912839999999999</v>
      </c>
      <c r="IV376" s="1">
        <v>3.3821790000000001E-4</v>
      </c>
      <c r="IW376">
        <v>0.38616420000000001</v>
      </c>
      <c r="IX376">
        <v>0.98678670000000002</v>
      </c>
      <c r="IY376">
        <v>23.611809999999998</v>
      </c>
      <c r="IZ376" s="1">
        <v>3.252161E-4</v>
      </c>
      <c r="JA376">
        <v>0.3702008</v>
      </c>
      <c r="JB376">
        <v>0.99511130000000003</v>
      </c>
      <c r="JC376">
        <v>23.280729999999998</v>
      </c>
      <c r="JD376" s="1">
        <v>3.1335530000000002E-4</v>
      </c>
      <c r="JE376">
        <v>0.35571910000000001</v>
      </c>
      <c r="JF376">
        <v>1.003309</v>
      </c>
      <c r="JG376">
        <v>23.398160000000001</v>
      </c>
      <c r="JH376" s="1">
        <v>3.0240719999999999E-4</v>
      </c>
      <c r="JI376">
        <v>0.3423851</v>
      </c>
      <c r="JJ376">
        <v>1.0114380000000001</v>
      </c>
      <c r="JK376">
        <v>23.848400000000002</v>
      </c>
      <c r="JL376" s="1">
        <v>2.9202939999999999E-4</v>
      </c>
      <c r="JM376">
        <v>0.32980189999999998</v>
      </c>
      <c r="JN376">
        <v>1.019334</v>
      </c>
      <c r="JO376">
        <v>24.27826</v>
      </c>
      <c r="JP376" s="1">
        <v>2.8212829999999997E-4</v>
      </c>
      <c r="JQ376">
        <v>0.31783830000000002</v>
      </c>
      <c r="JR376">
        <v>1.0268790000000001</v>
      </c>
      <c r="JS376">
        <v>24.57751</v>
      </c>
      <c r="JT376" s="1">
        <v>2.7278010000000001E-4</v>
      </c>
      <c r="JU376">
        <v>0.30655470000000001</v>
      </c>
      <c r="JV376">
        <v>1.0343880000000001</v>
      </c>
      <c r="JW376">
        <v>24.61673</v>
      </c>
      <c r="JX376" s="1">
        <v>2.6401160000000002E-4</v>
      </c>
      <c r="JY376">
        <v>0.29602279999999997</v>
      </c>
      <c r="JZ376">
        <v>1.04175</v>
      </c>
      <c r="KA376">
        <v>24.31784</v>
      </c>
      <c r="KB376" s="1">
        <v>2.5565389999999998E-4</v>
      </c>
      <c r="KC376">
        <v>0.28600419999999999</v>
      </c>
      <c r="KD376">
        <v>1.0488679999999999</v>
      </c>
      <c r="KE376">
        <v>23.915649999999999</v>
      </c>
      <c r="KF376" s="1">
        <v>2.4755669999999998E-4</v>
      </c>
      <c r="KG376">
        <v>0.27636620000000001</v>
      </c>
      <c r="KH376">
        <v>1.056001</v>
      </c>
      <c r="KI376">
        <v>23.52186</v>
      </c>
      <c r="KJ376" s="1">
        <v>2.3967690000000001E-4</v>
      </c>
      <c r="KK376">
        <v>0.2670438</v>
      </c>
      <c r="KL376">
        <v>1.062802</v>
      </c>
      <c r="KM376">
        <v>23.594069999999999</v>
      </c>
      <c r="KN376" s="1">
        <v>2.3200360000000001E-4</v>
      </c>
      <c r="KO376">
        <v>0.25801400000000002</v>
      </c>
      <c r="KP376">
        <v>1.06972</v>
      </c>
      <c r="KQ376">
        <v>24.048719999999999</v>
      </c>
      <c r="KR376" s="1">
        <v>2.2474490000000001E-4</v>
      </c>
      <c r="KS376">
        <v>0.2494643</v>
      </c>
      <c r="KT376">
        <v>1.0765830000000001</v>
      </c>
      <c r="KU376">
        <v>24.598939999999999</v>
      </c>
      <c r="KV376" s="1">
        <v>2.17925E-4</v>
      </c>
      <c r="KW376">
        <v>0.24145269999999999</v>
      </c>
      <c r="KX376">
        <v>1.0835539999999999</v>
      </c>
      <c r="KY376">
        <v>25.111080000000001</v>
      </c>
      <c r="KZ376" s="1">
        <v>2.113525E-4</v>
      </c>
      <c r="LA376">
        <v>0.23377149999999999</v>
      </c>
      <c r="LB376">
        <v>1.0905359999999999</v>
      </c>
      <c r="LC376">
        <v>25.233149999999998</v>
      </c>
      <c r="LD376" s="1">
        <v>2.049109E-4</v>
      </c>
      <c r="LE376">
        <v>0.22626499999999999</v>
      </c>
      <c r="LF376">
        <v>1.0977250000000001</v>
      </c>
      <c r="LG376">
        <v>24.937010000000001</v>
      </c>
      <c r="LH376" s="1">
        <v>1.986558E-4</v>
      </c>
      <c r="LI376">
        <v>0.2189719</v>
      </c>
      <c r="LJ376">
        <v>1.104938</v>
      </c>
      <c r="LK376">
        <v>24.556699999999999</v>
      </c>
      <c r="LL376" s="1">
        <v>1.926273E-4</v>
      </c>
      <c r="LM376">
        <v>0.21196139999999999</v>
      </c>
      <c r="LN376">
        <v>1.1122590000000001</v>
      </c>
      <c r="LO376">
        <v>24.187149999999999</v>
      </c>
      <c r="LP376" s="1">
        <v>1.8688529999999999E-4</v>
      </c>
      <c r="LQ376">
        <v>0.2052813</v>
      </c>
      <c r="LR376">
        <v>1.1197429999999999</v>
      </c>
      <c r="LS376">
        <v>24.35746</v>
      </c>
      <c r="LT376" s="1">
        <v>1.8138989999999999E-4</v>
      </c>
      <c r="LU376">
        <v>0.19889480000000001</v>
      </c>
      <c r="LV376">
        <v>1.12747</v>
      </c>
      <c r="LW376">
        <v>24.868079999999999</v>
      </c>
      <c r="LX376" s="1">
        <v>1.7605750000000001E-4</v>
      </c>
      <c r="LY376">
        <v>0.1926804</v>
      </c>
      <c r="LZ376">
        <v>1.1352850000000001</v>
      </c>
      <c r="MA376">
        <v>25.43768</v>
      </c>
      <c r="MB376" s="1">
        <v>1.7091400000000001E-4</v>
      </c>
      <c r="MC376">
        <v>0.18669269999999999</v>
      </c>
      <c r="MD376">
        <v>1.14297</v>
      </c>
      <c r="ME376">
        <v>26.039719999999999</v>
      </c>
      <c r="MF376" s="1">
        <v>1.6593430000000001E-4</v>
      </c>
      <c r="MG376">
        <v>0.18092169999999999</v>
      </c>
      <c r="MH376">
        <v>1.150568</v>
      </c>
      <c r="MI376">
        <v>26.274550000000001</v>
      </c>
      <c r="MJ376" s="1">
        <v>1.6110979999999999E-4</v>
      </c>
      <c r="MK376">
        <v>0.17535149999999999</v>
      </c>
      <c r="ML376">
        <v>1.1581950000000001</v>
      </c>
      <c r="MM376">
        <v>26.035019999999999</v>
      </c>
      <c r="MN376" s="1">
        <v>1.564941E-4</v>
      </c>
      <c r="MO376">
        <v>0.17001469999999999</v>
      </c>
      <c r="MP376">
        <v>1.1658390000000001</v>
      </c>
      <c r="MQ376">
        <v>25.62894</v>
      </c>
      <c r="MR376" s="1">
        <v>1.5203020000000001E-4</v>
      </c>
      <c r="MS376">
        <v>0.16487299999999999</v>
      </c>
      <c r="MT376">
        <v>1.173392</v>
      </c>
      <c r="MU376">
        <v>25.09686</v>
      </c>
      <c r="MV376" s="1">
        <v>1.4774079999999999E-4</v>
      </c>
      <c r="MW376">
        <v>0.15993779999999999</v>
      </c>
      <c r="MX376">
        <v>1.1809750000000001</v>
      </c>
      <c r="MY376">
        <v>24.651479999999999</v>
      </c>
      <c r="MZ376" s="1">
        <v>1.4366690000000001E-4</v>
      </c>
      <c r="NA376">
        <v>0.1552596</v>
      </c>
      <c r="NB376">
        <v>1.188517</v>
      </c>
      <c r="NC376">
        <v>24.579660000000001</v>
      </c>
      <c r="ND376" s="1">
        <v>1.3978029999999999E-4</v>
      </c>
      <c r="NE376">
        <v>0.15080640000000001</v>
      </c>
      <c r="NF376">
        <v>1.196054</v>
      </c>
      <c r="NG376">
        <v>24.999960000000002</v>
      </c>
      <c r="NH376" s="1">
        <v>1.359892E-4</v>
      </c>
      <c r="NI376">
        <v>0.14648539999999999</v>
      </c>
      <c r="NJ376">
        <v>1.203837</v>
      </c>
      <c r="NK376">
        <v>25.25714</v>
      </c>
      <c r="NL376" s="1">
        <v>1.323238E-4</v>
      </c>
      <c r="NM376">
        <v>0.14230309999999999</v>
      </c>
      <c r="NN376">
        <v>1.2117579999999999</v>
      </c>
      <c r="NO376">
        <v>25.150110000000002</v>
      </c>
      <c r="NP376" s="1">
        <v>1.288359E-4</v>
      </c>
      <c r="NQ376">
        <v>0.13831579999999999</v>
      </c>
      <c r="NR376">
        <v>1.2196499999999999</v>
      </c>
      <c r="NS376">
        <v>24.978670000000001</v>
      </c>
      <c r="NT376" s="1">
        <v>1.2546899999999999E-4</v>
      </c>
      <c r="NU376">
        <v>0.13449269999999999</v>
      </c>
      <c r="NV376">
        <v>1.227811</v>
      </c>
      <c r="NW376">
        <v>24.751359999999998</v>
      </c>
      <c r="NX376" s="1">
        <v>1.220967E-4</v>
      </c>
      <c r="NY376">
        <v>0.13066939999999999</v>
      </c>
      <c r="NZ376">
        <v>1.235995</v>
      </c>
      <c r="OA376">
        <v>24.390049999999999</v>
      </c>
      <c r="OB376" s="1">
        <v>1.187508E-4</v>
      </c>
      <c r="OC376">
        <v>0.12688559999999999</v>
      </c>
      <c r="OD376">
        <v>1.2444280000000001</v>
      </c>
      <c r="OE376">
        <v>24.3874</v>
      </c>
      <c r="OF376" s="1">
        <v>1.154691E-4</v>
      </c>
      <c r="OG376">
        <v>0.12318270000000001</v>
      </c>
      <c r="OH376">
        <v>1.253026</v>
      </c>
      <c r="OI376">
        <v>24.83689</v>
      </c>
      <c r="OJ376" s="1">
        <v>1.123147E-4</v>
      </c>
      <c r="OK376">
        <v>0.1196132</v>
      </c>
    </row>
    <row r="377" spans="1:401" x14ac:dyDescent="0.35">
      <c r="A377">
        <v>386</v>
      </c>
      <c r="B377" t="s">
        <v>4</v>
      </c>
      <c r="C377" t="s">
        <v>364</v>
      </c>
      <c r="D377" t="s">
        <v>380</v>
      </c>
      <c r="E377">
        <v>688.29629999999997</v>
      </c>
      <c r="F377">
        <v>0.55258510000000005</v>
      </c>
      <c r="G377">
        <v>23.600619999999999</v>
      </c>
      <c r="H377">
        <v>0</v>
      </c>
      <c r="I377">
        <v>0</v>
      </c>
      <c r="J377">
        <v>0.55299940000000003</v>
      </c>
      <c r="K377">
        <v>23.298069999999999</v>
      </c>
      <c r="L377">
        <v>0</v>
      </c>
      <c r="M377">
        <v>0</v>
      </c>
      <c r="N377">
        <v>0.55358719999999995</v>
      </c>
      <c r="O377">
        <v>23.072240000000001</v>
      </c>
      <c r="P377">
        <v>0</v>
      </c>
      <c r="Q377">
        <v>0</v>
      </c>
      <c r="R377">
        <v>0.55433270000000001</v>
      </c>
      <c r="S377">
        <v>22.864319999999999</v>
      </c>
      <c r="T377">
        <v>0</v>
      </c>
      <c r="U377">
        <v>0</v>
      </c>
      <c r="V377">
        <v>0.55510530000000002</v>
      </c>
      <c r="W377">
        <v>22.860620000000001</v>
      </c>
      <c r="X377">
        <v>0</v>
      </c>
      <c r="Y377">
        <v>0</v>
      </c>
      <c r="Z377">
        <v>0.55589250000000001</v>
      </c>
      <c r="AA377">
        <v>22.84346</v>
      </c>
      <c r="AB377">
        <v>0</v>
      </c>
      <c r="AC377">
        <v>0</v>
      </c>
      <c r="AD377">
        <v>0.55661369999999999</v>
      </c>
      <c r="AE377">
        <v>22.702680000000001</v>
      </c>
      <c r="AF377">
        <v>0</v>
      </c>
      <c r="AG377">
        <v>0</v>
      </c>
      <c r="AH377">
        <v>0.55716900000000003</v>
      </c>
      <c r="AI377">
        <v>22.562290000000001</v>
      </c>
      <c r="AJ377">
        <v>0</v>
      </c>
      <c r="AK377">
        <v>0</v>
      </c>
      <c r="AL377">
        <v>0.55771340000000003</v>
      </c>
      <c r="AM377">
        <v>22.485060000000001</v>
      </c>
      <c r="AN377">
        <v>0</v>
      </c>
      <c r="AO377">
        <v>0</v>
      </c>
      <c r="AP377">
        <v>0.55823140000000004</v>
      </c>
      <c r="AQ377">
        <v>22.762840000000001</v>
      </c>
      <c r="AR377">
        <v>0</v>
      </c>
      <c r="AS377">
        <v>0</v>
      </c>
      <c r="AT377">
        <v>0.55875649999999999</v>
      </c>
      <c r="AU377">
        <v>23.356639999999999</v>
      </c>
      <c r="AV377">
        <v>0</v>
      </c>
      <c r="AW377">
        <v>0</v>
      </c>
      <c r="AX377">
        <v>0.55927260000000001</v>
      </c>
      <c r="AY377">
        <v>23.835809999999999</v>
      </c>
      <c r="AZ377">
        <v>0</v>
      </c>
      <c r="BA377">
        <v>0</v>
      </c>
      <c r="BB377">
        <v>0.55974630000000003</v>
      </c>
      <c r="BC377">
        <v>24.140840000000001</v>
      </c>
      <c r="BD377">
        <v>0</v>
      </c>
      <c r="BE377">
        <v>0</v>
      </c>
      <c r="BF377">
        <v>0.56019379999999996</v>
      </c>
      <c r="BG377">
        <v>24.136469999999999</v>
      </c>
      <c r="BH377">
        <v>0</v>
      </c>
      <c r="BI377">
        <v>0</v>
      </c>
      <c r="BJ377">
        <v>0.56060710000000002</v>
      </c>
      <c r="BK377">
        <v>23.708279999999998</v>
      </c>
      <c r="BL377">
        <v>0</v>
      </c>
      <c r="BM377">
        <v>0</v>
      </c>
      <c r="BN377">
        <v>0.56097920000000001</v>
      </c>
      <c r="BO377">
        <v>23.14001</v>
      </c>
      <c r="BP377">
        <v>0</v>
      </c>
      <c r="BQ377">
        <v>0</v>
      </c>
      <c r="BR377">
        <v>0.56130530000000001</v>
      </c>
      <c r="BS377">
        <v>22.603590000000001</v>
      </c>
      <c r="BT377" s="1">
        <v>3.1663749999999998E-34</v>
      </c>
      <c r="BU377" s="1">
        <v>2.6057389999999999E-31</v>
      </c>
      <c r="BV377">
        <v>0.56149139999999997</v>
      </c>
      <c r="BW377">
        <v>22.41206</v>
      </c>
      <c r="BX377" s="1">
        <v>4.0799750000000001E-25</v>
      </c>
      <c r="BY377" s="1">
        <v>2.756977E-22</v>
      </c>
      <c r="BZ377">
        <v>0.56150359999999999</v>
      </c>
      <c r="CA377">
        <v>22.646840000000001</v>
      </c>
      <c r="CB377" s="1">
        <v>6.1793900000000002E-17</v>
      </c>
      <c r="CC377" s="1">
        <v>4.3803110000000002E-14</v>
      </c>
      <c r="CD377">
        <v>0.56139030000000001</v>
      </c>
      <c r="CE377">
        <v>22.976130000000001</v>
      </c>
      <c r="CF377" s="1">
        <v>1.2377339999999999E-11</v>
      </c>
      <c r="CG377" s="1">
        <v>8.5199109999999993E-9</v>
      </c>
      <c r="CH377">
        <v>0.56118120000000005</v>
      </c>
      <c r="CI377">
        <v>23.285550000000001</v>
      </c>
      <c r="CJ377" s="1">
        <v>3.8988820000000001E-8</v>
      </c>
      <c r="CK377" s="1">
        <v>2.7520400000000002E-5</v>
      </c>
      <c r="CL377">
        <v>0.56093559999999998</v>
      </c>
      <c r="CM377">
        <v>23.37603</v>
      </c>
      <c r="CN377" s="1">
        <v>1.6334859999999999E-5</v>
      </c>
      <c r="CO377" s="1">
        <v>1.182149E-2</v>
      </c>
      <c r="CP377">
        <v>0.56067739999999999</v>
      </c>
      <c r="CQ377">
        <v>23.055890000000002</v>
      </c>
      <c r="CR377" s="1">
        <v>1.649214E-3</v>
      </c>
      <c r="CS377">
        <v>1.220145</v>
      </c>
      <c r="CT377">
        <v>0.56043589999999999</v>
      </c>
      <c r="CU377">
        <v>22.600200000000001</v>
      </c>
      <c r="CV377" s="1">
        <v>5.4976219999999999E-2</v>
      </c>
      <c r="CW377">
        <v>41.491759999999999</v>
      </c>
      <c r="CX377">
        <v>0.56016060000000001</v>
      </c>
      <c r="CY377">
        <v>22.280339999999999</v>
      </c>
      <c r="CZ377">
        <v>0.73653020000000002</v>
      </c>
      <c r="DA377">
        <v>566.00990000000002</v>
      </c>
      <c r="DB377">
        <v>0.55979860000000004</v>
      </c>
      <c r="DC377">
        <v>22.472840000000001</v>
      </c>
      <c r="DD377">
        <v>4.560708</v>
      </c>
      <c r="DE377">
        <v>3562.636</v>
      </c>
      <c r="DF377">
        <v>0.55934700000000004</v>
      </c>
      <c r="DG377">
        <v>23.03594</v>
      </c>
      <c r="DH377">
        <v>14.538270000000001</v>
      </c>
      <c r="DI377">
        <v>11525.46</v>
      </c>
      <c r="DJ377">
        <v>0.558755</v>
      </c>
      <c r="DK377">
        <v>23.64462</v>
      </c>
      <c r="DL377">
        <v>26.024069999999998</v>
      </c>
      <c r="DM377">
        <v>20902.009999999998</v>
      </c>
      <c r="DN377">
        <v>0.55818009999999996</v>
      </c>
      <c r="DO377">
        <v>24.12726</v>
      </c>
      <c r="DP377">
        <v>28.06878</v>
      </c>
      <c r="DQ377">
        <v>22800.87</v>
      </c>
      <c r="DR377">
        <v>0.55767009999999995</v>
      </c>
      <c r="DS377">
        <v>24.11045</v>
      </c>
      <c r="DT377">
        <v>19.700900000000001</v>
      </c>
      <c r="DU377">
        <v>16148.02</v>
      </c>
      <c r="DV377">
        <v>0.55711219999999995</v>
      </c>
      <c r="DW377">
        <v>23.624189999999999</v>
      </c>
      <c r="DX377">
        <v>9.2033719999999999</v>
      </c>
      <c r="DY377">
        <v>7610.875</v>
      </c>
      <c r="DZ377">
        <v>0.55657829999999997</v>
      </c>
      <c r="EA377">
        <v>23.082260000000002</v>
      </c>
      <c r="EB377">
        <v>2.9703089999999999</v>
      </c>
      <c r="EC377">
        <v>2472.817</v>
      </c>
      <c r="ED377">
        <v>0.55605510000000002</v>
      </c>
      <c r="EE377">
        <v>22.66046</v>
      </c>
      <c r="EF377">
        <v>0.70223250000000004</v>
      </c>
      <c r="EG377">
        <v>587.36320000000001</v>
      </c>
      <c r="EH377">
        <v>0.55553010000000003</v>
      </c>
      <c r="EI377">
        <v>22.670729999999999</v>
      </c>
      <c r="EJ377">
        <v>0.1318858</v>
      </c>
      <c r="EK377">
        <v>110.41930000000001</v>
      </c>
      <c r="EL377">
        <v>0.55506929999999999</v>
      </c>
      <c r="EM377">
        <v>23.241910000000001</v>
      </c>
      <c r="EN377">
        <v>2.3691E-2</v>
      </c>
      <c r="EO377">
        <v>19.673469999999998</v>
      </c>
      <c r="EP377">
        <v>0.55464720000000001</v>
      </c>
      <c r="EQ377">
        <v>24.007470000000001</v>
      </c>
      <c r="ER377" s="1">
        <v>7.0406339999999996E-3</v>
      </c>
      <c r="ES377">
        <v>5.6916690000000001</v>
      </c>
      <c r="ET377">
        <v>0.55420340000000001</v>
      </c>
      <c r="EU377">
        <v>24.624220000000001</v>
      </c>
      <c r="EV377" s="1">
        <v>4.3270909999999999E-3</v>
      </c>
      <c r="EW377">
        <v>3.436016</v>
      </c>
      <c r="EX377">
        <v>0.55378119999999997</v>
      </c>
      <c r="EY377">
        <v>24.719290000000001</v>
      </c>
      <c r="EZ377" s="1">
        <v>3.4536200000000001E-3</v>
      </c>
      <c r="FA377">
        <v>2.722124</v>
      </c>
      <c r="FB377">
        <v>0.55332400000000004</v>
      </c>
      <c r="FC377">
        <v>24.337209999999999</v>
      </c>
      <c r="FD377" s="1">
        <v>2.9069130000000001E-3</v>
      </c>
      <c r="FE377">
        <v>2.2798259999999999</v>
      </c>
      <c r="FF377">
        <v>0.55242380000000002</v>
      </c>
      <c r="FG377">
        <v>23.79373</v>
      </c>
      <c r="FH377" s="1">
        <v>2.4718660000000001E-3</v>
      </c>
      <c r="FI377">
        <v>1.935643</v>
      </c>
      <c r="FJ377">
        <v>0.55111949999999998</v>
      </c>
      <c r="FK377">
        <v>23.302</v>
      </c>
      <c r="FL377" s="1">
        <v>2.118118E-3</v>
      </c>
      <c r="FM377">
        <v>1.662892</v>
      </c>
      <c r="FN377">
        <v>0.54985839999999997</v>
      </c>
      <c r="FO377">
        <v>23.234000000000002</v>
      </c>
      <c r="FP377" s="1">
        <v>1.8254009999999999E-3</v>
      </c>
      <c r="FQ377">
        <v>1.436636</v>
      </c>
      <c r="FR377">
        <v>0.54863740000000005</v>
      </c>
      <c r="FS377">
        <v>23.593959999999999</v>
      </c>
      <c r="FT377" s="1">
        <v>1.585988E-3</v>
      </c>
      <c r="FU377">
        <v>1.2510969999999999</v>
      </c>
      <c r="FV377">
        <v>0.5474348</v>
      </c>
      <c r="FW377">
        <v>23.90119</v>
      </c>
      <c r="FX377" s="1">
        <v>1.3893849999999999E-3</v>
      </c>
      <c r="FY377">
        <v>1.098589</v>
      </c>
      <c r="FZ377">
        <v>0.54620769999999996</v>
      </c>
      <c r="GA377">
        <v>24.097169999999998</v>
      </c>
      <c r="GB377" s="1">
        <v>1.2261049999999999E-3</v>
      </c>
      <c r="GC377">
        <v>0.97179930000000003</v>
      </c>
      <c r="GD377">
        <v>0.54532659999999999</v>
      </c>
      <c r="GE377">
        <v>24.03848</v>
      </c>
      <c r="GF377" s="1">
        <v>1.0891950000000001E-3</v>
      </c>
      <c r="GG377">
        <v>0.86479830000000002</v>
      </c>
      <c r="GH377">
        <v>0.54468050000000001</v>
      </c>
      <c r="GI377">
        <v>23.863029999999998</v>
      </c>
      <c r="GJ377" s="1">
        <v>9.7371830000000004E-4</v>
      </c>
      <c r="GK377">
        <v>0.77414470000000002</v>
      </c>
      <c r="GL377">
        <v>0.54394120000000001</v>
      </c>
      <c r="GM377">
        <v>23.642189999999999</v>
      </c>
      <c r="GN377" s="1">
        <v>8.764415E-4</v>
      </c>
      <c r="GO377">
        <v>0.69783220000000001</v>
      </c>
      <c r="GP377">
        <v>0.54319899999999999</v>
      </c>
      <c r="GQ377">
        <v>23.384979999999999</v>
      </c>
      <c r="GR377" s="1">
        <v>7.9466719999999995E-4</v>
      </c>
      <c r="GS377">
        <v>0.63369439999999999</v>
      </c>
      <c r="GT377">
        <v>0.54248640000000004</v>
      </c>
      <c r="GU377">
        <v>23.11422</v>
      </c>
      <c r="GV377" s="1">
        <v>7.2568070000000005E-4</v>
      </c>
      <c r="GW377">
        <v>0.57953980000000005</v>
      </c>
      <c r="GX377">
        <v>0.54179339999999998</v>
      </c>
      <c r="GY377">
        <v>23.233049999999999</v>
      </c>
      <c r="GZ377" s="1">
        <v>6.6702660000000002E-4</v>
      </c>
      <c r="HA377">
        <v>0.53348280000000003</v>
      </c>
      <c r="HB377">
        <v>0.54112629999999995</v>
      </c>
      <c r="HC377">
        <v>23.79036</v>
      </c>
      <c r="HD377" s="1">
        <v>6.1669579999999995E-4</v>
      </c>
      <c r="HE377">
        <v>0.49391259999999998</v>
      </c>
      <c r="HF377">
        <v>0.54048629999999998</v>
      </c>
      <c r="HG377">
        <v>24.393139999999999</v>
      </c>
      <c r="HH377" s="1">
        <v>5.7345189999999998E-4</v>
      </c>
      <c r="HI377">
        <v>0.45990690000000001</v>
      </c>
      <c r="HJ377">
        <v>0.53985850000000002</v>
      </c>
      <c r="HK377">
        <v>24.538350000000001</v>
      </c>
      <c r="HL377" s="1">
        <v>5.3606390000000002E-4</v>
      </c>
      <c r="HM377">
        <v>0.43051030000000001</v>
      </c>
      <c r="HN377">
        <v>0.53916759999999997</v>
      </c>
      <c r="HO377">
        <v>24.202760000000001</v>
      </c>
      <c r="HP377" s="1">
        <v>5.0361280000000002E-4</v>
      </c>
      <c r="HQ377">
        <v>0.40504259999999997</v>
      </c>
      <c r="HR377">
        <v>0.53854360000000001</v>
      </c>
      <c r="HS377">
        <v>23.800419999999999</v>
      </c>
      <c r="HT377" s="1">
        <v>4.7480230000000002E-4</v>
      </c>
      <c r="HU377">
        <v>0.38240780000000002</v>
      </c>
      <c r="HV377">
        <v>0.53794180000000003</v>
      </c>
      <c r="HW377">
        <v>23.366540000000001</v>
      </c>
      <c r="HX377" s="1">
        <v>4.4926169999999997E-4</v>
      </c>
      <c r="HY377">
        <v>0.36232439999999999</v>
      </c>
      <c r="HZ377">
        <v>0.5371996</v>
      </c>
      <c r="IA377">
        <v>23.163409999999999</v>
      </c>
      <c r="IB377" s="1">
        <v>4.2659600000000001E-4</v>
      </c>
      <c r="IC377">
        <v>0.34460190000000002</v>
      </c>
      <c r="ID377">
        <v>0.53667989999999999</v>
      </c>
      <c r="IE377">
        <v>23.319610000000001</v>
      </c>
      <c r="IF377" s="1">
        <v>4.0602999999999999E-4</v>
      </c>
      <c r="IG377">
        <v>0.32840059999999999</v>
      </c>
      <c r="IH377">
        <v>0.53627139999999995</v>
      </c>
      <c r="II377">
        <v>23.65354</v>
      </c>
      <c r="IJ377" s="1">
        <v>3.8723129999999997E-4</v>
      </c>
      <c r="IK377">
        <v>0.3135154</v>
      </c>
      <c r="IL377">
        <v>0.53588499999999994</v>
      </c>
      <c r="IM377">
        <v>24.014340000000001</v>
      </c>
      <c r="IN377" s="1">
        <v>3.7006449999999998E-4</v>
      </c>
      <c r="IO377">
        <v>0.29991679999999998</v>
      </c>
      <c r="IP377">
        <v>0.53505610000000003</v>
      </c>
      <c r="IQ377">
        <v>24.083369999999999</v>
      </c>
      <c r="IR377" s="1">
        <v>3.5362229999999999E-4</v>
      </c>
      <c r="IS377">
        <v>0.28711039999999999</v>
      </c>
      <c r="IT377">
        <v>0.53483179999999997</v>
      </c>
      <c r="IU377">
        <v>23.91695</v>
      </c>
      <c r="IV377" s="1">
        <v>3.4004599999999999E-4</v>
      </c>
      <c r="IW377">
        <v>0.27627269999999998</v>
      </c>
      <c r="IX377">
        <v>0.53469370000000005</v>
      </c>
      <c r="IY377">
        <v>23.625440000000001</v>
      </c>
      <c r="IZ377" s="1">
        <v>3.269058E-4</v>
      </c>
      <c r="JA377">
        <v>0.26573859999999999</v>
      </c>
      <c r="JB377">
        <v>0.5344875</v>
      </c>
      <c r="JC377">
        <v>23.30303</v>
      </c>
      <c r="JD377" s="1">
        <v>3.149041E-4</v>
      </c>
      <c r="JE377">
        <v>0.25614629999999999</v>
      </c>
      <c r="JF377">
        <v>0.53426989999999996</v>
      </c>
      <c r="JG377">
        <v>23.409189999999999</v>
      </c>
      <c r="JH377" s="1">
        <v>3.038548E-4</v>
      </c>
      <c r="JI377">
        <v>0.24731300000000001</v>
      </c>
      <c r="JJ377">
        <v>0.53406379999999998</v>
      </c>
      <c r="JK377">
        <v>23.84834</v>
      </c>
      <c r="JL377" s="1">
        <v>2.9341000000000002E-4</v>
      </c>
      <c r="JM377">
        <v>0.2389598</v>
      </c>
      <c r="JN377">
        <v>0.5339102</v>
      </c>
      <c r="JO377">
        <v>24.276129999999998</v>
      </c>
      <c r="JP377" s="1">
        <v>2.8344010000000002E-4</v>
      </c>
      <c r="JQ377">
        <v>0.2309669</v>
      </c>
      <c r="JR377">
        <v>0.5338117</v>
      </c>
      <c r="JS377">
        <v>24.569579999999998</v>
      </c>
      <c r="JT377" s="1">
        <v>2.7401729999999998E-4</v>
      </c>
      <c r="JU377">
        <v>0.22337109999999999</v>
      </c>
      <c r="JV377">
        <v>0.53365640000000003</v>
      </c>
      <c r="JW377">
        <v>24.616599999999998</v>
      </c>
      <c r="JX377" s="1">
        <v>2.6517789999999999E-4</v>
      </c>
      <c r="JY377">
        <v>0.21627440000000001</v>
      </c>
      <c r="JZ377">
        <v>0.53355739999999996</v>
      </c>
      <c r="KA377">
        <v>24.33606</v>
      </c>
      <c r="KB377" s="1">
        <v>2.5678430000000002E-4</v>
      </c>
      <c r="KC377">
        <v>0.20951110000000001</v>
      </c>
      <c r="KD377">
        <v>0.53341850000000002</v>
      </c>
      <c r="KE377">
        <v>23.940169999999998</v>
      </c>
      <c r="KF377" s="1">
        <v>2.4864530000000002E-4</v>
      </c>
      <c r="KG377">
        <v>0.20296600000000001</v>
      </c>
      <c r="KH377">
        <v>0.53324870000000002</v>
      </c>
      <c r="KI377">
        <v>23.550280000000001</v>
      </c>
      <c r="KJ377" s="1">
        <v>2.407462E-4</v>
      </c>
      <c r="KK377">
        <v>0.19662289999999999</v>
      </c>
      <c r="KL377">
        <v>0.53304099999999999</v>
      </c>
      <c r="KM377">
        <v>23.611170000000001</v>
      </c>
      <c r="KN377" s="1">
        <v>2.3302699999999999E-4</v>
      </c>
      <c r="KO377">
        <v>0.19042990000000001</v>
      </c>
      <c r="KP377">
        <v>0.53280689999999997</v>
      </c>
      <c r="KQ377">
        <v>24.052320000000002</v>
      </c>
      <c r="KR377" s="1">
        <v>2.2571089999999999E-4</v>
      </c>
      <c r="KS377">
        <v>0.18455559999999999</v>
      </c>
      <c r="KT377">
        <v>0.53254639999999998</v>
      </c>
      <c r="KU377">
        <v>24.598949999999999</v>
      </c>
      <c r="KV377" s="1">
        <v>2.1883060000000001E-4</v>
      </c>
      <c r="KW377">
        <v>0.1790475</v>
      </c>
      <c r="KX377">
        <v>0.53226379999999995</v>
      </c>
      <c r="KY377">
        <v>25.108029999999999</v>
      </c>
      <c r="KZ377" s="1">
        <v>2.122398E-4</v>
      </c>
      <c r="LA377">
        <v>0.17377719999999999</v>
      </c>
      <c r="LB377">
        <v>0.53196920000000003</v>
      </c>
      <c r="LC377">
        <v>25.233650000000001</v>
      </c>
      <c r="LD377" s="1">
        <v>2.057766E-4</v>
      </c>
      <c r="LE377">
        <v>0.1686086</v>
      </c>
      <c r="LF377">
        <v>0.53168729999999997</v>
      </c>
      <c r="LG377">
        <v>24.95391</v>
      </c>
      <c r="LH377" s="1">
        <v>1.9949219999999999E-4</v>
      </c>
      <c r="LI377">
        <v>0.16357540000000001</v>
      </c>
      <c r="LJ377">
        <v>0.5313734</v>
      </c>
      <c r="LK377">
        <v>24.578679999999999</v>
      </c>
      <c r="LL377" s="1">
        <v>1.934293E-4</v>
      </c>
      <c r="LM377">
        <v>0.158723</v>
      </c>
      <c r="LN377">
        <v>0.53106330000000002</v>
      </c>
      <c r="LO377">
        <v>24.21847</v>
      </c>
      <c r="LP377" s="1">
        <v>1.876503E-4</v>
      </c>
      <c r="LQ377">
        <v>0.15409329999999999</v>
      </c>
      <c r="LR377">
        <v>0.53077079999999999</v>
      </c>
      <c r="LS377">
        <v>24.378599999999999</v>
      </c>
      <c r="LT377" s="1">
        <v>1.821274E-4</v>
      </c>
      <c r="LU377">
        <v>0.1496673</v>
      </c>
      <c r="LV377">
        <v>0.53056720000000002</v>
      </c>
      <c r="LW377">
        <v>24.879639999999998</v>
      </c>
      <c r="LX377" s="1">
        <v>1.767769E-4</v>
      </c>
      <c r="LY377">
        <v>0.1453497</v>
      </c>
      <c r="LZ377">
        <v>0.5303563</v>
      </c>
      <c r="MA377">
        <v>25.441089999999999</v>
      </c>
      <c r="MB377" s="1">
        <v>1.71607E-4</v>
      </c>
      <c r="MC377">
        <v>0.14117869999999999</v>
      </c>
      <c r="MD377">
        <v>0.53014479999999997</v>
      </c>
      <c r="ME377">
        <v>26.03379</v>
      </c>
      <c r="MF377" s="1">
        <v>1.666091E-4</v>
      </c>
      <c r="MG377">
        <v>0.1371443</v>
      </c>
      <c r="MH377">
        <v>0.52992150000000005</v>
      </c>
      <c r="MI377">
        <v>26.273800000000001</v>
      </c>
      <c r="MJ377" s="1">
        <v>1.6176140000000001E-4</v>
      </c>
      <c r="MK377">
        <v>0.1332332</v>
      </c>
      <c r="ML377">
        <v>0.52970399999999995</v>
      </c>
      <c r="MM377">
        <v>26.055779999999999</v>
      </c>
      <c r="MN377" s="1">
        <v>1.5711450000000001E-4</v>
      </c>
      <c r="MO377">
        <v>0.1294749</v>
      </c>
      <c r="MP377">
        <v>0.52949630000000003</v>
      </c>
      <c r="MQ377">
        <v>25.65699</v>
      </c>
      <c r="MR377" s="1">
        <v>1.5263240000000001E-4</v>
      </c>
      <c r="MS377">
        <v>0.12584970000000001</v>
      </c>
      <c r="MT377">
        <v>0.52930089999999996</v>
      </c>
      <c r="MU377">
        <v>25.13458</v>
      </c>
      <c r="MV377" s="1">
        <v>1.48317E-4</v>
      </c>
      <c r="MW377">
        <v>0.1223539</v>
      </c>
      <c r="MX377">
        <v>0.52906779999999998</v>
      </c>
      <c r="MY377">
        <v>24.685459999999999</v>
      </c>
      <c r="MZ377" s="1">
        <v>1.4421010000000001E-4</v>
      </c>
      <c r="NA377">
        <v>0.1190339</v>
      </c>
      <c r="NB377">
        <v>0.52884220000000004</v>
      </c>
      <c r="NC377">
        <v>24.600439999999999</v>
      </c>
      <c r="ND377" s="1">
        <v>1.4030490000000001E-4</v>
      </c>
      <c r="NE377">
        <v>0.1158739</v>
      </c>
      <c r="NF377">
        <v>0.52860070000000003</v>
      </c>
      <c r="NG377">
        <v>25.000889999999998</v>
      </c>
      <c r="NH377" s="1">
        <v>1.365003E-4</v>
      </c>
      <c r="NI377">
        <v>0.1128029</v>
      </c>
      <c r="NJ377">
        <v>0.52834729999999996</v>
      </c>
      <c r="NK377">
        <v>25.261469999999999</v>
      </c>
      <c r="NL377" s="1">
        <v>1.3281670000000001E-4</v>
      </c>
      <c r="NM377">
        <v>0.10982649999999999</v>
      </c>
      <c r="NN377">
        <v>0.52809010000000001</v>
      </c>
      <c r="NO377">
        <v>25.158519999999999</v>
      </c>
      <c r="NP377" s="1">
        <v>1.2929860000000001E-4</v>
      </c>
      <c r="NQ377">
        <v>0.1069807</v>
      </c>
      <c r="NR377">
        <v>0.52783690000000005</v>
      </c>
      <c r="NS377">
        <v>24.98659</v>
      </c>
      <c r="NT377" s="1">
        <v>1.2592650000000001E-4</v>
      </c>
      <c r="NU377">
        <v>0.1042593</v>
      </c>
      <c r="NV377">
        <v>0.52757200000000004</v>
      </c>
      <c r="NW377">
        <v>24.767289999999999</v>
      </c>
      <c r="NX377" s="1">
        <v>1.225555E-4</v>
      </c>
      <c r="NY377">
        <v>0.10153330000000001</v>
      </c>
      <c r="NZ377">
        <v>0.52731410000000001</v>
      </c>
      <c r="OA377">
        <v>24.418559999999999</v>
      </c>
      <c r="OB377" s="1">
        <v>1.192026E-4</v>
      </c>
      <c r="OC377" s="1">
        <v>9.8819809999999994E-2</v>
      </c>
      <c r="OD377">
        <v>0.52703449999999996</v>
      </c>
      <c r="OE377">
        <v>24.40888</v>
      </c>
      <c r="OF377" s="1">
        <v>1.15911E-4</v>
      </c>
      <c r="OG377" s="1">
        <v>9.6158640000000004E-2</v>
      </c>
      <c r="OH377">
        <v>0.52676840000000003</v>
      </c>
      <c r="OI377">
        <v>24.84207</v>
      </c>
      <c r="OJ377" s="1">
        <v>1.127377E-4</v>
      </c>
      <c r="OK377" s="1">
        <v>9.3585730000000006E-2</v>
      </c>
    </row>
    <row r="378" spans="1:401" x14ac:dyDescent="0.35">
      <c r="A378">
        <v>387</v>
      </c>
      <c r="B378" t="s">
        <v>4</v>
      </c>
      <c r="C378" t="s">
        <v>364</v>
      </c>
      <c r="D378" t="s">
        <v>381</v>
      </c>
      <c r="E378">
        <v>532.80870000000004</v>
      </c>
      <c r="F378">
        <v>0.8869127</v>
      </c>
      <c r="G378">
        <v>23.633009999999999</v>
      </c>
      <c r="H378">
        <v>0</v>
      </c>
      <c r="I378">
        <v>0</v>
      </c>
      <c r="J378">
        <v>0.89973530000000002</v>
      </c>
      <c r="K378">
        <v>23.329149999999998</v>
      </c>
      <c r="L378">
        <v>0</v>
      </c>
      <c r="M378">
        <v>0</v>
      </c>
      <c r="N378">
        <v>0.91254080000000004</v>
      </c>
      <c r="O378">
        <v>23.089600000000001</v>
      </c>
      <c r="P378">
        <v>0</v>
      </c>
      <c r="Q378">
        <v>0</v>
      </c>
      <c r="R378">
        <v>0.92506739999999998</v>
      </c>
      <c r="S378">
        <v>22.877269999999999</v>
      </c>
      <c r="T378">
        <v>0</v>
      </c>
      <c r="U378">
        <v>0</v>
      </c>
      <c r="V378">
        <v>0.93698020000000004</v>
      </c>
      <c r="W378">
        <v>22.870380000000001</v>
      </c>
      <c r="X378">
        <v>0</v>
      </c>
      <c r="Y378">
        <v>0</v>
      </c>
      <c r="Z378">
        <v>0.94808219999999999</v>
      </c>
      <c r="AA378">
        <v>22.851669999999999</v>
      </c>
      <c r="AB378">
        <v>0</v>
      </c>
      <c r="AC378">
        <v>0</v>
      </c>
      <c r="AD378">
        <v>0.95827260000000003</v>
      </c>
      <c r="AE378">
        <v>22.717479999999998</v>
      </c>
      <c r="AF378">
        <v>0</v>
      </c>
      <c r="AG378">
        <v>0</v>
      </c>
      <c r="AH378">
        <v>0.96719010000000005</v>
      </c>
      <c r="AI378">
        <v>22.579350000000002</v>
      </c>
      <c r="AJ378">
        <v>0</v>
      </c>
      <c r="AK378">
        <v>0</v>
      </c>
      <c r="AL378">
        <v>0.97536860000000003</v>
      </c>
      <c r="AM378">
        <v>22.515080000000001</v>
      </c>
      <c r="AN378">
        <v>0</v>
      </c>
      <c r="AO378">
        <v>0</v>
      </c>
      <c r="AP378">
        <v>0.98278779999999999</v>
      </c>
      <c r="AQ378">
        <v>22.8034</v>
      </c>
      <c r="AR378">
        <v>0</v>
      </c>
      <c r="AS378">
        <v>0</v>
      </c>
      <c r="AT378">
        <v>0.98954989999999998</v>
      </c>
      <c r="AU378">
        <v>23.39087</v>
      </c>
      <c r="AV378">
        <v>0</v>
      </c>
      <c r="AW378">
        <v>0</v>
      </c>
      <c r="AX378">
        <v>0.9955039</v>
      </c>
      <c r="AY378">
        <v>23.865880000000001</v>
      </c>
      <c r="AZ378">
        <v>0</v>
      </c>
      <c r="BA378">
        <v>0</v>
      </c>
      <c r="BB378">
        <v>1.0006930000000001</v>
      </c>
      <c r="BC378">
        <v>24.159610000000001</v>
      </c>
      <c r="BD378">
        <v>0</v>
      </c>
      <c r="BE378">
        <v>0</v>
      </c>
      <c r="BF378">
        <v>1.005309</v>
      </c>
      <c r="BG378">
        <v>24.154119999999999</v>
      </c>
      <c r="BH378">
        <v>0</v>
      </c>
      <c r="BI378">
        <v>0</v>
      </c>
      <c r="BJ378">
        <v>1.0092159999999999</v>
      </c>
      <c r="BK378">
        <v>23.74455</v>
      </c>
      <c r="BL378">
        <v>0</v>
      </c>
      <c r="BM378">
        <v>0</v>
      </c>
      <c r="BN378">
        <v>1.012445</v>
      </c>
      <c r="BO378">
        <v>23.18336</v>
      </c>
      <c r="BP378">
        <v>0</v>
      </c>
      <c r="BQ378">
        <v>0</v>
      </c>
      <c r="BR378">
        <v>1.015188</v>
      </c>
      <c r="BS378">
        <v>22.652280000000001</v>
      </c>
      <c r="BT378" s="1">
        <v>5.1848039999999995E-35</v>
      </c>
      <c r="BU378" s="1">
        <v>3.1076110000000002E-32</v>
      </c>
      <c r="BV378">
        <v>1.0175860000000001</v>
      </c>
      <c r="BW378">
        <v>22.466629999999999</v>
      </c>
      <c r="BX378" s="1">
        <v>2.1613990000000002E-25</v>
      </c>
      <c r="BY378" s="1">
        <v>9.4242879999999997E-23</v>
      </c>
      <c r="BZ378">
        <v>1.0198160000000001</v>
      </c>
      <c r="CA378">
        <v>22.691210000000002</v>
      </c>
      <c r="CB378" s="1">
        <v>2.8068329999999998E-17</v>
      </c>
      <c r="CC378" s="1">
        <v>1.187259E-14</v>
      </c>
      <c r="CD378">
        <v>1.022327</v>
      </c>
      <c r="CE378">
        <v>23.003229999999999</v>
      </c>
      <c r="CF378" s="1">
        <v>7.3071159999999994E-12</v>
      </c>
      <c r="CG378" s="1">
        <v>3.3621790000000002E-9</v>
      </c>
      <c r="CH378">
        <v>1.025236</v>
      </c>
      <c r="CI378">
        <v>23.320350000000001</v>
      </c>
      <c r="CJ378" s="1">
        <v>2.5859889999999999E-8</v>
      </c>
      <c r="CK378" s="1">
        <v>1.252167E-5</v>
      </c>
      <c r="CL378">
        <v>1.0287500000000001</v>
      </c>
      <c r="CM378">
        <v>23.384340000000002</v>
      </c>
      <c r="CN378" s="1">
        <v>1.1770290000000001E-5</v>
      </c>
      <c r="CO378" s="1">
        <v>5.9238720000000002E-3</v>
      </c>
      <c r="CP378">
        <v>1.032778</v>
      </c>
      <c r="CQ378">
        <v>23.084720000000001</v>
      </c>
      <c r="CR378" s="1">
        <v>1.2710149999999999E-3</v>
      </c>
      <c r="CS378">
        <v>0.66003650000000003</v>
      </c>
      <c r="CT378">
        <v>1.0373049999999999</v>
      </c>
      <c r="CU378">
        <v>22.632580000000001</v>
      </c>
      <c r="CV378" s="1">
        <v>4.4889659999999998E-2</v>
      </c>
      <c r="CW378">
        <v>23.949010000000001</v>
      </c>
      <c r="CX378">
        <v>1.0422910000000001</v>
      </c>
      <c r="CY378">
        <v>22.319510000000001</v>
      </c>
      <c r="CZ378">
        <v>0.63298929999999998</v>
      </c>
      <c r="DA378">
        <v>345.8689</v>
      </c>
      <c r="DB378">
        <v>1.047831</v>
      </c>
      <c r="DC378">
        <v>22.528120000000001</v>
      </c>
      <c r="DD378">
        <v>4.1043320000000003</v>
      </c>
      <c r="DE378">
        <v>2291.0549999999998</v>
      </c>
      <c r="DF378">
        <v>1.05413</v>
      </c>
      <c r="DG378">
        <v>23.076889999999999</v>
      </c>
      <c r="DH378">
        <v>13.642340000000001</v>
      </c>
      <c r="DI378">
        <v>7762.817</v>
      </c>
      <c r="DJ378">
        <v>1.0614330000000001</v>
      </c>
      <c r="DK378">
        <v>23.682500000000001</v>
      </c>
      <c r="DL378">
        <v>25.364840000000001</v>
      </c>
      <c r="DM378">
        <v>14680.8</v>
      </c>
      <c r="DN378">
        <v>1.0697890000000001</v>
      </c>
      <c r="DO378">
        <v>24.156749999999999</v>
      </c>
      <c r="DP378">
        <v>28.323039999999999</v>
      </c>
      <c r="DQ378">
        <v>16642.349999999999</v>
      </c>
      <c r="DR378">
        <v>1.079237</v>
      </c>
      <c r="DS378">
        <v>24.12181</v>
      </c>
      <c r="DT378">
        <v>20.48817</v>
      </c>
      <c r="DU378">
        <v>12188.23</v>
      </c>
      <c r="DV378">
        <v>1.09005</v>
      </c>
      <c r="DW378">
        <v>23.656359999999999</v>
      </c>
      <c r="DX378">
        <v>9.8732209999999991</v>
      </c>
      <c r="DY378">
        <v>5947.8959999999997</v>
      </c>
      <c r="DZ378">
        <v>1.1019620000000001</v>
      </c>
      <c r="EA378">
        <v>23.111609999999999</v>
      </c>
      <c r="EB378">
        <v>3.2739669999999998</v>
      </c>
      <c r="EC378">
        <v>1992.653</v>
      </c>
      <c r="ED378">
        <v>1.1150500000000001</v>
      </c>
      <c r="EE378">
        <v>22.697590000000002</v>
      </c>
      <c r="EF378">
        <v>0.79205959999999997</v>
      </c>
      <c r="EG378">
        <v>485.94</v>
      </c>
      <c r="EH378">
        <v>1.1292960000000001</v>
      </c>
      <c r="EI378">
        <v>22.718260000000001</v>
      </c>
      <c r="EJ378">
        <v>0.1508997</v>
      </c>
      <c r="EK378">
        <v>92.893789999999996</v>
      </c>
      <c r="EL378">
        <v>1.1446400000000001</v>
      </c>
      <c r="EM378">
        <v>23.263089999999998</v>
      </c>
      <c r="EN378" s="1">
        <v>2.6856830000000002E-2</v>
      </c>
      <c r="EO378">
        <v>16.39331</v>
      </c>
      <c r="EP378">
        <v>1.160871</v>
      </c>
      <c r="EQ378">
        <v>24.02488</v>
      </c>
      <c r="ER378" s="1">
        <v>7.4987400000000003E-3</v>
      </c>
      <c r="ES378">
        <v>4.407591</v>
      </c>
      <c r="ET378">
        <v>1.1781539999999999</v>
      </c>
      <c r="EU378">
        <v>24.63457</v>
      </c>
      <c r="EV378" s="1">
        <v>4.4275210000000002E-3</v>
      </c>
      <c r="EW378">
        <v>2.528162</v>
      </c>
      <c r="EX378">
        <v>1.1963490000000001</v>
      </c>
      <c r="EY378">
        <v>24.72034</v>
      </c>
      <c r="EZ378" s="1">
        <v>3.5012870000000001E-3</v>
      </c>
      <c r="FA378">
        <v>1.9765170000000001</v>
      </c>
      <c r="FB378">
        <v>1.215676</v>
      </c>
      <c r="FC378">
        <v>24.360109999999999</v>
      </c>
      <c r="FD378" s="1">
        <v>2.942329E-3</v>
      </c>
      <c r="FE378">
        <v>1.649208</v>
      </c>
      <c r="FF378">
        <v>1.2244660000000001</v>
      </c>
      <c r="FG378">
        <v>23.81495</v>
      </c>
      <c r="FH378" s="1">
        <v>2.4993789999999999E-3</v>
      </c>
      <c r="FI378">
        <v>1.395851</v>
      </c>
      <c r="FJ378">
        <v>1.2205429999999999</v>
      </c>
      <c r="FK378">
        <v>23.32977</v>
      </c>
      <c r="FL378" s="1">
        <v>2.140711E-3</v>
      </c>
      <c r="FM378">
        <v>1.195783</v>
      </c>
      <c r="FN378">
        <v>1.216707</v>
      </c>
      <c r="FO378">
        <v>23.280470000000001</v>
      </c>
      <c r="FP378" s="1">
        <v>1.844098E-3</v>
      </c>
      <c r="FQ378">
        <v>1.0303169999999999</v>
      </c>
      <c r="FR378">
        <v>1.2129989999999999</v>
      </c>
      <c r="FS378">
        <v>23.607610000000001</v>
      </c>
      <c r="FT378" s="1">
        <v>1.601243E-3</v>
      </c>
      <c r="FU378">
        <v>0.89465079999999997</v>
      </c>
      <c r="FV378">
        <v>1.209341</v>
      </c>
      <c r="FW378">
        <v>23.91217</v>
      </c>
      <c r="FX378" s="1">
        <v>1.4020339999999999E-3</v>
      </c>
      <c r="FY378">
        <v>0.78345659999999995</v>
      </c>
      <c r="FZ378">
        <v>1.205649</v>
      </c>
      <c r="GA378">
        <v>24.094629999999999</v>
      </c>
      <c r="GB378" s="1">
        <v>1.2366549999999999E-3</v>
      </c>
      <c r="GC378">
        <v>0.69117620000000002</v>
      </c>
      <c r="GD378">
        <v>1.2029319999999999</v>
      </c>
      <c r="GE378">
        <v>24.0367</v>
      </c>
      <c r="GF378" s="1">
        <v>1.09818E-3</v>
      </c>
      <c r="GG378">
        <v>0.61330280000000004</v>
      </c>
      <c r="GH378">
        <v>1.2005859999999999</v>
      </c>
      <c r="GI378">
        <v>23.8748</v>
      </c>
      <c r="GJ378" s="1">
        <v>9.8135759999999996E-4</v>
      </c>
      <c r="GK378">
        <v>0.54722879999999996</v>
      </c>
      <c r="GL378">
        <v>1.198034</v>
      </c>
      <c r="GM378">
        <v>23.661339999999999</v>
      </c>
      <c r="GN378" s="1">
        <v>8.8290229999999996E-4</v>
      </c>
      <c r="GO378">
        <v>0.49146020000000001</v>
      </c>
      <c r="GP378">
        <v>1.1953769999999999</v>
      </c>
      <c r="GQ378">
        <v>23.405850000000001</v>
      </c>
      <c r="GR378" s="1">
        <v>8.000959E-4</v>
      </c>
      <c r="GS378">
        <v>0.44463399999999997</v>
      </c>
      <c r="GT378">
        <v>1.192798</v>
      </c>
      <c r="GU378">
        <v>23.131039999999999</v>
      </c>
      <c r="GV378" s="1">
        <v>7.3029180000000005E-4</v>
      </c>
      <c r="GW378">
        <v>0.40514230000000001</v>
      </c>
      <c r="GX378">
        <v>1.1902779999999999</v>
      </c>
      <c r="GY378">
        <v>23.246200000000002</v>
      </c>
      <c r="GZ378" s="1">
        <v>6.7096409999999995E-4</v>
      </c>
      <c r="HA378">
        <v>0.37160019999999999</v>
      </c>
      <c r="HB378">
        <v>1.1878629999999999</v>
      </c>
      <c r="HC378">
        <v>23.798169999999999</v>
      </c>
      <c r="HD378" s="1">
        <v>6.2010579999999997E-4</v>
      </c>
      <c r="HE378">
        <v>0.34281529999999999</v>
      </c>
      <c r="HF378">
        <v>1.185468</v>
      </c>
      <c r="HG378">
        <v>24.400919999999999</v>
      </c>
      <c r="HH378" s="1">
        <v>5.7638160000000004E-4</v>
      </c>
      <c r="HI378">
        <v>0.31807489999999999</v>
      </c>
      <c r="HJ378">
        <v>1.1831179999999999</v>
      </c>
      <c r="HK378">
        <v>24.533539999999999</v>
      </c>
      <c r="HL378" s="1">
        <v>5.3861930000000005E-4</v>
      </c>
      <c r="HM378">
        <v>0.29670390000000002</v>
      </c>
      <c r="HN378">
        <v>1.180628</v>
      </c>
      <c r="HO378">
        <v>24.210719999999998</v>
      </c>
      <c r="HP378" s="1">
        <v>5.0584839999999996E-4</v>
      </c>
      <c r="HQ378">
        <v>0.27818520000000002</v>
      </c>
      <c r="HR378">
        <v>1.1783170000000001</v>
      </c>
      <c r="HS378">
        <v>23.809799999999999</v>
      </c>
      <c r="HT378" s="1">
        <v>4.7679390000000002E-4</v>
      </c>
      <c r="HU378">
        <v>0.26173449999999998</v>
      </c>
      <c r="HV378">
        <v>1.1760729999999999</v>
      </c>
      <c r="HW378">
        <v>23.38691</v>
      </c>
      <c r="HX378" s="1">
        <v>4.5103560000000001E-4</v>
      </c>
      <c r="HY378">
        <v>0.2471361</v>
      </c>
      <c r="HZ378">
        <v>1.173443</v>
      </c>
      <c r="IA378">
        <v>23.200579999999999</v>
      </c>
      <c r="IB378" s="1">
        <v>4.2818080000000001E-4</v>
      </c>
      <c r="IC378">
        <v>0.2342139</v>
      </c>
      <c r="ID378">
        <v>1.1713279999999999</v>
      </c>
      <c r="IE378">
        <v>23.335380000000001</v>
      </c>
      <c r="IF378" s="1">
        <v>4.0748880000000001E-4</v>
      </c>
      <c r="IG378">
        <v>0.22244810000000001</v>
      </c>
      <c r="IH378">
        <v>1.169508</v>
      </c>
      <c r="II378">
        <v>23.658149999999999</v>
      </c>
      <c r="IJ378" s="1">
        <v>3.8857289999999999E-4</v>
      </c>
      <c r="IK378">
        <v>0.2116431</v>
      </c>
      <c r="IL378">
        <v>1.167732</v>
      </c>
      <c r="IM378">
        <v>24.013660000000002</v>
      </c>
      <c r="IN378" s="1">
        <v>3.7129010000000001E-4</v>
      </c>
      <c r="IO378">
        <v>0.20179420000000001</v>
      </c>
      <c r="IP378">
        <v>1.1650689999999999</v>
      </c>
      <c r="IQ378">
        <v>24.072399999999998</v>
      </c>
      <c r="IR378" s="1">
        <v>3.547898E-4</v>
      </c>
      <c r="IS378">
        <v>0.19252169999999999</v>
      </c>
      <c r="IT378">
        <v>1.1634580000000001</v>
      </c>
      <c r="IU378">
        <v>23.92154</v>
      </c>
      <c r="IV378" s="1">
        <v>3.41052E-4</v>
      </c>
      <c r="IW378">
        <v>0.18461060000000001</v>
      </c>
      <c r="IX378">
        <v>1.162318</v>
      </c>
      <c r="IY378">
        <v>23.64058</v>
      </c>
      <c r="IZ378" s="1">
        <v>3.2785170000000001E-4</v>
      </c>
      <c r="JA378">
        <v>0.17704700000000001</v>
      </c>
      <c r="JB378">
        <v>1.1610640000000001</v>
      </c>
      <c r="JC378">
        <v>23.331309999999998</v>
      </c>
      <c r="JD378" s="1">
        <v>3.1576610000000002E-4</v>
      </c>
      <c r="JE378">
        <v>0.1701453</v>
      </c>
      <c r="JF378">
        <v>1.1598120000000001</v>
      </c>
      <c r="JG378">
        <v>23.435140000000001</v>
      </c>
      <c r="JH378" s="1">
        <v>3.0466070000000002E-4</v>
      </c>
      <c r="JI378">
        <v>0.16381860000000001</v>
      </c>
      <c r="JJ378">
        <v>1.1586160000000001</v>
      </c>
      <c r="JK378">
        <v>23.856729999999999</v>
      </c>
      <c r="JL378" s="1">
        <v>2.941733E-4</v>
      </c>
      <c r="JM378">
        <v>0.15786339999999999</v>
      </c>
      <c r="JN378">
        <v>1.15754</v>
      </c>
      <c r="JO378">
        <v>24.281929999999999</v>
      </c>
      <c r="JP378" s="1">
        <v>2.8416260000000001E-4</v>
      </c>
      <c r="JQ378">
        <v>0.15219279999999999</v>
      </c>
      <c r="JR378">
        <v>1.156652</v>
      </c>
      <c r="JS378">
        <v>24.56756</v>
      </c>
      <c r="JT378" s="1">
        <v>2.7469899999999999E-4</v>
      </c>
      <c r="JU378">
        <v>0.1468313</v>
      </c>
      <c r="JV378">
        <v>1.155675</v>
      </c>
      <c r="JW378">
        <v>24.61628</v>
      </c>
      <c r="JX378" s="1">
        <v>2.6581309999999998E-4</v>
      </c>
      <c r="JY378">
        <v>0.14182629999999999</v>
      </c>
      <c r="JZ378">
        <v>1.15476</v>
      </c>
      <c r="KA378">
        <v>24.35228</v>
      </c>
      <c r="KB378" s="1">
        <v>2.5738790000000002E-4</v>
      </c>
      <c r="KC378">
        <v>0.13709279999999999</v>
      </c>
      <c r="KD378">
        <v>1.1538550000000001</v>
      </c>
      <c r="KE378">
        <v>23.96416</v>
      </c>
      <c r="KF378" s="1">
        <v>2.4923380000000002E-4</v>
      </c>
      <c r="KG378">
        <v>0.13252739999999999</v>
      </c>
      <c r="KH378">
        <v>1.1529100000000001</v>
      </c>
      <c r="KI378">
        <v>23.579519999999999</v>
      </c>
      <c r="KJ378" s="1">
        <v>2.4131550000000001E-4</v>
      </c>
      <c r="KK378">
        <v>0.12811839999999999</v>
      </c>
      <c r="KL378">
        <v>1.1519299999999999</v>
      </c>
      <c r="KM378">
        <v>23.637589999999999</v>
      </c>
      <c r="KN378" s="1">
        <v>2.3357909999999999E-4</v>
      </c>
      <c r="KO378">
        <v>0.1238297</v>
      </c>
      <c r="KP378">
        <v>1.150903</v>
      </c>
      <c r="KQ378">
        <v>24.065100000000001</v>
      </c>
      <c r="KR378" s="1">
        <v>2.2623049999999999E-4</v>
      </c>
      <c r="KS378">
        <v>0.1197604</v>
      </c>
      <c r="KT378">
        <v>1.14978</v>
      </c>
      <c r="KU378">
        <v>24.605619999999998</v>
      </c>
      <c r="KV378" s="1">
        <v>2.1931540000000001E-4</v>
      </c>
      <c r="KW378">
        <v>0.11594409999999999</v>
      </c>
      <c r="KX378">
        <v>1.148647</v>
      </c>
      <c r="KY378">
        <v>25.109539999999999</v>
      </c>
      <c r="KZ378" s="1">
        <v>2.1271269999999999E-4</v>
      </c>
      <c r="LA378">
        <v>0.1123063</v>
      </c>
      <c r="LB378">
        <v>1.147491</v>
      </c>
      <c r="LC378">
        <v>25.233540000000001</v>
      </c>
      <c r="LD378" s="1">
        <v>2.062388E-4</v>
      </c>
      <c r="LE378">
        <v>0.1087491</v>
      </c>
      <c r="LF378">
        <v>1.146317</v>
      </c>
      <c r="LG378">
        <v>24.968920000000001</v>
      </c>
      <c r="LH378" s="1">
        <v>1.9994009999999999E-4</v>
      </c>
      <c r="LI378">
        <v>0.1052965</v>
      </c>
      <c r="LJ378">
        <v>1.1451290000000001</v>
      </c>
      <c r="LK378">
        <v>24.598960000000002</v>
      </c>
      <c r="LL378" s="1">
        <v>1.9386149999999999E-4</v>
      </c>
      <c r="LM378">
        <v>0.1019639</v>
      </c>
      <c r="LN378">
        <v>1.1439220000000001</v>
      </c>
      <c r="LO378">
        <v>24.249230000000001</v>
      </c>
      <c r="LP378" s="1">
        <v>1.880637E-4</v>
      </c>
      <c r="LQ378" s="1">
        <v>9.8785360000000003E-2</v>
      </c>
      <c r="LR378">
        <v>1.1427419999999999</v>
      </c>
      <c r="LS378">
        <v>24.40475</v>
      </c>
      <c r="LT378" s="1">
        <v>1.8252230000000001E-4</v>
      </c>
      <c r="LU378" s="1">
        <v>9.5751139999999998E-2</v>
      </c>
      <c r="LV378">
        <v>1.141786</v>
      </c>
      <c r="LW378">
        <v>24.894159999999999</v>
      </c>
      <c r="LX378" s="1">
        <v>1.7715790000000001E-4</v>
      </c>
      <c r="LY378" s="1">
        <v>9.2932420000000002E-2</v>
      </c>
      <c r="LZ378">
        <v>1.140779</v>
      </c>
      <c r="MA378">
        <v>25.448250000000002</v>
      </c>
      <c r="MB378" s="1">
        <v>1.719732E-4</v>
      </c>
      <c r="MC378" s="1">
        <v>9.0263079999999996E-2</v>
      </c>
      <c r="MD378">
        <v>1.1397999999999999</v>
      </c>
      <c r="ME378">
        <v>26.031970000000001</v>
      </c>
      <c r="MF378" s="1">
        <v>1.669637E-4</v>
      </c>
      <c r="MG378" s="1">
        <v>8.768281E-2</v>
      </c>
      <c r="MH378">
        <v>1.138838</v>
      </c>
      <c r="MI378">
        <v>26.270209999999999</v>
      </c>
      <c r="MJ378" s="1">
        <v>1.621065E-4</v>
      </c>
      <c r="MK378" s="1">
        <v>8.5181339999999994E-2</v>
      </c>
      <c r="ML378">
        <v>1.1378649999999999</v>
      </c>
      <c r="MM378">
        <v>26.073450000000001</v>
      </c>
      <c r="MN378" s="1">
        <v>1.5744509999999999E-4</v>
      </c>
      <c r="MO378" s="1">
        <v>8.2775050000000003E-2</v>
      </c>
      <c r="MP378">
        <v>1.1369069999999999</v>
      </c>
      <c r="MQ378">
        <v>25.680250000000001</v>
      </c>
      <c r="MR378" s="1">
        <v>1.5295129999999999E-4</v>
      </c>
      <c r="MS378">
        <v>8.0455600000000002E-2</v>
      </c>
      <c r="MT378">
        <v>1.1360060000000001</v>
      </c>
      <c r="MU378">
        <v>25.16769</v>
      </c>
      <c r="MV378" s="1">
        <v>1.4862339999999999E-4</v>
      </c>
      <c r="MW378" s="1">
        <v>7.8218620000000003E-2</v>
      </c>
      <c r="MX378">
        <v>1.135033</v>
      </c>
      <c r="MY378">
        <v>24.71707</v>
      </c>
      <c r="MZ378" s="1">
        <v>1.444978E-4</v>
      </c>
      <c r="NA378" s="1">
        <v>7.6089370000000003E-2</v>
      </c>
      <c r="NB378">
        <v>1.1340840000000001</v>
      </c>
      <c r="NC378">
        <v>24.622949999999999</v>
      </c>
      <c r="ND378" s="1">
        <v>1.4058190000000001E-4</v>
      </c>
      <c r="NE378">
        <v>7.4066999999999994E-2</v>
      </c>
      <c r="NF378">
        <v>1.133095</v>
      </c>
      <c r="NG378">
        <v>25.004719999999999</v>
      </c>
      <c r="NH378" s="1">
        <v>1.3677040000000001E-4</v>
      </c>
      <c r="NI378" s="1">
        <v>7.2102959999999994E-2</v>
      </c>
      <c r="NJ378">
        <v>1.1320950000000001</v>
      </c>
      <c r="NK378">
        <v>25.264510000000001</v>
      </c>
      <c r="NL378" s="1">
        <v>1.330786E-4</v>
      </c>
      <c r="NM378" s="1">
        <v>7.0199520000000001E-2</v>
      </c>
      <c r="NN378">
        <v>1.1311059999999999</v>
      </c>
      <c r="NO378">
        <v>25.164960000000001</v>
      </c>
      <c r="NP378" s="1">
        <v>1.295456E-4</v>
      </c>
      <c r="NQ378">
        <v>6.8374599999999994E-2</v>
      </c>
      <c r="NR378">
        <v>1.13008</v>
      </c>
      <c r="NS378">
        <v>24.992629999999998</v>
      </c>
      <c r="NT378" s="1">
        <v>1.2616919999999999E-4</v>
      </c>
      <c r="NU378" s="1">
        <v>6.6636070000000006E-2</v>
      </c>
      <c r="NV378">
        <v>1.1290370000000001</v>
      </c>
      <c r="NW378">
        <v>24.77975</v>
      </c>
      <c r="NX378" s="1">
        <v>1.227995E-4</v>
      </c>
      <c r="NY378" s="1">
        <v>6.4897650000000001E-2</v>
      </c>
      <c r="NZ378">
        <v>1.1280030000000001</v>
      </c>
      <c r="OA378">
        <v>24.443439999999999</v>
      </c>
      <c r="OB378" s="1">
        <v>1.1944289999999999E-4</v>
      </c>
      <c r="OC378">
        <v>6.3165200000000005E-2</v>
      </c>
      <c r="OD378">
        <v>1.126941</v>
      </c>
      <c r="OE378">
        <v>24.432960000000001</v>
      </c>
      <c r="OF378" s="1">
        <v>1.1614790000000001E-4</v>
      </c>
      <c r="OG378" s="1">
        <v>6.1463660000000003E-2</v>
      </c>
      <c r="OH378">
        <v>1.125875</v>
      </c>
      <c r="OI378">
        <v>24.850390000000001</v>
      </c>
      <c r="OJ378" s="1">
        <v>1.129639E-4</v>
      </c>
      <c r="OK378" s="1">
        <v>5.9817839999999997E-2</v>
      </c>
    </row>
    <row r="379" spans="1:401" x14ac:dyDescent="0.35">
      <c r="A379">
        <v>388</v>
      </c>
      <c r="B379" t="s">
        <v>4</v>
      </c>
      <c r="C379" t="s">
        <v>364</v>
      </c>
      <c r="D379" t="s">
        <v>382</v>
      </c>
      <c r="E379">
        <v>511.53980000000001</v>
      </c>
      <c r="F379">
        <v>0.60539209999999999</v>
      </c>
      <c r="G379">
        <v>23.648009999999999</v>
      </c>
      <c r="H379">
        <v>0</v>
      </c>
      <c r="I379">
        <v>0</v>
      </c>
      <c r="J379">
        <v>0.60730519999999999</v>
      </c>
      <c r="K379">
        <v>23.344249999999999</v>
      </c>
      <c r="L379">
        <v>0</v>
      </c>
      <c r="M379">
        <v>0</v>
      </c>
      <c r="N379">
        <v>0.60933919999999997</v>
      </c>
      <c r="O379">
        <v>23.09665</v>
      </c>
      <c r="P379">
        <v>0</v>
      </c>
      <c r="Q379">
        <v>0</v>
      </c>
      <c r="R379">
        <v>0.61122869999999996</v>
      </c>
      <c r="S379">
        <v>22.881930000000001</v>
      </c>
      <c r="T379">
        <v>0</v>
      </c>
      <c r="U379">
        <v>0</v>
      </c>
      <c r="V379">
        <v>0.61295350000000004</v>
      </c>
      <c r="W379">
        <v>22.874479999999998</v>
      </c>
      <c r="X379">
        <v>0</v>
      </c>
      <c r="Y379">
        <v>0</v>
      </c>
      <c r="Z379">
        <v>0.61463199999999996</v>
      </c>
      <c r="AA379">
        <v>22.854150000000001</v>
      </c>
      <c r="AB379">
        <v>0</v>
      </c>
      <c r="AC379">
        <v>0</v>
      </c>
      <c r="AD379">
        <v>0.61615129999999996</v>
      </c>
      <c r="AE379">
        <v>22.723939999999999</v>
      </c>
      <c r="AF379">
        <v>0</v>
      </c>
      <c r="AG379">
        <v>0</v>
      </c>
      <c r="AH379">
        <v>0.61737169999999997</v>
      </c>
      <c r="AI379">
        <v>22.587890000000002</v>
      </c>
      <c r="AJ379">
        <v>0</v>
      </c>
      <c r="AK379">
        <v>0</v>
      </c>
      <c r="AL379">
        <v>0.61855519999999997</v>
      </c>
      <c r="AM379">
        <v>22.532139999999998</v>
      </c>
      <c r="AN379">
        <v>0</v>
      </c>
      <c r="AO379">
        <v>0</v>
      </c>
      <c r="AP379">
        <v>0.61963080000000004</v>
      </c>
      <c r="AQ379">
        <v>22.82996</v>
      </c>
      <c r="AR379">
        <v>0</v>
      </c>
      <c r="AS379">
        <v>0</v>
      </c>
      <c r="AT379">
        <v>0.62065519999999996</v>
      </c>
      <c r="AU379">
        <v>23.414670000000001</v>
      </c>
      <c r="AV379">
        <v>0</v>
      </c>
      <c r="AW379">
        <v>0</v>
      </c>
      <c r="AX379">
        <v>0.62160890000000002</v>
      </c>
      <c r="AY379">
        <v>23.8857</v>
      </c>
      <c r="AZ379">
        <v>0</v>
      </c>
      <c r="BA379">
        <v>0</v>
      </c>
      <c r="BB379">
        <v>0.62249670000000001</v>
      </c>
      <c r="BC379">
        <v>24.171939999999999</v>
      </c>
      <c r="BD379">
        <v>0</v>
      </c>
      <c r="BE379">
        <v>0</v>
      </c>
      <c r="BF379">
        <v>0.62328709999999998</v>
      </c>
      <c r="BG379">
        <v>24.163229999999999</v>
      </c>
      <c r="BH379">
        <v>0</v>
      </c>
      <c r="BI379">
        <v>0</v>
      </c>
      <c r="BJ379">
        <v>0.62399099999999996</v>
      </c>
      <c r="BK379">
        <v>23.76343</v>
      </c>
      <c r="BL379">
        <v>0</v>
      </c>
      <c r="BM379">
        <v>0</v>
      </c>
      <c r="BN379">
        <v>0.62462799999999996</v>
      </c>
      <c r="BO379">
        <v>23.207360000000001</v>
      </c>
      <c r="BP379">
        <v>0</v>
      </c>
      <c r="BQ379">
        <v>0</v>
      </c>
      <c r="BR379">
        <v>0.62517540000000005</v>
      </c>
      <c r="BS379">
        <v>22.6799</v>
      </c>
      <c r="BT379" s="1">
        <v>1.7507170000000001E-35</v>
      </c>
      <c r="BU379" s="1">
        <v>9.7008920000000004E-33</v>
      </c>
      <c r="BV379">
        <v>0.62555660000000002</v>
      </c>
      <c r="BW379">
        <v>22.501349999999999</v>
      </c>
      <c r="BX379" s="1">
        <v>1.1285660000000001E-25</v>
      </c>
      <c r="BY379" s="1">
        <v>5.2378400000000002E-23</v>
      </c>
      <c r="BZ379">
        <v>0.62578739999999999</v>
      </c>
      <c r="CA379">
        <v>22.72148</v>
      </c>
      <c r="CB379" s="1">
        <v>1.2301790000000001E-17</v>
      </c>
      <c r="CC379" s="1">
        <v>5.6938140000000002E-15</v>
      </c>
      <c r="CD379">
        <v>0.6259266</v>
      </c>
      <c r="CE379">
        <v>23.021889999999999</v>
      </c>
      <c r="CF379" s="1">
        <v>4.3893269999999997E-12</v>
      </c>
      <c r="CG379" s="1">
        <v>2.1061539999999998E-9</v>
      </c>
      <c r="CH379">
        <v>0.62598469999999995</v>
      </c>
      <c r="CI379">
        <v>23.34432</v>
      </c>
      <c r="CJ379" s="1">
        <v>1.7534180000000001E-8</v>
      </c>
      <c r="CK379" s="1">
        <v>8.6523229999999997E-6</v>
      </c>
      <c r="CL379">
        <v>0.62602720000000001</v>
      </c>
      <c r="CM379">
        <v>23.3886</v>
      </c>
      <c r="CN379" s="1">
        <v>8.6626519999999996E-6</v>
      </c>
      <c r="CO379" s="1">
        <v>4.3696810000000003E-3</v>
      </c>
      <c r="CP379">
        <v>0.62606130000000004</v>
      </c>
      <c r="CQ379">
        <v>23.099799999999998</v>
      </c>
      <c r="CR379" s="1">
        <v>9.9798399999999994E-4</v>
      </c>
      <c r="CS379">
        <v>0.51245859999999999</v>
      </c>
      <c r="CT379">
        <v>0.62615010000000004</v>
      </c>
      <c r="CU379">
        <v>22.65042</v>
      </c>
      <c r="CV379">
        <v>3.7222499999999999E-2</v>
      </c>
      <c r="CW379">
        <v>19.411339999999999</v>
      </c>
      <c r="CX379">
        <v>0.62625350000000002</v>
      </c>
      <c r="CY379">
        <v>22.34282</v>
      </c>
      <c r="CZ379">
        <v>0.55047299999999999</v>
      </c>
      <c r="DA379">
        <v>291.05149999999998</v>
      </c>
      <c r="DB379">
        <v>0.62632169999999998</v>
      </c>
      <c r="DC379">
        <v>22.566040000000001</v>
      </c>
      <c r="DD379">
        <v>3.7236690000000001</v>
      </c>
      <c r="DE379">
        <v>1993.56</v>
      </c>
      <c r="DF379">
        <v>0.62631910000000002</v>
      </c>
      <c r="DG379">
        <v>23.106719999999999</v>
      </c>
      <c r="DH379">
        <v>12.856920000000001</v>
      </c>
      <c r="DI379">
        <v>6962.7979999999998</v>
      </c>
      <c r="DJ379">
        <v>0.62630390000000002</v>
      </c>
      <c r="DK379">
        <v>23.709949999999999</v>
      </c>
      <c r="DL379">
        <v>24.73873</v>
      </c>
      <c r="DM379">
        <v>13538</v>
      </c>
      <c r="DN379">
        <v>0.62628099999999998</v>
      </c>
      <c r="DO379">
        <v>24.177710000000001</v>
      </c>
      <c r="DP379">
        <v>28.499199999999998</v>
      </c>
      <c r="DQ379">
        <v>15745.46</v>
      </c>
      <c r="DR379">
        <v>0.62639719999999999</v>
      </c>
      <c r="DS379">
        <v>24.12594</v>
      </c>
      <c r="DT379">
        <v>21.181429999999999</v>
      </c>
      <c r="DU379">
        <v>11797.08</v>
      </c>
      <c r="DV379">
        <v>0.62655970000000005</v>
      </c>
      <c r="DW379">
        <v>23.672730000000001</v>
      </c>
      <c r="DX379">
        <v>10.495559999999999</v>
      </c>
      <c r="DY379">
        <v>5892.6949999999997</v>
      </c>
      <c r="DZ379">
        <v>0.62679189999999996</v>
      </c>
      <c r="EA379">
        <v>23.127109999999998</v>
      </c>
      <c r="EB379">
        <v>3.5665909999999998</v>
      </c>
      <c r="EC379">
        <v>2016.1089999999999</v>
      </c>
      <c r="ED379">
        <v>0.62708430000000004</v>
      </c>
      <c r="EE379">
        <v>22.718820000000001</v>
      </c>
      <c r="EF379">
        <v>0.8811734</v>
      </c>
      <c r="EG379">
        <v>500.95319999999998</v>
      </c>
      <c r="EH379">
        <v>0.62744390000000005</v>
      </c>
      <c r="EI379">
        <v>22.75102</v>
      </c>
      <c r="EJ379">
        <v>0.17021929999999999</v>
      </c>
      <c r="EK379">
        <v>97.105639999999994</v>
      </c>
      <c r="EL379">
        <v>0.62786790000000003</v>
      </c>
      <c r="EM379">
        <v>23.286729999999999</v>
      </c>
      <c r="EN379" s="1">
        <v>3.013702E-2</v>
      </c>
      <c r="EO379">
        <v>17.155360000000002</v>
      </c>
      <c r="EP379">
        <v>0.62834330000000005</v>
      </c>
      <c r="EQ379">
        <v>24.044589999999999</v>
      </c>
      <c r="ER379" s="1">
        <v>7.9750519999999998E-3</v>
      </c>
      <c r="ES379">
        <v>4.462453</v>
      </c>
      <c r="ET379">
        <v>0.62887320000000002</v>
      </c>
      <c r="EU379">
        <v>24.646239999999999</v>
      </c>
      <c r="EV379" s="1">
        <v>4.527171E-3</v>
      </c>
      <c r="EW379">
        <v>2.498024</v>
      </c>
      <c r="EX379">
        <v>0.62942929999999997</v>
      </c>
      <c r="EY379">
        <v>24.71931</v>
      </c>
      <c r="EZ379" s="1">
        <v>3.5466270000000001E-3</v>
      </c>
      <c r="FA379">
        <v>1.9483710000000001</v>
      </c>
      <c r="FB379">
        <v>0.62998410000000005</v>
      </c>
      <c r="FC379">
        <v>24.370450000000002</v>
      </c>
      <c r="FD379" s="1">
        <v>2.9756069999999999E-3</v>
      </c>
      <c r="FE379">
        <v>1.6315809999999999</v>
      </c>
      <c r="FF379">
        <v>0.63053899999999996</v>
      </c>
      <c r="FG379">
        <v>23.829170000000001</v>
      </c>
      <c r="FH379" s="1">
        <v>2.5255389999999998E-3</v>
      </c>
      <c r="FI379">
        <v>1.3826849999999999</v>
      </c>
      <c r="FJ379">
        <v>0.63118180000000002</v>
      </c>
      <c r="FK379">
        <v>23.348459999999999</v>
      </c>
      <c r="FL379" s="1">
        <v>2.162073E-3</v>
      </c>
      <c r="FM379">
        <v>1.1818139999999999</v>
      </c>
      <c r="FN379">
        <v>0.631803</v>
      </c>
      <c r="FO379">
        <v>23.31616</v>
      </c>
      <c r="FP379" s="1">
        <v>1.8617130000000001E-3</v>
      </c>
      <c r="FQ379">
        <v>1.016025</v>
      </c>
      <c r="FR379">
        <v>0.63245899999999999</v>
      </c>
      <c r="FS379">
        <v>23.626200000000001</v>
      </c>
      <c r="FT379" s="1">
        <v>1.615565E-3</v>
      </c>
      <c r="FU379">
        <v>0.88018750000000001</v>
      </c>
      <c r="FV379">
        <v>0.6330848</v>
      </c>
      <c r="FW379">
        <v>23.927520000000001</v>
      </c>
      <c r="FX379" s="1">
        <v>1.4138530000000001E-3</v>
      </c>
      <c r="FY379">
        <v>0.76907550000000002</v>
      </c>
      <c r="FZ379">
        <v>0.63367189999999995</v>
      </c>
      <c r="GA379">
        <v>24.096979999999999</v>
      </c>
      <c r="GB379" s="1">
        <v>1.2464830000000001E-3</v>
      </c>
      <c r="GC379">
        <v>0.67700680000000002</v>
      </c>
      <c r="GD379">
        <v>0.63502159999999996</v>
      </c>
      <c r="GE379">
        <v>24.038039999999999</v>
      </c>
      <c r="GF379" s="1">
        <v>1.106503E-3</v>
      </c>
      <c r="GG379">
        <v>0.59924379999999999</v>
      </c>
      <c r="GH379">
        <v>0.63695599999999997</v>
      </c>
      <c r="GI379">
        <v>23.884779999999999</v>
      </c>
      <c r="GJ379" s="1">
        <v>9.883728E-4</v>
      </c>
      <c r="GK379">
        <v>0.53326340000000005</v>
      </c>
      <c r="GL379">
        <v>0.63914879999999996</v>
      </c>
      <c r="GM379">
        <v>23.675799999999999</v>
      </c>
      <c r="GN379" s="1">
        <v>8.8879089999999996E-4</v>
      </c>
      <c r="GO379">
        <v>0.477603</v>
      </c>
      <c r="GP379">
        <v>0.64128700000000005</v>
      </c>
      <c r="GQ379">
        <v>23.421060000000001</v>
      </c>
      <c r="GR379" s="1">
        <v>8.0501849999999996E-4</v>
      </c>
      <c r="GS379">
        <v>0.43087629999999999</v>
      </c>
      <c r="GT379">
        <v>0.64350719999999995</v>
      </c>
      <c r="GU379">
        <v>23.143979999999999</v>
      </c>
      <c r="GV379" s="1">
        <v>7.3443810000000005E-4</v>
      </c>
      <c r="GW379">
        <v>0.39151039999999998</v>
      </c>
      <c r="GX379">
        <v>0.64573659999999999</v>
      </c>
      <c r="GY379">
        <v>23.262889999999999</v>
      </c>
      <c r="GZ379" s="1">
        <v>6.7448750000000004E-4</v>
      </c>
      <c r="HA379">
        <v>0.35809540000000001</v>
      </c>
      <c r="HB379">
        <v>0.64805880000000005</v>
      </c>
      <c r="HC379">
        <v>23.811820000000001</v>
      </c>
      <c r="HD379" s="1">
        <v>6.2314399999999995E-4</v>
      </c>
      <c r="HE379">
        <v>0.32945140000000001</v>
      </c>
      <c r="HF379">
        <v>0.65037690000000004</v>
      </c>
      <c r="HG379">
        <v>24.414349999999999</v>
      </c>
      <c r="HH379" s="1">
        <v>5.7897760000000004E-4</v>
      </c>
      <c r="HI379">
        <v>0.30481469999999999</v>
      </c>
      <c r="HJ379">
        <v>0.65274750000000004</v>
      </c>
      <c r="HK379">
        <v>24.533460000000002</v>
      </c>
      <c r="HL379" s="1">
        <v>5.4086689999999996E-4</v>
      </c>
      <c r="HM379">
        <v>0.28354479999999999</v>
      </c>
      <c r="HN379">
        <v>0.65507090000000001</v>
      </c>
      <c r="HO379">
        <v>24.216539999999998</v>
      </c>
      <c r="HP379" s="1">
        <v>5.0781269999999998E-4</v>
      </c>
      <c r="HQ379">
        <v>0.26511380000000001</v>
      </c>
      <c r="HR379">
        <v>0.65754440000000003</v>
      </c>
      <c r="HS379">
        <v>23.816420000000001</v>
      </c>
      <c r="HT379" s="1">
        <v>4.7852749999999998E-4</v>
      </c>
      <c r="HU379">
        <v>0.24873870000000001</v>
      </c>
      <c r="HV379">
        <v>0.66005409999999998</v>
      </c>
      <c r="HW379">
        <v>23.399570000000001</v>
      </c>
      <c r="HX379" s="1">
        <v>4.52569E-4</v>
      </c>
      <c r="HY379">
        <v>0.2341963</v>
      </c>
      <c r="HZ379">
        <v>0.66254559999999996</v>
      </c>
      <c r="IA379">
        <v>23.226279999999999</v>
      </c>
      <c r="IB379" s="1">
        <v>4.2954469999999999E-4</v>
      </c>
      <c r="IC379">
        <v>0.22130430000000001</v>
      </c>
      <c r="ID379">
        <v>0.66527499999999995</v>
      </c>
      <c r="IE379">
        <v>23.351520000000001</v>
      </c>
      <c r="IF379" s="1">
        <v>4.0873679999999999E-4</v>
      </c>
      <c r="IG379">
        <v>0.20958679999999999</v>
      </c>
      <c r="IH379">
        <v>0.66817979999999999</v>
      </c>
      <c r="II379">
        <v>23.665690000000001</v>
      </c>
      <c r="IJ379" s="1">
        <v>3.89708E-4</v>
      </c>
      <c r="IK379">
        <v>0.19907739999999999</v>
      </c>
      <c r="IL379">
        <v>0.67100539999999997</v>
      </c>
      <c r="IM379">
        <v>24.015560000000001</v>
      </c>
      <c r="IN379" s="1">
        <v>3.7232280000000002E-4</v>
      </c>
      <c r="IO379">
        <v>0.18965940000000001</v>
      </c>
      <c r="IP379">
        <v>0.67359579999999997</v>
      </c>
      <c r="IQ379">
        <v>24.06747</v>
      </c>
      <c r="IR379" s="1">
        <v>3.5578109999999998E-4</v>
      </c>
      <c r="IS379">
        <v>0.18080370000000001</v>
      </c>
      <c r="IT379">
        <v>0.67658079999999998</v>
      </c>
      <c r="IU379">
        <v>23.924510000000001</v>
      </c>
      <c r="IV379" s="1">
        <v>3.4188730000000002E-4</v>
      </c>
      <c r="IW379">
        <v>0.1732129</v>
      </c>
      <c r="IX379">
        <v>0.67952179999999995</v>
      </c>
      <c r="IY379">
        <v>23.65006</v>
      </c>
      <c r="IZ379" s="1">
        <v>3.286397E-4</v>
      </c>
      <c r="JA379">
        <v>0.16600380000000001</v>
      </c>
      <c r="JB379">
        <v>0.68231969999999997</v>
      </c>
      <c r="JC379">
        <v>23.349740000000001</v>
      </c>
      <c r="JD379" s="1">
        <v>3.1648629999999999E-4</v>
      </c>
      <c r="JE379">
        <v>0.159415</v>
      </c>
      <c r="JF379">
        <v>0.68497330000000001</v>
      </c>
      <c r="JG379">
        <v>23.454879999999999</v>
      </c>
      <c r="JH379" s="1">
        <v>3.0532379999999998E-4</v>
      </c>
      <c r="JI379">
        <v>0.15337980000000001</v>
      </c>
      <c r="JJ379">
        <v>0.68757670000000004</v>
      </c>
      <c r="JK379">
        <v>23.868590000000001</v>
      </c>
      <c r="JL379" s="1">
        <v>2.9480279999999999E-4</v>
      </c>
      <c r="JM379">
        <v>0.14770910000000001</v>
      </c>
      <c r="JN379">
        <v>0.69014719999999996</v>
      </c>
      <c r="JO379">
        <v>24.29196</v>
      </c>
      <c r="JP379" s="1">
        <v>2.8476169999999999E-4</v>
      </c>
      <c r="JQ379">
        <v>0.14231679999999999</v>
      </c>
      <c r="JR379">
        <v>0.69262630000000003</v>
      </c>
      <c r="JS379">
        <v>24.568580000000001</v>
      </c>
      <c r="JT379" s="1">
        <v>2.7526100000000001E-4</v>
      </c>
      <c r="JU379">
        <v>0.13722090000000001</v>
      </c>
      <c r="JV379">
        <v>0.69498170000000004</v>
      </c>
      <c r="JW379">
        <v>24.616479999999999</v>
      </c>
      <c r="JX379" s="1">
        <v>2.6633929999999998E-4</v>
      </c>
      <c r="JY379">
        <v>0.13246579999999999</v>
      </c>
      <c r="JZ379">
        <v>0.69721849999999996</v>
      </c>
      <c r="KA379">
        <v>24.360949999999999</v>
      </c>
      <c r="KB379" s="1">
        <v>2.5787999999999999E-4</v>
      </c>
      <c r="KC379">
        <v>0.12797249999999999</v>
      </c>
      <c r="KD379">
        <v>0.69945400000000002</v>
      </c>
      <c r="KE379">
        <v>23.977730000000001</v>
      </c>
      <c r="KF379" s="1">
        <v>2.4970979999999998E-4</v>
      </c>
      <c r="KG379">
        <v>0.12364700000000001</v>
      </c>
      <c r="KH379">
        <v>0.70158710000000002</v>
      </c>
      <c r="KI379">
        <v>23.59731</v>
      </c>
      <c r="KJ379" s="1">
        <v>2.417772E-4</v>
      </c>
      <c r="KK379">
        <v>0.1194751</v>
      </c>
      <c r="KL379">
        <v>0.70364570000000004</v>
      </c>
      <c r="KM379">
        <v>23.657350000000001</v>
      </c>
      <c r="KN379" s="1">
        <v>2.340253E-4</v>
      </c>
      <c r="KO379">
        <v>0.1154186</v>
      </c>
      <c r="KP379">
        <v>0.70563450000000005</v>
      </c>
      <c r="KQ379">
        <v>24.077310000000001</v>
      </c>
      <c r="KR379" s="1">
        <v>2.2665089999999999E-4</v>
      </c>
      <c r="KS379">
        <v>0.1115689</v>
      </c>
      <c r="KT379">
        <v>0.70757420000000004</v>
      </c>
      <c r="KU379">
        <v>24.61505</v>
      </c>
      <c r="KV379" s="1">
        <v>2.197074E-4</v>
      </c>
      <c r="KW379">
        <v>0.10795589999999999</v>
      </c>
      <c r="KX379">
        <v>0.70952249999999994</v>
      </c>
      <c r="KY379">
        <v>25.114599999999999</v>
      </c>
      <c r="KZ379" s="1">
        <v>2.130938E-4</v>
      </c>
      <c r="LA379">
        <v>0.1045181</v>
      </c>
      <c r="LB379">
        <v>0.71146010000000004</v>
      </c>
      <c r="LC379">
        <v>25.23338</v>
      </c>
      <c r="LD379" s="1">
        <v>2.066115E-4</v>
      </c>
      <c r="LE379">
        <v>0.101161</v>
      </c>
      <c r="LF379">
        <v>0.71335210000000004</v>
      </c>
      <c r="LG379">
        <v>24.977119999999999</v>
      </c>
      <c r="LH379" s="1">
        <v>2.002967E-4</v>
      </c>
      <c r="LI379">
        <v>9.7900699999999993E-2</v>
      </c>
      <c r="LJ379">
        <v>0.71531579999999995</v>
      </c>
      <c r="LK379">
        <v>24.610700000000001</v>
      </c>
      <c r="LL379" s="1">
        <v>1.9420670000000001E-4</v>
      </c>
      <c r="LM379" s="1">
        <v>9.4757449999999993E-2</v>
      </c>
      <c r="LN379">
        <v>0.71728530000000001</v>
      </c>
      <c r="LO379">
        <v>24.269179999999999</v>
      </c>
      <c r="LP379" s="1">
        <v>1.8839200000000001E-4</v>
      </c>
      <c r="LQ379" s="1">
        <v>9.175614E-2</v>
      </c>
      <c r="LR379">
        <v>0.71926429999999997</v>
      </c>
      <c r="LS379">
        <v>24.425429999999999</v>
      </c>
      <c r="LT379" s="1">
        <v>1.8283580000000001E-4</v>
      </c>
      <c r="LU379" s="1">
        <v>8.8891369999999997E-2</v>
      </c>
      <c r="LV379">
        <v>0.71962539999999997</v>
      </c>
      <c r="LW379">
        <v>24.908329999999999</v>
      </c>
      <c r="LX379" s="1">
        <v>1.774442E-4</v>
      </c>
      <c r="LY379" s="1">
        <v>8.6235080000000006E-2</v>
      </c>
      <c r="LZ379">
        <v>0.71937739999999994</v>
      </c>
      <c r="MA379">
        <v>25.457920000000001</v>
      </c>
      <c r="MB379" s="1">
        <v>1.722498E-4</v>
      </c>
      <c r="MC379" s="1">
        <v>8.3723690000000003E-2</v>
      </c>
      <c r="MD379">
        <v>0.71911650000000005</v>
      </c>
      <c r="ME379">
        <v>26.034859999999998</v>
      </c>
      <c r="MF379" s="1">
        <v>1.672322E-4</v>
      </c>
      <c r="MG379" s="1">
        <v>8.1299040000000003E-2</v>
      </c>
      <c r="MH379">
        <v>0.71884939999999997</v>
      </c>
      <c r="MI379">
        <v>26.267530000000001</v>
      </c>
      <c r="MJ379" s="1">
        <v>1.6236549999999999E-4</v>
      </c>
      <c r="MK379" s="1">
        <v>7.8950389999999995E-2</v>
      </c>
      <c r="ML379">
        <v>0.71858840000000002</v>
      </c>
      <c r="MM379">
        <v>26.083780000000001</v>
      </c>
      <c r="MN379" s="1">
        <v>1.5769229999999999E-4</v>
      </c>
      <c r="MO379" s="1">
        <v>7.6689759999999996E-2</v>
      </c>
      <c r="MP379">
        <v>0.71834140000000002</v>
      </c>
      <c r="MQ379">
        <v>25.69333</v>
      </c>
      <c r="MR379" s="1">
        <v>1.5319199999999999E-4</v>
      </c>
      <c r="MS379" s="1">
        <v>7.4513560000000006E-2</v>
      </c>
      <c r="MT379">
        <v>0.71809069999999997</v>
      </c>
      <c r="MU379">
        <v>25.186710000000001</v>
      </c>
      <c r="MV379" s="1">
        <v>1.4885230000000001E-4</v>
      </c>
      <c r="MW379">
        <v>7.2415199999999999E-2</v>
      </c>
      <c r="MX379">
        <v>0.71782559999999995</v>
      </c>
      <c r="MY379">
        <v>24.736429999999999</v>
      </c>
      <c r="MZ379" s="1">
        <v>1.4471539999999999E-4</v>
      </c>
      <c r="NA379" s="1">
        <v>7.0416290000000006E-2</v>
      </c>
      <c r="NB379">
        <v>0.71754649999999998</v>
      </c>
      <c r="NC379">
        <v>24.639759999999999</v>
      </c>
      <c r="ND379" s="1">
        <v>1.4079000000000001E-4</v>
      </c>
      <c r="NE379" s="1">
        <v>6.8519179999999999E-2</v>
      </c>
      <c r="NF379">
        <v>0.71726129999999999</v>
      </c>
      <c r="NG379">
        <v>25.010850000000001</v>
      </c>
      <c r="NH379" s="1">
        <v>1.369741E-4</v>
      </c>
      <c r="NI379" s="1">
        <v>6.6679970000000005E-2</v>
      </c>
      <c r="NJ379">
        <v>0.71694639999999998</v>
      </c>
      <c r="NK379">
        <v>25.267430000000001</v>
      </c>
      <c r="NL379" s="1">
        <v>1.332754E-4</v>
      </c>
      <c r="NM379" s="1">
        <v>6.4896410000000002E-2</v>
      </c>
      <c r="NN379">
        <v>0.71665009999999996</v>
      </c>
      <c r="NO379">
        <v>25.169080000000001</v>
      </c>
      <c r="NP379" s="1">
        <v>1.297316E-4</v>
      </c>
      <c r="NQ379" s="1">
        <v>6.3185770000000002E-2</v>
      </c>
      <c r="NR379">
        <v>0.71632839999999998</v>
      </c>
      <c r="NS379">
        <v>24.99652</v>
      </c>
      <c r="NT379" s="1">
        <v>1.263511E-4</v>
      </c>
      <c r="NU379" s="1">
        <v>6.155791E-2</v>
      </c>
      <c r="NV379">
        <v>0.71599729999999995</v>
      </c>
      <c r="NW379">
        <v>24.786750000000001</v>
      </c>
      <c r="NX379" s="1">
        <v>1.2298149999999999E-4</v>
      </c>
      <c r="NY379">
        <v>5.99325E-2</v>
      </c>
      <c r="NZ379">
        <v>0.71565959999999995</v>
      </c>
      <c r="OA379">
        <v>24.458210000000001</v>
      </c>
      <c r="OB379" s="1">
        <v>1.1962169999999999E-4</v>
      </c>
      <c r="OC379" s="1">
        <v>5.8313110000000001E-2</v>
      </c>
      <c r="OD379">
        <v>0.71535219999999999</v>
      </c>
      <c r="OE379">
        <v>24.451699999999999</v>
      </c>
      <c r="OF379" s="1">
        <v>1.163251E-4</v>
      </c>
      <c r="OG379" s="1">
        <v>5.6723089999999997E-2</v>
      </c>
      <c r="OH379">
        <v>0.71498569999999995</v>
      </c>
      <c r="OI379">
        <v>24.860489999999999</v>
      </c>
      <c r="OJ379" s="1">
        <v>1.131326E-4</v>
      </c>
      <c r="OK379" s="1">
        <v>5.5183780000000002E-2</v>
      </c>
    </row>
    <row r="380" spans="1:401" x14ac:dyDescent="0.35">
      <c r="A380">
        <v>389</v>
      </c>
      <c r="B380" t="s">
        <v>4</v>
      </c>
      <c r="C380" t="s">
        <v>364</v>
      </c>
      <c r="D380" t="s">
        <v>383</v>
      </c>
      <c r="E380">
        <v>717.10299999999995</v>
      </c>
      <c r="F380">
        <v>1.0802609999999999</v>
      </c>
      <c r="G380">
        <v>23.666409999999999</v>
      </c>
      <c r="H380">
        <v>0</v>
      </c>
      <c r="I380">
        <v>0</v>
      </c>
      <c r="J380">
        <v>1.0835189999999999</v>
      </c>
      <c r="K380">
        <v>23.362259999999999</v>
      </c>
      <c r="L380">
        <v>0</v>
      </c>
      <c r="M380">
        <v>0</v>
      </c>
      <c r="N380">
        <v>1.0869420000000001</v>
      </c>
      <c r="O380">
        <v>23.104109999999999</v>
      </c>
      <c r="P380">
        <v>0</v>
      </c>
      <c r="Q380">
        <v>0</v>
      </c>
      <c r="R380">
        <v>1.0905180000000001</v>
      </c>
      <c r="S380">
        <v>22.885719999999999</v>
      </c>
      <c r="T380">
        <v>0</v>
      </c>
      <c r="U380">
        <v>0</v>
      </c>
      <c r="V380">
        <v>1.094074</v>
      </c>
      <c r="W380">
        <v>22.878730000000001</v>
      </c>
      <c r="X380">
        <v>0</v>
      </c>
      <c r="Y380">
        <v>0</v>
      </c>
      <c r="Z380">
        <v>1.097526</v>
      </c>
      <c r="AA380">
        <v>22.854130000000001</v>
      </c>
      <c r="AB380">
        <v>0</v>
      </c>
      <c r="AC380">
        <v>0</v>
      </c>
      <c r="AD380">
        <v>1.1006100000000001</v>
      </c>
      <c r="AE380">
        <v>22.73077</v>
      </c>
      <c r="AF380">
        <v>0</v>
      </c>
      <c r="AG380">
        <v>0</v>
      </c>
      <c r="AH380">
        <v>1.1031610000000001</v>
      </c>
      <c r="AI380">
        <v>22.59825</v>
      </c>
      <c r="AJ380">
        <v>0</v>
      </c>
      <c r="AK380">
        <v>0</v>
      </c>
      <c r="AL380">
        <v>1.105593</v>
      </c>
      <c r="AM380">
        <v>22.55068</v>
      </c>
      <c r="AN380">
        <v>0</v>
      </c>
      <c r="AO380">
        <v>0</v>
      </c>
      <c r="AP380">
        <v>1.1078399999999999</v>
      </c>
      <c r="AQ380">
        <v>22.86279</v>
      </c>
      <c r="AR380">
        <v>0</v>
      </c>
      <c r="AS380">
        <v>0</v>
      </c>
      <c r="AT380">
        <v>1.1099760000000001</v>
      </c>
      <c r="AU380">
        <v>23.444990000000001</v>
      </c>
      <c r="AV380">
        <v>0</v>
      </c>
      <c r="AW380">
        <v>0</v>
      </c>
      <c r="AX380">
        <v>1.1119669999999999</v>
      </c>
      <c r="AY380">
        <v>23.909549999999999</v>
      </c>
      <c r="AZ380">
        <v>0</v>
      </c>
      <c r="BA380">
        <v>0</v>
      </c>
      <c r="BB380">
        <v>1.113829</v>
      </c>
      <c r="BC380">
        <v>24.19012</v>
      </c>
      <c r="BD380">
        <v>0</v>
      </c>
      <c r="BE380">
        <v>0</v>
      </c>
      <c r="BF380">
        <v>1.1154839999999999</v>
      </c>
      <c r="BG380">
        <v>24.177209999999999</v>
      </c>
      <c r="BH380">
        <v>0</v>
      </c>
      <c r="BI380">
        <v>0</v>
      </c>
      <c r="BJ380">
        <v>1.1169439999999999</v>
      </c>
      <c r="BK380">
        <v>23.788340000000002</v>
      </c>
      <c r="BL380">
        <v>0</v>
      </c>
      <c r="BM380">
        <v>0</v>
      </c>
      <c r="BN380">
        <v>1.1182540000000001</v>
      </c>
      <c r="BO380">
        <v>23.240600000000001</v>
      </c>
      <c r="BP380">
        <v>0</v>
      </c>
      <c r="BQ380">
        <v>0</v>
      </c>
      <c r="BR380">
        <v>1.1194299999999999</v>
      </c>
      <c r="BS380">
        <v>22.716830000000002</v>
      </c>
      <c r="BT380" s="1">
        <v>7.4728389999999995E-36</v>
      </c>
      <c r="BU380" s="1">
        <v>3.1722429999999997E-33</v>
      </c>
      <c r="BV380">
        <v>1.120255</v>
      </c>
      <c r="BW380">
        <v>22.54992</v>
      </c>
      <c r="BX380" s="1">
        <v>6.9816290000000005E-26</v>
      </c>
      <c r="BY380" s="1">
        <v>3.145532E-23</v>
      </c>
      <c r="BZ380">
        <v>1.1208260000000001</v>
      </c>
      <c r="CA380">
        <v>22.76247</v>
      </c>
      <c r="CB380" s="1">
        <v>6.864391E-18</v>
      </c>
      <c r="CC380" s="1">
        <v>2.9114349999999999E-15</v>
      </c>
      <c r="CD380">
        <v>1.121116</v>
      </c>
      <c r="CE380">
        <v>23.04533</v>
      </c>
      <c r="CF380" s="1">
        <v>3.039129E-12</v>
      </c>
      <c r="CG380" s="1">
        <v>1.489228E-9</v>
      </c>
      <c r="CH380">
        <v>1.121302</v>
      </c>
      <c r="CI380">
        <v>23.377009999999999</v>
      </c>
      <c r="CJ380" s="1">
        <v>1.3237979999999999E-8</v>
      </c>
      <c r="CK380" s="1">
        <v>6.9198299999999998E-6</v>
      </c>
      <c r="CL380">
        <v>1.121454</v>
      </c>
      <c r="CM380">
        <v>23.396470000000001</v>
      </c>
      <c r="CN380" s="1">
        <v>6.9351389999999999E-6</v>
      </c>
      <c r="CO380" s="1">
        <v>3.7948840000000001E-3</v>
      </c>
      <c r="CP380">
        <v>1.121594</v>
      </c>
      <c r="CQ380">
        <v>23.12096</v>
      </c>
      <c r="CR380" s="1">
        <v>8.369769E-4</v>
      </c>
      <c r="CS380">
        <v>0.47492980000000001</v>
      </c>
      <c r="CT380">
        <v>1.1217870000000001</v>
      </c>
      <c r="CU380">
        <v>22.676259999999999</v>
      </c>
      <c r="CV380" s="1">
        <v>3.2466179999999997E-2</v>
      </c>
      <c r="CW380">
        <v>18.999490000000002</v>
      </c>
      <c r="CX380">
        <v>1.1220380000000001</v>
      </c>
      <c r="CY380">
        <v>22.37293</v>
      </c>
      <c r="CZ380">
        <v>0.49690230000000002</v>
      </c>
      <c r="DA380">
        <v>298.77260000000001</v>
      </c>
      <c r="DB380">
        <v>1.122212</v>
      </c>
      <c r="DC380">
        <v>22.616129999999998</v>
      </c>
      <c r="DD380">
        <v>3.4657049999999998</v>
      </c>
      <c r="DE380">
        <v>2134.7020000000002</v>
      </c>
      <c r="DF380">
        <v>1.1222719999999999</v>
      </c>
      <c r="DG380">
        <v>23.145199999999999</v>
      </c>
      <c r="DH380">
        <v>12.300179999999999</v>
      </c>
      <c r="DI380">
        <v>7742.3689999999997</v>
      </c>
      <c r="DJ380">
        <v>1.122312</v>
      </c>
      <c r="DK380">
        <v>23.745159999999998</v>
      </c>
      <c r="DL380">
        <v>24.26322</v>
      </c>
      <c r="DM380">
        <v>15571.77</v>
      </c>
      <c r="DN380">
        <v>1.122352</v>
      </c>
      <c r="DO380">
        <v>24.20618</v>
      </c>
      <c r="DP380">
        <v>28.592569999999998</v>
      </c>
      <c r="DQ380">
        <v>18671.939999999999</v>
      </c>
      <c r="DR380">
        <v>1.1226389999999999</v>
      </c>
      <c r="DS380">
        <v>24.133900000000001</v>
      </c>
      <c r="DT380">
        <v>21.673310000000001</v>
      </c>
      <c r="DU380">
        <v>14359.23</v>
      </c>
      <c r="DV380">
        <v>1.1238939999999999</v>
      </c>
      <c r="DW380">
        <v>23.69707</v>
      </c>
      <c r="DX380">
        <v>10.95825</v>
      </c>
      <c r="DY380">
        <v>7364.7669999999998</v>
      </c>
      <c r="DZ380">
        <v>1.125437</v>
      </c>
      <c r="EA380">
        <v>23.151039999999998</v>
      </c>
      <c r="EB380">
        <v>3.791029</v>
      </c>
      <c r="EC380">
        <v>2578.6170000000002</v>
      </c>
      <c r="ED380">
        <v>1.1271640000000001</v>
      </c>
      <c r="EE380">
        <v>22.7469</v>
      </c>
      <c r="EF380">
        <v>0.95113809999999999</v>
      </c>
      <c r="EG380">
        <v>653.23649999999998</v>
      </c>
      <c r="EH380">
        <v>1.129154</v>
      </c>
      <c r="EI380">
        <v>22.791170000000001</v>
      </c>
      <c r="EJ380">
        <v>0.18566630000000001</v>
      </c>
      <c r="EK380">
        <v>128.20939999999999</v>
      </c>
      <c r="EL380">
        <v>1.131248</v>
      </c>
      <c r="EM380">
        <v>23.315090000000001</v>
      </c>
      <c r="EN380" s="1">
        <v>3.2795230000000002E-2</v>
      </c>
      <c r="EO380">
        <v>22.54513</v>
      </c>
      <c r="EP380">
        <v>1.133588</v>
      </c>
      <c r="EQ380">
        <v>24.066330000000001</v>
      </c>
      <c r="ER380" s="1">
        <v>8.3617269999999994E-3</v>
      </c>
      <c r="ES380">
        <v>5.5653629999999996</v>
      </c>
      <c r="ET380">
        <v>1.1360479999999999</v>
      </c>
      <c r="EU380">
        <v>24.660920000000001</v>
      </c>
      <c r="EV380" s="1">
        <v>4.6046769999999997E-3</v>
      </c>
      <c r="EW380">
        <v>2.9773170000000002</v>
      </c>
      <c r="EX380">
        <v>1.138536</v>
      </c>
      <c r="EY380">
        <v>24.72081</v>
      </c>
      <c r="EZ380" s="1">
        <v>3.580532E-3</v>
      </c>
      <c r="FA380">
        <v>2.2919939999999999</v>
      </c>
      <c r="FB380">
        <v>1.141146</v>
      </c>
      <c r="FC380">
        <v>24.38644</v>
      </c>
      <c r="FD380" s="1">
        <v>3.0000819999999998E-3</v>
      </c>
      <c r="FE380">
        <v>1.911114</v>
      </c>
      <c r="FF380">
        <v>1.1437850000000001</v>
      </c>
      <c r="FG380">
        <v>23.85201</v>
      </c>
      <c r="FH380" s="1">
        <v>2.5453759999999998E-3</v>
      </c>
      <c r="FI380">
        <v>1.6147180000000001</v>
      </c>
      <c r="FJ380">
        <v>1.146506</v>
      </c>
      <c r="FK380">
        <v>23.37463</v>
      </c>
      <c r="FL380" s="1">
        <v>2.1782310000000001E-3</v>
      </c>
      <c r="FM380">
        <v>1.3760300000000001</v>
      </c>
      <c r="FN380">
        <v>1.1492869999999999</v>
      </c>
      <c r="FO380">
        <v>23.35782</v>
      </c>
      <c r="FP380" s="1">
        <v>1.875081E-3</v>
      </c>
      <c r="FQ380">
        <v>1.1796359999999999</v>
      </c>
      <c r="FR380">
        <v>1.152102</v>
      </c>
      <c r="FS380">
        <v>23.647089999999999</v>
      </c>
      <c r="FT380" s="1">
        <v>1.6264420000000001E-3</v>
      </c>
      <c r="FU380">
        <v>1.018794</v>
      </c>
      <c r="FV380">
        <v>1.1548229999999999</v>
      </c>
      <c r="FW380">
        <v>23.941939999999999</v>
      </c>
      <c r="FX380" s="1">
        <v>1.42282E-3</v>
      </c>
      <c r="FY380">
        <v>0.88757459999999999</v>
      </c>
      <c r="FZ380">
        <v>1.1574340000000001</v>
      </c>
      <c r="GA380">
        <v>24.103529999999999</v>
      </c>
      <c r="GB380" s="1">
        <v>1.253941E-3</v>
      </c>
      <c r="GC380">
        <v>0.77908880000000003</v>
      </c>
      <c r="GD380">
        <v>1.1622209999999999</v>
      </c>
      <c r="GE380">
        <v>24.038519999999998</v>
      </c>
      <c r="GF380" s="1">
        <v>1.1128830000000001E-3</v>
      </c>
      <c r="GG380">
        <v>0.68708469999999999</v>
      </c>
      <c r="GH380">
        <v>1.1678269999999999</v>
      </c>
      <c r="GI380">
        <v>23.895810000000001</v>
      </c>
      <c r="GJ380" s="1">
        <v>9.937263E-4</v>
      </c>
      <c r="GK380">
        <v>0.60917840000000001</v>
      </c>
      <c r="GL380">
        <v>1.173435</v>
      </c>
      <c r="GM380">
        <v>23.691420000000001</v>
      </c>
      <c r="GN380" s="1">
        <v>8.9329039999999995E-4</v>
      </c>
      <c r="GO380">
        <v>0.54368130000000003</v>
      </c>
      <c r="GP380">
        <v>1.1791229999999999</v>
      </c>
      <c r="GQ380">
        <v>23.43852</v>
      </c>
      <c r="GR380" s="1">
        <v>8.0880839999999997E-4</v>
      </c>
      <c r="GS380">
        <v>0.48870419999999998</v>
      </c>
      <c r="GT380">
        <v>1.1848730000000001</v>
      </c>
      <c r="GU380">
        <v>23.157830000000001</v>
      </c>
      <c r="GV380" s="1">
        <v>7.3765039999999999E-4</v>
      </c>
      <c r="GW380">
        <v>0.44246190000000002</v>
      </c>
      <c r="GX380">
        <v>1.1907760000000001</v>
      </c>
      <c r="GY380">
        <v>23.275549999999999</v>
      </c>
      <c r="GZ380" s="1">
        <v>6.7722840000000002E-4</v>
      </c>
      <c r="HA380">
        <v>0.40320080000000003</v>
      </c>
      <c r="HB380">
        <v>1.196804</v>
      </c>
      <c r="HC380">
        <v>23.81325</v>
      </c>
      <c r="HD380" s="1">
        <v>6.2550949999999996E-4</v>
      </c>
      <c r="HE380">
        <v>0.36963309999999999</v>
      </c>
      <c r="HF380">
        <v>1.203012</v>
      </c>
      <c r="HG380">
        <v>24.414349999999999</v>
      </c>
      <c r="HH380" s="1">
        <v>5.8101400000000003E-4</v>
      </c>
      <c r="HI380">
        <v>0.34071170000000001</v>
      </c>
      <c r="HJ380">
        <v>1.2092879999999999</v>
      </c>
      <c r="HK380">
        <v>24.533460000000002</v>
      </c>
      <c r="HL380" s="1">
        <v>5.4264099999999996E-4</v>
      </c>
      <c r="HM380">
        <v>0.31576779999999999</v>
      </c>
      <c r="HN380">
        <v>1.215463</v>
      </c>
      <c r="HO380">
        <v>24.225079999999998</v>
      </c>
      <c r="HP380" s="1">
        <v>5.0937300000000003E-4</v>
      </c>
      <c r="HQ380">
        <v>0.29414709999999999</v>
      </c>
      <c r="HR380">
        <v>1.2220279999999999</v>
      </c>
      <c r="HS380">
        <v>23.818549999999998</v>
      </c>
      <c r="HT380" s="1">
        <v>4.798704E-4</v>
      </c>
      <c r="HU380">
        <v>0.27545389999999997</v>
      </c>
      <c r="HV380">
        <v>1.228918</v>
      </c>
      <c r="HW380">
        <v>23.408899999999999</v>
      </c>
      <c r="HX380" s="1">
        <v>4.5376880000000001E-4</v>
      </c>
      <c r="HY380">
        <v>0.26003320000000002</v>
      </c>
      <c r="HZ380">
        <v>1.2356799999999999</v>
      </c>
      <c r="IA380">
        <v>23.244450000000001</v>
      </c>
      <c r="IB380" s="1">
        <v>4.3061750000000001E-4</v>
      </c>
      <c r="IC380">
        <v>0.2464045</v>
      </c>
      <c r="ID380">
        <v>1.2430190000000001</v>
      </c>
      <c r="IE380">
        <v>23.356539999999999</v>
      </c>
      <c r="IF380" s="1">
        <v>4.0971809999999998E-4</v>
      </c>
      <c r="IG380">
        <v>0.23402419999999999</v>
      </c>
      <c r="IH380">
        <v>1.246189</v>
      </c>
      <c r="II380">
        <v>23.661049999999999</v>
      </c>
      <c r="IJ380" s="1">
        <v>3.905693E-4</v>
      </c>
      <c r="IK380">
        <v>0.22297939999999999</v>
      </c>
      <c r="IL380">
        <v>1.246556</v>
      </c>
      <c r="IM380">
        <v>24.008330000000001</v>
      </c>
      <c r="IN380" s="1">
        <v>3.7311110000000001E-4</v>
      </c>
      <c r="IO380">
        <v>0.2131141</v>
      </c>
      <c r="IP380">
        <v>1.246211</v>
      </c>
      <c r="IQ380">
        <v>24.054670000000002</v>
      </c>
      <c r="IR380" s="1">
        <v>3.565466E-4</v>
      </c>
      <c r="IS380">
        <v>0.20386280000000001</v>
      </c>
      <c r="IT380">
        <v>1.2465630000000001</v>
      </c>
      <c r="IU380">
        <v>23.921500000000002</v>
      </c>
      <c r="IV380" s="1">
        <v>3.4252879999999999E-4</v>
      </c>
      <c r="IW380">
        <v>0.19591639999999999</v>
      </c>
      <c r="IX380">
        <v>1.2473590000000001</v>
      </c>
      <c r="IY380">
        <v>23.656110000000002</v>
      </c>
      <c r="IZ380" s="1">
        <v>3.292479E-4</v>
      </c>
      <c r="JA380">
        <v>0.1883494</v>
      </c>
      <c r="JB380">
        <v>1.248013</v>
      </c>
      <c r="JC380">
        <v>23.36317</v>
      </c>
      <c r="JD380" s="1">
        <v>3.1704310000000001E-4</v>
      </c>
      <c r="JE380">
        <v>0.1813941</v>
      </c>
      <c r="JF380">
        <v>1.2485809999999999</v>
      </c>
      <c r="JG380">
        <v>23.469249999999999</v>
      </c>
      <c r="JH380" s="1">
        <v>3.058348E-4</v>
      </c>
      <c r="JI380">
        <v>0.17500979999999999</v>
      </c>
      <c r="JJ380">
        <v>1.2491890000000001</v>
      </c>
      <c r="JK380">
        <v>23.871320000000001</v>
      </c>
      <c r="JL380" s="1">
        <v>2.952888E-4</v>
      </c>
      <c r="JM380">
        <v>0.16900409999999999</v>
      </c>
      <c r="JN380">
        <v>1.2498130000000001</v>
      </c>
      <c r="JO380">
        <v>24.29157</v>
      </c>
      <c r="JP380" s="1">
        <v>2.852256E-4</v>
      </c>
      <c r="JQ380">
        <v>0.16326779999999999</v>
      </c>
      <c r="JR380">
        <v>1.250542</v>
      </c>
      <c r="JS380">
        <v>24.564039999999999</v>
      </c>
      <c r="JT380" s="1">
        <v>2.7569919999999998E-4</v>
      </c>
      <c r="JU380">
        <v>0.15781229999999999</v>
      </c>
      <c r="JV380">
        <v>1.2511030000000001</v>
      </c>
      <c r="JW380">
        <v>24.613379999999999</v>
      </c>
      <c r="JX380" s="1">
        <v>2.6674389999999999E-4</v>
      </c>
      <c r="JY380">
        <v>0.15270149999999999</v>
      </c>
      <c r="JZ380">
        <v>1.2516670000000001</v>
      </c>
      <c r="KA380">
        <v>24.36769</v>
      </c>
      <c r="KB380" s="1">
        <v>2.5826860000000002E-4</v>
      </c>
      <c r="KC380">
        <v>0.14786170000000001</v>
      </c>
      <c r="KD380">
        <v>1.2522329999999999</v>
      </c>
      <c r="KE380">
        <v>23.99098</v>
      </c>
      <c r="KF380" s="1">
        <v>2.5008339999999998E-4</v>
      </c>
      <c r="KG380">
        <v>0.14319019999999999</v>
      </c>
      <c r="KH380">
        <v>1.2526679999999999</v>
      </c>
      <c r="KI380">
        <v>23.614529999999998</v>
      </c>
      <c r="KJ380" s="1">
        <v>2.4213960000000001E-4</v>
      </c>
      <c r="KK380">
        <v>0.1386657</v>
      </c>
      <c r="KL380">
        <v>1.253085</v>
      </c>
      <c r="KM380">
        <v>23.675930000000001</v>
      </c>
      <c r="KN380" s="1">
        <v>2.343786E-4</v>
      </c>
      <c r="KO380">
        <v>0.13425019999999999</v>
      </c>
      <c r="KP380">
        <v>1.25336</v>
      </c>
      <c r="KQ380">
        <v>24.084849999999999</v>
      </c>
      <c r="KR380" s="1">
        <v>2.269835E-4</v>
      </c>
      <c r="KS380">
        <v>0.1300412</v>
      </c>
      <c r="KT380">
        <v>1.2535559999999999</v>
      </c>
      <c r="KU380">
        <v>24.618659999999998</v>
      </c>
      <c r="KV380" s="1">
        <v>2.2001750000000001E-4</v>
      </c>
      <c r="KW380">
        <v>0.12608820000000001</v>
      </c>
      <c r="KX380">
        <v>1.253757</v>
      </c>
      <c r="KY380">
        <v>25.11382</v>
      </c>
      <c r="KZ380" s="1">
        <v>2.1339699999999999E-4</v>
      </c>
      <c r="LA380">
        <v>0.12233339999999999</v>
      </c>
      <c r="LB380">
        <v>1.2538739999999999</v>
      </c>
      <c r="LC380">
        <v>25.229310000000002</v>
      </c>
      <c r="LD380" s="1">
        <v>2.0690730000000001E-4</v>
      </c>
      <c r="LE380">
        <v>0.1186601</v>
      </c>
      <c r="LF380">
        <v>1.253989</v>
      </c>
      <c r="LG380">
        <v>24.98414</v>
      </c>
      <c r="LH380" s="1">
        <v>2.005811E-4</v>
      </c>
      <c r="LI380">
        <v>0.115076</v>
      </c>
      <c r="LJ380">
        <v>1.254043</v>
      </c>
      <c r="LK380">
        <v>24.622499999999999</v>
      </c>
      <c r="LL380" s="1">
        <v>1.9448020000000001E-4</v>
      </c>
      <c r="LM380">
        <v>0.11162229999999999</v>
      </c>
      <c r="LN380">
        <v>1.2541370000000001</v>
      </c>
      <c r="LO380">
        <v>24.28979</v>
      </c>
      <c r="LP380" s="1">
        <v>1.886538E-4</v>
      </c>
      <c r="LQ380">
        <v>0.1083192</v>
      </c>
      <c r="LR380">
        <v>1.2542949999999999</v>
      </c>
      <c r="LS380">
        <v>24.447800000000001</v>
      </c>
      <c r="LT380" s="1">
        <v>1.8308819999999999E-4</v>
      </c>
      <c r="LU380">
        <v>0.10515969999999999</v>
      </c>
      <c r="LV380">
        <v>1.2544690000000001</v>
      </c>
      <c r="LW380">
        <v>24.92381</v>
      </c>
      <c r="LX380" s="1">
        <v>1.7767520000000001E-4</v>
      </c>
      <c r="LY380">
        <v>0.10208490000000001</v>
      </c>
      <c r="LZ380">
        <v>1.2547200000000001</v>
      </c>
      <c r="MA380">
        <v>25.46715</v>
      </c>
      <c r="MB380" s="1">
        <v>1.7247430000000001E-4</v>
      </c>
      <c r="MC380" s="1">
        <v>9.9124779999999996E-2</v>
      </c>
      <c r="MD380">
        <v>1.254929</v>
      </c>
      <c r="ME380">
        <v>26.034849999999999</v>
      </c>
      <c r="MF380" s="1">
        <v>1.6744930000000001E-4</v>
      </c>
      <c r="MG380" s="1">
        <v>9.6263959999999996E-2</v>
      </c>
      <c r="MH380">
        <v>1.2550809999999999</v>
      </c>
      <c r="MI380">
        <v>26.26136</v>
      </c>
      <c r="MJ380" s="1">
        <v>1.625749E-4</v>
      </c>
      <c r="MK380" s="1">
        <v>9.3494129999999995E-2</v>
      </c>
      <c r="ML380">
        <v>1.255258</v>
      </c>
      <c r="MM380">
        <v>26.09459</v>
      </c>
      <c r="MN380" s="1">
        <v>1.5789060000000001E-4</v>
      </c>
      <c r="MO380" s="1">
        <v>9.0823639999999997E-2</v>
      </c>
      <c r="MP380">
        <v>1.2554350000000001</v>
      </c>
      <c r="MQ380">
        <v>25.70843</v>
      </c>
      <c r="MR380" s="1">
        <v>1.5338529999999999E-4</v>
      </c>
      <c r="MS380" s="1">
        <v>8.8256810000000005E-2</v>
      </c>
      <c r="MT380">
        <v>1.255579</v>
      </c>
      <c r="MU380">
        <v>25.209949999999999</v>
      </c>
      <c r="MV380" s="1">
        <v>1.4903710000000001E-4</v>
      </c>
      <c r="MW380" s="1">
        <v>8.5779110000000006E-2</v>
      </c>
      <c r="MX380">
        <v>1.255733</v>
      </c>
      <c r="MY380">
        <v>24.76097</v>
      </c>
      <c r="MZ380" s="1">
        <v>1.4489090000000001E-4</v>
      </c>
      <c r="NA380" s="1">
        <v>8.3417379999999999E-2</v>
      </c>
      <c r="NB380">
        <v>1.255857</v>
      </c>
      <c r="NC380">
        <v>24.660360000000001</v>
      </c>
      <c r="ND380" s="1">
        <v>1.4095770000000001E-4</v>
      </c>
      <c r="NE380" s="1">
        <v>8.1175750000000005E-2</v>
      </c>
      <c r="NF380">
        <v>1.2559020000000001</v>
      </c>
      <c r="NG380">
        <v>25.018260000000001</v>
      </c>
      <c r="NH380" s="1">
        <v>1.3713819999999999E-4</v>
      </c>
      <c r="NI380" s="1">
        <v>7.9005590000000001E-2</v>
      </c>
      <c r="NJ380">
        <v>1.2559640000000001</v>
      </c>
      <c r="NK380">
        <v>25.268380000000001</v>
      </c>
      <c r="NL380" s="1">
        <v>1.3343409999999999E-4</v>
      </c>
      <c r="NM380" s="1">
        <v>7.6900360000000001E-2</v>
      </c>
      <c r="NN380">
        <v>1.256003</v>
      </c>
      <c r="NO380">
        <v>25.172730000000001</v>
      </c>
      <c r="NP380" s="1">
        <v>1.2988069999999999E-4</v>
      </c>
      <c r="NQ380">
        <v>7.4877899999999997E-2</v>
      </c>
      <c r="NR380">
        <v>1.256033</v>
      </c>
      <c r="NS380">
        <v>25.00019</v>
      </c>
      <c r="NT380" s="1">
        <v>1.2649760000000001E-4</v>
      </c>
      <c r="NU380" s="1">
        <v>7.2957240000000007E-2</v>
      </c>
      <c r="NV380">
        <v>1.256065</v>
      </c>
      <c r="NW380">
        <v>24.793810000000001</v>
      </c>
      <c r="NX380" s="1">
        <v>1.2312750000000001E-4</v>
      </c>
      <c r="NY380" s="1">
        <v>7.1041019999999996E-2</v>
      </c>
      <c r="NZ380">
        <v>1.256068</v>
      </c>
      <c r="OA380">
        <v>24.47514</v>
      </c>
      <c r="OB380" s="1">
        <v>1.197661E-4</v>
      </c>
      <c r="OC380">
        <v>6.9130399999999995E-2</v>
      </c>
      <c r="OD380">
        <v>1.2560899999999999</v>
      </c>
      <c r="OE380">
        <v>24.47439</v>
      </c>
      <c r="OF380" s="1">
        <v>1.164682E-4</v>
      </c>
      <c r="OG380" s="1">
        <v>6.7255880000000004E-2</v>
      </c>
      <c r="OH380">
        <v>1.2560579999999999</v>
      </c>
      <c r="OI380">
        <v>24.87189</v>
      </c>
      <c r="OJ380" s="1">
        <v>1.132688E-4</v>
      </c>
      <c r="OK380" s="1">
        <v>6.5435259999999995E-2</v>
      </c>
    </row>
    <row r="381" spans="1:401" x14ac:dyDescent="0.35">
      <c r="A381">
        <v>390</v>
      </c>
      <c r="B381" t="s">
        <v>4</v>
      </c>
      <c r="C381" t="s">
        <v>364</v>
      </c>
      <c r="D381" t="s">
        <v>384</v>
      </c>
      <c r="E381">
        <v>467.37419999999997</v>
      </c>
      <c r="F381">
        <v>0.77465569999999995</v>
      </c>
      <c r="G381">
        <v>23.681180000000001</v>
      </c>
      <c r="H381">
        <v>0</v>
      </c>
      <c r="I381">
        <v>0</v>
      </c>
      <c r="J381">
        <v>0.77625370000000005</v>
      </c>
      <c r="K381">
        <v>23.375589999999999</v>
      </c>
      <c r="L381">
        <v>0</v>
      </c>
      <c r="M381">
        <v>0</v>
      </c>
      <c r="N381">
        <v>0.7779857</v>
      </c>
      <c r="O381">
        <v>23.109559999999998</v>
      </c>
      <c r="P381">
        <v>0</v>
      </c>
      <c r="Q381">
        <v>0</v>
      </c>
      <c r="R381">
        <v>0.77985159999999998</v>
      </c>
      <c r="S381">
        <v>22.887029999999999</v>
      </c>
      <c r="T381">
        <v>0</v>
      </c>
      <c r="U381">
        <v>0</v>
      </c>
      <c r="V381">
        <v>0.78179980000000004</v>
      </c>
      <c r="W381">
        <v>22.881530000000001</v>
      </c>
      <c r="X381">
        <v>0</v>
      </c>
      <c r="Y381">
        <v>0</v>
      </c>
      <c r="Z381">
        <v>0.78370850000000003</v>
      </c>
      <c r="AA381">
        <v>22.851510000000001</v>
      </c>
      <c r="AB381">
        <v>0</v>
      </c>
      <c r="AC381">
        <v>0</v>
      </c>
      <c r="AD381">
        <v>0.78535900000000003</v>
      </c>
      <c r="AE381">
        <v>22.740860000000001</v>
      </c>
      <c r="AF381">
        <v>0</v>
      </c>
      <c r="AG381">
        <v>0</v>
      </c>
      <c r="AH381">
        <v>0.78675439999999996</v>
      </c>
      <c r="AI381">
        <v>22.610320000000002</v>
      </c>
      <c r="AJ381">
        <v>0</v>
      </c>
      <c r="AK381">
        <v>0</v>
      </c>
      <c r="AL381">
        <v>0.78807459999999996</v>
      </c>
      <c r="AM381">
        <v>22.56681</v>
      </c>
      <c r="AN381">
        <v>0</v>
      </c>
      <c r="AO381">
        <v>0</v>
      </c>
      <c r="AP381">
        <v>0.78933169999999997</v>
      </c>
      <c r="AQ381">
        <v>22.887139999999999</v>
      </c>
      <c r="AR381">
        <v>0</v>
      </c>
      <c r="AS381">
        <v>0</v>
      </c>
      <c r="AT381">
        <v>0.79054000000000002</v>
      </c>
      <c r="AU381">
        <v>23.471150000000002</v>
      </c>
      <c r="AV381">
        <v>0</v>
      </c>
      <c r="AW381">
        <v>0</v>
      </c>
      <c r="AX381">
        <v>0.79167770000000004</v>
      </c>
      <c r="AY381">
        <v>23.928850000000001</v>
      </c>
      <c r="AZ381">
        <v>0</v>
      </c>
      <c r="BA381">
        <v>0</v>
      </c>
      <c r="BB381">
        <v>0.79276639999999998</v>
      </c>
      <c r="BC381">
        <v>24.207380000000001</v>
      </c>
      <c r="BD381">
        <v>0</v>
      </c>
      <c r="BE381">
        <v>0</v>
      </c>
      <c r="BF381">
        <v>0.79375309999999999</v>
      </c>
      <c r="BG381">
        <v>24.192139999999998</v>
      </c>
      <c r="BH381">
        <v>0</v>
      </c>
      <c r="BI381">
        <v>0</v>
      </c>
      <c r="BJ381">
        <v>0.79464670000000004</v>
      </c>
      <c r="BK381">
        <v>23.811309999999999</v>
      </c>
      <c r="BL381">
        <v>0</v>
      </c>
      <c r="BM381">
        <v>0</v>
      </c>
      <c r="BN381">
        <v>0.79545509999999997</v>
      </c>
      <c r="BO381">
        <v>23.271519999999999</v>
      </c>
      <c r="BP381">
        <v>0</v>
      </c>
      <c r="BQ381">
        <v>0</v>
      </c>
      <c r="BR381">
        <v>0.79614790000000002</v>
      </c>
      <c r="BS381">
        <v>22.748740000000002</v>
      </c>
      <c r="BT381" s="1">
        <v>1.6468450000000001E-36</v>
      </c>
      <c r="BU381" s="1">
        <v>6.5708899999999997E-34</v>
      </c>
      <c r="BV381">
        <v>0.79666550000000003</v>
      </c>
      <c r="BW381">
        <v>22.589659999999999</v>
      </c>
      <c r="BX381" s="1">
        <v>3.1885789999999999E-26</v>
      </c>
      <c r="BY381" s="1">
        <v>1.190842E-23</v>
      </c>
      <c r="BZ381">
        <v>0.79695800000000006</v>
      </c>
      <c r="CA381">
        <v>22.79288</v>
      </c>
      <c r="CB381" s="1">
        <v>2.6107500000000001E-18</v>
      </c>
      <c r="CC381" s="1">
        <v>9.50778E-16</v>
      </c>
      <c r="CD381">
        <v>0.7973962</v>
      </c>
      <c r="CE381">
        <v>23.06119</v>
      </c>
      <c r="CF381" s="1">
        <v>1.693598E-12</v>
      </c>
      <c r="CG381" s="1">
        <v>6.5858360000000003E-10</v>
      </c>
      <c r="CH381">
        <v>0.79823370000000005</v>
      </c>
      <c r="CI381">
        <v>23.40016</v>
      </c>
      <c r="CJ381" s="1">
        <v>8.4913860000000004E-9</v>
      </c>
      <c r="CK381" s="1">
        <v>3.4075369999999999E-6</v>
      </c>
      <c r="CL381">
        <v>0.79921189999999998</v>
      </c>
      <c r="CM381">
        <v>23.406040000000001</v>
      </c>
      <c r="CN381" s="1">
        <v>4.8829570000000004E-6</v>
      </c>
      <c r="CO381" s="1">
        <v>2.003608E-3</v>
      </c>
      <c r="CP381">
        <v>0.80025800000000002</v>
      </c>
      <c r="CQ381">
        <v>23.14002</v>
      </c>
      <c r="CR381" s="1">
        <v>6.3413E-4</v>
      </c>
      <c r="CS381">
        <v>0.26468029999999998</v>
      </c>
      <c r="CT381">
        <v>0.80152140000000005</v>
      </c>
      <c r="CU381">
        <v>22.700330000000001</v>
      </c>
      <c r="CV381" s="1">
        <v>2.6161469999999999E-2</v>
      </c>
      <c r="CW381">
        <v>11.07389</v>
      </c>
      <c r="CX381">
        <v>0.80284619999999995</v>
      </c>
      <c r="CY381">
        <v>22.395969999999998</v>
      </c>
      <c r="CZ381">
        <v>0.42252600000000001</v>
      </c>
      <c r="DA381">
        <v>180.99860000000001</v>
      </c>
      <c r="DB381">
        <v>0.804288</v>
      </c>
      <c r="DC381">
        <v>22.651029999999999</v>
      </c>
      <c r="DD381">
        <v>3.0913520000000001</v>
      </c>
      <c r="DE381">
        <v>1337.6949999999999</v>
      </c>
      <c r="DF381">
        <v>0.80586610000000003</v>
      </c>
      <c r="DG381">
        <v>23.174029999999998</v>
      </c>
      <c r="DH381">
        <v>11.453609999999999</v>
      </c>
      <c r="DI381">
        <v>4998.2860000000001</v>
      </c>
      <c r="DJ381">
        <v>0.80755529999999998</v>
      </c>
      <c r="DK381">
        <v>23.771809999999999</v>
      </c>
      <c r="DL381">
        <v>23.48658</v>
      </c>
      <c r="DM381">
        <v>10318.82</v>
      </c>
      <c r="DN381">
        <v>0.80952380000000002</v>
      </c>
      <c r="DO381">
        <v>24.23019</v>
      </c>
      <c r="DP381">
        <v>28.667670000000001</v>
      </c>
      <c r="DQ381">
        <v>12656.66</v>
      </c>
      <c r="DR381">
        <v>0.81184210000000001</v>
      </c>
      <c r="DS381">
        <v>24.14425</v>
      </c>
      <c r="DT381">
        <v>22.40644</v>
      </c>
      <c r="DU381">
        <v>9917.1149999999998</v>
      </c>
      <c r="DV381">
        <v>0.81436070000000005</v>
      </c>
      <c r="DW381">
        <v>23.720230000000001</v>
      </c>
      <c r="DX381">
        <v>11.685460000000001</v>
      </c>
      <c r="DY381">
        <v>5182.0479999999998</v>
      </c>
      <c r="DZ381">
        <v>0.81717099999999998</v>
      </c>
      <c r="EA381">
        <v>23.174289999999999</v>
      </c>
      <c r="EB381">
        <v>4.1554779999999996</v>
      </c>
      <c r="EC381">
        <v>1842.7729999999999</v>
      </c>
      <c r="ED381">
        <v>0.82029010000000002</v>
      </c>
      <c r="EE381">
        <v>22.769639999999999</v>
      </c>
      <c r="EF381">
        <v>1.06741</v>
      </c>
      <c r="EG381">
        <v>472.3843</v>
      </c>
      <c r="EH381">
        <v>0.82371499999999997</v>
      </c>
      <c r="EI381">
        <v>22.817350000000001</v>
      </c>
      <c r="EJ381">
        <v>0.21176900000000001</v>
      </c>
      <c r="EK381">
        <v>93.231620000000007</v>
      </c>
      <c r="EL381">
        <v>0.82730309999999996</v>
      </c>
      <c r="EM381">
        <v>23.332879999999999</v>
      </c>
      <c r="EN381" s="1">
        <v>3.7333480000000002E-2</v>
      </c>
      <c r="EO381">
        <v>16.253139999999998</v>
      </c>
      <c r="EP381">
        <v>0.83118709999999996</v>
      </c>
      <c r="EQ381">
        <v>24.07705</v>
      </c>
      <c r="ER381" s="1">
        <v>9.0202979999999995E-3</v>
      </c>
      <c r="ES381">
        <v>3.8204850000000001</v>
      </c>
      <c r="ET381">
        <v>0.83518959999999998</v>
      </c>
      <c r="EU381">
        <v>24.670760000000001</v>
      </c>
      <c r="EV381" s="1">
        <v>4.7293650000000001E-3</v>
      </c>
      <c r="EW381">
        <v>1.9478869999999999</v>
      </c>
      <c r="EX381">
        <v>0.83938449999999998</v>
      </c>
      <c r="EY381">
        <v>24.727080000000001</v>
      </c>
      <c r="EZ381" s="1">
        <v>3.6317879999999999E-3</v>
      </c>
      <c r="FA381">
        <v>1.470683</v>
      </c>
      <c r="FB381">
        <v>0.84362000000000004</v>
      </c>
      <c r="FC381">
        <v>24.402290000000001</v>
      </c>
      <c r="FD381" s="1">
        <v>3.0360180000000001E-3</v>
      </c>
      <c r="FE381">
        <v>1.212021</v>
      </c>
      <c r="FF381">
        <v>0.8480491</v>
      </c>
      <c r="FG381">
        <v>23.87369</v>
      </c>
      <c r="FH381" s="1">
        <v>2.5742709999999999E-3</v>
      </c>
      <c r="FI381">
        <v>1.013002</v>
      </c>
      <c r="FJ381">
        <v>0.85259260000000003</v>
      </c>
      <c r="FK381">
        <v>23.396540000000002</v>
      </c>
      <c r="FL381" s="1">
        <v>2.2015419999999999E-3</v>
      </c>
      <c r="FM381">
        <v>0.85352539999999999</v>
      </c>
      <c r="FN381">
        <v>0.85713059999999996</v>
      </c>
      <c r="FO381">
        <v>23.38363</v>
      </c>
      <c r="FP381" s="1">
        <v>1.894246E-3</v>
      </c>
      <c r="FQ381">
        <v>0.72321049999999998</v>
      </c>
      <c r="FR381">
        <v>0.86176750000000002</v>
      </c>
      <c r="FS381">
        <v>23.660769999999999</v>
      </c>
      <c r="FT381" s="1">
        <v>1.641942E-3</v>
      </c>
      <c r="FU381">
        <v>0.61705030000000005</v>
      </c>
      <c r="FV381">
        <v>0.86629999999999996</v>
      </c>
      <c r="FW381">
        <v>23.94847</v>
      </c>
      <c r="FX381" s="1">
        <v>1.4355069999999999E-3</v>
      </c>
      <c r="FY381">
        <v>0.53090800000000005</v>
      </c>
      <c r="FZ381">
        <v>0.87076070000000005</v>
      </c>
      <c r="GA381">
        <v>24.111000000000001</v>
      </c>
      <c r="GB381" s="1">
        <v>1.264413E-3</v>
      </c>
      <c r="GC381">
        <v>0.46004139999999999</v>
      </c>
      <c r="GD381">
        <v>0.87778869999999998</v>
      </c>
      <c r="GE381">
        <v>24.034330000000001</v>
      </c>
      <c r="GF381" s="1">
        <v>1.121646E-3</v>
      </c>
      <c r="GG381">
        <v>0.40440310000000002</v>
      </c>
      <c r="GH381">
        <v>0.88549350000000004</v>
      </c>
      <c r="GI381">
        <v>23.895320000000002</v>
      </c>
      <c r="GJ381" s="1">
        <v>1.001077E-3</v>
      </c>
      <c r="GK381">
        <v>0.35922150000000003</v>
      </c>
      <c r="GL381">
        <v>0.89339690000000005</v>
      </c>
      <c r="GM381">
        <v>23.696000000000002</v>
      </c>
      <c r="GN381" s="1">
        <v>8.9945430000000005E-4</v>
      </c>
      <c r="GO381">
        <v>0.3212161</v>
      </c>
      <c r="GP381">
        <v>0.90150339999999995</v>
      </c>
      <c r="GQ381">
        <v>23.444089999999999</v>
      </c>
      <c r="GR381" s="1">
        <v>8.1398760000000005E-4</v>
      </c>
      <c r="GS381">
        <v>0.28930270000000002</v>
      </c>
      <c r="GT381">
        <v>0.90975799999999996</v>
      </c>
      <c r="GU381">
        <v>23.161570000000001</v>
      </c>
      <c r="GV381" s="1">
        <v>7.42025E-4</v>
      </c>
      <c r="GW381">
        <v>0.26245099999999999</v>
      </c>
      <c r="GX381">
        <v>0.91833050000000005</v>
      </c>
      <c r="GY381">
        <v>23.27291</v>
      </c>
      <c r="GZ381" s="1">
        <v>6.8096040000000001E-4</v>
      </c>
      <c r="HA381">
        <v>0.2396585</v>
      </c>
      <c r="HB381">
        <v>0.9269326</v>
      </c>
      <c r="HC381">
        <v>23.805250000000001</v>
      </c>
      <c r="HD381" s="1">
        <v>6.2870999999999999E-4</v>
      </c>
      <c r="HE381">
        <v>0.22017590000000001</v>
      </c>
      <c r="HF381">
        <v>0.93591310000000005</v>
      </c>
      <c r="HG381">
        <v>24.405609999999999</v>
      </c>
      <c r="HH381" s="1">
        <v>5.8376209999999997E-4</v>
      </c>
      <c r="HI381">
        <v>0.20338729999999999</v>
      </c>
      <c r="HJ381">
        <v>0.94505910000000004</v>
      </c>
      <c r="HK381">
        <v>24.529949999999999</v>
      </c>
      <c r="HL381" s="1">
        <v>5.450292E-4</v>
      </c>
      <c r="HM381">
        <v>0.1889169</v>
      </c>
      <c r="HN381">
        <v>0.95431220000000005</v>
      </c>
      <c r="HO381">
        <v>24.22522</v>
      </c>
      <c r="HP381" s="1">
        <v>5.1145499999999996E-4</v>
      </c>
      <c r="HQ381">
        <v>0.17637890000000001</v>
      </c>
      <c r="HR381">
        <v>0.9603313</v>
      </c>
      <c r="HS381">
        <v>23.816510000000001</v>
      </c>
      <c r="HT381" s="1">
        <v>4.8154959999999999E-4</v>
      </c>
      <c r="HU381">
        <v>0.16556199999999999</v>
      </c>
      <c r="HV381">
        <v>0.95919759999999998</v>
      </c>
      <c r="HW381">
        <v>23.411200000000001</v>
      </c>
      <c r="HX381" s="1">
        <v>4.5526479999999999E-4</v>
      </c>
      <c r="HY381">
        <v>0.15675629999999999</v>
      </c>
      <c r="HZ381">
        <v>0.95779349999999996</v>
      </c>
      <c r="IA381">
        <v>23.24841</v>
      </c>
      <c r="IB381" s="1">
        <v>4.319436E-4</v>
      </c>
      <c r="IC381">
        <v>0.14898420000000001</v>
      </c>
      <c r="ID381">
        <v>0.9567542</v>
      </c>
      <c r="IE381">
        <v>23.35249</v>
      </c>
      <c r="IF381" s="1">
        <v>4.1093759999999999E-4</v>
      </c>
      <c r="IG381">
        <v>0.1419415</v>
      </c>
      <c r="IH381">
        <v>0.95572480000000004</v>
      </c>
      <c r="II381">
        <v>23.648959999999999</v>
      </c>
      <c r="IJ381" s="1">
        <v>3.916387E-4</v>
      </c>
      <c r="IK381">
        <v>0.1354619</v>
      </c>
      <c r="IL381">
        <v>0.95483340000000005</v>
      </c>
      <c r="IM381">
        <v>23.99353</v>
      </c>
      <c r="IN381" s="1">
        <v>3.7408690000000002E-4</v>
      </c>
      <c r="IO381">
        <v>0.12955349999999999</v>
      </c>
      <c r="IP381">
        <v>0.95351149999999996</v>
      </c>
      <c r="IQ381">
        <v>24.04149</v>
      </c>
      <c r="IR381" s="1">
        <v>3.5749639999999998E-4</v>
      </c>
      <c r="IS381">
        <v>0.1240198</v>
      </c>
      <c r="IT381">
        <v>0.95257219999999998</v>
      </c>
      <c r="IU381">
        <v>23.91459</v>
      </c>
      <c r="IV381" s="1">
        <v>3.4331390000000002E-4</v>
      </c>
      <c r="IW381">
        <v>0.1192458</v>
      </c>
      <c r="IX381">
        <v>0.95206279999999999</v>
      </c>
      <c r="IY381">
        <v>23.656379999999999</v>
      </c>
      <c r="IZ381" s="1">
        <v>3.3000839999999999E-4</v>
      </c>
      <c r="JA381">
        <v>0.1147247</v>
      </c>
      <c r="JB381">
        <v>0.951546</v>
      </c>
      <c r="JC381">
        <v>23.36703</v>
      </c>
      <c r="JD381" s="1">
        <v>3.1773370000000002E-4</v>
      </c>
      <c r="JE381">
        <v>0.1105506</v>
      </c>
      <c r="JF381">
        <v>0.95100249999999997</v>
      </c>
      <c r="JG381">
        <v>23.471699999999998</v>
      </c>
      <c r="JH381" s="1">
        <v>3.0647159999999999E-4</v>
      </c>
      <c r="JI381">
        <v>0.1067176</v>
      </c>
      <c r="JJ381">
        <v>0.95049819999999996</v>
      </c>
      <c r="JK381">
        <v>23.866610000000001</v>
      </c>
      <c r="JL381" s="1">
        <v>2.9589900000000002E-4</v>
      </c>
      <c r="JM381">
        <v>0.103118</v>
      </c>
      <c r="JN381">
        <v>0.95007739999999996</v>
      </c>
      <c r="JO381">
        <v>24.282810000000001</v>
      </c>
      <c r="JP381" s="1">
        <v>2.8581E-4</v>
      </c>
      <c r="JQ381" s="1">
        <v>9.9675130000000001E-2</v>
      </c>
      <c r="JR381">
        <v>0.94974979999999998</v>
      </c>
      <c r="JS381">
        <v>24.55406</v>
      </c>
      <c r="JT381" s="1">
        <v>2.7625270000000002E-4</v>
      </c>
      <c r="JU381" s="1">
        <v>9.639462E-2</v>
      </c>
      <c r="JV381">
        <v>0.9493665</v>
      </c>
      <c r="JW381">
        <v>24.60774</v>
      </c>
      <c r="JX381" s="1">
        <v>2.6725700000000002E-4</v>
      </c>
      <c r="JY381" s="1">
        <v>9.3315140000000005E-2</v>
      </c>
      <c r="JZ381">
        <v>0.94898919999999998</v>
      </c>
      <c r="KA381">
        <v>24.370380000000001</v>
      </c>
      <c r="KB381" s="1">
        <v>2.5876160000000003E-4</v>
      </c>
      <c r="KC381" s="1">
        <v>9.0403880000000006E-2</v>
      </c>
      <c r="KD381">
        <v>0.94864139999999997</v>
      </c>
      <c r="KE381">
        <v>23.99926</v>
      </c>
      <c r="KF381" s="1">
        <v>2.5056520000000002E-4</v>
      </c>
      <c r="KG381" s="1">
        <v>8.7592580000000003E-2</v>
      </c>
      <c r="KH381">
        <v>0.94826029999999994</v>
      </c>
      <c r="KI381">
        <v>23.623660000000001</v>
      </c>
      <c r="KJ381" s="1">
        <v>2.426071E-4</v>
      </c>
      <c r="KK381" s="1">
        <v>8.4863709999999995E-2</v>
      </c>
      <c r="KL381">
        <v>0.94782770000000005</v>
      </c>
      <c r="KM381">
        <v>23.682569999999998</v>
      </c>
      <c r="KN381" s="1">
        <v>2.348366E-4</v>
      </c>
      <c r="KO381" s="1">
        <v>8.2202170000000005E-2</v>
      </c>
      <c r="KP381">
        <v>0.94735159999999996</v>
      </c>
      <c r="KQ381">
        <v>24.08192</v>
      </c>
      <c r="KR381" s="1">
        <v>2.2741300000000001E-4</v>
      </c>
      <c r="KS381">
        <v>7.9655900000000002E-2</v>
      </c>
      <c r="KT381">
        <v>0.94681439999999994</v>
      </c>
      <c r="KU381">
        <v>24.61429</v>
      </c>
      <c r="KV381" s="1">
        <v>2.2042080000000001E-4</v>
      </c>
      <c r="KW381" s="1">
        <v>7.7265180000000003E-2</v>
      </c>
      <c r="KX381">
        <v>0.94627649999999996</v>
      </c>
      <c r="KY381">
        <v>25.106259999999999</v>
      </c>
      <c r="KZ381" s="1">
        <v>2.1378949999999999E-4</v>
      </c>
      <c r="LA381" s="1">
        <v>7.4998449999999994E-2</v>
      </c>
      <c r="LB381">
        <v>0.94567190000000001</v>
      </c>
      <c r="LC381">
        <v>25.223849999999999</v>
      </c>
      <c r="LD381" s="1">
        <v>2.072904E-4</v>
      </c>
      <c r="LE381" s="1">
        <v>7.2778159999999995E-2</v>
      </c>
      <c r="LF381">
        <v>0.94507439999999998</v>
      </c>
      <c r="LG381">
        <v>24.987839999999998</v>
      </c>
      <c r="LH381" s="1">
        <v>2.009523E-4</v>
      </c>
      <c r="LI381" s="1">
        <v>7.0611510000000002E-2</v>
      </c>
      <c r="LJ381">
        <v>0.94444640000000002</v>
      </c>
      <c r="LK381">
        <v>24.6297</v>
      </c>
      <c r="LL381" s="1">
        <v>1.9483679999999999E-4</v>
      </c>
      <c r="LM381" s="1">
        <v>6.8520609999999996E-2</v>
      </c>
      <c r="LN381">
        <v>0.94381020000000004</v>
      </c>
      <c r="LO381">
        <v>24.29975</v>
      </c>
      <c r="LP381" s="1">
        <v>1.889925E-4</v>
      </c>
      <c r="LQ381" s="1">
        <v>6.6521060000000007E-2</v>
      </c>
      <c r="LR381">
        <v>0.94326699999999997</v>
      </c>
      <c r="LS381">
        <v>24.45654</v>
      </c>
      <c r="LT381" s="1">
        <v>1.8341789999999999E-4</v>
      </c>
      <c r="LU381" s="1">
        <v>6.461132E-2</v>
      </c>
      <c r="LV381">
        <v>0.94271240000000001</v>
      </c>
      <c r="LW381">
        <v>24.923649999999999</v>
      </c>
      <c r="LX381" s="1">
        <v>1.7799729999999999E-4</v>
      </c>
      <c r="LY381" s="1">
        <v>6.2751890000000005E-2</v>
      </c>
      <c r="LZ381">
        <v>0.94218460000000004</v>
      </c>
      <c r="MA381">
        <v>25.46481</v>
      </c>
      <c r="MB381" s="1">
        <v>1.7278390000000001E-4</v>
      </c>
      <c r="MC381" s="1">
        <v>6.0962059999999998E-2</v>
      </c>
      <c r="MD381">
        <v>0.94168879999999999</v>
      </c>
      <c r="ME381">
        <v>26.027249999999999</v>
      </c>
      <c r="MF381" s="1">
        <v>1.6775049999999999E-4</v>
      </c>
      <c r="MG381" s="1">
        <v>5.9229560000000001E-2</v>
      </c>
      <c r="MH381">
        <v>0.94114940000000002</v>
      </c>
      <c r="MI381">
        <v>26.254480000000001</v>
      </c>
      <c r="MJ381" s="1">
        <v>1.628651E-4</v>
      </c>
      <c r="MK381" s="1">
        <v>5.7550070000000002E-2</v>
      </c>
      <c r="ML381">
        <v>0.94064530000000002</v>
      </c>
      <c r="MM381">
        <v>26.100719999999999</v>
      </c>
      <c r="MN381" s="1">
        <v>1.5816819999999999E-4</v>
      </c>
      <c r="MO381" s="1">
        <v>5.5930290000000001E-2</v>
      </c>
      <c r="MP381">
        <v>0.94015850000000001</v>
      </c>
      <c r="MQ381">
        <v>25.719069999999999</v>
      </c>
      <c r="MR381" s="1">
        <v>1.5365490000000001E-4</v>
      </c>
      <c r="MS381">
        <v>5.4372999999999998E-2</v>
      </c>
      <c r="MT381">
        <v>0.93966130000000003</v>
      </c>
      <c r="MU381">
        <v>25.226459999999999</v>
      </c>
      <c r="MV381" s="1">
        <v>1.4929400000000001E-4</v>
      </c>
      <c r="MW381">
        <v>5.2867400000000002E-2</v>
      </c>
      <c r="MX381">
        <v>0.93915059999999995</v>
      </c>
      <c r="MY381">
        <v>24.778600000000001</v>
      </c>
      <c r="MZ381" s="1">
        <v>1.451352E-4</v>
      </c>
      <c r="NA381" s="1">
        <v>5.143259E-2</v>
      </c>
      <c r="NB381">
        <v>0.93864570000000003</v>
      </c>
      <c r="NC381">
        <v>24.67098</v>
      </c>
      <c r="ND381" s="1">
        <v>1.4119140000000001E-4</v>
      </c>
      <c r="NE381" s="1">
        <v>5.006977E-2</v>
      </c>
      <c r="NF381">
        <v>0.9381275</v>
      </c>
      <c r="NG381">
        <v>25.01765</v>
      </c>
      <c r="NH381" s="1">
        <v>1.3736649999999999E-4</v>
      </c>
      <c r="NI381" s="1">
        <v>4.8751330000000002E-2</v>
      </c>
      <c r="NJ381">
        <v>0.93754800000000005</v>
      </c>
      <c r="NK381">
        <v>25.266480000000001</v>
      </c>
      <c r="NL381" s="1">
        <v>1.3365499999999999E-4</v>
      </c>
      <c r="NM381" s="1">
        <v>4.7471380000000001E-2</v>
      </c>
      <c r="NN381">
        <v>0.93699659999999996</v>
      </c>
      <c r="NO381">
        <v>25.173960000000001</v>
      </c>
      <c r="NP381" s="1">
        <v>1.3008879999999999E-4</v>
      </c>
      <c r="NQ381" s="1">
        <v>4.6239929999999999E-2</v>
      </c>
      <c r="NR381">
        <v>0.93642700000000001</v>
      </c>
      <c r="NS381">
        <v>25.001449999999998</v>
      </c>
      <c r="NT381" s="1">
        <v>1.267009E-4</v>
      </c>
      <c r="NU381" s="1">
        <v>4.507237E-2</v>
      </c>
      <c r="NV381">
        <v>0.93584719999999999</v>
      </c>
      <c r="NW381">
        <v>24.797830000000001</v>
      </c>
      <c r="NX381" s="1">
        <v>1.2333219999999999E-4</v>
      </c>
      <c r="NY381" s="1">
        <v>4.3908629999999997E-2</v>
      </c>
      <c r="NZ381">
        <v>0.93526730000000002</v>
      </c>
      <c r="OA381">
        <v>24.485769999999999</v>
      </c>
      <c r="OB381" s="1">
        <v>1.199699E-4</v>
      </c>
      <c r="OC381" s="1">
        <v>4.2746470000000002E-2</v>
      </c>
      <c r="OD381">
        <v>0.93467</v>
      </c>
      <c r="OE381">
        <v>24.484729999999999</v>
      </c>
      <c r="OF381" s="1">
        <v>1.166676E-4</v>
      </c>
      <c r="OG381" s="1">
        <v>4.1605160000000002E-2</v>
      </c>
      <c r="OH381">
        <v>0.93405320000000003</v>
      </c>
      <c r="OI381">
        <v>24.87097</v>
      </c>
      <c r="OJ381" s="1">
        <v>1.1346009999999999E-4</v>
      </c>
      <c r="OK381">
        <v>4.0495000000000003E-2</v>
      </c>
    </row>
    <row r="382" spans="1:401" x14ac:dyDescent="0.35">
      <c r="A382">
        <v>391</v>
      </c>
      <c r="B382" t="s">
        <v>4</v>
      </c>
      <c r="C382" t="s">
        <v>364</v>
      </c>
      <c r="D382" t="s">
        <v>385</v>
      </c>
      <c r="E382">
        <v>816.30010000000004</v>
      </c>
      <c r="F382">
        <v>0.86692650000000004</v>
      </c>
      <c r="G382">
        <v>23.695460000000001</v>
      </c>
      <c r="H382">
        <v>0</v>
      </c>
      <c r="I382">
        <v>0</v>
      </c>
      <c r="J382">
        <v>0.86897329999999995</v>
      </c>
      <c r="K382">
        <v>23.383489999999998</v>
      </c>
      <c r="L382">
        <v>0</v>
      </c>
      <c r="M382">
        <v>0</v>
      </c>
      <c r="N382">
        <v>0.87118430000000002</v>
      </c>
      <c r="O382">
        <v>23.10727</v>
      </c>
      <c r="P382">
        <v>0</v>
      </c>
      <c r="Q382">
        <v>0</v>
      </c>
      <c r="R382">
        <v>0.87349880000000002</v>
      </c>
      <c r="S382">
        <v>22.88185</v>
      </c>
      <c r="T382">
        <v>0</v>
      </c>
      <c r="U382">
        <v>0</v>
      </c>
      <c r="V382">
        <v>0.87595860000000003</v>
      </c>
      <c r="W382">
        <v>22.877230000000001</v>
      </c>
      <c r="X382">
        <v>0</v>
      </c>
      <c r="Y382">
        <v>0</v>
      </c>
      <c r="Z382">
        <v>0.87833079999999997</v>
      </c>
      <c r="AA382">
        <v>22.839549999999999</v>
      </c>
      <c r="AB382">
        <v>0</v>
      </c>
      <c r="AC382">
        <v>0</v>
      </c>
      <c r="AD382">
        <v>0.88403379999999998</v>
      </c>
      <c r="AE382">
        <v>22.74089</v>
      </c>
      <c r="AF382">
        <v>0</v>
      </c>
      <c r="AG382">
        <v>0</v>
      </c>
      <c r="AH382">
        <v>0.89625460000000001</v>
      </c>
      <c r="AI382">
        <v>22.620139999999999</v>
      </c>
      <c r="AJ382">
        <v>0</v>
      </c>
      <c r="AK382">
        <v>0</v>
      </c>
      <c r="AL382">
        <v>0.90761199999999997</v>
      </c>
      <c r="AM382">
        <v>22.564</v>
      </c>
      <c r="AN382">
        <v>0</v>
      </c>
      <c r="AO382">
        <v>0</v>
      </c>
      <c r="AP382">
        <v>0.91818599999999995</v>
      </c>
      <c r="AQ382">
        <v>22.895759999999999</v>
      </c>
      <c r="AR382">
        <v>0</v>
      </c>
      <c r="AS382">
        <v>0</v>
      </c>
      <c r="AT382">
        <v>0.92790760000000005</v>
      </c>
      <c r="AU382">
        <v>23.469650000000001</v>
      </c>
      <c r="AV382">
        <v>0</v>
      </c>
      <c r="AW382">
        <v>0</v>
      </c>
      <c r="AX382">
        <v>0.93672540000000004</v>
      </c>
      <c r="AY382">
        <v>23.924510000000001</v>
      </c>
      <c r="AZ382">
        <v>0</v>
      </c>
      <c r="BA382">
        <v>0</v>
      </c>
      <c r="BB382">
        <v>0.94470419999999999</v>
      </c>
      <c r="BC382">
        <v>24.22634</v>
      </c>
      <c r="BD382">
        <v>0</v>
      </c>
      <c r="BE382">
        <v>0</v>
      </c>
      <c r="BF382">
        <v>0.95170140000000003</v>
      </c>
      <c r="BG382">
        <v>24.214169999999999</v>
      </c>
      <c r="BH382">
        <v>0</v>
      </c>
      <c r="BI382">
        <v>0</v>
      </c>
      <c r="BJ382">
        <v>0.95782579999999995</v>
      </c>
      <c r="BK382">
        <v>23.84564</v>
      </c>
      <c r="BL382">
        <v>0</v>
      </c>
      <c r="BM382">
        <v>0</v>
      </c>
      <c r="BN382">
        <v>0.96315969999999995</v>
      </c>
      <c r="BO382">
        <v>23.32095</v>
      </c>
      <c r="BP382">
        <v>0</v>
      </c>
      <c r="BQ382">
        <v>0</v>
      </c>
      <c r="BR382">
        <v>0.96766739999999996</v>
      </c>
      <c r="BS382">
        <v>22.79477</v>
      </c>
      <c r="BT382" s="1">
        <v>2.3788459999999998E-37</v>
      </c>
      <c r="BU382" s="1">
        <v>2.4318210000000001E-34</v>
      </c>
      <c r="BV382">
        <v>0.9714874</v>
      </c>
      <c r="BW382">
        <v>22.640080000000001</v>
      </c>
      <c r="BX382" s="1">
        <v>1.7718889999999999E-26</v>
      </c>
      <c r="BY382" s="1">
        <v>1.0197319999999999E-23</v>
      </c>
      <c r="BZ382">
        <v>0.97510810000000003</v>
      </c>
      <c r="CA382">
        <v>22.820679999999999</v>
      </c>
      <c r="CB382" s="1">
        <v>1.211512E-18</v>
      </c>
      <c r="CC382" s="1">
        <v>6.6477170000000004E-16</v>
      </c>
      <c r="CD382">
        <v>0.97882780000000003</v>
      </c>
      <c r="CE382">
        <v>23.069510000000001</v>
      </c>
      <c r="CF382" s="1">
        <v>1.1217950000000001E-12</v>
      </c>
      <c r="CG382" s="1">
        <v>7.1351519999999995E-10</v>
      </c>
      <c r="CH382">
        <v>0.98292489999999999</v>
      </c>
      <c r="CI382">
        <v>23.416399999999999</v>
      </c>
      <c r="CJ382" s="1">
        <v>6.2621109999999999E-9</v>
      </c>
      <c r="CK382" s="1">
        <v>4.3473179999999999E-6</v>
      </c>
      <c r="CL382">
        <v>0.98768500000000004</v>
      </c>
      <c r="CM382">
        <v>23.420940000000002</v>
      </c>
      <c r="CN382" s="1">
        <v>3.8505450000000004E-6</v>
      </c>
      <c r="CO382" s="1">
        <v>2.8541159999999999E-3</v>
      </c>
      <c r="CP382">
        <v>0.99303249999999998</v>
      </c>
      <c r="CQ382">
        <v>23.167290000000001</v>
      </c>
      <c r="CR382" s="1">
        <v>5.2630890000000005E-4</v>
      </c>
      <c r="CS382">
        <v>0.41229779999999999</v>
      </c>
      <c r="CT382">
        <v>0.99911859999999997</v>
      </c>
      <c r="CU382">
        <v>22.73734</v>
      </c>
      <c r="CV382">
        <v>2.2647899999999999E-2</v>
      </c>
      <c r="CW382">
        <v>18.638010000000001</v>
      </c>
      <c r="CX382">
        <v>1.0058279999999999</v>
      </c>
      <c r="CY382">
        <v>22.420190000000002</v>
      </c>
      <c r="CZ382">
        <v>0.37927420000000001</v>
      </c>
      <c r="DA382">
        <v>326.55360000000002</v>
      </c>
      <c r="DB382">
        <v>1.013347</v>
      </c>
      <c r="DC382">
        <v>22.678239999999999</v>
      </c>
      <c r="DD382">
        <v>2.8648020000000001</v>
      </c>
      <c r="DE382">
        <v>2572.2359999999999</v>
      </c>
      <c r="DF382">
        <v>1.0218050000000001</v>
      </c>
      <c r="DG382">
        <v>23.171959999999999</v>
      </c>
      <c r="DH382">
        <v>10.91986</v>
      </c>
      <c r="DI382">
        <v>10196.43</v>
      </c>
      <c r="DJ382">
        <v>1.0314479999999999</v>
      </c>
      <c r="DK382">
        <v>23.768129999999999</v>
      </c>
      <c r="DL382">
        <v>22.967559999999999</v>
      </c>
      <c r="DM382">
        <v>22244.639999999999</v>
      </c>
      <c r="DN382">
        <v>1.0429269999999999</v>
      </c>
      <c r="DO382">
        <v>24.23019</v>
      </c>
      <c r="DP382">
        <v>28.682690000000001</v>
      </c>
      <c r="DQ382">
        <v>28754.58</v>
      </c>
      <c r="DR382">
        <v>1.05602</v>
      </c>
      <c r="DS382">
        <v>24.155930000000001</v>
      </c>
      <c r="DT382">
        <v>22.862220000000001</v>
      </c>
      <c r="DU382">
        <v>23616.560000000001</v>
      </c>
      <c r="DV382">
        <v>1.070862</v>
      </c>
      <c r="DW382">
        <v>23.753129999999999</v>
      </c>
      <c r="DX382">
        <v>12.158060000000001</v>
      </c>
      <c r="DY382">
        <v>12957.98</v>
      </c>
      <c r="DZ382">
        <v>1.0876710000000001</v>
      </c>
      <c r="EA382">
        <v>23.20823</v>
      </c>
      <c r="EB382">
        <v>4.3987579999999999</v>
      </c>
      <c r="EC382">
        <v>4827.1080000000002</v>
      </c>
      <c r="ED382">
        <v>1.1063069999999999</v>
      </c>
      <c r="EE382">
        <v>22.79458</v>
      </c>
      <c r="EF382">
        <v>1.146333</v>
      </c>
      <c r="EG382">
        <v>1290.7449999999999</v>
      </c>
      <c r="EH382">
        <v>1.1273169999999999</v>
      </c>
      <c r="EI382">
        <v>22.8323</v>
      </c>
      <c r="EJ382">
        <v>0.2296803</v>
      </c>
      <c r="EK382">
        <v>263.5958</v>
      </c>
      <c r="EL382">
        <v>1.1503380000000001</v>
      </c>
      <c r="EM382">
        <v>23.316890000000001</v>
      </c>
      <c r="EN382" s="1">
        <v>4.0461089999999998E-2</v>
      </c>
      <c r="EO382">
        <v>46.509129999999999</v>
      </c>
      <c r="EP382">
        <v>1.175592</v>
      </c>
      <c r="EQ382">
        <v>24.051970000000001</v>
      </c>
      <c r="ER382" s="1">
        <v>9.4723250000000002E-3</v>
      </c>
      <c r="ES382">
        <v>10.29134</v>
      </c>
      <c r="ET382">
        <v>1.203171</v>
      </c>
      <c r="EU382">
        <v>24.655329999999999</v>
      </c>
      <c r="EV382" s="1">
        <v>4.811287E-3</v>
      </c>
      <c r="EW382">
        <v>4.8792720000000003</v>
      </c>
      <c r="EX382">
        <v>1.233198</v>
      </c>
      <c r="EY382">
        <v>24.72344</v>
      </c>
      <c r="EZ382" s="1">
        <v>3.6638600000000001E-3</v>
      </c>
      <c r="FA382">
        <v>3.6317149999999998</v>
      </c>
      <c r="FB382">
        <v>1.266186</v>
      </c>
      <c r="FC382">
        <v>24.420719999999999</v>
      </c>
      <c r="FD382" s="1">
        <v>3.0579320000000002E-3</v>
      </c>
      <c r="FE382">
        <v>3.006446</v>
      </c>
      <c r="FF382">
        <v>1.3022119999999999</v>
      </c>
      <c r="FG382">
        <v>23.90513</v>
      </c>
      <c r="FH382" s="1">
        <v>2.5916820000000001E-3</v>
      </c>
      <c r="FI382">
        <v>2.533703</v>
      </c>
      <c r="FJ382">
        <v>1.3413949999999999</v>
      </c>
      <c r="FK382">
        <v>23.426220000000001</v>
      </c>
      <c r="FL382" s="1">
        <v>2.2154140000000002E-3</v>
      </c>
      <c r="FM382">
        <v>2.1529280000000002</v>
      </c>
      <c r="FN382">
        <v>1.384036</v>
      </c>
      <c r="FO382">
        <v>23.406770000000002</v>
      </c>
      <c r="FP382" s="1">
        <v>1.90548E-3</v>
      </c>
      <c r="FQ382">
        <v>1.840719</v>
      </c>
      <c r="FR382">
        <v>1.4299789999999999</v>
      </c>
      <c r="FS382">
        <v>23.650670000000002</v>
      </c>
      <c r="FT382" s="1">
        <v>1.6509350000000001E-3</v>
      </c>
      <c r="FU382">
        <v>1.584619</v>
      </c>
      <c r="FV382">
        <v>1.479501</v>
      </c>
      <c r="FW382">
        <v>23.928609999999999</v>
      </c>
      <c r="FX382" s="1">
        <v>1.442769E-3</v>
      </c>
      <c r="FY382">
        <v>1.3758280000000001</v>
      </c>
      <c r="FZ382">
        <v>1.5333779999999999</v>
      </c>
      <c r="GA382">
        <v>24.103639999999999</v>
      </c>
      <c r="GB382" s="1">
        <v>1.270354E-3</v>
      </c>
      <c r="GC382">
        <v>1.203362</v>
      </c>
      <c r="GD382">
        <v>1.5497860000000001</v>
      </c>
      <c r="GE382">
        <v>24.01323</v>
      </c>
      <c r="GF382" s="1">
        <v>1.1262620000000001E-3</v>
      </c>
      <c r="GG382">
        <v>1.0646260000000001</v>
      </c>
      <c r="GH382">
        <v>1.546753</v>
      </c>
      <c r="GI382">
        <v>23.885950000000001</v>
      </c>
      <c r="GJ382" s="1">
        <v>1.0049690000000001E-3</v>
      </c>
      <c r="GK382">
        <v>0.95129160000000001</v>
      </c>
      <c r="GL382">
        <v>1.5434600000000001</v>
      </c>
      <c r="GM382">
        <v>23.69323</v>
      </c>
      <c r="GN382" s="1">
        <v>9.0274229999999999E-4</v>
      </c>
      <c r="GO382">
        <v>0.85581929999999995</v>
      </c>
      <c r="GP382">
        <v>1.5401119999999999</v>
      </c>
      <c r="GQ382">
        <v>23.447859999999999</v>
      </c>
      <c r="GR382" s="1">
        <v>8.1676790000000002E-4</v>
      </c>
      <c r="GS382">
        <v>0.77553260000000002</v>
      </c>
      <c r="GT382">
        <v>1.5368440000000001</v>
      </c>
      <c r="GU382">
        <v>23.159739999999999</v>
      </c>
      <c r="GV382" s="1">
        <v>7.4438930000000003E-4</v>
      </c>
      <c r="GW382">
        <v>0.70790690000000001</v>
      </c>
      <c r="GX382">
        <v>1.533666</v>
      </c>
      <c r="GY382">
        <v>23.253900000000002</v>
      </c>
      <c r="GZ382" s="1">
        <v>6.8299240000000002E-4</v>
      </c>
      <c r="HA382">
        <v>0.6505514</v>
      </c>
      <c r="HB382">
        <v>1.5305029999999999</v>
      </c>
      <c r="HC382">
        <v>23.766279999999998</v>
      </c>
      <c r="HD382" s="1">
        <v>6.3046179999999997E-4</v>
      </c>
      <c r="HE382">
        <v>0.60144120000000001</v>
      </c>
      <c r="HF382">
        <v>1.527541</v>
      </c>
      <c r="HG382">
        <v>24.366710000000001</v>
      </c>
      <c r="HH382" s="1">
        <v>5.8527869999999997E-4</v>
      </c>
      <c r="HI382">
        <v>0.55915190000000004</v>
      </c>
      <c r="HJ382">
        <v>1.5246189999999999</v>
      </c>
      <c r="HK382">
        <v>24.516120000000001</v>
      </c>
      <c r="HL382" s="1">
        <v>5.4635580000000005E-4</v>
      </c>
      <c r="HM382">
        <v>0.52275970000000005</v>
      </c>
      <c r="HN382">
        <v>1.5215069999999999</v>
      </c>
      <c r="HO382">
        <v>24.221340000000001</v>
      </c>
      <c r="HP382" s="1">
        <v>5.1261850000000001E-4</v>
      </c>
      <c r="HQ382">
        <v>0.49125920000000001</v>
      </c>
      <c r="HR382">
        <v>1.5184759999999999</v>
      </c>
      <c r="HS382">
        <v>23.819279999999999</v>
      </c>
      <c r="HT382" s="1">
        <v>4.8250570000000001E-4</v>
      </c>
      <c r="HU382">
        <v>0.46323160000000002</v>
      </c>
      <c r="HV382">
        <v>1.5155590000000001</v>
      </c>
      <c r="HW382">
        <v>23.420020000000001</v>
      </c>
      <c r="HX382" s="1">
        <v>4.5611620000000002E-4</v>
      </c>
      <c r="HY382">
        <v>0.43858599999999998</v>
      </c>
      <c r="HZ382">
        <v>1.5122580000000001</v>
      </c>
      <c r="IA382">
        <v>23.25713</v>
      </c>
      <c r="IB382" s="1">
        <v>4.327046E-4</v>
      </c>
      <c r="IC382">
        <v>0.41682669999999999</v>
      </c>
      <c r="ID382">
        <v>1.5094270000000001</v>
      </c>
      <c r="IE382">
        <v>23.34422</v>
      </c>
      <c r="IF382" s="1">
        <v>4.1163920000000001E-4</v>
      </c>
      <c r="IG382">
        <v>0.39724769999999998</v>
      </c>
      <c r="IH382">
        <v>1.50674</v>
      </c>
      <c r="II382">
        <v>23.624970000000001</v>
      </c>
      <c r="IJ382" s="1">
        <v>3.9228240000000001E-4</v>
      </c>
      <c r="IK382">
        <v>0.3791909</v>
      </c>
      <c r="IL382">
        <v>1.5042720000000001</v>
      </c>
      <c r="IM382">
        <v>23.962160000000001</v>
      </c>
      <c r="IN382" s="1">
        <v>3.7467529999999998E-4</v>
      </c>
      <c r="IO382">
        <v>0.36272290000000001</v>
      </c>
      <c r="IP382">
        <v>1.5011559999999999</v>
      </c>
      <c r="IQ382">
        <v>24.020019999999999</v>
      </c>
      <c r="IR382" s="1">
        <v>3.5807249999999998E-4</v>
      </c>
      <c r="IS382">
        <v>0.34736879999999998</v>
      </c>
      <c r="IT382">
        <v>1.498507</v>
      </c>
      <c r="IU382">
        <v>23.90363</v>
      </c>
      <c r="IV382" s="1">
        <v>3.4379019999999997E-4</v>
      </c>
      <c r="IW382">
        <v>0.33391340000000003</v>
      </c>
      <c r="IX382">
        <v>1.4967159999999999</v>
      </c>
      <c r="IY382">
        <v>23.66255</v>
      </c>
      <c r="IZ382" s="1">
        <v>3.3046749999999999E-4</v>
      </c>
      <c r="JA382">
        <v>0.3214166</v>
      </c>
      <c r="JB382">
        <v>1.494936</v>
      </c>
      <c r="JC382">
        <v>23.378329999999998</v>
      </c>
      <c r="JD382" s="1">
        <v>3.181514E-4</v>
      </c>
      <c r="JE382">
        <v>0.3097644</v>
      </c>
      <c r="JF382">
        <v>1.493234</v>
      </c>
      <c r="JG382">
        <v>23.479299999999999</v>
      </c>
      <c r="JH382" s="1">
        <v>3.0685979999999999E-4</v>
      </c>
      <c r="JI382">
        <v>0.29907289999999997</v>
      </c>
      <c r="JJ382">
        <v>1.4915719999999999</v>
      </c>
      <c r="JK382">
        <v>23.853370000000002</v>
      </c>
      <c r="JL382" s="1">
        <v>2.9626810000000001E-4</v>
      </c>
      <c r="JM382">
        <v>0.28907189999999999</v>
      </c>
      <c r="JN382">
        <v>1.4900610000000001</v>
      </c>
      <c r="JO382">
        <v>24.262319999999999</v>
      </c>
      <c r="JP382" s="1">
        <v>2.8616159999999999E-4</v>
      </c>
      <c r="JQ382">
        <v>0.27950140000000001</v>
      </c>
      <c r="JR382">
        <v>1.4888129999999999</v>
      </c>
      <c r="JS382">
        <v>24.534500000000001</v>
      </c>
      <c r="JT382" s="1">
        <v>2.7658529999999998E-4</v>
      </c>
      <c r="JU382">
        <v>0.27036569999999999</v>
      </c>
      <c r="JV382">
        <v>1.4874970000000001</v>
      </c>
      <c r="JW382">
        <v>24.60031</v>
      </c>
      <c r="JX382" s="1">
        <v>2.6756870000000001E-4</v>
      </c>
      <c r="JY382">
        <v>0.26176709999999997</v>
      </c>
      <c r="JZ382">
        <v>1.4861489999999999</v>
      </c>
      <c r="KA382">
        <v>24.379390000000001</v>
      </c>
      <c r="KB382" s="1">
        <v>2.5905550000000001E-4</v>
      </c>
      <c r="KC382">
        <v>0.25365460000000001</v>
      </c>
      <c r="KD382">
        <v>1.4849030000000001</v>
      </c>
      <c r="KE382">
        <v>24.0214</v>
      </c>
      <c r="KF382" s="1">
        <v>2.5085050000000001E-4</v>
      </c>
      <c r="KG382">
        <v>0.245835</v>
      </c>
      <c r="KH382">
        <v>1.4836640000000001</v>
      </c>
      <c r="KI382">
        <v>23.647369999999999</v>
      </c>
      <c r="KJ382" s="1">
        <v>2.4288620000000001E-4</v>
      </c>
      <c r="KK382">
        <v>0.2382426</v>
      </c>
      <c r="KL382">
        <v>1.4823109999999999</v>
      </c>
      <c r="KM382">
        <v>23.69641</v>
      </c>
      <c r="KN382" s="1">
        <v>2.3510520000000001E-4</v>
      </c>
      <c r="KO382">
        <v>0.23082459999999999</v>
      </c>
      <c r="KP382">
        <v>1.4809699999999999</v>
      </c>
      <c r="KQ382">
        <v>24.072610000000001</v>
      </c>
      <c r="KR382" s="1">
        <v>2.276682E-4</v>
      </c>
      <c r="KS382">
        <v>0.22370899999999999</v>
      </c>
      <c r="KT382">
        <v>1.4795160000000001</v>
      </c>
      <c r="KU382">
        <v>24.60012</v>
      </c>
      <c r="KV382" s="1">
        <v>2.2066070000000001E-4</v>
      </c>
      <c r="KW382">
        <v>0.2170212</v>
      </c>
      <c r="KX382">
        <v>1.478002</v>
      </c>
      <c r="KY382">
        <v>25.08831</v>
      </c>
      <c r="KZ382" s="1">
        <v>2.140205E-4</v>
      </c>
      <c r="LA382">
        <v>0.21069769999999999</v>
      </c>
      <c r="LB382">
        <v>1.4764980000000001</v>
      </c>
      <c r="LC382">
        <v>25.215050000000002</v>
      </c>
      <c r="LD382" s="1">
        <v>2.07517E-4</v>
      </c>
      <c r="LE382">
        <v>0.20451059999999999</v>
      </c>
      <c r="LF382">
        <v>1.4749110000000001</v>
      </c>
      <c r="LG382">
        <v>24.999400000000001</v>
      </c>
      <c r="LH382" s="1">
        <v>2.011715E-4</v>
      </c>
      <c r="LI382">
        <v>0.19846359999999999</v>
      </c>
      <c r="LJ382">
        <v>1.4733339999999999</v>
      </c>
      <c r="LK382">
        <v>24.65006</v>
      </c>
      <c r="LL382" s="1">
        <v>1.9504989999999999E-4</v>
      </c>
      <c r="LM382">
        <v>0.19262570000000001</v>
      </c>
      <c r="LN382">
        <v>1.4717199999999999</v>
      </c>
      <c r="LO382">
        <v>24.323090000000001</v>
      </c>
      <c r="LP382" s="1">
        <v>1.8919419999999999E-4</v>
      </c>
      <c r="LQ382">
        <v>0.1870319</v>
      </c>
      <c r="LR382">
        <v>1.47011</v>
      </c>
      <c r="LS382">
        <v>24.475210000000001</v>
      </c>
      <c r="LT382" s="1">
        <v>1.8361190000000001E-4</v>
      </c>
      <c r="LU382">
        <v>0.18169959999999999</v>
      </c>
      <c r="LV382">
        <v>1.468526</v>
      </c>
      <c r="LW382">
        <v>24.92342</v>
      </c>
      <c r="LX382" s="1">
        <v>1.7818829999999999E-4</v>
      </c>
      <c r="LY382">
        <v>0.17651339999999999</v>
      </c>
      <c r="LZ382">
        <v>1.466898</v>
      </c>
      <c r="MA382">
        <v>25.456489999999999</v>
      </c>
      <c r="MB382" s="1">
        <v>1.7296499999999999E-4</v>
      </c>
      <c r="MC382">
        <v>0.17150969999999999</v>
      </c>
      <c r="MD382">
        <v>1.46543</v>
      </c>
      <c r="ME382">
        <v>26.008959999999998</v>
      </c>
      <c r="MF382" s="1">
        <v>1.6792639999999999E-4</v>
      </c>
      <c r="MG382">
        <v>0.1666714</v>
      </c>
      <c r="MH382">
        <v>1.4639340000000001</v>
      </c>
      <c r="MI382">
        <v>26.242509999999999</v>
      </c>
      <c r="MJ382" s="1">
        <v>1.630363E-4</v>
      </c>
      <c r="MK382">
        <v>0.16197810000000001</v>
      </c>
      <c r="ML382">
        <v>1.462437</v>
      </c>
      <c r="MM382">
        <v>26.115939999999998</v>
      </c>
      <c r="MN382" s="1">
        <v>1.5833070000000001E-4</v>
      </c>
      <c r="MO382">
        <v>0.15744250000000001</v>
      </c>
      <c r="MP382">
        <v>1.4609970000000001</v>
      </c>
      <c r="MQ382">
        <v>25.74635</v>
      </c>
      <c r="MR382" s="1">
        <v>1.5381309999999999E-4</v>
      </c>
      <c r="MS382">
        <v>0.1530898</v>
      </c>
      <c r="MT382">
        <v>1.459573</v>
      </c>
      <c r="MU382">
        <v>25.26643</v>
      </c>
      <c r="MV382" s="1">
        <v>1.4944510000000001E-4</v>
      </c>
      <c r="MW382">
        <v>0.14887339999999999</v>
      </c>
      <c r="MX382">
        <v>1.458116</v>
      </c>
      <c r="MY382">
        <v>24.821159999999999</v>
      </c>
      <c r="MZ382" s="1">
        <v>1.4527809999999999E-4</v>
      </c>
      <c r="NA382">
        <v>0.14484949999999999</v>
      </c>
      <c r="NB382">
        <v>1.4567209999999999</v>
      </c>
      <c r="NC382">
        <v>24.695450000000001</v>
      </c>
      <c r="ND382" s="1">
        <v>1.413291E-4</v>
      </c>
      <c r="NE382">
        <v>0.1410315</v>
      </c>
      <c r="NF382">
        <v>1.4552210000000001</v>
      </c>
      <c r="NG382">
        <v>25.018059999999998</v>
      </c>
      <c r="NH382" s="1">
        <v>1.3750089999999999E-4</v>
      </c>
      <c r="NI382">
        <v>0.13734779999999999</v>
      </c>
      <c r="NJ382">
        <v>1.4537420000000001</v>
      </c>
      <c r="NK382">
        <v>25.2623</v>
      </c>
      <c r="NL382" s="1">
        <v>1.3378470000000001E-4</v>
      </c>
      <c r="NM382">
        <v>0.13375790000000001</v>
      </c>
      <c r="NN382">
        <v>1.4522520000000001</v>
      </c>
      <c r="NO382">
        <v>25.180520000000001</v>
      </c>
      <c r="NP382" s="1">
        <v>1.3021229999999999E-4</v>
      </c>
      <c r="NQ382">
        <v>0.1303058</v>
      </c>
      <c r="NR382">
        <v>1.4507239999999999</v>
      </c>
      <c r="NS382">
        <v>25.007449999999999</v>
      </c>
      <c r="NT382" s="1">
        <v>1.2682049999999999E-4</v>
      </c>
      <c r="NU382">
        <v>0.1270357</v>
      </c>
      <c r="NV382">
        <v>1.4492</v>
      </c>
      <c r="NW382">
        <v>24.809699999999999</v>
      </c>
      <c r="NX382" s="1">
        <v>1.2345260000000001E-4</v>
      </c>
      <c r="NY382">
        <v>0.123791</v>
      </c>
      <c r="NZ382">
        <v>1.4476629999999999</v>
      </c>
      <c r="OA382">
        <v>24.51183</v>
      </c>
      <c r="OB382" s="1">
        <v>1.200893E-4</v>
      </c>
      <c r="OC382">
        <v>0.1205444</v>
      </c>
      <c r="OD382">
        <v>1.4460919999999999</v>
      </c>
      <c r="OE382">
        <v>24.506930000000001</v>
      </c>
      <c r="OF382" s="1">
        <v>1.1678410000000001E-4</v>
      </c>
      <c r="OG382">
        <v>0.1173483</v>
      </c>
      <c r="OH382">
        <v>1.444502</v>
      </c>
      <c r="OI382">
        <v>24.867619999999999</v>
      </c>
      <c r="OJ382" s="1">
        <v>1.135723E-4</v>
      </c>
      <c r="OK382">
        <v>0.1142354</v>
      </c>
    </row>
    <row r="383" spans="1:401" x14ac:dyDescent="0.35">
      <c r="A383">
        <v>392</v>
      </c>
      <c r="B383" t="s">
        <v>4</v>
      </c>
      <c r="C383" t="s">
        <v>364</v>
      </c>
      <c r="D383" t="s">
        <v>386</v>
      </c>
      <c r="E383">
        <v>787.93240000000003</v>
      </c>
      <c r="F383">
        <v>0.53179160000000003</v>
      </c>
      <c r="G383">
        <v>23.693449999999999</v>
      </c>
      <c r="H383">
        <v>0</v>
      </c>
      <c r="I383">
        <v>0</v>
      </c>
      <c r="J383">
        <v>0.53066120000000006</v>
      </c>
      <c r="K383">
        <v>23.37801</v>
      </c>
      <c r="L383">
        <v>0</v>
      </c>
      <c r="M383">
        <v>0</v>
      </c>
      <c r="N383">
        <v>0.52970249999999997</v>
      </c>
      <c r="O383">
        <v>23.09731</v>
      </c>
      <c r="P383">
        <v>0</v>
      </c>
      <c r="Q383">
        <v>0</v>
      </c>
      <c r="R383">
        <v>0.52895499999999995</v>
      </c>
      <c r="S383">
        <v>22.869689999999999</v>
      </c>
      <c r="T383">
        <v>0</v>
      </c>
      <c r="U383">
        <v>0</v>
      </c>
      <c r="V383">
        <v>0.52839119999999995</v>
      </c>
      <c r="W383">
        <v>22.865839999999999</v>
      </c>
      <c r="X383">
        <v>0</v>
      </c>
      <c r="Y383">
        <v>0</v>
      </c>
      <c r="Z383">
        <v>0.52797320000000003</v>
      </c>
      <c r="AA383">
        <v>22.82264</v>
      </c>
      <c r="AB383">
        <v>0</v>
      </c>
      <c r="AC383">
        <v>0</v>
      </c>
      <c r="AD383">
        <v>0.52757829999999994</v>
      </c>
      <c r="AE383">
        <v>22.73226</v>
      </c>
      <c r="AF383">
        <v>0</v>
      </c>
      <c r="AG383">
        <v>0</v>
      </c>
      <c r="AH383">
        <v>0.52726930000000005</v>
      </c>
      <c r="AI383">
        <v>22.615870000000001</v>
      </c>
      <c r="AJ383">
        <v>0</v>
      </c>
      <c r="AK383">
        <v>0</v>
      </c>
      <c r="AL383">
        <v>0.5270473</v>
      </c>
      <c r="AM383">
        <v>22.5504</v>
      </c>
      <c r="AN383">
        <v>0</v>
      </c>
      <c r="AO383">
        <v>0</v>
      </c>
      <c r="AP383">
        <v>0.52690749999999997</v>
      </c>
      <c r="AQ383">
        <v>22.88711</v>
      </c>
      <c r="AR383">
        <v>0</v>
      </c>
      <c r="AS383">
        <v>0</v>
      </c>
      <c r="AT383">
        <v>0.52682490000000004</v>
      </c>
      <c r="AU383">
        <v>23.455639999999999</v>
      </c>
      <c r="AV383">
        <v>0</v>
      </c>
      <c r="AW383">
        <v>0</v>
      </c>
      <c r="AX383">
        <v>0.52681770000000006</v>
      </c>
      <c r="AY383">
        <v>23.91047</v>
      </c>
      <c r="AZ383">
        <v>0</v>
      </c>
      <c r="BA383">
        <v>0</v>
      </c>
      <c r="BB383">
        <v>0.52686489999999997</v>
      </c>
      <c r="BC383">
        <v>24.229649999999999</v>
      </c>
      <c r="BD383">
        <v>0</v>
      </c>
      <c r="BE383">
        <v>0</v>
      </c>
      <c r="BF383">
        <v>0.52695519999999996</v>
      </c>
      <c r="BG383">
        <v>24.225210000000001</v>
      </c>
      <c r="BH383">
        <v>0</v>
      </c>
      <c r="BI383">
        <v>0</v>
      </c>
      <c r="BJ383">
        <v>0.52706500000000001</v>
      </c>
      <c r="BK383">
        <v>23.866879999999998</v>
      </c>
      <c r="BL383">
        <v>0</v>
      </c>
      <c r="BM383">
        <v>0</v>
      </c>
      <c r="BN383">
        <v>0.52720230000000001</v>
      </c>
      <c r="BO383">
        <v>23.355260000000001</v>
      </c>
      <c r="BP383">
        <v>0</v>
      </c>
      <c r="BQ383">
        <v>0</v>
      </c>
      <c r="BR383">
        <v>0.52732000000000001</v>
      </c>
      <c r="BS383">
        <v>22.825880000000002</v>
      </c>
      <c r="BT383" s="1">
        <v>4.1888889999999998E-38</v>
      </c>
      <c r="BU383" s="1">
        <v>3.7430570000000001E-35</v>
      </c>
      <c r="BV383">
        <v>0.52738890000000005</v>
      </c>
      <c r="BW383">
        <v>22.671569999999999</v>
      </c>
      <c r="BX383" s="1">
        <v>4.1339470000000003E-27</v>
      </c>
      <c r="BY383" s="1">
        <v>3.2347469999999998E-24</v>
      </c>
      <c r="BZ383">
        <v>0.52733810000000003</v>
      </c>
      <c r="CA383">
        <v>22.83297</v>
      </c>
      <c r="CB383" s="1">
        <v>1.83877E-19</v>
      </c>
      <c r="CC383" s="1">
        <v>1.6391789999999999E-16</v>
      </c>
      <c r="CD383">
        <v>0.52713589999999999</v>
      </c>
      <c r="CE383">
        <v>23.06935</v>
      </c>
      <c r="CF383" s="1">
        <v>4.0849099999999998E-13</v>
      </c>
      <c r="CG383" s="1">
        <v>3.0995369999999999E-10</v>
      </c>
      <c r="CH383">
        <v>0.52680110000000002</v>
      </c>
      <c r="CI383">
        <v>23.416129999999999</v>
      </c>
      <c r="CJ383" s="1">
        <v>2.944351E-9</v>
      </c>
      <c r="CK383" s="1">
        <v>2.279955E-6</v>
      </c>
      <c r="CL383">
        <v>0.5263584</v>
      </c>
      <c r="CM383">
        <v>23.42887</v>
      </c>
      <c r="CN383" s="1">
        <v>2.120407E-6</v>
      </c>
      <c r="CO383" s="1">
        <v>1.6810729999999999E-3</v>
      </c>
      <c r="CP383">
        <v>0.52584489999999995</v>
      </c>
      <c r="CQ383">
        <v>23.182980000000001</v>
      </c>
      <c r="CR383" s="1">
        <v>3.2755570000000001E-4</v>
      </c>
      <c r="CS383">
        <v>0.26543230000000001</v>
      </c>
      <c r="CT383">
        <v>0.52528509999999995</v>
      </c>
      <c r="CU383">
        <v>22.761230000000001</v>
      </c>
      <c r="CV383" s="1">
        <v>1.5612259999999999E-2</v>
      </c>
      <c r="CW383">
        <v>12.911849999999999</v>
      </c>
      <c r="CX383">
        <v>0.52468289999999995</v>
      </c>
      <c r="CY383">
        <v>22.432030000000001</v>
      </c>
      <c r="CZ383">
        <v>0.28588209999999997</v>
      </c>
      <c r="DA383">
        <v>240.96960000000001</v>
      </c>
      <c r="DB383">
        <v>0.52398750000000005</v>
      </c>
      <c r="DC383">
        <v>22.68308</v>
      </c>
      <c r="DD383">
        <v>2.3388179999999998</v>
      </c>
      <c r="DE383">
        <v>2006.703</v>
      </c>
      <c r="DF383">
        <v>0.5231635</v>
      </c>
      <c r="DG383">
        <v>23.16113</v>
      </c>
      <c r="DH383">
        <v>9.5826600000000006</v>
      </c>
      <c r="DI383">
        <v>8360.4629999999997</v>
      </c>
      <c r="DJ383">
        <v>0.5221808</v>
      </c>
      <c r="DK383">
        <v>23.754249999999999</v>
      </c>
      <c r="DL383">
        <v>21.525919999999999</v>
      </c>
      <c r="DM383">
        <v>19077.77</v>
      </c>
      <c r="DN383">
        <v>0.52106010000000003</v>
      </c>
      <c r="DO383">
        <v>24.22025</v>
      </c>
      <c r="DP383">
        <v>28.574349999999999</v>
      </c>
      <c r="DQ383">
        <v>25703.57</v>
      </c>
      <c r="DR383">
        <v>0.51992280000000002</v>
      </c>
      <c r="DS383">
        <v>24.154250000000001</v>
      </c>
      <c r="DT383">
        <v>24.01708</v>
      </c>
      <c r="DU383">
        <v>21891.46</v>
      </c>
      <c r="DV383">
        <v>0.51870939999999999</v>
      </c>
      <c r="DW383">
        <v>23.768830000000001</v>
      </c>
      <c r="DX383">
        <v>13.48461</v>
      </c>
      <c r="DY383">
        <v>12457.18</v>
      </c>
      <c r="DZ383">
        <v>0.51742869999999996</v>
      </c>
      <c r="EA383">
        <v>23.225239999999999</v>
      </c>
      <c r="EB383">
        <v>5.1321110000000001</v>
      </c>
      <c r="EC383">
        <v>4801.701</v>
      </c>
      <c r="ED383">
        <v>0.51609470000000002</v>
      </c>
      <c r="EE383">
        <v>22.801279999999998</v>
      </c>
      <c r="EF383">
        <v>1.3985019999999999</v>
      </c>
      <c r="EG383">
        <v>1323.5889999999999</v>
      </c>
      <c r="EH383">
        <v>0.51476089999999997</v>
      </c>
      <c r="EI383">
        <v>22.827010000000001</v>
      </c>
      <c r="EJ383">
        <v>0.29002440000000002</v>
      </c>
      <c r="EK383">
        <v>277.11579999999998</v>
      </c>
      <c r="EL383">
        <v>0.51340240000000004</v>
      </c>
      <c r="EM383">
        <v>23.29054</v>
      </c>
      <c r="EN383" s="1">
        <v>5.1496840000000002E-2</v>
      </c>
      <c r="EO383">
        <v>49.433390000000003</v>
      </c>
      <c r="EP383">
        <v>0.51206209999999996</v>
      </c>
      <c r="EQ383">
        <v>24.016480000000001</v>
      </c>
      <c r="ER383" s="1">
        <v>1.112198E-2</v>
      </c>
      <c r="ES383">
        <v>10.546480000000001</v>
      </c>
      <c r="ET383">
        <v>0.51076630000000001</v>
      </c>
      <c r="EU383">
        <v>24.62895</v>
      </c>
      <c r="EV383" s="1">
        <v>5.0974480000000001E-3</v>
      </c>
      <c r="EW383">
        <v>4.740056</v>
      </c>
      <c r="EX383">
        <v>0.50942829999999995</v>
      </c>
      <c r="EY383">
        <v>24.70872</v>
      </c>
      <c r="EZ383" s="1">
        <v>3.7674700000000002E-3</v>
      </c>
      <c r="FA383">
        <v>3.487908</v>
      </c>
      <c r="FB383">
        <v>0.50807139999999995</v>
      </c>
      <c r="FC383">
        <v>24.41771</v>
      </c>
      <c r="FD383" s="1">
        <v>3.127038E-3</v>
      </c>
      <c r="FE383">
        <v>2.8984640000000002</v>
      </c>
      <c r="FF383">
        <v>0.50670749999999998</v>
      </c>
      <c r="FG383">
        <v>23.917390000000001</v>
      </c>
      <c r="FH383" s="1">
        <v>2.6477559999999998E-3</v>
      </c>
      <c r="FI383">
        <v>2.4598710000000001</v>
      </c>
      <c r="FJ383">
        <v>0.50540770000000002</v>
      </c>
      <c r="FK383">
        <v>23.433679999999999</v>
      </c>
      <c r="FL383" s="1">
        <v>2.2608149999999998E-3</v>
      </c>
      <c r="FM383">
        <v>2.1050149999999999</v>
      </c>
      <c r="FN383">
        <v>0.5041234</v>
      </c>
      <c r="FO383">
        <v>23.405639999999998</v>
      </c>
      <c r="FP383" s="1">
        <v>1.943225E-3</v>
      </c>
      <c r="FQ383">
        <v>1.813407</v>
      </c>
      <c r="FR383">
        <v>0.5028977</v>
      </c>
      <c r="FS383">
        <v>23.631689999999999</v>
      </c>
      <c r="FT383" s="1">
        <v>1.681861E-3</v>
      </c>
      <c r="FU383">
        <v>1.5727439999999999</v>
      </c>
      <c r="FV383">
        <v>0.50169940000000002</v>
      </c>
      <c r="FW383">
        <v>23.90091</v>
      </c>
      <c r="FX383" s="1">
        <v>1.4682510000000001E-3</v>
      </c>
      <c r="FY383">
        <v>1.3757889999999999</v>
      </c>
      <c r="FZ383">
        <v>0.50055249999999996</v>
      </c>
      <c r="GA383">
        <v>24.08503</v>
      </c>
      <c r="GB383" s="1">
        <v>1.2916150000000001E-3</v>
      </c>
      <c r="GC383">
        <v>1.212634</v>
      </c>
      <c r="GD383">
        <v>0.49978549999999999</v>
      </c>
      <c r="GE383">
        <v>23.992709999999999</v>
      </c>
      <c r="GF383" s="1">
        <v>1.1433700000000001E-3</v>
      </c>
      <c r="GG383">
        <v>1.074927</v>
      </c>
      <c r="GH383">
        <v>0.49885770000000002</v>
      </c>
      <c r="GI383">
        <v>23.87584</v>
      </c>
      <c r="GJ383" s="1">
        <v>1.019332E-3</v>
      </c>
      <c r="GK383">
        <v>0.95979049999999999</v>
      </c>
      <c r="GL383">
        <v>0.49784899999999999</v>
      </c>
      <c r="GM383">
        <v>23.689250000000001</v>
      </c>
      <c r="GN383" s="1">
        <v>9.1480659999999998E-4</v>
      </c>
      <c r="GO383">
        <v>0.86282899999999996</v>
      </c>
      <c r="GP383">
        <v>0.49681019999999998</v>
      </c>
      <c r="GQ383">
        <v>23.447520000000001</v>
      </c>
      <c r="GR383" s="1">
        <v>8.2687560000000002E-4</v>
      </c>
      <c r="GS383">
        <v>0.78126329999999999</v>
      </c>
      <c r="GT383">
        <v>0.49578800000000001</v>
      </c>
      <c r="GU383">
        <v>23.15767</v>
      </c>
      <c r="GV383" s="1">
        <v>7.5290369999999999E-4</v>
      </c>
      <c r="GW383">
        <v>0.71260990000000002</v>
      </c>
      <c r="GX383">
        <v>0.49478450000000002</v>
      </c>
      <c r="GY383">
        <v>23.237860000000001</v>
      </c>
      <c r="GZ383" s="1">
        <v>6.9022660000000004E-4</v>
      </c>
      <c r="HA383">
        <v>0.65441689999999997</v>
      </c>
      <c r="HB383">
        <v>0.49381380000000002</v>
      </c>
      <c r="HC383">
        <v>23.73359</v>
      </c>
      <c r="HD383" s="1">
        <v>6.3665460000000005E-4</v>
      </c>
      <c r="HE383">
        <v>0.60462159999999998</v>
      </c>
      <c r="HF383">
        <v>0.49289519999999998</v>
      </c>
      <c r="HG383">
        <v>24.333670000000001</v>
      </c>
      <c r="HH383" s="1">
        <v>5.9057819999999998E-4</v>
      </c>
      <c r="HI383">
        <v>0.56174639999999998</v>
      </c>
      <c r="HJ383">
        <v>0.49196410000000002</v>
      </c>
      <c r="HK383">
        <v>24.50159</v>
      </c>
      <c r="HL383" s="1">
        <v>5.5092209999999995E-4</v>
      </c>
      <c r="HM383">
        <v>0.5248758</v>
      </c>
      <c r="HN383">
        <v>0.49100280000000002</v>
      </c>
      <c r="HO383">
        <v>24.21463</v>
      </c>
      <c r="HP383" s="1">
        <v>5.1654390000000004E-4</v>
      </c>
      <c r="HQ383">
        <v>0.49293900000000002</v>
      </c>
      <c r="HR383">
        <v>0.49006569999999999</v>
      </c>
      <c r="HS383">
        <v>23.818960000000001</v>
      </c>
      <c r="HT383" s="1">
        <v>4.8602770000000001E-4</v>
      </c>
      <c r="HU383">
        <v>0.46462599999999998</v>
      </c>
      <c r="HV383">
        <v>0.48916090000000001</v>
      </c>
      <c r="HW383">
        <v>23.424479999999999</v>
      </c>
      <c r="HX383" s="1">
        <v>4.5919050000000001E-4</v>
      </c>
      <c r="HY383">
        <v>0.43967040000000002</v>
      </c>
      <c r="HZ383">
        <v>0.48816140000000002</v>
      </c>
      <c r="IA383">
        <v>23.263549999999999</v>
      </c>
      <c r="IB383" s="1">
        <v>4.354017E-4</v>
      </c>
      <c r="IC383">
        <v>0.41764309999999999</v>
      </c>
      <c r="ID383">
        <v>0.48722310000000002</v>
      </c>
      <c r="IE383">
        <v>23.33849</v>
      </c>
      <c r="IF383" s="1">
        <v>4.141107E-4</v>
      </c>
      <c r="IG383">
        <v>0.39792230000000001</v>
      </c>
      <c r="IH383">
        <v>0.4863827</v>
      </c>
      <c r="II383">
        <v>23.607040000000001</v>
      </c>
      <c r="IJ383" s="1">
        <v>3.9455669999999998E-4</v>
      </c>
      <c r="IK383">
        <v>0.37972089999999997</v>
      </c>
      <c r="IL383">
        <v>0.48559330000000001</v>
      </c>
      <c r="IM383">
        <v>23.937419999999999</v>
      </c>
      <c r="IN383" s="1">
        <v>3.7674900000000001E-4</v>
      </c>
      <c r="IO383">
        <v>0.36311490000000002</v>
      </c>
      <c r="IP383">
        <v>0.48464459999999998</v>
      </c>
      <c r="IQ383">
        <v>24.00178</v>
      </c>
      <c r="IR383" s="1">
        <v>3.6008390000000001E-4</v>
      </c>
      <c r="IS383">
        <v>0.34767910000000002</v>
      </c>
      <c r="IT383">
        <v>0.48377829999999999</v>
      </c>
      <c r="IU383">
        <v>23.89209</v>
      </c>
      <c r="IV383" s="1">
        <v>3.4538309999999998E-4</v>
      </c>
      <c r="IW383">
        <v>0.33396480000000001</v>
      </c>
      <c r="IX383">
        <v>0.48319040000000002</v>
      </c>
      <c r="IY383">
        <v>23.66536</v>
      </c>
      <c r="IZ383" s="1">
        <v>3.3206959999999998E-4</v>
      </c>
      <c r="JA383">
        <v>0.32146849999999999</v>
      </c>
      <c r="JB383">
        <v>0.48263309999999998</v>
      </c>
      <c r="JC383">
        <v>23.388030000000001</v>
      </c>
      <c r="JD383" s="1">
        <v>3.1961030000000001E-4</v>
      </c>
      <c r="JE383">
        <v>0.30972769999999999</v>
      </c>
      <c r="JF383">
        <v>0.4820991</v>
      </c>
      <c r="JG383">
        <v>23.487739999999999</v>
      </c>
      <c r="JH383" s="1">
        <v>3.0821020000000002E-4</v>
      </c>
      <c r="JI383">
        <v>0.29897620000000003</v>
      </c>
      <c r="JJ383">
        <v>0.48155120000000001</v>
      </c>
      <c r="JK383">
        <v>23.844760000000001</v>
      </c>
      <c r="JL383" s="1">
        <v>2.9755489999999999E-4</v>
      </c>
      <c r="JM383">
        <v>0.28893990000000003</v>
      </c>
      <c r="JN383">
        <v>0.48106320000000002</v>
      </c>
      <c r="JO383">
        <v>24.246970000000001</v>
      </c>
      <c r="JP383" s="1">
        <v>2.873932E-4</v>
      </c>
      <c r="JQ383">
        <v>0.27933829999999998</v>
      </c>
      <c r="JR383">
        <v>0.4806609</v>
      </c>
      <c r="JS383">
        <v>24.52028</v>
      </c>
      <c r="JT383" s="1">
        <v>2.777635E-4</v>
      </c>
      <c r="JU383">
        <v>0.27017550000000001</v>
      </c>
      <c r="JV383">
        <v>0.48025099999999998</v>
      </c>
      <c r="JW383">
        <v>24.594000000000001</v>
      </c>
      <c r="JX383" s="1">
        <v>2.686718E-4</v>
      </c>
      <c r="JY383">
        <v>0.26153920000000003</v>
      </c>
      <c r="JZ383">
        <v>0.47982809999999998</v>
      </c>
      <c r="KA383">
        <v>24.385280000000002</v>
      </c>
      <c r="KB383" s="1">
        <v>2.6010820000000001E-4</v>
      </c>
      <c r="KC383">
        <v>0.25340259999999998</v>
      </c>
      <c r="KD383">
        <v>0.47942689999999999</v>
      </c>
      <c r="KE383">
        <v>24.037710000000001</v>
      </c>
      <c r="KF383" s="1">
        <v>2.5187350000000001E-4</v>
      </c>
      <c r="KG383">
        <v>0.24556559999999999</v>
      </c>
      <c r="KH383">
        <v>0.47903279999999998</v>
      </c>
      <c r="KI383">
        <v>23.666879999999999</v>
      </c>
      <c r="KJ383" s="1">
        <v>2.4389029999999999E-4</v>
      </c>
      <c r="KK383">
        <v>0.23797189999999999</v>
      </c>
      <c r="KL383">
        <v>0.47862090000000002</v>
      </c>
      <c r="KM383">
        <v>23.709959999999999</v>
      </c>
      <c r="KN383" s="1">
        <v>2.3608489999999999E-4</v>
      </c>
      <c r="KO383">
        <v>0.230546</v>
      </c>
      <c r="KP383">
        <v>0.47820049999999997</v>
      </c>
      <c r="KQ383">
        <v>24.067869999999999</v>
      </c>
      <c r="KR383" s="1">
        <v>2.28598E-4</v>
      </c>
      <c r="KS383">
        <v>0.22340940000000001</v>
      </c>
      <c r="KT383">
        <v>0.47774169999999999</v>
      </c>
      <c r="KU383">
        <v>24.59084</v>
      </c>
      <c r="KV383" s="1">
        <v>2.215319E-4</v>
      </c>
      <c r="KW383">
        <v>0.216696</v>
      </c>
      <c r="KX383">
        <v>0.47726730000000001</v>
      </c>
      <c r="KY383">
        <v>25.07518</v>
      </c>
      <c r="KZ383" s="1">
        <v>2.1485450000000001E-4</v>
      </c>
      <c r="LA383">
        <v>0.2103545</v>
      </c>
      <c r="LB383">
        <v>0.47679450000000001</v>
      </c>
      <c r="LC383">
        <v>25.207319999999999</v>
      </c>
      <c r="LD383" s="1">
        <v>2.083392E-4</v>
      </c>
      <c r="LE383">
        <v>0.20416860000000001</v>
      </c>
      <c r="LF383">
        <v>0.47631899999999999</v>
      </c>
      <c r="LG383">
        <v>25.007280000000002</v>
      </c>
      <c r="LH383" s="1">
        <v>2.019716E-4</v>
      </c>
      <c r="LI383">
        <v>0.1981156</v>
      </c>
      <c r="LJ383">
        <v>0.47583189999999997</v>
      </c>
      <c r="LK383">
        <v>24.665690000000001</v>
      </c>
      <c r="LL383" s="1">
        <v>1.9582470000000001E-4</v>
      </c>
      <c r="LM383">
        <v>0.19227140000000001</v>
      </c>
      <c r="LN383">
        <v>0.475325</v>
      </c>
      <c r="LO383">
        <v>24.342870000000001</v>
      </c>
      <c r="LP383" s="1">
        <v>1.8992689999999999E-4</v>
      </c>
      <c r="LQ383">
        <v>0.18666099999999999</v>
      </c>
      <c r="LR383">
        <v>0.4748406</v>
      </c>
      <c r="LS383">
        <v>24.49277</v>
      </c>
      <c r="LT383" s="1">
        <v>1.8431240000000001E-4</v>
      </c>
      <c r="LU383">
        <v>0.18131349999999999</v>
      </c>
      <c r="LV383">
        <v>0.47438520000000001</v>
      </c>
      <c r="LW383">
        <v>24.925660000000001</v>
      </c>
      <c r="LX383" s="1">
        <v>1.7887870000000001E-4</v>
      </c>
      <c r="LY383">
        <v>0.1761277</v>
      </c>
      <c r="LZ383">
        <v>0.47391810000000001</v>
      </c>
      <c r="MA383">
        <v>25.452480000000001</v>
      </c>
      <c r="MB383" s="1">
        <v>1.7362660000000001E-4</v>
      </c>
      <c r="MC383">
        <v>0.17111180000000001</v>
      </c>
      <c r="MD383">
        <v>0.47348390000000001</v>
      </c>
      <c r="ME383">
        <v>25.996559999999999</v>
      </c>
      <c r="MF383" s="1">
        <v>1.685701E-4</v>
      </c>
      <c r="MG383">
        <v>0.16627149999999999</v>
      </c>
      <c r="MH383">
        <v>0.47304030000000002</v>
      </c>
      <c r="MI383">
        <v>26.231940000000002</v>
      </c>
      <c r="MJ383" s="1">
        <v>1.6366150000000001E-4</v>
      </c>
      <c r="MK383">
        <v>0.16157369999999999</v>
      </c>
      <c r="ML383">
        <v>0.47260730000000001</v>
      </c>
      <c r="MM383">
        <v>26.125830000000001</v>
      </c>
      <c r="MN383" s="1">
        <v>1.589273E-4</v>
      </c>
      <c r="MO383">
        <v>0.15702949999999999</v>
      </c>
      <c r="MP383">
        <v>0.47218949999999998</v>
      </c>
      <c r="MQ383">
        <v>25.76681</v>
      </c>
      <c r="MR383" s="1">
        <v>1.54394E-4</v>
      </c>
      <c r="MS383">
        <v>0.15267620000000001</v>
      </c>
      <c r="MT383">
        <v>0.47177380000000002</v>
      </c>
      <c r="MU383">
        <v>25.297249999999998</v>
      </c>
      <c r="MV383" s="1">
        <v>1.500033E-4</v>
      </c>
      <c r="MW383">
        <v>0.14845510000000001</v>
      </c>
      <c r="MX383">
        <v>0.47135129999999997</v>
      </c>
      <c r="MY383">
        <v>24.85435</v>
      </c>
      <c r="MZ383" s="1">
        <v>1.4580689999999999E-4</v>
      </c>
      <c r="NA383">
        <v>0.1444211</v>
      </c>
      <c r="NB383">
        <v>0.47093620000000003</v>
      </c>
      <c r="NC383">
        <v>24.71632</v>
      </c>
      <c r="ND383" s="1">
        <v>1.418341E-4</v>
      </c>
      <c r="NE383">
        <v>0.140598</v>
      </c>
      <c r="NF383">
        <v>0.47049380000000002</v>
      </c>
      <c r="NG383">
        <v>25.020009999999999</v>
      </c>
      <c r="NH383" s="1">
        <v>1.3799339999999999E-4</v>
      </c>
      <c r="NI383">
        <v>0.13691349999999999</v>
      </c>
      <c r="NJ383">
        <v>0.47008490000000003</v>
      </c>
      <c r="NK383">
        <v>25.258929999999999</v>
      </c>
      <c r="NL383" s="1">
        <v>1.3426369999999999E-4</v>
      </c>
      <c r="NM383">
        <v>0.1333221</v>
      </c>
      <c r="NN383">
        <v>0.46963709999999997</v>
      </c>
      <c r="NO383">
        <v>25.18552</v>
      </c>
      <c r="NP383" s="1">
        <v>1.3066729999999999E-4</v>
      </c>
      <c r="NQ383">
        <v>0.12986549999999999</v>
      </c>
      <c r="NR383">
        <v>0.46918480000000001</v>
      </c>
      <c r="NS383">
        <v>25.011949999999999</v>
      </c>
      <c r="NT383" s="1">
        <v>1.272569E-4</v>
      </c>
      <c r="NU383">
        <v>0.1265907</v>
      </c>
      <c r="NV383">
        <v>0.46873779999999998</v>
      </c>
      <c r="NW383">
        <v>24.81823</v>
      </c>
      <c r="NX383" s="1">
        <v>1.2389550000000001E-4</v>
      </c>
      <c r="NY383">
        <v>0.1233577</v>
      </c>
      <c r="NZ383">
        <v>0.4682789</v>
      </c>
      <c r="OA383">
        <v>24.531939999999999</v>
      </c>
      <c r="OB383" s="1">
        <v>1.205285E-4</v>
      </c>
      <c r="OC383">
        <v>0.12011719999999999</v>
      </c>
      <c r="OD383">
        <v>0.4678293</v>
      </c>
      <c r="OE383">
        <v>24.526720000000001</v>
      </c>
      <c r="OF383" s="1">
        <v>1.1721499999999999E-4</v>
      </c>
      <c r="OG383">
        <v>0.1169235</v>
      </c>
      <c r="OH383">
        <v>0.46735539999999998</v>
      </c>
      <c r="OI383">
        <v>24.868110000000001</v>
      </c>
      <c r="OJ383" s="1">
        <v>1.139862E-4</v>
      </c>
      <c r="OK383">
        <v>0.11380850000000001</v>
      </c>
    </row>
    <row r="384" spans="1:401" x14ac:dyDescent="0.35">
      <c r="A384">
        <v>393</v>
      </c>
      <c r="B384" t="s">
        <v>4</v>
      </c>
      <c r="C384" t="s">
        <v>364</v>
      </c>
      <c r="D384" t="s">
        <v>387</v>
      </c>
      <c r="E384">
        <v>461.93360000000001</v>
      </c>
      <c r="F384">
        <v>1.228348</v>
      </c>
      <c r="G384">
        <v>23.685199999999998</v>
      </c>
      <c r="H384">
        <v>0</v>
      </c>
      <c r="I384">
        <v>0</v>
      </c>
      <c r="J384">
        <v>1.226844</v>
      </c>
      <c r="K384">
        <v>23.364319999999999</v>
      </c>
      <c r="L384">
        <v>0</v>
      </c>
      <c r="M384">
        <v>0</v>
      </c>
      <c r="N384">
        <v>1.22563</v>
      </c>
      <c r="O384">
        <v>23.081479999999999</v>
      </c>
      <c r="P384">
        <v>0</v>
      </c>
      <c r="Q384">
        <v>0</v>
      </c>
      <c r="R384">
        <v>1.224847</v>
      </c>
      <c r="S384">
        <v>22.850210000000001</v>
      </c>
      <c r="T384">
        <v>0</v>
      </c>
      <c r="U384">
        <v>0</v>
      </c>
      <c r="V384">
        <v>1.224399</v>
      </c>
      <c r="W384">
        <v>22.846679999999999</v>
      </c>
      <c r="X384">
        <v>0</v>
      </c>
      <c r="Y384">
        <v>0</v>
      </c>
      <c r="Z384">
        <v>1.2241740000000001</v>
      </c>
      <c r="AA384">
        <v>22.796009999999999</v>
      </c>
      <c r="AB384">
        <v>0</v>
      </c>
      <c r="AC384">
        <v>0</v>
      </c>
      <c r="AD384">
        <v>1.224038</v>
      </c>
      <c r="AE384">
        <v>22.71228</v>
      </c>
      <c r="AF384">
        <v>0</v>
      </c>
      <c r="AG384">
        <v>0</v>
      </c>
      <c r="AH384">
        <v>1.223962</v>
      </c>
      <c r="AI384">
        <v>22.604209999999998</v>
      </c>
      <c r="AJ384">
        <v>0</v>
      </c>
      <c r="AK384">
        <v>0</v>
      </c>
      <c r="AL384">
        <v>1.22407</v>
      </c>
      <c r="AM384">
        <v>22.532260000000001</v>
      </c>
      <c r="AN384">
        <v>0</v>
      </c>
      <c r="AO384">
        <v>0</v>
      </c>
      <c r="AP384">
        <v>1.2242690000000001</v>
      </c>
      <c r="AQ384">
        <v>22.870190000000001</v>
      </c>
      <c r="AR384">
        <v>0</v>
      </c>
      <c r="AS384">
        <v>0</v>
      </c>
      <c r="AT384">
        <v>1.2245200000000001</v>
      </c>
      <c r="AU384">
        <v>23.431830000000001</v>
      </c>
      <c r="AV384">
        <v>0</v>
      </c>
      <c r="AW384">
        <v>0</v>
      </c>
      <c r="AX384">
        <v>1.224942</v>
      </c>
      <c r="AY384">
        <v>23.890059999999998</v>
      </c>
      <c r="AZ384">
        <v>0</v>
      </c>
      <c r="BA384">
        <v>0</v>
      </c>
      <c r="BB384">
        <v>1.225387</v>
      </c>
      <c r="BC384">
        <v>24.2286</v>
      </c>
      <c r="BD384">
        <v>0</v>
      </c>
      <c r="BE384">
        <v>0</v>
      </c>
      <c r="BF384">
        <v>1.2259599999999999</v>
      </c>
      <c r="BG384">
        <v>24.23058</v>
      </c>
      <c r="BH384">
        <v>0</v>
      </c>
      <c r="BI384">
        <v>0</v>
      </c>
      <c r="BJ384">
        <v>1.226475</v>
      </c>
      <c r="BK384">
        <v>23.88644</v>
      </c>
      <c r="BL384">
        <v>0</v>
      </c>
      <c r="BM384">
        <v>0</v>
      </c>
      <c r="BN384">
        <v>1.2269939999999999</v>
      </c>
      <c r="BO384">
        <v>23.391660000000002</v>
      </c>
      <c r="BP384">
        <v>0</v>
      </c>
      <c r="BQ384">
        <v>0</v>
      </c>
      <c r="BR384">
        <v>1.227503</v>
      </c>
      <c r="BS384">
        <v>22.860569999999999</v>
      </c>
      <c r="BT384">
        <v>0</v>
      </c>
      <c r="BU384" s="1">
        <v>2.721429E-36</v>
      </c>
      <c r="BV384">
        <v>1.227884</v>
      </c>
      <c r="BW384">
        <v>22.703399999999998</v>
      </c>
      <c r="BX384" s="1">
        <v>1.8829220000000001E-27</v>
      </c>
      <c r="BY384" s="1">
        <v>6.6610150000000002E-25</v>
      </c>
      <c r="BZ384">
        <v>1.227981</v>
      </c>
      <c r="CA384">
        <v>22.84253</v>
      </c>
      <c r="CB384" s="1">
        <v>7.5646350000000001E-20</v>
      </c>
      <c r="CC384" s="1">
        <v>2.6432110000000001E-17</v>
      </c>
      <c r="CD384">
        <v>1.227768</v>
      </c>
      <c r="CE384">
        <v>23.07226</v>
      </c>
      <c r="CF384" s="1">
        <v>2.257051E-13</v>
      </c>
      <c r="CG384" s="1">
        <v>8.6749630000000004E-11</v>
      </c>
      <c r="CH384">
        <v>1.227263</v>
      </c>
      <c r="CI384">
        <v>23.41159</v>
      </c>
      <c r="CJ384" s="1">
        <v>1.8615599999999999E-9</v>
      </c>
      <c r="CK384" s="1">
        <v>7.6148479999999996E-7</v>
      </c>
      <c r="CL384">
        <v>1.2265699999999999</v>
      </c>
      <c r="CM384">
        <v>23.436029999999999</v>
      </c>
      <c r="CN384" s="1">
        <v>1.4659250000000001E-6</v>
      </c>
      <c r="CO384" s="1">
        <v>6.2582410000000001E-4</v>
      </c>
      <c r="CP384">
        <v>1.2257709999999999</v>
      </c>
      <c r="CQ384">
        <v>23.1966</v>
      </c>
      <c r="CR384" s="1">
        <v>2.4341219999999999E-4</v>
      </c>
      <c r="CS384">
        <v>0.1075415</v>
      </c>
      <c r="CT384">
        <v>1.2248000000000001</v>
      </c>
      <c r="CU384">
        <v>22.78688</v>
      </c>
      <c r="CV384" s="1">
        <v>1.2340729999999999E-2</v>
      </c>
      <c r="CW384">
        <v>5.6161329999999996</v>
      </c>
      <c r="CX384">
        <v>1.2237880000000001</v>
      </c>
      <c r="CY384">
        <v>22.445180000000001</v>
      </c>
      <c r="CZ384">
        <v>0.23870949999999999</v>
      </c>
      <c r="DA384">
        <v>111.5428</v>
      </c>
      <c r="DB384">
        <v>1.222648</v>
      </c>
      <c r="DC384">
        <v>22.683199999999999</v>
      </c>
      <c r="DD384">
        <v>2.0520160000000001</v>
      </c>
      <c r="DE384">
        <v>982.1694</v>
      </c>
      <c r="DF384">
        <v>1.221225</v>
      </c>
      <c r="DG384">
        <v>23.14545</v>
      </c>
      <c r="DH384">
        <v>8.7953469999999996</v>
      </c>
      <c r="DI384">
        <v>4304.2640000000001</v>
      </c>
      <c r="DJ384">
        <v>1.2195009999999999</v>
      </c>
      <c r="DK384">
        <v>23.732279999999999</v>
      </c>
      <c r="DL384">
        <v>20.590540000000001</v>
      </c>
      <c r="DM384">
        <v>10286.629999999999</v>
      </c>
      <c r="DN384">
        <v>1.2175670000000001</v>
      </c>
      <c r="DO384">
        <v>24.201519999999999</v>
      </c>
      <c r="DP384">
        <v>28.39734</v>
      </c>
      <c r="DQ384">
        <v>14463.05</v>
      </c>
      <c r="DR384">
        <v>1.21556</v>
      </c>
      <c r="DS384">
        <v>24.149629999999998</v>
      </c>
      <c r="DT384">
        <v>24.685980000000001</v>
      </c>
      <c r="DU384">
        <v>12792.26</v>
      </c>
      <c r="DV384">
        <v>1.2134510000000001</v>
      </c>
      <c r="DW384">
        <v>23.780380000000001</v>
      </c>
      <c r="DX384">
        <v>14.334199999999999</v>
      </c>
      <c r="DY384">
        <v>7556.8760000000002</v>
      </c>
      <c r="DZ384">
        <v>1.2112289999999999</v>
      </c>
      <c r="EA384">
        <v>23.241160000000001</v>
      </c>
      <c r="EB384">
        <v>5.6324899999999998</v>
      </c>
      <c r="EC384">
        <v>3019.06</v>
      </c>
      <c r="ED384">
        <v>1.209028</v>
      </c>
      <c r="EE384">
        <v>22.80649</v>
      </c>
      <c r="EF384">
        <v>1.5787789999999999</v>
      </c>
      <c r="EG384">
        <v>858.96609999999998</v>
      </c>
      <c r="EH384">
        <v>1.206685</v>
      </c>
      <c r="EI384">
        <v>22.815529999999999</v>
      </c>
      <c r="EJ384">
        <v>0.33482299999999998</v>
      </c>
      <c r="EK384">
        <v>184.4709</v>
      </c>
      <c r="EL384">
        <v>1.2044440000000001</v>
      </c>
      <c r="EM384">
        <v>23.253779999999999</v>
      </c>
      <c r="EN384" s="1">
        <v>5.992567E-2</v>
      </c>
      <c r="EO384">
        <v>33.232849999999999</v>
      </c>
      <c r="EP384">
        <v>1.202213</v>
      </c>
      <c r="EQ384">
        <v>23.966090000000001</v>
      </c>
      <c r="ER384" s="1">
        <v>1.2406729999999999E-2</v>
      </c>
      <c r="ES384">
        <v>6.7820710000000002</v>
      </c>
      <c r="ET384">
        <v>1.2</v>
      </c>
      <c r="EU384">
        <v>24.586600000000001</v>
      </c>
      <c r="EV384" s="1">
        <v>5.3091320000000003E-3</v>
      </c>
      <c r="EW384">
        <v>2.820163</v>
      </c>
      <c r="EX384">
        <v>1.197727</v>
      </c>
      <c r="EY384">
        <v>24.683679999999999</v>
      </c>
      <c r="EZ384" s="1">
        <v>3.8374699999999999E-3</v>
      </c>
      <c r="FA384">
        <v>2.0215909999999999</v>
      </c>
      <c r="FB384">
        <v>1.1954</v>
      </c>
      <c r="FC384">
        <v>24.406929999999999</v>
      </c>
      <c r="FD384" s="1">
        <v>3.1715530000000001E-3</v>
      </c>
      <c r="FE384">
        <v>1.671597</v>
      </c>
      <c r="FF384">
        <v>1.193087</v>
      </c>
      <c r="FG384">
        <v>23.92503</v>
      </c>
      <c r="FH384" s="1">
        <v>2.6837380000000002E-3</v>
      </c>
      <c r="FI384">
        <v>1.4177420000000001</v>
      </c>
      <c r="FJ384">
        <v>1.190912</v>
      </c>
      <c r="FK384">
        <v>23.436969999999999</v>
      </c>
      <c r="FL384" s="1">
        <v>2.289873E-3</v>
      </c>
      <c r="FM384">
        <v>1.2123930000000001</v>
      </c>
      <c r="FN384">
        <v>1.188787</v>
      </c>
      <c r="FO384">
        <v>23.39913</v>
      </c>
      <c r="FP384" s="1">
        <v>1.9674200000000001E-3</v>
      </c>
      <c r="FQ384">
        <v>1.0441370000000001</v>
      </c>
      <c r="FR384">
        <v>1.1867589999999999</v>
      </c>
      <c r="FS384">
        <v>23.60407</v>
      </c>
      <c r="FT384" s="1">
        <v>1.7017250000000001E-3</v>
      </c>
      <c r="FU384">
        <v>0.90507820000000005</v>
      </c>
      <c r="FV384">
        <v>1.184812</v>
      </c>
      <c r="FW384">
        <v>23.86318</v>
      </c>
      <c r="FX384" s="1">
        <v>1.4846239999999999E-3</v>
      </c>
      <c r="FY384">
        <v>0.7912768</v>
      </c>
      <c r="FZ384">
        <v>1.183003</v>
      </c>
      <c r="GA384">
        <v>24.055340000000001</v>
      </c>
      <c r="GB384" s="1">
        <v>1.3052490000000001E-3</v>
      </c>
      <c r="GC384">
        <v>0.6970809</v>
      </c>
      <c r="GD384">
        <v>1.1818759999999999</v>
      </c>
      <c r="GE384">
        <v>23.964459999999999</v>
      </c>
      <c r="GF384" s="1">
        <v>1.1549399999999999E-3</v>
      </c>
      <c r="GG384">
        <v>0.61776019999999998</v>
      </c>
      <c r="GH384">
        <v>1.180523</v>
      </c>
      <c r="GI384">
        <v>23.860610000000001</v>
      </c>
      <c r="GJ384" s="1">
        <v>1.0290849999999999E-3</v>
      </c>
      <c r="GK384">
        <v>0.55134039999999995</v>
      </c>
      <c r="GL384">
        <v>1.1789210000000001</v>
      </c>
      <c r="GM384">
        <v>23.681730000000002</v>
      </c>
      <c r="GN384" s="1">
        <v>9.2303779999999998E-4</v>
      </c>
      <c r="GO384">
        <v>0.49540640000000002</v>
      </c>
      <c r="GP384">
        <v>1.1773420000000001</v>
      </c>
      <c r="GQ384">
        <v>23.44511</v>
      </c>
      <c r="GR384" s="1">
        <v>8.3381809999999998E-4</v>
      </c>
      <c r="GS384">
        <v>0.4483318</v>
      </c>
      <c r="GT384">
        <v>1.175732</v>
      </c>
      <c r="GU384">
        <v>23.154399999999999</v>
      </c>
      <c r="GV384" s="1">
        <v>7.5876790000000002E-4</v>
      </c>
      <c r="GW384">
        <v>0.40871740000000001</v>
      </c>
      <c r="GX384">
        <v>1.174191</v>
      </c>
      <c r="GY384">
        <v>23.217199999999998</v>
      </c>
      <c r="GZ384" s="1">
        <v>6.9522840000000002E-4</v>
      </c>
      <c r="HA384">
        <v>0.37516729999999998</v>
      </c>
      <c r="HB384">
        <v>1.172704</v>
      </c>
      <c r="HC384">
        <v>23.69219</v>
      </c>
      <c r="HD384" s="1">
        <v>6.4096529999999995E-4</v>
      </c>
      <c r="HE384">
        <v>0.34649099999999999</v>
      </c>
      <c r="HF384">
        <v>1.171343</v>
      </c>
      <c r="HG384">
        <v>24.289960000000001</v>
      </c>
      <c r="HH384" s="1">
        <v>5.94288E-4</v>
      </c>
      <c r="HI384">
        <v>0.32179160000000001</v>
      </c>
      <c r="HJ384">
        <v>1.1699349999999999</v>
      </c>
      <c r="HK384">
        <v>24.479600000000001</v>
      </c>
      <c r="HL384" s="1">
        <v>5.5412660000000004E-4</v>
      </c>
      <c r="HM384">
        <v>0.30055929999999997</v>
      </c>
      <c r="HN384">
        <v>1.1685129999999999</v>
      </c>
      <c r="HO384">
        <v>24.20194</v>
      </c>
      <c r="HP384" s="1">
        <v>5.1932360000000002E-4</v>
      </c>
      <c r="HQ384">
        <v>0.28216669999999999</v>
      </c>
      <c r="HR384">
        <v>1.1671119999999999</v>
      </c>
      <c r="HS384">
        <v>23.81793</v>
      </c>
      <c r="HT384" s="1">
        <v>4.8856289999999998E-4</v>
      </c>
      <c r="HU384">
        <v>0.26594830000000003</v>
      </c>
      <c r="HV384">
        <v>1.165762</v>
      </c>
      <c r="HW384">
        <v>23.426259999999999</v>
      </c>
      <c r="HX384" s="1">
        <v>4.6140869999999998E-4</v>
      </c>
      <c r="HY384">
        <v>0.25158799999999998</v>
      </c>
      <c r="HZ384">
        <v>1.164223</v>
      </c>
      <c r="IA384">
        <v>23.267299999999999</v>
      </c>
      <c r="IB384" s="1">
        <v>4.3737419999999999E-4</v>
      </c>
      <c r="IC384">
        <v>0.23892910000000001</v>
      </c>
      <c r="ID384">
        <v>1.162655</v>
      </c>
      <c r="IE384">
        <v>23.328440000000001</v>
      </c>
      <c r="IF384" s="1">
        <v>4.1587949999999997E-4</v>
      </c>
      <c r="IG384">
        <v>0.22763240000000001</v>
      </c>
      <c r="IH384">
        <v>1.161427</v>
      </c>
      <c r="II384">
        <v>23.582930000000001</v>
      </c>
      <c r="IJ384" s="1">
        <v>3.9619120000000002E-4</v>
      </c>
      <c r="IK384">
        <v>0.21722720000000001</v>
      </c>
      <c r="IL384">
        <v>1.1602950000000001</v>
      </c>
      <c r="IM384">
        <v>23.903510000000001</v>
      </c>
      <c r="IN384" s="1">
        <v>3.78236E-4</v>
      </c>
      <c r="IO384">
        <v>0.20771800000000001</v>
      </c>
      <c r="IP384">
        <v>1.158893</v>
      </c>
      <c r="IQ384">
        <v>23.97597</v>
      </c>
      <c r="IR384" s="1">
        <v>3.615243E-4</v>
      </c>
      <c r="IS384">
        <v>0.19891159999999999</v>
      </c>
      <c r="IT384">
        <v>1.1575770000000001</v>
      </c>
      <c r="IU384">
        <v>23.871279999999999</v>
      </c>
      <c r="IV384" s="1">
        <v>3.4654590000000001E-4</v>
      </c>
      <c r="IW384">
        <v>0.19096460000000001</v>
      </c>
      <c r="IX384">
        <v>1.1568430000000001</v>
      </c>
      <c r="IY384">
        <v>23.664349999999999</v>
      </c>
      <c r="IZ384" s="1">
        <v>3.3323160000000001E-4</v>
      </c>
      <c r="JA384">
        <v>0.183888</v>
      </c>
      <c r="JB384">
        <v>1.156096</v>
      </c>
      <c r="JC384">
        <v>23.39479</v>
      </c>
      <c r="JD384" s="1">
        <v>3.2065609999999998E-4</v>
      </c>
      <c r="JE384">
        <v>0.17716580000000001</v>
      </c>
      <c r="JF384">
        <v>1.155287</v>
      </c>
      <c r="JG384">
        <v>23.49408</v>
      </c>
      <c r="JH384" s="1">
        <v>3.0917830000000001E-4</v>
      </c>
      <c r="JI384">
        <v>0.17102290000000001</v>
      </c>
      <c r="JJ384">
        <v>1.154474</v>
      </c>
      <c r="JK384">
        <v>23.83015</v>
      </c>
      <c r="JL384" s="1">
        <v>2.9846730000000001E-4</v>
      </c>
      <c r="JM384">
        <v>0.16529389999999999</v>
      </c>
      <c r="JN384">
        <v>1.1537930000000001</v>
      </c>
      <c r="JO384">
        <v>24.2242</v>
      </c>
      <c r="JP384" s="1">
        <v>2.8826600000000002E-4</v>
      </c>
      <c r="JQ384">
        <v>0.15981770000000001</v>
      </c>
      <c r="JR384">
        <v>1.1533</v>
      </c>
      <c r="JS384">
        <v>24.50009</v>
      </c>
      <c r="JT384" s="1">
        <v>2.7858830000000002E-4</v>
      </c>
      <c r="JU384">
        <v>0.15458469999999999</v>
      </c>
      <c r="JV384">
        <v>1.1527240000000001</v>
      </c>
      <c r="JW384">
        <v>24.581569999999999</v>
      </c>
      <c r="JX384" s="1">
        <v>2.6944110000000002E-4</v>
      </c>
      <c r="JY384">
        <v>0.1496469</v>
      </c>
      <c r="JZ384">
        <v>1.152126</v>
      </c>
      <c r="KA384">
        <v>24.386050000000001</v>
      </c>
      <c r="KB384" s="1">
        <v>2.6084600000000002E-4</v>
      </c>
      <c r="KC384">
        <v>0.14500389999999999</v>
      </c>
      <c r="KD384">
        <v>1.1516470000000001</v>
      </c>
      <c r="KE384">
        <v>24.055479999999999</v>
      </c>
      <c r="KF384" s="1">
        <v>2.5260099999999998E-4</v>
      </c>
      <c r="KG384">
        <v>0.1405467</v>
      </c>
      <c r="KH384">
        <v>1.151038</v>
      </c>
      <c r="KI384">
        <v>23.689509999999999</v>
      </c>
      <c r="KJ384" s="1">
        <v>2.4459250000000003E-4</v>
      </c>
      <c r="KK384">
        <v>0.13621849999999999</v>
      </c>
      <c r="KL384">
        <v>1.150442</v>
      </c>
      <c r="KM384">
        <v>23.725770000000001</v>
      </c>
      <c r="KN384" s="1">
        <v>2.3677090000000001E-4</v>
      </c>
      <c r="KO384">
        <v>0.13198579999999999</v>
      </c>
      <c r="KP384">
        <v>1.149805</v>
      </c>
      <c r="KQ384">
        <v>24.062329999999999</v>
      </c>
      <c r="KR384" s="1">
        <v>2.2924990000000001E-4</v>
      </c>
      <c r="KS384">
        <v>0.12790470000000001</v>
      </c>
      <c r="KT384">
        <v>1.1490659999999999</v>
      </c>
      <c r="KU384">
        <v>24.578029999999998</v>
      </c>
      <c r="KV384" s="1">
        <v>2.2214399999999999E-4</v>
      </c>
      <c r="KW384">
        <v>0.12405919999999999</v>
      </c>
      <c r="KX384">
        <v>1.148336</v>
      </c>
      <c r="KY384">
        <v>25.05846</v>
      </c>
      <c r="KZ384" s="1">
        <v>2.1543969999999999E-4</v>
      </c>
      <c r="LA384">
        <v>0.1204321</v>
      </c>
      <c r="LB384">
        <v>1.147567</v>
      </c>
      <c r="LC384">
        <v>25.197130000000001</v>
      </c>
      <c r="LD384" s="1">
        <v>2.0891369999999999E-4</v>
      </c>
      <c r="LE384">
        <v>0.1169037</v>
      </c>
      <c r="LF384">
        <v>1.1467799999999999</v>
      </c>
      <c r="LG384">
        <v>25.014309999999998</v>
      </c>
      <c r="LH384" s="1">
        <v>2.02535E-4</v>
      </c>
      <c r="LI384">
        <v>0.1134526</v>
      </c>
      <c r="LJ384">
        <v>1.1459349999999999</v>
      </c>
      <c r="LK384">
        <v>24.683430000000001</v>
      </c>
      <c r="LL384" s="1">
        <v>1.9636459999999999E-4</v>
      </c>
      <c r="LM384">
        <v>0.1101114</v>
      </c>
      <c r="LN384">
        <v>1.145095</v>
      </c>
      <c r="LO384">
        <v>24.365410000000001</v>
      </c>
      <c r="LP384" s="1">
        <v>1.9044010000000001E-4</v>
      </c>
      <c r="LQ384">
        <v>0.1069006</v>
      </c>
      <c r="LR384">
        <v>1.1443239999999999</v>
      </c>
      <c r="LS384">
        <v>24.513359999999999</v>
      </c>
      <c r="LT384" s="1">
        <v>1.848048E-4</v>
      </c>
      <c r="LU384">
        <v>0.1038425</v>
      </c>
      <c r="LV384">
        <v>1.143537</v>
      </c>
      <c r="LW384">
        <v>24.927949999999999</v>
      </c>
      <c r="LX384" s="1">
        <v>1.7935809999999999E-4</v>
      </c>
      <c r="LY384">
        <v>0.100885</v>
      </c>
      <c r="LZ384">
        <v>1.1427890000000001</v>
      </c>
      <c r="MA384">
        <v>25.447040000000001</v>
      </c>
      <c r="MB384" s="1">
        <v>1.7408939999999999E-4</v>
      </c>
      <c r="MC384" s="1">
        <v>9.8016649999999997E-2</v>
      </c>
      <c r="MD384">
        <v>1.1420429999999999</v>
      </c>
      <c r="ME384">
        <v>25.981179999999998</v>
      </c>
      <c r="MF384" s="1">
        <v>1.6901549999999999E-4</v>
      </c>
      <c r="MG384">
        <v>9.5251699999999995E-2</v>
      </c>
      <c r="MH384">
        <v>1.1413329999999999</v>
      </c>
      <c r="MI384">
        <v>26.218389999999999</v>
      </c>
      <c r="MJ384" s="1">
        <v>1.6409350000000001E-4</v>
      </c>
      <c r="MK384" s="1">
        <v>9.2567150000000001E-2</v>
      </c>
      <c r="ML384">
        <v>1.140598</v>
      </c>
      <c r="MM384">
        <v>26.133800000000001</v>
      </c>
      <c r="MN384" s="1">
        <v>1.5934470000000001E-4</v>
      </c>
      <c r="MO384" s="1">
        <v>8.9970750000000002E-2</v>
      </c>
      <c r="MP384">
        <v>1.13988</v>
      </c>
      <c r="MQ384">
        <v>25.790489999999998</v>
      </c>
      <c r="MR384" s="1">
        <v>1.5479590000000001E-4</v>
      </c>
      <c r="MS384" s="1">
        <v>8.7482439999999995E-2</v>
      </c>
      <c r="MT384">
        <v>1.1391880000000001</v>
      </c>
      <c r="MU384">
        <v>25.332660000000001</v>
      </c>
      <c r="MV384" s="1">
        <v>1.5038970000000001E-4</v>
      </c>
      <c r="MW384" s="1">
        <v>8.5068749999999999E-2</v>
      </c>
      <c r="MX384">
        <v>1.1384989999999999</v>
      </c>
      <c r="MY384">
        <v>24.893540000000002</v>
      </c>
      <c r="MZ384" s="1">
        <v>1.4617610000000001E-4</v>
      </c>
      <c r="NA384">
        <v>8.2758399999999996E-2</v>
      </c>
      <c r="NB384">
        <v>1.137756</v>
      </c>
      <c r="NC384">
        <v>24.741240000000001</v>
      </c>
      <c r="ND384" s="1">
        <v>1.421839E-4</v>
      </c>
      <c r="NE384" s="1">
        <v>8.0570089999999997E-2</v>
      </c>
      <c r="NF384">
        <v>1.1370169999999999</v>
      </c>
      <c r="NG384">
        <v>25.0229</v>
      </c>
      <c r="NH384" s="1">
        <v>1.3833399999999999E-4</v>
      </c>
      <c r="NI384" s="1">
        <v>7.8463550000000007E-2</v>
      </c>
      <c r="NJ384">
        <v>1.1363179999999999</v>
      </c>
      <c r="NK384">
        <v>25.254259999999999</v>
      </c>
      <c r="NL384" s="1">
        <v>1.345978E-4</v>
      </c>
      <c r="NM384" s="1">
        <v>7.6412359999999999E-2</v>
      </c>
      <c r="NN384">
        <v>1.135521</v>
      </c>
      <c r="NO384">
        <v>25.190760000000001</v>
      </c>
      <c r="NP384" s="1">
        <v>1.3098370000000001E-4</v>
      </c>
      <c r="NQ384" s="1">
        <v>7.4431360000000002E-2</v>
      </c>
      <c r="NR384">
        <v>1.1347320000000001</v>
      </c>
      <c r="NS384">
        <v>25.01763</v>
      </c>
      <c r="NT384" s="1">
        <v>1.275591E-4</v>
      </c>
      <c r="NU384" s="1">
        <v>7.2555930000000005E-2</v>
      </c>
      <c r="NV384">
        <v>1.1339269999999999</v>
      </c>
      <c r="NW384">
        <v>24.82705</v>
      </c>
      <c r="NX384" s="1">
        <v>1.2419880000000001E-4</v>
      </c>
      <c r="NY384" s="1">
        <v>7.0713680000000001E-2</v>
      </c>
      <c r="NZ384">
        <v>1.133108</v>
      </c>
      <c r="OA384">
        <v>24.554300000000001</v>
      </c>
      <c r="OB384" s="1">
        <v>1.208286E-4</v>
      </c>
      <c r="OC384" s="1">
        <v>6.8864320000000007E-2</v>
      </c>
      <c r="OD384">
        <v>1.1323209999999999</v>
      </c>
      <c r="OE384">
        <v>24.54975</v>
      </c>
      <c r="OF384" s="1">
        <v>1.1751E-4</v>
      </c>
      <c r="OG384" s="1">
        <v>6.7040119999999995E-2</v>
      </c>
      <c r="OH384">
        <v>1.131502</v>
      </c>
      <c r="OI384">
        <v>24.868639999999999</v>
      </c>
      <c r="OJ384" s="1">
        <v>1.142715E-4</v>
      </c>
      <c r="OK384" s="1">
        <v>6.5256350000000005E-2</v>
      </c>
    </row>
    <row r="385" spans="1:401" x14ac:dyDescent="0.35">
      <c r="A385">
        <v>394</v>
      </c>
      <c r="B385" t="s">
        <v>4</v>
      </c>
      <c r="C385" t="s">
        <v>364</v>
      </c>
      <c r="D385" t="s">
        <v>388</v>
      </c>
      <c r="E385">
        <v>524.54549999999995</v>
      </c>
      <c r="F385">
        <v>0.58877460000000004</v>
      </c>
      <c r="G385">
        <v>23.678360000000001</v>
      </c>
      <c r="H385">
        <v>0</v>
      </c>
      <c r="I385">
        <v>0</v>
      </c>
      <c r="J385">
        <v>0.58730749999999998</v>
      </c>
      <c r="K385">
        <v>23.355250000000002</v>
      </c>
      <c r="L385">
        <v>0</v>
      </c>
      <c r="M385">
        <v>0</v>
      </c>
      <c r="N385">
        <v>0.58599190000000001</v>
      </c>
      <c r="O385">
        <v>23.07179</v>
      </c>
      <c r="P385">
        <v>0</v>
      </c>
      <c r="Q385">
        <v>0</v>
      </c>
      <c r="R385">
        <v>0.58492829999999996</v>
      </c>
      <c r="S385">
        <v>22.839210000000001</v>
      </c>
      <c r="T385">
        <v>0</v>
      </c>
      <c r="U385">
        <v>0</v>
      </c>
      <c r="V385">
        <v>0.58404959999999995</v>
      </c>
      <c r="W385">
        <v>22.83605</v>
      </c>
      <c r="X385">
        <v>0</v>
      </c>
      <c r="Y385">
        <v>0</v>
      </c>
      <c r="Z385">
        <v>0.58331759999999999</v>
      </c>
      <c r="AA385">
        <v>22.781839999999999</v>
      </c>
      <c r="AB385">
        <v>0</v>
      </c>
      <c r="AC385">
        <v>0</v>
      </c>
      <c r="AD385">
        <v>0.58271680000000003</v>
      </c>
      <c r="AE385">
        <v>22.7014</v>
      </c>
      <c r="AF385">
        <v>0</v>
      </c>
      <c r="AG385">
        <v>0</v>
      </c>
      <c r="AH385">
        <v>0.58217300000000005</v>
      </c>
      <c r="AI385">
        <v>22.59722</v>
      </c>
      <c r="AJ385">
        <v>0</v>
      </c>
      <c r="AK385">
        <v>0</v>
      </c>
      <c r="AL385">
        <v>0.58174840000000005</v>
      </c>
      <c r="AM385">
        <v>22.523070000000001</v>
      </c>
      <c r="AN385">
        <v>0</v>
      </c>
      <c r="AO385">
        <v>0</v>
      </c>
      <c r="AP385">
        <v>0.58141549999999997</v>
      </c>
      <c r="AQ385">
        <v>22.86092</v>
      </c>
      <c r="AR385">
        <v>0</v>
      </c>
      <c r="AS385">
        <v>0</v>
      </c>
      <c r="AT385">
        <v>0.58115510000000004</v>
      </c>
      <c r="AU385">
        <v>23.419509999999999</v>
      </c>
      <c r="AV385">
        <v>0</v>
      </c>
      <c r="AW385">
        <v>0</v>
      </c>
      <c r="AX385">
        <v>0.58101849999999999</v>
      </c>
      <c r="AY385">
        <v>23.879750000000001</v>
      </c>
      <c r="AZ385">
        <v>0</v>
      </c>
      <c r="BA385">
        <v>0</v>
      </c>
      <c r="BB385">
        <v>0.58092600000000005</v>
      </c>
      <c r="BC385">
        <v>24.226479999999999</v>
      </c>
      <c r="BD385">
        <v>0</v>
      </c>
      <c r="BE385">
        <v>0</v>
      </c>
      <c r="BF385">
        <v>0.58092359999999998</v>
      </c>
      <c r="BG385">
        <v>24.230589999999999</v>
      </c>
      <c r="BH385">
        <v>0</v>
      </c>
      <c r="BI385">
        <v>0</v>
      </c>
      <c r="BJ385">
        <v>0.58095839999999999</v>
      </c>
      <c r="BK385">
        <v>23.89386</v>
      </c>
      <c r="BL385">
        <v>0</v>
      </c>
      <c r="BM385">
        <v>0</v>
      </c>
      <c r="BN385">
        <v>0.5809957</v>
      </c>
      <c r="BO385">
        <v>23.40671</v>
      </c>
      <c r="BP385">
        <v>0</v>
      </c>
      <c r="BQ385">
        <v>0</v>
      </c>
      <c r="BR385">
        <v>0.581063</v>
      </c>
      <c r="BS385">
        <v>22.875139999999998</v>
      </c>
      <c r="BT385">
        <v>0</v>
      </c>
      <c r="BU385" s="1">
        <v>1.1593309999999999E-36</v>
      </c>
      <c r="BV385">
        <v>0.58111239999999997</v>
      </c>
      <c r="BW385">
        <v>22.716329999999999</v>
      </c>
      <c r="BX385" s="1">
        <v>8.6337469999999995E-28</v>
      </c>
      <c r="BY385" s="1">
        <v>4.1248720000000001E-25</v>
      </c>
      <c r="BZ385">
        <v>0.58104219999999995</v>
      </c>
      <c r="CA385">
        <v>22.845829999999999</v>
      </c>
      <c r="CB385" s="1">
        <v>2.8437110000000002E-20</v>
      </c>
      <c r="CC385" s="1">
        <v>1.4316200000000001E-17</v>
      </c>
      <c r="CD385">
        <v>0.5808219</v>
      </c>
      <c r="CE385">
        <v>23.073530000000002</v>
      </c>
      <c r="CF385" s="1">
        <v>1.336735E-13</v>
      </c>
      <c r="CG385" s="1">
        <v>6.4947330000000003E-11</v>
      </c>
      <c r="CH385">
        <v>0.58046880000000001</v>
      </c>
      <c r="CI385">
        <v>23.408270000000002</v>
      </c>
      <c r="CJ385" s="1">
        <v>1.2673349999999999E-9</v>
      </c>
      <c r="CK385" s="1">
        <v>6.3152759999999997E-7</v>
      </c>
      <c r="CL385">
        <v>0.58000220000000002</v>
      </c>
      <c r="CM385">
        <v>23.43843</v>
      </c>
      <c r="CN385" s="1">
        <v>1.0843379999999999E-6</v>
      </c>
      <c r="CO385" s="1">
        <v>5.5099190000000001E-4</v>
      </c>
      <c r="CP385">
        <v>0.5794764</v>
      </c>
      <c r="CQ385">
        <v>23.201640000000001</v>
      </c>
      <c r="CR385" s="1">
        <v>1.918485E-4</v>
      </c>
      <c r="CS385" s="1">
        <v>9.9045369999999994E-2</v>
      </c>
      <c r="CT385">
        <v>0.57884760000000002</v>
      </c>
      <c r="CU385">
        <v>22.797409999999999</v>
      </c>
      <c r="CV385" s="1">
        <v>1.0247279999999999E-2</v>
      </c>
      <c r="CW385">
        <v>5.3648939999999996</v>
      </c>
      <c r="CX385">
        <v>0.57818080000000005</v>
      </c>
      <c r="CY385">
        <v>22.450420000000001</v>
      </c>
      <c r="CZ385">
        <v>0.20731279999999999</v>
      </c>
      <c r="DA385">
        <v>109.91289999999999</v>
      </c>
      <c r="DB385">
        <v>0.57743509999999998</v>
      </c>
      <c r="DC385">
        <v>22.682670000000002</v>
      </c>
      <c r="DD385">
        <v>1.8539129999999999</v>
      </c>
      <c r="DE385">
        <v>994.31949999999995</v>
      </c>
      <c r="DF385">
        <v>0.57653489999999996</v>
      </c>
      <c r="DG385">
        <v>23.137509999999999</v>
      </c>
      <c r="DH385">
        <v>8.2304759999999995</v>
      </c>
      <c r="DI385">
        <v>4462.3519999999999</v>
      </c>
      <c r="DJ385">
        <v>0.57545349999999995</v>
      </c>
      <c r="DK385">
        <v>23.72092</v>
      </c>
      <c r="DL385">
        <v>19.885529999999999</v>
      </c>
      <c r="DM385">
        <v>10892.05</v>
      </c>
      <c r="DN385">
        <v>0.57426759999999999</v>
      </c>
      <c r="DO385">
        <v>24.19181</v>
      </c>
      <c r="DP385">
        <v>28.22193</v>
      </c>
      <c r="DQ385">
        <v>15607.77</v>
      </c>
      <c r="DR385">
        <v>0.57298959999999999</v>
      </c>
      <c r="DS385">
        <v>24.146280000000001</v>
      </c>
      <c r="DT385">
        <v>25.152909999999999</v>
      </c>
      <c r="DU385">
        <v>14032.96</v>
      </c>
      <c r="DV385">
        <v>0.57164340000000002</v>
      </c>
      <c r="DW385">
        <v>23.78332</v>
      </c>
      <c r="DX385">
        <v>14.96346</v>
      </c>
      <c r="DY385">
        <v>8421.3410000000003</v>
      </c>
      <c r="DZ385">
        <v>0.57018849999999999</v>
      </c>
      <c r="EA385">
        <v>23.246739999999999</v>
      </c>
      <c r="EB385">
        <v>6.0157119999999997</v>
      </c>
      <c r="EC385">
        <v>3414.48</v>
      </c>
      <c r="ED385">
        <v>0.56870869999999996</v>
      </c>
      <c r="EE385">
        <v>22.80649</v>
      </c>
      <c r="EF385">
        <v>1.720094</v>
      </c>
      <c r="EG385">
        <v>983.95759999999996</v>
      </c>
      <c r="EH385">
        <v>0.56716759999999999</v>
      </c>
      <c r="EI385">
        <v>22.808630000000001</v>
      </c>
      <c r="EJ385">
        <v>0.37061230000000001</v>
      </c>
      <c r="EK385">
        <v>213.4616</v>
      </c>
      <c r="EL385">
        <v>0.56561680000000003</v>
      </c>
      <c r="EM385">
        <v>23.23583</v>
      </c>
      <c r="EN385" s="1">
        <v>6.6749859999999994E-2</v>
      </c>
      <c r="EO385">
        <v>38.617019999999997</v>
      </c>
      <c r="EP385">
        <v>0.5640558</v>
      </c>
      <c r="EQ385">
        <v>23.94183</v>
      </c>
      <c r="ER385" s="1">
        <v>1.345589E-2</v>
      </c>
      <c r="ES385">
        <v>7.7540469999999999</v>
      </c>
      <c r="ET385">
        <v>0.56248450000000005</v>
      </c>
      <c r="EU385">
        <v>24.565100000000001</v>
      </c>
      <c r="EV385" s="1">
        <v>5.4772140000000002E-3</v>
      </c>
      <c r="EW385">
        <v>3.122684</v>
      </c>
      <c r="EX385">
        <v>0.56092759999999997</v>
      </c>
      <c r="EY385">
        <v>24.670359999999999</v>
      </c>
      <c r="EZ385" s="1">
        <v>3.8898119999999999E-3</v>
      </c>
      <c r="FA385">
        <v>2.2127180000000002</v>
      </c>
      <c r="FB385">
        <v>0.55933469999999996</v>
      </c>
      <c r="FC385">
        <v>24.399640000000002</v>
      </c>
      <c r="FD385" s="1">
        <v>3.2036740000000001E-3</v>
      </c>
      <c r="FE385">
        <v>1.825609</v>
      </c>
      <c r="FF385">
        <v>0.55773139999999999</v>
      </c>
      <c r="FG385">
        <v>23.92502</v>
      </c>
      <c r="FH385" s="1">
        <v>2.7095610000000001E-3</v>
      </c>
      <c r="FI385">
        <v>1.5480419999999999</v>
      </c>
      <c r="FJ385">
        <v>0.55616399999999999</v>
      </c>
      <c r="FK385">
        <v>23.435919999999999</v>
      </c>
      <c r="FL385" s="1">
        <v>2.310589E-3</v>
      </c>
      <c r="FM385">
        <v>1.3235220000000001</v>
      </c>
      <c r="FN385">
        <v>0.55460489999999996</v>
      </c>
      <c r="FO385">
        <v>23.39349</v>
      </c>
      <c r="FP385" s="1">
        <v>1.9846239999999999E-3</v>
      </c>
      <c r="FQ385">
        <v>1.139785</v>
      </c>
      <c r="FR385">
        <v>0.55310479999999995</v>
      </c>
      <c r="FS385">
        <v>23.589690000000001</v>
      </c>
      <c r="FT385" s="1">
        <v>1.715818E-3</v>
      </c>
      <c r="FU385">
        <v>0.98784039999999995</v>
      </c>
      <c r="FV385">
        <v>0.55164630000000003</v>
      </c>
      <c r="FW385">
        <v>23.8445</v>
      </c>
      <c r="FX385" s="1">
        <v>1.496186E-3</v>
      </c>
      <c r="FY385">
        <v>0.86347989999999997</v>
      </c>
      <c r="FZ385">
        <v>0.55025449999999998</v>
      </c>
      <c r="GA385">
        <v>24.04072</v>
      </c>
      <c r="GB385" s="1">
        <v>1.314887E-3</v>
      </c>
      <c r="GC385">
        <v>0.76060930000000004</v>
      </c>
      <c r="GD385">
        <v>0.54914099999999999</v>
      </c>
      <c r="GE385">
        <v>23.950700000000001</v>
      </c>
      <c r="GF385" s="1">
        <v>1.163072E-3</v>
      </c>
      <c r="GG385">
        <v>0.67404549999999996</v>
      </c>
      <c r="GH385">
        <v>0.547987</v>
      </c>
      <c r="GI385">
        <v>23.852509999999999</v>
      </c>
      <c r="GJ385" s="1">
        <v>1.0359189999999999E-3</v>
      </c>
      <c r="GK385">
        <v>0.60150950000000003</v>
      </c>
      <c r="GL385">
        <v>0.54674460000000003</v>
      </c>
      <c r="GM385">
        <v>23.676839999999999</v>
      </c>
      <c r="GN385" s="1">
        <v>9.2878730000000003E-4</v>
      </c>
      <c r="GO385">
        <v>0.5404118</v>
      </c>
      <c r="GP385">
        <v>0.54549289999999995</v>
      </c>
      <c r="GQ385">
        <v>23.442550000000001</v>
      </c>
      <c r="GR385" s="1">
        <v>8.3864629999999996E-4</v>
      </c>
      <c r="GS385">
        <v>0.48899300000000001</v>
      </c>
      <c r="GT385">
        <v>0.54424320000000004</v>
      </c>
      <c r="GU385">
        <v>23.151530000000001</v>
      </c>
      <c r="GV385" s="1">
        <v>7.6283060000000003E-4</v>
      </c>
      <c r="GW385">
        <v>0.44571880000000003</v>
      </c>
      <c r="GX385">
        <v>0.54301960000000005</v>
      </c>
      <c r="GY385">
        <v>23.206969999999998</v>
      </c>
      <c r="GZ385" s="1">
        <v>6.9867979999999996E-4</v>
      </c>
      <c r="HA385">
        <v>0.4090857</v>
      </c>
      <c r="HB385">
        <v>0.54181429999999997</v>
      </c>
      <c r="HC385">
        <v>23.672879999999999</v>
      </c>
      <c r="HD385" s="1">
        <v>6.4392119999999995E-4</v>
      </c>
      <c r="HE385">
        <v>0.37778440000000002</v>
      </c>
      <c r="HF385">
        <v>0.54067929999999997</v>
      </c>
      <c r="HG385">
        <v>24.269179999999999</v>
      </c>
      <c r="HH385" s="1">
        <v>5.9681969999999997E-4</v>
      </c>
      <c r="HI385">
        <v>0.35082079999999999</v>
      </c>
      <c r="HJ385">
        <v>0.53953189999999995</v>
      </c>
      <c r="HK385">
        <v>24.468450000000001</v>
      </c>
      <c r="HL385" s="1">
        <v>5.5631140000000001E-4</v>
      </c>
      <c r="HM385">
        <v>0.32764799999999999</v>
      </c>
      <c r="HN385">
        <v>0.53837310000000005</v>
      </c>
      <c r="HO385">
        <v>24.194790000000001</v>
      </c>
      <c r="HP385" s="1">
        <v>5.2120270000000004E-4</v>
      </c>
      <c r="HQ385">
        <v>0.30757570000000001</v>
      </c>
      <c r="HR385">
        <v>0.53722630000000005</v>
      </c>
      <c r="HS385">
        <v>23.816369999999999</v>
      </c>
      <c r="HT385" s="1">
        <v>4.902811E-4</v>
      </c>
      <c r="HU385">
        <v>0.28991909999999999</v>
      </c>
      <c r="HV385">
        <v>0.53611149999999996</v>
      </c>
      <c r="HW385">
        <v>23.425709999999999</v>
      </c>
      <c r="HX385" s="1">
        <v>4.6289429999999998E-4</v>
      </c>
      <c r="HY385">
        <v>0.27424989999999999</v>
      </c>
      <c r="HZ385">
        <v>0.53490139999999997</v>
      </c>
      <c r="IA385">
        <v>23.266760000000001</v>
      </c>
      <c r="IB385" s="1">
        <v>4.3867230000000002E-4</v>
      </c>
      <c r="IC385">
        <v>0.26044119999999998</v>
      </c>
      <c r="ID385">
        <v>0.53368899999999997</v>
      </c>
      <c r="IE385">
        <v>23.322559999999999</v>
      </c>
      <c r="IF385" s="1">
        <v>4.1705600000000001E-4</v>
      </c>
      <c r="IG385">
        <v>0.24813589999999999</v>
      </c>
      <c r="IH385">
        <v>0.53261460000000005</v>
      </c>
      <c r="II385">
        <v>23.570930000000001</v>
      </c>
      <c r="IJ385" s="1">
        <v>3.97272E-4</v>
      </c>
      <c r="IK385">
        <v>0.23681430000000001</v>
      </c>
      <c r="IL385">
        <v>0.53160269999999998</v>
      </c>
      <c r="IM385">
        <v>23.887370000000001</v>
      </c>
      <c r="IN385" s="1">
        <v>3.7921949999999998E-4</v>
      </c>
      <c r="IO385">
        <v>0.22646189999999999</v>
      </c>
      <c r="IP385">
        <v>0.53050010000000003</v>
      </c>
      <c r="IQ385">
        <v>23.963429999999999</v>
      </c>
      <c r="IR385" s="1">
        <v>3.624732E-4</v>
      </c>
      <c r="IS385">
        <v>0.2168872</v>
      </c>
      <c r="IT385">
        <v>0.52941780000000005</v>
      </c>
      <c r="IU385">
        <v>23.860769999999999</v>
      </c>
      <c r="IV385" s="1">
        <v>3.4730580000000001E-4</v>
      </c>
      <c r="IW385">
        <v>0.20819509999999999</v>
      </c>
      <c r="IX385">
        <v>0.52858320000000003</v>
      </c>
      <c r="IY385">
        <v>23.662199999999999</v>
      </c>
      <c r="IZ385" s="1">
        <v>3.339956E-4</v>
      </c>
      <c r="JA385">
        <v>0.20052590000000001</v>
      </c>
      <c r="JB385">
        <v>0.52779469999999995</v>
      </c>
      <c r="JC385">
        <v>23.39479</v>
      </c>
      <c r="JD385" s="1">
        <v>3.2134680000000002E-4</v>
      </c>
      <c r="JE385">
        <v>0.1932034</v>
      </c>
      <c r="JF385">
        <v>0.52704269999999998</v>
      </c>
      <c r="JG385">
        <v>23.494060000000001</v>
      </c>
      <c r="JH385" s="1">
        <v>3.0981100000000001E-4</v>
      </c>
      <c r="JI385">
        <v>0.1865117</v>
      </c>
      <c r="JJ385">
        <v>0.52631620000000001</v>
      </c>
      <c r="JK385">
        <v>23.822019999999998</v>
      </c>
      <c r="JL385" s="1">
        <v>2.9906749999999998E-4</v>
      </c>
      <c r="JM385">
        <v>0.1802764</v>
      </c>
      <c r="JN385">
        <v>0.52567759999999997</v>
      </c>
      <c r="JO385">
        <v>24.21293</v>
      </c>
      <c r="JP385" s="1">
        <v>2.8884499999999998E-4</v>
      </c>
      <c r="JQ385">
        <v>0.17431949999999999</v>
      </c>
      <c r="JR385">
        <v>0.52512320000000001</v>
      </c>
      <c r="JS385">
        <v>24.490189999999998</v>
      </c>
      <c r="JT385" s="1">
        <v>2.7914010000000002E-4</v>
      </c>
      <c r="JU385">
        <v>0.16862179999999999</v>
      </c>
      <c r="JV385">
        <v>0.52455689999999999</v>
      </c>
      <c r="JW385">
        <v>24.574729999999999</v>
      </c>
      <c r="JX385" s="1">
        <v>2.6995760000000002E-4</v>
      </c>
      <c r="JY385">
        <v>0.16324230000000001</v>
      </c>
      <c r="JZ385">
        <v>0.5239933</v>
      </c>
      <c r="KA385">
        <v>24.38494</v>
      </c>
      <c r="KB385" s="1">
        <v>2.6133820000000002E-4</v>
      </c>
      <c r="KC385">
        <v>0.1581862</v>
      </c>
      <c r="KD385">
        <v>0.52344849999999998</v>
      </c>
      <c r="KE385">
        <v>24.062010000000001</v>
      </c>
      <c r="KF385" s="1">
        <v>2.5308459999999998E-4</v>
      </c>
      <c r="KG385">
        <v>0.15334410000000001</v>
      </c>
      <c r="KH385">
        <v>0.52289359999999996</v>
      </c>
      <c r="KI385">
        <v>23.697749999999999</v>
      </c>
      <c r="KJ385" s="1">
        <v>2.4505890000000002E-4</v>
      </c>
      <c r="KK385">
        <v>0.14863219999999999</v>
      </c>
      <c r="KL385">
        <v>0.52235279999999995</v>
      </c>
      <c r="KM385">
        <v>23.730930000000001</v>
      </c>
      <c r="KN385" s="1">
        <v>2.372261E-4</v>
      </c>
      <c r="KO385">
        <v>0.1440244</v>
      </c>
      <c r="KP385">
        <v>0.52181500000000003</v>
      </c>
      <c r="KQ385">
        <v>24.05884</v>
      </c>
      <c r="KR385" s="1">
        <v>2.296845E-4</v>
      </c>
      <c r="KS385">
        <v>0.13957800000000001</v>
      </c>
      <c r="KT385">
        <v>0.52124289999999995</v>
      </c>
      <c r="KU385">
        <v>24.571259999999999</v>
      </c>
      <c r="KV385" s="1">
        <v>2.2255180000000001E-4</v>
      </c>
      <c r="KW385">
        <v>0.13538240000000001</v>
      </c>
      <c r="KX385">
        <v>0.52066760000000001</v>
      </c>
      <c r="KY385">
        <v>25.050270000000001</v>
      </c>
      <c r="KZ385" s="1">
        <v>2.1583109999999999E-4</v>
      </c>
      <c r="LA385">
        <v>0.13143009999999999</v>
      </c>
      <c r="LB385">
        <v>0.52008310000000002</v>
      </c>
      <c r="LC385">
        <v>25.191880000000001</v>
      </c>
      <c r="LD385" s="1">
        <v>2.0929870000000001E-4</v>
      </c>
      <c r="LE385">
        <v>0.12758929999999999</v>
      </c>
      <c r="LF385">
        <v>0.51947900000000002</v>
      </c>
      <c r="LG385">
        <v>25.015059999999998</v>
      </c>
      <c r="LH385" s="1">
        <v>2.0290959999999999E-4</v>
      </c>
      <c r="LI385">
        <v>0.12383039999999999</v>
      </c>
      <c r="LJ385">
        <v>0.5188739</v>
      </c>
      <c r="LK385">
        <v>24.690010000000001</v>
      </c>
      <c r="LL385" s="1">
        <v>1.967251E-4</v>
      </c>
      <c r="LM385">
        <v>0.1201887</v>
      </c>
      <c r="LN385">
        <v>0.51825549999999998</v>
      </c>
      <c r="LO385">
        <v>24.37358</v>
      </c>
      <c r="LP385" s="1">
        <v>1.9078389999999999E-4</v>
      </c>
      <c r="LQ385">
        <v>0.1166881</v>
      </c>
      <c r="LR385">
        <v>0.51767149999999995</v>
      </c>
      <c r="LS385">
        <v>24.5212</v>
      </c>
      <c r="LT385" s="1">
        <v>1.851376E-4</v>
      </c>
      <c r="LU385">
        <v>0.1133579</v>
      </c>
      <c r="LV385">
        <v>0.51707570000000003</v>
      </c>
      <c r="LW385">
        <v>24.92793</v>
      </c>
      <c r="LX385" s="1">
        <v>1.7968260000000001E-4</v>
      </c>
      <c r="LY385">
        <v>0.1101381</v>
      </c>
      <c r="LZ385">
        <v>0.51651320000000001</v>
      </c>
      <c r="MA385">
        <v>25.444050000000001</v>
      </c>
      <c r="MB385" s="1">
        <v>1.744029E-4</v>
      </c>
      <c r="MC385">
        <v>0.1070127</v>
      </c>
      <c r="MD385">
        <v>0.51595069999999998</v>
      </c>
      <c r="ME385">
        <v>25.97411</v>
      </c>
      <c r="MF385" s="1">
        <v>1.693179E-4</v>
      </c>
      <c r="MG385">
        <v>0.10400040000000001</v>
      </c>
      <c r="MH385">
        <v>0.51540710000000001</v>
      </c>
      <c r="MI385">
        <v>26.21238</v>
      </c>
      <c r="MJ385" s="1">
        <v>1.6438870000000001E-4</v>
      </c>
      <c r="MK385">
        <v>0.1010766</v>
      </c>
      <c r="ML385">
        <v>0.51486030000000005</v>
      </c>
      <c r="MM385">
        <v>26.135999999999999</v>
      </c>
      <c r="MN385" s="1">
        <v>1.5962870000000001E-4</v>
      </c>
      <c r="MO385" s="1">
        <v>9.8246159999999999E-2</v>
      </c>
      <c r="MP385">
        <v>0.51432160000000005</v>
      </c>
      <c r="MQ385">
        <v>25.799810000000001</v>
      </c>
      <c r="MR385" s="1">
        <v>1.550693E-4</v>
      </c>
      <c r="MS385" s="1">
        <v>9.5534430000000004E-2</v>
      </c>
      <c r="MT385">
        <v>0.51379620000000004</v>
      </c>
      <c r="MU385">
        <v>25.346689999999999</v>
      </c>
      <c r="MV385" s="1">
        <v>1.5065320000000001E-4</v>
      </c>
      <c r="MW385">
        <v>9.2902899999999997E-2</v>
      </c>
      <c r="MX385">
        <v>0.51328640000000003</v>
      </c>
      <c r="MY385">
        <v>24.909520000000001</v>
      </c>
      <c r="MZ385" s="1">
        <v>1.4642910000000001E-4</v>
      </c>
      <c r="NA385" s="1">
        <v>9.0384129999999993E-2</v>
      </c>
      <c r="NB385">
        <v>0.51274960000000003</v>
      </c>
      <c r="NC385">
        <v>24.751169999999998</v>
      </c>
      <c r="ND385" s="1">
        <v>1.4242359999999999E-4</v>
      </c>
      <c r="NE385" s="1">
        <v>8.7997060000000002E-2</v>
      </c>
      <c r="NF385">
        <v>0.51221360000000005</v>
      </c>
      <c r="NG385">
        <v>25.02356</v>
      </c>
      <c r="NH385" s="1">
        <v>1.3856670000000001E-4</v>
      </c>
      <c r="NI385" s="1">
        <v>8.5701189999999997E-2</v>
      </c>
      <c r="NJ385">
        <v>0.51170519999999997</v>
      </c>
      <c r="NK385">
        <v>25.251830000000002</v>
      </c>
      <c r="NL385" s="1">
        <v>1.348244E-4</v>
      </c>
      <c r="NM385" s="1">
        <v>8.3465719999999993E-2</v>
      </c>
      <c r="NN385">
        <v>0.51115750000000004</v>
      </c>
      <c r="NO385">
        <v>25.19237</v>
      </c>
      <c r="NP385" s="1">
        <v>1.312005E-4</v>
      </c>
      <c r="NQ385" s="1">
        <v>8.1304210000000002E-2</v>
      </c>
      <c r="NR385">
        <v>0.51060159999999999</v>
      </c>
      <c r="NS385">
        <v>25.019559999999998</v>
      </c>
      <c r="NT385" s="1">
        <v>1.277649E-4</v>
      </c>
      <c r="NU385" s="1">
        <v>7.9257949999999994E-2</v>
      </c>
      <c r="NV385">
        <v>0.51005290000000003</v>
      </c>
      <c r="NW385">
        <v>24.830169999999999</v>
      </c>
      <c r="NX385" s="1">
        <v>1.2440579999999999E-4</v>
      </c>
      <c r="NY385" s="1">
        <v>7.7252310000000005E-2</v>
      </c>
      <c r="NZ385">
        <v>0.50950030000000002</v>
      </c>
      <c r="OA385">
        <v>24.563009999999998</v>
      </c>
      <c r="OB385" s="1">
        <v>1.21035E-4</v>
      </c>
      <c r="OC385" s="1">
        <v>7.5237529999999997E-2</v>
      </c>
      <c r="OD385">
        <v>0.50894779999999995</v>
      </c>
      <c r="OE385">
        <v>24.55866</v>
      </c>
      <c r="OF385" s="1">
        <v>1.177118E-4</v>
      </c>
      <c r="OG385" s="1">
        <v>7.3249330000000001E-2</v>
      </c>
      <c r="OH385">
        <v>0.50839129999999999</v>
      </c>
      <c r="OI385">
        <v>24.86833</v>
      </c>
      <c r="OJ385" s="1">
        <v>1.14467E-4</v>
      </c>
      <c r="OK385" s="1">
        <v>7.1303030000000003E-2</v>
      </c>
    </row>
    <row r="386" spans="1:401" x14ac:dyDescent="0.35">
      <c r="A386">
        <v>395</v>
      </c>
      <c r="B386" t="s">
        <v>4</v>
      </c>
      <c r="C386" t="s">
        <v>364</v>
      </c>
      <c r="D386" t="s">
        <v>389</v>
      </c>
      <c r="E386">
        <v>681.88019999999995</v>
      </c>
      <c r="F386">
        <v>1.434653</v>
      </c>
      <c r="G386">
        <v>23.65718</v>
      </c>
      <c r="H386">
        <v>0</v>
      </c>
      <c r="I386">
        <v>0</v>
      </c>
      <c r="J386">
        <v>1.4318979999999999</v>
      </c>
      <c r="K386">
        <v>23.33352</v>
      </c>
      <c r="L386">
        <v>0</v>
      </c>
      <c r="M386">
        <v>0</v>
      </c>
      <c r="N386">
        <v>1.4295009999999999</v>
      </c>
      <c r="O386">
        <v>23.048359999999999</v>
      </c>
      <c r="P386">
        <v>0</v>
      </c>
      <c r="Q386">
        <v>0</v>
      </c>
      <c r="R386">
        <v>1.4275370000000001</v>
      </c>
      <c r="S386">
        <v>22.814579999999999</v>
      </c>
      <c r="T386">
        <v>0</v>
      </c>
      <c r="U386">
        <v>0</v>
      </c>
      <c r="V386">
        <v>1.426004</v>
      </c>
      <c r="W386">
        <v>22.812860000000001</v>
      </c>
      <c r="X386">
        <v>0</v>
      </c>
      <c r="Y386">
        <v>0</v>
      </c>
      <c r="Z386">
        <v>1.4248689999999999</v>
      </c>
      <c r="AA386">
        <v>22.754650000000002</v>
      </c>
      <c r="AB386">
        <v>0</v>
      </c>
      <c r="AC386">
        <v>0</v>
      </c>
      <c r="AD386">
        <v>1.4238999999999999</v>
      </c>
      <c r="AE386">
        <v>22.679110000000001</v>
      </c>
      <c r="AF386">
        <v>0</v>
      </c>
      <c r="AG386">
        <v>0</v>
      </c>
      <c r="AH386">
        <v>1.4230879999999999</v>
      </c>
      <c r="AI386">
        <v>22.58117</v>
      </c>
      <c r="AJ386">
        <v>0</v>
      </c>
      <c r="AK386">
        <v>0</v>
      </c>
      <c r="AL386">
        <v>1.422499</v>
      </c>
      <c r="AM386">
        <v>22.509309999999999</v>
      </c>
      <c r="AN386">
        <v>0</v>
      </c>
      <c r="AO386">
        <v>0</v>
      </c>
      <c r="AP386">
        <v>1.422096</v>
      </c>
      <c r="AQ386">
        <v>22.85116</v>
      </c>
      <c r="AR386">
        <v>0</v>
      </c>
      <c r="AS386">
        <v>0</v>
      </c>
      <c r="AT386">
        <v>1.4218310000000001</v>
      </c>
      <c r="AU386">
        <v>23.405439999999999</v>
      </c>
      <c r="AV386">
        <v>0</v>
      </c>
      <c r="AW386">
        <v>0</v>
      </c>
      <c r="AX386">
        <v>1.4217850000000001</v>
      </c>
      <c r="AY386">
        <v>23.867889999999999</v>
      </c>
      <c r="AZ386">
        <v>0</v>
      </c>
      <c r="BA386">
        <v>0</v>
      </c>
      <c r="BB386">
        <v>1.4219120000000001</v>
      </c>
      <c r="BC386">
        <v>24.220680000000002</v>
      </c>
      <c r="BD386">
        <v>0</v>
      </c>
      <c r="BE386">
        <v>0</v>
      </c>
      <c r="BF386">
        <v>1.4221220000000001</v>
      </c>
      <c r="BG386">
        <v>24.226030000000002</v>
      </c>
      <c r="BH386">
        <v>0</v>
      </c>
      <c r="BI386">
        <v>0</v>
      </c>
      <c r="BJ386">
        <v>1.422407</v>
      </c>
      <c r="BK386">
        <v>23.898530000000001</v>
      </c>
      <c r="BL386">
        <v>0</v>
      </c>
      <c r="BM386">
        <v>0</v>
      </c>
      <c r="BN386">
        <v>1.422701</v>
      </c>
      <c r="BO386">
        <v>23.421869999999998</v>
      </c>
      <c r="BP386">
        <v>0</v>
      </c>
      <c r="BQ386">
        <v>0</v>
      </c>
      <c r="BR386">
        <v>1.4230259999999999</v>
      </c>
      <c r="BS386">
        <v>22.892900000000001</v>
      </c>
      <c r="BT386">
        <v>0</v>
      </c>
      <c r="BU386" s="1">
        <v>3.202776E-37</v>
      </c>
      <c r="BV386">
        <v>1.4232849999999999</v>
      </c>
      <c r="BW386">
        <v>22.734279999999998</v>
      </c>
      <c r="BX386" s="1">
        <v>5.2554599999999996E-28</v>
      </c>
      <c r="BY386" s="1">
        <v>1.7729420000000001E-25</v>
      </c>
      <c r="BZ386">
        <v>1.423305</v>
      </c>
      <c r="CA386">
        <v>22.85444</v>
      </c>
      <c r="CB386" s="1">
        <v>1.6664859999999999E-20</v>
      </c>
      <c r="CC386" s="1">
        <v>5.4001870000000002E-18</v>
      </c>
      <c r="CD386">
        <v>1.4229590000000001</v>
      </c>
      <c r="CE386">
        <v>23.079650000000001</v>
      </c>
      <c r="CF386" s="1">
        <v>9.3979400000000001E-14</v>
      </c>
      <c r="CG386" s="1">
        <v>3.4975530000000003E-11</v>
      </c>
      <c r="CH386">
        <v>1.4223460000000001</v>
      </c>
      <c r="CI386">
        <v>23.40728</v>
      </c>
      <c r="CJ386" s="1">
        <v>9.7475620000000008E-10</v>
      </c>
      <c r="CK386" s="1">
        <v>3.8423980000000002E-7</v>
      </c>
      <c r="CL386">
        <v>1.421416</v>
      </c>
      <c r="CM386">
        <v>23.43759</v>
      </c>
      <c r="CN386" s="1">
        <v>8.8141229999999998E-7</v>
      </c>
      <c r="CO386" s="1">
        <v>3.6005059999999998E-4</v>
      </c>
      <c r="CP386">
        <v>1.420374</v>
      </c>
      <c r="CQ386">
        <v>23.20382</v>
      </c>
      <c r="CR386" s="1">
        <v>1.6280759999999999E-4</v>
      </c>
      <c r="CS386">
        <v>6.8331699999999995E-2</v>
      </c>
      <c r="CT386">
        <v>1.419117</v>
      </c>
      <c r="CU386">
        <v>22.80733</v>
      </c>
      <c r="CV386" s="1">
        <v>9.0120990000000008E-3</v>
      </c>
      <c r="CW386">
        <v>3.8686560000000001</v>
      </c>
      <c r="CX386">
        <v>1.4177709999999999</v>
      </c>
      <c r="CY386">
        <v>22.457699999999999</v>
      </c>
      <c r="CZ386">
        <v>0.1880328</v>
      </c>
      <c r="DA386">
        <v>82.310220000000001</v>
      </c>
      <c r="DB386">
        <v>1.416228</v>
      </c>
      <c r="DC386">
        <v>22.68554</v>
      </c>
      <c r="DD386">
        <v>1.7278230000000001</v>
      </c>
      <c r="DE386">
        <v>769.5924</v>
      </c>
      <c r="DF386">
        <v>1.414364</v>
      </c>
      <c r="DG386">
        <v>23.132860000000001</v>
      </c>
      <c r="DH386">
        <v>7.8585640000000003</v>
      </c>
      <c r="DI386">
        <v>3555.7809999999999</v>
      </c>
      <c r="DJ386">
        <v>1.412139</v>
      </c>
      <c r="DK386">
        <v>23.709969999999998</v>
      </c>
      <c r="DL386">
        <v>19.40372</v>
      </c>
      <c r="DM386">
        <v>8906.6350000000002</v>
      </c>
      <c r="DN386">
        <v>1.4096329999999999</v>
      </c>
      <c r="DO386">
        <v>24.17971</v>
      </c>
      <c r="DP386">
        <v>28.084389999999999</v>
      </c>
      <c r="DQ386">
        <v>13062.98</v>
      </c>
      <c r="DR386">
        <v>1.4070229999999999</v>
      </c>
      <c r="DS386">
        <v>24.13522</v>
      </c>
      <c r="DT386">
        <v>25.463180000000001</v>
      </c>
      <c r="DU386">
        <v>11983.26</v>
      </c>
      <c r="DV386">
        <v>1.404191</v>
      </c>
      <c r="DW386">
        <v>23.77994</v>
      </c>
      <c r="DX386">
        <v>15.39836</v>
      </c>
      <c r="DY386">
        <v>7329.5839999999998</v>
      </c>
      <c r="DZ386">
        <v>1.401205</v>
      </c>
      <c r="EA386">
        <v>23.245439999999999</v>
      </c>
      <c r="EB386">
        <v>6.2876830000000004</v>
      </c>
      <c r="EC386">
        <v>3025.826</v>
      </c>
      <c r="ED386">
        <v>1.3981189999999999</v>
      </c>
      <c r="EE386">
        <v>22.802620000000001</v>
      </c>
      <c r="EF386">
        <v>1.8222430000000001</v>
      </c>
      <c r="EG386">
        <v>885.50699999999995</v>
      </c>
      <c r="EH386">
        <v>1.394962</v>
      </c>
      <c r="EI386">
        <v>22.800170000000001</v>
      </c>
      <c r="EJ386">
        <v>0.39689669999999999</v>
      </c>
      <c r="EK386">
        <v>194.4692</v>
      </c>
      <c r="EL386">
        <v>1.3917710000000001</v>
      </c>
      <c r="EM386">
        <v>23.214220000000001</v>
      </c>
      <c r="EN386" s="1">
        <v>7.1817729999999996E-2</v>
      </c>
      <c r="EO386">
        <v>35.356319999999997</v>
      </c>
      <c r="EP386">
        <v>1.38856</v>
      </c>
      <c r="EQ386">
        <v>23.910440000000001</v>
      </c>
      <c r="ER386">
        <v>1.42427E-2</v>
      </c>
      <c r="ES386">
        <v>6.9613069999999997</v>
      </c>
      <c r="ET386">
        <v>1.3853930000000001</v>
      </c>
      <c r="EU386">
        <v>24.532150000000001</v>
      </c>
      <c r="EV386" s="1">
        <v>5.602452E-3</v>
      </c>
      <c r="EW386">
        <v>2.6880600000000001</v>
      </c>
      <c r="EX386">
        <v>1.382225</v>
      </c>
      <c r="EY386">
        <v>24.642219999999998</v>
      </c>
      <c r="EZ386" s="1">
        <v>3.9281200000000002E-3</v>
      </c>
      <c r="FA386">
        <v>1.873326</v>
      </c>
      <c r="FB386">
        <v>1.3789990000000001</v>
      </c>
      <c r="FC386">
        <v>24.378080000000001</v>
      </c>
      <c r="FD386" s="1">
        <v>3.2269389999999998E-3</v>
      </c>
      <c r="FE386">
        <v>1.5393190000000001</v>
      </c>
      <c r="FF386">
        <v>1.375761</v>
      </c>
      <c r="FG386">
        <v>23.914439999999999</v>
      </c>
      <c r="FH386" s="1">
        <v>2.728266E-3</v>
      </c>
      <c r="FI386">
        <v>1.3035030000000001</v>
      </c>
      <c r="FJ386">
        <v>1.372582</v>
      </c>
      <c r="FK386">
        <v>23.423639999999999</v>
      </c>
      <c r="FL386" s="1">
        <v>2.3255889999999999E-3</v>
      </c>
      <c r="FM386">
        <v>1.112922</v>
      </c>
      <c r="FN386">
        <v>1.369483</v>
      </c>
      <c r="FO386">
        <v>23.38147</v>
      </c>
      <c r="FP386" s="1">
        <v>1.9971149999999998E-3</v>
      </c>
      <c r="FQ386">
        <v>0.95730680000000001</v>
      </c>
      <c r="FR386">
        <v>1.3664780000000001</v>
      </c>
      <c r="FS386">
        <v>23.566120000000002</v>
      </c>
      <c r="FT386" s="1">
        <v>1.726078E-3</v>
      </c>
      <c r="FU386">
        <v>0.82862250000000004</v>
      </c>
      <c r="FV386">
        <v>1.3635949999999999</v>
      </c>
      <c r="FW386">
        <v>23.814489999999999</v>
      </c>
      <c r="FX386" s="1">
        <v>1.5046160000000001E-3</v>
      </c>
      <c r="FY386">
        <v>0.72333380000000003</v>
      </c>
      <c r="FZ386">
        <v>1.360819</v>
      </c>
      <c r="GA386">
        <v>24.0121</v>
      </c>
      <c r="GB386" s="1">
        <v>1.321911E-3</v>
      </c>
      <c r="GC386">
        <v>0.63639939999999995</v>
      </c>
      <c r="GD386">
        <v>1.3586210000000001</v>
      </c>
      <c r="GE386">
        <v>23.923120000000001</v>
      </c>
      <c r="GF386" s="1">
        <v>1.168968E-3</v>
      </c>
      <c r="GG386">
        <v>0.56333949999999999</v>
      </c>
      <c r="GH386">
        <v>1.356398</v>
      </c>
      <c r="GI386">
        <v>23.832650000000001</v>
      </c>
      <c r="GJ386" s="1">
        <v>1.040881E-3</v>
      </c>
      <c r="GK386">
        <v>0.50213140000000001</v>
      </c>
      <c r="GL386">
        <v>1.3539810000000001</v>
      </c>
      <c r="GM386">
        <v>23.66133</v>
      </c>
      <c r="GN386" s="1">
        <v>9.3298109999999997E-4</v>
      </c>
      <c r="GO386">
        <v>0.45058920000000002</v>
      </c>
      <c r="GP386">
        <v>1.3515239999999999</v>
      </c>
      <c r="GQ386">
        <v>23.430150000000001</v>
      </c>
      <c r="GR386" s="1">
        <v>8.4218439999999997E-4</v>
      </c>
      <c r="GS386">
        <v>0.4072209</v>
      </c>
      <c r="GT386">
        <v>1.3490880000000001</v>
      </c>
      <c r="GU386">
        <v>23.139610000000001</v>
      </c>
      <c r="GV386" s="1">
        <v>7.6583510000000001E-4</v>
      </c>
      <c r="GW386">
        <v>0.37073499999999998</v>
      </c>
      <c r="GX386">
        <v>1.3466929999999999</v>
      </c>
      <c r="GY386">
        <v>23.188880000000001</v>
      </c>
      <c r="GZ386" s="1">
        <v>7.0122960000000003E-4</v>
      </c>
      <c r="HA386">
        <v>0.33985369999999998</v>
      </c>
      <c r="HB386">
        <v>1.3443590000000001</v>
      </c>
      <c r="HC386">
        <v>23.644439999999999</v>
      </c>
      <c r="HD386" s="1">
        <v>6.4611989999999999E-4</v>
      </c>
      <c r="HE386">
        <v>0.3134884</v>
      </c>
      <c r="HF386">
        <v>1.3422229999999999</v>
      </c>
      <c r="HG386">
        <v>24.23827</v>
      </c>
      <c r="HH386" s="1">
        <v>5.9873450000000003E-4</v>
      </c>
      <c r="HI386">
        <v>0.29091289999999997</v>
      </c>
      <c r="HJ386">
        <v>1.340047</v>
      </c>
      <c r="HK386">
        <v>24.443899999999999</v>
      </c>
      <c r="HL386" s="1">
        <v>5.5797959999999999E-4</v>
      </c>
      <c r="HM386">
        <v>0.27152690000000002</v>
      </c>
      <c r="HN386">
        <v>1.3378049999999999</v>
      </c>
      <c r="HO386">
        <v>24.175190000000001</v>
      </c>
      <c r="HP386" s="1">
        <v>5.2265090000000003E-4</v>
      </c>
      <c r="HQ386">
        <v>0.25473069999999998</v>
      </c>
      <c r="HR386">
        <v>1.3355729999999999</v>
      </c>
      <c r="HS386">
        <v>23.80461</v>
      </c>
      <c r="HT386" s="1">
        <v>4.9160410000000001E-4</v>
      </c>
      <c r="HU386">
        <v>0.23999789999999999</v>
      </c>
      <c r="HV386">
        <v>1.3334029999999999</v>
      </c>
      <c r="HW386">
        <v>23.415489999999998</v>
      </c>
      <c r="HX386" s="1">
        <v>4.6404170000000002E-4</v>
      </c>
      <c r="HY386">
        <v>0.2268878</v>
      </c>
      <c r="HZ386">
        <v>1.3310869999999999</v>
      </c>
      <c r="IA386">
        <v>23.260580000000001</v>
      </c>
      <c r="IB386" s="1">
        <v>4.3969359999999999E-4</v>
      </c>
      <c r="IC386">
        <v>0.21533459999999999</v>
      </c>
      <c r="ID386">
        <v>1.328751</v>
      </c>
      <c r="IE386">
        <v>23.311150000000001</v>
      </c>
      <c r="IF386" s="1">
        <v>4.1799319999999998E-4</v>
      </c>
      <c r="IG386">
        <v>0.2050592</v>
      </c>
      <c r="IH386">
        <v>1.3266739999999999</v>
      </c>
      <c r="II386">
        <v>23.550889999999999</v>
      </c>
      <c r="IJ386" s="1">
        <v>3.9813510000000002E-4</v>
      </c>
      <c r="IK386">
        <v>0.1956205</v>
      </c>
      <c r="IL386">
        <v>1.3247370000000001</v>
      </c>
      <c r="IM386">
        <v>23.86159</v>
      </c>
      <c r="IN386" s="1">
        <v>3.8000499999999999E-4</v>
      </c>
      <c r="IO386">
        <v>0.18698490000000001</v>
      </c>
      <c r="IP386">
        <v>1.3226599999999999</v>
      </c>
      <c r="IQ386">
        <v>23.938379999999999</v>
      </c>
      <c r="IR386" s="1">
        <v>3.6323380000000003E-4</v>
      </c>
      <c r="IS386">
        <v>0.17901300000000001</v>
      </c>
      <c r="IT386">
        <v>1.320514</v>
      </c>
      <c r="IU386">
        <v>23.838100000000001</v>
      </c>
      <c r="IV386" s="1">
        <v>3.4792619999999999E-4</v>
      </c>
      <c r="IW386">
        <v>0.17171939999999999</v>
      </c>
      <c r="IX386">
        <v>1.318943</v>
      </c>
      <c r="IY386">
        <v>23.65052</v>
      </c>
      <c r="IZ386" s="1">
        <v>3.3460329999999999E-4</v>
      </c>
      <c r="JA386">
        <v>0.16535540000000001</v>
      </c>
      <c r="JB386">
        <v>1.3175399999999999</v>
      </c>
      <c r="JC386">
        <v>23.391279999999998</v>
      </c>
      <c r="JD386" s="1">
        <v>3.2190719999999998E-4</v>
      </c>
      <c r="JE386">
        <v>0.1592528</v>
      </c>
      <c r="JF386">
        <v>1.3161609999999999</v>
      </c>
      <c r="JG386">
        <v>23.49109</v>
      </c>
      <c r="JH386" s="1">
        <v>3.1032469999999997E-4</v>
      </c>
      <c r="JI386">
        <v>0.15368219999999999</v>
      </c>
      <c r="JJ386">
        <v>1.314846</v>
      </c>
      <c r="JK386">
        <v>23.80903</v>
      </c>
      <c r="JL386" s="1">
        <v>2.9955299999999998E-4</v>
      </c>
      <c r="JM386">
        <v>0.14849509999999999</v>
      </c>
      <c r="JN386">
        <v>1.313674</v>
      </c>
      <c r="JO386">
        <v>24.195180000000001</v>
      </c>
      <c r="JP386" s="1">
        <v>2.893018E-4</v>
      </c>
      <c r="JQ386">
        <v>0.14354610000000001</v>
      </c>
      <c r="JR386">
        <v>1.312794</v>
      </c>
      <c r="JS386">
        <v>24.47298</v>
      </c>
      <c r="JT386" s="1">
        <v>2.79578E-4</v>
      </c>
      <c r="JU386">
        <v>0.13881470000000001</v>
      </c>
      <c r="JV386">
        <v>1.311801</v>
      </c>
      <c r="JW386">
        <v>24.559170000000002</v>
      </c>
      <c r="JX386" s="1">
        <v>2.7037049999999998E-4</v>
      </c>
      <c r="JY386">
        <v>0.1343482</v>
      </c>
      <c r="JZ386">
        <v>1.310805</v>
      </c>
      <c r="KA386">
        <v>24.37659</v>
      </c>
      <c r="KB386" s="1">
        <v>2.6172990000000002E-4</v>
      </c>
      <c r="KC386">
        <v>0.1301514</v>
      </c>
      <c r="KD386">
        <v>1.3097570000000001</v>
      </c>
      <c r="KE386">
        <v>24.061679999999999</v>
      </c>
      <c r="KF386" s="1">
        <v>2.5344890000000001E-4</v>
      </c>
      <c r="KG386">
        <v>0.1261372</v>
      </c>
      <c r="KH386">
        <v>1.3087439999999999</v>
      </c>
      <c r="KI386">
        <v>23.70215</v>
      </c>
      <c r="KJ386" s="1">
        <v>2.4540679999999999E-4</v>
      </c>
      <c r="KK386">
        <v>0.1222314</v>
      </c>
      <c r="KL386">
        <v>1.307796</v>
      </c>
      <c r="KM386">
        <v>23.73481</v>
      </c>
      <c r="KN386" s="1">
        <v>2.3756649999999999E-4</v>
      </c>
      <c r="KO386">
        <v>0.118418</v>
      </c>
      <c r="KP386">
        <v>1.306794</v>
      </c>
      <c r="KQ386">
        <v>24.05255</v>
      </c>
      <c r="KR386" s="1">
        <v>2.3000740000000001E-4</v>
      </c>
      <c r="KS386">
        <v>0.11473510000000001</v>
      </c>
      <c r="KT386">
        <v>1.3057609999999999</v>
      </c>
      <c r="KU386">
        <v>24.560320000000001</v>
      </c>
      <c r="KV386" s="1">
        <v>2.2285539999999999E-4</v>
      </c>
      <c r="KW386">
        <v>0.1112549</v>
      </c>
      <c r="KX386">
        <v>1.304692</v>
      </c>
      <c r="KY386">
        <v>25.036580000000001</v>
      </c>
      <c r="KZ386" s="1">
        <v>2.161233E-4</v>
      </c>
      <c r="LA386">
        <v>0.1079823</v>
      </c>
      <c r="LB386">
        <v>1.303553</v>
      </c>
      <c r="LC386">
        <v>25.178270000000001</v>
      </c>
      <c r="LD386" s="1">
        <v>2.095834E-4</v>
      </c>
      <c r="LE386">
        <v>0.1048065</v>
      </c>
      <c r="LF386">
        <v>1.3024169999999999</v>
      </c>
      <c r="LG386">
        <v>25.010919999999999</v>
      </c>
      <c r="LH386" s="1">
        <v>2.0318659999999999E-4</v>
      </c>
      <c r="LI386">
        <v>0.1016968</v>
      </c>
      <c r="LJ386">
        <v>1.3012410000000001</v>
      </c>
      <c r="LK386">
        <v>24.690079999999998</v>
      </c>
      <c r="LL386" s="1">
        <v>1.9699229999999999E-4</v>
      </c>
      <c r="LM386" s="1">
        <v>9.8685159999999994E-2</v>
      </c>
      <c r="LN386">
        <v>1.300063</v>
      </c>
      <c r="LO386">
        <v>24.379629999999999</v>
      </c>
      <c r="LP386" s="1">
        <v>1.9104079999999999E-4</v>
      </c>
      <c r="LQ386" s="1">
        <v>9.5787259999999999E-2</v>
      </c>
      <c r="LR386">
        <v>1.2988690000000001</v>
      </c>
      <c r="LS386">
        <v>24.53</v>
      </c>
      <c r="LT386" s="1">
        <v>1.8538199999999999E-4</v>
      </c>
      <c r="LU386" s="1">
        <v>9.3037930000000005E-2</v>
      </c>
      <c r="LV386">
        <v>1.2976540000000001</v>
      </c>
      <c r="LW386">
        <v>24.9268</v>
      </c>
      <c r="LX386" s="1">
        <v>1.7991550000000001E-4</v>
      </c>
      <c r="LY386" s="1">
        <v>9.0376090000000006E-2</v>
      </c>
      <c r="LZ386">
        <v>1.296546</v>
      </c>
      <c r="MA386">
        <v>25.43881</v>
      </c>
      <c r="MB386" s="1">
        <v>1.7463090000000001E-4</v>
      </c>
      <c r="MC386" s="1">
        <v>8.7796260000000001E-2</v>
      </c>
      <c r="MD386">
        <v>1.295396</v>
      </c>
      <c r="ME386">
        <v>25.963049999999999</v>
      </c>
      <c r="MF386" s="1">
        <v>1.6953749999999999E-4</v>
      </c>
      <c r="MG386" s="1">
        <v>8.5308309999999998E-2</v>
      </c>
      <c r="MH386">
        <v>1.2943039999999999</v>
      </c>
      <c r="MI386">
        <v>26.198720000000002</v>
      </c>
      <c r="MJ386" s="1">
        <v>1.6460110000000001E-4</v>
      </c>
      <c r="MK386" s="1">
        <v>8.289552E-2</v>
      </c>
      <c r="ML386">
        <v>1.293231</v>
      </c>
      <c r="MM386">
        <v>26.13353</v>
      </c>
      <c r="MN386" s="1">
        <v>1.5983349999999999E-4</v>
      </c>
      <c r="MO386" s="1">
        <v>8.0559019999999995E-2</v>
      </c>
      <c r="MP386">
        <v>1.2921199999999999</v>
      </c>
      <c r="MQ386">
        <v>25.805440000000001</v>
      </c>
      <c r="MR386" s="1">
        <v>1.552654E-4</v>
      </c>
      <c r="MS386">
        <v>7.8320899999999999E-2</v>
      </c>
      <c r="MT386">
        <v>1.291104</v>
      </c>
      <c r="MU386">
        <v>25.35885</v>
      </c>
      <c r="MV386" s="1">
        <v>1.5084399999999999E-4</v>
      </c>
      <c r="MW386" s="1">
        <v>7.615007E-2</v>
      </c>
      <c r="MX386">
        <v>1.2900609999999999</v>
      </c>
      <c r="MY386">
        <v>24.925339999999998</v>
      </c>
      <c r="MZ386" s="1">
        <v>1.4661169999999999E-4</v>
      </c>
      <c r="NA386" s="1">
        <v>7.4072490000000005E-2</v>
      </c>
      <c r="NB386">
        <v>1.288953</v>
      </c>
      <c r="NC386">
        <v>24.760909999999999</v>
      </c>
      <c r="ND386" s="1">
        <v>1.425946E-4</v>
      </c>
      <c r="NE386" s="1">
        <v>7.2099629999999998E-2</v>
      </c>
      <c r="NF386">
        <v>1.2878590000000001</v>
      </c>
      <c r="NG386">
        <v>25.021979999999999</v>
      </c>
      <c r="NH386" s="1">
        <v>1.3873220000000001E-4</v>
      </c>
      <c r="NI386" s="1">
        <v>7.0206229999999994E-2</v>
      </c>
      <c r="NJ386">
        <v>1.286816</v>
      </c>
      <c r="NK386">
        <v>25.244420000000002</v>
      </c>
      <c r="NL386" s="1">
        <v>1.3498580000000001E-4</v>
      </c>
      <c r="NM386" s="1">
        <v>6.8365919999999997E-2</v>
      </c>
      <c r="NN386">
        <v>1.28572</v>
      </c>
      <c r="NO386">
        <v>25.19041</v>
      </c>
      <c r="NP386" s="1">
        <v>1.3135760000000001E-4</v>
      </c>
      <c r="NQ386" s="1">
        <v>6.658319E-2</v>
      </c>
      <c r="NR386">
        <v>1.284578</v>
      </c>
      <c r="NS386">
        <v>25.017679999999999</v>
      </c>
      <c r="NT386" s="1">
        <v>1.2791230000000001E-4</v>
      </c>
      <c r="NU386" s="1">
        <v>6.4892980000000003E-2</v>
      </c>
      <c r="NV386">
        <v>1.2834300000000001</v>
      </c>
      <c r="NW386">
        <v>24.828900000000001</v>
      </c>
      <c r="NX386" s="1">
        <v>1.245536E-4</v>
      </c>
      <c r="NY386" s="1">
        <v>6.3242919999999994E-2</v>
      </c>
      <c r="NZ386">
        <v>1.2822990000000001</v>
      </c>
      <c r="OA386">
        <v>24.56935</v>
      </c>
      <c r="OB386" s="1">
        <v>1.211827E-4</v>
      </c>
      <c r="OC386" s="1">
        <v>6.1586059999999998E-2</v>
      </c>
      <c r="OD386">
        <v>1.2811520000000001</v>
      </c>
      <c r="OE386">
        <v>24.568180000000002</v>
      </c>
      <c r="OF386" s="1">
        <v>1.1785640000000001E-4</v>
      </c>
      <c r="OG386" s="1">
        <v>5.9949259999999997E-2</v>
      </c>
      <c r="OH386">
        <v>1.280051</v>
      </c>
      <c r="OI386">
        <v>24.8674</v>
      </c>
      <c r="OJ386" s="1">
        <v>1.146092E-4</v>
      </c>
      <c r="OK386" s="1">
        <v>5.8346870000000002E-2</v>
      </c>
    </row>
    <row r="387" spans="1:401" x14ac:dyDescent="0.35">
      <c r="A387">
        <v>396</v>
      </c>
      <c r="B387" t="s">
        <v>4</v>
      </c>
      <c r="C387" t="s">
        <v>364</v>
      </c>
      <c r="D387" t="s">
        <v>390</v>
      </c>
      <c r="E387">
        <v>839.34299999999996</v>
      </c>
      <c r="F387">
        <v>1.1457550000000001</v>
      </c>
      <c r="G387">
        <v>23.637219999999999</v>
      </c>
      <c r="H387">
        <v>0</v>
      </c>
      <c r="I387">
        <v>0</v>
      </c>
      <c r="J387">
        <v>1.145748</v>
      </c>
      <c r="K387">
        <v>23.312349999999999</v>
      </c>
      <c r="L387">
        <v>0</v>
      </c>
      <c r="M387">
        <v>0</v>
      </c>
      <c r="N387">
        <v>1.145975</v>
      </c>
      <c r="O387">
        <v>23.025780000000001</v>
      </c>
      <c r="P387">
        <v>0</v>
      </c>
      <c r="Q387">
        <v>0</v>
      </c>
      <c r="R387">
        <v>1.1463399999999999</v>
      </c>
      <c r="S387">
        <v>22.78913</v>
      </c>
      <c r="T387">
        <v>0</v>
      </c>
      <c r="U387">
        <v>0</v>
      </c>
      <c r="V387">
        <v>1.1469510000000001</v>
      </c>
      <c r="W387">
        <v>22.787790000000001</v>
      </c>
      <c r="X387">
        <v>0</v>
      </c>
      <c r="Y387">
        <v>0</v>
      </c>
      <c r="Z387">
        <v>1.1477170000000001</v>
      </c>
      <c r="AA387">
        <v>22.72598</v>
      </c>
      <c r="AB387">
        <v>0</v>
      </c>
      <c r="AC387">
        <v>0</v>
      </c>
      <c r="AD387">
        <v>1.148515</v>
      </c>
      <c r="AE387">
        <v>22.655200000000001</v>
      </c>
      <c r="AF387">
        <v>0</v>
      </c>
      <c r="AG387">
        <v>0</v>
      </c>
      <c r="AH387">
        <v>1.149311</v>
      </c>
      <c r="AI387">
        <v>22.563790000000001</v>
      </c>
      <c r="AJ387">
        <v>0</v>
      </c>
      <c r="AK387">
        <v>0</v>
      </c>
      <c r="AL387">
        <v>1.150136</v>
      </c>
      <c r="AM387">
        <v>22.49494</v>
      </c>
      <c r="AN387">
        <v>0</v>
      </c>
      <c r="AO387">
        <v>0</v>
      </c>
      <c r="AP387">
        <v>1.1509929999999999</v>
      </c>
      <c r="AQ387">
        <v>22.840800000000002</v>
      </c>
      <c r="AR387">
        <v>0</v>
      </c>
      <c r="AS387">
        <v>0</v>
      </c>
      <c r="AT387">
        <v>1.151883</v>
      </c>
      <c r="AU387">
        <v>23.39038</v>
      </c>
      <c r="AV387">
        <v>0</v>
      </c>
      <c r="AW387">
        <v>0</v>
      </c>
      <c r="AX387">
        <v>1.1526240000000001</v>
      </c>
      <c r="AY387">
        <v>23.854600000000001</v>
      </c>
      <c r="AZ387">
        <v>0</v>
      </c>
      <c r="BA387">
        <v>0</v>
      </c>
      <c r="BB387">
        <v>1.153098</v>
      </c>
      <c r="BC387">
        <v>24.213789999999999</v>
      </c>
      <c r="BD387">
        <v>0</v>
      </c>
      <c r="BE387">
        <v>0</v>
      </c>
      <c r="BF387">
        <v>1.153618</v>
      </c>
      <c r="BG387">
        <v>24.219270000000002</v>
      </c>
      <c r="BH387">
        <v>0</v>
      </c>
      <c r="BI387">
        <v>0</v>
      </c>
      <c r="BJ387">
        <v>1.1541129999999999</v>
      </c>
      <c r="BK387">
        <v>23.903549999999999</v>
      </c>
      <c r="BL387">
        <v>0</v>
      </c>
      <c r="BM387">
        <v>0</v>
      </c>
      <c r="BN387">
        <v>1.15462</v>
      </c>
      <c r="BO387">
        <v>23.438079999999999</v>
      </c>
      <c r="BP387">
        <v>0</v>
      </c>
      <c r="BQ387">
        <v>0</v>
      </c>
      <c r="BR387">
        <v>1.1551020000000001</v>
      </c>
      <c r="BS387">
        <v>22.912410000000001</v>
      </c>
      <c r="BT387">
        <v>0</v>
      </c>
      <c r="BU387" s="1">
        <v>1.0670270000000001E-37</v>
      </c>
      <c r="BV387">
        <v>1.155521</v>
      </c>
      <c r="BW387">
        <v>22.753270000000001</v>
      </c>
      <c r="BX387" s="1">
        <v>2.5797789999999999E-28</v>
      </c>
      <c r="BY387" s="1">
        <v>9.9722339999999999E-26</v>
      </c>
      <c r="BZ387">
        <v>1.1557219999999999</v>
      </c>
      <c r="CA387">
        <v>22.864940000000001</v>
      </c>
      <c r="CB387" s="1">
        <v>7.0908180000000003E-21</v>
      </c>
      <c r="CC387" s="1">
        <v>2.6448730000000002E-18</v>
      </c>
      <c r="CD387">
        <v>1.1557109999999999</v>
      </c>
      <c r="CE387">
        <v>23.086410000000001</v>
      </c>
      <c r="CF387" s="1">
        <v>5.9430179999999998E-14</v>
      </c>
      <c r="CG387" s="1">
        <v>2.594417E-11</v>
      </c>
      <c r="CH387">
        <v>1.1555329999999999</v>
      </c>
      <c r="CI387">
        <v>23.406680000000001</v>
      </c>
      <c r="CJ387" s="1">
        <v>7.0131279999999999E-10</v>
      </c>
      <c r="CK387" s="1">
        <v>3.2909349999999998E-7</v>
      </c>
      <c r="CL387">
        <v>1.155141</v>
      </c>
      <c r="CM387">
        <v>23.4377</v>
      </c>
      <c r="CN387" s="1">
        <v>6.8258590000000003E-7</v>
      </c>
      <c r="CO387" s="1">
        <v>3.3484379999999998E-4</v>
      </c>
      <c r="CP387">
        <v>1.1546080000000001</v>
      </c>
      <c r="CQ387">
        <v>23.20609</v>
      </c>
      <c r="CR387" s="1">
        <v>1.3324499999999999E-4</v>
      </c>
      <c r="CS387" s="1">
        <v>6.7625610000000003E-2</v>
      </c>
      <c r="CT387">
        <v>1.1540010000000001</v>
      </c>
      <c r="CU387">
        <v>22.81888</v>
      </c>
      <c r="CV387" s="1">
        <v>7.7131040000000001E-3</v>
      </c>
      <c r="CW387">
        <v>4.0270419999999998</v>
      </c>
      <c r="CX387">
        <v>1.1533249999999999</v>
      </c>
      <c r="CY387">
        <v>22.46679</v>
      </c>
      <c r="CZ387">
        <v>0.16715759999999999</v>
      </c>
      <c r="DA387">
        <v>89.445350000000005</v>
      </c>
      <c r="DB387">
        <v>1.152501</v>
      </c>
      <c r="DC387">
        <v>22.6877</v>
      </c>
      <c r="DD387">
        <v>1.587529</v>
      </c>
      <c r="DE387">
        <v>868.23310000000004</v>
      </c>
      <c r="DF387">
        <v>1.151526</v>
      </c>
      <c r="DG387">
        <v>23.12856</v>
      </c>
      <c r="DH387">
        <v>7.4334540000000002</v>
      </c>
      <c r="DI387">
        <v>4146.308</v>
      </c>
      <c r="DJ387">
        <v>1.1503490000000001</v>
      </c>
      <c r="DK387">
        <v>23.69924</v>
      </c>
      <c r="DL387">
        <v>18.834810000000001</v>
      </c>
      <c r="DM387">
        <v>10696.03</v>
      </c>
      <c r="DN387">
        <v>1.1489510000000001</v>
      </c>
      <c r="DO387">
        <v>24.167359999999999</v>
      </c>
      <c r="DP387">
        <v>27.899920000000002</v>
      </c>
      <c r="DQ387">
        <v>16107.33</v>
      </c>
      <c r="DR387">
        <v>1.1475630000000001</v>
      </c>
      <c r="DS387">
        <v>24.124410000000001</v>
      </c>
      <c r="DT387">
        <v>25.810469999999999</v>
      </c>
      <c r="DU387">
        <v>15120.99</v>
      </c>
      <c r="DV387">
        <v>1.1460410000000001</v>
      </c>
      <c r="DW387">
        <v>23.77628</v>
      </c>
      <c r="DX387">
        <v>15.907730000000001</v>
      </c>
      <c r="DY387">
        <v>9451.4629999999997</v>
      </c>
      <c r="DZ387">
        <v>1.1444160000000001</v>
      </c>
      <c r="EA387">
        <v>23.245519999999999</v>
      </c>
      <c r="EB387">
        <v>6.6140280000000002</v>
      </c>
      <c r="EC387">
        <v>3983.712</v>
      </c>
      <c r="ED387">
        <v>1.1428259999999999</v>
      </c>
      <c r="EE387">
        <v>22.79937</v>
      </c>
      <c r="EF387">
        <v>1.9468989999999999</v>
      </c>
      <c r="EG387">
        <v>1186.961</v>
      </c>
      <c r="EH387">
        <v>1.141159</v>
      </c>
      <c r="EI387">
        <v>22.79213</v>
      </c>
      <c r="EJ387">
        <v>0.42938850000000001</v>
      </c>
      <c r="EK387">
        <v>264.51420000000002</v>
      </c>
      <c r="EL387">
        <v>1.1395219999999999</v>
      </c>
      <c r="EM387">
        <v>23.192250000000001</v>
      </c>
      <c r="EN387" s="1">
        <v>7.8143249999999997E-2</v>
      </c>
      <c r="EO387">
        <v>48.435339999999997</v>
      </c>
      <c r="EP387">
        <v>1.137877</v>
      </c>
      <c r="EQ387">
        <v>23.876719999999999</v>
      </c>
      <c r="ER387" s="1">
        <v>1.5231450000000001E-2</v>
      </c>
      <c r="ES387">
        <v>9.3641290000000001</v>
      </c>
      <c r="ET387">
        <v>1.136331</v>
      </c>
      <c r="EU387">
        <v>24.497610000000002</v>
      </c>
      <c r="EV387" s="1">
        <v>5.757557E-3</v>
      </c>
      <c r="EW387">
        <v>3.455638</v>
      </c>
      <c r="EX387">
        <v>1.134744</v>
      </c>
      <c r="EY387">
        <v>24.612670000000001</v>
      </c>
      <c r="EZ387" s="1">
        <v>3.9737269999999998E-3</v>
      </c>
      <c r="FA387">
        <v>2.3642639999999999</v>
      </c>
      <c r="FB387">
        <v>1.1331800000000001</v>
      </c>
      <c r="FC387">
        <v>24.355409999999999</v>
      </c>
      <c r="FD387" s="1">
        <v>3.253995E-3</v>
      </c>
      <c r="FE387">
        <v>1.9358550000000001</v>
      </c>
      <c r="FF387">
        <v>1.1316470000000001</v>
      </c>
      <c r="FG387">
        <v>23.903980000000001</v>
      </c>
      <c r="FH387" s="1">
        <v>2.7498900000000001E-3</v>
      </c>
      <c r="FI387">
        <v>1.6388860000000001</v>
      </c>
      <c r="FJ387">
        <v>1.1301220000000001</v>
      </c>
      <c r="FK387">
        <v>23.412299999999998</v>
      </c>
      <c r="FL387" s="1">
        <v>2.3429750000000002E-3</v>
      </c>
      <c r="FM387">
        <v>1.399035</v>
      </c>
      <c r="FN387">
        <v>1.128665</v>
      </c>
      <c r="FO387">
        <v>23.368770000000001</v>
      </c>
      <c r="FP387" s="1">
        <v>2.0115350000000001E-3</v>
      </c>
      <c r="FQ387">
        <v>1.203484</v>
      </c>
      <c r="FR387">
        <v>1.127316</v>
      </c>
      <c r="FS387">
        <v>23.54205</v>
      </c>
      <c r="FT387" s="1">
        <v>1.737929E-3</v>
      </c>
      <c r="FU387">
        <v>1.04166</v>
      </c>
      <c r="FV387">
        <v>1.126072</v>
      </c>
      <c r="FW387">
        <v>23.782409999999999</v>
      </c>
      <c r="FX387" s="1">
        <v>1.5143439999999999E-3</v>
      </c>
      <c r="FY387">
        <v>0.90921600000000002</v>
      </c>
      <c r="FZ387">
        <v>1.1247689999999999</v>
      </c>
      <c r="GA387">
        <v>23.9802</v>
      </c>
      <c r="GB387" s="1">
        <v>1.329958E-3</v>
      </c>
      <c r="GC387">
        <v>0.79993179999999997</v>
      </c>
      <c r="GD387">
        <v>1.123974</v>
      </c>
      <c r="GE387">
        <v>23.891639999999999</v>
      </c>
      <c r="GF387" s="1">
        <v>1.175733E-3</v>
      </c>
      <c r="GG387">
        <v>0.70817269999999999</v>
      </c>
      <c r="GH387">
        <v>1.1231530000000001</v>
      </c>
      <c r="GI387">
        <v>23.809439999999999</v>
      </c>
      <c r="GJ387" s="1">
        <v>1.0465699999999999E-3</v>
      </c>
      <c r="GK387">
        <v>0.6312181</v>
      </c>
      <c r="GL387">
        <v>1.122214</v>
      </c>
      <c r="GM387">
        <v>23.643280000000001</v>
      </c>
      <c r="GN387" s="1">
        <v>9.3778549999999996E-4</v>
      </c>
      <c r="GO387">
        <v>0.56641319999999995</v>
      </c>
      <c r="GP387">
        <v>1.12124</v>
      </c>
      <c r="GQ387">
        <v>23.415320000000001</v>
      </c>
      <c r="GR387" s="1">
        <v>8.4622289999999997E-4</v>
      </c>
      <c r="GS387">
        <v>0.51185170000000002</v>
      </c>
      <c r="GT387">
        <v>1.120279</v>
      </c>
      <c r="GU387">
        <v>23.125599999999999</v>
      </c>
      <c r="GV387" s="1">
        <v>7.6924350000000003E-4</v>
      </c>
      <c r="GW387">
        <v>0.46595969999999998</v>
      </c>
      <c r="GX387">
        <v>1.1193660000000001</v>
      </c>
      <c r="GY387">
        <v>23.16732</v>
      </c>
      <c r="GZ387" s="1">
        <v>7.0412890000000003E-4</v>
      </c>
      <c r="HA387">
        <v>0.42712440000000002</v>
      </c>
      <c r="HB387">
        <v>1.118495</v>
      </c>
      <c r="HC387">
        <v>23.611059999999998</v>
      </c>
      <c r="HD387" s="1">
        <v>6.4861420000000001E-4</v>
      </c>
      <c r="HE387">
        <v>0.39399620000000002</v>
      </c>
      <c r="HF387">
        <v>1.1168469999999999</v>
      </c>
      <c r="HG387">
        <v>24.202310000000001</v>
      </c>
      <c r="HH387" s="1">
        <v>6.0087729999999998E-4</v>
      </c>
      <c r="HI387">
        <v>0.36564439999999998</v>
      </c>
      <c r="HJ387">
        <v>1.115062</v>
      </c>
      <c r="HK387">
        <v>24.416029999999999</v>
      </c>
      <c r="HL387" s="1">
        <v>5.598326E-4</v>
      </c>
      <c r="HM387">
        <v>0.34129219999999999</v>
      </c>
      <c r="HN387">
        <v>1.1132629999999999</v>
      </c>
      <c r="HO387">
        <v>24.153220000000001</v>
      </c>
      <c r="HP387" s="1">
        <v>5.2425759999999997E-4</v>
      </c>
      <c r="HQ387">
        <v>0.3201889</v>
      </c>
      <c r="HR387">
        <v>1.111451</v>
      </c>
      <c r="HS387">
        <v>23.790870000000002</v>
      </c>
      <c r="HT387" s="1">
        <v>4.9306169999999996E-4</v>
      </c>
      <c r="HU387">
        <v>0.30172399999999999</v>
      </c>
      <c r="HV387">
        <v>1.109701</v>
      </c>
      <c r="HW387">
        <v>23.402760000000001</v>
      </c>
      <c r="HX387" s="1">
        <v>4.6530360000000002E-4</v>
      </c>
      <c r="HY387">
        <v>0.28525339999999999</v>
      </c>
      <c r="HZ387">
        <v>1.10788</v>
      </c>
      <c r="IA387">
        <v>23.25264</v>
      </c>
      <c r="IB387" s="1">
        <v>4.4081950000000002E-4</v>
      </c>
      <c r="IC387">
        <v>0.27075870000000002</v>
      </c>
      <c r="ID387">
        <v>1.10599</v>
      </c>
      <c r="IE387">
        <v>23.29795</v>
      </c>
      <c r="IF387" s="1">
        <v>4.190164E-4</v>
      </c>
      <c r="IG387">
        <v>0.25788529999999998</v>
      </c>
      <c r="IH387">
        <v>1.104282</v>
      </c>
      <c r="II387">
        <v>23.527560000000001</v>
      </c>
      <c r="IJ387" s="1">
        <v>3.9907879999999998E-4</v>
      </c>
      <c r="IK387">
        <v>0.2460775</v>
      </c>
      <c r="IL387">
        <v>1.1026910000000001</v>
      </c>
      <c r="IM387">
        <v>23.831499999999998</v>
      </c>
      <c r="IN387" s="1">
        <v>3.8086080000000001E-4</v>
      </c>
      <c r="IO387">
        <v>0.23525950000000001</v>
      </c>
      <c r="IP387">
        <v>1.10103</v>
      </c>
      <c r="IQ387">
        <v>23.910049999999998</v>
      </c>
      <c r="IR387" s="1">
        <v>3.6405699999999999E-4</v>
      </c>
      <c r="IS387">
        <v>0.22529830000000001</v>
      </c>
      <c r="IT387">
        <v>1.099291</v>
      </c>
      <c r="IU387">
        <v>23.811589999999999</v>
      </c>
      <c r="IV387" s="1">
        <v>3.4859700000000002E-4</v>
      </c>
      <c r="IW387">
        <v>0.2161043</v>
      </c>
      <c r="IX387">
        <v>1.0979699999999999</v>
      </c>
      <c r="IY387">
        <v>23.63655</v>
      </c>
      <c r="IZ387" s="1">
        <v>3.3526680000000003E-4</v>
      </c>
      <c r="JA387">
        <v>0.2081838</v>
      </c>
      <c r="JB387">
        <v>1.096813</v>
      </c>
      <c r="JC387">
        <v>23.384679999999999</v>
      </c>
      <c r="JD387" s="1">
        <v>3.2251330000000001E-4</v>
      </c>
      <c r="JE387">
        <v>0.2005419</v>
      </c>
      <c r="JF387">
        <v>1.095629</v>
      </c>
      <c r="JG387">
        <v>23.48564</v>
      </c>
      <c r="JH387" s="1">
        <v>3.108807E-4</v>
      </c>
      <c r="JI387">
        <v>0.19356999999999999</v>
      </c>
      <c r="JJ387">
        <v>1.094571</v>
      </c>
      <c r="JK387">
        <v>23.79261</v>
      </c>
      <c r="JL387" s="1">
        <v>3.0008070000000001E-4</v>
      </c>
      <c r="JM387">
        <v>0.1870851</v>
      </c>
      <c r="JN387">
        <v>1.093615</v>
      </c>
      <c r="JO387">
        <v>24.172910000000002</v>
      </c>
      <c r="JP387" s="1">
        <v>2.8980230000000002E-4</v>
      </c>
      <c r="JQ387">
        <v>0.18089189999999999</v>
      </c>
      <c r="JR387">
        <v>1.0928599999999999</v>
      </c>
      <c r="JS387">
        <v>24.45234</v>
      </c>
      <c r="JT387" s="1">
        <v>2.8005480000000001E-4</v>
      </c>
      <c r="JU387">
        <v>0.17497840000000001</v>
      </c>
      <c r="JV387">
        <v>1.0920319999999999</v>
      </c>
      <c r="JW387">
        <v>24.54139</v>
      </c>
      <c r="JX387" s="1">
        <v>2.7081840000000001E-4</v>
      </c>
      <c r="JY387">
        <v>0.16939190000000001</v>
      </c>
      <c r="JZ387">
        <v>1.091226</v>
      </c>
      <c r="KA387">
        <v>24.36684</v>
      </c>
      <c r="KB387" s="1">
        <v>2.621565E-4</v>
      </c>
      <c r="KC387">
        <v>0.16413759999999999</v>
      </c>
      <c r="KD387">
        <v>1.09036</v>
      </c>
      <c r="KE387">
        <v>24.06155</v>
      </c>
      <c r="KF387" s="1">
        <v>2.538606E-4</v>
      </c>
      <c r="KG387">
        <v>0.15911400000000001</v>
      </c>
      <c r="KH387">
        <v>1.0895630000000001</v>
      </c>
      <c r="KI387">
        <v>23.70664</v>
      </c>
      <c r="KJ387" s="1">
        <v>2.4580629999999999E-4</v>
      </c>
      <c r="KK387">
        <v>0.154222</v>
      </c>
      <c r="KL387">
        <v>1.0887709999999999</v>
      </c>
      <c r="KM387">
        <v>23.736979999999999</v>
      </c>
      <c r="KN387" s="1">
        <v>2.3795730000000001E-4</v>
      </c>
      <c r="KO387">
        <v>0.1494501</v>
      </c>
      <c r="KP387">
        <v>1.08795</v>
      </c>
      <c r="KQ387">
        <v>24.043810000000001</v>
      </c>
      <c r="KR387" s="1">
        <v>2.3037719999999999E-4</v>
      </c>
      <c r="KS387">
        <v>0.14482780000000001</v>
      </c>
      <c r="KT387">
        <v>1.0871120000000001</v>
      </c>
      <c r="KU387">
        <v>24.545829999999999</v>
      </c>
      <c r="KV387" s="1">
        <v>2.2320179999999999E-4</v>
      </c>
      <c r="KW387">
        <v>0.14045589999999999</v>
      </c>
      <c r="KX387">
        <v>1.0862400000000001</v>
      </c>
      <c r="KY387">
        <v>25.019659999999998</v>
      </c>
      <c r="KZ387" s="1">
        <v>2.16455E-4</v>
      </c>
      <c r="LA387">
        <v>0.136348</v>
      </c>
      <c r="LB387">
        <v>1.0853330000000001</v>
      </c>
      <c r="LC387">
        <v>25.162590000000002</v>
      </c>
      <c r="LD387" s="1">
        <v>2.0990709999999999E-4</v>
      </c>
      <c r="LE387">
        <v>0.13236529999999999</v>
      </c>
      <c r="LF387">
        <v>1.0844210000000001</v>
      </c>
      <c r="LG387">
        <v>25.004660000000001</v>
      </c>
      <c r="LH387" s="1">
        <v>2.0350359999999999E-4</v>
      </c>
      <c r="LI387">
        <v>0.12846560000000001</v>
      </c>
      <c r="LJ387">
        <v>1.0834699999999999</v>
      </c>
      <c r="LK387">
        <v>24.690470000000001</v>
      </c>
      <c r="LL387" s="1">
        <v>1.9729789999999999E-4</v>
      </c>
      <c r="LM387">
        <v>0.12468410000000001</v>
      </c>
      <c r="LN387">
        <v>1.0825450000000001</v>
      </c>
      <c r="LO387">
        <v>24.385919999999999</v>
      </c>
      <c r="LP387" s="1">
        <v>1.913342E-4</v>
      </c>
      <c r="LQ387">
        <v>0.1210436</v>
      </c>
      <c r="LR387">
        <v>1.081502</v>
      </c>
      <c r="LS387">
        <v>24.536570000000001</v>
      </c>
      <c r="LT387" s="1">
        <v>1.856568E-4</v>
      </c>
      <c r="LU387">
        <v>0.117589</v>
      </c>
      <c r="LV387">
        <v>1.080554</v>
      </c>
      <c r="LW387">
        <v>24.921849999999999</v>
      </c>
      <c r="LX387" s="1">
        <v>1.801824E-4</v>
      </c>
      <c r="LY387">
        <v>0.1142449</v>
      </c>
      <c r="LZ387">
        <v>1.0796539999999999</v>
      </c>
      <c r="MA387">
        <v>25.429099999999998</v>
      </c>
      <c r="MB387" s="1">
        <v>1.7488780000000001E-4</v>
      </c>
      <c r="MC387">
        <v>0.11100500000000001</v>
      </c>
      <c r="MD387">
        <v>1.078767</v>
      </c>
      <c r="ME387">
        <v>25.947240000000001</v>
      </c>
      <c r="MF387" s="1">
        <v>1.697848E-4</v>
      </c>
      <c r="MG387">
        <v>0.1078779</v>
      </c>
      <c r="MH387">
        <v>1.077885</v>
      </c>
      <c r="MI387">
        <v>26.18139</v>
      </c>
      <c r="MJ387" s="1">
        <v>1.6483979999999999E-4</v>
      </c>
      <c r="MK387">
        <v>0.1048451</v>
      </c>
      <c r="ML387">
        <v>1.0770169999999999</v>
      </c>
      <c r="MM387">
        <v>26.127780000000001</v>
      </c>
      <c r="MN387" s="1">
        <v>1.6006549999999999E-4</v>
      </c>
      <c r="MO387">
        <v>0.1019085</v>
      </c>
      <c r="MP387">
        <v>1.076149</v>
      </c>
      <c r="MQ387">
        <v>25.810230000000001</v>
      </c>
      <c r="MR387" s="1">
        <v>1.5548760000000001E-4</v>
      </c>
      <c r="MS387" s="1">
        <v>9.9091159999999998E-2</v>
      </c>
      <c r="MT387">
        <v>1.075326</v>
      </c>
      <c r="MU387">
        <v>25.371390000000002</v>
      </c>
      <c r="MV387" s="1">
        <v>1.5106120000000001E-4</v>
      </c>
      <c r="MW387" s="1">
        <v>9.6364089999999999E-2</v>
      </c>
      <c r="MX387">
        <v>1.074473</v>
      </c>
      <c r="MY387">
        <v>24.94136</v>
      </c>
      <c r="MZ387" s="1">
        <v>1.468157E-4</v>
      </c>
      <c r="NA387" s="1">
        <v>9.3747049999999998E-2</v>
      </c>
      <c r="NB387">
        <v>1.0736429999999999</v>
      </c>
      <c r="NC387">
        <v>24.769559999999998</v>
      </c>
      <c r="ND387" s="1">
        <v>1.4278979999999999E-4</v>
      </c>
      <c r="NE387" s="1">
        <v>9.1260960000000002E-2</v>
      </c>
      <c r="NF387">
        <v>1.072786</v>
      </c>
      <c r="NG387">
        <v>25.017779999999998</v>
      </c>
      <c r="NH387" s="1">
        <v>1.3892240000000001E-4</v>
      </c>
      <c r="NI387" s="1">
        <v>8.8877709999999999E-2</v>
      </c>
      <c r="NJ387">
        <v>1.0719110000000001</v>
      </c>
      <c r="NK387">
        <v>25.23349</v>
      </c>
      <c r="NL387" s="1">
        <v>1.351685E-4</v>
      </c>
      <c r="NM387" s="1">
        <v>8.6562440000000004E-2</v>
      </c>
      <c r="NN387">
        <v>1.071051</v>
      </c>
      <c r="NO387">
        <v>25.186419999999998</v>
      </c>
      <c r="NP387" s="1">
        <v>1.3153460000000001E-4</v>
      </c>
      <c r="NQ387" s="1">
        <v>8.4317649999999994E-2</v>
      </c>
      <c r="NR387">
        <v>1.0701590000000001</v>
      </c>
      <c r="NS387">
        <v>25.01407</v>
      </c>
      <c r="NT387" s="1">
        <v>1.280803E-4</v>
      </c>
      <c r="NU387" s="1">
        <v>8.2185590000000003E-2</v>
      </c>
      <c r="NV387">
        <v>1.0692710000000001</v>
      </c>
      <c r="NW387">
        <v>24.826080000000001</v>
      </c>
      <c r="NX387" s="1">
        <v>1.2472159999999999E-4</v>
      </c>
      <c r="NY387" s="1">
        <v>8.0110059999999997E-2</v>
      </c>
      <c r="NZ387">
        <v>1.0683499999999999</v>
      </c>
      <c r="OA387">
        <v>24.574680000000001</v>
      </c>
      <c r="OB387" s="1">
        <v>1.213501E-4</v>
      </c>
      <c r="OC387">
        <v>7.8026999999999999E-2</v>
      </c>
      <c r="OD387">
        <v>1.067453</v>
      </c>
      <c r="OE387">
        <v>24.577179999999998</v>
      </c>
      <c r="OF387" s="1">
        <v>1.1802070000000001E-4</v>
      </c>
      <c r="OG387" s="1">
        <v>7.5966770000000003E-2</v>
      </c>
      <c r="OH387">
        <v>1.066546</v>
      </c>
      <c r="OI387">
        <v>24.863659999999999</v>
      </c>
      <c r="OJ387" s="1">
        <v>1.147684E-4</v>
      </c>
      <c r="OK387" s="1">
        <v>7.3949139999999997E-2</v>
      </c>
    </row>
    <row r="388" spans="1:401" x14ac:dyDescent="0.35">
      <c r="A388">
        <v>397</v>
      </c>
      <c r="B388" t="s">
        <v>4</v>
      </c>
      <c r="C388" t="s">
        <v>364</v>
      </c>
      <c r="D388" t="s">
        <v>391</v>
      </c>
      <c r="E388">
        <v>963.37220000000002</v>
      </c>
      <c r="F388">
        <v>1.4195439999999999</v>
      </c>
      <c r="G388">
        <v>23.602589999999999</v>
      </c>
      <c r="H388">
        <v>0</v>
      </c>
      <c r="I388">
        <v>0</v>
      </c>
      <c r="J388">
        <v>1.415546</v>
      </c>
      <c r="K388">
        <v>23.274709999999999</v>
      </c>
      <c r="L388">
        <v>0</v>
      </c>
      <c r="M388">
        <v>0</v>
      </c>
      <c r="N388">
        <v>1.411921</v>
      </c>
      <c r="O388">
        <v>22.989450000000001</v>
      </c>
      <c r="P388">
        <v>0</v>
      </c>
      <c r="Q388">
        <v>0</v>
      </c>
      <c r="R388">
        <v>1.40866</v>
      </c>
      <c r="S388">
        <v>22.750440000000001</v>
      </c>
      <c r="T388">
        <v>0</v>
      </c>
      <c r="U388">
        <v>0</v>
      </c>
      <c r="V388">
        <v>1.4058850000000001</v>
      </c>
      <c r="W388">
        <v>22.748259999999998</v>
      </c>
      <c r="X388">
        <v>0</v>
      </c>
      <c r="Y388">
        <v>0</v>
      </c>
      <c r="Z388">
        <v>1.4035219999999999</v>
      </c>
      <c r="AA388">
        <v>22.684180000000001</v>
      </c>
      <c r="AB388">
        <v>0</v>
      </c>
      <c r="AC388">
        <v>0</v>
      </c>
      <c r="AD388">
        <v>1.4015569999999999</v>
      </c>
      <c r="AE388">
        <v>22.619990000000001</v>
      </c>
      <c r="AF388">
        <v>0</v>
      </c>
      <c r="AG388">
        <v>0</v>
      </c>
      <c r="AH388">
        <v>1.3997919999999999</v>
      </c>
      <c r="AI388">
        <v>22.53614</v>
      </c>
      <c r="AJ388">
        <v>0</v>
      </c>
      <c r="AK388">
        <v>0</v>
      </c>
      <c r="AL388">
        <v>1.3982779999999999</v>
      </c>
      <c r="AM388">
        <v>22.466719999999999</v>
      </c>
      <c r="AN388">
        <v>0</v>
      </c>
      <c r="AO388">
        <v>0</v>
      </c>
      <c r="AP388">
        <v>1.3970309999999999</v>
      </c>
      <c r="AQ388">
        <v>22.812259999999998</v>
      </c>
      <c r="AR388">
        <v>0</v>
      </c>
      <c r="AS388">
        <v>0</v>
      </c>
      <c r="AT388">
        <v>1.396077</v>
      </c>
      <c r="AU388">
        <v>23.35839</v>
      </c>
      <c r="AV388">
        <v>0</v>
      </c>
      <c r="AW388">
        <v>0</v>
      </c>
      <c r="AX388">
        <v>1.3953</v>
      </c>
      <c r="AY388">
        <v>23.826509999999999</v>
      </c>
      <c r="AZ388">
        <v>0</v>
      </c>
      <c r="BA388">
        <v>0</v>
      </c>
      <c r="BB388">
        <v>1.394741</v>
      </c>
      <c r="BC388">
        <v>24.19744</v>
      </c>
      <c r="BD388">
        <v>0</v>
      </c>
      <c r="BE388">
        <v>0</v>
      </c>
      <c r="BF388">
        <v>1.394347</v>
      </c>
      <c r="BG388">
        <v>24.206959999999999</v>
      </c>
      <c r="BH388">
        <v>0</v>
      </c>
      <c r="BI388">
        <v>0</v>
      </c>
      <c r="BJ388">
        <v>1.394074</v>
      </c>
      <c r="BK388">
        <v>23.90334</v>
      </c>
      <c r="BL388">
        <v>0</v>
      </c>
      <c r="BM388">
        <v>0</v>
      </c>
      <c r="BN388">
        <v>1.394004</v>
      </c>
      <c r="BO388">
        <v>23.45271</v>
      </c>
      <c r="BP388">
        <v>0</v>
      </c>
      <c r="BQ388">
        <v>0</v>
      </c>
      <c r="BR388">
        <v>1.393926</v>
      </c>
      <c r="BS388">
        <v>22.92876</v>
      </c>
      <c r="BT388">
        <v>0</v>
      </c>
      <c r="BU388" s="1">
        <v>1.788077E-38</v>
      </c>
      <c r="BV388">
        <v>1.393918</v>
      </c>
      <c r="BW388">
        <v>22.765750000000001</v>
      </c>
      <c r="BX388" s="1">
        <v>9.8033179999999997E-29</v>
      </c>
      <c r="BY388" s="1">
        <v>3.7037850000000003E-26</v>
      </c>
      <c r="BZ388">
        <v>1.393756</v>
      </c>
      <c r="CA388">
        <v>22.863800000000001</v>
      </c>
      <c r="CB388" s="1">
        <v>2.229846E-21</v>
      </c>
      <c r="CC388" s="1">
        <v>8.2828879999999997E-19</v>
      </c>
      <c r="CD388">
        <v>1.3933599999999999</v>
      </c>
      <c r="CE388">
        <v>23.083749999999998</v>
      </c>
      <c r="CF388" s="1">
        <v>3.2563290000000003E-14</v>
      </c>
      <c r="CG388" s="1">
        <v>1.3897250000000001E-11</v>
      </c>
      <c r="CH388">
        <v>1.3926590000000001</v>
      </c>
      <c r="CI388">
        <v>23.39621</v>
      </c>
      <c r="CJ388" s="1">
        <v>4.572351E-10</v>
      </c>
      <c r="CK388" s="1">
        <v>2.1002409999999999E-7</v>
      </c>
      <c r="CL388">
        <v>1.3917459999999999</v>
      </c>
      <c r="CM388">
        <v>23.43656</v>
      </c>
      <c r="CN388" s="1">
        <v>4.9009949999999996E-7</v>
      </c>
      <c r="CO388" s="1">
        <v>2.3534000000000001E-4</v>
      </c>
      <c r="CP388">
        <v>1.3905650000000001</v>
      </c>
      <c r="CQ388">
        <v>23.205469999999998</v>
      </c>
      <c r="CR388" s="1">
        <v>1.028021E-4</v>
      </c>
      <c r="CS388" s="1">
        <v>5.1065850000000003E-2</v>
      </c>
      <c r="CT388">
        <v>1.389202</v>
      </c>
      <c r="CU388">
        <v>22.828769999999999</v>
      </c>
      <c r="CV388" s="1">
        <v>6.3056079999999999E-3</v>
      </c>
      <c r="CW388">
        <v>3.2215539999999998</v>
      </c>
      <c r="CX388">
        <v>1.3876790000000001</v>
      </c>
      <c r="CY388">
        <v>22.470079999999999</v>
      </c>
      <c r="CZ388">
        <v>0.14351230000000001</v>
      </c>
      <c r="DA388">
        <v>75.128460000000004</v>
      </c>
      <c r="DB388">
        <v>1.3859520000000001</v>
      </c>
      <c r="DC388">
        <v>22.68008</v>
      </c>
      <c r="DD388">
        <v>1.422099</v>
      </c>
      <c r="DE388">
        <v>760.72659999999996</v>
      </c>
      <c r="DF388">
        <v>1.383969</v>
      </c>
      <c r="DG388">
        <v>23.1098</v>
      </c>
      <c r="DH388">
        <v>6.9121090000000001</v>
      </c>
      <c r="DI388">
        <v>3770.2719999999999</v>
      </c>
      <c r="DJ388">
        <v>1.3816520000000001</v>
      </c>
      <c r="DK388">
        <v>23.673469999999998</v>
      </c>
      <c r="DL388">
        <v>18.104140000000001</v>
      </c>
      <c r="DM388">
        <v>10051.86</v>
      </c>
      <c r="DN388">
        <v>1.378981</v>
      </c>
      <c r="DO388">
        <v>24.142330000000001</v>
      </c>
      <c r="DP388">
        <v>27.62472</v>
      </c>
      <c r="DQ388">
        <v>15590.57</v>
      </c>
      <c r="DR388">
        <v>1.3761049999999999</v>
      </c>
      <c r="DS388">
        <v>24.10894</v>
      </c>
      <c r="DT388">
        <v>26.225190000000001</v>
      </c>
      <c r="DU388">
        <v>15020.32</v>
      </c>
      <c r="DV388">
        <v>1.3729929999999999</v>
      </c>
      <c r="DW388">
        <v>23.7681</v>
      </c>
      <c r="DX388">
        <v>16.557549999999999</v>
      </c>
      <c r="DY388">
        <v>9617.6890000000003</v>
      </c>
      <c r="DZ388">
        <v>1.369615</v>
      </c>
      <c r="EA388">
        <v>23.242470000000001</v>
      </c>
      <c r="EB388">
        <v>7.0450549999999996</v>
      </c>
      <c r="EC388">
        <v>4149.2510000000002</v>
      </c>
      <c r="ED388">
        <v>1.366169</v>
      </c>
      <c r="EE388">
        <v>22.788239999999998</v>
      </c>
      <c r="EF388">
        <v>2.115558</v>
      </c>
      <c r="EG388">
        <v>1261.576</v>
      </c>
      <c r="EH388">
        <v>1.362522</v>
      </c>
      <c r="EI388">
        <v>22.768380000000001</v>
      </c>
      <c r="EJ388">
        <v>0.4742209</v>
      </c>
      <c r="EK388">
        <v>285.88900000000001</v>
      </c>
      <c r="EL388">
        <v>1.3587899999999999</v>
      </c>
      <c r="EM388">
        <v>23.15184</v>
      </c>
      <c r="EN388" s="1">
        <v>8.6998140000000002E-2</v>
      </c>
      <c r="EO388">
        <v>52.825420000000001</v>
      </c>
      <c r="EP388">
        <v>1.3549610000000001</v>
      </c>
      <c r="EQ388">
        <v>23.822749999999999</v>
      </c>
      <c r="ER388" s="1">
        <v>1.6631119999999999E-2</v>
      </c>
      <c r="ES388">
        <v>10.04374</v>
      </c>
      <c r="ET388">
        <v>1.351113</v>
      </c>
      <c r="EU388">
        <v>24.446840000000002</v>
      </c>
      <c r="EV388" s="1">
        <v>5.9734779999999999E-3</v>
      </c>
      <c r="EW388">
        <v>3.5295200000000002</v>
      </c>
      <c r="EX388">
        <v>1.3471770000000001</v>
      </c>
      <c r="EY388">
        <v>24.572890000000001</v>
      </c>
      <c r="EZ388" s="1">
        <v>4.0340990000000002E-3</v>
      </c>
      <c r="FA388">
        <v>2.3642820000000002</v>
      </c>
      <c r="FB388">
        <v>1.3432230000000001</v>
      </c>
      <c r="FC388">
        <v>24.323640000000001</v>
      </c>
      <c r="FD388" s="1">
        <v>3.288699E-3</v>
      </c>
      <c r="FE388">
        <v>1.9290119999999999</v>
      </c>
      <c r="FF388">
        <v>1.339216</v>
      </c>
      <c r="FG388">
        <v>23.88494</v>
      </c>
      <c r="FH388" s="1">
        <v>2.777369E-3</v>
      </c>
      <c r="FI388">
        <v>1.633704</v>
      </c>
      <c r="FJ388">
        <v>1.335194</v>
      </c>
      <c r="FK388">
        <v>23.392060000000001</v>
      </c>
      <c r="FL388" s="1">
        <v>2.3650569999999998E-3</v>
      </c>
      <c r="FM388">
        <v>1.3954</v>
      </c>
      <c r="FN388">
        <v>1.3312090000000001</v>
      </c>
      <c r="FO388">
        <v>23.338039999999999</v>
      </c>
      <c r="FP388" s="1">
        <v>2.0298460000000001E-3</v>
      </c>
      <c r="FQ388">
        <v>1.2013210000000001</v>
      </c>
      <c r="FR388">
        <v>1.3273349999999999</v>
      </c>
      <c r="FS388">
        <v>23.501349999999999</v>
      </c>
      <c r="FT388" s="1">
        <v>1.7529869999999999E-3</v>
      </c>
      <c r="FU388">
        <v>1.040548</v>
      </c>
      <c r="FV388">
        <v>1.323537</v>
      </c>
      <c r="FW388">
        <v>23.732859999999999</v>
      </c>
      <c r="FX388" s="1">
        <v>1.5266920000000001E-3</v>
      </c>
      <c r="FY388">
        <v>0.90887180000000001</v>
      </c>
      <c r="FZ388">
        <v>1.319707</v>
      </c>
      <c r="GA388">
        <v>23.935400000000001</v>
      </c>
      <c r="GB388" s="1">
        <v>1.3402069999999999E-3</v>
      </c>
      <c r="GC388">
        <v>0.80020809999999998</v>
      </c>
      <c r="GD388">
        <v>1.316379</v>
      </c>
      <c r="GE388">
        <v>23.847999999999999</v>
      </c>
      <c r="GF388" s="1">
        <v>1.184364E-3</v>
      </c>
      <c r="GG388">
        <v>0.70905640000000003</v>
      </c>
      <c r="GH388">
        <v>1.3132980000000001</v>
      </c>
      <c r="GI388">
        <v>23.774930000000001</v>
      </c>
      <c r="GJ388" s="1">
        <v>1.053848E-3</v>
      </c>
      <c r="GK388">
        <v>0.63247169999999997</v>
      </c>
      <c r="GL388">
        <v>1.310047</v>
      </c>
      <c r="GM388">
        <v>23.613980000000002</v>
      </c>
      <c r="GN388" s="1">
        <v>9.4391549999999999E-4</v>
      </c>
      <c r="GO388">
        <v>0.56791630000000004</v>
      </c>
      <c r="GP388">
        <v>1.306829</v>
      </c>
      <c r="GQ388">
        <v>23.389579999999999</v>
      </c>
      <c r="GR388" s="1">
        <v>8.5137289999999996E-4</v>
      </c>
      <c r="GS388">
        <v>0.51352580000000003</v>
      </c>
      <c r="GT388">
        <v>1.303599</v>
      </c>
      <c r="GU388">
        <v>23.10032</v>
      </c>
      <c r="GV388" s="1">
        <v>7.735741E-4</v>
      </c>
      <c r="GW388">
        <v>0.46776010000000001</v>
      </c>
      <c r="GX388">
        <v>1.300459</v>
      </c>
      <c r="GY388">
        <v>23.130680000000002</v>
      </c>
      <c r="GZ388" s="1">
        <v>7.0781740000000004E-4</v>
      </c>
      <c r="HA388">
        <v>0.42908020000000002</v>
      </c>
      <c r="HB388">
        <v>1.2973250000000001</v>
      </c>
      <c r="HC388">
        <v>23.559519999999999</v>
      </c>
      <c r="HD388" s="1">
        <v>6.5177979999999996E-4</v>
      </c>
      <c r="HE388">
        <v>0.3960803</v>
      </c>
      <c r="HF388">
        <v>1.294217</v>
      </c>
      <c r="HG388">
        <v>24.146809999999999</v>
      </c>
      <c r="HH388" s="1">
        <v>6.0357780000000005E-4</v>
      </c>
      <c r="HI388">
        <v>0.36770360000000002</v>
      </c>
      <c r="HJ388">
        <v>1.291175</v>
      </c>
      <c r="HK388">
        <v>24.37631</v>
      </c>
      <c r="HL388" s="1">
        <v>5.6215949999999996E-4</v>
      </c>
      <c r="HM388">
        <v>0.34330929999999998</v>
      </c>
      <c r="HN388">
        <v>1.2881499999999999</v>
      </c>
      <c r="HO388">
        <v>24.121030000000001</v>
      </c>
      <c r="HP388" s="1">
        <v>5.2626829999999998E-4</v>
      </c>
      <c r="HQ388">
        <v>0.32217649999999998</v>
      </c>
      <c r="HR388">
        <v>1.2851399999999999</v>
      </c>
      <c r="HS388">
        <v>23.767700000000001</v>
      </c>
      <c r="HT388" s="1">
        <v>4.9488229999999998E-4</v>
      </c>
      <c r="HU388">
        <v>0.3037263</v>
      </c>
      <c r="HV388">
        <v>1.2821739999999999</v>
      </c>
      <c r="HW388">
        <v>23.380549999999999</v>
      </c>
      <c r="HX388" s="1">
        <v>4.6688380000000002E-4</v>
      </c>
      <c r="HY388">
        <v>0.28723759999999998</v>
      </c>
      <c r="HZ388">
        <v>1.2791239999999999</v>
      </c>
      <c r="IA388">
        <v>23.230619999999998</v>
      </c>
      <c r="IB388" s="1">
        <v>4.4221339999999998E-4</v>
      </c>
      <c r="IC388">
        <v>0.27273999999999998</v>
      </c>
      <c r="ID388">
        <v>1.2760130000000001</v>
      </c>
      <c r="IE388">
        <v>23.269570000000002</v>
      </c>
      <c r="IF388" s="1">
        <v>4.202745E-4</v>
      </c>
      <c r="IG388">
        <v>0.2598819</v>
      </c>
      <c r="IH388">
        <v>1.273082</v>
      </c>
      <c r="II388">
        <v>23.4879</v>
      </c>
      <c r="IJ388" s="1">
        <v>4.0023689999999998E-4</v>
      </c>
      <c r="IK388">
        <v>0.24811040000000001</v>
      </c>
      <c r="IL388">
        <v>1.270338</v>
      </c>
      <c r="IM388">
        <v>23.785550000000001</v>
      </c>
      <c r="IN388" s="1">
        <v>3.819149E-4</v>
      </c>
      <c r="IO388">
        <v>0.2373142</v>
      </c>
      <c r="IP388">
        <v>1.267533</v>
      </c>
      <c r="IQ388">
        <v>23.87058</v>
      </c>
      <c r="IR388" s="1">
        <v>3.650654E-4</v>
      </c>
      <c r="IS388">
        <v>0.22739529999999999</v>
      </c>
      <c r="IT388">
        <v>1.2646299999999999</v>
      </c>
      <c r="IU388">
        <v>23.77318</v>
      </c>
      <c r="IV388" s="1">
        <v>3.4941909999999999E-4</v>
      </c>
      <c r="IW388">
        <v>0.2181554</v>
      </c>
      <c r="IX388">
        <v>1.262141</v>
      </c>
      <c r="IY388">
        <v>23.612780000000001</v>
      </c>
      <c r="IZ388" s="1">
        <v>3.360789E-4</v>
      </c>
      <c r="JA388">
        <v>0.2103091</v>
      </c>
      <c r="JB388">
        <v>1.2599530000000001</v>
      </c>
      <c r="JC388">
        <v>23.367660000000001</v>
      </c>
      <c r="JD388" s="1">
        <v>3.2326559999999998E-4</v>
      </c>
      <c r="JE388">
        <v>0.2026965</v>
      </c>
      <c r="JF388">
        <v>1.2577560000000001</v>
      </c>
      <c r="JG388">
        <v>23.467549999999999</v>
      </c>
      <c r="JH388" s="1">
        <v>3.1156640000000002E-4</v>
      </c>
      <c r="JI388">
        <v>0.19573589999999999</v>
      </c>
      <c r="JJ388">
        <v>1.2557199999999999</v>
      </c>
      <c r="JK388">
        <v>23.762699999999999</v>
      </c>
      <c r="JL388" s="1">
        <v>3.0073220000000002E-4</v>
      </c>
      <c r="JM388">
        <v>0.189281</v>
      </c>
      <c r="JN388">
        <v>1.253903</v>
      </c>
      <c r="JO388">
        <v>24.136369999999999</v>
      </c>
      <c r="JP388" s="1">
        <v>2.9042309999999997E-4</v>
      </c>
      <c r="JQ388">
        <v>0.18309510000000001</v>
      </c>
      <c r="JR388">
        <v>1.2522450000000001</v>
      </c>
      <c r="JS388">
        <v>24.42107</v>
      </c>
      <c r="JT388" s="1">
        <v>2.806474E-4</v>
      </c>
      <c r="JU388">
        <v>0.17720949999999999</v>
      </c>
      <c r="JV388">
        <v>1.2504789999999999</v>
      </c>
      <c r="JW388">
        <v>24.51492</v>
      </c>
      <c r="JX388" s="1">
        <v>2.713708E-4</v>
      </c>
      <c r="JY388">
        <v>0.17162459999999999</v>
      </c>
      <c r="JZ388">
        <v>1.2488379999999999</v>
      </c>
      <c r="KA388">
        <v>24.349979999999999</v>
      </c>
      <c r="KB388" s="1">
        <v>2.6268230000000002E-4</v>
      </c>
      <c r="KC388">
        <v>0.1663762</v>
      </c>
      <c r="KD388">
        <v>1.2471859999999999</v>
      </c>
      <c r="KE388">
        <v>24.055879999999998</v>
      </c>
      <c r="KF388" s="1">
        <v>2.5437119999999999E-4</v>
      </c>
      <c r="KG388">
        <v>0.1613561</v>
      </c>
      <c r="KH388">
        <v>1.2456389999999999</v>
      </c>
      <c r="KI388">
        <v>23.705020000000001</v>
      </c>
      <c r="KJ388" s="1">
        <v>2.4630460000000002E-4</v>
      </c>
      <c r="KK388">
        <v>0.1564652</v>
      </c>
      <c r="KL388">
        <v>1.2441</v>
      </c>
      <c r="KM388">
        <v>23.731580000000001</v>
      </c>
      <c r="KN388" s="1">
        <v>2.384458E-4</v>
      </c>
      <c r="KO388">
        <v>0.15169350000000001</v>
      </c>
      <c r="KP388">
        <v>1.2425569999999999</v>
      </c>
      <c r="KQ388">
        <v>24.02413</v>
      </c>
      <c r="KR388" s="1">
        <v>2.308376E-4</v>
      </c>
      <c r="KS388">
        <v>0.14704990000000001</v>
      </c>
      <c r="KT388">
        <v>1.241023</v>
      </c>
      <c r="KU388">
        <v>24.519480000000001</v>
      </c>
      <c r="KV388" s="1">
        <v>2.2363670000000001E-4</v>
      </c>
      <c r="KW388">
        <v>0.1426588</v>
      </c>
      <c r="KX388">
        <v>1.2394799999999999</v>
      </c>
      <c r="KY388">
        <v>24.99211</v>
      </c>
      <c r="KZ388" s="1">
        <v>2.168699E-4</v>
      </c>
      <c r="LA388">
        <v>0.13853190000000001</v>
      </c>
      <c r="LB388">
        <v>1.2378849999999999</v>
      </c>
      <c r="LC388">
        <v>25.141179999999999</v>
      </c>
      <c r="LD388" s="1">
        <v>2.1031460000000001E-4</v>
      </c>
      <c r="LE388">
        <v>0.1345382</v>
      </c>
      <c r="LF388">
        <v>1.2362850000000001</v>
      </c>
      <c r="LG388">
        <v>24.993220000000001</v>
      </c>
      <c r="LH388" s="1">
        <v>2.0390130000000001E-4</v>
      </c>
      <c r="LI388">
        <v>0.13062409999999999</v>
      </c>
      <c r="LJ388">
        <v>1.2346649999999999</v>
      </c>
      <c r="LK388">
        <v>24.688420000000001</v>
      </c>
      <c r="LL388" s="1">
        <v>1.9768260000000001E-4</v>
      </c>
      <c r="LM388">
        <v>0.1268244</v>
      </c>
      <c r="LN388">
        <v>1.233042</v>
      </c>
      <c r="LO388">
        <v>24.384979999999999</v>
      </c>
      <c r="LP388" s="1">
        <v>1.917028E-4</v>
      </c>
      <c r="LQ388">
        <v>0.1231618</v>
      </c>
      <c r="LR388">
        <v>1.2313179999999999</v>
      </c>
      <c r="LS388">
        <v>24.532499999999999</v>
      </c>
      <c r="LT388" s="1">
        <v>1.8600569999999999E-4</v>
      </c>
      <c r="LU388">
        <v>0.1196826</v>
      </c>
      <c r="LV388">
        <v>1.2297070000000001</v>
      </c>
      <c r="LW388">
        <v>24.906490000000002</v>
      </c>
      <c r="LX388" s="1">
        <v>1.805221E-4</v>
      </c>
      <c r="LY388">
        <v>0.1163236</v>
      </c>
      <c r="LZ388">
        <v>1.2281169999999999</v>
      </c>
      <c r="MA388">
        <v>25.408560000000001</v>
      </c>
      <c r="MB388" s="1">
        <v>1.752151E-4</v>
      </c>
      <c r="MC388">
        <v>0.1130656</v>
      </c>
      <c r="MD388">
        <v>1.226558</v>
      </c>
      <c r="ME388">
        <v>25.920739999999999</v>
      </c>
      <c r="MF388" s="1">
        <v>1.701006E-4</v>
      </c>
      <c r="MG388">
        <v>0.109917</v>
      </c>
      <c r="MH388">
        <v>1.2250479999999999</v>
      </c>
      <c r="MI388">
        <v>26.158010000000001</v>
      </c>
      <c r="MJ388" s="1">
        <v>1.651461E-4</v>
      </c>
      <c r="MK388">
        <v>0.10686329999999999</v>
      </c>
      <c r="ML388">
        <v>1.2235659999999999</v>
      </c>
      <c r="MM388">
        <v>26.116109999999999</v>
      </c>
      <c r="MN388" s="1">
        <v>1.6036309999999999E-4</v>
      </c>
      <c r="MO388">
        <v>0.1039062</v>
      </c>
      <c r="MP388">
        <v>1.2220930000000001</v>
      </c>
      <c r="MQ388">
        <v>25.812360000000002</v>
      </c>
      <c r="MR388" s="1">
        <v>1.5577350000000001E-4</v>
      </c>
      <c r="MS388">
        <v>0.1010645</v>
      </c>
      <c r="MT388">
        <v>1.220639</v>
      </c>
      <c r="MU388">
        <v>25.381419999999999</v>
      </c>
      <c r="MV388" s="1">
        <v>1.513388E-4</v>
      </c>
      <c r="MW388" s="1">
        <v>9.8317269999999998E-2</v>
      </c>
      <c r="MX388">
        <v>1.2191799999999999</v>
      </c>
      <c r="MY388">
        <v>24.954899999999999</v>
      </c>
      <c r="MZ388" s="1">
        <v>1.4707810000000001E-4</v>
      </c>
      <c r="NA388" s="1">
        <v>9.5672629999999995E-2</v>
      </c>
      <c r="NB388">
        <v>1.2177640000000001</v>
      </c>
      <c r="NC388">
        <v>24.77317</v>
      </c>
      <c r="ND388" s="1">
        <v>1.4304110000000001E-4</v>
      </c>
      <c r="NE388" s="1">
        <v>9.3163060000000006E-2</v>
      </c>
      <c r="NF388">
        <v>1.216343</v>
      </c>
      <c r="NG388">
        <v>25.007660000000001</v>
      </c>
      <c r="NH388" s="1">
        <v>1.391668E-4</v>
      </c>
      <c r="NI388" s="1">
        <v>9.0758290000000005E-2</v>
      </c>
      <c r="NJ388">
        <v>1.2148840000000001</v>
      </c>
      <c r="NK388">
        <v>25.215820000000001</v>
      </c>
      <c r="NL388" s="1">
        <v>1.3540359999999999E-4</v>
      </c>
      <c r="NM388">
        <v>8.8418099999999999E-2</v>
      </c>
      <c r="NN388">
        <v>1.213449</v>
      </c>
      <c r="NO388">
        <v>25.17811</v>
      </c>
      <c r="NP388" s="1">
        <v>1.3176109999999999E-4</v>
      </c>
      <c r="NQ388" s="1">
        <v>8.6149920000000005E-2</v>
      </c>
      <c r="NR388">
        <v>1.212005</v>
      </c>
      <c r="NS388">
        <v>25.007169999999999</v>
      </c>
      <c r="NT388" s="1">
        <v>1.2829620000000001E-4</v>
      </c>
      <c r="NU388" s="1">
        <v>8.3993719999999994E-2</v>
      </c>
      <c r="NV388">
        <v>1.210577</v>
      </c>
      <c r="NW388">
        <v>24.820530000000002</v>
      </c>
      <c r="NX388" s="1">
        <v>1.249392E-4</v>
      </c>
      <c r="NY388" s="1">
        <v>8.1901390000000004E-2</v>
      </c>
      <c r="NZ388">
        <v>1.2090829999999999</v>
      </c>
      <c r="OA388">
        <v>24.576730000000001</v>
      </c>
      <c r="OB388" s="1">
        <v>1.215657E-4</v>
      </c>
      <c r="OC388" s="1">
        <v>7.9798439999999998E-2</v>
      </c>
      <c r="OD388">
        <v>1.207592</v>
      </c>
      <c r="OE388">
        <v>24.577179999999998</v>
      </c>
      <c r="OF388" s="1">
        <v>1.182318E-4</v>
      </c>
      <c r="OG388" s="1">
        <v>7.7715519999999996E-2</v>
      </c>
      <c r="OH388">
        <v>1.206089</v>
      </c>
      <c r="OI388">
        <v>24.851790000000001</v>
      </c>
      <c r="OJ388" s="1">
        <v>1.149717E-4</v>
      </c>
      <c r="OK388" s="1">
        <v>7.5673030000000002E-2</v>
      </c>
    </row>
    <row r="389" spans="1:401" x14ac:dyDescent="0.35">
      <c r="A389">
        <v>398</v>
      </c>
      <c r="B389" t="s">
        <v>4</v>
      </c>
      <c r="C389" t="s">
        <v>364</v>
      </c>
      <c r="D389" t="s">
        <v>392</v>
      </c>
      <c r="E389">
        <v>681.54499999999996</v>
      </c>
      <c r="F389">
        <v>1.630587</v>
      </c>
      <c r="G389">
        <v>23.576450000000001</v>
      </c>
      <c r="H389">
        <v>0</v>
      </c>
      <c r="I389">
        <v>0</v>
      </c>
      <c r="J389">
        <v>1.625634</v>
      </c>
      <c r="K389">
        <v>23.24701</v>
      </c>
      <c r="L389">
        <v>0</v>
      </c>
      <c r="M389">
        <v>0</v>
      </c>
      <c r="N389">
        <v>1.620951</v>
      </c>
      <c r="O389">
        <v>22.962209999999999</v>
      </c>
      <c r="P389">
        <v>0</v>
      </c>
      <c r="Q389">
        <v>0</v>
      </c>
      <c r="R389">
        <v>1.6167370000000001</v>
      </c>
      <c r="S389">
        <v>22.720970000000001</v>
      </c>
      <c r="T389">
        <v>0</v>
      </c>
      <c r="U389">
        <v>0</v>
      </c>
      <c r="V389">
        <v>1.6130770000000001</v>
      </c>
      <c r="W389">
        <v>22.717120000000001</v>
      </c>
      <c r="X389">
        <v>0</v>
      </c>
      <c r="Y389">
        <v>0</v>
      </c>
      <c r="Z389">
        <v>1.609893</v>
      </c>
      <c r="AA389">
        <v>22.652069999999998</v>
      </c>
      <c r="AB389">
        <v>0</v>
      </c>
      <c r="AC389">
        <v>0</v>
      </c>
      <c r="AD389">
        <v>1.607175</v>
      </c>
      <c r="AE389">
        <v>22.59254</v>
      </c>
      <c r="AF389">
        <v>0</v>
      </c>
      <c r="AG389">
        <v>0</v>
      </c>
      <c r="AH389">
        <v>1.60476</v>
      </c>
      <c r="AI389">
        <v>22.514240000000001</v>
      </c>
      <c r="AJ389">
        <v>0</v>
      </c>
      <c r="AK389">
        <v>0</v>
      </c>
      <c r="AL389">
        <v>1.6027260000000001</v>
      </c>
      <c r="AM389">
        <v>22.44407</v>
      </c>
      <c r="AN389">
        <v>0</v>
      </c>
      <c r="AO389">
        <v>0</v>
      </c>
      <c r="AP389">
        <v>1.600983</v>
      </c>
      <c r="AQ389">
        <v>22.78828</v>
      </c>
      <c r="AR389">
        <v>0</v>
      </c>
      <c r="AS389">
        <v>0</v>
      </c>
      <c r="AT389">
        <v>1.599505</v>
      </c>
      <c r="AU389">
        <v>23.33118</v>
      </c>
      <c r="AV389">
        <v>0</v>
      </c>
      <c r="AW389">
        <v>0</v>
      </c>
      <c r="AX389">
        <v>1.5983609999999999</v>
      </c>
      <c r="AY389">
        <v>23.802769999999999</v>
      </c>
      <c r="AZ389">
        <v>0</v>
      </c>
      <c r="BA389">
        <v>0</v>
      </c>
      <c r="BB389">
        <v>1.5974729999999999</v>
      </c>
      <c r="BC389">
        <v>24.182449999999999</v>
      </c>
      <c r="BD389">
        <v>0</v>
      </c>
      <c r="BE389">
        <v>0</v>
      </c>
      <c r="BF389">
        <v>1.596827</v>
      </c>
      <c r="BG389">
        <v>24.195709999999998</v>
      </c>
      <c r="BH389">
        <v>0</v>
      </c>
      <c r="BI389">
        <v>0</v>
      </c>
      <c r="BJ389">
        <v>1.5963290000000001</v>
      </c>
      <c r="BK389">
        <v>23.902059999999999</v>
      </c>
      <c r="BL389">
        <v>0</v>
      </c>
      <c r="BM389">
        <v>0</v>
      </c>
      <c r="BN389">
        <v>1.5960669999999999</v>
      </c>
      <c r="BO389">
        <v>23.462630000000001</v>
      </c>
      <c r="BP389">
        <v>0</v>
      </c>
      <c r="BQ389">
        <v>0</v>
      </c>
      <c r="BR389">
        <v>1.595863</v>
      </c>
      <c r="BS389">
        <v>22.940349999999999</v>
      </c>
      <c r="BT389">
        <v>0</v>
      </c>
      <c r="BU389">
        <v>0</v>
      </c>
      <c r="BV389">
        <v>1.595745</v>
      </c>
      <c r="BW389">
        <v>22.773299999999999</v>
      </c>
      <c r="BX389" s="1">
        <v>3.6979740000000002E-29</v>
      </c>
      <c r="BY389" s="1">
        <v>9.8054899999999996E-27</v>
      </c>
      <c r="BZ389">
        <v>1.5954969999999999</v>
      </c>
      <c r="CA389">
        <v>22.860299999999999</v>
      </c>
      <c r="CB389" s="1">
        <v>7.1181519999999996E-22</v>
      </c>
      <c r="CC389" s="1">
        <v>1.880487E-19</v>
      </c>
      <c r="CD389">
        <v>1.5950839999999999</v>
      </c>
      <c r="CE389">
        <v>23.08024</v>
      </c>
      <c r="CF389" s="1">
        <v>1.8012520000000001E-14</v>
      </c>
      <c r="CG389" s="1">
        <v>5.1653980000000002E-12</v>
      </c>
      <c r="CH389">
        <v>1.594314</v>
      </c>
      <c r="CI389">
        <v>23.386600000000001</v>
      </c>
      <c r="CJ389" s="1">
        <v>3.012441E-10</v>
      </c>
      <c r="CK389" s="1">
        <v>9.0506369999999995E-8</v>
      </c>
      <c r="CL389">
        <v>1.593288</v>
      </c>
      <c r="CM389">
        <v>23.435690000000001</v>
      </c>
      <c r="CN389" s="1">
        <v>3.5503119999999998E-7</v>
      </c>
      <c r="CO389" s="1">
        <v>1.0965790000000001E-4</v>
      </c>
      <c r="CP389">
        <v>1.5919350000000001</v>
      </c>
      <c r="CQ389">
        <v>23.205449999999999</v>
      </c>
      <c r="CR389" s="1">
        <v>7.9893709999999998E-5</v>
      </c>
      <c r="CS389" s="1">
        <v>2.5192929999999999E-2</v>
      </c>
      <c r="CT389">
        <v>1.5903689999999999</v>
      </c>
      <c r="CU389">
        <v>22.8371</v>
      </c>
      <c r="CV389" s="1">
        <v>5.1845800000000003E-3</v>
      </c>
      <c r="CW389">
        <v>1.6631279999999999</v>
      </c>
      <c r="CX389">
        <v>1.588616</v>
      </c>
      <c r="CY389">
        <v>22.47354</v>
      </c>
      <c r="CZ389">
        <v>0.1237366</v>
      </c>
      <c r="DA389">
        <v>40.287140000000001</v>
      </c>
      <c r="DB389">
        <v>1.5866150000000001</v>
      </c>
      <c r="DC389">
        <v>22.672470000000001</v>
      </c>
      <c r="DD389">
        <v>1.2775369999999999</v>
      </c>
      <c r="DE389">
        <v>421.4948</v>
      </c>
      <c r="DF389">
        <v>1.584309</v>
      </c>
      <c r="DG389">
        <v>23.095379999999999</v>
      </c>
      <c r="DH389">
        <v>6.4370329999999996</v>
      </c>
      <c r="DI389">
        <v>2149.4870000000001</v>
      </c>
      <c r="DJ389">
        <v>1.5816699999999999</v>
      </c>
      <c r="DK389">
        <v>23.654070000000001</v>
      </c>
      <c r="DL389">
        <v>17.406490000000002</v>
      </c>
      <c r="DM389">
        <v>5877.2169999999996</v>
      </c>
      <c r="DN389">
        <v>1.5785910000000001</v>
      </c>
      <c r="DO389">
        <v>24.123889999999999</v>
      </c>
      <c r="DP389">
        <v>27.326509999999999</v>
      </c>
      <c r="DQ389">
        <v>9322.57</v>
      </c>
      <c r="DR389">
        <v>1.5750710000000001</v>
      </c>
      <c r="DS389">
        <v>24.099900000000002</v>
      </c>
      <c r="DT389">
        <v>26.595179999999999</v>
      </c>
      <c r="DU389">
        <v>9160.0499999999993</v>
      </c>
      <c r="DV389">
        <v>1.5711139999999999</v>
      </c>
      <c r="DW389">
        <v>23.76313</v>
      </c>
      <c r="DX389">
        <v>17.179300000000001</v>
      </c>
      <c r="DY389">
        <v>5971.7079999999996</v>
      </c>
      <c r="DZ389">
        <v>1.5668439999999999</v>
      </c>
      <c r="EA389">
        <v>23.242660000000001</v>
      </c>
      <c r="EB389">
        <v>7.4729460000000003</v>
      </c>
      <c r="EC389">
        <v>2621.6239999999998</v>
      </c>
      <c r="ED389">
        <v>1.562446</v>
      </c>
      <c r="EE389">
        <v>22.78143</v>
      </c>
      <c r="EF389">
        <v>2.2872720000000002</v>
      </c>
      <c r="EG389">
        <v>809.20950000000005</v>
      </c>
      <c r="EH389">
        <v>1.557769</v>
      </c>
      <c r="EI389">
        <v>22.752510000000001</v>
      </c>
      <c r="EJ389">
        <v>0.52083219999999997</v>
      </c>
      <c r="EK389">
        <v>185.69030000000001</v>
      </c>
      <c r="EL389">
        <v>1.5528949999999999</v>
      </c>
      <c r="EM389">
        <v>23.12378</v>
      </c>
      <c r="EN389" s="1">
        <v>9.6347530000000001E-2</v>
      </c>
      <c r="EO389">
        <v>34.548749999999998</v>
      </c>
      <c r="EP389">
        <v>1.547914</v>
      </c>
      <c r="EQ389">
        <v>23.783629999999999</v>
      </c>
      <c r="ER389" s="1">
        <v>1.8128209999999999E-2</v>
      </c>
      <c r="ES389">
        <v>6.4944940000000004</v>
      </c>
      <c r="ET389">
        <v>1.5428029999999999</v>
      </c>
      <c r="EU389">
        <v>24.409400000000002</v>
      </c>
      <c r="EV389" s="1">
        <v>6.202099E-3</v>
      </c>
      <c r="EW389">
        <v>2.1980949999999999</v>
      </c>
      <c r="EX389">
        <v>1.537747</v>
      </c>
      <c r="EY389">
        <v>24.545490000000001</v>
      </c>
      <c r="EZ389" s="1">
        <v>4.0955439999999996E-3</v>
      </c>
      <c r="FA389">
        <v>1.4464250000000001</v>
      </c>
      <c r="FB389">
        <v>1.532546</v>
      </c>
      <c r="FC389">
        <v>24.30218</v>
      </c>
      <c r="FD389" s="1">
        <v>3.3230260000000002E-3</v>
      </c>
      <c r="FE389">
        <v>1.175902</v>
      </c>
      <c r="FF389">
        <v>1.5273239999999999</v>
      </c>
      <c r="FG389">
        <v>23.87105</v>
      </c>
      <c r="FH389" s="1">
        <v>2.8043339999999999E-3</v>
      </c>
      <c r="FI389">
        <v>0.99552980000000002</v>
      </c>
      <c r="FJ389">
        <v>1.522046</v>
      </c>
      <c r="FK389">
        <v>23.375620000000001</v>
      </c>
      <c r="FL389" s="1">
        <v>2.3868240000000001E-3</v>
      </c>
      <c r="FM389">
        <v>0.850217</v>
      </c>
      <c r="FN389">
        <v>1.5168189999999999</v>
      </c>
      <c r="FO389">
        <v>23.31626</v>
      </c>
      <c r="FP389" s="1">
        <v>2.0479320000000001E-3</v>
      </c>
      <c r="FQ389">
        <v>0.73199890000000001</v>
      </c>
      <c r="FR389">
        <v>1.511625</v>
      </c>
      <c r="FS389">
        <v>23.473330000000001</v>
      </c>
      <c r="FT389" s="1">
        <v>1.7678839999999999E-3</v>
      </c>
      <c r="FU389">
        <v>0.63403160000000003</v>
      </c>
      <c r="FV389">
        <v>1.506515</v>
      </c>
      <c r="FW389">
        <v>23.697230000000001</v>
      </c>
      <c r="FX389" s="1">
        <v>1.5389049999999999E-3</v>
      </c>
      <c r="FY389">
        <v>0.55375019999999997</v>
      </c>
      <c r="FZ389">
        <v>1.501425</v>
      </c>
      <c r="GA389">
        <v>23.903500000000001</v>
      </c>
      <c r="GB389" s="1">
        <v>1.3503580000000001E-3</v>
      </c>
      <c r="GC389">
        <v>0.48752319999999999</v>
      </c>
      <c r="GD389">
        <v>1.496732</v>
      </c>
      <c r="GE389">
        <v>23.816759999999999</v>
      </c>
      <c r="GF389" s="1">
        <v>1.1929079999999999E-3</v>
      </c>
      <c r="GG389">
        <v>0.43202550000000001</v>
      </c>
      <c r="GH389">
        <v>1.492429</v>
      </c>
      <c r="GI389">
        <v>23.750340000000001</v>
      </c>
      <c r="GJ389" s="1">
        <v>1.0610540000000001E-3</v>
      </c>
      <c r="GK389">
        <v>0.38537149999999998</v>
      </c>
      <c r="GL389">
        <v>1.488092</v>
      </c>
      <c r="GM389">
        <v>23.59319</v>
      </c>
      <c r="GN389" s="1">
        <v>9.4999470000000003E-4</v>
      </c>
      <c r="GO389">
        <v>0.34601579999999998</v>
      </c>
      <c r="GP389">
        <v>1.4837629999999999</v>
      </c>
      <c r="GQ389">
        <v>23.372160000000001</v>
      </c>
      <c r="GR389" s="1">
        <v>8.5650579999999997E-4</v>
      </c>
      <c r="GS389">
        <v>0.3128592</v>
      </c>
      <c r="GT389">
        <v>1.4795149999999999</v>
      </c>
      <c r="GU389">
        <v>23.084</v>
      </c>
      <c r="GV389" s="1">
        <v>7.7791779999999999E-4</v>
      </c>
      <c r="GW389">
        <v>0.28495549999999997</v>
      </c>
      <c r="GX389">
        <v>1.4751879999999999</v>
      </c>
      <c r="GY389">
        <v>23.104469999999999</v>
      </c>
      <c r="GZ389" s="1">
        <v>7.1150279999999998E-4</v>
      </c>
      <c r="HA389">
        <v>0.26138070000000002</v>
      </c>
      <c r="HB389">
        <v>1.4710110000000001</v>
      </c>
      <c r="HC389">
        <v>23.52187</v>
      </c>
      <c r="HD389" s="1">
        <v>6.5495709999999999E-4</v>
      </c>
      <c r="HE389">
        <v>0.2412772</v>
      </c>
      <c r="HF389">
        <v>1.466796</v>
      </c>
      <c r="HG389">
        <v>24.104990000000001</v>
      </c>
      <c r="HH389" s="1">
        <v>6.0631179999999995E-4</v>
      </c>
      <c r="HI389">
        <v>0.22398680000000001</v>
      </c>
      <c r="HJ389">
        <v>1.4626950000000001</v>
      </c>
      <c r="HK389">
        <v>24.347370000000002</v>
      </c>
      <c r="HL389" s="1">
        <v>5.6452130000000001E-4</v>
      </c>
      <c r="HM389">
        <v>0.20912810000000001</v>
      </c>
      <c r="HN389">
        <v>1.4585870000000001</v>
      </c>
      <c r="HO389">
        <v>24.098050000000001</v>
      </c>
      <c r="HP389" s="1">
        <v>5.283121E-4</v>
      </c>
      <c r="HQ389">
        <v>0.1962565</v>
      </c>
      <c r="HR389">
        <v>1.454553</v>
      </c>
      <c r="HS389">
        <v>23.752050000000001</v>
      </c>
      <c r="HT389" s="1">
        <v>4.9672629999999995E-4</v>
      </c>
      <c r="HU389">
        <v>0.1850405</v>
      </c>
      <c r="HV389">
        <v>1.4505619999999999</v>
      </c>
      <c r="HW389">
        <v>23.365760000000002</v>
      </c>
      <c r="HX389" s="1">
        <v>4.6850070000000003E-4</v>
      </c>
      <c r="HY389">
        <v>0.17500540000000001</v>
      </c>
      <c r="HZ389">
        <v>1.4464900000000001</v>
      </c>
      <c r="IA389">
        <v>23.214279999999999</v>
      </c>
      <c r="IB389" s="1">
        <v>4.4363999999999997E-4</v>
      </c>
      <c r="IC389">
        <v>0.16617899999999999</v>
      </c>
      <c r="ID389">
        <v>1.442358</v>
      </c>
      <c r="IE389">
        <v>23.249300000000002</v>
      </c>
      <c r="IF389" s="1">
        <v>4.2157199999999999E-4</v>
      </c>
      <c r="IG389">
        <v>0.1583667</v>
      </c>
      <c r="IH389">
        <v>1.4383840000000001</v>
      </c>
      <c r="II389">
        <v>23.458860000000001</v>
      </c>
      <c r="IJ389" s="1">
        <v>4.014326E-4</v>
      </c>
      <c r="IK389">
        <v>0.151222</v>
      </c>
      <c r="IL389">
        <v>1.4346179999999999</v>
      </c>
      <c r="IM389">
        <v>23.752120000000001</v>
      </c>
      <c r="IN389" s="1">
        <v>3.8300850000000001E-4</v>
      </c>
      <c r="IO389">
        <v>0.1446683</v>
      </c>
      <c r="IP389">
        <v>1.4308380000000001</v>
      </c>
      <c r="IQ389">
        <v>23.842310000000001</v>
      </c>
      <c r="IR389" s="1">
        <v>3.6610169999999999E-4</v>
      </c>
      <c r="IS389">
        <v>0.13865079999999999</v>
      </c>
      <c r="IT389">
        <v>1.4269780000000001</v>
      </c>
      <c r="IU389">
        <v>23.745760000000001</v>
      </c>
      <c r="IV389" s="1">
        <v>3.5028650000000001E-4</v>
      </c>
      <c r="IW389">
        <v>0.1330133</v>
      </c>
      <c r="IX389">
        <v>1.4234089999999999</v>
      </c>
      <c r="IY389">
        <v>23.595580000000002</v>
      </c>
      <c r="IZ389" s="1">
        <v>3.3691439999999998E-4</v>
      </c>
      <c r="JA389">
        <v>0.1282662</v>
      </c>
      <c r="JB389">
        <v>1.4201870000000001</v>
      </c>
      <c r="JC389">
        <v>23.355779999999999</v>
      </c>
      <c r="JD389" s="1">
        <v>3.2403949999999999E-4</v>
      </c>
      <c r="JE389">
        <v>0.1236544</v>
      </c>
      <c r="JF389">
        <v>1.417063</v>
      </c>
      <c r="JG389">
        <v>23.454730000000001</v>
      </c>
      <c r="JH389" s="1">
        <v>3.1227959999999998E-4</v>
      </c>
      <c r="JI389">
        <v>0.1194289</v>
      </c>
      <c r="JJ389">
        <v>1.4140699999999999</v>
      </c>
      <c r="JK389">
        <v>23.74091</v>
      </c>
      <c r="JL389" s="1">
        <v>3.0140419999999998E-4</v>
      </c>
      <c r="JM389">
        <v>0.1155143</v>
      </c>
      <c r="JN389">
        <v>1.4115329999999999</v>
      </c>
      <c r="JO389">
        <v>24.110859999999999</v>
      </c>
      <c r="JP389" s="1">
        <v>2.9107440000000003E-4</v>
      </c>
      <c r="JQ389">
        <v>0.11176179999999999</v>
      </c>
      <c r="JR389">
        <v>1.408903</v>
      </c>
      <c r="JS389">
        <v>24.399349999999998</v>
      </c>
      <c r="JT389" s="1">
        <v>2.8126030000000002E-4</v>
      </c>
      <c r="JU389">
        <v>0.1081959</v>
      </c>
      <c r="JV389">
        <v>1.4064430000000001</v>
      </c>
      <c r="JW389">
        <v>24.496929999999999</v>
      </c>
      <c r="JX389" s="1">
        <v>2.719477E-4</v>
      </c>
      <c r="JY389">
        <v>0.1048002</v>
      </c>
      <c r="JZ389">
        <v>1.4040589999999999</v>
      </c>
      <c r="KA389">
        <v>24.339279999999999</v>
      </c>
      <c r="KB389" s="1">
        <v>2.6322779999999999E-4</v>
      </c>
      <c r="KC389">
        <v>0.10161249999999999</v>
      </c>
      <c r="KD389">
        <v>1.4017200000000001</v>
      </c>
      <c r="KE389">
        <v>24.05508</v>
      </c>
      <c r="KF389" s="1">
        <v>2.5489639999999998E-4</v>
      </c>
      <c r="KG389" s="1">
        <v>9.8562640000000007E-2</v>
      </c>
      <c r="KH389">
        <v>1.3995070000000001</v>
      </c>
      <c r="KI389">
        <v>23.70581</v>
      </c>
      <c r="KJ389" s="1">
        <v>2.4681600000000002E-4</v>
      </c>
      <c r="KK389" s="1">
        <v>9.5593070000000002E-2</v>
      </c>
      <c r="KL389">
        <v>1.397295</v>
      </c>
      <c r="KM389">
        <v>23.728840000000002</v>
      </c>
      <c r="KN389" s="1">
        <v>2.3894500000000001E-4</v>
      </c>
      <c r="KO389" s="1">
        <v>9.2694189999999996E-2</v>
      </c>
      <c r="KP389">
        <v>1.3951979999999999</v>
      </c>
      <c r="KQ389">
        <v>24.007459999999998</v>
      </c>
      <c r="KR389" s="1">
        <v>2.3131399999999999E-4</v>
      </c>
      <c r="KS389" s="1">
        <v>8.9868770000000001E-2</v>
      </c>
      <c r="KT389">
        <v>1.3930739999999999</v>
      </c>
      <c r="KU389">
        <v>24.500170000000001</v>
      </c>
      <c r="KV389" s="1">
        <v>2.240838E-4</v>
      </c>
      <c r="KW389" s="1">
        <v>8.7193619999999999E-2</v>
      </c>
      <c r="KX389">
        <v>1.3909560000000001</v>
      </c>
      <c r="KY389">
        <v>24.97241</v>
      </c>
      <c r="KZ389" s="1">
        <v>2.1729639999999999E-4</v>
      </c>
      <c r="LA389">
        <v>8.4681999999999993E-2</v>
      </c>
      <c r="LB389">
        <v>1.3887940000000001</v>
      </c>
      <c r="LC389">
        <v>25.12687</v>
      </c>
      <c r="LD389" s="1">
        <v>2.1073190000000001E-4</v>
      </c>
      <c r="LE389" s="1">
        <v>8.2253530000000005E-2</v>
      </c>
      <c r="LF389">
        <v>1.38662</v>
      </c>
      <c r="LG389">
        <v>24.984829999999999</v>
      </c>
      <c r="LH389" s="1">
        <v>2.043085E-4</v>
      </c>
      <c r="LI389" s="1">
        <v>7.9872750000000006E-2</v>
      </c>
      <c r="LJ389">
        <v>1.3844129999999999</v>
      </c>
      <c r="LK389">
        <v>24.68873</v>
      </c>
      <c r="LL389" s="1">
        <v>1.980753E-4</v>
      </c>
      <c r="LM389" s="1">
        <v>7.7559710000000004E-2</v>
      </c>
      <c r="LN389">
        <v>1.382261</v>
      </c>
      <c r="LO389">
        <v>24.38608</v>
      </c>
      <c r="LP389" s="1">
        <v>1.920809E-4</v>
      </c>
      <c r="LQ389" s="1">
        <v>7.5330110000000006E-2</v>
      </c>
      <c r="LR389">
        <v>1.380007</v>
      </c>
      <c r="LS389">
        <v>24.532499999999999</v>
      </c>
      <c r="LT389" s="1">
        <v>1.8636719999999999E-4</v>
      </c>
      <c r="LU389" s="1">
        <v>7.3209679999999999E-2</v>
      </c>
      <c r="LV389">
        <v>1.3777809999999999</v>
      </c>
      <c r="LW389">
        <v>24.89405</v>
      </c>
      <c r="LX389" s="1">
        <v>1.8087210000000001E-4</v>
      </c>
      <c r="LY389" s="1">
        <v>7.1166649999999998E-2</v>
      </c>
      <c r="LZ389">
        <v>1.375596</v>
      </c>
      <c r="MA389">
        <v>25.39359</v>
      </c>
      <c r="MB389" s="1">
        <v>1.7554929999999999E-4</v>
      </c>
      <c r="MC389" s="1">
        <v>6.9182590000000002E-2</v>
      </c>
      <c r="MD389">
        <v>1.3735459999999999</v>
      </c>
      <c r="ME389">
        <v>25.90193</v>
      </c>
      <c r="MF389" s="1">
        <v>1.7042690000000001E-4</v>
      </c>
      <c r="MG389" s="1">
        <v>6.7265539999999999E-2</v>
      </c>
      <c r="MH389">
        <v>1.371488</v>
      </c>
      <c r="MI389">
        <v>26.142479999999999</v>
      </c>
      <c r="MJ389" s="1">
        <v>1.6546200000000001E-4</v>
      </c>
      <c r="MK389" s="1">
        <v>6.5406759999999994E-2</v>
      </c>
      <c r="ML389">
        <v>1.3694470000000001</v>
      </c>
      <c r="MM389">
        <v>26.108540000000001</v>
      </c>
      <c r="MN389" s="1">
        <v>1.606689E-4</v>
      </c>
      <c r="MO389" s="1">
        <v>6.3606339999999997E-2</v>
      </c>
      <c r="MP389">
        <v>1.36747</v>
      </c>
      <c r="MQ389">
        <v>25.816569999999999</v>
      </c>
      <c r="MR389" s="1">
        <v>1.5606809999999999E-4</v>
      </c>
      <c r="MS389" s="1">
        <v>6.1875109999999997E-2</v>
      </c>
      <c r="MT389">
        <v>1.3654679999999999</v>
      </c>
      <c r="MU389">
        <v>25.39104</v>
      </c>
      <c r="MV389" s="1">
        <v>1.5162309999999999E-4</v>
      </c>
      <c r="MW389" s="1">
        <v>6.0201110000000002E-2</v>
      </c>
      <c r="MX389">
        <v>1.363548</v>
      </c>
      <c r="MY389">
        <v>24.967659999999999</v>
      </c>
      <c r="MZ389" s="1">
        <v>1.473499E-4</v>
      </c>
      <c r="NA389" s="1">
        <v>5.8587979999999998E-2</v>
      </c>
      <c r="NB389">
        <v>1.3616250000000001</v>
      </c>
      <c r="NC389">
        <v>24.7775</v>
      </c>
      <c r="ND389" s="1">
        <v>1.4329880000000001E-4</v>
      </c>
      <c r="NE389" s="1">
        <v>5.7056559999999999E-2</v>
      </c>
      <c r="NF389">
        <v>1.359701</v>
      </c>
      <c r="NG389">
        <v>25.000319999999999</v>
      </c>
      <c r="NH389" s="1">
        <v>1.3941569999999999E-4</v>
      </c>
      <c r="NI389" s="1">
        <v>5.5591219999999997E-2</v>
      </c>
      <c r="NJ389">
        <v>1.3578030000000001</v>
      </c>
      <c r="NK389">
        <v>25.20382</v>
      </c>
      <c r="NL389" s="1">
        <v>1.356463E-4</v>
      </c>
      <c r="NM389" s="1">
        <v>5.4164230000000001E-2</v>
      </c>
      <c r="NN389">
        <v>1.355888</v>
      </c>
      <c r="NO389">
        <v>25.17257</v>
      </c>
      <c r="NP389" s="1">
        <v>1.3199429999999999E-4</v>
      </c>
      <c r="NQ389" s="1">
        <v>5.2780889999999997E-2</v>
      </c>
      <c r="NR389">
        <v>1.353969</v>
      </c>
      <c r="NS389">
        <v>25.004370000000002</v>
      </c>
      <c r="NT389" s="1">
        <v>1.2851799999999999E-4</v>
      </c>
      <c r="NU389" s="1">
        <v>5.1465150000000001E-2</v>
      </c>
      <c r="NV389">
        <v>1.3520430000000001</v>
      </c>
      <c r="NW389">
        <v>24.81887</v>
      </c>
      <c r="NX389" s="1">
        <v>1.2515989999999999E-4</v>
      </c>
      <c r="NY389" s="1">
        <v>5.019146E-2</v>
      </c>
      <c r="NZ389">
        <v>1.3500760000000001</v>
      </c>
      <c r="OA389">
        <v>24.579660000000001</v>
      </c>
      <c r="OB389" s="1">
        <v>1.2178489999999999E-4</v>
      </c>
      <c r="OC389" s="1">
        <v>4.8909849999999998E-2</v>
      </c>
      <c r="OD389">
        <v>1.3481430000000001</v>
      </c>
      <c r="OE389">
        <v>24.578669999999999</v>
      </c>
      <c r="OF389" s="1">
        <v>1.184478E-4</v>
      </c>
      <c r="OG389" s="1">
        <v>4.764024E-2</v>
      </c>
      <c r="OH389">
        <v>1.3461909999999999</v>
      </c>
      <c r="OI389">
        <v>24.84402</v>
      </c>
      <c r="OJ389" s="1">
        <v>1.15182E-4</v>
      </c>
      <c r="OK389" s="1">
        <v>4.6394440000000002E-2</v>
      </c>
    </row>
    <row r="390" spans="1:401" x14ac:dyDescent="0.35">
      <c r="A390">
        <v>399</v>
      </c>
      <c r="B390" t="s">
        <v>4</v>
      </c>
      <c r="C390" t="s">
        <v>364</v>
      </c>
      <c r="D390" t="s">
        <v>393</v>
      </c>
      <c r="E390">
        <v>840.10799999999995</v>
      </c>
      <c r="F390">
        <v>1.9755199999999999</v>
      </c>
      <c r="G390">
        <v>23.55491</v>
      </c>
      <c r="H390">
        <v>0</v>
      </c>
      <c r="I390">
        <v>0</v>
      </c>
      <c r="J390">
        <v>1.9686680000000001</v>
      </c>
      <c r="K390">
        <v>23.223749999999999</v>
      </c>
      <c r="L390">
        <v>0</v>
      </c>
      <c r="M390">
        <v>0</v>
      </c>
      <c r="N390">
        <v>1.9622409999999999</v>
      </c>
      <c r="O390">
        <v>22.939080000000001</v>
      </c>
      <c r="P390">
        <v>0</v>
      </c>
      <c r="Q390">
        <v>0</v>
      </c>
      <c r="R390">
        <v>1.9564029999999999</v>
      </c>
      <c r="S390">
        <v>22.695049999999998</v>
      </c>
      <c r="T390">
        <v>0</v>
      </c>
      <c r="U390">
        <v>0</v>
      </c>
      <c r="V390">
        <v>1.9512419999999999</v>
      </c>
      <c r="W390">
        <v>22.68778</v>
      </c>
      <c r="X390">
        <v>0</v>
      </c>
      <c r="Y390">
        <v>0</v>
      </c>
      <c r="Z390">
        <v>1.9467319999999999</v>
      </c>
      <c r="AA390">
        <v>22.6221</v>
      </c>
      <c r="AB390">
        <v>0</v>
      </c>
      <c r="AC390">
        <v>0</v>
      </c>
      <c r="AD390">
        <v>1.942852</v>
      </c>
      <c r="AE390">
        <v>22.566970000000001</v>
      </c>
      <c r="AF390">
        <v>0</v>
      </c>
      <c r="AG390">
        <v>0</v>
      </c>
      <c r="AH390">
        <v>1.9393739999999999</v>
      </c>
      <c r="AI390">
        <v>22.493659999999998</v>
      </c>
      <c r="AJ390">
        <v>0</v>
      </c>
      <c r="AK390">
        <v>0</v>
      </c>
      <c r="AL390">
        <v>1.9364600000000001</v>
      </c>
      <c r="AM390">
        <v>22.424230000000001</v>
      </c>
      <c r="AN390">
        <v>0</v>
      </c>
      <c r="AO390">
        <v>0</v>
      </c>
      <c r="AP390">
        <v>1.9339219999999999</v>
      </c>
      <c r="AQ390">
        <v>22.76681</v>
      </c>
      <c r="AR390">
        <v>0</v>
      </c>
      <c r="AS390">
        <v>0</v>
      </c>
      <c r="AT390">
        <v>1.9317500000000001</v>
      </c>
      <c r="AU390">
        <v>23.305150000000001</v>
      </c>
      <c r="AV390">
        <v>0</v>
      </c>
      <c r="AW390">
        <v>0</v>
      </c>
      <c r="AX390">
        <v>1.930007</v>
      </c>
      <c r="AY390">
        <v>23.78002</v>
      </c>
      <c r="AZ390">
        <v>0</v>
      </c>
      <c r="BA390">
        <v>0</v>
      </c>
      <c r="BB390">
        <v>1.928639</v>
      </c>
      <c r="BC390">
        <v>24.165900000000001</v>
      </c>
      <c r="BD390">
        <v>0</v>
      </c>
      <c r="BE390">
        <v>0</v>
      </c>
      <c r="BF390">
        <v>1.9276089999999999</v>
      </c>
      <c r="BG390">
        <v>24.183479999999999</v>
      </c>
      <c r="BH390">
        <v>0</v>
      </c>
      <c r="BI390">
        <v>0</v>
      </c>
      <c r="BJ390">
        <v>1.9268350000000001</v>
      </c>
      <c r="BK390">
        <v>23.901309999999999</v>
      </c>
      <c r="BL390">
        <v>0</v>
      </c>
      <c r="BM390">
        <v>0</v>
      </c>
      <c r="BN390">
        <v>1.9262999999999999</v>
      </c>
      <c r="BO390">
        <v>23.47343</v>
      </c>
      <c r="BP390">
        <v>0</v>
      </c>
      <c r="BQ390">
        <v>0</v>
      </c>
      <c r="BR390">
        <v>1.92594</v>
      </c>
      <c r="BS390">
        <v>22.953440000000001</v>
      </c>
      <c r="BT390">
        <v>0</v>
      </c>
      <c r="BU390">
        <v>0</v>
      </c>
      <c r="BV390">
        <v>1.925664</v>
      </c>
      <c r="BW390">
        <v>22.781839999999999</v>
      </c>
      <c r="BX390" s="1">
        <v>1.898874E-29</v>
      </c>
      <c r="BY390" s="1">
        <v>5.7834129999999999E-27</v>
      </c>
      <c r="BZ390">
        <v>1.9253359999999999</v>
      </c>
      <c r="CA390">
        <v>22.860299999999999</v>
      </c>
      <c r="CB390" s="1">
        <v>3.2353119999999998E-22</v>
      </c>
      <c r="CC390" s="1">
        <v>9.7110619999999995E-20</v>
      </c>
      <c r="CD390">
        <v>1.924763</v>
      </c>
      <c r="CE390">
        <v>23.078810000000001</v>
      </c>
      <c r="CF390" s="1">
        <v>1.226849E-14</v>
      </c>
      <c r="CG390" s="1">
        <v>4.2945439999999999E-12</v>
      </c>
      <c r="CH390">
        <v>1.9238040000000001</v>
      </c>
      <c r="CI390">
        <v>23.379380000000001</v>
      </c>
      <c r="CJ390" s="1">
        <v>2.3096199999999999E-10</v>
      </c>
      <c r="CK390" s="1">
        <v>8.7560739999999996E-8</v>
      </c>
      <c r="CL390">
        <v>1.922412</v>
      </c>
      <c r="CM390">
        <v>23.436720000000001</v>
      </c>
      <c r="CN390" s="1">
        <v>2.895384E-7</v>
      </c>
      <c r="CO390" s="1">
        <v>1.149317E-4</v>
      </c>
      <c r="CP390">
        <v>1.920661</v>
      </c>
      <c r="CQ390">
        <v>23.20711</v>
      </c>
      <c r="CR390" s="1">
        <v>6.8158550000000005E-5</v>
      </c>
      <c r="CS390" s="1">
        <v>2.800824E-2</v>
      </c>
      <c r="CT390">
        <v>1.918579</v>
      </c>
      <c r="CU390">
        <v>22.848949999999999</v>
      </c>
      <c r="CV390" s="1">
        <v>4.5840330000000004E-3</v>
      </c>
      <c r="CW390">
        <v>1.938259</v>
      </c>
      <c r="CX390">
        <v>1.9162360000000001</v>
      </c>
      <c r="CY390">
        <v>22.482050000000001</v>
      </c>
      <c r="CZ390">
        <v>0.1127264</v>
      </c>
      <c r="DA390">
        <v>48.854599999999998</v>
      </c>
      <c r="DB390">
        <v>1.9135629999999999</v>
      </c>
      <c r="DC390">
        <v>22.670179999999998</v>
      </c>
      <c r="DD390">
        <v>1.19421</v>
      </c>
      <c r="DE390">
        <v>528.99630000000002</v>
      </c>
      <c r="DF390">
        <v>1.910555</v>
      </c>
      <c r="DG390">
        <v>23.085039999999999</v>
      </c>
      <c r="DH390">
        <v>6.1539650000000004</v>
      </c>
      <c r="DI390">
        <v>2780.3130000000001</v>
      </c>
      <c r="DJ390">
        <v>1.907063</v>
      </c>
      <c r="DK390">
        <v>23.639970000000002</v>
      </c>
      <c r="DL390">
        <v>16.974969999999999</v>
      </c>
      <c r="DM390">
        <v>7808.393</v>
      </c>
      <c r="DN390">
        <v>1.903038</v>
      </c>
      <c r="DO390">
        <v>24.111139999999999</v>
      </c>
      <c r="DP390">
        <v>27.12416</v>
      </c>
      <c r="DQ390">
        <v>12685.38</v>
      </c>
      <c r="DR390">
        <v>1.898563</v>
      </c>
      <c r="DS390">
        <v>24.095960000000002</v>
      </c>
      <c r="DT390">
        <v>26.809640000000002</v>
      </c>
      <c r="DU390">
        <v>12728.84</v>
      </c>
      <c r="DV390">
        <v>1.893748</v>
      </c>
      <c r="DW390">
        <v>23.764939999999999</v>
      </c>
      <c r="DX390">
        <v>17.56317</v>
      </c>
      <c r="DY390">
        <v>8457.5619999999999</v>
      </c>
      <c r="DZ390">
        <v>1.888544</v>
      </c>
      <c r="EA390">
        <v>23.250450000000001</v>
      </c>
      <c r="EB390">
        <v>7.7452709999999998</v>
      </c>
      <c r="EC390">
        <v>3782.752</v>
      </c>
      <c r="ED390">
        <v>1.8831720000000001</v>
      </c>
      <c r="EE390">
        <v>22.7837</v>
      </c>
      <c r="EF390">
        <v>2.3987889999999998</v>
      </c>
      <c r="EG390">
        <v>1186.5060000000001</v>
      </c>
      <c r="EH390">
        <v>1.877372</v>
      </c>
      <c r="EI390">
        <v>22.746420000000001</v>
      </c>
      <c r="EJ390">
        <v>0.55159329999999995</v>
      </c>
      <c r="EK390">
        <v>275.93979999999999</v>
      </c>
      <c r="EL390">
        <v>1.87138</v>
      </c>
      <c r="EM390">
        <v>23.101369999999999</v>
      </c>
      <c r="EN390">
        <v>0.1025886</v>
      </c>
      <c r="EO390">
        <v>51.72157</v>
      </c>
      <c r="EP390">
        <v>1.865248</v>
      </c>
      <c r="EQ390">
        <v>23.753219999999999</v>
      </c>
      <c r="ER390" s="1">
        <v>1.9134910000000002E-2</v>
      </c>
      <c r="ES390">
        <v>9.6119140000000005</v>
      </c>
      <c r="ET390">
        <v>1.859008</v>
      </c>
      <c r="EU390">
        <v>24.379439999999999</v>
      </c>
      <c r="EV390" s="1">
        <v>6.3531400000000002E-3</v>
      </c>
      <c r="EW390">
        <v>3.122077</v>
      </c>
      <c r="EX390">
        <v>1.8527229999999999</v>
      </c>
      <c r="EY390">
        <v>24.524809999999999</v>
      </c>
      <c r="EZ390" s="1">
        <v>4.1340739999999997E-3</v>
      </c>
      <c r="FA390">
        <v>2.0127510000000002</v>
      </c>
      <c r="FB390">
        <v>1.8463419999999999</v>
      </c>
      <c r="FC390">
        <v>24.28698</v>
      </c>
      <c r="FD390" s="1">
        <v>3.3439419999999999E-3</v>
      </c>
      <c r="FE390">
        <v>1.6295010000000001</v>
      </c>
      <c r="FF390">
        <v>1.839979</v>
      </c>
      <c r="FG390">
        <v>23.87107</v>
      </c>
      <c r="FH390" s="1">
        <v>2.8207670000000001E-3</v>
      </c>
      <c r="FI390">
        <v>1.378922</v>
      </c>
      <c r="FJ390">
        <v>1.83348</v>
      </c>
      <c r="FK390">
        <v>23.375620000000001</v>
      </c>
      <c r="FL390" s="1">
        <v>2.4002030000000001E-3</v>
      </c>
      <c r="FM390">
        <v>1.1773629999999999</v>
      </c>
      <c r="FN390">
        <v>1.827051</v>
      </c>
      <c r="FO390">
        <v>23.304169999999999</v>
      </c>
      <c r="FP390" s="1">
        <v>2.059066E-3</v>
      </c>
      <c r="FQ390">
        <v>1.0134970000000001</v>
      </c>
      <c r="FR390">
        <v>1.8206370000000001</v>
      </c>
      <c r="FS390">
        <v>23.452909999999999</v>
      </c>
      <c r="FT390" s="1">
        <v>1.777084E-3</v>
      </c>
      <c r="FU390">
        <v>0.87762830000000003</v>
      </c>
      <c r="FV390">
        <v>1.81437</v>
      </c>
      <c r="FW390">
        <v>23.671029999999998</v>
      </c>
      <c r="FX390" s="1">
        <v>1.5464669999999999E-3</v>
      </c>
      <c r="FY390">
        <v>0.7662255</v>
      </c>
      <c r="FZ390">
        <v>1.808119</v>
      </c>
      <c r="GA390">
        <v>23.879629999999999</v>
      </c>
      <c r="GB390" s="1">
        <v>1.356658E-3</v>
      </c>
      <c r="GC390">
        <v>0.67435279999999997</v>
      </c>
      <c r="GD390">
        <v>1.802279</v>
      </c>
      <c r="GE390">
        <v>23.793030000000002</v>
      </c>
      <c r="GF390" s="1">
        <v>1.1982239999999999E-3</v>
      </c>
      <c r="GG390">
        <v>0.59744489999999995</v>
      </c>
      <c r="GH390">
        <v>1.7969569999999999</v>
      </c>
      <c r="GI390">
        <v>23.732749999999999</v>
      </c>
      <c r="GJ390" s="1">
        <v>1.0655339999999999E-3</v>
      </c>
      <c r="GK390">
        <v>0.53276730000000005</v>
      </c>
      <c r="GL390">
        <v>1.791669</v>
      </c>
      <c r="GM390">
        <v>23.57818</v>
      </c>
      <c r="GN390" s="1">
        <v>9.537883E-4</v>
      </c>
      <c r="GO390">
        <v>0.47819040000000002</v>
      </c>
      <c r="GP390">
        <v>1.7864139999999999</v>
      </c>
      <c r="GQ390">
        <v>23.36178</v>
      </c>
      <c r="GR390" s="1">
        <v>8.5970250000000001E-4</v>
      </c>
      <c r="GS390">
        <v>0.43219059999999998</v>
      </c>
      <c r="GT390">
        <v>1.781193</v>
      </c>
      <c r="GU390">
        <v>23.0764</v>
      </c>
      <c r="GV390" s="1">
        <v>7.8062179999999995E-4</v>
      </c>
      <c r="GW390">
        <v>0.39349980000000001</v>
      </c>
      <c r="GX390">
        <v>1.7759370000000001</v>
      </c>
      <c r="GY390">
        <v>23.083549999999999</v>
      </c>
      <c r="GZ390" s="1">
        <v>7.1379829999999997E-4</v>
      </c>
      <c r="HA390">
        <v>0.36079939999999999</v>
      </c>
      <c r="HB390">
        <v>1.770826</v>
      </c>
      <c r="HC390">
        <v>23.49297</v>
      </c>
      <c r="HD390" s="1">
        <v>6.5693570000000001E-4</v>
      </c>
      <c r="HE390">
        <v>0.33294200000000002</v>
      </c>
      <c r="HF390">
        <v>1.7657449999999999</v>
      </c>
      <c r="HG390">
        <v>24.071269999999998</v>
      </c>
      <c r="HH390" s="1">
        <v>6.0801919999999997E-4</v>
      </c>
      <c r="HI390">
        <v>0.30897459999999999</v>
      </c>
      <c r="HJ390">
        <v>1.7607189999999999</v>
      </c>
      <c r="HK390">
        <v>24.324359999999999</v>
      </c>
      <c r="HL390" s="1">
        <v>5.6599869999999998E-4</v>
      </c>
      <c r="HM390">
        <v>0.28838730000000001</v>
      </c>
      <c r="HN390">
        <v>1.7557370000000001</v>
      </c>
      <c r="HO390">
        <v>24.081399999999999</v>
      </c>
      <c r="HP390" s="1">
        <v>5.2959229999999995E-4</v>
      </c>
      <c r="HQ390">
        <v>0.27054820000000002</v>
      </c>
      <c r="HR390">
        <v>1.750796</v>
      </c>
      <c r="HS390">
        <v>23.743200000000002</v>
      </c>
      <c r="HT390" s="1">
        <v>4.9787289999999999E-4</v>
      </c>
      <c r="HU390">
        <v>0.25503480000000001</v>
      </c>
      <c r="HV390">
        <v>1.745911</v>
      </c>
      <c r="HW390">
        <v>23.358440000000002</v>
      </c>
      <c r="HX390" s="1">
        <v>4.6951099999999998E-4</v>
      </c>
      <c r="HY390">
        <v>0.2411433</v>
      </c>
      <c r="HZ390">
        <v>1.7410060000000001</v>
      </c>
      <c r="IA390">
        <v>23.208110000000001</v>
      </c>
      <c r="IB390" s="1">
        <v>4.4453530000000002E-4</v>
      </c>
      <c r="IC390">
        <v>0.22892370000000001</v>
      </c>
      <c r="ID390">
        <v>1.7359739999999999</v>
      </c>
      <c r="IE390">
        <v>23.23911</v>
      </c>
      <c r="IF390" s="1">
        <v>4.2238280000000001E-4</v>
      </c>
      <c r="IG390">
        <v>0.2181178</v>
      </c>
      <c r="IH390">
        <v>1.731117</v>
      </c>
      <c r="II390">
        <v>23.43608</v>
      </c>
      <c r="IJ390" s="1">
        <v>4.0218209999999999E-4</v>
      </c>
      <c r="IK390">
        <v>0.2082551</v>
      </c>
      <c r="IL390">
        <v>1.7264649999999999</v>
      </c>
      <c r="IM390">
        <v>23.727070000000001</v>
      </c>
      <c r="IN390" s="1">
        <v>3.8369190000000001E-4</v>
      </c>
      <c r="IO390">
        <v>0.1992051</v>
      </c>
      <c r="IP390">
        <v>1.7218910000000001</v>
      </c>
      <c r="IQ390">
        <v>23.819600000000001</v>
      </c>
      <c r="IR390" s="1">
        <v>3.6674780000000001E-4</v>
      </c>
      <c r="IS390">
        <v>0.19089729999999999</v>
      </c>
      <c r="IT390">
        <v>1.7171609999999999</v>
      </c>
      <c r="IU390">
        <v>23.725020000000001</v>
      </c>
      <c r="IV390" s="1">
        <v>3.5083299999999999E-4</v>
      </c>
      <c r="IW390">
        <v>0.18308199999999999</v>
      </c>
      <c r="IX390">
        <v>1.7127699999999999</v>
      </c>
      <c r="IY390">
        <v>23.58257</v>
      </c>
      <c r="IZ390" s="1">
        <v>3.374354E-4</v>
      </c>
      <c r="JA390">
        <v>0.17653730000000001</v>
      </c>
      <c r="JB390">
        <v>1.7087540000000001</v>
      </c>
      <c r="JC390">
        <v>23.35172</v>
      </c>
      <c r="JD390" s="1">
        <v>3.245198E-4</v>
      </c>
      <c r="JE390">
        <v>0.1701743</v>
      </c>
      <c r="JF390">
        <v>1.7049650000000001</v>
      </c>
      <c r="JG390">
        <v>23.450289999999999</v>
      </c>
      <c r="JH390" s="1">
        <v>3.1272089999999998E-4</v>
      </c>
      <c r="JI390">
        <v>0.16433790000000001</v>
      </c>
      <c r="JJ390">
        <v>1.7013879999999999</v>
      </c>
      <c r="JK390">
        <v>23.72298</v>
      </c>
      <c r="JL390" s="1">
        <v>3.0181849999999998E-4</v>
      </c>
      <c r="JM390">
        <v>0.15893499999999999</v>
      </c>
      <c r="JN390">
        <v>1.6983520000000001</v>
      </c>
      <c r="JO390">
        <v>24.096129999999999</v>
      </c>
      <c r="JP390" s="1">
        <v>2.9148690000000002E-4</v>
      </c>
      <c r="JQ390">
        <v>0.1537985</v>
      </c>
      <c r="JR390">
        <v>1.6951069999999999</v>
      </c>
      <c r="JS390">
        <v>24.386510000000001</v>
      </c>
      <c r="JT390" s="1">
        <v>2.8164530000000001E-4</v>
      </c>
      <c r="JU390">
        <v>0.14888129999999999</v>
      </c>
      <c r="JV390">
        <v>1.6921520000000001</v>
      </c>
      <c r="JW390">
        <v>24.48686</v>
      </c>
      <c r="JX390" s="1">
        <v>2.7231299999999999E-4</v>
      </c>
      <c r="JY390">
        <v>0.14420150000000001</v>
      </c>
      <c r="JZ390">
        <v>1.689249</v>
      </c>
      <c r="KA390">
        <v>24.335989999999999</v>
      </c>
      <c r="KB390" s="1">
        <v>2.6357170000000001E-4</v>
      </c>
      <c r="KC390">
        <v>0.13980200000000001</v>
      </c>
      <c r="KD390">
        <v>1.68645</v>
      </c>
      <c r="KE390">
        <v>24.060459999999999</v>
      </c>
      <c r="KF390" s="1">
        <v>2.5522769999999998E-4</v>
      </c>
      <c r="KG390">
        <v>0.13559969999999999</v>
      </c>
      <c r="KH390">
        <v>1.6837869999999999</v>
      </c>
      <c r="KI390">
        <v>23.71585</v>
      </c>
      <c r="KJ390" s="1">
        <v>2.4713699999999998E-4</v>
      </c>
      <c r="KK390">
        <v>0.13151119999999999</v>
      </c>
      <c r="KL390">
        <v>1.6811769999999999</v>
      </c>
      <c r="KM390">
        <v>23.734549999999999</v>
      </c>
      <c r="KN390" s="1">
        <v>2.392599E-4</v>
      </c>
      <c r="KO390">
        <v>0.12751870000000001</v>
      </c>
      <c r="KP390">
        <v>1.6786179999999999</v>
      </c>
      <c r="KQ390">
        <v>24.00695</v>
      </c>
      <c r="KR390" s="1">
        <v>2.3161580000000001E-4</v>
      </c>
      <c r="KS390">
        <v>0.1236285</v>
      </c>
      <c r="KT390">
        <v>1.6760600000000001</v>
      </c>
      <c r="KU390">
        <v>24.488299999999999</v>
      </c>
      <c r="KV390" s="1">
        <v>2.2436710000000001E-4</v>
      </c>
      <c r="KW390">
        <v>0.11993669999999999</v>
      </c>
      <c r="KX390">
        <v>1.6734929999999999</v>
      </c>
      <c r="KY390">
        <v>24.960599999999999</v>
      </c>
      <c r="KZ390" s="1">
        <v>2.1756489999999999E-4</v>
      </c>
      <c r="LA390">
        <v>0.11647440000000001</v>
      </c>
      <c r="LB390">
        <v>1.6708810000000001</v>
      </c>
      <c r="LC390">
        <v>25.118780000000001</v>
      </c>
      <c r="LD390" s="1">
        <v>2.1099439999999999E-4</v>
      </c>
      <c r="LE390">
        <v>0.1131331</v>
      </c>
      <c r="LF390">
        <v>1.668269</v>
      </c>
      <c r="LG390">
        <v>24.985340000000001</v>
      </c>
      <c r="LH390" s="1">
        <v>2.0456510000000001E-4</v>
      </c>
      <c r="LI390">
        <v>0.109856</v>
      </c>
      <c r="LJ390">
        <v>1.6656359999999999</v>
      </c>
      <c r="LK390">
        <v>24.696300000000001</v>
      </c>
      <c r="LL390" s="1">
        <v>1.9832340000000001E-4</v>
      </c>
      <c r="LM390">
        <v>0.1066713</v>
      </c>
      <c r="LN390">
        <v>1.6630050000000001</v>
      </c>
      <c r="LO390">
        <v>24.397069999999999</v>
      </c>
      <c r="LP390" s="1">
        <v>1.9231890000000001E-4</v>
      </c>
      <c r="LQ390">
        <v>0.103604</v>
      </c>
      <c r="LR390">
        <v>1.6602889999999999</v>
      </c>
      <c r="LS390">
        <v>24.541229999999999</v>
      </c>
      <c r="LT390" s="1">
        <v>1.8659460000000001E-4</v>
      </c>
      <c r="LU390">
        <v>0.1006822</v>
      </c>
      <c r="LV390">
        <v>1.65757</v>
      </c>
      <c r="LW390">
        <v>24.89565</v>
      </c>
      <c r="LX390" s="1">
        <v>1.810937E-4</v>
      </c>
      <c r="LY390" s="1">
        <v>9.787237E-2</v>
      </c>
      <c r="LZ390">
        <v>1.6549290000000001</v>
      </c>
      <c r="MA390">
        <v>25.388020000000001</v>
      </c>
      <c r="MB390" s="1">
        <v>1.7576089999999999E-4</v>
      </c>
      <c r="MC390" s="1">
        <v>9.5140719999999998E-2</v>
      </c>
      <c r="MD390">
        <v>1.6524239999999999</v>
      </c>
      <c r="ME390">
        <v>25.890229999999999</v>
      </c>
      <c r="MF390" s="1">
        <v>1.706329E-4</v>
      </c>
      <c r="MG390" s="1">
        <v>9.2503290000000002E-2</v>
      </c>
      <c r="MH390">
        <v>1.649894</v>
      </c>
      <c r="MI390">
        <v>26.132449999999999</v>
      </c>
      <c r="MJ390" s="1">
        <v>1.6566049999999999E-4</v>
      </c>
      <c r="MK390" s="1">
        <v>8.9945960000000005E-2</v>
      </c>
      <c r="ML390">
        <v>1.6474</v>
      </c>
      <c r="MM390">
        <v>26.107050000000001</v>
      </c>
      <c r="MN390" s="1">
        <v>1.6086099999999999E-4</v>
      </c>
      <c r="MO390" s="1">
        <v>8.7469649999999996E-2</v>
      </c>
      <c r="MP390">
        <v>1.644949</v>
      </c>
      <c r="MQ390">
        <v>25.827809999999999</v>
      </c>
      <c r="MR390" s="1">
        <v>1.5625280000000001E-4</v>
      </c>
      <c r="MS390" s="1">
        <v>8.5088059999999993E-2</v>
      </c>
      <c r="MT390">
        <v>1.6425460000000001</v>
      </c>
      <c r="MU390">
        <v>25.40795</v>
      </c>
      <c r="MV390" s="1">
        <v>1.5180219999999999E-4</v>
      </c>
      <c r="MW390" s="1">
        <v>8.2785460000000005E-2</v>
      </c>
      <c r="MX390">
        <v>1.6401889999999999</v>
      </c>
      <c r="MY390">
        <v>24.988769999999999</v>
      </c>
      <c r="MZ390" s="1">
        <v>1.4752130000000001E-4</v>
      </c>
      <c r="NA390" s="1">
        <v>8.0566180000000001E-2</v>
      </c>
      <c r="NB390">
        <v>1.6378550000000001</v>
      </c>
      <c r="NC390">
        <v>24.791530000000002</v>
      </c>
      <c r="ND390" s="1">
        <v>1.434617E-4</v>
      </c>
      <c r="NE390" s="1">
        <v>7.8457620000000006E-2</v>
      </c>
      <c r="NF390">
        <v>1.6354820000000001</v>
      </c>
      <c r="NG390">
        <v>25.002199999999998</v>
      </c>
      <c r="NH390" s="1">
        <v>1.3957269999999999E-4</v>
      </c>
      <c r="NI390" s="1">
        <v>7.6441120000000001E-2</v>
      </c>
      <c r="NJ390">
        <v>1.6331830000000001</v>
      </c>
      <c r="NK390">
        <v>25.19726</v>
      </c>
      <c r="NL390" s="1">
        <v>1.3579910000000001E-4</v>
      </c>
      <c r="NM390" s="1">
        <v>7.4479420000000005E-2</v>
      </c>
      <c r="NN390">
        <v>1.630833</v>
      </c>
      <c r="NO390">
        <v>25.17388</v>
      </c>
      <c r="NP390" s="1">
        <v>1.3214149999999999E-4</v>
      </c>
      <c r="NQ390" s="1">
        <v>7.2576059999999998E-2</v>
      </c>
      <c r="NR390">
        <v>1.6284639999999999</v>
      </c>
      <c r="NS390">
        <v>25.00722</v>
      </c>
      <c r="NT390" s="1">
        <v>1.2865749999999999E-4</v>
      </c>
      <c r="NU390" s="1">
        <v>7.0764149999999998E-2</v>
      </c>
      <c r="NV390">
        <v>1.6261099999999999</v>
      </c>
      <c r="NW390">
        <v>24.821960000000001</v>
      </c>
      <c r="NX390" s="1">
        <v>1.2529810000000001E-4</v>
      </c>
      <c r="NY390">
        <v>6.9015599999999996E-2</v>
      </c>
      <c r="NZ390">
        <v>1.6237459999999999</v>
      </c>
      <c r="OA390">
        <v>24.589359999999999</v>
      </c>
      <c r="OB390" s="1">
        <v>1.2192340000000001E-4</v>
      </c>
      <c r="OC390">
        <v>6.7255999999999996E-2</v>
      </c>
      <c r="OD390">
        <v>1.6213489999999999</v>
      </c>
      <c r="OE390">
        <v>24.590610000000002</v>
      </c>
      <c r="OF390" s="1">
        <v>1.185844E-4</v>
      </c>
      <c r="OG390" s="1">
        <v>6.5512719999999997E-2</v>
      </c>
      <c r="OH390">
        <v>1.618933</v>
      </c>
      <c r="OI390">
        <v>24.84675</v>
      </c>
      <c r="OJ390" s="1">
        <v>1.153142E-4</v>
      </c>
      <c r="OK390" s="1">
        <v>6.3800250000000003E-2</v>
      </c>
    </row>
    <row r="391" spans="1:401" x14ac:dyDescent="0.35">
      <c r="A391">
        <v>400</v>
      </c>
      <c r="B391" t="s">
        <v>4</v>
      </c>
      <c r="C391" t="s">
        <v>364</v>
      </c>
      <c r="D391" t="s">
        <v>394</v>
      </c>
      <c r="E391">
        <v>585.54520000000002</v>
      </c>
      <c r="F391">
        <v>1.3488530000000001</v>
      </c>
      <c r="G391">
        <v>23.545480000000001</v>
      </c>
      <c r="H391">
        <v>0</v>
      </c>
      <c r="I391">
        <v>0</v>
      </c>
      <c r="J391">
        <v>1.344541</v>
      </c>
      <c r="K391">
        <v>23.21191</v>
      </c>
      <c r="L391">
        <v>0</v>
      </c>
      <c r="M391">
        <v>0</v>
      </c>
      <c r="N391">
        <v>1.3405149999999999</v>
      </c>
      <c r="O391">
        <v>22.925080000000001</v>
      </c>
      <c r="P391">
        <v>0</v>
      </c>
      <c r="Q391">
        <v>0</v>
      </c>
      <c r="R391">
        <v>1.3368629999999999</v>
      </c>
      <c r="S391">
        <v>22.675979999999999</v>
      </c>
      <c r="T391">
        <v>0</v>
      </c>
      <c r="U391">
        <v>0</v>
      </c>
      <c r="V391">
        <v>1.3335969999999999</v>
      </c>
      <c r="W391">
        <v>22.667349999999999</v>
      </c>
      <c r="X391">
        <v>0</v>
      </c>
      <c r="Y391">
        <v>0</v>
      </c>
      <c r="Z391">
        <v>1.3308040000000001</v>
      </c>
      <c r="AA391">
        <v>22.601109999999998</v>
      </c>
      <c r="AB391">
        <v>0</v>
      </c>
      <c r="AC391">
        <v>0</v>
      </c>
      <c r="AD391">
        <v>1.3284130000000001</v>
      </c>
      <c r="AE391">
        <v>22.549720000000001</v>
      </c>
      <c r="AF391">
        <v>0</v>
      </c>
      <c r="AG391">
        <v>0</v>
      </c>
      <c r="AH391">
        <v>1.3263320000000001</v>
      </c>
      <c r="AI391">
        <v>22.477209999999999</v>
      </c>
      <c r="AJ391">
        <v>0</v>
      </c>
      <c r="AK391">
        <v>0</v>
      </c>
      <c r="AL391">
        <v>1.32453</v>
      </c>
      <c r="AM391">
        <v>22.410599999999999</v>
      </c>
      <c r="AN391">
        <v>0</v>
      </c>
      <c r="AO391">
        <v>0</v>
      </c>
      <c r="AP391">
        <v>1.323013</v>
      </c>
      <c r="AQ391">
        <v>22.751169999999998</v>
      </c>
      <c r="AR391">
        <v>0</v>
      </c>
      <c r="AS391">
        <v>0</v>
      </c>
      <c r="AT391">
        <v>1.321742</v>
      </c>
      <c r="AU391">
        <v>23.28304</v>
      </c>
      <c r="AV391">
        <v>0</v>
      </c>
      <c r="AW391">
        <v>0</v>
      </c>
      <c r="AX391">
        <v>1.320711</v>
      </c>
      <c r="AY391">
        <v>23.75975</v>
      </c>
      <c r="AZ391">
        <v>0</v>
      </c>
      <c r="BA391">
        <v>0</v>
      </c>
      <c r="BB391">
        <v>1.319958</v>
      </c>
      <c r="BC391">
        <v>24.15334</v>
      </c>
      <c r="BD391">
        <v>0</v>
      </c>
      <c r="BE391">
        <v>0</v>
      </c>
      <c r="BF391">
        <v>1.319366</v>
      </c>
      <c r="BG391">
        <v>24.173770000000001</v>
      </c>
      <c r="BH391">
        <v>0</v>
      </c>
      <c r="BI391">
        <v>0</v>
      </c>
      <c r="BJ391">
        <v>1.3189599999999999</v>
      </c>
      <c r="BK391">
        <v>23.902539999999998</v>
      </c>
      <c r="BL391">
        <v>0</v>
      </c>
      <c r="BM391">
        <v>0</v>
      </c>
      <c r="BN391">
        <v>1.3186819999999999</v>
      </c>
      <c r="BO391">
        <v>23.486039999999999</v>
      </c>
      <c r="BP391">
        <v>0</v>
      </c>
      <c r="BQ391">
        <v>0</v>
      </c>
      <c r="BR391">
        <v>1.3185519999999999</v>
      </c>
      <c r="BS391">
        <v>22.968979999999998</v>
      </c>
      <c r="BT391">
        <v>0</v>
      </c>
      <c r="BU391">
        <v>0</v>
      </c>
      <c r="BV391">
        <v>1.3184359999999999</v>
      </c>
      <c r="BW391">
        <v>22.792290000000001</v>
      </c>
      <c r="BX391" s="1">
        <v>6.8911259999999997E-30</v>
      </c>
      <c r="BY391" s="1">
        <v>1.9400479999999999E-27</v>
      </c>
      <c r="BZ391">
        <v>1.318281</v>
      </c>
      <c r="CA391">
        <v>22.862909999999999</v>
      </c>
      <c r="CB391" s="1">
        <v>1.0060029999999999E-22</v>
      </c>
      <c r="CC391" s="1">
        <v>2.8722699999999998E-20</v>
      </c>
      <c r="CD391">
        <v>1.3179270000000001</v>
      </c>
      <c r="CE391">
        <v>23.079719999999998</v>
      </c>
      <c r="CF391" s="1">
        <v>6.8004439999999998E-15</v>
      </c>
      <c r="CG391" s="1">
        <v>2.058865E-12</v>
      </c>
      <c r="CH391">
        <v>1.317353</v>
      </c>
      <c r="CI391">
        <v>23.377099999999999</v>
      </c>
      <c r="CJ391" s="1">
        <v>1.5323499999999999E-10</v>
      </c>
      <c r="CK391" s="1">
        <v>4.8838850000000003E-8</v>
      </c>
      <c r="CL391">
        <v>1.3164800000000001</v>
      </c>
      <c r="CM391">
        <v>23.439520000000002</v>
      </c>
      <c r="CN391" s="1">
        <v>2.1094899999999999E-7</v>
      </c>
      <c r="CO391" s="1">
        <v>6.9317909999999996E-5</v>
      </c>
      <c r="CP391">
        <v>1.3153459999999999</v>
      </c>
      <c r="CQ391">
        <v>23.211079999999999</v>
      </c>
      <c r="CR391" s="1">
        <v>5.318985E-5</v>
      </c>
      <c r="CS391" s="1">
        <v>1.788739E-2</v>
      </c>
      <c r="CT391">
        <v>1.313984</v>
      </c>
      <c r="CU391">
        <v>22.862960000000001</v>
      </c>
      <c r="CV391" s="1">
        <v>3.7789270000000001E-3</v>
      </c>
      <c r="CW391">
        <v>1.2956840000000001</v>
      </c>
      <c r="CX391">
        <v>1.312427</v>
      </c>
      <c r="CY391">
        <v>22.493919999999999</v>
      </c>
      <c r="CZ391">
        <v>9.7315399999999996E-2</v>
      </c>
      <c r="DA391">
        <v>33.937550000000002</v>
      </c>
      <c r="DB391">
        <v>1.310697</v>
      </c>
      <c r="DC391">
        <v>22.671970000000002</v>
      </c>
      <c r="DD391">
        <v>1.072935</v>
      </c>
      <c r="DE391">
        <v>379.91329999999999</v>
      </c>
      <c r="DF391">
        <v>1.3086880000000001</v>
      </c>
      <c r="DG391">
        <v>23.085049999999999</v>
      </c>
      <c r="DH391">
        <v>5.726191</v>
      </c>
      <c r="DI391">
        <v>2056.049</v>
      </c>
      <c r="DJ391">
        <v>1.306378</v>
      </c>
      <c r="DK391">
        <v>23.633009999999999</v>
      </c>
      <c r="DL391">
        <v>16.294419999999999</v>
      </c>
      <c r="DM391">
        <v>5926.6689999999999</v>
      </c>
      <c r="DN391">
        <v>1.303723</v>
      </c>
      <c r="DO391">
        <v>24.105139999999999</v>
      </c>
      <c r="DP391">
        <v>26.770510000000002</v>
      </c>
      <c r="DQ391">
        <v>9855.2350000000006</v>
      </c>
      <c r="DR391">
        <v>1.3007489999999999</v>
      </c>
      <c r="DS391">
        <v>24.09694</v>
      </c>
      <c r="DT391">
        <v>27.11787</v>
      </c>
      <c r="DU391">
        <v>10095.83</v>
      </c>
      <c r="DV391">
        <v>1.297539</v>
      </c>
      <c r="DW391">
        <v>23.77056</v>
      </c>
      <c r="DX391">
        <v>18.16356</v>
      </c>
      <c r="DY391">
        <v>6834.1989999999996</v>
      </c>
      <c r="DZ391">
        <v>1.2940560000000001</v>
      </c>
      <c r="EA391">
        <v>23.263059999999999</v>
      </c>
      <c r="EB391">
        <v>8.1872179999999997</v>
      </c>
      <c r="EC391">
        <v>3113.8960000000002</v>
      </c>
      <c r="ED391">
        <v>1.2905420000000001</v>
      </c>
      <c r="EE391">
        <v>22.79486</v>
      </c>
      <c r="EF391">
        <v>2.5846019999999998</v>
      </c>
      <c r="EG391">
        <v>993.15030000000002</v>
      </c>
      <c r="EH391">
        <v>1.2866610000000001</v>
      </c>
      <c r="EI391">
        <v>22.749970000000001</v>
      </c>
      <c r="EJ391">
        <v>0.60400889999999996</v>
      </c>
      <c r="EK391">
        <v>234.36160000000001</v>
      </c>
      <c r="EL391">
        <v>1.282681</v>
      </c>
      <c r="EM391">
        <v>23.10135</v>
      </c>
      <c r="EN391">
        <v>0.1134676</v>
      </c>
      <c r="EO391">
        <v>44.396070000000002</v>
      </c>
      <c r="EP391">
        <v>1.2785820000000001</v>
      </c>
      <c r="EQ391">
        <v>23.73329</v>
      </c>
      <c r="ER391">
        <v>2.0960400000000001E-2</v>
      </c>
      <c r="ES391">
        <v>8.2288940000000004</v>
      </c>
      <c r="ET391">
        <v>1.274451</v>
      </c>
      <c r="EU391">
        <v>24.358429999999998</v>
      </c>
      <c r="EV391" s="1">
        <v>6.6525960000000002E-3</v>
      </c>
      <c r="EW391">
        <v>2.5863049999999999</v>
      </c>
      <c r="EX391">
        <v>1.270241</v>
      </c>
      <c r="EY391">
        <v>24.514990000000001</v>
      </c>
      <c r="EZ391" s="1">
        <v>4.2192480000000001E-3</v>
      </c>
      <c r="FA391">
        <v>1.628468</v>
      </c>
      <c r="FB391">
        <v>1.266052</v>
      </c>
      <c r="FC391">
        <v>24.285399999999999</v>
      </c>
      <c r="FD391" s="1">
        <v>3.3900549999999999E-3</v>
      </c>
      <c r="FE391">
        <v>1.3072109999999999</v>
      </c>
      <c r="FF391">
        <v>1.261781</v>
      </c>
      <c r="FG391">
        <v>23.878579999999999</v>
      </c>
      <c r="FH391" s="1">
        <v>2.854451E-3</v>
      </c>
      <c r="FI391">
        <v>1.1023050000000001</v>
      </c>
      <c r="FJ391">
        <v>1.257501</v>
      </c>
      <c r="FK391">
        <v>23.3828</v>
      </c>
      <c r="FL391" s="1">
        <v>2.4261970000000002E-3</v>
      </c>
      <c r="FM391">
        <v>0.93908290000000005</v>
      </c>
      <c r="FN391">
        <v>1.2532110000000001</v>
      </c>
      <c r="FO391">
        <v>23.30706</v>
      </c>
      <c r="FP391" s="1">
        <v>2.0797210000000001E-3</v>
      </c>
      <c r="FQ391">
        <v>0.80714379999999997</v>
      </c>
      <c r="FR391">
        <v>1.2489440000000001</v>
      </c>
      <c r="FS391">
        <v>23.452919999999999</v>
      </c>
      <c r="FT391" s="1">
        <v>1.793577E-3</v>
      </c>
      <c r="FU391">
        <v>0.69808400000000004</v>
      </c>
      <c r="FV391">
        <v>1.2447520000000001</v>
      </c>
      <c r="FW391">
        <v>23.65907</v>
      </c>
      <c r="FX391" s="1">
        <v>1.5596679999999999E-3</v>
      </c>
      <c r="FY391">
        <v>0.6088538</v>
      </c>
      <c r="FZ391">
        <v>1.2406410000000001</v>
      </c>
      <c r="GA391">
        <v>23.867270000000001</v>
      </c>
      <c r="GB391" s="1">
        <v>1.3674010000000001E-3</v>
      </c>
      <c r="GC391">
        <v>0.53542889999999999</v>
      </c>
      <c r="GD391">
        <v>1.2367250000000001</v>
      </c>
      <c r="GE391">
        <v>23.781189999999999</v>
      </c>
      <c r="GF391" s="1">
        <v>1.207147E-3</v>
      </c>
      <c r="GG391">
        <v>0.47412090000000001</v>
      </c>
      <c r="GH391">
        <v>1.2331669999999999</v>
      </c>
      <c r="GI391">
        <v>23.727250000000002</v>
      </c>
      <c r="GJ391" s="1">
        <v>1.0729330000000001E-3</v>
      </c>
      <c r="GK391">
        <v>0.42258269999999998</v>
      </c>
      <c r="GL391">
        <v>1.229703</v>
      </c>
      <c r="GM391">
        <v>23.579090000000001</v>
      </c>
      <c r="GN391" s="1">
        <v>9.5997599999999997E-4</v>
      </c>
      <c r="GO391">
        <v>0.37914130000000001</v>
      </c>
      <c r="GP391">
        <v>1.2262679999999999</v>
      </c>
      <c r="GQ391">
        <v>23.364450000000001</v>
      </c>
      <c r="GR391" s="1">
        <v>8.6486829999999997E-4</v>
      </c>
      <c r="GS391">
        <v>0.34253519999999998</v>
      </c>
      <c r="GT391">
        <v>1.22279</v>
      </c>
      <c r="GU391">
        <v>23.080100000000002</v>
      </c>
      <c r="GV391" s="1">
        <v>7.8493870000000002E-4</v>
      </c>
      <c r="GW391">
        <v>0.31176680000000001</v>
      </c>
      <c r="GX391">
        <v>1.2193620000000001</v>
      </c>
      <c r="GY391">
        <v>23.083559999999999</v>
      </c>
      <c r="GZ391" s="1">
        <v>7.1744259999999998E-4</v>
      </c>
      <c r="HA391">
        <v>0.28577839999999999</v>
      </c>
      <c r="HB391">
        <v>1.215992</v>
      </c>
      <c r="HC391">
        <v>23.477799999999998</v>
      </c>
      <c r="HD391" s="1">
        <v>6.6004539999999997E-4</v>
      </c>
      <c r="HE391">
        <v>0.26365699999999997</v>
      </c>
      <c r="HF391">
        <v>1.212661</v>
      </c>
      <c r="HG391">
        <v>24.048159999999999</v>
      </c>
      <c r="HH391" s="1">
        <v>6.1068989999999996E-4</v>
      </c>
      <c r="HI391">
        <v>0.2446391</v>
      </c>
      <c r="HJ391">
        <v>1.209363</v>
      </c>
      <c r="HK391">
        <v>24.312760000000001</v>
      </c>
      <c r="HL391" s="1">
        <v>5.6829720000000001E-4</v>
      </c>
      <c r="HM391">
        <v>0.2283046</v>
      </c>
      <c r="HN391">
        <v>1.2060999999999999</v>
      </c>
      <c r="HO391">
        <v>24.076779999999999</v>
      </c>
      <c r="HP391" s="1">
        <v>5.3157870000000002E-4</v>
      </c>
      <c r="HQ391">
        <v>0.21415619999999999</v>
      </c>
      <c r="HR391">
        <v>1.2028270000000001</v>
      </c>
      <c r="HS391">
        <v>23.74605</v>
      </c>
      <c r="HT391" s="1">
        <v>4.9962770000000001E-4</v>
      </c>
      <c r="HU391">
        <v>0.2018655</v>
      </c>
      <c r="HV391">
        <v>1.199624</v>
      </c>
      <c r="HW391">
        <v>23.362110000000001</v>
      </c>
      <c r="HX391" s="1">
        <v>4.7106079999999998E-4</v>
      </c>
      <c r="HY391">
        <v>0.1908646</v>
      </c>
      <c r="HZ391">
        <v>1.1963839999999999</v>
      </c>
      <c r="IA391">
        <v>23.212879999999998</v>
      </c>
      <c r="IB391" s="1">
        <v>4.4590249999999998E-4</v>
      </c>
      <c r="IC391">
        <v>0.1811873</v>
      </c>
      <c r="ID391">
        <v>1.1930989999999999</v>
      </c>
      <c r="IE391">
        <v>23.24248</v>
      </c>
      <c r="IF391" s="1">
        <v>4.2361230000000002E-4</v>
      </c>
      <c r="IG391">
        <v>0.1726356</v>
      </c>
      <c r="IH391">
        <v>1.1898660000000001</v>
      </c>
      <c r="II391">
        <v>23.43289</v>
      </c>
      <c r="IJ391" s="1">
        <v>4.0331619999999999E-4</v>
      </c>
      <c r="IK391">
        <v>0.16484409999999999</v>
      </c>
      <c r="IL391">
        <v>1.186758</v>
      </c>
      <c r="IM391">
        <v>23.713819999999998</v>
      </c>
      <c r="IN391" s="1">
        <v>3.8472140000000001E-4</v>
      </c>
      <c r="IO391">
        <v>0.15769059999999999</v>
      </c>
      <c r="IP391">
        <v>1.183792</v>
      </c>
      <c r="IQ391">
        <v>23.80864</v>
      </c>
      <c r="IR391" s="1">
        <v>3.6772349999999998E-4</v>
      </c>
      <c r="IS391">
        <v>0.15113280000000001</v>
      </c>
      <c r="IT391">
        <v>1.180647</v>
      </c>
      <c r="IU391">
        <v>23.713840000000001</v>
      </c>
      <c r="IV391" s="1">
        <v>3.5166E-4</v>
      </c>
      <c r="IW391">
        <v>0.14493400000000001</v>
      </c>
      <c r="IX391">
        <v>1.17774</v>
      </c>
      <c r="IY391">
        <v>23.583390000000001</v>
      </c>
      <c r="IZ391" s="1">
        <v>3.382158E-4</v>
      </c>
      <c r="JA391">
        <v>0.13976830000000001</v>
      </c>
      <c r="JB391">
        <v>1.175081</v>
      </c>
      <c r="JC391">
        <v>23.356110000000001</v>
      </c>
      <c r="JD391" s="1">
        <v>3.2524669999999998E-4</v>
      </c>
      <c r="JE391">
        <v>0.13474520000000001</v>
      </c>
      <c r="JF391">
        <v>1.1725639999999999</v>
      </c>
      <c r="JG391">
        <v>23.454660000000001</v>
      </c>
      <c r="JH391" s="1">
        <v>3.1339040000000001E-4</v>
      </c>
      <c r="JI391">
        <v>0.13013350000000001</v>
      </c>
      <c r="JJ391">
        <v>1.1701790000000001</v>
      </c>
      <c r="JK391">
        <v>23.72298</v>
      </c>
      <c r="JL391" s="1">
        <v>3.024468E-4</v>
      </c>
      <c r="JM391">
        <v>0.1258668</v>
      </c>
      <c r="JN391">
        <v>1.1678379999999999</v>
      </c>
      <c r="JO391">
        <v>24.0929</v>
      </c>
      <c r="JP391" s="1">
        <v>2.920903E-4</v>
      </c>
      <c r="JQ391">
        <v>0.1218336</v>
      </c>
      <c r="JR391">
        <v>1.1656839999999999</v>
      </c>
      <c r="JS391">
        <v>24.381399999999999</v>
      </c>
      <c r="JT391" s="1">
        <v>2.8221769999999999E-4</v>
      </c>
      <c r="JU391">
        <v>0.1179514</v>
      </c>
      <c r="JV391">
        <v>1.1636759999999999</v>
      </c>
      <c r="JW391">
        <v>24.481000000000002</v>
      </c>
      <c r="JX391" s="1">
        <v>2.7285249999999998E-4</v>
      </c>
      <c r="JY391">
        <v>0.1142548</v>
      </c>
      <c r="JZ391">
        <v>1.161789</v>
      </c>
      <c r="KA391">
        <v>24.337820000000001</v>
      </c>
      <c r="KB391" s="1">
        <v>2.640834E-4</v>
      </c>
      <c r="KC391">
        <v>0.1107779</v>
      </c>
      <c r="KD391">
        <v>1.1599200000000001</v>
      </c>
      <c r="KE391">
        <v>24.071539999999999</v>
      </c>
      <c r="KF391" s="1">
        <v>2.557188E-4</v>
      </c>
      <c r="KG391">
        <v>0.1074586</v>
      </c>
      <c r="KH391">
        <v>1.158134</v>
      </c>
      <c r="KI391">
        <v>23.731380000000001</v>
      </c>
      <c r="KJ391" s="1">
        <v>2.4761759999999999E-4</v>
      </c>
      <c r="KK391">
        <v>0.10423300000000001</v>
      </c>
      <c r="KL391">
        <v>1.1564239999999999</v>
      </c>
      <c r="KM391">
        <v>23.746680000000001</v>
      </c>
      <c r="KN391" s="1">
        <v>2.3973279999999999E-4</v>
      </c>
      <c r="KO391">
        <v>0.1010808</v>
      </c>
      <c r="KP391">
        <v>1.154703</v>
      </c>
      <c r="KQ391">
        <v>24.009409999999999</v>
      </c>
      <c r="KR391" s="1">
        <v>2.320678E-4</v>
      </c>
      <c r="KS391" s="1">
        <v>9.8005850000000005E-2</v>
      </c>
      <c r="KT391">
        <v>1.1530260000000001</v>
      </c>
      <c r="KU391">
        <v>24.488299999999999</v>
      </c>
      <c r="KV391" s="1">
        <v>2.2479309999999999E-4</v>
      </c>
      <c r="KW391" s="1">
        <v>9.5084070000000007E-2</v>
      </c>
      <c r="KX391">
        <v>1.151313</v>
      </c>
      <c r="KY391">
        <v>24.957439999999998</v>
      </c>
      <c r="KZ391" s="1">
        <v>2.1796789999999999E-4</v>
      </c>
      <c r="LA391" s="1">
        <v>9.2345389999999999E-2</v>
      </c>
      <c r="LB391">
        <v>1.1495690000000001</v>
      </c>
      <c r="LC391">
        <v>25.115030000000001</v>
      </c>
      <c r="LD391" s="1">
        <v>2.113886E-4</v>
      </c>
      <c r="LE391" s="1">
        <v>8.9704859999999997E-2</v>
      </c>
      <c r="LF391">
        <v>1.14784</v>
      </c>
      <c r="LG391">
        <v>24.989180000000001</v>
      </c>
      <c r="LH391" s="1">
        <v>2.049524E-4</v>
      </c>
      <c r="LI391" s="1">
        <v>8.7117429999999996E-2</v>
      </c>
      <c r="LJ391">
        <v>1.1460669999999999</v>
      </c>
      <c r="LK391">
        <v>24.7089</v>
      </c>
      <c r="LL391" s="1">
        <v>1.986988E-4</v>
      </c>
      <c r="LM391" s="1">
        <v>8.4599289999999994E-2</v>
      </c>
      <c r="LN391">
        <v>1.1442570000000001</v>
      </c>
      <c r="LO391">
        <v>24.412400000000002</v>
      </c>
      <c r="LP391" s="1">
        <v>1.926765E-4</v>
      </c>
      <c r="LQ391" s="1">
        <v>8.2173209999999997E-2</v>
      </c>
      <c r="LR391">
        <v>1.142439</v>
      </c>
      <c r="LS391">
        <v>24.556010000000001</v>
      </c>
      <c r="LT391" s="1">
        <v>1.8693609999999999E-4</v>
      </c>
      <c r="LU391" s="1">
        <v>7.9861630000000003E-2</v>
      </c>
      <c r="LV391">
        <v>1.1406160000000001</v>
      </c>
      <c r="LW391">
        <v>24.90202</v>
      </c>
      <c r="LX391" s="1">
        <v>1.8142589999999999E-4</v>
      </c>
      <c r="LY391" s="1">
        <v>7.7640210000000001E-2</v>
      </c>
      <c r="LZ391">
        <v>1.138817</v>
      </c>
      <c r="MA391">
        <v>25.38897</v>
      </c>
      <c r="MB391" s="1">
        <v>1.760802E-4</v>
      </c>
      <c r="MC391" s="1">
        <v>7.5479790000000005E-2</v>
      </c>
      <c r="MD391">
        <v>1.137135</v>
      </c>
      <c r="ME391">
        <v>25.890229999999999</v>
      </c>
      <c r="MF391" s="1">
        <v>1.7094650000000001E-4</v>
      </c>
      <c r="MG391" s="1">
        <v>7.3398569999999996E-2</v>
      </c>
      <c r="MH391">
        <v>1.1354340000000001</v>
      </c>
      <c r="MI391">
        <v>26.128889999999998</v>
      </c>
      <c r="MJ391" s="1">
        <v>1.6596530000000001E-4</v>
      </c>
      <c r="MK391" s="1">
        <v>7.1378010000000006E-2</v>
      </c>
      <c r="ML391">
        <v>1.1337379999999999</v>
      </c>
      <c r="MM391">
        <v>26.10988</v>
      </c>
      <c r="MN391" s="1">
        <v>1.6115610000000001E-4</v>
      </c>
      <c r="MO391" s="1">
        <v>6.9419540000000002E-2</v>
      </c>
      <c r="MP391">
        <v>1.1320779999999999</v>
      </c>
      <c r="MQ391">
        <v>25.844480000000001</v>
      </c>
      <c r="MR391" s="1">
        <v>1.5653499999999999E-4</v>
      </c>
      <c r="MS391" s="1">
        <v>6.7535289999999998E-2</v>
      </c>
      <c r="MT391">
        <v>1.1304289999999999</v>
      </c>
      <c r="MU391">
        <v>25.430009999999999</v>
      </c>
      <c r="MV391" s="1">
        <v>1.5207630000000001E-4</v>
      </c>
      <c r="MW391">
        <v>6.5714599999999998E-2</v>
      </c>
      <c r="MX391">
        <v>1.1288149999999999</v>
      </c>
      <c r="MY391">
        <v>25.01538</v>
      </c>
      <c r="MZ391" s="1">
        <v>1.4778379999999999E-4</v>
      </c>
      <c r="NA391" s="1">
        <v>6.3958290000000001E-2</v>
      </c>
      <c r="NB391">
        <v>1.1272169999999999</v>
      </c>
      <c r="NC391">
        <v>24.811800000000002</v>
      </c>
      <c r="ND391" s="1">
        <v>1.437105E-4</v>
      </c>
      <c r="NE391" s="1">
        <v>6.2288280000000001E-2</v>
      </c>
      <c r="NF391">
        <v>1.1256269999999999</v>
      </c>
      <c r="NG391">
        <v>25.010400000000001</v>
      </c>
      <c r="NH391" s="1">
        <v>1.3981329999999999E-4</v>
      </c>
      <c r="NI391" s="1">
        <v>6.0692419999999997E-2</v>
      </c>
      <c r="NJ391">
        <v>1.1240429999999999</v>
      </c>
      <c r="NK391">
        <v>25.197929999999999</v>
      </c>
      <c r="NL391" s="1">
        <v>1.3603310000000001E-4</v>
      </c>
      <c r="NM391" s="1">
        <v>5.9140860000000003E-2</v>
      </c>
      <c r="NN391">
        <v>1.1224590000000001</v>
      </c>
      <c r="NO391">
        <v>25.179670000000002</v>
      </c>
      <c r="NP391" s="1">
        <v>1.3236699999999999E-4</v>
      </c>
      <c r="NQ391" s="1">
        <v>5.7633690000000001E-2</v>
      </c>
      <c r="NR391">
        <v>1.12086</v>
      </c>
      <c r="NS391">
        <v>25.015550000000001</v>
      </c>
      <c r="NT391" s="1">
        <v>1.2887169999999999E-4</v>
      </c>
      <c r="NU391" s="1">
        <v>5.6198119999999997E-2</v>
      </c>
      <c r="NV391">
        <v>1.1192260000000001</v>
      </c>
      <c r="NW391">
        <v>24.83033</v>
      </c>
      <c r="NX391" s="1">
        <v>1.2550960000000001E-4</v>
      </c>
      <c r="NY391" s="1">
        <v>5.4815879999999997E-2</v>
      </c>
      <c r="NZ391">
        <v>1.1176140000000001</v>
      </c>
      <c r="OA391">
        <v>24.604030000000002</v>
      </c>
      <c r="OB391" s="1">
        <v>1.221363E-4</v>
      </c>
      <c r="OC391" s="1">
        <v>5.3426469999999997E-2</v>
      </c>
      <c r="OD391">
        <v>1.115972</v>
      </c>
      <c r="OE391">
        <v>24.608080000000001</v>
      </c>
      <c r="OF391" s="1">
        <v>1.1879349999999999E-4</v>
      </c>
      <c r="OG391" s="1">
        <v>5.2047459999999997E-2</v>
      </c>
      <c r="OH391">
        <v>1.1143240000000001</v>
      </c>
      <c r="OI391">
        <v>24.855910000000002</v>
      </c>
      <c r="OJ391" s="1">
        <v>1.1551829999999999E-4</v>
      </c>
      <c r="OK391" s="1">
        <v>5.069216E-2</v>
      </c>
    </row>
    <row r="392" spans="1:401" x14ac:dyDescent="0.35">
      <c r="A392">
        <v>401</v>
      </c>
      <c r="B392" t="s">
        <v>4</v>
      </c>
      <c r="C392" t="s">
        <v>364</v>
      </c>
      <c r="D392" t="s">
        <v>395</v>
      </c>
      <c r="E392">
        <v>637.82449999999994</v>
      </c>
      <c r="F392">
        <v>1.4933989999999999</v>
      </c>
      <c r="G392">
        <v>23.555540000000001</v>
      </c>
      <c r="H392">
        <v>0</v>
      </c>
      <c r="I392">
        <v>0</v>
      </c>
      <c r="J392">
        <v>1.488926</v>
      </c>
      <c r="K392">
        <v>23.222719999999999</v>
      </c>
      <c r="L392">
        <v>0</v>
      </c>
      <c r="M392">
        <v>0</v>
      </c>
      <c r="N392">
        <v>1.484715</v>
      </c>
      <c r="O392">
        <v>22.931660000000001</v>
      </c>
      <c r="P392">
        <v>0</v>
      </c>
      <c r="Q392">
        <v>0</v>
      </c>
      <c r="R392">
        <v>1.480899</v>
      </c>
      <c r="S392">
        <v>22.677</v>
      </c>
      <c r="T392">
        <v>0</v>
      </c>
      <c r="U392">
        <v>0</v>
      </c>
      <c r="V392">
        <v>1.47753</v>
      </c>
      <c r="W392">
        <v>22.657330000000002</v>
      </c>
      <c r="X392">
        <v>0</v>
      </c>
      <c r="Y392">
        <v>0</v>
      </c>
      <c r="Z392">
        <v>1.474677</v>
      </c>
      <c r="AA392">
        <v>22.589099999999998</v>
      </c>
      <c r="AB392">
        <v>0</v>
      </c>
      <c r="AC392">
        <v>0</v>
      </c>
      <c r="AD392">
        <v>1.4722390000000001</v>
      </c>
      <c r="AE392">
        <v>22.53988</v>
      </c>
      <c r="AF392">
        <v>0</v>
      </c>
      <c r="AG392">
        <v>0</v>
      </c>
      <c r="AH392">
        <v>1.47014</v>
      </c>
      <c r="AI392">
        <v>22.477209999999999</v>
      </c>
      <c r="AJ392">
        <v>0</v>
      </c>
      <c r="AK392">
        <v>0</v>
      </c>
      <c r="AL392">
        <v>1.4683520000000001</v>
      </c>
      <c r="AM392">
        <v>22.416599999999999</v>
      </c>
      <c r="AN392">
        <v>0</v>
      </c>
      <c r="AO392">
        <v>0</v>
      </c>
      <c r="AP392">
        <v>1.466861</v>
      </c>
      <c r="AQ392">
        <v>22.760120000000001</v>
      </c>
      <c r="AR392">
        <v>0</v>
      </c>
      <c r="AS392">
        <v>0</v>
      </c>
      <c r="AT392">
        <v>1.465662</v>
      </c>
      <c r="AU392">
        <v>23.288620000000002</v>
      </c>
      <c r="AV392">
        <v>0</v>
      </c>
      <c r="AW392">
        <v>0</v>
      </c>
      <c r="AX392">
        <v>1.464696</v>
      </c>
      <c r="AY392">
        <v>23.762979999999999</v>
      </c>
      <c r="AZ392">
        <v>0</v>
      </c>
      <c r="BA392">
        <v>0</v>
      </c>
      <c r="BB392">
        <v>1.4640329999999999</v>
      </c>
      <c r="BC392">
        <v>24.150010000000002</v>
      </c>
      <c r="BD392">
        <v>0</v>
      </c>
      <c r="BE392">
        <v>0</v>
      </c>
      <c r="BF392">
        <v>1.4635260000000001</v>
      </c>
      <c r="BG392">
        <v>24.167539999999999</v>
      </c>
      <c r="BH392">
        <v>0</v>
      </c>
      <c r="BI392">
        <v>0</v>
      </c>
      <c r="BJ392">
        <v>1.463211</v>
      </c>
      <c r="BK392">
        <v>23.910299999999999</v>
      </c>
      <c r="BL392">
        <v>0</v>
      </c>
      <c r="BM392">
        <v>0</v>
      </c>
      <c r="BN392">
        <v>1.4630449999999999</v>
      </c>
      <c r="BO392">
        <v>23.509350000000001</v>
      </c>
      <c r="BP392">
        <v>0</v>
      </c>
      <c r="BQ392">
        <v>0</v>
      </c>
      <c r="BR392">
        <v>1.463009</v>
      </c>
      <c r="BS392">
        <v>23.000599999999999</v>
      </c>
      <c r="BT392">
        <v>0</v>
      </c>
      <c r="BU392">
        <v>0</v>
      </c>
      <c r="BV392">
        <v>1.4629859999999999</v>
      </c>
      <c r="BW392">
        <v>22.822880000000001</v>
      </c>
      <c r="BX392" s="1">
        <v>3.0721220000000001E-30</v>
      </c>
      <c r="BY392" s="1">
        <v>1.045959E-27</v>
      </c>
      <c r="BZ392">
        <v>1.462888</v>
      </c>
      <c r="CA392">
        <v>22.888729999999999</v>
      </c>
      <c r="CB392" s="1">
        <v>3.9705139999999998E-23</v>
      </c>
      <c r="CC392" s="1">
        <v>1.4016649999999999E-20</v>
      </c>
      <c r="CD392">
        <v>1.462577</v>
      </c>
      <c r="CE392">
        <v>23.09712</v>
      </c>
      <c r="CF392" s="1">
        <v>4.3169800000000002E-15</v>
      </c>
      <c r="CG392" s="1">
        <v>1.638214E-12</v>
      </c>
      <c r="CH392">
        <v>1.462086</v>
      </c>
      <c r="CI392">
        <v>23.388010000000001</v>
      </c>
      <c r="CJ392" s="1">
        <v>1.1186520000000001E-10</v>
      </c>
      <c r="CK392" s="1">
        <v>4.6187660000000001E-8</v>
      </c>
      <c r="CL392">
        <v>1.461238</v>
      </c>
      <c r="CM392">
        <v>23.448270000000001</v>
      </c>
      <c r="CN392" s="1">
        <v>1.65323E-7</v>
      </c>
      <c r="CO392" s="1">
        <v>7.1811320000000003E-5</v>
      </c>
      <c r="CP392">
        <v>1.4600610000000001</v>
      </c>
      <c r="CQ392">
        <v>23.219660000000001</v>
      </c>
      <c r="CR392" s="1">
        <v>4.3901540000000003E-5</v>
      </c>
      <c r="CS392" s="1">
        <v>1.983909E-2</v>
      </c>
      <c r="CT392">
        <v>1.458618</v>
      </c>
      <c r="CU392">
        <v>22.88673</v>
      </c>
      <c r="CV392" s="1">
        <v>3.2508289999999998E-3</v>
      </c>
      <c r="CW392">
        <v>1.519385</v>
      </c>
      <c r="CX392">
        <v>1.4569730000000001</v>
      </c>
      <c r="CY392">
        <v>22.523440000000001</v>
      </c>
      <c r="CZ392" s="1">
        <v>8.6695030000000006E-2</v>
      </c>
      <c r="DA392">
        <v>41.753509999999999</v>
      </c>
      <c r="DB392">
        <v>1.4550860000000001</v>
      </c>
      <c r="DC392">
        <v>22.700119999999998</v>
      </c>
      <c r="DD392">
        <v>0.98539220000000005</v>
      </c>
      <c r="DE392">
        <v>487.73410000000001</v>
      </c>
      <c r="DF392">
        <v>1.4529540000000001</v>
      </c>
      <c r="DG392">
        <v>23.108779999999999</v>
      </c>
      <c r="DH392">
        <v>5.4027329999999996</v>
      </c>
      <c r="DI392">
        <v>2742.8040000000001</v>
      </c>
      <c r="DJ392">
        <v>1.450482</v>
      </c>
      <c r="DK392">
        <v>23.646999999999998</v>
      </c>
      <c r="DL392">
        <v>15.750769999999999</v>
      </c>
      <c r="DM392">
        <v>8188.5219999999999</v>
      </c>
      <c r="DN392">
        <v>1.4476169999999999</v>
      </c>
      <c r="DO392">
        <v>24.116430000000001</v>
      </c>
      <c r="DP392">
        <v>26.45</v>
      </c>
      <c r="DQ392">
        <v>14063.25</v>
      </c>
      <c r="DR392">
        <v>1.4444140000000001</v>
      </c>
      <c r="DS392">
        <v>24.104240000000001</v>
      </c>
      <c r="DT392">
        <v>27.33663</v>
      </c>
      <c r="DU392">
        <v>14865.76</v>
      </c>
      <c r="DV392">
        <v>1.440922</v>
      </c>
      <c r="DW392">
        <v>23.783100000000001</v>
      </c>
      <c r="DX392">
        <v>18.63879</v>
      </c>
      <c r="DY392">
        <v>10336.469999999999</v>
      </c>
      <c r="DZ392">
        <v>1.437173</v>
      </c>
      <c r="EA392">
        <v>23.288709999999998</v>
      </c>
      <c r="EB392">
        <v>8.559253</v>
      </c>
      <c r="EC392">
        <v>4854.8270000000002</v>
      </c>
      <c r="ED392">
        <v>1.4326080000000001</v>
      </c>
      <c r="EE392">
        <v>22.82432</v>
      </c>
      <c r="EF392">
        <v>2.7505039999999998</v>
      </c>
      <c r="EG392">
        <v>1599.1990000000001</v>
      </c>
      <c r="EH392">
        <v>1.427794</v>
      </c>
      <c r="EI392">
        <v>22.783280000000001</v>
      </c>
      <c r="EJ392">
        <v>0.65488179999999996</v>
      </c>
      <c r="EK392">
        <v>392.99650000000003</v>
      </c>
      <c r="EL392">
        <v>1.4228069999999999</v>
      </c>
      <c r="EM392">
        <v>23.123449999999998</v>
      </c>
      <c r="EN392">
        <v>0.12588489999999999</v>
      </c>
      <c r="EO392">
        <v>79.597139999999996</v>
      </c>
      <c r="EP392">
        <v>1.4176800000000001</v>
      </c>
      <c r="EQ392">
        <v>23.742360000000001</v>
      </c>
      <c r="ER392" s="1">
        <v>2.399097E-2</v>
      </c>
      <c r="ES392">
        <v>16.6936</v>
      </c>
      <c r="ET392">
        <v>1.4124969999999999</v>
      </c>
      <c r="EU392">
        <v>24.360279999999999</v>
      </c>
      <c r="EV392" s="1">
        <v>7.6412449999999996E-3</v>
      </c>
      <c r="EW392">
        <v>5.6898999999999997</v>
      </c>
      <c r="EX392">
        <v>1.407224</v>
      </c>
      <c r="EY392">
        <v>24.50958</v>
      </c>
      <c r="EZ392" s="1">
        <v>4.6905269999999999E-3</v>
      </c>
      <c r="FA392">
        <v>3.3610859999999998</v>
      </c>
      <c r="FB392">
        <v>1.401958</v>
      </c>
      <c r="FC392">
        <v>24.289339999999999</v>
      </c>
      <c r="FD392" s="1">
        <v>3.660314E-3</v>
      </c>
      <c r="FE392">
        <v>2.4707949999999999</v>
      </c>
      <c r="FF392">
        <v>1.396584</v>
      </c>
      <c r="FG392">
        <v>23.89903</v>
      </c>
      <c r="FH392" s="1">
        <v>3.0223049999999999E-3</v>
      </c>
      <c r="FI392">
        <v>1.9475530000000001</v>
      </c>
      <c r="FJ392">
        <v>1.3911960000000001</v>
      </c>
      <c r="FK392">
        <v>23.409870000000002</v>
      </c>
      <c r="FL392" s="1">
        <v>2.5345110000000001E-3</v>
      </c>
      <c r="FM392">
        <v>1.5797030000000001</v>
      </c>
      <c r="FN392">
        <v>1.3857390000000001</v>
      </c>
      <c r="FO392">
        <v>23.342410000000001</v>
      </c>
      <c r="FP392" s="1">
        <v>2.1515739999999998E-3</v>
      </c>
      <c r="FQ392">
        <v>1.308943</v>
      </c>
      <c r="FR392">
        <v>1.380368</v>
      </c>
      <c r="FS392">
        <v>23.48048</v>
      </c>
      <c r="FT392" s="1">
        <v>1.8422849999999999E-3</v>
      </c>
      <c r="FU392">
        <v>1.1012390000000001</v>
      </c>
      <c r="FV392">
        <v>1.375073</v>
      </c>
      <c r="FW392">
        <v>23.671150000000001</v>
      </c>
      <c r="FX392" s="1">
        <v>1.593218E-3</v>
      </c>
      <c r="FY392">
        <v>0.94018860000000004</v>
      </c>
      <c r="FZ392">
        <v>1.369861</v>
      </c>
      <c r="GA392">
        <v>23.870909999999999</v>
      </c>
      <c r="GB392" s="1">
        <v>1.391008E-3</v>
      </c>
      <c r="GC392">
        <v>0.8132973</v>
      </c>
      <c r="GD392">
        <v>1.3648480000000001</v>
      </c>
      <c r="GE392">
        <v>23.783750000000001</v>
      </c>
      <c r="GF392" s="1">
        <v>1.224148E-3</v>
      </c>
      <c r="GG392">
        <v>0.71112909999999996</v>
      </c>
      <c r="GH392">
        <v>1.3603050000000001</v>
      </c>
      <c r="GI392">
        <v>23.73387</v>
      </c>
      <c r="GJ392" s="1">
        <v>1.0853620000000001E-3</v>
      </c>
      <c r="GK392">
        <v>0.62755819999999995</v>
      </c>
      <c r="GL392">
        <v>1.3558330000000001</v>
      </c>
      <c r="GM392">
        <v>23.594280000000001</v>
      </c>
      <c r="GN392" s="1">
        <v>9.6924179999999997E-4</v>
      </c>
      <c r="GO392">
        <v>0.55870310000000001</v>
      </c>
      <c r="GP392">
        <v>1.3514470000000001</v>
      </c>
      <c r="GQ392">
        <v>23.384709999999998</v>
      </c>
      <c r="GR392" s="1">
        <v>8.7189389999999998E-4</v>
      </c>
      <c r="GS392">
        <v>0.50165530000000003</v>
      </c>
      <c r="GT392">
        <v>1.346997</v>
      </c>
      <c r="GU392">
        <v>23.102900000000002</v>
      </c>
      <c r="GV392" s="1">
        <v>7.9033200000000004E-4</v>
      </c>
      <c r="GW392">
        <v>0.45432230000000001</v>
      </c>
      <c r="GX392">
        <v>1.342619</v>
      </c>
      <c r="GY392">
        <v>23.106069999999999</v>
      </c>
      <c r="GZ392" s="1">
        <v>7.2167339999999996E-4</v>
      </c>
      <c r="HA392">
        <v>0.41479549999999998</v>
      </c>
      <c r="HB392">
        <v>1.3383119999999999</v>
      </c>
      <c r="HC392">
        <v>23.491969999999998</v>
      </c>
      <c r="HD392" s="1">
        <v>6.6342729999999996E-4</v>
      </c>
      <c r="HE392">
        <v>0.38143769999999999</v>
      </c>
      <c r="HF392">
        <v>1.334017</v>
      </c>
      <c r="HG392">
        <v>24.054749999999999</v>
      </c>
      <c r="HH392" s="1">
        <v>6.1344060000000002E-4</v>
      </c>
      <c r="HI392">
        <v>0.35296100000000002</v>
      </c>
      <c r="HJ392">
        <v>1.329785</v>
      </c>
      <c r="HK392">
        <v>24.308199999999999</v>
      </c>
      <c r="HL392" s="1">
        <v>5.7056330000000005E-4</v>
      </c>
      <c r="HM392">
        <v>0.32863409999999998</v>
      </c>
      <c r="HN392">
        <v>1.3256129999999999</v>
      </c>
      <c r="HO392">
        <v>24.080880000000001</v>
      </c>
      <c r="HP392" s="1">
        <v>5.3347449999999999E-4</v>
      </c>
      <c r="HQ392">
        <v>0.30766080000000001</v>
      </c>
      <c r="HR392">
        <v>1.321439</v>
      </c>
      <c r="HS392">
        <v>23.760449999999999</v>
      </c>
      <c r="HT392" s="1">
        <v>5.0124709999999995E-4</v>
      </c>
      <c r="HU392">
        <v>0.28950550000000003</v>
      </c>
      <c r="HV392">
        <v>1.317323</v>
      </c>
      <c r="HW392">
        <v>23.37968</v>
      </c>
      <c r="HX392" s="1">
        <v>4.7246039999999999E-4</v>
      </c>
      <c r="HY392">
        <v>0.27331050000000001</v>
      </c>
      <c r="HZ392">
        <v>1.313188</v>
      </c>
      <c r="IA392">
        <v>23.247990000000001</v>
      </c>
      <c r="IB392" s="1">
        <v>4.471171E-4</v>
      </c>
      <c r="IC392">
        <v>0.25908179999999997</v>
      </c>
      <c r="ID392">
        <v>1.3089930000000001</v>
      </c>
      <c r="IE392">
        <v>23.279209999999999</v>
      </c>
      <c r="IF392" s="1">
        <v>4.246845E-4</v>
      </c>
      <c r="IG392">
        <v>0.2465358</v>
      </c>
      <c r="IH392">
        <v>1.304883</v>
      </c>
      <c r="II392">
        <v>23.450970000000002</v>
      </c>
      <c r="IJ392" s="1">
        <v>4.0429410000000001E-4</v>
      </c>
      <c r="IK392">
        <v>0.23514170000000001</v>
      </c>
      <c r="IL392">
        <v>1.300894</v>
      </c>
      <c r="IM392">
        <v>23.723700000000001</v>
      </c>
      <c r="IN392" s="1">
        <v>3.8560299999999999E-4</v>
      </c>
      <c r="IO392">
        <v>0.2246872</v>
      </c>
      <c r="IP392">
        <v>1.29708</v>
      </c>
      <c r="IQ392">
        <v>23.80508</v>
      </c>
      <c r="IR392" s="1">
        <v>3.6854489999999998E-4</v>
      </c>
      <c r="IS392">
        <v>0.2151294</v>
      </c>
      <c r="IT392">
        <v>1.2931060000000001</v>
      </c>
      <c r="IU392">
        <v>23.714939999999999</v>
      </c>
      <c r="IV392" s="1">
        <v>3.5237469999999999E-4</v>
      </c>
      <c r="IW392">
        <v>0.20606849999999999</v>
      </c>
      <c r="IX392">
        <v>1.289371</v>
      </c>
      <c r="IY392">
        <v>23.594850000000001</v>
      </c>
      <c r="IZ392" s="1">
        <v>3.3887149999999998E-4</v>
      </c>
      <c r="JA392">
        <v>0.19851840000000001</v>
      </c>
      <c r="JB392">
        <v>1.285922</v>
      </c>
      <c r="JC392">
        <v>23.382770000000001</v>
      </c>
      <c r="JD392" s="1">
        <v>3.2585989999999999E-4</v>
      </c>
      <c r="JE392">
        <v>0.19121469999999999</v>
      </c>
      <c r="JF392">
        <v>1.2826660000000001</v>
      </c>
      <c r="JG392">
        <v>23.49231</v>
      </c>
      <c r="JH392" s="1">
        <v>3.1395499999999998E-4</v>
      </c>
      <c r="JI392">
        <v>0.18450079999999999</v>
      </c>
      <c r="JJ392">
        <v>1.2795970000000001</v>
      </c>
      <c r="JK392">
        <v>23.75056</v>
      </c>
      <c r="JL392" s="1">
        <v>3.0297480000000002E-4</v>
      </c>
      <c r="JM392">
        <v>0.1782994</v>
      </c>
      <c r="JN392">
        <v>1.276403</v>
      </c>
      <c r="JO392">
        <v>24.109549999999999</v>
      </c>
      <c r="JP392" s="1">
        <v>2.925801E-4</v>
      </c>
      <c r="JQ392">
        <v>0.1724501</v>
      </c>
      <c r="JR392">
        <v>1.273631</v>
      </c>
      <c r="JS392">
        <v>24.389939999999999</v>
      </c>
      <c r="JT392" s="1">
        <v>2.8268960000000002E-4</v>
      </c>
      <c r="JU392">
        <v>0.16683780000000001</v>
      </c>
      <c r="JV392">
        <v>1.2710349999999999</v>
      </c>
      <c r="JW392">
        <v>24.481010000000001</v>
      </c>
      <c r="JX392" s="1">
        <v>2.7329729999999998E-4</v>
      </c>
      <c r="JY392">
        <v>0.16148770000000001</v>
      </c>
      <c r="JZ392">
        <v>1.2685789999999999</v>
      </c>
      <c r="KA392">
        <v>24.344560000000001</v>
      </c>
      <c r="KB392" s="1">
        <v>2.6450470000000001E-4</v>
      </c>
      <c r="KC392">
        <v>0.15646070000000001</v>
      </c>
      <c r="KD392">
        <v>1.2661789999999999</v>
      </c>
      <c r="KE392">
        <v>24.091670000000001</v>
      </c>
      <c r="KF392" s="1">
        <v>2.5612200000000001E-4</v>
      </c>
      <c r="KG392">
        <v>0.15167449999999999</v>
      </c>
      <c r="KH392">
        <v>1.263881</v>
      </c>
      <c r="KI392">
        <v>23.763480000000001</v>
      </c>
      <c r="KJ392" s="1">
        <v>2.4801080000000001E-4</v>
      </c>
      <c r="KK392">
        <v>0.1470352</v>
      </c>
      <c r="KL392">
        <v>1.2616890000000001</v>
      </c>
      <c r="KM392">
        <v>23.790009999999999</v>
      </c>
      <c r="KN392" s="1">
        <v>2.4012050000000001E-4</v>
      </c>
      <c r="KO392">
        <v>0.14251320000000001</v>
      </c>
      <c r="KP392">
        <v>1.25949</v>
      </c>
      <c r="KQ392">
        <v>24.044709999999998</v>
      </c>
      <c r="KR392" s="1">
        <v>2.3244189999999999E-4</v>
      </c>
      <c r="KS392">
        <v>0.13810239999999999</v>
      </c>
      <c r="KT392">
        <v>1.257344</v>
      </c>
      <c r="KU392">
        <v>24.510560000000002</v>
      </c>
      <c r="KV392" s="1">
        <v>2.2514470000000001E-4</v>
      </c>
      <c r="KW392">
        <v>0.13391140000000001</v>
      </c>
      <c r="KX392">
        <v>1.2551429999999999</v>
      </c>
      <c r="KY392">
        <v>24.97194</v>
      </c>
      <c r="KZ392" s="1">
        <v>2.182986E-4</v>
      </c>
      <c r="LA392">
        <v>0.12997739999999999</v>
      </c>
      <c r="LB392">
        <v>1.252977</v>
      </c>
      <c r="LC392">
        <v>25.116700000000002</v>
      </c>
      <c r="LD392" s="1">
        <v>2.117136E-4</v>
      </c>
      <c r="LE392">
        <v>0.12620219999999999</v>
      </c>
      <c r="LF392">
        <v>1.2507630000000001</v>
      </c>
      <c r="LG392">
        <v>24.996200000000002</v>
      </c>
      <c r="LH392" s="1">
        <v>2.052701E-4</v>
      </c>
      <c r="LI392">
        <v>0.1225068</v>
      </c>
      <c r="LJ392">
        <v>1.2485710000000001</v>
      </c>
      <c r="LK392">
        <v>24.72974</v>
      </c>
      <c r="LL392" s="1">
        <v>1.9900650000000001E-4</v>
      </c>
      <c r="LM392">
        <v>0.1189119</v>
      </c>
      <c r="LN392">
        <v>1.246305</v>
      </c>
      <c r="LO392">
        <v>24.447389999999999</v>
      </c>
      <c r="LP392" s="1">
        <v>1.9297060000000001E-4</v>
      </c>
      <c r="LQ392">
        <v>0.1154454</v>
      </c>
      <c r="LR392">
        <v>1.2440290000000001</v>
      </c>
      <c r="LS392">
        <v>24.606249999999999</v>
      </c>
      <c r="LT392" s="1">
        <v>1.8721530000000001E-4</v>
      </c>
      <c r="LU392">
        <v>0.1121438</v>
      </c>
      <c r="LV392">
        <v>1.2417609999999999</v>
      </c>
      <c r="LW392">
        <v>24.945869999999999</v>
      </c>
      <c r="LX392" s="1">
        <v>1.8170010000000001E-4</v>
      </c>
      <c r="LY392">
        <v>0.1089812</v>
      </c>
      <c r="LZ392">
        <v>1.239538</v>
      </c>
      <c r="MA392">
        <v>25.422499999999999</v>
      </c>
      <c r="MB392" s="1">
        <v>1.763441E-4</v>
      </c>
      <c r="MC392">
        <v>0.1059021</v>
      </c>
      <c r="MD392">
        <v>1.2373449999999999</v>
      </c>
      <c r="ME392">
        <v>25.913699999999999</v>
      </c>
      <c r="MF392" s="1">
        <v>1.712018E-4</v>
      </c>
      <c r="MG392">
        <v>0.1029436</v>
      </c>
      <c r="MH392">
        <v>1.235163</v>
      </c>
      <c r="MI392">
        <v>26.130870000000002</v>
      </c>
      <c r="MJ392" s="1">
        <v>1.6621370000000001E-4</v>
      </c>
      <c r="MK392">
        <v>0.10007190000000001</v>
      </c>
      <c r="ML392">
        <v>1.233042</v>
      </c>
      <c r="MM392">
        <v>26.119769999999999</v>
      </c>
      <c r="MN392" s="1">
        <v>1.6139729999999999E-4</v>
      </c>
      <c r="MO392" s="1">
        <v>9.7288429999999995E-2</v>
      </c>
      <c r="MP392">
        <v>1.2309190000000001</v>
      </c>
      <c r="MQ392">
        <v>25.869689999999999</v>
      </c>
      <c r="MR392" s="1">
        <v>1.567649E-4</v>
      </c>
      <c r="MS392" s="1">
        <v>9.460963E-2</v>
      </c>
      <c r="MT392">
        <v>1.22885</v>
      </c>
      <c r="MU392">
        <v>25.46482</v>
      </c>
      <c r="MV392">
        <v>1.5229999999999999E-4</v>
      </c>
      <c r="MW392" s="1">
        <v>9.2025469999999998E-2</v>
      </c>
      <c r="MX392">
        <v>1.2268190000000001</v>
      </c>
      <c r="MY392">
        <v>25.060279999999999</v>
      </c>
      <c r="MZ392" s="1">
        <v>1.4799769999999999E-4</v>
      </c>
      <c r="NA392" s="1">
        <v>8.9531589999999994E-2</v>
      </c>
      <c r="NB392">
        <v>1.224815</v>
      </c>
      <c r="NC392">
        <v>24.862089999999998</v>
      </c>
      <c r="ND392" s="1">
        <v>1.439139E-4</v>
      </c>
      <c r="NE392">
        <v>8.7159E-2</v>
      </c>
      <c r="NF392">
        <v>1.22282</v>
      </c>
      <c r="NG392">
        <v>25.046769999999999</v>
      </c>
      <c r="NH392" s="1">
        <v>1.400098E-4</v>
      </c>
      <c r="NI392" s="1">
        <v>8.4895010000000007E-2</v>
      </c>
      <c r="NJ392">
        <v>1.2208410000000001</v>
      </c>
      <c r="NK392">
        <v>25.21218</v>
      </c>
      <c r="NL392" s="1">
        <v>1.362239E-4</v>
      </c>
      <c r="NM392" s="1">
        <v>8.2698750000000001E-2</v>
      </c>
      <c r="NN392">
        <v>1.218869</v>
      </c>
      <c r="NO392">
        <v>25.192530000000001</v>
      </c>
      <c r="NP392" s="1">
        <v>1.325516E-4</v>
      </c>
      <c r="NQ392" s="1">
        <v>8.0564689999999994E-2</v>
      </c>
      <c r="NR392">
        <v>1.216866</v>
      </c>
      <c r="NS392">
        <v>25.032389999999999</v>
      </c>
      <c r="NT392" s="1">
        <v>1.2904680000000001E-4</v>
      </c>
      <c r="NU392" s="1">
        <v>7.852866E-2</v>
      </c>
      <c r="NV392">
        <v>1.214858</v>
      </c>
      <c r="NW392">
        <v>24.846119999999999</v>
      </c>
      <c r="NX392" s="1">
        <v>1.2568240000000001E-4</v>
      </c>
      <c r="NY392" s="1">
        <v>7.6574459999999997E-2</v>
      </c>
      <c r="NZ392">
        <v>1.212839</v>
      </c>
      <c r="OA392">
        <v>24.630590000000002</v>
      </c>
      <c r="OB392" s="1">
        <v>1.2230969999999999E-4</v>
      </c>
      <c r="OC392" s="1">
        <v>7.4616340000000003E-2</v>
      </c>
      <c r="OD392">
        <v>1.2108030000000001</v>
      </c>
      <c r="OE392">
        <v>24.65607</v>
      </c>
      <c r="OF392" s="1">
        <v>1.189642E-4</v>
      </c>
      <c r="OG392">
        <v>7.26691E-2</v>
      </c>
      <c r="OH392">
        <v>1.208766</v>
      </c>
      <c r="OI392">
        <v>24.899319999999999</v>
      </c>
      <c r="OJ392" s="1">
        <v>1.156857E-4</v>
      </c>
      <c r="OK392" s="1">
        <v>7.0757890000000004E-2</v>
      </c>
    </row>
    <row r="393" spans="1:401" x14ac:dyDescent="0.35">
      <c r="A393">
        <v>402</v>
      </c>
      <c r="B393" t="s">
        <v>4</v>
      </c>
      <c r="C393" t="s">
        <v>364</v>
      </c>
      <c r="D393" t="s">
        <v>396</v>
      </c>
      <c r="E393">
        <v>606.77750000000003</v>
      </c>
      <c r="F393">
        <v>0.79744910000000002</v>
      </c>
      <c r="G393">
        <v>23.588159999999998</v>
      </c>
      <c r="H393">
        <v>0</v>
      </c>
      <c r="I393">
        <v>0</v>
      </c>
      <c r="J393">
        <v>0.79660089999999995</v>
      </c>
      <c r="K393">
        <v>23.260290000000001</v>
      </c>
      <c r="L393">
        <v>0</v>
      </c>
      <c r="M393">
        <v>0</v>
      </c>
      <c r="N393">
        <v>0.79585930000000005</v>
      </c>
      <c r="O393">
        <v>22.960840000000001</v>
      </c>
      <c r="P393">
        <v>0</v>
      </c>
      <c r="Q393">
        <v>0</v>
      </c>
      <c r="R393">
        <v>0.79527939999999997</v>
      </c>
      <c r="S393">
        <v>22.694739999999999</v>
      </c>
      <c r="T393">
        <v>0</v>
      </c>
      <c r="U393">
        <v>0</v>
      </c>
      <c r="V393">
        <v>0.79486040000000002</v>
      </c>
      <c r="W393">
        <v>22.66555</v>
      </c>
      <c r="X393">
        <v>0</v>
      </c>
      <c r="Y393">
        <v>0</v>
      </c>
      <c r="Z393">
        <v>0.79465850000000005</v>
      </c>
      <c r="AA393">
        <v>22.5944</v>
      </c>
      <c r="AB393">
        <v>0</v>
      </c>
      <c r="AC393">
        <v>0</v>
      </c>
      <c r="AD393">
        <v>0.79459959999999996</v>
      </c>
      <c r="AE393">
        <v>22.54318</v>
      </c>
      <c r="AF393">
        <v>0</v>
      </c>
      <c r="AG393">
        <v>0</v>
      </c>
      <c r="AH393">
        <v>0.79463850000000003</v>
      </c>
      <c r="AI393">
        <v>22.48638</v>
      </c>
      <c r="AJ393">
        <v>0</v>
      </c>
      <c r="AK393">
        <v>0</v>
      </c>
      <c r="AL393">
        <v>0.79478479999999996</v>
      </c>
      <c r="AM393">
        <v>22.43844</v>
      </c>
      <c r="AN393">
        <v>0</v>
      </c>
      <c r="AO393">
        <v>0</v>
      </c>
      <c r="AP393">
        <v>0.79501599999999994</v>
      </c>
      <c r="AQ393">
        <v>22.792819999999999</v>
      </c>
      <c r="AR393">
        <v>0</v>
      </c>
      <c r="AS393">
        <v>0</v>
      </c>
      <c r="AT393">
        <v>0.79532939999999996</v>
      </c>
      <c r="AU393">
        <v>23.32077</v>
      </c>
      <c r="AV393">
        <v>0</v>
      </c>
      <c r="AW393">
        <v>0</v>
      </c>
      <c r="AX393">
        <v>0.79566490000000001</v>
      </c>
      <c r="AY393">
        <v>23.786190000000001</v>
      </c>
      <c r="AZ393">
        <v>0</v>
      </c>
      <c r="BA393">
        <v>0</v>
      </c>
      <c r="BB393">
        <v>0.79610570000000003</v>
      </c>
      <c r="BC393">
        <v>24.15964</v>
      </c>
      <c r="BD393">
        <v>0</v>
      </c>
      <c r="BE393">
        <v>0</v>
      </c>
      <c r="BF393">
        <v>0.79657750000000005</v>
      </c>
      <c r="BG393">
        <v>24.172519999999999</v>
      </c>
      <c r="BH393">
        <v>0</v>
      </c>
      <c r="BI393">
        <v>0</v>
      </c>
      <c r="BJ393">
        <v>0.79703380000000001</v>
      </c>
      <c r="BK393">
        <v>23.92698</v>
      </c>
      <c r="BL393">
        <v>0</v>
      </c>
      <c r="BM393">
        <v>0</v>
      </c>
      <c r="BN393">
        <v>0.7975198</v>
      </c>
      <c r="BO393">
        <v>23.546340000000001</v>
      </c>
      <c r="BP393">
        <v>0</v>
      </c>
      <c r="BQ393">
        <v>0</v>
      </c>
      <c r="BR393">
        <v>0.79797099999999999</v>
      </c>
      <c r="BS393">
        <v>23.052710000000001</v>
      </c>
      <c r="BT393">
        <v>0</v>
      </c>
      <c r="BU393">
        <v>0</v>
      </c>
      <c r="BV393">
        <v>0.79844979999999999</v>
      </c>
      <c r="BW393">
        <v>22.88317</v>
      </c>
      <c r="BX393" s="1">
        <v>6.8948509999999999E-31</v>
      </c>
      <c r="BY393" s="1">
        <v>3.9182970000000002E-28</v>
      </c>
      <c r="BZ393">
        <v>0.79878179999999999</v>
      </c>
      <c r="CA393">
        <v>22.950869999999998</v>
      </c>
      <c r="CB393" s="1">
        <v>7.0606930000000007E-24</v>
      </c>
      <c r="CC393" s="1">
        <v>4.9306310000000003E-21</v>
      </c>
      <c r="CD393">
        <v>0.79899480000000001</v>
      </c>
      <c r="CE393">
        <v>23.139810000000001</v>
      </c>
      <c r="CF393" s="1">
        <v>1.9756060000000001E-15</v>
      </c>
      <c r="CG393" s="1">
        <v>1.036764E-12</v>
      </c>
      <c r="CH393">
        <v>0.79903950000000001</v>
      </c>
      <c r="CI393">
        <v>23.424630000000001</v>
      </c>
      <c r="CJ393" s="1">
        <v>6.5009460000000002E-11</v>
      </c>
      <c r="CK393" s="1">
        <v>3.5988849999999997E-8</v>
      </c>
      <c r="CL393">
        <v>0.79893099999999995</v>
      </c>
      <c r="CM393">
        <v>23.47015</v>
      </c>
      <c r="CN393" s="1">
        <v>1.0811099999999999E-7</v>
      </c>
      <c r="CO393" s="1">
        <v>6.2235909999999999E-5</v>
      </c>
      <c r="CP393">
        <v>0.79863799999999996</v>
      </c>
      <c r="CQ393">
        <v>23.23752</v>
      </c>
      <c r="CR393" s="1">
        <v>3.1287E-5</v>
      </c>
      <c r="CS393" s="1">
        <v>1.861223E-2</v>
      </c>
      <c r="CT393">
        <v>0.79820170000000001</v>
      </c>
      <c r="CU393">
        <v>22.923279999999998</v>
      </c>
      <c r="CV393" s="1">
        <v>2.4827130000000001E-3</v>
      </c>
      <c r="CW393">
        <v>1.521471</v>
      </c>
      <c r="CX393">
        <v>0.79764670000000004</v>
      </c>
      <c r="CY393">
        <v>22.5745</v>
      </c>
      <c r="CZ393" s="1">
        <v>7.0238819999999993E-2</v>
      </c>
      <c r="DA393">
        <v>44.253230000000002</v>
      </c>
      <c r="DB393">
        <v>0.79698809999999998</v>
      </c>
      <c r="DC393">
        <v>22.76332</v>
      </c>
      <c r="DD393">
        <v>0.84106409999999998</v>
      </c>
      <c r="DE393">
        <v>544.01859999999999</v>
      </c>
      <c r="DF393">
        <v>0.7962207</v>
      </c>
      <c r="DG393">
        <v>23.173079999999999</v>
      </c>
      <c r="DH393">
        <v>4.8330989999999998</v>
      </c>
      <c r="DI393">
        <v>3206.6089999999999</v>
      </c>
      <c r="DJ393">
        <v>0.795296</v>
      </c>
      <c r="DK393">
        <v>23.695699999999999</v>
      </c>
      <c r="DL393">
        <v>14.70973</v>
      </c>
      <c r="DM393">
        <v>10005.65</v>
      </c>
      <c r="DN393">
        <v>0.7942536</v>
      </c>
      <c r="DO393">
        <v>24.157599999999999</v>
      </c>
      <c r="DP393">
        <v>25.709330000000001</v>
      </c>
      <c r="DQ393">
        <v>17927.39</v>
      </c>
      <c r="DR393">
        <v>0.79300870000000001</v>
      </c>
      <c r="DS393">
        <v>24.125170000000001</v>
      </c>
      <c r="DT393">
        <v>27.557549999999999</v>
      </c>
      <c r="DU393">
        <v>19706.11</v>
      </c>
      <c r="DV393">
        <v>0.79169259999999997</v>
      </c>
      <c r="DW393">
        <v>23.807110000000002</v>
      </c>
      <c r="DX393">
        <v>19.509830000000001</v>
      </c>
      <c r="DY393">
        <v>14342.71</v>
      </c>
      <c r="DZ393">
        <v>0.79028889999999996</v>
      </c>
      <c r="EA393">
        <v>23.332930000000001</v>
      </c>
      <c r="EB393">
        <v>9.3308260000000001</v>
      </c>
      <c r="EC393">
        <v>7092.9340000000002</v>
      </c>
      <c r="ED393">
        <v>0.78866910000000001</v>
      </c>
      <c r="EE393">
        <v>22.875800000000002</v>
      </c>
      <c r="EF393">
        <v>3.142665</v>
      </c>
      <c r="EG393">
        <v>2500.9290000000001</v>
      </c>
      <c r="EH393">
        <v>0.78714470000000003</v>
      </c>
      <c r="EI393">
        <v>22.852209999999999</v>
      </c>
      <c r="EJ393">
        <v>0.80000190000000004</v>
      </c>
      <c r="EK393">
        <v>685.4203</v>
      </c>
      <c r="EL393">
        <v>0.78553019999999996</v>
      </c>
      <c r="EM393">
        <v>23.19004</v>
      </c>
      <c r="EN393">
        <v>0.17371010000000001</v>
      </c>
      <c r="EO393">
        <v>170.11099999999999</v>
      </c>
      <c r="EP393">
        <v>0.78392910000000005</v>
      </c>
      <c r="EQ393">
        <v>23.78623</v>
      </c>
      <c r="ER393" s="1">
        <v>4.1440129999999999E-2</v>
      </c>
      <c r="ES393">
        <v>49.435040000000001</v>
      </c>
      <c r="ET393">
        <v>0.7823386</v>
      </c>
      <c r="EU393">
        <v>24.384540000000001</v>
      </c>
      <c r="EV393" s="1">
        <v>1.547165E-2</v>
      </c>
      <c r="EW393">
        <v>20.760899999999999</v>
      </c>
      <c r="EX393">
        <v>0.78073579999999998</v>
      </c>
      <c r="EY393">
        <v>24.512979999999999</v>
      </c>
      <c r="EZ393" s="1">
        <v>8.8427469999999998E-3</v>
      </c>
      <c r="FA393">
        <v>11.61373</v>
      </c>
      <c r="FB393">
        <v>0.7791053</v>
      </c>
      <c r="FC393">
        <v>24.29833</v>
      </c>
      <c r="FD393" s="1">
        <v>6.0581630000000001E-3</v>
      </c>
      <c r="FE393">
        <v>7.418704</v>
      </c>
      <c r="FF393">
        <v>0.77736479999999997</v>
      </c>
      <c r="FG393">
        <v>23.931170000000002</v>
      </c>
      <c r="FH393" s="1">
        <v>4.4735690000000002E-3</v>
      </c>
      <c r="FI393">
        <v>5.0793160000000004</v>
      </c>
      <c r="FJ393">
        <v>0.775644</v>
      </c>
      <c r="FK393">
        <v>23.45655</v>
      </c>
      <c r="FL393" s="1">
        <v>3.4386569999999999E-3</v>
      </c>
      <c r="FM393">
        <v>3.6397170000000001</v>
      </c>
      <c r="FN393">
        <v>0.77390970000000003</v>
      </c>
      <c r="FO393">
        <v>23.416679999999999</v>
      </c>
      <c r="FP393" s="1">
        <v>2.7266669999999999E-3</v>
      </c>
      <c r="FQ393">
        <v>2.7092480000000001</v>
      </c>
      <c r="FR393">
        <v>0.77224060000000005</v>
      </c>
      <c r="FS393">
        <v>23.5501</v>
      </c>
      <c r="FT393" s="1">
        <v>2.2139400000000002E-3</v>
      </c>
      <c r="FU393">
        <v>2.0817009999999998</v>
      </c>
      <c r="FV393">
        <v>0.7706075</v>
      </c>
      <c r="FW393">
        <v>23.713709999999999</v>
      </c>
      <c r="FX393" s="1">
        <v>1.8362540000000001E-3</v>
      </c>
      <c r="FY393">
        <v>1.6466229999999999</v>
      </c>
      <c r="FZ393">
        <v>0.76906969999999997</v>
      </c>
      <c r="GA393">
        <v>23.891839999999998</v>
      </c>
      <c r="GB393" s="1">
        <v>1.551855E-3</v>
      </c>
      <c r="GC393">
        <v>1.3374079999999999</v>
      </c>
      <c r="GD393">
        <v>0.76761840000000003</v>
      </c>
      <c r="GE393">
        <v>23.797180000000001</v>
      </c>
      <c r="GF393" s="1">
        <v>1.331921E-3</v>
      </c>
      <c r="GG393">
        <v>1.1113649999999999</v>
      </c>
      <c r="GH393">
        <v>0.76641440000000005</v>
      </c>
      <c r="GI393">
        <v>23.75168</v>
      </c>
      <c r="GJ393" s="1">
        <v>1.158271E-3</v>
      </c>
      <c r="GK393">
        <v>0.94167160000000005</v>
      </c>
      <c r="GL393">
        <v>0.76522129999999999</v>
      </c>
      <c r="GM393">
        <v>23.624389999999998</v>
      </c>
      <c r="GN393" s="1">
        <v>1.0191620000000001E-3</v>
      </c>
      <c r="GO393">
        <v>0.81194279999999996</v>
      </c>
      <c r="GP393">
        <v>0.76411110000000004</v>
      </c>
      <c r="GQ393">
        <v>23.424469999999999</v>
      </c>
      <c r="GR393" s="1">
        <v>9.0652289999999997E-4</v>
      </c>
      <c r="GS393">
        <v>0.71113440000000006</v>
      </c>
      <c r="GT393">
        <v>0.76295449999999998</v>
      </c>
      <c r="GU393">
        <v>23.147349999999999</v>
      </c>
      <c r="GV393" s="1">
        <v>8.1465230000000001E-4</v>
      </c>
      <c r="GW393">
        <v>0.63177470000000002</v>
      </c>
      <c r="GX393">
        <v>0.76179220000000003</v>
      </c>
      <c r="GY393">
        <v>23.164929999999998</v>
      </c>
      <c r="GZ393" s="1">
        <v>7.3902929999999998E-4</v>
      </c>
      <c r="HA393">
        <v>0.5683568</v>
      </c>
      <c r="HB393">
        <v>0.76069529999999996</v>
      </c>
      <c r="HC393">
        <v>23.54618</v>
      </c>
      <c r="HD393" s="1">
        <v>6.7604679999999997E-4</v>
      </c>
      <c r="HE393">
        <v>0.51679900000000001</v>
      </c>
      <c r="HF393">
        <v>0.75964240000000005</v>
      </c>
      <c r="HG393">
        <v>24.09365</v>
      </c>
      <c r="HH393" s="1">
        <v>6.2281619999999995E-4</v>
      </c>
      <c r="HI393">
        <v>0.47417550000000003</v>
      </c>
      <c r="HJ393">
        <v>0.7585693</v>
      </c>
      <c r="HK393">
        <v>24.315090000000001</v>
      </c>
      <c r="HL393" s="1">
        <v>5.776507E-4</v>
      </c>
      <c r="HM393">
        <v>0.4386082</v>
      </c>
      <c r="HN393">
        <v>0.75750819999999996</v>
      </c>
      <c r="HO393">
        <v>24.09254</v>
      </c>
      <c r="HP393" s="1">
        <v>5.3895769999999998E-4</v>
      </c>
      <c r="HQ393">
        <v>0.40857159999999998</v>
      </c>
      <c r="HR393">
        <v>0.75644060000000002</v>
      </c>
      <c r="HS393">
        <v>23.78538</v>
      </c>
      <c r="HT393" s="1">
        <v>5.0558709999999998E-4</v>
      </c>
      <c r="HU393">
        <v>0.38296750000000002</v>
      </c>
      <c r="HV393">
        <v>0.75541800000000003</v>
      </c>
      <c r="HW393">
        <v>23.411359999999998</v>
      </c>
      <c r="HX393" s="1">
        <v>4.759885E-4</v>
      </c>
      <c r="HY393">
        <v>0.36047089999999998</v>
      </c>
      <c r="HZ393">
        <v>0.75437750000000003</v>
      </c>
      <c r="IA393">
        <v>23.317509999999999</v>
      </c>
      <c r="IB393" s="1">
        <v>4.5002889999999998E-4</v>
      </c>
      <c r="IC393">
        <v>0.34087709999999999</v>
      </c>
      <c r="ID393">
        <v>0.75325850000000005</v>
      </c>
      <c r="IE393">
        <v>23.359819999999999</v>
      </c>
      <c r="IF393" s="1">
        <v>4.2712799999999998E-4</v>
      </c>
      <c r="IG393">
        <v>0.32372469999999998</v>
      </c>
      <c r="IH393">
        <v>0.75221170000000004</v>
      </c>
      <c r="II393">
        <v>23.51024</v>
      </c>
      <c r="IJ393" s="1">
        <v>4.0643469999999997E-4</v>
      </c>
      <c r="IK393">
        <v>0.30829970000000001</v>
      </c>
      <c r="IL393">
        <v>0.75120100000000001</v>
      </c>
      <c r="IM393">
        <v>23.766200000000001</v>
      </c>
      <c r="IN393" s="1">
        <v>3.8748390000000003E-4</v>
      </c>
      <c r="IO393">
        <v>0.2941976</v>
      </c>
      <c r="IP393">
        <v>0.75025390000000003</v>
      </c>
      <c r="IQ393">
        <v>23.81156</v>
      </c>
      <c r="IR393" s="1">
        <v>3.7023520000000002E-4</v>
      </c>
      <c r="IS393">
        <v>0.28136319999999998</v>
      </c>
      <c r="IT393">
        <v>0.74924519999999994</v>
      </c>
      <c r="IU393">
        <v>23.72504</v>
      </c>
      <c r="IV393" s="1">
        <v>3.5387059999999999E-4</v>
      </c>
      <c r="IW393">
        <v>0.26923360000000002</v>
      </c>
      <c r="IX393">
        <v>0.74829480000000004</v>
      </c>
      <c r="IY393">
        <v>23.617159999999998</v>
      </c>
      <c r="IZ393" s="1">
        <v>3.4018310000000001E-4</v>
      </c>
      <c r="JA393">
        <v>0.25906370000000001</v>
      </c>
      <c r="JB393">
        <v>0.74749580000000004</v>
      </c>
      <c r="JC393">
        <v>23.431010000000001</v>
      </c>
      <c r="JD393" s="1">
        <v>3.2708169999999998E-4</v>
      </c>
      <c r="JE393">
        <v>0.24934609999999999</v>
      </c>
      <c r="JF393">
        <v>0.74675829999999999</v>
      </c>
      <c r="JG393">
        <v>23.572140000000001</v>
      </c>
      <c r="JH393" s="1">
        <v>3.1506889999999998E-4</v>
      </c>
      <c r="JI393">
        <v>0.2403921</v>
      </c>
      <c r="JJ393">
        <v>0.7460734</v>
      </c>
      <c r="JK393">
        <v>23.827919999999999</v>
      </c>
      <c r="JL393" s="1">
        <v>3.0400179999999998E-4</v>
      </c>
      <c r="JM393">
        <v>0.23213549999999999</v>
      </c>
      <c r="JN393">
        <v>0.74532419999999999</v>
      </c>
      <c r="JO393">
        <v>24.168230000000001</v>
      </c>
      <c r="JP393" s="1">
        <v>2.9354359999999999E-4</v>
      </c>
      <c r="JQ393">
        <v>0.22437399999999999</v>
      </c>
      <c r="JR393">
        <v>0.74472130000000003</v>
      </c>
      <c r="JS393">
        <v>24.424859999999999</v>
      </c>
      <c r="JT393" s="1">
        <v>2.8361409999999999E-4</v>
      </c>
      <c r="JU393">
        <v>0.21695710000000001</v>
      </c>
      <c r="JV393">
        <v>0.74421199999999998</v>
      </c>
      <c r="JW393">
        <v>24.491330000000001</v>
      </c>
      <c r="JX393" s="1">
        <v>2.7417130000000002E-4</v>
      </c>
      <c r="JY393">
        <v>0.20988190000000001</v>
      </c>
      <c r="JZ393">
        <v>0.74374059999999997</v>
      </c>
      <c r="KA393">
        <v>24.358969999999999</v>
      </c>
      <c r="KB393" s="1">
        <v>2.6532820000000002E-4</v>
      </c>
      <c r="KC393">
        <v>0.20323379999999999</v>
      </c>
      <c r="KD393">
        <v>0.74323289999999997</v>
      </c>
      <c r="KE393">
        <v>24.123840000000001</v>
      </c>
      <c r="KF393" s="1">
        <v>2.5690970000000001E-4</v>
      </c>
      <c r="KG393">
        <v>0.19692180000000001</v>
      </c>
      <c r="KH393">
        <v>0.74276089999999995</v>
      </c>
      <c r="KI393">
        <v>23.816189999999999</v>
      </c>
      <c r="KJ393" s="1">
        <v>2.4877720000000001E-4</v>
      </c>
      <c r="KK393">
        <v>0.19081719999999999</v>
      </c>
      <c r="KL393">
        <v>0.74229909999999999</v>
      </c>
      <c r="KM393">
        <v>23.87743</v>
      </c>
      <c r="KN393" s="1">
        <v>2.408728E-4</v>
      </c>
      <c r="KO393">
        <v>0.18488650000000001</v>
      </c>
      <c r="KP393">
        <v>0.74180420000000002</v>
      </c>
      <c r="KQ393">
        <v>24.130980000000001</v>
      </c>
      <c r="KR393" s="1">
        <v>2.331705E-4</v>
      </c>
      <c r="KS393">
        <v>0.17909839999999999</v>
      </c>
      <c r="KT393">
        <v>0.74125870000000005</v>
      </c>
      <c r="KU393">
        <v>24.581309999999998</v>
      </c>
      <c r="KV393" s="1">
        <v>2.2583219999999999E-4</v>
      </c>
      <c r="KW393">
        <v>0.1735863</v>
      </c>
      <c r="KX393">
        <v>0.74073169999999999</v>
      </c>
      <c r="KY393">
        <v>25.026589999999999</v>
      </c>
      <c r="KZ393" s="1">
        <v>2.189445E-4</v>
      </c>
      <c r="LA393">
        <v>0.16840910000000001</v>
      </c>
      <c r="LB393">
        <v>0.7401567</v>
      </c>
      <c r="LC393">
        <v>25.132919999999999</v>
      </c>
      <c r="LD393" s="1">
        <v>2.123436E-4</v>
      </c>
      <c r="LE393">
        <v>0.16346459999999999</v>
      </c>
      <c r="LF393">
        <v>0.73955899999999997</v>
      </c>
      <c r="LG393">
        <v>25.010840000000002</v>
      </c>
      <c r="LH393" s="1">
        <v>2.0588599999999999E-4</v>
      </c>
      <c r="LI393">
        <v>0.15862979999999999</v>
      </c>
      <c r="LJ393">
        <v>0.73891430000000002</v>
      </c>
      <c r="LK393">
        <v>24.761749999999999</v>
      </c>
      <c r="LL393" s="1">
        <v>1.9960179999999999E-4</v>
      </c>
      <c r="LM393">
        <v>0.15392690000000001</v>
      </c>
      <c r="LN393">
        <v>0.73826219999999998</v>
      </c>
      <c r="LO393">
        <v>24.50628</v>
      </c>
      <c r="LP393" s="1">
        <v>1.9354299999999999E-4</v>
      </c>
      <c r="LQ393">
        <v>0.14938989999999999</v>
      </c>
      <c r="LR393">
        <v>0.73756120000000003</v>
      </c>
      <c r="LS393">
        <v>24.70711</v>
      </c>
      <c r="LT393" s="1">
        <v>1.8775859999999999E-4</v>
      </c>
      <c r="LU393">
        <v>0.1450632</v>
      </c>
      <c r="LV393">
        <v>0.73684729999999998</v>
      </c>
      <c r="LW393">
        <v>25.049320000000002</v>
      </c>
      <c r="LX393" s="1">
        <v>1.822297E-4</v>
      </c>
      <c r="LY393">
        <v>0.14093059999999999</v>
      </c>
      <c r="LZ393">
        <v>0.73615679999999994</v>
      </c>
      <c r="MA393">
        <v>25.51135</v>
      </c>
      <c r="MB393" s="1">
        <v>1.7685650000000001E-4</v>
      </c>
      <c r="MC393">
        <v>0.13691030000000001</v>
      </c>
      <c r="MD393">
        <v>0.73544529999999997</v>
      </c>
      <c r="ME393">
        <v>25.984490000000001</v>
      </c>
      <c r="MF393" s="1">
        <v>1.716946E-4</v>
      </c>
      <c r="MG393">
        <v>0.1330472</v>
      </c>
      <c r="MH393">
        <v>0.73475829999999998</v>
      </c>
      <c r="MI393">
        <v>26.14995</v>
      </c>
      <c r="MJ393" s="1">
        <v>1.6669340000000001E-4</v>
      </c>
      <c r="MK393">
        <v>0.1293001</v>
      </c>
      <c r="ML393">
        <v>0.73408110000000004</v>
      </c>
      <c r="MM393">
        <v>26.140059999999998</v>
      </c>
      <c r="MN393" s="1">
        <v>1.6186090000000001E-4</v>
      </c>
      <c r="MO393">
        <v>0.12566949999999999</v>
      </c>
      <c r="MP393">
        <v>0.73339790000000005</v>
      </c>
      <c r="MQ393">
        <v>25.905919999999998</v>
      </c>
      <c r="MR393" s="1">
        <v>1.572086E-4</v>
      </c>
      <c r="MS393">
        <v>0.12216870000000001</v>
      </c>
      <c r="MT393">
        <v>0.73272970000000004</v>
      </c>
      <c r="MU393">
        <v>25.515529999999998</v>
      </c>
      <c r="MV393" s="1">
        <v>1.5273040000000001E-4</v>
      </c>
      <c r="MW393">
        <v>0.118801</v>
      </c>
      <c r="MX393">
        <v>0.73206879999999996</v>
      </c>
      <c r="MY393">
        <v>25.131440000000001</v>
      </c>
      <c r="MZ393" s="1">
        <v>1.4841170000000001E-4</v>
      </c>
      <c r="NA393">
        <v>0.11555029999999999</v>
      </c>
      <c r="NB393">
        <v>0.7314157</v>
      </c>
      <c r="NC393">
        <v>24.956969999999998</v>
      </c>
      <c r="ND393" s="1">
        <v>1.4430739999999999E-4</v>
      </c>
      <c r="NE393">
        <v>0.1124535</v>
      </c>
      <c r="NF393">
        <v>0.73076260000000004</v>
      </c>
      <c r="NG393">
        <v>25.133469999999999</v>
      </c>
      <c r="NH393" s="1">
        <v>1.403896E-4</v>
      </c>
      <c r="NI393">
        <v>0.1095029</v>
      </c>
      <c r="NJ393">
        <v>0.73006289999999996</v>
      </c>
      <c r="NK393">
        <v>25.257249999999999</v>
      </c>
      <c r="NL393" s="1">
        <v>1.365917E-4</v>
      </c>
      <c r="NM393">
        <v>0.10664460000000001</v>
      </c>
      <c r="NN393">
        <v>0.72938199999999997</v>
      </c>
      <c r="NO393">
        <v>25.220230000000001</v>
      </c>
      <c r="NP393" s="1">
        <v>1.3290789999999999E-4</v>
      </c>
      <c r="NQ393">
        <v>0.1038671</v>
      </c>
      <c r="NR393">
        <v>0.72868880000000003</v>
      </c>
      <c r="NS393">
        <v>25.062750000000001</v>
      </c>
      <c r="NT393" s="1">
        <v>1.293852E-4</v>
      </c>
      <c r="NU393">
        <v>0.10121330000000001</v>
      </c>
      <c r="NV393">
        <v>0.72797149999999999</v>
      </c>
      <c r="NW393">
        <v>24.873560000000001</v>
      </c>
      <c r="NX393" s="1">
        <v>1.2601410000000001E-4</v>
      </c>
      <c r="NY393" s="1">
        <v>9.8674540000000005E-2</v>
      </c>
      <c r="NZ393">
        <v>0.72723360000000004</v>
      </c>
      <c r="OA393">
        <v>24.67137</v>
      </c>
      <c r="OB393" s="1">
        <v>1.2264169999999999E-4</v>
      </c>
      <c r="OC393" s="1">
        <v>9.6137440000000005E-2</v>
      </c>
      <c r="OD393">
        <v>0.72651719999999997</v>
      </c>
      <c r="OE393">
        <v>24.74502</v>
      </c>
      <c r="OF393" s="1">
        <v>1.192926E-4</v>
      </c>
      <c r="OG393" s="1">
        <v>9.3616210000000005E-2</v>
      </c>
      <c r="OH393">
        <v>0.72575339999999999</v>
      </c>
      <c r="OI393">
        <v>24.995370000000001</v>
      </c>
      <c r="OJ393" s="1">
        <v>1.160079E-4</v>
      </c>
      <c r="OK393" s="1">
        <v>9.1137179999999998E-2</v>
      </c>
    </row>
    <row r="394" spans="1:401" x14ac:dyDescent="0.35">
      <c r="A394">
        <v>403</v>
      </c>
      <c r="B394" t="s">
        <v>4</v>
      </c>
      <c r="C394" t="s">
        <v>364</v>
      </c>
      <c r="D394" t="s">
        <v>397</v>
      </c>
      <c r="E394">
        <v>701.90560000000005</v>
      </c>
      <c r="F394">
        <v>0.69748619999999995</v>
      </c>
      <c r="G394">
        <v>23.685770000000002</v>
      </c>
      <c r="H394">
        <v>0</v>
      </c>
      <c r="I394">
        <v>0</v>
      </c>
      <c r="J394">
        <v>0.69654539999999998</v>
      </c>
      <c r="K394">
        <v>23.375720000000001</v>
      </c>
      <c r="L394">
        <v>0</v>
      </c>
      <c r="M394">
        <v>0</v>
      </c>
      <c r="N394">
        <v>0.69573209999999996</v>
      </c>
      <c r="O394">
        <v>23.061360000000001</v>
      </c>
      <c r="P394">
        <v>0</v>
      </c>
      <c r="Q394">
        <v>0</v>
      </c>
      <c r="R394">
        <v>0.69508029999999998</v>
      </c>
      <c r="S394">
        <v>22.77187</v>
      </c>
      <c r="T394">
        <v>0</v>
      </c>
      <c r="U394">
        <v>0</v>
      </c>
      <c r="V394">
        <v>0.69454179999999999</v>
      </c>
      <c r="W394">
        <v>22.726279999999999</v>
      </c>
      <c r="X394">
        <v>0</v>
      </c>
      <c r="Y394">
        <v>0</v>
      </c>
      <c r="Z394">
        <v>0.69420280000000001</v>
      </c>
      <c r="AA394">
        <v>22.640460000000001</v>
      </c>
      <c r="AB394">
        <v>0</v>
      </c>
      <c r="AC394">
        <v>0</v>
      </c>
      <c r="AD394">
        <v>0.69405380000000005</v>
      </c>
      <c r="AE394">
        <v>22.573789999999999</v>
      </c>
      <c r="AF394">
        <v>0</v>
      </c>
      <c r="AG394">
        <v>0</v>
      </c>
      <c r="AH394">
        <v>0.69398059999999995</v>
      </c>
      <c r="AI394">
        <v>22.526299999999999</v>
      </c>
      <c r="AJ394">
        <v>0</v>
      </c>
      <c r="AK394">
        <v>0</v>
      </c>
      <c r="AL394">
        <v>0.69398459999999995</v>
      </c>
      <c r="AM394">
        <v>22.500920000000001</v>
      </c>
      <c r="AN394">
        <v>0</v>
      </c>
      <c r="AO394">
        <v>0</v>
      </c>
      <c r="AP394">
        <v>0.69408910000000001</v>
      </c>
      <c r="AQ394">
        <v>22.886009999999999</v>
      </c>
      <c r="AR394">
        <v>0</v>
      </c>
      <c r="AS394">
        <v>0</v>
      </c>
      <c r="AT394">
        <v>0.69425840000000005</v>
      </c>
      <c r="AU394">
        <v>23.4285</v>
      </c>
      <c r="AV394">
        <v>0</v>
      </c>
      <c r="AW394">
        <v>0</v>
      </c>
      <c r="AX394">
        <v>0.69447550000000002</v>
      </c>
      <c r="AY394">
        <v>23.869890000000002</v>
      </c>
      <c r="AZ394">
        <v>0</v>
      </c>
      <c r="BA394">
        <v>0</v>
      </c>
      <c r="BB394">
        <v>0.69479069999999998</v>
      </c>
      <c r="BC394">
        <v>24.216709999999999</v>
      </c>
      <c r="BD394">
        <v>0</v>
      </c>
      <c r="BE394">
        <v>0</v>
      </c>
      <c r="BF394">
        <v>0.69513939999999996</v>
      </c>
      <c r="BG394">
        <v>24.21482</v>
      </c>
      <c r="BH394">
        <v>0</v>
      </c>
      <c r="BI394">
        <v>0</v>
      </c>
      <c r="BJ394">
        <v>0.69551799999999997</v>
      </c>
      <c r="BK394">
        <v>23.972359999999998</v>
      </c>
      <c r="BL394">
        <v>0</v>
      </c>
      <c r="BM394">
        <v>0</v>
      </c>
      <c r="BN394">
        <v>0.69587370000000004</v>
      </c>
      <c r="BO394">
        <v>23.625509999999998</v>
      </c>
      <c r="BP394">
        <v>0</v>
      </c>
      <c r="BQ394">
        <v>0</v>
      </c>
      <c r="BR394">
        <v>0.69624929999999996</v>
      </c>
      <c r="BS394">
        <v>23.167670000000001</v>
      </c>
      <c r="BT394">
        <v>0</v>
      </c>
      <c r="BU394">
        <v>0</v>
      </c>
      <c r="BV394">
        <v>0.69662080000000004</v>
      </c>
      <c r="BW394">
        <v>23.03424</v>
      </c>
      <c r="BX394" s="1">
        <v>6.8825590000000004E-32</v>
      </c>
      <c r="BY394" s="1">
        <v>8.5117730000000001E-29</v>
      </c>
      <c r="BZ394">
        <v>0.69687160000000004</v>
      </c>
      <c r="CA394">
        <v>23.120699999999999</v>
      </c>
      <c r="CB394" s="1">
        <v>1.1378609999999999E-24</v>
      </c>
      <c r="CC394" s="1">
        <v>1.403602E-21</v>
      </c>
      <c r="CD394">
        <v>0.69703850000000001</v>
      </c>
      <c r="CE394">
        <v>23.265999999999998</v>
      </c>
      <c r="CF394" s="1">
        <v>7.398203E-16</v>
      </c>
      <c r="CG394" s="1">
        <v>5.0049169999999999E-13</v>
      </c>
      <c r="CH394">
        <v>0.69706029999999997</v>
      </c>
      <c r="CI394">
        <v>23.535879999999999</v>
      </c>
      <c r="CJ394" s="1">
        <v>3.4063770000000002E-11</v>
      </c>
      <c r="CK394" s="1">
        <v>2.7582269999999998E-8</v>
      </c>
      <c r="CL394">
        <v>0.69689069999999997</v>
      </c>
      <c r="CM394">
        <v>23.539809999999999</v>
      </c>
      <c r="CN394" s="1">
        <v>6.5171780000000005E-8</v>
      </c>
      <c r="CO394" s="1">
        <v>5.5373539999999997E-5</v>
      </c>
      <c r="CP394">
        <v>0.6966116</v>
      </c>
      <c r="CQ394">
        <v>23.289449999999999</v>
      </c>
      <c r="CR394" s="1">
        <v>2.080198E-5</v>
      </c>
      <c r="CS394" s="1">
        <v>1.843508E-2</v>
      </c>
      <c r="CT394">
        <v>0.69619730000000002</v>
      </c>
      <c r="CU394">
        <v>23.001080000000002</v>
      </c>
      <c r="CV394" s="1">
        <v>1.784622E-3</v>
      </c>
      <c r="CW394">
        <v>1.6492070000000001</v>
      </c>
      <c r="CX394">
        <v>0.69565560000000004</v>
      </c>
      <c r="CY394">
        <v>22.688120000000001</v>
      </c>
      <c r="CZ394">
        <v>5.3959899999999998E-2</v>
      </c>
      <c r="DA394">
        <v>51.981110000000001</v>
      </c>
      <c r="DB394">
        <v>0.69504359999999998</v>
      </c>
      <c r="DC394">
        <v>22.922799999999999</v>
      </c>
      <c r="DD394">
        <v>0.6854673</v>
      </c>
      <c r="DE394">
        <v>688.45519999999999</v>
      </c>
      <c r="DF394">
        <v>0.69429640000000004</v>
      </c>
      <c r="DG394">
        <v>23.345939999999999</v>
      </c>
      <c r="DH394">
        <v>4.1579220000000001</v>
      </c>
      <c r="DI394">
        <v>4358.9279999999999</v>
      </c>
      <c r="DJ394">
        <v>0.69342979999999999</v>
      </c>
      <c r="DK394">
        <v>23.841930000000001</v>
      </c>
      <c r="DL394">
        <v>13.31629</v>
      </c>
      <c r="DM394">
        <v>14601.54</v>
      </c>
      <c r="DN394">
        <v>0.69243310000000002</v>
      </c>
      <c r="DO394">
        <v>24.282679999999999</v>
      </c>
      <c r="DP394">
        <v>24.449860000000001</v>
      </c>
      <c r="DQ394">
        <v>28138.1</v>
      </c>
      <c r="DR394">
        <v>0.69126129999999997</v>
      </c>
      <c r="DS394">
        <v>24.194700000000001</v>
      </c>
      <c r="DT394">
        <v>27.569050000000001</v>
      </c>
      <c r="DU394">
        <v>33497.43</v>
      </c>
      <c r="DV394">
        <v>0.69001109999999999</v>
      </c>
      <c r="DW394">
        <v>23.870039999999999</v>
      </c>
      <c r="DX394">
        <v>20.552399999999999</v>
      </c>
      <c r="DY394">
        <v>26620.82</v>
      </c>
      <c r="DZ394">
        <v>0.68867060000000002</v>
      </c>
      <c r="EA394">
        <v>23.43244</v>
      </c>
      <c r="EB394">
        <v>10.48929</v>
      </c>
      <c r="EC394">
        <v>14766.62</v>
      </c>
      <c r="ED394">
        <v>0.68717519999999999</v>
      </c>
      <c r="EE394">
        <v>22.998329999999999</v>
      </c>
      <c r="EF394">
        <v>3.8649499999999999</v>
      </c>
      <c r="EG394">
        <v>6130.0619999999999</v>
      </c>
      <c r="EH394">
        <v>0.6856911</v>
      </c>
      <c r="EI394">
        <v>23.021730000000002</v>
      </c>
      <c r="EJ394">
        <v>1.1366609999999999</v>
      </c>
      <c r="EK394">
        <v>2142.2840000000001</v>
      </c>
      <c r="EL394">
        <v>0.68417850000000002</v>
      </c>
      <c r="EM394">
        <v>23.375900000000001</v>
      </c>
      <c r="EN394">
        <v>0.31604690000000002</v>
      </c>
      <c r="EO394">
        <v>743.72720000000004</v>
      </c>
      <c r="EP394">
        <v>0.68263589999999996</v>
      </c>
      <c r="EQ394">
        <v>23.935179999999999</v>
      </c>
      <c r="ER394">
        <v>0.1047657</v>
      </c>
      <c r="ES394">
        <v>299.07459999999998</v>
      </c>
      <c r="ET394">
        <v>0.68112890000000004</v>
      </c>
      <c r="EU394">
        <v>24.487780000000001</v>
      </c>
      <c r="EV394" s="1">
        <v>4.6842740000000001E-2</v>
      </c>
      <c r="EW394">
        <v>144.8502</v>
      </c>
      <c r="EX394">
        <v>0.67958209999999997</v>
      </c>
      <c r="EY394">
        <v>24.555820000000001</v>
      </c>
      <c r="EZ394">
        <v>2.5925199999999999E-2</v>
      </c>
      <c r="FA394">
        <v>79.924030000000002</v>
      </c>
      <c r="FB394">
        <v>0.67802700000000005</v>
      </c>
      <c r="FC394">
        <v>24.334160000000001</v>
      </c>
      <c r="FD394" s="1">
        <v>1.5946189999999999E-2</v>
      </c>
      <c r="FE394">
        <v>47.527279999999998</v>
      </c>
      <c r="FF394">
        <v>0.67649630000000005</v>
      </c>
      <c r="FG394">
        <v>24.00339</v>
      </c>
      <c r="FH394" s="1">
        <v>1.042618E-2</v>
      </c>
      <c r="FI394">
        <v>29.653469999999999</v>
      </c>
      <c r="FJ394">
        <v>0.67503040000000003</v>
      </c>
      <c r="FK394">
        <v>23.566929999999999</v>
      </c>
      <c r="FL394" s="1">
        <v>7.1179579999999998E-3</v>
      </c>
      <c r="FM394">
        <v>19.168970000000002</v>
      </c>
      <c r="FN394">
        <v>0.6735546</v>
      </c>
      <c r="FO394">
        <v>23.59928</v>
      </c>
      <c r="FP394" s="1">
        <v>5.0441469999999997E-3</v>
      </c>
      <c r="FQ394">
        <v>12.77153</v>
      </c>
      <c r="FR394">
        <v>0.67212050000000001</v>
      </c>
      <c r="FS394">
        <v>23.742229999999999</v>
      </c>
      <c r="FT394" s="1">
        <v>3.694438E-3</v>
      </c>
      <c r="FU394">
        <v>8.7452950000000005</v>
      </c>
      <c r="FV394">
        <v>0.67077279999999995</v>
      </c>
      <c r="FW394">
        <v>23.852640000000001</v>
      </c>
      <c r="FX394" s="1">
        <v>2.7919479999999998E-3</v>
      </c>
      <c r="FY394">
        <v>6.1524260000000002</v>
      </c>
      <c r="FZ394">
        <v>0.66945909999999997</v>
      </c>
      <c r="GA394">
        <v>23.980509999999999</v>
      </c>
      <c r="GB394" s="1">
        <v>2.174301E-3</v>
      </c>
      <c r="GC394">
        <v>4.451314</v>
      </c>
      <c r="GD394">
        <v>0.66822199999999998</v>
      </c>
      <c r="GE394">
        <v>23.855370000000001</v>
      </c>
      <c r="GF394" s="1">
        <v>1.740653E-3</v>
      </c>
      <c r="GG394">
        <v>3.3136320000000001</v>
      </c>
      <c r="GH394">
        <v>0.66720990000000002</v>
      </c>
      <c r="GI394">
        <v>23.808070000000001</v>
      </c>
      <c r="GJ394" s="1">
        <v>1.428529E-3</v>
      </c>
      <c r="GK394">
        <v>2.5381939999999998</v>
      </c>
      <c r="GL394">
        <v>0.66623030000000005</v>
      </c>
      <c r="GM394">
        <v>23.70317</v>
      </c>
      <c r="GN394" s="1">
        <v>1.1991739999999999E-3</v>
      </c>
      <c r="GO394">
        <v>2.000988</v>
      </c>
      <c r="GP394">
        <v>0.66519470000000003</v>
      </c>
      <c r="GQ394">
        <v>23.522410000000001</v>
      </c>
      <c r="GR394" s="1">
        <v>1.0273369999999999E-3</v>
      </c>
      <c r="GS394">
        <v>1.622533</v>
      </c>
      <c r="GT394">
        <v>0.66410550000000002</v>
      </c>
      <c r="GU394">
        <v>23.256399999999999</v>
      </c>
      <c r="GV394" s="1">
        <v>8.9647499999999998E-4</v>
      </c>
      <c r="GW394">
        <v>1.3515509999999999</v>
      </c>
      <c r="GX394">
        <v>0.66304660000000004</v>
      </c>
      <c r="GY394">
        <v>23.317550000000001</v>
      </c>
      <c r="GZ394" s="1">
        <v>7.9500939999999998E-4</v>
      </c>
      <c r="HA394">
        <v>1.1537850000000001</v>
      </c>
      <c r="HB394">
        <v>0.6620471</v>
      </c>
      <c r="HC394">
        <v>23.70823</v>
      </c>
      <c r="HD394" s="1">
        <v>7.1483060000000005E-4</v>
      </c>
      <c r="HE394">
        <v>1.006713</v>
      </c>
      <c r="HF394">
        <v>0.66100490000000001</v>
      </c>
      <c r="HG394">
        <v>24.224879999999999</v>
      </c>
      <c r="HH394" s="1">
        <v>6.5009240000000004E-4</v>
      </c>
      <c r="HI394">
        <v>0.89463269999999995</v>
      </c>
      <c r="HJ394">
        <v>0.66001940000000003</v>
      </c>
      <c r="HK394">
        <v>24.370650000000001</v>
      </c>
      <c r="HL394" s="1">
        <v>5.9713560000000004E-4</v>
      </c>
      <c r="HM394">
        <v>0.80747369999999996</v>
      </c>
      <c r="HN394">
        <v>0.65901810000000005</v>
      </c>
      <c r="HO394">
        <v>24.132919999999999</v>
      </c>
      <c r="HP394" s="1">
        <v>5.5315020000000004E-4</v>
      </c>
      <c r="HQ394">
        <v>0.73830839999999998</v>
      </c>
      <c r="HR394">
        <v>0.6580473</v>
      </c>
      <c r="HS394">
        <v>23.844390000000001</v>
      </c>
      <c r="HT394" s="1">
        <v>5.1614619999999995E-4</v>
      </c>
      <c r="HU394">
        <v>0.68236490000000005</v>
      </c>
      <c r="HV394">
        <v>0.6570838</v>
      </c>
      <c r="HW394">
        <v>23.488050000000001</v>
      </c>
      <c r="HX394" s="1">
        <v>4.8406600000000001E-4</v>
      </c>
      <c r="HY394">
        <v>0.63565280000000002</v>
      </c>
      <c r="HZ394">
        <v>0.65610579999999996</v>
      </c>
      <c r="IA394">
        <v>23.473659999999999</v>
      </c>
      <c r="IB394" s="1">
        <v>4.5633670000000002E-4</v>
      </c>
      <c r="IC394">
        <v>0.59633590000000003</v>
      </c>
      <c r="ID394">
        <v>0.65505270000000004</v>
      </c>
      <c r="IE394">
        <v>23.557590000000001</v>
      </c>
      <c r="IF394" s="1">
        <v>4.321514E-4</v>
      </c>
      <c r="IG394">
        <v>0.56282730000000003</v>
      </c>
      <c r="IH394">
        <v>0.65403469999999997</v>
      </c>
      <c r="II394">
        <v>23.68187</v>
      </c>
      <c r="IJ394" s="1">
        <v>4.1059050000000002E-4</v>
      </c>
      <c r="IK394">
        <v>0.53358139999999998</v>
      </c>
      <c r="IL394">
        <v>0.653111</v>
      </c>
      <c r="IM394">
        <v>23.901959999999999</v>
      </c>
      <c r="IN394" s="1">
        <v>3.910028E-4</v>
      </c>
      <c r="IO394">
        <v>0.5073858</v>
      </c>
      <c r="IP394">
        <v>0.65224070000000001</v>
      </c>
      <c r="IQ394">
        <v>23.864450000000001</v>
      </c>
      <c r="IR394" s="1">
        <v>3.7328369999999999E-4</v>
      </c>
      <c r="IS394">
        <v>0.48389660000000001</v>
      </c>
      <c r="IT394">
        <v>0.65128070000000005</v>
      </c>
      <c r="IU394">
        <v>23.767530000000001</v>
      </c>
      <c r="IV394" s="1">
        <v>3.5655760000000001E-4</v>
      </c>
      <c r="IW394">
        <v>0.46204990000000001</v>
      </c>
      <c r="IX394">
        <v>0.65038899999999999</v>
      </c>
      <c r="IY394">
        <v>23.67231</v>
      </c>
      <c r="IZ394" s="1">
        <v>3.424608E-4</v>
      </c>
      <c r="JA394">
        <v>0.44344460000000002</v>
      </c>
      <c r="JB394">
        <v>0.64960870000000004</v>
      </c>
      <c r="JC394">
        <v>23.532350000000001</v>
      </c>
      <c r="JD394" s="1">
        <v>3.291624E-4</v>
      </c>
      <c r="JE394">
        <v>0.42615890000000001</v>
      </c>
      <c r="JF394">
        <v>0.64889949999999996</v>
      </c>
      <c r="JG394">
        <v>23.757680000000001</v>
      </c>
      <c r="JH394" s="1">
        <v>3.1694200000000002E-4</v>
      </c>
      <c r="JI394">
        <v>0.41021249999999998</v>
      </c>
      <c r="JJ394">
        <v>0.64826479999999997</v>
      </c>
      <c r="JK394">
        <v>24.033760000000001</v>
      </c>
      <c r="JL394" s="1">
        <v>3.057108E-4</v>
      </c>
      <c r="JM394">
        <v>0.39558260000000001</v>
      </c>
      <c r="JN394">
        <v>0.64754619999999996</v>
      </c>
      <c r="JO394">
        <v>24.338470000000001</v>
      </c>
      <c r="JP394" s="1">
        <v>2.9513329999999999E-4</v>
      </c>
      <c r="JQ394">
        <v>0.38193310000000003</v>
      </c>
      <c r="JR394">
        <v>0.64696279999999995</v>
      </c>
      <c r="JS394">
        <v>24.539010000000001</v>
      </c>
      <c r="JT394" s="1">
        <v>2.8511960000000001E-4</v>
      </c>
      <c r="JU394">
        <v>0.36897150000000001</v>
      </c>
      <c r="JV394">
        <v>0.64646079999999995</v>
      </c>
      <c r="JW394">
        <v>24.549630000000001</v>
      </c>
      <c r="JX394" s="1">
        <v>2.7559189999999998E-4</v>
      </c>
      <c r="JY394">
        <v>0.35662769999999999</v>
      </c>
      <c r="JZ394">
        <v>0.64599530000000005</v>
      </c>
      <c r="KA394">
        <v>24.403390000000002</v>
      </c>
      <c r="KB394" s="1">
        <v>2.6666320000000001E-4</v>
      </c>
      <c r="KC394">
        <v>0.34503709999999999</v>
      </c>
      <c r="KD394">
        <v>0.64550890000000005</v>
      </c>
      <c r="KE394">
        <v>24.19322</v>
      </c>
      <c r="KF394" s="1">
        <v>2.5817929999999998E-4</v>
      </c>
      <c r="KG394">
        <v>0.33406530000000001</v>
      </c>
      <c r="KH394">
        <v>0.6450709</v>
      </c>
      <c r="KI394">
        <v>23.925529999999998</v>
      </c>
      <c r="KJ394" s="1">
        <v>2.5000480000000002E-4</v>
      </c>
      <c r="KK394">
        <v>0.32351960000000002</v>
      </c>
      <c r="KL394">
        <v>0.64459829999999996</v>
      </c>
      <c r="KM394">
        <v>24.073689999999999</v>
      </c>
      <c r="KN394" s="1">
        <v>2.4206539999999999E-4</v>
      </c>
      <c r="KO394">
        <v>0.3133165</v>
      </c>
      <c r="KP394">
        <v>0.64412369999999997</v>
      </c>
      <c r="KQ394">
        <v>24.349340000000002</v>
      </c>
      <c r="KR394" s="1">
        <v>2.343286E-4</v>
      </c>
      <c r="KS394">
        <v>0.3033612</v>
      </c>
      <c r="KT394">
        <v>0.64363789999999999</v>
      </c>
      <c r="KU394">
        <v>24.777819999999998</v>
      </c>
      <c r="KV394" s="1">
        <v>2.2693339999999999E-4</v>
      </c>
      <c r="KW394">
        <v>0.29385260000000002</v>
      </c>
      <c r="KX394">
        <v>0.64312029999999998</v>
      </c>
      <c r="KY394">
        <v>25.18965</v>
      </c>
      <c r="KZ394" s="1">
        <v>2.199832E-4</v>
      </c>
      <c r="LA394">
        <v>0.28490569999999998</v>
      </c>
      <c r="LB394">
        <v>0.64257280000000006</v>
      </c>
      <c r="LC394">
        <v>25.207809999999998</v>
      </c>
      <c r="LD394" s="1">
        <v>2.133472E-4</v>
      </c>
      <c r="LE394">
        <v>0.27639209999999997</v>
      </c>
      <c r="LF394">
        <v>0.64199980000000001</v>
      </c>
      <c r="LG394">
        <v>25.05667</v>
      </c>
      <c r="LH394" s="1">
        <v>2.0686160000000001E-4</v>
      </c>
      <c r="LI394">
        <v>0.2681134</v>
      </c>
      <c r="LJ394">
        <v>0.64139550000000001</v>
      </c>
      <c r="LK394">
        <v>24.830369999999998</v>
      </c>
      <c r="LL394" s="1">
        <v>2.005458E-4</v>
      </c>
      <c r="LM394">
        <v>0.26006390000000001</v>
      </c>
      <c r="LN394">
        <v>0.64077810000000002</v>
      </c>
      <c r="LO394">
        <v>24.62416</v>
      </c>
      <c r="LP394" s="1">
        <v>1.9445540000000001E-4</v>
      </c>
      <c r="LQ394">
        <v>0.25229259999999998</v>
      </c>
      <c r="LR394">
        <v>0.6401249</v>
      </c>
      <c r="LS394">
        <v>24.930050000000001</v>
      </c>
      <c r="LT394" s="1">
        <v>1.8862760000000001E-4</v>
      </c>
      <c r="LU394">
        <v>0.24486479999999999</v>
      </c>
      <c r="LV394">
        <v>0.63945790000000002</v>
      </c>
      <c r="LW394">
        <v>25.305340000000001</v>
      </c>
      <c r="LX394" s="1">
        <v>1.8306919999999999E-4</v>
      </c>
      <c r="LY394">
        <v>0.23779239999999999</v>
      </c>
      <c r="LZ394">
        <v>0.63879470000000005</v>
      </c>
      <c r="MA394">
        <v>25.746770000000001</v>
      </c>
      <c r="MB394" s="1">
        <v>1.7767010000000001E-4</v>
      </c>
      <c r="MC394">
        <v>0.2309243</v>
      </c>
      <c r="MD394">
        <v>0.6381019</v>
      </c>
      <c r="ME394">
        <v>26.18571</v>
      </c>
      <c r="MF394" s="1">
        <v>1.724777E-4</v>
      </c>
      <c r="MG394">
        <v>0.22432240000000001</v>
      </c>
      <c r="MH394">
        <v>0.63746080000000005</v>
      </c>
      <c r="MI394">
        <v>26.241330000000001</v>
      </c>
      <c r="MJ394" s="1">
        <v>1.674542E-4</v>
      </c>
      <c r="MK394">
        <v>0.2179352</v>
      </c>
      <c r="ML394">
        <v>0.63681049999999995</v>
      </c>
      <c r="MM394">
        <v>26.20167</v>
      </c>
      <c r="MN394" s="1">
        <v>1.6259710000000001E-4</v>
      </c>
      <c r="MO394">
        <v>0.21174290000000001</v>
      </c>
      <c r="MP394">
        <v>0.63621050000000001</v>
      </c>
      <c r="MQ394">
        <v>25.98358</v>
      </c>
      <c r="MR394" s="1">
        <v>1.579192E-4</v>
      </c>
      <c r="MS394">
        <v>0.20577110000000001</v>
      </c>
      <c r="MT394">
        <v>0.63556100000000004</v>
      </c>
      <c r="MU394">
        <v>25.619199999999999</v>
      </c>
      <c r="MV394" s="1">
        <v>1.5341509999999999E-4</v>
      </c>
      <c r="MW394">
        <v>0.2000285</v>
      </c>
      <c r="MX394">
        <v>0.63493049999999995</v>
      </c>
      <c r="MY394">
        <v>25.28192</v>
      </c>
      <c r="MZ394" s="1">
        <v>1.4907230000000001E-4</v>
      </c>
      <c r="NA394">
        <v>0.1944929</v>
      </c>
      <c r="NB394">
        <v>0.63430039999999999</v>
      </c>
      <c r="NC394">
        <v>25.170390000000001</v>
      </c>
      <c r="ND394" s="1">
        <v>1.449361E-4</v>
      </c>
      <c r="NE394">
        <v>0.18920219999999999</v>
      </c>
      <c r="NF394">
        <v>0.63368170000000001</v>
      </c>
      <c r="NG394">
        <v>25.36111</v>
      </c>
      <c r="NH394" s="1">
        <v>1.4099539999999999E-4</v>
      </c>
      <c r="NI394">
        <v>0.184172</v>
      </c>
      <c r="NJ394">
        <v>0.63303189999999998</v>
      </c>
      <c r="NK394">
        <v>25.404309999999999</v>
      </c>
      <c r="NL394" s="1">
        <v>1.371775E-4</v>
      </c>
      <c r="NM394">
        <v>0.1793091</v>
      </c>
      <c r="NN394">
        <v>0.63240680000000005</v>
      </c>
      <c r="NO394">
        <v>25.30592</v>
      </c>
      <c r="NP394" s="1">
        <v>1.334765E-4</v>
      </c>
      <c r="NQ394">
        <v>0.1745921</v>
      </c>
      <c r="NR394">
        <v>0.63173190000000001</v>
      </c>
      <c r="NS394">
        <v>25.140879999999999</v>
      </c>
      <c r="NT394" s="1">
        <v>1.2992639999999999E-4</v>
      </c>
      <c r="NU394">
        <v>0.17006679999999999</v>
      </c>
      <c r="NV394">
        <v>0.63103889999999996</v>
      </c>
      <c r="NW394">
        <v>24.942550000000001</v>
      </c>
      <c r="NX394" s="1">
        <v>1.2653750000000001E-4</v>
      </c>
      <c r="NY394">
        <v>0.16575480000000001</v>
      </c>
      <c r="NZ394">
        <v>0.630382</v>
      </c>
      <c r="OA394">
        <v>24.756029999999999</v>
      </c>
      <c r="OB394" s="1">
        <v>1.2316559999999999E-4</v>
      </c>
      <c r="OC394">
        <v>0.16147900000000001</v>
      </c>
      <c r="OD394">
        <v>0.62965850000000001</v>
      </c>
      <c r="OE394">
        <v>24.930710000000001</v>
      </c>
      <c r="OF394" s="1">
        <v>1.198087E-4</v>
      </c>
      <c r="OG394">
        <v>0.15723000000000001</v>
      </c>
      <c r="OH394">
        <v>0.62897530000000001</v>
      </c>
      <c r="OI394">
        <v>25.225110000000001</v>
      </c>
      <c r="OJ394" s="1">
        <v>1.165172E-4</v>
      </c>
      <c r="OK394">
        <v>0.15304590000000001</v>
      </c>
    </row>
    <row r="395" spans="1:401" x14ac:dyDescent="0.35">
      <c r="A395">
        <v>404</v>
      </c>
      <c r="B395" t="s">
        <v>4</v>
      </c>
      <c r="C395" t="s">
        <v>364</v>
      </c>
      <c r="D395" t="s">
        <v>398</v>
      </c>
      <c r="E395">
        <v>847.13070000000005</v>
      </c>
      <c r="F395">
        <v>0.37056129999999998</v>
      </c>
      <c r="G395">
        <v>23.883569999999999</v>
      </c>
      <c r="H395">
        <v>0</v>
      </c>
      <c r="I395">
        <v>0</v>
      </c>
      <c r="J395">
        <v>0.37078879999999997</v>
      </c>
      <c r="K395">
        <v>23.608329999999999</v>
      </c>
      <c r="L395">
        <v>0</v>
      </c>
      <c r="M395">
        <v>0</v>
      </c>
      <c r="N395">
        <v>0.37104569999999998</v>
      </c>
      <c r="O395">
        <v>23.283249999999999</v>
      </c>
      <c r="P395">
        <v>0</v>
      </c>
      <c r="Q395">
        <v>0</v>
      </c>
      <c r="R395">
        <v>0.37138389999999999</v>
      </c>
      <c r="S395">
        <v>22.95805</v>
      </c>
      <c r="T395">
        <v>0</v>
      </c>
      <c r="U395">
        <v>0</v>
      </c>
      <c r="V395">
        <v>0.37176480000000001</v>
      </c>
      <c r="W395">
        <v>22.886299999999999</v>
      </c>
      <c r="X395">
        <v>0</v>
      </c>
      <c r="Y395">
        <v>0</v>
      </c>
      <c r="Z395">
        <v>0.37223990000000001</v>
      </c>
      <c r="AA395">
        <v>22.76585</v>
      </c>
      <c r="AB395">
        <v>0</v>
      </c>
      <c r="AC395">
        <v>0</v>
      </c>
      <c r="AD395">
        <v>0.37276860000000001</v>
      </c>
      <c r="AE395">
        <v>22.65906</v>
      </c>
      <c r="AF395">
        <v>0</v>
      </c>
      <c r="AG395">
        <v>0</v>
      </c>
      <c r="AH395">
        <v>0.37332779999999999</v>
      </c>
      <c r="AI395">
        <v>22.616209999999999</v>
      </c>
      <c r="AJ395">
        <v>0</v>
      </c>
      <c r="AK395">
        <v>0</v>
      </c>
      <c r="AL395">
        <v>0.3738822</v>
      </c>
      <c r="AM395">
        <v>22.607790000000001</v>
      </c>
      <c r="AN395">
        <v>0</v>
      </c>
      <c r="AO395">
        <v>0</v>
      </c>
      <c r="AP395">
        <v>0.3744729</v>
      </c>
      <c r="AQ395">
        <v>23.035350000000001</v>
      </c>
      <c r="AR395">
        <v>0</v>
      </c>
      <c r="AS395">
        <v>0</v>
      </c>
      <c r="AT395">
        <v>0.3750443</v>
      </c>
      <c r="AU395">
        <v>23.620889999999999</v>
      </c>
      <c r="AV395">
        <v>0</v>
      </c>
      <c r="AW395">
        <v>0</v>
      </c>
      <c r="AX395">
        <v>0.37563730000000001</v>
      </c>
      <c r="AY395">
        <v>24.030909999999999</v>
      </c>
      <c r="AZ395">
        <v>0</v>
      </c>
      <c r="BA395">
        <v>0</v>
      </c>
      <c r="BB395">
        <v>0.37621890000000002</v>
      </c>
      <c r="BC395">
        <v>24.354859999999999</v>
      </c>
      <c r="BD395">
        <v>0</v>
      </c>
      <c r="BE395">
        <v>0</v>
      </c>
      <c r="BF395">
        <v>0.37678790000000001</v>
      </c>
      <c r="BG395">
        <v>24.33661</v>
      </c>
      <c r="BH395">
        <v>0</v>
      </c>
      <c r="BI395">
        <v>0</v>
      </c>
      <c r="BJ395">
        <v>0.37734709999999999</v>
      </c>
      <c r="BK395">
        <v>24.072800000000001</v>
      </c>
      <c r="BL395">
        <v>0</v>
      </c>
      <c r="BM395">
        <v>0</v>
      </c>
      <c r="BN395">
        <v>0.37784230000000002</v>
      </c>
      <c r="BO395">
        <v>23.772210000000001</v>
      </c>
      <c r="BP395">
        <v>0</v>
      </c>
      <c r="BQ395">
        <v>0</v>
      </c>
      <c r="BR395">
        <v>0.37834440000000003</v>
      </c>
      <c r="BS395">
        <v>23.377469999999999</v>
      </c>
      <c r="BT395">
        <v>0</v>
      </c>
      <c r="BU395">
        <v>0</v>
      </c>
      <c r="BV395">
        <v>0.37877830000000001</v>
      </c>
      <c r="BW395">
        <v>23.310870000000001</v>
      </c>
      <c r="BX395" s="1">
        <v>2.267671E-32</v>
      </c>
      <c r="BY395" s="1">
        <v>6.4889379999999998E-29</v>
      </c>
      <c r="BZ395">
        <v>0.37913930000000001</v>
      </c>
      <c r="CA395">
        <v>23.43627</v>
      </c>
      <c r="CB395" s="1">
        <v>3.6797099999999998E-25</v>
      </c>
      <c r="CC395" s="1">
        <v>1.050483E-21</v>
      </c>
      <c r="CD395">
        <v>0.37942340000000002</v>
      </c>
      <c r="CE395">
        <v>23.52223</v>
      </c>
      <c r="CF395" s="1">
        <v>1.091695E-16</v>
      </c>
      <c r="CG395" s="1">
        <v>3.117498E-13</v>
      </c>
      <c r="CH395">
        <v>0.37961519999999999</v>
      </c>
      <c r="CI395">
        <v>23.751660000000001</v>
      </c>
      <c r="CJ395" s="1">
        <v>5.571247E-12</v>
      </c>
      <c r="CK395" s="1">
        <v>1.5897109999999999E-8</v>
      </c>
      <c r="CL395">
        <v>0.37970540000000003</v>
      </c>
      <c r="CM395">
        <v>23.70778</v>
      </c>
      <c r="CN395" s="1">
        <v>1.9196809999999999E-8</v>
      </c>
      <c r="CO395" s="1">
        <v>3.9208539999999998E-5</v>
      </c>
      <c r="CP395">
        <v>0.37971080000000001</v>
      </c>
      <c r="CQ395">
        <v>23.412410000000001</v>
      </c>
      <c r="CR395" s="1">
        <v>8.1505010000000004E-6</v>
      </c>
      <c r="CS395" s="1">
        <v>1.544421E-2</v>
      </c>
      <c r="CT395">
        <v>0.37966800000000001</v>
      </c>
      <c r="CU395">
        <v>23.146470000000001</v>
      </c>
      <c r="CV395" s="1">
        <v>8.4933619999999997E-4</v>
      </c>
      <c r="CW395">
        <v>1.5973660000000001</v>
      </c>
      <c r="CX395">
        <v>0.37953189999999998</v>
      </c>
      <c r="CY395">
        <v>22.885750000000002</v>
      </c>
      <c r="CZ395" s="1">
        <v>2.9870069999999999E-2</v>
      </c>
      <c r="DA395">
        <v>57.300739999999998</v>
      </c>
      <c r="DB395">
        <v>0.37935869999999999</v>
      </c>
      <c r="DC395">
        <v>23.18825</v>
      </c>
      <c r="DD395">
        <v>0.43092009999999997</v>
      </c>
      <c r="DE395">
        <v>858.34569999999997</v>
      </c>
      <c r="DF395">
        <v>0.37912879999999999</v>
      </c>
      <c r="DG395">
        <v>23.646879999999999</v>
      </c>
      <c r="DH395">
        <v>2.9280979999999999</v>
      </c>
      <c r="DI395">
        <v>6149.3289999999997</v>
      </c>
      <c r="DJ395">
        <v>0.37884390000000001</v>
      </c>
      <c r="DK395">
        <v>24.111799999999999</v>
      </c>
      <c r="DL395">
        <v>10.42834</v>
      </c>
      <c r="DM395">
        <v>23399.63</v>
      </c>
      <c r="DN395">
        <v>0.37849569999999999</v>
      </c>
      <c r="DO395">
        <v>24.521339999999999</v>
      </c>
      <c r="DP395">
        <v>21.240780000000001</v>
      </c>
      <c r="DQ395">
        <v>51602.879999999997</v>
      </c>
      <c r="DR395">
        <v>0.37809140000000002</v>
      </c>
      <c r="DS395">
        <v>24.3689</v>
      </c>
      <c r="DT395">
        <v>26.67812</v>
      </c>
      <c r="DU395">
        <v>71179.429999999993</v>
      </c>
      <c r="DV395">
        <v>0.37767030000000001</v>
      </c>
      <c r="DW395">
        <v>24.013739999999999</v>
      </c>
      <c r="DX395">
        <v>22.333950000000002</v>
      </c>
      <c r="DY395">
        <v>66555.86</v>
      </c>
      <c r="DZ395">
        <v>0.37719390000000003</v>
      </c>
      <c r="EA395">
        <v>23.625160000000001</v>
      </c>
      <c r="EB395">
        <v>13.138529999999999</v>
      </c>
      <c r="EC395">
        <v>44735.68</v>
      </c>
      <c r="ED395">
        <v>0.3766755</v>
      </c>
      <c r="EE395">
        <v>23.23048</v>
      </c>
      <c r="EF395">
        <v>5.8450519999999999</v>
      </c>
      <c r="EG395">
        <v>23385.01</v>
      </c>
      <c r="EH395">
        <v>0.37620959999999998</v>
      </c>
      <c r="EI395">
        <v>23.3095</v>
      </c>
      <c r="EJ395">
        <v>2.211341</v>
      </c>
      <c r="EK395">
        <v>10539.8</v>
      </c>
      <c r="EL395">
        <v>0.37573260000000003</v>
      </c>
      <c r="EM395">
        <v>23.706019999999999</v>
      </c>
      <c r="EN395">
        <v>0.82884539999999995</v>
      </c>
      <c r="EO395">
        <v>4613.8950000000004</v>
      </c>
      <c r="EP395">
        <v>0.37525910000000001</v>
      </c>
      <c r="EQ395">
        <v>24.22186</v>
      </c>
      <c r="ER395">
        <v>0.35034949999999998</v>
      </c>
      <c r="ES395">
        <v>2151.9270000000001</v>
      </c>
      <c r="ET395">
        <v>0.37483620000000001</v>
      </c>
      <c r="EU395">
        <v>24.709879999999998</v>
      </c>
      <c r="EV395">
        <v>0.17242859999999999</v>
      </c>
      <c r="EW395">
        <v>1103.143</v>
      </c>
      <c r="EX395">
        <v>0.37444100000000002</v>
      </c>
      <c r="EY395">
        <v>24.696629999999999</v>
      </c>
      <c r="EZ395">
        <v>9.4878299999999999E-2</v>
      </c>
      <c r="FA395">
        <v>612.73680000000002</v>
      </c>
      <c r="FB395">
        <v>0.37403429999999999</v>
      </c>
      <c r="FC395">
        <v>24.43629</v>
      </c>
      <c r="FD395" s="1">
        <v>5.5876870000000002E-2</v>
      </c>
      <c r="FE395">
        <v>359.86450000000002</v>
      </c>
      <c r="FF395">
        <v>0.37367400000000001</v>
      </c>
      <c r="FG395">
        <v>24.148720000000001</v>
      </c>
      <c r="FH395" s="1">
        <v>3.4408279999999999E-2</v>
      </c>
      <c r="FI395">
        <v>219.64869999999999</v>
      </c>
      <c r="FJ395">
        <v>0.37334270000000003</v>
      </c>
      <c r="FK395">
        <v>23.783619999999999</v>
      </c>
      <c r="FL395">
        <v>2.1890699999999999E-2</v>
      </c>
      <c r="FM395">
        <v>137.87530000000001</v>
      </c>
      <c r="FN395">
        <v>0.37302879999999999</v>
      </c>
      <c r="FO395">
        <v>23.911809999999999</v>
      </c>
      <c r="FP395">
        <v>1.43106E-2</v>
      </c>
      <c r="FQ395">
        <v>88.479640000000003</v>
      </c>
      <c r="FR395">
        <v>0.37278879999999998</v>
      </c>
      <c r="FS395">
        <v>24.110140000000001</v>
      </c>
      <c r="FT395" s="1">
        <v>9.5857630000000006E-3</v>
      </c>
      <c r="FU395">
        <v>57.849939999999997</v>
      </c>
      <c r="FV395">
        <v>0.37259019999999998</v>
      </c>
      <c r="FW395">
        <v>24.1447</v>
      </c>
      <c r="FX395" s="1">
        <v>6.5747289999999996E-3</v>
      </c>
      <c r="FY395">
        <v>38.480469999999997</v>
      </c>
      <c r="FZ395">
        <v>0.3723977</v>
      </c>
      <c r="GA395">
        <v>24.205030000000001</v>
      </c>
      <c r="GB395" s="1">
        <v>4.6226310000000003E-3</v>
      </c>
      <c r="GC395">
        <v>26.049600000000002</v>
      </c>
      <c r="GD395">
        <v>0.37228240000000001</v>
      </c>
      <c r="GE395">
        <v>24.00826</v>
      </c>
      <c r="GF395" s="1">
        <v>3.336196E-3</v>
      </c>
      <c r="GG395">
        <v>17.96705</v>
      </c>
      <c r="GH395">
        <v>0.37228719999999998</v>
      </c>
      <c r="GI395">
        <v>23.935960000000001</v>
      </c>
      <c r="GJ395" s="1">
        <v>2.4747929999999999E-3</v>
      </c>
      <c r="GK395">
        <v>12.650510000000001</v>
      </c>
      <c r="GL395">
        <v>0.37229109999999999</v>
      </c>
      <c r="GM395">
        <v>23.862220000000001</v>
      </c>
      <c r="GN395" s="1">
        <v>1.8892500000000001E-3</v>
      </c>
      <c r="GO395">
        <v>9.1163609999999995</v>
      </c>
      <c r="GP395">
        <v>0.37228509999999998</v>
      </c>
      <c r="GQ395">
        <v>23.71874</v>
      </c>
      <c r="GR395" s="1">
        <v>1.485159E-3</v>
      </c>
      <c r="GS395">
        <v>6.7438289999999999</v>
      </c>
      <c r="GT395">
        <v>0.37229430000000002</v>
      </c>
      <c r="GU395">
        <v>23.475560000000002</v>
      </c>
      <c r="GV395" s="1">
        <v>1.2023419999999999E-3</v>
      </c>
      <c r="GW395">
        <v>5.1348349999999998</v>
      </c>
      <c r="GX395">
        <v>0.37233189999999999</v>
      </c>
      <c r="GY395">
        <v>23.5915</v>
      </c>
      <c r="GZ395" s="1">
        <v>1.000943E-3</v>
      </c>
      <c r="HA395">
        <v>4.0303259999999996</v>
      </c>
      <c r="HB395">
        <v>0.37224980000000002</v>
      </c>
      <c r="HC395">
        <v>24.012129999999999</v>
      </c>
      <c r="HD395" s="1">
        <v>8.5488039999999995E-4</v>
      </c>
      <c r="HE395">
        <v>3.2620840000000002</v>
      </c>
      <c r="HF395">
        <v>0.3721621</v>
      </c>
      <c r="HG395">
        <v>24.486149999999999</v>
      </c>
      <c r="HH395" s="1">
        <v>7.4646819999999998E-4</v>
      </c>
      <c r="HI395">
        <v>2.7186499999999998</v>
      </c>
      <c r="HJ395">
        <v>0.37207610000000002</v>
      </c>
      <c r="HK395">
        <v>24.54805</v>
      </c>
      <c r="HL395" s="1">
        <v>6.6430989999999995E-4</v>
      </c>
      <c r="HM395">
        <v>2.327318</v>
      </c>
      <c r="HN395">
        <v>0.37201060000000002</v>
      </c>
      <c r="HO395">
        <v>24.248290000000001</v>
      </c>
      <c r="HP395" s="1">
        <v>6.0073989999999996E-4</v>
      </c>
      <c r="HQ395">
        <v>2.0399600000000002</v>
      </c>
      <c r="HR395">
        <v>0.37195329999999999</v>
      </c>
      <c r="HS395">
        <v>23.975560000000002</v>
      </c>
      <c r="HT395" s="1">
        <v>5.5046830000000002E-4</v>
      </c>
      <c r="HU395">
        <v>1.8244579999999999</v>
      </c>
      <c r="HV395">
        <v>0.37188379999999999</v>
      </c>
      <c r="HW395">
        <v>23.65305</v>
      </c>
      <c r="HX395" s="1">
        <v>5.0944939999999995E-4</v>
      </c>
      <c r="HY395">
        <v>1.658347</v>
      </c>
      <c r="HZ395">
        <v>0.37180869999999999</v>
      </c>
      <c r="IA395">
        <v>23.732309999999998</v>
      </c>
      <c r="IB395" s="1">
        <v>4.754968E-4</v>
      </c>
      <c r="IC395">
        <v>1.5272129999999999</v>
      </c>
      <c r="ID395">
        <v>0.37171979999999999</v>
      </c>
      <c r="IE395">
        <v>23.915620000000001</v>
      </c>
      <c r="IF395" s="1">
        <v>4.4693180000000002E-4</v>
      </c>
      <c r="IG395">
        <v>1.4216329999999999</v>
      </c>
      <c r="IH395">
        <v>0.37161729999999998</v>
      </c>
      <c r="II395">
        <v>24.034140000000001</v>
      </c>
      <c r="IJ395" s="1">
        <v>4.2237060000000002E-4</v>
      </c>
      <c r="IK395">
        <v>1.3344879999999999</v>
      </c>
      <c r="IL395">
        <v>0.37157030000000002</v>
      </c>
      <c r="IM395">
        <v>24.19144</v>
      </c>
      <c r="IN395" s="1">
        <v>4.0067379999999999E-4</v>
      </c>
      <c r="IO395">
        <v>1.260275</v>
      </c>
      <c r="IP395">
        <v>0.3715348</v>
      </c>
      <c r="IQ395">
        <v>24.040220000000001</v>
      </c>
      <c r="IR395" s="1">
        <v>3.8140720000000002E-4</v>
      </c>
      <c r="IS395">
        <v>1.1959880000000001</v>
      </c>
      <c r="IT395">
        <v>0.37147210000000003</v>
      </c>
      <c r="IU395">
        <v>23.883030000000002</v>
      </c>
      <c r="IV395" s="1">
        <v>3.636232E-4</v>
      </c>
      <c r="IW395">
        <v>1.13856</v>
      </c>
      <c r="IX395">
        <v>0.37142049999999999</v>
      </c>
      <c r="IY395">
        <v>23.790469999999999</v>
      </c>
      <c r="IZ395" s="1">
        <v>3.4834539999999999E-4</v>
      </c>
      <c r="JA395">
        <v>1.088681</v>
      </c>
      <c r="JB395">
        <v>0.37143409999999999</v>
      </c>
      <c r="JC395">
        <v>23.702480000000001</v>
      </c>
      <c r="JD395" s="1">
        <v>3.34428E-4</v>
      </c>
      <c r="JE395">
        <v>1.0444800000000001</v>
      </c>
      <c r="JF395">
        <v>0.37149100000000002</v>
      </c>
      <c r="JG395">
        <v>24.07555</v>
      </c>
      <c r="JH395" s="1">
        <v>3.2163850000000002E-4</v>
      </c>
      <c r="JI395">
        <v>1.0040709999999999</v>
      </c>
      <c r="JJ395">
        <v>0.37156349999999999</v>
      </c>
      <c r="JK395">
        <v>24.424849999999999</v>
      </c>
      <c r="JL395" s="1">
        <v>3.099528E-4</v>
      </c>
      <c r="JM395">
        <v>0.96732960000000001</v>
      </c>
      <c r="JN395">
        <v>0.37156790000000001</v>
      </c>
      <c r="JO395">
        <v>24.678799999999999</v>
      </c>
      <c r="JP395" s="1">
        <v>2.990294E-4</v>
      </c>
      <c r="JQ395">
        <v>0.93343940000000003</v>
      </c>
      <c r="JR395">
        <v>0.37164760000000002</v>
      </c>
      <c r="JS395">
        <v>24.800540000000002</v>
      </c>
      <c r="JT395" s="1">
        <v>2.8877500000000001E-4</v>
      </c>
      <c r="JU395">
        <v>0.90166749999999996</v>
      </c>
      <c r="JV395">
        <v>0.37177070000000001</v>
      </c>
      <c r="JW395">
        <v>24.730540000000001</v>
      </c>
      <c r="JX395" s="1">
        <v>2.7903569999999998E-4</v>
      </c>
      <c r="JY395">
        <v>0.87160249999999995</v>
      </c>
      <c r="JZ395">
        <v>0.37186069999999999</v>
      </c>
      <c r="KA395">
        <v>24.522079999999999</v>
      </c>
      <c r="KB395" s="1">
        <v>2.6988179999999997E-4</v>
      </c>
      <c r="KC395">
        <v>0.84323930000000002</v>
      </c>
      <c r="KD395">
        <v>0.37194670000000002</v>
      </c>
      <c r="KE395">
        <v>24.335039999999999</v>
      </c>
      <c r="KF395" s="1">
        <v>2.6122569999999999E-4</v>
      </c>
      <c r="KG395">
        <v>0.81651770000000001</v>
      </c>
      <c r="KH395">
        <v>0.37202829999999998</v>
      </c>
      <c r="KI395">
        <v>24.12311</v>
      </c>
      <c r="KJ395" s="1">
        <v>2.5293000000000001E-4</v>
      </c>
      <c r="KK395">
        <v>0.79102320000000004</v>
      </c>
      <c r="KL395">
        <v>0.3720579</v>
      </c>
      <c r="KM395">
        <v>24.405290000000001</v>
      </c>
      <c r="KN395" s="1">
        <v>2.4488580000000003E-4</v>
      </c>
      <c r="KO395">
        <v>0.76642120000000002</v>
      </c>
      <c r="KP395">
        <v>0.37211660000000002</v>
      </c>
      <c r="KQ395">
        <v>24.756499999999999</v>
      </c>
      <c r="KR395" s="1">
        <v>2.3706740000000001E-4</v>
      </c>
      <c r="KS395">
        <v>0.74251650000000002</v>
      </c>
      <c r="KT395">
        <v>0.37213069999999998</v>
      </c>
      <c r="KU395">
        <v>25.165109999999999</v>
      </c>
      <c r="KV395" s="1">
        <v>2.2955450000000001E-4</v>
      </c>
      <c r="KW395">
        <v>0.71948719999999999</v>
      </c>
      <c r="KX395">
        <v>0.3721082</v>
      </c>
      <c r="KY395">
        <v>25.53023</v>
      </c>
      <c r="KZ395" s="1">
        <v>2.2245399999999999E-4</v>
      </c>
      <c r="LA395">
        <v>0.69764689999999996</v>
      </c>
      <c r="LB395">
        <v>0.37209560000000003</v>
      </c>
      <c r="LC395">
        <v>25.43083</v>
      </c>
      <c r="LD395" s="1">
        <v>2.1571970000000001E-4</v>
      </c>
      <c r="LE395">
        <v>0.67694909999999997</v>
      </c>
      <c r="LF395">
        <v>0.37202770000000002</v>
      </c>
      <c r="LG395">
        <v>25.18562</v>
      </c>
      <c r="LH395" s="1">
        <v>2.091625E-4</v>
      </c>
      <c r="LI395">
        <v>0.65696350000000003</v>
      </c>
      <c r="LJ395">
        <v>0.37192799999999998</v>
      </c>
      <c r="LK395">
        <v>24.975809999999999</v>
      </c>
      <c r="LL395" s="1">
        <v>2.0277310000000001E-4</v>
      </c>
      <c r="LM395">
        <v>0.63753499999999996</v>
      </c>
      <c r="LN395">
        <v>0.37183870000000002</v>
      </c>
      <c r="LO395">
        <v>24.820540000000001</v>
      </c>
      <c r="LP395" s="1">
        <v>1.9660979999999999E-4</v>
      </c>
      <c r="LQ395">
        <v>0.61873540000000005</v>
      </c>
      <c r="LR395">
        <v>0.3717049</v>
      </c>
      <c r="LS395">
        <v>25.29936</v>
      </c>
      <c r="LT395" s="1">
        <v>1.906864E-4</v>
      </c>
      <c r="LU395">
        <v>0.60067119999999996</v>
      </c>
      <c r="LV395">
        <v>0.37154019999999999</v>
      </c>
      <c r="LW395">
        <v>25.777799999999999</v>
      </c>
      <c r="LX395" s="1">
        <v>1.850461E-4</v>
      </c>
      <c r="LY395">
        <v>0.58344720000000005</v>
      </c>
      <c r="LZ395">
        <v>0.37139990000000001</v>
      </c>
      <c r="MA395">
        <v>26.206910000000001</v>
      </c>
      <c r="MB395" s="1">
        <v>1.7958540000000001E-4</v>
      </c>
      <c r="MC395">
        <v>0.56680129999999995</v>
      </c>
      <c r="MD395">
        <v>0.3712241</v>
      </c>
      <c r="ME395">
        <v>26.600100000000001</v>
      </c>
      <c r="MF395" s="1">
        <v>1.743192E-4</v>
      </c>
      <c r="MG395">
        <v>0.55074769999999995</v>
      </c>
      <c r="MH395">
        <v>0.37106600000000001</v>
      </c>
      <c r="MI395">
        <v>26.516300000000001</v>
      </c>
      <c r="MJ395" s="1">
        <v>1.6924139999999999E-4</v>
      </c>
      <c r="MK395">
        <v>0.53526790000000002</v>
      </c>
      <c r="ML395">
        <v>0.3709152</v>
      </c>
      <c r="MM395">
        <v>26.359279999999998</v>
      </c>
      <c r="MN395" s="1">
        <v>1.643285E-4</v>
      </c>
      <c r="MO395">
        <v>0.52025960000000004</v>
      </c>
      <c r="MP395">
        <v>0.37075770000000002</v>
      </c>
      <c r="MQ395">
        <v>26.149509999999999</v>
      </c>
      <c r="MR395" s="1">
        <v>1.5958920000000001E-4</v>
      </c>
      <c r="MS395">
        <v>0.50574010000000003</v>
      </c>
      <c r="MT395">
        <v>0.37059379999999997</v>
      </c>
      <c r="MU395">
        <v>25.827439999999999</v>
      </c>
      <c r="MV395" s="1">
        <v>1.550279E-4</v>
      </c>
      <c r="MW395">
        <v>0.49176639999999999</v>
      </c>
      <c r="MX395">
        <v>0.37041669999999999</v>
      </c>
      <c r="MY395">
        <v>25.573219999999999</v>
      </c>
      <c r="MZ395" s="1">
        <v>1.5062880000000001E-4</v>
      </c>
      <c r="NA395">
        <v>0.47827629999999999</v>
      </c>
      <c r="NB395">
        <v>0.37023879999999998</v>
      </c>
      <c r="NC395">
        <v>25.562480000000001</v>
      </c>
      <c r="ND395" s="1">
        <v>1.464212E-4</v>
      </c>
      <c r="NE395">
        <v>0.46532899999999999</v>
      </c>
      <c r="NF395">
        <v>0.37006169999999999</v>
      </c>
      <c r="NG395">
        <v>25.82339</v>
      </c>
      <c r="NH395" s="1">
        <v>1.424207E-4</v>
      </c>
      <c r="NI395">
        <v>0.45299030000000001</v>
      </c>
      <c r="NJ395">
        <v>0.36985580000000001</v>
      </c>
      <c r="NK395">
        <v>25.76343</v>
      </c>
      <c r="NL395" s="1">
        <v>1.38553E-4</v>
      </c>
      <c r="NM395">
        <v>0.44112479999999998</v>
      </c>
      <c r="NN395">
        <v>0.36965579999999998</v>
      </c>
      <c r="NO395">
        <v>25.531359999999999</v>
      </c>
      <c r="NP395" s="1">
        <v>1.348097E-4</v>
      </c>
      <c r="NQ395">
        <v>0.42963810000000002</v>
      </c>
      <c r="NR395">
        <v>0.36944850000000001</v>
      </c>
      <c r="NS395">
        <v>25.32497</v>
      </c>
      <c r="NT395" s="1">
        <v>1.312032E-4</v>
      </c>
      <c r="NU395">
        <v>0.41855110000000001</v>
      </c>
      <c r="NV395">
        <v>0.36918800000000002</v>
      </c>
      <c r="NW395">
        <v>25.106059999999999</v>
      </c>
      <c r="NX395" s="1">
        <v>1.2776390000000001E-4</v>
      </c>
      <c r="NY395">
        <v>0.40797509999999998</v>
      </c>
      <c r="NZ395">
        <v>0.36896099999999998</v>
      </c>
      <c r="OA395">
        <v>24.91967</v>
      </c>
      <c r="OB395" s="1">
        <v>1.243819E-4</v>
      </c>
      <c r="OC395">
        <v>0.39764899999999997</v>
      </c>
      <c r="OD395">
        <v>0.36870009999999998</v>
      </c>
      <c r="OE395">
        <v>25.228670000000001</v>
      </c>
      <c r="OF395" s="1">
        <v>1.210081E-4</v>
      </c>
      <c r="OG395">
        <v>0.3873973</v>
      </c>
      <c r="OH395">
        <v>0.36846269999999998</v>
      </c>
      <c r="OI395">
        <v>25.644369999999999</v>
      </c>
      <c r="OJ395" s="1">
        <v>1.177007E-4</v>
      </c>
      <c r="OK395">
        <v>0.37728650000000002</v>
      </c>
    </row>
    <row r="396" spans="1:401" x14ac:dyDescent="0.35">
      <c r="A396">
        <v>405</v>
      </c>
      <c r="B396" t="s">
        <v>4</v>
      </c>
      <c r="C396" t="s">
        <v>364</v>
      </c>
      <c r="D396" t="s">
        <v>399</v>
      </c>
      <c r="E396">
        <v>614.63530000000003</v>
      </c>
      <c r="F396">
        <v>0.1814412</v>
      </c>
      <c r="G396">
        <v>24.004819999999999</v>
      </c>
      <c r="H396">
        <v>0</v>
      </c>
      <c r="I396">
        <v>0</v>
      </c>
      <c r="J396">
        <v>0.18110580000000001</v>
      </c>
      <c r="K396">
        <v>23.750710000000002</v>
      </c>
      <c r="L396">
        <v>0</v>
      </c>
      <c r="M396">
        <v>0</v>
      </c>
      <c r="N396">
        <v>0.1807974</v>
      </c>
      <c r="O396">
        <v>23.425170000000001</v>
      </c>
      <c r="P396">
        <v>0</v>
      </c>
      <c r="Q396">
        <v>0</v>
      </c>
      <c r="R396">
        <v>0.18051249999999999</v>
      </c>
      <c r="S396">
        <v>23.081320000000002</v>
      </c>
      <c r="T396">
        <v>0</v>
      </c>
      <c r="U396">
        <v>0</v>
      </c>
      <c r="V396">
        <v>0.18028530000000001</v>
      </c>
      <c r="W396">
        <v>22.99437</v>
      </c>
      <c r="X396">
        <v>0</v>
      </c>
      <c r="Y396">
        <v>0</v>
      </c>
      <c r="Z396">
        <v>0.18010080000000001</v>
      </c>
      <c r="AA396">
        <v>22.851430000000001</v>
      </c>
      <c r="AB396">
        <v>0</v>
      </c>
      <c r="AC396">
        <v>0</v>
      </c>
      <c r="AD396">
        <v>0.17997379999999999</v>
      </c>
      <c r="AE396">
        <v>22.719010000000001</v>
      </c>
      <c r="AF396">
        <v>0</v>
      </c>
      <c r="AG396">
        <v>0</v>
      </c>
      <c r="AH396">
        <v>0.17987049999999999</v>
      </c>
      <c r="AI396">
        <v>22.673490000000001</v>
      </c>
      <c r="AJ396">
        <v>0</v>
      </c>
      <c r="AK396">
        <v>0</v>
      </c>
      <c r="AL396">
        <v>0.17979609999999999</v>
      </c>
      <c r="AM396">
        <v>22.6694</v>
      </c>
      <c r="AN396">
        <v>0</v>
      </c>
      <c r="AO396">
        <v>0</v>
      </c>
      <c r="AP396">
        <v>0.17974399999999999</v>
      </c>
      <c r="AQ396">
        <v>23.117329999999999</v>
      </c>
      <c r="AR396">
        <v>0</v>
      </c>
      <c r="AS396">
        <v>0</v>
      </c>
      <c r="AT396">
        <v>0.1797117</v>
      </c>
      <c r="AU396">
        <v>23.730270000000001</v>
      </c>
      <c r="AV396">
        <v>0</v>
      </c>
      <c r="AW396">
        <v>0</v>
      </c>
      <c r="AX396">
        <v>0.1797145</v>
      </c>
      <c r="AY396">
        <v>24.129370000000002</v>
      </c>
      <c r="AZ396">
        <v>0</v>
      </c>
      <c r="BA396">
        <v>0</v>
      </c>
      <c r="BB396">
        <v>0.1797185</v>
      </c>
      <c r="BC396">
        <v>24.445609999999999</v>
      </c>
      <c r="BD396">
        <v>0</v>
      </c>
      <c r="BE396">
        <v>0</v>
      </c>
      <c r="BF396">
        <v>0.17974609999999999</v>
      </c>
      <c r="BG396">
        <v>24.418579999999999</v>
      </c>
      <c r="BH396">
        <v>0</v>
      </c>
      <c r="BI396">
        <v>0</v>
      </c>
      <c r="BJ396">
        <v>0.1797916</v>
      </c>
      <c r="BK396">
        <v>24.136690000000002</v>
      </c>
      <c r="BL396">
        <v>0</v>
      </c>
      <c r="BM396">
        <v>0</v>
      </c>
      <c r="BN396">
        <v>0.17983270000000001</v>
      </c>
      <c r="BO396">
        <v>23.856470000000002</v>
      </c>
      <c r="BP396">
        <v>0</v>
      </c>
      <c r="BQ396">
        <v>0</v>
      </c>
      <c r="BR396">
        <v>0.17988989999999999</v>
      </c>
      <c r="BS396">
        <v>23.497029999999999</v>
      </c>
      <c r="BT396">
        <v>0</v>
      </c>
      <c r="BU396">
        <v>0</v>
      </c>
      <c r="BV396">
        <v>0.17993709999999999</v>
      </c>
      <c r="BW396">
        <v>23.467700000000001</v>
      </c>
      <c r="BX396" s="1">
        <v>5.1629319999999998E-33</v>
      </c>
      <c r="BY396" s="1">
        <v>1.0901379999999999E-29</v>
      </c>
      <c r="BZ396">
        <v>0.17998059999999999</v>
      </c>
      <c r="CA396">
        <v>23.618030000000001</v>
      </c>
      <c r="CB396" s="1">
        <v>9.0954969999999997E-26</v>
      </c>
      <c r="CC396" s="1">
        <v>2.4151699999999998E-22</v>
      </c>
      <c r="CD396">
        <v>0.17998980000000001</v>
      </c>
      <c r="CE396">
        <v>23.68271</v>
      </c>
      <c r="CF396" s="1">
        <v>2.9508189999999997E-17</v>
      </c>
      <c r="CG396" s="1">
        <v>7.8398350000000006E-14</v>
      </c>
      <c r="CH396">
        <v>0.1799751</v>
      </c>
      <c r="CI396">
        <v>23.884039999999999</v>
      </c>
      <c r="CJ396" s="1">
        <v>1.895611E-12</v>
      </c>
      <c r="CK396" s="1">
        <v>5.033056E-9</v>
      </c>
      <c r="CL396">
        <v>0.17991470000000001</v>
      </c>
      <c r="CM396">
        <v>23.819500000000001</v>
      </c>
      <c r="CN396" s="1">
        <v>5.4520090000000002E-9</v>
      </c>
      <c r="CO396" s="1">
        <v>1.448837E-5</v>
      </c>
      <c r="CP396">
        <v>0.17981230000000001</v>
      </c>
      <c r="CQ396">
        <v>23.495059999999999</v>
      </c>
      <c r="CR396" s="1">
        <v>2.4439169999999998E-6</v>
      </c>
      <c r="CS396" s="1">
        <v>6.4966069999999997E-3</v>
      </c>
      <c r="CT396">
        <v>0.1796876</v>
      </c>
      <c r="CU396">
        <v>23.232189999999999</v>
      </c>
      <c r="CV396" s="1">
        <v>2.8279370000000001E-4</v>
      </c>
      <c r="CW396">
        <v>0.75215390000000004</v>
      </c>
      <c r="CX396">
        <v>0.17952760000000001</v>
      </c>
      <c r="CY396">
        <v>22.997109999999999</v>
      </c>
      <c r="CZ396" s="1">
        <v>1.171469E-2</v>
      </c>
      <c r="DA396">
        <v>30.189309999999999</v>
      </c>
      <c r="DB396">
        <v>0.1793381</v>
      </c>
      <c r="DC396">
        <v>23.33249</v>
      </c>
      <c r="DD396">
        <v>0.1996069</v>
      </c>
      <c r="DE396">
        <v>503.57569999999998</v>
      </c>
      <c r="DF396">
        <v>0.17912819999999999</v>
      </c>
      <c r="DG396">
        <v>23.815860000000001</v>
      </c>
      <c r="DH396">
        <v>1.590069</v>
      </c>
      <c r="DI396">
        <v>3992.6729999999998</v>
      </c>
      <c r="DJ396">
        <v>0.17888399999999999</v>
      </c>
      <c r="DK396">
        <v>24.270980000000002</v>
      </c>
      <c r="DL396">
        <v>6.6301810000000003</v>
      </c>
      <c r="DM396">
        <v>16749.419999999998</v>
      </c>
      <c r="DN396">
        <v>0.17860100000000001</v>
      </c>
      <c r="DO396">
        <v>24.664390000000001</v>
      </c>
      <c r="DP396">
        <v>15.86411</v>
      </c>
      <c r="DQ396">
        <v>40629.89</v>
      </c>
      <c r="DR396">
        <v>0.17828450000000001</v>
      </c>
      <c r="DS396">
        <v>24.486450000000001</v>
      </c>
      <c r="DT396">
        <v>23.592040000000001</v>
      </c>
      <c r="DU396">
        <v>61614.02</v>
      </c>
      <c r="DV396">
        <v>0.17794260000000001</v>
      </c>
      <c r="DW396">
        <v>24.10736</v>
      </c>
      <c r="DX396">
        <v>23.457439999999998</v>
      </c>
      <c r="DY396">
        <v>62997.88</v>
      </c>
      <c r="DZ396">
        <v>0.17755009999999999</v>
      </c>
      <c r="EA396">
        <v>23.737649999999999</v>
      </c>
      <c r="EB396">
        <v>17.014849999999999</v>
      </c>
      <c r="EC396">
        <v>46808.7</v>
      </c>
      <c r="ED396">
        <v>0.17713370000000001</v>
      </c>
      <c r="EE396">
        <v>23.365120000000001</v>
      </c>
      <c r="EF396">
        <v>9.5000990000000005</v>
      </c>
      <c r="EG396">
        <v>26983.98</v>
      </c>
      <c r="EH396">
        <v>0.17671680000000001</v>
      </c>
      <c r="EI396">
        <v>23.467479999999998</v>
      </c>
      <c r="EJ396">
        <v>4.5369650000000004</v>
      </c>
      <c r="EK396">
        <v>13312.03</v>
      </c>
      <c r="EL396">
        <v>0.17629059999999999</v>
      </c>
      <c r="EM396">
        <v>23.890979999999999</v>
      </c>
      <c r="EN396">
        <v>2.0728800000000001</v>
      </c>
      <c r="EO396">
        <v>6257.3429999999998</v>
      </c>
      <c r="EP396">
        <v>0.1758419</v>
      </c>
      <c r="EQ396">
        <v>24.392420000000001</v>
      </c>
      <c r="ER396">
        <v>0.99023689999999998</v>
      </c>
      <c r="ES396">
        <v>3050.9789999999998</v>
      </c>
      <c r="ET396">
        <v>0.17540220000000001</v>
      </c>
      <c r="EU396">
        <v>24.848299999999998</v>
      </c>
      <c r="EV396">
        <v>0.51229009999999997</v>
      </c>
      <c r="EW396">
        <v>1598.136</v>
      </c>
      <c r="EX396">
        <v>0.17496809999999999</v>
      </c>
      <c r="EY396">
        <v>24.797650000000001</v>
      </c>
      <c r="EZ396">
        <v>0.28490349999999998</v>
      </c>
      <c r="FA396">
        <v>895.19730000000004</v>
      </c>
      <c r="FB396">
        <v>0.17452290000000001</v>
      </c>
      <c r="FC396">
        <v>24.50686</v>
      </c>
      <c r="FD396">
        <v>0.16695460000000001</v>
      </c>
      <c r="FE396">
        <v>526.9153</v>
      </c>
      <c r="FF396">
        <v>0.17407329999999999</v>
      </c>
      <c r="FG396">
        <v>24.233499999999999</v>
      </c>
      <c r="FH396">
        <v>0.1014854</v>
      </c>
      <c r="FI396">
        <v>321.21550000000002</v>
      </c>
      <c r="FJ396">
        <v>0.1736327</v>
      </c>
      <c r="FK396">
        <v>23.906980000000001</v>
      </c>
      <c r="FL396" s="1">
        <v>6.3349379999999997E-2</v>
      </c>
      <c r="FM396">
        <v>200.89410000000001</v>
      </c>
      <c r="FN396">
        <v>0.1731946</v>
      </c>
      <c r="FO396">
        <v>24.077839999999998</v>
      </c>
      <c r="FP396" s="1">
        <v>4.0370530000000002E-2</v>
      </c>
      <c r="FQ396">
        <v>128.14590000000001</v>
      </c>
      <c r="FR396">
        <v>0.1727746</v>
      </c>
      <c r="FS396">
        <v>24.317589999999999</v>
      </c>
      <c r="FT396" s="1">
        <v>2.6172669999999999E-2</v>
      </c>
      <c r="FU396">
        <v>83.075519999999997</v>
      </c>
      <c r="FV396">
        <v>0.1723684</v>
      </c>
      <c r="FW396">
        <v>24.323170000000001</v>
      </c>
      <c r="FX396" s="1">
        <v>1.7230539999999999E-2</v>
      </c>
      <c r="FY396">
        <v>54.63841</v>
      </c>
      <c r="FZ396">
        <v>0.17195759999999999</v>
      </c>
      <c r="GA396">
        <v>24.350159999999999</v>
      </c>
      <c r="GB396" s="1">
        <v>1.1517289999999999E-2</v>
      </c>
      <c r="GC396">
        <v>36.446930000000002</v>
      </c>
      <c r="GD396">
        <v>0.17157600000000001</v>
      </c>
      <c r="GE396">
        <v>24.11056</v>
      </c>
      <c r="GF396" s="1">
        <v>7.8244709999999995E-3</v>
      </c>
      <c r="GG396">
        <v>24.677949999999999</v>
      </c>
      <c r="GH396">
        <v>0.17124320000000001</v>
      </c>
      <c r="GI396">
        <v>24.016749999999998</v>
      </c>
      <c r="GJ396" s="1">
        <v>5.4126829999999997E-3</v>
      </c>
      <c r="GK396">
        <v>16.988060000000001</v>
      </c>
      <c r="GL396">
        <v>0.1709253</v>
      </c>
      <c r="GM396">
        <v>23.954509999999999</v>
      </c>
      <c r="GN396" s="1">
        <v>3.8215940000000002E-3</v>
      </c>
      <c r="GO396">
        <v>11.91845</v>
      </c>
      <c r="GP396">
        <v>0.17059550000000001</v>
      </c>
      <c r="GQ396">
        <v>23.83154</v>
      </c>
      <c r="GR396" s="1">
        <v>2.7622380000000002E-3</v>
      </c>
      <c r="GS396">
        <v>8.5494280000000007</v>
      </c>
      <c r="GT396">
        <v>0.17027410000000001</v>
      </c>
      <c r="GU396">
        <v>23.60229</v>
      </c>
      <c r="GV396" s="1">
        <v>2.0509040000000001E-3</v>
      </c>
      <c r="GW396">
        <v>6.292243</v>
      </c>
      <c r="GX396">
        <v>0.1699688</v>
      </c>
      <c r="GY396">
        <v>23.740069999999999</v>
      </c>
      <c r="GZ396" s="1">
        <v>1.568245E-3</v>
      </c>
      <c r="HA396">
        <v>4.7655190000000003</v>
      </c>
      <c r="HB396">
        <v>0.16965720000000001</v>
      </c>
      <c r="HC396">
        <v>24.18018</v>
      </c>
      <c r="HD396" s="1">
        <v>1.2368430000000001E-3</v>
      </c>
      <c r="HE396">
        <v>3.7217120000000001</v>
      </c>
      <c r="HF396">
        <v>0.16936219999999999</v>
      </c>
      <c r="HG396">
        <v>24.638549999999999</v>
      </c>
      <c r="HH396" s="1">
        <v>1.006014E-3</v>
      </c>
      <c r="HI396">
        <v>2.9986660000000001</v>
      </c>
      <c r="HJ396">
        <v>0.16905120000000001</v>
      </c>
      <c r="HK396">
        <v>24.670159999999999</v>
      </c>
      <c r="HL396" s="1">
        <v>8.4245399999999997E-4</v>
      </c>
      <c r="HM396">
        <v>2.4902259999999998</v>
      </c>
      <c r="HN396">
        <v>0.1687582</v>
      </c>
      <c r="HO396">
        <v>24.327110000000001</v>
      </c>
      <c r="HP396" s="1">
        <v>7.2459909999999996E-4</v>
      </c>
      <c r="HQ396">
        <v>2.1265019999999999</v>
      </c>
      <c r="HR396">
        <v>0.1684621</v>
      </c>
      <c r="HS396">
        <v>24.054690000000001</v>
      </c>
      <c r="HT396" s="1">
        <v>6.3785809999999997E-4</v>
      </c>
      <c r="HU396">
        <v>1.861381</v>
      </c>
      <c r="HV396">
        <v>0.168159</v>
      </c>
      <c r="HW396">
        <v>23.74935</v>
      </c>
      <c r="HX396" s="1">
        <v>5.7240229999999995E-4</v>
      </c>
      <c r="HY396">
        <v>1.6634450000000001</v>
      </c>
      <c r="HZ396">
        <v>0.16786300000000001</v>
      </c>
      <c r="IA396">
        <v>23.863330000000001</v>
      </c>
      <c r="IB396" s="1">
        <v>5.2173759999999997E-4</v>
      </c>
      <c r="IC396">
        <v>1.511868</v>
      </c>
      <c r="ID396">
        <v>0.16755410000000001</v>
      </c>
      <c r="IE396">
        <v>24.106100000000001</v>
      </c>
      <c r="IF396" s="1">
        <v>4.816291E-4</v>
      </c>
      <c r="IG396">
        <v>1.39327</v>
      </c>
      <c r="IH396">
        <v>0.1672612</v>
      </c>
      <c r="II396">
        <v>24.23725</v>
      </c>
      <c r="IJ396" s="1">
        <v>4.4915660000000002E-4</v>
      </c>
      <c r="IK396">
        <v>1.2981830000000001</v>
      </c>
      <c r="IL396">
        <v>0.1669716</v>
      </c>
      <c r="IM396">
        <v>24.36383</v>
      </c>
      <c r="IN396" s="1">
        <v>4.219925E-4</v>
      </c>
      <c r="IO396">
        <v>1.2194400000000001</v>
      </c>
      <c r="IP396">
        <v>0.16668630000000001</v>
      </c>
      <c r="IQ396">
        <v>24.16385</v>
      </c>
      <c r="IR396" s="1">
        <v>3.9879029999999999E-4</v>
      </c>
      <c r="IS396">
        <v>1.1527000000000001</v>
      </c>
      <c r="IT396">
        <v>0.1663963</v>
      </c>
      <c r="IU396">
        <v>23.96087</v>
      </c>
      <c r="IV396" s="1">
        <v>3.7838379999999999E-4</v>
      </c>
      <c r="IW396">
        <v>1.0945290000000001</v>
      </c>
      <c r="IX396">
        <v>0.16612060000000001</v>
      </c>
      <c r="IY396">
        <v>23.861519999999999</v>
      </c>
      <c r="IZ396" s="1">
        <v>3.6056260000000002E-4</v>
      </c>
      <c r="JA396">
        <v>1.0438639999999999</v>
      </c>
      <c r="JB396">
        <v>0.16587850000000001</v>
      </c>
      <c r="JC396">
        <v>23.79242</v>
      </c>
      <c r="JD396" s="1">
        <v>3.4508390000000002E-4</v>
      </c>
      <c r="JE396">
        <v>0.99992639999999999</v>
      </c>
      <c r="JF396">
        <v>0.16565830000000001</v>
      </c>
      <c r="JG396">
        <v>24.236429999999999</v>
      </c>
      <c r="JH396" s="1">
        <v>3.3106450000000001E-4</v>
      </c>
      <c r="JI396">
        <v>0.9601615</v>
      </c>
      <c r="JJ396">
        <v>0.1654419</v>
      </c>
      <c r="JK396">
        <v>24.63569</v>
      </c>
      <c r="JL396" s="1">
        <v>3.1836089999999999E-4</v>
      </c>
      <c r="JM396">
        <v>0.92419960000000001</v>
      </c>
      <c r="JN396">
        <v>0.16521920000000001</v>
      </c>
      <c r="JO396">
        <v>24.872630000000001</v>
      </c>
      <c r="JP396" s="1">
        <v>3.0667779999999999E-4</v>
      </c>
      <c r="JQ396">
        <v>0.89129329999999996</v>
      </c>
      <c r="JR396">
        <v>0.16502559999999999</v>
      </c>
      <c r="JS396">
        <v>24.961670000000002</v>
      </c>
      <c r="JT396" s="1">
        <v>2.9585599999999999E-4</v>
      </c>
      <c r="JU396">
        <v>0.86068860000000003</v>
      </c>
      <c r="JV396">
        <v>0.1648548</v>
      </c>
      <c r="JW396">
        <v>24.853079999999999</v>
      </c>
      <c r="JX396" s="1">
        <v>2.8567989999999998E-4</v>
      </c>
      <c r="JY396">
        <v>0.83185370000000003</v>
      </c>
      <c r="JZ396">
        <v>0.16469259999999999</v>
      </c>
      <c r="KA396">
        <v>24.601209999999998</v>
      </c>
      <c r="KB396" s="1">
        <v>2.7609310000000002E-4</v>
      </c>
      <c r="KC396">
        <v>0.80465370000000003</v>
      </c>
      <c r="KD396">
        <v>0.1645276</v>
      </c>
      <c r="KE396">
        <v>24.416609999999999</v>
      </c>
      <c r="KF396" s="1">
        <v>2.670703E-4</v>
      </c>
      <c r="KG396">
        <v>0.77907519999999997</v>
      </c>
      <c r="KH396">
        <v>0.1643724</v>
      </c>
      <c r="KI396">
        <v>24.229109999999999</v>
      </c>
      <c r="KJ396" s="1">
        <v>2.5850470000000003E-4</v>
      </c>
      <c r="KK396">
        <v>0.75477640000000001</v>
      </c>
      <c r="KL396">
        <v>0.16421340000000001</v>
      </c>
      <c r="KM396">
        <v>24.571480000000001</v>
      </c>
      <c r="KN396" s="1">
        <v>2.5025060000000003E-4</v>
      </c>
      <c r="KO396">
        <v>0.73138829999999999</v>
      </c>
      <c r="KP396">
        <v>0.16405249999999999</v>
      </c>
      <c r="KQ396">
        <v>24.973780000000001</v>
      </c>
      <c r="KR396" s="1">
        <v>2.4226480000000001E-4</v>
      </c>
      <c r="KS396">
        <v>0.7087232</v>
      </c>
      <c r="KT396">
        <v>0.1639004</v>
      </c>
      <c r="KU396">
        <v>25.38156</v>
      </c>
      <c r="KV396" s="1">
        <v>2.3455460000000001E-4</v>
      </c>
      <c r="KW396">
        <v>0.68682500000000002</v>
      </c>
      <c r="KX396">
        <v>0.16372929999999999</v>
      </c>
      <c r="KY396">
        <v>25.727519999999998</v>
      </c>
      <c r="KZ396" s="1">
        <v>2.2719950000000001E-4</v>
      </c>
      <c r="LA396">
        <v>0.66596429999999995</v>
      </c>
      <c r="LB396">
        <v>0.1635586</v>
      </c>
      <c r="LC396">
        <v>25.580020000000001</v>
      </c>
      <c r="LD396" s="1">
        <v>2.2023999999999999E-4</v>
      </c>
      <c r="LE396">
        <v>0.64620770000000005</v>
      </c>
      <c r="LF396">
        <v>0.16337779999999999</v>
      </c>
      <c r="LG396">
        <v>25.27383</v>
      </c>
      <c r="LH396" s="1">
        <v>2.1353170000000001E-4</v>
      </c>
      <c r="LI396">
        <v>0.62720869999999995</v>
      </c>
      <c r="LJ396">
        <v>0.16319829999999999</v>
      </c>
      <c r="LK396">
        <v>25.061060000000001</v>
      </c>
      <c r="LL396" s="1">
        <v>2.070226E-4</v>
      </c>
      <c r="LM396">
        <v>0.60876609999999998</v>
      </c>
      <c r="LN396">
        <v>0.16301119999999999</v>
      </c>
      <c r="LO396">
        <v>24.922779999999999</v>
      </c>
      <c r="LP396" s="1">
        <v>2.007186E-4</v>
      </c>
      <c r="LQ396">
        <v>0.59090209999999999</v>
      </c>
      <c r="LR396">
        <v>0.16281209999999999</v>
      </c>
      <c r="LS396">
        <v>25.480409999999999</v>
      </c>
      <c r="LT396" s="1">
        <v>1.9463330000000001E-4</v>
      </c>
      <c r="LU396">
        <v>0.57369510000000001</v>
      </c>
      <c r="LV396">
        <v>0.1626078</v>
      </c>
      <c r="LW396">
        <v>26.025790000000001</v>
      </c>
      <c r="LX396" s="1">
        <v>1.888259E-4</v>
      </c>
      <c r="LY396">
        <v>0.55725460000000004</v>
      </c>
      <c r="LZ396">
        <v>0.1624167</v>
      </c>
      <c r="MA396">
        <v>26.461030000000001</v>
      </c>
      <c r="MB396" s="1">
        <v>1.832448E-4</v>
      </c>
      <c r="MC396">
        <v>0.54142199999999996</v>
      </c>
      <c r="MD396">
        <v>0.1622113</v>
      </c>
      <c r="ME396">
        <v>26.836310000000001</v>
      </c>
      <c r="MF396" s="1">
        <v>1.7784469999999999E-4</v>
      </c>
      <c r="MG396">
        <v>0.52613160000000003</v>
      </c>
      <c r="MH396">
        <v>0.1620134</v>
      </c>
      <c r="MI396">
        <v>26.69857</v>
      </c>
      <c r="MJ396" s="1">
        <v>1.7265229999999999E-4</v>
      </c>
      <c r="MK396">
        <v>0.51139500000000004</v>
      </c>
      <c r="ML396">
        <v>0.16182060000000001</v>
      </c>
      <c r="MM396">
        <v>26.463349999999998</v>
      </c>
      <c r="MN396" s="1">
        <v>1.6763800000000001E-4</v>
      </c>
      <c r="MO396">
        <v>0.49712040000000002</v>
      </c>
      <c r="MP396">
        <v>0.16163379999999999</v>
      </c>
      <c r="MQ396">
        <v>26.24689</v>
      </c>
      <c r="MR396" s="1">
        <v>1.6278810000000001E-4</v>
      </c>
      <c r="MS396">
        <v>0.48329569999999999</v>
      </c>
      <c r="MT396">
        <v>0.16144500000000001</v>
      </c>
      <c r="MU396">
        <v>25.943280000000001</v>
      </c>
      <c r="MV396" s="1">
        <v>1.5812120000000001E-4</v>
      </c>
      <c r="MW396">
        <v>0.46998770000000001</v>
      </c>
      <c r="MX396">
        <v>0.16126380000000001</v>
      </c>
      <c r="MY396">
        <v>25.728370000000002</v>
      </c>
      <c r="MZ396" s="1">
        <v>1.5362150000000001E-4</v>
      </c>
      <c r="NA396">
        <v>0.45713290000000001</v>
      </c>
      <c r="NB396">
        <v>0.16106880000000001</v>
      </c>
      <c r="NC396">
        <v>25.765619999999998</v>
      </c>
      <c r="ND396" s="1">
        <v>1.492904E-4</v>
      </c>
      <c r="NE396">
        <v>0.44476130000000003</v>
      </c>
      <c r="NF396">
        <v>0.16088569999999999</v>
      </c>
      <c r="NG396">
        <v>26.07395</v>
      </c>
      <c r="NH396" s="1">
        <v>1.4516320000000001E-4</v>
      </c>
      <c r="NI396">
        <v>0.43295509999999998</v>
      </c>
      <c r="NJ396">
        <v>0.1606901</v>
      </c>
      <c r="NK396">
        <v>25.98047</v>
      </c>
      <c r="NL396" s="1">
        <v>1.411971E-4</v>
      </c>
      <c r="NM396">
        <v>0.42163070000000002</v>
      </c>
      <c r="NN396">
        <v>0.1604968</v>
      </c>
      <c r="NO396">
        <v>25.677029999999998</v>
      </c>
      <c r="NP396" s="1">
        <v>1.37367E-4</v>
      </c>
      <c r="NQ396">
        <v>0.41068090000000002</v>
      </c>
      <c r="NR396">
        <v>0.16031029999999999</v>
      </c>
      <c r="NS396">
        <v>25.438269999999999</v>
      </c>
      <c r="NT396" s="1">
        <v>1.3366889999999999E-4</v>
      </c>
      <c r="NU396">
        <v>0.40009670000000003</v>
      </c>
      <c r="NV396">
        <v>0.16010450000000001</v>
      </c>
      <c r="NW396">
        <v>25.20562</v>
      </c>
      <c r="NX396" s="1">
        <v>1.301284E-4</v>
      </c>
      <c r="NY396">
        <v>0.38997290000000001</v>
      </c>
      <c r="NZ396">
        <v>0.1599052</v>
      </c>
      <c r="OA396">
        <v>25.011780000000002</v>
      </c>
      <c r="OB396" s="1">
        <v>1.2669800000000001E-4</v>
      </c>
      <c r="OC396">
        <v>0.38016280000000002</v>
      </c>
      <c r="OD396">
        <v>0.1597018</v>
      </c>
      <c r="OE396">
        <v>25.37163</v>
      </c>
      <c r="OF396" s="1">
        <v>1.232979E-4</v>
      </c>
      <c r="OG396">
        <v>0.37044860000000002</v>
      </c>
      <c r="OH396">
        <v>0.1595037</v>
      </c>
      <c r="OI396">
        <v>25.86007</v>
      </c>
      <c r="OJ396" s="1">
        <v>1.199562E-4</v>
      </c>
      <c r="OK396">
        <v>0.36086299999999999</v>
      </c>
    </row>
    <row r="397" spans="1:401" x14ac:dyDescent="0.35">
      <c r="A397">
        <v>406</v>
      </c>
      <c r="B397" t="s">
        <v>4</v>
      </c>
      <c r="C397" t="s">
        <v>364</v>
      </c>
      <c r="D397" t="s">
        <v>400</v>
      </c>
      <c r="E397">
        <v>916.09469999999999</v>
      </c>
      <c r="F397">
        <v>0.18973760000000001</v>
      </c>
      <c r="G397">
        <v>24.084029999999998</v>
      </c>
      <c r="H397">
        <v>0</v>
      </c>
      <c r="I397">
        <v>0</v>
      </c>
      <c r="J397">
        <v>0.18947620000000001</v>
      </c>
      <c r="K397">
        <v>23.844639999999998</v>
      </c>
      <c r="L397">
        <v>0</v>
      </c>
      <c r="M397">
        <v>0</v>
      </c>
      <c r="N397">
        <v>0.1892402</v>
      </c>
      <c r="O397">
        <v>23.521000000000001</v>
      </c>
      <c r="P397">
        <v>0</v>
      </c>
      <c r="Q397">
        <v>0</v>
      </c>
      <c r="R397">
        <v>0.18900790000000001</v>
      </c>
      <c r="S397">
        <v>23.167059999999999</v>
      </c>
      <c r="T397">
        <v>0</v>
      </c>
      <c r="U397">
        <v>0</v>
      </c>
      <c r="V397">
        <v>0.18884119999999999</v>
      </c>
      <c r="W397">
        <v>23.071179999999998</v>
      </c>
      <c r="X397">
        <v>0</v>
      </c>
      <c r="Y397">
        <v>0</v>
      </c>
      <c r="Z397">
        <v>0.18872900000000001</v>
      </c>
      <c r="AA397">
        <v>22.913039999999999</v>
      </c>
      <c r="AB397">
        <v>0</v>
      </c>
      <c r="AC397">
        <v>0</v>
      </c>
      <c r="AD397">
        <v>0.18865480000000001</v>
      </c>
      <c r="AE397">
        <v>22.764299999999999</v>
      </c>
      <c r="AF397">
        <v>0</v>
      </c>
      <c r="AG397">
        <v>0</v>
      </c>
      <c r="AH397">
        <v>0.188608</v>
      </c>
      <c r="AI397">
        <v>22.713940000000001</v>
      </c>
      <c r="AJ397">
        <v>0</v>
      </c>
      <c r="AK397">
        <v>0</v>
      </c>
      <c r="AL397">
        <v>0.1885889</v>
      </c>
      <c r="AM397">
        <v>22.713979999999999</v>
      </c>
      <c r="AN397">
        <v>0</v>
      </c>
      <c r="AO397">
        <v>0</v>
      </c>
      <c r="AP397">
        <v>0.1885848</v>
      </c>
      <c r="AQ397">
        <v>23.17653</v>
      </c>
      <c r="AR397">
        <v>0</v>
      </c>
      <c r="AS397">
        <v>0</v>
      </c>
      <c r="AT397">
        <v>0.18859609999999999</v>
      </c>
      <c r="AU397">
        <v>23.80686</v>
      </c>
      <c r="AV397">
        <v>0</v>
      </c>
      <c r="AW397">
        <v>0</v>
      </c>
      <c r="AX397">
        <v>0.18862689999999999</v>
      </c>
      <c r="AY397">
        <v>24.202639999999999</v>
      </c>
      <c r="AZ397">
        <v>0</v>
      </c>
      <c r="BA397">
        <v>0</v>
      </c>
      <c r="BB397">
        <v>0.18863379999999999</v>
      </c>
      <c r="BC397">
        <v>24.511109999999999</v>
      </c>
      <c r="BD397">
        <v>0</v>
      </c>
      <c r="BE397">
        <v>0</v>
      </c>
      <c r="BF397">
        <v>0.1886545</v>
      </c>
      <c r="BG397">
        <v>24.474430000000002</v>
      </c>
      <c r="BH397">
        <v>0</v>
      </c>
      <c r="BI397">
        <v>0</v>
      </c>
      <c r="BJ397">
        <v>0.18869259999999999</v>
      </c>
      <c r="BK397">
        <v>24.17943</v>
      </c>
      <c r="BL397">
        <v>0</v>
      </c>
      <c r="BM397">
        <v>0</v>
      </c>
      <c r="BN397">
        <v>0.1887327</v>
      </c>
      <c r="BO397">
        <v>23.907450000000001</v>
      </c>
      <c r="BP397">
        <v>0</v>
      </c>
      <c r="BQ397">
        <v>0</v>
      </c>
      <c r="BR397">
        <v>0.18879290000000001</v>
      </c>
      <c r="BS397">
        <v>23.570070000000001</v>
      </c>
      <c r="BT397">
        <v>0</v>
      </c>
      <c r="BU397">
        <v>0</v>
      </c>
      <c r="BV397">
        <v>0.1888312</v>
      </c>
      <c r="BW397">
        <v>23.566659999999999</v>
      </c>
      <c r="BX397" s="1">
        <v>1.0049559999999999E-33</v>
      </c>
      <c r="BY397" s="1">
        <v>2.7001420000000001E-30</v>
      </c>
      <c r="BZ397">
        <v>0.1888783</v>
      </c>
      <c r="CA397">
        <v>23.736899999999999</v>
      </c>
      <c r="CB397" s="1">
        <v>3.3732230000000001E-26</v>
      </c>
      <c r="CC397" s="1">
        <v>9.0397870000000001E-23</v>
      </c>
      <c r="CD397">
        <v>0.18888830000000001</v>
      </c>
      <c r="CE397">
        <v>23.796320000000001</v>
      </c>
      <c r="CF397" s="1">
        <v>1.0976600000000001E-17</v>
      </c>
      <c r="CG397" s="1">
        <v>2.942962E-14</v>
      </c>
      <c r="CH397">
        <v>0.1888669</v>
      </c>
      <c r="CI397">
        <v>23.980129999999999</v>
      </c>
      <c r="CJ397" s="1">
        <v>9.7426020000000005E-13</v>
      </c>
      <c r="CK397" s="1">
        <v>2.395786E-9</v>
      </c>
      <c r="CL397">
        <v>0.18879979999999999</v>
      </c>
      <c r="CM397">
        <v>23.897659999999998</v>
      </c>
      <c r="CN397" s="1">
        <v>3.2855230000000002E-9</v>
      </c>
      <c r="CO397" s="1">
        <v>7.8329790000000003E-6</v>
      </c>
      <c r="CP397">
        <v>0.1887025</v>
      </c>
      <c r="CQ397">
        <v>23.553850000000001</v>
      </c>
      <c r="CR397" s="1">
        <v>1.6390169999999999E-6</v>
      </c>
      <c r="CS397" s="1">
        <v>3.886961E-3</v>
      </c>
      <c r="CT397">
        <v>0.18857009999999999</v>
      </c>
      <c r="CU397">
        <v>23.287230000000001</v>
      </c>
      <c r="CV397" s="1">
        <v>2.0521910000000001E-4</v>
      </c>
      <c r="CW397">
        <v>0.48945880000000003</v>
      </c>
      <c r="CX397">
        <v>0.1884024</v>
      </c>
      <c r="CY397">
        <v>23.06851</v>
      </c>
      <c r="CZ397" s="1">
        <v>8.7987599999999992E-3</v>
      </c>
      <c r="DA397">
        <v>21.15849</v>
      </c>
      <c r="DB397">
        <v>0.18820880000000001</v>
      </c>
      <c r="DC397">
        <v>23.428249999999998</v>
      </c>
      <c r="DD397">
        <v>0.1551506</v>
      </c>
      <c r="DE397">
        <v>377.81130000000002</v>
      </c>
      <c r="DF397">
        <v>0.18799560000000001</v>
      </c>
      <c r="DG397">
        <v>23.930309999999999</v>
      </c>
      <c r="DH397">
        <v>1.2895019999999999</v>
      </c>
      <c r="DI397">
        <v>3191.07</v>
      </c>
      <c r="DJ397">
        <v>0.18774759999999999</v>
      </c>
      <c r="DK397">
        <v>24.384309999999999</v>
      </c>
      <c r="DL397">
        <v>5.6378349999999999</v>
      </c>
      <c r="DM397">
        <v>14211.77</v>
      </c>
      <c r="DN397">
        <v>0.18745980000000001</v>
      </c>
      <c r="DO397">
        <v>24.766380000000002</v>
      </c>
      <c r="DP397">
        <v>14.19374</v>
      </c>
      <c r="DQ397">
        <v>36516.339999999997</v>
      </c>
      <c r="DR397">
        <v>0.1871459</v>
      </c>
      <c r="DS397">
        <v>24.569289999999999</v>
      </c>
      <c r="DT397">
        <v>22.27815</v>
      </c>
      <c r="DU397">
        <v>58595.46</v>
      </c>
      <c r="DV397">
        <v>0.18678790000000001</v>
      </c>
      <c r="DW397">
        <v>24.17174</v>
      </c>
      <c r="DX397">
        <v>23.469259999999998</v>
      </c>
      <c r="DY397">
        <v>63271.6</v>
      </c>
      <c r="DZ397">
        <v>0.1864007</v>
      </c>
      <c r="EA397">
        <v>23.80753</v>
      </c>
      <c r="EB397">
        <v>18.022169999999999</v>
      </c>
      <c r="EC397">
        <v>49798.19</v>
      </c>
      <c r="ED397">
        <v>0.18596979999999999</v>
      </c>
      <c r="EE397">
        <v>23.450869999999998</v>
      </c>
      <c r="EF397">
        <v>10.70889</v>
      </c>
      <c r="EG397">
        <v>30429.19</v>
      </c>
      <c r="EH397">
        <v>0.18554470000000001</v>
      </c>
      <c r="EI397">
        <v>23.571960000000001</v>
      </c>
      <c r="EJ397">
        <v>5.4313469999999997</v>
      </c>
      <c r="EK397">
        <v>15876.75</v>
      </c>
      <c r="EL397">
        <v>0.18510969999999999</v>
      </c>
      <c r="EM397">
        <v>24.015699999999999</v>
      </c>
      <c r="EN397">
        <v>2.6099220000000001</v>
      </c>
      <c r="EO397">
        <v>7826.1980000000003</v>
      </c>
      <c r="EP397">
        <v>0.18466350000000001</v>
      </c>
      <c r="EQ397">
        <v>24.51521</v>
      </c>
      <c r="ER397">
        <v>1.2906850000000001</v>
      </c>
      <c r="ES397">
        <v>3946.299</v>
      </c>
      <c r="ET397">
        <v>0.1842174</v>
      </c>
      <c r="EU397">
        <v>24.950109999999999</v>
      </c>
      <c r="EV397">
        <v>0.68075260000000004</v>
      </c>
      <c r="EW397">
        <v>2108.4250000000002</v>
      </c>
      <c r="EX397">
        <v>0.1837666</v>
      </c>
      <c r="EY397">
        <v>24.872299999999999</v>
      </c>
      <c r="EZ397">
        <v>0.38212940000000001</v>
      </c>
      <c r="FA397">
        <v>1193.1890000000001</v>
      </c>
      <c r="FB397">
        <v>0.1833149</v>
      </c>
      <c r="FC397">
        <v>24.558140000000002</v>
      </c>
      <c r="FD397">
        <v>0.22482779999999999</v>
      </c>
      <c r="FE397">
        <v>705.74540000000002</v>
      </c>
      <c r="FF397">
        <v>0.18286240000000001</v>
      </c>
      <c r="FG397">
        <v>24.286619999999999</v>
      </c>
      <c r="FH397">
        <v>0.136793</v>
      </c>
      <c r="FI397">
        <v>430.97500000000002</v>
      </c>
      <c r="FJ397">
        <v>0.18241189999999999</v>
      </c>
      <c r="FK397">
        <v>23.982119999999998</v>
      </c>
      <c r="FL397" s="1">
        <v>8.5295389999999999E-2</v>
      </c>
      <c r="FM397">
        <v>269.43889999999999</v>
      </c>
      <c r="FN397">
        <v>0.1819673</v>
      </c>
      <c r="FO397">
        <v>24.183129999999998</v>
      </c>
      <c r="FP397" s="1">
        <v>5.4200110000000003E-2</v>
      </c>
      <c r="FQ397">
        <v>171.49780000000001</v>
      </c>
      <c r="FR397">
        <v>0.1815369</v>
      </c>
      <c r="FS397">
        <v>24.451360000000001</v>
      </c>
      <c r="FT397" s="1">
        <v>3.497658E-2</v>
      </c>
      <c r="FU397">
        <v>110.7595</v>
      </c>
      <c r="FV397">
        <v>0.18112</v>
      </c>
      <c r="FW397">
        <v>24.44913</v>
      </c>
      <c r="FX397" s="1">
        <v>2.287929E-2</v>
      </c>
      <c r="FY397">
        <v>72.447299999999998</v>
      </c>
      <c r="FZ397">
        <v>0.1807107</v>
      </c>
      <c r="GA397">
        <v>24.45223</v>
      </c>
      <c r="GB397" s="1">
        <v>1.5163090000000001E-2</v>
      </c>
      <c r="GC397">
        <v>47.9664</v>
      </c>
      <c r="GD397">
        <v>0.18032049999999999</v>
      </c>
      <c r="GE397">
        <v>24.185359999999999</v>
      </c>
      <c r="GF397" s="1">
        <v>1.0189459999999999E-2</v>
      </c>
      <c r="GG397">
        <v>32.16545</v>
      </c>
      <c r="GH397">
        <v>0.179976</v>
      </c>
      <c r="GI397">
        <v>24.075060000000001</v>
      </c>
      <c r="GJ397" s="1">
        <v>6.9536110000000002E-3</v>
      </c>
      <c r="GK397">
        <v>21.875430000000001</v>
      </c>
      <c r="GL397">
        <v>0.17964849999999999</v>
      </c>
      <c r="GM397">
        <v>24.015409999999999</v>
      </c>
      <c r="GN397" s="1">
        <v>4.8298029999999997E-3</v>
      </c>
      <c r="GO397">
        <v>15.12134</v>
      </c>
      <c r="GP397">
        <v>0.17931340000000001</v>
      </c>
      <c r="GQ397">
        <v>23.903220000000001</v>
      </c>
      <c r="GR397" s="1">
        <v>3.4244169999999999E-3</v>
      </c>
      <c r="GS397">
        <v>10.656790000000001</v>
      </c>
      <c r="GT397">
        <v>0.17898929999999999</v>
      </c>
      <c r="GU397">
        <v>23.68338</v>
      </c>
      <c r="GV397" s="1">
        <v>2.4877160000000001E-3</v>
      </c>
      <c r="GW397">
        <v>7.6849670000000003</v>
      </c>
      <c r="GX397">
        <v>0.1786828</v>
      </c>
      <c r="GY397">
        <v>23.83689</v>
      </c>
      <c r="GZ397" s="1">
        <v>1.8578449999999999E-3</v>
      </c>
      <c r="HA397">
        <v>5.690734</v>
      </c>
      <c r="HB397">
        <v>0.17836630000000001</v>
      </c>
      <c r="HC397">
        <v>24.292660000000001</v>
      </c>
      <c r="HD397" s="1">
        <v>1.4299079999999999E-3</v>
      </c>
      <c r="HE397">
        <v>4.3399869999999998</v>
      </c>
      <c r="HF397">
        <v>0.17806640000000001</v>
      </c>
      <c r="HG397">
        <v>24.746600000000001</v>
      </c>
      <c r="HH397" s="1">
        <v>1.1356420000000001E-3</v>
      </c>
      <c r="HI397">
        <v>3.4149620000000001</v>
      </c>
      <c r="HJ397">
        <v>0.17774029999999999</v>
      </c>
      <c r="HK397">
        <v>24.756920000000001</v>
      </c>
      <c r="HL397" s="1">
        <v>9.3020120000000003E-4</v>
      </c>
      <c r="HM397">
        <v>2.7729620000000001</v>
      </c>
      <c r="HN397">
        <v>0.17744740000000001</v>
      </c>
      <c r="HO397">
        <v>24.38419</v>
      </c>
      <c r="HP397" s="1">
        <v>7.8462129999999999E-4</v>
      </c>
      <c r="HQ397">
        <v>2.3205650000000002</v>
      </c>
      <c r="HR397">
        <v>0.17714160000000001</v>
      </c>
      <c r="HS397">
        <v>24.106300000000001</v>
      </c>
      <c r="HT397" s="1">
        <v>6.7939599999999997E-4</v>
      </c>
      <c r="HU397">
        <v>1.9962709999999999</v>
      </c>
      <c r="HV397">
        <v>0.1768372</v>
      </c>
      <c r="HW397">
        <v>23.809619999999999</v>
      </c>
      <c r="HX397" s="1">
        <v>6.0162219999999997E-4</v>
      </c>
      <c r="HY397">
        <v>1.758769</v>
      </c>
      <c r="HZ397">
        <v>0.17653769999999999</v>
      </c>
      <c r="IA397">
        <v>23.944610000000001</v>
      </c>
      <c r="IB397" s="1">
        <v>5.4268039999999995E-4</v>
      </c>
      <c r="IC397">
        <v>1.58046</v>
      </c>
      <c r="ID397">
        <v>0.17622750000000001</v>
      </c>
      <c r="IE397">
        <v>24.225110000000001</v>
      </c>
      <c r="IF397" s="1">
        <v>4.9693899999999995E-4</v>
      </c>
      <c r="IG397">
        <v>1.4435990000000001</v>
      </c>
      <c r="IH397">
        <v>0.17592360000000001</v>
      </c>
      <c r="II397">
        <v>24.37161</v>
      </c>
      <c r="IJ397" s="1">
        <v>4.60622E-4</v>
      </c>
      <c r="IK397">
        <v>1.336006</v>
      </c>
      <c r="IL397">
        <v>0.17563390000000001</v>
      </c>
      <c r="IM397">
        <v>24.48385</v>
      </c>
      <c r="IN397" s="1">
        <v>4.3083029999999999E-4</v>
      </c>
      <c r="IO397">
        <v>1.248599</v>
      </c>
      <c r="IP397">
        <v>0.175347</v>
      </c>
      <c r="IQ397">
        <v>24.254370000000002</v>
      </c>
      <c r="IR397" s="1">
        <v>4.0579130000000001E-4</v>
      </c>
      <c r="IS397">
        <v>1.175762</v>
      </c>
      <c r="IT397">
        <v>0.17505180000000001</v>
      </c>
      <c r="IU397">
        <v>24.01953</v>
      </c>
      <c r="IV397" s="1">
        <v>3.8412949999999999E-4</v>
      </c>
      <c r="IW397">
        <v>1.113345</v>
      </c>
      <c r="IX397">
        <v>0.17477490000000001</v>
      </c>
      <c r="IY397">
        <v>23.910699999999999</v>
      </c>
      <c r="IZ397" s="1">
        <v>3.6529109999999999E-4</v>
      </c>
      <c r="JA397">
        <v>1.059267</v>
      </c>
      <c r="JB397">
        <v>0.17452770000000001</v>
      </c>
      <c r="JC397">
        <v>23.85172</v>
      </c>
      <c r="JD397" s="1">
        <v>3.4909109999999998E-4</v>
      </c>
      <c r="JE397">
        <v>1.012861</v>
      </c>
      <c r="JF397">
        <v>0.17430080000000001</v>
      </c>
      <c r="JG397">
        <v>24.33493</v>
      </c>
      <c r="JH397" s="1">
        <v>3.3454360000000001E-4</v>
      </c>
      <c r="JI397">
        <v>0.97126900000000005</v>
      </c>
      <c r="JJ397">
        <v>0.1740749</v>
      </c>
      <c r="JK397">
        <v>24.769159999999999</v>
      </c>
      <c r="JL397" s="1">
        <v>3.2140899999999999E-4</v>
      </c>
      <c r="JM397">
        <v>0.93382509999999996</v>
      </c>
      <c r="JN397">
        <v>0.1738527</v>
      </c>
      <c r="JO397">
        <v>25.004339999999999</v>
      </c>
      <c r="JP397" s="1">
        <v>3.0942520000000001E-4</v>
      </c>
      <c r="JQ397">
        <v>0.8997908</v>
      </c>
      <c r="JR397">
        <v>0.17364579999999999</v>
      </c>
      <c r="JS397">
        <v>25.075569999999999</v>
      </c>
      <c r="JT397" s="1">
        <v>2.9835609999999998E-4</v>
      </c>
      <c r="JU397">
        <v>0.86829920000000005</v>
      </c>
      <c r="JV397">
        <v>0.17347589999999999</v>
      </c>
      <c r="JW397">
        <v>24.94079</v>
      </c>
      <c r="JX397" s="1">
        <v>2.879898E-4</v>
      </c>
      <c r="JY397">
        <v>0.83875290000000002</v>
      </c>
      <c r="JZ397">
        <v>0.1733054</v>
      </c>
      <c r="KA397">
        <v>24.659300000000002</v>
      </c>
      <c r="KB397" s="1">
        <v>2.7824300000000001E-4</v>
      </c>
      <c r="KC397">
        <v>0.81094809999999995</v>
      </c>
      <c r="KD397">
        <v>0.17313680000000001</v>
      </c>
      <c r="KE397">
        <v>24.469799999999999</v>
      </c>
      <c r="KF397" s="1">
        <v>2.6907910000000001E-4</v>
      </c>
      <c r="KG397">
        <v>0.7848311</v>
      </c>
      <c r="KH397">
        <v>0.17297000000000001</v>
      </c>
      <c r="KI397">
        <v>24.2956</v>
      </c>
      <c r="KJ397" s="1">
        <v>2.6039219999999998E-4</v>
      </c>
      <c r="KK397">
        <v>0.76009210000000005</v>
      </c>
      <c r="KL397">
        <v>0.17281009999999999</v>
      </c>
      <c r="KM397">
        <v>24.673739999999999</v>
      </c>
      <c r="KN397" s="1">
        <v>2.5206220000000001E-4</v>
      </c>
      <c r="KO397">
        <v>0.73637379999999997</v>
      </c>
      <c r="KP397">
        <v>0.17264669999999999</v>
      </c>
      <c r="KQ397">
        <v>25.112210000000001</v>
      </c>
      <c r="KR397" s="1">
        <v>2.4400619999999999E-4</v>
      </c>
      <c r="KS397">
        <v>0.71341790000000005</v>
      </c>
      <c r="KT397">
        <v>0.17247960000000001</v>
      </c>
      <c r="KU397">
        <v>25.52684</v>
      </c>
      <c r="KV397" s="1">
        <v>2.3621849999999999E-4</v>
      </c>
      <c r="KW397">
        <v>0.69124600000000003</v>
      </c>
      <c r="KX397">
        <v>0.17230989999999999</v>
      </c>
      <c r="KY397">
        <v>25.863309999999998</v>
      </c>
      <c r="KZ397" s="1">
        <v>2.2879129999999999E-4</v>
      </c>
      <c r="LA397">
        <v>0.67008270000000003</v>
      </c>
      <c r="LB397">
        <v>0.17212939999999999</v>
      </c>
      <c r="LC397">
        <v>25.686360000000001</v>
      </c>
      <c r="LD397" s="1">
        <v>2.217435E-4</v>
      </c>
      <c r="LE397">
        <v>0.65003379999999999</v>
      </c>
      <c r="LF397">
        <v>0.17194139999999999</v>
      </c>
      <c r="LG397">
        <v>25.340009999999999</v>
      </c>
      <c r="LH397" s="1">
        <v>2.149729E-4</v>
      </c>
      <c r="LI397">
        <v>0.63080979999999998</v>
      </c>
      <c r="LJ397">
        <v>0.17175950000000001</v>
      </c>
      <c r="LK397">
        <v>25.117609999999999</v>
      </c>
      <c r="LL397" s="1">
        <v>2.084218E-4</v>
      </c>
      <c r="LM397">
        <v>0.61218890000000004</v>
      </c>
      <c r="LN397">
        <v>0.17156089999999999</v>
      </c>
      <c r="LO397">
        <v>24.98948</v>
      </c>
      <c r="LP397" s="1">
        <v>2.0206320000000001E-4</v>
      </c>
      <c r="LQ397">
        <v>0.59414420000000001</v>
      </c>
      <c r="LR397">
        <v>0.1713538</v>
      </c>
      <c r="LS397">
        <v>25.591180000000001</v>
      </c>
      <c r="LT397" s="1">
        <v>1.95928E-4</v>
      </c>
      <c r="LU397">
        <v>0.57674840000000005</v>
      </c>
      <c r="LV397">
        <v>0.17114470000000001</v>
      </c>
      <c r="LW397">
        <v>26.181889999999999</v>
      </c>
      <c r="LX397" s="1">
        <v>1.900654E-4</v>
      </c>
      <c r="LY397">
        <v>0.56011</v>
      </c>
      <c r="LZ397">
        <v>0.17094429999999999</v>
      </c>
      <c r="MA397">
        <v>26.629300000000001</v>
      </c>
      <c r="MB397" s="1">
        <v>1.8443999999999999E-4</v>
      </c>
      <c r="MC397">
        <v>0.54412640000000001</v>
      </c>
      <c r="MD397">
        <v>0.17072780000000001</v>
      </c>
      <c r="ME397">
        <v>26.996700000000001</v>
      </c>
      <c r="MF397" s="1">
        <v>1.789948E-4</v>
      </c>
      <c r="MG397">
        <v>0.52868539999999997</v>
      </c>
      <c r="MH397">
        <v>0.17052239999999999</v>
      </c>
      <c r="MI397">
        <v>26.82705</v>
      </c>
      <c r="MJ397" s="1">
        <v>1.737563E-4</v>
      </c>
      <c r="MK397">
        <v>0.51380119999999996</v>
      </c>
      <c r="ML397">
        <v>0.17032520000000001</v>
      </c>
      <c r="MM397">
        <v>26.542020000000001</v>
      </c>
      <c r="MN397" s="1">
        <v>1.687069E-4</v>
      </c>
      <c r="MO397">
        <v>0.49939939999999999</v>
      </c>
      <c r="MP397">
        <v>0.17013590000000001</v>
      </c>
      <c r="MQ397">
        <v>26.312069999999999</v>
      </c>
      <c r="MR397" s="1">
        <v>1.6382859999999999E-4</v>
      </c>
      <c r="MS397">
        <v>0.48547020000000002</v>
      </c>
      <c r="MT397">
        <v>0.16992930000000001</v>
      </c>
      <c r="MU397">
        <v>26.01558</v>
      </c>
      <c r="MV397" s="1">
        <v>1.5911629999999999E-4</v>
      </c>
      <c r="MW397">
        <v>0.47203729999999999</v>
      </c>
      <c r="MX397">
        <v>0.16973740000000001</v>
      </c>
      <c r="MY397">
        <v>25.821120000000001</v>
      </c>
      <c r="MZ397" s="1">
        <v>1.5458210000000001E-4</v>
      </c>
      <c r="NA397">
        <v>0.45907769999999998</v>
      </c>
      <c r="NB397">
        <v>0.16954079999999999</v>
      </c>
      <c r="NC397">
        <v>25.889700000000001</v>
      </c>
      <c r="ND397" s="1">
        <v>1.5021460000000001E-4</v>
      </c>
      <c r="NE397">
        <v>0.44658409999999998</v>
      </c>
      <c r="NF397">
        <v>0.1693472</v>
      </c>
      <c r="NG397">
        <v>26.230070000000001</v>
      </c>
      <c r="NH397" s="1">
        <v>1.4604590000000001E-4</v>
      </c>
      <c r="NI397">
        <v>0.43465379999999998</v>
      </c>
      <c r="NJ397">
        <v>0.1691406</v>
      </c>
      <c r="NK397">
        <v>26.12631</v>
      </c>
      <c r="NL397" s="1">
        <v>1.4204469999999999E-4</v>
      </c>
      <c r="NM397">
        <v>0.42322199999999999</v>
      </c>
      <c r="NN397">
        <v>0.1689397</v>
      </c>
      <c r="NO397">
        <v>25.78115</v>
      </c>
      <c r="NP397" s="1">
        <v>1.381849E-4</v>
      </c>
      <c r="NQ397">
        <v>0.41218189999999999</v>
      </c>
      <c r="NR397">
        <v>0.16873850000000001</v>
      </c>
      <c r="NS397">
        <v>25.517330000000001</v>
      </c>
      <c r="NT397" s="1">
        <v>1.344532E-4</v>
      </c>
      <c r="NU397">
        <v>0.40151680000000001</v>
      </c>
      <c r="NV397">
        <v>0.16853190000000001</v>
      </c>
      <c r="NW397">
        <v>25.27328</v>
      </c>
      <c r="NX397" s="1">
        <v>1.3088410000000001E-4</v>
      </c>
      <c r="NY397">
        <v>0.3912967</v>
      </c>
      <c r="NZ397">
        <v>0.16831960000000001</v>
      </c>
      <c r="OA397">
        <v>25.073640000000001</v>
      </c>
      <c r="OB397" s="1">
        <v>1.274297E-4</v>
      </c>
      <c r="OC397">
        <v>0.38142160000000003</v>
      </c>
      <c r="OD397">
        <v>0.1681125</v>
      </c>
      <c r="OE397">
        <v>25.460049999999999</v>
      </c>
      <c r="OF397" s="1">
        <v>1.2402020000000001E-4</v>
      </c>
      <c r="OG397">
        <v>0.37167810000000001</v>
      </c>
      <c r="OH397">
        <v>0.16790160000000001</v>
      </c>
      <c r="OI397">
        <v>25.99419</v>
      </c>
      <c r="OJ397" s="1">
        <v>1.206627E-4</v>
      </c>
      <c r="OK397">
        <v>0.36205969999999998</v>
      </c>
    </row>
    <row r="398" spans="1:401" x14ac:dyDescent="0.35">
      <c r="A398">
        <v>407</v>
      </c>
      <c r="B398" t="s">
        <v>4</v>
      </c>
      <c r="C398" t="s">
        <v>364</v>
      </c>
      <c r="D398" t="s">
        <v>401</v>
      </c>
      <c r="E398">
        <v>997.14400000000001</v>
      </c>
      <c r="F398">
        <v>0.30948989999999998</v>
      </c>
      <c r="G398">
        <v>24.267320000000002</v>
      </c>
      <c r="H398">
        <v>0</v>
      </c>
      <c r="I398">
        <v>0</v>
      </c>
      <c r="J398">
        <v>0.3094635</v>
      </c>
      <c r="K398">
        <v>24.059149999999999</v>
      </c>
      <c r="L398">
        <v>0</v>
      </c>
      <c r="M398">
        <v>0</v>
      </c>
      <c r="N398">
        <v>0.30945329999999999</v>
      </c>
      <c r="O398">
        <v>23.749300000000002</v>
      </c>
      <c r="P398">
        <v>0</v>
      </c>
      <c r="Q398">
        <v>0</v>
      </c>
      <c r="R398">
        <v>0.30946790000000002</v>
      </c>
      <c r="S398">
        <v>23.381350000000001</v>
      </c>
      <c r="T398">
        <v>0</v>
      </c>
      <c r="U398">
        <v>0</v>
      </c>
      <c r="V398">
        <v>0.30955310000000003</v>
      </c>
      <c r="W398">
        <v>23.266159999999999</v>
      </c>
      <c r="X398">
        <v>0</v>
      </c>
      <c r="Y398">
        <v>0</v>
      </c>
      <c r="Z398">
        <v>0.30973070000000003</v>
      </c>
      <c r="AA398">
        <v>23.075620000000001</v>
      </c>
      <c r="AB398">
        <v>0</v>
      </c>
      <c r="AC398">
        <v>0</v>
      </c>
      <c r="AD398">
        <v>0.30994739999999998</v>
      </c>
      <c r="AE398">
        <v>22.89124</v>
      </c>
      <c r="AF398">
        <v>0</v>
      </c>
      <c r="AG398">
        <v>0</v>
      </c>
      <c r="AH398">
        <v>0.31019989999999997</v>
      </c>
      <c r="AI398">
        <v>22.82084</v>
      </c>
      <c r="AJ398">
        <v>0</v>
      </c>
      <c r="AK398">
        <v>0</v>
      </c>
      <c r="AL398">
        <v>0.3104539</v>
      </c>
      <c r="AM398">
        <v>22.82573</v>
      </c>
      <c r="AN398">
        <v>0</v>
      </c>
      <c r="AO398">
        <v>0</v>
      </c>
      <c r="AP398">
        <v>0.31074030000000002</v>
      </c>
      <c r="AQ398">
        <v>23.319120000000002</v>
      </c>
      <c r="AR398">
        <v>0</v>
      </c>
      <c r="AS398">
        <v>0</v>
      </c>
      <c r="AT398">
        <v>0.31102839999999998</v>
      </c>
      <c r="AU398">
        <v>23.987660000000002</v>
      </c>
      <c r="AV398">
        <v>0</v>
      </c>
      <c r="AW398">
        <v>0</v>
      </c>
      <c r="AX398">
        <v>0.3113242</v>
      </c>
      <c r="AY398">
        <v>24.388829999999999</v>
      </c>
      <c r="AZ398">
        <v>0</v>
      </c>
      <c r="BA398">
        <v>0</v>
      </c>
      <c r="BB398">
        <v>0.3116353</v>
      </c>
      <c r="BC398">
        <v>24.679200000000002</v>
      </c>
      <c r="BD398">
        <v>0</v>
      </c>
      <c r="BE398">
        <v>0</v>
      </c>
      <c r="BF398">
        <v>0.31194719999999998</v>
      </c>
      <c r="BG398">
        <v>24.6159</v>
      </c>
      <c r="BH398">
        <v>0</v>
      </c>
      <c r="BI398">
        <v>0</v>
      </c>
      <c r="BJ398">
        <v>0.31225170000000002</v>
      </c>
      <c r="BK398">
        <v>24.290179999999999</v>
      </c>
      <c r="BL398">
        <v>0</v>
      </c>
      <c r="BM398">
        <v>0</v>
      </c>
      <c r="BN398">
        <v>0.3125406</v>
      </c>
      <c r="BO398">
        <v>24.022220000000001</v>
      </c>
      <c r="BP398">
        <v>0</v>
      </c>
      <c r="BQ398">
        <v>0</v>
      </c>
      <c r="BR398">
        <v>0.312836</v>
      </c>
      <c r="BS398">
        <v>23.727340000000002</v>
      </c>
      <c r="BT398">
        <v>0</v>
      </c>
      <c r="BU398">
        <v>0</v>
      </c>
      <c r="BV398">
        <v>0.31307980000000002</v>
      </c>
      <c r="BW398">
        <v>23.785219999999999</v>
      </c>
      <c r="BX398" s="1">
        <v>1.034345E-34</v>
      </c>
      <c r="BY398" s="1">
        <v>3.6004679999999999E-31</v>
      </c>
      <c r="BZ398">
        <v>0.31329180000000001</v>
      </c>
      <c r="CA398">
        <v>24.00732</v>
      </c>
      <c r="CB398" s="1">
        <v>1.4645640000000001E-26</v>
      </c>
      <c r="CC398" s="1">
        <v>2.6021879999999999E-23</v>
      </c>
      <c r="CD398">
        <v>0.31343850000000001</v>
      </c>
      <c r="CE398">
        <v>24.076250000000002</v>
      </c>
      <c r="CF398" s="1">
        <v>4.7131250000000001E-18</v>
      </c>
      <c r="CG398" s="1">
        <v>7.4272700000000005E-15</v>
      </c>
      <c r="CH398">
        <v>0.31353170000000002</v>
      </c>
      <c r="CI398">
        <v>24.230090000000001</v>
      </c>
      <c r="CJ398" s="1">
        <v>5.1534449999999998E-13</v>
      </c>
      <c r="CK398" s="1">
        <v>8.6596630000000002E-10</v>
      </c>
      <c r="CL398">
        <v>0.3135404</v>
      </c>
      <c r="CM398">
        <v>24.103000000000002</v>
      </c>
      <c r="CN398" s="1">
        <v>1.887957E-9</v>
      </c>
      <c r="CO398" s="1">
        <v>3.3979180000000002E-6</v>
      </c>
      <c r="CP398">
        <v>0.31345689999999998</v>
      </c>
      <c r="CQ398">
        <v>23.712140000000002</v>
      </c>
      <c r="CR398" s="1">
        <v>1.0129259999999999E-6</v>
      </c>
      <c r="CS398" s="1">
        <v>1.9473349999999999E-3</v>
      </c>
      <c r="CT398">
        <v>0.31330560000000002</v>
      </c>
      <c r="CU398">
        <v>23.4222</v>
      </c>
      <c r="CV398" s="1">
        <v>1.3527100000000001E-4</v>
      </c>
      <c r="CW398">
        <v>0.27768920000000002</v>
      </c>
      <c r="CX398">
        <v>0.31308000000000002</v>
      </c>
      <c r="CY398">
        <v>23.230969999999999</v>
      </c>
      <c r="CZ398" s="1">
        <v>6.1376709999999999E-3</v>
      </c>
      <c r="DA398">
        <v>13.44266</v>
      </c>
      <c r="DB398">
        <v>0.31284190000000001</v>
      </c>
      <c r="DC398">
        <v>23.648689999999998</v>
      </c>
      <c r="DD398">
        <v>0.1143892</v>
      </c>
      <c r="DE398">
        <v>267.62729999999999</v>
      </c>
      <c r="DF398">
        <v>0.31254330000000002</v>
      </c>
      <c r="DG398">
        <v>24.200050000000001</v>
      </c>
      <c r="DH398">
        <v>1.0044709999999999</v>
      </c>
      <c r="DI398">
        <v>2513.7539999999999</v>
      </c>
      <c r="DJ398">
        <v>0.31221759999999998</v>
      </c>
      <c r="DK398">
        <v>24.667829999999999</v>
      </c>
      <c r="DL398">
        <v>4.6411100000000003</v>
      </c>
      <c r="DM398">
        <v>12445.5</v>
      </c>
      <c r="DN398">
        <v>0.31182110000000002</v>
      </c>
      <c r="DO398">
        <v>25.028739999999999</v>
      </c>
      <c r="DP398">
        <v>12.36078</v>
      </c>
      <c r="DQ398">
        <v>35610.6</v>
      </c>
      <c r="DR398">
        <v>0.31137320000000002</v>
      </c>
      <c r="DS398">
        <v>24.78735</v>
      </c>
      <c r="DT398">
        <v>20.569019999999998</v>
      </c>
      <c r="DU398">
        <v>63882.61</v>
      </c>
      <c r="DV398">
        <v>0.31088690000000002</v>
      </c>
      <c r="DW398">
        <v>24.341200000000001</v>
      </c>
      <c r="DX398">
        <v>23.052399999999999</v>
      </c>
      <c r="DY398">
        <v>77463.02</v>
      </c>
      <c r="DZ398">
        <v>0.310361</v>
      </c>
      <c r="EA398">
        <v>23.97101</v>
      </c>
      <c r="EB398">
        <v>18.89564</v>
      </c>
      <c r="EC398">
        <v>69011.539999999994</v>
      </c>
      <c r="ED398">
        <v>0.3097742</v>
      </c>
      <c r="EE398">
        <v>23.647290000000002</v>
      </c>
      <c r="EF398">
        <v>12.06259</v>
      </c>
      <c r="EG398">
        <v>48065.36</v>
      </c>
      <c r="EH398">
        <v>0.30920720000000002</v>
      </c>
      <c r="EI398">
        <v>23.815480000000001</v>
      </c>
      <c r="EJ398">
        <v>6.5848000000000004</v>
      </c>
      <c r="EK398">
        <v>28573.13</v>
      </c>
      <c r="EL398">
        <v>0.30860880000000002</v>
      </c>
      <c r="EM398">
        <v>24.311530000000001</v>
      </c>
      <c r="EN398">
        <v>3.3803290000000001</v>
      </c>
      <c r="EO398">
        <v>15777.87</v>
      </c>
      <c r="EP398">
        <v>0.30802879999999999</v>
      </c>
      <c r="EQ398">
        <v>24.827580000000001</v>
      </c>
      <c r="ER398">
        <v>1.7569980000000001</v>
      </c>
      <c r="ES398">
        <v>8648.1029999999992</v>
      </c>
      <c r="ET398">
        <v>0.30744080000000001</v>
      </c>
      <c r="EU398">
        <v>25.224019999999999</v>
      </c>
      <c r="EV398">
        <v>0.95636049999999995</v>
      </c>
      <c r="EW398">
        <v>4869.3249999999998</v>
      </c>
      <c r="EX398">
        <v>0.30686770000000002</v>
      </c>
      <c r="EY398">
        <v>25.081589999999998</v>
      </c>
      <c r="EZ398">
        <v>0.5465044</v>
      </c>
      <c r="FA398">
        <v>2839.232</v>
      </c>
      <c r="FB398">
        <v>0.30628129999999998</v>
      </c>
      <c r="FC398">
        <v>24.70457</v>
      </c>
      <c r="FD398">
        <v>0.32465260000000001</v>
      </c>
      <c r="FE398">
        <v>1707.26</v>
      </c>
      <c r="FF398">
        <v>0.30571939999999997</v>
      </c>
      <c r="FG398">
        <v>24.416820000000001</v>
      </c>
      <c r="FH398">
        <v>0.1984947</v>
      </c>
      <c r="FI398">
        <v>1051.6020000000001</v>
      </c>
      <c r="FJ398">
        <v>0.30514540000000001</v>
      </c>
      <c r="FK398">
        <v>24.14818</v>
      </c>
      <c r="FL398">
        <v>0.12396160000000001</v>
      </c>
      <c r="FM398">
        <v>659.71010000000001</v>
      </c>
      <c r="FN398">
        <v>0.304618</v>
      </c>
      <c r="FO398">
        <v>24.419429999999998</v>
      </c>
      <c r="FP398" s="1">
        <v>7.8699729999999996E-2</v>
      </c>
      <c r="FQ398">
        <v>419.70409999999998</v>
      </c>
      <c r="FR398">
        <v>0.30409809999999998</v>
      </c>
      <c r="FS398">
        <v>24.760390000000001</v>
      </c>
      <c r="FT398" s="1">
        <v>5.0627909999999998E-2</v>
      </c>
      <c r="FU398">
        <v>270.0213</v>
      </c>
      <c r="FV398">
        <v>0.30359999999999998</v>
      </c>
      <c r="FW398">
        <v>24.76972</v>
      </c>
      <c r="FX398" s="1">
        <v>3.2940440000000001E-2</v>
      </c>
      <c r="FY398">
        <v>175.36539999999999</v>
      </c>
      <c r="FZ398">
        <v>0.30313970000000001</v>
      </c>
      <c r="GA398">
        <v>24.724270000000001</v>
      </c>
      <c r="GB398" s="1">
        <v>2.1663430000000001E-2</v>
      </c>
      <c r="GC398">
        <v>114.884</v>
      </c>
      <c r="GD398">
        <v>0.30269980000000002</v>
      </c>
      <c r="GE398">
        <v>24.39404</v>
      </c>
      <c r="GF398" s="1">
        <v>1.440604E-2</v>
      </c>
      <c r="GG398">
        <v>75.925799999999995</v>
      </c>
      <c r="GH398">
        <v>0.30233559999999998</v>
      </c>
      <c r="GI398">
        <v>24.238160000000001</v>
      </c>
      <c r="GJ398" s="1">
        <v>9.6993189999999996E-3</v>
      </c>
      <c r="GK398">
        <v>50.658000000000001</v>
      </c>
      <c r="GL398">
        <v>0.30201070000000002</v>
      </c>
      <c r="GM398">
        <v>24.168959999999998</v>
      </c>
      <c r="GN398" s="1">
        <v>6.6240329999999997E-3</v>
      </c>
      <c r="GO398">
        <v>34.174149999999997</v>
      </c>
      <c r="GP398">
        <v>0.30166470000000001</v>
      </c>
      <c r="GQ398">
        <v>24.073609999999999</v>
      </c>
      <c r="GR398">
        <v>4.6005999999999998E-3</v>
      </c>
      <c r="GS398">
        <v>23.363620000000001</v>
      </c>
      <c r="GT398">
        <v>0.30134339999999998</v>
      </c>
      <c r="GU398">
        <v>23.87595</v>
      </c>
      <c r="GV398" s="1">
        <v>3.261641E-3</v>
      </c>
      <c r="GW398">
        <v>16.238299999999999</v>
      </c>
      <c r="GX398">
        <v>0.30103249999999998</v>
      </c>
      <c r="GY398">
        <v>24.066089999999999</v>
      </c>
      <c r="GZ398" s="1">
        <v>2.3690489999999998E-3</v>
      </c>
      <c r="HA398">
        <v>11.51619</v>
      </c>
      <c r="HB398">
        <v>0.30073100000000003</v>
      </c>
      <c r="HC398">
        <v>24.566389999999998</v>
      </c>
      <c r="HD398" s="1">
        <v>1.769308E-3</v>
      </c>
      <c r="HE398">
        <v>8.3658210000000004</v>
      </c>
      <c r="HF398">
        <v>0.30041210000000002</v>
      </c>
      <c r="HG398">
        <v>25.026160000000001</v>
      </c>
      <c r="HH398" s="1">
        <v>1.362128E-3</v>
      </c>
      <c r="HI398">
        <v>6.2478309999999997</v>
      </c>
      <c r="HJ398">
        <v>0.30010730000000002</v>
      </c>
      <c r="HK398">
        <v>24.992190000000001</v>
      </c>
      <c r="HL398" s="1">
        <v>1.082445E-3</v>
      </c>
      <c r="HM398">
        <v>4.8106980000000004</v>
      </c>
      <c r="HN398">
        <v>0.29983310000000002</v>
      </c>
      <c r="HO398">
        <v>24.549510000000001</v>
      </c>
      <c r="HP398" s="1">
        <v>8.8783099999999995E-4</v>
      </c>
      <c r="HQ398">
        <v>3.8249719999999998</v>
      </c>
      <c r="HR398">
        <v>0.2995352</v>
      </c>
      <c r="HS398">
        <v>24.24118</v>
      </c>
      <c r="HT398" s="1">
        <v>7.5004610000000002E-4</v>
      </c>
      <c r="HU398">
        <v>3.139961</v>
      </c>
      <c r="HV398">
        <v>0.29922110000000002</v>
      </c>
      <c r="HW398">
        <v>23.95374</v>
      </c>
      <c r="HX398" s="1">
        <v>6.5062349999999998E-4</v>
      </c>
      <c r="HY398">
        <v>2.6562730000000001</v>
      </c>
      <c r="HZ398">
        <v>0.29893530000000001</v>
      </c>
      <c r="IA398">
        <v>24.13147</v>
      </c>
      <c r="IB398" s="1">
        <v>5.7721680000000003E-4</v>
      </c>
      <c r="IC398">
        <v>2.3077830000000001</v>
      </c>
      <c r="ID398">
        <v>0.29862749999999999</v>
      </c>
      <c r="IE398">
        <v>24.49464</v>
      </c>
      <c r="IF398" s="1">
        <v>5.2172039999999996E-4</v>
      </c>
      <c r="IG398">
        <v>2.051485</v>
      </c>
      <c r="IH398">
        <v>0.2983151</v>
      </c>
      <c r="II398">
        <v>24.695900000000002</v>
      </c>
      <c r="IJ398" s="1">
        <v>4.7876670000000001E-4</v>
      </c>
      <c r="IK398">
        <v>1.8586510000000001</v>
      </c>
      <c r="IL398">
        <v>0.29804609999999998</v>
      </c>
      <c r="IM398">
        <v>24.796569999999999</v>
      </c>
      <c r="IN398" s="1">
        <v>4.4448669999999998E-4</v>
      </c>
      <c r="IO398">
        <v>1.709319</v>
      </c>
      <c r="IP398">
        <v>0.29777399999999998</v>
      </c>
      <c r="IQ398">
        <v>24.50808</v>
      </c>
      <c r="IR398" s="1">
        <v>4.1636009999999998E-4</v>
      </c>
      <c r="IS398">
        <v>1.590214</v>
      </c>
      <c r="IT398">
        <v>0.2974755</v>
      </c>
      <c r="IU398">
        <v>24.194489999999998</v>
      </c>
      <c r="IV398" s="1">
        <v>3.9255810000000003E-4</v>
      </c>
      <c r="IW398">
        <v>1.492435</v>
      </c>
      <c r="IX398">
        <v>0.2971953</v>
      </c>
      <c r="IY398">
        <v>24.047820000000002</v>
      </c>
      <c r="IZ398" s="1">
        <v>3.7212200000000001E-4</v>
      </c>
      <c r="JA398">
        <v>1.41011</v>
      </c>
      <c r="JB398">
        <v>0.29697669999999998</v>
      </c>
      <c r="JC398">
        <v>23.99879</v>
      </c>
      <c r="JD398" s="1">
        <v>3.5475650000000002E-4</v>
      </c>
      <c r="JE398">
        <v>1.3409789999999999</v>
      </c>
      <c r="JF398">
        <v>0.29677300000000001</v>
      </c>
      <c r="JG398">
        <v>24.555479999999999</v>
      </c>
      <c r="JH398" s="1">
        <v>3.3937410000000001E-4</v>
      </c>
      <c r="JI398">
        <v>1.280759</v>
      </c>
      <c r="JJ398">
        <v>0.29658129999999999</v>
      </c>
      <c r="JK398">
        <v>25.07789</v>
      </c>
      <c r="JL398" s="1">
        <v>3.256035E-4</v>
      </c>
      <c r="JM398">
        <v>1.227535</v>
      </c>
      <c r="JN398">
        <v>0.29638360000000002</v>
      </c>
      <c r="JO398">
        <v>25.33652</v>
      </c>
      <c r="JP398" s="1">
        <v>3.1313499999999998E-4</v>
      </c>
      <c r="JQ398">
        <v>1.1798949999999999</v>
      </c>
      <c r="JR398">
        <v>0.29621769999999997</v>
      </c>
      <c r="JS398">
        <v>25.378399999999999</v>
      </c>
      <c r="JT398" s="1">
        <v>3.0170229999999999E-4</v>
      </c>
      <c r="JU398">
        <v>1.1365259999999999</v>
      </c>
      <c r="JV398">
        <v>0.29607840000000002</v>
      </c>
      <c r="JW398">
        <v>25.18411</v>
      </c>
      <c r="JX398" s="1">
        <v>2.9106020000000001E-4</v>
      </c>
      <c r="JY398">
        <v>1.09639</v>
      </c>
      <c r="JZ398">
        <v>0.29594330000000002</v>
      </c>
      <c r="KA398">
        <v>24.830190000000002</v>
      </c>
      <c r="KB398" s="1">
        <v>2.8108050000000002E-4</v>
      </c>
      <c r="KC398">
        <v>1.0588930000000001</v>
      </c>
      <c r="KD398">
        <v>0.29580649999999997</v>
      </c>
      <c r="KE398">
        <v>24.609970000000001</v>
      </c>
      <c r="KF398" s="1">
        <v>2.7171820000000002E-4</v>
      </c>
      <c r="KG398">
        <v>1.0238339999999999</v>
      </c>
      <c r="KH398">
        <v>0.29567139999999997</v>
      </c>
      <c r="KI398">
        <v>24.453900000000001</v>
      </c>
      <c r="KJ398" s="1">
        <v>2.6287199999999999E-4</v>
      </c>
      <c r="KK398">
        <v>0.99082879999999995</v>
      </c>
      <c r="KL398">
        <v>0.29552620000000002</v>
      </c>
      <c r="KM398">
        <v>24.90551</v>
      </c>
      <c r="KN398" s="1">
        <v>2.5441940000000001E-4</v>
      </c>
      <c r="KO398">
        <v>0.95943599999999996</v>
      </c>
      <c r="KP398">
        <v>0.29538059999999999</v>
      </c>
      <c r="KQ398">
        <v>25.43516</v>
      </c>
      <c r="KR398" s="1">
        <v>2.4626820000000002E-4</v>
      </c>
      <c r="KS398">
        <v>0.92922470000000001</v>
      </c>
      <c r="KT398">
        <v>0.29522559999999998</v>
      </c>
      <c r="KU398">
        <v>25.890409999999999</v>
      </c>
      <c r="KV398" s="1">
        <v>2.383904E-4</v>
      </c>
      <c r="KW398">
        <v>0.90011269999999999</v>
      </c>
      <c r="KX398">
        <v>0.29506060000000001</v>
      </c>
      <c r="KY398">
        <v>26.217289999999998</v>
      </c>
      <c r="KZ398" s="1">
        <v>2.3086520000000001E-4</v>
      </c>
      <c r="LA398">
        <v>0.87222310000000003</v>
      </c>
      <c r="LB398">
        <v>0.29486240000000002</v>
      </c>
      <c r="LC398">
        <v>25.97974</v>
      </c>
      <c r="LD398" s="1">
        <v>2.2371119999999999E-4</v>
      </c>
      <c r="LE398">
        <v>0.84575040000000001</v>
      </c>
      <c r="LF398">
        <v>0.29465079999999999</v>
      </c>
      <c r="LG398">
        <v>25.539870000000001</v>
      </c>
      <c r="LH398" s="1">
        <v>2.1686200000000001E-4</v>
      </c>
      <c r="LI398">
        <v>0.82048370000000004</v>
      </c>
      <c r="LJ398">
        <v>0.2944312</v>
      </c>
      <c r="LK398">
        <v>25.27093</v>
      </c>
      <c r="LL398" s="1">
        <v>2.102381E-4</v>
      </c>
      <c r="LM398">
        <v>0.79610990000000004</v>
      </c>
      <c r="LN398">
        <v>0.29419620000000002</v>
      </c>
      <c r="LO398">
        <v>25.154959999999999</v>
      </c>
      <c r="LP398" s="1">
        <v>2.038195E-4</v>
      </c>
      <c r="LQ398">
        <v>0.77254140000000004</v>
      </c>
      <c r="LR398">
        <v>0.29395789999999999</v>
      </c>
      <c r="LS398">
        <v>25.84159</v>
      </c>
      <c r="LT398" s="1">
        <v>1.9762499999999999E-4</v>
      </c>
      <c r="LU398">
        <v>0.74977490000000002</v>
      </c>
      <c r="LV398">
        <v>0.2936995</v>
      </c>
      <c r="LW398">
        <v>26.543399999999998</v>
      </c>
      <c r="LX398" s="1">
        <v>1.9169200000000001E-4</v>
      </c>
      <c r="LY398">
        <v>0.72793260000000004</v>
      </c>
      <c r="LZ398">
        <v>0.29343910000000001</v>
      </c>
      <c r="MA398">
        <v>27.045539999999999</v>
      </c>
      <c r="MB398" s="1">
        <v>1.860008E-4</v>
      </c>
      <c r="MC398">
        <v>0.70699780000000001</v>
      </c>
      <c r="MD398">
        <v>0.29315839999999999</v>
      </c>
      <c r="ME398">
        <v>27.410679999999999</v>
      </c>
      <c r="MF398" s="1">
        <v>1.8049710000000001E-4</v>
      </c>
      <c r="MG398">
        <v>0.68680010000000002</v>
      </c>
      <c r="MH398">
        <v>0.29289609999999999</v>
      </c>
      <c r="MI398">
        <v>27.178380000000001</v>
      </c>
      <c r="MJ398" s="1">
        <v>1.752054E-4</v>
      </c>
      <c r="MK398">
        <v>0.66734039999999994</v>
      </c>
      <c r="ML398">
        <v>0.29264780000000001</v>
      </c>
      <c r="MM398">
        <v>26.781400000000001</v>
      </c>
      <c r="MN398" s="1">
        <v>1.7010859999999999E-4</v>
      </c>
      <c r="MO398">
        <v>0.64854679999999998</v>
      </c>
      <c r="MP398">
        <v>0.29238960000000003</v>
      </c>
      <c r="MQ398">
        <v>26.491540000000001</v>
      </c>
      <c r="MR398" s="1">
        <v>1.6518270000000001E-4</v>
      </c>
      <c r="MS398">
        <v>0.63038300000000003</v>
      </c>
      <c r="MT398">
        <v>0.29212440000000001</v>
      </c>
      <c r="MU398">
        <v>26.19397</v>
      </c>
      <c r="MV398" s="1">
        <v>1.6042319999999999E-4</v>
      </c>
      <c r="MW398">
        <v>0.61283189999999998</v>
      </c>
      <c r="MX398">
        <v>0.29185739999999999</v>
      </c>
      <c r="MY398">
        <v>26.034549999999999</v>
      </c>
      <c r="MZ398" s="1">
        <v>1.5583599999999999E-4</v>
      </c>
      <c r="NA398">
        <v>0.59590209999999999</v>
      </c>
      <c r="NB398">
        <v>0.29159380000000001</v>
      </c>
      <c r="NC398">
        <v>26.175160000000002</v>
      </c>
      <c r="ND398" s="1">
        <v>1.5142390000000001E-4</v>
      </c>
      <c r="NE398">
        <v>0.57959249999999995</v>
      </c>
      <c r="NF398">
        <v>0.29134640000000001</v>
      </c>
      <c r="NG398">
        <v>26.597429999999999</v>
      </c>
      <c r="NH398" s="1">
        <v>1.4720949999999999E-4</v>
      </c>
      <c r="NI398">
        <v>0.56396489999999999</v>
      </c>
      <c r="NJ398">
        <v>0.29106739999999998</v>
      </c>
      <c r="NK398">
        <v>26.501159999999999</v>
      </c>
      <c r="NL398" s="1">
        <v>1.4316120000000001E-4</v>
      </c>
      <c r="NM398">
        <v>0.54898860000000005</v>
      </c>
      <c r="NN398">
        <v>0.2907981</v>
      </c>
      <c r="NO398">
        <v>26.075109999999999</v>
      </c>
      <c r="NP398" s="1">
        <v>1.3926570000000001E-4</v>
      </c>
      <c r="NQ398">
        <v>0.53456769999999998</v>
      </c>
      <c r="NR398">
        <v>0.29048600000000002</v>
      </c>
      <c r="NS398">
        <v>25.739249999999998</v>
      </c>
      <c r="NT398" s="1">
        <v>1.3548649999999999E-4</v>
      </c>
      <c r="NU398">
        <v>0.52064949999999999</v>
      </c>
      <c r="NV398">
        <v>0.29019470000000003</v>
      </c>
      <c r="NW398">
        <v>25.457650000000001</v>
      </c>
      <c r="NX398" s="1">
        <v>1.3187879999999999E-4</v>
      </c>
      <c r="NY398">
        <v>0.50727409999999995</v>
      </c>
      <c r="NZ398">
        <v>0.2899062</v>
      </c>
      <c r="OA398">
        <v>25.238430000000001</v>
      </c>
      <c r="OB398" s="1">
        <v>1.2839439999999999E-4</v>
      </c>
      <c r="OC398">
        <v>0.49439280000000002</v>
      </c>
      <c r="OD398">
        <v>0.28960360000000002</v>
      </c>
      <c r="OE398">
        <v>25.668679999999998</v>
      </c>
      <c r="OF398" s="1">
        <v>1.249678E-4</v>
      </c>
      <c r="OG398">
        <v>0.4817997</v>
      </c>
      <c r="OH398">
        <v>0.28929589999999999</v>
      </c>
      <c r="OI398">
        <v>26.30359</v>
      </c>
      <c r="OJ398" s="1">
        <v>1.215903E-4</v>
      </c>
      <c r="OK398">
        <v>0.46937689999999999</v>
      </c>
    </row>
    <row r="399" spans="1:401" x14ac:dyDescent="0.35">
      <c r="A399">
        <v>408</v>
      </c>
      <c r="B399" t="s">
        <v>4</v>
      </c>
      <c r="C399" t="s">
        <v>364</v>
      </c>
      <c r="D399" t="s">
        <v>402</v>
      </c>
      <c r="E399">
        <v>920.3528</v>
      </c>
      <c r="F399">
        <v>0.1908908</v>
      </c>
      <c r="G399">
        <v>24.449269999999999</v>
      </c>
      <c r="H399">
        <v>0</v>
      </c>
      <c r="I399">
        <v>0</v>
      </c>
      <c r="J399">
        <v>0.19068379999999999</v>
      </c>
      <c r="K399">
        <v>24.26445</v>
      </c>
      <c r="L399">
        <v>0</v>
      </c>
      <c r="M399">
        <v>0</v>
      </c>
      <c r="N399">
        <v>0.19050500000000001</v>
      </c>
      <c r="O399">
        <v>23.975249999999999</v>
      </c>
      <c r="P399">
        <v>0</v>
      </c>
      <c r="Q399">
        <v>0</v>
      </c>
      <c r="R399">
        <v>0.1903232</v>
      </c>
      <c r="S399">
        <v>23.60163</v>
      </c>
      <c r="T399">
        <v>0</v>
      </c>
      <c r="U399">
        <v>0</v>
      </c>
      <c r="V399">
        <v>0.19020190000000001</v>
      </c>
      <c r="W399">
        <v>23.467829999999999</v>
      </c>
      <c r="X399">
        <v>0</v>
      </c>
      <c r="Y399">
        <v>0</v>
      </c>
      <c r="Z399">
        <v>0.19012609999999999</v>
      </c>
      <c r="AA399">
        <v>23.25019</v>
      </c>
      <c r="AB399">
        <v>0</v>
      </c>
      <c r="AC399">
        <v>0</v>
      </c>
      <c r="AD399">
        <v>0.19007499999999999</v>
      </c>
      <c r="AE399">
        <v>23.032969999999999</v>
      </c>
      <c r="AF399">
        <v>0</v>
      </c>
      <c r="AG399">
        <v>0</v>
      </c>
      <c r="AH399">
        <v>0.19006770000000001</v>
      </c>
      <c r="AI399">
        <v>22.936530000000001</v>
      </c>
      <c r="AJ399">
        <v>0</v>
      </c>
      <c r="AK399">
        <v>0</v>
      </c>
      <c r="AL399">
        <v>0.1900732</v>
      </c>
      <c r="AM399">
        <v>22.935359999999999</v>
      </c>
      <c r="AN399">
        <v>0</v>
      </c>
      <c r="AO399">
        <v>0</v>
      </c>
      <c r="AP399">
        <v>0.19010089999999999</v>
      </c>
      <c r="AQ399">
        <v>23.44669</v>
      </c>
      <c r="AR399">
        <v>0</v>
      </c>
      <c r="AS399">
        <v>0</v>
      </c>
      <c r="AT399">
        <v>0.19014039999999999</v>
      </c>
      <c r="AU399">
        <v>24.14791</v>
      </c>
      <c r="AV399">
        <v>0</v>
      </c>
      <c r="AW399">
        <v>0</v>
      </c>
      <c r="AX399">
        <v>0.1901863</v>
      </c>
      <c r="AY399">
        <v>24.565650000000002</v>
      </c>
      <c r="AZ399">
        <v>0</v>
      </c>
      <c r="BA399">
        <v>0</v>
      </c>
      <c r="BB399">
        <v>0.19025619999999999</v>
      </c>
      <c r="BC399">
        <v>24.847860000000001</v>
      </c>
      <c r="BD399">
        <v>0</v>
      </c>
      <c r="BE399">
        <v>0</v>
      </c>
      <c r="BF399">
        <v>0.19033720000000001</v>
      </c>
      <c r="BG399">
        <v>24.76444</v>
      </c>
      <c r="BH399">
        <v>0</v>
      </c>
      <c r="BI399">
        <v>0</v>
      </c>
      <c r="BJ399">
        <v>0.19041939999999999</v>
      </c>
      <c r="BK399">
        <v>24.41179</v>
      </c>
      <c r="BL399">
        <v>0</v>
      </c>
      <c r="BM399">
        <v>0</v>
      </c>
      <c r="BN399">
        <v>0.19050400000000001</v>
      </c>
      <c r="BO399">
        <v>24.137049999999999</v>
      </c>
      <c r="BP399">
        <v>0</v>
      </c>
      <c r="BQ399">
        <v>0</v>
      </c>
      <c r="BR399">
        <v>0.1905839</v>
      </c>
      <c r="BS399">
        <v>23.870760000000001</v>
      </c>
      <c r="BT399">
        <v>0</v>
      </c>
      <c r="BU399">
        <v>0</v>
      </c>
      <c r="BV399">
        <v>0.190659</v>
      </c>
      <c r="BW399">
        <v>23.980039999999999</v>
      </c>
      <c r="BX399" s="1">
        <v>1.4604279999999999E-35</v>
      </c>
      <c r="BY399" s="1">
        <v>5.8252990000000004E-32</v>
      </c>
      <c r="BZ399">
        <v>0.19072149999999999</v>
      </c>
      <c r="CA399">
        <v>24.25159</v>
      </c>
      <c r="CB399" s="1">
        <v>1.7074709999999999E-27</v>
      </c>
      <c r="CC399" s="1">
        <v>6.7936249999999998E-24</v>
      </c>
      <c r="CD399">
        <v>0.1907527</v>
      </c>
      <c r="CE399">
        <v>24.345109999999998</v>
      </c>
      <c r="CF399" s="1">
        <v>4.2091119999999999E-19</v>
      </c>
      <c r="CG399" s="1">
        <v>1.675769E-15</v>
      </c>
      <c r="CH399">
        <v>0.1907576</v>
      </c>
      <c r="CI399">
        <v>24.480090000000001</v>
      </c>
      <c r="CJ399" s="1">
        <v>6.3584469999999996E-14</v>
      </c>
      <c r="CK399" s="1">
        <v>2.5295189999999998E-10</v>
      </c>
      <c r="CL399">
        <v>0.19072069999999999</v>
      </c>
      <c r="CM399">
        <v>24.321770000000001</v>
      </c>
      <c r="CN399" s="1">
        <v>3.4785529999999998E-10</v>
      </c>
      <c r="CO399" s="1">
        <v>1.18529E-6</v>
      </c>
      <c r="CP399">
        <v>0.190633</v>
      </c>
      <c r="CQ399">
        <v>23.886340000000001</v>
      </c>
      <c r="CR399" s="1">
        <v>2.5867599999999998E-7</v>
      </c>
      <c r="CS399" s="1">
        <v>7.9799319999999995E-4</v>
      </c>
      <c r="CT399">
        <v>0.19051860000000001</v>
      </c>
      <c r="CU399">
        <v>23.56476</v>
      </c>
      <c r="CV399" s="1">
        <v>4.3527930000000003E-5</v>
      </c>
      <c r="CW399">
        <v>0.13043189999999999</v>
      </c>
      <c r="CX399">
        <v>0.19037699999999999</v>
      </c>
      <c r="CY399">
        <v>23.383379999999999</v>
      </c>
      <c r="CZ399" s="1">
        <v>2.3779130000000002E-3</v>
      </c>
      <c r="DA399">
        <v>7.13605</v>
      </c>
      <c r="DB399">
        <v>0.1902095</v>
      </c>
      <c r="DC399">
        <v>23.843450000000001</v>
      </c>
      <c r="DD399" s="1">
        <v>5.2200589999999998E-2</v>
      </c>
      <c r="DE399">
        <v>159.60759999999999</v>
      </c>
      <c r="DF399">
        <v>0.1900278</v>
      </c>
      <c r="DG399">
        <v>24.443619999999999</v>
      </c>
      <c r="DH399">
        <v>0.53249109999999999</v>
      </c>
      <c r="DI399">
        <v>1677.7750000000001</v>
      </c>
      <c r="DJ399">
        <v>0.18980959999999999</v>
      </c>
      <c r="DK399">
        <v>24.93666</v>
      </c>
      <c r="DL399">
        <v>2.835121</v>
      </c>
      <c r="DM399">
        <v>9281.7099999999991</v>
      </c>
      <c r="DN399">
        <v>0.1895569</v>
      </c>
      <c r="DO399">
        <v>25.288139999999999</v>
      </c>
      <c r="DP399">
        <v>8.668056</v>
      </c>
      <c r="DQ399">
        <v>29683.16</v>
      </c>
      <c r="DR399">
        <v>0.18926899999999999</v>
      </c>
      <c r="DS399">
        <v>25.01877</v>
      </c>
      <c r="DT399">
        <v>16.548909999999999</v>
      </c>
      <c r="DU399">
        <v>59607.37</v>
      </c>
      <c r="DV399">
        <v>0.18895600000000001</v>
      </c>
      <c r="DW399">
        <v>24.52636</v>
      </c>
      <c r="DX399">
        <v>21.29561</v>
      </c>
      <c r="DY399">
        <v>81059.210000000006</v>
      </c>
      <c r="DZ399">
        <v>0.18862660000000001</v>
      </c>
      <c r="EA399">
        <v>24.13683</v>
      </c>
      <c r="EB399">
        <v>20.06071</v>
      </c>
      <c r="EC399">
        <v>80773.41</v>
      </c>
      <c r="ED399">
        <v>0.188254</v>
      </c>
      <c r="EE399">
        <v>23.833279999999998</v>
      </c>
      <c r="EF399">
        <v>14.80078</v>
      </c>
      <c r="EG399">
        <v>63317.99</v>
      </c>
      <c r="EH399">
        <v>0.1878821</v>
      </c>
      <c r="EI399">
        <v>24.036380000000001</v>
      </c>
      <c r="EJ399">
        <v>9.2588849999999994</v>
      </c>
      <c r="EK399">
        <v>41907.089999999997</v>
      </c>
      <c r="EL399">
        <v>0.18750149999999999</v>
      </c>
      <c r="EM399">
        <v>24.58053</v>
      </c>
      <c r="EN399">
        <v>5.3272269999999997</v>
      </c>
      <c r="EO399">
        <v>25281.33</v>
      </c>
      <c r="EP399">
        <v>0.18712670000000001</v>
      </c>
      <c r="EQ399">
        <v>25.12518</v>
      </c>
      <c r="ER399">
        <v>3.004867</v>
      </c>
      <c r="ES399">
        <v>14768.09</v>
      </c>
      <c r="ET399">
        <v>0.18673980000000001</v>
      </c>
      <c r="EU399">
        <v>25.502050000000001</v>
      </c>
      <c r="EV399">
        <v>1.7214320000000001</v>
      </c>
      <c r="EW399">
        <v>8662.7289999999994</v>
      </c>
      <c r="EX399">
        <v>0.1863621</v>
      </c>
      <c r="EY399">
        <v>25.310790000000001</v>
      </c>
      <c r="EZ399">
        <v>1.013244</v>
      </c>
      <c r="FA399">
        <v>5177.9340000000002</v>
      </c>
      <c r="FB399">
        <v>0.1859748</v>
      </c>
      <c r="FC399">
        <v>24.872879999999999</v>
      </c>
      <c r="FD399">
        <v>0.61211349999999998</v>
      </c>
      <c r="FE399">
        <v>3160.1660000000002</v>
      </c>
      <c r="FF399">
        <v>0.18560670000000001</v>
      </c>
      <c r="FG399">
        <v>24.554790000000001</v>
      </c>
      <c r="FH399">
        <v>0.37774849999999999</v>
      </c>
      <c r="FI399">
        <v>1963.866</v>
      </c>
      <c r="FJ399">
        <v>0.18522369999999999</v>
      </c>
      <c r="FK399">
        <v>24.304310000000001</v>
      </c>
      <c r="FL399">
        <v>0.23693710000000001</v>
      </c>
      <c r="FM399">
        <v>1238.0150000000001</v>
      </c>
      <c r="FN399">
        <v>0.18486449999999999</v>
      </c>
      <c r="FO399">
        <v>24.6265</v>
      </c>
      <c r="FP399">
        <v>0.150533</v>
      </c>
      <c r="FQ399">
        <v>789.25429999999994</v>
      </c>
      <c r="FR399">
        <v>0.1845137</v>
      </c>
      <c r="FS399">
        <v>25.03847</v>
      </c>
      <c r="FT399" s="1">
        <v>9.6612779999999995E-2</v>
      </c>
      <c r="FU399">
        <v>507.66890000000001</v>
      </c>
      <c r="FV399">
        <v>0.18418499999999999</v>
      </c>
      <c r="FW399">
        <v>25.079249999999998</v>
      </c>
      <c r="FX399" s="1">
        <v>6.2535789999999994E-2</v>
      </c>
      <c r="FY399">
        <v>328.988</v>
      </c>
      <c r="FZ399">
        <v>0.18386720000000001</v>
      </c>
      <c r="GA399">
        <v>25.006309999999999</v>
      </c>
      <c r="GB399" s="1">
        <v>4.079174E-2</v>
      </c>
      <c r="GC399">
        <v>214.62559999999999</v>
      </c>
      <c r="GD399">
        <v>0.18354790000000001</v>
      </c>
      <c r="GE399">
        <v>24.620830000000002</v>
      </c>
      <c r="GF399" s="1">
        <v>2.6811890000000001E-2</v>
      </c>
      <c r="GG399">
        <v>140.9485</v>
      </c>
      <c r="GH399">
        <v>0.18329809999999999</v>
      </c>
      <c r="GI399">
        <v>24.41667</v>
      </c>
      <c r="GJ399" s="1">
        <v>1.7773690000000002E-2</v>
      </c>
      <c r="GK399">
        <v>93.220020000000005</v>
      </c>
      <c r="GL399">
        <v>0.183057</v>
      </c>
      <c r="GM399">
        <v>24.325769999999999</v>
      </c>
      <c r="GN399" s="1">
        <v>1.1894979999999999E-2</v>
      </c>
      <c r="GO399">
        <v>62.152389999999997</v>
      </c>
      <c r="GP399">
        <v>0.182806</v>
      </c>
      <c r="GQ399">
        <v>24.239090000000001</v>
      </c>
      <c r="GR399" s="1">
        <v>8.0513379999999999E-3</v>
      </c>
      <c r="GS399">
        <v>41.844079999999998</v>
      </c>
      <c r="GT399">
        <v>0.18257129999999999</v>
      </c>
      <c r="GU399">
        <v>24.060369999999999</v>
      </c>
      <c r="GV399" s="1">
        <v>5.5280540000000001E-3</v>
      </c>
      <c r="GW399">
        <v>28.517389999999999</v>
      </c>
      <c r="GX399">
        <v>0.18231990000000001</v>
      </c>
      <c r="GY399">
        <v>24.276489999999999</v>
      </c>
      <c r="GZ399" s="1">
        <v>3.8627539999999999E-3</v>
      </c>
      <c r="HA399">
        <v>19.733709999999999</v>
      </c>
      <c r="HB399">
        <v>0.18207980000000001</v>
      </c>
      <c r="HC399">
        <v>24.81795</v>
      </c>
      <c r="HD399" s="1">
        <v>2.7579950000000001E-3</v>
      </c>
      <c r="HE399">
        <v>13.91591</v>
      </c>
      <c r="HF399">
        <v>0.18182609999999999</v>
      </c>
      <c r="HG399">
        <v>25.294910000000002</v>
      </c>
      <c r="HH399" s="1">
        <v>2.0194869999999999E-3</v>
      </c>
      <c r="HI399">
        <v>10.04007</v>
      </c>
      <c r="HJ399">
        <v>0.1815978</v>
      </c>
      <c r="HK399">
        <v>25.23987</v>
      </c>
      <c r="HL399" s="1">
        <v>1.522273E-3</v>
      </c>
      <c r="HM399">
        <v>7.4406840000000001</v>
      </c>
      <c r="HN399">
        <v>0.18136759999999999</v>
      </c>
      <c r="HO399">
        <v>24.735849999999999</v>
      </c>
      <c r="HP399" s="1">
        <v>1.1841340000000001E-3</v>
      </c>
      <c r="HQ399">
        <v>5.682938</v>
      </c>
      <c r="HR399">
        <v>0.1811267</v>
      </c>
      <c r="HS399">
        <v>24.387270000000001</v>
      </c>
      <c r="HT399" s="1">
        <v>9.51405E-4</v>
      </c>
      <c r="HU399">
        <v>4.4822660000000001</v>
      </c>
      <c r="HV399">
        <v>0.18088660000000001</v>
      </c>
      <c r="HW399">
        <v>24.097249999999999</v>
      </c>
      <c r="HX399" s="1">
        <v>7.8897720000000002E-4</v>
      </c>
      <c r="HY399">
        <v>3.6521330000000001</v>
      </c>
      <c r="HZ399">
        <v>0.1806625</v>
      </c>
      <c r="IA399">
        <v>24.299240000000001</v>
      </c>
      <c r="IB399" s="1">
        <v>6.7360979999999998E-4</v>
      </c>
      <c r="IC399">
        <v>3.0690210000000002</v>
      </c>
      <c r="ID399">
        <v>0.18042140000000001</v>
      </c>
      <c r="IE399">
        <v>24.73001</v>
      </c>
      <c r="IF399" s="1">
        <v>5.8993540000000001E-4</v>
      </c>
      <c r="IG399">
        <v>2.6521859999999999</v>
      </c>
      <c r="IH399">
        <v>0.18018239999999999</v>
      </c>
      <c r="II399">
        <v>24.993760000000002</v>
      </c>
      <c r="IJ399" s="1">
        <v>5.2795269999999996E-4</v>
      </c>
      <c r="IK399">
        <v>2.3481239999999999</v>
      </c>
      <c r="IL399">
        <v>0.17995649999999999</v>
      </c>
      <c r="IM399">
        <v>25.102519999999998</v>
      </c>
      <c r="IN399" s="1">
        <v>4.8081209999999998E-4</v>
      </c>
      <c r="IO399">
        <v>2.1208719999999999</v>
      </c>
      <c r="IP399">
        <v>0.17974109999999999</v>
      </c>
      <c r="IQ399">
        <v>24.778040000000001</v>
      </c>
      <c r="IR399" s="1">
        <v>4.4389130000000002E-4</v>
      </c>
      <c r="IS399">
        <v>1.9460949999999999</v>
      </c>
      <c r="IT399">
        <v>0.17951010000000001</v>
      </c>
      <c r="IU399">
        <v>24.392119999999998</v>
      </c>
      <c r="IV399" s="1">
        <v>4.1406770000000003E-4</v>
      </c>
      <c r="IW399">
        <v>1.807793</v>
      </c>
      <c r="IX399">
        <v>0.17927999999999999</v>
      </c>
      <c r="IY399">
        <v>24.198820000000001</v>
      </c>
      <c r="IZ399" s="1">
        <v>3.8928049999999999E-4</v>
      </c>
      <c r="JA399">
        <v>1.6949510000000001</v>
      </c>
      <c r="JB399">
        <v>0.17908450000000001</v>
      </c>
      <c r="JC399">
        <v>24.140799999999999</v>
      </c>
      <c r="JD399" s="1">
        <v>3.6871160000000002E-4</v>
      </c>
      <c r="JE399">
        <v>1.602112</v>
      </c>
      <c r="JF399">
        <v>0.17892369999999999</v>
      </c>
      <c r="JG399">
        <v>24.745640000000002</v>
      </c>
      <c r="JH399" s="1">
        <v>3.5109900000000001E-4</v>
      </c>
      <c r="JI399">
        <v>1.523533</v>
      </c>
      <c r="JJ399">
        <v>0.17874480000000001</v>
      </c>
      <c r="JK399">
        <v>25.348269999999999</v>
      </c>
      <c r="JL399" s="1">
        <v>3.3563640000000002E-4</v>
      </c>
      <c r="JM399">
        <v>1.4554590000000001</v>
      </c>
      <c r="JN399">
        <v>0.17858360000000001</v>
      </c>
      <c r="JO399">
        <v>25.648050000000001</v>
      </c>
      <c r="JP399" s="1">
        <v>3.2191320000000002E-4</v>
      </c>
      <c r="JQ399">
        <v>1.3955630000000001</v>
      </c>
      <c r="JR399">
        <v>0.17841969999999999</v>
      </c>
      <c r="JS399">
        <v>25.679929999999999</v>
      </c>
      <c r="JT399" s="1">
        <v>3.0952870000000002E-4</v>
      </c>
      <c r="JU399">
        <v>1.3418950000000001</v>
      </c>
      <c r="JV399">
        <v>0.17829229999999999</v>
      </c>
      <c r="JW399">
        <v>25.442350000000001</v>
      </c>
      <c r="JX399" s="1">
        <v>2.981805E-4</v>
      </c>
      <c r="JY399">
        <v>1.2929310000000001</v>
      </c>
      <c r="JZ399">
        <v>0.1781654</v>
      </c>
      <c r="KA399">
        <v>25.02289</v>
      </c>
      <c r="KB399" s="1">
        <v>2.8764179999999999E-4</v>
      </c>
      <c r="KC399">
        <v>1.247611</v>
      </c>
      <c r="KD399">
        <v>0.1780312</v>
      </c>
      <c r="KE399">
        <v>24.76032</v>
      </c>
      <c r="KF399" s="1">
        <v>2.7779379999999998E-4</v>
      </c>
      <c r="KG399">
        <v>1.205457</v>
      </c>
      <c r="KH399">
        <v>0.1779068</v>
      </c>
      <c r="KI399">
        <v>24.605499999999999</v>
      </c>
      <c r="KJ399" s="1">
        <v>2.6856459999999999E-4</v>
      </c>
      <c r="KK399">
        <v>1.166013</v>
      </c>
      <c r="KL399">
        <v>0.17777709999999999</v>
      </c>
      <c r="KM399">
        <v>25.105640000000001</v>
      </c>
      <c r="KN399" s="1">
        <v>2.598066E-4</v>
      </c>
      <c r="KO399">
        <v>1.1287240000000001</v>
      </c>
      <c r="KP399">
        <v>0.17765049999999999</v>
      </c>
      <c r="KQ399">
        <v>25.717700000000001</v>
      </c>
      <c r="KR399" s="1">
        <v>2.5142490000000002E-4</v>
      </c>
      <c r="KS399">
        <v>1.0930789999999999</v>
      </c>
      <c r="KT399">
        <v>0.17751430000000001</v>
      </c>
      <c r="KU399">
        <v>26.226559999999999</v>
      </c>
      <c r="KV399" s="1">
        <v>2.4334359999999999E-4</v>
      </c>
      <c r="KW399">
        <v>1.0588040000000001</v>
      </c>
      <c r="KX399">
        <v>0.17737890000000001</v>
      </c>
      <c r="KY399">
        <v>26.560279999999999</v>
      </c>
      <c r="KZ399" s="1">
        <v>2.3559810000000001E-4</v>
      </c>
      <c r="LA399">
        <v>1.025928</v>
      </c>
      <c r="LB399">
        <v>0.17721990000000001</v>
      </c>
      <c r="LC399">
        <v>26.28651</v>
      </c>
      <c r="LD399" s="1">
        <v>2.282091E-4</v>
      </c>
      <c r="LE399">
        <v>0.99462209999999995</v>
      </c>
      <c r="LF399">
        <v>0.17706459999999999</v>
      </c>
      <c r="LG399">
        <v>25.766079999999999</v>
      </c>
      <c r="LH399" s="1">
        <v>2.211747E-4</v>
      </c>
      <c r="LI399">
        <v>0.96480829999999995</v>
      </c>
      <c r="LJ399">
        <v>0.17689930000000001</v>
      </c>
      <c r="LK399">
        <v>25.43863</v>
      </c>
      <c r="LL399" s="1">
        <v>2.143926E-4</v>
      </c>
      <c r="LM399">
        <v>0.93614719999999996</v>
      </c>
      <c r="LN399">
        <v>0.17671419999999999</v>
      </c>
      <c r="LO399">
        <v>25.314080000000001</v>
      </c>
      <c r="LP399" s="1">
        <v>2.0782910000000001E-4</v>
      </c>
      <c r="LQ399">
        <v>0.90847489999999997</v>
      </c>
      <c r="LR399">
        <v>0.17653650000000001</v>
      </c>
      <c r="LS399">
        <v>26.054549999999999</v>
      </c>
      <c r="LT399" s="1">
        <v>2.0149419999999999E-4</v>
      </c>
      <c r="LU399">
        <v>0.88174129999999995</v>
      </c>
      <c r="LV399">
        <v>0.17634900000000001</v>
      </c>
      <c r="LW399">
        <v>26.85558</v>
      </c>
      <c r="LX399" s="1">
        <v>1.9540409999999999E-4</v>
      </c>
      <c r="LY399">
        <v>0.85603459999999998</v>
      </c>
      <c r="LZ399">
        <v>0.17616809999999999</v>
      </c>
      <c r="MA399">
        <v>27.42623</v>
      </c>
      <c r="MB399" s="1">
        <v>1.8957659999999999E-4</v>
      </c>
      <c r="MC399">
        <v>0.8313914</v>
      </c>
      <c r="MD399">
        <v>0.1759627</v>
      </c>
      <c r="ME399">
        <v>27.806539999999998</v>
      </c>
      <c r="MF399" s="1">
        <v>1.8393810000000001E-4</v>
      </c>
      <c r="MG399">
        <v>0.80764429999999998</v>
      </c>
      <c r="MH399">
        <v>0.1757725</v>
      </c>
      <c r="MI399">
        <v>27.541090000000001</v>
      </c>
      <c r="MJ399" s="1">
        <v>1.785224E-4</v>
      </c>
      <c r="MK399">
        <v>0.78476040000000002</v>
      </c>
      <c r="ML399">
        <v>0.17558760000000001</v>
      </c>
      <c r="MM399">
        <v>27.04974</v>
      </c>
      <c r="MN399" s="1">
        <v>1.733142E-4</v>
      </c>
      <c r="MO399">
        <v>0.76268670000000005</v>
      </c>
      <c r="MP399">
        <v>0.1753941</v>
      </c>
      <c r="MQ399">
        <v>26.688199999999998</v>
      </c>
      <c r="MR399" s="1">
        <v>1.682713E-4</v>
      </c>
      <c r="MS399">
        <v>0.74135130000000005</v>
      </c>
      <c r="MT399">
        <v>0.17521220000000001</v>
      </c>
      <c r="MU399">
        <v>26.37293</v>
      </c>
      <c r="MV399" s="1">
        <v>1.634129E-4</v>
      </c>
      <c r="MW399">
        <v>0.72074070000000001</v>
      </c>
      <c r="MX399">
        <v>0.17503070000000001</v>
      </c>
      <c r="MY399">
        <v>26.234369999999998</v>
      </c>
      <c r="MZ399" s="1">
        <v>1.5872729999999999E-4</v>
      </c>
      <c r="NA399">
        <v>0.70083790000000001</v>
      </c>
      <c r="NB399">
        <v>0.17484050000000001</v>
      </c>
      <c r="NC399">
        <v>26.428750000000001</v>
      </c>
      <c r="ND399" s="1">
        <v>1.5421289999999999E-4</v>
      </c>
      <c r="NE399">
        <v>0.68166360000000004</v>
      </c>
      <c r="NF399">
        <v>0.1746569</v>
      </c>
      <c r="NG399">
        <v>26.927119999999999</v>
      </c>
      <c r="NH399" s="1">
        <v>1.4988330000000001E-4</v>
      </c>
      <c r="NI399">
        <v>0.66323750000000004</v>
      </c>
      <c r="NJ399">
        <v>0.17446449999999999</v>
      </c>
      <c r="NK399">
        <v>26.863700000000001</v>
      </c>
      <c r="NL399" s="1">
        <v>1.457312E-4</v>
      </c>
      <c r="NM399">
        <v>0.64556290000000005</v>
      </c>
      <c r="NN399">
        <v>0.17427770000000001</v>
      </c>
      <c r="NO399">
        <v>26.385390000000001</v>
      </c>
      <c r="NP399" s="1">
        <v>1.417442E-4</v>
      </c>
      <c r="NQ399">
        <v>0.62858199999999997</v>
      </c>
      <c r="NR399">
        <v>0.17406930000000001</v>
      </c>
      <c r="NS399">
        <v>25.978739999999998</v>
      </c>
      <c r="NT399" s="1">
        <v>1.3787909999999999E-4</v>
      </c>
      <c r="NU399">
        <v>0.61218729999999999</v>
      </c>
      <c r="NV399">
        <v>0.17386760000000001</v>
      </c>
      <c r="NW399">
        <v>25.654060000000001</v>
      </c>
      <c r="NX399" s="1">
        <v>1.341747E-4</v>
      </c>
      <c r="NY399">
        <v>0.59641069999999996</v>
      </c>
      <c r="NZ399">
        <v>0.1736742</v>
      </c>
      <c r="OA399">
        <v>25.408169999999998</v>
      </c>
      <c r="OB399" s="1">
        <v>1.3061670000000001E-4</v>
      </c>
      <c r="OC399">
        <v>0.58125320000000003</v>
      </c>
      <c r="OD399">
        <v>0.17346130000000001</v>
      </c>
      <c r="OE399">
        <v>25.854220000000002</v>
      </c>
      <c r="OF399" s="1">
        <v>1.2713730000000001E-4</v>
      </c>
      <c r="OG399">
        <v>0.56650259999999997</v>
      </c>
      <c r="OH399">
        <v>0.1732495</v>
      </c>
      <c r="OI399">
        <v>26.569459999999999</v>
      </c>
      <c r="OJ399" s="1">
        <v>1.2371999999999999E-4</v>
      </c>
      <c r="OK399">
        <v>0.55201480000000003</v>
      </c>
    </row>
    <row r="400" spans="1:401" x14ac:dyDescent="0.35">
      <c r="A400">
        <v>409</v>
      </c>
      <c r="B400" t="s">
        <v>4</v>
      </c>
      <c r="C400" t="s">
        <v>364</v>
      </c>
      <c r="D400" t="s">
        <v>403</v>
      </c>
      <c r="E400">
        <v>919.92600000000004</v>
      </c>
      <c r="F400">
        <v>0.173706</v>
      </c>
      <c r="G400">
        <v>24.583860000000001</v>
      </c>
      <c r="H400">
        <v>0</v>
      </c>
      <c r="I400">
        <v>0</v>
      </c>
      <c r="J400">
        <v>0.17350189999999999</v>
      </c>
      <c r="K400">
        <v>24.41263</v>
      </c>
      <c r="L400">
        <v>0</v>
      </c>
      <c r="M400">
        <v>0</v>
      </c>
      <c r="N400">
        <v>0.17330180000000001</v>
      </c>
      <c r="O400">
        <v>24.139389999999999</v>
      </c>
      <c r="P400">
        <v>0</v>
      </c>
      <c r="Q400">
        <v>0</v>
      </c>
      <c r="R400">
        <v>0.17310420000000001</v>
      </c>
      <c r="S400">
        <v>23.766069999999999</v>
      </c>
      <c r="T400">
        <v>0</v>
      </c>
      <c r="U400">
        <v>0</v>
      </c>
      <c r="V400">
        <v>0.1729521</v>
      </c>
      <c r="W400">
        <v>23.621009999999998</v>
      </c>
      <c r="X400">
        <v>0</v>
      </c>
      <c r="Y400">
        <v>0</v>
      </c>
      <c r="Z400">
        <v>0.17284649999999999</v>
      </c>
      <c r="AA400">
        <v>23.385929999999998</v>
      </c>
      <c r="AB400">
        <v>0</v>
      </c>
      <c r="AC400">
        <v>0</v>
      </c>
      <c r="AD400">
        <v>0.17275280000000001</v>
      </c>
      <c r="AE400">
        <v>23.14631</v>
      </c>
      <c r="AF400">
        <v>0</v>
      </c>
      <c r="AG400">
        <v>0</v>
      </c>
      <c r="AH400">
        <v>0.1727041</v>
      </c>
      <c r="AI400">
        <v>23.028479999999998</v>
      </c>
      <c r="AJ400">
        <v>0</v>
      </c>
      <c r="AK400">
        <v>0</v>
      </c>
      <c r="AL400">
        <v>0.1726742</v>
      </c>
      <c r="AM400">
        <v>23.020160000000001</v>
      </c>
      <c r="AN400">
        <v>0</v>
      </c>
      <c r="AO400">
        <v>0</v>
      </c>
      <c r="AP400">
        <v>0.1726625</v>
      </c>
      <c r="AQ400">
        <v>23.540150000000001</v>
      </c>
      <c r="AR400">
        <v>0</v>
      </c>
      <c r="AS400">
        <v>0</v>
      </c>
      <c r="AT400">
        <v>0.17265749999999999</v>
      </c>
      <c r="AU400">
        <v>24.26099</v>
      </c>
      <c r="AV400">
        <v>0</v>
      </c>
      <c r="AW400">
        <v>0</v>
      </c>
      <c r="AX400">
        <v>0.17267089999999999</v>
      </c>
      <c r="AY400">
        <v>24.69397</v>
      </c>
      <c r="AZ400">
        <v>0</v>
      </c>
      <c r="BA400">
        <v>0</v>
      </c>
      <c r="BB400">
        <v>0.17269590000000001</v>
      </c>
      <c r="BC400">
        <v>24.972729999999999</v>
      </c>
      <c r="BD400">
        <v>0</v>
      </c>
      <c r="BE400">
        <v>0</v>
      </c>
      <c r="BF400">
        <v>0.17273649999999999</v>
      </c>
      <c r="BG400">
        <v>24.876370000000001</v>
      </c>
      <c r="BH400">
        <v>0</v>
      </c>
      <c r="BI400">
        <v>0</v>
      </c>
      <c r="BJ400">
        <v>0.17278470000000001</v>
      </c>
      <c r="BK400">
        <v>24.506900000000002</v>
      </c>
      <c r="BL400">
        <v>0</v>
      </c>
      <c r="BM400">
        <v>0</v>
      </c>
      <c r="BN400">
        <v>0.17283970000000001</v>
      </c>
      <c r="BO400">
        <v>24.22296</v>
      </c>
      <c r="BP400">
        <v>0</v>
      </c>
      <c r="BQ400">
        <v>0</v>
      </c>
      <c r="BR400">
        <v>0.17287920000000001</v>
      </c>
      <c r="BS400">
        <v>23.971219999999999</v>
      </c>
      <c r="BT400">
        <v>0</v>
      </c>
      <c r="BU400">
        <v>0</v>
      </c>
      <c r="BV400">
        <v>0.172926</v>
      </c>
      <c r="BW400">
        <v>24.114280000000001</v>
      </c>
      <c r="BX400" s="1">
        <v>1.8283369999999999E-36</v>
      </c>
      <c r="BY400" s="1">
        <v>6.2858379999999999E-33</v>
      </c>
      <c r="BZ400">
        <v>0.17295579999999999</v>
      </c>
      <c r="CA400">
        <v>24.422029999999999</v>
      </c>
      <c r="CB400" s="1">
        <v>4.370614E-28</v>
      </c>
      <c r="CC400" s="1">
        <v>1.498902E-24</v>
      </c>
      <c r="CD400">
        <v>0.17297129999999999</v>
      </c>
      <c r="CE400">
        <v>24.539359999999999</v>
      </c>
      <c r="CF400" s="1">
        <v>8.8736970000000001E-20</v>
      </c>
      <c r="CG400" s="1">
        <v>3.0453629999999999E-16</v>
      </c>
      <c r="CH400">
        <v>0.17295489999999999</v>
      </c>
      <c r="CI400">
        <v>24.66825</v>
      </c>
      <c r="CJ400" s="1">
        <v>1.8532899999999999E-14</v>
      </c>
      <c r="CK400" s="1">
        <v>6.3556439999999998E-11</v>
      </c>
      <c r="CL400">
        <v>0.1729108</v>
      </c>
      <c r="CM400">
        <v>24.4893</v>
      </c>
      <c r="CN400" s="1">
        <v>1.1785640000000001E-10</v>
      </c>
      <c r="CO400" s="1">
        <v>3.5957360000000002E-7</v>
      </c>
      <c r="CP400">
        <v>0.1728249</v>
      </c>
      <c r="CQ400">
        <v>24.024229999999999</v>
      </c>
      <c r="CR400" s="1">
        <v>9.9256319999999995E-8</v>
      </c>
      <c r="CS400" s="1">
        <v>2.8358760000000001E-4</v>
      </c>
      <c r="CT400">
        <v>0.172709</v>
      </c>
      <c r="CU400">
        <v>23.676870000000001</v>
      </c>
      <c r="CV400" s="1">
        <v>1.8746210000000001E-5</v>
      </c>
      <c r="CW400" s="1">
        <v>5.2700129999999998E-2</v>
      </c>
      <c r="CX400">
        <v>0.17257900000000001</v>
      </c>
      <c r="CY400">
        <v>23.49558</v>
      </c>
      <c r="CZ400" s="1">
        <v>1.1411850000000001E-3</v>
      </c>
      <c r="DA400">
        <v>3.222372</v>
      </c>
      <c r="DB400">
        <v>0.17241890000000001</v>
      </c>
      <c r="DC400">
        <v>23.982040000000001</v>
      </c>
      <c r="DD400" s="1">
        <v>2.784671E-2</v>
      </c>
      <c r="DE400">
        <v>79.856939999999994</v>
      </c>
      <c r="DF400">
        <v>0.17224139999999999</v>
      </c>
      <c r="DG400">
        <v>24.616479999999999</v>
      </c>
      <c r="DH400">
        <v>0.31524659999999999</v>
      </c>
      <c r="DI400">
        <v>924.45699999999999</v>
      </c>
      <c r="DJ400">
        <v>0.17204050000000001</v>
      </c>
      <c r="DK400">
        <v>25.13165</v>
      </c>
      <c r="DL400">
        <v>1.861988</v>
      </c>
      <c r="DM400">
        <v>5609.3429999999998</v>
      </c>
      <c r="DN400">
        <v>0.17181299999999999</v>
      </c>
      <c r="DO400">
        <v>25.481529999999999</v>
      </c>
      <c r="DP400">
        <v>6.3199519999999998</v>
      </c>
      <c r="DQ400">
        <v>19625.080000000002</v>
      </c>
      <c r="DR400">
        <v>0.1715402</v>
      </c>
      <c r="DS400">
        <v>25.19462</v>
      </c>
      <c r="DT400">
        <v>13.41043</v>
      </c>
      <c r="DU400">
        <v>43031.86</v>
      </c>
      <c r="DV400">
        <v>0.17125509999999999</v>
      </c>
      <c r="DW400">
        <v>24.671970000000002</v>
      </c>
      <c r="DX400">
        <v>19.204450000000001</v>
      </c>
      <c r="DY400">
        <v>63788.33</v>
      </c>
      <c r="DZ400">
        <v>0.17095150000000001</v>
      </c>
      <c r="EA400">
        <v>24.262689999999999</v>
      </c>
      <c r="EB400">
        <v>20.07527</v>
      </c>
      <c r="EC400">
        <v>69052.05</v>
      </c>
      <c r="ED400">
        <v>0.17060929999999999</v>
      </c>
      <c r="EE400">
        <v>23.967949999999998</v>
      </c>
      <c r="EF400">
        <v>16.449670000000001</v>
      </c>
      <c r="EG400">
        <v>58545.75</v>
      </c>
      <c r="EH400">
        <v>0.17026040000000001</v>
      </c>
      <c r="EI400">
        <v>24.194739999999999</v>
      </c>
      <c r="EJ400">
        <v>11.319369999999999</v>
      </c>
      <c r="EK400">
        <v>41602.639999999999</v>
      </c>
      <c r="EL400">
        <v>0.16991500000000001</v>
      </c>
      <c r="EM400">
        <v>24.771879999999999</v>
      </c>
      <c r="EN400">
        <v>7.0416910000000001</v>
      </c>
      <c r="EO400">
        <v>26592.69</v>
      </c>
      <c r="EP400">
        <v>0.16955909999999999</v>
      </c>
      <c r="EQ400">
        <v>25.341660000000001</v>
      </c>
      <c r="ER400">
        <v>4.2030010000000004</v>
      </c>
      <c r="ES400">
        <v>16209.02</v>
      </c>
      <c r="ET400">
        <v>0.16919999999999999</v>
      </c>
      <c r="EU400">
        <v>25.711390000000002</v>
      </c>
      <c r="EV400">
        <v>2.4991050000000001</v>
      </c>
      <c r="EW400">
        <v>9785.5730000000003</v>
      </c>
      <c r="EX400">
        <v>0.16884469999999999</v>
      </c>
      <c r="EY400">
        <v>25.488510000000002</v>
      </c>
      <c r="EZ400">
        <v>1.505549</v>
      </c>
      <c r="FA400">
        <v>5959.3230000000003</v>
      </c>
      <c r="FB400">
        <v>0.16848460000000001</v>
      </c>
      <c r="FC400">
        <v>25.0093</v>
      </c>
      <c r="FD400">
        <v>0.92268660000000002</v>
      </c>
      <c r="FE400">
        <v>3680.8180000000002</v>
      </c>
      <c r="FF400">
        <v>0.168126</v>
      </c>
      <c r="FG400">
        <v>24.66301</v>
      </c>
      <c r="FH400">
        <v>0.57443900000000003</v>
      </c>
      <c r="FI400">
        <v>2304.8119999999999</v>
      </c>
      <c r="FJ400">
        <v>0.1677823</v>
      </c>
      <c r="FK400">
        <v>24.416709999999998</v>
      </c>
      <c r="FL400">
        <v>0.36219030000000002</v>
      </c>
      <c r="FM400">
        <v>1459.662</v>
      </c>
      <c r="FN400">
        <v>0.16743069999999999</v>
      </c>
      <c r="FO400">
        <v>24.771709999999999</v>
      </c>
      <c r="FP400">
        <v>0.23068379999999999</v>
      </c>
      <c r="FQ400">
        <v>932.88040000000001</v>
      </c>
      <c r="FR400">
        <v>0.16708690000000001</v>
      </c>
      <c r="FS400">
        <v>25.23058</v>
      </c>
      <c r="FT400">
        <v>0.14812249999999999</v>
      </c>
      <c r="FU400">
        <v>600.57839999999999</v>
      </c>
      <c r="FV400">
        <v>0.166769</v>
      </c>
      <c r="FW400">
        <v>25.302240000000001</v>
      </c>
      <c r="FX400" s="1">
        <v>9.5765349999999999E-2</v>
      </c>
      <c r="FY400">
        <v>389.05610000000001</v>
      </c>
      <c r="FZ400">
        <v>0.16646269999999999</v>
      </c>
      <c r="GA400">
        <v>25.217359999999999</v>
      </c>
      <c r="GB400" s="1">
        <v>6.2291520000000003E-2</v>
      </c>
      <c r="GC400">
        <v>253.41569999999999</v>
      </c>
      <c r="GD400">
        <v>0.16615659999999999</v>
      </c>
      <c r="GE400">
        <v>24.797789999999999</v>
      </c>
      <c r="GF400" s="1">
        <v>4.0759370000000003E-2</v>
      </c>
      <c r="GG400">
        <v>165.96789999999999</v>
      </c>
      <c r="GH400">
        <v>0.1659072</v>
      </c>
      <c r="GI400">
        <v>24.55874</v>
      </c>
      <c r="GJ400" s="1">
        <v>2.6848279999999999E-2</v>
      </c>
      <c r="GK400">
        <v>109.3291</v>
      </c>
      <c r="GL400">
        <v>0.16565840000000001</v>
      </c>
      <c r="GM400">
        <v>24.44651</v>
      </c>
      <c r="GN400" s="1">
        <v>1.7812660000000001E-2</v>
      </c>
      <c r="GO400">
        <v>72.493470000000002</v>
      </c>
      <c r="GP400">
        <v>0.16542029999999999</v>
      </c>
      <c r="GQ400">
        <v>24.360469999999999</v>
      </c>
      <c r="GR400" s="1">
        <v>1.1920760000000001E-2</v>
      </c>
      <c r="GS400">
        <v>48.45234</v>
      </c>
      <c r="GT400">
        <v>0.1651773</v>
      </c>
      <c r="GU400">
        <v>24.19312</v>
      </c>
      <c r="GV400" s="1">
        <v>8.0645590000000007E-3</v>
      </c>
      <c r="GW400">
        <v>32.706919999999997</v>
      </c>
      <c r="GX400">
        <v>0.16493620000000001</v>
      </c>
      <c r="GY400">
        <v>24.42775</v>
      </c>
      <c r="GZ400" s="1">
        <v>5.5302839999999999E-3</v>
      </c>
      <c r="HA400">
        <v>22.356110000000001</v>
      </c>
      <c r="HB400">
        <v>0.16470319999999999</v>
      </c>
      <c r="HC400">
        <v>24.9971</v>
      </c>
      <c r="HD400" s="1">
        <v>3.8580450000000001E-3</v>
      </c>
      <c r="HE400">
        <v>15.52384</v>
      </c>
      <c r="HF400">
        <v>0.1644658</v>
      </c>
      <c r="HG400">
        <v>25.491009999999999</v>
      </c>
      <c r="HH400" s="1">
        <v>2.7481659999999998E-3</v>
      </c>
      <c r="HI400">
        <v>10.992000000000001</v>
      </c>
      <c r="HJ400">
        <v>0.1642489</v>
      </c>
      <c r="HK400">
        <v>25.424510000000001</v>
      </c>
      <c r="HL400" s="1">
        <v>2.0073970000000002E-3</v>
      </c>
      <c r="HM400">
        <v>7.9697769999999997</v>
      </c>
      <c r="HN400">
        <v>0.16401299999999999</v>
      </c>
      <c r="HO400">
        <v>24.88297</v>
      </c>
      <c r="HP400" s="1">
        <v>1.5089319999999999E-3</v>
      </c>
      <c r="HQ400">
        <v>5.939991</v>
      </c>
      <c r="HR400">
        <v>0.16378329999999999</v>
      </c>
      <c r="HS400">
        <v>24.502359999999999</v>
      </c>
      <c r="HT400" s="1">
        <v>1.1705070000000001E-3</v>
      </c>
      <c r="HU400">
        <v>4.5651929999999998</v>
      </c>
      <c r="HV400">
        <v>0.16354340000000001</v>
      </c>
      <c r="HW400">
        <v>24.204360000000001</v>
      </c>
      <c r="HX400" s="1">
        <v>9.3812289999999998E-4</v>
      </c>
      <c r="HY400">
        <v>3.6246809999999998</v>
      </c>
      <c r="HZ400">
        <v>0.16331709999999999</v>
      </c>
      <c r="IA400">
        <v>24.420470000000002</v>
      </c>
      <c r="IB400" s="1">
        <v>7.7630090000000004E-4</v>
      </c>
      <c r="IC400">
        <v>2.9726210000000002</v>
      </c>
      <c r="ID400">
        <v>0.16307060000000001</v>
      </c>
      <c r="IE400">
        <v>24.891649999999998</v>
      </c>
      <c r="IF400" s="1">
        <v>6.6160209999999999E-4</v>
      </c>
      <c r="IG400">
        <v>2.5136059999999998</v>
      </c>
      <c r="IH400">
        <v>0.16282969999999999</v>
      </c>
      <c r="II400">
        <v>25.200600000000001</v>
      </c>
      <c r="IJ400" s="1">
        <v>5.7877429999999999E-4</v>
      </c>
      <c r="IK400">
        <v>2.1845810000000001</v>
      </c>
      <c r="IL400">
        <v>0.16260160000000001</v>
      </c>
      <c r="IM400">
        <v>25.32488</v>
      </c>
      <c r="IN400" s="1">
        <v>5.1759569999999995E-4</v>
      </c>
      <c r="IO400">
        <v>1.943614</v>
      </c>
      <c r="IP400">
        <v>0.162386</v>
      </c>
      <c r="IQ400">
        <v>24.98122</v>
      </c>
      <c r="IR400" s="1">
        <v>4.7117060000000002E-4</v>
      </c>
      <c r="IS400">
        <v>1.762446</v>
      </c>
      <c r="IT400">
        <v>0.16215840000000001</v>
      </c>
      <c r="IU400">
        <v>24.550879999999999</v>
      </c>
      <c r="IV400" s="1">
        <v>4.3486479999999998E-4</v>
      </c>
      <c r="IW400">
        <v>1.622412</v>
      </c>
      <c r="IX400">
        <v>0.1619314</v>
      </c>
      <c r="IY400">
        <v>24.320229999999999</v>
      </c>
      <c r="IZ400" s="1">
        <v>4.0556659999999999E-4</v>
      </c>
      <c r="JA400">
        <v>1.510772</v>
      </c>
      <c r="JB400">
        <v>0.16172900000000001</v>
      </c>
      <c r="JC400">
        <v>24.249749999999999</v>
      </c>
      <c r="JD400" s="1">
        <v>3.8168700000000002E-4</v>
      </c>
      <c r="JE400">
        <v>1.4203159999999999</v>
      </c>
      <c r="JF400">
        <v>0.1615518</v>
      </c>
      <c r="JG400">
        <v>24.878710000000002</v>
      </c>
      <c r="JH400" s="1">
        <v>3.6175600000000002E-4</v>
      </c>
      <c r="JI400">
        <v>1.3452999999999999</v>
      </c>
      <c r="JJ400">
        <v>0.16137219999999999</v>
      </c>
      <c r="JK400">
        <v>25.53228</v>
      </c>
      <c r="JL400" s="1">
        <v>3.446085E-4</v>
      </c>
      <c r="JM400">
        <v>1.281312</v>
      </c>
      <c r="JN400">
        <v>0.16120119999999999</v>
      </c>
      <c r="JO400">
        <v>25.868500000000001</v>
      </c>
      <c r="JP400" s="1">
        <v>3.2963440000000001E-4</v>
      </c>
      <c r="JQ400">
        <v>1.2257750000000001</v>
      </c>
      <c r="JR400">
        <v>0.1610337</v>
      </c>
      <c r="JS400">
        <v>25.90099</v>
      </c>
      <c r="JT400" s="1">
        <v>3.163156E-4</v>
      </c>
      <c r="JU400">
        <v>1.176631</v>
      </c>
      <c r="JV400">
        <v>0.16088350000000001</v>
      </c>
      <c r="JW400">
        <v>25.637989999999999</v>
      </c>
      <c r="JX400" s="1">
        <v>3.0426180000000001E-4</v>
      </c>
      <c r="JY400">
        <v>1.132263</v>
      </c>
      <c r="JZ400">
        <v>0.1607529</v>
      </c>
      <c r="KA400">
        <v>25.176600000000001</v>
      </c>
      <c r="KB400" s="1">
        <v>2.9319790000000001E-4</v>
      </c>
      <c r="KC400">
        <v>1.0915900000000001</v>
      </c>
      <c r="KD400">
        <v>0.16061110000000001</v>
      </c>
      <c r="KE400">
        <v>24.879339999999999</v>
      </c>
      <c r="KF400" s="1">
        <v>2.8291109999999998E-4</v>
      </c>
      <c r="KG400">
        <v>1.0539339999999999</v>
      </c>
      <c r="KH400">
        <v>0.1604749</v>
      </c>
      <c r="KI400">
        <v>24.71856</v>
      </c>
      <c r="KJ400" s="1">
        <v>2.7331870000000001E-4</v>
      </c>
      <c r="KK400">
        <v>1.018867</v>
      </c>
      <c r="KL400">
        <v>0.16033720000000001</v>
      </c>
      <c r="KM400">
        <v>25.24606</v>
      </c>
      <c r="KN400" s="1">
        <v>2.6427630000000002E-4</v>
      </c>
      <c r="KO400">
        <v>0.98588169999999997</v>
      </c>
      <c r="KP400">
        <v>0.1602036</v>
      </c>
      <c r="KQ400">
        <v>25.91103</v>
      </c>
      <c r="KR400" s="1">
        <v>2.556832E-4</v>
      </c>
      <c r="KS400">
        <v>0.95452720000000002</v>
      </c>
      <c r="KT400">
        <v>0.16006380000000001</v>
      </c>
      <c r="KU400">
        <v>26.463100000000001</v>
      </c>
      <c r="KV400" s="1">
        <v>2.4741269999999999E-4</v>
      </c>
      <c r="KW400">
        <v>0.92443109999999995</v>
      </c>
      <c r="KX400">
        <v>0.1599122</v>
      </c>
      <c r="KY400">
        <v>26.809090000000001</v>
      </c>
      <c r="KZ400" s="1">
        <v>2.3947709999999999E-4</v>
      </c>
      <c r="LA400">
        <v>0.89559789999999995</v>
      </c>
      <c r="LB400">
        <v>0.15975839999999999</v>
      </c>
      <c r="LC400">
        <v>26.515550000000001</v>
      </c>
      <c r="LD400" s="1">
        <v>2.319101E-4</v>
      </c>
      <c r="LE400">
        <v>0.86809219999999998</v>
      </c>
      <c r="LF400">
        <v>0.1596042</v>
      </c>
      <c r="LG400">
        <v>25.946190000000001</v>
      </c>
      <c r="LH400" s="1">
        <v>2.2471120000000001E-4</v>
      </c>
      <c r="LI400">
        <v>0.84191450000000001</v>
      </c>
      <c r="LJ400">
        <v>0.15943579999999999</v>
      </c>
      <c r="LK400">
        <v>25.57301</v>
      </c>
      <c r="LL400" s="1">
        <v>2.1778680000000001E-4</v>
      </c>
      <c r="LM400">
        <v>0.81681649999999995</v>
      </c>
      <c r="LN400">
        <v>0.15926019999999999</v>
      </c>
      <c r="LO400">
        <v>25.436119999999999</v>
      </c>
      <c r="LP400" s="1">
        <v>2.111026E-4</v>
      </c>
      <c r="LQ400">
        <v>0.79261020000000004</v>
      </c>
      <c r="LR400">
        <v>0.15908800000000001</v>
      </c>
      <c r="LS400">
        <v>26.20411</v>
      </c>
      <c r="LT400" s="1">
        <v>2.046537E-4</v>
      </c>
      <c r="LU400">
        <v>0.76924669999999995</v>
      </c>
      <c r="LV400">
        <v>0.15889200000000001</v>
      </c>
      <c r="LW400">
        <v>27.067129999999999</v>
      </c>
      <c r="LX400" s="1">
        <v>1.984295E-4</v>
      </c>
      <c r="LY400">
        <v>0.74675060000000004</v>
      </c>
      <c r="LZ400">
        <v>0.15872020000000001</v>
      </c>
      <c r="MA400">
        <v>27.691389999999998</v>
      </c>
      <c r="MB400" s="1">
        <v>1.924936E-4</v>
      </c>
      <c r="MC400">
        <v>0.72517940000000003</v>
      </c>
      <c r="MD400">
        <v>0.1585172</v>
      </c>
      <c r="ME400">
        <v>28.091059999999999</v>
      </c>
      <c r="MF400" s="1">
        <v>1.8674490000000001E-4</v>
      </c>
      <c r="MG400">
        <v>0.70441089999999995</v>
      </c>
      <c r="MH400">
        <v>0.15833040000000001</v>
      </c>
      <c r="MI400">
        <v>27.808489999999999</v>
      </c>
      <c r="MJ400" s="1">
        <v>1.8122200000000001E-4</v>
      </c>
      <c r="MK400">
        <v>0.6843977</v>
      </c>
      <c r="ML400">
        <v>0.1581514</v>
      </c>
      <c r="MM400">
        <v>27.26266</v>
      </c>
      <c r="MN400" s="1">
        <v>1.7591899999999999E-4</v>
      </c>
      <c r="MO400">
        <v>0.66511399999999998</v>
      </c>
      <c r="MP400">
        <v>0.15796099999999999</v>
      </c>
      <c r="MQ400">
        <v>26.845659999999999</v>
      </c>
      <c r="MR400" s="1">
        <v>1.7078659999999999E-4</v>
      </c>
      <c r="MS400">
        <v>0.64646709999999996</v>
      </c>
      <c r="MT400">
        <v>0.15778300000000001</v>
      </c>
      <c r="MU400">
        <v>26.50909</v>
      </c>
      <c r="MV400" s="1">
        <v>1.658454E-4</v>
      </c>
      <c r="MW400">
        <v>0.62846579999999996</v>
      </c>
      <c r="MX400">
        <v>0.1576109</v>
      </c>
      <c r="MY400">
        <v>26.378260000000001</v>
      </c>
      <c r="MZ400" s="1">
        <v>1.610797E-4</v>
      </c>
      <c r="NA400">
        <v>0.61109939999999996</v>
      </c>
      <c r="NB400">
        <v>0.15742419999999999</v>
      </c>
      <c r="NC400">
        <v>26.60567</v>
      </c>
      <c r="ND400" s="1">
        <v>1.5648189999999999E-4</v>
      </c>
      <c r="NE400">
        <v>0.59433760000000002</v>
      </c>
      <c r="NF400">
        <v>0.15723980000000001</v>
      </c>
      <c r="NG400">
        <v>27.153749999999999</v>
      </c>
      <c r="NH400" s="1">
        <v>1.5205869999999999E-4</v>
      </c>
      <c r="NI400">
        <v>0.57819949999999998</v>
      </c>
      <c r="NJ400">
        <v>0.1570598</v>
      </c>
      <c r="NK400">
        <v>27.120809999999999</v>
      </c>
      <c r="NL400" s="1">
        <v>1.4782249999999999E-4</v>
      </c>
      <c r="NM400">
        <v>0.56273189999999995</v>
      </c>
      <c r="NN400">
        <v>0.15687219999999999</v>
      </c>
      <c r="NO400">
        <v>26.619109999999999</v>
      </c>
      <c r="NP400" s="1">
        <v>1.437527E-4</v>
      </c>
      <c r="NQ400">
        <v>0.547871</v>
      </c>
      <c r="NR400">
        <v>0.15668560000000001</v>
      </c>
      <c r="NS400">
        <v>26.16628</v>
      </c>
      <c r="NT400" s="1">
        <v>1.398246E-4</v>
      </c>
      <c r="NU400">
        <v>0.53354509999999999</v>
      </c>
      <c r="NV400">
        <v>0.1564883</v>
      </c>
      <c r="NW400">
        <v>25.807400000000001</v>
      </c>
      <c r="NX400" s="1">
        <v>1.3604350000000001E-4</v>
      </c>
      <c r="NY400">
        <v>0.51973550000000002</v>
      </c>
      <c r="NZ400">
        <v>0.1562906</v>
      </c>
      <c r="OA400">
        <v>25.54016</v>
      </c>
      <c r="OB400" s="1">
        <v>1.3241150000000001E-4</v>
      </c>
      <c r="OC400">
        <v>0.50647699999999996</v>
      </c>
      <c r="OD400">
        <v>0.1560967</v>
      </c>
      <c r="OE400">
        <v>25.99072</v>
      </c>
      <c r="OF400" s="1">
        <v>1.288846E-4</v>
      </c>
      <c r="OG400">
        <v>0.49361660000000002</v>
      </c>
      <c r="OH400">
        <v>0.15589249999999999</v>
      </c>
      <c r="OI400">
        <v>26.751180000000002</v>
      </c>
      <c r="OJ400" s="1">
        <v>1.254305E-4</v>
      </c>
      <c r="OK400">
        <v>0.48102660000000003</v>
      </c>
    </row>
    <row r="401" spans="1:401" x14ac:dyDescent="0.35">
      <c r="A401">
        <v>410</v>
      </c>
      <c r="B401" t="s">
        <v>4</v>
      </c>
      <c r="C401" t="s">
        <v>364</v>
      </c>
      <c r="D401" t="s">
        <v>404</v>
      </c>
      <c r="E401">
        <v>921.25490000000002</v>
      </c>
      <c r="F401">
        <v>0.1817038</v>
      </c>
      <c r="G401">
        <v>24.700489999999999</v>
      </c>
      <c r="H401">
        <v>0</v>
      </c>
      <c r="I401">
        <v>0</v>
      </c>
      <c r="J401">
        <v>0.18156410000000001</v>
      </c>
      <c r="K401">
        <v>24.537710000000001</v>
      </c>
      <c r="L401">
        <v>0</v>
      </c>
      <c r="M401">
        <v>0</v>
      </c>
      <c r="N401">
        <v>0.18143339999999999</v>
      </c>
      <c r="O401">
        <v>24.277729999999998</v>
      </c>
      <c r="P401">
        <v>0</v>
      </c>
      <c r="Q401">
        <v>0</v>
      </c>
      <c r="R401">
        <v>0.1813149</v>
      </c>
      <c r="S401">
        <v>23.908370000000001</v>
      </c>
      <c r="T401">
        <v>0</v>
      </c>
      <c r="U401">
        <v>0</v>
      </c>
      <c r="V401">
        <v>0.1812436</v>
      </c>
      <c r="W401">
        <v>23.75581</v>
      </c>
      <c r="X401">
        <v>0</v>
      </c>
      <c r="Y401">
        <v>0</v>
      </c>
      <c r="Z401">
        <v>0.18121760000000001</v>
      </c>
      <c r="AA401">
        <v>23.507940000000001</v>
      </c>
      <c r="AB401">
        <v>0</v>
      </c>
      <c r="AC401">
        <v>0</v>
      </c>
      <c r="AD401">
        <v>0.18120530000000001</v>
      </c>
      <c r="AE401">
        <v>23.250710000000002</v>
      </c>
      <c r="AF401">
        <v>0</v>
      </c>
      <c r="AG401">
        <v>0</v>
      </c>
      <c r="AH401">
        <v>0.1812192</v>
      </c>
      <c r="AI401">
        <v>23.11365</v>
      </c>
      <c r="AJ401">
        <v>0</v>
      </c>
      <c r="AK401">
        <v>0</v>
      </c>
      <c r="AL401">
        <v>0.18126490000000001</v>
      </c>
      <c r="AM401">
        <v>23.096299999999999</v>
      </c>
      <c r="AN401">
        <v>0</v>
      </c>
      <c r="AO401">
        <v>0</v>
      </c>
      <c r="AP401">
        <v>0.18130070000000001</v>
      </c>
      <c r="AQ401">
        <v>23.6187</v>
      </c>
      <c r="AR401">
        <v>0</v>
      </c>
      <c r="AS401">
        <v>0</v>
      </c>
      <c r="AT401">
        <v>0.1813651</v>
      </c>
      <c r="AU401">
        <v>24.35209</v>
      </c>
      <c r="AV401">
        <v>0</v>
      </c>
      <c r="AW401">
        <v>0</v>
      </c>
      <c r="AX401">
        <v>0.1814327</v>
      </c>
      <c r="AY401">
        <v>24.799499999999998</v>
      </c>
      <c r="AZ401">
        <v>0</v>
      </c>
      <c r="BA401">
        <v>0</v>
      </c>
      <c r="BB401">
        <v>0.1815059</v>
      </c>
      <c r="BC401">
        <v>25.078610000000001</v>
      </c>
      <c r="BD401">
        <v>0</v>
      </c>
      <c r="BE401">
        <v>0</v>
      </c>
      <c r="BF401">
        <v>0.1815918</v>
      </c>
      <c r="BG401">
        <v>24.974489999999999</v>
      </c>
      <c r="BH401">
        <v>0</v>
      </c>
      <c r="BI401">
        <v>0</v>
      </c>
      <c r="BJ401">
        <v>0.18167539999999999</v>
      </c>
      <c r="BK401">
        <v>24.593630000000001</v>
      </c>
      <c r="BL401">
        <v>0</v>
      </c>
      <c r="BM401">
        <v>0</v>
      </c>
      <c r="BN401">
        <v>0.18177109999999999</v>
      </c>
      <c r="BO401">
        <v>24.299720000000001</v>
      </c>
      <c r="BP401">
        <v>0</v>
      </c>
      <c r="BQ401">
        <v>0</v>
      </c>
      <c r="BR401">
        <v>0.1818417</v>
      </c>
      <c r="BS401">
        <v>24.05565</v>
      </c>
      <c r="BT401">
        <v>0</v>
      </c>
      <c r="BU401">
        <v>0</v>
      </c>
      <c r="BV401">
        <v>0.18191099999999999</v>
      </c>
      <c r="BW401">
        <v>24.223030000000001</v>
      </c>
      <c r="BX401" s="1">
        <v>2.9680179999999998E-37</v>
      </c>
      <c r="BY401" s="1">
        <v>1.0172669999999999E-33</v>
      </c>
      <c r="BZ401">
        <v>0.18197140000000001</v>
      </c>
      <c r="CA401">
        <v>24.560099999999998</v>
      </c>
      <c r="CB401" s="1">
        <v>1.425818E-28</v>
      </c>
      <c r="CC401" s="1">
        <v>4.4044910000000002E-25</v>
      </c>
      <c r="CD401">
        <v>0.18200640000000001</v>
      </c>
      <c r="CE401">
        <v>24.701129999999999</v>
      </c>
      <c r="CF401" s="1">
        <v>2.1977809999999999E-20</v>
      </c>
      <c r="CG401" s="1">
        <v>7.5200500000000003E-17</v>
      </c>
      <c r="CH401">
        <v>0.182004</v>
      </c>
      <c r="CI401">
        <v>24.831469999999999</v>
      </c>
      <c r="CJ401" s="1">
        <v>7.6377250000000005E-15</v>
      </c>
      <c r="CK401" s="1">
        <v>2.1414939999999999E-11</v>
      </c>
      <c r="CL401">
        <v>0.181981</v>
      </c>
      <c r="CM401">
        <v>24.638739999999999</v>
      </c>
      <c r="CN401" s="1">
        <v>5.4577859999999999E-11</v>
      </c>
      <c r="CO401" s="1">
        <v>1.430406E-7</v>
      </c>
      <c r="CP401">
        <v>0.18191270000000001</v>
      </c>
      <c r="CQ401">
        <v>24.15185</v>
      </c>
      <c r="CR401" s="1">
        <v>4.9766530000000001E-8</v>
      </c>
      <c r="CS401" s="1">
        <v>1.2889849999999999E-4</v>
      </c>
      <c r="CT401">
        <v>0.18181059999999999</v>
      </c>
      <c r="CU401">
        <v>23.781610000000001</v>
      </c>
      <c r="CV401" s="1">
        <v>1.0188819999999999E-5</v>
      </c>
      <c r="CW401" s="1">
        <v>2.6729380000000001E-2</v>
      </c>
      <c r="CX401">
        <v>0.1816895</v>
      </c>
      <c r="CY401">
        <v>23.594519999999999</v>
      </c>
      <c r="CZ401" s="1">
        <v>6.7032660000000005E-4</v>
      </c>
      <c r="DA401">
        <v>1.7989310000000001</v>
      </c>
      <c r="DB401">
        <v>0.1815338</v>
      </c>
      <c r="DC401">
        <v>24.097090000000001</v>
      </c>
      <c r="DD401">
        <v>1.76527E-2</v>
      </c>
      <c r="DE401">
        <v>48.728439999999999</v>
      </c>
      <c r="DF401">
        <v>0.1813767</v>
      </c>
      <c r="DG401">
        <v>24.757729999999999</v>
      </c>
      <c r="DH401">
        <v>0.21538650000000001</v>
      </c>
      <c r="DI401">
        <v>613.55349999999999</v>
      </c>
      <c r="DJ401">
        <v>0.18118509999999999</v>
      </c>
      <c r="DK401">
        <v>25.293759999999999</v>
      </c>
      <c r="DL401">
        <v>1.3697410000000001</v>
      </c>
      <c r="DM401">
        <v>4035.29</v>
      </c>
      <c r="DN401">
        <v>0.180978</v>
      </c>
      <c r="DO401">
        <v>25.647480000000002</v>
      </c>
      <c r="DP401">
        <v>5.0031749999999997</v>
      </c>
      <c r="DQ401">
        <v>15265.41</v>
      </c>
      <c r="DR401">
        <v>0.18072830000000001</v>
      </c>
      <c r="DS401">
        <v>25.35033</v>
      </c>
      <c r="DT401">
        <v>11.41769</v>
      </c>
      <c r="DU401">
        <v>36116.29</v>
      </c>
      <c r="DV401">
        <v>0.18046429999999999</v>
      </c>
      <c r="DW401">
        <v>24.806439999999998</v>
      </c>
      <c r="DX401">
        <v>17.573499999999999</v>
      </c>
      <c r="DY401">
        <v>57652.88</v>
      </c>
      <c r="DZ401">
        <v>0.1801798</v>
      </c>
      <c r="EA401">
        <v>24.377849999999999</v>
      </c>
      <c r="EB401">
        <v>19.694739999999999</v>
      </c>
      <c r="EC401">
        <v>66962.39</v>
      </c>
      <c r="ED401">
        <v>0.17985619999999999</v>
      </c>
      <c r="EE401">
        <v>24.08493</v>
      </c>
      <c r="EF401">
        <v>17.23574</v>
      </c>
      <c r="EG401">
        <v>60654.32</v>
      </c>
      <c r="EH401">
        <v>0.17954339999999999</v>
      </c>
      <c r="EI401">
        <v>24.327780000000001</v>
      </c>
      <c r="EJ401">
        <v>12.5989</v>
      </c>
      <c r="EK401">
        <v>45782.559999999998</v>
      </c>
      <c r="EL401">
        <v>0.1792368</v>
      </c>
      <c r="EM401">
        <v>24.92962</v>
      </c>
      <c r="EN401">
        <v>8.2396379999999994</v>
      </c>
      <c r="EO401">
        <v>30773.15</v>
      </c>
      <c r="EP401">
        <v>0.17890400000000001</v>
      </c>
      <c r="EQ401">
        <v>25.52261</v>
      </c>
      <c r="ER401">
        <v>5.1068550000000004</v>
      </c>
      <c r="ES401">
        <v>19494.78</v>
      </c>
      <c r="ET401">
        <v>0.17859149999999999</v>
      </c>
      <c r="EU401">
        <v>25.89293</v>
      </c>
      <c r="EV401">
        <v>3.1179670000000002</v>
      </c>
      <c r="EW401">
        <v>12099.29</v>
      </c>
      <c r="EX401">
        <v>0.1782715</v>
      </c>
      <c r="EY401">
        <v>25.649290000000001</v>
      </c>
      <c r="EZ401">
        <v>1.9119820000000001</v>
      </c>
      <c r="FA401">
        <v>7509.9359999999997</v>
      </c>
      <c r="FB401">
        <v>0.17795030000000001</v>
      </c>
      <c r="FC401">
        <v>25.138850000000001</v>
      </c>
      <c r="FD401">
        <v>1.185584</v>
      </c>
      <c r="FE401">
        <v>4698.5150000000003</v>
      </c>
      <c r="FF401">
        <v>0.17763619999999999</v>
      </c>
      <c r="FG401">
        <v>24.765519999999999</v>
      </c>
      <c r="FH401">
        <v>0.74375860000000005</v>
      </c>
      <c r="FI401">
        <v>2967.19</v>
      </c>
      <c r="FJ401">
        <v>0.17734240000000001</v>
      </c>
      <c r="FK401">
        <v>24.515339999999998</v>
      </c>
      <c r="FL401">
        <v>0.47123730000000003</v>
      </c>
      <c r="FM401">
        <v>1889.567</v>
      </c>
      <c r="FN401">
        <v>0.17703869999999999</v>
      </c>
      <c r="FO401">
        <v>24.891549999999999</v>
      </c>
      <c r="FP401">
        <v>0.30097740000000001</v>
      </c>
      <c r="FQ401">
        <v>1211.654</v>
      </c>
      <c r="FR401">
        <v>0.17675360000000001</v>
      </c>
      <c r="FS401">
        <v>25.385870000000001</v>
      </c>
      <c r="FT401">
        <v>0.19351589999999999</v>
      </c>
      <c r="FU401">
        <v>781.43960000000004</v>
      </c>
      <c r="FV401">
        <v>0.17648169999999999</v>
      </c>
      <c r="FW401">
        <v>25.48856</v>
      </c>
      <c r="FX401">
        <v>0.1251321</v>
      </c>
      <c r="FY401">
        <v>506.4837</v>
      </c>
      <c r="FZ401">
        <v>0.17623530000000001</v>
      </c>
      <c r="GA401">
        <v>25.402370000000001</v>
      </c>
      <c r="GB401" s="1">
        <v>8.1326869999999996E-2</v>
      </c>
      <c r="GC401">
        <v>329.76319999999998</v>
      </c>
      <c r="GD401">
        <v>0.17598810000000001</v>
      </c>
      <c r="GE401">
        <v>24.95993</v>
      </c>
      <c r="GF401" s="1">
        <v>5.3119439999999997E-2</v>
      </c>
      <c r="GG401">
        <v>215.6686</v>
      </c>
      <c r="GH401">
        <v>0.17579600000000001</v>
      </c>
      <c r="GI401">
        <v>24.691949999999999</v>
      </c>
      <c r="GJ401">
        <v>3.4889799999999999E-2</v>
      </c>
      <c r="GK401">
        <v>141.73349999999999</v>
      </c>
      <c r="GL401">
        <v>0.17560970000000001</v>
      </c>
      <c r="GM401">
        <v>24.55837</v>
      </c>
      <c r="GN401" s="1">
        <v>2.3056259999999999E-2</v>
      </c>
      <c r="GO401">
        <v>93.658320000000003</v>
      </c>
      <c r="GP401">
        <v>0.1754183</v>
      </c>
      <c r="GQ401">
        <v>24.467590000000001</v>
      </c>
      <c r="GR401" s="1">
        <v>1.534691E-2</v>
      </c>
      <c r="GS401">
        <v>62.295670000000001</v>
      </c>
      <c r="GT401">
        <v>0.17522480000000001</v>
      </c>
      <c r="GU401">
        <v>24.307390000000002</v>
      </c>
      <c r="GV401" s="1">
        <v>1.030797E-2</v>
      </c>
      <c r="GW401">
        <v>41.781170000000003</v>
      </c>
      <c r="GX401">
        <v>0.1750322</v>
      </c>
      <c r="GY401">
        <v>24.555599999999998</v>
      </c>
      <c r="GZ401" s="1">
        <v>7.0031019999999998E-3</v>
      </c>
      <c r="HA401">
        <v>28.31691</v>
      </c>
      <c r="HB401">
        <v>0.17484379999999999</v>
      </c>
      <c r="HC401">
        <v>25.145679999999999</v>
      </c>
      <c r="HD401" s="1">
        <v>4.8279760000000003E-3</v>
      </c>
      <c r="HE401">
        <v>19.45</v>
      </c>
      <c r="HF401">
        <v>0.17467350000000001</v>
      </c>
      <c r="HG401">
        <v>25.65691</v>
      </c>
      <c r="HH401" s="1">
        <v>3.38945E-3</v>
      </c>
      <c r="HI401">
        <v>13.58629</v>
      </c>
      <c r="HJ401">
        <v>0.17449919999999999</v>
      </c>
      <c r="HK401">
        <v>25.586659999999998</v>
      </c>
      <c r="HL401" s="1">
        <v>2.4330509999999999E-3</v>
      </c>
      <c r="HM401">
        <v>9.6900130000000004</v>
      </c>
      <c r="HN401">
        <v>0.17431650000000001</v>
      </c>
      <c r="HO401">
        <v>25.020610000000001</v>
      </c>
      <c r="HP401" s="1">
        <v>1.7929039999999999E-3</v>
      </c>
      <c r="HQ401">
        <v>7.0855519999999999</v>
      </c>
      <c r="HR401">
        <v>0.17414180000000001</v>
      </c>
      <c r="HS401">
        <v>24.611910000000002</v>
      </c>
      <c r="HT401">
        <v>1.3611999999999999E-3</v>
      </c>
      <c r="HU401">
        <v>5.3320930000000004</v>
      </c>
      <c r="HV401">
        <v>0.1739589</v>
      </c>
      <c r="HW401">
        <v>24.30198</v>
      </c>
      <c r="HX401" s="1">
        <v>1.0671649999999999E-3</v>
      </c>
      <c r="HY401">
        <v>4.1412430000000002</v>
      </c>
      <c r="HZ401">
        <v>0.17379330000000001</v>
      </c>
      <c r="IA401">
        <v>24.525030000000001</v>
      </c>
      <c r="IB401" s="1">
        <v>8.6451609999999999E-4</v>
      </c>
      <c r="IC401">
        <v>3.3233839999999999</v>
      </c>
      <c r="ID401">
        <v>0.17360210000000001</v>
      </c>
      <c r="IE401">
        <v>25.022770000000001</v>
      </c>
      <c r="IF401" s="1">
        <v>7.2260710000000004E-4</v>
      </c>
      <c r="IG401">
        <v>2.7538749999999999</v>
      </c>
      <c r="IH401">
        <v>0.17341219999999999</v>
      </c>
      <c r="II401">
        <v>25.369319999999998</v>
      </c>
      <c r="IJ401" s="1">
        <v>6.2157740000000003E-4</v>
      </c>
      <c r="IK401">
        <v>2.3510249999999999</v>
      </c>
      <c r="IL401">
        <v>0.17324329999999999</v>
      </c>
      <c r="IM401">
        <v>25.51435</v>
      </c>
      <c r="IN401" s="1">
        <v>5.4818830000000001E-4</v>
      </c>
      <c r="IO401">
        <v>2.0605250000000002</v>
      </c>
      <c r="IP401">
        <v>0.1730826</v>
      </c>
      <c r="IQ401">
        <v>25.162759999999999</v>
      </c>
      <c r="IR401" s="1">
        <v>4.9351699999999996E-4</v>
      </c>
      <c r="IS401">
        <v>1.846014</v>
      </c>
      <c r="IT401">
        <v>0.17291219999999999</v>
      </c>
      <c r="IU401">
        <v>24.701750000000001</v>
      </c>
      <c r="IV401" s="1">
        <v>4.5159699999999998E-4</v>
      </c>
      <c r="IW401">
        <v>1.683384</v>
      </c>
      <c r="IX401">
        <v>0.1727419</v>
      </c>
      <c r="IY401">
        <v>24.437729999999998</v>
      </c>
      <c r="IZ401" s="1">
        <v>4.184735E-4</v>
      </c>
      <c r="JA401">
        <v>1.556368</v>
      </c>
      <c r="JB401">
        <v>0.17258870000000001</v>
      </c>
      <c r="JC401">
        <v>24.350899999999999</v>
      </c>
      <c r="JD401" s="1">
        <v>3.9182140000000002E-4</v>
      </c>
      <c r="JE401">
        <v>1.4549449999999999</v>
      </c>
      <c r="JF401">
        <v>0.1724484</v>
      </c>
      <c r="JG401">
        <v>24.990110000000001</v>
      </c>
      <c r="JH401" s="1">
        <v>3.6992630000000002E-4</v>
      </c>
      <c r="JI401">
        <v>1.3722810000000001</v>
      </c>
      <c r="JJ401">
        <v>0.17232520000000001</v>
      </c>
      <c r="JK401">
        <v>25.680129999999998</v>
      </c>
      <c r="JL401" s="1">
        <v>3.514015E-4</v>
      </c>
      <c r="JM401">
        <v>1.3028930000000001</v>
      </c>
      <c r="JN401">
        <v>0.17220479999999999</v>
      </c>
      <c r="JO401">
        <v>26.05114</v>
      </c>
      <c r="JP401" s="1">
        <v>3.3539900000000001E-4</v>
      </c>
      <c r="JQ401">
        <v>1.24342</v>
      </c>
      <c r="JR401">
        <v>0.1720756</v>
      </c>
      <c r="JS401">
        <v>26.09226</v>
      </c>
      <c r="JT401" s="1">
        <v>3.213197E-4</v>
      </c>
      <c r="JU401">
        <v>1.191425</v>
      </c>
      <c r="JV401">
        <v>0.1719774</v>
      </c>
      <c r="JW401">
        <v>25.815190000000001</v>
      </c>
      <c r="JX401" s="1">
        <v>3.0869810000000003E-4</v>
      </c>
      <c r="JY401">
        <v>1.1449780000000001</v>
      </c>
      <c r="JZ401">
        <v>0.17187920000000001</v>
      </c>
      <c r="KA401">
        <v>25.323060000000002</v>
      </c>
      <c r="KB401" s="1">
        <v>2.9720449999999998E-4</v>
      </c>
      <c r="KC401">
        <v>1.1028</v>
      </c>
      <c r="KD401">
        <v>0.17177829999999999</v>
      </c>
      <c r="KE401">
        <v>24.9941</v>
      </c>
      <c r="KF401" s="1">
        <v>2.8658029999999998E-4</v>
      </c>
      <c r="KG401">
        <v>1.063968</v>
      </c>
      <c r="KH401">
        <v>0.17167679999999999</v>
      </c>
      <c r="KI401">
        <v>24.82208</v>
      </c>
      <c r="KJ401" s="1">
        <v>2.7670960000000002E-4</v>
      </c>
      <c r="KK401">
        <v>1.027962</v>
      </c>
      <c r="KL401">
        <v>0.17157259999999999</v>
      </c>
      <c r="KM401">
        <v>25.364100000000001</v>
      </c>
      <c r="KN401" s="1">
        <v>2.67445E-4</v>
      </c>
      <c r="KO401">
        <v>0.99425730000000001</v>
      </c>
      <c r="KP401">
        <v>0.1714676</v>
      </c>
      <c r="KQ401">
        <v>26.06711</v>
      </c>
      <c r="KR401" s="1">
        <v>2.586768E-4</v>
      </c>
      <c r="KS401">
        <v>0.96237620000000001</v>
      </c>
      <c r="KT401">
        <v>0.17136799999999999</v>
      </c>
      <c r="KU401">
        <v>26.658770000000001</v>
      </c>
      <c r="KV401" s="1">
        <v>2.5027989999999999E-4</v>
      </c>
      <c r="KW401">
        <v>0.93189290000000002</v>
      </c>
      <c r="KX401">
        <v>0.17123440000000001</v>
      </c>
      <c r="KY401">
        <v>27.022189999999998</v>
      </c>
      <c r="KZ401" s="1">
        <v>2.4220209999999999E-4</v>
      </c>
      <c r="LA401">
        <v>0.90267869999999995</v>
      </c>
      <c r="LB401">
        <v>0.1711068</v>
      </c>
      <c r="LC401">
        <v>26.72024</v>
      </c>
      <c r="LD401" s="1">
        <v>2.345073E-4</v>
      </c>
      <c r="LE401">
        <v>0.87482490000000002</v>
      </c>
      <c r="LF401">
        <v>0.17097390000000001</v>
      </c>
      <c r="LG401">
        <v>26.117850000000001</v>
      </c>
      <c r="LH401" s="1">
        <v>2.2718240000000001E-4</v>
      </c>
      <c r="LI401">
        <v>0.84829730000000003</v>
      </c>
      <c r="LJ401">
        <v>0.17082349999999999</v>
      </c>
      <c r="LK401">
        <v>25.704540000000001</v>
      </c>
      <c r="LL401" s="1">
        <v>2.201521E-4</v>
      </c>
      <c r="LM401">
        <v>0.82290759999999996</v>
      </c>
      <c r="LN401">
        <v>0.1706754</v>
      </c>
      <c r="LO401">
        <v>25.550519999999999</v>
      </c>
      <c r="LP401" s="1">
        <v>2.1338990000000001E-4</v>
      </c>
      <c r="LQ401">
        <v>0.79848070000000004</v>
      </c>
      <c r="LR401">
        <v>0.17051810000000001</v>
      </c>
      <c r="LS401">
        <v>26.330269999999999</v>
      </c>
      <c r="LT401" s="1">
        <v>2.068571E-4</v>
      </c>
      <c r="LU401">
        <v>0.77490749999999997</v>
      </c>
      <c r="LV401">
        <v>0.1703366</v>
      </c>
      <c r="LW401">
        <v>27.23659</v>
      </c>
      <c r="LX401" s="1">
        <v>2.0054320000000001E-4</v>
      </c>
      <c r="LY401">
        <v>0.75219519999999995</v>
      </c>
      <c r="LZ401">
        <v>0.1701828</v>
      </c>
      <c r="MA401">
        <v>27.908470000000001</v>
      </c>
      <c r="MB401" s="1">
        <v>1.9452170000000001E-4</v>
      </c>
      <c r="MC401">
        <v>0.73040059999999996</v>
      </c>
      <c r="MD401">
        <v>0.16999790000000001</v>
      </c>
      <c r="ME401">
        <v>28.33278</v>
      </c>
      <c r="MF401" s="1">
        <v>1.8869970000000001E-4</v>
      </c>
      <c r="MG401">
        <v>0.7094319</v>
      </c>
      <c r="MH401">
        <v>0.1698306</v>
      </c>
      <c r="MI401">
        <v>28.045850000000002</v>
      </c>
      <c r="MJ401" s="1">
        <v>1.8311320000000001E-4</v>
      </c>
      <c r="MK401">
        <v>0.68924090000000005</v>
      </c>
      <c r="ML401">
        <v>0.1696568</v>
      </c>
      <c r="MM401">
        <v>27.464980000000001</v>
      </c>
      <c r="MN401" s="1">
        <v>1.7773870000000001E-4</v>
      </c>
      <c r="MO401">
        <v>0.66978959999999998</v>
      </c>
      <c r="MP401">
        <v>0.1694898</v>
      </c>
      <c r="MQ401">
        <v>27.000209999999999</v>
      </c>
      <c r="MR401" s="1">
        <v>1.7254729999999999E-4</v>
      </c>
      <c r="MS401">
        <v>0.65098540000000005</v>
      </c>
      <c r="MT401">
        <v>0.16932330000000001</v>
      </c>
      <c r="MU401">
        <v>26.638339999999999</v>
      </c>
      <c r="MV401" s="1">
        <v>1.6754319999999999E-4</v>
      </c>
      <c r="MW401">
        <v>0.63283579999999995</v>
      </c>
      <c r="MX401">
        <v>0.1691435</v>
      </c>
      <c r="MY401">
        <v>26.506799999999998</v>
      </c>
      <c r="MZ401" s="1">
        <v>1.6271189999999999E-4</v>
      </c>
      <c r="NA401">
        <v>0.61533539999999998</v>
      </c>
      <c r="NB401">
        <v>0.16897019999999999</v>
      </c>
      <c r="NC401">
        <v>26.755459999999999</v>
      </c>
      <c r="ND401" s="1">
        <v>1.5805720000000001E-4</v>
      </c>
      <c r="NE401">
        <v>0.59841549999999999</v>
      </c>
      <c r="NF401">
        <v>0.1688007</v>
      </c>
      <c r="NG401">
        <v>27.341080000000002</v>
      </c>
      <c r="NH401" s="1">
        <v>1.535737E-4</v>
      </c>
      <c r="NI401">
        <v>0.58212350000000002</v>
      </c>
      <c r="NJ401">
        <v>0.16862369999999999</v>
      </c>
      <c r="NK401">
        <v>27.33989</v>
      </c>
      <c r="NL401" s="1">
        <v>1.49281E-4</v>
      </c>
      <c r="NM401">
        <v>0.56650259999999997</v>
      </c>
      <c r="NN401">
        <v>0.16844219999999999</v>
      </c>
      <c r="NO401">
        <v>26.83127</v>
      </c>
      <c r="NP401" s="1">
        <v>1.451519E-4</v>
      </c>
      <c r="NQ401">
        <v>0.55148850000000005</v>
      </c>
      <c r="NR401">
        <v>0.16826060000000001</v>
      </c>
      <c r="NS401">
        <v>26.344909999999999</v>
      </c>
      <c r="NT401" s="1">
        <v>1.411781E-4</v>
      </c>
      <c r="NU401">
        <v>0.53703369999999995</v>
      </c>
      <c r="NV401">
        <v>0.16806869999999999</v>
      </c>
      <c r="NW401">
        <v>25.954650000000001</v>
      </c>
      <c r="NX401" s="1">
        <v>1.373437E-4</v>
      </c>
      <c r="NY401">
        <v>0.52308560000000004</v>
      </c>
      <c r="NZ401">
        <v>0.16787270000000001</v>
      </c>
      <c r="OA401">
        <v>25.666309999999999</v>
      </c>
      <c r="OB401" s="1">
        <v>1.336574E-4</v>
      </c>
      <c r="OC401">
        <v>0.50969019999999998</v>
      </c>
      <c r="OD401">
        <v>0.1676879</v>
      </c>
      <c r="OE401">
        <v>26.112500000000001</v>
      </c>
      <c r="OF401" s="1">
        <v>1.30099E-4</v>
      </c>
      <c r="OG401">
        <v>0.49674370000000001</v>
      </c>
      <c r="OH401">
        <v>0.1674872</v>
      </c>
      <c r="OI401">
        <v>26.900069999999999</v>
      </c>
      <c r="OJ401" s="1">
        <v>1.266157E-4</v>
      </c>
      <c r="OK401">
        <v>0.48410019999999998</v>
      </c>
    </row>
    <row r="402" spans="1:401" x14ac:dyDescent="0.35">
      <c r="A402">
        <v>411</v>
      </c>
      <c r="B402" t="s">
        <v>4</v>
      </c>
      <c r="C402" t="s">
        <v>364</v>
      </c>
      <c r="D402" t="s">
        <v>405</v>
      </c>
      <c r="E402">
        <v>624.07799999999997</v>
      </c>
      <c r="F402">
        <v>0.18855269999999999</v>
      </c>
      <c r="G402">
        <v>24.814869999999999</v>
      </c>
      <c r="H402">
        <v>0</v>
      </c>
      <c r="I402">
        <v>0</v>
      </c>
      <c r="J402">
        <v>0.18836310000000001</v>
      </c>
      <c r="K402">
        <v>24.656389999999998</v>
      </c>
      <c r="L402">
        <v>0</v>
      </c>
      <c r="M402">
        <v>0</v>
      </c>
      <c r="N402">
        <v>0.18818489999999999</v>
      </c>
      <c r="O402">
        <v>24.408740000000002</v>
      </c>
      <c r="P402">
        <v>0</v>
      </c>
      <c r="Q402">
        <v>0</v>
      </c>
      <c r="R402">
        <v>0.18802779999999999</v>
      </c>
      <c r="S402">
        <v>24.046420000000001</v>
      </c>
      <c r="T402">
        <v>0</v>
      </c>
      <c r="U402">
        <v>0</v>
      </c>
      <c r="V402">
        <v>0.1878987</v>
      </c>
      <c r="W402">
        <v>23.887879999999999</v>
      </c>
      <c r="X402">
        <v>0</v>
      </c>
      <c r="Y402">
        <v>0</v>
      </c>
      <c r="Z402">
        <v>0.18782389999999999</v>
      </c>
      <c r="AA402">
        <v>23.63015</v>
      </c>
      <c r="AB402">
        <v>0</v>
      </c>
      <c r="AC402">
        <v>0</v>
      </c>
      <c r="AD402">
        <v>0.1877762</v>
      </c>
      <c r="AE402">
        <v>23.357589999999998</v>
      </c>
      <c r="AF402">
        <v>0</v>
      </c>
      <c r="AG402">
        <v>0</v>
      </c>
      <c r="AH402">
        <v>0.18774650000000001</v>
      </c>
      <c r="AI402">
        <v>23.201789999999999</v>
      </c>
      <c r="AJ402">
        <v>0</v>
      </c>
      <c r="AK402">
        <v>0</v>
      </c>
      <c r="AL402">
        <v>0.18774009999999999</v>
      </c>
      <c r="AM402">
        <v>23.170970000000001</v>
      </c>
      <c r="AN402">
        <v>0</v>
      </c>
      <c r="AO402">
        <v>0</v>
      </c>
      <c r="AP402">
        <v>0.18773960000000001</v>
      </c>
      <c r="AQ402">
        <v>23.687819999999999</v>
      </c>
      <c r="AR402">
        <v>0</v>
      </c>
      <c r="AS402">
        <v>0</v>
      </c>
      <c r="AT402">
        <v>0.18776970000000001</v>
      </c>
      <c r="AU402">
        <v>24.42801</v>
      </c>
      <c r="AV402">
        <v>0</v>
      </c>
      <c r="AW402">
        <v>0</v>
      </c>
      <c r="AX402">
        <v>0.1877973</v>
      </c>
      <c r="AY402">
        <v>24.8903</v>
      </c>
      <c r="AZ402">
        <v>0</v>
      </c>
      <c r="BA402">
        <v>0</v>
      </c>
      <c r="BB402">
        <v>0.1878369</v>
      </c>
      <c r="BC402">
        <v>25.175519999999999</v>
      </c>
      <c r="BD402">
        <v>0</v>
      </c>
      <c r="BE402">
        <v>0</v>
      </c>
      <c r="BF402">
        <v>0.18789210000000001</v>
      </c>
      <c r="BG402">
        <v>25.070239999999998</v>
      </c>
      <c r="BH402">
        <v>0</v>
      </c>
      <c r="BI402">
        <v>0</v>
      </c>
      <c r="BJ402">
        <v>0.1879527</v>
      </c>
      <c r="BK402">
        <v>24.682410000000001</v>
      </c>
      <c r="BL402">
        <v>0</v>
      </c>
      <c r="BM402">
        <v>0</v>
      </c>
      <c r="BN402">
        <v>0.1880069</v>
      </c>
      <c r="BO402">
        <v>24.3781</v>
      </c>
      <c r="BP402">
        <v>0</v>
      </c>
      <c r="BQ402">
        <v>0</v>
      </c>
      <c r="BR402">
        <v>0.1880609</v>
      </c>
      <c r="BS402">
        <v>24.136479999999999</v>
      </c>
      <c r="BT402">
        <v>0</v>
      </c>
      <c r="BU402">
        <v>0</v>
      </c>
      <c r="BV402">
        <v>0.1881033</v>
      </c>
      <c r="BW402">
        <v>24.319389999999999</v>
      </c>
      <c r="BX402" s="1">
        <v>4.5730930000000001E-38</v>
      </c>
      <c r="BY402" s="1">
        <v>1.4832500000000001E-34</v>
      </c>
      <c r="BZ402">
        <v>0.1881448</v>
      </c>
      <c r="CA402">
        <v>24.68017</v>
      </c>
      <c r="CB402" s="1">
        <v>4.8201170000000003E-29</v>
      </c>
      <c r="CC402" s="1">
        <v>1.2074839999999999E-25</v>
      </c>
      <c r="CD402">
        <v>0.18815750000000001</v>
      </c>
      <c r="CE402">
        <v>24.846360000000001</v>
      </c>
      <c r="CF402" s="1">
        <v>5.6064490000000001E-21</v>
      </c>
      <c r="CG402" s="1">
        <v>1.7022840000000001E-17</v>
      </c>
      <c r="CH402">
        <v>0.18813959999999999</v>
      </c>
      <c r="CI402">
        <v>24.983619999999998</v>
      </c>
      <c r="CJ402" s="1">
        <v>2.8776269999999999E-15</v>
      </c>
      <c r="CK402" s="1">
        <v>6.8536699999999998E-12</v>
      </c>
      <c r="CL402">
        <v>0.18809880000000001</v>
      </c>
      <c r="CM402">
        <v>24.786280000000001</v>
      </c>
      <c r="CN402" s="1">
        <v>2.308309E-11</v>
      </c>
      <c r="CO402" s="1">
        <v>5.4112080000000001E-8</v>
      </c>
      <c r="CP402">
        <v>0.18801470000000001</v>
      </c>
      <c r="CQ402">
        <v>24.283619999999999</v>
      </c>
      <c r="CR402" s="1">
        <v>2.3395259999999999E-8</v>
      </c>
      <c r="CS402" s="1">
        <v>5.5651179999999999E-5</v>
      </c>
      <c r="CT402">
        <v>0.18789649999999999</v>
      </c>
      <c r="CU402">
        <v>23.891660000000002</v>
      </c>
      <c r="CV402" s="1">
        <v>5.2722220000000003E-6</v>
      </c>
      <c r="CW402" s="1">
        <v>1.286607E-2</v>
      </c>
      <c r="CX402">
        <v>0.18777199999999999</v>
      </c>
      <c r="CY402">
        <v>23.69238</v>
      </c>
      <c r="CZ402" s="1">
        <v>3.7879359999999998E-4</v>
      </c>
      <c r="DA402">
        <v>0.95216719999999999</v>
      </c>
      <c r="DB402">
        <v>0.18759980000000001</v>
      </c>
      <c r="DC402">
        <v>24.198450000000001</v>
      </c>
      <c r="DD402">
        <v>1.08462E-2</v>
      </c>
      <c r="DE402">
        <v>28.150220000000001</v>
      </c>
      <c r="DF402">
        <v>0.18742610000000001</v>
      </c>
      <c r="DG402">
        <v>24.87866</v>
      </c>
      <c r="DH402">
        <v>0.14342479999999999</v>
      </c>
      <c r="DI402">
        <v>384.87090000000001</v>
      </c>
      <c r="DJ402">
        <v>0.187225</v>
      </c>
      <c r="DK402">
        <v>25.435790000000001</v>
      </c>
      <c r="DL402">
        <v>0.98601220000000001</v>
      </c>
      <c r="DM402">
        <v>2737.8119999999999</v>
      </c>
      <c r="DN402">
        <v>0.1870049</v>
      </c>
      <c r="DO402">
        <v>25.799140000000001</v>
      </c>
      <c r="DP402">
        <v>3.885748</v>
      </c>
      <c r="DQ402">
        <v>11169.13</v>
      </c>
      <c r="DR402">
        <v>0.1867424</v>
      </c>
      <c r="DS402">
        <v>25.503019999999999</v>
      </c>
      <c r="DT402">
        <v>9.5501780000000007</v>
      </c>
      <c r="DU402">
        <v>28423.49</v>
      </c>
      <c r="DV402">
        <v>0.18645780000000001</v>
      </c>
      <c r="DW402">
        <v>24.944890000000001</v>
      </c>
      <c r="DX402">
        <v>15.801439999999999</v>
      </c>
      <c r="DY402">
        <v>48689.46</v>
      </c>
      <c r="DZ402">
        <v>0.18616340000000001</v>
      </c>
      <c r="EA402">
        <v>24.497579999999999</v>
      </c>
      <c r="EB402">
        <v>18.970549999999999</v>
      </c>
      <c r="EC402">
        <v>60457.93</v>
      </c>
      <c r="ED402">
        <v>0.1858252</v>
      </c>
      <c r="EE402">
        <v>24.1995</v>
      </c>
      <c r="EF402">
        <v>17.714690000000001</v>
      </c>
      <c r="EG402">
        <v>58325.05</v>
      </c>
      <c r="EH402">
        <v>0.18548809999999999</v>
      </c>
      <c r="EI402">
        <v>24.447959999999998</v>
      </c>
      <c r="EJ402">
        <v>13.74466</v>
      </c>
      <c r="EK402">
        <v>46654.38</v>
      </c>
      <c r="EL402">
        <v>0.1851573</v>
      </c>
      <c r="EM402">
        <v>25.066890000000001</v>
      </c>
      <c r="EN402">
        <v>9.4539270000000002</v>
      </c>
      <c r="EO402">
        <v>32957.35</v>
      </c>
      <c r="EP402">
        <v>0.18480240000000001</v>
      </c>
      <c r="EQ402">
        <v>25.681789999999999</v>
      </c>
      <c r="ER402">
        <v>6.0958329999999998</v>
      </c>
      <c r="ES402">
        <v>21723.16</v>
      </c>
      <c r="ET402">
        <v>0.1844711</v>
      </c>
      <c r="EU402">
        <v>26.06062</v>
      </c>
      <c r="EV402">
        <v>3.8316499999999998</v>
      </c>
      <c r="EW402">
        <v>13888.41</v>
      </c>
      <c r="EX402">
        <v>0.1841296</v>
      </c>
      <c r="EY402">
        <v>25.809460000000001</v>
      </c>
      <c r="EZ402">
        <v>2.3982030000000001</v>
      </c>
      <c r="FA402">
        <v>8804.4570000000003</v>
      </c>
      <c r="FB402">
        <v>0.18378120000000001</v>
      </c>
      <c r="FC402">
        <v>25.275569999999998</v>
      </c>
      <c r="FD402">
        <v>1.508095</v>
      </c>
      <c r="FE402">
        <v>5589.2650000000003</v>
      </c>
      <c r="FF402">
        <v>0.18343760000000001</v>
      </c>
      <c r="FG402">
        <v>24.875350000000001</v>
      </c>
      <c r="FH402">
        <v>0.95503709999999997</v>
      </c>
      <c r="FI402">
        <v>3564.3620000000001</v>
      </c>
      <c r="FJ402">
        <v>0.1831101</v>
      </c>
      <c r="FK402">
        <v>24.614039999999999</v>
      </c>
      <c r="FL402">
        <v>0.60885679999999998</v>
      </c>
      <c r="FM402">
        <v>2284.3359999999998</v>
      </c>
      <c r="FN402">
        <v>0.18278220000000001</v>
      </c>
      <c r="FO402">
        <v>24.997199999999999</v>
      </c>
      <c r="FP402">
        <v>0.39038889999999998</v>
      </c>
      <c r="FQ402">
        <v>1470.5409999999999</v>
      </c>
      <c r="FR402">
        <v>0.18246399999999999</v>
      </c>
      <c r="FS402">
        <v>25.519629999999999</v>
      </c>
      <c r="FT402">
        <v>0.25156319999999999</v>
      </c>
      <c r="FU402">
        <v>950.47479999999996</v>
      </c>
      <c r="FV402">
        <v>0.18217439999999999</v>
      </c>
      <c r="FW402">
        <v>25.654810000000001</v>
      </c>
      <c r="FX402">
        <v>0.1628174</v>
      </c>
      <c r="FY402">
        <v>616.55349999999999</v>
      </c>
      <c r="FZ402">
        <v>0.1818874</v>
      </c>
      <c r="GA402">
        <v>25.57891</v>
      </c>
      <c r="GB402">
        <v>0.1058091</v>
      </c>
      <c r="GC402">
        <v>401.36750000000001</v>
      </c>
      <c r="GD402">
        <v>0.18160889999999999</v>
      </c>
      <c r="GE402">
        <v>25.122949999999999</v>
      </c>
      <c r="GF402" s="1">
        <v>6.904043E-2</v>
      </c>
      <c r="GG402">
        <v>262.21719999999999</v>
      </c>
      <c r="GH402">
        <v>0.1813746</v>
      </c>
      <c r="GI402">
        <v>24.829149999999998</v>
      </c>
      <c r="GJ402" s="1">
        <v>4.5257360000000003E-2</v>
      </c>
      <c r="GK402">
        <v>171.9982</v>
      </c>
      <c r="GL402">
        <v>0.18115059999999999</v>
      </c>
      <c r="GM402">
        <v>24.672699999999999</v>
      </c>
      <c r="GN402" s="1">
        <v>2.9820320000000001E-2</v>
      </c>
      <c r="GO402">
        <v>113.3402</v>
      </c>
      <c r="GP402">
        <v>0.18093690000000001</v>
      </c>
      <c r="GQ402">
        <v>24.57264</v>
      </c>
      <c r="GR402" s="1">
        <v>1.9766789999999999E-2</v>
      </c>
      <c r="GS402">
        <v>75.097570000000005</v>
      </c>
      <c r="GT402">
        <v>0.1807011</v>
      </c>
      <c r="GU402">
        <v>24.416080000000001</v>
      </c>
      <c r="GV402" s="1">
        <v>1.320148E-2</v>
      </c>
      <c r="GW402">
        <v>50.106780000000001</v>
      </c>
      <c r="GX402">
        <v>0.18048990000000001</v>
      </c>
      <c r="GY402">
        <v>24.67051</v>
      </c>
      <c r="GZ402" s="1">
        <v>8.902208E-3</v>
      </c>
      <c r="HA402">
        <v>33.727420000000002</v>
      </c>
      <c r="HB402">
        <v>0.18027170000000001</v>
      </c>
      <c r="HC402">
        <v>25.274349999999998</v>
      </c>
      <c r="HD402" s="1">
        <v>6.0776709999999998E-3</v>
      </c>
      <c r="HE402">
        <v>22.961169999999999</v>
      </c>
      <c r="HF402">
        <v>0.18006530000000001</v>
      </c>
      <c r="HG402">
        <v>25.80301</v>
      </c>
      <c r="HH402" s="1">
        <v>4.2146279999999998E-3</v>
      </c>
      <c r="HI402">
        <v>15.85895</v>
      </c>
      <c r="HJ402">
        <v>0.1798575</v>
      </c>
      <c r="HK402">
        <v>25.74183</v>
      </c>
      <c r="HL402" s="1">
        <v>2.9798519999999998E-3</v>
      </c>
      <c r="HM402">
        <v>11.153600000000001</v>
      </c>
      <c r="HN402">
        <v>0.1796345</v>
      </c>
      <c r="HO402">
        <v>25.162140000000001</v>
      </c>
      <c r="HP402" s="1">
        <v>2.1569610000000002E-3</v>
      </c>
      <c r="HQ402">
        <v>8.0207090000000001</v>
      </c>
      <c r="HR402">
        <v>0.1794171</v>
      </c>
      <c r="HS402">
        <v>24.727959999999999</v>
      </c>
      <c r="HT402" s="1">
        <v>1.604926E-3</v>
      </c>
      <c r="HU402">
        <v>5.921602</v>
      </c>
      <c r="HV402">
        <v>0.1791884</v>
      </c>
      <c r="HW402">
        <v>24.40231</v>
      </c>
      <c r="HX402" s="1">
        <v>1.23145E-3</v>
      </c>
      <c r="HY402">
        <v>4.5045349999999997</v>
      </c>
      <c r="HZ402">
        <v>0.17896880000000001</v>
      </c>
      <c r="IA402">
        <v>24.620830000000002</v>
      </c>
      <c r="IB402" s="1">
        <v>9.7625659999999999E-4</v>
      </c>
      <c r="IC402">
        <v>3.5388000000000002</v>
      </c>
      <c r="ID402">
        <v>0.17873810000000001</v>
      </c>
      <c r="IE402">
        <v>25.134319999999999</v>
      </c>
      <c r="IF402" s="1">
        <v>7.9940709999999995E-4</v>
      </c>
      <c r="IG402">
        <v>2.8724829999999999</v>
      </c>
      <c r="IH402">
        <v>0.17850940000000001</v>
      </c>
      <c r="II402">
        <v>25.514489999999999</v>
      </c>
      <c r="IJ402" s="1">
        <v>6.7506360000000004E-4</v>
      </c>
      <c r="IK402">
        <v>2.4063409999999998</v>
      </c>
      <c r="IL402">
        <v>0.1782987</v>
      </c>
      <c r="IM402">
        <v>25.684930000000001</v>
      </c>
      <c r="IN402" s="1">
        <v>5.860428E-4</v>
      </c>
      <c r="IO402">
        <v>2.0746069999999999</v>
      </c>
      <c r="IP402">
        <v>0.1780861</v>
      </c>
      <c r="IQ402">
        <v>25.33952</v>
      </c>
      <c r="IR402" s="1">
        <v>5.2082319999999997E-4</v>
      </c>
      <c r="IS402">
        <v>1.8334760000000001</v>
      </c>
      <c r="IT402">
        <v>0.177869</v>
      </c>
      <c r="IU402">
        <v>24.85727</v>
      </c>
      <c r="IV402" s="1">
        <v>4.717767E-4</v>
      </c>
      <c r="IW402">
        <v>1.653845</v>
      </c>
      <c r="IX402">
        <v>0.17765600000000001</v>
      </c>
      <c r="IY402">
        <v>24.561900000000001</v>
      </c>
      <c r="IZ402" s="1">
        <v>4.3379300000000003E-4</v>
      </c>
      <c r="JA402">
        <v>1.5162009999999999</v>
      </c>
      <c r="JB402">
        <v>0.17746880000000001</v>
      </c>
      <c r="JC402">
        <v>24.452539999999999</v>
      </c>
      <c r="JD402" s="1">
        <v>4.0371180000000001E-4</v>
      </c>
      <c r="JE402">
        <v>1.4080550000000001</v>
      </c>
      <c r="JF402">
        <v>0.17727809999999999</v>
      </c>
      <c r="JG402">
        <v>25.087620000000001</v>
      </c>
      <c r="JH402" s="1">
        <v>3.7937600000000001E-4</v>
      </c>
      <c r="JI402">
        <v>1.3212710000000001</v>
      </c>
      <c r="JJ402">
        <v>0.1771151</v>
      </c>
      <c r="JK402">
        <v>25.802689999999998</v>
      </c>
      <c r="JL402" s="1">
        <v>3.591445E-4</v>
      </c>
      <c r="JM402">
        <v>1.2496480000000001</v>
      </c>
      <c r="JN402">
        <v>0.176953</v>
      </c>
      <c r="JO402">
        <v>26.207979999999999</v>
      </c>
      <c r="JP402" s="1">
        <v>3.4189330000000001E-4</v>
      </c>
      <c r="JQ402">
        <v>1.1890909999999999</v>
      </c>
      <c r="JR402">
        <v>0.17678720000000001</v>
      </c>
      <c r="JS402">
        <v>26.267399999999999</v>
      </c>
      <c r="JT402" s="1">
        <v>3.2689250000000002E-4</v>
      </c>
      <c r="JU402">
        <v>1.1367830000000001</v>
      </c>
      <c r="JV402">
        <v>0.17664299999999999</v>
      </c>
      <c r="JW402">
        <v>25.989270000000001</v>
      </c>
      <c r="JX402" s="1">
        <v>3.135956E-4</v>
      </c>
      <c r="JY402">
        <v>1.0906359999999999</v>
      </c>
      <c r="JZ402">
        <v>0.176505</v>
      </c>
      <c r="KA402">
        <v>25.474979999999999</v>
      </c>
      <c r="KB402" s="1">
        <v>3.0159080000000002E-4</v>
      </c>
      <c r="KC402">
        <v>1.0490969999999999</v>
      </c>
      <c r="KD402">
        <v>0.17636370000000001</v>
      </c>
      <c r="KE402">
        <v>25.11589</v>
      </c>
      <c r="KF402" s="1">
        <v>2.9056539999999998E-4</v>
      </c>
      <c r="KG402">
        <v>1.011131</v>
      </c>
      <c r="KH402">
        <v>0.1762329</v>
      </c>
      <c r="KI402">
        <v>24.92634</v>
      </c>
      <c r="KJ402" s="1">
        <v>2.8037990000000002E-4</v>
      </c>
      <c r="KK402">
        <v>0.97614400000000001</v>
      </c>
      <c r="KL402">
        <v>0.1760941</v>
      </c>
      <c r="KM402">
        <v>25.46725</v>
      </c>
      <c r="KN402" s="1">
        <v>2.7085869999999998E-4</v>
      </c>
      <c r="KO402">
        <v>0.94353379999999998</v>
      </c>
      <c r="KP402">
        <v>0.1759532</v>
      </c>
      <c r="KQ402">
        <v>26.196280000000002</v>
      </c>
      <c r="KR402" s="1">
        <v>2.6188840000000003E-4</v>
      </c>
      <c r="KS402">
        <v>0.91285499999999997</v>
      </c>
      <c r="KT402">
        <v>0.17581830000000001</v>
      </c>
      <c r="KU402">
        <v>26.824729999999999</v>
      </c>
      <c r="KV402" s="1">
        <v>2.5333780000000002E-4</v>
      </c>
      <c r="KW402">
        <v>0.88365870000000002</v>
      </c>
      <c r="KX402">
        <v>0.17566229999999999</v>
      </c>
      <c r="KY402">
        <v>27.21237</v>
      </c>
      <c r="KZ402" s="1">
        <v>2.4512129999999999E-4</v>
      </c>
      <c r="LA402">
        <v>0.85571390000000003</v>
      </c>
      <c r="LB402">
        <v>0.1754964</v>
      </c>
      <c r="LC402">
        <v>26.91779</v>
      </c>
      <c r="LD402" s="1">
        <v>2.3728590000000001E-4</v>
      </c>
      <c r="LE402">
        <v>0.82907390000000003</v>
      </c>
      <c r="LF402">
        <v>0.17533499999999999</v>
      </c>
      <c r="LG402">
        <v>26.29496</v>
      </c>
      <c r="LH402" s="1">
        <v>2.2982880000000001E-4</v>
      </c>
      <c r="LI402">
        <v>0.80370710000000001</v>
      </c>
      <c r="LJ402">
        <v>0.1751607</v>
      </c>
      <c r="LK402">
        <v>25.846109999999999</v>
      </c>
      <c r="LL402" s="1">
        <v>2.226869E-4</v>
      </c>
      <c r="LM402">
        <v>0.77946780000000004</v>
      </c>
      <c r="LN402">
        <v>0.17497799999999999</v>
      </c>
      <c r="LO402">
        <v>25.6661</v>
      </c>
      <c r="LP402" s="1">
        <v>2.1582019999999999E-4</v>
      </c>
      <c r="LQ402">
        <v>0.7561947</v>
      </c>
      <c r="LR402">
        <v>0.1747957</v>
      </c>
      <c r="LS402">
        <v>26.439550000000001</v>
      </c>
      <c r="LT402" s="1">
        <v>2.0919809999999999E-4</v>
      </c>
      <c r="LU402">
        <v>0.73376039999999998</v>
      </c>
      <c r="LV402">
        <v>0.174592</v>
      </c>
      <c r="LW402">
        <v>27.374510000000001</v>
      </c>
      <c r="LX402" s="1">
        <v>2.0280539999999999E-4</v>
      </c>
      <c r="LY402">
        <v>0.71213230000000005</v>
      </c>
      <c r="LZ402">
        <v>0.17439930000000001</v>
      </c>
      <c r="MA402">
        <v>28.09027</v>
      </c>
      <c r="MB402" s="1">
        <v>1.9668210000000001E-4</v>
      </c>
      <c r="MC402">
        <v>0.69137190000000004</v>
      </c>
      <c r="MD402">
        <v>0.17419750000000001</v>
      </c>
      <c r="ME402">
        <v>28.545770000000001</v>
      </c>
      <c r="MF402" s="1">
        <v>1.9078819999999999E-4</v>
      </c>
      <c r="MG402">
        <v>0.67142069999999998</v>
      </c>
      <c r="MH402">
        <v>0.17400660000000001</v>
      </c>
      <c r="MI402">
        <v>28.272880000000001</v>
      </c>
      <c r="MJ402" s="1">
        <v>1.8512699999999999E-4</v>
      </c>
      <c r="MK402">
        <v>0.65221519999999999</v>
      </c>
      <c r="ML402">
        <v>0.1738114</v>
      </c>
      <c r="MM402">
        <v>27.671240000000001</v>
      </c>
      <c r="MN402" s="1">
        <v>1.7968159999999999E-4</v>
      </c>
      <c r="MO402">
        <v>0.63371029999999995</v>
      </c>
      <c r="MP402">
        <v>0.17361650000000001</v>
      </c>
      <c r="MQ402">
        <v>27.165649999999999</v>
      </c>
      <c r="MR402" s="1">
        <v>1.7442520000000001E-4</v>
      </c>
      <c r="MS402">
        <v>0.61585789999999996</v>
      </c>
      <c r="MT402">
        <v>0.17341760000000001</v>
      </c>
      <c r="MU402">
        <v>26.77422</v>
      </c>
      <c r="MV402" s="1">
        <v>1.693505E-4</v>
      </c>
      <c r="MW402">
        <v>0.59861790000000004</v>
      </c>
      <c r="MX402">
        <v>0.1732129</v>
      </c>
      <c r="MY402">
        <v>26.63383</v>
      </c>
      <c r="MZ402" s="1">
        <v>1.644533E-4</v>
      </c>
      <c r="NA402">
        <v>0.58198090000000002</v>
      </c>
      <c r="NB402">
        <v>0.17302619999999999</v>
      </c>
      <c r="NC402">
        <v>26.89048</v>
      </c>
      <c r="ND402" s="1">
        <v>1.5974340000000001E-4</v>
      </c>
      <c r="NE402">
        <v>0.56591899999999995</v>
      </c>
      <c r="NF402">
        <v>0.17282639999999999</v>
      </c>
      <c r="NG402">
        <v>27.50338</v>
      </c>
      <c r="NH402" s="1">
        <v>1.5519589999999999E-4</v>
      </c>
      <c r="NI402">
        <v>0.55043949999999997</v>
      </c>
      <c r="NJ402">
        <v>0.1726309</v>
      </c>
      <c r="NK402">
        <v>27.538450000000001</v>
      </c>
      <c r="NL402" s="1">
        <v>1.5084039999999999E-4</v>
      </c>
      <c r="NM402">
        <v>0.53557200000000005</v>
      </c>
      <c r="NN402">
        <v>0.1724242</v>
      </c>
      <c r="NO402">
        <v>27.03839</v>
      </c>
      <c r="NP402" s="1">
        <v>1.4664990000000001E-4</v>
      </c>
      <c r="NQ402">
        <v>0.5212968</v>
      </c>
      <c r="NR402">
        <v>0.17222899999999999</v>
      </c>
      <c r="NS402">
        <v>26.528359999999999</v>
      </c>
      <c r="NT402" s="1">
        <v>1.4262380000000001E-4</v>
      </c>
      <c r="NU402">
        <v>0.50756080000000003</v>
      </c>
      <c r="NV402">
        <v>0.17202120000000001</v>
      </c>
      <c r="NW402">
        <v>26.109439999999999</v>
      </c>
      <c r="NX402" s="1">
        <v>1.387421E-4</v>
      </c>
      <c r="NY402">
        <v>0.49431839999999999</v>
      </c>
      <c r="NZ402">
        <v>0.17179749999999999</v>
      </c>
      <c r="OA402">
        <v>25.79759</v>
      </c>
      <c r="OB402" s="1">
        <v>1.349981E-4</v>
      </c>
      <c r="OC402">
        <v>0.48157729999999999</v>
      </c>
      <c r="OD402">
        <v>0.17159199999999999</v>
      </c>
      <c r="OE402">
        <v>26.225560000000002</v>
      </c>
      <c r="OF402" s="1">
        <v>1.3139820000000001E-4</v>
      </c>
      <c r="OG402">
        <v>0.46929720000000003</v>
      </c>
      <c r="OH402">
        <v>0.1713665</v>
      </c>
      <c r="OI402">
        <v>27.024989999999999</v>
      </c>
      <c r="OJ402" s="1">
        <v>1.2788160000000001E-4</v>
      </c>
      <c r="OK402">
        <v>0.4573354</v>
      </c>
    </row>
    <row r="403" spans="1:401" x14ac:dyDescent="0.35">
      <c r="A403">
        <v>412</v>
      </c>
      <c r="B403" t="s">
        <v>4</v>
      </c>
      <c r="C403" t="s">
        <v>364</v>
      </c>
      <c r="D403" t="s">
        <v>406</v>
      </c>
      <c r="E403">
        <v>851.93430000000001</v>
      </c>
      <c r="F403">
        <v>0.19823640000000001</v>
      </c>
      <c r="G403">
        <v>24.92953</v>
      </c>
      <c r="H403">
        <v>0</v>
      </c>
      <c r="I403">
        <v>0</v>
      </c>
      <c r="J403">
        <v>0.19794919999999999</v>
      </c>
      <c r="K403">
        <v>24.772069999999999</v>
      </c>
      <c r="L403">
        <v>0</v>
      </c>
      <c r="M403">
        <v>0</v>
      </c>
      <c r="N403">
        <v>0.19768140000000001</v>
      </c>
      <c r="O403">
        <v>24.534400000000002</v>
      </c>
      <c r="P403">
        <v>0</v>
      </c>
      <c r="Q403">
        <v>0</v>
      </c>
      <c r="R403">
        <v>0.197434</v>
      </c>
      <c r="S403">
        <v>24.180700000000002</v>
      </c>
      <c r="T403">
        <v>0</v>
      </c>
      <c r="U403">
        <v>0</v>
      </c>
      <c r="V403">
        <v>0.19722619999999999</v>
      </c>
      <c r="W403">
        <v>24.01821</v>
      </c>
      <c r="X403">
        <v>0</v>
      </c>
      <c r="Y403">
        <v>0</v>
      </c>
      <c r="Z403">
        <v>0.197074</v>
      </c>
      <c r="AA403">
        <v>23.753160000000001</v>
      </c>
      <c r="AB403">
        <v>0</v>
      </c>
      <c r="AC403">
        <v>0</v>
      </c>
      <c r="AD403">
        <v>0.19694829999999999</v>
      </c>
      <c r="AE403">
        <v>23.46762</v>
      </c>
      <c r="AF403">
        <v>0</v>
      </c>
      <c r="AG403">
        <v>0</v>
      </c>
      <c r="AH403">
        <v>0.196851</v>
      </c>
      <c r="AI403">
        <v>23.294119999999999</v>
      </c>
      <c r="AJ403">
        <v>0</v>
      </c>
      <c r="AK403">
        <v>0</v>
      </c>
      <c r="AL403">
        <v>0.19675699999999999</v>
      </c>
      <c r="AM403">
        <v>23.248419999999999</v>
      </c>
      <c r="AN403">
        <v>0</v>
      </c>
      <c r="AO403">
        <v>0</v>
      </c>
      <c r="AP403">
        <v>0.19669510000000001</v>
      </c>
      <c r="AQ403">
        <v>23.753260000000001</v>
      </c>
      <c r="AR403">
        <v>0</v>
      </c>
      <c r="AS403">
        <v>0</v>
      </c>
      <c r="AT403">
        <v>0.196655</v>
      </c>
      <c r="AU403">
        <v>24.493690000000001</v>
      </c>
      <c r="AV403">
        <v>0</v>
      </c>
      <c r="AW403">
        <v>0</v>
      </c>
      <c r="AX403">
        <v>0.19662550000000001</v>
      </c>
      <c r="AY403">
        <v>24.9694</v>
      </c>
      <c r="AZ403">
        <v>0</v>
      </c>
      <c r="BA403">
        <v>0</v>
      </c>
      <c r="BB403">
        <v>0.19660900000000001</v>
      </c>
      <c r="BC403">
        <v>25.26304</v>
      </c>
      <c r="BD403">
        <v>0</v>
      </c>
      <c r="BE403">
        <v>0</v>
      </c>
      <c r="BF403">
        <v>0.1966126</v>
      </c>
      <c r="BG403">
        <v>25.161560000000001</v>
      </c>
      <c r="BH403">
        <v>0</v>
      </c>
      <c r="BI403">
        <v>0</v>
      </c>
      <c r="BJ403">
        <v>0.1966204</v>
      </c>
      <c r="BK403">
        <v>24.772179999999999</v>
      </c>
      <c r="BL403">
        <v>0</v>
      </c>
      <c r="BM403">
        <v>0</v>
      </c>
      <c r="BN403">
        <v>0.1966359</v>
      </c>
      <c r="BO403">
        <v>24.4587</v>
      </c>
      <c r="BP403">
        <v>0</v>
      </c>
      <c r="BQ403">
        <v>0</v>
      </c>
      <c r="BR403">
        <v>0.19664200000000001</v>
      </c>
      <c r="BS403">
        <v>24.215890000000002</v>
      </c>
      <c r="BT403">
        <v>0</v>
      </c>
      <c r="BU403">
        <v>0</v>
      </c>
      <c r="BV403">
        <v>0.19664509999999999</v>
      </c>
      <c r="BW403">
        <v>24.407119999999999</v>
      </c>
      <c r="BX403">
        <v>0</v>
      </c>
      <c r="BY403" s="1">
        <v>2.201137E-35</v>
      </c>
      <c r="BZ403">
        <v>0.19665479999999999</v>
      </c>
      <c r="CA403">
        <v>24.785969999999999</v>
      </c>
      <c r="CB403" s="1">
        <v>1.4219690000000001E-29</v>
      </c>
      <c r="CC403" s="1">
        <v>3.3286959999999999E-26</v>
      </c>
      <c r="CD403">
        <v>0.19664110000000001</v>
      </c>
      <c r="CE403">
        <v>24.976959999999998</v>
      </c>
      <c r="CF403" s="1">
        <v>1.335036E-21</v>
      </c>
      <c r="CG403" s="1">
        <v>3.8900060000000003E-18</v>
      </c>
      <c r="CH403">
        <v>0.1965972</v>
      </c>
      <c r="CI403">
        <v>25.12557</v>
      </c>
      <c r="CJ403" s="1">
        <v>1.0065009999999999E-15</v>
      </c>
      <c r="CK403" s="1">
        <v>2.2465959999999999E-12</v>
      </c>
      <c r="CL403">
        <v>0.1965278</v>
      </c>
      <c r="CM403">
        <v>24.929290000000002</v>
      </c>
      <c r="CN403" s="1">
        <v>9.458096E-12</v>
      </c>
      <c r="CO403" s="1">
        <v>2.0950900000000001E-8</v>
      </c>
      <c r="CP403">
        <v>0.19642419999999999</v>
      </c>
      <c r="CQ403">
        <v>24.418030000000002</v>
      </c>
      <c r="CR403" s="1">
        <v>1.086981E-8</v>
      </c>
      <c r="CS403" s="1">
        <v>2.4495420000000001E-5</v>
      </c>
      <c r="CT403">
        <v>0.19627159999999999</v>
      </c>
      <c r="CU403">
        <v>24.00694</v>
      </c>
      <c r="CV403" s="1">
        <v>2.7193739999999999E-6</v>
      </c>
      <c r="CW403" s="1">
        <v>6.2861870000000004E-3</v>
      </c>
      <c r="CX403">
        <v>0.1961204</v>
      </c>
      <c r="CY403">
        <v>23.792570000000001</v>
      </c>
      <c r="CZ403" s="1">
        <v>2.1413429999999999E-4</v>
      </c>
      <c r="DA403">
        <v>0.50916439999999996</v>
      </c>
      <c r="DB403">
        <v>0.19594249999999999</v>
      </c>
      <c r="DC403">
        <v>24.29279</v>
      </c>
      <c r="DD403" s="1">
        <v>6.672028E-3</v>
      </c>
      <c r="DE403">
        <v>16.343070000000001</v>
      </c>
      <c r="DF403">
        <v>0.1957353</v>
      </c>
      <c r="DG403">
        <v>24.984660000000002</v>
      </c>
      <c r="DH403" s="1">
        <v>9.5522430000000005E-2</v>
      </c>
      <c r="DI403">
        <v>241.2961</v>
      </c>
      <c r="DJ403">
        <v>0.19551479999999999</v>
      </c>
      <c r="DK403">
        <v>25.561019999999999</v>
      </c>
      <c r="DL403">
        <v>0.70835380000000003</v>
      </c>
      <c r="DM403">
        <v>1846.2550000000001</v>
      </c>
      <c r="DN403">
        <v>0.19526250000000001</v>
      </c>
      <c r="DO403">
        <v>25.93723</v>
      </c>
      <c r="DP403">
        <v>3.0022419999999999</v>
      </c>
      <c r="DQ403">
        <v>8077.4160000000002</v>
      </c>
      <c r="DR403">
        <v>0.1949824</v>
      </c>
      <c r="DS403">
        <v>25.649470000000001</v>
      </c>
      <c r="DT403">
        <v>7.9167240000000003</v>
      </c>
      <c r="DU403">
        <v>21993.23</v>
      </c>
      <c r="DV403">
        <v>0.19466919999999999</v>
      </c>
      <c r="DW403">
        <v>25.08512</v>
      </c>
      <c r="DX403">
        <v>14.022830000000001</v>
      </c>
      <c r="DY403">
        <v>40231.96</v>
      </c>
      <c r="DZ403">
        <v>0.19433900000000001</v>
      </c>
      <c r="EA403">
        <v>24.621459999999999</v>
      </c>
      <c r="EB403">
        <v>17.962720000000001</v>
      </c>
      <c r="EC403">
        <v>53203.040000000001</v>
      </c>
      <c r="ED403">
        <v>0.1939777</v>
      </c>
      <c r="EE403">
        <v>24.314599999999999</v>
      </c>
      <c r="EF403">
        <v>17.817039999999999</v>
      </c>
      <c r="EG403">
        <v>54519.47</v>
      </c>
      <c r="EH403">
        <v>0.19361</v>
      </c>
      <c r="EI403">
        <v>24.561730000000001</v>
      </c>
      <c r="EJ403">
        <v>14.65748</v>
      </c>
      <c r="EK403">
        <v>46143.519999999997</v>
      </c>
      <c r="EL403">
        <v>0.19323580000000001</v>
      </c>
      <c r="EM403">
        <v>25.189419999999998</v>
      </c>
      <c r="EN403">
        <v>10.596080000000001</v>
      </c>
      <c r="EO403">
        <v>34265.629999999997</v>
      </c>
      <c r="EP403">
        <v>0.1928405</v>
      </c>
      <c r="EQ403">
        <v>25.822649999999999</v>
      </c>
      <c r="ER403">
        <v>7.1144980000000002</v>
      </c>
      <c r="ES403">
        <v>23535.61</v>
      </c>
      <c r="ET403">
        <v>0.19246070000000001</v>
      </c>
      <c r="EU403">
        <v>26.213850000000001</v>
      </c>
      <c r="EV403">
        <v>4.6118779999999999</v>
      </c>
      <c r="EW403">
        <v>15533.17</v>
      </c>
      <c r="EX403">
        <v>0.19208</v>
      </c>
      <c r="EY403">
        <v>25.964780000000001</v>
      </c>
      <c r="EZ403">
        <v>2.9516019999999998</v>
      </c>
      <c r="FA403">
        <v>10078.42</v>
      </c>
      <c r="FB403">
        <v>0.19168540000000001</v>
      </c>
      <c r="FC403">
        <v>25.417169999999999</v>
      </c>
      <c r="FD403">
        <v>1.8851599999999999</v>
      </c>
      <c r="FE403">
        <v>6502.8339999999998</v>
      </c>
      <c r="FF403">
        <v>0.19129199999999999</v>
      </c>
      <c r="FG403">
        <v>24.992329999999999</v>
      </c>
      <c r="FH403">
        <v>1.2064569999999999</v>
      </c>
      <c r="FI403">
        <v>4193.2879999999996</v>
      </c>
      <c r="FJ403">
        <v>0.19090599999999999</v>
      </c>
      <c r="FK403">
        <v>24.714939999999999</v>
      </c>
      <c r="FL403">
        <v>0.77448530000000004</v>
      </c>
      <c r="FM403">
        <v>2707.3020000000001</v>
      </c>
      <c r="FN403">
        <v>0.19052359999999999</v>
      </c>
      <c r="FO403">
        <v>25.09554</v>
      </c>
      <c r="FP403">
        <v>0.4987974</v>
      </c>
      <c r="FQ403">
        <v>1751.2049999999999</v>
      </c>
      <c r="FR403">
        <v>0.1901533</v>
      </c>
      <c r="FS403">
        <v>25.635870000000001</v>
      </c>
      <c r="FT403">
        <v>0.32226830000000001</v>
      </c>
      <c r="FU403">
        <v>1135.2260000000001</v>
      </c>
      <c r="FV403">
        <v>0.18980730000000001</v>
      </c>
      <c r="FW403">
        <v>25.80302</v>
      </c>
      <c r="FX403">
        <v>0.2088526</v>
      </c>
      <c r="FY403">
        <v>737.60019999999997</v>
      </c>
      <c r="FZ403">
        <v>0.1894556</v>
      </c>
      <c r="GA403">
        <v>25.743069999999999</v>
      </c>
      <c r="GB403">
        <v>0.13575709999999999</v>
      </c>
      <c r="GC403">
        <v>480.44159999999999</v>
      </c>
      <c r="GD403">
        <v>0.18912499999999999</v>
      </c>
      <c r="GE403">
        <v>25.284310000000001</v>
      </c>
      <c r="GF403">
        <v>8.8532100000000002E-2</v>
      </c>
      <c r="GG403">
        <v>313.81169999999997</v>
      </c>
      <c r="GH403">
        <v>0.18881790000000001</v>
      </c>
      <c r="GI403">
        <v>24.969919999999998</v>
      </c>
      <c r="GJ403" s="1">
        <v>5.7951820000000001E-2</v>
      </c>
      <c r="GK403">
        <v>205.64689999999999</v>
      </c>
      <c r="GL403">
        <v>0.1885339</v>
      </c>
      <c r="GM403">
        <v>24.790179999999999</v>
      </c>
      <c r="GN403" s="1">
        <v>3.8098729999999997E-2</v>
      </c>
      <c r="GO403">
        <v>135.27340000000001</v>
      </c>
      <c r="GP403">
        <v>0.18825069999999999</v>
      </c>
      <c r="GQ403">
        <v>24.67698</v>
      </c>
      <c r="GR403" s="1">
        <v>2.5173609999999999E-2</v>
      </c>
      <c r="GS403">
        <v>89.398929999999993</v>
      </c>
      <c r="GT403">
        <v>0.1879585</v>
      </c>
      <c r="GU403">
        <v>24.521000000000001</v>
      </c>
      <c r="GV403" s="1">
        <v>1.6738670000000001E-2</v>
      </c>
      <c r="GW403">
        <v>59.428109999999997</v>
      </c>
      <c r="GX403">
        <v>0.18769359999999999</v>
      </c>
      <c r="GY403">
        <v>24.77721</v>
      </c>
      <c r="GZ403" s="1">
        <v>1.1221729999999999E-2</v>
      </c>
      <c r="HA403">
        <v>39.80265</v>
      </c>
      <c r="HB403">
        <v>0.1874094</v>
      </c>
      <c r="HC403">
        <v>25.388249999999999</v>
      </c>
      <c r="HD403" s="1">
        <v>7.6021040000000002E-3</v>
      </c>
      <c r="HE403">
        <v>26.916070000000001</v>
      </c>
      <c r="HF403">
        <v>0.18714120000000001</v>
      </c>
      <c r="HG403">
        <v>25.931730000000002</v>
      </c>
      <c r="HH403" s="1">
        <v>5.2193580000000003E-3</v>
      </c>
      <c r="HI403">
        <v>18.429359999999999</v>
      </c>
      <c r="HJ403">
        <v>0.18687480000000001</v>
      </c>
      <c r="HK403">
        <v>25.885079999999999</v>
      </c>
      <c r="HL403" s="1">
        <v>3.6442850000000001E-3</v>
      </c>
      <c r="HM403">
        <v>12.818289999999999</v>
      </c>
      <c r="HN403">
        <v>0.186608</v>
      </c>
      <c r="HO403">
        <v>25.30416</v>
      </c>
      <c r="HP403" s="1">
        <v>2.5983080000000001E-3</v>
      </c>
      <c r="HQ403">
        <v>9.0921959999999995</v>
      </c>
      <c r="HR403">
        <v>0.18634339999999999</v>
      </c>
      <c r="HS403">
        <v>24.84929</v>
      </c>
      <c r="HT403" s="1">
        <v>1.8995209999999999E-3</v>
      </c>
      <c r="HU403">
        <v>6.6046269999999998</v>
      </c>
      <c r="HV403">
        <v>0.18606200000000001</v>
      </c>
      <c r="HW403">
        <v>24.506239999999998</v>
      </c>
      <c r="HX403" s="1">
        <v>1.4292350000000001E-3</v>
      </c>
      <c r="HY403">
        <v>4.9327920000000001</v>
      </c>
      <c r="HZ403">
        <v>0.18579409999999999</v>
      </c>
      <c r="IA403">
        <v>24.713470000000001</v>
      </c>
      <c r="IB403" s="1">
        <v>1.1101069999999999E-3</v>
      </c>
      <c r="IC403">
        <v>3.8002210000000001</v>
      </c>
      <c r="ID403">
        <v>0.18551300000000001</v>
      </c>
      <c r="IE403">
        <v>25.23237</v>
      </c>
      <c r="IF403" s="1">
        <v>8.9087010000000002E-4</v>
      </c>
      <c r="IG403">
        <v>3.02474</v>
      </c>
      <c r="IH403">
        <v>0.1852394</v>
      </c>
      <c r="II403">
        <v>25.63936</v>
      </c>
      <c r="IJ403" s="1">
        <v>7.3829189999999995E-4</v>
      </c>
      <c r="IK403">
        <v>2.487117</v>
      </c>
      <c r="IL403">
        <v>0.18498139999999999</v>
      </c>
      <c r="IM403">
        <v>25.83661</v>
      </c>
      <c r="IN403" s="1">
        <v>6.3037559999999996E-4</v>
      </c>
      <c r="IO403">
        <v>2.108752</v>
      </c>
      <c r="IP403">
        <v>0.1847181</v>
      </c>
      <c r="IQ403">
        <v>25.506360000000001</v>
      </c>
      <c r="IR403" s="1">
        <v>5.524649E-4</v>
      </c>
      <c r="IS403">
        <v>1.837421</v>
      </c>
      <c r="IT403">
        <v>0.1844635</v>
      </c>
      <c r="IU403">
        <v>25.01435</v>
      </c>
      <c r="IV403" s="1">
        <v>4.9487740000000004E-4</v>
      </c>
      <c r="IW403">
        <v>1.6384240000000001</v>
      </c>
      <c r="IX403">
        <v>0.1842017</v>
      </c>
      <c r="IY403">
        <v>24.691680000000002</v>
      </c>
      <c r="IZ403" s="1">
        <v>4.5107200000000001E-4</v>
      </c>
      <c r="JA403">
        <v>1.4885930000000001</v>
      </c>
      <c r="JB403">
        <v>0.1839597</v>
      </c>
      <c r="JC403">
        <v>24.558720000000001</v>
      </c>
      <c r="JD403" s="1">
        <v>4.1695080000000003E-4</v>
      </c>
      <c r="JE403">
        <v>1.3728260000000001</v>
      </c>
      <c r="JF403">
        <v>0.18372769999999999</v>
      </c>
      <c r="JG403">
        <v>25.177859999999999</v>
      </c>
      <c r="JH403" s="1">
        <v>3.8976480000000002E-4</v>
      </c>
      <c r="JI403">
        <v>1.2813429999999999</v>
      </c>
      <c r="JJ403">
        <v>0.18352370000000001</v>
      </c>
      <c r="JK403">
        <v>25.905819999999999</v>
      </c>
      <c r="JL403" s="1">
        <v>3.6754289999999998E-4</v>
      </c>
      <c r="JM403">
        <v>1.2070959999999999</v>
      </c>
      <c r="JN403">
        <v>0.1833091</v>
      </c>
      <c r="JO403">
        <v>26.34178</v>
      </c>
      <c r="JP403" s="1">
        <v>3.4883249999999999E-4</v>
      </c>
      <c r="JQ403">
        <v>1.1452089999999999</v>
      </c>
      <c r="JR403">
        <v>0.1830994</v>
      </c>
      <c r="JS403">
        <v>26.424959999999999</v>
      </c>
      <c r="JT403" s="1">
        <v>3.3278449999999998E-4</v>
      </c>
      <c r="JU403">
        <v>1.0924480000000001</v>
      </c>
      <c r="JV403">
        <v>0.1829055</v>
      </c>
      <c r="JW403">
        <v>26.15476</v>
      </c>
      <c r="JX403" s="1">
        <v>3.1870560000000001E-4</v>
      </c>
      <c r="JY403">
        <v>1.0464599999999999</v>
      </c>
      <c r="JZ403">
        <v>0.18273500000000001</v>
      </c>
      <c r="KA403">
        <v>25.628799999999998</v>
      </c>
      <c r="KB403" s="1">
        <v>3.0613709999999998E-4</v>
      </c>
      <c r="KC403">
        <v>1.005457</v>
      </c>
      <c r="KD403">
        <v>0.18255560000000001</v>
      </c>
      <c r="KE403">
        <v>25.243480000000002</v>
      </c>
      <c r="KF403" s="1">
        <v>2.9466410000000002E-4</v>
      </c>
      <c r="KG403">
        <v>0.96829719999999997</v>
      </c>
      <c r="KH403">
        <v>0.18237339999999999</v>
      </c>
      <c r="KI403">
        <v>25.03387</v>
      </c>
      <c r="KJ403" s="1">
        <v>2.8412089999999999E-4</v>
      </c>
      <c r="KK403">
        <v>0.93427550000000004</v>
      </c>
      <c r="KL403">
        <v>0.1822048</v>
      </c>
      <c r="KM403">
        <v>25.562819999999999</v>
      </c>
      <c r="KN403" s="1">
        <v>2.7432949999999998E-4</v>
      </c>
      <c r="KO403">
        <v>0.90271230000000002</v>
      </c>
      <c r="KP403">
        <v>0.18203269999999999</v>
      </c>
      <c r="KQ403">
        <v>26.305399999999999</v>
      </c>
      <c r="KR403" s="1">
        <v>2.6514699999999997E-4</v>
      </c>
      <c r="KS403">
        <v>0.87313689999999999</v>
      </c>
      <c r="KT403">
        <v>0.18185599999999999</v>
      </c>
      <c r="KU403">
        <v>26.96453</v>
      </c>
      <c r="KV403" s="1">
        <v>2.5641169999999998E-4</v>
      </c>
      <c r="KW403">
        <v>0.84511990000000003</v>
      </c>
      <c r="KX403">
        <v>0.18166669999999999</v>
      </c>
      <c r="KY403">
        <v>27.379280000000001</v>
      </c>
      <c r="KZ403" s="1">
        <v>2.4805520000000002E-4</v>
      </c>
      <c r="LA403">
        <v>0.81837260000000001</v>
      </c>
      <c r="LB403">
        <v>0.18147530000000001</v>
      </c>
      <c r="LC403">
        <v>27.101680000000002</v>
      </c>
      <c r="LD403" s="1">
        <v>2.400797E-4</v>
      </c>
      <c r="LE403">
        <v>0.79284290000000002</v>
      </c>
      <c r="LF403">
        <v>0.18128040000000001</v>
      </c>
      <c r="LG403">
        <v>26.472190000000001</v>
      </c>
      <c r="LH403" s="1">
        <v>2.3249079999999999E-4</v>
      </c>
      <c r="LI403">
        <v>0.76856449999999998</v>
      </c>
      <c r="LJ403">
        <v>0.18107290000000001</v>
      </c>
      <c r="LK403">
        <v>25.99492</v>
      </c>
      <c r="LL403" s="1">
        <v>2.252287E-4</v>
      </c>
      <c r="LM403">
        <v>0.74537719999999996</v>
      </c>
      <c r="LN403">
        <v>0.1808534</v>
      </c>
      <c r="LO403">
        <v>25.787220000000001</v>
      </c>
      <c r="LP403" s="1">
        <v>2.1825419999999999E-4</v>
      </c>
      <c r="LQ403">
        <v>0.72314020000000001</v>
      </c>
      <c r="LR403">
        <v>0.18063789999999999</v>
      </c>
      <c r="LS403">
        <v>26.540780000000002</v>
      </c>
      <c r="LT403" s="1">
        <v>2.1154170000000001E-4</v>
      </c>
      <c r="LU403">
        <v>0.7017215</v>
      </c>
      <c r="LV403">
        <v>0.18041989999999999</v>
      </c>
      <c r="LW403">
        <v>27.48882</v>
      </c>
      <c r="LX403" s="1">
        <v>2.050691E-4</v>
      </c>
      <c r="LY403">
        <v>0.68107779999999996</v>
      </c>
      <c r="LZ403">
        <v>0.18019270000000001</v>
      </c>
      <c r="MA403">
        <v>28.241479999999999</v>
      </c>
      <c r="MB403" s="1">
        <v>1.988502E-4</v>
      </c>
      <c r="MC403">
        <v>0.66123609999999999</v>
      </c>
      <c r="MD403">
        <v>0.17996380000000001</v>
      </c>
      <c r="ME403">
        <v>28.73075</v>
      </c>
      <c r="MF403" s="1">
        <v>1.928803E-4</v>
      </c>
      <c r="MG403">
        <v>0.64218470000000005</v>
      </c>
      <c r="MH403">
        <v>0.1797347</v>
      </c>
      <c r="MI403">
        <v>28.481249999999999</v>
      </c>
      <c r="MJ403" s="1">
        <v>1.8713019999999999E-4</v>
      </c>
      <c r="MK403">
        <v>0.62384130000000004</v>
      </c>
      <c r="ML403">
        <v>0.1795223</v>
      </c>
      <c r="MM403">
        <v>27.875029999999999</v>
      </c>
      <c r="MN403" s="1">
        <v>1.8161960000000001E-4</v>
      </c>
      <c r="MO403">
        <v>0.60617239999999994</v>
      </c>
      <c r="MP403">
        <v>0.1792938</v>
      </c>
      <c r="MQ403">
        <v>27.33764</v>
      </c>
      <c r="MR403" s="1">
        <v>1.76293E-4</v>
      </c>
      <c r="MS403">
        <v>0.58913009999999999</v>
      </c>
      <c r="MT403">
        <v>0.17906449999999999</v>
      </c>
      <c r="MU403">
        <v>26.916419999999999</v>
      </c>
      <c r="MV403" s="1">
        <v>1.7115039999999999E-4</v>
      </c>
      <c r="MW403">
        <v>0.57267570000000001</v>
      </c>
      <c r="MX403">
        <v>0.17884140000000001</v>
      </c>
      <c r="MY403">
        <v>26.760349999999999</v>
      </c>
      <c r="MZ403" s="1">
        <v>1.661907E-4</v>
      </c>
      <c r="NA403">
        <v>0.55677969999999999</v>
      </c>
      <c r="NB403">
        <v>0.17862430000000001</v>
      </c>
      <c r="NC403">
        <v>27.01567</v>
      </c>
      <c r="ND403" s="1">
        <v>1.6142470000000001E-4</v>
      </c>
      <c r="NE403">
        <v>0.5414445</v>
      </c>
      <c r="NF403">
        <v>0.1784008</v>
      </c>
      <c r="NG403">
        <v>27.643129999999999</v>
      </c>
      <c r="NH403" s="1">
        <v>1.568152E-4</v>
      </c>
      <c r="NI403">
        <v>0.52663850000000001</v>
      </c>
      <c r="NJ403">
        <v>0.17818719999999999</v>
      </c>
      <c r="NK403">
        <v>27.713640000000002</v>
      </c>
      <c r="NL403" s="1">
        <v>1.5240039999999999E-4</v>
      </c>
      <c r="NM403">
        <v>0.51240779999999997</v>
      </c>
      <c r="NN403">
        <v>0.17795559999999999</v>
      </c>
      <c r="NO403">
        <v>27.234089999999998</v>
      </c>
      <c r="NP403" s="1">
        <v>1.4815020000000001E-4</v>
      </c>
      <c r="NQ403">
        <v>0.49873329999999999</v>
      </c>
      <c r="NR403">
        <v>0.17772550000000001</v>
      </c>
      <c r="NS403">
        <v>26.71134</v>
      </c>
      <c r="NT403" s="1">
        <v>1.4406250000000001E-4</v>
      </c>
      <c r="NU403">
        <v>0.48559360000000001</v>
      </c>
      <c r="NV403">
        <v>0.17749500000000001</v>
      </c>
      <c r="NW403">
        <v>26.26849</v>
      </c>
      <c r="NX403" s="1">
        <v>1.4013289999999999E-4</v>
      </c>
      <c r="NY403">
        <v>0.47292149999999999</v>
      </c>
      <c r="NZ403">
        <v>0.17725540000000001</v>
      </c>
      <c r="OA403">
        <v>25.934139999999999</v>
      </c>
      <c r="OB403" s="1">
        <v>1.363379E-4</v>
      </c>
      <c r="OC403">
        <v>0.4607233</v>
      </c>
      <c r="OD403">
        <v>0.1770206</v>
      </c>
      <c r="OE403">
        <v>26.33663</v>
      </c>
      <c r="OF403" s="1">
        <v>1.3268779999999999E-4</v>
      </c>
      <c r="OG403">
        <v>0.44896779999999997</v>
      </c>
      <c r="OH403">
        <v>0.17678179999999999</v>
      </c>
      <c r="OI403">
        <v>27.13336</v>
      </c>
      <c r="OJ403" s="1">
        <v>1.2914010000000001E-4</v>
      </c>
      <c r="OK403">
        <v>0.4375481</v>
      </c>
    </row>
    <row r="404" spans="1:401" x14ac:dyDescent="0.35">
      <c r="A404">
        <v>413</v>
      </c>
      <c r="B404" t="s">
        <v>4</v>
      </c>
      <c r="C404" t="s">
        <v>364</v>
      </c>
      <c r="D404" t="s">
        <v>407</v>
      </c>
      <c r="E404">
        <v>970.80629999999996</v>
      </c>
      <c r="F404">
        <v>0.23023189999999999</v>
      </c>
      <c r="G404">
        <v>25.072970000000002</v>
      </c>
      <c r="H404">
        <v>0</v>
      </c>
      <c r="I404">
        <v>0</v>
      </c>
      <c r="J404">
        <v>0.23006289999999999</v>
      </c>
      <c r="K404">
        <v>24.911660000000001</v>
      </c>
      <c r="L404">
        <v>0</v>
      </c>
      <c r="M404">
        <v>0</v>
      </c>
      <c r="N404">
        <v>0.22990730000000001</v>
      </c>
      <c r="O404">
        <v>24.68553</v>
      </c>
      <c r="P404">
        <v>0</v>
      </c>
      <c r="Q404">
        <v>0</v>
      </c>
      <c r="R404">
        <v>0.22977069999999999</v>
      </c>
      <c r="S404">
        <v>24.345389999999998</v>
      </c>
      <c r="T404">
        <v>0</v>
      </c>
      <c r="U404">
        <v>0</v>
      </c>
      <c r="V404">
        <v>0.229683</v>
      </c>
      <c r="W404">
        <v>24.179580000000001</v>
      </c>
      <c r="X404">
        <v>0</v>
      </c>
      <c r="Y404">
        <v>0</v>
      </c>
      <c r="Z404">
        <v>0.2296434</v>
      </c>
      <c r="AA404">
        <v>23.909140000000001</v>
      </c>
      <c r="AB404">
        <v>0</v>
      </c>
      <c r="AC404">
        <v>0</v>
      </c>
      <c r="AD404">
        <v>0.22963739999999999</v>
      </c>
      <c r="AE404">
        <v>23.610779999999998</v>
      </c>
      <c r="AF404">
        <v>0</v>
      </c>
      <c r="AG404">
        <v>0</v>
      </c>
      <c r="AH404">
        <v>0.22964809999999999</v>
      </c>
      <c r="AI404">
        <v>23.415209999999998</v>
      </c>
      <c r="AJ404">
        <v>0</v>
      </c>
      <c r="AK404">
        <v>0</v>
      </c>
      <c r="AL404">
        <v>0.22966909999999999</v>
      </c>
      <c r="AM404">
        <v>23.345800000000001</v>
      </c>
      <c r="AN404">
        <v>0</v>
      </c>
      <c r="AO404">
        <v>0</v>
      </c>
      <c r="AP404">
        <v>0.2297033</v>
      </c>
      <c r="AQ404">
        <v>23.822420000000001</v>
      </c>
      <c r="AR404">
        <v>0</v>
      </c>
      <c r="AS404">
        <v>0</v>
      </c>
      <c r="AT404">
        <v>0.22976969999999999</v>
      </c>
      <c r="AU404">
        <v>24.553920000000002</v>
      </c>
      <c r="AV404">
        <v>0</v>
      </c>
      <c r="AW404">
        <v>0</v>
      </c>
      <c r="AX404">
        <v>0.2298298</v>
      </c>
      <c r="AY404">
        <v>25.046669999999999</v>
      </c>
      <c r="AZ404">
        <v>0</v>
      </c>
      <c r="BA404">
        <v>0</v>
      </c>
      <c r="BB404">
        <v>0.2299004</v>
      </c>
      <c r="BC404">
        <v>25.358689999999999</v>
      </c>
      <c r="BD404">
        <v>0</v>
      </c>
      <c r="BE404">
        <v>0</v>
      </c>
      <c r="BF404">
        <v>0.22998730000000001</v>
      </c>
      <c r="BG404">
        <v>25.2728</v>
      </c>
      <c r="BH404">
        <v>0</v>
      </c>
      <c r="BI404">
        <v>0</v>
      </c>
      <c r="BJ404">
        <v>0.2300683</v>
      </c>
      <c r="BK404">
        <v>24.889420000000001</v>
      </c>
      <c r="BL404">
        <v>0</v>
      </c>
      <c r="BM404">
        <v>0</v>
      </c>
      <c r="BN404">
        <v>0.2301504</v>
      </c>
      <c r="BO404">
        <v>24.56682</v>
      </c>
      <c r="BP404">
        <v>0</v>
      </c>
      <c r="BQ404">
        <v>0</v>
      </c>
      <c r="BR404">
        <v>0.23021440000000001</v>
      </c>
      <c r="BS404">
        <v>24.317720000000001</v>
      </c>
      <c r="BT404">
        <v>0</v>
      </c>
      <c r="BU404">
        <v>0</v>
      </c>
      <c r="BV404">
        <v>0.2302787</v>
      </c>
      <c r="BW404">
        <v>24.50657</v>
      </c>
      <c r="BX404">
        <v>0</v>
      </c>
      <c r="BY404" s="1">
        <v>3.2223059999999999E-36</v>
      </c>
      <c r="BZ404">
        <v>0.23032520000000001</v>
      </c>
      <c r="CA404">
        <v>24.898620000000001</v>
      </c>
      <c r="CB404" s="1">
        <v>4.0044480000000003E-30</v>
      </c>
      <c r="CC404" s="1">
        <v>8.2752430000000005E-27</v>
      </c>
      <c r="CD404">
        <v>0.23034209999999999</v>
      </c>
      <c r="CE404">
        <v>25.122499999999999</v>
      </c>
      <c r="CF404" s="1">
        <v>3.0594299999999999E-22</v>
      </c>
      <c r="CG404" s="1">
        <v>8.1418650000000001E-19</v>
      </c>
      <c r="CH404">
        <v>0.23033190000000001</v>
      </c>
      <c r="CI404">
        <v>25.290410000000001</v>
      </c>
      <c r="CJ404" s="1">
        <v>3.4729399999999999E-16</v>
      </c>
      <c r="CK404" s="1">
        <v>6.756067E-13</v>
      </c>
      <c r="CL404">
        <v>0.23028009999999999</v>
      </c>
      <c r="CM404">
        <v>25.110779999999998</v>
      </c>
      <c r="CN404" s="1">
        <v>3.8500809999999999E-12</v>
      </c>
      <c r="CO404" s="1">
        <v>7.4764160000000005E-9</v>
      </c>
      <c r="CP404">
        <v>0.23019390000000001</v>
      </c>
      <c r="CQ404">
        <v>24.598610000000001</v>
      </c>
      <c r="CR404" s="1">
        <v>5.0131859999999997E-9</v>
      </c>
      <c r="CS404" s="1">
        <v>9.9816990000000003E-6</v>
      </c>
      <c r="CT404">
        <v>0.230042</v>
      </c>
      <c r="CU404">
        <v>24.16648</v>
      </c>
      <c r="CV404" s="1">
        <v>1.3883779999999999E-6</v>
      </c>
      <c r="CW404" s="1">
        <v>2.8607950000000002E-3</v>
      </c>
      <c r="CX404">
        <v>0.2298849</v>
      </c>
      <c r="CY404">
        <v>23.92596</v>
      </c>
      <c r="CZ404" s="1">
        <v>1.194085E-4</v>
      </c>
      <c r="DA404">
        <v>0.25550990000000001</v>
      </c>
      <c r="DB404">
        <v>0.22971220000000001</v>
      </c>
      <c r="DC404">
        <v>24.39828</v>
      </c>
      <c r="DD404" s="1">
        <v>4.0334749999999999E-3</v>
      </c>
      <c r="DE404">
        <v>8.9815149999999999</v>
      </c>
      <c r="DF404">
        <v>0.22951009999999999</v>
      </c>
      <c r="DG404">
        <v>25.09338</v>
      </c>
      <c r="DH404">
        <v>6.2314500000000002E-2</v>
      </c>
      <c r="DI404">
        <v>144.6874</v>
      </c>
      <c r="DJ404">
        <v>0.22928660000000001</v>
      </c>
      <c r="DK404">
        <v>25.69247</v>
      </c>
      <c r="DL404">
        <v>0.49704350000000003</v>
      </c>
      <c r="DM404">
        <v>1205.0630000000001</v>
      </c>
      <c r="DN404">
        <v>0.22903100000000001</v>
      </c>
      <c r="DO404">
        <v>26.091750000000001</v>
      </c>
      <c r="DP404">
        <v>2.2610670000000002</v>
      </c>
      <c r="DQ404">
        <v>5731.4170000000004</v>
      </c>
      <c r="DR404">
        <v>0.22874410000000001</v>
      </c>
      <c r="DS404">
        <v>25.83362</v>
      </c>
      <c r="DT404">
        <v>6.3906070000000001</v>
      </c>
      <c r="DU404">
        <v>16954.580000000002</v>
      </c>
      <c r="DV404">
        <v>0.22843959999999999</v>
      </c>
      <c r="DW404">
        <v>25.273099999999999</v>
      </c>
      <c r="DX404">
        <v>12.12152</v>
      </c>
      <c r="DY404">
        <v>33683.53</v>
      </c>
      <c r="DZ404">
        <v>0.22809860000000001</v>
      </c>
      <c r="EA404">
        <v>24.791509999999999</v>
      </c>
      <c r="EB404">
        <v>16.596579999999999</v>
      </c>
      <c r="EC404">
        <v>48303.28</v>
      </c>
      <c r="ED404">
        <v>0.2277421</v>
      </c>
      <c r="EE404">
        <v>24.466609999999999</v>
      </c>
      <c r="EF404">
        <v>17.588360000000002</v>
      </c>
      <c r="EG404">
        <v>53564.18</v>
      </c>
      <c r="EH404">
        <v>0.2273811</v>
      </c>
      <c r="EI404">
        <v>24.694710000000001</v>
      </c>
      <c r="EJ404">
        <v>15.362259999999999</v>
      </c>
      <c r="EK404">
        <v>48826.94</v>
      </c>
      <c r="EL404">
        <v>0.22700909999999999</v>
      </c>
      <c r="EM404">
        <v>25.319970000000001</v>
      </c>
      <c r="EN404">
        <v>11.73166</v>
      </c>
      <c r="EO404">
        <v>38747.050000000003</v>
      </c>
      <c r="EP404">
        <v>0.22662640000000001</v>
      </c>
      <c r="EQ404">
        <v>25.971609999999998</v>
      </c>
      <c r="ER404">
        <v>8.2453050000000001</v>
      </c>
      <c r="ES404">
        <v>28119.56</v>
      </c>
      <c r="ET404">
        <v>0.2262709</v>
      </c>
      <c r="EU404">
        <v>26.387560000000001</v>
      </c>
      <c r="EV404">
        <v>5.5377559999999999</v>
      </c>
      <c r="EW404">
        <v>19365.02</v>
      </c>
      <c r="EX404">
        <v>0.22589770000000001</v>
      </c>
      <c r="EY404">
        <v>26.161719999999999</v>
      </c>
      <c r="EZ404">
        <v>3.6371229999999999</v>
      </c>
      <c r="FA404">
        <v>12960.7</v>
      </c>
      <c r="FB404">
        <v>0.22554170000000001</v>
      </c>
      <c r="FC404">
        <v>25.610109999999999</v>
      </c>
      <c r="FD404">
        <v>2.3655520000000001</v>
      </c>
      <c r="FE404">
        <v>8546.268</v>
      </c>
      <c r="FF404">
        <v>0.2251802</v>
      </c>
      <c r="FG404">
        <v>25.156669999999998</v>
      </c>
      <c r="FH404">
        <v>1.5327090000000001</v>
      </c>
      <c r="FI404">
        <v>5593.4279999999999</v>
      </c>
      <c r="FJ404">
        <v>0.22483120000000001</v>
      </c>
      <c r="FK404">
        <v>24.85181</v>
      </c>
      <c r="FL404">
        <v>0.9919637</v>
      </c>
      <c r="FM404">
        <v>3647.4659999999999</v>
      </c>
      <c r="FN404">
        <v>0.2244891</v>
      </c>
      <c r="FO404">
        <v>25.20654</v>
      </c>
      <c r="FP404">
        <v>0.64222869999999999</v>
      </c>
      <c r="FQ404">
        <v>2375.0349999999999</v>
      </c>
      <c r="FR404">
        <v>0.2241583</v>
      </c>
      <c r="FS404">
        <v>25.757750000000001</v>
      </c>
      <c r="FT404">
        <v>0.41627120000000001</v>
      </c>
      <c r="FU404">
        <v>1546.249</v>
      </c>
      <c r="FV404">
        <v>0.223857</v>
      </c>
      <c r="FW404">
        <v>25.966609999999999</v>
      </c>
      <c r="FX404">
        <v>0.27024419999999999</v>
      </c>
      <c r="FY404">
        <v>1007.354</v>
      </c>
      <c r="FZ404">
        <v>0.22356780000000001</v>
      </c>
      <c r="GA404">
        <v>25.940899999999999</v>
      </c>
      <c r="GB404">
        <v>0.17577960000000001</v>
      </c>
      <c r="GC404">
        <v>657.09100000000001</v>
      </c>
      <c r="GD404">
        <v>0.2232999</v>
      </c>
      <c r="GE404">
        <v>25.49427</v>
      </c>
      <c r="GF404">
        <v>0.1146155</v>
      </c>
      <c r="GG404">
        <v>429.42520000000002</v>
      </c>
      <c r="GH404">
        <v>0.22303980000000001</v>
      </c>
      <c r="GI404">
        <v>25.159030000000001</v>
      </c>
      <c r="GJ404" s="1">
        <v>7.4948710000000002E-2</v>
      </c>
      <c r="GK404">
        <v>281.3202</v>
      </c>
      <c r="GL404">
        <v>0.22283210000000001</v>
      </c>
      <c r="GM404">
        <v>24.948560000000001</v>
      </c>
      <c r="GN404" s="1">
        <v>4.9187830000000002E-2</v>
      </c>
      <c r="GO404">
        <v>184.84690000000001</v>
      </c>
      <c r="GP404">
        <v>0.22260820000000001</v>
      </c>
      <c r="GQ404">
        <v>24.813890000000001</v>
      </c>
      <c r="GR404" s="1">
        <v>3.2415720000000002E-2</v>
      </c>
      <c r="GS404">
        <v>121.91249999999999</v>
      </c>
      <c r="GT404">
        <v>0.22239390000000001</v>
      </c>
      <c r="GU404">
        <v>24.654209999999999</v>
      </c>
      <c r="GV404" s="1">
        <v>2.1476430000000001E-2</v>
      </c>
      <c r="GW404">
        <v>80.790649999999999</v>
      </c>
      <c r="GX404">
        <v>0.2221842</v>
      </c>
      <c r="GY404">
        <v>24.899660000000001</v>
      </c>
      <c r="GZ404" s="1">
        <v>1.4326490000000001E-2</v>
      </c>
      <c r="HA404">
        <v>53.86777</v>
      </c>
      <c r="HB404">
        <v>0.221972</v>
      </c>
      <c r="HC404">
        <v>25.50882</v>
      </c>
      <c r="HD404" s="1">
        <v>9.6415939999999999E-3</v>
      </c>
      <c r="HE404">
        <v>36.19885</v>
      </c>
      <c r="HF404">
        <v>0.22173760000000001</v>
      </c>
      <c r="HG404">
        <v>26.069120000000002</v>
      </c>
      <c r="HH404" s="1">
        <v>6.5622069999999996E-3</v>
      </c>
      <c r="HI404">
        <v>24.574200000000001</v>
      </c>
      <c r="HJ404">
        <v>0.2215155</v>
      </c>
      <c r="HK404">
        <v>26.059760000000001</v>
      </c>
      <c r="HL404" s="1">
        <v>4.5313669999999997E-3</v>
      </c>
      <c r="HM404">
        <v>16.901520000000001</v>
      </c>
      <c r="HN404">
        <v>0.22129199999999999</v>
      </c>
      <c r="HO404">
        <v>25.494990000000001</v>
      </c>
      <c r="HP404">
        <v>3.1863999999999998E-3</v>
      </c>
      <c r="HQ404">
        <v>11.818429999999999</v>
      </c>
      <c r="HR404">
        <v>0.22107009999999999</v>
      </c>
      <c r="HS404">
        <v>25.019749999999998</v>
      </c>
      <c r="HT404" s="1">
        <v>2.2911870000000001E-3</v>
      </c>
      <c r="HU404">
        <v>8.4360800000000005</v>
      </c>
      <c r="HV404">
        <v>0.22084190000000001</v>
      </c>
      <c r="HW404">
        <v>24.651530000000001</v>
      </c>
      <c r="HX404" s="1">
        <v>1.69148E-3</v>
      </c>
      <c r="HY404">
        <v>6.1726799999999997</v>
      </c>
      <c r="HZ404">
        <v>0.22061239999999999</v>
      </c>
      <c r="IA404">
        <v>24.825939999999999</v>
      </c>
      <c r="IB404" s="1">
        <v>1.286861E-3</v>
      </c>
      <c r="IC404">
        <v>4.6478020000000004</v>
      </c>
      <c r="ID404">
        <v>0.22037599999999999</v>
      </c>
      <c r="IE404">
        <v>25.336980000000001</v>
      </c>
      <c r="IF404" s="1">
        <v>1.0110430000000001E-3</v>
      </c>
      <c r="IG404">
        <v>3.6114799999999998</v>
      </c>
      <c r="IH404">
        <v>0.22014130000000001</v>
      </c>
      <c r="II404">
        <v>25.771709999999999</v>
      </c>
      <c r="IJ404" s="1">
        <v>8.2081419999999997E-4</v>
      </c>
      <c r="IK404">
        <v>2.8996930000000001</v>
      </c>
      <c r="IL404">
        <v>0.21992429999999999</v>
      </c>
      <c r="IM404">
        <v>26.007819999999999</v>
      </c>
      <c r="IN404" s="1">
        <v>6.8777919999999998E-4</v>
      </c>
      <c r="IO404">
        <v>2.4045190000000001</v>
      </c>
      <c r="IP404">
        <v>0.2197103</v>
      </c>
      <c r="IQ404">
        <v>25.718299999999999</v>
      </c>
      <c r="IR404" s="1">
        <v>5.9305499999999999E-4</v>
      </c>
      <c r="IS404">
        <v>2.0544799999999999</v>
      </c>
      <c r="IT404">
        <v>0.2194951</v>
      </c>
      <c r="IU404">
        <v>25.22749</v>
      </c>
      <c r="IV404" s="1">
        <v>5.2412689999999996E-4</v>
      </c>
      <c r="IW404">
        <v>1.8021529999999999</v>
      </c>
      <c r="IX404">
        <v>0.21927479999999999</v>
      </c>
      <c r="IY404">
        <v>24.87435</v>
      </c>
      <c r="IZ404" s="1">
        <v>4.7264619999999997E-4</v>
      </c>
      <c r="JA404">
        <v>1.6159380000000001</v>
      </c>
      <c r="JB404">
        <v>0.2190802</v>
      </c>
      <c r="JC404">
        <v>24.703620000000001</v>
      </c>
      <c r="JD404" s="1">
        <v>4.3324340000000001E-4</v>
      </c>
      <c r="JE404">
        <v>1.474988</v>
      </c>
      <c r="JF404">
        <v>0.21888479999999999</v>
      </c>
      <c r="JG404">
        <v>25.280670000000001</v>
      </c>
      <c r="JH404" s="1">
        <v>4.0237580000000001E-4</v>
      </c>
      <c r="JI404">
        <v>1.3657710000000001</v>
      </c>
      <c r="JJ404">
        <v>0.21871930000000001</v>
      </c>
      <c r="JK404">
        <v>26.008880000000001</v>
      </c>
      <c r="JL404" s="1">
        <v>3.7756770000000001E-4</v>
      </c>
      <c r="JM404">
        <v>1.2789550000000001</v>
      </c>
      <c r="JN404">
        <v>0.21854009999999999</v>
      </c>
      <c r="JO404">
        <v>26.481950000000001</v>
      </c>
      <c r="JP404" s="1">
        <v>3.570092E-4</v>
      </c>
      <c r="JQ404">
        <v>1.207999</v>
      </c>
      <c r="JR404">
        <v>0.21836939999999999</v>
      </c>
      <c r="JS404">
        <v>26.60951</v>
      </c>
      <c r="JT404" s="1">
        <v>3.3962819999999998E-4</v>
      </c>
      <c r="JU404">
        <v>1.148544</v>
      </c>
      <c r="JV404">
        <v>0.21820210000000001</v>
      </c>
      <c r="JW404">
        <v>26.368169999999999</v>
      </c>
      <c r="JX404" s="1">
        <v>3.2456759999999999E-4</v>
      </c>
      <c r="JY404">
        <v>1.097572</v>
      </c>
      <c r="JZ404">
        <v>0.2180829</v>
      </c>
      <c r="KA404">
        <v>25.841729999999998</v>
      </c>
      <c r="KB404" s="1">
        <v>3.1129600000000002E-4</v>
      </c>
      <c r="KC404">
        <v>1.0528010000000001</v>
      </c>
      <c r="KD404">
        <v>0.21792909999999999</v>
      </c>
      <c r="KE404">
        <v>25.426600000000001</v>
      </c>
      <c r="KF404" s="1">
        <v>2.992863E-4</v>
      </c>
      <c r="KG404">
        <v>1.012696</v>
      </c>
      <c r="KH404">
        <v>0.2177625</v>
      </c>
      <c r="KI404">
        <v>25.18338</v>
      </c>
      <c r="KJ404" s="1">
        <v>2.8830860000000002E-4</v>
      </c>
      <c r="KK404">
        <v>0.97630050000000002</v>
      </c>
      <c r="KL404">
        <v>0.2176178</v>
      </c>
      <c r="KM404">
        <v>25.67324</v>
      </c>
      <c r="KN404" s="1">
        <v>2.7819360000000003E-4</v>
      </c>
      <c r="KO404">
        <v>0.94278099999999998</v>
      </c>
      <c r="KP404">
        <v>0.21747639999999999</v>
      </c>
      <c r="KQ404">
        <v>26.415890000000001</v>
      </c>
      <c r="KR404" s="1">
        <v>2.6875400000000001E-4</v>
      </c>
      <c r="KS404">
        <v>0.91157790000000005</v>
      </c>
      <c r="KT404">
        <v>0.2173071</v>
      </c>
      <c r="KU404">
        <v>27.1083</v>
      </c>
      <c r="KV404" s="1">
        <v>2.5980870000000001E-4</v>
      </c>
      <c r="KW404">
        <v>0.88217239999999997</v>
      </c>
      <c r="KX404">
        <v>0.21712999999999999</v>
      </c>
      <c r="KY404">
        <v>27.56643</v>
      </c>
      <c r="KZ404" s="1">
        <v>2.5128359999999997E-4</v>
      </c>
      <c r="LA404">
        <v>0.85422330000000002</v>
      </c>
      <c r="LB404">
        <v>0.21695800000000001</v>
      </c>
      <c r="LC404">
        <v>27.336040000000001</v>
      </c>
      <c r="LD404" s="1">
        <v>2.4316100000000001E-4</v>
      </c>
      <c r="LE404">
        <v>0.82758469999999995</v>
      </c>
      <c r="LF404">
        <v>0.21675900000000001</v>
      </c>
      <c r="LG404">
        <v>26.71705</v>
      </c>
      <c r="LH404" s="1">
        <v>2.3541870000000001E-4</v>
      </c>
      <c r="LI404">
        <v>0.80221310000000001</v>
      </c>
      <c r="LJ404">
        <v>0.2165504</v>
      </c>
      <c r="LK404">
        <v>26.210229999999999</v>
      </c>
      <c r="LL404" s="1">
        <v>2.2802209999999999E-4</v>
      </c>
      <c r="LM404">
        <v>0.77802970000000005</v>
      </c>
      <c r="LN404">
        <v>0.21633569999999999</v>
      </c>
      <c r="LO404">
        <v>25.95778</v>
      </c>
      <c r="LP404" s="1">
        <v>2.2094040000000001E-4</v>
      </c>
      <c r="LQ404">
        <v>0.75485959999999996</v>
      </c>
      <c r="LR404">
        <v>0.21612529999999999</v>
      </c>
      <c r="LS404">
        <v>26.656739999999999</v>
      </c>
      <c r="LT404" s="1">
        <v>2.1412499999999999E-4</v>
      </c>
      <c r="LU404">
        <v>0.73257640000000002</v>
      </c>
      <c r="LV404">
        <v>0.21589269999999999</v>
      </c>
      <c r="LW404">
        <v>27.60032</v>
      </c>
      <c r="LX404" s="1">
        <v>2.0755759999999999E-4</v>
      </c>
      <c r="LY404">
        <v>0.71110870000000004</v>
      </c>
      <c r="LZ404">
        <v>0.21566199999999999</v>
      </c>
      <c r="MA404">
        <v>28.394829999999999</v>
      </c>
      <c r="MB404" s="1">
        <v>2.012433E-4</v>
      </c>
      <c r="MC404">
        <v>0.69044760000000005</v>
      </c>
      <c r="MD404">
        <v>0.21542600000000001</v>
      </c>
      <c r="ME404">
        <v>28.93572</v>
      </c>
      <c r="MF404" s="1">
        <v>1.95183E-4</v>
      </c>
      <c r="MG404">
        <v>0.6706046</v>
      </c>
      <c r="MH404">
        <v>0.21518129999999999</v>
      </c>
      <c r="MI404">
        <v>28.744540000000001</v>
      </c>
      <c r="MJ404" s="1">
        <v>1.893439E-4</v>
      </c>
      <c r="MK404">
        <v>0.65151760000000003</v>
      </c>
      <c r="ML404">
        <v>0.21495829999999999</v>
      </c>
      <c r="MM404">
        <v>28.152709999999999</v>
      </c>
      <c r="MN404" s="1">
        <v>1.8375579999999999E-4</v>
      </c>
      <c r="MO404">
        <v>0.633127</v>
      </c>
      <c r="MP404">
        <v>0.2147181</v>
      </c>
      <c r="MQ404">
        <v>27.586359999999999</v>
      </c>
      <c r="MR404" s="1">
        <v>1.7835219999999999E-4</v>
      </c>
      <c r="MS404">
        <v>0.61538530000000002</v>
      </c>
      <c r="MT404">
        <v>0.21446960000000001</v>
      </c>
      <c r="MU404">
        <v>27.124400000000001</v>
      </c>
      <c r="MV404" s="1">
        <v>1.731386E-4</v>
      </c>
      <c r="MW404">
        <v>0.59825980000000001</v>
      </c>
      <c r="MX404">
        <v>0.21422949999999999</v>
      </c>
      <c r="MY404">
        <v>26.936060000000001</v>
      </c>
      <c r="MZ404" s="1">
        <v>1.68111E-4</v>
      </c>
      <c r="NA404">
        <v>0.58171779999999995</v>
      </c>
      <c r="NB404">
        <v>0.21399679999999999</v>
      </c>
      <c r="NC404">
        <v>27.16921</v>
      </c>
      <c r="ND404" s="1">
        <v>1.6327870000000001E-4</v>
      </c>
      <c r="NE404">
        <v>0.56575509999999996</v>
      </c>
      <c r="NF404">
        <v>0.21375759999999999</v>
      </c>
      <c r="NG404">
        <v>27.799309999999998</v>
      </c>
      <c r="NH404" s="1">
        <v>1.586073E-4</v>
      </c>
      <c r="NI404">
        <v>0.550342</v>
      </c>
      <c r="NJ404">
        <v>0.2135204</v>
      </c>
      <c r="NK404">
        <v>27.922139999999999</v>
      </c>
      <c r="NL404" s="1">
        <v>1.541243E-4</v>
      </c>
      <c r="NM404">
        <v>0.53550359999999997</v>
      </c>
      <c r="NN404">
        <v>0.21327969999999999</v>
      </c>
      <c r="NO404">
        <v>27.49033</v>
      </c>
      <c r="NP404" s="1">
        <v>1.4981400000000001E-4</v>
      </c>
      <c r="NQ404">
        <v>0.52122990000000002</v>
      </c>
      <c r="NR404">
        <v>0.21301419999999999</v>
      </c>
      <c r="NS404">
        <v>26.96602</v>
      </c>
      <c r="NT404" s="1">
        <v>1.4565929999999999E-4</v>
      </c>
      <c r="NU404">
        <v>0.50750200000000001</v>
      </c>
      <c r="NV404">
        <v>0.2127646</v>
      </c>
      <c r="NW404">
        <v>26.496980000000001</v>
      </c>
      <c r="NX404" s="1">
        <v>1.416702E-4</v>
      </c>
      <c r="NY404">
        <v>0.49427969999999999</v>
      </c>
      <c r="NZ404">
        <v>0.2124897</v>
      </c>
      <c r="OA404">
        <v>26.130099999999999</v>
      </c>
      <c r="OB404" s="1">
        <v>1.3781810000000001E-4</v>
      </c>
      <c r="OC404">
        <v>0.481541</v>
      </c>
      <c r="OD404">
        <v>0.21223590000000001</v>
      </c>
      <c r="OE404">
        <v>26.477720000000001</v>
      </c>
      <c r="OF404" s="1">
        <v>1.3411550000000001E-4</v>
      </c>
      <c r="OG404">
        <v>0.46927489999999999</v>
      </c>
      <c r="OH404">
        <v>0.21197840000000001</v>
      </c>
      <c r="OI404">
        <v>27.250109999999999</v>
      </c>
      <c r="OJ404" s="1">
        <v>1.3053230000000001E-4</v>
      </c>
      <c r="OK404">
        <v>0.45739469999999999</v>
      </c>
    </row>
    <row r="405" spans="1:401" x14ac:dyDescent="0.35">
      <c r="A405">
        <v>414</v>
      </c>
      <c r="B405" t="s">
        <v>4</v>
      </c>
      <c r="C405" t="s">
        <v>364</v>
      </c>
      <c r="D405" t="s">
        <v>408</v>
      </c>
      <c r="E405">
        <v>304.54700000000003</v>
      </c>
      <c r="F405">
        <v>0.1731753</v>
      </c>
      <c r="G405">
        <v>25.152529999999999</v>
      </c>
      <c r="H405">
        <v>0</v>
      </c>
      <c r="I405">
        <v>0</v>
      </c>
      <c r="J405">
        <v>0.17283789999999999</v>
      </c>
      <c r="K405">
        <v>24.987200000000001</v>
      </c>
      <c r="L405">
        <v>0</v>
      </c>
      <c r="M405">
        <v>0</v>
      </c>
      <c r="N405">
        <v>0.1725052</v>
      </c>
      <c r="O405">
        <v>24.767060000000001</v>
      </c>
      <c r="P405">
        <v>0</v>
      </c>
      <c r="Q405">
        <v>0</v>
      </c>
      <c r="R405">
        <v>0.17219880000000001</v>
      </c>
      <c r="S405">
        <v>24.435210000000001</v>
      </c>
      <c r="T405">
        <v>0</v>
      </c>
      <c r="U405">
        <v>0</v>
      </c>
      <c r="V405">
        <v>0.17192170000000001</v>
      </c>
      <c r="W405">
        <v>24.267620000000001</v>
      </c>
      <c r="X405">
        <v>0</v>
      </c>
      <c r="Y405">
        <v>0</v>
      </c>
      <c r="Z405">
        <v>0.17168839999999999</v>
      </c>
      <c r="AA405">
        <v>23.995450000000002</v>
      </c>
      <c r="AB405">
        <v>0</v>
      </c>
      <c r="AC405">
        <v>0</v>
      </c>
      <c r="AD405">
        <v>0.17149510000000001</v>
      </c>
      <c r="AE405">
        <v>23.69117</v>
      </c>
      <c r="AF405">
        <v>0</v>
      </c>
      <c r="AG405">
        <v>0</v>
      </c>
      <c r="AH405">
        <v>0.17131479999999999</v>
      </c>
      <c r="AI405">
        <v>23.48348</v>
      </c>
      <c r="AJ405">
        <v>0</v>
      </c>
      <c r="AK405">
        <v>0</v>
      </c>
      <c r="AL405">
        <v>0.17114679999999999</v>
      </c>
      <c r="AM405">
        <v>23.399059999999999</v>
      </c>
      <c r="AN405">
        <v>0</v>
      </c>
      <c r="AO405">
        <v>0</v>
      </c>
      <c r="AP405">
        <v>0.1710063</v>
      </c>
      <c r="AQ405">
        <v>23.855720000000002</v>
      </c>
      <c r="AR405">
        <v>0</v>
      </c>
      <c r="AS405">
        <v>0</v>
      </c>
      <c r="AT405">
        <v>0.17089570000000001</v>
      </c>
      <c r="AU405">
        <v>24.57884</v>
      </c>
      <c r="AV405">
        <v>0</v>
      </c>
      <c r="AW405">
        <v>0</v>
      </c>
      <c r="AX405">
        <v>0.17079069999999999</v>
      </c>
      <c r="AY405">
        <v>25.0809</v>
      </c>
      <c r="AZ405">
        <v>0</v>
      </c>
      <c r="BA405">
        <v>0</v>
      </c>
      <c r="BB405">
        <v>0.1706973</v>
      </c>
      <c r="BC405">
        <v>25.405740000000002</v>
      </c>
      <c r="BD405">
        <v>0</v>
      </c>
      <c r="BE405">
        <v>0</v>
      </c>
      <c r="BF405">
        <v>0.17063449999999999</v>
      </c>
      <c r="BG405">
        <v>25.332260000000002</v>
      </c>
      <c r="BH405">
        <v>0</v>
      </c>
      <c r="BI405">
        <v>0</v>
      </c>
      <c r="BJ405">
        <v>0.17057159999999999</v>
      </c>
      <c r="BK405">
        <v>24.954999999999998</v>
      </c>
      <c r="BL405">
        <v>0</v>
      </c>
      <c r="BM405">
        <v>0</v>
      </c>
      <c r="BN405">
        <v>0.17052580000000001</v>
      </c>
      <c r="BO405">
        <v>24.62838</v>
      </c>
      <c r="BP405">
        <v>0</v>
      </c>
      <c r="BQ405">
        <v>0</v>
      </c>
      <c r="BR405">
        <v>0.17047390000000001</v>
      </c>
      <c r="BS405">
        <v>24.374400000000001</v>
      </c>
      <c r="BT405">
        <v>0</v>
      </c>
      <c r="BU405">
        <v>0</v>
      </c>
      <c r="BV405">
        <v>0.1704348</v>
      </c>
      <c r="BW405">
        <v>24.557269999999999</v>
      </c>
      <c r="BX405">
        <v>0</v>
      </c>
      <c r="BY405" s="1">
        <v>1.3168709999999999E-37</v>
      </c>
      <c r="BZ405">
        <v>0.17039370000000001</v>
      </c>
      <c r="CA405">
        <v>24.95318</v>
      </c>
      <c r="CB405" s="1">
        <v>1.0098379999999999E-30</v>
      </c>
      <c r="CC405" s="1">
        <v>1.027342E-27</v>
      </c>
      <c r="CD405">
        <v>0.1703414</v>
      </c>
      <c r="CE405">
        <v>25.1951</v>
      </c>
      <c r="CF405" s="1">
        <v>7.4822099999999995E-23</v>
      </c>
      <c r="CG405" s="1">
        <v>7.9470009999999995E-20</v>
      </c>
      <c r="CH405">
        <v>0.1702748</v>
      </c>
      <c r="CI405">
        <v>25.374880000000001</v>
      </c>
      <c r="CJ405" s="1">
        <v>1.037272E-16</v>
      </c>
      <c r="CK405" s="1">
        <v>1.055828E-13</v>
      </c>
      <c r="CL405">
        <v>0.170185</v>
      </c>
      <c r="CM405">
        <v>25.209890000000001</v>
      </c>
      <c r="CN405" s="1">
        <v>1.3420450000000001E-12</v>
      </c>
      <c r="CO405" s="1">
        <v>1.384429E-9</v>
      </c>
      <c r="CP405">
        <v>0.17006560000000001</v>
      </c>
      <c r="CQ405">
        <v>24.70092</v>
      </c>
      <c r="CR405" s="1">
        <v>1.9844670000000002E-9</v>
      </c>
      <c r="CS405" s="1">
        <v>2.0786089999999999E-6</v>
      </c>
      <c r="CT405">
        <v>0.1699069</v>
      </c>
      <c r="CU405">
        <v>24.258489999999998</v>
      </c>
      <c r="CV405" s="1">
        <v>6.1343409999999995E-7</v>
      </c>
      <c r="CW405" s="1">
        <v>6.5267289999999996E-4</v>
      </c>
      <c r="CX405">
        <v>0.16975009999999999</v>
      </c>
      <c r="CY405">
        <v>24.001249999999999</v>
      </c>
      <c r="CZ405" s="1">
        <v>5.8252599999999999E-5</v>
      </c>
      <c r="DA405" s="1">
        <v>6.2933329999999996E-2</v>
      </c>
      <c r="DB405">
        <v>0.16958599999999999</v>
      </c>
      <c r="DC405">
        <v>24.451219999999999</v>
      </c>
      <c r="DD405" s="1">
        <v>2.1591850000000001E-3</v>
      </c>
      <c r="DE405">
        <v>2.3679100000000002</v>
      </c>
      <c r="DF405">
        <v>0.1693867</v>
      </c>
      <c r="DG405">
        <v>25.14378</v>
      </c>
      <c r="DH405" s="1">
        <v>3.6483269999999998E-2</v>
      </c>
      <c r="DI405">
        <v>40.620510000000003</v>
      </c>
      <c r="DJ405">
        <v>0.16918330000000001</v>
      </c>
      <c r="DK405">
        <v>25.75451</v>
      </c>
      <c r="DL405">
        <v>0.3175309</v>
      </c>
      <c r="DM405">
        <v>358.88470000000001</v>
      </c>
      <c r="DN405">
        <v>0.16894229999999999</v>
      </c>
      <c r="DO405">
        <v>26.168479999999999</v>
      </c>
      <c r="DP405">
        <v>1.573563</v>
      </c>
      <c r="DQ405">
        <v>1805.5150000000001</v>
      </c>
      <c r="DR405">
        <v>0.16868540000000001</v>
      </c>
      <c r="DS405">
        <v>25.93346</v>
      </c>
      <c r="DT405">
        <v>4.8395830000000002</v>
      </c>
      <c r="DU405">
        <v>5636.9629999999997</v>
      </c>
      <c r="DV405">
        <v>0.16840559999999999</v>
      </c>
      <c r="DW405">
        <v>25.379090000000001</v>
      </c>
      <c r="DX405">
        <v>9.9771020000000004</v>
      </c>
      <c r="DY405">
        <v>11795.4</v>
      </c>
      <c r="DZ405">
        <v>0.16808809999999999</v>
      </c>
      <c r="EA405">
        <v>24.88899</v>
      </c>
      <c r="EB405">
        <v>14.809609999999999</v>
      </c>
      <c r="EC405">
        <v>17768.11</v>
      </c>
      <c r="ED405">
        <v>0.16775680000000001</v>
      </c>
      <c r="EE405">
        <v>24.55189</v>
      </c>
      <c r="EF405">
        <v>16.956630000000001</v>
      </c>
      <c r="EG405">
        <v>20631.43</v>
      </c>
      <c r="EH405">
        <v>0.1674195</v>
      </c>
      <c r="EI405">
        <v>24.763380000000002</v>
      </c>
      <c r="EJ405">
        <v>15.907550000000001</v>
      </c>
      <c r="EK405">
        <v>19610.3</v>
      </c>
      <c r="EL405">
        <v>0.16705500000000001</v>
      </c>
      <c r="EM405">
        <v>25.382439999999999</v>
      </c>
      <c r="EN405">
        <v>12.934150000000001</v>
      </c>
      <c r="EO405">
        <v>16133.88</v>
      </c>
      <c r="EP405">
        <v>0.16669300000000001</v>
      </c>
      <c r="EQ405">
        <v>26.042179999999998</v>
      </c>
      <c r="ER405">
        <v>9.5677319999999995</v>
      </c>
      <c r="ES405">
        <v>12054.05</v>
      </c>
      <c r="ET405">
        <v>0.1663287</v>
      </c>
      <c r="EU405">
        <v>26.474270000000001</v>
      </c>
      <c r="EV405">
        <v>6.6806460000000003</v>
      </c>
      <c r="EW405">
        <v>8485.1730000000007</v>
      </c>
      <c r="EX405">
        <v>0.16595550000000001</v>
      </c>
      <c r="EY405">
        <v>26.2683</v>
      </c>
      <c r="EZ405">
        <v>4.512219</v>
      </c>
      <c r="FA405">
        <v>5768.6450000000004</v>
      </c>
      <c r="FB405">
        <v>0.16558519999999999</v>
      </c>
      <c r="FC405">
        <v>25.719090000000001</v>
      </c>
      <c r="FD405">
        <v>2.9920179999999998</v>
      </c>
      <c r="FE405">
        <v>3845.1489999999999</v>
      </c>
      <c r="FF405">
        <v>0.16520109999999999</v>
      </c>
      <c r="FG405">
        <v>25.251190000000001</v>
      </c>
      <c r="FH405">
        <v>1.9639040000000001</v>
      </c>
      <c r="FI405">
        <v>2534.9270000000001</v>
      </c>
      <c r="FJ405">
        <v>0.16482949999999999</v>
      </c>
      <c r="FK405">
        <v>24.92962</v>
      </c>
      <c r="FL405">
        <v>1.282046</v>
      </c>
      <c r="FM405">
        <v>1661.027</v>
      </c>
      <c r="FN405">
        <v>0.16445080000000001</v>
      </c>
      <c r="FO405">
        <v>25.262229999999999</v>
      </c>
      <c r="FP405">
        <v>0.83466430000000003</v>
      </c>
      <c r="FQ405">
        <v>1085.019</v>
      </c>
      <c r="FR405">
        <v>0.16407759999999999</v>
      </c>
      <c r="FS405">
        <v>25.815249999999999</v>
      </c>
      <c r="FT405">
        <v>0.54288369999999997</v>
      </c>
      <c r="FU405">
        <v>707.82539999999995</v>
      </c>
      <c r="FV405">
        <v>0.16371289999999999</v>
      </c>
      <c r="FW405">
        <v>26.04644</v>
      </c>
      <c r="FX405">
        <v>0.35315010000000002</v>
      </c>
      <c r="FY405">
        <v>461.71109999999999</v>
      </c>
      <c r="FZ405">
        <v>0.16336490000000001</v>
      </c>
      <c r="GA405">
        <v>26.043839999999999</v>
      </c>
      <c r="GB405">
        <v>0.2299358</v>
      </c>
      <c r="GC405">
        <v>301.37970000000001</v>
      </c>
      <c r="GD405">
        <v>0.16302839999999999</v>
      </c>
      <c r="GE405">
        <v>25.608799999999999</v>
      </c>
      <c r="GF405">
        <v>0.1499567</v>
      </c>
      <c r="GG405">
        <v>197.01300000000001</v>
      </c>
      <c r="GH405">
        <v>0.16269210000000001</v>
      </c>
      <c r="GI405">
        <v>25.264019999999999</v>
      </c>
      <c r="GJ405" s="1">
        <v>9.8002519999999996E-2</v>
      </c>
      <c r="GK405">
        <v>129.05189999999999</v>
      </c>
      <c r="GL405">
        <v>0.16238810000000001</v>
      </c>
      <c r="GM405">
        <v>25.03688</v>
      </c>
      <c r="GN405" s="1">
        <v>6.4240190000000003E-2</v>
      </c>
      <c r="GO405">
        <v>84.75958</v>
      </c>
      <c r="GP405">
        <v>0.16208359999999999</v>
      </c>
      <c r="GQ405">
        <v>24.889389999999999</v>
      </c>
      <c r="GR405" s="1">
        <v>4.2253140000000002E-2</v>
      </c>
      <c r="GS405">
        <v>55.855330000000002</v>
      </c>
      <c r="GT405">
        <v>0.16177639999999999</v>
      </c>
      <c r="GU405">
        <v>24.726030000000002</v>
      </c>
      <c r="GV405" s="1">
        <v>2.7914620000000001E-2</v>
      </c>
      <c r="GW405">
        <v>36.968060000000001</v>
      </c>
      <c r="GX405">
        <v>0.16148019999999999</v>
      </c>
      <c r="GY405">
        <v>24.960889999999999</v>
      </c>
      <c r="GZ405" s="1">
        <v>1.8546969999999999E-2</v>
      </c>
      <c r="HA405">
        <v>24.60322</v>
      </c>
      <c r="HB405">
        <v>0.16118469999999999</v>
      </c>
      <c r="HC405">
        <v>25.565000000000001</v>
      </c>
      <c r="HD405" s="1">
        <v>1.241453E-2</v>
      </c>
      <c r="HE405">
        <v>16.490790000000001</v>
      </c>
      <c r="HF405">
        <v>0.16087309999999999</v>
      </c>
      <c r="HG405">
        <v>26.133330000000001</v>
      </c>
      <c r="HH405" s="1">
        <v>8.3875119999999997E-3</v>
      </c>
      <c r="HI405">
        <v>11.15592</v>
      </c>
      <c r="HJ405">
        <v>0.16058749999999999</v>
      </c>
      <c r="HK405">
        <v>26.150459999999999</v>
      </c>
      <c r="HL405" s="1">
        <v>5.7368829999999999E-3</v>
      </c>
      <c r="HM405">
        <v>7.6369740000000004</v>
      </c>
      <c r="HN405">
        <v>0.16029119999999999</v>
      </c>
      <c r="HO405">
        <v>25.599789999999999</v>
      </c>
      <c r="HP405" s="1">
        <v>3.9850479999999997E-3</v>
      </c>
      <c r="HQ405">
        <v>5.3078399999999997</v>
      </c>
      <c r="HR405">
        <v>0.16000229999999999</v>
      </c>
      <c r="HS405">
        <v>25.116129999999998</v>
      </c>
      <c r="HT405" s="1">
        <v>2.8226390000000001E-3</v>
      </c>
      <c r="HU405">
        <v>3.7600129999999998</v>
      </c>
      <c r="HV405">
        <v>0.1596989</v>
      </c>
      <c r="HW405">
        <v>24.733820000000001</v>
      </c>
      <c r="HX405" s="1">
        <v>2.046885E-3</v>
      </c>
      <c r="HY405">
        <v>2.7260680000000002</v>
      </c>
      <c r="HZ405">
        <v>0.1593948</v>
      </c>
      <c r="IA405">
        <v>24.884239999999998</v>
      </c>
      <c r="IB405" s="1">
        <v>1.5259189999999999E-3</v>
      </c>
      <c r="IC405">
        <v>2.0310679999999999</v>
      </c>
      <c r="ID405">
        <v>0.15909619999999999</v>
      </c>
      <c r="IE405">
        <v>25.386060000000001</v>
      </c>
      <c r="IF405" s="1">
        <v>1.1731630000000001E-3</v>
      </c>
      <c r="IG405">
        <v>1.560222</v>
      </c>
      <c r="IH405">
        <v>0.15879099999999999</v>
      </c>
      <c r="II405">
        <v>25.83325</v>
      </c>
      <c r="IJ405" s="1">
        <v>9.3177570000000005E-4</v>
      </c>
      <c r="IK405">
        <v>1.238062</v>
      </c>
      <c r="IL405">
        <v>0.15850359999999999</v>
      </c>
      <c r="IM405">
        <v>26.09113</v>
      </c>
      <c r="IN405" s="1">
        <v>7.6462990000000005E-4</v>
      </c>
      <c r="IO405">
        <v>1.015056</v>
      </c>
      <c r="IP405">
        <v>0.15822729999999999</v>
      </c>
      <c r="IQ405">
        <v>25.83023</v>
      </c>
      <c r="IR405" s="1">
        <v>6.4710080000000001E-4</v>
      </c>
      <c r="IS405">
        <v>0.85838250000000005</v>
      </c>
      <c r="IT405">
        <v>0.1579332</v>
      </c>
      <c r="IU405">
        <v>25.344200000000001</v>
      </c>
      <c r="IV405" s="1">
        <v>5.6276989999999995E-4</v>
      </c>
      <c r="IW405">
        <v>0.74630370000000001</v>
      </c>
      <c r="IX405">
        <v>0.15764980000000001</v>
      </c>
      <c r="IY405">
        <v>24.976690000000001</v>
      </c>
      <c r="IZ405" s="1">
        <v>5.0091369999999999E-4</v>
      </c>
      <c r="JA405">
        <v>0.66433299999999995</v>
      </c>
      <c r="JB405">
        <v>0.1573821</v>
      </c>
      <c r="JC405">
        <v>24.78342</v>
      </c>
      <c r="JD405" s="1">
        <v>4.5441669999999999E-4</v>
      </c>
      <c r="JE405">
        <v>0.60289530000000002</v>
      </c>
      <c r="JF405">
        <v>0.1571246</v>
      </c>
      <c r="JG405">
        <v>25.331219999999998</v>
      </c>
      <c r="JH405" s="1">
        <v>4.186161E-4</v>
      </c>
      <c r="JI405">
        <v>0.55573320000000004</v>
      </c>
      <c r="JJ405">
        <v>0.1568812</v>
      </c>
      <c r="JK405">
        <v>26.05405</v>
      </c>
      <c r="JL405" s="1">
        <v>3.9034669999999999E-4</v>
      </c>
      <c r="JM405">
        <v>0.51862030000000003</v>
      </c>
      <c r="JN405">
        <v>0.15663279999999999</v>
      </c>
      <c r="JO405">
        <v>26.54562</v>
      </c>
      <c r="JP405" s="1">
        <v>3.6734499999999999E-4</v>
      </c>
      <c r="JQ405">
        <v>0.48859419999999998</v>
      </c>
      <c r="JR405">
        <v>0.15639629999999999</v>
      </c>
      <c r="JS405">
        <v>26.700900000000001</v>
      </c>
      <c r="JT405" s="1">
        <v>3.4820260000000003E-4</v>
      </c>
      <c r="JU405">
        <v>0.46366259999999998</v>
      </c>
      <c r="JV405">
        <v>0.15616450000000001</v>
      </c>
      <c r="JW405">
        <v>26.481069999999999</v>
      </c>
      <c r="JX405" s="1">
        <v>3.318579E-4</v>
      </c>
      <c r="JY405">
        <v>0.4424691</v>
      </c>
      <c r="JZ405">
        <v>0.15596879999999999</v>
      </c>
      <c r="KA405">
        <v>25.95908</v>
      </c>
      <c r="KB405" s="1">
        <v>3.176562E-4</v>
      </c>
      <c r="KC405">
        <v>0.42400929999999998</v>
      </c>
      <c r="KD405">
        <v>0.15576789999999999</v>
      </c>
      <c r="KE405">
        <v>25.529800000000002</v>
      </c>
      <c r="KF405" s="1">
        <v>3.0495979999999999E-4</v>
      </c>
      <c r="KG405">
        <v>0.4075838</v>
      </c>
      <c r="KH405">
        <v>0.15554390000000001</v>
      </c>
      <c r="KI405">
        <v>25.266500000000001</v>
      </c>
      <c r="KJ405" s="1">
        <v>2.9343080000000002E-4</v>
      </c>
      <c r="KK405">
        <v>0.3927351</v>
      </c>
      <c r="KL405">
        <v>0.15535099999999999</v>
      </c>
      <c r="KM405">
        <v>25.727650000000001</v>
      </c>
      <c r="KN405" s="1">
        <v>2.8289109999999999E-4</v>
      </c>
      <c r="KO405">
        <v>0.37912600000000002</v>
      </c>
      <c r="KP405">
        <v>0.1551556</v>
      </c>
      <c r="KQ405">
        <v>26.46444</v>
      </c>
      <c r="KR405" s="1">
        <v>2.7311810000000002E-4</v>
      </c>
      <c r="KS405">
        <v>0.366504</v>
      </c>
      <c r="KT405">
        <v>0.15495719999999999</v>
      </c>
      <c r="KU405">
        <v>27.17201</v>
      </c>
      <c r="KV405" s="1">
        <v>2.6391369999999997E-4</v>
      </c>
      <c r="KW405">
        <v>0.3546416</v>
      </c>
      <c r="KX405">
        <v>0.15475130000000001</v>
      </c>
      <c r="KY405">
        <v>27.65531</v>
      </c>
      <c r="KZ405" s="1">
        <v>2.5518090000000002E-4</v>
      </c>
      <c r="LA405">
        <v>0.3433969</v>
      </c>
      <c r="LB405">
        <v>0.1545502</v>
      </c>
      <c r="LC405">
        <v>27.45844</v>
      </c>
      <c r="LD405" s="1">
        <v>2.468805E-4</v>
      </c>
      <c r="LE405">
        <v>0.33268829999999999</v>
      </c>
      <c r="LF405">
        <v>0.1543379</v>
      </c>
      <c r="LG405">
        <v>26.851089999999999</v>
      </c>
      <c r="LH405" s="1">
        <v>2.3895399999999999E-4</v>
      </c>
      <c r="LI405">
        <v>0.32248470000000001</v>
      </c>
      <c r="LJ405">
        <v>0.15411520000000001</v>
      </c>
      <c r="LK405">
        <v>26.331420000000001</v>
      </c>
      <c r="LL405" s="1">
        <v>2.3139739999999999E-4</v>
      </c>
      <c r="LM405">
        <v>0.31276710000000002</v>
      </c>
      <c r="LN405">
        <v>0.15389749999999999</v>
      </c>
      <c r="LO405">
        <v>26.052399999999999</v>
      </c>
      <c r="LP405" s="1">
        <v>2.2417570000000001E-4</v>
      </c>
      <c r="LQ405">
        <v>0.30346000000000001</v>
      </c>
      <c r="LR405">
        <v>0.1536795</v>
      </c>
      <c r="LS405">
        <v>26.713259999999998</v>
      </c>
      <c r="LT405" s="1">
        <v>2.1723930000000001E-4</v>
      </c>
      <c r="LU405">
        <v>0.29452010000000001</v>
      </c>
      <c r="LV405">
        <v>0.1534566</v>
      </c>
      <c r="LW405">
        <v>27.647649999999999</v>
      </c>
      <c r="LX405" s="1">
        <v>2.1055990000000001E-4</v>
      </c>
      <c r="LY405">
        <v>0.2859043</v>
      </c>
      <c r="LZ405">
        <v>0.15323010000000001</v>
      </c>
      <c r="MA405">
        <v>28.461539999999999</v>
      </c>
      <c r="MB405" s="1">
        <v>2.0413070000000001E-4</v>
      </c>
      <c r="MC405">
        <v>0.277615</v>
      </c>
      <c r="MD405">
        <v>0.1530048</v>
      </c>
      <c r="ME405">
        <v>29.031700000000001</v>
      </c>
      <c r="MF405" s="1">
        <v>1.9796319999999999E-4</v>
      </c>
      <c r="MG405">
        <v>0.26964759999999999</v>
      </c>
      <c r="MH405">
        <v>0.15276429999999999</v>
      </c>
      <c r="MI405">
        <v>28.880659999999999</v>
      </c>
      <c r="MJ405" s="1">
        <v>1.9201639999999999E-4</v>
      </c>
      <c r="MK405">
        <v>0.26198640000000001</v>
      </c>
      <c r="ML405">
        <v>0.1525495</v>
      </c>
      <c r="MM405">
        <v>28.302700000000002</v>
      </c>
      <c r="MN405" s="1">
        <v>1.8633039999999999E-4</v>
      </c>
      <c r="MO405">
        <v>0.2546022</v>
      </c>
      <c r="MP405">
        <v>0.15232680000000001</v>
      </c>
      <c r="MQ405">
        <v>27.725719999999999</v>
      </c>
      <c r="MR405" s="1">
        <v>1.8084159999999999E-4</v>
      </c>
      <c r="MS405">
        <v>0.24748200000000001</v>
      </c>
      <c r="MT405">
        <v>0.15209619999999999</v>
      </c>
      <c r="MU405">
        <v>27.241959999999999</v>
      </c>
      <c r="MV405" s="1">
        <v>1.7553790000000001E-4</v>
      </c>
      <c r="MW405">
        <v>0.24060619999999999</v>
      </c>
      <c r="MX405">
        <v>0.15187919999999999</v>
      </c>
      <c r="MY405">
        <v>27.03321</v>
      </c>
      <c r="MZ405" s="1">
        <v>1.704357E-4</v>
      </c>
      <c r="NA405">
        <v>0.23396690000000001</v>
      </c>
      <c r="NB405">
        <v>0.151666</v>
      </c>
      <c r="NC405">
        <v>27.247810000000001</v>
      </c>
      <c r="ND405" s="1">
        <v>1.6552480000000001E-4</v>
      </c>
      <c r="NE405">
        <v>0.22755739999999999</v>
      </c>
      <c r="NF405">
        <v>0.1514453</v>
      </c>
      <c r="NG405">
        <v>27.87398</v>
      </c>
      <c r="NH405" s="1">
        <v>1.6077370000000001E-4</v>
      </c>
      <c r="NI405">
        <v>0.2213676</v>
      </c>
      <c r="NJ405">
        <v>0.1512308</v>
      </c>
      <c r="NK405">
        <v>28.025569999999998</v>
      </c>
      <c r="NL405" s="1">
        <v>1.562096E-4</v>
      </c>
      <c r="NM405">
        <v>0.21540129999999999</v>
      </c>
      <c r="NN405">
        <v>0.1510137</v>
      </c>
      <c r="NO405">
        <v>27.625039999999998</v>
      </c>
      <c r="NP405" s="1">
        <v>1.5182180000000001E-4</v>
      </c>
      <c r="NQ405">
        <v>0.20966299999999999</v>
      </c>
      <c r="NR405">
        <v>0.15079480000000001</v>
      </c>
      <c r="NS405">
        <v>27.105229999999999</v>
      </c>
      <c r="NT405" s="1">
        <v>1.4759730000000001E-4</v>
      </c>
      <c r="NU405">
        <v>0.2041396</v>
      </c>
      <c r="NV405">
        <v>0.15056600000000001</v>
      </c>
      <c r="NW405">
        <v>26.62415</v>
      </c>
      <c r="NX405" s="1">
        <v>1.4353219999999999E-4</v>
      </c>
      <c r="NY405">
        <v>0.19882530000000001</v>
      </c>
      <c r="NZ405">
        <v>0.15033949999999999</v>
      </c>
      <c r="OA405">
        <v>26.239329999999999</v>
      </c>
      <c r="OB405" s="1">
        <v>1.3961550000000001E-4</v>
      </c>
      <c r="OC405">
        <v>0.19370039999999999</v>
      </c>
      <c r="OD405">
        <v>0.15011340000000001</v>
      </c>
      <c r="OE405">
        <v>26.55104</v>
      </c>
      <c r="OF405" s="1">
        <v>1.358481E-4</v>
      </c>
      <c r="OG405">
        <v>0.18876699999999999</v>
      </c>
      <c r="OH405">
        <v>0.1498903</v>
      </c>
      <c r="OI405">
        <v>27.304010000000002</v>
      </c>
      <c r="OJ405" s="1">
        <v>1.3221190000000001E-4</v>
      </c>
      <c r="OK405">
        <v>0.18399840000000001</v>
      </c>
    </row>
    <row r="406" spans="1:401" x14ac:dyDescent="0.35">
      <c r="A406">
        <v>415</v>
      </c>
      <c r="B406" t="s">
        <v>4</v>
      </c>
      <c r="C406" t="s">
        <v>364</v>
      </c>
      <c r="D406" t="s">
        <v>409</v>
      </c>
      <c r="E406">
        <v>599.30690000000004</v>
      </c>
      <c r="F406">
        <v>0.1643075</v>
      </c>
      <c r="G406">
        <v>25.201090000000001</v>
      </c>
      <c r="H406">
        <v>0</v>
      </c>
      <c r="I406">
        <v>0</v>
      </c>
      <c r="J406">
        <v>0.1639535</v>
      </c>
      <c r="K406">
        <v>25.032710000000002</v>
      </c>
      <c r="L406">
        <v>0</v>
      </c>
      <c r="M406">
        <v>0</v>
      </c>
      <c r="N406">
        <v>0.16360859999999999</v>
      </c>
      <c r="O406">
        <v>24.815670000000001</v>
      </c>
      <c r="P406">
        <v>0</v>
      </c>
      <c r="Q406">
        <v>0</v>
      </c>
      <c r="R406">
        <v>0.1632874</v>
      </c>
      <c r="S406">
        <v>24.488990000000001</v>
      </c>
      <c r="T406">
        <v>0</v>
      </c>
      <c r="U406">
        <v>0</v>
      </c>
      <c r="V406">
        <v>0.16299420000000001</v>
      </c>
      <c r="W406">
        <v>24.320509999999999</v>
      </c>
      <c r="X406">
        <v>0</v>
      </c>
      <c r="Y406">
        <v>0</v>
      </c>
      <c r="Z406">
        <v>0.16274259999999999</v>
      </c>
      <c r="AA406">
        <v>24.047720000000002</v>
      </c>
      <c r="AB406">
        <v>0</v>
      </c>
      <c r="AC406">
        <v>0</v>
      </c>
      <c r="AD406">
        <v>0.16253290000000001</v>
      </c>
      <c r="AE406">
        <v>23.74042</v>
      </c>
      <c r="AF406">
        <v>0</v>
      </c>
      <c r="AG406">
        <v>0</v>
      </c>
      <c r="AH406">
        <v>0.1623339</v>
      </c>
      <c r="AI406">
        <v>23.525559999999999</v>
      </c>
      <c r="AJ406">
        <v>0</v>
      </c>
      <c r="AK406">
        <v>0</v>
      </c>
      <c r="AL406">
        <v>0.16214799999999999</v>
      </c>
      <c r="AM406">
        <v>23.432030000000001</v>
      </c>
      <c r="AN406">
        <v>0</v>
      </c>
      <c r="AO406">
        <v>0</v>
      </c>
      <c r="AP406">
        <v>0.1619872</v>
      </c>
      <c r="AQ406">
        <v>23.875430000000001</v>
      </c>
      <c r="AR406">
        <v>0</v>
      </c>
      <c r="AS406">
        <v>0</v>
      </c>
      <c r="AT406">
        <v>0.16185840000000001</v>
      </c>
      <c r="AU406">
        <v>24.59186</v>
      </c>
      <c r="AV406">
        <v>0</v>
      </c>
      <c r="AW406">
        <v>0</v>
      </c>
      <c r="AX406">
        <v>0.16173589999999999</v>
      </c>
      <c r="AY406">
        <v>25.099049999999998</v>
      </c>
      <c r="AZ406">
        <v>0</v>
      </c>
      <c r="BA406">
        <v>0</v>
      </c>
      <c r="BB406">
        <v>0.16162899999999999</v>
      </c>
      <c r="BC406">
        <v>25.431740000000001</v>
      </c>
      <c r="BD406">
        <v>0</v>
      </c>
      <c r="BE406">
        <v>0</v>
      </c>
      <c r="BF406">
        <v>0.1615462</v>
      </c>
      <c r="BG406">
        <v>25.366849999999999</v>
      </c>
      <c r="BH406">
        <v>0</v>
      </c>
      <c r="BI406">
        <v>0</v>
      </c>
      <c r="BJ406">
        <v>0.161466</v>
      </c>
      <c r="BK406">
        <v>24.994589999999999</v>
      </c>
      <c r="BL406">
        <v>0</v>
      </c>
      <c r="BM406">
        <v>0</v>
      </c>
      <c r="BN406">
        <v>0.161409</v>
      </c>
      <c r="BO406">
        <v>24.66619</v>
      </c>
      <c r="BP406">
        <v>0</v>
      </c>
      <c r="BQ406">
        <v>0</v>
      </c>
      <c r="BR406">
        <v>0.1613443</v>
      </c>
      <c r="BS406">
        <v>24.40907</v>
      </c>
      <c r="BT406">
        <v>0</v>
      </c>
      <c r="BU406">
        <v>0</v>
      </c>
      <c r="BV406">
        <v>0.16129199999999999</v>
      </c>
      <c r="BW406">
        <v>24.586919999999999</v>
      </c>
      <c r="BX406">
        <v>0</v>
      </c>
      <c r="BY406" s="1">
        <v>1.9010470000000001E-37</v>
      </c>
      <c r="BZ406">
        <v>0.16124640000000001</v>
      </c>
      <c r="CA406">
        <v>24.984089999999998</v>
      </c>
      <c r="CB406" s="1">
        <v>4.8580899999999997E-31</v>
      </c>
      <c r="CC406" s="1">
        <v>1.1804149999999999E-27</v>
      </c>
      <c r="CD406">
        <v>0.1611774</v>
      </c>
      <c r="CE406">
        <v>25.236470000000001</v>
      </c>
      <c r="CF406" s="1">
        <v>3.7884759999999998E-23</v>
      </c>
      <c r="CG406" s="1">
        <v>9.2176860000000003E-20</v>
      </c>
      <c r="CH406">
        <v>0.16110969999999999</v>
      </c>
      <c r="CI406">
        <v>25.424029999999998</v>
      </c>
      <c r="CJ406" s="1">
        <v>5.9106480000000006E-17</v>
      </c>
      <c r="CK406" s="1">
        <v>1.2948930000000001E-13</v>
      </c>
      <c r="CL406">
        <v>0.16101019999999999</v>
      </c>
      <c r="CM406">
        <v>25.268809999999998</v>
      </c>
      <c r="CN406" s="1">
        <v>8.6208779999999996E-13</v>
      </c>
      <c r="CO406" s="1">
        <v>1.8136800000000001E-9</v>
      </c>
      <c r="CP406">
        <v>0.1608946</v>
      </c>
      <c r="CQ406">
        <v>24.763529999999999</v>
      </c>
      <c r="CR406" s="1">
        <v>1.375106E-9</v>
      </c>
      <c r="CS406" s="1">
        <v>2.8727040000000002E-6</v>
      </c>
      <c r="CT406">
        <v>0.1607422</v>
      </c>
      <c r="CU406">
        <v>24.315670000000001</v>
      </c>
      <c r="CV406" s="1">
        <v>4.4977630000000002E-7</v>
      </c>
      <c r="CW406" s="1">
        <v>9.4472610000000004E-4</v>
      </c>
      <c r="CX406">
        <v>0.160584</v>
      </c>
      <c r="CY406">
        <v>24.04823</v>
      </c>
      <c r="CZ406" s="1">
        <v>4.4725940000000001E-5</v>
      </c>
      <c r="DA406" s="1">
        <v>9.495547E-2</v>
      </c>
      <c r="DB406">
        <v>0.16042039999999999</v>
      </c>
      <c r="DC406">
        <v>24.48301</v>
      </c>
      <c r="DD406" s="1">
        <v>1.7255269999999999E-3</v>
      </c>
      <c r="DE406">
        <v>3.713228</v>
      </c>
      <c r="DF406">
        <v>0.16022610000000001</v>
      </c>
      <c r="DG406">
        <v>25.1721</v>
      </c>
      <c r="DH406">
        <v>3.02353E-2</v>
      </c>
      <c r="DI406">
        <v>66.092640000000003</v>
      </c>
      <c r="DJ406">
        <v>0.16003020000000001</v>
      </c>
      <c r="DK406">
        <v>25.789079999999998</v>
      </c>
      <c r="DL406">
        <v>0.27214700000000003</v>
      </c>
      <c r="DM406">
        <v>605.04949999999997</v>
      </c>
      <c r="DN406">
        <v>0.1598021</v>
      </c>
      <c r="DO406">
        <v>26.212140000000002</v>
      </c>
      <c r="DP406">
        <v>1.391807</v>
      </c>
      <c r="DQ406">
        <v>3150.491</v>
      </c>
      <c r="DR406">
        <v>0.1595531</v>
      </c>
      <c r="DS406">
        <v>25.99231</v>
      </c>
      <c r="DT406">
        <v>4.409891</v>
      </c>
      <c r="DU406">
        <v>10170.23</v>
      </c>
      <c r="DV406">
        <v>0.15927430000000001</v>
      </c>
      <c r="DW406">
        <v>25.4435</v>
      </c>
      <c r="DX406">
        <v>9.3509930000000008</v>
      </c>
      <c r="DY406">
        <v>21980.13</v>
      </c>
      <c r="DZ406">
        <v>0.1589719</v>
      </c>
      <c r="EA406">
        <v>24.949179999999998</v>
      </c>
      <c r="EB406">
        <v>14.250349999999999</v>
      </c>
      <c r="EC406">
        <v>34142.160000000003</v>
      </c>
      <c r="ED406">
        <v>0.15865000000000001</v>
      </c>
      <c r="EE406">
        <v>24.604340000000001</v>
      </c>
      <c r="EF406">
        <v>16.715489999999999</v>
      </c>
      <c r="EG406">
        <v>40792.14</v>
      </c>
      <c r="EH406">
        <v>0.15832070000000001</v>
      </c>
      <c r="EI406">
        <v>24.804659999999998</v>
      </c>
      <c r="EJ406">
        <v>16.024419999999999</v>
      </c>
      <c r="EK406">
        <v>39786.32</v>
      </c>
      <c r="EL406">
        <v>0.15797020000000001</v>
      </c>
      <c r="EM406">
        <v>25.418060000000001</v>
      </c>
      <c r="EN406">
        <v>13.27098</v>
      </c>
      <c r="EO406">
        <v>33465.15</v>
      </c>
      <c r="EP406">
        <v>0.15761600000000001</v>
      </c>
      <c r="EQ406">
        <v>26.081489999999999</v>
      </c>
      <c r="ER406">
        <v>9.9614910000000005</v>
      </c>
      <c r="ES406">
        <v>25448.25</v>
      </c>
      <c r="ET406">
        <v>0.15725919999999999</v>
      </c>
      <c r="EU406">
        <v>26.523330000000001</v>
      </c>
      <c r="EV406">
        <v>7.0316830000000001</v>
      </c>
      <c r="EW406">
        <v>18152.37</v>
      </c>
      <c r="EX406">
        <v>0.15689649999999999</v>
      </c>
      <c r="EY406">
        <v>26.330909999999999</v>
      </c>
      <c r="EZ406">
        <v>4.786111</v>
      </c>
      <c r="FA406">
        <v>12457.13</v>
      </c>
      <c r="FB406">
        <v>0.1565349</v>
      </c>
      <c r="FC406">
        <v>25.78528</v>
      </c>
      <c r="FD406">
        <v>3.1903609999999998</v>
      </c>
      <c r="FE406">
        <v>8356.7250000000004</v>
      </c>
      <c r="FF406">
        <v>0.1561565</v>
      </c>
      <c r="FG406">
        <v>25.30951</v>
      </c>
      <c r="FH406">
        <v>2.101372</v>
      </c>
      <c r="FI406">
        <v>5532.567</v>
      </c>
      <c r="FJ406">
        <v>0.15579229999999999</v>
      </c>
      <c r="FK406">
        <v>24.977589999999999</v>
      </c>
      <c r="FL406">
        <v>1.3749199999999999</v>
      </c>
      <c r="FM406">
        <v>3635.181</v>
      </c>
      <c r="FN406">
        <v>0.15541289999999999</v>
      </c>
      <c r="FO406">
        <v>25.295190000000002</v>
      </c>
      <c r="FP406">
        <v>0.89641800000000005</v>
      </c>
      <c r="FQ406">
        <v>2378.7649999999999</v>
      </c>
      <c r="FR406">
        <v>0.1550462</v>
      </c>
      <c r="FS406">
        <v>25.846969999999999</v>
      </c>
      <c r="FT406">
        <v>0.58357570000000003</v>
      </c>
      <c r="FU406">
        <v>1553.4549999999999</v>
      </c>
      <c r="FV406">
        <v>0.1546863</v>
      </c>
      <c r="FW406">
        <v>26.09085</v>
      </c>
      <c r="FX406">
        <v>0.37980659999999999</v>
      </c>
      <c r="FY406">
        <v>1013.898</v>
      </c>
      <c r="FZ406">
        <v>0.15434220000000001</v>
      </c>
      <c r="GA406">
        <v>26.102599999999999</v>
      </c>
      <c r="GB406">
        <v>0.24735309999999999</v>
      </c>
      <c r="GC406">
        <v>661.9991</v>
      </c>
      <c r="GD406">
        <v>0.1540049</v>
      </c>
      <c r="GE406">
        <v>25.67661</v>
      </c>
      <c r="GF406">
        <v>0.16131899999999999</v>
      </c>
      <c r="GG406">
        <v>432.75920000000002</v>
      </c>
      <c r="GH406">
        <v>0.15366389999999999</v>
      </c>
      <c r="GI406">
        <v>25.327359999999999</v>
      </c>
      <c r="GJ406">
        <v>0.1054112</v>
      </c>
      <c r="GK406">
        <v>283.42239999999998</v>
      </c>
      <c r="GL406">
        <v>0.15335779999999999</v>
      </c>
      <c r="GM406">
        <v>25.090499999999999</v>
      </c>
      <c r="GN406" s="1">
        <v>6.907481E-2</v>
      </c>
      <c r="GO406">
        <v>186.07730000000001</v>
      </c>
      <c r="GP406">
        <v>0.153054</v>
      </c>
      <c r="GQ406">
        <v>24.93487</v>
      </c>
      <c r="GR406" s="1">
        <v>4.541092E-2</v>
      </c>
      <c r="GS406">
        <v>122.551</v>
      </c>
      <c r="GT406">
        <v>0.1527432</v>
      </c>
      <c r="GU406">
        <v>24.76857</v>
      </c>
      <c r="GV406" s="1">
        <v>2.9979309999999999E-2</v>
      </c>
      <c r="GW406">
        <v>81.041460000000001</v>
      </c>
      <c r="GX406">
        <v>0.1524413</v>
      </c>
      <c r="GY406">
        <v>24.996320000000001</v>
      </c>
      <c r="GZ406" s="1">
        <v>1.989956E-2</v>
      </c>
      <c r="HA406">
        <v>53.873620000000003</v>
      </c>
      <c r="HB406">
        <v>0.15214649999999999</v>
      </c>
      <c r="HC406">
        <v>25.595960000000002</v>
      </c>
      <c r="HD406" s="1">
        <v>1.3302359999999999E-2</v>
      </c>
      <c r="HE406">
        <v>36.054450000000003</v>
      </c>
      <c r="HF406">
        <v>0.15183269999999999</v>
      </c>
      <c r="HG406">
        <v>26.16826</v>
      </c>
      <c r="HH406" s="1">
        <v>8.9715139999999999E-3</v>
      </c>
      <c r="HI406">
        <v>24.340820000000001</v>
      </c>
      <c r="HJ406">
        <v>0.15154020000000001</v>
      </c>
      <c r="HK406">
        <v>26.201429999999998</v>
      </c>
      <c r="HL406" s="1">
        <v>6.1221510000000002E-3</v>
      </c>
      <c r="HM406">
        <v>16.619060000000001</v>
      </c>
      <c r="HN406">
        <v>0.1512385</v>
      </c>
      <c r="HO406">
        <v>25.661560000000001</v>
      </c>
      <c r="HP406" s="1">
        <v>4.2400570000000002E-3</v>
      </c>
      <c r="HQ406">
        <v>11.511469999999999</v>
      </c>
      <c r="HR406">
        <v>0.1509479</v>
      </c>
      <c r="HS406">
        <v>25.174399999999999</v>
      </c>
      <c r="HT406" s="1">
        <v>2.9921180000000002E-3</v>
      </c>
      <c r="HU406">
        <v>8.1199250000000003</v>
      </c>
      <c r="HV406">
        <v>0.15064549999999999</v>
      </c>
      <c r="HW406">
        <v>24.783799999999999</v>
      </c>
      <c r="HX406" s="1">
        <v>2.160028E-3</v>
      </c>
      <c r="HY406">
        <v>5.8567549999999997</v>
      </c>
      <c r="HZ406">
        <v>0.15034020000000001</v>
      </c>
      <c r="IA406">
        <v>24.919080000000001</v>
      </c>
      <c r="IB406" s="1">
        <v>1.6019140000000001E-3</v>
      </c>
      <c r="IC406">
        <v>4.337529</v>
      </c>
      <c r="ID406">
        <v>0.15003630000000001</v>
      </c>
      <c r="IE406">
        <v>25.4133</v>
      </c>
      <c r="IF406" s="1">
        <v>1.224595E-3</v>
      </c>
      <c r="IG406">
        <v>3.310098</v>
      </c>
      <c r="IH406">
        <v>0.14973639999999999</v>
      </c>
      <c r="II406">
        <v>25.866320000000002</v>
      </c>
      <c r="IJ406" s="1">
        <v>9.6691460000000002E-4</v>
      </c>
      <c r="IK406">
        <v>2.608603</v>
      </c>
      <c r="IL406">
        <v>0.14944589999999999</v>
      </c>
      <c r="IM406">
        <v>26.136890000000001</v>
      </c>
      <c r="IN406" s="1">
        <v>7.8890239999999999E-4</v>
      </c>
      <c r="IO406">
        <v>2.1243780000000001</v>
      </c>
      <c r="IP406">
        <v>0.14916699999999999</v>
      </c>
      <c r="IQ406">
        <v>25.894079999999999</v>
      </c>
      <c r="IR406" s="1">
        <v>6.641091E-4</v>
      </c>
      <c r="IS406">
        <v>1.785304</v>
      </c>
      <c r="IT406">
        <v>0.14886679999999999</v>
      </c>
      <c r="IU406">
        <v>25.41311</v>
      </c>
      <c r="IV406" s="1">
        <v>5.7489119999999997E-4</v>
      </c>
      <c r="IW406">
        <v>1.5437479999999999</v>
      </c>
      <c r="IX406">
        <v>0.14858150000000001</v>
      </c>
      <c r="IY406">
        <v>25.038319999999999</v>
      </c>
      <c r="IZ406" s="1">
        <v>5.0974009999999999E-4</v>
      </c>
      <c r="JA406">
        <v>1.367947</v>
      </c>
      <c r="JB406">
        <v>0.14831340000000001</v>
      </c>
      <c r="JC406">
        <v>24.832080000000001</v>
      </c>
      <c r="JD406" s="1">
        <v>4.610037E-4</v>
      </c>
      <c r="JE406">
        <v>1.236904</v>
      </c>
      <c r="JF406">
        <v>0.14805070000000001</v>
      </c>
      <c r="JG406">
        <v>25.360690000000002</v>
      </c>
      <c r="JH406" s="1">
        <v>4.2364060000000002E-4</v>
      </c>
      <c r="JI406">
        <v>1.1368640000000001</v>
      </c>
      <c r="JJ406">
        <v>0.14780389999999999</v>
      </c>
      <c r="JK406">
        <v>26.0778</v>
      </c>
      <c r="JL406" s="1">
        <v>3.942824E-4</v>
      </c>
      <c r="JM406">
        <v>1.0585640000000001</v>
      </c>
      <c r="JN406">
        <v>0.14755299999999999</v>
      </c>
      <c r="JO406">
        <v>26.57912</v>
      </c>
      <c r="JP406" s="1">
        <v>3.7051230000000003E-4</v>
      </c>
      <c r="JQ406">
        <v>0.99556929999999999</v>
      </c>
      <c r="JR406">
        <v>0.14731320000000001</v>
      </c>
      <c r="JS406">
        <v>26.751159999999999</v>
      </c>
      <c r="JT406" s="1">
        <v>3.508176E-4</v>
      </c>
      <c r="JU406">
        <v>0.94356649999999997</v>
      </c>
      <c r="JV406">
        <v>0.14708109999999999</v>
      </c>
      <c r="JW406">
        <v>26.545570000000001</v>
      </c>
      <c r="JX406" s="1">
        <v>3.3407769999999997E-4</v>
      </c>
      <c r="JY406">
        <v>0.8995727</v>
      </c>
      <c r="JZ406">
        <v>0.1468796</v>
      </c>
      <c r="KA406">
        <v>26.028390000000002</v>
      </c>
      <c r="KB406" s="1">
        <v>3.1958090000000001E-4</v>
      </c>
      <c r="KC406">
        <v>0.86143460000000005</v>
      </c>
      <c r="KD406">
        <v>0.14666879999999999</v>
      </c>
      <c r="KE406">
        <v>25.59198</v>
      </c>
      <c r="KF406" s="1">
        <v>3.0666990000000001E-4</v>
      </c>
      <c r="KG406">
        <v>0.82765650000000002</v>
      </c>
      <c r="KH406">
        <v>0.1464512</v>
      </c>
      <c r="KI406">
        <v>25.316939999999999</v>
      </c>
      <c r="KJ406" s="1">
        <v>2.9497179999999999E-4</v>
      </c>
      <c r="KK406">
        <v>0.79718670000000003</v>
      </c>
      <c r="KL406">
        <v>0.14625050000000001</v>
      </c>
      <c r="KM406">
        <v>25.75949</v>
      </c>
      <c r="KN406" s="1">
        <v>2.8429889999999998E-4</v>
      </c>
      <c r="KO406">
        <v>0.76935140000000002</v>
      </c>
      <c r="KP406">
        <v>0.1460544</v>
      </c>
      <c r="KQ406">
        <v>26.490300000000001</v>
      </c>
      <c r="KR406" s="1">
        <v>2.74424E-4</v>
      </c>
      <c r="KS406">
        <v>0.74358340000000001</v>
      </c>
      <c r="KT406">
        <v>0.1458544</v>
      </c>
      <c r="KU406">
        <v>27.205179999999999</v>
      </c>
      <c r="KV406" s="1">
        <v>2.6513829999999999E-4</v>
      </c>
      <c r="KW406">
        <v>0.71942070000000002</v>
      </c>
      <c r="KX406">
        <v>0.14564940000000001</v>
      </c>
      <c r="KY406">
        <v>27.703130000000002</v>
      </c>
      <c r="KZ406" s="1">
        <v>2.5634250000000001E-4</v>
      </c>
      <c r="LA406">
        <v>0.69655029999999996</v>
      </c>
      <c r="LB406">
        <v>0.14545259999999999</v>
      </c>
      <c r="LC406">
        <v>27.527329999999999</v>
      </c>
      <c r="LD406" s="1">
        <v>2.4798449999999998E-4</v>
      </c>
      <c r="LE406">
        <v>0.67478539999999998</v>
      </c>
      <c r="LF406">
        <v>0.14523949999999999</v>
      </c>
      <c r="LG406">
        <v>26.92963</v>
      </c>
      <c r="LH406" s="1">
        <v>2.4000599999999999E-4</v>
      </c>
      <c r="LI406">
        <v>0.65405570000000002</v>
      </c>
      <c r="LJ406">
        <v>0.14502010000000001</v>
      </c>
      <c r="LK406">
        <v>26.404209999999999</v>
      </c>
      <c r="LL406" s="1">
        <v>2.3240119999999999E-4</v>
      </c>
      <c r="LM406">
        <v>0.63431190000000004</v>
      </c>
      <c r="LN406">
        <v>0.1448044</v>
      </c>
      <c r="LO406">
        <v>26.110140000000001</v>
      </c>
      <c r="LP406" s="1">
        <v>2.2513479999999999E-4</v>
      </c>
      <c r="LQ406">
        <v>0.61541199999999996</v>
      </c>
      <c r="LR406">
        <v>0.14459069999999999</v>
      </c>
      <c r="LS406">
        <v>26.746500000000001</v>
      </c>
      <c r="LT406" s="1">
        <v>2.1816190000000001E-4</v>
      </c>
      <c r="LU406">
        <v>0.59727589999999997</v>
      </c>
      <c r="LV406">
        <v>0.14437340000000001</v>
      </c>
      <c r="LW406">
        <v>27.672470000000001</v>
      </c>
      <c r="LX406" s="1">
        <v>2.114497E-4</v>
      </c>
      <c r="LY406">
        <v>0.57978649999999998</v>
      </c>
      <c r="LZ406">
        <v>0.1441471</v>
      </c>
      <c r="MA406">
        <v>28.49569</v>
      </c>
      <c r="MB406" s="1">
        <v>2.0498599999999999E-4</v>
      </c>
      <c r="MC406">
        <v>0.56297280000000005</v>
      </c>
      <c r="MD406">
        <v>0.1439271</v>
      </c>
      <c r="ME406">
        <v>29.082820000000002</v>
      </c>
      <c r="MF406" s="1">
        <v>1.987864E-4</v>
      </c>
      <c r="MG406">
        <v>0.54681069999999998</v>
      </c>
      <c r="MH406">
        <v>0.1436924</v>
      </c>
      <c r="MI406">
        <v>28.956630000000001</v>
      </c>
      <c r="MJ406" s="1">
        <v>1.9280689999999999E-4</v>
      </c>
      <c r="MK406">
        <v>0.53126180000000001</v>
      </c>
      <c r="ML406">
        <v>0.1434821</v>
      </c>
      <c r="MM406">
        <v>28.389880000000002</v>
      </c>
      <c r="MN406" s="1">
        <v>1.8709139999999999E-4</v>
      </c>
      <c r="MO406">
        <v>0.51627749999999994</v>
      </c>
      <c r="MP406">
        <v>0.1432648</v>
      </c>
      <c r="MQ406">
        <v>27.808879999999998</v>
      </c>
      <c r="MR406" s="1">
        <v>1.815753E-4</v>
      </c>
      <c r="MS406">
        <v>0.50183949999999999</v>
      </c>
      <c r="MT406">
        <v>0.143041</v>
      </c>
      <c r="MU406">
        <v>27.313020000000002</v>
      </c>
      <c r="MV406" s="1">
        <v>1.7624620000000001E-4</v>
      </c>
      <c r="MW406">
        <v>0.48788540000000002</v>
      </c>
      <c r="MX406">
        <v>0.14283199999999999</v>
      </c>
      <c r="MY406">
        <v>27.091419999999999</v>
      </c>
      <c r="MZ406" s="1">
        <v>1.711223E-4</v>
      </c>
      <c r="NA406">
        <v>0.47442529999999999</v>
      </c>
      <c r="NB406">
        <v>0.14262420000000001</v>
      </c>
      <c r="NC406">
        <v>27.29355</v>
      </c>
      <c r="ND406" s="1">
        <v>1.6618749999999999E-4</v>
      </c>
      <c r="NE406">
        <v>0.46142359999999999</v>
      </c>
      <c r="NF406">
        <v>0.1424097</v>
      </c>
      <c r="NG406">
        <v>27.914870000000001</v>
      </c>
      <c r="NH406" s="1">
        <v>1.6141269999999999E-4</v>
      </c>
      <c r="NI406">
        <v>0.4488663</v>
      </c>
      <c r="NJ406">
        <v>0.1422023</v>
      </c>
      <c r="NK406">
        <v>28.082129999999999</v>
      </c>
      <c r="NL406" s="1">
        <v>1.568254E-4</v>
      </c>
      <c r="NM406">
        <v>0.43676110000000001</v>
      </c>
      <c r="NN406">
        <v>0.14199030000000001</v>
      </c>
      <c r="NO406">
        <v>27.701409999999999</v>
      </c>
      <c r="NP406" s="1">
        <v>1.5241270000000001E-4</v>
      </c>
      <c r="NQ406">
        <v>0.42511330000000003</v>
      </c>
      <c r="NR406">
        <v>0.1417813</v>
      </c>
      <c r="NS406">
        <v>27.186859999999999</v>
      </c>
      <c r="NT406" s="1">
        <v>1.481686E-4</v>
      </c>
      <c r="NU406">
        <v>0.4139024</v>
      </c>
      <c r="NV406">
        <v>0.14155580000000001</v>
      </c>
      <c r="NW406">
        <v>26.699839999999998</v>
      </c>
      <c r="NX406" s="1">
        <v>1.440809E-4</v>
      </c>
      <c r="NY406">
        <v>0.40311609999999998</v>
      </c>
      <c r="NZ406">
        <v>0.14133860000000001</v>
      </c>
      <c r="OA406">
        <v>26.305050000000001</v>
      </c>
      <c r="OB406" s="1">
        <v>1.4014529999999999E-4</v>
      </c>
      <c r="OC406">
        <v>0.39272020000000002</v>
      </c>
      <c r="OD406">
        <v>0.14112459999999999</v>
      </c>
      <c r="OE406">
        <v>26.594999999999999</v>
      </c>
      <c r="OF406" s="1">
        <v>1.363584E-4</v>
      </c>
      <c r="OG406">
        <v>0.38270690000000002</v>
      </c>
      <c r="OH406">
        <v>0.14090369999999999</v>
      </c>
      <c r="OI406">
        <v>27.33398</v>
      </c>
      <c r="OJ406" s="1">
        <v>1.3270379999999999E-4</v>
      </c>
      <c r="OK406">
        <v>0.37302689999999999</v>
      </c>
    </row>
    <row r="407" spans="1:401" x14ac:dyDescent="0.35">
      <c r="A407">
        <v>416</v>
      </c>
      <c r="B407" t="s">
        <v>4</v>
      </c>
      <c r="C407" t="s">
        <v>364</v>
      </c>
      <c r="D407" t="s">
        <v>410</v>
      </c>
      <c r="E407">
        <v>921.68470000000002</v>
      </c>
      <c r="F407">
        <v>0.17093030000000001</v>
      </c>
      <c r="G407">
        <v>25.276499999999999</v>
      </c>
      <c r="H407">
        <v>0</v>
      </c>
      <c r="I407">
        <v>0</v>
      </c>
      <c r="J407">
        <v>0.17056779999999999</v>
      </c>
      <c r="K407">
        <v>25.103259999999999</v>
      </c>
      <c r="L407">
        <v>0</v>
      </c>
      <c r="M407">
        <v>0</v>
      </c>
      <c r="N407">
        <v>0.17021790000000001</v>
      </c>
      <c r="O407">
        <v>24.88983</v>
      </c>
      <c r="P407">
        <v>0</v>
      </c>
      <c r="Q407">
        <v>0</v>
      </c>
      <c r="R407">
        <v>0.16988159999999999</v>
      </c>
      <c r="S407">
        <v>24.571120000000001</v>
      </c>
      <c r="T407">
        <v>0</v>
      </c>
      <c r="U407">
        <v>0</v>
      </c>
      <c r="V407">
        <v>0.16958409999999999</v>
      </c>
      <c r="W407">
        <v>24.402270000000001</v>
      </c>
      <c r="X407">
        <v>0</v>
      </c>
      <c r="Y407">
        <v>0</v>
      </c>
      <c r="Z407">
        <v>0.16932069999999999</v>
      </c>
      <c r="AA407">
        <v>24.128900000000002</v>
      </c>
      <c r="AB407">
        <v>0</v>
      </c>
      <c r="AC407">
        <v>0</v>
      </c>
      <c r="AD407">
        <v>0.16909560000000001</v>
      </c>
      <c r="AE407">
        <v>23.817640000000001</v>
      </c>
      <c r="AF407">
        <v>0</v>
      </c>
      <c r="AG407">
        <v>0</v>
      </c>
      <c r="AH407">
        <v>0.16888639999999999</v>
      </c>
      <c r="AI407">
        <v>23.592220000000001</v>
      </c>
      <c r="AJ407">
        <v>0</v>
      </c>
      <c r="AK407">
        <v>0</v>
      </c>
      <c r="AL407">
        <v>0.16869819999999999</v>
      </c>
      <c r="AM407">
        <v>23.485790000000001</v>
      </c>
      <c r="AN407">
        <v>0</v>
      </c>
      <c r="AO407">
        <v>0</v>
      </c>
      <c r="AP407">
        <v>0.1685199</v>
      </c>
      <c r="AQ407">
        <v>23.908200000000001</v>
      </c>
      <c r="AR407">
        <v>0</v>
      </c>
      <c r="AS407">
        <v>0</v>
      </c>
      <c r="AT407">
        <v>0.16838349999999999</v>
      </c>
      <c r="AU407">
        <v>24.612179999999999</v>
      </c>
      <c r="AV407">
        <v>0</v>
      </c>
      <c r="AW407">
        <v>0</v>
      </c>
      <c r="AX407">
        <v>0.16824839999999999</v>
      </c>
      <c r="AY407">
        <v>25.125489999999999</v>
      </c>
      <c r="AZ407">
        <v>0</v>
      </c>
      <c r="BA407">
        <v>0</v>
      </c>
      <c r="BB407">
        <v>0.16813919999999999</v>
      </c>
      <c r="BC407">
        <v>25.469190000000001</v>
      </c>
      <c r="BD407">
        <v>0</v>
      </c>
      <c r="BE407">
        <v>0</v>
      </c>
      <c r="BF407">
        <v>0.16804659999999999</v>
      </c>
      <c r="BG407">
        <v>25.418330000000001</v>
      </c>
      <c r="BH407">
        <v>0</v>
      </c>
      <c r="BI407">
        <v>0</v>
      </c>
      <c r="BJ407">
        <v>0.1679543</v>
      </c>
      <c r="BK407">
        <v>25.055669999999999</v>
      </c>
      <c r="BL407">
        <v>0</v>
      </c>
      <c r="BM407">
        <v>0</v>
      </c>
      <c r="BN407">
        <v>0.1678895</v>
      </c>
      <c r="BO407">
        <v>24.7258</v>
      </c>
      <c r="BP407">
        <v>0</v>
      </c>
      <c r="BQ407">
        <v>0</v>
      </c>
      <c r="BR407">
        <v>0.16781679999999999</v>
      </c>
      <c r="BS407">
        <v>24.464310000000001</v>
      </c>
      <c r="BT407">
        <v>0</v>
      </c>
      <c r="BU407">
        <v>0</v>
      </c>
      <c r="BV407">
        <v>0.16775109999999999</v>
      </c>
      <c r="BW407">
        <v>24.633759999999999</v>
      </c>
      <c r="BX407">
        <v>0</v>
      </c>
      <c r="BY407" s="1">
        <v>6.0253170000000002E-38</v>
      </c>
      <c r="BZ407">
        <v>0.16769519999999999</v>
      </c>
      <c r="CA407">
        <v>25.03172</v>
      </c>
      <c r="CB407" s="1">
        <v>2.9518289999999998E-31</v>
      </c>
      <c r="CC407" s="1">
        <v>5.7269460000000001E-28</v>
      </c>
      <c r="CD407">
        <v>0.16762920000000001</v>
      </c>
      <c r="CE407">
        <v>25.299199999999999</v>
      </c>
      <c r="CF407" s="1">
        <v>2.2972820000000001E-23</v>
      </c>
      <c r="CG407" s="1">
        <v>4.030579E-20</v>
      </c>
      <c r="CH407">
        <v>0.16755349999999999</v>
      </c>
      <c r="CI407">
        <v>25.500109999999999</v>
      </c>
      <c r="CJ407" s="1">
        <v>3.5075299999999997E-17</v>
      </c>
      <c r="CK407" s="1">
        <v>7.422048E-14</v>
      </c>
      <c r="CL407">
        <v>0.1674457</v>
      </c>
      <c r="CM407">
        <v>25.359220000000001</v>
      </c>
      <c r="CN407" s="1">
        <v>5.2668100000000001E-13</v>
      </c>
      <c r="CO407" s="1">
        <v>1.190415E-9</v>
      </c>
      <c r="CP407">
        <v>0.16732069999999999</v>
      </c>
      <c r="CQ407">
        <v>24.862120000000001</v>
      </c>
      <c r="CR407" s="1">
        <v>8.7843729999999999E-10</v>
      </c>
      <c r="CS407" s="1">
        <v>2.0853440000000001E-6</v>
      </c>
      <c r="CT407">
        <v>0.16716110000000001</v>
      </c>
      <c r="CU407">
        <v>24.407389999999999</v>
      </c>
      <c r="CV407" s="1">
        <v>3.010793E-7</v>
      </c>
      <c r="CW407" s="1">
        <v>7.459249E-4</v>
      </c>
      <c r="CX407">
        <v>0.16700380000000001</v>
      </c>
      <c r="CY407">
        <v>24.125129999999999</v>
      </c>
      <c r="CZ407" s="1">
        <v>3.133814E-5</v>
      </c>
      <c r="DA407" s="1">
        <v>8.0705029999999997E-2</v>
      </c>
      <c r="DB407">
        <v>0.16682859999999999</v>
      </c>
      <c r="DC407">
        <v>24.536239999999999</v>
      </c>
      <c r="DD407" s="1">
        <v>1.263842E-3</v>
      </c>
      <c r="DE407">
        <v>3.3754979999999999</v>
      </c>
      <c r="DF407">
        <v>0.16662950000000001</v>
      </c>
      <c r="DG407">
        <v>25.217230000000001</v>
      </c>
      <c r="DH407" s="1">
        <v>2.313633E-2</v>
      </c>
      <c r="DI407">
        <v>64.026030000000006</v>
      </c>
      <c r="DJ407">
        <v>0.1664274</v>
      </c>
      <c r="DK407">
        <v>25.842030000000001</v>
      </c>
      <c r="DL407">
        <v>0.21739739999999999</v>
      </c>
      <c r="DM407">
        <v>622.75289999999995</v>
      </c>
      <c r="DN407">
        <v>0.1661985</v>
      </c>
      <c r="DO407">
        <v>26.279</v>
      </c>
      <c r="DP407">
        <v>1.159813</v>
      </c>
      <c r="DQ407">
        <v>3436.93</v>
      </c>
      <c r="DR407">
        <v>0.16594139999999999</v>
      </c>
      <c r="DS407">
        <v>26.081880000000002</v>
      </c>
      <c r="DT407">
        <v>3.8300730000000001</v>
      </c>
      <c r="DU407">
        <v>11733.5</v>
      </c>
      <c r="DV407">
        <v>0.165662</v>
      </c>
      <c r="DW407">
        <v>25.544499999999999</v>
      </c>
      <c r="DX407">
        <v>8.4554720000000003</v>
      </c>
      <c r="DY407">
        <v>26754.560000000001</v>
      </c>
      <c r="DZ407">
        <v>0.1653522</v>
      </c>
      <c r="EA407">
        <v>25.04533</v>
      </c>
      <c r="EB407">
        <v>13.39127</v>
      </c>
      <c r="EC407">
        <v>43711.99</v>
      </c>
      <c r="ED407">
        <v>0.1650189</v>
      </c>
      <c r="EE407">
        <v>24.688960000000002</v>
      </c>
      <c r="EF407">
        <v>16.280570000000001</v>
      </c>
      <c r="EG407">
        <v>54708.800000000003</v>
      </c>
      <c r="EH407">
        <v>0.16468540000000001</v>
      </c>
      <c r="EI407">
        <v>24.872330000000002</v>
      </c>
      <c r="EJ407">
        <v>16.121919999999999</v>
      </c>
      <c r="EK407">
        <v>55624.67</v>
      </c>
      <c r="EL407">
        <v>0.1643318</v>
      </c>
      <c r="EM407">
        <v>25.47505</v>
      </c>
      <c r="EN407">
        <v>13.72968</v>
      </c>
      <c r="EO407">
        <v>48476.95</v>
      </c>
      <c r="EP407">
        <v>0.16397680000000001</v>
      </c>
      <c r="EQ407">
        <v>26.142230000000001</v>
      </c>
      <c r="ER407">
        <v>10.53816</v>
      </c>
      <c r="ES407">
        <v>37918.14</v>
      </c>
      <c r="ET407">
        <v>0.1636078</v>
      </c>
      <c r="EU407">
        <v>26.597860000000001</v>
      </c>
      <c r="EV407">
        <v>7.5639609999999999</v>
      </c>
      <c r="EW407">
        <v>27622.85</v>
      </c>
      <c r="EX407">
        <v>0.1632402</v>
      </c>
      <c r="EY407">
        <v>26.42615</v>
      </c>
      <c r="EZ407">
        <v>5.2098399999999998</v>
      </c>
      <c r="FA407">
        <v>19241.72</v>
      </c>
      <c r="FB407">
        <v>0.16286829999999999</v>
      </c>
      <c r="FC407">
        <v>25.889309999999998</v>
      </c>
      <c r="FD407">
        <v>3.5009670000000002</v>
      </c>
      <c r="FE407">
        <v>13040.32</v>
      </c>
      <c r="FF407">
        <v>0.16248009999999999</v>
      </c>
      <c r="FG407">
        <v>25.402979999999999</v>
      </c>
      <c r="FH407">
        <v>2.3182960000000001</v>
      </c>
      <c r="FI407">
        <v>8691.8140000000003</v>
      </c>
      <c r="FJ407">
        <v>0.16211410000000001</v>
      </c>
      <c r="FK407">
        <v>25.05499</v>
      </c>
      <c r="FL407">
        <v>1.5221279999999999</v>
      </c>
      <c r="FM407">
        <v>5736.2849999999999</v>
      </c>
      <c r="FN407">
        <v>0.16171569999999999</v>
      </c>
      <c r="FO407">
        <v>25.349589999999999</v>
      </c>
      <c r="FP407">
        <v>0.99451489999999998</v>
      </c>
      <c r="FQ407">
        <v>3764.248</v>
      </c>
      <c r="FR407">
        <v>0.16134770000000001</v>
      </c>
      <c r="FS407">
        <v>25.895689999999998</v>
      </c>
      <c r="FT407">
        <v>0.64831570000000005</v>
      </c>
      <c r="FU407">
        <v>2462.6039999999998</v>
      </c>
      <c r="FV407">
        <v>0.16098080000000001</v>
      </c>
      <c r="FW407">
        <v>26.157789999999999</v>
      </c>
      <c r="FX407">
        <v>0.4222495</v>
      </c>
      <c r="FY407">
        <v>1608.934</v>
      </c>
      <c r="FZ407">
        <v>0.16062850000000001</v>
      </c>
      <c r="GA407">
        <v>26.19096</v>
      </c>
      <c r="GB407">
        <v>0.27508630000000001</v>
      </c>
      <c r="GC407">
        <v>1051.096</v>
      </c>
      <c r="GD407">
        <v>0.16027959999999999</v>
      </c>
      <c r="GE407">
        <v>25.78172</v>
      </c>
      <c r="GF407">
        <v>0.1794026</v>
      </c>
      <c r="GG407">
        <v>687.22529999999995</v>
      </c>
      <c r="GH407">
        <v>0.15993070000000001</v>
      </c>
      <c r="GI407">
        <v>25.428000000000001</v>
      </c>
      <c r="GJ407">
        <v>0.1171968</v>
      </c>
      <c r="GK407">
        <v>450.00409999999999</v>
      </c>
      <c r="GL407">
        <v>0.15961549999999999</v>
      </c>
      <c r="GM407">
        <v>25.176670000000001</v>
      </c>
      <c r="GN407" s="1">
        <v>7.6759259999999996E-2</v>
      </c>
      <c r="GO407">
        <v>295.31700000000001</v>
      </c>
      <c r="GP407">
        <v>0.15929879999999999</v>
      </c>
      <c r="GQ407">
        <v>25.007560000000002</v>
      </c>
      <c r="GR407" s="1">
        <v>5.0425930000000001E-2</v>
      </c>
      <c r="GS407">
        <v>194.36359999999999</v>
      </c>
      <c r="GT407">
        <v>0.15898000000000001</v>
      </c>
      <c r="GU407">
        <v>24.835619999999999</v>
      </c>
      <c r="GV407" s="1">
        <v>3.3255449999999999E-2</v>
      </c>
      <c r="GW407">
        <v>128.39609999999999</v>
      </c>
      <c r="GX407">
        <v>0.15867200000000001</v>
      </c>
      <c r="GY407">
        <v>25.053280000000001</v>
      </c>
      <c r="GZ407" s="1">
        <v>2.204364E-2</v>
      </c>
      <c r="HA407">
        <v>85.227789999999999</v>
      </c>
      <c r="HB407">
        <v>0.15836359999999999</v>
      </c>
      <c r="HC407">
        <v>25.644629999999999</v>
      </c>
      <c r="HD407" s="1">
        <v>1.470815E-2</v>
      </c>
      <c r="HE407">
        <v>56.92315</v>
      </c>
      <c r="HF407">
        <v>0.1580433</v>
      </c>
      <c r="HG407">
        <v>26.22157</v>
      </c>
      <c r="HH407" s="1">
        <v>9.8953819999999994E-3</v>
      </c>
      <c r="HI407">
        <v>38.324280000000002</v>
      </c>
      <c r="HJ407">
        <v>0.15773999999999999</v>
      </c>
      <c r="HK407">
        <v>26.276679999999999</v>
      </c>
      <c r="HL407" s="1">
        <v>6.7308400000000001E-3</v>
      </c>
      <c r="HM407">
        <v>26.071200000000001</v>
      </c>
      <c r="HN407">
        <v>0.1574296</v>
      </c>
      <c r="HO407">
        <v>25.756910000000001</v>
      </c>
      <c r="HP407" s="1">
        <v>4.6424220000000002E-3</v>
      </c>
      <c r="HQ407">
        <v>17.973400000000002</v>
      </c>
      <c r="HR407">
        <v>0.15713089999999999</v>
      </c>
      <c r="HS407">
        <v>25.266919999999999</v>
      </c>
      <c r="HT407" s="1">
        <v>3.259161E-3</v>
      </c>
      <c r="HU407">
        <v>12.601990000000001</v>
      </c>
      <c r="HV407">
        <v>0.1568148</v>
      </c>
      <c r="HW407">
        <v>24.864039999999999</v>
      </c>
      <c r="HX407" s="1">
        <v>2.3380559999999998E-3</v>
      </c>
      <c r="HY407">
        <v>9.0224489999999999</v>
      </c>
      <c r="HZ407">
        <v>0.15650249999999999</v>
      </c>
      <c r="IA407">
        <v>24.97719</v>
      </c>
      <c r="IB407" s="1">
        <v>1.7213230000000001E-3</v>
      </c>
      <c r="IC407">
        <v>6.6240839999999999</v>
      </c>
      <c r="ID407">
        <v>0.1561922</v>
      </c>
      <c r="IE407">
        <v>25.45692</v>
      </c>
      <c r="IF407" s="1">
        <v>1.3052680000000001E-3</v>
      </c>
      <c r="IG407">
        <v>5.0057809999999998</v>
      </c>
      <c r="IH407">
        <v>0.15588650000000001</v>
      </c>
      <c r="II407">
        <v>25.916340000000002</v>
      </c>
      <c r="IJ407" s="1">
        <v>1.021926E-3</v>
      </c>
      <c r="IK407">
        <v>3.9043779999999999</v>
      </c>
      <c r="IL407">
        <v>0.1555793</v>
      </c>
      <c r="IM407">
        <v>26.205839999999998</v>
      </c>
      <c r="IN407" s="1">
        <v>8.2679780000000005E-4</v>
      </c>
      <c r="IO407">
        <v>3.1468759999999998</v>
      </c>
      <c r="IP407">
        <v>0.15528919999999999</v>
      </c>
      <c r="IQ407">
        <v>25.990500000000001</v>
      </c>
      <c r="IR407" s="1">
        <v>6.9058200000000002E-4</v>
      </c>
      <c r="IS407">
        <v>2.6189460000000002</v>
      </c>
      <c r="IT407">
        <v>0.1549827</v>
      </c>
      <c r="IU407">
        <v>25.521470000000001</v>
      </c>
      <c r="IV407" s="1">
        <v>5.9371459999999995E-4</v>
      </c>
      <c r="IW407">
        <v>2.2450130000000001</v>
      </c>
      <c r="IX407">
        <v>0.15468599999999999</v>
      </c>
      <c r="IY407">
        <v>25.137319999999999</v>
      </c>
      <c r="IZ407" s="1">
        <v>5.2339080000000004E-4</v>
      </c>
      <c r="JA407">
        <v>1.9749000000000001</v>
      </c>
      <c r="JB407">
        <v>0.15440719999999999</v>
      </c>
      <c r="JC407">
        <v>24.91262</v>
      </c>
      <c r="JD407" s="1">
        <v>4.7114040000000002E-4</v>
      </c>
      <c r="JE407">
        <v>1.775161</v>
      </c>
      <c r="JF407">
        <v>0.1541286</v>
      </c>
      <c r="JG407">
        <v>25.410329999999998</v>
      </c>
      <c r="JH407" s="1">
        <v>4.3134450000000002E-4</v>
      </c>
      <c r="JI407">
        <v>1.6239349999999999</v>
      </c>
      <c r="JJ407">
        <v>0.15387480000000001</v>
      </c>
      <c r="JK407">
        <v>26.115020000000001</v>
      </c>
      <c r="JL407" s="1">
        <v>4.0029660000000001E-4</v>
      </c>
      <c r="JM407">
        <v>1.5065519999999999</v>
      </c>
      <c r="JN407">
        <v>0.15361649999999999</v>
      </c>
      <c r="JO407">
        <v>26.629349999999999</v>
      </c>
      <c r="JP407" s="1">
        <v>3.7532960000000003E-4</v>
      </c>
      <c r="JQ407">
        <v>1.4129640000000001</v>
      </c>
      <c r="JR407">
        <v>0.15336459999999999</v>
      </c>
      <c r="JS407">
        <v>26.82657</v>
      </c>
      <c r="JT407" s="1">
        <v>3.5478449999999998E-4</v>
      </c>
      <c r="JU407">
        <v>1.3363670000000001</v>
      </c>
      <c r="JV407">
        <v>0.15312190000000001</v>
      </c>
      <c r="JW407">
        <v>26.643809999999998</v>
      </c>
      <c r="JX407" s="1">
        <v>3.3742359999999999E-4</v>
      </c>
      <c r="JY407">
        <v>1.2720610000000001</v>
      </c>
      <c r="JZ407">
        <v>0.15291109999999999</v>
      </c>
      <c r="KA407">
        <v>26.137589999999999</v>
      </c>
      <c r="KB407" s="1">
        <v>3.2247439999999998E-4</v>
      </c>
      <c r="KC407">
        <v>1.2167429999999999</v>
      </c>
      <c r="KD407">
        <v>0.1526882</v>
      </c>
      <c r="KE407">
        <v>25.692129999999999</v>
      </c>
      <c r="KF407" s="1">
        <v>3.0922209999999998E-4</v>
      </c>
      <c r="KG407">
        <v>1.1680569999999999</v>
      </c>
      <c r="KH407">
        <v>0.1524578</v>
      </c>
      <c r="KI407">
        <v>25.39986</v>
      </c>
      <c r="KJ407" s="1">
        <v>2.9726749999999999E-4</v>
      </c>
      <c r="KK407">
        <v>1.1243730000000001</v>
      </c>
      <c r="KL407">
        <v>0.15224770000000001</v>
      </c>
      <c r="KM407">
        <v>25.813770000000002</v>
      </c>
      <c r="KN407" s="1">
        <v>2.8639330000000001E-4</v>
      </c>
      <c r="KO407">
        <v>1.084632</v>
      </c>
      <c r="KP407">
        <v>0.15204229999999999</v>
      </c>
      <c r="KQ407">
        <v>26.531890000000001</v>
      </c>
      <c r="KR407" s="1">
        <v>2.7635959999999999E-4</v>
      </c>
      <c r="KS407">
        <v>1.047982</v>
      </c>
      <c r="KT407">
        <v>0.15183379999999999</v>
      </c>
      <c r="KU407">
        <v>27.255680000000002</v>
      </c>
      <c r="KV407" s="1">
        <v>2.6695240000000002E-4</v>
      </c>
      <c r="KW407">
        <v>1.013725</v>
      </c>
      <c r="KX407">
        <v>0.151619</v>
      </c>
      <c r="KY407">
        <v>27.775210000000001</v>
      </c>
      <c r="KZ407" s="1">
        <v>2.580557E-4</v>
      </c>
      <c r="LA407">
        <v>0.98138510000000001</v>
      </c>
      <c r="LB407">
        <v>0.15141070000000001</v>
      </c>
      <c r="LC407">
        <v>27.631499999999999</v>
      </c>
      <c r="LD407" s="1">
        <v>2.4961409999999998E-4</v>
      </c>
      <c r="LE407">
        <v>0.95065250000000001</v>
      </c>
      <c r="LF407">
        <v>0.15118880000000001</v>
      </c>
      <c r="LG407">
        <v>27.053049999999999</v>
      </c>
      <c r="LH407" s="1">
        <v>2.4155659999999999E-4</v>
      </c>
      <c r="LI407">
        <v>0.92138149999999996</v>
      </c>
      <c r="LJ407">
        <v>0.15095800000000001</v>
      </c>
      <c r="LK407">
        <v>26.52148</v>
      </c>
      <c r="LL407" s="1">
        <v>2.3387519999999999E-4</v>
      </c>
      <c r="LM407">
        <v>0.89350130000000005</v>
      </c>
      <c r="LN407">
        <v>0.15073239999999999</v>
      </c>
      <c r="LO407">
        <v>26.206620000000001</v>
      </c>
      <c r="LP407" s="1">
        <v>2.26543E-4</v>
      </c>
      <c r="LQ407">
        <v>0.86685259999999997</v>
      </c>
      <c r="LR407">
        <v>0.1505051</v>
      </c>
      <c r="LS407">
        <v>26.804259999999999</v>
      </c>
      <c r="LT407" s="1">
        <v>2.195121E-4</v>
      </c>
      <c r="LU407">
        <v>0.84129759999999998</v>
      </c>
      <c r="LV407">
        <v>0.15028820000000001</v>
      </c>
      <c r="LW407">
        <v>27.713010000000001</v>
      </c>
      <c r="LX407" s="1">
        <v>2.1275579999999999E-4</v>
      </c>
      <c r="LY407">
        <v>0.81667440000000002</v>
      </c>
      <c r="LZ407">
        <v>0.15005270000000001</v>
      </c>
      <c r="MA407">
        <v>28.547409999999999</v>
      </c>
      <c r="MB407" s="1">
        <v>2.0624200000000001E-4</v>
      </c>
      <c r="MC407">
        <v>0.79298449999999998</v>
      </c>
      <c r="MD407">
        <v>0.14981800000000001</v>
      </c>
      <c r="ME407">
        <v>29.159960000000002</v>
      </c>
      <c r="MF407" s="1">
        <v>1.9999110000000001E-4</v>
      </c>
      <c r="MG407">
        <v>0.77021240000000002</v>
      </c>
      <c r="MH407">
        <v>0.14957390000000001</v>
      </c>
      <c r="MI407">
        <v>29.07124</v>
      </c>
      <c r="MJ407" s="1">
        <v>1.9396539999999999E-4</v>
      </c>
      <c r="MK407">
        <v>0.74829009999999996</v>
      </c>
      <c r="ML407">
        <v>0.14935619999999999</v>
      </c>
      <c r="MM407">
        <v>28.52693</v>
      </c>
      <c r="MN407" s="1">
        <v>1.8820720000000001E-4</v>
      </c>
      <c r="MO407">
        <v>0.72718939999999999</v>
      </c>
      <c r="MP407">
        <v>0.14911849999999999</v>
      </c>
      <c r="MQ407">
        <v>27.942399999999999</v>
      </c>
      <c r="MR407" s="1">
        <v>1.826415E-4</v>
      </c>
      <c r="MS407">
        <v>0.70684369999999996</v>
      </c>
      <c r="MT407">
        <v>0.14889559999999999</v>
      </c>
      <c r="MU407">
        <v>27.429279999999999</v>
      </c>
      <c r="MV407" s="1">
        <v>1.7728239999999999E-4</v>
      </c>
      <c r="MW407">
        <v>0.68720519999999996</v>
      </c>
      <c r="MX407">
        <v>0.14867179999999999</v>
      </c>
      <c r="MY407">
        <v>27.186820000000001</v>
      </c>
      <c r="MZ407" s="1">
        <v>1.7212050000000001E-4</v>
      </c>
      <c r="NA407">
        <v>0.66824640000000002</v>
      </c>
      <c r="NB407">
        <v>0.148456</v>
      </c>
      <c r="NC407">
        <v>27.369119999999999</v>
      </c>
      <c r="ND407" s="1">
        <v>1.6715139999999999E-4</v>
      </c>
      <c r="NE407">
        <v>0.64993860000000003</v>
      </c>
      <c r="NF407">
        <v>0.1482327</v>
      </c>
      <c r="NG407">
        <v>27.97954</v>
      </c>
      <c r="NH407" s="1">
        <v>1.6234339999999999E-4</v>
      </c>
      <c r="NI407">
        <v>0.63225169999999997</v>
      </c>
      <c r="NJ407">
        <v>0.14801610000000001</v>
      </c>
      <c r="NK407">
        <v>28.167919999999999</v>
      </c>
      <c r="NL407" s="1">
        <v>1.5772400000000001E-4</v>
      </c>
      <c r="NM407">
        <v>0.61519630000000003</v>
      </c>
      <c r="NN407">
        <v>0.1477929</v>
      </c>
      <c r="NO407">
        <v>27.81916</v>
      </c>
      <c r="NP407" s="1">
        <v>1.53275E-4</v>
      </c>
      <c r="NQ407">
        <v>0.59877150000000001</v>
      </c>
      <c r="NR407">
        <v>0.14757410000000001</v>
      </c>
      <c r="NS407">
        <v>27.31643</v>
      </c>
      <c r="NT407" s="1">
        <v>1.4899790000000001E-4</v>
      </c>
      <c r="NU407">
        <v>0.58296760000000003</v>
      </c>
      <c r="NV407">
        <v>0.14734320000000001</v>
      </c>
      <c r="NW407">
        <v>26.822140000000001</v>
      </c>
      <c r="NX407" s="1">
        <v>1.448811E-4</v>
      </c>
      <c r="NY407">
        <v>0.56775589999999998</v>
      </c>
      <c r="NZ407">
        <v>0.1471083</v>
      </c>
      <c r="OA407">
        <v>26.412890000000001</v>
      </c>
      <c r="OB407" s="1">
        <v>1.4091209999999999E-4</v>
      </c>
      <c r="OC407">
        <v>0.55309439999999999</v>
      </c>
      <c r="OD407">
        <v>0.1468827</v>
      </c>
      <c r="OE407">
        <v>26.67052</v>
      </c>
      <c r="OF407" s="1">
        <v>1.370981E-4</v>
      </c>
      <c r="OG407">
        <v>0.53897819999999996</v>
      </c>
      <c r="OH407">
        <v>0.14666180000000001</v>
      </c>
      <c r="OI407">
        <v>27.384340000000002</v>
      </c>
      <c r="OJ407" s="1">
        <v>1.334192E-4</v>
      </c>
      <c r="OK407">
        <v>0.52533730000000001</v>
      </c>
    </row>
    <row r="408" spans="1:401" x14ac:dyDescent="0.35">
      <c r="A408">
        <v>417</v>
      </c>
      <c r="B408" t="s">
        <v>4</v>
      </c>
      <c r="C408" t="s">
        <v>364</v>
      </c>
      <c r="D408" t="s">
        <v>411</v>
      </c>
      <c r="E408">
        <v>1226.921</v>
      </c>
      <c r="F408">
        <v>0.17439379999999999</v>
      </c>
      <c r="G408">
        <v>25.362200000000001</v>
      </c>
      <c r="H408">
        <v>0</v>
      </c>
      <c r="I408">
        <v>0</v>
      </c>
      <c r="J408">
        <v>0.1740131</v>
      </c>
      <c r="K408">
        <v>25.182939999999999</v>
      </c>
      <c r="L408">
        <v>0</v>
      </c>
      <c r="M408">
        <v>0</v>
      </c>
      <c r="N408">
        <v>0.17363210000000001</v>
      </c>
      <c r="O408">
        <v>24.971399999999999</v>
      </c>
      <c r="P408">
        <v>0</v>
      </c>
      <c r="Q408">
        <v>0</v>
      </c>
      <c r="R408">
        <v>0.17327229999999999</v>
      </c>
      <c r="S408">
        <v>24.661899999999999</v>
      </c>
      <c r="T408">
        <v>0</v>
      </c>
      <c r="U408">
        <v>0</v>
      </c>
      <c r="V408">
        <v>0.17296</v>
      </c>
      <c r="W408">
        <v>24.494230000000002</v>
      </c>
      <c r="X408">
        <v>0</v>
      </c>
      <c r="Y408">
        <v>0</v>
      </c>
      <c r="Z408">
        <v>0.1726789</v>
      </c>
      <c r="AA408">
        <v>24.22101</v>
      </c>
      <c r="AB408">
        <v>0</v>
      </c>
      <c r="AC408">
        <v>0</v>
      </c>
      <c r="AD408">
        <v>0.17242550000000001</v>
      </c>
      <c r="AE408">
        <v>23.906140000000001</v>
      </c>
      <c r="AF408">
        <v>0</v>
      </c>
      <c r="AG408">
        <v>0</v>
      </c>
      <c r="AH408">
        <v>0.17219580000000001</v>
      </c>
      <c r="AI408">
        <v>23.669730000000001</v>
      </c>
      <c r="AJ408">
        <v>0</v>
      </c>
      <c r="AK408">
        <v>0</v>
      </c>
      <c r="AL408">
        <v>0.17197870000000001</v>
      </c>
      <c r="AM408">
        <v>23.549700000000001</v>
      </c>
      <c r="AN408">
        <v>0</v>
      </c>
      <c r="AO408">
        <v>0</v>
      </c>
      <c r="AP408">
        <v>0.17178399999999999</v>
      </c>
      <c r="AQ408">
        <v>23.94791</v>
      </c>
      <c r="AR408">
        <v>0</v>
      </c>
      <c r="AS408">
        <v>0</v>
      </c>
      <c r="AT408">
        <v>0.17162150000000001</v>
      </c>
      <c r="AU408">
        <v>24.634129999999999</v>
      </c>
      <c r="AV408">
        <v>0</v>
      </c>
      <c r="AW408">
        <v>0</v>
      </c>
      <c r="AX408">
        <v>0.17146339999999999</v>
      </c>
      <c r="AY408">
        <v>25.151289999999999</v>
      </c>
      <c r="AZ408">
        <v>0</v>
      </c>
      <c r="BA408">
        <v>0</v>
      </c>
      <c r="BB408">
        <v>0.1713372</v>
      </c>
      <c r="BC408">
        <v>25.50637</v>
      </c>
      <c r="BD408">
        <v>0</v>
      </c>
      <c r="BE408">
        <v>0</v>
      </c>
      <c r="BF408">
        <v>0.17122029999999999</v>
      </c>
      <c r="BG408">
        <v>25.472390000000001</v>
      </c>
      <c r="BH408">
        <v>0</v>
      </c>
      <c r="BI408">
        <v>0</v>
      </c>
      <c r="BJ408">
        <v>0.17111580000000001</v>
      </c>
      <c r="BK408">
        <v>25.12406</v>
      </c>
      <c r="BL408">
        <v>0</v>
      </c>
      <c r="BM408">
        <v>0</v>
      </c>
      <c r="BN408">
        <v>0.17103109999999999</v>
      </c>
      <c r="BO408">
        <v>24.794879999999999</v>
      </c>
      <c r="BP408">
        <v>0</v>
      </c>
      <c r="BQ408">
        <v>0</v>
      </c>
      <c r="BR408">
        <v>0.1709389</v>
      </c>
      <c r="BS408">
        <v>24.52918</v>
      </c>
      <c r="BT408">
        <v>0</v>
      </c>
      <c r="BU408">
        <v>0</v>
      </c>
      <c r="BV408">
        <v>0.1708567</v>
      </c>
      <c r="BW408">
        <v>24.688549999999999</v>
      </c>
      <c r="BX408">
        <v>0</v>
      </c>
      <c r="BY408" s="1">
        <v>1.2884449999999999E-38</v>
      </c>
      <c r="BZ408">
        <v>0.1707883</v>
      </c>
      <c r="CA408">
        <v>25.085260000000002</v>
      </c>
      <c r="CB408" s="1">
        <v>5.6681159999999999E-32</v>
      </c>
      <c r="CC408" s="1">
        <v>1.8192180000000001E-28</v>
      </c>
      <c r="CD408">
        <v>0.1707089</v>
      </c>
      <c r="CE408">
        <v>25.36769</v>
      </c>
      <c r="CF408" s="1">
        <v>2.9330549999999999E-24</v>
      </c>
      <c r="CG408" s="1">
        <v>1.134461E-20</v>
      </c>
      <c r="CH408">
        <v>0.17062079999999999</v>
      </c>
      <c r="CI408">
        <v>25.586069999999999</v>
      </c>
      <c r="CJ408" s="1">
        <v>1.017085E-17</v>
      </c>
      <c r="CK408" s="1">
        <v>2.940897E-14</v>
      </c>
      <c r="CL408">
        <v>0.17050460000000001</v>
      </c>
      <c r="CM408">
        <v>25.460989999999999</v>
      </c>
      <c r="CN408" s="1">
        <v>1.961577E-13</v>
      </c>
      <c r="CO408" s="1">
        <v>5.6347239999999996E-10</v>
      </c>
      <c r="CP408">
        <v>0.17036509999999999</v>
      </c>
      <c r="CQ408">
        <v>24.976959999999998</v>
      </c>
      <c r="CR408" s="1">
        <v>3.8365500000000001E-10</v>
      </c>
      <c r="CS408" s="1">
        <v>1.1235529999999999E-6</v>
      </c>
      <c r="CT408">
        <v>0.1702052</v>
      </c>
      <c r="CU408">
        <v>24.517219999999998</v>
      </c>
      <c r="CV408" s="1">
        <v>1.485905E-7</v>
      </c>
      <c r="CW408" s="1">
        <v>4.4806780000000002E-4</v>
      </c>
      <c r="CX408">
        <v>0.17004379999999999</v>
      </c>
      <c r="CY408">
        <v>24.219619999999999</v>
      </c>
      <c r="CZ408" s="1">
        <v>1.711328E-5</v>
      </c>
      <c r="DA408" s="1">
        <v>5.332216E-2</v>
      </c>
      <c r="DB408">
        <v>0.16985720000000001</v>
      </c>
      <c r="DC408">
        <v>24.603570000000001</v>
      </c>
      <c r="DD408" s="1">
        <v>7.5406940000000003E-4</v>
      </c>
      <c r="DE408">
        <v>2.4318979999999999</v>
      </c>
      <c r="DF408">
        <v>0.16965569999999999</v>
      </c>
      <c r="DG408">
        <v>25.270440000000001</v>
      </c>
      <c r="DH408" s="1">
        <v>1.497222E-2</v>
      </c>
      <c r="DI408">
        <v>50.052019999999999</v>
      </c>
      <c r="DJ408">
        <v>0.1694495</v>
      </c>
      <c r="DK408">
        <v>25.900849999999998</v>
      </c>
      <c r="DL408">
        <v>0.1517144</v>
      </c>
      <c r="DM408">
        <v>526.05349999999999</v>
      </c>
      <c r="DN408">
        <v>0.1692208</v>
      </c>
      <c r="DO408">
        <v>26.35322</v>
      </c>
      <c r="DP408">
        <v>0.86896810000000002</v>
      </c>
      <c r="DQ408">
        <v>3126.1329999999998</v>
      </c>
      <c r="DR408">
        <v>0.1689522</v>
      </c>
      <c r="DS408">
        <v>26.180910000000001</v>
      </c>
      <c r="DT408">
        <v>3.0687600000000002</v>
      </c>
      <c r="DU408">
        <v>11453.84</v>
      </c>
      <c r="DV408">
        <v>0.16867650000000001</v>
      </c>
      <c r="DW408">
        <v>25.661359999999998</v>
      </c>
      <c r="DX408">
        <v>7.2182870000000001</v>
      </c>
      <c r="DY408">
        <v>27930.27</v>
      </c>
      <c r="DZ408">
        <v>0.1683663</v>
      </c>
      <c r="EA408">
        <v>25.159490000000002</v>
      </c>
      <c r="EB408">
        <v>12.12702</v>
      </c>
      <c r="EC408">
        <v>48588.21</v>
      </c>
      <c r="ED408">
        <v>0.16803199999999999</v>
      </c>
      <c r="EE408">
        <v>24.79064</v>
      </c>
      <c r="EF408">
        <v>15.55639</v>
      </c>
      <c r="EG408">
        <v>64382.400000000001</v>
      </c>
      <c r="EH408">
        <v>0.167687</v>
      </c>
      <c r="EI408">
        <v>24.954730000000001</v>
      </c>
      <c r="EJ408">
        <v>16.152950000000001</v>
      </c>
      <c r="EK408">
        <v>68871.649999999994</v>
      </c>
      <c r="EL408">
        <v>0.1673386</v>
      </c>
      <c r="EM408">
        <v>25.54195</v>
      </c>
      <c r="EN408">
        <v>14.325189999999999</v>
      </c>
      <c r="EO408">
        <v>62628.45</v>
      </c>
      <c r="EP408">
        <v>0.16697310000000001</v>
      </c>
      <c r="EQ408">
        <v>26.21</v>
      </c>
      <c r="ER408">
        <v>11.35196</v>
      </c>
      <c r="ES408">
        <v>50673.52</v>
      </c>
      <c r="ET408">
        <v>0.16660530000000001</v>
      </c>
      <c r="EU408">
        <v>26.679210000000001</v>
      </c>
      <c r="EV408">
        <v>8.3442620000000005</v>
      </c>
      <c r="EW408">
        <v>37856.67</v>
      </c>
      <c r="EX408">
        <v>0.1662265</v>
      </c>
      <c r="EY408">
        <v>26.53069</v>
      </c>
      <c r="EZ408">
        <v>5.8447709999999997</v>
      </c>
      <c r="FA408">
        <v>26843.23</v>
      </c>
      <c r="FB408">
        <v>0.1658435</v>
      </c>
      <c r="FC408">
        <v>26.008870000000002</v>
      </c>
      <c r="FD408">
        <v>3.9726849999999998</v>
      </c>
      <c r="FE408">
        <v>18412.150000000001</v>
      </c>
      <c r="FF408">
        <v>0.16545579999999999</v>
      </c>
      <c r="FG408">
        <v>25.51369</v>
      </c>
      <c r="FH408">
        <v>2.6506989999999999</v>
      </c>
      <c r="FI408">
        <v>12369.81</v>
      </c>
      <c r="FJ408">
        <v>0.16508059999999999</v>
      </c>
      <c r="FK408">
        <v>25.14744</v>
      </c>
      <c r="FL408">
        <v>1.748985</v>
      </c>
      <c r="FM408">
        <v>8205.4619999999995</v>
      </c>
      <c r="FN408">
        <v>0.1646784</v>
      </c>
      <c r="FO408">
        <v>25.416149999999998</v>
      </c>
      <c r="FP408">
        <v>1.1462950000000001</v>
      </c>
      <c r="FQ408">
        <v>5401.5609999999997</v>
      </c>
      <c r="FR408">
        <v>0.16430220000000001</v>
      </c>
      <c r="FS408">
        <v>25.9496</v>
      </c>
      <c r="FT408">
        <v>0.74871350000000003</v>
      </c>
      <c r="FU408">
        <v>3540.5419999999999</v>
      </c>
      <c r="FV408">
        <v>0.1639331</v>
      </c>
      <c r="FW408">
        <v>26.229379999999999</v>
      </c>
      <c r="FX408">
        <v>0.48819479999999998</v>
      </c>
      <c r="FY408">
        <v>2315.625</v>
      </c>
      <c r="FZ408">
        <v>0.16356280000000001</v>
      </c>
      <c r="GA408">
        <v>26.285740000000001</v>
      </c>
      <c r="GB408">
        <v>0.3182084</v>
      </c>
      <c r="GC408">
        <v>1513.4390000000001</v>
      </c>
      <c r="GD408">
        <v>0.16320009999999999</v>
      </c>
      <c r="GE408">
        <v>25.899429999999999</v>
      </c>
      <c r="GF408">
        <v>0.2075439</v>
      </c>
      <c r="GG408">
        <v>989.52739999999994</v>
      </c>
      <c r="GH408">
        <v>0.1628473</v>
      </c>
      <c r="GI408">
        <v>25.545280000000002</v>
      </c>
      <c r="GJ408">
        <v>0.13555439999999999</v>
      </c>
      <c r="GK408">
        <v>647.74080000000004</v>
      </c>
      <c r="GL408">
        <v>0.16251640000000001</v>
      </c>
      <c r="GM408">
        <v>25.278490000000001</v>
      </c>
      <c r="GN408" s="1">
        <v>8.8732510000000001E-2</v>
      </c>
      <c r="GO408">
        <v>424.80779999999999</v>
      </c>
      <c r="GP408">
        <v>0.1621823</v>
      </c>
      <c r="GQ408">
        <v>25.092569999999998</v>
      </c>
      <c r="GR408" s="1">
        <v>5.8240809999999997E-2</v>
      </c>
      <c r="GS408">
        <v>279.3295</v>
      </c>
      <c r="GT408">
        <v>0.1618493</v>
      </c>
      <c r="GU408">
        <v>24.912489999999998</v>
      </c>
      <c r="GV408" s="1">
        <v>3.8362569999999999E-2</v>
      </c>
      <c r="GW408">
        <v>184.28469999999999</v>
      </c>
      <c r="GX408">
        <v>0.1615289</v>
      </c>
      <c r="GY408">
        <v>25.119769999999999</v>
      </c>
      <c r="GZ408">
        <v>2.5386499999999999E-2</v>
      </c>
      <c r="HA408">
        <v>122.1143</v>
      </c>
      <c r="HB408">
        <v>0.16120860000000001</v>
      </c>
      <c r="HC408">
        <v>25.699590000000001</v>
      </c>
      <c r="HD408" s="1">
        <v>1.6900410000000001E-2</v>
      </c>
      <c r="HE408">
        <v>81.372600000000006</v>
      </c>
      <c r="HF408">
        <v>0.16087489999999999</v>
      </c>
      <c r="HG408">
        <v>26.27871</v>
      </c>
      <c r="HH408" s="1">
        <v>1.1335939999999999E-2</v>
      </c>
      <c r="HI408">
        <v>54.61842</v>
      </c>
      <c r="HJ408">
        <v>0.16055800000000001</v>
      </c>
      <c r="HK408">
        <v>26.354669999999999</v>
      </c>
      <c r="HL408" s="1">
        <v>7.6799640000000001E-3</v>
      </c>
      <c r="HM408">
        <v>37.008150000000001</v>
      </c>
      <c r="HN408">
        <v>0.1602316</v>
      </c>
      <c r="HO408">
        <v>25.86279</v>
      </c>
      <c r="HP408" s="1">
        <v>5.2698090000000003E-3</v>
      </c>
      <c r="HQ408">
        <v>25.3827</v>
      </c>
      <c r="HR408">
        <v>0.1599119</v>
      </c>
      <c r="HS408">
        <v>25.374099999999999</v>
      </c>
      <c r="HT408" s="1">
        <v>3.6753290000000002E-3</v>
      </c>
      <c r="HU408">
        <v>17.68075</v>
      </c>
      <c r="HV408">
        <v>0.15958649999999999</v>
      </c>
      <c r="HW408">
        <v>24.958690000000001</v>
      </c>
      <c r="HX408" s="1">
        <v>2.615385E-3</v>
      </c>
      <c r="HY408">
        <v>12.55669</v>
      </c>
      <c r="HZ408">
        <v>0.15925529999999999</v>
      </c>
      <c r="IA408">
        <v>25.048310000000001</v>
      </c>
      <c r="IB408" s="1">
        <v>1.9071579999999999E-3</v>
      </c>
      <c r="IC408">
        <v>9.130592</v>
      </c>
      <c r="ID408">
        <v>0.15894230000000001</v>
      </c>
      <c r="IE408">
        <v>25.5076</v>
      </c>
      <c r="IF408" s="1">
        <v>1.430747E-3</v>
      </c>
      <c r="IG408">
        <v>6.8249269999999997</v>
      </c>
      <c r="IH408">
        <v>0.158614</v>
      </c>
      <c r="II408">
        <v>25.96923</v>
      </c>
      <c r="IJ408" s="1">
        <v>1.10731E-3</v>
      </c>
      <c r="IK408">
        <v>5.260891</v>
      </c>
      <c r="IL408">
        <v>0.1582992</v>
      </c>
      <c r="IM408">
        <v>26.278860000000002</v>
      </c>
      <c r="IN408" s="1">
        <v>8.8552780000000005E-4</v>
      </c>
      <c r="IO408">
        <v>4.1894910000000003</v>
      </c>
      <c r="IP408">
        <v>0.15799160000000001</v>
      </c>
      <c r="IQ408">
        <v>26.093610000000002</v>
      </c>
      <c r="IR408" s="1">
        <v>7.3151110000000004E-4</v>
      </c>
      <c r="IS408">
        <v>3.446707</v>
      </c>
      <c r="IT408">
        <v>0.1576758</v>
      </c>
      <c r="IU408">
        <v>25.644400000000001</v>
      </c>
      <c r="IV408" s="1">
        <v>6.2270870000000005E-4</v>
      </c>
      <c r="IW408">
        <v>2.9238719999999998</v>
      </c>
      <c r="IX408">
        <v>0.15735540000000001</v>
      </c>
      <c r="IY408">
        <v>25.253499999999999</v>
      </c>
      <c r="IZ408" s="1">
        <v>5.443313E-4</v>
      </c>
      <c r="JA408">
        <v>2.5490979999999999</v>
      </c>
      <c r="JB408">
        <v>0.15706339999999999</v>
      </c>
      <c r="JC408">
        <v>25.010269999999998</v>
      </c>
      <c r="JD408" s="1">
        <v>4.8662649999999999E-4</v>
      </c>
      <c r="JE408">
        <v>2.2743929999999999</v>
      </c>
      <c r="JF408">
        <v>0.1567684</v>
      </c>
      <c r="JG408">
        <v>25.471789999999999</v>
      </c>
      <c r="JH408" s="1">
        <v>4.4306E-4</v>
      </c>
      <c r="JI408">
        <v>2.0682320000000001</v>
      </c>
      <c r="JJ408">
        <v>0.1565059</v>
      </c>
      <c r="JK408">
        <v>26.15671</v>
      </c>
      <c r="JL408" s="1">
        <v>4.0940220000000002E-4</v>
      </c>
      <c r="JM408">
        <v>1.9097310000000001</v>
      </c>
      <c r="JN408">
        <v>0.15622900000000001</v>
      </c>
      <c r="JO408">
        <v>26.681480000000001</v>
      </c>
      <c r="JP408" s="1">
        <v>3.825899E-4</v>
      </c>
      <c r="JQ408">
        <v>1.78461</v>
      </c>
      <c r="JR408">
        <v>0.15596109999999999</v>
      </c>
      <c r="JS408">
        <v>26.905609999999999</v>
      </c>
      <c r="JT408" s="1">
        <v>3.6072589999999998E-4</v>
      </c>
      <c r="JU408">
        <v>1.6831419999999999</v>
      </c>
      <c r="JV408">
        <v>0.15570609999999999</v>
      </c>
      <c r="JW408">
        <v>26.75019</v>
      </c>
      <c r="JX408" s="1">
        <v>3.424155E-4</v>
      </c>
      <c r="JY408">
        <v>1.59874</v>
      </c>
      <c r="JZ408">
        <v>0.15547800000000001</v>
      </c>
      <c r="KA408">
        <v>26.26191</v>
      </c>
      <c r="KB408" s="1">
        <v>3.2676899999999997E-4</v>
      </c>
      <c r="KC408">
        <v>1.5267980000000001</v>
      </c>
      <c r="KD408">
        <v>0.1552405</v>
      </c>
      <c r="KE408">
        <v>25.810300000000002</v>
      </c>
      <c r="KF408" s="1">
        <v>3.130017E-4</v>
      </c>
      <c r="KG408">
        <v>1.463957</v>
      </c>
      <c r="KH408">
        <v>0.155</v>
      </c>
      <c r="KI408">
        <v>25.500170000000001</v>
      </c>
      <c r="KJ408" s="1">
        <v>3.0066020000000003E-4</v>
      </c>
      <c r="KK408">
        <v>1.407924</v>
      </c>
      <c r="KL408">
        <v>0.1547731</v>
      </c>
      <c r="KM408">
        <v>25.881830000000001</v>
      </c>
      <c r="KN408" s="1">
        <v>2.8947690000000003E-4</v>
      </c>
      <c r="KO408">
        <v>1.3572139999999999</v>
      </c>
      <c r="KP408">
        <v>0.15454780000000001</v>
      </c>
      <c r="KQ408">
        <v>26.57987</v>
      </c>
      <c r="KR408" s="1">
        <v>2.7919830000000003E-4</v>
      </c>
      <c r="KS408">
        <v>1.3106850000000001</v>
      </c>
      <c r="KT408">
        <v>0.15433569999999999</v>
      </c>
      <c r="KU408">
        <v>27.30941</v>
      </c>
      <c r="KV408" s="1">
        <v>2.6962159999999999E-4</v>
      </c>
      <c r="KW408">
        <v>1.2673760000000001</v>
      </c>
      <c r="KX408">
        <v>0.15410589999999999</v>
      </c>
      <c r="KY408">
        <v>27.851520000000001</v>
      </c>
      <c r="KZ408" s="1">
        <v>2.6057450000000002E-4</v>
      </c>
      <c r="LA408">
        <v>1.226604</v>
      </c>
      <c r="LB408">
        <v>0.15388450000000001</v>
      </c>
      <c r="LC408">
        <v>27.74324</v>
      </c>
      <c r="LD408" s="1">
        <v>2.520027E-4</v>
      </c>
      <c r="LE408">
        <v>1.187937</v>
      </c>
      <c r="LF408">
        <v>0.15364810000000001</v>
      </c>
      <c r="LG408">
        <v>27.193149999999999</v>
      </c>
      <c r="LH408" s="1">
        <v>2.438238E-4</v>
      </c>
      <c r="LI408">
        <v>1.151151</v>
      </c>
      <c r="LJ408">
        <v>0.15341080000000001</v>
      </c>
      <c r="LK408">
        <v>26.66001</v>
      </c>
      <c r="LL408" s="1">
        <v>2.3603879999999999E-4</v>
      </c>
      <c r="LM408">
        <v>1.116117</v>
      </c>
      <c r="LN408">
        <v>0.15317059999999999</v>
      </c>
      <c r="LO408">
        <v>26.32554</v>
      </c>
      <c r="LP408" s="1">
        <v>2.286109E-4</v>
      </c>
      <c r="LQ408">
        <v>1.082678</v>
      </c>
      <c r="LR408">
        <v>0.15293370000000001</v>
      </c>
      <c r="LS408">
        <v>26.87875</v>
      </c>
      <c r="LT408" s="1">
        <v>2.2149480000000001E-4</v>
      </c>
      <c r="LU408">
        <v>1.0506219999999999</v>
      </c>
      <c r="LV408">
        <v>0.15270139999999999</v>
      </c>
      <c r="LW408">
        <v>27.760960000000001</v>
      </c>
      <c r="LX408" s="1">
        <v>2.146669E-4</v>
      </c>
      <c r="LY408">
        <v>1.019817</v>
      </c>
      <c r="LZ408">
        <v>0.15245729999999999</v>
      </c>
      <c r="MA408">
        <v>28.601880000000001</v>
      </c>
      <c r="MB408" s="1">
        <v>2.0808090000000001E-4</v>
      </c>
      <c r="MC408">
        <v>0.99014820000000003</v>
      </c>
      <c r="MD408">
        <v>0.1522114</v>
      </c>
      <c r="ME408">
        <v>29.24146</v>
      </c>
      <c r="MF408" s="1">
        <v>2.0175449999999999E-4</v>
      </c>
      <c r="MG408">
        <v>0.96160749999999995</v>
      </c>
      <c r="MH408">
        <v>0.1519684</v>
      </c>
      <c r="MI408">
        <v>29.1935</v>
      </c>
      <c r="MJ408" s="1">
        <v>1.956696E-4</v>
      </c>
      <c r="MK408">
        <v>0.93414850000000005</v>
      </c>
      <c r="ML408">
        <v>0.15173049999999999</v>
      </c>
      <c r="MM408">
        <v>28.68261</v>
      </c>
      <c r="MN408" s="1">
        <v>1.8984070000000001E-4</v>
      </c>
      <c r="MO408">
        <v>0.90772470000000005</v>
      </c>
      <c r="MP408">
        <v>0.1514896</v>
      </c>
      <c r="MQ408">
        <v>28.099689999999999</v>
      </c>
      <c r="MR408" s="1">
        <v>1.8421609999999999E-4</v>
      </c>
      <c r="MS408">
        <v>0.88226720000000003</v>
      </c>
      <c r="MT408">
        <v>0.151253</v>
      </c>
      <c r="MU408">
        <v>27.569680000000002</v>
      </c>
      <c r="MV408" s="1">
        <v>1.788065E-4</v>
      </c>
      <c r="MW408">
        <v>0.85771730000000002</v>
      </c>
      <c r="MX408">
        <v>0.15102289999999999</v>
      </c>
      <c r="MY408">
        <v>27.302669999999999</v>
      </c>
      <c r="MZ408" s="1">
        <v>1.7358909999999999E-4</v>
      </c>
      <c r="NA408">
        <v>0.83399619999999997</v>
      </c>
      <c r="NB408">
        <v>0.15079590000000001</v>
      </c>
      <c r="NC408">
        <v>27.461410000000001</v>
      </c>
      <c r="ND408" s="1">
        <v>1.6856870000000001E-4</v>
      </c>
      <c r="NE408">
        <v>0.81110070000000001</v>
      </c>
      <c r="NF408">
        <v>0.15055930000000001</v>
      </c>
      <c r="NG408">
        <v>28.053719999999998</v>
      </c>
      <c r="NH408" s="1">
        <v>1.6370649999999999E-4</v>
      </c>
      <c r="NI408">
        <v>0.78898250000000003</v>
      </c>
      <c r="NJ408">
        <v>0.15034169999999999</v>
      </c>
      <c r="NK408">
        <v>28.260619999999999</v>
      </c>
      <c r="NL408" s="1">
        <v>1.5904720000000001E-4</v>
      </c>
      <c r="NM408">
        <v>0.76764670000000002</v>
      </c>
      <c r="NN408">
        <v>0.15010770000000001</v>
      </c>
      <c r="NO408">
        <v>27.94923</v>
      </c>
      <c r="NP408" s="1">
        <v>1.5454539999999999E-4</v>
      </c>
      <c r="NQ408">
        <v>0.74708839999999999</v>
      </c>
      <c r="NR408">
        <v>0.1498758</v>
      </c>
      <c r="NS408">
        <v>27.465990000000001</v>
      </c>
      <c r="NT408" s="1">
        <v>1.5021819999999999E-4</v>
      </c>
      <c r="NU408">
        <v>0.72730899999999998</v>
      </c>
      <c r="NV408">
        <v>0.14963850000000001</v>
      </c>
      <c r="NW408">
        <v>26.96725</v>
      </c>
      <c r="NX408" s="1">
        <v>1.4605879999999999E-4</v>
      </c>
      <c r="NY408">
        <v>0.70826169999999999</v>
      </c>
      <c r="NZ408">
        <v>0.14939930000000001</v>
      </c>
      <c r="OA408">
        <v>26.543489999999998</v>
      </c>
      <c r="OB408" s="1">
        <v>1.4204530000000001E-4</v>
      </c>
      <c r="OC408">
        <v>0.68990799999999997</v>
      </c>
      <c r="OD408">
        <v>0.14916189999999999</v>
      </c>
      <c r="OE408">
        <v>26.7666</v>
      </c>
      <c r="OF408" s="1">
        <v>1.3818439999999999E-4</v>
      </c>
      <c r="OG408">
        <v>0.67223370000000005</v>
      </c>
      <c r="OH408">
        <v>0.1489327</v>
      </c>
      <c r="OI408">
        <v>27.4466</v>
      </c>
      <c r="OJ408" s="1">
        <v>1.3447409999999999E-4</v>
      </c>
      <c r="OK408">
        <v>0.65518259999999995</v>
      </c>
    </row>
    <row r="409" spans="1:401" x14ac:dyDescent="0.35">
      <c r="A409">
        <v>418</v>
      </c>
      <c r="B409" t="s">
        <v>4</v>
      </c>
      <c r="C409" t="s">
        <v>364</v>
      </c>
      <c r="D409" t="s">
        <v>412</v>
      </c>
      <c r="E409">
        <v>915.81119999999999</v>
      </c>
      <c r="F409">
        <v>0.21424869999999999</v>
      </c>
      <c r="G409">
        <v>25.446619999999999</v>
      </c>
      <c r="H409">
        <v>0</v>
      </c>
      <c r="I409">
        <v>0</v>
      </c>
      <c r="J409">
        <v>0.21382760000000001</v>
      </c>
      <c r="K409">
        <v>25.26024</v>
      </c>
      <c r="L409">
        <v>0</v>
      </c>
      <c r="M409">
        <v>0</v>
      </c>
      <c r="N409">
        <v>0.21340519999999999</v>
      </c>
      <c r="O409">
        <v>25.048590000000001</v>
      </c>
      <c r="P409">
        <v>0</v>
      </c>
      <c r="Q409">
        <v>0</v>
      </c>
      <c r="R409">
        <v>0.2130087</v>
      </c>
      <c r="S409">
        <v>24.748460000000001</v>
      </c>
      <c r="T409">
        <v>0</v>
      </c>
      <c r="U409">
        <v>0</v>
      </c>
      <c r="V409">
        <v>0.21265419999999999</v>
      </c>
      <c r="W409">
        <v>24.583159999999999</v>
      </c>
      <c r="X409">
        <v>0</v>
      </c>
      <c r="Y409">
        <v>0</v>
      </c>
      <c r="Z409">
        <v>0.21235290000000001</v>
      </c>
      <c r="AA409">
        <v>24.311499999999999</v>
      </c>
      <c r="AB409">
        <v>0</v>
      </c>
      <c r="AC409">
        <v>0</v>
      </c>
      <c r="AD409">
        <v>0.2120581</v>
      </c>
      <c r="AE409">
        <v>23.994140000000002</v>
      </c>
      <c r="AF409">
        <v>0</v>
      </c>
      <c r="AG409">
        <v>0</v>
      </c>
      <c r="AH409">
        <v>0.2118129</v>
      </c>
      <c r="AI409">
        <v>23.748190000000001</v>
      </c>
      <c r="AJ409">
        <v>0</v>
      </c>
      <c r="AK409">
        <v>0</v>
      </c>
      <c r="AL409">
        <v>0.21156069999999999</v>
      </c>
      <c r="AM409">
        <v>23.61384</v>
      </c>
      <c r="AN409">
        <v>0</v>
      </c>
      <c r="AO409">
        <v>0</v>
      </c>
      <c r="AP409">
        <v>0.2113555</v>
      </c>
      <c r="AQ409">
        <v>23.985530000000001</v>
      </c>
      <c r="AR409">
        <v>0</v>
      </c>
      <c r="AS409">
        <v>0</v>
      </c>
      <c r="AT409">
        <v>0.21115529999999999</v>
      </c>
      <c r="AU409">
        <v>24.649920000000002</v>
      </c>
      <c r="AV409">
        <v>0</v>
      </c>
      <c r="AW409">
        <v>0</v>
      </c>
      <c r="AX409">
        <v>0.2109818</v>
      </c>
      <c r="AY409">
        <v>25.167909999999999</v>
      </c>
      <c r="AZ409">
        <v>0</v>
      </c>
      <c r="BA409">
        <v>0</v>
      </c>
      <c r="BB409">
        <v>0.2108391</v>
      </c>
      <c r="BC409">
        <v>25.5349</v>
      </c>
      <c r="BD409">
        <v>0</v>
      </c>
      <c r="BE409">
        <v>0</v>
      </c>
      <c r="BF409">
        <v>0.21069750000000001</v>
      </c>
      <c r="BG409">
        <v>25.52046</v>
      </c>
      <c r="BH409">
        <v>0</v>
      </c>
      <c r="BI409">
        <v>0</v>
      </c>
      <c r="BJ409">
        <v>0.2105697</v>
      </c>
      <c r="BK409">
        <v>25.19087</v>
      </c>
      <c r="BL409">
        <v>0</v>
      </c>
      <c r="BM409">
        <v>0</v>
      </c>
      <c r="BN409">
        <v>0.21046110000000001</v>
      </c>
      <c r="BO409">
        <v>24.865210000000001</v>
      </c>
      <c r="BP409">
        <v>0</v>
      </c>
      <c r="BQ409">
        <v>0</v>
      </c>
      <c r="BR409">
        <v>0.21035200000000001</v>
      </c>
      <c r="BS409">
        <v>24.595839999999999</v>
      </c>
      <c r="BT409">
        <v>0</v>
      </c>
      <c r="BU409">
        <v>0</v>
      </c>
      <c r="BV409">
        <v>0.21025240000000001</v>
      </c>
      <c r="BW409">
        <v>24.742930000000001</v>
      </c>
      <c r="BX409">
        <v>0</v>
      </c>
      <c r="BY409">
        <v>0</v>
      </c>
      <c r="BZ409">
        <v>0.2101645</v>
      </c>
      <c r="CA409">
        <v>25.134370000000001</v>
      </c>
      <c r="CB409" s="1">
        <v>1.0186609999999999E-32</v>
      </c>
      <c r="CC409" s="1">
        <v>2.3904240000000001E-29</v>
      </c>
      <c r="CD409">
        <v>0.21006349999999999</v>
      </c>
      <c r="CE409">
        <v>25.429179999999999</v>
      </c>
      <c r="CF409" s="1">
        <v>4.045439E-25</v>
      </c>
      <c r="CG409" s="1">
        <v>1.220876E-21</v>
      </c>
      <c r="CH409">
        <v>0.20995179999999999</v>
      </c>
      <c r="CI409">
        <v>25.666989999999998</v>
      </c>
      <c r="CJ409" s="1">
        <v>2.6468909999999999E-18</v>
      </c>
      <c r="CK409" s="1">
        <v>5.551638E-15</v>
      </c>
      <c r="CL409">
        <v>0.2098178</v>
      </c>
      <c r="CM409">
        <v>25.561389999999999</v>
      </c>
      <c r="CN409" s="1">
        <v>6.4347450000000003E-14</v>
      </c>
      <c r="CO409" s="1">
        <v>1.356429E-10</v>
      </c>
      <c r="CP409">
        <v>0.20964070000000001</v>
      </c>
      <c r="CQ409">
        <v>25.09496</v>
      </c>
      <c r="CR409" s="1">
        <v>1.4673320000000001E-10</v>
      </c>
      <c r="CS409" s="1">
        <v>3.1766520000000002E-7</v>
      </c>
      <c r="CT409">
        <v>0.2094645</v>
      </c>
      <c r="CU409">
        <v>24.633710000000001</v>
      </c>
      <c r="CV409" s="1">
        <v>6.4484980000000005E-8</v>
      </c>
      <c r="CW409" s="1">
        <v>1.4451040000000001E-4</v>
      </c>
      <c r="CX409">
        <v>0.20927090000000001</v>
      </c>
      <c r="CY409">
        <v>24.321339999999999</v>
      </c>
      <c r="CZ409" s="1">
        <v>8.2826529999999993E-6</v>
      </c>
      <c r="DA409" s="1">
        <v>1.9247810000000001E-2</v>
      </c>
      <c r="DB409">
        <v>0.20903659999999999</v>
      </c>
      <c r="DC409">
        <v>24.673870000000001</v>
      </c>
      <c r="DD409" s="1">
        <v>4.026748E-4</v>
      </c>
      <c r="DE409">
        <v>0.97077150000000001</v>
      </c>
      <c r="DF409">
        <v>0.2088074</v>
      </c>
      <c r="DG409">
        <v>25.320060000000002</v>
      </c>
      <c r="DH409" s="1">
        <v>8.7709120000000005E-3</v>
      </c>
      <c r="DI409">
        <v>21.945080000000001</v>
      </c>
      <c r="DJ409">
        <v>0.20856949999999999</v>
      </c>
      <c r="DK409">
        <v>25.952549999999999</v>
      </c>
      <c r="DL409" s="1">
        <v>9.7037529999999997E-2</v>
      </c>
      <c r="DM409">
        <v>251.9392</v>
      </c>
      <c r="DN409">
        <v>0.20830580000000001</v>
      </c>
      <c r="DO409">
        <v>26.420470000000002</v>
      </c>
      <c r="DP409">
        <v>0.60448550000000001</v>
      </c>
      <c r="DQ409">
        <v>1627.9749999999999</v>
      </c>
      <c r="DR409">
        <v>0.2080005</v>
      </c>
      <c r="DS409">
        <v>26.276399999999999</v>
      </c>
      <c r="DT409">
        <v>2.3135240000000001</v>
      </c>
      <c r="DU409">
        <v>6458.7120000000004</v>
      </c>
      <c r="DV409">
        <v>0.2076846</v>
      </c>
      <c r="DW409">
        <v>25.780999999999999</v>
      </c>
      <c r="DX409">
        <v>5.875159</v>
      </c>
      <c r="DY409">
        <v>16979.43</v>
      </c>
      <c r="DZ409">
        <v>0.2073284</v>
      </c>
      <c r="EA409">
        <v>25.27994</v>
      </c>
      <c r="EB409">
        <v>10.60554</v>
      </c>
      <c r="EC409">
        <v>31676.15</v>
      </c>
      <c r="ED409">
        <v>0.20695450000000001</v>
      </c>
      <c r="EE409">
        <v>24.89846</v>
      </c>
      <c r="EF409">
        <v>14.525169999999999</v>
      </c>
      <c r="EG409">
        <v>44707.09</v>
      </c>
      <c r="EH409">
        <v>0.2065575</v>
      </c>
      <c r="EI409">
        <v>25.039239999999999</v>
      </c>
      <c r="EJ409">
        <v>15.99014</v>
      </c>
      <c r="EK409">
        <v>50553.7</v>
      </c>
      <c r="EL409">
        <v>0.2061644</v>
      </c>
      <c r="EM409">
        <v>25.605450000000001</v>
      </c>
      <c r="EN409">
        <v>14.88899</v>
      </c>
      <c r="EO409">
        <v>48160.74</v>
      </c>
      <c r="EP409">
        <v>0.2057525</v>
      </c>
      <c r="EQ409">
        <v>26.26961</v>
      </c>
      <c r="ER409">
        <v>12.26867</v>
      </c>
      <c r="ES409">
        <v>40429.199999999997</v>
      </c>
      <c r="ET409">
        <v>0.20532900000000001</v>
      </c>
      <c r="EU409">
        <v>26.75177</v>
      </c>
      <c r="EV409">
        <v>9.2852969999999999</v>
      </c>
      <c r="EW409">
        <v>31043.439999999999</v>
      </c>
      <c r="EX409">
        <v>0.20490539999999999</v>
      </c>
      <c r="EY409">
        <v>26.630579999999998</v>
      </c>
      <c r="EZ409">
        <v>6.6399210000000002</v>
      </c>
      <c r="FA409">
        <v>22442.32</v>
      </c>
      <c r="FB409">
        <v>0.2044743</v>
      </c>
      <c r="FC409">
        <v>26.130040000000001</v>
      </c>
      <c r="FD409">
        <v>4.5771519999999999</v>
      </c>
      <c r="FE409">
        <v>15597.32</v>
      </c>
      <c r="FF409">
        <v>0.2040295</v>
      </c>
      <c r="FG409">
        <v>25.630289999999999</v>
      </c>
      <c r="FH409">
        <v>3.082595</v>
      </c>
      <c r="FI409">
        <v>10569.83</v>
      </c>
      <c r="FJ409">
        <v>0.2036007</v>
      </c>
      <c r="FK409">
        <v>25.2453</v>
      </c>
      <c r="FL409">
        <v>2.0462829999999999</v>
      </c>
      <c r="FM409">
        <v>7050.8670000000002</v>
      </c>
      <c r="FN409">
        <v>0.20316809999999999</v>
      </c>
      <c r="FO409">
        <v>25.483809999999998</v>
      </c>
      <c r="FP409">
        <v>1.3464469999999999</v>
      </c>
      <c r="FQ409">
        <v>4658.1099999999997</v>
      </c>
      <c r="FR409">
        <v>0.2027323</v>
      </c>
      <c r="FS409">
        <v>25.99746</v>
      </c>
      <c r="FT409">
        <v>0.88149549999999999</v>
      </c>
      <c r="FU409">
        <v>3059.9050000000002</v>
      </c>
      <c r="FV409">
        <v>0.20232330000000001</v>
      </c>
      <c r="FW409">
        <v>26.290900000000001</v>
      </c>
      <c r="FX409">
        <v>0.57559499999999997</v>
      </c>
      <c r="FY409">
        <v>2003.8320000000001</v>
      </c>
      <c r="FZ409">
        <v>0.20190669999999999</v>
      </c>
      <c r="GA409">
        <v>26.372119999999999</v>
      </c>
      <c r="GB409">
        <v>0.37543209999999999</v>
      </c>
      <c r="GC409">
        <v>1310.4690000000001</v>
      </c>
      <c r="GD409">
        <v>0.2014966</v>
      </c>
      <c r="GE409">
        <v>26.014019999999999</v>
      </c>
      <c r="GF409">
        <v>0.24491669999999999</v>
      </c>
      <c r="GG409">
        <v>856.97860000000003</v>
      </c>
      <c r="GH409">
        <v>0.20110249999999999</v>
      </c>
      <c r="GI409">
        <v>25.66478</v>
      </c>
      <c r="GJ409">
        <v>0.15993840000000001</v>
      </c>
      <c r="GK409">
        <v>560.89520000000005</v>
      </c>
      <c r="GL409">
        <v>0.2007332</v>
      </c>
      <c r="GM409">
        <v>25.384360000000001</v>
      </c>
      <c r="GN409">
        <v>0.10463989999999999</v>
      </c>
      <c r="GO409">
        <v>367.68970000000002</v>
      </c>
      <c r="GP409">
        <v>0.20035030000000001</v>
      </c>
      <c r="GQ409">
        <v>25.180219999999998</v>
      </c>
      <c r="GR409" s="1">
        <v>6.8622619999999995E-2</v>
      </c>
      <c r="GS409">
        <v>241.5872</v>
      </c>
      <c r="GT409">
        <v>0.19997880000000001</v>
      </c>
      <c r="GU409">
        <v>24.989889999999999</v>
      </c>
      <c r="GV409" s="1">
        <v>4.5145909999999997E-2</v>
      </c>
      <c r="GW409">
        <v>159.21209999999999</v>
      </c>
      <c r="GX409">
        <v>0.19960700000000001</v>
      </c>
      <c r="GY409">
        <v>25.18366</v>
      </c>
      <c r="GZ409" s="1">
        <v>2.9822979999999999E-2</v>
      </c>
      <c r="HA409">
        <v>105.34050000000001</v>
      </c>
      <c r="HB409">
        <v>0.19924149999999999</v>
      </c>
      <c r="HC409">
        <v>25.747769999999999</v>
      </c>
      <c r="HD409" s="1">
        <v>1.980846E-2</v>
      </c>
      <c r="HE409">
        <v>70.055530000000005</v>
      </c>
      <c r="HF409">
        <v>0.19887270000000001</v>
      </c>
      <c r="HG409">
        <v>26.325859999999999</v>
      </c>
      <c r="HH409" s="1">
        <v>1.3246310000000001E-2</v>
      </c>
      <c r="HI409">
        <v>46.895870000000002</v>
      </c>
      <c r="HJ409">
        <v>0.19851350000000001</v>
      </c>
      <c r="HK409">
        <v>26.423559999999998</v>
      </c>
      <c r="HL409" s="1">
        <v>8.9377740000000008E-3</v>
      </c>
      <c r="HM409">
        <v>31.66328</v>
      </c>
      <c r="HN409">
        <v>0.1981385</v>
      </c>
      <c r="HO409">
        <v>25.96593</v>
      </c>
      <c r="HP409" s="1">
        <v>6.1004479999999996E-3</v>
      </c>
      <c r="HQ409">
        <v>21.616499999999998</v>
      </c>
      <c r="HR409">
        <v>0.19776630000000001</v>
      </c>
      <c r="HS409">
        <v>25.48423</v>
      </c>
      <c r="HT409" s="1">
        <v>4.2255569999999996E-3</v>
      </c>
      <c r="HU409">
        <v>14.967969999999999</v>
      </c>
      <c r="HV409">
        <v>0.19739909999999999</v>
      </c>
      <c r="HW409">
        <v>25.058250000000001</v>
      </c>
      <c r="HX409" s="1">
        <v>2.981717E-3</v>
      </c>
      <c r="HY409">
        <v>10.5517</v>
      </c>
      <c r="HZ409">
        <v>0.19702529999999999</v>
      </c>
      <c r="IA409">
        <v>25.121200000000002</v>
      </c>
      <c r="IB409" s="1">
        <v>2.1522590000000001E-3</v>
      </c>
      <c r="IC409">
        <v>7.6036809999999999</v>
      </c>
      <c r="ID409">
        <v>0.19667080000000001</v>
      </c>
      <c r="IE409">
        <v>25.554469999999998</v>
      </c>
      <c r="IF409" s="1">
        <v>1.5958859999999999E-3</v>
      </c>
      <c r="IG409">
        <v>5.6245779999999996</v>
      </c>
      <c r="IH409">
        <v>0.1962932</v>
      </c>
      <c r="II409">
        <v>26.012460000000001</v>
      </c>
      <c r="IJ409" s="1">
        <v>1.219408E-3</v>
      </c>
      <c r="IK409">
        <v>4.2858869999999998</v>
      </c>
      <c r="IL409">
        <v>0.1959341</v>
      </c>
      <c r="IM409">
        <v>26.340879999999999</v>
      </c>
      <c r="IN409" s="1">
        <v>9.6243670000000002E-4</v>
      </c>
      <c r="IO409">
        <v>3.372236</v>
      </c>
      <c r="IP409">
        <v>0.1955788</v>
      </c>
      <c r="IQ409">
        <v>26.189029999999999</v>
      </c>
      <c r="IR409" s="1">
        <v>7.848938E-4</v>
      </c>
      <c r="IS409">
        <v>2.7417419999999999</v>
      </c>
      <c r="IT409">
        <v>0.19521849999999999</v>
      </c>
      <c r="IU409">
        <v>25.76689</v>
      </c>
      <c r="IV409" s="1">
        <v>6.6037539999999997E-4</v>
      </c>
      <c r="IW409">
        <v>2.3005870000000002</v>
      </c>
      <c r="IX409">
        <v>0.1948529</v>
      </c>
      <c r="IY409">
        <v>25.37443</v>
      </c>
      <c r="IZ409" s="1">
        <v>5.7140719999999997E-4</v>
      </c>
      <c r="JA409">
        <v>1.9865459999999999</v>
      </c>
      <c r="JB409">
        <v>0.19450899999999999</v>
      </c>
      <c r="JC409">
        <v>25.113009999999999</v>
      </c>
      <c r="JD409" s="1">
        <v>5.0651730000000005E-4</v>
      </c>
      <c r="JE409">
        <v>1.758311</v>
      </c>
      <c r="JF409">
        <v>0.19417290000000001</v>
      </c>
      <c r="JG409">
        <v>25.534199999999998</v>
      </c>
      <c r="JH409" s="1">
        <v>4.580335E-4</v>
      </c>
      <c r="JI409">
        <v>1.588573</v>
      </c>
      <c r="JJ409">
        <v>0.1938638</v>
      </c>
      <c r="JK409">
        <v>26.191690000000001</v>
      </c>
      <c r="JL409" s="1">
        <v>4.209487E-4</v>
      </c>
      <c r="JM409">
        <v>1.459301</v>
      </c>
      <c r="JN409">
        <v>0.1935451</v>
      </c>
      <c r="JO409">
        <v>26.72221</v>
      </c>
      <c r="JP409" s="1">
        <v>3.9174860000000002E-4</v>
      </c>
      <c r="JQ409">
        <v>1.3582350000000001</v>
      </c>
      <c r="JR409">
        <v>0.19323380000000001</v>
      </c>
      <c r="JS409">
        <v>26.973210000000002</v>
      </c>
      <c r="JT409" s="1">
        <v>3.6816689999999999E-4</v>
      </c>
      <c r="JU409">
        <v>1.2770840000000001</v>
      </c>
      <c r="JV409">
        <v>0.19294239999999999</v>
      </c>
      <c r="JW409">
        <v>26.850729999999999</v>
      </c>
      <c r="JX409" s="1">
        <v>3.4864089999999998E-4</v>
      </c>
      <c r="JY409">
        <v>1.210223</v>
      </c>
      <c r="JZ409">
        <v>0.19265360000000001</v>
      </c>
      <c r="KA409">
        <v>26.387180000000001</v>
      </c>
      <c r="KB409" s="1">
        <v>3.3206920000000001E-4</v>
      </c>
      <c r="KC409">
        <v>1.153751</v>
      </c>
      <c r="KD409">
        <v>0.1923704</v>
      </c>
      <c r="KE409">
        <v>25.934760000000001</v>
      </c>
      <c r="KF409" s="1">
        <v>3.1764050000000001E-4</v>
      </c>
      <c r="KG409">
        <v>1.1048530000000001</v>
      </c>
      <c r="KH409">
        <v>0.19209660000000001</v>
      </c>
      <c r="KI409">
        <v>25.60736</v>
      </c>
      <c r="KJ409" s="1">
        <v>3.0482099999999999E-4</v>
      </c>
      <c r="KK409">
        <v>1.061539</v>
      </c>
      <c r="KL409">
        <v>0.19181989999999999</v>
      </c>
      <c r="KM409">
        <v>25.95176</v>
      </c>
      <c r="KN409" s="1">
        <v>2.9323609999999998E-4</v>
      </c>
      <c r="KO409">
        <v>1.022567</v>
      </c>
      <c r="KP409">
        <v>0.19153719999999999</v>
      </c>
      <c r="KQ409">
        <v>26.62201</v>
      </c>
      <c r="KR409" s="1">
        <v>2.8264000000000002E-4</v>
      </c>
      <c r="KS409">
        <v>0.98697179999999995</v>
      </c>
      <c r="KT409">
        <v>0.19128339999999999</v>
      </c>
      <c r="KU409">
        <v>27.35106</v>
      </c>
      <c r="KV409" s="1">
        <v>2.7283299999999999E-4</v>
      </c>
      <c r="KW409">
        <v>0.95401190000000002</v>
      </c>
      <c r="KX409">
        <v>0.1910184</v>
      </c>
      <c r="KY409">
        <v>27.915410000000001</v>
      </c>
      <c r="KZ409" s="1">
        <v>2.6360860000000002E-4</v>
      </c>
      <c r="LA409">
        <v>0.92307669999999997</v>
      </c>
      <c r="LB409">
        <v>0.19074830000000001</v>
      </c>
      <c r="LC409">
        <v>27.84732</v>
      </c>
      <c r="LD409" s="1">
        <v>2.548699E-4</v>
      </c>
      <c r="LE409">
        <v>0.89381080000000002</v>
      </c>
      <c r="LF409">
        <v>0.1904583</v>
      </c>
      <c r="LG409">
        <v>27.334420000000001</v>
      </c>
      <c r="LH409" s="1">
        <v>2.4654689999999998E-4</v>
      </c>
      <c r="LI409">
        <v>0.86600569999999999</v>
      </c>
      <c r="LJ409">
        <v>0.19018009999999999</v>
      </c>
      <c r="LK409">
        <v>26.80687</v>
      </c>
      <c r="LL409" s="1">
        <v>2.3864289999999999E-4</v>
      </c>
      <c r="LM409">
        <v>0.83953109999999997</v>
      </c>
      <c r="LN409">
        <v>0.1898967</v>
      </c>
      <c r="LO409">
        <v>26.454029999999999</v>
      </c>
      <c r="LP409" s="1">
        <v>2.3110310000000001E-4</v>
      </c>
      <c r="LQ409">
        <v>0.81428219999999996</v>
      </c>
      <c r="LR409">
        <v>0.18961739999999999</v>
      </c>
      <c r="LS409">
        <v>26.957329999999999</v>
      </c>
      <c r="LT409" s="1">
        <v>2.238854E-4</v>
      </c>
      <c r="LU409">
        <v>0.79009819999999997</v>
      </c>
      <c r="LV409">
        <v>0.1893195</v>
      </c>
      <c r="LW409">
        <v>27.803339999999999</v>
      </c>
      <c r="LX409" s="1">
        <v>2.1695030000000001E-4</v>
      </c>
      <c r="LY409">
        <v>0.76689300000000005</v>
      </c>
      <c r="LZ409">
        <v>0.18902540000000001</v>
      </c>
      <c r="MA409">
        <v>28.643160000000002</v>
      </c>
      <c r="MB409" s="1">
        <v>2.102796E-4</v>
      </c>
      <c r="MC409">
        <v>0.74453460000000005</v>
      </c>
      <c r="MD409">
        <v>0.18872710000000001</v>
      </c>
      <c r="ME409">
        <v>29.308610000000002</v>
      </c>
      <c r="MF409" s="1">
        <v>2.0386220000000001E-4</v>
      </c>
      <c r="MG409">
        <v>0.72303130000000004</v>
      </c>
      <c r="MH409">
        <v>0.18844340000000001</v>
      </c>
      <c r="MI409">
        <v>29.30658</v>
      </c>
      <c r="MJ409" s="1">
        <v>1.9771099999999999E-4</v>
      </c>
      <c r="MK409">
        <v>0.70234390000000002</v>
      </c>
      <c r="ML409">
        <v>0.1881545</v>
      </c>
      <c r="MM409">
        <v>28.839110000000002</v>
      </c>
      <c r="MN409" s="1">
        <v>1.9179940000000001E-4</v>
      </c>
      <c r="MO409">
        <v>0.68243739999999997</v>
      </c>
      <c r="MP409">
        <v>0.18785579999999999</v>
      </c>
      <c r="MQ409">
        <v>28.265899999999998</v>
      </c>
      <c r="MR409" s="1">
        <v>1.861059E-4</v>
      </c>
      <c r="MS409">
        <v>0.66326989999999997</v>
      </c>
      <c r="MT409">
        <v>0.18756680000000001</v>
      </c>
      <c r="MU409">
        <v>27.722020000000001</v>
      </c>
      <c r="MV409" s="1">
        <v>1.8062650000000001E-4</v>
      </c>
      <c r="MW409">
        <v>0.64479010000000003</v>
      </c>
      <c r="MX409">
        <v>0.18728110000000001</v>
      </c>
      <c r="MY409">
        <v>27.42848</v>
      </c>
      <c r="MZ409" s="1">
        <v>1.7534239999999999E-4</v>
      </c>
      <c r="NA409">
        <v>0.6269439</v>
      </c>
      <c r="NB409">
        <v>0.18700620000000001</v>
      </c>
      <c r="NC409">
        <v>27.558150000000001</v>
      </c>
      <c r="ND409" s="1">
        <v>1.702629E-4</v>
      </c>
      <c r="NE409">
        <v>0.60970530000000001</v>
      </c>
      <c r="NF409">
        <v>0.18671650000000001</v>
      </c>
      <c r="NG409">
        <v>28.125070000000001</v>
      </c>
      <c r="NH409" s="1">
        <v>1.653433E-4</v>
      </c>
      <c r="NI409">
        <v>0.59306009999999998</v>
      </c>
      <c r="NJ409">
        <v>0.18644140000000001</v>
      </c>
      <c r="NK409">
        <v>28.346060000000001</v>
      </c>
      <c r="NL409" s="1">
        <v>1.6061579999999999E-4</v>
      </c>
      <c r="NM409">
        <v>0.5769938</v>
      </c>
      <c r="NN409">
        <v>0.18615889999999999</v>
      </c>
      <c r="NO409">
        <v>28.075610000000001</v>
      </c>
      <c r="NP409" s="1">
        <v>1.560609E-4</v>
      </c>
      <c r="NQ409">
        <v>0.56151649999999997</v>
      </c>
      <c r="NR409">
        <v>0.18587000000000001</v>
      </c>
      <c r="NS409">
        <v>27.61966</v>
      </c>
      <c r="NT409" s="1">
        <v>1.516736E-4</v>
      </c>
      <c r="NU409">
        <v>0.54660370000000003</v>
      </c>
      <c r="NV409">
        <v>0.1855918</v>
      </c>
      <c r="NW409">
        <v>27.122050000000002</v>
      </c>
      <c r="NX409" s="1">
        <v>1.474666E-4</v>
      </c>
      <c r="NY409">
        <v>0.53225149999999999</v>
      </c>
      <c r="NZ409">
        <v>0.18529209999999999</v>
      </c>
      <c r="OA409">
        <v>26.684670000000001</v>
      </c>
      <c r="OB409" s="1">
        <v>1.4339809999999999E-4</v>
      </c>
      <c r="OC409">
        <v>0.518428</v>
      </c>
      <c r="OD409">
        <v>0.185002</v>
      </c>
      <c r="OE409">
        <v>26.870249999999999</v>
      </c>
      <c r="OF409" s="1">
        <v>1.39488E-4</v>
      </c>
      <c r="OG409">
        <v>0.50510889999999997</v>
      </c>
      <c r="OH409">
        <v>0.18472569999999999</v>
      </c>
      <c r="OI409">
        <v>27.508520000000001</v>
      </c>
      <c r="OJ409" s="1">
        <v>1.35733E-4</v>
      </c>
      <c r="OK409">
        <v>0.4922646</v>
      </c>
    </row>
    <row r="410" spans="1:401" x14ac:dyDescent="0.35">
      <c r="A410">
        <v>419</v>
      </c>
      <c r="B410" t="s">
        <v>4</v>
      </c>
      <c r="C410" t="s">
        <v>364</v>
      </c>
      <c r="D410" t="s">
        <v>413</v>
      </c>
      <c r="E410">
        <v>1253.6300000000001</v>
      </c>
      <c r="F410">
        <v>0.20110980000000001</v>
      </c>
      <c r="G410">
        <v>25.514030000000002</v>
      </c>
      <c r="H410">
        <v>0</v>
      </c>
      <c r="I410">
        <v>0</v>
      </c>
      <c r="J410">
        <v>0.2006483</v>
      </c>
      <c r="K410">
        <v>25.31964</v>
      </c>
      <c r="L410">
        <v>0</v>
      </c>
      <c r="M410">
        <v>0</v>
      </c>
      <c r="N410">
        <v>0.20019719999999999</v>
      </c>
      <c r="O410">
        <v>25.108170000000001</v>
      </c>
      <c r="P410">
        <v>0</v>
      </c>
      <c r="Q410">
        <v>0</v>
      </c>
      <c r="R410">
        <v>0.19976179999999999</v>
      </c>
      <c r="S410">
        <v>24.81617</v>
      </c>
      <c r="T410">
        <v>0</v>
      </c>
      <c r="U410">
        <v>0</v>
      </c>
      <c r="V410">
        <v>0.19937199999999999</v>
      </c>
      <c r="W410">
        <v>24.652709999999999</v>
      </c>
      <c r="X410">
        <v>0</v>
      </c>
      <c r="Y410">
        <v>0</v>
      </c>
      <c r="Z410">
        <v>0.1990191</v>
      </c>
      <c r="AA410">
        <v>24.383430000000001</v>
      </c>
      <c r="AB410">
        <v>0</v>
      </c>
      <c r="AC410">
        <v>0</v>
      </c>
      <c r="AD410">
        <v>0.19869110000000001</v>
      </c>
      <c r="AE410">
        <v>24.065300000000001</v>
      </c>
      <c r="AF410">
        <v>0</v>
      </c>
      <c r="AG410">
        <v>0</v>
      </c>
      <c r="AH410">
        <v>0.19839080000000001</v>
      </c>
      <c r="AI410">
        <v>23.81184</v>
      </c>
      <c r="AJ410">
        <v>0</v>
      </c>
      <c r="AK410">
        <v>0</v>
      </c>
      <c r="AL410">
        <v>0.19810169999999999</v>
      </c>
      <c r="AM410">
        <v>23.662960000000002</v>
      </c>
      <c r="AN410">
        <v>0</v>
      </c>
      <c r="AO410">
        <v>0</v>
      </c>
      <c r="AP410">
        <v>0.1978502</v>
      </c>
      <c r="AQ410">
        <v>24.007359999999998</v>
      </c>
      <c r="AR410">
        <v>0</v>
      </c>
      <c r="AS410">
        <v>0</v>
      </c>
      <c r="AT410">
        <v>0.19760440000000001</v>
      </c>
      <c r="AU410">
        <v>24.648689999999998</v>
      </c>
      <c r="AV410">
        <v>0</v>
      </c>
      <c r="AW410">
        <v>0</v>
      </c>
      <c r="AX410">
        <v>0.19738820000000001</v>
      </c>
      <c r="AY410">
        <v>25.167090000000002</v>
      </c>
      <c r="AZ410">
        <v>0</v>
      </c>
      <c r="BA410">
        <v>0</v>
      </c>
      <c r="BB410">
        <v>0.19720399999999999</v>
      </c>
      <c r="BC410">
        <v>25.549019999999999</v>
      </c>
      <c r="BD410">
        <v>0</v>
      </c>
      <c r="BE410">
        <v>0</v>
      </c>
      <c r="BF410">
        <v>0.1970143</v>
      </c>
      <c r="BG410">
        <v>25.555689999999998</v>
      </c>
      <c r="BH410">
        <v>0</v>
      </c>
      <c r="BI410">
        <v>0</v>
      </c>
      <c r="BJ410">
        <v>0.1968493</v>
      </c>
      <c r="BK410">
        <v>25.244959999999999</v>
      </c>
      <c r="BL410">
        <v>0</v>
      </c>
      <c r="BM410">
        <v>0</v>
      </c>
      <c r="BN410">
        <v>0.19670219999999999</v>
      </c>
      <c r="BO410">
        <v>24.924240000000001</v>
      </c>
      <c r="BP410">
        <v>0</v>
      </c>
      <c r="BQ410">
        <v>0</v>
      </c>
      <c r="BR410">
        <v>0.19656019999999999</v>
      </c>
      <c r="BS410">
        <v>24.650960000000001</v>
      </c>
      <c r="BT410">
        <v>0</v>
      </c>
      <c r="BU410">
        <v>0</v>
      </c>
      <c r="BV410">
        <v>0.1964262</v>
      </c>
      <c r="BW410">
        <v>24.782969999999999</v>
      </c>
      <c r="BX410">
        <v>0</v>
      </c>
      <c r="BY410">
        <v>0</v>
      </c>
      <c r="BZ410">
        <v>0.1963115</v>
      </c>
      <c r="CA410">
        <v>25.16527</v>
      </c>
      <c r="CB410" s="1">
        <v>1.7314120000000001E-33</v>
      </c>
      <c r="CC410" s="1">
        <v>7.812631E-30</v>
      </c>
      <c r="CD410">
        <v>0.19618140000000001</v>
      </c>
      <c r="CE410">
        <v>25.469940000000001</v>
      </c>
      <c r="CF410" s="1">
        <v>8.4971709999999995E-26</v>
      </c>
      <c r="CG410" s="1">
        <v>3.8407960000000001E-22</v>
      </c>
      <c r="CH410">
        <v>0.19604820000000001</v>
      </c>
      <c r="CI410">
        <v>25.72381</v>
      </c>
      <c r="CJ410" s="1">
        <v>4.682862E-19</v>
      </c>
      <c r="CK410" s="1">
        <v>2.1160300000000002E-15</v>
      </c>
      <c r="CL410">
        <v>0.19590360000000001</v>
      </c>
      <c r="CM410">
        <v>25.642610000000001</v>
      </c>
      <c r="CN410" s="1">
        <v>1.8576439999999999E-14</v>
      </c>
      <c r="CO410" s="1">
        <v>6.3861849999999995E-11</v>
      </c>
      <c r="CP410">
        <v>0.19573070000000001</v>
      </c>
      <c r="CQ410">
        <v>25.19464</v>
      </c>
      <c r="CR410" s="1">
        <v>5.4100659999999999E-11</v>
      </c>
      <c r="CS410" s="1">
        <v>1.7415130000000001E-7</v>
      </c>
      <c r="CT410">
        <v>0.19555149999999999</v>
      </c>
      <c r="CU410">
        <v>24.73451</v>
      </c>
      <c r="CV410" s="1">
        <v>2.8152299999999999E-8</v>
      </c>
      <c r="CW410" s="1">
        <v>9.0214800000000002E-5</v>
      </c>
      <c r="CX410">
        <v>0.19535169999999999</v>
      </c>
      <c r="CY410">
        <v>24.40727</v>
      </c>
      <c r="CZ410" s="1">
        <v>4.1204749999999997E-6</v>
      </c>
      <c r="DA410" s="1">
        <v>1.3457739999999999E-2</v>
      </c>
      <c r="DB410">
        <v>0.195129</v>
      </c>
      <c r="DC410">
        <v>24.724879999999999</v>
      </c>
      <c r="DD410" s="1">
        <v>2.234312E-4</v>
      </c>
      <c r="DE410">
        <v>0.75191209999999997</v>
      </c>
      <c r="DF410">
        <v>0.19490779999999999</v>
      </c>
      <c r="DG410">
        <v>25.348859999999998</v>
      </c>
      <c r="DH410" s="1">
        <v>5.3621470000000003E-3</v>
      </c>
      <c r="DI410">
        <v>18.70851</v>
      </c>
      <c r="DJ410">
        <v>0.1946792</v>
      </c>
      <c r="DK410">
        <v>25.981100000000001</v>
      </c>
      <c r="DL410" s="1">
        <v>6.4771190000000006E-2</v>
      </c>
      <c r="DM410">
        <v>235.06299999999999</v>
      </c>
      <c r="DN410">
        <v>0.19441729999999999</v>
      </c>
      <c r="DO410">
        <v>26.463760000000001</v>
      </c>
      <c r="DP410">
        <v>0.437384</v>
      </c>
      <c r="DQ410">
        <v>1653.634</v>
      </c>
      <c r="DR410">
        <v>0.1941379</v>
      </c>
      <c r="DS410">
        <v>26.35258</v>
      </c>
      <c r="DT410">
        <v>1.803644</v>
      </c>
      <c r="DU410">
        <v>7104.4549999999999</v>
      </c>
      <c r="DV410">
        <v>0.19382930000000001</v>
      </c>
      <c r="DW410">
        <v>25.881640000000001</v>
      </c>
      <c r="DX410">
        <v>4.9056119999999996</v>
      </c>
      <c r="DY410">
        <v>20107.849999999999</v>
      </c>
      <c r="DZ410">
        <v>0.19350110000000001</v>
      </c>
      <c r="EA410">
        <v>25.383610000000001</v>
      </c>
      <c r="EB410">
        <v>9.4249519999999993</v>
      </c>
      <c r="EC410">
        <v>40115.07</v>
      </c>
      <c r="ED410">
        <v>0.19314870000000001</v>
      </c>
      <c r="EE410">
        <v>24.98995</v>
      </c>
      <c r="EF410">
        <v>13.63841</v>
      </c>
      <c r="EG410">
        <v>60061.01</v>
      </c>
      <c r="EH410">
        <v>0.192777</v>
      </c>
      <c r="EI410">
        <v>25.102499999999999</v>
      </c>
      <c r="EJ410">
        <v>15.74197</v>
      </c>
      <c r="EK410">
        <v>71430.75</v>
      </c>
      <c r="EL410">
        <v>0.19239029999999999</v>
      </c>
      <c r="EM410">
        <v>25.644819999999999</v>
      </c>
      <c r="EN410">
        <v>15.2409</v>
      </c>
      <c r="EO410">
        <v>70928.41</v>
      </c>
      <c r="EP410">
        <v>0.19199949999999999</v>
      </c>
      <c r="EQ410">
        <v>26.302800000000001</v>
      </c>
      <c r="ER410">
        <v>12.947760000000001</v>
      </c>
      <c r="ES410">
        <v>61492.36</v>
      </c>
      <c r="ET410">
        <v>0.19159119999999999</v>
      </c>
      <c r="EU410">
        <v>26.79824</v>
      </c>
      <c r="EV410">
        <v>10.021800000000001</v>
      </c>
      <c r="EW410">
        <v>48348.78</v>
      </c>
      <c r="EX410">
        <v>0.1911843</v>
      </c>
      <c r="EY410">
        <v>26.709050000000001</v>
      </c>
      <c r="EZ410">
        <v>7.2805809999999997</v>
      </c>
      <c r="FA410">
        <v>35539</v>
      </c>
      <c r="FB410">
        <v>0.1907626</v>
      </c>
      <c r="FC410">
        <v>26.230869999999999</v>
      </c>
      <c r="FD410">
        <v>5.0727000000000002</v>
      </c>
      <c r="FE410">
        <v>24979.19</v>
      </c>
      <c r="FF410">
        <v>0.19033649999999999</v>
      </c>
      <c r="FG410">
        <v>25.730409999999999</v>
      </c>
      <c r="FH410">
        <v>3.440426</v>
      </c>
      <c r="FI410">
        <v>17054.13</v>
      </c>
      <c r="FJ410">
        <v>0.18991430000000001</v>
      </c>
      <c r="FK410">
        <v>25.32883</v>
      </c>
      <c r="FL410">
        <v>2.2941980000000002</v>
      </c>
      <c r="FM410">
        <v>11431.89</v>
      </c>
      <c r="FN410">
        <v>0.1894874</v>
      </c>
      <c r="FO410">
        <v>25.531569999999999</v>
      </c>
      <c r="FP410">
        <v>1.514033</v>
      </c>
      <c r="FQ410">
        <v>7576.4059999999999</v>
      </c>
      <c r="FR410">
        <v>0.1890511</v>
      </c>
      <c r="FS410">
        <v>26.024539999999998</v>
      </c>
      <c r="FT410">
        <v>0.99296209999999996</v>
      </c>
      <c r="FU410">
        <v>4986.9139999999998</v>
      </c>
      <c r="FV410">
        <v>0.18864110000000001</v>
      </c>
      <c r="FW410">
        <v>26.327259999999999</v>
      </c>
      <c r="FX410">
        <v>0.64907749999999997</v>
      </c>
      <c r="FY410">
        <v>3269.9270000000001</v>
      </c>
      <c r="FZ410">
        <v>0.1882354</v>
      </c>
      <c r="GA410">
        <v>26.434899999999999</v>
      </c>
      <c r="GB410">
        <v>0.42362280000000002</v>
      </c>
      <c r="GC410">
        <v>2140.1410000000001</v>
      </c>
      <c r="GD410">
        <v>0.18781970000000001</v>
      </c>
      <c r="GE410">
        <v>26.10474</v>
      </c>
      <c r="GF410">
        <v>0.27640409999999999</v>
      </c>
      <c r="GG410">
        <v>1400.0909999999999</v>
      </c>
      <c r="GH410">
        <v>0.18741849999999999</v>
      </c>
      <c r="GI410">
        <v>25.762070000000001</v>
      </c>
      <c r="GJ410">
        <v>0.18048900000000001</v>
      </c>
      <c r="GK410">
        <v>916.50360000000001</v>
      </c>
      <c r="GL410">
        <v>0.1870308</v>
      </c>
      <c r="GM410">
        <v>25.471689999999999</v>
      </c>
      <c r="GN410">
        <v>0.1180491</v>
      </c>
      <c r="GO410">
        <v>600.77890000000002</v>
      </c>
      <c r="GP410">
        <v>0.18665129999999999</v>
      </c>
      <c r="GQ410">
        <v>25.252289999999999</v>
      </c>
      <c r="GR410" s="1">
        <v>7.7379370000000003E-2</v>
      </c>
      <c r="GS410">
        <v>394.62520000000001</v>
      </c>
      <c r="GT410">
        <v>0.18626599999999999</v>
      </c>
      <c r="GU410">
        <v>25.052129999999998</v>
      </c>
      <c r="GV410" s="1">
        <v>5.086719E-2</v>
      </c>
      <c r="GW410">
        <v>259.93360000000001</v>
      </c>
      <c r="GX410">
        <v>0.1858802</v>
      </c>
      <c r="GY410">
        <v>25.226780000000002</v>
      </c>
      <c r="GZ410" s="1">
        <v>3.3564379999999998E-2</v>
      </c>
      <c r="HA410">
        <v>171.8389</v>
      </c>
      <c r="HB410">
        <v>0.18549850000000001</v>
      </c>
      <c r="HC410">
        <v>25.77252</v>
      </c>
      <c r="HD410" s="1">
        <v>2.2260249999999999E-2</v>
      </c>
      <c r="HE410">
        <v>114.1414</v>
      </c>
      <c r="HF410">
        <v>0.18513170000000001</v>
      </c>
      <c r="HG410">
        <v>26.34862</v>
      </c>
      <c r="HH410" s="1">
        <v>1.4857220000000001E-2</v>
      </c>
      <c r="HI410">
        <v>76.281049999999993</v>
      </c>
      <c r="HJ410">
        <v>0.18475269999999999</v>
      </c>
      <c r="HK410">
        <v>26.47317</v>
      </c>
      <c r="HL410" s="1">
        <v>9.9978910000000001E-3</v>
      </c>
      <c r="HM410">
        <v>51.384010000000004</v>
      </c>
      <c r="HN410">
        <v>0.18436859999999999</v>
      </c>
      <c r="HO410">
        <v>26.048940000000002</v>
      </c>
      <c r="HP410" s="1">
        <v>6.8001149999999998E-3</v>
      </c>
      <c r="HQ410">
        <v>34.96902</v>
      </c>
      <c r="HR410">
        <v>0.18398929999999999</v>
      </c>
      <c r="HS410">
        <v>25.577089999999998</v>
      </c>
      <c r="HT410" s="1">
        <v>4.6890090000000001E-3</v>
      </c>
      <c r="HU410">
        <v>24.11336</v>
      </c>
      <c r="HV410">
        <v>0.18360589999999999</v>
      </c>
      <c r="HW410">
        <v>25.14302</v>
      </c>
      <c r="HX410" s="1">
        <v>3.2899840000000001E-3</v>
      </c>
      <c r="HY410">
        <v>16.90851</v>
      </c>
      <c r="HZ410">
        <v>0.18323310000000001</v>
      </c>
      <c r="IA410">
        <v>25.175380000000001</v>
      </c>
      <c r="IB410" s="1">
        <v>2.358485E-3</v>
      </c>
      <c r="IC410">
        <v>12.10441</v>
      </c>
      <c r="ID410">
        <v>0.1828592</v>
      </c>
      <c r="IE410">
        <v>25.581489999999999</v>
      </c>
      <c r="IF410" s="1">
        <v>1.734577E-3</v>
      </c>
      <c r="IG410">
        <v>8.8839780000000008</v>
      </c>
      <c r="IH410">
        <v>0.18247579999999999</v>
      </c>
      <c r="II410">
        <v>26.03368</v>
      </c>
      <c r="IJ410" s="1">
        <v>1.313477E-3</v>
      </c>
      <c r="IK410">
        <v>6.7100860000000004</v>
      </c>
      <c r="IL410">
        <v>0.182114</v>
      </c>
      <c r="IM410">
        <v>26.376819999999999</v>
      </c>
      <c r="IN410" s="1">
        <v>1.026849E-3</v>
      </c>
      <c r="IO410">
        <v>5.2301960000000003</v>
      </c>
      <c r="IP410">
        <v>0.18174290000000001</v>
      </c>
      <c r="IQ410">
        <v>26.261900000000001</v>
      </c>
      <c r="IR410" s="1">
        <v>8.2951450000000001E-4</v>
      </c>
      <c r="IS410">
        <v>4.2124470000000001</v>
      </c>
      <c r="IT410">
        <v>0.1813747</v>
      </c>
      <c r="IU410">
        <v>25.866160000000001</v>
      </c>
      <c r="IV410" s="1">
        <v>6.9178709999999995E-4</v>
      </c>
      <c r="IW410">
        <v>3.5034139999999998</v>
      </c>
      <c r="IX410">
        <v>0.18100350000000001</v>
      </c>
      <c r="IY410">
        <v>25.475660000000001</v>
      </c>
      <c r="IZ410" s="1">
        <v>5.9391969999999996E-4</v>
      </c>
      <c r="JA410">
        <v>3.001287</v>
      </c>
      <c r="JB410">
        <v>0.180642</v>
      </c>
      <c r="JC410">
        <v>25.196020000000001</v>
      </c>
      <c r="JD410" s="1">
        <v>5.2297879999999995E-4</v>
      </c>
      <c r="JE410">
        <v>2.6387040000000002</v>
      </c>
      <c r="JF410">
        <v>0.1802947</v>
      </c>
      <c r="JG410">
        <v>25.57619</v>
      </c>
      <c r="JH410" s="1">
        <v>4.7038599999999999E-4</v>
      </c>
      <c r="JI410">
        <v>2.3710629999999999</v>
      </c>
      <c r="JJ410">
        <v>0.17996210000000001</v>
      </c>
      <c r="JK410">
        <v>26.205380000000002</v>
      </c>
      <c r="JL410" s="1">
        <v>4.304248E-4</v>
      </c>
      <c r="JM410">
        <v>2.1687069999999999</v>
      </c>
      <c r="JN410">
        <v>0.17963760000000001</v>
      </c>
      <c r="JO410">
        <v>26.738060000000001</v>
      </c>
      <c r="JP410" s="1">
        <v>3.992264E-4</v>
      </c>
      <c r="JQ410">
        <v>2.01179</v>
      </c>
      <c r="JR410">
        <v>0.17931340000000001</v>
      </c>
      <c r="JS410">
        <v>27.01557</v>
      </c>
      <c r="JT410" s="1">
        <v>3.7423790000000001E-4</v>
      </c>
      <c r="JU410">
        <v>1.8868339999999999</v>
      </c>
      <c r="JV410">
        <v>0.1790062</v>
      </c>
      <c r="JW410">
        <v>26.92848</v>
      </c>
      <c r="JX410" s="1">
        <v>3.5368120000000002E-4</v>
      </c>
      <c r="JY410">
        <v>1.78468</v>
      </c>
      <c r="JZ410">
        <v>0.17869550000000001</v>
      </c>
      <c r="KA410">
        <v>26.490390000000001</v>
      </c>
      <c r="KB410" s="1">
        <v>3.3634529999999999E-4</v>
      </c>
      <c r="KC410">
        <v>1.6990149999999999</v>
      </c>
      <c r="KD410">
        <v>0.17839430000000001</v>
      </c>
      <c r="KE410">
        <v>26.040120000000002</v>
      </c>
      <c r="KF410" s="1">
        <v>3.2136399999999998E-4</v>
      </c>
      <c r="KG410">
        <v>1.6254219999999999</v>
      </c>
      <c r="KH410">
        <v>0.17811869999999999</v>
      </c>
      <c r="KI410">
        <v>25.696860000000001</v>
      </c>
      <c r="KJ410" s="1">
        <v>3.0814889999999999E-4</v>
      </c>
      <c r="KK410">
        <v>1.560624</v>
      </c>
      <c r="KL410">
        <v>0.17781959999999999</v>
      </c>
      <c r="KM410">
        <v>25.999829999999999</v>
      </c>
      <c r="KN410" s="1">
        <v>2.9623609999999999E-4</v>
      </c>
      <c r="KO410">
        <v>1.5025809999999999</v>
      </c>
      <c r="KP410">
        <v>0.17753140000000001</v>
      </c>
      <c r="KQ410">
        <v>26.640720000000002</v>
      </c>
      <c r="KR410" s="1">
        <v>2.8538769999999998E-4</v>
      </c>
      <c r="KS410">
        <v>1.4497770000000001</v>
      </c>
      <c r="KT410">
        <v>0.17726410000000001</v>
      </c>
      <c r="KU410">
        <v>27.364820000000002</v>
      </c>
      <c r="KV410" s="1">
        <v>2.7538589999999999E-4</v>
      </c>
      <c r="KW410">
        <v>1.401076</v>
      </c>
      <c r="KX410">
        <v>0.1769956</v>
      </c>
      <c r="KY410">
        <v>27.949359999999999</v>
      </c>
      <c r="KZ410" s="1">
        <v>2.660138E-4</v>
      </c>
      <c r="LA410">
        <v>1.355529</v>
      </c>
      <c r="LB410">
        <v>0.1767147</v>
      </c>
      <c r="LC410">
        <v>27.926780000000001</v>
      </c>
      <c r="LD410" s="1">
        <v>2.5714310000000002E-4</v>
      </c>
      <c r="LE410">
        <v>1.3125089999999999</v>
      </c>
      <c r="LF410">
        <v>0.1764242</v>
      </c>
      <c r="LG410">
        <v>27.451319999999999</v>
      </c>
      <c r="LH410" s="1">
        <v>2.4870959999999999E-4</v>
      </c>
      <c r="LI410">
        <v>1.2716670000000001</v>
      </c>
      <c r="LJ410">
        <v>0.17614769999999999</v>
      </c>
      <c r="LK410">
        <v>26.932539999999999</v>
      </c>
      <c r="LL410" s="1">
        <v>2.4070480000000001E-4</v>
      </c>
      <c r="LM410">
        <v>1.232793</v>
      </c>
      <c r="LN410">
        <v>0.17586599999999999</v>
      </c>
      <c r="LO410">
        <v>26.560600000000001</v>
      </c>
      <c r="LP410" s="1">
        <v>2.3307739999999999E-4</v>
      </c>
      <c r="LQ410">
        <v>1.1957150000000001</v>
      </c>
      <c r="LR410">
        <v>0.1755786</v>
      </c>
      <c r="LS410">
        <v>27.01135</v>
      </c>
      <c r="LT410" s="1">
        <v>2.2576860000000001E-4</v>
      </c>
      <c r="LU410">
        <v>1.1602410000000001</v>
      </c>
      <c r="LV410">
        <v>0.17528360000000001</v>
      </c>
      <c r="LW410">
        <v>27.820080000000001</v>
      </c>
      <c r="LX410" s="1">
        <v>2.187592E-4</v>
      </c>
      <c r="LY410">
        <v>1.1262220000000001</v>
      </c>
      <c r="LZ410">
        <v>0.17499880000000001</v>
      </c>
      <c r="MA410">
        <v>28.654800000000002</v>
      </c>
      <c r="MB410" s="1">
        <v>2.1202339999999999E-4</v>
      </c>
      <c r="MC410">
        <v>1.0934429999999999</v>
      </c>
      <c r="MD410">
        <v>0.17469270000000001</v>
      </c>
      <c r="ME410">
        <v>29.342179999999999</v>
      </c>
      <c r="MF410" s="1">
        <v>2.0553140000000001E-4</v>
      </c>
      <c r="MG410">
        <v>1.0618920000000001</v>
      </c>
      <c r="MH410">
        <v>0.17441599999999999</v>
      </c>
      <c r="MI410">
        <v>29.391950000000001</v>
      </c>
      <c r="MJ410" s="1">
        <v>1.9931850000000001E-4</v>
      </c>
      <c r="MK410">
        <v>1.0315620000000001</v>
      </c>
      <c r="ML410">
        <v>0.17412710000000001</v>
      </c>
      <c r="MM410">
        <v>28.96603</v>
      </c>
      <c r="MN410" s="1">
        <v>1.933452E-4</v>
      </c>
      <c r="MO410">
        <v>1.002373</v>
      </c>
      <c r="MP410">
        <v>0.1738421</v>
      </c>
      <c r="MQ410">
        <v>28.40812</v>
      </c>
      <c r="MR410" s="1">
        <v>1.8759749999999999E-4</v>
      </c>
      <c r="MS410">
        <v>0.9742691</v>
      </c>
      <c r="MT410">
        <v>0.17355319999999999</v>
      </c>
      <c r="MU410">
        <v>27.854279999999999</v>
      </c>
      <c r="MV410" s="1">
        <v>1.8206200000000001E-4</v>
      </c>
      <c r="MW410">
        <v>0.94716109999999998</v>
      </c>
      <c r="MX410">
        <v>0.1732679</v>
      </c>
      <c r="MY410">
        <v>27.53603</v>
      </c>
      <c r="MZ410" s="1">
        <v>1.76725E-4</v>
      </c>
      <c r="NA410">
        <v>0.9209986</v>
      </c>
      <c r="NB410">
        <v>0.17300489999999999</v>
      </c>
      <c r="NC410">
        <v>27.632269999999998</v>
      </c>
      <c r="ND410" s="1">
        <v>1.7160090000000001E-4</v>
      </c>
      <c r="NE410">
        <v>0.89572909999999994</v>
      </c>
      <c r="NF410">
        <v>0.1727244</v>
      </c>
      <c r="NG410">
        <v>28.172329999999999</v>
      </c>
      <c r="NH410" s="1">
        <v>1.666355E-4</v>
      </c>
      <c r="NI410">
        <v>0.87131910000000001</v>
      </c>
      <c r="NJ410">
        <v>0.17244570000000001</v>
      </c>
      <c r="NK410">
        <v>28.406749999999999</v>
      </c>
      <c r="NL410" s="1">
        <v>1.6185409999999999E-4</v>
      </c>
      <c r="NM410">
        <v>0.84772579999999997</v>
      </c>
      <c r="NN410">
        <v>0.17217250000000001</v>
      </c>
      <c r="NO410">
        <v>28.175619999999999</v>
      </c>
      <c r="NP410" s="1">
        <v>1.5725799999999999E-4</v>
      </c>
      <c r="NQ410">
        <v>0.8250094</v>
      </c>
      <c r="NR410">
        <v>0.17189650000000001</v>
      </c>
      <c r="NS410">
        <v>27.746939999999999</v>
      </c>
      <c r="NT410" s="1">
        <v>1.528236E-4</v>
      </c>
      <c r="NU410">
        <v>0.80310150000000002</v>
      </c>
      <c r="NV410">
        <v>0.17162250000000001</v>
      </c>
      <c r="NW410">
        <v>27.254529999999999</v>
      </c>
      <c r="NX410" s="1">
        <v>1.4857259999999999E-4</v>
      </c>
      <c r="NY410">
        <v>0.78201960000000004</v>
      </c>
      <c r="NZ410">
        <v>0.17133490000000001</v>
      </c>
      <c r="OA410">
        <v>26.805350000000001</v>
      </c>
      <c r="OB410" s="1">
        <v>1.444665E-4</v>
      </c>
      <c r="OC410">
        <v>0.7617197</v>
      </c>
      <c r="OD410">
        <v>0.1710574</v>
      </c>
      <c r="OE410">
        <v>26.94913</v>
      </c>
      <c r="OF410" s="1">
        <v>1.405174E-4</v>
      </c>
      <c r="OG410">
        <v>0.74215089999999995</v>
      </c>
      <c r="OH410">
        <v>0.17078940000000001</v>
      </c>
      <c r="OI410">
        <v>27.54636</v>
      </c>
      <c r="OJ410" s="1">
        <v>1.3672630000000001E-4</v>
      </c>
      <c r="OK410">
        <v>0.72328159999999997</v>
      </c>
    </row>
    <row r="411" spans="1:401" x14ac:dyDescent="0.35">
      <c r="A411">
        <v>420</v>
      </c>
      <c r="B411" t="s">
        <v>4</v>
      </c>
      <c r="C411" t="s">
        <v>364</v>
      </c>
      <c r="D411" t="s">
        <v>414</v>
      </c>
      <c r="E411">
        <v>608.73739999999998</v>
      </c>
      <c r="F411">
        <v>0.28794910000000001</v>
      </c>
      <c r="G411">
        <v>25.556370000000001</v>
      </c>
      <c r="H411">
        <v>0</v>
      </c>
      <c r="I411">
        <v>0</v>
      </c>
      <c r="J411">
        <v>0.28703010000000001</v>
      </c>
      <c r="K411">
        <v>25.354939999999999</v>
      </c>
      <c r="L411">
        <v>0</v>
      </c>
      <c r="M411">
        <v>0</v>
      </c>
      <c r="N411">
        <v>0.28614539999999999</v>
      </c>
      <c r="O411">
        <v>25.143940000000001</v>
      </c>
      <c r="P411">
        <v>0</v>
      </c>
      <c r="Q411">
        <v>0</v>
      </c>
      <c r="R411">
        <v>0.28527079999999999</v>
      </c>
      <c r="S411">
        <v>24.857500000000002</v>
      </c>
      <c r="T411">
        <v>0</v>
      </c>
      <c r="U411">
        <v>0</v>
      </c>
      <c r="V411">
        <v>0.28449439999999998</v>
      </c>
      <c r="W411">
        <v>24.694970000000001</v>
      </c>
      <c r="X411">
        <v>0</v>
      </c>
      <c r="Y411">
        <v>0</v>
      </c>
      <c r="Z411">
        <v>0.28374899999999997</v>
      </c>
      <c r="AA411">
        <v>24.42802</v>
      </c>
      <c r="AB411">
        <v>0</v>
      </c>
      <c r="AC411">
        <v>0</v>
      </c>
      <c r="AD411">
        <v>0.28304430000000003</v>
      </c>
      <c r="AE411">
        <v>24.110119999999998</v>
      </c>
      <c r="AF411">
        <v>0</v>
      </c>
      <c r="AG411">
        <v>0</v>
      </c>
      <c r="AH411">
        <v>0.28237620000000002</v>
      </c>
      <c r="AI411">
        <v>23.85183</v>
      </c>
      <c r="AJ411">
        <v>0</v>
      </c>
      <c r="AK411">
        <v>0</v>
      </c>
      <c r="AL411">
        <v>0.28174680000000002</v>
      </c>
      <c r="AM411">
        <v>23.69182</v>
      </c>
      <c r="AN411">
        <v>0</v>
      </c>
      <c r="AO411">
        <v>0</v>
      </c>
      <c r="AP411">
        <v>0.28116940000000001</v>
      </c>
      <c r="AQ411">
        <v>24.013870000000001</v>
      </c>
      <c r="AR411">
        <v>0</v>
      </c>
      <c r="AS411">
        <v>0</v>
      </c>
      <c r="AT411">
        <v>0.2806149</v>
      </c>
      <c r="AU411">
        <v>24.639250000000001</v>
      </c>
      <c r="AV411">
        <v>0</v>
      </c>
      <c r="AW411">
        <v>0</v>
      </c>
      <c r="AX411">
        <v>0.2801167</v>
      </c>
      <c r="AY411">
        <v>25.15775</v>
      </c>
      <c r="AZ411">
        <v>0</v>
      </c>
      <c r="BA411">
        <v>0</v>
      </c>
      <c r="BB411">
        <v>0.27965839999999997</v>
      </c>
      <c r="BC411">
        <v>25.5502</v>
      </c>
      <c r="BD411">
        <v>0</v>
      </c>
      <c r="BE411">
        <v>0</v>
      </c>
      <c r="BF411">
        <v>0.27922960000000002</v>
      </c>
      <c r="BG411">
        <v>25.575019999999999</v>
      </c>
      <c r="BH411">
        <v>0</v>
      </c>
      <c r="BI411">
        <v>0</v>
      </c>
      <c r="BJ411">
        <v>0.27883160000000001</v>
      </c>
      <c r="BK411">
        <v>25.279109999999999</v>
      </c>
      <c r="BL411">
        <v>0</v>
      </c>
      <c r="BM411">
        <v>0</v>
      </c>
      <c r="BN411">
        <v>0.27845900000000001</v>
      </c>
      <c r="BO411">
        <v>24.963100000000001</v>
      </c>
      <c r="BP411">
        <v>0</v>
      </c>
      <c r="BQ411">
        <v>0</v>
      </c>
      <c r="BR411">
        <v>0.27813139999999997</v>
      </c>
      <c r="BS411">
        <v>24.686859999999999</v>
      </c>
      <c r="BT411">
        <v>0</v>
      </c>
      <c r="BU411">
        <v>0</v>
      </c>
      <c r="BV411">
        <v>0.27782469999999998</v>
      </c>
      <c r="BW411">
        <v>24.805119999999999</v>
      </c>
      <c r="BX411">
        <v>0</v>
      </c>
      <c r="BY411">
        <v>0</v>
      </c>
      <c r="BZ411">
        <v>0.27753840000000002</v>
      </c>
      <c r="CA411">
        <v>25.178529999999999</v>
      </c>
      <c r="CB411" s="1">
        <v>3.6139399999999999E-34</v>
      </c>
      <c r="CC411" s="1">
        <v>4.6574249999999999E-31</v>
      </c>
      <c r="CD411">
        <v>0.27726699999999999</v>
      </c>
      <c r="CE411">
        <v>25.49052</v>
      </c>
      <c r="CF411" s="1">
        <v>1.5480249999999999E-26</v>
      </c>
      <c r="CG411" s="1">
        <v>2.003236E-23</v>
      </c>
      <c r="CH411">
        <v>0.27699010000000002</v>
      </c>
      <c r="CI411">
        <v>25.754049999999999</v>
      </c>
      <c r="CJ411" s="1">
        <v>1.4261490000000001E-19</v>
      </c>
      <c r="CK411" s="1">
        <v>1.8284380000000001E-16</v>
      </c>
      <c r="CL411">
        <v>0.27670539999999999</v>
      </c>
      <c r="CM411">
        <v>25.694379999999999</v>
      </c>
      <c r="CN411" s="1">
        <v>5.9123369999999999E-15</v>
      </c>
      <c r="CO411" s="1">
        <v>7.6383299999999994E-12</v>
      </c>
      <c r="CP411">
        <v>0.27641670000000002</v>
      </c>
      <c r="CQ411">
        <v>25.26154</v>
      </c>
      <c r="CR411" s="1">
        <v>1.9145910000000001E-11</v>
      </c>
      <c r="CS411" s="1">
        <v>2.527171E-8</v>
      </c>
      <c r="CT411">
        <v>0.27610960000000001</v>
      </c>
      <c r="CU411">
        <v>24.803640000000001</v>
      </c>
      <c r="CV411" s="1">
        <v>1.1238549999999999E-8</v>
      </c>
      <c r="CW411" s="1">
        <v>1.5207780000000001E-5</v>
      </c>
      <c r="CX411">
        <v>0.27576390000000001</v>
      </c>
      <c r="CY411">
        <v>24.464670000000002</v>
      </c>
      <c r="CZ411" s="1">
        <v>1.846628E-6</v>
      </c>
      <c r="DA411" s="1">
        <v>2.5597990000000002E-3</v>
      </c>
      <c r="DB411">
        <v>0.27541749999999998</v>
      </c>
      <c r="DC411">
        <v>24.753060000000001</v>
      </c>
      <c r="DD411" s="1">
        <v>1.117315E-4</v>
      </c>
      <c r="DE411">
        <v>0.15843470000000001</v>
      </c>
      <c r="DF411">
        <v>0.2750647</v>
      </c>
      <c r="DG411">
        <v>25.35913</v>
      </c>
      <c r="DH411" s="1">
        <v>2.9787799999999999E-3</v>
      </c>
      <c r="DI411">
        <v>4.3159369999999999</v>
      </c>
      <c r="DJ411">
        <v>0.27470020000000001</v>
      </c>
      <c r="DK411">
        <v>25.989660000000001</v>
      </c>
      <c r="DL411" s="1">
        <v>3.9776739999999998E-2</v>
      </c>
      <c r="DM411">
        <v>58.810980000000001</v>
      </c>
      <c r="DN411">
        <v>0.27429819999999999</v>
      </c>
      <c r="DO411">
        <v>26.48348</v>
      </c>
      <c r="DP411">
        <v>0.29535790000000001</v>
      </c>
      <c r="DQ411">
        <v>445.0641</v>
      </c>
      <c r="DR411">
        <v>0.273872</v>
      </c>
      <c r="DS411">
        <v>26.400749999999999</v>
      </c>
      <c r="DT411">
        <v>1.331399</v>
      </c>
      <c r="DU411">
        <v>2041.7670000000001</v>
      </c>
      <c r="DV411">
        <v>0.27339750000000002</v>
      </c>
      <c r="DW411">
        <v>25.948619999999998</v>
      </c>
      <c r="DX411">
        <v>3.9313500000000001</v>
      </c>
      <c r="DY411">
        <v>6126.5649999999996</v>
      </c>
      <c r="DZ411">
        <v>0.27290880000000001</v>
      </c>
      <c r="EA411">
        <v>25.454339999999998</v>
      </c>
      <c r="EB411">
        <v>8.1363529999999997</v>
      </c>
      <c r="EC411">
        <v>12865.71</v>
      </c>
      <c r="ED411">
        <v>0.27235900000000002</v>
      </c>
      <c r="EE411">
        <v>25.051269999999999</v>
      </c>
      <c r="EF411">
        <v>12.56372</v>
      </c>
      <c r="EG411">
        <v>20123.88</v>
      </c>
      <c r="EH411">
        <v>0.27179059999999999</v>
      </c>
      <c r="EI411">
        <v>25.139019999999999</v>
      </c>
      <c r="EJ411">
        <v>15.32376</v>
      </c>
      <c r="EK411">
        <v>24820.48</v>
      </c>
      <c r="EL411">
        <v>0.27117419999999998</v>
      </c>
      <c r="EM411">
        <v>25.660900000000002</v>
      </c>
      <c r="EN411">
        <v>15.518380000000001</v>
      </c>
      <c r="EO411">
        <v>25377.74</v>
      </c>
      <c r="EP411">
        <v>0.2705554</v>
      </c>
      <c r="EQ411">
        <v>26.312989999999999</v>
      </c>
      <c r="ER411">
        <v>13.65151</v>
      </c>
      <c r="ES411">
        <v>22502.39</v>
      </c>
      <c r="ET411">
        <v>0.2699088</v>
      </c>
      <c r="EU411">
        <v>26.81906</v>
      </c>
      <c r="EV411">
        <v>10.84046</v>
      </c>
      <c r="EW411">
        <v>17985.689999999999</v>
      </c>
      <c r="EX411">
        <v>0.26925480000000002</v>
      </c>
      <c r="EY411">
        <v>26.757470000000001</v>
      </c>
      <c r="EZ411">
        <v>8.0176200000000009</v>
      </c>
      <c r="FA411">
        <v>13373.73</v>
      </c>
      <c r="FB411">
        <v>0.2685785</v>
      </c>
      <c r="FC411">
        <v>26.297090000000001</v>
      </c>
      <c r="FD411">
        <v>5.6540699999999999</v>
      </c>
      <c r="FE411">
        <v>9473.6669999999995</v>
      </c>
      <c r="FF411">
        <v>0.26789619999999997</v>
      </c>
      <c r="FG411">
        <v>25.79814</v>
      </c>
      <c r="FH411">
        <v>3.8656259999999998</v>
      </c>
      <c r="FI411">
        <v>6502.0969999999998</v>
      </c>
      <c r="FJ411">
        <v>0.26718239999999999</v>
      </c>
      <c r="FK411">
        <v>25.384840000000001</v>
      </c>
      <c r="FL411">
        <v>2.590875</v>
      </c>
      <c r="FM411">
        <v>4373.7579999999998</v>
      </c>
      <c r="FN411">
        <v>0.2664744</v>
      </c>
      <c r="FO411">
        <v>25.556139999999999</v>
      </c>
      <c r="FP411">
        <v>1.7154259999999999</v>
      </c>
      <c r="FQ411">
        <v>2905.4470000000001</v>
      </c>
      <c r="FR411">
        <v>0.2657639</v>
      </c>
      <c r="FS411">
        <v>26.033010000000001</v>
      </c>
      <c r="FT411">
        <v>1.12741</v>
      </c>
      <c r="FU411">
        <v>1915.42</v>
      </c>
      <c r="FV411">
        <v>0.26505380000000001</v>
      </c>
      <c r="FW411">
        <v>26.340979999999998</v>
      </c>
      <c r="FX411">
        <v>0.7378209</v>
      </c>
      <c r="FY411">
        <v>1257.2760000000001</v>
      </c>
      <c r="FZ411">
        <v>0.26435969999999998</v>
      </c>
      <c r="GA411">
        <v>26.470040000000001</v>
      </c>
      <c r="GB411">
        <v>0.48189599999999999</v>
      </c>
      <c r="GC411">
        <v>823.52059999999994</v>
      </c>
      <c r="GD411">
        <v>0.26363520000000001</v>
      </c>
      <c r="GE411">
        <v>26.161239999999999</v>
      </c>
      <c r="GF411">
        <v>0.31449719999999998</v>
      </c>
      <c r="GG411">
        <v>539.02290000000005</v>
      </c>
      <c r="GH411">
        <v>0.26292720000000003</v>
      </c>
      <c r="GI411">
        <v>25.82403</v>
      </c>
      <c r="GJ411">
        <v>0.20535890000000001</v>
      </c>
      <c r="GK411">
        <v>352.97190000000001</v>
      </c>
      <c r="GL411">
        <v>0.26222699999999999</v>
      </c>
      <c r="GM411">
        <v>25.527539999999998</v>
      </c>
      <c r="GN411">
        <v>0.13427259999999999</v>
      </c>
      <c r="GO411">
        <v>231.422</v>
      </c>
      <c r="GP411">
        <v>0.26156509999999999</v>
      </c>
      <c r="GQ411">
        <v>25.298100000000002</v>
      </c>
      <c r="GR411" s="1">
        <v>8.7975349999999994E-2</v>
      </c>
      <c r="GS411">
        <v>152.02289999999999</v>
      </c>
      <c r="GT411">
        <v>0.26087529999999998</v>
      </c>
      <c r="GU411">
        <v>25.090890000000002</v>
      </c>
      <c r="GV411" s="1">
        <v>5.7787680000000001E-2</v>
      </c>
      <c r="GW411">
        <v>100.12779999999999</v>
      </c>
      <c r="GX411">
        <v>0.2601871</v>
      </c>
      <c r="GY411">
        <v>25.24784</v>
      </c>
      <c r="GZ411" s="1">
        <v>3.8091260000000002E-2</v>
      </c>
      <c r="HA411">
        <v>66.176029999999997</v>
      </c>
      <c r="HB411">
        <v>0.25951819999999998</v>
      </c>
      <c r="HC411">
        <v>25.77741</v>
      </c>
      <c r="HD411" s="1">
        <v>2.5226490000000001E-2</v>
      </c>
      <c r="HE411">
        <v>43.933770000000003</v>
      </c>
      <c r="HF411">
        <v>0.25883919999999999</v>
      </c>
      <c r="HG411">
        <v>26.350950000000001</v>
      </c>
      <c r="HH411" s="1">
        <v>1.6804429999999999E-2</v>
      </c>
      <c r="HI411">
        <v>29.338380000000001</v>
      </c>
      <c r="HJ411">
        <v>0.25814799999999999</v>
      </c>
      <c r="HK411">
        <v>26.500150000000001</v>
      </c>
      <c r="HL411">
        <v>1.12785E-2</v>
      </c>
      <c r="HM411">
        <v>19.73882</v>
      </c>
      <c r="HN411">
        <v>0.25747619999999999</v>
      </c>
      <c r="HO411">
        <v>26.101970000000001</v>
      </c>
      <c r="HP411" s="1">
        <v>7.6454440000000004E-3</v>
      </c>
      <c r="HQ411">
        <v>13.41061</v>
      </c>
      <c r="HR411">
        <v>0.25679780000000002</v>
      </c>
      <c r="HS411">
        <v>25.638559999999998</v>
      </c>
      <c r="HT411" s="1">
        <v>5.2486980000000004E-3</v>
      </c>
      <c r="HU411">
        <v>9.2261649999999999</v>
      </c>
      <c r="HV411">
        <v>0.25611050000000002</v>
      </c>
      <c r="HW411">
        <v>25.199310000000001</v>
      </c>
      <c r="HX411" s="1">
        <v>3.6618570000000001E-3</v>
      </c>
      <c r="HY411">
        <v>6.4496070000000003</v>
      </c>
      <c r="HZ411">
        <v>0.25544559999999999</v>
      </c>
      <c r="IA411">
        <v>25.205349999999999</v>
      </c>
      <c r="IB411" s="1">
        <v>2.606925E-3</v>
      </c>
      <c r="IC411">
        <v>4.5993269999999997</v>
      </c>
      <c r="ID411">
        <v>0.25477899999999998</v>
      </c>
      <c r="IE411">
        <v>25.589870000000001</v>
      </c>
      <c r="IF411" s="1">
        <v>1.9015169999999999E-3</v>
      </c>
      <c r="IG411">
        <v>3.3598379999999999</v>
      </c>
      <c r="IH411">
        <v>0.25411230000000001</v>
      </c>
      <c r="II411">
        <v>26.037230000000001</v>
      </c>
      <c r="IJ411" s="1">
        <v>1.426596E-3</v>
      </c>
      <c r="IK411">
        <v>2.5240360000000002</v>
      </c>
      <c r="IL411">
        <v>0.2534728</v>
      </c>
      <c r="IM411">
        <v>26.38955</v>
      </c>
      <c r="IN411" s="1">
        <v>1.104229E-3</v>
      </c>
      <c r="IO411">
        <v>1.955962</v>
      </c>
      <c r="IP411">
        <v>0.25280859999999999</v>
      </c>
      <c r="IQ411">
        <v>26.305779999999999</v>
      </c>
      <c r="IR411" s="1">
        <v>8.8303329999999997E-4</v>
      </c>
      <c r="IS411">
        <v>1.5659890000000001</v>
      </c>
      <c r="IT411">
        <v>0.2521505</v>
      </c>
      <c r="IU411">
        <v>25.929120000000001</v>
      </c>
      <c r="IV411" s="1">
        <v>7.2934479999999999E-4</v>
      </c>
      <c r="IW411">
        <v>1.294996</v>
      </c>
      <c r="IX411">
        <v>0.25150159999999999</v>
      </c>
      <c r="IY411">
        <v>25.541709999999998</v>
      </c>
      <c r="IZ411" s="1">
        <v>6.2076820000000002E-4</v>
      </c>
      <c r="JA411">
        <v>1.1037159999999999</v>
      </c>
      <c r="JB411">
        <v>0.25086920000000001</v>
      </c>
      <c r="JC411">
        <v>25.248799999999999</v>
      </c>
      <c r="JD411" s="1">
        <v>5.4259459999999996E-4</v>
      </c>
      <c r="JE411">
        <v>0.96617030000000004</v>
      </c>
      <c r="JF411">
        <v>0.25024259999999998</v>
      </c>
      <c r="JG411">
        <v>25.595569999999999</v>
      </c>
      <c r="JH411" s="1">
        <v>4.8504439999999999E-4</v>
      </c>
      <c r="JI411">
        <v>0.86509340000000001</v>
      </c>
      <c r="JJ411">
        <v>0.249641</v>
      </c>
      <c r="JK411">
        <v>26.203240000000001</v>
      </c>
      <c r="JL411" s="1">
        <v>4.416445E-4</v>
      </c>
      <c r="JM411">
        <v>0.78905009999999998</v>
      </c>
      <c r="JN411">
        <v>0.2490414</v>
      </c>
      <c r="JO411">
        <v>26.735990000000001</v>
      </c>
      <c r="JP411" s="1">
        <v>4.0803269999999998E-4</v>
      </c>
      <c r="JQ411">
        <v>0.73039759999999998</v>
      </c>
      <c r="JR411">
        <v>0.24847169999999999</v>
      </c>
      <c r="JS411">
        <v>27.034199999999998</v>
      </c>
      <c r="JT411" s="1">
        <v>3.813628E-4</v>
      </c>
      <c r="JU411">
        <v>0.68394489999999997</v>
      </c>
      <c r="JV411">
        <v>0.2478978</v>
      </c>
      <c r="JW411">
        <v>26.975370000000002</v>
      </c>
      <c r="JX411" s="1">
        <v>3.595591E-4</v>
      </c>
      <c r="JY411">
        <v>0.64617460000000004</v>
      </c>
      <c r="JZ411">
        <v>0.2473543</v>
      </c>
      <c r="KA411">
        <v>26.557600000000001</v>
      </c>
      <c r="KB411" s="1">
        <v>3.413399E-4</v>
      </c>
      <c r="KC411">
        <v>0.61466279999999995</v>
      </c>
      <c r="KD411">
        <v>0.24680830000000001</v>
      </c>
      <c r="KE411">
        <v>26.10999</v>
      </c>
      <c r="KF411" s="1">
        <v>3.2569700000000001E-4</v>
      </c>
      <c r="KG411">
        <v>0.5877175</v>
      </c>
      <c r="KH411">
        <v>0.24631049999999999</v>
      </c>
      <c r="KI411">
        <v>25.75573</v>
      </c>
      <c r="KJ411" s="1">
        <v>3.1199869999999998E-4</v>
      </c>
      <c r="KK411">
        <v>0.56411210000000001</v>
      </c>
      <c r="KL411">
        <v>0.24579400000000001</v>
      </c>
      <c r="KM411">
        <v>26.02383</v>
      </c>
      <c r="KN411" s="1">
        <v>2.9970410000000001E-4</v>
      </c>
      <c r="KO411">
        <v>0.54301330000000003</v>
      </c>
      <c r="KP411">
        <v>0.24529200000000001</v>
      </c>
      <c r="KQ411">
        <v>26.640699999999999</v>
      </c>
      <c r="KR411" s="1">
        <v>2.8856260000000001E-4</v>
      </c>
      <c r="KS411">
        <v>0.52387209999999995</v>
      </c>
      <c r="KT411">
        <v>0.2448254</v>
      </c>
      <c r="KU411">
        <v>27.360939999999999</v>
      </c>
      <c r="KV411" s="1">
        <v>2.7832650000000003E-4</v>
      </c>
      <c r="KW411">
        <v>0.50626559999999998</v>
      </c>
      <c r="KX411">
        <v>0.24435380000000001</v>
      </c>
      <c r="KY411">
        <v>27.95851</v>
      </c>
      <c r="KZ411" s="1">
        <v>2.6877180000000001E-4</v>
      </c>
      <c r="LA411">
        <v>0.48984050000000001</v>
      </c>
      <c r="LB411">
        <v>0.243863</v>
      </c>
      <c r="LC411">
        <v>27.974509999999999</v>
      </c>
      <c r="LD411" s="1">
        <v>2.59733E-4</v>
      </c>
      <c r="LE411">
        <v>0.47433609999999998</v>
      </c>
      <c r="LF411">
        <v>0.243393</v>
      </c>
      <c r="LG411">
        <v>27.527830000000002</v>
      </c>
      <c r="LH411" s="1">
        <v>2.5118280000000002E-4</v>
      </c>
      <c r="LI411">
        <v>0.45962629999999999</v>
      </c>
      <c r="LJ411">
        <v>0.24291679999999999</v>
      </c>
      <c r="LK411">
        <v>27.01689</v>
      </c>
      <c r="LL411" s="1">
        <v>2.430496E-4</v>
      </c>
      <c r="LM411">
        <v>0.44562629999999998</v>
      </c>
      <c r="LN411">
        <v>0.24246180000000001</v>
      </c>
      <c r="LO411">
        <v>26.63034</v>
      </c>
      <c r="LP411" s="1">
        <v>2.353151E-4</v>
      </c>
      <c r="LQ411">
        <v>0.4322665</v>
      </c>
      <c r="LR411">
        <v>0.2419877</v>
      </c>
      <c r="LS411">
        <v>27.038</v>
      </c>
      <c r="LT411" s="1">
        <v>2.2790439999999999E-4</v>
      </c>
      <c r="LU411">
        <v>0.41949510000000001</v>
      </c>
      <c r="LV411">
        <v>0.24151539999999999</v>
      </c>
      <c r="LW411">
        <v>27.817519999999998</v>
      </c>
      <c r="LX411" s="1">
        <v>2.20812E-4</v>
      </c>
      <c r="LY411">
        <v>0.40724690000000002</v>
      </c>
      <c r="LZ411">
        <v>0.2410562</v>
      </c>
      <c r="MA411">
        <v>28.649039999999999</v>
      </c>
      <c r="MB411" s="1">
        <v>2.1399879999999999E-4</v>
      </c>
      <c r="MC411">
        <v>0.39545180000000002</v>
      </c>
      <c r="MD411">
        <v>0.24059</v>
      </c>
      <c r="ME411">
        <v>29.349720000000001</v>
      </c>
      <c r="MF411" s="1">
        <v>2.0743629999999999E-4</v>
      </c>
      <c r="MG411">
        <v>0.38408560000000003</v>
      </c>
      <c r="MH411">
        <v>0.24012729999999999</v>
      </c>
      <c r="MI411">
        <v>29.443429999999999</v>
      </c>
      <c r="MJ411" s="1">
        <v>2.0114140000000001E-4</v>
      </c>
      <c r="MK411">
        <v>0.37316250000000001</v>
      </c>
      <c r="ML411">
        <v>0.23966019999999999</v>
      </c>
      <c r="MM411">
        <v>29.047509999999999</v>
      </c>
      <c r="MN411" s="1">
        <v>1.9508580000000001E-4</v>
      </c>
      <c r="MO411">
        <v>0.36264220000000003</v>
      </c>
      <c r="MP411">
        <v>0.23921229999999999</v>
      </c>
      <c r="MQ411">
        <v>28.503879999999999</v>
      </c>
      <c r="MR411" s="1">
        <v>1.892827E-4</v>
      </c>
      <c r="MS411">
        <v>0.35252329999999998</v>
      </c>
      <c r="MT411">
        <v>0.23876610000000001</v>
      </c>
      <c r="MU411">
        <v>27.944739999999999</v>
      </c>
      <c r="MV411" s="1">
        <v>1.8368590000000001E-4</v>
      </c>
      <c r="MW411">
        <v>0.34275270000000002</v>
      </c>
      <c r="MX411">
        <v>0.2383218</v>
      </c>
      <c r="MY411">
        <v>27.608319999999999</v>
      </c>
      <c r="MZ411" s="1">
        <v>1.7829289999999999E-4</v>
      </c>
      <c r="NA411">
        <v>0.33332709999999999</v>
      </c>
      <c r="NB411">
        <v>0.23788239999999999</v>
      </c>
      <c r="NC411">
        <v>27.675920000000001</v>
      </c>
      <c r="ND411" s="1">
        <v>1.731003E-4</v>
      </c>
      <c r="NE411">
        <v>0.32422329999999999</v>
      </c>
      <c r="NF411">
        <v>0.23744499999999999</v>
      </c>
      <c r="NG411">
        <v>28.193809999999999</v>
      </c>
      <c r="NH411" s="1">
        <v>1.6808409999999999E-4</v>
      </c>
      <c r="NI411">
        <v>0.3154226</v>
      </c>
      <c r="NJ411">
        <v>0.23703550000000001</v>
      </c>
      <c r="NK411">
        <v>28.440439999999999</v>
      </c>
      <c r="NL411" s="1">
        <v>1.6326019999999999E-4</v>
      </c>
      <c r="NM411">
        <v>0.30691109999999999</v>
      </c>
      <c r="NN411">
        <v>0.2366114</v>
      </c>
      <c r="NO411">
        <v>28.238880000000002</v>
      </c>
      <c r="NP411" s="1">
        <v>1.5860949999999999E-4</v>
      </c>
      <c r="NQ411">
        <v>0.29870999999999998</v>
      </c>
      <c r="NR411">
        <v>0.2361818</v>
      </c>
      <c r="NS411">
        <v>27.830729999999999</v>
      </c>
      <c r="NT411" s="1">
        <v>1.5412539999999999E-4</v>
      </c>
      <c r="NU411">
        <v>0.2908075</v>
      </c>
      <c r="NV411">
        <v>0.2357477</v>
      </c>
      <c r="NW411">
        <v>27.344159999999999</v>
      </c>
      <c r="NX411" s="1">
        <v>1.4981470000000001E-4</v>
      </c>
      <c r="NY411">
        <v>0.28319</v>
      </c>
      <c r="NZ411">
        <v>0.23532729999999999</v>
      </c>
      <c r="OA411">
        <v>26.887060000000002</v>
      </c>
      <c r="OB411" s="1">
        <v>1.45673E-4</v>
      </c>
      <c r="OC411">
        <v>0.27585979999999999</v>
      </c>
      <c r="OD411">
        <v>0.23488990000000001</v>
      </c>
      <c r="OE411">
        <v>26.994980000000002</v>
      </c>
      <c r="OF411" s="1">
        <v>1.416693E-4</v>
      </c>
      <c r="OG411">
        <v>0.26878829999999998</v>
      </c>
      <c r="OH411">
        <v>0.2344765</v>
      </c>
      <c r="OI411">
        <v>27.560759999999998</v>
      </c>
      <c r="OJ411" s="1">
        <v>1.378311E-4</v>
      </c>
      <c r="OK411">
        <v>0.26196999999999998</v>
      </c>
    </row>
    <row r="412" spans="1:401" x14ac:dyDescent="0.35">
      <c r="A412">
        <v>421</v>
      </c>
      <c r="B412" t="s">
        <v>4</v>
      </c>
      <c r="C412" t="s">
        <v>364</v>
      </c>
      <c r="D412" t="s">
        <v>415</v>
      </c>
      <c r="E412">
        <v>948.83019999999999</v>
      </c>
      <c r="F412">
        <v>0.36972850000000002</v>
      </c>
      <c r="G412">
        <v>25.57835</v>
      </c>
      <c r="H412">
        <v>0</v>
      </c>
      <c r="I412">
        <v>0</v>
      </c>
      <c r="J412">
        <v>0.36853249999999999</v>
      </c>
      <c r="K412">
        <v>25.372890000000002</v>
      </c>
      <c r="L412">
        <v>0</v>
      </c>
      <c r="M412">
        <v>0</v>
      </c>
      <c r="N412">
        <v>0.36738460000000001</v>
      </c>
      <c r="O412">
        <v>25.161840000000002</v>
      </c>
      <c r="P412">
        <v>0</v>
      </c>
      <c r="Q412">
        <v>0</v>
      </c>
      <c r="R412">
        <v>0.36625079999999999</v>
      </c>
      <c r="S412">
        <v>24.878229999999999</v>
      </c>
      <c r="T412">
        <v>0</v>
      </c>
      <c r="U412">
        <v>0</v>
      </c>
      <c r="V412">
        <v>0.36523650000000002</v>
      </c>
      <c r="W412">
        <v>24.716360000000002</v>
      </c>
      <c r="X412">
        <v>0</v>
      </c>
      <c r="Y412">
        <v>0</v>
      </c>
      <c r="Z412">
        <v>0.3642591</v>
      </c>
      <c r="AA412">
        <v>24.450859999999999</v>
      </c>
      <c r="AB412">
        <v>0</v>
      </c>
      <c r="AC412">
        <v>0</v>
      </c>
      <c r="AD412">
        <v>0.36333189999999999</v>
      </c>
      <c r="AE412">
        <v>24.13287</v>
      </c>
      <c r="AF412">
        <v>0</v>
      </c>
      <c r="AG412">
        <v>0</v>
      </c>
      <c r="AH412">
        <v>0.3624484</v>
      </c>
      <c r="AI412">
        <v>23.872450000000001</v>
      </c>
      <c r="AJ412">
        <v>0</v>
      </c>
      <c r="AK412">
        <v>0</v>
      </c>
      <c r="AL412">
        <v>0.36161219999999999</v>
      </c>
      <c r="AM412">
        <v>23.70748</v>
      </c>
      <c r="AN412">
        <v>0</v>
      </c>
      <c r="AO412">
        <v>0</v>
      </c>
      <c r="AP412">
        <v>0.36083199999999999</v>
      </c>
      <c r="AQ412">
        <v>24.016069999999999</v>
      </c>
      <c r="AR412">
        <v>0</v>
      </c>
      <c r="AS412">
        <v>0</v>
      </c>
      <c r="AT412">
        <v>0.36010809999999999</v>
      </c>
      <c r="AU412">
        <v>24.632770000000001</v>
      </c>
      <c r="AV412">
        <v>0</v>
      </c>
      <c r="AW412">
        <v>0</v>
      </c>
      <c r="AX412">
        <v>0.35943120000000001</v>
      </c>
      <c r="AY412">
        <v>25.150359999999999</v>
      </c>
      <c r="AZ412">
        <v>0</v>
      </c>
      <c r="BA412">
        <v>0</v>
      </c>
      <c r="BB412">
        <v>0.35882930000000002</v>
      </c>
      <c r="BC412">
        <v>25.548249999999999</v>
      </c>
      <c r="BD412">
        <v>0</v>
      </c>
      <c r="BE412">
        <v>0</v>
      </c>
      <c r="BF412">
        <v>0.35825620000000002</v>
      </c>
      <c r="BG412">
        <v>25.582650000000001</v>
      </c>
      <c r="BH412">
        <v>0</v>
      </c>
      <c r="BI412">
        <v>0</v>
      </c>
      <c r="BJ412">
        <v>0.35772120000000002</v>
      </c>
      <c r="BK412">
        <v>25.296479999999999</v>
      </c>
      <c r="BL412">
        <v>0</v>
      </c>
      <c r="BM412">
        <v>0</v>
      </c>
      <c r="BN412">
        <v>0.35721710000000001</v>
      </c>
      <c r="BO412">
        <v>24.983619999999998</v>
      </c>
      <c r="BP412">
        <v>0</v>
      </c>
      <c r="BQ412">
        <v>0</v>
      </c>
      <c r="BR412">
        <v>0.35676269999999999</v>
      </c>
      <c r="BS412">
        <v>24.706479999999999</v>
      </c>
      <c r="BT412">
        <v>0</v>
      </c>
      <c r="BU412">
        <v>0</v>
      </c>
      <c r="BV412">
        <v>0.35634909999999997</v>
      </c>
      <c r="BW412">
        <v>24.816790000000001</v>
      </c>
      <c r="BX412">
        <v>0</v>
      </c>
      <c r="BY412">
        <v>0</v>
      </c>
      <c r="BZ412">
        <v>0.35596430000000001</v>
      </c>
      <c r="CA412">
        <v>25.185110000000002</v>
      </c>
      <c r="CB412" s="1">
        <v>1.1812529999999999E-34</v>
      </c>
      <c r="CC412" s="1">
        <v>1.602858E-31</v>
      </c>
      <c r="CD412">
        <v>0.35557929999999999</v>
      </c>
      <c r="CE412">
        <v>25.500990000000002</v>
      </c>
      <c r="CF412" s="1">
        <v>4.1429789999999999E-27</v>
      </c>
      <c r="CG412" s="1">
        <v>6.1561119999999998E-24</v>
      </c>
      <c r="CH412">
        <v>0.3551955</v>
      </c>
      <c r="CI412">
        <v>25.769459999999999</v>
      </c>
      <c r="CJ412" s="1">
        <v>6.5563010000000002E-20</v>
      </c>
      <c r="CK412" s="1">
        <v>8.2402449999999996E-17</v>
      </c>
      <c r="CL412">
        <v>0.35481560000000001</v>
      </c>
      <c r="CM412">
        <v>25.721440000000001</v>
      </c>
      <c r="CN412" s="1">
        <v>3.2805930000000002E-15</v>
      </c>
      <c r="CO412" s="1">
        <v>4.1919250000000002E-12</v>
      </c>
      <c r="CP412">
        <v>0.35442230000000002</v>
      </c>
      <c r="CQ412">
        <v>25.298300000000001</v>
      </c>
      <c r="CR412" s="1">
        <v>1.179151E-11</v>
      </c>
      <c r="CS412" s="1">
        <v>1.5599180000000001E-8</v>
      </c>
      <c r="CT412">
        <v>0.3540103</v>
      </c>
      <c r="CU412">
        <v>24.842289999999998</v>
      </c>
      <c r="CV412" s="1">
        <v>7.5100350000000003E-9</v>
      </c>
      <c r="CW412" s="1">
        <v>1.031562E-5</v>
      </c>
      <c r="CX412">
        <v>0.35356739999999998</v>
      </c>
      <c r="CY412">
        <v>24.497990000000001</v>
      </c>
      <c r="CZ412" s="1">
        <v>1.3182139999999999E-6</v>
      </c>
      <c r="DA412" s="1">
        <v>1.8750749999999999E-3</v>
      </c>
      <c r="DB412">
        <v>0.35310659999999999</v>
      </c>
      <c r="DC412">
        <v>24.76998</v>
      </c>
      <c r="DD412" s="1">
        <v>8.4357219999999994E-5</v>
      </c>
      <c r="DE412">
        <v>0.12389029999999999</v>
      </c>
      <c r="DF412">
        <v>0.3526455</v>
      </c>
      <c r="DG412">
        <v>25.364899999999999</v>
      </c>
      <c r="DH412" s="1">
        <v>2.363403E-3</v>
      </c>
      <c r="DI412">
        <v>3.575199</v>
      </c>
      <c r="DJ412">
        <v>0.3521801</v>
      </c>
      <c r="DK412">
        <v>25.99344</v>
      </c>
      <c r="DL412" s="1">
        <v>3.2990940000000003E-2</v>
      </c>
      <c r="DM412">
        <v>51.280819999999999</v>
      </c>
      <c r="DN412">
        <v>0.35165970000000002</v>
      </c>
      <c r="DO412">
        <v>26.49287</v>
      </c>
      <c r="DP412">
        <v>0.2549073</v>
      </c>
      <c r="DQ412">
        <v>406.22199999999998</v>
      </c>
      <c r="DR412">
        <v>0.35111429999999999</v>
      </c>
      <c r="DS412">
        <v>26.425850000000001</v>
      </c>
      <c r="DT412">
        <v>1.190599</v>
      </c>
      <c r="DU412">
        <v>1940.6489999999999</v>
      </c>
      <c r="DV412">
        <v>0.35049609999999998</v>
      </c>
      <c r="DW412">
        <v>25.98498</v>
      </c>
      <c r="DX412">
        <v>3.6276760000000001</v>
      </c>
      <c r="DY412">
        <v>6034.12</v>
      </c>
      <c r="DZ412">
        <v>0.3498636</v>
      </c>
      <c r="EA412">
        <v>25.493770000000001</v>
      </c>
      <c r="EB412">
        <v>7.7159449999999996</v>
      </c>
      <c r="EC412">
        <v>13067.9</v>
      </c>
      <c r="ED412">
        <v>0.34915410000000002</v>
      </c>
      <c r="EE412">
        <v>25.08597</v>
      </c>
      <c r="EF412">
        <v>12.193429999999999</v>
      </c>
      <c r="EG412">
        <v>20976.34</v>
      </c>
      <c r="EH412">
        <v>0.34842649999999997</v>
      </c>
      <c r="EI412">
        <v>25.160319999999999</v>
      </c>
      <c r="EJ412">
        <v>15.159280000000001</v>
      </c>
      <c r="EK412">
        <v>26428.080000000002</v>
      </c>
      <c r="EL412">
        <v>0.34764499999999998</v>
      </c>
      <c r="EM412">
        <v>25.669750000000001</v>
      </c>
      <c r="EN412">
        <v>15.588179999999999</v>
      </c>
      <c r="EO412">
        <v>27482.03</v>
      </c>
      <c r="EP412">
        <v>0.3468253</v>
      </c>
      <c r="EQ412">
        <v>26.317039999999999</v>
      </c>
      <c r="ER412">
        <v>13.87332</v>
      </c>
      <c r="ES412">
        <v>24684.29</v>
      </c>
      <c r="ET412">
        <v>0.34599970000000002</v>
      </c>
      <c r="EU412">
        <v>26.828299999999999</v>
      </c>
      <c r="EV412">
        <v>11.1105</v>
      </c>
      <c r="EW412">
        <v>19914.87</v>
      </c>
      <c r="EX412">
        <v>0.34514430000000001</v>
      </c>
      <c r="EY412">
        <v>26.781759999999998</v>
      </c>
      <c r="EZ412">
        <v>8.2659289999999999</v>
      </c>
      <c r="FA412">
        <v>14904.6</v>
      </c>
      <c r="FB412">
        <v>0.34426790000000002</v>
      </c>
      <c r="FC412">
        <v>26.3325</v>
      </c>
      <c r="FD412">
        <v>5.8522999999999996</v>
      </c>
      <c r="FE412">
        <v>10603.96</v>
      </c>
      <c r="FF412">
        <v>0.34337800000000002</v>
      </c>
      <c r="FG412">
        <v>25.835270000000001</v>
      </c>
      <c r="FH412">
        <v>4.0115800000000004</v>
      </c>
      <c r="FI412">
        <v>7298.6589999999997</v>
      </c>
      <c r="FJ412">
        <v>0.34245039999999999</v>
      </c>
      <c r="FK412">
        <v>25.415849999999999</v>
      </c>
      <c r="FL412">
        <v>2.6932200000000002</v>
      </c>
      <c r="FM412">
        <v>4918.4660000000003</v>
      </c>
      <c r="FN412">
        <v>0.34151589999999998</v>
      </c>
      <c r="FO412">
        <v>25.56973</v>
      </c>
      <c r="FP412">
        <v>1.7850809999999999</v>
      </c>
      <c r="FQ412">
        <v>3271.1039999999998</v>
      </c>
      <c r="FR412">
        <v>0.34059610000000001</v>
      </c>
      <c r="FS412">
        <v>26.035640000000001</v>
      </c>
      <c r="FT412">
        <v>1.174007</v>
      </c>
      <c r="FU412">
        <v>2158.018</v>
      </c>
      <c r="FV412">
        <v>0.33966990000000002</v>
      </c>
      <c r="FW412">
        <v>26.346160000000001</v>
      </c>
      <c r="FX412">
        <v>0.76862759999999997</v>
      </c>
      <c r="FY412">
        <v>1417.1110000000001</v>
      </c>
      <c r="FZ412">
        <v>0.33875270000000002</v>
      </c>
      <c r="GA412">
        <v>26.486229999999999</v>
      </c>
      <c r="GB412">
        <v>0.50212009999999996</v>
      </c>
      <c r="GC412">
        <v>928.42610000000002</v>
      </c>
      <c r="GD412">
        <v>0.33780130000000003</v>
      </c>
      <c r="GE412">
        <v>26.190249999999999</v>
      </c>
      <c r="GF412">
        <v>0.32773099999999999</v>
      </c>
      <c r="GG412">
        <v>607.74530000000004</v>
      </c>
      <c r="GH412">
        <v>0.33687030000000001</v>
      </c>
      <c r="GI412">
        <v>25.857009999999999</v>
      </c>
      <c r="GJ412">
        <v>0.21400189999999999</v>
      </c>
      <c r="GK412">
        <v>397.9708</v>
      </c>
      <c r="GL412">
        <v>0.33594790000000002</v>
      </c>
      <c r="GM412">
        <v>25.557510000000001</v>
      </c>
      <c r="GN412">
        <v>0.13991139999999999</v>
      </c>
      <c r="GO412">
        <v>260.89909999999998</v>
      </c>
      <c r="GP412">
        <v>0.33506390000000003</v>
      </c>
      <c r="GQ412">
        <v>25.32244</v>
      </c>
      <c r="GR412" s="1">
        <v>9.1655189999999997E-2</v>
      </c>
      <c r="GS412">
        <v>171.36080000000001</v>
      </c>
      <c r="GT412">
        <v>0.33414300000000002</v>
      </c>
      <c r="GU412">
        <v>25.111180000000001</v>
      </c>
      <c r="GV412" s="1">
        <v>6.0191580000000001E-2</v>
      </c>
      <c r="GW412">
        <v>112.8381</v>
      </c>
      <c r="GX412">
        <v>0.33324900000000002</v>
      </c>
      <c r="GY412">
        <v>25.258780000000002</v>
      </c>
      <c r="GZ412" s="1">
        <v>3.9664249999999998E-2</v>
      </c>
      <c r="HA412">
        <v>74.550830000000005</v>
      </c>
      <c r="HB412">
        <v>0.33235399999999998</v>
      </c>
      <c r="HC412">
        <v>25.77741</v>
      </c>
      <c r="HD412" s="1">
        <v>2.625659E-2</v>
      </c>
      <c r="HE412">
        <v>49.472369999999998</v>
      </c>
      <c r="HF412">
        <v>0.33144810000000002</v>
      </c>
      <c r="HG412">
        <v>26.349810000000002</v>
      </c>
      <c r="HH412" s="1">
        <v>1.7479979999999999E-2</v>
      </c>
      <c r="HI412">
        <v>33.016509999999997</v>
      </c>
      <c r="HJ412">
        <v>0.3305515</v>
      </c>
      <c r="HK412">
        <v>26.511230000000001</v>
      </c>
      <c r="HL412" s="1">
        <v>1.172308E-2</v>
      </c>
      <c r="HM412">
        <v>22.195219999999999</v>
      </c>
      <c r="HN412">
        <v>0.32965549999999999</v>
      </c>
      <c r="HO412">
        <v>26.128869999999999</v>
      </c>
      <c r="HP412" s="1">
        <v>7.9386879999999993E-3</v>
      </c>
      <c r="HQ412">
        <v>15.063409999999999</v>
      </c>
      <c r="HR412">
        <v>0.32876179999999999</v>
      </c>
      <c r="HS412">
        <v>25.67118</v>
      </c>
      <c r="HT412" s="1">
        <v>5.4427690000000001E-3</v>
      </c>
      <c r="HU412">
        <v>10.34857</v>
      </c>
      <c r="HV412">
        <v>0.3278643</v>
      </c>
      <c r="HW412">
        <v>25.229900000000001</v>
      </c>
      <c r="HX412" s="1">
        <v>3.790861E-3</v>
      </c>
      <c r="HY412">
        <v>7.221158</v>
      </c>
      <c r="HZ412">
        <v>0.32697579999999998</v>
      </c>
      <c r="IA412">
        <v>25.22137</v>
      </c>
      <c r="IB412" s="1">
        <v>2.6929839999999998E-3</v>
      </c>
      <c r="IC412">
        <v>5.1378969999999997</v>
      </c>
      <c r="ID412">
        <v>0.32609060000000001</v>
      </c>
      <c r="IE412">
        <v>25.592600000000001</v>
      </c>
      <c r="IF412">
        <v>1.9593000000000002E-3</v>
      </c>
      <c r="IG412">
        <v>3.7430379999999999</v>
      </c>
      <c r="IH412">
        <v>0.32523289999999999</v>
      </c>
      <c r="II412">
        <v>26.036919999999999</v>
      </c>
      <c r="IJ412" s="1">
        <v>1.4657369999999999E-3</v>
      </c>
      <c r="IK412">
        <v>2.8031269999999999</v>
      </c>
      <c r="IL412">
        <v>0.3243723</v>
      </c>
      <c r="IM412">
        <v>26.393190000000001</v>
      </c>
      <c r="IN412" s="1">
        <v>1.130959E-3</v>
      </c>
      <c r="IO412">
        <v>2.1649289999999999</v>
      </c>
      <c r="IP412">
        <v>0.3235036</v>
      </c>
      <c r="IQ412">
        <v>26.326799999999999</v>
      </c>
      <c r="IR412" s="1">
        <v>9.0149830000000003E-4</v>
      </c>
      <c r="IS412">
        <v>1.7272380000000001</v>
      </c>
      <c r="IT412">
        <v>0.32263340000000001</v>
      </c>
      <c r="IU412">
        <v>25.961829999999999</v>
      </c>
      <c r="IV412" s="1">
        <v>7.4227609999999997E-4</v>
      </c>
      <c r="IW412">
        <v>1.4235230000000001</v>
      </c>
      <c r="IX412">
        <v>0.3217836</v>
      </c>
      <c r="IY412">
        <v>25.57734</v>
      </c>
      <c r="IZ412" s="1">
        <v>6.3000320000000003E-4</v>
      </c>
      <c r="JA412">
        <v>1.2095590000000001</v>
      </c>
      <c r="JB412">
        <v>0.32093690000000002</v>
      </c>
      <c r="JC412">
        <v>25.278479999999998</v>
      </c>
      <c r="JD412" s="1">
        <v>5.4931540000000001E-4</v>
      </c>
      <c r="JE412">
        <v>1.05602</v>
      </c>
      <c r="JF412">
        <v>0.32011539999999999</v>
      </c>
      <c r="JG412">
        <v>25.605920000000001</v>
      </c>
      <c r="JH412" s="1">
        <v>4.9005839999999995E-4</v>
      </c>
      <c r="JI412">
        <v>0.9434612</v>
      </c>
      <c r="JJ412">
        <v>0.31931140000000002</v>
      </c>
      <c r="JK412">
        <v>26.200330000000001</v>
      </c>
      <c r="JL412" s="1">
        <v>4.4546709999999999E-4</v>
      </c>
      <c r="JM412">
        <v>0.85899970000000003</v>
      </c>
      <c r="JN412">
        <v>0.31852649999999999</v>
      </c>
      <c r="JO412">
        <v>26.732589999999998</v>
      </c>
      <c r="JP412" s="1">
        <v>4.1103990000000001E-4</v>
      </c>
      <c r="JQ412">
        <v>0.79403800000000002</v>
      </c>
      <c r="JR412">
        <v>0.31776789999999999</v>
      </c>
      <c r="JS412">
        <v>27.041550000000001</v>
      </c>
      <c r="JT412" s="1">
        <v>3.8377639999999998E-4</v>
      </c>
      <c r="JU412">
        <v>0.74273619999999996</v>
      </c>
      <c r="JV412">
        <v>0.3170036</v>
      </c>
      <c r="JW412">
        <v>26.998249999999999</v>
      </c>
      <c r="JX412" s="1">
        <v>3.6154759999999997E-4</v>
      </c>
      <c r="JY412">
        <v>0.7011406</v>
      </c>
      <c r="JZ412">
        <v>0.31627480000000002</v>
      </c>
      <c r="KA412">
        <v>26.593330000000002</v>
      </c>
      <c r="KB412" s="1">
        <v>3.43025E-4</v>
      </c>
      <c r="KC412">
        <v>0.66655160000000002</v>
      </c>
      <c r="KD412">
        <v>0.31556050000000002</v>
      </c>
      <c r="KE412">
        <v>26.148219999999998</v>
      </c>
      <c r="KF412" s="1">
        <v>3.2716020000000002E-4</v>
      </c>
      <c r="KG412">
        <v>0.63703600000000005</v>
      </c>
      <c r="KH412">
        <v>0.31488670000000002</v>
      </c>
      <c r="KI412">
        <v>25.789100000000001</v>
      </c>
      <c r="KJ412" s="1">
        <v>3.132891E-4</v>
      </c>
      <c r="KK412">
        <v>0.61126329999999995</v>
      </c>
      <c r="KL412">
        <v>0.31420900000000002</v>
      </c>
      <c r="KM412">
        <v>26.037559999999999</v>
      </c>
      <c r="KN412" s="1">
        <v>3.0087499999999998E-4</v>
      </c>
      <c r="KO412">
        <v>0.58826840000000002</v>
      </c>
      <c r="KP412">
        <v>0.31354910000000003</v>
      </c>
      <c r="KQ412">
        <v>26.640339999999998</v>
      </c>
      <c r="KR412" s="1">
        <v>2.8962919999999997E-4</v>
      </c>
      <c r="KS412">
        <v>0.56742210000000004</v>
      </c>
      <c r="KT412">
        <v>0.3129171</v>
      </c>
      <c r="KU412">
        <v>27.356449999999999</v>
      </c>
      <c r="KV412" s="1">
        <v>2.7930499999999998E-4</v>
      </c>
      <c r="KW412">
        <v>0.54829070000000002</v>
      </c>
      <c r="KX412">
        <v>0.31229170000000001</v>
      </c>
      <c r="KY412">
        <v>27.960360000000001</v>
      </c>
      <c r="KZ412" s="1">
        <v>2.6968830000000002E-4</v>
      </c>
      <c r="LA412">
        <v>0.53046780000000004</v>
      </c>
      <c r="LB412">
        <v>0.31164370000000002</v>
      </c>
      <c r="LC412">
        <v>27.99794</v>
      </c>
      <c r="LD412" s="1">
        <v>2.6059919999999999E-4</v>
      </c>
      <c r="LE412">
        <v>0.51365179999999999</v>
      </c>
      <c r="LF412">
        <v>0.31102580000000002</v>
      </c>
      <c r="LG412">
        <v>27.56878</v>
      </c>
      <c r="LH412" s="1">
        <v>2.5200919999999999E-4</v>
      </c>
      <c r="LI412">
        <v>0.49771910000000003</v>
      </c>
      <c r="LJ412">
        <v>0.31040000000000001</v>
      </c>
      <c r="LK412">
        <v>27.063490000000002</v>
      </c>
      <c r="LL412" s="1">
        <v>2.4383099999999999E-4</v>
      </c>
      <c r="LM412">
        <v>0.4825411</v>
      </c>
      <c r="LN412">
        <v>0.30979250000000003</v>
      </c>
      <c r="LO412">
        <v>26.670850000000002</v>
      </c>
      <c r="LP412" s="1">
        <v>2.360548E-4</v>
      </c>
      <c r="LQ412">
        <v>0.46807110000000002</v>
      </c>
      <c r="LR412">
        <v>0.30917529999999999</v>
      </c>
      <c r="LS412">
        <v>27.053730000000002</v>
      </c>
      <c r="LT412" s="1">
        <v>2.2861760000000001E-4</v>
      </c>
      <c r="LU412">
        <v>0.45424629999999999</v>
      </c>
      <c r="LV412">
        <v>0.3085521</v>
      </c>
      <c r="LW412">
        <v>27.815480000000001</v>
      </c>
      <c r="LX412" s="1">
        <v>2.214932E-4</v>
      </c>
      <c r="LY412">
        <v>0.44097999999999998</v>
      </c>
      <c r="LZ412">
        <v>0.30794690000000002</v>
      </c>
      <c r="MA412">
        <v>28.643339999999998</v>
      </c>
      <c r="MB412" s="1">
        <v>2.1465389999999999E-4</v>
      </c>
      <c r="MC412">
        <v>0.4282186</v>
      </c>
      <c r="MD412">
        <v>0.30733389999999999</v>
      </c>
      <c r="ME412">
        <v>29.35117</v>
      </c>
      <c r="MF412" s="1">
        <v>2.0806979999999999E-4</v>
      </c>
      <c r="MG412">
        <v>0.41592099999999999</v>
      </c>
      <c r="MH412">
        <v>0.30673549999999999</v>
      </c>
      <c r="MI412">
        <v>29.46893</v>
      </c>
      <c r="MJ412" s="1">
        <v>2.0174750000000001E-4</v>
      </c>
      <c r="MK412">
        <v>0.4040937</v>
      </c>
      <c r="ML412">
        <v>0.30611179999999999</v>
      </c>
      <c r="MM412">
        <v>29.091419999999999</v>
      </c>
      <c r="MN412" s="1">
        <v>1.9566629999999999E-4</v>
      </c>
      <c r="MO412">
        <v>0.39269969999999998</v>
      </c>
      <c r="MP412">
        <v>0.3055271</v>
      </c>
      <c r="MQ412">
        <v>28.556930000000001</v>
      </c>
      <c r="MR412" s="1">
        <v>1.8984270000000001E-4</v>
      </c>
      <c r="MS412">
        <v>0.38174710000000001</v>
      </c>
      <c r="MT412">
        <v>0.3049367</v>
      </c>
      <c r="MU412">
        <v>27.996040000000001</v>
      </c>
      <c r="MV412" s="1">
        <v>1.8422530000000001E-4</v>
      </c>
      <c r="MW412">
        <v>0.37117820000000001</v>
      </c>
      <c r="MX412">
        <v>0.30435000000000001</v>
      </c>
      <c r="MY412">
        <v>27.649370000000001</v>
      </c>
      <c r="MZ412" s="1">
        <v>1.7881369999999999E-4</v>
      </c>
      <c r="NA412">
        <v>0.36097820000000003</v>
      </c>
      <c r="NB412">
        <v>0.303759</v>
      </c>
      <c r="NC412">
        <v>27.700710000000001</v>
      </c>
      <c r="ND412" s="1">
        <v>1.7359539999999999E-4</v>
      </c>
      <c r="NE412">
        <v>0.3511184</v>
      </c>
      <c r="NF412">
        <v>0.30320069999999999</v>
      </c>
      <c r="NG412">
        <v>28.204139999999999</v>
      </c>
      <c r="NH412" s="1">
        <v>1.685682E-4</v>
      </c>
      <c r="NI412">
        <v>0.34159319999999999</v>
      </c>
      <c r="NJ412">
        <v>0.30265819999999999</v>
      </c>
      <c r="NK412">
        <v>28.45731</v>
      </c>
      <c r="NL412" s="1">
        <v>1.6372709999999999E-4</v>
      </c>
      <c r="NM412">
        <v>0.33238620000000002</v>
      </c>
      <c r="NN412">
        <v>0.3020989</v>
      </c>
      <c r="NO412">
        <v>28.27242</v>
      </c>
      <c r="NP412" s="1">
        <v>1.5905760000000001E-4</v>
      </c>
      <c r="NQ412">
        <v>0.32350469999999998</v>
      </c>
      <c r="NR412">
        <v>0.30153279999999999</v>
      </c>
      <c r="NS412">
        <v>27.876809999999999</v>
      </c>
      <c r="NT412" s="1">
        <v>1.545568E-4</v>
      </c>
      <c r="NU412">
        <v>0.31495000000000001</v>
      </c>
      <c r="NV412">
        <v>0.30097099999999999</v>
      </c>
      <c r="NW412">
        <v>27.394629999999999</v>
      </c>
      <c r="NX412" s="1">
        <v>1.502307E-4</v>
      </c>
      <c r="NY412">
        <v>0.30670150000000002</v>
      </c>
      <c r="NZ412">
        <v>0.30041440000000003</v>
      </c>
      <c r="OA412">
        <v>26.934010000000001</v>
      </c>
      <c r="OB412" s="1">
        <v>1.460713E-4</v>
      </c>
      <c r="OC412">
        <v>0.298763</v>
      </c>
      <c r="OD412">
        <v>0.29984250000000001</v>
      </c>
      <c r="OE412">
        <v>27.022030000000001</v>
      </c>
      <c r="OF412" s="1">
        <v>1.4205209999999999E-4</v>
      </c>
      <c r="OG412">
        <v>0.29110390000000003</v>
      </c>
      <c r="OH412">
        <v>0.2992959</v>
      </c>
      <c r="OI412">
        <v>27.568639999999998</v>
      </c>
      <c r="OJ412" s="1">
        <v>1.3819740000000001E-4</v>
      </c>
      <c r="OK412">
        <v>0.28371960000000002</v>
      </c>
    </row>
    <row r="413" spans="1:401" x14ac:dyDescent="0.35">
      <c r="A413">
        <v>422</v>
      </c>
      <c r="B413" t="s">
        <v>4</v>
      </c>
      <c r="C413" t="s">
        <v>364</v>
      </c>
      <c r="D413" t="s">
        <v>416</v>
      </c>
      <c r="E413">
        <v>908.84349999999995</v>
      </c>
      <c r="F413">
        <v>0.64635620000000005</v>
      </c>
      <c r="G413">
        <v>25.57835</v>
      </c>
      <c r="H413">
        <v>0</v>
      </c>
      <c r="I413">
        <v>0</v>
      </c>
      <c r="J413">
        <v>0.64442089999999996</v>
      </c>
      <c r="K413">
        <v>25.37189</v>
      </c>
      <c r="L413">
        <v>0</v>
      </c>
      <c r="M413">
        <v>0</v>
      </c>
      <c r="N413">
        <v>0.64252609999999999</v>
      </c>
      <c r="O413">
        <v>25.161100000000001</v>
      </c>
      <c r="P413">
        <v>0</v>
      </c>
      <c r="Q413">
        <v>0</v>
      </c>
      <c r="R413">
        <v>0.64070199999999999</v>
      </c>
      <c r="S413">
        <v>24.878229999999999</v>
      </c>
      <c r="T413">
        <v>0</v>
      </c>
      <c r="U413">
        <v>0</v>
      </c>
      <c r="V413">
        <v>0.6390422</v>
      </c>
      <c r="W413">
        <v>24.716360000000002</v>
      </c>
      <c r="X413">
        <v>0</v>
      </c>
      <c r="Y413">
        <v>0</v>
      </c>
      <c r="Z413">
        <v>0.63745030000000003</v>
      </c>
      <c r="AA413">
        <v>24.451820000000001</v>
      </c>
      <c r="AB413">
        <v>0</v>
      </c>
      <c r="AC413">
        <v>0</v>
      </c>
      <c r="AD413">
        <v>0.63592280000000001</v>
      </c>
      <c r="AE413">
        <v>24.138200000000001</v>
      </c>
      <c r="AF413">
        <v>0</v>
      </c>
      <c r="AG413">
        <v>0</v>
      </c>
      <c r="AH413">
        <v>0.63447160000000002</v>
      </c>
      <c r="AI413">
        <v>23.875229999999998</v>
      </c>
      <c r="AJ413">
        <v>0</v>
      </c>
      <c r="AK413">
        <v>0</v>
      </c>
      <c r="AL413">
        <v>0.63310500000000003</v>
      </c>
      <c r="AM413">
        <v>23.707470000000001</v>
      </c>
      <c r="AN413">
        <v>0</v>
      </c>
      <c r="AO413">
        <v>0</v>
      </c>
      <c r="AP413">
        <v>0.63180740000000002</v>
      </c>
      <c r="AQ413">
        <v>24.01145</v>
      </c>
      <c r="AR413">
        <v>0</v>
      </c>
      <c r="AS413">
        <v>0</v>
      </c>
      <c r="AT413">
        <v>0.6305866</v>
      </c>
      <c r="AU413">
        <v>24.61909</v>
      </c>
      <c r="AV413">
        <v>0</v>
      </c>
      <c r="AW413">
        <v>0</v>
      </c>
      <c r="AX413">
        <v>0.62948040000000005</v>
      </c>
      <c r="AY413">
        <v>25.135179999999998</v>
      </c>
      <c r="AZ413">
        <v>0</v>
      </c>
      <c r="BA413">
        <v>0</v>
      </c>
      <c r="BB413">
        <v>0.62845519999999999</v>
      </c>
      <c r="BC413">
        <v>25.537600000000001</v>
      </c>
      <c r="BD413">
        <v>0</v>
      </c>
      <c r="BE413">
        <v>0</v>
      </c>
      <c r="BF413">
        <v>0.62750550000000005</v>
      </c>
      <c r="BG413">
        <v>25.580780000000001</v>
      </c>
      <c r="BH413">
        <v>0</v>
      </c>
      <c r="BI413">
        <v>0</v>
      </c>
      <c r="BJ413">
        <v>0.62658020000000003</v>
      </c>
      <c r="BK413">
        <v>25.303599999999999</v>
      </c>
      <c r="BL413">
        <v>0</v>
      </c>
      <c r="BM413">
        <v>0</v>
      </c>
      <c r="BN413">
        <v>0.6257315</v>
      </c>
      <c r="BO413">
        <v>24.993919999999999</v>
      </c>
      <c r="BP413">
        <v>0</v>
      </c>
      <c r="BQ413">
        <v>0</v>
      </c>
      <c r="BR413">
        <v>0.62494050000000001</v>
      </c>
      <c r="BS413">
        <v>24.717030000000001</v>
      </c>
      <c r="BT413">
        <v>0</v>
      </c>
      <c r="BU413">
        <v>0</v>
      </c>
      <c r="BV413">
        <v>0.62421749999999998</v>
      </c>
      <c r="BW413">
        <v>24.819990000000001</v>
      </c>
      <c r="BX413">
        <v>0</v>
      </c>
      <c r="BY413">
        <v>0</v>
      </c>
      <c r="BZ413">
        <v>0.6235503</v>
      </c>
      <c r="CA413">
        <v>25.185110000000002</v>
      </c>
      <c r="CB413" s="1">
        <v>3.9927119999999998E-35</v>
      </c>
      <c r="CC413" s="1">
        <v>2.6689530000000002E-32</v>
      </c>
      <c r="CD413">
        <v>0.62286419999999998</v>
      </c>
      <c r="CE413">
        <v>25.502780000000001</v>
      </c>
      <c r="CF413" s="1">
        <v>1.323228E-27</v>
      </c>
      <c r="CG413" s="1">
        <v>8.8330600000000009E-25</v>
      </c>
      <c r="CH413">
        <v>0.62221550000000003</v>
      </c>
      <c r="CI413">
        <v>25.777190000000001</v>
      </c>
      <c r="CJ413" s="1">
        <v>2.682504E-20</v>
      </c>
      <c r="CK413" s="1">
        <v>1.908856E-17</v>
      </c>
      <c r="CL413">
        <v>0.62156180000000005</v>
      </c>
      <c r="CM413">
        <v>25.740079999999999</v>
      </c>
      <c r="CN413" s="1">
        <v>1.592891E-15</v>
      </c>
      <c r="CO413" s="1">
        <v>1.2110169999999999E-12</v>
      </c>
      <c r="CP413">
        <v>0.62088600000000005</v>
      </c>
      <c r="CQ413">
        <v>25.325589999999998</v>
      </c>
      <c r="CR413" s="1">
        <v>6.4391090000000002E-12</v>
      </c>
      <c r="CS413" s="1">
        <v>5.1077159999999998E-9</v>
      </c>
      <c r="CT413">
        <v>0.62014729999999996</v>
      </c>
      <c r="CU413">
        <v>24.871479999999998</v>
      </c>
      <c r="CV413" s="1">
        <v>4.5331570000000004E-9</v>
      </c>
      <c r="CW413" s="1">
        <v>3.7258840000000002E-6</v>
      </c>
      <c r="CX413">
        <v>0.61939010000000005</v>
      </c>
      <c r="CY413">
        <v>24.524090000000001</v>
      </c>
      <c r="CZ413" s="1">
        <v>8.6500089999999996E-7</v>
      </c>
      <c r="DA413" s="1">
        <v>7.3202789999999998E-4</v>
      </c>
      <c r="DB413">
        <v>0.6186005</v>
      </c>
      <c r="DC413">
        <v>24.78181</v>
      </c>
      <c r="DD413" s="1">
        <v>5.9461959999999998E-5</v>
      </c>
      <c r="DE413" s="1">
        <v>5.1581960000000003E-2</v>
      </c>
      <c r="DF413">
        <v>0.61782250000000005</v>
      </c>
      <c r="DG413">
        <v>25.364899999999999</v>
      </c>
      <c r="DH413" s="1">
        <v>1.7748040000000001E-3</v>
      </c>
      <c r="DI413">
        <v>1.5733299999999999</v>
      </c>
      <c r="DJ413">
        <v>0.61703419999999998</v>
      </c>
      <c r="DK413">
        <v>25.99343</v>
      </c>
      <c r="DL413" s="1">
        <v>2.620859E-2</v>
      </c>
      <c r="DM413">
        <v>23.681000000000001</v>
      </c>
      <c r="DN413">
        <v>0.61615370000000003</v>
      </c>
      <c r="DO413">
        <v>26.493390000000002</v>
      </c>
      <c r="DP413">
        <v>0.21286849999999999</v>
      </c>
      <c r="DQ413">
        <v>195.6294</v>
      </c>
      <c r="DR413">
        <v>0.61524529999999999</v>
      </c>
      <c r="DS413">
        <v>26.443000000000001</v>
      </c>
      <c r="DT413">
        <v>1.0390729999999999</v>
      </c>
      <c r="DU413">
        <v>969.33759999999995</v>
      </c>
      <c r="DV413">
        <v>0.61420070000000004</v>
      </c>
      <c r="DW413">
        <v>26.010760000000001</v>
      </c>
      <c r="DX413">
        <v>3.2901929999999999</v>
      </c>
      <c r="DY413">
        <v>3110.2579999999998</v>
      </c>
      <c r="DZ413">
        <v>0.61312929999999999</v>
      </c>
      <c r="EA413">
        <v>25.522379999999998</v>
      </c>
      <c r="EB413">
        <v>7.2337959999999999</v>
      </c>
      <c r="EC413">
        <v>6918.7020000000002</v>
      </c>
      <c r="ED413">
        <v>0.61196139999999999</v>
      </c>
      <c r="EE413">
        <v>25.110679999999999</v>
      </c>
      <c r="EF413">
        <v>11.75319</v>
      </c>
      <c r="EG413">
        <v>11355.2</v>
      </c>
      <c r="EH413">
        <v>0.6107648</v>
      </c>
      <c r="EI413">
        <v>25.174050000000001</v>
      </c>
      <c r="EJ413">
        <v>14.94746</v>
      </c>
      <c r="EK413">
        <v>14567.25</v>
      </c>
      <c r="EL413">
        <v>0.60947779999999996</v>
      </c>
      <c r="EM413">
        <v>25.669740000000001</v>
      </c>
      <c r="EN413">
        <v>15.64916</v>
      </c>
      <c r="EO413">
        <v>15364.94</v>
      </c>
      <c r="EP413">
        <v>0.60813450000000002</v>
      </c>
      <c r="EQ413">
        <v>26.3157</v>
      </c>
      <c r="ER413">
        <v>14.11974</v>
      </c>
      <c r="ES413">
        <v>13951.3</v>
      </c>
      <c r="ET413">
        <v>0.606742</v>
      </c>
      <c r="EU413">
        <v>26.828289999999999</v>
      </c>
      <c r="EV413">
        <v>11.42041</v>
      </c>
      <c r="EW413">
        <v>11344.72</v>
      </c>
      <c r="EX413">
        <v>0.60533650000000006</v>
      </c>
      <c r="EY413">
        <v>26.794640000000001</v>
      </c>
      <c r="EZ413">
        <v>8.5552919999999997</v>
      </c>
      <c r="FA413">
        <v>8537.4079999999994</v>
      </c>
      <c r="FB413">
        <v>0.60388509999999995</v>
      </c>
      <c r="FC413">
        <v>26.353940000000001</v>
      </c>
      <c r="FD413">
        <v>6.0850410000000004</v>
      </c>
      <c r="FE413">
        <v>6096.3950000000004</v>
      </c>
      <c r="FF413">
        <v>0.60239489999999996</v>
      </c>
      <c r="FG413">
        <v>25.85848</v>
      </c>
      <c r="FH413">
        <v>4.1837460000000002</v>
      </c>
      <c r="FI413">
        <v>4206.5950000000003</v>
      </c>
      <c r="FJ413">
        <v>0.60088900000000001</v>
      </c>
      <c r="FK413">
        <v>25.434229999999999</v>
      </c>
      <c r="FL413">
        <v>2.8143370000000001</v>
      </c>
      <c r="FM413">
        <v>2839.41</v>
      </c>
      <c r="FN413">
        <v>0.59933320000000001</v>
      </c>
      <c r="FO413">
        <v>25.56972</v>
      </c>
      <c r="FP413">
        <v>1.8676410000000001</v>
      </c>
      <c r="FQ413">
        <v>1890.4349999999999</v>
      </c>
      <c r="FR413">
        <v>0.59783739999999996</v>
      </c>
      <c r="FS413">
        <v>26.03182</v>
      </c>
      <c r="FT413">
        <v>1.229301</v>
      </c>
      <c r="FU413">
        <v>1248.1030000000001</v>
      </c>
      <c r="FV413">
        <v>0.59631179999999995</v>
      </c>
      <c r="FW413">
        <v>26.343150000000001</v>
      </c>
      <c r="FX413">
        <v>0.80521290000000001</v>
      </c>
      <c r="FY413">
        <v>820.01099999999997</v>
      </c>
      <c r="FZ413">
        <v>0.5947964</v>
      </c>
      <c r="GA413">
        <v>26.486280000000001</v>
      </c>
      <c r="GB413">
        <v>0.52615049999999997</v>
      </c>
      <c r="GC413">
        <v>537.42020000000002</v>
      </c>
      <c r="GD413">
        <v>0.5932267</v>
      </c>
      <c r="GE413">
        <v>26.204350000000002</v>
      </c>
      <c r="GF413">
        <v>0.34345599999999998</v>
      </c>
      <c r="GG413">
        <v>351.87689999999998</v>
      </c>
      <c r="GH413">
        <v>0.5916981</v>
      </c>
      <c r="GI413">
        <v>25.875119999999999</v>
      </c>
      <c r="GJ413">
        <v>0.224274</v>
      </c>
      <c r="GK413">
        <v>230.45869999999999</v>
      </c>
      <c r="GL413">
        <v>0.59018530000000002</v>
      </c>
      <c r="GM413">
        <v>25.57375</v>
      </c>
      <c r="GN413">
        <v>0.14661779999999999</v>
      </c>
      <c r="GO413">
        <v>151.09870000000001</v>
      </c>
      <c r="GP413">
        <v>0.58869830000000001</v>
      </c>
      <c r="GQ413">
        <v>25.333570000000002</v>
      </c>
      <c r="GR413" s="1">
        <v>9.6028020000000006E-2</v>
      </c>
      <c r="GS413">
        <v>99.244879999999995</v>
      </c>
      <c r="GT413">
        <v>0.58720539999999999</v>
      </c>
      <c r="GU413">
        <v>25.1189</v>
      </c>
      <c r="GV413">
        <v>6.3049999999999995E-2</v>
      </c>
      <c r="GW413">
        <v>65.348839999999996</v>
      </c>
      <c r="GX413">
        <v>0.58573359999999997</v>
      </c>
      <c r="GY413">
        <v>25.258659999999999</v>
      </c>
      <c r="GZ413" s="1">
        <v>4.1534660000000001E-2</v>
      </c>
      <c r="HA413">
        <v>43.1721</v>
      </c>
      <c r="HB413">
        <v>0.58422719999999995</v>
      </c>
      <c r="HC413">
        <v>25.771640000000001</v>
      </c>
      <c r="HD413" s="1">
        <v>2.7480939999999999E-2</v>
      </c>
      <c r="HE413">
        <v>28.64312</v>
      </c>
      <c r="HF413">
        <v>0.58273549999999996</v>
      </c>
      <c r="HG413">
        <v>26.339729999999999</v>
      </c>
      <c r="HH413" s="1">
        <v>1.8283440000000001E-2</v>
      </c>
      <c r="HI413">
        <v>19.109390000000001</v>
      </c>
      <c r="HJ413">
        <v>0.58124730000000002</v>
      </c>
      <c r="HK413">
        <v>26.509969999999999</v>
      </c>
      <c r="HL413" s="1">
        <v>1.2251659999999999E-2</v>
      </c>
      <c r="HM413">
        <v>12.840070000000001</v>
      </c>
      <c r="HN413">
        <v>0.57975069999999995</v>
      </c>
      <c r="HO413">
        <v>26.141089999999998</v>
      </c>
      <c r="HP413" s="1">
        <v>8.2871960000000001E-3</v>
      </c>
      <c r="HQ413">
        <v>8.7081009999999992</v>
      </c>
      <c r="HR413">
        <v>0.57826730000000004</v>
      </c>
      <c r="HS413">
        <v>25.689319999999999</v>
      </c>
      <c r="HT413" s="1">
        <v>5.673422E-3</v>
      </c>
      <c r="HU413">
        <v>5.9767330000000003</v>
      </c>
      <c r="HV413">
        <v>0.57675639999999995</v>
      </c>
      <c r="HW413">
        <v>25.246770000000001</v>
      </c>
      <c r="HX413" s="1">
        <v>3.9440220000000002E-3</v>
      </c>
      <c r="HY413">
        <v>4.1651109999999996</v>
      </c>
      <c r="HZ413">
        <v>0.57527340000000005</v>
      </c>
      <c r="IA413">
        <v>25.22401</v>
      </c>
      <c r="IB413" s="1">
        <v>2.7951949999999999E-3</v>
      </c>
      <c r="IC413">
        <v>2.9585720000000002</v>
      </c>
      <c r="ID413">
        <v>0.57381020000000005</v>
      </c>
      <c r="IE413">
        <v>25.588290000000001</v>
      </c>
      <c r="IF413" s="1">
        <v>2.0278499999999999E-3</v>
      </c>
      <c r="IG413">
        <v>2.1508600000000002</v>
      </c>
      <c r="IH413">
        <v>0.57239180000000001</v>
      </c>
      <c r="II413">
        <v>26.02768</v>
      </c>
      <c r="IJ413" s="1">
        <v>1.5121259999999999E-3</v>
      </c>
      <c r="IK413">
        <v>1.606938</v>
      </c>
      <c r="IL413">
        <v>0.57094909999999999</v>
      </c>
      <c r="IM413">
        <v>26.38907</v>
      </c>
      <c r="IN413" s="1">
        <v>1.1625850000000001E-3</v>
      </c>
      <c r="IO413">
        <v>1.2378290000000001</v>
      </c>
      <c r="IP413">
        <v>0.56950520000000004</v>
      </c>
      <c r="IQ413">
        <v>26.334689999999998</v>
      </c>
      <c r="IR413" s="1">
        <v>9.2332799999999995E-4</v>
      </c>
      <c r="IS413">
        <v>0.98490200000000006</v>
      </c>
      <c r="IT413">
        <v>0.56804849999999996</v>
      </c>
      <c r="IU413">
        <v>25.9802</v>
      </c>
      <c r="IV413" s="1">
        <v>7.5753490000000001E-4</v>
      </c>
      <c r="IW413">
        <v>0.80955180000000004</v>
      </c>
      <c r="IX413">
        <v>0.5665924</v>
      </c>
      <c r="IY413">
        <v>25.59883</v>
      </c>
      <c r="IZ413" s="1">
        <v>6.4084289999999996E-4</v>
      </c>
      <c r="JA413">
        <v>0.68621920000000003</v>
      </c>
      <c r="JB413">
        <v>0.56518250000000003</v>
      </c>
      <c r="JC413">
        <v>25.296520000000001</v>
      </c>
      <c r="JD413" s="1">
        <v>5.5719139999999999E-4</v>
      </c>
      <c r="JE413">
        <v>0.59786360000000005</v>
      </c>
      <c r="JF413">
        <v>0.56379170000000001</v>
      </c>
      <c r="JG413">
        <v>25.60586</v>
      </c>
      <c r="JH413" s="1">
        <v>4.9590189999999996E-4</v>
      </c>
      <c r="JI413">
        <v>0.53321050000000003</v>
      </c>
      <c r="JJ413">
        <v>0.56242530000000002</v>
      </c>
      <c r="JK413">
        <v>26.190439999999999</v>
      </c>
      <c r="JL413" s="1">
        <v>4.4990070000000001E-4</v>
      </c>
      <c r="JM413">
        <v>0.48481049999999998</v>
      </c>
      <c r="JN413">
        <v>0.56111390000000005</v>
      </c>
      <c r="JO413">
        <v>26.72259</v>
      </c>
      <c r="JP413" s="1">
        <v>4.145156E-4</v>
      </c>
      <c r="JQ413">
        <v>0.44768479999999999</v>
      </c>
      <c r="JR413">
        <v>0.55980989999999997</v>
      </c>
      <c r="JS413">
        <v>27.040120000000002</v>
      </c>
      <c r="JT413" s="1">
        <v>3.8655509999999999E-4</v>
      </c>
      <c r="JU413">
        <v>0.41843340000000001</v>
      </c>
      <c r="JV413">
        <v>0.55851779999999995</v>
      </c>
      <c r="JW413">
        <v>27.009720000000002</v>
      </c>
      <c r="JX413" s="1">
        <v>3.6383779999999999E-4</v>
      </c>
      <c r="JY413">
        <v>0.39477210000000001</v>
      </c>
      <c r="JZ413">
        <v>0.55726600000000004</v>
      </c>
      <c r="KA413">
        <v>26.616430000000001</v>
      </c>
      <c r="KB413" s="1">
        <v>3.44953E-4</v>
      </c>
      <c r="KC413">
        <v>0.37514690000000001</v>
      </c>
      <c r="KD413">
        <v>0.55605110000000002</v>
      </c>
      <c r="KE413">
        <v>26.174569999999999</v>
      </c>
      <c r="KF413" s="1">
        <v>3.2883130000000002E-4</v>
      </c>
      <c r="KG413">
        <v>0.3584408</v>
      </c>
      <c r="KH413">
        <v>0.55487390000000003</v>
      </c>
      <c r="KI413">
        <v>25.812439999999999</v>
      </c>
      <c r="KJ413" s="1">
        <v>3.1476170000000001E-4</v>
      </c>
      <c r="KK413">
        <v>0.3438909</v>
      </c>
      <c r="KL413">
        <v>0.55370520000000001</v>
      </c>
      <c r="KM413">
        <v>26.041329999999999</v>
      </c>
      <c r="KN413" s="1">
        <v>3.0220220000000002E-4</v>
      </c>
      <c r="KO413">
        <v>0.33092490000000002</v>
      </c>
      <c r="KP413">
        <v>0.55257120000000004</v>
      </c>
      <c r="KQ413">
        <v>26.63635</v>
      </c>
      <c r="KR413" s="1">
        <v>2.908419E-4</v>
      </c>
      <c r="KS413">
        <v>0.31918390000000002</v>
      </c>
      <c r="KT413">
        <v>0.55146070000000003</v>
      </c>
      <c r="KU413">
        <v>27.347899999999999</v>
      </c>
      <c r="KV413" s="1">
        <v>2.8041939999999999E-4</v>
      </c>
      <c r="KW413">
        <v>0.30842389999999997</v>
      </c>
      <c r="KX413">
        <v>0.55036350000000001</v>
      </c>
      <c r="KY413">
        <v>27.958100000000002</v>
      </c>
      <c r="KZ413" s="1">
        <v>2.7072990000000003E-4</v>
      </c>
      <c r="LA413">
        <v>0.2984118</v>
      </c>
      <c r="LB413">
        <v>0.54926739999999996</v>
      </c>
      <c r="LC413">
        <v>28.0122</v>
      </c>
      <c r="LD413" s="1">
        <v>2.615901E-4</v>
      </c>
      <c r="LE413">
        <v>0.2889698</v>
      </c>
      <c r="LF413">
        <v>0.54817210000000005</v>
      </c>
      <c r="LG413">
        <v>27.598459999999999</v>
      </c>
      <c r="LH413" s="1">
        <v>2.5294919999999999E-4</v>
      </c>
      <c r="LI413">
        <v>0.28003099999999997</v>
      </c>
      <c r="LJ413">
        <v>0.54709050000000004</v>
      </c>
      <c r="LK413">
        <v>27.09957</v>
      </c>
      <c r="LL413" s="1">
        <v>2.4473030000000002E-4</v>
      </c>
      <c r="LM413">
        <v>0.27151769999999997</v>
      </c>
      <c r="LN413">
        <v>0.54599819999999999</v>
      </c>
      <c r="LO413">
        <v>26.702300000000001</v>
      </c>
      <c r="LP413" s="1">
        <v>2.3689880000000001E-4</v>
      </c>
      <c r="LQ413">
        <v>0.26339119999999999</v>
      </c>
      <c r="LR413">
        <v>0.54491599999999996</v>
      </c>
      <c r="LS413">
        <v>27.061579999999999</v>
      </c>
      <c r="LT413" s="1">
        <v>2.2942970000000001E-4</v>
      </c>
      <c r="LU413">
        <v>0.25563950000000002</v>
      </c>
      <c r="LV413">
        <v>0.54383669999999995</v>
      </c>
      <c r="LW413">
        <v>27.811199999999999</v>
      </c>
      <c r="LX413" s="1">
        <v>2.2227259999999999E-4</v>
      </c>
      <c r="LY413">
        <v>0.24819340000000001</v>
      </c>
      <c r="LZ413">
        <v>0.54276080000000004</v>
      </c>
      <c r="MA413">
        <v>28.63523</v>
      </c>
      <c r="MB413" s="1">
        <v>2.1540329999999999E-4</v>
      </c>
      <c r="MC413">
        <v>0.24103910000000001</v>
      </c>
      <c r="MD413">
        <v>0.54168930000000004</v>
      </c>
      <c r="ME413">
        <v>29.34956</v>
      </c>
      <c r="MF413" s="1">
        <v>2.087926E-4</v>
      </c>
      <c r="MG413">
        <v>0.23414090000000001</v>
      </c>
      <c r="MH413">
        <v>0.54059990000000002</v>
      </c>
      <c r="MI413">
        <v>29.485430000000001</v>
      </c>
      <c r="MJ413" s="1">
        <v>2.024347E-4</v>
      </c>
      <c r="MK413">
        <v>0.22750380000000001</v>
      </c>
      <c r="ML413">
        <v>0.53953949999999995</v>
      </c>
      <c r="MM413">
        <v>29.1249</v>
      </c>
      <c r="MN413" s="1">
        <v>1.963302E-4</v>
      </c>
      <c r="MO413">
        <v>0.22110679999999999</v>
      </c>
      <c r="MP413">
        <v>0.53849910000000001</v>
      </c>
      <c r="MQ413">
        <v>28.599350000000001</v>
      </c>
      <c r="MR413" s="1">
        <v>1.9048409999999999E-4</v>
      </c>
      <c r="MS413">
        <v>0.21496699999999999</v>
      </c>
      <c r="MT413">
        <v>0.53743289999999999</v>
      </c>
      <c r="MU413">
        <v>28.037389999999998</v>
      </c>
      <c r="MV413" s="1">
        <v>1.8483949999999999E-4</v>
      </c>
      <c r="MW413">
        <v>0.20903569999999999</v>
      </c>
      <c r="MX413">
        <v>0.53640019999999999</v>
      </c>
      <c r="MY413">
        <v>27.682359999999999</v>
      </c>
      <c r="MZ413" s="1">
        <v>1.7940560000000001E-4</v>
      </c>
      <c r="NA413">
        <v>0.20331070000000001</v>
      </c>
      <c r="NB413">
        <v>0.53538759999999996</v>
      </c>
      <c r="NC413">
        <v>27.720359999999999</v>
      </c>
      <c r="ND413" s="1">
        <v>1.741693E-4</v>
      </c>
      <c r="NE413">
        <v>0.19777220000000001</v>
      </c>
      <c r="NF413">
        <v>0.5344025</v>
      </c>
      <c r="NG413">
        <v>28.207319999999999</v>
      </c>
      <c r="NH413" s="1">
        <v>1.6912550000000001E-4</v>
      </c>
      <c r="NI413">
        <v>0.19242609999999999</v>
      </c>
      <c r="NJ413">
        <v>0.533416</v>
      </c>
      <c r="NK413">
        <v>28.468820000000001</v>
      </c>
      <c r="NL413" s="1">
        <v>1.6426050000000001E-4</v>
      </c>
      <c r="NM413">
        <v>0.1872586</v>
      </c>
      <c r="NN413">
        <v>0.53243010000000002</v>
      </c>
      <c r="NO413">
        <v>28.29834</v>
      </c>
      <c r="NP413" s="1">
        <v>1.595717E-4</v>
      </c>
      <c r="NQ413">
        <v>0.18227199999999999</v>
      </c>
      <c r="NR413">
        <v>0.53142610000000001</v>
      </c>
      <c r="NS413">
        <v>27.913900000000002</v>
      </c>
      <c r="NT413" s="1">
        <v>1.550512E-4</v>
      </c>
      <c r="NU413">
        <v>0.17746580000000001</v>
      </c>
      <c r="NV413">
        <v>0.5304278</v>
      </c>
      <c r="NW413">
        <v>27.43656</v>
      </c>
      <c r="NX413" s="1">
        <v>1.5071029999999999E-4</v>
      </c>
      <c r="NY413">
        <v>0.1728374</v>
      </c>
      <c r="NZ413">
        <v>0.52943359999999995</v>
      </c>
      <c r="OA413">
        <v>26.973089999999999</v>
      </c>
      <c r="OB413" s="1">
        <v>1.4652900000000001E-4</v>
      </c>
      <c r="OC413">
        <v>0.1683721</v>
      </c>
      <c r="OD413">
        <v>0.52842820000000001</v>
      </c>
      <c r="OE413">
        <v>27.044730000000001</v>
      </c>
      <c r="OF413" s="1">
        <v>1.424954E-4</v>
      </c>
      <c r="OG413">
        <v>0.1640682</v>
      </c>
      <c r="OH413">
        <v>0.52745770000000003</v>
      </c>
      <c r="OI413">
        <v>27.569700000000001</v>
      </c>
      <c r="OJ413" s="1">
        <v>1.3862259999999999E-4</v>
      </c>
      <c r="OK413">
        <v>0.159915</v>
      </c>
    </row>
    <row r="414" spans="1:401" x14ac:dyDescent="0.35">
      <c r="A414">
        <v>423</v>
      </c>
      <c r="B414" t="s">
        <v>4</v>
      </c>
      <c r="C414" t="s">
        <v>364</v>
      </c>
      <c r="D414" t="s">
        <v>417</v>
      </c>
      <c r="E414">
        <v>701.4393</v>
      </c>
      <c r="F414">
        <v>1.2958559999999999</v>
      </c>
      <c r="G414">
        <v>25.565750000000001</v>
      </c>
      <c r="H414">
        <v>0</v>
      </c>
      <c r="I414">
        <v>0</v>
      </c>
      <c r="J414">
        <v>1.2900290000000001</v>
      </c>
      <c r="K414">
        <v>25.353449999999999</v>
      </c>
      <c r="L414">
        <v>0</v>
      </c>
      <c r="M414">
        <v>0</v>
      </c>
      <c r="N414">
        <v>1.2843309999999999</v>
      </c>
      <c r="O414">
        <v>25.145620000000001</v>
      </c>
      <c r="P414">
        <v>0</v>
      </c>
      <c r="Q414">
        <v>0</v>
      </c>
      <c r="R414">
        <v>1.278859</v>
      </c>
      <c r="S414">
        <v>24.868089999999999</v>
      </c>
      <c r="T414">
        <v>0</v>
      </c>
      <c r="U414">
        <v>0</v>
      </c>
      <c r="V414">
        <v>1.2737430000000001</v>
      </c>
      <c r="W414">
        <v>24.70646</v>
      </c>
      <c r="X414">
        <v>0</v>
      </c>
      <c r="Y414">
        <v>0</v>
      </c>
      <c r="Z414">
        <v>1.2687740000000001</v>
      </c>
      <c r="AA414">
        <v>24.446400000000001</v>
      </c>
      <c r="AB414">
        <v>0</v>
      </c>
      <c r="AC414">
        <v>0</v>
      </c>
      <c r="AD414">
        <v>1.264022</v>
      </c>
      <c r="AE414">
        <v>24.134350000000001</v>
      </c>
      <c r="AF414">
        <v>0</v>
      </c>
      <c r="AG414">
        <v>0</v>
      </c>
      <c r="AH414">
        <v>1.2595069999999999</v>
      </c>
      <c r="AI414">
        <v>23.870200000000001</v>
      </c>
      <c r="AJ414">
        <v>0</v>
      </c>
      <c r="AK414">
        <v>0</v>
      </c>
      <c r="AL414">
        <v>1.255231</v>
      </c>
      <c r="AM414">
        <v>23.692519999999998</v>
      </c>
      <c r="AN414">
        <v>0</v>
      </c>
      <c r="AO414">
        <v>0</v>
      </c>
      <c r="AP414">
        <v>1.2511460000000001</v>
      </c>
      <c r="AQ414">
        <v>23.978629999999999</v>
      </c>
      <c r="AR414">
        <v>0</v>
      </c>
      <c r="AS414">
        <v>0</v>
      </c>
      <c r="AT414">
        <v>1.2473920000000001</v>
      </c>
      <c r="AU414">
        <v>24.57704</v>
      </c>
      <c r="AV414">
        <v>0</v>
      </c>
      <c r="AW414">
        <v>0</v>
      </c>
      <c r="AX414">
        <v>1.243951</v>
      </c>
      <c r="AY414">
        <v>25.096910000000001</v>
      </c>
      <c r="AZ414">
        <v>0</v>
      </c>
      <c r="BA414">
        <v>0</v>
      </c>
      <c r="BB414">
        <v>1.2406809999999999</v>
      </c>
      <c r="BC414">
        <v>25.512219999999999</v>
      </c>
      <c r="BD414">
        <v>0</v>
      </c>
      <c r="BE414">
        <v>0</v>
      </c>
      <c r="BF414">
        <v>1.237652</v>
      </c>
      <c r="BG414">
        <v>25.572849999999999</v>
      </c>
      <c r="BH414">
        <v>0</v>
      </c>
      <c r="BI414">
        <v>0</v>
      </c>
      <c r="BJ414">
        <v>1.234769</v>
      </c>
      <c r="BK414">
        <v>25.30583</v>
      </c>
      <c r="BL414">
        <v>0</v>
      </c>
      <c r="BM414">
        <v>0</v>
      </c>
      <c r="BN414">
        <v>1.232145</v>
      </c>
      <c r="BO414">
        <v>25.000229999999998</v>
      </c>
      <c r="BP414">
        <v>0</v>
      </c>
      <c r="BQ414">
        <v>0</v>
      </c>
      <c r="BR414">
        <v>1.2297549999999999</v>
      </c>
      <c r="BS414">
        <v>24.720960000000002</v>
      </c>
      <c r="BT414">
        <v>0</v>
      </c>
      <c r="BU414">
        <v>0</v>
      </c>
      <c r="BV414">
        <v>1.227549</v>
      </c>
      <c r="BW414">
        <v>24.814699999999998</v>
      </c>
      <c r="BX414">
        <v>0</v>
      </c>
      <c r="BY414">
        <v>0</v>
      </c>
      <c r="BZ414">
        <v>1.2254910000000001</v>
      </c>
      <c r="CA414">
        <v>25.170480000000001</v>
      </c>
      <c r="CB414" s="1">
        <v>1.436319E-35</v>
      </c>
      <c r="CC414" s="1">
        <v>5.5369640000000003E-33</v>
      </c>
      <c r="CD414">
        <v>1.2235990000000001</v>
      </c>
      <c r="CE414">
        <v>25.495760000000001</v>
      </c>
      <c r="CF414" s="1">
        <v>4.2433709999999996E-28</v>
      </c>
      <c r="CG414" s="1">
        <v>1.607883E-25</v>
      </c>
      <c r="CH414">
        <v>1.2217750000000001</v>
      </c>
      <c r="CI414">
        <v>25.77253</v>
      </c>
      <c r="CJ414" s="1">
        <v>1.257629E-20</v>
      </c>
      <c r="CK414" s="1">
        <v>5.3345089999999998E-18</v>
      </c>
      <c r="CL414">
        <v>1.219938</v>
      </c>
      <c r="CM414">
        <v>25.756699999999999</v>
      </c>
      <c r="CN414" s="1">
        <v>8.9597970000000007E-16</v>
      </c>
      <c r="CO414" s="1">
        <v>4.1227420000000002E-13</v>
      </c>
      <c r="CP414">
        <v>1.218156</v>
      </c>
      <c r="CQ414">
        <v>25.352979999999999</v>
      </c>
      <c r="CR414" s="1">
        <v>4.023039E-12</v>
      </c>
      <c r="CS414" s="1">
        <v>1.9437639999999999E-9</v>
      </c>
      <c r="CT414">
        <v>1.216248</v>
      </c>
      <c r="CU414">
        <v>24.900749999999999</v>
      </c>
      <c r="CV414" s="1">
        <v>3.0795439999999999E-9</v>
      </c>
      <c r="CW414" s="1">
        <v>1.5488009999999999E-6</v>
      </c>
      <c r="CX414">
        <v>1.2143200000000001</v>
      </c>
      <c r="CY414">
        <v>24.542480000000001</v>
      </c>
      <c r="CZ414" s="1">
        <v>6.2838860000000003E-7</v>
      </c>
      <c r="DA414" s="1">
        <v>3.2656969999999999E-4</v>
      </c>
      <c r="DB414">
        <v>1.2123919999999999</v>
      </c>
      <c r="DC414">
        <v>24.775829999999999</v>
      </c>
      <c r="DD414" s="1">
        <v>4.568828E-5</v>
      </c>
      <c r="DE414" s="1">
        <v>2.441312E-2</v>
      </c>
      <c r="DF414">
        <v>1.210475</v>
      </c>
      <c r="DG414">
        <v>25.34835</v>
      </c>
      <c r="DH414" s="1">
        <v>1.431613E-3</v>
      </c>
      <c r="DI414">
        <v>0.78387949999999995</v>
      </c>
      <c r="DJ414">
        <v>1.2085140000000001</v>
      </c>
      <c r="DK414">
        <v>25.974440000000001</v>
      </c>
      <c r="DL414" s="1">
        <v>2.2061420000000002E-2</v>
      </c>
      <c r="DM414">
        <v>12.34446</v>
      </c>
      <c r="DN414">
        <v>1.206393</v>
      </c>
      <c r="DO414">
        <v>26.484960000000001</v>
      </c>
      <c r="DP414">
        <v>0.18603</v>
      </c>
      <c r="DQ414">
        <v>106.1319</v>
      </c>
      <c r="DR414">
        <v>1.2040999999999999</v>
      </c>
      <c r="DS414">
        <v>26.45947</v>
      </c>
      <c r="DT414">
        <v>0.93837680000000001</v>
      </c>
      <c r="DU414">
        <v>544.7396</v>
      </c>
      <c r="DV414">
        <v>1.201597</v>
      </c>
      <c r="DW414">
        <v>26.03791</v>
      </c>
      <c r="DX414">
        <v>3.0574940000000002</v>
      </c>
      <c r="DY414">
        <v>1802.5550000000001</v>
      </c>
      <c r="DZ414">
        <v>1.1989369999999999</v>
      </c>
      <c r="EA414">
        <v>25.550850000000001</v>
      </c>
      <c r="EB414">
        <v>6.8887910000000003</v>
      </c>
      <c r="EC414">
        <v>4117.9690000000001</v>
      </c>
      <c r="ED414">
        <v>1.1961250000000001</v>
      </c>
      <c r="EE414">
        <v>25.129850000000001</v>
      </c>
      <c r="EF414">
        <v>11.425039999999999</v>
      </c>
      <c r="EG414">
        <v>6912.5870000000004</v>
      </c>
      <c r="EH414">
        <v>1.1931229999999999</v>
      </c>
      <c r="EI414">
        <v>25.168939999999999</v>
      </c>
      <c r="EJ414">
        <v>14.776389999999999</v>
      </c>
      <c r="EK414">
        <v>9035.0740000000005</v>
      </c>
      <c r="EL414">
        <v>1.1899660000000001</v>
      </c>
      <c r="EM414">
        <v>25.648129999999998</v>
      </c>
      <c r="EN414">
        <v>15.67801</v>
      </c>
      <c r="EO414">
        <v>9674.1460000000006</v>
      </c>
      <c r="EP414">
        <v>1.186615</v>
      </c>
      <c r="EQ414">
        <v>26.286989999999999</v>
      </c>
      <c r="ER414">
        <v>14.291740000000001</v>
      </c>
      <c r="ES414">
        <v>8888.4210000000003</v>
      </c>
      <c r="ET414">
        <v>1.1831020000000001</v>
      </c>
      <c r="EU414">
        <v>26.81108</v>
      </c>
      <c r="EV414">
        <v>11.645820000000001</v>
      </c>
      <c r="EW414">
        <v>7291.7749999999996</v>
      </c>
      <c r="EX414">
        <v>1.179481</v>
      </c>
      <c r="EY414">
        <v>26.80237</v>
      </c>
      <c r="EZ414">
        <v>8.7694229999999997</v>
      </c>
      <c r="FA414">
        <v>5522.7370000000001</v>
      </c>
      <c r="FB414">
        <v>1.175827</v>
      </c>
      <c r="FC414">
        <v>26.37275</v>
      </c>
      <c r="FD414">
        <v>6.2594719999999997</v>
      </c>
      <c r="FE414">
        <v>3961.9659999999999</v>
      </c>
      <c r="FF414">
        <v>1.1720299999999999</v>
      </c>
      <c r="FG414">
        <v>25.878710000000002</v>
      </c>
      <c r="FH414">
        <v>4.3137280000000002</v>
      </c>
      <c r="FI414">
        <v>2743.0610000000001</v>
      </c>
      <c r="FJ414">
        <v>1.1681170000000001</v>
      </c>
      <c r="FK414">
        <v>25.44726</v>
      </c>
      <c r="FL414">
        <v>2.9062220000000001</v>
      </c>
      <c r="FM414">
        <v>1856.2909999999999</v>
      </c>
      <c r="FN414">
        <v>1.164161</v>
      </c>
      <c r="FO414">
        <v>25.552230000000002</v>
      </c>
      <c r="FP414">
        <v>1.9305410000000001</v>
      </c>
      <c r="FQ414">
        <v>1238.2919999999999</v>
      </c>
      <c r="FR414">
        <v>1.1602030000000001</v>
      </c>
      <c r="FS414">
        <v>26.002690000000001</v>
      </c>
      <c r="FT414">
        <v>1.2715209999999999</v>
      </c>
      <c r="FU414">
        <v>818.89350000000002</v>
      </c>
      <c r="FV414">
        <v>1.1562079999999999</v>
      </c>
      <c r="FW414">
        <v>26.316510000000001</v>
      </c>
      <c r="FX414">
        <v>0.83319909999999997</v>
      </c>
      <c r="FY414">
        <v>538.76509999999996</v>
      </c>
      <c r="FZ414">
        <v>1.152166</v>
      </c>
      <c r="GA414">
        <v>26.480560000000001</v>
      </c>
      <c r="GB414">
        <v>0.54456780000000005</v>
      </c>
      <c r="GC414">
        <v>353.54140000000001</v>
      </c>
      <c r="GD414">
        <v>1.1480619999999999</v>
      </c>
      <c r="GE414">
        <v>26.210650000000001</v>
      </c>
      <c r="GF414">
        <v>0.35553469999999998</v>
      </c>
      <c r="GG414">
        <v>231.75579999999999</v>
      </c>
      <c r="GH414">
        <v>1.143961</v>
      </c>
      <c r="GI414">
        <v>25.88345</v>
      </c>
      <c r="GJ414">
        <v>0.23216780000000001</v>
      </c>
      <c r="GK414">
        <v>151.94970000000001</v>
      </c>
      <c r="GL414">
        <v>1.139921</v>
      </c>
      <c r="GM414">
        <v>25.579979999999999</v>
      </c>
      <c r="GN414">
        <v>0.15178069999999999</v>
      </c>
      <c r="GO414">
        <v>99.730829999999997</v>
      </c>
      <c r="GP414">
        <v>1.13595</v>
      </c>
      <c r="GQ414">
        <v>25.335100000000001</v>
      </c>
      <c r="GR414" s="1">
        <v>9.9402329999999997E-2</v>
      </c>
      <c r="GS414">
        <v>65.568820000000002</v>
      </c>
      <c r="GT414">
        <v>1.1319710000000001</v>
      </c>
      <c r="GU414">
        <v>25.117540000000002</v>
      </c>
      <c r="GV414" s="1">
        <v>6.5259289999999998E-2</v>
      </c>
      <c r="GW414">
        <v>43.214649999999999</v>
      </c>
      <c r="GX414">
        <v>1.127974</v>
      </c>
      <c r="GY414">
        <v>25.234729999999999</v>
      </c>
      <c r="GZ414" s="1">
        <v>4.2979910000000003E-2</v>
      </c>
      <c r="HA414">
        <v>28.572140000000001</v>
      </c>
      <c r="HB414">
        <v>1.1240129999999999</v>
      </c>
      <c r="HC414">
        <v>25.73451</v>
      </c>
      <c r="HD414" s="1">
        <v>2.8429059999999999E-2</v>
      </c>
      <c r="HE414">
        <v>18.97034</v>
      </c>
      <c r="HF414">
        <v>1.120039</v>
      </c>
      <c r="HG414">
        <v>26.301349999999999</v>
      </c>
      <c r="HH414" s="1">
        <v>1.890673E-2</v>
      </c>
      <c r="HI414">
        <v>12.66384</v>
      </c>
      <c r="HJ414">
        <v>1.1160829999999999</v>
      </c>
      <c r="HK414">
        <v>26.501470000000001</v>
      </c>
      <c r="HL414" s="1">
        <v>1.266202E-2</v>
      </c>
      <c r="HM414">
        <v>8.5126200000000001</v>
      </c>
      <c r="HN414">
        <v>1.112142</v>
      </c>
      <c r="HO414">
        <v>26.149730000000002</v>
      </c>
      <c r="HP414" s="1">
        <v>8.5581819999999992E-3</v>
      </c>
      <c r="HQ414">
        <v>5.7742699999999996</v>
      </c>
      <c r="HR414">
        <v>1.1082129999999999</v>
      </c>
      <c r="HS414">
        <v>25.703900000000001</v>
      </c>
      <c r="HT414" s="1">
        <v>5.8528900000000003E-3</v>
      </c>
      <c r="HU414">
        <v>3.9627119999999998</v>
      </c>
      <c r="HV414">
        <v>1.1042959999999999</v>
      </c>
      <c r="HW414">
        <v>25.259319999999999</v>
      </c>
      <c r="HX414" s="1">
        <v>4.0633680000000004E-3</v>
      </c>
      <c r="HY414">
        <v>2.7602669999999998</v>
      </c>
      <c r="HZ414">
        <v>1.100427</v>
      </c>
      <c r="IA414">
        <v>25.213789999999999</v>
      </c>
      <c r="IB414" s="1">
        <v>2.8749489999999999E-3</v>
      </c>
      <c r="IC414">
        <v>1.959028</v>
      </c>
      <c r="ID414">
        <v>1.096627</v>
      </c>
      <c r="IE414">
        <v>25.557369999999999</v>
      </c>
      <c r="IF414" s="1">
        <v>2.0814369999999998E-3</v>
      </c>
      <c r="IG414">
        <v>1.422345</v>
      </c>
      <c r="IH414">
        <v>1.092892</v>
      </c>
      <c r="II414">
        <v>25.994520000000001</v>
      </c>
      <c r="IJ414" s="1">
        <v>1.5483949999999999E-3</v>
      </c>
      <c r="IK414">
        <v>1.060913</v>
      </c>
      <c r="IL414">
        <v>1.089094</v>
      </c>
      <c r="IM414">
        <v>26.360720000000001</v>
      </c>
      <c r="IN414" s="1">
        <v>1.187315E-3</v>
      </c>
      <c r="IO414">
        <v>0.8156371</v>
      </c>
      <c r="IP414">
        <v>1.085299</v>
      </c>
      <c r="IQ414">
        <v>26.33691</v>
      </c>
      <c r="IR414" s="1">
        <v>9.4039049999999999E-4</v>
      </c>
      <c r="IS414">
        <v>0.64764730000000004</v>
      </c>
      <c r="IT414">
        <v>1.081572</v>
      </c>
      <c r="IU414">
        <v>25.993169999999999</v>
      </c>
      <c r="IV414" s="1">
        <v>7.6948200000000004E-4</v>
      </c>
      <c r="IW414">
        <v>0.53126309999999999</v>
      </c>
      <c r="IX414">
        <v>1.077793</v>
      </c>
      <c r="IY414">
        <v>25.614629999999998</v>
      </c>
      <c r="IZ414" s="1">
        <v>6.4931820000000003E-4</v>
      </c>
      <c r="JA414">
        <v>0.44949220000000001</v>
      </c>
      <c r="JB414">
        <v>1.0741309999999999</v>
      </c>
      <c r="JC414">
        <v>25.300419999999999</v>
      </c>
      <c r="JD414" s="1">
        <v>5.6333819999999999E-4</v>
      </c>
      <c r="JE414">
        <v>0.39103650000000001</v>
      </c>
      <c r="JF414">
        <v>1.070586</v>
      </c>
      <c r="JG414">
        <v>25.580359999999999</v>
      </c>
      <c r="JH414" s="1">
        <v>5.0047869999999997E-4</v>
      </c>
      <c r="JI414">
        <v>0.34835890000000003</v>
      </c>
      <c r="JJ414">
        <v>1.06704</v>
      </c>
      <c r="JK414">
        <v>26.151440000000001</v>
      </c>
      <c r="JL414" s="1">
        <v>4.5337729999999997E-4</v>
      </c>
      <c r="JM414">
        <v>0.31648900000000002</v>
      </c>
      <c r="JN414">
        <v>1.063601</v>
      </c>
      <c r="JO414">
        <v>26.68394</v>
      </c>
      <c r="JP414" s="1">
        <v>4.1721130000000001E-4</v>
      </c>
      <c r="JQ414">
        <v>0.29211680000000001</v>
      </c>
      <c r="JR414">
        <v>1.06023</v>
      </c>
      <c r="JS414">
        <v>27.021360000000001</v>
      </c>
      <c r="JT414" s="1">
        <v>3.8871359999999999E-4</v>
      </c>
      <c r="JU414">
        <v>0.27298600000000001</v>
      </c>
      <c r="JV414">
        <v>1.0569710000000001</v>
      </c>
      <c r="JW414">
        <v>27.01615</v>
      </c>
      <c r="JX414" s="1">
        <v>3.656097E-4</v>
      </c>
      <c r="JY414">
        <v>0.25754480000000002</v>
      </c>
      <c r="JZ414">
        <v>1.0537890000000001</v>
      </c>
      <c r="KA414">
        <v>26.637730000000001</v>
      </c>
      <c r="KB414" s="1">
        <v>3.4645040000000002E-4</v>
      </c>
      <c r="KC414">
        <v>0.24478520000000001</v>
      </c>
      <c r="KD414">
        <v>1.0507010000000001</v>
      </c>
      <c r="KE414">
        <v>26.19914</v>
      </c>
      <c r="KF414" s="1">
        <v>3.3012010000000002E-4</v>
      </c>
      <c r="KG414">
        <v>0.23394860000000001</v>
      </c>
      <c r="KH414">
        <v>1.047701</v>
      </c>
      <c r="KI414">
        <v>25.827719999999999</v>
      </c>
      <c r="KJ414" s="1">
        <v>3.1589500000000001E-4</v>
      </c>
      <c r="KK414">
        <v>0.2245346</v>
      </c>
      <c r="KL414">
        <v>1.0448</v>
      </c>
      <c r="KM414">
        <v>26.02871</v>
      </c>
      <c r="KN414" s="1">
        <v>3.0322850000000001E-4</v>
      </c>
      <c r="KO414">
        <v>0.21616560000000001</v>
      </c>
      <c r="KP414">
        <v>1.042014</v>
      </c>
      <c r="KQ414">
        <v>26.602319999999999</v>
      </c>
      <c r="KR414" s="1">
        <v>2.9177940000000001E-4</v>
      </c>
      <c r="KS414">
        <v>0.20858499999999999</v>
      </c>
      <c r="KT414">
        <v>1.0392619999999999</v>
      </c>
      <c r="KU414">
        <v>27.307829999999999</v>
      </c>
      <c r="KV414" s="1">
        <v>2.8128000000000002E-4</v>
      </c>
      <c r="KW414">
        <v>0.2016405</v>
      </c>
      <c r="KX414">
        <v>1.0365869999999999</v>
      </c>
      <c r="KY414">
        <v>27.930019999999999</v>
      </c>
      <c r="KZ414" s="1">
        <v>2.7153380000000002E-4</v>
      </c>
      <c r="LA414">
        <v>0.19518840000000001</v>
      </c>
      <c r="LB414">
        <v>1.033908</v>
      </c>
      <c r="LC414">
        <v>28.023820000000001</v>
      </c>
      <c r="LD414" s="1">
        <v>2.6235249999999999E-4</v>
      </c>
      <c r="LE414">
        <v>0.18910450000000001</v>
      </c>
      <c r="LF414">
        <v>1.031291</v>
      </c>
      <c r="LG414">
        <v>27.630680000000002</v>
      </c>
      <c r="LH414" s="1">
        <v>2.5367629999999998E-4</v>
      </c>
      <c r="LI414">
        <v>0.18334490000000001</v>
      </c>
      <c r="LJ414">
        <v>1.0286930000000001</v>
      </c>
      <c r="LK414">
        <v>27.137730000000001</v>
      </c>
      <c r="LL414" s="1">
        <v>2.4541880000000002E-4</v>
      </c>
      <c r="LM414">
        <v>0.1778467</v>
      </c>
      <c r="LN414">
        <v>1.0261640000000001</v>
      </c>
      <c r="LO414">
        <v>26.725290000000001</v>
      </c>
      <c r="LP414" s="1">
        <v>2.3756109999999999E-4</v>
      </c>
      <c r="LQ414">
        <v>0.17260120000000001</v>
      </c>
      <c r="LR414">
        <v>1.0236190000000001</v>
      </c>
      <c r="LS414">
        <v>27.0489</v>
      </c>
      <c r="LT414" s="1">
        <v>2.3006320000000001E-4</v>
      </c>
      <c r="LU414">
        <v>0.16759160000000001</v>
      </c>
      <c r="LV414">
        <v>1.021101</v>
      </c>
      <c r="LW414">
        <v>27.77308</v>
      </c>
      <c r="LX414" s="1">
        <v>2.228775E-4</v>
      </c>
      <c r="LY414">
        <v>0.16277359999999999</v>
      </c>
      <c r="LZ414">
        <v>1.018589</v>
      </c>
      <c r="MA414">
        <v>28.594059999999999</v>
      </c>
      <c r="MB414" s="1">
        <v>2.1598139999999999E-4</v>
      </c>
      <c r="MC414">
        <v>0.15814729999999999</v>
      </c>
      <c r="MD414">
        <v>1.0161230000000001</v>
      </c>
      <c r="ME414">
        <v>29.319559999999999</v>
      </c>
      <c r="MF414" s="1">
        <v>2.093536E-4</v>
      </c>
      <c r="MG414">
        <v>0.15368370000000001</v>
      </c>
      <c r="MH414">
        <v>1.0136780000000001</v>
      </c>
      <c r="MI414">
        <v>29.50095</v>
      </c>
      <c r="MJ414" s="1">
        <v>2.029756E-4</v>
      </c>
      <c r="MK414">
        <v>0.1493815</v>
      </c>
      <c r="ML414">
        <v>1.011217</v>
      </c>
      <c r="MM414">
        <v>29.159410000000001</v>
      </c>
      <c r="MN414" s="1">
        <v>1.968517E-4</v>
      </c>
      <c r="MO414">
        <v>0.14523920000000001</v>
      </c>
      <c r="MP414">
        <v>1.0088010000000001</v>
      </c>
      <c r="MQ414">
        <v>28.64742</v>
      </c>
      <c r="MR414" s="1">
        <v>1.909782E-4</v>
      </c>
      <c r="MS414">
        <v>0.1412552</v>
      </c>
      <c r="MT414">
        <v>1.00644</v>
      </c>
      <c r="MU414">
        <v>28.082470000000001</v>
      </c>
      <c r="MV414" s="1">
        <v>1.8531480000000001E-4</v>
      </c>
      <c r="MW414">
        <v>0.13739779999999999</v>
      </c>
      <c r="MX414">
        <v>1.0041119999999999</v>
      </c>
      <c r="MY414">
        <v>27.71454</v>
      </c>
      <c r="MZ414" s="1">
        <v>1.7986550000000001E-4</v>
      </c>
      <c r="NA414">
        <v>0.13367979999999999</v>
      </c>
      <c r="NB414">
        <v>1.0018609999999999</v>
      </c>
      <c r="NC414">
        <v>27.723859999999998</v>
      </c>
      <c r="ND414" s="1">
        <v>1.7461890000000001E-4</v>
      </c>
      <c r="NE414">
        <v>0.13008069999999999</v>
      </c>
      <c r="NF414">
        <v>0.99966359999999999</v>
      </c>
      <c r="NG414">
        <v>28.198350000000001</v>
      </c>
      <c r="NH414" s="1">
        <v>1.6956109999999999E-4</v>
      </c>
      <c r="NI414">
        <v>0.12660399999999999</v>
      </c>
      <c r="NJ414">
        <v>0.99744600000000005</v>
      </c>
      <c r="NK414">
        <v>28.469930000000002</v>
      </c>
      <c r="NL414" s="1">
        <v>1.6467540000000001E-4</v>
      </c>
      <c r="NM414">
        <v>0.1232369</v>
      </c>
      <c r="NN414">
        <v>0.99522189999999999</v>
      </c>
      <c r="NO414">
        <v>28.325559999999999</v>
      </c>
      <c r="NP414" s="1">
        <v>1.599711E-4</v>
      </c>
      <c r="NQ414">
        <v>0.11999310000000001</v>
      </c>
      <c r="NR414">
        <v>0.99302210000000002</v>
      </c>
      <c r="NS414">
        <v>27.95392</v>
      </c>
      <c r="NT414" s="1">
        <v>1.5543649999999999E-4</v>
      </c>
      <c r="NU414">
        <v>0.116859</v>
      </c>
      <c r="NV414">
        <v>0.99080060000000003</v>
      </c>
      <c r="NW414">
        <v>27.483470000000001</v>
      </c>
      <c r="NX414" s="1">
        <v>1.5108069999999999E-4</v>
      </c>
      <c r="NY414">
        <v>0.1138416</v>
      </c>
      <c r="NZ414">
        <v>0.98867020000000005</v>
      </c>
      <c r="OA414">
        <v>27.013919999999999</v>
      </c>
      <c r="OB414" s="1">
        <v>1.468881E-4</v>
      </c>
      <c r="OC414">
        <v>0.1109279</v>
      </c>
      <c r="OD414">
        <v>0.98650400000000005</v>
      </c>
      <c r="OE414">
        <v>27.047689999999999</v>
      </c>
      <c r="OF414" s="1">
        <v>1.4284399999999999E-4</v>
      </c>
      <c r="OG414">
        <v>0.1081164</v>
      </c>
      <c r="OH414">
        <v>0.98443139999999996</v>
      </c>
      <c r="OI414">
        <v>27.55423</v>
      </c>
      <c r="OJ414" s="1">
        <v>1.3895889999999999E-4</v>
      </c>
      <c r="OK414">
        <v>0.1053996</v>
      </c>
    </row>
    <row r="415" spans="1:401" x14ac:dyDescent="0.35">
      <c r="A415">
        <v>424</v>
      </c>
      <c r="B415" t="s">
        <v>4</v>
      </c>
      <c r="C415" t="s">
        <v>364</v>
      </c>
      <c r="D415" t="s">
        <v>418</v>
      </c>
      <c r="E415">
        <v>119.5365</v>
      </c>
      <c r="F415">
        <v>0.94130519999999995</v>
      </c>
      <c r="G415">
        <v>25.56513</v>
      </c>
      <c r="H415">
        <v>0</v>
      </c>
      <c r="I415">
        <v>0</v>
      </c>
      <c r="J415">
        <v>0.93606339999999999</v>
      </c>
      <c r="K415">
        <v>25.349250000000001</v>
      </c>
      <c r="L415">
        <v>0</v>
      </c>
      <c r="M415">
        <v>0</v>
      </c>
      <c r="N415">
        <v>0.93093680000000001</v>
      </c>
      <c r="O415">
        <v>25.142690000000002</v>
      </c>
      <c r="P415">
        <v>0</v>
      </c>
      <c r="Q415">
        <v>0</v>
      </c>
      <c r="R415">
        <v>0.92599240000000005</v>
      </c>
      <c r="S415">
        <v>24.867509999999999</v>
      </c>
      <c r="T415">
        <v>0</v>
      </c>
      <c r="U415">
        <v>0</v>
      </c>
      <c r="V415">
        <v>0.92136759999999995</v>
      </c>
      <c r="W415">
        <v>24.704740000000001</v>
      </c>
      <c r="X415">
        <v>0</v>
      </c>
      <c r="Y415">
        <v>0</v>
      </c>
      <c r="Z415">
        <v>0.91684310000000002</v>
      </c>
      <c r="AA415">
        <v>24.44688</v>
      </c>
      <c r="AB415">
        <v>0</v>
      </c>
      <c r="AC415">
        <v>0</v>
      </c>
      <c r="AD415">
        <v>0.91251680000000002</v>
      </c>
      <c r="AE415">
        <v>24.134589999999999</v>
      </c>
      <c r="AF415">
        <v>0</v>
      </c>
      <c r="AG415">
        <v>0</v>
      </c>
      <c r="AH415">
        <v>0.90839329999999996</v>
      </c>
      <c r="AI415">
        <v>23.869820000000001</v>
      </c>
      <c r="AJ415">
        <v>0</v>
      </c>
      <c r="AK415">
        <v>0</v>
      </c>
      <c r="AL415">
        <v>0.90446930000000003</v>
      </c>
      <c r="AM415">
        <v>23.688859999999998</v>
      </c>
      <c r="AN415">
        <v>0</v>
      </c>
      <c r="AO415">
        <v>0</v>
      </c>
      <c r="AP415">
        <v>0.90076690000000004</v>
      </c>
      <c r="AQ415">
        <v>23.966380000000001</v>
      </c>
      <c r="AR415">
        <v>0</v>
      </c>
      <c r="AS415">
        <v>0</v>
      </c>
      <c r="AT415">
        <v>0.89736320000000003</v>
      </c>
      <c r="AU415">
        <v>24.560960000000001</v>
      </c>
      <c r="AV415">
        <v>0</v>
      </c>
      <c r="AW415">
        <v>0</v>
      </c>
      <c r="AX415">
        <v>0.8941981</v>
      </c>
      <c r="AY415">
        <v>25.082630000000002</v>
      </c>
      <c r="AZ415">
        <v>0</v>
      </c>
      <c r="BA415">
        <v>0</v>
      </c>
      <c r="BB415">
        <v>0.89124829999999999</v>
      </c>
      <c r="BC415">
        <v>25.502739999999999</v>
      </c>
      <c r="BD415">
        <v>0</v>
      </c>
      <c r="BE415">
        <v>0</v>
      </c>
      <c r="BF415">
        <v>0.88844719999999999</v>
      </c>
      <c r="BG415">
        <v>25.570070000000001</v>
      </c>
      <c r="BH415">
        <v>0</v>
      </c>
      <c r="BI415">
        <v>0</v>
      </c>
      <c r="BJ415">
        <v>0.88587380000000004</v>
      </c>
      <c r="BK415">
        <v>25.308229999999998</v>
      </c>
      <c r="BL415">
        <v>0</v>
      </c>
      <c r="BM415">
        <v>0</v>
      </c>
      <c r="BN415">
        <v>0.88352160000000002</v>
      </c>
      <c r="BO415">
        <v>25.004359999999998</v>
      </c>
      <c r="BP415">
        <v>0</v>
      </c>
      <c r="BQ415">
        <v>0</v>
      </c>
      <c r="BR415">
        <v>0.8813704</v>
      </c>
      <c r="BS415">
        <v>24.724419999999999</v>
      </c>
      <c r="BT415">
        <v>0</v>
      </c>
      <c r="BU415">
        <v>0</v>
      </c>
      <c r="BV415">
        <v>0.87939769999999995</v>
      </c>
      <c r="BW415">
        <v>24.812449999999998</v>
      </c>
      <c r="BX415">
        <v>0</v>
      </c>
      <c r="BY415">
        <v>0</v>
      </c>
      <c r="BZ415">
        <v>0.87759480000000001</v>
      </c>
      <c r="CA415">
        <v>25.163989999999998</v>
      </c>
      <c r="CB415" s="1">
        <v>6.0507089999999999E-36</v>
      </c>
      <c r="CC415" s="1">
        <v>5.7963709999999996E-34</v>
      </c>
      <c r="CD415">
        <v>0.87596949999999996</v>
      </c>
      <c r="CE415">
        <v>25.492270000000001</v>
      </c>
      <c r="CF415" s="1">
        <v>1.643945E-28</v>
      </c>
      <c r="CG415" s="1">
        <v>1.574391E-26</v>
      </c>
      <c r="CH415">
        <v>0.87441500000000005</v>
      </c>
      <c r="CI415">
        <v>25.769860000000001</v>
      </c>
      <c r="CJ415" s="1">
        <v>6.634548E-21</v>
      </c>
      <c r="CK415" s="1">
        <v>6.4562690000000004E-19</v>
      </c>
      <c r="CL415">
        <v>0.87289989999999995</v>
      </c>
      <c r="CM415">
        <v>25.7636</v>
      </c>
      <c r="CN415" s="1">
        <v>5.5286719999999996E-16</v>
      </c>
      <c r="CO415" s="1">
        <v>5.4441929999999999E-14</v>
      </c>
      <c r="CP415">
        <v>0.87142929999999996</v>
      </c>
      <c r="CQ415">
        <v>25.365210000000001</v>
      </c>
      <c r="CR415" s="1">
        <v>2.7122280000000001E-12</v>
      </c>
      <c r="CS415" s="1">
        <v>2.6890749999999998E-10</v>
      </c>
      <c r="CT415">
        <v>0.86991909999999995</v>
      </c>
      <c r="CU415">
        <v>24.91386</v>
      </c>
      <c r="CV415" s="1">
        <v>2.226903E-9</v>
      </c>
      <c r="CW415" s="1">
        <v>2.221079E-7</v>
      </c>
      <c r="CX415">
        <v>0.86841489999999999</v>
      </c>
      <c r="CY415">
        <v>24.551649999999999</v>
      </c>
      <c r="CZ415" s="1">
        <v>4.8050690000000004E-7</v>
      </c>
      <c r="DA415" s="1">
        <v>4.8175959999999998E-5</v>
      </c>
      <c r="DB415">
        <v>0.86688909999999997</v>
      </c>
      <c r="DC415">
        <v>24.771840000000001</v>
      </c>
      <c r="DD415" s="1">
        <v>3.6599569999999999E-5</v>
      </c>
      <c r="DE415" s="1">
        <v>3.6869590000000001E-3</v>
      </c>
      <c r="DF415">
        <v>0.86538360000000003</v>
      </c>
      <c r="DG415">
        <v>25.340319999999998</v>
      </c>
      <c r="DH415" s="1">
        <v>1.193918E-3</v>
      </c>
      <c r="DI415">
        <v>0.12080920000000001</v>
      </c>
      <c r="DJ415">
        <v>0.86384459999999996</v>
      </c>
      <c r="DK415">
        <v>25.96555</v>
      </c>
      <c r="DL415" s="1">
        <v>1.9060259999999999E-2</v>
      </c>
      <c r="DM415">
        <v>1.936771</v>
      </c>
      <c r="DN415">
        <v>0.86221809999999999</v>
      </c>
      <c r="DO415">
        <v>26.479959999999998</v>
      </c>
      <c r="DP415">
        <v>0.16581129999999999</v>
      </c>
      <c r="DQ415">
        <v>16.91722</v>
      </c>
      <c r="DR415">
        <v>0.8603982</v>
      </c>
      <c r="DS415">
        <v>26.466249999999999</v>
      </c>
      <c r="DT415">
        <v>0.85959470000000004</v>
      </c>
      <c r="DU415">
        <v>88.057320000000004</v>
      </c>
      <c r="DV415">
        <v>0.85846469999999997</v>
      </c>
      <c r="DW415">
        <v>26.049959999999999</v>
      </c>
      <c r="DX415">
        <v>2.8687309999999999</v>
      </c>
      <c r="DY415">
        <v>295.01560000000001</v>
      </c>
      <c r="DZ415">
        <v>0.85639549999999998</v>
      </c>
      <c r="EA415">
        <v>25.564</v>
      </c>
      <c r="EB415">
        <v>6.5987539999999996</v>
      </c>
      <c r="EC415">
        <v>681.30550000000005</v>
      </c>
      <c r="ED415">
        <v>0.85416890000000001</v>
      </c>
      <c r="EE415">
        <v>25.139530000000001</v>
      </c>
      <c r="EF415">
        <v>11.13724</v>
      </c>
      <c r="EG415">
        <v>1154.3209999999999</v>
      </c>
      <c r="EH415">
        <v>0.85181070000000003</v>
      </c>
      <c r="EI415">
        <v>25.16771</v>
      </c>
      <c r="EJ415">
        <v>14.614000000000001</v>
      </c>
      <c r="EK415">
        <v>1520.5050000000001</v>
      </c>
      <c r="EL415">
        <v>0.84931299999999998</v>
      </c>
      <c r="EM415">
        <v>25.63954</v>
      </c>
      <c r="EN415">
        <v>15.688560000000001</v>
      </c>
      <c r="EO415">
        <v>1638.5550000000001</v>
      </c>
      <c r="EP415">
        <v>0.84663250000000001</v>
      </c>
      <c r="EQ415">
        <v>26.275569999999998</v>
      </c>
      <c r="ER415">
        <v>14.429510000000001</v>
      </c>
      <c r="ES415">
        <v>1512.87</v>
      </c>
      <c r="ET415">
        <v>0.84382049999999997</v>
      </c>
      <c r="EU415">
        <v>26.80368</v>
      </c>
      <c r="EV415">
        <v>11.83639</v>
      </c>
      <c r="EW415">
        <v>1245.769</v>
      </c>
      <c r="EX415">
        <v>0.840916</v>
      </c>
      <c r="EY415">
        <v>26.806239999999999</v>
      </c>
      <c r="EZ415">
        <v>8.9548210000000008</v>
      </c>
      <c r="FA415">
        <v>946.0951</v>
      </c>
      <c r="FB415">
        <v>0.83797809999999995</v>
      </c>
      <c r="FC415">
        <v>26.382069999999999</v>
      </c>
      <c r="FD415">
        <v>6.4124359999999996</v>
      </c>
      <c r="FE415">
        <v>680.01880000000006</v>
      </c>
      <c r="FF415">
        <v>0.83488229999999997</v>
      </c>
      <c r="FG415">
        <v>25.889050000000001</v>
      </c>
      <c r="FH415">
        <v>4.428712</v>
      </c>
      <c r="FI415">
        <v>471.45350000000002</v>
      </c>
      <c r="FJ415">
        <v>0.83167769999999996</v>
      </c>
      <c r="FK415">
        <v>25.454630000000002</v>
      </c>
      <c r="FL415">
        <v>2.9879250000000002</v>
      </c>
      <c r="FM415">
        <v>319.34710000000001</v>
      </c>
      <c r="FN415">
        <v>0.82847110000000002</v>
      </c>
      <c r="FO415">
        <v>25.54598</v>
      </c>
      <c r="FP415">
        <v>1.9867539999999999</v>
      </c>
      <c r="FQ415">
        <v>213.1799</v>
      </c>
      <c r="FR415">
        <v>0.82521279999999997</v>
      </c>
      <c r="FS415">
        <v>25.991109999999999</v>
      </c>
      <c r="FT415">
        <v>1.3093509999999999</v>
      </c>
      <c r="FU415">
        <v>141.0496</v>
      </c>
      <c r="FV415">
        <v>0.82191590000000003</v>
      </c>
      <c r="FW415">
        <v>26.3066</v>
      </c>
      <c r="FX415">
        <v>0.85836000000000001</v>
      </c>
      <c r="FY415">
        <v>92.838620000000006</v>
      </c>
      <c r="FZ415">
        <v>0.8185827</v>
      </c>
      <c r="GA415">
        <v>26.47738</v>
      </c>
      <c r="GB415">
        <v>0.56116619999999995</v>
      </c>
      <c r="GC415">
        <v>60.941699999999997</v>
      </c>
      <c r="GD415">
        <v>0.81516489999999997</v>
      </c>
      <c r="GE415">
        <v>26.214700000000001</v>
      </c>
      <c r="GF415">
        <v>0.36644199999999999</v>
      </c>
      <c r="GG415">
        <v>39.961449999999999</v>
      </c>
      <c r="GH415">
        <v>0.81177089999999996</v>
      </c>
      <c r="GI415">
        <v>25.888929999999998</v>
      </c>
      <c r="GJ415">
        <v>0.23931820000000001</v>
      </c>
      <c r="GK415">
        <v>26.207550000000001</v>
      </c>
      <c r="GL415">
        <v>0.80838730000000003</v>
      </c>
      <c r="GM415">
        <v>25.584479999999999</v>
      </c>
      <c r="GN415">
        <v>0.15646289999999999</v>
      </c>
      <c r="GO415">
        <v>17.205110000000001</v>
      </c>
      <c r="GP415">
        <v>0.80507209999999996</v>
      </c>
      <c r="GQ415">
        <v>25.337789999999998</v>
      </c>
      <c r="GR415">
        <v>0.1024704</v>
      </c>
      <c r="GS415">
        <v>11.314080000000001</v>
      </c>
      <c r="GT415">
        <v>0.80175050000000003</v>
      </c>
      <c r="GU415">
        <v>25.11824</v>
      </c>
      <c r="GV415" s="1">
        <v>6.7270159999999996E-2</v>
      </c>
      <c r="GW415">
        <v>7.4581179999999998</v>
      </c>
      <c r="GX415">
        <v>0.79845820000000001</v>
      </c>
      <c r="GY415">
        <v>25.22608</v>
      </c>
      <c r="GZ415" s="1">
        <v>4.4299720000000001E-2</v>
      </c>
      <c r="HA415">
        <v>4.9317650000000004</v>
      </c>
      <c r="HB415">
        <v>0.79514720000000005</v>
      </c>
      <c r="HC415">
        <v>25.719899999999999</v>
      </c>
      <c r="HD415" s="1">
        <v>2.929617E-2</v>
      </c>
      <c r="HE415">
        <v>3.2747549999999999</v>
      </c>
      <c r="HF415">
        <v>0.79184529999999997</v>
      </c>
      <c r="HG415">
        <v>26.285920000000001</v>
      </c>
      <c r="HH415">
        <v>1.9477399999999999E-2</v>
      </c>
      <c r="HI415">
        <v>2.186178</v>
      </c>
      <c r="HJ415">
        <v>0.78857330000000003</v>
      </c>
      <c r="HK415">
        <v>26.498380000000001</v>
      </c>
      <c r="HL415" s="1">
        <v>1.3038650000000001E-2</v>
      </c>
      <c r="HM415">
        <v>1.469509</v>
      </c>
      <c r="HN415">
        <v>0.78532040000000003</v>
      </c>
      <c r="HO415">
        <v>26.155149999999999</v>
      </c>
      <c r="HP415" s="1">
        <v>8.8073240000000001E-3</v>
      </c>
      <c r="HQ415">
        <v>0.99666679999999996</v>
      </c>
      <c r="HR415">
        <v>0.78207409999999999</v>
      </c>
      <c r="HS415">
        <v>25.711970000000001</v>
      </c>
      <c r="HT415" s="1">
        <v>6.0180809999999998E-3</v>
      </c>
      <c r="HU415">
        <v>0.68379690000000004</v>
      </c>
      <c r="HV415">
        <v>0.77885320000000002</v>
      </c>
      <c r="HW415">
        <v>25.26699</v>
      </c>
      <c r="HX415" s="1">
        <v>4.1733960000000002E-3</v>
      </c>
      <c r="HY415">
        <v>0.47611609999999999</v>
      </c>
      <c r="HZ415">
        <v>0.77566279999999999</v>
      </c>
      <c r="IA415">
        <v>25.20992</v>
      </c>
      <c r="IB415" s="1">
        <v>2.9485319999999998E-3</v>
      </c>
      <c r="IC415">
        <v>0.33771319999999999</v>
      </c>
      <c r="ID415">
        <v>0.77255819999999997</v>
      </c>
      <c r="IE415">
        <v>25.545729999999999</v>
      </c>
      <c r="IF415" s="1">
        <v>2.1308949999999998E-3</v>
      </c>
      <c r="IG415">
        <v>0.24500259999999999</v>
      </c>
      <c r="IH415">
        <v>0.76948119999999998</v>
      </c>
      <c r="II415">
        <v>25.98171</v>
      </c>
      <c r="IJ415" s="1">
        <v>1.5818900000000001E-3</v>
      </c>
      <c r="IK415">
        <v>0.18257409999999999</v>
      </c>
      <c r="IL415">
        <v>0.76637169999999999</v>
      </c>
      <c r="IM415">
        <v>26.349769999999999</v>
      </c>
      <c r="IN415" s="1">
        <v>1.2101740000000001E-3</v>
      </c>
      <c r="IO415">
        <v>0.140213</v>
      </c>
      <c r="IP415">
        <v>0.76326349999999998</v>
      </c>
      <c r="IQ415">
        <v>26.340209999999999</v>
      </c>
      <c r="IR415" s="1">
        <v>9.561328E-4</v>
      </c>
      <c r="IS415">
        <v>0.1112059</v>
      </c>
      <c r="IT415">
        <v>0.76020030000000005</v>
      </c>
      <c r="IU415">
        <v>26.00019</v>
      </c>
      <c r="IV415" s="1">
        <v>7.8047260000000003E-4</v>
      </c>
      <c r="IW415" s="1">
        <v>9.1119829999999999E-2</v>
      </c>
      <c r="IX415">
        <v>0.75715149999999998</v>
      </c>
      <c r="IY415">
        <v>25.623249999999999</v>
      </c>
      <c r="IZ415" s="1">
        <v>6.571134E-4</v>
      </c>
      <c r="JA415" s="1">
        <v>7.7013689999999996E-2</v>
      </c>
      <c r="JB415">
        <v>0.75415650000000001</v>
      </c>
      <c r="JC415">
        <v>25.304780000000001</v>
      </c>
      <c r="JD415" s="1">
        <v>5.6897169999999995E-4</v>
      </c>
      <c r="JE415">
        <v>6.6937800000000006E-2</v>
      </c>
      <c r="JF415">
        <v>0.75125500000000001</v>
      </c>
      <c r="JG415">
        <v>25.570720000000001</v>
      </c>
      <c r="JH415" s="1">
        <v>5.0464439999999998E-4</v>
      </c>
      <c r="JI415" s="1">
        <v>5.9589209999999997E-2</v>
      </c>
      <c r="JJ415">
        <v>0.74840399999999996</v>
      </c>
      <c r="JK415">
        <v>26.136030000000002</v>
      </c>
      <c r="JL415" s="1">
        <v>4.565336E-4</v>
      </c>
      <c r="JM415" s="1">
        <v>5.4106550000000003E-2</v>
      </c>
      <c r="JN415">
        <v>0.74560649999999995</v>
      </c>
      <c r="JO415">
        <v>26.66825</v>
      </c>
      <c r="JP415" s="1">
        <v>4.1965399999999999E-4</v>
      </c>
      <c r="JQ415" s="1">
        <v>4.9918440000000001E-2</v>
      </c>
      <c r="JR415">
        <v>0.7428496</v>
      </c>
      <c r="JS415">
        <v>27.013539999999999</v>
      </c>
      <c r="JT415" s="1">
        <v>3.9064580000000001E-4</v>
      </c>
      <c r="JU415">
        <v>4.66354E-2</v>
      </c>
      <c r="JV415">
        <v>0.74023079999999997</v>
      </c>
      <c r="JW415">
        <v>27.02148</v>
      </c>
      <c r="JX415" s="1">
        <v>3.6719690000000001E-4</v>
      </c>
      <c r="JY415" s="1">
        <v>4.3989220000000002E-2</v>
      </c>
      <c r="JZ415">
        <v>0.73766719999999997</v>
      </c>
      <c r="KA415">
        <v>26.648150000000001</v>
      </c>
      <c r="KB415" s="1">
        <v>3.4778119999999998E-4</v>
      </c>
      <c r="KC415" s="1">
        <v>4.1805080000000001E-2</v>
      </c>
      <c r="KD415">
        <v>0.7351974</v>
      </c>
      <c r="KE415">
        <v>26.21142</v>
      </c>
      <c r="KF415" s="1">
        <v>3.3126500000000002E-4</v>
      </c>
      <c r="KG415" s="1">
        <v>3.9952080000000001E-2</v>
      </c>
      <c r="KH415">
        <v>0.7328057</v>
      </c>
      <c r="KI415">
        <v>25.836559999999999</v>
      </c>
      <c r="KJ415" s="1">
        <v>3.1689990000000003E-4</v>
      </c>
      <c r="KK415" s="1">
        <v>3.834365E-2</v>
      </c>
      <c r="KL415">
        <v>0.73047580000000001</v>
      </c>
      <c r="KM415">
        <v>26.019749999999998</v>
      </c>
      <c r="KN415" s="1">
        <v>3.0412940000000002E-4</v>
      </c>
      <c r="KO415" s="1">
        <v>3.691564E-2</v>
      </c>
      <c r="KP415">
        <v>0.72826579999999996</v>
      </c>
      <c r="KQ415">
        <v>26.588429999999999</v>
      </c>
      <c r="KR415" s="1">
        <v>2.9260350000000001E-4</v>
      </c>
      <c r="KS415" s="1">
        <v>3.5622910000000001E-2</v>
      </c>
      <c r="KT415">
        <v>0.72611579999999998</v>
      </c>
      <c r="KU415">
        <v>27.29092</v>
      </c>
      <c r="KV415" s="1">
        <v>2.8204080000000001E-4</v>
      </c>
      <c r="KW415" s="1">
        <v>3.443864E-2</v>
      </c>
      <c r="KX415">
        <v>0.72400030000000004</v>
      </c>
      <c r="KY415">
        <v>27.917349999999999</v>
      </c>
      <c r="KZ415" s="1">
        <v>2.7224440000000002E-4</v>
      </c>
      <c r="LA415">
        <v>3.3339100000000003E-2</v>
      </c>
      <c r="LB415">
        <v>0.72193269999999998</v>
      </c>
      <c r="LC415">
        <v>28.028369999999999</v>
      </c>
      <c r="LD415" s="1">
        <v>2.6302770000000001E-4</v>
      </c>
      <c r="LE415" s="1">
        <v>3.2302450000000003E-2</v>
      </c>
      <c r="LF415">
        <v>0.71988549999999996</v>
      </c>
      <c r="LG415">
        <v>27.645130000000002</v>
      </c>
      <c r="LH415" s="1">
        <v>2.5431640000000001E-4</v>
      </c>
      <c r="LI415" s="1">
        <v>3.132128E-2</v>
      </c>
      <c r="LJ415">
        <v>0.71790900000000002</v>
      </c>
      <c r="LK415">
        <v>27.155380000000001</v>
      </c>
      <c r="LL415" s="1">
        <v>2.4603059999999999E-4</v>
      </c>
      <c r="LM415" s="1">
        <v>3.0384209999999998E-2</v>
      </c>
      <c r="LN415">
        <v>0.7159449</v>
      </c>
      <c r="LO415">
        <v>26.737909999999999</v>
      </c>
      <c r="LP415" s="1">
        <v>2.3814570000000001E-4</v>
      </c>
      <c r="LQ415" s="1">
        <v>2.949061E-2</v>
      </c>
      <c r="LR415">
        <v>0.71401239999999999</v>
      </c>
      <c r="LS415">
        <v>27.0397</v>
      </c>
      <c r="LT415" s="1">
        <v>2.30623E-4</v>
      </c>
      <c r="LU415" s="1">
        <v>2.863659E-2</v>
      </c>
      <c r="LV415">
        <v>0.71211440000000004</v>
      </c>
      <c r="LW415">
        <v>27.757200000000001</v>
      </c>
      <c r="LX415" s="1">
        <v>2.2341590000000001E-4</v>
      </c>
      <c r="LY415" s="1">
        <v>2.7815469999999998E-2</v>
      </c>
      <c r="LZ415">
        <v>0.71019639999999995</v>
      </c>
      <c r="MA415">
        <v>28.575959999999998</v>
      </c>
      <c r="MB415" s="1">
        <v>2.164972E-4</v>
      </c>
      <c r="MC415" s="1">
        <v>2.7026830000000002E-2</v>
      </c>
      <c r="MD415">
        <v>0.70834739999999996</v>
      </c>
      <c r="ME415">
        <v>29.305759999999999</v>
      </c>
      <c r="MF415" s="1">
        <v>2.098549E-4</v>
      </c>
      <c r="MG415" s="1">
        <v>2.6266040000000001E-2</v>
      </c>
      <c r="MH415">
        <v>0.70650539999999995</v>
      </c>
      <c r="MI415">
        <v>29.50657</v>
      </c>
      <c r="MJ415" s="1">
        <v>2.0346089999999999E-4</v>
      </c>
      <c r="MK415" s="1">
        <v>2.553281E-2</v>
      </c>
      <c r="ML415">
        <v>0.70465889999999998</v>
      </c>
      <c r="MM415">
        <v>29.17473</v>
      </c>
      <c r="MN415" s="1">
        <v>1.9731840000000001E-4</v>
      </c>
      <c r="MO415" s="1">
        <v>2.482639E-2</v>
      </c>
      <c r="MP415">
        <v>0.70283779999999996</v>
      </c>
      <c r="MQ415">
        <v>28.66901</v>
      </c>
      <c r="MR415" s="1">
        <v>1.914214E-4</v>
      </c>
      <c r="MS415" s="1">
        <v>2.414672E-2</v>
      </c>
      <c r="MT415">
        <v>0.70111639999999997</v>
      </c>
      <c r="MU415">
        <v>28.10397</v>
      </c>
      <c r="MV415" s="1">
        <v>1.8574880000000001E-4</v>
      </c>
      <c r="MW415" s="1">
        <v>2.3488769999999999E-2</v>
      </c>
      <c r="MX415">
        <v>0.69939209999999996</v>
      </c>
      <c r="MY415">
        <v>27.730060000000002</v>
      </c>
      <c r="MZ415" s="1">
        <v>1.8028559999999999E-4</v>
      </c>
      <c r="NA415" s="1">
        <v>2.2854369999999999E-2</v>
      </c>
      <c r="NB415">
        <v>0.69773470000000004</v>
      </c>
      <c r="NC415">
        <v>27.727209999999999</v>
      </c>
      <c r="ND415" s="1">
        <v>1.750298E-4</v>
      </c>
      <c r="NE415" s="1">
        <v>2.2240719999999999E-2</v>
      </c>
      <c r="NF415">
        <v>0.69609379999999998</v>
      </c>
      <c r="NG415">
        <v>28.192789999999999</v>
      </c>
      <c r="NH415" s="1">
        <v>1.6995500000000001E-4</v>
      </c>
      <c r="NI415" s="1">
        <v>2.164727E-2</v>
      </c>
      <c r="NJ415">
        <v>0.69447769999999998</v>
      </c>
      <c r="NK415">
        <v>28.470410000000001</v>
      </c>
      <c r="NL415" s="1">
        <v>1.6505959999999999E-4</v>
      </c>
      <c r="NM415" s="1">
        <v>2.1072859999999999E-2</v>
      </c>
      <c r="NN415">
        <v>0.69280209999999998</v>
      </c>
      <c r="NO415">
        <v>28.33699</v>
      </c>
      <c r="NP415" s="1">
        <v>1.603327E-4</v>
      </c>
      <c r="NQ415" s="1">
        <v>2.051878E-2</v>
      </c>
      <c r="NR415">
        <v>0.69120380000000003</v>
      </c>
      <c r="NS415">
        <v>27.97157</v>
      </c>
      <c r="NT415" s="1">
        <v>1.5578710000000001E-4</v>
      </c>
      <c r="NU415" s="1">
        <v>1.998372E-2</v>
      </c>
      <c r="NV415">
        <v>0.68957970000000002</v>
      </c>
      <c r="NW415">
        <v>27.504529999999999</v>
      </c>
      <c r="NX415" s="1">
        <v>1.5141739999999999E-4</v>
      </c>
      <c r="NY415" s="1">
        <v>1.9468539999999999E-2</v>
      </c>
      <c r="NZ415">
        <v>0.68802300000000005</v>
      </c>
      <c r="OA415">
        <v>27.033359999999998</v>
      </c>
      <c r="OB415" s="1">
        <v>1.4721569999999999E-4</v>
      </c>
      <c r="OC415" s="1">
        <v>1.8971330000000002E-2</v>
      </c>
      <c r="OD415">
        <v>0.68647230000000004</v>
      </c>
      <c r="OE415">
        <v>27.050830000000001</v>
      </c>
      <c r="OF415" s="1">
        <v>1.4316080000000001E-4</v>
      </c>
      <c r="OG415" s="1">
        <v>1.849085E-2</v>
      </c>
      <c r="OH415">
        <v>0.68499449999999995</v>
      </c>
      <c r="OI415">
        <v>27.54139</v>
      </c>
      <c r="OJ415" s="1">
        <v>1.392694E-4</v>
      </c>
      <c r="OK415" s="1">
        <v>1.802716E-2</v>
      </c>
    </row>
    <row r="416" spans="1:401" x14ac:dyDescent="0.35">
      <c r="A416">
        <v>425</v>
      </c>
      <c r="B416" t="s">
        <v>4</v>
      </c>
      <c r="C416" t="s">
        <v>364</v>
      </c>
      <c r="D416" t="s">
        <v>1165</v>
      </c>
      <c r="E416">
        <v>33.287210000000002</v>
      </c>
      <c r="F416">
        <v>1.3173790000000001</v>
      </c>
      <c r="G416">
        <v>25.565770000000001</v>
      </c>
      <c r="H416">
        <v>0</v>
      </c>
      <c r="I416">
        <v>0</v>
      </c>
      <c r="J416">
        <v>1.310419</v>
      </c>
      <c r="K416">
        <v>25.348929999999999</v>
      </c>
      <c r="L416">
        <v>0</v>
      </c>
      <c r="M416">
        <v>0</v>
      </c>
      <c r="N416">
        <v>1.3035950000000001</v>
      </c>
      <c r="O416">
        <v>25.14264</v>
      </c>
      <c r="P416">
        <v>0</v>
      </c>
      <c r="Q416">
        <v>0</v>
      </c>
      <c r="R416">
        <v>1.2970699999999999</v>
      </c>
      <c r="S416">
        <v>24.867989999999999</v>
      </c>
      <c r="T416">
        <v>0</v>
      </c>
      <c r="U416">
        <v>0</v>
      </c>
      <c r="V416">
        <v>1.290964</v>
      </c>
      <c r="W416">
        <v>24.704930000000001</v>
      </c>
      <c r="X416">
        <v>0</v>
      </c>
      <c r="Y416">
        <v>0</v>
      </c>
      <c r="Z416">
        <v>1.284958</v>
      </c>
      <c r="AA416">
        <v>24.447890000000001</v>
      </c>
      <c r="AB416">
        <v>0</v>
      </c>
      <c r="AC416">
        <v>0</v>
      </c>
      <c r="AD416">
        <v>1.279228</v>
      </c>
      <c r="AE416">
        <v>24.135169999999999</v>
      </c>
      <c r="AF416">
        <v>0</v>
      </c>
      <c r="AG416">
        <v>0</v>
      </c>
      <c r="AH416">
        <v>1.2737499999999999</v>
      </c>
      <c r="AI416">
        <v>23.87013</v>
      </c>
      <c r="AJ416">
        <v>0</v>
      </c>
      <c r="AK416">
        <v>0</v>
      </c>
      <c r="AL416">
        <v>1.268553</v>
      </c>
      <c r="AM416">
        <v>23.688610000000001</v>
      </c>
      <c r="AN416">
        <v>0</v>
      </c>
      <c r="AO416">
        <v>0</v>
      </c>
      <c r="AP416">
        <v>1.2636270000000001</v>
      </c>
      <c r="AQ416">
        <v>23.963899999999999</v>
      </c>
      <c r="AR416">
        <v>0</v>
      </c>
      <c r="AS416">
        <v>0</v>
      </c>
      <c r="AT416">
        <v>1.259112</v>
      </c>
      <c r="AU416">
        <v>24.557549999999999</v>
      </c>
      <c r="AV416">
        <v>0</v>
      </c>
      <c r="AW416">
        <v>0</v>
      </c>
      <c r="AX416">
        <v>1.2548999999999999</v>
      </c>
      <c r="AY416">
        <v>25.07958</v>
      </c>
      <c r="AZ416">
        <v>0</v>
      </c>
      <c r="BA416">
        <v>0</v>
      </c>
      <c r="BB416">
        <v>1.2509710000000001</v>
      </c>
      <c r="BC416">
        <v>25.50067</v>
      </c>
      <c r="BD416">
        <v>0</v>
      </c>
      <c r="BE416">
        <v>0</v>
      </c>
      <c r="BF416">
        <v>1.247233</v>
      </c>
      <c r="BG416">
        <v>25.569469999999999</v>
      </c>
      <c r="BH416">
        <v>0</v>
      </c>
      <c r="BI416">
        <v>0</v>
      </c>
      <c r="BJ416">
        <v>1.243795</v>
      </c>
      <c r="BK416">
        <v>25.309100000000001</v>
      </c>
      <c r="BL416">
        <v>0</v>
      </c>
      <c r="BM416">
        <v>0</v>
      </c>
      <c r="BN416">
        <v>1.240615</v>
      </c>
      <c r="BO416">
        <v>25.00564</v>
      </c>
      <c r="BP416">
        <v>0</v>
      </c>
      <c r="BQ416">
        <v>0</v>
      </c>
      <c r="BR416">
        <v>1.2377199999999999</v>
      </c>
      <c r="BS416">
        <v>24.7256</v>
      </c>
      <c r="BT416">
        <v>0</v>
      </c>
      <c r="BU416">
        <v>0</v>
      </c>
      <c r="BV416">
        <v>1.235044</v>
      </c>
      <c r="BW416">
        <v>24.81212</v>
      </c>
      <c r="BX416">
        <v>0</v>
      </c>
      <c r="BY416">
        <v>0</v>
      </c>
      <c r="BZ416">
        <v>1.232599</v>
      </c>
      <c r="CA416">
        <v>25.16262</v>
      </c>
      <c r="CB416" s="1">
        <v>5.3614809999999998E-36</v>
      </c>
      <c r="CC416" s="1">
        <v>1.274808E-34</v>
      </c>
      <c r="CD416">
        <v>1.23037</v>
      </c>
      <c r="CE416">
        <v>25.491630000000001</v>
      </c>
      <c r="CF416" s="1">
        <v>1.4440490000000001E-28</v>
      </c>
      <c r="CG416" s="1">
        <v>3.4402259999999998E-27</v>
      </c>
      <c r="CH416">
        <v>1.2282230000000001</v>
      </c>
      <c r="CI416">
        <v>25.769279999999998</v>
      </c>
      <c r="CJ416" s="1">
        <v>6.044314E-21</v>
      </c>
      <c r="CK416" s="1">
        <v>1.4469750000000001E-19</v>
      </c>
      <c r="CL416">
        <v>1.226145</v>
      </c>
      <c r="CM416">
        <v>25.7653</v>
      </c>
      <c r="CN416" s="1">
        <v>5.1405689999999998E-16</v>
      </c>
      <c r="CO416" s="1">
        <v>1.2368759999999999E-14</v>
      </c>
      <c r="CP416">
        <v>1.2241059999999999</v>
      </c>
      <c r="CQ416">
        <v>25.368310000000001</v>
      </c>
      <c r="CR416" s="1">
        <v>2.5520330000000001E-12</v>
      </c>
      <c r="CS416" s="1">
        <v>6.1585630000000002E-11</v>
      </c>
      <c r="CT416">
        <v>1.2220040000000001</v>
      </c>
      <c r="CU416">
        <v>24.91724</v>
      </c>
      <c r="CV416" s="1">
        <v>2.1158329999999998E-9</v>
      </c>
      <c r="CW416" s="1">
        <v>5.1204429999999998E-8</v>
      </c>
      <c r="CX416">
        <v>1.219922</v>
      </c>
      <c r="CY416">
        <v>24.554290000000002</v>
      </c>
      <c r="CZ416" s="1">
        <v>4.6019450000000001E-7</v>
      </c>
      <c r="DA416" s="1">
        <v>1.116737E-5</v>
      </c>
      <c r="DB416">
        <v>1.2177640000000001</v>
      </c>
      <c r="DC416">
        <v>24.77083</v>
      </c>
      <c r="DD416" s="1">
        <v>3.5291830000000002E-5</v>
      </c>
      <c r="DE416" s="1">
        <v>8.5869910000000002E-4</v>
      </c>
      <c r="DF416">
        <v>1.215676</v>
      </c>
      <c r="DG416">
        <v>25.33859</v>
      </c>
      <c r="DH416" s="1">
        <v>1.1582579999999999E-3</v>
      </c>
      <c r="DI416">
        <v>2.8256E-2</v>
      </c>
      <c r="DJ416">
        <v>1.2135530000000001</v>
      </c>
      <c r="DK416">
        <v>25.96359</v>
      </c>
      <c r="DL416" s="1">
        <v>1.8592290000000001E-2</v>
      </c>
      <c r="DM416">
        <v>0.45473279999999999</v>
      </c>
      <c r="DN416">
        <v>1.21129</v>
      </c>
      <c r="DO416">
        <v>26.4788</v>
      </c>
      <c r="DP416">
        <v>0.1625412</v>
      </c>
      <c r="DQ416">
        <v>3.9859239999999998</v>
      </c>
      <c r="DR416">
        <v>1.2087669999999999</v>
      </c>
      <c r="DS416">
        <v>26.46791</v>
      </c>
      <c r="DT416">
        <v>0.84641040000000001</v>
      </c>
      <c r="DU416">
        <v>20.813590000000001</v>
      </c>
      <c r="DV416">
        <v>1.206081</v>
      </c>
      <c r="DW416">
        <v>26.05303</v>
      </c>
      <c r="DX416">
        <v>2.8360699999999999</v>
      </c>
      <c r="DY416">
        <v>69.93159</v>
      </c>
      <c r="DZ416">
        <v>1.2032309999999999</v>
      </c>
      <c r="EA416">
        <v>25.567440000000001</v>
      </c>
      <c r="EB416">
        <v>6.5468780000000004</v>
      </c>
      <c r="EC416">
        <v>161.91309999999999</v>
      </c>
      <c r="ED416">
        <v>1.2001740000000001</v>
      </c>
      <c r="EE416">
        <v>25.14226</v>
      </c>
      <c r="EF416">
        <v>11.0838</v>
      </c>
      <c r="EG416">
        <v>274.93560000000002</v>
      </c>
      <c r="EH416">
        <v>1.1969179999999999</v>
      </c>
      <c r="EI416">
        <v>25.167809999999999</v>
      </c>
      <c r="EJ416">
        <v>14.581799999999999</v>
      </c>
      <c r="EK416">
        <v>362.839</v>
      </c>
      <c r="EL416">
        <v>1.193473</v>
      </c>
      <c r="EM416">
        <v>25.637840000000001</v>
      </c>
      <c r="EN416">
        <v>15.6877</v>
      </c>
      <c r="EO416">
        <v>391.62310000000002</v>
      </c>
      <c r="EP416">
        <v>1.1898089999999999</v>
      </c>
      <c r="EQ416">
        <v>26.273150000000001</v>
      </c>
      <c r="ER416">
        <v>14.45318</v>
      </c>
      <c r="ES416">
        <v>362.02050000000003</v>
      </c>
      <c r="ET416">
        <v>1.1859710000000001</v>
      </c>
      <c r="EU416">
        <v>26.802050000000001</v>
      </c>
      <c r="EV416">
        <v>11.87092</v>
      </c>
      <c r="EW416">
        <v>298.37369999999999</v>
      </c>
      <c r="EX416">
        <v>1.18201</v>
      </c>
      <c r="EY416">
        <v>26.80734</v>
      </c>
      <c r="EZ416">
        <v>8.9891939999999995</v>
      </c>
      <c r="FA416">
        <v>226.7449</v>
      </c>
      <c r="FB416">
        <v>1.17801</v>
      </c>
      <c r="FC416">
        <v>26.384630000000001</v>
      </c>
      <c r="FD416">
        <v>6.4411259999999997</v>
      </c>
      <c r="FE416">
        <v>163.04640000000001</v>
      </c>
      <c r="FF416">
        <v>1.173773</v>
      </c>
      <c r="FG416">
        <v>25.8919</v>
      </c>
      <c r="FH416">
        <v>4.4504130000000002</v>
      </c>
      <c r="FI416">
        <v>113.0706</v>
      </c>
      <c r="FJ416">
        <v>1.169427</v>
      </c>
      <c r="FK416">
        <v>25.456790000000002</v>
      </c>
      <c r="FL416">
        <v>3.0034260000000002</v>
      </c>
      <c r="FM416">
        <v>76.602900000000005</v>
      </c>
      <c r="FN416">
        <v>1.165062</v>
      </c>
      <c r="FO416">
        <v>25.544830000000001</v>
      </c>
      <c r="FP416">
        <v>1.997447</v>
      </c>
      <c r="FQ416">
        <v>51.141620000000003</v>
      </c>
      <c r="FR416">
        <v>1.1606639999999999</v>
      </c>
      <c r="FS416">
        <v>25.988610000000001</v>
      </c>
      <c r="FT416">
        <v>1.316581</v>
      </c>
      <c r="FU416">
        <v>33.83916</v>
      </c>
      <c r="FV416">
        <v>1.1561969999999999</v>
      </c>
      <c r="FW416">
        <v>26.30453</v>
      </c>
      <c r="FX416">
        <v>0.86316990000000005</v>
      </c>
      <c r="FY416">
        <v>22.272929999999999</v>
      </c>
      <c r="FZ416">
        <v>1.1516919999999999</v>
      </c>
      <c r="GA416">
        <v>26.47664</v>
      </c>
      <c r="GB416">
        <v>0.56434770000000001</v>
      </c>
      <c r="GC416">
        <v>14.62054</v>
      </c>
      <c r="GD416">
        <v>1.1470530000000001</v>
      </c>
      <c r="GE416">
        <v>26.215959999999999</v>
      </c>
      <c r="GF416">
        <v>0.36853419999999998</v>
      </c>
      <c r="GG416">
        <v>9.5868850000000005</v>
      </c>
      <c r="GH416">
        <v>1.142452</v>
      </c>
      <c r="GI416">
        <v>25.890640000000001</v>
      </c>
      <c r="GJ416">
        <v>0.24069080000000001</v>
      </c>
      <c r="GK416">
        <v>6.2870970000000002</v>
      </c>
      <c r="GL416">
        <v>1.1378839999999999</v>
      </c>
      <c r="GM416">
        <v>25.585999999999999</v>
      </c>
      <c r="GN416">
        <v>0.15736330000000001</v>
      </c>
      <c r="GO416">
        <v>4.1272599999999997</v>
      </c>
      <c r="GP416">
        <v>1.1333960000000001</v>
      </c>
      <c r="GQ416">
        <v>25.338799999999999</v>
      </c>
      <c r="GR416">
        <v>0.1030601</v>
      </c>
      <c r="GS416">
        <v>2.7139530000000001</v>
      </c>
      <c r="GT416">
        <v>1.1289070000000001</v>
      </c>
      <c r="GU416">
        <v>25.118870000000001</v>
      </c>
      <c r="GV416" s="1">
        <v>6.7657049999999996E-2</v>
      </c>
      <c r="GW416">
        <v>1.788904</v>
      </c>
      <c r="GX416">
        <v>1.124447</v>
      </c>
      <c r="GY416">
        <v>25.224329999999998</v>
      </c>
      <c r="GZ416" s="1">
        <v>4.455398E-2</v>
      </c>
      <c r="HA416">
        <v>1.182858</v>
      </c>
      <c r="HB416">
        <v>1.119964</v>
      </c>
      <c r="HC416">
        <v>25.716719999999999</v>
      </c>
      <c r="HD416" s="1">
        <v>2.9463420000000001E-2</v>
      </c>
      <c r="HE416">
        <v>0.78537170000000001</v>
      </c>
      <c r="HF416">
        <v>1.1154900000000001</v>
      </c>
      <c r="HG416">
        <v>26.282489999999999</v>
      </c>
      <c r="HH416" s="1">
        <v>1.9587589999999998E-2</v>
      </c>
      <c r="HI416">
        <v>0.52425560000000004</v>
      </c>
      <c r="HJ416">
        <v>1.1110469999999999</v>
      </c>
      <c r="HK416">
        <v>26.49765</v>
      </c>
      <c r="HL416" s="1">
        <v>1.3111360000000001E-2</v>
      </c>
      <c r="HM416">
        <v>0.35235729999999998</v>
      </c>
      <c r="HN416">
        <v>1.1066180000000001</v>
      </c>
      <c r="HO416">
        <v>26.156739999999999</v>
      </c>
      <c r="HP416" s="1">
        <v>8.8554480000000001E-3</v>
      </c>
      <c r="HQ416">
        <v>0.2389483</v>
      </c>
      <c r="HR416">
        <v>1.102225</v>
      </c>
      <c r="HS416">
        <v>25.714289999999998</v>
      </c>
      <c r="HT416" s="1">
        <v>6.0500329999999998E-3</v>
      </c>
      <c r="HU416">
        <v>0.16391069999999999</v>
      </c>
      <c r="HV416">
        <v>1.097826</v>
      </c>
      <c r="HW416">
        <v>25.269269999999999</v>
      </c>
      <c r="HX416" s="1">
        <v>4.1946680000000004E-3</v>
      </c>
      <c r="HY416">
        <v>0.11410480000000001</v>
      </c>
      <c r="HZ416">
        <v>1.0934870000000001</v>
      </c>
      <c r="IA416">
        <v>25.209440000000001</v>
      </c>
      <c r="IB416" s="1">
        <v>2.962765E-3</v>
      </c>
      <c r="IC416">
        <v>8.0916199999999994E-2</v>
      </c>
      <c r="ID416">
        <v>1.089269</v>
      </c>
      <c r="IE416">
        <v>25.543289999999999</v>
      </c>
      <c r="IF416" s="1">
        <v>2.1404649999999998E-3</v>
      </c>
      <c r="IG416" s="1">
        <v>5.8685429999999997E-2</v>
      </c>
      <c r="IH416">
        <v>1.0850869999999999</v>
      </c>
      <c r="II416">
        <v>25.978919999999999</v>
      </c>
      <c r="IJ416" s="1">
        <v>1.588374E-3</v>
      </c>
      <c r="IK416" s="1">
        <v>4.3716980000000003E-2</v>
      </c>
      <c r="IL416">
        <v>1.0808580000000001</v>
      </c>
      <c r="IM416">
        <v>26.347349999999999</v>
      </c>
      <c r="IN416" s="1">
        <v>1.2145910000000001E-3</v>
      </c>
      <c r="IO416" s="1">
        <v>3.3561090000000002E-2</v>
      </c>
      <c r="IP416">
        <v>1.0766290000000001</v>
      </c>
      <c r="IQ416">
        <v>26.341519999999999</v>
      </c>
      <c r="IR416" s="1">
        <v>9.5918130000000002E-4</v>
      </c>
      <c r="IS416" s="1">
        <v>2.660765E-2</v>
      </c>
      <c r="IT416">
        <v>1.0724419999999999</v>
      </c>
      <c r="IU416">
        <v>26.002189999999999</v>
      </c>
      <c r="IV416" s="1">
        <v>7.8259580000000003E-4</v>
      </c>
      <c r="IW416" s="1">
        <v>2.179329E-2</v>
      </c>
      <c r="IX416">
        <v>1.068281</v>
      </c>
      <c r="IY416">
        <v>25.625720000000001</v>
      </c>
      <c r="IZ416" s="1">
        <v>6.5861879999999998E-4</v>
      </c>
      <c r="JA416" s="1">
        <v>1.8412789999999998E-2</v>
      </c>
      <c r="JB416">
        <v>1.0642039999999999</v>
      </c>
      <c r="JC416">
        <v>25.306460000000001</v>
      </c>
      <c r="JD416" s="1">
        <v>5.7005939999999996E-4</v>
      </c>
      <c r="JE416">
        <v>1.5998700000000001E-2</v>
      </c>
      <c r="JF416">
        <v>1.0602389999999999</v>
      </c>
      <c r="JG416">
        <v>25.568719999999999</v>
      </c>
      <c r="JH416" s="1">
        <v>5.0544499999999998E-4</v>
      </c>
      <c r="JI416" s="1">
        <v>1.423835E-2</v>
      </c>
      <c r="JJ416">
        <v>1.056332</v>
      </c>
      <c r="JK416">
        <v>26.132580000000001</v>
      </c>
      <c r="JL416" s="1">
        <v>4.5713729999999998E-4</v>
      </c>
      <c r="JM416" s="1">
        <v>1.2925290000000001E-2</v>
      </c>
      <c r="JN416">
        <v>1.0525150000000001</v>
      </c>
      <c r="JO416">
        <v>26.6647</v>
      </c>
      <c r="JP416" s="1">
        <v>4.2012350000000001E-4</v>
      </c>
      <c r="JQ416" s="1">
        <v>1.1922530000000001E-2</v>
      </c>
      <c r="JR416">
        <v>1.0487139999999999</v>
      </c>
      <c r="JS416">
        <v>27.011710000000001</v>
      </c>
      <c r="JT416" s="1">
        <v>3.9101370000000003E-4</v>
      </c>
      <c r="JU416" s="1">
        <v>1.113664E-2</v>
      </c>
      <c r="JV416">
        <v>1.0451319999999999</v>
      </c>
      <c r="JW416">
        <v>27.02337</v>
      </c>
      <c r="JX416" s="1">
        <v>3.6750059999999998E-4</v>
      </c>
      <c r="JY416" s="1">
        <v>1.0503470000000001E-2</v>
      </c>
      <c r="JZ416">
        <v>1.0416030000000001</v>
      </c>
      <c r="KA416">
        <v>26.650950000000002</v>
      </c>
      <c r="KB416" s="1">
        <v>3.480345E-4</v>
      </c>
      <c r="KC416" s="1">
        <v>9.9809749999999996E-3</v>
      </c>
      <c r="KD416">
        <v>1.038203</v>
      </c>
      <c r="KE416">
        <v>26.214770000000001</v>
      </c>
      <c r="KF416" s="1">
        <v>3.3148260000000001E-4</v>
      </c>
      <c r="KG416" s="1">
        <v>9.5378359999999992E-3</v>
      </c>
      <c r="KH416">
        <v>1.0349109999999999</v>
      </c>
      <c r="KI416">
        <v>25.839279999999999</v>
      </c>
      <c r="KJ416" s="1">
        <v>3.170933E-4</v>
      </c>
      <c r="KK416" s="1">
        <v>9.1532550000000008E-3</v>
      </c>
      <c r="KL416">
        <v>1.031679</v>
      </c>
      <c r="KM416">
        <v>26.01726</v>
      </c>
      <c r="KN416" s="1">
        <v>3.0429889999999997E-4</v>
      </c>
      <c r="KO416" s="1">
        <v>8.8119119999999999E-3</v>
      </c>
      <c r="KP416">
        <v>1.028621</v>
      </c>
      <c r="KQ416">
        <v>26.585319999999999</v>
      </c>
      <c r="KR416" s="1">
        <v>2.9275779999999999E-4</v>
      </c>
      <c r="KS416" s="1">
        <v>8.5029809999999997E-3</v>
      </c>
      <c r="KT416">
        <v>1.025638</v>
      </c>
      <c r="KU416">
        <v>27.286999999999999</v>
      </c>
      <c r="KV416" s="1">
        <v>2.821845E-4</v>
      </c>
      <c r="KW416" s="1">
        <v>8.2200329999999999E-3</v>
      </c>
      <c r="KX416">
        <v>1.0227029999999999</v>
      </c>
      <c r="KY416">
        <v>27.91432</v>
      </c>
      <c r="KZ416" s="1">
        <v>2.7237909999999998E-4</v>
      </c>
      <c r="LA416" s="1">
        <v>7.9573769999999999E-3</v>
      </c>
      <c r="LB416">
        <v>1.019827</v>
      </c>
      <c r="LC416">
        <v>28.029389999999999</v>
      </c>
      <c r="LD416" s="1">
        <v>2.631558E-4</v>
      </c>
      <c r="LE416" s="1">
        <v>7.7098180000000002E-3</v>
      </c>
      <c r="LF416">
        <v>1.0169649999999999</v>
      </c>
      <c r="LG416">
        <v>27.648820000000001</v>
      </c>
      <c r="LH416" s="1">
        <v>2.5443679999999998E-4</v>
      </c>
      <c r="LI416" s="1">
        <v>7.4755259999999997E-3</v>
      </c>
      <c r="LJ416">
        <v>1.014202</v>
      </c>
      <c r="LK416">
        <v>27.16001</v>
      </c>
      <c r="LL416" s="1">
        <v>2.4614649999999999E-4</v>
      </c>
      <c r="LM416" s="1">
        <v>7.2518280000000001E-3</v>
      </c>
      <c r="LN416">
        <v>1.011458</v>
      </c>
      <c r="LO416">
        <v>26.741620000000001</v>
      </c>
      <c r="LP416" s="1">
        <v>2.3825539999999999E-4</v>
      </c>
      <c r="LQ416" s="1">
        <v>7.0384899999999997E-3</v>
      </c>
      <c r="LR416">
        <v>1.0087539999999999</v>
      </c>
      <c r="LS416">
        <v>27.03717</v>
      </c>
      <c r="LT416" s="1">
        <v>2.3072850000000001E-4</v>
      </c>
      <c r="LU416" s="1">
        <v>6.8345680000000001E-3</v>
      </c>
      <c r="LV416">
        <v>1.0060800000000001</v>
      </c>
      <c r="LW416">
        <v>27.753620000000002</v>
      </c>
      <c r="LX416" s="1">
        <v>2.2351740000000001E-4</v>
      </c>
      <c r="LY416" s="1">
        <v>6.6385639999999996E-3</v>
      </c>
      <c r="LZ416">
        <v>1.003398</v>
      </c>
      <c r="MA416">
        <v>28.571670000000001</v>
      </c>
      <c r="MB416" s="1">
        <v>2.1659469999999999E-4</v>
      </c>
      <c r="MC416" s="1">
        <v>6.4502789999999997E-3</v>
      </c>
      <c r="MD416">
        <v>1.000799</v>
      </c>
      <c r="ME416">
        <v>29.302420000000001</v>
      </c>
      <c r="MF416" s="1">
        <v>2.0994979999999999E-4</v>
      </c>
      <c r="MG416" s="1">
        <v>6.2687180000000004E-3</v>
      </c>
      <c r="MH416">
        <v>0.99820019999999998</v>
      </c>
      <c r="MI416">
        <v>29.507729999999999</v>
      </c>
      <c r="MJ416" s="1">
        <v>2.0355150000000001E-4</v>
      </c>
      <c r="MK416" s="1">
        <v>6.0937359999999998E-3</v>
      </c>
      <c r="ML416">
        <v>0.99559799999999998</v>
      </c>
      <c r="MM416">
        <v>29.178619999999999</v>
      </c>
      <c r="MN416" s="1">
        <v>1.9740609999999999E-4</v>
      </c>
      <c r="MO416" s="1">
        <v>5.9251440000000002E-3</v>
      </c>
      <c r="MP416">
        <v>0.99302100000000004</v>
      </c>
      <c r="MQ416">
        <v>28.674510000000001</v>
      </c>
      <c r="MR416" s="1">
        <v>1.91504E-4</v>
      </c>
      <c r="MS416" s="1">
        <v>5.7628879999999999E-3</v>
      </c>
      <c r="MT416">
        <v>0.99059980000000003</v>
      </c>
      <c r="MU416">
        <v>28.1097</v>
      </c>
      <c r="MV416" s="1">
        <v>1.858315E-4</v>
      </c>
      <c r="MW416" s="1">
        <v>5.6059090000000001E-3</v>
      </c>
      <c r="MX416">
        <v>0.98817540000000004</v>
      </c>
      <c r="MY416">
        <v>27.734290000000001</v>
      </c>
      <c r="MZ416" s="1">
        <v>1.80366E-4</v>
      </c>
      <c r="NA416" s="1">
        <v>5.4545310000000003E-3</v>
      </c>
      <c r="NB416">
        <v>0.98580959999999995</v>
      </c>
      <c r="NC416">
        <v>27.72851</v>
      </c>
      <c r="ND416" s="1">
        <v>1.7510710000000001E-4</v>
      </c>
      <c r="NE416" s="1">
        <v>5.3080849999999997E-3</v>
      </c>
      <c r="NF416">
        <v>0.98349770000000003</v>
      </c>
      <c r="NG416">
        <v>28.191469999999999</v>
      </c>
      <c r="NH416" s="1">
        <v>1.7002980000000001E-4</v>
      </c>
      <c r="NI416" s="1">
        <v>5.1664509999999999E-3</v>
      </c>
      <c r="NJ416">
        <v>0.98120019999999997</v>
      </c>
      <c r="NK416">
        <v>28.470559999999999</v>
      </c>
      <c r="NL416" s="1">
        <v>1.651321E-4</v>
      </c>
      <c r="NM416" s="1">
        <v>5.0294190000000003E-3</v>
      </c>
      <c r="NN416">
        <v>0.97883949999999997</v>
      </c>
      <c r="NO416">
        <v>28.33982</v>
      </c>
      <c r="NP416" s="1">
        <v>1.6040180000000001E-4</v>
      </c>
      <c r="NQ416" s="1">
        <v>4.8971470000000001E-3</v>
      </c>
      <c r="NR416">
        <v>0.97656909999999997</v>
      </c>
      <c r="NS416">
        <v>27.976089999999999</v>
      </c>
      <c r="NT416" s="1">
        <v>1.5585419999999999E-4</v>
      </c>
      <c r="NU416" s="1">
        <v>4.7694959999999998E-3</v>
      </c>
      <c r="NV416">
        <v>0.97424980000000005</v>
      </c>
      <c r="NW416">
        <v>27.50995</v>
      </c>
      <c r="NX416" s="1">
        <v>1.514815E-4</v>
      </c>
      <c r="NY416" s="1">
        <v>4.6465550000000001E-3</v>
      </c>
      <c r="NZ416">
        <v>0.97202599999999995</v>
      </c>
      <c r="OA416">
        <v>27.03856</v>
      </c>
      <c r="OB416" s="1">
        <v>1.4727729999999999E-4</v>
      </c>
      <c r="OC416" s="1">
        <v>4.5279450000000002E-3</v>
      </c>
      <c r="OD416">
        <v>0.96984610000000004</v>
      </c>
      <c r="OE416">
        <v>27.052230000000002</v>
      </c>
      <c r="OF416" s="1">
        <v>1.4322200000000001E-4</v>
      </c>
      <c r="OG416" s="1">
        <v>4.413279E-3</v>
      </c>
      <c r="OH416">
        <v>0.96771759999999996</v>
      </c>
      <c r="OI416">
        <v>27.537510000000001</v>
      </c>
      <c r="OJ416" s="1">
        <v>1.393279E-4</v>
      </c>
      <c r="OK416" s="1">
        <v>4.3026660000000001E-3</v>
      </c>
    </row>
    <row r="417" spans="1:401" x14ac:dyDescent="0.35">
      <c r="A417">
        <v>426</v>
      </c>
      <c r="B417" t="s">
        <v>4</v>
      </c>
      <c r="C417" t="s">
        <v>364</v>
      </c>
      <c r="D417" t="s">
        <v>1166</v>
      </c>
      <c r="E417">
        <v>34.99409</v>
      </c>
      <c r="F417">
        <v>1.2567759999999999</v>
      </c>
      <c r="G417">
        <v>25.566179999999999</v>
      </c>
      <c r="H417">
        <v>0</v>
      </c>
      <c r="I417">
        <v>0</v>
      </c>
      <c r="J417">
        <v>1.250008</v>
      </c>
      <c r="K417">
        <v>25.348759999999999</v>
      </c>
      <c r="L417">
        <v>0</v>
      </c>
      <c r="M417">
        <v>0</v>
      </c>
      <c r="N417">
        <v>1.243387</v>
      </c>
      <c r="O417">
        <v>25.142600000000002</v>
      </c>
      <c r="P417">
        <v>0</v>
      </c>
      <c r="Q417">
        <v>0</v>
      </c>
      <c r="R417">
        <v>1.2370429999999999</v>
      </c>
      <c r="S417">
        <v>24.868289999999998</v>
      </c>
      <c r="T417">
        <v>0</v>
      </c>
      <c r="U417">
        <v>0</v>
      </c>
      <c r="V417">
        <v>1.231098</v>
      </c>
      <c r="W417">
        <v>24.70505</v>
      </c>
      <c r="X417">
        <v>0</v>
      </c>
      <c r="Y417">
        <v>0</v>
      </c>
      <c r="Z417">
        <v>1.225268</v>
      </c>
      <c r="AA417">
        <v>24.448419999999999</v>
      </c>
      <c r="AB417">
        <v>0</v>
      </c>
      <c r="AC417">
        <v>0</v>
      </c>
      <c r="AD417">
        <v>1.2196910000000001</v>
      </c>
      <c r="AE417">
        <v>24.135439999999999</v>
      </c>
      <c r="AF417">
        <v>0</v>
      </c>
      <c r="AG417">
        <v>0</v>
      </c>
      <c r="AH417">
        <v>1.214377</v>
      </c>
      <c r="AI417">
        <v>23.87031</v>
      </c>
      <c r="AJ417">
        <v>0</v>
      </c>
      <c r="AK417">
        <v>0</v>
      </c>
      <c r="AL417">
        <v>1.209308</v>
      </c>
      <c r="AM417">
        <v>23.688500000000001</v>
      </c>
      <c r="AN417">
        <v>0</v>
      </c>
      <c r="AO417">
        <v>0</v>
      </c>
      <c r="AP417">
        <v>1.2045330000000001</v>
      </c>
      <c r="AQ417">
        <v>23.962700000000002</v>
      </c>
      <c r="AR417">
        <v>0</v>
      </c>
      <c r="AS417">
        <v>0</v>
      </c>
      <c r="AT417">
        <v>1.200143</v>
      </c>
      <c r="AU417">
        <v>24.555910000000001</v>
      </c>
      <c r="AV417">
        <v>0</v>
      </c>
      <c r="AW417">
        <v>0</v>
      </c>
      <c r="AX417">
        <v>1.196059</v>
      </c>
      <c r="AY417">
        <v>25.07809</v>
      </c>
      <c r="AZ417">
        <v>0</v>
      </c>
      <c r="BA417">
        <v>0</v>
      </c>
      <c r="BB417">
        <v>1.1922269999999999</v>
      </c>
      <c r="BC417">
        <v>25.499639999999999</v>
      </c>
      <c r="BD417">
        <v>0</v>
      </c>
      <c r="BE417">
        <v>0</v>
      </c>
      <c r="BF417">
        <v>1.188598</v>
      </c>
      <c r="BG417">
        <v>25.569140000000001</v>
      </c>
      <c r="BH417">
        <v>0</v>
      </c>
      <c r="BI417">
        <v>0</v>
      </c>
      <c r="BJ417">
        <v>1.185262</v>
      </c>
      <c r="BK417">
        <v>25.30951</v>
      </c>
      <c r="BL417">
        <v>0</v>
      </c>
      <c r="BM417">
        <v>0</v>
      </c>
      <c r="BN417">
        <v>1.182204</v>
      </c>
      <c r="BO417">
        <v>25.006239999999998</v>
      </c>
      <c r="BP417">
        <v>0</v>
      </c>
      <c r="BQ417">
        <v>0</v>
      </c>
      <c r="BR417">
        <v>1.1793849999999999</v>
      </c>
      <c r="BS417">
        <v>24.726179999999999</v>
      </c>
      <c r="BT417">
        <v>0</v>
      </c>
      <c r="BU417">
        <v>0</v>
      </c>
      <c r="BV417">
        <v>1.1768080000000001</v>
      </c>
      <c r="BW417">
        <v>24.811969999999999</v>
      </c>
      <c r="BX417">
        <v>0</v>
      </c>
      <c r="BY417">
        <v>0</v>
      </c>
      <c r="BZ417">
        <v>1.1744319999999999</v>
      </c>
      <c r="CA417">
        <v>25.161960000000001</v>
      </c>
      <c r="CB417" s="1">
        <v>5.189985E-36</v>
      </c>
      <c r="CC417" s="1">
        <v>1.380745E-34</v>
      </c>
      <c r="CD417">
        <v>1.1722919999999999</v>
      </c>
      <c r="CE417">
        <v>25.491330000000001</v>
      </c>
      <c r="CF417" s="1">
        <v>1.3951440000000001E-28</v>
      </c>
      <c r="CG417" s="1">
        <v>3.7189110000000001E-27</v>
      </c>
      <c r="CH417">
        <v>1.1702220000000001</v>
      </c>
      <c r="CI417">
        <v>25.768999999999998</v>
      </c>
      <c r="CJ417" s="1">
        <v>5.8900749999999997E-21</v>
      </c>
      <c r="CK417" s="1">
        <v>1.578251E-19</v>
      </c>
      <c r="CL417">
        <v>1.1682220000000001</v>
      </c>
      <c r="CM417">
        <v>25.766100000000002</v>
      </c>
      <c r="CN417" s="1">
        <v>5.0353610000000001E-16</v>
      </c>
      <c r="CO417" s="1">
        <v>1.3566669999999999E-14</v>
      </c>
      <c r="CP417">
        <v>1.1662619999999999</v>
      </c>
      <c r="CQ417">
        <v>25.369810000000001</v>
      </c>
      <c r="CR417" s="1">
        <v>2.507663E-12</v>
      </c>
      <c r="CS417" s="1">
        <v>6.7784189999999999E-11</v>
      </c>
      <c r="CT417">
        <v>1.164247</v>
      </c>
      <c r="CU417">
        <v>24.918880000000001</v>
      </c>
      <c r="CV417" s="1">
        <v>2.0845229999999999E-9</v>
      </c>
      <c r="CW417" s="1">
        <v>5.6523680000000001E-8</v>
      </c>
      <c r="CX417">
        <v>1.1622520000000001</v>
      </c>
      <c r="CY417">
        <v>24.555610000000001</v>
      </c>
      <c r="CZ417" s="1">
        <v>4.5438490000000001E-7</v>
      </c>
      <c r="DA417" s="1">
        <v>1.235799E-5</v>
      </c>
      <c r="DB417">
        <v>1.160196</v>
      </c>
      <c r="DC417">
        <v>24.770320000000002</v>
      </c>
      <c r="DD417" s="1">
        <v>3.4913170000000001E-5</v>
      </c>
      <c r="DE417" s="1">
        <v>9.5231210000000001E-4</v>
      </c>
      <c r="DF417">
        <v>1.1581840000000001</v>
      </c>
      <c r="DG417">
        <v>25.337779999999999</v>
      </c>
      <c r="DH417" s="1">
        <v>1.1478160000000001E-3</v>
      </c>
      <c r="DI417" s="1">
        <v>3.139815E-2</v>
      </c>
      <c r="DJ417">
        <v>1.156148</v>
      </c>
      <c r="DK417">
        <v>25.962669999999999</v>
      </c>
      <c r="DL417" s="1">
        <v>1.8453850000000001E-2</v>
      </c>
      <c r="DM417">
        <v>0.50621669999999996</v>
      </c>
      <c r="DN417">
        <v>1.1539759999999999</v>
      </c>
      <c r="DO417">
        <v>26.47824</v>
      </c>
      <c r="DP417">
        <v>0.1615646</v>
      </c>
      <c r="DQ417">
        <v>4.4445810000000003</v>
      </c>
      <c r="DR417">
        <v>1.15157</v>
      </c>
      <c r="DS417">
        <v>26.468689999999999</v>
      </c>
      <c r="DT417">
        <v>0.84243760000000001</v>
      </c>
      <c r="DU417">
        <v>23.243980000000001</v>
      </c>
      <c r="DV417">
        <v>1.1489929999999999</v>
      </c>
      <c r="DW417">
        <v>26.054500000000001</v>
      </c>
      <c r="DX417">
        <v>2.8261409999999998</v>
      </c>
      <c r="DY417">
        <v>78.205799999999996</v>
      </c>
      <c r="DZ417">
        <v>1.146245</v>
      </c>
      <c r="EA417">
        <v>25.569109999999998</v>
      </c>
      <c r="EB417">
        <v>6.530958</v>
      </c>
      <c r="EC417">
        <v>181.29830000000001</v>
      </c>
      <c r="ED417">
        <v>1.1433230000000001</v>
      </c>
      <c r="EE417">
        <v>25.143599999999999</v>
      </c>
      <c r="EF417">
        <v>11.067209999999999</v>
      </c>
      <c r="EG417">
        <v>308.19029999999998</v>
      </c>
      <c r="EH417">
        <v>1.140193</v>
      </c>
      <c r="EI417">
        <v>25.16789</v>
      </c>
      <c r="EJ417">
        <v>14.571580000000001</v>
      </c>
      <c r="EK417">
        <v>407.10590000000002</v>
      </c>
      <c r="EL417">
        <v>1.1368940000000001</v>
      </c>
      <c r="EM417">
        <v>25.637049999999999</v>
      </c>
      <c r="EN417">
        <v>15.68718</v>
      </c>
      <c r="EO417">
        <v>439.75369999999998</v>
      </c>
      <c r="EP417">
        <v>1.1333709999999999</v>
      </c>
      <c r="EQ417">
        <v>26.271989999999999</v>
      </c>
      <c r="ER417">
        <v>14.46017</v>
      </c>
      <c r="ES417">
        <v>406.76339999999999</v>
      </c>
      <c r="ET417">
        <v>1.129678</v>
      </c>
      <c r="EU417">
        <v>26.801259999999999</v>
      </c>
      <c r="EV417">
        <v>11.881349999999999</v>
      </c>
      <c r="EW417">
        <v>335.41460000000001</v>
      </c>
      <c r="EX417">
        <v>1.125864</v>
      </c>
      <c r="EY417">
        <v>26.807849999999998</v>
      </c>
      <c r="EZ417">
        <v>8.9996489999999998</v>
      </c>
      <c r="FA417">
        <v>254.9862</v>
      </c>
      <c r="FB417">
        <v>1.121999</v>
      </c>
      <c r="FC417">
        <v>26.385870000000001</v>
      </c>
      <c r="FD417">
        <v>6.4498899999999999</v>
      </c>
      <c r="FE417">
        <v>183.4025</v>
      </c>
      <c r="FF417">
        <v>1.1179399999999999</v>
      </c>
      <c r="FG417">
        <v>25.893260000000001</v>
      </c>
      <c r="FH417">
        <v>4.4570590000000001</v>
      </c>
      <c r="FI417">
        <v>127.2109</v>
      </c>
      <c r="FJ417">
        <v>1.1137360000000001</v>
      </c>
      <c r="FK417">
        <v>25.457830000000001</v>
      </c>
      <c r="FL417">
        <v>3.0081790000000002</v>
      </c>
      <c r="FM417">
        <v>86.195149999999998</v>
      </c>
      <c r="FN417">
        <v>1.109521</v>
      </c>
      <c r="FO417">
        <v>25.544270000000001</v>
      </c>
      <c r="FP417">
        <v>2.0007280000000001</v>
      </c>
      <c r="FQ417">
        <v>57.551780000000001</v>
      </c>
      <c r="FR417">
        <v>1.105286</v>
      </c>
      <c r="FS417">
        <v>25.987400000000001</v>
      </c>
      <c r="FT417">
        <v>1.3187979999999999</v>
      </c>
      <c r="FU417">
        <v>38.083739999999999</v>
      </c>
      <c r="FV417">
        <v>1.100967</v>
      </c>
      <c r="FW417">
        <v>26.303519999999999</v>
      </c>
      <c r="FX417">
        <v>0.86464609999999997</v>
      </c>
      <c r="FY417">
        <v>25.068850000000001</v>
      </c>
      <c r="FZ417">
        <v>1.0966119999999999</v>
      </c>
      <c r="GA417">
        <v>26.476240000000001</v>
      </c>
      <c r="GB417">
        <v>0.56532349999999998</v>
      </c>
      <c r="GC417">
        <v>16.45684</v>
      </c>
      <c r="GD417">
        <v>1.092141</v>
      </c>
      <c r="GE417">
        <v>26.216550000000002</v>
      </c>
      <c r="GF417">
        <v>0.36917640000000002</v>
      </c>
      <c r="GG417">
        <v>10.791639999999999</v>
      </c>
      <c r="GH417">
        <v>1.087691</v>
      </c>
      <c r="GI417">
        <v>25.891449999999999</v>
      </c>
      <c r="GJ417">
        <v>0.24111189999999999</v>
      </c>
      <c r="GK417">
        <v>7.0775370000000004</v>
      </c>
      <c r="GL417">
        <v>1.083286</v>
      </c>
      <c r="GM417">
        <v>25.586729999999999</v>
      </c>
      <c r="GN417">
        <v>0.15763959999999999</v>
      </c>
      <c r="GO417">
        <v>4.6464049999999997</v>
      </c>
      <c r="GP417">
        <v>1.0789329999999999</v>
      </c>
      <c r="GQ417">
        <v>25.339279999999999</v>
      </c>
      <c r="GR417">
        <v>0.1032411</v>
      </c>
      <c r="GS417">
        <v>3.0554869999999998</v>
      </c>
      <c r="GT417">
        <v>1.0745929999999999</v>
      </c>
      <c r="GU417">
        <v>25.11917</v>
      </c>
      <c r="GV417" s="1">
        <v>6.7775849999999999E-2</v>
      </c>
      <c r="GW417">
        <v>2.0141170000000002</v>
      </c>
      <c r="GX417">
        <v>1.0702799999999999</v>
      </c>
      <c r="GY417">
        <v>25.223479999999999</v>
      </c>
      <c r="GZ417" s="1">
        <v>4.4632020000000001E-2</v>
      </c>
      <c r="HA417">
        <v>1.331836</v>
      </c>
      <c r="HB417">
        <v>1.0659609999999999</v>
      </c>
      <c r="HC417">
        <v>25.71519</v>
      </c>
      <c r="HD417" s="1">
        <v>2.9514760000000001E-2</v>
      </c>
      <c r="HE417">
        <v>0.8843145</v>
      </c>
      <c r="HF417">
        <v>1.0616369999999999</v>
      </c>
      <c r="HG417">
        <v>26.280819999999999</v>
      </c>
      <c r="HH417" s="1">
        <v>1.9621420000000001E-2</v>
      </c>
      <c r="HI417">
        <v>0.59031820000000002</v>
      </c>
      <c r="HJ417">
        <v>1.0573440000000001</v>
      </c>
      <c r="HK417">
        <v>26.497250000000001</v>
      </c>
      <c r="HL417" s="1">
        <v>1.313368E-2</v>
      </c>
      <c r="HM417">
        <v>0.39676549999999999</v>
      </c>
      <c r="HN417">
        <v>1.0530790000000001</v>
      </c>
      <c r="HO417">
        <v>26.15748</v>
      </c>
      <c r="HP417" s="1">
        <v>8.8702209999999993E-3</v>
      </c>
      <c r="HQ417">
        <v>0.26906330000000001</v>
      </c>
      <c r="HR417">
        <v>1.0488249999999999</v>
      </c>
      <c r="HS417">
        <v>25.715399999999999</v>
      </c>
      <c r="HT417" s="1">
        <v>6.0598379999999997E-3</v>
      </c>
      <c r="HU417">
        <v>0.18456919999999999</v>
      </c>
      <c r="HV417">
        <v>1.044591</v>
      </c>
      <c r="HW417">
        <v>25.27037</v>
      </c>
      <c r="HX417" s="1">
        <v>4.2011949999999996E-3</v>
      </c>
      <c r="HY417">
        <v>0.12848129999999999</v>
      </c>
      <c r="HZ417">
        <v>1.040403</v>
      </c>
      <c r="IA417">
        <v>25.209230000000002</v>
      </c>
      <c r="IB417" s="1">
        <v>2.967131E-3</v>
      </c>
      <c r="IC417" s="1">
        <v>9.1106179999999995E-2</v>
      </c>
      <c r="ID417">
        <v>1.03633</v>
      </c>
      <c r="IE417">
        <v>25.542120000000001</v>
      </c>
      <c r="IF417" s="1">
        <v>2.143397E-3</v>
      </c>
      <c r="IG417" s="1">
        <v>6.6070669999999998E-2</v>
      </c>
      <c r="IH417">
        <v>1.032305</v>
      </c>
      <c r="II417">
        <v>25.97757</v>
      </c>
      <c r="IJ417" s="1">
        <v>1.590358E-3</v>
      </c>
      <c r="IK417" s="1">
        <v>4.9213710000000001E-2</v>
      </c>
      <c r="IL417">
        <v>1.0282100000000001</v>
      </c>
      <c r="IM417">
        <v>26.346170000000001</v>
      </c>
      <c r="IN417" s="1">
        <v>1.2159390000000001E-3</v>
      </c>
      <c r="IO417" s="1">
        <v>3.7776610000000002E-2</v>
      </c>
      <c r="IP417">
        <v>1.024143</v>
      </c>
      <c r="IQ417">
        <v>26.342179999999999</v>
      </c>
      <c r="IR417" s="1">
        <v>9.6010859999999998E-4</v>
      </c>
      <c r="IS417" s="1">
        <v>2.994583E-2</v>
      </c>
      <c r="IT417">
        <v>1.020116</v>
      </c>
      <c r="IU417">
        <v>26.003139999999998</v>
      </c>
      <c r="IV417" s="1">
        <v>7.832402E-4</v>
      </c>
      <c r="IW417" s="1">
        <v>2.452439E-2</v>
      </c>
      <c r="IX417">
        <v>1.016105</v>
      </c>
      <c r="IY417">
        <v>25.626909999999999</v>
      </c>
      <c r="IZ417" s="1">
        <v>6.5907349999999999E-4</v>
      </c>
      <c r="JA417" s="1">
        <v>2.0717849999999999E-2</v>
      </c>
      <c r="JB417">
        <v>1.012149</v>
      </c>
      <c r="JC417">
        <v>25.307300000000001</v>
      </c>
      <c r="JD417" s="1">
        <v>5.7038559999999996E-4</v>
      </c>
      <c r="JE417" s="1">
        <v>1.7999930000000001E-2</v>
      </c>
      <c r="JF417">
        <v>1.008338</v>
      </c>
      <c r="JG417">
        <v>25.56776</v>
      </c>
      <c r="JH417" s="1">
        <v>5.0568399999999995E-4</v>
      </c>
      <c r="JI417" s="1">
        <v>1.6018149999999998E-2</v>
      </c>
      <c r="JJ417">
        <v>1.0045839999999999</v>
      </c>
      <c r="JK417">
        <v>26.13092</v>
      </c>
      <c r="JL417" s="1">
        <v>4.5731610000000002E-4</v>
      </c>
      <c r="JM417" s="1">
        <v>1.4540050000000001E-2</v>
      </c>
      <c r="JN417">
        <v>1.000896</v>
      </c>
      <c r="JO417">
        <v>26.662980000000001</v>
      </c>
      <c r="JP417" s="1">
        <v>4.2026139999999998E-4</v>
      </c>
      <c r="JQ417">
        <v>1.3411599999999999E-2</v>
      </c>
      <c r="JR417">
        <v>0.99725850000000005</v>
      </c>
      <c r="JS417">
        <v>27.010809999999999</v>
      </c>
      <c r="JT417" s="1">
        <v>3.911214E-4</v>
      </c>
      <c r="JU417" s="1">
        <v>1.2527089999999999E-2</v>
      </c>
      <c r="JV417">
        <v>0.99379850000000003</v>
      </c>
      <c r="JW417">
        <v>27.02431</v>
      </c>
      <c r="JX417" s="1">
        <v>3.6758860000000001E-4</v>
      </c>
      <c r="JY417" s="1">
        <v>1.181477E-2</v>
      </c>
      <c r="JZ417">
        <v>0.99041319999999999</v>
      </c>
      <c r="KA417">
        <v>26.652280000000001</v>
      </c>
      <c r="KB417" s="1">
        <v>3.4810759999999999E-4</v>
      </c>
      <c r="KC417" s="1">
        <v>1.1227010000000001E-2</v>
      </c>
      <c r="KD417">
        <v>0.98714230000000003</v>
      </c>
      <c r="KE417">
        <v>26.216380000000001</v>
      </c>
      <c r="KF417" s="1">
        <v>3.3154499999999998E-4</v>
      </c>
      <c r="KG417" s="1">
        <v>1.072856E-2</v>
      </c>
      <c r="KH417">
        <v>0.98397880000000004</v>
      </c>
      <c r="KI417">
        <v>25.840630000000001</v>
      </c>
      <c r="KJ417" s="1">
        <v>3.1714850000000001E-4</v>
      </c>
      <c r="KK417" s="1">
        <v>1.029615E-2</v>
      </c>
      <c r="KL417">
        <v>0.98086530000000005</v>
      </c>
      <c r="KM417">
        <v>26.015989999999999</v>
      </c>
      <c r="KN417" s="1">
        <v>3.0434770000000003E-4</v>
      </c>
      <c r="KO417" s="1">
        <v>9.9122840000000004E-3</v>
      </c>
      <c r="KP417">
        <v>0.97794250000000005</v>
      </c>
      <c r="KQ417">
        <v>26.583829999999999</v>
      </c>
      <c r="KR417" s="1">
        <v>2.9280220000000001E-4</v>
      </c>
      <c r="KS417" s="1">
        <v>9.5648230000000001E-3</v>
      </c>
      <c r="KT417">
        <v>0.97508280000000003</v>
      </c>
      <c r="KU417">
        <v>27.285119999999999</v>
      </c>
      <c r="KV417" s="1">
        <v>2.8222579999999999E-4</v>
      </c>
      <c r="KW417" s="1">
        <v>9.2466820000000009E-3</v>
      </c>
      <c r="KX417">
        <v>0.97227050000000004</v>
      </c>
      <c r="KY417">
        <v>27.912839999999999</v>
      </c>
      <c r="KZ417" s="1">
        <v>2.7241780000000001E-4</v>
      </c>
      <c r="LA417" s="1">
        <v>8.9513630000000004E-3</v>
      </c>
      <c r="LB417">
        <v>0.9695163</v>
      </c>
      <c r="LC417">
        <v>28.02985</v>
      </c>
      <c r="LD417" s="1">
        <v>2.6319279999999999E-4</v>
      </c>
      <c r="LE417" s="1">
        <v>8.6730249999999991E-3</v>
      </c>
      <c r="LF417">
        <v>0.96677740000000001</v>
      </c>
      <c r="LG417">
        <v>27.650590000000001</v>
      </c>
      <c r="LH417" s="1">
        <v>2.5447179999999998E-4</v>
      </c>
      <c r="LI417" s="1">
        <v>8.4094860000000007E-3</v>
      </c>
      <c r="LJ417">
        <v>0.96413280000000001</v>
      </c>
      <c r="LK417">
        <v>27.16225</v>
      </c>
      <c r="LL417" s="1">
        <v>2.4618010000000001E-4</v>
      </c>
      <c r="LM417" s="1">
        <v>8.1580049999999994E-3</v>
      </c>
      <c r="LN417">
        <v>0.96150869999999999</v>
      </c>
      <c r="LO417">
        <v>26.743469999999999</v>
      </c>
      <c r="LP417" s="1">
        <v>2.3828759999999999E-4</v>
      </c>
      <c r="LQ417" s="1">
        <v>7.9180259999999999E-3</v>
      </c>
      <c r="LR417">
        <v>0.95892469999999996</v>
      </c>
      <c r="LS417">
        <v>27.035900000000002</v>
      </c>
      <c r="LT417" s="1">
        <v>2.3075950000000001E-4</v>
      </c>
      <c r="LU417" s="1">
        <v>7.6887149999999996E-3</v>
      </c>
      <c r="LV417">
        <v>0.95638040000000002</v>
      </c>
      <c r="LW417">
        <v>27.751930000000002</v>
      </c>
      <c r="LX417" s="1">
        <v>2.2354720000000001E-4</v>
      </c>
      <c r="LY417" s="1">
        <v>7.4682719999999998E-3</v>
      </c>
      <c r="LZ417">
        <v>0.95381859999999996</v>
      </c>
      <c r="MA417">
        <v>28.569610000000001</v>
      </c>
      <c r="MB417" s="1">
        <v>2.166235E-4</v>
      </c>
      <c r="MC417" s="1">
        <v>7.2565340000000002E-3</v>
      </c>
      <c r="MD417">
        <v>0.95133639999999997</v>
      </c>
      <c r="ME417">
        <v>29.300799999999999</v>
      </c>
      <c r="MF417" s="1">
        <v>2.099778E-4</v>
      </c>
      <c r="MG417" s="1">
        <v>7.052361E-3</v>
      </c>
      <c r="MH417">
        <v>0.94884380000000001</v>
      </c>
      <c r="MI417">
        <v>29.508240000000001</v>
      </c>
      <c r="MJ417" s="1">
        <v>2.0357860000000001E-4</v>
      </c>
      <c r="MK417" s="1">
        <v>6.8555650000000001E-3</v>
      </c>
      <c r="ML417">
        <v>0.94637230000000006</v>
      </c>
      <c r="MM417">
        <v>29.180499999999999</v>
      </c>
      <c r="MN417" s="1">
        <v>1.9743239999999999E-4</v>
      </c>
      <c r="MO417" s="1">
        <v>6.6658860000000002E-3</v>
      </c>
      <c r="MP417">
        <v>0.94392410000000004</v>
      </c>
      <c r="MQ417">
        <v>28.677160000000001</v>
      </c>
      <c r="MR417" s="1">
        <v>1.9152890000000001E-4</v>
      </c>
      <c r="MS417" s="1">
        <v>6.4833549999999997E-3</v>
      </c>
      <c r="MT417">
        <v>0.94161620000000001</v>
      </c>
      <c r="MU417">
        <v>28.112500000000001</v>
      </c>
      <c r="MV417" s="1">
        <v>1.8585619999999999E-4</v>
      </c>
      <c r="MW417" s="1">
        <v>6.306776E-3</v>
      </c>
      <c r="MX417">
        <v>0.93929410000000002</v>
      </c>
      <c r="MY417">
        <v>27.736350000000002</v>
      </c>
      <c r="MZ417" s="1">
        <v>1.8039010000000001E-4</v>
      </c>
      <c r="NA417" s="1">
        <v>6.1365400000000002E-3</v>
      </c>
      <c r="NB417">
        <v>0.93705870000000002</v>
      </c>
      <c r="NC417">
        <v>27.72917</v>
      </c>
      <c r="ND417" s="1">
        <v>1.751302E-4</v>
      </c>
      <c r="NE417" s="1">
        <v>5.9717700000000004E-3</v>
      </c>
      <c r="NF417">
        <v>0.93484579999999995</v>
      </c>
      <c r="NG417">
        <v>28.190850000000001</v>
      </c>
      <c r="NH417" s="1">
        <v>1.7005239999999999E-4</v>
      </c>
      <c r="NI417" s="1">
        <v>5.8124819999999999E-3</v>
      </c>
      <c r="NJ417">
        <v>0.93265549999999997</v>
      </c>
      <c r="NK417">
        <v>28.47062</v>
      </c>
      <c r="NL417" s="1">
        <v>1.651539E-4</v>
      </c>
      <c r="NM417" s="1">
        <v>5.6583179999999999E-3</v>
      </c>
      <c r="NN417">
        <v>0.93040809999999996</v>
      </c>
      <c r="NO417">
        <v>28.341180000000001</v>
      </c>
      <c r="NP417" s="1">
        <v>1.604229E-4</v>
      </c>
      <c r="NQ417" s="1">
        <v>5.5095209999999999E-3</v>
      </c>
      <c r="NR417">
        <v>0.92823610000000001</v>
      </c>
      <c r="NS417">
        <v>27.978280000000002</v>
      </c>
      <c r="NT417" s="1">
        <v>1.5587460000000001E-4</v>
      </c>
      <c r="NU417" s="1">
        <v>5.3659729999999996E-3</v>
      </c>
      <c r="NV417">
        <v>0.92605000000000004</v>
      </c>
      <c r="NW417">
        <v>27.51258</v>
      </c>
      <c r="NX417" s="1">
        <v>1.5150109999999999E-4</v>
      </c>
      <c r="NY417" s="1">
        <v>5.227588E-3</v>
      </c>
      <c r="NZ417">
        <v>0.92393380000000003</v>
      </c>
      <c r="OA417">
        <v>27.0411</v>
      </c>
      <c r="OB417" s="1">
        <v>1.4729629999999999E-4</v>
      </c>
      <c r="OC417" s="1">
        <v>5.0941290000000002E-3</v>
      </c>
      <c r="OD417">
        <v>0.92184940000000004</v>
      </c>
      <c r="OE417">
        <v>27.052969999999998</v>
      </c>
      <c r="OF417" s="1">
        <v>1.4324070000000001E-4</v>
      </c>
      <c r="OG417" s="1">
        <v>4.9651610000000001E-3</v>
      </c>
      <c r="OH417">
        <v>0.91983320000000002</v>
      </c>
      <c r="OI417">
        <v>27.535550000000001</v>
      </c>
      <c r="OJ417" s="1">
        <v>1.3934559999999999E-4</v>
      </c>
      <c r="OK417" s="1">
        <v>4.8407010000000002E-3</v>
      </c>
    </row>
    <row r="418" spans="1:401" x14ac:dyDescent="0.35">
      <c r="A418">
        <v>427</v>
      </c>
      <c r="B418" t="s">
        <v>4</v>
      </c>
      <c r="C418" t="s">
        <v>364</v>
      </c>
      <c r="D418" t="s">
        <v>420</v>
      </c>
      <c r="E418">
        <v>624.5992</v>
      </c>
      <c r="F418">
        <v>1.1430959999999999</v>
      </c>
      <c r="G418">
        <v>25.566179999999999</v>
      </c>
      <c r="H418">
        <v>0</v>
      </c>
      <c r="I418">
        <v>0</v>
      </c>
      <c r="J418">
        <v>1.136862</v>
      </c>
      <c r="K418">
        <v>25.346530000000001</v>
      </c>
      <c r="L418">
        <v>0</v>
      </c>
      <c r="M418">
        <v>0</v>
      </c>
      <c r="N418">
        <v>1.1307430000000001</v>
      </c>
      <c r="O418">
        <v>25.141269999999999</v>
      </c>
      <c r="P418">
        <v>0</v>
      </c>
      <c r="Q418">
        <v>0</v>
      </c>
      <c r="R418">
        <v>1.1248800000000001</v>
      </c>
      <c r="S418">
        <v>24.867850000000001</v>
      </c>
      <c r="T418">
        <v>0</v>
      </c>
      <c r="U418">
        <v>0</v>
      </c>
      <c r="V418">
        <v>1.1193759999999999</v>
      </c>
      <c r="W418">
        <v>24.70393</v>
      </c>
      <c r="X418">
        <v>0</v>
      </c>
      <c r="Y418">
        <v>0</v>
      </c>
      <c r="Z418">
        <v>1.1139969999999999</v>
      </c>
      <c r="AA418">
        <v>24.448419999999999</v>
      </c>
      <c r="AB418">
        <v>0</v>
      </c>
      <c r="AC418">
        <v>0</v>
      </c>
      <c r="AD418">
        <v>1.108841</v>
      </c>
      <c r="AE418">
        <v>24.138919999999999</v>
      </c>
      <c r="AF418">
        <v>0</v>
      </c>
      <c r="AG418">
        <v>0</v>
      </c>
      <c r="AH418">
        <v>1.1039270000000001</v>
      </c>
      <c r="AI418">
        <v>23.87256</v>
      </c>
      <c r="AJ418">
        <v>0</v>
      </c>
      <c r="AK418">
        <v>0</v>
      </c>
      <c r="AL418">
        <v>1.099253</v>
      </c>
      <c r="AM418">
        <v>23.687059999999999</v>
      </c>
      <c r="AN418">
        <v>0</v>
      </c>
      <c r="AO418">
        <v>0</v>
      </c>
      <c r="AP418">
        <v>1.094832</v>
      </c>
      <c r="AQ418">
        <v>23.94697</v>
      </c>
      <c r="AR418">
        <v>0</v>
      </c>
      <c r="AS418">
        <v>0</v>
      </c>
      <c r="AT418">
        <v>1.090778</v>
      </c>
      <c r="AU418">
        <v>24.534310000000001</v>
      </c>
      <c r="AV418">
        <v>0</v>
      </c>
      <c r="AW418">
        <v>0</v>
      </c>
      <c r="AX418">
        <v>1.0869960000000001</v>
      </c>
      <c r="AY418">
        <v>25.05856</v>
      </c>
      <c r="AZ418">
        <v>0</v>
      </c>
      <c r="BA418">
        <v>0</v>
      </c>
      <c r="BB418">
        <v>1.0834490000000001</v>
      </c>
      <c r="BC418">
        <v>25.48603</v>
      </c>
      <c r="BD418">
        <v>0</v>
      </c>
      <c r="BE418">
        <v>0</v>
      </c>
      <c r="BF418">
        <v>1.0801050000000001</v>
      </c>
      <c r="BG418">
        <v>25.564640000000001</v>
      </c>
      <c r="BH418">
        <v>0</v>
      </c>
      <c r="BI418">
        <v>0</v>
      </c>
      <c r="BJ418">
        <v>1.077013</v>
      </c>
      <c r="BK418">
        <v>25.314889999999998</v>
      </c>
      <c r="BL418">
        <v>0</v>
      </c>
      <c r="BM418">
        <v>0</v>
      </c>
      <c r="BN418">
        <v>1.074168</v>
      </c>
      <c r="BO418">
        <v>25.014199999999999</v>
      </c>
      <c r="BP418">
        <v>0</v>
      </c>
      <c r="BQ418">
        <v>0</v>
      </c>
      <c r="BR418">
        <v>1.0715809999999999</v>
      </c>
      <c r="BS418">
        <v>24.733789999999999</v>
      </c>
      <c r="BT418">
        <v>0</v>
      </c>
      <c r="BU418">
        <v>0</v>
      </c>
      <c r="BV418">
        <v>1.0691999999999999</v>
      </c>
      <c r="BW418">
        <v>24.80996</v>
      </c>
      <c r="BX418">
        <v>0</v>
      </c>
      <c r="BY418">
        <v>0</v>
      </c>
      <c r="BZ418">
        <v>1.067016</v>
      </c>
      <c r="CA418">
        <v>25.153369999999999</v>
      </c>
      <c r="CB418" s="1">
        <v>4.6880829999999997E-36</v>
      </c>
      <c r="CC418" s="1">
        <v>1.8171880000000001E-33</v>
      </c>
      <c r="CD418">
        <v>1.065043</v>
      </c>
      <c r="CE418">
        <v>25.487500000000001</v>
      </c>
      <c r="CF418" s="1">
        <v>1.2479280000000001E-28</v>
      </c>
      <c r="CG418" s="1">
        <v>4.6763690000000002E-26</v>
      </c>
      <c r="CH418">
        <v>1.06315</v>
      </c>
      <c r="CI418">
        <v>25.765250000000002</v>
      </c>
      <c r="CJ418" s="1">
        <v>5.468107E-21</v>
      </c>
      <c r="CK418" s="1">
        <v>2.4212980000000002E-18</v>
      </c>
      <c r="CL418">
        <v>1.0613109999999999</v>
      </c>
      <c r="CM418">
        <v>25.776620000000001</v>
      </c>
      <c r="CN418" s="1">
        <v>4.7613899999999997E-16</v>
      </c>
      <c r="CO418" s="1">
        <v>2.3214189999999999E-13</v>
      </c>
      <c r="CP418">
        <v>1.0595129999999999</v>
      </c>
      <c r="CQ418">
        <v>25.389500000000002</v>
      </c>
      <c r="CR418" s="1">
        <v>2.3953860000000001E-12</v>
      </c>
      <c r="CS418" s="1">
        <v>1.2345520000000001E-9</v>
      </c>
      <c r="CT418">
        <v>1.057679</v>
      </c>
      <c r="CU418">
        <v>24.940449999999998</v>
      </c>
      <c r="CV418" s="1">
        <v>2.00712E-9</v>
      </c>
      <c r="CW418" s="1">
        <v>1.0823940000000001E-6</v>
      </c>
      <c r="CX418">
        <v>1.0558540000000001</v>
      </c>
      <c r="CY418">
        <v>24.572939999999999</v>
      </c>
      <c r="CZ418" s="1">
        <v>4.4029389999999999E-7</v>
      </c>
      <c r="DA418" s="1">
        <v>2.4645240000000001E-4</v>
      </c>
      <c r="DB418">
        <v>1.053976</v>
      </c>
      <c r="DC418">
        <v>24.771409999999999</v>
      </c>
      <c r="DD418" s="1">
        <v>3.4009730000000003E-5</v>
      </c>
      <c r="DE418" s="1">
        <v>1.965457E-2</v>
      </c>
      <c r="DF418">
        <v>1.0521579999999999</v>
      </c>
      <c r="DG418">
        <v>25.327259999999999</v>
      </c>
      <c r="DH418" s="1">
        <v>1.1232639999999999E-3</v>
      </c>
      <c r="DI418">
        <v>0.66785499999999998</v>
      </c>
      <c r="DJ418">
        <v>1.0502929999999999</v>
      </c>
      <c r="DK418">
        <v>25.950579999999999</v>
      </c>
      <c r="DL418" s="1">
        <v>1.8132619999999999E-2</v>
      </c>
      <c r="DM418">
        <v>11.061400000000001</v>
      </c>
      <c r="DN418">
        <v>1.048316</v>
      </c>
      <c r="DO418">
        <v>26.47091</v>
      </c>
      <c r="DP418">
        <v>0.15932650000000001</v>
      </c>
      <c r="DQ418">
        <v>99.493319999999997</v>
      </c>
      <c r="DR418">
        <v>1.0461039999999999</v>
      </c>
      <c r="DS418">
        <v>26.478940000000001</v>
      </c>
      <c r="DT418">
        <v>0.83343449999999997</v>
      </c>
      <c r="DU418">
        <v>531.69299999999998</v>
      </c>
      <c r="DV418">
        <v>1.0437669999999999</v>
      </c>
      <c r="DW418">
        <v>26.07386</v>
      </c>
      <c r="DX418">
        <v>2.8038820000000002</v>
      </c>
      <c r="DY418">
        <v>1823.672</v>
      </c>
      <c r="DZ418">
        <v>1.041263</v>
      </c>
      <c r="EA418">
        <v>25.591049999999999</v>
      </c>
      <c r="EB418">
        <v>6.495635</v>
      </c>
      <c r="EC418">
        <v>4299.9669999999996</v>
      </c>
      <c r="ED418">
        <v>1.038573</v>
      </c>
      <c r="EE418">
        <v>25.161249999999999</v>
      </c>
      <c r="EF418">
        <v>11.030799999999999</v>
      </c>
      <c r="EG418">
        <v>7416.9840000000004</v>
      </c>
      <c r="EH418">
        <v>1.0357229999999999</v>
      </c>
      <c r="EI418">
        <v>25.169820000000001</v>
      </c>
      <c r="EJ418">
        <v>14.549569999999999</v>
      </c>
      <c r="EK418">
        <v>9918.4259999999995</v>
      </c>
      <c r="EL418">
        <v>1.0326960000000001</v>
      </c>
      <c r="EM418">
        <v>25.62677</v>
      </c>
      <c r="EN418">
        <v>15.6866</v>
      </c>
      <c r="EO418">
        <v>10823.12</v>
      </c>
      <c r="EP418">
        <v>1.0294719999999999</v>
      </c>
      <c r="EQ418">
        <v>26.25694</v>
      </c>
      <c r="ER418">
        <v>14.47593</v>
      </c>
      <c r="ES418">
        <v>10089.15</v>
      </c>
      <c r="ET418">
        <v>1.026092</v>
      </c>
      <c r="EU418">
        <v>26.790839999999999</v>
      </c>
      <c r="EV418">
        <v>11.90451</v>
      </c>
      <c r="EW418">
        <v>8368.4709999999995</v>
      </c>
      <c r="EX418">
        <v>1.0225869999999999</v>
      </c>
      <c r="EY418">
        <v>26.814450000000001</v>
      </c>
      <c r="EZ418">
        <v>9.022729</v>
      </c>
      <c r="FA418">
        <v>6388.2929999999997</v>
      </c>
      <c r="FB418">
        <v>1.019053</v>
      </c>
      <c r="FC418">
        <v>26.401949999999999</v>
      </c>
      <c r="FD418">
        <v>6.4691890000000001</v>
      </c>
      <c r="FE418">
        <v>4607.9040000000005</v>
      </c>
      <c r="FF418">
        <v>1.015307</v>
      </c>
      <c r="FG418">
        <v>25.911110000000001</v>
      </c>
      <c r="FH418">
        <v>4.4717019999999996</v>
      </c>
      <c r="FI418">
        <v>3202.0920000000001</v>
      </c>
      <c r="FJ418">
        <v>1.0114639999999999</v>
      </c>
      <c r="FK418">
        <v>25.471409999999999</v>
      </c>
      <c r="FL418">
        <v>3.0186570000000001</v>
      </c>
      <c r="FM418">
        <v>2172.2710000000002</v>
      </c>
      <c r="FN418">
        <v>1.007598</v>
      </c>
      <c r="FO418">
        <v>25.536899999999999</v>
      </c>
      <c r="FP418">
        <v>2.0079699999999998</v>
      </c>
      <c r="FQ418">
        <v>1451.5160000000001</v>
      </c>
      <c r="FR418">
        <v>1.003703</v>
      </c>
      <c r="FS418">
        <v>25.971509999999999</v>
      </c>
      <c r="FT418">
        <v>1.3236950000000001</v>
      </c>
      <c r="FU418">
        <v>960.92939999999999</v>
      </c>
      <c r="FV418">
        <v>0.99973970000000001</v>
      </c>
      <c r="FW418">
        <v>26.290299999999998</v>
      </c>
      <c r="FX418">
        <v>0.86791410000000002</v>
      </c>
      <c r="FY418">
        <v>632.68740000000003</v>
      </c>
      <c r="FZ418">
        <v>0.99573999999999996</v>
      </c>
      <c r="GA418">
        <v>26.470859999999998</v>
      </c>
      <c r="GB418">
        <v>0.56748719999999997</v>
      </c>
      <c r="GC418">
        <v>415.38350000000003</v>
      </c>
      <c r="GD418">
        <v>0.99163539999999994</v>
      </c>
      <c r="GE418">
        <v>26.224129999999999</v>
      </c>
      <c r="GF418">
        <v>0.37060300000000002</v>
      </c>
      <c r="GG418">
        <v>272.3972</v>
      </c>
      <c r="GH418">
        <v>0.98756029999999995</v>
      </c>
      <c r="GI418">
        <v>25.90202</v>
      </c>
      <c r="GJ418">
        <v>0.24205019999999999</v>
      </c>
      <c r="GK418">
        <v>178.6447</v>
      </c>
      <c r="GL418">
        <v>0.98349220000000004</v>
      </c>
      <c r="GM418">
        <v>25.596160000000001</v>
      </c>
      <c r="GN418">
        <v>0.15825620000000001</v>
      </c>
      <c r="GO418">
        <v>117.2684</v>
      </c>
      <c r="GP418">
        <v>0.97950519999999996</v>
      </c>
      <c r="GQ418">
        <v>25.345469999999999</v>
      </c>
      <c r="GR418">
        <v>0.1036463</v>
      </c>
      <c r="GS418">
        <v>77.105509999999995</v>
      </c>
      <c r="GT418">
        <v>0.97552119999999998</v>
      </c>
      <c r="GU418">
        <v>25.12303</v>
      </c>
      <c r="GV418" s="1">
        <v>6.8042290000000005E-2</v>
      </c>
      <c r="GW418">
        <v>50.81718</v>
      </c>
      <c r="GX418">
        <v>0.9715608</v>
      </c>
      <c r="GY418">
        <v>25.212330000000001</v>
      </c>
      <c r="GZ418" s="1">
        <v>4.4807470000000002E-2</v>
      </c>
      <c r="HA418">
        <v>33.59554</v>
      </c>
      <c r="HB418">
        <v>0.96758469999999996</v>
      </c>
      <c r="HC418">
        <v>25.695219999999999</v>
      </c>
      <c r="HD418" s="1">
        <v>2.9630420000000001E-2</v>
      </c>
      <c r="HE418">
        <v>22.300260000000002</v>
      </c>
      <c r="HF418">
        <v>0.96361680000000005</v>
      </c>
      <c r="HG418">
        <v>26.259119999999999</v>
      </c>
      <c r="HH418" s="1">
        <v>1.969779E-2</v>
      </c>
      <c r="HI418">
        <v>14.88069</v>
      </c>
      <c r="HJ418">
        <v>0.95967729999999996</v>
      </c>
      <c r="HK418">
        <v>26.491859999999999</v>
      </c>
      <c r="HL418" s="1">
        <v>1.318422E-2</v>
      </c>
      <c r="HM418">
        <v>9.9965159999999997</v>
      </c>
      <c r="HN418">
        <v>0.95576340000000004</v>
      </c>
      <c r="HO418">
        <v>26.167020000000001</v>
      </c>
      <c r="HP418" s="1">
        <v>8.9037470000000001E-3</v>
      </c>
      <c r="HQ418">
        <v>6.7746909999999998</v>
      </c>
      <c r="HR418">
        <v>0.95185240000000004</v>
      </c>
      <c r="HS418">
        <v>25.729790000000001</v>
      </c>
      <c r="HT418" s="1">
        <v>6.0821349999999998E-3</v>
      </c>
      <c r="HU418">
        <v>4.6431649999999998</v>
      </c>
      <c r="HV418">
        <v>0.94798009999999999</v>
      </c>
      <c r="HW418">
        <v>25.284590000000001</v>
      </c>
      <c r="HX418" s="1">
        <v>4.2160770000000004E-3</v>
      </c>
      <c r="HY418">
        <v>3.2286640000000002</v>
      </c>
      <c r="HZ418">
        <v>0.94412890000000005</v>
      </c>
      <c r="IA418">
        <v>25.206530000000001</v>
      </c>
      <c r="IB418" s="1">
        <v>2.9771049999999999E-3</v>
      </c>
      <c r="IC418">
        <v>2.2863120000000001</v>
      </c>
      <c r="ID418">
        <v>0.94039510000000004</v>
      </c>
      <c r="IE418">
        <v>25.526910000000001</v>
      </c>
      <c r="IF418" s="1">
        <v>2.1501100000000002E-3</v>
      </c>
      <c r="IG418">
        <v>1.655268</v>
      </c>
      <c r="IH418">
        <v>0.93669340000000001</v>
      </c>
      <c r="II418">
        <v>25.96001</v>
      </c>
      <c r="IJ418" s="1">
        <v>1.594907E-3</v>
      </c>
      <c r="IK418">
        <v>1.23055</v>
      </c>
      <c r="IL418">
        <v>0.93294779999999999</v>
      </c>
      <c r="IM418">
        <v>26.330670000000001</v>
      </c>
      <c r="IN418" s="1">
        <v>1.2190429999999999E-3</v>
      </c>
      <c r="IO418">
        <v>0.94252259999999999</v>
      </c>
      <c r="IP418">
        <v>0.92921339999999997</v>
      </c>
      <c r="IQ418">
        <v>26.341470000000001</v>
      </c>
      <c r="IR418" s="1">
        <v>9.6224560000000002E-4</v>
      </c>
      <c r="IS418">
        <v>0.74543910000000002</v>
      </c>
      <c r="IT418">
        <v>0.92551220000000001</v>
      </c>
      <c r="IU418">
        <v>26.01539</v>
      </c>
      <c r="IV418" s="1">
        <v>7.8472869999999997E-4</v>
      </c>
      <c r="IW418">
        <v>0.60910410000000004</v>
      </c>
      <c r="IX418">
        <v>0.92184759999999999</v>
      </c>
      <c r="IY418">
        <v>25.64228</v>
      </c>
      <c r="IZ418" s="1">
        <v>6.6012500000000001E-4</v>
      </c>
      <c r="JA418">
        <v>0.51346829999999999</v>
      </c>
      <c r="JB418">
        <v>0.91823600000000005</v>
      </c>
      <c r="JC418">
        <v>25.31823</v>
      </c>
      <c r="JD418" s="1">
        <v>5.7114150000000001E-4</v>
      </c>
      <c r="JE418">
        <v>0.44526349999999998</v>
      </c>
      <c r="JF418">
        <v>0.9147246</v>
      </c>
      <c r="JG418">
        <v>25.555299999999999</v>
      </c>
      <c r="JH418" s="1">
        <v>5.0623919999999998E-4</v>
      </c>
      <c r="JI418">
        <v>0.39560810000000002</v>
      </c>
      <c r="JJ418">
        <v>0.91128770000000003</v>
      </c>
      <c r="JK418">
        <v>26.10933</v>
      </c>
      <c r="JL418" s="1">
        <v>4.5773310000000002E-4</v>
      </c>
      <c r="JM418">
        <v>0.35862759999999999</v>
      </c>
      <c r="JN418">
        <v>0.90791239999999995</v>
      </c>
      <c r="JO418">
        <v>26.640750000000001</v>
      </c>
      <c r="JP418" s="1">
        <v>4.2058200000000002E-4</v>
      </c>
      <c r="JQ418">
        <v>0.3304376</v>
      </c>
      <c r="JR418">
        <v>0.90457410000000005</v>
      </c>
      <c r="JS418">
        <v>26.99898</v>
      </c>
      <c r="JT418" s="1">
        <v>3.9137299999999998E-4</v>
      </c>
      <c r="JU418">
        <v>0.30837369999999997</v>
      </c>
      <c r="JV418">
        <v>0.90142140000000004</v>
      </c>
      <c r="JW418">
        <v>27.024270000000001</v>
      </c>
      <c r="JX418" s="1">
        <v>3.6779370000000002E-4</v>
      </c>
      <c r="JY418">
        <v>0.2906513</v>
      </c>
      <c r="JZ418">
        <v>0.89830670000000001</v>
      </c>
      <c r="KA418">
        <v>26.669589999999999</v>
      </c>
      <c r="KB418" s="1">
        <v>3.4827859999999998E-4</v>
      </c>
      <c r="KC418">
        <v>0.2760455</v>
      </c>
      <c r="KD418">
        <v>0.89531859999999996</v>
      </c>
      <c r="KE418">
        <v>26.23732</v>
      </c>
      <c r="KF418" s="1">
        <v>3.3169139999999998E-4</v>
      </c>
      <c r="KG418">
        <v>0.26368279999999999</v>
      </c>
      <c r="KH418">
        <v>0.89241919999999997</v>
      </c>
      <c r="KI418">
        <v>25.858139999999999</v>
      </c>
      <c r="KJ418" s="1">
        <v>3.1727719999999999E-4</v>
      </c>
      <c r="KK418">
        <v>0.25297639999999999</v>
      </c>
      <c r="KL418">
        <v>0.88958820000000005</v>
      </c>
      <c r="KM418">
        <v>26.01606</v>
      </c>
      <c r="KN418" s="1">
        <v>3.0446279999999997E-4</v>
      </c>
      <c r="KO418">
        <v>0.24348239999999999</v>
      </c>
      <c r="KP418">
        <v>0.88691279999999995</v>
      </c>
      <c r="KQ418">
        <v>26.564689999999999</v>
      </c>
      <c r="KR418" s="1">
        <v>2.9290769999999999E-4</v>
      </c>
      <c r="KS418">
        <v>0.2349088</v>
      </c>
      <c r="KT418">
        <v>0.88430489999999995</v>
      </c>
      <c r="KU418">
        <v>27.260819999999999</v>
      </c>
      <c r="KV418" s="1">
        <v>2.8232350000000002E-4</v>
      </c>
      <c r="KW418">
        <v>0.22705929999999999</v>
      </c>
      <c r="KX418">
        <v>0.88173400000000002</v>
      </c>
      <c r="KY418">
        <v>27.89376</v>
      </c>
      <c r="KZ418" s="1">
        <v>2.7250970000000001E-4</v>
      </c>
      <c r="LA418">
        <v>0.2197829</v>
      </c>
      <c r="LB418">
        <v>0.87921689999999997</v>
      </c>
      <c r="LC418">
        <v>28.03565</v>
      </c>
      <c r="LD418" s="1">
        <v>2.632806E-4</v>
      </c>
      <c r="LE418">
        <v>0.2129318</v>
      </c>
      <c r="LF418">
        <v>0.87673279999999998</v>
      </c>
      <c r="LG418">
        <v>27.673439999999999</v>
      </c>
      <c r="LH418" s="1">
        <v>2.5455559999999999E-4</v>
      </c>
      <c r="LI418">
        <v>0.20644650000000001</v>
      </c>
      <c r="LJ418">
        <v>0.87431009999999998</v>
      </c>
      <c r="LK418">
        <v>27.191269999999999</v>
      </c>
      <c r="LL418" s="1">
        <v>2.4626059999999998E-4</v>
      </c>
      <c r="LM418">
        <v>0.20026060000000001</v>
      </c>
      <c r="LN418">
        <v>0.87192460000000005</v>
      </c>
      <c r="LO418">
        <v>26.767489999999999</v>
      </c>
      <c r="LP418" s="1">
        <v>2.3836500000000001E-4</v>
      </c>
      <c r="LQ418">
        <v>0.19436020000000001</v>
      </c>
      <c r="LR418">
        <v>0.86957759999999995</v>
      </c>
      <c r="LS418">
        <v>27.03725</v>
      </c>
      <c r="LT418" s="1">
        <v>2.3083399999999999E-4</v>
      </c>
      <c r="LU418">
        <v>0.18872359999999999</v>
      </c>
      <c r="LV418">
        <v>0.86725629999999998</v>
      </c>
      <c r="LW418">
        <v>27.730129999999999</v>
      </c>
      <c r="LX418" s="1">
        <v>2.236192E-4</v>
      </c>
      <c r="LY418">
        <v>0.18330379999999999</v>
      </c>
      <c r="LZ418">
        <v>0.86492219999999997</v>
      </c>
      <c r="MA418">
        <v>28.543109999999999</v>
      </c>
      <c r="MB418" s="1">
        <v>2.1669309999999999E-4</v>
      </c>
      <c r="MC418">
        <v>0.1781015</v>
      </c>
      <c r="MD418">
        <v>0.86265829999999999</v>
      </c>
      <c r="ME418">
        <v>29.279920000000001</v>
      </c>
      <c r="MF418" s="1">
        <v>2.100456E-4</v>
      </c>
      <c r="MG418">
        <v>0.1730873</v>
      </c>
      <c r="MH418">
        <v>0.86040939999999999</v>
      </c>
      <c r="MI418">
        <v>29.514769999999999</v>
      </c>
      <c r="MJ418" s="1">
        <v>2.036444E-4</v>
      </c>
      <c r="MK418">
        <v>0.16825309999999999</v>
      </c>
      <c r="ML418">
        <v>0.85815730000000001</v>
      </c>
      <c r="MM418">
        <v>29.204719999999998</v>
      </c>
      <c r="MN418" s="1">
        <v>1.9749620000000001E-4</v>
      </c>
      <c r="MO418">
        <v>0.16359309999999999</v>
      </c>
      <c r="MP418">
        <v>0.85592900000000005</v>
      </c>
      <c r="MQ418">
        <v>28.711480000000002</v>
      </c>
      <c r="MR418" s="1">
        <v>1.9158989999999999E-4</v>
      </c>
      <c r="MS418">
        <v>0.1591071</v>
      </c>
      <c r="MT418">
        <v>0.85383790000000004</v>
      </c>
      <c r="MU418">
        <v>28.14875</v>
      </c>
      <c r="MV418" s="1">
        <v>1.8591629999999999E-4</v>
      </c>
      <c r="MW418">
        <v>0.15477679999999999</v>
      </c>
      <c r="MX418">
        <v>0.85172639999999999</v>
      </c>
      <c r="MY418">
        <v>27.763200000000001</v>
      </c>
      <c r="MZ418" s="1">
        <v>1.8044839999999999E-4</v>
      </c>
      <c r="NA418">
        <v>0.1505949</v>
      </c>
      <c r="NB418">
        <v>0.84969130000000004</v>
      </c>
      <c r="NC418">
        <v>27.737919999999999</v>
      </c>
      <c r="ND418" s="1">
        <v>1.751871E-4</v>
      </c>
      <c r="NE418">
        <v>0.1465516</v>
      </c>
      <c r="NF418">
        <v>0.8476899</v>
      </c>
      <c r="NG418">
        <v>28.18289</v>
      </c>
      <c r="NH418" s="1">
        <v>1.701075E-4</v>
      </c>
      <c r="NI418">
        <v>0.1426384</v>
      </c>
      <c r="NJ418">
        <v>0.84570800000000002</v>
      </c>
      <c r="NK418">
        <v>28.47147</v>
      </c>
      <c r="NL418" s="1">
        <v>1.6520780000000001E-4</v>
      </c>
      <c r="NM418">
        <v>0.1388566</v>
      </c>
      <c r="NN418">
        <v>0.84366459999999999</v>
      </c>
      <c r="NO418">
        <v>28.358730000000001</v>
      </c>
      <c r="NP418" s="1">
        <v>1.6047460000000001E-4</v>
      </c>
      <c r="NQ418">
        <v>0.13520190000000001</v>
      </c>
      <c r="NR418">
        <v>0.84169240000000001</v>
      </c>
      <c r="NS418">
        <v>28.006599999999999</v>
      </c>
      <c r="NT418" s="1">
        <v>1.5592460000000001E-4</v>
      </c>
      <c r="NU418">
        <v>0.1316754</v>
      </c>
      <c r="NV418">
        <v>0.8397078</v>
      </c>
      <c r="NW418">
        <v>27.54663</v>
      </c>
      <c r="NX418" s="1">
        <v>1.5154940000000001E-4</v>
      </c>
      <c r="NY418">
        <v>0.128279</v>
      </c>
      <c r="NZ418">
        <v>0.83779479999999995</v>
      </c>
      <c r="OA418">
        <v>27.074090000000002</v>
      </c>
      <c r="OB418" s="1">
        <v>1.473433E-4</v>
      </c>
      <c r="OC418">
        <v>0.12500330000000001</v>
      </c>
      <c r="OD418">
        <v>0.83591099999999996</v>
      </c>
      <c r="OE418">
        <v>27.062809999999999</v>
      </c>
      <c r="OF418" s="1">
        <v>1.4328649999999999E-4</v>
      </c>
      <c r="OG418">
        <v>0.1218393</v>
      </c>
      <c r="OH418">
        <v>0.83408090000000001</v>
      </c>
      <c r="OI418">
        <v>27.535969999999999</v>
      </c>
      <c r="OJ418" s="1">
        <v>1.3939010000000001E-4</v>
      </c>
      <c r="OK418">
        <v>0.1187835</v>
      </c>
    </row>
    <row r="419" spans="1:401" x14ac:dyDescent="0.35">
      <c r="A419">
        <v>428</v>
      </c>
      <c r="B419" t="s">
        <v>4</v>
      </c>
      <c r="C419" t="s">
        <v>364</v>
      </c>
      <c r="D419" t="s">
        <v>421</v>
      </c>
      <c r="E419">
        <v>818.60440000000006</v>
      </c>
      <c r="F419">
        <v>0.74101019999999995</v>
      </c>
      <c r="G419">
        <v>25.593360000000001</v>
      </c>
      <c r="H419">
        <v>0</v>
      </c>
      <c r="I419">
        <v>0</v>
      </c>
      <c r="J419">
        <v>0.7372668</v>
      </c>
      <c r="K419">
        <v>25.367940000000001</v>
      </c>
      <c r="L419">
        <v>0</v>
      </c>
      <c r="M419">
        <v>0</v>
      </c>
      <c r="N419">
        <v>0.73359629999999998</v>
      </c>
      <c r="O419">
        <v>25.1617</v>
      </c>
      <c r="P419">
        <v>0</v>
      </c>
      <c r="Q419">
        <v>0</v>
      </c>
      <c r="R419">
        <v>0.73012500000000002</v>
      </c>
      <c r="S419">
        <v>24.88993</v>
      </c>
      <c r="T419">
        <v>0</v>
      </c>
      <c r="U419">
        <v>0</v>
      </c>
      <c r="V419">
        <v>0.72681439999999997</v>
      </c>
      <c r="W419">
        <v>24.721699999999998</v>
      </c>
      <c r="X419">
        <v>0</v>
      </c>
      <c r="Y419">
        <v>0</v>
      </c>
      <c r="Z419">
        <v>0.7235935</v>
      </c>
      <c r="AA419">
        <v>24.471409999999999</v>
      </c>
      <c r="AB419">
        <v>0</v>
      </c>
      <c r="AC419">
        <v>0</v>
      </c>
      <c r="AD419">
        <v>0.72048190000000001</v>
      </c>
      <c r="AE419">
        <v>24.16667</v>
      </c>
      <c r="AF419">
        <v>0</v>
      </c>
      <c r="AG419">
        <v>0</v>
      </c>
      <c r="AH419">
        <v>0.71752000000000005</v>
      </c>
      <c r="AI419">
        <v>23.896560000000001</v>
      </c>
      <c r="AJ419">
        <v>0</v>
      </c>
      <c r="AK419">
        <v>0</v>
      </c>
      <c r="AL419">
        <v>0.71468670000000001</v>
      </c>
      <c r="AM419">
        <v>23.703610000000001</v>
      </c>
      <c r="AN419">
        <v>0</v>
      </c>
      <c r="AO419">
        <v>0</v>
      </c>
      <c r="AP419">
        <v>0.71202370000000004</v>
      </c>
      <c r="AQ419">
        <v>23.934660000000001</v>
      </c>
      <c r="AR419">
        <v>0</v>
      </c>
      <c r="AS419">
        <v>0</v>
      </c>
      <c r="AT419">
        <v>0.70953909999999998</v>
      </c>
      <c r="AU419">
        <v>24.499030000000001</v>
      </c>
      <c r="AV419">
        <v>0</v>
      </c>
      <c r="AW419">
        <v>0</v>
      </c>
      <c r="AX419">
        <v>0.70725510000000003</v>
      </c>
      <c r="AY419">
        <v>25.026530000000001</v>
      </c>
      <c r="AZ419">
        <v>0</v>
      </c>
      <c r="BA419">
        <v>0</v>
      </c>
      <c r="BB419">
        <v>0.70507900000000001</v>
      </c>
      <c r="BC419">
        <v>25.46303</v>
      </c>
      <c r="BD419">
        <v>0</v>
      </c>
      <c r="BE419">
        <v>0</v>
      </c>
      <c r="BF419">
        <v>0.70303450000000001</v>
      </c>
      <c r="BG419">
        <v>25.5654</v>
      </c>
      <c r="BH419">
        <v>0</v>
      </c>
      <c r="BI419">
        <v>0</v>
      </c>
      <c r="BJ419">
        <v>0.70110689999999998</v>
      </c>
      <c r="BK419">
        <v>25.336269999999999</v>
      </c>
      <c r="BL419">
        <v>0</v>
      </c>
      <c r="BM419">
        <v>0</v>
      </c>
      <c r="BN419">
        <v>0.69935950000000002</v>
      </c>
      <c r="BO419">
        <v>25.04205</v>
      </c>
      <c r="BP419">
        <v>0</v>
      </c>
      <c r="BQ419">
        <v>0</v>
      </c>
      <c r="BR419">
        <v>0.69772540000000005</v>
      </c>
      <c r="BS419">
        <v>24.761220000000002</v>
      </c>
      <c r="BT419">
        <v>0</v>
      </c>
      <c r="BU419">
        <v>0</v>
      </c>
      <c r="BV419">
        <v>0.69621180000000005</v>
      </c>
      <c r="BW419">
        <v>24.815159999999999</v>
      </c>
      <c r="BX419">
        <v>0</v>
      </c>
      <c r="BY419">
        <v>0</v>
      </c>
      <c r="BZ419">
        <v>0.69486219999999999</v>
      </c>
      <c r="CA419">
        <v>25.139669999999999</v>
      </c>
      <c r="CB419" s="1">
        <v>8.4159439999999997E-37</v>
      </c>
      <c r="CC419" s="1">
        <v>7.6332290000000003E-34</v>
      </c>
      <c r="CD419">
        <v>0.69358399999999998</v>
      </c>
      <c r="CE419">
        <v>25.482980000000001</v>
      </c>
      <c r="CF419" s="1">
        <v>1.720546E-29</v>
      </c>
      <c r="CG419" s="1">
        <v>1.8203430000000001E-26</v>
      </c>
      <c r="CH419">
        <v>0.69239099999999998</v>
      </c>
      <c r="CI419">
        <v>25.76577</v>
      </c>
      <c r="CJ419" s="1">
        <v>1.8403110000000001E-21</v>
      </c>
      <c r="CK419" s="1">
        <v>1.5205470000000001E-18</v>
      </c>
      <c r="CL419">
        <v>0.69119549999999996</v>
      </c>
      <c r="CM419">
        <v>25.80104</v>
      </c>
      <c r="CN419" s="1">
        <v>2.1962970000000001E-16</v>
      </c>
      <c r="CO419" s="1">
        <v>1.8423970000000001E-13</v>
      </c>
      <c r="CP419">
        <v>0.69004810000000005</v>
      </c>
      <c r="CQ419">
        <v>25.437719999999999</v>
      </c>
      <c r="CR419" s="1">
        <v>1.290523E-12</v>
      </c>
      <c r="CS419" s="1">
        <v>1.1199229999999999E-9</v>
      </c>
      <c r="CT419">
        <v>0.68887290000000001</v>
      </c>
      <c r="CU419">
        <v>24.99484</v>
      </c>
      <c r="CV419" s="1">
        <v>1.2136579999999999E-9</v>
      </c>
      <c r="CW419" s="1">
        <v>1.0936279999999999E-6</v>
      </c>
      <c r="CX419">
        <v>0.68767350000000005</v>
      </c>
      <c r="CY419">
        <v>24.62</v>
      </c>
      <c r="CZ419" s="1">
        <v>2.9088560000000001E-7</v>
      </c>
      <c r="DA419" s="1">
        <v>2.719186E-4</v>
      </c>
      <c r="DB419">
        <v>0.68649970000000005</v>
      </c>
      <c r="DC419">
        <v>24.778169999999999</v>
      </c>
      <c r="DD419" s="1">
        <v>2.4148319999999999E-5</v>
      </c>
      <c r="DE419" s="1">
        <v>2.3378220000000002E-2</v>
      </c>
      <c r="DF419">
        <v>0.68533069999999996</v>
      </c>
      <c r="DG419">
        <v>25.307549999999999</v>
      </c>
      <c r="DH419" s="1">
        <v>8.4810509999999997E-4</v>
      </c>
      <c r="DI419">
        <v>0.84903510000000004</v>
      </c>
      <c r="DJ419">
        <v>0.68416860000000002</v>
      </c>
      <c r="DK419">
        <v>25.927859999999999</v>
      </c>
      <c r="DL419" s="1">
        <v>1.444523E-2</v>
      </c>
      <c r="DM419">
        <v>14.93256</v>
      </c>
      <c r="DN419">
        <v>0.68291159999999995</v>
      </c>
      <c r="DO419">
        <v>26.456479999999999</v>
      </c>
      <c r="DP419">
        <v>0.13305549999999999</v>
      </c>
      <c r="DQ419">
        <v>141.80930000000001</v>
      </c>
      <c r="DR419">
        <v>0.68152210000000002</v>
      </c>
      <c r="DS419">
        <v>26.502120000000001</v>
      </c>
      <c r="DT419">
        <v>0.72555389999999997</v>
      </c>
      <c r="DU419">
        <v>795.94880000000001</v>
      </c>
      <c r="DV419">
        <v>0.68007620000000002</v>
      </c>
      <c r="DW419">
        <v>26.122420000000002</v>
      </c>
      <c r="DX419">
        <v>2.5319289999999999</v>
      </c>
      <c r="DY419">
        <v>2853.0569999999998</v>
      </c>
      <c r="DZ419">
        <v>0.67849369999999998</v>
      </c>
      <c r="EA419">
        <v>25.646920000000001</v>
      </c>
      <c r="EB419">
        <v>6.0556770000000002</v>
      </c>
      <c r="EC419">
        <v>6994.74</v>
      </c>
      <c r="ED419">
        <v>0.67684250000000001</v>
      </c>
      <c r="EE419">
        <v>25.211079999999999</v>
      </c>
      <c r="EF419">
        <v>10.56828</v>
      </c>
      <c r="EG419">
        <v>12479.3</v>
      </c>
      <c r="EH419">
        <v>0.67506270000000002</v>
      </c>
      <c r="EI419">
        <v>25.18695</v>
      </c>
      <c r="EJ419">
        <v>14.26108</v>
      </c>
      <c r="EK419">
        <v>17166.490000000002</v>
      </c>
      <c r="EL419">
        <v>0.67317749999999998</v>
      </c>
      <c r="EM419">
        <v>25.6143</v>
      </c>
      <c r="EN419">
        <v>15.66728</v>
      </c>
      <c r="EO419">
        <v>19171.900000000001</v>
      </c>
      <c r="EP419">
        <v>0.67118900000000004</v>
      </c>
      <c r="EQ419">
        <v>26.231809999999999</v>
      </c>
      <c r="ER419">
        <v>14.66831</v>
      </c>
      <c r="ES419">
        <v>18192.27</v>
      </c>
      <c r="ET419">
        <v>0.66911259999999995</v>
      </c>
      <c r="EU419">
        <v>26.77356</v>
      </c>
      <c r="EV419">
        <v>12.19557</v>
      </c>
      <c r="EW419">
        <v>15286.2</v>
      </c>
      <c r="EX419">
        <v>0.66697010000000001</v>
      </c>
      <c r="EY419">
        <v>26.834119999999999</v>
      </c>
      <c r="EZ419">
        <v>9.3159639999999992</v>
      </c>
      <c r="FA419">
        <v>11771.32</v>
      </c>
      <c r="FB419">
        <v>0.66477839999999999</v>
      </c>
      <c r="FC419">
        <v>26.442789999999999</v>
      </c>
      <c r="FD419">
        <v>6.7152649999999996</v>
      </c>
      <c r="FE419">
        <v>8551.2119999999995</v>
      </c>
      <c r="FF419">
        <v>0.6625027</v>
      </c>
      <c r="FG419">
        <v>25.958359999999999</v>
      </c>
      <c r="FH419">
        <v>4.6588799999999999</v>
      </c>
      <c r="FI419">
        <v>5972.1329999999998</v>
      </c>
      <c r="FJ419">
        <v>0.66014640000000002</v>
      </c>
      <c r="FK419">
        <v>25.511130000000001</v>
      </c>
      <c r="FL419">
        <v>3.1527189999999998</v>
      </c>
      <c r="FM419">
        <v>4064.9169999999999</v>
      </c>
      <c r="FN419">
        <v>0.65777229999999998</v>
      </c>
      <c r="FO419">
        <v>25.539549999999998</v>
      </c>
      <c r="FP419">
        <v>2.1006010000000002</v>
      </c>
      <c r="FQ419">
        <v>2722.3009999999999</v>
      </c>
      <c r="FR419">
        <v>0.6554084</v>
      </c>
      <c r="FS419">
        <v>25.944690000000001</v>
      </c>
      <c r="FT419">
        <v>1.3862570000000001</v>
      </c>
      <c r="FU419">
        <v>1804.8030000000001</v>
      </c>
      <c r="FV419">
        <v>0.65299149999999995</v>
      </c>
      <c r="FW419">
        <v>26.269559999999998</v>
      </c>
      <c r="FX419">
        <v>0.90959789999999996</v>
      </c>
      <c r="FY419">
        <v>1189.4580000000001</v>
      </c>
      <c r="FZ419">
        <v>0.65055010000000002</v>
      </c>
      <c r="GA419">
        <v>26.463100000000001</v>
      </c>
      <c r="GB419">
        <v>0.59502699999999997</v>
      </c>
      <c r="GC419">
        <v>781.41930000000002</v>
      </c>
      <c r="GD419">
        <v>0.6480302</v>
      </c>
      <c r="GE419">
        <v>26.24757</v>
      </c>
      <c r="GF419">
        <v>0.38871420000000001</v>
      </c>
      <c r="GG419">
        <v>512.64700000000005</v>
      </c>
      <c r="GH419">
        <v>0.6454896</v>
      </c>
      <c r="GI419">
        <v>25.933579999999999</v>
      </c>
      <c r="GJ419">
        <v>0.25392300000000001</v>
      </c>
      <c r="GK419">
        <v>336.28820000000002</v>
      </c>
      <c r="GL419">
        <v>0.64301649999999999</v>
      </c>
      <c r="GM419">
        <v>25.626439999999999</v>
      </c>
      <c r="GN419">
        <v>0.16603850000000001</v>
      </c>
      <c r="GO419">
        <v>220.7826</v>
      </c>
      <c r="GP419">
        <v>0.64057280000000005</v>
      </c>
      <c r="GQ419">
        <v>25.369150000000001</v>
      </c>
      <c r="GR419">
        <v>0.10874789999999999</v>
      </c>
      <c r="GS419">
        <v>145.17590000000001</v>
      </c>
      <c r="GT419">
        <v>0.6381291</v>
      </c>
      <c r="GU419">
        <v>25.141839999999998</v>
      </c>
      <c r="GV419" s="1">
        <v>7.1387859999999997E-2</v>
      </c>
      <c r="GW419">
        <v>95.674670000000006</v>
      </c>
      <c r="GX419">
        <v>0.63567300000000004</v>
      </c>
      <c r="GY419">
        <v>25.210650000000001</v>
      </c>
      <c r="GZ419" s="1">
        <v>4.7002990000000001E-2</v>
      </c>
      <c r="HA419">
        <v>63.238970000000002</v>
      </c>
      <c r="HB419">
        <v>0.63322420000000001</v>
      </c>
      <c r="HC419">
        <v>25.661280000000001</v>
      </c>
      <c r="HD419" s="1">
        <v>3.1073489999999999E-2</v>
      </c>
      <c r="HE419">
        <v>41.9621</v>
      </c>
      <c r="HF419">
        <v>0.63076140000000003</v>
      </c>
      <c r="HG419">
        <v>26.218419999999998</v>
      </c>
      <c r="HH419" s="1">
        <v>2.064769E-2</v>
      </c>
      <c r="HI419">
        <v>27.984359999999999</v>
      </c>
      <c r="HJ419">
        <v>0.62833539999999999</v>
      </c>
      <c r="HK419">
        <v>26.479990000000001</v>
      </c>
      <c r="HL419">
        <v>1.3811E-2</v>
      </c>
      <c r="HM419">
        <v>18.783809999999999</v>
      </c>
      <c r="HN419">
        <v>0.62589879999999998</v>
      </c>
      <c r="HO419">
        <v>26.19276</v>
      </c>
      <c r="HP419" s="1">
        <v>9.3182479999999995E-3</v>
      </c>
      <c r="HQ419">
        <v>12.714740000000001</v>
      </c>
      <c r="HR419">
        <v>0.62349429999999995</v>
      </c>
      <c r="HS419">
        <v>25.76923</v>
      </c>
      <c r="HT419" s="1">
        <v>6.357105E-3</v>
      </c>
      <c r="HU419">
        <v>8.7001500000000007</v>
      </c>
      <c r="HV419">
        <v>0.62108629999999998</v>
      </c>
      <c r="HW419">
        <v>25.325220000000002</v>
      </c>
      <c r="HX419" s="1">
        <v>4.3991189999999999E-3</v>
      </c>
      <c r="HY419">
        <v>6.0365099999999998</v>
      </c>
      <c r="HZ419">
        <v>0.61870230000000004</v>
      </c>
      <c r="IA419">
        <v>25.215070000000001</v>
      </c>
      <c r="IB419" s="1">
        <v>3.0994339999999999E-3</v>
      </c>
      <c r="IC419">
        <v>4.2624339999999998</v>
      </c>
      <c r="ID419">
        <v>0.61639270000000002</v>
      </c>
      <c r="IE419">
        <v>25.502949999999998</v>
      </c>
      <c r="IF419" s="1">
        <v>2.2322930000000002E-3</v>
      </c>
      <c r="IG419">
        <v>3.0751210000000002</v>
      </c>
      <c r="IH419">
        <v>0.61410019999999998</v>
      </c>
      <c r="II419">
        <v>25.92896</v>
      </c>
      <c r="IJ419" s="1">
        <v>1.650461E-3</v>
      </c>
      <c r="IK419">
        <v>2.2764959999999999</v>
      </c>
      <c r="IL419">
        <v>0.611761</v>
      </c>
      <c r="IM419">
        <v>26.302520000000001</v>
      </c>
      <c r="IN419" s="1">
        <v>1.2568569999999999E-3</v>
      </c>
      <c r="IO419">
        <v>1.7353860000000001</v>
      </c>
      <c r="IP419">
        <v>0.60945300000000002</v>
      </c>
      <c r="IQ419">
        <v>26.34826</v>
      </c>
      <c r="IR419" s="1">
        <v>9.882554999999999E-4</v>
      </c>
      <c r="IS419">
        <v>1.3656710000000001</v>
      </c>
      <c r="IT419">
        <v>0.60714710000000005</v>
      </c>
      <c r="IU419">
        <v>26.049309999999998</v>
      </c>
      <c r="IV419" s="1">
        <v>8.0282970000000004E-4</v>
      </c>
      <c r="IW419">
        <v>1.11033</v>
      </c>
      <c r="IX419">
        <v>0.6048673</v>
      </c>
      <c r="IY419">
        <v>25.685079999999999</v>
      </c>
      <c r="IZ419" s="1">
        <v>6.729212E-4</v>
      </c>
      <c r="JA419">
        <v>0.93160929999999997</v>
      </c>
      <c r="JB419">
        <v>0.60259819999999997</v>
      </c>
      <c r="JC419">
        <v>25.355419999999999</v>
      </c>
      <c r="JD419" s="1">
        <v>5.8033179999999996E-4</v>
      </c>
      <c r="JE419">
        <v>0.80446359999999995</v>
      </c>
      <c r="JF419">
        <v>0.60038789999999997</v>
      </c>
      <c r="JG419">
        <v>25.551300000000001</v>
      </c>
      <c r="JH419" s="1">
        <v>5.1298540000000001E-4</v>
      </c>
      <c r="JI419">
        <v>0.71220870000000003</v>
      </c>
      <c r="JJ419">
        <v>0.59823440000000006</v>
      </c>
      <c r="JK419">
        <v>26.071259999999999</v>
      </c>
      <c r="JL419" s="1">
        <v>4.628047E-4</v>
      </c>
      <c r="JM419">
        <v>0.64376849999999997</v>
      </c>
      <c r="JN419">
        <v>0.59610620000000003</v>
      </c>
      <c r="JO419">
        <v>26.598859999999998</v>
      </c>
      <c r="JP419" s="1">
        <v>4.2448289999999999E-4</v>
      </c>
      <c r="JQ419">
        <v>0.59178830000000004</v>
      </c>
      <c r="JR419">
        <v>0.59402379999999999</v>
      </c>
      <c r="JS419">
        <v>26.976980000000001</v>
      </c>
      <c r="JT419" s="1">
        <v>3.9445510000000002E-4</v>
      </c>
      <c r="JU419">
        <v>0.55128849999999996</v>
      </c>
      <c r="JV419">
        <v>0.59201199999999998</v>
      </c>
      <c r="JW419">
        <v>27.032959999999999</v>
      </c>
      <c r="JX419" s="1">
        <v>3.7030320000000001E-4</v>
      </c>
      <c r="JY419">
        <v>0.51890890000000001</v>
      </c>
      <c r="JZ419">
        <v>0.59003550000000005</v>
      </c>
      <c r="KA419">
        <v>26.711780000000001</v>
      </c>
      <c r="KB419" s="1">
        <v>3.5036319999999998E-4</v>
      </c>
      <c r="KC419">
        <v>0.49231730000000001</v>
      </c>
      <c r="KD419">
        <v>0.58814750000000005</v>
      </c>
      <c r="KE419">
        <v>26.29034</v>
      </c>
      <c r="KF419" s="1">
        <v>3.3347980000000003E-4</v>
      </c>
      <c r="KG419">
        <v>0.4699161</v>
      </c>
      <c r="KH419">
        <v>0.58629690000000001</v>
      </c>
      <c r="KI419">
        <v>25.907240000000002</v>
      </c>
      <c r="KJ419" s="1">
        <v>3.1884209999999999E-4</v>
      </c>
      <c r="KK419">
        <v>0.45059159999999998</v>
      </c>
      <c r="KL419">
        <v>0.58449240000000002</v>
      </c>
      <c r="KM419">
        <v>26.018889999999999</v>
      </c>
      <c r="KN419" s="1">
        <v>3.0585889999999998E-4</v>
      </c>
      <c r="KO419">
        <v>0.43349409999999999</v>
      </c>
      <c r="KP419">
        <v>0.58275809999999995</v>
      </c>
      <c r="KQ419">
        <v>26.53172</v>
      </c>
      <c r="KR419" s="1">
        <v>2.941765E-4</v>
      </c>
      <c r="KS419">
        <v>0.41811199999999998</v>
      </c>
      <c r="KT419">
        <v>0.5810862</v>
      </c>
      <c r="KU419">
        <v>27.213170000000002</v>
      </c>
      <c r="KV419" s="1">
        <v>2.8349169999999999E-4</v>
      </c>
      <c r="KW419">
        <v>0.40405639999999998</v>
      </c>
      <c r="KX419">
        <v>0.57943409999999995</v>
      </c>
      <c r="KY419">
        <v>27.85425</v>
      </c>
      <c r="KZ419" s="1">
        <v>2.7360360000000002E-4</v>
      </c>
      <c r="LA419">
        <v>0.39106069999999998</v>
      </c>
      <c r="LB419">
        <v>0.57782849999999997</v>
      </c>
      <c r="LC419">
        <v>28.043710000000001</v>
      </c>
      <c r="LD419" s="1">
        <v>2.6432300000000001E-4</v>
      </c>
      <c r="LE419">
        <v>0.37885730000000001</v>
      </c>
      <c r="LF419">
        <v>0.5762138</v>
      </c>
      <c r="LG419">
        <v>27.72448</v>
      </c>
      <c r="LH419" s="1">
        <v>2.5554229999999998E-4</v>
      </c>
      <c r="LI419">
        <v>0.36728709999999998</v>
      </c>
      <c r="LJ419">
        <v>0.5746561</v>
      </c>
      <c r="LK419">
        <v>27.259429999999998</v>
      </c>
      <c r="LL419" s="1">
        <v>2.4720439999999997E-4</v>
      </c>
      <c r="LM419">
        <v>0.3562787</v>
      </c>
      <c r="LN419">
        <v>0.57311029999999996</v>
      </c>
      <c r="LO419">
        <v>26.83156</v>
      </c>
      <c r="LP419" s="1">
        <v>2.392699E-4</v>
      </c>
      <c r="LQ419">
        <v>0.3457771</v>
      </c>
      <c r="LR419">
        <v>0.57157309999999995</v>
      </c>
      <c r="LS419">
        <v>27.042169999999999</v>
      </c>
      <c r="LT419" s="1">
        <v>2.316982E-4</v>
      </c>
      <c r="LU419">
        <v>0.33573900000000001</v>
      </c>
      <c r="LV419">
        <v>0.57008139999999996</v>
      </c>
      <c r="LW419">
        <v>27.691849999999999</v>
      </c>
      <c r="LX419" s="1">
        <v>2.2445270000000001E-4</v>
      </c>
      <c r="LY419">
        <v>0.32610129999999998</v>
      </c>
      <c r="LZ419">
        <v>0.56856689999999999</v>
      </c>
      <c r="MA419">
        <v>28.49015</v>
      </c>
      <c r="MB419" s="1">
        <v>2.1749740000000001E-4</v>
      </c>
      <c r="MC419">
        <v>0.31684519999999999</v>
      </c>
      <c r="MD419">
        <v>0.56708259999999999</v>
      </c>
      <c r="ME419">
        <v>29.235489999999999</v>
      </c>
      <c r="MF419" s="1">
        <v>2.1082140000000001E-4</v>
      </c>
      <c r="MG419">
        <v>0.30792890000000001</v>
      </c>
      <c r="MH419">
        <v>0.56560270000000001</v>
      </c>
      <c r="MI419">
        <v>29.519159999999999</v>
      </c>
      <c r="MJ419" s="1">
        <v>2.043918E-4</v>
      </c>
      <c r="MK419">
        <v>0.29933349999999997</v>
      </c>
      <c r="ML419">
        <v>0.56414739999999997</v>
      </c>
      <c r="MM419">
        <v>29.25817</v>
      </c>
      <c r="MN419" s="1">
        <v>1.9822160000000001E-4</v>
      </c>
      <c r="MO419">
        <v>0.29105300000000001</v>
      </c>
      <c r="MP419">
        <v>0.56269619999999998</v>
      </c>
      <c r="MQ419">
        <v>28.789339999999999</v>
      </c>
      <c r="MR419" s="1">
        <v>1.9228529999999999E-4</v>
      </c>
      <c r="MS419">
        <v>0.28306350000000002</v>
      </c>
      <c r="MT419">
        <v>0.56131109999999995</v>
      </c>
      <c r="MU419">
        <v>28.234249999999999</v>
      </c>
      <c r="MV419" s="1">
        <v>1.8659460000000001E-4</v>
      </c>
      <c r="MW419">
        <v>0.27537889999999998</v>
      </c>
      <c r="MX419">
        <v>0.55993380000000004</v>
      </c>
      <c r="MY419">
        <v>27.829730000000001</v>
      </c>
      <c r="MZ419" s="1">
        <v>1.811049E-4</v>
      </c>
      <c r="NA419">
        <v>0.2679395</v>
      </c>
      <c r="NB419">
        <v>0.55859740000000002</v>
      </c>
      <c r="NC419">
        <v>27.767579999999999</v>
      </c>
      <c r="ND419" s="1">
        <v>1.7582329999999999E-4</v>
      </c>
      <c r="NE419">
        <v>0.26074629999999999</v>
      </c>
      <c r="NF419">
        <v>0.55729169999999995</v>
      </c>
      <c r="NG419">
        <v>28.1722</v>
      </c>
      <c r="NH419" s="1">
        <v>1.7072370000000001E-4</v>
      </c>
      <c r="NI419">
        <v>0.25379160000000001</v>
      </c>
      <c r="NJ419">
        <v>0.55596780000000001</v>
      </c>
      <c r="NK419">
        <v>28.471229999999998</v>
      </c>
      <c r="NL419" s="1">
        <v>1.6580419999999999E-4</v>
      </c>
      <c r="NM419">
        <v>0.24706729999999999</v>
      </c>
      <c r="NN419">
        <v>0.55462990000000001</v>
      </c>
      <c r="NO419">
        <v>28.395009999999999</v>
      </c>
      <c r="NP419" s="1">
        <v>1.610491E-4</v>
      </c>
      <c r="NQ419">
        <v>0.2405639</v>
      </c>
      <c r="NR419">
        <v>0.55334819999999996</v>
      </c>
      <c r="NS419">
        <v>28.070309999999999</v>
      </c>
      <c r="NT419" s="1">
        <v>1.5648189999999999E-4</v>
      </c>
      <c r="NU419">
        <v>0.23429510000000001</v>
      </c>
      <c r="NV419">
        <v>0.55203650000000004</v>
      </c>
      <c r="NW419">
        <v>27.62491</v>
      </c>
      <c r="NX419" s="1">
        <v>1.5208689999999999E-4</v>
      </c>
      <c r="NY419">
        <v>0.22824739999999999</v>
      </c>
      <c r="NZ419">
        <v>0.55076340000000001</v>
      </c>
      <c r="OA419">
        <v>27.152930000000001</v>
      </c>
      <c r="OB419" s="1">
        <v>1.4786089999999999E-4</v>
      </c>
      <c r="OC419">
        <v>0.22241669999999999</v>
      </c>
      <c r="OD419">
        <v>0.54950540000000003</v>
      </c>
      <c r="OE419">
        <v>27.097359999999998</v>
      </c>
      <c r="OF419" s="1">
        <v>1.4378709999999999E-4</v>
      </c>
      <c r="OG419">
        <v>0.2167848</v>
      </c>
      <c r="OH419">
        <v>0.54830420000000002</v>
      </c>
      <c r="OI419">
        <v>27.52908</v>
      </c>
      <c r="OJ419" s="1">
        <v>1.398754E-4</v>
      </c>
      <c r="OK419">
        <v>0.21135180000000001</v>
      </c>
    </row>
    <row r="420" spans="1:401" x14ac:dyDescent="0.35">
      <c r="A420">
        <v>429</v>
      </c>
      <c r="B420" t="s">
        <v>4</v>
      </c>
      <c r="C420" t="s">
        <v>364</v>
      </c>
      <c r="D420" t="s">
        <v>422</v>
      </c>
      <c r="E420">
        <v>799.63980000000004</v>
      </c>
      <c r="F420">
        <v>0.50989720000000005</v>
      </c>
      <c r="G420">
        <v>25.643630000000002</v>
      </c>
      <c r="H420">
        <v>0</v>
      </c>
      <c r="I420">
        <v>0</v>
      </c>
      <c r="J420">
        <v>0.51131009999999999</v>
      </c>
      <c r="K420">
        <v>25.41141</v>
      </c>
      <c r="L420">
        <v>0</v>
      </c>
      <c r="M420">
        <v>0</v>
      </c>
      <c r="N420">
        <v>0.51274609999999998</v>
      </c>
      <c r="O420">
        <v>25.201560000000001</v>
      </c>
      <c r="P420">
        <v>0</v>
      </c>
      <c r="Q420">
        <v>0</v>
      </c>
      <c r="R420">
        <v>0.5142871</v>
      </c>
      <c r="S420">
        <v>24.924009999999999</v>
      </c>
      <c r="T420">
        <v>0</v>
      </c>
      <c r="U420">
        <v>0</v>
      </c>
      <c r="V420">
        <v>0.51595120000000005</v>
      </c>
      <c r="W420">
        <v>24.74963</v>
      </c>
      <c r="X420">
        <v>0</v>
      </c>
      <c r="Y420">
        <v>0</v>
      </c>
      <c r="Z420">
        <v>0.51758099999999996</v>
      </c>
      <c r="AA420">
        <v>24.50581</v>
      </c>
      <c r="AB420">
        <v>0</v>
      </c>
      <c r="AC420">
        <v>0</v>
      </c>
      <c r="AD420">
        <v>0.51909139999999998</v>
      </c>
      <c r="AE420">
        <v>24.20477</v>
      </c>
      <c r="AF420">
        <v>0</v>
      </c>
      <c r="AG420">
        <v>0</v>
      </c>
      <c r="AH420">
        <v>0.52055249999999997</v>
      </c>
      <c r="AI420">
        <v>23.93215</v>
      </c>
      <c r="AJ420">
        <v>0</v>
      </c>
      <c r="AK420">
        <v>0</v>
      </c>
      <c r="AL420">
        <v>0.5219182</v>
      </c>
      <c r="AM420">
        <v>23.735589999999998</v>
      </c>
      <c r="AN420">
        <v>0</v>
      </c>
      <c r="AO420">
        <v>0</v>
      </c>
      <c r="AP420">
        <v>0.52319919999999998</v>
      </c>
      <c r="AQ420">
        <v>23.939609999999998</v>
      </c>
      <c r="AR420">
        <v>0</v>
      </c>
      <c r="AS420">
        <v>0</v>
      </c>
      <c r="AT420">
        <v>0.52445929999999996</v>
      </c>
      <c r="AU420">
        <v>24.472719999999999</v>
      </c>
      <c r="AV420">
        <v>0</v>
      </c>
      <c r="AW420">
        <v>0</v>
      </c>
      <c r="AX420">
        <v>0.5255763</v>
      </c>
      <c r="AY420">
        <v>24.999379999999999</v>
      </c>
      <c r="AZ420">
        <v>0</v>
      </c>
      <c r="BA420">
        <v>0</v>
      </c>
      <c r="BB420">
        <v>0.52661760000000002</v>
      </c>
      <c r="BC420">
        <v>25.438610000000001</v>
      </c>
      <c r="BD420">
        <v>0</v>
      </c>
      <c r="BE420">
        <v>0</v>
      </c>
      <c r="BF420">
        <v>0.52749040000000003</v>
      </c>
      <c r="BG420">
        <v>25.563749999999999</v>
      </c>
      <c r="BH420">
        <v>0</v>
      </c>
      <c r="BI420">
        <v>0</v>
      </c>
      <c r="BJ420">
        <v>0.52816189999999996</v>
      </c>
      <c r="BK420">
        <v>25.361630000000002</v>
      </c>
      <c r="BL420">
        <v>0</v>
      </c>
      <c r="BM420">
        <v>0</v>
      </c>
      <c r="BN420">
        <v>0.52872509999999995</v>
      </c>
      <c r="BO420">
        <v>25.07686</v>
      </c>
      <c r="BP420">
        <v>0</v>
      </c>
      <c r="BQ420">
        <v>0</v>
      </c>
      <c r="BR420">
        <v>0.52911430000000004</v>
      </c>
      <c r="BS420">
        <v>24.797889999999999</v>
      </c>
      <c r="BT420">
        <v>0</v>
      </c>
      <c r="BU420">
        <v>0</v>
      </c>
      <c r="BV420">
        <v>0.52944639999999998</v>
      </c>
      <c r="BW420">
        <v>24.830249999999999</v>
      </c>
      <c r="BX420">
        <v>0</v>
      </c>
      <c r="BY420">
        <v>0</v>
      </c>
      <c r="BZ420">
        <v>0.52957710000000002</v>
      </c>
      <c r="CA420">
        <v>25.139669999999999</v>
      </c>
      <c r="CB420" s="1">
        <v>1.208168E-37</v>
      </c>
      <c r="CC420" s="1">
        <v>1.710218E-34</v>
      </c>
      <c r="CD420">
        <v>0.52956930000000002</v>
      </c>
      <c r="CE420">
        <v>25.481739999999999</v>
      </c>
      <c r="CF420" s="1">
        <v>3.0047169999999999E-30</v>
      </c>
      <c r="CG420" s="1">
        <v>4.2618250000000001E-27</v>
      </c>
      <c r="CH420">
        <v>0.529478</v>
      </c>
      <c r="CI420">
        <v>25.771989999999999</v>
      </c>
      <c r="CJ420" s="1">
        <v>3.6751850000000002E-22</v>
      </c>
      <c r="CK420" s="1">
        <v>4.5880070000000002E-19</v>
      </c>
      <c r="CL420">
        <v>0.52922570000000002</v>
      </c>
      <c r="CM420">
        <v>25.826059999999998</v>
      </c>
      <c r="CN420" s="1">
        <v>7.3881809999999999E-17</v>
      </c>
      <c r="CO420" s="1">
        <v>7.8062920000000002E-14</v>
      </c>
      <c r="CP420">
        <v>0.528833</v>
      </c>
      <c r="CQ420">
        <v>25.493670000000002</v>
      </c>
      <c r="CR420" s="1">
        <v>5.3836840000000004E-13</v>
      </c>
      <c r="CS420" s="1">
        <v>5.6567719999999999E-10</v>
      </c>
      <c r="CT420">
        <v>0.52837639999999997</v>
      </c>
      <c r="CU420">
        <v>25.060569999999998</v>
      </c>
      <c r="CV420" s="1">
        <v>5.9083789999999995E-10</v>
      </c>
      <c r="CW420" s="1">
        <v>6.334161E-7</v>
      </c>
      <c r="CX420">
        <v>0.52783139999999995</v>
      </c>
      <c r="CY420">
        <v>24.68289</v>
      </c>
      <c r="CZ420" s="1">
        <v>1.5941360000000001E-7</v>
      </c>
      <c r="DA420" s="1">
        <v>1.7583210000000001E-4</v>
      </c>
      <c r="DB420">
        <v>0.52727619999999997</v>
      </c>
      <c r="DC420">
        <v>24.802969999999998</v>
      </c>
      <c r="DD420" s="1">
        <v>1.458911E-5</v>
      </c>
      <c r="DE420" s="1">
        <v>1.659596E-2</v>
      </c>
      <c r="DF420">
        <v>0.52681619999999996</v>
      </c>
      <c r="DG420">
        <v>25.30716</v>
      </c>
      <c r="DH420" s="1">
        <v>5.5748600000000005E-4</v>
      </c>
      <c r="DI420">
        <v>0.65435929999999998</v>
      </c>
      <c r="DJ420">
        <v>0.52641199999999999</v>
      </c>
      <c r="DK420">
        <v>25.911460000000002</v>
      </c>
      <c r="DL420" s="1">
        <v>1.023608E-2</v>
      </c>
      <c r="DM420">
        <v>12.3949</v>
      </c>
      <c r="DN420">
        <v>0.52598549999999999</v>
      </c>
      <c r="DO420">
        <v>26.4453</v>
      </c>
      <c r="DP420">
        <v>0.100854</v>
      </c>
      <c r="DQ420">
        <v>125.8867</v>
      </c>
      <c r="DR420">
        <v>0.52547650000000001</v>
      </c>
      <c r="DS420">
        <v>26.523669999999999</v>
      </c>
      <c r="DT420">
        <v>0.58429240000000005</v>
      </c>
      <c r="DU420">
        <v>750.89580000000001</v>
      </c>
      <c r="DV420">
        <v>0.5249878</v>
      </c>
      <c r="DW420">
        <v>26.178740000000001</v>
      </c>
      <c r="DX420">
        <v>2.1528719999999999</v>
      </c>
      <c r="DY420">
        <v>2843.5329999999999</v>
      </c>
      <c r="DZ420">
        <v>0.52454420000000002</v>
      </c>
      <c r="EA420">
        <v>25.715260000000001</v>
      </c>
      <c r="EB420">
        <v>5.4038899999999996</v>
      </c>
      <c r="EC420">
        <v>7321.6689999999999</v>
      </c>
      <c r="ED420">
        <v>0.52418260000000005</v>
      </c>
      <c r="EE420">
        <v>25.278230000000001</v>
      </c>
      <c r="EF420">
        <v>9.8367360000000001</v>
      </c>
      <c r="EG420">
        <v>13636.5</v>
      </c>
      <c r="EH420">
        <v>0.52393369999999995</v>
      </c>
      <c r="EI420">
        <v>25.22608</v>
      </c>
      <c r="EJ420">
        <v>13.75773</v>
      </c>
      <c r="EK420">
        <v>19460.400000000001</v>
      </c>
      <c r="EL420">
        <v>0.52362109999999995</v>
      </c>
      <c r="EM420">
        <v>25.61966</v>
      </c>
      <c r="EN420">
        <v>15.56907</v>
      </c>
      <c r="EO420">
        <v>22410.12</v>
      </c>
      <c r="EP420">
        <v>0.52342639999999996</v>
      </c>
      <c r="EQ420">
        <v>26.217510000000001</v>
      </c>
      <c r="ER420">
        <v>14.924530000000001</v>
      </c>
      <c r="ES420">
        <v>21797.79</v>
      </c>
      <c r="ET420">
        <v>0.5233622</v>
      </c>
      <c r="EU420">
        <v>26.760179999999998</v>
      </c>
      <c r="EV420">
        <v>12.633929999999999</v>
      </c>
      <c r="EW420">
        <v>18667.79</v>
      </c>
      <c r="EX420">
        <v>0.52329890000000001</v>
      </c>
      <c r="EY420">
        <v>26.853490000000001</v>
      </c>
      <c r="EZ420">
        <v>9.7764410000000002</v>
      </c>
      <c r="FA420">
        <v>14578.18</v>
      </c>
      <c r="FB420">
        <v>0.52158499999999997</v>
      </c>
      <c r="FC420">
        <v>26.493950000000002</v>
      </c>
      <c r="FD420">
        <v>7.1097659999999996</v>
      </c>
      <c r="FE420">
        <v>10690.65</v>
      </c>
      <c r="FF420">
        <v>0.51974149999999997</v>
      </c>
      <c r="FG420">
        <v>26.02045</v>
      </c>
      <c r="FH420">
        <v>4.9632690000000004</v>
      </c>
      <c r="FI420">
        <v>7515.1360000000004</v>
      </c>
      <c r="FJ420">
        <v>0.51785680000000001</v>
      </c>
      <c r="FK420">
        <v>25.568660000000001</v>
      </c>
      <c r="FL420">
        <v>3.372744</v>
      </c>
      <c r="FM420">
        <v>5137.6189999999997</v>
      </c>
      <c r="FN420">
        <v>0.51591969999999998</v>
      </c>
      <c r="FO420">
        <v>25.561879999999999</v>
      </c>
      <c r="FP420">
        <v>2.2533799999999999</v>
      </c>
      <c r="FQ420">
        <v>3450.4989999999998</v>
      </c>
      <c r="FR420">
        <v>0.51401850000000004</v>
      </c>
      <c r="FS420">
        <v>25.932870000000001</v>
      </c>
      <c r="FT420">
        <v>1.489805</v>
      </c>
      <c r="FU420">
        <v>2291.8589999999999</v>
      </c>
      <c r="FV420">
        <v>0.51206600000000002</v>
      </c>
      <c r="FW420">
        <v>26.25787</v>
      </c>
      <c r="FX420">
        <v>0.97872700000000001</v>
      </c>
      <c r="FY420">
        <v>1512.2550000000001</v>
      </c>
      <c r="FZ420">
        <v>0.51007630000000004</v>
      </c>
      <c r="GA420">
        <v>26.45946</v>
      </c>
      <c r="GB420">
        <v>0.64075219999999999</v>
      </c>
      <c r="GC420">
        <v>994.25509999999997</v>
      </c>
      <c r="GD420">
        <v>0.50802910000000001</v>
      </c>
      <c r="GE420">
        <v>26.27983</v>
      </c>
      <c r="GF420">
        <v>0.41879440000000001</v>
      </c>
      <c r="GG420">
        <v>652.57709999999997</v>
      </c>
      <c r="GH420">
        <v>0.50596640000000004</v>
      </c>
      <c r="GI420">
        <v>25.97993</v>
      </c>
      <c r="GJ420">
        <v>0.27364959999999999</v>
      </c>
      <c r="GK420">
        <v>428.1884</v>
      </c>
      <c r="GL420">
        <v>0.50394729999999999</v>
      </c>
      <c r="GM420">
        <v>25.673439999999999</v>
      </c>
      <c r="GN420">
        <v>0.1789666</v>
      </c>
      <c r="GO420">
        <v>281.14909999999998</v>
      </c>
      <c r="GP420">
        <v>0.50194689999999997</v>
      </c>
      <c r="GQ420">
        <v>25.408580000000001</v>
      </c>
      <c r="GR420">
        <v>0.1172192</v>
      </c>
      <c r="GS420">
        <v>184.86519999999999</v>
      </c>
      <c r="GT420">
        <v>0.4999169</v>
      </c>
      <c r="GU420">
        <v>25.17427</v>
      </c>
      <c r="GV420" s="1">
        <v>7.6936920000000006E-2</v>
      </c>
      <c r="GW420">
        <v>121.81019999999999</v>
      </c>
      <c r="GX420">
        <v>0.49790430000000002</v>
      </c>
      <c r="GY420">
        <v>25.22146</v>
      </c>
      <c r="GZ420" s="1">
        <v>5.0642489999999998E-2</v>
      </c>
      <c r="HA420">
        <v>80.489180000000005</v>
      </c>
      <c r="HB420">
        <v>0.4959017</v>
      </c>
      <c r="HC420">
        <v>25.643080000000001</v>
      </c>
      <c r="HD420" s="1">
        <v>3.3464470000000003E-2</v>
      </c>
      <c r="HE420">
        <v>53.381950000000003</v>
      </c>
      <c r="HF420">
        <v>0.49390790000000001</v>
      </c>
      <c r="HG420">
        <v>26.18591</v>
      </c>
      <c r="HH420" s="1">
        <v>2.222091E-2</v>
      </c>
      <c r="HI420">
        <v>35.573810000000002</v>
      </c>
      <c r="HJ420">
        <v>0.49191760000000001</v>
      </c>
      <c r="HK420">
        <v>26.464739999999999</v>
      </c>
      <c r="HL420" s="1">
        <v>1.484835E-2</v>
      </c>
      <c r="HM420">
        <v>23.853649999999998</v>
      </c>
      <c r="HN420">
        <v>0.48992409999999997</v>
      </c>
      <c r="HO420">
        <v>26.22391</v>
      </c>
      <c r="HP420" s="1">
        <v>1.000361E-2</v>
      </c>
      <c r="HQ420">
        <v>16.122920000000001</v>
      </c>
      <c r="HR420">
        <v>0.48794929999999997</v>
      </c>
      <c r="HS420">
        <v>25.820460000000001</v>
      </c>
      <c r="HT420" s="1">
        <v>6.8112980000000004E-3</v>
      </c>
      <c r="HU420">
        <v>11.010669999999999</v>
      </c>
      <c r="HV420">
        <v>0.485987</v>
      </c>
      <c r="HW420">
        <v>25.380859999999998</v>
      </c>
      <c r="HX420" s="1">
        <v>4.7011869999999999E-3</v>
      </c>
      <c r="HY420">
        <v>7.6197249999999999</v>
      </c>
      <c r="HZ420">
        <v>0.48405179999999998</v>
      </c>
      <c r="IA420">
        <v>25.246860000000002</v>
      </c>
      <c r="IB420" s="1">
        <v>3.3011350000000002E-3</v>
      </c>
      <c r="IC420">
        <v>5.3622940000000003</v>
      </c>
      <c r="ID420">
        <v>0.48217159999999998</v>
      </c>
      <c r="IE420">
        <v>25.502970000000001</v>
      </c>
      <c r="IF420" s="1">
        <v>2.3676980000000001E-3</v>
      </c>
      <c r="IG420">
        <v>3.8524780000000001</v>
      </c>
      <c r="IH420">
        <v>0.4802901</v>
      </c>
      <c r="II420">
        <v>25.90558</v>
      </c>
      <c r="IJ420" s="1">
        <v>1.7417870000000001E-3</v>
      </c>
      <c r="IK420">
        <v>2.8376039999999998</v>
      </c>
      <c r="IL420">
        <v>0.47839589999999999</v>
      </c>
      <c r="IM420">
        <v>26.280860000000001</v>
      </c>
      <c r="IN420" s="1">
        <v>1.31894E-3</v>
      </c>
      <c r="IO420">
        <v>2.1508720000000001</v>
      </c>
      <c r="IP420">
        <v>0.47649740000000002</v>
      </c>
      <c r="IQ420">
        <v>26.3551</v>
      </c>
      <c r="IR420" s="1">
        <v>1.030885E-3</v>
      </c>
      <c r="IS420">
        <v>1.6824889999999999</v>
      </c>
      <c r="IT420">
        <v>0.4746165</v>
      </c>
      <c r="IU420">
        <v>26.092939999999999</v>
      </c>
      <c r="IV420" s="1">
        <v>8.3244000000000005E-4</v>
      </c>
      <c r="IW420">
        <v>1.3595980000000001</v>
      </c>
      <c r="IX420">
        <v>0.47276410000000002</v>
      </c>
      <c r="IY420">
        <v>25.741980000000002</v>
      </c>
      <c r="IZ420" s="1">
        <v>6.9380129999999996E-4</v>
      </c>
      <c r="JA420">
        <v>1.134169</v>
      </c>
      <c r="JB420">
        <v>0.47091319999999998</v>
      </c>
      <c r="JC420">
        <v>25.413440000000001</v>
      </c>
      <c r="JD420" s="1">
        <v>5.9528749999999996E-4</v>
      </c>
      <c r="JE420">
        <v>0.97428329999999996</v>
      </c>
      <c r="JF420">
        <v>0.46912029999999999</v>
      </c>
      <c r="JG420">
        <v>25.564219999999999</v>
      </c>
      <c r="JH420" s="1">
        <v>5.2392210000000005E-4</v>
      </c>
      <c r="JI420">
        <v>0.85872040000000005</v>
      </c>
      <c r="JJ420">
        <v>0.46735500000000002</v>
      </c>
      <c r="JK420">
        <v>26.04785</v>
      </c>
      <c r="JL420" s="1">
        <v>4.7100110000000001E-4</v>
      </c>
      <c r="JM420">
        <v>0.77338739999999995</v>
      </c>
      <c r="JN420">
        <v>0.46562920000000002</v>
      </c>
      <c r="JO420">
        <v>26.564910000000001</v>
      </c>
      <c r="JP420" s="1">
        <v>4.3077110000000002E-4</v>
      </c>
      <c r="JQ420">
        <v>0.708866</v>
      </c>
      <c r="JR420">
        <v>0.46391300000000002</v>
      </c>
      <c r="JS420">
        <v>26.956379999999999</v>
      </c>
      <c r="JT420" s="1">
        <v>3.9940560000000002E-4</v>
      </c>
      <c r="JU420">
        <v>0.65885729999999998</v>
      </c>
      <c r="JV420">
        <v>0.46226250000000002</v>
      </c>
      <c r="JW420">
        <v>27.042190000000002</v>
      </c>
      <c r="JX420" s="1">
        <v>3.7430360000000003E-4</v>
      </c>
      <c r="JY420">
        <v>0.61908110000000005</v>
      </c>
      <c r="JZ420">
        <v>0.46065070000000002</v>
      </c>
      <c r="KA420">
        <v>26.761320000000001</v>
      </c>
      <c r="KB420" s="1">
        <v>3.5367960000000001E-4</v>
      </c>
      <c r="KC420">
        <v>0.58658049999999995</v>
      </c>
      <c r="KD420">
        <v>0.4591093</v>
      </c>
      <c r="KE420">
        <v>26.356369999999998</v>
      </c>
      <c r="KF420" s="1">
        <v>3.3631079999999999E-4</v>
      </c>
      <c r="KG420">
        <v>0.55934790000000001</v>
      </c>
      <c r="KH420">
        <v>0.45757700000000001</v>
      </c>
      <c r="KI420">
        <v>25.97383</v>
      </c>
      <c r="KJ420" s="1">
        <v>3.2129860000000001E-4</v>
      </c>
      <c r="KK420">
        <v>0.5359486</v>
      </c>
      <c r="KL420">
        <v>0.45612750000000002</v>
      </c>
      <c r="KM420">
        <v>26.045719999999999</v>
      </c>
      <c r="KN420" s="1">
        <v>3.0805209999999999E-4</v>
      </c>
      <c r="KO420">
        <v>0.51535050000000004</v>
      </c>
      <c r="KP420">
        <v>0.45470850000000002</v>
      </c>
      <c r="KQ420">
        <v>26.518260000000001</v>
      </c>
      <c r="KR420" s="1">
        <v>2.9615460000000001E-4</v>
      </c>
      <c r="KS420">
        <v>0.49685550000000001</v>
      </c>
      <c r="KT420">
        <v>0.45335039999999999</v>
      </c>
      <c r="KU420">
        <v>27.17381</v>
      </c>
      <c r="KV420" s="1">
        <v>2.8530990000000001E-4</v>
      </c>
      <c r="KW420">
        <v>0.48002539999999999</v>
      </c>
      <c r="KX420">
        <v>0.4520055</v>
      </c>
      <c r="KY420">
        <v>27.81812</v>
      </c>
      <c r="KZ420" s="1">
        <v>2.752966E-4</v>
      </c>
      <c r="LA420">
        <v>0.464499</v>
      </c>
      <c r="LB420">
        <v>0.4506888</v>
      </c>
      <c r="LC420">
        <v>28.044920000000001</v>
      </c>
      <c r="LD420" s="1">
        <v>2.6592750000000001E-4</v>
      </c>
      <c r="LE420">
        <v>0.44996979999999998</v>
      </c>
      <c r="LF420">
        <v>0.44940469999999999</v>
      </c>
      <c r="LG420">
        <v>27.77966</v>
      </c>
      <c r="LH420" s="1">
        <v>2.5706109999999998E-4</v>
      </c>
      <c r="LI420">
        <v>0.43618889999999999</v>
      </c>
      <c r="LJ420">
        <v>0.44814009999999999</v>
      </c>
      <c r="LK420">
        <v>27.339700000000001</v>
      </c>
      <c r="LL420" s="1">
        <v>2.48657E-4</v>
      </c>
      <c r="LM420">
        <v>0.42310959999999997</v>
      </c>
      <c r="LN420">
        <v>0.44688800000000001</v>
      </c>
      <c r="LO420">
        <v>26.917590000000001</v>
      </c>
      <c r="LP420" s="1">
        <v>2.4065619999999999E-4</v>
      </c>
      <c r="LQ420">
        <v>0.41062029999999999</v>
      </c>
      <c r="LR420">
        <v>0.44565549999999998</v>
      </c>
      <c r="LS420">
        <v>27.073899999999998</v>
      </c>
      <c r="LT420" s="1">
        <v>2.330194E-4</v>
      </c>
      <c r="LU420">
        <v>0.39868300000000001</v>
      </c>
      <c r="LV420">
        <v>0.44445610000000002</v>
      </c>
      <c r="LW420">
        <v>27.67587</v>
      </c>
      <c r="LX420" s="1">
        <v>2.2572860000000001E-4</v>
      </c>
      <c r="LY420">
        <v>0.38724459999999999</v>
      </c>
      <c r="LZ420">
        <v>0.44325209999999998</v>
      </c>
      <c r="MA420">
        <v>28.44464</v>
      </c>
      <c r="MB420" s="1">
        <v>2.1872760000000001E-4</v>
      </c>
      <c r="MC420">
        <v>0.37624770000000002</v>
      </c>
      <c r="MD420">
        <v>0.44206250000000002</v>
      </c>
      <c r="ME420">
        <v>29.194420000000001</v>
      </c>
      <c r="MF420" s="1">
        <v>2.120039E-4</v>
      </c>
      <c r="MG420">
        <v>0.36566609999999999</v>
      </c>
      <c r="MH420">
        <v>0.44086570000000003</v>
      </c>
      <c r="MI420">
        <v>29.515139999999999</v>
      </c>
      <c r="MJ420" s="1">
        <v>2.055258E-4</v>
      </c>
      <c r="MK420">
        <v>0.35545599999999999</v>
      </c>
      <c r="ML420">
        <v>0.43969750000000002</v>
      </c>
      <c r="MM420">
        <v>29.315560000000001</v>
      </c>
      <c r="MN420" s="1">
        <v>1.9931929999999999E-4</v>
      </c>
      <c r="MO420">
        <v>0.34563169999999999</v>
      </c>
      <c r="MP420">
        <v>0.43856000000000001</v>
      </c>
      <c r="MQ420">
        <v>28.877500000000001</v>
      </c>
      <c r="MR420" s="1">
        <v>1.9334779999999999E-4</v>
      </c>
      <c r="MS420">
        <v>0.33615099999999998</v>
      </c>
      <c r="MT420">
        <v>0.4374287</v>
      </c>
      <c r="MU420">
        <v>28.335920000000002</v>
      </c>
      <c r="MV420" s="1">
        <v>1.8762100000000001E-4</v>
      </c>
      <c r="MW420">
        <v>0.32703939999999998</v>
      </c>
      <c r="MX420">
        <v>0.43633460000000002</v>
      </c>
      <c r="MY420">
        <v>27.915859999999999</v>
      </c>
      <c r="MZ420" s="1">
        <v>1.8209380000000001E-4</v>
      </c>
      <c r="NA420">
        <v>0.3182083</v>
      </c>
      <c r="NB420">
        <v>0.43528410000000001</v>
      </c>
      <c r="NC420">
        <v>27.8218</v>
      </c>
      <c r="ND420" s="1">
        <v>1.7678379999999999E-4</v>
      </c>
      <c r="NE420">
        <v>0.30966900000000003</v>
      </c>
      <c r="NF420">
        <v>0.43422179999999999</v>
      </c>
      <c r="NG420">
        <v>28.17774</v>
      </c>
      <c r="NH420" s="1">
        <v>1.716469E-4</v>
      </c>
      <c r="NI420">
        <v>0.30141010000000001</v>
      </c>
      <c r="NJ420">
        <v>0.43317719999999998</v>
      </c>
      <c r="NK420">
        <v>28.472989999999999</v>
      </c>
      <c r="NL420" s="1">
        <v>1.666991E-4</v>
      </c>
      <c r="NM420">
        <v>0.29343540000000001</v>
      </c>
      <c r="NN420">
        <v>0.43212899999999999</v>
      </c>
      <c r="NO420">
        <v>28.43113</v>
      </c>
      <c r="NP420" s="1">
        <v>1.6191949999999999E-4</v>
      </c>
      <c r="NQ420">
        <v>0.28572170000000002</v>
      </c>
      <c r="NR420">
        <v>0.43109930000000002</v>
      </c>
      <c r="NS420">
        <v>28.14179</v>
      </c>
      <c r="NT420" s="1">
        <v>1.5732389999999999E-4</v>
      </c>
      <c r="NU420">
        <v>0.27828740000000002</v>
      </c>
      <c r="NV420">
        <v>0.43006450000000002</v>
      </c>
      <c r="NW420">
        <v>27.715050000000002</v>
      </c>
      <c r="NX420" s="1">
        <v>1.528973E-4</v>
      </c>
      <c r="NY420">
        <v>0.27109840000000002</v>
      </c>
      <c r="NZ420">
        <v>0.42904300000000001</v>
      </c>
      <c r="OA420">
        <v>27.248709999999999</v>
      </c>
      <c r="OB420" s="1">
        <v>1.486367E-4</v>
      </c>
      <c r="OC420">
        <v>0.26416859999999998</v>
      </c>
      <c r="OD420">
        <v>0.42807780000000001</v>
      </c>
      <c r="OE420">
        <v>27.16142</v>
      </c>
      <c r="OF420" s="1">
        <v>1.445432E-4</v>
      </c>
      <c r="OG420">
        <v>0.25748399999999999</v>
      </c>
      <c r="OH420">
        <v>0.42710910000000002</v>
      </c>
      <c r="OI420">
        <v>27.539169999999999</v>
      </c>
      <c r="OJ420" s="1">
        <v>1.406043E-4</v>
      </c>
      <c r="OK420">
        <v>0.2510329</v>
      </c>
    </row>
    <row r="421" spans="1:401" x14ac:dyDescent="0.35">
      <c r="A421">
        <v>430</v>
      </c>
      <c r="B421" t="s">
        <v>4</v>
      </c>
      <c r="C421" t="s">
        <v>364</v>
      </c>
      <c r="D421" t="s">
        <v>423</v>
      </c>
      <c r="E421">
        <v>835.97799999999995</v>
      </c>
      <c r="F421">
        <v>0.48063400000000001</v>
      </c>
      <c r="G421">
        <v>25.680040000000002</v>
      </c>
      <c r="H421">
        <v>0</v>
      </c>
      <c r="I421">
        <v>0</v>
      </c>
      <c r="J421">
        <v>0.48180109999999998</v>
      </c>
      <c r="K421">
        <v>25.445720000000001</v>
      </c>
      <c r="L421">
        <v>0</v>
      </c>
      <c r="M421">
        <v>0</v>
      </c>
      <c r="N421">
        <v>0.48289700000000002</v>
      </c>
      <c r="O421">
        <v>25.229869999999998</v>
      </c>
      <c r="P421">
        <v>0</v>
      </c>
      <c r="Q421">
        <v>0</v>
      </c>
      <c r="R421">
        <v>0.48288619999999999</v>
      </c>
      <c r="S421">
        <v>24.947089999999999</v>
      </c>
      <c r="T421">
        <v>0</v>
      </c>
      <c r="U421">
        <v>0</v>
      </c>
      <c r="V421">
        <v>0.48072880000000001</v>
      </c>
      <c r="W421">
        <v>24.769839999999999</v>
      </c>
      <c r="X421">
        <v>0</v>
      </c>
      <c r="Y421">
        <v>0</v>
      </c>
      <c r="Z421">
        <v>0.47862339999999998</v>
      </c>
      <c r="AA421">
        <v>24.529669999999999</v>
      </c>
      <c r="AB421">
        <v>0</v>
      </c>
      <c r="AC421">
        <v>0</v>
      </c>
      <c r="AD421">
        <v>0.47656349999999997</v>
      </c>
      <c r="AE421">
        <v>24.231000000000002</v>
      </c>
      <c r="AF421">
        <v>0</v>
      </c>
      <c r="AG421">
        <v>0</v>
      </c>
      <c r="AH421">
        <v>0.47459580000000001</v>
      </c>
      <c r="AI421">
        <v>23.958590000000001</v>
      </c>
      <c r="AJ421">
        <v>0</v>
      </c>
      <c r="AK421">
        <v>0</v>
      </c>
      <c r="AL421">
        <v>0.47269620000000001</v>
      </c>
      <c r="AM421">
        <v>23.765889999999999</v>
      </c>
      <c r="AN421">
        <v>0</v>
      </c>
      <c r="AO421">
        <v>0</v>
      </c>
      <c r="AP421">
        <v>0.47091569999999999</v>
      </c>
      <c r="AQ421">
        <v>23.958110000000001</v>
      </c>
      <c r="AR421">
        <v>0</v>
      </c>
      <c r="AS421">
        <v>0</v>
      </c>
      <c r="AT421">
        <v>0.4692675</v>
      </c>
      <c r="AU421">
        <v>24.473520000000001</v>
      </c>
      <c r="AV421">
        <v>0</v>
      </c>
      <c r="AW421">
        <v>0</v>
      </c>
      <c r="AX421">
        <v>0.4677095</v>
      </c>
      <c r="AY421">
        <v>24.98948</v>
      </c>
      <c r="AZ421">
        <v>0</v>
      </c>
      <c r="BA421">
        <v>0</v>
      </c>
      <c r="BB421">
        <v>0.46623229999999999</v>
      </c>
      <c r="BC421">
        <v>25.422149999999998</v>
      </c>
      <c r="BD421">
        <v>0</v>
      </c>
      <c r="BE421">
        <v>0</v>
      </c>
      <c r="BF421">
        <v>0.46482420000000002</v>
      </c>
      <c r="BG421">
        <v>25.557600000000001</v>
      </c>
      <c r="BH421">
        <v>0</v>
      </c>
      <c r="BI421">
        <v>0</v>
      </c>
      <c r="BJ421">
        <v>0.46350570000000002</v>
      </c>
      <c r="BK421">
        <v>25.375330000000002</v>
      </c>
      <c r="BL421">
        <v>0</v>
      </c>
      <c r="BM421">
        <v>0</v>
      </c>
      <c r="BN421">
        <v>0.4622617</v>
      </c>
      <c r="BO421">
        <v>25.099450000000001</v>
      </c>
      <c r="BP421">
        <v>0</v>
      </c>
      <c r="BQ421">
        <v>0</v>
      </c>
      <c r="BR421">
        <v>0.4611246</v>
      </c>
      <c r="BS421">
        <v>24.825939999999999</v>
      </c>
      <c r="BT421">
        <v>0</v>
      </c>
      <c r="BU421">
        <v>0</v>
      </c>
      <c r="BV421">
        <v>0.46008199999999999</v>
      </c>
      <c r="BW421">
        <v>24.851790000000001</v>
      </c>
      <c r="BX421">
        <v>0</v>
      </c>
      <c r="BY421">
        <v>0</v>
      </c>
      <c r="BZ421">
        <v>0.459117</v>
      </c>
      <c r="CA421">
        <v>25.15118</v>
      </c>
      <c r="CB421" s="1">
        <v>2.5932960000000002E-38</v>
      </c>
      <c r="CC421" s="1">
        <v>3.2669390000000001E-35</v>
      </c>
      <c r="CD421">
        <v>0.45821460000000003</v>
      </c>
      <c r="CE421">
        <v>25.48807</v>
      </c>
      <c r="CF421" s="1">
        <v>7.2961249999999998E-31</v>
      </c>
      <c r="CG421" s="1">
        <v>9.2154000000000007E-28</v>
      </c>
      <c r="CH421">
        <v>0.45736090000000001</v>
      </c>
      <c r="CI421">
        <v>25.78763</v>
      </c>
      <c r="CJ421" s="1">
        <v>9.6260269999999997E-23</v>
      </c>
      <c r="CK421" s="1">
        <v>1.2166449999999999E-19</v>
      </c>
      <c r="CL421">
        <v>0.45650740000000001</v>
      </c>
      <c r="CM421">
        <v>25.840900000000001</v>
      </c>
      <c r="CN421" s="1">
        <v>2.7046040000000001E-17</v>
      </c>
      <c r="CO421" s="1">
        <v>2.892451E-14</v>
      </c>
      <c r="CP421">
        <v>0.45569510000000002</v>
      </c>
      <c r="CQ421">
        <v>25.53143</v>
      </c>
      <c r="CR421" s="1">
        <v>2.3648029999999999E-13</v>
      </c>
      <c r="CS421" s="1">
        <v>2.489662E-10</v>
      </c>
      <c r="CT421">
        <v>0.45488070000000003</v>
      </c>
      <c r="CU421">
        <v>25.10744</v>
      </c>
      <c r="CV421" s="1">
        <v>2.970963E-10</v>
      </c>
      <c r="CW421" s="1">
        <v>3.1615009999999997E-7</v>
      </c>
      <c r="CX421">
        <v>0.45406380000000002</v>
      </c>
      <c r="CY421">
        <v>24.73573</v>
      </c>
      <c r="CZ421" s="1">
        <v>8.9256589999999998E-8</v>
      </c>
      <c r="DA421" s="1">
        <v>9.67652E-5</v>
      </c>
      <c r="DB421">
        <v>0.45325959999999998</v>
      </c>
      <c r="DC421">
        <v>24.844069999999999</v>
      </c>
      <c r="DD421" s="1">
        <v>8.9426869999999994E-6</v>
      </c>
      <c r="DE421" s="1">
        <v>9.8973770000000006E-3</v>
      </c>
      <c r="DF421">
        <v>0.45250309999999999</v>
      </c>
      <c r="DG421">
        <v>25.32263</v>
      </c>
      <c r="DH421" s="1">
        <v>3.6997700000000001E-4</v>
      </c>
      <c r="DI421">
        <v>0.41812070000000001</v>
      </c>
      <c r="DJ421">
        <v>0.45172489999999998</v>
      </c>
      <c r="DK421">
        <v>25.91817</v>
      </c>
      <c r="DL421" s="1">
        <v>7.2967470000000001E-3</v>
      </c>
      <c r="DM421">
        <v>8.4182439999999996</v>
      </c>
      <c r="DN421">
        <v>0.45090819999999998</v>
      </c>
      <c r="DO421">
        <v>26.45017</v>
      </c>
      <c r="DP421" s="1">
        <v>7.6692940000000001E-2</v>
      </c>
      <c r="DQ421">
        <v>90.264269999999996</v>
      </c>
      <c r="DR421">
        <v>0.45000030000000002</v>
      </c>
      <c r="DS421">
        <v>26.53415</v>
      </c>
      <c r="DT421">
        <v>0.47105269999999999</v>
      </c>
      <c r="DU421">
        <v>565.07839999999999</v>
      </c>
      <c r="DV421">
        <v>0.44902720000000002</v>
      </c>
      <c r="DW421">
        <v>26.215509999999998</v>
      </c>
      <c r="DX421">
        <v>1.8293950000000001</v>
      </c>
      <c r="DY421">
        <v>2234.0830000000001</v>
      </c>
      <c r="DZ421">
        <v>0.44802259999999999</v>
      </c>
      <c r="EA421">
        <v>25.763480000000001</v>
      </c>
      <c r="EB421">
        <v>4.8126720000000001</v>
      </c>
      <c r="EC421">
        <v>5976.0140000000001</v>
      </c>
      <c r="ED421">
        <v>0.44696429999999998</v>
      </c>
      <c r="EE421">
        <v>25.33184</v>
      </c>
      <c r="EF421">
        <v>9.1284039999999997</v>
      </c>
      <c r="EG421">
        <v>11507.49</v>
      </c>
      <c r="EH421">
        <v>0.44582899999999998</v>
      </c>
      <c r="EI421">
        <v>25.274560000000001</v>
      </c>
      <c r="EJ421">
        <v>13.2234</v>
      </c>
      <c r="EK421">
        <v>16897.53</v>
      </c>
      <c r="EL421">
        <v>0.444602</v>
      </c>
      <c r="EM421">
        <v>25.646129999999999</v>
      </c>
      <c r="EN421">
        <v>15.40898</v>
      </c>
      <c r="EO421">
        <v>19929.150000000001</v>
      </c>
      <c r="EP421">
        <v>0.44332949999999999</v>
      </c>
      <c r="EQ421">
        <v>26.227170000000001</v>
      </c>
      <c r="ER421">
        <v>15.12617</v>
      </c>
      <c r="ES421">
        <v>19768.48</v>
      </c>
      <c r="ET421">
        <v>0.44202269999999999</v>
      </c>
      <c r="EU421">
        <v>26.76268</v>
      </c>
      <c r="EV421">
        <v>13.040330000000001</v>
      </c>
      <c r="EW421">
        <v>17192.46</v>
      </c>
      <c r="EX421">
        <v>0.44062200000000001</v>
      </c>
      <c r="EY421">
        <v>26.861889999999999</v>
      </c>
      <c r="EZ421">
        <v>10.227169999999999</v>
      </c>
      <c r="FA421">
        <v>13583.51</v>
      </c>
      <c r="FB421">
        <v>0.4391948</v>
      </c>
      <c r="FC421">
        <v>26.529489999999999</v>
      </c>
      <c r="FD421">
        <v>7.5071399999999997</v>
      </c>
      <c r="FE421">
        <v>10031.91</v>
      </c>
      <c r="FF421">
        <v>0.43773210000000001</v>
      </c>
      <c r="FG421">
        <v>26.067060000000001</v>
      </c>
      <c r="FH421">
        <v>5.2746659999999999</v>
      </c>
      <c r="FI421">
        <v>7084.71</v>
      </c>
      <c r="FJ421">
        <v>0.43620199999999998</v>
      </c>
      <c r="FK421">
        <v>25.61608</v>
      </c>
      <c r="FL421">
        <v>3.5998950000000001</v>
      </c>
      <c r="FM421">
        <v>4857.4809999999998</v>
      </c>
      <c r="FN421">
        <v>0.43466139999999998</v>
      </c>
      <c r="FO421">
        <v>25.602370000000001</v>
      </c>
      <c r="FP421">
        <v>2.411959</v>
      </c>
      <c r="FQ421">
        <v>3267.5169999999998</v>
      </c>
      <c r="FR421">
        <v>0.43313620000000003</v>
      </c>
      <c r="FS421">
        <v>25.943339999999999</v>
      </c>
      <c r="FT421">
        <v>1.597621</v>
      </c>
      <c r="FU421">
        <v>2171.9720000000002</v>
      </c>
      <c r="FV421">
        <v>0.4315852</v>
      </c>
      <c r="FW421">
        <v>26.264420000000001</v>
      </c>
      <c r="FX421">
        <v>1.050818</v>
      </c>
      <c r="FY421">
        <v>1433.3489999999999</v>
      </c>
      <c r="FZ421">
        <v>0.42998199999999998</v>
      </c>
      <c r="GA421">
        <v>26.46115</v>
      </c>
      <c r="GB421">
        <v>0.68845639999999997</v>
      </c>
      <c r="GC421">
        <v>942.17679999999996</v>
      </c>
      <c r="GD421">
        <v>0.42834929999999999</v>
      </c>
      <c r="GE421">
        <v>26.304539999999999</v>
      </c>
      <c r="GF421">
        <v>0.45018979999999997</v>
      </c>
      <c r="GG421">
        <v>618.12879999999996</v>
      </c>
      <c r="GH421">
        <v>0.42669259999999998</v>
      </c>
      <c r="GI421">
        <v>26.018899999999999</v>
      </c>
      <c r="GJ421">
        <v>0.29424</v>
      </c>
      <c r="GK421">
        <v>405.31169999999997</v>
      </c>
      <c r="GL421">
        <v>0.42506769999999999</v>
      </c>
      <c r="GM421">
        <v>25.714700000000001</v>
      </c>
      <c r="GN421">
        <v>0.19244919999999999</v>
      </c>
      <c r="GO421">
        <v>265.92160000000001</v>
      </c>
      <c r="GP421">
        <v>0.42346089999999997</v>
      </c>
      <c r="GQ421">
        <v>25.444800000000001</v>
      </c>
      <c r="GR421">
        <v>0.12604489999999999</v>
      </c>
      <c r="GS421">
        <v>174.69980000000001</v>
      </c>
      <c r="GT421">
        <v>0.42181649999999998</v>
      </c>
      <c r="GU421">
        <v>25.205069999999999</v>
      </c>
      <c r="GV421" s="1">
        <v>8.2712060000000004E-2</v>
      </c>
      <c r="GW421">
        <v>114.99379999999999</v>
      </c>
      <c r="GX421">
        <v>0.4201857</v>
      </c>
      <c r="GY421">
        <v>25.250019999999999</v>
      </c>
      <c r="GZ421" s="1">
        <v>5.442582E-2</v>
      </c>
      <c r="HA421">
        <v>75.903049999999993</v>
      </c>
      <c r="HB421">
        <v>0.41857559999999999</v>
      </c>
      <c r="HC421">
        <v>25.653400000000001</v>
      </c>
      <c r="HD421" s="1">
        <v>3.5947369999999999E-2</v>
      </c>
      <c r="HE421">
        <v>50.28078</v>
      </c>
      <c r="HF421">
        <v>0.41695989999999999</v>
      </c>
      <c r="HG421">
        <v>26.187329999999999</v>
      </c>
      <c r="HH421" s="1">
        <v>2.385251E-2</v>
      </c>
      <c r="HI421">
        <v>33.461840000000002</v>
      </c>
      <c r="HJ421">
        <v>0.41535100000000003</v>
      </c>
      <c r="HK421">
        <v>26.45307</v>
      </c>
      <c r="HL421" s="1">
        <v>1.592321E-2</v>
      </c>
      <c r="HM421">
        <v>22.40344</v>
      </c>
      <c r="HN421">
        <v>0.41372579999999998</v>
      </c>
      <c r="HO421">
        <v>26.243130000000001</v>
      </c>
      <c r="HP421">
        <v>1.07127E-2</v>
      </c>
      <c r="HQ421">
        <v>15.114699999999999</v>
      </c>
      <c r="HR421">
        <v>0.4121184</v>
      </c>
      <c r="HS421">
        <v>25.857340000000001</v>
      </c>
      <c r="HT421" s="1">
        <v>7.2806540000000001E-3</v>
      </c>
      <c r="HU421">
        <v>10.30025</v>
      </c>
      <c r="HV421">
        <v>0.4105203</v>
      </c>
      <c r="HW421">
        <v>25.423680000000001</v>
      </c>
      <c r="HX421" s="1">
        <v>5.0127920000000003E-3</v>
      </c>
      <c r="HY421">
        <v>7.1096110000000001</v>
      </c>
      <c r="HZ421">
        <v>0.40895300000000001</v>
      </c>
      <c r="IA421">
        <v>25.29027</v>
      </c>
      <c r="IB421" s="1">
        <v>3.508981E-3</v>
      </c>
      <c r="IC421">
        <v>4.9877940000000001</v>
      </c>
      <c r="ID421">
        <v>0.40742620000000002</v>
      </c>
      <c r="IE421">
        <v>25.522089999999999</v>
      </c>
      <c r="IF421" s="1">
        <v>2.5069060000000002E-3</v>
      </c>
      <c r="IG421">
        <v>3.5699700000000001</v>
      </c>
      <c r="IH421">
        <v>0.40590619999999999</v>
      </c>
      <c r="II421">
        <v>25.908180000000002</v>
      </c>
      <c r="IJ421" s="1">
        <v>1.83551E-3</v>
      </c>
      <c r="IK421">
        <v>2.6181160000000001</v>
      </c>
      <c r="IL421">
        <v>0.40437440000000002</v>
      </c>
      <c r="IM421">
        <v>26.282589999999999</v>
      </c>
      <c r="IN421" s="1">
        <v>1.382561E-3</v>
      </c>
      <c r="IO421">
        <v>1.9750479999999999</v>
      </c>
      <c r="IP421">
        <v>0.40281410000000001</v>
      </c>
      <c r="IQ421">
        <v>26.356919999999999</v>
      </c>
      <c r="IR421" s="1">
        <v>1.07445E-3</v>
      </c>
      <c r="IS421">
        <v>1.537167</v>
      </c>
      <c r="IT421">
        <v>0.40127869999999999</v>
      </c>
      <c r="IU421">
        <v>26.124469999999999</v>
      </c>
      <c r="IV421" s="1">
        <v>8.6261979999999996E-4</v>
      </c>
      <c r="IW421">
        <v>1.235824</v>
      </c>
      <c r="IX421">
        <v>0.39976080000000003</v>
      </c>
      <c r="IY421">
        <v>25.785039999999999</v>
      </c>
      <c r="IZ421" s="1">
        <v>7.1498329999999998E-4</v>
      </c>
      <c r="JA421">
        <v>1.025854</v>
      </c>
      <c r="JB421">
        <v>0.39825090000000002</v>
      </c>
      <c r="JC421">
        <v>25.465879999999999</v>
      </c>
      <c r="JD421" s="1">
        <v>6.1041350000000003E-4</v>
      </c>
      <c r="JE421">
        <v>0.87726939999999998</v>
      </c>
      <c r="JF421">
        <v>0.39678639999999998</v>
      </c>
      <c r="JG421">
        <v>25.599309999999999</v>
      </c>
      <c r="JH421" s="1">
        <v>5.3495650000000001E-4</v>
      </c>
      <c r="JI421">
        <v>0.77020219999999995</v>
      </c>
      <c r="JJ421">
        <v>0.39534239999999998</v>
      </c>
      <c r="JK421">
        <v>26.05584</v>
      </c>
      <c r="JL421" s="1">
        <v>4.7923300000000002E-4</v>
      </c>
      <c r="JM421">
        <v>0.69136549999999997</v>
      </c>
      <c r="JN421">
        <v>0.39391929999999997</v>
      </c>
      <c r="JO421">
        <v>26.565069999999999</v>
      </c>
      <c r="JP421" s="1">
        <v>4.3705959999999999E-4</v>
      </c>
      <c r="JQ421">
        <v>0.63195820000000003</v>
      </c>
      <c r="JR421">
        <v>0.39250049999999997</v>
      </c>
      <c r="JS421">
        <v>26.949560000000002</v>
      </c>
      <c r="JT421" s="1">
        <v>4.0433029999999999E-4</v>
      </c>
      <c r="JU421">
        <v>0.58605130000000005</v>
      </c>
      <c r="JV421">
        <v>0.39112720000000001</v>
      </c>
      <c r="JW421">
        <v>27.046869999999998</v>
      </c>
      <c r="JX421" s="1">
        <v>3.7826309999999997E-4</v>
      </c>
      <c r="JY421">
        <v>0.54969590000000002</v>
      </c>
      <c r="JZ421">
        <v>0.38978980000000002</v>
      </c>
      <c r="KA421">
        <v>26.794319999999999</v>
      </c>
      <c r="KB421" s="1">
        <v>3.5695120000000001E-4</v>
      </c>
      <c r="KC421">
        <v>0.52008149999999997</v>
      </c>
      <c r="KD421">
        <v>0.38849450000000002</v>
      </c>
      <c r="KE421">
        <v>26.403870000000001</v>
      </c>
      <c r="KF421" s="1">
        <v>3.3907570000000001E-4</v>
      </c>
      <c r="KG421">
        <v>0.49537189999999998</v>
      </c>
      <c r="KH421">
        <v>0.38722299999999998</v>
      </c>
      <c r="KI421">
        <v>26.028220000000001</v>
      </c>
      <c r="KJ421" s="1">
        <v>3.2369449999999998E-4</v>
      </c>
      <c r="KK421">
        <v>0.4742208</v>
      </c>
      <c r="KL421">
        <v>0.3860016</v>
      </c>
      <c r="KM421">
        <v>26.089829999999999</v>
      </c>
      <c r="KN421" s="1">
        <v>3.1017879999999999E-4</v>
      </c>
      <c r="KO421">
        <v>0.4556772</v>
      </c>
      <c r="KP421">
        <v>0.38483070000000003</v>
      </c>
      <c r="KQ421">
        <v>26.532080000000001</v>
      </c>
      <c r="KR421" s="1">
        <v>2.9807549999999998E-4</v>
      </c>
      <c r="KS421">
        <v>0.43907819999999997</v>
      </c>
      <c r="KT421">
        <v>0.3836792</v>
      </c>
      <c r="KU421">
        <v>27.174389999999999</v>
      </c>
      <c r="KV421" s="1">
        <v>2.8706519999999999E-4</v>
      </c>
      <c r="KW421">
        <v>0.42400969999999999</v>
      </c>
      <c r="KX421">
        <v>0.38255169999999999</v>
      </c>
      <c r="KY421">
        <v>27.80865</v>
      </c>
      <c r="KZ421" s="1">
        <v>2.7692850000000002E-4</v>
      </c>
      <c r="LA421">
        <v>0.41016910000000001</v>
      </c>
      <c r="LB421">
        <v>0.38143670000000002</v>
      </c>
      <c r="LC421">
        <v>28.041910000000001</v>
      </c>
      <c r="LD421" s="1">
        <v>2.6745920000000002E-4</v>
      </c>
      <c r="LE421">
        <v>0.39724130000000002</v>
      </c>
      <c r="LF421">
        <v>0.38034810000000002</v>
      </c>
      <c r="LG421">
        <v>27.813600000000001</v>
      </c>
      <c r="LH421" s="1">
        <v>2.5851340000000001E-4</v>
      </c>
      <c r="LI421">
        <v>0.38502019999999998</v>
      </c>
      <c r="LJ421">
        <v>0.37927250000000001</v>
      </c>
      <c r="LK421">
        <v>27.395060000000001</v>
      </c>
      <c r="LL421" s="1">
        <v>2.5004129999999999E-4</v>
      </c>
      <c r="LM421">
        <v>0.37343140000000002</v>
      </c>
      <c r="LN421">
        <v>0.37821709999999997</v>
      </c>
      <c r="LO421">
        <v>26.988440000000001</v>
      </c>
      <c r="LP421" s="1">
        <v>2.4197490000000001E-4</v>
      </c>
      <c r="LQ421">
        <v>0.3623748</v>
      </c>
      <c r="LR421">
        <v>0.37716929999999999</v>
      </c>
      <c r="LS421">
        <v>27.12584</v>
      </c>
      <c r="LT421" s="1">
        <v>2.3427680000000001E-4</v>
      </c>
      <c r="LU421">
        <v>0.35182180000000002</v>
      </c>
      <c r="LV421">
        <v>0.37614799999999998</v>
      </c>
      <c r="LW421">
        <v>27.691389999999998</v>
      </c>
      <c r="LX421" s="1">
        <v>2.2693609999999999E-4</v>
      </c>
      <c r="LY421">
        <v>0.34172370000000002</v>
      </c>
      <c r="LZ421">
        <v>0.37514249999999999</v>
      </c>
      <c r="MA421">
        <v>28.442959999999999</v>
      </c>
      <c r="MB421" s="1">
        <v>2.1989690000000001E-4</v>
      </c>
      <c r="MC421">
        <v>0.33203450000000001</v>
      </c>
      <c r="MD421">
        <v>0.3741198</v>
      </c>
      <c r="ME421">
        <v>29.18356</v>
      </c>
      <c r="MF421" s="1">
        <v>2.1312960000000001E-4</v>
      </c>
      <c r="MG421">
        <v>0.32270749999999998</v>
      </c>
      <c r="MH421">
        <v>0.37310369999999998</v>
      </c>
      <c r="MI421">
        <v>29.50658</v>
      </c>
      <c r="MJ421" s="1">
        <v>2.066057E-4</v>
      </c>
      <c r="MK421">
        <v>0.31371070000000001</v>
      </c>
      <c r="ML421">
        <v>0.37211349999999999</v>
      </c>
      <c r="MM421">
        <v>29.35257</v>
      </c>
      <c r="MN421" s="1">
        <v>2.0036540000000001E-4</v>
      </c>
      <c r="MO421">
        <v>0.30506050000000001</v>
      </c>
      <c r="MP421">
        <v>0.3711334</v>
      </c>
      <c r="MQ421">
        <v>28.93627</v>
      </c>
      <c r="MR421" s="1">
        <v>1.9435740000000001E-4</v>
      </c>
      <c r="MS421">
        <v>0.29672409999999999</v>
      </c>
      <c r="MT421">
        <v>0.37014920000000001</v>
      </c>
      <c r="MU421">
        <v>28.40814</v>
      </c>
      <c r="MV421" s="1">
        <v>1.8858690000000001E-4</v>
      </c>
      <c r="MW421">
        <v>0.28871049999999998</v>
      </c>
      <c r="MX421">
        <v>0.36920370000000002</v>
      </c>
      <c r="MY421">
        <v>27.983630000000002</v>
      </c>
      <c r="MZ421" s="1">
        <v>1.830243E-4</v>
      </c>
      <c r="NA421">
        <v>0.28095140000000002</v>
      </c>
      <c r="NB421">
        <v>0.36831419999999998</v>
      </c>
      <c r="NC421">
        <v>27.880140000000001</v>
      </c>
      <c r="ND421" s="1">
        <v>1.7768600000000001E-4</v>
      </c>
      <c r="NE421">
        <v>0.27344810000000003</v>
      </c>
      <c r="NF421">
        <v>0.36741380000000001</v>
      </c>
      <c r="NG421">
        <v>28.202020000000001</v>
      </c>
      <c r="NH421" s="1">
        <v>1.7251880000000001E-4</v>
      </c>
      <c r="NI421">
        <v>0.26618589999999998</v>
      </c>
      <c r="NJ421">
        <v>0.36651</v>
      </c>
      <c r="NK421">
        <v>28.481030000000001</v>
      </c>
      <c r="NL421" s="1">
        <v>1.6754420000000001E-4</v>
      </c>
      <c r="NM421">
        <v>0.25919140000000002</v>
      </c>
      <c r="NN421">
        <v>0.36560130000000002</v>
      </c>
      <c r="NO421">
        <v>28.452929999999999</v>
      </c>
      <c r="NP421" s="1">
        <v>1.6273789999999999E-4</v>
      </c>
      <c r="NQ421">
        <v>0.25243100000000002</v>
      </c>
      <c r="NR421">
        <v>0.36470409999999998</v>
      </c>
      <c r="NS421">
        <v>28.189630000000001</v>
      </c>
      <c r="NT421" s="1">
        <v>1.581129E-4</v>
      </c>
      <c r="NU421">
        <v>0.2459105</v>
      </c>
      <c r="NV421">
        <v>0.3638168</v>
      </c>
      <c r="NW421">
        <v>27.777249999999999</v>
      </c>
      <c r="NX421" s="1">
        <v>1.536575E-4</v>
      </c>
      <c r="NY421">
        <v>0.23960300000000001</v>
      </c>
      <c r="NZ421">
        <v>0.36294340000000003</v>
      </c>
      <c r="OA421">
        <v>27.320329999999998</v>
      </c>
      <c r="OB421" s="1">
        <v>1.493694E-4</v>
      </c>
      <c r="OC421">
        <v>0.2335266</v>
      </c>
      <c r="OD421">
        <v>0.36211100000000002</v>
      </c>
      <c r="OE421">
        <v>27.230840000000001</v>
      </c>
      <c r="OF421" s="1">
        <v>1.4525439999999999E-4</v>
      </c>
      <c r="OG421">
        <v>0.2276638</v>
      </c>
      <c r="OH421">
        <v>0.36127029999999999</v>
      </c>
      <c r="OI421">
        <v>27.573219999999999</v>
      </c>
      <c r="OJ421" s="1">
        <v>1.4128740000000001E-4</v>
      </c>
      <c r="OK421">
        <v>0.2220009</v>
      </c>
    </row>
    <row r="422" spans="1:401" x14ac:dyDescent="0.35">
      <c r="A422">
        <v>431</v>
      </c>
      <c r="B422" t="s">
        <v>4</v>
      </c>
      <c r="C422" t="s">
        <v>364</v>
      </c>
      <c r="D422" t="s">
        <v>424</v>
      </c>
      <c r="E422">
        <v>875.76350000000002</v>
      </c>
      <c r="F422">
        <v>0.7418939</v>
      </c>
      <c r="G422">
        <v>25.739979999999999</v>
      </c>
      <c r="H422">
        <v>0</v>
      </c>
      <c r="I422">
        <v>0</v>
      </c>
      <c r="J422">
        <v>0.74154739999999997</v>
      </c>
      <c r="K422">
        <v>25.503440000000001</v>
      </c>
      <c r="L422">
        <v>0</v>
      </c>
      <c r="M422">
        <v>0</v>
      </c>
      <c r="N422">
        <v>0.74117829999999996</v>
      </c>
      <c r="O422">
        <v>25.27674</v>
      </c>
      <c r="P422">
        <v>0</v>
      </c>
      <c r="Q422">
        <v>0</v>
      </c>
      <c r="R422">
        <v>0.74086929999999995</v>
      </c>
      <c r="S422">
        <v>25.000309999999999</v>
      </c>
      <c r="T422">
        <v>0</v>
      </c>
      <c r="U422">
        <v>0</v>
      </c>
      <c r="V422">
        <v>0.74044089999999996</v>
      </c>
      <c r="W422">
        <v>24.82131</v>
      </c>
      <c r="X422">
        <v>0</v>
      </c>
      <c r="Y422">
        <v>0</v>
      </c>
      <c r="Z422">
        <v>0.73994020000000005</v>
      </c>
      <c r="AA422">
        <v>24.583480000000002</v>
      </c>
      <c r="AB422">
        <v>0</v>
      </c>
      <c r="AC422">
        <v>0</v>
      </c>
      <c r="AD422">
        <v>0.73939410000000005</v>
      </c>
      <c r="AE422">
        <v>24.288540000000001</v>
      </c>
      <c r="AF422">
        <v>0</v>
      </c>
      <c r="AG422">
        <v>0</v>
      </c>
      <c r="AH422">
        <v>0.73879209999999995</v>
      </c>
      <c r="AI422">
        <v>24.017810000000001</v>
      </c>
      <c r="AJ422">
        <v>0</v>
      </c>
      <c r="AK422">
        <v>0</v>
      </c>
      <c r="AL422">
        <v>0.73817100000000002</v>
      </c>
      <c r="AM422">
        <v>23.824649999999998</v>
      </c>
      <c r="AN422">
        <v>0</v>
      </c>
      <c r="AO422">
        <v>0</v>
      </c>
      <c r="AP422">
        <v>0.73754439999999999</v>
      </c>
      <c r="AQ422">
        <v>24.002980000000001</v>
      </c>
      <c r="AR422">
        <v>0</v>
      </c>
      <c r="AS422">
        <v>0</v>
      </c>
      <c r="AT422">
        <v>0.737039</v>
      </c>
      <c r="AU422">
        <v>24.48563</v>
      </c>
      <c r="AV422">
        <v>0</v>
      </c>
      <c r="AW422">
        <v>0</v>
      </c>
      <c r="AX422">
        <v>0.73646239999999996</v>
      </c>
      <c r="AY422">
        <v>24.975549999999998</v>
      </c>
      <c r="AZ422">
        <v>0</v>
      </c>
      <c r="BA422">
        <v>0</v>
      </c>
      <c r="BB422">
        <v>0.73582179999999997</v>
      </c>
      <c r="BC422">
        <v>25.40099</v>
      </c>
      <c r="BD422">
        <v>0</v>
      </c>
      <c r="BE422">
        <v>0</v>
      </c>
      <c r="BF422">
        <v>0.73504480000000005</v>
      </c>
      <c r="BG422">
        <v>25.550740000000001</v>
      </c>
      <c r="BH422">
        <v>0</v>
      </c>
      <c r="BI422">
        <v>0</v>
      </c>
      <c r="BJ422">
        <v>0.73423249999999995</v>
      </c>
      <c r="BK422">
        <v>25.39903</v>
      </c>
      <c r="BL422">
        <v>0</v>
      </c>
      <c r="BM422">
        <v>0</v>
      </c>
      <c r="BN422">
        <v>0.73336860000000004</v>
      </c>
      <c r="BO422">
        <v>25.144680000000001</v>
      </c>
      <c r="BP422">
        <v>0</v>
      </c>
      <c r="BQ422">
        <v>0</v>
      </c>
      <c r="BR422">
        <v>0.73246219999999995</v>
      </c>
      <c r="BS422">
        <v>24.880649999999999</v>
      </c>
      <c r="BT422">
        <v>0</v>
      </c>
      <c r="BU422">
        <v>0</v>
      </c>
      <c r="BV422">
        <v>0.73153699999999999</v>
      </c>
      <c r="BW422">
        <v>24.903500000000001</v>
      </c>
      <c r="BX422">
        <v>0</v>
      </c>
      <c r="BY422">
        <v>0</v>
      </c>
      <c r="BZ422">
        <v>0.7305294</v>
      </c>
      <c r="CA422">
        <v>25.183389999999999</v>
      </c>
      <c r="CB422">
        <v>0</v>
      </c>
      <c r="CC422" s="1">
        <v>4.3483429999999998E-36</v>
      </c>
      <c r="CD422">
        <v>0.72947260000000003</v>
      </c>
      <c r="CE422">
        <v>25.49896</v>
      </c>
      <c r="CF422" s="1">
        <v>1.205306E-31</v>
      </c>
      <c r="CG422" s="1">
        <v>1.754563E-28</v>
      </c>
      <c r="CH422">
        <v>0.72836389999999995</v>
      </c>
      <c r="CI422">
        <v>25.814800000000002</v>
      </c>
      <c r="CJ422" s="1">
        <v>3.123944E-23</v>
      </c>
      <c r="CK422" s="1">
        <v>2.8871540000000001E-20</v>
      </c>
      <c r="CL422">
        <v>0.72715819999999998</v>
      </c>
      <c r="CM422">
        <v>25.868020000000001</v>
      </c>
      <c r="CN422" s="1">
        <v>1.2409600000000001E-17</v>
      </c>
      <c r="CO422" s="1">
        <v>1.116876E-14</v>
      </c>
      <c r="CP422">
        <v>0.72585619999999995</v>
      </c>
      <c r="CQ422">
        <v>25.595400000000001</v>
      </c>
      <c r="CR422" s="1">
        <v>1.2490649999999999E-13</v>
      </c>
      <c r="CS422" s="1">
        <v>1.1800879999999999E-10</v>
      </c>
      <c r="CT422">
        <v>0.72450079999999994</v>
      </c>
      <c r="CU422">
        <v>25.194590000000002</v>
      </c>
      <c r="CV422" s="1">
        <v>1.738522E-10</v>
      </c>
      <c r="CW422" s="1">
        <v>1.732049E-7</v>
      </c>
      <c r="CX422">
        <v>0.72312030000000005</v>
      </c>
      <c r="CY422">
        <v>24.832319999999999</v>
      </c>
      <c r="CZ422" s="1">
        <v>5.6658709999999998E-8</v>
      </c>
      <c r="DA422" s="1">
        <v>5.9562360000000001E-5</v>
      </c>
      <c r="DB422">
        <v>0.72176720000000005</v>
      </c>
      <c r="DC422">
        <v>24.931360000000002</v>
      </c>
      <c r="DD422" s="1">
        <v>6.0781089999999999E-6</v>
      </c>
      <c r="DE422" s="1">
        <v>6.727996E-3</v>
      </c>
      <c r="DF422">
        <v>0.72057150000000003</v>
      </c>
      <c r="DG422">
        <v>25.365310000000001</v>
      </c>
      <c r="DH422" s="1">
        <v>2.6694819999999999E-4</v>
      </c>
      <c r="DI422">
        <v>0.31046839999999998</v>
      </c>
      <c r="DJ422">
        <v>0.71935000000000004</v>
      </c>
      <c r="DK422">
        <v>25.933109999999999</v>
      </c>
      <c r="DL422" s="1">
        <v>5.5561660000000004E-3</v>
      </c>
      <c r="DM422">
        <v>6.7794189999999999</v>
      </c>
      <c r="DN422">
        <v>0.71803919999999999</v>
      </c>
      <c r="DO422">
        <v>26.457889999999999</v>
      </c>
      <c r="DP422" s="1">
        <v>6.1324919999999998E-2</v>
      </c>
      <c r="DQ422">
        <v>78.376099999999994</v>
      </c>
      <c r="DR422">
        <v>0.71667199999999998</v>
      </c>
      <c r="DS422">
        <v>26.547280000000001</v>
      </c>
      <c r="DT422">
        <v>0.3938644</v>
      </c>
      <c r="DU422">
        <v>526.3433</v>
      </c>
      <c r="DV422">
        <v>0.71521880000000004</v>
      </c>
      <c r="DW422">
        <v>26.276679999999999</v>
      </c>
      <c r="DX422">
        <v>1.5932470000000001</v>
      </c>
      <c r="DY422">
        <v>2221.7579999999998</v>
      </c>
      <c r="DZ422">
        <v>0.71385430000000005</v>
      </c>
      <c r="EA422">
        <v>25.85408</v>
      </c>
      <c r="EB422">
        <v>4.3497130000000004</v>
      </c>
      <c r="EC422">
        <v>6315.5739999999996</v>
      </c>
      <c r="ED422">
        <v>0.71242720000000004</v>
      </c>
      <c r="EE422">
        <v>25.433540000000001</v>
      </c>
      <c r="EF422">
        <v>8.5289439999999992</v>
      </c>
      <c r="EG422">
        <v>12858.35</v>
      </c>
      <c r="EH422">
        <v>0.71098589999999995</v>
      </c>
      <c r="EI422">
        <v>25.370899999999999</v>
      </c>
      <c r="EJ422">
        <v>12.72038</v>
      </c>
      <c r="EK422">
        <v>19847.32</v>
      </c>
      <c r="EL422">
        <v>0.70949329999999999</v>
      </c>
      <c r="EM422">
        <v>25.705190000000002</v>
      </c>
      <c r="EN422">
        <v>15.199759999999999</v>
      </c>
      <c r="EO422">
        <v>24455.83</v>
      </c>
      <c r="EP422">
        <v>0.70804999999999996</v>
      </c>
      <c r="EQ422">
        <v>26.25328</v>
      </c>
      <c r="ER422">
        <v>15.2395</v>
      </c>
      <c r="ES422">
        <v>25190.400000000001</v>
      </c>
      <c r="ET422">
        <v>0.70654340000000004</v>
      </c>
      <c r="EU422">
        <v>26.771570000000001</v>
      </c>
      <c r="EV422">
        <v>13.3576</v>
      </c>
      <c r="EW422">
        <v>22573.42</v>
      </c>
      <c r="EX422">
        <v>0.70506780000000002</v>
      </c>
      <c r="EY422">
        <v>26.876200000000001</v>
      </c>
      <c r="EZ422">
        <v>10.610760000000001</v>
      </c>
      <c r="FA422">
        <v>18259.95</v>
      </c>
      <c r="FB422">
        <v>0.70362429999999998</v>
      </c>
      <c r="FC422">
        <v>26.59376</v>
      </c>
      <c r="FD422">
        <v>7.861777</v>
      </c>
      <c r="FE422">
        <v>13724</v>
      </c>
      <c r="FF422">
        <v>0.7021676</v>
      </c>
      <c r="FG422">
        <v>26.160070000000001</v>
      </c>
      <c r="FH422">
        <v>5.5599109999999996</v>
      </c>
      <c r="FI422">
        <v>9813.7489999999998</v>
      </c>
      <c r="FJ422">
        <v>0.70064199999999999</v>
      </c>
      <c r="FK422">
        <v>25.7151</v>
      </c>
      <c r="FL422">
        <v>3.8114270000000001</v>
      </c>
      <c r="FM422">
        <v>6787.3339999999998</v>
      </c>
      <c r="FN422">
        <v>0.69929079999999999</v>
      </c>
      <c r="FO422">
        <v>25.696739999999998</v>
      </c>
      <c r="FP422">
        <v>2.5614050000000002</v>
      </c>
      <c r="FQ422">
        <v>4593.0159999999996</v>
      </c>
      <c r="FR422">
        <v>0.69801539999999995</v>
      </c>
      <c r="FS422">
        <v>25.984159999999999</v>
      </c>
      <c r="FT422">
        <v>1.6999070000000001</v>
      </c>
      <c r="FU422">
        <v>3065.4609999999998</v>
      </c>
      <c r="FV422">
        <v>0.69681099999999996</v>
      </c>
      <c r="FW422">
        <v>26.280670000000001</v>
      </c>
      <c r="FX422">
        <v>1.1195299999999999</v>
      </c>
      <c r="FY422">
        <v>2028.6859999999999</v>
      </c>
      <c r="FZ422">
        <v>0.69551660000000004</v>
      </c>
      <c r="GA422">
        <v>26.47504</v>
      </c>
      <c r="GB422">
        <v>0.73405949999999998</v>
      </c>
      <c r="GC422">
        <v>1336.116</v>
      </c>
      <c r="GD422">
        <v>0.69415079999999996</v>
      </c>
      <c r="GE422">
        <v>26.348569999999999</v>
      </c>
      <c r="GF422">
        <v>0.48024909999999998</v>
      </c>
      <c r="GG422">
        <v>877.82209999999998</v>
      </c>
      <c r="GH422">
        <v>0.69287200000000004</v>
      </c>
      <c r="GI422">
        <v>26.097580000000001</v>
      </c>
      <c r="GJ422">
        <v>0.31397910000000001</v>
      </c>
      <c r="GK422">
        <v>576.17409999999995</v>
      </c>
      <c r="GL422">
        <v>0.69158149999999996</v>
      </c>
      <c r="GM422">
        <v>25.803429999999999</v>
      </c>
      <c r="GN422">
        <v>0.2053856</v>
      </c>
      <c r="GO422">
        <v>378.29109999999997</v>
      </c>
      <c r="GP422">
        <v>0.69029430000000003</v>
      </c>
      <c r="GQ422">
        <v>25.527010000000001</v>
      </c>
      <c r="GR422">
        <v>0.1345133</v>
      </c>
      <c r="GS422">
        <v>248.636</v>
      </c>
      <c r="GT422">
        <v>0.68903859999999995</v>
      </c>
      <c r="GU422">
        <v>25.275839999999999</v>
      </c>
      <c r="GV422" s="1">
        <v>8.8259969999999993E-2</v>
      </c>
      <c r="GW422">
        <v>163.7056</v>
      </c>
      <c r="GX422">
        <v>0.68769999999999998</v>
      </c>
      <c r="GY422">
        <v>25.318079999999998</v>
      </c>
      <c r="GZ422" s="1">
        <v>5.8060550000000002E-2</v>
      </c>
      <c r="HA422">
        <v>108.0568</v>
      </c>
      <c r="HB422">
        <v>0.68634379999999995</v>
      </c>
      <c r="HC422">
        <v>25.69145</v>
      </c>
      <c r="HD422">
        <v>3.8331799999999999E-2</v>
      </c>
      <c r="HE422">
        <v>71.56429</v>
      </c>
      <c r="HF422">
        <v>0.68498890000000001</v>
      </c>
      <c r="HG422">
        <v>26.195419999999999</v>
      </c>
      <c r="HH422" s="1">
        <v>2.541912E-2</v>
      </c>
      <c r="HI422">
        <v>47.5991</v>
      </c>
      <c r="HJ422">
        <v>0.68358770000000002</v>
      </c>
      <c r="HK422">
        <v>26.438780000000001</v>
      </c>
      <c r="HL422">
        <v>1.69547E-2</v>
      </c>
      <c r="HM422">
        <v>31.836849999999998</v>
      </c>
      <c r="HN422">
        <v>0.68219660000000004</v>
      </c>
      <c r="HO422">
        <v>26.27505</v>
      </c>
      <c r="HP422" s="1">
        <v>1.1393459999999999E-2</v>
      </c>
      <c r="HQ422">
        <v>21.445329999999998</v>
      </c>
      <c r="HR422">
        <v>0.68071139999999997</v>
      </c>
      <c r="HS422">
        <v>25.931809999999999</v>
      </c>
      <c r="HT422" s="1">
        <v>7.7311319999999999E-3</v>
      </c>
      <c r="HU422">
        <v>14.580859999999999</v>
      </c>
      <c r="HV422">
        <v>0.67924169999999995</v>
      </c>
      <c r="HW422">
        <v>25.515129999999999</v>
      </c>
      <c r="HX422" s="1">
        <v>5.3117090000000004E-3</v>
      </c>
      <c r="HY422">
        <v>10.031650000000001</v>
      </c>
      <c r="HZ422">
        <v>0.67782339999999996</v>
      </c>
      <c r="IA422">
        <v>25.388570000000001</v>
      </c>
      <c r="IB422" s="1">
        <v>3.708228E-3</v>
      </c>
      <c r="IC422">
        <v>7.007015</v>
      </c>
      <c r="ID422">
        <v>0.6765274</v>
      </c>
      <c r="IE422">
        <v>25.575939999999999</v>
      </c>
      <c r="IF422" s="1">
        <v>2.6402579999999999E-3</v>
      </c>
      <c r="IG422">
        <v>4.9869690000000002</v>
      </c>
      <c r="IH422">
        <v>0.67520610000000003</v>
      </c>
      <c r="II422">
        <v>25.922270000000001</v>
      </c>
      <c r="IJ422" s="1">
        <v>1.9252410000000001E-3</v>
      </c>
      <c r="IK422">
        <v>3.632037</v>
      </c>
      <c r="IL422">
        <v>0.67381049999999998</v>
      </c>
      <c r="IM422">
        <v>26.288209999999999</v>
      </c>
      <c r="IN422" s="1">
        <v>1.4433650000000001E-3</v>
      </c>
      <c r="IO422">
        <v>2.7179880000000001</v>
      </c>
      <c r="IP422">
        <v>0.67230190000000001</v>
      </c>
      <c r="IQ422">
        <v>26.360980000000001</v>
      </c>
      <c r="IR422" s="1">
        <v>1.1160289999999999E-3</v>
      </c>
      <c r="IS422">
        <v>2.0967769999999999</v>
      </c>
      <c r="IT422">
        <v>0.67081250000000003</v>
      </c>
      <c r="IU422">
        <v>26.181889999999999</v>
      </c>
      <c r="IV422" s="1">
        <v>8.9134450000000003E-4</v>
      </c>
      <c r="IW422">
        <v>1.6703490000000001</v>
      </c>
      <c r="IX422">
        <v>0.66930509999999999</v>
      </c>
      <c r="IY422">
        <v>25.874099999999999</v>
      </c>
      <c r="IZ422" s="1">
        <v>7.3507949999999998E-4</v>
      </c>
      <c r="JA422">
        <v>1.374187</v>
      </c>
      <c r="JB422">
        <v>0.66783429999999999</v>
      </c>
      <c r="JC422">
        <v>25.569849999999999</v>
      </c>
      <c r="JD422" s="1">
        <v>6.2472289999999995E-4</v>
      </c>
      <c r="JE422">
        <v>1.1655789999999999</v>
      </c>
      <c r="JF422">
        <v>0.66633370000000003</v>
      </c>
      <c r="JG422">
        <v>25.68974</v>
      </c>
      <c r="JH422" s="1">
        <v>5.4533209999999997E-4</v>
      </c>
      <c r="JI422">
        <v>1.016116</v>
      </c>
      <c r="JJ422">
        <v>0.66483219999999998</v>
      </c>
      <c r="JK422">
        <v>26.089759999999998</v>
      </c>
      <c r="JL422" s="1">
        <v>4.869276E-4</v>
      </c>
      <c r="JM422">
        <v>0.90675600000000001</v>
      </c>
      <c r="JN422">
        <v>0.6632981</v>
      </c>
      <c r="JO422">
        <v>26.565449999999998</v>
      </c>
      <c r="JP422" s="1">
        <v>4.4291289999999999E-4</v>
      </c>
      <c r="JQ422">
        <v>0.82495309999999999</v>
      </c>
      <c r="JR422">
        <v>0.6617556</v>
      </c>
      <c r="JS422">
        <v>26.93573</v>
      </c>
      <c r="JT422" s="1">
        <v>4.088998E-4</v>
      </c>
      <c r="JU422">
        <v>0.7622293</v>
      </c>
      <c r="JV422">
        <v>0.66012769999999998</v>
      </c>
      <c r="JW422">
        <v>27.054919999999999</v>
      </c>
      <c r="JX422" s="1">
        <v>3.819033E-4</v>
      </c>
      <c r="JY422">
        <v>0.71291499999999997</v>
      </c>
      <c r="JZ422">
        <v>0.65857120000000002</v>
      </c>
      <c r="KA422">
        <v>26.852540000000001</v>
      </c>
      <c r="KB422" s="1">
        <v>3.5993720000000002E-4</v>
      </c>
      <c r="KC422">
        <v>0.6730912</v>
      </c>
      <c r="KD422">
        <v>0.65696379999999999</v>
      </c>
      <c r="KE422">
        <v>26.49963</v>
      </c>
      <c r="KF422" s="1">
        <v>3.415825E-4</v>
      </c>
      <c r="KG422">
        <v>0.64012219999999997</v>
      </c>
      <c r="KH422">
        <v>0.65532420000000002</v>
      </c>
      <c r="KI422">
        <v>26.138649999999998</v>
      </c>
      <c r="KJ422" s="1">
        <v>3.258596E-4</v>
      </c>
      <c r="KK422">
        <v>0.61212299999999997</v>
      </c>
      <c r="KL422">
        <v>0.65371290000000004</v>
      </c>
      <c r="KM422">
        <v>26.193519999999999</v>
      </c>
      <c r="KN422" s="1">
        <v>3.120865E-4</v>
      </c>
      <c r="KO422">
        <v>0.58774519999999997</v>
      </c>
      <c r="KP422">
        <v>0.65210159999999995</v>
      </c>
      <c r="KQ422">
        <v>26.578220000000002</v>
      </c>
      <c r="KR422" s="1">
        <v>2.9979380000000002E-4</v>
      </c>
      <c r="KS422">
        <v>0.56605720000000004</v>
      </c>
      <c r="KT422">
        <v>0.65050569999999996</v>
      </c>
      <c r="KU422">
        <v>27.17623</v>
      </c>
      <c r="KV422" s="1">
        <v>2.8862460000000001E-4</v>
      </c>
      <c r="KW422">
        <v>0.54643710000000001</v>
      </c>
      <c r="KX422">
        <v>0.64880199999999999</v>
      </c>
      <c r="KY422">
        <v>27.789919999999999</v>
      </c>
      <c r="KZ422" s="1">
        <v>2.7836929999999998E-4</v>
      </c>
      <c r="LA422">
        <v>0.52848819999999996</v>
      </c>
      <c r="LB422">
        <v>0.64711379999999996</v>
      </c>
      <c r="LC422">
        <v>28.02656</v>
      </c>
      <c r="LD422" s="1">
        <v>2.6881000000000002E-4</v>
      </c>
      <c r="LE422">
        <v>0.51179810000000003</v>
      </c>
      <c r="LF422">
        <v>0.64537920000000004</v>
      </c>
      <c r="LG422">
        <v>27.866579999999999</v>
      </c>
      <c r="LH422" s="1">
        <v>2.5978900000000002E-4</v>
      </c>
      <c r="LI422">
        <v>0.49606499999999998</v>
      </c>
      <c r="LJ422">
        <v>0.64364860000000002</v>
      </c>
      <c r="LK422">
        <v>27.501460000000002</v>
      </c>
      <c r="LL422" s="1">
        <v>2.5125009999999999E-4</v>
      </c>
      <c r="LM422">
        <v>0.48114709999999999</v>
      </c>
      <c r="LN422">
        <v>0.64191240000000005</v>
      </c>
      <c r="LO422">
        <v>27.123909999999999</v>
      </c>
      <c r="LP422" s="1">
        <v>2.4313270000000001E-4</v>
      </c>
      <c r="LQ422">
        <v>0.46694619999999998</v>
      </c>
      <c r="LR422">
        <v>0.64013059999999999</v>
      </c>
      <c r="LS422">
        <v>27.248719999999999</v>
      </c>
      <c r="LT422" s="1">
        <v>2.3538310000000001E-4</v>
      </c>
      <c r="LU422">
        <v>0.45337880000000003</v>
      </c>
      <c r="LV422">
        <v>0.63836630000000005</v>
      </c>
      <c r="LW422">
        <v>27.74286</v>
      </c>
      <c r="LX422" s="1">
        <v>2.2799610000000001E-4</v>
      </c>
      <c r="LY422">
        <v>0.44041619999999998</v>
      </c>
      <c r="LZ422">
        <v>0.63654200000000005</v>
      </c>
      <c r="MA422">
        <v>28.438030000000001</v>
      </c>
      <c r="MB422" s="1">
        <v>2.20912E-4</v>
      </c>
      <c r="MC422">
        <v>0.42797740000000001</v>
      </c>
      <c r="MD422">
        <v>0.63473159999999995</v>
      </c>
      <c r="ME422">
        <v>29.157779999999999</v>
      </c>
      <c r="MF422" s="1">
        <v>2.1410339999999999E-4</v>
      </c>
      <c r="MG422">
        <v>0.41600219999999999</v>
      </c>
      <c r="MH422">
        <v>0.63288999999999995</v>
      </c>
      <c r="MI422">
        <v>29.481639999999999</v>
      </c>
      <c r="MJ422" s="1">
        <v>2.0754749999999999E-4</v>
      </c>
      <c r="MK422">
        <v>0.40445569999999997</v>
      </c>
      <c r="ML422">
        <v>0.63109680000000001</v>
      </c>
      <c r="MM422">
        <v>29.40756</v>
      </c>
      <c r="MN422" s="1">
        <v>2.012777E-4</v>
      </c>
      <c r="MO422">
        <v>0.39336090000000001</v>
      </c>
      <c r="MP422">
        <v>0.62924720000000001</v>
      </c>
      <c r="MQ422">
        <v>29.046250000000001</v>
      </c>
      <c r="MR422" s="1">
        <v>1.9523500000000001E-4</v>
      </c>
      <c r="MS422">
        <v>0.38265440000000001</v>
      </c>
      <c r="MT422">
        <v>0.62737379999999998</v>
      </c>
      <c r="MU422">
        <v>28.552340000000001</v>
      </c>
      <c r="MV422" s="1">
        <v>1.894291E-4</v>
      </c>
      <c r="MW422">
        <v>0.37235069999999998</v>
      </c>
      <c r="MX422">
        <v>0.62556489999999998</v>
      </c>
      <c r="MY422">
        <v>28.134049999999998</v>
      </c>
      <c r="MZ422" s="1">
        <v>1.8384400000000001E-4</v>
      </c>
      <c r="NA422">
        <v>0.3623979</v>
      </c>
      <c r="NB422">
        <v>0.62380599999999997</v>
      </c>
      <c r="NC422">
        <v>28.012560000000001</v>
      </c>
      <c r="ND422" s="1">
        <v>1.7847079999999999E-4</v>
      </c>
      <c r="NE422">
        <v>0.35275719999999999</v>
      </c>
      <c r="NF422">
        <v>0.62208509999999995</v>
      </c>
      <c r="NG422">
        <v>28.278670000000002</v>
      </c>
      <c r="NH422" s="1">
        <v>1.7328419999999999E-4</v>
      </c>
      <c r="NI422">
        <v>0.34343459999999998</v>
      </c>
      <c r="NJ422">
        <v>0.62026380000000003</v>
      </c>
      <c r="NK422">
        <v>28.505510000000001</v>
      </c>
      <c r="NL422" s="1">
        <v>1.6828040000000001E-4</v>
      </c>
      <c r="NM422">
        <v>0.33445130000000001</v>
      </c>
      <c r="NN422">
        <v>0.61838099999999996</v>
      </c>
      <c r="NO422">
        <v>28.48743</v>
      </c>
      <c r="NP422" s="1">
        <v>1.6344659999999999E-4</v>
      </c>
      <c r="NQ422">
        <v>0.32576680000000002</v>
      </c>
      <c r="NR422">
        <v>0.61654419999999999</v>
      </c>
      <c r="NS422">
        <v>28.27374</v>
      </c>
      <c r="NT422" s="1">
        <v>1.5879539999999999E-4</v>
      </c>
      <c r="NU422">
        <v>0.31737890000000002</v>
      </c>
      <c r="NV422">
        <v>0.61472340000000003</v>
      </c>
      <c r="NW422">
        <v>27.899049999999999</v>
      </c>
      <c r="NX422" s="1">
        <v>1.5432099999999999E-4</v>
      </c>
      <c r="NY422">
        <v>0.30926700000000001</v>
      </c>
      <c r="NZ422">
        <v>0.61288100000000001</v>
      </c>
      <c r="OA422">
        <v>27.463370000000001</v>
      </c>
      <c r="OB422" s="1">
        <v>1.5000969999999999E-4</v>
      </c>
      <c r="OC422">
        <v>0.30144989999999999</v>
      </c>
      <c r="OD422">
        <v>0.61113729999999999</v>
      </c>
      <c r="OE422">
        <v>27.37839</v>
      </c>
      <c r="OF422" s="1">
        <v>1.4587040000000001E-4</v>
      </c>
      <c r="OG422">
        <v>0.29389729999999997</v>
      </c>
      <c r="OH422">
        <v>0.60939600000000005</v>
      </c>
      <c r="OI422">
        <v>27.659279999999999</v>
      </c>
      <c r="OJ422" s="1">
        <v>1.418825E-4</v>
      </c>
      <c r="OK422">
        <v>0.2866013</v>
      </c>
    </row>
    <row r="423" spans="1:401" x14ac:dyDescent="0.35">
      <c r="A423">
        <v>432</v>
      </c>
      <c r="B423" t="s">
        <v>4</v>
      </c>
      <c r="C423" t="s">
        <v>364</v>
      </c>
      <c r="D423" t="s">
        <v>425</v>
      </c>
      <c r="E423">
        <v>877.24189999999999</v>
      </c>
      <c r="F423">
        <v>0.38410359999999999</v>
      </c>
      <c r="G423">
        <v>25.819739999999999</v>
      </c>
      <c r="H423">
        <v>0</v>
      </c>
      <c r="I423">
        <v>0</v>
      </c>
      <c r="J423">
        <v>0.38215480000000002</v>
      </c>
      <c r="K423">
        <v>25.579000000000001</v>
      </c>
      <c r="L423">
        <v>0</v>
      </c>
      <c r="M423">
        <v>0</v>
      </c>
      <c r="N423">
        <v>0.38024229999999998</v>
      </c>
      <c r="O423">
        <v>25.342410000000001</v>
      </c>
      <c r="P423">
        <v>0</v>
      </c>
      <c r="Q423">
        <v>0</v>
      </c>
      <c r="R423">
        <v>0.37839980000000001</v>
      </c>
      <c r="S423">
        <v>25.071660000000001</v>
      </c>
      <c r="T423">
        <v>0</v>
      </c>
      <c r="U423">
        <v>0</v>
      </c>
      <c r="V423">
        <v>0.37660850000000001</v>
      </c>
      <c r="W423">
        <v>24.8916</v>
      </c>
      <c r="X423">
        <v>0</v>
      </c>
      <c r="Y423">
        <v>0</v>
      </c>
      <c r="Z423">
        <v>0.37482490000000002</v>
      </c>
      <c r="AA423">
        <v>24.65269</v>
      </c>
      <c r="AB423">
        <v>0</v>
      </c>
      <c r="AC423">
        <v>0</v>
      </c>
      <c r="AD423">
        <v>0.37308429999999998</v>
      </c>
      <c r="AE423">
        <v>24.360060000000001</v>
      </c>
      <c r="AF423">
        <v>0</v>
      </c>
      <c r="AG423">
        <v>0</v>
      </c>
      <c r="AH423">
        <v>0.37140889999999999</v>
      </c>
      <c r="AI423">
        <v>24.090610000000002</v>
      </c>
      <c r="AJ423">
        <v>0</v>
      </c>
      <c r="AK423">
        <v>0</v>
      </c>
      <c r="AL423">
        <v>0.36979649999999997</v>
      </c>
      <c r="AM423">
        <v>23.887709999999998</v>
      </c>
      <c r="AN423">
        <v>0</v>
      </c>
      <c r="AO423">
        <v>0</v>
      </c>
      <c r="AP423">
        <v>0.36827539999999997</v>
      </c>
      <c r="AQ423">
        <v>24.049379999999999</v>
      </c>
      <c r="AR423">
        <v>0</v>
      </c>
      <c r="AS423">
        <v>0</v>
      </c>
      <c r="AT423">
        <v>0.36687629999999999</v>
      </c>
      <c r="AU423">
        <v>24.49943</v>
      </c>
      <c r="AV423">
        <v>0</v>
      </c>
      <c r="AW423">
        <v>0</v>
      </c>
      <c r="AX423">
        <v>0.36554680000000001</v>
      </c>
      <c r="AY423">
        <v>24.962720000000001</v>
      </c>
      <c r="AZ423">
        <v>0</v>
      </c>
      <c r="BA423">
        <v>0</v>
      </c>
      <c r="BB423">
        <v>0.36425459999999998</v>
      </c>
      <c r="BC423">
        <v>25.38776</v>
      </c>
      <c r="BD423">
        <v>0</v>
      </c>
      <c r="BE423">
        <v>0</v>
      </c>
      <c r="BF423">
        <v>0.36299959999999998</v>
      </c>
      <c r="BG423">
        <v>25.552859999999999</v>
      </c>
      <c r="BH423">
        <v>0</v>
      </c>
      <c r="BI423">
        <v>0</v>
      </c>
      <c r="BJ423">
        <v>0.3618384</v>
      </c>
      <c r="BK423">
        <v>25.426210000000001</v>
      </c>
      <c r="BL423">
        <v>0</v>
      </c>
      <c r="BM423">
        <v>0</v>
      </c>
      <c r="BN423">
        <v>0.36074469999999997</v>
      </c>
      <c r="BO423">
        <v>25.194189999999999</v>
      </c>
      <c r="BP423">
        <v>0</v>
      </c>
      <c r="BQ423">
        <v>0</v>
      </c>
      <c r="BR423">
        <v>0.35973339999999998</v>
      </c>
      <c r="BS423">
        <v>24.935849999999999</v>
      </c>
      <c r="BT423">
        <v>0</v>
      </c>
      <c r="BU423">
        <v>0</v>
      </c>
      <c r="BV423">
        <v>0.35878260000000001</v>
      </c>
      <c r="BW423">
        <v>24.954180000000001</v>
      </c>
      <c r="BX423">
        <v>0</v>
      </c>
      <c r="BY423">
        <v>0</v>
      </c>
      <c r="BZ423">
        <v>0.3579214</v>
      </c>
      <c r="CA423">
        <v>25.21041</v>
      </c>
      <c r="CB423">
        <v>0</v>
      </c>
      <c r="CC423" s="1">
        <v>1.2345140000000001E-36</v>
      </c>
      <c r="CD423">
        <v>0.35709459999999998</v>
      </c>
      <c r="CE423">
        <v>25.50393</v>
      </c>
      <c r="CF423" s="1">
        <v>2.9344699999999998E-32</v>
      </c>
      <c r="CG423" s="1">
        <v>5.9117729999999999E-29</v>
      </c>
      <c r="CH423">
        <v>0.35629539999999998</v>
      </c>
      <c r="CI423">
        <v>25.829419999999999</v>
      </c>
      <c r="CJ423" s="1">
        <v>4.4325489999999997E-24</v>
      </c>
      <c r="CK423" s="1">
        <v>8.9414520000000003E-21</v>
      </c>
      <c r="CL423">
        <v>0.35555059999999999</v>
      </c>
      <c r="CM423">
        <v>25.894670000000001</v>
      </c>
      <c r="CN423" s="1">
        <v>1.9773489999999998E-18</v>
      </c>
      <c r="CO423" s="1">
        <v>4.0002349999999998E-15</v>
      </c>
      <c r="CP423">
        <v>0.35479939999999999</v>
      </c>
      <c r="CQ423">
        <v>25.653030000000001</v>
      </c>
      <c r="CR423" s="1">
        <v>3.1558310000000001E-14</v>
      </c>
      <c r="CS423" s="1">
        <v>5.2082879999999998E-11</v>
      </c>
      <c r="CT423">
        <v>0.35407080000000002</v>
      </c>
      <c r="CU423">
        <v>25.27722</v>
      </c>
      <c r="CV423" s="1">
        <v>5.7440819999999999E-11</v>
      </c>
      <c r="CW423" s="1">
        <v>8.9632430000000003E-8</v>
      </c>
      <c r="CX423">
        <v>0.35334650000000001</v>
      </c>
      <c r="CY423">
        <v>24.919350000000001</v>
      </c>
      <c r="CZ423" s="1">
        <v>2.2547079999999999E-8</v>
      </c>
      <c r="DA423" s="1">
        <v>3.5011549999999999E-5</v>
      </c>
      <c r="DB423">
        <v>0.3526746</v>
      </c>
      <c r="DC423">
        <v>25.005009999999999</v>
      </c>
      <c r="DD423" s="1">
        <v>2.7973159999999999E-6</v>
      </c>
      <c r="DE423" s="1">
        <v>4.4064070000000002E-3</v>
      </c>
      <c r="DF423">
        <v>0.35202810000000001</v>
      </c>
      <c r="DG423">
        <v>25.3949</v>
      </c>
      <c r="DH423" s="1">
        <v>1.3879159999999999E-4</v>
      </c>
      <c r="DI423">
        <v>0.22376009999999999</v>
      </c>
      <c r="DJ423">
        <v>0.35137000000000002</v>
      </c>
      <c r="DK423">
        <v>25.930990000000001</v>
      </c>
      <c r="DL423" s="1">
        <v>3.2165829999999999E-3</v>
      </c>
      <c r="DM423">
        <v>5.3339489999999996</v>
      </c>
      <c r="DN423">
        <v>0.3506494</v>
      </c>
      <c r="DO423">
        <v>26.452770000000001</v>
      </c>
      <c r="DP423" s="1">
        <v>3.9096310000000002E-2</v>
      </c>
      <c r="DQ423">
        <v>66.864530000000002</v>
      </c>
      <c r="DR423">
        <v>0.34987279999999998</v>
      </c>
      <c r="DS423">
        <v>26.557289999999998</v>
      </c>
      <c r="DT423">
        <v>0.27408399999999999</v>
      </c>
      <c r="DU423">
        <v>484.02839999999998</v>
      </c>
      <c r="DV423">
        <v>0.34905799999999998</v>
      </c>
      <c r="DW423">
        <v>26.331700000000001</v>
      </c>
      <c r="DX423">
        <v>1.201031</v>
      </c>
      <c r="DY423">
        <v>2190.0419999999999</v>
      </c>
      <c r="DZ423">
        <v>0.34823460000000001</v>
      </c>
      <c r="EA423">
        <v>25.940449999999998</v>
      </c>
      <c r="EB423">
        <v>3.5267219999999999</v>
      </c>
      <c r="EC423">
        <v>6635.38</v>
      </c>
      <c r="ED423">
        <v>0.34735090000000002</v>
      </c>
      <c r="EE423">
        <v>25.528929999999999</v>
      </c>
      <c r="EF423">
        <v>7.385046</v>
      </c>
      <c r="EG423">
        <v>14312.51</v>
      </c>
      <c r="EH423">
        <v>0.34641640000000001</v>
      </c>
      <c r="EI423">
        <v>25.45431</v>
      </c>
      <c r="EJ423">
        <v>11.672689999999999</v>
      </c>
      <c r="EK423">
        <v>23249.13</v>
      </c>
      <c r="EL423">
        <v>0.34542699999999998</v>
      </c>
      <c r="EM423">
        <v>25.752949999999998</v>
      </c>
      <c r="EN423">
        <v>14.66755</v>
      </c>
      <c r="EO423">
        <v>29940.82</v>
      </c>
      <c r="EP423">
        <v>0.34436699999999998</v>
      </c>
      <c r="EQ423">
        <v>26.267800000000001</v>
      </c>
      <c r="ER423">
        <v>15.324400000000001</v>
      </c>
      <c r="ES423">
        <v>31978.32</v>
      </c>
      <c r="ET423">
        <v>0.34326820000000002</v>
      </c>
      <c r="EU423">
        <v>26.773070000000001</v>
      </c>
      <c r="EV423">
        <v>13.91367</v>
      </c>
      <c r="EW423">
        <v>29543.91</v>
      </c>
      <c r="EX423">
        <v>0.342144</v>
      </c>
      <c r="EY423">
        <v>26.892479999999999</v>
      </c>
      <c r="EZ423">
        <v>11.34798</v>
      </c>
      <c r="FA423">
        <v>24450.87</v>
      </c>
      <c r="FB423">
        <v>0.34097559999999999</v>
      </c>
      <c r="FC423">
        <v>26.65587</v>
      </c>
      <c r="FD423">
        <v>8.5732320000000009</v>
      </c>
      <c r="FE423">
        <v>18687.79</v>
      </c>
      <c r="FF423">
        <v>0.3397483</v>
      </c>
      <c r="FG423">
        <v>26.25198</v>
      </c>
      <c r="FH423">
        <v>6.1463140000000003</v>
      </c>
      <c r="FI423">
        <v>13519.28</v>
      </c>
      <c r="FJ423">
        <v>0.33849279999999998</v>
      </c>
      <c r="FK423">
        <v>25.814630000000001</v>
      </c>
      <c r="FL423">
        <v>4.2535879999999997</v>
      </c>
      <c r="FM423">
        <v>9424.0280000000002</v>
      </c>
      <c r="FN423">
        <v>0.33727600000000002</v>
      </c>
      <c r="FO423">
        <v>25.782879999999999</v>
      </c>
      <c r="FP423">
        <v>2.8771</v>
      </c>
      <c r="FQ423">
        <v>6410.3190000000004</v>
      </c>
      <c r="FR423">
        <v>0.33603090000000002</v>
      </c>
      <c r="FS423">
        <v>26.024789999999999</v>
      </c>
      <c r="FT423">
        <v>1.917597</v>
      </c>
      <c r="FU423">
        <v>4292.0259999999998</v>
      </c>
      <c r="FV423">
        <v>0.33476879999999998</v>
      </c>
      <c r="FW423">
        <v>26.291989999999998</v>
      </c>
      <c r="FX423">
        <v>1.266508</v>
      </c>
      <c r="FY423">
        <v>2845.9789999999998</v>
      </c>
      <c r="FZ423">
        <v>0.33344859999999998</v>
      </c>
      <c r="GA423">
        <v>26.493089999999999</v>
      </c>
      <c r="GB423">
        <v>0.83198839999999996</v>
      </c>
      <c r="GC423">
        <v>1876.365</v>
      </c>
      <c r="GD423">
        <v>0.33209660000000002</v>
      </c>
      <c r="GE423">
        <v>26.390080000000001</v>
      </c>
      <c r="GF423">
        <v>0.54500789999999999</v>
      </c>
      <c r="GG423">
        <v>1233.3579999999999</v>
      </c>
      <c r="GH423">
        <v>0.33073979999999997</v>
      </c>
      <c r="GI423">
        <v>26.172599999999999</v>
      </c>
      <c r="GJ423">
        <v>0.35660439999999999</v>
      </c>
      <c r="GK423">
        <v>809.654</v>
      </c>
      <c r="GL423">
        <v>0.32938990000000001</v>
      </c>
      <c r="GM423">
        <v>25.88974</v>
      </c>
      <c r="GN423">
        <v>0.2333701</v>
      </c>
      <c r="GO423">
        <v>531.47149999999999</v>
      </c>
      <c r="GP423">
        <v>0.32804899999999998</v>
      </c>
      <c r="GQ423">
        <v>25.609680000000001</v>
      </c>
      <c r="GR423">
        <v>0.152869</v>
      </c>
      <c r="GS423">
        <v>349.16</v>
      </c>
      <c r="GT423">
        <v>0.32670569999999999</v>
      </c>
      <c r="GU423">
        <v>25.346900000000002</v>
      </c>
      <c r="GV423">
        <v>0.1003032</v>
      </c>
      <c r="GW423">
        <v>229.76009999999999</v>
      </c>
      <c r="GX423">
        <v>0.32536670000000001</v>
      </c>
      <c r="GY423">
        <v>25.378869999999999</v>
      </c>
      <c r="GZ423" s="1">
        <v>6.5966559999999994E-2</v>
      </c>
      <c r="HA423">
        <v>151.54159999999999</v>
      </c>
      <c r="HB423">
        <v>0.32401229999999998</v>
      </c>
      <c r="HC423">
        <v>25.72409</v>
      </c>
      <c r="HD423" s="1">
        <v>4.3525939999999999E-2</v>
      </c>
      <c r="HE423">
        <v>100.2638</v>
      </c>
      <c r="HF423">
        <v>0.32266610000000001</v>
      </c>
      <c r="HG423">
        <v>26.19886</v>
      </c>
      <c r="HH423" s="1">
        <v>2.8837209999999999E-2</v>
      </c>
      <c r="HI423">
        <v>66.604370000000003</v>
      </c>
      <c r="HJ423">
        <v>0.3213143</v>
      </c>
      <c r="HK423">
        <v>26.43562</v>
      </c>
      <c r="HL423" s="1">
        <v>1.9207479999999999E-2</v>
      </c>
      <c r="HM423">
        <v>44.476599999999998</v>
      </c>
      <c r="HN423">
        <v>0.31997399999999998</v>
      </c>
      <c r="HO423">
        <v>26.3047</v>
      </c>
      <c r="HP423" s="1">
        <v>1.288188E-2</v>
      </c>
      <c r="HQ423">
        <v>29.898910000000001</v>
      </c>
      <c r="HR423">
        <v>0.31863789999999997</v>
      </c>
      <c r="HS423">
        <v>26.002859999999998</v>
      </c>
      <c r="HT423" s="1">
        <v>8.7172059999999999E-3</v>
      </c>
      <c r="HU423">
        <v>20.275379999999998</v>
      </c>
      <c r="HV423">
        <v>0.31730439999999999</v>
      </c>
      <c r="HW423">
        <v>25.6035</v>
      </c>
      <c r="HX423" s="1">
        <v>5.9667399999999999E-3</v>
      </c>
      <c r="HY423">
        <v>13.90291</v>
      </c>
      <c r="HZ423">
        <v>0.3160154</v>
      </c>
      <c r="IA423">
        <v>25.474789999999999</v>
      </c>
      <c r="IB423" s="1">
        <v>4.1449570000000003E-3</v>
      </c>
      <c r="IC423">
        <v>9.6692339999999994</v>
      </c>
      <c r="ID423">
        <v>0.31477519999999998</v>
      </c>
      <c r="IE423">
        <v>25.625620000000001</v>
      </c>
      <c r="IF423">
        <v>2.9328000000000002E-3</v>
      </c>
      <c r="IG423">
        <v>6.845116</v>
      </c>
      <c r="IH423">
        <v>0.31351420000000002</v>
      </c>
      <c r="II423">
        <v>25.935310000000001</v>
      </c>
      <c r="IJ423" s="1">
        <v>2.122039E-3</v>
      </c>
      <c r="IK423">
        <v>4.9530880000000002</v>
      </c>
      <c r="IL423">
        <v>0.31222470000000002</v>
      </c>
      <c r="IM423">
        <v>26.288</v>
      </c>
      <c r="IN423" s="1">
        <v>1.5766179999999999E-3</v>
      </c>
      <c r="IO423">
        <v>3.6790729999999998</v>
      </c>
      <c r="IP423">
        <v>0.31092330000000001</v>
      </c>
      <c r="IQ423">
        <v>26.369430000000001</v>
      </c>
      <c r="IR423" s="1">
        <v>1.2070169999999999E-3</v>
      </c>
      <c r="IS423">
        <v>2.8150200000000001</v>
      </c>
      <c r="IT423">
        <v>0.30963619999999997</v>
      </c>
      <c r="IU423">
        <v>26.23095</v>
      </c>
      <c r="IV423" s="1">
        <v>9.5409499999999996E-4</v>
      </c>
      <c r="IW423">
        <v>2.2234539999999998</v>
      </c>
      <c r="IX423">
        <v>0.30838749999999998</v>
      </c>
      <c r="IY423">
        <v>25.955819999999999</v>
      </c>
      <c r="IZ423" s="1">
        <v>7.789168E-4</v>
      </c>
      <c r="JA423">
        <v>1.813984</v>
      </c>
      <c r="JB423">
        <v>0.30714160000000001</v>
      </c>
      <c r="JC423">
        <v>25.659559999999999</v>
      </c>
      <c r="JD423" s="1">
        <v>6.5581959999999996E-4</v>
      </c>
      <c r="JE423">
        <v>1.5266360000000001</v>
      </c>
      <c r="JF423">
        <v>0.30589690000000003</v>
      </c>
      <c r="JG423">
        <v>25.767610000000001</v>
      </c>
      <c r="JH423" s="1">
        <v>5.6778600000000003E-4</v>
      </c>
      <c r="JI423">
        <v>1.3217220000000001</v>
      </c>
      <c r="JJ423">
        <v>0.30468289999999998</v>
      </c>
      <c r="JK423">
        <v>26.118549999999999</v>
      </c>
      <c r="JL423" s="1">
        <v>5.0348459999999999E-4</v>
      </c>
      <c r="JM423">
        <v>1.17262</v>
      </c>
      <c r="JN423">
        <v>0.30349140000000002</v>
      </c>
      <c r="JO423">
        <v>26.559370000000001</v>
      </c>
      <c r="JP423" s="1">
        <v>4.5541329999999999E-4</v>
      </c>
      <c r="JQ423">
        <v>1.0617730000000001</v>
      </c>
      <c r="JR423">
        <v>0.30230980000000002</v>
      </c>
      <c r="JS423">
        <v>26.920680000000001</v>
      </c>
      <c r="JT423" s="1">
        <v>4.1858189999999999E-4</v>
      </c>
      <c r="JU423">
        <v>0.97737879999999999</v>
      </c>
      <c r="JV423">
        <v>0.30115039999999998</v>
      </c>
      <c r="JW423">
        <v>27.063389999999998</v>
      </c>
      <c r="JX423" s="1">
        <v>3.895843E-4</v>
      </c>
      <c r="JY423">
        <v>0.9114466</v>
      </c>
      <c r="JZ423">
        <v>0.30003030000000003</v>
      </c>
      <c r="KA423">
        <v>26.9008</v>
      </c>
      <c r="KB423" s="1">
        <v>3.6620579999999998E-4</v>
      </c>
      <c r="KC423">
        <v>0.85860360000000002</v>
      </c>
      <c r="KD423">
        <v>0.29892679999999999</v>
      </c>
      <c r="KE423">
        <v>26.58344</v>
      </c>
      <c r="KF423" s="1">
        <v>3.4681669999999998E-4</v>
      </c>
      <c r="KG423">
        <v>0.81513729999999995</v>
      </c>
      <c r="KH423">
        <v>0.29784630000000001</v>
      </c>
      <c r="KI423">
        <v>26.23254</v>
      </c>
      <c r="KJ423" s="1">
        <v>3.3033919999999998E-4</v>
      </c>
      <c r="KK423">
        <v>0.77851400000000004</v>
      </c>
      <c r="KL423">
        <v>0.29681419999999997</v>
      </c>
      <c r="KM423">
        <v>26.27721</v>
      </c>
      <c r="KN423" s="1">
        <v>3.1602760000000002E-4</v>
      </c>
      <c r="KO423">
        <v>0.74682939999999998</v>
      </c>
      <c r="KP423">
        <v>0.29582009999999997</v>
      </c>
      <c r="KQ423">
        <v>26.612580000000001</v>
      </c>
      <c r="KR423" s="1">
        <v>3.0332720000000001E-4</v>
      </c>
      <c r="KS423">
        <v>0.71880880000000003</v>
      </c>
      <c r="KT423">
        <v>0.29483969999999998</v>
      </c>
      <c r="KU423">
        <v>27.168279999999999</v>
      </c>
      <c r="KV423" s="1">
        <v>2.9183589999999998E-4</v>
      </c>
      <c r="KW423">
        <v>0.69356329999999999</v>
      </c>
      <c r="KX423">
        <v>0.29388009999999998</v>
      </c>
      <c r="KY423">
        <v>27.76361</v>
      </c>
      <c r="KZ423" s="1">
        <v>2.8132569999999999E-4</v>
      </c>
      <c r="LA423">
        <v>0.67054199999999997</v>
      </c>
      <c r="LB423">
        <v>0.29293079999999999</v>
      </c>
      <c r="LC423">
        <v>28.01135</v>
      </c>
      <c r="LD423" s="1">
        <v>2.7157359999999998E-4</v>
      </c>
      <c r="LE423">
        <v>0.64928490000000005</v>
      </c>
      <c r="LF423">
        <v>0.29199809999999998</v>
      </c>
      <c r="LG423">
        <v>27.9038</v>
      </c>
      <c r="LH423" s="1">
        <v>2.6240049999999999E-4</v>
      </c>
      <c r="LI423">
        <v>0.62928450000000002</v>
      </c>
      <c r="LJ423">
        <v>0.29109449999999998</v>
      </c>
      <c r="LK423">
        <v>27.58896</v>
      </c>
      <c r="LL423" s="1">
        <v>2.5373570000000002E-4</v>
      </c>
      <c r="LM423">
        <v>0.61037540000000001</v>
      </c>
      <c r="LN423">
        <v>0.2902013</v>
      </c>
      <c r="LO423">
        <v>27.230170000000001</v>
      </c>
      <c r="LP423" s="1">
        <v>2.4550679999999999E-4</v>
      </c>
      <c r="LQ423">
        <v>0.59240369999999998</v>
      </c>
      <c r="LR423">
        <v>0.2893271</v>
      </c>
      <c r="LS423">
        <v>27.344860000000001</v>
      </c>
      <c r="LT423" s="1">
        <v>2.376589E-4</v>
      </c>
      <c r="LU423">
        <v>0.57524419999999998</v>
      </c>
      <c r="LV423">
        <v>0.28845399999999999</v>
      </c>
      <c r="LW423">
        <v>27.77826</v>
      </c>
      <c r="LX423" s="1">
        <v>2.3017649999999999E-4</v>
      </c>
      <c r="LY423">
        <v>0.55887089999999995</v>
      </c>
      <c r="LZ423">
        <v>0.2875896</v>
      </c>
      <c r="MA423">
        <v>28.421029999999998</v>
      </c>
      <c r="MB423" s="1">
        <v>2.2300409999999999E-4</v>
      </c>
      <c r="MC423">
        <v>0.54314130000000005</v>
      </c>
      <c r="MD423">
        <v>0.28672720000000002</v>
      </c>
      <c r="ME423">
        <v>29.121169999999999</v>
      </c>
      <c r="MF423" s="1">
        <v>2.1611809999999999E-4</v>
      </c>
      <c r="MG423">
        <v>0.52804269999999998</v>
      </c>
      <c r="MH423">
        <v>0.28588229999999998</v>
      </c>
      <c r="MI423">
        <v>29.457719999999998</v>
      </c>
      <c r="MJ423" s="1">
        <v>2.094943E-4</v>
      </c>
      <c r="MK423">
        <v>0.51350530000000005</v>
      </c>
      <c r="ML423">
        <v>0.28503509999999999</v>
      </c>
      <c r="MM423">
        <v>29.440480000000001</v>
      </c>
      <c r="MN423" s="1">
        <v>2.0314779999999999E-4</v>
      </c>
      <c r="MO423">
        <v>0.49951269999999998</v>
      </c>
      <c r="MP423">
        <v>0.28421350000000001</v>
      </c>
      <c r="MQ423">
        <v>29.134229999999999</v>
      </c>
      <c r="MR423" s="1">
        <v>1.970443E-4</v>
      </c>
      <c r="MS423">
        <v>0.48602430000000002</v>
      </c>
      <c r="MT423">
        <v>0.28339389999999998</v>
      </c>
      <c r="MU423">
        <v>28.671569999999999</v>
      </c>
      <c r="MV423" s="1">
        <v>1.9117449999999999E-4</v>
      </c>
      <c r="MW423">
        <v>0.47304400000000002</v>
      </c>
      <c r="MX423">
        <v>0.2826148</v>
      </c>
      <c r="MY423">
        <v>28.261610000000001</v>
      </c>
      <c r="MZ423" s="1">
        <v>1.8554340000000001E-4</v>
      </c>
      <c r="NA423">
        <v>0.46050449999999998</v>
      </c>
      <c r="NB423">
        <v>0.28184599999999999</v>
      </c>
      <c r="NC423">
        <v>28.118559999999999</v>
      </c>
      <c r="ND423" s="1">
        <v>1.8010899999999999E-4</v>
      </c>
      <c r="NE423">
        <v>0.4483588</v>
      </c>
      <c r="NF423">
        <v>0.28109459999999997</v>
      </c>
      <c r="NG423">
        <v>28.34273</v>
      </c>
      <c r="NH423" s="1">
        <v>1.748698E-4</v>
      </c>
      <c r="NI423">
        <v>0.43661949999999999</v>
      </c>
      <c r="NJ423">
        <v>0.28031099999999998</v>
      </c>
      <c r="NK423">
        <v>28.52478</v>
      </c>
      <c r="NL423" s="1">
        <v>1.698073E-4</v>
      </c>
      <c r="NM423">
        <v>0.4252977</v>
      </c>
      <c r="NN423">
        <v>0.27953939999999999</v>
      </c>
      <c r="NO423">
        <v>28.51153</v>
      </c>
      <c r="NP423" s="1">
        <v>1.6492659999999999E-4</v>
      </c>
      <c r="NQ423">
        <v>0.41436410000000001</v>
      </c>
      <c r="NR423">
        <v>0.2787808</v>
      </c>
      <c r="NS423">
        <v>28.33623</v>
      </c>
      <c r="NT423" s="1">
        <v>1.6022270000000001E-4</v>
      </c>
      <c r="NU423">
        <v>0.40380579999999999</v>
      </c>
      <c r="NV423">
        <v>0.27805360000000001</v>
      </c>
      <c r="NW423">
        <v>27.997039999999998</v>
      </c>
      <c r="NX423" s="1">
        <v>1.55706E-4</v>
      </c>
      <c r="NY423">
        <v>0.39360129999999999</v>
      </c>
      <c r="NZ423">
        <v>0.27731519999999998</v>
      </c>
      <c r="OA423">
        <v>27.578970000000002</v>
      </c>
      <c r="OB423" s="1">
        <v>1.5134680000000001E-4</v>
      </c>
      <c r="OC423">
        <v>0.3837508</v>
      </c>
      <c r="OD423">
        <v>0.27662120000000001</v>
      </c>
      <c r="OE423">
        <v>27.491019999999999</v>
      </c>
      <c r="OF423" s="1">
        <v>1.4716370000000001E-4</v>
      </c>
      <c r="OG423">
        <v>0.37424109999999999</v>
      </c>
      <c r="OH423">
        <v>0.27592539999999999</v>
      </c>
      <c r="OI423">
        <v>27.724139999999998</v>
      </c>
      <c r="OJ423" s="1">
        <v>1.4313060000000001E-4</v>
      </c>
      <c r="OK423">
        <v>0.36502820000000002</v>
      </c>
    </row>
    <row r="424" spans="1:401" x14ac:dyDescent="0.35">
      <c r="A424">
        <v>433</v>
      </c>
      <c r="B424" t="s">
        <v>4</v>
      </c>
      <c r="C424" t="s">
        <v>364</v>
      </c>
      <c r="D424" t="s">
        <v>426</v>
      </c>
      <c r="E424">
        <v>892.4819</v>
      </c>
      <c r="F424">
        <v>0.32133400000000001</v>
      </c>
      <c r="G424">
        <v>25.873180000000001</v>
      </c>
      <c r="H424">
        <v>0</v>
      </c>
      <c r="I424">
        <v>0</v>
      </c>
      <c r="J424">
        <v>0.32128250000000003</v>
      </c>
      <c r="K424">
        <v>25.630299999999998</v>
      </c>
      <c r="L424">
        <v>0</v>
      </c>
      <c r="M424">
        <v>0</v>
      </c>
      <c r="N424">
        <v>0.32122980000000001</v>
      </c>
      <c r="O424">
        <v>25.38749</v>
      </c>
      <c r="P424">
        <v>0</v>
      </c>
      <c r="Q424">
        <v>0</v>
      </c>
      <c r="R424">
        <v>0.32119530000000002</v>
      </c>
      <c r="S424">
        <v>25.119160000000001</v>
      </c>
      <c r="T424">
        <v>0</v>
      </c>
      <c r="U424">
        <v>0</v>
      </c>
      <c r="V424">
        <v>0.32107259999999999</v>
      </c>
      <c r="W424">
        <v>24.939579999999999</v>
      </c>
      <c r="X424">
        <v>0</v>
      </c>
      <c r="Y424">
        <v>0</v>
      </c>
      <c r="Z424">
        <v>0.32092090000000001</v>
      </c>
      <c r="AA424">
        <v>24.6983</v>
      </c>
      <c r="AB424">
        <v>0</v>
      </c>
      <c r="AC424">
        <v>0</v>
      </c>
      <c r="AD424">
        <v>0.32072079999999997</v>
      </c>
      <c r="AE424">
        <v>24.406960000000002</v>
      </c>
      <c r="AF424">
        <v>0</v>
      </c>
      <c r="AG424">
        <v>0</v>
      </c>
      <c r="AH424">
        <v>0.32050770000000001</v>
      </c>
      <c r="AI424">
        <v>24.138649999999998</v>
      </c>
      <c r="AJ424">
        <v>0</v>
      </c>
      <c r="AK424">
        <v>0</v>
      </c>
      <c r="AL424">
        <v>0.32024540000000001</v>
      </c>
      <c r="AM424">
        <v>23.929919999999999</v>
      </c>
      <c r="AN424">
        <v>0</v>
      </c>
      <c r="AO424">
        <v>0</v>
      </c>
      <c r="AP424">
        <v>0.31999339999999998</v>
      </c>
      <c r="AQ424">
        <v>24.082809999999998</v>
      </c>
      <c r="AR424">
        <v>0</v>
      </c>
      <c r="AS424">
        <v>0</v>
      </c>
      <c r="AT424">
        <v>0.31977909999999998</v>
      </c>
      <c r="AU424">
        <v>24.51295</v>
      </c>
      <c r="AV424">
        <v>0</v>
      </c>
      <c r="AW424">
        <v>0</v>
      </c>
      <c r="AX424">
        <v>0.3195481</v>
      </c>
      <c r="AY424">
        <v>24.96031</v>
      </c>
      <c r="AZ424">
        <v>0</v>
      </c>
      <c r="BA424">
        <v>0</v>
      </c>
      <c r="BB424">
        <v>0.3192257</v>
      </c>
      <c r="BC424">
        <v>25.38307</v>
      </c>
      <c r="BD424">
        <v>0</v>
      </c>
      <c r="BE424">
        <v>0</v>
      </c>
      <c r="BF424">
        <v>0.3188435</v>
      </c>
      <c r="BG424">
        <v>25.554480000000002</v>
      </c>
      <c r="BH424">
        <v>0</v>
      </c>
      <c r="BI424">
        <v>0</v>
      </c>
      <c r="BJ424">
        <v>0.31842150000000002</v>
      </c>
      <c r="BK424">
        <v>25.442540000000001</v>
      </c>
      <c r="BL424">
        <v>0</v>
      </c>
      <c r="BM424">
        <v>0</v>
      </c>
      <c r="BN424">
        <v>0.31796920000000001</v>
      </c>
      <c r="BO424">
        <v>25.224530000000001</v>
      </c>
      <c r="BP424">
        <v>0</v>
      </c>
      <c r="BQ424">
        <v>0</v>
      </c>
      <c r="BR424">
        <v>0.3174882</v>
      </c>
      <c r="BS424">
        <v>24.970289999999999</v>
      </c>
      <c r="BT424">
        <v>0</v>
      </c>
      <c r="BU424">
        <v>0</v>
      </c>
      <c r="BV424">
        <v>0.31697720000000001</v>
      </c>
      <c r="BW424">
        <v>24.987169999999999</v>
      </c>
      <c r="BX424">
        <v>0</v>
      </c>
      <c r="BY424">
        <v>0</v>
      </c>
      <c r="BZ424">
        <v>0.31646170000000001</v>
      </c>
      <c r="CA424">
        <v>25.229140000000001</v>
      </c>
      <c r="CB424">
        <v>0</v>
      </c>
      <c r="CC424" s="1">
        <v>2.1313949999999998E-37</v>
      </c>
      <c r="CD424">
        <v>0.31589420000000001</v>
      </c>
      <c r="CE424">
        <v>25.509340000000002</v>
      </c>
      <c r="CF424" s="1">
        <v>8.5417750000000005E-33</v>
      </c>
      <c r="CG424" s="1">
        <v>1.443541E-29</v>
      </c>
      <c r="CH424">
        <v>0.31525560000000002</v>
      </c>
      <c r="CI424">
        <v>25.837679999999999</v>
      </c>
      <c r="CJ424" s="1">
        <v>1.21164E-24</v>
      </c>
      <c r="CK424" s="1">
        <v>2.050421E-21</v>
      </c>
      <c r="CL424">
        <v>0.31461309999999998</v>
      </c>
      <c r="CM424">
        <v>25.909880000000001</v>
      </c>
      <c r="CN424" s="1">
        <v>6.9346420000000002E-19</v>
      </c>
      <c r="CO424" s="1">
        <v>1.1770500000000001E-15</v>
      </c>
      <c r="CP424">
        <v>0.313919</v>
      </c>
      <c r="CQ424">
        <v>25.684889999999999</v>
      </c>
      <c r="CR424" s="1">
        <v>1.2274609999999999E-14</v>
      </c>
      <c r="CS424" s="1">
        <v>1.8832530000000001E-11</v>
      </c>
      <c r="CT424">
        <v>0.3131932</v>
      </c>
      <c r="CU424">
        <v>25.325710000000001</v>
      </c>
      <c r="CV424" s="1">
        <v>2.5281190000000001E-11</v>
      </c>
      <c r="CW424" s="1">
        <v>3.764723E-8</v>
      </c>
      <c r="CX424">
        <v>0.31244919999999998</v>
      </c>
      <c r="CY424">
        <v>24.97195</v>
      </c>
      <c r="CZ424" s="1">
        <v>1.1070960000000001E-8</v>
      </c>
      <c r="DA424" s="1">
        <v>1.649001E-5</v>
      </c>
      <c r="DB424">
        <v>0.31174610000000003</v>
      </c>
      <c r="DC424">
        <v>25.051359999999999</v>
      </c>
      <c r="DD424" s="1">
        <v>1.5132950000000001E-6</v>
      </c>
      <c r="DE424" s="1">
        <v>2.2780980000000001E-3</v>
      </c>
      <c r="DF424">
        <v>0.31113800000000003</v>
      </c>
      <c r="DG424">
        <v>25.415310000000002</v>
      </c>
      <c r="DH424" s="1">
        <v>8.1971710000000001E-5</v>
      </c>
      <c r="DI424">
        <v>0.12523280000000001</v>
      </c>
      <c r="DJ424">
        <v>0.31050440000000001</v>
      </c>
      <c r="DK424">
        <v>25.932079999999999</v>
      </c>
      <c r="DL424" s="1">
        <v>2.060882E-3</v>
      </c>
      <c r="DM424">
        <v>3.2017910000000001</v>
      </c>
      <c r="DN424">
        <v>0.3098342</v>
      </c>
      <c r="DO424">
        <v>26.450230000000001</v>
      </c>
      <c r="DP424" s="1">
        <v>2.7016849999999999E-2</v>
      </c>
      <c r="DQ424">
        <v>42.720210000000002</v>
      </c>
      <c r="DR424">
        <v>0.30911870000000002</v>
      </c>
      <c r="DS424">
        <v>26.561889999999998</v>
      </c>
      <c r="DT424">
        <v>0.20316880000000001</v>
      </c>
      <c r="DU424">
        <v>326.9905</v>
      </c>
      <c r="DV424">
        <v>0.30839820000000001</v>
      </c>
      <c r="DW424">
        <v>26.361879999999999</v>
      </c>
      <c r="DX424">
        <v>0.94993660000000002</v>
      </c>
      <c r="DY424">
        <v>1555.0889999999999</v>
      </c>
      <c r="DZ424">
        <v>0.30768649999999997</v>
      </c>
      <c r="EA424">
        <v>25.99099</v>
      </c>
      <c r="EB424">
        <v>2.9597180000000001</v>
      </c>
      <c r="EC424">
        <v>4924.393</v>
      </c>
      <c r="ED424">
        <v>0.30700470000000002</v>
      </c>
      <c r="EE424">
        <v>25.586359999999999</v>
      </c>
      <c r="EF424">
        <v>6.5382870000000004</v>
      </c>
      <c r="EG424">
        <v>11041.2</v>
      </c>
      <c r="EH424">
        <v>0.30631049999999999</v>
      </c>
      <c r="EI424">
        <v>25.506810000000002</v>
      </c>
      <c r="EJ424">
        <v>10.83192</v>
      </c>
      <c r="EK424">
        <v>18540.54</v>
      </c>
      <c r="EL424">
        <v>0.30559579999999997</v>
      </c>
      <c r="EM424">
        <v>25.78511</v>
      </c>
      <c r="EN424">
        <v>14.17231</v>
      </c>
      <c r="EO424">
        <v>24552.400000000001</v>
      </c>
      <c r="EP424">
        <v>0.30488310000000002</v>
      </c>
      <c r="EQ424">
        <v>26.279219999999999</v>
      </c>
      <c r="ER424">
        <v>15.32696</v>
      </c>
      <c r="ES424">
        <v>26834.44</v>
      </c>
      <c r="ET424">
        <v>0.30416989999999999</v>
      </c>
      <c r="EU424">
        <v>26.77562</v>
      </c>
      <c r="EV424">
        <v>14.28553</v>
      </c>
      <c r="EW424">
        <v>25234.51</v>
      </c>
      <c r="EX424">
        <v>0.30348019999999998</v>
      </c>
      <c r="EY424">
        <v>26.901949999999999</v>
      </c>
      <c r="EZ424">
        <v>11.895390000000001</v>
      </c>
      <c r="FA424">
        <v>21168.74</v>
      </c>
      <c r="FB424">
        <v>0.30278830000000001</v>
      </c>
      <c r="FC424">
        <v>26.691289999999999</v>
      </c>
      <c r="FD424">
        <v>9.1245119999999993</v>
      </c>
      <c r="FE424">
        <v>16337.28</v>
      </c>
      <c r="FF424">
        <v>0.30207650000000003</v>
      </c>
      <c r="FG424">
        <v>26.306920000000002</v>
      </c>
      <c r="FH424">
        <v>6.6109090000000004</v>
      </c>
      <c r="FI424">
        <v>11896.17</v>
      </c>
      <c r="FJ424">
        <v>0.30139719999999998</v>
      </c>
      <c r="FK424">
        <v>25.87585</v>
      </c>
      <c r="FL424">
        <v>4.6084870000000002</v>
      </c>
      <c r="FM424">
        <v>8328.2990000000009</v>
      </c>
      <c r="FN424">
        <v>0.30077039999999999</v>
      </c>
      <c r="FO424">
        <v>25.83672</v>
      </c>
      <c r="FP424">
        <v>3.132034</v>
      </c>
      <c r="FQ424">
        <v>5682.0259999999998</v>
      </c>
      <c r="FR424">
        <v>0.30021409999999998</v>
      </c>
      <c r="FS424">
        <v>26.052700000000002</v>
      </c>
      <c r="FT424">
        <v>2.0940699999999999</v>
      </c>
      <c r="FU424">
        <v>3812.877</v>
      </c>
      <c r="FV424">
        <v>0.29964489999999999</v>
      </c>
      <c r="FW424">
        <v>26.299980000000001</v>
      </c>
      <c r="FX424">
        <v>1.3857759999999999</v>
      </c>
      <c r="FY424">
        <v>2532.0349999999999</v>
      </c>
      <c r="FZ424">
        <v>0.29905369999999998</v>
      </c>
      <c r="GA424">
        <v>26.503409999999999</v>
      </c>
      <c r="GB424">
        <v>0.91141240000000001</v>
      </c>
      <c r="GC424">
        <v>1671.03</v>
      </c>
      <c r="GD424">
        <v>0.29844880000000001</v>
      </c>
      <c r="GE424">
        <v>26.41273</v>
      </c>
      <c r="GF424">
        <v>0.59745020000000004</v>
      </c>
      <c r="GG424">
        <v>1099.124</v>
      </c>
      <c r="GH424">
        <v>0.29783359999999998</v>
      </c>
      <c r="GI424">
        <v>26.216239999999999</v>
      </c>
      <c r="GJ424">
        <v>0.39105620000000002</v>
      </c>
      <c r="GK424">
        <v>721.85770000000002</v>
      </c>
      <c r="GL424">
        <v>0.29722939999999998</v>
      </c>
      <c r="GM424">
        <v>25.941299999999998</v>
      </c>
      <c r="GN424">
        <v>0.25592510000000002</v>
      </c>
      <c r="GO424">
        <v>473.95960000000002</v>
      </c>
      <c r="GP424">
        <v>0.29665580000000003</v>
      </c>
      <c r="GQ424">
        <v>25.66028</v>
      </c>
      <c r="GR424">
        <v>0.16762630000000001</v>
      </c>
      <c r="GS424">
        <v>311.4273</v>
      </c>
      <c r="GT424">
        <v>0.29605789999999998</v>
      </c>
      <c r="GU424">
        <v>25.39077</v>
      </c>
      <c r="GV424">
        <v>0.10995530000000001</v>
      </c>
      <c r="GW424">
        <v>204.94210000000001</v>
      </c>
      <c r="GX424">
        <v>0.29544749999999997</v>
      </c>
      <c r="GY424">
        <v>25.416889999999999</v>
      </c>
      <c r="GZ424" s="1">
        <v>7.2283680000000003E-2</v>
      </c>
      <c r="HA424">
        <v>135.16540000000001</v>
      </c>
      <c r="HB424">
        <v>0.29481299999999999</v>
      </c>
      <c r="HC424">
        <v>25.746359999999999</v>
      </c>
      <c r="HD424" s="1">
        <v>4.7664270000000002E-2</v>
      </c>
      <c r="HE424">
        <v>89.412509999999997</v>
      </c>
      <c r="HF424">
        <v>0.2941685</v>
      </c>
      <c r="HG424">
        <v>26.202839999999998</v>
      </c>
      <c r="HH424" s="1">
        <v>3.1551320000000001E-2</v>
      </c>
      <c r="HI424">
        <v>59.37547</v>
      </c>
      <c r="HJ424">
        <v>0.2935026</v>
      </c>
      <c r="HK424">
        <v>26.433759999999999</v>
      </c>
      <c r="HL424" s="1">
        <v>2.099028E-2</v>
      </c>
      <c r="HM424">
        <v>39.627180000000003</v>
      </c>
      <c r="HN424">
        <v>0.29282849999999999</v>
      </c>
      <c r="HO424">
        <v>26.31926</v>
      </c>
      <c r="HP424" s="1">
        <v>1.4055649999999999E-2</v>
      </c>
      <c r="HQ424">
        <v>26.61795</v>
      </c>
      <c r="HR424">
        <v>0.29213460000000002</v>
      </c>
      <c r="HS424">
        <v>26.043710000000001</v>
      </c>
      <c r="HT424" s="1">
        <v>9.4920620000000008E-3</v>
      </c>
      <c r="HU424">
        <v>18.03004</v>
      </c>
      <c r="HV424">
        <v>0.2914273</v>
      </c>
      <c r="HW424">
        <v>25.656870000000001</v>
      </c>
      <c r="HX424" s="1">
        <v>6.4798130000000001E-3</v>
      </c>
      <c r="HY424">
        <v>12.34412</v>
      </c>
      <c r="HZ424">
        <v>0.2907845</v>
      </c>
      <c r="IA424">
        <v>25.528320000000001</v>
      </c>
      <c r="IB424" s="1">
        <v>4.4859380000000001E-3</v>
      </c>
      <c r="IC424">
        <v>8.5671769999999992</v>
      </c>
      <c r="ID424">
        <v>0.29018919999999998</v>
      </c>
      <c r="IE424">
        <v>25.659549999999999</v>
      </c>
      <c r="IF424" s="1">
        <v>3.1604039999999999E-3</v>
      </c>
      <c r="IG424">
        <v>6.0487510000000002</v>
      </c>
      <c r="IH424">
        <v>0.2895739</v>
      </c>
      <c r="II424">
        <v>25.946380000000001</v>
      </c>
      <c r="IJ424" s="1">
        <v>2.2746200000000002E-3</v>
      </c>
      <c r="IK424">
        <v>4.3622339999999999</v>
      </c>
      <c r="IL424">
        <v>0.28887699999999999</v>
      </c>
      <c r="IM424">
        <v>26.28875</v>
      </c>
      <c r="IN424" s="1">
        <v>1.6794290000000001E-3</v>
      </c>
      <c r="IO424">
        <v>3.227271</v>
      </c>
      <c r="IP424">
        <v>0.28816389999999997</v>
      </c>
      <c r="IQ424">
        <v>26.37387</v>
      </c>
      <c r="IR424" s="1">
        <v>1.276889E-3</v>
      </c>
      <c r="IS424">
        <v>2.4582869999999999</v>
      </c>
      <c r="IT424">
        <v>0.28745549999999997</v>
      </c>
      <c r="IU424">
        <v>26.257739999999998</v>
      </c>
      <c r="IV424" s="1">
        <v>1.002076E-3</v>
      </c>
      <c r="IW424">
        <v>1.932498</v>
      </c>
      <c r="IX424">
        <v>0.2867459</v>
      </c>
      <c r="IY424">
        <v>26.004349999999999</v>
      </c>
      <c r="IZ424" s="1">
        <v>8.1228110000000002E-4</v>
      </c>
      <c r="JA424">
        <v>1.56917</v>
      </c>
      <c r="JB424">
        <v>0.2860434</v>
      </c>
      <c r="JC424">
        <v>25.714960000000001</v>
      </c>
      <c r="JD424" s="1">
        <v>6.7934929999999998E-4</v>
      </c>
      <c r="JE424">
        <v>1.3147150000000001</v>
      </c>
      <c r="JF424">
        <v>0.28531780000000001</v>
      </c>
      <c r="JG424">
        <v>25.81832</v>
      </c>
      <c r="JH424" s="1">
        <v>5.8468370000000003E-4</v>
      </c>
      <c r="JI424">
        <v>1.133718</v>
      </c>
      <c r="JJ424">
        <v>0.28458749999999999</v>
      </c>
      <c r="JK424">
        <v>26.140350000000002</v>
      </c>
      <c r="JL424" s="1">
        <v>5.158583E-4</v>
      </c>
      <c r="JM424">
        <v>1.002443</v>
      </c>
      <c r="JN424">
        <v>0.2838407</v>
      </c>
      <c r="JO424">
        <v>26.55735</v>
      </c>
      <c r="JP424" s="1">
        <v>4.646831E-4</v>
      </c>
      <c r="JQ424">
        <v>0.9051844</v>
      </c>
      <c r="JR424">
        <v>0.28306550000000003</v>
      </c>
      <c r="JS424">
        <v>26.912400000000002</v>
      </c>
      <c r="JT424" s="1">
        <v>4.257043E-4</v>
      </c>
      <c r="JU424">
        <v>0.83141609999999999</v>
      </c>
      <c r="JV424">
        <v>0.28227750000000001</v>
      </c>
      <c r="JW424">
        <v>27.067209999999999</v>
      </c>
      <c r="JX424" s="1">
        <v>3.95196E-4</v>
      </c>
      <c r="JY424">
        <v>0.77402029999999999</v>
      </c>
      <c r="JZ424">
        <v>0.28149780000000002</v>
      </c>
      <c r="KA424">
        <v>26.92708</v>
      </c>
      <c r="KB424" s="1">
        <v>3.7074109999999999E-4</v>
      </c>
      <c r="KC424">
        <v>0.72820879999999999</v>
      </c>
      <c r="KD424">
        <v>0.28070210000000001</v>
      </c>
      <c r="KE424">
        <v>26.633179999999999</v>
      </c>
      <c r="KF424" s="1">
        <v>3.505774E-4</v>
      </c>
      <c r="KG424">
        <v>0.69066850000000002</v>
      </c>
      <c r="KH424">
        <v>0.27986260000000002</v>
      </c>
      <c r="KI424">
        <v>26.29035</v>
      </c>
      <c r="KJ424" s="1">
        <v>3.3353069999999998E-4</v>
      </c>
      <c r="KK424">
        <v>0.65915279999999998</v>
      </c>
      <c r="KL424">
        <v>0.27906839999999999</v>
      </c>
      <c r="KM424">
        <v>26.331389999999999</v>
      </c>
      <c r="KN424" s="1">
        <v>3.1881599999999998E-4</v>
      </c>
      <c r="KO424">
        <v>0.63200350000000005</v>
      </c>
      <c r="KP424">
        <v>0.27825899999999998</v>
      </c>
      <c r="KQ424">
        <v>26.638400000000001</v>
      </c>
      <c r="KR424" s="1">
        <v>3.058076E-4</v>
      </c>
      <c r="KS424">
        <v>0.60806490000000002</v>
      </c>
      <c r="KT424">
        <v>0.27745880000000001</v>
      </c>
      <c r="KU424">
        <v>27.16724</v>
      </c>
      <c r="KV424" s="1">
        <v>2.9408059999999999E-4</v>
      </c>
      <c r="KW424">
        <v>0.58655279999999999</v>
      </c>
      <c r="KX424">
        <v>0.27663169999999998</v>
      </c>
      <c r="KY424">
        <v>27.74888</v>
      </c>
      <c r="KZ424" s="1">
        <v>2.8337929999999999E-4</v>
      </c>
      <c r="LA424">
        <v>0.56696809999999997</v>
      </c>
      <c r="LB424">
        <v>0.275754</v>
      </c>
      <c r="LC424">
        <v>28.00074</v>
      </c>
      <c r="LD424" s="1">
        <v>2.7347530000000001E-4</v>
      </c>
      <c r="LE424">
        <v>0.54891840000000003</v>
      </c>
      <c r="LF424">
        <v>0.274895</v>
      </c>
      <c r="LG424">
        <v>27.922429999999999</v>
      </c>
      <c r="LH424" s="1">
        <v>2.6419529999999999E-4</v>
      </c>
      <c r="LI424">
        <v>0.53197810000000001</v>
      </c>
      <c r="LJ424">
        <v>0.2740302</v>
      </c>
      <c r="LK424">
        <v>27.63982</v>
      </c>
      <c r="LL424" s="1">
        <v>2.5543730000000001E-4</v>
      </c>
      <c r="LM424">
        <v>0.51596889999999995</v>
      </c>
      <c r="LN424">
        <v>0.27314480000000002</v>
      </c>
      <c r="LO424">
        <v>27.29515</v>
      </c>
      <c r="LP424" s="1">
        <v>2.4712019999999999E-4</v>
      </c>
      <c r="LQ424">
        <v>0.50075760000000002</v>
      </c>
      <c r="LR424">
        <v>0.27227269999999998</v>
      </c>
      <c r="LS424">
        <v>27.407489999999999</v>
      </c>
      <c r="LT424" s="1">
        <v>2.3920469999999999E-4</v>
      </c>
      <c r="LU424">
        <v>0.48624790000000001</v>
      </c>
      <c r="LV424">
        <v>0.27136690000000002</v>
      </c>
      <c r="LW424">
        <v>27.805309999999999</v>
      </c>
      <c r="LX424" s="1">
        <v>2.3164560000000001E-4</v>
      </c>
      <c r="LY424">
        <v>0.47238619999999998</v>
      </c>
      <c r="LZ424">
        <v>0.27048220000000001</v>
      </c>
      <c r="MA424">
        <v>28.414860000000001</v>
      </c>
      <c r="MB424" s="1">
        <v>2.2441320000000001E-4</v>
      </c>
      <c r="MC424">
        <v>0.45908559999999998</v>
      </c>
      <c r="MD424">
        <v>0.26957599999999998</v>
      </c>
      <c r="ME424">
        <v>29.100390000000001</v>
      </c>
      <c r="MF424" s="1">
        <v>2.17479E-4</v>
      </c>
      <c r="MG424">
        <v>0.44632559999999999</v>
      </c>
      <c r="MH424">
        <v>0.26864169999999998</v>
      </c>
      <c r="MI424">
        <v>29.442080000000001</v>
      </c>
      <c r="MJ424" s="1">
        <v>2.1079989999999999E-4</v>
      </c>
      <c r="MK424">
        <v>0.43403770000000003</v>
      </c>
      <c r="ML424">
        <v>0.2677253</v>
      </c>
      <c r="MM424">
        <v>29.454999999999998</v>
      </c>
      <c r="MN424" s="1">
        <v>2.0439930000000001E-4</v>
      </c>
      <c r="MO424">
        <v>0.4221992</v>
      </c>
      <c r="MP424">
        <v>0.26681080000000001</v>
      </c>
      <c r="MQ424">
        <v>29.184609999999999</v>
      </c>
      <c r="MR424" s="1">
        <v>1.982489E-4</v>
      </c>
      <c r="MS424">
        <v>0.41080060000000002</v>
      </c>
      <c r="MT424">
        <v>0.26587880000000003</v>
      </c>
      <c r="MU424">
        <v>28.742899999999999</v>
      </c>
      <c r="MV424" s="1">
        <v>1.923339E-4</v>
      </c>
      <c r="MW424">
        <v>0.39981949999999999</v>
      </c>
      <c r="MX424">
        <v>0.26500469999999998</v>
      </c>
      <c r="MY424">
        <v>28.339680000000001</v>
      </c>
      <c r="MZ424" s="1">
        <v>1.866658E-4</v>
      </c>
      <c r="NA424">
        <v>0.3892196</v>
      </c>
      <c r="NB424">
        <v>0.26412869999999999</v>
      </c>
      <c r="NC424">
        <v>28.18525</v>
      </c>
      <c r="ND424" s="1">
        <v>1.811959E-4</v>
      </c>
      <c r="NE424">
        <v>0.37894810000000001</v>
      </c>
      <c r="NF424">
        <v>0.2632623</v>
      </c>
      <c r="NG424">
        <v>28.38608</v>
      </c>
      <c r="NH424" s="1">
        <v>1.7592009999999999E-4</v>
      </c>
      <c r="NI424">
        <v>0.36903130000000001</v>
      </c>
      <c r="NJ424">
        <v>0.26234010000000002</v>
      </c>
      <c r="NK424">
        <v>28.539180000000002</v>
      </c>
      <c r="NL424" s="1">
        <v>1.7081210000000001E-4</v>
      </c>
      <c r="NM424">
        <v>0.35944930000000003</v>
      </c>
      <c r="NN424">
        <v>0.26143420000000001</v>
      </c>
      <c r="NO424">
        <v>28.52505</v>
      </c>
      <c r="NP424" s="1">
        <v>1.6590539999999999E-4</v>
      </c>
      <c r="NQ424">
        <v>0.35020669999999998</v>
      </c>
      <c r="NR424">
        <v>0.26050499999999999</v>
      </c>
      <c r="NS424">
        <v>28.37125</v>
      </c>
      <c r="NT424" s="1">
        <v>1.611626E-4</v>
      </c>
      <c r="NU424">
        <v>0.34126990000000001</v>
      </c>
      <c r="NV424">
        <v>0.25960709999999998</v>
      </c>
      <c r="NW424">
        <v>28.054649999999999</v>
      </c>
      <c r="NX424" s="1">
        <v>1.566173E-4</v>
      </c>
      <c r="NY424">
        <v>0.33264199999999999</v>
      </c>
      <c r="NZ424">
        <v>0.2587045</v>
      </c>
      <c r="OA424">
        <v>27.648800000000001</v>
      </c>
      <c r="OB424" s="1">
        <v>1.522254E-4</v>
      </c>
      <c r="OC424">
        <v>0.32430710000000001</v>
      </c>
      <c r="OD424">
        <v>0.25784319999999999</v>
      </c>
      <c r="OE424">
        <v>27.5611</v>
      </c>
      <c r="OF424" s="1">
        <v>1.48014E-4</v>
      </c>
      <c r="OG424">
        <v>0.31625979999999998</v>
      </c>
      <c r="OH424">
        <v>0.2569998</v>
      </c>
      <c r="OI424">
        <v>27.768899999999999</v>
      </c>
      <c r="OJ424" s="1">
        <v>1.4395099999999999E-4</v>
      </c>
      <c r="OK424">
        <v>0.30846249999999997</v>
      </c>
    </row>
    <row r="425" spans="1:401" x14ac:dyDescent="0.35">
      <c r="A425">
        <v>434</v>
      </c>
      <c r="B425" t="s">
        <v>4</v>
      </c>
      <c r="C425" t="s">
        <v>364</v>
      </c>
      <c r="D425" t="s">
        <v>427</v>
      </c>
      <c r="E425">
        <v>851.19669999999996</v>
      </c>
      <c r="F425">
        <v>0.50362300000000004</v>
      </c>
      <c r="G425">
        <v>25.908519999999999</v>
      </c>
      <c r="H425">
        <v>0</v>
      </c>
      <c r="I425">
        <v>0</v>
      </c>
      <c r="J425">
        <v>0.50425430000000004</v>
      </c>
      <c r="K425">
        <v>25.66544</v>
      </c>
      <c r="L425">
        <v>0</v>
      </c>
      <c r="M425">
        <v>0</v>
      </c>
      <c r="N425">
        <v>0.50481690000000001</v>
      </c>
      <c r="O425">
        <v>25.4176</v>
      </c>
      <c r="P425">
        <v>0</v>
      </c>
      <c r="Q425">
        <v>0</v>
      </c>
      <c r="R425">
        <v>0.50541159999999996</v>
      </c>
      <c r="S425">
        <v>25.149889999999999</v>
      </c>
      <c r="T425">
        <v>0</v>
      </c>
      <c r="U425">
        <v>0</v>
      </c>
      <c r="V425">
        <v>0.50586410000000004</v>
      </c>
      <c r="W425">
        <v>24.972100000000001</v>
      </c>
      <c r="X425">
        <v>0</v>
      </c>
      <c r="Y425">
        <v>0</v>
      </c>
      <c r="Z425">
        <v>0.50616000000000005</v>
      </c>
      <c r="AA425">
        <v>24.72824</v>
      </c>
      <c r="AB425">
        <v>0</v>
      </c>
      <c r="AC425">
        <v>0</v>
      </c>
      <c r="AD425">
        <v>0.50641409999999998</v>
      </c>
      <c r="AE425">
        <v>24.43815</v>
      </c>
      <c r="AF425">
        <v>0</v>
      </c>
      <c r="AG425">
        <v>0</v>
      </c>
      <c r="AH425">
        <v>0.50654330000000003</v>
      </c>
      <c r="AI425">
        <v>24.171230000000001</v>
      </c>
      <c r="AJ425">
        <v>0</v>
      </c>
      <c r="AK425">
        <v>0</v>
      </c>
      <c r="AL425">
        <v>0.50659719999999997</v>
      </c>
      <c r="AM425">
        <v>23.961220000000001</v>
      </c>
      <c r="AN425">
        <v>0</v>
      </c>
      <c r="AO425">
        <v>0</v>
      </c>
      <c r="AP425">
        <v>0.50664750000000003</v>
      </c>
      <c r="AQ425">
        <v>24.111560000000001</v>
      </c>
      <c r="AR425">
        <v>0</v>
      </c>
      <c r="AS425">
        <v>0</v>
      </c>
      <c r="AT425">
        <v>0.506691</v>
      </c>
      <c r="AU425">
        <v>24.528500000000001</v>
      </c>
      <c r="AV425">
        <v>0</v>
      </c>
      <c r="AW425">
        <v>0</v>
      </c>
      <c r="AX425">
        <v>0.50672090000000003</v>
      </c>
      <c r="AY425">
        <v>24.96238</v>
      </c>
      <c r="AZ425">
        <v>0</v>
      </c>
      <c r="BA425">
        <v>0</v>
      </c>
      <c r="BB425">
        <v>0.50648709999999997</v>
      </c>
      <c r="BC425">
        <v>25.381209999999999</v>
      </c>
      <c r="BD425">
        <v>0</v>
      </c>
      <c r="BE425">
        <v>0</v>
      </c>
      <c r="BF425">
        <v>0.50610149999999998</v>
      </c>
      <c r="BG425">
        <v>25.553920000000002</v>
      </c>
      <c r="BH425">
        <v>0</v>
      </c>
      <c r="BI425">
        <v>0</v>
      </c>
      <c r="BJ425">
        <v>0.50564989999999999</v>
      </c>
      <c r="BK425">
        <v>25.451080000000001</v>
      </c>
      <c r="BL425">
        <v>0</v>
      </c>
      <c r="BM425">
        <v>0</v>
      </c>
      <c r="BN425">
        <v>0.50505909999999998</v>
      </c>
      <c r="BO425">
        <v>25.243760000000002</v>
      </c>
      <c r="BP425">
        <v>0</v>
      </c>
      <c r="BQ425">
        <v>0</v>
      </c>
      <c r="BR425">
        <v>0.50440229999999997</v>
      </c>
      <c r="BS425">
        <v>24.99436</v>
      </c>
      <c r="BT425">
        <v>0</v>
      </c>
      <c r="BU425">
        <v>0</v>
      </c>
      <c r="BV425">
        <v>0.50365789999999999</v>
      </c>
      <c r="BW425">
        <v>25.013200000000001</v>
      </c>
      <c r="BX425">
        <v>0</v>
      </c>
      <c r="BY425">
        <v>0</v>
      </c>
      <c r="BZ425">
        <v>0.50279079999999998</v>
      </c>
      <c r="CA425">
        <v>25.247299999999999</v>
      </c>
      <c r="CB425">
        <v>0</v>
      </c>
      <c r="CC425" s="1">
        <v>3.1582169999999999E-38</v>
      </c>
      <c r="CD425">
        <v>0.50184459999999997</v>
      </c>
      <c r="CE425">
        <v>25.517700000000001</v>
      </c>
      <c r="CF425" s="1">
        <v>4.076516E-33</v>
      </c>
      <c r="CG425" s="1">
        <v>3.4465270000000001E-30</v>
      </c>
      <c r="CH425">
        <v>0.50075570000000003</v>
      </c>
      <c r="CI425">
        <v>25.84676</v>
      </c>
      <c r="CJ425" s="1">
        <v>5.3420859999999999E-25</v>
      </c>
      <c r="CK425" s="1">
        <v>4.4731359999999997E-22</v>
      </c>
      <c r="CL425">
        <v>0.49958429999999998</v>
      </c>
      <c r="CM425">
        <v>25.91938</v>
      </c>
      <c r="CN425" s="1">
        <v>3.928751E-19</v>
      </c>
      <c r="CO425" s="1">
        <v>3.3632889999999999E-16</v>
      </c>
      <c r="CP425">
        <v>0.49832890000000002</v>
      </c>
      <c r="CQ425">
        <v>25.704630000000002</v>
      </c>
      <c r="CR425" s="1">
        <v>7.2441140000000002E-15</v>
      </c>
      <c r="CS425" s="1">
        <v>6.3374200000000003E-12</v>
      </c>
      <c r="CT425">
        <v>0.49703059999999999</v>
      </c>
      <c r="CU425">
        <v>25.35838</v>
      </c>
      <c r="CV425" s="1">
        <v>1.5791059999999999E-11</v>
      </c>
      <c r="CW425" s="1">
        <v>1.4187179999999999E-8</v>
      </c>
      <c r="CX425">
        <v>0.49565959999999998</v>
      </c>
      <c r="CY425">
        <v>25.01071</v>
      </c>
      <c r="CZ425" s="1">
        <v>7.3442490000000002E-9</v>
      </c>
      <c r="DA425" s="1">
        <v>6.771856E-6</v>
      </c>
      <c r="DB425">
        <v>0.49439630000000001</v>
      </c>
      <c r="DC425">
        <v>25.090679999999999</v>
      </c>
      <c r="DD425" s="1">
        <v>1.062018E-6</v>
      </c>
      <c r="DE425" s="1">
        <v>1.002522E-3</v>
      </c>
      <c r="DF425">
        <v>0.49328810000000001</v>
      </c>
      <c r="DG425">
        <v>25.438179999999999</v>
      </c>
      <c r="DH425" s="1">
        <v>6.0587529999999998E-5</v>
      </c>
      <c r="DI425" s="1">
        <v>5.8418829999999998E-2</v>
      </c>
      <c r="DJ425">
        <v>0.49219649999999998</v>
      </c>
      <c r="DK425">
        <v>25.94022</v>
      </c>
      <c r="DL425" s="1">
        <v>1.598361E-3</v>
      </c>
      <c r="DM425">
        <v>1.571652</v>
      </c>
      <c r="DN425">
        <v>0.49097150000000001</v>
      </c>
      <c r="DO425">
        <v>26.45205</v>
      </c>
      <c r="DP425" s="1">
        <v>2.190456E-2</v>
      </c>
      <c r="DQ425">
        <v>21.93676</v>
      </c>
      <c r="DR425">
        <v>0.48968899999999999</v>
      </c>
      <c r="DS425">
        <v>26.56372</v>
      </c>
      <c r="DT425">
        <v>0.17157449999999999</v>
      </c>
      <c r="DU425">
        <v>174.7757</v>
      </c>
      <c r="DV425">
        <v>0.48843219999999998</v>
      </c>
      <c r="DW425">
        <v>26.37961</v>
      </c>
      <c r="DX425">
        <v>0.83257990000000004</v>
      </c>
      <c r="DY425">
        <v>861.37139999999999</v>
      </c>
      <c r="DZ425">
        <v>0.48722349999999998</v>
      </c>
      <c r="EA425">
        <v>26.024509999999999</v>
      </c>
      <c r="EB425">
        <v>2.6823790000000001</v>
      </c>
      <c r="EC425">
        <v>2815.0909999999999</v>
      </c>
      <c r="ED425">
        <v>0.4860681</v>
      </c>
      <c r="EE425">
        <v>25.627490000000002</v>
      </c>
      <c r="EF425">
        <v>6.1049030000000002</v>
      </c>
      <c r="EG425">
        <v>6489.5550000000003</v>
      </c>
      <c r="EH425">
        <v>0.48493160000000002</v>
      </c>
      <c r="EI425">
        <v>25.550080000000001</v>
      </c>
      <c r="EJ425">
        <v>10.37932</v>
      </c>
      <c r="EK425">
        <v>11162.05</v>
      </c>
      <c r="EL425">
        <v>0.48377940000000003</v>
      </c>
      <c r="EM425">
        <v>25.81578</v>
      </c>
      <c r="EN425">
        <v>13.88255</v>
      </c>
      <c r="EO425">
        <v>15085.2</v>
      </c>
      <c r="EP425">
        <v>0.48264079999999998</v>
      </c>
      <c r="EQ425">
        <v>26.295110000000001</v>
      </c>
      <c r="ER425">
        <v>15.293049999999999</v>
      </c>
      <c r="ES425">
        <v>16770.78</v>
      </c>
      <c r="ET425">
        <v>0.48153960000000001</v>
      </c>
      <c r="EU425">
        <v>26.781700000000001</v>
      </c>
      <c r="EV425">
        <v>14.462580000000001</v>
      </c>
      <c r="EW425">
        <v>15985.37</v>
      </c>
      <c r="EX425">
        <v>0.4804542</v>
      </c>
      <c r="EY425">
        <v>26.906849999999999</v>
      </c>
      <c r="EZ425">
        <v>12.17877</v>
      </c>
      <c r="FA425">
        <v>13552.46</v>
      </c>
      <c r="FB425">
        <v>0.47939690000000001</v>
      </c>
      <c r="FC425">
        <v>26.71275</v>
      </c>
      <c r="FD425">
        <v>9.4199540000000006</v>
      </c>
      <c r="FE425">
        <v>10543.19</v>
      </c>
      <c r="FF425">
        <v>0.47835519999999998</v>
      </c>
      <c r="FG425">
        <v>26.343699999999998</v>
      </c>
      <c r="FH425">
        <v>6.8647970000000003</v>
      </c>
      <c r="FI425">
        <v>7720.9560000000001</v>
      </c>
      <c r="FJ425">
        <v>0.47731109999999999</v>
      </c>
      <c r="FK425">
        <v>25.919039999999999</v>
      </c>
      <c r="FL425">
        <v>4.804754</v>
      </c>
      <c r="FM425">
        <v>5427.7290000000003</v>
      </c>
      <c r="FN425">
        <v>0.47586450000000002</v>
      </c>
      <c r="FO425">
        <v>25.880549999999999</v>
      </c>
      <c r="FP425">
        <v>3.27407</v>
      </c>
      <c r="FQ425">
        <v>3713.886</v>
      </c>
      <c r="FR425">
        <v>0.47410099999999999</v>
      </c>
      <c r="FS425">
        <v>26.078720000000001</v>
      </c>
      <c r="FT425">
        <v>2.1930200000000002</v>
      </c>
      <c r="FU425">
        <v>2497.6640000000002</v>
      </c>
      <c r="FV425">
        <v>0.47227799999999998</v>
      </c>
      <c r="FW425">
        <v>26.310189999999999</v>
      </c>
      <c r="FX425">
        <v>1.4529829999999999</v>
      </c>
      <c r="FY425">
        <v>1661.298</v>
      </c>
      <c r="FZ425">
        <v>0.47037069999999997</v>
      </c>
      <c r="GA425">
        <v>26.510480000000001</v>
      </c>
      <c r="GB425">
        <v>0.95634249999999998</v>
      </c>
      <c r="GC425">
        <v>1097.7860000000001</v>
      </c>
      <c r="GD425">
        <v>0.46841430000000001</v>
      </c>
      <c r="GE425">
        <v>26.426189999999998</v>
      </c>
      <c r="GF425">
        <v>0.62719559999999996</v>
      </c>
      <c r="GG425">
        <v>722.84140000000002</v>
      </c>
      <c r="GH425">
        <v>0.46645629999999999</v>
      </c>
      <c r="GI425">
        <v>26.24559</v>
      </c>
      <c r="GJ425">
        <v>0.41065360000000001</v>
      </c>
      <c r="GK425">
        <v>475.14460000000003</v>
      </c>
      <c r="GL425">
        <v>0.46451550000000003</v>
      </c>
      <c r="GM425">
        <v>25.977910000000001</v>
      </c>
      <c r="GN425">
        <v>0.26879819999999999</v>
      </c>
      <c r="GO425">
        <v>312.20710000000003</v>
      </c>
      <c r="GP425">
        <v>0.46256589999999997</v>
      </c>
      <c r="GQ425">
        <v>25.69669</v>
      </c>
      <c r="GR425">
        <v>0.1760631</v>
      </c>
      <c r="GS425">
        <v>205.27590000000001</v>
      </c>
      <c r="GT425">
        <v>0.46060499999999999</v>
      </c>
      <c r="GU425">
        <v>25.42285</v>
      </c>
      <c r="GV425">
        <v>0.1154843</v>
      </c>
      <c r="GW425">
        <v>135.16640000000001</v>
      </c>
      <c r="GX425">
        <v>0.45865790000000001</v>
      </c>
      <c r="GY425">
        <v>25.447769999999998</v>
      </c>
      <c r="GZ425" s="1">
        <v>7.5908680000000006E-2</v>
      </c>
      <c r="HA425">
        <v>89.192160000000001</v>
      </c>
      <c r="HB425">
        <v>0.4566945</v>
      </c>
      <c r="HC425">
        <v>25.76839</v>
      </c>
      <c r="HD425" s="1">
        <v>5.0043749999999998E-2</v>
      </c>
      <c r="HE425">
        <v>59.02516</v>
      </c>
      <c r="HF425">
        <v>0.45473649999999999</v>
      </c>
      <c r="HG425">
        <v>26.211320000000001</v>
      </c>
      <c r="HH425" s="1">
        <v>3.3114879999999999E-2</v>
      </c>
      <c r="HI425">
        <v>39.209040000000002</v>
      </c>
      <c r="HJ425">
        <v>0.45278590000000002</v>
      </c>
      <c r="HK425">
        <v>26.431850000000001</v>
      </c>
      <c r="HL425" s="1">
        <v>2.2019670000000002E-2</v>
      </c>
      <c r="HM425">
        <v>26.17266</v>
      </c>
      <c r="HN425">
        <v>0.45082660000000002</v>
      </c>
      <c r="HO425">
        <v>26.32591</v>
      </c>
      <c r="HP425" s="1">
        <v>1.4734850000000001E-2</v>
      </c>
      <c r="HQ425">
        <v>17.58071</v>
      </c>
      <c r="HR425">
        <v>0.44886710000000002</v>
      </c>
      <c r="HS425">
        <v>26.06915</v>
      </c>
      <c r="HT425" s="1">
        <v>9.9407209999999996E-3</v>
      </c>
      <c r="HU425">
        <v>11.905530000000001</v>
      </c>
      <c r="HV425">
        <v>0.446936</v>
      </c>
      <c r="HW425">
        <v>25.69323</v>
      </c>
      <c r="HX425" s="1">
        <v>6.7774339999999997E-3</v>
      </c>
      <c r="HY425">
        <v>8.1467899999999993</v>
      </c>
      <c r="HZ425">
        <v>0.44509460000000001</v>
      </c>
      <c r="IA425">
        <v>25.570060000000002</v>
      </c>
      <c r="IB425" s="1">
        <v>4.6841269999999997E-3</v>
      </c>
      <c r="IC425">
        <v>5.648873</v>
      </c>
      <c r="ID425">
        <v>0.4432991</v>
      </c>
      <c r="IE425">
        <v>25.690010000000001</v>
      </c>
      <c r="IF425" s="1">
        <v>3.2928469999999998E-3</v>
      </c>
      <c r="IG425">
        <v>3.9828190000000001</v>
      </c>
      <c r="IH425">
        <v>0.44146940000000001</v>
      </c>
      <c r="II425">
        <v>25.95984</v>
      </c>
      <c r="IJ425" s="1">
        <v>2.3635269999999998E-3</v>
      </c>
      <c r="IK425">
        <v>2.8671039999999999</v>
      </c>
      <c r="IL425">
        <v>0.43958520000000001</v>
      </c>
      <c r="IM425">
        <v>26.293150000000001</v>
      </c>
      <c r="IN425" s="1">
        <v>1.7394470000000001E-3</v>
      </c>
      <c r="IO425">
        <v>2.1162390000000002</v>
      </c>
      <c r="IP425">
        <v>0.43768639999999998</v>
      </c>
      <c r="IQ425">
        <v>26.37574</v>
      </c>
      <c r="IR425" s="1">
        <v>1.3177009999999999E-3</v>
      </c>
      <c r="IS425">
        <v>1.6077239999999999</v>
      </c>
      <c r="IT425">
        <v>0.435834</v>
      </c>
      <c r="IU425">
        <v>26.273820000000001</v>
      </c>
      <c r="IV425" s="1">
        <v>1.0301399999999999E-3</v>
      </c>
      <c r="IW425">
        <v>1.2602469999999999</v>
      </c>
      <c r="IX425">
        <v>0.43401499999999998</v>
      </c>
      <c r="IY425">
        <v>26.036950000000001</v>
      </c>
      <c r="IZ425" s="1">
        <v>8.3178569999999995E-4</v>
      </c>
      <c r="JA425">
        <v>1.0202929999999999</v>
      </c>
      <c r="JB425">
        <v>0.43220069999999999</v>
      </c>
      <c r="JC425">
        <v>25.756270000000001</v>
      </c>
      <c r="JD425" s="1">
        <v>6.9309160000000005E-4</v>
      </c>
      <c r="JE425">
        <v>0.85248999999999997</v>
      </c>
      <c r="JF425">
        <v>0.4304133</v>
      </c>
      <c r="JG425">
        <v>25.860579999999999</v>
      </c>
      <c r="JH425" s="1">
        <v>5.9454959999999998E-4</v>
      </c>
      <c r="JI425">
        <v>0.73335150000000004</v>
      </c>
      <c r="JJ425">
        <v>0.42863459999999998</v>
      </c>
      <c r="JK425">
        <v>26.163650000000001</v>
      </c>
      <c r="JL425" s="1">
        <v>5.2308469999999996E-4</v>
      </c>
      <c r="JM425">
        <v>0.64713600000000004</v>
      </c>
      <c r="JN425">
        <v>0.42688549999999997</v>
      </c>
      <c r="JO425">
        <v>26.5608</v>
      </c>
      <c r="JP425" s="1">
        <v>4.7008610000000002E-4</v>
      </c>
      <c r="JQ425">
        <v>0.58344059999999998</v>
      </c>
      <c r="JR425">
        <v>0.42516029999999999</v>
      </c>
      <c r="JS425">
        <v>26.90916</v>
      </c>
      <c r="JT425" s="1">
        <v>4.2984220000000001E-4</v>
      </c>
      <c r="JU425">
        <v>0.53525639999999997</v>
      </c>
      <c r="JV425">
        <v>0.42345579999999999</v>
      </c>
      <c r="JW425">
        <v>27.067519999999998</v>
      </c>
      <c r="JX425" s="1">
        <v>3.9844359999999999E-4</v>
      </c>
      <c r="JY425">
        <v>0.49789410000000001</v>
      </c>
      <c r="JZ425">
        <v>0.42179759999999999</v>
      </c>
      <c r="KA425">
        <v>26.94201</v>
      </c>
      <c r="KB425" s="1">
        <v>3.7335340000000002E-4</v>
      </c>
      <c r="KC425">
        <v>0.46817740000000002</v>
      </c>
      <c r="KD425">
        <v>0.42019339999999999</v>
      </c>
      <c r="KE425">
        <v>26.666440000000001</v>
      </c>
      <c r="KF425" s="1">
        <v>3.527437E-4</v>
      </c>
      <c r="KG425">
        <v>0.4439284</v>
      </c>
      <c r="KH425">
        <v>0.41862149999999998</v>
      </c>
      <c r="KI425">
        <v>26.332889999999999</v>
      </c>
      <c r="KJ425" s="1">
        <v>3.3537219999999997E-4</v>
      </c>
      <c r="KK425">
        <v>0.42360350000000002</v>
      </c>
      <c r="KL425">
        <v>0.41711989999999999</v>
      </c>
      <c r="KM425">
        <v>26.376719999999999</v>
      </c>
      <c r="KN425" s="1">
        <v>3.2041969999999998E-4</v>
      </c>
      <c r="KO425">
        <v>0.40617110000000001</v>
      </c>
      <c r="KP425">
        <v>0.41566150000000002</v>
      </c>
      <c r="KQ425">
        <v>26.666080000000001</v>
      </c>
      <c r="KR425" s="1">
        <v>3.072277E-4</v>
      </c>
      <c r="KS425">
        <v>0.39081450000000001</v>
      </c>
      <c r="KT425">
        <v>0.41422799999999999</v>
      </c>
      <c r="KU425">
        <v>27.172979999999999</v>
      </c>
      <c r="KV425" s="1">
        <v>2.9536370000000001E-4</v>
      </c>
      <c r="KW425">
        <v>0.37705929999999999</v>
      </c>
      <c r="KX425">
        <v>0.4128252</v>
      </c>
      <c r="KY425">
        <v>27.743690000000001</v>
      </c>
      <c r="KZ425" s="1">
        <v>2.845503E-4</v>
      </c>
      <c r="LA425">
        <v>0.36456709999999998</v>
      </c>
      <c r="LB425">
        <v>0.41142849999999997</v>
      </c>
      <c r="LC425">
        <v>27.9922</v>
      </c>
      <c r="LD425" s="1">
        <v>2.745596E-4</v>
      </c>
      <c r="LE425">
        <v>0.35303519999999999</v>
      </c>
      <c r="LF425">
        <v>0.41007130000000003</v>
      </c>
      <c r="LG425">
        <v>27.931789999999999</v>
      </c>
      <c r="LH425" s="1">
        <v>2.6521509999999999E-4</v>
      </c>
      <c r="LI425">
        <v>0.3422557</v>
      </c>
      <c r="LJ425">
        <v>0.40875030000000001</v>
      </c>
      <c r="LK425">
        <v>27.673220000000001</v>
      </c>
      <c r="LL425" s="1">
        <v>2.5640150000000002E-4</v>
      </c>
      <c r="LM425">
        <v>0.33205059999999997</v>
      </c>
      <c r="LN425">
        <v>0.40743780000000002</v>
      </c>
      <c r="LO425">
        <v>27.34413</v>
      </c>
      <c r="LP425" s="1">
        <v>2.480332E-4</v>
      </c>
      <c r="LQ425">
        <v>0.32235710000000001</v>
      </c>
      <c r="LR425">
        <v>0.40615960000000001</v>
      </c>
      <c r="LS425">
        <v>27.460809999999999</v>
      </c>
      <c r="LT425" s="1">
        <v>2.4007440000000001E-4</v>
      </c>
      <c r="LU425">
        <v>0.31311230000000001</v>
      </c>
      <c r="LV425">
        <v>0.40489409999999998</v>
      </c>
      <c r="LW425">
        <v>27.83616</v>
      </c>
      <c r="LX425" s="1">
        <v>2.3247790000000001E-4</v>
      </c>
      <c r="LY425">
        <v>0.3042744</v>
      </c>
      <c r="LZ425">
        <v>0.40363710000000003</v>
      </c>
      <c r="MA425">
        <v>28.418880000000001</v>
      </c>
      <c r="MB425" s="1">
        <v>2.2520839999999999E-4</v>
      </c>
      <c r="MC425">
        <v>0.29580339999999999</v>
      </c>
      <c r="MD425">
        <v>0.40239649999999999</v>
      </c>
      <c r="ME425">
        <v>29.091899999999999</v>
      </c>
      <c r="MF425" s="1">
        <v>2.182474E-4</v>
      </c>
      <c r="MG425">
        <v>0.28767359999999997</v>
      </c>
      <c r="MH425">
        <v>0.40114729999999998</v>
      </c>
      <c r="MI425">
        <v>29.429359999999999</v>
      </c>
      <c r="MJ425" s="1">
        <v>2.1153360000000001E-4</v>
      </c>
      <c r="MK425">
        <v>0.27982610000000002</v>
      </c>
      <c r="ML425">
        <v>0.39993000000000001</v>
      </c>
      <c r="MM425">
        <v>29.46134</v>
      </c>
      <c r="MN425" s="1">
        <v>2.0510879999999999E-4</v>
      </c>
      <c r="MO425">
        <v>0.27227570000000001</v>
      </c>
      <c r="MP425">
        <v>0.39871020000000001</v>
      </c>
      <c r="MQ425">
        <v>29.217300000000002</v>
      </c>
      <c r="MR425" s="1">
        <v>1.9892529999999999E-4</v>
      </c>
      <c r="MS425">
        <v>0.26500119999999999</v>
      </c>
      <c r="MT425">
        <v>0.39752799999999999</v>
      </c>
      <c r="MU425">
        <v>28.793399999999998</v>
      </c>
      <c r="MV425" s="1">
        <v>1.9298469999999999E-4</v>
      </c>
      <c r="MW425">
        <v>0.25798339999999997</v>
      </c>
      <c r="MX425">
        <v>0.39640130000000001</v>
      </c>
      <c r="MY425">
        <v>28.39771</v>
      </c>
      <c r="MZ425" s="1">
        <v>1.8729470000000001E-4</v>
      </c>
      <c r="NA425">
        <v>0.25121159999999998</v>
      </c>
      <c r="NB425">
        <v>0.39530979999999999</v>
      </c>
      <c r="NC425">
        <v>28.239560000000001</v>
      </c>
      <c r="ND425" s="1">
        <v>1.8180670000000001E-4</v>
      </c>
      <c r="NE425">
        <v>0.24464359999999999</v>
      </c>
      <c r="NF425">
        <v>0.39419549999999998</v>
      </c>
      <c r="NG425">
        <v>28.42501</v>
      </c>
      <c r="NH425" s="1">
        <v>1.7650620000000001E-4</v>
      </c>
      <c r="NI425">
        <v>0.2383063</v>
      </c>
      <c r="NJ425">
        <v>0.39305889999999999</v>
      </c>
      <c r="NK425">
        <v>28.554359999999999</v>
      </c>
      <c r="NL425" s="1">
        <v>1.7137780000000001E-4</v>
      </c>
      <c r="NM425">
        <v>0.2321753</v>
      </c>
      <c r="NN425">
        <v>0.39195439999999998</v>
      </c>
      <c r="NO425">
        <v>28.534400000000002</v>
      </c>
      <c r="NP425" s="1">
        <v>1.6645240000000001E-4</v>
      </c>
      <c r="NQ425">
        <v>0.22626279999999999</v>
      </c>
      <c r="NR425">
        <v>0.39085950000000003</v>
      </c>
      <c r="NS425">
        <v>28.394670000000001</v>
      </c>
      <c r="NT425" s="1">
        <v>1.6169080000000001E-4</v>
      </c>
      <c r="NU425">
        <v>0.22053629999999999</v>
      </c>
      <c r="NV425">
        <v>0.38980670000000001</v>
      </c>
      <c r="NW425">
        <v>28.09517</v>
      </c>
      <c r="NX425" s="1">
        <v>1.5712770000000001E-4</v>
      </c>
      <c r="NY425">
        <v>0.21500720000000001</v>
      </c>
      <c r="NZ425">
        <v>0.38873669999999999</v>
      </c>
      <c r="OA425">
        <v>27.701139999999999</v>
      </c>
      <c r="OB425" s="1">
        <v>1.527183E-4</v>
      </c>
      <c r="OC425">
        <v>0.20966380000000001</v>
      </c>
      <c r="OD425">
        <v>0.3877352</v>
      </c>
      <c r="OE425">
        <v>27.618819999999999</v>
      </c>
      <c r="OF425" s="1">
        <v>1.484868E-4</v>
      </c>
      <c r="OG425">
        <v>0.2044975</v>
      </c>
      <c r="OH425">
        <v>0.38674439999999999</v>
      </c>
      <c r="OI425">
        <v>27.812360000000002</v>
      </c>
      <c r="OJ425" s="1">
        <v>1.4441000000000001E-4</v>
      </c>
      <c r="OK425">
        <v>0.19949339999999999</v>
      </c>
    </row>
    <row r="426" spans="1:401" x14ac:dyDescent="0.35">
      <c r="A426">
        <v>435</v>
      </c>
      <c r="B426" t="s">
        <v>4</v>
      </c>
      <c r="C426" t="s">
        <v>364</v>
      </c>
      <c r="D426" t="s">
        <v>428</v>
      </c>
      <c r="E426">
        <v>888.68399999999997</v>
      </c>
      <c r="F426">
        <v>0.89051340000000001</v>
      </c>
      <c r="G426">
        <v>25.98122</v>
      </c>
      <c r="H426">
        <v>0</v>
      </c>
      <c r="I426">
        <v>0</v>
      </c>
      <c r="J426">
        <v>0.89078800000000002</v>
      </c>
      <c r="K426">
        <v>25.737549999999999</v>
      </c>
      <c r="L426">
        <v>0</v>
      </c>
      <c r="M426">
        <v>0</v>
      </c>
      <c r="N426">
        <v>0.89100219999999997</v>
      </c>
      <c r="O426">
        <v>25.48199</v>
      </c>
      <c r="P426">
        <v>0</v>
      </c>
      <c r="Q426">
        <v>0</v>
      </c>
      <c r="R426">
        <v>0.89111830000000003</v>
      </c>
      <c r="S426">
        <v>25.210899999999999</v>
      </c>
      <c r="T426">
        <v>0</v>
      </c>
      <c r="U426">
        <v>0</v>
      </c>
      <c r="V426">
        <v>0.89109609999999995</v>
      </c>
      <c r="W426">
        <v>25.039960000000001</v>
      </c>
      <c r="X426">
        <v>0</v>
      </c>
      <c r="Y426">
        <v>0</v>
      </c>
      <c r="Z426">
        <v>0.89075369999999998</v>
      </c>
      <c r="AA426">
        <v>24.791239999999998</v>
      </c>
      <c r="AB426">
        <v>0</v>
      </c>
      <c r="AC426">
        <v>0</v>
      </c>
      <c r="AD426">
        <v>0.89028669999999999</v>
      </c>
      <c r="AE426">
        <v>24.504280000000001</v>
      </c>
      <c r="AF426">
        <v>0</v>
      </c>
      <c r="AG426">
        <v>0</v>
      </c>
      <c r="AH426">
        <v>0.88965799999999995</v>
      </c>
      <c r="AI426">
        <v>24.240020000000001</v>
      </c>
      <c r="AJ426">
        <v>0</v>
      </c>
      <c r="AK426">
        <v>0</v>
      </c>
      <c r="AL426">
        <v>0.88878069999999998</v>
      </c>
      <c r="AM426">
        <v>24.026869999999999</v>
      </c>
      <c r="AN426">
        <v>0</v>
      </c>
      <c r="AO426">
        <v>0</v>
      </c>
      <c r="AP426">
        <v>0.88802190000000003</v>
      </c>
      <c r="AQ426">
        <v>24.17165</v>
      </c>
      <c r="AR426">
        <v>0</v>
      </c>
      <c r="AS426">
        <v>0</v>
      </c>
      <c r="AT426">
        <v>0.88737920000000003</v>
      </c>
      <c r="AU426">
        <v>24.56165</v>
      </c>
      <c r="AV426">
        <v>0</v>
      </c>
      <c r="AW426">
        <v>0</v>
      </c>
      <c r="AX426">
        <v>0.88655070000000002</v>
      </c>
      <c r="AY426">
        <v>24.96489</v>
      </c>
      <c r="AZ426">
        <v>0</v>
      </c>
      <c r="BA426">
        <v>0</v>
      </c>
      <c r="BB426">
        <v>0.88539880000000004</v>
      </c>
      <c r="BC426">
        <v>25.373429999999999</v>
      </c>
      <c r="BD426">
        <v>0</v>
      </c>
      <c r="BE426">
        <v>0</v>
      </c>
      <c r="BF426">
        <v>0.88386180000000003</v>
      </c>
      <c r="BG426">
        <v>25.5472</v>
      </c>
      <c r="BH426">
        <v>0</v>
      </c>
      <c r="BI426">
        <v>0</v>
      </c>
      <c r="BJ426">
        <v>0.8821232</v>
      </c>
      <c r="BK426">
        <v>25.463149999999999</v>
      </c>
      <c r="BL426">
        <v>0</v>
      </c>
      <c r="BM426">
        <v>0</v>
      </c>
      <c r="BN426">
        <v>0.88036449999999999</v>
      </c>
      <c r="BO426">
        <v>25.28312</v>
      </c>
      <c r="BP426">
        <v>0</v>
      </c>
      <c r="BQ426">
        <v>0</v>
      </c>
      <c r="BR426">
        <v>0.8784052</v>
      </c>
      <c r="BS426">
        <v>25.04646</v>
      </c>
      <c r="BT426">
        <v>0</v>
      </c>
      <c r="BU426">
        <v>0</v>
      </c>
      <c r="BV426">
        <v>0.87632840000000001</v>
      </c>
      <c r="BW426">
        <v>25.07057</v>
      </c>
      <c r="BX426">
        <v>0</v>
      </c>
      <c r="BY426">
        <v>0</v>
      </c>
      <c r="BZ426">
        <v>0.87411930000000004</v>
      </c>
      <c r="CA426">
        <v>25.287970000000001</v>
      </c>
      <c r="CB426">
        <v>0</v>
      </c>
      <c r="CC426">
        <v>0</v>
      </c>
      <c r="CD426">
        <v>0.87165210000000004</v>
      </c>
      <c r="CE426">
        <v>25.536760000000001</v>
      </c>
      <c r="CF426" s="1">
        <v>1.7491869999999999E-33</v>
      </c>
      <c r="CG426" s="1">
        <v>1.2623529999999999E-30</v>
      </c>
      <c r="CH426">
        <v>0.86910089999999995</v>
      </c>
      <c r="CI426">
        <v>25.861709999999999</v>
      </c>
      <c r="CJ426" s="1">
        <v>2.0251490000000001E-25</v>
      </c>
      <c r="CK426" s="1">
        <v>1.3884400000000001E-22</v>
      </c>
      <c r="CL426">
        <v>0.86630320000000005</v>
      </c>
      <c r="CM426">
        <v>25.94162</v>
      </c>
      <c r="CN426" s="1">
        <v>2.008052E-19</v>
      </c>
      <c r="CO426" s="1">
        <v>1.5591750000000001E-16</v>
      </c>
      <c r="CP426">
        <v>0.86341599999999996</v>
      </c>
      <c r="CQ426">
        <v>25.745419999999999</v>
      </c>
      <c r="CR426" s="1">
        <v>4.2519069999999999E-15</v>
      </c>
      <c r="CS426" s="1">
        <v>3.6811790000000001E-12</v>
      </c>
      <c r="CT426">
        <v>0.86040179999999999</v>
      </c>
      <c r="CU426">
        <v>25.43122</v>
      </c>
      <c r="CV426" s="1">
        <v>1.016521E-11</v>
      </c>
      <c r="CW426" s="1">
        <v>9.5378230000000006E-9</v>
      </c>
      <c r="CX426">
        <v>0.85741310000000004</v>
      </c>
      <c r="CY426">
        <v>25.098099999999999</v>
      </c>
      <c r="CZ426" s="1">
        <v>5.0736770000000001E-9</v>
      </c>
      <c r="DA426" s="1">
        <v>5.1301140000000002E-6</v>
      </c>
      <c r="DB426">
        <v>0.85464419999999997</v>
      </c>
      <c r="DC426">
        <v>25.17943</v>
      </c>
      <c r="DD426" s="1">
        <v>7.7683559999999999E-7</v>
      </c>
      <c r="DE426" s="1">
        <v>8.4100679999999999E-4</v>
      </c>
      <c r="DF426">
        <v>0.85221950000000002</v>
      </c>
      <c r="DG426">
        <v>25.49352</v>
      </c>
      <c r="DH426" s="1">
        <v>4.6520319999999997E-5</v>
      </c>
      <c r="DI426" s="1">
        <v>5.3661519999999997E-2</v>
      </c>
      <c r="DJ426">
        <v>0.84970710000000005</v>
      </c>
      <c r="DK426">
        <v>25.959140000000001</v>
      </c>
      <c r="DL426" s="1">
        <v>1.280951E-3</v>
      </c>
      <c r="DM426">
        <v>1.5696099999999999</v>
      </c>
      <c r="DN426">
        <v>0.84702279999999996</v>
      </c>
      <c r="DO426">
        <v>26.452960000000001</v>
      </c>
      <c r="DP426" s="1">
        <v>1.8240780000000002E-2</v>
      </c>
      <c r="DQ426">
        <v>23.6831</v>
      </c>
      <c r="DR426">
        <v>0.8441824</v>
      </c>
      <c r="DS426">
        <v>26.565930000000002</v>
      </c>
      <c r="DT426">
        <v>0.14790800000000001</v>
      </c>
      <c r="DU426">
        <v>202.96100000000001</v>
      </c>
      <c r="DV426">
        <v>0.84136699999999998</v>
      </c>
      <c r="DW426">
        <v>26.412600000000001</v>
      </c>
      <c r="DX426">
        <v>0.74062720000000004</v>
      </c>
      <c r="DY426">
        <v>1070.9570000000001</v>
      </c>
      <c r="DZ426">
        <v>0.83870270000000002</v>
      </c>
      <c r="EA426">
        <v>26.09816</v>
      </c>
      <c r="EB426">
        <v>2.4548269999999999</v>
      </c>
      <c r="EC426">
        <v>3729.674</v>
      </c>
      <c r="ED426">
        <v>0.83613660000000001</v>
      </c>
      <c r="EE426">
        <v>25.721620000000001</v>
      </c>
      <c r="EF426">
        <v>5.731541</v>
      </c>
      <c r="EG426">
        <v>9117.2819999999992</v>
      </c>
      <c r="EH426">
        <v>0.83344609999999997</v>
      </c>
      <c r="EI426">
        <v>25.647069999999999</v>
      </c>
      <c r="EJ426">
        <v>9.9666329999999999</v>
      </c>
      <c r="EK426">
        <v>16536.54</v>
      </c>
      <c r="EL426">
        <v>0.83074309999999996</v>
      </c>
      <c r="EM426">
        <v>25.88776</v>
      </c>
      <c r="EN426">
        <v>13.593780000000001</v>
      </c>
      <c r="EO426">
        <v>23422.39</v>
      </c>
      <c r="EP426">
        <v>0.82809359999999999</v>
      </c>
      <c r="EQ426">
        <v>26.331299999999999</v>
      </c>
      <c r="ER426">
        <v>15.22682</v>
      </c>
      <c r="ES426">
        <v>27121.32</v>
      </c>
      <c r="ET426">
        <v>0.82549170000000005</v>
      </c>
      <c r="EU426">
        <v>26.7944</v>
      </c>
      <c r="EV426">
        <v>14.59662</v>
      </c>
      <c r="EW426">
        <v>26742.34</v>
      </c>
      <c r="EX426">
        <v>0.82290830000000004</v>
      </c>
      <c r="EY426">
        <v>26.916</v>
      </c>
      <c r="EZ426">
        <v>12.424189999999999</v>
      </c>
      <c r="FA426">
        <v>23298.01</v>
      </c>
      <c r="FB426">
        <v>0.82029030000000003</v>
      </c>
      <c r="FC426">
        <v>26.752949999999998</v>
      </c>
      <c r="FD426">
        <v>9.6880740000000003</v>
      </c>
      <c r="FE426">
        <v>18510.12</v>
      </c>
      <c r="FF426">
        <v>0.81774959999999997</v>
      </c>
      <c r="FG426">
        <v>26.424569999999999</v>
      </c>
      <c r="FH426">
        <v>7.1015280000000001</v>
      </c>
      <c r="FI426">
        <v>13768.16</v>
      </c>
      <c r="FJ426">
        <v>0.81516699999999997</v>
      </c>
      <c r="FK426">
        <v>26.018719999999998</v>
      </c>
      <c r="FL426">
        <v>4.9907560000000002</v>
      </c>
      <c r="FM426">
        <v>9788.3729999999996</v>
      </c>
      <c r="FN426">
        <v>0.81283839999999996</v>
      </c>
      <c r="FO426">
        <v>25.9817</v>
      </c>
      <c r="FP426">
        <v>3.4103810000000001</v>
      </c>
      <c r="FQ426">
        <v>6748.509</v>
      </c>
      <c r="FR426">
        <v>0.81067809999999996</v>
      </c>
      <c r="FS426">
        <v>26.148779999999999</v>
      </c>
      <c r="FT426">
        <v>2.288675</v>
      </c>
      <c r="FU426">
        <v>4560.473</v>
      </c>
      <c r="FV426">
        <v>0.80856289999999997</v>
      </c>
      <c r="FW426">
        <v>26.337620000000001</v>
      </c>
      <c r="FX426">
        <v>1.518275</v>
      </c>
      <c r="FY426">
        <v>3043.1379999999999</v>
      </c>
      <c r="FZ426">
        <v>0.80627210000000005</v>
      </c>
      <c r="GA426">
        <v>26.529209999999999</v>
      </c>
      <c r="GB426">
        <v>1.000138</v>
      </c>
      <c r="GC426">
        <v>2015.2529999999999</v>
      </c>
      <c r="GD426">
        <v>0.80385600000000001</v>
      </c>
      <c r="GE426">
        <v>26.454509999999999</v>
      </c>
      <c r="GF426">
        <v>0.6562867</v>
      </c>
      <c r="GG426">
        <v>1328.8579999999999</v>
      </c>
      <c r="GH426">
        <v>0.80150330000000003</v>
      </c>
      <c r="GI426">
        <v>26.3095</v>
      </c>
      <c r="GJ426">
        <v>0.42985010000000001</v>
      </c>
      <c r="GK426">
        <v>874.31600000000003</v>
      </c>
      <c r="GL426">
        <v>0.7991781</v>
      </c>
      <c r="GM426">
        <v>26.065539999999999</v>
      </c>
      <c r="GN426">
        <v>0.28143020000000002</v>
      </c>
      <c r="GO426">
        <v>574.82069999999999</v>
      </c>
      <c r="GP426">
        <v>0.79692419999999997</v>
      </c>
      <c r="GQ426">
        <v>25.787970000000001</v>
      </c>
      <c r="GR426">
        <v>0.1843564</v>
      </c>
      <c r="GS426">
        <v>378.05369999999999</v>
      </c>
      <c r="GT426">
        <v>0.7945603</v>
      </c>
      <c r="GU426">
        <v>25.505179999999999</v>
      </c>
      <c r="GV426">
        <v>0.1209254</v>
      </c>
      <c r="GW426">
        <v>248.94710000000001</v>
      </c>
      <c r="GX426">
        <v>0.79215040000000003</v>
      </c>
      <c r="GY426">
        <v>25.52112</v>
      </c>
      <c r="GZ426" s="1">
        <v>7.9480339999999997E-2</v>
      </c>
      <c r="HA426">
        <v>164.2552</v>
      </c>
      <c r="HB426">
        <v>0.78973230000000005</v>
      </c>
      <c r="HC426">
        <v>25.822959999999998</v>
      </c>
      <c r="HD426" s="1">
        <v>5.239046E-2</v>
      </c>
      <c r="HE426">
        <v>108.66719999999999</v>
      </c>
      <c r="HF426">
        <v>0.78722270000000005</v>
      </c>
      <c r="HG426">
        <v>26.233419999999999</v>
      </c>
      <c r="HH426" s="1">
        <v>3.4658340000000003E-2</v>
      </c>
      <c r="HI426">
        <v>72.147130000000004</v>
      </c>
      <c r="HJ426">
        <v>0.7846803</v>
      </c>
      <c r="HK426">
        <v>26.433949999999999</v>
      </c>
      <c r="HL426" s="1">
        <v>2.3036709999999998E-2</v>
      </c>
      <c r="HM426">
        <v>48.118099999999998</v>
      </c>
      <c r="HN426">
        <v>0.78209620000000002</v>
      </c>
      <c r="HO426">
        <v>26.33644</v>
      </c>
      <c r="HP426" s="1">
        <v>1.5406390000000001E-2</v>
      </c>
      <c r="HQ426">
        <v>32.281320000000001</v>
      </c>
      <c r="HR426">
        <v>0.77942020000000001</v>
      </c>
      <c r="HS426">
        <v>26.12443</v>
      </c>
      <c r="HT426" s="1">
        <v>1.0384930000000001E-2</v>
      </c>
      <c r="HU426">
        <v>21.820119999999999</v>
      </c>
      <c r="HV426">
        <v>0.77674790000000005</v>
      </c>
      <c r="HW426">
        <v>25.780930000000001</v>
      </c>
      <c r="HX426" s="1">
        <v>7.0724270000000001E-3</v>
      </c>
      <c r="HY426">
        <v>14.89401</v>
      </c>
      <c r="HZ426">
        <v>0.77432109999999998</v>
      </c>
      <c r="IA426">
        <v>25.668030000000002</v>
      </c>
      <c r="IB426" s="1">
        <v>4.880517E-3</v>
      </c>
      <c r="IC426">
        <v>10.290850000000001</v>
      </c>
      <c r="ID426">
        <v>0.77208010000000005</v>
      </c>
      <c r="IE426">
        <v>25.769939999999998</v>
      </c>
      <c r="IF426" s="1">
        <v>3.4242299999999999E-3</v>
      </c>
      <c r="IG426">
        <v>7.2217310000000001</v>
      </c>
      <c r="IH426">
        <v>0.76968700000000001</v>
      </c>
      <c r="II426">
        <v>25.999040000000001</v>
      </c>
      <c r="IJ426" s="1">
        <v>2.4516749999999999E-3</v>
      </c>
      <c r="IK426">
        <v>5.1681220000000003</v>
      </c>
      <c r="IL426">
        <v>0.76713480000000001</v>
      </c>
      <c r="IM426">
        <v>26.3047</v>
      </c>
      <c r="IN426" s="1">
        <v>1.798961E-3</v>
      </c>
      <c r="IO426">
        <v>3.787957</v>
      </c>
      <c r="IP426">
        <v>0.76441689999999995</v>
      </c>
      <c r="IQ426">
        <v>26.38252</v>
      </c>
      <c r="IR426" s="1">
        <v>1.3581400000000001E-3</v>
      </c>
      <c r="IS426">
        <v>2.8545099999999999</v>
      </c>
      <c r="IT426">
        <v>0.76175340000000002</v>
      </c>
      <c r="IU426">
        <v>26.304390000000001</v>
      </c>
      <c r="IV426" s="1">
        <v>1.05791E-3</v>
      </c>
      <c r="IW426">
        <v>2.2181410000000001</v>
      </c>
      <c r="IX426">
        <v>0.75915350000000004</v>
      </c>
      <c r="IY426">
        <v>26.110980000000001</v>
      </c>
      <c r="IZ426" s="1">
        <v>8.5106060000000004E-4</v>
      </c>
      <c r="JA426">
        <v>1.779744</v>
      </c>
      <c r="JB426">
        <v>0.75651380000000001</v>
      </c>
      <c r="JC426">
        <v>25.853110000000001</v>
      </c>
      <c r="JD426" s="1">
        <v>7.0664260000000004E-4</v>
      </c>
      <c r="JE426">
        <v>1.474272</v>
      </c>
      <c r="JF426">
        <v>0.75381140000000002</v>
      </c>
      <c r="JG426">
        <v>25.962019999999999</v>
      </c>
      <c r="JH426" s="1">
        <v>6.0422600000000003E-4</v>
      </c>
      <c r="JI426">
        <v>1.258289</v>
      </c>
      <c r="JJ426">
        <v>0.75113620000000003</v>
      </c>
      <c r="JK426">
        <v>26.22842</v>
      </c>
      <c r="JL426" s="1">
        <v>5.3015270000000001E-4</v>
      </c>
      <c r="JM426">
        <v>1.102935</v>
      </c>
      <c r="JN426">
        <v>0.74834080000000003</v>
      </c>
      <c r="JO426">
        <v>26.575420000000001</v>
      </c>
      <c r="JP426" s="1">
        <v>4.7534200000000002E-4</v>
      </c>
      <c r="JQ426">
        <v>0.98886280000000004</v>
      </c>
      <c r="JR426">
        <v>0.74554880000000001</v>
      </c>
      <c r="JS426">
        <v>26.901499999999999</v>
      </c>
      <c r="JT426" s="1">
        <v>4.3385210000000001E-4</v>
      </c>
      <c r="JU426">
        <v>0.90319349999999998</v>
      </c>
      <c r="JV426">
        <v>0.74271659999999995</v>
      </c>
      <c r="JW426">
        <v>27.065750000000001</v>
      </c>
      <c r="JX426" s="1">
        <v>4.0158579999999999E-4</v>
      </c>
      <c r="JY426">
        <v>0.8372984</v>
      </c>
      <c r="JZ426">
        <v>0.73988659999999995</v>
      </c>
      <c r="KA426">
        <v>26.970300000000002</v>
      </c>
      <c r="KB426" s="1">
        <v>3.7587269999999999E-4</v>
      </c>
      <c r="KC426">
        <v>0.78531629999999997</v>
      </c>
      <c r="KD426">
        <v>0.73696019999999995</v>
      </c>
      <c r="KE426">
        <v>26.740929999999999</v>
      </c>
      <c r="KF426" s="1">
        <v>3.5481439999999998E-4</v>
      </c>
      <c r="KG426">
        <v>0.74327169999999998</v>
      </c>
      <c r="KH426">
        <v>0.73406329999999997</v>
      </c>
      <c r="KI426">
        <v>26.435179999999999</v>
      </c>
      <c r="KJ426" s="1">
        <v>3.3712599999999998E-4</v>
      </c>
      <c r="KK426">
        <v>0.70834070000000005</v>
      </c>
      <c r="KL426">
        <v>0.73119440000000002</v>
      </c>
      <c r="KM426">
        <v>26.483689999999999</v>
      </c>
      <c r="KN426" s="1">
        <v>3.2193549999999998E-4</v>
      </c>
      <c r="KO426">
        <v>0.67858640000000003</v>
      </c>
      <c r="KP426">
        <v>0.72839220000000005</v>
      </c>
      <c r="KQ426">
        <v>26.739599999999999</v>
      </c>
      <c r="KR426" s="1">
        <v>3.0857090000000002E-4</v>
      </c>
      <c r="KS426">
        <v>0.65258000000000005</v>
      </c>
      <c r="KT426">
        <v>0.72555720000000001</v>
      </c>
      <c r="KU426">
        <v>27.194369999999999</v>
      </c>
      <c r="KV426" s="1">
        <v>2.9657160000000002E-4</v>
      </c>
      <c r="KW426">
        <v>0.6294613</v>
      </c>
      <c r="KX426">
        <v>0.72254600000000002</v>
      </c>
      <c r="KY426">
        <v>27.728739999999998</v>
      </c>
      <c r="KZ426" s="1">
        <v>2.8564790000000002E-4</v>
      </c>
      <c r="LA426">
        <v>0.6085796</v>
      </c>
      <c r="LB426">
        <v>0.71961839999999999</v>
      </c>
      <c r="LC426">
        <v>27.970040000000001</v>
      </c>
      <c r="LD426" s="1">
        <v>2.7558090000000002E-4</v>
      </c>
      <c r="LE426">
        <v>0.58941290000000002</v>
      </c>
      <c r="LF426">
        <v>0.71657230000000005</v>
      </c>
      <c r="LG426">
        <v>27.940899999999999</v>
      </c>
      <c r="LH426" s="1">
        <v>2.6617090000000002E-4</v>
      </c>
      <c r="LI426">
        <v>0.57157809999999998</v>
      </c>
      <c r="LJ426">
        <v>0.71364229999999995</v>
      </c>
      <c r="LK426">
        <v>27.74353</v>
      </c>
      <c r="LL426" s="1">
        <v>2.573082E-4</v>
      </c>
      <c r="LM426">
        <v>0.55473620000000001</v>
      </c>
      <c r="LN426">
        <v>0.71063960000000004</v>
      </c>
      <c r="LO426">
        <v>27.455649999999999</v>
      </c>
      <c r="LP426" s="1">
        <v>2.488956E-4</v>
      </c>
      <c r="LQ426">
        <v>0.5387769</v>
      </c>
      <c r="LR426">
        <v>0.70767150000000001</v>
      </c>
      <c r="LS426">
        <v>27.585830000000001</v>
      </c>
      <c r="LT426" s="1">
        <v>2.40895E-4</v>
      </c>
      <c r="LU426">
        <v>0.52357419999999999</v>
      </c>
      <c r="LV426">
        <v>0.70465359999999999</v>
      </c>
      <c r="LW426">
        <v>27.9191</v>
      </c>
      <c r="LX426" s="1">
        <v>2.332655E-4</v>
      </c>
      <c r="LY426">
        <v>0.50906430000000003</v>
      </c>
      <c r="LZ426">
        <v>0.70162550000000001</v>
      </c>
      <c r="MA426">
        <v>28.436039999999998</v>
      </c>
      <c r="MB426" s="1">
        <v>2.259629E-4</v>
      </c>
      <c r="MC426">
        <v>0.4951719</v>
      </c>
      <c r="MD426">
        <v>0.69858160000000002</v>
      </c>
      <c r="ME426">
        <v>29.06606</v>
      </c>
      <c r="MF426" s="1">
        <v>2.189693E-4</v>
      </c>
      <c r="MG426">
        <v>0.48182960000000002</v>
      </c>
      <c r="MH426">
        <v>0.69553790000000004</v>
      </c>
      <c r="MI426">
        <v>29.395900000000001</v>
      </c>
      <c r="MJ426" s="1">
        <v>2.1223499999999999E-4</v>
      </c>
      <c r="MK426">
        <v>0.46898440000000002</v>
      </c>
      <c r="ML426">
        <v>0.69249430000000001</v>
      </c>
      <c r="MM426">
        <v>29.459060000000001</v>
      </c>
      <c r="MN426" s="1">
        <v>2.0578069999999999E-4</v>
      </c>
      <c r="MO426">
        <v>0.4566057</v>
      </c>
      <c r="MP426">
        <v>0.68944539999999999</v>
      </c>
      <c r="MQ426">
        <v>29.284559999999999</v>
      </c>
      <c r="MR426" s="1">
        <v>1.9957469999999999E-4</v>
      </c>
      <c r="MS426">
        <v>0.44469439999999999</v>
      </c>
      <c r="MT426">
        <v>0.68641370000000002</v>
      </c>
      <c r="MU426">
        <v>28.91141</v>
      </c>
      <c r="MV426" s="1">
        <v>1.9361070000000001E-4</v>
      </c>
      <c r="MW426">
        <v>0.43319819999999998</v>
      </c>
      <c r="MX426">
        <v>0.68355010000000005</v>
      </c>
      <c r="MY426">
        <v>28.541350000000001</v>
      </c>
      <c r="MZ426" s="1">
        <v>1.879002E-4</v>
      </c>
      <c r="NA426">
        <v>0.42208109999999999</v>
      </c>
      <c r="NB426">
        <v>0.680705</v>
      </c>
      <c r="NC426">
        <v>28.376429999999999</v>
      </c>
      <c r="ND426" s="1">
        <v>1.8239419999999999E-4</v>
      </c>
      <c r="NE426">
        <v>0.41131050000000002</v>
      </c>
      <c r="NF426">
        <v>0.67782739999999997</v>
      </c>
      <c r="NG426">
        <v>28.52928</v>
      </c>
      <c r="NH426" s="1">
        <v>1.7707110000000001E-4</v>
      </c>
      <c r="NI426">
        <v>0.40089560000000002</v>
      </c>
      <c r="NJ426">
        <v>0.67485930000000005</v>
      </c>
      <c r="NK426">
        <v>28.60417</v>
      </c>
      <c r="NL426" s="1">
        <v>1.719239E-4</v>
      </c>
      <c r="NM426">
        <v>0.39084229999999998</v>
      </c>
      <c r="NN426">
        <v>0.67191599999999996</v>
      </c>
      <c r="NO426">
        <v>28.558199999999999</v>
      </c>
      <c r="NP426" s="1">
        <v>1.669803E-4</v>
      </c>
      <c r="NQ426">
        <v>0.38114989999999999</v>
      </c>
      <c r="NR426">
        <v>0.66896089999999997</v>
      </c>
      <c r="NS426">
        <v>28.442049999999998</v>
      </c>
      <c r="NT426" s="1">
        <v>1.6219990000000001E-4</v>
      </c>
      <c r="NU426">
        <v>0.37176369999999997</v>
      </c>
      <c r="NV426">
        <v>0.66609359999999995</v>
      </c>
      <c r="NW426">
        <v>28.186920000000001</v>
      </c>
      <c r="NX426" s="1">
        <v>1.576204E-4</v>
      </c>
      <c r="NY426">
        <v>0.36268850000000002</v>
      </c>
      <c r="NZ426">
        <v>0.6632342</v>
      </c>
      <c r="OA426">
        <v>27.825749999999999</v>
      </c>
      <c r="OB426" s="1">
        <v>1.5319509999999999E-4</v>
      </c>
      <c r="OC426">
        <v>0.35391129999999998</v>
      </c>
      <c r="OD426">
        <v>0.66049619999999998</v>
      </c>
      <c r="OE426">
        <v>27.754999999999999</v>
      </c>
      <c r="OF426" s="1">
        <v>1.4894830000000001E-4</v>
      </c>
      <c r="OG426">
        <v>0.34539609999999998</v>
      </c>
      <c r="OH426">
        <v>0.65785519999999997</v>
      </c>
      <c r="OI426">
        <v>27.9253</v>
      </c>
      <c r="OJ426" s="1">
        <v>1.4485729999999999E-4</v>
      </c>
      <c r="OK426">
        <v>0.33715630000000002</v>
      </c>
    </row>
    <row r="427" spans="1:401" x14ac:dyDescent="0.35">
      <c r="A427">
        <v>436</v>
      </c>
      <c r="B427" t="s">
        <v>4</v>
      </c>
      <c r="C427" t="s">
        <v>364</v>
      </c>
      <c r="D427" t="s">
        <v>429</v>
      </c>
      <c r="E427">
        <v>909.12699999999995</v>
      </c>
      <c r="F427">
        <v>0.3499331</v>
      </c>
      <c r="G427">
        <v>26.03584</v>
      </c>
      <c r="H427">
        <v>0</v>
      </c>
      <c r="I427">
        <v>0</v>
      </c>
      <c r="J427">
        <v>0.348802</v>
      </c>
      <c r="K427">
        <v>25.791440000000001</v>
      </c>
      <c r="L427">
        <v>0</v>
      </c>
      <c r="M427">
        <v>0</v>
      </c>
      <c r="N427">
        <v>0.34767360000000003</v>
      </c>
      <c r="O427">
        <v>25.53162</v>
      </c>
      <c r="P427">
        <v>0</v>
      </c>
      <c r="Q427">
        <v>0</v>
      </c>
      <c r="R427">
        <v>0.34651979999999999</v>
      </c>
      <c r="S427">
        <v>25.256270000000001</v>
      </c>
      <c r="T427">
        <v>0</v>
      </c>
      <c r="U427">
        <v>0</v>
      </c>
      <c r="V427">
        <v>0.34536729999999999</v>
      </c>
      <c r="W427">
        <v>25.090720000000001</v>
      </c>
      <c r="X427">
        <v>0</v>
      </c>
      <c r="Y427">
        <v>0</v>
      </c>
      <c r="Z427">
        <v>0.34415970000000001</v>
      </c>
      <c r="AA427">
        <v>24.838850000000001</v>
      </c>
      <c r="AB427">
        <v>0</v>
      </c>
      <c r="AC427">
        <v>0</v>
      </c>
      <c r="AD427">
        <v>0.34295399999999998</v>
      </c>
      <c r="AE427">
        <v>24.554120000000001</v>
      </c>
      <c r="AF427">
        <v>0</v>
      </c>
      <c r="AG427">
        <v>0</v>
      </c>
      <c r="AH427">
        <v>0.34172350000000001</v>
      </c>
      <c r="AI427">
        <v>24.29129</v>
      </c>
      <c r="AJ427">
        <v>0</v>
      </c>
      <c r="AK427">
        <v>0</v>
      </c>
      <c r="AL427">
        <v>0.34050930000000001</v>
      </c>
      <c r="AM427">
        <v>24.075479999999999</v>
      </c>
      <c r="AN427">
        <v>0</v>
      </c>
      <c r="AO427">
        <v>0</v>
      </c>
      <c r="AP427">
        <v>0.33939540000000001</v>
      </c>
      <c r="AQ427">
        <v>24.215599999999998</v>
      </c>
      <c r="AR427">
        <v>0</v>
      </c>
      <c r="AS427">
        <v>0</v>
      </c>
      <c r="AT427">
        <v>0.338343</v>
      </c>
      <c r="AU427">
        <v>24.586860000000001</v>
      </c>
      <c r="AV427">
        <v>0</v>
      </c>
      <c r="AW427">
        <v>0</v>
      </c>
      <c r="AX427">
        <v>0.33729540000000002</v>
      </c>
      <c r="AY427">
        <v>24.967179999999999</v>
      </c>
      <c r="AZ427">
        <v>0</v>
      </c>
      <c r="BA427">
        <v>0</v>
      </c>
      <c r="BB427">
        <v>0.33617570000000002</v>
      </c>
      <c r="BC427">
        <v>25.367349999999998</v>
      </c>
      <c r="BD427">
        <v>0</v>
      </c>
      <c r="BE427">
        <v>0</v>
      </c>
      <c r="BF427">
        <v>0.33503509999999997</v>
      </c>
      <c r="BG427">
        <v>25.541429999999998</v>
      </c>
      <c r="BH427">
        <v>0</v>
      </c>
      <c r="BI427">
        <v>0</v>
      </c>
      <c r="BJ427">
        <v>0.33391500000000002</v>
      </c>
      <c r="BK427">
        <v>25.47081</v>
      </c>
      <c r="BL427">
        <v>0</v>
      </c>
      <c r="BM427">
        <v>0</v>
      </c>
      <c r="BN427">
        <v>0.33281929999999998</v>
      </c>
      <c r="BO427">
        <v>25.310790000000001</v>
      </c>
      <c r="BP427">
        <v>0</v>
      </c>
      <c r="BQ427">
        <v>0</v>
      </c>
      <c r="BR427">
        <v>0.33175840000000001</v>
      </c>
      <c r="BS427">
        <v>25.084510000000002</v>
      </c>
      <c r="BT427">
        <v>0</v>
      </c>
      <c r="BU427">
        <v>0</v>
      </c>
      <c r="BV427">
        <v>0.33072109999999999</v>
      </c>
      <c r="BW427">
        <v>25.111689999999999</v>
      </c>
      <c r="BX427">
        <v>0</v>
      </c>
      <c r="BY427">
        <v>0</v>
      </c>
      <c r="BZ427">
        <v>0.32968510000000001</v>
      </c>
      <c r="CA427">
        <v>25.31747</v>
      </c>
      <c r="CB427">
        <v>0</v>
      </c>
      <c r="CC427">
        <v>0</v>
      </c>
      <c r="CD427">
        <v>0.32867489999999999</v>
      </c>
      <c r="CE427">
        <v>25.55125</v>
      </c>
      <c r="CF427" s="1">
        <v>1.9200570000000001E-34</v>
      </c>
      <c r="CG427" s="1">
        <v>3.4816840000000002E-31</v>
      </c>
      <c r="CH427">
        <v>0.32763609999999999</v>
      </c>
      <c r="CI427">
        <v>25.870539999999998</v>
      </c>
      <c r="CJ427" s="1">
        <v>1.9227089999999999E-26</v>
      </c>
      <c r="CK427" s="1">
        <v>3.494493E-23</v>
      </c>
      <c r="CL427">
        <v>0.32660020000000001</v>
      </c>
      <c r="CM427">
        <v>25.957689999999999</v>
      </c>
      <c r="CN427" s="1">
        <v>2.7181359999999999E-20</v>
      </c>
      <c r="CO427" s="1">
        <v>4.959535E-17</v>
      </c>
      <c r="CP427">
        <v>0.32554749999999999</v>
      </c>
      <c r="CQ427">
        <v>25.772839999999999</v>
      </c>
      <c r="CR427" s="1">
        <v>8.0973479999999997E-16</v>
      </c>
      <c r="CS427" s="1">
        <v>1.402838E-12</v>
      </c>
      <c r="CT427">
        <v>0.32451609999999997</v>
      </c>
      <c r="CU427">
        <v>25.48263</v>
      </c>
      <c r="CV427" s="1">
        <v>2.6971990000000001E-12</v>
      </c>
      <c r="CW427" s="1">
        <v>4.3129539999999997E-9</v>
      </c>
      <c r="CX427">
        <v>0.32348120000000002</v>
      </c>
      <c r="CY427">
        <v>25.160540000000001</v>
      </c>
      <c r="CZ427" s="1">
        <v>1.689838E-9</v>
      </c>
      <c r="DA427" s="1">
        <v>2.6510469999999999E-6</v>
      </c>
      <c r="DB427">
        <v>0.3225693</v>
      </c>
      <c r="DC427">
        <v>25.242319999999999</v>
      </c>
      <c r="DD427" s="1">
        <v>3.0808380000000001E-7</v>
      </c>
      <c r="DE427" s="1">
        <v>4.8470129999999997E-4</v>
      </c>
      <c r="DF427">
        <v>0.32172709999999999</v>
      </c>
      <c r="DG427">
        <v>25.53436</v>
      </c>
      <c r="DH427" s="1">
        <v>2.1314089999999999E-5</v>
      </c>
      <c r="DI427" s="1">
        <v>3.3953959999999998E-2</v>
      </c>
      <c r="DJ427">
        <v>0.32085239999999998</v>
      </c>
      <c r="DK427">
        <v>25.9726</v>
      </c>
      <c r="DL427" s="1">
        <v>6.655729E-4</v>
      </c>
      <c r="DM427">
        <v>1.078919</v>
      </c>
      <c r="DN427">
        <v>0.3198897</v>
      </c>
      <c r="DO427">
        <v>26.45232</v>
      </c>
      <c r="DP427" s="1">
        <v>1.0602149999999999E-2</v>
      </c>
      <c r="DQ427">
        <v>17.536660000000001</v>
      </c>
      <c r="DR427">
        <v>0.31888660000000002</v>
      </c>
      <c r="DS427">
        <v>26.567319999999999</v>
      </c>
      <c r="DT427" s="1">
        <v>9.5119040000000002E-2</v>
      </c>
      <c r="DU427">
        <v>160.7115</v>
      </c>
      <c r="DV427">
        <v>0.31788529999999998</v>
      </c>
      <c r="DW427">
        <v>26.43338</v>
      </c>
      <c r="DX427">
        <v>0.52204569999999995</v>
      </c>
      <c r="DY427">
        <v>900.86680000000001</v>
      </c>
      <c r="DZ427">
        <v>0.31691370000000002</v>
      </c>
      <c r="EA427">
        <v>26.149270000000001</v>
      </c>
      <c r="EB427">
        <v>1.880279</v>
      </c>
      <c r="EC427">
        <v>3312.4670000000001</v>
      </c>
      <c r="ED427">
        <v>0.31590869999999999</v>
      </c>
      <c r="EE427">
        <v>25.78809</v>
      </c>
      <c r="EF427">
        <v>4.7305729999999997</v>
      </c>
      <c r="EG427">
        <v>8498.0879999999997</v>
      </c>
      <c r="EH427">
        <v>0.31485639999999998</v>
      </c>
      <c r="EI427">
        <v>25.715250000000001</v>
      </c>
      <c r="EJ427">
        <v>8.7880140000000004</v>
      </c>
      <c r="EK427">
        <v>16078.19</v>
      </c>
      <c r="EL427">
        <v>0.31377100000000002</v>
      </c>
      <c r="EM427">
        <v>25.93993</v>
      </c>
      <c r="EN427">
        <v>12.69242</v>
      </c>
      <c r="EO427">
        <v>23610.57</v>
      </c>
      <c r="EP427">
        <v>0.31265910000000002</v>
      </c>
      <c r="EQ427">
        <v>26.357340000000001</v>
      </c>
      <c r="ER427">
        <v>14.927009999999999</v>
      </c>
      <c r="ES427">
        <v>28181.88</v>
      </c>
      <c r="ET427">
        <v>0.3115291</v>
      </c>
      <c r="EU427">
        <v>26.802600000000002</v>
      </c>
      <c r="EV427">
        <v>14.89217</v>
      </c>
      <c r="EW427">
        <v>28483.279999999999</v>
      </c>
      <c r="EX427">
        <v>0.31038729999999998</v>
      </c>
      <c r="EY427">
        <v>26.922049999999999</v>
      </c>
      <c r="EZ427">
        <v>13.082599999999999</v>
      </c>
      <c r="FA427">
        <v>25301.83</v>
      </c>
      <c r="FB427">
        <v>0.30923230000000002</v>
      </c>
      <c r="FC427">
        <v>26.778549999999999</v>
      </c>
      <c r="FD427">
        <v>10.44946</v>
      </c>
      <c r="FE427">
        <v>20400.73</v>
      </c>
      <c r="FF427">
        <v>0.30804369999999998</v>
      </c>
      <c r="FG427">
        <v>26.480550000000001</v>
      </c>
      <c r="FH427">
        <v>7.7942150000000003</v>
      </c>
      <c r="FI427">
        <v>15338.32</v>
      </c>
      <c r="FJ427">
        <v>0.30682949999999998</v>
      </c>
      <c r="FK427">
        <v>26.089269999999999</v>
      </c>
      <c r="FL427">
        <v>5.5451090000000001</v>
      </c>
      <c r="FM427">
        <v>10988.05</v>
      </c>
      <c r="FN427">
        <v>0.30569400000000002</v>
      </c>
      <c r="FO427">
        <v>26.05218</v>
      </c>
      <c r="FP427">
        <v>3.821625</v>
      </c>
      <c r="FQ427">
        <v>7617.0680000000002</v>
      </c>
      <c r="FR427">
        <v>0.3045754</v>
      </c>
      <c r="FS427">
        <v>26.200780000000002</v>
      </c>
      <c r="FT427">
        <v>2.579323</v>
      </c>
      <c r="FU427">
        <v>5167.4210000000003</v>
      </c>
      <c r="FV427">
        <v>0.3034133</v>
      </c>
      <c r="FW427">
        <v>26.358280000000001</v>
      </c>
      <c r="FX427">
        <v>1.7176370000000001</v>
      </c>
      <c r="FY427">
        <v>3457.9029999999998</v>
      </c>
      <c r="FZ427">
        <v>0.30217919999999998</v>
      </c>
      <c r="GA427">
        <v>26.542390000000001</v>
      </c>
      <c r="GB427">
        <v>1.134352</v>
      </c>
      <c r="GC427">
        <v>2294.7020000000002</v>
      </c>
      <c r="GD427">
        <v>0.30093130000000001</v>
      </c>
      <c r="GE427">
        <v>26.473500000000001</v>
      </c>
      <c r="GF427">
        <v>0.74565780000000004</v>
      </c>
      <c r="GG427">
        <v>1515.53</v>
      </c>
      <c r="GH427">
        <v>0.29966870000000001</v>
      </c>
      <c r="GI427">
        <v>26.351890000000001</v>
      </c>
      <c r="GJ427">
        <v>0.48894140000000003</v>
      </c>
      <c r="GK427">
        <v>998.38300000000004</v>
      </c>
      <c r="GL427">
        <v>0.29843399999999998</v>
      </c>
      <c r="GM427">
        <v>26.12595</v>
      </c>
      <c r="GN427">
        <v>0.32035449999999999</v>
      </c>
      <c r="GO427">
        <v>657.07150000000001</v>
      </c>
      <c r="GP427">
        <v>0.29719380000000001</v>
      </c>
      <c r="GQ427">
        <v>25.852730000000001</v>
      </c>
      <c r="GR427">
        <v>0.20994750000000001</v>
      </c>
      <c r="GS427">
        <v>432.53820000000002</v>
      </c>
      <c r="GT427">
        <v>0.2959444</v>
      </c>
      <c r="GU427">
        <v>25.564589999999999</v>
      </c>
      <c r="GV427">
        <v>0.13773389999999999</v>
      </c>
      <c r="GW427">
        <v>285.02620000000002</v>
      </c>
      <c r="GX427">
        <v>0.29469469999999998</v>
      </c>
      <c r="GY427">
        <v>25.572120000000002</v>
      </c>
      <c r="GZ427" s="1">
        <v>9.0523839999999994E-2</v>
      </c>
      <c r="HA427">
        <v>188.167</v>
      </c>
      <c r="HB427">
        <v>0.29341970000000001</v>
      </c>
      <c r="HC427">
        <v>25.8611</v>
      </c>
      <c r="HD427" s="1">
        <v>5.9650689999999999E-2</v>
      </c>
      <c r="HE427">
        <v>124.5359</v>
      </c>
      <c r="HF427">
        <v>0.29213410000000001</v>
      </c>
      <c r="HG427">
        <v>26.249369999999999</v>
      </c>
      <c r="HH427" s="1">
        <v>3.9437609999999998E-2</v>
      </c>
      <c r="HI427">
        <v>82.699860000000001</v>
      </c>
      <c r="HJ427">
        <v>0.29085270000000002</v>
      </c>
      <c r="HK427">
        <v>26.437080000000002</v>
      </c>
      <c r="HL427" s="1">
        <v>2.618755E-2</v>
      </c>
      <c r="HM427">
        <v>55.155410000000003</v>
      </c>
      <c r="HN427">
        <v>0.2895586</v>
      </c>
      <c r="HO427">
        <v>26.341809999999999</v>
      </c>
      <c r="HP427" s="1">
        <v>1.748806E-2</v>
      </c>
      <c r="HQ427">
        <v>36.990900000000003</v>
      </c>
      <c r="HR427">
        <v>0.28826309999999999</v>
      </c>
      <c r="HS427">
        <v>26.16019</v>
      </c>
      <c r="HT427">
        <v>1.1762999999999999E-2</v>
      </c>
      <c r="HU427">
        <v>24.985800000000001</v>
      </c>
      <c r="HV427">
        <v>0.28697709999999998</v>
      </c>
      <c r="HW427">
        <v>25.840530000000001</v>
      </c>
      <c r="HX427" s="1">
        <v>7.9877339999999998E-3</v>
      </c>
      <c r="HY427">
        <v>17.034610000000001</v>
      </c>
      <c r="HZ427">
        <v>0.28577849999999999</v>
      </c>
      <c r="IA427">
        <v>25.73415</v>
      </c>
      <c r="IB427" s="1">
        <v>5.4902709999999997E-3</v>
      </c>
      <c r="IC427">
        <v>11.749459999999999</v>
      </c>
      <c r="ID427">
        <v>0.28464319999999999</v>
      </c>
      <c r="IE427">
        <v>25.826509999999999</v>
      </c>
      <c r="IF427" s="1">
        <v>3.8319460000000001E-3</v>
      </c>
      <c r="IG427">
        <v>8.2258929999999992</v>
      </c>
      <c r="IH427">
        <v>0.28344629999999998</v>
      </c>
      <c r="II427">
        <v>26.02815</v>
      </c>
      <c r="IJ427" s="1">
        <v>2.7253020000000002E-3</v>
      </c>
      <c r="IK427">
        <v>5.868074</v>
      </c>
      <c r="IL427">
        <v>0.28217829999999999</v>
      </c>
      <c r="IM427">
        <v>26.31241</v>
      </c>
      <c r="IN427" s="1">
        <v>1.983538E-3</v>
      </c>
      <c r="IO427">
        <v>4.2836480000000003</v>
      </c>
      <c r="IP427">
        <v>0.28090999999999999</v>
      </c>
      <c r="IQ427">
        <v>26.387640000000001</v>
      </c>
      <c r="IR427" s="1">
        <v>1.4835289999999999E-3</v>
      </c>
      <c r="IS427">
        <v>3.2124809999999999</v>
      </c>
      <c r="IT427">
        <v>0.27966010000000002</v>
      </c>
      <c r="IU427">
        <v>26.322240000000001</v>
      </c>
      <c r="IV427" s="1">
        <v>1.1438729999999999E-3</v>
      </c>
      <c r="IW427">
        <v>2.483044</v>
      </c>
      <c r="IX427">
        <v>0.27845110000000001</v>
      </c>
      <c r="IY427">
        <v>26.158670000000001</v>
      </c>
      <c r="IZ427" s="1">
        <v>9.1061829999999997E-4</v>
      </c>
      <c r="JA427">
        <v>1.981306</v>
      </c>
      <c r="JB427">
        <v>0.27721449999999997</v>
      </c>
      <c r="JC427">
        <v>25.917390000000001</v>
      </c>
      <c r="JD427" s="1">
        <v>7.4841369999999999E-4</v>
      </c>
      <c r="JE427">
        <v>1.6323430000000001</v>
      </c>
      <c r="JF427">
        <v>0.27600259999999999</v>
      </c>
      <c r="JG427">
        <v>26.02966</v>
      </c>
      <c r="JH427" s="1">
        <v>6.3398630000000001E-4</v>
      </c>
      <c r="JI427">
        <v>1.386252</v>
      </c>
      <c r="JJ427">
        <v>0.27478570000000002</v>
      </c>
      <c r="JK427">
        <v>26.27411</v>
      </c>
      <c r="JL427" s="1">
        <v>5.5177519999999997E-4</v>
      </c>
      <c r="JM427">
        <v>1.2098629999999999</v>
      </c>
      <c r="JN427">
        <v>0.27356750000000002</v>
      </c>
      <c r="JO427">
        <v>26.587039999999998</v>
      </c>
      <c r="JP427" s="1">
        <v>4.9137849999999995E-4</v>
      </c>
      <c r="JQ427">
        <v>1.0807899999999999</v>
      </c>
      <c r="JR427">
        <v>0.27236149999999998</v>
      </c>
      <c r="JS427">
        <v>26.897130000000001</v>
      </c>
      <c r="JT427" s="1">
        <v>4.4602690000000001E-4</v>
      </c>
      <c r="JU427">
        <v>0.98425799999999997</v>
      </c>
      <c r="JV427">
        <v>0.27116580000000001</v>
      </c>
      <c r="JW427">
        <v>27.063210000000002</v>
      </c>
      <c r="JX427" s="1">
        <v>4.1107189999999998E-4</v>
      </c>
      <c r="JY427">
        <v>0.91033529999999996</v>
      </c>
      <c r="JZ427">
        <v>0.2699763</v>
      </c>
      <c r="KA427">
        <v>26.986709999999999</v>
      </c>
      <c r="KB427" s="1">
        <v>3.8344710000000001E-4</v>
      </c>
      <c r="KC427">
        <v>0.85228250000000005</v>
      </c>
      <c r="KD427">
        <v>0.2687986</v>
      </c>
      <c r="KE427">
        <v>26.788019999999999</v>
      </c>
      <c r="KF427" s="1">
        <v>3.6101690000000001E-4</v>
      </c>
      <c r="KG427">
        <v>0.80550040000000001</v>
      </c>
      <c r="KH427">
        <v>0.26764680000000002</v>
      </c>
      <c r="KI427">
        <v>26.502220000000001</v>
      </c>
      <c r="KJ427" s="1">
        <v>3.423457E-4</v>
      </c>
      <c r="KK427">
        <v>0.7667948</v>
      </c>
      <c r="KL427">
        <v>0.26654369999999999</v>
      </c>
      <c r="KM427">
        <v>26.553709999999999</v>
      </c>
      <c r="KN427" s="1">
        <v>3.2643590000000001E-4</v>
      </c>
      <c r="KO427">
        <v>0.73393649999999999</v>
      </c>
      <c r="KP427">
        <v>0.26546809999999998</v>
      </c>
      <c r="KQ427">
        <v>26.790759999999999</v>
      </c>
      <c r="KR427" s="1">
        <v>3.1254580000000001E-4</v>
      </c>
      <c r="KS427">
        <v>0.70534200000000002</v>
      </c>
      <c r="KT427">
        <v>0.26437870000000002</v>
      </c>
      <c r="KU427">
        <v>27.210070000000002</v>
      </c>
      <c r="KV427" s="1">
        <v>3.0014320000000002E-4</v>
      </c>
      <c r="KW427">
        <v>0.67997090000000004</v>
      </c>
      <c r="KX427">
        <v>0.26328240000000003</v>
      </c>
      <c r="KY427">
        <v>27.719259999999998</v>
      </c>
      <c r="KZ427" s="1">
        <v>2.8889280000000001E-4</v>
      </c>
      <c r="LA427">
        <v>0.65705670000000005</v>
      </c>
      <c r="LB427">
        <v>0.26220019999999999</v>
      </c>
      <c r="LC427">
        <v>27.95495</v>
      </c>
      <c r="LD427" s="1">
        <v>2.7858009999999999E-4</v>
      </c>
      <c r="LE427">
        <v>0.63606830000000003</v>
      </c>
      <c r="LF427">
        <v>0.26114189999999998</v>
      </c>
      <c r="LG427">
        <v>27.942920000000001</v>
      </c>
      <c r="LH427" s="1">
        <v>2.6899589999999999E-4</v>
      </c>
      <c r="LI427">
        <v>0.6165503</v>
      </c>
      <c r="LJ427">
        <v>0.26010610000000001</v>
      </c>
      <c r="LK427">
        <v>27.785969999999999</v>
      </c>
      <c r="LL427" s="1">
        <v>2.5998170000000003E-4</v>
      </c>
      <c r="LM427">
        <v>0.59814440000000002</v>
      </c>
      <c r="LN427">
        <v>0.25906249999999997</v>
      </c>
      <c r="LO427">
        <v>27.526430000000001</v>
      </c>
      <c r="LP427" s="1">
        <v>2.5143799999999999E-4</v>
      </c>
      <c r="LQ427">
        <v>0.58068430000000004</v>
      </c>
      <c r="LR427">
        <v>0.25804199999999999</v>
      </c>
      <c r="LS427">
        <v>27.666139999999999</v>
      </c>
      <c r="LT427" s="1">
        <v>2.43327E-4</v>
      </c>
      <c r="LU427">
        <v>0.56406639999999997</v>
      </c>
      <c r="LV427">
        <v>0.25701499999999999</v>
      </c>
      <c r="LW427">
        <v>27.975750000000001</v>
      </c>
      <c r="LX427" s="1">
        <v>2.3558809999999999E-4</v>
      </c>
      <c r="LY427">
        <v>0.54817780000000005</v>
      </c>
      <c r="LZ427">
        <v>0.25598979999999999</v>
      </c>
      <c r="MA427">
        <v>28.4499</v>
      </c>
      <c r="MB427" s="1">
        <v>2.281908E-4</v>
      </c>
      <c r="MC427">
        <v>0.53296849999999996</v>
      </c>
      <c r="MD427">
        <v>0.25497690000000001</v>
      </c>
      <c r="ME427">
        <v>29.049379999999999</v>
      </c>
      <c r="MF427" s="1">
        <v>2.211072E-4</v>
      </c>
      <c r="MG427">
        <v>0.51835330000000002</v>
      </c>
      <c r="MH427">
        <v>0.2539689</v>
      </c>
      <c r="MI427">
        <v>29.37424</v>
      </c>
      <c r="MJ427" s="1">
        <v>2.143065E-4</v>
      </c>
      <c r="MK427">
        <v>0.50429990000000002</v>
      </c>
      <c r="ML427">
        <v>0.25296439999999998</v>
      </c>
      <c r="MM427">
        <v>29.453469999999999</v>
      </c>
      <c r="MN427" s="1">
        <v>2.077731E-4</v>
      </c>
      <c r="MO427">
        <v>0.49073319999999998</v>
      </c>
      <c r="MP427">
        <v>0.25196479999999999</v>
      </c>
      <c r="MQ427">
        <v>29.323969999999999</v>
      </c>
      <c r="MR427" s="1">
        <v>2.0150119999999999E-4</v>
      </c>
      <c r="MS427">
        <v>0.47768280000000002</v>
      </c>
      <c r="MT427">
        <v>0.25098290000000001</v>
      </c>
      <c r="MU427">
        <v>28.985389999999999</v>
      </c>
      <c r="MV427" s="1">
        <v>1.954705E-4</v>
      </c>
      <c r="MW427">
        <v>0.46507609999999999</v>
      </c>
      <c r="MX427">
        <v>0.25006499999999998</v>
      </c>
      <c r="MY427">
        <v>28.633669999999999</v>
      </c>
      <c r="MZ427" s="1">
        <v>1.897023E-4</v>
      </c>
      <c r="NA427">
        <v>0.4528973</v>
      </c>
      <c r="NB427">
        <v>0.24914890000000001</v>
      </c>
      <c r="NC427">
        <v>28.465340000000001</v>
      </c>
      <c r="ND427" s="1">
        <v>1.841349E-4</v>
      </c>
      <c r="NE427">
        <v>0.44110280000000002</v>
      </c>
      <c r="NF427">
        <v>0.24823149999999999</v>
      </c>
      <c r="NG427">
        <v>28.59862</v>
      </c>
      <c r="NH427" s="1">
        <v>1.787545E-4</v>
      </c>
      <c r="NI427">
        <v>0.4297011</v>
      </c>
      <c r="NJ427">
        <v>0.24728839999999999</v>
      </c>
      <c r="NK427">
        <v>28.64057</v>
      </c>
      <c r="NL427" s="1">
        <v>1.7355650000000001E-4</v>
      </c>
      <c r="NM427">
        <v>0.4186822</v>
      </c>
      <c r="NN427">
        <v>0.24635270000000001</v>
      </c>
      <c r="NO427">
        <v>28.57471</v>
      </c>
      <c r="NP427" s="1">
        <v>1.685581E-4</v>
      </c>
      <c r="NQ427">
        <v>0.40805150000000001</v>
      </c>
      <c r="NR427">
        <v>0.24541299999999999</v>
      </c>
      <c r="NS427">
        <v>28.469650000000001</v>
      </c>
      <c r="NT427" s="1">
        <v>1.6372169999999999E-4</v>
      </c>
      <c r="NU427">
        <v>0.39774730000000003</v>
      </c>
      <c r="NV427">
        <v>0.2445206</v>
      </c>
      <c r="NW427">
        <v>28.242819999999998</v>
      </c>
      <c r="NX427" s="1">
        <v>1.590951E-4</v>
      </c>
      <c r="NY427">
        <v>0.38780029999999999</v>
      </c>
      <c r="NZ427">
        <v>0.2436198</v>
      </c>
      <c r="OA427">
        <v>27.903289999999998</v>
      </c>
      <c r="OB427" s="1">
        <v>1.5462089999999999E-4</v>
      </c>
      <c r="OC427">
        <v>0.37817119999999999</v>
      </c>
      <c r="OD427">
        <v>0.24279129999999999</v>
      </c>
      <c r="OE427">
        <v>27.839939999999999</v>
      </c>
      <c r="OF427" s="1">
        <v>1.503299E-4</v>
      </c>
      <c r="OG427">
        <v>0.36884040000000001</v>
      </c>
      <c r="OH427">
        <v>0.24195549999999999</v>
      </c>
      <c r="OI427">
        <v>27.99888</v>
      </c>
      <c r="OJ427" s="1">
        <v>1.4619479999999999E-4</v>
      </c>
      <c r="OK427">
        <v>0.3598288</v>
      </c>
    </row>
    <row r="428" spans="1:401" x14ac:dyDescent="0.35">
      <c r="A428">
        <v>437</v>
      </c>
      <c r="B428" t="s">
        <v>4</v>
      </c>
      <c r="C428" t="s">
        <v>364</v>
      </c>
      <c r="D428" t="s">
        <v>430</v>
      </c>
      <c r="E428">
        <v>868.24109999999996</v>
      </c>
      <c r="F428">
        <v>0.52091370000000004</v>
      </c>
      <c r="G428">
        <v>26.063849999999999</v>
      </c>
      <c r="H428">
        <v>0</v>
      </c>
      <c r="I428">
        <v>0</v>
      </c>
      <c r="J428">
        <v>0.51822429999999997</v>
      </c>
      <c r="K428">
        <v>25.819459999999999</v>
      </c>
      <c r="L428">
        <v>0</v>
      </c>
      <c r="M428">
        <v>0</v>
      </c>
      <c r="N428">
        <v>0.51559759999999999</v>
      </c>
      <c r="O428">
        <v>25.557369999999999</v>
      </c>
      <c r="P428">
        <v>0</v>
      </c>
      <c r="Q428">
        <v>0</v>
      </c>
      <c r="R428">
        <v>0.51295590000000002</v>
      </c>
      <c r="S428">
        <v>25.27938</v>
      </c>
      <c r="T428">
        <v>0</v>
      </c>
      <c r="U428">
        <v>0</v>
      </c>
      <c r="V428">
        <v>0.51037169999999998</v>
      </c>
      <c r="W428">
        <v>25.11666</v>
      </c>
      <c r="X428">
        <v>0</v>
      </c>
      <c r="Y428">
        <v>0</v>
      </c>
      <c r="Z428">
        <v>0.50779070000000004</v>
      </c>
      <c r="AA428">
        <v>24.863219999999998</v>
      </c>
      <c r="AB428">
        <v>0</v>
      </c>
      <c r="AC428">
        <v>0</v>
      </c>
      <c r="AD428">
        <v>0.5052529</v>
      </c>
      <c r="AE428">
        <v>24.579550000000001</v>
      </c>
      <c r="AF428">
        <v>0</v>
      </c>
      <c r="AG428">
        <v>0</v>
      </c>
      <c r="AH428">
        <v>0.50275860000000006</v>
      </c>
      <c r="AI428">
        <v>24.317630000000001</v>
      </c>
      <c r="AJ428">
        <v>0</v>
      </c>
      <c r="AK428">
        <v>0</v>
      </c>
      <c r="AL428">
        <v>0.50035560000000001</v>
      </c>
      <c r="AM428">
        <v>24.101459999999999</v>
      </c>
      <c r="AN428">
        <v>0</v>
      </c>
      <c r="AO428">
        <v>0</v>
      </c>
      <c r="AP428">
        <v>0.49813560000000001</v>
      </c>
      <c r="AQ428">
        <v>24.24006</v>
      </c>
      <c r="AR428">
        <v>0</v>
      </c>
      <c r="AS428">
        <v>0</v>
      </c>
      <c r="AT428">
        <v>0.49604409999999999</v>
      </c>
      <c r="AU428">
        <v>24.602260000000001</v>
      </c>
      <c r="AV428">
        <v>0</v>
      </c>
      <c r="AW428">
        <v>0</v>
      </c>
      <c r="AX428">
        <v>0.49398819999999999</v>
      </c>
      <c r="AY428">
        <v>24.970199999999998</v>
      </c>
      <c r="AZ428">
        <v>0</v>
      </c>
      <c r="BA428">
        <v>0</v>
      </c>
      <c r="BB428">
        <v>0.49192940000000002</v>
      </c>
      <c r="BC428">
        <v>25.364509999999999</v>
      </c>
      <c r="BD428">
        <v>0</v>
      </c>
      <c r="BE428">
        <v>0</v>
      </c>
      <c r="BF428">
        <v>0.4899173</v>
      </c>
      <c r="BG428">
        <v>25.537739999999999</v>
      </c>
      <c r="BH428">
        <v>0</v>
      </c>
      <c r="BI428">
        <v>0</v>
      </c>
      <c r="BJ428">
        <v>0.488014</v>
      </c>
      <c r="BK428">
        <v>25.47383</v>
      </c>
      <c r="BL428">
        <v>0</v>
      </c>
      <c r="BM428">
        <v>0</v>
      </c>
      <c r="BN428">
        <v>0.48620069999999999</v>
      </c>
      <c r="BO428">
        <v>25.324190000000002</v>
      </c>
      <c r="BP428">
        <v>0</v>
      </c>
      <c r="BQ428">
        <v>0</v>
      </c>
      <c r="BR428">
        <v>0.48448950000000002</v>
      </c>
      <c r="BS428">
        <v>25.104099999999999</v>
      </c>
      <c r="BT428">
        <v>0</v>
      </c>
      <c r="BU428">
        <v>0</v>
      </c>
      <c r="BV428">
        <v>0.48287910000000001</v>
      </c>
      <c r="BW428">
        <v>25.133669999999999</v>
      </c>
      <c r="BX428">
        <v>0</v>
      </c>
      <c r="BY428">
        <v>0</v>
      </c>
      <c r="BZ428">
        <v>0.4813344</v>
      </c>
      <c r="CA428">
        <v>25.334420000000001</v>
      </c>
      <c r="CB428">
        <v>0</v>
      </c>
      <c r="CC428">
        <v>0</v>
      </c>
      <c r="CD428">
        <v>0.47986990000000002</v>
      </c>
      <c r="CE428">
        <v>25.56053</v>
      </c>
      <c r="CF428" s="1">
        <v>7.2162800000000002E-35</v>
      </c>
      <c r="CG428" s="1">
        <v>6.4324929999999997E-32</v>
      </c>
      <c r="CH428">
        <v>0.47842430000000002</v>
      </c>
      <c r="CI428">
        <v>25.876000000000001</v>
      </c>
      <c r="CJ428" s="1">
        <v>6.1164370000000003E-27</v>
      </c>
      <c r="CK428" s="1">
        <v>5.6059670000000003E-24</v>
      </c>
      <c r="CL428">
        <v>0.47703790000000001</v>
      </c>
      <c r="CM428">
        <v>25.96564</v>
      </c>
      <c r="CN428" s="1">
        <v>1.2605909999999999E-20</v>
      </c>
      <c r="CO428" s="1">
        <v>1.124671E-17</v>
      </c>
      <c r="CP428">
        <v>0.4756744</v>
      </c>
      <c r="CQ428">
        <v>25.786020000000001</v>
      </c>
      <c r="CR428" s="1">
        <v>4.3173099999999998E-16</v>
      </c>
      <c r="CS428" s="1">
        <v>3.885836E-13</v>
      </c>
      <c r="CT428">
        <v>0.47432819999999998</v>
      </c>
      <c r="CU428">
        <v>25.508400000000002</v>
      </c>
      <c r="CV428" s="1">
        <v>1.5174159999999999E-12</v>
      </c>
      <c r="CW428" s="1">
        <v>1.3835689999999999E-9</v>
      </c>
      <c r="CX428">
        <v>0.4730298</v>
      </c>
      <c r="CY428">
        <v>25.193200000000001</v>
      </c>
      <c r="CZ428" s="1">
        <v>1.0185880000000001E-9</v>
      </c>
      <c r="DA428" s="1">
        <v>9.4618739999999997E-7</v>
      </c>
      <c r="DB428">
        <v>0.47190539999999997</v>
      </c>
      <c r="DC428">
        <v>25.276810000000001</v>
      </c>
      <c r="DD428" s="1">
        <v>1.9853210000000001E-7</v>
      </c>
      <c r="DE428" s="1">
        <v>1.8782409999999999E-4</v>
      </c>
      <c r="DF428">
        <v>0.47084599999999999</v>
      </c>
      <c r="DG428">
        <v>25.558630000000001</v>
      </c>
      <c r="DH428" s="1">
        <v>1.461619E-5</v>
      </c>
      <c r="DI428" s="1">
        <v>1.406816E-2</v>
      </c>
      <c r="DJ428">
        <v>0.46971740000000001</v>
      </c>
      <c r="DK428">
        <v>25.982199999999999</v>
      </c>
      <c r="DL428" s="1">
        <v>4.8365330000000001E-4</v>
      </c>
      <c r="DM428">
        <v>0.47313850000000002</v>
      </c>
      <c r="DN428">
        <v>0.46845360000000003</v>
      </c>
      <c r="DO428">
        <v>26.453199999999999</v>
      </c>
      <c r="DP428" s="1">
        <v>8.1298849999999999E-3</v>
      </c>
      <c r="DQ428">
        <v>8.0760559999999995</v>
      </c>
      <c r="DR428">
        <v>0.46715830000000003</v>
      </c>
      <c r="DS428">
        <v>26.567900000000002</v>
      </c>
      <c r="DT428" s="1">
        <v>7.6641630000000002E-2</v>
      </c>
      <c r="DU428">
        <v>77.222189999999998</v>
      </c>
      <c r="DV428">
        <v>0.46585070000000001</v>
      </c>
      <c r="DW428">
        <v>26.442830000000001</v>
      </c>
      <c r="DX428">
        <v>0.44006499999999998</v>
      </c>
      <c r="DY428">
        <v>449.14909999999998</v>
      </c>
      <c r="DZ428">
        <v>0.46454879999999998</v>
      </c>
      <c r="EA428">
        <v>26.17464</v>
      </c>
      <c r="EB428">
        <v>1.6510339999999999</v>
      </c>
      <c r="EC428">
        <v>1705.3579999999999</v>
      </c>
      <c r="ED428">
        <v>0.46318619999999999</v>
      </c>
      <c r="EE428">
        <v>25.822299999999998</v>
      </c>
      <c r="EF428">
        <v>4.3074960000000004</v>
      </c>
      <c r="EG428">
        <v>4497.616</v>
      </c>
      <c r="EH428">
        <v>0.46170909999999998</v>
      </c>
      <c r="EI428">
        <v>25.752420000000001</v>
      </c>
      <c r="EJ428">
        <v>8.2604349999999993</v>
      </c>
      <c r="EK428">
        <v>8711.9279999999999</v>
      </c>
      <c r="EL428">
        <v>0.46017940000000002</v>
      </c>
      <c r="EM428">
        <v>25.96996</v>
      </c>
      <c r="EN428">
        <v>12.258710000000001</v>
      </c>
      <c r="EO428">
        <v>13046.96</v>
      </c>
      <c r="EP428">
        <v>0.45857379999999998</v>
      </c>
      <c r="EQ428">
        <v>26.373809999999999</v>
      </c>
      <c r="ER428">
        <v>14.747669999999999</v>
      </c>
      <c r="ES428">
        <v>15826.36</v>
      </c>
      <c r="ET428">
        <v>0.45692579999999999</v>
      </c>
      <c r="EU428">
        <v>26.808319999999998</v>
      </c>
      <c r="EV428">
        <v>14.986829999999999</v>
      </c>
      <c r="EW428">
        <v>16203.86</v>
      </c>
      <c r="EX428">
        <v>0.45523170000000002</v>
      </c>
      <c r="EY428">
        <v>26.924720000000001</v>
      </c>
      <c r="EZ428">
        <v>13.3568</v>
      </c>
      <c r="FA428">
        <v>14539.44</v>
      </c>
      <c r="FB428">
        <v>0.45346419999999998</v>
      </c>
      <c r="FC428">
        <v>26.790279999999999</v>
      </c>
      <c r="FD428">
        <v>10.784520000000001</v>
      </c>
      <c r="FE428">
        <v>11812.18</v>
      </c>
      <c r="FF428">
        <v>0.4516657</v>
      </c>
      <c r="FG428">
        <v>26.508289999999999</v>
      </c>
      <c r="FH428">
        <v>8.1069440000000004</v>
      </c>
      <c r="FI428">
        <v>8929.5830000000005</v>
      </c>
      <c r="FJ428">
        <v>0.44982220000000001</v>
      </c>
      <c r="FK428">
        <v>26.125450000000001</v>
      </c>
      <c r="FL428">
        <v>5.7990180000000002</v>
      </c>
      <c r="FM428">
        <v>6421.6909999999998</v>
      </c>
      <c r="FN428">
        <v>0.44803999999999999</v>
      </c>
      <c r="FO428">
        <v>26.090450000000001</v>
      </c>
      <c r="FP428">
        <v>4.011565</v>
      </c>
      <c r="FQ428">
        <v>4463.8959999999997</v>
      </c>
      <c r="FR428">
        <v>0.44624469999999999</v>
      </c>
      <c r="FS428">
        <v>26.230149999999998</v>
      </c>
      <c r="FT428">
        <v>2.7141570000000002</v>
      </c>
      <c r="FU428">
        <v>3034.2469999999998</v>
      </c>
      <c r="FV428">
        <v>0.44439139999999999</v>
      </c>
      <c r="FW428">
        <v>26.371320000000001</v>
      </c>
      <c r="FX428">
        <v>1.8103610000000001</v>
      </c>
      <c r="FY428">
        <v>2033.33</v>
      </c>
      <c r="FZ428">
        <v>0.44241360000000002</v>
      </c>
      <c r="GA428">
        <v>26.54927</v>
      </c>
      <c r="GB428">
        <v>1.1968220000000001</v>
      </c>
      <c r="GC428">
        <v>1350.7429999999999</v>
      </c>
      <c r="GD428">
        <v>0.44039679999999998</v>
      </c>
      <c r="GE428">
        <v>26.482759999999999</v>
      </c>
      <c r="GF428">
        <v>0.78723240000000005</v>
      </c>
      <c r="GG428">
        <v>892.80470000000003</v>
      </c>
      <c r="GH428">
        <v>0.43838949999999999</v>
      </c>
      <c r="GI428">
        <v>26.373080000000002</v>
      </c>
      <c r="GJ428">
        <v>0.51641970000000004</v>
      </c>
      <c r="GK428">
        <v>588.51649999999995</v>
      </c>
      <c r="GL428">
        <v>0.43638329999999997</v>
      </c>
      <c r="GM428">
        <v>26.15691</v>
      </c>
      <c r="GN428">
        <v>0.33843129999999999</v>
      </c>
      <c r="GO428">
        <v>387.53050000000002</v>
      </c>
      <c r="GP428">
        <v>0.43438019999999999</v>
      </c>
      <c r="GQ428">
        <v>25.88653</v>
      </c>
      <c r="GR428">
        <v>0.2218127</v>
      </c>
      <c r="GS428">
        <v>255.21559999999999</v>
      </c>
      <c r="GT428">
        <v>0.43237409999999998</v>
      </c>
      <c r="GU428">
        <v>25.596119999999999</v>
      </c>
      <c r="GV428">
        <v>0.1455169</v>
      </c>
      <c r="GW428">
        <v>168.23740000000001</v>
      </c>
      <c r="GX428">
        <v>0.43035030000000002</v>
      </c>
      <c r="GY428">
        <v>25.600090000000002</v>
      </c>
      <c r="GZ428">
        <v>9.5626500000000003E-2</v>
      </c>
      <c r="HA428">
        <v>111.099</v>
      </c>
      <c r="HB428">
        <v>0.42832740000000002</v>
      </c>
      <c r="HC428">
        <v>25.883320000000001</v>
      </c>
      <c r="HD428" s="1">
        <v>6.2999059999999996E-2</v>
      </c>
      <c r="HE428">
        <v>73.543719999999993</v>
      </c>
      <c r="HF428">
        <v>0.42629860000000003</v>
      </c>
      <c r="HG428">
        <v>26.26023</v>
      </c>
      <c r="HH428" s="1">
        <v>4.1637510000000003E-2</v>
      </c>
      <c r="HI428">
        <v>48.84263</v>
      </c>
      <c r="HJ428">
        <v>0.42426409999999998</v>
      </c>
      <c r="HK428">
        <v>26.438980000000001</v>
      </c>
      <c r="HL428" s="1">
        <v>2.7634769999999999E-2</v>
      </c>
      <c r="HM428">
        <v>32.574860000000001</v>
      </c>
      <c r="HN428">
        <v>0.42223820000000001</v>
      </c>
      <c r="HO428">
        <v>26.343689999999999</v>
      </c>
      <c r="HP428" s="1">
        <v>1.8442030000000002E-2</v>
      </c>
      <c r="HQ428">
        <v>21.843409999999999</v>
      </c>
      <c r="HR428">
        <v>0.42020020000000002</v>
      </c>
      <c r="HS428">
        <v>26.177330000000001</v>
      </c>
      <c r="HT428" s="1">
        <v>1.239289E-2</v>
      </c>
      <c r="HU428">
        <v>14.74907</v>
      </c>
      <c r="HV428">
        <v>0.41821140000000001</v>
      </c>
      <c r="HW428">
        <v>25.870650000000001</v>
      </c>
      <c r="HX428" s="1">
        <v>8.4049610000000007E-3</v>
      </c>
      <c r="HY428">
        <v>10.04959</v>
      </c>
      <c r="HZ428">
        <v>0.41636030000000002</v>
      </c>
      <c r="IA428">
        <v>25.769919999999999</v>
      </c>
      <c r="IB428" s="1">
        <v>5.7678440000000003E-3</v>
      </c>
      <c r="IC428">
        <v>6.9257410000000004</v>
      </c>
      <c r="ID428">
        <v>0.41452359999999999</v>
      </c>
      <c r="IE428">
        <v>25.85838</v>
      </c>
      <c r="IF428" s="1">
        <v>4.0168740000000001E-3</v>
      </c>
      <c r="IG428">
        <v>4.8431009999999999</v>
      </c>
      <c r="IH428">
        <v>0.41263040000000001</v>
      </c>
      <c r="II428">
        <v>26.045739999999999</v>
      </c>
      <c r="IJ428" s="1">
        <v>2.8491050000000002E-3</v>
      </c>
      <c r="IK428">
        <v>3.4495089999999999</v>
      </c>
      <c r="IL428">
        <v>0.41066269999999999</v>
      </c>
      <c r="IM428">
        <v>26.31812</v>
      </c>
      <c r="IN428" s="1">
        <v>2.0668029999999999E-3</v>
      </c>
      <c r="IO428">
        <v>2.5130129999999999</v>
      </c>
      <c r="IP428">
        <v>0.40871619999999997</v>
      </c>
      <c r="IQ428">
        <v>26.39038</v>
      </c>
      <c r="IR428" s="1">
        <v>1.5399140000000001E-3</v>
      </c>
      <c r="IS428">
        <v>1.880031</v>
      </c>
      <c r="IT428">
        <v>0.4067906</v>
      </c>
      <c r="IU428">
        <v>26.33052</v>
      </c>
      <c r="IV428" s="1">
        <v>1.182364E-3</v>
      </c>
      <c r="IW428">
        <v>1.4491860000000001</v>
      </c>
      <c r="IX428">
        <v>0.40491250000000001</v>
      </c>
      <c r="IY428">
        <v>26.182289999999998</v>
      </c>
      <c r="IZ428" s="1">
        <v>9.3715469999999996E-4</v>
      </c>
      <c r="JA428">
        <v>1.153068</v>
      </c>
      <c r="JB428">
        <v>0.40304519999999999</v>
      </c>
      <c r="JC428">
        <v>25.951640000000001</v>
      </c>
      <c r="JD428" s="1">
        <v>7.6694730000000002E-4</v>
      </c>
      <c r="JE428">
        <v>0.94728760000000001</v>
      </c>
      <c r="JF428">
        <v>0.40119490000000002</v>
      </c>
      <c r="JG428">
        <v>26.066980000000001</v>
      </c>
      <c r="JH428" s="1">
        <v>6.4713249999999998E-4</v>
      </c>
      <c r="JI428">
        <v>0.8023806</v>
      </c>
      <c r="JJ428">
        <v>0.39934520000000001</v>
      </c>
      <c r="JK428">
        <v>26.301159999999999</v>
      </c>
      <c r="JL428" s="1">
        <v>5.6126050000000001E-4</v>
      </c>
      <c r="JM428">
        <v>0.69866010000000001</v>
      </c>
      <c r="JN428">
        <v>0.39751209999999998</v>
      </c>
      <c r="JO428">
        <v>26.596240000000002</v>
      </c>
      <c r="JP428" s="1">
        <v>4.9836930000000002E-4</v>
      </c>
      <c r="JQ428">
        <v>0.62290270000000003</v>
      </c>
      <c r="JR428">
        <v>0.39571980000000001</v>
      </c>
      <c r="JS428">
        <v>26.897130000000001</v>
      </c>
      <c r="JT428" s="1">
        <v>4.5129509999999997E-4</v>
      </c>
      <c r="JU428">
        <v>0.56635570000000002</v>
      </c>
      <c r="JV428">
        <v>0.39395069999999999</v>
      </c>
      <c r="JW428">
        <v>27.061879999999999</v>
      </c>
      <c r="JX428" s="1">
        <v>4.1514319999999999E-4</v>
      </c>
      <c r="JY428">
        <v>0.52314760000000005</v>
      </c>
      <c r="JZ428">
        <v>0.39221020000000001</v>
      </c>
      <c r="KA428">
        <v>26.994319999999998</v>
      </c>
      <c r="KB428" s="1">
        <v>3.8667310000000001E-4</v>
      </c>
      <c r="KC428">
        <v>0.48928270000000001</v>
      </c>
      <c r="KD428">
        <v>0.39049030000000001</v>
      </c>
      <c r="KE428">
        <v>26.811699999999998</v>
      </c>
      <c r="KF428" s="1">
        <v>3.636348E-4</v>
      </c>
      <c r="KG428">
        <v>0.4620513</v>
      </c>
      <c r="KH428">
        <v>0.38883669999999998</v>
      </c>
      <c r="KI428">
        <v>26.537790000000001</v>
      </c>
      <c r="KJ428" s="1">
        <v>3.4452819999999999E-4</v>
      </c>
      <c r="KK428">
        <v>0.43956149999999999</v>
      </c>
      <c r="KL428">
        <v>0.3872679</v>
      </c>
      <c r="KM428">
        <v>26.592759999999998</v>
      </c>
      <c r="KN428" s="1">
        <v>3.283049E-4</v>
      </c>
      <c r="KO428">
        <v>0.42050520000000002</v>
      </c>
      <c r="KP428">
        <v>0.38573679999999999</v>
      </c>
      <c r="KQ428">
        <v>26.821719999999999</v>
      </c>
      <c r="KR428" s="1">
        <v>3.1418340000000002E-4</v>
      </c>
      <c r="KS428">
        <v>0.40395979999999998</v>
      </c>
      <c r="KT428">
        <v>0.38422129999999999</v>
      </c>
      <c r="KU428">
        <v>27.222359999999998</v>
      </c>
      <c r="KV428" s="1">
        <v>3.0160689999999998E-4</v>
      </c>
      <c r="KW428">
        <v>0.3892854</v>
      </c>
      <c r="KX428">
        <v>0.38268659999999999</v>
      </c>
      <c r="KY428">
        <v>27.719200000000001</v>
      </c>
      <c r="KZ428" s="1">
        <v>2.902138E-4</v>
      </c>
      <c r="LA428">
        <v>0.37604209999999999</v>
      </c>
      <c r="LB428">
        <v>0.3811968</v>
      </c>
      <c r="LC428">
        <v>27.94773</v>
      </c>
      <c r="LD428" s="1">
        <v>2.7978999999999998E-4</v>
      </c>
      <c r="LE428">
        <v>0.36391679999999998</v>
      </c>
      <c r="LF428">
        <v>0.37976080000000001</v>
      </c>
      <c r="LG428">
        <v>27.943570000000001</v>
      </c>
      <c r="LH428" s="1">
        <v>2.701305E-4</v>
      </c>
      <c r="LI428">
        <v>0.3526493</v>
      </c>
      <c r="LJ428">
        <v>0.37835049999999998</v>
      </c>
      <c r="LK428">
        <v>27.806999999999999</v>
      </c>
      <c r="LL428" s="1">
        <v>2.610469E-4</v>
      </c>
      <c r="LM428">
        <v>0.3420301</v>
      </c>
      <c r="LN428">
        <v>0.37696030000000003</v>
      </c>
      <c r="LO428">
        <v>27.56456</v>
      </c>
      <c r="LP428" s="1">
        <v>2.5244969999999999E-4</v>
      </c>
      <c r="LQ428">
        <v>0.33194950000000001</v>
      </c>
      <c r="LR428">
        <v>0.37558970000000003</v>
      </c>
      <c r="LS428">
        <v>27.71134</v>
      </c>
      <c r="LT428" s="1">
        <v>2.4428759999999997E-4</v>
      </c>
      <c r="LU428">
        <v>0.32235829999999999</v>
      </c>
      <c r="LV428">
        <v>0.37422879999999997</v>
      </c>
      <c r="LW428">
        <v>28.010670000000001</v>
      </c>
      <c r="LX428" s="1">
        <v>2.3650249999999999E-4</v>
      </c>
      <c r="LY428">
        <v>0.31318469999999998</v>
      </c>
      <c r="LZ428">
        <v>0.37288159999999998</v>
      </c>
      <c r="MA428">
        <v>28.462479999999999</v>
      </c>
      <c r="MB428" s="1">
        <v>2.2906620000000001E-4</v>
      </c>
      <c r="MC428">
        <v>0.30440089999999997</v>
      </c>
      <c r="MD428">
        <v>0.37155359999999998</v>
      </c>
      <c r="ME428">
        <v>29.04683</v>
      </c>
      <c r="MF428" s="1">
        <v>2.2194789999999999E-4</v>
      </c>
      <c r="MG428">
        <v>0.29596410000000001</v>
      </c>
      <c r="MH428">
        <v>0.37023080000000003</v>
      </c>
      <c r="MI428">
        <v>29.363659999999999</v>
      </c>
      <c r="MJ428" s="1">
        <v>2.1511389999999999E-4</v>
      </c>
      <c r="MK428">
        <v>0.28784979999999999</v>
      </c>
      <c r="ML428">
        <v>0.3689229</v>
      </c>
      <c r="MM428">
        <v>29.450810000000001</v>
      </c>
      <c r="MN428" s="1">
        <v>2.085488E-4</v>
      </c>
      <c r="MO428">
        <v>0.28001409999999999</v>
      </c>
      <c r="MP428">
        <v>0.367622</v>
      </c>
      <c r="MQ428">
        <v>29.343520000000002</v>
      </c>
      <c r="MR428" s="1">
        <v>2.022444E-4</v>
      </c>
      <c r="MS428">
        <v>0.27247399999999999</v>
      </c>
      <c r="MT428">
        <v>0.36635519999999999</v>
      </c>
      <c r="MU428">
        <v>29.02402</v>
      </c>
      <c r="MV428" s="1">
        <v>1.9618540000000001E-4</v>
      </c>
      <c r="MW428">
        <v>0.26518930000000002</v>
      </c>
      <c r="MX428">
        <v>0.36518699999999998</v>
      </c>
      <c r="MY428">
        <v>28.683209999999999</v>
      </c>
      <c r="MZ428" s="1">
        <v>1.9039640000000001E-4</v>
      </c>
      <c r="NA428">
        <v>0.25815779999999999</v>
      </c>
      <c r="NB428">
        <v>0.36401020000000001</v>
      </c>
      <c r="NC428">
        <v>28.515229999999999</v>
      </c>
      <c r="ND428" s="1">
        <v>1.8480379999999999E-4</v>
      </c>
      <c r="NE428">
        <v>0.25134990000000001</v>
      </c>
      <c r="NF428">
        <v>0.36281419999999998</v>
      </c>
      <c r="NG428">
        <v>28.638819999999999</v>
      </c>
      <c r="NH428" s="1">
        <v>1.793958E-4</v>
      </c>
      <c r="NI428">
        <v>0.2447704</v>
      </c>
      <c r="NJ428">
        <v>0.36162240000000001</v>
      </c>
      <c r="NK428">
        <v>28.66339</v>
      </c>
      <c r="NL428" s="1">
        <v>1.7418110000000001E-4</v>
      </c>
      <c r="NM428">
        <v>0.23840929999999999</v>
      </c>
      <c r="NN428">
        <v>0.36042229999999997</v>
      </c>
      <c r="NO428">
        <v>28.585080000000001</v>
      </c>
      <c r="NP428" s="1">
        <v>1.6915570000000001E-4</v>
      </c>
      <c r="NQ428">
        <v>0.23226769999999999</v>
      </c>
      <c r="NR428">
        <v>0.35924339999999999</v>
      </c>
      <c r="NS428">
        <v>28.484349999999999</v>
      </c>
      <c r="NT428" s="1">
        <v>1.6429939999999999E-4</v>
      </c>
      <c r="NU428">
        <v>0.2263114</v>
      </c>
      <c r="NV428">
        <v>0.35809780000000002</v>
      </c>
      <c r="NW428">
        <v>28.27187</v>
      </c>
      <c r="NX428" s="1">
        <v>1.5964869999999999E-4</v>
      </c>
      <c r="NY428">
        <v>0.2205664</v>
      </c>
      <c r="NZ428">
        <v>0.3569753</v>
      </c>
      <c r="OA428">
        <v>27.944890000000001</v>
      </c>
      <c r="OB428" s="1">
        <v>1.5515719999999999E-4</v>
      </c>
      <c r="OC428">
        <v>0.2150048</v>
      </c>
      <c r="OD428">
        <v>0.35593209999999997</v>
      </c>
      <c r="OE428">
        <v>27.887709999999998</v>
      </c>
      <c r="OF428" s="1">
        <v>1.5084920000000001E-4</v>
      </c>
      <c r="OG428">
        <v>0.20962040000000001</v>
      </c>
      <c r="OH428">
        <v>0.35487639999999998</v>
      </c>
      <c r="OI428">
        <v>28.042400000000001</v>
      </c>
      <c r="OJ428" s="1">
        <v>1.4669339999999999E-4</v>
      </c>
      <c r="OK428">
        <v>0.20442080000000001</v>
      </c>
    </row>
    <row r="429" spans="1:401" x14ac:dyDescent="0.35">
      <c r="A429">
        <v>438</v>
      </c>
      <c r="B429" t="s">
        <v>4</v>
      </c>
      <c r="C429" t="s">
        <v>364</v>
      </c>
      <c r="D429" t="s">
        <v>431</v>
      </c>
      <c r="E429">
        <v>283.48840000000001</v>
      </c>
      <c r="F429">
        <v>1.150585</v>
      </c>
      <c r="G429">
        <v>26.076250000000002</v>
      </c>
      <c r="H429">
        <v>0</v>
      </c>
      <c r="I429">
        <v>0</v>
      </c>
      <c r="J429">
        <v>1.1438250000000001</v>
      </c>
      <c r="K429">
        <v>25.832380000000001</v>
      </c>
      <c r="L429">
        <v>0</v>
      </c>
      <c r="M429">
        <v>0</v>
      </c>
      <c r="N429">
        <v>1.1372249999999999</v>
      </c>
      <c r="O429">
        <v>25.569489999999998</v>
      </c>
      <c r="P429">
        <v>0</v>
      </c>
      <c r="Q429">
        <v>0</v>
      </c>
      <c r="R429">
        <v>1.130625</v>
      </c>
      <c r="S429">
        <v>25.289750000000002</v>
      </c>
      <c r="T429">
        <v>0</v>
      </c>
      <c r="U429">
        <v>0</v>
      </c>
      <c r="V429">
        <v>1.1241749999999999</v>
      </c>
      <c r="W429">
        <v>25.130960000000002</v>
      </c>
      <c r="X429">
        <v>0</v>
      </c>
      <c r="Y429">
        <v>0</v>
      </c>
      <c r="Z429">
        <v>1.117802</v>
      </c>
      <c r="AA429">
        <v>24.877749999999999</v>
      </c>
      <c r="AB429">
        <v>0</v>
      </c>
      <c r="AC429">
        <v>0</v>
      </c>
      <c r="AD429">
        <v>1.111548</v>
      </c>
      <c r="AE429">
        <v>24.595949999999998</v>
      </c>
      <c r="AF429">
        <v>0</v>
      </c>
      <c r="AG429">
        <v>0</v>
      </c>
      <c r="AH429">
        <v>1.105456</v>
      </c>
      <c r="AI429">
        <v>24.336860000000001</v>
      </c>
      <c r="AJ429">
        <v>0</v>
      </c>
      <c r="AK429">
        <v>0</v>
      </c>
      <c r="AL429">
        <v>1.0995710000000001</v>
      </c>
      <c r="AM429">
        <v>24.121500000000001</v>
      </c>
      <c r="AN429">
        <v>0</v>
      </c>
      <c r="AO429">
        <v>0</v>
      </c>
      <c r="AP429">
        <v>1.094174</v>
      </c>
      <c r="AQ429">
        <v>24.258749999999999</v>
      </c>
      <c r="AR429">
        <v>0</v>
      </c>
      <c r="AS429">
        <v>0</v>
      </c>
      <c r="AT429">
        <v>1.089108</v>
      </c>
      <c r="AU429">
        <v>24.613350000000001</v>
      </c>
      <c r="AV429">
        <v>0</v>
      </c>
      <c r="AW429">
        <v>0</v>
      </c>
      <c r="AX429">
        <v>1.084141</v>
      </c>
      <c r="AY429">
        <v>24.97034</v>
      </c>
      <c r="AZ429">
        <v>0</v>
      </c>
      <c r="BA429">
        <v>0</v>
      </c>
      <c r="BB429">
        <v>1.0792029999999999</v>
      </c>
      <c r="BC429">
        <v>25.359439999999999</v>
      </c>
      <c r="BD429">
        <v>0</v>
      </c>
      <c r="BE429">
        <v>0</v>
      </c>
      <c r="BF429">
        <v>1.074416</v>
      </c>
      <c r="BG429">
        <v>25.533329999999999</v>
      </c>
      <c r="BH429">
        <v>0</v>
      </c>
      <c r="BI429">
        <v>0</v>
      </c>
      <c r="BJ429">
        <v>1.0699160000000001</v>
      </c>
      <c r="BK429">
        <v>25.476279999999999</v>
      </c>
      <c r="BL429">
        <v>0</v>
      </c>
      <c r="BM429">
        <v>0</v>
      </c>
      <c r="BN429">
        <v>1.0657110000000001</v>
      </c>
      <c r="BO429">
        <v>25.338380000000001</v>
      </c>
      <c r="BP429">
        <v>0</v>
      </c>
      <c r="BQ429">
        <v>0</v>
      </c>
      <c r="BR429">
        <v>1.061723</v>
      </c>
      <c r="BS429">
        <v>25.12659</v>
      </c>
      <c r="BT429">
        <v>0</v>
      </c>
      <c r="BU429">
        <v>0</v>
      </c>
      <c r="BV429">
        <v>1.05803</v>
      </c>
      <c r="BW429">
        <v>25.160270000000001</v>
      </c>
      <c r="BX429">
        <v>0</v>
      </c>
      <c r="BY429">
        <v>0</v>
      </c>
      <c r="BZ429">
        <v>1.0545180000000001</v>
      </c>
      <c r="CA429">
        <v>25.358250000000002</v>
      </c>
      <c r="CB429">
        <v>0</v>
      </c>
      <c r="CC429">
        <v>0</v>
      </c>
      <c r="CD429">
        <v>1.0512090000000001</v>
      </c>
      <c r="CE429">
        <v>25.577629999999999</v>
      </c>
      <c r="CF429" s="1">
        <v>3.4351020000000001E-35</v>
      </c>
      <c r="CG429" s="1">
        <v>9.0699910000000003E-33</v>
      </c>
      <c r="CH429">
        <v>1.0479480000000001</v>
      </c>
      <c r="CI429">
        <v>25.88907</v>
      </c>
      <c r="CJ429" s="1">
        <v>2.754931E-27</v>
      </c>
      <c r="CK429" s="1">
        <v>7.1826310000000001E-25</v>
      </c>
      <c r="CL429">
        <v>1.044913</v>
      </c>
      <c r="CM429">
        <v>25.98338</v>
      </c>
      <c r="CN429" s="1">
        <v>6.6727950000000002E-21</v>
      </c>
      <c r="CO429" s="1">
        <v>1.8279900000000001E-18</v>
      </c>
      <c r="CP429">
        <v>1.04192</v>
      </c>
      <c r="CQ429">
        <v>25.808689999999999</v>
      </c>
      <c r="CR429" s="1">
        <v>2.5333850000000001E-16</v>
      </c>
      <c r="CS429" s="1">
        <v>7.1745509999999998E-14</v>
      </c>
      <c r="CT429">
        <v>1.0390029999999999</v>
      </c>
      <c r="CU429">
        <v>25.54355</v>
      </c>
      <c r="CV429" s="1">
        <v>9.6171760000000009E-13</v>
      </c>
      <c r="CW429" s="1">
        <v>2.7951689999999998E-10</v>
      </c>
      <c r="CX429">
        <v>1.0361800000000001</v>
      </c>
      <c r="CY429">
        <v>25.236630000000002</v>
      </c>
      <c r="CZ429" s="1">
        <v>6.900292E-10</v>
      </c>
      <c r="DA429" s="1">
        <v>2.050425E-7</v>
      </c>
      <c r="DB429">
        <v>1.0337989999999999</v>
      </c>
      <c r="DC429">
        <v>25.3217</v>
      </c>
      <c r="DD429" s="1">
        <v>1.4235E-7</v>
      </c>
      <c r="DE429" s="1">
        <v>4.3095110000000001E-5</v>
      </c>
      <c r="DF429">
        <v>1.031517</v>
      </c>
      <c r="DG429">
        <v>25.594989999999999</v>
      </c>
      <c r="DH429" s="1">
        <v>1.101344E-5</v>
      </c>
      <c r="DI429" s="1">
        <v>3.3896389999999998E-3</v>
      </c>
      <c r="DJ429">
        <v>1.0290319999999999</v>
      </c>
      <c r="DK429">
        <v>26.003509999999999</v>
      </c>
      <c r="DL429" s="1">
        <v>3.8103449999999999E-4</v>
      </c>
      <c r="DM429">
        <v>0.1190674</v>
      </c>
      <c r="DN429">
        <v>1.026281</v>
      </c>
      <c r="DO429">
        <v>26.465050000000002</v>
      </c>
      <c r="DP429" s="1">
        <v>6.6689519999999997E-3</v>
      </c>
      <c r="DQ429">
        <v>2.1139239999999999</v>
      </c>
      <c r="DR429">
        <v>1.0234620000000001</v>
      </c>
      <c r="DS429">
        <v>26.578479999999999</v>
      </c>
      <c r="DT429" s="1">
        <v>6.5218869999999998E-2</v>
      </c>
      <c r="DU429">
        <v>20.950109999999999</v>
      </c>
      <c r="DV429">
        <v>1.020599</v>
      </c>
      <c r="DW429">
        <v>26.459230000000002</v>
      </c>
      <c r="DX429">
        <v>0.38712639999999998</v>
      </c>
      <c r="DY429">
        <v>125.88200000000001</v>
      </c>
      <c r="DZ429">
        <v>1.0177510000000001</v>
      </c>
      <c r="EA429">
        <v>26.20702</v>
      </c>
      <c r="EB429">
        <v>1.4965900000000001</v>
      </c>
      <c r="EC429">
        <v>492.26299999999998</v>
      </c>
      <c r="ED429">
        <v>1.014745</v>
      </c>
      <c r="EE429">
        <v>25.865079999999999</v>
      </c>
      <c r="EF429">
        <v>4.0104179999999996</v>
      </c>
      <c r="EG429">
        <v>1333.16</v>
      </c>
      <c r="EH429">
        <v>1.0114650000000001</v>
      </c>
      <c r="EI429">
        <v>25.797999999999998</v>
      </c>
      <c r="EJ429">
        <v>7.8734200000000003</v>
      </c>
      <c r="EK429">
        <v>2643.6030000000001</v>
      </c>
      <c r="EL429">
        <v>1.0080579999999999</v>
      </c>
      <c r="EM429">
        <v>26.010400000000001</v>
      </c>
      <c r="EN429">
        <v>11.923450000000001</v>
      </c>
      <c r="EO429">
        <v>4040.6410000000001</v>
      </c>
      <c r="EP429">
        <v>1.0044759999999999</v>
      </c>
      <c r="EQ429">
        <v>26.39949</v>
      </c>
      <c r="ER429">
        <v>14.591060000000001</v>
      </c>
      <c r="ES429">
        <v>4986.9669999999996</v>
      </c>
      <c r="ET429">
        <v>1.0007680000000001</v>
      </c>
      <c r="EU429">
        <v>26.8215</v>
      </c>
      <c r="EV429">
        <v>15.03689</v>
      </c>
      <c r="EW429">
        <v>5179.6319999999996</v>
      </c>
      <c r="EX429">
        <v>0.99694989999999994</v>
      </c>
      <c r="EY429">
        <v>26.932590000000001</v>
      </c>
      <c r="EZ429">
        <v>13.55153</v>
      </c>
      <c r="FA429">
        <v>4701.3639999999996</v>
      </c>
      <c r="FB429">
        <v>0.99295849999999997</v>
      </c>
      <c r="FC429">
        <v>26.80442</v>
      </c>
      <c r="FD429">
        <v>11.03462</v>
      </c>
      <c r="FE429">
        <v>3853.319</v>
      </c>
      <c r="FF429">
        <v>0.98884919999999998</v>
      </c>
      <c r="FG429">
        <v>26.53885</v>
      </c>
      <c r="FH429">
        <v>8.3463759999999994</v>
      </c>
      <c r="FI429">
        <v>2932.0889999999999</v>
      </c>
      <c r="FJ429">
        <v>0.98466480000000001</v>
      </c>
      <c r="FK429">
        <v>26.166229999999999</v>
      </c>
      <c r="FL429">
        <v>5.9965279999999996</v>
      </c>
      <c r="FM429">
        <v>2118.527</v>
      </c>
      <c r="FN429">
        <v>0.98063489999999998</v>
      </c>
      <c r="FO429">
        <v>26.13326</v>
      </c>
      <c r="FP429">
        <v>4.1607630000000002</v>
      </c>
      <c r="FQ429">
        <v>1477.4290000000001</v>
      </c>
      <c r="FR429">
        <v>0.9765199</v>
      </c>
      <c r="FS429">
        <v>26.265039999999999</v>
      </c>
      <c r="FT429">
        <v>2.8208199999999999</v>
      </c>
      <c r="FU429">
        <v>1006.47</v>
      </c>
      <c r="FV429">
        <v>0.97222730000000002</v>
      </c>
      <c r="FW429">
        <v>26.388860000000001</v>
      </c>
      <c r="FX429">
        <v>1.884145</v>
      </c>
      <c r="FY429">
        <v>675.5421</v>
      </c>
      <c r="FZ429">
        <v>0.96768549999999998</v>
      </c>
      <c r="GA429">
        <v>26.55866</v>
      </c>
      <c r="GB429">
        <v>1.2467889999999999</v>
      </c>
      <c r="GC429">
        <v>449.27600000000001</v>
      </c>
      <c r="GD429">
        <v>0.96306159999999996</v>
      </c>
      <c r="GE429">
        <v>26.492709999999999</v>
      </c>
      <c r="GF429">
        <v>0.82060759999999999</v>
      </c>
      <c r="GG429">
        <v>297.19929999999999</v>
      </c>
      <c r="GH429">
        <v>0.9584762</v>
      </c>
      <c r="GI429">
        <v>26.3947</v>
      </c>
      <c r="GJ429">
        <v>0.53856150000000003</v>
      </c>
      <c r="GK429">
        <v>196.02520000000001</v>
      </c>
      <c r="GL429">
        <v>0.95386850000000001</v>
      </c>
      <c r="GM429">
        <v>26.189330000000002</v>
      </c>
      <c r="GN429">
        <v>0.3530334</v>
      </c>
      <c r="GO429">
        <v>129.13050000000001</v>
      </c>
      <c r="GP429">
        <v>0.94925349999999997</v>
      </c>
      <c r="GQ429">
        <v>25.92361</v>
      </c>
      <c r="GR429">
        <v>0.23142599999999999</v>
      </c>
      <c r="GS429">
        <v>85.071460000000002</v>
      </c>
      <c r="GT429">
        <v>0.94467380000000001</v>
      </c>
      <c r="GU429">
        <v>25.631689999999999</v>
      </c>
      <c r="GV429">
        <v>0.15184239999999999</v>
      </c>
      <c r="GW429">
        <v>56.094059999999999</v>
      </c>
      <c r="GX429">
        <v>0.94002520000000001</v>
      </c>
      <c r="GY429">
        <v>25.63147</v>
      </c>
      <c r="GZ429" s="1">
        <v>9.9783609999999995E-2</v>
      </c>
      <c r="HA429">
        <v>37.049030000000002</v>
      </c>
      <c r="HB429">
        <v>0.9354017</v>
      </c>
      <c r="HC429">
        <v>25.910879999999999</v>
      </c>
      <c r="HD429" s="1">
        <v>6.5736790000000003E-2</v>
      </c>
      <c r="HE429">
        <v>24.528880000000001</v>
      </c>
      <c r="HF429">
        <v>0.93076460000000005</v>
      </c>
      <c r="HG429">
        <v>26.276289999999999</v>
      </c>
      <c r="HH429" s="1">
        <v>4.3441059999999997E-2</v>
      </c>
      <c r="HI429">
        <v>16.290859999999999</v>
      </c>
      <c r="HJ429">
        <v>0.92613319999999999</v>
      </c>
      <c r="HK429">
        <v>26.444890000000001</v>
      </c>
      <c r="HL429">
        <v>2.8824800000000001E-2</v>
      </c>
      <c r="HM429">
        <v>10.86416</v>
      </c>
      <c r="HN429">
        <v>0.92151519999999998</v>
      </c>
      <c r="HO429">
        <v>26.346609999999998</v>
      </c>
      <c r="HP429" s="1">
        <v>1.922842E-2</v>
      </c>
      <c r="HQ429">
        <v>7.2834390000000004</v>
      </c>
      <c r="HR429">
        <v>0.91691040000000001</v>
      </c>
      <c r="HS429">
        <v>26.19529</v>
      </c>
      <c r="HT429" s="1">
        <v>1.291381E-2</v>
      </c>
      <c r="HU429">
        <v>4.9159139999999999</v>
      </c>
      <c r="HV429">
        <v>0.91237109999999999</v>
      </c>
      <c r="HW429">
        <v>25.903729999999999</v>
      </c>
      <c r="HX429" s="1">
        <v>8.7507899999999996E-3</v>
      </c>
      <c r="HY429">
        <v>3.3473130000000002</v>
      </c>
      <c r="HZ429">
        <v>0.90816410000000003</v>
      </c>
      <c r="IA429">
        <v>25.809449999999998</v>
      </c>
      <c r="IB429" s="1">
        <v>5.9981130000000002E-3</v>
      </c>
      <c r="IC429">
        <v>2.3043550000000002</v>
      </c>
      <c r="ID429">
        <v>0.90398900000000004</v>
      </c>
      <c r="IE429">
        <v>25.895669999999999</v>
      </c>
      <c r="IF429" s="1">
        <v>4.1705889999999997E-3</v>
      </c>
      <c r="IG429">
        <v>1.6090279999999999</v>
      </c>
      <c r="IH429">
        <v>0.89967889999999995</v>
      </c>
      <c r="II429">
        <v>26.068940000000001</v>
      </c>
      <c r="IJ429" s="1">
        <v>2.952278E-3</v>
      </c>
      <c r="IK429">
        <v>1.1439159999999999</v>
      </c>
      <c r="IL429">
        <v>0.8952196</v>
      </c>
      <c r="IM429">
        <v>26.328659999999999</v>
      </c>
      <c r="IN429" s="1">
        <v>2.1364489999999999E-3</v>
      </c>
      <c r="IO429">
        <v>0.83145939999999996</v>
      </c>
      <c r="IP429">
        <v>0.89079969999999997</v>
      </c>
      <c r="IQ429">
        <v>26.396419999999999</v>
      </c>
      <c r="IR429" s="1">
        <v>1.5871870000000001E-3</v>
      </c>
      <c r="IS429">
        <v>0.62032860000000001</v>
      </c>
      <c r="IT429">
        <v>0.88647030000000004</v>
      </c>
      <c r="IU429">
        <v>26.339880000000001</v>
      </c>
      <c r="IV429" s="1">
        <v>1.2146990000000001E-3</v>
      </c>
      <c r="IW429">
        <v>0.47666199999999997</v>
      </c>
      <c r="IX429">
        <v>0.88224040000000004</v>
      </c>
      <c r="IY429">
        <v>26.207809999999998</v>
      </c>
      <c r="IZ429" s="1">
        <v>9.594874E-4</v>
      </c>
      <c r="JA429">
        <v>0.37799949999999999</v>
      </c>
      <c r="JB429">
        <v>0.87801770000000001</v>
      </c>
      <c r="JC429">
        <v>25.9908</v>
      </c>
      <c r="JD429" s="1">
        <v>7.8258539999999995E-4</v>
      </c>
      <c r="JE429">
        <v>0.30952980000000002</v>
      </c>
      <c r="JF429">
        <v>0.87383840000000002</v>
      </c>
      <c r="JG429">
        <v>26.11195</v>
      </c>
      <c r="JH429" s="1">
        <v>6.5824299999999998E-4</v>
      </c>
      <c r="JI429">
        <v>0.2613837</v>
      </c>
      <c r="JJ429">
        <v>0.86969920000000001</v>
      </c>
      <c r="JK429">
        <v>26.338259999999998</v>
      </c>
      <c r="JL429" s="1">
        <v>5.6929280000000005E-4</v>
      </c>
      <c r="JM429">
        <v>0.22697909999999999</v>
      </c>
      <c r="JN429">
        <v>0.86560150000000002</v>
      </c>
      <c r="JO429">
        <v>26.61449</v>
      </c>
      <c r="JP429" s="1">
        <v>5.0430430000000001E-4</v>
      </c>
      <c r="JQ429">
        <v>0.20191100000000001</v>
      </c>
      <c r="JR429">
        <v>0.8615659</v>
      </c>
      <c r="JS429">
        <v>26.90166</v>
      </c>
      <c r="JT429" s="1">
        <v>4.5578239999999998E-4</v>
      </c>
      <c r="JU429">
        <v>0.18325669999999999</v>
      </c>
      <c r="JV429">
        <v>0.85761989999999999</v>
      </c>
      <c r="JW429">
        <v>27.063510000000001</v>
      </c>
      <c r="JX429" s="1">
        <v>4.1862429999999998E-4</v>
      </c>
      <c r="JY429">
        <v>0.169042</v>
      </c>
      <c r="JZ429">
        <v>0.8537496</v>
      </c>
      <c r="KA429">
        <v>27.006499999999999</v>
      </c>
      <c r="KB429" s="1">
        <v>3.894495E-4</v>
      </c>
      <c r="KC429">
        <v>0.15793850000000001</v>
      </c>
      <c r="KD429">
        <v>0.84993920000000001</v>
      </c>
      <c r="KE429">
        <v>26.84094</v>
      </c>
      <c r="KF429" s="1">
        <v>3.6589670000000002E-4</v>
      </c>
      <c r="KG429">
        <v>0.14903569999999999</v>
      </c>
      <c r="KH429">
        <v>0.84627300000000005</v>
      </c>
      <c r="KI429">
        <v>26.58239</v>
      </c>
      <c r="KJ429" s="1">
        <v>3.464276E-4</v>
      </c>
      <c r="KK429">
        <v>0.1417136</v>
      </c>
      <c r="KL429">
        <v>0.84281620000000002</v>
      </c>
      <c r="KM429">
        <v>26.642849999999999</v>
      </c>
      <c r="KN429" s="1">
        <v>3.299326E-4</v>
      </c>
      <c r="KO429">
        <v>0.13552320000000001</v>
      </c>
      <c r="KP429">
        <v>0.83942879999999997</v>
      </c>
      <c r="KQ429">
        <v>26.86703</v>
      </c>
      <c r="KR429" s="1">
        <v>3.1561950000000001E-4</v>
      </c>
      <c r="KS429">
        <v>0.13017190000000001</v>
      </c>
      <c r="KT429">
        <v>0.83610019999999996</v>
      </c>
      <c r="KU429">
        <v>27.248709999999999</v>
      </c>
      <c r="KV429" s="1">
        <v>3.029048E-4</v>
      </c>
      <c r="KW429">
        <v>0.12543940000000001</v>
      </c>
      <c r="KX429">
        <v>0.8327386</v>
      </c>
      <c r="KY429">
        <v>27.724979999999999</v>
      </c>
      <c r="KZ429" s="1">
        <v>2.9139589999999999E-4</v>
      </c>
      <c r="LA429">
        <v>0.12117559999999999</v>
      </c>
      <c r="LB429">
        <v>0.8294762</v>
      </c>
      <c r="LC429">
        <v>27.94849</v>
      </c>
      <c r="LD429" s="1">
        <v>2.8087959999999998E-4</v>
      </c>
      <c r="LE429">
        <v>0.11728</v>
      </c>
      <c r="LF429">
        <v>0.826349</v>
      </c>
      <c r="LG429">
        <v>27.94988</v>
      </c>
      <c r="LH429" s="1">
        <v>2.7115420000000003E-4</v>
      </c>
      <c r="LI429">
        <v>0.1136687</v>
      </c>
      <c r="LJ429">
        <v>0.82327349999999999</v>
      </c>
      <c r="LK429">
        <v>27.835699999999999</v>
      </c>
      <c r="LL429" s="1">
        <v>2.6201769999999999E-4</v>
      </c>
      <c r="LM429">
        <v>0.1102698</v>
      </c>
      <c r="LN429">
        <v>0.82027510000000003</v>
      </c>
      <c r="LO429">
        <v>27.614599999999999</v>
      </c>
      <c r="LP429" s="1">
        <v>2.5338070000000001E-4</v>
      </c>
      <c r="LQ429">
        <v>0.10704420000000001</v>
      </c>
      <c r="LR429">
        <v>0.81731399999999998</v>
      </c>
      <c r="LS429">
        <v>27.772320000000001</v>
      </c>
      <c r="LT429" s="1">
        <v>2.4517549999999999E-4</v>
      </c>
      <c r="LU429">
        <v>0.10397720000000001</v>
      </c>
      <c r="LV429">
        <v>0.81437809999999999</v>
      </c>
      <c r="LW429">
        <v>28.06521</v>
      </c>
      <c r="LX429" s="1">
        <v>2.373543E-4</v>
      </c>
      <c r="LY429">
        <v>0.1010438</v>
      </c>
      <c r="LZ429">
        <v>0.81147610000000003</v>
      </c>
      <c r="MA429">
        <v>28.493279999999999</v>
      </c>
      <c r="MB429" s="1">
        <v>2.2988589999999999E-4</v>
      </c>
      <c r="MC429" s="1">
        <v>9.8235989999999995E-2</v>
      </c>
      <c r="MD429">
        <v>0.80861159999999999</v>
      </c>
      <c r="ME429">
        <v>29.052679999999999</v>
      </c>
      <c r="MF429" s="1">
        <v>2.2274010000000001E-4</v>
      </c>
      <c r="MG429" s="1">
        <v>9.5541749999999995E-2</v>
      </c>
      <c r="MH429">
        <v>0.80575319999999995</v>
      </c>
      <c r="MI429">
        <v>29.364000000000001</v>
      </c>
      <c r="MJ429" s="1">
        <v>2.1587399999999999E-4</v>
      </c>
      <c r="MK429" s="1">
        <v>9.294819E-2</v>
      </c>
      <c r="ML429">
        <v>0.80295249999999996</v>
      </c>
      <c r="MM429">
        <v>29.454139999999999</v>
      </c>
      <c r="MN429" s="1">
        <v>2.0928360000000001E-4</v>
      </c>
      <c r="MO429" s="1">
        <v>9.0445250000000005E-2</v>
      </c>
      <c r="MP429">
        <v>0.8001606</v>
      </c>
      <c r="MQ429">
        <v>29.372589999999999</v>
      </c>
      <c r="MR429" s="1">
        <v>2.0295480000000001E-4</v>
      </c>
      <c r="MS429" s="1">
        <v>8.8036660000000003E-2</v>
      </c>
      <c r="MT429">
        <v>0.79746070000000002</v>
      </c>
      <c r="MU429">
        <v>29.075949999999999</v>
      </c>
      <c r="MV429" s="1">
        <v>1.9686939999999999E-4</v>
      </c>
      <c r="MW429" s="1">
        <v>8.5706149999999995E-2</v>
      </c>
      <c r="MX429">
        <v>0.79496849999999997</v>
      </c>
      <c r="MY429">
        <v>28.749980000000001</v>
      </c>
      <c r="MZ429" s="1">
        <v>1.9105740000000001E-4</v>
      </c>
      <c r="NA429" s="1">
        <v>8.3456230000000006E-2</v>
      </c>
      <c r="NB429">
        <v>0.79246490000000003</v>
      </c>
      <c r="NC429">
        <v>28.585370000000001</v>
      </c>
      <c r="ND429" s="1">
        <v>1.8544739999999999E-4</v>
      </c>
      <c r="NE429" s="1">
        <v>8.1279190000000001E-2</v>
      </c>
      <c r="NF429">
        <v>0.78992110000000004</v>
      </c>
      <c r="NG429">
        <v>28.700949999999999</v>
      </c>
      <c r="NH429" s="1">
        <v>1.8001820000000001E-4</v>
      </c>
      <c r="NI429" s="1">
        <v>7.9175259999999997E-2</v>
      </c>
      <c r="NJ429">
        <v>0.78736099999999998</v>
      </c>
      <c r="NK429">
        <v>28.707820000000002</v>
      </c>
      <c r="NL429" s="1">
        <v>1.7478860000000001E-4</v>
      </c>
      <c r="NM429" s="1">
        <v>7.7144820000000003E-2</v>
      </c>
      <c r="NN429">
        <v>0.78480249999999996</v>
      </c>
      <c r="NO429">
        <v>28.611969999999999</v>
      </c>
      <c r="NP429" s="1">
        <v>1.697414E-4</v>
      </c>
      <c r="NQ429">
        <v>7.5179499999999996E-2</v>
      </c>
      <c r="NR429">
        <v>0.78230999999999995</v>
      </c>
      <c r="NS429">
        <v>28.512170000000001</v>
      </c>
      <c r="NT429" s="1">
        <v>1.6486849999999999E-4</v>
      </c>
      <c r="NU429" s="1">
        <v>7.3273169999999999E-2</v>
      </c>
      <c r="NV429">
        <v>0.77990280000000001</v>
      </c>
      <c r="NW429">
        <v>28.314810000000001</v>
      </c>
      <c r="NX429" s="1">
        <v>1.601982E-4</v>
      </c>
      <c r="NY429" s="1">
        <v>7.143352E-2</v>
      </c>
      <c r="NZ429">
        <v>0.77751289999999995</v>
      </c>
      <c r="OA429">
        <v>28.0029</v>
      </c>
      <c r="OB429" s="1">
        <v>1.5568940000000001E-4</v>
      </c>
      <c r="OC429" s="1">
        <v>6.9652690000000003E-2</v>
      </c>
      <c r="OD429">
        <v>0.77532679999999998</v>
      </c>
      <c r="OE429">
        <v>27.954249999999998</v>
      </c>
      <c r="OF429" s="1">
        <v>1.513636E-4</v>
      </c>
      <c r="OG429" s="1">
        <v>6.7925459999999993E-2</v>
      </c>
      <c r="OH429">
        <v>0.77308460000000001</v>
      </c>
      <c r="OI429">
        <v>28.106809999999999</v>
      </c>
      <c r="OJ429" s="1">
        <v>1.471865E-4</v>
      </c>
      <c r="OK429" s="1">
        <v>6.6256830000000003E-2</v>
      </c>
    </row>
    <row r="430" spans="1:401" x14ac:dyDescent="0.35">
      <c r="A430">
        <v>439</v>
      </c>
      <c r="B430" t="s">
        <v>4</v>
      </c>
      <c r="C430" t="s">
        <v>364</v>
      </c>
      <c r="D430" t="s">
        <v>432</v>
      </c>
      <c r="E430">
        <v>177.32660000000001</v>
      </c>
      <c r="F430">
        <v>0.73400080000000001</v>
      </c>
      <c r="G430">
        <v>26.08802</v>
      </c>
      <c r="H430">
        <v>0</v>
      </c>
      <c r="I430">
        <v>0</v>
      </c>
      <c r="J430">
        <v>0.72981079999999998</v>
      </c>
      <c r="K430">
        <v>25.845369999999999</v>
      </c>
      <c r="L430">
        <v>0</v>
      </c>
      <c r="M430">
        <v>0</v>
      </c>
      <c r="N430">
        <v>0.72567610000000005</v>
      </c>
      <c r="O430">
        <v>25.581320000000002</v>
      </c>
      <c r="P430">
        <v>0</v>
      </c>
      <c r="Q430">
        <v>0</v>
      </c>
      <c r="R430">
        <v>0.72154119999999999</v>
      </c>
      <c r="S430">
        <v>25.299710000000001</v>
      </c>
      <c r="T430">
        <v>0</v>
      </c>
      <c r="U430">
        <v>0</v>
      </c>
      <c r="V430">
        <v>0.71748509999999999</v>
      </c>
      <c r="W430">
        <v>25.143740000000001</v>
      </c>
      <c r="X430">
        <v>0</v>
      </c>
      <c r="Y430">
        <v>0</v>
      </c>
      <c r="Z430">
        <v>0.71344180000000001</v>
      </c>
      <c r="AA430">
        <v>24.89057</v>
      </c>
      <c r="AB430">
        <v>0</v>
      </c>
      <c r="AC430">
        <v>0</v>
      </c>
      <c r="AD430">
        <v>0.70950340000000001</v>
      </c>
      <c r="AE430">
        <v>24.60999</v>
      </c>
      <c r="AF430">
        <v>0</v>
      </c>
      <c r="AG430">
        <v>0</v>
      </c>
      <c r="AH430">
        <v>0.70560970000000001</v>
      </c>
      <c r="AI430">
        <v>24.35229</v>
      </c>
      <c r="AJ430">
        <v>0</v>
      </c>
      <c r="AK430">
        <v>0</v>
      </c>
      <c r="AL430">
        <v>0.70187880000000002</v>
      </c>
      <c r="AM430">
        <v>24.13823</v>
      </c>
      <c r="AN430">
        <v>0</v>
      </c>
      <c r="AO430">
        <v>0</v>
      </c>
      <c r="AP430">
        <v>0.69848200000000005</v>
      </c>
      <c r="AQ430">
        <v>24.275539999999999</v>
      </c>
      <c r="AR430">
        <v>0</v>
      </c>
      <c r="AS430">
        <v>0</v>
      </c>
      <c r="AT430">
        <v>0.69527099999999997</v>
      </c>
      <c r="AU430">
        <v>24.6252</v>
      </c>
      <c r="AV430">
        <v>0</v>
      </c>
      <c r="AW430">
        <v>0</v>
      </c>
      <c r="AX430">
        <v>0.69206730000000005</v>
      </c>
      <c r="AY430">
        <v>24.97335</v>
      </c>
      <c r="AZ430">
        <v>0</v>
      </c>
      <c r="BA430">
        <v>0</v>
      </c>
      <c r="BB430">
        <v>0.68887540000000003</v>
      </c>
      <c r="BC430">
        <v>25.357199999999999</v>
      </c>
      <c r="BD430">
        <v>0</v>
      </c>
      <c r="BE430">
        <v>0</v>
      </c>
      <c r="BF430">
        <v>0.68575529999999996</v>
      </c>
      <c r="BG430">
        <v>25.530449999999998</v>
      </c>
      <c r="BH430">
        <v>0</v>
      </c>
      <c r="BI430">
        <v>0</v>
      </c>
      <c r="BJ430">
        <v>0.68283210000000005</v>
      </c>
      <c r="BK430">
        <v>25.477640000000001</v>
      </c>
      <c r="BL430">
        <v>0</v>
      </c>
      <c r="BM430">
        <v>0</v>
      </c>
      <c r="BN430">
        <v>0.68010440000000005</v>
      </c>
      <c r="BO430">
        <v>25.348520000000001</v>
      </c>
      <c r="BP430">
        <v>0</v>
      </c>
      <c r="BQ430">
        <v>0</v>
      </c>
      <c r="BR430">
        <v>0.67747469999999999</v>
      </c>
      <c r="BS430">
        <v>25.142880000000002</v>
      </c>
      <c r="BT430">
        <v>0</v>
      </c>
      <c r="BU430">
        <v>0</v>
      </c>
      <c r="BV430">
        <v>0.67504070000000005</v>
      </c>
      <c r="BW430">
        <v>25.180040000000002</v>
      </c>
      <c r="BX430">
        <v>0</v>
      </c>
      <c r="BY430">
        <v>0</v>
      </c>
      <c r="BZ430">
        <v>0.67273099999999997</v>
      </c>
      <c r="CA430">
        <v>25.376950000000001</v>
      </c>
      <c r="CB430">
        <v>0</v>
      </c>
      <c r="CC430">
        <v>0</v>
      </c>
      <c r="CD430">
        <v>0.67051590000000005</v>
      </c>
      <c r="CE430">
        <v>25.590969999999999</v>
      </c>
      <c r="CF430" s="1">
        <v>2.1227859999999999E-35</v>
      </c>
      <c r="CG430" s="1">
        <v>8.8769840000000001E-33</v>
      </c>
      <c r="CH430">
        <v>0.66833399999999998</v>
      </c>
      <c r="CI430">
        <v>25.8996</v>
      </c>
      <c r="CJ430" s="1">
        <v>1.60208E-27</v>
      </c>
      <c r="CK430" s="1">
        <v>6.6327970000000004E-25</v>
      </c>
      <c r="CL430">
        <v>0.66626510000000005</v>
      </c>
      <c r="CM430">
        <v>25.995249999999999</v>
      </c>
      <c r="CN430" s="1">
        <v>4.5121809999999996E-21</v>
      </c>
      <c r="CO430" s="1">
        <v>1.9772830000000001E-18</v>
      </c>
      <c r="CP430">
        <v>0.66424079999999996</v>
      </c>
      <c r="CQ430">
        <v>25.82394</v>
      </c>
      <c r="CR430" s="1">
        <v>1.851899E-16</v>
      </c>
      <c r="CS430" s="1">
        <v>8.5172100000000005E-14</v>
      </c>
      <c r="CT430">
        <v>0.66226739999999995</v>
      </c>
      <c r="CU430">
        <v>25.56757</v>
      </c>
      <c r="CV430" s="1">
        <v>7.417926E-13</v>
      </c>
      <c r="CW430" s="1">
        <v>3.5500050000000002E-10</v>
      </c>
      <c r="CX430">
        <v>0.6603656</v>
      </c>
      <c r="CY430">
        <v>25.267690000000002</v>
      </c>
      <c r="CZ430" s="1">
        <v>5.5498690000000001E-10</v>
      </c>
      <c r="DA430" s="1">
        <v>2.750245E-7</v>
      </c>
      <c r="DB430">
        <v>0.65876469999999998</v>
      </c>
      <c r="DC430">
        <v>25.3552</v>
      </c>
      <c r="DD430" s="1">
        <v>1.184354E-7</v>
      </c>
      <c r="DE430" s="1">
        <v>6.046755E-5</v>
      </c>
      <c r="DF430">
        <v>0.65723670000000001</v>
      </c>
      <c r="DG430">
        <v>25.623190000000001</v>
      </c>
      <c r="DH430" s="1">
        <v>9.4297819999999998E-6</v>
      </c>
      <c r="DI430" s="1">
        <v>4.9437270000000002E-3</v>
      </c>
      <c r="DJ430">
        <v>0.65555549999999996</v>
      </c>
      <c r="DK430">
        <v>26.02045</v>
      </c>
      <c r="DL430" s="1">
        <v>3.3455049999999998E-4</v>
      </c>
      <c r="DM430">
        <v>0.1797192</v>
      </c>
      <c r="DN430">
        <v>0.65371250000000003</v>
      </c>
      <c r="DO430">
        <v>26.474509999999999</v>
      </c>
      <c r="DP430" s="1">
        <v>5.9883970000000003E-3</v>
      </c>
      <c r="DQ430">
        <v>3.2908680000000001</v>
      </c>
      <c r="DR430">
        <v>0.65180729999999998</v>
      </c>
      <c r="DS430">
        <v>26.584990000000001</v>
      </c>
      <c r="DT430" s="1">
        <v>5.9755759999999998E-2</v>
      </c>
      <c r="DU430">
        <v>33.53716</v>
      </c>
      <c r="DV430">
        <v>0.64991869999999996</v>
      </c>
      <c r="DW430">
        <v>26.469660000000001</v>
      </c>
      <c r="DX430">
        <v>0.36118489999999998</v>
      </c>
      <c r="DY430">
        <v>206.63939999999999</v>
      </c>
      <c r="DZ430">
        <v>0.64803580000000005</v>
      </c>
      <c r="EA430">
        <v>26.228919999999999</v>
      </c>
      <c r="EB430">
        <v>1.4191370000000001</v>
      </c>
      <c r="EC430">
        <v>826.48800000000006</v>
      </c>
      <c r="ED430">
        <v>0.64603840000000001</v>
      </c>
      <c r="EE430">
        <v>25.895240000000001</v>
      </c>
      <c r="EF430">
        <v>3.858009</v>
      </c>
      <c r="EG430">
        <v>2283.6790000000001</v>
      </c>
      <c r="EH430">
        <v>0.64390009999999998</v>
      </c>
      <c r="EI430">
        <v>25.832080000000001</v>
      </c>
      <c r="EJ430">
        <v>7.67042</v>
      </c>
      <c r="EK430">
        <v>4608.7460000000001</v>
      </c>
      <c r="EL430">
        <v>0.64165879999999997</v>
      </c>
      <c r="EM430">
        <v>26.041779999999999</v>
      </c>
      <c r="EN430">
        <v>11.74253</v>
      </c>
      <c r="EO430">
        <v>7151.8149999999996</v>
      </c>
      <c r="EP430">
        <v>0.63932789999999995</v>
      </c>
      <c r="EQ430">
        <v>26.4207</v>
      </c>
      <c r="ER430">
        <v>14.501480000000001</v>
      </c>
      <c r="ES430">
        <v>8940.0329999999994</v>
      </c>
      <c r="ET430">
        <v>0.63690690000000005</v>
      </c>
      <c r="EU430">
        <v>26.8323</v>
      </c>
      <c r="EV430">
        <v>15.05639</v>
      </c>
      <c r="EW430">
        <v>9382.9709999999995</v>
      </c>
      <c r="EX430">
        <v>0.63441340000000002</v>
      </c>
      <c r="EY430">
        <v>26.93779</v>
      </c>
      <c r="EZ430">
        <v>13.650119999999999</v>
      </c>
      <c r="FA430">
        <v>8588.0830000000005</v>
      </c>
      <c r="FB430">
        <v>0.63183460000000002</v>
      </c>
      <c r="FC430">
        <v>26.813980000000001</v>
      </c>
      <c r="FD430">
        <v>11.165559999999999</v>
      </c>
      <c r="FE430">
        <v>7084.183</v>
      </c>
      <c r="FF430">
        <v>0.6291831</v>
      </c>
      <c r="FG430">
        <v>26.560210000000001</v>
      </c>
      <c r="FH430">
        <v>8.4735390000000006</v>
      </c>
      <c r="FI430">
        <v>5415.973</v>
      </c>
      <c r="FJ430">
        <v>0.62647540000000002</v>
      </c>
      <c r="FK430">
        <v>26.19556</v>
      </c>
      <c r="FL430">
        <v>6.1022319999999999</v>
      </c>
      <c r="FM430">
        <v>3926.4349999999999</v>
      </c>
      <c r="FN430">
        <v>0.62388549999999998</v>
      </c>
      <c r="FO430">
        <v>26.166080000000001</v>
      </c>
      <c r="FP430">
        <v>4.2411149999999997</v>
      </c>
      <c r="FQ430">
        <v>2744.636</v>
      </c>
      <c r="FR430">
        <v>0.62126250000000005</v>
      </c>
      <c r="FS430">
        <v>26.292660000000001</v>
      </c>
      <c r="FT430">
        <v>2.878495</v>
      </c>
      <c r="FU430">
        <v>1872.646</v>
      </c>
      <c r="FV430">
        <v>0.61850300000000002</v>
      </c>
      <c r="FW430">
        <v>26.403659999999999</v>
      </c>
      <c r="FX430">
        <v>1.924104</v>
      </c>
      <c r="FY430">
        <v>1258.2850000000001</v>
      </c>
      <c r="FZ430">
        <v>0.61558740000000001</v>
      </c>
      <c r="GA430">
        <v>26.566320000000001</v>
      </c>
      <c r="GB430">
        <v>1.273911</v>
      </c>
      <c r="GC430">
        <v>837.51059999999995</v>
      </c>
      <c r="GD430">
        <v>0.612599</v>
      </c>
      <c r="GE430">
        <v>26.500019999999999</v>
      </c>
      <c r="GF430">
        <v>0.83874230000000005</v>
      </c>
      <c r="GG430">
        <v>554.31730000000005</v>
      </c>
      <c r="GH430">
        <v>0.60965250000000004</v>
      </c>
      <c r="GI430">
        <v>26.410019999999999</v>
      </c>
      <c r="GJ430">
        <v>0.55059780000000003</v>
      </c>
      <c r="GK430">
        <v>365.76049999999998</v>
      </c>
      <c r="GL430">
        <v>0.60672839999999995</v>
      </c>
      <c r="GM430">
        <v>26.213259999999998</v>
      </c>
      <c r="GN430">
        <v>0.36099019999999998</v>
      </c>
      <c r="GO430">
        <v>241.0067</v>
      </c>
      <c r="GP430">
        <v>0.60375029999999996</v>
      </c>
      <c r="GQ430">
        <v>25.950659999999999</v>
      </c>
      <c r="GR430">
        <v>0.2366636</v>
      </c>
      <c r="GS430">
        <v>158.80510000000001</v>
      </c>
      <c r="GT430">
        <v>0.60079470000000001</v>
      </c>
      <c r="GU430">
        <v>25.658059999999999</v>
      </c>
      <c r="GV430">
        <v>0.1552917</v>
      </c>
      <c r="GW430">
        <v>104.7304</v>
      </c>
      <c r="GX430">
        <v>0.59781439999999997</v>
      </c>
      <c r="GY430">
        <v>25.656110000000002</v>
      </c>
      <c r="GZ430">
        <v>0.1020533</v>
      </c>
      <c r="HA430">
        <v>69.17886</v>
      </c>
      <c r="HB430">
        <v>0.59482710000000005</v>
      </c>
      <c r="HC430">
        <v>25.933119999999999</v>
      </c>
      <c r="HD430" s="1">
        <v>6.7230670000000006E-2</v>
      </c>
      <c r="HE430">
        <v>45.804360000000003</v>
      </c>
      <c r="HF430">
        <v>0.59186150000000004</v>
      </c>
      <c r="HG430">
        <v>26.290620000000001</v>
      </c>
      <c r="HH430" s="1">
        <v>4.442637E-2</v>
      </c>
      <c r="HI430">
        <v>30.421230000000001</v>
      </c>
      <c r="HJ430">
        <v>0.58886989999999995</v>
      </c>
      <c r="HK430">
        <v>26.449470000000002</v>
      </c>
      <c r="HL430" s="1">
        <v>2.947468E-2</v>
      </c>
      <c r="HM430">
        <v>20.285599999999999</v>
      </c>
      <c r="HN430">
        <v>0.58590869999999995</v>
      </c>
      <c r="HO430">
        <v>26.3489</v>
      </c>
      <c r="HP430" s="1">
        <v>1.9658539999999999E-2</v>
      </c>
      <c r="HQ430">
        <v>13.59761</v>
      </c>
      <c r="HR430">
        <v>0.58293039999999996</v>
      </c>
      <c r="HS430">
        <v>26.20776</v>
      </c>
      <c r="HT430" s="1">
        <v>1.319884E-2</v>
      </c>
      <c r="HU430">
        <v>9.1751070000000006</v>
      </c>
      <c r="HV430">
        <v>0.58001080000000005</v>
      </c>
      <c r="HW430">
        <v>25.9269</v>
      </c>
      <c r="HX430" s="1">
        <v>8.9399760000000005E-3</v>
      </c>
      <c r="HY430">
        <v>6.2443689999999998</v>
      </c>
      <c r="HZ430">
        <v>0.57733489999999998</v>
      </c>
      <c r="IA430">
        <v>25.839179999999999</v>
      </c>
      <c r="IB430" s="1">
        <v>6.1242520000000002E-3</v>
      </c>
      <c r="IC430">
        <v>4.2955389999999998</v>
      </c>
      <c r="ID430">
        <v>0.5746561</v>
      </c>
      <c r="IE430">
        <v>25.924600000000002</v>
      </c>
      <c r="IF430" s="1">
        <v>4.2548669999999999E-3</v>
      </c>
      <c r="IG430">
        <v>2.9962909999999998</v>
      </c>
      <c r="IH430">
        <v>0.57188220000000001</v>
      </c>
      <c r="II430">
        <v>26.088039999999999</v>
      </c>
      <c r="IJ430" s="1">
        <v>3.0088580000000001E-3</v>
      </c>
      <c r="IK430">
        <v>2.1274169999999999</v>
      </c>
      <c r="IL430">
        <v>0.56900600000000001</v>
      </c>
      <c r="IM430">
        <v>26.338259999999998</v>
      </c>
      <c r="IN430" s="1">
        <v>2.1746199999999999E-3</v>
      </c>
      <c r="IO430">
        <v>1.5438620000000001</v>
      </c>
      <c r="IP430">
        <v>0.56613670000000005</v>
      </c>
      <c r="IQ430">
        <v>26.40071</v>
      </c>
      <c r="IR430" s="1">
        <v>1.6130820000000001E-3</v>
      </c>
      <c r="IS430">
        <v>1.149627</v>
      </c>
      <c r="IT430">
        <v>0.56335369999999996</v>
      </c>
      <c r="IU430">
        <v>26.346270000000001</v>
      </c>
      <c r="IV430" s="1">
        <v>1.2324180000000001E-3</v>
      </c>
      <c r="IW430">
        <v>0.88144659999999997</v>
      </c>
      <c r="IX430">
        <v>0.56064769999999997</v>
      </c>
      <c r="IY430">
        <v>26.225940000000001</v>
      </c>
      <c r="IZ430" s="1">
        <v>9.7174380000000001E-4</v>
      </c>
      <c r="JA430">
        <v>0.69738029999999995</v>
      </c>
      <c r="JB430">
        <v>0.55792900000000001</v>
      </c>
      <c r="JC430">
        <v>26.01961</v>
      </c>
      <c r="JD430" s="1">
        <v>7.9116150000000003E-4</v>
      </c>
      <c r="JE430">
        <v>0.56974360000000002</v>
      </c>
      <c r="JF430">
        <v>0.55521200000000004</v>
      </c>
      <c r="JG430">
        <v>26.145389999999999</v>
      </c>
      <c r="JH430" s="1">
        <v>6.6430839999999998E-4</v>
      </c>
      <c r="JI430">
        <v>0.48006650000000001</v>
      </c>
      <c r="JJ430">
        <v>0.55253909999999995</v>
      </c>
      <c r="JK430">
        <v>26.367049999999999</v>
      </c>
      <c r="JL430" s="1">
        <v>5.7367159999999998E-4</v>
      </c>
      <c r="JM430">
        <v>0.41608400000000001</v>
      </c>
      <c r="JN430">
        <v>0.54990260000000002</v>
      </c>
      <c r="JO430">
        <v>26.630199999999999</v>
      </c>
      <c r="JP430" s="1">
        <v>5.0753889999999996E-4</v>
      </c>
      <c r="JQ430">
        <v>0.36954389999999998</v>
      </c>
      <c r="JR430">
        <v>0.5472766</v>
      </c>
      <c r="JS430">
        <v>26.906839999999999</v>
      </c>
      <c r="JT430" s="1">
        <v>4.5821639999999998E-4</v>
      </c>
      <c r="JU430">
        <v>0.33497460000000001</v>
      </c>
      <c r="JV430">
        <v>0.5447246</v>
      </c>
      <c r="JW430">
        <v>27.065110000000001</v>
      </c>
      <c r="JX430" s="1">
        <v>4.2050470000000001E-4</v>
      </c>
      <c r="JY430">
        <v>0.30868709999999999</v>
      </c>
      <c r="JZ430">
        <v>0.5422112</v>
      </c>
      <c r="KA430">
        <v>27.014209999999999</v>
      </c>
      <c r="KB430" s="1">
        <v>3.9093759999999999E-4</v>
      </c>
      <c r="KC430">
        <v>0.2882015</v>
      </c>
      <c r="KD430">
        <v>0.53973499999999996</v>
      </c>
      <c r="KE430">
        <v>26.860489999999999</v>
      </c>
      <c r="KF430" s="1">
        <v>3.671058E-4</v>
      </c>
      <c r="KG430">
        <v>0.27181919999999998</v>
      </c>
      <c r="KH430">
        <v>0.53734519999999997</v>
      </c>
      <c r="KI430">
        <v>26.613530000000001</v>
      </c>
      <c r="KJ430" s="1">
        <v>3.4743369999999999E-4</v>
      </c>
      <c r="KK430">
        <v>0.25837979999999999</v>
      </c>
      <c r="KL430">
        <v>0.53510590000000002</v>
      </c>
      <c r="KM430">
        <v>26.680109999999999</v>
      </c>
      <c r="KN430" s="1">
        <v>3.3079970000000002E-4</v>
      </c>
      <c r="KO430">
        <v>0.24704319999999999</v>
      </c>
      <c r="KP430">
        <v>0.53288310000000005</v>
      </c>
      <c r="KQ430">
        <v>26.901150000000001</v>
      </c>
      <c r="KR430" s="1">
        <v>3.1637249999999999E-4</v>
      </c>
      <c r="KS430">
        <v>0.23726449999999999</v>
      </c>
      <c r="KT430">
        <v>0.53070600000000001</v>
      </c>
      <c r="KU430">
        <v>27.269819999999999</v>
      </c>
      <c r="KV430" s="1">
        <v>3.035766E-4</v>
      </c>
      <c r="KW430">
        <v>0.22863849999999999</v>
      </c>
      <c r="KX430">
        <v>0.52851130000000002</v>
      </c>
      <c r="KY430">
        <v>27.733280000000001</v>
      </c>
      <c r="KZ430" s="1">
        <v>2.920062E-4</v>
      </c>
      <c r="LA430">
        <v>0.22088269999999999</v>
      </c>
      <c r="LB430">
        <v>0.52638320000000005</v>
      </c>
      <c r="LC430">
        <v>27.94885</v>
      </c>
      <c r="LD430" s="1">
        <v>2.8144390000000002E-4</v>
      </c>
      <c r="LE430">
        <v>0.21380569999999999</v>
      </c>
      <c r="LF430">
        <v>0.52432330000000005</v>
      </c>
      <c r="LG430">
        <v>27.952929999999999</v>
      </c>
      <c r="LH430" s="1">
        <v>2.7168169999999998E-4</v>
      </c>
      <c r="LI430">
        <v>0.20725959999999999</v>
      </c>
      <c r="LJ430">
        <v>0.52230430000000005</v>
      </c>
      <c r="LK430">
        <v>27.853909999999999</v>
      </c>
      <c r="LL430" s="1">
        <v>2.6251189999999998E-4</v>
      </c>
      <c r="LM430">
        <v>0.20109740000000001</v>
      </c>
      <c r="LN430">
        <v>0.52034320000000001</v>
      </c>
      <c r="LO430">
        <v>27.649090000000001</v>
      </c>
      <c r="LP430" s="1">
        <v>2.5385110000000001E-4</v>
      </c>
      <c r="LQ430">
        <v>0.1952556</v>
      </c>
      <c r="LR430">
        <v>0.51839179999999996</v>
      </c>
      <c r="LS430">
        <v>27.816490000000002</v>
      </c>
      <c r="LT430" s="1">
        <v>2.4562679999999998E-4</v>
      </c>
      <c r="LU430">
        <v>0.1897085</v>
      </c>
      <c r="LV430">
        <v>0.51645790000000003</v>
      </c>
      <c r="LW430">
        <v>28.105799999999999</v>
      </c>
      <c r="LX430" s="1">
        <v>2.3778340000000001E-4</v>
      </c>
      <c r="LY430">
        <v>0.18439920000000001</v>
      </c>
      <c r="LZ430">
        <v>0.51456880000000005</v>
      </c>
      <c r="MA430">
        <v>28.517749999999999</v>
      </c>
      <c r="MB430" s="1">
        <v>2.303036E-4</v>
      </c>
      <c r="MC430">
        <v>0.17932010000000001</v>
      </c>
      <c r="MD430">
        <v>0.51267450000000003</v>
      </c>
      <c r="ME430">
        <v>29.06081</v>
      </c>
      <c r="MF430" s="1">
        <v>2.2313979999999999E-4</v>
      </c>
      <c r="MG430">
        <v>0.17444660000000001</v>
      </c>
      <c r="MH430">
        <v>0.51079719999999995</v>
      </c>
      <c r="MI430">
        <v>29.36327</v>
      </c>
      <c r="MJ430" s="1">
        <v>2.162566E-4</v>
      </c>
      <c r="MK430">
        <v>0.16975370000000001</v>
      </c>
      <c r="ML430">
        <v>0.50894110000000004</v>
      </c>
      <c r="MM430">
        <v>29.456029999999998</v>
      </c>
      <c r="MN430" s="1">
        <v>2.0965259999999999E-4</v>
      </c>
      <c r="MO430">
        <v>0.16522880000000001</v>
      </c>
      <c r="MP430">
        <v>0.50710639999999996</v>
      </c>
      <c r="MQ430">
        <v>29.390450000000001</v>
      </c>
      <c r="MR430" s="1">
        <v>2.033111E-4</v>
      </c>
      <c r="MS430">
        <v>0.1608706</v>
      </c>
      <c r="MT430">
        <v>0.50533850000000002</v>
      </c>
      <c r="MU430">
        <v>29.11082</v>
      </c>
      <c r="MV430" s="1">
        <v>1.9721690000000001E-4</v>
      </c>
      <c r="MW430">
        <v>0.15665599999999999</v>
      </c>
      <c r="MX430">
        <v>0.503695</v>
      </c>
      <c r="MY430">
        <v>28.795819999999999</v>
      </c>
      <c r="MZ430" s="1">
        <v>1.9139069999999999E-4</v>
      </c>
      <c r="NA430">
        <v>0.15257989999999999</v>
      </c>
      <c r="NB430">
        <v>0.50204490000000002</v>
      </c>
      <c r="NC430">
        <v>28.635380000000001</v>
      </c>
      <c r="ND430" s="1">
        <v>1.8577209999999999E-4</v>
      </c>
      <c r="NE430">
        <v>0.14864050000000001</v>
      </c>
      <c r="NF430">
        <v>0.50035320000000005</v>
      </c>
      <c r="NG430">
        <v>28.746020000000001</v>
      </c>
      <c r="NH430" s="1">
        <v>1.8033249999999999E-4</v>
      </c>
      <c r="NI430">
        <v>0.1448342</v>
      </c>
      <c r="NJ430">
        <v>0.49864839999999999</v>
      </c>
      <c r="NK430">
        <v>28.739529999999998</v>
      </c>
      <c r="NL430" s="1">
        <v>1.750896E-4</v>
      </c>
      <c r="NM430">
        <v>0.14116010000000001</v>
      </c>
      <c r="NN430">
        <v>0.49695909999999999</v>
      </c>
      <c r="NO430">
        <v>28.629799999999999</v>
      </c>
      <c r="NP430" s="1">
        <v>1.7002989999999999E-4</v>
      </c>
      <c r="NQ430">
        <v>0.13760049999999999</v>
      </c>
      <c r="NR430">
        <v>0.49534280000000003</v>
      </c>
      <c r="NS430">
        <v>28.53077</v>
      </c>
      <c r="NT430" s="1">
        <v>1.651566E-4</v>
      </c>
      <c r="NU430">
        <v>0.1341523</v>
      </c>
      <c r="NV430">
        <v>0.49373400000000001</v>
      </c>
      <c r="NW430">
        <v>28.343440000000001</v>
      </c>
      <c r="NX430" s="1">
        <v>1.6047460000000001E-4</v>
      </c>
      <c r="NY430">
        <v>0.13082009999999999</v>
      </c>
      <c r="NZ430">
        <v>0.49216120000000002</v>
      </c>
      <c r="OA430">
        <v>28.04224</v>
      </c>
      <c r="OB430" s="1">
        <v>1.5595440000000001E-4</v>
      </c>
      <c r="OC430">
        <v>0.12759039999999999</v>
      </c>
      <c r="OD430">
        <v>0.49071399999999998</v>
      </c>
      <c r="OE430">
        <v>28.001239999999999</v>
      </c>
      <c r="OF430" s="1">
        <v>1.5161990000000001E-4</v>
      </c>
      <c r="OG430">
        <v>0.1244565</v>
      </c>
      <c r="OH430">
        <v>0.48924570000000001</v>
      </c>
      <c r="OI430">
        <v>28.15391</v>
      </c>
      <c r="OJ430" s="1">
        <v>1.474379E-4</v>
      </c>
      <c r="OK430">
        <v>0.1214303</v>
      </c>
    </row>
    <row r="431" spans="1:401" x14ac:dyDescent="0.35">
      <c r="A431">
        <v>440</v>
      </c>
      <c r="B431" t="s">
        <v>4</v>
      </c>
      <c r="C431" t="s">
        <v>364</v>
      </c>
      <c r="D431" t="s">
        <v>433</v>
      </c>
      <c r="E431">
        <v>461.17160000000001</v>
      </c>
      <c r="F431">
        <v>0.54088820000000004</v>
      </c>
      <c r="G431">
        <v>26.100460000000002</v>
      </c>
      <c r="H431">
        <v>0</v>
      </c>
      <c r="I431">
        <v>0</v>
      </c>
      <c r="J431">
        <v>0.53769180000000005</v>
      </c>
      <c r="K431">
        <v>25.859290000000001</v>
      </c>
      <c r="L431">
        <v>0</v>
      </c>
      <c r="M431">
        <v>0</v>
      </c>
      <c r="N431">
        <v>0.53453589999999995</v>
      </c>
      <c r="O431">
        <v>25.593710000000002</v>
      </c>
      <c r="P431">
        <v>0</v>
      </c>
      <c r="Q431">
        <v>0</v>
      </c>
      <c r="R431">
        <v>0.53138019999999997</v>
      </c>
      <c r="S431">
        <v>25.310099999999998</v>
      </c>
      <c r="T431">
        <v>0</v>
      </c>
      <c r="U431">
        <v>0</v>
      </c>
      <c r="V431">
        <v>0.52829230000000005</v>
      </c>
      <c r="W431">
        <v>25.156860000000002</v>
      </c>
      <c r="X431">
        <v>0</v>
      </c>
      <c r="Y431">
        <v>0</v>
      </c>
      <c r="Z431">
        <v>0.52520789999999995</v>
      </c>
      <c r="AA431">
        <v>24.903300000000002</v>
      </c>
      <c r="AB431">
        <v>0</v>
      </c>
      <c r="AC431">
        <v>0</v>
      </c>
      <c r="AD431">
        <v>0.52219099999999996</v>
      </c>
      <c r="AE431">
        <v>24.623519999999999</v>
      </c>
      <c r="AF431">
        <v>0</v>
      </c>
      <c r="AG431">
        <v>0</v>
      </c>
      <c r="AH431">
        <v>0.51924459999999995</v>
      </c>
      <c r="AI431">
        <v>24.36693</v>
      </c>
      <c r="AJ431">
        <v>0</v>
      </c>
      <c r="AK431">
        <v>0</v>
      </c>
      <c r="AL431">
        <v>0.51641020000000004</v>
      </c>
      <c r="AM431">
        <v>24.154900000000001</v>
      </c>
      <c r="AN431">
        <v>0</v>
      </c>
      <c r="AO431">
        <v>0</v>
      </c>
      <c r="AP431">
        <v>0.51383909999999999</v>
      </c>
      <c r="AQ431">
        <v>24.293220000000002</v>
      </c>
      <c r="AR431">
        <v>0</v>
      </c>
      <c r="AS431">
        <v>0</v>
      </c>
      <c r="AT431">
        <v>0.51141110000000001</v>
      </c>
      <c r="AU431">
        <v>24.63917</v>
      </c>
      <c r="AV431">
        <v>0</v>
      </c>
      <c r="AW431">
        <v>0</v>
      </c>
      <c r="AX431">
        <v>0.50896609999999998</v>
      </c>
      <c r="AY431">
        <v>24.97916</v>
      </c>
      <c r="AZ431">
        <v>0</v>
      </c>
      <c r="BA431">
        <v>0</v>
      </c>
      <c r="BB431">
        <v>0.5065132</v>
      </c>
      <c r="BC431">
        <v>25.35744</v>
      </c>
      <c r="BD431">
        <v>0</v>
      </c>
      <c r="BE431">
        <v>0</v>
      </c>
      <c r="BF431">
        <v>0.50415010000000005</v>
      </c>
      <c r="BG431">
        <v>25.528549999999999</v>
      </c>
      <c r="BH431">
        <v>0</v>
      </c>
      <c r="BI431">
        <v>0</v>
      </c>
      <c r="BJ431">
        <v>0.50193449999999995</v>
      </c>
      <c r="BK431">
        <v>25.478909999999999</v>
      </c>
      <c r="BL431">
        <v>0</v>
      </c>
      <c r="BM431">
        <v>0</v>
      </c>
      <c r="BN431">
        <v>0.49985659999999998</v>
      </c>
      <c r="BO431">
        <v>25.35689</v>
      </c>
      <c r="BP431">
        <v>0</v>
      </c>
      <c r="BQ431">
        <v>0</v>
      </c>
      <c r="BR431">
        <v>0.49788650000000001</v>
      </c>
      <c r="BS431">
        <v>25.157070000000001</v>
      </c>
      <c r="BT431">
        <v>0</v>
      </c>
      <c r="BU431">
        <v>0</v>
      </c>
      <c r="BV431">
        <v>0.49605939999999998</v>
      </c>
      <c r="BW431">
        <v>25.198239999999998</v>
      </c>
      <c r="BX431">
        <v>0</v>
      </c>
      <c r="BY431">
        <v>0</v>
      </c>
      <c r="BZ431">
        <v>0.49431009999999997</v>
      </c>
      <c r="CA431">
        <v>25.394870000000001</v>
      </c>
      <c r="CB431">
        <v>0</v>
      </c>
      <c r="CC431">
        <v>0</v>
      </c>
      <c r="CD431">
        <v>0.49262359999999999</v>
      </c>
      <c r="CE431">
        <v>25.60408</v>
      </c>
      <c r="CF431" s="1">
        <v>9.4942559999999993E-36</v>
      </c>
      <c r="CG431" s="1">
        <v>6.7908289999999999E-33</v>
      </c>
      <c r="CH431">
        <v>0.49097619999999997</v>
      </c>
      <c r="CI431">
        <v>25.910029999999999</v>
      </c>
      <c r="CJ431" s="1">
        <v>6.584465E-28</v>
      </c>
      <c r="CK431" s="1">
        <v>4.7656790000000005E-25</v>
      </c>
      <c r="CL431">
        <v>0.48942200000000002</v>
      </c>
      <c r="CM431">
        <v>26.004750000000001</v>
      </c>
      <c r="CN431" s="1">
        <v>2.3353409999999998E-21</v>
      </c>
      <c r="CO431" s="1">
        <v>1.68952E-18</v>
      </c>
      <c r="CP431">
        <v>0.48789480000000002</v>
      </c>
      <c r="CQ431">
        <v>25.83577</v>
      </c>
      <c r="CR431" s="1">
        <v>1.091495E-16</v>
      </c>
      <c r="CS431" s="1">
        <v>8.0387289999999994E-14</v>
      </c>
      <c r="CT431">
        <v>0.48644110000000002</v>
      </c>
      <c r="CU431">
        <v>25.587060000000001</v>
      </c>
      <c r="CV431" s="1">
        <v>4.7884280000000001E-13</v>
      </c>
      <c r="CW431" s="1">
        <v>3.592285E-10</v>
      </c>
      <c r="CX431">
        <v>0.48502309999999998</v>
      </c>
      <c r="CY431">
        <v>25.29401</v>
      </c>
      <c r="CZ431" s="1">
        <v>3.849933E-10</v>
      </c>
      <c r="DA431" s="1">
        <v>2.9401799999999998E-7</v>
      </c>
      <c r="DB431">
        <v>0.48389369999999998</v>
      </c>
      <c r="DC431">
        <v>25.385660000000001</v>
      </c>
      <c r="DD431" s="1">
        <v>8.7091969999999994E-8</v>
      </c>
      <c r="DE431" s="1">
        <v>6.7565750000000006E-5</v>
      </c>
      <c r="DF431">
        <v>0.48277310000000001</v>
      </c>
      <c r="DG431">
        <v>25.64977</v>
      </c>
      <c r="DH431" s="1">
        <v>7.2836659999999997E-6</v>
      </c>
      <c r="DI431" s="1">
        <v>5.73319E-3</v>
      </c>
      <c r="DJ431">
        <v>0.48151189999999999</v>
      </c>
      <c r="DK431">
        <v>26.037109999999998</v>
      </c>
      <c r="DL431" s="1">
        <v>2.6971640000000001E-4</v>
      </c>
      <c r="DM431">
        <v>0.21524670000000001</v>
      </c>
      <c r="DN431">
        <v>0.48013349999999999</v>
      </c>
      <c r="DO431">
        <v>26.484279999999998</v>
      </c>
      <c r="DP431" s="1">
        <v>5.0148570000000002E-3</v>
      </c>
      <c r="DQ431">
        <v>4.0552590000000004</v>
      </c>
      <c r="DR431">
        <v>0.478715</v>
      </c>
      <c r="DS431">
        <v>26.589870000000001</v>
      </c>
      <c r="DT431" s="1">
        <v>5.1762589999999997E-2</v>
      </c>
      <c r="DU431">
        <v>42.380949999999999</v>
      </c>
      <c r="DV431">
        <v>0.47733370000000003</v>
      </c>
      <c r="DW431">
        <v>26.477679999999999</v>
      </c>
      <c r="DX431">
        <v>0.32245390000000002</v>
      </c>
      <c r="DY431">
        <v>267.0283</v>
      </c>
      <c r="DZ431">
        <v>0.4759504</v>
      </c>
      <c r="EA431">
        <v>26.246469999999999</v>
      </c>
      <c r="EB431">
        <v>1.3013490000000001</v>
      </c>
      <c r="EC431">
        <v>1089.3219999999999</v>
      </c>
      <c r="ED431">
        <v>0.47447479999999997</v>
      </c>
      <c r="EE431">
        <v>25.920570000000001</v>
      </c>
      <c r="EF431">
        <v>3.6222319999999999</v>
      </c>
      <c r="EG431">
        <v>3062.5160000000001</v>
      </c>
      <c r="EH431">
        <v>0.47290500000000002</v>
      </c>
      <c r="EI431">
        <v>25.862939999999998</v>
      </c>
      <c r="EJ431">
        <v>7.3510200000000001</v>
      </c>
      <c r="EK431">
        <v>6274.1930000000002</v>
      </c>
      <c r="EL431">
        <v>0.47123300000000001</v>
      </c>
      <c r="EM431">
        <v>26.071059999999999</v>
      </c>
      <c r="EN431">
        <v>11.452059999999999</v>
      </c>
      <c r="EO431">
        <v>9861.6509999999998</v>
      </c>
      <c r="EP431">
        <v>0.46952120000000003</v>
      </c>
      <c r="EQ431">
        <v>26.441669999999998</v>
      </c>
      <c r="ER431">
        <v>14.35164</v>
      </c>
      <c r="ES431">
        <v>12459.97</v>
      </c>
      <c r="ET431">
        <v>0.46773140000000002</v>
      </c>
      <c r="EU431">
        <v>26.84346</v>
      </c>
      <c r="EV431">
        <v>15.07976</v>
      </c>
      <c r="EW431">
        <v>13191.69</v>
      </c>
      <c r="EX431">
        <v>0.46589750000000002</v>
      </c>
      <c r="EY431">
        <v>26.942430000000002</v>
      </c>
      <c r="EZ431">
        <v>13.80171</v>
      </c>
      <c r="FA431">
        <v>12158.27</v>
      </c>
      <c r="FB431">
        <v>0.46398070000000002</v>
      </c>
      <c r="FC431">
        <v>26.821909999999999</v>
      </c>
      <c r="FD431">
        <v>11.37119</v>
      </c>
      <c r="FE431">
        <v>10082.44</v>
      </c>
      <c r="FF431">
        <v>0.46201629999999999</v>
      </c>
      <c r="FG431">
        <v>26.578040000000001</v>
      </c>
      <c r="FH431">
        <v>8.6752669999999998</v>
      </c>
      <c r="FI431">
        <v>7738.5450000000001</v>
      </c>
      <c r="FJ431">
        <v>0.45999770000000001</v>
      </c>
      <c r="FK431">
        <v>26.220279999999999</v>
      </c>
      <c r="FL431">
        <v>6.2706670000000004</v>
      </c>
      <c r="FM431">
        <v>5625.8519999999999</v>
      </c>
      <c r="FN431">
        <v>0.45810339999999999</v>
      </c>
      <c r="FO431">
        <v>26.196110000000001</v>
      </c>
      <c r="FP431">
        <v>4.3695959999999996</v>
      </c>
      <c r="FQ431">
        <v>3940.2950000000001</v>
      </c>
      <c r="FR431">
        <v>0.4561634</v>
      </c>
      <c r="FS431">
        <v>26.31859</v>
      </c>
      <c r="FT431">
        <v>2.9708939999999999</v>
      </c>
      <c r="FU431">
        <v>2692.1979999999999</v>
      </c>
      <c r="FV431">
        <v>0.45410640000000002</v>
      </c>
      <c r="FW431">
        <v>26.41882</v>
      </c>
      <c r="FX431">
        <v>1.9882010000000001</v>
      </c>
      <c r="FY431">
        <v>1810.8019999999999</v>
      </c>
      <c r="FZ431">
        <v>0.45191809999999999</v>
      </c>
      <c r="GA431">
        <v>26.573840000000001</v>
      </c>
      <c r="GB431">
        <v>1.3174090000000001</v>
      </c>
      <c r="GC431">
        <v>1206.19</v>
      </c>
      <c r="GD431">
        <v>0.4497102</v>
      </c>
      <c r="GE431">
        <v>26.50704</v>
      </c>
      <c r="GF431">
        <v>0.86784680000000003</v>
      </c>
      <c r="GG431">
        <v>798.75729999999999</v>
      </c>
      <c r="GH431">
        <v>0.44750119999999999</v>
      </c>
      <c r="GI431">
        <v>26.423110000000001</v>
      </c>
      <c r="GJ431">
        <v>0.56989909999999999</v>
      </c>
      <c r="GK431">
        <v>527.27239999999995</v>
      </c>
      <c r="GL431">
        <v>0.4453242</v>
      </c>
      <c r="GM431">
        <v>26.23405</v>
      </c>
      <c r="GN431">
        <v>0.37374180000000001</v>
      </c>
      <c r="GO431">
        <v>347.55709999999999</v>
      </c>
      <c r="GP431">
        <v>0.44311440000000002</v>
      </c>
      <c r="GQ431">
        <v>25.974070000000001</v>
      </c>
      <c r="GR431">
        <v>0.24505769999999999</v>
      </c>
      <c r="GS431">
        <v>229.07400000000001</v>
      </c>
      <c r="GT431">
        <v>0.44091859999999999</v>
      </c>
      <c r="GU431">
        <v>25.681069999999998</v>
      </c>
      <c r="GV431">
        <v>0.16081490000000001</v>
      </c>
      <c r="GW431">
        <v>151.10570000000001</v>
      </c>
      <c r="GX431">
        <v>0.4386988</v>
      </c>
      <c r="GY431">
        <v>25.67916</v>
      </c>
      <c r="GZ431">
        <v>0.105685</v>
      </c>
      <c r="HA431">
        <v>99.830020000000005</v>
      </c>
      <c r="HB431">
        <v>0.43645440000000002</v>
      </c>
      <c r="HC431">
        <v>25.954540000000001</v>
      </c>
      <c r="HD431" s="1">
        <v>6.9619379999999995E-2</v>
      </c>
      <c r="HE431">
        <v>66.108710000000002</v>
      </c>
      <c r="HF431">
        <v>0.43423830000000002</v>
      </c>
      <c r="HG431">
        <v>26.305569999999999</v>
      </c>
      <c r="HH431">
        <v>4.6000600000000003E-2</v>
      </c>
      <c r="HI431">
        <v>43.910939999999997</v>
      </c>
      <c r="HJ431">
        <v>0.43202580000000002</v>
      </c>
      <c r="HK431">
        <v>26.453939999999999</v>
      </c>
      <c r="HL431" s="1">
        <v>3.0513180000000001E-2</v>
      </c>
      <c r="HM431">
        <v>29.281289999999998</v>
      </c>
      <c r="HN431">
        <v>0.42981380000000002</v>
      </c>
      <c r="HO431">
        <v>26.35098</v>
      </c>
      <c r="HP431" s="1">
        <v>2.0344839999999999E-2</v>
      </c>
      <c r="HQ431">
        <v>19.626159999999999</v>
      </c>
      <c r="HR431">
        <v>0.42759399999999997</v>
      </c>
      <c r="HS431">
        <v>26.217700000000001</v>
      </c>
      <c r="HT431" s="1">
        <v>1.365327E-2</v>
      </c>
      <c r="HU431">
        <v>13.24051</v>
      </c>
      <c r="HV431">
        <v>0.42542940000000001</v>
      </c>
      <c r="HW431">
        <v>25.946020000000001</v>
      </c>
      <c r="HX431" s="1">
        <v>9.2416879999999996E-3</v>
      </c>
      <c r="HY431">
        <v>9.0081699999999998</v>
      </c>
      <c r="HZ431">
        <v>0.42345440000000001</v>
      </c>
      <c r="IA431">
        <v>25.865790000000001</v>
      </c>
      <c r="IB431" s="1">
        <v>6.3253090000000003E-3</v>
      </c>
      <c r="IC431">
        <v>6.1936099999999996</v>
      </c>
      <c r="ID431">
        <v>0.42146939999999999</v>
      </c>
      <c r="IE431">
        <v>25.951170000000001</v>
      </c>
      <c r="IF431" s="1">
        <v>4.3891219999999996E-3</v>
      </c>
      <c r="IG431">
        <v>4.3170789999999997</v>
      </c>
      <c r="IH431">
        <v>0.41940529999999998</v>
      </c>
      <c r="II431">
        <v>26.106649999999998</v>
      </c>
      <c r="IJ431" s="1">
        <v>3.0989199999999998E-3</v>
      </c>
      <c r="IK431">
        <v>3.0622780000000001</v>
      </c>
      <c r="IL431">
        <v>0.4172516</v>
      </c>
      <c r="IM431">
        <v>26.348569999999999</v>
      </c>
      <c r="IN431" s="1">
        <v>2.2353329999999999E-3</v>
      </c>
      <c r="IO431">
        <v>2.2195800000000001</v>
      </c>
      <c r="IP431">
        <v>0.41513060000000002</v>
      </c>
      <c r="IQ431">
        <v>26.404859999999999</v>
      </c>
      <c r="IR431" s="1">
        <v>1.654282E-3</v>
      </c>
      <c r="IS431">
        <v>1.6502829999999999</v>
      </c>
      <c r="IT431">
        <v>0.41306749999999998</v>
      </c>
      <c r="IU431">
        <v>26.352070000000001</v>
      </c>
      <c r="IV431" s="1">
        <v>1.2605889999999999E-3</v>
      </c>
      <c r="IW431">
        <v>1.2631079999999999</v>
      </c>
      <c r="IX431">
        <v>0.41104540000000001</v>
      </c>
      <c r="IY431">
        <v>26.2409</v>
      </c>
      <c r="IZ431" s="1">
        <v>9.9118209999999999E-4</v>
      </c>
      <c r="JA431">
        <v>0.9974925</v>
      </c>
      <c r="JB431">
        <v>0.40902369999999999</v>
      </c>
      <c r="JC431">
        <v>26.044450000000001</v>
      </c>
      <c r="JD431" s="1">
        <v>8.0475329999999995E-4</v>
      </c>
      <c r="JE431">
        <v>0.81341459999999999</v>
      </c>
      <c r="JF431">
        <v>0.4070204</v>
      </c>
      <c r="JG431">
        <v>26.175190000000001</v>
      </c>
      <c r="JH431" s="1">
        <v>6.7393010000000003E-4</v>
      </c>
      <c r="JI431">
        <v>0.68415340000000002</v>
      </c>
      <c r="JJ431">
        <v>0.40502369999999999</v>
      </c>
      <c r="JK431">
        <v>26.39357</v>
      </c>
      <c r="JL431" s="1">
        <v>5.8059789999999995E-4</v>
      </c>
      <c r="JM431">
        <v>0.59203170000000005</v>
      </c>
      <c r="JN431">
        <v>0.40305940000000001</v>
      </c>
      <c r="JO431">
        <v>26.645959999999999</v>
      </c>
      <c r="JP431" s="1">
        <v>5.12642E-4</v>
      </c>
      <c r="JQ431">
        <v>0.52511830000000004</v>
      </c>
      <c r="JR431">
        <v>0.4011171</v>
      </c>
      <c r="JS431">
        <v>26.91283</v>
      </c>
      <c r="JT431" s="1">
        <v>4.6206090000000001E-4</v>
      </c>
      <c r="JU431">
        <v>0.47546860000000002</v>
      </c>
      <c r="JV431">
        <v>0.39922350000000001</v>
      </c>
      <c r="JW431">
        <v>27.066780000000001</v>
      </c>
      <c r="JX431" s="1">
        <v>4.2346840000000001E-4</v>
      </c>
      <c r="JY431">
        <v>0.43776870000000001</v>
      </c>
      <c r="JZ431">
        <v>0.39735409999999999</v>
      </c>
      <c r="KA431">
        <v>27.02008</v>
      </c>
      <c r="KB431" s="1">
        <v>3.932772E-4</v>
      </c>
      <c r="KC431">
        <v>0.40843689999999999</v>
      </c>
      <c r="KD431">
        <v>0.39551540000000002</v>
      </c>
      <c r="KE431">
        <v>26.875920000000001</v>
      </c>
      <c r="KF431" s="1">
        <v>3.6900179999999999E-4</v>
      </c>
      <c r="KG431">
        <v>0.38501439999999998</v>
      </c>
      <c r="KH431">
        <v>0.39374110000000001</v>
      </c>
      <c r="KI431">
        <v>26.639209999999999</v>
      </c>
      <c r="KJ431" s="1">
        <v>3.4901000000000002E-4</v>
      </c>
      <c r="KK431">
        <v>0.36582520000000002</v>
      </c>
      <c r="KL431">
        <v>0.39209189999999999</v>
      </c>
      <c r="KM431">
        <v>26.71274</v>
      </c>
      <c r="KN431" s="1">
        <v>3.321485E-4</v>
      </c>
      <c r="KO431">
        <v>0.34966320000000001</v>
      </c>
      <c r="KP431">
        <v>0.39044139999999999</v>
      </c>
      <c r="KQ431">
        <v>26.93168</v>
      </c>
      <c r="KR431" s="1">
        <v>3.175451E-4</v>
      </c>
      <c r="KS431">
        <v>0.33574009999999999</v>
      </c>
      <c r="KT431">
        <v>0.38882050000000001</v>
      </c>
      <c r="KU431">
        <v>27.289840000000002</v>
      </c>
      <c r="KV431" s="1">
        <v>3.0461410000000001E-4</v>
      </c>
      <c r="KW431">
        <v>0.3234746</v>
      </c>
      <c r="KX431">
        <v>0.3871908</v>
      </c>
      <c r="KY431">
        <v>27.742159999999998</v>
      </c>
      <c r="KZ431" s="1">
        <v>2.9294649999999999E-4</v>
      </c>
      <c r="LA431">
        <v>0.31245689999999998</v>
      </c>
      <c r="LB431">
        <v>0.3856349</v>
      </c>
      <c r="LC431">
        <v>27.949459999999998</v>
      </c>
      <c r="LD431" s="1">
        <v>2.823182E-4</v>
      </c>
      <c r="LE431">
        <v>0.3024133</v>
      </c>
      <c r="LF431">
        <v>0.384104</v>
      </c>
      <c r="LG431">
        <v>27.95476</v>
      </c>
      <c r="LH431" s="1">
        <v>2.7249279999999999E-4</v>
      </c>
      <c r="LI431">
        <v>0.29311880000000001</v>
      </c>
      <c r="LJ431">
        <v>0.38261899999999999</v>
      </c>
      <c r="LK431">
        <v>27.867650000000001</v>
      </c>
      <c r="LL431" s="1">
        <v>2.6327609999999998E-4</v>
      </c>
      <c r="LM431">
        <v>0.28438059999999998</v>
      </c>
      <c r="LN431">
        <v>0.38117210000000001</v>
      </c>
      <c r="LO431">
        <v>27.677440000000001</v>
      </c>
      <c r="LP431" s="1">
        <v>2.545798E-4</v>
      </c>
      <c r="LQ431">
        <v>0.27610069999999998</v>
      </c>
      <c r="LR431">
        <v>0.37972610000000001</v>
      </c>
      <c r="LS431">
        <v>27.85417</v>
      </c>
      <c r="LT431" s="1">
        <v>2.463171E-4</v>
      </c>
      <c r="LU431">
        <v>0.2682292</v>
      </c>
      <c r="LV431">
        <v>0.37830390000000003</v>
      </c>
      <c r="LW431">
        <v>28.141780000000001</v>
      </c>
      <c r="LX431" s="1">
        <v>2.384442E-4</v>
      </c>
      <c r="LY431">
        <v>0.26070369999999998</v>
      </c>
      <c r="LZ431">
        <v>0.3769171</v>
      </c>
      <c r="MA431">
        <v>28.540880000000001</v>
      </c>
      <c r="MB431" s="1">
        <v>2.3094319999999999E-4</v>
      </c>
      <c r="MC431">
        <v>0.25350519999999999</v>
      </c>
      <c r="MD431">
        <v>0.37551909999999999</v>
      </c>
      <c r="ME431">
        <v>29.069890000000001</v>
      </c>
      <c r="MF431" s="1">
        <v>2.2375030000000001E-4</v>
      </c>
      <c r="MG431">
        <v>0.2465929</v>
      </c>
      <c r="MH431">
        <v>0.37414399999999998</v>
      </c>
      <c r="MI431">
        <v>29.363199999999999</v>
      </c>
      <c r="MJ431" s="1">
        <v>2.1684769999999999E-4</v>
      </c>
      <c r="MK431">
        <v>0.2399406</v>
      </c>
      <c r="ML431">
        <v>0.37278430000000001</v>
      </c>
      <c r="MM431">
        <v>29.457339999999999</v>
      </c>
      <c r="MN431" s="1">
        <v>2.102242E-4</v>
      </c>
      <c r="MO431">
        <v>0.2335245</v>
      </c>
      <c r="MP431">
        <v>0.37143979999999999</v>
      </c>
      <c r="MQ431">
        <v>29.403590000000001</v>
      </c>
      <c r="MR431" s="1">
        <v>2.0386119999999999E-4</v>
      </c>
      <c r="MS431">
        <v>0.22734119999999999</v>
      </c>
      <c r="MT431">
        <v>0.37014649999999999</v>
      </c>
      <c r="MU431">
        <v>29.138400000000001</v>
      </c>
      <c r="MV431" s="1">
        <v>1.977537E-4</v>
      </c>
      <c r="MW431">
        <v>0.22136790000000001</v>
      </c>
      <c r="MX431">
        <v>0.36893740000000003</v>
      </c>
      <c r="MY431">
        <v>28.83249</v>
      </c>
      <c r="MZ431" s="1">
        <v>1.9190400000000001E-4</v>
      </c>
      <c r="NA431">
        <v>0.2155813</v>
      </c>
      <c r="NB431">
        <v>0.36772120000000003</v>
      </c>
      <c r="NC431">
        <v>28.67698</v>
      </c>
      <c r="ND431" s="1">
        <v>1.862682E-4</v>
      </c>
      <c r="NE431">
        <v>0.2099955</v>
      </c>
      <c r="NF431">
        <v>0.36647390000000002</v>
      </c>
      <c r="NG431">
        <v>28.78388</v>
      </c>
      <c r="NH431" s="1">
        <v>1.8080839999999999E-4</v>
      </c>
      <c r="NI431">
        <v>0.20459630000000001</v>
      </c>
      <c r="NJ431">
        <v>0.36521559999999997</v>
      </c>
      <c r="NK431">
        <v>28.76604</v>
      </c>
      <c r="NL431" s="1">
        <v>1.755487E-4</v>
      </c>
      <c r="NM431">
        <v>0.19938890000000001</v>
      </c>
      <c r="NN431">
        <v>0.36397859999999999</v>
      </c>
      <c r="NO431">
        <v>28.644220000000001</v>
      </c>
      <c r="NP431" s="1">
        <v>1.7047389999999999E-4</v>
      </c>
      <c r="NQ431">
        <v>0.1943394</v>
      </c>
      <c r="NR431">
        <v>0.36279400000000001</v>
      </c>
      <c r="NS431">
        <v>28.54514</v>
      </c>
      <c r="NT431" s="1">
        <v>1.655936E-4</v>
      </c>
      <c r="NU431">
        <v>0.1894544</v>
      </c>
      <c r="NV431">
        <v>0.36161460000000001</v>
      </c>
      <c r="NW431">
        <v>28.365269999999999</v>
      </c>
      <c r="NX431" s="1">
        <v>1.608922E-4</v>
      </c>
      <c r="NY431">
        <v>0.18472179999999999</v>
      </c>
      <c r="NZ431">
        <v>0.36047030000000002</v>
      </c>
      <c r="OA431">
        <v>28.073350000000001</v>
      </c>
      <c r="OB431" s="1">
        <v>1.5636059999999999E-4</v>
      </c>
      <c r="OC431">
        <v>0.1801393</v>
      </c>
      <c r="OD431">
        <v>0.35942069999999998</v>
      </c>
      <c r="OE431">
        <v>28.040389999999999</v>
      </c>
      <c r="OF431" s="1">
        <v>1.520127E-4</v>
      </c>
      <c r="OG431">
        <v>0.1756914</v>
      </c>
      <c r="OH431">
        <v>0.35834939999999998</v>
      </c>
      <c r="OI431">
        <v>28.19408</v>
      </c>
      <c r="OJ431" s="1">
        <v>1.4781869999999999E-4</v>
      </c>
      <c r="OK431">
        <v>0.1714002</v>
      </c>
    </row>
    <row r="432" spans="1:401" x14ac:dyDescent="0.35">
      <c r="A432">
        <v>441</v>
      </c>
      <c r="B432" t="s">
        <v>4</v>
      </c>
      <c r="C432" t="s">
        <v>364</v>
      </c>
      <c r="D432" t="s">
        <v>434</v>
      </c>
      <c r="E432">
        <v>230.7397</v>
      </c>
      <c r="F432">
        <v>1.0152380000000001</v>
      </c>
      <c r="G432">
        <v>26.11328</v>
      </c>
      <c r="H432">
        <v>0</v>
      </c>
      <c r="I432">
        <v>0</v>
      </c>
      <c r="J432">
        <v>1.009161</v>
      </c>
      <c r="K432">
        <v>25.873560000000001</v>
      </c>
      <c r="L432">
        <v>0</v>
      </c>
      <c r="M432">
        <v>0</v>
      </c>
      <c r="N432">
        <v>1.003179</v>
      </c>
      <c r="O432">
        <v>25.606539999999999</v>
      </c>
      <c r="P432">
        <v>0</v>
      </c>
      <c r="Q432">
        <v>0</v>
      </c>
      <c r="R432">
        <v>0.99713450000000003</v>
      </c>
      <c r="S432">
        <v>25.321249999999999</v>
      </c>
      <c r="T432">
        <v>0</v>
      </c>
      <c r="U432">
        <v>0</v>
      </c>
      <c r="V432">
        <v>0.99112370000000005</v>
      </c>
      <c r="W432">
        <v>25.17192</v>
      </c>
      <c r="X432">
        <v>0</v>
      </c>
      <c r="Y432">
        <v>0</v>
      </c>
      <c r="Z432">
        <v>0.98510200000000003</v>
      </c>
      <c r="AA432">
        <v>24.918009999999999</v>
      </c>
      <c r="AB432">
        <v>0</v>
      </c>
      <c r="AC432">
        <v>0</v>
      </c>
      <c r="AD432">
        <v>0.97920099999999999</v>
      </c>
      <c r="AE432">
        <v>24.63918</v>
      </c>
      <c r="AF432">
        <v>0</v>
      </c>
      <c r="AG432">
        <v>0</v>
      </c>
      <c r="AH432">
        <v>0.97339120000000001</v>
      </c>
      <c r="AI432">
        <v>24.38458</v>
      </c>
      <c r="AJ432">
        <v>0</v>
      </c>
      <c r="AK432">
        <v>0</v>
      </c>
      <c r="AL432">
        <v>0.96774009999999999</v>
      </c>
      <c r="AM432">
        <v>24.175319999999999</v>
      </c>
      <c r="AN432">
        <v>0</v>
      </c>
      <c r="AO432">
        <v>0</v>
      </c>
      <c r="AP432">
        <v>0.96270169999999999</v>
      </c>
      <c r="AQ432">
        <v>24.315200000000001</v>
      </c>
      <c r="AR432">
        <v>0</v>
      </c>
      <c r="AS432">
        <v>0</v>
      </c>
      <c r="AT432">
        <v>0.95792109999999997</v>
      </c>
      <c r="AU432">
        <v>24.65795</v>
      </c>
      <c r="AV432">
        <v>0</v>
      </c>
      <c r="AW432">
        <v>0</v>
      </c>
      <c r="AX432">
        <v>0.95301749999999996</v>
      </c>
      <c r="AY432">
        <v>24.989339999999999</v>
      </c>
      <c r="AZ432">
        <v>0</v>
      </c>
      <c r="BA432">
        <v>0</v>
      </c>
      <c r="BB432">
        <v>0.94799350000000004</v>
      </c>
      <c r="BC432">
        <v>25.360859999999999</v>
      </c>
      <c r="BD432">
        <v>0</v>
      </c>
      <c r="BE432">
        <v>0</v>
      </c>
      <c r="BF432">
        <v>0.94311480000000003</v>
      </c>
      <c r="BG432">
        <v>25.529319999999998</v>
      </c>
      <c r="BH432">
        <v>0</v>
      </c>
      <c r="BI432">
        <v>0</v>
      </c>
      <c r="BJ432">
        <v>0.93851580000000001</v>
      </c>
      <c r="BK432">
        <v>25.482959999999999</v>
      </c>
      <c r="BL432">
        <v>0</v>
      </c>
      <c r="BM432">
        <v>0</v>
      </c>
      <c r="BN432">
        <v>0.93417260000000002</v>
      </c>
      <c r="BO432">
        <v>25.368410000000001</v>
      </c>
      <c r="BP432">
        <v>0</v>
      </c>
      <c r="BQ432">
        <v>0</v>
      </c>
      <c r="BR432">
        <v>0.92998950000000002</v>
      </c>
      <c r="BS432">
        <v>25.176220000000001</v>
      </c>
      <c r="BT432">
        <v>0</v>
      </c>
      <c r="BU432">
        <v>0</v>
      </c>
      <c r="BV432">
        <v>0.92605440000000006</v>
      </c>
      <c r="BW432">
        <v>25.223330000000001</v>
      </c>
      <c r="BX432">
        <v>0</v>
      </c>
      <c r="BY432">
        <v>0</v>
      </c>
      <c r="BZ432">
        <v>0.92227820000000005</v>
      </c>
      <c r="CA432">
        <v>25.4208</v>
      </c>
      <c r="CB432">
        <v>0</v>
      </c>
      <c r="CC432">
        <v>0</v>
      </c>
      <c r="CD432">
        <v>0.91854360000000002</v>
      </c>
      <c r="CE432">
        <v>25.62452</v>
      </c>
      <c r="CF432" s="1">
        <v>5.3553160000000001E-36</v>
      </c>
      <c r="CG432" s="1">
        <v>1.5504210000000001E-33</v>
      </c>
      <c r="CH432">
        <v>0.91489569999999998</v>
      </c>
      <c r="CI432">
        <v>25.927430000000001</v>
      </c>
      <c r="CJ432" s="1">
        <v>3.5733569999999999E-28</v>
      </c>
      <c r="CK432" s="1">
        <v>1.021838E-25</v>
      </c>
      <c r="CL432">
        <v>0.91134800000000005</v>
      </c>
      <c r="CM432">
        <v>26.020320000000002</v>
      </c>
      <c r="CN432" s="1">
        <v>1.4341649999999999E-21</v>
      </c>
      <c r="CO432" s="1">
        <v>4.324218E-19</v>
      </c>
      <c r="CP432">
        <v>0.9079043</v>
      </c>
      <c r="CQ432">
        <v>25.853149999999999</v>
      </c>
      <c r="CR432" s="1">
        <v>7.2949340000000003E-17</v>
      </c>
      <c r="CS432" s="1">
        <v>2.2745690000000001E-14</v>
      </c>
      <c r="CT432">
        <v>0.90459140000000005</v>
      </c>
      <c r="CU432">
        <v>25.613130000000002</v>
      </c>
      <c r="CV432" s="1">
        <v>3.4083060000000002E-13</v>
      </c>
      <c r="CW432" s="1">
        <v>1.089961E-10</v>
      </c>
      <c r="CX432">
        <v>0.90136539999999998</v>
      </c>
      <c r="CY432">
        <v>25.327999999999999</v>
      </c>
      <c r="CZ432" s="1">
        <v>2.8866160000000001E-10</v>
      </c>
      <c r="DA432" s="1">
        <v>9.4315029999999997E-8</v>
      </c>
      <c r="DB432">
        <v>0.89881279999999997</v>
      </c>
      <c r="DC432">
        <v>25.425709999999999</v>
      </c>
      <c r="DD432" s="1">
        <v>6.8189070000000005E-8</v>
      </c>
      <c r="DE432" s="1">
        <v>2.2675330000000002E-5</v>
      </c>
      <c r="DF432">
        <v>0.89626980000000001</v>
      </c>
      <c r="DG432">
        <v>25.686250000000001</v>
      </c>
      <c r="DH432" s="1">
        <v>5.9188419999999999E-6</v>
      </c>
      <c r="DI432" s="1">
        <v>1.9991879999999998E-3</v>
      </c>
      <c r="DJ432">
        <v>0.89344259999999998</v>
      </c>
      <c r="DK432">
        <v>26.062560000000001</v>
      </c>
      <c r="DL432" s="1">
        <v>2.2650529999999999E-4</v>
      </c>
      <c r="DM432">
        <v>7.7627399999999999E-2</v>
      </c>
      <c r="DN432">
        <v>0.8903565</v>
      </c>
      <c r="DO432">
        <v>26.50226</v>
      </c>
      <c r="DP432" s="1">
        <v>4.338031E-3</v>
      </c>
      <c r="DQ432">
        <v>1.507476</v>
      </c>
      <c r="DR432">
        <v>0.88719599999999998</v>
      </c>
      <c r="DS432">
        <v>26.60022</v>
      </c>
      <c r="DT432" s="1">
        <v>4.5986449999999998E-2</v>
      </c>
      <c r="DU432">
        <v>16.189879999999999</v>
      </c>
      <c r="DV432">
        <v>0.88412800000000002</v>
      </c>
      <c r="DW432">
        <v>26.490120000000001</v>
      </c>
      <c r="DX432">
        <v>0.2934446</v>
      </c>
      <c r="DY432">
        <v>104.5446</v>
      </c>
      <c r="DZ432">
        <v>0.8811078</v>
      </c>
      <c r="EA432">
        <v>26.269349999999999</v>
      </c>
      <c r="EB432">
        <v>1.210134</v>
      </c>
      <c r="EC432">
        <v>435.99599999999998</v>
      </c>
      <c r="ED432">
        <v>0.87793580000000004</v>
      </c>
      <c r="EE432">
        <v>25.953109999999999</v>
      </c>
      <c r="EF432">
        <v>3.4337080000000002</v>
      </c>
      <c r="EG432">
        <v>1250.1780000000001</v>
      </c>
      <c r="EH432">
        <v>0.87455649999999996</v>
      </c>
      <c r="EI432">
        <v>25.902999999999999</v>
      </c>
      <c r="EJ432">
        <v>7.087053</v>
      </c>
      <c r="EK432">
        <v>2606.3870000000002</v>
      </c>
      <c r="EL432">
        <v>0.87099979999999999</v>
      </c>
      <c r="EM432">
        <v>26.110499999999998</v>
      </c>
      <c r="EN432">
        <v>11.20257</v>
      </c>
      <c r="EO432">
        <v>4159.5129999999999</v>
      </c>
      <c r="EP432">
        <v>0.86738199999999999</v>
      </c>
      <c r="EQ432">
        <v>26.471769999999999</v>
      </c>
      <c r="ER432">
        <v>14.212669999999999</v>
      </c>
      <c r="ES432">
        <v>5324.2820000000002</v>
      </c>
      <c r="ET432">
        <v>0.86370270000000005</v>
      </c>
      <c r="EU432">
        <v>26.862010000000001</v>
      </c>
      <c r="EV432">
        <v>15.086690000000001</v>
      </c>
      <c r="EW432">
        <v>5698.8119999999999</v>
      </c>
      <c r="EX432">
        <v>0.85989899999999997</v>
      </c>
      <c r="EY432">
        <v>26.952439999999999</v>
      </c>
      <c r="EZ432">
        <v>13.920920000000001</v>
      </c>
      <c r="FA432">
        <v>5299.4059999999999</v>
      </c>
      <c r="FB432">
        <v>0.85597440000000002</v>
      </c>
      <c r="FC432">
        <v>26.834250000000001</v>
      </c>
      <c r="FD432">
        <v>11.541309999999999</v>
      </c>
      <c r="FE432">
        <v>4425.7809999999999</v>
      </c>
      <c r="FF432">
        <v>0.85191799999999995</v>
      </c>
      <c r="FG432">
        <v>26.601040000000001</v>
      </c>
      <c r="FH432">
        <v>8.8458190000000005</v>
      </c>
      <c r="FI432">
        <v>3415.652</v>
      </c>
      <c r="FJ432">
        <v>0.84782979999999997</v>
      </c>
      <c r="FK432">
        <v>26.251149999999999</v>
      </c>
      <c r="FL432">
        <v>6.4149599999999998</v>
      </c>
      <c r="FM432">
        <v>2493.3249999999998</v>
      </c>
      <c r="FN432">
        <v>0.84406409999999998</v>
      </c>
      <c r="FO432">
        <v>26.234169999999999</v>
      </c>
      <c r="FP432">
        <v>4.4806689999999998</v>
      </c>
      <c r="FQ432">
        <v>1751.5260000000001</v>
      </c>
      <c r="FR432">
        <v>0.84020879999999998</v>
      </c>
      <c r="FS432">
        <v>26.352900000000002</v>
      </c>
      <c r="FT432">
        <v>3.0512519999999999</v>
      </c>
      <c r="FU432">
        <v>1199.354</v>
      </c>
      <c r="FV432">
        <v>0.83610640000000003</v>
      </c>
      <c r="FW432">
        <v>26.441479999999999</v>
      </c>
      <c r="FX432">
        <v>2.0442079999999998</v>
      </c>
      <c r="FY432">
        <v>808.13189999999997</v>
      </c>
      <c r="FZ432">
        <v>0.83171399999999995</v>
      </c>
      <c r="GA432">
        <v>26.58623</v>
      </c>
      <c r="GB432">
        <v>1.355483</v>
      </c>
      <c r="GC432">
        <v>539.07960000000003</v>
      </c>
      <c r="GD432">
        <v>0.82733100000000004</v>
      </c>
      <c r="GE432">
        <v>26.518540000000002</v>
      </c>
      <c r="GF432">
        <v>0.89341179999999998</v>
      </c>
      <c r="GG432">
        <v>357.43509999999998</v>
      </c>
      <c r="GH432">
        <v>0.82297419999999999</v>
      </c>
      <c r="GI432">
        <v>26.440470000000001</v>
      </c>
      <c r="GJ432">
        <v>0.58688660000000004</v>
      </c>
      <c r="GK432">
        <v>236.18379999999999</v>
      </c>
      <c r="GL432">
        <v>0.81863889999999995</v>
      </c>
      <c r="GM432">
        <v>26.260110000000001</v>
      </c>
      <c r="GN432">
        <v>0.38496390000000003</v>
      </c>
      <c r="GO432">
        <v>155.8228</v>
      </c>
      <c r="GP432">
        <v>0.81427539999999998</v>
      </c>
      <c r="GQ432">
        <v>26.003979999999999</v>
      </c>
      <c r="GR432">
        <v>0.25246030000000003</v>
      </c>
      <c r="GS432">
        <v>102.7878</v>
      </c>
      <c r="GT432">
        <v>0.8099383</v>
      </c>
      <c r="GU432">
        <v>25.71087</v>
      </c>
      <c r="GV432">
        <v>0.16569220000000001</v>
      </c>
      <c r="GW432">
        <v>67.855869999999996</v>
      </c>
      <c r="GX432">
        <v>0.80554809999999999</v>
      </c>
      <c r="GY432">
        <v>25.70992</v>
      </c>
      <c r="GZ432">
        <v>0.1088964</v>
      </c>
      <c r="HA432">
        <v>44.863529999999997</v>
      </c>
      <c r="HB432">
        <v>0.8011047</v>
      </c>
      <c r="HC432">
        <v>25.983989999999999</v>
      </c>
      <c r="HD432" s="1">
        <v>7.1734160000000005E-2</v>
      </c>
      <c r="HE432">
        <v>29.730029999999999</v>
      </c>
      <c r="HF432">
        <v>0.79671749999999997</v>
      </c>
      <c r="HG432">
        <v>26.32807</v>
      </c>
      <c r="HH432" s="1">
        <v>4.7395519999999997E-2</v>
      </c>
      <c r="HI432">
        <v>19.760860000000001</v>
      </c>
      <c r="HJ432">
        <v>0.79232480000000005</v>
      </c>
      <c r="HK432">
        <v>26.463460000000001</v>
      </c>
      <c r="HL432" s="1">
        <v>3.1435320000000003E-2</v>
      </c>
      <c r="HM432">
        <v>13.18587</v>
      </c>
      <c r="HN432">
        <v>0.7879313</v>
      </c>
      <c r="HO432">
        <v>26.356159999999999</v>
      </c>
      <c r="HP432" s="1">
        <v>2.0954560000000001E-2</v>
      </c>
      <c r="HQ432">
        <v>8.8425860000000007</v>
      </c>
      <c r="HR432">
        <v>0.78353609999999996</v>
      </c>
      <c r="HS432">
        <v>26.230989999999998</v>
      </c>
      <c r="HT432">
        <v>1.4057800000000001E-2</v>
      </c>
      <c r="HU432">
        <v>5.968216</v>
      </c>
      <c r="HV432">
        <v>0.77927299999999999</v>
      </c>
      <c r="HW432">
        <v>25.970300000000002</v>
      </c>
      <c r="HX432" s="1">
        <v>9.5107679999999993E-3</v>
      </c>
      <c r="HY432">
        <v>4.0613720000000004</v>
      </c>
      <c r="HZ432">
        <v>0.77541360000000004</v>
      </c>
      <c r="IA432">
        <v>25.8994</v>
      </c>
      <c r="IB432" s="1">
        <v>6.5048199999999997E-3</v>
      </c>
      <c r="IC432">
        <v>2.792081</v>
      </c>
      <c r="ID432">
        <v>0.77154509999999998</v>
      </c>
      <c r="IE432">
        <v>25.986059999999998</v>
      </c>
      <c r="IF432" s="1">
        <v>4.509295E-3</v>
      </c>
      <c r="IG432">
        <v>1.945335</v>
      </c>
      <c r="IH432">
        <v>0.76745940000000001</v>
      </c>
      <c r="II432">
        <v>26.13344</v>
      </c>
      <c r="IJ432" s="1">
        <v>3.1796849999999998E-3</v>
      </c>
      <c r="IK432">
        <v>1.379076</v>
      </c>
      <c r="IL432">
        <v>0.7631964</v>
      </c>
      <c r="IM432">
        <v>26.365120000000001</v>
      </c>
      <c r="IN432" s="1">
        <v>2.2898739999999999E-3</v>
      </c>
      <c r="IO432">
        <v>0.99868349999999995</v>
      </c>
      <c r="IP432">
        <v>0.75901410000000002</v>
      </c>
      <c r="IQ432">
        <v>26.413250000000001</v>
      </c>
      <c r="IR432" s="1">
        <v>1.6914180000000001E-3</v>
      </c>
      <c r="IS432">
        <v>0.74166259999999995</v>
      </c>
      <c r="IT432">
        <v>0.75495800000000002</v>
      </c>
      <c r="IU432">
        <v>26.361560000000001</v>
      </c>
      <c r="IV432" s="1">
        <v>1.2860510000000001E-3</v>
      </c>
      <c r="IW432">
        <v>0.56679069999999998</v>
      </c>
      <c r="IX432">
        <v>0.75097029999999998</v>
      </c>
      <c r="IY432">
        <v>26.260200000000001</v>
      </c>
      <c r="IZ432" s="1">
        <v>1.008788E-3</v>
      </c>
      <c r="JA432">
        <v>0.44683079999999997</v>
      </c>
      <c r="JB432">
        <v>0.74699470000000001</v>
      </c>
      <c r="JC432">
        <v>26.075569999999999</v>
      </c>
      <c r="JD432" s="1">
        <v>8.170772E-4</v>
      </c>
      <c r="JE432">
        <v>0.36373119999999998</v>
      </c>
      <c r="JF432">
        <v>0.74305500000000002</v>
      </c>
      <c r="JG432">
        <v>26.214410000000001</v>
      </c>
      <c r="JH432" s="1">
        <v>6.8270790000000004E-4</v>
      </c>
      <c r="JI432">
        <v>0.30543789999999998</v>
      </c>
      <c r="JJ432">
        <v>0.73910900000000002</v>
      </c>
      <c r="JK432">
        <v>26.430340000000001</v>
      </c>
      <c r="JL432" s="1">
        <v>5.8693000000000005E-4</v>
      </c>
      <c r="JM432">
        <v>0.26393539999999999</v>
      </c>
      <c r="JN432">
        <v>0.73519959999999995</v>
      </c>
      <c r="JO432">
        <v>26.670120000000001</v>
      </c>
      <c r="JP432" s="1">
        <v>5.1730259999999996E-4</v>
      </c>
      <c r="JQ432">
        <v>0.2338517</v>
      </c>
      <c r="JR432">
        <v>0.73136040000000002</v>
      </c>
      <c r="JS432">
        <v>26.92455</v>
      </c>
      <c r="JT432" s="1">
        <v>4.6558119999999997E-4</v>
      </c>
      <c r="JU432">
        <v>0.21158270000000001</v>
      </c>
      <c r="JV432">
        <v>0.72758599999999996</v>
      </c>
      <c r="JW432">
        <v>27.072610000000001</v>
      </c>
      <c r="JX432" s="1">
        <v>4.2618130000000003E-4</v>
      </c>
      <c r="JY432">
        <v>0.19472010000000001</v>
      </c>
      <c r="JZ432">
        <v>0.72385600000000005</v>
      </c>
      <c r="KA432">
        <v>27.02966</v>
      </c>
      <c r="KB432" s="1">
        <v>3.9542020000000002E-4</v>
      </c>
      <c r="KC432">
        <v>0.18164330000000001</v>
      </c>
      <c r="KD432">
        <v>0.72018579999999999</v>
      </c>
      <c r="KE432">
        <v>26.896270000000001</v>
      </c>
      <c r="KF432" s="1">
        <v>3.7073199999999997E-4</v>
      </c>
      <c r="KG432">
        <v>0.17123430000000001</v>
      </c>
      <c r="KH432">
        <v>0.71665570000000001</v>
      </c>
      <c r="KI432">
        <v>26.672429999999999</v>
      </c>
      <c r="KJ432" s="1">
        <v>3.5044889999999998E-4</v>
      </c>
      <c r="KK432">
        <v>0.16273779999999999</v>
      </c>
      <c r="KL432">
        <v>0.71332130000000005</v>
      </c>
      <c r="KM432">
        <v>26.755379999999999</v>
      </c>
      <c r="KN432" s="1">
        <v>3.33364E-4</v>
      </c>
      <c r="KO432">
        <v>0.15560599999999999</v>
      </c>
      <c r="KP432">
        <v>0.71003269999999996</v>
      </c>
      <c r="KQ432">
        <v>26.973320000000001</v>
      </c>
      <c r="KR432" s="1">
        <v>3.186032E-4</v>
      </c>
      <c r="KS432">
        <v>0.149479</v>
      </c>
      <c r="KT432">
        <v>0.70673710000000001</v>
      </c>
      <c r="KU432">
        <v>27.31992</v>
      </c>
      <c r="KV432" s="1">
        <v>3.0554429999999998E-4</v>
      </c>
      <c r="KW432">
        <v>0.14410880000000001</v>
      </c>
      <c r="KX432">
        <v>0.70347550000000003</v>
      </c>
      <c r="KY432">
        <v>27.758849999999999</v>
      </c>
      <c r="KZ432" s="1">
        <v>2.9379180000000001E-4</v>
      </c>
      <c r="LA432">
        <v>0.1392987</v>
      </c>
      <c r="LB432">
        <v>0.70028330000000005</v>
      </c>
      <c r="LC432">
        <v>27.955220000000001</v>
      </c>
      <c r="LD432" s="1">
        <v>2.8309150000000003E-4</v>
      </c>
      <c r="LE432">
        <v>0.1349313</v>
      </c>
      <c r="LF432">
        <v>0.69720249999999995</v>
      </c>
      <c r="LG432">
        <v>27.96048</v>
      </c>
      <c r="LH432" s="1">
        <v>2.732066E-4</v>
      </c>
      <c r="LI432">
        <v>0.130886</v>
      </c>
      <c r="LJ432">
        <v>0.69416279999999997</v>
      </c>
      <c r="LK432">
        <v>27.886030000000002</v>
      </c>
      <c r="LL432" s="1">
        <v>2.6394979999999998E-4</v>
      </c>
      <c r="LM432">
        <v>0.12709699999999999</v>
      </c>
      <c r="LN432">
        <v>0.69121730000000003</v>
      </c>
      <c r="LO432">
        <v>27.71414</v>
      </c>
      <c r="LP432" s="1">
        <v>2.5522000000000001E-4</v>
      </c>
      <c r="LQ432">
        <v>0.12350940000000001</v>
      </c>
      <c r="LR432">
        <v>0.6882836</v>
      </c>
      <c r="LS432">
        <v>27.903410000000001</v>
      </c>
      <c r="LT432" s="1">
        <v>2.4692010000000001E-4</v>
      </c>
      <c r="LU432">
        <v>0.120092</v>
      </c>
      <c r="LV432">
        <v>0.68537119999999996</v>
      </c>
      <c r="LW432">
        <v>28.19126</v>
      </c>
      <c r="LX432" s="1">
        <v>2.3901949999999999E-4</v>
      </c>
      <c r="LY432">
        <v>0.1168322</v>
      </c>
      <c r="LZ432">
        <v>0.68252500000000005</v>
      </c>
      <c r="MA432">
        <v>28.576149999999998</v>
      </c>
      <c r="MB432" s="1">
        <v>2.3149600000000001E-4</v>
      </c>
      <c r="MC432">
        <v>0.113716</v>
      </c>
      <c r="MD432">
        <v>0.67966409999999999</v>
      </c>
      <c r="ME432">
        <v>29.087499999999999</v>
      </c>
      <c r="MF432" s="1">
        <v>2.242763E-4</v>
      </c>
      <c r="MG432">
        <v>0.1107209</v>
      </c>
      <c r="MH432">
        <v>0.67685030000000002</v>
      </c>
      <c r="MI432">
        <v>29.36673</v>
      </c>
      <c r="MJ432" s="1">
        <v>2.1735569999999999E-4</v>
      </c>
      <c r="MK432">
        <v>0.10783909999999999</v>
      </c>
      <c r="ML432">
        <v>0.674064</v>
      </c>
      <c r="MM432">
        <v>29.46321</v>
      </c>
      <c r="MN432" s="1">
        <v>2.10717E-4</v>
      </c>
      <c r="MO432">
        <v>0.1050604</v>
      </c>
      <c r="MP432">
        <v>0.67129890000000003</v>
      </c>
      <c r="MQ432">
        <v>29.42135</v>
      </c>
      <c r="MR432" s="1">
        <v>2.043336E-4</v>
      </c>
      <c r="MS432">
        <v>0.10237930000000001</v>
      </c>
      <c r="MT432">
        <v>0.66863950000000005</v>
      </c>
      <c r="MU432">
        <v>29.174330000000001</v>
      </c>
      <c r="MV432" s="1">
        <v>1.982133E-4</v>
      </c>
      <c r="MW432" s="1">
        <v>9.9789649999999994E-2</v>
      </c>
      <c r="MX432">
        <v>0.66618670000000002</v>
      </c>
      <c r="MY432">
        <v>28.88035</v>
      </c>
      <c r="MZ432" s="1">
        <v>1.9234579999999999E-4</v>
      </c>
      <c r="NA432" s="1">
        <v>9.7265019999999994E-2</v>
      </c>
      <c r="NB432">
        <v>0.66369250000000002</v>
      </c>
      <c r="NC432">
        <v>28.731950000000001</v>
      </c>
      <c r="ND432" s="1">
        <v>1.866913E-4</v>
      </c>
      <c r="NE432" s="1">
        <v>9.4830559999999994E-2</v>
      </c>
      <c r="NF432">
        <v>0.66112510000000002</v>
      </c>
      <c r="NG432">
        <v>28.835979999999999</v>
      </c>
      <c r="NH432" s="1">
        <v>1.8121559999999999E-4</v>
      </c>
      <c r="NI432" s="1">
        <v>9.2479930000000002E-2</v>
      </c>
      <c r="NJ432">
        <v>0.65851490000000001</v>
      </c>
      <c r="NK432">
        <v>28.804790000000001</v>
      </c>
      <c r="NL432" s="1">
        <v>1.7593780000000001E-4</v>
      </c>
      <c r="NM432" s="1">
        <v>9.021527E-2</v>
      </c>
      <c r="NN432">
        <v>0.65599280000000004</v>
      </c>
      <c r="NO432">
        <v>28.667999999999999</v>
      </c>
      <c r="NP432" s="1">
        <v>1.708545E-4</v>
      </c>
      <c r="NQ432" s="1">
        <v>8.801863E-2</v>
      </c>
      <c r="NR432">
        <v>0.65353380000000005</v>
      </c>
      <c r="NS432">
        <v>28.566469999999999</v>
      </c>
      <c r="NT432" s="1">
        <v>1.6596300000000001E-4</v>
      </c>
      <c r="NU432" s="1">
        <v>8.589136E-2</v>
      </c>
      <c r="NV432">
        <v>0.65111370000000002</v>
      </c>
      <c r="NW432">
        <v>28.394380000000002</v>
      </c>
      <c r="NX432" s="1">
        <v>1.6124619999999999E-4</v>
      </c>
      <c r="NY432" s="1">
        <v>8.3823839999999997E-2</v>
      </c>
      <c r="NZ432">
        <v>0.64880210000000005</v>
      </c>
      <c r="OA432">
        <v>28.114540000000002</v>
      </c>
      <c r="OB432" s="1">
        <v>1.56711E-4</v>
      </c>
      <c r="OC432" s="1">
        <v>8.1822450000000005E-2</v>
      </c>
      <c r="OD432">
        <v>0.64664940000000004</v>
      </c>
      <c r="OE432">
        <v>28.092089999999999</v>
      </c>
      <c r="OF432" s="1">
        <v>1.523517E-4</v>
      </c>
      <c r="OG432" s="1">
        <v>7.9869759999999998E-2</v>
      </c>
      <c r="OH432">
        <v>0.6444183</v>
      </c>
      <c r="OI432">
        <v>28.247979999999998</v>
      </c>
      <c r="OJ432" s="1">
        <v>1.4814099999999999E-4</v>
      </c>
      <c r="OK432" s="1">
        <v>7.7988009999999997E-2</v>
      </c>
    </row>
    <row r="433" spans="1:401" x14ac:dyDescent="0.35">
      <c r="A433">
        <v>442</v>
      </c>
      <c r="B433" t="s">
        <v>4</v>
      </c>
      <c r="C433" t="s">
        <v>364</v>
      </c>
      <c r="D433" t="s">
        <v>435</v>
      </c>
      <c r="E433">
        <v>777.38630000000001</v>
      </c>
      <c r="F433">
        <v>0.84432050000000003</v>
      </c>
      <c r="G433">
        <v>26.13401</v>
      </c>
      <c r="H433">
        <v>0</v>
      </c>
      <c r="I433">
        <v>0</v>
      </c>
      <c r="J433">
        <v>0.83874230000000005</v>
      </c>
      <c r="K433">
        <v>25.89564</v>
      </c>
      <c r="L433">
        <v>0</v>
      </c>
      <c r="M433">
        <v>0</v>
      </c>
      <c r="N433">
        <v>0.8332619</v>
      </c>
      <c r="O433">
        <v>25.62726</v>
      </c>
      <c r="P433">
        <v>0</v>
      </c>
      <c r="Q433">
        <v>0</v>
      </c>
      <c r="R433">
        <v>0.82771899999999998</v>
      </c>
      <c r="S433">
        <v>25.33952</v>
      </c>
      <c r="T433">
        <v>0</v>
      </c>
      <c r="U433">
        <v>0</v>
      </c>
      <c r="V433">
        <v>0.82221129999999998</v>
      </c>
      <c r="W433">
        <v>25.192730000000001</v>
      </c>
      <c r="X433">
        <v>0</v>
      </c>
      <c r="Y433">
        <v>0</v>
      </c>
      <c r="Z433">
        <v>0.8167934</v>
      </c>
      <c r="AA433">
        <v>24.93872</v>
      </c>
      <c r="AB433">
        <v>0</v>
      </c>
      <c r="AC433">
        <v>0</v>
      </c>
      <c r="AD433">
        <v>0.81147550000000002</v>
      </c>
      <c r="AE433">
        <v>24.659659999999999</v>
      </c>
      <c r="AF433">
        <v>0</v>
      </c>
      <c r="AG433">
        <v>0</v>
      </c>
      <c r="AH433">
        <v>0.80628789999999995</v>
      </c>
      <c r="AI433">
        <v>24.40673</v>
      </c>
      <c r="AJ433">
        <v>0</v>
      </c>
      <c r="AK433">
        <v>0</v>
      </c>
      <c r="AL433">
        <v>0.80129850000000002</v>
      </c>
      <c r="AM433">
        <v>24.19903</v>
      </c>
      <c r="AN433">
        <v>0</v>
      </c>
      <c r="AO433">
        <v>0</v>
      </c>
      <c r="AP433">
        <v>0.79687629999999998</v>
      </c>
      <c r="AQ433">
        <v>24.339479999999998</v>
      </c>
      <c r="AR433">
        <v>0</v>
      </c>
      <c r="AS433">
        <v>0</v>
      </c>
      <c r="AT433">
        <v>0.7926088</v>
      </c>
      <c r="AU433">
        <v>24.67876</v>
      </c>
      <c r="AV433">
        <v>0</v>
      </c>
      <c r="AW433">
        <v>0</v>
      </c>
      <c r="AX433">
        <v>0.788273</v>
      </c>
      <c r="AY433">
        <v>24.999590000000001</v>
      </c>
      <c r="AZ433">
        <v>0</v>
      </c>
      <c r="BA433">
        <v>0</v>
      </c>
      <c r="BB433">
        <v>0.78384909999999997</v>
      </c>
      <c r="BC433">
        <v>25.363589999999999</v>
      </c>
      <c r="BD433">
        <v>0</v>
      </c>
      <c r="BE433">
        <v>0</v>
      </c>
      <c r="BF433">
        <v>0.77962889999999996</v>
      </c>
      <c r="BG433">
        <v>25.52929</v>
      </c>
      <c r="BH433">
        <v>0</v>
      </c>
      <c r="BI433">
        <v>0</v>
      </c>
      <c r="BJ433">
        <v>0.77567169999999996</v>
      </c>
      <c r="BK433">
        <v>25.485279999999999</v>
      </c>
      <c r="BL433">
        <v>0</v>
      </c>
      <c r="BM433">
        <v>0</v>
      </c>
      <c r="BN433">
        <v>0.77198279999999997</v>
      </c>
      <c r="BO433">
        <v>25.379180000000002</v>
      </c>
      <c r="BP433">
        <v>0</v>
      </c>
      <c r="BQ433">
        <v>0</v>
      </c>
      <c r="BR433">
        <v>0.76842679999999997</v>
      </c>
      <c r="BS433">
        <v>25.194389999999999</v>
      </c>
      <c r="BT433">
        <v>0</v>
      </c>
      <c r="BU433">
        <v>0</v>
      </c>
      <c r="BV433">
        <v>0.76513120000000001</v>
      </c>
      <c r="BW433">
        <v>25.246700000000001</v>
      </c>
      <c r="BX433">
        <v>0</v>
      </c>
      <c r="BY433">
        <v>0</v>
      </c>
      <c r="BZ433">
        <v>0.76196280000000005</v>
      </c>
      <c r="CA433">
        <v>25.444089999999999</v>
      </c>
      <c r="CB433">
        <v>0</v>
      </c>
      <c r="CC433">
        <v>0</v>
      </c>
      <c r="CD433">
        <v>0.75887329999999997</v>
      </c>
      <c r="CE433">
        <v>25.640689999999999</v>
      </c>
      <c r="CF433" s="1">
        <v>3.3684260000000003E-36</v>
      </c>
      <c r="CG433" s="1">
        <v>1.8563789999999998E-33</v>
      </c>
      <c r="CH433">
        <v>0.75588279999999997</v>
      </c>
      <c r="CI433">
        <v>25.939599999999999</v>
      </c>
      <c r="CJ433" s="1">
        <v>2.1153369999999999E-28</v>
      </c>
      <c r="CK433" s="1">
        <v>1.1402979999999999E-25</v>
      </c>
      <c r="CL433">
        <v>0.75300040000000001</v>
      </c>
      <c r="CM433">
        <v>26.03182</v>
      </c>
      <c r="CN433" s="1">
        <v>9.9468270000000001E-22</v>
      </c>
      <c r="CO433" s="1">
        <v>5.8697500000000001E-19</v>
      </c>
      <c r="CP433">
        <v>0.75024150000000001</v>
      </c>
      <c r="CQ433">
        <v>25.866589999999999</v>
      </c>
      <c r="CR433" s="1">
        <v>5.4827130000000001E-17</v>
      </c>
      <c r="CS433" s="1">
        <v>3.4596790000000003E-14</v>
      </c>
      <c r="CT433">
        <v>0.74758959999999997</v>
      </c>
      <c r="CU433">
        <v>25.635919999999999</v>
      </c>
      <c r="CV433" s="1">
        <v>2.6994440000000002E-13</v>
      </c>
      <c r="CW433" s="1">
        <v>1.79304E-10</v>
      </c>
      <c r="CX433">
        <v>0.74507789999999996</v>
      </c>
      <c r="CY433">
        <v>25.359169999999999</v>
      </c>
      <c r="CZ433" s="1">
        <v>2.379794E-10</v>
      </c>
      <c r="DA433" s="1">
        <v>1.6514840000000001E-7</v>
      </c>
      <c r="DB433">
        <v>0.74314610000000003</v>
      </c>
      <c r="DC433">
        <v>25.462789999999998</v>
      </c>
      <c r="DD433" s="1">
        <v>5.8025280000000002E-8</v>
      </c>
      <c r="DE433" s="1">
        <v>4.1768730000000001E-5</v>
      </c>
      <c r="DF433">
        <v>0.741151</v>
      </c>
      <c r="DG433">
        <v>25.719819999999999</v>
      </c>
      <c r="DH433" s="1">
        <v>5.1702360000000002E-6</v>
      </c>
      <c r="DI433" s="1">
        <v>3.8438230000000001E-3</v>
      </c>
      <c r="DJ433">
        <v>0.73887230000000004</v>
      </c>
      <c r="DK433">
        <v>26.083690000000001</v>
      </c>
      <c r="DL433" s="1">
        <v>2.023506E-4</v>
      </c>
      <c r="DM433">
        <v>0.15493109999999999</v>
      </c>
      <c r="DN433">
        <v>0.73636029999999997</v>
      </c>
      <c r="DO433">
        <v>26.514220000000002</v>
      </c>
      <c r="DP433" s="1">
        <v>3.9525699999999999E-3</v>
      </c>
      <c r="DQ433">
        <v>3.1100780000000001</v>
      </c>
      <c r="DR433">
        <v>0.73384559999999999</v>
      </c>
      <c r="DS433">
        <v>26.605989999999998</v>
      </c>
      <c r="DT433" s="1">
        <v>4.2638839999999997E-2</v>
      </c>
      <c r="DU433">
        <v>34.403399999999998</v>
      </c>
      <c r="DV433">
        <v>0.73143259999999999</v>
      </c>
      <c r="DW433">
        <v>26.49821</v>
      </c>
      <c r="DX433">
        <v>0.2763468</v>
      </c>
      <c r="DY433">
        <v>228.12010000000001</v>
      </c>
      <c r="DZ433">
        <v>0.72904860000000005</v>
      </c>
      <c r="EA433">
        <v>26.289929999999998</v>
      </c>
      <c r="EB433">
        <v>1.1554629999999999</v>
      </c>
      <c r="EC433">
        <v>974.24350000000004</v>
      </c>
      <c r="ED433">
        <v>0.72645970000000004</v>
      </c>
      <c r="EE433">
        <v>25.984169999999999</v>
      </c>
      <c r="EF433">
        <v>3.3187030000000002</v>
      </c>
      <c r="EG433">
        <v>2853.28</v>
      </c>
      <c r="EH433">
        <v>0.72372499999999995</v>
      </c>
      <c r="EI433">
        <v>25.9407</v>
      </c>
      <c r="EJ433">
        <v>6.9229849999999997</v>
      </c>
      <c r="EK433">
        <v>6060.1369999999997</v>
      </c>
      <c r="EL433">
        <v>0.72084130000000002</v>
      </c>
      <c r="EM433">
        <v>26.147860000000001</v>
      </c>
      <c r="EN433">
        <v>11.04372</v>
      </c>
      <c r="EO433">
        <v>9827.3130000000001</v>
      </c>
      <c r="EP433">
        <v>0.71790719999999997</v>
      </c>
      <c r="EQ433">
        <v>26.499110000000002</v>
      </c>
      <c r="ER433">
        <v>14.11984</v>
      </c>
      <c r="ES433">
        <v>12751.3</v>
      </c>
      <c r="ET433">
        <v>0.71487940000000005</v>
      </c>
      <c r="EU433">
        <v>26.877949999999998</v>
      </c>
      <c r="EV433">
        <v>15.08305</v>
      </c>
      <c r="EW433">
        <v>13803.43</v>
      </c>
      <c r="EX433">
        <v>0.71174499999999996</v>
      </c>
      <c r="EY433">
        <v>26.96011</v>
      </c>
      <c r="EZ433">
        <v>13.990180000000001</v>
      </c>
      <c r="FA433">
        <v>12952.91</v>
      </c>
      <c r="FB433">
        <v>0.70848219999999995</v>
      </c>
      <c r="FC433">
        <v>26.84402</v>
      </c>
      <c r="FD433">
        <v>11.644959999999999</v>
      </c>
      <c r="FE433">
        <v>10893.62</v>
      </c>
      <c r="FF433">
        <v>0.70513009999999998</v>
      </c>
      <c r="FG433">
        <v>26.62332</v>
      </c>
      <c r="FH433">
        <v>8.9517229999999994</v>
      </c>
      <c r="FI433">
        <v>8450.7189999999991</v>
      </c>
      <c r="FJ433">
        <v>0.70177579999999995</v>
      </c>
      <c r="FK433">
        <v>26.283799999999999</v>
      </c>
      <c r="FL433">
        <v>6.5058179999999997</v>
      </c>
      <c r="FM433">
        <v>6191.3109999999997</v>
      </c>
      <c r="FN433">
        <v>0.6986715</v>
      </c>
      <c r="FO433">
        <v>26.273240000000001</v>
      </c>
      <c r="FP433">
        <v>4.5511799999999996</v>
      </c>
      <c r="FQ433">
        <v>4360.607</v>
      </c>
      <c r="FR433">
        <v>0.69544819999999996</v>
      </c>
      <c r="FS433">
        <v>26.389849999999999</v>
      </c>
      <c r="FT433">
        <v>3.1025659999999999</v>
      </c>
      <c r="FU433">
        <v>2991.491</v>
      </c>
      <c r="FV433">
        <v>0.69194929999999999</v>
      </c>
      <c r="FW433">
        <v>26.464510000000001</v>
      </c>
      <c r="FX433">
        <v>2.080063</v>
      </c>
      <c r="FY433">
        <v>2018.232</v>
      </c>
      <c r="FZ433">
        <v>0.68826030000000005</v>
      </c>
      <c r="GA433">
        <v>26.598759999999999</v>
      </c>
      <c r="GB433">
        <v>1.3799589999999999</v>
      </c>
      <c r="GC433">
        <v>1347.383</v>
      </c>
      <c r="GD433">
        <v>0.68454870000000001</v>
      </c>
      <c r="GE433">
        <v>26.528849999999998</v>
      </c>
      <c r="GF433">
        <v>0.90987649999999998</v>
      </c>
      <c r="GG433">
        <v>893.85149999999999</v>
      </c>
      <c r="GH433">
        <v>0.68092079999999999</v>
      </c>
      <c r="GI433">
        <v>26.45795</v>
      </c>
      <c r="GJ433">
        <v>0.59788200000000002</v>
      </c>
      <c r="GK433">
        <v>590.84299999999996</v>
      </c>
      <c r="GL433">
        <v>0.67724839999999997</v>
      </c>
      <c r="GM433">
        <v>26.287749999999999</v>
      </c>
      <c r="GN433">
        <v>0.39225130000000002</v>
      </c>
      <c r="GO433">
        <v>389.90019999999998</v>
      </c>
      <c r="GP433">
        <v>0.67356349999999998</v>
      </c>
      <c r="GQ433">
        <v>26.03668</v>
      </c>
      <c r="GR433">
        <v>0.25727670000000002</v>
      </c>
      <c r="GS433">
        <v>257.23790000000002</v>
      </c>
      <c r="GT433">
        <v>0.66988899999999996</v>
      </c>
      <c r="GU433">
        <v>25.74352</v>
      </c>
      <c r="GV433">
        <v>0.1688733</v>
      </c>
      <c r="GW433">
        <v>169.83600000000001</v>
      </c>
      <c r="GX433">
        <v>0.66617490000000001</v>
      </c>
      <c r="GY433">
        <v>25.741569999999999</v>
      </c>
      <c r="GZ433">
        <v>0.11099680000000001</v>
      </c>
      <c r="HA433">
        <v>112.2929</v>
      </c>
      <c r="HB433">
        <v>0.66245600000000004</v>
      </c>
      <c r="HC433">
        <v>26.013739999999999</v>
      </c>
      <c r="HD433" s="1">
        <v>7.3121820000000004E-2</v>
      </c>
      <c r="HE433">
        <v>74.407830000000004</v>
      </c>
      <c r="HF433">
        <v>0.6587326</v>
      </c>
      <c r="HG433">
        <v>26.349409999999999</v>
      </c>
      <c r="HH433" s="1">
        <v>4.8312439999999998E-2</v>
      </c>
      <c r="HI433">
        <v>49.449939999999998</v>
      </c>
      <c r="HJ433">
        <v>0.65504629999999997</v>
      </c>
      <c r="HK433">
        <v>26.47343</v>
      </c>
      <c r="HL433" s="1">
        <v>3.204278E-2</v>
      </c>
      <c r="HM433">
        <v>32.987990000000003</v>
      </c>
      <c r="HN433">
        <v>0.65136369999999999</v>
      </c>
      <c r="HO433">
        <v>26.359929999999999</v>
      </c>
      <c r="HP433" s="1">
        <v>2.135782E-2</v>
      </c>
      <c r="HQ433">
        <v>22.114039999999999</v>
      </c>
      <c r="HR433">
        <v>0.64768320000000001</v>
      </c>
      <c r="HS433">
        <v>26.243259999999999</v>
      </c>
      <c r="HT433" s="1">
        <v>1.4326119999999999E-2</v>
      </c>
      <c r="HU433">
        <v>14.917249999999999</v>
      </c>
      <c r="HV433">
        <v>0.64415610000000001</v>
      </c>
      <c r="HW433">
        <v>25.995909999999999</v>
      </c>
      <c r="HX433" s="1">
        <v>9.6898739999999994E-3</v>
      </c>
      <c r="HY433">
        <v>10.143370000000001</v>
      </c>
      <c r="HZ433">
        <v>0.64094110000000004</v>
      </c>
      <c r="IA433">
        <v>25.93431</v>
      </c>
      <c r="IB433" s="1">
        <v>6.6248399999999999E-3</v>
      </c>
      <c r="IC433">
        <v>6.9666579999999998</v>
      </c>
      <c r="ID433">
        <v>0.63768789999999997</v>
      </c>
      <c r="IE433">
        <v>26.023299999999999</v>
      </c>
      <c r="IF433" s="1">
        <v>4.5898550000000003E-3</v>
      </c>
      <c r="IG433">
        <v>4.8482409999999998</v>
      </c>
      <c r="IH433">
        <v>0.63422040000000002</v>
      </c>
      <c r="II433">
        <v>26.161259999999999</v>
      </c>
      <c r="IJ433" s="1">
        <v>3.233873E-3</v>
      </c>
      <c r="IK433">
        <v>3.431511</v>
      </c>
      <c r="IL433">
        <v>0.63064819999999999</v>
      </c>
      <c r="IM433">
        <v>26.38045</v>
      </c>
      <c r="IN433" s="1">
        <v>2.32658E-3</v>
      </c>
      <c r="IO433">
        <v>2.4798119999999999</v>
      </c>
      <c r="IP433">
        <v>0.6271369</v>
      </c>
      <c r="IQ433">
        <v>26.420809999999999</v>
      </c>
      <c r="IR433" s="1">
        <v>1.7164560000000001E-3</v>
      </c>
      <c r="IS433">
        <v>1.8368960000000001</v>
      </c>
      <c r="IT433">
        <v>0.62377059999999995</v>
      </c>
      <c r="IU433">
        <v>26.369019999999999</v>
      </c>
      <c r="IV433" s="1">
        <v>1.303263E-3</v>
      </c>
      <c r="IW433">
        <v>1.3995880000000001</v>
      </c>
      <c r="IX433">
        <v>0.6204518</v>
      </c>
      <c r="IY433">
        <v>26.2791</v>
      </c>
      <c r="IZ433" s="1">
        <v>1.02074E-3</v>
      </c>
      <c r="JA433">
        <v>1.0998079999999999</v>
      </c>
      <c r="JB433">
        <v>0.6171238</v>
      </c>
      <c r="JC433">
        <v>26.106639999999999</v>
      </c>
      <c r="JD433" s="1">
        <v>8.2546900000000001E-4</v>
      </c>
      <c r="JE433">
        <v>0.89228560000000001</v>
      </c>
      <c r="JF433">
        <v>0.6138363</v>
      </c>
      <c r="JG433">
        <v>26.254480000000001</v>
      </c>
      <c r="JH433" s="1">
        <v>6.8866939999999996E-4</v>
      </c>
      <c r="JI433">
        <v>0.74681299999999995</v>
      </c>
      <c r="JJ433">
        <v>0.61055579999999998</v>
      </c>
      <c r="JK433">
        <v>26.468330000000002</v>
      </c>
      <c r="JL433" s="1">
        <v>5.9123450000000001E-4</v>
      </c>
      <c r="JM433">
        <v>0.64333819999999997</v>
      </c>
      <c r="JN433">
        <v>0.6073191</v>
      </c>
      <c r="JO433">
        <v>26.693809999999999</v>
      </c>
      <c r="JP433" s="1">
        <v>5.204764E-4</v>
      </c>
      <c r="JQ433">
        <v>0.56841850000000005</v>
      </c>
      <c r="JR433">
        <v>0.60411800000000004</v>
      </c>
      <c r="JS433">
        <v>26.933630000000001</v>
      </c>
      <c r="JT433" s="1">
        <v>4.6796650000000001E-4</v>
      </c>
      <c r="JU433">
        <v>0.51302369999999997</v>
      </c>
      <c r="JV433">
        <v>0.60097040000000002</v>
      </c>
      <c r="JW433">
        <v>27.075060000000001</v>
      </c>
      <c r="JX433" s="1">
        <v>4.2799919999999999E-4</v>
      </c>
      <c r="JY433">
        <v>0.47111459999999999</v>
      </c>
      <c r="JZ433">
        <v>0.59789820000000005</v>
      </c>
      <c r="KA433">
        <v>27.035769999999999</v>
      </c>
      <c r="KB433" s="1">
        <v>3.968496E-4</v>
      </c>
      <c r="KC433">
        <v>0.4386446</v>
      </c>
      <c r="KD433">
        <v>0.59488989999999997</v>
      </c>
      <c r="KE433">
        <v>26.9147</v>
      </c>
      <c r="KF433" s="1">
        <v>3.7188210000000001E-4</v>
      </c>
      <c r="KG433">
        <v>0.41282629999999998</v>
      </c>
      <c r="KH433">
        <v>0.59197679999999997</v>
      </c>
      <c r="KI433">
        <v>26.704719999999998</v>
      </c>
      <c r="KJ433" s="1">
        <v>3.5139550000000001E-4</v>
      </c>
      <c r="KK433">
        <v>0.39178299999999999</v>
      </c>
      <c r="KL433">
        <v>0.58924330000000003</v>
      </c>
      <c r="KM433">
        <v>26.79683</v>
      </c>
      <c r="KN433" s="1">
        <v>3.3415909999999998E-4</v>
      </c>
      <c r="KO433">
        <v>0.3741294</v>
      </c>
      <c r="KP433">
        <v>0.58655860000000004</v>
      </c>
      <c r="KQ433">
        <v>27.014659999999999</v>
      </c>
      <c r="KR433" s="1">
        <v>3.1929160000000002E-4</v>
      </c>
      <c r="KS433">
        <v>0.35899110000000001</v>
      </c>
      <c r="KT433">
        <v>0.5838508</v>
      </c>
      <c r="KU433">
        <v>27.347850000000001</v>
      </c>
      <c r="KV433" s="1">
        <v>3.0614340000000001E-4</v>
      </c>
      <c r="KW433">
        <v>0.3457192</v>
      </c>
      <c r="KX433">
        <v>0.58118860000000006</v>
      </c>
      <c r="KY433">
        <v>27.771239999999999</v>
      </c>
      <c r="KZ433" s="1">
        <v>2.9433029999999998E-4</v>
      </c>
      <c r="LA433">
        <v>0.33384209999999997</v>
      </c>
      <c r="LB433">
        <v>0.57859179999999999</v>
      </c>
      <c r="LC433">
        <v>27.955079999999999</v>
      </c>
      <c r="LD433" s="1">
        <v>2.835763E-4</v>
      </c>
      <c r="LE433">
        <v>0.32303379999999998</v>
      </c>
      <c r="LF433">
        <v>0.57609549999999998</v>
      </c>
      <c r="LG433">
        <v>27.959150000000001</v>
      </c>
      <c r="LH433" s="1">
        <v>2.7365510000000002E-4</v>
      </c>
      <c r="LI433">
        <v>0.31304739999999998</v>
      </c>
      <c r="LJ433">
        <v>0.57366510000000004</v>
      </c>
      <c r="LK433">
        <v>27.89978</v>
      </c>
      <c r="LL433" s="1">
        <v>2.643694E-4</v>
      </c>
      <c r="LM433">
        <v>0.3036818</v>
      </c>
      <c r="LN433">
        <v>0.57124509999999995</v>
      </c>
      <c r="LO433">
        <v>27.74662</v>
      </c>
      <c r="LP433" s="1">
        <v>2.5560909999999999E-4</v>
      </c>
      <c r="LQ433">
        <v>0.29483369999999998</v>
      </c>
      <c r="LR433">
        <v>0.56890050000000003</v>
      </c>
      <c r="LS433">
        <v>27.950279999999999</v>
      </c>
      <c r="LT433" s="1">
        <v>2.4729379999999999E-4</v>
      </c>
      <c r="LU433">
        <v>0.28640759999999998</v>
      </c>
      <c r="LV433">
        <v>0.56656050000000002</v>
      </c>
      <c r="LW433">
        <v>28.23968</v>
      </c>
      <c r="LX433" s="1">
        <v>2.3937270000000001E-4</v>
      </c>
      <c r="LY433">
        <v>0.27836339999999998</v>
      </c>
      <c r="LZ433">
        <v>0.56425670000000006</v>
      </c>
      <c r="MA433">
        <v>28.608229999999999</v>
      </c>
      <c r="MB433" s="1">
        <v>2.318299E-4</v>
      </c>
      <c r="MC433">
        <v>0.27068219999999998</v>
      </c>
      <c r="MD433">
        <v>0.56195879999999998</v>
      </c>
      <c r="ME433">
        <v>29.099129999999999</v>
      </c>
      <c r="MF433" s="1">
        <v>2.2459739999999999E-4</v>
      </c>
      <c r="MG433">
        <v>0.26329449999999999</v>
      </c>
      <c r="MH433">
        <v>0.55970169999999997</v>
      </c>
      <c r="MI433">
        <v>29.364619999999999</v>
      </c>
      <c r="MJ433" s="1">
        <v>2.1766250000000001E-4</v>
      </c>
      <c r="MK433">
        <v>0.2561927</v>
      </c>
      <c r="ML433">
        <v>0.55747290000000005</v>
      </c>
      <c r="MM433">
        <v>29.459610000000001</v>
      </c>
      <c r="MN433" s="1">
        <v>2.110111E-4</v>
      </c>
      <c r="MO433">
        <v>0.24934429999999999</v>
      </c>
      <c r="MP433">
        <v>0.55526399999999998</v>
      </c>
      <c r="MQ433">
        <v>29.432500000000001</v>
      </c>
      <c r="MR433" s="1">
        <v>2.046173E-4</v>
      </c>
      <c r="MS433">
        <v>0.2427386</v>
      </c>
      <c r="MT433">
        <v>0.55313800000000002</v>
      </c>
      <c r="MU433">
        <v>29.20674</v>
      </c>
      <c r="MV433" s="1">
        <v>1.9848549999999999E-4</v>
      </c>
      <c r="MW433">
        <v>0.23635909999999999</v>
      </c>
      <c r="MX433">
        <v>0.55120990000000003</v>
      </c>
      <c r="MY433">
        <v>28.92887</v>
      </c>
      <c r="MZ433" s="1">
        <v>1.9261270000000001E-4</v>
      </c>
      <c r="NA433">
        <v>0.23016239999999999</v>
      </c>
      <c r="NB433">
        <v>0.54921339999999996</v>
      </c>
      <c r="NC433">
        <v>28.787939999999999</v>
      </c>
      <c r="ND433" s="1">
        <v>1.8694910000000001E-4</v>
      </c>
      <c r="NE433">
        <v>0.224191</v>
      </c>
      <c r="NF433">
        <v>0.54717830000000001</v>
      </c>
      <c r="NG433">
        <v>28.890360000000001</v>
      </c>
      <c r="NH433" s="1">
        <v>1.8146619999999999E-4</v>
      </c>
      <c r="NI433">
        <v>0.2184306</v>
      </c>
      <c r="NJ433">
        <v>0.54508780000000001</v>
      </c>
      <c r="NK433">
        <v>28.845130000000001</v>
      </c>
      <c r="NL433" s="1">
        <v>1.7617690000000001E-4</v>
      </c>
      <c r="NM433">
        <v>0.21286840000000001</v>
      </c>
      <c r="NN433">
        <v>0.54306069999999995</v>
      </c>
      <c r="NO433">
        <v>28.690539999999999</v>
      </c>
      <c r="NP433" s="1">
        <v>1.7108299999999999E-4</v>
      </c>
      <c r="NQ433">
        <v>0.20747460000000001</v>
      </c>
      <c r="NR433">
        <v>0.54112470000000001</v>
      </c>
      <c r="NS433">
        <v>28.584029999999998</v>
      </c>
      <c r="NT433" s="1">
        <v>1.6618700000000001E-4</v>
      </c>
      <c r="NU433">
        <v>0.20225879999999999</v>
      </c>
      <c r="NV433">
        <v>0.53921339999999995</v>
      </c>
      <c r="NW433">
        <v>28.420649999999998</v>
      </c>
      <c r="NX433" s="1">
        <v>1.6146380000000001E-4</v>
      </c>
      <c r="NY433">
        <v>0.19719159999999999</v>
      </c>
      <c r="NZ433">
        <v>0.53736810000000002</v>
      </c>
      <c r="OA433">
        <v>28.154399999999999</v>
      </c>
      <c r="OB433" s="1">
        <v>1.5692200000000001E-4</v>
      </c>
      <c r="OC433">
        <v>0.19229370000000001</v>
      </c>
      <c r="OD433">
        <v>0.53571009999999997</v>
      </c>
      <c r="OE433">
        <v>28.14293</v>
      </c>
      <c r="OF433" s="1">
        <v>1.5256150000000001E-4</v>
      </c>
      <c r="OG433">
        <v>0.18752759999999999</v>
      </c>
      <c r="OH433">
        <v>0.53393449999999998</v>
      </c>
      <c r="OI433">
        <v>28.30228</v>
      </c>
      <c r="OJ433" s="1">
        <v>1.483426E-4</v>
      </c>
      <c r="OK433">
        <v>0.1829363</v>
      </c>
    </row>
    <row r="434" spans="1:401" x14ac:dyDescent="0.35">
      <c r="A434">
        <v>443</v>
      </c>
      <c r="B434" t="s">
        <v>4</v>
      </c>
      <c r="C434" t="s">
        <v>364</v>
      </c>
      <c r="D434" t="s">
        <v>436</v>
      </c>
      <c r="E434">
        <v>824.45650000000001</v>
      </c>
      <c r="F434">
        <v>0.86610169999999997</v>
      </c>
      <c r="G434">
        <v>26.17887</v>
      </c>
      <c r="H434">
        <v>0</v>
      </c>
      <c r="I434">
        <v>0</v>
      </c>
      <c r="J434">
        <v>0.85990580000000005</v>
      </c>
      <c r="K434">
        <v>25.944179999999999</v>
      </c>
      <c r="L434">
        <v>0</v>
      </c>
      <c r="M434">
        <v>0</v>
      </c>
      <c r="N434">
        <v>0.85374930000000004</v>
      </c>
      <c r="O434">
        <v>25.673380000000002</v>
      </c>
      <c r="P434">
        <v>0</v>
      </c>
      <c r="Q434">
        <v>0</v>
      </c>
      <c r="R434">
        <v>0.84757859999999996</v>
      </c>
      <c r="S434">
        <v>25.38054</v>
      </c>
      <c r="T434">
        <v>0</v>
      </c>
      <c r="U434">
        <v>0</v>
      </c>
      <c r="V434">
        <v>0.84144399999999997</v>
      </c>
      <c r="W434">
        <v>25.237459999999999</v>
      </c>
      <c r="X434">
        <v>0</v>
      </c>
      <c r="Y434">
        <v>0</v>
      </c>
      <c r="Z434">
        <v>0.83545760000000002</v>
      </c>
      <c r="AA434">
        <v>24.984100000000002</v>
      </c>
      <c r="AB434">
        <v>0</v>
      </c>
      <c r="AC434">
        <v>0</v>
      </c>
      <c r="AD434">
        <v>0.82956949999999996</v>
      </c>
      <c r="AE434">
        <v>24.703620000000001</v>
      </c>
      <c r="AF434">
        <v>0</v>
      </c>
      <c r="AG434">
        <v>0</v>
      </c>
      <c r="AH434">
        <v>0.82383629999999997</v>
      </c>
      <c r="AI434">
        <v>24.453800000000001</v>
      </c>
      <c r="AJ434">
        <v>0</v>
      </c>
      <c r="AK434">
        <v>0</v>
      </c>
      <c r="AL434">
        <v>0.81836929999999997</v>
      </c>
      <c r="AM434">
        <v>24.24859</v>
      </c>
      <c r="AN434">
        <v>0</v>
      </c>
      <c r="AO434">
        <v>0</v>
      </c>
      <c r="AP434">
        <v>0.81356890000000004</v>
      </c>
      <c r="AQ434">
        <v>24.39076</v>
      </c>
      <c r="AR434">
        <v>0</v>
      </c>
      <c r="AS434">
        <v>0</v>
      </c>
      <c r="AT434">
        <v>0.80886440000000004</v>
      </c>
      <c r="AU434">
        <v>24.724620000000002</v>
      </c>
      <c r="AV434">
        <v>0</v>
      </c>
      <c r="AW434">
        <v>0</v>
      </c>
      <c r="AX434">
        <v>0.8040794</v>
      </c>
      <c r="AY434">
        <v>25.024609999999999</v>
      </c>
      <c r="AZ434">
        <v>0</v>
      </c>
      <c r="BA434">
        <v>0</v>
      </c>
      <c r="BB434">
        <v>0.79923350000000004</v>
      </c>
      <c r="BC434">
        <v>25.371649999999999</v>
      </c>
      <c r="BD434">
        <v>0</v>
      </c>
      <c r="BE434">
        <v>0</v>
      </c>
      <c r="BF434">
        <v>0.79463289999999998</v>
      </c>
      <c r="BG434">
        <v>25.529859999999999</v>
      </c>
      <c r="BH434">
        <v>0</v>
      </c>
      <c r="BI434">
        <v>0</v>
      </c>
      <c r="BJ434">
        <v>0.79037919999999995</v>
      </c>
      <c r="BK434">
        <v>25.48845</v>
      </c>
      <c r="BL434">
        <v>0</v>
      </c>
      <c r="BM434">
        <v>0</v>
      </c>
      <c r="BN434">
        <v>0.78635929999999998</v>
      </c>
      <c r="BO434">
        <v>25.3977</v>
      </c>
      <c r="BP434">
        <v>0</v>
      </c>
      <c r="BQ434">
        <v>0</v>
      </c>
      <c r="BR434">
        <v>0.78253899999999998</v>
      </c>
      <c r="BS434">
        <v>25.22888</v>
      </c>
      <c r="BT434">
        <v>0</v>
      </c>
      <c r="BU434">
        <v>0</v>
      </c>
      <c r="BV434">
        <v>0.77898339999999999</v>
      </c>
      <c r="BW434">
        <v>25.292529999999999</v>
      </c>
      <c r="BX434">
        <v>0</v>
      </c>
      <c r="BY434">
        <v>0</v>
      </c>
      <c r="BZ434">
        <v>0.77559800000000001</v>
      </c>
      <c r="CA434">
        <v>25.491479999999999</v>
      </c>
      <c r="CB434">
        <v>0</v>
      </c>
      <c r="CC434">
        <v>0</v>
      </c>
      <c r="CD434">
        <v>0.7722966</v>
      </c>
      <c r="CE434">
        <v>25.674589999999998</v>
      </c>
      <c r="CF434" s="1">
        <v>1.011037E-36</v>
      </c>
      <c r="CG434" s="1">
        <v>6.8208489999999996E-34</v>
      </c>
      <c r="CH434">
        <v>0.76909260000000002</v>
      </c>
      <c r="CI434">
        <v>25.96285</v>
      </c>
      <c r="CJ434" s="1">
        <v>5.4023719999999998E-29</v>
      </c>
      <c r="CK434" s="1">
        <v>3.6604649999999998E-26</v>
      </c>
      <c r="CL434">
        <v>0.76606070000000004</v>
      </c>
      <c r="CM434">
        <v>26.053789999999999</v>
      </c>
      <c r="CN434" s="1">
        <v>3.8597569999999999E-22</v>
      </c>
      <c r="CO434" s="1">
        <v>2.6871300000000002E-19</v>
      </c>
      <c r="CP434">
        <v>0.76315160000000004</v>
      </c>
      <c r="CQ434">
        <v>25.890979999999999</v>
      </c>
      <c r="CR434" s="1">
        <v>2.6070879999999999E-17</v>
      </c>
      <c r="CS434" s="1">
        <v>1.9218130000000001E-14</v>
      </c>
      <c r="CT434">
        <v>0.7603415</v>
      </c>
      <c r="CU434">
        <v>25.67718</v>
      </c>
      <c r="CV434" s="1">
        <v>1.462558E-13</v>
      </c>
      <c r="CW434" s="1">
        <v>1.136393E-10</v>
      </c>
      <c r="CX434">
        <v>0.75774319999999995</v>
      </c>
      <c r="CY434">
        <v>25.419129999999999</v>
      </c>
      <c r="CZ434" s="1">
        <v>1.4261559999999999E-10</v>
      </c>
      <c r="DA434" s="1">
        <v>1.1649710000000001E-7</v>
      </c>
      <c r="DB434">
        <v>0.75575490000000001</v>
      </c>
      <c r="DC434">
        <v>25.535699999999999</v>
      </c>
      <c r="DD434" s="1">
        <v>3.7672299999999998E-8</v>
      </c>
      <c r="DE434" s="1">
        <v>3.2175989999999998E-5</v>
      </c>
      <c r="DF434">
        <v>0.75368429999999997</v>
      </c>
      <c r="DG434">
        <v>25.789490000000001</v>
      </c>
      <c r="DH434" s="1">
        <v>3.5884779999999998E-6</v>
      </c>
      <c r="DI434" s="1">
        <v>3.1935409999999998E-3</v>
      </c>
      <c r="DJ434">
        <v>0.75129219999999997</v>
      </c>
      <c r="DK434">
        <v>26.129480000000001</v>
      </c>
      <c r="DL434" s="1">
        <v>1.4879809999999999E-4</v>
      </c>
      <c r="DM434">
        <v>0.1376474</v>
      </c>
      <c r="DN434">
        <v>0.74862390000000001</v>
      </c>
      <c r="DO434">
        <v>26.53839</v>
      </c>
      <c r="DP434" s="1">
        <v>3.059469E-3</v>
      </c>
      <c r="DQ434">
        <v>2.9366989999999999</v>
      </c>
      <c r="DR434">
        <v>0.74600080000000002</v>
      </c>
      <c r="DS434">
        <v>26.61683</v>
      </c>
      <c r="DT434" s="1">
        <v>3.4556339999999998E-2</v>
      </c>
      <c r="DU434">
        <v>34.346559999999997</v>
      </c>
      <c r="DV434">
        <v>0.74352529999999994</v>
      </c>
      <c r="DW434">
        <v>26.511340000000001</v>
      </c>
      <c r="DX434">
        <v>0.2334244</v>
      </c>
      <c r="DY434">
        <v>239.6962</v>
      </c>
      <c r="DZ434">
        <v>0.74100940000000004</v>
      </c>
      <c r="EA434">
        <v>26.326360000000001</v>
      </c>
      <c r="EB434">
        <v>1.012958</v>
      </c>
      <c r="EC434">
        <v>1072.8389999999999</v>
      </c>
      <c r="ED434">
        <v>0.73829659999999997</v>
      </c>
      <c r="EE434">
        <v>26.043859999999999</v>
      </c>
      <c r="EF434">
        <v>3.0077720000000001</v>
      </c>
      <c r="EG434">
        <v>3279.2939999999999</v>
      </c>
      <c r="EH434">
        <v>0.73543959999999997</v>
      </c>
      <c r="EI434">
        <v>26.01558</v>
      </c>
      <c r="EJ434">
        <v>6.4624709999999999</v>
      </c>
      <c r="EK434">
        <v>7239.8720000000003</v>
      </c>
      <c r="EL434">
        <v>0.73242180000000001</v>
      </c>
      <c r="EM434">
        <v>26.22495</v>
      </c>
      <c r="EN434">
        <v>10.578379999999999</v>
      </c>
      <c r="EO434">
        <v>12151.65</v>
      </c>
      <c r="EP434">
        <v>0.72932359999999996</v>
      </c>
      <c r="EQ434">
        <v>26.55789</v>
      </c>
      <c r="ER434">
        <v>13.82774</v>
      </c>
      <c r="ES434">
        <v>16249.24</v>
      </c>
      <c r="ET434">
        <v>0.72614769999999995</v>
      </c>
      <c r="EU434">
        <v>26.913489999999999</v>
      </c>
      <c r="EV434">
        <v>15.05101</v>
      </c>
      <c r="EW434">
        <v>18052.78</v>
      </c>
      <c r="EX434">
        <v>0.72284210000000004</v>
      </c>
      <c r="EY434">
        <v>26.977329999999998</v>
      </c>
      <c r="EZ434">
        <v>14.173730000000001</v>
      </c>
      <c r="FA434">
        <v>17308.8</v>
      </c>
      <c r="FB434">
        <v>0.71943190000000001</v>
      </c>
      <c r="FC434">
        <v>26.86082</v>
      </c>
      <c r="FD434">
        <v>11.940770000000001</v>
      </c>
      <c r="FE434">
        <v>14812.35</v>
      </c>
      <c r="FF434">
        <v>0.71588839999999998</v>
      </c>
      <c r="FG434">
        <v>26.664010000000001</v>
      </c>
      <c r="FH434">
        <v>9.2639399999999998</v>
      </c>
      <c r="FI434">
        <v>11648.1</v>
      </c>
      <c r="FJ434">
        <v>0.71238069999999998</v>
      </c>
      <c r="FK434">
        <v>26.348590000000002</v>
      </c>
      <c r="FL434">
        <v>6.7786920000000004</v>
      </c>
      <c r="FM434">
        <v>8621.7469999999994</v>
      </c>
      <c r="FN434">
        <v>0.70915499999999998</v>
      </c>
      <c r="FO434">
        <v>26.352589999999999</v>
      </c>
      <c r="FP434">
        <v>4.7654839999999998</v>
      </c>
      <c r="FQ434">
        <v>6118.4319999999998</v>
      </c>
      <c r="FR434">
        <v>0.70572970000000002</v>
      </c>
      <c r="FS434">
        <v>26.468969999999999</v>
      </c>
      <c r="FT434">
        <v>3.2599819999999999</v>
      </c>
      <c r="FU434">
        <v>4220.9409999999998</v>
      </c>
      <c r="FV434">
        <v>0.70203550000000003</v>
      </c>
      <c r="FW434">
        <v>26.517160000000001</v>
      </c>
      <c r="FX434">
        <v>2.1910129999999999</v>
      </c>
      <c r="FY434">
        <v>2859.511</v>
      </c>
      <c r="FZ434">
        <v>0.6981366</v>
      </c>
      <c r="GA434">
        <v>26.627870000000001</v>
      </c>
      <c r="GB434">
        <v>1.4562189999999999</v>
      </c>
      <c r="GC434">
        <v>1915.1220000000001</v>
      </c>
      <c r="GD434">
        <v>0.69423349999999995</v>
      </c>
      <c r="GE434">
        <v>26.54992</v>
      </c>
      <c r="GF434">
        <v>0.96146180000000003</v>
      </c>
      <c r="GG434">
        <v>1273.6400000000001</v>
      </c>
      <c r="GH434">
        <v>0.69039919999999999</v>
      </c>
      <c r="GI434">
        <v>26.49042</v>
      </c>
      <c r="GJ434">
        <v>0.63244029999999996</v>
      </c>
      <c r="GK434">
        <v>843.58150000000001</v>
      </c>
      <c r="GL434">
        <v>0.68657029999999997</v>
      </c>
      <c r="GM434">
        <v>26.342210000000001</v>
      </c>
      <c r="GN434">
        <v>0.4152631</v>
      </c>
      <c r="GO434">
        <v>557.60469999999998</v>
      </c>
      <c r="GP434">
        <v>0.68268359999999995</v>
      </c>
      <c r="GQ434">
        <v>26.104320000000001</v>
      </c>
      <c r="GR434">
        <v>0.27254820000000002</v>
      </c>
      <c r="GS434">
        <v>368.4196</v>
      </c>
      <c r="GT434">
        <v>0.67881259999999999</v>
      </c>
      <c r="GU434">
        <v>25.81277</v>
      </c>
      <c r="GV434">
        <v>0.1789975</v>
      </c>
      <c r="GW434">
        <v>243.56200000000001</v>
      </c>
      <c r="GX434">
        <v>0.67490360000000005</v>
      </c>
      <c r="GY434">
        <v>25.807480000000002</v>
      </c>
      <c r="GZ434">
        <v>0.1177073</v>
      </c>
      <c r="HA434">
        <v>161.23570000000001</v>
      </c>
      <c r="HB434">
        <v>0.67099909999999996</v>
      </c>
      <c r="HC434">
        <v>26.076440000000002</v>
      </c>
      <c r="HD434" s="1">
        <v>7.7574710000000005E-2</v>
      </c>
      <c r="HE434">
        <v>106.9598</v>
      </c>
      <c r="HF434">
        <v>0.66710970000000003</v>
      </c>
      <c r="HG434">
        <v>26.396999999999998</v>
      </c>
      <c r="HH434" s="1">
        <v>5.1270030000000001E-2</v>
      </c>
      <c r="HI434">
        <v>71.155510000000007</v>
      </c>
      <c r="HJ434">
        <v>0.66324110000000003</v>
      </c>
      <c r="HK434">
        <v>26.498750000000001</v>
      </c>
      <c r="HL434" s="1">
        <v>3.4010890000000002E-2</v>
      </c>
      <c r="HM434">
        <v>47.509450000000001</v>
      </c>
      <c r="HN434">
        <v>0.65936870000000003</v>
      </c>
      <c r="HO434">
        <v>26.368580000000001</v>
      </c>
      <c r="HP434" s="1">
        <v>2.2670249999999999E-2</v>
      </c>
      <c r="HQ434">
        <v>31.8705</v>
      </c>
      <c r="HR434">
        <v>0.65554239999999997</v>
      </c>
      <c r="HS434">
        <v>26.263580000000001</v>
      </c>
      <c r="HT434" s="1">
        <v>1.520409E-2</v>
      </c>
      <c r="HU434">
        <v>21.507899999999999</v>
      </c>
      <c r="HV434">
        <v>0.65186330000000003</v>
      </c>
      <c r="HW434">
        <v>26.044589999999999</v>
      </c>
      <c r="HX434" s="1">
        <v>1.0279190000000001E-2</v>
      </c>
      <c r="HY434">
        <v>14.625260000000001</v>
      </c>
      <c r="HZ434">
        <v>0.64856179999999997</v>
      </c>
      <c r="IA434">
        <v>26.004429999999999</v>
      </c>
      <c r="IB434" s="1">
        <v>7.0216300000000001E-3</v>
      </c>
      <c r="IC434">
        <v>10.03861</v>
      </c>
      <c r="ID434">
        <v>0.64514320000000003</v>
      </c>
      <c r="IE434">
        <v>26.101279999999999</v>
      </c>
      <c r="IF434" s="1">
        <v>4.8578049999999998E-3</v>
      </c>
      <c r="IG434">
        <v>6.9767950000000001</v>
      </c>
      <c r="IH434">
        <v>0.64151440000000004</v>
      </c>
      <c r="II434">
        <v>26.22429</v>
      </c>
      <c r="IJ434" s="1">
        <v>3.4157810000000001E-3</v>
      </c>
      <c r="IK434">
        <v>4.9276410000000004</v>
      </c>
      <c r="IL434">
        <v>0.63777079999999997</v>
      </c>
      <c r="IM434">
        <v>26.41714</v>
      </c>
      <c r="IN434" s="1">
        <v>2.4508870000000001E-3</v>
      </c>
      <c r="IO434">
        <v>3.5500799999999999</v>
      </c>
      <c r="IP434">
        <v>0.63411960000000001</v>
      </c>
      <c r="IQ434">
        <v>26.43939</v>
      </c>
      <c r="IR434" s="1">
        <v>1.8020639999999999E-3</v>
      </c>
      <c r="IS434">
        <v>2.6186259999999999</v>
      </c>
      <c r="IT434">
        <v>0.63062070000000003</v>
      </c>
      <c r="IU434">
        <v>26.383209999999998</v>
      </c>
      <c r="IV434" s="1">
        <v>1.362701E-3</v>
      </c>
      <c r="IW434">
        <v>1.984604</v>
      </c>
      <c r="IX434">
        <v>0.62717469999999997</v>
      </c>
      <c r="IY434">
        <v>26.312660000000001</v>
      </c>
      <c r="IZ434" s="1">
        <v>1.062428E-3</v>
      </c>
      <c r="JA434">
        <v>1.549876</v>
      </c>
      <c r="JB434">
        <v>0.62373630000000002</v>
      </c>
      <c r="JC434">
        <v>26.166689999999999</v>
      </c>
      <c r="JD434" s="1">
        <v>8.5506890000000004E-4</v>
      </c>
      <c r="JE434">
        <v>1.249004</v>
      </c>
      <c r="JF434">
        <v>0.6203187</v>
      </c>
      <c r="JG434">
        <v>26.334589999999999</v>
      </c>
      <c r="JH434" s="1">
        <v>7.0997940000000004E-4</v>
      </c>
      <c r="JI434">
        <v>1.0382670000000001</v>
      </c>
      <c r="JJ434">
        <v>0.61690719999999999</v>
      </c>
      <c r="JK434">
        <v>26.549630000000001</v>
      </c>
      <c r="JL434" s="1">
        <v>6.0682520000000003E-4</v>
      </c>
      <c r="JM434">
        <v>0.88860839999999996</v>
      </c>
      <c r="JN434">
        <v>0.61354319999999996</v>
      </c>
      <c r="JO434">
        <v>26.748940000000001</v>
      </c>
      <c r="JP434" s="1">
        <v>5.3210989999999999E-4</v>
      </c>
      <c r="JQ434">
        <v>0.78052029999999994</v>
      </c>
      <c r="JR434">
        <v>0.61024100000000003</v>
      </c>
      <c r="JS434">
        <v>26.956939999999999</v>
      </c>
      <c r="JT434" s="1">
        <v>4.7681969999999998E-4</v>
      </c>
      <c r="JU434">
        <v>0.700847</v>
      </c>
      <c r="JV434">
        <v>0.60698209999999997</v>
      </c>
      <c r="JW434">
        <v>27.08154</v>
      </c>
      <c r="JX434" s="1">
        <v>4.3486799999999998E-4</v>
      </c>
      <c r="JY434">
        <v>0.64081220000000005</v>
      </c>
      <c r="JZ434">
        <v>0.60382910000000001</v>
      </c>
      <c r="KA434">
        <v>27.044499999999999</v>
      </c>
      <c r="KB434" s="1">
        <v>4.0230719999999998E-4</v>
      </c>
      <c r="KC434">
        <v>0.59452799999999995</v>
      </c>
      <c r="KD434">
        <v>0.60073049999999995</v>
      </c>
      <c r="KE434">
        <v>26.946339999999999</v>
      </c>
      <c r="KF434" s="1">
        <v>3.7632330000000002E-4</v>
      </c>
      <c r="KG434">
        <v>0.55794639999999995</v>
      </c>
      <c r="KH434">
        <v>0.59773370000000003</v>
      </c>
      <c r="KI434">
        <v>26.765630000000002</v>
      </c>
      <c r="KJ434" s="1">
        <v>3.5508259999999999E-4</v>
      </c>
      <c r="KK434">
        <v>0.52830060000000001</v>
      </c>
      <c r="KL434">
        <v>0.5949316</v>
      </c>
      <c r="KM434">
        <v>26.879290000000001</v>
      </c>
      <c r="KN434" s="1">
        <v>3.372828E-4</v>
      </c>
      <c r="KO434">
        <v>0.50357169999999996</v>
      </c>
      <c r="KP434">
        <v>0.59217629999999999</v>
      </c>
      <c r="KQ434">
        <v>27.10172</v>
      </c>
      <c r="KR434" s="1">
        <v>3.2199509999999998E-4</v>
      </c>
      <c r="KS434">
        <v>0.48251240000000001</v>
      </c>
      <c r="KT434">
        <v>0.58938219999999997</v>
      </c>
      <c r="KU434">
        <v>27.411670000000001</v>
      </c>
      <c r="KV434" s="1">
        <v>3.0851460000000001E-4</v>
      </c>
      <c r="KW434">
        <v>0.46415299999999998</v>
      </c>
      <c r="KX434">
        <v>0.5866382</v>
      </c>
      <c r="KY434">
        <v>27.801770000000001</v>
      </c>
      <c r="KZ434" s="1">
        <v>2.9645669999999998E-4</v>
      </c>
      <c r="LA434">
        <v>0.44785429999999998</v>
      </c>
      <c r="LB434">
        <v>0.58399760000000001</v>
      </c>
      <c r="LC434">
        <v>27.958839999999999</v>
      </c>
      <c r="LD434" s="1">
        <v>2.8550690000000002E-4</v>
      </c>
      <c r="LE434">
        <v>0.43306529999999999</v>
      </c>
      <c r="LF434">
        <v>0.5814435</v>
      </c>
      <c r="LG434">
        <v>27.95487</v>
      </c>
      <c r="LH434" s="1">
        <v>2.754303E-4</v>
      </c>
      <c r="LI434">
        <v>0.4194658</v>
      </c>
      <c r="LJ434">
        <v>0.57897100000000001</v>
      </c>
      <c r="LK434">
        <v>27.91854</v>
      </c>
      <c r="LL434" s="1">
        <v>2.6602720000000002E-4</v>
      </c>
      <c r="LM434">
        <v>0.40678550000000002</v>
      </c>
      <c r="LN434">
        <v>0.57651479999999999</v>
      </c>
      <c r="LO434">
        <v>27.803809999999999</v>
      </c>
      <c r="LP434" s="1">
        <v>2.5716150000000001E-4</v>
      </c>
      <c r="LQ434">
        <v>0.39481870000000002</v>
      </c>
      <c r="LR434">
        <v>0.57412609999999997</v>
      </c>
      <c r="LS434">
        <v>28.0397</v>
      </c>
      <c r="LT434" s="1">
        <v>2.4876120000000003E-4</v>
      </c>
      <c r="LU434">
        <v>0.38345869999999999</v>
      </c>
      <c r="LV434">
        <v>0.57174389999999997</v>
      </c>
      <c r="LW434">
        <v>28.339780000000001</v>
      </c>
      <c r="LX434" s="1">
        <v>2.4076600000000001E-4</v>
      </c>
      <c r="LY434">
        <v>0.3726351</v>
      </c>
      <c r="LZ434">
        <v>0.56938560000000005</v>
      </c>
      <c r="MA434">
        <v>28.680789999999998</v>
      </c>
      <c r="MB434" s="1">
        <v>2.331496E-4</v>
      </c>
      <c r="MC434">
        <v>0.3623017</v>
      </c>
      <c r="MD434">
        <v>0.56707750000000001</v>
      </c>
      <c r="ME434">
        <v>29.130050000000001</v>
      </c>
      <c r="MF434" s="1">
        <v>2.258606E-4</v>
      </c>
      <c r="MG434">
        <v>0.35238819999999998</v>
      </c>
      <c r="MH434">
        <v>0.56478309999999998</v>
      </c>
      <c r="MI434">
        <v>29.364850000000001</v>
      </c>
      <c r="MJ434" s="1">
        <v>2.1887450000000001E-4</v>
      </c>
      <c r="MK434">
        <v>0.34286699999999998</v>
      </c>
      <c r="ML434">
        <v>0.56251739999999995</v>
      </c>
      <c r="MM434">
        <v>29.44933</v>
      </c>
      <c r="MN434" s="1">
        <v>2.1217410000000001E-4</v>
      </c>
      <c r="MO434">
        <v>0.33369589999999999</v>
      </c>
      <c r="MP434">
        <v>0.5602878</v>
      </c>
      <c r="MQ434">
        <v>29.444749999999999</v>
      </c>
      <c r="MR434" s="1">
        <v>2.0573449999999999E-4</v>
      </c>
      <c r="MS434">
        <v>0.32484360000000001</v>
      </c>
      <c r="MT434">
        <v>0.55815539999999997</v>
      </c>
      <c r="MU434">
        <v>29.262149999999998</v>
      </c>
      <c r="MV434" s="1">
        <v>1.995651E-4</v>
      </c>
      <c r="MW434">
        <v>0.31630130000000001</v>
      </c>
      <c r="MX434">
        <v>0.55620899999999995</v>
      </c>
      <c r="MY434">
        <v>29.021550000000001</v>
      </c>
      <c r="MZ434" s="1">
        <v>1.936524E-4</v>
      </c>
      <c r="NA434">
        <v>0.30799530000000003</v>
      </c>
      <c r="NB434">
        <v>0.55420979999999997</v>
      </c>
      <c r="NC434">
        <v>28.901219999999999</v>
      </c>
      <c r="ND434" s="1">
        <v>1.8795119999999999E-4</v>
      </c>
      <c r="NE434">
        <v>0.30000199999999999</v>
      </c>
      <c r="NF434">
        <v>0.55211509999999997</v>
      </c>
      <c r="NG434">
        <v>29.004660000000001</v>
      </c>
      <c r="NH434" s="1">
        <v>1.824319E-4</v>
      </c>
      <c r="NI434">
        <v>0.29230080000000003</v>
      </c>
      <c r="NJ434">
        <v>0.55001409999999995</v>
      </c>
      <c r="NK434">
        <v>28.937750000000001</v>
      </c>
      <c r="NL434" s="1">
        <v>1.7711229999999999E-4</v>
      </c>
      <c r="NM434">
        <v>0.2848639</v>
      </c>
      <c r="NN434">
        <v>0.54797879999999999</v>
      </c>
      <c r="NO434">
        <v>28.746860000000002</v>
      </c>
      <c r="NP434" s="1">
        <v>1.7198650000000001E-4</v>
      </c>
      <c r="NQ434">
        <v>0.27765570000000001</v>
      </c>
      <c r="NR434">
        <v>0.54601900000000003</v>
      </c>
      <c r="NS434">
        <v>28.620989999999999</v>
      </c>
      <c r="NT434" s="1">
        <v>1.6706349999999999E-4</v>
      </c>
      <c r="NU434">
        <v>0.27067760000000002</v>
      </c>
      <c r="NV434">
        <v>0.54410389999999997</v>
      </c>
      <c r="NW434">
        <v>28.470020000000002</v>
      </c>
      <c r="NX434" s="1">
        <v>1.623122E-4</v>
      </c>
      <c r="NY434">
        <v>0.26389889999999999</v>
      </c>
      <c r="NZ434">
        <v>0.54225389999999996</v>
      </c>
      <c r="OA434">
        <v>28.23094</v>
      </c>
      <c r="OB434" s="1">
        <v>1.5774300000000001E-4</v>
      </c>
      <c r="OC434">
        <v>0.25734639999999998</v>
      </c>
      <c r="OD434">
        <v>0.54058870000000003</v>
      </c>
      <c r="OE434">
        <v>28.242519999999999</v>
      </c>
      <c r="OF434" s="1">
        <v>1.5335880000000001E-4</v>
      </c>
      <c r="OG434">
        <v>0.25097049999999999</v>
      </c>
      <c r="OH434">
        <v>0.53881380000000001</v>
      </c>
      <c r="OI434">
        <v>28.41375</v>
      </c>
      <c r="OJ434" s="1">
        <v>1.4911319999999999E-4</v>
      </c>
      <c r="OK434">
        <v>0.24482180000000001</v>
      </c>
    </row>
    <row r="435" spans="1:401" x14ac:dyDescent="0.35">
      <c r="A435">
        <v>444</v>
      </c>
      <c r="B435" t="s">
        <v>4</v>
      </c>
      <c r="C435" t="s">
        <v>364</v>
      </c>
      <c r="D435" t="s">
        <v>437</v>
      </c>
      <c r="E435">
        <v>720.63559999999995</v>
      </c>
      <c r="F435">
        <v>0.56155500000000003</v>
      </c>
      <c r="G435">
        <v>26.225110000000001</v>
      </c>
      <c r="H435">
        <v>0</v>
      </c>
      <c r="I435">
        <v>0</v>
      </c>
      <c r="J435">
        <v>0.55734070000000002</v>
      </c>
      <c r="K435">
        <v>25.99475</v>
      </c>
      <c r="L435">
        <v>0</v>
      </c>
      <c r="M435">
        <v>0</v>
      </c>
      <c r="N435">
        <v>0.55312879999999998</v>
      </c>
      <c r="O435">
        <v>25.722059999999999</v>
      </c>
      <c r="P435">
        <v>0</v>
      </c>
      <c r="Q435">
        <v>0</v>
      </c>
      <c r="R435">
        <v>0.54892399999999997</v>
      </c>
      <c r="S435">
        <v>25.424019999999999</v>
      </c>
      <c r="T435">
        <v>0</v>
      </c>
      <c r="U435">
        <v>0</v>
      </c>
      <c r="V435">
        <v>0.54474529999999999</v>
      </c>
      <c r="W435">
        <v>25.283439999999999</v>
      </c>
      <c r="X435">
        <v>0</v>
      </c>
      <c r="Y435">
        <v>0</v>
      </c>
      <c r="Z435">
        <v>0.54063349999999999</v>
      </c>
      <c r="AA435">
        <v>25.03135</v>
      </c>
      <c r="AB435">
        <v>0</v>
      </c>
      <c r="AC435">
        <v>0</v>
      </c>
      <c r="AD435">
        <v>0.53664230000000002</v>
      </c>
      <c r="AE435">
        <v>24.749030000000001</v>
      </c>
      <c r="AF435">
        <v>0</v>
      </c>
      <c r="AG435">
        <v>0</v>
      </c>
      <c r="AH435">
        <v>0.53272229999999998</v>
      </c>
      <c r="AI435">
        <v>24.501799999999999</v>
      </c>
      <c r="AJ435">
        <v>0</v>
      </c>
      <c r="AK435">
        <v>0</v>
      </c>
      <c r="AL435">
        <v>0.5289819</v>
      </c>
      <c r="AM435">
        <v>24.298200000000001</v>
      </c>
      <c r="AN435">
        <v>0</v>
      </c>
      <c r="AO435">
        <v>0</v>
      </c>
      <c r="AP435">
        <v>0.52574799999999999</v>
      </c>
      <c r="AQ435">
        <v>24.443059999999999</v>
      </c>
      <c r="AR435">
        <v>0</v>
      </c>
      <c r="AS435">
        <v>0</v>
      </c>
      <c r="AT435">
        <v>0.52254900000000004</v>
      </c>
      <c r="AU435">
        <v>24.773150000000001</v>
      </c>
      <c r="AV435">
        <v>0</v>
      </c>
      <c r="AW435">
        <v>0</v>
      </c>
      <c r="AX435">
        <v>0.51926079999999997</v>
      </c>
      <c r="AY435">
        <v>25.053349999999998</v>
      </c>
      <c r="AZ435">
        <v>0</v>
      </c>
      <c r="BA435">
        <v>0</v>
      </c>
      <c r="BB435">
        <v>0.51593</v>
      </c>
      <c r="BC435">
        <v>25.382339999999999</v>
      </c>
      <c r="BD435">
        <v>0</v>
      </c>
      <c r="BE435">
        <v>0</v>
      </c>
      <c r="BF435">
        <v>0.51275859999999995</v>
      </c>
      <c r="BG435">
        <v>25.530660000000001</v>
      </c>
      <c r="BH435">
        <v>0</v>
      </c>
      <c r="BI435">
        <v>0</v>
      </c>
      <c r="BJ435">
        <v>0.50986830000000005</v>
      </c>
      <c r="BK435">
        <v>25.489650000000001</v>
      </c>
      <c r="BL435">
        <v>0</v>
      </c>
      <c r="BM435">
        <v>0</v>
      </c>
      <c r="BN435">
        <v>0.50710540000000004</v>
      </c>
      <c r="BO435">
        <v>25.412120000000002</v>
      </c>
      <c r="BP435">
        <v>0</v>
      </c>
      <c r="BQ435">
        <v>0</v>
      </c>
      <c r="BR435">
        <v>0.50446559999999996</v>
      </c>
      <c r="BS435">
        <v>25.25985</v>
      </c>
      <c r="BT435">
        <v>0</v>
      </c>
      <c r="BU435">
        <v>0</v>
      </c>
      <c r="BV435">
        <v>0.50204499999999996</v>
      </c>
      <c r="BW435">
        <v>25.336169999999999</v>
      </c>
      <c r="BX435">
        <v>0</v>
      </c>
      <c r="BY435">
        <v>0</v>
      </c>
      <c r="BZ435">
        <v>0.49968990000000002</v>
      </c>
      <c r="CA435">
        <v>25.538129999999999</v>
      </c>
      <c r="CB435">
        <v>0</v>
      </c>
      <c r="CC435">
        <v>0</v>
      </c>
      <c r="CD435">
        <v>0.49741390000000002</v>
      </c>
      <c r="CE435">
        <v>25.709859999999999</v>
      </c>
      <c r="CF435" s="1">
        <v>1.5694430000000001E-37</v>
      </c>
      <c r="CG435" s="1">
        <v>1.655212E-34</v>
      </c>
      <c r="CH435">
        <v>0.49518590000000001</v>
      </c>
      <c r="CI435">
        <v>25.985440000000001</v>
      </c>
      <c r="CJ435" s="1">
        <v>7.4102000000000001E-30</v>
      </c>
      <c r="CK435" s="1">
        <v>8.0501910000000006E-27</v>
      </c>
      <c r="CL435">
        <v>0.49307250000000002</v>
      </c>
      <c r="CM435">
        <v>26.07394</v>
      </c>
      <c r="CN435" s="1">
        <v>9.9305200000000005E-23</v>
      </c>
      <c r="CO435" s="1">
        <v>8.6793820000000004E-20</v>
      </c>
      <c r="CP435">
        <v>0.49105789999999999</v>
      </c>
      <c r="CQ435">
        <v>25.91255</v>
      </c>
      <c r="CR435" s="1">
        <v>9.1432350000000006E-18</v>
      </c>
      <c r="CS435" s="1">
        <v>7.7150440000000001E-15</v>
      </c>
      <c r="CT435">
        <v>0.48909010000000003</v>
      </c>
      <c r="CU435">
        <v>25.712859999999999</v>
      </c>
      <c r="CV435" s="1">
        <v>6.1407530000000003E-14</v>
      </c>
      <c r="CW435" s="1">
        <v>5.236872E-11</v>
      </c>
      <c r="CX435">
        <v>0.48732180000000003</v>
      </c>
      <c r="CY435">
        <v>25.474440000000001</v>
      </c>
      <c r="CZ435" s="1">
        <v>6.8669889999999995E-11</v>
      </c>
      <c r="DA435" s="1">
        <v>5.9901169999999996E-8</v>
      </c>
      <c r="DB435">
        <v>0.48597610000000002</v>
      </c>
      <c r="DC435">
        <v>25.6052</v>
      </c>
      <c r="DD435" s="1">
        <v>2.0213139999999999E-8</v>
      </c>
      <c r="DE435" s="1">
        <v>1.8074550000000001E-5</v>
      </c>
      <c r="DF435">
        <v>0.48453429999999997</v>
      </c>
      <c r="DG435">
        <v>25.859559999999998</v>
      </c>
      <c r="DH435" s="1">
        <v>2.1078610000000002E-6</v>
      </c>
      <c r="DI435" s="1">
        <v>1.9337530000000001E-3</v>
      </c>
      <c r="DJ435">
        <v>0.48286370000000001</v>
      </c>
      <c r="DK435">
        <v>26.17793</v>
      </c>
      <c r="DL435" s="1">
        <v>9.4575949999999994E-5</v>
      </c>
      <c r="DM435" s="1">
        <v>8.9035649999999994E-2</v>
      </c>
      <c r="DN435">
        <v>0.48100959999999998</v>
      </c>
      <c r="DO435">
        <v>26.563559999999999</v>
      </c>
      <c r="DP435" s="1">
        <v>2.087265E-3</v>
      </c>
      <c r="DQ435">
        <v>2.0163799999999998</v>
      </c>
      <c r="DR435">
        <v>0.4792129</v>
      </c>
      <c r="DS435">
        <v>26.627569999999999</v>
      </c>
      <c r="DT435" s="1">
        <v>2.5140920000000001E-2</v>
      </c>
      <c r="DU435">
        <v>24.90277</v>
      </c>
      <c r="DV435">
        <v>0.47751900000000003</v>
      </c>
      <c r="DW435">
        <v>26.521319999999999</v>
      </c>
      <c r="DX435">
        <v>0.18010329999999999</v>
      </c>
      <c r="DY435">
        <v>182.7022</v>
      </c>
      <c r="DZ435">
        <v>0.47579759999999999</v>
      </c>
      <c r="EA435">
        <v>26.356480000000001</v>
      </c>
      <c r="EB435">
        <v>0.82464459999999995</v>
      </c>
      <c r="EC435">
        <v>856.1549</v>
      </c>
      <c r="ED435">
        <v>0.47395939999999998</v>
      </c>
      <c r="EE435">
        <v>26.09826</v>
      </c>
      <c r="EF435">
        <v>2.571215</v>
      </c>
      <c r="EG435">
        <v>2729.2260000000001</v>
      </c>
      <c r="EH435">
        <v>0.47200340000000002</v>
      </c>
      <c r="EI435">
        <v>26.086649999999999</v>
      </c>
      <c r="EJ435">
        <v>5.7740470000000004</v>
      </c>
      <c r="EK435">
        <v>6260.0129999999999</v>
      </c>
      <c r="EL435">
        <v>0.46995369999999997</v>
      </c>
      <c r="EM435">
        <v>26.300740000000001</v>
      </c>
      <c r="EN435">
        <v>9.8307789999999997</v>
      </c>
      <c r="EO435">
        <v>10872.44</v>
      </c>
      <c r="EP435">
        <v>0.46787339999999999</v>
      </c>
      <c r="EQ435">
        <v>26.619060000000001</v>
      </c>
      <c r="ER435">
        <v>13.301640000000001</v>
      </c>
      <c r="ES435">
        <v>14984</v>
      </c>
      <c r="ET435">
        <v>0.46571489999999999</v>
      </c>
      <c r="EU435">
        <v>26.951709999999999</v>
      </c>
      <c r="EV435">
        <v>14.916499999999999</v>
      </c>
      <c r="EW435">
        <v>17089.22</v>
      </c>
      <c r="EX435">
        <v>0.46349050000000003</v>
      </c>
      <c r="EY435">
        <v>26.996200000000002</v>
      </c>
      <c r="EZ435">
        <v>14.40006</v>
      </c>
      <c r="FA435">
        <v>16751.36</v>
      </c>
      <c r="FB435">
        <v>0.4611846</v>
      </c>
      <c r="FC435">
        <v>26.874980000000001</v>
      </c>
      <c r="FD435">
        <v>12.378410000000001</v>
      </c>
      <c r="FE435">
        <v>14597.07</v>
      </c>
      <c r="FF435">
        <v>0.45880510000000002</v>
      </c>
      <c r="FG435">
        <v>26.698640000000001</v>
      </c>
      <c r="FH435">
        <v>9.7569759999999999</v>
      </c>
      <c r="FI435">
        <v>11645.55</v>
      </c>
      <c r="FJ435">
        <v>0.4564686</v>
      </c>
      <c r="FK435">
        <v>26.408049999999999</v>
      </c>
      <c r="FL435">
        <v>7.2260450000000001</v>
      </c>
      <c r="FM435">
        <v>8716.1759999999995</v>
      </c>
      <c r="FN435">
        <v>0.45433899999999999</v>
      </c>
      <c r="FO435">
        <v>26.428329999999999</v>
      </c>
      <c r="FP435">
        <v>5.125902</v>
      </c>
      <c r="FQ435">
        <v>6237.5420000000004</v>
      </c>
      <c r="FR435">
        <v>0.45203759999999998</v>
      </c>
      <c r="FS435">
        <v>26.54785</v>
      </c>
      <c r="FT435">
        <v>3.529636</v>
      </c>
      <c r="FU435">
        <v>4330.2039999999997</v>
      </c>
      <c r="FV435">
        <v>0.4495634</v>
      </c>
      <c r="FW435">
        <v>26.574020000000001</v>
      </c>
      <c r="FX435">
        <v>2.383839</v>
      </c>
      <c r="FY435">
        <v>2947.5540000000001</v>
      </c>
      <c r="FZ435">
        <v>0.44695800000000002</v>
      </c>
      <c r="GA435">
        <v>26.65991</v>
      </c>
      <c r="GB435">
        <v>1.5902750000000001</v>
      </c>
      <c r="GC435">
        <v>1981.403</v>
      </c>
      <c r="GD435">
        <v>0.4443667</v>
      </c>
      <c r="GE435">
        <v>26.571210000000001</v>
      </c>
      <c r="GF435">
        <v>1.0530470000000001</v>
      </c>
      <c r="GG435">
        <v>1321.617</v>
      </c>
      <c r="GH435">
        <v>0.44181179999999998</v>
      </c>
      <c r="GI435">
        <v>26.51858</v>
      </c>
      <c r="GJ435">
        <v>0.69429479999999999</v>
      </c>
      <c r="GK435">
        <v>877.47280000000001</v>
      </c>
      <c r="GL435">
        <v>0.43926979999999999</v>
      </c>
      <c r="GM435">
        <v>26.391490000000001</v>
      </c>
      <c r="GN435">
        <v>0.45677060000000003</v>
      </c>
      <c r="GO435">
        <v>581.21109999999999</v>
      </c>
      <c r="GP435">
        <v>0.43668570000000001</v>
      </c>
      <c r="GQ435">
        <v>26.168800000000001</v>
      </c>
      <c r="GR435">
        <v>0.30029889999999998</v>
      </c>
      <c r="GS435">
        <v>384.72579999999999</v>
      </c>
      <c r="GT435">
        <v>0.43411670000000002</v>
      </c>
      <c r="GU435">
        <v>25.880970000000001</v>
      </c>
      <c r="GV435">
        <v>0.1975266</v>
      </c>
      <c r="GW435">
        <v>254.78360000000001</v>
      </c>
      <c r="GX435">
        <v>0.43151719999999999</v>
      </c>
      <c r="GY435">
        <v>25.87255</v>
      </c>
      <c r="GZ435">
        <v>0.13007779999999999</v>
      </c>
      <c r="HA435">
        <v>168.941</v>
      </c>
      <c r="HB435">
        <v>0.42893189999999998</v>
      </c>
      <c r="HC435">
        <v>26.138549999999999</v>
      </c>
      <c r="HD435" s="1">
        <v>8.5844840000000006E-2</v>
      </c>
      <c r="HE435">
        <v>112.2513</v>
      </c>
      <c r="HF435">
        <v>0.42634630000000001</v>
      </c>
      <c r="HG435">
        <v>26.446680000000001</v>
      </c>
      <c r="HH435" s="1">
        <v>5.6807030000000001E-2</v>
      </c>
      <c r="HI435">
        <v>74.790509999999998</v>
      </c>
      <c r="HJ435">
        <v>0.4237744</v>
      </c>
      <c r="HK435">
        <v>26.527740000000001</v>
      </c>
      <c r="HL435" s="1">
        <v>3.772561E-2</v>
      </c>
      <c r="HM435">
        <v>50.009349999999998</v>
      </c>
      <c r="HN435">
        <v>0.4212052</v>
      </c>
      <c r="HO435">
        <v>26.378710000000002</v>
      </c>
      <c r="HP435" s="1">
        <v>2.516943E-2</v>
      </c>
      <c r="HQ435">
        <v>33.591639999999998</v>
      </c>
      <c r="HR435">
        <v>0.41866419999999999</v>
      </c>
      <c r="HS435">
        <v>26.279170000000001</v>
      </c>
      <c r="HT435" s="1">
        <v>1.6891989999999999E-2</v>
      </c>
      <c r="HU435">
        <v>22.696290000000001</v>
      </c>
      <c r="HV435">
        <v>0.41624499999999998</v>
      </c>
      <c r="HW435">
        <v>26.086269999999999</v>
      </c>
      <c r="HX435" s="1">
        <v>1.142379E-2</v>
      </c>
      <c r="HY435">
        <v>15.446490000000001</v>
      </c>
      <c r="HZ435">
        <v>0.41408349999999999</v>
      </c>
      <c r="IA435">
        <v>26.0684</v>
      </c>
      <c r="IB435" s="1">
        <v>7.8007900000000002E-3</v>
      </c>
      <c r="IC435">
        <v>10.60554</v>
      </c>
      <c r="ID435">
        <v>0.41182540000000001</v>
      </c>
      <c r="IE435">
        <v>26.176110000000001</v>
      </c>
      <c r="IF435" s="1">
        <v>5.3901729999999998E-3</v>
      </c>
      <c r="IG435">
        <v>7.3679899999999998</v>
      </c>
      <c r="IH435">
        <v>0.40941529999999998</v>
      </c>
      <c r="II435">
        <v>26.289359999999999</v>
      </c>
      <c r="IJ435" s="1">
        <v>3.7818840000000001E-3</v>
      </c>
      <c r="IK435">
        <v>5.1977320000000002</v>
      </c>
      <c r="IL435">
        <v>0.40692879999999998</v>
      </c>
      <c r="IM435">
        <v>26.457660000000001</v>
      </c>
      <c r="IN435" s="1">
        <v>2.7045960000000001E-3</v>
      </c>
      <c r="IO435">
        <v>3.7363409999999999</v>
      </c>
      <c r="IP435">
        <v>0.40453099999999997</v>
      </c>
      <c r="IQ435">
        <v>26.460519999999999</v>
      </c>
      <c r="IR435" s="1">
        <v>1.9794330000000001E-3</v>
      </c>
      <c r="IS435">
        <v>2.746515</v>
      </c>
      <c r="IT435">
        <v>0.40222989999999997</v>
      </c>
      <c r="IU435">
        <v>26.39676</v>
      </c>
      <c r="IV435" s="1">
        <v>1.4878300000000001E-3</v>
      </c>
      <c r="IW435">
        <v>2.0714839999999999</v>
      </c>
      <c r="IX435">
        <v>0.39995839999999999</v>
      </c>
      <c r="IY435">
        <v>26.339860000000002</v>
      </c>
      <c r="IZ435" s="1">
        <v>1.1516429999999999E-3</v>
      </c>
      <c r="JA435">
        <v>1.607918</v>
      </c>
      <c r="JB435">
        <v>0.39768429999999999</v>
      </c>
      <c r="JC435">
        <v>26.219069999999999</v>
      </c>
      <c r="JD435" s="1">
        <v>9.1946360000000002E-4</v>
      </c>
      <c r="JE435">
        <v>1.2867139999999999</v>
      </c>
      <c r="JF435">
        <v>0.39543319999999998</v>
      </c>
      <c r="JG435">
        <v>26.407389999999999</v>
      </c>
      <c r="JH435" s="1">
        <v>7.5712329999999995E-4</v>
      </c>
      <c r="JI435">
        <v>1.0616000000000001</v>
      </c>
      <c r="JJ435">
        <v>0.39318370000000002</v>
      </c>
      <c r="JK435">
        <v>26.62848</v>
      </c>
      <c r="JL435" s="1">
        <v>6.4188829999999996E-4</v>
      </c>
      <c r="JM435">
        <v>0.90173219999999998</v>
      </c>
      <c r="JN435">
        <v>0.390959</v>
      </c>
      <c r="JO435">
        <v>26.806819999999998</v>
      </c>
      <c r="JP435" s="1">
        <v>5.5862550000000005E-4</v>
      </c>
      <c r="JQ435">
        <v>0.78634689999999996</v>
      </c>
      <c r="JR435">
        <v>0.3887814</v>
      </c>
      <c r="JS435">
        <v>26.984680000000001</v>
      </c>
      <c r="JT435" s="1">
        <v>4.9724719999999999E-4</v>
      </c>
      <c r="JU435">
        <v>0.70146929999999996</v>
      </c>
      <c r="JV435">
        <v>0.38664110000000002</v>
      </c>
      <c r="JW435">
        <v>27.090540000000001</v>
      </c>
      <c r="JX435" s="1">
        <v>4.5090419999999998E-4</v>
      </c>
      <c r="JY435">
        <v>0.63769980000000004</v>
      </c>
      <c r="JZ435">
        <v>0.38455669999999997</v>
      </c>
      <c r="KA435">
        <v>27.05068</v>
      </c>
      <c r="KB435" s="1">
        <v>4.151313E-4</v>
      </c>
      <c r="KC435">
        <v>0.5887213</v>
      </c>
      <c r="KD435">
        <v>0.38251489999999999</v>
      </c>
      <c r="KE435">
        <v>26.970300000000002</v>
      </c>
      <c r="KF435" s="1">
        <v>3.8678159999999998E-4</v>
      </c>
      <c r="KG435">
        <v>0.5502186</v>
      </c>
      <c r="KH435">
        <v>0.38053589999999998</v>
      </c>
      <c r="KI435">
        <v>26.817029999999999</v>
      </c>
      <c r="KJ435" s="1">
        <v>3.637658E-4</v>
      </c>
      <c r="KK435">
        <v>0.51918120000000001</v>
      </c>
      <c r="KL435">
        <v>0.37870340000000002</v>
      </c>
      <c r="KM435">
        <v>26.953019999999999</v>
      </c>
      <c r="KN435" s="1">
        <v>3.4462469999999999E-4</v>
      </c>
      <c r="KO435">
        <v>0.49346810000000002</v>
      </c>
      <c r="KP435">
        <v>0.37688149999999998</v>
      </c>
      <c r="KQ435">
        <v>27.18411</v>
      </c>
      <c r="KR435" s="1">
        <v>3.2830089999999999E-4</v>
      </c>
      <c r="KS435">
        <v>0.47172629999999999</v>
      </c>
      <c r="KT435">
        <v>0.37504989999999999</v>
      </c>
      <c r="KU435">
        <v>27.477789999999999</v>
      </c>
      <c r="KV435" s="1">
        <v>3.1401749999999999E-4</v>
      </c>
      <c r="KW435">
        <v>0.45291090000000001</v>
      </c>
      <c r="KX435">
        <v>0.37321320000000002</v>
      </c>
      <c r="KY435">
        <v>27.836349999999999</v>
      </c>
      <c r="KZ435" s="1">
        <v>3.013251E-4</v>
      </c>
      <c r="LA435">
        <v>0.43632720000000003</v>
      </c>
      <c r="LB435">
        <v>0.37148520000000002</v>
      </c>
      <c r="LC435">
        <v>27.967220000000001</v>
      </c>
      <c r="LD435" s="1">
        <v>2.8988540000000001E-4</v>
      </c>
      <c r="LE435">
        <v>0.42138829999999999</v>
      </c>
      <c r="LF435">
        <v>0.36981239999999999</v>
      </c>
      <c r="LG435">
        <v>27.950749999999999</v>
      </c>
      <c r="LH435" s="1">
        <v>2.7941149999999998E-4</v>
      </c>
      <c r="LI435">
        <v>0.40773090000000001</v>
      </c>
      <c r="LJ435">
        <v>0.36815769999999998</v>
      </c>
      <c r="LK435">
        <v>27.928809999999999</v>
      </c>
      <c r="LL435" s="1">
        <v>2.69683E-4</v>
      </c>
      <c r="LM435">
        <v>0.39507110000000001</v>
      </c>
      <c r="LN435">
        <v>0.36654320000000001</v>
      </c>
      <c r="LO435">
        <v>27.848479999999999</v>
      </c>
      <c r="LP435" s="1">
        <v>2.6055060000000001E-4</v>
      </c>
      <c r="LQ435">
        <v>0.38318550000000001</v>
      </c>
      <c r="LR435">
        <v>0.36496240000000002</v>
      </c>
      <c r="LS435">
        <v>28.116340000000001</v>
      </c>
      <c r="LT435" s="1">
        <v>2.5192230000000001E-4</v>
      </c>
      <c r="LU435">
        <v>0.3719481</v>
      </c>
      <c r="LV435">
        <v>0.36339450000000001</v>
      </c>
      <c r="LW435">
        <v>28.432009999999998</v>
      </c>
      <c r="LX435" s="1">
        <v>2.4373590000000001E-4</v>
      </c>
      <c r="LY435">
        <v>0.36127310000000001</v>
      </c>
      <c r="LZ435">
        <v>0.36184549999999999</v>
      </c>
      <c r="MA435">
        <v>28.755009999999999</v>
      </c>
      <c r="MB435" s="1">
        <v>2.3594579999999999E-4</v>
      </c>
      <c r="MC435">
        <v>0.35110269999999999</v>
      </c>
      <c r="MD435">
        <v>0.36031170000000001</v>
      </c>
      <c r="ME435">
        <v>29.166540000000001</v>
      </c>
      <c r="MF435" s="1">
        <v>2.2850870000000001E-4</v>
      </c>
      <c r="MG435">
        <v>0.34137960000000001</v>
      </c>
      <c r="MH435">
        <v>0.35880289999999998</v>
      </c>
      <c r="MI435">
        <v>29.369820000000001</v>
      </c>
      <c r="MJ435" s="1">
        <v>2.2139379999999999E-4</v>
      </c>
      <c r="MK435">
        <v>0.33205600000000002</v>
      </c>
      <c r="ML435">
        <v>0.35729899999999998</v>
      </c>
      <c r="MM435">
        <v>29.438600000000001</v>
      </c>
      <c r="MN435" s="1">
        <v>2.1457369999999999E-4</v>
      </c>
      <c r="MO435">
        <v>0.32308710000000002</v>
      </c>
      <c r="MP435">
        <v>0.35583110000000001</v>
      </c>
      <c r="MQ435">
        <v>29.446739999999998</v>
      </c>
      <c r="MR435" s="1">
        <v>2.080261E-4</v>
      </c>
      <c r="MS435">
        <v>0.31444119999999998</v>
      </c>
      <c r="MT435">
        <v>0.35443409999999997</v>
      </c>
      <c r="MU435">
        <v>29.302980000000002</v>
      </c>
      <c r="MV435" s="1">
        <v>2.017652E-4</v>
      </c>
      <c r="MW435">
        <v>0.30610959999999998</v>
      </c>
      <c r="MX435">
        <v>0.35316910000000001</v>
      </c>
      <c r="MY435">
        <v>29.09986</v>
      </c>
      <c r="MZ435" s="1">
        <v>1.9576589999999999E-4</v>
      </c>
      <c r="NA435">
        <v>0.29801420000000001</v>
      </c>
      <c r="NB435">
        <v>0.35183449999999999</v>
      </c>
      <c r="NC435">
        <v>29.002549999999999</v>
      </c>
      <c r="ND435" s="1">
        <v>1.8997320000000001E-4</v>
      </c>
      <c r="NE435">
        <v>0.29022179999999997</v>
      </c>
      <c r="NF435">
        <v>0.35045470000000001</v>
      </c>
      <c r="NG435">
        <v>29.111450000000001</v>
      </c>
      <c r="NH435" s="1">
        <v>1.843731E-4</v>
      </c>
      <c r="NI435">
        <v>0.28272459999999999</v>
      </c>
      <c r="NJ435">
        <v>0.34907650000000001</v>
      </c>
      <c r="NK435">
        <v>29.030349999999999</v>
      </c>
      <c r="NL435" s="1">
        <v>1.7898489999999999E-4</v>
      </c>
      <c r="NM435">
        <v>0.27549509999999999</v>
      </c>
      <c r="NN435">
        <v>0.34772760000000003</v>
      </c>
      <c r="NO435">
        <v>28.807770000000001</v>
      </c>
      <c r="NP435" s="1">
        <v>1.7379440000000001E-4</v>
      </c>
      <c r="NQ435">
        <v>0.26848860000000002</v>
      </c>
      <c r="NR435">
        <v>0.34644960000000002</v>
      </c>
      <c r="NS435">
        <v>28.658840000000001</v>
      </c>
      <c r="NT435" s="1">
        <v>1.6880859999999999E-4</v>
      </c>
      <c r="NU435">
        <v>0.26170290000000002</v>
      </c>
      <c r="NV435">
        <v>0.34519339999999998</v>
      </c>
      <c r="NW435">
        <v>28.513110000000001</v>
      </c>
      <c r="NX435" s="1">
        <v>1.6399850000000001E-4</v>
      </c>
      <c r="NY435">
        <v>0.25512020000000002</v>
      </c>
      <c r="NZ435">
        <v>0.34397650000000002</v>
      </c>
      <c r="OA435">
        <v>28.29684</v>
      </c>
      <c r="OB435" s="1">
        <v>1.593721E-4</v>
      </c>
      <c r="OC435">
        <v>0.24875130000000001</v>
      </c>
      <c r="OD435">
        <v>0.34287649999999997</v>
      </c>
      <c r="OE435">
        <v>28.33015</v>
      </c>
      <c r="OF435" s="1">
        <v>1.54931E-4</v>
      </c>
      <c r="OG435">
        <v>0.24255769999999999</v>
      </c>
      <c r="OH435">
        <v>0.34171279999999998</v>
      </c>
      <c r="OI435">
        <v>28.515689999999999</v>
      </c>
      <c r="OJ435" s="1">
        <v>1.5063030000000001E-4</v>
      </c>
      <c r="OK435">
        <v>0.23658219999999999</v>
      </c>
    </row>
    <row r="436" spans="1:401" x14ac:dyDescent="0.35">
      <c r="A436">
        <v>445</v>
      </c>
      <c r="B436" t="s">
        <v>4</v>
      </c>
      <c r="C436" t="s">
        <v>364</v>
      </c>
      <c r="D436" t="s">
        <v>438</v>
      </c>
      <c r="E436">
        <v>895.96879999999999</v>
      </c>
      <c r="F436">
        <v>0.51814559999999998</v>
      </c>
      <c r="G436">
        <v>26.267479999999999</v>
      </c>
      <c r="H436">
        <v>0</v>
      </c>
      <c r="I436">
        <v>0</v>
      </c>
      <c r="J436">
        <v>0.51417990000000002</v>
      </c>
      <c r="K436">
        <v>26.041540000000001</v>
      </c>
      <c r="L436">
        <v>0</v>
      </c>
      <c r="M436">
        <v>0</v>
      </c>
      <c r="N436">
        <v>0.5102122</v>
      </c>
      <c r="O436">
        <v>25.767969999999998</v>
      </c>
      <c r="P436">
        <v>0</v>
      </c>
      <c r="Q436">
        <v>0</v>
      </c>
      <c r="R436">
        <v>0.50623280000000004</v>
      </c>
      <c r="S436">
        <v>25.464970000000001</v>
      </c>
      <c r="T436">
        <v>0</v>
      </c>
      <c r="U436">
        <v>0</v>
      </c>
      <c r="V436">
        <v>0.50229080000000004</v>
      </c>
      <c r="W436">
        <v>25.325710000000001</v>
      </c>
      <c r="X436">
        <v>0</v>
      </c>
      <c r="Y436">
        <v>0</v>
      </c>
      <c r="Z436">
        <v>0.49843890000000002</v>
      </c>
      <c r="AA436">
        <v>25.07525</v>
      </c>
      <c r="AB436">
        <v>0</v>
      </c>
      <c r="AC436">
        <v>0</v>
      </c>
      <c r="AD436">
        <v>0.49468190000000001</v>
      </c>
      <c r="AE436">
        <v>24.790870000000002</v>
      </c>
      <c r="AF436">
        <v>0</v>
      </c>
      <c r="AG436">
        <v>0</v>
      </c>
      <c r="AH436">
        <v>0.49101889999999998</v>
      </c>
      <c r="AI436">
        <v>24.545819999999999</v>
      </c>
      <c r="AJ436">
        <v>0</v>
      </c>
      <c r="AK436">
        <v>0</v>
      </c>
      <c r="AL436">
        <v>0.48751820000000001</v>
      </c>
      <c r="AM436">
        <v>24.343419999999998</v>
      </c>
      <c r="AN436">
        <v>0</v>
      </c>
      <c r="AO436">
        <v>0</v>
      </c>
      <c r="AP436">
        <v>0.48451300000000003</v>
      </c>
      <c r="AQ436">
        <v>24.491520000000001</v>
      </c>
      <c r="AR436">
        <v>0</v>
      </c>
      <c r="AS436">
        <v>0</v>
      </c>
      <c r="AT436">
        <v>0.48151620000000001</v>
      </c>
      <c r="AU436">
        <v>24.819700000000001</v>
      </c>
      <c r="AV436">
        <v>0</v>
      </c>
      <c r="AW436">
        <v>0</v>
      </c>
      <c r="AX436">
        <v>0.4784273</v>
      </c>
      <c r="AY436">
        <v>25.08295</v>
      </c>
      <c r="AZ436">
        <v>0</v>
      </c>
      <c r="BA436">
        <v>0</v>
      </c>
      <c r="BB436">
        <v>0.47531079999999998</v>
      </c>
      <c r="BC436">
        <v>25.394559999999998</v>
      </c>
      <c r="BD436">
        <v>0</v>
      </c>
      <c r="BE436">
        <v>0</v>
      </c>
      <c r="BF436">
        <v>0.47236109999999998</v>
      </c>
      <c r="BG436">
        <v>25.531980000000001</v>
      </c>
      <c r="BH436">
        <v>0</v>
      </c>
      <c r="BI436">
        <v>0</v>
      </c>
      <c r="BJ436">
        <v>0.46966289999999999</v>
      </c>
      <c r="BK436">
        <v>25.489139999999999</v>
      </c>
      <c r="BL436">
        <v>0</v>
      </c>
      <c r="BM436">
        <v>0</v>
      </c>
      <c r="BN436">
        <v>0.46711360000000002</v>
      </c>
      <c r="BO436">
        <v>25.422139999999999</v>
      </c>
      <c r="BP436">
        <v>0</v>
      </c>
      <c r="BQ436">
        <v>0</v>
      </c>
      <c r="BR436">
        <v>0.46466740000000001</v>
      </c>
      <c r="BS436">
        <v>25.28511</v>
      </c>
      <c r="BT436">
        <v>0</v>
      </c>
      <c r="BU436">
        <v>0</v>
      </c>
      <c r="BV436">
        <v>0.46243980000000001</v>
      </c>
      <c r="BW436">
        <v>25.374089999999999</v>
      </c>
      <c r="BX436">
        <v>0</v>
      </c>
      <c r="BY436">
        <v>0</v>
      </c>
      <c r="BZ436">
        <v>0.46025440000000001</v>
      </c>
      <c r="CA436">
        <v>25.580449999999999</v>
      </c>
      <c r="CB436">
        <v>0</v>
      </c>
      <c r="CC436">
        <v>0</v>
      </c>
      <c r="CD436">
        <v>0.4581557</v>
      </c>
      <c r="CE436">
        <v>25.743790000000001</v>
      </c>
      <c r="CF436" s="1">
        <v>4.7162179999999996E-38</v>
      </c>
      <c r="CG436" s="1">
        <v>5.7630100000000002E-35</v>
      </c>
      <c r="CH436">
        <v>0.45609959999999999</v>
      </c>
      <c r="CI436">
        <v>26.006799999999998</v>
      </c>
      <c r="CJ436" s="1">
        <v>2.1545589999999998E-30</v>
      </c>
      <c r="CK436" s="1">
        <v>2.6417090000000001E-27</v>
      </c>
      <c r="CL436">
        <v>0.4541692</v>
      </c>
      <c r="CM436">
        <v>26.091280000000001</v>
      </c>
      <c r="CN436" s="1">
        <v>3.63657E-23</v>
      </c>
      <c r="CO436" s="1">
        <v>3.7197529999999999E-20</v>
      </c>
      <c r="CP436">
        <v>0.4523316</v>
      </c>
      <c r="CQ436">
        <v>25.930199999999999</v>
      </c>
      <c r="CR436" s="1">
        <v>4.137124E-18</v>
      </c>
      <c r="CS436" s="1">
        <v>4.0082240000000003E-15</v>
      </c>
      <c r="CT436">
        <v>0.45054319999999998</v>
      </c>
      <c r="CU436">
        <v>25.741530000000001</v>
      </c>
      <c r="CV436" s="1">
        <v>3.1491610000000001E-14</v>
      </c>
      <c r="CW436" s="1">
        <v>3.0676300000000001E-11</v>
      </c>
      <c r="CX436">
        <v>0.44894430000000002</v>
      </c>
      <c r="CY436">
        <v>25.521329999999999</v>
      </c>
      <c r="CZ436" s="1">
        <v>3.8887399999999999E-11</v>
      </c>
      <c r="DA436" s="1">
        <v>3.8630109999999998E-8</v>
      </c>
      <c r="DB436">
        <v>0.44775310000000001</v>
      </c>
      <c r="DC436">
        <v>25.666699999999999</v>
      </c>
      <c r="DD436" s="1">
        <v>1.240031E-8</v>
      </c>
      <c r="DE436" s="1">
        <v>1.2600939999999999E-5</v>
      </c>
      <c r="DF436">
        <v>0.44644620000000002</v>
      </c>
      <c r="DG436">
        <v>25.924430000000001</v>
      </c>
      <c r="DH436" s="1">
        <v>1.384007E-6</v>
      </c>
      <c r="DI436" s="1">
        <v>1.44057E-3</v>
      </c>
      <c r="DJ436">
        <v>0.4448915</v>
      </c>
      <c r="DK436">
        <v>26.225519999999999</v>
      </c>
      <c r="DL436" s="1">
        <v>6.5922779999999997E-5</v>
      </c>
      <c r="DM436" s="1">
        <v>7.0317840000000006E-2</v>
      </c>
      <c r="DN436">
        <v>0.44319350000000002</v>
      </c>
      <c r="DO436">
        <v>26.589179999999999</v>
      </c>
      <c r="DP436" s="1">
        <v>1.535935E-3</v>
      </c>
      <c r="DQ436">
        <v>1.6790799999999999</v>
      </c>
      <c r="DR436">
        <v>0.44156800000000002</v>
      </c>
      <c r="DS436">
        <v>26.638310000000001</v>
      </c>
      <c r="DT436" s="1">
        <v>1.9441469999999999E-2</v>
      </c>
      <c r="DU436">
        <v>21.766929999999999</v>
      </c>
      <c r="DV436">
        <v>0.44003779999999998</v>
      </c>
      <c r="DW436">
        <v>26.528500000000001</v>
      </c>
      <c r="DX436">
        <v>0.14578289999999999</v>
      </c>
      <c r="DY436">
        <v>166.9819</v>
      </c>
      <c r="DZ436">
        <v>0.43846810000000003</v>
      </c>
      <c r="EA436">
        <v>26.37923</v>
      </c>
      <c r="EB436">
        <v>0.69613259999999999</v>
      </c>
      <c r="EC436">
        <v>815.2944</v>
      </c>
      <c r="ED436">
        <v>0.4367799</v>
      </c>
      <c r="EE436">
        <v>26.143699999999999</v>
      </c>
      <c r="EF436">
        <v>2.2557510000000001</v>
      </c>
      <c r="EG436">
        <v>2698.88</v>
      </c>
      <c r="EH436">
        <v>0.43498110000000001</v>
      </c>
      <c r="EI436">
        <v>26.148759999999999</v>
      </c>
      <c r="EJ436">
        <v>5.2464649999999997</v>
      </c>
      <c r="EK436">
        <v>6407.2370000000001</v>
      </c>
      <c r="EL436">
        <v>0.43311100000000002</v>
      </c>
      <c r="EM436">
        <v>26.369720000000001</v>
      </c>
      <c r="EN436">
        <v>9.2187380000000001</v>
      </c>
      <c r="EO436">
        <v>11478.76</v>
      </c>
      <c r="EP436">
        <v>0.43120229999999998</v>
      </c>
      <c r="EQ436">
        <v>26.678070000000002</v>
      </c>
      <c r="ER436">
        <v>12.82686</v>
      </c>
      <c r="ES436">
        <v>16262.14</v>
      </c>
      <c r="ET436">
        <v>0.42923250000000002</v>
      </c>
      <c r="EU436">
        <v>26.990269999999999</v>
      </c>
      <c r="EV436">
        <v>14.7387</v>
      </c>
      <c r="EW436">
        <v>19000.439999999999</v>
      </c>
      <c r="EX436">
        <v>0.42718460000000003</v>
      </c>
      <c r="EY436">
        <v>27.01566</v>
      </c>
      <c r="EZ436">
        <v>14.5259</v>
      </c>
      <c r="FA436">
        <v>19014.16</v>
      </c>
      <c r="FB436">
        <v>0.42506709999999998</v>
      </c>
      <c r="FC436">
        <v>26.886990000000001</v>
      </c>
      <c r="FD436">
        <v>12.70125</v>
      </c>
      <c r="FE436">
        <v>16856.91</v>
      </c>
      <c r="FF436">
        <v>0.42288019999999998</v>
      </c>
      <c r="FG436">
        <v>26.72579</v>
      </c>
      <c r="FH436">
        <v>10.14969</v>
      </c>
      <c r="FI436">
        <v>13637.98</v>
      </c>
      <c r="FJ436">
        <v>0.42072559999999998</v>
      </c>
      <c r="FK436">
        <v>26.458159999999999</v>
      </c>
      <c r="FL436">
        <v>7.5977959999999998</v>
      </c>
      <c r="FM436">
        <v>10320.870000000001</v>
      </c>
      <c r="FN436">
        <v>0.41877730000000002</v>
      </c>
      <c r="FO436">
        <v>26.49512</v>
      </c>
      <c r="FP436">
        <v>5.4340200000000003</v>
      </c>
      <c r="FQ436">
        <v>7449.5510000000004</v>
      </c>
      <c r="FR436">
        <v>0.41666310000000001</v>
      </c>
      <c r="FS436">
        <v>26.620509999999999</v>
      </c>
      <c r="FT436">
        <v>3.7650980000000001</v>
      </c>
      <c r="FU436">
        <v>5206.0879999999997</v>
      </c>
      <c r="FV436">
        <v>0.41436469999999997</v>
      </c>
      <c r="FW436">
        <v>26.63043</v>
      </c>
      <c r="FX436">
        <v>2.554942</v>
      </c>
      <c r="FY436">
        <v>3562.1640000000002</v>
      </c>
      <c r="FZ436">
        <v>0.41194789999999998</v>
      </c>
      <c r="GA436">
        <v>26.692920000000001</v>
      </c>
      <c r="GB436">
        <v>1.710791</v>
      </c>
      <c r="GC436">
        <v>2404.5700000000002</v>
      </c>
      <c r="GD436">
        <v>0.40955629999999998</v>
      </c>
      <c r="GE436">
        <v>26.591840000000001</v>
      </c>
      <c r="GF436">
        <v>1.136314</v>
      </c>
      <c r="GG436">
        <v>1609.41</v>
      </c>
      <c r="GH436">
        <v>0.40719650000000002</v>
      </c>
      <c r="GI436">
        <v>26.54214</v>
      </c>
      <c r="GJ436">
        <v>0.75109789999999998</v>
      </c>
      <c r="GK436">
        <v>1071.6859999999999</v>
      </c>
      <c r="GL436">
        <v>0.40485270000000001</v>
      </c>
      <c r="GM436">
        <v>26.432829999999999</v>
      </c>
      <c r="GN436">
        <v>0.49524069999999998</v>
      </c>
      <c r="GO436">
        <v>711.71460000000002</v>
      </c>
      <c r="GP436">
        <v>0.40247309999999997</v>
      </c>
      <c r="GQ436">
        <v>26.22533</v>
      </c>
      <c r="GR436">
        <v>0.32624750000000002</v>
      </c>
      <c r="GS436">
        <v>472.25170000000003</v>
      </c>
      <c r="GT436">
        <v>0.40008280000000002</v>
      </c>
      <c r="GU436">
        <v>25.94275</v>
      </c>
      <c r="GV436">
        <v>0.21499869999999999</v>
      </c>
      <c r="GW436">
        <v>313.46960000000001</v>
      </c>
      <c r="GX436">
        <v>0.3976886</v>
      </c>
      <c r="GY436">
        <v>25.9328</v>
      </c>
      <c r="GZ436">
        <v>0.14184550000000001</v>
      </c>
      <c r="HA436">
        <v>208.33019999999999</v>
      </c>
      <c r="HB436">
        <v>0.39529579999999997</v>
      </c>
      <c r="HC436">
        <v>26.196359999999999</v>
      </c>
      <c r="HD436" s="1">
        <v>9.3781169999999997E-2</v>
      </c>
      <c r="HE436">
        <v>138.73859999999999</v>
      </c>
      <c r="HF436">
        <v>0.39290960000000003</v>
      </c>
      <c r="HG436">
        <v>26.49483</v>
      </c>
      <c r="HH436" s="1">
        <v>6.2169620000000002E-2</v>
      </c>
      <c r="HI436">
        <v>92.649590000000003</v>
      </c>
      <c r="HJ436">
        <v>0.39052589999999998</v>
      </c>
      <c r="HK436">
        <v>26.557839999999999</v>
      </c>
      <c r="HL436" s="1">
        <v>4.1358529999999998E-2</v>
      </c>
      <c r="HM436">
        <v>62.091760000000001</v>
      </c>
      <c r="HN436">
        <v>0.38817059999999998</v>
      </c>
      <c r="HO436">
        <v>26.390540000000001</v>
      </c>
      <c r="HP436" s="1">
        <v>2.763993E-2</v>
      </c>
      <c r="HQ436">
        <v>41.801459999999999</v>
      </c>
      <c r="HR436">
        <v>0.38581929999999998</v>
      </c>
      <c r="HS436">
        <v>26.291080000000001</v>
      </c>
      <c r="HT436">
        <v>1.8578999999999998E-2</v>
      </c>
      <c r="HU436">
        <v>28.304960000000001</v>
      </c>
      <c r="HV436">
        <v>0.38359579999999999</v>
      </c>
      <c r="HW436">
        <v>26.119129999999998</v>
      </c>
      <c r="HX436" s="1">
        <v>1.258155E-2</v>
      </c>
      <c r="HY436">
        <v>19.301880000000001</v>
      </c>
      <c r="HZ436">
        <v>0.38162010000000002</v>
      </c>
      <c r="IA436">
        <v>26.122520000000002</v>
      </c>
      <c r="IB436" s="1">
        <v>8.5990660000000007E-3</v>
      </c>
      <c r="IC436">
        <v>13.27345</v>
      </c>
      <c r="ID436">
        <v>0.37952710000000001</v>
      </c>
      <c r="IE436">
        <v>26.242889999999999</v>
      </c>
      <c r="IF436" s="1">
        <v>5.9430910000000002E-3</v>
      </c>
      <c r="IG436">
        <v>9.23034</v>
      </c>
      <c r="IH436">
        <v>0.37729550000000001</v>
      </c>
      <c r="II436">
        <v>26.35134</v>
      </c>
      <c r="IJ436" s="1">
        <v>4.1675810000000001E-3</v>
      </c>
      <c r="IK436">
        <v>6.5129799999999998</v>
      </c>
      <c r="IL436">
        <v>0.37500660000000002</v>
      </c>
      <c r="IM436">
        <v>26.49916</v>
      </c>
      <c r="IN436" s="1">
        <v>2.9759769999999999E-3</v>
      </c>
      <c r="IO436">
        <v>4.6782320000000004</v>
      </c>
      <c r="IP436">
        <v>0.37278650000000002</v>
      </c>
      <c r="IQ436">
        <v>26.483170000000001</v>
      </c>
      <c r="IR436" s="1">
        <v>2.1722220000000001E-3</v>
      </c>
      <c r="IS436">
        <v>3.4318390000000001</v>
      </c>
      <c r="IT436">
        <v>0.37067169999999999</v>
      </c>
      <c r="IU436">
        <v>26.409949999999998</v>
      </c>
      <c r="IV436" s="1">
        <v>1.6261209999999999E-3</v>
      </c>
      <c r="IW436">
        <v>2.5791230000000001</v>
      </c>
      <c r="IX436">
        <v>0.3685814</v>
      </c>
      <c r="IY436">
        <v>26.361239999999999</v>
      </c>
      <c r="IZ436" s="1">
        <v>1.25191E-3</v>
      </c>
      <c r="JA436">
        <v>1.991719</v>
      </c>
      <c r="JB436">
        <v>0.3664847</v>
      </c>
      <c r="JC436">
        <v>26.261839999999999</v>
      </c>
      <c r="JD436" s="1">
        <v>9.9303640000000001E-4</v>
      </c>
      <c r="JE436">
        <v>1.583575</v>
      </c>
      <c r="JF436">
        <v>0.36440309999999998</v>
      </c>
      <c r="JG436">
        <v>26.469840000000001</v>
      </c>
      <c r="JH436" s="1">
        <v>8.1184650000000003E-4</v>
      </c>
      <c r="JI436">
        <v>1.296832</v>
      </c>
      <c r="JJ436">
        <v>0.36232979999999998</v>
      </c>
      <c r="JK436">
        <v>26.699470000000002</v>
      </c>
      <c r="JL436" s="1">
        <v>6.8318540000000003E-4</v>
      </c>
      <c r="JM436">
        <v>1.092841</v>
      </c>
      <c r="JN436">
        <v>0.36028660000000001</v>
      </c>
      <c r="JO436">
        <v>26.863659999999999</v>
      </c>
      <c r="JP436" s="1">
        <v>5.9026719999999997E-4</v>
      </c>
      <c r="JQ436">
        <v>0.94543489999999997</v>
      </c>
      <c r="JR436">
        <v>0.35827920000000002</v>
      </c>
      <c r="JS436">
        <v>27.015519999999999</v>
      </c>
      <c r="JT436" s="1">
        <v>5.2188340000000003E-4</v>
      </c>
      <c r="JU436">
        <v>0.83701239999999999</v>
      </c>
      <c r="JV436">
        <v>0.35631000000000002</v>
      </c>
      <c r="JW436">
        <v>27.102</v>
      </c>
      <c r="JX436" s="1">
        <v>4.7039940000000001E-4</v>
      </c>
      <c r="JY436">
        <v>0.75565709999999997</v>
      </c>
      <c r="JZ436">
        <v>0.3544001</v>
      </c>
      <c r="KA436">
        <v>27.05613</v>
      </c>
      <c r="KB436" s="1">
        <v>4.3080990000000002E-4</v>
      </c>
      <c r="KC436">
        <v>0.69332380000000005</v>
      </c>
      <c r="KD436">
        <v>0.35250779999999998</v>
      </c>
      <c r="KE436">
        <v>26.987539999999999</v>
      </c>
      <c r="KF436" s="1">
        <v>3.9958190000000002E-4</v>
      </c>
      <c r="KG436">
        <v>0.64450989999999997</v>
      </c>
      <c r="KH436">
        <v>0.35070509999999999</v>
      </c>
      <c r="KI436">
        <v>26.857669999999999</v>
      </c>
      <c r="KJ436" s="1">
        <v>3.743897E-4</v>
      </c>
      <c r="KK436">
        <v>0.60534580000000004</v>
      </c>
      <c r="KL436">
        <v>0.34902899999999998</v>
      </c>
      <c r="KM436">
        <v>27.015170000000001</v>
      </c>
      <c r="KN436" s="1">
        <v>3.5357649999999998E-4</v>
      </c>
      <c r="KO436">
        <v>0.57312110000000005</v>
      </c>
      <c r="KP436">
        <v>0.34734779999999998</v>
      </c>
      <c r="KQ436">
        <v>27.25704</v>
      </c>
      <c r="KR436" s="1">
        <v>3.359336E-4</v>
      </c>
      <c r="KS436">
        <v>0.54605360000000003</v>
      </c>
      <c r="KT436">
        <v>0.34567110000000001</v>
      </c>
      <c r="KU436">
        <v>27.54149</v>
      </c>
      <c r="KV436" s="1">
        <v>3.2062969999999998E-4</v>
      </c>
      <c r="KW436">
        <v>0.52283610000000003</v>
      </c>
      <c r="KX436">
        <v>0.34399000000000002</v>
      </c>
      <c r="KY436">
        <v>27.873640000000002</v>
      </c>
      <c r="KZ436" s="1">
        <v>3.0711710000000001E-4</v>
      </c>
      <c r="LA436">
        <v>0.50252079999999999</v>
      </c>
      <c r="LB436">
        <v>0.34240520000000002</v>
      </c>
      <c r="LC436">
        <v>27.979559999999999</v>
      </c>
      <c r="LD436" s="1">
        <v>2.950284E-4</v>
      </c>
      <c r="LE436">
        <v>0.48438369999999997</v>
      </c>
      <c r="LF436">
        <v>0.3408756</v>
      </c>
      <c r="LG436">
        <v>27.94857</v>
      </c>
      <c r="LH436" s="1">
        <v>2.8402929999999998E-4</v>
      </c>
      <c r="LI436">
        <v>0.4679219</v>
      </c>
      <c r="LJ436">
        <v>0.3393679</v>
      </c>
      <c r="LK436">
        <v>27.933440000000001</v>
      </c>
      <c r="LL436" s="1">
        <v>2.7386229999999998E-4</v>
      </c>
      <c r="LM436">
        <v>0.45275900000000002</v>
      </c>
      <c r="LN436">
        <v>0.33789209999999997</v>
      </c>
      <c r="LO436">
        <v>27.88128</v>
      </c>
      <c r="LP436" s="1">
        <v>2.643756E-4</v>
      </c>
      <c r="LQ436">
        <v>0.43863419999999997</v>
      </c>
      <c r="LR436">
        <v>0.33644049999999998</v>
      </c>
      <c r="LS436">
        <v>28.17878</v>
      </c>
      <c r="LT436" s="1">
        <v>2.5544270000000001E-4</v>
      </c>
      <c r="LU436">
        <v>0.42534660000000002</v>
      </c>
      <c r="LV436">
        <v>0.33501510000000001</v>
      </c>
      <c r="LW436">
        <v>28.512139999999999</v>
      </c>
      <c r="LX436" s="1">
        <v>2.4700269999999999E-4</v>
      </c>
      <c r="LY436">
        <v>0.41278749999999997</v>
      </c>
      <c r="LZ436">
        <v>0.33360450000000003</v>
      </c>
      <c r="MA436">
        <v>28.825949999999999</v>
      </c>
      <c r="MB436" s="1">
        <v>2.3899030000000001E-4</v>
      </c>
      <c r="MC436">
        <v>0.40086949999999999</v>
      </c>
      <c r="MD436">
        <v>0.33219690000000002</v>
      </c>
      <c r="ME436">
        <v>29.20683</v>
      </c>
      <c r="MF436" s="1">
        <v>2.3135810000000001E-4</v>
      </c>
      <c r="MG436">
        <v>0.38950810000000002</v>
      </c>
      <c r="MH436">
        <v>0.3308181</v>
      </c>
      <c r="MI436">
        <v>29.38008</v>
      </c>
      <c r="MJ436" s="1">
        <v>2.2407319999999999E-4</v>
      </c>
      <c r="MK436">
        <v>0.37865579999999999</v>
      </c>
      <c r="ML436">
        <v>0.32945360000000001</v>
      </c>
      <c r="MM436">
        <v>29.43092</v>
      </c>
      <c r="MN436" s="1">
        <v>2.171052E-4</v>
      </c>
      <c r="MO436">
        <v>0.36823289999999997</v>
      </c>
      <c r="MP436">
        <v>0.3281154</v>
      </c>
      <c r="MQ436">
        <v>29.445070000000001</v>
      </c>
      <c r="MR436" s="1">
        <v>2.1042359999999999E-4</v>
      </c>
      <c r="MS436">
        <v>0.3582186</v>
      </c>
      <c r="MT436">
        <v>0.32685049999999999</v>
      </c>
      <c r="MU436">
        <v>29.330950000000001</v>
      </c>
      <c r="MV436" s="1">
        <v>2.0404759999999999E-4</v>
      </c>
      <c r="MW436">
        <v>0.34858280000000003</v>
      </c>
      <c r="MX436">
        <v>0.32570189999999999</v>
      </c>
      <c r="MY436">
        <v>29.16179</v>
      </c>
      <c r="MZ436" s="1">
        <v>1.9794229999999999E-4</v>
      </c>
      <c r="NA436">
        <v>0.33923900000000001</v>
      </c>
      <c r="NB436">
        <v>0.32448779999999999</v>
      </c>
      <c r="NC436">
        <v>29.088239999999999</v>
      </c>
      <c r="ND436" s="1">
        <v>1.92043E-4</v>
      </c>
      <c r="NE436">
        <v>0.33024740000000002</v>
      </c>
      <c r="NF436">
        <v>0.32322200000000001</v>
      </c>
      <c r="NG436">
        <v>29.206119999999999</v>
      </c>
      <c r="NH436" s="1">
        <v>1.863473E-4</v>
      </c>
      <c r="NI436">
        <v>0.32161020000000001</v>
      </c>
      <c r="NJ436">
        <v>0.32195689999999999</v>
      </c>
      <c r="NK436">
        <v>29.116890000000001</v>
      </c>
      <c r="NL436" s="1">
        <v>1.8087450000000001E-4</v>
      </c>
      <c r="NM436">
        <v>0.31330079999999999</v>
      </c>
      <c r="NN436">
        <v>0.32073879999999999</v>
      </c>
      <c r="NO436">
        <v>28.869160000000001</v>
      </c>
      <c r="NP436" s="1">
        <v>1.7560979999999999E-4</v>
      </c>
      <c r="NQ436">
        <v>0.30525219999999997</v>
      </c>
      <c r="NR436">
        <v>0.31957580000000002</v>
      </c>
      <c r="NS436">
        <v>28.69725</v>
      </c>
      <c r="NT436" s="1">
        <v>1.7054980000000001E-4</v>
      </c>
      <c r="NU436">
        <v>0.29746060000000002</v>
      </c>
      <c r="NV436">
        <v>0.31842930000000003</v>
      </c>
      <c r="NW436">
        <v>28.55106</v>
      </c>
      <c r="NX436" s="1">
        <v>1.6567430000000001E-4</v>
      </c>
      <c r="NY436">
        <v>0.2899137</v>
      </c>
      <c r="NZ436">
        <v>0.31733699999999998</v>
      </c>
      <c r="OA436">
        <v>28.35172</v>
      </c>
      <c r="OB436" s="1">
        <v>1.609855E-4</v>
      </c>
      <c r="OC436">
        <v>0.28260730000000001</v>
      </c>
      <c r="OD436">
        <v>0.31634010000000001</v>
      </c>
      <c r="OE436">
        <v>28.404910000000001</v>
      </c>
      <c r="OF436" s="1">
        <v>1.5648389999999999E-4</v>
      </c>
      <c r="OG436">
        <v>0.27550920000000001</v>
      </c>
      <c r="OH436">
        <v>0.31528070000000002</v>
      </c>
      <c r="OI436">
        <v>28.60501</v>
      </c>
      <c r="OJ436" s="1">
        <v>1.5212050000000001E-4</v>
      </c>
      <c r="OK436">
        <v>0.26865990000000001</v>
      </c>
    </row>
    <row r="437" spans="1:401" x14ac:dyDescent="0.35">
      <c r="A437">
        <v>446</v>
      </c>
      <c r="B437" t="s">
        <v>4</v>
      </c>
      <c r="C437" t="s">
        <v>364</v>
      </c>
      <c r="D437" t="s">
        <v>439</v>
      </c>
      <c r="E437">
        <v>845.5213</v>
      </c>
      <c r="F437">
        <v>0.51338519999999999</v>
      </c>
      <c r="G437">
        <v>26.317329999999998</v>
      </c>
      <c r="H437">
        <v>0</v>
      </c>
      <c r="I437">
        <v>0</v>
      </c>
      <c r="J437">
        <v>0.50935799999999998</v>
      </c>
      <c r="K437">
        <v>26.0977</v>
      </c>
      <c r="L437">
        <v>0</v>
      </c>
      <c r="M437">
        <v>0</v>
      </c>
      <c r="N437">
        <v>0.50532529999999998</v>
      </c>
      <c r="O437">
        <v>25.823720000000002</v>
      </c>
      <c r="P437">
        <v>0</v>
      </c>
      <c r="Q437">
        <v>0</v>
      </c>
      <c r="R437">
        <v>0.50126099999999996</v>
      </c>
      <c r="S437">
        <v>25.514849999999999</v>
      </c>
      <c r="T437">
        <v>0</v>
      </c>
      <c r="U437">
        <v>0</v>
      </c>
      <c r="V437">
        <v>0.4972548</v>
      </c>
      <c r="W437">
        <v>25.376159999999999</v>
      </c>
      <c r="X437">
        <v>0</v>
      </c>
      <c r="Y437">
        <v>0</v>
      </c>
      <c r="Z437">
        <v>0.49331979999999997</v>
      </c>
      <c r="AA437">
        <v>25.127669999999998</v>
      </c>
      <c r="AB437">
        <v>0</v>
      </c>
      <c r="AC437">
        <v>0</v>
      </c>
      <c r="AD437">
        <v>0.48950500000000002</v>
      </c>
      <c r="AE437">
        <v>24.840910000000001</v>
      </c>
      <c r="AF437">
        <v>0</v>
      </c>
      <c r="AG437">
        <v>0</v>
      </c>
      <c r="AH437">
        <v>0.48577530000000002</v>
      </c>
      <c r="AI437">
        <v>24.59845</v>
      </c>
      <c r="AJ437">
        <v>0</v>
      </c>
      <c r="AK437">
        <v>0</v>
      </c>
      <c r="AL437">
        <v>0.48223779999999999</v>
      </c>
      <c r="AM437">
        <v>24.398890000000002</v>
      </c>
      <c r="AN437">
        <v>0</v>
      </c>
      <c r="AO437">
        <v>0</v>
      </c>
      <c r="AP437">
        <v>0.47919630000000002</v>
      </c>
      <c r="AQ437">
        <v>24.552810000000001</v>
      </c>
      <c r="AR437">
        <v>0</v>
      </c>
      <c r="AS437">
        <v>0</v>
      </c>
      <c r="AT437">
        <v>0.47614909999999999</v>
      </c>
      <c r="AU437">
        <v>24.880299999999998</v>
      </c>
      <c r="AV437">
        <v>0</v>
      </c>
      <c r="AW437">
        <v>0</v>
      </c>
      <c r="AX437">
        <v>0.47300510000000001</v>
      </c>
      <c r="AY437">
        <v>25.12557</v>
      </c>
      <c r="AZ437">
        <v>0</v>
      </c>
      <c r="BA437">
        <v>0</v>
      </c>
      <c r="BB437">
        <v>0.46982119999999999</v>
      </c>
      <c r="BC437">
        <v>25.414470000000001</v>
      </c>
      <c r="BD437">
        <v>0</v>
      </c>
      <c r="BE437">
        <v>0</v>
      </c>
      <c r="BF437">
        <v>0.46683010000000003</v>
      </c>
      <c r="BG437">
        <v>25.535920000000001</v>
      </c>
      <c r="BH437">
        <v>0</v>
      </c>
      <c r="BI437">
        <v>0</v>
      </c>
      <c r="BJ437">
        <v>0.46408290000000002</v>
      </c>
      <c r="BK437">
        <v>25.488099999999999</v>
      </c>
      <c r="BL437">
        <v>0</v>
      </c>
      <c r="BM437">
        <v>0</v>
      </c>
      <c r="BN437">
        <v>0.46148539999999999</v>
      </c>
      <c r="BO437">
        <v>25.431349999999998</v>
      </c>
      <c r="BP437">
        <v>0</v>
      </c>
      <c r="BQ437">
        <v>0</v>
      </c>
      <c r="BR437">
        <v>0.45899960000000001</v>
      </c>
      <c r="BS437">
        <v>25.31231</v>
      </c>
      <c r="BT437">
        <v>0</v>
      </c>
      <c r="BU437">
        <v>0</v>
      </c>
      <c r="BV437">
        <v>0.45671980000000001</v>
      </c>
      <c r="BW437">
        <v>25.41846</v>
      </c>
      <c r="BX437">
        <v>0</v>
      </c>
      <c r="BY437">
        <v>0</v>
      </c>
      <c r="BZ437">
        <v>0.45448759999999999</v>
      </c>
      <c r="CA437">
        <v>25.633050000000001</v>
      </c>
      <c r="CB437">
        <v>0</v>
      </c>
      <c r="CC437">
        <v>0</v>
      </c>
      <c r="CD437">
        <v>0.45233469999999998</v>
      </c>
      <c r="CE437">
        <v>25.788630000000001</v>
      </c>
      <c r="CF437" s="1">
        <v>1.642942E-38</v>
      </c>
      <c r="CG437" s="1">
        <v>1.6978359999999999E-35</v>
      </c>
      <c r="CH437">
        <v>0.45023990000000003</v>
      </c>
      <c r="CI437">
        <v>26.03735</v>
      </c>
      <c r="CJ437" s="1">
        <v>6.5332699999999998E-31</v>
      </c>
      <c r="CK437" s="1">
        <v>7.1195400000000003E-28</v>
      </c>
      <c r="CL437">
        <v>0.4482681</v>
      </c>
      <c r="CM437">
        <v>26.112549999999999</v>
      </c>
      <c r="CN437" s="1">
        <v>1.4663789999999999E-23</v>
      </c>
      <c r="CO437" s="1">
        <v>1.367924E-20</v>
      </c>
      <c r="CP437">
        <v>0.4463802</v>
      </c>
      <c r="CQ437">
        <v>25.950330000000001</v>
      </c>
      <c r="CR437" s="1">
        <v>1.9373619999999999E-18</v>
      </c>
      <c r="CS437" s="1">
        <v>1.7992570000000001E-15</v>
      </c>
      <c r="CT437">
        <v>0.4445653</v>
      </c>
      <c r="CU437">
        <v>25.772169999999999</v>
      </c>
      <c r="CV437" s="1">
        <v>1.6371899999999999E-14</v>
      </c>
      <c r="CW437" s="1">
        <v>1.561017E-11</v>
      </c>
      <c r="CX437">
        <v>0.44294</v>
      </c>
      <c r="CY437">
        <v>25.573989999999998</v>
      </c>
      <c r="CZ437" s="1">
        <v>2.2097959999999998E-11</v>
      </c>
      <c r="DA437" s="1">
        <v>2.177431E-8</v>
      </c>
      <c r="DB437">
        <v>0.4417529</v>
      </c>
      <c r="DC437">
        <v>25.7409</v>
      </c>
      <c r="DD437" s="1">
        <v>7.5912489999999999E-9</v>
      </c>
      <c r="DE437" s="1">
        <v>7.7245840000000001E-6</v>
      </c>
      <c r="DF437">
        <v>0.44040509999999999</v>
      </c>
      <c r="DG437">
        <v>26.006139999999998</v>
      </c>
      <c r="DH437" s="1">
        <v>9.0374740000000002E-7</v>
      </c>
      <c r="DI437" s="1">
        <v>9.4906989999999996E-4</v>
      </c>
      <c r="DJ437">
        <v>0.43881930000000002</v>
      </c>
      <c r="DK437">
        <v>26.290469999999999</v>
      </c>
      <c r="DL437" s="1">
        <v>4.5601069999999997E-5</v>
      </c>
      <c r="DM437" s="1">
        <v>4.9384789999999998E-2</v>
      </c>
      <c r="DN437">
        <v>0.43708469999999999</v>
      </c>
      <c r="DO437">
        <v>26.627829999999999</v>
      </c>
      <c r="DP437" s="1">
        <v>1.1201379999999999E-3</v>
      </c>
      <c r="DQ437">
        <v>1.250105</v>
      </c>
      <c r="DR437">
        <v>0.43542059999999999</v>
      </c>
      <c r="DS437">
        <v>26.65438</v>
      </c>
      <c r="DT437" s="1">
        <v>1.4888449999999999E-2</v>
      </c>
      <c r="DU437">
        <v>17.101479999999999</v>
      </c>
      <c r="DV437">
        <v>0.43386229999999998</v>
      </c>
      <c r="DW437">
        <v>26.536799999999999</v>
      </c>
      <c r="DX437">
        <v>0.1168226</v>
      </c>
      <c r="DY437">
        <v>137.89240000000001</v>
      </c>
      <c r="DZ437">
        <v>0.43228490000000003</v>
      </c>
      <c r="EA437">
        <v>26.401810000000001</v>
      </c>
      <c r="EB437">
        <v>0.58181609999999995</v>
      </c>
      <c r="EC437">
        <v>705.06050000000005</v>
      </c>
      <c r="ED437">
        <v>0.43057780000000001</v>
      </c>
      <c r="EE437">
        <v>26.193370000000002</v>
      </c>
      <c r="EF437">
        <v>1.960078</v>
      </c>
      <c r="EG437">
        <v>2435.6950000000002</v>
      </c>
      <c r="EH437">
        <v>0.4287474</v>
      </c>
      <c r="EI437">
        <v>26.222359999999998</v>
      </c>
      <c r="EJ437">
        <v>4.7245509999999999</v>
      </c>
      <c r="EK437">
        <v>6013.9129999999996</v>
      </c>
      <c r="EL437">
        <v>0.42685790000000001</v>
      </c>
      <c r="EM437">
        <v>26.45524</v>
      </c>
      <c r="EN437">
        <v>8.5754640000000002</v>
      </c>
      <c r="EO437">
        <v>11166.03</v>
      </c>
      <c r="EP437">
        <v>0.42492489999999999</v>
      </c>
      <c r="EQ437">
        <v>26.755859999999998</v>
      </c>
      <c r="ER437">
        <v>12.283709999999999</v>
      </c>
      <c r="ES437">
        <v>16335.77</v>
      </c>
      <c r="ET437">
        <v>0.42293910000000001</v>
      </c>
      <c r="EU437">
        <v>27.044039999999999</v>
      </c>
      <c r="EV437">
        <v>14.4819</v>
      </c>
      <c r="EW437">
        <v>19639.849999999999</v>
      </c>
      <c r="EX437">
        <v>0.4208752</v>
      </c>
      <c r="EY437">
        <v>27.043209999999998</v>
      </c>
      <c r="EZ437">
        <v>14.592269999999999</v>
      </c>
      <c r="FA437">
        <v>20144</v>
      </c>
      <c r="FB437">
        <v>0.41874050000000002</v>
      </c>
      <c r="FC437">
        <v>26.902370000000001</v>
      </c>
      <c r="FD437">
        <v>13.002700000000001</v>
      </c>
      <c r="FE437">
        <v>18250.86</v>
      </c>
      <c r="FF437">
        <v>0.4165413</v>
      </c>
      <c r="FG437">
        <v>26.754059999999999</v>
      </c>
      <c r="FH437">
        <v>10.552390000000001</v>
      </c>
      <c r="FI437">
        <v>15030.73</v>
      </c>
      <c r="FJ437">
        <v>0.41438979999999997</v>
      </c>
      <c r="FK437">
        <v>26.512810000000002</v>
      </c>
      <c r="FL437">
        <v>7.9984549999999999</v>
      </c>
      <c r="FM437">
        <v>11542.67</v>
      </c>
      <c r="FN437">
        <v>0.41243619999999998</v>
      </c>
      <c r="FO437">
        <v>26.574190000000002</v>
      </c>
      <c r="FP437">
        <v>5.7775119999999998</v>
      </c>
      <c r="FQ437">
        <v>8430.9269999999997</v>
      </c>
      <c r="FR437">
        <v>0.41030699999999998</v>
      </c>
      <c r="FS437">
        <v>26.709630000000001</v>
      </c>
      <c r="FT437">
        <v>4.0345740000000001</v>
      </c>
      <c r="FU437">
        <v>5949.0330000000004</v>
      </c>
      <c r="FV437">
        <v>0.40799760000000002</v>
      </c>
      <c r="FW437">
        <v>26.705159999999999</v>
      </c>
      <c r="FX437">
        <v>2.7549079999999999</v>
      </c>
      <c r="FY437">
        <v>4102.8779999999997</v>
      </c>
      <c r="FZ437">
        <v>0.40556449999999999</v>
      </c>
      <c r="GA437">
        <v>26.738849999999999</v>
      </c>
      <c r="GB437">
        <v>1.854203</v>
      </c>
      <c r="GC437">
        <v>2788.1439999999998</v>
      </c>
      <c r="GD437">
        <v>0.40316469999999999</v>
      </c>
      <c r="GE437">
        <v>26.619620000000001</v>
      </c>
      <c r="GF437">
        <v>1.2369460000000001</v>
      </c>
      <c r="GG437">
        <v>1876.9970000000001</v>
      </c>
      <c r="GH437">
        <v>0.40081020000000001</v>
      </c>
      <c r="GI437">
        <v>26.570209999999999</v>
      </c>
      <c r="GJ437">
        <v>0.82075279999999995</v>
      </c>
      <c r="GK437">
        <v>1256.3579999999999</v>
      </c>
      <c r="GL437">
        <v>0.39846039999999999</v>
      </c>
      <c r="GM437">
        <v>26.47878</v>
      </c>
      <c r="GN437">
        <v>0.54304180000000002</v>
      </c>
      <c r="GO437">
        <v>838.34939999999995</v>
      </c>
      <c r="GP437">
        <v>0.39607029999999999</v>
      </c>
      <c r="GQ437">
        <v>26.290130000000001</v>
      </c>
      <c r="GR437">
        <v>0.35889910000000003</v>
      </c>
      <c r="GS437">
        <v>558.81129999999996</v>
      </c>
      <c r="GT437">
        <v>0.39368229999999999</v>
      </c>
      <c r="GU437">
        <v>26.016249999999999</v>
      </c>
      <c r="GV437">
        <v>0.23725779999999999</v>
      </c>
      <c r="GW437">
        <v>372.56849999999997</v>
      </c>
      <c r="GX437">
        <v>0.39127299999999998</v>
      </c>
      <c r="GY437">
        <v>26.00827</v>
      </c>
      <c r="GZ437">
        <v>0.1570202</v>
      </c>
      <c r="HA437">
        <v>248.7081</v>
      </c>
      <c r="HB437">
        <v>0.38887509999999997</v>
      </c>
      <c r="HC437">
        <v>26.27007</v>
      </c>
      <c r="HD437">
        <v>0.1041405</v>
      </c>
      <c r="HE437">
        <v>166.37309999999999</v>
      </c>
      <c r="HF437">
        <v>0.3864824</v>
      </c>
      <c r="HG437">
        <v>26.558990000000001</v>
      </c>
      <c r="HH437" s="1">
        <v>6.9258379999999994E-2</v>
      </c>
      <c r="HI437">
        <v>111.6147</v>
      </c>
      <c r="HJ437">
        <v>0.38409900000000002</v>
      </c>
      <c r="HK437">
        <v>26.599</v>
      </c>
      <c r="HL437" s="1">
        <v>4.6223439999999998E-2</v>
      </c>
      <c r="HM437">
        <v>75.15316</v>
      </c>
      <c r="HN437">
        <v>0.38174770000000002</v>
      </c>
      <c r="HO437">
        <v>26.40935</v>
      </c>
      <c r="HP437" s="1">
        <v>3.0993090000000001E-2</v>
      </c>
      <c r="HQ437">
        <v>50.83708</v>
      </c>
      <c r="HR437">
        <v>0.37939489999999998</v>
      </c>
      <c r="HS437">
        <v>26.304939999999998</v>
      </c>
      <c r="HT437" s="1">
        <v>2.0900479999999999E-2</v>
      </c>
      <c r="HU437">
        <v>34.58793</v>
      </c>
      <c r="HV437">
        <v>0.3771757</v>
      </c>
      <c r="HW437">
        <v>26.153279999999999</v>
      </c>
      <c r="HX437" s="1">
        <v>1.4197619999999999E-2</v>
      </c>
      <c r="HY437">
        <v>23.69595</v>
      </c>
      <c r="HZ437">
        <v>0.37520619999999999</v>
      </c>
      <c r="IA437">
        <v>26.18431</v>
      </c>
      <c r="IB437" s="1">
        <v>9.7296989999999996E-3</v>
      </c>
      <c r="IC437">
        <v>16.36327</v>
      </c>
      <c r="ID437">
        <v>0.3731216</v>
      </c>
      <c r="IE437">
        <v>26.322610000000001</v>
      </c>
      <c r="IF437" s="1">
        <v>6.7382229999999998E-3</v>
      </c>
      <c r="IG437">
        <v>11.41925</v>
      </c>
      <c r="IH437">
        <v>0.37088189999999999</v>
      </c>
      <c r="II437">
        <v>26.429860000000001</v>
      </c>
      <c r="IJ437" s="1">
        <v>4.7309439999999999E-3</v>
      </c>
      <c r="IK437">
        <v>8.0789120000000008</v>
      </c>
      <c r="IL437">
        <v>0.36858000000000002</v>
      </c>
      <c r="IM437">
        <v>26.556699999999999</v>
      </c>
      <c r="IN437" s="1">
        <v>3.3787610000000001E-3</v>
      </c>
      <c r="IO437">
        <v>5.8115240000000004</v>
      </c>
      <c r="IP437">
        <v>0.3663689</v>
      </c>
      <c r="IQ437">
        <v>26.515450000000001</v>
      </c>
      <c r="IR437" s="1">
        <v>2.4630170000000001E-3</v>
      </c>
      <c r="IS437">
        <v>4.2621159999999998</v>
      </c>
      <c r="IT437">
        <v>0.36426239999999999</v>
      </c>
      <c r="IU437">
        <v>26.428850000000001</v>
      </c>
      <c r="IV437" s="1">
        <v>1.838131E-3</v>
      </c>
      <c r="IW437">
        <v>3.1954720000000001</v>
      </c>
      <c r="IX437">
        <v>0.3621799</v>
      </c>
      <c r="IY437">
        <v>26.384830000000001</v>
      </c>
      <c r="IZ437" s="1">
        <v>1.408067E-3</v>
      </c>
      <c r="JA437">
        <v>2.4560019999999998</v>
      </c>
      <c r="JB437">
        <v>0.3600817</v>
      </c>
      <c r="JC437">
        <v>26.309139999999999</v>
      </c>
      <c r="JD437" s="1">
        <v>1.109379E-3</v>
      </c>
      <c r="JE437">
        <v>1.9390860000000001</v>
      </c>
      <c r="JF437">
        <v>0.35801290000000002</v>
      </c>
      <c r="JG437">
        <v>26.542660000000001</v>
      </c>
      <c r="JH437" s="1">
        <v>8.9961939999999997E-4</v>
      </c>
      <c r="JI437">
        <v>1.573923</v>
      </c>
      <c r="JJ437">
        <v>0.35593409999999998</v>
      </c>
      <c r="JK437">
        <v>26.7852</v>
      </c>
      <c r="JL437" s="1">
        <v>7.5026659999999996E-4</v>
      </c>
      <c r="JM437">
        <v>1.3128439999999999</v>
      </c>
      <c r="JN437">
        <v>0.3538982</v>
      </c>
      <c r="JO437">
        <v>26.938890000000001</v>
      </c>
      <c r="JP437" s="1">
        <v>6.422458E-4</v>
      </c>
      <c r="JQ437">
        <v>1.123507</v>
      </c>
      <c r="JR437">
        <v>0.35189749999999997</v>
      </c>
      <c r="JS437">
        <v>27.061430000000001</v>
      </c>
      <c r="JT437" s="1">
        <v>5.6272660000000003E-4</v>
      </c>
      <c r="JU437">
        <v>0.98389879999999996</v>
      </c>
      <c r="JV437">
        <v>0.34992830000000003</v>
      </c>
      <c r="JW437">
        <v>27.12143</v>
      </c>
      <c r="JX437" s="1">
        <v>5.029384E-4</v>
      </c>
      <c r="JY437">
        <v>0.87910259999999996</v>
      </c>
      <c r="JZ437">
        <v>0.34802559999999999</v>
      </c>
      <c r="KA437">
        <v>27.064720000000001</v>
      </c>
      <c r="KB437" s="1">
        <v>4.5711059999999998E-4</v>
      </c>
      <c r="KC437">
        <v>0.79893150000000002</v>
      </c>
      <c r="KD437">
        <v>0.34612789999999999</v>
      </c>
      <c r="KE437">
        <v>27.004860000000001</v>
      </c>
      <c r="KF437" s="1">
        <v>4.2110980000000002E-4</v>
      </c>
      <c r="KG437">
        <v>0.73634069999999996</v>
      </c>
      <c r="KH437">
        <v>0.34434290000000001</v>
      </c>
      <c r="KI437">
        <v>26.900770000000001</v>
      </c>
      <c r="KJ437" s="1">
        <v>3.9226799999999998E-4</v>
      </c>
      <c r="KK437">
        <v>0.68643399999999999</v>
      </c>
      <c r="KL437">
        <v>0.3426747</v>
      </c>
      <c r="KM437">
        <v>27.086590000000001</v>
      </c>
      <c r="KN437" s="1">
        <v>3.6861190000000001E-4</v>
      </c>
      <c r="KO437">
        <v>0.64568539999999996</v>
      </c>
      <c r="KP437">
        <v>0.34099469999999998</v>
      </c>
      <c r="KQ437">
        <v>27.34449</v>
      </c>
      <c r="KR437" s="1">
        <v>3.4871529999999998E-4</v>
      </c>
      <c r="KS437">
        <v>0.61175749999999995</v>
      </c>
      <c r="KT437">
        <v>0.33931879999999998</v>
      </c>
      <c r="KU437">
        <v>27.624120000000001</v>
      </c>
      <c r="KV437" s="1">
        <v>3.3164050000000002E-4</v>
      </c>
      <c r="KW437">
        <v>0.58301530000000001</v>
      </c>
      <c r="KX437">
        <v>0.33764270000000002</v>
      </c>
      <c r="KY437">
        <v>27.928650000000001</v>
      </c>
      <c r="KZ437" s="1">
        <v>3.1670839999999999E-4</v>
      </c>
      <c r="LA437">
        <v>0.55814770000000002</v>
      </c>
      <c r="LB437">
        <v>0.33604489999999998</v>
      </c>
      <c r="LC437">
        <v>28.0017</v>
      </c>
      <c r="LD437" s="1">
        <v>3.0346669999999998E-4</v>
      </c>
      <c r="LE437">
        <v>0.5362266</v>
      </c>
      <c r="LF437">
        <v>0.33451829999999999</v>
      </c>
      <c r="LG437">
        <v>27.9499</v>
      </c>
      <c r="LH437" s="1">
        <v>2.9153300000000002E-4</v>
      </c>
      <c r="LI437">
        <v>0.51656789999999997</v>
      </c>
      <c r="LJ437">
        <v>0.33302379999999998</v>
      </c>
      <c r="LK437">
        <v>27.93685</v>
      </c>
      <c r="LL437" s="1">
        <v>2.8060159999999999E-4</v>
      </c>
      <c r="LM437">
        <v>0.4986737</v>
      </c>
      <c r="LN437">
        <v>0.3315517</v>
      </c>
      <c r="LO437">
        <v>27.91432</v>
      </c>
      <c r="LP437" s="1">
        <v>2.7048019999999999E-4</v>
      </c>
      <c r="LQ437">
        <v>0.48219309999999999</v>
      </c>
      <c r="LR437">
        <v>0.33010469999999997</v>
      </c>
      <c r="LS437">
        <v>28.248339999999999</v>
      </c>
      <c r="LT437" s="1">
        <v>2.6100800000000002E-4</v>
      </c>
      <c r="LU437">
        <v>0.46683360000000002</v>
      </c>
      <c r="LV437">
        <v>0.32868459999999999</v>
      </c>
      <c r="LW437">
        <v>28.606259999999999</v>
      </c>
      <c r="LX437" s="1">
        <v>2.521178E-4</v>
      </c>
      <c r="LY437">
        <v>0.4524378</v>
      </c>
      <c r="LZ437">
        <v>0.32726690000000003</v>
      </c>
      <c r="MA437">
        <v>28.916740000000001</v>
      </c>
      <c r="MB437" s="1">
        <v>2.437106E-4</v>
      </c>
      <c r="MC437">
        <v>0.43887389999999998</v>
      </c>
      <c r="MD437">
        <v>0.32587640000000001</v>
      </c>
      <c r="ME437">
        <v>29.266780000000001</v>
      </c>
      <c r="MF437" s="1">
        <v>2.357429E-4</v>
      </c>
      <c r="MG437">
        <v>0.42603410000000003</v>
      </c>
      <c r="MH437">
        <v>0.32448680000000002</v>
      </c>
      <c r="MI437">
        <v>29.400960000000001</v>
      </c>
      <c r="MJ437" s="1">
        <v>2.281575E-4</v>
      </c>
      <c r="MK437">
        <v>0.41382459999999999</v>
      </c>
      <c r="ML437">
        <v>0.32314229999999999</v>
      </c>
      <c r="MM437">
        <v>29.428039999999999</v>
      </c>
      <c r="MN437" s="1">
        <v>2.2093819999999999E-4</v>
      </c>
      <c r="MO437">
        <v>0.40216429999999997</v>
      </c>
      <c r="MP437">
        <v>0.3217969</v>
      </c>
      <c r="MQ437">
        <v>29.441230000000001</v>
      </c>
      <c r="MR437" s="1">
        <v>2.1402589999999999E-4</v>
      </c>
      <c r="MS437">
        <v>0.39100849999999998</v>
      </c>
      <c r="MT437">
        <v>0.32054369999999999</v>
      </c>
      <c r="MU437">
        <v>29.355979999999999</v>
      </c>
      <c r="MV437" s="1">
        <v>2.0745280000000001E-4</v>
      </c>
      <c r="MW437">
        <v>0.38031209999999999</v>
      </c>
      <c r="MX437">
        <v>0.31939499999999998</v>
      </c>
      <c r="MY437">
        <v>29.225680000000001</v>
      </c>
      <c r="MZ437" s="1">
        <v>2.0116360000000001E-4</v>
      </c>
      <c r="NA437">
        <v>0.36995850000000002</v>
      </c>
      <c r="NB437">
        <v>0.31818629999999998</v>
      </c>
      <c r="NC437">
        <v>29.185030000000001</v>
      </c>
      <c r="ND437" s="1">
        <v>1.9509439999999999E-4</v>
      </c>
      <c r="NE437">
        <v>0.36001509999999998</v>
      </c>
      <c r="NF437">
        <v>0.31693120000000002</v>
      </c>
      <c r="NG437">
        <v>29.318090000000002</v>
      </c>
      <c r="NH437" s="1">
        <v>1.8924189999999999E-4</v>
      </c>
      <c r="NI437">
        <v>0.35048879999999999</v>
      </c>
      <c r="NJ437">
        <v>0.31565929999999998</v>
      </c>
      <c r="NK437">
        <v>29.223479999999999</v>
      </c>
      <c r="NL437" s="1">
        <v>1.8362590000000001E-4</v>
      </c>
      <c r="NM437">
        <v>0.34134569999999997</v>
      </c>
      <c r="NN437">
        <v>0.31445200000000001</v>
      </c>
      <c r="NO437">
        <v>28.95055</v>
      </c>
      <c r="NP437" s="1">
        <v>1.7824139999999999E-4</v>
      </c>
      <c r="NQ437">
        <v>0.3325128</v>
      </c>
      <c r="NR437">
        <v>0.31328729999999999</v>
      </c>
      <c r="NS437">
        <v>28.750979999999998</v>
      </c>
      <c r="NT437" s="1">
        <v>1.7306099999999999E-4</v>
      </c>
      <c r="NU437">
        <v>0.32396570000000002</v>
      </c>
      <c r="NV437">
        <v>0.31214649999999999</v>
      </c>
      <c r="NW437">
        <v>28.59825</v>
      </c>
      <c r="NX437" s="1">
        <v>1.6807909999999999E-4</v>
      </c>
      <c r="NY437">
        <v>0.31570609999999999</v>
      </c>
      <c r="NZ437">
        <v>0.3110676</v>
      </c>
      <c r="OA437">
        <v>28.414539999999999</v>
      </c>
      <c r="OB437" s="1">
        <v>1.6329380000000001E-4</v>
      </c>
      <c r="OC437">
        <v>0.30770960000000003</v>
      </c>
      <c r="OD437">
        <v>0.31007489999999999</v>
      </c>
      <c r="OE437">
        <v>28.492460000000001</v>
      </c>
      <c r="OF437" s="1">
        <v>1.5869619999999999E-4</v>
      </c>
      <c r="OG437">
        <v>0.29993809999999999</v>
      </c>
      <c r="OH437">
        <v>0.30901230000000002</v>
      </c>
      <c r="OI437">
        <v>28.711369999999999</v>
      </c>
      <c r="OJ437" s="1">
        <v>1.5423699999999999E-4</v>
      </c>
      <c r="OK437">
        <v>0.29244310000000001</v>
      </c>
    </row>
    <row r="438" spans="1:401" x14ac:dyDescent="0.35">
      <c r="A438">
        <v>447</v>
      </c>
      <c r="B438" t="s">
        <v>4</v>
      </c>
      <c r="C438" t="s">
        <v>364</v>
      </c>
      <c r="D438" t="s">
        <v>440</v>
      </c>
      <c r="E438">
        <v>795.54020000000003</v>
      </c>
      <c r="F438">
        <v>0.3980629</v>
      </c>
      <c r="G438">
        <v>26.35483</v>
      </c>
      <c r="H438">
        <v>0</v>
      </c>
      <c r="I438">
        <v>0</v>
      </c>
      <c r="J438">
        <v>0.3948719</v>
      </c>
      <c r="K438">
        <v>26.14113</v>
      </c>
      <c r="L438">
        <v>0</v>
      </c>
      <c r="M438">
        <v>0</v>
      </c>
      <c r="N438">
        <v>0.39168190000000003</v>
      </c>
      <c r="O438">
        <v>25.866869999999999</v>
      </c>
      <c r="P438">
        <v>0</v>
      </c>
      <c r="Q438">
        <v>0</v>
      </c>
      <c r="R438">
        <v>0.38846310000000001</v>
      </c>
      <c r="S438">
        <v>25.553730000000002</v>
      </c>
      <c r="T438">
        <v>0</v>
      </c>
      <c r="U438">
        <v>0</v>
      </c>
      <c r="V438">
        <v>0.38527990000000001</v>
      </c>
      <c r="W438">
        <v>25.41507</v>
      </c>
      <c r="X438">
        <v>0</v>
      </c>
      <c r="Y438">
        <v>0</v>
      </c>
      <c r="Z438">
        <v>0.38216709999999998</v>
      </c>
      <c r="AA438">
        <v>25.167729999999999</v>
      </c>
      <c r="AB438">
        <v>0</v>
      </c>
      <c r="AC438">
        <v>0</v>
      </c>
      <c r="AD438">
        <v>0.37914599999999998</v>
      </c>
      <c r="AE438">
        <v>24.879480000000001</v>
      </c>
      <c r="AF438">
        <v>0</v>
      </c>
      <c r="AG438">
        <v>0</v>
      </c>
      <c r="AH438">
        <v>0.37618420000000002</v>
      </c>
      <c r="AI438">
        <v>24.638829999999999</v>
      </c>
      <c r="AJ438">
        <v>0</v>
      </c>
      <c r="AK438">
        <v>0</v>
      </c>
      <c r="AL438">
        <v>0.37340430000000002</v>
      </c>
      <c r="AM438">
        <v>24.44342</v>
      </c>
      <c r="AN438">
        <v>0</v>
      </c>
      <c r="AO438">
        <v>0</v>
      </c>
      <c r="AP438">
        <v>0.37101689999999998</v>
      </c>
      <c r="AQ438">
        <v>24.603560000000002</v>
      </c>
      <c r="AR438">
        <v>0</v>
      </c>
      <c r="AS438">
        <v>0</v>
      </c>
      <c r="AT438">
        <v>0.36859570000000003</v>
      </c>
      <c r="AU438">
        <v>24.931180000000001</v>
      </c>
      <c r="AV438">
        <v>0</v>
      </c>
      <c r="AW438">
        <v>0</v>
      </c>
      <c r="AX438">
        <v>0.36609999999999998</v>
      </c>
      <c r="AY438">
        <v>25.16422</v>
      </c>
      <c r="AZ438">
        <v>0</v>
      </c>
      <c r="BA438">
        <v>0</v>
      </c>
      <c r="BB438">
        <v>0.36357410000000001</v>
      </c>
      <c r="BC438">
        <v>25.433669999999999</v>
      </c>
      <c r="BD438">
        <v>0</v>
      </c>
      <c r="BE438">
        <v>0</v>
      </c>
      <c r="BF438">
        <v>0.36120380000000002</v>
      </c>
      <c r="BG438">
        <v>25.540400000000002</v>
      </c>
      <c r="BH438">
        <v>0</v>
      </c>
      <c r="BI438">
        <v>0</v>
      </c>
      <c r="BJ438">
        <v>0.35903560000000001</v>
      </c>
      <c r="BK438">
        <v>25.487100000000002</v>
      </c>
      <c r="BL438">
        <v>0</v>
      </c>
      <c r="BM438">
        <v>0</v>
      </c>
      <c r="BN438">
        <v>0.3569774</v>
      </c>
      <c r="BO438">
        <v>25.43648</v>
      </c>
      <c r="BP438">
        <v>0</v>
      </c>
      <c r="BQ438">
        <v>0</v>
      </c>
      <c r="BR438">
        <v>0.35501199999999999</v>
      </c>
      <c r="BS438">
        <v>25.331009999999999</v>
      </c>
      <c r="BT438">
        <v>0</v>
      </c>
      <c r="BU438">
        <v>0</v>
      </c>
      <c r="BV438">
        <v>0.3532071</v>
      </c>
      <c r="BW438">
        <v>25.45196</v>
      </c>
      <c r="BX438">
        <v>0</v>
      </c>
      <c r="BY438">
        <v>0</v>
      </c>
      <c r="BZ438">
        <v>0.35144449999999999</v>
      </c>
      <c r="CA438">
        <v>25.675070000000002</v>
      </c>
      <c r="CB438">
        <v>0</v>
      </c>
      <c r="CC438">
        <v>0</v>
      </c>
      <c r="CD438">
        <v>0.34972769999999997</v>
      </c>
      <c r="CE438">
        <v>25.8262</v>
      </c>
      <c r="CF438">
        <v>0</v>
      </c>
      <c r="CG438" s="1">
        <v>5.51977E-36</v>
      </c>
      <c r="CH438">
        <v>0.34806979999999998</v>
      </c>
      <c r="CI438">
        <v>26.065010000000001</v>
      </c>
      <c r="CJ438" s="1">
        <v>1.8117540000000001E-31</v>
      </c>
      <c r="CK438" s="1">
        <v>2.1727250000000001E-28</v>
      </c>
      <c r="CL438">
        <v>0.34650209999999998</v>
      </c>
      <c r="CM438">
        <v>26.12912</v>
      </c>
      <c r="CN438" s="1">
        <v>5.2508760000000002E-24</v>
      </c>
      <c r="CO438" s="1">
        <v>5.4519299999999997E-21</v>
      </c>
      <c r="CP438">
        <v>0.34500789999999998</v>
      </c>
      <c r="CQ438">
        <v>25.965140000000002</v>
      </c>
      <c r="CR438" s="1">
        <v>8.425565E-19</v>
      </c>
      <c r="CS438" s="1">
        <v>8.5487359999999997E-16</v>
      </c>
      <c r="CT438">
        <v>0.34356560000000003</v>
      </c>
      <c r="CU438">
        <v>25.793310000000002</v>
      </c>
      <c r="CV438" s="1">
        <v>8.0507279999999993E-15</v>
      </c>
      <c r="CW438" s="1">
        <v>8.2453180000000007E-12</v>
      </c>
      <c r="CX438">
        <v>0.34228940000000002</v>
      </c>
      <c r="CY438">
        <v>25.612580000000001</v>
      </c>
      <c r="CZ438" s="1">
        <v>1.201763E-11</v>
      </c>
      <c r="DA438" s="1">
        <v>1.2512200000000001E-8</v>
      </c>
      <c r="DB438">
        <v>0.34137250000000002</v>
      </c>
      <c r="DC438">
        <v>25.799389999999999</v>
      </c>
      <c r="DD438" s="1">
        <v>4.4839260000000002E-9</v>
      </c>
      <c r="DE438" s="1">
        <v>4.7496509999999997E-6</v>
      </c>
      <c r="DF438">
        <v>0.34030359999999998</v>
      </c>
      <c r="DG438">
        <v>26.072559999999999</v>
      </c>
      <c r="DH438" s="1">
        <v>5.7281929999999997E-7</v>
      </c>
      <c r="DI438" s="1">
        <v>6.177639E-4</v>
      </c>
      <c r="DJ438">
        <v>0.3390319</v>
      </c>
      <c r="DK438">
        <v>26.346920000000001</v>
      </c>
      <c r="DL438" s="1">
        <v>3.0757670000000003E-5</v>
      </c>
      <c r="DM438" s="1">
        <v>3.3782449999999999E-2</v>
      </c>
      <c r="DN438">
        <v>0.33766360000000001</v>
      </c>
      <c r="DO438">
        <v>26.664000000000001</v>
      </c>
      <c r="DP438" s="1">
        <v>7.9943169999999999E-4</v>
      </c>
      <c r="DQ438">
        <v>0.89425449999999995</v>
      </c>
      <c r="DR438">
        <v>0.33634649999999999</v>
      </c>
      <c r="DS438">
        <v>26.668959999999998</v>
      </c>
      <c r="DT438">
        <v>1.11906E-2</v>
      </c>
      <c r="DU438">
        <v>12.741429999999999</v>
      </c>
      <c r="DV438">
        <v>0.33511809999999997</v>
      </c>
      <c r="DW438">
        <v>26.543340000000001</v>
      </c>
      <c r="DX438" s="1">
        <v>9.2105049999999994E-2</v>
      </c>
      <c r="DY438">
        <v>106.64230000000001</v>
      </c>
      <c r="DZ438">
        <v>0.33387709999999998</v>
      </c>
      <c r="EA438">
        <v>26.416260000000001</v>
      </c>
      <c r="EB438">
        <v>0.47940149999999998</v>
      </c>
      <c r="EC438">
        <v>564.33370000000002</v>
      </c>
      <c r="ED438">
        <v>0.33253359999999998</v>
      </c>
      <c r="EE438">
        <v>26.228560000000002</v>
      </c>
      <c r="EF438">
        <v>1.682042</v>
      </c>
      <c r="EG438">
        <v>2012.2380000000001</v>
      </c>
      <c r="EH438">
        <v>0.33108660000000001</v>
      </c>
      <c r="EI438">
        <v>26.279440000000001</v>
      </c>
      <c r="EJ438">
        <v>4.2083570000000003</v>
      </c>
      <c r="EK438">
        <v>5115.1530000000002</v>
      </c>
      <c r="EL438">
        <v>0.32959690000000003</v>
      </c>
      <c r="EM438">
        <v>26.523810000000001</v>
      </c>
      <c r="EN438">
        <v>7.9020320000000002</v>
      </c>
      <c r="EO438">
        <v>9753.768</v>
      </c>
      <c r="EP438">
        <v>0.3280903</v>
      </c>
      <c r="EQ438">
        <v>26.82142</v>
      </c>
      <c r="ER438">
        <v>11.67048</v>
      </c>
      <c r="ES438">
        <v>14618.95</v>
      </c>
      <c r="ET438">
        <v>0.32652510000000001</v>
      </c>
      <c r="EU438">
        <v>27.091149999999999</v>
      </c>
      <c r="EV438">
        <v>14.138629999999999</v>
      </c>
      <c r="EW438">
        <v>17963.14</v>
      </c>
      <c r="EX438">
        <v>0.32490780000000002</v>
      </c>
      <c r="EY438">
        <v>27.06756</v>
      </c>
      <c r="EZ438">
        <v>14.59258</v>
      </c>
      <c r="FA438">
        <v>18788.23</v>
      </c>
      <c r="FB438">
        <v>0.32323289999999999</v>
      </c>
      <c r="FC438">
        <v>26.915610000000001</v>
      </c>
      <c r="FD438">
        <v>13.273239999999999</v>
      </c>
      <c r="FE438">
        <v>17314.79</v>
      </c>
      <c r="FF438">
        <v>0.32150380000000001</v>
      </c>
      <c r="FG438">
        <v>26.773530000000001</v>
      </c>
      <c r="FH438">
        <v>10.959630000000001</v>
      </c>
      <c r="FI438">
        <v>14469.25</v>
      </c>
      <c r="FJ438">
        <v>0.31982969999999999</v>
      </c>
      <c r="FK438">
        <v>26.551459999999999</v>
      </c>
      <c r="FL438">
        <v>8.428013</v>
      </c>
      <c r="FM438">
        <v>11251.27</v>
      </c>
      <c r="FN438">
        <v>0.31831369999999998</v>
      </c>
      <c r="FO438">
        <v>26.635639999999999</v>
      </c>
      <c r="FP438">
        <v>6.1604390000000002</v>
      </c>
      <c r="FQ438">
        <v>8304.9240000000009</v>
      </c>
      <c r="FR438">
        <v>0.31664680000000001</v>
      </c>
      <c r="FS438">
        <v>26.780080000000002</v>
      </c>
      <c r="FT438">
        <v>4.3440380000000003</v>
      </c>
      <c r="FU438">
        <v>5912.3450000000003</v>
      </c>
      <c r="FV438">
        <v>0.31481720000000002</v>
      </c>
      <c r="FW438">
        <v>26.768190000000001</v>
      </c>
      <c r="FX438">
        <v>2.9901369999999998</v>
      </c>
      <c r="FY438">
        <v>4108.7219999999998</v>
      </c>
      <c r="FZ438">
        <v>0.31292530000000002</v>
      </c>
      <c r="GA438">
        <v>26.778970000000001</v>
      </c>
      <c r="GB438">
        <v>2.026465</v>
      </c>
      <c r="GC438">
        <v>2810.8130000000001</v>
      </c>
      <c r="GD438">
        <v>0.31104389999999998</v>
      </c>
      <c r="GE438">
        <v>26.644189999999998</v>
      </c>
      <c r="GF438">
        <v>1.3600220000000001</v>
      </c>
      <c r="GG438">
        <v>1903.5719999999999</v>
      </c>
      <c r="GH438">
        <v>0.30920769999999997</v>
      </c>
      <c r="GI438">
        <v>26.592839999999999</v>
      </c>
      <c r="GJ438">
        <v>0.90734870000000001</v>
      </c>
      <c r="GK438">
        <v>1281.155</v>
      </c>
      <c r="GL438">
        <v>0.30736970000000002</v>
      </c>
      <c r="GM438">
        <v>26.512540000000001</v>
      </c>
      <c r="GN438">
        <v>0.60337269999999998</v>
      </c>
      <c r="GO438">
        <v>859.31320000000005</v>
      </c>
      <c r="GP438">
        <v>0.30549749999999998</v>
      </c>
      <c r="GQ438">
        <v>26.33832</v>
      </c>
      <c r="GR438">
        <v>0.40068870000000001</v>
      </c>
      <c r="GS438">
        <v>575.62699999999995</v>
      </c>
      <c r="GT438">
        <v>0.30363590000000001</v>
      </c>
      <c r="GU438">
        <v>26.072939999999999</v>
      </c>
      <c r="GV438">
        <v>0.26613750000000003</v>
      </c>
      <c r="GW438">
        <v>385.66250000000002</v>
      </c>
      <c r="GX438">
        <v>0.30175560000000001</v>
      </c>
      <c r="GY438">
        <v>26.069780000000002</v>
      </c>
      <c r="GZ438">
        <v>0.17696609999999999</v>
      </c>
      <c r="HA438">
        <v>258.71390000000002</v>
      </c>
      <c r="HB438">
        <v>0.29988120000000001</v>
      </c>
      <c r="HC438">
        <v>26.33117</v>
      </c>
      <c r="HD438">
        <v>0.1179322</v>
      </c>
      <c r="HE438">
        <v>173.93190000000001</v>
      </c>
      <c r="HF438">
        <v>0.29801660000000002</v>
      </c>
      <c r="HG438">
        <v>26.613859999999999</v>
      </c>
      <c r="HH438" s="1">
        <v>7.8817590000000007E-2</v>
      </c>
      <c r="HI438">
        <v>117.28279999999999</v>
      </c>
      <c r="HJ438">
        <v>0.2961473</v>
      </c>
      <c r="HK438">
        <v>26.634219999999999</v>
      </c>
      <c r="HL438" s="1">
        <v>5.286826E-2</v>
      </c>
      <c r="HM438">
        <v>79.383110000000002</v>
      </c>
      <c r="HN438">
        <v>0.29430889999999998</v>
      </c>
      <c r="HO438">
        <v>26.42756</v>
      </c>
      <c r="HP438" s="1">
        <v>3.5631879999999998E-2</v>
      </c>
      <c r="HQ438">
        <v>53.986739999999998</v>
      </c>
      <c r="HR438">
        <v>0.29247099999999998</v>
      </c>
      <c r="HS438">
        <v>26.316469999999999</v>
      </c>
      <c r="HT438" s="1">
        <v>2.415347E-2</v>
      </c>
      <c r="HU438">
        <v>36.929760000000002</v>
      </c>
      <c r="HV438">
        <v>0.29075200000000001</v>
      </c>
      <c r="HW438">
        <v>26.176909999999999</v>
      </c>
      <c r="HX438" s="1">
        <v>1.6491740000000001E-2</v>
      </c>
      <c r="HY438">
        <v>25.436140000000002</v>
      </c>
      <c r="HZ438">
        <v>0.28923090000000001</v>
      </c>
      <c r="IA438">
        <v>26.230899999999998</v>
      </c>
      <c r="IB438" s="1">
        <v>1.135572E-2</v>
      </c>
      <c r="IC438">
        <v>17.653009999999998</v>
      </c>
      <c r="ID438">
        <v>0.2876013</v>
      </c>
      <c r="IE438">
        <v>26.384620000000002</v>
      </c>
      <c r="IF438" s="1">
        <v>7.8968400000000005E-3</v>
      </c>
      <c r="IG438">
        <v>12.3758</v>
      </c>
      <c r="IH438">
        <v>0.28584890000000002</v>
      </c>
      <c r="II438">
        <v>26.493490000000001</v>
      </c>
      <c r="IJ438" s="1">
        <v>5.5624699999999999E-3</v>
      </c>
      <c r="IK438">
        <v>8.7897180000000006</v>
      </c>
      <c r="IL438">
        <v>0.28404819999999997</v>
      </c>
      <c r="IM438">
        <v>26.606909999999999</v>
      </c>
      <c r="IN438" s="1">
        <v>3.980941E-3</v>
      </c>
      <c r="IO438">
        <v>6.3414219999999997</v>
      </c>
      <c r="IP438">
        <v>0.28232429999999997</v>
      </c>
      <c r="IQ438">
        <v>26.54439</v>
      </c>
      <c r="IR438" s="1">
        <v>2.9032720000000001E-3</v>
      </c>
      <c r="IS438">
        <v>4.6578270000000002</v>
      </c>
      <c r="IT438">
        <v>0.2806843</v>
      </c>
      <c r="IU438">
        <v>26.446529999999999</v>
      </c>
      <c r="IV438" s="1">
        <v>2.1630730000000002E-3</v>
      </c>
      <c r="IW438">
        <v>3.4911300000000001</v>
      </c>
      <c r="IX438">
        <v>0.27905819999999998</v>
      </c>
      <c r="IY438">
        <v>26.40288</v>
      </c>
      <c r="IZ438" s="1">
        <v>1.650196E-3</v>
      </c>
      <c r="JA438">
        <v>2.676771</v>
      </c>
      <c r="JB438">
        <v>0.2774277</v>
      </c>
      <c r="JC438">
        <v>26.344270000000002</v>
      </c>
      <c r="JD438" s="1">
        <v>1.2917499999999999E-3</v>
      </c>
      <c r="JE438">
        <v>2.1037590000000002</v>
      </c>
      <c r="JF438">
        <v>0.27580690000000002</v>
      </c>
      <c r="JG438">
        <v>26.598020000000002</v>
      </c>
      <c r="JH438" s="1">
        <v>1.0385469999999999E-3</v>
      </c>
      <c r="JI438">
        <v>1.6964900000000001</v>
      </c>
      <c r="JJ438">
        <v>0.27419900000000003</v>
      </c>
      <c r="JK438">
        <v>26.85219</v>
      </c>
      <c r="JL438" s="1">
        <v>8.5738280000000001E-4</v>
      </c>
      <c r="JM438">
        <v>1.4036519999999999</v>
      </c>
      <c r="JN438">
        <v>0.27260590000000001</v>
      </c>
      <c r="JO438">
        <v>27.001729999999998</v>
      </c>
      <c r="JP438" s="1">
        <v>7.2584869999999999E-4</v>
      </c>
      <c r="JQ438">
        <v>1.190294</v>
      </c>
      <c r="JR438">
        <v>0.27105649999999998</v>
      </c>
      <c r="JS438">
        <v>27.1035</v>
      </c>
      <c r="JT438" s="1">
        <v>6.288213E-4</v>
      </c>
      <c r="JU438">
        <v>1.032419</v>
      </c>
      <c r="JV438">
        <v>0.26951649999999999</v>
      </c>
      <c r="JW438">
        <v>27.141079999999999</v>
      </c>
      <c r="JX438" s="1">
        <v>5.5582950000000004E-4</v>
      </c>
      <c r="JY438">
        <v>0.91366550000000002</v>
      </c>
      <c r="JZ438">
        <v>0.26803189999999999</v>
      </c>
      <c r="KA438">
        <v>27.073689999999999</v>
      </c>
      <c r="KB438" s="1">
        <v>4.9997850000000005E-4</v>
      </c>
      <c r="KC438">
        <v>0.82280529999999996</v>
      </c>
      <c r="KD438">
        <v>0.26656000000000002</v>
      </c>
      <c r="KE438">
        <v>27.017040000000001</v>
      </c>
      <c r="KF438" s="1">
        <v>4.5626789999999998E-4</v>
      </c>
      <c r="KG438">
        <v>0.7519614</v>
      </c>
      <c r="KH438">
        <v>0.26516960000000001</v>
      </c>
      <c r="KI438">
        <v>26.93122</v>
      </c>
      <c r="KJ438" s="1">
        <v>4.2146870000000001E-4</v>
      </c>
      <c r="KK438">
        <v>0.69569400000000003</v>
      </c>
      <c r="KL438">
        <v>0.26386500000000002</v>
      </c>
      <c r="KM438">
        <v>27.140360000000001</v>
      </c>
      <c r="KN438" s="1">
        <v>3.9313180000000002E-4</v>
      </c>
      <c r="KO438">
        <v>0.64998659999999997</v>
      </c>
      <c r="KP438">
        <v>0.26256469999999998</v>
      </c>
      <c r="KQ438">
        <v>27.412569999999999</v>
      </c>
      <c r="KR438" s="1">
        <v>3.6953060000000001E-4</v>
      </c>
      <c r="KS438">
        <v>0.61220439999999998</v>
      </c>
      <c r="KT438">
        <v>0.26124789999999998</v>
      </c>
      <c r="KU438">
        <v>27.692150000000002</v>
      </c>
      <c r="KV438" s="1">
        <v>3.4950040000000001E-4</v>
      </c>
      <c r="KW438">
        <v>0.58049229999999996</v>
      </c>
      <c r="KX438">
        <v>0.2599496</v>
      </c>
      <c r="KY438">
        <v>27.978190000000001</v>
      </c>
      <c r="KZ438" s="1">
        <v>3.3220029999999999E-4</v>
      </c>
      <c r="LA438">
        <v>0.55333160000000003</v>
      </c>
      <c r="LB438">
        <v>0.25870339999999997</v>
      </c>
      <c r="LC438">
        <v>28.02412</v>
      </c>
      <c r="LD438" s="1">
        <v>3.1703269999999999E-4</v>
      </c>
      <c r="LE438">
        <v>0.52965209999999996</v>
      </c>
      <c r="LF438">
        <v>0.25751380000000001</v>
      </c>
      <c r="LG438">
        <v>27.954750000000001</v>
      </c>
      <c r="LH438" s="1">
        <v>3.0352850000000002E-4</v>
      </c>
      <c r="LI438">
        <v>0.5086463</v>
      </c>
      <c r="LJ438">
        <v>0.25635459999999999</v>
      </c>
      <c r="LK438">
        <v>27.93947</v>
      </c>
      <c r="LL438" s="1">
        <v>2.9131030000000002E-4</v>
      </c>
      <c r="LM438">
        <v>0.48974770000000001</v>
      </c>
      <c r="LN438">
        <v>0.25519969999999997</v>
      </c>
      <c r="LO438">
        <v>27.936889999999998</v>
      </c>
      <c r="LP438" s="1">
        <v>2.8010630000000001E-4</v>
      </c>
      <c r="LQ438">
        <v>0.47251339999999997</v>
      </c>
      <c r="LR438">
        <v>0.25407089999999999</v>
      </c>
      <c r="LS438">
        <v>28.299019999999999</v>
      </c>
      <c r="LT438" s="1">
        <v>2.6972939999999999E-4</v>
      </c>
      <c r="LU438">
        <v>0.45661489999999999</v>
      </c>
      <c r="LV438">
        <v>0.25296970000000002</v>
      </c>
      <c r="LW438">
        <v>28.677579999999999</v>
      </c>
      <c r="LX438" s="1">
        <v>2.600751E-4</v>
      </c>
      <c r="LY438">
        <v>0.4418494</v>
      </c>
      <c r="LZ438">
        <v>0.25186920000000002</v>
      </c>
      <c r="MA438">
        <v>28.99023</v>
      </c>
      <c r="MB438" s="1">
        <v>2.5101049999999998E-4</v>
      </c>
      <c r="MC438">
        <v>0.42803140000000001</v>
      </c>
      <c r="MD438">
        <v>0.25077769999999999</v>
      </c>
      <c r="ME438">
        <v>29.320540000000001</v>
      </c>
      <c r="MF438" s="1">
        <v>2.4247759999999999E-4</v>
      </c>
      <c r="MG438">
        <v>0.41505619999999999</v>
      </c>
      <c r="MH438">
        <v>0.24970609999999999</v>
      </c>
      <c r="MI438">
        <v>29.423020000000001</v>
      </c>
      <c r="MJ438" s="1">
        <v>2.3440160000000001E-4</v>
      </c>
      <c r="MK438">
        <v>0.402781</v>
      </c>
      <c r="ML438">
        <v>0.24865950000000001</v>
      </c>
      <c r="MM438">
        <v>29.43038</v>
      </c>
      <c r="MN438" s="1">
        <v>2.267572E-4</v>
      </c>
      <c r="MO438">
        <v>0.39113500000000001</v>
      </c>
      <c r="MP438">
        <v>0.24761250000000001</v>
      </c>
      <c r="MQ438">
        <v>29.438140000000001</v>
      </c>
      <c r="MR438" s="1">
        <v>2.1946549999999999E-4</v>
      </c>
      <c r="MS438">
        <v>0.38002979999999997</v>
      </c>
      <c r="MT438">
        <v>0.24663750000000001</v>
      </c>
      <c r="MU438">
        <v>29.370370000000001</v>
      </c>
      <c r="MV438" s="1">
        <v>2.125614E-4</v>
      </c>
      <c r="MW438">
        <v>0.36942989999999998</v>
      </c>
      <c r="MX438">
        <v>0.24575</v>
      </c>
      <c r="MY438">
        <v>29.268450000000001</v>
      </c>
      <c r="MZ438" s="1">
        <v>2.0597470000000001E-4</v>
      </c>
      <c r="NA438">
        <v>0.35919810000000002</v>
      </c>
      <c r="NB438">
        <v>0.2448091</v>
      </c>
      <c r="NC438">
        <v>29.255870000000002</v>
      </c>
      <c r="ND438" s="1">
        <v>1.9962889999999999E-4</v>
      </c>
      <c r="NE438">
        <v>0.34939249999999999</v>
      </c>
      <c r="NF438">
        <v>0.24382680000000001</v>
      </c>
      <c r="NG438">
        <v>29.40354</v>
      </c>
      <c r="NH438" s="1">
        <v>1.935281E-4</v>
      </c>
      <c r="NI438">
        <v>0.34003220000000001</v>
      </c>
      <c r="NJ438">
        <v>0.24283379999999999</v>
      </c>
      <c r="NK438">
        <v>29.307580000000002</v>
      </c>
      <c r="NL438" s="1">
        <v>1.8768119999999999E-4</v>
      </c>
      <c r="NM438">
        <v>0.33106750000000001</v>
      </c>
      <c r="NN438">
        <v>0.2418998</v>
      </c>
      <c r="NO438">
        <v>29.01887</v>
      </c>
      <c r="NP438" s="1">
        <v>1.820995E-4</v>
      </c>
      <c r="NQ438">
        <v>0.32242969999999999</v>
      </c>
      <c r="NR438">
        <v>0.2409985</v>
      </c>
      <c r="NS438">
        <v>28.799130000000002</v>
      </c>
      <c r="NT438" s="1">
        <v>1.7673450000000001E-4</v>
      </c>
      <c r="NU438">
        <v>0.31408219999999998</v>
      </c>
      <c r="NV438">
        <v>0.24010339999999999</v>
      </c>
      <c r="NW438">
        <v>28.637640000000001</v>
      </c>
      <c r="NX438" s="1">
        <v>1.7158019999999999E-4</v>
      </c>
      <c r="NY438">
        <v>0.30602750000000001</v>
      </c>
      <c r="NZ438">
        <v>0.2392707</v>
      </c>
      <c r="OA438">
        <v>28.46303</v>
      </c>
      <c r="OB438" s="1">
        <v>1.666417E-4</v>
      </c>
      <c r="OC438">
        <v>0.29824210000000001</v>
      </c>
      <c r="OD438">
        <v>0.23850689999999999</v>
      </c>
      <c r="OE438">
        <v>28.560279999999999</v>
      </c>
      <c r="OF438" s="1">
        <v>1.6189700000000001E-4</v>
      </c>
      <c r="OG438">
        <v>0.29066910000000001</v>
      </c>
      <c r="OH438">
        <v>0.23767640000000001</v>
      </c>
      <c r="OI438">
        <v>28.79411</v>
      </c>
      <c r="OJ438" s="1">
        <v>1.572915E-4</v>
      </c>
      <c r="OK438">
        <v>0.28336990000000001</v>
      </c>
    </row>
    <row r="439" spans="1:401" x14ac:dyDescent="0.35">
      <c r="A439">
        <v>448</v>
      </c>
      <c r="B439" t="s">
        <v>4</v>
      </c>
      <c r="C439" t="s">
        <v>364</v>
      </c>
      <c r="D439" t="s">
        <v>441</v>
      </c>
      <c r="E439">
        <v>776.09699999999998</v>
      </c>
      <c r="F439">
        <v>0.60024420000000001</v>
      </c>
      <c r="G439">
        <v>26.423549999999999</v>
      </c>
      <c r="H439">
        <v>0</v>
      </c>
      <c r="I439">
        <v>0</v>
      </c>
      <c r="J439">
        <v>0.59482179999999996</v>
      </c>
      <c r="K439">
        <v>26.220379999999999</v>
      </c>
      <c r="L439">
        <v>0</v>
      </c>
      <c r="M439">
        <v>0</v>
      </c>
      <c r="N439">
        <v>0.58942320000000004</v>
      </c>
      <c r="O439">
        <v>25.9499</v>
      </c>
      <c r="P439">
        <v>0</v>
      </c>
      <c r="Q439">
        <v>0</v>
      </c>
      <c r="R439">
        <v>0.58396400000000004</v>
      </c>
      <c r="S439">
        <v>25.631730000000001</v>
      </c>
      <c r="T439">
        <v>0</v>
      </c>
      <c r="U439">
        <v>0</v>
      </c>
      <c r="V439">
        <v>0.57854740000000004</v>
      </c>
      <c r="W439">
        <v>25.48976</v>
      </c>
      <c r="X439">
        <v>0</v>
      </c>
      <c r="Y439">
        <v>0</v>
      </c>
      <c r="Z439">
        <v>0.57320550000000003</v>
      </c>
      <c r="AA439">
        <v>25.245249999999999</v>
      </c>
      <c r="AB439">
        <v>0</v>
      </c>
      <c r="AC439">
        <v>0</v>
      </c>
      <c r="AD439">
        <v>0.5679942</v>
      </c>
      <c r="AE439">
        <v>24.95506</v>
      </c>
      <c r="AF439">
        <v>0</v>
      </c>
      <c r="AG439">
        <v>0</v>
      </c>
      <c r="AH439">
        <v>0.56289610000000001</v>
      </c>
      <c r="AI439">
        <v>24.715769999999999</v>
      </c>
      <c r="AJ439">
        <v>0</v>
      </c>
      <c r="AK439">
        <v>0</v>
      </c>
      <c r="AL439">
        <v>0.5581412</v>
      </c>
      <c r="AM439">
        <v>24.523980000000002</v>
      </c>
      <c r="AN439">
        <v>0</v>
      </c>
      <c r="AO439">
        <v>0</v>
      </c>
      <c r="AP439">
        <v>0.5540891</v>
      </c>
      <c r="AQ439">
        <v>24.68956</v>
      </c>
      <c r="AR439">
        <v>0</v>
      </c>
      <c r="AS439">
        <v>0</v>
      </c>
      <c r="AT439">
        <v>0.54996529999999999</v>
      </c>
      <c r="AU439">
        <v>25.018630000000002</v>
      </c>
      <c r="AV439">
        <v>0</v>
      </c>
      <c r="AW439">
        <v>0</v>
      </c>
      <c r="AX439">
        <v>0.54565419999999998</v>
      </c>
      <c r="AY439">
        <v>25.235440000000001</v>
      </c>
      <c r="AZ439">
        <v>0</v>
      </c>
      <c r="BA439">
        <v>0</v>
      </c>
      <c r="BB439">
        <v>0.54125829999999997</v>
      </c>
      <c r="BC439">
        <v>25.474620000000002</v>
      </c>
      <c r="BD439">
        <v>0</v>
      </c>
      <c r="BE439">
        <v>0</v>
      </c>
      <c r="BF439">
        <v>0.53711500000000001</v>
      </c>
      <c r="BG439">
        <v>25.555289999999999</v>
      </c>
      <c r="BH439">
        <v>0</v>
      </c>
      <c r="BI439">
        <v>0</v>
      </c>
      <c r="BJ439">
        <v>0.53330569999999999</v>
      </c>
      <c r="BK439">
        <v>25.488019999999999</v>
      </c>
      <c r="BL439">
        <v>0</v>
      </c>
      <c r="BM439">
        <v>0</v>
      </c>
      <c r="BN439">
        <v>0.52967419999999998</v>
      </c>
      <c r="BO439">
        <v>25.443439999999999</v>
      </c>
      <c r="BP439">
        <v>0</v>
      </c>
      <c r="BQ439">
        <v>0</v>
      </c>
      <c r="BR439">
        <v>0.52617069999999999</v>
      </c>
      <c r="BS439">
        <v>25.359020000000001</v>
      </c>
      <c r="BT439">
        <v>0</v>
      </c>
      <c r="BU439">
        <v>0</v>
      </c>
      <c r="BV439">
        <v>0.52293529999999999</v>
      </c>
      <c r="BW439">
        <v>25.503640000000001</v>
      </c>
      <c r="BX439">
        <v>0</v>
      </c>
      <c r="BY439">
        <v>0</v>
      </c>
      <c r="BZ439">
        <v>0.51975210000000005</v>
      </c>
      <c r="CA439">
        <v>25.742750000000001</v>
      </c>
      <c r="CB439">
        <v>0</v>
      </c>
      <c r="CC439">
        <v>0</v>
      </c>
      <c r="CD439">
        <v>0.51663119999999996</v>
      </c>
      <c r="CE439">
        <v>25.891960000000001</v>
      </c>
      <c r="CF439">
        <v>0</v>
      </c>
      <c r="CG439" s="1">
        <v>1.6507820000000002E-36</v>
      </c>
      <c r="CH439">
        <v>0.51358769999999998</v>
      </c>
      <c r="CI439">
        <v>26.114180000000001</v>
      </c>
      <c r="CJ439" s="1">
        <v>6.8312390000000001E-32</v>
      </c>
      <c r="CK439" s="1">
        <v>5.982161E-29</v>
      </c>
      <c r="CL439">
        <v>0.51067229999999997</v>
      </c>
      <c r="CM439">
        <v>26.163830000000001</v>
      </c>
      <c r="CN439" s="1">
        <v>2.479292E-24</v>
      </c>
      <c r="CO439" s="1">
        <v>2.130792E-21</v>
      </c>
      <c r="CP439">
        <v>0.50788900000000003</v>
      </c>
      <c r="CQ439">
        <v>25.995200000000001</v>
      </c>
      <c r="CR439" s="1">
        <v>4.5664670000000002E-19</v>
      </c>
      <c r="CS439" s="1">
        <v>4.2307210000000001E-16</v>
      </c>
      <c r="CT439">
        <v>0.50519829999999999</v>
      </c>
      <c r="CU439">
        <v>25.830729999999999</v>
      </c>
      <c r="CV439" s="1">
        <v>4.7507569999999997E-15</v>
      </c>
      <c r="CW439" s="1">
        <v>4.6339159999999998E-12</v>
      </c>
      <c r="CX439">
        <v>0.50281450000000005</v>
      </c>
      <c r="CY439">
        <v>25.67529</v>
      </c>
      <c r="CZ439" s="1">
        <v>7.6066980000000004E-12</v>
      </c>
      <c r="DA439" s="1">
        <v>7.8084850000000003E-9</v>
      </c>
      <c r="DB439">
        <v>0.50104070000000001</v>
      </c>
      <c r="DC439">
        <v>25.890740000000001</v>
      </c>
      <c r="DD439" s="1">
        <v>3.007009E-9</v>
      </c>
      <c r="DE439" s="1">
        <v>3.2340779999999999E-6</v>
      </c>
      <c r="DF439">
        <v>0.49903589999999998</v>
      </c>
      <c r="DG439">
        <v>26.18196</v>
      </c>
      <c r="DH439" s="1">
        <v>4.0363579999999999E-7</v>
      </c>
      <c r="DI439" s="1">
        <v>4.536203E-4</v>
      </c>
      <c r="DJ439">
        <v>0.49671399999999999</v>
      </c>
      <c r="DK439">
        <v>26.447279999999999</v>
      </c>
      <c r="DL439" s="1">
        <v>2.2644660000000001E-5</v>
      </c>
      <c r="DM439">
        <v>2.6541499999999999E-2</v>
      </c>
      <c r="DN439">
        <v>0.49418200000000001</v>
      </c>
      <c r="DO439">
        <v>26.73244</v>
      </c>
      <c r="DP439" s="1">
        <v>6.1262709999999995E-4</v>
      </c>
      <c r="DQ439">
        <v>0.74792190000000003</v>
      </c>
      <c r="DR439">
        <v>0.491782</v>
      </c>
      <c r="DS439">
        <v>26.70607</v>
      </c>
      <c r="DT439" s="1">
        <v>8.9003160000000001E-3</v>
      </c>
      <c r="DU439">
        <v>11.29992</v>
      </c>
      <c r="DV439">
        <v>0.48955690000000002</v>
      </c>
      <c r="DW439">
        <v>26.561499999999999</v>
      </c>
      <c r="DX439" s="1">
        <v>7.5843659999999993E-2</v>
      </c>
      <c r="DY439">
        <v>99.968900000000005</v>
      </c>
      <c r="DZ439">
        <v>0.48730659999999998</v>
      </c>
      <c r="EA439">
        <v>26.44088</v>
      </c>
      <c r="EB439">
        <v>0.40783000000000003</v>
      </c>
      <c r="EC439">
        <v>557.6096</v>
      </c>
      <c r="ED439">
        <v>0.48490270000000002</v>
      </c>
      <c r="EE439">
        <v>26.284579999999998</v>
      </c>
      <c r="EF439">
        <v>1.4753700000000001</v>
      </c>
      <c r="EG439">
        <v>2090.2570000000001</v>
      </c>
      <c r="EH439">
        <v>0.4823538</v>
      </c>
      <c r="EI439">
        <v>26.36815</v>
      </c>
      <c r="EJ439">
        <v>3.7988040000000001</v>
      </c>
      <c r="EK439">
        <v>5571.9970000000003</v>
      </c>
      <c r="EL439">
        <v>0.47973529999999998</v>
      </c>
      <c r="EM439">
        <v>26.63495</v>
      </c>
      <c r="EN439">
        <v>7.3272370000000002</v>
      </c>
      <c r="EO439">
        <v>11113.11</v>
      </c>
      <c r="EP439">
        <v>0.47712179999999998</v>
      </c>
      <c r="EQ439">
        <v>26.933769999999999</v>
      </c>
      <c r="ER439">
        <v>11.09517</v>
      </c>
      <c r="ES439">
        <v>17374.03</v>
      </c>
      <c r="ET439">
        <v>0.47443540000000001</v>
      </c>
      <c r="EU439">
        <v>27.180019999999999</v>
      </c>
      <c r="EV439">
        <v>13.754810000000001</v>
      </c>
      <c r="EW439">
        <v>22203.8</v>
      </c>
      <c r="EX439">
        <v>0.47168719999999997</v>
      </c>
      <c r="EY439">
        <v>27.124369999999999</v>
      </c>
      <c r="EZ439">
        <v>14.495900000000001</v>
      </c>
      <c r="FA439">
        <v>24080.28</v>
      </c>
      <c r="FB439">
        <v>0.4688447</v>
      </c>
      <c r="FC439">
        <v>26.948650000000001</v>
      </c>
      <c r="FD439">
        <v>13.44082</v>
      </c>
      <c r="FE439">
        <v>22938.67</v>
      </c>
      <c r="FF439">
        <v>0.4659411</v>
      </c>
      <c r="FG439">
        <v>26.80857</v>
      </c>
      <c r="FH439">
        <v>11.28279</v>
      </c>
      <c r="FI439">
        <v>19733.3</v>
      </c>
      <c r="FJ439">
        <v>0.46315919999999999</v>
      </c>
      <c r="FK439">
        <v>26.61608</v>
      </c>
      <c r="FL439">
        <v>8.8039690000000004</v>
      </c>
      <c r="FM439">
        <v>15744.77</v>
      </c>
      <c r="FN439">
        <v>0.46064630000000001</v>
      </c>
      <c r="FO439">
        <v>26.73273</v>
      </c>
      <c r="FP439">
        <v>6.5165499999999996</v>
      </c>
      <c r="FQ439">
        <v>11884.94</v>
      </c>
      <c r="FR439">
        <v>0.4579358</v>
      </c>
      <c r="FS439">
        <v>26.899380000000001</v>
      </c>
      <c r="FT439">
        <v>4.6450610000000001</v>
      </c>
      <c r="FU439">
        <v>8626.9570000000003</v>
      </c>
      <c r="FV439">
        <v>0.45494119999999999</v>
      </c>
      <c r="FW439">
        <v>26.884180000000001</v>
      </c>
      <c r="FX439">
        <v>3.2272349999999999</v>
      </c>
      <c r="FY439">
        <v>6097.4319999999998</v>
      </c>
      <c r="FZ439">
        <v>0.45184940000000001</v>
      </c>
      <c r="GA439">
        <v>26.8642</v>
      </c>
      <c r="GB439">
        <v>2.2053050000000001</v>
      </c>
      <c r="GC439">
        <v>4234.3670000000002</v>
      </c>
      <c r="GD439">
        <v>0.44880209999999998</v>
      </c>
      <c r="GE439">
        <v>26.699649999999998</v>
      </c>
      <c r="GF439">
        <v>1.49112</v>
      </c>
      <c r="GG439">
        <v>2906.7190000000001</v>
      </c>
      <c r="GH439">
        <v>0.44581480000000001</v>
      </c>
      <c r="GI439">
        <v>26.637090000000001</v>
      </c>
      <c r="GJ439">
        <v>1.001673</v>
      </c>
      <c r="GK439">
        <v>1980.806</v>
      </c>
      <c r="GL439">
        <v>0.44284119999999999</v>
      </c>
      <c r="GM439">
        <v>26.5703</v>
      </c>
      <c r="GN439">
        <v>0.67043359999999996</v>
      </c>
      <c r="GO439">
        <v>1344.239</v>
      </c>
      <c r="GP439">
        <v>0.43982949999999998</v>
      </c>
      <c r="GQ439">
        <v>26.421579999999999</v>
      </c>
      <c r="GR439">
        <v>0.44800479999999998</v>
      </c>
      <c r="GS439">
        <v>910.62670000000003</v>
      </c>
      <c r="GT439">
        <v>0.43682460000000001</v>
      </c>
      <c r="GU439">
        <v>26.175160000000002</v>
      </c>
      <c r="GV439">
        <v>0.29939979999999999</v>
      </c>
      <c r="GW439">
        <v>616.84580000000005</v>
      </c>
      <c r="GX439">
        <v>0.43380819999999998</v>
      </c>
      <c r="GY439">
        <v>26.177240000000001</v>
      </c>
      <c r="GZ439">
        <v>0.2003152</v>
      </c>
      <c r="HA439">
        <v>418.34519999999998</v>
      </c>
      <c r="HB439">
        <v>0.43078949999999999</v>
      </c>
      <c r="HC439">
        <v>26.436</v>
      </c>
      <c r="HD439">
        <v>0.13432820000000001</v>
      </c>
      <c r="HE439">
        <v>284.35489999999999</v>
      </c>
      <c r="HF439">
        <v>0.42779349999999999</v>
      </c>
      <c r="HG439">
        <v>26.710249999999998</v>
      </c>
      <c r="HH439">
        <v>9.0349700000000005E-2</v>
      </c>
      <c r="HI439">
        <v>193.88130000000001</v>
      </c>
      <c r="HJ439">
        <v>0.42480859999999998</v>
      </c>
      <c r="HK439">
        <v>26.709810000000001</v>
      </c>
      <c r="HL439" s="1">
        <v>6.1000779999999998E-2</v>
      </c>
      <c r="HM439">
        <v>132.71780000000001</v>
      </c>
      <c r="HN439">
        <v>0.42185929999999999</v>
      </c>
      <c r="HO439">
        <v>26.474319999999999</v>
      </c>
      <c r="HP439" s="1">
        <v>4.1388130000000002E-2</v>
      </c>
      <c r="HQ439">
        <v>91.295370000000005</v>
      </c>
      <c r="HR439">
        <v>0.41891869999999998</v>
      </c>
      <c r="HS439">
        <v>26.344169999999998</v>
      </c>
      <c r="HT439" s="1">
        <v>2.8245159999999998E-2</v>
      </c>
      <c r="HU439">
        <v>63.171709999999997</v>
      </c>
      <c r="HV439">
        <v>0.41617599999999999</v>
      </c>
      <c r="HW439">
        <v>26.21705</v>
      </c>
      <c r="HX439">
        <v>1.94164E-2</v>
      </c>
      <c r="HY439">
        <v>44.008009999999999</v>
      </c>
      <c r="HZ439">
        <v>0.41378189999999998</v>
      </c>
      <c r="IA439">
        <v>26.30143</v>
      </c>
      <c r="IB439" s="1">
        <v>1.3456269999999999E-2</v>
      </c>
      <c r="IC439">
        <v>30.875330000000002</v>
      </c>
      <c r="ID439">
        <v>0.41119489999999997</v>
      </c>
      <c r="IE439">
        <v>26.483519999999999</v>
      </c>
      <c r="IF439" s="1">
        <v>9.4128739999999999E-3</v>
      </c>
      <c r="IG439">
        <v>21.863759999999999</v>
      </c>
      <c r="IH439">
        <v>0.40842430000000002</v>
      </c>
      <c r="II439">
        <v>26.60313</v>
      </c>
      <c r="IJ439" s="1">
        <v>6.6641119999999998E-3</v>
      </c>
      <c r="IK439">
        <v>15.66442</v>
      </c>
      <c r="IL439">
        <v>0.40557500000000002</v>
      </c>
      <c r="IM439">
        <v>26.700679999999998</v>
      </c>
      <c r="IN439" s="1">
        <v>4.7882599999999999E-3</v>
      </c>
      <c r="IO439">
        <v>11.379580000000001</v>
      </c>
      <c r="IP439">
        <v>0.40284799999999998</v>
      </c>
      <c r="IQ439">
        <v>26.60979</v>
      </c>
      <c r="IR439" s="1">
        <v>3.5001659999999999E-3</v>
      </c>
      <c r="IS439">
        <v>8.3948660000000004</v>
      </c>
      <c r="IT439">
        <v>0.40025319999999998</v>
      </c>
      <c r="IU439">
        <v>26.488009999999999</v>
      </c>
      <c r="IV439" s="1">
        <v>2.6083460000000001E-3</v>
      </c>
      <c r="IW439">
        <v>6.2989550000000003</v>
      </c>
      <c r="IX439">
        <v>0.39768389999999998</v>
      </c>
      <c r="IY439">
        <v>26.437609999999999</v>
      </c>
      <c r="IZ439" s="1">
        <v>1.9852849999999998E-3</v>
      </c>
      <c r="JA439">
        <v>4.8162409999999998</v>
      </c>
      <c r="JB439">
        <v>0.39512340000000001</v>
      </c>
      <c r="JC439">
        <v>26.398679999999999</v>
      </c>
      <c r="JD439" s="1">
        <v>1.546441E-3</v>
      </c>
      <c r="JE439">
        <v>3.759239</v>
      </c>
      <c r="JF439">
        <v>0.39255839999999997</v>
      </c>
      <c r="JG439">
        <v>26.681149999999999</v>
      </c>
      <c r="JH439" s="1">
        <v>1.2340949999999999E-3</v>
      </c>
      <c r="JI439">
        <v>2.9985680000000001</v>
      </c>
      <c r="JJ439">
        <v>0.39002320000000001</v>
      </c>
      <c r="JK439">
        <v>26.958929999999999</v>
      </c>
      <c r="JL439" s="1">
        <v>1.009186E-3</v>
      </c>
      <c r="JM439">
        <v>2.445414</v>
      </c>
      <c r="JN439">
        <v>0.38750630000000003</v>
      </c>
      <c r="JO439">
        <v>27.110669999999999</v>
      </c>
      <c r="JP439" s="1">
        <v>8.4498869999999999E-4</v>
      </c>
      <c r="JQ439">
        <v>2.0383789999999999</v>
      </c>
      <c r="JR439">
        <v>0.38505820000000002</v>
      </c>
      <c r="JS439">
        <v>27.186669999999999</v>
      </c>
      <c r="JT439" s="1">
        <v>7.2340480000000003E-4</v>
      </c>
      <c r="JU439">
        <v>1.734877</v>
      </c>
      <c r="JV439">
        <v>0.38263409999999998</v>
      </c>
      <c r="JW439">
        <v>27.189679999999999</v>
      </c>
      <c r="JX439" s="1">
        <v>6.3175769999999996E-4</v>
      </c>
      <c r="JY439">
        <v>1.505368</v>
      </c>
      <c r="JZ439">
        <v>0.38027070000000002</v>
      </c>
      <c r="KA439">
        <v>27.09854</v>
      </c>
      <c r="KB439" s="1">
        <v>5.6161600000000002E-4</v>
      </c>
      <c r="KC439">
        <v>1.3293330000000001</v>
      </c>
      <c r="KD439">
        <v>0.37794650000000002</v>
      </c>
      <c r="KE439">
        <v>27.040050000000001</v>
      </c>
      <c r="KF439" s="1">
        <v>5.0687189999999997E-4</v>
      </c>
      <c r="KG439">
        <v>1.1922060000000001</v>
      </c>
      <c r="KH439">
        <v>0.3757393</v>
      </c>
      <c r="KI439">
        <v>26.977160000000001</v>
      </c>
      <c r="KJ439" s="1">
        <v>4.6347400000000001E-4</v>
      </c>
      <c r="KK439">
        <v>1.083717</v>
      </c>
      <c r="KL439">
        <v>0.37367020000000001</v>
      </c>
      <c r="KM439">
        <v>27.218109999999999</v>
      </c>
      <c r="KN439" s="1">
        <v>4.2835349999999998E-4</v>
      </c>
      <c r="KO439">
        <v>0.99627109999999997</v>
      </c>
      <c r="KP439">
        <v>0.37160260000000001</v>
      </c>
      <c r="KQ439">
        <v>27.51756</v>
      </c>
      <c r="KR439" s="1">
        <v>3.9936080000000003E-4</v>
      </c>
      <c r="KS439">
        <v>0.92477940000000003</v>
      </c>
      <c r="KT439">
        <v>0.36950450000000001</v>
      </c>
      <c r="KU439">
        <v>27.804549999999999</v>
      </c>
      <c r="KV439" s="1">
        <v>3.7500819999999999E-4</v>
      </c>
      <c r="KW439">
        <v>0.86557189999999995</v>
      </c>
      <c r="KX439">
        <v>0.36743870000000001</v>
      </c>
      <c r="KY439">
        <v>28.06861</v>
      </c>
      <c r="KZ439" s="1">
        <v>3.5423920000000002E-4</v>
      </c>
      <c r="LA439">
        <v>0.81572999999999996</v>
      </c>
      <c r="LB439">
        <v>0.36544460000000001</v>
      </c>
      <c r="LC439">
        <v>28.078410000000002</v>
      </c>
      <c r="LD439" s="1">
        <v>3.3625259999999998E-4</v>
      </c>
      <c r="LE439">
        <v>0.77306540000000001</v>
      </c>
      <c r="LF439">
        <v>0.36354239999999999</v>
      </c>
      <c r="LG439">
        <v>27.976279999999999</v>
      </c>
      <c r="LH439" s="1">
        <v>3.2043689999999999E-4</v>
      </c>
      <c r="LI439">
        <v>0.73597259999999998</v>
      </c>
      <c r="LJ439">
        <v>0.36167159999999998</v>
      </c>
      <c r="LK439">
        <v>27.947780000000002</v>
      </c>
      <c r="LL439" s="1">
        <v>3.0630760000000001E-4</v>
      </c>
      <c r="LM439">
        <v>0.70328619999999997</v>
      </c>
      <c r="LN439">
        <v>0.35982730000000002</v>
      </c>
      <c r="LO439">
        <v>27.964880000000001</v>
      </c>
      <c r="LP439" s="1">
        <v>2.9351019999999999E-4</v>
      </c>
      <c r="LQ439">
        <v>0.67408959999999996</v>
      </c>
      <c r="LR439">
        <v>0.35801939999999999</v>
      </c>
      <c r="LS439">
        <v>28.364439999999998</v>
      </c>
      <c r="LT439" s="1">
        <v>2.8180030000000001E-4</v>
      </c>
      <c r="LU439">
        <v>0.64770369999999999</v>
      </c>
      <c r="LV439">
        <v>0.35622779999999998</v>
      </c>
      <c r="LW439">
        <v>28.7805</v>
      </c>
      <c r="LX439" s="1">
        <v>2.710085E-4</v>
      </c>
      <c r="LY439">
        <v>0.62365090000000001</v>
      </c>
      <c r="LZ439">
        <v>0.35447529999999999</v>
      </c>
      <c r="MA439">
        <v>29.108339999999998</v>
      </c>
      <c r="MB439" s="1">
        <v>2.6098370000000003E-4</v>
      </c>
      <c r="MC439">
        <v>0.60153880000000004</v>
      </c>
      <c r="MD439">
        <v>0.35271540000000001</v>
      </c>
      <c r="ME439">
        <v>29.416219999999999</v>
      </c>
      <c r="MF439" s="1">
        <v>2.516188E-4</v>
      </c>
      <c r="MG439">
        <v>0.58108340000000003</v>
      </c>
      <c r="MH439">
        <v>0.3509987</v>
      </c>
      <c r="MI439">
        <v>29.47767</v>
      </c>
      <c r="MJ439" s="1">
        <v>2.428291E-4</v>
      </c>
      <c r="MK439">
        <v>0.56202410000000003</v>
      </c>
      <c r="ML439">
        <v>0.34929490000000002</v>
      </c>
      <c r="MM439">
        <v>29.446739999999998</v>
      </c>
      <c r="MN439" s="1">
        <v>2.3455470000000001E-4</v>
      </c>
      <c r="MO439">
        <v>0.54415860000000005</v>
      </c>
      <c r="MP439">
        <v>0.34763139999999998</v>
      </c>
      <c r="MQ439">
        <v>29.438140000000001</v>
      </c>
      <c r="MR439" s="1">
        <v>2.267192E-4</v>
      </c>
      <c r="MS439">
        <v>0.52733920000000001</v>
      </c>
      <c r="MT439">
        <v>0.34605639999999999</v>
      </c>
      <c r="MU439">
        <v>29.38832</v>
      </c>
      <c r="MV439" s="1">
        <v>2.193292E-4</v>
      </c>
      <c r="MW439">
        <v>0.51142779999999999</v>
      </c>
      <c r="MX439">
        <v>0.34461890000000001</v>
      </c>
      <c r="MY439">
        <v>29.33061</v>
      </c>
      <c r="MZ439" s="1">
        <v>2.1231399999999999E-4</v>
      </c>
      <c r="NA439">
        <v>0.49621349999999997</v>
      </c>
      <c r="NB439">
        <v>0.34311069999999999</v>
      </c>
      <c r="NC439">
        <v>29.36347</v>
      </c>
      <c r="ND439" s="1">
        <v>2.055758E-4</v>
      </c>
      <c r="NE439">
        <v>0.4817517</v>
      </c>
      <c r="NF439">
        <v>0.34152909999999997</v>
      </c>
      <c r="NG439">
        <v>29.54185</v>
      </c>
      <c r="NH439" s="1">
        <v>1.991164E-4</v>
      </c>
      <c r="NI439">
        <v>0.46802389999999999</v>
      </c>
      <c r="NJ439">
        <v>0.33992790000000001</v>
      </c>
      <c r="NK439">
        <v>29.457139999999999</v>
      </c>
      <c r="NL439" s="1">
        <v>1.9294719999999999E-4</v>
      </c>
      <c r="NM439">
        <v>0.45496789999999998</v>
      </c>
      <c r="NN439">
        <v>0.33842610000000001</v>
      </c>
      <c r="NO439">
        <v>29.15399</v>
      </c>
      <c r="NP439" s="1">
        <v>1.870815E-4</v>
      </c>
      <c r="NQ439">
        <v>0.44247500000000001</v>
      </c>
      <c r="NR439">
        <v>0.33697769999999999</v>
      </c>
      <c r="NS439">
        <v>28.901779999999999</v>
      </c>
      <c r="NT439" s="1">
        <v>1.8145849999999999E-4</v>
      </c>
      <c r="NU439">
        <v>0.43045830000000002</v>
      </c>
      <c r="NV439">
        <v>0.33554289999999998</v>
      </c>
      <c r="NW439">
        <v>28.71895</v>
      </c>
      <c r="NX439" s="1">
        <v>1.7606450000000001E-4</v>
      </c>
      <c r="NY439">
        <v>0.41891990000000001</v>
      </c>
      <c r="NZ439">
        <v>0.33418949999999997</v>
      </c>
      <c r="OA439">
        <v>28.550190000000001</v>
      </c>
      <c r="OB439" s="1">
        <v>1.709073E-4</v>
      </c>
      <c r="OC439">
        <v>0.40780290000000002</v>
      </c>
      <c r="OD439">
        <v>0.33296229999999999</v>
      </c>
      <c r="OE439">
        <v>28.668479999999999</v>
      </c>
      <c r="OF439" s="1">
        <v>1.6596180000000001E-4</v>
      </c>
      <c r="OG439">
        <v>0.39703090000000002</v>
      </c>
      <c r="OH439">
        <v>0.33162779999999997</v>
      </c>
      <c r="OI439">
        <v>28.92604</v>
      </c>
      <c r="OJ439" s="1">
        <v>1.611571E-4</v>
      </c>
      <c r="OK439">
        <v>0.38666850000000003</v>
      </c>
    </row>
    <row r="440" spans="1:401" x14ac:dyDescent="0.35">
      <c r="A440">
        <v>449</v>
      </c>
      <c r="B440" t="s">
        <v>4</v>
      </c>
      <c r="C440" t="s">
        <v>364</v>
      </c>
      <c r="D440" t="s">
        <v>442</v>
      </c>
      <c r="E440">
        <v>950.90890000000002</v>
      </c>
      <c r="F440">
        <v>0.33611580000000002</v>
      </c>
      <c r="G440">
        <v>26.501519999999999</v>
      </c>
      <c r="H440">
        <v>0</v>
      </c>
      <c r="I440">
        <v>0</v>
      </c>
      <c r="J440">
        <v>0.3332311</v>
      </c>
      <c r="K440">
        <v>26.30883</v>
      </c>
      <c r="L440">
        <v>0</v>
      </c>
      <c r="M440">
        <v>0</v>
      </c>
      <c r="N440">
        <v>0.33034659999999999</v>
      </c>
      <c r="O440">
        <v>26.047339999999998</v>
      </c>
      <c r="P440">
        <v>0</v>
      </c>
      <c r="Q440">
        <v>0</v>
      </c>
      <c r="R440">
        <v>0.32744180000000001</v>
      </c>
      <c r="S440">
        <v>25.726579999999998</v>
      </c>
      <c r="T440">
        <v>0</v>
      </c>
      <c r="U440">
        <v>0</v>
      </c>
      <c r="V440">
        <v>0.32456239999999997</v>
      </c>
      <c r="W440">
        <v>25.576750000000001</v>
      </c>
      <c r="X440">
        <v>0</v>
      </c>
      <c r="Y440">
        <v>0</v>
      </c>
      <c r="Z440">
        <v>0.32176359999999998</v>
      </c>
      <c r="AA440">
        <v>25.33587</v>
      </c>
      <c r="AB440">
        <v>0</v>
      </c>
      <c r="AC440">
        <v>0</v>
      </c>
      <c r="AD440">
        <v>0.319046</v>
      </c>
      <c r="AE440">
        <v>25.04515</v>
      </c>
      <c r="AF440">
        <v>0</v>
      </c>
      <c r="AG440">
        <v>0</v>
      </c>
      <c r="AH440">
        <v>0.3163957</v>
      </c>
      <c r="AI440">
        <v>24.805</v>
      </c>
      <c r="AJ440">
        <v>0</v>
      </c>
      <c r="AK440">
        <v>0</v>
      </c>
      <c r="AL440">
        <v>0.31394509999999998</v>
      </c>
      <c r="AM440">
        <v>24.611999999999998</v>
      </c>
      <c r="AN440">
        <v>0</v>
      </c>
      <c r="AO440">
        <v>0</v>
      </c>
      <c r="AP440">
        <v>0.31187179999999998</v>
      </c>
      <c r="AQ440">
        <v>24.774920000000002</v>
      </c>
      <c r="AR440">
        <v>0</v>
      </c>
      <c r="AS440">
        <v>0</v>
      </c>
      <c r="AT440">
        <v>0.30970340000000002</v>
      </c>
      <c r="AU440">
        <v>25.104610000000001</v>
      </c>
      <c r="AV440">
        <v>0</v>
      </c>
      <c r="AW440">
        <v>0</v>
      </c>
      <c r="AX440">
        <v>0.30745319999999998</v>
      </c>
      <c r="AY440">
        <v>25.31035</v>
      </c>
      <c r="AZ440">
        <v>0</v>
      </c>
      <c r="BA440">
        <v>0</v>
      </c>
      <c r="BB440">
        <v>0.30519499999999999</v>
      </c>
      <c r="BC440">
        <v>25.523029999999999</v>
      </c>
      <c r="BD440">
        <v>0</v>
      </c>
      <c r="BE440">
        <v>0</v>
      </c>
      <c r="BF440">
        <v>0.30310920000000002</v>
      </c>
      <c r="BG440">
        <v>25.57827</v>
      </c>
      <c r="BH440">
        <v>0</v>
      </c>
      <c r="BI440">
        <v>0</v>
      </c>
      <c r="BJ440">
        <v>0.30120229999999998</v>
      </c>
      <c r="BK440">
        <v>25.493590000000001</v>
      </c>
      <c r="BL440">
        <v>0</v>
      </c>
      <c r="BM440">
        <v>0</v>
      </c>
      <c r="BN440">
        <v>0.29939349999999998</v>
      </c>
      <c r="BO440">
        <v>25.449860000000001</v>
      </c>
      <c r="BP440">
        <v>0</v>
      </c>
      <c r="BQ440">
        <v>0</v>
      </c>
      <c r="BR440">
        <v>0.2976685</v>
      </c>
      <c r="BS440">
        <v>25.38402</v>
      </c>
      <c r="BT440">
        <v>0</v>
      </c>
      <c r="BU440">
        <v>0</v>
      </c>
      <c r="BV440">
        <v>0.2960989</v>
      </c>
      <c r="BW440">
        <v>25.548100000000002</v>
      </c>
      <c r="BX440">
        <v>0</v>
      </c>
      <c r="BY440">
        <v>0</v>
      </c>
      <c r="BZ440">
        <v>0.29454619999999998</v>
      </c>
      <c r="CA440">
        <v>25.803070000000002</v>
      </c>
      <c r="CB440">
        <v>0</v>
      </c>
      <c r="CC440">
        <v>0</v>
      </c>
      <c r="CD440">
        <v>0.29304089999999999</v>
      </c>
      <c r="CE440">
        <v>25.95806</v>
      </c>
      <c r="CF440">
        <v>0</v>
      </c>
      <c r="CG440" s="1">
        <v>7.145396E-37</v>
      </c>
      <c r="CH440">
        <v>0.29160039999999998</v>
      </c>
      <c r="CI440">
        <v>26.163250000000001</v>
      </c>
      <c r="CJ440" s="1">
        <v>1.016529E-32</v>
      </c>
      <c r="CK440" s="1">
        <v>2.5698119999999999E-29</v>
      </c>
      <c r="CL440">
        <v>0.29023110000000002</v>
      </c>
      <c r="CM440">
        <v>26.205860000000001</v>
      </c>
      <c r="CN440" s="1">
        <v>3.9160959999999998E-25</v>
      </c>
      <c r="CO440" s="1">
        <v>9.9566669999999993E-22</v>
      </c>
      <c r="CP440">
        <v>0.28893790000000003</v>
      </c>
      <c r="CQ440">
        <v>26.03209</v>
      </c>
      <c r="CR440" s="1">
        <v>9.470813E-20</v>
      </c>
      <c r="CS440" s="1">
        <v>2.2412789999999999E-16</v>
      </c>
      <c r="CT440">
        <v>0.28769149999999999</v>
      </c>
      <c r="CU440">
        <v>25.8721</v>
      </c>
      <c r="CV440" s="1">
        <v>1.360551E-15</v>
      </c>
      <c r="CW440" s="1">
        <v>2.8244780000000002E-12</v>
      </c>
      <c r="CX440">
        <v>0.2866319</v>
      </c>
      <c r="CY440">
        <v>25.736149999999999</v>
      </c>
      <c r="CZ440" s="1">
        <v>2.6955450000000001E-12</v>
      </c>
      <c r="DA440" s="1">
        <v>5.3484180000000002E-9</v>
      </c>
      <c r="DB440">
        <v>0.28588059999999998</v>
      </c>
      <c r="DC440">
        <v>25.9711</v>
      </c>
      <c r="DD440" s="1">
        <v>1.244568E-9</v>
      </c>
      <c r="DE440" s="1">
        <v>2.4437119999999999E-6</v>
      </c>
      <c r="DF440">
        <v>0.2849526</v>
      </c>
      <c r="DG440">
        <v>26.28398</v>
      </c>
      <c r="DH440" s="1">
        <v>1.889062E-7</v>
      </c>
      <c r="DI440" s="1">
        <v>3.7344340000000002E-4</v>
      </c>
      <c r="DJ440">
        <v>0.28384359999999997</v>
      </c>
      <c r="DK440">
        <v>26.547940000000001</v>
      </c>
      <c r="DL440" s="1">
        <v>1.17494E-5</v>
      </c>
      <c r="DM440" s="1">
        <v>2.3605669999999999E-2</v>
      </c>
      <c r="DN440">
        <v>0.28264270000000002</v>
      </c>
      <c r="DO440">
        <v>26.80536</v>
      </c>
      <c r="DP440" s="1">
        <v>3.480372E-4</v>
      </c>
      <c r="DQ440">
        <v>0.71465389999999995</v>
      </c>
      <c r="DR440">
        <v>0.28153909999999999</v>
      </c>
      <c r="DS440">
        <v>26.757110000000001</v>
      </c>
      <c r="DT440" s="1">
        <v>5.4870320000000002E-3</v>
      </c>
      <c r="DU440">
        <v>11.55165</v>
      </c>
      <c r="DV440">
        <v>0.28050059999999999</v>
      </c>
      <c r="DW440">
        <v>26.589690000000001</v>
      </c>
      <c r="DX440" s="1">
        <v>5.0383160000000003E-2</v>
      </c>
      <c r="DY440">
        <v>108.9507</v>
      </c>
      <c r="DZ440">
        <v>0.27944249999999998</v>
      </c>
      <c r="EA440">
        <v>26.468630000000001</v>
      </c>
      <c r="EB440">
        <v>0.2902362</v>
      </c>
      <c r="EC440">
        <v>645.84839999999997</v>
      </c>
      <c r="ED440">
        <v>0.27828619999999998</v>
      </c>
      <c r="EE440">
        <v>26.338239999999999</v>
      </c>
      <c r="EF440">
        <v>1.1191580000000001</v>
      </c>
      <c r="EG440">
        <v>2565.3780000000002</v>
      </c>
      <c r="EH440">
        <v>0.27703860000000002</v>
      </c>
      <c r="EI440">
        <v>26.44678</v>
      </c>
      <c r="EJ440">
        <v>3.0576889999999999</v>
      </c>
      <c r="EK440">
        <v>7224.99</v>
      </c>
      <c r="EL440">
        <v>0.27576489999999998</v>
      </c>
      <c r="EM440">
        <v>26.736879999999999</v>
      </c>
      <c r="EN440">
        <v>6.2316459999999996</v>
      </c>
      <c r="EO440">
        <v>15178.42</v>
      </c>
      <c r="EP440">
        <v>0.27446949999999998</v>
      </c>
      <c r="EQ440">
        <v>27.042470000000002</v>
      </c>
      <c r="ER440">
        <v>9.92821</v>
      </c>
      <c r="ES440">
        <v>24913.43</v>
      </c>
      <c r="ET440">
        <v>0.27313219999999999</v>
      </c>
      <c r="EU440">
        <v>27.274460000000001</v>
      </c>
      <c r="EV440">
        <v>12.896190000000001</v>
      </c>
      <c r="EW440">
        <v>33313.39</v>
      </c>
      <c r="EX440">
        <v>0.27175349999999998</v>
      </c>
      <c r="EY440">
        <v>27.197520000000001</v>
      </c>
      <c r="EZ440">
        <v>14.18089</v>
      </c>
      <c r="FA440">
        <v>37665.019999999997</v>
      </c>
      <c r="FB440">
        <v>0.27031579999999999</v>
      </c>
      <c r="FC440">
        <v>26.994779999999999</v>
      </c>
      <c r="FD440">
        <v>13.661809999999999</v>
      </c>
      <c r="FE440">
        <v>37227.440000000002</v>
      </c>
      <c r="FF440">
        <v>0.26883489999999999</v>
      </c>
      <c r="FG440">
        <v>26.849070000000001</v>
      </c>
      <c r="FH440">
        <v>11.860239999999999</v>
      </c>
      <c r="FI440">
        <v>33151.980000000003</v>
      </c>
      <c r="FJ440">
        <v>0.267426</v>
      </c>
      <c r="FK440">
        <v>26.6816</v>
      </c>
      <c r="FL440">
        <v>9.531561</v>
      </c>
      <c r="FM440">
        <v>27248.04</v>
      </c>
      <c r="FN440">
        <v>0.26613290000000001</v>
      </c>
      <c r="FO440">
        <v>26.819890000000001</v>
      </c>
      <c r="FP440">
        <v>7.2372290000000001</v>
      </c>
      <c r="FQ440">
        <v>21107.62</v>
      </c>
      <c r="FR440">
        <v>0.26470759999999999</v>
      </c>
      <c r="FS440">
        <v>27.014299999999999</v>
      </c>
      <c r="FT440">
        <v>5.2734459999999999</v>
      </c>
      <c r="FU440">
        <v>15670.29</v>
      </c>
      <c r="FV440">
        <v>0.26313039999999999</v>
      </c>
      <c r="FW440">
        <v>27.00582</v>
      </c>
      <c r="FX440">
        <v>3.734251</v>
      </c>
      <c r="FY440">
        <v>11294.52</v>
      </c>
      <c r="FZ440">
        <v>0.26149990000000001</v>
      </c>
      <c r="GA440">
        <v>26.965140000000002</v>
      </c>
      <c r="GB440">
        <v>2.59497</v>
      </c>
      <c r="GC440">
        <v>7979.9560000000001</v>
      </c>
      <c r="GD440">
        <v>0.25989509999999999</v>
      </c>
      <c r="GE440">
        <v>26.770409999999998</v>
      </c>
      <c r="GF440">
        <v>1.781307</v>
      </c>
      <c r="GG440">
        <v>5563.3649999999998</v>
      </c>
      <c r="GH440">
        <v>0.25832660000000002</v>
      </c>
      <c r="GI440">
        <v>26.688939999999999</v>
      </c>
      <c r="GJ440">
        <v>1.213282</v>
      </c>
      <c r="GK440">
        <v>3845.1280000000002</v>
      </c>
      <c r="GL440">
        <v>0.25675310000000001</v>
      </c>
      <c r="GM440">
        <v>26.629290000000001</v>
      </c>
      <c r="GN440">
        <v>0.8226251</v>
      </c>
      <c r="GO440">
        <v>2643.886</v>
      </c>
      <c r="GP440">
        <v>0.25515310000000002</v>
      </c>
      <c r="GQ440">
        <v>26.506029999999999</v>
      </c>
      <c r="GR440">
        <v>0.55652290000000004</v>
      </c>
      <c r="GS440">
        <v>1813.4459999999999</v>
      </c>
      <c r="GT440">
        <v>0.25355739999999999</v>
      </c>
      <c r="GU440">
        <v>26.282399999999999</v>
      </c>
      <c r="GV440">
        <v>0.37639549999999999</v>
      </c>
      <c r="GW440">
        <v>1243.1179999999999</v>
      </c>
      <c r="GX440">
        <v>0.2519499</v>
      </c>
      <c r="GY440">
        <v>26.28481</v>
      </c>
      <c r="GZ440">
        <v>0.25482189999999999</v>
      </c>
      <c r="HA440">
        <v>852.94870000000003</v>
      </c>
      <c r="HB440">
        <v>0.25034810000000002</v>
      </c>
      <c r="HC440">
        <v>26.537759999999999</v>
      </c>
      <c r="HD440">
        <v>0.17290420000000001</v>
      </c>
      <c r="HE440">
        <v>586.43849999999998</v>
      </c>
      <c r="HF440">
        <v>0.24875449999999999</v>
      </c>
      <c r="HG440">
        <v>26.805219999999998</v>
      </c>
      <c r="HH440">
        <v>0.11767759999999999</v>
      </c>
      <c r="HI440">
        <v>404.42399999999998</v>
      </c>
      <c r="HJ440">
        <v>0.247166</v>
      </c>
      <c r="HK440">
        <v>26.799289999999999</v>
      </c>
      <c r="HL440">
        <v>8.0406199999999997E-2</v>
      </c>
      <c r="HM440">
        <v>279.99200000000002</v>
      </c>
      <c r="HN440">
        <v>0.2455928</v>
      </c>
      <c r="HO440">
        <v>26.537649999999999</v>
      </c>
      <c r="HP440" s="1">
        <v>5.5210769999999999E-2</v>
      </c>
      <c r="HQ440">
        <v>194.7817</v>
      </c>
      <c r="HR440">
        <v>0.24402499999999999</v>
      </c>
      <c r="HS440">
        <v>26.382470000000001</v>
      </c>
      <c r="HT440" s="1">
        <v>3.813155E-2</v>
      </c>
      <c r="HU440">
        <v>136.28739999999999</v>
      </c>
      <c r="HV440">
        <v>0.24258959999999999</v>
      </c>
      <c r="HW440">
        <v>26.259429999999998</v>
      </c>
      <c r="HX440" s="1">
        <v>2.652492E-2</v>
      </c>
      <c r="HY440">
        <v>95.980739999999997</v>
      </c>
      <c r="HZ440">
        <v>0.24132419999999999</v>
      </c>
      <c r="IA440">
        <v>26.361450000000001</v>
      </c>
      <c r="IB440" s="1">
        <v>1.8591179999999999E-2</v>
      </c>
      <c r="IC440">
        <v>68.042420000000007</v>
      </c>
      <c r="ID440">
        <v>0.2399211</v>
      </c>
      <c r="IE440">
        <v>26.571059999999999</v>
      </c>
      <c r="IF440" s="1">
        <v>1.3139410000000001E-2</v>
      </c>
      <c r="IG440">
        <v>48.645569999999999</v>
      </c>
      <c r="IH440">
        <v>0.23841899999999999</v>
      </c>
      <c r="II440">
        <v>26.708649999999999</v>
      </c>
      <c r="IJ440" s="1">
        <v>9.3861429999999996E-3</v>
      </c>
      <c r="IK440">
        <v>35.143720000000002</v>
      </c>
      <c r="IL440">
        <v>0.23688429999999999</v>
      </c>
      <c r="IM440">
        <v>26.797840000000001</v>
      </c>
      <c r="IN440" s="1">
        <v>6.7925249999999998E-3</v>
      </c>
      <c r="IO440">
        <v>25.70288</v>
      </c>
      <c r="IP440">
        <v>0.23542279999999999</v>
      </c>
      <c r="IQ440">
        <v>26.689779999999999</v>
      </c>
      <c r="IR440" s="1">
        <v>4.9884860000000003E-3</v>
      </c>
      <c r="IS440">
        <v>19.049969999999998</v>
      </c>
      <c r="IT440">
        <v>0.23404449999999999</v>
      </c>
      <c r="IU440">
        <v>26.541429999999998</v>
      </c>
      <c r="IV440" s="1">
        <v>3.723166E-3</v>
      </c>
      <c r="IW440">
        <v>14.32352</v>
      </c>
      <c r="IX440">
        <v>0.2326626</v>
      </c>
      <c r="IY440">
        <v>26.477779999999999</v>
      </c>
      <c r="IZ440" s="1">
        <v>2.8273679999999998E-3</v>
      </c>
      <c r="JA440">
        <v>10.940709999999999</v>
      </c>
      <c r="JB440">
        <v>0.23128779999999999</v>
      </c>
      <c r="JC440">
        <v>26.447859999999999</v>
      </c>
      <c r="JD440" s="1">
        <v>2.1885310000000001E-3</v>
      </c>
      <c r="JE440">
        <v>8.5021299999999993</v>
      </c>
      <c r="JF440">
        <v>0.2299136</v>
      </c>
      <c r="JG440">
        <v>26.749580000000002</v>
      </c>
      <c r="JH440" s="1">
        <v>1.7285320000000001E-3</v>
      </c>
      <c r="JI440">
        <v>6.7285620000000002</v>
      </c>
      <c r="JJ440">
        <v>0.22855010000000001</v>
      </c>
      <c r="JK440">
        <v>27.05219</v>
      </c>
      <c r="JL440" s="1">
        <v>1.393828E-3</v>
      </c>
      <c r="JM440">
        <v>5.4263620000000001</v>
      </c>
      <c r="JN440">
        <v>0.22720029999999999</v>
      </c>
      <c r="JO440">
        <v>27.214130000000001</v>
      </c>
      <c r="JP440" s="1">
        <v>1.1473740000000001E-3</v>
      </c>
      <c r="JQ440">
        <v>4.4601959999999998</v>
      </c>
      <c r="JR440">
        <v>0.2258887</v>
      </c>
      <c r="JS440">
        <v>27.27627</v>
      </c>
      <c r="JT440" s="1">
        <v>9.6372489999999999E-4</v>
      </c>
      <c r="JU440">
        <v>3.7350469999999998</v>
      </c>
      <c r="JV440">
        <v>0.22459560000000001</v>
      </c>
      <c r="JW440">
        <v>27.25178</v>
      </c>
      <c r="JX440" s="1">
        <v>8.2481510000000004E-4</v>
      </c>
      <c r="JY440">
        <v>3.1840920000000001</v>
      </c>
      <c r="JZ440">
        <v>0.2233369</v>
      </c>
      <c r="KA440">
        <v>27.134170000000001</v>
      </c>
      <c r="KB440" s="1">
        <v>7.1837620000000002E-4</v>
      </c>
      <c r="KC440">
        <v>2.7603110000000002</v>
      </c>
      <c r="KD440">
        <v>0.22209760000000001</v>
      </c>
      <c r="KE440">
        <v>27.067170000000001</v>
      </c>
      <c r="KF440" s="1">
        <v>6.3551250000000003E-4</v>
      </c>
      <c r="KG440">
        <v>2.4301460000000001</v>
      </c>
      <c r="KH440">
        <v>0.22093599999999999</v>
      </c>
      <c r="KI440">
        <v>27.017669999999999</v>
      </c>
      <c r="KJ440" s="1">
        <v>5.7017250000000004E-4</v>
      </c>
      <c r="KK440">
        <v>2.169476</v>
      </c>
      <c r="KL440">
        <v>0.2198437</v>
      </c>
      <c r="KM440">
        <v>27.27843</v>
      </c>
      <c r="KN440" s="1">
        <v>5.1774069999999995E-4</v>
      </c>
      <c r="KO440">
        <v>1.9603820000000001</v>
      </c>
      <c r="KP440">
        <v>0.21874360000000001</v>
      </c>
      <c r="KQ440">
        <v>27.604900000000001</v>
      </c>
      <c r="KR440" s="1">
        <v>4.749504E-4</v>
      </c>
      <c r="KS440">
        <v>1.790694</v>
      </c>
      <c r="KT440">
        <v>0.21762880000000001</v>
      </c>
      <c r="KU440">
        <v>27.905100000000001</v>
      </c>
      <c r="KV440" s="1">
        <v>4.395348E-4</v>
      </c>
      <c r="KW440">
        <v>1.6514040000000001</v>
      </c>
      <c r="KX440">
        <v>0.21653810000000001</v>
      </c>
      <c r="KY440">
        <v>28.157699999999998</v>
      </c>
      <c r="KZ440" s="1">
        <v>4.0986290000000002E-4</v>
      </c>
      <c r="LA440">
        <v>1.5355589999999999</v>
      </c>
      <c r="LB440">
        <v>0.21550330000000001</v>
      </c>
      <c r="LC440">
        <v>28.146059999999999</v>
      </c>
      <c r="LD440" s="1">
        <v>3.8464910000000002E-4</v>
      </c>
      <c r="LE440">
        <v>1.4378150000000001</v>
      </c>
      <c r="LF440">
        <v>0.21450730000000001</v>
      </c>
      <c r="LG440">
        <v>28.01146</v>
      </c>
      <c r="LH440" s="1">
        <v>3.6289409999999998E-4</v>
      </c>
      <c r="LI440">
        <v>1.3541259999999999</v>
      </c>
      <c r="LJ440">
        <v>0.21353169999999999</v>
      </c>
      <c r="LK440">
        <v>27.962409999999998</v>
      </c>
      <c r="LL440" s="1">
        <v>3.438518E-4</v>
      </c>
      <c r="LM440">
        <v>1.281609</v>
      </c>
      <c r="LN440">
        <v>0.21257180000000001</v>
      </c>
      <c r="LO440">
        <v>27.984559999999998</v>
      </c>
      <c r="LP440" s="1">
        <v>3.2697120000000002E-4</v>
      </c>
      <c r="LQ440">
        <v>1.2180070000000001</v>
      </c>
      <c r="LR440">
        <v>0.21163409999999999</v>
      </c>
      <c r="LS440">
        <v>28.405999999999999</v>
      </c>
      <c r="LT440" s="1">
        <v>3.118347E-4</v>
      </c>
      <c r="LU440">
        <v>1.1615500000000001</v>
      </c>
      <c r="LV440">
        <v>0.2107028</v>
      </c>
      <c r="LW440">
        <v>28.85802</v>
      </c>
      <c r="LX440" s="1">
        <v>2.981317E-4</v>
      </c>
      <c r="LY440">
        <v>1.1109720000000001</v>
      </c>
      <c r="LZ440">
        <v>0.20978550000000001</v>
      </c>
      <c r="MA440">
        <v>29.209510000000002</v>
      </c>
      <c r="MB440" s="1">
        <v>2.8563139999999998E-4</v>
      </c>
      <c r="MC440">
        <v>1.065253</v>
      </c>
      <c r="MD440">
        <v>0.2088758</v>
      </c>
      <c r="ME440">
        <v>29.50722</v>
      </c>
      <c r="MF440" s="1">
        <v>2.7414019999999999E-4</v>
      </c>
      <c r="MG440">
        <v>1.0236179999999999</v>
      </c>
      <c r="MH440">
        <v>0.20798249999999999</v>
      </c>
      <c r="MI440">
        <v>29.54505</v>
      </c>
      <c r="MJ440" s="1">
        <v>2.6351309999999998E-4</v>
      </c>
      <c r="MK440">
        <v>0.98540439999999996</v>
      </c>
      <c r="ML440">
        <v>0.20710780000000001</v>
      </c>
      <c r="MM440">
        <v>29.475280000000001</v>
      </c>
      <c r="MN440" s="1">
        <v>2.5363760000000001E-4</v>
      </c>
      <c r="MO440">
        <v>0.95006829999999998</v>
      </c>
      <c r="MP440">
        <v>0.20624229999999999</v>
      </c>
      <c r="MQ440">
        <v>29.444890000000001</v>
      </c>
      <c r="MR440" s="1">
        <v>2.4440729999999997E-4</v>
      </c>
      <c r="MS440">
        <v>0.91725559999999995</v>
      </c>
      <c r="MT440">
        <v>0.2054368</v>
      </c>
      <c r="MU440">
        <v>29.402850000000001</v>
      </c>
      <c r="MV440" s="1">
        <v>2.357836E-4</v>
      </c>
      <c r="MW440">
        <v>0.88655479999999998</v>
      </c>
      <c r="MX440">
        <v>0.20471110000000001</v>
      </c>
      <c r="MY440">
        <v>29.381239999999998</v>
      </c>
      <c r="MZ440" s="1">
        <v>2.276736E-4</v>
      </c>
      <c r="NA440">
        <v>0.85752899999999999</v>
      </c>
      <c r="NB440">
        <v>0.20392080000000001</v>
      </c>
      <c r="NC440">
        <v>29.4529</v>
      </c>
      <c r="ND440" s="1">
        <v>2.1994030000000001E-4</v>
      </c>
      <c r="NE440">
        <v>0.83017799999999997</v>
      </c>
      <c r="NF440">
        <v>0.20309650000000001</v>
      </c>
      <c r="NG440">
        <v>29.66384</v>
      </c>
      <c r="NH440" s="1">
        <v>2.1257829999999999E-4</v>
      </c>
      <c r="NI440">
        <v>0.80441560000000001</v>
      </c>
      <c r="NJ440">
        <v>0.2022668</v>
      </c>
      <c r="NK440">
        <v>29.604099999999999</v>
      </c>
      <c r="NL440" s="1">
        <v>2.056038E-4</v>
      </c>
      <c r="NM440">
        <v>0.78010480000000004</v>
      </c>
      <c r="NN440">
        <v>0.20149590000000001</v>
      </c>
      <c r="NO440">
        <v>29.300889999999999</v>
      </c>
      <c r="NP440" s="1">
        <v>1.990215E-4</v>
      </c>
      <c r="NQ440">
        <v>0.75703069999999995</v>
      </c>
      <c r="NR440">
        <v>0.20075370000000001</v>
      </c>
      <c r="NS440">
        <v>29.020969999999998</v>
      </c>
      <c r="NT440" s="1">
        <v>1.9274E-4</v>
      </c>
      <c r="NU440">
        <v>0.73498339999999995</v>
      </c>
      <c r="NV440">
        <v>0.20001169999999999</v>
      </c>
      <c r="NW440">
        <v>28.813669999999998</v>
      </c>
      <c r="NX440" s="1">
        <v>1.867444E-4</v>
      </c>
      <c r="NY440">
        <v>0.71394749999999996</v>
      </c>
      <c r="NZ440">
        <v>0.1993325</v>
      </c>
      <c r="OA440">
        <v>28.641629999999999</v>
      </c>
      <c r="OB440" s="1">
        <v>1.8103840000000001E-4</v>
      </c>
      <c r="OC440">
        <v>0.69376930000000003</v>
      </c>
      <c r="OD440">
        <v>0.19870959999999999</v>
      </c>
      <c r="OE440">
        <v>28.76596</v>
      </c>
      <c r="OF440" s="1">
        <v>1.755831E-4</v>
      </c>
      <c r="OG440">
        <v>0.67433189999999998</v>
      </c>
      <c r="OH440">
        <v>0.19801379999999999</v>
      </c>
      <c r="OI440">
        <v>29.042480000000001</v>
      </c>
      <c r="OJ440" s="1">
        <v>1.70292E-4</v>
      </c>
      <c r="OK440">
        <v>0.65569469999999996</v>
      </c>
    </row>
    <row r="441" spans="1:401" x14ac:dyDescent="0.35">
      <c r="A441">
        <v>450</v>
      </c>
      <c r="B441" t="s">
        <v>4</v>
      </c>
      <c r="C441" t="s">
        <v>364</v>
      </c>
      <c r="D441" t="s">
        <v>443</v>
      </c>
      <c r="E441">
        <v>851.45569999999998</v>
      </c>
      <c r="F441">
        <v>0.29772539999999997</v>
      </c>
      <c r="G441">
        <v>26.57301</v>
      </c>
      <c r="H441">
        <v>0</v>
      </c>
      <c r="I441">
        <v>0</v>
      </c>
      <c r="J441">
        <v>0.29514439999999997</v>
      </c>
      <c r="K441">
        <v>26.390619999999998</v>
      </c>
      <c r="L441">
        <v>0</v>
      </c>
      <c r="M441">
        <v>0</v>
      </c>
      <c r="N441">
        <v>0.29255629999999999</v>
      </c>
      <c r="O441">
        <v>26.139250000000001</v>
      </c>
      <c r="P441">
        <v>0</v>
      </c>
      <c r="Q441">
        <v>0</v>
      </c>
      <c r="R441">
        <v>0.28994989999999998</v>
      </c>
      <c r="S441">
        <v>25.818439999999999</v>
      </c>
      <c r="T441">
        <v>0</v>
      </c>
      <c r="U441">
        <v>0</v>
      </c>
      <c r="V441">
        <v>0.2873618</v>
      </c>
      <c r="W441">
        <v>25.660070000000001</v>
      </c>
      <c r="X441">
        <v>0</v>
      </c>
      <c r="Y441">
        <v>0</v>
      </c>
      <c r="Z441">
        <v>0.2848559</v>
      </c>
      <c r="AA441">
        <v>25.42155</v>
      </c>
      <c r="AB441">
        <v>0</v>
      </c>
      <c r="AC441">
        <v>0</v>
      </c>
      <c r="AD441">
        <v>0.28244170000000002</v>
      </c>
      <c r="AE441">
        <v>25.132249999999999</v>
      </c>
      <c r="AF441">
        <v>0</v>
      </c>
      <c r="AG441">
        <v>0</v>
      </c>
      <c r="AH441">
        <v>0.28007090000000001</v>
      </c>
      <c r="AI441">
        <v>24.890260000000001</v>
      </c>
      <c r="AJ441">
        <v>0</v>
      </c>
      <c r="AK441">
        <v>0</v>
      </c>
      <c r="AL441">
        <v>0.27790769999999998</v>
      </c>
      <c r="AM441">
        <v>24.69659</v>
      </c>
      <c r="AN441">
        <v>0</v>
      </c>
      <c r="AO441">
        <v>0</v>
      </c>
      <c r="AP441">
        <v>0.27607769999999998</v>
      </c>
      <c r="AQ441">
        <v>24.854610000000001</v>
      </c>
      <c r="AR441">
        <v>0</v>
      </c>
      <c r="AS441">
        <v>0</v>
      </c>
      <c r="AT441">
        <v>0.27413569999999998</v>
      </c>
      <c r="AU441">
        <v>25.182950000000002</v>
      </c>
      <c r="AV441">
        <v>0</v>
      </c>
      <c r="AW441">
        <v>0</v>
      </c>
      <c r="AX441">
        <v>0.2721153</v>
      </c>
      <c r="AY441">
        <v>25.383179999999999</v>
      </c>
      <c r="AZ441">
        <v>0</v>
      </c>
      <c r="BA441">
        <v>0</v>
      </c>
      <c r="BB441">
        <v>0.27009240000000001</v>
      </c>
      <c r="BC441">
        <v>25.57302</v>
      </c>
      <c r="BD441">
        <v>0</v>
      </c>
      <c r="BE441">
        <v>0</v>
      </c>
      <c r="BF441">
        <v>0.26823560000000002</v>
      </c>
      <c r="BG441">
        <v>25.60501</v>
      </c>
      <c r="BH441">
        <v>0</v>
      </c>
      <c r="BI441">
        <v>0</v>
      </c>
      <c r="BJ441">
        <v>0.26654810000000001</v>
      </c>
      <c r="BK441">
        <v>25.503599999999999</v>
      </c>
      <c r="BL441">
        <v>0</v>
      </c>
      <c r="BM441">
        <v>0</v>
      </c>
      <c r="BN441">
        <v>0.26494030000000002</v>
      </c>
      <c r="BO441">
        <v>25.4557</v>
      </c>
      <c r="BP441">
        <v>0</v>
      </c>
      <c r="BQ441">
        <v>0</v>
      </c>
      <c r="BR441">
        <v>0.26340740000000001</v>
      </c>
      <c r="BS441">
        <v>25.403289999999998</v>
      </c>
      <c r="BT441">
        <v>0</v>
      </c>
      <c r="BU441">
        <v>0</v>
      </c>
      <c r="BV441">
        <v>0.26200820000000002</v>
      </c>
      <c r="BW441">
        <v>25.582339999999999</v>
      </c>
      <c r="BX441">
        <v>0</v>
      </c>
      <c r="BY441">
        <v>0</v>
      </c>
      <c r="BZ441">
        <v>0.26063429999999999</v>
      </c>
      <c r="CA441">
        <v>25.852250000000002</v>
      </c>
      <c r="CB441">
        <v>0</v>
      </c>
      <c r="CC441">
        <v>0</v>
      </c>
      <c r="CD441">
        <v>0.25929190000000002</v>
      </c>
      <c r="CE441">
        <v>26.017779999999998</v>
      </c>
      <c r="CF441">
        <v>0</v>
      </c>
      <c r="CG441" s="1">
        <v>1.2417060000000001E-37</v>
      </c>
      <c r="CH441">
        <v>0.2580115</v>
      </c>
      <c r="CI441">
        <v>26.21059</v>
      </c>
      <c r="CJ441" s="1">
        <v>1.9662959999999999E-33</v>
      </c>
      <c r="CK441" s="1">
        <v>4.3146659999999999E-30</v>
      </c>
      <c r="CL441">
        <v>0.25680510000000001</v>
      </c>
      <c r="CM441">
        <v>26.246189999999999</v>
      </c>
      <c r="CN441" s="1">
        <v>9.7098360000000002E-26</v>
      </c>
      <c r="CO441" s="1">
        <v>2.1257979999999999E-22</v>
      </c>
      <c r="CP441">
        <v>0.25566339999999999</v>
      </c>
      <c r="CQ441">
        <v>26.068239999999999</v>
      </c>
      <c r="CR441" s="1">
        <v>3.070728E-20</v>
      </c>
      <c r="CS441" s="1">
        <v>5.9943230000000004E-17</v>
      </c>
      <c r="CT441">
        <v>0.25456309999999999</v>
      </c>
      <c r="CU441">
        <v>25.909749999999999</v>
      </c>
      <c r="CV441" s="1">
        <v>4.9346820000000004E-16</v>
      </c>
      <c r="CW441" s="1">
        <v>8.9451379999999996E-13</v>
      </c>
      <c r="CX441">
        <v>0.2536505</v>
      </c>
      <c r="CY441">
        <v>25.788360000000001</v>
      </c>
      <c r="CZ441" s="1">
        <v>1.08846E-12</v>
      </c>
      <c r="DA441" s="1">
        <v>1.9354599999999998E-9</v>
      </c>
      <c r="DB441">
        <v>0.25301289999999999</v>
      </c>
      <c r="DC441">
        <v>26.03811</v>
      </c>
      <c r="DD441" s="1">
        <v>5.5320660000000005E-10</v>
      </c>
      <c r="DE441" s="1">
        <v>9.855212999999999E-7</v>
      </c>
      <c r="DF441">
        <v>0.25218810000000003</v>
      </c>
      <c r="DG441">
        <v>26.371490000000001</v>
      </c>
      <c r="DH441" s="1">
        <v>9.1545300000000006E-8</v>
      </c>
      <c r="DI441" s="1">
        <v>1.651019E-4</v>
      </c>
      <c r="DJ441">
        <v>0.25119160000000001</v>
      </c>
      <c r="DK441">
        <v>26.640139999999999</v>
      </c>
      <c r="DL441" s="1">
        <v>6.1640410000000003E-6</v>
      </c>
      <c r="DM441" s="1">
        <v>1.131559E-2</v>
      </c>
      <c r="DN441">
        <v>0.25012299999999998</v>
      </c>
      <c r="DO441">
        <v>26.87781</v>
      </c>
      <c r="DP441" s="1">
        <v>1.9674579999999999E-4</v>
      </c>
      <c r="DQ441">
        <v>0.36873909999999999</v>
      </c>
      <c r="DR441">
        <v>0.24915119999999999</v>
      </c>
      <c r="DS441">
        <v>26.811150000000001</v>
      </c>
      <c r="DT441" s="1">
        <v>3.3303220000000001E-3</v>
      </c>
      <c r="DU441">
        <v>6.3805440000000004</v>
      </c>
      <c r="DV441">
        <v>0.24824840000000001</v>
      </c>
      <c r="DW441">
        <v>26.622499999999999</v>
      </c>
      <c r="DX441" s="1">
        <v>3.2728029999999998E-2</v>
      </c>
      <c r="DY441">
        <v>64.130809999999997</v>
      </c>
      <c r="DZ441">
        <v>0.24731890000000001</v>
      </c>
      <c r="EA441">
        <v>26.495190000000001</v>
      </c>
      <c r="EB441">
        <v>0.20118559999999999</v>
      </c>
      <c r="EC441">
        <v>403.5564</v>
      </c>
      <c r="ED441">
        <v>0.2462869</v>
      </c>
      <c r="EE441">
        <v>26.382629999999999</v>
      </c>
      <c r="EF441">
        <v>0.82548129999999997</v>
      </c>
      <c r="EG441">
        <v>1695.607</v>
      </c>
      <c r="EH441">
        <v>0.2451875</v>
      </c>
      <c r="EI441">
        <v>26.51221</v>
      </c>
      <c r="EJ441">
        <v>2.3930310000000001</v>
      </c>
      <c r="EK441">
        <v>5034.5050000000001</v>
      </c>
      <c r="EL441">
        <v>0.24405959999999999</v>
      </c>
      <c r="EM441">
        <v>26.823239999999998</v>
      </c>
      <c r="EN441">
        <v>5.1593679999999997</v>
      </c>
      <c r="EO441">
        <v>11114.35</v>
      </c>
      <c r="EP441">
        <v>0.24292320000000001</v>
      </c>
      <c r="EQ441">
        <v>27.13945</v>
      </c>
      <c r="ER441">
        <v>8.6669590000000003</v>
      </c>
      <c r="ES441">
        <v>19105.71</v>
      </c>
      <c r="ET441">
        <v>0.24173500000000001</v>
      </c>
      <c r="EU441">
        <v>27.363569999999999</v>
      </c>
      <c r="EV441">
        <v>11.82813</v>
      </c>
      <c r="EW441">
        <v>26665.13</v>
      </c>
      <c r="EX441">
        <v>0.24052599999999999</v>
      </c>
      <c r="EY441">
        <v>27.27169</v>
      </c>
      <c r="EZ441">
        <v>13.615019999999999</v>
      </c>
      <c r="FA441">
        <v>31359.77</v>
      </c>
      <c r="FB441">
        <v>0.23925179999999999</v>
      </c>
      <c r="FC441">
        <v>27.04561</v>
      </c>
      <c r="FD441">
        <v>13.66094</v>
      </c>
      <c r="FE441">
        <v>32125.23</v>
      </c>
      <c r="FF441">
        <v>0.23794100000000001</v>
      </c>
      <c r="FG441">
        <v>26.889089999999999</v>
      </c>
      <c r="FH441">
        <v>12.324</v>
      </c>
      <c r="FI441">
        <v>29541.41</v>
      </c>
      <c r="FJ441">
        <v>0.23670150000000001</v>
      </c>
      <c r="FK441">
        <v>26.73762</v>
      </c>
      <c r="FL441">
        <v>10.23897</v>
      </c>
      <c r="FM441">
        <v>24982.68</v>
      </c>
      <c r="FN441">
        <v>0.2355756</v>
      </c>
      <c r="FO441">
        <v>26.893380000000001</v>
      </c>
      <c r="FP441">
        <v>8.0049379999999992</v>
      </c>
      <c r="FQ441">
        <v>19845.52</v>
      </c>
      <c r="FR441">
        <v>0.23430529999999999</v>
      </c>
      <c r="FS441">
        <v>27.112369999999999</v>
      </c>
      <c r="FT441">
        <v>5.9834430000000003</v>
      </c>
      <c r="FU441">
        <v>15061.75</v>
      </c>
      <c r="FV441">
        <v>0.23290150000000001</v>
      </c>
      <c r="FW441">
        <v>27.117429999999999</v>
      </c>
      <c r="FX441">
        <v>4.3327260000000001</v>
      </c>
      <c r="FY441">
        <v>11068.68</v>
      </c>
      <c r="FZ441">
        <v>0.23145099999999999</v>
      </c>
      <c r="GA441">
        <v>27.06353</v>
      </c>
      <c r="GB441">
        <v>3.0709810000000002</v>
      </c>
      <c r="GC441">
        <v>7956.1210000000001</v>
      </c>
      <c r="GD441">
        <v>0.2300295</v>
      </c>
      <c r="GE441">
        <v>26.844729999999998</v>
      </c>
      <c r="GF441">
        <v>2.1459280000000001</v>
      </c>
      <c r="GG441">
        <v>5633.1580000000004</v>
      </c>
      <c r="GH441">
        <v>0.22864480000000001</v>
      </c>
      <c r="GI441">
        <v>26.742819999999998</v>
      </c>
      <c r="GJ441">
        <v>1.4856259999999999</v>
      </c>
      <c r="GK441">
        <v>3948.7350000000001</v>
      </c>
      <c r="GL441">
        <v>0.2272564</v>
      </c>
      <c r="GM441">
        <v>26.68318</v>
      </c>
      <c r="GN441">
        <v>1.0225869999999999</v>
      </c>
      <c r="GO441">
        <v>2750.8130000000001</v>
      </c>
      <c r="GP441">
        <v>0.22582940000000001</v>
      </c>
      <c r="GQ441">
        <v>26.579180000000001</v>
      </c>
      <c r="GR441">
        <v>0.70168169999999996</v>
      </c>
      <c r="GS441">
        <v>1910.018</v>
      </c>
      <c r="GT441">
        <v>0.22442200000000001</v>
      </c>
      <c r="GU441">
        <v>26.37753</v>
      </c>
      <c r="GV441">
        <v>0.48105870000000001</v>
      </c>
      <c r="GW441">
        <v>1324.6410000000001</v>
      </c>
      <c r="GX441">
        <v>0.22299169999999999</v>
      </c>
      <c r="GY441">
        <v>26.383109999999999</v>
      </c>
      <c r="GZ441">
        <v>0.32997870000000001</v>
      </c>
      <c r="HA441">
        <v>919.09450000000004</v>
      </c>
      <c r="HB441">
        <v>0.22157650000000001</v>
      </c>
      <c r="HC441">
        <v>26.631139999999998</v>
      </c>
      <c r="HD441">
        <v>0.22679969999999999</v>
      </c>
      <c r="HE441">
        <v>638.81290000000001</v>
      </c>
      <c r="HF441">
        <v>0.2201543</v>
      </c>
      <c r="HG441">
        <v>26.893519999999999</v>
      </c>
      <c r="HH441">
        <v>0.15632090000000001</v>
      </c>
      <c r="HI441">
        <v>445.24509999999998</v>
      </c>
      <c r="HJ441">
        <v>0.2187598</v>
      </c>
      <c r="HK441">
        <v>26.88475</v>
      </c>
      <c r="HL441">
        <v>0.1081593</v>
      </c>
      <c r="HM441">
        <v>311.47879999999998</v>
      </c>
      <c r="HN441">
        <v>0.217362</v>
      </c>
      <c r="HO441">
        <v>26.6051</v>
      </c>
      <c r="HP441" s="1">
        <v>7.5188320000000003E-2</v>
      </c>
      <c r="HQ441">
        <v>218.9006</v>
      </c>
      <c r="HR441">
        <v>0.21596750000000001</v>
      </c>
      <c r="HS441">
        <v>26.425989999999999</v>
      </c>
      <c r="HT441" s="1">
        <v>5.2562310000000001E-2</v>
      </c>
      <c r="HU441">
        <v>154.6953</v>
      </c>
      <c r="HV441">
        <v>0.2147163</v>
      </c>
      <c r="HW441">
        <v>26.299379999999999</v>
      </c>
      <c r="HX441" s="1">
        <v>3.7000850000000002E-2</v>
      </c>
      <c r="HY441">
        <v>109.99679999999999</v>
      </c>
      <c r="HZ441">
        <v>0.21360699999999999</v>
      </c>
      <c r="IA441">
        <v>26.41208</v>
      </c>
      <c r="IB441" s="1">
        <v>2.6229550000000001E-2</v>
      </c>
      <c r="IC441">
        <v>78.698689999999999</v>
      </c>
      <c r="ID441">
        <v>0.2123516</v>
      </c>
      <c r="IE441">
        <v>26.643719999999998</v>
      </c>
      <c r="IF441" s="1">
        <v>1.873087E-2</v>
      </c>
      <c r="IG441">
        <v>56.743139999999997</v>
      </c>
      <c r="IH441">
        <v>0.21101490000000001</v>
      </c>
      <c r="II441">
        <v>26.80039</v>
      </c>
      <c r="IJ441" s="1">
        <v>1.3503329999999999E-2</v>
      </c>
      <c r="IK441">
        <v>41.304969999999997</v>
      </c>
      <c r="IL441">
        <v>0.20965520000000001</v>
      </c>
      <c r="IM441">
        <v>26.888529999999999</v>
      </c>
      <c r="IN441" s="1">
        <v>9.8464699999999995E-3</v>
      </c>
      <c r="IO441">
        <v>30.401299999999999</v>
      </c>
      <c r="IP441">
        <v>0.20836150000000001</v>
      </c>
      <c r="IQ441">
        <v>26.769089999999998</v>
      </c>
      <c r="IR441" s="1">
        <v>7.272054E-3</v>
      </c>
      <c r="IS441">
        <v>22.642219999999998</v>
      </c>
      <c r="IT441">
        <v>0.20714569999999999</v>
      </c>
      <c r="IU441">
        <v>26.598790000000001</v>
      </c>
      <c r="IV441" s="1">
        <v>5.4446900000000003E-3</v>
      </c>
      <c r="IW441">
        <v>17.07647</v>
      </c>
      <c r="IX441">
        <v>0.20592389999999999</v>
      </c>
      <c r="IY441">
        <v>26.519480000000001</v>
      </c>
      <c r="IZ441" s="1">
        <v>4.135428E-3</v>
      </c>
      <c r="JA441">
        <v>13.05523</v>
      </c>
      <c r="JB441">
        <v>0.20469979999999999</v>
      </c>
      <c r="JC441">
        <v>26.492529999999999</v>
      </c>
      <c r="JD441" s="1">
        <v>3.191101E-3</v>
      </c>
      <c r="JE441">
        <v>10.1305</v>
      </c>
      <c r="JF441">
        <v>0.20348830000000001</v>
      </c>
      <c r="JG441">
        <v>26.805620000000001</v>
      </c>
      <c r="JH441" s="1">
        <v>2.504109E-3</v>
      </c>
      <c r="JI441">
        <v>7.985125</v>
      </c>
      <c r="JJ441">
        <v>0.20227999999999999</v>
      </c>
      <c r="JK441">
        <v>27.129180000000002</v>
      </c>
      <c r="JL441" s="1">
        <v>1.9994600000000002E-3</v>
      </c>
      <c r="JM441">
        <v>6.3977579999999996</v>
      </c>
      <c r="JN441">
        <v>0.20108280000000001</v>
      </c>
      <c r="JO441">
        <v>27.30499</v>
      </c>
      <c r="JP441" s="1">
        <v>1.624938E-3</v>
      </c>
      <c r="JQ441">
        <v>5.2121110000000002</v>
      </c>
      <c r="JR441">
        <v>0.19991819999999999</v>
      </c>
      <c r="JS441">
        <v>27.36168</v>
      </c>
      <c r="JT441" s="1">
        <v>1.3441379999999999E-3</v>
      </c>
      <c r="JU441">
        <v>4.3172740000000003</v>
      </c>
      <c r="JV441">
        <v>0.1987778</v>
      </c>
      <c r="JW441">
        <v>27.316120000000002</v>
      </c>
      <c r="JX441" s="1">
        <v>1.1309169999999999E-3</v>
      </c>
      <c r="JY441">
        <v>3.6344970000000001</v>
      </c>
      <c r="JZ441">
        <v>0.19766839999999999</v>
      </c>
      <c r="KA441">
        <v>27.175529999999998</v>
      </c>
      <c r="KB441" s="1">
        <v>9.6718640000000001E-4</v>
      </c>
      <c r="KC441">
        <v>3.1078420000000002</v>
      </c>
      <c r="KD441">
        <v>0.19656560000000001</v>
      </c>
      <c r="KE441">
        <v>27.0961</v>
      </c>
      <c r="KF441" s="1">
        <v>8.3973000000000001E-4</v>
      </c>
      <c r="KG441">
        <v>2.6970170000000002</v>
      </c>
      <c r="KH441">
        <v>0.19554179999999999</v>
      </c>
      <c r="KI441">
        <v>27.052890000000001</v>
      </c>
      <c r="KJ441" s="1">
        <v>7.3952580000000005E-4</v>
      </c>
      <c r="KK441">
        <v>2.3727559999999999</v>
      </c>
      <c r="KL441">
        <v>0.19458429999999999</v>
      </c>
      <c r="KM441">
        <v>27.326799999999999</v>
      </c>
      <c r="KN441" s="1">
        <v>6.5951390000000001E-4</v>
      </c>
      <c r="KO441">
        <v>2.113235</v>
      </c>
      <c r="KP441">
        <v>0.19360379999999999</v>
      </c>
      <c r="KQ441">
        <v>27.67557</v>
      </c>
      <c r="KR441" s="1">
        <v>5.9469229999999996E-4</v>
      </c>
      <c r="KS441">
        <v>1.903429</v>
      </c>
      <c r="KT441">
        <v>0.1926156</v>
      </c>
      <c r="KU441">
        <v>27.990939999999998</v>
      </c>
      <c r="KV441" s="1">
        <v>5.4156729999999995E-4</v>
      </c>
      <c r="KW441">
        <v>1.732078</v>
      </c>
      <c r="KX441">
        <v>0.1916552</v>
      </c>
      <c r="KY441">
        <v>28.239940000000001</v>
      </c>
      <c r="KZ441" s="1">
        <v>4.9760959999999997E-4</v>
      </c>
      <c r="LA441">
        <v>1.5905959999999999</v>
      </c>
      <c r="LB441">
        <v>0.19073680000000001</v>
      </c>
      <c r="LC441">
        <v>28.21387</v>
      </c>
      <c r="LD441" s="1">
        <v>4.6077649999999999E-4</v>
      </c>
      <c r="LE441">
        <v>1.47228</v>
      </c>
      <c r="LF441">
        <v>0.18986320000000001</v>
      </c>
      <c r="LG441">
        <v>28.05367</v>
      </c>
      <c r="LH441" s="1">
        <v>4.2948310000000001E-4</v>
      </c>
      <c r="LI441">
        <v>1.372018</v>
      </c>
      <c r="LJ441">
        <v>0.18900140000000001</v>
      </c>
      <c r="LK441">
        <v>27.982710000000001</v>
      </c>
      <c r="LL441" s="1">
        <v>4.0253169999999999E-4</v>
      </c>
      <c r="LM441">
        <v>1.2861229999999999</v>
      </c>
      <c r="LN441">
        <v>0.1881536</v>
      </c>
      <c r="LO441">
        <v>28.002859999999998</v>
      </c>
      <c r="LP441" s="1">
        <v>3.790663E-4</v>
      </c>
      <c r="LQ441">
        <v>1.211713</v>
      </c>
      <c r="LR441">
        <v>0.18732979999999999</v>
      </c>
      <c r="LS441">
        <v>28.436039999999998</v>
      </c>
      <c r="LT441" s="1">
        <v>3.5840589999999999E-4</v>
      </c>
      <c r="LU441">
        <v>1.1465540000000001</v>
      </c>
      <c r="LV441">
        <v>0.1865021</v>
      </c>
      <c r="LW441">
        <v>28.916129999999999</v>
      </c>
      <c r="LX441" s="1">
        <v>3.4001419999999999E-4</v>
      </c>
      <c r="LY441">
        <v>1.0889420000000001</v>
      </c>
      <c r="LZ441">
        <v>0.18569479999999999</v>
      </c>
      <c r="MA441">
        <v>29.29213</v>
      </c>
      <c r="MB441" s="1">
        <v>3.2352269999999999E-4</v>
      </c>
      <c r="MC441">
        <v>1.0375399999999999</v>
      </c>
      <c r="MD441">
        <v>0.184891</v>
      </c>
      <c r="ME441">
        <v>29.589379999999998</v>
      </c>
      <c r="MF441" s="1">
        <v>3.0860989999999998E-4</v>
      </c>
      <c r="MG441">
        <v>0.99133039999999994</v>
      </c>
      <c r="MH441">
        <v>0.18410309999999999</v>
      </c>
      <c r="MI441">
        <v>29.611689999999999</v>
      </c>
      <c r="MJ441" s="1">
        <v>2.9502439999999999E-4</v>
      </c>
      <c r="MK441">
        <v>0.94944329999999999</v>
      </c>
      <c r="ML441">
        <v>0.18333669999999999</v>
      </c>
      <c r="MM441">
        <v>29.512049999999999</v>
      </c>
      <c r="MN441" s="1">
        <v>2.8259159999999999E-4</v>
      </c>
      <c r="MO441">
        <v>0.91119779999999995</v>
      </c>
      <c r="MP441">
        <v>0.18257090000000001</v>
      </c>
      <c r="MQ441">
        <v>29.45853</v>
      </c>
      <c r="MR441" s="1">
        <v>2.7110859999999998E-4</v>
      </c>
      <c r="MS441">
        <v>0.8760656</v>
      </c>
      <c r="MT441">
        <v>0.1818612</v>
      </c>
      <c r="MU441">
        <v>29.415420000000001</v>
      </c>
      <c r="MV441" s="1">
        <v>2.6051049999999999E-4</v>
      </c>
      <c r="MW441">
        <v>0.8435416</v>
      </c>
      <c r="MX441">
        <v>0.1812288</v>
      </c>
      <c r="MY441">
        <v>29.418060000000001</v>
      </c>
      <c r="MZ441" s="1">
        <v>2.5066079999999999E-4</v>
      </c>
      <c r="NA441">
        <v>0.81311350000000004</v>
      </c>
      <c r="NB441">
        <v>0.1805301</v>
      </c>
      <c r="NC441">
        <v>29.52186</v>
      </c>
      <c r="ND441" s="1">
        <v>2.413402E-4</v>
      </c>
      <c r="NE441">
        <v>0.78466939999999996</v>
      </c>
      <c r="NF441">
        <v>0.1797985</v>
      </c>
      <c r="NG441">
        <v>29.76192</v>
      </c>
      <c r="NH441" s="1">
        <v>2.3255570000000001E-4</v>
      </c>
      <c r="NI441">
        <v>0.75810140000000004</v>
      </c>
      <c r="NJ441">
        <v>0.17907129999999999</v>
      </c>
      <c r="NK441">
        <v>29.729479999999999</v>
      </c>
      <c r="NL441" s="1">
        <v>2.243127E-4</v>
      </c>
      <c r="NM441">
        <v>0.73321959999999997</v>
      </c>
      <c r="NN441">
        <v>0.1783962</v>
      </c>
      <c r="NO441">
        <v>29.434930000000001</v>
      </c>
      <c r="NP441" s="1">
        <v>2.165906E-4</v>
      </c>
      <c r="NQ441">
        <v>0.70976980000000001</v>
      </c>
      <c r="NR441">
        <v>0.1777417</v>
      </c>
      <c r="NS441">
        <v>29.137720000000002</v>
      </c>
      <c r="NT441" s="1">
        <v>2.0927059999999999E-4</v>
      </c>
      <c r="NU441">
        <v>0.68753649999999999</v>
      </c>
      <c r="NV441">
        <v>0.17708470000000001</v>
      </c>
      <c r="NW441">
        <v>28.908380000000001</v>
      </c>
      <c r="NX441" s="1">
        <v>2.023239E-4</v>
      </c>
      <c r="NY441">
        <v>0.66643339999999995</v>
      </c>
      <c r="NZ441">
        <v>0.17649609999999999</v>
      </c>
      <c r="OA441">
        <v>28.728929999999998</v>
      </c>
      <c r="OB441" s="1">
        <v>1.9576129999999999E-4</v>
      </c>
      <c r="OC441">
        <v>0.64631329999999998</v>
      </c>
      <c r="OD441">
        <v>0.1759474</v>
      </c>
      <c r="OE441">
        <v>28.853929999999998</v>
      </c>
      <c r="OF441" s="1">
        <v>1.8950719999999999E-4</v>
      </c>
      <c r="OG441">
        <v>0.62702690000000005</v>
      </c>
      <c r="OH441">
        <v>0.1753306</v>
      </c>
      <c r="OI441">
        <v>29.143049999999999</v>
      </c>
      <c r="OJ441" s="1">
        <v>1.834661E-4</v>
      </c>
      <c r="OK441">
        <v>0.60860760000000003</v>
      </c>
    </row>
    <row r="442" spans="1:401" x14ac:dyDescent="0.35">
      <c r="A442">
        <v>451</v>
      </c>
      <c r="B442" t="s">
        <v>4</v>
      </c>
      <c r="C442" t="s">
        <v>364</v>
      </c>
      <c r="D442" t="s">
        <v>444</v>
      </c>
      <c r="E442">
        <v>856.52149999999995</v>
      </c>
      <c r="F442">
        <v>0.28903509999999999</v>
      </c>
      <c r="G442">
        <v>26.633559999999999</v>
      </c>
      <c r="H442">
        <v>0</v>
      </c>
      <c r="I442">
        <v>0</v>
      </c>
      <c r="J442">
        <v>0.2865335</v>
      </c>
      <c r="K442">
        <v>26.461169999999999</v>
      </c>
      <c r="L442">
        <v>0</v>
      </c>
      <c r="M442">
        <v>0</v>
      </c>
      <c r="N442">
        <v>0.2840107</v>
      </c>
      <c r="O442">
        <v>26.2193</v>
      </c>
      <c r="P442">
        <v>0</v>
      </c>
      <c r="Q442">
        <v>0</v>
      </c>
      <c r="R442">
        <v>0.28146959999999999</v>
      </c>
      <c r="S442">
        <v>25.90063</v>
      </c>
      <c r="T442">
        <v>0</v>
      </c>
      <c r="U442">
        <v>0</v>
      </c>
      <c r="V442">
        <v>0.27894920000000001</v>
      </c>
      <c r="W442">
        <v>25.735040000000001</v>
      </c>
      <c r="X442">
        <v>0</v>
      </c>
      <c r="Y442">
        <v>0</v>
      </c>
      <c r="Z442">
        <v>0.27652060000000001</v>
      </c>
      <c r="AA442">
        <v>25.49756</v>
      </c>
      <c r="AB442">
        <v>0</v>
      </c>
      <c r="AC442">
        <v>0</v>
      </c>
      <c r="AD442">
        <v>0.27416800000000002</v>
      </c>
      <c r="AE442">
        <v>25.210270000000001</v>
      </c>
      <c r="AF442">
        <v>0</v>
      </c>
      <c r="AG442">
        <v>0</v>
      </c>
      <c r="AH442">
        <v>0.27186890000000002</v>
      </c>
      <c r="AI442">
        <v>24.966629999999999</v>
      </c>
      <c r="AJ442">
        <v>0</v>
      </c>
      <c r="AK442">
        <v>0</v>
      </c>
      <c r="AL442">
        <v>0.26978540000000001</v>
      </c>
      <c r="AM442">
        <v>24.773160000000001</v>
      </c>
      <c r="AN442">
        <v>0</v>
      </c>
      <c r="AO442">
        <v>0</v>
      </c>
      <c r="AP442">
        <v>0.26802870000000001</v>
      </c>
      <c r="AQ442">
        <v>24.926259999999999</v>
      </c>
      <c r="AR442">
        <v>0</v>
      </c>
      <c r="AS442">
        <v>0</v>
      </c>
      <c r="AT442">
        <v>0.26613419999999999</v>
      </c>
      <c r="AU442">
        <v>25.252089999999999</v>
      </c>
      <c r="AV442">
        <v>0</v>
      </c>
      <c r="AW442">
        <v>0</v>
      </c>
      <c r="AX442">
        <v>0.26415709999999998</v>
      </c>
      <c r="AY442">
        <v>25.449649999999998</v>
      </c>
      <c r="AZ442">
        <v>0</v>
      </c>
      <c r="BA442">
        <v>0</v>
      </c>
      <c r="BB442">
        <v>0.26219140000000002</v>
      </c>
      <c r="BC442">
        <v>25.621320000000001</v>
      </c>
      <c r="BD442">
        <v>0</v>
      </c>
      <c r="BE442">
        <v>0</v>
      </c>
      <c r="BF442">
        <v>0.26039780000000001</v>
      </c>
      <c r="BG442">
        <v>25.633209999999998</v>
      </c>
      <c r="BH442">
        <v>0</v>
      </c>
      <c r="BI442">
        <v>0</v>
      </c>
      <c r="BJ442">
        <v>0.25876909999999997</v>
      </c>
      <c r="BK442">
        <v>25.516639999999999</v>
      </c>
      <c r="BL442">
        <v>0</v>
      </c>
      <c r="BM442">
        <v>0</v>
      </c>
      <c r="BN442">
        <v>0.25721450000000001</v>
      </c>
      <c r="BO442">
        <v>25.46152</v>
      </c>
      <c r="BP442">
        <v>0</v>
      </c>
      <c r="BQ442">
        <v>0</v>
      </c>
      <c r="BR442">
        <v>0.25573620000000002</v>
      </c>
      <c r="BS442">
        <v>25.41723</v>
      </c>
      <c r="BT442">
        <v>0</v>
      </c>
      <c r="BU442">
        <v>0</v>
      </c>
      <c r="BV442">
        <v>0.25439149999999999</v>
      </c>
      <c r="BW442">
        <v>25.60763</v>
      </c>
      <c r="BX442">
        <v>0</v>
      </c>
      <c r="BY442">
        <v>0</v>
      </c>
      <c r="BZ442">
        <v>0.25305919999999998</v>
      </c>
      <c r="CA442">
        <v>25.890750000000001</v>
      </c>
      <c r="CB442">
        <v>0</v>
      </c>
      <c r="CC442">
        <v>0</v>
      </c>
      <c r="CD442">
        <v>0.25176609999999999</v>
      </c>
      <c r="CE442">
        <v>26.067620000000002</v>
      </c>
      <c r="CF442">
        <v>0</v>
      </c>
      <c r="CG442" s="1">
        <v>3.0721530000000001E-38</v>
      </c>
      <c r="CH442">
        <v>0.25052740000000001</v>
      </c>
      <c r="CI442">
        <v>26.25395</v>
      </c>
      <c r="CJ442" s="1">
        <v>4.7839219999999998E-34</v>
      </c>
      <c r="CK442" s="1">
        <v>1.053261E-30</v>
      </c>
      <c r="CL442">
        <v>0.24936659999999999</v>
      </c>
      <c r="CM442">
        <v>26.28219</v>
      </c>
      <c r="CN442" s="1">
        <v>2.8911369999999997E-26</v>
      </c>
      <c r="CO442" s="1">
        <v>6.2978900000000002E-23</v>
      </c>
      <c r="CP442">
        <v>0.24827260000000001</v>
      </c>
      <c r="CQ442">
        <v>26.10108</v>
      </c>
      <c r="CR442" s="1">
        <v>1.2118769999999999E-20</v>
      </c>
      <c r="CS442" s="1">
        <v>2.2040449999999999E-17</v>
      </c>
      <c r="CT442">
        <v>0.24721180000000001</v>
      </c>
      <c r="CU442">
        <v>25.942139999999998</v>
      </c>
      <c r="CV442" s="1">
        <v>2.182982E-16</v>
      </c>
      <c r="CW442" s="1">
        <v>3.7870749999999998E-13</v>
      </c>
      <c r="CX442">
        <v>0.24636350000000001</v>
      </c>
      <c r="CY442">
        <v>25.83107</v>
      </c>
      <c r="CZ442" s="1">
        <v>5.3005380000000002E-13</v>
      </c>
      <c r="DA442" s="1">
        <v>9.1538630000000004E-10</v>
      </c>
      <c r="DB442">
        <v>0.24577750000000001</v>
      </c>
      <c r="DC442">
        <v>26.092790000000001</v>
      </c>
      <c r="DD442" s="1">
        <v>2.9230279999999998E-10</v>
      </c>
      <c r="DE442" s="1">
        <v>5.1019029999999997E-7</v>
      </c>
      <c r="DF442">
        <v>0.24498039999999999</v>
      </c>
      <c r="DG442">
        <v>26.443439999999999</v>
      </c>
      <c r="DH442" s="1">
        <v>5.1930620000000002E-8</v>
      </c>
      <c r="DI442" s="1">
        <v>9.2289029999999999E-5</v>
      </c>
      <c r="DJ442">
        <v>0.24401059999999999</v>
      </c>
      <c r="DK442">
        <v>26.720109999999998</v>
      </c>
      <c r="DL442" s="1">
        <v>3.7269540000000001E-6</v>
      </c>
      <c r="DM442" s="1">
        <v>6.7682979999999998E-3</v>
      </c>
      <c r="DN442">
        <v>0.24297469999999999</v>
      </c>
      <c r="DO442">
        <v>26.94548</v>
      </c>
      <c r="DP442" s="1">
        <v>1.2618650000000001E-4</v>
      </c>
      <c r="DQ442">
        <v>0.23460800000000001</v>
      </c>
      <c r="DR442">
        <v>0.2420544</v>
      </c>
      <c r="DS442">
        <v>26.863330000000001</v>
      </c>
      <c r="DT442" s="1">
        <v>2.2577589999999998E-3</v>
      </c>
      <c r="DU442">
        <v>4.2993649999999999</v>
      </c>
      <c r="DV442">
        <v>0.24119740000000001</v>
      </c>
      <c r="DW442">
        <v>26.656980000000001</v>
      </c>
      <c r="DX442">
        <v>2.3381800000000001E-2</v>
      </c>
      <c r="DY442">
        <v>45.601939999999999</v>
      </c>
      <c r="DZ442">
        <v>0.2403006</v>
      </c>
      <c r="EA442">
        <v>26.520050000000001</v>
      </c>
      <c r="EB442">
        <v>0.1510531</v>
      </c>
      <c r="EC442">
        <v>301.89280000000002</v>
      </c>
      <c r="ED442">
        <v>0.23930989999999999</v>
      </c>
      <c r="EE442">
        <v>26.417960000000001</v>
      </c>
      <c r="EF442">
        <v>0.64972909999999995</v>
      </c>
      <c r="EG442">
        <v>1330.761</v>
      </c>
      <c r="EH442">
        <v>0.23825560000000001</v>
      </c>
      <c r="EI442">
        <v>26.564900000000002</v>
      </c>
      <c r="EJ442">
        <v>1.9697910000000001</v>
      </c>
      <c r="EK442">
        <v>4134.625</v>
      </c>
      <c r="EL442">
        <v>0.23716380000000001</v>
      </c>
      <c r="EM442">
        <v>26.893439999999998</v>
      </c>
      <c r="EN442">
        <v>4.4304940000000004</v>
      </c>
      <c r="EO442">
        <v>9527.0529999999999</v>
      </c>
      <c r="EP442">
        <v>0.23607330000000001</v>
      </c>
      <c r="EQ442">
        <v>27.221830000000001</v>
      </c>
      <c r="ER442">
        <v>7.7447869999999996</v>
      </c>
      <c r="ES442">
        <v>17048.95</v>
      </c>
      <c r="ET442">
        <v>0.23493159999999999</v>
      </c>
      <c r="EU442">
        <v>27.443210000000001</v>
      </c>
      <c r="EV442">
        <v>10.96932</v>
      </c>
      <c r="EW442">
        <v>24703.79</v>
      </c>
      <c r="EX442">
        <v>0.23376559999999999</v>
      </c>
      <c r="EY442">
        <v>27.340800000000002</v>
      </c>
      <c r="EZ442">
        <v>13.068619999999999</v>
      </c>
      <c r="FA442">
        <v>30081.56</v>
      </c>
      <c r="FB442">
        <v>0.23253270000000001</v>
      </c>
      <c r="FC442">
        <v>27.096730000000001</v>
      </c>
      <c r="FD442">
        <v>13.534890000000001</v>
      </c>
      <c r="FE442">
        <v>31817.15</v>
      </c>
      <c r="FF442">
        <v>0.23126469999999999</v>
      </c>
      <c r="FG442">
        <v>26.92737</v>
      </c>
      <c r="FH442">
        <v>12.55991</v>
      </c>
      <c r="FI442">
        <v>30113.39</v>
      </c>
      <c r="FJ442">
        <v>0.2300856</v>
      </c>
      <c r="FK442">
        <v>26.783799999999999</v>
      </c>
      <c r="FL442">
        <v>10.7052</v>
      </c>
      <c r="FM442">
        <v>26138.48</v>
      </c>
      <c r="FN442">
        <v>0.22900499999999999</v>
      </c>
      <c r="FO442">
        <v>26.953880000000002</v>
      </c>
      <c r="FP442">
        <v>8.5617339999999995</v>
      </c>
      <c r="FQ442">
        <v>21251.16</v>
      </c>
      <c r="FR442">
        <v>0.22778209999999999</v>
      </c>
      <c r="FS442">
        <v>27.19266</v>
      </c>
      <c r="FT442">
        <v>6.5290929999999996</v>
      </c>
      <c r="FU442">
        <v>16464.259999999998</v>
      </c>
      <c r="FV442">
        <v>0.2264118</v>
      </c>
      <c r="FW442">
        <v>27.213709999999999</v>
      </c>
      <c r="FX442">
        <v>4.8122389999999999</v>
      </c>
      <c r="FY442">
        <v>12322.81</v>
      </c>
      <c r="FZ442">
        <v>0.2249997</v>
      </c>
      <c r="GA442">
        <v>27.153089999999999</v>
      </c>
      <c r="GB442">
        <v>3.4650180000000002</v>
      </c>
      <c r="GC442">
        <v>9003.4609999999993</v>
      </c>
      <c r="GD442">
        <v>0.22362969999999999</v>
      </c>
      <c r="GE442">
        <v>26.916879999999999</v>
      </c>
      <c r="GF442">
        <v>2.4559829999999998</v>
      </c>
      <c r="GG442">
        <v>6469.326</v>
      </c>
      <c r="GH442">
        <v>0.22229579999999999</v>
      </c>
      <c r="GI442">
        <v>26.796040000000001</v>
      </c>
      <c r="GJ442">
        <v>1.7225600000000001</v>
      </c>
      <c r="GK442">
        <v>4596.2139999999999</v>
      </c>
      <c r="GL442">
        <v>0.2209479</v>
      </c>
      <c r="GM442">
        <v>26.73151</v>
      </c>
      <c r="GN442">
        <v>1.199978</v>
      </c>
      <c r="GO442">
        <v>3241.7379999999998</v>
      </c>
      <c r="GP442">
        <v>0.2195676</v>
      </c>
      <c r="GQ442">
        <v>26.639890000000001</v>
      </c>
      <c r="GR442">
        <v>0.83266359999999995</v>
      </c>
      <c r="GS442">
        <v>2276.9589999999998</v>
      </c>
      <c r="GT442">
        <v>0.21820210000000001</v>
      </c>
      <c r="GU442">
        <v>26.457090000000001</v>
      </c>
      <c r="GV442">
        <v>0.57694259999999997</v>
      </c>
      <c r="GW442">
        <v>1596.3689999999999</v>
      </c>
      <c r="GX442">
        <v>0.2168185</v>
      </c>
      <c r="GY442">
        <v>26.469080000000002</v>
      </c>
      <c r="GZ442">
        <v>0.39977380000000001</v>
      </c>
      <c r="HA442">
        <v>1119.115</v>
      </c>
      <c r="HB442">
        <v>0.21544740000000001</v>
      </c>
      <c r="HC442">
        <v>26.71405</v>
      </c>
      <c r="HD442">
        <v>0.27746720000000002</v>
      </c>
      <c r="HE442">
        <v>785.5675</v>
      </c>
      <c r="HF442">
        <v>0.21406420000000001</v>
      </c>
      <c r="HG442">
        <v>26.972529999999999</v>
      </c>
      <c r="HH442">
        <v>0.1930597</v>
      </c>
      <c r="HI442">
        <v>552.77700000000004</v>
      </c>
      <c r="HJ442">
        <v>0.2127144</v>
      </c>
      <c r="HK442">
        <v>26.961279999999999</v>
      </c>
      <c r="HL442">
        <v>0.13482240000000001</v>
      </c>
      <c r="HM442">
        <v>390.30259999999998</v>
      </c>
      <c r="HN442">
        <v>0.21136869999999999</v>
      </c>
      <c r="HO442">
        <v>26.670770000000001</v>
      </c>
      <c r="HP442" s="1">
        <v>9.4570249999999995E-2</v>
      </c>
      <c r="HQ442">
        <v>276.76010000000002</v>
      </c>
      <c r="HR442">
        <v>0.2100099</v>
      </c>
      <c r="HS442">
        <v>26.471299999999999</v>
      </c>
      <c r="HT442" s="1">
        <v>6.6688869999999997E-2</v>
      </c>
      <c r="HU442">
        <v>197.28059999999999</v>
      </c>
      <c r="HV442">
        <v>0.20881479999999999</v>
      </c>
      <c r="HW442">
        <v>26.336590000000001</v>
      </c>
      <c r="HX442" s="1">
        <v>4.7344709999999998E-2</v>
      </c>
      <c r="HY442">
        <v>141.44800000000001</v>
      </c>
      <c r="HZ442">
        <v>0.2077454</v>
      </c>
      <c r="IA442">
        <v>26.454940000000001</v>
      </c>
      <c r="IB442" s="1">
        <v>3.3833490000000001E-2</v>
      </c>
      <c r="IC442">
        <v>102.0025</v>
      </c>
      <c r="ID442">
        <v>0.20653009999999999</v>
      </c>
      <c r="IE442">
        <v>26.702349999999999</v>
      </c>
      <c r="IF442" s="1">
        <v>2.4340690000000002E-2</v>
      </c>
      <c r="IG442">
        <v>74.086489999999998</v>
      </c>
      <c r="IH442">
        <v>0.2052223</v>
      </c>
      <c r="II442">
        <v>26.87632</v>
      </c>
      <c r="IJ442" s="1">
        <v>1.766436E-2</v>
      </c>
      <c r="IK442">
        <v>54.288449999999997</v>
      </c>
      <c r="IL442">
        <v>0.20390169999999999</v>
      </c>
      <c r="IM442">
        <v>26.96846</v>
      </c>
      <c r="IN442" s="1">
        <v>1.2954129999999999E-2</v>
      </c>
      <c r="IO442">
        <v>40.186999999999998</v>
      </c>
      <c r="IP442">
        <v>0.20264879999999999</v>
      </c>
      <c r="IQ442">
        <v>26.84198</v>
      </c>
      <c r="IR442" s="1">
        <v>9.610637E-3</v>
      </c>
      <c r="IS442">
        <v>30.069949999999999</v>
      </c>
      <c r="IT442">
        <v>0.20148060000000001</v>
      </c>
      <c r="IU442">
        <v>26.655639999999998</v>
      </c>
      <c r="IV442" s="1">
        <v>7.218286E-3</v>
      </c>
      <c r="IW442">
        <v>22.755420000000001</v>
      </c>
      <c r="IX442">
        <v>0.20030049999999999</v>
      </c>
      <c r="IY442">
        <v>26.560980000000001</v>
      </c>
      <c r="IZ442" s="1">
        <v>5.4905709999999996E-3</v>
      </c>
      <c r="JA442">
        <v>17.430199999999999</v>
      </c>
      <c r="JB442">
        <v>0.19910720000000001</v>
      </c>
      <c r="JC442">
        <v>26.532589999999999</v>
      </c>
      <c r="JD442" s="1">
        <v>4.2350080000000002E-3</v>
      </c>
      <c r="JE442">
        <v>13.528890000000001</v>
      </c>
      <c r="JF442">
        <v>0.19793630000000001</v>
      </c>
      <c r="JG442">
        <v>26.851600000000001</v>
      </c>
      <c r="JH442" s="1">
        <v>3.3153890000000002E-3</v>
      </c>
      <c r="JI442">
        <v>10.64758</v>
      </c>
      <c r="JJ442">
        <v>0.1967681</v>
      </c>
      <c r="JK442">
        <v>27.19098</v>
      </c>
      <c r="JL442" s="1">
        <v>2.6356439999999999E-3</v>
      </c>
      <c r="JM442">
        <v>8.502542</v>
      </c>
      <c r="JN442">
        <v>0.19560649999999999</v>
      </c>
      <c r="JO442">
        <v>27.381129999999999</v>
      </c>
      <c r="JP442" s="1">
        <v>2.1284440000000002E-3</v>
      </c>
      <c r="JQ442">
        <v>6.8914929999999996</v>
      </c>
      <c r="JR442">
        <v>0.19447600000000001</v>
      </c>
      <c r="JS442">
        <v>27.437819999999999</v>
      </c>
      <c r="JT442" s="1">
        <v>1.7464760000000001E-3</v>
      </c>
      <c r="JU442">
        <v>5.6698649999999997</v>
      </c>
      <c r="JV442">
        <v>0.19337550000000001</v>
      </c>
      <c r="JW442">
        <v>27.37764</v>
      </c>
      <c r="JX442" s="1">
        <v>1.4555379999999999E-3</v>
      </c>
      <c r="JY442">
        <v>4.7342389999999996</v>
      </c>
      <c r="JZ442">
        <v>0.1923019</v>
      </c>
      <c r="KA442">
        <v>27.218789999999998</v>
      </c>
      <c r="KB442" s="1">
        <v>1.23164E-3</v>
      </c>
      <c r="KC442">
        <v>4.0106080000000004</v>
      </c>
      <c r="KD442">
        <v>0.19122929999999999</v>
      </c>
      <c r="KE442">
        <v>27.12576</v>
      </c>
      <c r="KF442" s="1">
        <v>1.0571980000000001E-3</v>
      </c>
      <c r="KG442">
        <v>3.4451290000000001</v>
      </c>
      <c r="KH442">
        <v>0.19024360000000001</v>
      </c>
      <c r="KI442">
        <v>27.083559999999999</v>
      </c>
      <c r="KJ442" s="1">
        <v>9.2012129999999998E-4</v>
      </c>
      <c r="KK442">
        <v>2.9984730000000002</v>
      </c>
      <c r="KL442">
        <v>0.18931829999999999</v>
      </c>
      <c r="KM442">
        <v>27.365780000000001</v>
      </c>
      <c r="KN442" s="1">
        <v>8.1086199999999998E-4</v>
      </c>
      <c r="KO442">
        <v>2.6412119999999999</v>
      </c>
      <c r="KP442">
        <v>0.18836929999999999</v>
      </c>
      <c r="KQ442">
        <v>27.731210000000001</v>
      </c>
      <c r="KR442" s="1">
        <v>7.2262509999999999E-4</v>
      </c>
      <c r="KS442">
        <v>2.35283</v>
      </c>
      <c r="KT442">
        <v>0.18741169999999999</v>
      </c>
      <c r="KU442">
        <v>28.061330000000002</v>
      </c>
      <c r="KV442" s="1">
        <v>6.5063429999999997E-4</v>
      </c>
      <c r="KW442">
        <v>2.1179969999999999</v>
      </c>
      <c r="KX442">
        <v>0.18647749999999999</v>
      </c>
      <c r="KY442">
        <v>28.311990000000002</v>
      </c>
      <c r="KZ442" s="1">
        <v>5.9140940000000002E-4</v>
      </c>
      <c r="LA442">
        <v>1.9248289999999999</v>
      </c>
      <c r="LB442">
        <v>0.1855888</v>
      </c>
      <c r="LC442">
        <v>28.27637</v>
      </c>
      <c r="LD442" s="1">
        <v>5.4211669999999995E-4</v>
      </c>
      <c r="LE442">
        <v>1.7640899999999999</v>
      </c>
      <c r="LF442">
        <v>0.1847481</v>
      </c>
      <c r="LG442">
        <v>28.09798</v>
      </c>
      <c r="LH442" s="1">
        <v>5.0060139999999996E-4</v>
      </c>
      <c r="LI442">
        <v>1.628792</v>
      </c>
      <c r="LJ442">
        <v>0.1839112</v>
      </c>
      <c r="LK442">
        <v>28.006969999999999</v>
      </c>
      <c r="LL442" s="1">
        <v>4.6515229999999997E-4</v>
      </c>
      <c r="LM442">
        <v>1.5136940000000001</v>
      </c>
      <c r="LN442">
        <v>0.18310080000000001</v>
      </c>
      <c r="LO442">
        <v>28.02112</v>
      </c>
      <c r="LP442" s="1">
        <v>4.3461109999999998E-4</v>
      </c>
      <c r="LQ442">
        <v>1.4148050000000001</v>
      </c>
      <c r="LR442">
        <v>0.1823003</v>
      </c>
      <c r="LS442">
        <v>28.458970000000001</v>
      </c>
      <c r="LT442" s="1">
        <v>4.0798480000000002E-4</v>
      </c>
      <c r="LU442">
        <v>1.328972</v>
      </c>
      <c r="LV442">
        <v>0.18149860000000001</v>
      </c>
      <c r="LW442">
        <v>28.958580000000001</v>
      </c>
      <c r="LX442" s="1">
        <v>3.8453679999999999E-4</v>
      </c>
      <c r="LY442">
        <v>1.2537750000000001</v>
      </c>
      <c r="LZ442">
        <v>0.18071880000000001</v>
      </c>
      <c r="MA442">
        <v>29.356580000000001</v>
      </c>
      <c r="MB442" s="1">
        <v>3.6374060000000003E-4</v>
      </c>
      <c r="MC442">
        <v>1.187344</v>
      </c>
      <c r="MD442">
        <v>0.17994760000000001</v>
      </c>
      <c r="ME442">
        <v>29.65964</v>
      </c>
      <c r="MF442" s="1">
        <v>3.4513710000000001E-4</v>
      </c>
      <c r="MG442">
        <v>1.128172</v>
      </c>
      <c r="MH442">
        <v>0.1791838</v>
      </c>
      <c r="MI442">
        <v>29.672619999999998</v>
      </c>
      <c r="MJ442" s="1">
        <v>3.2834990000000001E-4</v>
      </c>
      <c r="MK442">
        <v>1.0750310000000001</v>
      </c>
      <c r="ML442">
        <v>0.17844409999999999</v>
      </c>
      <c r="MM442">
        <v>29.552289999999999</v>
      </c>
      <c r="MN442" s="1">
        <v>3.1314679999999999E-4</v>
      </c>
      <c r="MO442">
        <v>1.0269809999999999</v>
      </c>
      <c r="MP442">
        <v>0.1777022</v>
      </c>
      <c r="MQ442">
        <v>29.477139999999999</v>
      </c>
      <c r="MR442" s="1">
        <v>2.9922949999999999E-4</v>
      </c>
      <c r="MS442">
        <v>0.98324270000000003</v>
      </c>
      <c r="MT442">
        <v>0.17702570000000001</v>
      </c>
      <c r="MU442">
        <v>29.427769999999999</v>
      </c>
      <c r="MV442" s="1">
        <v>2.8650520000000001E-4</v>
      </c>
      <c r="MW442">
        <v>0.94308950000000003</v>
      </c>
      <c r="MX442">
        <v>0.17642160000000001</v>
      </c>
      <c r="MY442">
        <v>29.444459999999999</v>
      </c>
      <c r="MZ442" s="1">
        <v>2.7476840000000002E-4</v>
      </c>
      <c r="NA442">
        <v>0.90585510000000002</v>
      </c>
      <c r="NB442">
        <v>0.17574380000000001</v>
      </c>
      <c r="NC442">
        <v>29.573309999999999</v>
      </c>
      <c r="ND442" s="1">
        <v>2.6374139999999998E-4</v>
      </c>
      <c r="NE442">
        <v>0.87130980000000002</v>
      </c>
      <c r="NF442">
        <v>0.17503289999999999</v>
      </c>
      <c r="NG442">
        <v>29.83784</v>
      </c>
      <c r="NH442" s="1">
        <v>2.5342140000000001E-4</v>
      </c>
      <c r="NI442">
        <v>0.83925229999999995</v>
      </c>
      <c r="NJ442">
        <v>0.1743287</v>
      </c>
      <c r="NK442">
        <v>29.830549999999999</v>
      </c>
      <c r="NL442" s="1">
        <v>2.43806E-4</v>
      </c>
      <c r="NM442">
        <v>0.80944669999999996</v>
      </c>
      <c r="NN442">
        <v>0.17368120000000001</v>
      </c>
      <c r="NO442">
        <v>29.54935</v>
      </c>
      <c r="NP442" s="1">
        <v>2.3485490000000001E-4</v>
      </c>
      <c r="NQ442">
        <v>0.78154040000000002</v>
      </c>
      <c r="NR442">
        <v>0.17304639999999999</v>
      </c>
      <c r="NS442">
        <v>29.244409999999998</v>
      </c>
      <c r="NT442" s="1">
        <v>2.2641809999999999E-4</v>
      </c>
      <c r="NU442">
        <v>0.7552489</v>
      </c>
      <c r="NV442">
        <v>0.17241699999999999</v>
      </c>
      <c r="NW442">
        <v>28.997910000000001</v>
      </c>
      <c r="NX442" s="1">
        <v>2.1845440000000001E-4</v>
      </c>
      <c r="NY442">
        <v>0.7304254</v>
      </c>
      <c r="NZ442">
        <v>0.1718546</v>
      </c>
      <c r="OA442">
        <v>28.809560000000001</v>
      </c>
      <c r="OB442" s="1">
        <v>2.1096949999999999E-4</v>
      </c>
      <c r="OC442">
        <v>0.70688640000000003</v>
      </c>
      <c r="OD442">
        <v>0.1713258</v>
      </c>
      <c r="OE442">
        <v>28.932320000000001</v>
      </c>
      <c r="OF442" s="1">
        <v>2.0385609999999999E-4</v>
      </c>
      <c r="OG442">
        <v>0.68442159999999996</v>
      </c>
      <c r="OH442">
        <v>0.17073350000000001</v>
      </c>
      <c r="OI442">
        <v>29.228670000000001</v>
      </c>
      <c r="OJ442" s="1">
        <v>1.970179E-4</v>
      </c>
      <c r="OK442">
        <v>0.6630625</v>
      </c>
    </row>
    <row r="443" spans="1:401" x14ac:dyDescent="0.35">
      <c r="A443">
        <v>452</v>
      </c>
      <c r="B443" t="s">
        <v>4</v>
      </c>
      <c r="C443" t="s">
        <v>364</v>
      </c>
      <c r="D443" t="s">
        <v>445</v>
      </c>
      <c r="E443">
        <v>859.37750000000005</v>
      </c>
      <c r="F443">
        <v>0.29265059999999998</v>
      </c>
      <c r="G443">
        <v>26.70092</v>
      </c>
      <c r="H443">
        <v>0</v>
      </c>
      <c r="I443">
        <v>0</v>
      </c>
      <c r="J443">
        <v>0.29008479999999998</v>
      </c>
      <c r="K443">
        <v>26.54129</v>
      </c>
      <c r="L443">
        <v>0</v>
      </c>
      <c r="M443">
        <v>0</v>
      </c>
      <c r="N443">
        <v>0.28746949999999999</v>
      </c>
      <c r="O443">
        <v>26.31052</v>
      </c>
      <c r="P443">
        <v>0</v>
      </c>
      <c r="Q443">
        <v>0</v>
      </c>
      <c r="R443">
        <v>0.28484429999999999</v>
      </c>
      <c r="S443">
        <v>25.99682</v>
      </c>
      <c r="T443">
        <v>0</v>
      </c>
      <c r="U443">
        <v>0</v>
      </c>
      <c r="V443">
        <v>0.28224660000000001</v>
      </c>
      <c r="W443">
        <v>25.823969999999999</v>
      </c>
      <c r="X443">
        <v>0</v>
      </c>
      <c r="Y443">
        <v>0</v>
      </c>
      <c r="Z443">
        <v>0.27973690000000001</v>
      </c>
      <c r="AA443">
        <v>25.58661</v>
      </c>
      <c r="AB443">
        <v>0</v>
      </c>
      <c r="AC443">
        <v>0</v>
      </c>
      <c r="AD443">
        <v>0.27730919999999998</v>
      </c>
      <c r="AE443">
        <v>25.301739999999999</v>
      </c>
      <c r="AF443">
        <v>0</v>
      </c>
      <c r="AG443">
        <v>0</v>
      </c>
      <c r="AH443">
        <v>0.2749394</v>
      </c>
      <c r="AI443">
        <v>25.0566</v>
      </c>
      <c r="AJ443">
        <v>0</v>
      </c>
      <c r="AK443">
        <v>0</v>
      </c>
      <c r="AL443">
        <v>0.27281040000000001</v>
      </c>
      <c r="AM443">
        <v>24.863759999999999</v>
      </c>
      <c r="AN443">
        <v>0</v>
      </c>
      <c r="AO443">
        <v>0</v>
      </c>
      <c r="AP443">
        <v>0.271009</v>
      </c>
      <c r="AQ443">
        <v>25.01099</v>
      </c>
      <c r="AR443">
        <v>0</v>
      </c>
      <c r="AS443">
        <v>0</v>
      </c>
      <c r="AT443">
        <v>0.26905489999999999</v>
      </c>
      <c r="AU443">
        <v>25.332820000000002</v>
      </c>
      <c r="AV443">
        <v>0</v>
      </c>
      <c r="AW443">
        <v>0</v>
      </c>
      <c r="AX443">
        <v>0.2670054</v>
      </c>
      <c r="AY443">
        <v>25.527850000000001</v>
      </c>
      <c r="AZ443">
        <v>0</v>
      </c>
      <c r="BA443">
        <v>0</v>
      </c>
      <c r="BB443">
        <v>0.2649688</v>
      </c>
      <c r="BC443">
        <v>25.6814</v>
      </c>
      <c r="BD443">
        <v>0</v>
      </c>
      <c r="BE443">
        <v>0</v>
      </c>
      <c r="BF443">
        <v>0.2631212</v>
      </c>
      <c r="BG443">
        <v>25.67098</v>
      </c>
      <c r="BH443">
        <v>0</v>
      </c>
      <c r="BI443">
        <v>0</v>
      </c>
      <c r="BJ443">
        <v>0.26144200000000001</v>
      </c>
      <c r="BK443">
        <v>25.536280000000001</v>
      </c>
      <c r="BL443">
        <v>0</v>
      </c>
      <c r="BM443">
        <v>0</v>
      </c>
      <c r="BN443">
        <v>0.25984170000000001</v>
      </c>
      <c r="BO443">
        <v>25.46979</v>
      </c>
      <c r="BP443">
        <v>0</v>
      </c>
      <c r="BQ443">
        <v>0</v>
      </c>
      <c r="BR443">
        <v>0.2583107</v>
      </c>
      <c r="BS443">
        <v>25.43064</v>
      </c>
      <c r="BT443">
        <v>0</v>
      </c>
      <c r="BU443">
        <v>0</v>
      </c>
      <c r="BV443">
        <v>0.25691849999999999</v>
      </c>
      <c r="BW443">
        <v>25.632259999999999</v>
      </c>
      <c r="BX443">
        <v>0</v>
      </c>
      <c r="BY443">
        <v>0</v>
      </c>
      <c r="BZ443">
        <v>0.25553999999999999</v>
      </c>
      <c r="CA443">
        <v>25.93009</v>
      </c>
      <c r="CB443">
        <v>0</v>
      </c>
      <c r="CC443">
        <v>0</v>
      </c>
      <c r="CD443">
        <v>0.2542007</v>
      </c>
      <c r="CE443">
        <v>26.120470000000001</v>
      </c>
      <c r="CF443">
        <v>0</v>
      </c>
      <c r="CG443">
        <v>0</v>
      </c>
      <c r="CH443">
        <v>0.25291580000000002</v>
      </c>
      <c r="CI443">
        <v>26.304760000000002</v>
      </c>
      <c r="CJ443" s="1">
        <v>1.037015E-34</v>
      </c>
      <c r="CK443" s="1">
        <v>2.5765309999999999E-31</v>
      </c>
      <c r="CL443">
        <v>0.25171310000000002</v>
      </c>
      <c r="CM443">
        <v>26.324020000000001</v>
      </c>
      <c r="CN443" s="1">
        <v>9.4599339999999993E-27</v>
      </c>
      <c r="CO443" s="1">
        <v>1.8843999999999999E-23</v>
      </c>
      <c r="CP443">
        <v>0.25057879999999999</v>
      </c>
      <c r="CQ443">
        <v>26.139710000000001</v>
      </c>
      <c r="CR443" s="1">
        <v>4.7265819999999998E-21</v>
      </c>
      <c r="CS443" s="1">
        <v>8.2346800000000003E-18</v>
      </c>
      <c r="CT443">
        <v>0.24947250000000001</v>
      </c>
      <c r="CU443">
        <v>25.978899999999999</v>
      </c>
      <c r="CV443" s="1">
        <v>9.490499E-17</v>
      </c>
      <c r="CW443" s="1">
        <v>1.6269769999999999E-13</v>
      </c>
      <c r="CX443">
        <v>0.24860969999999999</v>
      </c>
      <c r="CY443">
        <v>25.87698</v>
      </c>
      <c r="CZ443" s="1">
        <v>2.533956E-13</v>
      </c>
      <c r="DA443" s="1">
        <v>4.4039650000000002E-10</v>
      </c>
      <c r="DB443">
        <v>0.2480204</v>
      </c>
      <c r="DC443">
        <v>26.151710000000001</v>
      </c>
      <c r="DD443" s="1">
        <v>1.5165609999999999E-10</v>
      </c>
      <c r="DE443" s="1">
        <v>2.6992459999999998E-7</v>
      </c>
      <c r="DF443">
        <v>0.24718580000000001</v>
      </c>
      <c r="DG443">
        <v>26.520659999999999</v>
      </c>
      <c r="DH443" s="1">
        <v>2.89381E-8</v>
      </c>
      <c r="DI443" s="1">
        <v>5.3011699999999999E-5</v>
      </c>
      <c r="DJ443">
        <v>0.246174</v>
      </c>
      <c r="DK443">
        <v>26.80958</v>
      </c>
      <c r="DL443" s="1">
        <v>2.2145309999999999E-6</v>
      </c>
      <c r="DM443" s="1">
        <v>4.1848859999999996E-3</v>
      </c>
      <c r="DN443">
        <v>0.24509439999999999</v>
      </c>
      <c r="DO443">
        <v>27.026150000000001</v>
      </c>
      <c r="DP443" s="1">
        <v>7.9565139999999998E-5</v>
      </c>
      <c r="DQ443">
        <v>0.1552636</v>
      </c>
      <c r="DR443">
        <v>0.24414440000000001</v>
      </c>
      <c r="DS443">
        <v>26.927579999999999</v>
      </c>
      <c r="DT443" s="1">
        <v>1.5054070000000001E-3</v>
      </c>
      <c r="DU443">
        <v>3.033118</v>
      </c>
      <c r="DV443">
        <v>0.24326629999999999</v>
      </c>
      <c r="DW443">
        <v>26.70271</v>
      </c>
      <c r="DX443" s="1">
        <v>1.643739E-2</v>
      </c>
      <c r="DY443">
        <v>34.178190000000001</v>
      </c>
      <c r="DZ443">
        <v>0.2423391</v>
      </c>
      <c r="EA443">
        <v>26.551369999999999</v>
      </c>
      <c r="EB443">
        <v>0.1116578</v>
      </c>
      <c r="EC443">
        <v>239.65280000000001</v>
      </c>
      <c r="ED443">
        <v>0.24132210000000001</v>
      </c>
      <c r="EE443">
        <v>26.455839999999998</v>
      </c>
      <c r="EF443">
        <v>0.50379439999999998</v>
      </c>
      <c r="EG443">
        <v>1115.79</v>
      </c>
      <c r="EH443">
        <v>0.24022479999999999</v>
      </c>
      <c r="EI443">
        <v>26.620480000000001</v>
      </c>
      <c r="EJ443">
        <v>1.5983400000000001</v>
      </c>
      <c r="EK443">
        <v>3651.6930000000002</v>
      </c>
      <c r="EL443">
        <v>0.23910419999999999</v>
      </c>
      <c r="EM443">
        <v>26.967949999999998</v>
      </c>
      <c r="EN443">
        <v>3.7533629999999998</v>
      </c>
      <c r="EO443">
        <v>8838.8870000000006</v>
      </c>
      <c r="EP443">
        <v>0.2379839</v>
      </c>
      <c r="EQ443">
        <v>27.31222</v>
      </c>
      <c r="ER443">
        <v>6.8333279999999998</v>
      </c>
      <c r="ES443">
        <v>16568.27</v>
      </c>
      <c r="ET443">
        <v>0.2368111</v>
      </c>
      <c r="EU443">
        <v>27.534790000000001</v>
      </c>
      <c r="EV443">
        <v>10.053789999999999</v>
      </c>
      <c r="EW443">
        <v>25071.19</v>
      </c>
      <c r="EX443">
        <v>0.2356143</v>
      </c>
      <c r="EY443">
        <v>27.423030000000001</v>
      </c>
      <c r="EZ443">
        <v>12.40962</v>
      </c>
      <c r="FA443">
        <v>31784.12</v>
      </c>
      <c r="FB443">
        <v>0.23435420000000001</v>
      </c>
      <c r="FC443">
        <v>27.161770000000001</v>
      </c>
      <c r="FD443">
        <v>13.279310000000001</v>
      </c>
      <c r="FE443">
        <v>34888.49</v>
      </c>
      <c r="FF443">
        <v>0.23305119999999999</v>
      </c>
      <c r="FG443">
        <v>26.975670000000001</v>
      </c>
      <c r="FH443">
        <v>12.692069999999999</v>
      </c>
      <c r="FI443">
        <v>34149.78</v>
      </c>
      <c r="FJ443">
        <v>0.231854</v>
      </c>
      <c r="FK443">
        <v>26.8352</v>
      </c>
      <c r="FL443">
        <v>11.11294</v>
      </c>
      <c r="FM443">
        <v>30561.34</v>
      </c>
      <c r="FN443">
        <v>0.2307573</v>
      </c>
      <c r="FO443">
        <v>27.019649999999999</v>
      </c>
      <c r="FP443">
        <v>9.1038270000000008</v>
      </c>
      <c r="FQ443">
        <v>25533.919999999998</v>
      </c>
      <c r="FR443">
        <v>0.22949900000000001</v>
      </c>
      <c r="FS443">
        <v>27.27852</v>
      </c>
      <c r="FT443">
        <v>7.0922929999999997</v>
      </c>
      <c r="FU443">
        <v>20269.05</v>
      </c>
      <c r="FV443">
        <v>0.22809789999999999</v>
      </c>
      <c r="FW443">
        <v>27.32019</v>
      </c>
      <c r="FX443">
        <v>5.3275519999999998</v>
      </c>
      <c r="FY443">
        <v>15502.01</v>
      </c>
      <c r="FZ443">
        <v>0.2266494</v>
      </c>
      <c r="GA443">
        <v>27.25769</v>
      </c>
      <c r="GB443">
        <v>3.9016410000000001</v>
      </c>
      <c r="GC443">
        <v>11546.62</v>
      </c>
      <c r="GD443">
        <v>0.22524730000000001</v>
      </c>
      <c r="GE443">
        <v>27.00582</v>
      </c>
      <c r="GF443">
        <v>2.8081049999999999</v>
      </c>
      <c r="GG443">
        <v>8441.3799999999992</v>
      </c>
      <c r="GH443">
        <v>0.22389149999999999</v>
      </c>
      <c r="GI443">
        <v>26.863579999999999</v>
      </c>
      <c r="GJ443">
        <v>1.9971890000000001</v>
      </c>
      <c r="GK443">
        <v>6091.9430000000002</v>
      </c>
      <c r="GL443">
        <v>0.2225152</v>
      </c>
      <c r="GM443">
        <v>26.789079999999998</v>
      </c>
      <c r="GN443">
        <v>1.4091549999999999</v>
      </c>
      <c r="GO443">
        <v>4358.5410000000002</v>
      </c>
      <c r="GP443">
        <v>0.22110920000000001</v>
      </c>
      <c r="GQ443">
        <v>26.706700000000001</v>
      </c>
      <c r="GR443">
        <v>0.98947470000000004</v>
      </c>
      <c r="GS443">
        <v>3102.0320000000002</v>
      </c>
      <c r="GT443">
        <v>0.2197133</v>
      </c>
      <c r="GU443">
        <v>26.543759999999999</v>
      </c>
      <c r="GV443">
        <v>0.6932353</v>
      </c>
      <c r="GW443">
        <v>2201.636</v>
      </c>
      <c r="GX443">
        <v>0.2183001</v>
      </c>
      <c r="GY443">
        <v>26.56617</v>
      </c>
      <c r="GZ443">
        <v>0.48541269999999997</v>
      </c>
      <c r="HA443">
        <v>1561.26</v>
      </c>
      <c r="HB443">
        <v>0.2169017</v>
      </c>
      <c r="HC443">
        <v>26.80958</v>
      </c>
      <c r="HD443">
        <v>0.34028510000000001</v>
      </c>
      <c r="HE443">
        <v>1107.9059999999999</v>
      </c>
      <c r="HF443">
        <v>0.2154933</v>
      </c>
      <c r="HG443">
        <v>27.064019999999999</v>
      </c>
      <c r="HH443">
        <v>0.23904239999999999</v>
      </c>
      <c r="HI443">
        <v>787.68050000000005</v>
      </c>
      <c r="HJ443">
        <v>0.214114</v>
      </c>
      <c r="HK443">
        <v>27.04964</v>
      </c>
      <c r="HL443">
        <v>0.16847809999999999</v>
      </c>
      <c r="HM443">
        <v>561.6771</v>
      </c>
      <c r="HN443">
        <v>0.2127444</v>
      </c>
      <c r="HO443">
        <v>26.751049999999999</v>
      </c>
      <c r="HP443">
        <v>0.11923259999999999</v>
      </c>
      <c r="HQ443">
        <v>402.06279999999998</v>
      </c>
      <c r="HR443">
        <v>0.21135999999999999</v>
      </c>
      <c r="HS443">
        <v>26.530419999999999</v>
      </c>
      <c r="HT443" s="1">
        <v>8.479834E-2</v>
      </c>
      <c r="HU443">
        <v>289.18849999999998</v>
      </c>
      <c r="HV443">
        <v>0.21014579999999999</v>
      </c>
      <c r="HW443">
        <v>26.382650000000002</v>
      </c>
      <c r="HX443" s="1">
        <v>6.0697010000000003E-2</v>
      </c>
      <c r="HY443">
        <v>209.12870000000001</v>
      </c>
      <c r="HZ443">
        <v>0.20906159999999999</v>
      </c>
      <c r="IA443">
        <v>26.503419999999998</v>
      </c>
      <c r="IB443" s="1">
        <v>4.371324E-2</v>
      </c>
      <c r="IC443">
        <v>152.03579999999999</v>
      </c>
      <c r="ID443">
        <v>0.20782249999999999</v>
      </c>
      <c r="IE443">
        <v>26.764489999999999</v>
      </c>
      <c r="IF443">
        <v>3.1675500000000002E-2</v>
      </c>
      <c r="IG443">
        <v>111.2636</v>
      </c>
      <c r="IH443">
        <v>0.2064839</v>
      </c>
      <c r="II443">
        <v>26.9573</v>
      </c>
      <c r="IJ443" s="1">
        <v>2.3136569999999999E-2</v>
      </c>
      <c r="IK443">
        <v>82.088440000000006</v>
      </c>
      <c r="IL443">
        <v>0.20513429999999999</v>
      </c>
      <c r="IM443">
        <v>27.058150000000001</v>
      </c>
      <c r="IN443" s="1">
        <v>1.706326E-2</v>
      </c>
      <c r="IO443">
        <v>61.128520000000002</v>
      </c>
      <c r="IP443">
        <v>0.2038606</v>
      </c>
      <c r="IQ443">
        <v>26.926909999999999</v>
      </c>
      <c r="IR443" s="1">
        <v>1.271864E-2</v>
      </c>
      <c r="IS443">
        <v>45.967190000000002</v>
      </c>
      <c r="IT443">
        <v>0.20267450000000001</v>
      </c>
      <c r="IU443">
        <v>26.726279999999999</v>
      </c>
      <c r="IV443" s="1">
        <v>9.5868120000000001E-3</v>
      </c>
      <c r="IW443">
        <v>34.920490000000001</v>
      </c>
      <c r="IX443">
        <v>0.20147409999999999</v>
      </c>
      <c r="IY443">
        <v>26.613990000000001</v>
      </c>
      <c r="IZ443" s="1">
        <v>7.3084480000000004E-3</v>
      </c>
      <c r="JA443">
        <v>26.817730000000001</v>
      </c>
      <c r="JB443">
        <v>0.20025589999999999</v>
      </c>
      <c r="JC443">
        <v>26.579799999999999</v>
      </c>
      <c r="JD443" s="1">
        <v>5.6411120000000002E-3</v>
      </c>
      <c r="JE443">
        <v>20.838809999999999</v>
      </c>
      <c r="JF443">
        <v>0.19906399999999999</v>
      </c>
      <c r="JG443">
        <v>26.90193</v>
      </c>
      <c r="JH443" s="1">
        <v>4.4122559999999998E-3</v>
      </c>
      <c r="JI443">
        <v>16.394020000000001</v>
      </c>
      <c r="JJ443">
        <v>0.1978713</v>
      </c>
      <c r="JK443">
        <v>27.255579999999998</v>
      </c>
      <c r="JL443" s="1">
        <v>3.4987210000000002E-3</v>
      </c>
      <c r="JM443">
        <v>13.065009999999999</v>
      </c>
      <c r="JN443">
        <v>0.19668849999999999</v>
      </c>
      <c r="JO443">
        <v>27.462859999999999</v>
      </c>
      <c r="JP443" s="1">
        <v>2.8136620000000002E-3</v>
      </c>
      <c r="JQ443">
        <v>10.5511</v>
      </c>
      <c r="JR443">
        <v>0.19553719999999999</v>
      </c>
      <c r="JS443">
        <v>27.523710000000001</v>
      </c>
      <c r="JT443" s="1">
        <v>2.295545E-3</v>
      </c>
      <c r="JU443">
        <v>8.6359870000000001</v>
      </c>
      <c r="JV443">
        <v>0.19441939999999999</v>
      </c>
      <c r="JW443">
        <v>27.45168</v>
      </c>
      <c r="JX443" s="1">
        <v>1.8996219999999999E-3</v>
      </c>
      <c r="JY443">
        <v>7.1635980000000004</v>
      </c>
      <c r="JZ443">
        <v>0.19331860000000001</v>
      </c>
      <c r="KA443">
        <v>27.274470000000001</v>
      </c>
      <c r="KB443" s="1">
        <v>1.59414E-3</v>
      </c>
      <c r="KC443">
        <v>6.0213299999999998</v>
      </c>
      <c r="KD443">
        <v>0.1922278</v>
      </c>
      <c r="KE443">
        <v>27.164580000000001</v>
      </c>
      <c r="KF443" s="1">
        <v>1.3558509999999999E-3</v>
      </c>
      <c r="KG443">
        <v>5.126868</v>
      </c>
      <c r="KH443">
        <v>0.1912277</v>
      </c>
      <c r="KI443">
        <v>27.11927</v>
      </c>
      <c r="KJ443" s="1">
        <v>1.168529E-3</v>
      </c>
      <c r="KK443">
        <v>4.4195690000000001</v>
      </c>
      <c r="KL443">
        <v>0.19028490000000001</v>
      </c>
      <c r="KM443">
        <v>27.407430000000002</v>
      </c>
      <c r="KN443" s="1">
        <v>1.0192879999999999E-3</v>
      </c>
      <c r="KO443">
        <v>3.8537620000000001</v>
      </c>
      <c r="KP443">
        <v>0.18932379999999999</v>
      </c>
      <c r="KQ443">
        <v>27.788049999999998</v>
      </c>
      <c r="KR443" s="1">
        <v>8.9899000000000001E-4</v>
      </c>
      <c r="KS443">
        <v>3.397354</v>
      </c>
      <c r="KT443">
        <v>0.18833920000000001</v>
      </c>
      <c r="KU443">
        <v>28.135079999999999</v>
      </c>
      <c r="KV443" s="1">
        <v>8.0109720000000003E-4</v>
      </c>
      <c r="KW443">
        <v>3.0262720000000001</v>
      </c>
      <c r="KX443">
        <v>0.18739130000000001</v>
      </c>
      <c r="KY443">
        <v>28.391719999999999</v>
      </c>
      <c r="KZ443" s="1">
        <v>7.2088260000000004E-4</v>
      </c>
      <c r="LA443">
        <v>2.7218059999999999</v>
      </c>
      <c r="LB443">
        <v>0.18648899999999999</v>
      </c>
      <c r="LC443">
        <v>28.349029999999999</v>
      </c>
      <c r="LD443" s="1">
        <v>6.5443860000000001E-4</v>
      </c>
      <c r="LE443">
        <v>2.4693610000000001</v>
      </c>
      <c r="LF443">
        <v>0.18563199999999999</v>
      </c>
      <c r="LG443">
        <v>28.154579999999999</v>
      </c>
      <c r="LH443" s="1">
        <v>5.9880260000000005E-4</v>
      </c>
      <c r="LI443">
        <v>2.2579150000000001</v>
      </c>
      <c r="LJ443">
        <v>0.18477789999999999</v>
      </c>
      <c r="LK443">
        <v>28.041530000000002</v>
      </c>
      <c r="LL443" s="1">
        <v>5.5160340000000004E-4</v>
      </c>
      <c r="LM443">
        <v>2.078967</v>
      </c>
      <c r="LN443">
        <v>0.18395130000000001</v>
      </c>
      <c r="LO443">
        <v>28.044989999999999</v>
      </c>
      <c r="LP443" s="1">
        <v>5.1125750000000005E-4</v>
      </c>
      <c r="LQ443">
        <v>1.926239</v>
      </c>
      <c r="LR443">
        <v>0.1831342</v>
      </c>
      <c r="LS443">
        <v>28.482839999999999</v>
      </c>
      <c r="LT443" s="1">
        <v>4.7635549999999998E-4</v>
      </c>
      <c r="LU443">
        <v>1.7946089999999999</v>
      </c>
      <c r="LV443">
        <v>0.1823197</v>
      </c>
      <c r="LW443">
        <v>28.99888</v>
      </c>
      <c r="LX443" s="1">
        <v>4.4589869999999999E-4</v>
      </c>
      <c r="LY443">
        <v>1.6801889999999999</v>
      </c>
      <c r="LZ443">
        <v>0.18151909999999999</v>
      </c>
      <c r="MA443">
        <v>29.420500000000001</v>
      </c>
      <c r="MB443" s="1">
        <v>4.1911329999999998E-4</v>
      </c>
      <c r="MC443">
        <v>1.57992</v>
      </c>
      <c r="MD443">
        <v>0.1807366</v>
      </c>
      <c r="ME443">
        <v>29.734950000000001</v>
      </c>
      <c r="MF443" s="1">
        <v>3.953788E-4</v>
      </c>
      <c r="MG443">
        <v>1.491344</v>
      </c>
      <c r="MH443">
        <v>0.17995929999999999</v>
      </c>
      <c r="MI443">
        <v>29.742329999999999</v>
      </c>
      <c r="MJ443" s="1">
        <v>3.7413939999999998E-4</v>
      </c>
      <c r="MK443">
        <v>1.412493</v>
      </c>
      <c r="ML443">
        <v>0.179206</v>
      </c>
      <c r="MM443">
        <v>29.60427</v>
      </c>
      <c r="MN443" s="1">
        <v>3.550707E-4</v>
      </c>
      <c r="MO443">
        <v>1.341774</v>
      </c>
      <c r="MP443">
        <v>0.1784461</v>
      </c>
      <c r="MQ443">
        <v>29.505179999999999</v>
      </c>
      <c r="MR443" s="1">
        <v>3.3776470000000002E-4</v>
      </c>
      <c r="MS443">
        <v>1.2779720000000001</v>
      </c>
      <c r="MT443">
        <v>0.17776719999999999</v>
      </c>
      <c r="MU443">
        <v>29.444559999999999</v>
      </c>
      <c r="MV443" s="1">
        <v>3.2208300000000003E-4</v>
      </c>
      <c r="MW443">
        <v>1.2198819999999999</v>
      </c>
      <c r="MX443">
        <v>0.1771508</v>
      </c>
      <c r="MY443">
        <v>29.470410000000001</v>
      </c>
      <c r="MZ443" s="1">
        <v>3.0771150000000002E-4</v>
      </c>
      <c r="NA443">
        <v>1.1664680000000001</v>
      </c>
      <c r="NB443">
        <v>0.1764597</v>
      </c>
      <c r="NC443">
        <v>29.623370000000001</v>
      </c>
      <c r="ND443" s="1">
        <v>2.9431189999999999E-4</v>
      </c>
      <c r="NE443">
        <v>1.117289</v>
      </c>
      <c r="NF443">
        <v>0.175735</v>
      </c>
      <c r="NG443">
        <v>29.91358</v>
      </c>
      <c r="NH443" s="1">
        <v>2.8185230000000002E-4</v>
      </c>
      <c r="NI443">
        <v>1.071957</v>
      </c>
      <c r="NJ443">
        <v>0.17501369999999999</v>
      </c>
      <c r="NK443">
        <v>29.93441</v>
      </c>
      <c r="NL443" s="1">
        <v>2.7032230000000003E-4</v>
      </c>
      <c r="NM443">
        <v>1.0301100000000001</v>
      </c>
      <c r="NN443">
        <v>0.17435139999999999</v>
      </c>
      <c r="NO443">
        <v>29.672979999999999</v>
      </c>
      <c r="NP443" s="1">
        <v>2.596578E-4</v>
      </c>
      <c r="NQ443">
        <v>0.99118890000000004</v>
      </c>
      <c r="NR443">
        <v>0.17370930000000001</v>
      </c>
      <c r="NS443">
        <v>29.36702</v>
      </c>
      <c r="NT443" s="1">
        <v>2.4967080000000002E-4</v>
      </c>
      <c r="NU443">
        <v>0.95479460000000005</v>
      </c>
      <c r="NV443">
        <v>0.173069</v>
      </c>
      <c r="NW443">
        <v>29.104749999999999</v>
      </c>
      <c r="NX443" s="1">
        <v>2.4029220000000001E-4</v>
      </c>
      <c r="NY443">
        <v>0.92061530000000003</v>
      </c>
      <c r="NZ443">
        <v>0.1725033</v>
      </c>
      <c r="OA443">
        <v>28.905090000000001</v>
      </c>
      <c r="OB443" s="1">
        <v>2.3152559999999999E-4</v>
      </c>
      <c r="OC443">
        <v>0.88841999999999999</v>
      </c>
      <c r="OD443">
        <v>0.1719659</v>
      </c>
      <c r="OE443">
        <v>29.02298</v>
      </c>
      <c r="OF443" s="1">
        <v>2.232232E-4</v>
      </c>
      <c r="OG443">
        <v>0.85784930000000004</v>
      </c>
      <c r="OH443">
        <v>0.17135919999999999</v>
      </c>
      <c r="OI443">
        <v>29.323419999999999</v>
      </c>
      <c r="OJ443" s="1">
        <v>2.1527690000000001E-4</v>
      </c>
      <c r="OK443">
        <v>0.82892949999999999</v>
      </c>
    </row>
    <row r="444" spans="1:401" x14ac:dyDescent="0.35">
      <c r="A444">
        <v>453</v>
      </c>
      <c r="B444" t="s">
        <v>4</v>
      </c>
      <c r="C444" t="s">
        <v>364</v>
      </c>
      <c r="D444" t="s">
        <v>446</v>
      </c>
      <c r="E444">
        <v>849.02340000000004</v>
      </c>
      <c r="F444">
        <v>0.2154778</v>
      </c>
      <c r="G444">
        <v>26.751090000000001</v>
      </c>
      <c r="H444">
        <v>0</v>
      </c>
      <c r="I444">
        <v>0</v>
      </c>
      <c r="J444">
        <v>0.21362129999999999</v>
      </c>
      <c r="K444">
        <v>26.602049999999998</v>
      </c>
      <c r="L444">
        <v>0</v>
      </c>
      <c r="M444">
        <v>0</v>
      </c>
      <c r="N444">
        <v>0.21172840000000001</v>
      </c>
      <c r="O444">
        <v>26.379069999999999</v>
      </c>
      <c r="P444">
        <v>0</v>
      </c>
      <c r="Q444">
        <v>0</v>
      </c>
      <c r="R444">
        <v>0.20981659999999999</v>
      </c>
      <c r="S444">
        <v>26.070129999999999</v>
      </c>
      <c r="T444">
        <v>0</v>
      </c>
      <c r="U444">
        <v>0</v>
      </c>
      <c r="V444">
        <v>0.20793349999999999</v>
      </c>
      <c r="W444">
        <v>25.893630000000002</v>
      </c>
      <c r="X444">
        <v>0</v>
      </c>
      <c r="Y444">
        <v>0</v>
      </c>
      <c r="Z444">
        <v>0.20611879999999999</v>
      </c>
      <c r="AA444">
        <v>25.655380000000001</v>
      </c>
      <c r="AB444">
        <v>0</v>
      </c>
      <c r="AC444">
        <v>0</v>
      </c>
      <c r="AD444">
        <v>0.20436850000000001</v>
      </c>
      <c r="AE444">
        <v>25.37236</v>
      </c>
      <c r="AF444">
        <v>0</v>
      </c>
      <c r="AG444">
        <v>0</v>
      </c>
      <c r="AH444">
        <v>0.202652</v>
      </c>
      <c r="AI444">
        <v>25.12649</v>
      </c>
      <c r="AJ444">
        <v>0</v>
      </c>
      <c r="AK444">
        <v>0</v>
      </c>
      <c r="AL444">
        <v>0.2011327</v>
      </c>
      <c r="AM444">
        <v>24.935919999999999</v>
      </c>
      <c r="AN444">
        <v>0</v>
      </c>
      <c r="AO444">
        <v>0</v>
      </c>
      <c r="AP444">
        <v>0.19984350000000001</v>
      </c>
      <c r="AQ444">
        <v>25.080369999999998</v>
      </c>
      <c r="AR444">
        <v>0</v>
      </c>
      <c r="AS444">
        <v>0</v>
      </c>
      <c r="AT444">
        <v>0.19842969999999999</v>
      </c>
      <c r="AU444">
        <v>25.398240000000001</v>
      </c>
      <c r="AV444">
        <v>0</v>
      </c>
      <c r="AW444">
        <v>0</v>
      </c>
      <c r="AX444">
        <v>0.1969381</v>
      </c>
      <c r="AY444">
        <v>25.590689999999999</v>
      </c>
      <c r="AZ444">
        <v>0</v>
      </c>
      <c r="BA444">
        <v>0</v>
      </c>
      <c r="BB444">
        <v>0.19546849999999999</v>
      </c>
      <c r="BC444">
        <v>25.730709999999998</v>
      </c>
      <c r="BD444">
        <v>0</v>
      </c>
      <c r="BE444">
        <v>0</v>
      </c>
      <c r="BF444">
        <v>0.1941483</v>
      </c>
      <c r="BG444">
        <v>25.703230000000001</v>
      </c>
      <c r="BH444">
        <v>0</v>
      </c>
      <c r="BI444">
        <v>0</v>
      </c>
      <c r="BJ444">
        <v>0.1929449</v>
      </c>
      <c r="BK444">
        <v>25.55462</v>
      </c>
      <c r="BL444">
        <v>0</v>
      </c>
      <c r="BM444">
        <v>0</v>
      </c>
      <c r="BN444">
        <v>0.19180520000000001</v>
      </c>
      <c r="BO444">
        <v>25.478149999999999</v>
      </c>
      <c r="BP444">
        <v>0</v>
      </c>
      <c r="BQ444">
        <v>0</v>
      </c>
      <c r="BR444">
        <v>0.19071299999999999</v>
      </c>
      <c r="BS444">
        <v>25.44078</v>
      </c>
      <c r="BT444">
        <v>0</v>
      </c>
      <c r="BU444">
        <v>0</v>
      </c>
      <c r="BV444">
        <v>0.18972539999999999</v>
      </c>
      <c r="BW444">
        <v>25.65052</v>
      </c>
      <c r="BX444">
        <v>0</v>
      </c>
      <c r="BY444">
        <v>0</v>
      </c>
      <c r="BZ444">
        <v>0.18874060000000001</v>
      </c>
      <c r="CA444">
        <v>25.95928</v>
      </c>
      <c r="CB444">
        <v>0</v>
      </c>
      <c r="CC444">
        <v>0</v>
      </c>
      <c r="CD444">
        <v>0.18778900000000001</v>
      </c>
      <c r="CE444">
        <v>26.159520000000001</v>
      </c>
      <c r="CF444">
        <v>0</v>
      </c>
      <c r="CG444">
        <v>0</v>
      </c>
      <c r="CH444">
        <v>0.1868763</v>
      </c>
      <c r="CI444">
        <v>26.345479999999998</v>
      </c>
      <c r="CJ444" s="1">
        <v>3.0402300000000002E-35</v>
      </c>
      <c r="CK444" s="1">
        <v>8.5558279999999997E-32</v>
      </c>
      <c r="CL444">
        <v>0.18603020000000001</v>
      </c>
      <c r="CM444">
        <v>26.35594</v>
      </c>
      <c r="CN444" s="1">
        <v>2.491772E-27</v>
      </c>
      <c r="CO444" s="1">
        <v>7.0541179999999997E-24</v>
      </c>
      <c r="CP444">
        <v>0.1852337</v>
      </c>
      <c r="CQ444">
        <v>26.169619999999998</v>
      </c>
      <c r="CR444" s="1">
        <v>1.3433260000000001E-21</v>
      </c>
      <c r="CS444" s="1">
        <v>3.6315000000000003E-18</v>
      </c>
      <c r="CT444">
        <v>0.18445349999999999</v>
      </c>
      <c r="CU444">
        <v>26.007090000000002</v>
      </c>
      <c r="CV444" s="1">
        <v>3.2658349999999998E-17</v>
      </c>
      <c r="CW444" s="1">
        <v>8.155689E-14</v>
      </c>
      <c r="CX444">
        <v>0.18387339999999999</v>
      </c>
      <c r="CY444">
        <v>25.911809999999999</v>
      </c>
      <c r="CZ444" s="1">
        <v>1.0062299999999999E-13</v>
      </c>
      <c r="DA444" s="1">
        <v>2.4466979999999998E-10</v>
      </c>
      <c r="DB444">
        <v>0.1834817</v>
      </c>
      <c r="DC444">
        <v>26.197669999999999</v>
      </c>
      <c r="DD444" s="1">
        <v>6.7553560000000002E-11</v>
      </c>
      <c r="DE444" s="1">
        <v>1.633323E-7</v>
      </c>
      <c r="DF444">
        <v>0.18289420000000001</v>
      </c>
      <c r="DG444">
        <v>26.5793</v>
      </c>
      <c r="DH444" s="1">
        <v>1.4189359999999999E-8</v>
      </c>
      <c r="DI444" s="1">
        <v>3.4501629999999997E-5</v>
      </c>
      <c r="DJ444">
        <v>0.18216599999999999</v>
      </c>
      <c r="DK444">
        <v>26.878250000000001</v>
      </c>
      <c r="DL444" s="1">
        <v>1.1807190000000001E-6</v>
      </c>
      <c r="DM444" s="1">
        <v>2.904457E-3</v>
      </c>
      <c r="DN444">
        <v>0.18140239999999999</v>
      </c>
      <c r="DO444">
        <v>27.090910000000001</v>
      </c>
      <c r="DP444" s="1">
        <v>4.5757390000000003E-5</v>
      </c>
      <c r="DQ444">
        <v>0.1142374</v>
      </c>
      <c r="DR444">
        <v>0.18074319999999999</v>
      </c>
      <c r="DS444">
        <v>26.97879</v>
      </c>
      <c r="DT444" s="1">
        <v>9.2843509999999995E-4</v>
      </c>
      <c r="DU444">
        <v>2.3555809999999999</v>
      </c>
      <c r="DV444">
        <v>0.18012919999999999</v>
      </c>
      <c r="DW444">
        <v>26.741330000000001</v>
      </c>
      <c r="DX444" s="1">
        <v>1.081902E-2</v>
      </c>
      <c r="DY444">
        <v>27.914529999999999</v>
      </c>
      <c r="DZ444">
        <v>0.17947540000000001</v>
      </c>
      <c r="EA444">
        <v>26.578109999999999</v>
      </c>
      <c r="EB444" s="1">
        <v>7.8103649999999997E-2</v>
      </c>
      <c r="EC444">
        <v>205.18350000000001</v>
      </c>
      <c r="ED444">
        <v>0.1787543</v>
      </c>
      <c r="EE444">
        <v>26.48499</v>
      </c>
      <c r="EF444">
        <v>0.37310209999999999</v>
      </c>
      <c r="EG444">
        <v>998.54330000000004</v>
      </c>
      <c r="EH444">
        <v>0.17796819999999999</v>
      </c>
      <c r="EI444">
        <v>26.663119999999999</v>
      </c>
      <c r="EJ444">
        <v>1.248764</v>
      </c>
      <c r="EK444">
        <v>3406.58</v>
      </c>
      <c r="EL444">
        <v>0.17717720000000001</v>
      </c>
      <c r="EM444">
        <v>27.024370000000001</v>
      </c>
      <c r="EN444">
        <v>3.0833020000000002</v>
      </c>
      <c r="EO444">
        <v>8573.1949999999997</v>
      </c>
      <c r="EP444">
        <v>0.17637849999999999</v>
      </c>
      <c r="EQ444">
        <v>27.381080000000001</v>
      </c>
      <c r="ER444">
        <v>5.8818140000000003</v>
      </c>
      <c r="ES444">
        <v>16665.57</v>
      </c>
      <c r="ET444">
        <v>0.17554120000000001</v>
      </c>
      <c r="EU444">
        <v>27.605450000000001</v>
      </c>
      <c r="EV444">
        <v>9.036448</v>
      </c>
      <c r="EW444">
        <v>26085.759999999998</v>
      </c>
      <c r="EX444">
        <v>0.17468</v>
      </c>
      <c r="EY444">
        <v>27.486660000000001</v>
      </c>
      <c r="EZ444">
        <v>11.60735</v>
      </c>
      <c r="FA444">
        <v>34122.01</v>
      </c>
      <c r="FB444">
        <v>0.17377889999999999</v>
      </c>
      <c r="FC444">
        <v>27.21519</v>
      </c>
      <c r="FD444">
        <v>12.882239999999999</v>
      </c>
      <c r="FE444">
        <v>38550.14</v>
      </c>
      <c r="FF444">
        <v>0.17283979999999999</v>
      </c>
      <c r="FG444">
        <v>27.015999999999998</v>
      </c>
      <c r="FH444">
        <v>12.71354</v>
      </c>
      <c r="FI444">
        <v>38732.480000000003</v>
      </c>
      <c r="FJ444">
        <v>0.17199159999999999</v>
      </c>
      <c r="FK444">
        <v>26.874919999999999</v>
      </c>
      <c r="FL444">
        <v>11.478289999999999</v>
      </c>
      <c r="FM444">
        <v>35503.68</v>
      </c>
      <c r="FN444">
        <v>0.17120299999999999</v>
      </c>
      <c r="FO444">
        <v>27.070920000000001</v>
      </c>
      <c r="FP444">
        <v>9.6553749999999994</v>
      </c>
      <c r="FQ444">
        <v>30303.84</v>
      </c>
      <c r="FR444">
        <v>0.17029279999999999</v>
      </c>
      <c r="FS444">
        <v>27.342269999999999</v>
      </c>
      <c r="FT444">
        <v>7.7009379999999998</v>
      </c>
      <c r="FU444">
        <v>24521.5</v>
      </c>
      <c r="FV444">
        <v>0.16927329999999999</v>
      </c>
      <c r="FW444">
        <v>27.39997</v>
      </c>
      <c r="FX444">
        <v>5.906676</v>
      </c>
      <c r="FY444">
        <v>19078.830000000002</v>
      </c>
      <c r="FZ444">
        <v>0.1682188</v>
      </c>
      <c r="GA444">
        <v>27.337779999999999</v>
      </c>
      <c r="GB444">
        <v>4.4066619999999999</v>
      </c>
      <c r="GC444">
        <v>14430.24</v>
      </c>
      <c r="GD444">
        <v>0.16720579999999999</v>
      </c>
      <c r="GE444">
        <v>27.077300000000001</v>
      </c>
      <c r="GF444">
        <v>3.224637</v>
      </c>
      <c r="GG444">
        <v>10695.81</v>
      </c>
      <c r="GH444">
        <v>0.1662274</v>
      </c>
      <c r="GI444">
        <v>26.92022</v>
      </c>
      <c r="GJ444">
        <v>2.3280650000000001</v>
      </c>
      <c r="GK444">
        <v>7815.4620000000004</v>
      </c>
      <c r="GL444">
        <v>0.16522870000000001</v>
      </c>
      <c r="GM444">
        <v>26.836099999999998</v>
      </c>
      <c r="GN444">
        <v>1.6651009999999999</v>
      </c>
      <c r="GO444">
        <v>5655.3429999999998</v>
      </c>
      <c r="GP444">
        <v>0.16420609999999999</v>
      </c>
      <c r="GQ444">
        <v>26.757269999999998</v>
      </c>
      <c r="GR444">
        <v>1.183872</v>
      </c>
      <c r="GS444">
        <v>4066.9929999999999</v>
      </c>
      <c r="GT444">
        <v>0.16319049999999999</v>
      </c>
      <c r="GU444">
        <v>26.607800000000001</v>
      </c>
      <c r="GV444">
        <v>0.83904449999999997</v>
      </c>
      <c r="GW444">
        <v>2914.2739999999999</v>
      </c>
      <c r="GX444">
        <v>0.16216469999999999</v>
      </c>
      <c r="GY444">
        <v>26.641249999999999</v>
      </c>
      <c r="GZ444">
        <v>0.59386499999999998</v>
      </c>
      <c r="HA444">
        <v>2085.1419999999998</v>
      </c>
      <c r="HB444">
        <v>0.1611436</v>
      </c>
      <c r="HC444">
        <v>26.885290000000001</v>
      </c>
      <c r="HD444">
        <v>0.42053420000000002</v>
      </c>
      <c r="HE444">
        <v>1492.104</v>
      </c>
      <c r="HF444">
        <v>0.16012199999999999</v>
      </c>
      <c r="HG444">
        <v>27.136849999999999</v>
      </c>
      <c r="HH444">
        <v>0.29825639999999998</v>
      </c>
      <c r="HI444">
        <v>1069.2529999999999</v>
      </c>
      <c r="HJ444">
        <v>0.1591149</v>
      </c>
      <c r="HK444">
        <v>27.116790000000002</v>
      </c>
      <c r="HL444">
        <v>0.21212420000000001</v>
      </c>
      <c r="HM444">
        <v>768.17859999999996</v>
      </c>
      <c r="HN444">
        <v>0.15811890000000001</v>
      </c>
      <c r="HO444">
        <v>26.814830000000001</v>
      </c>
      <c r="HP444">
        <v>0.1514288</v>
      </c>
      <c r="HQ444">
        <v>553.82159999999999</v>
      </c>
      <c r="HR444">
        <v>0.15711530000000001</v>
      </c>
      <c r="HS444">
        <v>26.580500000000001</v>
      </c>
      <c r="HT444">
        <v>0.1085884</v>
      </c>
      <c r="HU444">
        <v>401.05470000000003</v>
      </c>
      <c r="HV444">
        <v>0.1562375</v>
      </c>
      <c r="HW444">
        <v>26.42126</v>
      </c>
      <c r="HX444" s="1">
        <v>7.8335489999999994E-2</v>
      </c>
      <c r="HY444">
        <v>291.8904</v>
      </c>
      <c r="HZ444">
        <v>0.15545510000000001</v>
      </c>
      <c r="IA444">
        <v>26.543289999999999</v>
      </c>
      <c r="IB444" s="1">
        <v>5.6834929999999999E-2</v>
      </c>
      <c r="IC444">
        <v>213.49199999999999</v>
      </c>
      <c r="ID444">
        <v>0.15454780000000001</v>
      </c>
      <c r="IE444">
        <v>26.81174</v>
      </c>
      <c r="IF444" s="1">
        <v>4.146669E-2</v>
      </c>
      <c r="IG444">
        <v>157.1284</v>
      </c>
      <c r="IH444">
        <v>0.15356629999999999</v>
      </c>
      <c r="II444">
        <v>27.01708</v>
      </c>
      <c r="IJ444" s="1">
        <v>3.047631E-2</v>
      </c>
      <c r="IK444">
        <v>116.5309</v>
      </c>
      <c r="IL444">
        <v>0.15257850000000001</v>
      </c>
      <c r="IM444">
        <v>27.126190000000001</v>
      </c>
      <c r="IN444">
        <v>2.2598799999999999E-2</v>
      </c>
      <c r="IO444">
        <v>87.182379999999995</v>
      </c>
      <c r="IP444">
        <v>0.1516566</v>
      </c>
      <c r="IQ444">
        <v>26.991890000000001</v>
      </c>
      <c r="IR444" s="1">
        <v>1.6923469999999999E-2</v>
      </c>
      <c r="IS444">
        <v>65.82508</v>
      </c>
      <c r="IT444">
        <v>0.15079400000000001</v>
      </c>
      <c r="IU444">
        <v>26.783639999999998</v>
      </c>
      <c r="IV444" s="1">
        <v>1.2803459999999999E-2</v>
      </c>
      <c r="IW444">
        <v>50.174590000000002</v>
      </c>
      <c r="IX444">
        <v>0.14991850000000001</v>
      </c>
      <c r="IY444">
        <v>26.658719999999999</v>
      </c>
      <c r="IZ444" s="1">
        <v>9.786187E-3</v>
      </c>
      <c r="JA444">
        <v>38.632210000000001</v>
      </c>
      <c r="JB444">
        <v>0.14903250000000001</v>
      </c>
      <c r="JC444">
        <v>26.619579999999999</v>
      </c>
      <c r="JD444" s="1">
        <v>7.5643159999999997E-3</v>
      </c>
      <c r="JE444">
        <v>30.07114</v>
      </c>
      <c r="JF444">
        <v>0.14816270000000001</v>
      </c>
      <c r="JG444">
        <v>26.942419999999998</v>
      </c>
      <c r="JH444" s="1">
        <v>5.9171989999999997E-3</v>
      </c>
      <c r="JI444">
        <v>23.675989999999999</v>
      </c>
      <c r="JJ444">
        <v>0.1472898</v>
      </c>
      <c r="JK444">
        <v>27.303840000000001</v>
      </c>
      <c r="JL444" s="1">
        <v>4.6861899999999998E-3</v>
      </c>
      <c r="JM444">
        <v>18.864999999999998</v>
      </c>
      <c r="JN444">
        <v>0.14642930000000001</v>
      </c>
      <c r="JO444">
        <v>27.523630000000001</v>
      </c>
      <c r="JP444" s="1">
        <v>3.758899E-3</v>
      </c>
      <c r="JQ444">
        <v>15.217320000000001</v>
      </c>
      <c r="JR444">
        <v>0.1455902</v>
      </c>
      <c r="JS444">
        <v>27.588719999999999</v>
      </c>
      <c r="JT444" s="1">
        <v>3.0547539999999998E-3</v>
      </c>
      <c r="JU444">
        <v>12.428570000000001</v>
      </c>
      <c r="JV444">
        <v>0.14477570000000001</v>
      </c>
      <c r="JW444">
        <v>27.50976</v>
      </c>
      <c r="JX444" s="1">
        <v>2.5149370000000001E-3</v>
      </c>
      <c r="JY444">
        <v>10.2783</v>
      </c>
      <c r="JZ444">
        <v>0.14397380000000001</v>
      </c>
      <c r="KA444">
        <v>27.320930000000001</v>
      </c>
      <c r="KB444" s="1">
        <v>2.0973350000000001E-3</v>
      </c>
      <c r="KC444">
        <v>8.6056019999999993</v>
      </c>
      <c r="KD444">
        <v>0.14318159999999999</v>
      </c>
      <c r="KE444">
        <v>27.19839</v>
      </c>
      <c r="KF444" s="1">
        <v>1.771119E-3</v>
      </c>
      <c r="KG444">
        <v>7.2934510000000001</v>
      </c>
      <c r="KH444">
        <v>0.14245730000000001</v>
      </c>
      <c r="KI444">
        <v>27.149260000000002</v>
      </c>
      <c r="KJ444" s="1">
        <v>1.5144329999999999E-3</v>
      </c>
      <c r="KK444">
        <v>6.2543569999999997</v>
      </c>
      <c r="KL444">
        <v>0.14177090000000001</v>
      </c>
      <c r="KM444">
        <v>27.44096</v>
      </c>
      <c r="KN444" s="1">
        <v>1.309864E-3</v>
      </c>
      <c r="KO444">
        <v>5.422301</v>
      </c>
      <c r="KP444">
        <v>0.14107239999999999</v>
      </c>
      <c r="KQ444">
        <v>27.830349999999999</v>
      </c>
      <c r="KR444" s="1">
        <v>1.1451269999999999E-3</v>
      </c>
      <c r="KS444">
        <v>4.7510669999999999</v>
      </c>
      <c r="KT444">
        <v>0.14035539999999999</v>
      </c>
      <c r="KU444">
        <v>28.189419999999998</v>
      </c>
      <c r="KV444" s="1">
        <v>1.0112540000000001E-3</v>
      </c>
      <c r="KW444">
        <v>4.2053789999999998</v>
      </c>
      <c r="KX444">
        <v>0.1396666</v>
      </c>
      <c r="KY444">
        <v>28.451879999999999</v>
      </c>
      <c r="KZ444" s="1">
        <v>9.0183920000000005E-4</v>
      </c>
      <c r="LA444">
        <v>3.7580689999999999</v>
      </c>
      <c r="LB444">
        <v>0.1390171</v>
      </c>
      <c r="LC444">
        <v>28.404530000000001</v>
      </c>
      <c r="LD444" s="1">
        <v>8.1151659999999996E-4</v>
      </c>
      <c r="LE444">
        <v>3.3877660000000001</v>
      </c>
      <c r="LF444">
        <v>0.13839070000000001</v>
      </c>
      <c r="LG444">
        <v>28.20112</v>
      </c>
      <c r="LH444" s="1">
        <v>7.3614109999999998E-4</v>
      </c>
      <c r="LI444">
        <v>3.0782150000000001</v>
      </c>
      <c r="LJ444">
        <v>0.13777619999999999</v>
      </c>
      <c r="LK444">
        <v>28.07302</v>
      </c>
      <c r="LL444" s="1">
        <v>6.7253600000000005E-4</v>
      </c>
      <c r="LM444">
        <v>2.8169179999999998</v>
      </c>
      <c r="LN444">
        <v>0.1371791</v>
      </c>
      <c r="LO444">
        <v>28.068210000000001</v>
      </c>
      <c r="LP444" s="1">
        <v>6.1845430000000005E-4</v>
      </c>
      <c r="LQ444">
        <v>2.5946210000000001</v>
      </c>
      <c r="LR444">
        <v>0.13658509999999999</v>
      </c>
      <c r="LS444">
        <v>28.50413</v>
      </c>
      <c r="LT444" s="1">
        <v>5.7195300000000004E-4</v>
      </c>
      <c r="LU444">
        <v>2.4037660000000001</v>
      </c>
      <c r="LV444">
        <v>0.13599520000000001</v>
      </c>
      <c r="LW444">
        <v>29.028390000000002</v>
      </c>
      <c r="LX444" s="1">
        <v>5.3165549999999997E-4</v>
      </c>
      <c r="LY444">
        <v>2.2385410000000001</v>
      </c>
      <c r="LZ444">
        <v>0.1354165</v>
      </c>
      <c r="MA444">
        <v>29.46576</v>
      </c>
      <c r="MB444" s="1">
        <v>4.9645889999999995E-4</v>
      </c>
      <c r="MC444">
        <v>2.0943930000000002</v>
      </c>
      <c r="MD444">
        <v>0.13485320000000001</v>
      </c>
      <c r="ME444">
        <v>29.79036</v>
      </c>
      <c r="MF444" s="1">
        <v>4.6550170000000002E-4</v>
      </c>
      <c r="MG444">
        <v>1.9676659999999999</v>
      </c>
      <c r="MH444">
        <v>0.13428609999999999</v>
      </c>
      <c r="MI444">
        <v>29.794229999999999</v>
      </c>
      <c r="MJ444" s="1">
        <v>4.379966E-4</v>
      </c>
      <c r="MK444">
        <v>1.8554280000000001</v>
      </c>
      <c r="ML444">
        <v>0.13374369999999999</v>
      </c>
      <c r="MM444">
        <v>29.647469999999998</v>
      </c>
      <c r="MN444" s="1">
        <v>4.1348719999999999E-4</v>
      </c>
      <c r="MO444">
        <v>1.7552730000000001</v>
      </c>
      <c r="MP444">
        <v>0.13319220000000001</v>
      </c>
      <c r="MQ444">
        <v>29.531500000000001</v>
      </c>
      <c r="MR444" s="1">
        <v>3.914042E-4</v>
      </c>
      <c r="MS444">
        <v>1.6653579999999999</v>
      </c>
      <c r="MT444">
        <v>0.13270940000000001</v>
      </c>
      <c r="MU444">
        <v>29.460660000000001</v>
      </c>
      <c r="MV444" s="1">
        <v>3.715492E-4</v>
      </c>
      <c r="MW444">
        <v>1.5839350000000001</v>
      </c>
      <c r="MX444">
        <v>0.13226650000000001</v>
      </c>
      <c r="MY444">
        <v>29.489429999999999</v>
      </c>
      <c r="MZ444" s="1">
        <v>3.5345450000000002E-4</v>
      </c>
      <c r="NA444">
        <v>1.5094179999999999</v>
      </c>
      <c r="NB444">
        <v>0.1317654</v>
      </c>
      <c r="NC444">
        <v>29.6586</v>
      </c>
      <c r="ND444" s="1">
        <v>3.3670869999999998E-4</v>
      </c>
      <c r="NE444">
        <v>1.4411430000000001</v>
      </c>
      <c r="NF444">
        <v>0.1312382</v>
      </c>
      <c r="NG444">
        <v>29.965990000000001</v>
      </c>
      <c r="NH444" s="1">
        <v>3.2124019999999999E-4</v>
      </c>
      <c r="NI444">
        <v>1.378519</v>
      </c>
      <c r="NJ444">
        <v>0.13071579999999999</v>
      </c>
      <c r="NK444">
        <v>30.006499999999999</v>
      </c>
      <c r="NL444" s="1">
        <v>3.0701639999999999E-4</v>
      </c>
      <c r="NM444">
        <v>1.320981</v>
      </c>
      <c r="NN444">
        <v>0.13024179999999999</v>
      </c>
      <c r="NO444">
        <v>29.761849999999999</v>
      </c>
      <c r="NP444" s="1">
        <v>2.9393449999999999E-4</v>
      </c>
      <c r="NQ444">
        <v>1.2676959999999999</v>
      </c>
      <c r="NR444">
        <v>0.12977530000000001</v>
      </c>
      <c r="NS444">
        <v>29.46012</v>
      </c>
      <c r="NT444" s="1">
        <v>2.8175710000000003E-4</v>
      </c>
      <c r="NU444">
        <v>1.2181169999999999</v>
      </c>
      <c r="NV444">
        <v>0.1293176</v>
      </c>
      <c r="NW444">
        <v>29.1892</v>
      </c>
      <c r="NX444" s="1">
        <v>2.7038430000000003E-4</v>
      </c>
      <c r="NY444">
        <v>1.171754</v>
      </c>
      <c r="NZ444">
        <v>0.1289121</v>
      </c>
      <c r="OA444">
        <v>28.981590000000001</v>
      </c>
      <c r="OB444" s="1">
        <v>2.5980790000000001E-4</v>
      </c>
      <c r="OC444">
        <v>1.128247</v>
      </c>
      <c r="OD444">
        <v>0.12852740000000001</v>
      </c>
      <c r="OE444">
        <v>29.09647</v>
      </c>
      <c r="OF444" s="1">
        <v>2.4983390000000001E-4</v>
      </c>
      <c r="OG444">
        <v>1.0870770000000001</v>
      </c>
      <c r="OH444">
        <v>0.12808559999999999</v>
      </c>
      <c r="OI444">
        <v>29.39723</v>
      </c>
      <c r="OJ444" s="1">
        <v>2.403261E-4</v>
      </c>
      <c r="OK444">
        <v>1.048281</v>
      </c>
    </row>
    <row r="445" spans="1:401" x14ac:dyDescent="0.35">
      <c r="A445">
        <v>454</v>
      </c>
      <c r="B445" t="s">
        <v>4</v>
      </c>
      <c r="C445" t="s">
        <v>364</v>
      </c>
      <c r="D445" t="s">
        <v>447</v>
      </c>
      <c r="E445">
        <v>816.5806</v>
      </c>
      <c r="F445">
        <v>0.31107879999999999</v>
      </c>
      <c r="G445">
        <v>26.820119999999999</v>
      </c>
      <c r="H445">
        <v>0</v>
      </c>
      <c r="I445">
        <v>0</v>
      </c>
      <c r="J445">
        <v>0.30812390000000001</v>
      </c>
      <c r="K445">
        <v>26.684670000000001</v>
      </c>
      <c r="L445">
        <v>0</v>
      </c>
      <c r="M445">
        <v>0</v>
      </c>
      <c r="N445">
        <v>0.30510090000000001</v>
      </c>
      <c r="O445">
        <v>26.474229999999999</v>
      </c>
      <c r="P445">
        <v>0</v>
      </c>
      <c r="Q445">
        <v>0</v>
      </c>
      <c r="R445">
        <v>0.302064</v>
      </c>
      <c r="S445">
        <v>26.17474</v>
      </c>
      <c r="T445">
        <v>0</v>
      </c>
      <c r="U445">
        <v>0</v>
      </c>
      <c r="V445">
        <v>0.29904449999999999</v>
      </c>
      <c r="W445">
        <v>25.995270000000001</v>
      </c>
      <c r="X445">
        <v>0</v>
      </c>
      <c r="Y445">
        <v>0</v>
      </c>
      <c r="Z445">
        <v>0.29613</v>
      </c>
      <c r="AA445">
        <v>25.755289999999999</v>
      </c>
      <c r="AB445">
        <v>0</v>
      </c>
      <c r="AC445">
        <v>0</v>
      </c>
      <c r="AD445">
        <v>0.29333019999999999</v>
      </c>
      <c r="AE445">
        <v>25.474799999999998</v>
      </c>
      <c r="AF445">
        <v>0</v>
      </c>
      <c r="AG445">
        <v>0</v>
      </c>
      <c r="AH445">
        <v>0.29056779999999999</v>
      </c>
      <c r="AI445">
        <v>25.228149999999999</v>
      </c>
      <c r="AJ445">
        <v>0</v>
      </c>
      <c r="AK445">
        <v>0</v>
      </c>
      <c r="AL445">
        <v>0.28813820000000001</v>
      </c>
      <c r="AM445">
        <v>25.03811</v>
      </c>
      <c r="AN445">
        <v>0</v>
      </c>
      <c r="AO445">
        <v>0</v>
      </c>
      <c r="AP445">
        <v>0.28606809999999999</v>
      </c>
      <c r="AQ445">
        <v>25.175519999999999</v>
      </c>
      <c r="AR445">
        <v>0</v>
      </c>
      <c r="AS445">
        <v>0</v>
      </c>
      <c r="AT445">
        <v>0.2838174</v>
      </c>
      <c r="AU445">
        <v>25.485610000000001</v>
      </c>
      <c r="AV445">
        <v>0</v>
      </c>
      <c r="AW445">
        <v>0</v>
      </c>
      <c r="AX445">
        <v>0.28141549999999999</v>
      </c>
      <c r="AY445">
        <v>25.675509999999999</v>
      </c>
      <c r="AZ445">
        <v>0</v>
      </c>
      <c r="BA445">
        <v>0</v>
      </c>
      <c r="BB445">
        <v>0.27903440000000002</v>
      </c>
      <c r="BC445">
        <v>25.803290000000001</v>
      </c>
      <c r="BD445">
        <v>0</v>
      </c>
      <c r="BE445">
        <v>0</v>
      </c>
      <c r="BF445">
        <v>0.27688610000000002</v>
      </c>
      <c r="BG445">
        <v>25.757020000000001</v>
      </c>
      <c r="BH445">
        <v>0</v>
      </c>
      <c r="BI445">
        <v>0</v>
      </c>
      <c r="BJ445">
        <v>0.27492919999999998</v>
      </c>
      <c r="BK445">
        <v>25.58989</v>
      </c>
      <c r="BL445">
        <v>0</v>
      </c>
      <c r="BM445">
        <v>0</v>
      </c>
      <c r="BN445">
        <v>0.273038</v>
      </c>
      <c r="BO445">
        <v>25.496860000000002</v>
      </c>
      <c r="BP445">
        <v>0</v>
      </c>
      <c r="BQ445">
        <v>0</v>
      </c>
      <c r="BR445">
        <v>0.27123969999999997</v>
      </c>
      <c r="BS445">
        <v>25.45581</v>
      </c>
      <c r="BT445">
        <v>0</v>
      </c>
      <c r="BU445">
        <v>0</v>
      </c>
      <c r="BV445">
        <v>0.269596</v>
      </c>
      <c r="BW445">
        <v>25.670539999999999</v>
      </c>
      <c r="BX445">
        <v>0</v>
      </c>
      <c r="BY445">
        <v>0</v>
      </c>
      <c r="BZ445">
        <v>0.2679513</v>
      </c>
      <c r="CA445">
        <v>25.990259999999999</v>
      </c>
      <c r="CB445">
        <v>0</v>
      </c>
      <c r="CC445">
        <v>0</v>
      </c>
      <c r="CD445">
        <v>0.26634849999999999</v>
      </c>
      <c r="CE445">
        <v>26.20486</v>
      </c>
      <c r="CF445">
        <v>0</v>
      </c>
      <c r="CG445">
        <v>0</v>
      </c>
      <c r="CH445">
        <v>0.2647931</v>
      </c>
      <c r="CI445">
        <v>26.39714</v>
      </c>
      <c r="CJ445" s="1">
        <v>9.8241730000000002E-36</v>
      </c>
      <c r="CK445" s="1">
        <v>1.6038189999999999E-32</v>
      </c>
      <c r="CL445">
        <v>0.26335239999999999</v>
      </c>
      <c r="CM445">
        <v>26.402560000000001</v>
      </c>
      <c r="CN445" s="1">
        <v>9.9058350000000002E-28</v>
      </c>
      <c r="CO445" s="1">
        <v>1.5452279999999999E-24</v>
      </c>
      <c r="CP445">
        <v>0.26196970000000003</v>
      </c>
      <c r="CQ445">
        <v>26.215009999999999</v>
      </c>
      <c r="CR445" s="1">
        <v>6.3177589999999996E-22</v>
      </c>
      <c r="CS445" s="1">
        <v>1.0051980000000001E-18</v>
      </c>
      <c r="CT445">
        <v>0.26062039999999997</v>
      </c>
      <c r="CU445">
        <v>26.04974</v>
      </c>
      <c r="CV445" s="1">
        <v>1.6072049999999999E-17</v>
      </c>
      <c r="CW445" s="1">
        <v>2.6243459999999999E-14</v>
      </c>
      <c r="CX445">
        <v>0.25958989999999998</v>
      </c>
      <c r="CY445">
        <v>25.95842</v>
      </c>
      <c r="CZ445" s="1">
        <v>5.2532990000000002E-14</v>
      </c>
      <c r="DA445" s="1">
        <v>8.8761409999999999E-11</v>
      </c>
      <c r="DB445">
        <v>0.25888070000000002</v>
      </c>
      <c r="DC445">
        <v>26.25187</v>
      </c>
      <c r="DD445" s="1">
        <v>3.7414459999999999E-11</v>
      </c>
      <c r="DE445" s="1">
        <v>6.5471190000000005E-8</v>
      </c>
      <c r="DF445">
        <v>0.2578628</v>
      </c>
      <c r="DG445">
        <v>26.647099999999998</v>
      </c>
      <c r="DH445" s="1">
        <v>8.3054169999999995E-9</v>
      </c>
      <c r="DI445" s="1">
        <v>1.505835E-5</v>
      </c>
      <c r="DJ445">
        <v>0.25662669999999999</v>
      </c>
      <c r="DK445">
        <v>26.961939999999998</v>
      </c>
      <c r="DL445" s="1">
        <v>7.2785099999999997E-7</v>
      </c>
      <c r="DM445" s="1">
        <v>1.366829E-3</v>
      </c>
      <c r="DN445">
        <v>0.25532759999999999</v>
      </c>
      <c r="DO445">
        <v>27.176770000000001</v>
      </c>
      <c r="DP445" s="1">
        <v>2.962934E-5</v>
      </c>
      <c r="DQ445" s="1">
        <v>5.7587569999999998E-2</v>
      </c>
      <c r="DR445">
        <v>0.25419239999999999</v>
      </c>
      <c r="DS445">
        <v>27.055779999999999</v>
      </c>
      <c r="DT445" s="1">
        <v>6.3029860000000004E-4</v>
      </c>
      <c r="DU445">
        <v>1.2662580000000001</v>
      </c>
      <c r="DV445">
        <v>0.25313980000000003</v>
      </c>
      <c r="DW445">
        <v>26.804269999999999</v>
      </c>
      <c r="DX445" s="1">
        <v>7.686427E-3</v>
      </c>
      <c r="DY445">
        <v>15.941459999999999</v>
      </c>
      <c r="DZ445">
        <v>0.25204120000000002</v>
      </c>
      <c r="EA445">
        <v>26.62368</v>
      </c>
      <c r="EB445" s="1">
        <v>5.7972170000000003E-2</v>
      </c>
      <c r="EC445">
        <v>124.0942</v>
      </c>
      <c r="ED445">
        <v>0.25083299999999997</v>
      </c>
      <c r="EE445">
        <v>26.526499999999999</v>
      </c>
      <c r="EF445">
        <v>0.28884530000000003</v>
      </c>
      <c r="EG445">
        <v>637.80139999999994</v>
      </c>
      <c r="EH445">
        <v>0.24954309999999999</v>
      </c>
      <c r="EI445">
        <v>26.713709999999999</v>
      </c>
      <c r="EJ445">
        <v>1.006737</v>
      </c>
      <c r="EK445">
        <v>2292.165</v>
      </c>
      <c r="EL445">
        <v>0.24824209999999999</v>
      </c>
      <c r="EM445">
        <v>27.089089999999999</v>
      </c>
      <c r="EN445">
        <v>2.5843419999999999</v>
      </c>
      <c r="EO445">
        <v>6062.43</v>
      </c>
      <c r="EP445">
        <v>0.24693899999999999</v>
      </c>
      <c r="EQ445">
        <v>27.46275</v>
      </c>
      <c r="ER445">
        <v>5.1166660000000004</v>
      </c>
      <c r="ES445">
        <v>12355.19</v>
      </c>
      <c r="ET445">
        <v>0.24558869999999999</v>
      </c>
      <c r="EU445">
        <v>27.69624</v>
      </c>
      <c r="EV445">
        <v>8.1437989999999996</v>
      </c>
      <c r="EW445">
        <v>20224.66</v>
      </c>
      <c r="EX445">
        <v>0.2442038</v>
      </c>
      <c r="EY445">
        <v>27.577750000000002</v>
      </c>
      <c r="EZ445">
        <v>10.81616</v>
      </c>
      <c r="FA445">
        <v>27597.01</v>
      </c>
      <c r="FB445">
        <v>0.2427607</v>
      </c>
      <c r="FC445">
        <v>27.297599999999999</v>
      </c>
      <c r="FD445">
        <v>12.38711</v>
      </c>
      <c r="FE445">
        <v>32438.15</v>
      </c>
      <c r="FF445">
        <v>0.24127979999999999</v>
      </c>
      <c r="FG445">
        <v>27.080729999999999</v>
      </c>
      <c r="FH445">
        <v>12.59648</v>
      </c>
      <c r="FI445">
        <v>33813.22</v>
      </c>
      <c r="FJ445">
        <v>0.23994360000000001</v>
      </c>
      <c r="FK445">
        <v>26.93282</v>
      </c>
      <c r="FL445">
        <v>11.67576</v>
      </c>
      <c r="FM445">
        <v>32059.18</v>
      </c>
      <c r="FN445">
        <v>0.2387214</v>
      </c>
      <c r="FO445">
        <v>27.13438</v>
      </c>
      <c r="FP445">
        <v>10.06681</v>
      </c>
      <c r="FQ445">
        <v>28220.3</v>
      </c>
      <c r="FR445">
        <v>0.2373035</v>
      </c>
      <c r="FS445">
        <v>27.419060000000002</v>
      </c>
      <c r="FT445">
        <v>8.2105940000000004</v>
      </c>
      <c r="FU445">
        <v>23481.88</v>
      </c>
      <c r="FV445">
        <v>0.23572950000000001</v>
      </c>
      <c r="FW445">
        <v>27.499580000000002</v>
      </c>
      <c r="FX445">
        <v>6.4258040000000003</v>
      </c>
      <c r="FY445">
        <v>18733.86</v>
      </c>
      <c r="FZ445">
        <v>0.23411380000000001</v>
      </c>
      <c r="GA445">
        <v>27.446760000000001</v>
      </c>
      <c r="GB445">
        <v>4.8817000000000004</v>
      </c>
      <c r="GC445">
        <v>14490.98</v>
      </c>
      <c r="GD445">
        <v>0.23255149999999999</v>
      </c>
      <c r="GE445">
        <v>27.181930000000001</v>
      </c>
      <c r="GF445">
        <v>3.6311789999999999</v>
      </c>
      <c r="GG445">
        <v>10959</v>
      </c>
      <c r="GH445">
        <v>0.23105809999999999</v>
      </c>
      <c r="GI445">
        <v>27.006830000000001</v>
      </c>
      <c r="GJ445">
        <v>2.6606969999999999</v>
      </c>
      <c r="GK445">
        <v>8153.84</v>
      </c>
      <c r="GL445">
        <v>0.22952929999999999</v>
      </c>
      <c r="GM445">
        <v>26.906860000000002</v>
      </c>
      <c r="GN445">
        <v>1.9288000000000001</v>
      </c>
      <c r="GO445">
        <v>5997.357</v>
      </c>
      <c r="GP445">
        <v>0.2279651</v>
      </c>
      <c r="GQ445">
        <v>26.827179999999998</v>
      </c>
      <c r="GR445">
        <v>1.3882950000000001</v>
      </c>
      <c r="GS445">
        <v>4377.4170000000004</v>
      </c>
      <c r="GT445">
        <v>0.22642789999999999</v>
      </c>
      <c r="GU445">
        <v>26.692299999999999</v>
      </c>
      <c r="GV445">
        <v>0.9951354</v>
      </c>
      <c r="GW445">
        <v>3179.5940000000001</v>
      </c>
      <c r="GX445">
        <v>0.22486880000000001</v>
      </c>
      <c r="GY445">
        <v>26.738209999999999</v>
      </c>
      <c r="GZ445">
        <v>0.71177570000000001</v>
      </c>
      <c r="HA445">
        <v>2303.61</v>
      </c>
      <c r="HB445">
        <v>0.22331509999999999</v>
      </c>
      <c r="HC445">
        <v>26.983180000000001</v>
      </c>
      <c r="HD445">
        <v>0.50898060000000001</v>
      </c>
      <c r="HE445">
        <v>1667.665</v>
      </c>
      <c r="HF445">
        <v>0.22176589999999999</v>
      </c>
      <c r="HG445">
        <v>27.231999999999999</v>
      </c>
      <c r="HH445">
        <v>0.36432880000000001</v>
      </c>
      <c r="HI445">
        <v>1208.0909999999999</v>
      </c>
      <c r="HJ445">
        <v>0.22024360000000001</v>
      </c>
      <c r="HK445">
        <v>27.210709999999999</v>
      </c>
      <c r="HL445">
        <v>0.2613779</v>
      </c>
      <c r="HM445">
        <v>876.80100000000004</v>
      </c>
      <c r="HN445">
        <v>0.218727</v>
      </c>
      <c r="HO445">
        <v>26.908950000000001</v>
      </c>
      <c r="HP445">
        <v>0.1881304</v>
      </c>
      <c r="HQ445">
        <v>638.23599999999999</v>
      </c>
      <c r="HR445">
        <v>0.21720909999999999</v>
      </c>
      <c r="HS445">
        <v>26.65981</v>
      </c>
      <c r="HT445">
        <v>0.13596659999999999</v>
      </c>
      <c r="HU445">
        <v>466.40179999999998</v>
      </c>
      <c r="HV445">
        <v>0.21589179999999999</v>
      </c>
      <c r="HW445">
        <v>26.482939999999999</v>
      </c>
      <c r="HX445" s="1">
        <v>9.8818950000000003E-2</v>
      </c>
      <c r="HY445">
        <v>342.35899999999998</v>
      </c>
      <c r="HZ445">
        <v>0.2147165</v>
      </c>
      <c r="IA445">
        <v>26.59684</v>
      </c>
      <c r="IB445" s="1">
        <v>7.2202349999999998E-2</v>
      </c>
      <c r="IC445">
        <v>252.43700000000001</v>
      </c>
      <c r="ID445">
        <v>0.21335319999999999</v>
      </c>
      <c r="IE445">
        <v>26.868749999999999</v>
      </c>
      <c r="IF445" s="1">
        <v>5.3024130000000003E-2</v>
      </c>
      <c r="IG445">
        <v>187.20099999999999</v>
      </c>
      <c r="IH445">
        <v>0.21188760000000001</v>
      </c>
      <c r="II445">
        <v>27.089009999999998</v>
      </c>
      <c r="IJ445" s="1">
        <v>3.9205690000000001E-2</v>
      </c>
      <c r="IK445">
        <v>139.8066</v>
      </c>
      <c r="IL445">
        <v>0.2104008</v>
      </c>
      <c r="IM445">
        <v>27.21199</v>
      </c>
      <c r="IN445" s="1">
        <v>2.9229089999999999E-2</v>
      </c>
      <c r="IO445">
        <v>105.2544</v>
      </c>
      <c r="IP445">
        <v>0.2090234</v>
      </c>
      <c r="IQ445">
        <v>27.082650000000001</v>
      </c>
      <c r="IR445" s="1">
        <v>2.1994090000000001E-2</v>
      </c>
      <c r="IS445">
        <v>79.911529999999999</v>
      </c>
      <c r="IT445">
        <v>0.2077253</v>
      </c>
      <c r="IU445">
        <v>26.868590000000001</v>
      </c>
      <c r="IV445" s="1">
        <v>1.6706909999999998E-2</v>
      </c>
      <c r="IW445">
        <v>61.200659999999999</v>
      </c>
      <c r="IX445">
        <v>0.20640919999999999</v>
      </c>
      <c r="IY445">
        <v>26.727969999999999</v>
      </c>
      <c r="IZ445" s="1">
        <v>1.281067E-2</v>
      </c>
      <c r="JA445">
        <v>47.304639999999999</v>
      </c>
      <c r="JB445">
        <v>0.20508770000000001</v>
      </c>
      <c r="JC445">
        <v>26.67755</v>
      </c>
      <c r="JD445" s="1">
        <v>9.9252730000000001E-3</v>
      </c>
      <c r="JE445">
        <v>36.928730000000002</v>
      </c>
      <c r="JF445">
        <v>0.20378750000000001</v>
      </c>
      <c r="JG445">
        <v>26.99342</v>
      </c>
      <c r="JH445" s="1">
        <v>7.7744160000000001E-3</v>
      </c>
      <c r="JI445">
        <v>29.12895</v>
      </c>
      <c r="JJ445">
        <v>0.2024775</v>
      </c>
      <c r="JK445">
        <v>27.36007</v>
      </c>
      <c r="JL445" s="1">
        <v>6.1587730000000002E-3</v>
      </c>
      <c r="JM445">
        <v>23.227679999999999</v>
      </c>
      <c r="JN445">
        <v>0.2011889</v>
      </c>
      <c r="JO445">
        <v>27.595659999999999</v>
      </c>
      <c r="JP445" s="1">
        <v>4.9363030000000004E-3</v>
      </c>
      <c r="JQ445">
        <v>18.729510000000001</v>
      </c>
      <c r="JR445">
        <v>0.19994219999999999</v>
      </c>
      <c r="JS445">
        <v>27.672270000000001</v>
      </c>
      <c r="JT445" s="1">
        <v>4.0045360000000004E-3</v>
      </c>
      <c r="JU445">
        <v>15.274649999999999</v>
      </c>
      <c r="JV445">
        <v>0.19870969999999999</v>
      </c>
      <c r="JW445">
        <v>27.592320000000001</v>
      </c>
      <c r="JX445" s="1">
        <v>3.2875920000000002E-3</v>
      </c>
      <c r="JY445">
        <v>12.59961</v>
      </c>
      <c r="JZ445">
        <v>0.19751440000000001</v>
      </c>
      <c r="KA445">
        <v>27.392600000000002</v>
      </c>
      <c r="KB445" s="1">
        <v>2.7315310000000001E-3</v>
      </c>
      <c r="KC445">
        <v>10.511559999999999</v>
      </c>
      <c r="KD445">
        <v>0.1963212</v>
      </c>
      <c r="KE445">
        <v>27.253299999999999</v>
      </c>
      <c r="KF445" s="1">
        <v>2.2961520000000001E-3</v>
      </c>
      <c r="KG445">
        <v>8.8687539999999991</v>
      </c>
      <c r="KH445">
        <v>0.19522709999999999</v>
      </c>
      <c r="KI445">
        <v>27.19397</v>
      </c>
      <c r="KJ445" s="1">
        <v>1.9530249999999999E-3</v>
      </c>
      <c r="KK445">
        <v>7.5647229999999999</v>
      </c>
      <c r="KL445">
        <v>0.19419839999999999</v>
      </c>
      <c r="KM445">
        <v>27.481439999999999</v>
      </c>
      <c r="KN445" s="1">
        <v>1.6793050000000001E-3</v>
      </c>
      <c r="KO445">
        <v>6.5188680000000003</v>
      </c>
      <c r="KP445">
        <v>0.19314319999999999</v>
      </c>
      <c r="KQ445">
        <v>27.876940000000001</v>
      </c>
      <c r="KR445" s="1">
        <v>1.4587879999999999E-3</v>
      </c>
      <c r="KS445">
        <v>5.6742889999999999</v>
      </c>
      <c r="KT445">
        <v>0.19206239999999999</v>
      </c>
      <c r="KU445">
        <v>28.250299999999999</v>
      </c>
      <c r="KV445" s="1">
        <v>1.2796179999999999E-3</v>
      </c>
      <c r="KW445">
        <v>4.9873900000000004</v>
      </c>
      <c r="KX445">
        <v>0.19102140000000001</v>
      </c>
      <c r="KY445">
        <v>28.52449</v>
      </c>
      <c r="KZ445" s="1">
        <v>1.133308E-3</v>
      </c>
      <c r="LA445">
        <v>4.4244149999999998</v>
      </c>
      <c r="LB445">
        <v>0.19003510000000001</v>
      </c>
      <c r="LC445">
        <v>28.48095</v>
      </c>
      <c r="LD445" s="1">
        <v>1.0127249999999999E-3</v>
      </c>
      <c r="LE445">
        <v>3.9586899999999998</v>
      </c>
      <c r="LF445">
        <v>0.18908</v>
      </c>
      <c r="LG445">
        <v>28.271370000000001</v>
      </c>
      <c r="LH445" s="1">
        <v>9.1226790000000001E-4</v>
      </c>
      <c r="LI445">
        <v>3.5699640000000001</v>
      </c>
      <c r="LJ445">
        <v>0.18815009999999999</v>
      </c>
      <c r="LK445">
        <v>28.125699999999998</v>
      </c>
      <c r="LL445" s="1">
        <v>8.2777239999999998E-4</v>
      </c>
      <c r="LM445">
        <v>3.2425459999999999</v>
      </c>
      <c r="LN445">
        <v>0.1872452</v>
      </c>
      <c r="LO445">
        <v>28.104790000000001</v>
      </c>
      <c r="LP445" s="1">
        <v>7.5615839999999997E-4</v>
      </c>
      <c r="LQ445">
        <v>2.964734</v>
      </c>
      <c r="LR445">
        <v>0.18633569999999999</v>
      </c>
      <c r="LS445">
        <v>28.528230000000001</v>
      </c>
      <c r="LT445" s="1">
        <v>6.947953E-4</v>
      </c>
      <c r="LU445">
        <v>2.726985</v>
      </c>
      <c r="LV445">
        <v>0.18543870000000001</v>
      </c>
      <c r="LW445">
        <v>29.055890000000002</v>
      </c>
      <c r="LX445" s="1">
        <v>6.4186250000000005E-4</v>
      </c>
      <c r="LY445">
        <v>2.5219939999999998</v>
      </c>
      <c r="LZ445">
        <v>0.18455679999999999</v>
      </c>
      <c r="MA445">
        <v>29.511320000000001</v>
      </c>
      <c r="MB445" s="1">
        <v>5.958456E-4</v>
      </c>
      <c r="MC445">
        <v>2.3439179999999999</v>
      </c>
      <c r="MD445">
        <v>0.1836931</v>
      </c>
      <c r="ME445">
        <v>29.85294</v>
      </c>
      <c r="MF445" s="1">
        <v>5.5556460000000002E-4</v>
      </c>
      <c r="MG445">
        <v>2.1880649999999999</v>
      </c>
      <c r="MH445">
        <v>0.18282950000000001</v>
      </c>
      <c r="MI445">
        <v>29.863610000000001</v>
      </c>
      <c r="MJ445" s="1">
        <v>5.1997860000000003E-4</v>
      </c>
      <c r="MK445">
        <v>2.0507249999999999</v>
      </c>
      <c r="ML445">
        <v>0.18199499999999999</v>
      </c>
      <c r="MM445">
        <v>29.711880000000001</v>
      </c>
      <c r="MN445" s="1">
        <v>4.8842679999999998E-4</v>
      </c>
      <c r="MO445">
        <v>1.928828</v>
      </c>
      <c r="MP445">
        <v>0.18115490000000001</v>
      </c>
      <c r="MQ445">
        <v>29.57724</v>
      </c>
      <c r="MR445" s="1">
        <v>4.6015820000000002E-4</v>
      </c>
      <c r="MS445">
        <v>1.8199730000000001</v>
      </c>
      <c r="MT445">
        <v>0.18041840000000001</v>
      </c>
      <c r="MU445">
        <v>29.490269999999999</v>
      </c>
      <c r="MV445" s="1">
        <v>4.3489819999999998E-4</v>
      </c>
      <c r="MW445">
        <v>1.721991</v>
      </c>
      <c r="MX445">
        <v>0.1797329</v>
      </c>
      <c r="MY445">
        <v>29.51557</v>
      </c>
      <c r="MZ445" s="1">
        <v>4.1196469999999998E-4</v>
      </c>
      <c r="NA445">
        <v>1.632803</v>
      </c>
      <c r="NB445">
        <v>0.1789702</v>
      </c>
      <c r="NC445">
        <v>29.697050000000001</v>
      </c>
      <c r="ND445" s="1">
        <v>3.9086660000000001E-4</v>
      </c>
      <c r="NE445">
        <v>1.551544</v>
      </c>
      <c r="NF445">
        <v>0.17816899999999999</v>
      </c>
      <c r="NG445">
        <v>30.023160000000001</v>
      </c>
      <c r="NH445" s="1">
        <v>3.7149079999999998E-4</v>
      </c>
      <c r="NI445">
        <v>1.4774160000000001</v>
      </c>
      <c r="NJ445">
        <v>0.1773708</v>
      </c>
      <c r="NK445">
        <v>30.091699999999999</v>
      </c>
      <c r="NL445" s="1">
        <v>3.5376150000000002E-4</v>
      </c>
      <c r="NM445">
        <v>1.4096839999999999</v>
      </c>
      <c r="NN445">
        <v>0.17664759999999999</v>
      </c>
      <c r="NO445">
        <v>29.875219999999999</v>
      </c>
      <c r="NP445" s="1">
        <v>3.3754390000000003E-4</v>
      </c>
      <c r="NQ445">
        <v>1.3473299999999999</v>
      </c>
      <c r="NR445">
        <v>0.1759317</v>
      </c>
      <c r="NS445">
        <v>29.585989999999999</v>
      </c>
      <c r="NT445" s="1">
        <v>3.2251239999999998E-4</v>
      </c>
      <c r="NU445">
        <v>1.2895970000000001</v>
      </c>
      <c r="NV445">
        <v>0.17522460000000001</v>
      </c>
      <c r="NW445">
        <v>29.3096</v>
      </c>
      <c r="NX445" s="1">
        <v>3.085462E-4</v>
      </c>
      <c r="NY445">
        <v>1.2359279999999999</v>
      </c>
      <c r="NZ445">
        <v>0.17460319999999999</v>
      </c>
      <c r="OA445">
        <v>29.091090000000001</v>
      </c>
      <c r="OB445" s="1">
        <v>2.9561399999999998E-4</v>
      </c>
      <c r="OC445">
        <v>1.185813</v>
      </c>
      <c r="OD445">
        <v>0.1740157</v>
      </c>
      <c r="OE445">
        <v>29.19537</v>
      </c>
      <c r="OF445" s="1">
        <v>2.834712E-4</v>
      </c>
      <c r="OG445">
        <v>1.1386149999999999</v>
      </c>
      <c r="OH445">
        <v>0.17333290000000001</v>
      </c>
      <c r="OI445">
        <v>29.491129999999998</v>
      </c>
      <c r="OJ445" s="1">
        <v>2.7193200000000001E-4</v>
      </c>
      <c r="OK445">
        <v>1.094341</v>
      </c>
    </row>
    <row r="446" spans="1:401" x14ac:dyDescent="0.35">
      <c r="A446">
        <v>455</v>
      </c>
      <c r="B446" t="s">
        <v>4</v>
      </c>
      <c r="C446" t="s">
        <v>364</v>
      </c>
      <c r="D446" t="s">
        <v>448</v>
      </c>
      <c r="E446">
        <v>837.02949999999998</v>
      </c>
      <c r="F446">
        <v>0.23520579999999999</v>
      </c>
      <c r="G446">
        <v>26.89048</v>
      </c>
      <c r="H446">
        <v>0</v>
      </c>
      <c r="I446">
        <v>0</v>
      </c>
      <c r="J446">
        <v>0.23311799999999999</v>
      </c>
      <c r="K446">
        <v>26.76605</v>
      </c>
      <c r="L446">
        <v>0</v>
      </c>
      <c r="M446">
        <v>0</v>
      </c>
      <c r="N446">
        <v>0.2309766</v>
      </c>
      <c r="O446">
        <v>26.571490000000001</v>
      </c>
      <c r="P446">
        <v>0</v>
      </c>
      <c r="Q446">
        <v>0</v>
      </c>
      <c r="R446">
        <v>0.22881099999999999</v>
      </c>
      <c r="S446">
        <v>26.285019999999999</v>
      </c>
      <c r="T446">
        <v>0</v>
      </c>
      <c r="U446">
        <v>0</v>
      </c>
      <c r="V446">
        <v>0.2266782</v>
      </c>
      <c r="W446">
        <v>26.103110000000001</v>
      </c>
      <c r="X446">
        <v>0</v>
      </c>
      <c r="Y446">
        <v>0</v>
      </c>
      <c r="Z446">
        <v>0.22462679999999999</v>
      </c>
      <c r="AA446">
        <v>25.862010000000001</v>
      </c>
      <c r="AB446">
        <v>0</v>
      </c>
      <c r="AC446">
        <v>0</v>
      </c>
      <c r="AD446">
        <v>0.22265599999999999</v>
      </c>
      <c r="AE446">
        <v>25.583939999999998</v>
      </c>
      <c r="AF446">
        <v>0</v>
      </c>
      <c r="AG446">
        <v>0</v>
      </c>
      <c r="AH446">
        <v>0.2207191</v>
      </c>
      <c r="AI446">
        <v>25.336320000000001</v>
      </c>
      <c r="AJ446">
        <v>0</v>
      </c>
      <c r="AK446">
        <v>0</v>
      </c>
      <c r="AL446">
        <v>0.21903909999999999</v>
      </c>
      <c r="AM446">
        <v>25.140920000000001</v>
      </c>
      <c r="AN446">
        <v>0</v>
      </c>
      <c r="AO446">
        <v>0</v>
      </c>
      <c r="AP446">
        <v>0.21760399999999999</v>
      </c>
      <c r="AQ446">
        <v>25.26332</v>
      </c>
      <c r="AR446">
        <v>0</v>
      </c>
      <c r="AS446">
        <v>0</v>
      </c>
      <c r="AT446">
        <v>0.21601119999999999</v>
      </c>
      <c r="AU446">
        <v>25.56296</v>
      </c>
      <c r="AV446">
        <v>0</v>
      </c>
      <c r="AW446">
        <v>0</v>
      </c>
      <c r="AX446">
        <v>0.2143129</v>
      </c>
      <c r="AY446">
        <v>25.753139999999998</v>
      </c>
      <c r="AZ446">
        <v>0</v>
      </c>
      <c r="BA446">
        <v>0</v>
      </c>
      <c r="BB446">
        <v>0.21264520000000001</v>
      </c>
      <c r="BC446">
        <v>25.877739999999999</v>
      </c>
      <c r="BD446">
        <v>0</v>
      </c>
      <c r="BE446">
        <v>0</v>
      </c>
      <c r="BF446">
        <v>0.2111603</v>
      </c>
      <c r="BG446">
        <v>25.820180000000001</v>
      </c>
      <c r="BH446">
        <v>0</v>
      </c>
      <c r="BI446">
        <v>0</v>
      </c>
      <c r="BJ446">
        <v>0.20982590000000001</v>
      </c>
      <c r="BK446">
        <v>25.636140000000001</v>
      </c>
      <c r="BL446">
        <v>0</v>
      </c>
      <c r="BM446">
        <v>0</v>
      </c>
      <c r="BN446">
        <v>0.20852509999999999</v>
      </c>
      <c r="BO446">
        <v>25.523779999999999</v>
      </c>
      <c r="BP446">
        <v>0</v>
      </c>
      <c r="BQ446">
        <v>0</v>
      </c>
      <c r="BR446">
        <v>0.20730370000000001</v>
      </c>
      <c r="BS446">
        <v>25.472200000000001</v>
      </c>
      <c r="BT446">
        <v>0</v>
      </c>
      <c r="BU446">
        <v>0</v>
      </c>
      <c r="BV446">
        <v>0.20619090000000001</v>
      </c>
      <c r="BW446">
        <v>25.682040000000001</v>
      </c>
      <c r="BX446">
        <v>0</v>
      </c>
      <c r="BY446">
        <v>0</v>
      </c>
      <c r="BZ446">
        <v>0.2050805</v>
      </c>
      <c r="CA446">
        <v>26.00686</v>
      </c>
      <c r="CB446">
        <v>0</v>
      </c>
      <c r="CC446">
        <v>0</v>
      </c>
      <c r="CD446">
        <v>0.2039927</v>
      </c>
      <c r="CE446">
        <v>26.238099999999999</v>
      </c>
      <c r="CF446">
        <v>0</v>
      </c>
      <c r="CG446">
        <v>0</v>
      </c>
      <c r="CH446">
        <v>0.2029579</v>
      </c>
      <c r="CI446">
        <v>26.43871</v>
      </c>
      <c r="CJ446" s="1">
        <v>1.5510809999999998E-36</v>
      </c>
      <c r="CK446" s="1">
        <v>5.4160669999999997E-33</v>
      </c>
      <c r="CL446">
        <v>0.20200709999999999</v>
      </c>
      <c r="CM446">
        <v>26.452470000000002</v>
      </c>
      <c r="CN446" s="1">
        <v>1.5427370000000001E-28</v>
      </c>
      <c r="CO446" s="1">
        <v>5.4178450000000001E-25</v>
      </c>
      <c r="CP446">
        <v>0.20110069999999999</v>
      </c>
      <c r="CQ446">
        <v>26.26613</v>
      </c>
      <c r="CR446" s="1">
        <v>1.425922E-22</v>
      </c>
      <c r="CS446" s="1">
        <v>4.1978589999999999E-19</v>
      </c>
      <c r="CT446">
        <v>0.20022580000000001</v>
      </c>
      <c r="CU446">
        <v>26.097750000000001</v>
      </c>
      <c r="CV446" s="1">
        <v>4.8381560000000001E-18</v>
      </c>
      <c r="CW446" s="1">
        <v>1.261725E-14</v>
      </c>
      <c r="CX446">
        <v>0.19959669999999999</v>
      </c>
      <c r="CY446">
        <v>26.00311</v>
      </c>
      <c r="CZ446" s="1">
        <v>1.9043480000000002E-14</v>
      </c>
      <c r="DA446" s="1">
        <v>4.7861230000000002E-11</v>
      </c>
      <c r="DB446">
        <v>0.19918179999999999</v>
      </c>
      <c r="DC446">
        <v>26.29025</v>
      </c>
      <c r="DD446" s="1">
        <v>1.5564539999999999E-11</v>
      </c>
      <c r="DE446" s="1">
        <v>3.8946339999999999E-8</v>
      </c>
      <c r="DF446">
        <v>0.1985045</v>
      </c>
      <c r="DG446">
        <v>26.694890000000001</v>
      </c>
      <c r="DH446" s="1">
        <v>3.8518789999999998E-9</v>
      </c>
      <c r="DI446" s="1">
        <v>9.7564560000000002E-6</v>
      </c>
      <c r="DJ446">
        <v>0.19766410000000001</v>
      </c>
      <c r="DK446">
        <v>27.027989999999999</v>
      </c>
      <c r="DL446" s="1">
        <v>3.6982200000000001E-7</v>
      </c>
      <c r="DM446" s="1">
        <v>9.5628759999999999E-4</v>
      </c>
      <c r="DN446">
        <v>0.19679779999999999</v>
      </c>
      <c r="DO446">
        <v>27.25329</v>
      </c>
      <c r="DP446" s="1">
        <v>1.6311279999999999E-5</v>
      </c>
      <c r="DQ446">
        <v>4.3255200000000001E-2</v>
      </c>
      <c r="DR446">
        <v>0.1960577</v>
      </c>
      <c r="DS446">
        <v>27.13993</v>
      </c>
      <c r="DT446" s="1">
        <v>3.7313029999999999E-4</v>
      </c>
      <c r="DU446">
        <v>1.0170999999999999</v>
      </c>
      <c r="DV446">
        <v>0.1953772</v>
      </c>
      <c r="DW446">
        <v>26.878250000000001</v>
      </c>
      <c r="DX446" s="1">
        <v>4.8645490000000001E-3</v>
      </c>
      <c r="DY446">
        <v>13.64889</v>
      </c>
      <c r="DZ446">
        <v>0.19464699999999999</v>
      </c>
      <c r="EA446">
        <v>26.679490000000001</v>
      </c>
      <c r="EB446" s="1">
        <v>3.9035380000000001E-2</v>
      </c>
      <c r="EC446">
        <v>112.93640000000001</v>
      </c>
      <c r="ED446">
        <v>0.193831</v>
      </c>
      <c r="EE446">
        <v>26.569980000000001</v>
      </c>
      <c r="EF446">
        <v>0.20609849999999999</v>
      </c>
      <c r="EG446">
        <v>615.41560000000004</v>
      </c>
      <c r="EH446">
        <v>0.1929601</v>
      </c>
      <c r="EI446">
        <v>26.751339999999999</v>
      </c>
      <c r="EJ446">
        <v>0.75856820000000003</v>
      </c>
      <c r="EK446">
        <v>2339.2449999999999</v>
      </c>
      <c r="EL446">
        <v>0.19207550000000001</v>
      </c>
      <c r="EM446">
        <v>27.134309999999999</v>
      </c>
      <c r="EN446">
        <v>2.0497730000000001</v>
      </c>
      <c r="EO446">
        <v>6527.71</v>
      </c>
      <c r="EP446">
        <v>0.19118260000000001</v>
      </c>
      <c r="EQ446">
        <v>27.524570000000001</v>
      </c>
      <c r="ER446">
        <v>4.2588290000000004</v>
      </c>
      <c r="ES446">
        <v>14000.58</v>
      </c>
      <c r="ET446">
        <v>0.1902546</v>
      </c>
      <c r="EU446">
        <v>27.776530000000001</v>
      </c>
      <c r="EV446">
        <v>7.092085</v>
      </c>
      <c r="EW446">
        <v>24053.29</v>
      </c>
      <c r="EX446">
        <v>0.18928729999999999</v>
      </c>
      <c r="EY446">
        <v>27.673729999999999</v>
      </c>
      <c r="EZ446">
        <v>9.8254590000000004</v>
      </c>
      <c r="FA446">
        <v>34347.360000000001</v>
      </c>
      <c r="FB446">
        <v>0.1882799</v>
      </c>
      <c r="FC446">
        <v>27.390049999999999</v>
      </c>
      <c r="FD446">
        <v>11.70228</v>
      </c>
      <c r="FE446">
        <v>42119.79</v>
      </c>
      <c r="FF446">
        <v>0.1872403</v>
      </c>
      <c r="FG446">
        <v>27.156379999999999</v>
      </c>
      <c r="FH446">
        <v>12.337910000000001</v>
      </c>
      <c r="FI446">
        <v>45654.13</v>
      </c>
      <c r="FJ446">
        <v>0.18631519999999999</v>
      </c>
      <c r="FK446">
        <v>26.995989999999999</v>
      </c>
      <c r="FL446">
        <v>11.817220000000001</v>
      </c>
      <c r="FM446">
        <v>44839.39</v>
      </c>
      <c r="FN446">
        <v>0.18546599999999999</v>
      </c>
      <c r="FO446">
        <v>27.186140000000002</v>
      </c>
      <c r="FP446">
        <v>10.497680000000001</v>
      </c>
      <c r="FQ446">
        <v>40775.660000000003</v>
      </c>
      <c r="FR446">
        <v>0.18444489999999999</v>
      </c>
      <c r="FS446">
        <v>27.481660000000002</v>
      </c>
      <c r="FT446">
        <v>8.7930770000000003</v>
      </c>
      <c r="FU446">
        <v>34919.410000000003</v>
      </c>
      <c r="FV446">
        <v>0.18330669999999999</v>
      </c>
      <c r="FW446">
        <v>27.586510000000001</v>
      </c>
      <c r="FX446">
        <v>7.0468250000000001</v>
      </c>
      <c r="FY446">
        <v>28578.14</v>
      </c>
      <c r="FZ446">
        <v>0.18213660000000001</v>
      </c>
      <c r="GA446">
        <v>27.554919999999999</v>
      </c>
      <c r="GB446">
        <v>5.4674339999999999</v>
      </c>
      <c r="GC446">
        <v>22608.42</v>
      </c>
      <c r="GD446">
        <v>0.18101800000000001</v>
      </c>
      <c r="GE446">
        <v>27.29325</v>
      </c>
      <c r="GF446">
        <v>4.1436859999999998</v>
      </c>
      <c r="GG446">
        <v>17440.27</v>
      </c>
      <c r="GH446">
        <v>0.1799414</v>
      </c>
      <c r="GI446">
        <v>27.101780000000002</v>
      </c>
      <c r="GJ446">
        <v>3.0873020000000002</v>
      </c>
      <c r="GK446">
        <v>13205.78</v>
      </c>
      <c r="GL446">
        <v>0.17883969999999999</v>
      </c>
      <c r="GM446">
        <v>26.984030000000001</v>
      </c>
      <c r="GN446">
        <v>2.2717450000000001</v>
      </c>
      <c r="GO446">
        <v>9866.0419999999995</v>
      </c>
      <c r="GP446">
        <v>0.17770620000000001</v>
      </c>
      <c r="GQ446">
        <v>26.899229999999999</v>
      </c>
      <c r="GR446">
        <v>1.657294</v>
      </c>
      <c r="GS446">
        <v>7302.3410000000003</v>
      </c>
      <c r="GT446">
        <v>0.17658589999999999</v>
      </c>
      <c r="GU446">
        <v>26.774889999999999</v>
      </c>
      <c r="GV446">
        <v>1.2025539999999999</v>
      </c>
      <c r="GW446">
        <v>5371.2309999999998</v>
      </c>
      <c r="GX446">
        <v>0.17545140000000001</v>
      </c>
      <c r="GY446">
        <v>26.825389999999999</v>
      </c>
      <c r="GZ446">
        <v>0.86979019999999996</v>
      </c>
      <c r="HA446">
        <v>3936.1579999999999</v>
      </c>
      <c r="HB446">
        <v>0.1743209</v>
      </c>
      <c r="HC446">
        <v>27.069269999999999</v>
      </c>
      <c r="HD446">
        <v>0.62840379999999996</v>
      </c>
      <c r="HE446">
        <v>2879.451</v>
      </c>
      <c r="HF446">
        <v>0.17319789999999999</v>
      </c>
      <c r="HG446">
        <v>27.317299999999999</v>
      </c>
      <c r="HH446">
        <v>0.45413979999999998</v>
      </c>
      <c r="HI446">
        <v>2106.1179999999999</v>
      </c>
      <c r="HJ446">
        <v>0.1720913</v>
      </c>
      <c r="HK446">
        <v>27.308409999999999</v>
      </c>
      <c r="HL446">
        <v>0.3287312</v>
      </c>
      <c r="HM446">
        <v>1542.29</v>
      </c>
      <c r="HN446">
        <v>0.17098640000000001</v>
      </c>
      <c r="HO446">
        <v>27.01117</v>
      </c>
      <c r="HP446">
        <v>0.238592</v>
      </c>
      <c r="HQ446">
        <v>1132.047</v>
      </c>
      <c r="HR446">
        <v>0.16987830000000001</v>
      </c>
      <c r="HS446">
        <v>26.749980000000001</v>
      </c>
      <c r="HT446">
        <v>0.17379720000000001</v>
      </c>
      <c r="HU446">
        <v>833.74779999999998</v>
      </c>
      <c r="HV446">
        <v>0.16893649999999999</v>
      </c>
      <c r="HW446">
        <v>26.554310000000001</v>
      </c>
      <c r="HX446">
        <v>0.12725990000000001</v>
      </c>
      <c r="HY446">
        <v>616.51089999999999</v>
      </c>
      <c r="HZ446">
        <v>0.16808380000000001</v>
      </c>
      <c r="IA446">
        <v>26.646080000000001</v>
      </c>
      <c r="IB446" s="1">
        <v>9.363668E-2</v>
      </c>
      <c r="IC446">
        <v>457.74360000000001</v>
      </c>
      <c r="ID446">
        <v>0.1670827</v>
      </c>
      <c r="IE446">
        <v>26.91461</v>
      </c>
      <c r="IF446" s="1">
        <v>6.9213769999999994E-2</v>
      </c>
      <c r="IG446">
        <v>341.65519999999998</v>
      </c>
      <c r="IH446">
        <v>0.1659931</v>
      </c>
      <c r="II446">
        <v>27.14845</v>
      </c>
      <c r="IJ446" s="1">
        <v>5.148254E-2</v>
      </c>
      <c r="IK446">
        <v>256.68150000000003</v>
      </c>
      <c r="IL446">
        <v>0.16489880000000001</v>
      </c>
      <c r="IM446">
        <v>27.28744</v>
      </c>
      <c r="IN446">
        <v>3.8588999999999998E-2</v>
      </c>
      <c r="IO446">
        <v>194.2799</v>
      </c>
      <c r="IP446">
        <v>0.16389500000000001</v>
      </c>
      <c r="IQ446">
        <v>27.176020000000001</v>
      </c>
      <c r="IR446" s="1">
        <v>2.9177160000000001E-2</v>
      </c>
      <c r="IS446">
        <v>148.2089</v>
      </c>
      <c r="IT446">
        <v>0.16295009999999999</v>
      </c>
      <c r="IU446">
        <v>26.959579999999999</v>
      </c>
      <c r="IV446" s="1">
        <v>2.2255219999999999E-2</v>
      </c>
      <c r="IW446">
        <v>113.9812</v>
      </c>
      <c r="IX446">
        <v>0.16198029999999999</v>
      </c>
      <c r="IY446">
        <v>26.804860000000001</v>
      </c>
      <c r="IZ446" s="1">
        <v>1.7123289999999999E-2</v>
      </c>
      <c r="JA446">
        <v>88.412409999999994</v>
      </c>
      <c r="JB446">
        <v>0.16101190000000001</v>
      </c>
      <c r="JC446">
        <v>26.73678</v>
      </c>
      <c r="JD446" s="1">
        <v>1.3301739999999999E-2</v>
      </c>
      <c r="JE446">
        <v>69.213080000000005</v>
      </c>
      <c r="JF446">
        <v>0.1600559</v>
      </c>
      <c r="JG446">
        <v>27.035160000000001</v>
      </c>
      <c r="JH446">
        <v>1.0437800000000001E-2</v>
      </c>
      <c r="JI446">
        <v>54.705959999999997</v>
      </c>
      <c r="JJ446">
        <v>0.1590935</v>
      </c>
      <c r="JK446">
        <v>27.402650000000001</v>
      </c>
      <c r="JL446" s="1">
        <v>8.2763479999999993E-3</v>
      </c>
      <c r="JM446">
        <v>43.676650000000002</v>
      </c>
      <c r="JN446">
        <v>0.15814619999999999</v>
      </c>
      <c r="JO446">
        <v>27.652940000000001</v>
      </c>
      <c r="JP446" s="1">
        <v>6.6335780000000002E-3</v>
      </c>
      <c r="JQ446">
        <v>35.23265</v>
      </c>
      <c r="JR446">
        <v>0.1572289</v>
      </c>
      <c r="JS446">
        <v>27.748380000000001</v>
      </c>
      <c r="JT446" s="1">
        <v>5.3767270000000004E-3</v>
      </c>
      <c r="JU446">
        <v>28.72138</v>
      </c>
      <c r="JV446">
        <v>0.15632770000000001</v>
      </c>
      <c r="JW446">
        <v>27.677910000000001</v>
      </c>
      <c r="JX446" s="1">
        <v>4.4062670000000002E-3</v>
      </c>
      <c r="JY446">
        <v>23.66187</v>
      </c>
      <c r="JZ446">
        <v>0.15545100000000001</v>
      </c>
      <c r="KA446">
        <v>27.47232</v>
      </c>
      <c r="KB446" s="1">
        <v>3.651568E-3</v>
      </c>
      <c r="KC446">
        <v>19.70082</v>
      </c>
      <c r="KD446">
        <v>0.1545745</v>
      </c>
      <c r="KE446">
        <v>27.316590000000001</v>
      </c>
      <c r="KF446" s="1">
        <v>3.059099E-3</v>
      </c>
      <c r="KG446">
        <v>16.575589999999998</v>
      </c>
      <c r="KH446">
        <v>0.15378359999999999</v>
      </c>
      <c r="KI446">
        <v>27.241499999999998</v>
      </c>
      <c r="KJ446" s="1">
        <v>2.5914190000000002E-3</v>
      </c>
      <c r="KK446">
        <v>14.08995</v>
      </c>
      <c r="KL446">
        <v>0.15303800000000001</v>
      </c>
      <c r="KM446">
        <v>27.51193</v>
      </c>
      <c r="KN446" s="1">
        <v>2.2178839999999998E-3</v>
      </c>
      <c r="KO446">
        <v>12.09308</v>
      </c>
      <c r="KP446">
        <v>0.1522693</v>
      </c>
      <c r="KQ446">
        <v>27.907810000000001</v>
      </c>
      <c r="KR446" s="1">
        <v>1.9166319999999999E-3</v>
      </c>
      <c r="KS446">
        <v>10.478260000000001</v>
      </c>
      <c r="KT446">
        <v>0.1514778</v>
      </c>
      <c r="KU446">
        <v>28.293330000000001</v>
      </c>
      <c r="KV446" s="1">
        <v>1.671819E-3</v>
      </c>
      <c r="KW446">
        <v>9.1636670000000002</v>
      </c>
      <c r="KX446">
        <v>0.15071590000000001</v>
      </c>
      <c r="KY446">
        <v>28.583549999999999</v>
      </c>
      <c r="KZ446" s="1">
        <v>1.47192E-3</v>
      </c>
      <c r="LA446">
        <v>8.0856560000000002</v>
      </c>
      <c r="LB446">
        <v>0.15000369999999999</v>
      </c>
      <c r="LC446">
        <v>28.55827</v>
      </c>
      <c r="LD446" s="1">
        <v>1.307288E-3</v>
      </c>
      <c r="LE446">
        <v>7.1938469999999999</v>
      </c>
      <c r="LF446">
        <v>0.1493111</v>
      </c>
      <c r="LG446">
        <v>28.348310000000001</v>
      </c>
      <c r="LH446" s="1">
        <v>1.170314E-3</v>
      </c>
      <c r="LI446">
        <v>6.4498199999999999</v>
      </c>
      <c r="LJ446">
        <v>0.14863970000000001</v>
      </c>
      <c r="LK446">
        <v>28.187360000000002</v>
      </c>
      <c r="LL446" s="1">
        <v>1.0553170000000001E-3</v>
      </c>
      <c r="LM446">
        <v>5.823747</v>
      </c>
      <c r="LN446">
        <v>0.1479878</v>
      </c>
      <c r="LO446">
        <v>28.14331</v>
      </c>
      <c r="LP446" s="1">
        <v>9.5806549999999998E-4</v>
      </c>
      <c r="LQ446">
        <v>5.293145</v>
      </c>
      <c r="LR446">
        <v>0.14733270000000001</v>
      </c>
      <c r="LS446">
        <v>28.54139</v>
      </c>
      <c r="LT446" s="1">
        <v>8.7495629999999997E-4</v>
      </c>
      <c r="LU446">
        <v>4.839861</v>
      </c>
      <c r="LV446">
        <v>0.14668519999999999</v>
      </c>
      <c r="LW446">
        <v>29.06568</v>
      </c>
      <c r="LX446" s="1">
        <v>8.0351230000000004E-4</v>
      </c>
      <c r="LY446">
        <v>4.449884</v>
      </c>
      <c r="LZ446">
        <v>0.14604690000000001</v>
      </c>
      <c r="MA446">
        <v>29.536439999999999</v>
      </c>
      <c r="MB446" s="1">
        <v>7.4160670000000004E-4</v>
      </c>
      <c r="MC446">
        <v>4.1119620000000001</v>
      </c>
      <c r="MD446">
        <v>0.1454278</v>
      </c>
      <c r="ME446">
        <v>29.898319999999998</v>
      </c>
      <c r="MF446" s="1">
        <v>6.8763229999999997E-4</v>
      </c>
      <c r="MG446">
        <v>3.8170649999999999</v>
      </c>
      <c r="MH446">
        <v>0.14480899999999999</v>
      </c>
      <c r="MI446">
        <v>29.932279999999999</v>
      </c>
      <c r="MJ446" s="1">
        <v>6.4016629999999995E-4</v>
      </c>
      <c r="MK446">
        <v>3.5580430000000001</v>
      </c>
      <c r="ML446">
        <v>0.14420649999999999</v>
      </c>
      <c r="MM446">
        <v>29.780390000000001</v>
      </c>
      <c r="MN446" s="1">
        <v>5.9822749999999996E-4</v>
      </c>
      <c r="MO446">
        <v>3.3289460000000002</v>
      </c>
      <c r="MP446">
        <v>0.1436028</v>
      </c>
      <c r="MQ446">
        <v>29.632169999999999</v>
      </c>
      <c r="MR446" s="1">
        <v>5.6085079999999995E-4</v>
      </c>
      <c r="MS446">
        <v>3.1250900000000001</v>
      </c>
      <c r="MT446">
        <v>0.14308390000000001</v>
      </c>
      <c r="MU446">
        <v>29.527280000000001</v>
      </c>
      <c r="MV446" s="1">
        <v>5.2760739999999995E-4</v>
      </c>
      <c r="MW446">
        <v>2.9423379999999999</v>
      </c>
      <c r="MX446">
        <v>0.14259559999999999</v>
      </c>
      <c r="MY446">
        <v>29.542560000000002</v>
      </c>
      <c r="MZ446" s="1">
        <v>4.9753630000000002E-4</v>
      </c>
      <c r="NA446">
        <v>2.7767029999999999</v>
      </c>
      <c r="NB446">
        <v>0.14204629999999999</v>
      </c>
      <c r="NC446">
        <v>29.724329999999998</v>
      </c>
      <c r="ND446" s="1">
        <v>4.7002399999999998E-4</v>
      </c>
      <c r="NE446">
        <v>2.6263860000000001</v>
      </c>
      <c r="NF446">
        <v>0.14146829999999999</v>
      </c>
      <c r="NG446">
        <v>30.06448</v>
      </c>
      <c r="NH446" s="1">
        <v>4.448791E-4</v>
      </c>
      <c r="NI446">
        <v>2.4898009999999999</v>
      </c>
      <c r="NJ446">
        <v>0.14089099999999999</v>
      </c>
      <c r="NK446">
        <v>30.16498</v>
      </c>
      <c r="NL446" s="1">
        <v>4.2197159999999998E-4</v>
      </c>
      <c r="NM446">
        <v>2.365469</v>
      </c>
      <c r="NN446">
        <v>0.14036899999999999</v>
      </c>
      <c r="NO446">
        <v>29.982679999999998</v>
      </c>
      <c r="NP446" s="1">
        <v>4.0110709999999997E-4</v>
      </c>
      <c r="NQ446">
        <v>2.2515510000000001</v>
      </c>
      <c r="NR446">
        <v>0.1398607</v>
      </c>
      <c r="NS446">
        <v>29.711079999999999</v>
      </c>
      <c r="NT446" s="1">
        <v>3.8186950000000002E-4</v>
      </c>
      <c r="NU446">
        <v>2.1464970000000001</v>
      </c>
      <c r="NV446">
        <v>0.13935539999999999</v>
      </c>
      <c r="NW446">
        <v>29.43486</v>
      </c>
      <c r="NX446" s="1">
        <v>3.6406669999999999E-4</v>
      </c>
      <c r="NY446">
        <v>2.0492430000000001</v>
      </c>
      <c r="NZ446">
        <v>0.13891700000000001</v>
      </c>
      <c r="OA446">
        <v>29.20515</v>
      </c>
      <c r="OB446" s="1">
        <v>3.4765780000000002E-4</v>
      </c>
      <c r="OC446">
        <v>1.9588429999999999</v>
      </c>
      <c r="OD446">
        <v>0.1385043</v>
      </c>
      <c r="OE446">
        <v>29.288540000000001</v>
      </c>
      <c r="OF446" s="1">
        <v>3.3231109999999999E-4</v>
      </c>
      <c r="OG446">
        <v>1.8741080000000001</v>
      </c>
      <c r="OH446">
        <v>0.13801469999999999</v>
      </c>
      <c r="OI446">
        <v>29.574539999999999</v>
      </c>
      <c r="OJ446" s="1">
        <v>3.1778619999999998E-4</v>
      </c>
      <c r="OK446">
        <v>1.794897</v>
      </c>
    </row>
    <row r="447" spans="1:401" x14ac:dyDescent="0.35">
      <c r="A447">
        <v>456</v>
      </c>
      <c r="B447" t="s">
        <v>4</v>
      </c>
      <c r="C447" t="s">
        <v>364</v>
      </c>
      <c r="D447" t="s">
        <v>449</v>
      </c>
      <c r="E447">
        <v>825.11800000000005</v>
      </c>
      <c r="F447">
        <v>0.1981647</v>
      </c>
      <c r="G447">
        <v>26.950790000000001</v>
      </c>
      <c r="H447">
        <v>0</v>
      </c>
      <c r="I447">
        <v>0</v>
      </c>
      <c r="J447">
        <v>0.1964554</v>
      </c>
      <c r="K447">
        <v>26.835039999999999</v>
      </c>
      <c r="L447">
        <v>0</v>
      </c>
      <c r="M447">
        <v>0</v>
      </c>
      <c r="N447">
        <v>0.19469739999999999</v>
      </c>
      <c r="O447">
        <v>26.653690000000001</v>
      </c>
      <c r="P447">
        <v>0</v>
      </c>
      <c r="Q447">
        <v>0</v>
      </c>
      <c r="R447">
        <v>0.1929169</v>
      </c>
      <c r="S447">
        <v>26.379239999999999</v>
      </c>
      <c r="T447">
        <v>0</v>
      </c>
      <c r="U447">
        <v>0</v>
      </c>
      <c r="V447">
        <v>0.19117120000000001</v>
      </c>
      <c r="W447">
        <v>26.19736</v>
      </c>
      <c r="X447">
        <v>0</v>
      </c>
      <c r="Y447">
        <v>0</v>
      </c>
      <c r="Z447">
        <v>0.18949379999999999</v>
      </c>
      <c r="AA447">
        <v>25.955549999999999</v>
      </c>
      <c r="AB447">
        <v>0</v>
      </c>
      <c r="AC447">
        <v>0</v>
      </c>
      <c r="AD447">
        <v>0.1878862</v>
      </c>
      <c r="AE447">
        <v>25.679210000000001</v>
      </c>
      <c r="AF447">
        <v>0</v>
      </c>
      <c r="AG447">
        <v>0</v>
      </c>
      <c r="AH447">
        <v>0.18630350000000001</v>
      </c>
      <c r="AI447">
        <v>25.43121</v>
      </c>
      <c r="AJ447">
        <v>0</v>
      </c>
      <c r="AK447">
        <v>0</v>
      </c>
      <c r="AL447">
        <v>0.18495059999999999</v>
      </c>
      <c r="AM447">
        <v>25.232399999999998</v>
      </c>
      <c r="AN447">
        <v>0</v>
      </c>
      <c r="AO447">
        <v>0</v>
      </c>
      <c r="AP447">
        <v>0.18379870000000001</v>
      </c>
      <c r="AQ447">
        <v>25.342379999999999</v>
      </c>
      <c r="AR447">
        <v>0</v>
      </c>
      <c r="AS447">
        <v>0</v>
      </c>
      <c r="AT447">
        <v>0.18249470000000001</v>
      </c>
      <c r="AU447">
        <v>25.63194</v>
      </c>
      <c r="AV447">
        <v>0</v>
      </c>
      <c r="AW447">
        <v>0</v>
      </c>
      <c r="AX447">
        <v>0.18108550000000001</v>
      </c>
      <c r="AY447">
        <v>25.821560000000002</v>
      </c>
      <c r="AZ447">
        <v>0</v>
      </c>
      <c r="BA447">
        <v>0</v>
      </c>
      <c r="BB447">
        <v>0.17972579999999999</v>
      </c>
      <c r="BC447">
        <v>25.943760000000001</v>
      </c>
      <c r="BD447">
        <v>0</v>
      </c>
      <c r="BE447">
        <v>0</v>
      </c>
      <c r="BF447">
        <v>0.17852460000000001</v>
      </c>
      <c r="BG447">
        <v>25.878299999999999</v>
      </c>
      <c r="BH447">
        <v>0</v>
      </c>
      <c r="BI447">
        <v>0</v>
      </c>
      <c r="BJ447">
        <v>0.17744940000000001</v>
      </c>
      <c r="BK447">
        <v>25.681349999999998</v>
      </c>
      <c r="BL447">
        <v>0</v>
      </c>
      <c r="BM447">
        <v>0</v>
      </c>
      <c r="BN447">
        <v>0.17640130000000001</v>
      </c>
      <c r="BO447">
        <v>25.55198</v>
      </c>
      <c r="BP447">
        <v>0</v>
      </c>
      <c r="BQ447">
        <v>0</v>
      </c>
      <c r="BR447">
        <v>0.17542199999999999</v>
      </c>
      <c r="BS447">
        <v>25.48939</v>
      </c>
      <c r="BT447">
        <v>0</v>
      </c>
      <c r="BU447">
        <v>0</v>
      </c>
      <c r="BV447">
        <v>0.1745302</v>
      </c>
      <c r="BW447">
        <v>25.692070000000001</v>
      </c>
      <c r="BX447">
        <v>0</v>
      </c>
      <c r="BY447">
        <v>0</v>
      </c>
      <c r="BZ447">
        <v>0.1736374</v>
      </c>
      <c r="CA447">
        <v>26.019380000000002</v>
      </c>
      <c r="CB447">
        <v>0</v>
      </c>
      <c r="CC447">
        <v>0</v>
      </c>
      <c r="CD447">
        <v>0.1727689</v>
      </c>
      <c r="CE447">
        <v>26.26407</v>
      </c>
      <c r="CF447">
        <v>0</v>
      </c>
      <c r="CG447">
        <v>0</v>
      </c>
      <c r="CH447">
        <v>0.17194709999999999</v>
      </c>
      <c r="CI447">
        <v>26.473220000000001</v>
      </c>
      <c r="CJ447" s="1">
        <v>3.573862E-37</v>
      </c>
      <c r="CK447" s="1">
        <v>1.262792E-33</v>
      </c>
      <c r="CL447">
        <v>0.17119010000000001</v>
      </c>
      <c r="CM447">
        <v>26.495000000000001</v>
      </c>
      <c r="CN447" s="1">
        <v>3.7174470000000003E-29</v>
      </c>
      <c r="CO447" s="1">
        <v>1.3209949999999999E-25</v>
      </c>
      <c r="CP447">
        <v>0.17047799999999999</v>
      </c>
      <c r="CQ447">
        <v>26.311060000000001</v>
      </c>
      <c r="CR447" s="1">
        <v>3.4807739999999998E-23</v>
      </c>
      <c r="CS447" s="1">
        <v>1.2413159999999999E-19</v>
      </c>
      <c r="CT447">
        <v>0.16978679999999999</v>
      </c>
      <c r="CU447">
        <v>26.140540000000001</v>
      </c>
      <c r="CV447" s="1">
        <v>1.4026319999999999E-18</v>
      </c>
      <c r="CW447" s="1">
        <v>4.365016E-15</v>
      </c>
      <c r="CX447">
        <v>0.16932220000000001</v>
      </c>
      <c r="CY447">
        <v>26.04279</v>
      </c>
      <c r="CZ447" s="1">
        <v>6.392139E-15</v>
      </c>
      <c r="DA447" s="1">
        <v>1.8800849999999999E-11</v>
      </c>
      <c r="DB447">
        <v>0.1690237</v>
      </c>
      <c r="DC447">
        <v>26.32339</v>
      </c>
      <c r="DD447" s="1">
        <v>5.8987250000000002E-12</v>
      </c>
      <c r="DE447" s="1">
        <v>1.7017450000000001E-8</v>
      </c>
      <c r="DF447">
        <v>0.16848089999999999</v>
      </c>
      <c r="DG447">
        <v>26.733820000000001</v>
      </c>
      <c r="DH447" s="1">
        <v>1.6182819999999999E-9</v>
      </c>
      <c r="DI447" s="1">
        <v>4.6678509999999999E-6</v>
      </c>
      <c r="DJ447">
        <v>0.16780320000000001</v>
      </c>
      <c r="DK447">
        <v>27.081669999999999</v>
      </c>
      <c r="DL447" s="1">
        <v>1.702011E-7</v>
      </c>
      <c r="DM447" s="1">
        <v>4.9568189999999997E-4</v>
      </c>
      <c r="DN447">
        <v>0.1671116</v>
      </c>
      <c r="DO447">
        <v>27.31814</v>
      </c>
      <c r="DP447" s="1">
        <v>8.157775E-6</v>
      </c>
      <c r="DQ447" s="1">
        <v>2.4113590000000001E-2</v>
      </c>
      <c r="DR447">
        <v>0.16653209999999999</v>
      </c>
      <c r="DS447">
        <v>27.21321</v>
      </c>
      <c r="DT447" s="1">
        <v>2.016942E-4</v>
      </c>
      <c r="DU447">
        <v>0.60669419999999996</v>
      </c>
      <c r="DV447">
        <v>0.16600139999999999</v>
      </c>
      <c r="DW447">
        <v>26.945959999999999</v>
      </c>
      <c r="DX447" s="1">
        <v>2.8293659999999998E-3</v>
      </c>
      <c r="DY447">
        <v>8.6748550000000009</v>
      </c>
      <c r="DZ447">
        <v>0.1654274</v>
      </c>
      <c r="EA447">
        <v>26.732839999999999</v>
      </c>
      <c r="EB447" s="1">
        <v>2.433608E-2</v>
      </c>
      <c r="EC447">
        <v>76.205219999999997</v>
      </c>
      <c r="ED447">
        <v>0.1647682</v>
      </c>
      <c r="EE447">
        <v>26.610849999999999</v>
      </c>
      <c r="EF447">
        <v>0.13724510000000001</v>
      </c>
      <c r="EG447">
        <v>439.4239</v>
      </c>
      <c r="EH447">
        <v>0.16406580000000001</v>
      </c>
      <c r="EI447">
        <v>26.784859999999998</v>
      </c>
      <c r="EJ447">
        <v>0.53784980000000004</v>
      </c>
      <c r="EK447">
        <v>1762.1120000000001</v>
      </c>
      <c r="EL447">
        <v>0.16336200000000001</v>
      </c>
      <c r="EM447">
        <v>27.171759999999999</v>
      </c>
      <c r="EN447">
        <v>1.5426359999999999</v>
      </c>
      <c r="EO447">
        <v>5172.2240000000002</v>
      </c>
      <c r="EP447">
        <v>0.16264210000000001</v>
      </c>
      <c r="EQ447">
        <v>27.57471</v>
      </c>
      <c r="ER447">
        <v>3.3909560000000001</v>
      </c>
      <c r="ES447">
        <v>11634.14</v>
      </c>
      <c r="ET447">
        <v>0.16189539999999999</v>
      </c>
      <c r="EU447">
        <v>27.842739999999999</v>
      </c>
      <c r="EV447">
        <v>5.9543039999999996</v>
      </c>
      <c r="EW447">
        <v>20898.29</v>
      </c>
      <c r="EX447">
        <v>0.1611098</v>
      </c>
      <c r="EY447">
        <v>27.755279999999999</v>
      </c>
      <c r="EZ447">
        <v>8.6675760000000004</v>
      </c>
      <c r="FA447">
        <v>31103.63</v>
      </c>
      <c r="FB447">
        <v>0.16029189999999999</v>
      </c>
      <c r="FC447">
        <v>27.472390000000001</v>
      </c>
      <c r="FD447">
        <v>10.80777</v>
      </c>
      <c r="FE447">
        <v>39627.699999999997</v>
      </c>
      <c r="FF447">
        <v>0.1594468</v>
      </c>
      <c r="FG447">
        <v>27.226680000000002</v>
      </c>
      <c r="FH447">
        <v>11.884</v>
      </c>
      <c r="FI447">
        <v>44477.73</v>
      </c>
      <c r="FJ447">
        <v>0.15870699999999999</v>
      </c>
      <c r="FK447">
        <v>27.054010000000002</v>
      </c>
      <c r="FL447">
        <v>11.82225</v>
      </c>
      <c r="FM447">
        <v>45089.39</v>
      </c>
      <c r="FN447">
        <v>0.15802050000000001</v>
      </c>
      <c r="FO447">
        <v>27.232869999999998</v>
      </c>
      <c r="FP447">
        <v>10.871729999999999</v>
      </c>
      <c r="FQ447">
        <v>42171.839999999997</v>
      </c>
      <c r="FR447">
        <v>0.15717329999999999</v>
      </c>
      <c r="FS447">
        <v>27.533829999999998</v>
      </c>
      <c r="FT447">
        <v>9.3875270000000004</v>
      </c>
      <c r="FU447">
        <v>37029.32</v>
      </c>
      <c r="FV447">
        <v>0.15623029999999999</v>
      </c>
      <c r="FW447">
        <v>27.658000000000001</v>
      </c>
      <c r="FX447">
        <v>7.727989</v>
      </c>
      <c r="FY447">
        <v>30980.87</v>
      </c>
      <c r="FZ447">
        <v>0.1552666</v>
      </c>
      <c r="GA447">
        <v>27.644960000000001</v>
      </c>
      <c r="GB447">
        <v>6.139284</v>
      </c>
      <c r="GC447">
        <v>24987.34</v>
      </c>
      <c r="GD447">
        <v>0.15434629999999999</v>
      </c>
      <c r="GE447">
        <v>27.3903</v>
      </c>
      <c r="GF447">
        <v>4.7505850000000001</v>
      </c>
      <c r="GG447">
        <v>19604.73</v>
      </c>
      <c r="GH447">
        <v>0.15346290000000001</v>
      </c>
      <c r="GI447">
        <v>27.18824</v>
      </c>
      <c r="GJ447">
        <v>3.6049220000000002</v>
      </c>
      <c r="GK447">
        <v>15067.61</v>
      </c>
      <c r="GL447">
        <v>0.1525475</v>
      </c>
      <c r="GM447">
        <v>27.055510000000002</v>
      </c>
      <c r="GN447">
        <v>2.6960150000000001</v>
      </c>
      <c r="GO447">
        <v>11406.77</v>
      </c>
      <c r="GP447">
        <v>0.15161340000000001</v>
      </c>
      <c r="GQ447">
        <v>26.963709999999999</v>
      </c>
      <c r="GR447">
        <v>1.995565</v>
      </c>
      <c r="GS447">
        <v>8542.7090000000007</v>
      </c>
      <c r="GT447">
        <v>0.15068699999999999</v>
      </c>
      <c r="GU447">
        <v>26.845130000000001</v>
      </c>
      <c r="GV447">
        <v>1.466971</v>
      </c>
      <c r="GW447">
        <v>6350.4470000000001</v>
      </c>
      <c r="GX447">
        <v>0.1497472</v>
      </c>
      <c r="GY447">
        <v>26.900010000000002</v>
      </c>
      <c r="GZ447">
        <v>1.073669</v>
      </c>
      <c r="HA447">
        <v>4698.6850000000004</v>
      </c>
      <c r="HB447">
        <v>0.1488063</v>
      </c>
      <c r="HC447">
        <v>27.144020000000001</v>
      </c>
      <c r="HD447">
        <v>0.78410690000000005</v>
      </c>
      <c r="HE447">
        <v>3467.596</v>
      </c>
      <c r="HF447">
        <v>0.14787929999999999</v>
      </c>
      <c r="HG447">
        <v>27.392240000000001</v>
      </c>
      <c r="HH447">
        <v>0.57235499999999995</v>
      </c>
      <c r="HI447">
        <v>2556.9920000000002</v>
      </c>
      <c r="HJ447">
        <v>0.14696139999999999</v>
      </c>
      <c r="HK447">
        <v>27.392119999999998</v>
      </c>
      <c r="HL447">
        <v>0.41814980000000002</v>
      </c>
      <c r="HM447">
        <v>1886.655</v>
      </c>
      <c r="HN447">
        <v>0.14604980000000001</v>
      </c>
      <c r="HO447">
        <v>27.100529999999999</v>
      </c>
      <c r="HP447">
        <v>0.30613380000000001</v>
      </c>
      <c r="HQ447">
        <v>1394.655</v>
      </c>
      <c r="HR447">
        <v>0.1451305</v>
      </c>
      <c r="HS447">
        <v>26.831800000000001</v>
      </c>
      <c r="HT447">
        <v>0.2248095</v>
      </c>
      <c r="HU447">
        <v>1034</v>
      </c>
      <c r="HV447">
        <v>0.14436270000000001</v>
      </c>
      <c r="HW447">
        <v>26.621220000000001</v>
      </c>
      <c r="HX447">
        <v>0.165884</v>
      </c>
      <c r="HY447">
        <v>769.39919999999995</v>
      </c>
      <c r="HZ447">
        <v>0.14366699999999999</v>
      </c>
      <c r="IA447">
        <v>26.693930000000002</v>
      </c>
      <c r="IB447">
        <v>0.1229442</v>
      </c>
      <c r="IC447">
        <v>574.65980000000002</v>
      </c>
      <c r="ID447">
        <v>0.14283190000000001</v>
      </c>
      <c r="IE447">
        <v>26.956230000000001</v>
      </c>
      <c r="IF447">
        <v>9.1492000000000004E-2</v>
      </c>
      <c r="IG447">
        <v>431.33069999999998</v>
      </c>
      <c r="IH447">
        <v>0.1419137</v>
      </c>
      <c r="II447">
        <v>27.198340000000002</v>
      </c>
      <c r="IJ447" s="1">
        <v>6.8474969999999996E-2</v>
      </c>
      <c r="IK447">
        <v>325.75299999999999</v>
      </c>
      <c r="IL447">
        <v>0.14100560000000001</v>
      </c>
      <c r="IM447">
        <v>27.350570000000001</v>
      </c>
      <c r="IN447">
        <v>5.16193E-2</v>
      </c>
      <c r="IO447">
        <v>247.75380000000001</v>
      </c>
      <c r="IP447">
        <v>0.1401743</v>
      </c>
      <c r="IQ447">
        <v>27.254549999999998</v>
      </c>
      <c r="IR447" s="1">
        <v>3.9232110000000001E-2</v>
      </c>
      <c r="IS447">
        <v>189.8416</v>
      </c>
      <c r="IT447">
        <v>0.13939370000000001</v>
      </c>
      <c r="IU447">
        <v>27.039560000000002</v>
      </c>
      <c r="IV447" s="1">
        <v>3.0063349999999999E-2</v>
      </c>
      <c r="IW447">
        <v>146.58539999999999</v>
      </c>
      <c r="IX447">
        <v>0.13858500000000001</v>
      </c>
      <c r="IY447">
        <v>26.875250000000001</v>
      </c>
      <c r="IZ447" s="1">
        <v>2.322287E-2</v>
      </c>
      <c r="JA447">
        <v>114.10850000000001</v>
      </c>
      <c r="JB447">
        <v>0.13778270000000001</v>
      </c>
      <c r="JC447">
        <v>26.793220000000002</v>
      </c>
      <c r="JD447" s="1">
        <v>1.8100169999999999E-2</v>
      </c>
      <c r="JE447">
        <v>89.603350000000006</v>
      </c>
      <c r="JF447">
        <v>0.13698450000000001</v>
      </c>
      <c r="JG447">
        <v>27.07526</v>
      </c>
      <c r="JH447" s="1">
        <v>1.424016E-2</v>
      </c>
      <c r="JI447">
        <v>71.004459999999995</v>
      </c>
      <c r="JJ447">
        <v>0.136188</v>
      </c>
      <c r="JK447">
        <v>27.44051</v>
      </c>
      <c r="JL447" s="1">
        <v>1.131274E-2</v>
      </c>
      <c r="JM447">
        <v>56.803370000000001</v>
      </c>
      <c r="JN447">
        <v>0.13540079999999999</v>
      </c>
      <c r="JO447">
        <v>27.700939999999999</v>
      </c>
      <c r="JP447" s="1">
        <v>9.0775519999999991E-3</v>
      </c>
      <c r="JQ447">
        <v>45.888939999999998</v>
      </c>
      <c r="JR447">
        <v>0.1346369</v>
      </c>
      <c r="JS447">
        <v>27.811810000000001</v>
      </c>
      <c r="JT447" s="1">
        <v>7.3599989999999999E-3</v>
      </c>
      <c r="JU447">
        <v>37.441450000000003</v>
      </c>
      <c r="JV447">
        <v>0.13389100000000001</v>
      </c>
      <c r="JW447">
        <v>27.75104</v>
      </c>
      <c r="JX447" s="1">
        <v>6.029291E-3</v>
      </c>
      <c r="JY447">
        <v>30.856059999999999</v>
      </c>
      <c r="JZ447">
        <v>0.13316320000000001</v>
      </c>
      <c r="KA447">
        <v>27.543589999999998</v>
      </c>
      <c r="KB447" s="1">
        <v>4.9908859999999999E-3</v>
      </c>
      <c r="KC447">
        <v>25.684809999999999</v>
      </c>
      <c r="KD447">
        <v>0.13243769999999999</v>
      </c>
      <c r="KE447">
        <v>27.375769999999999</v>
      </c>
      <c r="KF447" s="1">
        <v>4.1734049999999998E-3</v>
      </c>
      <c r="KG447">
        <v>21.593699999999998</v>
      </c>
      <c r="KH447">
        <v>0.13178309999999999</v>
      </c>
      <c r="KI447">
        <v>27.28755</v>
      </c>
      <c r="KJ447" s="1">
        <v>3.5266849999999999E-3</v>
      </c>
      <c r="KK447">
        <v>18.332339999999999</v>
      </c>
      <c r="KL447">
        <v>0.13116849999999999</v>
      </c>
      <c r="KM447">
        <v>27.542570000000001</v>
      </c>
      <c r="KN447" s="1">
        <v>3.0091039999999999E-3</v>
      </c>
      <c r="KO447">
        <v>15.70682</v>
      </c>
      <c r="KP447">
        <v>0.13052910000000001</v>
      </c>
      <c r="KQ447">
        <v>27.935939999999999</v>
      </c>
      <c r="KR447" s="1">
        <v>2.5909639999999999E-3</v>
      </c>
      <c r="KS447">
        <v>13.579940000000001</v>
      </c>
      <c r="KT447">
        <v>0.12987380000000001</v>
      </c>
      <c r="KU447">
        <v>28.32958</v>
      </c>
      <c r="KV447" s="1">
        <v>2.250822E-3</v>
      </c>
      <c r="KW447">
        <v>11.84585</v>
      </c>
      <c r="KX447">
        <v>0.12924240000000001</v>
      </c>
      <c r="KY447">
        <v>28.63261</v>
      </c>
      <c r="KZ447" s="1">
        <v>1.9728459999999999E-3</v>
      </c>
      <c r="LA447">
        <v>10.42221</v>
      </c>
      <c r="LB447">
        <v>0.12865360000000001</v>
      </c>
      <c r="LC447">
        <v>28.623090000000001</v>
      </c>
      <c r="LD447" s="1">
        <v>1.7438880000000001E-3</v>
      </c>
      <c r="LE447">
        <v>9.2434220000000007</v>
      </c>
      <c r="LF447">
        <v>0.1280847</v>
      </c>
      <c r="LG447">
        <v>28.41601</v>
      </c>
      <c r="LH447" s="1">
        <v>1.553432E-3</v>
      </c>
      <c r="LI447">
        <v>8.2592829999999999</v>
      </c>
      <c r="LJ447">
        <v>0.12752939999999999</v>
      </c>
      <c r="LK447">
        <v>28.244910000000001</v>
      </c>
      <c r="LL447" s="1">
        <v>1.393607E-3</v>
      </c>
      <c r="LM447">
        <v>7.4310479999999997</v>
      </c>
      <c r="LN447">
        <v>0.12699260000000001</v>
      </c>
      <c r="LO447">
        <v>28.183240000000001</v>
      </c>
      <c r="LP447" s="1">
        <v>1.258573E-3</v>
      </c>
      <c r="LQ447">
        <v>6.7290570000000001</v>
      </c>
      <c r="LR447">
        <v>0.1264527</v>
      </c>
      <c r="LS447">
        <v>28.559149999999999</v>
      </c>
      <c r="LT447" s="1">
        <v>1.1433680000000001E-3</v>
      </c>
      <c r="LU447">
        <v>6.1295599999999997</v>
      </c>
      <c r="LV447">
        <v>0.12592120000000001</v>
      </c>
      <c r="LW447">
        <v>29.077059999999999</v>
      </c>
      <c r="LX447" s="1">
        <v>1.044513E-3</v>
      </c>
      <c r="LY447">
        <v>5.6140970000000001</v>
      </c>
      <c r="LZ447">
        <v>0.12539600000000001</v>
      </c>
      <c r="MA447">
        <v>29.556989999999999</v>
      </c>
      <c r="MB447" s="1">
        <v>9.5903779999999999E-4</v>
      </c>
      <c r="MC447">
        <v>5.1678620000000004</v>
      </c>
      <c r="MD447">
        <v>0.1248843</v>
      </c>
      <c r="ME447">
        <v>29.93488</v>
      </c>
      <c r="MF447" s="1">
        <v>8.8470029999999998E-4</v>
      </c>
      <c r="MG447">
        <v>4.7789409999999997</v>
      </c>
      <c r="MH447">
        <v>0.1243776</v>
      </c>
      <c r="MI447">
        <v>29.988350000000001</v>
      </c>
      <c r="MJ447" s="1">
        <v>8.195311E-4</v>
      </c>
      <c r="MK447">
        <v>4.4377779999999998</v>
      </c>
      <c r="ML447">
        <v>0.123875</v>
      </c>
      <c r="MM447">
        <v>29.84008</v>
      </c>
      <c r="MN447" s="1">
        <v>7.6207369999999996E-4</v>
      </c>
      <c r="MO447">
        <v>4.136552</v>
      </c>
      <c r="MP447">
        <v>0.1233826</v>
      </c>
      <c r="MQ447">
        <v>29.683520000000001</v>
      </c>
      <c r="MR447" s="1">
        <v>7.110962E-4</v>
      </c>
      <c r="MS447">
        <v>3.86904</v>
      </c>
      <c r="MT447">
        <v>0.1229649</v>
      </c>
      <c r="MU447">
        <v>29.564240000000002</v>
      </c>
      <c r="MV447" s="1">
        <v>6.6590400000000004E-4</v>
      </c>
      <c r="MW447">
        <v>3.6296930000000001</v>
      </c>
      <c r="MX447">
        <v>0.1225618</v>
      </c>
      <c r="MY447">
        <v>29.568660000000001</v>
      </c>
      <c r="MZ447" s="1">
        <v>6.2511489999999995E-4</v>
      </c>
      <c r="NA447">
        <v>3.4131589999999998</v>
      </c>
      <c r="NB447">
        <v>0.12211139999999999</v>
      </c>
      <c r="NC447">
        <v>29.748100000000001</v>
      </c>
      <c r="ND447" s="1">
        <v>5.8797530000000001E-4</v>
      </c>
      <c r="NE447">
        <v>3.2172139999999998</v>
      </c>
      <c r="NF447">
        <v>0.12163309999999999</v>
      </c>
      <c r="NG447">
        <v>30.09686</v>
      </c>
      <c r="NH447" s="1">
        <v>5.54164E-4</v>
      </c>
      <c r="NI447">
        <v>3.0396130000000001</v>
      </c>
      <c r="NJ447">
        <v>0.1211597</v>
      </c>
      <c r="NK447">
        <v>30.221699999999998</v>
      </c>
      <c r="NL447" s="1">
        <v>5.2348480000000001E-4</v>
      </c>
      <c r="NM447">
        <v>2.878298</v>
      </c>
      <c r="NN447">
        <v>0.12072579999999999</v>
      </c>
      <c r="NO447">
        <v>30.06784</v>
      </c>
      <c r="NP447" s="1">
        <v>4.956181E-4</v>
      </c>
      <c r="NQ447">
        <v>2.730893</v>
      </c>
      <c r="NR447">
        <v>0.120312</v>
      </c>
      <c r="NS447">
        <v>29.814229999999998</v>
      </c>
      <c r="NT447" s="1">
        <v>4.7005579999999999E-4</v>
      </c>
      <c r="NU447">
        <v>2.5953469999999998</v>
      </c>
      <c r="NV447">
        <v>0.1199011</v>
      </c>
      <c r="NW447">
        <v>29.542259999999999</v>
      </c>
      <c r="NX447" s="1">
        <v>4.464906E-4</v>
      </c>
      <c r="NY447">
        <v>2.470202</v>
      </c>
      <c r="NZ447">
        <v>0.1195476</v>
      </c>
      <c r="OA447">
        <v>29.306180000000001</v>
      </c>
      <c r="OB447" s="1">
        <v>4.2484199999999998E-4</v>
      </c>
      <c r="OC447">
        <v>2.3541810000000001</v>
      </c>
      <c r="OD447">
        <v>0.11921089999999999</v>
      </c>
      <c r="OE447">
        <v>29.373830000000002</v>
      </c>
      <c r="OF447" s="1">
        <v>4.0466839999999998E-4</v>
      </c>
      <c r="OG447">
        <v>2.2457669999999998</v>
      </c>
      <c r="OH447">
        <v>0.118807</v>
      </c>
      <c r="OI447">
        <v>29.650480000000002</v>
      </c>
      <c r="OJ447" s="1">
        <v>3.8565570000000001E-4</v>
      </c>
      <c r="OK447">
        <v>2.1446960000000002</v>
      </c>
    </row>
    <row r="448" spans="1:401" x14ac:dyDescent="0.35">
      <c r="A448">
        <v>457</v>
      </c>
      <c r="B448" t="s">
        <v>4</v>
      </c>
      <c r="C448" t="s">
        <v>364</v>
      </c>
      <c r="D448" t="s">
        <v>450</v>
      </c>
      <c r="E448">
        <v>843.68640000000005</v>
      </c>
      <c r="F448">
        <v>0.21758949999999999</v>
      </c>
      <c r="G448">
        <v>27.00919</v>
      </c>
      <c r="H448">
        <v>0</v>
      </c>
      <c r="I448">
        <v>0</v>
      </c>
      <c r="J448">
        <v>0.21568180000000001</v>
      </c>
      <c r="K448">
        <v>26.901330000000002</v>
      </c>
      <c r="L448">
        <v>0</v>
      </c>
      <c r="M448">
        <v>0</v>
      </c>
      <c r="N448">
        <v>0.2137172</v>
      </c>
      <c r="O448">
        <v>26.73142</v>
      </c>
      <c r="P448">
        <v>0</v>
      </c>
      <c r="Q448">
        <v>0</v>
      </c>
      <c r="R448">
        <v>0.21172070000000001</v>
      </c>
      <c r="S448">
        <v>26.468530000000001</v>
      </c>
      <c r="T448">
        <v>0</v>
      </c>
      <c r="U448">
        <v>0</v>
      </c>
      <c r="V448">
        <v>0.2097686</v>
      </c>
      <c r="W448">
        <v>26.2897</v>
      </c>
      <c r="X448">
        <v>0</v>
      </c>
      <c r="Y448">
        <v>0</v>
      </c>
      <c r="Z448">
        <v>0.20789179999999999</v>
      </c>
      <c r="AA448">
        <v>26.047460000000001</v>
      </c>
      <c r="AB448">
        <v>0</v>
      </c>
      <c r="AC448">
        <v>0</v>
      </c>
      <c r="AD448">
        <v>0.2060941</v>
      </c>
      <c r="AE448">
        <v>25.772189999999998</v>
      </c>
      <c r="AF448">
        <v>0</v>
      </c>
      <c r="AG448">
        <v>0</v>
      </c>
      <c r="AH448">
        <v>0.20432739999999999</v>
      </c>
      <c r="AI448">
        <v>25.524719999999999</v>
      </c>
      <c r="AJ448">
        <v>0</v>
      </c>
      <c r="AK448">
        <v>0</v>
      </c>
      <c r="AL448">
        <v>0.20282259999999999</v>
      </c>
      <c r="AM448">
        <v>25.324819999999999</v>
      </c>
      <c r="AN448">
        <v>0</v>
      </c>
      <c r="AO448">
        <v>0</v>
      </c>
      <c r="AP448">
        <v>0.2015488</v>
      </c>
      <c r="AQ448">
        <v>25.426559999999998</v>
      </c>
      <c r="AR448">
        <v>0</v>
      </c>
      <c r="AS448">
        <v>0</v>
      </c>
      <c r="AT448">
        <v>0.20008290000000001</v>
      </c>
      <c r="AU448">
        <v>25.706610000000001</v>
      </c>
      <c r="AV448">
        <v>0</v>
      </c>
      <c r="AW448">
        <v>0</v>
      </c>
      <c r="AX448">
        <v>0.19849820000000001</v>
      </c>
      <c r="AY448">
        <v>25.893370000000001</v>
      </c>
      <c r="AZ448">
        <v>0</v>
      </c>
      <c r="BA448">
        <v>0</v>
      </c>
      <c r="BB448">
        <v>0.19697300000000001</v>
      </c>
      <c r="BC448">
        <v>26.011810000000001</v>
      </c>
      <c r="BD448">
        <v>0</v>
      </c>
      <c r="BE448">
        <v>0</v>
      </c>
      <c r="BF448">
        <v>0.19563169999999999</v>
      </c>
      <c r="BG448">
        <v>25.938639999999999</v>
      </c>
      <c r="BH448">
        <v>0</v>
      </c>
      <c r="BI448">
        <v>0</v>
      </c>
      <c r="BJ448">
        <v>0.19442499999999999</v>
      </c>
      <c r="BK448">
        <v>25.72973</v>
      </c>
      <c r="BL448">
        <v>0</v>
      </c>
      <c r="BM448">
        <v>0</v>
      </c>
      <c r="BN448">
        <v>0.19324430000000001</v>
      </c>
      <c r="BO448">
        <v>25.584230000000002</v>
      </c>
      <c r="BP448">
        <v>0</v>
      </c>
      <c r="BQ448">
        <v>0</v>
      </c>
      <c r="BR448">
        <v>0.19215099999999999</v>
      </c>
      <c r="BS448">
        <v>25.51005</v>
      </c>
      <c r="BT448">
        <v>0</v>
      </c>
      <c r="BU448">
        <v>0</v>
      </c>
      <c r="BV448">
        <v>0.19114790000000001</v>
      </c>
      <c r="BW448">
        <v>25.70562</v>
      </c>
      <c r="BX448">
        <v>0</v>
      </c>
      <c r="BY448">
        <v>0</v>
      </c>
      <c r="BZ448">
        <v>0.19014439999999999</v>
      </c>
      <c r="CA448">
        <v>26.034520000000001</v>
      </c>
      <c r="CB448">
        <v>0</v>
      </c>
      <c r="CC448">
        <v>0</v>
      </c>
      <c r="CD448">
        <v>0.189165</v>
      </c>
      <c r="CE448">
        <v>26.289660000000001</v>
      </c>
      <c r="CF448">
        <v>0</v>
      </c>
      <c r="CG448">
        <v>0</v>
      </c>
      <c r="CH448">
        <v>0.1882365</v>
      </c>
      <c r="CI448">
        <v>26.508569999999999</v>
      </c>
      <c r="CJ448" s="1">
        <v>8.1031930000000002E-38</v>
      </c>
      <c r="CK448" s="1">
        <v>2.7042219999999999E-34</v>
      </c>
      <c r="CL448">
        <v>0.18737970000000001</v>
      </c>
      <c r="CM448">
        <v>26.53585</v>
      </c>
      <c r="CN448" s="1">
        <v>8.5761029999999995E-30</v>
      </c>
      <c r="CO448" s="1">
        <v>2.8550690000000001E-26</v>
      </c>
      <c r="CP448">
        <v>0.1865764</v>
      </c>
      <c r="CQ448">
        <v>26.354590000000002</v>
      </c>
      <c r="CR448" s="1">
        <v>1.2807969999999999E-23</v>
      </c>
      <c r="CS448" s="1">
        <v>3.4251709999999999E-20</v>
      </c>
      <c r="CT448">
        <v>0.1857953</v>
      </c>
      <c r="CU448">
        <v>26.182700000000001</v>
      </c>
      <c r="CV448" s="1">
        <v>5.6662550000000001E-19</v>
      </c>
      <c r="CW448" s="1">
        <v>1.4175159999999999E-15</v>
      </c>
      <c r="CX448">
        <v>0.18528269999999999</v>
      </c>
      <c r="CY448">
        <v>26.083210000000001</v>
      </c>
      <c r="CZ448" s="1">
        <v>2.809697E-15</v>
      </c>
      <c r="DA448" s="1">
        <v>6.9375670000000002E-12</v>
      </c>
      <c r="DB448">
        <v>0.18494859999999999</v>
      </c>
      <c r="DC448">
        <v>26.360880000000002</v>
      </c>
      <c r="DD448" s="1">
        <v>2.8066329999999998E-12</v>
      </c>
      <c r="DE448" s="1">
        <v>6.9834209999999998E-9</v>
      </c>
      <c r="DF448">
        <v>0.184336</v>
      </c>
      <c r="DG448">
        <v>26.775729999999999</v>
      </c>
      <c r="DH448" s="1">
        <v>8.2701130000000002E-10</v>
      </c>
      <c r="DI448" s="1">
        <v>2.0955519999999998E-6</v>
      </c>
      <c r="DJ448">
        <v>0.18355969999999999</v>
      </c>
      <c r="DK448">
        <v>27.13598</v>
      </c>
      <c r="DL448" s="1">
        <v>9.2857579999999995E-8</v>
      </c>
      <c r="DM448">
        <v>2.408E-4</v>
      </c>
      <c r="DN448">
        <v>0.182778</v>
      </c>
      <c r="DO448">
        <v>27.38374</v>
      </c>
      <c r="DP448" s="1">
        <v>4.7307110000000004E-6</v>
      </c>
      <c r="DQ448" s="1">
        <v>1.258165E-2</v>
      </c>
      <c r="DR448">
        <v>0.18212900000000001</v>
      </c>
      <c r="DS448">
        <v>27.284659999999999</v>
      </c>
      <c r="DT448" s="1">
        <v>1.239403E-4</v>
      </c>
      <c r="DU448">
        <v>0.33824140000000003</v>
      </c>
      <c r="DV448">
        <v>0.1815358</v>
      </c>
      <c r="DW448">
        <v>27.014140000000001</v>
      </c>
      <c r="DX448" s="1">
        <v>1.837523E-3</v>
      </c>
      <c r="DY448">
        <v>5.1464290000000004</v>
      </c>
      <c r="DZ448">
        <v>0.18088360000000001</v>
      </c>
      <c r="EA448">
        <v>26.788869999999999</v>
      </c>
      <c r="EB448" s="1">
        <v>1.6663379999999998E-2</v>
      </c>
      <c r="EC448">
        <v>47.939160000000001</v>
      </c>
      <c r="ED448">
        <v>0.18014189999999999</v>
      </c>
      <c r="EE448">
        <v>26.654900000000001</v>
      </c>
      <c r="EF448" s="1">
        <v>9.885534E-2</v>
      </c>
      <c r="EG448">
        <v>292.20150000000001</v>
      </c>
      <c r="EH448">
        <v>0.17935409999999999</v>
      </c>
      <c r="EI448">
        <v>26.823080000000001</v>
      </c>
      <c r="EJ448">
        <v>0.40663820000000001</v>
      </c>
      <c r="EK448">
        <v>1235.0129999999999</v>
      </c>
      <c r="EL448">
        <v>0.17856530000000001</v>
      </c>
      <c r="EM448">
        <v>27.212890000000002</v>
      </c>
      <c r="EN448">
        <v>1.2215210000000001</v>
      </c>
      <c r="EO448">
        <v>3810.18</v>
      </c>
      <c r="EP448">
        <v>0.17775820000000001</v>
      </c>
      <c r="EQ448">
        <v>27.62659</v>
      </c>
      <c r="ER448">
        <v>2.8056930000000002</v>
      </c>
      <c r="ES448">
        <v>8982.6440000000002</v>
      </c>
      <c r="ET448">
        <v>0.17692550000000001</v>
      </c>
      <c r="EU448">
        <v>27.908149999999999</v>
      </c>
      <c r="EV448">
        <v>5.1351529999999999</v>
      </c>
      <c r="EW448">
        <v>16862.16</v>
      </c>
      <c r="EX448">
        <v>0.1760487</v>
      </c>
      <c r="EY448">
        <v>27.832899999999999</v>
      </c>
      <c r="EZ448">
        <v>7.7707389999999998</v>
      </c>
      <c r="FA448">
        <v>26147.23</v>
      </c>
      <c r="FB448">
        <v>0.17513809999999999</v>
      </c>
      <c r="FC448">
        <v>27.553349999999998</v>
      </c>
      <c r="FD448">
        <v>10.04466</v>
      </c>
      <c r="FE448">
        <v>34599.25</v>
      </c>
      <c r="FF448">
        <v>0.17419370000000001</v>
      </c>
      <c r="FG448">
        <v>27.2988</v>
      </c>
      <c r="FH448">
        <v>11.41582</v>
      </c>
      <c r="FI448">
        <v>40201.910000000003</v>
      </c>
      <c r="FJ448">
        <v>0.1733817</v>
      </c>
      <c r="FK448">
        <v>27.114460000000001</v>
      </c>
      <c r="FL448">
        <v>11.705590000000001</v>
      </c>
      <c r="FM448">
        <v>42053.87</v>
      </c>
      <c r="FN448">
        <v>0.17262269999999999</v>
      </c>
      <c r="FO448">
        <v>27.2852</v>
      </c>
      <c r="FP448">
        <v>11.056699999999999</v>
      </c>
      <c r="FQ448">
        <v>40448.07</v>
      </c>
      <c r="FR448">
        <v>0.17168330000000001</v>
      </c>
      <c r="FS448">
        <v>27.588190000000001</v>
      </c>
      <c r="FT448">
        <v>9.7785089999999997</v>
      </c>
      <c r="FU448">
        <v>36410.75</v>
      </c>
      <c r="FV448">
        <v>0.17062289999999999</v>
      </c>
      <c r="FW448">
        <v>27.72758</v>
      </c>
      <c r="FX448">
        <v>8.2218610000000005</v>
      </c>
      <c r="FY448">
        <v>31140.74</v>
      </c>
      <c r="FZ448">
        <v>0.16955500000000001</v>
      </c>
      <c r="GA448">
        <v>27.730399999999999</v>
      </c>
      <c r="GB448">
        <v>6.6544930000000004</v>
      </c>
      <c r="GC448">
        <v>25605.85</v>
      </c>
      <c r="GD448">
        <v>0.16853850000000001</v>
      </c>
      <c r="GE448">
        <v>27.48481</v>
      </c>
      <c r="GF448">
        <v>5.2344150000000003</v>
      </c>
      <c r="GG448">
        <v>20433.84</v>
      </c>
      <c r="GH448">
        <v>0.16756219999999999</v>
      </c>
      <c r="GI448">
        <v>27.27657</v>
      </c>
      <c r="GJ448">
        <v>4.029979</v>
      </c>
      <c r="GK448">
        <v>15941.83</v>
      </c>
      <c r="GL448">
        <v>0.16654530000000001</v>
      </c>
      <c r="GM448">
        <v>27.130739999999999</v>
      </c>
      <c r="GN448">
        <v>3.052807</v>
      </c>
      <c r="GO448">
        <v>12230.27</v>
      </c>
      <c r="GP448">
        <v>0.1655104</v>
      </c>
      <c r="GQ448">
        <v>27.03012</v>
      </c>
      <c r="GR448">
        <v>2.2857409999999998</v>
      </c>
      <c r="GS448">
        <v>9269.4230000000007</v>
      </c>
      <c r="GT448">
        <v>0.16447970000000001</v>
      </c>
      <c r="GU448">
        <v>26.91395</v>
      </c>
      <c r="GV448">
        <v>1.697767</v>
      </c>
      <c r="GW448">
        <v>6965.433</v>
      </c>
      <c r="GX448">
        <v>0.16344020000000001</v>
      </c>
      <c r="GY448">
        <v>26.975380000000001</v>
      </c>
      <c r="GZ448">
        <v>1.2543690000000001</v>
      </c>
      <c r="HA448">
        <v>5204.7079999999996</v>
      </c>
      <c r="HB448">
        <v>0.16239790000000001</v>
      </c>
      <c r="HC448">
        <v>27.22231</v>
      </c>
      <c r="HD448">
        <v>0.92404090000000005</v>
      </c>
      <c r="HE448">
        <v>3876.029</v>
      </c>
      <c r="HF448">
        <v>0.1613697</v>
      </c>
      <c r="HG448">
        <v>27.471150000000002</v>
      </c>
      <c r="HH448">
        <v>0.67993650000000005</v>
      </c>
      <c r="HI448">
        <v>2882.3719999999998</v>
      </c>
      <c r="HJ448">
        <v>0.16035289999999999</v>
      </c>
      <c r="HK448">
        <v>27.474340000000002</v>
      </c>
      <c r="HL448">
        <v>0.50049100000000002</v>
      </c>
      <c r="HM448">
        <v>2143.623</v>
      </c>
      <c r="HN448">
        <v>0.1593434</v>
      </c>
      <c r="HO448">
        <v>27.1877</v>
      </c>
      <c r="HP448">
        <v>0.36902160000000001</v>
      </c>
      <c r="HQ448">
        <v>1596.508</v>
      </c>
      <c r="HR448">
        <v>0.1583281</v>
      </c>
      <c r="HS448">
        <v>26.91452</v>
      </c>
      <c r="HT448">
        <v>0.2728062</v>
      </c>
      <c r="HU448">
        <v>1192.048</v>
      </c>
      <c r="HV448">
        <v>0.15748789999999999</v>
      </c>
      <c r="HW448">
        <v>26.691469999999999</v>
      </c>
      <c r="HX448">
        <v>0.20259189999999999</v>
      </c>
      <c r="HY448">
        <v>892.97469999999998</v>
      </c>
      <c r="HZ448">
        <v>0.1567259</v>
      </c>
      <c r="IA448">
        <v>26.749320000000001</v>
      </c>
      <c r="IB448">
        <v>0.1510621</v>
      </c>
      <c r="IC448">
        <v>671.22289999999998</v>
      </c>
      <c r="ID448">
        <v>0.15579960000000001</v>
      </c>
      <c r="IE448">
        <v>27.003889999999998</v>
      </c>
      <c r="IF448">
        <v>0.11305659999999999</v>
      </c>
      <c r="IG448">
        <v>506.88560000000001</v>
      </c>
      <c r="IH448">
        <v>0.15477650000000001</v>
      </c>
      <c r="II448">
        <v>27.250229999999998</v>
      </c>
      <c r="IJ448" s="1">
        <v>8.5065979999999999E-2</v>
      </c>
      <c r="IK448">
        <v>385.03039999999999</v>
      </c>
      <c r="IL448">
        <v>0.15377160000000001</v>
      </c>
      <c r="IM448">
        <v>27.413709999999998</v>
      </c>
      <c r="IN448" s="1">
        <v>6.4449939999999997E-2</v>
      </c>
      <c r="IO448">
        <v>294.44299999999998</v>
      </c>
      <c r="IP448">
        <v>0.15285219999999999</v>
      </c>
      <c r="IQ448">
        <v>27.3292</v>
      </c>
      <c r="IR448" s="1">
        <v>4.9213409999999999E-2</v>
      </c>
      <c r="IS448">
        <v>226.767</v>
      </c>
      <c r="IT448">
        <v>0.1519914</v>
      </c>
      <c r="IU448">
        <v>27.118289999999998</v>
      </c>
      <c r="IV448" s="1">
        <v>3.787455E-2</v>
      </c>
      <c r="IW448">
        <v>175.92509999999999</v>
      </c>
      <c r="IX448">
        <v>0.15109520000000001</v>
      </c>
      <c r="IY448">
        <v>26.94773</v>
      </c>
      <c r="IZ448" s="1">
        <v>2.9370569999999999E-2</v>
      </c>
      <c r="JA448">
        <v>137.5429</v>
      </c>
      <c r="JB448">
        <v>0.15021380000000001</v>
      </c>
      <c r="JC448">
        <v>26.854859999999999</v>
      </c>
      <c r="JD448" s="1">
        <v>2.297188E-2</v>
      </c>
      <c r="JE448">
        <v>108.4302</v>
      </c>
      <c r="JF448">
        <v>0.14932790000000001</v>
      </c>
      <c r="JG448">
        <v>27.123650000000001</v>
      </c>
      <c r="JH448" s="1">
        <v>1.8126949999999999E-2</v>
      </c>
      <c r="JI448">
        <v>86.223789999999994</v>
      </c>
      <c r="JJ448">
        <v>0.148449</v>
      </c>
      <c r="JK448">
        <v>27.48442</v>
      </c>
      <c r="JL448" s="1">
        <v>1.443703E-2</v>
      </c>
      <c r="JM448">
        <v>69.189019999999999</v>
      </c>
      <c r="JN448">
        <v>0.14757899999999999</v>
      </c>
      <c r="JO448">
        <v>27.75142</v>
      </c>
      <c r="JP448" s="1">
        <v>1.1608210000000001E-2</v>
      </c>
      <c r="JQ448">
        <v>56.038119999999999</v>
      </c>
      <c r="JR448">
        <v>0.14673420000000001</v>
      </c>
      <c r="JS448">
        <v>27.87416</v>
      </c>
      <c r="JT448" s="1">
        <v>9.4262779999999997E-3</v>
      </c>
      <c r="JU448">
        <v>45.817590000000003</v>
      </c>
      <c r="JV448">
        <v>0.14590739999999999</v>
      </c>
      <c r="JW448">
        <v>27.821860000000001</v>
      </c>
      <c r="JX448" s="1">
        <v>7.7297989999999999E-3</v>
      </c>
      <c r="JY448">
        <v>37.819290000000002</v>
      </c>
      <c r="JZ448">
        <v>0.1451026</v>
      </c>
      <c r="KA448">
        <v>27.614640000000001</v>
      </c>
      <c r="KB448" s="1">
        <v>6.4018679999999998E-3</v>
      </c>
      <c r="KC448">
        <v>31.516030000000001</v>
      </c>
      <c r="KD448">
        <v>0.14430280000000001</v>
      </c>
      <c r="KE448">
        <v>27.437809999999999</v>
      </c>
      <c r="KF448" s="1">
        <v>5.3535500000000003E-3</v>
      </c>
      <c r="KG448">
        <v>26.51322</v>
      </c>
      <c r="KH448">
        <v>0.1435834</v>
      </c>
      <c r="KI448">
        <v>27.338190000000001</v>
      </c>
      <c r="KJ448" s="1">
        <v>4.5220160000000002E-3</v>
      </c>
      <c r="KK448">
        <v>22.512239999999998</v>
      </c>
      <c r="KL448">
        <v>0.14290220000000001</v>
      </c>
      <c r="KM448">
        <v>27.581469999999999</v>
      </c>
      <c r="KN448" s="1">
        <v>3.854868E-3</v>
      </c>
      <c r="KO448">
        <v>19.282209999999999</v>
      </c>
      <c r="KP448">
        <v>0.1421926</v>
      </c>
      <c r="KQ448">
        <v>27.970859999999998</v>
      </c>
      <c r="KR448" s="1">
        <v>3.3147989999999998E-3</v>
      </c>
      <c r="KS448">
        <v>16.65935</v>
      </c>
      <c r="KT448">
        <v>0.14146800000000001</v>
      </c>
      <c r="KU448">
        <v>28.369980000000002</v>
      </c>
      <c r="KV448" s="1">
        <v>2.8747769999999998E-3</v>
      </c>
      <c r="KW448">
        <v>14.51629</v>
      </c>
      <c r="KX448">
        <v>0.1407678</v>
      </c>
      <c r="KY448">
        <v>28.683430000000001</v>
      </c>
      <c r="KZ448" s="1">
        <v>2.5146719999999999E-3</v>
      </c>
      <c r="LA448">
        <v>12.753439999999999</v>
      </c>
      <c r="LB448">
        <v>0.14011370000000001</v>
      </c>
      <c r="LC448">
        <v>28.68507</v>
      </c>
      <c r="LD448" s="1">
        <v>2.217643E-3</v>
      </c>
      <c r="LE448">
        <v>11.291119999999999</v>
      </c>
      <c r="LF448">
        <v>0.1394899</v>
      </c>
      <c r="LG448">
        <v>28.482309999999998</v>
      </c>
      <c r="LH448" s="1">
        <v>1.970444E-3</v>
      </c>
      <c r="LI448">
        <v>10.0684</v>
      </c>
      <c r="LJ448">
        <v>0.13887060000000001</v>
      </c>
      <c r="LK448">
        <v>28.304449999999999</v>
      </c>
      <c r="LL448" s="1">
        <v>1.7627599999999999E-3</v>
      </c>
      <c r="LM448">
        <v>9.0380789999999998</v>
      </c>
      <c r="LN448">
        <v>0.13827529999999999</v>
      </c>
      <c r="LO448">
        <v>28.22974</v>
      </c>
      <c r="LP448" s="1">
        <v>1.5872690000000001E-3</v>
      </c>
      <c r="LQ448">
        <v>8.1640720000000009</v>
      </c>
      <c r="LR448">
        <v>0.13767979999999999</v>
      </c>
      <c r="LS448">
        <v>28.588349999999998</v>
      </c>
      <c r="LT448" s="1">
        <v>1.4375569999999999E-3</v>
      </c>
      <c r="LU448">
        <v>7.4170720000000001</v>
      </c>
      <c r="LV448">
        <v>0.13709060000000001</v>
      </c>
      <c r="LW448">
        <v>29.09815</v>
      </c>
      <c r="LX448" s="1">
        <v>1.3091050000000001E-3</v>
      </c>
      <c r="LY448">
        <v>6.774559</v>
      </c>
      <c r="LZ448">
        <v>0.13650860000000001</v>
      </c>
      <c r="MA448">
        <v>29.582640000000001</v>
      </c>
      <c r="MB448" s="1">
        <v>1.1981030000000001E-3</v>
      </c>
      <c r="MC448">
        <v>6.218248</v>
      </c>
      <c r="MD448">
        <v>0.1359407</v>
      </c>
      <c r="ME448">
        <v>29.973379999999999</v>
      </c>
      <c r="MF448" s="1">
        <v>1.1016299999999999E-3</v>
      </c>
      <c r="MG448">
        <v>5.7334880000000004</v>
      </c>
      <c r="MH448">
        <v>0.13538310000000001</v>
      </c>
      <c r="MI448">
        <v>30.04091</v>
      </c>
      <c r="MJ448" s="1">
        <v>1.017177E-3</v>
      </c>
      <c r="MK448">
        <v>5.3084160000000002</v>
      </c>
      <c r="ML448">
        <v>0.1348203</v>
      </c>
      <c r="MM448">
        <v>29.898499999999999</v>
      </c>
      <c r="MN448" s="1">
        <v>9.4274300000000001E-4</v>
      </c>
      <c r="MO448">
        <v>4.9332599999999998</v>
      </c>
      <c r="MP448">
        <v>0.13427520000000001</v>
      </c>
      <c r="MQ448">
        <v>29.736499999999999</v>
      </c>
      <c r="MR448" s="1">
        <v>8.76858E-4</v>
      </c>
      <c r="MS448">
        <v>4.600454</v>
      </c>
      <c r="MT448">
        <v>0.13381580000000001</v>
      </c>
      <c r="MU448">
        <v>29.605119999999999</v>
      </c>
      <c r="MV448" s="1">
        <v>8.1853739999999996E-4</v>
      </c>
      <c r="MW448">
        <v>4.3029289999999998</v>
      </c>
      <c r="MX448">
        <v>0.13337550000000001</v>
      </c>
      <c r="MY448">
        <v>29.59863</v>
      </c>
      <c r="MZ448" s="1">
        <v>7.6595799999999996E-4</v>
      </c>
      <c r="NA448">
        <v>4.0339679999999998</v>
      </c>
      <c r="NB448">
        <v>0.13287060000000001</v>
      </c>
      <c r="NC448">
        <v>29.77553</v>
      </c>
      <c r="ND448" s="1">
        <v>7.1816649999999996E-4</v>
      </c>
      <c r="NE448">
        <v>3.7909809999999999</v>
      </c>
      <c r="NF448">
        <v>0.13233790000000001</v>
      </c>
      <c r="NG448">
        <v>30.130669999999999</v>
      </c>
      <c r="NH448" s="1">
        <v>6.7477420000000001E-4</v>
      </c>
      <c r="NI448">
        <v>3.5712109999999999</v>
      </c>
      <c r="NJ448">
        <v>0.13181390000000001</v>
      </c>
      <c r="NK448">
        <v>30.273620000000001</v>
      </c>
      <c r="NL448" s="1">
        <v>6.354962E-4</v>
      </c>
      <c r="NM448">
        <v>3.3719190000000001</v>
      </c>
      <c r="NN448">
        <v>0.13133230000000001</v>
      </c>
      <c r="NO448">
        <v>30.14377</v>
      </c>
      <c r="NP448" s="1">
        <v>5.9987899999999999E-4</v>
      </c>
      <c r="NQ448">
        <v>3.1901120000000001</v>
      </c>
      <c r="NR448">
        <v>0.1308773</v>
      </c>
      <c r="NS448">
        <v>29.909310000000001</v>
      </c>
      <c r="NT448" s="1">
        <v>5.6731209999999997E-4</v>
      </c>
      <c r="NU448">
        <v>3.0232350000000001</v>
      </c>
      <c r="NV448">
        <v>0.13041949999999999</v>
      </c>
      <c r="NW448">
        <v>29.645109999999999</v>
      </c>
      <c r="NX448" s="1">
        <v>5.3733450000000005E-4</v>
      </c>
      <c r="NY448">
        <v>2.8694679999999999</v>
      </c>
      <c r="NZ448">
        <v>0.13003400000000001</v>
      </c>
      <c r="OA448">
        <v>29.407060000000001</v>
      </c>
      <c r="OB448" s="1">
        <v>5.0988070000000001E-4</v>
      </c>
      <c r="OC448">
        <v>2.7271999999999998</v>
      </c>
      <c r="OD448">
        <v>0.129662</v>
      </c>
      <c r="OE448">
        <v>29.465199999999999</v>
      </c>
      <c r="OF448" s="1">
        <v>4.8433260000000001E-4</v>
      </c>
      <c r="OG448">
        <v>2.5944989999999999</v>
      </c>
      <c r="OH448">
        <v>0.12921160000000001</v>
      </c>
      <c r="OI448">
        <v>29.733720000000002</v>
      </c>
      <c r="OJ448" s="1">
        <v>4.6031419999999998E-4</v>
      </c>
      <c r="OK448">
        <v>2.471098</v>
      </c>
    </row>
    <row r="449" spans="1:401" x14ac:dyDescent="0.35">
      <c r="A449">
        <v>458</v>
      </c>
      <c r="B449" t="s">
        <v>4</v>
      </c>
      <c r="C449" t="s">
        <v>364</v>
      </c>
      <c r="D449" t="s">
        <v>451</v>
      </c>
      <c r="E449">
        <v>827.11739999999998</v>
      </c>
      <c r="F449">
        <v>0.21853629999999999</v>
      </c>
      <c r="G449">
        <v>27.072379999999999</v>
      </c>
      <c r="H449">
        <v>0</v>
      </c>
      <c r="I449">
        <v>0</v>
      </c>
      <c r="J449">
        <v>0.21659719999999999</v>
      </c>
      <c r="K449">
        <v>26.971779999999999</v>
      </c>
      <c r="L449">
        <v>0</v>
      </c>
      <c r="M449">
        <v>0</v>
      </c>
      <c r="N449">
        <v>0.21460000000000001</v>
      </c>
      <c r="O449">
        <v>26.812850000000001</v>
      </c>
      <c r="P449">
        <v>0</v>
      </c>
      <c r="Q449">
        <v>0</v>
      </c>
      <c r="R449">
        <v>0.21256700000000001</v>
      </c>
      <c r="S449">
        <v>26.56183</v>
      </c>
      <c r="T449">
        <v>0</v>
      </c>
      <c r="U449">
        <v>0</v>
      </c>
      <c r="V449">
        <v>0.21058669999999999</v>
      </c>
      <c r="W449">
        <v>26.389340000000001</v>
      </c>
      <c r="X449">
        <v>0</v>
      </c>
      <c r="Y449">
        <v>0</v>
      </c>
      <c r="Z449">
        <v>0.2086809</v>
      </c>
      <c r="AA449">
        <v>26.14716</v>
      </c>
      <c r="AB449">
        <v>0</v>
      </c>
      <c r="AC449">
        <v>0</v>
      </c>
      <c r="AD449">
        <v>0.20685429999999999</v>
      </c>
      <c r="AE449">
        <v>25.87219</v>
      </c>
      <c r="AF449">
        <v>0</v>
      </c>
      <c r="AG449">
        <v>0</v>
      </c>
      <c r="AH449">
        <v>0.2050603</v>
      </c>
      <c r="AI449">
        <v>25.62612</v>
      </c>
      <c r="AJ449">
        <v>0</v>
      </c>
      <c r="AK449">
        <v>0</v>
      </c>
      <c r="AL449">
        <v>0.20354700000000001</v>
      </c>
      <c r="AM449">
        <v>25.425740000000001</v>
      </c>
      <c r="AN449">
        <v>0</v>
      </c>
      <c r="AO449">
        <v>0</v>
      </c>
      <c r="AP449">
        <v>0.20227229999999999</v>
      </c>
      <c r="AQ449">
        <v>25.523050000000001</v>
      </c>
      <c r="AR449">
        <v>0</v>
      </c>
      <c r="AS449">
        <v>0</v>
      </c>
      <c r="AT449">
        <v>0.20077329999999999</v>
      </c>
      <c r="AU449">
        <v>25.7944</v>
      </c>
      <c r="AV449">
        <v>0</v>
      </c>
      <c r="AW449">
        <v>0</v>
      </c>
      <c r="AX449">
        <v>0.19915869999999999</v>
      </c>
      <c r="AY449">
        <v>25.975819999999999</v>
      </c>
      <c r="AZ449">
        <v>0</v>
      </c>
      <c r="BA449">
        <v>0</v>
      </c>
      <c r="BB449">
        <v>0.19760440000000001</v>
      </c>
      <c r="BC449">
        <v>26.090070000000001</v>
      </c>
      <c r="BD449">
        <v>0</v>
      </c>
      <c r="BE449">
        <v>0</v>
      </c>
      <c r="BF449">
        <v>0.19624710000000001</v>
      </c>
      <c r="BG449">
        <v>26.008320000000001</v>
      </c>
      <c r="BH449">
        <v>0</v>
      </c>
      <c r="BI449">
        <v>0</v>
      </c>
      <c r="BJ449">
        <v>0.19502410000000001</v>
      </c>
      <c r="BK449">
        <v>25.78595</v>
      </c>
      <c r="BL449">
        <v>0</v>
      </c>
      <c r="BM449">
        <v>0</v>
      </c>
      <c r="BN449">
        <v>0.19382450000000001</v>
      </c>
      <c r="BO449">
        <v>25.623909999999999</v>
      </c>
      <c r="BP449">
        <v>0</v>
      </c>
      <c r="BQ449">
        <v>0</v>
      </c>
      <c r="BR449">
        <v>0.19271430000000001</v>
      </c>
      <c r="BS449">
        <v>25.53594</v>
      </c>
      <c r="BT449">
        <v>0</v>
      </c>
      <c r="BU449">
        <v>0</v>
      </c>
      <c r="BV449">
        <v>0.1917026</v>
      </c>
      <c r="BW449">
        <v>25.724799999999998</v>
      </c>
      <c r="BX449">
        <v>0</v>
      </c>
      <c r="BY449">
        <v>0</v>
      </c>
      <c r="BZ449">
        <v>0.1906793</v>
      </c>
      <c r="CA449">
        <v>26.0547</v>
      </c>
      <c r="CB449">
        <v>0</v>
      </c>
      <c r="CC449">
        <v>0</v>
      </c>
      <c r="CD449">
        <v>0.1896764</v>
      </c>
      <c r="CE449">
        <v>26.317329999999998</v>
      </c>
      <c r="CF449">
        <v>0</v>
      </c>
      <c r="CG449">
        <v>0</v>
      </c>
      <c r="CH449">
        <v>0.18872659999999999</v>
      </c>
      <c r="CI449">
        <v>26.547820000000002</v>
      </c>
      <c r="CJ449" s="1">
        <v>1.774838E-38</v>
      </c>
      <c r="CK449" s="1">
        <v>6.7687740000000002E-35</v>
      </c>
      <c r="CL449">
        <v>0.18785689999999999</v>
      </c>
      <c r="CM449">
        <v>26.580020000000001</v>
      </c>
      <c r="CN449" s="1">
        <v>1.8230429999999998E-30</v>
      </c>
      <c r="CO449" s="1">
        <v>6.9927709999999996E-27</v>
      </c>
      <c r="CP449">
        <v>0.18704109999999999</v>
      </c>
      <c r="CQ449">
        <v>26.400749999999999</v>
      </c>
      <c r="CR449" s="1">
        <v>3.4590590000000001E-24</v>
      </c>
      <c r="CS449" s="1">
        <v>1.0411400000000001E-20</v>
      </c>
      <c r="CT449">
        <v>0.18624289999999999</v>
      </c>
      <c r="CU449">
        <v>26.227820000000001</v>
      </c>
      <c r="CV449" s="1">
        <v>1.880846E-19</v>
      </c>
      <c r="CW449" s="1">
        <v>5.0724450000000001E-16</v>
      </c>
      <c r="CX449">
        <v>0.18574660000000001</v>
      </c>
      <c r="CY449">
        <v>26.127210000000002</v>
      </c>
      <c r="CZ449" s="1">
        <v>1.075233E-15</v>
      </c>
      <c r="DA449" s="1">
        <v>2.8218E-12</v>
      </c>
      <c r="DB449">
        <v>0.18541189999999999</v>
      </c>
      <c r="DC449">
        <v>26.40549</v>
      </c>
      <c r="DD449" s="1">
        <v>1.2028710000000001E-12</v>
      </c>
      <c r="DE449" s="1">
        <v>3.168526E-9</v>
      </c>
      <c r="DF449">
        <v>0.18478439999999999</v>
      </c>
      <c r="DG449">
        <v>26.824780000000001</v>
      </c>
      <c r="DH449" s="1">
        <v>3.8913870000000001E-10</v>
      </c>
      <c r="DI449" s="1">
        <v>1.0446600000000001E-6</v>
      </c>
      <c r="DJ449">
        <v>0.1839866</v>
      </c>
      <c r="DK449">
        <v>27.196480000000001</v>
      </c>
      <c r="DL449" s="1">
        <v>4.7372569999999999E-8</v>
      </c>
      <c r="DM449" s="1">
        <v>1.305558E-4</v>
      </c>
      <c r="DN449">
        <v>0.18319089999999999</v>
      </c>
      <c r="DO449">
        <v>27.456499999999998</v>
      </c>
      <c r="DP449" s="1">
        <v>2.5951400000000002E-6</v>
      </c>
      <c r="DQ449" s="1">
        <v>7.3669640000000002E-3</v>
      </c>
      <c r="DR449">
        <v>0.18253449999999999</v>
      </c>
      <c r="DS449">
        <v>27.361709999999999</v>
      </c>
      <c r="DT449" s="1">
        <v>7.2704650000000005E-5</v>
      </c>
      <c r="DU449">
        <v>0.21286959999999999</v>
      </c>
      <c r="DV449">
        <v>0.1819364</v>
      </c>
      <c r="DW449">
        <v>27.08868</v>
      </c>
      <c r="DX449" s="1">
        <v>1.147658E-3</v>
      </c>
      <c r="DY449">
        <v>3.467857</v>
      </c>
      <c r="DZ449">
        <v>0.1812743</v>
      </c>
      <c r="EA449">
        <v>26.852350000000001</v>
      </c>
      <c r="EB449" s="1">
        <v>1.103962E-2</v>
      </c>
      <c r="EC449">
        <v>34.469329999999999</v>
      </c>
      <c r="ED449">
        <v>0.18052289999999999</v>
      </c>
      <c r="EE449">
        <v>26.705860000000001</v>
      </c>
      <c r="EF449" s="1">
        <v>6.9246189999999999E-2</v>
      </c>
      <c r="EG449">
        <v>223.4795</v>
      </c>
      <c r="EH449">
        <v>0.1797174</v>
      </c>
      <c r="EI449">
        <v>26.868690000000001</v>
      </c>
      <c r="EJ449">
        <v>0.3002611</v>
      </c>
      <c r="EK449">
        <v>1001.615</v>
      </c>
      <c r="EL449">
        <v>0.17891460000000001</v>
      </c>
      <c r="EM449">
        <v>27.261679999999998</v>
      </c>
      <c r="EN449">
        <v>0.9480826</v>
      </c>
      <c r="EO449">
        <v>3266.6779999999999</v>
      </c>
      <c r="EP449">
        <v>0.17810280000000001</v>
      </c>
      <c r="EQ449">
        <v>27.685580000000002</v>
      </c>
      <c r="ER449">
        <v>2.2823720000000001</v>
      </c>
      <c r="ES449">
        <v>8114.9740000000002</v>
      </c>
      <c r="ET449">
        <v>0.17726049999999999</v>
      </c>
      <c r="EU449">
        <v>27.980319999999999</v>
      </c>
      <c r="EV449">
        <v>4.3649979999999999</v>
      </c>
      <c r="EW449">
        <v>15996.73</v>
      </c>
      <c r="EX449">
        <v>0.17636979999999999</v>
      </c>
      <c r="EY449">
        <v>27.914909999999999</v>
      </c>
      <c r="EZ449">
        <v>6.8803330000000003</v>
      </c>
      <c r="FA449">
        <v>25954.29</v>
      </c>
      <c r="FB449">
        <v>0.17544580000000001</v>
      </c>
      <c r="FC449">
        <v>27.639859999999999</v>
      </c>
      <c r="FD449">
        <v>9.2341560000000005</v>
      </c>
      <c r="FE449">
        <v>35801.379999999997</v>
      </c>
      <c r="FF449">
        <v>0.17449429999999999</v>
      </c>
      <c r="FG449">
        <v>27.378720000000001</v>
      </c>
      <c r="FH449">
        <v>10.860329999999999</v>
      </c>
      <c r="FI449">
        <v>43198.59</v>
      </c>
      <c r="FJ449">
        <v>0.1736856</v>
      </c>
      <c r="FK449">
        <v>27.182680000000001</v>
      </c>
      <c r="FL449">
        <v>11.486599999999999</v>
      </c>
      <c r="FM449">
        <v>46748.78</v>
      </c>
      <c r="FN449">
        <v>0.17292440000000001</v>
      </c>
      <c r="FO449">
        <v>27.34732</v>
      </c>
      <c r="FP449">
        <v>11.152620000000001</v>
      </c>
      <c r="FQ449">
        <v>46332.83</v>
      </c>
      <c r="FR449">
        <v>0.17196839999999999</v>
      </c>
      <c r="FS449">
        <v>27.651160000000001</v>
      </c>
      <c r="FT449">
        <v>10.107849999999999</v>
      </c>
      <c r="FU449">
        <v>42846.26</v>
      </c>
      <c r="FV449">
        <v>0.1708945</v>
      </c>
      <c r="FW449">
        <v>27.802340000000001</v>
      </c>
      <c r="FX449">
        <v>8.6837300000000006</v>
      </c>
      <c r="FY449">
        <v>37518.14</v>
      </c>
      <c r="FZ449">
        <v>0.16981479999999999</v>
      </c>
      <c r="GA449">
        <v>27.820740000000001</v>
      </c>
      <c r="GB449">
        <v>7.1623340000000004</v>
      </c>
      <c r="GC449">
        <v>31492.27</v>
      </c>
      <c r="GD449">
        <v>0.16879069999999999</v>
      </c>
      <c r="GE449">
        <v>27.584759999999999</v>
      </c>
      <c r="GF449">
        <v>5.7282989999999998</v>
      </c>
      <c r="GG449">
        <v>25590.48</v>
      </c>
      <c r="GH449">
        <v>0.16780819999999999</v>
      </c>
      <c r="GI449">
        <v>27.37387</v>
      </c>
      <c r="GJ449">
        <v>4.4754620000000003</v>
      </c>
      <c r="GK449">
        <v>20286.93</v>
      </c>
      <c r="GL449">
        <v>0.1667872</v>
      </c>
      <c r="GM449">
        <v>27.216270000000002</v>
      </c>
      <c r="GN449">
        <v>3.4348109999999998</v>
      </c>
      <c r="GO449">
        <v>15787.15</v>
      </c>
      <c r="GP449">
        <v>0.16573959999999999</v>
      </c>
      <c r="GQ449">
        <v>27.105270000000001</v>
      </c>
      <c r="GR449">
        <v>2.6019899999999998</v>
      </c>
      <c r="GS449">
        <v>12119.27</v>
      </c>
      <c r="GT449">
        <v>0.16469780000000001</v>
      </c>
      <c r="GU449">
        <v>26.98847</v>
      </c>
      <c r="GV449">
        <v>1.953192</v>
      </c>
      <c r="GW449">
        <v>9213.2630000000008</v>
      </c>
      <c r="GX449">
        <v>0.16364619999999999</v>
      </c>
      <c r="GY449">
        <v>27.057639999999999</v>
      </c>
      <c r="GZ449">
        <v>1.4570909999999999</v>
      </c>
      <c r="HA449">
        <v>6957.9759999999997</v>
      </c>
      <c r="HB449">
        <v>0.1625992</v>
      </c>
      <c r="HC449">
        <v>27.31109</v>
      </c>
      <c r="HD449">
        <v>1.0830310000000001</v>
      </c>
      <c r="HE449">
        <v>5233</v>
      </c>
      <c r="HF449">
        <v>0.16156219999999999</v>
      </c>
      <c r="HG449">
        <v>27.561409999999999</v>
      </c>
      <c r="HH449">
        <v>0.80357869999999998</v>
      </c>
      <c r="HI449">
        <v>3927.3780000000002</v>
      </c>
      <c r="HJ449">
        <v>0.16053500000000001</v>
      </c>
      <c r="HK449">
        <v>27.564710000000002</v>
      </c>
      <c r="HL449">
        <v>0.59613419999999995</v>
      </c>
      <c r="HM449">
        <v>2946.152</v>
      </c>
      <c r="HN449">
        <v>0.1595153</v>
      </c>
      <c r="HO449">
        <v>27.28077</v>
      </c>
      <c r="HP449">
        <v>0.44280269999999999</v>
      </c>
      <c r="HQ449">
        <v>2212.2440000000001</v>
      </c>
      <c r="HR449">
        <v>0.15849369999999999</v>
      </c>
      <c r="HS449">
        <v>27.004960000000001</v>
      </c>
      <c r="HT449">
        <v>0.3296577</v>
      </c>
      <c r="HU449">
        <v>1664.7260000000001</v>
      </c>
      <c r="HV449">
        <v>0.15765799999999999</v>
      </c>
      <c r="HW449">
        <v>26.770890000000001</v>
      </c>
      <c r="HX449">
        <v>0.24646789999999999</v>
      </c>
      <c r="HY449">
        <v>1256.345</v>
      </c>
      <c r="HZ449">
        <v>0.1568937</v>
      </c>
      <c r="IA449">
        <v>26.816199999999998</v>
      </c>
      <c r="IB449">
        <v>0.1849547</v>
      </c>
      <c r="IC449">
        <v>951.07129999999995</v>
      </c>
      <c r="ID449">
        <v>0.1559545</v>
      </c>
      <c r="IE449">
        <v>27.062529999999999</v>
      </c>
      <c r="IF449">
        <v>0.1392622</v>
      </c>
      <c r="IG449">
        <v>723.11410000000001</v>
      </c>
      <c r="IH449">
        <v>0.15491930000000001</v>
      </c>
      <c r="II449">
        <v>27.30996</v>
      </c>
      <c r="IJ449">
        <v>0.1053871</v>
      </c>
      <c r="IK449">
        <v>552.85130000000004</v>
      </c>
      <c r="IL449">
        <v>0.1539027</v>
      </c>
      <c r="IM449">
        <v>27.483219999999999</v>
      </c>
      <c r="IN449" s="1">
        <v>8.0284670000000002E-2</v>
      </c>
      <c r="IO449">
        <v>425.3956</v>
      </c>
      <c r="IP449">
        <v>0.1529808</v>
      </c>
      <c r="IQ449">
        <v>27.407879999999999</v>
      </c>
      <c r="IR449" s="1">
        <v>6.1621509999999997E-2</v>
      </c>
      <c r="IS449">
        <v>329.52609999999999</v>
      </c>
      <c r="IT449">
        <v>0.15211469999999999</v>
      </c>
      <c r="IU449">
        <v>27.20232</v>
      </c>
      <c r="IV449" s="1">
        <v>4.7652529999999999E-2</v>
      </c>
      <c r="IW449">
        <v>257.04109999999997</v>
      </c>
      <c r="IX449">
        <v>0.15121180000000001</v>
      </c>
      <c r="IY449">
        <v>27.027940000000001</v>
      </c>
      <c r="IZ449" s="1">
        <v>3.7117379999999998E-2</v>
      </c>
      <c r="JA449">
        <v>201.98159999999999</v>
      </c>
      <c r="JB449">
        <v>0.15032770000000001</v>
      </c>
      <c r="JC449">
        <v>26.925519999999999</v>
      </c>
      <c r="JD449" s="1">
        <v>2.915034E-2</v>
      </c>
      <c r="JE449">
        <v>159.9786</v>
      </c>
      <c r="JF449">
        <v>0.14943219999999999</v>
      </c>
      <c r="JG449">
        <v>27.184650000000001</v>
      </c>
      <c r="JH449" s="1">
        <v>2.3086349999999999E-2</v>
      </c>
      <c r="JI449">
        <v>127.75879999999999</v>
      </c>
      <c r="JJ449">
        <v>0.14854149999999999</v>
      </c>
      <c r="JK449">
        <v>27.539370000000002</v>
      </c>
      <c r="JL449" s="1">
        <v>1.8446440000000001E-2</v>
      </c>
      <c r="JM449">
        <v>102.9132</v>
      </c>
      <c r="JN449">
        <v>0.14766850000000001</v>
      </c>
      <c r="JO449">
        <v>27.80978</v>
      </c>
      <c r="JP449" s="1">
        <v>1.487409E-2</v>
      </c>
      <c r="JQ449">
        <v>83.636759999999995</v>
      </c>
      <c r="JR449">
        <v>0.14681710000000001</v>
      </c>
      <c r="JS449">
        <v>27.941700000000001</v>
      </c>
      <c r="JT449" s="1">
        <v>1.2106860000000001E-2</v>
      </c>
      <c r="JU449">
        <v>68.584490000000002</v>
      </c>
      <c r="JV449">
        <v>0.14598369999999999</v>
      </c>
      <c r="JW449">
        <v>27.897490000000001</v>
      </c>
      <c r="JX449" s="1">
        <v>9.9470349999999999E-3</v>
      </c>
      <c r="JY449">
        <v>56.752220000000001</v>
      </c>
      <c r="JZ449">
        <v>0.14517089999999999</v>
      </c>
      <c r="KA449">
        <v>27.691189999999999</v>
      </c>
      <c r="KB449" s="1">
        <v>8.2502389999999995E-3</v>
      </c>
      <c r="KC449">
        <v>47.389510000000001</v>
      </c>
      <c r="KD449">
        <v>0.14436570000000001</v>
      </c>
      <c r="KE449">
        <v>27.507490000000001</v>
      </c>
      <c r="KF449" s="1">
        <v>6.9065050000000003E-3</v>
      </c>
      <c r="KG449">
        <v>39.929490000000001</v>
      </c>
      <c r="KH449">
        <v>0.14364479999999999</v>
      </c>
      <c r="KI449">
        <v>27.396640000000001</v>
      </c>
      <c r="KJ449" s="1">
        <v>5.8373460000000002E-3</v>
      </c>
      <c r="KK449">
        <v>33.941299999999998</v>
      </c>
      <c r="KL449">
        <v>0.14295910000000001</v>
      </c>
      <c r="KM449">
        <v>27.63139</v>
      </c>
      <c r="KN449" s="1">
        <v>4.9768859999999998E-3</v>
      </c>
      <c r="KO449">
        <v>29.08999</v>
      </c>
      <c r="KP449">
        <v>0.1422409</v>
      </c>
      <c r="KQ449">
        <v>28.016159999999999</v>
      </c>
      <c r="KR449" s="1">
        <v>4.2784950000000002E-3</v>
      </c>
      <c r="KS449">
        <v>25.13843</v>
      </c>
      <c r="KT449">
        <v>0.1415122</v>
      </c>
      <c r="KU449">
        <v>28.419119999999999</v>
      </c>
      <c r="KV449" s="1">
        <v>3.7083699999999999E-3</v>
      </c>
      <c r="KW449">
        <v>21.901299999999999</v>
      </c>
      <c r="KX449">
        <v>0.14080480000000001</v>
      </c>
      <c r="KY449">
        <v>28.741350000000001</v>
      </c>
      <c r="KZ449" s="1">
        <v>3.2406919999999999E-3</v>
      </c>
      <c r="LA449">
        <v>19.231059999999999</v>
      </c>
      <c r="LB449">
        <v>0.1401452</v>
      </c>
      <c r="LC449">
        <v>28.750900000000001</v>
      </c>
      <c r="LD449" s="1">
        <v>2.854269E-3</v>
      </c>
      <c r="LE449">
        <v>17.010529999999999</v>
      </c>
      <c r="LF449">
        <v>0.13951769999999999</v>
      </c>
      <c r="LG449">
        <v>28.552409999999998</v>
      </c>
      <c r="LH449" s="1">
        <v>2.532177E-3</v>
      </c>
      <c r="LI449">
        <v>15.14974</v>
      </c>
      <c r="LJ449">
        <v>0.1388952</v>
      </c>
      <c r="LK449">
        <v>28.370370000000001</v>
      </c>
      <c r="LL449" s="1">
        <v>2.2611739999999999E-3</v>
      </c>
      <c r="LM449">
        <v>13.578620000000001</v>
      </c>
      <c r="LN449">
        <v>0.1382919</v>
      </c>
      <c r="LO449">
        <v>28.284559999999999</v>
      </c>
      <c r="LP449" s="1">
        <v>2.0318889999999998E-3</v>
      </c>
      <c r="LQ449">
        <v>12.243790000000001</v>
      </c>
      <c r="LR449">
        <v>0.13769329999999999</v>
      </c>
      <c r="LS449">
        <v>28.630469999999999</v>
      </c>
      <c r="LT449" s="1">
        <v>1.836175E-3</v>
      </c>
      <c r="LU449">
        <v>11.10107</v>
      </c>
      <c r="LV449">
        <v>0.13709660000000001</v>
      </c>
      <c r="LW449">
        <v>29.131250000000001</v>
      </c>
      <c r="LX449" s="1">
        <v>1.668105E-3</v>
      </c>
      <c r="LY449">
        <v>10.117229999999999</v>
      </c>
      <c r="LZ449">
        <v>0.1365111</v>
      </c>
      <c r="MA449">
        <v>29.617039999999999</v>
      </c>
      <c r="MB449" s="1">
        <v>1.522867E-3</v>
      </c>
      <c r="MC449">
        <v>9.2644099999999998</v>
      </c>
      <c r="MD449">
        <v>0.1359387</v>
      </c>
      <c r="ME449">
        <v>30.018350000000002</v>
      </c>
      <c r="MF449" s="1">
        <v>1.3966289999999999E-3</v>
      </c>
      <c r="MG449">
        <v>8.5210170000000005</v>
      </c>
      <c r="MH449">
        <v>0.13537660000000001</v>
      </c>
      <c r="MI449">
        <v>30.096229999999998</v>
      </c>
      <c r="MJ449" s="1">
        <v>1.2861459999999999E-3</v>
      </c>
      <c r="MK449">
        <v>7.8688209999999996</v>
      </c>
      <c r="ML449">
        <v>0.1348097</v>
      </c>
      <c r="MM449">
        <v>29.960450000000002</v>
      </c>
      <c r="MN449" s="1">
        <v>1.1887880000000001E-3</v>
      </c>
      <c r="MO449">
        <v>7.2930489999999999</v>
      </c>
      <c r="MP449">
        <v>0.13426070000000001</v>
      </c>
      <c r="MQ449">
        <v>29.794709999999998</v>
      </c>
      <c r="MR449" s="1">
        <v>1.10268E-3</v>
      </c>
      <c r="MS449">
        <v>6.7823779999999996</v>
      </c>
      <c r="MT449">
        <v>0.1338027</v>
      </c>
      <c r="MU449">
        <v>29.652550000000002</v>
      </c>
      <c r="MV449" s="1">
        <v>1.026526E-3</v>
      </c>
      <c r="MW449">
        <v>6.3259150000000002</v>
      </c>
      <c r="MX449">
        <v>0.1333607</v>
      </c>
      <c r="MY449">
        <v>29.635459999999998</v>
      </c>
      <c r="MZ449" s="1">
        <v>9.5791129999999998E-4</v>
      </c>
      <c r="NA449">
        <v>5.9134929999999999</v>
      </c>
      <c r="NB449">
        <v>0.1328529</v>
      </c>
      <c r="NC449">
        <v>29.809570000000001</v>
      </c>
      <c r="ND449" s="1">
        <v>8.9560590000000004E-4</v>
      </c>
      <c r="NE449">
        <v>5.5412109999999997</v>
      </c>
      <c r="NF449">
        <v>0.1323114</v>
      </c>
      <c r="NG449">
        <v>30.170809999999999</v>
      </c>
      <c r="NH449" s="1">
        <v>8.3913179999999996E-4</v>
      </c>
      <c r="NI449">
        <v>5.2049399999999997</v>
      </c>
      <c r="NJ449">
        <v>0.13178039999999999</v>
      </c>
      <c r="NK449">
        <v>30.327459999999999</v>
      </c>
      <c r="NL449" s="1">
        <v>7.8810589999999997E-4</v>
      </c>
      <c r="NM449">
        <v>4.9003819999999996</v>
      </c>
      <c r="NN449">
        <v>0.13129299999999999</v>
      </c>
      <c r="NO449">
        <v>30.217949999999998</v>
      </c>
      <c r="NP449" s="1">
        <v>7.4190180000000005E-4</v>
      </c>
      <c r="NQ449">
        <v>4.6229050000000003</v>
      </c>
      <c r="NR449">
        <v>0.1308387</v>
      </c>
      <c r="NS449">
        <v>30.00386</v>
      </c>
      <c r="NT449" s="1">
        <v>6.9974239999999997E-4</v>
      </c>
      <c r="NU449">
        <v>4.3685080000000003</v>
      </c>
      <c r="NV449">
        <v>0.1303763</v>
      </c>
      <c r="NW449">
        <v>29.750889999999998</v>
      </c>
      <c r="NX449" s="1">
        <v>6.6097689999999995E-4</v>
      </c>
      <c r="NY449">
        <v>4.1344620000000001</v>
      </c>
      <c r="NZ449">
        <v>0.12999459999999999</v>
      </c>
      <c r="OA449">
        <v>29.514309999999998</v>
      </c>
      <c r="OB449" s="1">
        <v>6.2557140000000003E-4</v>
      </c>
      <c r="OC449">
        <v>3.9183590000000001</v>
      </c>
      <c r="OD449">
        <v>0.12961919999999999</v>
      </c>
      <c r="OE449">
        <v>29.56814</v>
      </c>
      <c r="OF449" s="1">
        <v>5.9264379999999996E-4</v>
      </c>
      <c r="OG449">
        <v>3.7170230000000002</v>
      </c>
      <c r="OH449">
        <v>0.12915960000000001</v>
      </c>
      <c r="OI449">
        <v>29.830780000000001</v>
      </c>
      <c r="OJ449" s="1">
        <v>5.617552E-4</v>
      </c>
      <c r="OK449">
        <v>3.5302600000000002</v>
      </c>
    </row>
    <row r="450" spans="1:401" x14ac:dyDescent="0.35">
      <c r="A450">
        <v>459</v>
      </c>
      <c r="B450" t="s">
        <v>4</v>
      </c>
      <c r="C450" t="s">
        <v>364</v>
      </c>
      <c r="D450" t="s">
        <v>452</v>
      </c>
      <c r="E450">
        <v>819.37249999999995</v>
      </c>
      <c r="F450">
        <v>0.1753661</v>
      </c>
      <c r="G450">
        <v>27.117419999999999</v>
      </c>
      <c r="H450">
        <v>0</v>
      </c>
      <c r="I450">
        <v>0</v>
      </c>
      <c r="J450">
        <v>0.17384250000000001</v>
      </c>
      <c r="K450">
        <v>27.022269999999999</v>
      </c>
      <c r="L450">
        <v>0</v>
      </c>
      <c r="M450">
        <v>0</v>
      </c>
      <c r="N450">
        <v>0.1722631</v>
      </c>
      <c r="O450">
        <v>26.868839999999999</v>
      </c>
      <c r="P450">
        <v>0</v>
      </c>
      <c r="Q450">
        <v>0</v>
      </c>
      <c r="R450">
        <v>0.1706541</v>
      </c>
      <c r="S450">
        <v>26.62501</v>
      </c>
      <c r="T450">
        <v>0</v>
      </c>
      <c r="U450">
        <v>0</v>
      </c>
      <c r="V450">
        <v>0.1690856</v>
      </c>
      <c r="W450">
        <v>26.45926</v>
      </c>
      <c r="X450">
        <v>0</v>
      </c>
      <c r="Y450">
        <v>0</v>
      </c>
      <c r="Z450">
        <v>0.16758960000000001</v>
      </c>
      <c r="AA450">
        <v>26.217199999999998</v>
      </c>
      <c r="AB450">
        <v>0</v>
      </c>
      <c r="AC450">
        <v>0</v>
      </c>
      <c r="AD450">
        <v>0.16615099999999999</v>
      </c>
      <c r="AE450">
        <v>25.942049999999998</v>
      </c>
      <c r="AF450">
        <v>0</v>
      </c>
      <c r="AG450">
        <v>0</v>
      </c>
      <c r="AH450">
        <v>0.16474240000000001</v>
      </c>
      <c r="AI450">
        <v>25.697749999999999</v>
      </c>
      <c r="AJ450">
        <v>0</v>
      </c>
      <c r="AK450">
        <v>0</v>
      </c>
      <c r="AL450">
        <v>0.16357150000000001</v>
      </c>
      <c r="AM450">
        <v>25.499870000000001</v>
      </c>
      <c r="AN450">
        <v>0</v>
      </c>
      <c r="AO450">
        <v>0</v>
      </c>
      <c r="AP450">
        <v>0.16258839999999999</v>
      </c>
      <c r="AQ450">
        <v>25.600239999999999</v>
      </c>
      <c r="AR450">
        <v>0</v>
      </c>
      <c r="AS450">
        <v>0</v>
      </c>
      <c r="AT450">
        <v>0.16139390000000001</v>
      </c>
      <c r="AU450">
        <v>25.867699999999999</v>
      </c>
      <c r="AV450">
        <v>0</v>
      </c>
      <c r="AW450">
        <v>0</v>
      </c>
      <c r="AX450">
        <v>0.16011040000000001</v>
      </c>
      <c r="AY450">
        <v>26.0428</v>
      </c>
      <c r="AZ450">
        <v>0</v>
      </c>
      <c r="BA450">
        <v>0</v>
      </c>
      <c r="BB450">
        <v>0.1588823</v>
      </c>
      <c r="BC450">
        <v>26.15081</v>
      </c>
      <c r="BD450">
        <v>0</v>
      </c>
      <c r="BE450">
        <v>0</v>
      </c>
      <c r="BF450">
        <v>0.15782579999999999</v>
      </c>
      <c r="BG450">
        <v>26.05996</v>
      </c>
      <c r="BH450">
        <v>0</v>
      </c>
      <c r="BI450">
        <v>0</v>
      </c>
      <c r="BJ450">
        <v>0.15687599999999999</v>
      </c>
      <c r="BK450">
        <v>25.82705</v>
      </c>
      <c r="BL450">
        <v>0</v>
      </c>
      <c r="BM450">
        <v>0</v>
      </c>
      <c r="BN450">
        <v>0.15593989999999999</v>
      </c>
      <c r="BO450">
        <v>25.654389999999999</v>
      </c>
      <c r="BP450">
        <v>0</v>
      </c>
      <c r="BQ450">
        <v>0</v>
      </c>
      <c r="BR450">
        <v>0.1550743</v>
      </c>
      <c r="BS450">
        <v>25.557300000000001</v>
      </c>
      <c r="BT450">
        <v>0</v>
      </c>
      <c r="BU450">
        <v>0</v>
      </c>
      <c r="BV450">
        <v>0.1542888</v>
      </c>
      <c r="BW450">
        <v>25.745229999999999</v>
      </c>
      <c r="BX450">
        <v>0</v>
      </c>
      <c r="BY450">
        <v>0</v>
      </c>
      <c r="BZ450">
        <v>0.15349019999999999</v>
      </c>
      <c r="CA450">
        <v>26.07732</v>
      </c>
      <c r="CB450">
        <v>0</v>
      </c>
      <c r="CC450">
        <v>0</v>
      </c>
      <c r="CD450">
        <v>0.15270590000000001</v>
      </c>
      <c r="CE450">
        <v>26.341950000000001</v>
      </c>
      <c r="CF450">
        <v>0</v>
      </c>
      <c r="CG450">
        <v>0</v>
      </c>
      <c r="CH450">
        <v>0.15197169999999999</v>
      </c>
      <c r="CI450">
        <v>26.58098</v>
      </c>
      <c r="CJ450">
        <v>0</v>
      </c>
      <c r="CK450" s="1">
        <v>1.7154680000000001E-35</v>
      </c>
      <c r="CL450">
        <v>0.15130209999999999</v>
      </c>
      <c r="CM450">
        <v>26.61139</v>
      </c>
      <c r="CN450" s="1">
        <v>4.698251E-31</v>
      </c>
      <c r="CO450" s="1">
        <v>1.7029720000000002E-27</v>
      </c>
      <c r="CP450">
        <v>0.15067439999999999</v>
      </c>
      <c r="CQ450">
        <v>26.43187</v>
      </c>
      <c r="CR450" s="1">
        <v>8.5398759999999999E-25</v>
      </c>
      <c r="CS450" s="1">
        <v>3.1073859999999999E-21</v>
      </c>
      <c r="CT450">
        <v>0.15005840000000001</v>
      </c>
      <c r="CU450">
        <v>26.258769999999998</v>
      </c>
      <c r="CV450" s="1">
        <v>5.30852E-20</v>
      </c>
      <c r="CW450" s="1">
        <v>1.7727139999999999E-16</v>
      </c>
      <c r="CX450">
        <v>0.14970269999999999</v>
      </c>
      <c r="CY450">
        <v>26.1601</v>
      </c>
      <c r="CZ450" s="1">
        <v>3.5535689999999999E-16</v>
      </c>
      <c r="DA450" s="1">
        <v>1.120787E-12</v>
      </c>
      <c r="DB450">
        <v>0.1494683</v>
      </c>
      <c r="DC450">
        <v>26.4467</v>
      </c>
      <c r="DD450" s="1">
        <v>4.5249000000000002E-13</v>
      </c>
      <c r="DE450" s="1">
        <v>1.3992629999999999E-9</v>
      </c>
      <c r="DF450">
        <v>0.1489769</v>
      </c>
      <c r="DG450">
        <v>26.870259999999998</v>
      </c>
      <c r="DH450" s="1">
        <v>1.6313829999999999E-10</v>
      </c>
      <c r="DI450" s="1">
        <v>5.0415889999999996E-7</v>
      </c>
      <c r="DJ450">
        <v>0.14834620000000001</v>
      </c>
      <c r="DK450">
        <v>27.248169999999998</v>
      </c>
      <c r="DL450" s="1">
        <v>2.1831040000000002E-8</v>
      </c>
      <c r="DM450" s="1">
        <v>6.8051329999999999E-5</v>
      </c>
      <c r="DN450">
        <v>0.1477231</v>
      </c>
      <c r="DO450">
        <v>27.51464</v>
      </c>
      <c r="DP450" s="1">
        <v>1.3023279999999999E-6</v>
      </c>
      <c r="DQ450" s="1">
        <v>4.1130510000000004E-3</v>
      </c>
      <c r="DR450">
        <v>0.1472253</v>
      </c>
      <c r="DS450">
        <v>27.415990000000001</v>
      </c>
      <c r="DT450" s="1">
        <v>3.9476600000000001E-5</v>
      </c>
      <c r="DU450">
        <v>0.12654489999999999</v>
      </c>
      <c r="DV450">
        <v>0.14677109999999999</v>
      </c>
      <c r="DW450">
        <v>27.14058</v>
      </c>
      <c r="DX450" s="1">
        <v>6.7070490000000003E-4</v>
      </c>
      <c r="DY450">
        <v>2.1845289999999999</v>
      </c>
      <c r="DZ450">
        <v>0.14626040000000001</v>
      </c>
      <c r="EA450">
        <v>26.898040000000002</v>
      </c>
      <c r="EB450" s="1">
        <v>6.9119869999999996E-3</v>
      </c>
      <c r="EC450">
        <v>22.91198</v>
      </c>
      <c r="ED450">
        <v>0.145672</v>
      </c>
      <c r="EE450">
        <v>26.745010000000001</v>
      </c>
      <c r="EF450" s="1">
        <v>4.625224E-2</v>
      </c>
      <c r="EG450">
        <v>156.1507</v>
      </c>
      <c r="EH450">
        <v>0.14504230000000001</v>
      </c>
      <c r="EI450">
        <v>26.909949999999998</v>
      </c>
      <c r="EJ450">
        <v>0.21309900000000001</v>
      </c>
      <c r="EK450">
        <v>733.06169999999997</v>
      </c>
      <c r="EL450">
        <v>0.1444204</v>
      </c>
      <c r="EM450">
        <v>27.307459999999999</v>
      </c>
      <c r="EN450">
        <v>0.71219779999999999</v>
      </c>
      <c r="EO450">
        <v>2495.8389999999999</v>
      </c>
      <c r="EP450">
        <v>0.14378920000000001</v>
      </c>
      <c r="EQ450">
        <v>27.737719999999999</v>
      </c>
      <c r="ER450">
        <v>1.8076159999999999</v>
      </c>
      <c r="ES450">
        <v>6451.2569999999996</v>
      </c>
      <c r="ET450">
        <v>0.14313039999999999</v>
      </c>
      <c r="EU450">
        <v>28.038060000000002</v>
      </c>
      <c r="EV450">
        <v>3.6301519999999998</v>
      </c>
      <c r="EW450">
        <v>13189.63</v>
      </c>
      <c r="EX450">
        <v>0.142433</v>
      </c>
      <c r="EY450">
        <v>27.972439999999999</v>
      </c>
      <c r="EZ450">
        <v>5.9842050000000002</v>
      </c>
      <c r="FA450">
        <v>22124.14</v>
      </c>
      <c r="FB450">
        <v>0.14170759999999999</v>
      </c>
      <c r="FC450">
        <v>27.69969</v>
      </c>
      <c r="FD450">
        <v>8.3654189999999993</v>
      </c>
      <c r="FE450">
        <v>31453.93</v>
      </c>
      <c r="FF450">
        <v>0.14096130000000001</v>
      </c>
      <c r="FG450">
        <v>27.43582</v>
      </c>
      <c r="FH450">
        <v>10.206939999999999</v>
      </c>
      <c r="FI450">
        <v>39000.699999999997</v>
      </c>
      <c r="FJ450">
        <v>0.1403343</v>
      </c>
      <c r="FK450">
        <v>27.233129999999999</v>
      </c>
      <c r="FL450">
        <v>11.15638</v>
      </c>
      <c r="FM450">
        <v>43246.15</v>
      </c>
      <c r="FN450">
        <v>0.13974310000000001</v>
      </c>
      <c r="FO450">
        <v>27.40137</v>
      </c>
      <c r="FP450">
        <v>11.15483</v>
      </c>
      <c r="FQ450">
        <v>43808.25</v>
      </c>
      <c r="FR450">
        <v>0.13898530000000001</v>
      </c>
      <c r="FS450">
        <v>27.70534</v>
      </c>
      <c r="FT450">
        <v>10.369680000000001</v>
      </c>
      <c r="FU450">
        <v>41287.21</v>
      </c>
      <c r="FV450">
        <v>0.1381289</v>
      </c>
      <c r="FW450">
        <v>27.861170000000001</v>
      </c>
      <c r="FX450">
        <v>9.1119789999999998</v>
      </c>
      <c r="FY450">
        <v>36776.25</v>
      </c>
      <c r="FZ450">
        <v>0.13727130000000001</v>
      </c>
      <c r="GA450">
        <v>27.885809999999999</v>
      </c>
      <c r="GB450">
        <v>7.66547</v>
      </c>
      <c r="GC450">
        <v>31338.16</v>
      </c>
      <c r="GD450">
        <v>0.1364629</v>
      </c>
      <c r="GE450">
        <v>27.65457</v>
      </c>
      <c r="GF450">
        <v>6.2382140000000001</v>
      </c>
      <c r="GG450">
        <v>25808.55</v>
      </c>
      <c r="GH450">
        <v>0.13568839999999999</v>
      </c>
      <c r="GI450">
        <v>27.444659999999999</v>
      </c>
      <c r="GJ450">
        <v>4.9495360000000002</v>
      </c>
      <c r="GK450">
        <v>20706.59</v>
      </c>
      <c r="GL450">
        <v>0.1348771</v>
      </c>
      <c r="GM450">
        <v>27.280840000000001</v>
      </c>
      <c r="GN450">
        <v>3.85121</v>
      </c>
      <c r="GO450">
        <v>16289.29</v>
      </c>
      <c r="GP450">
        <v>0.13405310000000001</v>
      </c>
      <c r="GQ450">
        <v>27.162559999999999</v>
      </c>
      <c r="GR450">
        <v>2.9538530000000001</v>
      </c>
      <c r="GS450">
        <v>12628.85</v>
      </c>
      <c r="GT450">
        <v>0.1332226</v>
      </c>
      <c r="GU450">
        <v>27.043800000000001</v>
      </c>
      <c r="GV450">
        <v>2.2423899999999999</v>
      </c>
      <c r="GW450">
        <v>9688.33</v>
      </c>
      <c r="GX450">
        <v>0.13238469999999999</v>
      </c>
      <c r="GY450">
        <v>27.122240000000001</v>
      </c>
      <c r="GZ450">
        <v>1.690237</v>
      </c>
      <c r="HA450">
        <v>7378.9189999999999</v>
      </c>
      <c r="HB450">
        <v>0.13155249999999999</v>
      </c>
      <c r="HC450">
        <v>27.383710000000001</v>
      </c>
      <c r="HD450">
        <v>1.2684740000000001</v>
      </c>
      <c r="HE450">
        <v>5593.8680000000004</v>
      </c>
      <c r="HF450">
        <v>0.1307306</v>
      </c>
      <c r="HG450">
        <v>27.63561</v>
      </c>
      <c r="HH450">
        <v>0.94970560000000004</v>
      </c>
      <c r="HI450">
        <v>4229.8779999999997</v>
      </c>
      <c r="HJ450">
        <v>0.12991530000000001</v>
      </c>
      <c r="HK450">
        <v>27.631609999999998</v>
      </c>
      <c r="HL450">
        <v>0.71056059999999999</v>
      </c>
      <c r="HM450">
        <v>3195.8330000000001</v>
      </c>
      <c r="HN450">
        <v>0.12910859999999999</v>
      </c>
      <c r="HO450">
        <v>27.346340000000001</v>
      </c>
      <c r="HP450">
        <v>0.53208219999999995</v>
      </c>
      <c r="HQ450">
        <v>2416.2080000000001</v>
      </c>
      <c r="HR450">
        <v>0.12829589999999999</v>
      </c>
      <c r="HS450">
        <v>27.06964</v>
      </c>
      <c r="HT450">
        <v>0.39919189999999999</v>
      </c>
      <c r="HU450">
        <v>1830.191</v>
      </c>
      <c r="HV450">
        <v>0.1276446</v>
      </c>
      <c r="HW450">
        <v>26.829660000000001</v>
      </c>
      <c r="HX450">
        <v>0.3006799</v>
      </c>
      <c r="HY450">
        <v>1389.941</v>
      </c>
      <c r="HZ450">
        <v>0.12704360000000001</v>
      </c>
      <c r="IA450">
        <v>26.873239999999999</v>
      </c>
      <c r="IB450">
        <v>0.22723589999999999</v>
      </c>
      <c r="IC450">
        <v>1058.5350000000001</v>
      </c>
      <c r="ID450">
        <v>0.1262905</v>
      </c>
      <c r="IE450">
        <v>27.115469999999998</v>
      </c>
      <c r="IF450">
        <v>0.1722485</v>
      </c>
      <c r="IG450">
        <v>809.50750000000005</v>
      </c>
      <c r="IH450">
        <v>0.12545690000000001</v>
      </c>
      <c r="II450">
        <v>27.361260000000001</v>
      </c>
      <c r="IJ450">
        <v>0.13118840000000001</v>
      </c>
      <c r="IK450">
        <v>622.39610000000005</v>
      </c>
      <c r="IL450">
        <v>0.1246471</v>
      </c>
      <c r="IM450">
        <v>27.539210000000001</v>
      </c>
      <c r="IN450">
        <v>0.1005583</v>
      </c>
      <c r="IO450">
        <v>481.5111</v>
      </c>
      <c r="IP450">
        <v>0.1239167</v>
      </c>
      <c r="IQ450">
        <v>27.463840000000001</v>
      </c>
      <c r="IR450" s="1">
        <v>7.7635969999999999E-2</v>
      </c>
      <c r="IS450">
        <v>374.92509999999999</v>
      </c>
      <c r="IT450">
        <v>0.1232303</v>
      </c>
      <c r="IU450">
        <v>27.262149999999998</v>
      </c>
      <c r="IV450">
        <v>6.0368699999999997E-2</v>
      </c>
      <c r="IW450">
        <v>293.88650000000001</v>
      </c>
      <c r="IX450">
        <v>0.1225149</v>
      </c>
      <c r="IY450">
        <v>27.086870000000001</v>
      </c>
      <c r="IZ450" s="1">
        <v>4.7266049999999997E-2</v>
      </c>
      <c r="JA450">
        <v>232.00399999999999</v>
      </c>
      <c r="JB450">
        <v>0.1218086</v>
      </c>
      <c r="JC450">
        <v>26.981359999999999</v>
      </c>
      <c r="JD450" s="1">
        <v>3.7298440000000002E-2</v>
      </c>
      <c r="JE450">
        <v>184.55930000000001</v>
      </c>
      <c r="JF450">
        <v>0.12109499999999999</v>
      </c>
      <c r="JG450">
        <v>27.239889999999999</v>
      </c>
      <c r="JH450" s="1">
        <v>2.9669770000000002E-2</v>
      </c>
      <c r="JI450">
        <v>147.99</v>
      </c>
      <c r="JJ450">
        <v>0.120389</v>
      </c>
      <c r="JK450">
        <v>27.590789999999998</v>
      </c>
      <c r="JL450" s="1">
        <v>2.380293E-2</v>
      </c>
      <c r="JM450">
        <v>119.66240000000001</v>
      </c>
      <c r="JN450">
        <v>0.1196931</v>
      </c>
      <c r="JO450">
        <v>27.860900000000001</v>
      </c>
      <c r="JP450" s="1">
        <v>1.926309E-2</v>
      </c>
      <c r="JQ450">
        <v>97.587940000000003</v>
      </c>
      <c r="JR450">
        <v>0.1190124</v>
      </c>
      <c r="JS450">
        <v>27.994509999999998</v>
      </c>
      <c r="JT450" s="1">
        <v>1.5729460000000001E-2</v>
      </c>
      <c r="JU450">
        <v>80.278829999999999</v>
      </c>
      <c r="JV450">
        <v>0.1183517</v>
      </c>
      <c r="JW450">
        <v>27.95214</v>
      </c>
      <c r="JX450">
        <v>1.29596E-2</v>
      </c>
      <c r="JY450">
        <v>66.617919999999998</v>
      </c>
      <c r="JZ450">
        <v>0.1177015</v>
      </c>
      <c r="KA450">
        <v>27.745909999999999</v>
      </c>
      <c r="KB450" s="1">
        <v>1.077418E-2</v>
      </c>
      <c r="KC450">
        <v>55.767420000000001</v>
      </c>
      <c r="KD450">
        <v>0.1170639</v>
      </c>
      <c r="KE450">
        <v>27.558979999999998</v>
      </c>
      <c r="KF450" s="1">
        <v>9.0370740000000008E-3</v>
      </c>
      <c r="KG450">
        <v>47.092059999999996</v>
      </c>
      <c r="KH450">
        <v>0.11649329999999999</v>
      </c>
      <c r="KI450">
        <v>27.44294</v>
      </c>
      <c r="KJ450" s="1">
        <v>7.6498499999999997E-3</v>
      </c>
      <c r="KK450">
        <v>40.103369999999998</v>
      </c>
      <c r="KL450">
        <v>0.1159495</v>
      </c>
      <c r="KM450">
        <v>27.678550000000001</v>
      </c>
      <c r="KN450" s="1">
        <v>6.52931E-3</v>
      </c>
      <c r="KO450">
        <v>34.422960000000003</v>
      </c>
      <c r="KP450">
        <v>0.11537749999999999</v>
      </c>
      <c r="KQ450">
        <v>28.061160000000001</v>
      </c>
      <c r="KR450" s="1">
        <v>5.6168290000000003E-3</v>
      </c>
      <c r="KS450">
        <v>29.782319999999999</v>
      </c>
      <c r="KT450">
        <v>0.1147957</v>
      </c>
      <c r="KU450">
        <v>28.465720000000001</v>
      </c>
      <c r="KV450" s="1">
        <v>4.869923E-3</v>
      </c>
      <c r="KW450">
        <v>25.970559999999999</v>
      </c>
      <c r="KX450">
        <v>0.1142319</v>
      </c>
      <c r="KY450">
        <v>28.791070000000001</v>
      </c>
      <c r="KZ450" s="1">
        <v>4.2555429999999997E-3</v>
      </c>
      <c r="LA450">
        <v>22.81813</v>
      </c>
      <c r="LB450">
        <v>0.1137132</v>
      </c>
      <c r="LC450">
        <v>28.79879</v>
      </c>
      <c r="LD450" s="1">
        <v>3.746793E-3</v>
      </c>
      <c r="LE450">
        <v>20.18995</v>
      </c>
      <c r="LF450">
        <v>0.1132167</v>
      </c>
      <c r="LG450">
        <v>28.601649999999999</v>
      </c>
      <c r="LH450" s="1">
        <v>3.321638E-3</v>
      </c>
      <c r="LI450">
        <v>17.982250000000001</v>
      </c>
      <c r="LJ450">
        <v>0.11272550000000001</v>
      </c>
      <c r="LK450">
        <v>28.418510000000001</v>
      </c>
      <c r="LL450" s="1">
        <v>2.9632399999999998E-3</v>
      </c>
      <c r="LM450">
        <v>16.114360000000001</v>
      </c>
      <c r="LN450">
        <v>0.1122431</v>
      </c>
      <c r="LO450">
        <v>28.32939</v>
      </c>
      <c r="LP450" s="1">
        <v>2.6593319999999999E-3</v>
      </c>
      <c r="LQ450">
        <v>14.523949999999999</v>
      </c>
      <c r="LR450">
        <v>0.1117732</v>
      </c>
      <c r="LS450">
        <v>28.674600000000002</v>
      </c>
      <c r="LT450" s="1">
        <v>2.3996640000000001E-3</v>
      </c>
      <c r="LU450">
        <v>13.16005</v>
      </c>
      <c r="LV450">
        <v>0.11129790000000001</v>
      </c>
      <c r="LW450">
        <v>29.170300000000001</v>
      </c>
      <c r="LX450" s="1">
        <v>2.176313E-3</v>
      </c>
      <c r="LY450">
        <v>11.984109999999999</v>
      </c>
      <c r="LZ450">
        <v>0.1108358</v>
      </c>
      <c r="MA450">
        <v>29.654579999999999</v>
      </c>
      <c r="MB450" s="1">
        <v>1.9831150000000001E-3</v>
      </c>
      <c r="MC450">
        <v>10.963279999999999</v>
      </c>
      <c r="MD450">
        <v>0.11038009999999999</v>
      </c>
      <c r="ME450">
        <v>30.059830000000002</v>
      </c>
      <c r="MF450" s="1">
        <v>1.8150639999999999E-3</v>
      </c>
      <c r="MG450">
        <v>10.07246</v>
      </c>
      <c r="MH450">
        <v>0.1099372</v>
      </c>
      <c r="MI450">
        <v>30.136389999999999</v>
      </c>
      <c r="MJ450" s="1">
        <v>1.6679520000000001E-3</v>
      </c>
      <c r="MK450">
        <v>9.2902439999999995</v>
      </c>
      <c r="ML450">
        <v>0.1094897</v>
      </c>
      <c r="MM450">
        <v>30.004670000000001</v>
      </c>
      <c r="MN450" s="1">
        <v>1.538263E-3</v>
      </c>
      <c r="MO450">
        <v>8.5990070000000003</v>
      </c>
      <c r="MP450">
        <v>0.1090561</v>
      </c>
      <c r="MQ450">
        <v>29.83662</v>
      </c>
      <c r="MR450" s="1">
        <v>1.423552E-3</v>
      </c>
      <c r="MS450">
        <v>7.9855900000000002</v>
      </c>
      <c r="MT450">
        <v>0.1086999</v>
      </c>
      <c r="MU450">
        <v>29.68871</v>
      </c>
      <c r="MV450" s="1">
        <v>1.3221089999999999E-3</v>
      </c>
      <c r="MW450">
        <v>7.4368759999999998</v>
      </c>
      <c r="MX450">
        <v>0.1083515</v>
      </c>
      <c r="MY450">
        <v>29.66628</v>
      </c>
      <c r="MZ450" s="1">
        <v>1.2306769999999999E-3</v>
      </c>
      <c r="NA450">
        <v>6.9408190000000003</v>
      </c>
      <c r="NB450">
        <v>0.10794620000000001</v>
      </c>
      <c r="NC450">
        <v>29.841719999999999</v>
      </c>
      <c r="ND450" s="1">
        <v>1.1477130000000001E-3</v>
      </c>
      <c r="NE450">
        <v>6.4932150000000002</v>
      </c>
      <c r="NF450">
        <v>0.1075164</v>
      </c>
      <c r="NG450">
        <v>30.207750000000001</v>
      </c>
      <c r="NH450" s="1">
        <v>1.07262E-3</v>
      </c>
      <c r="NI450">
        <v>6.0890950000000004</v>
      </c>
      <c r="NJ450">
        <v>0.1070985</v>
      </c>
      <c r="NK450">
        <v>30.36852</v>
      </c>
      <c r="NL450" s="1">
        <v>1.004872E-3</v>
      </c>
      <c r="NM450">
        <v>5.7233340000000004</v>
      </c>
      <c r="NN450">
        <v>0.1067139</v>
      </c>
      <c r="NO450">
        <v>30.267790000000002</v>
      </c>
      <c r="NP450" s="1">
        <v>9.435712E-4</v>
      </c>
      <c r="NQ450">
        <v>5.3900319999999997</v>
      </c>
      <c r="NR450">
        <v>0.10635600000000001</v>
      </c>
      <c r="NS450">
        <v>30.06718</v>
      </c>
      <c r="NT450" s="1">
        <v>8.8768110000000001E-4</v>
      </c>
      <c r="NU450">
        <v>5.0846349999999996</v>
      </c>
      <c r="NV450">
        <v>0.105992</v>
      </c>
      <c r="NW450">
        <v>29.823630000000001</v>
      </c>
      <c r="NX450" s="1">
        <v>8.3637190000000001E-4</v>
      </c>
      <c r="NY450">
        <v>4.8038670000000003</v>
      </c>
      <c r="NZ450">
        <v>0.10569489999999999</v>
      </c>
      <c r="OA450">
        <v>29.591270000000002</v>
      </c>
      <c r="OB450" s="1">
        <v>7.8958239999999996E-4</v>
      </c>
      <c r="OC450">
        <v>4.5447470000000001</v>
      </c>
      <c r="OD450">
        <v>0.1054007</v>
      </c>
      <c r="OE450">
        <v>29.650410000000001</v>
      </c>
      <c r="OF450" s="1">
        <v>7.460883E-4</v>
      </c>
      <c r="OG450">
        <v>4.3034179999999997</v>
      </c>
      <c r="OH450">
        <v>0.1050358</v>
      </c>
      <c r="OI450">
        <v>29.912520000000001</v>
      </c>
      <c r="OJ450" s="1">
        <v>7.0538830000000004E-4</v>
      </c>
      <c r="OK450">
        <v>4.0799060000000003</v>
      </c>
    </row>
    <row r="451" spans="1:401" x14ac:dyDescent="0.35">
      <c r="A451">
        <v>460</v>
      </c>
      <c r="B451" t="s">
        <v>4</v>
      </c>
      <c r="C451" t="s">
        <v>364</v>
      </c>
      <c r="D451" t="s">
        <v>453</v>
      </c>
      <c r="E451">
        <v>808.39059999999995</v>
      </c>
      <c r="F451">
        <v>0.29240690000000003</v>
      </c>
      <c r="G451">
        <v>27.181360000000002</v>
      </c>
      <c r="H451">
        <v>0</v>
      </c>
      <c r="I451">
        <v>0</v>
      </c>
      <c r="J451">
        <v>0.2895723</v>
      </c>
      <c r="K451">
        <v>27.093319999999999</v>
      </c>
      <c r="L451">
        <v>0</v>
      </c>
      <c r="M451">
        <v>0</v>
      </c>
      <c r="N451">
        <v>0.2866339</v>
      </c>
      <c r="O451">
        <v>26.944230000000001</v>
      </c>
      <c r="P451">
        <v>0</v>
      </c>
      <c r="Q451">
        <v>0</v>
      </c>
      <c r="R451">
        <v>0.28365770000000001</v>
      </c>
      <c r="S451">
        <v>26.708490000000001</v>
      </c>
      <c r="T451">
        <v>0</v>
      </c>
      <c r="U451">
        <v>0</v>
      </c>
      <c r="V451">
        <v>0.28072200000000003</v>
      </c>
      <c r="W451">
        <v>26.555579999999999</v>
      </c>
      <c r="X451">
        <v>0</v>
      </c>
      <c r="Y451">
        <v>0</v>
      </c>
      <c r="Z451">
        <v>0.27793319999999999</v>
      </c>
      <c r="AA451">
        <v>26.314250000000001</v>
      </c>
      <c r="AB451">
        <v>0</v>
      </c>
      <c r="AC451">
        <v>0</v>
      </c>
      <c r="AD451">
        <v>0.27523890000000001</v>
      </c>
      <c r="AE451">
        <v>26.038340000000002</v>
      </c>
      <c r="AF451">
        <v>0</v>
      </c>
      <c r="AG451">
        <v>0</v>
      </c>
      <c r="AH451">
        <v>0.2725978</v>
      </c>
      <c r="AI451">
        <v>25.797419999999999</v>
      </c>
      <c r="AJ451">
        <v>0</v>
      </c>
      <c r="AK451">
        <v>0</v>
      </c>
      <c r="AL451">
        <v>0.27041710000000002</v>
      </c>
      <c r="AM451">
        <v>25.606190000000002</v>
      </c>
      <c r="AN451">
        <v>0</v>
      </c>
      <c r="AO451">
        <v>0</v>
      </c>
      <c r="AP451">
        <v>0.26858310000000002</v>
      </c>
      <c r="AQ451">
        <v>25.71942</v>
      </c>
      <c r="AR451">
        <v>0</v>
      </c>
      <c r="AS451">
        <v>0</v>
      </c>
      <c r="AT451">
        <v>0.26636379999999998</v>
      </c>
      <c r="AU451">
        <v>25.986820000000002</v>
      </c>
      <c r="AV451">
        <v>0</v>
      </c>
      <c r="AW451">
        <v>0</v>
      </c>
      <c r="AX451">
        <v>0.26396510000000001</v>
      </c>
      <c r="AY451">
        <v>26.149899999999999</v>
      </c>
      <c r="AZ451">
        <v>0</v>
      </c>
      <c r="BA451">
        <v>0</v>
      </c>
      <c r="BB451">
        <v>0.26165319999999997</v>
      </c>
      <c r="BC451">
        <v>26.245699999999999</v>
      </c>
      <c r="BD451">
        <v>0</v>
      </c>
      <c r="BE451">
        <v>0</v>
      </c>
      <c r="BF451">
        <v>0.25966099999999998</v>
      </c>
      <c r="BG451">
        <v>26.13842</v>
      </c>
      <c r="BH451">
        <v>0</v>
      </c>
      <c r="BI451">
        <v>0</v>
      </c>
      <c r="BJ451">
        <v>0.25785140000000001</v>
      </c>
      <c r="BK451">
        <v>25.888770000000001</v>
      </c>
      <c r="BL451">
        <v>0</v>
      </c>
      <c r="BM451">
        <v>0</v>
      </c>
      <c r="BN451">
        <v>0.25605679999999997</v>
      </c>
      <c r="BO451">
        <v>25.702259999999999</v>
      </c>
      <c r="BP451">
        <v>0</v>
      </c>
      <c r="BQ451">
        <v>0</v>
      </c>
      <c r="BR451">
        <v>0.25439919999999999</v>
      </c>
      <c r="BS451">
        <v>25.593209999999999</v>
      </c>
      <c r="BT451">
        <v>0</v>
      </c>
      <c r="BU451">
        <v>0</v>
      </c>
      <c r="BV451">
        <v>0.25288240000000001</v>
      </c>
      <c r="BW451">
        <v>25.784669999999998</v>
      </c>
      <c r="BX451">
        <v>0</v>
      </c>
      <c r="BY451">
        <v>0</v>
      </c>
      <c r="BZ451">
        <v>0.25132139999999997</v>
      </c>
      <c r="CA451">
        <v>26.121079999999999</v>
      </c>
      <c r="CB451">
        <v>0</v>
      </c>
      <c r="CC451">
        <v>0</v>
      </c>
      <c r="CD451">
        <v>0.2497926</v>
      </c>
      <c r="CE451">
        <v>26.384129999999999</v>
      </c>
      <c r="CF451">
        <v>0</v>
      </c>
      <c r="CG451">
        <v>0</v>
      </c>
      <c r="CH451">
        <v>0.2483513</v>
      </c>
      <c r="CI451">
        <v>26.634060000000002</v>
      </c>
      <c r="CJ451">
        <v>0</v>
      </c>
      <c r="CK451" s="1">
        <v>3.1474020000000001E-36</v>
      </c>
      <c r="CL451">
        <v>0.24701190000000001</v>
      </c>
      <c r="CM451">
        <v>26.65662</v>
      </c>
      <c r="CN451" s="1">
        <v>1.407272E-31</v>
      </c>
      <c r="CO451" s="1">
        <v>2.8951070000000001E-28</v>
      </c>
      <c r="CP451">
        <v>0.2457521</v>
      </c>
      <c r="CQ451">
        <v>26.47344</v>
      </c>
      <c r="CR451" s="1">
        <v>3.5851650000000002E-25</v>
      </c>
      <c r="CS451" s="1">
        <v>6.9354189999999997E-22</v>
      </c>
      <c r="CT451">
        <v>0.24452260000000001</v>
      </c>
      <c r="CU451">
        <v>26.30077</v>
      </c>
      <c r="CV451" s="1">
        <v>2.4369769999999999E-20</v>
      </c>
      <c r="CW451" s="1">
        <v>4.7429070000000002E-17</v>
      </c>
      <c r="CX451">
        <v>0.2437578</v>
      </c>
      <c r="CY451">
        <v>26.20721</v>
      </c>
      <c r="CZ451" s="1">
        <v>1.7269389999999999E-16</v>
      </c>
      <c r="DA451" s="1">
        <v>3.4484099999999999E-13</v>
      </c>
      <c r="DB451">
        <v>0.24322830000000001</v>
      </c>
      <c r="DC451">
        <v>26.515599999999999</v>
      </c>
      <c r="DD451" s="1">
        <v>2.3415589999999999E-13</v>
      </c>
      <c r="DE451" s="1">
        <v>4.8354050000000002E-10</v>
      </c>
      <c r="DF451">
        <v>0.24223710000000001</v>
      </c>
      <c r="DG451">
        <v>26.947649999999999</v>
      </c>
      <c r="DH451" s="1">
        <v>8.9624139999999995E-11</v>
      </c>
      <c r="DI451" s="1">
        <v>1.920571E-7</v>
      </c>
      <c r="DJ451">
        <v>0.2409965</v>
      </c>
      <c r="DK451">
        <v>27.331420000000001</v>
      </c>
      <c r="DL451" s="1">
        <v>1.268396E-8</v>
      </c>
      <c r="DM451" s="1">
        <v>2.8221650000000001E-5</v>
      </c>
      <c r="DN451">
        <v>0.23977509999999999</v>
      </c>
      <c r="DO451">
        <v>27.60398</v>
      </c>
      <c r="DP451" s="1">
        <v>7.9760909999999997E-7</v>
      </c>
      <c r="DQ451" s="1">
        <v>1.8408649999999999E-3</v>
      </c>
      <c r="DR451">
        <v>0.23878559999999999</v>
      </c>
      <c r="DS451">
        <v>27.4922</v>
      </c>
      <c r="DT451" s="1">
        <v>2.5423060000000001E-5</v>
      </c>
      <c r="DU451" s="1">
        <v>6.0758680000000002E-2</v>
      </c>
      <c r="DV451">
        <v>0.2378661</v>
      </c>
      <c r="DW451">
        <v>27.211729999999999</v>
      </c>
      <c r="DX451" s="1">
        <v>4.5317000000000003E-4</v>
      </c>
      <c r="DY451">
        <v>1.1198760000000001</v>
      </c>
      <c r="DZ451">
        <v>0.2368672</v>
      </c>
      <c r="EA451">
        <v>26.963259999999998</v>
      </c>
      <c r="EB451" s="1">
        <v>4.8891050000000004E-3</v>
      </c>
      <c r="EC451">
        <v>12.4892</v>
      </c>
      <c r="ED451">
        <v>0.23572989999999999</v>
      </c>
      <c r="EE451">
        <v>26.804359999999999</v>
      </c>
      <c r="EF451">
        <v>3.4174400000000001E-2</v>
      </c>
      <c r="EG451">
        <v>90.174319999999994</v>
      </c>
      <c r="EH451">
        <v>0.23452329999999999</v>
      </c>
      <c r="EI451">
        <v>26.978960000000001</v>
      </c>
      <c r="EJ451">
        <v>0.16412389999999999</v>
      </c>
      <c r="EK451">
        <v>446.97859999999997</v>
      </c>
      <c r="EL451">
        <v>0.2333364</v>
      </c>
      <c r="EM451">
        <v>27.385680000000001</v>
      </c>
      <c r="EN451">
        <v>0.57053730000000002</v>
      </c>
      <c r="EO451">
        <v>1601.749</v>
      </c>
      <c r="EP451">
        <v>0.23214560000000001</v>
      </c>
      <c r="EQ451">
        <v>27.823989999999998</v>
      </c>
      <c r="ER451">
        <v>1.5029399999999999</v>
      </c>
      <c r="ES451">
        <v>4344.0940000000001</v>
      </c>
      <c r="ET451">
        <v>0.23090379999999999</v>
      </c>
      <c r="EU451">
        <v>28.127459999999999</v>
      </c>
      <c r="EV451">
        <v>3.125283</v>
      </c>
      <c r="EW451">
        <v>9289.9619999999995</v>
      </c>
      <c r="EX451">
        <v>0.22961419999999999</v>
      </c>
      <c r="EY451">
        <v>28.053129999999999</v>
      </c>
      <c r="EZ451">
        <v>5.3221049999999996</v>
      </c>
      <c r="FA451">
        <v>16248.49</v>
      </c>
      <c r="FB451">
        <v>0.22827739999999999</v>
      </c>
      <c r="FC451">
        <v>27.780940000000001</v>
      </c>
      <c r="FD451">
        <v>7.6669980000000004</v>
      </c>
      <c r="FE451">
        <v>24012.9</v>
      </c>
      <c r="FF451">
        <v>0.22690009999999999</v>
      </c>
      <c r="FG451">
        <v>27.516079999999999</v>
      </c>
      <c r="FH451">
        <v>9.6170019999999994</v>
      </c>
      <c r="FI451">
        <v>30856.14</v>
      </c>
      <c r="FJ451">
        <v>0.22576070000000001</v>
      </c>
      <c r="FK451">
        <v>27.307220000000001</v>
      </c>
      <c r="FL451">
        <v>10.78154</v>
      </c>
      <c r="FM451">
        <v>35350.14</v>
      </c>
      <c r="FN451">
        <v>0.2246785</v>
      </c>
      <c r="FO451">
        <v>27.489149999999999</v>
      </c>
      <c r="FP451">
        <v>11.029299999999999</v>
      </c>
      <c r="FQ451">
        <v>36892.81</v>
      </c>
      <c r="FR451">
        <v>0.2233135</v>
      </c>
      <c r="FS451">
        <v>27.794170000000001</v>
      </c>
      <c r="FT451">
        <v>10.46841</v>
      </c>
      <c r="FU451">
        <v>35716.019999999997</v>
      </c>
      <c r="FV451">
        <v>0.2217797</v>
      </c>
      <c r="FW451">
        <v>27.95064</v>
      </c>
      <c r="FX451">
        <v>9.3731080000000002</v>
      </c>
      <c r="FY451">
        <v>32606.76</v>
      </c>
      <c r="FZ451">
        <v>0.2202595</v>
      </c>
      <c r="GA451">
        <v>27.978429999999999</v>
      </c>
      <c r="GB451">
        <v>8.0197629999999993</v>
      </c>
      <c r="GC451">
        <v>28410.75</v>
      </c>
      <c r="GD451">
        <v>0.21882480000000001</v>
      </c>
      <c r="GE451">
        <v>27.750039999999998</v>
      </c>
      <c r="GF451">
        <v>6.6274709999999999</v>
      </c>
      <c r="GG451">
        <v>23875.99</v>
      </c>
      <c r="GH451">
        <v>0.2174461</v>
      </c>
      <c r="GI451">
        <v>27.54496</v>
      </c>
      <c r="GJ451">
        <v>5.3322339999999997</v>
      </c>
      <c r="GK451">
        <v>19513.830000000002</v>
      </c>
      <c r="GL451">
        <v>0.21600630000000001</v>
      </c>
      <c r="GM451">
        <v>27.376349999999999</v>
      </c>
      <c r="GN451">
        <v>4.2022940000000002</v>
      </c>
      <c r="GO451">
        <v>15614.68</v>
      </c>
      <c r="GP451">
        <v>0.2145579</v>
      </c>
      <c r="GQ451">
        <v>27.249269999999999</v>
      </c>
      <c r="GR451">
        <v>3.2616369999999999</v>
      </c>
      <c r="GS451">
        <v>12299.09</v>
      </c>
      <c r="GT451">
        <v>0.2130939</v>
      </c>
      <c r="GU451">
        <v>27.12546</v>
      </c>
      <c r="GV451">
        <v>2.5034299999999998</v>
      </c>
      <c r="GW451">
        <v>9575.9089999999997</v>
      </c>
      <c r="GX451">
        <v>0.2116237</v>
      </c>
      <c r="GY451">
        <v>27.219550000000002</v>
      </c>
      <c r="GZ451">
        <v>1.9066689999999999</v>
      </c>
      <c r="HA451">
        <v>7395.6120000000001</v>
      </c>
      <c r="HB451">
        <v>0.21015729999999999</v>
      </c>
      <c r="HC451">
        <v>27.496420000000001</v>
      </c>
      <c r="HD451">
        <v>1.4449989999999999</v>
      </c>
      <c r="HE451">
        <v>5681.0159999999996</v>
      </c>
      <c r="HF451">
        <v>0.20871239999999999</v>
      </c>
      <c r="HG451">
        <v>27.751729999999998</v>
      </c>
      <c r="HH451">
        <v>1.0920270000000001</v>
      </c>
      <c r="HI451">
        <v>4350.2120000000004</v>
      </c>
      <c r="HJ451">
        <v>0.20728379999999999</v>
      </c>
      <c r="HK451">
        <v>27.73142</v>
      </c>
      <c r="HL451">
        <v>0.82439510000000005</v>
      </c>
      <c r="HM451">
        <v>3326.558</v>
      </c>
      <c r="HN451">
        <v>0.20586160000000001</v>
      </c>
      <c r="HO451">
        <v>27.438310000000001</v>
      </c>
      <c r="HP451">
        <v>0.6226467</v>
      </c>
      <c r="HQ451">
        <v>2544.3249999999998</v>
      </c>
      <c r="HR451">
        <v>0.2044453</v>
      </c>
      <c r="HS451">
        <v>27.161090000000002</v>
      </c>
      <c r="HT451">
        <v>0.4710297</v>
      </c>
      <c r="HU451">
        <v>1948.779</v>
      </c>
      <c r="HV451">
        <v>0.20330229999999999</v>
      </c>
      <c r="HW451">
        <v>26.916</v>
      </c>
      <c r="HX451">
        <v>0.3576568</v>
      </c>
      <c r="HY451">
        <v>1495.828</v>
      </c>
      <c r="HZ451">
        <v>0.20225969999999999</v>
      </c>
      <c r="IA451">
        <v>26.96537</v>
      </c>
      <c r="IB451">
        <v>0.2723853</v>
      </c>
      <c r="IC451">
        <v>1150.8019999999999</v>
      </c>
      <c r="ID451">
        <v>0.20094999999999999</v>
      </c>
      <c r="IE451">
        <v>27.204889999999999</v>
      </c>
      <c r="IF451">
        <v>0.20799719999999999</v>
      </c>
      <c r="IG451">
        <v>888.75969999999995</v>
      </c>
      <c r="IH451">
        <v>0.1995053</v>
      </c>
      <c r="II451">
        <v>27.44585</v>
      </c>
      <c r="IJ451">
        <v>0.15954840000000001</v>
      </c>
      <c r="IK451">
        <v>689.87109999999996</v>
      </c>
      <c r="IL451">
        <v>0.19809789999999999</v>
      </c>
      <c r="IM451">
        <v>27.626190000000001</v>
      </c>
      <c r="IN451">
        <v>0.1231421</v>
      </c>
      <c r="IO451">
        <v>538.64080000000001</v>
      </c>
      <c r="IP451">
        <v>0.1968299</v>
      </c>
      <c r="IQ451">
        <v>27.543600000000001</v>
      </c>
      <c r="IR451" s="1">
        <v>9.5702850000000006E-2</v>
      </c>
      <c r="IS451">
        <v>423.0915</v>
      </c>
      <c r="IT451">
        <v>0.1956388</v>
      </c>
      <c r="IU451">
        <v>27.34582</v>
      </c>
      <c r="IV451" s="1">
        <v>7.4886140000000004E-2</v>
      </c>
      <c r="IW451">
        <v>334.39550000000003</v>
      </c>
      <c r="IX451">
        <v>0.19440389999999999</v>
      </c>
      <c r="IY451">
        <v>27.17173</v>
      </c>
      <c r="IZ451" s="1">
        <v>5.898312E-2</v>
      </c>
      <c r="JA451">
        <v>266.06920000000002</v>
      </c>
      <c r="JB451">
        <v>0.1931802</v>
      </c>
      <c r="JC451">
        <v>27.066079999999999</v>
      </c>
      <c r="JD451" s="1">
        <v>4.6806149999999998E-2</v>
      </c>
      <c r="JE451">
        <v>213.23779999999999</v>
      </c>
      <c r="JF451">
        <v>0.19194449999999999</v>
      </c>
      <c r="JG451">
        <v>27.33211</v>
      </c>
      <c r="JH451" s="1">
        <v>3.7429410000000003E-2</v>
      </c>
      <c r="JI451">
        <v>172.18819999999999</v>
      </c>
      <c r="JJ451">
        <v>0.1907218</v>
      </c>
      <c r="JK451">
        <v>27.679400000000001</v>
      </c>
      <c r="JL451" s="1">
        <v>3.0176560000000002E-2</v>
      </c>
      <c r="JM451">
        <v>140.1463</v>
      </c>
      <c r="JN451">
        <v>0.18952150000000001</v>
      </c>
      <c r="JO451">
        <v>27.945229999999999</v>
      </c>
      <c r="JP451" s="1">
        <v>2.453288E-2</v>
      </c>
      <c r="JQ451">
        <v>114.9923</v>
      </c>
      <c r="JR451">
        <v>0.18833849999999999</v>
      </c>
      <c r="JS451">
        <v>28.075130000000001</v>
      </c>
      <c r="JT451">
        <v>2.0115899999999999E-2</v>
      </c>
      <c r="JU451">
        <v>95.129469999999998</v>
      </c>
      <c r="JV451">
        <v>0.18719259999999999</v>
      </c>
      <c r="JW451">
        <v>28.030719999999999</v>
      </c>
      <c r="JX451" s="1">
        <v>1.6636419999999999E-2</v>
      </c>
      <c r="JY451">
        <v>79.347470000000001</v>
      </c>
      <c r="JZ451">
        <v>0.18606829999999999</v>
      </c>
      <c r="KA451">
        <v>27.823340000000002</v>
      </c>
      <c r="KB451" s="1">
        <v>1.3877810000000001E-2</v>
      </c>
      <c r="KC451">
        <v>66.732830000000007</v>
      </c>
      <c r="KD451">
        <v>0.1849565</v>
      </c>
      <c r="KE451">
        <v>27.633929999999999</v>
      </c>
      <c r="KF451">
        <v>1.1675100000000001E-2</v>
      </c>
      <c r="KG451">
        <v>56.587440000000001</v>
      </c>
      <c r="KH451">
        <v>0.1839692</v>
      </c>
      <c r="KI451">
        <v>27.514299999999999</v>
      </c>
      <c r="KJ451" s="1">
        <v>9.9086469999999996E-3</v>
      </c>
      <c r="KK451">
        <v>48.364370000000001</v>
      </c>
      <c r="KL451">
        <v>0.18301719999999999</v>
      </c>
      <c r="KM451">
        <v>27.75873</v>
      </c>
      <c r="KN451" s="1">
        <v>8.4754210000000003E-3</v>
      </c>
      <c r="KO451">
        <v>41.643830000000001</v>
      </c>
      <c r="KP451">
        <v>0.1820174</v>
      </c>
      <c r="KQ451">
        <v>28.14058</v>
      </c>
      <c r="KR451" s="1">
        <v>7.3036669999999998E-3</v>
      </c>
      <c r="KS451">
        <v>36.125309999999999</v>
      </c>
      <c r="KT451">
        <v>0.18100279999999999</v>
      </c>
      <c r="KU451">
        <v>28.545400000000001</v>
      </c>
      <c r="KV451" s="1">
        <v>6.3410530000000001E-3</v>
      </c>
      <c r="KW451">
        <v>31.571149999999999</v>
      </c>
      <c r="KX451">
        <v>0.1800264</v>
      </c>
      <c r="KY451">
        <v>28.871839999999999</v>
      </c>
      <c r="KZ451" s="1">
        <v>5.547008E-3</v>
      </c>
      <c r="LA451">
        <v>27.788150000000002</v>
      </c>
      <c r="LB451">
        <v>0.17911440000000001</v>
      </c>
      <c r="LC451">
        <v>28.868929999999999</v>
      </c>
      <c r="LD451" s="1">
        <v>4.8870570000000002E-3</v>
      </c>
      <c r="LE451">
        <v>24.620049999999999</v>
      </c>
      <c r="LF451">
        <v>0.17824039999999999</v>
      </c>
      <c r="LG451">
        <v>28.670290000000001</v>
      </c>
      <c r="LH451" s="1">
        <v>4.3338689999999997E-3</v>
      </c>
      <c r="LI451">
        <v>21.947099999999999</v>
      </c>
      <c r="LJ451">
        <v>0.1773691</v>
      </c>
      <c r="LK451">
        <v>28.487590000000001</v>
      </c>
      <c r="LL451" s="1">
        <v>3.866127E-3</v>
      </c>
      <c r="LM451">
        <v>19.676839999999999</v>
      </c>
      <c r="LN451">
        <v>0.17652370000000001</v>
      </c>
      <c r="LO451">
        <v>28.39875</v>
      </c>
      <c r="LP451" s="1">
        <v>3.4685279999999998E-3</v>
      </c>
      <c r="LQ451">
        <v>17.736660000000001</v>
      </c>
      <c r="LR451">
        <v>0.17569989999999999</v>
      </c>
      <c r="LS451">
        <v>28.753229999999999</v>
      </c>
      <c r="LT451" s="1">
        <v>3.1280959999999999E-3</v>
      </c>
      <c r="LU451">
        <v>16.06748</v>
      </c>
      <c r="LV451">
        <v>0.1748633</v>
      </c>
      <c r="LW451">
        <v>29.24475</v>
      </c>
      <c r="LX451" s="1">
        <v>2.834605E-3</v>
      </c>
      <c r="LY451">
        <v>14.624040000000001</v>
      </c>
      <c r="LZ451">
        <v>0.1740448</v>
      </c>
      <c r="MA451">
        <v>29.724029999999999</v>
      </c>
      <c r="MB451" s="1">
        <v>2.580242E-3</v>
      </c>
      <c r="MC451">
        <v>13.367839999999999</v>
      </c>
      <c r="MD451">
        <v>0.1732437</v>
      </c>
      <c r="ME451">
        <v>30.12969</v>
      </c>
      <c r="MF451" s="1">
        <v>2.3586789999999998E-3</v>
      </c>
      <c r="MG451">
        <v>12.268750000000001</v>
      </c>
      <c r="MH451">
        <v>0.1724552</v>
      </c>
      <c r="MI451">
        <v>30.195430000000002</v>
      </c>
      <c r="MJ451" s="1">
        <v>2.1644350000000001E-3</v>
      </c>
      <c r="MK451">
        <v>11.301629999999999</v>
      </c>
      <c r="ML451">
        <v>0.17166970000000001</v>
      </c>
      <c r="MM451">
        <v>30.066230000000001</v>
      </c>
      <c r="MN451" s="1">
        <v>1.9930590000000001E-3</v>
      </c>
      <c r="MO451">
        <v>10.44576</v>
      </c>
      <c r="MP451">
        <v>0.17090420000000001</v>
      </c>
      <c r="MQ451">
        <v>29.895980000000002</v>
      </c>
      <c r="MR451" s="1">
        <v>1.8413360000000001E-3</v>
      </c>
      <c r="MS451">
        <v>9.6848890000000001</v>
      </c>
      <c r="MT451">
        <v>0.1702707</v>
      </c>
      <c r="MU451">
        <v>29.742889999999999</v>
      </c>
      <c r="MV451" s="1">
        <v>1.7070880000000001E-3</v>
      </c>
      <c r="MW451">
        <v>9.0031210000000002</v>
      </c>
      <c r="MX451">
        <v>0.16965179999999999</v>
      </c>
      <c r="MY451">
        <v>29.716460000000001</v>
      </c>
      <c r="MZ451" s="1">
        <v>1.5859800000000001E-3</v>
      </c>
      <c r="NA451">
        <v>8.3859569999999994</v>
      </c>
      <c r="NB451">
        <v>0.1689341</v>
      </c>
      <c r="NC451">
        <v>29.896609999999999</v>
      </c>
      <c r="ND451" s="1">
        <v>1.4760769999999999E-3</v>
      </c>
      <c r="NE451">
        <v>7.8292130000000002</v>
      </c>
      <c r="NF451">
        <v>0.1681772</v>
      </c>
      <c r="NG451">
        <v>30.270050000000001</v>
      </c>
      <c r="NH451" s="1">
        <v>1.3766780000000001E-3</v>
      </c>
      <c r="NI451">
        <v>7.3265599999999997</v>
      </c>
      <c r="NJ451">
        <v>0.1674341</v>
      </c>
      <c r="NK451">
        <v>30.429770000000001</v>
      </c>
      <c r="NL451" s="1">
        <v>1.2870430000000001E-3</v>
      </c>
      <c r="NM451">
        <v>6.8718859999999999</v>
      </c>
      <c r="NN451">
        <v>0.1667641</v>
      </c>
      <c r="NO451">
        <v>30.333500000000001</v>
      </c>
      <c r="NP451" s="1">
        <v>1.2060199999999999E-3</v>
      </c>
      <c r="NQ451">
        <v>6.4573499999999999</v>
      </c>
      <c r="NR451">
        <v>0.1661243</v>
      </c>
      <c r="NS451">
        <v>30.148610000000001</v>
      </c>
      <c r="NT451" s="1">
        <v>1.132126E-3</v>
      </c>
      <c r="NU451">
        <v>6.0774759999999999</v>
      </c>
      <c r="NV451">
        <v>0.16547529999999999</v>
      </c>
      <c r="NW451">
        <v>29.919429999999998</v>
      </c>
      <c r="NX451" s="1">
        <v>1.06434E-3</v>
      </c>
      <c r="NY451">
        <v>5.7285440000000003</v>
      </c>
      <c r="NZ451">
        <v>0.16494690000000001</v>
      </c>
      <c r="OA451">
        <v>29.697040000000001</v>
      </c>
      <c r="OB451" s="1">
        <v>1.002616E-3</v>
      </c>
      <c r="OC451">
        <v>5.4066099999999997</v>
      </c>
      <c r="OD451">
        <v>0.1644157</v>
      </c>
      <c r="OE451">
        <v>29.77298</v>
      </c>
      <c r="OF451" s="1">
        <v>9.4522330000000002E-4</v>
      </c>
      <c r="OG451">
        <v>5.1069069999999996</v>
      </c>
      <c r="OH451">
        <v>0.16377829999999999</v>
      </c>
      <c r="OI451">
        <v>30.040379999999999</v>
      </c>
      <c r="OJ451" s="1">
        <v>8.9166780000000001E-4</v>
      </c>
      <c r="OK451">
        <v>4.8298420000000002</v>
      </c>
    </row>
    <row r="452" spans="1:401" x14ac:dyDescent="0.35">
      <c r="A452">
        <v>461</v>
      </c>
      <c r="B452" t="s">
        <v>4</v>
      </c>
      <c r="C452" t="s">
        <v>364</v>
      </c>
      <c r="D452" t="s">
        <v>454</v>
      </c>
      <c r="E452">
        <v>799.47820000000002</v>
      </c>
      <c r="F452">
        <v>0.24921170000000001</v>
      </c>
      <c r="G452">
        <v>27.25564</v>
      </c>
      <c r="H452">
        <v>0</v>
      </c>
      <c r="I452">
        <v>0</v>
      </c>
      <c r="J452">
        <v>0.2468262</v>
      </c>
      <c r="K452">
        <v>27.17127</v>
      </c>
      <c r="L452">
        <v>0</v>
      </c>
      <c r="M452">
        <v>0</v>
      </c>
      <c r="N452">
        <v>0.24432580000000001</v>
      </c>
      <c r="O452">
        <v>27.027899999999999</v>
      </c>
      <c r="P452">
        <v>0</v>
      </c>
      <c r="Q452">
        <v>0</v>
      </c>
      <c r="R452">
        <v>0.24179929999999999</v>
      </c>
      <c r="S452">
        <v>26.800460000000001</v>
      </c>
      <c r="T452">
        <v>0</v>
      </c>
      <c r="U452">
        <v>0</v>
      </c>
      <c r="V452">
        <v>0.2393168</v>
      </c>
      <c r="W452">
        <v>26.66188</v>
      </c>
      <c r="X452">
        <v>0</v>
      </c>
      <c r="Y452">
        <v>0</v>
      </c>
      <c r="Z452">
        <v>0.236955</v>
      </c>
      <c r="AA452">
        <v>26.423719999999999</v>
      </c>
      <c r="AB452">
        <v>0</v>
      </c>
      <c r="AC452">
        <v>0</v>
      </c>
      <c r="AD452">
        <v>0.23468259999999999</v>
      </c>
      <c r="AE452">
        <v>26.14761</v>
      </c>
      <c r="AF452">
        <v>0</v>
      </c>
      <c r="AG452">
        <v>0</v>
      </c>
      <c r="AH452">
        <v>0.23245209999999999</v>
      </c>
      <c r="AI452">
        <v>25.90962</v>
      </c>
      <c r="AJ452">
        <v>0</v>
      </c>
      <c r="AK452">
        <v>0</v>
      </c>
      <c r="AL452">
        <v>0.230652</v>
      </c>
      <c r="AM452">
        <v>25.721900000000002</v>
      </c>
      <c r="AN452">
        <v>0</v>
      </c>
      <c r="AO452">
        <v>0</v>
      </c>
      <c r="AP452">
        <v>0.2291195</v>
      </c>
      <c r="AQ452">
        <v>25.847159999999999</v>
      </c>
      <c r="AR452">
        <v>0</v>
      </c>
      <c r="AS452">
        <v>0</v>
      </c>
      <c r="AT452">
        <v>0.22723199999999999</v>
      </c>
      <c r="AU452">
        <v>26.118269999999999</v>
      </c>
      <c r="AV452">
        <v>0</v>
      </c>
      <c r="AW452">
        <v>0</v>
      </c>
      <c r="AX452">
        <v>0.2251901</v>
      </c>
      <c r="AY452">
        <v>26.270340000000001</v>
      </c>
      <c r="AZ452">
        <v>0</v>
      </c>
      <c r="BA452">
        <v>0</v>
      </c>
      <c r="BB452">
        <v>0.22323970000000001</v>
      </c>
      <c r="BC452">
        <v>26.357610000000001</v>
      </c>
      <c r="BD452">
        <v>0</v>
      </c>
      <c r="BE452">
        <v>0</v>
      </c>
      <c r="BF452">
        <v>0.22157550000000001</v>
      </c>
      <c r="BG452">
        <v>26.23535</v>
      </c>
      <c r="BH452">
        <v>0</v>
      </c>
      <c r="BI452">
        <v>0</v>
      </c>
      <c r="BJ452">
        <v>0.22005710000000001</v>
      </c>
      <c r="BK452">
        <v>25.966390000000001</v>
      </c>
      <c r="BL452">
        <v>0</v>
      </c>
      <c r="BM452">
        <v>0</v>
      </c>
      <c r="BN452">
        <v>0.21855840000000001</v>
      </c>
      <c r="BO452">
        <v>25.764189999999999</v>
      </c>
      <c r="BP452">
        <v>0</v>
      </c>
      <c r="BQ452">
        <v>0</v>
      </c>
      <c r="BR452">
        <v>0.21717449999999999</v>
      </c>
      <c r="BS452">
        <v>25.639569999999999</v>
      </c>
      <c r="BT452">
        <v>0</v>
      </c>
      <c r="BU452">
        <v>0</v>
      </c>
      <c r="BV452">
        <v>0.2159084</v>
      </c>
      <c r="BW452">
        <v>25.830449999999999</v>
      </c>
      <c r="BX452">
        <v>0</v>
      </c>
      <c r="BY452">
        <v>0</v>
      </c>
      <c r="BZ452">
        <v>0.21459810000000001</v>
      </c>
      <c r="CA452">
        <v>26.167829999999999</v>
      </c>
      <c r="CB452">
        <v>0</v>
      </c>
      <c r="CC452">
        <v>0</v>
      </c>
      <c r="CD452">
        <v>0.21332280000000001</v>
      </c>
      <c r="CE452">
        <v>26.429449999999999</v>
      </c>
      <c r="CF452">
        <v>0</v>
      </c>
      <c r="CG452">
        <v>0</v>
      </c>
      <c r="CH452">
        <v>0.21212149999999999</v>
      </c>
      <c r="CI452">
        <v>26.687799999999999</v>
      </c>
      <c r="CJ452">
        <v>0</v>
      </c>
      <c r="CK452" s="1">
        <v>7.3240500000000001E-37</v>
      </c>
      <c r="CL452">
        <v>0.21100640000000001</v>
      </c>
      <c r="CM452">
        <v>26.709980000000002</v>
      </c>
      <c r="CN452" s="1">
        <v>1.828314E-32</v>
      </c>
      <c r="CO452" s="1">
        <v>6.3525189999999997E-29</v>
      </c>
      <c r="CP452">
        <v>0.20996860000000001</v>
      </c>
      <c r="CQ452">
        <v>26.521599999999999</v>
      </c>
      <c r="CR452" s="1">
        <v>6.7248579999999994E-26</v>
      </c>
      <c r="CS452" s="1">
        <v>1.8991869999999999E-22</v>
      </c>
      <c r="CT452">
        <v>0.20894670000000001</v>
      </c>
      <c r="CU452">
        <v>26.348929999999999</v>
      </c>
      <c r="CV452" s="1">
        <v>6.4240220000000001E-21</v>
      </c>
      <c r="CW452" s="1">
        <v>1.5675279999999999E-17</v>
      </c>
      <c r="CX452">
        <v>0.2083689</v>
      </c>
      <c r="CY452">
        <v>26.25731</v>
      </c>
      <c r="CZ452" s="1">
        <v>5.5720370000000004E-17</v>
      </c>
      <c r="DA452" s="1">
        <v>1.3095209999999999E-13</v>
      </c>
      <c r="DB452">
        <v>0.20795060000000001</v>
      </c>
      <c r="DC452">
        <v>26.583110000000001</v>
      </c>
      <c r="DD452" s="1">
        <v>8.778697E-14</v>
      </c>
      <c r="DE452" s="1">
        <v>2.0636660000000001E-10</v>
      </c>
      <c r="DF452">
        <v>0.20712220000000001</v>
      </c>
      <c r="DG452">
        <v>27.025790000000001</v>
      </c>
      <c r="DH452" s="1">
        <v>3.7793969999999997E-11</v>
      </c>
      <c r="DI452" s="1">
        <v>9.0483449999999995E-8</v>
      </c>
      <c r="DJ452">
        <v>0.20606740000000001</v>
      </c>
      <c r="DK452">
        <v>27.416440000000001</v>
      </c>
      <c r="DL452" s="1">
        <v>5.8986980000000001E-9</v>
      </c>
      <c r="DM452" s="1">
        <v>1.449956E-5</v>
      </c>
      <c r="DN452">
        <v>0.2050496</v>
      </c>
      <c r="DO452">
        <v>27.697579999999999</v>
      </c>
      <c r="DP452" s="1">
        <v>4.0390369999999999E-7</v>
      </c>
      <c r="DQ452" s="1">
        <v>1.0227400000000001E-3</v>
      </c>
      <c r="DR452">
        <v>0.20423150000000001</v>
      </c>
      <c r="DS452">
        <v>27.580390000000001</v>
      </c>
      <c r="DT452" s="1">
        <v>1.390016E-5</v>
      </c>
      <c r="DU452" s="1">
        <v>3.629342E-2</v>
      </c>
      <c r="DV452">
        <v>0.203486</v>
      </c>
      <c r="DW452">
        <v>27.2942</v>
      </c>
      <c r="DX452" s="1">
        <v>2.658181E-4</v>
      </c>
      <c r="DY452">
        <v>0.71603700000000003</v>
      </c>
      <c r="DZ452">
        <v>0.2026655</v>
      </c>
      <c r="EA452">
        <v>27.040800000000001</v>
      </c>
      <c r="EB452" s="1">
        <v>3.0602250000000002E-3</v>
      </c>
      <c r="EC452">
        <v>8.5145949999999999</v>
      </c>
      <c r="ED452">
        <v>0.201707</v>
      </c>
      <c r="EE452">
        <v>26.87387</v>
      </c>
      <c r="EF452" s="1">
        <v>2.271921E-2</v>
      </c>
      <c r="EG452">
        <v>65.320650000000001</v>
      </c>
      <c r="EH452">
        <v>0.20070540000000001</v>
      </c>
      <c r="EI452">
        <v>27.05153</v>
      </c>
      <c r="EJ452">
        <v>0.115422</v>
      </c>
      <c r="EK452">
        <v>342.9119</v>
      </c>
      <c r="EL452">
        <v>0.19970470000000001</v>
      </c>
      <c r="EM452">
        <v>27.466000000000001</v>
      </c>
      <c r="EN452">
        <v>0.4228671</v>
      </c>
      <c r="EO452">
        <v>1297.405</v>
      </c>
      <c r="EP452">
        <v>0.19872680000000001</v>
      </c>
      <c r="EQ452">
        <v>27.912749999999999</v>
      </c>
      <c r="ER452">
        <v>1.170005</v>
      </c>
      <c r="ES452">
        <v>3703.8069999999998</v>
      </c>
      <c r="ET452">
        <v>0.197683</v>
      </c>
      <c r="EU452">
        <v>28.22278</v>
      </c>
      <c r="EV452">
        <v>2.546522</v>
      </c>
      <c r="EW452">
        <v>8311.5149999999994</v>
      </c>
      <c r="EX452">
        <v>0.1966059</v>
      </c>
      <c r="EY452">
        <v>28.145679999999999</v>
      </c>
      <c r="EZ452">
        <v>4.5239909999999997</v>
      </c>
      <c r="FA452">
        <v>15206.99</v>
      </c>
      <c r="FB452">
        <v>0.19548189999999999</v>
      </c>
      <c r="FC452">
        <v>27.872890000000002</v>
      </c>
      <c r="FD452">
        <v>6.7766679999999999</v>
      </c>
      <c r="FE452">
        <v>23435.13</v>
      </c>
      <c r="FF452">
        <v>0.19432179999999999</v>
      </c>
      <c r="FG452">
        <v>27.608260000000001</v>
      </c>
      <c r="FH452">
        <v>8.8105560000000001</v>
      </c>
      <c r="FI452">
        <v>31303.83</v>
      </c>
      <c r="FJ452">
        <v>0.1933917</v>
      </c>
      <c r="FK452">
        <v>27.393940000000001</v>
      </c>
      <c r="FL452">
        <v>10.20828</v>
      </c>
      <c r="FM452">
        <v>37165.86</v>
      </c>
      <c r="FN452">
        <v>0.19248489999999999</v>
      </c>
      <c r="FO452">
        <v>27.582329999999999</v>
      </c>
      <c r="FP452">
        <v>10.76051</v>
      </c>
      <c r="FQ452">
        <v>40079.160000000003</v>
      </c>
      <c r="FR452">
        <v>0.19133140000000001</v>
      </c>
      <c r="FS452">
        <v>27.890740000000001</v>
      </c>
      <c r="FT452">
        <v>10.492559999999999</v>
      </c>
      <c r="FU452">
        <v>39991.22</v>
      </c>
      <c r="FV452">
        <v>0.19002340000000001</v>
      </c>
      <c r="FW452">
        <v>28.04616</v>
      </c>
      <c r="FX452">
        <v>9.6293310000000005</v>
      </c>
      <c r="FY452">
        <v>37502.81</v>
      </c>
      <c r="FZ452">
        <v>0.18873609999999999</v>
      </c>
      <c r="GA452">
        <v>28.081040000000002</v>
      </c>
      <c r="GB452">
        <v>8.4253440000000008</v>
      </c>
      <c r="GC452">
        <v>33501.629999999997</v>
      </c>
      <c r="GD452">
        <v>0.18753110000000001</v>
      </c>
      <c r="GE452">
        <v>27.855270000000001</v>
      </c>
      <c r="GF452">
        <v>7.1056980000000003</v>
      </c>
      <c r="GG452">
        <v>28798.69</v>
      </c>
      <c r="GH452">
        <v>0.1863669</v>
      </c>
      <c r="GI452">
        <v>27.656110000000002</v>
      </c>
      <c r="GJ452">
        <v>5.8242099999999999</v>
      </c>
      <c r="GK452">
        <v>24031.09</v>
      </c>
      <c r="GL452">
        <v>0.1851515</v>
      </c>
      <c r="GM452">
        <v>27.48516</v>
      </c>
      <c r="GN452">
        <v>4.6691269999999996</v>
      </c>
      <c r="GO452">
        <v>19600.84</v>
      </c>
      <c r="GP452">
        <v>0.18392510000000001</v>
      </c>
      <c r="GQ452">
        <v>27.350239999999999</v>
      </c>
      <c r="GR452">
        <v>3.6818390000000001</v>
      </c>
      <c r="GS452">
        <v>15715.2</v>
      </c>
      <c r="GT452">
        <v>0.1826835</v>
      </c>
      <c r="GU452">
        <v>27.219429999999999</v>
      </c>
      <c r="GV452">
        <v>2.868007</v>
      </c>
      <c r="GW452">
        <v>12439.8</v>
      </c>
      <c r="GX452">
        <v>0.1814402</v>
      </c>
      <c r="GY452">
        <v>27.32227</v>
      </c>
      <c r="GZ452">
        <v>2.214871</v>
      </c>
      <c r="HA452">
        <v>9757.3089999999993</v>
      </c>
      <c r="HB452">
        <v>0.1802039</v>
      </c>
      <c r="HC452">
        <v>27.614380000000001</v>
      </c>
      <c r="HD452">
        <v>1.700707</v>
      </c>
      <c r="HE452">
        <v>7605.3410000000003</v>
      </c>
      <c r="HF452">
        <v>0.1789792</v>
      </c>
      <c r="HG452">
        <v>27.875810000000001</v>
      </c>
      <c r="HH452">
        <v>1.3013479999999999</v>
      </c>
      <c r="HI452">
        <v>5904.5360000000001</v>
      </c>
      <c r="HJ452">
        <v>0.1777706</v>
      </c>
      <c r="HK452">
        <v>27.848479999999999</v>
      </c>
      <c r="HL452">
        <v>0.99410989999999999</v>
      </c>
      <c r="HM452">
        <v>4574.5209999999997</v>
      </c>
      <c r="HN452">
        <v>0.1765601</v>
      </c>
      <c r="HO452">
        <v>27.54476</v>
      </c>
      <c r="HP452">
        <v>0.75933759999999995</v>
      </c>
      <c r="HQ452">
        <v>3542.4140000000002</v>
      </c>
      <c r="HR452">
        <v>0.1753603</v>
      </c>
      <c r="HS452">
        <v>27.266169999999999</v>
      </c>
      <c r="HT452">
        <v>0.58068160000000002</v>
      </c>
      <c r="HU452">
        <v>2745.4569999999999</v>
      </c>
      <c r="HV452">
        <v>0.17442350000000001</v>
      </c>
      <c r="HW452">
        <v>27.017040000000001</v>
      </c>
      <c r="HX452">
        <v>0.4455441</v>
      </c>
      <c r="HY452">
        <v>2131.0740000000001</v>
      </c>
      <c r="HZ452">
        <v>0.17354240000000001</v>
      </c>
      <c r="IA452">
        <v>27.06662</v>
      </c>
      <c r="IB452">
        <v>0.34267799999999998</v>
      </c>
      <c r="IC452">
        <v>1657.059</v>
      </c>
      <c r="ID452">
        <v>0.17242740000000001</v>
      </c>
      <c r="IE452">
        <v>27.303709999999999</v>
      </c>
      <c r="IF452">
        <v>0.26415319999999998</v>
      </c>
      <c r="IG452">
        <v>1292.8150000000001</v>
      </c>
      <c r="IH452">
        <v>0.17119329999999999</v>
      </c>
      <c r="II452">
        <v>27.539650000000002</v>
      </c>
      <c r="IJ452">
        <v>0.2044627</v>
      </c>
      <c r="IK452">
        <v>1013.28</v>
      </c>
      <c r="IL452">
        <v>0.16999359999999999</v>
      </c>
      <c r="IM452">
        <v>27.72016</v>
      </c>
      <c r="IN452">
        <v>0.15918070000000001</v>
      </c>
      <c r="IO452">
        <v>798.47029999999995</v>
      </c>
      <c r="IP452">
        <v>0.16892399999999999</v>
      </c>
      <c r="IQ452">
        <v>27.635339999999999</v>
      </c>
      <c r="IR452">
        <v>0.1247371</v>
      </c>
      <c r="IS452">
        <v>632.65840000000003</v>
      </c>
      <c r="IT452">
        <v>0.16792399999999999</v>
      </c>
      <c r="IU452">
        <v>27.439119999999999</v>
      </c>
      <c r="IV452" s="1">
        <v>9.8369810000000002E-2</v>
      </c>
      <c r="IW452">
        <v>504.13130000000001</v>
      </c>
      <c r="IX452">
        <v>0.1668781</v>
      </c>
      <c r="IY452">
        <v>27.267430000000001</v>
      </c>
      <c r="IZ452" s="1">
        <v>7.8053269999999994E-2</v>
      </c>
      <c r="JA452">
        <v>404.22910000000002</v>
      </c>
      <c r="JB452">
        <v>0.16583999999999999</v>
      </c>
      <c r="JC452">
        <v>27.159400000000002</v>
      </c>
      <c r="JD452" s="1">
        <v>6.236937E-2</v>
      </c>
      <c r="JE452">
        <v>326.3159</v>
      </c>
      <c r="JF452">
        <v>0.1647913</v>
      </c>
      <c r="JG452">
        <v>27.43177</v>
      </c>
      <c r="JH452" s="1">
        <v>5.0199809999999997E-2</v>
      </c>
      <c r="JI452">
        <v>265.29340000000002</v>
      </c>
      <c r="JJ452">
        <v>0.1637538</v>
      </c>
      <c r="JK452">
        <v>27.775929999999999</v>
      </c>
      <c r="JL452">
        <v>4.0717700000000003E-2</v>
      </c>
      <c r="JM452">
        <v>217.28899999999999</v>
      </c>
      <c r="JN452">
        <v>0.1627393</v>
      </c>
      <c r="JO452">
        <v>28.03604</v>
      </c>
      <c r="JP452">
        <v>3.3289699999999998E-2</v>
      </c>
      <c r="JQ452">
        <v>179.33179999999999</v>
      </c>
      <c r="JR452">
        <v>0.1617362</v>
      </c>
      <c r="JS452">
        <v>28.16367</v>
      </c>
      <c r="JT452" s="1">
        <v>2.7437130000000001E-2</v>
      </c>
      <c r="JU452">
        <v>149.15</v>
      </c>
      <c r="JV452">
        <v>0.1607673</v>
      </c>
      <c r="JW452">
        <v>28.119890000000002</v>
      </c>
      <c r="JX452" s="1">
        <v>2.2798079999999998E-2</v>
      </c>
      <c r="JY452">
        <v>125.0162</v>
      </c>
      <c r="JZ452">
        <v>0.15981380000000001</v>
      </c>
      <c r="KA452">
        <v>27.911090000000002</v>
      </c>
      <c r="KB452" s="1">
        <v>1.909858E-2</v>
      </c>
      <c r="KC452">
        <v>105.6046</v>
      </c>
      <c r="KD452">
        <v>0.15887100000000001</v>
      </c>
      <c r="KE452">
        <v>27.719989999999999</v>
      </c>
      <c r="KF452" s="1">
        <v>1.6128050000000001E-2</v>
      </c>
      <c r="KG452">
        <v>89.902649999999994</v>
      </c>
      <c r="KH452">
        <v>0.15804209999999999</v>
      </c>
      <c r="KI452">
        <v>27.595279999999999</v>
      </c>
      <c r="KJ452" s="1">
        <v>1.3733540000000001E-2</v>
      </c>
      <c r="KK452">
        <v>77.104789999999994</v>
      </c>
      <c r="KL452">
        <v>0.1572393</v>
      </c>
      <c r="KM452">
        <v>27.843830000000001</v>
      </c>
      <c r="KN452" s="1">
        <v>1.178069E-2</v>
      </c>
      <c r="KO452">
        <v>66.588759999999994</v>
      </c>
      <c r="KP452">
        <v>0.15639449999999999</v>
      </c>
      <c r="KQ452">
        <v>28.225439999999999</v>
      </c>
      <c r="KR452" s="1">
        <v>1.0176370000000001E-2</v>
      </c>
      <c r="KS452">
        <v>57.911790000000003</v>
      </c>
      <c r="KT452">
        <v>0.15553040000000001</v>
      </c>
      <c r="KU452">
        <v>28.629159999999999</v>
      </c>
      <c r="KV452" s="1">
        <v>8.8523790000000005E-3</v>
      </c>
      <c r="KW452">
        <v>50.718020000000003</v>
      </c>
      <c r="KX452">
        <v>0.15470700000000001</v>
      </c>
      <c r="KY452">
        <v>28.9573</v>
      </c>
      <c r="KZ452" s="1">
        <v>7.7561069999999999E-3</v>
      </c>
      <c r="LA452">
        <v>44.715980000000002</v>
      </c>
      <c r="LB452">
        <v>0.1539336</v>
      </c>
      <c r="LC452">
        <v>28.949670000000001</v>
      </c>
      <c r="LD452" s="1">
        <v>6.8411449999999999E-3</v>
      </c>
      <c r="LE452">
        <v>39.667810000000003</v>
      </c>
      <c r="LF452">
        <v>0.15319949999999999</v>
      </c>
      <c r="LG452">
        <v>28.747969999999999</v>
      </c>
      <c r="LH452" s="1">
        <v>6.071351E-3</v>
      </c>
      <c r="LI452">
        <v>35.390900000000002</v>
      </c>
      <c r="LJ452">
        <v>0.15246460000000001</v>
      </c>
      <c r="LK452">
        <v>28.565989999999999</v>
      </c>
      <c r="LL452" s="1">
        <v>5.4180469999999996E-3</v>
      </c>
      <c r="LM452">
        <v>31.744890000000002</v>
      </c>
      <c r="LN452">
        <v>0.15175620000000001</v>
      </c>
      <c r="LO452">
        <v>28.47447</v>
      </c>
      <c r="LP452" s="1">
        <v>4.8611920000000003E-3</v>
      </c>
      <c r="LQ452">
        <v>28.61835</v>
      </c>
      <c r="LR452">
        <v>0.15105869999999999</v>
      </c>
      <c r="LS452">
        <v>28.835049999999999</v>
      </c>
      <c r="LT452" s="1">
        <v>4.3827650000000003E-3</v>
      </c>
      <c r="LU452">
        <v>25.920010000000001</v>
      </c>
      <c r="LV452">
        <v>0.15035519999999999</v>
      </c>
      <c r="LW452">
        <v>29.32328</v>
      </c>
      <c r="LX452" s="1">
        <v>3.9693410000000004E-3</v>
      </c>
      <c r="LY452">
        <v>23.579650000000001</v>
      </c>
      <c r="LZ452">
        <v>0.14966360000000001</v>
      </c>
      <c r="MA452">
        <v>29.797360000000001</v>
      </c>
      <c r="MB452" s="1">
        <v>3.6101969999999999E-3</v>
      </c>
      <c r="MC452">
        <v>21.53762</v>
      </c>
      <c r="MD452">
        <v>0.1489868</v>
      </c>
      <c r="ME452">
        <v>30.202159999999999</v>
      </c>
      <c r="MF452" s="1">
        <v>3.296649E-3</v>
      </c>
      <c r="MG452">
        <v>19.746970000000001</v>
      </c>
      <c r="MH452">
        <v>0.14832960000000001</v>
      </c>
      <c r="MI452">
        <v>30.263739999999999</v>
      </c>
      <c r="MJ452" s="1">
        <v>3.021354E-3</v>
      </c>
      <c r="MK452">
        <v>18.167770000000001</v>
      </c>
      <c r="ML452">
        <v>0.14766090000000001</v>
      </c>
      <c r="MM452">
        <v>30.133649999999999</v>
      </c>
      <c r="MN452" s="1">
        <v>2.7780650000000001E-3</v>
      </c>
      <c r="MO452">
        <v>16.768229999999999</v>
      </c>
      <c r="MP452">
        <v>0.1470167</v>
      </c>
      <c r="MQ452">
        <v>29.963370000000001</v>
      </c>
      <c r="MR452" s="1">
        <v>2.5624250000000001E-3</v>
      </c>
      <c r="MS452">
        <v>15.521739999999999</v>
      </c>
      <c r="MT452">
        <v>0.14649390000000001</v>
      </c>
      <c r="MU452">
        <v>29.806000000000001</v>
      </c>
      <c r="MV452" s="1">
        <v>2.3715020000000002E-3</v>
      </c>
      <c r="MW452">
        <v>14.40354</v>
      </c>
      <c r="MX452">
        <v>0.14598</v>
      </c>
      <c r="MY452">
        <v>29.775279999999999</v>
      </c>
      <c r="MZ452" s="1">
        <v>2.199075E-3</v>
      </c>
      <c r="NA452">
        <v>13.390779999999999</v>
      </c>
      <c r="NB452">
        <v>0.145369</v>
      </c>
      <c r="NC452">
        <v>29.95514</v>
      </c>
      <c r="ND452" s="1">
        <v>2.0425119999999998E-3</v>
      </c>
      <c r="NE452">
        <v>12.476570000000001</v>
      </c>
      <c r="NF452">
        <v>0.14473059999999999</v>
      </c>
      <c r="NG452">
        <v>30.33531</v>
      </c>
      <c r="NH452" s="1">
        <v>1.90098E-3</v>
      </c>
      <c r="NI452">
        <v>11.65128</v>
      </c>
      <c r="NJ452">
        <v>0.1441007</v>
      </c>
      <c r="NK452">
        <v>30.495529999999999</v>
      </c>
      <c r="NL452" s="1">
        <v>1.7733689999999999E-3</v>
      </c>
      <c r="NM452">
        <v>10.904439999999999</v>
      </c>
      <c r="NN452">
        <v>0.14353759999999999</v>
      </c>
      <c r="NO452">
        <v>30.403269999999999</v>
      </c>
      <c r="NP452" s="1">
        <v>1.658096E-3</v>
      </c>
      <c r="NQ452">
        <v>10.223879999999999</v>
      </c>
      <c r="NR452">
        <v>0.14300950000000001</v>
      </c>
      <c r="NS452">
        <v>30.232489999999999</v>
      </c>
      <c r="NT452" s="1">
        <v>1.5530209999999999E-3</v>
      </c>
      <c r="NU452">
        <v>9.6001940000000001</v>
      </c>
      <c r="NV452">
        <v>0.1424589</v>
      </c>
      <c r="NW452">
        <v>30.019130000000001</v>
      </c>
      <c r="NX452" s="1">
        <v>1.456592E-3</v>
      </c>
      <c r="NY452">
        <v>9.0275529999999993</v>
      </c>
      <c r="NZ452">
        <v>0.1420235</v>
      </c>
      <c r="OA452">
        <v>29.80827</v>
      </c>
      <c r="OB452" s="1">
        <v>1.3689430000000001E-3</v>
      </c>
      <c r="OC452">
        <v>8.499879</v>
      </c>
      <c r="OD452">
        <v>0.14157990000000001</v>
      </c>
      <c r="OE452">
        <v>29.89836</v>
      </c>
      <c r="OF452" s="1">
        <v>1.287458E-3</v>
      </c>
      <c r="OG452">
        <v>8.0088589999999993</v>
      </c>
      <c r="OH452">
        <v>0.14104520000000001</v>
      </c>
      <c r="OI452">
        <v>30.173690000000001</v>
      </c>
      <c r="OJ452" s="1">
        <v>1.2115699999999999E-3</v>
      </c>
      <c r="OK452">
        <v>7.5557299999999996</v>
      </c>
    </row>
    <row r="453" spans="1:401" x14ac:dyDescent="0.35">
      <c r="A453">
        <v>462</v>
      </c>
      <c r="B453" t="s">
        <v>4</v>
      </c>
      <c r="C453" t="s">
        <v>364</v>
      </c>
      <c r="D453" t="s">
        <v>455</v>
      </c>
      <c r="E453">
        <v>771.36350000000004</v>
      </c>
      <c r="F453">
        <v>0.22395880000000001</v>
      </c>
      <c r="G453">
        <v>27.328230000000001</v>
      </c>
      <c r="H453">
        <v>0</v>
      </c>
      <c r="I453">
        <v>0</v>
      </c>
      <c r="J453">
        <v>0.22180610000000001</v>
      </c>
      <c r="K453">
        <v>27.244340000000001</v>
      </c>
      <c r="L453">
        <v>0</v>
      </c>
      <c r="M453">
        <v>0</v>
      </c>
      <c r="N453">
        <v>0.2195444</v>
      </c>
      <c r="O453">
        <v>27.105709999999998</v>
      </c>
      <c r="P453">
        <v>0</v>
      </c>
      <c r="Q453">
        <v>0</v>
      </c>
      <c r="R453">
        <v>0.21725149999999999</v>
      </c>
      <c r="S453">
        <v>26.88486</v>
      </c>
      <c r="T453">
        <v>0</v>
      </c>
      <c r="U453">
        <v>0</v>
      </c>
      <c r="V453">
        <v>0.21499969999999999</v>
      </c>
      <c r="W453">
        <v>26.75845</v>
      </c>
      <c r="X453">
        <v>0</v>
      </c>
      <c r="Y453">
        <v>0</v>
      </c>
      <c r="Z453">
        <v>0.2128708</v>
      </c>
      <c r="AA453">
        <v>26.525179999999999</v>
      </c>
      <c r="AB453">
        <v>0</v>
      </c>
      <c r="AC453">
        <v>0</v>
      </c>
      <c r="AD453">
        <v>0.21082200000000001</v>
      </c>
      <c r="AE453">
        <v>26.250350000000001</v>
      </c>
      <c r="AF453">
        <v>0</v>
      </c>
      <c r="AG453">
        <v>0</v>
      </c>
      <c r="AH453">
        <v>0.20880609999999999</v>
      </c>
      <c r="AI453">
        <v>26.014469999999999</v>
      </c>
      <c r="AJ453">
        <v>0</v>
      </c>
      <c r="AK453">
        <v>0</v>
      </c>
      <c r="AL453">
        <v>0.2072146</v>
      </c>
      <c r="AM453">
        <v>25.82931</v>
      </c>
      <c r="AN453">
        <v>0</v>
      </c>
      <c r="AO453">
        <v>0</v>
      </c>
      <c r="AP453">
        <v>0.20584279999999999</v>
      </c>
      <c r="AQ453">
        <v>25.96321</v>
      </c>
      <c r="AR453">
        <v>0</v>
      </c>
      <c r="AS453">
        <v>0</v>
      </c>
      <c r="AT453">
        <v>0.2041338</v>
      </c>
      <c r="AU453">
        <v>26.238800000000001</v>
      </c>
      <c r="AV453">
        <v>0</v>
      </c>
      <c r="AW453">
        <v>0</v>
      </c>
      <c r="AX453">
        <v>0.20226959999999999</v>
      </c>
      <c r="AY453">
        <v>26.383900000000001</v>
      </c>
      <c r="AZ453">
        <v>0</v>
      </c>
      <c r="BA453">
        <v>0</v>
      </c>
      <c r="BB453">
        <v>0.20050999999999999</v>
      </c>
      <c r="BC453">
        <v>26.46461</v>
      </c>
      <c r="BD453">
        <v>0</v>
      </c>
      <c r="BE453">
        <v>0</v>
      </c>
      <c r="BF453">
        <v>0.1990159</v>
      </c>
      <c r="BG453">
        <v>26.330500000000001</v>
      </c>
      <c r="BH453">
        <v>0</v>
      </c>
      <c r="BI453">
        <v>0</v>
      </c>
      <c r="BJ453">
        <v>0.19765479999999999</v>
      </c>
      <c r="BK453">
        <v>26.045310000000001</v>
      </c>
      <c r="BL453">
        <v>0</v>
      </c>
      <c r="BM453">
        <v>0</v>
      </c>
      <c r="BN453">
        <v>0.19630729999999999</v>
      </c>
      <c r="BO453">
        <v>25.828949999999999</v>
      </c>
      <c r="BP453">
        <v>0</v>
      </c>
      <c r="BQ453">
        <v>0</v>
      </c>
      <c r="BR453">
        <v>0.19506889999999999</v>
      </c>
      <c r="BS453">
        <v>25.689830000000001</v>
      </c>
      <c r="BT453">
        <v>0</v>
      </c>
      <c r="BU453">
        <v>0</v>
      </c>
      <c r="BV453">
        <v>0.19392999999999999</v>
      </c>
      <c r="BW453">
        <v>25.875430000000001</v>
      </c>
      <c r="BX453">
        <v>0</v>
      </c>
      <c r="BY453">
        <v>0</v>
      </c>
      <c r="BZ453">
        <v>0.19275059999999999</v>
      </c>
      <c r="CA453">
        <v>26.211169999999999</v>
      </c>
      <c r="CB453">
        <v>0</v>
      </c>
      <c r="CC453">
        <v>0</v>
      </c>
      <c r="CD453">
        <v>0.19159960000000001</v>
      </c>
      <c r="CE453">
        <v>26.471889999999998</v>
      </c>
      <c r="CF453">
        <v>0</v>
      </c>
      <c r="CG453">
        <v>0</v>
      </c>
      <c r="CH453">
        <v>0.19052160000000001</v>
      </c>
      <c r="CI453">
        <v>26.73433</v>
      </c>
      <c r="CJ453">
        <v>0</v>
      </c>
      <c r="CK453" s="1">
        <v>1.5886839999999999E-37</v>
      </c>
      <c r="CL453">
        <v>0.18951560000000001</v>
      </c>
      <c r="CM453">
        <v>26.759440000000001</v>
      </c>
      <c r="CN453" s="1">
        <v>3.7293789999999997E-33</v>
      </c>
      <c r="CO453" s="1">
        <v>1.2867299999999999E-29</v>
      </c>
      <c r="CP453">
        <v>0.18858249999999999</v>
      </c>
      <c r="CQ453">
        <v>26.567440000000001</v>
      </c>
      <c r="CR453" s="1">
        <v>1.3709990000000001E-26</v>
      </c>
      <c r="CS453" s="1">
        <v>4.7509849999999999E-23</v>
      </c>
      <c r="CT453">
        <v>0.18767030000000001</v>
      </c>
      <c r="CU453">
        <v>26.394749999999998</v>
      </c>
      <c r="CV453" s="1">
        <v>1.5048720000000001E-21</v>
      </c>
      <c r="CW453" s="1">
        <v>4.6557700000000003E-18</v>
      </c>
      <c r="CX453">
        <v>0.1871939</v>
      </c>
      <c r="CY453">
        <v>26.303940000000001</v>
      </c>
      <c r="CZ453" s="1">
        <v>1.60678E-17</v>
      </c>
      <c r="DA453" s="1">
        <v>4.5005289999999998E-14</v>
      </c>
      <c r="DB453">
        <v>0.18682570000000001</v>
      </c>
      <c r="DC453">
        <v>26.640170000000001</v>
      </c>
      <c r="DD453" s="1">
        <v>2.9559890000000003E-14</v>
      </c>
      <c r="DE453" s="1">
        <v>7.9987799999999996E-11</v>
      </c>
      <c r="DF453">
        <v>0.18606929999999999</v>
      </c>
      <c r="DG453">
        <v>27.09253</v>
      </c>
      <c r="DH453" s="1">
        <v>1.4394669999999999E-11</v>
      </c>
      <c r="DI453" s="1">
        <v>3.8775890000000001E-8</v>
      </c>
      <c r="DJ453">
        <v>0.1851131</v>
      </c>
      <c r="DK453">
        <v>27.489830000000001</v>
      </c>
      <c r="DL453" s="1">
        <v>2.49245E-9</v>
      </c>
      <c r="DM453" s="1">
        <v>6.777143E-6</v>
      </c>
      <c r="DN453">
        <v>0.1841922</v>
      </c>
      <c r="DO453">
        <v>27.77881</v>
      </c>
      <c r="DP453" s="1">
        <v>1.8696230000000001E-7</v>
      </c>
      <c r="DQ453" s="1">
        <v>5.164837E-4</v>
      </c>
      <c r="DR453">
        <v>0.1834712</v>
      </c>
      <c r="DS453">
        <v>27.66217</v>
      </c>
      <c r="DT453" s="1">
        <v>6.9899319999999998E-6</v>
      </c>
      <c r="DU453" s="1">
        <v>1.967321E-2</v>
      </c>
      <c r="DV453">
        <v>0.182812</v>
      </c>
      <c r="DW453">
        <v>27.372409999999999</v>
      </c>
      <c r="DX453" s="1">
        <v>1.4430469999999999E-4</v>
      </c>
      <c r="DY453">
        <v>0.41453820000000002</v>
      </c>
      <c r="DZ453">
        <v>0.18208060000000001</v>
      </c>
      <c r="EA453">
        <v>27.115770000000001</v>
      </c>
      <c r="EB453" s="1">
        <v>1.783869E-3</v>
      </c>
      <c r="EC453">
        <v>5.2419609999999999</v>
      </c>
      <c r="ED453">
        <v>0.18121580000000001</v>
      </c>
      <c r="EE453">
        <v>26.941839999999999</v>
      </c>
      <c r="EF453" s="1">
        <v>1.415369E-2</v>
      </c>
      <c r="EG453">
        <v>42.599200000000003</v>
      </c>
      <c r="EH453">
        <v>0.18030760000000001</v>
      </c>
      <c r="EI453">
        <v>27.118279999999999</v>
      </c>
      <c r="EJ453" s="1">
        <v>7.652871E-2</v>
      </c>
      <c r="EK453">
        <v>236.0676</v>
      </c>
      <c r="EL453">
        <v>0.17941260000000001</v>
      </c>
      <c r="EM453">
        <v>27.537099999999999</v>
      </c>
      <c r="EN453">
        <v>0.29725869999999999</v>
      </c>
      <c r="EO453">
        <v>939.73099999999999</v>
      </c>
      <c r="EP453">
        <v>0.17853720000000001</v>
      </c>
      <c r="EQ453">
        <v>27.990210000000001</v>
      </c>
      <c r="ER453">
        <v>0.868834</v>
      </c>
      <c r="ES453">
        <v>2813.924</v>
      </c>
      <c r="ET453">
        <v>0.17760300000000001</v>
      </c>
      <c r="EU453">
        <v>28.306380000000001</v>
      </c>
      <c r="EV453">
        <v>1.990275</v>
      </c>
      <c r="EW453">
        <v>6602.8239999999996</v>
      </c>
      <c r="EX453">
        <v>0.1766373</v>
      </c>
      <c r="EY453">
        <v>28.230799999999999</v>
      </c>
      <c r="EZ453">
        <v>3.7081909999999998</v>
      </c>
      <c r="FA453">
        <v>12594.13</v>
      </c>
      <c r="FB453">
        <v>0.17562059999999999</v>
      </c>
      <c r="FC453">
        <v>27.957930000000001</v>
      </c>
      <c r="FD453">
        <v>5.8045239999999998</v>
      </c>
      <c r="FE453">
        <v>20172.919999999998</v>
      </c>
      <c r="FF453">
        <v>0.1745797</v>
      </c>
      <c r="FG453">
        <v>27.694600000000001</v>
      </c>
      <c r="FH453">
        <v>7.8595870000000003</v>
      </c>
      <c r="FI453">
        <v>27926.880000000001</v>
      </c>
      <c r="FJ453">
        <v>0.17376810000000001</v>
      </c>
      <c r="FK453">
        <v>27.477049999999998</v>
      </c>
      <c r="FL453">
        <v>9.4537560000000003</v>
      </c>
      <c r="FM453">
        <v>34267.410000000003</v>
      </c>
      <c r="FN453">
        <v>0.17296790000000001</v>
      </c>
      <c r="FO453">
        <v>27.666889999999999</v>
      </c>
      <c r="FP453">
        <v>10.312110000000001</v>
      </c>
      <c r="FQ453">
        <v>38090.629999999997</v>
      </c>
      <c r="FR453">
        <v>0.1719213</v>
      </c>
      <c r="FS453">
        <v>27.978290000000001</v>
      </c>
      <c r="FT453">
        <v>10.378629999999999</v>
      </c>
      <c r="FU453">
        <v>39083.61</v>
      </c>
      <c r="FV453">
        <v>0.170738</v>
      </c>
      <c r="FW453">
        <v>28.132989999999999</v>
      </c>
      <c r="FX453">
        <v>9.7921759999999995</v>
      </c>
      <c r="FY453">
        <v>37584.050000000003</v>
      </c>
      <c r="FZ453">
        <v>0.16957220000000001</v>
      </c>
      <c r="GA453">
        <v>28.17324</v>
      </c>
      <c r="GB453">
        <v>8.7927750000000007</v>
      </c>
      <c r="GC453">
        <v>34366.839999999997</v>
      </c>
      <c r="GD453">
        <v>0.16849829999999999</v>
      </c>
      <c r="GE453">
        <v>27.950810000000001</v>
      </c>
      <c r="GF453">
        <v>7.5924940000000003</v>
      </c>
      <c r="GG453">
        <v>30176.71</v>
      </c>
      <c r="GH453">
        <v>0.1674573</v>
      </c>
      <c r="GI453">
        <v>27.757390000000001</v>
      </c>
      <c r="GJ453">
        <v>6.3591600000000001</v>
      </c>
      <c r="GK453">
        <v>25677.25</v>
      </c>
      <c r="GL453">
        <v>0.16636280000000001</v>
      </c>
      <c r="GM453">
        <v>27.58653</v>
      </c>
      <c r="GN453">
        <v>5.2001609999999996</v>
      </c>
      <c r="GO453">
        <v>21323.77</v>
      </c>
      <c r="GP453">
        <v>0.16526289999999999</v>
      </c>
      <c r="GQ453">
        <v>27.44632</v>
      </c>
      <c r="GR453">
        <v>4.1766170000000002</v>
      </c>
      <c r="GS453">
        <v>17383.71</v>
      </c>
      <c r="GT453">
        <v>0.16414390000000001</v>
      </c>
      <c r="GU453">
        <v>27.30921</v>
      </c>
      <c r="GV453">
        <v>3.309418</v>
      </c>
      <c r="GW453">
        <v>13975.29</v>
      </c>
      <c r="GX453">
        <v>0.16303500000000001</v>
      </c>
      <c r="GY453">
        <v>27.415040000000001</v>
      </c>
      <c r="GZ453">
        <v>2.596921</v>
      </c>
      <c r="HA453">
        <v>11121</v>
      </c>
      <c r="HB453">
        <v>0.16191530000000001</v>
      </c>
      <c r="HC453">
        <v>27.717739999999999</v>
      </c>
      <c r="HD453">
        <v>2.0240529999999999</v>
      </c>
      <c r="HE453">
        <v>8786.1370000000006</v>
      </c>
      <c r="HF453">
        <v>0.1608212</v>
      </c>
      <c r="HG453">
        <v>27.985980000000001</v>
      </c>
      <c r="HH453">
        <v>1.5707469999999999</v>
      </c>
      <c r="HI453">
        <v>6908.2160000000003</v>
      </c>
      <c r="HJ453">
        <v>0.15973180000000001</v>
      </c>
      <c r="HK453">
        <v>27.95739</v>
      </c>
      <c r="HL453">
        <v>1.2159340000000001</v>
      </c>
      <c r="HM453">
        <v>5416.27</v>
      </c>
      <c r="HN453">
        <v>0.15864510000000001</v>
      </c>
      <c r="HO453">
        <v>27.64573</v>
      </c>
      <c r="HP453">
        <v>0.94045999999999996</v>
      </c>
      <c r="HQ453">
        <v>4241.4380000000001</v>
      </c>
      <c r="HR453">
        <v>0.1575646</v>
      </c>
      <c r="HS453">
        <v>27.36515</v>
      </c>
      <c r="HT453">
        <v>0.72776249999999998</v>
      </c>
      <c r="HU453">
        <v>3322.0770000000002</v>
      </c>
      <c r="HV453">
        <v>0.15674189999999999</v>
      </c>
      <c r="HW453">
        <v>27.113330000000001</v>
      </c>
      <c r="HX453">
        <v>0.56477469999999996</v>
      </c>
      <c r="HY453">
        <v>2604.453</v>
      </c>
      <c r="HZ453">
        <v>0.15595590000000001</v>
      </c>
      <c r="IA453">
        <v>27.160679999999999</v>
      </c>
      <c r="IB453">
        <v>0.43902400000000003</v>
      </c>
      <c r="IC453">
        <v>2044.23</v>
      </c>
      <c r="ID453">
        <v>0.15494849999999999</v>
      </c>
      <c r="IE453">
        <v>27.39546</v>
      </c>
      <c r="IF453">
        <v>0.34183970000000002</v>
      </c>
      <c r="IG453">
        <v>1609.0930000000001</v>
      </c>
      <c r="IH453">
        <v>0.15382760000000001</v>
      </c>
      <c r="II453">
        <v>27.626930000000002</v>
      </c>
      <c r="IJ453">
        <v>0.26711790000000002</v>
      </c>
      <c r="IK453">
        <v>1271.8019999999999</v>
      </c>
      <c r="IL453">
        <v>0.1527509</v>
      </c>
      <c r="IM453">
        <v>27.805890000000002</v>
      </c>
      <c r="IN453">
        <v>0.2098487</v>
      </c>
      <c r="IO453">
        <v>1010.139</v>
      </c>
      <c r="IP453">
        <v>0.15179699999999999</v>
      </c>
      <c r="IQ453">
        <v>27.721</v>
      </c>
      <c r="IR453">
        <v>0.16585530000000001</v>
      </c>
      <c r="IS453">
        <v>806.35090000000002</v>
      </c>
      <c r="IT453">
        <v>0.15090419999999999</v>
      </c>
      <c r="IU453">
        <v>27.525030000000001</v>
      </c>
      <c r="IV453">
        <v>0.1318502</v>
      </c>
      <c r="IW453">
        <v>647.03560000000004</v>
      </c>
      <c r="IX453">
        <v>0.1499673</v>
      </c>
      <c r="IY453">
        <v>27.35605</v>
      </c>
      <c r="IZ453">
        <v>0.1054103</v>
      </c>
      <c r="JA453">
        <v>522.23080000000004</v>
      </c>
      <c r="JB453">
        <v>0.1490341</v>
      </c>
      <c r="JC453">
        <v>27.24672</v>
      </c>
      <c r="JD453" s="1">
        <v>8.4823889999999999E-2</v>
      </c>
      <c r="JE453">
        <v>424.16980000000001</v>
      </c>
      <c r="JF453">
        <v>0.14808379999999999</v>
      </c>
      <c r="JG453">
        <v>27.521930000000001</v>
      </c>
      <c r="JH453" s="1">
        <v>6.8722080000000005E-2</v>
      </c>
      <c r="JI453">
        <v>346.84059999999999</v>
      </c>
      <c r="JJ453">
        <v>0.14715439999999999</v>
      </c>
      <c r="JK453">
        <v>27.863689999999998</v>
      </c>
      <c r="JL453" s="1">
        <v>5.6084830000000002E-2</v>
      </c>
      <c r="JM453">
        <v>285.60300000000001</v>
      </c>
      <c r="JN453">
        <v>0.1462427</v>
      </c>
      <c r="JO453">
        <v>28.118600000000001</v>
      </c>
      <c r="JP453" s="1">
        <v>4.6114040000000002E-2</v>
      </c>
      <c r="JQ453">
        <v>236.89089999999999</v>
      </c>
      <c r="JR453">
        <v>0.14534859999999999</v>
      </c>
      <c r="JS453">
        <v>28.244579999999999</v>
      </c>
      <c r="JT453" s="1">
        <v>3.8206629999999998E-2</v>
      </c>
      <c r="JU453">
        <v>197.92619999999999</v>
      </c>
      <c r="JV453">
        <v>0.1444706</v>
      </c>
      <c r="JW453">
        <v>28.201689999999999</v>
      </c>
      <c r="JX453" s="1">
        <v>3.1897740000000001E-2</v>
      </c>
      <c r="JY453">
        <v>166.6027</v>
      </c>
      <c r="JZ453">
        <v>0.1436182</v>
      </c>
      <c r="KA453">
        <v>27.99221</v>
      </c>
      <c r="KB453" s="1">
        <v>2.6837349999999999E-2</v>
      </c>
      <c r="KC453">
        <v>141.2724</v>
      </c>
      <c r="KD453">
        <v>0.14276900000000001</v>
      </c>
      <c r="KE453">
        <v>27.800509999999999</v>
      </c>
      <c r="KF453" s="1">
        <v>2.2750650000000001E-2</v>
      </c>
      <c r="KG453">
        <v>120.6846</v>
      </c>
      <c r="KH453">
        <v>0.14202719999999999</v>
      </c>
      <c r="KI453">
        <v>27.672270000000001</v>
      </c>
      <c r="KJ453">
        <v>1.9439999999999999E-2</v>
      </c>
      <c r="KK453">
        <v>103.8246</v>
      </c>
      <c r="KL453">
        <v>0.14131250000000001</v>
      </c>
      <c r="KM453">
        <v>27.920919999999999</v>
      </c>
      <c r="KN453" s="1">
        <v>1.6725960000000002E-2</v>
      </c>
      <c r="KO453">
        <v>89.908739999999995</v>
      </c>
      <c r="KP453">
        <v>0.1405536</v>
      </c>
      <c r="KQ453">
        <v>28.302050000000001</v>
      </c>
      <c r="KR453" s="1">
        <v>1.4485369999999999E-2</v>
      </c>
      <c r="KS453">
        <v>78.378069999999994</v>
      </c>
      <c r="KT453">
        <v>0.1397716</v>
      </c>
      <c r="KU453">
        <v>28.703869999999998</v>
      </c>
      <c r="KV453" s="1">
        <v>1.262743E-2</v>
      </c>
      <c r="KW453">
        <v>68.780460000000005</v>
      </c>
      <c r="KX453">
        <v>0.13902970000000001</v>
      </c>
      <c r="KY453">
        <v>29.03256</v>
      </c>
      <c r="KZ453" s="1">
        <v>1.108286E-2</v>
      </c>
      <c r="LA453">
        <v>60.742339999999999</v>
      </c>
      <c r="LB453">
        <v>0.13833790000000001</v>
      </c>
      <c r="LC453">
        <v>29.023630000000001</v>
      </c>
      <c r="LD453" s="1">
        <v>9.7887259999999993E-3</v>
      </c>
      <c r="LE453">
        <v>53.956969999999998</v>
      </c>
      <c r="LF453">
        <v>0.1376839</v>
      </c>
      <c r="LG453">
        <v>28.81962</v>
      </c>
      <c r="LH453" s="1">
        <v>8.6959689999999996E-3</v>
      </c>
      <c r="LI453">
        <v>48.188409999999998</v>
      </c>
      <c r="LJ453">
        <v>0.1370236</v>
      </c>
      <c r="LK453">
        <v>28.638280000000002</v>
      </c>
      <c r="LL453" s="1">
        <v>7.7650219999999999E-3</v>
      </c>
      <c r="LM453">
        <v>43.255510000000001</v>
      </c>
      <c r="LN453">
        <v>0.13639290000000001</v>
      </c>
      <c r="LO453">
        <v>28.545310000000001</v>
      </c>
      <c r="LP453" s="1">
        <v>6.9692169999999998E-3</v>
      </c>
      <c r="LQ453">
        <v>39.012309999999999</v>
      </c>
      <c r="LR453">
        <v>0.1357633</v>
      </c>
      <c r="LS453">
        <v>28.90776</v>
      </c>
      <c r="LT453" s="1">
        <v>6.2830350000000002E-3</v>
      </c>
      <c r="LU453">
        <v>35.339959999999998</v>
      </c>
      <c r="LV453">
        <v>0.13513249999999999</v>
      </c>
      <c r="LW453">
        <v>29.393540000000002</v>
      </c>
      <c r="LX453" s="1">
        <v>5.688645E-3</v>
      </c>
      <c r="LY453">
        <v>32.146509999999999</v>
      </c>
      <c r="LZ453">
        <v>0.1345161</v>
      </c>
      <c r="MA453">
        <v>29.86289</v>
      </c>
      <c r="MB453" s="1">
        <v>5.1710860000000001E-3</v>
      </c>
      <c r="MC453">
        <v>29.354179999999999</v>
      </c>
      <c r="MD453">
        <v>0.13390489999999999</v>
      </c>
      <c r="ME453">
        <v>30.265450000000001</v>
      </c>
      <c r="MF453" s="1">
        <v>4.7181430000000002E-3</v>
      </c>
      <c r="MG453">
        <v>26.900390000000002</v>
      </c>
      <c r="MH453">
        <v>0.13332050000000001</v>
      </c>
      <c r="MI453">
        <v>30.32582</v>
      </c>
      <c r="MJ453" s="1">
        <v>4.319987E-3</v>
      </c>
      <c r="MK453">
        <v>24.73226</v>
      </c>
      <c r="ML453">
        <v>0.1327188</v>
      </c>
      <c r="MM453">
        <v>30.19445</v>
      </c>
      <c r="MN453" s="1">
        <v>3.967328E-3</v>
      </c>
      <c r="MO453">
        <v>22.807600000000001</v>
      </c>
      <c r="MP453">
        <v>0.1321437</v>
      </c>
      <c r="MQ453">
        <v>30.025259999999999</v>
      </c>
      <c r="MR453" s="1">
        <v>3.6543930000000001E-3</v>
      </c>
      <c r="MS453">
        <v>21.09132</v>
      </c>
      <c r="MT453">
        <v>0.13168450000000001</v>
      </c>
      <c r="MU453">
        <v>29.865649999999999</v>
      </c>
      <c r="MV453" s="1">
        <v>3.3771719999999999E-3</v>
      </c>
      <c r="MW453">
        <v>19.549810000000001</v>
      </c>
      <c r="MX453">
        <v>0.1312236</v>
      </c>
      <c r="MY453">
        <v>29.831160000000001</v>
      </c>
      <c r="MZ453" s="1">
        <v>3.1265379999999999E-3</v>
      </c>
      <c r="NA453">
        <v>18.15286</v>
      </c>
      <c r="NB453">
        <v>0.13067670000000001</v>
      </c>
      <c r="NC453">
        <v>30.00844</v>
      </c>
      <c r="ND453" s="1">
        <v>2.8987869999999999E-3</v>
      </c>
      <c r="NE453">
        <v>16.890799999999999</v>
      </c>
      <c r="NF453">
        <v>0.1300954</v>
      </c>
      <c r="NG453">
        <v>30.39161</v>
      </c>
      <c r="NH453" s="1">
        <v>2.6928439999999998E-3</v>
      </c>
      <c r="NI453">
        <v>15.751289999999999</v>
      </c>
      <c r="NJ453">
        <v>0.1295335</v>
      </c>
      <c r="NK453">
        <v>30.553149999999999</v>
      </c>
      <c r="NL453" s="1">
        <v>2.5072639999999999E-3</v>
      </c>
      <c r="NM453">
        <v>14.71978</v>
      </c>
      <c r="NN453">
        <v>0.12902930000000001</v>
      </c>
      <c r="NO453">
        <v>30.46424</v>
      </c>
      <c r="NP453" s="1">
        <v>2.3396509999999999E-3</v>
      </c>
      <c r="NQ453">
        <v>13.779680000000001</v>
      </c>
      <c r="NR453">
        <v>0.1285607</v>
      </c>
      <c r="NS453">
        <v>30.303840000000001</v>
      </c>
      <c r="NT453" s="1">
        <v>2.1869749999999999E-3</v>
      </c>
      <c r="NU453">
        <v>12.91827</v>
      </c>
      <c r="NV453">
        <v>0.12806709999999999</v>
      </c>
      <c r="NW453">
        <v>30.104130000000001</v>
      </c>
      <c r="NX453" s="1">
        <v>2.0468140000000001E-3</v>
      </c>
      <c r="NY453">
        <v>12.127549999999999</v>
      </c>
      <c r="NZ453">
        <v>0.12767970000000001</v>
      </c>
      <c r="OA453">
        <v>29.90483</v>
      </c>
      <c r="OB453" s="1">
        <v>1.919579E-3</v>
      </c>
      <c r="OC453">
        <v>11.39939</v>
      </c>
      <c r="OD453">
        <v>0.1272915</v>
      </c>
      <c r="OE453">
        <v>30.006</v>
      </c>
      <c r="OF453" s="1">
        <v>1.801424E-3</v>
      </c>
      <c r="OG453">
        <v>10.722189999999999</v>
      </c>
      <c r="OH453">
        <v>0.12680859999999999</v>
      </c>
      <c r="OI453">
        <v>30.28905</v>
      </c>
      <c r="OJ453" s="1">
        <v>1.6914639999999999E-3</v>
      </c>
      <c r="OK453">
        <v>10.097849999999999</v>
      </c>
    </row>
    <row r="454" spans="1:401" x14ac:dyDescent="0.35">
      <c r="A454">
        <v>463</v>
      </c>
      <c r="B454" t="s">
        <v>4</v>
      </c>
      <c r="C454" t="s">
        <v>364</v>
      </c>
      <c r="D454" t="s">
        <v>456</v>
      </c>
      <c r="E454">
        <v>789.84659999999997</v>
      </c>
      <c r="F454">
        <v>0.23585449999999999</v>
      </c>
      <c r="G454">
        <v>27.411899999999999</v>
      </c>
      <c r="H454">
        <v>0</v>
      </c>
      <c r="I454">
        <v>0</v>
      </c>
      <c r="J454">
        <v>0.23352709999999999</v>
      </c>
      <c r="K454">
        <v>27.324940000000002</v>
      </c>
      <c r="L454">
        <v>0</v>
      </c>
      <c r="M454">
        <v>0</v>
      </c>
      <c r="N454">
        <v>0.23108870000000001</v>
      </c>
      <c r="O454">
        <v>27.190740000000002</v>
      </c>
      <c r="P454">
        <v>0</v>
      </c>
      <c r="Q454">
        <v>0</v>
      </c>
      <c r="R454">
        <v>0.2286089</v>
      </c>
      <c r="S454">
        <v>26.97636</v>
      </c>
      <c r="T454">
        <v>0</v>
      </c>
      <c r="U454">
        <v>0</v>
      </c>
      <c r="V454">
        <v>0.2261707</v>
      </c>
      <c r="W454">
        <v>26.860910000000001</v>
      </c>
      <c r="X454">
        <v>0</v>
      </c>
      <c r="Y454">
        <v>0</v>
      </c>
      <c r="Z454">
        <v>0.22387979999999999</v>
      </c>
      <c r="AA454">
        <v>26.635169999999999</v>
      </c>
      <c r="AB454">
        <v>0</v>
      </c>
      <c r="AC454">
        <v>0</v>
      </c>
      <c r="AD454">
        <v>0.2216764</v>
      </c>
      <c r="AE454">
        <v>26.36365</v>
      </c>
      <c r="AF454">
        <v>0</v>
      </c>
      <c r="AG454">
        <v>0</v>
      </c>
      <c r="AH454">
        <v>0.21950120000000001</v>
      </c>
      <c r="AI454">
        <v>26.1297</v>
      </c>
      <c r="AJ454">
        <v>0</v>
      </c>
      <c r="AK454">
        <v>0</v>
      </c>
      <c r="AL454">
        <v>0.2178187</v>
      </c>
      <c r="AM454">
        <v>25.946359999999999</v>
      </c>
      <c r="AN454">
        <v>0</v>
      </c>
      <c r="AO454">
        <v>0</v>
      </c>
      <c r="AP454">
        <v>0.21634909999999999</v>
      </c>
      <c r="AQ454">
        <v>26.084759999999999</v>
      </c>
      <c r="AR454">
        <v>0</v>
      </c>
      <c r="AS454">
        <v>0</v>
      </c>
      <c r="AT454">
        <v>0.21450040000000001</v>
      </c>
      <c r="AU454">
        <v>26.364570000000001</v>
      </c>
      <c r="AV454">
        <v>0</v>
      </c>
      <c r="AW454">
        <v>0</v>
      </c>
      <c r="AX454">
        <v>0.21248130000000001</v>
      </c>
      <c r="AY454">
        <v>26.506550000000001</v>
      </c>
      <c r="AZ454">
        <v>0</v>
      </c>
      <c r="BA454">
        <v>0</v>
      </c>
      <c r="BB454">
        <v>0.21058479999999999</v>
      </c>
      <c r="BC454">
        <v>26.582270000000001</v>
      </c>
      <c r="BD454">
        <v>0</v>
      </c>
      <c r="BE454">
        <v>0</v>
      </c>
      <c r="BF454">
        <v>0.20897270000000001</v>
      </c>
      <c r="BG454">
        <v>26.439070000000001</v>
      </c>
      <c r="BH454">
        <v>0</v>
      </c>
      <c r="BI454">
        <v>0</v>
      </c>
      <c r="BJ454">
        <v>0.20751900000000001</v>
      </c>
      <c r="BK454">
        <v>26.139970000000002</v>
      </c>
      <c r="BL454">
        <v>0</v>
      </c>
      <c r="BM454">
        <v>0</v>
      </c>
      <c r="BN454">
        <v>0.206069</v>
      </c>
      <c r="BO454">
        <v>25.908439999999999</v>
      </c>
      <c r="BP454">
        <v>0</v>
      </c>
      <c r="BQ454">
        <v>0</v>
      </c>
      <c r="BR454">
        <v>0.20473759999999999</v>
      </c>
      <c r="BS454">
        <v>25.753219999999999</v>
      </c>
      <c r="BT454">
        <v>0</v>
      </c>
      <c r="BU454">
        <v>0</v>
      </c>
      <c r="BV454">
        <v>0.2035003</v>
      </c>
      <c r="BW454">
        <v>25.926690000000001</v>
      </c>
      <c r="BX454">
        <v>0</v>
      </c>
      <c r="BY454">
        <v>0</v>
      </c>
      <c r="BZ454">
        <v>0.20222979999999999</v>
      </c>
      <c r="CA454">
        <v>26.256679999999999</v>
      </c>
      <c r="CB454">
        <v>0</v>
      </c>
      <c r="CC454">
        <v>0</v>
      </c>
      <c r="CD454">
        <v>0.20098340000000001</v>
      </c>
      <c r="CE454">
        <v>26.516359999999999</v>
      </c>
      <c r="CF454">
        <v>0</v>
      </c>
      <c r="CG454">
        <v>0</v>
      </c>
      <c r="CH454">
        <v>0.19981950000000001</v>
      </c>
      <c r="CI454">
        <v>26.77985</v>
      </c>
      <c r="CJ454">
        <v>0</v>
      </c>
      <c r="CK454" s="1">
        <v>3.3930200000000001E-38</v>
      </c>
      <c r="CL454">
        <v>0.19873879999999999</v>
      </c>
      <c r="CM454">
        <v>26.811920000000001</v>
      </c>
      <c r="CN454" s="1">
        <v>7.1484480000000003E-34</v>
      </c>
      <c r="CO454" s="1">
        <v>2.5706070000000001E-30</v>
      </c>
      <c r="CP454">
        <v>0.1977276</v>
      </c>
      <c r="CQ454">
        <v>26.619160000000001</v>
      </c>
      <c r="CR454" s="1">
        <v>3.3247220000000002E-27</v>
      </c>
      <c r="CS454" s="1">
        <v>1.17001E-23</v>
      </c>
      <c r="CT454">
        <v>0.19673940000000001</v>
      </c>
      <c r="CU454">
        <v>26.446280000000002</v>
      </c>
      <c r="CV454" s="1">
        <v>4.9153029999999996E-22</v>
      </c>
      <c r="CW454" s="1">
        <v>1.403003E-18</v>
      </c>
      <c r="CX454">
        <v>0.19625020000000001</v>
      </c>
      <c r="CY454">
        <v>26.354849999999999</v>
      </c>
      <c r="CZ454" s="1">
        <v>5.9389580000000002E-18</v>
      </c>
      <c r="DA454" s="1">
        <v>1.569058E-14</v>
      </c>
      <c r="DB454">
        <v>0.19586110000000001</v>
      </c>
      <c r="DC454">
        <v>26.694489999999998</v>
      </c>
      <c r="DD454" s="1">
        <v>1.2141619999999999E-14</v>
      </c>
      <c r="DE454" s="1">
        <v>3.1435969999999997E-11</v>
      </c>
      <c r="DF454">
        <v>0.19502659999999999</v>
      </c>
      <c r="DG454">
        <v>27.155449999999998</v>
      </c>
      <c r="DH454" s="1">
        <v>6.4680210000000003E-12</v>
      </c>
      <c r="DI454" s="1">
        <v>1.6844370000000001E-8</v>
      </c>
      <c r="DJ454">
        <v>0.193992</v>
      </c>
      <c r="DK454">
        <v>27.56034</v>
      </c>
      <c r="DL454" s="1">
        <v>1.211502E-9</v>
      </c>
      <c r="DM454" s="1">
        <v>3.2102690000000002E-6</v>
      </c>
      <c r="DN454">
        <v>0.1929958</v>
      </c>
      <c r="DO454">
        <v>27.858049999999999</v>
      </c>
      <c r="DP454" s="1">
        <v>9.7527330000000003E-8</v>
      </c>
      <c r="DQ454" s="1">
        <v>2.6428779999999999E-4</v>
      </c>
      <c r="DR454">
        <v>0.1922247</v>
      </c>
      <c r="DS454">
        <v>27.749510000000001</v>
      </c>
      <c r="DT454" s="1">
        <v>3.8918340000000003E-6</v>
      </c>
      <c r="DU454" s="1">
        <v>1.080507E-2</v>
      </c>
      <c r="DV454">
        <v>0.1915163</v>
      </c>
      <c r="DW454">
        <v>27.45926</v>
      </c>
      <c r="DX454" s="1">
        <v>8.5395059999999996E-5</v>
      </c>
      <c r="DY454">
        <v>0.24318790000000001</v>
      </c>
      <c r="DZ454">
        <v>0.19072919999999999</v>
      </c>
      <c r="EA454">
        <v>27.20065</v>
      </c>
      <c r="EB454" s="1">
        <v>1.1178690000000001E-3</v>
      </c>
      <c r="EC454">
        <v>3.2712189999999999</v>
      </c>
      <c r="ED454">
        <v>0.18978999999999999</v>
      </c>
      <c r="EE454">
        <v>27.019639999999999</v>
      </c>
      <c r="EF454" s="1">
        <v>9.3609149999999992E-3</v>
      </c>
      <c r="EG454">
        <v>28.174880000000002</v>
      </c>
      <c r="EH454">
        <v>0.18881339999999999</v>
      </c>
      <c r="EI454">
        <v>27.189240000000002</v>
      </c>
      <c r="EJ454" s="1">
        <v>5.3259559999999997E-2</v>
      </c>
      <c r="EK454">
        <v>164.9393</v>
      </c>
      <c r="EL454">
        <v>0.1878573</v>
      </c>
      <c r="EM454">
        <v>27.608049999999999</v>
      </c>
      <c r="EN454">
        <v>0.21708179999999999</v>
      </c>
      <c r="EO454">
        <v>691.52549999999997</v>
      </c>
      <c r="EP454">
        <v>0.18691659999999999</v>
      </c>
      <c r="EQ454">
        <v>28.065750000000001</v>
      </c>
      <c r="ER454">
        <v>0.66399969999999997</v>
      </c>
      <c r="ES454">
        <v>2174.7049999999999</v>
      </c>
      <c r="ET454">
        <v>0.1859132</v>
      </c>
      <c r="EU454">
        <v>28.389089999999999</v>
      </c>
      <c r="EV454">
        <v>1.587504</v>
      </c>
      <c r="EW454">
        <v>5344.085</v>
      </c>
      <c r="EX454">
        <v>0.18488599999999999</v>
      </c>
      <c r="EY454">
        <v>28.321110000000001</v>
      </c>
      <c r="EZ454">
        <v>3.0788899999999999</v>
      </c>
      <c r="FA454">
        <v>10645.48</v>
      </c>
      <c r="FB454">
        <v>0.18379509999999999</v>
      </c>
      <c r="FC454">
        <v>28.050470000000001</v>
      </c>
      <c r="FD454">
        <v>5.0032439999999996</v>
      </c>
      <c r="FE454">
        <v>17758.78</v>
      </c>
      <c r="FF454">
        <v>0.18269050000000001</v>
      </c>
      <c r="FG454">
        <v>27.789719999999999</v>
      </c>
      <c r="FH454">
        <v>7.0152140000000003</v>
      </c>
      <c r="FI454">
        <v>25535.55</v>
      </c>
      <c r="FJ454">
        <v>0.18183730000000001</v>
      </c>
      <c r="FK454">
        <v>27.570309999999999</v>
      </c>
      <c r="FL454">
        <v>8.7165180000000007</v>
      </c>
      <c r="FM454">
        <v>32458.799999999999</v>
      </c>
      <c r="FN454">
        <v>0.18098259999999999</v>
      </c>
      <c r="FO454">
        <v>27.75526</v>
      </c>
      <c r="FP454">
        <v>9.7971229999999991</v>
      </c>
      <c r="FQ454">
        <v>37280.67</v>
      </c>
      <c r="FR454">
        <v>0.1798708</v>
      </c>
      <c r="FS454">
        <v>28.068429999999999</v>
      </c>
      <c r="FT454">
        <v>10.136670000000001</v>
      </c>
      <c r="FU454">
        <v>39425.949999999997</v>
      </c>
      <c r="FV454">
        <v>0.1785997</v>
      </c>
      <c r="FW454">
        <v>28.22383</v>
      </c>
      <c r="FX454">
        <v>9.8037899999999993</v>
      </c>
      <c r="FY454">
        <v>38987.629999999997</v>
      </c>
      <c r="FZ454">
        <v>0.17735799999999999</v>
      </c>
      <c r="GA454">
        <v>28.269490000000001</v>
      </c>
      <c r="GB454">
        <v>9.0139329999999998</v>
      </c>
      <c r="GC454">
        <v>36566.58</v>
      </c>
      <c r="GD454">
        <v>0.17621700000000001</v>
      </c>
      <c r="GE454">
        <v>28.052900000000001</v>
      </c>
      <c r="GF454">
        <v>7.9518700000000004</v>
      </c>
      <c r="GG454">
        <v>32872.57</v>
      </c>
      <c r="GH454">
        <v>0.175118</v>
      </c>
      <c r="GI454">
        <v>27.865410000000001</v>
      </c>
      <c r="GJ454">
        <v>6.7927689999999998</v>
      </c>
      <c r="GK454">
        <v>28581.94</v>
      </c>
      <c r="GL454">
        <v>0.17395169999999999</v>
      </c>
      <c r="GM454">
        <v>27.696650000000002</v>
      </c>
      <c r="GN454">
        <v>5.6564079999999999</v>
      </c>
      <c r="GO454">
        <v>24212.83</v>
      </c>
      <c r="GP454">
        <v>0.17278199999999999</v>
      </c>
      <c r="GQ454">
        <v>27.552849999999999</v>
      </c>
      <c r="GR454">
        <v>4.620044</v>
      </c>
      <c r="GS454">
        <v>20105.04</v>
      </c>
      <c r="GT454">
        <v>0.17158989999999999</v>
      </c>
      <c r="GU454">
        <v>27.409770000000002</v>
      </c>
      <c r="GV454">
        <v>3.718264</v>
      </c>
      <c r="GW454">
        <v>16440.060000000001</v>
      </c>
      <c r="GX454">
        <v>0.1704136</v>
      </c>
      <c r="GY454">
        <v>27.512920000000001</v>
      </c>
      <c r="GZ454">
        <v>2.960458</v>
      </c>
      <c r="HA454">
        <v>13290.44</v>
      </c>
      <c r="HB454">
        <v>0.1692265</v>
      </c>
      <c r="HC454">
        <v>27.82178</v>
      </c>
      <c r="HD454">
        <v>2.338838</v>
      </c>
      <c r="HE454">
        <v>10654.86</v>
      </c>
      <c r="HF454">
        <v>0.1680651</v>
      </c>
      <c r="HG454">
        <v>28.0975</v>
      </c>
      <c r="HH454">
        <v>1.838174</v>
      </c>
      <c r="HI454">
        <v>8492.4419999999991</v>
      </c>
      <c r="HJ454">
        <v>0.16690459999999999</v>
      </c>
      <c r="HK454">
        <v>28.074090000000002</v>
      </c>
      <c r="HL454">
        <v>1.439891</v>
      </c>
      <c r="HM454">
        <v>6743.3029999999999</v>
      </c>
      <c r="HN454">
        <v>0.16574829999999999</v>
      </c>
      <c r="HO454">
        <v>27.758420000000001</v>
      </c>
      <c r="HP454">
        <v>1.1261049999999999</v>
      </c>
      <c r="HQ454">
        <v>5343.5929999999998</v>
      </c>
      <c r="HR454">
        <v>0.16460900000000001</v>
      </c>
      <c r="HS454">
        <v>27.475490000000001</v>
      </c>
      <c r="HT454">
        <v>0.88057980000000002</v>
      </c>
      <c r="HU454">
        <v>4231.8599999999997</v>
      </c>
      <c r="HV454">
        <v>0.16375600000000001</v>
      </c>
      <c r="HW454">
        <v>27.221399999999999</v>
      </c>
      <c r="HX454">
        <v>0.69018570000000001</v>
      </c>
      <c r="HY454">
        <v>3352.1660000000002</v>
      </c>
      <c r="HZ454">
        <v>0.16292329999999999</v>
      </c>
      <c r="IA454">
        <v>27.26267</v>
      </c>
      <c r="IB454">
        <v>0.54149420000000004</v>
      </c>
      <c r="IC454">
        <v>2656.7469999999998</v>
      </c>
      <c r="ID454">
        <v>0.1618494</v>
      </c>
      <c r="IE454">
        <v>27.493410000000001</v>
      </c>
      <c r="IF454">
        <v>0.42528149999999998</v>
      </c>
      <c r="IG454">
        <v>2110.3679999999999</v>
      </c>
      <c r="IH454">
        <v>0.16064899999999999</v>
      </c>
      <c r="II454">
        <v>27.720459999999999</v>
      </c>
      <c r="IJ454">
        <v>0.33502169999999998</v>
      </c>
      <c r="IK454">
        <v>1682.3219999999999</v>
      </c>
      <c r="IL454">
        <v>0.15950909999999999</v>
      </c>
      <c r="IM454">
        <v>27.896360000000001</v>
      </c>
      <c r="IN454">
        <v>0.26522279999999998</v>
      </c>
      <c r="IO454">
        <v>1346.932</v>
      </c>
      <c r="IP454">
        <v>0.15850420000000001</v>
      </c>
      <c r="IQ454">
        <v>27.81437</v>
      </c>
      <c r="IR454">
        <v>0.2111508</v>
      </c>
      <c r="IS454">
        <v>1083.306</v>
      </c>
      <c r="IT454">
        <v>0.15756400000000001</v>
      </c>
      <c r="IU454">
        <v>27.618680000000001</v>
      </c>
      <c r="IV454">
        <v>0.16900680000000001</v>
      </c>
      <c r="IW454">
        <v>875.41549999999995</v>
      </c>
      <c r="IX454">
        <v>0.1565684</v>
      </c>
      <c r="IY454">
        <v>27.452179999999998</v>
      </c>
      <c r="IZ454">
        <v>0.1359754</v>
      </c>
      <c r="JA454">
        <v>711.23850000000004</v>
      </c>
      <c r="JB454">
        <v>0.15558230000000001</v>
      </c>
      <c r="JC454">
        <v>27.342199999999998</v>
      </c>
      <c r="JD454">
        <v>0.1100749</v>
      </c>
      <c r="JE454">
        <v>581.27549999999997</v>
      </c>
      <c r="JF454">
        <v>0.15457319999999999</v>
      </c>
      <c r="JG454">
        <v>27.615590000000001</v>
      </c>
      <c r="JH454" s="1">
        <v>8.9676519999999996E-2</v>
      </c>
      <c r="JI454">
        <v>478.06380000000001</v>
      </c>
      <c r="JJ454">
        <v>0.15359349999999999</v>
      </c>
      <c r="JK454">
        <v>27.954920000000001</v>
      </c>
      <c r="JL454" s="1">
        <v>7.3568259999999996E-2</v>
      </c>
      <c r="JM454">
        <v>395.79140000000001</v>
      </c>
      <c r="JN454">
        <v>0.15261710000000001</v>
      </c>
      <c r="JO454">
        <v>28.204899999999999</v>
      </c>
      <c r="JP454" s="1">
        <v>6.0779420000000001E-2</v>
      </c>
      <c r="JQ454">
        <v>329.93639999999999</v>
      </c>
      <c r="JR454">
        <v>0.15167949999999999</v>
      </c>
      <c r="JS454">
        <v>28.330069999999999</v>
      </c>
      <c r="JT454" s="1">
        <v>5.0585659999999998E-2</v>
      </c>
      <c r="JU454">
        <v>276.95929999999998</v>
      </c>
      <c r="JV454">
        <v>0.1507425</v>
      </c>
      <c r="JW454">
        <v>28.289190000000001</v>
      </c>
      <c r="JX454" s="1">
        <v>4.240447E-2</v>
      </c>
      <c r="JY454">
        <v>234.125</v>
      </c>
      <c r="JZ454">
        <v>0.1498468</v>
      </c>
      <c r="KA454">
        <v>28.080680000000001</v>
      </c>
      <c r="KB454" s="1">
        <v>3.5812740000000003E-2</v>
      </c>
      <c r="KC454">
        <v>199.31299999999999</v>
      </c>
      <c r="KD454">
        <v>0.1489414</v>
      </c>
      <c r="KE454">
        <v>27.88898</v>
      </c>
      <c r="KF454" s="1">
        <v>3.0461410000000001E-2</v>
      </c>
      <c r="KG454">
        <v>170.87289999999999</v>
      </c>
      <c r="KH454">
        <v>0.14816579999999999</v>
      </c>
      <c r="KI454">
        <v>27.757819999999999</v>
      </c>
      <c r="KJ454" s="1">
        <v>2.6109460000000001E-2</v>
      </c>
      <c r="KK454">
        <v>147.47380000000001</v>
      </c>
      <c r="KL454">
        <v>0.1474085</v>
      </c>
      <c r="KM454">
        <v>28.001539999999999</v>
      </c>
      <c r="KN454" s="1">
        <v>2.2525440000000001E-2</v>
      </c>
      <c r="KO454">
        <v>128.07230000000001</v>
      </c>
      <c r="KP454">
        <v>0.1466056</v>
      </c>
      <c r="KQ454">
        <v>28.38035</v>
      </c>
      <c r="KR454" s="1">
        <v>1.9553870000000001E-2</v>
      </c>
      <c r="KS454">
        <v>111.9277</v>
      </c>
      <c r="KT454">
        <v>0.1457764</v>
      </c>
      <c r="KU454">
        <v>28.779589999999999</v>
      </c>
      <c r="KV454" s="1">
        <v>1.7080089999999999E-2</v>
      </c>
      <c r="KW454">
        <v>98.434520000000006</v>
      </c>
      <c r="KX454">
        <v>0.1449868</v>
      </c>
      <c r="KY454">
        <v>29.108309999999999</v>
      </c>
      <c r="KZ454" s="1">
        <v>1.5015779999999999E-2</v>
      </c>
      <c r="LA454">
        <v>87.087739999999997</v>
      </c>
      <c r="LB454">
        <v>0.1442531</v>
      </c>
      <c r="LC454">
        <v>29.101900000000001</v>
      </c>
      <c r="LD454" s="1">
        <v>1.328059E-2</v>
      </c>
      <c r="LE454">
        <v>77.475149999999999</v>
      </c>
      <c r="LF454">
        <v>0.1435652</v>
      </c>
      <c r="LG454">
        <v>28.897729999999999</v>
      </c>
      <c r="LH454" s="1">
        <v>1.181112E-2</v>
      </c>
      <c r="LI454">
        <v>69.274789999999996</v>
      </c>
      <c r="LJ454">
        <v>0.1428624</v>
      </c>
      <c r="LK454">
        <v>28.717009999999998</v>
      </c>
      <c r="LL454" s="1">
        <v>1.0554839999999999E-2</v>
      </c>
      <c r="LM454">
        <v>62.237250000000003</v>
      </c>
      <c r="LN454">
        <v>0.14219370000000001</v>
      </c>
      <c r="LO454">
        <v>28.622599999999998</v>
      </c>
      <c r="LP454" s="1">
        <v>9.4778659999999997E-3</v>
      </c>
      <c r="LQ454">
        <v>56.16621</v>
      </c>
      <c r="LR454">
        <v>0.14152780000000001</v>
      </c>
      <c r="LS454">
        <v>28.981529999999999</v>
      </c>
      <c r="LT454" s="1">
        <v>8.5469039999999993E-3</v>
      </c>
      <c r="LU454">
        <v>50.897069999999999</v>
      </c>
      <c r="LV454">
        <v>0.1408635</v>
      </c>
      <c r="LW454">
        <v>29.464179999999999</v>
      </c>
      <c r="LX454">
        <v>7.7386E-3</v>
      </c>
      <c r="LY454">
        <v>46.302500000000002</v>
      </c>
      <c r="LZ454">
        <v>0.14020440000000001</v>
      </c>
      <c r="MA454">
        <v>29.928290000000001</v>
      </c>
      <c r="MB454" s="1">
        <v>7.0330200000000001E-3</v>
      </c>
      <c r="MC454">
        <v>42.275730000000003</v>
      </c>
      <c r="MD454">
        <v>0.13955600000000001</v>
      </c>
      <c r="ME454">
        <v>30.328029999999998</v>
      </c>
      <c r="MF454" s="1">
        <v>6.4144149999999997E-3</v>
      </c>
      <c r="MG454">
        <v>38.729109999999999</v>
      </c>
      <c r="MH454">
        <v>0.13894210000000001</v>
      </c>
      <c r="MI454">
        <v>30.390609999999999</v>
      </c>
      <c r="MJ454" s="1">
        <v>5.8699060000000003E-3</v>
      </c>
      <c r="MK454">
        <v>35.589230000000001</v>
      </c>
      <c r="ML454">
        <v>0.1383066</v>
      </c>
      <c r="MM454">
        <v>30.25902</v>
      </c>
      <c r="MN454" s="1">
        <v>5.3867669999999998E-3</v>
      </c>
      <c r="MO454">
        <v>32.797519999999999</v>
      </c>
      <c r="MP454">
        <v>0.13769310000000001</v>
      </c>
      <c r="MQ454">
        <v>30.092040000000001</v>
      </c>
      <c r="MR454" s="1">
        <v>4.9574689999999999E-3</v>
      </c>
      <c r="MS454">
        <v>30.30453</v>
      </c>
      <c r="MT454">
        <v>0.13721249999999999</v>
      </c>
      <c r="MU454">
        <v>29.93149</v>
      </c>
      <c r="MV454" s="1">
        <v>4.5770710000000003E-3</v>
      </c>
      <c r="MW454">
        <v>28.063030000000001</v>
      </c>
      <c r="MX454">
        <v>0.13672319999999999</v>
      </c>
      <c r="MY454">
        <v>29.892939999999999</v>
      </c>
      <c r="MZ454" s="1">
        <v>4.2326610000000004E-3</v>
      </c>
      <c r="NA454">
        <v>26.030570000000001</v>
      </c>
      <c r="NB454">
        <v>0.13614809999999999</v>
      </c>
      <c r="NC454">
        <v>30.064689999999999</v>
      </c>
      <c r="ND454" s="1">
        <v>3.9197269999999996E-3</v>
      </c>
      <c r="NE454">
        <v>24.193100000000001</v>
      </c>
      <c r="NF454">
        <v>0.13552220000000001</v>
      </c>
      <c r="NG454">
        <v>30.446809999999999</v>
      </c>
      <c r="NH454" s="1">
        <v>3.6362180000000001E-3</v>
      </c>
      <c r="NI454">
        <v>22.532859999999999</v>
      </c>
      <c r="NJ454">
        <v>0.13492460000000001</v>
      </c>
      <c r="NK454">
        <v>30.611409999999999</v>
      </c>
      <c r="NL454" s="1">
        <v>3.3810070000000001E-3</v>
      </c>
      <c r="NM454">
        <v>21.02955</v>
      </c>
      <c r="NN454">
        <v>0.1343964</v>
      </c>
      <c r="NO454">
        <v>30.527229999999999</v>
      </c>
      <c r="NP454" s="1">
        <v>3.1506009999999998E-3</v>
      </c>
      <c r="NQ454">
        <v>19.659030000000001</v>
      </c>
      <c r="NR454">
        <v>0.13390260000000001</v>
      </c>
      <c r="NS454">
        <v>30.37584</v>
      </c>
      <c r="NT454" s="1">
        <v>2.9406900000000001E-3</v>
      </c>
      <c r="NU454">
        <v>18.40352</v>
      </c>
      <c r="NV454">
        <v>0.13338069999999999</v>
      </c>
      <c r="NW454">
        <v>30.189679999999999</v>
      </c>
      <c r="NX454" s="1">
        <v>2.748066E-3</v>
      </c>
      <c r="NY454">
        <v>17.25151</v>
      </c>
      <c r="NZ454">
        <v>0.13297110000000001</v>
      </c>
      <c r="OA454">
        <v>30.002939999999999</v>
      </c>
      <c r="OB454" s="1">
        <v>2.5732350000000001E-3</v>
      </c>
      <c r="OC454">
        <v>16.190899999999999</v>
      </c>
      <c r="OD454">
        <v>0.13256129999999999</v>
      </c>
      <c r="OE454">
        <v>30.112449999999999</v>
      </c>
      <c r="OF454" s="1">
        <v>2.4110540000000001E-3</v>
      </c>
      <c r="OG454">
        <v>15.20543</v>
      </c>
      <c r="OH454">
        <v>0.1320491</v>
      </c>
      <c r="OI454">
        <v>30.403179999999999</v>
      </c>
      <c r="OJ454" s="1">
        <v>2.26019E-3</v>
      </c>
      <c r="OK454">
        <v>14.297140000000001</v>
      </c>
    </row>
    <row r="455" spans="1:401" x14ac:dyDescent="0.35">
      <c r="A455">
        <v>464</v>
      </c>
      <c r="B455" t="s">
        <v>4</v>
      </c>
      <c r="C455" t="s">
        <v>364</v>
      </c>
      <c r="D455" t="s">
        <v>457</v>
      </c>
      <c r="E455">
        <v>845.08540000000005</v>
      </c>
      <c r="F455">
        <v>0.21650079999999999</v>
      </c>
      <c r="G455">
        <v>27.51426</v>
      </c>
      <c r="H455">
        <v>0</v>
      </c>
      <c r="I455">
        <v>0</v>
      </c>
      <c r="J455">
        <v>0.21439359999999999</v>
      </c>
      <c r="K455">
        <v>27.420400000000001</v>
      </c>
      <c r="L455">
        <v>0</v>
      </c>
      <c r="M455">
        <v>0</v>
      </c>
      <c r="N455">
        <v>0.21216930000000001</v>
      </c>
      <c r="O455">
        <v>27.28999</v>
      </c>
      <c r="P455">
        <v>0</v>
      </c>
      <c r="Q455">
        <v>0</v>
      </c>
      <c r="R455">
        <v>0.2099096</v>
      </c>
      <c r="S455">
        <v>27.082560000000001</v>
      </c>
      <c r="T455">
        <v>0</v>
      </c>
      <c r="U455">
        <v>0</v>
      </c>
      <c r="V455">
        <v>0.2077021</v>
      </c>
      <c r="W455">
        <v>26.976569999999999</v>
      </c>
      <c r="X455">
        <v>0</v>
      </c>
      <c r="Y455">
        <v>0</v>
      </c>
      <c r="Z455">
        <v>0.20562330000000001</v>
      </c>
      <c r="AA455">
        <v>26.761769999999999</v>
      </c>
      <c r="AB455">
        <v>0</v>
      </c>
      <c r="AC455">
        <v>0</v>
      </c>
      <c r="AD455">
        <v>0.2036249</v>
      </c>
      <c r="AE455">
        <v>26.49606</v>
      </c>
      <c r="AF455">
        <v>0</v>
      </c>
      <c r="AG455">
        <v>0</v>
      </c>
      <c r="AH455">
        <v>0.20166429999999999</v>
      </c>
      <c r="AI455">
        <v>26.26455</v>
      </c>
      <c r="AJ455">
        <v>0</v>
      </c>
      <c r="AK455">
        <v>0</v>
      </c>
      <c r="AL455">
        <v>0.20017769999999999</v>
      </c>
      <c r="AM455">
        <v>26.081720000000001</v>
      </c>
      <c r="AN455">
        <v>0</v>
      </c>
      <c r="AO455">
        <v>0</v>
      </c>
      <c r="AP455">
        <v>0.19887009999999999</v>
      </c>
      <c r="AQ455">
        <v>26.219149999999999</v>
      </c>
      <c r="AR455">
        <v>0</v>
      </c>
      <c r="AS455">
        <v>0</v>
      </c>
      <c r="AT455">
        <v>0.19717899999999999</v>
      </c>
      <c r="AU455">
        <v>26.501750000000001</v>
      </c>
      <c r="AV455">
        <v>0</v>
      </c>
      <c r="AW455">
        <v>0</v>
      </c>
      <c r="AX455">
        <v>0.1953261</v>
      </c>
      <c r="AY455">
        <v>26.64462</v>
      </c>
      <c r="AZ455">
        <v>0</v>
      </c>
      <c r="BA455">
        <v>0</v>
      </c>
      <c r="BB455">
        <v>0.1936079</v>
      </c>
      <c r="BC455">
        <v>26.717359999999999</v>
      </c>
      <c r="BD455">
        <v>0</v>
      </c>
      <c r="BE455">
        <v>0</v>
      </c>
      <c r="BF455">
        <v>0.1921621</v>
      </c>
      <c r="BG455">
        <v>26.569050000000001</v>
      </c>
      <c r="BH455">
        <v>0</v>
      </c>
      <c r="BI455">
        <v>0</v>
      </c>
      <c r="BJ455">
        <v>0.19086249999999999</v>
      </c>
      <c r="BK455">
        <v>26.25873</v>
      </c>
      <c r="BL455">
        <v>0</v>
      </c>
      <c r="BM455">
        <v>0</v>
      </c>
      <c r="BN455">
        <v>0.18955259999999999</v>
      </c>
      <c r="BO455">
        <v>26.010459999999998</v>
      </c>
      <c r="BP455">
        <v>0</v>
      </c>
      <c r="BQ455">
        <v>0</v>
      </c>
      <c r="BR455">
        <v>0.1883648</v>
      </c>
      <c r="BS455">
        <v>25.83634</v>
      </c>
      <c r="BT455">
        <v>0</v>
      </c>
      <c r="BU455">
        <v>0</v>
      </c>
      <c r="BV455">
        <v>0.1872521</v>
      </c>
      <c r="BW455">
        <v>25.988859999999999</v>
      </c>
      <c r="BX455">
        <v>0</v>
      </c>
      <c r="BY455">
        <v>0</v>
      </c>
      <c r="BZ455">
        <v>0.1861102</v>
      </c>
      <c r="CA455">
        <v>26.306950000000001</v>
      </c>
      <c r="CB455">
        <v>0</v>
      </c>
      <c r="CC455">
        <v>0</v>
      </c>
      <c r="CD455">
        <v>0.1849837</v>
      </c>
      <c r="CE455">
        <v>26.564879999999999</v>
      </c>
      <c r="CF455">
        <v>0</v>
      </c>
      <c r="CG455">
        <v>0</v>
      </c>
      <c r="CH455">
        <v>0.18394289999999999</v>
      </c>
      <c r="CI455">
        <v>26.826519999999999</v>
      </c>
      <c r="CJ455">
        <v>0</v>
      </c>
      <c r="CK455">
        <v>0</v>
      </c>
      <c r="CL455">
        <v>0.18298010000000001</v>
      </c>
      <c r="CM455">
        <v>26.869820000000001</v>
      </c>
      <c r="CN455" s="1">
        <v>1.353361E-34</v>
      </c>
      <c r="CO455" s="1">
        <v>6.1356979999999999E-31</v>
      </c>
      <c r="CP455">
        <v>0.18207889999999999</v>
      </c>
      <c r="CQ455">
        <v>26.68045</v>
      </c>
      <c r="CR455" s="1">
        <v>7.2037849999999998E-28</v>
      </c>
      <c r="CS455" s="1">
        <v>3.2798190000000001E-24</v>
      </c>
      <c r="CT455">
        <v>0.18119540000000001</v>
      </c>
      <c r="CU455">
        <v>26.50752</v>
      </c>
      <c r="CV455" s="1">
        <v>1.054228E-22</v>
      </c>
      <c r="CW455" s="1">
        <v>4.4891760000000003E-19</v>
      </c>
      <c r="CX455">
        <v>0.18081410000000001</v>
      </c>
      <c r="CY455">
        <v>26.413869999999999</v>
      </c>
      <c r="CZ455" s="1">
        <v>1.6644550000000001E-18</v>
      </c>
      <c r="DA455" s="1">
        <v>5.8169559999999997E-15</v>
      </c>
      <c r="DB455">
        <v>0.18049119999999999</v>
      </c>
      <c r="DC455">
        <v>26.748329999999999</v>
      </c>
      <c r="DD455" s="1">
        <v>4.0498339999999999E-15</v>
      </c>
      <c r="DE455" s="1">
        <v>1.314812E-11</v>
      </c>
      <c r="DF455">
        <v>0.17973980000000001</v>
      </c>
      <c r="DG455">
        <v>27.215620000000001</v>
      </c>
      <c r="DH455" s="1">
        <v>2.457796E-12</v>
      </c>
      <c r="DI455" s="1">
        <v>7.8115599999999994E-9</v>
      </c>
      <c r="DJ455">
        <v>0.17878730000000001</v>
      </c>
      <c r="DK455">
        <v>27.629200000000001</v>
      </c>
      <c r="DL455" s="1">
        <v>5.1166519999999997E-10</v>
      </c>
      <c r="DM455" s="1">
        <v>1.630413E-6</v>
      </c>
      <c r="DN455">
        <v>0.17789640000000001</v>
      </c>
      <c r="DO455">
        <v>27.937619999999999</v>
      </c>
      <c r="DP455" s="1">
        <v>4.5093010000000002E-8</v>
      </c>
      <c r="DQ455" s="1">
        <v>1.4573740000000001E-4</v>
      </c>
      <c r="DR455">
        <v>0.1772195</v>
      </c>
      <c r="DS455">
        <v>27.846360000000001</v>
      </c>
      <c r="DT455" s="1">
        <v>1.9506309999999998E-6</v>
      </c>
      <c r="DU455" s="1">
        <v>6.43146E-3</v>
      </c>
      <c r="DV455">
        <v>0.17659739999999999</v>
      </c>
      <c r="DW455">
        <v>27.56034</v>
      </c>
      <c r="DX455" s="1">
        <v>4.607081E-5</v>
      </c>
      <c r="DY455">
        <v>0.15558079999999999</v>
      </c>
      <c r="DZ455">
        <v>0.1758923</v>
      </c>
      <c r="EA455">
        <v>27.301269999999999</v>
      </c>
      <c r="EB455" s="1">
        <v>6.4546980000000002E-4</v>
      </c>
      <c r="EC455">
        <v>2.2411530000000002</v>
      </c>
      <c r="ED455">
        <v>0.17504819999999999</v>
      </c>
      <c r="EE455">
        <v>27.113240000000001</v>
      </c>
      <c r="EF455" s="1">
        <v>5.7572680000000003E-3</v>
      </c>
      <c r="EG455">
        <v>20.602699999999999</v>
      </c>
      <c r="EH455">
        <v>0.1741666</v>
      </c>
      <c r="EI455">
        <v>27.26895</v>
      </c>
      <c r="EJ455">
        <v>3.4748899999999999E-2</v>
      </c>
      <c r="EK455">
        <v>128.34479999999999</v>
      </c>
      <c r="EL455">
        <v>0.17331050000000001</v>
      </c>
      <c r="EM455">
        <v>27.681809999999999</v>
      </c>
      <c r="EN455">
        <v>0.1497098</v>
      </c>
      <c r="EO455">
        <v>570.95519999999999</v>
      </c>
      <c r="EP455">
        <v>0.17246529999999999</v>
      </c>
      <c r="EQ455">
        <v>28.141539999999999</v>
      </c>
      <c r="ER455">
        <v>0.48241430000000002</v>
      </c>
      <c r="ES455">
        <v>1899.788</v>
      </c>
      <c r="ET455">
        <v>0.17156569999999999</v>
      </c>
      <c r="EU455">
        <v>28.473739999999999</v>
      </c>
      <c r="EV455">
        <v>1.211166</v>
      </c>
      <c r="EW455">
        <v>4925.3</v>
      </c>
      <c r="EX455">
        <v>0.1706355</v>
      </c>
      <c r="EY455">
        <v>28.42099</v>
      </c>
      <c r="EZ455">
        <v>2.4590900000000002</v>
      </c>
      <c r="FA455">
        <v>10320.48</v>
      </c>
      <c r="FB455">
        <v>0.16964770000000001</v>
      </c>
      <c r="FC455">
        <v>28.15681</v>
      </c>
      <c r="FD455">
        <v>4.1705709999999998</v>
      </c>
      <c r="FE455">
        <v>18055.02</v>
      </c>
      <c r="FF455">
        <v>0.16864660000000001</v>
      </c>
      <c r="FG455">
        <v>27.900069999999999</v>
      </c>
      <c r="FH455">
        <v>6.0853349999999997</v>
      </c>
      <c r="FI455">
        <v>27142.79</v>
      </c>
      <c r="FJ455">
        <v>0.16789290000000001</v>
      </c>
      <c r="FK455">
        <v>27.679860000000001</v>
      </c>
      <c r="FL455">
        <v>7.8465220000000002</v>
      </c>
      <c r="FM455">
        <v>35961</v>
      </c>
      <c r="FN455">
        <v>0.16712589999999999</v>
      </c>
      <c r="FO455">
        <v>27.852740000000001</v>
      </c>
      <c r="FP455">
        <v>9.1263210000000008</v>
      </c>
      <c r="FQ455">
        <v>42921.38</v>
      </c>
      <c r="FR455">
        <v>0.1661097</v>
      </c>
      <c r="FS455">
        <v>28.165050000000001</v>
      </c>
      <c r="FT455">
        <v>9.7443179999999998</v>
      </c>
      <c r="FU455">
        <v>47026.07</v>
      </c>
      <c r="FV455">
        <v>0.16494159999999999</v>
      </c>
      <c r="FW455">
        <v>28.32302</v>
      </c>
      <c r="FX455">
        <v>9.7061519999999994</v>
      </c>
      <c r="FY455">
        <v>48050.32</v>
      </c>
      <c r="FZ455">
        <v>0.1638095</v>
      </c>
      <c r="GA455">
        <v>28.37527</v>
      </c>
      <c r="GB455">
        <v>9.1581170000000007</v>
      </c>
      <c r="GC455">
        <v>46417.39</v>
      </c>
      <c r="GD455">
        <v>0.1627729</v>
      </c>
      <c r="GE455">
        <v>28.16798</v>
      </c>
      <c r="GF455">
        <v>8.2781369999999992</v>
      </c>
      <c r="GG455">
        <v>42881.43</v>
      </c>
      <c r="GH455">
        <v>0.1617799</v>
      </c>
      <c r="GI455">
        <v>27.98668</v>
      </c>
      <c r="GJ455">
        <v>7.2310790000000003</v>
      </c>
      <c r="GK455">
        <v>38224.120000000003</v>
      </c>
      <c r="GL455">
        <v>0.16072159999999999</v>
      </c>
      <c r="GM455">
        <v>27.822199999999999</v>
      </c>
      <c r="GN455">
        <v>6.145721</v>
      </c>
      <c r="GO455">
        <v>33125.440000000002</v>
      </c>
      <c r="GP455">
        <v>0.15965080000000001</v>
      </c>
      <c r="GQ455">
        <v>27.67634</v>
      </c>
      <c r="GR455">
        <v>5.1146799999999999</v>
      </c>
      <c r="GS455">
        <v>28082.86</v>
      </c>
      <c r="GT455">
        <v>0.15856780000000001</v>
      </c>
      <c r="GU455">
        <v>27.527979999999999</v>
      </c>
      <c r="GV455">
        <v>4.1881729999999999</v>
      </c>
      <c r="GW455">
        <v>23404.91</v>
      </c>
      <c r="GX455">
        <v>0.1574864</v>
      </c>
      <c r="GY455">
        <v>27.622070000000001</v>
      </c>
      <c r="GZ455">
        <v>3.3880979999999998</v>
      </c>
      <c r="HA455">
        <v>19254.13</v>
      </c>
      <c r="HB455">
        <v>0.1564075</v>
      </c>
      <c r="HC455">
        <v>27.931619999999999</v>
      </c>
      <c r="HD455">
        <v>2.7164790000000001</v>
      </c>
      <c r="HE455">
        <v>15685.38</v>
      </c>
      <c r="HF455">
        <v>0.15534590000000001</v>
      </c>
      <c r="HG455">
        <v>28.214739999999999</v>
      </c>
      <c r="HH455">
        <v>2.1642540000000001</v>
      </c>
      <c r="HI455">
        <v>12687.68</v>
      </c>
      <c r="HJ455">
        <v>0.15429090000000001</v>
      </c>
      <c r="HK455">
        <v>28.204029999999999</v>
      </c>
      <c r="HL455">
        <v>1.716872</v>
      </c>
      <c r="HM455">
        <v>10212.540000000001</v>
      </c>
      <c r="HN455">
        <v>0.15323239999999999</v>
      </c>
      <c r="HO455">
        <v>27.89019</v>
      </c>
      <c r="HP455">
        <v>1.3585719999999999</v>
      </c>
      <c r="HQ455">
        <v>8194.8989999999994</v>
      </c>
      <c r="HR455">
        <v>0.15219559999999999</v>
      </c>
      <c r="HS455">
        <v>27.605</v>
      </c>
      <c r="HT455">
        <v>1.0740369999999999</v>
      </c>
      <c r="HU455">
        <v>6565.741</v>
      </c>
      <c r="HV455">
        <v>0.15144160000000001</v>
      </c>
      <c r="HW455">
        <v>27.348590000000002</v>
      </c>
      <c r="HX455">
        <v>0.85052530000000004</v>
      </c>
      <c r="HY455">
        <v>5257.1880000000001</v>
      </c>
      <c r="HZ455">
        <v>0.15069009999999999</v>
      </c>
      <c r="IA455">
        <v>27.378820000000001</v>
      </c>
      <c r="IB455">
        <v>0.67368439999999996</v>
      </c>
      <c r="IC455">
        <v>4208.7079999999996</v>
      </c>
      <c r="ID455">
        <v>0.14969859999999999</v>
      </c>
      <c r="IE455">
        <v>27.602360000000001</v>
      </c>
      <c r="IF455">
        <v>0.53379759999999998</v>
      </c>
      <c r="IG455">
        <v>3374.6410000000001</v>
      </c>
      <c r="IH455">
        <v>0.1485871</v>
      </c>
      <c r="II455">
        <v>27.824280000000002</v>
      </c>
      <c r="IJ455">
        <v>0.42397600000000002</v>
      </c>
      <c r="IK455">
        <v>2713.7150000000001</v>
      </c>
      <c r="IL455">
        <v>0.14754719999999999</v>
      </c>
      <c r="IM455">
        <v>27.99605</v>
      </c>
      <c r="IN455">
        <v>0.33826610000000001</v>
      </c>
      <c r="IO455">
        <v>2190.4319999999998</v>
      </c>
      <c r="IP455">
        <v>0.1466325</v>
      </c>
      <c r="IQ455">
        <v>27.920400000000001</v>
      </c>
      <c r="IR455">
        <v>0.27127250000000003</v>
      </c>
      <c r="IS455">
        <v>1775.173</v>
      </c>
      <c r="IT455">
        <v>0.145784</v>
      </c>
      <c r="IU455">
        <v>27.726379999999999</v>
      </c>
      <c r="IV455">
        <v>0.2186314</v>
      </c>
      <c r="IW455">
        <v>1444.82</v>
      </c>
      <c r="IX455">
        <v>0.14487359999999999</v>
      </c>
      <c r="IY455">
        <v>27.561889999999998</v>
      </c>
      <c r="IZ455">
        <v>0.17702780000000001</v>
      </c>
      <c r="JA455">
        <v>1181.7360000000001</v>
      </c>
      <c r="JB455">
        <v>0.1439732</v>
      </c>
      <c r="JC455">
        <v>27.451080000000001</v>
      </c>
      <c r="JD455">
        <v>0.14417079999999999</v>
      </c>
      <c r="JE455">
        <v>971.90980000000002</v>
      </c>
      <c r="JF455">
        <v>0.14305019999999999</v>
      </c>
      <c r="JG455">
        <v>27.716719999999999</v>
      </c>
      <c r="JH455">
        <v>0.1181138</v>
      </c>
      <c r="JI455">
        <v>804.04809999999998</v>
      </c>
      <c r="JJ455">
        <v>0.14215130000000001</v>
      </c>
      <c r="JK455">
        <v>28.05254</v>
      </c>
      <c r="JL455" s="1">
        <v>9.7405530000000004E-2</v>
      </c>
      <c r="JM455">
        <v>669.34969999999998</v>
      </c>
      <c r="JN455">
        <v>0.14125969999999999</v>
      </c>
      <c r="JO455">
        <v>28.29824</v>
      </c>
      <c r="JP455" s="1">
        <v>8.0864169999999999E-2</v>
      </c>
      <c r="JQ455">
        <v>560.83720000000005</v>
      </c>
      <c r="JR455">
        <v>0.14040250000000001</v>
      </c>
      <c r="JS455">
        <v>28.4239</v>
      </c>
      <c r="JT455">
        <v>6.7609500000000003E-2</v>
      </c>
      <c r="JU455">
        <v>473.03919999999999</v>
      </c>
      <c r="JV455">
        <v>0.1395487</v>
      </c>
      <c r="JW455">
        <v>28.387029999999999</v>
      </c>
      <c r="JX455" s="1">
        <v>5.6911129999999997E-2</v>
      </c>
      <c r="JY455">
        <v>401.64389999999997</v>
      </c>
      <c r="JZ455">
        <v>0.1387293</v>
      </c>
      <c r="KA455">
        <v>28.182030000000001</v>
      </c>
      <c r="KB455" s="1">
        <v>4.8250349999999997E-2</v>
      </c>
      <c r="KC455">
        <v>343.31709999999998</v>
      </c>
      <c r="KD455">
        <v>0.137904</v>
      </c>
      <c r="KE455">
        <v>27.9907</v>
      </c>
      <c r="KF455" s="1">
        <v>4.1183520000000001E-2</v>
      </c>
      <c r="KG455">
        <v>295.41160000000002</v>
      </c>
      <c r="KH455">
        <v>0.13719719999999999</v>
      </c>
      <c r="KI455">
        <v>27.856349999999999</v>
      </c>
      <c r="KJ455" s="1">
        <v>3.5411860000000003E-2</v>
      </c>
      <c r="KK455">
        <v>255.8134</v>
      </c>
      <c r="KL455">
        <v>0.1365152</v>
      </c>
      <c r="KM455">
        <v>28.089279999999999</v>
      </c>
      <c r="KN455" s="1">
        <v>3.063859E-2</v>
      </c>
      <c r="KO455">
        <v>222.82429999999999</v>
      </c>
      <c r="KP455">
        <v>0.1357767</v>
      </c>
      <c r="KQ455">
        <v>28.46285</v>
      </c>
      <c r="KR455">
        <v>2.66623E-2</v>
      </c>
      <c r="KS455">
        <v>195.25360000000001</v>
      </c>
      <c r="KT455">
        <v>0.1350169</v>
      </c>
      <c r="KU455">
        <v>28.858160000000002</v>
      </c>
      <c r="KV455" s="1">
        <v>2.3339019999999999E-2</v>
      </c>
      <c r="KW455">
        <v>172.1078</v>
      </c>
      <c r="KX455">
        <v>0.13429869999999999</v>
      </c>
      <c r="KY455">
        <v>29.186679999999999</v>
      </c>
      <c r="KZ455" s="1">
        <v>2.055556E-2</v>
      </c>
      <c r="LA455">
        <v>152.565</v>
      </c>
      <c r="LB455">
        <v>0.1336318</v>
      </c>
      <c r="LC455">
        <v>29.188189999999999</v>
      </c>
      <c r="LD455" s="1">
        <v>1.8208220000000001E-2</v>
      </c>
      <c r="LE455">
        <v>135.9451</v>
      </c>
      <c r="LF455">
        <v>0.13300329999999999</v>
      </c>
      <c r="LG455">
        <v>28.986750000000001</v>
      </c>
      <c r="LH455" s="1">
        <v>1.6213169999999999E-2</v>
      </c>
      <c r="LI455">
        <v>121.71510000000001</v>
      </c>
      <c r="LJ455">
        <v>0.13237180000000001</v>
      </c>
      <c r="LK455">
        <v>28.80707</v>
      </c>
      <c r="LL455" s="1">
        <v>1.4502610000000001E-2</v>
      </c>
      <c r="LM455">
        <v>109.4606</v>
      </c>
      <c r="LN455">
        <v>0.13175799999999999</v>
      </c>
      <c r="LO455">
        <v>28.709959999999999</v>
      </c>
      <c r="LP455" s="1">
        <v>1.303113E-2</v>
      </c>
      <c r="LQ455">
        <v>98.854399999999998</v>
      </c>
      <c r="LR455">
        <v>0.13114819999999999</v>
      </c>
      <c r="LS455">
        <v>29.05855</v>
      </c>
      <c r="LT455" s="1">
        <v>1.1755949999999999E-2</v>
      </c>
      <c r="LU455">
        <v>89.622290000000007</v>
      </c>
      <c r="LV455">
        <v>0.13054689999999999</v>
      </c>
      <c r="LW455">
        <v>29.536000000000001</v>
      </c>
      <c r="LX455" s="1">
        <v>1.064652E-2</v>
      </c>
      <c r="LY455">
        <v>81.551060000000007</v>
      </c>
      <c r="LZ455">
        <v>0.12994520000000001</v>
      </c>
      <c r="MA455">
        <v>29.99437</v>
      </c>
      <c r="MB455" s="1">
        <v>9.6753970000000005E-3</v>
      </c>
      <c r="MC455">
        <v>74.457650000000001</v>
      </c>
      <c r="MD455">
        <v>0.12935440000000001</v>
      </c>
      <c r="ME455">
        <v>30.391069999999999</v>
      </c>
      <c r="MF455" s="1">
        <v>8.8223079999999992E-3</v>
      </c>
      <c r="MG455">
        <v>68.197569999999999</v>
      </c>
      <c r="MH455">
        <v>0.12880179999999999</v>
      </c>
      <c r="MI455">
        <v>30.460709999999999</v>
      </c>
      <c r="MJ455" s="1">
        <v>8.070542E-3</v>
      </c>
      <c r="MK455">
        <v>62.644019999999998</v>
      </c>
      <c r="ML455">
        <v>0.12822120000000001</v>
      </c>
      <c r="MM455">
        <v>30.330719999999999</v>
      </c>
      <c r="MN455" s="1">
        <v>7.4020459999999998E-3</v>
      </c>
      <c r="MO455">
        <v>57.696959999999997</v>
      </c>
      <c r="MP455">
        <v>0.12766649999999999</v>
      </c>
      <c r="MQ455">
        <v>30.167349999999999</v>
      </c>
      <c r="MR455" s="1">
        <v>6.8074449999999996E-3</v>
      </c>
      <c r="MS455">
        <v>53.272559999999999</v>
      </c>
      <c r="MT455">
        <v>0.12723880000000001</v>
      </c>
      <c r="MU455">
        <v>30.007149999999999</v>
      </c>
      <c r="MV455" s="1">
        <v>6.2803399999999997E-3</v>
      </c>
      <c r="MW455">
        <v>49.291379999999997</v>
      </c>
      <c r="MX455">
        <v>0.12678680000000001</v>
      </c>
      <c r="MY455">
        <v>29.96387</v>
      </c>
      <c r="MZ455" s="1">
        <v>5.8021929999999998E-3</v>
      </c>
      <c r="NA455">
        <v>45.677669999999999</v>
      </c>
      <c r="NB455">
        <v>0.12626390000000001</v>
      </c>
      <c r="NC455">
        <v>30.1264</v>
      </c>
      <c r="ND455" s="1">
        <v>5.3678759999999997E-3</v>
      </c>
      <c r="NE455">
        <v>42.408990000000003</v>
      </c>
      <c r="NF455">
        <v>0.12568170000000001</v>
      </c>
      <c r="NG455">
        <v>30.50301</v>
      </c>
      <c r="NH455" s="1">
        <v>4.9737059999999996E-3</v>
      </c>
      <c r="NI455">
        <v>39.452730000000003</v>
      </c>
      <c r="NJ455">
        <v>0.12513659999999999</v>
      </c>
      <c r="NK455">
        <v>30.672329999999999</v>
      </c>
      <c r="NL455" s="1">
        <v>4.6190889999999998E-3</v>
      </c>
      <c r="NM455">
        <v>36.774270000000001</v>
      </c>
      <c r="NN455">
        <v>0.12466090000000001</v>
      </c>
      <c r="NO455">
        <v>30.59563</v>
      </c>
      <c r="NP455" s="1">
        <v>4.2991080000000003E-3</v>
      </c>
      <c r="NQ455">
        <v>34.333269999999999</v>
      </c>
      <c r="NR455">
        <v>0.1242124</v>
      </c>
      <c r="NS455">
        <v>30.45279</v>
      </c>
      <c r="NT455" s="1">
        <v>4.0075190000000002E-3</v>
      </c>
      <c r="NU455">
        <v>32.097200000000001</v>
      </c>
      <c r="NV455">
        <v>0.1237335</v>
      </c>
      <c r="NW455">
        <v>30.28051</v>
      </c>
      <c r="NX455" s="1">
        <v>3.739919E-3</v>
      </c>
      <c r="NY455">
        <v>30.045919999999999</v>
      </c>
      <c r="NZ455">
        <v>0.1233672</v>
      </c>
      <c r="OA455">
        <v>30.107140000000001</v>
      </c>
      <c r="OB455" s="1">
        <v>3.4973029999999998E-3</v>
      </c>
      <c r="OC455">
        <v>28.157679999999999</v>
      </c>
      <c r="OD455">
        <v>0.1229939</v>
      </c>
      <c r="OE455">
        <v>30.221730000000001</v>
      </c>
      <c r="OF455" s="1">
        <v>3.2722710000000002E-3</v>
      </c>
      <c r="OG455">
        <v>26.4054</v>
      </c>
      <c r="OH455">
        <v>0.1225251</v>
      </c>
      <c r="OI455">
        <v>30.518910000000002</v>
      </c>
      <c r="OJ455" s="1">
        <v>3.0629730000000001E-3</v>
      </c>
      <c r="OK455">
        <v>24.79054</v>
      </c>
    </row>
    <row r="456" spans="1:401" x14ac:dyDescent="0.35">
      <c r="A456">
        <v>465</v>
      </c>
      <c r="B456" t="s">
        <v>4</v>
      </c>
      <c r="C456" t="s">
        <v>364</v>
      </c>
      <c r="D456" t="s">
        <v>458</v>
      </c>
      <c r="E456">
        <v>734.60760000000005</v>
      </c>
      <c r="F456">
        <v>0.1710671</v>
      </c>
      <c r="G456">
        <v>27.59703</v>
      </c>
      <c r="H456">
        <v>0</v>
      </c>
      <c r="I456">
        <v>0</v>
      </c>
      <c r="J456">
        <v>0.16941529999999999</v>
      </c>
      <c r="K456">
        <v>27.497</v>
      </c>
      <c r="L456">
        <v>0</v>
      </c>
      <c r="M456">
        <v>0</v>
      </c>
      <c r="N456">
        <v>0.1676647</v>
      </c>
      <c r="O456">
        <v>27.367640000000002</v>
      </c>
      <c r="P456">
        <v>0</v>
      </c>
      <c r="Q456">
        <v>0</v>
      </c>
      <c r="R456">
        <v>0.16588530000000001</v>
      </c>
      <c r="S456">
        <v>27.164860000000001</v>
      </c>
      <c r="T456">
        <v>0</v>
      </c>
      <c r="U456">
        <v>0</v>
      </c>
      <c r="V456">
        <v>0.16415279999999999</v>
      </c>
      <c r="W456">
        <v>27.064450000000001</v>
      </c>
      <c r="X456">
        <v>0</v>
      </c>
      <c r="Y456">
        <v>0</v>
      </c>
      <c r="Z456">
        <v>0.16252620000000001</v>
      </c>
      <c r="AA456">
        <v>26.858720000000002</v>
      </c>
      <c r="AB456">
        <v>0</v>
      </c>
      <c r="AC456">
        <v>0</v>
      </c>
      <c r="AD456">
        <v>0.16095789999999999</v>
      </c>
      <c r="AE456">
        <v>26.598680000000002</v>
      </c>
      <c r="AF456">
        <v>0</v>
      </c>
      <c r="AG456">
        <v>0</v>
      </c>
      <c r="AH456">
        <v>0.15942590000000001</v>
      </c>
      <c r="AI456">
        <v>26.369620000000001</v>
      </c>
      <c r="AJ456">
        <v>0</v>
      </c>
      <c r="AK456">
        <v>0</v>
      </c>
      <c r="AL456">
        <v>0.15830520000000001</v>
      </c>
      <c r="AM456">
        <v>26.187519999999999</v>
      </c>
      <c r="AN456">
        <v>0</v>
      </c>
      <c r="AO456">
        <v>0</v>
      </c>
      <c r="AP456">
        <v>0.15728300000000001</v>
      </c>
      <c r="AQ456">
        <v>26.32178</v>
      </c>
      <c r="AR456">
        <v>0</v>
      </c>
      <c r="AS456">
        <v>0</v>
      </c>
      <c r="AT456">
        <v>0.15594740000000001</v>
      </c>
      <c r="AU456">
        <v>26.604890000000001</v>
      </c>
      <c r="AV456">
        <v>0</v>
      </c>
      <c r="AW456">
        <v>0</v>
      </c>
      <c r="AX456">
        <v>0.1544789</v>
      </c>
      <c r="AY456">
        <v>26.74982</v>
      </c>
      <c r="AZ456">
        <v>0</v>
      </c>
      <c r="BA456">
        <v>0</v>
      </c>
      <c r="BB456">
        <v>0.15312439999999999</v>
      </c>
      <c r="BC456">
        <v>26.820709999999998</v>
      </c>
      <c r="BD456">
        <v>0</v>
      </c>
      <c r="BE456">
        <v>0</v>
      </c>
      <c r="BF456">
        <v>0.1520106</v>
      </c>
      <c r="BG456">
        <v>26.671199999999999</v>
      </c>
      <c r="BH456">
        <v>0</v>
      </c>
      <c r="BI456">
        <v>0</v>
      </c>
      <c r="BJ456">
        <v>0.15099770000000001</v>
      </c>
      <c r="BK456">
        <v>26.35528</v>
      </c>
      <c r="BL456">
        <v>0</v>
      </c>
      <c r="BM456">
        <v>0</v>
      </c>
      <c r="BN456">
        <v>0.14997679999999999</v>
      </c>
      <c r="BO456">
        <v>26.095320000000001</v>
      </c>
      <c r="BP456">
        <v>0</v>
      </c>
      <c r="BQ456">
        <v>0</v>
      </c>
      <c r="BR456">
        <v>0.1490592</v>
      </c>
      <c r="BS456">
        <v>25.90747</v>
      </c>
      <c r="BT456">
        <v>0</v>
      </c>
      <c r="BU456">
        <v>0</v>
      </c>
      <c r="BV456">
        <v>0.1481933</v>
      </c>
      <c r="BW456">
        <v>26.041720000000002</v>
      </c>
      <c r="BX456">
        <v>0</v>
      </c>
      <c r="BY456">
        <v>0</v>
      </c>
      <c r="BZ456">
        <v>0.1473003</v>
      </c>
      <c r="CA456">
        <v>26.347809999999999</v>
      </c>
      <c r="CB456">
        <v>0</v>
      </c>
      <c r="CC456">
        <v>0</v>
      </c>
      <c r="CD456">
        <v>0.14642269999999999</v>
      </c>
      <c r="CE456">
        <v>26.60256</v>
      </c>
      <c r="CF456">
        <v>0</v>
      </c>
      <c r="CG456">
        <v>0</v>
      </c>
      <c r="CH456">
        <v>0.14560670000000001</v>
      </c>
      <c r="CI456">
        <v>26.86139</v>
      </c>
      <c r="CJ456">
        <v>0</v>
      </c>
      <c r="CK456">
        <v>0</v>
      </c>
      <c r="CL456">
        <v>0.14486750000000001</v>
      </c>
      <c r="CM456">
        <v>26.91235</v>
      </c>
      <c r="CN456" s="1">
        <v>2.5667460000000002E-35</v>
      </c>
      <c r="CO456" s="1">
        <v>1.042723E-31</v>
      </c>
      <c r="CP456">
        <v>0.14416180000000001</v>
      </c>
      <c r="CQ456">
        <v>26.727830000000001</v>
      </c>
      <c r="CR456" s="1">
        <v>1.7112200000000001E-28</v>
      </c>
      <c r="CS456" s="1">
        <v>6.980847E-25</v>
      </c>
      <c r="CT456">
        <v>0.14348469999999999</v>
      </c>
      <c r="CU456">
        <v>26.555540000000001</v>
      </c>
      <c r="CV456" s="1">
        <v>2.7485050000000001E-23</v>
      </c>
      <c r="CW456" s="1">
        <v>1.126068E-19</v>
      </c>
      <c r="CX456">
        <v>0.14323150000000001</v>
      </c>
      <c r="CY456">
        <v>26.46039</v>
      </c>
      <c r="CZ456" s="1">
        <v>4.31697E-19</v>
      </c>
      <c r="DA456" s="1">
        <v>1.68134E-15</v>
      </c>
      <c r="DB456">
        <v>0.14299790000000001</v>
      </c>
      <c r="DC456">
        <v>26.788070000000001</v>
      </c>
      <c r="DD456" s="1">
        <v>1.211529E-15</v>
      </c>
      <c r="DE456" s="1">
        <v>4.325954E-12</v>
      </c>
      <c r="DF456">
        <v>0.14240449999999999</v>
      </c>
      <c r="DG456">
        <v>27.257529999999999</v>
      </c>
      <c r="DH456" s="1">
        <v>8.287817E-13</v>
      </c>
      <c r="DI456" s="1">
        <v>2.861117E-9</v>
      </c>
      <c r="DJ456">
        <v>0.1416415</v>
      </c>
      <c r="DK456">
        <v>27.676670000000001</v>
      </c>
      <c r="DL456" s="1">
        <v>1.913763E-10</v>
      </c>
      <c r="DM456" s="1">
        <v>6.5440020000000002E-7</v>
      </c>
      <c r="DN456">
        <v>0.14094799999999999</v>
      </c>
      <c r="DO456">
        <v>27.992899999999999</v>
      </c>
      <c r="DP456" s="1">
        <v>1.85074E-8</v>
      </c>
      <c r="DQ456" s="1">
        <v>6.3409370000000001E-5</v>
      </c>
      <c r="DR456">
        <v>0.1404377</v>
      </c>
      <c r="DS456">
        <v>27.916460000000001</v>
      </c>
      <c r="DT456" s="1">
        <v>8.7202080000000004E-7</v>
      </c>
      <c r="DU456" s="1">
        <v>3.0103349999999998E-3</v>
      </c>
      <c r="DV456">
        <v>0.1399648</v>
      </c>
      <c r="DW456">
        <v>27.637219999999999</v>
      </c>
      <c r="DX456" s="1">
        <v>2.2310960000000001E-5</v>
      </c>
      <c r="DY456">
        <v>7.7899399999999994E-2</v>
      </c>
      <c r="DZ456">
        <v>0.13941249999999999</v>
      </c>
      <c r="EA456">
        <v>27.37923</v>
      </c>
      <c r="EB456" s="1">
        <v>3.3702629999999998E-4</v>
      </c>
      <c r="EC456">
        <v>1.1947110000000001</v>
      </c>
      <c r="ED456">
        <v>0.1387536</v>
      </c>
      <c r="EE456">
        <v>27.1877</v>
      </c>
      <c r="EF456" s="1">
        <v>3.2278419999999999E-3</v>
      </c>
      <c r="EG456">
        <v>11.64439</v>
      </c>
      <c r="EH456">
        <v>0.13806479999999999</v>
      </c>
      <c r="EI456">
        <v>27.331980000000001</v>
      </c>
      <c r="EJ456" s="1">
        <v>2.084039E-2</v>
      </c>
      <c r="EK456">
        <v>76.620890000000003</v>
      </c>
      <c r="EL456">
        <v>0.1373981</v>
      </c>
      <c r="EM456">
        <v>27.737380000000002</v>
      </c>
      <c r="EN456" s="1">
        <v>9.5707550000000002E-2</v>
      </c>
      <c r="EO456">
        <v>358.79790000000003</v>
      </c>
      <c r="EP456">
        <v>0.13674449999999999</v>
      </c>
      <c r="EQ456">
        <v>28.196259999999999</v>
      </c>
      <c r="ER456">
        <v>0.32761800000000002</v>
      </c>
      <c r="ES456">
        <v>1252.6489999999999</v>
      </c>
      <c r="ET456">
        <v>0.13604379999999999</v>
      </c>
      <c r="EU456">
        <v>28.53406</v>
      </c>
      <c r="EV456">
        <v>0.870757</v>
      </c>
      <c r="EW456">
        <v>3396.8609999999999</v>
      </c>
      <c r="EX456">
        <v>0.13531470000000001</v>
      </c>
      <c r="EY456">
        <v>28.49363</v>
      </c>
      <c r="EZ456">
        <v>1.865035</v>
      </c>
      <c r="FA456">
        <v>7422.2049999999999</v>
      </c>
      <c r="FB456">
        <v>0.1345423</v>
      </c>
      <c r="FC456">
        <v>28.23714</v>
      </c>
      <c r="FD456">
        <v>3.3251620000000002</v>
      </c>
      <c r="FE456">
        <v>13499.75</v>
      </c>
      <c r="FF456">
        <v>0.13376360000000001</v>
      </c>
      <c r="FG456">
        <v>27.984470000000002</v>
      </c>
      <c r="FH456">
        <v>5.0828699999999998</v>
      </c>
      <c r="FI456">
        <v>21038.53</v>
      </c>
      <c r="FJ456">
        <v>0.1331948</v>
      </c>
      <c r="FK456">
        <v>27.76465</v>
      </c>
      <c r="FL456">
        <v>6.8433159999999997</v>
      </c>
      <c r="FM456">
        <v>28814.47</v>
      </c>
      <c r="FN456">
        <v>0.132603</v>
      </c>
      <c r="FO456">
        <v>27.928270000000001</v>
      </c>
      <c r="FP456">
        <v>8.2829409999999992</v>
      </c>
      <c r="FQ456">
        <v>35459.019999999997</v>
      </c>
      <c r="FR456">
        <v>0.131804</v>
      </c>
      <c r="FS456">
        <v>28.237739999999999</v>
      </c>
      <c r="FT456">
        <v>9.17178</v>
      </c>
      <c r="FU456">
        <v>39950.980000000003</v>
      </c>
      <c r="FV456">
        <v>0.13087689999999999</v>
      </c>
      <c r="FW456">
        <v>28.397490000000001</v>
      </c>
      <c r="FX456">
        <v>9.4467619999999997</v>
      </c>
      <c r="FY456">
        <v>41879.230000000003</v>
      </c>
      <c r="FZ456">
        <v>0.12998419999999999</v>
      </c>
      <c r="GA456">
        <v>28.453779999999998</v>
      </c>
      <c r="GB456">
        <v>9.1774050000000003</v>
      </c>
      <c r="GC456">
        <v>41401.160000000003</v>
      </c>
      <c r="GD456">
        <v>0.12918060000000001</v>
      </c>
      <c r="GE456">
        <v>28.254239999999999</v>
      </c>
      <c r="GF456">
        <v>8.5376460000000005</v>
      </c>
      <c r="GG456">
        <v>39063.410000000003</v>
      </c>
      <c r="GH456">
        <v>0.12840889999999999</v>
      </c>
      <c r="GI456">
        <v>28.07808</v>
      </c>
      <c r="GJ456">
        <v>7.6487889999999998</v>
      </c>
      <c r="GK456">
        <v>35496.300000000003</v>
      </c>
      <c r="GL456">
        <v>0.12757399999999999</v>
      </c>
      <c r="GM456">
        <v>27.917639999999999</v>
      </c>
      <c r="GN456">
        <v>6.651383</v>
      </c>
      <c r="GO456">
        <v>31301.42</v>
      </c>
      <c r="GP456">
        <v>0.12673480000000001</v>
      </c>
      <c r="GQ456">
        <v>27.771650000000001</v>
      </c>
      <c r="GR456">
        <v>5.6522560000000004</v>
      </c>
      <c r="GS456">
        <v>26959.5</v>
      </c>
      <c r="GT456">
        <v>0.12587989999999999</v>
      </c>
      <c r="GU456">
        <v>27.62049</v>
      </c>
      <c r="GV456">
        <v>4.7172510000000001</v>
      </c>
      <c r="GW456">
        <v>22794.54</v>
      </c>
      <c r="GX456">
        <v>0.12503310000000001</v>
      </c>
      <c r="GY456">
        <v>27.706779999999998</v>
      </c>
      <c r="GZ456">
        <v>3.88307</v>
      </c>
      <c r="HA456">
        <v>18999.599999999999</v>
      </c>
      <c r="HB456">
        <v>0.12418659999999999</v>
      </c>
      <c r="HC456">
        <v>28.013470000000002</v>
      </c>
      <c r="HD456">
        <v>3.1632799999999999</v>
      </c>
      <c r="HE456">
        <v>15664.62</v>
      </c>
      <c r="HF456">
        <v>0.1233527</v>
      </c>
      <c r="HG456">
        <v>28.300429999999999</v>
      </c>
      <c r="HH456">
        <v>2.55722</v>
      </c>
      <c r="HI456">
        <v>12810.44</v>
      </c>
      <c r="HJ456">
        <v>0.12251819999999999</v>
      </c>
      <c r="HK456">
        <v>28.300049999999999</v>
      </c>
      <c r="HL456">
        <v>2.055984</v>
      </c>
      <c r="HM456">
        <v>10415.66</v>
      </c>
      <c r="HN456">
        <v>0.12168959999999999</v>
      </c>
      <c r="HO456">
        <v>27.99119</v>
      </c>
      <c r="HP456">
        <v>1.647114</v>
      </c>
      <c r="HQ456">
        <v>8435.4529999999995</v>
      </c>
      <c r="HR456">
        <v>0.12087199999999999</v>
      </c>
      <c r="HS456">
        <v>27.70543</v>
      </c>
      <c r="HT456">
        <v>1.3170249999999999</v>
      </c>
      <c r="HU456">
        <v>6816.384</v>
      </c>
      <c r="HV456">
        <v>0.1203041</v>
      </c>
      <c r="HW456">
        <v>27.447859999999999</v>
      </c>
      <c r="HX456">
        <v>1.054198</v>
      </c>
      <c r="HY456">
        <v>5501.1970000000001</v>
      </c>
      <c r="HZ456">
        <v>0.1197153</v>
      </c>
      <c r="IA456">
        <v>27.46978</v>
      </c>
      <c r="IB456">
        <v>0.84328139999999996</v>
      </c>
      <c r="IC456">
        <v>4436.7610000000004</v>
      </c>
      <c r="ID456">
        <v>0.1189303</v>
      </c>
      <c r="IE456">
        <v>27.686530000000001</v>
      </c>
      <c r="IF456">
        <v>0.67429570000000005</v>
      </c>
      <c r="IG456">
        <v>3582.09</v>
      </c>
      <c r="IH456">
        <v>0.1180426</v>
      </c>
      <c r="II456">
        <v>27.903870000000001</v>
      </c>
      <c r="IJ456">
        <v>0.54009529999999994</v>
      </c>
      <c r="IK456">
        <v>2899.1030000000001</v>
      </c>
      <c r="IL456">
        <v>0.1172299</v>
      </c>
      <c r="IM456">
        <v>28.072109999999999</v>
      </c>
      <c r="IN456">
        <v>0.43436950000000002</v>
      </c>
      <c r="IO456">
        <v>2354.183</v>
      </c>
      <c r="IP456">
        <v>0.1165088</v>
      </c>
      <c r="IQ456">
        <v>28.00066</v>
      </c>
      <c r="IR456">
        <v>0.35094510000000001</v>
      </c>
      <c r="IS456">
        <v>1918.7149999999999</v>
      </c>
      <c r="IT456">
        <v>0.1158457</v>
      </c>
      <c r="IU456">
        <v>27.808990000000001</v>
      </c>
      <c r="IV456">
        <v>0.2848482</v>
      </c>
      <c r="IW456">
        <v>1570.039</v>
      </c>
      <c r="IX456">
        <v>0.1151329</v>
      </c>
      <c r="IY456">
        <v>27.645869999999999</v>
      </c>
      <c r="IZ456">
        <v>0.23217550000000001</v>
      </c>
      <c r="JA456">
        <v>1290.654</v>
      </c>
      <c r="JB456">
        <v>0.1144194</v>
      </c>
      <c r="JC456">
        <v>27.535060000000001</v>
      </c>
      <c r="JD456">
        <v>0.19025739999999999</v>
      </c>
      <c r="JE456">
        <v>1066.5820000000001</v>
      </c>
      <c r="JF456">
        <v>0.11369269999999999</v>
      </c>
      <c r="JG456">
        <v>27.793500000000002</v>
      </c>
      <c r="JH456">
        <v>0.1567807</v>
      </c>
      <c r="JI456">
        <v>886.35550000000001</v>
      </c>
      <c r="JJ456">
        <v>0.112983</v>
      </c>
      <c r="JK456">
        <v>28.125540000000001</v>
      </c>
      <c r="JL456">
        <v>0.12999849999999999</v>
      </c>
      <c r="JM456">
        <v>741.01329999999996</v>
      </c>
      <c r="JN456">
        <v>0.11228440000000001</v>
      </c>
      <c r="JO456">
        <v>28.368459999999999</v>
      </c>
      <c r="JP456">
        <v>0.1084788</v>
      </c>
      <c r="JQ456">
        <v>623.37990000000002</v>
      </c>
      <c r="JR456">
        <v>0.1116095</v>
      </c>
      <c r="JS456">
        <v>28.49409</v>
      </c>
      <c r="JT456" s="1">
        <v>9.1130610000000001E-2</v>
      </c>
      <c r="JU456">
        <v>527.76099999999997</v>
      </c>
      <c r="JV456">
        <v>0.1109392</v>
      </c>
      <c r="JW456">
        <v>28.46031</v>
      </c>
      <c r="JX456" s="1">
        <v>7.7053960000000005E-2</v>
      </c>
      <c r="JY456">
        <v>449.68180000000001</v>
      </c>
      <c r="JZ456">
        <v>0.11029</v>
      </c>
      <c r="KA456">
        <v>28.258980000000001</v>
      </c>
      <c r="KB456" s="1">
        <v>6.5592940000000002E-2</v>
      </c>
      <c r="KC456">
        <v>385.6293</v>
      </c>
      <c r="KD456">
        <v>0.10964649999999999</v>
      </c>
      <c r="KE456">
        <v>28.0686</v>
      </c>
      <c r="KF456" s="1">
        <v>5.619888E-2</v>
      </c>
      <c r="KG456">
        <v>332.80919999999998</v>
      </c>
      <c r="KH456">
        <v>0.1090947</v>
      </c>
      <c r="KI456">
        <v>27.932860000000002</v>
      </c>
      <c r="KJ456">
        <v>4.8489699999999997E-2</v>
      </c>
      <c r="KK456">
        <v>288.98320000000001</v>
      </c>
      <c r="KL456">
        <v>0.1085629</v>
      </c>
      <c r="KM456">
        <v>28.156870000000001</v>
      </c>
      <c r="KN456" s="1">
        <v>4.2084429999999999E-2</v>
      </c>
      <c r="KO456">
        <v>252.33940000000001</v>
      </c>
      <c r="KP456">
        <v>0.1079749</v>
      </c>
      <c r="KQ456">
        <v>28.524830000000001</v>
      </c>
      <c r="KR456" s="1">
        <v>3.6720830000000003E-2</v>
      </c>
      <c r="KS456">
        <v>221.6036</v>
      </c>
      <c r="KT456">
        <v>0.1073769</v>
      </c>
      <c r="KU456">
        <v>28.916139999999999</v>
      </c>
      <c r="KV456" s="1">
        <v>3.2220319999999997E-2</v>
      </c>
      <c r="KW456">
        <v>195.71289999999999</v>
      </c>
      <c r="KX456">
        <v>0.10681069999999999</v>
      </c>
      <c r="KY456">
        <v>29.243600000000001</v>
      </c>
      <c r="KZ456" s="1">
        <v>2.8436260000000001E-2</v>
      </c>
      <c r="LA456">
        <v>173.7818</v>
      </c>
      <c r="LB456">
        <v>0.10628940000000001</v>
      </c>
      <c r="LC456">
        <v>29.251460000000002</v>
      </c>
      <c r="LD456" s="1">
        <v>2.523332E-2</v>
      </c>
      <c r="LE456">
        <v>155.07400000000001</v>
      </c>
      <c r="LF456">
        <v>0.1057984</v>
      </c>
      <c r="LG456">
        <v>29.053850000000001</v>
      </c>
      <c r="LH456">
        <v>2.2501299999999998E-2</v>
      </c>
      <c r="LI456">
        <v>139.00739999999999</v>
      </c>
      <c r="LJ456">
        <v>0.1052984</v>
      </c>
      <c r="LK456">
        <v>28.875299999999999</v>
      </c>
      <c r="LL456">
        <v>2.0150100000000001E-2</v>
      </c>
      <c r="LM456">
        <v>125.1339</v>
      </c>
      <c r="LN456">
        <v>0.1048202</v>
      </c>
      <c r="LO456">
        <v>28.776969999999999</v>
      </c>
      <c r="LP456" s="1">
        <v>1.812188E-2</v>
      </c>
      <c r="LQ456">
        <v>113.095</v>
      </c>
      <c r="LR456">
        <v>0.1043409</v>
      </c>
      <c r="LS456">
        <v>29.116599999999998</v>
      </c>
      <c r="LT456" s="1">
        <v>1.6358459999999998E-2</v>
      </c>
      <c r="LU456">
        <v>102.5903</v>
      </c>
      <c r="LV456">
        <v>0.1038671</v>
      </c>
      <c r="LW456">
        <v>29.588560000000001</v>
      </c>
      <c r="LX456" s="1">
        <v>1.482031E-2</v>
      </c>
      <c r="LY456">
        <v>93.386210000000005</v>
      </c>
      <c r="LZ456">
        <v>0.1033974</v>
      </c>
      <c r="MA456">
        <v>30.042380000000001</v>
      </c>
      <c r="MB456" s="1">
        <v>1.3470859999999999E-2</v>
      </c>
      <c r="MC456">
        <v>85.28116</v>
      </c>
      <c r="MD456">
        <v>0.1029302</v>
      </c>
      <c r="ME456">
        <v>30.43608</v>
      </c>
      <c r="MF456">
        <v>1.22825E-2</v>
      </c>
      <c r="MG456">
        <v>78.115290000000002</v>
      </c>
      <c r="MH456">
        <v>0.10249809999999999</v>
      </c>
      <c r="MI456">
        <v>30.51089</v>
      </c>
      <c r="MJ456" s="1">
        <v>1.1233669999999999E-2</v>
      </c>
      <c r="MK456">
        <v>71.748270000000005</v>
      </c>
      <c r="ML456">
        <v>0.1020411</v>
      </c>
      <c r="MM456">
        <v>30.383569999999999</v>
      </c>
      <c r="MN456" s="1">
        <v>1.0298959999999999E-2</v>
      </c>
      <c r="MO456">
        <v>66.066890000000001</v>
      </c>
      <c r="MP456">
        <v>0.1016126</v>
      </c>
      <c r="MQ456">
        <v>30.223310000000001</v>
      </c>
      <c r="MR456" s="1">
        <v>9.4672039999999999E-3</v>
      </c>
      <c r="MS456">
        <v>60.981029999999997</v>
      </c>
      <c r="MT456">
        <v>0.1012834</v>
      </c>
      <c r="MU456">
        <v>30.064599999999999</v>
      </c>
      <c r="MV456" s="1">
        <v>8.7290570000000001E-3</v>
      </c>
      <c r="MW456">
        <v>56.399729999999998</v>
      </c>
      <c r="MX456">
        <v>0.1009338</v>
      </c>
      <c r="MY456">
        <v>30.018519999999999</v>
      </c>
      <c r="MZ456" s="1">
        <v>8.058417E-3</v>
      </c>
      <c r="NA456">
        <v>52.237729999999999</v>
      </c>
      <c r="NB456">
        <v>0.10051980000000001</v>
      </c>
      <c r="NC456">
        <v>30.174009999999999</v>
      </c>
      <c r="ND456" s="1">
        <v>7.4485139999999998E-3</v>
      </c>
      <c r="NE456">
        <v>48.4709</v>
      </c>
      <c r="NF456">
        <v>0.1000597</v>
      </c>
      <c r="NG456">
        <v>30.544360000000001</v>
      </c>
      <c r="NH456" s="1">
        <v>6.8945860000000003E-3</v>
      </c>
      <c r="NI456">
        <v>45.061500000000002</v>
      </c>
      <c r="NJ456" s="1">
        <v>9.9638649999999995E-2</v>
      </c>
      <c r="NK456">
        <v>30.716190000000001</v>
      </c>
      <c r="NL456" s="1">
        <v>6.3966190000000001E-3</v>
      </c>
      <c r="NM456">
        <v>41.971600000000002</v>
      </c>
      <c r="NN456" s="1">
        <v>9.9268350000000005E-2</v>
      </c>
      <c r="NO456">
        <v>30.645309999999998</v>
      </c>
      <c r="NP456" s="1">
        <v>5.9471389999999997E-3</v>
      </c>
      <c r="NQ456">
        <v>39.155320000000003</v>
      </c>
      <c r="NR456" s="1">
        <v>9.8917820000000004E-2</v>
      </c>
      <c r="NS456">
        <v>30.508299999999998</v>
      </c>
      <c r="NT456" s="1">
        <v>5.5373719999999996E-3</v>
      </c>
      <c r="NU456">
        <v>36.57526</v>
      </c>
      <c r="NV456" s="1">
        <v>9.8544450000000006E-2</v>
      </c>
      <c r="NW456">
        <v>30.34562</v>
      </c>
      <c r="NX456" s="1">
        <v>5.1614620000000003E-3</v>
      </c>
      <c r="NY456">
        <v>34.208500000000001</v>
      </c>
      <c r="NZ456" s="1">
        <v>9.8269460000000003E-2</v>
      </c>
      <c r="OA456">
        <v>30.182169999999999</v>
      </c>
      <c r="OB456" s="1">
        <v>4.8210279999999998E-3</v>
      </c>
      <c r="OC456">
        <v>32.029679999999999</v>
      </c>
      <c r="OD456" s="1">
        <v>9.7978419999999997E-2</v>
      </c>
      <c r="OE456">
        <v>30.3002</v>
      </c>
      <c r="OF456" s="1">
        <v>4.5051290000000001E-3</v>
      </c>
      <c r="OG456">
        <v>30.009239999999998</v>
      </c>
      <c r="OH456" s="1">
        <v>9.7609329999999994E-2</v>
      </c>
      <c r="OI456">
        <v>30.600809999999999</v>
      </c>
      <c r="OJ456" s="1">
        <v>4.2113970000000004E-3</v>
      </c>
      <c r="OK456">
        <v>28.147480000000002</v>
      </c>
    </row>
    <row r="457" spans="1:401" x14ac:dyDescent="0.35">
      <c r="A457">
        <v>466</v>
      </c>
      <c r="B457" t="s">
        <v>4</v>
      </c>
      <c r="C457" t="s">
        <v>364</v>
      </c>
      <c r="D457" t="s">
        <v>459</v>
      </c>
      <c r="E457">
        <v>824.09389999999996</v>
      </c>
      <c r="F457">
        <v>0.20200860000000001</v>
      </c>
      <c r="G457">
        <v>27.688849999999999</v>
      </c>
      <c r="H457">
        <v>0</v>
      </c>
      <c r="I457">
        <v>0</v>
      </c>
      <c r="J457">
        <v>0.2000557</v>
      </c>
      <c r="K457">
        <v>27.5824</v>
      </c>
      <c r="L457">
        <v>0</v>
      </c>
      <c r="M457">
        <v>0</v>
      </c>
      <c r="N457">
        <v>0.197991</v>
      </c>
      <c r="O457">
        <v>27.45204</v>
      </c>
      <c r="P457">
        <v>0</v>
      </c>
      <c r="Q457">
        <v>0</v>
      </c>
      <c r="R457">
        <v>0.19587959999999999</v>
      </c>
      <c r="S457">
        <v>27.25311</v>
      </c>
      <c r="T457">
        <v>0</v>
      </c>
      <c r="U457">
        <v>0</v>
      </c>
      <c r="V457">
        <v>0.19383610000000001</v>
      </c>
      <c r="W457">
        <v>27.157019999999999</v>
      </c>
      <c r="X457">
        <v>0</v>
      </c>
      <c r="Y457">
        <v>0</v>
      </c>
      <c r="Z457">
        <v>0.19192110000000001</v>
      </c>
      <c r="AA457">
        <v>26.961069999999999</v>
      </c>
      <c r="AB457">
        <v>0</v>
      </c>
      <c r="AC457">
        <v>0</v>
      </c>
      <c r="AD457">
        <v>0.1900782</v>
      </c>
      <c r="AE457">
        <v>26.708310000000001</v>
      </c>
      <c r="AF457">
        <v>0</v>
      </c>
      <c r="AG457">
        <v>0</v>
      </c>
      <c r="AH457">
        <v>0.188273</v>
      </c>
      <c r="AI457">
        <v>26.482839999999999</v>
      </c>
      <c r="AJ457">
        <v>0</v>
      </c>
      <c r="AK457">
        <v>0</v>
      </c>
      <c r="AL457">
        <v>0.1869886</v>
      </c>
      <c r="AM457">
        <v>26.302790000000002</v>
      </c>
      <c r="AN457">
        <v>0</v>
      </c>
      <c r="AO457">
        <v>0</v>
      </c>
      <c r="AP457">
        <v>0.18579680000000001</v>
      </c>
      <c r="AQ457">
        <v>26.432870000000001</v>
      </c>
      <c r="AR457">
        <v>0</v>
      </c>
      <c r="AS457">
        <v>0</v>
      </c>
      <c r="AT457">
        <v>0.1842067</v>
      </c>
      <c r="AU457">
        <v>26.714649999999999</v>
      </c>
      <c r="AV457">
        <v>0</v>
      </c>
      <c r="AW457">
        <v>0</v>
      </c>
      <c r="AX457">
        <v>0.18245829999999999</v>
      </c>
      <c r="AY457">
        <v>26.861910000000002</v>
      </c>
      <c r="AZ457">
        <v>0</v>
      </c>
      <c r="BA457">
        <v>0</v>
      </c>
      <c r="BB457">
        <v>0.1808582</v>
      </c>
      <c r="BC457">
        <v>26.930969999999999</v>
      </c>
      <c r="BD457">
        <v>0</v>
      </c>
      <c r="BE457">
        <v>0</v>
      </c>
      <c r="BF457">
        <v>0.17955889999999999</v>
      </c>
      <c r="BG457">
        <v>26.7819</v>
      </c>
      <c r="BH457">
        <v>0</v>
      </c>
      <c r="BI457">
        <v>0</v>
      </c>
      <c r="BJ457">
        <v>0.17837649999999999</v>
      </c>
      <c r="BK457">
        <v>26.46312</v>
      </c>
      <c r="BL457">
        <v>0</v>
      </c>
      <c r="BM457">
        <v>0</v>
      </c>
      <c r="BN457">
        <v>0.17716989999999999</v>
      </c>
      <c r="BO457">
        <v>26.192820000000001</v>
      </c>
      <c r="BP457">
        <v>0</v>
      </c>
      <c r="BQ457">
        <v>0</v>
      </c>
      <c r="BR457">
        <v>0.1761007</v>
      </c>
      <c r="BS457">
        <v>25.991790000000002</v>
      </c>
      <c r="BT457">
        <v>0</v>
      </c>
      <c r="BU457">
        <v>0</v>
      </c>
      <c r="BV457">
        <v>0.17508889999999999</v>
      </c>
      <c r="BW457">
        <v>26.106549999999999</v>
      </c>
      <c r="BX457">
        <v>0</v>
      </c>
      <c r="BY457">
        <v>0</v>
      </c>
      <c r="BZ457">
        <v>0.17403270000000001</v>
      </c>
      <c r="CA457">
        <v>26.397089999999999</v>
      </c>
      <c r="CB457">
        <v>0</v>
      </c>
      <c r="CC457">
        <v>0</v>
      </c>
      <c r="CD457">
        <v>0.17300399999999999</v>
      </c>
      <c r="CE457">
        <v>26.645150000000001</v>
      </c>
      <c r="CF457">
        <v>0</v>
      </c>
      <c r="CG457">
        <v>0</v>
      </c>
      <c r="CH457">
        <v>0.17203470000000001</v>
      </c>
      <c r="CI457">
        <v>26.89977</v>
      </c>
      <c r="CJ457">
        <v>0</v>
      </c>
      <c r="CK457">
        <v>0</v>
      </c>
      <c r="CL457">
        <v>0.17117489999999999</v>
      </c>
      <c r="CM457">
        <v>26.95589</v>
      </c>
      <c r="CN457" s="1">
        <v>4.9422280000000001E-36</v>
      </c>
      <c r="CO457" s="1">
        <v>2.1726530000000001E-32</v>
      </c>
      <c r="CP457">
        <v>0.17035330000000001</v>
      </c>
      <c r="CQ457">
        <v>26.77825</v>
      </c>
      <c r="CR457" s="1">
        <v>3.9851909999999999E-29</v>
      </c>
      <c r="CS457" s="1">
        <v>1.75924E-25</v>
      </c>
      <c r="CT457">
        <v>0.16955870000000001</v>
      </c>
      <c r="CU457">
        <v>26.607569999999999</v>
      </c>
      <c r="CV457" s="1">
        <v>9.508663E-24</v>
      </c>
      <c r="CW457" s="1">
        <v>3.3965370000000003E-20</v>
      </c>
      <c r="CX457">
        <v>0.16930580000000001</v>
      </c>
      <c r="CY457">
        <v>26.51202</v>
      </c>
      <c r="CZ457" s="1">
        <v>1.7946560000000001E-19</v>
      </c>
      <c r="DA457" s="1">
        <v>5.83172E-16</v>
      </c>
      <c r="DB457">
        <v>0.16904179999999999</v>
      </c>
      <c r="DC457">
        <v>26.832339999999999</v>
      </c>
      <c r="DD457" s="1">
        <v>5.4067379999999997E-16</v>
      </c>
      <c r="DE457" s="1">
        <v>1.6906409999999999E-12</v>
      </c>
      <c r="DF457">
        <v>0.16833419999999999</v>
      </c>
      <c r="DG457">
        <v>27.300740000000001</v>
      </c>
      <c r="DH457" s="1">
        <v>3.964167E-13</v>
      </c>
      <c r="DI457" s="1">
        <v>1.2365489999999999E-9</v>
      </c>
      <c r="DJ457">
        <v>0.16741690000000001</v>
      </c>
      <c r="DK457">
        <v>27.72383</v>
      </c>
      <c r="DL457" s="1">
        <v>9.758853E-11</v>
      </c>
      <c r="DM457" s="1">
        <v>3.0853080000000001E-7</v>
      </c>
      <c r="DN457">
        <v>0.16659889999999999</v>
      </c>
      <c r="DO457">
        <v>28.047260000000001</v>
      </c>
      <c r="DP457" s="1">
        <v>1.001481E-8</v>
      </c>
      <c r="DQ457" s="1">
        <v>3.2307420000000003E-5</v>
      </c>
      <c r="DR457">
        <v>0.16601179999999999</v>
      </c>
      <c r="DS457">
        <v>27.98574</v>
      </c>
      <c r="DT457" s="1">
        <v>4.989155E-7</v>
      </c>
      <c r="DU457" s="1">
        <v>1.646652E-3</v>
      </c>
      <c r="DV457">
        <v>0.165466</v>
      </c>
      <c r="DW457">
        <v>27.71716</v>
      </c>
      <c r="DX457" s="1">
        <v>1.345717E-5</v>
      </c>
      <c r="DY457" s="1">
        <v>4.5525419999999997E-2</v>
      </c>
      <c r="DZ457">
        <v>0.1648172</v>
      </c>
      <c r="EA457">
        <v>27.46266</v>
      </c>
      <c r="EB457" s="1">
        <v>2.1373489999999999E-4</v>
      </c>
      <c r="EC457">
        <v>0.74294490000000002</v>
      </c>
      <c r="ED457">
        <v>0.1640414</v>
      </c>
      <c r="EE457">
        <v>27.270109999999999</v>
      </c>
      <c r="EF457" s="1">
        <v>2.1470579999999999E-3</v>
      </c>
      <c r="EG457">
        <v>7.6777160000000002</v>
      </c>
      <c r="EH457">
        <v>0.16322680000000001</v>
      </c>
      <c r="EI457">
        <v>27.403870000000001</v>
      </c>
      <c r="EJ457" s="1">
        <v>1.450569E-2</v>
      </c>
      <c r="EK457">
        <v>53.391970000000001</v>
      </c>
      <c r="EL457">
        <v>0.16243949999999999</v>
      </c>
      <c r="EM457">
        <v>27.798960000000001</v>
      </c>
      <c r="EN457" s="1">
        <v>6.9551210000000002E-2</v>
      </c>
      <c r="EO457">
        <v>263.4461</v>
      </c>
      <c r="EP457">
        <v>0.16167699999999999</v>
      </c>
      <c r="EQ457">
        <v>28.254149999999999</v>
      </c>
      <c r="ER457">
        <v>0.24804370000000001</v>
      </c>
      <c r="ES457">
        <v>966.3922</v>
      </c>
      <c r="ET457">
        <v>0.160853</v>
      </c>
      <c r="EU457">
        <v>28.595479999999998</v>
      </c>
      <c r="EV457">
        <v>0.68531589999999998</v>
      </c>
      <c r="EW457">
        <v>2745.8409999999999</v>
      </c>
      <c r="EX457">
        <v>0.1599941</v>
      </c>
      <c r="EY457">
        <v>28.566469999999999</v>
      </c>
      <c r="EZ457">
        <v>1.522432</v>
      </c>
      <c r="FA457">
        <v>6268.8429999999998</v>
      </c>
      <c r="FB457">
        <v>0.15908040000000001</v>
      </c>
      <c r="FC457">
        <v>28.320779999999999</v>
      </c>
      <c r="FD457">
        <v>2.8089110000000002</v>
      </c>
      <c r="FE457">
        <v>11880.73</v>
      </c>
      <c r="FF457">
        <v>0.15816569999999999</v>
      </c>
      <c r="FG457">
        <v>28.07405</v>
      </c>
      <c r="FH457">
        <v>4.4335259999999996</v>
      </c>
      <c r="FI457">
        <v>19239.82</v>
      </c>
      <c r="FJ457">
        <v>0.15751970000000001</v>
      </c>
      <c r="FK457">
        <v>27.85633</v>
      </c>
      <c r="FL457">
        <v>6.150601</v>
      </c>
      <c r="FM457">
        <v>27308.75</v>
      </c>
      <c r="FN457">
        <v>0.15682950000000001</v>
      </c>
      <c r="FO457">
        <v>28.012609999999999</v>
      </c>
      <c r="FP457">
        <v>7.6535640000000003</v>
      </c>
      <c r="FQ457">
        <v>34736.400000000001</v>
      </c>
      <c r="FR457">
        <v>0.15587799999999999</v>
      </c>
      <c r="FS457">
        <v>28.31673</v>
      </c>
      <c r="FT457">
        <v>8.6931849999999997</v>
      </c>
      <c r="FU457">
        <v>40347.5</v>
      </c>
      <c r="FV457">
        <v>0.15477260000000001</v>
      </c>
      <c r="FW457">
        <v>28.47728</v>
      </c>
      <c r="FX457">
        <v>9.1656650000000006</v>
      </c>
      <c r="FY457">
        <v>43494.5</v>
      </c>
      <c r="FZ457">
        <v>0.1537153</v>
      </c>
      <c r="GA457">
        <v>28.536010000000001</v>
      </c>
      <c r="GB457">
        <v>9.1055320000000002</v>
      </c>
      <c r="GC457">
        <v>44115.09</v>
      </c>
      <c r="GD457">
        <v>0.15277869999999999</v>
      </c>
      <c r="GE457">
        <v>28.344709999999999</v>
      </c>
      <c r="GF457">
        <v>8.6301570000000005</v>
      </c>
      <c r="GG457">
        <v>42599.199999999997</v>
      </c>
      <c r="GH457">
        <v>0.15187059999999999</v>
      </c>
      <c r="GI457">
        <v>28.174779999999998</v>
      </c>
      <c r="GJ457">
        <v>7.8712070000000001</v>
      </c>
      <c r="GK457">
        <v>39537.870000000003</v>
      </c>
      <c r="GL457">
        <v>0.15088940000000001</v>
      </c>
      <c r="GM457">
        <v>28.01952</v>
      </c>
      <c r="GN457">
        <v>6.9570230000000004</v>
      </c>
      <c r="GO457">
        <v>35543.96</v>
      </c>
      <c r="GP457">
        <v>0.14989839999999999</v>
      </c>
      <c r="GQ457">
        <v>27.875119999999999</v>
      </c>
      <c r="GR457">
        <v>6.0001939999999996</v>
      </c>
      <c r="GS457">
        <v>31154.400000000001</v>
      </c>
      <c r="GT457">
        <v>0.14888319999999999</v>
      </c>
      <c r="GU457">
        <v>27.722380000000001</v>
      </c>
      <c r="GV457">
        <v>5.0754590000000004</v>
      </c>
      <c r="GW457">
        <v>26764.639999999999</v>
      </c>
      <c r="GX457">
        <v>0.14788490000000001</v>
      </c>
      <c r="GY457">
        <v>27.801290000000002</v>
      </c>
      <c r="GZ457">
        <v>4.2298020000000003</v>
      </c>
      <c r="HA457">
        <v>22635.439999999999</v>
      </c>
      <c r="HB457">
        <v>0.14688509999999999</v>
      </c>
      <c r="HC457">
        <v>28.10248</v>
      </c>
      <c r="HD457">
        <v>3.4848140000000001</v>
      </c>
      <c r="HE457">
        <v>18911.43</v>
      </c>
      <c r="HF457">
        <v>0.1459017</v>
      </c>
      <c r="HG457">
        <v>28.39104</v>
      </c>
      <c r="HH457">
        <v>2.8463959999999999</v>
      </c>
      <c r="HI457">
        <v>15654.53</v>
      </c>
      <c r="HJ457">
        <v>0.14491809999999999</v>
      </c>
      <c r="HK457">
        <v>28.399419999999999</v>
      </c>
      <c r="HL457">
        <v>2.310257</v>
      </c>
      <c r="HM457">
        <v>12870.48</v>
      </c>
      <c r="HN457">
        <v>0.14394319999999999</v>
      </c>
      <c r="HO457">
        <v>28.098990000000001</v>
      </c>
      <c r="HP457">
        <v>1.8671089999999999</v>
      </c>
      <c r="HQ457">
        <v>10531.17</v>
      </c>
      <c r="HR457">
        <v>0.14297389999999999</v>
      </c>
      <c r="HS457">
        <v>27.814589999999999</v>
      </c>
      <c r="HT457">
        <v>1.5050060000000001</v>
      </c>
      <c r="HU457">
        <v>8591.1440000000002</v>
      </c>
      <c r="HV457">
        <v>0.1423306</v>
      </c>
      <c r="HW457">
        <v>27.556999999999999</v>
      </c>
      <c r="HX457">
        <v>1.2139759999999999</v>
      </c>
      <c r="HY457">
        <v>6994.933</v>
      </c>
      <c r="HZ457">
        <v>0.14163480000000001</v>
      </c>
      <c r="IA457">
        <v>27.57206</v>
      </c>
      <c r="IB457">
        <v>0.97795370000000004</v>
      </c>
      <c r="IC457">
        <v>5688.375</v>
      </c>
      <c r="ID457">
        <v>0.14070630000000001</v>
      </c>
      <c r="IE457">
        <v>27.78068</v>
      </c>
      <c r="IF457">
        <v>0.78714709999999999</v>
      </c>
      <c r="IG457">
        <v>4628.45</v>
      </c>
      <c r="IH457">
        <v>0.13964689999999999</v>
      </c>
      <c r="II457">
        <v>27.992039999999999</v>
      </c>
      <c r="IJ457">
        <v>0.63434740000000001</v>
      </c>
      <c r="IK457">
        <v>3773.48</v>
      </c>
      <c r="IL457">
        <v>0.1386928</v>
      </c>
      <c r="IM457">
        <v>28.155950000000001</v>
      </c>
      <c r="IN457">
        <v>0.5131677</v>
      </c>
      <c r="IO457">
        <v>3085.413</v>
      </c>
      <c r="IP457">
        <v>0.13784009999999999</v>
      </c>
      <c r="IQ457">
        <v>28.086659999999998</v>
      </c>
      <c r="IR457">
        <v>0.41689330000000002</v>
      </c>
      <c r="IS457">
        <v>2531.143</v>
      </c>
      <c r="IT457">
        <v>0.1370613</v>
      </c>
      <c r="IU457">
        <v>27.89847</v>
      </c>
      <c r="IV457">
        <v>0.34015849999999997</v>
      </c>
      <c r="IW457">
        <v>2084.13</v>
      </c>
      <c r="IX457">
        <v>0.13622419999999999</v>
      </c>
      <c r="IY457">
        <v>27.737110000000001</v>
      </c>
      <c r="IZ457">
        <v>0.27864739999999999</v>
      </c>
      <c r="JA457">
        <v>1723.451</v>
      </c>
      <c r="JB457">
        <v>0.13538149999999999</v>
      </c>
      <c r="JC457">
        <v>27.627400000000002</v>
      </c>
      <c r="JD457">
        <v>0.22941780000000001</v>
      </c>
      <c r="JE457">
        <v>1432.3009999999999</v>
      </c>
      <c r="JF457">
        <v>0.13452410000000001</v>
      </c>
      <c r="JG457">
        <v>27.878689999999999</v>
      </c>
      <c r="JH457">
        <v>0.18990090000000001</v>
      </c>
      <c r="JI457">
        <v>1196.6969999999999</v>
      </c>
      <c r="JJ457">
        <v>0.1336869</v>
      </c>
      <c r="JK457">
        <v>28.205590000000001</v>
      </c>
      <c r="JL457">
        <v>0.15813440000000001</v>
      </c>
      <c r="JM457">
        <v>1005.612</v>
      </c>
      <c r="JN457">
        <v>0.13285720000000001</v>
      </c>
      <c r="JO457">
        <v>28.4451</v>
      </c>
      <c r="JP457">
        <v>0.13248679999999999</v>
      </c>
      <c r="JQ457">
        <v>850.07849999999996</v>
      </c>
      <c r="JR457">
        <v>0.13206570000000001</v>
      </c>
      <c r="JS457">
        <v>28.569600000000001</v>
      </c>
      <c r="JT457">
        <v>0.1117249</v>
      </c>
      <c r="JU457">
        <v>722.99270000000001</v>
      </c>
      <c r="JV457">
        <v>0.1312759</v>
      </c>
      <c r="JW457">
        <v>28.538160000000001</v>
      </c>
      <c r="JX457" s="1">
        <v>9.4804579999999999E-2</v>
      </c>
      <c r="JY457">
        <v>618.6816</v>
      </c>
      <c r="JZ457">
        <v>0.13050519999999999</v>
      </c>
      <c r="KA457">
        <v>28.341570000000001</v>
      </c>
      <c r="KB457" s="1">
        <v>8.0968960000000006E-2</v>
      </c>
      <c r="KC457">
        <v>532.68849999999998</v>
      </c>
      <c r="KD457">
        <v>0.12975020000000001</v>
      </c>
      <c r="KE457">
        <v>28.153310000000001</v>
      </c>
      <c r="KF457" s="1">
        <v>6.9587590000000005E-2</v>
      </c>
      <c r="KG457">
        <v>461.43450000000001</v>
      </c>
      <c r="KH457">
        <v>0.12910460000000001</v>
      </c>
      <c r="KI457">
        <v>28.017489999999999</v>
      </c>
      <c r="KJ457" s="1">
        <v>6.0212210000000002E-2</v>
      </c>
      <c r="KK457">
        <v>402.03309999999999</v>
      </c>
      <c r="KL457">
        <v>0.12847600000000001</v>
      </c>
      <c r="KM457">
        <v>28.233260000000001</v>
      </c>
      <c r="KN457" s="1">
        <v>5.2391920000000002E-2</v>
      </c>
      <c r="KO457">
        <v>352.14240000000001</v>
      </c>
      <c r="KP457">
        <v>0.1277797</v>
      </c>
      <c r="KQ457">
        <v>28.593679999999999</v>
      </c>
      <c r="KR457" s="1">
        <v>4.581826E-2</v>
      </c>
      <c r="KS457">
        <v>310.11840000000001</v>
      </c>
      <c r="KT457">
        <v>0.12707489999999999</v>
      </c>
      <c r="KU457">
        <v>28.979559999999999</v>
      </c>
      <c r="KV457" s="1">
        <v>4.0285330000000001E-2</v>
      </c>
      <c r="KW457">
        <v>274.56939999999997</v>
      </c>
      <c r="KX457">
        <v>0.12640509999999999</v>
      </c>
      <c r="KY457">
        <v>29.304220000000001</v>
      </c>
      <c r="KZ457" s="1">
        <v>3.5616670000000003E-2</v>
      </c>
      <c r="LA457">
        <v>244.3366</v>
      </c>
      <c r="LB457">
        <v>0.1257876</v>
      </c>
      <c r="LC457">
        <v>29.316780000000001</v>
      </c>
      <c r="LD457">
        <v>3.1653500000000001E-2</v>
      </c>
      <c r="LE457">
        <v>218.4495</v>
      </c>
      <c r="LF457">
        <v>0.12521579999999999</v>
      </c>
      <c r="LG457">
        <v>29.1248</v>
      </c>
      <c r="LH457" s="1">
        <v>2.826474E-2</v>
      </c>
      <c r="LI457">
        <v>196.1353</v>
      </c>
      <c r="LJ457">
        <v>0.1246241</v>
      </c>
      <c r="LK457">
        <v>28.948550000000001</v>
      </c>
      <c r="LL457" s="1">
        <v>2.5338340000000001E-2</v>
      </c>
      <c r="LM457">
        <v>176.80080000000001</v>
      </c>
      <c r="LN457">
        <v>0.1240633</v>
      </c>
      <c r="LO457">
        <v>28.85059</v>
      </c>
      <c r="LP457" s="1">
        <v>2.280861E-2</v>
      </c>
      <c r="LQ457">
        <v>159.96889999999999</v>
      </c>
      <c r="LR457">
        <v>0.1234986</v>
      </c>
      <c r="LS457">
        <v>29.181709999999999</v>
      </c>
      <c r="LT457" s="1">
        <v>2.060327E-2</v>
      </c>
      <c r="LU457">
        <v>145.2405</v>
      </c>
      <c r="LV457">
        <v>0.12294140000000001</v>
      </c>
      <c r="LW457">
        <v>29.646270000000001</v>
      </c>
      <c r="LX457" s="1">
        <v>1.8675379999999998E-2</v>
      </c>
      <c r="LY457">
        <v>132.2979</v>
      </c>
      <c r="LZ457">
        <v>0.1223862</v>
      </c>
      <c r="MA457">
        <v>30.094290000000001</v>
      </c>
      <c r="MB457" s="1">
        <v>1.6980550000000001E-2</v>
      </c>
      <c r="MC457">
        <v>120.87350000000001</v>
      </c>
      <c r="MD457">
        <v>0.1218384</v>
      </c>
      <c r="ME457">
        <v>30.48359</v>
      </c>
      <c r="MF457" s="1">
        <v>1.548569E-2</v>
      </c>
      <c r="MG457">
        <v>110.7501</v>
      </c>
      <c r="MH457">
        <v>0.1213249</v>
      </c>
      <c r="MI457">
        <v>30.561540000000001</v>
      </c>
      <c r="MJ457" s="1">
        <v>1.416361E-2</v>
      </c>
      <c r="MK457">
        <v>101.7373</v>
      </c>
      <c r="ML457">
        <v>0.1207901</v>
      </c>
      <c r="MM457">
        <v>30.438639999999999</v>
      </c>
      <c r="MN457" s="1">
        <v>1.2984290000000001E-2</v>
      </c>
      <c r="MO457">
        <v>93.679810000000003</v>
      </c>
      <c r="MP457">
        <v>0.120283</v>
      </c>
      <c r="MQ457">
        <v>30.282070000000001</v>
      </c>
      <c r="MR457" s="1">
        <v>1.193347E-2</v>
      </c>
      <c r="MS457">
        <v>86.456320000000005</v>
      </c>
      <c r="MT457">
        <v>0.119904</v>
      </c>
      <c r="MU457">
        <v>30.126190000000001</v>
      </c>
      <c r="MV457" s="1">
        <v>1.100046E-2</v>
      </c>
      <c r="MW457">
        <v>79.940060000000003</v>
      </c>
      <c r="MX457">
        <v>0.1194943</v>
      </c>
      <c r="MY457">
        <v>30.078679999999999</v>
      </c>
      <c r="MZ457" s="1">
        <v>1.0151790000000001E-2</v>
      </c>
      <c r="NA457">
        <v>74.015010000000004</v>
      </c>
      <c r="NB457">
        <v>0.1190012</v>
      </c>
      <c r="NC457">
        <v>30.227889999999999</v>
      </c>
      <c r="ND457" s="1">
        <v>9.3787899999999997E-3</v>
      </c>
      <c r="NE457">
        <v>68.647000000000006</v>
      </c>
      <c r="NF457">
        <v>0.1184597</v>
      </c>
      <c r="NG457">
        <v>30.5901</v>
      </c>
      <c r="NH457" s="1">
        <v>8.6768279999999993E-3</v>
      </c>
      <c r="NI457">
        <v>63.785469999999997</v>
      </c>
      <c r="NJ457">
        <v>0.1179658</v>
      </c>
      <c r="NK457">
        <v>30.762329999999999</v>
      </c>
      <c r="NL457" s="1">
        <v>8.0457830000000008E-3</v>
      </c>
      <c r="NM457">
        <v>59.377580000000002</v>
      </c>
      <c r="NN457">
        <v>0.1175311</v>
      </c>
      <c r="NO457">
        <v>30.696339999999999</v>
      </c>
      <c r="NP457" s="1">
        <v>7.4757840000000001E-3</v>
      </c>
      <c r="NQ457">
        <v>55.356879999999997</v>
      </c>
      <c r="NR457">
        <v>0.1171166</v>
      </c>
      <c r="NS457">
        <v>30.5655</v>
      </c>
      <c r="NT457" s="1">
        <v>6.9559849999999996E-3</v>
      </c>
      <c r="NU457">
        <v>51.67306</v>
      </c>
      <c r="NV457">
        <v>0.1166802</v>
      </c>
      <c r="NW457">
        <v>30.41217</v>
      </c>
      <c r="NX457" s="1">
        <v>6.4794099999999997E-3</v>
      </c>
      <c r="NY457">
        <v>48.293889999999998</v>
      </c>
      <c r="NZ457">
        <v>0.1163631</v>
      </c>
      <c r="OA457">
        <v>30.259180000000001</v>
      </c>
      <c r="OB457" s="1">
        <v>6.047808E-3</v>
      </c>
      <c r="OC457">
        <v>45.180880000000002</v>
      </c>
      <c r="OD457">
        <v>0.11602</v>
      </c>
      <c r="OE457">
        <v>30.38203</v>
      </c>
      <c r="OF457">
        <v>5.6471999999999998E-3</v>
      </c>
      <c r="OG457">
        <v>42.296469999999999</v>
      </c>
      <c r="OH457">
        <v>0.1155854</v>
      </c>
      <c r="OI457">
        <v>30.685500000000001</v>
      </c>
      <c r="OJ457" s="1">
        <v>5.2748669999999999E-3</v>
      </c>
      <c r="OK457">
        <v>39.638759999999998</v>
      </c>
    </row>
    <row r="458" spans="1:401" x14ac:dyDescent="0.35">
      <c r="A458">
        <v>467</v>
      </c>
      <c r="B458" t="s">
        <v>4</v>
      </c>
      <c r="C458" t="s">
        <v>364</v>
      </c>
      <c r="D458" t="s">
        <v>460</v>
      </c>
      <c r="E458">
        <v>818.27520000000004</v>
      </c>
      <c r="F458">
        <v>0.183055</v>
      </c>
      <c r="G458">
        <v>27.786619999999999</v>
      </c>
      <c r="H458">
        <v>0</v>
      </c>
      <c r="I458">
        <v>0</v>
      </c>
      <c r="J458">
        <v>0.18127070000000001</v>
      </c>
      <c r="K458">
        <v>27.67408</v>
      </c>
      <c r="L458">
        <v>0</v>
      </c>
      <c r="M458">
        <v>0</v>
      </c>
      <c r="N458">
        <v>0.17938809999999999</v>
      </c>
      <c r="O458">
        <v>27.541149999999998</v>
      </c>
      <c r="P458">
        <v>0</v>
      </c>
      <c r="Q458">
        <v>0</v>
      </c>
      <c r="R458">
        <v>0.17745520000000001</v>
      </c>
      <c r="S458">
        <v>27.345050000000001</v>
      </c>
      <c r="T458">
        <v>0</v>
      </c>
      <c r="U458">
        <v>0</v>
      </c>
      <c r="V458">
        <v>0.17558380000000001</v>
      </c>
      <c r="W458">
        <v>27.252120000000001</v>
      </c>
      <c r="X458">
        <v>0</v>
      </c>
      <c r="Y458">
        <v>0</v>
      </c>
      <c r="Z458">
        <v>0.1738412</v>
      </c>
      <c r="AA458">
        <v>27.06549</v>
      </c>
      <c r="AB458">
        <v>0</v>
      </c>
      <c r="AC458">
        <v>0</v>
      </c>
      <c r="AD458">
        <v>0.1721606</v>
      </c>
      <c r="AE458">
        <v>26.82095</v>
      </c>
      <c r="AF458">
        <v>0</v>
      </c>
      <c r="AG458">
        <v>0</v>
      </c>
      <c r="AH458">
        <v>0.17050940000000001</v>
      </c>
      <c r="AI458">
        <v>26.600190000000001</v>
      </c>
      <c r="AJ458">
        <v>0</v>
      </c>
      <c r="AK458">
        <v>0</v>
      </c>
      <c r="AL458">
        <v>0.169376</v>
      </c>
      <c r="AM458">
        <v>26.423369999999998</v>
      </c>
      <c r="AN458">
        <v>0</v>
      </c>
      <c r="AO458">
        <v>0</v>
      </c>
      <c r="AP458">
        <v>0.1682988</v>
      </c>
      <c r="AQ458">
        <v>26.54993</v>
      </c>
      <c r="AR458">
        <v>0</v>
      </c>
      <c r="AS458">
        <v>0</v>
      </c>
      <c r="AT458">
        <v>0.1668374</v>
      </c>
      <c r="AU458">
        <v>26.828520000000001</v>
      </c>
      <c r="AV458">
        <v>0</v>
      </c>
      <c r="AW458">
        <v>0</v>
      </c>
      <c r="AX458">
        <v>0.1652275</v>
      </c>
      <c r="AY458">
        <v>26.976970000000001</v>
      </c>
      <c r="AZ458">
        <v>0</v>
      </c>
      <c r="BA458">
        <v>0</v>
      </c>
      <c r="BB458">
        <v>0.16376769999999999</v>
      </c>
      <c r="BC458">
        <v>27.044619999999998</v>
      </c>
      <c r="BD458">
        <v>0</v>
      </c>
      <c r="BE458">
        <v>0</v>
      </c>
      <c r="BF458">
        <v>0.1625868</v>
      </c>
      <c r="BG458">
        <v>26.896470000000001</v>
      </c>
      <c r="BH458">
        <v>0</v>
      </c>
      <c r="BI458">
        <v>0</v>
      </c>
      <c r="BJ458">
        <v>0.16151470000000001</v>
      </c>
      <c r="BK458">
        <v>26.577059999999999</v>
      </c>
      <c r="BL458">
        <v>0</v>
      </c>
      <c r="BM458">
        <v>0</v>
      </c>
      <c r="BN458">
        <v>0.16041259999999999</v>
      </c>
      <c r="BO458">
        <v>26.298929999999999</v>
      </c>
      <c r="BP458">
        <v>0</v>
      </c>
      <c r="BQ458">
        <v>0</v>
      </c>
      <c r="BR458">
        <v>0.15944839999999999</v>
      </c>
      <c r="BS458">
        <v>26.085930000000001</v>
      </c>
      <c r="BT458">
        <v>0</v>
      </c>
      <c r="BU458">
        <v>0</v>
      </c>
      <c r="BV458">
        <v>0.15853129999999999</v>
      </c>
      <c r="BW458">
        <v>26.18215</v>
      </c>
      <c r="BX458">
        <v>0</v>
      </c>
      <c r="BY458">
        <v>0</v>
      </c>
      <c r="BZ458">
        <v>0.15755859999999999</v>
      </c>
      <c r="CA458">
        <v>26.454640000000001</v>
      </c>
      <c r="CB458">
        <v>0</v>
      </c>
      <c r="CC458">
        <v>0</v>
      </c>
      <c r="CD458">
        <v>0.15662100000000001</v>
      </c>
      <c r="CE458">
        <v>26.692260000000001</v>
      </c>
      <c r="CF458">
        <v>0</v>
      </c>
      <c r="CG458">
        <v>0</v>
      </c>
      <c r="CH458">
        <v>0.15573500000000001</v>
      </c>
      <c r="CI458">
        <v>26.94154</v>
      </c>
      <c r="CJ458">
        <v>0</v>
      </c>
      <c r="CK458">
        <v>0</v>
      </c>
      <c r="CL458">
        <v>0.15495049999999999</v>
      </c>
      <c r="CM458">
        <v>26.999079999999999</v>
      </c>
      <c r="CN458" s="1">
        <v>8.8327750000000002E-37</v>
      </c>
      <c r="CO458" s="1">
        <v>4.1257500000000002E-33</v>
      </c>
      <c r="CP458">
        <v>0.15420800000000001</v>
      </c>
      <c r="CQ458">
        <v>26.829239999999999</v>
      </c>
      <c r="CR458" s="1">
        <v>8.6693569999999998E-30</v>
      </c>
      <c r="CS458" s="1">
        <v>4.0662329999999999E-26</v>
      </c>
      <c r="CT458">
        <v>0.15348410000000001</v>
      </c>
      <c r="CU458">
        <v>26.661460000000002</v>
      </c>
      <c r="CV458" s="1">
        <v>2.1908749999999998E-24</v>
      </c>
      <c r="CW458" s="1">
        <v>9.2863300000000001E-21</v>
      </c>
      <c r="CX458">
        <v>0.15329090000000001</v>
      </c>
      <c r="CY458">
        <v>26.566780000000001</v>
      </c>
      <c r="CZ458" s="1">
        <v>5.0736430000000001E-20</v>
      </c>
      <c r="DA458" s="1">
        <v>1.850445E-16</v>
      </c>
      <c r="DB458">
        <v>0.15305340000000001</v>
      </c>
      <c r="DC458">
        <v>26.88082</v>
      </c>
      <c r="DD458" s="1">
        <v>1.7647220000000001E-16</v>
      </c>
      <c r="DE458" s="1">
        <v>6.0757329999999999E-13</v>
      </c>
      <c r="DF458">
        <v>0.1524028</v>
      </c>
      <c r="DG458">
        <v>27.345040000000001</v>
      </c>
      <c r="DH458" s="1">
        <v>1.4546349999999999E-13</v>
      </c>
      <c r="DI458" s="1">
        <v>4.9382250000000003E-10</v>
      </c>
      <c r="DJ458">
        <v>0.1515474</v>
      </c>
      <c r="DK458">
        <v>27.76961</v>
      </c>
      <c r="DL458" s="1">
        <v>3.9531049999999997E-11</v>
      </c>
      <c r="DM458" s="1">
        <v>1.3498370000000001E-7</v>
      </c>
      <c r="DN458">
        <v>0.1508052</v>
      </c>
      <c r="DO458">
        <v>28.098849999999999</v>
      </c>
      <c r="DP458" s="1">
        <v>4.4255480000000001E-9</v>
      </c>
      <c r="DQ458" s="1">
        <v>1.5333419999999999E-5</v>
      </c>
      <c r="DR458">
        <v>0.1502858</v>
      </c>
      <c r="DS458">
        <v>28.050509999999999</v>
      </c>
      <c r="DT458" s="1">
        <v>2.3855150000000002E-7</v>
      </c>
      <c r="DU458" s="1">
        <v>8.4196879999999996E-4</v>
      </c>
      <c r="DV458">
        <v>0.1497966</v>
      </c>
      <c r="DW458">
        <v>27.79533</v>
      </c>
      <c r="DX458" s="1">
        <v>6.9202100000000001E-6</v>
      </c>
      <c r="DY458" s="1">
        <v>2.4952579999999999E-2</v>
      </c>
      <c r="DZ458">
        <v>0.1492018</v>
      </c>
      <c r="EA458">
        <v>27.546980000000001</v>
      </c>
      <c r="EB458" s="1">
        <v>1.1761909999999999E-4</v>
      </c>
      <c r="EC458">
        <v>0.43468699999999999</v>
      </c>
      <c r="ED458">
        <v>0.1484964</v>
      </c>
      <c r="EE458">
        <v>27.355789999999999</v>
      </c>
      <c r="EF458" s="1">
        <v>1.259055E-3</v>
      </c>
      <c r="EG458">
        <v>4.7776680000000002</v>
      </c>
      <c r="EH458">
        <v>0.1477562</v>
      </c>
      <c r="EI458">
        <v>27.481860000000001</v>
      </c>
      <c r="EJ458">
        <v>9.0299999999999998E-3</v>
      </c>
      <c r="EK458">
        <v>35.219160000000002</v>
      </c>
      <c r="EL458">
        <v>0.1470427</v>
      </c>
      <c r="EM458">
        <v>27.865449999999999</v>
      </c>
      <c r="EN458" s="1">
        <v>4.5805440000000003E-2</v>
      </c>
      <c r="EO458">
        <v>183.64590000000001</v>
      </c>
      <c r="EP458">
        <v>0.14635010000000001</v>
      </c>
      <c r="EQ458">
        <v>28.314109999999999</v>
      </c>
      <c r="ER458">
        <v>0.17226549999999999</v>
      </c>
      <c r="ES458">
        <v>709.84220000000005</v>
      </c>
      <c r="ET458">
        <v>0.1455999</v>
      </c>
      <c r="EU458">
        <v>28.655950000000001</v>
      </c>
      <c r="EV458">
        <v>0.50033499999999997</v>
      </c>
      <c r="EW458">
        <v>2119.1489999999999</v>
      </c>
      <c r="EX458">
        <v>0.1448257</v>
      </c>
      <c r="EY458">
        <v>28.635940000000002</v>
      </c>
      <c r="EZ458">
        <v>1.1648799999999999</v>
      </c>
      <c r="FA458">
        <v>5068.5720000000001</v>
      </c>
      <c r="FB458">
        <v>0.14399310000000001</v>
      </c>
      <c r="FC458">
        <v>28.40288</v>
      </c>
      <c r="FD458">
        <v>2.2455029999999998</v>
      </c>
      <c r="FE458">
        <v>10034.69</v>
      </c>
      <c r="FF458">
        <v>0.1431616</v>
      </c>
      <c r="FG458">
        <v>28.163879999999999</v>
      </c>
      <c r="FH458">
        <v>3.691964</v>
      </c>
      <c r="FI458">
        <v>16926.13</v>
      </c>
      <c r="FJ458">
        <v>0.1425971</v>
      </c>
      <c r="FK458">
        <v>27.95007</v>
      </c>
      <c r="FL458">
        <v>5.3206769999999999</v>
      </c>
      <c r="FM458">
        <v>24952.16</v>
      </c>
      <c r="FN458">
        <v>0.14197679999999999</v>
      </c>
      <c r="FO458">
        <v>28.102139999999999</v>
      </c>
      <c r="FP458">
        <v>6.8574859999999997</v>
      </c>
      <c r="FQ458">
        <v>32871.79</v>
      </c>
      <c r="FR458">
        <v>0.141101</v>
      </c>
      <c r="FS458">
        <v>28.399229999999999</v>
      </c>
      <c r="FT458">
        <v>8.0434450000000002</v>
      </c>
      <c r="FU458">
        <v>39432.21</v>
      </c>
      <c r="FV458">
        <v>0.14009460000000001</v>
      </c>
      <c r="FW458">
        <v>28.55903</v>
      </c>
      <c r="FX458">
        <v>8.7342440000000003</v>
      </c>
      <c r="FY458">
        <v>43780.3</v>
      </c>
      <c r="FZ458">
        <v>0.13913510000000001</v>
      </c>
      <c r="GA458">
        <v>28.61852</v>
      </c>
      <c r="GB458">
        <v>8.9146900000000002</v>
      </c>
      <c r="GC458">
        <v>45616.1</v>
      </c>
      <c r="GD458">
        <v>0.13828689999999999</v>
      </c>
      <c r="GE458">
        <v>28.43496</v>
      </c>
      <c r="GF458">
        <v>8.6488750000000003</v>
      </c>
      <c r="GG458">
        <v>45131.39</v>
      </c>
      <c r="GH458">
        <v>0.13746240000000001</v>
      </c>
      <c r="GI458">
        <v>28.27186</v>
      </c>
      <c r="GJ458">
        <v>8.0731610000000007</v>
      </c>
      <c r="GK458">
        <v>42823.59</v>
      </c>
      <c r="GL458">
        <v>0.1365729</v>
      </c>
      <c r="GM458">
        <v>28.12256</v>
      </c>
      <c r="GN458">
        <v>7.2810230000000002</v>
      </c>
      <c r="GO458">
        <v>39278.69</v>
      </c>
      <c r="GP458">
        <v>0.13567879999999999</v>
      </c>
      <c r="GQ458">
        <v>27.981249999999999</v>
      </c>
      <c r="GR458">
        <v>6.3954789999999999</v>
      </c>
      <c r="GS458">
        <v>35057.379999999997</v>
      </c>
      <c r="GT458">
        <v>0.13475019999999999</v>
      </c>
      <c r="GU458">
        <v>27.82827</v>
      </c>
      <c r="GV458">
        <v>5.499981</v>
      </c>
      <c r="GW458">
        <v>30616.06</v>
      </c>
      <c r="GX458">
        <v>0.13384099999999999</v>
      </c>
      <c r="GY458">
        <v>27.90128</v>
      </c>
      <c r="GZ458">
        <v>4.6531650000000004</v>
      </c>
      <c r="HA458">
        <v>26281.67</v>
      </c>
      <c r="HB458">
        <v>0.13293820000000001</v>
      </c>
      <c r="HC458">
        <v>28.195630000000001</v>
      </c>
      <c r="HD458">
        <v>3.8867189999999998</v>
      </c>
      <c r="HE458">
        <v>22258</v>
      </c>
      <c r="HF458">
        <v>0.13204360000000001</v>
      </c>
      <c r="HG458">
        <v>28.482949999999999</v>
      </c>
      <c r="HH458">
        <v>3.2147329999999998</v>
      </c>
      <c r="HI458">
        <v>18654.91</v>
      </c>
      <c r="HJ458">
        <v>0.1311543</v>
      </c>
      <c r="HK458">
        <v>28.497109999999999</v>
      </c>
      <c r="HL458">
        <v>2.639494</v>
      </c>
      <c r="HM458">
        <v>15512.78</v>
      </c>
      <c r="HN458">
        <v>0.1302693</v>
      </c>
      <c r="HO458">
        <v>28.20703</v>
      </c>
      <c r="HP458">
        <v>2.155958</v>
      </c>
      <c r="HQ458">
        <v>12827.4</v>
      </c>
      <c r="HR458">
        <v>0.129385</v>
      </c>
      <c r="HS458">
        <v>27.926210000000001</v>
      </c>
      <c r="HT458">
        <v>1.7549399999999999</v>
      </c>
      <c r="HU458">
        <v>10566.59</v>
      </c>
      <c r="HV458">
        <v>0.12882260000000001</v>
      </c>
      <c r="HW458">
        <v>27.670010000000001</v>
      </c>
      <c r="HX458">
        <v>1.428787</v>
      </c>
      <c r="HY458">
        <v>8681.7739999999994</v>
      </c>
      <c r="HZ458">
        <v>0.1281911</v>
      </c>
      <c r="IA458">
        <v>27.680540000000001</v>
      </c>
      <c r="IB458">
        <v>1.160911</v>
      </c>
      <c r="IC458">
        <v>7120.6239999999998</v>
      </c>
      <c r="ID458">
        <v>0.12734609999999999</v>
      </c>
      <c r="IE458">
        <v>27.880659999999999</v>
      </c>
      <c r="IF458">
        <v>0.94195790000000001</v>
      </c>
      <c r="IG458">
        <v>5840.7259999999997</v>
      </c>
      <c r="IH458">
        <v>0.12637319999999999</v>
      </c>
      <c r="II458">
        <v>28.084759999999999</v>
      </c>
      <c r="IJ458">
        <v>0.76483950000000001</v>
      </c>
      <c r="IK458">
        <v>4798.2209999999995</v>
      </c>
      <c r="IL458">
        <v>0.12550749999999999</v>
      </c>
      <c r="IM458">
        <v>28.243829999999999</v>
      </c>
      <c r="IN458">
        <v>0.62319749999999996</v>
      </c>
      <c r="IO458">
        <v>3951.8139999999999</v>
      </c>
      <c r="IP458">
        <v>0.1247384</v>
      </c>
      <c r="IQ458">
        <v>28.17418</v>
      </c>
      <c r="IR458">
        <v>0.50975749999999997</v>
      </c>
      <c r="IS458">
        <v>3264.2820000000002</v>
      </c>
      <c r="IT458">
        <v>0.1240286</v>
      </c>
      <c r="IU458">
        <v>27.989719999999998</v>
      </c>
      <c r="IV458">
        <v>0.41864829999999997</v>
      </c>
      <c r="IW458">
        <v>2705.578</v>
      </c>
      <c r="IX458">
        <v>0.12326959999999999</v>
      </c>
      <c r="IY458">
        <v>27.830919999999999</v>
      </c>
      <c r="IZ458">
        <v>0.34508850000000002</v>
      </c>
      <c r="JA458">
        <v>2251.5749999999998</v>
      </c>
      <c r="JB458">
        <v>0.12250949999999999</v>
      </c>
      <c r="JC458">
        <v>27.72306</v>
      </c>
      <c r="JD458">
        <v>0.28582190000000002</v>
      </c>
      <c r="JE458">
        <v>1882.576</v>
      </c>
      <c r="JF458">
        <v>0.1217326</v>
      </c>
      <c r="JG458">
        <v>27.968640000000001</v>
      </c>
      <c r="JH458">
        <v>0.23793700000000001</v>
      </c>
      <c r="JI458">
        <v>1582.027</v>
      </c>
      <c r="JJ458">
        <v>0.1209706</v>
      </c>
      <c r="JK458">
        <v>28.289059999999999</v>
      </c>
      <c r="JL458">
        <v>0.19920740000000001</v>
      </c>
      <c r="JM458">
        <v>1336.7860000000001</v>
      </c>
      <c r="JN458">
        <v>0.1202194</v>
      </c>
      <c r="JO458">
        <v>28.524339999999999</v>
      </c>
      <c r="JP458">
        <v>0.16775309999999999</v>
      </c>
      <c r="JQ458">
        <v>1135.98</v>
      </c>
      <c r="JR458">
        <v>0.1195002</v>
      </c>
      <c r="JS458">
        <v>28.64631</v>
      </c>
      <c r="JT458">
        <v>0.142153</v>
      </c>
      <c r="JU458">
        <v>970.95709999999997</v>
      </c>
      <c r="JV458">
        <v>0.1187825</v>
      </c>
      <c r="JW458">
        <v>28.616250000000001</v>
      </c>
      <c r="JX458">
        <v>0.12117319999999999</v>
      </c>
      <c r="JY458">
        <v>834.75620000000004</v>
      </c>
      <c r="JZ458">
        <v>0.11808299999999999</v>
      </c>
      <c r="KA458">
        <v>28.42473</v>
      </c>
      <c r="KB458">
        <v>0.1039289</v>
      </c>
      <c r="KC458">
        <v>721.86109999999996</v>
      </c>
      <c r="KD458">
        <v>0.11740059999999999</v>
      </c>
      <c r="KE458">
        <v>28.239750000000001</v>
      </c>
      <c r="KF458">
        <v>8.9674299999999998E-2</v>
      </c>
      <c r="KG458">
        <v>627.83450000000005</v>
      </c>
      <c r="KH458">
        <v>0.11681759999999999</v>
      </c>
      <c r="KI458">
        <v>28.105029999999999</v>
      </c>
      <c r="KJ458" s="1">
        <v>7.7874890000000002E-2</v>
      </c>
      <c r="KK458">
        <v>549.02930000000003</v>
      </c>
      <c r="KL458">
        <v>0.1162479</v>
      </c>
      <c r="KM458">
        <v>28.31457</v>
      </c>
      <c r="KN458" s="1">
        <v>6.7983340000000003E-2</v>
      </c>
      <c r="KO458">
        <v>482.5256</v>
      </c>
      <c r="KP458">
        <v>0.11561340000000001</v>
      </c>
      <c r="KQ458">
        <v>28.666419999999999</v>
      </c>
      <c r="KR458" s="1">
        <v>5.9630059999999999E-2</v>
      </c>
      <c r="KS458">
        <v>426.23770000000002</v>
      </c>
      <c r="KT458">
        <v>0.1149719</v>
      </c>
      <c r="KU458">
        <v>29.04532</v>
      </c>
      <c r="KV458" s="1">
        <v>5.2566960000000003E-2</v>
      </c>
      <c r="KW458">
        <v>378.40969999999999</v>
      </c>
      <c r="KX458">
        <v>0.1143643</v>
      </c>
      <c r="KY458">
        <v>29.3657</v>
      </c>
      <c r="KZ458" s="1">
        <v>4.6584220000000003E-2</v>
      </c>
      <c r="LA458">
        <v>337.5566</v>
      </c>
      <c r="LB458">
        <v>0.1138034</v>
      </c>
      <c r="LC458">
        <v>29.38044</v>
      </c>
      <c r="LD458" s="1">
        <v>4.1484529999999999E-2</v>
      </c>
      <c r="LE458">
        <v>302.42869999999999</v>
      </c>
      <c r="LF458">
        <v>0.1132864</v>
      </c>
      <c r="LG458">
        <v>29.19454</v>
      </c>
      <c r="LH458">
        <v>3.7108599999999999E-2</v>
      </c>
      <c r="LI458">
        <v>272.0249</v>
      </c>
      <c r="LJ458">
        <v>0.11274869999999999</v>
      </c>
      <c r="LK458">
        <v>29.02224</v>
      </c>
      <c r="LL458">
        <v>3.3315299999999999E-2</v>
      </c>
      <c r="LM458">
        <v>245.58279999999999</v>
      </c>
      <c r="LN458">
        <v>0.1122455</v>
      </c>
      <c r="LO458">
        <v>28.92643</v>
      </c>
      <c r="LP458" s="1">
        <v>3.0026890000000001E-2</v>
      </c>
      <c r="LQ458">
        <v>222.4873</v>
      </c>
      <c r="LR458">
        <v>0.1117287</v>
      </c>
      <c r="LS458">
        <v>29.25047</v>
      </c>
      <c r="LT458" s="1">
        <v>2.7149340000000001E-2</v>
      </c>
      <c r="LU458">
        <v>202.2106</v>
      </c>
      <c r="LV458">
        <v>0.1112262</v>
      </c>
      <c r="LW458">
        <v>29.706410000000002</v>
      </c>
      <c r="LX458" s="1">
        <v>2.462806E-2</v>
      </c>
      <c r="LY458">
        <v>184.34440000000001</v>
      </c>
      <c r="LZ458">
        <v>0.11072360000000001</v>
      </c>
      <c r="MA458">
        <v>30.14744</v>
      </c>
      <c r="MB458">
        <v>2.2405499999999998E-2</v>
      </c>
      <c r="MC458">
        <v>168.52789999999999</v>
      </c>
      <c r="MD458">
        <v>0.1102297</v>
      </c>
      <c r="ME458">
        <v>30.53115</v>
      </c>
      <c r="MF458" s="1">
        <v>2.0441330000000001E-2</v>
      </c>
      <c r="MG458">
        <v>154.47839999999999</v>
      </c>
      <c r="MH458">
        <v>0.1097592</v>
      </c>
      <c r="MI458">
        <v>30.60941</v>
      </c>
      <c r="MJ458" s="1">
        <v>1.869906E-2</v>
      </c>
      <c r="MK458">
        <v>141.94550000000001</v>
      </c>
      <c r="ML458">
        <v>0.10927779999999999</v>
      </c>
      <c r="MM458">
        <v>30.492190000000001</v>
      </c>
      <c r="MN458" s="1">
        <v>1.7143660000000002E-2</v>
      </c>
      <c r="MO458">
        <v>130.71889999999999</v>
      </c>
      <c r="MP458">
        <v>0.1088146</v>
      </c>
      <c r="MQ458">
        <v>30.33972</v>
      </c>
      <c r="MR458" s="1">
        <v>1.575414E-2</v>
      </c>
      <c r="MS458">
        <v>120.63639999999999</v>
      </c>
      <c r="MT458">
        <v>0.10847909999999999</v>
      </c>
      <c r="MU458">
        <v>30.187619999999999</v>
      </c>
      <c r="MV458" s="1">
        <v>1.4520669999999999E-2</v>
      </c>
      <c r="MW458">
        <v>111.5278</v>
      </c>
      <c r="MX458">
        <v>0.1081081</v>
      </c>
      <c r="MY458">
        <v>30.140350000000002</v>
      </c>
      <c r="MZ458" s="1">
        <v>1.339649E-2</v>
      </c>
      <c r="NA458">
        <v>103.23609999999999</v>
      </c>
      <c r="NB458">
        <v>0.10765810000000001</v>
      </c>
      <c r="NC458">
        <v>30.284849999999999</v>
      </c>
      <c r="ND458" s="1">
        <v>1.2371139999999999E-2</v>
      </c>
      <c r="NE458">
        <v>95.716380000000001</v>
      </c>
      <c r="NF458">
        <v>0.10716820000000001</v>
      </c>
      <c r="NG458">
        <v>30.638290000000001</v>
      </c>
      <c r="NH458">
        <v>1.14401E-2</v>
      </c>
      <c r="NI458">
        <v>88.903310000000005</v>
      </c>
      <c r="NJ458">
        <v>0.1067145</v>
      </c>
      <c r="NK458">
        <v>30.808029999999999</v>
      </c>
      <c r="NL458" s="1">
        <v>1.0601879999999999E-2</v>
      </c>
      <c r="NM458">
        <v>82.721239999999995</v>
      </c>
      <c r="NN458">
        <v>0.1063231</v>
      </c>
      <c r="NO458">
        <v>30.745470000000001</v>
      </c>
      <c r="NP458" s="1">
        <v>9.8450680000000002E-3</v>
      </c>
      <c r="NQ458">
        <v>77.07835</v>
      </c>
      <c r="NR458">
        <v>0.1059505</v>
      </c>
      <c r="NS458">
        <v>30.621169999999999</v>
      </c>
      <c r="NT458" s="1">
        <v>9.1547880000000005E-3</v>
      </c>
      <c r="NU458">
        <v>71.906660000000002</v>
      </c>
      <c r="NV458">
        <v>0.1055512</v>
      </c>
      <c r="NW458">
        <v>30.476030000000002</v>
      </c>
      <c r="NX458" s="1">
        <v>8.5214049999999993E-3</v>
      </c>
      <c r="NY458">
        <v>67.161320000000003</v>
      </c>
      <c r="NZ458">
        <v>0.1052752</v>
      </c>
      <c r="OA458">
        <v>30.333369999999999</v>
      </c>
      <c r="OB458" s="1">
        <v>7.9484450000000002E-3</v>
      </c>
      <c r="OC458">
        <v>62.788820000000001</v>
      </c>
      <c r="OD458">
        <v>0.1049619</v>
      </c>
      <c r="OE458">
        <v>30.462399999999999</v>
      </c>
      <c r="OF458" s="1">
        <v>7.4160859999999997E-3</v>
      </c>
      <c r="OG458">
        <v>58.738590000000002</v>
      </c>
      <c r="OH458">
        <v>0.104569</v>
      </c>
      <c r="OI458">
        <v>30.768280000000001</v>
      </c>
      <c r="OJ458" s="1">
        <v>6.9215819999999999E-3</v>
      </c>
      <c r="OK458">
        <v>55.007869999999997</v>
      </c>
    </row>
    <row r="459" spans="1:401" x14ac:dyDescent="0.35">
      <c r="A459">
        <v>468</v>
      </c>
      <c r="B459" t="s">
        <v>4</v>
      </c>
      <c r="C459" t="s">
        <v>364</v>
      </c>
      <c r="D459" t="s">
        <v>461</v>
      </c>
      <c r="E459">
        <v>838.78520000000003</v>
      </c>
      <c r="F459">
        <v>0.17644380000000001</v>
      </c>
      <c r="G459">
        <v>27.88231</v>
      </c>
      <c r="H459">
        <v>0</v>
      </c>
      <c r="I459">
        <v>0</v>
      </c>
      <c r="J459">
        <v>0.1747156</v>
      </c>
      <c r="K459">
        <v>27.765000000000001</v>
      </c>
      <c r="L459">
        <v>0</v>
      </c>
      <c r="M459">
        <v>0</v>
      </c>
      <c r="N459">
        <v>0.17288500000000001</v>
      </c>
      <c r="O459">
        <v>27.628769999999999</v>
      </c>
      <c r="P459">
        <v>0</v>
      </c>
      <c r="Q459">
        <v>0</v>
      </c>
      <c r="R459">
        <v>0.17099400000000001</v>
      </c>
      <c r="S459">
        <v>27.434139999999999</v>
      </c>
      <c r="T459">
        <v>0</v>
      </c>
      <c r="U459">
        <v>0</v>
      </c>
      <c r="V459">
        <v>0.1691829</v>
      </c>
      <c r="W459">
        <v>27.343509999999998</v>
      </c>
      <c r="X459">
        <v>0</v>
      </c>
      <c r="Y459">
        <v>0</v>
      </c>
      <c r="Z459">
        <v>0.16749259999999999</v>
      </c>
      <c r="AA459">
        <v>27.164529999999999</v>
      </c>
      <c r="AB459">
        <v>0</v>
      </c>
      <c r="AC459">
        <v>0</v>
      </c>
      <c r="AD459">
        <v>0.1658636</v>
      </c>
      <c r="AE459">
        <v>26.928370000000001</v>
      </c>
      <c r="AF459">
        <v>0</v>
      </c>
      <c r="AG459">
        <v>0</v>
      </c>
      <c r="AH459">
        <v>0.1642564</v>
      </c>
      <c r="AI459">
        <v>26.712900000000001</v>
      </c>
      <c r="AJ459">
        <v>0</v>
      </c>
      <c r="AK459">
        <v>0</v>
      </c>
      <c r="AL459">
        <v>0.16319910000000001</v>
      </c>
      <c r="AM459">
        <v>26.539729999999999</v>
      </c>
      <c r="AN459">
        <v>0</v>
      </c>
      <c r="AO459">
        <v>0</v>
      </c>
      <c r="AP459">
        <v>0.16216430000000001</v>
      </c>
      <c r="AQ459">
        <v>26.66328</v>
      </c>
      <c r="AR459">
        <v>0</v>
      </c>
      <c r="AS459">
        <v>0</v>
      </c>
      <c r="AT459">
        <v>0.1607374</v>
      </c>
      <c r="AU459">
        <v>26.937439999999999</v>
      </c>
      <c r="AV459">
        <v>0</v>
      </c>
      <c r="AW459">
        <v>0</v>
      </c>
      <c r="AX459">
        <v>0.15915789999999999</v>
      </c>
      <c r="AY459">
        <v>27.08558</v>
      </c>
      <c r="AZ459">
        <v>0</v>
      </c>
      <c r="BA459">
        <v>0</v>
      </c>
      <c r="BB459">
        <v>0.15774150000000001</v>
      </c>
      <c r="BC459">
        <v>27.1526</v>
      </c>
      <c r="BD459">
        <v>0</v>
      </c>
      <c r="BE459">
        <v>0</v>
      </c>
      <c r="BF459">
        <v>0.15659890000000001</v>
      </c>
      <c r="BG459">
        <v>27.006139999999998</v>
      </c>
      <c r="BH459">
        <v>0</v>
      </c>
      <c r="BI459">
        <v>0</v>
      </c>
      <c r="BJ459">
        <v>0.15556919999999999</v>
      </c>
      <c r="BK459">
        <v>26.688189999999999</v>
      </c>
      <c r="BL459">
        <v>0</v>
      </c>
      <c r="BM459">
        <v>0</v>
      </c>
      <c r="BN459">
        <v>0.15449460000000001</v>
      </c>
      <c r="BO459">
        <v>26.405270000000002</v>
      </c>
      <c r="BP459">
        <v>0</v>
      </c>
      <c r="BQ459">
        <v>0</v>
      </c>
      <c r="BR459">
        <v>0.15356790000000001</v>
      </c>
      <c r="BS459">
        <v>26.18263</v>
      </c>
      <c r="BT459">
        <v>0</v>
      </c>
      <c r="BU459">
        <v>0</v>
      </c>
      <c r="BV459">
        <v>0.1526798</v>
      </c>
      <c r="BW459">
        <v>26.26219</v>
      </c>
      <c r="BX459">
        <v>0</v>
      </c>
      <c r="BY459">
        <v>0</v>
      </c>
      <c r="BZ459">
        <v>0.1517376</v>
      </c>
      <c r="CA459">
        <v>26.515820000000001</v>
      </c>
      <c r="CB459">
        <v>0</v>
      </c>
      <c r="CC459">
        <v>0</v>
      </c>
      <c r="CD459">
        <v>0.15081829999999999</v>
      </c>
      <c r="CE459">
        <v>26.740500000000001</v>
      </c>
      <c r="CF459">
        <v>0</v>
      </c>
      <c r="CG459">
        <v>0</v>
      </c>
      <c r="CH459">
        <v>0.14996480000000001</v>
      </c>
      <c r="CI459">
        <v>26.98329</v>
      </c>
      <c r="CJ459">
        <v>0</v>
      </c>
      <c r="CK459">
        <v>0</v>
      </c>
      <c r="CL459">
        <v>0.14920310000000001</v>
      </c>
      <c r="CM459">
        <v>27.03961</v>
      </c>
      <c r="CN459" s="1">
        <v>1.576041E-37</v>
      </c>
      <c r="CO459" s="1">
        <v>7.8543609999999997E-34</v>
      </c>
      <c r="CP459">
        <v>0.14848359999999999</v>
      </c>
      <c r="CQ459">
        <v>26.87698</v>
      </c>
      <c r="CR459" s="1">
        <v>1.8736070000000001E-30</v>
      </c>
      <c r="CS459" s="1">
        <v>9.3761029999999995E-27</v>
      </c>
      <c r="CT459">
        <v>0.14778069999999999</v>
      </c>
      <c r="CU459">
        <v>26.71341</v>
      </c>
      <c r="CV459" s="1">
        <v>4.9729060000000004E-25</v>
      </c>
      <c r="CW459" s="1">
        <v>2.4993539999999999E-21</v>
      </c>
      <c r="CX459">
        <v>0.1476317</v>
      </c>
      <c r="CY459">
        <v>26.620180000000001</v>
      </c>
      <c r="CZ459" s="1">
        <v>1.353792E-20</v>
      </c>
      <c r="DA459" s="1">
        <v>5.7403809999999998E-17</v>
      </c>
      <c r="DB459">
        <v>0.14741029999999999</v>
      </c>
      <c r="DC459">
        <v>26.928619999999999</v>
      </c>
      <c r="DD459" s="1">
        <v>5.5295580000000001E-17</v>
      </c>
      <c r="DE459" s="1">
        <v>2.139436E-13</v>
      </c>
      <c r="DF459">
        <v>0.14677029999999999</v>
      </c>
      <c r="DG459">
        <v>27.386240000000001</v>
      </c>
      <c r="DH459" s="1">
        <v>5.1665300000000003E-14</v>
      </c>
      <c r="DI459" s="1">
        <v>1.936817E-10</v>
      </c>
      <c r="DJ459">
        <v>0.14592579999999999</v>
      </c>
      <c r="DK459">
        <v>27.809840000000001</v>
      </c>
      <c r="DL459" s="1">
        <v>1.557076E-11</v>
      </c>
      <c r="DM459" s="1">
        <v>5.8113639999999998E-8</v>
      </c>
      <c r="DN459">
        <v>0.14520250000000001</v>
      </c>
      <c r="DO459">
        <v>28.142779999999998</v>
      </c>
      <c r="DP459" s="1">
        <v>1.9069740000000001E-9</v>
      </c>
      <c r="DQ459" s="1">
        <v>7.1736950000000001E-6</v>
      </c>
      <c r="DR459">
        <v>0.14471020000000001</v>
      </c>
      <c r="DS459">
        <v>28.105789999999999</v>
      </c>
      <c r="DT459" s="1">
        <v>1.114372E-7</v>
      </c>
      <c r="DU459" s="1">
        <v>4.2502559999999998E-4</v>
      </c>
      <c r="DV459">
        <v>0.14424429999999999</v>
      </c>
      <c r="DW459">
        <v>27.86542</v>
      </c>
      <c r="DX459" s="1">
        <v>3.4819219999999998E-6</v>
      </c>
      <c r="DY459" s="1">
        <v>1.352073E-2</v>
      </c>
      <c r="DZ459">
        <v>0.14366490000000001</v>
      </c>
      <c r="EA459">
        <v>27.625509999999998</v>
      </c>
      <c r="EB459" s="1">
        <v>6.3410780000000005E-5</v>
      </c>
      <c r="EC459">
        <v>0.25175550000000002</v>
      </c>
      <c r="ED459">
        <v>0.1429772</v>
      </c>
      <c r="EE459">
        <v>27.437570000000001</v>
      </c>
      <c r="EF459" s="1">
        <v>7.2413580000000005E-4</v>
      </c>
      <c r="EG459">
        <v>2.9465430000000001</v>
      </c>
      <c r="EH459">
        <v>0.14225769999999999</v>
      </c>
      <c r="EI459">
        <v>27.558150000000001</v>
      </c>
      <c r="EJ459" s="1">
        <v>5.5192280000000002E-3</v>
      </c>
      <c r="EK459">
        <v>23.050380000000001</v>
      </c>
      <c r="EL459">
        <v>0.14157549999999999</v>
      </c>
      <c r="EM459">
        <v>27.93037</v>
      </c>
      <c r="EN459">
        <v>2.9650800000000001E-2</v>
      </c>
      <c r="EO459">
        <v>127.14449999999999</v>
      </c>
      <c r="EP459">
        <v>0.1409041</v>
      </c>
      <c r="EQ459">
        <v>28.370349999999998</v>
      </c>
      <c r="ER459">
        <v>0.1177067</v>
      </c>
      <c r="ES459">
        <v>518.27660000000003</v>
      </c>
      <c r="ET459">
        <v>0.1401743</v>
      </c>
      <c r="EU459">
        <v>28.710039999999999</v>
      </c>
      <c r="EV459">
        <v>0.35972559999999998</v>
      </c>
      <c r="EW459">
        <v>1626.7909999999999</v>
      </c>
      <c r="EX459">
        <v>0.1394329</v>
      </c>
      <c r="EY459">
        <v>28.69716</v>
      </c>
      <c r="EZ459">
        <v>0.87853619999999999</v>
      </c>
      <c r="FA459">
        <v>4078.4380000000001</v>
      </c>
      <c r="FB459">
        <v>0.13862530000000001</v>
      </c>
      <c r="FC459">
        <v>28.477129999999999</v>
      </c>
      <c r="FD459">
        <v>1.770831</v>
      </c>
      <c r="FE459">
        <v>8437.3970000000008</v>
      </c>
      <c r="FF459">
        <v>0.1378173</v>
      </c>
      <c r="FG459">
        <v>28.24689</v>
      </c>
      <c r="FH459">
        <v>3.0348769999999998</v>
      </c>
      <c r="FI459">
        <v>14825.38</v>
      </c>
      <c r="FJ459">
        <v>0.1373008</v>
      </c>
      <c r="FK459">
        <v>28.038779999999999</v>
      </c>
      <c r="FL459">
        <v>4.5462100000000003</v>
      </c>
      <c r="FM459">
        <v>22697.06</v>
      </c>
      <c r="FN459">
        <v>0.13669880000000001</v>
      </c>
      <c r="FO459">
        <v>28.188479999999998</v>
      </c>
      <c r="FP459">
        <v>6.0710559999999996</v>
      </c>
      <c r="FQ459">
        <v>30960.11</v>
      </c>
      <c r="FR459">
        <v>0.13584550000000001</v>
      </c>
      <c r="FS459">
        <v>28.47795</v>
      </c>
      <c r="FT459">
        <v>7.355829</v>
      </c>
      <c r="FU459">
        <v>38339.379999999997</v>
      </c>
      <c r="FV459">
        <v>0.13486039999999999</v>
      </c>
      <c r="FW459">
        <v>28.63551</v>
      </c>
      <c r="FX459">
        <v>8.2271769999999993</v>
      </c>
      <c r="FY459">
        <v>43817.21</v>
      </c>
      <c r="FZ459">
        <v>0.13393759999999999</v>
      </c>
      <c r="GA459">
        <v>28.69501</v>
      </c>
      <c r="GB459">
        <v>8.6266309999999997</v>
      </c>
      <c r="GC459">
        <v>46868.15</v>
      </c>
      <c r="GD459">
        <v>0.13312270000000001</v>
      </c>
      <c r="GE459">
        <v>28.518439999999998</v>
      </c>
      <c r="GF459">
        <v>8.5839680000000005</v>
      </c>
      <c r="GG459">
        <v>47485.8</v>
      </c>
      <c r="GH459">
        <v>0.1323279</v>
      </c>
      <c r="GI459">
        <v>28.36242</v>
      </c>
      <c r="GJ459">
        <v>8.1823060000000005</v>
      </c>
      <c r="GK459">
        <v>46021.73</v>
      </c>
      <c r="GL459">
        <v>0.13146530000000001</v>
      </c>
      <c r="GM459">
        <v>28.218889999999998</v>
      </c>
      <c r="GN459">
        <v>7.5278520000000002</v>
      </c>
      <c r="GO459">
        <v>43035.96</v>
      </c>
      <c r="GP459">
        <v>0.1306001</v>
      </c>
      <c r="GQ459">
        <v>28.081620000000001</v>
      </c>
      <c r="GR459">
        <v>6.731967</v>
      </c>
      <c r="GS459">
        <v>39083.81</v>
      </c>
      <c r="GT459">
        <v>0.12970509999999999</v>
      </c>
      <c r="GU459">
        <v>27.929819999999999</v>
      </c>
      <c r="GV459">
        <v>5.8840260000000004</v>
      </c>
      <c r="GW459">
        <v>34673.08</v>
      </c>
      <c r="GX459">
        <v>0.12882879999999999</v>
      </c>
      <c r="GY459">
        <v>27.9984</v>
      </c>
      <c r="GZ459">
        <v>5.0518729999999996</v>
      </c>
      <c r="HA459">
        <v>30191.58</v>
      </c>
      <c r="HB459">
        <v>0.12795799999999999</v>
      </c>
      <c r="HC459">
        <v>28.28501</v>
      </c>
      <c r="HD459">
        <v>4.2766719999999996</v>
      </c>
      <c r="HE459">
        <v>25903.86</v>
      </c>
      <c r="HF459">
        <v>0.1270889</v>
      </c>
      <c r="HG459">
        <v>28.568439999999999</v>
      </c>
      <c r="HH459">
        <v>3.580667</v>
      </c>
      <c r="HI459">
        <v>21969.87</v>
      </c>
      <c r="HJ459">
        <v>0.1262365</v>
      </c>
      <c r="HK459">
        <v>28.586469999999998</v>
      </c>
      <c r="HL459">
        <v>2.973265</v>
      </c>
      <c r="HM459">
        <v>18470.349999999999</v>
      </c>
      <c r="HN459">
        <v>0.12537419999999999</v>
      </c>
      <c r="HO459">
        <v>28.307030000000001</v>
      </c>
      <c r="HP459">
        <v>2.4537749999999998</v>
      </c>
      <c r="HQ459">
        <v>15428.33</v>
      </c>
      <c r="HR459">
        <v>0.1245262</v>
      </c>
      <c r="HS459">
        <v>28.032119999999999</v>
      </c>
      <c r="HT459">
        <v>2.0167160000000002</v>
      </c>
      <c r="HU459">
        <v>12829.44</v>
      </c>
      <c r="HV459">
        <v>0.12399839999999999</v>
      </c>
      <c r="HW459">
        <v>27.778569999999998</v>
      </c>
      <c r="HX459">
        <v>1.656971</v>
      </c>
      <c r="HY459">
        <v>10634.66</v>
      </c>
      <c r="HZ459">
        <v>0.1233905</v>
      </c>
      <c r="IA459">
        <v>27.78631</v>
      </c>
      <c r="IB459">
        <v>1.3577939999999999</v>
      </c>
      <c r="IC459">
        <v>8795.7139999999999</v>
      </c>
      <c r="ID459">
        <v>0.1225676</v>
      </c>
      <c r="IE459">
        <v>27.978100000000001</v>
      </c>
      <c r="IF459">
        <v>1.110528</v>
      </c>
      <c r="IG459">
        <v>7272.4780000000001</v>
      </c>
      <c r="IH459">
        <v>0.1216262</v>
      </c>
      <c r="II459">
        <v>28.17464</v>
      </c>
      <c r="IJ459">
        <v>0.90856990000000004</v>
      </c>
      <c r="IK459">
        <v>6019.9709999999995</v>
      </c>
      <c r="IL459">
        <v>0.1207825</v>
      </c>
      <c r="IM459">
        <v>28.32827</v>
      </c>
      <c r="IN459">
        <v>0.74565230000000005</v>
      </c>
      <c r="IO459">
        <v>4994.1610000000001</v>
      </c>
      <c r="IP459">
        <v>0.12004720000000001</v>
      </c>
      <c r="IQ459">
        <v>28.257439999999999</v>
      </c>
      <c r="IR459">
        <v>0.61419869999999999</v>
      </c>
      <c r="IS459">
        <v>4154.165</v>
      </c>
      <c r="IT459">
        <v>0.1193649</v>
      </c>
      <c r="IU459">
        <v>28.076609999999999</v>
      </c>
      <c r="IV459">
        <v>0.50778990000000002</v>
      </c>
      <c r="IW459">
        <v>3466.28</v>
      </c>
      <c r="IX459">
        <v>0.1186256</v>
      </c>
      <c r="IY459">
        <v>27.920660000000002</v>
      </c>
      <c r="IZ459">
        <v>0.4212321</v>
      </c>
      <c r="JA459">
        <v>2903.3649999999998</v>
      </c>
      <c r="JB459">
        <v>0.1178937</v>
      </c>
      <c r="JC459">
        <v>27.814830000000001</v>
      </c>
      <c r="JD459">
        <v>0.35104350000000001</v>
      </c>
      <c r="JE459">
        <v>2442.6779999999999</v>
      </c>
      <c r="JF459">
        <v>0.1171479</v>
      </c>
      <c r="JG459">
        <v>28.055910000000001</v>
      </c>
      <c r="JH459">
        <v>0.29395909999999997</v>
      </c>
      <c r="JI459">
        <v>2065.0059999999999</v>
      </c>
      <c r="JJ459">
        <v>0.1164095</v>
      </c>
      <c r="JK459">
        <v>28.36853</v>
      </c>
      <c r="JL459">
        <v>0.24748510000000001</v>
      </c>
      <c r="JM459">
        <v>1754.85</v>
      </c>
      <c r="JN459">
        <v>0.1156817</v>
      </c>
      <c r="JO459">
        <v>28.599139999999998</v>
      </c>
      <c r="JP459">
        <v>0.20952170000000001</v>
      </c>
      <c r="JQ459">
        <v>1499.3710000000001</v>
      </c>
      <c r="JR459">
        <v>0.11498849999999999</v>
      </c>
      <c r="JS459">
        <v>28.718060000000001</v>
      </c>
      <c r="JT459">
        <v>0.1784424</v>
      </c>
      <c r="JU459">
        <v>1288.133</v>
      </c>
      <c r="JV459">
        <v>0.1142928</v>
      </c>
      <c r="JW459">
        <v>28.689129999999999</v>
      </c>
      <c r="JX459">
        <v>0.15282470000000001</v>
      </c>
      <c r="JY459">
        <v>1112.7819999999999</v>
      </c>
      <c r="JZ459">
        <v>0.11362</v>
      </c>
      <c r="KA459">
        <v>28.502500000000001</v>
      </c>
      <c r="KB459">
        <v>0.131657</v>
      </c>
      <c r="KC459">
        <v>966.60450000000003</v>
      </c>
      <c r="KD459">
        <v>0.1129583</v>
      </c>
      <c r="KE459">
        <v>28.3215</v>
      </c>
      <c r="KF459">
        <v>0.1140625</v>
      </c>
      <c r="KG459">
        <v>844.20259999999996</v>
      </c>
      <c r="KH459">
        <v>0.1124098</v>
      </c>
      <c r="KI459">
        <v>28.18891</v>
      </c>
      <c r="KJ459" s="1">
        <v>9.9435469999999998E-2</v>
      </c>
      <c r="KK459">
        <v>741.04520000000002</v>
      </c>
      <c r="KL459">
        <v>0.1118533</v>
      </c>
      <c r="KM459">
        <v>28.393519999999999</v>
      </c>
      <c r="KN459" s="1">
        <v>8.7098830000000002E-2</v>
      </c>
      <c r="KO459">
        <v>653.54070000000002</v>
      </c>
      <c r="KP459">
        <v>0.1112466</v>
      </c>
      <c r="KQ459">
        <v>28.736460000000001</v>
      </c>
      <c r="KR459" s="1">
        <v>7.6634789999999994E-2</v>
      </c>
      <c r="KS459">
        <v>579.10910000000001</v>
      </c>
      <c r="KT459">
        <v>0.1106176</v>
      </c>
      <c r="KU459">
        <v>29.107330000000001</v>
      </c>
      <c r="KV459" s="1">
        <v>6.7739060000000004E-2</v>
      </c>
      <c r="KW459">
        <v>515.56179999999995</v>
      </c>
      <c r="KX459">
        <v>0.1100328</v>
      </c>
      <c r="KY459">
        <v>29.422419999999999</v>
      </c>
      <c r="KZ459" s="1">
        <v>6.0176739999999999E-2</v>
      </c>
      <c r="LA459">
        <v>461.04329999999999</v>
      </c>
      <c r="LB459">
        <v>0.10948919999999999</v>
      </c>
      <c r="LC459">
        <v>29.437729999999998</v>
      </c>
      <c r="LD459" s="1">
        <v>5.3702340000000001E-2</v>
      </c>
      <c r="LE459">
        <v>413.95620000000002</v>
      </c>
      <c r="LF459">
        <v>0.1089933</v>
      </c>
      <c r="LG459">
        <v>29.258400000000002</v>
      </c>
      <c r="LH459" s="1">
        <v>4.8126639999999998E-2</v>
      </c>
      <c r="LI459">
        <v>373.03019999999998</v>
      </c>
      <c r="LJ459">
        <v>0.1084739</v>
      </c>
      <c r="LK459">
        <v>29.091100000000001</v>
      </c>
      <c r="LL459" s="1">
        <v>4.327309E-2</v>
      </c>
      <c r="LM459">
        <v>337.30189999999999</v>
      </c>
      <c r="LN459">
        <v>0.1079894</v>
      </c>
      <c r="LO459">
        <v>28.998290000000001</v>
      </c>
      <c r="LP459">
        <v>3.9053299999999999E-2</v>
      </c>
      <c r="LQ459">
        <v>305.98700000000002</v>
      </c>
      <c r="LR459">
        <v>0.1074928</v>
      </c>
      <c r="LS459">
        <v>29.316389999999998</v>
      </c>
      <c r="LT459" s="1">
        <v>3.5348329999999997E-2</v>
      </c>
      <c r="LU459">
        <v>278.40309999999999</v>
      </c>
      <c r="LV459">
        <v>0.1070014</v>
      </c>
      <c r="LW459">
        <v>29.762830000000001</v>
      </c>
      <c r="LX459" s="1">
        <v>3.209157E-2</v>
      </c>
      <c r="LY459">
        <v>254.02879999999999</v>
      </c>
      <c r="LZ459">
        <v>0.1065183</v>
      </c>
      <c r="MA459">
        <v>30.196090000000002</v>
      </c>
      <c r="MB459" s="1">
        <v>2.9214540000000001E-2</v>
      </c>
      <c r="MC459">
        <v>232.38980000000001</v>
      </c>
      <c r="MD459">
        <v>0.1060456</v>
      </c>
      <c r="ME459">
        <v>30.57358</v>
      </c>
      <c r="MF459" s="1">
        <v>2.666603E-2</v>
      </c>
      <c r="MG459">
        <v>213.12049999999999</v>
      </c>
      <c r="MH459">
        <v>0.1055855</v>
      </c>
      <c r="MI459">
        <v>30.650759999999998</v>
      </c>
      <c r="MJ459" s="1">
        <v>2.4399440000000001E-2</v>
      </c>
      <c r="MK459">
        <v>195.893</v>
      </c>
      <c r="ML459">
        <v>0.1051243</v>
      </c>
      <c r="MM459">
        <v>30.53989</v>
      </c>
      <c r="MN459" s="1">
        <v>2.2373870000000001E-2</v>
      </c>
      <c r="MO459">
        <v>180.43799999999999</v>
      </c>
      <c r="MP459">
        <v>0.1046728</v>
      </c>
      <c r="MQ459">
        <v>30.39208</v>
      </c>
      <c r="MR459">
        <v>2.0559999999999998E-2</v>
      </c>
      <c r="MS459">
        <v>166.52889999999999</v>
      </c>
      <c r="MT459">
        <v>0.1043587</v>
      </c>
      <c r="MU459">
        <v>30.24438</v>
      </c>
      <c r="MV459" s="1">
        <v>1.8949819999999999E-2</v>
      </c>
      <c r="MW459">
        <v>153.9453</v>
      </c>
      <c r="MX459">
        <v>0.1040015</v>
      </c>
      <c r="MY459">
        <v>30.19839</v>
      </c>
      <c r="MZ459" s="1">
        <v>1.7479080000000001E-2</v>
      </c>
      <c r="NA459">
        <v>142.47489999999999</v>
      </c>
      <c r="NB459">
        <v>0.10356659999999999</v>
      </c>
      <c r="NC459">
        <v>30.33934</v>
      </c>
      <c r="ND459">
        <v>1.6136299999999999E-2</v>
      </c>
      <c r="NE459">
        <v>132.06450000000001</v>
      </c>
      <c r="NF459">
        <v>0.10309359999999999</v>
      </c>
      <c r="NG459">
        <v>30.684139999999999</v>
      </c>
      <c r="NH459" s="1">
        <v>1.491672E-2</v>
      </c>
      <c r="NI459">
        <v>122.6296</v>
      </c>
      <c r="NJ459">
        <v>0.1026485</v>
      </c>
      <c r="NK459">
        <v>30.849399999999999</v>
      </c>
      <c r="NL459" s="1">
        <v>1.381689E-2</v>
      </c>
      <c r="NM459">
        <v>114.0605</v>
      </c>
      <c r="NN459">
        <v>0.1022728</v>
      </c>
      <c r="NO459">
        <v>30.78952</v>
      </c>
      <c r="NP459" s="1">
        <v>1.2824540000000001E-2</v>
      </c>
      <c r="NQ459">
        <v>106.2325</v>
      </c>
      <c r="NR459">
        <v>0.1019173</v>
      </c>
      <c r="NS459">
        <v>30.671430000000001</v>
      </c>
      <c r="NT459" s="1">
        <v>1.1919259999999999E-2</v>
      </c>
      <c r="NU459">
        <v>99.057040000000001</v>
      </c>
      <c r="NV459">
        <v>0.1015331</v>
      </c>
      <c r="NW459">
        <v>30.533390000000001</v>
      </c>
      <c r="NX459" s="1">
        <v>1.108804E-2</v>
      </c>
      <c r="NY459">
        <v>92.469539999999995</v>
      </c>
      <c r="NZ459">
        <v>0.10127559999999999</v>
      </c>
      <c r="OA459">
        <v>30.400120000000001</v>
      </c>
      <c r="OB459" s="1">
        <v>1.0336959999999999E-2</v>
      </c>
      <c r="OC459">
        <v>86.400700000000001</v>
      </c>
      <c r="OD459">
        <v>0.10097250000000001</v>
      </c>
      <c r="OE459">
        <v>30.534890000000001</v>
      </c>
      <c r="OF459" s="1">
        <v>9.6380830000000004E-3</v>
      </c>
      <c r="OG459">
        <v>80.77749</v>
      </c>
      <c r="OH459">
        <v>0.10058830000000001</v>
      </c>
      <c r="OI459">
        <v>30.842120000000001</v>
      </c>
      <c r="OJ459" s="1">
        <v>8.9889930000000007E-3</v>
      </c>
      <c r="OK459">
        <v>75.601249999999993</v>
      </c>
    </row>
    <row r="460" spans="1:401" s="3" customFormat="1" x14ac:dyDescent="0.35">
      <c r="A460">
        <v>469</v>
      </c>
      <c r="B460" t="s">
        <v>4</v>
      </c>
      <c r="C460" t="s">
        <v>364</v>
      </c>
      <c r="D460" t="s">
        <v>462</v>
      </c>
      <c r="E460">
        <v>815.2242</v>
      </c>
      <c r="F460">
        <v>0.16901189999999999</v>
      </c>
      <c r="G460">
        <v>27.967600000000001</v>
      </c>
      <c r="H460">
        <v>0</v>
      </c>
      <c r="I460">
        <v>0</v>
      </c>
      <c r="J460">
        <v>0.1673587</v>
      </c>
      <c r="K460">
        <v>27.847239999999999</v>
      </c>
      <c r="L460">
        <v>0</v>
      </c>
      <c r="M460">
        <v>0</v>
      </c>
      <c r="N460">
        <v>0.1655855</v>
      </c>
      <c r="O460">
        <v>27.707889999999999</v>
      </c>
      <c r="P460">
        <v>0</v>
      </c>
      <c r="Q460">
        <v>0</v>
      </c>
      <c r="R460">
        <v>0.16375670000000001</v>
      </c>
      <c r="S460">
        <v>27.5139</v>
      </c>
      <c r="T460">
        <v>0</v>
      </c>
      <c r="U460">
        <v>0</v>
      </c>
      <c r="V460">
        <v>0.16201589999999999</v>
      </c>
      <c r="W460">
        <v>27.42454</v>
      </c>
      <c r="X460">
        <v>0</v>
      </c>
      <c r="Y460">
        <v>0</v>
      </c>
      <c r="Z460">
        <v>0.16039</v>
      </c>
      <c r="AA460">
        <v>27.251200000000001</v>
      </c>
      <c r="AB460">
        <v>0</v>
      </c>
      <c r="AC460">
        <v>0</v>
      </c>
      <c r="AD460">
        <v>0.15883330000000001</v>
      </c>
      <c r="AE460">
        <v>27.022760000000002</v>
      </c>
      <c r="AF460">
        <v>0</v>
      </c>
      <c r="AG460">
        <v>0</v>
      </c>
      <c r="AH460">
        <v>0.15728159999999999</v>
      </c>
      <c r="AI460">
        <v>26.812629999999999</v>
      </c>
      <c r="AJ460">
        <v>0</v>
      </c>
      <c r="AK460">
        <v>0</v>
      </c>
      <c r="AL460">
        <v>0.156309</v>
      </c>
      <c r="AM460">
        <v>26.64283</v>
      </c>
      <c r="AN460">
        <v>0</v>
      </c>
      <c r="AO460">
        <v>0</v>
      </c>
      <c r="AP460">
        <v>0.15531490000000001</v>
      </c>
      <c r="AQ460">
        <v>26.762699999999999</v>
      </c>
      <c r="AR460">
        <v>0</v>
      </c>
      <c r="AS460">
        <v>0</v>
      </c>
      <c r="AT460">
        <v>0.15393100000000001</v>
      </c>
      <c r="AU460">
        <v>27.03126</v>
      </c>
      <c r="AV460">
        <v>0</v>
      </c>
      <c r="AW460">
        <v>0</v>
      </c>
      <c r="AX460">
        <v>0.15239520000000001</v>
      </c>
      <c r="AY460">
        <v>27.178419999999999</v>
      </c>
      <c r="AZ460">
        <v>0</v>
      </c>
      <c r="BA460">
        <v>0</v>
      </c>
      <c r="BB460">
        <v>0.15102969999999999</v>
      </c>
      <c r="BC460">
        <v>27.245560000000001</v>
      </c>
      <c r="BD460">
        <v>0</v>
      </c>
      <c r="BE460">
        <v>0</v>
      </c>
      <c r="BF460">
        <v>0.14993880000000001</v>
      </c>
      <c r="BG460">
        <v>27.10202</v>
      </c>
      <c r="BH460">
        <v>0</v>
      </c>
      <c r="BI460">
        <v>0</v>
      </c>
      <c r="BJ460">
        <v>0.14895649999999999</v>
      </c>
      <c r="BK460">
        <v>26.787880000000001</v>
      </c>
      <c r="BL460">
        <v>0</v>
      </c>
      <c r="BM460">
        <v>0</v>
      </c>
      <c r="BN460">
        <v>0.1479201</v>
      </c>
      <c r="BO460">
        <v>26.503050000000002</v>
      </c>
      <c r="BP460">
        <v>0</v>
      </c>
      <c r="BQ460">
        <v>0</v>
      </c>
      <c r="BR460">
        <v>0.1470458</v>
      </c>
      <c r="BS460">
        <v>26.27373</v>
      </c>
      <c r="BT460">
        <v>0</v>
      </c>
      <c r="BU460">
        <v>0</v>
      </c>
      <c r="BV460">
        <v>0.1461855</v>
      </c>
      <c r="BW460">
        <v>26.338570000000001</v>
      </c>
      <c r="BX460">
        <v>0</v>
      </c>
      <c r="BY460">
        <v>0</v>
      </c>
      <c r="BZ460">
        <v>0.14528530000000001</v>
      </c>
      <c r="CA460">
        <v>26.574359999999999</v>
      </c>
      <c r="CB460">
        <v>0</v>
      </c>
      <c r="CC460">
        <v>0</v>
      </c>
      <c r="CD460">
        <v>0.14439360000000001</v>
      </c>
      <c r="CE460">
        <v>26.785779999999999</v>
      </c>
      <c r="CF460">
        <v>0</v>
      </c>
      <c r="CG460">
        <v>0</v>
      </c>
      <c r="CH460">
        <v>0.14357410000000001</v>
      </c>
      <c r="CI460">
        <v>27.020900000000001</v>
      </c>
      <c r="CJ460">
        <v>0</v>
      </c>
      <c r="CK460">
        <v>0</v>
      </c>
      <c r="CL460">
        <v>0.14284069999999999</v>
      </c>
      <c r="CM460">
        <v>27.075289999999999</v>
      </c>
      <c r="CN460" s="1">
        <v>2.796102E-38</v>
      </c>
      <c r="CO460" s="1">
        <v>1.32314E-34</v>
      </c>
      <c r="CP460">
        <v>0.1421509</v>
      </c>
      <c r="CQ460">
        <v>26.918849999999999</v>
      </c>
      <c r="CR460" s="1">
        <v>4.1088349999999999E-31</v>
      </c>
      <c r="CS460" s="1">
        <v>1.9524640000000001E-27</v>
      </c>
      <c r="CT460">
        <v>0.14147860000000001</v>
      </c>
      <c r="CU460">
        <v>26.760010000000001</v>
      </c>
      <c r="CV460" s="1">
        <v>1.2863090000000001E-25</v>
      </c>
      <c r="CW460" s="1">
        <v>6.1388669999999997E-22</v>
      </c>
      <c r="CX460">
        <v>0.1413741</v>
      </c>
      <c r="CY460">
        <v>26.668199999999999</v>
      </c>
      <c r="CZ460" s="1">
        <v>4.0471430000000002E-21</v>
      </c>
      <c r="DA460" s="1">
        <v>1.637783E-17</v>
      </c>
      <c r="DB460">
        <v>0.1411705</v>
      </c>
      <c r="DC460">
        <v>26.970109999999998</v>
      </c>
      <c r="DD460" s="1">
        <v>1.8539850000000001E-17</v>
      </c>
      <c r="DE460" s="1">
        <v>6.954126E-14</v>
      </c>
      <c r="DF460">
        <v>0.14054220000000001</v>
      </c>
      <c r="DG460">
        <v>27.41939</v>
      </c>
      <c r="DH460" s="1">
        <v>1.9186600000000001E-14</v>
      </c>
      <c r="DI460" s="1">
        <v>7.0266410000000002E-11</v>
      </c>
      <c r="DJ460">
        <v>0.1397226</v>
      </c>
      <c r="DK460">
        <v>27.840260000000001</v>
      </c>
      <c r="DL460" s="1">
        <v>6.3270189999999997E-12</v>
      </c>
      <c r="DM460" s="1">
        <v>2.315971E-8</v>
      </c>
      <c r="DN460">
        <v>0.13902139999999999</v>
      </c>
      <c r="DO460">
        <v>28.174949999999999</v>
      </c>
      <c r="DP460" s="1">
        <v>8.4035159999999999E-10</v>
      </c>
      <c r="DQ460" s="1">
        <v>3.1060899999999999E-6</v>
      </c>
      <c r="DR460">
        <v>0.13855719999999999</v>
      </c>
      <c r="DS460">
        <v>28.14827</v>
      </c>
      <c r="DT460" s="1">
        <v>5.2917519999999997E-8</v>
      </c>
      <c r="DU460" s="1">
        <v>1.983811E-4</v>
      </c>
      <c r="DV460">
        <v>0.1381174</v>
      </c>
      <c r="DW460">
        <v>27.922750000000001</v>
      </c>
      <c r="DX460" s="1">
        <v>1.7732269999999999E-6</v>
      </c>
      <c r="DY460" s="1">
        <v>6.7641059999999998E-3</v>
      </c>
      <c r="DZ460">
        <v>0.13756199999999999</v>
      </c>
      <c r="EA460">
        <v>27.69257</v>
      </c>
      <c r="EB460" s="1">
        <v>3.4492529999999998E-5</v>
      </c>
      <c r="EC460">
        <v>0.13436219999999999</v>
      </c>
      <c r="ED460">
        <v>0.13689699999999999</v>
      </c>
      <c r="EE460">
        <v>27.509150000000002</v>
      </c>
      <c r="EF460" s="1">
        <v>4.1921100000000001E-4</v>
      </c>
      <c r="EG460">
        <v>1.670758</v>
      </c>
      <c r="EH460">
        <v>0.13620360000000001</v>
      </c>
      <c r="EI460">
        <v>27.624849999999999</v>
      </c>
      <c r="EJ460" s="1">
        <v>3.389169E-3</v>
      </c>
      <c r="EK460">
        <v>13.83395</v>
      </c>
      <c r="EL460">
        <v>0.13555590000000001</v>
      </c>
      <c r="EM460">
        <v>27.986190000000001</v>
      </c>
      <c r="EN460" s="1">
        <v>1.9254050000000002E-2</v>
      </c>
      <c r="EO460">
        <v>80.488590000000002</v>
      </c>
      <c r="EP460">
        <v>0.13491110000000001</v>
      </c>
      <c r="EQ460">
        <v>28.416540000000001</v>
      </c>
      <c r="ER460" s="1">
        <v>8.0573210000000006E-2</v>
      </c>
      <c r="ES460">
        <v>344.92009999999999</v>
      </c>
      <c r="ET460">
        <v>0.13420899999999999</v>
      </c>
      <c r="EU460">
        <v>28.75263</v>
      </c>
      <c r="EV460">
        <v>0.25878060000000003</v>
      </c>
      <c r="EW460">
        <v>1134.5319999999999</v>
      </c>
      <c r="EX460">
        <v>0.1334988</v>
      </c>
      <c r="EY460">
        <v>28.746320000000001</v>
      </c>
      <c r="EZ460">
        <v>0.66215849999999998</v>
      </c>
      <c r="FA460">
        <v>2971.12</v>
      </c>
      <c r="FB460">
        <v>0.13272300000000001</v>
      </c>
      <c r="FC460">
        <v>28.538720000000001</v>
      </c>
      <c r="FD460">
        <v>1.3939269999999999</v>
      </c>
      <c r="FE460">
        <v>6400.2730000000001</v>
      </c>
      <c r="FF460">
        <v>0.13194520000000001</v>
      </c>
      <c r="FG460">
        <v>28.31765</v>
      </c>
      <c r="FH460">
        <v>2.487114</v>
      </c>
      <c r="FI460">
        <v>11673.6</v>
      </c>
      <c r="FJ460">
        <v>0.1314758</v>
      </c>
      <c r="FK460">
        <v>28.11599</v>
      </c>
      <c r="FL460">
        <v>3.8676550000000001</v>
      </c>
      <c r="FM460">
        <v>18495.88</v>
      </c>
      <c r="FN460">
        <v>0.13090080000000001</v>
      </c>
      <c r="FO460">
        <v>28.26332</v>
      </c>
      <c r="FP460">
        <v>5.3445869999999998</v>
      </c>
      <c r="FQ460">
        <v>26034.48</v>
      </c>
      <c r="FR460">
        <v>0.13007830000000001</v>
      </c>
      <c r="FS460">
        <v>28.545200000000001</v>
      </c>
      <c r="FT460">
        <v>6.6804990000000002</v>
      </c>
      <c r="FU460">
        <v>33174.660000000003</v>
      </c>
      <c r="FV460">
        <v>0.12911990000000001</v>
      </c>
      <c r="FW460">
        <v>28.699950000000001</v>
      </c>
      <c r="FX460">
        <v>7.6855390000000003</v>
      </c>
      <c r="FY460">
        <v>38908.720000000001</v>
      </c>
      <c r="FZ460">
        <v>0.12823770000000001</v>
      </c>
      <c r="GA460">
        <v>28.759740000000001</v>
      </c>
      <c r="GB460">
        <v>8.2680129999999998</v>
      </c>
      <c r="GC460">
        <v>42603.57</v>
      </c>
      <c r="GD460">
        <v>0.12745699999999999</v>
      </c>
      <c r="GE460">
        <v>28.58982</v>
      </c>
      <c r="GF460">
        <v>8.4205649999999999</v>
      </c>
      <c r="GG460">
        <v>44086.93</v>
      </c>
      <c r="GH460">
        <v>0.12669929999999999</v>
      </c>
      <c r="GI460">
        <v>28.440529999999999</v>
      </c>
      <c r="GJ460">
        <v>8.1909379999999992</v>
      </c>
      <c r="GK460">
        <v>43549.599999999999</v>
      </c>
      <c r="GL460">
        <v>0.1258725</v>
      </c>
      <c r="GM460">
        <v>28.302219999999998</v>
      </c>
      <c r="GN460">
        <v>7.6821840000000003</v>
      </c>
      <c r="GO460">
        <v>41425.78</v>
      </c>
      <c r="GP460">
        <v>0.12504119999999999</v>
      </c>
      <c r="GQ460">
        <v>28.169139999999999</v>
      </c>
      <c r="GR460">
        <v>6.987196</v>
      </c>
      <c r="GS460">
        <v>38210.32</v>
      </c>
      <c r="GT460">
        <v>0.1241858</v>
      </c>
      <c r="GU460">
        <v>28.019539999999999</v>
      </c>
      <c r="GV460">
        <v>6.201873</v>
      </c>
      <c r="GW460">
        <v>34381.230000000003</v>
      </c>
      <c r="GX460">
        <v>0.1233461</v>
      </c>
      <c r="GY460">
        <v>28.08455</v>
      </c>
      <c r="GZ460">
        <v>5.3996519999999997</v>
      </c>
      <c r="HA460">
        <v>30325.71</v>
      </c>
      <c r="HB460">
        <v>0.1225054</v>
      </c>
      <c r="HC460">
        <v>28.3627</v>
      </c>
      <c r="HD460">
        <v>4.6295729999999997</v>
      </c>
      <c r="HE460">
        <v>26327.84</v>
      </c>
      <c r="HF460">
        <v>0.1216745</v>
      </c>
      <c r="HG460">
        <v>28.640840000000001</v>
      </c>
      <c r="HH460">
        <v>3.9217149999999998</v>
      </c>
      <c r="HI460">
        <v>22573.4</v>
      </c>
      <c r="HJ460">
        <v>0.120855</v>
      </c>
      <c r="HK460">
        <v>28.66208</v>
      </c>
      <c r="HL460">
        <v>3.2918050000000001</v>
      </c>
      <c r="HM460">
        <v>19170.759999999998</v>
      </c>
      <c r="HN460">
        <v>0.1200287</v>
      </c>
      <c r="HO460">
        <v>28.393160000000002</v>
      </c>
      <c r="HP460">
        <v>2.7440349999999998</v>
      </c>
      <c r="HQ460">
        <v>16165.33</v>
      </c>
      <c r="HR460">
        <v>0.1192169</v>
      </c>
      <c r="HS460">
        <v>28.125409999999999</v>
      </c>
      <c r="HT460">
        <v>2.2765960000000001</v>
      </c>
      <c r="HU460">
        <v>13562.58</v>
      </c>
      <c r="HV460">
        <v>0.1187312</v>
      </c>
      <c r="HW460">
        <v>27.87546</v>
      </c>
      <c r="HX460">
        <v>1.887453</v>
      </c>
      <c r="HY460">
        <v>11337.68</v>
      </c>
      <c r="HZ460">
        <v>0.11815000000000001</v>
      </c>
      <c r="IA460">
        <v>27.880890000000001</v>
      </c>
      <c r="IB460">
        <v>1.5597829999999999</v>
      </c>
      <c r="IC460">
        <v>9453.1460000000006</v>
      </c>
      <c r="ID460">
        <v>0.1173564</v>
      </c>
      <c r="IE460">
        <v>28.06466</v>
      </c>
      <c r="IF460">
        <v>1.2860050000000001</v>
      </c>
      <c r="IG460">
        <v>7877.0209999999997</v>
      </c>
      <c r="IH460">
        <v>0.11644549999999999</v>
      </c>
      <c r="II460">
        <v>28.25395</v>
      </c>
      <c r="IJ460">
        <v>1.0602240000000001</v>
      </c>
      <c r="IK460">
        <v>6569.4369999999999</v>
      </c>
      <c r="IL460">
        <v>0.1156368</v>
      </c>
      <c r="IM460">
        <v>28.402190000000001</v>
      </c>
      <c r="IN460">
        <v>0.87657669999999999</v>
      </c>
      <c r="IO460">
        <v>5489.4930000000004</v>
      </c>
      <c r="IP460">
        <v>0.1149384</v>
      </c>
      <c r="IQ460">
        <v>28.331240000000001</v>
      </c>
      <c r="IR460">
        <v>0.727267</v>
      </c>
      <c r="IS460">
        <v>4598.1909999999998</v>
      </c>
      <c r="IT460">
        <v>0.1142893</v>
      </c>
      <c r="IU460">
        <v>28.154150000000001</v>
      </c>
      <c r="IV460">
        <v>0.60545159999999998</v>
      </c>
      <c r="IW460">
        <v>3862.7359999999999</v>
      </c>
      <c r="IX460">
        <v>0.1135731</v>
      </c>
      <c r="IY460">
        <v>28.000779999999999</v>
      </c>
      <c r="IZ460">
        <v>0.5055712</v>
      </c>
      <c r="JA460">
        <v>3256.6080000000002</v>
      </c>
      <c r="JB460">
        <v>0.1128763</v>
      </c>
      <c r="JC460">
        <v>27.896840000000001</v>
      </c>
      <c r="JD460">
        <v>0.42405229999999999</v>
      </c>
      <c r="JE460">
        <v>2757.2179999999998</v>
      </c>
      <c r="JF460">
        <v>0.1121586</v>
      </c>
      <c r="JG460">
        <v>28.132770000000001</v>
      </c>
      <c r="JH460">
        <v>0.35728789999999999</v>
      </c>
      <c r="JI460">
        <v>2345.078</v>
      </c>
      <c r="JJ460">
        <v>0.11145380000000001</v>
      </c>
      <c r="JK460">
        <v>28.437239999999999</v>
      </c>
      <c r="JL460">
        <v>0.30258600000000002</v>
      </c>
      <c r="JM460">
        <v>2004.4549999999999</v>
      </c>
      <c r="JN460">
        <v>0.1107523</v>
      </c>
      <c r="JO460">
        <v>28.662980000000001</v>
      </c>
      <c r="JP460">
        <v>0.25760080000000002</v>
      </c>
      <c r="JQ460">
        <v>1722.1079999999999</v>
      </c>
      <c r="JR460">
        <v>0.11009149999999999</v>
      </c>
      <c r="JS460">
        <v>28.779689999999999</v>
      </c>
      <c r="JT460">
        <v>0.22056229999999999</v>
      </c>
      <c r="JU460">
        <v>1487.2080000000001</v>
      </c>
      <c r="JV460">
        <v>0.1094232</v>
      </c>
      <c r="JW460">
        <v>28.75235</v>
      </c>
      <c r="JX460">
        <v>0.1898347</v>
      </c>
      <c r="JY460">
        <v>1291.0309999999999</v>
      </c>
      <c r="JZ460">
        <v>0.10877920000000001</v>
      </c>
      <c r="KA460">
        <v>28.570679999999999</v>
      </c>
      <c r="KB460">
        <v>0.1643001</v>
      </c>
      <c r="KC460">
        <v>1126.5340000000001</v>
      </c>
      <c r="KD460">
        <v>0.1081389</v>
      </c>
      <c r="KE460">
        <v>28.39385</v>
      </c>
      <c r="KF460">
        <v>0.1429462</v>
      </c>
      <c r="KG460">
        <v>988.00750000000005</v>
      </c>
      <c r="KH460">
        <v>0.10762620000000001</v>
      </c>
      <c r="KI460">
        <v>28.263909999999999</v>
      </c>
      <c r="KJ460">
        <v>0.12512019999999999</v>
      </c>
      <c r="KK460">
        <v>870.6164</v>
      </c>
      <c r="KL460">
        <v>0.1070914</v>
      </c>
      <c r="KM460">
        <v>28.46331</v>
      </c>
      <c r="KN460">
        <v>0.1099845</v>
      </c>
      <c r="KO460">
        <v>770.47919999999999</v>
      </c>
      <c r="KP460">
        <v>0.1065092</v>
      </c>
      <c r="KQ460">
        <v>28.796990000000001</v>
      </c>
      <c r="KR460">
        <v>9.7082399999999999E-2</v>
      </c>
      <c r="KS460">
        <v>684.87829999999997</v>
      </c>
      <c r="KT460">
        <v>0.1059066</v>
      </c>
      <c r="KU460">
        <v>29.159790000000001</v>
      </c>
      <c r="KV460">
        <v>8.6057999999999996E-2</v>
      </c>
      <c r="KW460">
        <v>611.44129999999996</v>
      </c>
      <c r="KX460">
        <v>0.1053438</v>
      </c>
      <c r="KY460">
        <v>29.46931</v>
      </c>
      <c r="KZ460">
        <v>7.6644299999999999E-2</v>
      </c>
      <c r="LA460">
        <v>548.14639999999997</v>
      </c>
      <c r="LB460">
        <v>0.1048227</v>
      </c>
      <c r="LC460">
        <v>29.48554</v>
      </c>
      <c r="LD460" s="1">
        <v>6.8549460000000006E-2</v>
      </c>
      <c r="LE460">
        <v>493.22489999999999</v>
      </c>
      <c r="LF460">
        <v>0.104351</v>
      </c>
      <c r="LG460">
        <v>29.31326</v>
      </c>
      <c r="LH460" s="1">
        <v>6.1551179999999997E-2</v>
      </c>
      <c r="LI460">
        <v>445.29340000000002</v>
      </c>
      <c r="LJ460">
        <v>0.10385170000000001</v>
      </c>
      <c r="LK460">
        <v>29.151399999999999</v>
      </c>
      <c r="LL460" s="1">
        <v>5.543381E-2</v>
      </c>
      <c r="LM460">
        <v>403.29079999999999</v>
      </c>
      <c r="LN460">
        <v>0.10338509999999999</v>
      </c>
      <c r="LO460">
        <v>29.061260000000001</v>
      </c>
      <c r="LP460" s="1">
        <v>5.0095189999999998E-2</v>
      </c>
      <c r="LQ460">
        <v>366.3433</v>
      </c>
      <c r="LR460">
        <v>0.1029125</v>
      </c>
      <c r="LS460">
        <v>29.373069999999998</v>
      </c>
      <c r="LT460" s="1">
        <v>4.5395890000000001E-2</v>
      </c>
      <c r="LU460">
        <v>333.69749999999999</v>
      </c>
      <c r="LV460">
        <v>0.1024374</v>
      </c>
      <c r="LW460">
        <v>29.809519999999999</v>
      </c>
      <c r="LX460" s="1">
        <v>4.1249090000000002E-2</v>
      </c>
      <c r="LY460">
        <v>304.7604</v>
      </c>
      <c r="LZ460">
        <v>0.1019753</v>
      </c>
      <c r="MA460">
        <v>30.234690000000001</v>
      </c>
      <c r="MB460" s="1">
        <v>3.7578109999999998E-2</v>
      </c>
      <c r="MC460">
        <v>279.0052</v>
      </c>
      <c r="MD460">
        <v>0.10152659999999999</v>
      </c>
      <c r="ME460">
        <v>30.60615</v>
      </c>
      <c r="MF460" s="1">
        <v>3.4320030000000001E-2</v>
      </c>
      <c r="MG460">
        <v>256.01650000000001</v>
      </c>
      <c r="MH460">
        <v>0.1010875</v>
      </c>
      <c r="MI460">
        <v>30.68329</v>
      </c>
      <c r="MJ460" s="1">
        <v>3.1414060000000001E-2</v>
      </c>
      <c r="MK460">
        <v>235.4127</v>
      </c>
      <c r="ML460">
        <v>0.10064099999999999</v>
      </c>
      <c r="MM460">
        <v>30.578849999999999</v>
      </c>
      <c r="MN460" s="1">
        <v>2.8812480000000001E-2</v>
      </c>
      <c r="MO460">
        <v>216.90039999999999</v>
      </c>
      <c r="MP460">
        <v>0.10021040000000001</v>
      </c>
      <c r="MQ460">
        <v>30.436440000000001</v>
      </c>
      <c r="MR460" s="1">
        <v>2.647917E-2</v>
      </c>
      <c r="MS460">
        <v>200.2116</v>
      </c>
      <c r="MT460" s="1">
        <v>9.9919010000000003E-2</v>
      </c>
      <c r="MU460">
        <v>30.29345</v>
      </c>
      <c r="MV460" s="1">
        <v>2.440724E-2</v>
      </c>
      <c r="MW460">
        <v>185.0857</v>
      </c>
      <c r="MX460" s="1">
        <v>9.957792E-2</v>
      </c>
      <c r="MY460">
        <v>30.248909999999999</v>
      </c>
      <c r="MZ460" s="1">
        <v>2.2509990000000001E-2</v>
      </c>
      <c r="NA460">
        <v>171.28200000000001</v>
      </c>
      <c r="NB460" s="1">
        <v>9.915976E-2</v>
      </c>
      <c r="NC460">
        <v>30.386420000000001</v>
      </c>
      <c r="ND460" s="1">
        <v>2.077619E-2</v>
      </c>
      <c r="NE460">
        <v>158.7467</v>
      </c>
      <c r="NF460" s="1">
        <v>9.8701360000000002E-2</v>
      </c>
      <c r="NG460">
        <v>30.722549999999998</v>
      </c>
      <c r="NH460" s="1">
        <v>1.9200350000000001E-2</v>
      </c>
      <c r="NI460">
        <v>147.38030000000001</v>
      </c>
      <c r="NJ460" s="1">
        <v>9.8273780000000005E-2</v>
      </c>
      <c r="NK460">
        <v>30.883649999999999</v>
      </c>
      <c r="NL460" s="1">
        <v>1.7778840000000001E-2</v>
      </c>
      <c r="NM460">
        <v>137.0471</v>
      </c>
      <c r="NN460" s="1">
        <v>9.7919179999999995E-2</v>
      </c>
      <c r="NO460">
        <v>30.82667</v>
      </c>
      <c r="NP460" s="1">
        <v>1.6495989999999999E-2</v>
      </c>
      <c r="NQ460">
        <v>127.6011</v>
      </c>
      <c r="NR460" s="1">
        <v>9.7576410000000002E-2</v>
      </c>
      <c r="NS460">
        <v>30.713930000000001</v>
      </c>
      <c r="NT460">
        <v>1.5324600000000001E-2</v>
      </c>
      <c r="NU460">
        <v>118.9395</v>
      </c>
      <c r="NV460" s="1">
        <v>9.7213389999999997E-2</v>
      </c>
      <c r="NW460">
        <v>30.5822</v>
      </c>
      <c r="NX460" s="1">
        <v>1.424949E-2</v>
      </c>
      <c r="NY460">
        <v>110.9842</v>
      </c>
      <c r="NZ460" s="1">
        <v>9.6973749999999997E-2</v>
      </c>
      <c r="OA460">
        <v>30.45682</v>
      </c>
      <c r="OB460" s="1">
        <v>1.327833E-2</v>
      </c>
      <c r="OC460">
        <v>103.6542</v>
      </c>
      <c r="OD460" s="1">
        <v>9.6683359999999996E-2</v>
      </c>
      <c r="OE460">
        <v>30.594729999999998</v>
      </c>
      <c r="OF460" s="1">
        <v>1.237341E-2</v>
      </c>
      <c r="OG460">
        <v>96.859800000000007</v>
      </c>
      <c r="OH460" s="1">
        <v>9.6308179999999993E-2</v>
      </c>
      <c r="OI460">
        <v>30.901299999999999</v>
      </c>
      <c r="OJ460" s="1">
        <v>1.153272E-2</v>
      </c>
      <c r="OK460">
        <v>90.609759999999994</v>
      </c>
    </row>
    <row r="461" spans="1:401" x14ac:dyDescent="0.35">
      <c r="A461">
        <v>470</v>
      </c>
      <c r="B461" t="s">
        <v>4</v>
      </c>
      <c r="C461" t="s">
        <v>364</v>
      </c>
      <c r="D461" t="s">
        <v>463</v>
      </c>
      <c r="E461">
        <v>757.47670000000005</v>
      </c>
      <c r="F461">
        <v>0.18567</v>
      </c>
      <c r="G461">
        <v>28.04805</v>
      </c>
      <c r="H461">
        <v>0</v>
      </c>
      <c r="I461">
        <v>0</v>
      </c>
      <c r="J461">
        <v>0.1838369</v>
      </c>
      <c r="K461">
        <v>27.925070000000002</v>
      </c>
      <c r="L461">
        <v>0</v>
      </c>
      <c r="M461">
        <v>0</v>
      </c>
      <c r="N461">
        <v>0.18186720000000001</v>
      </c>
      <c r="O461">
        <v>27.783729999999998</v>
      </c>
      <c r="P461">
        <v>0</v>
      </c>
      <c r="Q461">
        <v>0</v>
      </c>
      <c r="R461">
        <v>0.1798351</v>
      </c>
      <c r="S461">
        <v>27.59064</v>
      </c>
      <c r="T461">
        <v>0</v>
      </c>
      <c r="U461">
        <v>0</v>
      </c>
      <c r="V461">
        <v>0.17791129999999999</v>
      </c>
      <c r="W461">
        <v>27.50122</v>
      </c>
      <c r="X461">
        <v>0</v>
      </c>
      <c r="Y461">
        <v>0</v>
      </c>
      <c r="Z461">
        <v>0.17611740000000001</v>
      </c>
      <c r="AA461">
        <v>27.332630000000002</v>
      </c>
      <c r="AB461">
        <v>0</v>
      </c>
      <c r="AC461">
        <v>0</v>
      </c>
      <c r="AD461">
        <v>0.17439499999999999</v>
      </c>
      <c r="AE461">
        <v>27.111540000000002</v>
      </c>
      <c r="AF461">
        <v>0</v>
      </c>
      <c r="AG461">
        <v>0</v>
      </c>
      <c r="AH461">
        <v>0.17268120000000001</v>
      </c>
      <c r="AI461">
        <v>26.906880000000001</v>
      </c>
      <c r="AJ461">
        <v>0</v>
      </c>
      <c r="AK461">
        <v>0</v>
      </c>
      <c r="AL461">
        <v>0.1716529</v>
      </c>
      <c r="AM461">
        <v>26.739280000000001</v>
      </c>
      <c r="AN461">
        <v>0</v>
      </c>
      <c r="AO461">
        <v>0</v>
      </c>
      <c r="AP461">
        <v>0.17055680000000001</v>
      </c>
      <c r="AQ461">
        <v>26.85266</v>
      </c>
      <c r="AR461">
        <v>0</v>
      </c>
      <c r="AS461">
        <v>0</v>
      </c>
      <c r="AT461">
        <v>0.16901279999999999</v>
      </c>
      <c r="AU461">
        <v>27.113520000000001</v>
      </c>
      <c r="AV461">
        <v>0</v>
      </c>
      <c r="AW461">
        <v>0</v>
      </c>
      <c r="AX461">
        <v>0.16729520000000001</v>
      </c>
      <c r="AY461">
        <v>27.259920000000001</v>
      </c>
      <c r="AZ461">
        <v>0</v>
      </c>
      <c r="BA461">
        <v>0</v>
      </c>
      <c r="BB461">
        <v>0.16578909999999999</v>
      </c>
      <c r="BC461">
        <v>27.32911</v>
      </c>
      <c r="BD461">
        <v>0</v>
      </c>
      <c r="BE461">
        <v>0</v>
      </c>
      <c r="BF461">
        <v>0.1645925</v>
      </c>
      <c r="BG461">
        <v>27.19117</v>
      </c>
      <c r="BH461">
        <v>0</v>
      </c>
      <c r="BI461">
        <v>0</v>
      </c>
      <c r="BJ461">
        <v>0.1635144</v>
      </c>
      <c r="BK461">
        <v>26.88355</v>
      </c>
      <c r="BL461">
        <v>0</v>
      </c>
      <c r="BM461">
        <v>0</v>
      </c>
      <c r="BN461">
        <v>0.1623666</v>
      </c>
      <c r="BO461">
        <v>26.599119999999999</v>
      </c>
      <c r="BP461">
        <v>0</v>
      </c>
      <c r="BQ461">
        <v>0</v>
      </c>
      <c r="BR461">
        <v>0.16141230000000001</v>
      </c>
      <c r="BS461">
        <v>26.36497</v>
      </c>
      <c r="BT461">
        <v>0</v>
      </c>
      <c r="BU461">
        <v>0</v>
      </c>
      <c r="BV461">
        <v>0.16045680000000001</v>
      </c>
      <c r="BW461">
        <v>26.41442</v>
      </c>
      <c r="BX461">
        <v>0</v>
      </c>
      <c r="BY461">
        <v>0</v>
      </c>
      <c r="BZ461">
        <v>0.15946250000000001</v>
      </c>
      <c r="CA461">
        <v>26.63166</v>
      </c>
      <c r="CB461">
        <v>0</v>
      </c>
      <c r="CC461">
        <v>0</v>
      </c>
      <c r="CD461">
        <v>0.15847059999999999</v>
      </c>
      <c r="CE461">
        <v>26.829930000000001</v>
      </c>
      <c r="CF461">
        <v>0</v>
      </c>
      <c r="CG461">
        <v>0</v>
      </c>
      <c r="CH461">
        <v>0.1575693</v>
      </c>
      <c r="CI461">
        <v>27.055340000000001</v>
      </c>
      <c r="CJ461">
        <v>0</v>
      </c>
      <c r="CK461">
        <v>0</v>
      </c>
      <c r="CL461">
        <v>0.15675790000000001</v>
      </c>
      <c r="CM461">
        <v>27.109590000000001</v>
      </c>
      <c r="CN461">
        <v>0</v>
      </c>
      <c r="CO461" s="1">
        <v>1.9947430000000001E-35</v>
      </c>
      <c r="CP461">
        <v>0.1559981</v>
      </c>
      <c r="CQ461">
        <v>26.95945</v>
      </c>
      <c r="CR461" s="1">
        <v>9.1099280000000004E-32</v>
      </c>
      <c r="CS461" s="1">
        <v>3.7181090000000001E-28</v>
      </c>
      <c r="CT461">
        <v>0.15525549999999999</v>
      </c>
      <c r="CU461">
        <v>26.805479999999999</v>
      </c>
      <c r="CV461" s="1">
        <v>4.2060479999999997E-26</v>
      </c>
      <c r="CW461" s="1">
        <v>1.431411E-22</v>
      </c>
      <c r="CX461">
        <v>0.1551824</v>
      </c>
      <c r="CY461">
        <v>26.71414</v>
      </c>
      <c r="CZ461" s="1">
        <v>1.432946E-21</v>
      </c>
      <c r="DA461" s="1">
        <v>4.4514459999999999E-18</v>
      </c>
      <c r="DB461">
        <v>0.15495880000000001</v>
      </c>
      <c r="DC461">
        <v>27.00516</v>
      </c>
      <c r="DD461" s="1">
        <v>7.1289969999999995E-18</v>
      </c>
      <c r="DE461" s="1">
        <v>2.1511420000000001E-14</v>
      </c>
      <c r="DF461">
        <v>0.1542587</v>
      </c>
      <c r="DG461">
        <v>27.44378</v>
      </c>
      <c r="DH461" s="1">
        <v>8.0088819999999997E-15</v>
      </c>
      <c r="DI461" s="1">
        <v>2.4210049999999999E-11</v>
      </c>
      <c r="DJ461">
        <v>0.15333350000000001</v>
      </c>
      <c r="DK461">
        <v>27.860060000000001</v>
      </c>
      <c r="DL461" s="1">
        <v>2.8480850000000002E-12</v>
      </c>
      <c r="DM461" s="1">
        <v>8.7406179999999993E-9</v>
      </c>
      <c r="DN461">
        <v>0.152562</v>
      </c>
      <c r="DO461">
        <v>28.195679999999999</v>
      </c>
      <c r="DP461" s="1">
        <v>4.0557539999999999E-10</v>
      </c>
      <c r="DQ461" s="1">
        <v>1.2694179999999999E-6</v>
      </c>
      <c r="DR461">
        <v>0.152055</v>
      </c>
      <c r="DS461">
        <v>28.18205</v>
      </c>
      <c r="DT461" s="1">
        <v>2.725238E-8</v>
      </c>
      <c r="DU461" s="1">
        <v>8.7086919999999996E-5</v>
      </c>
      <c r="DV461">
        <v>0.15157909999999999</v>
      </c>
      <c r="DW461">
        <v>27.97242</v>
      </c>
      <c r="DX461" s="1">
        <v>9.7084850000000005E-7</v>
      </c>
      <c r="DY461" s="1">
        <v>3.1705729999999999E-3</v>
      </c>
      <c r="DZ461">
        <v>0.15096209999999999</v>
      </c>
      <c r="EA461">
        <v>27.7532</v>
      </c>
      <c r="EB461" s="1">
        <v>2.000971E-5</v>
      </c>
      <c r="EC461" s="1">
        <v>6.692468E-2</v>
      </c>
      <c r="ED461">
        <v>0.150224</v>
      </c>
      <c r="EE461">
        <v>27.575030000000002</v>
      </c>
      <c r="EF461" s="1">
        <v>2.5689499999999999E-4</v>
      </c>
      <c r="EG461">
        <v>0.88061719999999999</v>
      </c>
      <c r="EH461">
        <v>0.14946110000000001</v>
      </c>
      <c r="EI461">
        <v>27.683900000000001</v>
      </c>
      <c r="EJ461" s="1">
        <v>2.187601E-3</v>
      </c>
      <c r="EK461">
        <v>7.6866760000000003</v>
      </c>
      <c r="EL461">
        <v>0.14874660000000001</v>
      </c>
      <c r="EM461">
        <v>28.032820000000001</v>
      </c>
      <c r="EN461" s="1">
        <v>1.305369E-2</v>
      </c>
      <c r="EO461">
        <v>46.985399999999998</v>
      </c>
      <c r="EP461">
        <v>0.14804310000000001</v>
      </c>
      <c r="EQ461">
        <v>28.452400000000001</v>
      </c>
      <c r="ER461" s="1">
        <v>5.7219329999999999E-2</v>
      </c>
      <c r="ES461">
        <v>210.8492</v>
      </c>
      <c r="ET461">
        <v>0.14726320000000001</v>
      </c>
      <c r="EU461">
        <v>28.784770000000002</v>
      </c>
      <c r="EV461">
        <v>0.19195390000000001</v>
      </c>
      <c r="EW461">
        <v>724.01940000000002</v>
      </c>
      <c r="EX461">
        <v>0.14648240000000001</v>
      </c>
      <c r="EY461">
        <v>28.78755</v>
      </c>
      <c r="EZ461">
        <v>0.51161069999999997</v>
      </c>
      <c r="FA461">
        <v>1973.431</v>
      </c>
      <c r="FB461">
        <v>0.14562369999999999</v>
      </c>
      <c r="FC461">
        <v>28.593070000000001</v>
      </c>
      <c r="FD461">
        <v>1.1186419999999999</v>
      </c>
      <c r="FE461">
        <v>4411.4409999999998</v>
      </c>
      <c r="FF461">
        <v>0.14477039999999999</v>
      </c>
      <c r="FG461">
        <v>28.38233</v>
      </c>
      <c r="FH461">
        <v>2.0673840000000001</v>
      </c>
      <c r="FI461">
        <v>8325.7150000000001</v>
      </c>
      <c r="FJ461">
        <v>0.14426929999999999</v>
      </c>
      <c r="FK461">
        <v>28.18731</v>
      </c>
      <c r="FL461">
        <v>3.3213710000000001</v>
      </c>
      <c r="FM461">
        <v>13612.76</v>
      </c>
      <c r="FN461">
        <v>0.1436424</v>
      </c>
      <c r="FO461">
        <v>28.329000000000001</v>
      </c>
      <c r="FP461">
        <v>4.728675</v>
      </c>
      <c r="FQ461">
        <v>19721.59</v>
      </c>
      <c r="FR461">
        <v>0.14272699999999999</v>
      </c>
      <c r="FS461">
        <v>28.60295</v>
      </c>
      <c r="FT461">
        <v>6.0732650000000001</v>
      </c>
      <c r="FU461">
        <v>25799.71</v>
      </c>
      <c r="FV461">
        <v>0.14166319999999999</v>
      </c>
      <c r="FW461">
        <v>28.755299999999998</v>
      </c>
      <c r="FX461">
        <v>7.1612710000000002</v>
      </c>
      <c r="FY461">
        <v>30990.13</v>
      </c>
      <c r="FZ461">
        <v>0.14068900000000001</v>
      </c>
      <c r="GA461">
        <v>28.8172</v>
      </c>
      <c r="GB461">
        <v>7.8786350000000001</v>
      </c>
      <c r="GC461">
        <v>34677.39</v>
      </c>
      <c r="GD461">
        <v>0.13982820000000001</v>
      </c>
      <c r="GE461">
        <v>28.65485</v>
      </c>
      <c r="GF461">
        <v>8.1885960000000004</v>
      </c>
      <c r="GG461">
        <v>36597.39</v>
      </c>
      <c r="GH461">
        <v>0.1389968</v>
      </c>
      <c r="GI461">
        <v>28.512129999999999</v>
      </c>
      <c r="GJ461">
        <v>8.1177810000000008</v>
      </c>
      <c r="GK461">
        <v>36806.97</v>
      </c>
      <c r="GL461">
        <v>0.13808709999999999</v>
      </c>
      <c r="GM461">
        <v>28.379100000000001</v>
      </c>
      <c r="GN461">
        <v>7.7343979999999997</v>
      </c>
      <c r="GO461">
        <v>35567.99</v>
      </c>
      <c r="GP461">
        <v>0.1371724</v>
      </c>
      <c r="GQ461">
        <v>28.250489999999999</v>
      </c>
      <c r="GR461">
        <v>7.1449480000000003</v>
      </c>
      <c r="GS461">
        <v>33308.800000000003</v>
      </c>
      <c r="GT461">
        <v>0.1362331</v>
      </c>
      <c r="GU461">
        <v>28.10407</v>
      </c>
      <c r="GV461">
        <v>6.4310970000000003</v>
      </c>
      <c r="GW461">
        <v>30385.53</v>
      </c>
      <c r="GX461">
        <v>0.13530110000000001</v>
      </c>
      <c r="GY461">
        <v>28.163879999999999</v>
      </c>
      <c r="GZ461">
        <v>5.6708290000000003</v>
      </c>
      <c r="HA461">
        <v>27140.560000000001</v>
      </c>
      <c r="HB461">
        <v>0.1343741</v>
      </c>
      <c r="HC461">
        <v>28.431719999999999</v>
      </c>
      <c r="HD461">
        <v>4.9194680000000002</v>
      </c>
      <c r="HE461">
        <v>23838.67</v>
      </c>
      <c r="HF461">
        <v>0.1334669</v>
      </c>
      <c r="HG461">
        <v>28.703520000000001</v>
      </c>
      <c r="HH461">
        <v>4.2132459999999998</v>
      </c>
      <c r="HI461">
        <v>20662.93</v>
      </c>
      <c r="HJ461">
        <v>0.13255900000000001</v>
      </c>
      <c r="HK461">
        <v>28.730260000000001</v>
      </c>
      <c r="HL461">
        <v>3.572746</v>
      </c>
      <c r="HM461">
        <v>17728.97</v>
      </c>
      <c r="HN461">
        <v>0.13165299999999999</v>
      </c>
      <c r="HO461">
        <v>28.47335</v>
      </c>
      <c r="HP461">
        <v>3.007136</v>
      </c>
      <c r="HQ461">
        <v>15095.13</v>
      </c>
      <c r="HR461">
        <v>0.1307566</v>
      </c>
      <c r="HS461">
        <v>28.213920000000002</v>
      </c>
      <c r="HT461">
        <v>2.5177559999999999</v>
      </c>
      <c r="HU461">
        <v>12782.37</v>
      </c>
      <c r="HV461">
        <v>0.1302421</v>
      </c>
      <c r="HW461">
        <v>27.968689999999999</v>
      </c>
      <c r="HX461">
        <v>2.1060439999999998</v>
      </c>
      <c r="HY461">
        <v>10780.61</v>
      </c>
      <c r="HZ461">
        <v>0.12960669999999999</v>
      </c>
      <c r="IA461">
        <v>27.969480000000001</v>
      </c>
      <c r="IB461">
        <v>1.7551380000000001</v>
      </c>
      <c r="IC461">
        <v>9066.0390000000007</v>
      </c>
      <c r="ID461">
        <v>0.12872439999999999</v>
      </c>
      <c r="IE461">
        <v>28.14442</v>
      </c>
      <c r="IF461">
        <v>1.4587889999999999</v>
      </c>
      <c r="IG461">
        <v>7617.5450000000001</v>
      </c>
      <c r="IH461">
        <v>0.1277094</v>
      </c>
      <c r="II461">
        <v>28.326419999999999</v>
      </c>
      <c r="IJ461">
        <v>1.2120660000000001</v>
      </c>
      <c r="IK461">
        <v>6404.585</v>
      </c>
      <c r="IL461">
        <v>0.12681799999999999</v>
      </c>
      <c r="IM461">
        <v>28.469650000000001</v>
      </c>
      <c r="IN461">
        <v>1.0097989999999999</v>
      </c>
      <c r="IO461">
        <v>5393.8990000000003</v>
      </c>
      <c r="IP461">
        <v>0.12605669999999999</v>
      </c>
      <c r="IQ461">
        <v>28.401520000000001</v>
      </c>
      <c r="IR461">
        <v>0.84406349999999997</v>
      </c>
      <c r="IS461">
        <v>4552.58</v>
      </c>
      <c r="IT461">
        <v>0.12534880000000001</v>
      </c>
      <c r="IU461">
        <v>28.228860000000001</v>
      </c>
      <c r="IV461">
        <v>0.70776819999999996</v>
      </c>
      <c r="IW461">
        <v>3852.665</v>
      </c>
      <c r="IX461">
        <v>0.1245619</v>
      </c>
      <c r="IY461">
        <v>28.07826</v>
      </c>
      <c r="IZ461">
        <v>0.59512200000000004</v>
      </c>
      <c r="JA461">
        <v>3271.3580000000002</v>
      </c>
      <c r="JB461">
        <v>0.12379130000000001</v>
      </c>
      <c r="JC461">
        <v>27.975069999999999</v>
      </c>
      <c r="JD461">
        <v>0.50251769999999996</v>
      </c>
      <c r="JE461">
        <v>2788.8209999999999</v>
      </c>
      <c r="JF461">
        <v>0.1230016</v>
      </c>
      <c r="JG461">
        <v>28.202590000000001</v>
      </c>
      <c r="JH461">
        <v>0.42612830000000002</v>
      </c>
      <c r="JI461">
        <v>2387.6509999999998</v>
      </c>
      <c r="JJ461">
        <v>0.1222266</v>
      </c>
      <c r="JK461">
        <v>28.498200000000001</v>
      </c>
      <c r="JL461">
        <v>0.36312440000000001</v>
      </c>
      <c r="JM461">
        <v>2053.7089999999998</v>
      </c>
      <c r="JN461">
        <v>0.1214524</v>
      </c>
      <c r="JO461">
        <v>28.718979999999998</v>
      </c>
      <c r="JP461">
        <v>0.31094880000000003</v>
      </c>
      <c r="JQ461">
        <v>1774.9659999999999</v>
      </c>
      <c r="JR461">
        <v>0.1207268</v>
      </c>
      <c r="JS461">
        <v>28.834949999999999</v>
      </c>
      <c r="JT461">
        <v>0.26771240000000002</v>
      </c>
      <c r="JU461">
        <v>1541.443</v>
      </c>
      <c r="JV461">
        <v>0.1199939</v>
      </c>
      <c r="JW461">
        <v>28.811140000000002</v>
      </c>
      <c r="JX461">
        <v>0.23161080000000001</v>
      </c>
      <c r="JY461">
        <v>1345.1079999999999</v>
      </c>
      <c r="JZ461">
        <v>0.1192821</v>
      </c>
      <c r="KA461">
        <v>28.635480000000001</v>
      </c>
      <c r="KB461">
        <v>0.20141210000000001</v>
      </c>
      <c r="KC461">
        <v>1179.3779999999999</v>
      </c>
      <c r="KD461">
        <v>0.11857760000000001</v>
      </c>
      <c r="KE461">
        <v>28.463259999999998</v>
      </c>
      <c r="KF461">
        <v>0.176007</v>
      </c>
      <c r="KG461">
        <v>1038.933</v>
      </c>
      <c r="KH461">
        <v>0.1180206</v>
      </c>
      <c r="KI461">
        <v>28.335809999999999</v>
      </c>
      <c r="KJ461">
        <v>0.15469060000000001</v>
      </c>
      <c r="KK461">
        <v>919.17970000000003</v>
      </c>
      <c r="KL461">
        <v>0.1174304</v>
      </c>
      <c r="KM461">
        <v>28.526890000000002</v>
      </c>
      <c r="KN461">
        <v>0.13647139999999999</v>
      </c>
      <c r="KO461">
        <v>816.40009999999995</v>
      </c>
      <c r="KP461">
        <v>0.11678570000000001</v>
      </c>
      <c r="KQ461">
        <v>28.849920000000001</v>
      </c>
      <c r="KR461">
        <v>0.12085419999999999</v>
      </c>
      <c r="KS461">
        <v>728.05849999999998</v>
      </c>
      <c r="KT461">
        <v>0.1161208</v>
      </c>
      <c r="KU461">
        <v>29.204000000000001</v>
      </c>
      <c r="KV461">
        <v>0.1074456</v>
      </c>
      <c r="KW461">
        <v>651.8904</v>
      </c>
      <c r="KX461">
        <v>0.1155023</v>
      </c>
      <c r="KY461">
        <v>29.50798</v>
      </c>
      <c r="KZ461" s="1">
        <v>9.5940590000000006E-2</v>
      </c>
      <c r="LA461">
        <v>585.89829999999995</v>
      </c>
      <c r="LB461">
        <v>0.1149322</v>
      </c>
      <c r="LC461">
        <v>29.528420000000001</v>
      </c>
      <c r="LD461">
        <v>8.6002400000000007E-2</v>
      </c>
      <c r="LE461">
        <v>528.35140000000001</v>
      </c>
      <c r="LF461">
        <v>0.1144153</v>
      </c>
      <c r="LG461">
        <v>29.364319999999999</v>
      </c>
      <c r="LH461" s="1">
        <v>7.7374159999999997E-2</v>
      </c>
      <c r="LI461">
        <v>477.91649999999998</v>
      </c>
      <c r="LJ461">
        <v>0.11386400000000001</v>
      </c>
      <c r="LK461">
        <v>29.208310000000001</v>
      </c>
      <c r="LL461" s="1">
        <v>6.9798780000000005E-2</v>
      </c>
      <c r="LM461">
        <v>433.5324</v>
      </c>
      <c r="LN461">
        <v>0.11334909999999999</v>
      </c>
      <c r="LO461">
        <v>29.11994</v>
      </c>
      <c r="LP461" s="1">
        <v>6.3164990000000004E-2</v>
      </c>
      <c r="LQ461">
        <v>394.34780000000001</v>
      </c>
      <c r="LR461">
        <v>0.1128284</v>
      </c>
      <c r="LS461">
        <v>29.421800000000001</v>
      </c>
      <c r="LT461" s="1">
        <v>5.7306679999999999E-2</v>
      </c>
      <c r="LU461">
        <v>359.60939999999999</v>
      </c>
      <c r="LV461">
        <v>0.1123038</v>
      </c>
      <c r="LW461">
        <v>29.846800000000002</v>
      </c>
      <c r="LX461" s="1">
        <v>5.2120710000000001E-2</v>
      </c>
      <c r="LY461">
        <v>328.72500000000002</v>
      </c>
      <c r="LZ461">
        <v>0.1117973</v>
      </c>
      <c r="MA461">
        <v>30.26333</v>
      </c>
      <c r="MB461">
        <v>4.752E-2</v>
      </c>
      <c r="MC461">
        <v>301.16419999999999</v>
      </c>
      <c r="MD461">
        <v>0.1113029</v>
      </c>
      <c r="ME461">
        <v>30.628910000000001</v>
      </c>
      <c r="MF461" s="1">
        <v>4.3425730000000003E-2</v>
      </c>
      <c r="MG461">
        <v>276.49799999999999</v>
      </c>
      <c r="MH461">
        <v>0.11082309999999999</v>
      </c>
      <c r="MI461">
        <v>30.70975</v>
      </c>
      <c r="MJ461" s="1">
        <v>3.9766780000000002E-2</v>
      </c>
      <c r="MK461">
        <v>254.34610000000001</v>
      </c>
      <c r="ML461">
        <v>0.1103305</v>
      </c>
      <c r="MM461">
        <v>30.612390000000001</v>
      </c>
      <c r="MN461" s="1">
        <v>3.6483260000000003E-2</v>
      </c>
      <c r="MO461">
        <v>234.40190000000001</v>
      </c>
      <c r="MP461">
        <v>0.1098533</v>
      </c>
      <c r="MQ461">
        <v>30.476700000000001</v>
      </c>
      <c r="MR461" s="1">
        <v>3.3534359999999999E-2</v>
      </c>
      <c r="MS461">
        <v>216.39689999999999</v>
      </c>
      <c r="MT461">
        <v>0.1095463</v>
      </c>
      <c r="MU461">
        <v>30.338920000000002</v>
      </c>
      <c r="MV461" s="1">
        <v>3.0914980000000002E-2</v>
      </c>
      <c r="MW461">
        <v>200.04640000000001</v>
      </c>
      <c r="MX461">
        <v>0.1091703</v>
      </c>
      <c r="MY461">
        <v>30.295529999999999</v>
      </c>
      <c r="MZ461" s="1">
        <v>2.8510239999999999E-2</v>
      </c>
      <c r="NA461">
        <v>185.11</v>
      </c>
      <c r="NB461">
        <v>0.10870639999999999</v>
      </c>
      <c r="NC461">
        <v>30.427869999999999</v>
      </c>
      <c r="ND461" s="1">
        <v>2.6310750000000001E-2</v>
      </c>
      <c r="NE461">
        <v>171.541</v>
      </c>
      <c r="NF461">
        <v>0.10819719999999999</v>
      </c>
      <c r="NG461">
        <v>30.754270000000002</v>
      </c>
      <c r="NH461" s="1">
        <v>2.4310209999999999E-2</v>
      </c>
      <c r="NI461">
        <v>159.22900000000001</v>
      </c>
      <c r="NJ461">
        <v>0.1077323</v>
      </c>
      <c r="NK461">
        <v>30.912890000000001</v>
      </c>
      <c r="NL461" s="1">
        <v>2.250599E-2</v>
      </c>
      <c r="NM461">
        <v>148.02690000000001</v>
      </c>
      <c r="NN461">
        <v>0.1073448</v>
      </c>
      <c r="NO461">
        <v>30.860309999999998</v>
      </c>
      <c r="NP461" s="1">
        <v>2.0876550000000001E-2</v>
      </c>
      <c r="NQ461">
        <v>137.77950000000001</v>
      </c>
      <c r="NR461">
        <v>0.1069614</v>
      </c>
      <c r="NS461">
        <v>30.752800000000001</v>
      </c>
      <c r="NT461" s="1">
        <v>1.9386210000000001E-2</v>
      </c>
      <c r="NU461">
        <v>128.37639999999999</v>
      </c>
      <c r="NV461">
        <v>0.1065672</v>
      </c>
      <c r="NW461">
        <v>30.62734</v>
      </c>
      <c r="NX461" s="1">
        <v>1.8019960000000002E-2</v>
      </c>
      <c r="NY461">
        <v>119.741</v>
      </c>
      <c r="NZ461">
        <v>0.1063095</v>
      </c>
      <c r="OA461">
        <v>30.50854</v>
      </c>
      <c r="OB461" s="1">
        <v>1.678543E-2</v>
      </c>
      <c r="OC461">
        <v>111.7803</v>
      </c>
      <c r="OD461">
        <v>0.10599020000000001</v>
      </c>
      <c r="OE461">
        <v>30.645409999999998</v>
      </c>
      <c r="OF461">
        <v>1.5633999999999999E-2</v>
      </c>
      <c r="OG461">
        <v>104.4012</v>
      </c>
      <c r="OH461">
        <v>0.1055743</v>
      </c>
      <c r="OI461">
        <v>30.948650000000001</v>
      </c>
      <c r="OJ461" s="1">
        <v>1.456465E-2</v>
      </c>
      <c r="OK461">
        <v>97.618830000000003</v>
      </c>
    </row>
    <row r="462" spans="1:401" x14ac:dyDescent="0.35">
      <c r="A462">
        <v>471</v>
      </c>
      <c r="B462" t="s">
        <v>4</v>
      </c>
      <c r="C462" t="s">
        <v>364</v>
      </c>
      <c r="D462" t="s">
        <v>464</v>
      </c>
      <c r="E462">
        <v>883.4384</v>
      </c>
      <c r="F462">
        <v>0.1968937</v>
      </c>
      <c r="G462">
        <v>28.137219999999999</v>
      </c>
      <c r="H462">
        <v>0</v>
      </c>
      <c r="I462">
        <v>0</v>
      </c>
      <c r="J462">
        <v>0.19500049999999999</v>
      </c>
      <c r="K462">
        <v>28.012119999999999</v>
      </c>
      <c r="L462">
        <v>0</v>
      </c>
      <c r="M462">
        <v>0</v>
      </c>
      <c r="N462">
        <v>0.1929602</v>
      </c>
      <c r="O462">
        <v>27.870170000000002</v>
      </c>
      <c r="P462">
        <v>0</v>
      </c>
      <c r="Q462">
        <v>0</v>
      </c>
      <c r="R462">
        <v>0.19085350000000001</v>
      </c>
      <c r="S462">
        <v>27.678850000000001</v>
      </c>
      <c r="T462">
        <v>0</v>
      </c>
      <c r="U462">
        <v>0</v>
      </c>
      <c r="V462">
        <v>0.1888601</v>
      </c>
      <c r="W462">
        <v>27.58766</v>
      </c>
      <c r="X462">
        <v>0</v>
      </c>
      <c r="Y462">
        <v>0</v>
      </c>
      <c r="Z462">
        <v>0.1870164</v>
      </c>
      <c r="AA462">
        <v>27.424119999999998</v>
      </c>
      <c r="AB462">
        <v>0</v>
      </c>
      <c r="AC462">
        <v>0</v>
      </c>
      <c r="AD462">
        <v>0.18523790000000001</v>
      </c>
      <c r="AE462">
        <v>27.21133</v>
      </c>
      <c r="AF462">
        <v>0</v>
      </c>
      <c r="AG462">
        <v>0</v>
      </c>
      <c r="AH462">
        <v>0.1834691</v>
      </c>
      <c r="AI462">
        <v>27.012730000000001</v>
      </c>
      <c r="AJ462">
        <v>0</v>
      </c>
      <c r="AK462">
        <v>0</v>
      </c>
      <c r="AL462">
        <v>0.1824741</v>
      </c>
      <c r="AM462">
        <v>26.846769999999999</v>
      </c>
      <c r="AN462">
        <v>0</v>
      </c>
      <c r="AO462">
        <v>0</v>
      </c>
      <c r="AP462">
        <v>0.18134539999999999</v>
      </c>
      <c r="AQ462">
        <v>26.949359999999999</v>
      </c>
      <c r="AR462">
        <v>0</v>
      </c>
      <c r="AS462">
        <v>0</v>
      </c>
      <c r="AT462">
        <v>0.17973549999999999</v>
      </c>
      <c r="AU462">
        <v>27.19886</v>
      </c>
      <c r="AV462">
        <v>0</v>
      </c>
      <c r="AW462">
        <v>0</v>
      </c>
      <c r="AX462">
        <v>0.17793510000000001</v>
      </c>
      <c r="AY462">
        <v>27.344439999999999</v>
      </c>
      <c r="AZ462">
        <v>0</v>
      </c>
      <c r="BA462">
        <v>0</v>
      </c>
      <c r="BB462">
        <v>0.1763759</v>
      </c>
      <c r="BC462">
        <v>27.417539999999999</v>
      </c>
      <c r="BD462">
        <v>0</v>
      </c>
      <c r="BE462">
        <v>0</v>
      </c>
      <c r="BF462">
        <v>0.17516229999999999</v>
      </c>
      <c r="BG462">
        <v>27.289190000000001</v>
      </c>
      <c r="BH462">
        <v>0</v>
      </c>
      <c r="BI462">
        <v>0</v>
      </c>
      <c r="BJ462">
        <v>0.1740633</v>
      </c>
      <c r="BK462">
        <v>26.992349999999998</v>
      </c>
      <c r="BL462">
        <v>0</v>
      </c>
      <c r="BM462">
        <v>0</v>
      </c>
      <c r="BN462">
        <v>0.1728816</v>
      </c>
      <c r="BO462">
        <v>26.710979999999999</v>
      </c>
      <c r="BP462">
        <v>0</v>
      </c>
      <c r="BQ462">
        <v>0</v>
      </c>
      <c r="BR462">
        <v>0.17191690000000001</v>
      </c>
      <c r="BS462">
        <v>26.473230000000001</v>
      </c>
      <c r="BT462">
        <v>0</v>
      </c>
      <c r="BU462">
        <v>0</v>
      </c>
      <c r="BV462">
        <v>0.1709359</v>
      </c>
      <c r="BW462">
        <v>26.504069999999999</v>
      </c>
      <c r="BX462">
        <v>0</v>
      </c>
      <c r="BY462">
        <v>0</v>
      </c>
      <c r="BZ462">
        <v>0.16991120000000001</v>
      </c>
      <c r="CA462">
        <v>26.698550000000001</v>
      </c>
      <c r="CB462">
        <v>0</v>
      </c>
      <c r="CC462">
        <v>0</v>
      </c>
      <c r="CD462">
        <v>0.16889299999999999</v>
      </c>
      <c r="CE462">
        <v>26.881930000000001</v>
      </c>
      <c r="CF462">
        <v>0</v>
      </c>
      <c r="CG462">
        <v>0</v>
      </c>
      <c r="CH462">
        <v>0.16797860000000001</v>
      </c>
      <c r="CI462">
        <v>27.09376</v>
      </c>
      <c r="CJ462">
        <v>0</v>
      </c>
      <c r="CK462">
        <v>0</v>
      </c>
      <c r="CL462">
        <v>0.16715530000000001</v>
      </c>
      <c r="CM462">
        <v>27.149480000000001</v>
      </c>
      <c r="CN462">
        <v>0</v>
      </c>
      <c r="CO462" s="1">
        <v>4.2588910000000002E-36</v>
      </c>
      <c r="CP462">
        <v>0.16638140000000001</v>
      </c>
      <c r="CQ462">
        <v>27.007090000000002</v>
      </c>
      <c r="CR462" s="1">
        <v>2.0600480000000001E-32</v>
      </c>
      <c r="CS462" s="1">
        <v>9.4173019999999996E-29</v>
      </c>
      <c r="CT462">
        <v>0.1656359</v>
      </c>
      <c r="CU462">
        <v>26.858799999999999</v>
      </c>
      <c r="CV462" s="1">
        <v>1.147821E-26</v>
      </c>
      <c r="CW462" s="1">
        <v>4.293514E-23</v>
      </c>
      <c r="CX462">
        <v>0.16563629999999999</v>
      </c>
      <c r="CY462">
        <v>26.76718</v>
      </c>
      <c r="CZ462" s="1">
        <v>4.6586950000000001E-22</v>
      </c>
      <c r="DA462" s="1">
        <v>1.535248E-18</v>
      </c>
      <c r="DB462">
        <v>0.16542960000000001</v>
      </c>
      <c r="DC462">
        <v>27.04055</v>
      </c>
      <c r="DD462" s="1">
        <v>2.6492630000000002E-18</v>
      </c>
      <c r="DE462" s="1">
        <v>8.3709280000000001E-15</v>
      </c>
      <c r="DF462">
        <v>0.16470180000000001</v>
      </c>
      <c r="DG462">
        <v>27.46386</v>
      </c>
      <c r="DH462" s="1">
        <v>3.3154440000000002E-15</v>
      </c>
      <c r="DI462" s="1">
        <v>1.044644E-11</v>
      </c>
      <c r="DJ462">
        <v>0.1637284</v>
      </c>
      <c r="DK462">
        <v>27.87246</v>
      </c>
      <c r="DL462" s="1">
        <v>1.28935E-12</v>
      </c>
      <c r="DM462" s="1">
        <v>4.1213569999999998E-9</v>
      </c>
      <c r="DN462">
        <v>0.16294030000000001</v>
      </c>
      <c r="DO462">
        <v>28.20797</v>
      </c>
      <c r="DP462" s="1">
        <v>1.9839870000000001E-10</v>
      </c>
      <c r="DQ462" s="1">
        <v>6.4744439999999995E-7</v>
      </c>
      <c r="DR462">
        <v>0.1624419</v>
      </c>
      <c r="DS462">
        <v>28.212710000000001</v>
      </c>
      <c r="DT462" s="1">
        <v>1.428567E-8</v>
      </c>
      <c r="DU462" s="1">
        <v>4.7696450000000003E-5</v>
      </c>
      <c r="DV462">
        <v>0.16197429999999999</v>
      </c>
      <c r="DW462">
        <v>28.02271</v>
      </c>
      <c r="DX462" s="1">
        <v>5.4205399999999996E-7</v>
      </c>
      <c r="DY462" s="1">
        <v>1.8546669999999999E-3</v>
      </c>
      <c r="DZ462">
        <v>0.16134409999999999</v>
      </c>
      <c r="EA462">
        <v>27.817599999999999</v>
      </c>
      <c r="EB462" s="1">
        <v>1.184113E-5</v>
      </c>
      <c r="EC462" s="1">
        <v>4.1629270000000003E-2</v>
      </c>
      <c r="ED462">
        <v>0.16057740000000001</v>
      </c>
      <c r="EE462">
        <v>27.646329999999999</v>
      </c>
      <c r="EF462" s="1">
        <v>1.604566E-4</v>
      </c>
      <c r="EG462">
        <v>0.58023009999999997</v>
      </c>
      <c r="EH462">
        <v>0.15979450000000001</v>
      </c>
      <c r="EI462">
        <v>27.745229999999999</v>
      </c>
      <c r="EJ462" s="1">
        <v>1.4369230000000001E-3</v>
      </c>
      <c r="EK462">
        <v>5.3458360000000003</v>
      </c>
      <c r="EL462">
        <v>0.1590626</v>
      </c>
      <c r="EM462">
        <v>28.07779</v>
      </c>
      <c r="EN462" s="1">
        <v>8.9872630000000005E-3</v>
      </c>
      <c r="EO462">
        <v>34.380049999999997</v>
      </c>
      <c r="EP462">
        <v>0.15834390000000001</v>
      </c>
      <c r="EQ462">
        <v>28.483429999999998</v>
      </c>
      <c r="ER462" s="1">
        <v>4.1164270000000003E-2</v>
      </c>
      <c r="ES462">
        <v>161.8227</v>
      </c>
      <c r="ET462">
        <v>0.15754309999999999</v>
      </c>
      <c r="EU462">
        <v>28.811610000000002</v>
      </c>
      <c r="EV462">
        <v>0.1438671</v>
      </c>
      <c r="EW462">
        <v>581.07749999999999</v>
      </c>
      <c r="EX462">
        <v>0.15673609999999999</v>
      </c>
      <c r="EY462">
        <v>28.827919999999999</v>
      </c>
      <c r="EZ462">
        <v>0.39833809999999997</v>
      </c>
      <c r="FA462">
        <v>1651.431</v>
      </c>
      <c r="FB462">
        <v>0.15584519999999999</v>
      </c>
      <c r="FC462">
        <v>28.649570000000001</v>
      </c>
      <c r="FD462">
        <v>0.90223359999999997</v>
      </c>
      <c r="FE462">
        <v>3838.0050000000001</v>
      </c>
      <c r="FF462">
        <v>0.15496460000000001</v>
      </c>
      <c r="FG462">
        <v>28.452120000000001</v>
      </c>
      <c r="FH462">
        <v>1.7227300000000001</v>
      </c>
      <c r="FI462">
        <v>7509.5259999999998</v>
      </c>
      <c r="FJ462">
        <v>0.1544729</v>
      </c>
      <c r="FK462">
        <v>28.265329999999999</v>
      </c>
      <c r="FL462">
        <v>2.8524159999999998</v>
      </c>
      <c r="FM462">
        <v>12695.22</v>
      </c>
      <c r="FN462">
        <v>0.15382460000000001</v>
      </c>
      <c r="FO462">
        <v>28.396660000000001</v>
      </c>
      <c r="FP462">
        <v>4.1747360000000002</v>
      </c>
      <c r="FQ462">
        <v>18968.63</v>
      </c>
      <c r="FR462">
        <v>0.15286440000000001</v>
      </c>
      <c r="FS462">
        <v>28.66094</v>
      </c>
      <c r="FT462">
        <v>5.4985910000000002</v>
      </c>
      <c r="FU462">
        <v>25526.82</v>
      </c>
      <c r="FV462">
        <v>0.1517464</v>
      </c>
      <c r="FW462">
        <v>28.811330000000002</v>
      </c>
      <c r="FX462">
        <v>6.6342559999999997</v>
      </c>
      <c r="FY462">
        <v>31466.58</v>
      </c>
      <c r="FZ462">
        <v>0.15072469999999999</v>
      </c>
      <c r="GA462">
        <v>28.877140000000001</v>
      </c>
      <c r="GB462">
        <v>7.4533870000000002</v>
      </c>
      <c r="GC462">
        <v>36055.17</v>
      </c>
      <c r="GD462">
        <v>0.14983489999999999</v>
      </c>
      <c r="GE462">
        <v>28.72532</v>
      </c>
      <c r="GF462">
        <v>7.8962159999999999</v>
      </c>
      <c r="GG462">
        <v>38886.300000000003</v>
      </c>
      <c r="GH462">
        <v>0.14897469999999999</v>
      </c>
      <c r="GI462">
        <v>28.590160000000001</v>
      </c>
      <c r="GJ462">
        <v>7.9666069999999998</v>
      </c>
      <c r="GK462">
        <v>39897.68</v>
      </c>
      <c r="GL462">
        <v>0.1480177</v>
      </c>
      <c r="GM462">
        <v>28.463180000000001</v>
      </c>
      <c r="GN462">
        <v>7.7280040000000003</v>
      </c>
      <c r="GO462">
        <v>39292.69</v>
      </c>
      <c r="GP462">
        <v>0.14706640000000001</v>
      </c>
      <c r="GQ462">
        <v>28.340309999999999</v>
      </c>
      <c r="GR462">
        <v>7.228307</v>
      </c>
      <c r="GS462">
        <v>37392.269999999997</v>
      </c>
      <c r="GT462">
        <v>0.14608009999999999</v>
      </c>
      <c r="GU462">
        <v>28.198640000000001</v>
      </c>
      <c r="GV462">
        <v>6.595485</v>
      </c>
      <c r="GW462">
        <v>34655.980000000003</v>
      </c>
      <c r="GX462">
        <v>0.14510010000000001</v>
      </c>
      <c r="GY462">
        <v>28.250430000000001</v>
      </c>
      <c r="GZ462">
        <v>5.8889690000000003</v>
      </c>
      <c r="HA462">
        <v>31410.2</v>
      </c>
      <c r="HB462">
        <v>0.1441307</v>
      </c>
      <c r="HC462">
        <v>28.504480000000001</v>
      </c>
      <c r="HD462">
        <v>5.1688470000000004</v>
      </c>
      <c r="HE462">
        <v>27968.9</v>
      </c>
      <c r="HF462">
        <v>0.14318149999999999</v>
      </c>
      <c r="HG462">
        <v>28.76784</v>
      </c>
      <c r="HH462">
        <v>4.475854</v>
      </c>
      <c r="HI462">
        <v>24558.61</v>
      </c>
      <c r="HJ462">
        <v>0.1422274</v>
      </c>
      <c r="HK462">
        <v>28.80331</v>
      </c>
      <c r="HL462">
        <v>3.8350249999999999</v>
      </c>
      <c r="HM462">
        <v>21331.69</v>
      </c>
      <c r="HN462">
        <v>0.14128389999999999</v>
      </c>
      <c r="HO462">
        <v>28.56221</v>
      </c>
      <c r="HP462">
        <v>3.260097</v>
      </c>
      <c r="HQ462">
        <v>18376.849999999999</v>
      </c>
      <c r="HR462">
        <v>0.14034360000000001</v>
      </c>
      <c r="HS462">
        <v>28.313800000000001</v>
      </c>
      <c r="HT462">
        <v>2.7555519999999998</v>
      </c>
      <c r="HU462">
        <v>15737.59</v>
      </c>
      <c r="HV462">
        <v>0.13983380000000001</v>
      </c>
      <c r="HW462">
        <v>28.075379999999999</v>
      </c>
      <c r="HX462">
        <v>2.3264269999999998</v>
      </c>
      <c r="HY462">
        <v>13418.02</v>
      </c>
      <c r="HZ462">
        <v>0.13916809999999999</v>
      </c>
      <c r="IA462">
        <v>28.068370000000002</v>
      </c>
      <c r="IB462">
        <v>1.9560379999999999</v>
      </c>
      <c r="IC462">
        <v>11403.69</v>
      </c>
      <c r="ID462">
        <v>0.13823070000000001</v>
      </c>
      <c r="IE462">
        <v>28.231919999999999</v>
      </c>
      <c r="IF462">
        <v>1.6396900000000001</v>
      </c>
      <c r="IG462">
        <v>9680.4779999999992</v>
      </c>
      <c r="IH462">
        <v>0.13715289999999999</v>
      </c>
      <c r="II462">
        <v>28.405609999999999</v>
      </c>
      <c r="IJ462">
        <v>1.3737539999999999</v>
      </c>
      <c r="IK462">
        <v>8220.6620000000003</v>
      </c>
      <c r="IL462">
        <v>0.1362119</v>
      </c>
      <c r="IM462">
        <v>28.54326</v>
      </c>
      <c r="IN462">
        <v>1.153807</v>
      </c>
      <c r="IO462">
        <v>6990.692</v>
      </c>
      <c r="IP462">
        <v>0.1354177</v>
      </c>
      <c r="IQ462">
        <v>28.481269999999999</v>
      </c>
      <c r="IR462">
        <v>0.97209449999999997</v>
      </c>
      <c r="IS462">
        <v>5955.68</v>
      </c>
      <c r="IT462">
        <v>0.13468550000000001</v>
      </c>
      <c r="IU462">
        <v>28.31475</v>
      </c>
      <c r="IV462">
        <v>0.82141920000000002</v>
      </c>
      <c r="IW462">
        <v>5085.75</v>
      </c>
      <c r="IX462">
        <v>0.133855</v>
      </c>
      <c r="IY462">
        <v>28.167819999999999</v>
      </c>
      <c r="IZ462">
        <v>0.69578640000000003</v>
      </c>
      <c r="JA462">
        <v>4356.0339999999997</v>
      </c>
      <c r="JB462">
        <v>0.133044</v>
      </c>
      <c r="JC462">
        <v>28.06448</v>
      </c>
      <c r="JD462">
        <v>0.59168379999999998</v>
      </c>
      <c r="JE462">
        <v>3744.491</v>
      </c>
      <c r="JF462">
        <v>0.1322073</v>
      </c>
      <c r="JG462">
        <v>28.278639999999999</v>
      </c>
      <c r="JH462">
        <v>0.50514219999999999</v>
      </c>
      <c r="JI462">
        <v>3231.3449999999998</v>
      </c>
      <c r="JJ462">
        <v>0.13139709999999999</v>
      </c>
      <c r="JK462">
        <v>28.562819999999999</v>
      </c>
      <c r="JL462">
        <v>0.43324489999999999</v>
      </c>
      <c r="JM462">
        <v>2800.2710000000002</v>
      </c>
      <c r="JN462">
        <v>0.13058049999999999</v>
      </c>
      <c r="JO462">
        <v>28.777450000000002</v>
      </c>
      <c r="JP462">
        <v>0.37325249999999999</v>
      </c>
      <c r="JQ462">
        <v>2437.2289999999998</v>
      </c>
      <c r="JR462">
        <v>0.12981719999999999</v>
      </c>
      <c r="JS462">
        <v>28.893969999999999</v>
      </c>
      <c r="JT462">
        <v>0.32318849999999999</v>
      </c>
      <c r="JU462">
        <v>2130.4540000000002</v>
      </c>
      <c r="JV462">
        <v>0.12904750000000001</v>
      </c>
      <c r="JW462">
        <v>28.876010000000001</v>
      </c>
      <c r="JX462">
        <v>0.28109459999999997</v>
      </c>
      <c r="JY462">
        <v>1870.364</v>
      </c>
      <c r="JZ462">
        <v>0.12830159999999999</v>
      </c>
      <c r="KA462">
        <v>28.709050000000001</v>
      </c>
      <c r="KB462">
        <v>0.24564140000000001</v>
      </c>
      <c r="KC462">
        <v>1649.0150000000001</v>
      </c>
      <c r="KD462">
        <v>0.12756010000000001</v>
      </c>
      <c r="KE462">
        <v>28.542850000000001</v>
      </c>
      <c r="KF462">
        <v>0.2156179</v>
      </c>
      <c r="KG462">
        <v>1459.9680000000001</v>
      </c>
      <c r="KH462">
        <v>0.1269805</v>
      </c>
      <c r="KI462">
        <v>28.417750000000002</v>
      </c>
      <c r="KJ462">
        <v>0.19027640000000001</v>
      </c>
      <c r="KK462">
        <v>1297.5340000000001</v>
      </c>
      <c r="KL462">
        <v>0.12636259999999999</v>
      </c>
      <c r="KM462">
        <v>28.59582</v>
      </c>
      <c r="KN462">
        <v>0.16847719999999999</v>
      </c>
      <c r="KO462">
        <v>1157.1210000000001</v>
      </c>
      <c r="KP462">
        <v>0.12568460000000001</v>
      </c>
      <c r="KQ462">
        <v>28.905290000000001</v>
      </c>
      <c r="KR462">
        <v>0.1496846</v>
      </c>
      <c r="KS462">
        <v>1035.655</v>
      </c>
      <c r="KT462">
        <v>0.1249822</v>
      </c>
      <c r="KU462">
        <v>29.247910000000001</v>
      </c>
      <c r="KV462">
        <v>0.13346340000000001</v>
      </c>
      <c r="KW462">
        <v>930.28309999999999</v>
      </c>
      <c r="KX462">
        <v>0.12433329999999999</v>
      </c>
      <c r="KY462">
        <v>29.545190000000002</v>
      </c>
      <c r="KZ462">
        <v>0.11947869999999999</v>
      </c>
      <c r="LA462">
        <v>838.43489999999997</v>
      </c>
      <c r="LB462">
        <v>0.1237407</v>
      </c>
      <c r="LC462">
        <v>29.573930000000001</v>
      </c>
      <c r="LD462">
        <v>0.10734349999999999</v>
      </c>
      <c r="LE462">
        <v>757.88810000000001</v>
      </c>
      <c r="LF462">
        <v>0.123198</v>
      </c>
      <c r="LG462">
        <v>29.420729999999999</v>
      </c>
      <c r="LH462" s="1">
        <v>9.6759709999999999E-2</v>
      </c>
      <c r="LI462">
        <v>686.9402</v>
      </c>
      <c r="LJ462">
        <v>0.1226206</v>
      </c>
      <c r="LK462">
        <v>29.272089999999999</v>
      </c>
      <c r="LL462" s="1">
        <v>8.7428610000000004E-2</v>
      </c>
      <c r="LM462">
        <v>624.21960000000001</v>
      </c>
      <c r="LN462">
        <v>0.1220811</v>
      </c>
      <c r="LO462">
        <v>29.18524</v>
      </c>
      <c r="LP462" s="1">
        <v>7.9227560000000002E-2</v>
      </c>
      <c r="LQ462">
        <v>568.61130000000003</v>
      </c>
      <c r="LR462">
        <v>0.1215373</v>
      </c>
      <c r="LS462">
        <v>29.471589999999999</v>
      </c>
      <c r="LT462" s="1">
        <v>7.1962949999999998E-2</v>
      </c>
      <c r="LU462">
        <v>519.13210000000004</v>
      </c>
      <c r="LV462">
        <v>0.1209836</v>
      </c>
      <c r="LW462">
        <v>29.881350000000001</v>
      </c>
      <c r="LX462" s="1">
        <v>6.5510650000000004E-2</v>
      </c>
      <c r="LY462">
        <v>474.99009999999998</v>
      </c>
      <c r="LZ462">
        <v>0.12045409999999999</v>
      </c>
      <c r="MA462">
        <v>30.286950000000001</v>
      </c>
      <c r="MB462" s="1">
        <v>5.9774189999999998E-2</v>
      </c>
      <c r="MC462">
        <v>435.48259999999999</v>
      </c>
      <c r="MD462">
        <v>0.119938</v>
      </c>
      <c r="ME462">
        <v>30.645659999999999</v>
      </c>
      <c r="MF462" s="1">
        <v>5.4655570000000001E-2</v>
      </c>
      <c r="MG462">
        <v>400.02789999999999</v>
      </c>
      <c r="MH462">
        <v>0.1194354</v>
      </c>
      <c r="MI462">
        <v>30.734359999999999</v>
      </c>
      <c r="MJ462" s="1">
        <v>5.007292E-2</v>
      </c>
      <c r="MK462">
        <v>368.1155</v>
      </c>
      <c r="ML462">
        <v>0.1189205</v>
      </c>
      <c r="MM462">
        <v>30.646329999999999</v>
      </c>
      <c r="MN462" s="1">
        <v>4.595262E-2</v>
      </c>
      <c r="MO462">
        <v>339.32670000000002</v>
      </c>
      <c r="MP462">
        <v>0.11842030000000001</v>
      </c>
      <c r="MQ462">
        <v>30.519819999999999</v>
      </c>
      <c r="MR462" s="1">
        <v>4.224559E-2</v>
      </c>
      <c r="MS462">
        <v>313.28710000000001</v>
      </c>
      <c r="MT462">
        <v>0.1181123</v>
      </c>
      <c r="MU462">
        <v>30.38862</v>
      </c>
      <c r="MV462" s="1">
        <v>3.8950829999999999E-2</v>
      </c>
      <c r="MW462">
        <v>289.60180000000003</v>
      </c>
      <c r="MX462">
        <v>0.1177209</v>
      </c>
      <c r="MY462">
        <v>30.346299999999999</v>
      </c>
      <c r="MZ462">
        <v>3.5919899999999998E-2</v>
      </c>
      <c r="NA462">
        <v>267.94279999999998</v>
      </c>
      <c r="NB462">
        <v>0.1172338</v>
      </c>
      <c r="NC462">
        <v>30.471019999999999</v>
      </c>
      <c r="ND462" s="1">
        <v>3.3146630000000003E-2</v>
      </c>
      <c r="NE462">
        <v>248.2578</v>
      </c>
      <c r="NF462">
        <v>0.1166946</v>
      </c>
      <c r="NG462">
        <v>30.784890000000001</v>
      </c>
      <c r="NH462">
        <v>3.0621599999999999E-2</v>
      </c>
      <c r="NI462">
        <v>230.38460000000001</v>
      </c>
      <c r="NJ462">
        <v>0.11620850000000001</v>
      </c>
      <c r="NK462">
        <v>30.941970000000001</v>
      </c>
      <c r="NL462" s="1">
        <v>2.8344230000000002E-2</v>
      </c>
      <c r="NM462">
        <v>214.1079</v>
      </c>
      <c r="NN462">
        <v>0.1158037</v>
      </c>
      <c r="NO462">
        <v>30.896159999999998</v>
      </c>
      <c r="NP462" s="1">
        <v>2.6285220000000002E-2</v>
      </c>
      <c r="NQ462">
        <v>199.20529999999999</v>
      </c>
      <c r="NR462">
        <v>0.1154048</v>
      </c>
      <c r="NS462">
        <v>30.79514</v>
      </c>
      <c r="NT462" s="1">
        <v>2.440078E-2</v>
      </c>
      <c r="NU462">
        <v>185.52279999999999</v>
      </c>
      <c r="NV462">
        <v>0.114993</v>
      </c>
      <c r="NW462">
        <v>30.676909999999999</v>
      </c>
      <c r="NX462" s="1">
        <v>2.2673740000000001E-2</v>
      </c>
      <c r="NY462">
        <v>172.96129999999999</v>
      </c>
      <c r="NZ462">
        <v>0.11473419999999999</v>
      </c>
      <c r="OA462">
        <v>30.56466</v>
      </c>
      <c r="OB462" s="1">
        <v>2.1113219999999999E-2</v>
      </c>
      <c r="OC462">
        <v>161.3741</v>
      </c>
      <c r="OD462">
        <v>0.1144029</v>
      </c>
      <c r="OE462">
        <v>30.69633</v>
      </c>
      <c r="OF462" s="1">
        <v>1.965689E-2</v>
      </c>
      <c r="OG462">
        <v>150.6405</v>
      </c>
      <c r="OH462">
        <v>0.11396240000000001</v>
      </c>
      <c r="OI462">
        <v>30.992899999999999</v>
      </c>
      <c r="OJ462" s="1">
        <v>1.8304730000000002E-2</v>
      </c>
      <c r="OK462">
        <v>140.7791</v>
      </c>
    </row>
    <row r="463" spans="1:401" x14ac:dyDescent="0.35">
      <c r="A463">
        <v>472</v>
      </c>
      <c r="B463" t="s">
        <v>4</v>
      </c>
      <c r="C463" t="s">
        <v>364</v>
      </c>
      <c r="D463" t="s">
        <v>465</v>
      </c>
      <c r="E463">
        <v>742.93169999999998</v>
      </c>
      <c r="F463">
        <v>0.1989128</v>
      </c>
      <c r="G463">
        <v>28.23593</v>
      </c>
      <c r="H463">
        <v>0</v>
      </c>
      <c r="I463">
        <v>0</v>
      </c>
      <c r="J463">
        <v>0.197045</v>
      </c>
      <c r="K463">
        <v>28.110910000000001</v>
      </c>
      <c r="L463">
        <v>0</v>
      </c>
      <c r="M463">
        <v>0</v>
      </c>
      <c r="N463">
        <v>0.19501979999999999</v>
      </c>
      <c r="O463">
        <v>27.969460000000002</v>
      </c>
      <c r="P463">
        <v>0</v>
      </c>
      <c r="Q463">
        <v>0</v>
      </c>
      <c r="R463">
        <v>0.19292999999999999</v>
      </c>
      <c r="S463">
        <v>27.78078</v>
      </c>
      <c r="T463">
        <v>0</v>
      </c>
      <c r="U463">
        <v>0</v>
      </c>
      <c r="V463">
        <v>0.19095519999999999</v>
      </c>
      <c r="W463">
        <v>27.68666</v>
      </c>
      <c r="X463">
        <v>0</v>
      </c>
      <c r="Y463">
        <v>0</v>
      </c>
      <c r="Z463">
        <v>0.18913769999999999</v>
      </c>
      <c r="AA463">
        <v>27.52806</v>
      </c>
      <c r="AB463">
        <v>0</v>
      </c>
      <c r="AC463">
        <v>0</v>
      </c>
      <c r="AD463">
        <v>0.18738299999999999</v>
      </c>
      <c r="AE463">
        <v>27.32424</v>
      </c>
      <c r="AF463">
        <v>0</v>
      </c>
      <c r="AG463">
        <v>0</v>
      </c>
      <c r="AH463">
        <v>0.1856341</v>
      </c>
      <c r="AI463">
        <v>27.132400000000001</v>
      </c>
      <c r="AJ463">
        <v>0</v>
      </c>
      <c r="AK463">
        <v>0</v>
      </c>
      <c r="AL463">
        <v>0.18471480000000001</v>
      </c>
      <c r="AM463">
        <v>26.969580000000001</v>
      </c>
      <c r="AN463">
        <v>0</v>
      </c>
      <c r="AO463">
        <v>0</v>
      </c>
      <c r="AP463">
        <v>0.1836054</v>
      </c>
      <c r="AQ463">
        <v>27.059339999999999</v>
      </c>
      <c r="AR463">
        <v>0</v>
      </c>
      <c r="AS463">
        <v>0</v>
      </c>
      <c r="AT463">
        <v>0.1819906</v>
      </c>
      <c r="AU463">
        <v>27.293859999999999</v>
      </c>
      <c r="AV463">
        <v>0</v>
      </c>
      <c r="AW463">
        <v>0</v>
      </c>
      <c r="AX463">
        <v>0.1801855</v>
      </c>
      <c r="AY463">
        <v>27.436810000000001</v>
      </c>
      <c r="AZ463">
        <v>0</v>
      </c>
      <c r="BA463">
        <v>0</v>
      </c>
      <c r="BB463">
        <v>0.178644</v>
      </c>
      <c r="BC463">
        <v>27.512550000000001</v>
      </c>
      <c r="BD463">
        <v>0</v>
      </c>
      <c r="BE463">
        <v>0</v>
      </c>
      <c r="BF463">
        <v>0.1774637</v>
      </c>
      <c r="BG463">
        <v>27.395890000000001</v>
      </c>
      <c r="BH463">
        <v>0</v>
      </c>
      <c r="BI463">
        <v>0</v>
      </c>
      <c r="BJ463">
        <v>0.17639550000000001</v>
      </c>
      <c r="BK463">
        <v>27.114170000000001</v>
      </c>
      <c r="BL463">
        <v>0</v>
      </c>
      <c r="BM463">
        <v>0</v>
      </c>
      <c r="BN463">
        <v>0.17523259999999999</v>
      </c>
      <c r="BO463">
        <v>26.839739999999999</v>
      </c>
      <c r="BP463">
        <v>0</v>
      </c>
      <c r="BQ463">
        <v>0</v>
      </c>
      <c r="BR463">
        <v>0.17429239999999999</v>
      </c>
      <c r="BS463">
        <v>26.601040000000001</v>
      </c>
      <c r="BT463">
        <v>0</v>
      </c>
      <c r="BU463">
        <v>0</v>
      </c>
      <c r="BV463">
        <v>0.1733364</v>
      </c>
      <c r="BW463">
        <v>26.612860000000001</v>
      </c>
      <c r="BX463">
        <v>0</v>
      </c>
      <c r="BY463">
        <v>0</v>
      </c>
      <c r="BZ463">
        <v>0.17232320000000001</v>
      </c>
      <c r="CA463">
        <v>26.781890000000001</v>
      </c>
      <c r="CB463">
        <v>0</v>
      </c>
      <c r="CC463">
        <v>0</v>
      </c>
      <c r="CD463">
        <v>0.17132130000000001</v>
      </c>
      <c r="CE463">
        <v>26.94726</v>
      </c>
      <c r="CF463">
        <v>0</v>
      </c>
      <c r="CG463">
        <v>0</v>
      </c>
      <c r="CH463">
        <v>0.17042779999999999</v>
      </c>
      <c r="CI463">
        <v>27.142299999999999</v>
      </c>
      <c r="CJ463">
        <v>0</v>
      </c>
      <c r="CK463">
        <v>0</v>
      </c>
      <c r="CL463">
        <v>0.16962630000000001</v>
      </c>
      <c r="CM463">
        <v>27.196809999999999</v>
      </c>
      <c r="CN463">
        <v>0</v>
      </c>
      <c r="CO463" s="1">
        <v>5.5241619999999996E-37</v>
      </c>
      <c r="CP463">
        <v>0.16888139999999999</v>
      </c>
      <c r="CQ463">
        <v>27.06307</v>
      </c>
      <c r="CR463" s="1">
        <v>3.8449460000000001E-33</v>
      </c>
      <c r="CS463" s="1">
        <v>1.5301539999999999E-29</v>
      </c>
      <c r="CT463">
        <v>0.1681597</v>
      </c>
      <c r="CU463">
        <v>26.921060000000001</v>
      </c>
      <c r="CV463" s="1">
        <v>2.6809559999999999E-27</v>
      </c>
      <c r="CW463" s="1">
        <v>8.7174919999999994E-24</v>
      </c>
      <c r="CX463">
        <v>0.16823469999999999</v>
      </c>
      <c r="CY463">
        <v>26.829969999999999</v>
      </c>
      <c r="CZ463" s="1">
        <v>1.267911E-22</v>
      </c>
      <c r="DA463" s="1">
        <v>3.7079690000000002E-19</v>
      </c>
      <c r="DB463">
        <v>0.16805139999999999</v>
      </c>
      <c r="DC463">
        <v>27.082899999999999</v>
      </c>
      <c r="DD463" s="1">
        <v>8.2331429999999997E-19</v>
      </c>
      <c r="DE463" s="1">
        <v>2.3205169999999998E-15</v>
      </c>
      <c r="DF463">
        <v>0.167322</v>
      </c>
      <c r="DG463">
        <v>27.486070000000002</v>
      </c>
      <c r="DH463" s="1">
        <v>1.1554490000000001E-15</v>
      </c>
      <c r="DI463" s="1">
        <v>3.2496679999999999E-12</v>
      </c>
      <c r="DJ463">
        <v>0.1663405</v>
      </c>
      <c r="DK463">
        <v>27.882650000000002</v>
      </c>
      <c r="DL463" s="1">
        <v>4.957446E-13</v>
      </c>
      <c r="DM463" s="1">
        <v>1.4130549999999999E-9</v>
      </c>
      <c r="DN463">
        <v>0.16556979999999999</v>
      </c>
      <c r="DO463">
        <v>28.215029999999999</v>
      </c>
      <c r="DP463" s="1">
        <v>8.3204189999999996E-11</v>
      </c>
      <c r="DQ463" s="1">
        <v>2.4165819999999999E-7</v>
      </c>
      <c r="DR463">
        <v>0.16510359999999999</v>
      </c>
      <c r="DS463">
        <v>28.238340000000001</v>
      </c>
      <c r="DT463" s="1">
        <v>6.4811370000000001E-9</v>
      </c>
      <c r="DU463" s="1">
        <v>1.9212230000000001E-5</v>
      </c>
      <c r="DV463">
        <v>0.16466169999999999</v>
      </c>
      <c r="DW463">
        <v>28.070920000000001</v>
      </c>
      <c r="DX463" s="1">
        <v>2.6439429999999998E-7</v>
      </c>
      <c r="DY463" s="1">
        <v>8.0106649999999997E-4</v>
      </c>
      <c r="DZ463">
        <v>0.16404740000000001</v>
      </c>
      <c r="EA463">
        <v>27.88354</v>
      </c>
      <c r="EB463" s="1">
        <v>6.1783060000000004E-6</v>
      </c>
      <c r="EC463" s="1">
        <v>1.9181810000000001E-2</v>
      </c>
      <c r="ED463">
        <v>0.16328490000000001</v>
      </c>
      <c r="EE463">
        <v>27.72231</v>
      </c>
      <c r="EF463" s="1">
        <v>8.9160770000000007E-5</v>
      </c>
      <c r="EG463">
        <v>0.28396199999999999</v>
      </c>
      <c r="EH463">
        <v>0.16251779999999999</v>
      </c>
      <c r="EI463">
        <v>27.812329999999999</v>
      </c>
      <c r="EJ463" s="1">
        <v>8.4707179999999997E-4</v>
      </c>
      <c r="EK463">
        <v>2.7680039999999999</v>
      </c>
      <c r="EL463">
        <v>0.16179660000000001</v>
      </c>
      <c r="EM463">
        <v>28.12622</v>
      </c>
      <c r="EN463" s="1">
        <v>5.6004319999999998E-3</v>
      </c>
      <c r="EO463">
        <v>18.768599999999999</v>
      </c>
      <c r="EP463">
        <v>0.16109029999999999</v>
      </c>
      <c r="EQ463">
        <v>28.514790000000001</v>
      </c>
      <c r="ER463" s="1">
        <v>2.7024220000000002E-2</v>
      </c>
      <c r="ES463">
        <v>92.839489999999998</v>
      </c>
      <c r="ET463">
        <v>0.1603086</v>
      </c>
      <c r="EU463">
        <v>28.835999999999999</v>
      </c>
      <c r="EV463" s="1">
        <v>9.9182980000000004E-2</v>
      </c>
      <c r="EW463">
        <v>349.26519999999999</v>
      </c>
      <c r="EX463">
        <v>0.15951209999999999</v>
      </c>
      <c r="EY463">
        <v>28.865770000000001</v>
      </c>
      <c r="EZ463">
        <v>0.28746369999999999</v>
      </c>
      <c r="FA463">
        <v>1036.866</v>
      </c>
      <c r="FB463">
        <v>0.15862509999999999</v>
      </c>
      <c r="FC463">
        <v>28.706499999999998</v>
      </c>
      <c r="FD463">
        <v>0.67943260000000005</v>
      </c>
      <c r="FE463">
        <v>2509.8710000000001</v>
      </c>
      <c r="FF463">
        <v>0.15775520000000001</v>
      </c>
      <c r="FG463">
        <v>28.524740000000001</v>
      </c>
      <c r="FH463">
        <v>1.3497429999999999</v>
      </c>
      <c r="FI463">
        <v>5100.7079999999996</v>
      </c>
      <c r="FJ463">
        <v>0.15730179999999999</v>
      </c>
      <c r="FK463">
        <v>28.348939999999999</v>
      </c>
      <c r="FL463">
        <v>2.3189000000000002</v>
      </c>
      <c r="FM463">
        <v>8932.9539999999997</v>
      </c>
      <c r="FN463">
        <v>0.1566582</v>
      </c>
      <c r="FO463">
        <v>28.470130000000001</v>
      </c>
      <c r="FP463">
        <v>3.5114429999999999</v>
      </c>
      <c r="FQ463">
        <v>13792.86</v>
      </c>
      <c r="FR463">
        <v>0.15569440000000001</v>
      </c>
      <c r="FS463">
        <v>28.722770000000001</v>
      </c>
      <c r="FT463">
        <v>4.7721970000000002</v>
      </c>
      <c r="FU463">
        <v>19133.71</v>
      </c>
      <c r="FV463">
        <v>0.15456890000000001</v>
      </c>
      <c r="FW463">
        <v>28.870719999999999</v>
      </c>
      <c r="FX463">
        <v>5.9259550000000001</v>
      </c>
      <c r="FY463">
        <v>24255.599999999999</v>
      </c>
      <c r="FZ463">
        <v>0.1535522</v>
      </c>
      <c r="GA463">
        <v>28.939620000000001</v>
      </c>
      <c r="GB463">
        <v>6.8366129999999998</v>
      </c>
      <c r="GC463">
        <v>28520.47</v>
      </c>
      <c r="GD463">
        <v>0.1526662</v>
      </c>
      <c r="GE463">
        <v>28.800660000000001</v>
      </c>
      <c r="GF463">
        <v>7.4219330000000001</v>
      </c>
      <c r="GG463">
        <v>31504.71</v>
      </c>
      <c r="GH463">
        <v>0.15181459999999999</v>
      </c>
      <c r="GI463">
        <v>28.674379999999999</v>
      </c>
      <c r="GJ463">
        <v>7.6592440000000002</v>
      </c>
      <c r="GK463">
        <v>33049.14</v>
      </c>
      <c r="GL463">
        <v>0.15085560000000001</v>
      </c>
      <c r="GM463">
        <v>28.554659999999998</v>
      </c>
      <c r="GN463">
        <v>7.5755610000000004</v>
      </c>
      <c r="GO463">
        <v>33224.129999999997</v>
      </c>
      <c r="GP463">
        <v>0.1499095</v>
      </c>
      <c r="GQ463">
        <v>28.438510000000001</v>
      </c>
      <c r="GR463">
        <v>7.2408320000000002</v>
      </c>
      <c r="GS463">
        <v>32246.560000000001</v>
      </c>
      <c r="GT463">
        <v>0.14892130000000001</v>
      </c>
      <c r="GU463">
        <v>28.303339999999999</v>
      </c>
      <c r="GV463">
        <v>6.7212959999999997</v>
      </c>
      <c r="GW463">
        <v>30417.9</v>
      </c>
      <c r="GX463">
        <v>0.14794309999999999</v>
      </c>
      <c r="GY463">
        <v>28.3476</v>
      </c>
      <c r="GZ463">
        <v>6.1034889999999997</v>
      </c>
      <c r="HA463">
        <v>28036.720000000001</v>
      </c>
      <c r="HB463">
        <v>0.1469723</v>
      </c>
      <c r="HC463">
        <v>28.585889999999999</v>
      </c>
      <c r="HD463">
        <v>5.4428239999999999</v>
      </c>
      <c r="HE463">
        <v>25364.51</v>
      </c>
      <c r="HF463">
        <v>0.14602229999999999</v>
      </c>
      <c r="HG463">
        <v>28.838280000000001</v>
      </c>
      <c r="HH463">
        <v>4.7848220000000001</v>
      </c>
      <c r="HI463">
        <v>22612.43</v>
      </c>
      <c r="HJ463">
        <v>0.14506550000000001</v>
      </c>
      <c r="HK463">
        <v>28.880649999999999</v>
      </c>
      <c r="HL463">
        <v>4.1591089999999999</v>
      </c>
      <c r="HM463">
        <v>19927.689999999999</v>
      </c>
      <c r="HN463">
        <v>0.14412140000000001</v>
      </c>
      <c r="HO463">
        <v>28.65814</v>
      </c>
      <c r="HP463">
        <v>3.5847699999999998</v>
      </c>
      <c r="HQ463">
        <v>17407.810000000001</v>
      </c>
      <c r="HR463">
        <v>0.1431808</v>
      </c>
      <c r="HS463">
        <v>28.42342</v>
      </c>
      <c r="HT463">
        <v>3.0705010000000001</v>
      </c>
      <c r="HU463">
        <v>15108.5</v>
      </c>
      <c r="HV463">
        <v>0.1427011</v>
      </c>
      <c r="HW463">
        <v>28.194669999999999</v>
      </c>
      <c r="HX463">
        <v>2.626239</v>
      </c>
      <c r="HY463">
        <v>13049.05</v>
      </c>
      <c r="HZ463">
        <v>0.14203979999999999</v>
      </c>
      <c r="IA463">
        <v>28.180710000000001</v>
      </c>
      <c r="IB463">
        <v>2.235757</v>
      </c>
      <c r="IC463">
        <v>11229.73</v>
      </c>
      <c r="ID463">
        <v>0.14109279999999999</v>
      </c>
      <c r="IE463">
        <v>28.331389999999999</v>
      </c>
      <c r="IF463">
        <v>1.8968860000000001</v>
      </c>
      <c r="IG463">
        <v>9649.0139999999992</v>
      </c>
      <c r="IH463">
        <v>0.14000170000000001</v>
      </c>
      <c r="II463">
        <v>28.495470000000001</v>
      </c>
      <c r="IJ463">
        <v>1.607931</v>
      </c>
      <c r="IK463">
        <v>8290.5</v>
      </c>
      <c r="IL463">
        <v>0.1390516</v>
      </c>
      <c r="IM463">
        <v>28.6264</v>
      </c>
      <c r="IN463">
        <v>1.365874</v>
      </c>
      <c r="IO463">
        <v>7129.9390000000003</v>
      </c>
      <c r="IP463">
        <v>0.13826050000000001</v>
      </c>
      <c r="IQ463">
        <v>28.570630000000001</v>
      </c>
      <c r="IR463">
        <v>1.1634450000000001</v>
      </c>
      <c r="IS463">
        <v>6140.3289999999997</v>
      </c>
      <c r="IT463">
        <v>0.1375325</v>
      </c>
      <c r="IU463">
        <v>28.411639999999998</v>
      </c>
      <c r="IV463">
        <v>0.99354310000000001</v>
      </c>
      <c r="IW463">
        <v>5297.9309999999996</v>
      </c>
      <c r="IX463">
        <v>0.13669980000000001</v>
      </c>
      <c r="IY463">
        <v>28.269469999999998</v>
      </c>
      <c r="IZ463">
        <v>0.8500955</v>
      </c>
      <c r="JA463">
        <v>4582.6639999999998</v>
      </c>
      <c r="JB463">
        <v>0.1358856</v>
      </c>
      <c r="JC463">
        <v>28.16723</v>
      </c>
      <c r="JD463">
        <v>0.72988759999999997</v>
      </c>
      <c r="JE463">
        <v>3976.2089999999998</v>
      </c>
      <c r="JF463">
        <v>0.135042</v>
      </c>
      <c r="JG463">
        <v>28.365739999999999</v>
      </c>
      <c r="JH463">
        <v>0.62880769999999997</v>
      </c>
      <c r="JI463">
        <v>3461.5529999999999</v>
      </c>
      <c r="JJ463">
        <v>0.13422870000000001</v>
      </c>
      <c r="JK463">
        <v>28.635719999999999</v>
      </c>
      <c r="JL463">
        <v>0.54395749999999998</v>
      </c>
      <c r="JM463">
        <v>3024.4879999999998</v>
      </c>
      <c r="JN463">
        <v>0.13341120000000001</v>
      </c>
      <c r="JO463">
        <v>28.842449999999999</v>
      </c>
      <c r="JP463">
        <v>0.47239900000000001</v>
      </c>
      <c r="JQ463">
        <v>2652.4580000000001</v>
      </c>
      <c r="JR463">
        <v>0.13264780000000001</v>
      </c>
      <c r="JS463">
        <v>28.95852</v>
      </c>
      <c r="JT463">
        <v>0.41208600000000001</v>
      </c>
      <c r="JU463">
        <v>2334.8980000000001</v>
      </c>
      <c r="JV463">
        <v>0.1318763</v>
      </c>
      <c r="JW463">
        <v>28.946449999999999</v>
      </c>
      <c r="JX463">
        <v>0.360871</v>
      </c>
      <c r="JY463">
        <v>2063.0079999999998</v>
      </c>
      <c r="JZ463">
        <v>0.13112960000000001</v>
      </c>
      <c r="KA463">
        <v>28.790330000000001</v>
      </c>
      <c r="KB463">
        <v>0.317334</v>
      </c>
      <c r="KC463">
        <v>1829.47</v>
      </c>
      <c r="KD463">
        <v>0.13038710000000001</v>
      </c>
      <c r="KE463">
        <v>28.631879999999999</v>
      </c>
      <c r="KF463">
        <v>0.28012799999999999</v>
      </c>
      <c r="KG463">
        <v>1628.2190000000001</v>
      </c>
      <c r="KH463">
        <v>0.12981290000000001</v>
      </c>
      <c r="KI463">
        <v>28.51032</v>
      </c>
      <c r="KJ463">
        <v>0.24846840000000001</v>
      </c>
      <c r="KK463">
        <v>1453.83</v>
      </c>
      <c r="KL463">
        <v>0.12919559999999999</v>
      </c>
      <c r="KM463">
        <v>28.674430000000001</v>
      </c>
      <c r="KN463">
        <v>0.22100520000000001</v>
      </c>
      <c r="KO463">
        <v>1301.894</v>
      </c>
      <c r="KP463">
        <v>0.12851029999999999</v>
      </c>
      <c r="KQ463">
        <v>28.967860000000002</v>
      </c>
      <c r="KR463">
        <v>0.1971435</v>
      </c>
      <c r="KS463">
        <v>1169.53</v>
      </c>
      <c r="KT463">
        <v>0.12780140000000001</v>
      </c>
      <c r="KU463">
        <v>29.296240000000001</v>
      </c>
      <c r="KV463">
        <v>0.17640500000000001</v>
      </c>
      <c r="KW463">
        <v>1053.92</v>
      </c>
      <c r="KX463">
        <v>0.1271533</v>
      </c>
      <c r="KY463">
        <v>29.584479999999999</v>
      </c>
      <c r="KZ463">
        <v>0.15841430000000001</v>
      </c>
      <c r="LA463">
        <v>952.49080000000004</v>
      </c>
      <c r="LB463">
        <v>0.1265637</v>
      </c>
      <c r="LC463">
        <v>29.621130000000001</v>
      </c>
      <c r="LD463">
        <v>0.1427098</v>
      </c>
      <c r="LE463">
        <v>863.02909999999997</v>
      </c>
      <c r="LF463">
        <v>0.12602340000000001</v>
      </c>
      <c r="LG463">
        <v>29.480920000000001</v>
      </c>
      <c r="LH463">
        <v>0.1289342</v>
      </c>
      <c r="LI463">
        <v>783.81600000000003</v>
      </c>
      <c r="LJ463">
        <v>0.125445</v>
      </c>
      <c r="LK463">
        <v>29.341390000000001</v>
      </c>
      <c r="LL463">
        <v>0.11672920000000001</v>
      </c>
      <c r="LM463">
        <v>713.45989999999995</v>
      </c>
      <c r="LN463">
        <v>0.1249034</v>
      </c>
      <c r="LO463">
        <v>29.25778</v>
      </c>
      <c r="LP463">
        <v>0.10595060000000001</v>
      </c>
      <c r="LQ463">
        <v>650.81560000000002</v>
      </c>
      <c r="LR463">
        <v>0.1243628</v>
      </c>
      <c r="LS463">
        <v>29.527000000000001</v>
      </c>
      <c r="LT463" s="1">
        <v>9.6370150000000002E-2</v>
      </c>
      <c r="LU463">
        <v>594.8655</v>
      </c>
      <c r="LV463">
        <v>0.1238083</v>
      </c>
      <c r="LW463">
        <v>29.91835</v>
      </c>
      <c r="LX463" s="1">
        <v>8.7824819999999998E-2</v>
      </c>
      <c r="LY463">
        <v>544.77639999999997</v>
      </c>
      <c r="LZ463">
        <v>0.1232803</v>
      </c>
      <c r="MA463">
        <v>30.31006</v>
      </c>
      <c r="MB463" s="1">
        <v>8.0205020000000002E-2</v>
      </c>
      <c r="MC463">
        <v>499.81459999999998</v>
      </c>
      <c r="MD463">
        <v>0.1227625</v>
      </c>
      <c r="ME463">
        <v>30.659759999999999</v>
      </c>
      <c r="MF463" s="1">
        <v>7.3385809999999996E-2</v>
      </c>
      <c r="MG463">
        <v>459.36099999999999</v>
      </c>
      <c r="MH463">
        <v>0.1222622</v>
      </c>
      <c r="MI463">
        <v>30.75601</v>
      </c>
      <c r="MJ463" s="1">
        <v>6.7266389999999995E-2</v>
      </c>
      <c r="MK463">
        <v>422.86410000000001</v>
      </c>
      <c r="ML463">
        <v>0.1217456</v>
      </c>
      <c r="MM463">
        <v>30.679269999999999</v>
      </c>
      <c r="MN463" s="1">
        <v>6.1751649999999998E-2</v>
      </c>
      <c r="MO463">
        <v>389.87290000000002</v>
      </c>
      <c r="MP463">
        <v>0.12124790000000001</v>
      </c>
      <c r="MQ463">
        <v>30.563700000000001</v>
      </c>
      <c r="MR463" s="1">
        <v>5.6781770000000002E-2</v>
      </c>
      <c r="MS463">
        <v>359.98140000000001</v>
      </c>
      <c r="MT463">
        <v>0.12095060000000001</v>
      </c>
      <c r="MU463">
        <v>30.440930000000002</v>
      </c>
      <c r="MV463">
        <v>5.2359000000000003E-2</v>
      </c>
      <c r="MW463">
        <v>332.75959999999998</v>
      </c>
      <c r="MX463">
        <v>0.1205638</v>
      </c>
      <c r="MY463">
        <v>30.400670000000002</v>
      </c>
      <c r="MZ463" s="1">
        <v>4.8284439999999998E-2</v>
      </c>
      <c r="NA463">
        <v>307.83879999999999</v>
      </c>
      <c r="NB463">
        <v>0.1200769</v>
      </c>
      <c r="NC463">
        <v>30.517880000000002</v>
      </c>
      <c r="ND463">
        <v>4.4552700000000001E-2</v>
      </c>
      <c r="NE463">
        <v>285.17700000000002</v>
      </c>
      <c r="NF463">
        <v>0.1195263</v>
      </c>
      <c r="NG463">
        <v>30.816870000000002</v>
      </c>
      <c r="NH463" s="1">
        <v>4.1148940000000002E-2</v>
      </c>
      <c r="NI463">
        <v>264.58229999999998</v>
      </c>
      <c r="NJ463">
        <v>0.1190451</v>
      </c>
      <c r="NK463">
        <v>30.971340000000001</v>
      </c>
      <c r="NL463" s="1">
        <v>3.8080929999999999E-2</v>
      </c>
      <c r="NM463">
        <v>245.8098</v>
      </c>
      <c r="NN463">
        <v>0.1186393</v>
      </c>
      <c r="NO463">
        <v>30.933029999999999</v>
      </c>
      <c r="NP463" s="1">
        <v>3.5302109999999998E-2</v>
      </c>
      <c r="NQ463">
        <v>228.6123</v>
      </c>
      <c r="NR463">
        <v>0.1182491</v>
      </c>
      <c r="NS463">
        <v>30.83991</v>
      </c>
      <c r="NT463" s="1">
        <v>3.2760730000000002E-2</v>
      </c>
      <c r="NU463">
        <v>212.82079999999999</v>
      </c>
      <c r="NV463">
        <v>0.1178346</v>
      </c>
      <c r="NW463">
        <v>30.729559999999999</v>
      </c>
      <c r="NX463" s="1">
        <v>3.0428710000000001E-2</v>
      </c>
      <c r="NY463">
        <v>198.3186</v>
      </c>
      <c r="NZ463">
        <v>0.1175939</v>
      </c>
      <c r="OA463">
        <v>30.624690000000001</v>
      </c>
      <c r="OB463" s="1">
        <v>2.8324249999999999E-2</v>
      </c>
      <c r="OC463">
        <v>184.9418</v>
      </c>
      <c r="OD463">
        <v>0.1172594</v>
      </c>
      <c r="OE463">
        <v>30.750209999999999</v>
      </c>
      <c r="OF463" s="1">
        <v>2.635755E-2</v>
      </c>
      <c r="OG463">
        <v>172.5573</v>
      </c>
      <c r="OH463">
        <v>0.1168169</v>
      </c>
      <c r="OI463">
        <v>31.037459999999999</v>
      </c>
      <c r="OJ463" s="1">
        <v>2.4532539999999999E-2</v>
      </c>
      <c r="OK463">
        <v>161.18119999999999</v>
      </c>
    </row>
    <row r="464" spans="1:401" x14ac:dyDescent="0.35">
      <c r="A464">
        <v>473</v>
      </c>
      <c r="B464" t="s">
        <v>4</v>
      </c>
      <c r="C464" t="s">
        <v>364</v>
      </c>
      <c r="D464" t="s">
        <v>466</v>
      </c>
      <c r="E464">
        <v>880.04600000000005</v>
      </c>
      <c r="F464">
        <v>0.1828428</v>
      </c>
      <c r="G464">
        <v>28.34151</v>
      </c>
      <c r="H464">
        <v>0</v>
      </c>
      <c r="I464">
        <v>0</v>
      </c>
      <c r="J464">
        <v>0.18114230000000001</v>
      </c>
      <c r="K464">
        <v>28.219429999999999</v>
      </c>
      <c r="L464">
        <v>0</v>
      </c>
      <c r="M464">
        <v>0</v>
      </c>
      <c r="N464">
        <v>0.17928959999999999</v>
      </c>
      <c r="O464">
        <v>28.079419999999999</v>
      </c>
      <c r="P464">
        <v>0</v>
      </c>
      <c r="Q464">
        <v>0</v>
      </c>
      <c r="R464">
        <v>0.1773807</v>
      </c>
      <c r="S464">
        <v>27.894110000000001</v>
      </c>
      <c r="T464">
        <v>0</v>
      </c>
      <c r="U464">
        <v>0</v>
      </c>
      <c r="V464">
        <v>0.1755825</v>
      </c>
      <c r="W464">
        <v>27.797260000000001</v>
      </c>
      <c r="X464">
        <v>0</v>
      </c>
      <c r="Y464">
        <v>0</v>
      </c>
      <c r="Z464">
        <v>0.17392759999999999</v>
      </c>
      <c r="AA464">
        <v>27.643059999999998</v>
      </c>
      <c r="AB464">
        <v>0</v>
      </c>
      <c r="AC464">
        <v>0</v>
      </c>
      <c r="AD464">
        <v>0.1723247</v>
      </c>
      <c r="AE464">
        <v>27.447900000000001</v>
      </c>
      <c r="AF464">
        <v>0</v>
      </c>
      <c r="AG464">
        <v>0</v>
      </c>
      <c r="AH464">
        <v>0.17073579999999999</v>
      </c>
      <c r="AI464">
        <v>27.26352</v>
      </c>
      <c r="AJ464">
        <v>0</v>
      </c>
      <c r="AK464">
        <v>0</v>
      </c>
      <c r="AL464">
        <v>0.1699397</v>
      </c>
      <c r="AM464">
        <v>27.10547</v>
      </c>
      <c r="AN464">
        <v>0</v>
      </c>
      <c r="AO464">
        <v>0</v>
      </c>
      <c r="AP464">
        <v>0.16892850000000001</v>
      </c>
      <c r="AQ464">
        <v>27.182759999999998</v>
      </c>
      <c r="AR464">
        <v>0</v>
      </c>
      <c r="AS464">
        <v>0</v>
      </c>
      <c r="AT464">
        <v>0.16744310000000001</v>
      </c>
      <c r="AU464">
        <v>27.400010000000002</v>
      </c>
      <c r="AV464">
        <v>0</v>
      </c>
      <c r="AW464">
        <v>0</v>
      </c>
      <c r="AX464">
        <v>0.1657816</v>
      </c>
      <c r="AY464">
        <v>27.53735</v>
      </c>
      <c r="AZ464">
        <v>0</v>
      </c>
      <c r="BA464">
        <v>0</v>
      </c>
      <c r="BB464">
        <v>0.16437769999999999</v>
      </c>
      <c r="BC464">
        <v>27.61336</v>
      </c>
      <c r="BD464">
        <v>0</v>
      </c>
      <c r="BE464">
        <v>0</v>
      </c>
      <c r="BF464">
        <v>0.16331109999999999</v>
      </c>
      <c r="BG464">
        <v>27.508559999999999</v>
      </c>
      <c r="BH464">
        <v>0</v>
      </c>
      <c r="BI464">
        <v>0</v>
      </c>
      <c r="BJ464">
        <v>0.16234689999999999</v>
      </c>
      <c r="BK464">
        <v>27.24447</v>
      </c>
      <c r="BL464">
        <v>0</v>
      </c>
      <c r="BM464">
        <v>0</v>
      </c>
      <c r="BN464">
        <v>0.16128880000000001</v>
      </c>
      <c r="BO464">
        <v>26.980519999999999</v>
      </c>
      <c r="BP464">
        <v>0</v>
      </c>
      <c r="BQ464">
        <v>0</v>
      </c>
      <c r="BR464">
        <v>0.16044330000000001</v>
      </c>
      <c r="BS464">
        <v>26.74438</v>
      </c>
      <c r="BT464">
        <v>0</v>
      </c>
      <c r="BU464">
        <v>0</v>
      </c>
      <c r="BV464">
        <v>0.15957250000000001</v>
      </c>
      <c r="BW464">
        <v>26.739260000000002</v>
      </c>
      <c r="BX464">
        <v>0</v>
      </c>
      <c r="BY464">
        <v>0</v>
      </c>
      <c r="BZ464">
        <v>0.1586497</v>
      </c>
      <c r="CA464">
        <v>26.882660000000001</v>
      </c>
      <c r="CB464">
        <v>0</v>
      </c>
      <c r="CC464">
        <v>0</v>
      </c>
      <c r="CD464">
        <v>0.15773770000000001</v>
      </c>
      <c r="CE464">
        <v>27.02704</v>
      </c>
      <c r="CF464">
        <v>0</v>
      </c>
      <c r="CG464">
        <v>0</v>
      </c>
      <c r="CH464">
        <v>0.1569266</v>
      </c>
      <c r="CI464">
        <v>27.203060000000001</v>
      </c>
      <c r="CJ464">
        <v>0</v>
      </c>
      <c r="CK464">
        <v>0</v>
      </c>
      <c r="CL464">
        <v>0.1562038</v>
      </c>
      <c r="CM464">
        <v>27.252310000000001</v>
      </c>
      <c r="CN464">
        <v>0</v>
      </c>
      <c r="CO464" s="1">
        <v>1.4578470000000001E-37</v>
      </c>
      <c r="CP464">
        <v>0.15553030000000001</v>
      </c>
      <c r="CQ464">
        <v>27.126090000000001</v>
      </c>
      <c r="CR464" s="1">
        <v>8.6854150000000006E-34</v>
      </c>
      <c r="CS464" s="1">
        <v>4.537333E-30</v>
      </c>
      <c r="CT464">
        <v>0.15488360000000001</v>
      </c>
      <c r="CU464">
        <v>26.990639999999999</v>
      </c>
      <c r="CV464" s="1">
        <v>5.5014839999999997E-28</v>
      </c>
      <c r="CW464" s="1">
        <v>2.884617E-24</v>
      </c>
      <c r="CX464">
        <v>0.15499350000000001</v>
      </c>
      <c r="CY464">
        <v>26.901129999999998</v>
      </c>
      <c r="CZ464" s="1">
        <v>2.7470280000000002E-23</v>
      </c>
      <c r="DA464" s="1">
        <v>1.3572699999999999E-19</v>
      </c>
      <c r="DB464">
        <v>0.1548359</v>
      </c>
      <c r="DC464">
        <v>27.13428</v>
      </c>
      <c r="DD464" s="1">
        <v>2.3180280000000001E-19</v>
      </c>
      <c r="DE464" s="1">
        <v>9.632074E-16</v>
      </c>
      <c r="DF464">
        <v>0.15416270000000001</v>
      </c>
      <c r="DG464">
        <v>27.51418</v>
      </c>
      <c r="DH464" s="1">
        <v>3.862605E-16</v>
      </c>
      <c r="DI464" s="1">
        <v>1.496526E-12</v>
      </c>
      <c r="DJ464">
        <v>0.15325849999999999</v>
      </c>
      <c r="DK464">
        <v>27.894580000000001</v>
      </c>
      <c r="DL464" s="1">
        <v>1.882234E-13</v>
      </c>
      <c r="DM464" s="1">
        <v>7.1198220000000004E-10</v>
      </c>
      <c r="DN464">
        <v>0.15256259999999999</v>
      </c>
      <c r="DO464">
        <v>28.22007</v>
      </c>
      <c r="DP464" s="1">
        <v>3.500687E-11</v>
      </c>
      <c r="DQ464" s="1">
        <v>1.3190270000000001E-7</v>
      </c>
      <c r="DR464">
        <v>0.1521479</v>
      </c>
      <c r="DS464">
        <v>28.258220000000001</v>
      </c>
      <c r="DT464" s="1">
        <v>2.9756129999999999E-9</v>
      </c>
      <c r="DU464" s="1">
        <v>1.127907E-5</v>
      </c>
      <c r="DV464">
        <v>0.15175630000000001</v>
      </c>
      <c r="DW464">
        <v>28.114370000000001</v>
      </c>
      <c r="DX464" s="1">
        <v>1.310939E-7</v>
      </c>
      <c r="DY464" s="1">
        <v>5.0317899999999997E-4</v>
      </c>
      <c r="DZ464">
        <v>0.15119769999999999</v>
      </c>
      <c r="EA464">
        <v>27.94707</v>
      </c>
      <c r="EB464" s="1">
        <v>3.2828050000000001E-6</v>
      </c>
      <c r="EC464" s="1">
        <v>1.283753E-2</v>
      </c>
      <c r="ED464">
        <v>0.1505031</v>
      </c>
      <c r="EE464">
        <v>27.799299999999999</v>
      </c>
      <c r="EF464" s="1">
        <v>5.0457739999999999E-5</v>
      </c>
      <c r="EG464">
        <v>0.201738</v>
      </c>
      <c r="EH464">
        <v>0.14980589999999999</v>
      </c>
      <c r="EI464">
        <v>27.88391</v>
      </c>
      <c r="EJ464" s="1">
        <v>5.0798810000000005E-4</v>
      </c>
      <c r="EK464">
        <v>2.0806589999999998</v>
      </c>
      <c r="EL464">
        <v>0.14915200000000001</v>
      </c>
      <c r="EM464">
        <v>28.179179999999999</v>
      </c>
      <c r="EN464" s="1">
        <v>3.5435290000000001E-3</v>
      </c>
      <c r="EO464">
        <v>14.881259999999999</v>
      </c>
      <c r="EP464">
        <v>0.14851139999999999</v>
      </c>
      <c r="EQ464">
        <v>28.54879</v>
      </c>
      <c r="ER464">
        <v>1.7971399999999998E-2</v>
      </c>
      <c r="ES464">
        <v>77.423969999999997</v>
      </c>
      <c r="ET464">
        <v>0.1478004</v>
      </c>
      <c r="EU464">
        <v>28.859719999999999</v>
      </c>
      <c r="EV464" s="1">
        <v>6.9080009999999997E-2</v>
      </c>
      <c r="EW464">
        <v>305.50479999999999</v>
      </c>
      <c r="EX464">
        <v>0.14707110000000001</v>
      </c>
      <c r="EY464">
        <v>28.89977</v>
      </c>
      <c r="EZ464">
        <v>0.20900199999999999</v>
      </c>
      <c r="FA464">
        <v>948.67349999999999</v>
      </c>
      <c r="FB464">
        <v>0.14626359999999999</v>
      </c>
      <c r="FC464">
        <v>28.760750000000002</v>
      </c>
      <c r="FD464">
        <v>0.51407349999999996</v>
      </c>
      <c r="FE464">
        <v>2395.5070000000001</v>
      </c>
      <c r="FF464">
        <v>0.1454705</v>
      </c>
      <c r="FG464">
        <v>28.596240000000002</v>
      </c>
      <c r="FH464">
        <v>1.059698</v>
      </c>
      <c r="FI464">
        <v>5064.893</v>
      </c>
      <c r="FJ464">
        <v>0.14508090000000001</v>
      </c>
      <c r="FK464">
        <v>28.433990000000001</v>
      </c>
      <c r="FL464">
        <v>1.8843270000000001</v>
      </c>
      <c r="FM464">
        <v>9205.26</v>
      </c>
      <c r="FN464">
        <v>0.1444927</v>
      </c>
      <c r="FO464">
        <v>28.54824</v>
      </c>
      <c r="FP464">
        <v>2.9454039999999999</v>
      </c>
      <c r="FQ464">
        <v>14714.53</v>
      </c>
      <c r="FR464">
        <v>0.14360800000000001</v>
      </c>
      <c r="FS464">
        <v>28.788250000000001</v>
      </c>
      <c r="FT464">
        <v>4.1217959999999998</v>
      </c>
      <c r="FU464">
        <v>21080.69</v>
      </c>
      <c r="FV464">
        <v>0.14257020000000001</v>
      </c>
      <c r="FW464">
        <v>28.932749999999999</v>
      </c>
      <c r="FX464">
        <v>5.2579760000000002</v>
      </c>
      <c r="FY464">
        <v>27534.53</v>
      </c>
      <c r="FZ464">
        <v>0.14164019999999999</v>
      </c>
      <c r="GA464">
        <v>29.003019999999999</v>
      </c>
      <c r="GB464">
        <v>6.2188080000000001</v>
      </c>
      <c r="GC464">
        <v>33286.379999999997</v>
      </c>
      <c r="GD464">
        <v>0.14083100000000001</v>
      </c>
      <c r="GE464">
        <v>28.87745</v>
      </c>
      <c r="GF464">
        <v>6.9082860000000004</v>
      </c>
      <c r="GG464">
        <v>37729.68</v>
      </c>
      <c r="GH464">
        <v>0.1400573</v>
      </c>
      <c r="GI464">
        <v>28.761019999999998</v>
      </c>
      <c r="GJ464">
        <v>7.282959</v>
      </c>
      <c r="GK464">
        <v>40541.120000000003</v>
      </c>
      <c r="GL464">
        <v>0.13917769999999999</v>
      </c>
      <c r="GM464">
        <v>28.64988</v>
      </c>
      <c r="GN464">
        <v>7.34619</v>
      </c>
      <c r="GO464">
        <v>41676.589999999997</v>
      </c>
      <c r="GP464">
        <v>0.13831070000000001</v>
      </c>
      <c r="GQ464">
        <v>28.541090000000001</v>
      </c>
      <c r="GR464">
        <v>7.1502990000000004</v>
      </c>
      <c r="GS464">
        <v>41312.629999999997</v>
      </c>
      <c r="GT464">
        <v>0.13740949999999999</v>
      </c>
      <c r="GU464">
        <v>28.413779999999999</v>
      </c>
      <c r="GV464">
        <v>6.7434640000000003</v>
      </c>
      <c r="GW464">
        <v>39728.230000000003</v>
      </c>
      <c r="GX464">
        <v>0.13651559999999999</v>
      </c>
      <c r="GY464">
        <v>28.452839999999998</v>
      </c>
      <c r="GZ464">
        <v>6.2359689999999999</v>
      </c>
      <c r="HA464">
        <v>37328.49</v>
      </c>
      <c r="HB464">
        <v>0.13562289999999999</v>
      </c>
      <c r="HC464">
        <v>28.67531</v>
      </c>
      <c r="HD464">
        <v>5.6457879999999996</v>
      </c>
      <c r="HE464">
        <v>34357.07</v>
      </c>
      <c r="HF464">
        <v>0.13475210000000001</v>
      </c>
      <c r="HG464">
        <v>28.914809999999999</v>
      </c>
      <c r="HH464">
        <v>5.0358809999999998</v>
      </c>
      <c r="HI464">
        <v>31143.66</v>
      </c>
      <c r="HJ464">
        <v>0.13387689999999999</v>
      </c>
      <c r="HK464">
        <v>28.960170000000002</v>
      </c>
      <c r="HL464">
        <v>4.4384290000000002</v>
      </c>
      <c r="HM464">
        <v>27884.93</v>
      </c>
      <c r="HN464">
        <v>0.13300809999999999</v>
      </c>
      <c r="HO464">
        <v>28.756620000000002</v>
      </c>
      <c r="HP464">
        <v>3.8765139999999998</v>
      </c>
      <c r="HQ464">
        <v>24731.55</v>
      </c>
      <c r="HR464">
        <v>0.13214780000000001</v>
      </c>
      <c r="HS464">
        <v>28.53736</v>
      </c>
      <c r="HT464">
        <v>3.362968</v>
      </c>
      <c r="HU464">
        <v>21779.09</v>
      </c>
      <c r="HV464">
        <v>0.13172790000000001</v>
      </c>
      <c r="HW464">
        <v>28.320340000000002</v>
      </c>
      <c r="HX464">
        <v>2.9121549999999998</v>
      </c>
      <c r="HY464">
        <v>19074.53</v>
      </c>
      <c r="HZ464">
        <v>0.13112360000000001</v>
      </c>
      <c r="IA464">
        <v>28.30254</v>
      </c>
      <c r="IB464">
        <v>2.50867</v>
      </c>
      <c r="IC464">
        <v>16636.84</v>
      </c>
      <c r="ID464">
        <v>0.13025200000000001</v>
      </c>
      <c r="IE464">
        <v>28.440629999999999</v>
      </c>
      <c r="IF464">
        <v>2.152746</v>
      </c>
      <c r="IG464">
        <v>14479.85</v>
      </c>
      <c r="IH464">
        <v>0.1292412</v>
      </c>
      <c r="II464">
        <v>28.593800000000002</v>
      </c>
      <c r="IJ464">
        <v>1.8447480000000001</v>
      </c>
      <c r="IK464">
        <v>12594.85</v>
      </c>
      <c r="IL464">
        <v>0.1283744</v>
      </c>
      <c r="IM464">
        <v>28.717289999999998</v>
      </c>
      <c r="IN464">
        <v>1.5835490000000001</v>
      </c>
      <c r="IO464">
        <v>10958.8</v>
      </c>
      <c r="IP464">
        <v>0.12765199999999999</v>
      </c>
      <c r="IQ464">
        <v>28.66602</v>
      </c>
      <c r="IR464">
        <v>1.362425</v>
      </c>
      <c r="IS464">
        <v>9542.7070000000003</v>
      </c>
      <c r="IT464">
        <v>0.1269855</v>
      </c>
      <c r="IU464">
        <v>28.515260000000001</v>
      </c>
      <c r="IV464">
        <v>1.1745620000000001</v>
      </c>
      <c r="IW464">
        <v>8320.0220000000008</v>
      </c>
      <c r="IX464">
        <v>0.126222</v>
      </c>
      <c r="IY464">
        <v>28.378679999999999</v>
      </c>
      <c r="IZ464">
        <v>1.0140579999999999</v>
      </c>
      <c r="JA464">
        <v>7267.8239999999996</v>
      </c>
      <c r="JB464">
        <v>0.1254789</v>
      </c>
      <c r="JC464">
        <v>28.279039999999998</v>
      </c>
      <c r="JD464">
        <v>0.87806550000000005</v>
      </c>
      <c r="JE464">
        <v>6364.1570000000002</v>
      </c>
      <c r="JF464">
        <v>0.12470340000000001</v>
      </c>
      <c r="JG464">
        <v>28.462420000000002</v>
      </c>
      <c r="JH464">
        <v>0.76246309999999995</v>
      </c>
      <c r="JI464">
        <v>5587.8490000000002</v>
      </c>
      <c r="JJ464">
        <v>0.12395689999999999</v>
      </c>
      <c r="JK464">
        <v>28.7165</v>
      </c>
      <c r="JL464">
        <v>0.66443200000000002</v>
      </c>
      <c r="JM464">
        <v>4920.8159999999998</v>
      </c>
      <c r="JN464">
        <v>0.12320730000000001</v>
      </c>
      <c r="JO464">
        <v>28.913779999999999</v>
      </c>
      <c r="JP464">
        <v>0.58094880000000004</v>
      </c>
      <c r="JQ464">
        <v>4346.6509999999998</v>
      </c>
      <c r="JR464">
        <v>0.1225077</v>
      </c>
      <c r="JS464">
        <v>29.02711</v>
      </c>
      <c r="JT464">
        <v>0.50993630000000001</v>
      </c>
      <c r="JU464">
        <v>3851.3809999999999</v>
      </c>
      <c r="JV464">
        <v>0.1218018</v>
      </c>
      <c r="JW464">
        <v>29.019929999999999</v>
      </c>
      <c r="JX464">
        <v>0.44909159999999998</v>
      </c>
      <c r="JY464">
        <v>3423.1039999999998</v>
      </c>
      <c r="JZ464">
        <v>0.1211155</v>
      </c>
      <c r="KA464">
        <v>28.875129999999999</v>
      </c>
      <c r="KB464">
        <v>0.39692620000000001</v>
      </c>
      <c r="KC464">
        <v>3051.7269999999999</v>
      </c>
      <c r="KD464">
        <v>0.1204335</v>
      </c>
      <c r="KE464">
        <v>28.72542</v>
      </c>
      <c r="KF464">
        <v>0.35198819999999997</v>
      </c>
      <c r="KG464">
        <v>2728.8589999999999</v>
      </c>
      <c r="KH464">
        <v>0.1199153</v>
      </c>
      <c r="KI464">
        <v>28.60904</v>
      </c>
      <c r="KJ464">
        <v>0.3135</v>
      </c>
      <c r="KK464">
        <v>2446.8249999999998</v>
      </c>
      <c r="KL464">
        <v>0.1193501</v>
      </c>
      <c r="KM464">
        <v>28.760929999999998</v>
      </c>
      <c r="KN464">
        <v>0.27985690000000002</v>
      </c>
      <c r="KO464">
        <v>2199.2289999999998</v>
      </c>
      <c r="KP464">
        <v>0.118716</v>
      </c>
      <c r="KQ464">
        <v>29.03717</v>
      </c>
      <c r="KR464">
        <v>0.2504268</v>
      </c>
      <c r="KS464">
        <v>1982.0229999999999</v>
      </c>
      <c r="KT464">
        <v>0.1180654</v>
      </c>
      <c r="KU464">
        <v>29.349710000000002</v>
      </c>
      <c r="KV464">
        <v>0.2247046</v>
      </c>
      <c r="KW464">
        <v>1791.0930000000001</v>
      </c>
      <c r="KX464">
        <v>0.1174756</v>
      </c>
      <c r="KY464">
        <v>29.626670000000001</v>
      </c>
      <c r="KZ464">
        <v>0.20227580000000001</v>
      </c>
      <c r="LA464">
        <v>1622.5809999999999</v>
      </c>
      <c r="LB464">
        <v>0.1169369</v>
      </c>
      <c r="LC464">
        <v>29.668369999999999</v>
      </c>
      <c r="LD464">
        <v>0.18259880000000001</v>
      </c>
      <c r="LE464">
        <v>1473.184</v>
      </c>
      <c r="LF464">
        <v>0.1164405</v>
      </c>
      <c r="LG464">
        <v>29.54158</v>
      </c>
      <c r="LH464">
        <v>0.1652603</v>
      </c>
      <c r="LI464">
        <v>1340.2809999999999</v>
      </c>
      <c r="LJ464">
        <v>0.11591170000000001</v>
      </c>
      <c r="LK464">
        <v>29.412289999999999</v>
      </c>
      <c r="LL464">
        <v>0.14983669999999999</v>
      </c>
      <c r="LM464">
        <v>1221.7180000000001</v>
      </c>
      <c r="LN464">
        <v>0.1154177</v>
      </c>
      <c r="LO464">
        <v>29.333950000000002</v>
      </c>
      <c r="LP464">
        <v>0.1361706</v>
      </c>
      <c r="LQ464">
        <v>1115.761</v>
      </c>
      <c r="LR464">
        <v>0.1149241</v>
      </c>
      <c r="LS464">
        <v>29.587299999999999</v>
      </c>
      <c r="LT464">
        <v>0.1239817</v>
      </c>
      <c r="LU464">
        <v>1020.812</v>
      </c>
      <c r="LV464">
        <v>0.11441949999999999</v>
      </c>
      <c r="LW464">
        <v>29.959230000000002</v>
      </c>
      <c r="LX464">
        <v>0.1130825</v>
      </c>
      <c r="LY464">
        <v>935.56</v>
      </c>
      <c r="LZ464">
        <v>0.11393259999999999</v>
      </c>
      <c r="MA464">
        <v>30.334790000000002</v>
      </c>
      <c r="MB464">
        <v>0.1033332</v>
      </c>
      <c r="MC464">
        <v>858.82209999999998</v>
      </c>
      <c r="MD464">
        <v>0.1134575</v>
      </c>
      <c r="ME464">
        <v>30.673190000000002</v>
      </c>
      <c r="MF464" s="1">
        <v>9.4590729999999998E-2</v>
      </c>
      <c r="MG464">
        <v>789.62890000000004</v>
      </c>
      <c r="MH464">
        <v>0.11300060000000001</v>
      </c>
      <c r="MI464">
        <v>30.774139999999999</v>
      </c>
      <c r="MJ464" s="1">
        <v>8.6732729999999994E-2</v>
      </c>
      <c r="MK464">
        <v>727.09</v>
      </c>
      <c r="ML464">
        <v>0.1125299</v>
      </c>
      <c r="MM464">
        <v>30.709409999999998</v>
      </c>
      <c r="MN464" s="1">
        <v>7.9639580000000001E-2</v>
      </c>
      <c r="MO464">
        <v>670.45479999999998</v>
      </c>
      <c r="MP464">
        <v>0.11207540000000001</v>
      </c>
      <c r="MQ464">
        <v>30.605460000000001</v>
      </c>
      <c r="MR464" s="1">
        <v>7.3238139999999993E-2</v>
      </c>
      <c r="MS464">
        <v>619.07560000000001</v>
      </c>
      <c r="MT464">
        <v>0.1118053</v>
      </c>
      <c r="MU464">
        <v>30.492370000000001</v>
      </c>
      <c r="MV464" s="1">
        <v>6.7536269999999995E-2</v>
      </c>
      <c r="MW464">
        <v>572.23339999999996</v>
      </c>
      <c r="MX464">
        <v>0.11145629999999999</v>
      </c>
      <c r="MY464">
        <v>30.455670000000001</v>
      </c>
      <c r="MZ464" s="1">
        <v>6.2279510000000003E-2</v>
      </c>
      <c r="NA464">
        <v>529.3306</v>
      </c>
      <c r="NB464">
        <v>0.11100930000000001</v>
      </c>
      <c r="NC464">
        <v>30.567070000000001</v>
      </c>
      <c r="ND464">
        <v>5.7460499999999998E-2</v>
      </c>
      <c r="NE464">
        <v>490.28339999999997</v>
      </c>
      <c r="NF464">
        <v>0.11049929999999999</v>
      </c>
      <c r="NG464">
        <v>30.850670000000001</v>
      </c>
      <c r="NH464" s="1">
        <v>5.305911E-2</v>
      </c>
      <c r="NI464">
        <v>454.76650000000001</v>
      </c>
      <c r="NJ464">
        <v>0.11006059999999999</v>
      </c>
      <c r="NK464">
        <v>31.000599999999999</v>
      </c>
      <c r="NL464" s="1">
        <v>4.9092009999999998E-2</v>
      </c>
      <c r="NM464">
        <v>422.36829999999998</v>
      </c>
      <c r="NN464">
        <v>0.1096908</v>
      </c>
      <c r="NO464">
        <v>30.969190000000001</v>
      </c>
      <c r="NP464" s="1">
        <v>4.5497290000000003E-2</v>
      </c>
      <c r="NQ464">
        <v>392.67880000000002</v>
      </c>
      <c r="NR464">
        <v>0.1093359</v>
      </c>
      <c r="NS464">
        <v>30.884340000000002</v>
      </c>
      <c r="NT464" s="1">
        <v>4.2209730000000001E-2</v>
      </c>
      <c r="NU464">
        <v>365.41520000000003</v>
      </c>
      <c r="NV464">
        <v>0.1089593</v>
      </c>
      <c r="NW464">
        <v>30.782299999999999</v>
      </c>
      <c r="NX464">
        <v>3.9191900000000002E-2</v>
      </c>
      <c r="NY464">
        <v>340.37610000000001</v>
      </c>
      <c r="NZ464">
        <v>0.1087472</v>
      </c>
      <c r="OA464">
        <v>30.685130000000001</v>
      </c>
      <c r="OB464" s="1">
        <v>3.6470509999999998E-2</v>
      </c>
      <c r="OC464">
        <v>317.28300000000002</v>
      </c>
      <c r="OD464">
        <v>0.1084405</v>
      </c>
      <c r="OE464">
        <v>30.805890000000002</v>
      </c>
      <c r="OF464" s="1">
        <v>3.3925410000000003E-2</v>
      </c>
      <c r="OG464">
        <v>295.91730000000001</v>
      </c>
      <c r="OH464">
        <v>0.10803310000000001</v>
      </c>
      <c r="OI464">
        <v>31.082329999999999</v>
      </c>
      <c r="OJ464">
        <v>3.1564099999999998E-2</v>
      </c>
      <c r="OK464">
        <v>276.2901</v>
      </c>
    </row>
    <row r="465" spans="1:401" x14ac:dyDescent="0.35">
      <c r="A465">
        <v>474</v>
      </c>
      <c r="B465" t="s">
        <v>4</v>
      </c>
      <c r="C465" t="s">
        <v>364</v>
      </c>
      <c r="D465" t="s">
        <v>467</v>
      </c>
      <c r="E465">
        <v>967.74</v>
      </c>
      <c r="F465">
        <v>0.1616805</v>
      </c>
      <c r="G465">
        <v>28.460570000000001</v>
      </c>
      <c r="H465">
        <v>0</v>
      </c>
      <c r="I465">
        <v>0</v>
      </c>
      <c r="J465">
        <v>0.16018869999999999</v>
      </c>
      <c r="K465">
        <v>28.34507</v>
      </c>
      <c r="L465">
        <v>0</v>
      </c>
      <c r="M465">
        <v>0</v>
      </c>
      <c r="N465">
        <v>0.15855630000000001</v>
      </c>
      <c r="O465">
        <v>28.20825</v>
      </c>
      <c r="P465">
        <v>0</v>
      </c>
      <c r="Q465">
        <v>0</v>
      </c>
      <c r="R465">
        <v>0.15687770000000001</v>
      </c>
      <c r="S465">
        <v>28.027799999999999</v>
      </c>
      <c r="T465">
        <v>0</v>
      </c>
      <c r="U465">
        <v>0</v>
      </c>
      <c r="V465">
        <v>0.15530140000000001</v>
      </c>
      <c r="W465">
        <v>27.929089999999999</v>
      </c>
      <c r="X465">
        <v>0</v>
      </c>
      <c r="Y465">
        <v>0</v>
      </c>
      <c r="Z465">
        <v>0.15385260000000001</v>
      </c>
      <c r="AA465">
        <v>27.779060000000001</v>
      </c>
      <c r="AB465">
        <v>0</v>
      </c>
      <c r="AC465">
        <v>0</v>
      </c>
      <c r="AD465">
        <v>0.15244630000000001</v>
      </c>
      <c r="AE465">
        <v>27.592310000000001</v>
      </c>
      <c r="AF465">
        <v>0</v>
      </c>
      <c r="AG465">
        <v>0</v>
      </c>
      <c r="AH465">
        <v>0.15105759999999999</v>
      </c>
      <c r="AI465">
        <v>27.416319999999999</v>
      </c>
      <c r="AJ465">
        <v>0</v>
      </c>
      <c r="AK465">
        <v>0</v>
      </c>
      <c r="AL465">
        <v>0.15040229999999999</v>
      </c>
      <c r="AM465">
        <v>27.264569999999999</v>
      </c>
      <c r="AN465">
        <v>0</v>
      </c>
      <c r="AO465">
        <v>0</v>
      </c>
      <c r="AP465">
        <v>0.1495175</v>
      </c>
      <c r="AQ465">
        <v>27.330279999999998</v>
      </c>
      <c r="AR465">
        <v>0</v>
      </c>
      <c r="AS465">
        <v>0</v>
      </c>
      <c r="AT465">
        <v>0.14820169999999999</v>
      </c>
      <c r="AU465">
        <v>27.527809999999999</v>
      </c>
      <c r="AV465">
        <v>0</v>
      </c>
      <c r="AW465">
        <v>0</v>
      </c>
      <c r="AX465">
        <v>0.1467234</v>
      </c>
      <c r="AY465">
        <v>27.655460000000001</v>
      </c>
      <c r="AZ465">
        <v>0</v>
      </c>
      <c r="BA465">
        <v>0</v>
      </c>
      <c r="BB465">
        <v>0.14549699999999999</v>
      </c>
      <c r="BC465">
        <v>27.72927</v>
      </c>
      <c r="BD465">
        <v>0</v>
      </c>
      <c r="BE465">
        <v>0</v>
      </c>
      <c r="BF465">
        <v>0.14457310000000001</v>
      </c>
      <c r="BG465">
        <v>27.635809999999999</v>
      </c>
      <c r="BH465">
        <v>0</v>
      </c>
      <c r="BI465">
        <v>0</v>
      </c>
      <c r="BJ465">
        <v>0.1437359</v>
      </c>
      <c r="BK465">
        <v>27.391780000000001</v>
      </c>
      <c r="BL465">
        <v>0</v>
      </c>
      <c r="BM465">
        <v>0</v>
      </c>
      <c r="BN465">
        <v>0.1428075</v>
      </c>
      <c r="BO465">
        <v>27.142119999999998</v>
      </c>
      <c r="BP465">
        <v>0</v>
      </c>
      <c r="BQ465">
        <v>0</v>
      </c>
      <c r="BR465">
        <v>0.1420746</v>
      </c>
      <c r="BS465">
        <v>26.912649999999999</v>
      </c>
      <c r="BT465">
        <v>0</v>
      </c>
      <c r="BU465">
        <v>0</v>
      </c>
      <c r="BV465">
        <v>0.14131299999999999</v>
      </c>
      <c r="BW465">
        <v>26.893699999999999</v>
      </c>
      <c r="BX465">
        <v>0</v>
      </c>
      <c r="BY465">
        <v>0</v>
      </c>
      <c r="BZ465">
        <v>0.1405052</v>
      </c>
      <c r="CA465">
        <v>27.010950000000001</v>
      </c>
      <c r="CB465">
        <v>0</v>
      </c>
      <c r="CC465">
        <v>0</v>
      </c>
      <c r="CD465">
        <v>0.1397041</v>
      </c>
      <c r="CE465">
        <v>27.130649999999999</v>
      </c>
      <c r="CF465">
        <v>0</v>
      </c>
      <c r="CG465">
        <v>0</v>
      </c>
      <c r="CH465">
        <v>0.13899439999999999</v>
      </c>
      <c r="CI465">
        <v>27.284369999999999</v>
      </c>
      <c r="CJ465">
        <v>0</v>
      </c>
      <c r="CK465">
        <v>0</v>
      </c>
      <c r="CL465">
        <v>0.1383682</v>
      </c>
      <c r="CM465">
        <v>27.323460000000001</v>
      </c>
      <c r="CN465">
        <v>0</v>
      </c>
      <c r="CO465" s="1">
        <v>2.8268259999999998E-38</v>
      </c>
      <c r="CP465">
        <v>0.13778170000000001</v>
      </c>
      <c r="CQ465">
        <v>27.20261</v>
      </c>
      <c r="CR465" s="1">
        <v>1.6127969999999999E-34</v>
      </c>
      <c r="CS465" s="1">
        <v>1.028921E-30</v>
      </c>
      <c r="CT465">
        <v>0.13722280000000001</v>
      </c>
      <c r="CU465">
        <v>27.07348</v>
      </c>
      <c r="CV465" s="1">
        <v>1.1888900000000001E-28</v>
      </c>
      <c r="CW465" s="1">
        <v>7.6118860000000003E-25</v>
      </c>
      <c r="CX465">
        <v>0.13737070000000001</v>
      </c>
      <c r="CY465">
        <v>26.9864</v>
      </c>
      <c r="CZ465" s="1">
        <v>6.3018649999999996E-24</v>
      </c>
      <c r="DA465" s="1">
        <v>4.0294900000000001E-20</v>
      </c>
      <c r="DB465">
        <v>0.13723669999999999</v>
      </c>
      <c r="DC465">
        <v>27.200060000000001</v>
      </c>
      <c r="DD465" s="1">
        <v>5.2472109999999998E-20</v>
      </c>
      <c r="DE465" s="1">
        <v>3.178792E-16</v>
      </c>
      <c r="DF465">
        <v>0.1366359</v>
      </c>
      <c r="DG465">
        <v>27.553129999999999</v>
      </c>
      <c r="DH465" s="1">
        <v>1.051839E-16</v>
      </c>
      <c r="DI465" s="1">
        <v>5.5398610000000002E-13</v>
      </c>
      <c r="DJ465">
        <v>0.1358306</v>
      </c>
      <c r="DK465">
        <v>27.912019999999998</v>
      </c>
      <c r="DL465" s="1">
        <v>5.8874389999999998E-14</v>
      </c>
      <c r="DM465" s="1">
        <v>2.911342E-10</v>
      </c>
      <c r="DN465">
        <v>0.13522480000000001</v>
      </c>
      <c r="DO465">
        <v>28.22579</v>
      </c>
      <c r="DP465" s="1">
        <v>1.226525E-11</v>
      </c>
      <c r="DQ465" s="1">
        <v>5.892716E-8</v>
      </c>
      <c r="DR465">
        <v>0.13487469999999999</v>
      </c>
      <c r="DS465">
        <v>28.274509999999999</v>
      </c>
      <c r="DT465" s="1">
        <v>1.1497429999999999E-9</v>
      </c>
      <c r="DU465" s="1">
        <v>5.4618949999999998E-6</v>
      </c>
      <c r="DV465">
        <v>0.1345431</v>
      </c>
      <c r="DW465">
        <v>28.154969999999999</v>
      </c>
      <c r="DX465" s="1">
        <v>5.5276260000000002E-8</v>
      </c>
      <c r="DY465" s="1">
        <v>2.6260219999999998E-4</v>
      </c>
      <c r="DZ465">
        <v>0.13405259999999999</v>
      </c>
      <c r="EA465">
        <v>28.01051</v>
      </c>
      <c r="EB465" s="1">
        <v>1.498793E-6</v>
      </c>
      <c r="EC465" s="1">
        <v>7.1879550000000002E-3</v>
      </c>
      <c r="ED465">
        <v>0.1334477</v>
      </c>
      <c r="EE465">
        <v>27.88017</v>
      </c>
      <c r="EF465" s="1">
        <v>2.4788790000000002E-5</v>
      </c>
      <c r="EG465">
        <v>0.1207097</v>
      </c>
      <c r="EH465">
        <v>0.13283130000000001</v>
      </c>
      <c r="EI465">
        <v>27.962990000000001</v>
      </c>
      <c r="EJ465" s="1">
        <v>2.671137E-4</v>
      </c>
      <c r="EK465">
        <v>1.3256939999999999</v>
      </c>
      <c r="EL465">
        <v>0.1322603</v>
      </c>
      <c r="EM465">
        <v>28.24024</v>
      </c>
      <c r="EN465" s="1">
        <v>1.9852099999999998E-3</v>
      </c>
      <c r="EO465">
        <v>10.06324</v>
      </c>
      <c r="EP465">
        <v>0.13170209999999999</v>
      </c>
      <c r="EQ465">
        <v>28.58858</v>
      </c>
      <c r="ER465" s="1">
        <v>1.0683120000000001E-2</v>
      </c>
      <c r="ES465">
        <v>55.397530000000003</v>
      </c>
      <c r="ET465">
        <v>0.13108439999999999</v>
      </c>
      <c r="EU465">
        <v>28.885929999999998</v>
      </c>
      <c r="EV465" s="1">
        <v>4.3406529999999999E-2</v>
      </c>
      <c r="EW465">
        <v>230.5925</v>
      </c>
      <c r="EX465">
        <v>0.13044130000000001</v>
      </c>
      <c r="EY465">
        <v>28.932780000000001</v>
      </c>
      <c r="EZ465">
        <v>0.13830819999999999</v>
      </c>
      <c r="FA465">
        <v>753.13</v>
      </c>
      <c r="FB465">
        <v>0.12973480000000001</v>
      </c>
      <c r="FC465">
        <v>28.814509999999999</v>
      </c>
      <c r="FD465">
        <v>0.35706189999999999</v>
      </c>
      <c r="FE465">
        <v>1994.41</v>
      </c>
      <c r="FF465">
        <v>0.12904060000000001</v>
      </c>
      <c r="FG465">
        <v>28.669750000000001</v>
      </c>
      <c r="FH465">
        <v>0.76997919999999997</v>
      </c>
      <c r="FI465">
        <v>4409.5460000000003</v>
      </c>
      <c r="FJ465">
        <v>0.12871959999999999</v>
      </c>
      <c r="FK465">
        <v>28.523890000000002</v>
      </c>
      <c r="FL465">
        <v>1.4281140000000001</v>
      </c>
      <c r="FM465">
        <v>8357.4889999999996</v>
      </c>
      <c r="FN465">
        <v>0.12820570000000001</v>
      </c>
      <c r="FO465">
        <v>28.63475</v>
      </c>
      <c r="FP465">
        <v>2.3214130000000002</v>
      </c>
      <c r="FQ465">
        <v>13895.48</v>
      </c>
      <c r="FR465">
        <v>0.12742290000000001</v>
      </c>
      <c r="FS465">
        <v>28.86186</v>
      </c>
      <c r="FT465">
        <v>3.3685369999999999</v>
      </c>
      <c r="FU465">
        <v>20651.759999999998</v>
      </c>
      <c r="FV465">
        <v>0.12649840000000001</v>
      </c>
      <c r="FW465">
        <v>29.00131</v>
      </c>
      <c r="FX465">
        <v>4.4435359999999999</v>
      </c>
      <c r="FY465">
        <v>27912.35</v>
      </c>
      <c r="FZ465">
        <v>0.12567929999999999</v>
      </c>
      <c r="GA465">
        <v>29.0718</v>
      </c>
      <c r="GB465">
        <v>5.4216769999999999</v>
      </c>
      <c r="GC465">
        <v>34834.51</v>
      </c>
      <c r="GD465">
        <v>0.1249745</v>
      </c>
      <c r="GE465">
        <v>28.959849999999999</v>
      </c>
      <c r="GF465">
        <v>6.1997710000000001</v>
      </c>
      <c r="GG465">
        <v>40675.29</v>
      </c>
      <c r="GH465">
        <v>0.1242996</v>
      </c>
      <c r="GI465">
        <v>28.854810000000001</v>
      </c>
      <c r="GJ465">
        <v>6.7144760000000003</v>
      </c>
      <c r="GK465">
        <v>44936.160000000003</v>
      </c>
      <c r="GL465">
        <v>0.1235209</v>
      </c>
      <c r="GM465">
        <v>28.753730000000001</v>
      </c>
      <c r="GN465">
        <v>6.9440929999999996</v>
      </c>
      <c r="GO465">
        <v>47409.45</v>
      </c>
      <c r="GP465">
        <v>0.1227593</v>
      </c>
      <c r="GQ465">
        <v>28.6538</v>
      </c>
      <c r="GR465">
        <v>6.9195589999999996</v>
      </c>
      <c r="GS465">
        <v>48153.27</v>
      </c>
      <c r="GT465">
        <v>0.1219633</v>
      </c>
      <c r="GU465">
        <v>28.535799999999998</v>
      </c>
      <c r="GV465">
        <v>6.6813729999999998</v>
      </c>
      <c r="GW465">
        <v>47388.86</v>
      </c>
      <c r="GX465">
        <v>0.1211776</v>
      </c>
      <c r="GY465">
        <v>28.572130000000001</v>
      </c>
      <c r="GZ465">
        <v>6.2737340000000001</v>
      </c>
      <c r="HA465">
        <v>45449.760000000002</v>
      </c>
      <c r="HB465">
        <v>0.1203914</v>
      </c>
      <c r="HC465">
        <v>28.779070000000001</v>
      </c>
      <c r="HD465">
        <v>5.815042</v>
      </c>
      <c r="HE465">
        <v>42734.12</v>
      </c>
      <c r="HF465">
        <v>0.11962150000000001</v>
      </c>
      <c r="HG465">
        <v>29.003520000000002</v>
      </c>
      <c r="HH465">
        <v>5.2837149999999999</v>
      </c>
      <c r="HI465">
        <v>39490.269999999997</v>
      </c>
      <c r="HJ465">
        <v>0.1188545</v>
      </c>
      <c r="HK465">
        <v>29.048729999999999</v>
      </c>
      <c r="HL465">
        <v>4.7398210000000001</v>
      </c>
      <c r="HM465">
        <v>36012.18</v>
      </c>
      <c r="HN465">
        <v>0.1180858</v>
      </c>
      <c r="HO465">
        <v>28.863769999999999</v>
      </c>
      <c r="HP465">
        <v>4.2098019999999998</v>
      </c>
      <c r="HQ465">
        <v>32501.32</v>
      </c>
      <c r="HR465">
        <v>0.1173307</v>
      </c>
      <c r="HS465">
        <v>28.661909999999999</v>
      </c>
      <c r="HT465">
        <v>3.711195</v>
      </c>
      <c r="HU465">
        <v>29098.959999999999</v>
      </c>
      <c r="HV465">
        <v>0.11697879999999999</v>
      </c>
      <c r="HW465">
        <v>28.458929999999999</v>
      </c>
      <c r="HX465">
        <v>3.2637890000000001</v>
      </c>
      <c r="HY465">
        <v>25890.13</v>
      </c>
      <c r="HZ465">
        <v>0.116449</v>
      </c>
      <c r="IA465">
        <v>28.440570000000001</v>
      </c>
      <c r="IB465">
        <v>2.8531680000000001</v>
      </c>
      <c r="IC465">
        <v>22923.41</v>
      </c>
      <c r="ID465">
        <v>0.11567810000000001</v>
      </c>
      <c r="IE465">
        <v>28.56673</v>
      </c>
      <c r="IF465">
        <v>2.482783</v>
      </c>
      <c r="IG465">
        <v>20237.060000000001</v>
      </c>
      <c r="IH465">
        <v>0.1147716</v>
      </c>
      <c r="II465">
        <v>28.70758</v>
      </c>
      <c r="IJ465">
        <v>2.1557580000000001</v>
      </c>
      <c r="IK465">
        <v>17840.04</v>
      </c>
      <c r="IL465">
        <v>0.1140086</v>
      </c>
      <c r="IM465">
        <v>28.82253</v>
      </c>
      <c r="IN465">
        <v>1.873931</v>
      </c>
      <c r="IO465">
        <v>15719.14</v>
      </c>
      <c r="IP465">
        <v>0.1133787</v>
      </c>
      <c r="IQ465">
        <v>28.77393</v>
      </c>
      <c r="IR465">
        <v>1.6315230000000001</v>
      </c>
      <c r="IS465">
        <v>13850.09</v>
      </c>
      <c r="IT465">
        <v>0.1127938</v>
      </c>
      <c r="IU465">
        <v>28.632249999999999</v>
      </c>
      <c r="IV465">
        <v>1.4223030000000001</v>
      </c>
      <c r="IW465">
        <v>12209.04</v>
      </c>
      <c r="IX465">
        <v>0.11211930000000001</v>
      </c>
      <c r="IY465">
        <v>28.50216</v>
      </c>
      <c r="IZ465">
        <v>1.240756</v>
      </c>
      <c r="JA465">
        <v>10774.38</v>
      </c>
      <c r="JB465">
        <v>0.1114656</v>
      </c>
      <c r="JC465">
        <v>28.406289999999998</v>
      </c>
      <c r="JD465">
        <v>1.084805</v>
      </c>
      <c r="JE465">
        <v>9523.8829999999998</v>
      </c>
      <c r="JF465">
        <v>0.1107805</v>
      </c>
      <c r="JG465">
        <v>28.575330000000001</v>
      </c>
      <c r="JH465">
        <v>0.95040919999999995</v>
      </c>
      <c r="JI465">
        <v>8434.4979999999996</v>
      </c>
      <c r="JJ465">
        <v>0.1101177</v>
      </c>
      <c r="JK465">
        <v>28.811540000000001</v>
      </c>
      <c r="JL465">
        <v>0.83497869999999996</v>
      </c>
      <c r="JM465">
        <v>7486.15</v>
      </c>
      <c r="JN465">
        <v>0.1094575</v>
      </c>
      <c r="JO465">
        <v>28.997039999999998</v>
      </c>
      <c r="JP465">
        <v>0.73551679999999997</v>
      </c>
      <c r="JQ465">
        <v>6659.7619999999997</v>
      </c>
      <c r="JR465">
        <v>0.1088427</v>
      </c>
      <c r="JS465">
        <v>29.10538</v>
      </c>
      <c r="JT465">
        <v>0.64999090000000004</v>
      </c>
      <c r="JU465">
        <v>5938.7479999999996</v>
      </c>
      <c r="JV465">
        <v>0.1082157</v>
      </c>
      <c r="JW465">
        <v>29.101680000000002</v>
      </c>
      <c r="JX465">
        <v>0.57589950000000001</v>
      </c>
      <c r="JY465">
        <v>5308.5730000000003</v>
      </c>
      <c r="JZ465">
        <v>0.1076148</v>
      </c>
      <c r="KA465">
        <v>28.96855</v>
      </c>
      <c r="KB465">
        <v>0.51178570000000001</v>
      </c>
      <c r="KC465">
        <v>4756.7060000000001</v>
      </c>
      <c r="KD465">
        <v>0.1070103</v>
      </c>
      <c r="KE465">
        <v>28.828659999999999</v>
      </c>
      <c r="KF465">
        <v>0.45601520000000001</v>
      </c>
      <c r="KG465">
        <v>4272.51</v>
      </c>
      <c r="KH465">
        <v>0.106562</v>
      </c>
      <c r="KI465">
        <v>28.71903</v>
      </c>
      <c r="KJ465">
        <v>0.40791739999999999</v>
      </c>
      <c r="KK465">
        <v>3846.0720000000001</v>
      </c>
      <c r="KL465">
        <v>0.10606309999999999</v>
      </c>
      <c r="KM465">
        <v>28.860410000000002</v>
      </c>
      <c r="KN465">
        <v>0.365508</v>
      </c>
      <c r="KO465">
        <v>3468.895</v>
      </c>
      <c r="KP465">
        <v>0.1055007</v>
      </c>
      <c r="KQ465">
        <v>29.11833</v>
      </c>
      <c r="KR465">
        <v>0.32812940000000002</v>
      </c>
      <c r="KS465">
        <v>3135.6480000000001</v>
      </c>
      <c r="KT465">
        <v>0.1049248</v>
      </c>
      <c r="KU465">
        <v>29.412680000000002</v>
      </c>
      <c r="KV465">
        <v>0.29525079999999998</v>
      </c>
      <c r="KW465">
        <v>2840.8719999999998</v>
      </c>
      <c r="KX465">
        <v>0.1044105</v>
      </c>
      <c r="KY465">
        <v>29.676120000000001</v>
      </c>
      <c r="KZ465">
        <v>0.26643620000000001</v>
      </c>
      <c r="LA465">
        <v>2579.1750000000002</v>
      </c>
      <c r="LB465">
        <v>0.103932</v>
      </c>
      <c r="LC465">
        <v>29.719799999999999</v>
      </c>
      <c r="LD465">
        <v>0.24100479999999999</v>
      </c>
      <c r="LE465">
        <v>2346.027</v>
      </c>
      <c r="LF465">
        <v>0.1034943</v>
      </c>
      <c r="LG465">
        <v>29.606179999999998</v>
      </c>
      <c r="LH465">
        <v>0.21849789999999999</v>
      </c>
      <c r="LI465">
        <v>2137.6759999999999</v>
      </c>
      <c r="LJ465">
        <v>0.1030322</v>
      </c>
      <c r="LK465">
        <v>29.48854</v>
      </c>
      <c r="LL465">
        <v>0.19839960000000001</v>
      </c>
      <c r="LM465">
        <v>1951.0840000000001</v>
      </c>
      <c r="LN465">
        <v>0.1026001</v>
      </c>
      <c r="LO465">
        <v>29.41722</v>
      </c>
      <c r="LP465">
        <v>0.18052360000000001</v>
      </c>
      <c r="LQ465">
        <v>1783.739</v>
      </c>
      <c r="LR465">
        <v>0.1021639</v>
      </c>
      <c r="LS465">
        <v>29.655940000000001</v>
      </c>
      <c r="LT465">
        <v>0.16452269999999999</v>
      </c>
      <c r="LU465">
        <v>1633.316</v>
      </c>
      <c r="LV465">
        <v>0.1017208</v>
      </c>
      <c r="LW465">
        <v>30.007079999999998</v>
      </c>
      <c r="LX465">
        <v>0.15017630000000001</v>
      </c>
      <c r="LY465">
        <v>1497.8789999999999</v>
      </c>
      <c r="LZ465">
        <v>0.10129059999999999</v>
      </c>
      <c r="MA465">
        <v>30.36393</v>
      </c>
      <c r="MB465">
        <v>0.13730419999999999</v>
      </c>
      <c r="MC465">
        <v>1375.663</v>
      </c>
      <c r="MD465">
        <v>0.1008728</v>
      </c>
      <c r="ME465">
        <v>30.688230000000001</v>
      </c>
      <c r="MF465">
        <v>0.12574150000000001</v>
      </c>
      <c r="MG465">
        <v>1265.249</v>
      </c>
      <c r="MH465">
        <v>0.1004713</v>
      </c>
      <c r="MI465">
        <v>30.79092</v>
      </c>
      <c r="MJ465">
        <v>0.1153304</v>
      </c>
      <c r="MK465">
        <v>1165.279</v>
      </c>
      <c r="ML465">
        <v>0.1000583</v>
      </c>
      <c r="MM465">
        <v>30.738309999999998</v>
      </c>
      <c r="MN465">
        <v>0.1059171</v>
      </c>
      <c r="MO465">
        <v>1074.6110000000001</v>
      </c>
      <c r="MP465" s="1">
        <v>9.9655250000000001E-2</v>
      </c>
      <c r="MQ465">
        <v>30.64678</v>
      </c>
      <c r="MR465" s="1">
        <v>9.7407069999999998E-2</v>
      </c>
      <c r="MS465">
        <v>992.25260000000003</v>
      </c>
      <c r="MT465" s="1">
        <v>9.9425009999999994E-2</v>
      </c>
      <c r="MU465">
        <v>30.544920000000001</v>
      </c>
      <c r="MV465" s="1">
        <v>8.9825680000000005E-2</v>
      </c>
      <c r="MW465">
        <v>917.1069</v>
      </c>
      <c r="MX465" s="1">
        <v>9.9118010000000006E-2</v>
      </c>
      <c r="MY465">
        <v>30.513470000000002</v>
      </c>
      <c r="MZ465" s="1">
        <v>8.2830150000000005E-2</v>
      </c>
      <c r="NA465">
        <v>848.28489999999999</v>
      </c>
      <c r="NB465" s="1">
        <v>9.8725779999999999E-2</v>
      </c>
      <c r="NC465">
        <v>30.620570000000001</v>
      </c>
      <c r="ND465" s="1">
        <v>7.6411119999999999E-2</v>
      </c>
      <c r="NE465">
        <v>785.58119999999997</v>
      </c>
      <c r="NF465" s="1">
        <v>9.8272209999999999E-2</v>
      </c>
      <c r="NG465">
        <v>30.888580000000001</v>
      </c>
      <c r="NH465" s="1">
        <v>7.0540169999999999E-2</v>
      </c>
      <c r="NI465">
        <v>728.47810000000004</v>
      </c>
      <c r="NJ465" s="1">
        <v>9.7884479999999996E-2</v>
      </c>
      <c r="NK465">
        <v>31.032119999999999</v>
      </c>
      <c r="NL465" s="1">
        <v>6.524663E-2</v>
      </c>
      <c r="NM465">
        <v>676.36440000000005</v>
      </c>
      <c r="NN465">
        <v>9.7562200000000002E-2</v>
      </c>
      <c r="NO465">
        <v>31.006720000000001</v>
      </c>
      <c r="NP465" s="1">
        <v>6.0450839999999999E-2</v>
      </c>
      <c r="NQ465">
        <v>628.60850000000005</v>
      </c>
      <c r="NR465" s="1">
        <v>9.7251270000000001E-2</v>
      </c>
      <c r="NS465">
        <v>30.930340000000001</v>
      </c>
      <c r="NT465" s="1">
        <v>5.6063349999999998E-2</v>
      </c>
      <c r="NU465">
        <v>584.74829999999997</v>
      </c>
      <c r="NV465" s="1">
        <v>9.6921229999999997E-2</v>
      </c>
      <c r="NW465">
        <v>30.837299999999999</v>
      </c>
      <c r="NX465" s="1">
        <v>5.2036760000000001E-2</v>
      </c>
      <c r="NY465">
        <v>544.4683</v>
      </c>
      <c r="NZ465">
        <v>9.6746700000000005E-2</v>
      </c>
      <c r="OA465">
        <v>30.74859</v>
      </c>
      <c r="OB465">
        <v>4.8409800000000003E-2</v>
      </c>
      <c r="OC465">
        <v>507.33260000000001</v>
      </c>
      <c r="OD465" s="1">
        <v>9.6473290000000003E-2</v>
      </c>
      <c r="OE465">
        <v>30.865819999999999</v>
      </c>
      <c r="OF465" s="1">
        <v>4.5013640000000001E-2</v>
      </c>
      <c r="OG465">
        <v>473.00110000000001</v>
      </c>
      <c r="OH465" s="1">
        <v>9.6112059999999999E-2</v>
      </c>
      <c r="OI465">
        <v>31.13025</v>
      </c>
      <c r="OJ465" s="1">
        <v>4.1863190000000002E-2</v>
      </c>
      <c r="OK465">
        <v>441.45260000000002</v>
      </c>
    </row>
    <row r="466" spans="1:401" x14ac:dyDescent="0.35">
      <c r="A466">
        <v>475</v>
      </c>
      <c r="B466" t="s">
        <v>4</v>
      </c>
      <c r="C466" t="s">
        <v>364</v>
      </c>
      <c r="D466" t="s">
        <v>468</v>
      </c>
      <c r="E466">
        <v>733.98889999999994</v>
      </c>
      <c r="F466">
        <v>0.14739140000000001</v>
      </c>
      <c r="G466">
        <v>28.569210000000002</v>
      </c>
      <c r="H466">
        <v>0</v>
      </c>
      <c r="I466">
        <v>0</v>
      </c>
      <c r="J466">
        <v>0.14604139999999999</v>
      </c>
      <c r="K466">
        <v>28.46209</v>
      </c>
      <c r="L466">
        <v>0</v>
      </c>
      <c r="M466">
        <v>0</v>
      </c>
      <c r="N466">
        <v>0.14456179999999999</v>
      </c>
      <c r="O466">
        <v>28.330359999999999</v>
      </c>
      <c r="P466">
        <v>0</v>
      </c>
      <c r="Q466">
        <v>0</v>
      </c>
      <c r="R466">
        <v>0.14304130000000001</v>
      </c>
      <c r="S466">
        <v>28.155550000000002</v>
      </c>
      <c r="T466">
        <v>0</v>
      </c>
      <c r="U466">
        <v>0</v>
      </c>
      <c r="V466">
        <v>0.14161499999999999</v>
      </c>
      <c r="W466">
        <v>28.056429999999999</v>
      </c>
      <c r="X466">
        <v>0</v>
      </c>
      <c r="Y466">
        <v>0</v>
      </c>
      <c r="Z466">
        <v>0.14030870000000001</v>
      </c>
      <c r="AA466">
        <v>27.909610000000001</v>
      </c>
      <c r="AB466">
        <v>0</v>
      </c>
      <c r="AC466">
        <v>0</v>
      </c>
      <c r="AD466">
        <v>0.13903979999999999</v>
      </c>
      <c r="AE466">
        <v>27.72974</v>
      </c>
      <c r="AF466">
        <v>0</v>
      </c>
      <c r="AG466">
        <v>0</v>
      </c>
      <c r="AH466">
        <v>0.13778470000000001</v>
      </c>
      <c r="AI466">
        <v>27.561129999999999</v>
      </c>
      <c r="AJ466">
        <v>0</v>
      </c>
      <c r="AK466">
        <v>0</v>
      </c>
      <c r="AL466">
        <v>0.13724239999999999</v>
      </c>
      <c r="AM466">
        <v>27.41564</v>
      </c>
      <c r="AN466">
        <v>0</v>
      </c>
      <c r="AO466">
        <v>0</v>
      </c>
      <c r="AP466">
        <v>0.1364438</v>
      </c>
      <c r="AQ466">
        <v>27.472719999999999</v>
      </c>
      <c r="AR466">
        <v>0</v>
      </c>
      <c r="AS466">
        <v>0</v>
      </c>
      <c r="AT466">
        <v>0.13524359999999999</v>
      </c>
      <c r="AU466">
        <v>27.652930000000001</v>
      </c>
      <c r="AV466">
        <v>0</v>
      </c>
      <c r="AW466">
        <v>0</v>
      </c>
      <c r="AX466">
        <v>0.13389100000000001</v>
      </c>
      <c r="AY466">
        <v>27.769760000000002</v>
      </c>
      <c r="AZ466">
        <v>0</v>
      </c>
      <c r="BA466">
        <v>0</v>
      </c>
      <c r="BB466">
        <v>0.13278400000000001</v>
      </c>
      <c r="BC466">
        <v>27.83933</v>
      </c>
      <c r="BD466">
        <v>0</v>
      </c>
      <c r="BE466">
        <v>0</v>
      </c>
      <c r="BF466">
        <v>0.1319572</v>
      </c>
      <c r="BG466">
        <v>27.754110000000001</v>
      </c>
      <c r="BH466">
        <v>0</v>
      </c>
      <c r="BI466">
        <v>0</v>
      </c>
      <c r="BJ466">
        <v>0.1312113</v>
      </c>
      <c r="BK466">
        <v>27.527460000000001</v>
      </c>
      <c r="BL466">
        <v>0</v>
      </c>
      <c r="BM466">
        <v>0</v>
      </c>
      <c r="BN466">
        <v>0.13037090000000001</v>
      </c>
      <c r="BO466">
        <v>27.292249999999999</v>
      </c>
      <c r="BP466">
        <v>0</v>
      </c>
      <c r="BQ466">
        <v>0</v>
      </c>
      <c r="BR466">
        <v>0.129723</v>
      </c>
      <c r="BS466">
        <v>27.071629999999999</v>
      </c>
      <c r="BT466">
        <v>0</v>
      </c>
      <c r="BU466">
        <v>0</v>
      </c>
      <c r="BV466">
        <v>0.12903410000000001</v>
      </c>
      <c r="BW466">
        <v>27.044589999999999</v>
      </c>
      <c r="BX466">
        <v>0</v>
      </c>
      <c r="BY466">
        <v>0</v>
      </c>
      <c r="BZ466">
        <v>0.12830620000000001</v>
      </c>
      <c r="CA466">
        <v>27.140989999999999</v>
      </c>
      <c r="CB466">
        <v>0</v>
      </c>
      <c r="CC466">
        <v>0</v>
      </c>
      <c r="CD466">
        <v>0.12757830000000001</v>
      </c>
      <c r="CE466">
        <v>27.23865</v>
      </c>
      <c r="CF466">
        <v>0</v>
      </c>
      <c r="CG466">
        <v>0</v>
      </c>
      <c r="CH466">
        <v>0.1269421</v>
      </c>
      <c r="CI466">
        <v>27.37153</v>
      </c>
      <c r="CJ466">
        <v>0</v>
      </c>
      <c r="CK466">
        <v>0</v>
      </c>
      <c r="CL466">
        <v>0.12638530000000001</v>
      </c>
      <c r="CM466">
        <v>27.39874</v>
      </c>
      <c r="CN466">
        <v>0</v>
      </c>
      <c r="CO466">
        <v>0</v>
      </c>
      <c r="CP466">
        <v>0.1258601</v>
      </c>
      <c r="CQ466">
        <v>27.279730000000001</v>
      </c>
      <c r="CR466" s="1">
        <v>2.4485250000000001E-35</v>
      </c>
      <c r="CS466" s="1">
        <v>1.29842E-31</v>
      </c>
      <c r="CT466">
        <v>0.1253619</v>
      </c>
      <c r="CU466">
        <v>27.154610000000002</v>
      </c>
      <c r="CV466" s="1">
        <v>2.2309130000000001E-29</v>
      </c>
      <c r="CW466" s="1">
        <v>1.1871310000000001E-25</v>
      </c>
      <c r="CX466">
        <v>0.12554709999999999</v>
      </c>
      <c r="CY466">
        <v>27.06954</v>
      </c>
      <c r="CZ466" s="1">
        <v>1.3876370000000001E-24</v>
      </c>
      <c r="DA466" s="1">
        <v>7.3713620000000007E-21</v>
      </c>
      <c r="DB466">
        <v>0.12542929999999999</v>
      </c>
      <c r="DC466">
        <v>27.267189999999999</v>
      </c>
      <c r="DD466" s="1">
        <v>1.427553E-20</v>
      </c>
      <c r="DE466" s="1">
        <v>6.76819E-17</v>
      </c>
      <c r="DF466">
        <v>0.1248751</v>
      </c>
      <c r="DG466">
        <v>27.596</v>
      </c>
      <c r="DH466" s="1">
        <v>3.1485130000000003E-17</v>
      </c>
      <c r="DI466" s="1">
        <v>1.3586419999999999E-13</v>
      </c>
      <c r="DJ466">
        <v>0.1241321</v>
      </c>
      <c r="DK466">
        <v>27.933299999999999</v>
      </c>
      <c r="DL466" s="1">
        <v>1.9269360000000001E-14</v>
      </c>
      <c r="DM466" s="1">
        <v>7.9987039999999997E-11</v>
      </c>
      <c r="DN466">
        <v>0.1235912</v>
      </c>
      <c r="DO466">
        <v>28.233250000000002</v>
      </c>
      <c r="DP466" s="1">
        <v>4.3617760000000001E-12</v>
      </c>
      <c r="DQ466" s="1">
        <v>1.785093E-8</v>
      </c>
      <c r="DR466">
        <v>0.1232915</v>
      </c>
      <c r="DS466">
        <v>28.287030000000001</v>
      </c>
      <c r="DT466" s="1">
        <v>4.4181430000000002E-10</v>
      </c>
      <c r="DU466" s="1">
        <v>1.8041419999999999E-6</v>
      </c>
      <c r="DV466">
        <v>0.12299789999999999</v>
      </c>
      <c r="DW466">
        <v>28.186160000000001</v>
      </c>
      <c r="DX466" s="1">
        <v>2.2851000000000001E-8</v>
      </c>
      <c r="DY466" s="1">
        <v>9.3822670000000003E-5</v>
      </c>
      <c r="DZ466">
        <v>0.122556</v>
      </c>
      <c r="EA466">
        <v>28.06183</v>
      </c>
      <c r="EB466" s="1">
        <v>6.6417530000000001E-7</v>
      </c>
      <c r="EC466" s="1">
        <v>2.7606929999999998E-3</v>
      </c>
      <c r="ED466">
        <v>0.1220089</v>
      </c>
      <c r="EE466">
        <v>27.948080000000001</v>
      </c>
      <c r="EF466" s="1">
        <v>1.173698E-5</v>
      </c>
      <c r="EG466" s="1">
        <v>4.957984E-2</v>
      </c>
      <c r="EH466">
        <v>0.1214484</v>
      </c>
      <c r="EI466">
        <v>28.03238</v>
      </c>
      <c r="EJ466" s="1">
        <v>1.347129E-4</v>
      </c>
      <c r="EK466">
        <v>0.579708</v>
      </c>
      <c r="EL466">
        <v>0.12093710000000001</v>
      </c>
      <c r="EM466">
        <v>28.29627</v>
      </c>
      <c r="EN466" s="1">
        <v>1.06336E-3</v>
      </c>
      <c r="EO466">
        <v>4.6663050000000004</v>
      </c>
      <c r="EP466">
        <v>0.12043710000000001</v>
      </c>
      <c r="EQ466">
        <v>28.626539999999999</v>
      </c>
      <c r="ER466" s="1">
        <v>6.0605609999999999E-3</v>
      </c>
      <c r="ES466">
        <v>27.141549999999999</v>
      </c>
      <c r="ET466">
        <v>0.11987879999999999</v>
      </c>
      <c r="EU466">
        <v>28.910309999999999</v>
      </c>
      <c r="EV466" s="1">
        <v>2.6006930000000001E-2</v>
      </c>
      <c r="EW466">
        <v>118.9725</v>
      </c>
      <c r="EX466">
        <v>0.1192976</v>
      </c>
      <c r="EY466">
        <v>28.96041</v>
      </c>
      <c r="EZ466" s="1">
        <v>8.7274080000000004E-2</v>
      </c>
      <c r="FA466">
        <v>407.8965</v>
      </c>
      <c r="FB466">
        <v>0.11866169999999999</v>
      </c>
      <c r="FC466">
        <v>28.858329999999999</v>
      </c>
      <c r="FD466">
        <v>0.2366394</v>
      </c>
      <c r="FE466">
        <v>1130.491</v>
      </c>
      <c r="FF466">
        <v>0.1180355</v>
      </c>
      <c r="FG466">
        <v>28.731069999999999</v>
      </c>
      <c r="FH466">
        <v>0.53445790000000004</v>
      </c>
      <c r="FI466">
        <v>2608.364</v>
      </c>
      <c r="FJ466">
        <v>0.1177691</v>
      </c>
      <c r="FK466">
        <v>28.600660000000001</v>
      </c>
      <c r="FL466">
        <v>1.035598</v>
      </c>
      <c r="FM466">
        <v>5145.107</v>
      </c>
      <c r="FN466">
        <v>0.11730069999999999</v>
      </c>
      <c r="FO466">
        <v>28.711169999999999</v>
      </c>
      <c r="FP466">
        <v>1.7538069999999999</v>
      </c>
      <c r="FQ466">
        <v>8880.723</v>
      </c>
      <c r="FR466">
        <v>0.116588</v>
      </c>
      <c r="FS466">
        <v>28.92859</v>
      </c>
      <c r="FT466">
        <v>2.6445370000000001</v>
      </c>
      <c r="FU466">
        <v>13668.34</v>
      </c>
      <c r="FV466">
        <v>0.1157395</v>
      </c>
      <c r="FW466">
        <v>29.063189999999999</v>
      </c>
      <c r="FX466">
        <v>3.615812</v>
      </c>
      <c r="FY466">
        <v>19086.080000000002</v>
      </c>
      <c r="FZ466">
        <v>0.1150002</v>
      </c>
      <c r="GA466">
        <v>29.13344</v>
      </c>
      <c r="GB466">
        <v>4.5625429999999998</v>
      </c>
      <c r="GC466">
        <v>24555.06</v>
      </c>
      <c r="GD466">
        <v>0.1143671</v>
      </c>
      <c r="GE466">
        <v>29.032389999999999</v>
      </c>
      <c r="GF466">
        <v>5.3843170000000002</v>
      </c>
      <c r="GG466">
        <v>29499.56</v>
      </c>
      <c r="GH466">
        <v>0.1137547</v>
      </c>
      <c r="GI466">
        <v>28.9376</v>
      </c>
      <c r="GJ466">
        <v>6.0056580000000004</v>
      </c>
      <c r="GK466">
        <v>33468.660000000003</v>
      </c>
      <c r="GL466">
        <v>0.1130446</v>
      </c>
      <c r="GM466">
        <v>28.84582</v>
      </c>
      <c r="GN466">
        <v>6.3850009999999999</v>
      </c>
      <c r="GO466">
        <v>36202.57</v>
      </c>
      <c r="GP466">
        <v>0.11235680000000001</v>
      </c>
      <c r="GQ466">
        <v>28.754300000000001</v>
      </c>
      <c r="GR466">
        <v>6.5296479999999999</v>
      </c>
      <c r="GS466">
        <v>37639.730000000003</v>
      </c>
      <c r="GT466">
        <v>0.11162859999999999</v>
      </c>
      <c r="GU466">
        <v>28.645240000000001</v>
      </c>
      <c r="GV466">
        <v>6.4628639999999997</v>
      </c>
      <c r="GW466">
        <v>37870.65</v>
      </c>
      <c r="GX466">
        <v>0.1109183</v>
      </c>
      <c r="GY466">
        <v>28.680969999999999</v>
      </c>
      <c r="GZ466">
        <v>6.2286070000000002</v>
      </c>
      <c r="HA466">
        <v>37084.6</v>
      </c>
      <c r="HB466">
        <v>0.1102035</v>
      </c>
      <c r="HC466">
        <v>28.875990000000002</v>
      </c>
      <c r="HD466">
        <v>5.8720920000000003</v>
      </c>
      <c r="HE466">
        <v>35525.39</v>
      </c>
      <c r="HF466">
        <v>0.1095016</v>
      </c>
      <c r="HG466">
        <v>29.08719</v>
      </c>
      <c r="HH466">
        <v>5.4552959999999997</v>
      </c>
      <c r="HI466">
        <v>33457.75</v>
      </c>
      <c r="HJ466">
        <v>0.1088123</v>
      </c>
      <c r="HK466">
        <v>29.130680000000002</v>
      </c>
      <c r="HL466">
        <v>4.9907769999999996</v>
      </c>
      <c r="HM466">
        <v>31047.72</v>
      </c>
      <c r="HN466">
        <v>0.1081096</v>
      </c>
      <c r="HO466">
        <v>28.959669999999999</v>
      </c>
      <c r="HP466">
        <v>4.5154490000000003</v>
      </c>
      <c r="HQ466">
        <v>28483.39</v>
      </c>
      <c r="HR466">
        <v>0.1074275</v>
      </c>
      <c r="HS466">
        <v>28.772860000000001</v>
      </c>
      <c r="HT466">
        <v>4.0512220000000001</v>
      </c>
      <c r="HU466">
        <v>25898.01</v>
      </c>
      <c r="HV466">
        <v>0.10713259999999999</v>
      </c>
      <c r="HW466">
        <v>28.583269999999999</v>
      </c>
      <c r="HX466">
        <v>3.62331</v>
      </c>
      <c r="HY466">
        <v>23379.69</v>
      </c>
      <c r="HZ466">
        <v>0.1066464</v>
      </c>
      <c r="IA466">
        <v>28.566600000000001</v>
      </c>
      <c r="IB466">
        <v>3.2177600000000002</v>
      </c>
      <c r="IC466">
        <v>20986.9</v>
      </c>
      <c r="ID466">
        <v>0.1059441</v>
      </c>
      <c r="IE466">
        <v>28.684149999999999</v>
      </c>
      <c r="IF466">
        <v>2.8419639999999999</v>
      </c>
      <c r="IG466">
        <v>18767.32</v>
      </c>
      <c r="IH466">
        <v>0.1051049</v>
      </c>
      <c r="II466">
        <v>28.814720000000001</v>
      </c>
      <c r="IJ466">
        <v>2.5019119999999999</v>
      </c>
      <c r="IK466">
        <v>16743.419999999998</v>
      </c>
      <c r="IL466">
        <v>0.1044153</v>
      </c>
      <c r="IM466">
        <v>28.921749999999999</v>
      </c>
      <c r="IN466">
        <v>2.203379</v>
      </c>
      <c r="IO466">
        <v>14917.33</v>
      </c>
      <c r="IP466">
        <v>0.1038459</v>
      </c>
      <c r="IQ466">
        <v>28.87433</v>
      </c>
      <c r="IR466">
        <v>1.941808</v>
      </c>
      <c r="IS466">
        <v>13279.41</v>
      </c>
      <c r="IT466">
        <v>0.1033205</v>
      </c>
      <c r="IU466">
        <v>28.740120000000001</v>
      </c>
      <c r="IV466">
        <v>1.7120500000000001</v>
      </c>
      <c r="IW466">
        <v>11817.58</v>
      </c>
      <c r="IX466">
        <v>0.1027029</v>
      </c>
      <c r="IY466">
        <v>28.615919999999999</v>
      </c>
      <c r="IZ466">
        <v>1.5090600000000001</v>
      </c>
      <c r="JA466">
        <v>10520.13</v>
      </c>
      <c r="JB466">
        <v>0.1021099</v>
      </c>
      <c r="JC466">
        <v>28.523720000000001</v>
      </c>
      <c r="JD466">
        <v>1.332025</v>
      </c>
      <c r="JE466">
        <v>9373.1929999999993</v>
      </c>
      <c r="JF466">
        <v>0.1014886</v>
      </c>
      <c r="JG466">
        <v>28.681709999999999</v>
      </c>
      <c r="JH466">
        <v>1.177195</v>
      </c>
      <c r="JI466">
        <v>8361.0529999999999</v>
      </c>
      <c r="JJ466">
        <v>0.1008845</v>
      </c>
      <c r="JK466">
        <v>28.902450000000002</v>
      </c>
      <c r="JL466">
        <v>1.0423750000000001</v>
      </c>
      <c r="JM466">
        <v>7469.2690000000002</v>
      </c>
      <c r="JN466">
        <v>0.10028430000000001</v>
      </c>
      <c r="JO466">
        <v>29.076540000000001</v>
      </c>
      <c r="JP466">
        <v>0.92475689999999999</v>
      </c>
      <c r="JQ466">
        <v>6683.59</v>
      </c>
      <c r="JR466" s="1">
        <v>9.9724549999999995E-2</v>
      </c>
      <c r="JS466">
        <v>29.179079999999999</v>
      </c>
      <c r="JT466">
        <v>0.82243010000000005</v>
      </c>
      <c r="JU466">
        <v>5991.018</v>
      </c>
      <c r="JV466">
        <v>9.9153099999999994E-2</v>
      </c>
      <c r="JW466">
        <v>29.17709</v>
      </c>
      <c r="JX466">
        <v>0.73280889999999999</v>
      </c>
      <c r="JY466">
        <v>5379.9769999999999</v>
      </c>
      <c r="JZ466" s="1">
        <v>9.8608790000000002E-2</v>
      </c>
      <c r="KA466">
        <v>29.053239999999999</v>
      </c>
      <c r="KB466">
        <v>0.65452379999999999</v>
      </c>
      <c r="KC466">
        <v>4840.3940000000002</v>
      </c>
      <c r="KD466" s="1">
        <v>9.8057149999999996E-2</v>
      </c>
      <c r="KE466">
        <v>28.92212</v>
      </c>
      <c r="KF466">
        <v>0.58577109999999999</v>
      </c>
      <c r="KG466">
        <v>4363.2209999999995</v>
      </c>
      <c r="KH466" s="1">
        <v>9.7657160000000007E-2</v>
      </c>
      <c r="KI466">
        <v>28.818739999999998</v>
      </c>
      <c r="KJ466">
        <v>0.52606169999999997</v>
      </c>
      <c r="KK466">
        <v>3940.009</v>
      </c>
      <c r="KL466" s="1">
        <v>9.7202319999999995E-2</v>
      </c>
      <c r="KM466">
        <v>28.952490000000001</v>
      </c>
      <c r="KN466">
        <v>0.47297919999999999</v>
      </c>
      <c r="KO466">
        <v>3563.4430000000002</v>
      </c>
      <c r="KP466" s="1">
        <v>9.6693390000000004E-2</v>
      </c>
      <c r="KQ466">
        <v>29.195329999999998</v>
      </c>
      <c r="KR466">
        <v>0.42587449999999999</v>
      </c>
      <c r="KS466">
        <v>3228.7260000000001</v>
      </c>
      <c r="KT466" s="1">
        <v>9.6161259999999998E-2</v>
      </c>
      <c r="KU466">
        <v>29.473230000000001</v>
      </c>
      <c r="KV466">
        <v>0.38414130000000002</v>
      </c>
      <c r="KW466">
        <v>2931.0839999999998</v>
      </c>
      <c r="KX466" s="1">
        <v>9.5702889999999999E-2</v>
      </c>
      <c r="KY466">
        <v>29.724029999999999</v>
      </c>
      <c r="KZ466">
        <v>0.34742200000000001</v>
      </c>
      <c r="LA466">
        <v>2665.625</v>
      </c>
      <c r="LB466" s="1">
        <v>9.5264539999999995E-2</v>
      </c>
      <c r="LC466">
        <v>29.76728</v>
      </c>
      <c r="LD466">
        <v>0.31482080000000001</v>
      </c>
      <c r="LE466">
        <v>2428.1460000000002</v>
      </c>
      <c r="LF466" s="1">
        <v>9.486667E-2</v>
      </c>
      <c r="LG466">
        <v>29.663340000000002</v>
      </c>
      <c r="LH466">
        <v>0.28585509999999997</v>
      </c>
      <c r="LI466">
        <v>2215.183</v>
      </c>
      <c r="LJ466">
        <v>9.4450699999999999E-2</v>
      </c>
      <c r="LK466">
        <v>29.555879999999998</v>
      </c>
      <c r="LL466">
        <v>0.25990629999999998</v>
      </c>
      <c r="LM466">
        <v>2023.8910000000001</v>
      </c>
      <c r="LN466" s="1">
        <v>9.4057589999999996E-2</v>
      </c>
      <c r="LO466">
        <v>29.49108</v>
      </c>
      <c r="LP466">
        <v>0.23673649999999999</v>
      </c>
      <c r="LQ466">
        <v>1851.827</v>
      </c>
      <c r="LR466" s="1">
        <v>9.3660209999999994E-2</v>
      </c>
      <c r="LS466">
        <v>29.718769999999999</v>
      </c>
      <c r="LT466">
        <v>0.21593370000000001</v>
      </c>
      <c r="LU466">
        <v>1696.7729999999999</v>
      </c>
      <c r="LV466" s="1">
        <v>9.3256290000000006E-2</v>
      </c>
      <c r="LW466">
        <v>30.052099999999999</v>
      </c>
      <c r="LX466">
        <v>0.1972314</v>
      </c>
      <c r="LY466">
        <v>1556.8620000000001</v>
      </c>
      <c r="LZ466">
        <v>9.2866500000000005E-2</v>
      </c>
      <c r="MA466">
        <v>30.392060000000001</v>
      </c>
      <c r="MB466">
        <v>0.1804182</v>
      </c>
      <c r="MC466">
        <v>1430.402</v>
      </c>
      <c r="MD466" s="1">
        <v>9.2488749999999995E-2</v>
      </c>
      <c r="ME466">
        <v>30.70299</v>
      </c>
      <c r="MF466">
        <v>0.16528780000000001</v>
      </c>
      <c r="MG466">
        <v>1315.95</v>
      </c>
      <c r="MH466">
        <v>9.2126600000000003E-2</v>
      </c>
      <c r="MI466">
        <v>30.805129999999998</v>
      </c>
      <c r="MJ466">
        <v>0.15164140000000001</v>
      </c>
      <c r="MK466">
        <v>1212.19</v>
      </c>
      <c r="ML466" s="1">
        <v>9.1750570000000004E-2</v>
      </c>
      <c r="MM466">
        <v>30.76146</v>
      </c>
      <c r="MN466">
        <v>0.13928109999999999</v>
      </c>
      <c r="MO466">
        <v>1117.9570000000001</v>
      </c>
      <c r="MP466" s="1">
        <v>9.1384209999999994E-2</v>
      </c>
      <c r="MQ466">
        <v>30.68036</v>
      </c>
      <c r="MR466">
        <v>0.12809319999999999</v>
      </c>
      <c r="MS466">
        <v>1032.2919999999999</v>
      </c>
      <c r="MT466" s="1">
        <v>9.1187149999999995E-2</v>
      </c>
      <c r="MU466">
        <v>30.588719999999999</v>
      </c>
      <c r="MV466">
        <v>0.1181353</v>
      </c>
      <c r="MW466">
        <v>954.09220000000005</v>
      </c>
      <c r="MX466" s="1">
        <v>9.0906290000000001E-2</v>
      </c>
      <c r="MY466">
        <v>30.562719999999999</v>
      </c>
      <c r="MZ466">
        <v>0.1089301</v>
      </c>
      <c r="NA466">
        <v>882.46810000000005</v>
      </c>
      <c r="NB466" s="1">
        <v>9.0546849999999998E-2</v>
      </c>
      <c r="NC466">
        <v>30.667059999999999</v>
      </c>
      <c r="ND466">
        <v>0.10047499999999999</v>
      </c>
      <c r="NE466">
        <v>817.15830000000005</v>
      </c>
      <c r="NF466" s="1">
        <v>9.0135950000000006E-2</v>
      </c>
      <c r="NG466">
        <v>30.92267</v>
      </c>
      <c r="NH466" s="1">
        <v>9.2736070000000004E-2</v>
      </c>
      <c r="NI466">
        <v>757.62210000000005</v>
      </c>
      <c r="NJ466" s="1">
        <v>8.9784349999999999E-2</v>
      </c>
      <c r="NK466">
        <v>31.060600000000001</v>
      </c>
      <c r="NL466">
        <v>8.5754899999999995E-2</v>
      </c>
      <c r="NM466">
        <v>703.27110000000005</v>
      </c>
      <c r="NN466" s="1">
        <v>8.9490970000000003E-2</v>
      </c>
      <c r="NO466">
        <v>31.039110000000001</v>
      </c>
      <c r="NP466" s="1">
        <v>7.9429050000000001E-2</v>
      </c>
      <c r="NQ466">
        <v>653.45669999999996</v>
      </c>
      <c r="NR466" s="1">
        <v>8.9210449999999997E-2</v>
      </c>
      <c r="NS466">
        <v>30.969850000000001</v>
      </c>
      <c r="NT466" s="1">
        <v>7.3643239999999999E-2</v>
      </c>
      <c r="NU466">
        <v>607.71169999999995</v>
      </c>
      <c r="NV466" s="1">
        <v>8.8912249999999998E-2</v>
      </c>
      <c r="NW466">
        <v>30.884329999999999</v>
      </c>
      <c r="NX466" s="1">
        <v>6.8331909999999996E-2</v>
      </c>
      <c r="NY466">
        <v>565.69100000000003</v>
      </c>
      <c r="NZ466" s="1">
        <v>8.8764590000000004E-2</v>
      </c>
      <c r="OA466">
        <v>30.80312</v>
      </c>
      <c r="OB466">
        <v>6.3556100000000004E-2</v>
      </c>
      <c r="OC466">
        <v>526.97310000000004</v>
      </c>
      <c r="OD466" s="1">
        <v>8.8514869999999995E-2</v>
      </c>
      <c r="OE466">
        <v>30.917580000000001</v>
      </c>
      <c r="OF466" s="1">
        <v>5.9078850000000002E-2</v>
      </c>
      <c r="OG466">
        <v>491.19830000000002</v>
      </c>
      <c r="OH466" s="1">
        <v>8.8185860000000005E-2</v>
      </c>
      <c r="OI466">
        <v>31.172129999999999</v>
      </c>
      <c r="OJ466" s="1">
        <v>5.4925519999999999E-2</v>
      </c>
      <c r="OK466">
        <v>458.3175</v>
      </c>
    </row>
    <row r="467" spans="1:401" x14ac:dyDescent="0.35">
      <c r="A467">
        <v>476</v>
      </c>
      <c r="B467" t="s">
        <v>4</v>
      </c>
      <c r="C467" t="s">
        <v>364</v>
      </c>
      <c r="D467" t="s">
        <v>469</v>
      </c>
      <c r="E467">
        <v>883.88340000000005</v>
      </c>
      <c r="F467">
        <v>0.1341572</v>
      </c>
      <c r="G467">
        <v>28.669090000000001</v>
      </c>
      <c r="H467">
        <v>0</v>
      </c>
      <c r="I467">
        <v>0</v>
      </c>
      <c r="J467">
        <v>0.1329352</v>
      </c>
      <c r="K467">
        <v>28.570969999999999</v>
      </c>
      <c r="L467">
        <v>0</v>
      </c>
      <c r="M467">
        <v>0</v>
      </c>
      <c r="N467">
        <v>0.13159899999999999</v>
      </c>
      <c r="O467">
        <v>28.446100000000001</v>
      </c>
      <c r="P467">
        <v>0</v>
      </c>
      <c r="Q467">
        <v>0</v>
      </c>
      <c r="R467">
        <v>0.1302181</v>
      </c>
      <c r="S467">
        <v>28.277539999999998</v>
      </c>
      <c r="T467">
        <v>0</v>
      </c>
      <c r="U467">
        <v>0</v>
      </c>
      <c r="V467">
        <v>0.12893019999999999</v>
      </c>
      <c r="W467">
        <v>28.17916</v>
      </c>
      <c r="X467">
        <v>0</v>
      </c>
      <c r="Y467">
        <v>0</v>
      </c>
      <c r="Z467">
        <v>0.12775239999999999</v>
      </c>
      <c r="AA467">
        <v>28.03511</v>
      </c>
      <c r="AB467">
        <v>0</v>
      </c>
      <c r="AC467">
        <v>0</v>
      </c>
      <c r="AD467">
        <v>0.1266052</v>
      </c>
      <c r="AE467">
        <v>27.861049999999999</v>
      </c>
      <c r="AF467">
        <v>0</v>
      </c>
      <c r="AG467">
        <v>0</v>
      </c>
      <c r="AH467">
        <v>0.125476</v>
      </c>
      <c r="AI467">
        <v>27.699069999999999</v>
      </c>
      <c r="AJ467">
        <v>0</v>
      </c>
      <c r="AK467">
        <v>0</v>
      </c>
      <c r="AL467">
        <v>0.1250213</v>
      </c>
      <c r="AM467">
        <v>27.559190000000001</v>
      </c>
      <c r="AN467">
        <v>0</v>
      </c>
      <c r="AO467">
        <v>0</v>
      </c>
      <c r="AP467">
        <v>0.12429999999999999</v>
      </c>
      <c r="AQ467">
        <v>27.609749999999998</v>
      </c>
      <c r="AR467">
        <v>0</v>
      </c>
      <c r="AS467">
        <v>0</v>
      </c>
      <c r="AT467">
        <v>0.1232063</v>
      </c>
      <c r="AU467">
        <v>27.775110000000002</v>
      </c>
      <c r="AV467">
        <v>0</v>
      </c>
      <c r="AW467">
        <v>0</v>
      </c>
      <c r="AX467">
        <v>0.1219725</v>
      </c>
      <c r="AY467">
        <v>27.881239999999998</v>
      </c>
      <c r="AZ467">
        <v>0</v>
      </c>
      <c r="BA467">
        <v>0</v>
      </c>
      <c r="BB467">
        <v>0.12097330000000001</v>
      </c>
      <c r="BC467">
        <v>27.945229999999999</v>
      </c>
      <c r="BD467">
        <v>0</v>
      </c>
      <c r="BE467">
        <v>0</v>
      </c>
      <c r="BF467">
        <v>0.1202336</v>
      </c>
      <c r="BG467">
        <v>27.86581</v>
      </c>
      <c r="BH467">
        <v>0</v>
      </c>
      <c r="BI467">
        <v>0</v>
      </c>
      <c r="BJ467">
        <v>0.1195657</v>
      </c>
      <c r="BK467">
        <v>27.65361</v>
      </c>
      <c r="BL467">
        <v>0</v>
      </c>
      <c r="BM467">
        <v>0</v>
      </c>
      <c r="BN467">
        <v>0.1188081</v>
      </c>
      <c r="BO467">
        <v>27.432259999999999</v>
      </c>
      <c r="BP467">
        <v>0</v>
      </c>
      <c r="BQ467">
        <v>0</v>
      </c>
      <c r="BR467">
        <v>0.1182338</v>
      </c>
      <c r="BS467">
        <v>27.221609999999998</v>
      </c>
      <c r="BT467">
        <v>0</v>
      </c>
      <c r="BU467">
        <v>0</v>
      </c>
      <c r="BV467">
        <v>0.1176094</v>
      </c>
      <c r="BW467">
        <v>27.190249999999999</v>
      </c>
      <c r="BX467">
        <v>0</v>
      </c>
      <c r="BY467">
        <v>0</v>
      </c>
      <c r="BZ467">
        <v>0.1169502</v>
      </c>
      <c r="CA467">
        <v>27.270340000000001</v>
      </c>
      <c r="CB467">
        <v>0</v>
      </c>
      <c r="CC467">
        <v>0</v>
      </c>
      <c r="CD467">
        <v>0.1162976</v>
      </c>
      <c r="CE467">
        <v>27.349319999999999</v>
      </c>
      <c r="CF467">
        <v>0</v>
      </c>
      <c r="CG467">
        <v>0</v>
      </c>
      <c r="CH467">
        <v>0.11572209999999999</v>
      </c>
      <c r="CI467">
        <v>27.46265</v>
      </c>
      <c r="CJ467">
        <v>0</v>
      </c>
      <c r="CK467">
        <v>0</v>
      </c>
      <c r="CL467">
        <v>0.1152241</v>
      </c>
      <c r="CM467">
        <v>27.47776</v>
      </c>
      <c r="CN467">
        <v>0</v>
      </c>
      <c r="CO467">
        <v>0</v>
      </c>
      <c r="CP467">
        <v>0.1147548</v>
      </c>
      <c r="CQ467">
        <v>27.357780000000002</v>
      </c>
      <c r="CR467" s="1">
        <v>5.8524049999999997E-36</v>
      </c>
      <c r="CS467" s="1">
        <v>4.1607090000000002E-32</v>
      </c>
      <c r="CT467">
        <v>0.1143089</v>
      </c>
      <c r="CU467">
        <v>27.234580000000001</v>
      </c>
      <c r="CV467" s="1">
        <v>5.8725859999999999E-30</v>
      </c>
      <c r="CW467" s="1">
        <v>4.1891890000000003E-26</v>
      </c>
      <c r="CX467">
        <v>0.11451409999999999</v>
      </c>
      <c r="CY467">
        <v>27.150539999999999</v>
      </c>
      <c r="CZ467" s="1">
        <v>3.9768629999999999E-25</v>
      </c>
      <c r="DA467" s="1">
        <v>2.8310819999999999E-21</v>
      </c>
      <c r="DB467">
        <v>0.11441320000000001</v>
      </c>
      <c r="DC467">
        <v>27.334610000000001</v>
      </c>
      <c r="DD467" s="1">
        <v>3.9334570000000001E-21</v>
      </c>
      <c r="DE467" s="1">
        <v>2.8021410000000002E-17</v>
      </c>
      <c r="DF467">
        <v>0.11390550000000001</v>
      </c>
      <c r="DG467">
        <v>27.641940000000002</v>
      </c>
      <c r="DH467" s="1">
        <v>9.1966450000000004E-18</v>
      </c>
      <c r="DI467" s="1">
        <v>6.0888610000000004E-14</v>
      </c>
      <c r="DJ467">
        <v>0.11322160000000001</v>
      </c>
      <c r="DK467">
        <v>27.95843</v>
      </c>
      <c r="DL467" s="1">
        <v>6.5765499999999999E-15</v>
      </c>
      <c r="DM467" s="1">
        <v>3.904265E-11</v>
      </c>
      <c r="DN467">
        <v>0.1127359</v>
      </c>
      <c r="DO467">
        <v>28.24333</v>
      </c>
      <c r="DP467" s="1">
        <v>1.671333E-12</v>
      </c>
      <c r="DQ467" s="1">
        <v>9.4053079999999994E-9</v>
      </c>
      <c r="DR467">
        <v>0.1124776</v>
      </c>
      <c r="DS467">
        <v>28.298649999999999</v>
      </c>
      <c r="DT467" s="1">
        <v>1.860252E-10</v>
      </c>
      <c r="DU467" s="1">
        <v>1.0193600000000001E-6</v>
      </c>
      <c r="DV467">
        <v>0.11221830000000001</v>
      </c>
      <c r="DW467">
        <v>28.21134</v>
      </c>
      <c r="DX467" s="1">
        <v>1.0432120000000001E-8</v>
      </c>
      <c r="DY467" s="1">
        <v>5.6574160000000002E-5</v>
      </c>
      <c r="DZ467">
        <v>0.1118156</v>
      </c>
      <c r="EA467">
        <v>28.10388</v>
      </c>
      <c r="EB467" s="1">
        <v>3.2578710000000002E-7</v>
      </c>
      <c r="EC467" s="1">
        <v>1.770022E-3</v>
      </c>
      <c r="ED467">
        <v>0.11132359999999999</v>
      </c>
      <c r="EE467">
        <v>28.00543</v>
      </c>
      <c r="EF467" s="1">
        <v>6.1439459999999997E-6</v>
      </c>
      <c r="EG467" s="1">
        <v>3.3691459999999999E-2</v>
      </c>
      <c r="EH467">
        <v>0.11081630000000001</v>
      </c>
      <c r="EI467">
        <v>28.092939999999999</v>
      </c>
      <c r="EJ467" s="1">
        <v>7.4844869999999997E-5</v>
      </c>
      <c r="EK467">
        <v>0.41631420000000002</v>
      </c>
      <c r="EL467">
        <v>0.1103584</v>
      </c>
      <c r="EM467">
        <v>28.34723</v>
      </c>
      <c r="EN467" s="1">
        <v>6.2421549999999997E-4</v>
      </c>
      <c r="EO467">
        <v>3.5319340000000001</v>
      </c>
      <c r="EP467">
        <v>0.1099086</v>
      </c>
      <c r="EQ467">
        <v>28.662600000000001</v>
      </c>
      <c r="ER467" s="1">
        <v>3.744205E-3</v>
      </c>
      <c r="ES467">
        <v>21.597490000000001</v>
      </c>
      <c r="ET467">
        <v>0.10940569999999999</v>
      </c>
      <c r="EU467">
        <v>28.933689999999999</v>
      </c>
      <c r="EV467" s="1">
        <v>1.685068E-2</v>
      </c>
      <c r="EW467">
        <v>99.286000000000001</v>
      </c>
      <c r="EX467">
        <v>0.10888050000000001</v>
      </c>
      <c r="EY467">
        <v>28.985119999999998</v>
      </c>
      <c r="EZ467" s="1">
        <v>5.911632E-2</v>
      </c>
      <c r="FA467">
        <v>356.14229999999998</v>
      </c>
      <c r="FB467">
        <v>0.1083064</v>
      </c>
      <c r="FC467">
        <v>28.89517</v>
      </c>
      <c r="FD467">
        <v>0.1670807</v>
      </c>
      <c r="FE467">
        <v>1030.2670000000001</v>
      </c>
      <c r="FF467">
        <v>0.1077405</v>
      </c>
      <c r="FG467">
        <v>28.782879999999999</v>
      </c>
      <c r="FH467">
        <v>0.39226080000000002</v>
      </c>
      <c r="FI467">
        <v>2475.4180000000001</v>
      </c>
      <c r="FJ467">
        <v>0.1075184</v>
      </c>
      <c r="FK467">
        <v>28.666830000000001</v>
      </c>
      <c r="FL467">
        <v>0.78816620000000004</v>
      </c>
      <c r="FM467">
        <v>5073.1909999999998</v>
      </c>
      <c r="FN467">
        <v>0.1070908</v>
      </c>
      <c r="FO467">
        <v>28.77835</v>
      </c>
      <c r="FP467">
        <v>1.3805780000000001</v>
      </c>
      <c r="FQ467">
        <v>9078.1949999999997</v>
      </c>
      <c r="FR467">
        <v>0.1064431</v>
      </c>
      <c r="FS467">
        <v>28.988900000000001</v>
      </c>
      <c r="FT467">
        <v>2.1483789999999998</v>
      </c>
      <c r="FU467">
        <v>14454.84</v>
      </c>
      <c r="FV467">
        <v>0.1056667</v>
      </c>
      <c r="FW467">
        <v>29.119479999999999</v>
      </c>
      <c r="FX467">
        <v>3.0247489999999999</v>
      </c>
      <c r="FY467">
        <v>20837.349999999999</v>
      </c>
      <c r="FZ467">
        <v>0.10500039999999999</v>
      </c>
      <c r="GA467">
        <v>29.18947</v>
      </c>
      <c r="GB467">
        <v>3.9226779999999999</v>
      </c>
      <c r="GC467">
        <v>27620.06</v>
      </c>
      <c r="GD467">
        <v>0.1044312</v>
      </c>
      <c r="GE467">
        <v>29.097180000000002</v>
      </c>
      <c r="GF467">
        <v>4.7490569999999996</v>
      </c>
      <c r="GG467">
        <v>34122.730000000003</v>
      </c>
      <c r="GH467">
        <v>0.1038761</v>
      </c>
      <c r="GI467">
        <v>29.011320000000001</v>
      </c>
      <c r="GJ467">
        <v>5.4248430000000001</v>
      </c>
      <c r="GK467">
        <v>39741.82</v>
      </c>
      <c r="GL467">
        <v>0.103232</v>
      </c>
      <c r="GM467">
        <v>28.928080000000001</v>
      </c>
      <c r="GN467">
        <v>5.8975289999999996</v>
      </c>
      <c r="GO467">
        <v>44057.8</v>
      </c>
      <c r="GP467">
        <v>0.10260850000000001</v>
      </c>
      <c r="GQ467">
        <v>28.844529999999999</v>
      </c>
      <c r="GR467">
        <v>6.1581630000000001</v>
      </c>
      <c r="GS467">
        <v>46873.07</v>
      </c>
      <c r="GT467">
        <v>0.10194590000000001</v>
      </c>
      <c r="GU467">
        <v>28.743950000000002</v>
      </c>
      <c r="GV467">
        <v>6.2159719999999998</v>
      </c>
      <c r="GW467">
        <v>48192.73</v>
      </c>
      <c r="GX467">
        <v>0.10130160000000001</v>
      </c>
      <c r="GY467">
        <v>28.780149999999999</v>
      </c>
      <c r="GZ467">
        <v>6.1033980000000003</v>
      </c>
      <c r="HA467">
        <v>48163.98</v>
      </c>
      <c r="HB467">
        <v>0.1006546</v>
      </c>
      <c r="HC467">
        <v>28.966180000000001</v>
      </c>
      <c r="HD467">
        <v>5.8675540000000002</v>
      </c>
      <c r="HE467">
        <v>47038.98</v>
      </c>
      <c r="HF467">
        <v>0.1000167</v>
      </c>
      <c r="HG467">
        <v>29.166170000000001</v>
      </c>
      <c r="HH467">
        <v>5.5248910000000002</v>
      </c>
      <c r="HI467">
        <v>45067.85</v>
      </c>
      <c r="HJ467" s="1">
        <v>9.9389839999999993E-2</v>
      </c>
      <c r="HK467">
        <v>29.20739</v>
      </c>
      <c r="HL467">
        <v>5.1323790000000002</v>
      </c>
      <c r="HM467">
        <v>42529.83</v>
      </c>
      <c r="HN467" s="1">
        <v>9.8753809999999997E-2</v>
      </c>
      <c r="HO467">
        <v>29.04692</v>
      </c>
      <c r="HP467">
        <v>4.7103109999999999</v>
      </c>
      <c r="HQ467">
        <v>39628.35</v>
      </c>
      <c r="HR467" s="1">
        <v>9.8135840000000002E-2</v>
      </c>
      <c r="HS467">
        <v>28.872720000000001</v>
      </c>
      <c r="HT467">
        <v>4.282978</v>
      </c>
      <c r="HU467">
        <v>36558.46</v>
      </c>
      <c r="HV467" s="1">
        <v>9.7884849999999995E-2</v>
      </c>
      <c r="HW467">
        <v>28.695409999999999</v>
      </c>
      <c r="HX467">
        <v>3.8794819999999999</v>
      </c>
      <c r="HY467">
        <v>33454.269999999997</v>
      </c>
      <c r="HZ467" s="1">
        <v>9.7445030000000002E-2</v>
      </c>
      <c r="IA467">
        <v>28.6815</v>
      </c>
      <c r="IB467">
        <v>3.4860280000000001</v>
      </c>
      <c r="IC467">
        <v>30413.58</v>
      </c>
      <c r="ID467" s="1">
        <v>9.6801360000000003E-2</v>
      </c>
      <c r="IE467">
        <v>28.793019999999999</v>
      </c>
      <c r="IF467">
        <v>3.112679</v>
      </c>
      <c r="IG467">
        <v>27518.42</v>
      </c>
      <c r="IH467" s="1">
        <v>9.6030270000000001E-2</v>
      </c>
      <c r="II467">
        <v>28.91553</v>
      </c>
      <c r="IJ467">
        <v>2.767906</v>
      </c>
      <c r="IK467">
        <v>24817.58</v>
      </c>
      <c r="IL467" s="1">
        <v>9.5408859999999998E-2</v>
      </c>
      <c r="IM467">
        <v>29.0154</v>
      </c>
      <c r="IN467">
        <v>2.4606340000000002</v>
      </c>
      <c r="IO467">
        <v>22331.14</v>
      </c>
      <c r="IP467" s="1">
        <v>9.4891370000000003E-2</v>
      </c>
      <c r="IQ467">
        <v>28.968640000000001</v>
      </c>
      <c r="IR467">
        <v>2.1872769999999999</v>
      </c>
      <c r="IS467">
        <v>20060.73</v>
      </c>
      <c r="IT467" s="1">
        <v>9.4418870000000002E-2</v>
      </c>
      <c r="IU467">
        <v>28.840229999999998</v>
      </c>
      <c r="IV467">
        <v>1.9438899999999999</v>
      </c>
      <c r="IW467">
        <v>18001.68</v>
      </c>
      <c r="IX467" s="1">
        <v>9.3857739999999995E-2</v>
      </c>
      <c r="IY467">
        <v>28.72129</v>
      </c>
      <c r="IZ467">
        <v>1.7258420000000001</v>
      </c>
      <c r="JA467">
        <v>16147.19</v>
      </c>
      <c r="JB467" s="1">
        <v>9.3320150000000004E-2</v>
      </c>
      <c r="JC467">
        <v>28.632339999999999</v>
      </c>
      <c r="JD467">
        <v>1.5334159999999999</v>
      </c>
      <c r="JE467">
        <v>14485.51</v>
      </c>
      <c r="JF467" s="1">
        <v>9.2753070000000007E-2</v>
      </c>
      <c r="JG467">
        <v>28.781500000000001</v>
      </c>
      <c r="JH467">
        <v>1.363216</v>
      </c>
      <c r="JI467">
        <v>13001.24</v>
      </c>
      <c r="JJ467" s="1">
        <v>9.2205590000000004E-2</v>
      </c>
      <c r="JK467">
        <v>28.98921</v>
      </c>
      <c r="JL467">
        <v>1.2135590000000001</v>
      </c>
      <c r="JM467">
        <v>11678.8</v>
      </c>
      <c r="JN467" s="1">
        <v>9.1660270000000002E-2</v>
      </c>
      <c r="JO467">
        <v>29.1526</v>
      </c>
      <c r="JP467">
        <v>1.0817779999999999</v>
      </c>
      <c r="JQ467">
        <v>10501.83</v>
      </c>
      <c r="JR467" s="1">
        <v>9.1151529999999995E-2</v>
      </c>
      <c r="JS467">
        <v>29.24926</v>
      </c>
      <c r="JT467">
        <v>0.96616230000000003</v>
      </c>
      <c r="JU467">
        <v>9454.7800000000007</v>
      </c>
      <c r="JV467" s="1">
        <v>9.0634759999999995E-2</v>
      </c>
      <c r="JW467">
        <v>29.247679999999999</v>
      </c>
      <c r="JX467">
        <v>0.86412979999999995</v>
      </c>
      <c r="JY467">
        <v>8523.268</v>
      </c>
      <c r="JZ467">
        <v>9.0137099999999998E-2</v>
      </c>
      <c r="KA467">
        <v>29.130870000000002</v>
      </c>
      <c r="KB467">
        <v>0.77435790000000004</v>
      </c>
      <c r="KC467">
        <v>7694.4579999999996</v>
      </c>
      <c r="KD467" s="1">
        <v>8.9637960000000003E-2</v>
      </c>
      <c r="KE467">
        <v>29.007439999999999</v>
      </c>
      <c r="KF467">
        <v>0.69504869999999996</v>
      </c>
      <c r="KG467">
        <v>6956.549</v>
      </c>
      <c r="KH467" s="1">
        <v>8.9281159999999998E-2</v>
      </c>
      <c r="KI467">
        <v>28.909520000000001</v>
      </c>
      <c r="KJ467">
        <v>0.62582819999999995</v>
      </c>
      <c r="KK467">
        <v>6298.0510000000004</v>
      </c>
      <c r="KL467" s="1">
        <v>8.8866520000000004E-2</v>
      </c>
      <c r="KM467">
        <v>29.037510000000001</v>
      </c>
      <c r="KN467">
        <v>0.56393939999999998</v>
      </c>
      <c r="KO467">
        <v>5709.2</v>
      </c>
      <c r="KP467">
        <v>8.8407100000000002E-2</v>
      </c>
      <c r="KQ467">
        <v>29.268129999999999</v>
      </c>
      <c r="KR467">
        <v>0.5087701</v>
      </c>
      <c r="KS467">
        <v>5183.1210000000001</v>
      </c>
      <c r="KT467" s="1">
        <v>8.7919410000000003E-2</v>
      </c>
      <c r="KU467">
        <v>29.531580000000002</v>
      </c>
      <c r="KV467">
        <v>0.45964250000000001</v>
      </c>
      <c r="KW467">
        <v>4713.098</v>
      </c>
      <c r="KX467" s="1">
        <v>8.7503079999999997E-2</v>
      </c>
      <c r="KY467">
        <v>29.770440000000001</v>
      </c>
      <c r="KZ467">
        <v>0.41629369999999999</v>
      </c>
      <c r="LA467">
        <v>4292.3440000000001</v>
      </c>
      <c r="LB467" s="1">
        <v>8.710627E-2</v>
      </c>
      <c r="LC467">
        <v>29.81231</v>
      </c>
      <c r="LD467">
        <v>0.37768000000000002</v>
      </c>
      <c r="LE467">
        <v>3914.6170000000002</v>
      </c>
      <c r="LF467" s="1">
        <v>8.6744950000000001E-2</v>
      </c>
      <c r="LG467">
        <v>29.715250000000001</v>
      </c>
      <c r="LH467">
        <v>0.34327580000000002</v>
      </c>
      <c r="LI467">
        <v>3574.875</v>
      </c>
      <c r="LJ467" s="1">
        <v>8.6366070000000003E-2</v>
      </c>
      <c r="LK467">
        <v>29.61599</v>
      </c>
      <c r="LL467">
        <v>0.3123764</v>
      </c>
      <c r="LM467">
        <v>3268.96</v>
      </c>
      <c r="LN467" s="1">
        <v>8.6010349999999999E-2</v>
      </c>
      <c r="LO467">
        <v>29.556889999999999</v>
      </c>
      <c r="LP467">
        <v>0.28472969999999997</v>
      </c>
      <c r="LQ467">
        <v>2993.1320000000001</v>
      </c>
      <c r="LR467" s="1">
        <v>8.5651350000000001E-2</v>
      </c>
      <c r="LS467">
        <v>29.775880000000001</v>
      </c>
      <c r="LT467">
        <v>0.25985770000000002</v>
      </c>
      <c r="LU467">
        <v>2744.058</v>
      </c>
      <c r="LV467" s="1">
        <v>8.5286970000000004E-2</v>
      </c>
      <c r="LW467">
        <v>30.094429999999999</v>
      </c>
      <c r="LX467">
        <v>0.2374628</v>
      </c>
      <c r="LY467">
        <v>2518.9119999999998</v>
      </c>
      <c r="LZ467" s="1">
        <v>8.4930610000000004E-2</v>
      </c>
      <c r="MA467">
        <v>30.419419999999999</v>
      </c>
      <c r="MB467">
        <v>0.21729370000000001</v>
      </c>
      <c r="MC467">
        <v>2315.1089999999999</v>
      </c>
      <c r="MD467" s="1">
        <v>8.4589020000000001E-2</v>
      </c>
      <c r="ME467">
        <v>30.717960000000001</v>
      </c>
      <c r="MF467">
        <v>0.1991231</v>
      </c>
      <c r="MG467">
        <v>2130.4169999999999</v>
      </c>
      <c r="MH467" s="1">
        <v>8.4259150000000005E-2</v>
      </c>
      <c r="MI467">
        <v>30.818280000000001</v>
      </c>
      <c r="MJ467">
        <v>0.1827155</v>
      </c>
      <c r="MK467">
        <v>1962.7829999999999</v>
      </c>
      <c r="ML467" s="1">
        <v>8.391991E-2</v>
      </c>
      <c r="MM467">
        <v>30.78087</v>
      </c>
      <c r="MN467">
        <v>0.16784199999999999</v>
      </c>
      <c r="MO467">
        <v>1810.384</v>
      </c>
      <c r="MP467" s="1">
        <v>8.3586460000000001E-2</v>
      </c>
      <c r="MQ467">
        <v>30.708320000000001</v>
      </c>
      <c r="MR467">
        <v>0.15436810000000001</v>
      </c>
      <c r="MS467">
        <v>1671.7339999999999</v>
      </c>
      <c r="MT467" s="1">
        <v>8.3418220000000001E-2</v>
      </c>
      <c r="MU467">
        <v>30.625589999999999</v>
      </c>
      <c r="MV467">
        <v>0.1423874</v>
      </c>
      <c r="MW467">
        <v>1545.126</v>
      </c>
      <c r="MX467" s="1">
        <v>8.3162040000000007E-2</v>
      </c>
      <c r="MY467">
        <v>30.604859999999999</v>
      </c>
      <c r="MZ467">
        <v>0.1312914</v>
      </c>
      <c r="NA467">
        <v>1429.1590000000001</v>
      </c>
      <c r="NB467" s="1">
        <v>8.2835370000000005E-2</v>
      </c>
      <c r="NC467">
        <v>30.707450000000001</v>
      </c>
      <c r="ND467">
        <v>0.1210956</v>
      </c>
      <c r="NE467">
        <v>1323.34</v>
      </c>
      <c r="NF467" s="1">
        <v>8.2462389999999997E-2</v>
      </c>
      <c r="NG467">
        <v>30.953410000000002</v>
      </c>
      <c r="NH467">
        <v>0.11175880000000001</v>
      </c>
      <c r="NI467">
        <v>1226.798</v>
      </c>
      <c r="NJ467" s="1">
        <v>8.2142519999999997E-2</v>
      </c>
      <c r="NK467">
        <v>31.08671</v>
      </c>
      <c r="NL467">
        <v>0.10333150000000001</v>
      </c>
      <c r="NM467">
        <v>1138.6310000000001</v>
      </c>
      <c r="NN467" s="1">
        <v>8.187767E-2</v>
      </c>
      <c r="NO467">
        <v>31.067910000000001</v>
      </c>
      <c r="NP467" s="1">
        <v>9.5695450000000001E-2</v>
      </c>
      <c r="NQ467">
        <v>1057.8030000000001</v>
      </c>
      <c r="NR467" s="1">
        <v>8.1624080000000002E-2</v>
      </c>
      <c r="NS467">
        <v>31.004429999999999</v>
      </c>
      <c r="NT467" s="1">
        <v>8.8711659999999998E-2</v>
      </c>
      <c r="NU467">
        <v>983.59400000000005</v>
      </c>
      <c r="NV467">
        <v>8.1355300000000005E-2</v>
      </c>
      <c r="NW467">
        <v>30.92512</v>
      </c>
      <c r="NX467" s="1">
        <v>8.2300659999999998E-2</v>
      </c>
      <c r="NY467">
        <v>915.4162</v>
      </c>
      <c r="NZ467" s="1">
        <v>8.1227140000000003E-2</v>
      </c>
      <c r="OA467">
        <v>30.850480000000001</v>
      </c>
      <c r="OB467" s="1">
        <v>7.6540659999999996E-2</v>
      </c>
      <c r="OC467">
        <v>852.61900000000003</v>
      </c>
      <c r="OD467" s="1">
        <v>8.1001480000000001E-2</v>
      </c>
      <c r="OE467">
        <v>30.962579999999999</v>
      </c>
      <c r="OF467" s="1">
        <v>7.1139949999999993E-2</v>
      </c>
      <c r="OG467">
        <v>794.62639999999999</v>
      </c>
      <c r="OH467">
        <v>8.0698599999999995E-2</v>
      </c>
      <c r="OI467">
        <v>31.208850000000002</v>
      </c>
      <c r="OJ467">
        <v>6.6124799999999997E-2</v>
      </c>
      <c r="OK467">
        <v>741.31010000000003</v>
      </c>
    </row>
    <row r="468" spans="1:401" x14ac:dyDescent="0.35">
      <c r="A468">
        <v>477</v>
      </c>
      <c r="B468" t="s">
        <v>4</v>
      </c>
      <c r="C468" t="s">
        <v>364</v>
      </c>
      <c r="D468" t="s">
        <v>470</v>
      </c>
      <c r="E468">
        <v>801.68489999999997</v>
      </c>
      <c r="F468">
        <v>0.1185519</v>
      </c>
      <c r="G468">
        <v>28.76435</v>
      </c>
      <c r="H468">
        <v>0</v>
      </c>
      <c r="I468">
        <v>0</v>
      </c>
      <c r="J468">
        <v>0.11748599999999999</v>
      </c>
      <c r="K468">
        <v>28.675909999999998</v>
      </c>
      <c r="L468">
        <v>0</v>
      </c>
      <c r="M468">
        <v>0</v>
      </c>
      <c r="N468">
        <v>0.11631379999999999</v>
      </c>
      <c r="O468">
        <v>28.55912</v>
      </c>
      <c r="P468">
        <v>0</v>
      </c>
      <c r="Q468">
        <v>0</v>
      </c>
      <c r="R468">
        <v>0.1151016</v>
      </c>
      <c r="S468">
        <v>28.39752</v>
      </c>
      <c r="T468">
        <v>0</v>
      </c>
      <c r="U468">
        <v>0</v>
      </c>
      <c r="V468">
        <v>0.1139783</v>
      </c>
      <c r="W468">
        <v>28.30105</v>
      </c>
      <c r="X468">
        <v>0</v>
      </c>
      <c r="Y468">
        <v>0</v>
      </c>
      <c r="Z468">
        <v>0.11295429999999999</v>
      </c>
      <c r="AA468">
        <v>28.160029999999999</v>
      </c>
      <c r="AB468">
        <v>0</v>
      </c>
      <c r="AC468">
        <v>0</v>
      </c>
      <c r="AD468">
        <v>0.1119546</v>
      </c>
      <c r="AE468">
        <v>27.991230000000002</v>
      </c>
      <c r="AF468">
        <v>0</v>
      </c>
      <c r="AG468">
        <v>0</v>
      </c>
      <c r="AH468">
        <v>0.1109716</v>
      </c>
      <c r="AI468">
        <v>27.83531</v>
      </c>
      <c r="AJ468">
        <v>0</v>
      </c>
      <c r="AK468">
        <v>0</v>
      </c>
      <c r="AL468">
        <v>0.11061310000000001</v>
      </c>
      <c r="AM468">
        <v>27.70065</v>
      </c>
      <c r="AN468">
        <v>0</v>
      </c>
      <c r="AO468">
        <v>0</v>
      </c>
      <c r="AP468">
        <v>0.1099831</v>
      </c>
      <c r="AQ468">
        <v>27.74653</v>
      </c>
      <c r="AR468">
        <v>0</v>
      </c>
      <c r="AS468">
        <v>0</v>
      </c>
      <c r="AT468">
        <v>0.10901760000000001</v>
      </c>
      <c r="AU468">
        <v>27.8993</v>
      </c>
      <c r="AV468">
        <v>0</v>
      </c>
      <c r="AW468">
        <v>0</v>
      </c>
      <c r="AX468">
        <v>0.1079232</v>
      </c>
      <c r="AY468">
        <v>27.994810000000001</v>
      </c>
      <c r="AZ468">
        <v>0</v>
      </c>
      <c r="BA468">
        <v>0</v>
      </c>
      <c r="BB468">
        <v>0.1070551</v>
      </c>
      <c r="BC468">
        <v>28.052240000000001</v>
      </c>
      <c r="BD468">
        <v>0</v>
      </c>
      <c r="BE468">
        <v>0</v>
      </c>
      <c r="BF468">
        <v>0.10641730000000001</v>
      </c>
      <c r="BG468">
        <v>27.976179999999999</v>
      </c>
      <c r="BH468">
        <v>0</v>
      </c>
      <c r="BI468">
        <v>0</v>
      </c>
      <c r="BJ468">
        <v>0.1058405</v>
      </c>
      <c r="BK468">
        <v>27.775919999999999</v>
      </c>
      <c r="BL468">
        <v>0</v>
      </c>
      <c r="BM468">
        <v>0</v>
      </c>
      <c r="BN468">
        <v>0.1051778</v>
      </c>
      <c r="BO468">
        <v>27.567589999999999</v>
      </c>
      <c r="BP468">
        <v>0</v>
      </c>
      <c r="BQ468">
        <v>0</v>
      </c>
      <c r="BR468">
        <v>0.1046879</v>
      </c>
      <c r="BS468">
        <v>27.367699999999999</v>
      </c>
      <c r="BT468">
        <v>0</v>
      </c>
      <c r="BU468">
        <v>0</v>
      </c>
      <c r="BV468">
        <v>0.10414229999999999</v>
      </c>
      <c r="BW468">
        <v>27.334990000000001</v>
      </c>
      <c r="BX468">
        <v>0</v>
      </c>
      <c r="BY468">
        <v>0</v>
      </c>
      <c r="BZ468">
        <v>0.1035674</v>
      </c>
      <c r="CA468">
        <v>27.4025</v>
      </c>
      <c r="CB468">
        <v>0</v>
      </c>
      <c r="CC468">
        <v>0</v>
      </c>
      <c r="CD468">
        <v>0.1029977</v>
      </c>
      <c r="CE468">
        <v>27.465399999999999</v>
      </c>
      <c r="CF468">
        <v>0</v>
      </c>
      <c r="CG468">
        <v>0</v>
      </c>
      <c r="CH468">
        <v>0.1025013</v>
      </c>
      <c r="CI468">
        <v>27.560390000000002</v>
      </c>
      <c r="CJ468">
        <v>0</v>
      </c>
      <c r="CK468">
        <v>0</v>
      </c>
      <c r="CL468">
        <v>0.1020711</v>
      </c>
      <c r="CM468">
        <v>27.563020000000002</v>
      </c>
      <c r="CN468">
        <v>0</v>
      </c>
      <c r="CO468">
        <v>0</v>
      </c>
      <c r="CP468">
        <v>0.1016673</v>
      </c>
      <c r="CQ468">
        <v>27.439679999999999</v>
      </c>
      <c r="CR468" s="1">
        <v>1.023485E-36</v>
      </c>
      <c r="CS468" s="1">
        <v>7.3841139999999994E-33</v>
      </c>
      <c r="CT468">
        <v>0.10128239999999999</v>
      </c>
      <c r="CU468">
        <v>27.31653</v>
      </c>
      <c r="CV468" s="1">
        <v>1.212837E-30</v>
      </c>
      <c r="CW468" s="1">
        <v>8.7791630000000005E-27</v>
      </c>
      <c r="CX468">
        <v>0.1015042</v>
      </c>
      <c r="CY468">
        <v>27.232559999999999</v>
      </c>
      <c r="CZ468" s="1">
        <v>9.9342010000000003E-26</v>
      </c>
      <c r="DA468" s="1">
        <v>6.7920190000000002E-22</v>
      </c>
      <c r="DB468">
        <v>0.1014239</v>
      </c>
      <c r="DC468">
        <v>27.404859999999999</v>
      </c>
      <c r="DD468" s="1">
        <v>1.224301E-21</v>
      </c>
      <c r="DE468" s="1">
        <v>7.6226799999999993E-18</v>
      </c>
      <c r="DF468">
        <v>0.10097449999999999</v>
      </c>
      <c r="DG468">
        <v>27.692959999999999</v>
      </c>
      <c r="DH468" s="1">
        <v>3.1604710000000002E-18</v>
      </c>
      <c r="DI468" s="1">
        <v>1.85061E-14</v>
      </c>
      <c r="DJ468">
        <v>0.100365</v>
      </c>
      <c r="DK468">
        <v>27.989450000000001</v>
      </c>
      <c r="DL468" s="1">
        <v>2.3382540000000001E-15</v>
      </c>
      <c r="DM468" s="1">
        <v>1.310832E-11</v>
      </c>
      <c r="DN468" s="1">
        <v>9.9942459999999997E-2</v>
      </c>
      <c r="DO468">
        <v>28.25817</v>
      </c>
      <c r="DP468" s="1">
        <v>6.2685510000000002E-13</v>
      </c>
      <c r="DQ468" s="1">
        <v>3.4471310000000002E-9</v>
      </c>
      <c r="DR468" s="1">
        <v>9.9730170000000007E-2</v>
      </c>
      <c r="DS468">
        <v>28.31166</v>
      </c>
      <c r="DT468" s="1">
        <v>7.4030470000000002E-11</v>
      </c>
      <c r="DU468" s="1">
        <v>4.0435110000000001E-7</v>
      </c>
      <c r="DV468" s="1">
        <v>9.9512160000000002E-2</v>
      </c>
      <c r="DW468">
        <v>28.23376</v>
      </c>
      <c r="DX468" s="1">
        <v>4.4108610000000001E-9</v>
      </c>
      <c r="DY468" s="1">
        <v>2.4135339999999999E-5</v>
      </c>
      <c r="DZ468" s="1">
        <v>9.9161719999999995E-2</v>
      </c>
      <c r="EA468">
        <v>28.1404</v>
      </c>
      <c r="EB468" s="1">
        <v>1.4630929999999999E-7</v>
      </c>
      <c r="EC468" s="1">
        <v>8.0822299999999995E-4</v>
      </c>
      <c r="ED468" s="1">
        <v>9.8730990000000005E-2</v>
      </c>
      <c r="EE468">
        <v>28.056229999999999</v>
      </c>
      <c r="EF468" s="1">
        <v>2.9273349999999998E-6</v>
      </c>
      <c r="EG468" s="1">
        <v>1.6399460000000001E-2</v>
      </c>
      <c r="EH468" s="1">
        <v>9.8286929999999995E-2</v>
      </c>
      <c r="EI468">
        <v>28.148219999999998</v>
      </c>
      <c r="EJ468" s="1">
        <v>3.7770520000000002E-5</v>
      </c>
      <c r="EK468">
        <v>0.21524299999999999</v>
      </c>
      <c r="EL468" s="1">
        <v>9.7893770000000005E-2</v>
      </c>
      <c r="EM468">
        <v>28.39593</v>
      </c>
      <c r="EN468" s="1">
        <v>3.330219E-4</v>
      </c>
      <c r="EO468">
        <v>1.933295</v>
      </c>
      <c r="EP468" s="1">
        <v>9.7502549999999993E-2</v>
      </c>
      <c r="EQ468">
        <v>28.698910000000001</v>
      </c>
      <c r="ER468" s="1">
        <v>2.1072439999999999E-3</v>
      </c>
      <c r="ES468">
        <v>12.47846</v>
      </c>
      <c r="ET468" s="1">
        <v>9.7065429999999994E-2</v>
      </c>
      <c r="EU468">
        <v>28.958369999999999</v>
      </c>
      <c r="EV468" s="1">
        <v>9.9825529999999999E-3</v>
      </c>
      <c r="EW468">
        <v>60.377960000000002</v>
      </c>
      <c r="EX468" s="1">
        <v>9.6605060000000006E-2</v>
      </c>
      <c r="EY468">
        <v>29.00919</v>
      </c>
      <c r="EZ468" s="1">
        <v>3.6778419999999999E-2</v>
      </c>
      <c r="FA468">
        <v>227.3321</v>
      </c>
      <c r="FB468" s="1">
        <v>9.6102759999999995E-2</v>
      </c>
      <c r="FC468">
        <v>28.92831</v>
      </c>
      <c r="FD468">
        <v>0.1089087</v>
      </c>
      <c r="FE468">
        <v>688.46500000000003</v>
      </c>
      <c r="FF468" s="1">
        <v>9.5608319999999997E-2</v>
      </c>
      <c r="FG468">
        <v>28.828710000000001</v>
      </c>
      <c r="FH468">
        <v>0.26725650000000001</v>
      </c>
      <c r="FI468">
        <v>1727.2139999999999</v>
      </c>
      <c r="FJ468" s="1">
        <v>9.543596E-2</v>
      </c>
      <c r="FK468">
        <v>28.72606</v>
      </c>
      <c r="FL468">
        <v>0.56005760000000004</v>
      </c>
      <c r="FM468">
        <v>3686.8290000000002</v>
      </c>
      <c r="FN468" s="1">
        <v>9.5063380000000003E-2</v>
      </c>
      <c r="FO468">
        <v>28.840029999999999</v>
      </c>
      <c r="FP468">
        <v>1.020602</v>
      </c>
      <c r="FQ468">
        <v>6854.9120000000003</v>
      </c>
      <c r="FR468" s="1">
        <v>9.4487459999999995E-2</v>
      </c>
      <c r="FS468">
        <v>29.046050000000001</v>
      </c>
      <c r="FT468">
        <v>1.648461</v>
      </c>
      <c r="FU468">
        <v>11314.85</v>
      </c>
      <c r="FV468" s="1">
        <v>9.3801460000000003E-2</v>
      </c>
      <c r="FW468">
        <v>29.173649999999999</v>
      </c>
      <c r="FX468">
        <v>2.4035600000000001</v>
      </c>
      <c r="FY468">
        <v>16870.259999999998</v>
      </c>
      <c r="FZ468" s="1">
        <v>9.3217060000000004E-2</v>
      </c>
      <c r="GA468">
        <v>29.243110000000001</v>
      </c>
      <c r="GB468">
        <v>3.2212239999999999</v>
      </c>
      <c r="GC468">
        <v>23077.84</v>
      </c>
      <c r="GD468">
        <v>9.2722899999999997E-2</v>
      </c>
      <c r="GE468">
        <v>29.157959999999999</v>
      </c>
      <c r="GF468">
        <v>4.0219820000000004</v>
      </c>
      <c r="GG468">
        <v>29363.71</v>
      </c>
      <c r="GH468" s="1">
        <v>9.2238710000000002E-2</v>
      </c>
      <c r="GI468">
        <v>29.080069999999999</v>
      </c>
      <c r="GJ468">
        <v>4.7288949999999996</v>
      </c>
      <c r="GK468">
        <v>35153.360000000001</v>
      </c>
      <c r="GL468" s="1">
        <v>9.1668449999999999E-2</v>
      </c>
      <c r="GM468">
        <v>29.004770000000001</v>
      </c>
      <c r="GN468">
        <v>5.281555</v>
      </c>
      <c r="GO468">
        <v>39985.32</v>
      </c>
      <c r="GP468" s="1">
        <v>9.1122439999999999E-2</v>
      </c>
      <c r="GQ468">
        <v>28.929099999999998</v>
      </c>
      <c r="GR468">
        <v>5.6562380000000001</v>
      </c>
      <c r="GS468">
        <v>43572.38</v>
      </c>
      <c r="GT468" s="1">
        <v>9.0540709999999996E-2</v>
      </c>
      <c r="GU468">
        <v>28.836760000000002</v>
      </c>
      <c r="GV468">
        <v>5.8463609999999999</v>
      </c>
      <c r="GW468">
        <v>45812.57</v>
      </c>
      <c r="GX468" s="1">
        <v>8.9972819999999995E-2</v>
      </c>
      <c r="GY468">
        <v>28.874549999999999</v>
      </c>
      <c r="GZ468">
        <v>5.8696640000000002</v>
      </c>
      <c r="HA468">
        <v>46751.78</v>
      </c>
      <c r="HB468" s="1">
        <v>8.9405860000000004E-2</v>
      </c>
      <c r="HC468">
        <v>29.053889999999999</v>
      </c>
      <c r="HD468">
        <v>5.7543230000000003</v>
      </c>
      <c r="HE468">
        <v>46549.89</v>
      </c>
      <c r="HF468" s="1">
        <v>8.8841710000000004E-2</v>
      </c>
      <c r="HG468">
        <v>29.244340000000001</v>
      </c>
      <c r="HH468">
        <v>5.527622</v>
      </c>
      <c r="HI468">
        <v>45412.14</v>
      </c>
      <c r="HJ468" s="1">
        <v>8.8291819999999993E-2</v>
      </c>
      <c r="HK468">
        <v>29.28284</v>
      </c>
      <c r="HL468">
        <v>5.2304380000000004</v>
      </c>
      <c r="HM468">
        <v>43578.44</v>
      </c>
      <c r="HN468" s="1">
        <v>8.7734270000000003E-2</v>
      </c>
      <c r="HO468">
        <v>29.130310000000001</v>
      </c>
      <c r="HP468">
        <v>4.8814830000000002</v>
      </c>
      <c r="HQ468">
        <v>41235.11</v>
      </c>
      <c r="HR468" s="1">
        <v>8.7193619999999999E-2</v>
      </c>
      <c r="HS468">
        <v>28.966950000000001</v>
      </c>
      <c r="HT468">
        <v>4.5086120000000003</v>
      </c>
      <c r="HU468">
        <v>38590.14</v>
      </c>
      <c r="HV468" s="1">
        <v>8.6988510000000005E-2</v>
      </c>
      <c r="HW468">
        <v>28.800879999999999</v>
      </c>
      <c r="HX468">
        <v>4.1442170000000003</v>
      </c>
      <c r="HY468">
        <v>35785</v>
      </c>
      <c r="HZ468" s="1">
        <v>8.6601540000000005E-2</v>
      </c>
      <c r="IA468">
        <v>28.79064</v>
      </c>
      <c r="IB468">
        <v>3.774597</v>
      </c>
      <c r="IC468">
        <v>32934.480000000003</v>
      </c>
      <c r="ID468" s="1">
        <v>8.6030129999999996E-2</v>
      </c>
      <c r="IE468">
        <v>28.898409999999998</v>
      </c>
      <c r="IF468">
        <v>3.412477</v>
      </c>
      <c r="IG468">
        <v>30137.64</v>
      </c>
      <c r="IH468" s="1">
        <v>8.5343089999999996E-2</v>
      </c>
      <c r="II468">
        <v>29.014559999999999</v>
      </c>
      <c r="IJ468">
        <v>3.0691769999999998</v>
      </c>
      <c r="IK468">
        <v>27460.959999999999</v>
      </c>
      <c r="IL468" s="1">
        <v>8.4798349999999995E-2</v>
      </c>
      <c r="IM468">
        <v>29.107990000000001</v>
      </c>
      <c r="IN468">
        <v>2.757228</v>
      </c>
      <c r="IO468">
        <v>24942.28</v>
      </c>
      <c r="IP468" s="1">
        <v>8.4345089999999998E-2</v>
      </c>
      <c r="IQ468">
        <v>29.061299999999999</v>
      </c>
      <c r="IR468">
        <v>2.4744929999999998</v>
      </c>
      <c r="IS468">
        <v>22598.400000000001</v>
      </c>
      <c r="IT468">
        <v>8.3932599999999996E-2</v>
      </c>
      <c r="IU468">
        <v>28.93723</v>
      </c>
      <c r="IV468">
        <v>2.2185030000000001</v>
      </c>
      <c r="IW468">
        <v>20436.88</v>
      </c>
      <c r="IX468" s="1">
        <v>8.3437890000000001E-2</v>
      </c>
      <c r="IY468">
        <v>28.823170000000001</v>
      </c>
      <c r="IZ468">
        <v>1.9853320000000001</v>
      </c>
      <c r="JA468">
        <v>18461.009999999998</v>
      </c>
      <c r="JB468" s="1">
        <v>8.2966189999999995E-2</v>
      </c>
      <c r="JC468">
        <v>28.73734</v>
      </c>
      <c r="JD468">
        <v>1.776643</v>
      </c>
      <c r="JE468">
        <v>16666.02</v>
      </c>
      <c r="JF468" s="1">
        <v>8.2462690000000005E-2</v>
      </c>
      <c r="JG468">
        <v>28.879429999999999</v>
      </c>
      <c r="JH468">
        <v>1.589545</v>
      </c>
      <c r="JI468">
        <v>15043.22</v>
      </c>
      <c r="JJ468" s="1">
        <v>8.1982609999999997E-2</v>
      </c>
      <c r="JK468">
        <v>29.075880000000002</v>
      </c>
      <c r="JL468">
        <v>1.42323</v>
      </c>
      <c r="JM468">
        <v>13581.5</v>
      </c>
      <c r="JN468" s="1">
        <v>8.1504019999999996E-2</v>
      </c>
      <c r="JO468">
        <v>29.229289999999999</v>
      </c>
      <c r="JP468">
        <v>1.27521</v>
      </c>
      <c r="JQ468">
        <v>12267.83</v>
      </c>
      <c r="JR468">
        <v>8.1053600000000003E-2</v>
      </c>
      <c r="JS468">
        <v>29.319710000000001</v>
      </c>
      <c r="JT468">
        <v>1.1440729999999999</v>
      </c>
      <c r="JU468">
        <v>11088.77</v>
      </c>
      <c r="JV468" s="1">
        <v>8.0599260000000006E-2</v>
      </c>
      <c r="JW468">
        <v>29.317399999999999</v>
      </c>
      <c r="JX468">
        <v>1.0273950000000001</v>
      </c>
      <c r="JY468">
        <v>10031.5</v>
      </c>
      <c r="JZ468" s="1">
        <v>8.0159930000000004E-2</v>
      </c>
      <c r="KA468">
        <v>29.20571</v>
      </c>
      <c r="KB468">
        <v>0.92389949999999998</v>
      </c>
      <c r="KC468">
        <v>9084.0280000000002</v>
      </c>
      <c r="KD468" s="1">
        <v>7.9720630000000001E-2</v>
      </c>
      <c r="KE468">
        <v>29.088809999999999</v>
      </c>
      <c r="KF468">
        <v>0.83185509999999996</v>
      </c>
      <c r="KG468">
        <v>8235.23</v>
      </c>
      <c r="KH468" s="1">
        <v>7.9415680000000002E-2</v>
      </c>
      <c r="KI468">
        <v>28.996130000000001</v>
      </c>
      <c r="KJ468">
        <v>0.75111939999999999</v>
      </c>
      <c r="KK468">
        <v>7473.4380000000001</v>
      </c>
      <c r="KL468" s="1">
        <v>7.9048259999999995E-2</v>
      </c>
      <c r="KM468">
        <v>29.11985</v>
      </c>
      <c r="KN468">
        <v>0.67844850000000001</v>
      </c>
      <c r="KO468">
        <v>6788.9520000000002</v>
      </c>
      <c r="KP468" s="1">
        <v>7.8643439999999995E-2</v>
      </c>
      <c r="KQ468">
        <v>29.340319999999998</v>
      </c>
      <c r="KR468">
        <v>0.61335519999999999</v>
      </c>
      <c r="KS468">
        <v>6174.67</v>
      </c>
      <c r="KT468" s="1">
        <v>7.8212820000000002E-2</v>
      </c>
      <c r="KU468">
        <v>29.591090000000001</v>
      </c>
      <c r="KV468">
        <v>0.55509839999999999</v>
      </c>
      <c r="KW468">
        <v>5623.4080000000004</v>
      </c>
      <c r="KX468" s="1">
        <v>7.7842579999999995E-2</v>
      </c>
      <c r="KY468">
        <v>29.81832</v>
      </c>
      <c r="KZ468">
        <v>0.50348530000000002</v>
      </c>
      <c r="LA468">
        <v>5128.1769999999997</v>
      </c>
      <c r="LB468" s="1">
        <v>7.7496229999999999E-2</v>
      </c>
      <c r="LC468">
        <v>29.857700000000001</v>
      </c>
      <c r="LD468">
        <v>0.4573913</v>
      </c>
      <c r="LE468">
        <v>4682.2430000000004</v>
      </c>
      <c r="LF468" s="1">
        <v>7.7181529999999998E-2</v>
      </c>
      <c r="LG468">
        <v>29.765339999999998</v>
      </c>
      <c r="LH468">
        <v>0.4161955</v>
      </c>
      <c r="LI468">
        <v>4280.0690000000004</v>
      </c>
      <c r="LJ468" s="1">
        <v>7.6848330000000006E-2</v>
      </c>
      <c r="LK468">
        <v>29.672630000000002</v>
      </c>
      <c r="LL468">
        <v>0.3790907</v>
      </c>
      <c r="LM468">
        <v>3917.0650000000001</v>
      </c>
      <c r="LN468" s="1">
        <v>7.6535510000000001E-2</v>
      </c>
      <c r="LO468">
        <v>29.61862</v>
      </c>
      <c r="LP468">
        <v>0.34581099999999998</v>
      </c>
      <c r="LQ468">
        <v>3589.0830000000001</v>
      </c>
      <c r="LR468">
        <v>7.6221300000000006E-2</v>
      </c>
      <c r="LS468">
        <v>29.830819999999999</v>
      </c>
      <c r="LT468">
        <v>0.31581799999999999</v>
      </c>
      <c r="LU468">
        <v>3292.3580000000002</v>
      </c>
      <c r="LV468" s="1">
        <v>7.5902040000000004E-2</v>
      </c>
      <c r="LW468">
        <v>30.137090000000001</v>
      </c>
      <c r="LX468">
        <v>0.2887594</v>
      </c>
      <c r="LY468">
        <v>3023.701</v>
      </c>
      <c r="LZ468" s="1">
        <v>7.5590080000000004E-2</v>
      </c>
      <c r="MA468">
        <v>30.448599999999999</v>
      </c>
      <c r="MB468">
        <v>0.264349</v>
      </c>
      <c r="MC468">
        <v>2780.136</v>
      </c>
      <c r="MD468" s="1">
        <v>7.528551E-2</v>
      </c>
      <c r="ME468">
        <v>30.734940000000002</v>
      </c>
      <c r="MF468">
        <v>0.24231449999999999</v>
      </c>
      <c r="MG468">
        <v>2559.1320000000001</v>
      </c>
      <c r="MH468" s="1">
        <v>7.4993939999999995E-2</v>
      </c>
      <c r="MI468">
        <v>30.832049999999999</v>
      </c>
      <c r="MJ468">
        <v>0.22239900000000001</v>
      </c>
      <c r="MK468">
        <v>2358.3339999999998</v>
      </c>
      <c r="ML468">
        <v>7.4697899999999998E-2</v>
      </c>
      <c r="MM468">
        <v>30.79888</v>
      </c>
      <c r="MN468">
        <v>0.20434140000000001</v>
      </c>
      <c r="MO468">
        <v>2175.625</v>
      </c>
      <c r="MP468" s="1">
        <v>7.4406940000000005E-2</v>
      </c>
      <c r="MQ468">
        <v>30.733270000000001</v>
      </c>
      <c r="MR468">
        <v>0.18796460000000001</v>
      </c>
      <c r="MS468">
        <v>2009.2629999999999</v>
      </c>
      <c r="MT468" s="1">
        <v>7.4268070000000005E-2</v>
      </c>
      <c r="MU468">
        <v>30.658169999999998</v>
      </c>
      <c r="MV468">
        <v>0.17341119999999999</v>
      </c>
      <c r="MW468">
        <v>1857.296</v>
      </c>
      <c r="MX468" s="1">
        <v>7.4042109999999994E-2</v>
      </c>
      <c r="MY468">
        <v>30.642710000000001</v>
      </c>
      <c r="MZ468">
        <v>0.15991159999999999</v>
      </c>
      <c r="NA468">
        <v>1718.0940000000001</v>
      </c>
      <c r="NB468" s="1">
        <v>7.3752429999999994E-2</v>
      </c>
      <c r="NC468">
        <v>30.74457</v>
      </c>
      <c r="ND468">
        <v>0.1474955</v>
      </c>
      <c r="NE468">
        <v>1590.9559999999999</v>
      </c>
      <c r="NF468">
        <v>7.3424000000000003E-2</v>
      </c>
      <c r="NG468">
        <v>30.98301</v>
      </c>
      <c r="NH468">
        <v>0.13611989999999999</v>
      </c>
      <c r="NI468">
        <v>1474.8989999999999</v>
      </c>
      <c r="NJ468" s="1">
        <v>7.3140960000000005E-2</v>
      </c>
      <c r="NK468">
        <v>31.112110000000001</v>
      </c>
      <c r="NL468">
        <v>0.12584480000000001</v>
      </c>
      <c r="NM468">
        <v>1368.8489999999999</v>
      </c>
      <c r="NN468" s="1">
        <v>7.2911710000000005E-2</v>
      </c>
      <c r="NO468">
        <v>31.095140000000001</v>
      </c>
      <c r="NP468">
        <v>0.1165398</v>
      </c>
      <c r="NQ468">
        <v>1271.6179999999999</v>
      </c>
      <c r="NR468" s="1">
        <v>7.2689050000000005E-2</v>
      </c>
      <c r="NS468">
        <v>31.036159999999999</v>
      </c>
      <c r="NT468">
        <v>0.10802539999999999</v>
      </c>
      <c r="NU468">
        <v>1182.328</v>
      </c>
      <c r="NV468" s="1">
        <v>7.2456030000000005E-2</v>
      </c>
      <c r="NW468">
        <v>30.96245</v>
      </c>
      <c r="NX468">
        <v>0.10021289999999999</v>
      </c>
      <c r="NY468">
        <v>1100.3109999999999</v>
      </c>
      <c r="NZ468" s="1">
        <v>7.2350650000000002E-2</v>
      </c>
      <c r="OA468">
        <v>30.893709999999999</v>
      </c>
      <c r="OB468" s="1">
        <v>9.3197639999999998E-2</v>
      </c>
      <c r="OC468">
        <v>1024.7760000000001</v>
      </c>
      <c r="OD468">
        <v>7.2153300000000004E-2</v>
      </c>
      <c r="OE468">
        <v>31.004190000000001</v>
      </c>
      <c r="OF468" s="1">
        <v>8.6616360000000003E-2</v>
      </c>
      <c r="OG468">
        <v>955.03279999999995</v>
      </c>
      <c r="OH468" s="1">
        <v>7.1881139999999996E-2</v>
      </c>
      <c r="OI468">
        <v>31.243359999999999</v>
      </c>
      <c r="OJ468" s="1">
        <v>8.0496380000000006E-2</v>
      </c>
      <c r="OK468">
        <v>890.89449999999999</v>
      </c>
    </row>
    <row r="469" spans="1:401" x14ac:dyDescent="0.35">
      <c r="A469">
        <v>478</v>
      </c>
      <c r="B469" t="s">
        <v>4</v>
      </c>
      <c r="C469" t="s">
        <v>364</v>
      </c>
      <c r="D469" t="s">
        <v>471</v>
      </c>
      <c r="E469">
        <v>863.59590000000003</v>
      </c>
      <c r="F469">
        <v>0.1066563</v>
      </c>
      <c r="G469">
        <v>28.845420000000001</v>
      </c>
      <c r="H469">
        <v>0</v>
      </c>
      <c r="I469">
        <v>0</v>
      </c>
      <c r="J469">
        <v>0.1057039</v>
      </c>
      <c r="K469">
        <v>28.766100000000002</v>
      </c>
      <c r="L469">
        <v>0</v>
      </c>
      <c r="M469">
        <v>0</v>
      </c>
      <c r="N469">
        <v>0.104652</v>
      </c>
      <c r="O469">
        <v>28.656970000000001</v>
      </c>
      <c r="P469">
        <v>0</v>
      </c>
      <c r="Q469">
        <v>0</v>
      </c>
      <c r="R469">
        <v>0.1035629</v>
      </c>
      <c r="S469">
        <v>28.50206</v>
      </c>
      <c r="T469">
        <v>0</v>
      </c>
      <c r="U469">
        <v>0</v>
      </c>
      <c r="V469">
        <v>0.10255789999999999</v>
      </c>
      <c r="W469">
        <v>28.4085</v>
      </c>
      <c r="X469">
        <v>0</v>
      </c>
      <c r="Y469">
        <v>0</v>
      </c>
      <c r="Z469">
        <v>0.1016452</v>
      </c>
      <c r="AA469">
        <v>28.270530000000001</v>
      </c>
      <c r="AB469">
        <v>0</v>
      </c>
      <c r="AC469">
        <v>0</v>
      </c>
      <c r="AD469">
        <v>0.1007536</v>
      </c>
      <c r="AE469">
        <v>28.105989999999998</v>
      </c>
      <c r="AF469">
        <v>0</v>
      </c>
      <c r="AG469">
        <v>0</v>
      </c>
      <c r="AH469" s="1">
        <v>9.9873669999999998E-2</v>
      </c>
      <c r="AI469">
        <v>27.954899999999999</v>
      </c>
      <c r="AJ469">
        <v>0</v>
      </c>
      <c r="AK469">
        <v>0</v>
      </c>
      <c r="AL469">
        <v>9.9588499999999996E-2</v>
      </c>
      <c r="AM469">
        <v>27.825050000000001</v>
      </c>
      <c r="AN469">
        <v>0</v>
      </c>
      <c r="AO469">
        <v>0</v>
      </c>
      <c r="AP469" s="1">
        <v>9.9023860000000005E-2</v>
      </c>
      <c r="AQ469">
        <v>27.868480000000002</v>
      </c>
      <c r="AR469">
        <v>0</v>
      </c>
      <c r="AS469">
        <v>0</v>
      </c>
      <c r="AT469" s="1">
        <v>9.8149760000000003E-2</v>
      </c>
      <c r="AU469">
        <v>28.012149999999998</v>
      </c>
      <c r="AV469">
        <v>0</v>
      </c>
      <c r="AW469">
        <v>0</v>
      </c>
      <c r="AX469" s="1">
        <v>9.7155169999999999E-2</v>
      </c>
      <c r="AY469">
        <v>28.098420000000001</v>
      </c>
      <c r="AZ469">
        <v>0</v>
      </c>
      <c r="BA469">
        <v>0</v>
      </c>
      <c r="BB469" s="1">
        <v>9.6383269999999993E-2</v>
      </c>
      <c r="BC469">
        <v>28.149280000000001</v>
      </c>
      <c r="BD469">
        <v>0</v>
      </c>
      <c r="BE469">
        <v>0</v>
      </c>
      <c r="BF469" s="1">
        <v>9.5820779999999994E-2</v>
      </c>
      <c r="BG469">
        <v>28.074059999999999</v>
      </c>
      <c r="BH469">
        <v>0</v>
      </c>
      <c r="BI469">
        <v>0</v>
      </c>
      <c r="BJ469" s="1">
        <v>9.5309720000000001E-2</v>
      </c>
      <c r="BK469">
        <v>27.882100000000001</v>
      </c>
      <c r="BL469">
        <v>0</v>
      </c>
      <c r="BM469">
        <v>0</v>
      </c>
      <c r="BN469" s="1">
        <v>9.4714919999999994E-2</v>
      </c>
      <c r="BO469">
        <v>27.684139999999999</v>
      </c>
      <c r="BP469">
        <v>0</v>
      </c>
      <c r="BQ469">
        <v>0</v>
      </c>
      <c r="BR469" s="1">
        <v>9.4287339999999997E-2</v>
      </c>
      <c r="BS469">
        <v>27.494219999999999</v>
      </c>
      <c r="BT469">
        <v>0</v>
      </c>
      <c r="BU469">
        <v>0</v>
      </c>
      <c r="BV469" s="1">
        <v>9.3798359999999997E-2</v>
      </c>
      <c r="BW469">
        <v>27.462800000000001</v>
      </c>
      <c r="BX469">
        <v>0</v>
      </c>
      <c r="BY469">
        <v>0</v>
      </c>
      <c r="BZ469" s="1">
        <v>9.3284370000000005E-2</v>
      </c>
      <c r="CA469">
        <v>27.522490000000001</v>
      </c>
      <c r="CB469">
        <v>0</v>
      </c>
      <c r="CC469">
        <v>0</v>
      </c>
      <c r="CD469" s="1">
        <v>9.2773350000000004E-2</v>
      </c>
      <c r="CE469">
        <v>27.57319</v>
      </c>
      <c r="CF469">
        <v>0</v>
      </c>
      <c r="CG469">
        <v>0</v>
      </c>
      <c r="CH469" s="1">
        <v>9.2332239999999996E-2</v>
      </c>
      <c r="CI469">
        <v>27.653390000000002</v>
      </c>
      <c r="CJ469">
        <v>0</v>
      </c>
      <c r="CK469">
        <v>0</v>
      </c>
      <c r="CL469" s="1">
        <v>9.1951019999999994E-2</v>
      </c>
      <c r="CM469">
        <v>27.644449999999999</v>
      </c>
      <c r="CN469">
        <v>0</v>
      </c>
      <c r="CO469">
        <v>0</v>
      </c>
      <c r="CP469">
        <v>9.1591900000000004E-2</v>
      </c>
      <c r="CQ469">
        <v>27.516220000000001</v>
      </c>
      <c r="CR469" s="1">
        <v>2.0946680000000001E-37</v>
      </c>
      <c r="CS469" s="1">
        <v>1.744347E-33</v>
      </c>
      <c r="CT469" s="1">
        <v>9.1251090000000007E-2</v>
      </c>
      <c r="CU469">
        <v>27.391660000000002</v>
      </c>
      <c r="CV469" s="1">
        <v>2.8495770000000001E-31</v>
      </c>
      <c r="CW469" s="1">
        <v>2.3807070000000002E-27</v>
      </c>
      <c r="CX469" s="1">
        <v>9.1481489999999999E-2</v>
      </c>
      <c r="CY469">
        <v>27.307040000000001</v>
      </c>
      <c r="CZ469" s="1">
        <v>2.4715470000000001E-26</v>
      </c>
      <c r="DA469" s="1">
        <v>2.05921E-22</v>
      </c>
      <c r="DB469" s="1">
        <v>9.1411729999999997E-2</v>
      </c>
      <c r="DC469">
        <v>27.470759999999999</v>
      </c>
      <c r="DD469" s="1">
        <v>3.0567169999999999E-22</v>
      </c>
      <c r="DE469" s="1">
        <v>2.5483029999999998E-18</v>
      </c>
      <c r="DF469" s="1">
        <v>9.1005180000000005E-2</v>
      </c>
      <c r="DG469">
        <v>27.74381</v>
      </c>
      <c r="DH469" s="1">
        <v>8.9069200000000006E-19</v>
      </c>
      <c r="DI469" s="1">
        <v>6.8047090000000003E-15</v>
      </c>
      <c r="DJ469" s="1">
        <v>9.044874E-2</v>
      </c>
      <c r="DK469">
        <v>28.02345</v>
      </c>
      <c r="DL469" s="1">
        <v>7.5369849999999997E-16</v>
      </c>
      <c r="DM469" s="1">
        <v>5.2847629999999999E-12</v>
      </c>
      <c r="DN469" s="1">
        <v>9.0070860000000003E-2</v>
      </c>
      <c r="DO469">
        <v>28.277090000000001</v>
      </c>
      <c r="DP469" s="1">
        <v>2.2463780000000001E-13</v>
      </c>
      <c r="DQ469" s="1">
        <v>1.507886E-9</v>
      </c>
      <c r="DR469" s="1">
        <v>8.988968E-2</v>
      </c>
      <c r="DS469">
        <v>28.325690000000002</v>
      </c>
      <c r="DT469" s="1">
        <v>2.9013089999999999E-11</v>
      </c>
      <c r="DU469" s="1">
        <v>1.904387E-7</v>
      </c>
      <c r="DV469" s="1">
        <v>8.9701740000000002E-2</v>
      </c>
      <c r="DW469">
        <v>28.252649999999999</v>
      </c>
      <c r="DX469" s="1">
        <v>1.870532E-9</v>
      </c>
      <c r="DY469" s="1">
        <v>1.2169400000000001E-5</v>
      </c>
      <c r="DZ469" s="1">
        <v>8.9390079999999997E-2</v>
      </c>
      <c r="EA469">
        <v>28.169129999999999</v>
      </c>
      <c r="EB469" s="1">
        <v>6.6644769999999998E-8</v>
      </c>
      <c r="EC469" s="1">
        <v>4.34401E-4</v>
      </c>
      <c r="ED469" s="1">
        <v>8.9000220000000005E-2</v>
      </c>
      <c r="EE469">
        <v>28.09639</v>
      </c>
      <c r="EF469" s="1">
        <v>1.424138E-6</v>
      </c>
      <c r="EG469" s="1">
        <v>9.3617330000000006E-3</v>
      </c>
      <c r="EH469" s="1">
        <v>8.8602739999999999E-2</v>
      </c>
      <c r="EI469">
        <v>28.193570000000001</v>
      </c>
      <c r="EJ469" s="1">
        <v>1.9535829999999999E-5</v>
      </c>
      <c r="EK469">
        <v>0.13008140000000001</v>
      </c>
      <c r="EL469" s="1">
        <v>8.8253949999999998E-2</v>
      </c>
      <c r="EM469">
        <v>28.43825</v>
      </c>
      <c r="EN469" s="1">
        <v>1.8240800000000001E-4</v>
      </c>
      <c r="EO469">
        <v>1.2332479999999999</v>
      </c>
      <c r="EP469" s="1">
        <v>8.7907520000000003E-2</v>
      </c>
      <c r="EQ469">
        <v>28.732520000000001</v>
      </c>
      <c r="ER469" s="1">
        <v>1.218046E-3</v>
      </c>
      <c r="ES469">
        <v>8.3787339999999997</v>
      </c>
      <c r="ET469">
        <v>8.7519299999999994E-2</v>
      </c>
      <c r="EU469">
        <v>28.982399999999998</v>
      </c>
      <c r="EV469" s="1">
        <v>6.0698719999999996E-3</v>
      </c>
      <c r="EW469">
        <v>42.560940000000002</v>
      </c>
      <c r="EX469" s="1">
        <v>8.7105070000000007E-2</v>
      </c>
      <c r="EY469">
        <v>29.030799999999999</v>
      </c>
      <c r="EZ469" s="1">
        <v>2.3454289999999999E-2</v>
      </c>
      <c r="FA469">
        <v>167.8073</v>
      </c>
      <c r="FB469" s="1">
        <v>8.6654419999999996E-2</v>
      </c>
      <c r="FC469">
        <v>28.955310000000001</v>
      </c>
      <c r="FD469" s="1">
        <v>7.2638469999999997E-2</v>
      </c>
      <c r="FE469">
        <v>530.84299999999996</v>
      </c>
      <c r="FF469" s="1">
        <v>8.6210590000000004E-2</v>
      </c>
      <c r="FG469">
        <v>28.86495</v>
      </c>
      <c r="FH469">
        <v>0.18592529999999999</v>
      </c>
      <c r="FI469">
        <v>1387.732</v>
      </c>
      <c r="FJ469" s="1">
        <v>8.6074360000000003E-2</v>
      </c>
      <c r="FK469">
        <v>28.773289999999999</v>
      </c>
      <c r="FL469">
        <v>0.40543600000000002</v>
      </c>
      <c r="FM469">
        <v>3079.2919999999999</v>
      </c>
      <c r="FN469" s="1">
        <v>8.5742330000000005E-2</v>
      </c>
      <c r="FO469">
        <v>28.89114</v>
      </c>
      <c r="FP469">
        <v>0.76679810000000004</v>
      </c>
      <c r="FQ469">
        <v>5937.9260000000004</v>
      </c>
      <c r="FR469" s="1">
        <v>8.5220370000000004E-2</v>
      </c>
      <c r="FS469">
        <v>29.094889999999999</v>
      </c>
      <c r="FT469">
        <v>1.282321</v>
      </c>
      <c r="FU469">
        <v>10142.77</v>
      </c>
      <c r="FV469" s="1">
        <v>8.4601739999999995E-2</v>
      </c>
      <c r="FW469">
        <v>29.220749999999999</v>
      </c>
      <c r="FX469">
        <v>1.9315329999999999</v>
      </c>
      <c r="FY469">
        <v>15615.76</v>
      </c>
      <c r="FZ469" s="1">
        <v>8.407734E-2</v>
      </c>
      <c r="GA469">
        <v>29.28932</v>
      </c>
      <c r="GB469">
        <v>2.668431</v>
      </c>
      <c r="GC469">
        <v>22010.81</v>
      </c>
      <c r="GD469" s="1">
        <v>8.3636489999999994E-2</v>
      </c>
      <c r="GE469">
        <v>29.209070000000001</v>
      </c>
      <c r="GF469">
        <v>3.4275470000000001</v>
      </c>
      <c r="GG469">
        <v>28798.68</v>
      </c>
      <c r="GH469" s="1">
        <v>8.3205650000000006E-2</v>
      </c>
      <c r="GI469">
        <v>29.137499999999999</v>
      </c>
      <c r="GJ469">
        <v>4.1378360000000001</v>
      </c>
      <c r="GK469">
        <v>35384.400000000001</v>
      </c>
      <c r="GL469" s="1">
        <v>8.2692719999999997E-2</v>
      </c>
      <c r="GM469">
        <v>29.068829999999998</v>
      </c>
      <c r="GN469">
        <v>4.736154</v>
      </c>
      <c r="GO469">
        <v>41232.53</v>
      </c>
      <c r="GP469" s="1">
        <v>8.2201949999999996E-2</v>
      </c>
      <c r="GQ469">
        <v>28.999870000000001</v>
      </c>
      <c r="GR469">
        <v>5.1892630000000004</v>
      </c>
      <c r="GS469">
        <v>45950.84</v>
      </c>
      <c r="GT469" s="1">
        <v>8.168127E-2</v>
      </c>
      <c r="GU469">
        <v>28.914739999999998</v>
      </c>
      <c r="GV469">
        <v>5.4788379999999997</v>
      </c>
      <c r="GW469">
        <v>49329.37</v>
      </c>
      <c r="GX469" s="1">
        <v>8.1171259999999995E-2</v>
      </c>
      <c r="GY469">
        <v>28.95524</v>
      </c>
      <c r="GZ469">
        <v>5.6103059999999996</v>
      </c>
      <c r="HA469">
        <v>51321.87</v>
      </c>
      <c r="HB469" s="1">
        <v>8.0662520000000001E-2</v>
      </c>
      <c r="HC469">
        <v>29.130649999999999</v>
      </c>
      <c r="HD469">
        <v>5.6006140000000002</v>
      </c>
      <c r="HE469">
        <v>52016.82</v>
      </c>
      <c r="HF469" s="1">
        <v>8.0154989999999995E-2</v>
      </c>
      <c r="HG469">
        <v>29.314119999999999</v>
      </c>
      <c r="HH469">
        <v>5.4739810000000002</v>
      </c>
      <c r="HI469">
        <v>51588.89</v>
      </c>
      <c r="HJ469" s="1">
        <v>7.9662570000000002E-2</v>
      </c>
      <c r="HK469">
        <v>29.34957</v>
      </c>
      <c r="HL469">
        <v>5.2494899999999998</v>
      </c>
      <c r="HM469">
        <v>50236.85</v>
      </c>
      <c r="HN469" s="1">
        <v>7.9163059999999993E-2</v>
      </c>
      <c r="HO469">
        <v>29.201799999999999</v>
      </c>
      <c r="HP469">
        <v>4.9798710000000002</v>
      </c>
      <c r="HQ469">
        <v>48222.48</v>
      </c>
      <c r="HR469">
        <v>7.8678700000000004E-2</v>
      </c>
      <c r="HS469">
        <v>29.046500000000002</v>
      </c>
      <c r="HT469">
        <v>4.6611739999999999</v>
      </c>
      <c r="HU469">
        <v>45713.11</v>
      </c>
      <c r="HV469" s="1">
        <v>7.850849E-2</v>
      </c>
      <c r="HW469">
        <v>28.889610000000001</v>
      </c>
      <c r="HX469">
        <v>4.3379810000000001</v>
      </c>
      <c r="HY469">
        <v>42892.34</v>
      </c>
      <c r="HZ469" s="1">
        <v>7.8160960000000002E-2</v>
      </c>
      <c r="IA469">
        <v>28.883749999999999</v>
      </c>
      <c r="IB469">
        <v>3.9959069999999999</v>
      </c>
      <c r="IC469">
        <v>39905.040000000001</v>
      </c>
      <c r="ID469" s="1">
        <v>7.7641489999999994E-2</v>
      </c>
      <c r="IE469">
        <v>28.989979999999999</v>
      </c>
      <c r="IF469">
        <v>3.649886</v>
      </c>
      <c r="IG469">
        <v>36879.24</v>
      </c>
      <c r="IH469" s="1">
        <v>7.7019229999999994E-2</v>
      </c>
      <c r="II469">
        <v>29.101749999999999</v>
      </c>
      <c r="IJ469">
        <v>3.3135409999999998</v>
      </c>
      <c r="IK469">
        <v>33906.839999999997</v>
      </c>
      <c r="IL469" s="1">
        <v>7.6531660000000001E-2</v>
      </c>
      <c r="IM469">
        <v>29.19032</v>
      </c>
      <c r="IN469">
        <v>3.0023659999999999</v>
      </c>
      <c r="IO469">
        <v>31048.43</v>
      </c>
      <c r="IP469" s="1">
        <v>7.6128689999999999E-2</v>
      </c>
      <c r="IQ469">
        <v>29.142910000000001</v>
      </c>
      <c r="IR469">
        <v>2.715662</v>
      </c>
      <c r="IS469">
        <v>28338.94</v>
      </c>
      <c r="IT469" s="1">
        <v>7.5759950000000006E-2</v>
      </c>
      <c r="IU469">
        <v>29.021560000000001</v>
      </c>
      <c r="IV469">
        <v>2.4519829999999998</v>
      </c>
      <c r="IW469">
        <v>25800.21</v>
      </c>
      <c r="IX469" s="1">
        <v>7.5311320000000001E-2</v>
      </c>
      <c r="IY469">
        <v>28.911210000000001</v>
      </c>
      <c r="IZ469">
        <v>2.208202</v>
      </c>
      <c r="JA469">
        <v>23446.71</v>
      </c>
      <c r="JB469">
        <v>7.4890399999999996E-2</v>
      </c>
      <c r="JC469">
        <v>28.828330000000001</v>
      </c>
      <c r="JD469">
        <v>1.9874879999999999</v>
      </c>
      <c r="JE469">
        <v>21281.93</v>
      </c>
      <c r="JF469" s="1">
        <v>7.4435719999999997E-2</v>
      </c>
      <c r="JG469">
        <v>28.966049999999999</v>
      </c>
      <c r="JH469">
        <v>1.7872699999999999</v>
      </c>
      <c r="JI469">
        <v>19303.11</v>
      </c>
      <c r="JJ469" s="1">
        <v>7.4007539999999997E-2</v>
      </c>
      <c r="JK469">
        <v>29.1541</v>
      </c>
      <c r="JL469">
        <v>1.607672</v>
      </c>
      <c r="JM469">
        <v>17503.07</v>
      </c>
      <c r="JN469" s="1">
        <v>7.357466E-2</v>
      </c>
      <c r="JO469">
        <v>29.299289999999999</v>
      </c>
      <c r="JP469">
        <v>1.4463090000000001</v>
      </c>
      <c r="JQ469">
        <v>15871.19</v>
      </c>
      <c r="JR469" s="1">
        <v>7.3169509999999993E-2</v>
      </c>
      <c r="JS469">
        <v>29.383579999999998</v>
      </c>
      <c r="JT469">
        <v>1.302262</v>
      </c>
      <c r="JU469">
        <v>14395.02</v>
      </c>
      <c r="JV469" s="1">
        <v>7.2762839999999995E-2</v>
      </c>
      <c r="JW469">
        <v>29.379570000000001</v>
      </c>
      <c r="JX469">
        <v>1.173211</v>
      </c>
      <c r="JY469">
        <v>13062.11</v>
      </c>
      <c r="JZ469" s="1">
        <v>7.2370429999999999E-2</v>
      </c>
      <c r="KA469">
        <v>29.270869999999999</v>
      </c>
      <c r="KB469">
        <v>1.0580369999999999</v>
      </c>
      <c r="KC469">
        <v>11860.16</v>
      </c>
      <c r="KD469" s="1">
        <v>7.1971830000000001E-2</v>
      </c>
      <c r="KE469">
        <v>29.158519999999999</v>
      </c>
      <c r="KF469">
        <v>0.95495459999999999</v>
      </c>
      <c r="KG469">
        <v>10777.43</v>
      </c>
      <c r="KH469" s="1">
        <v>7.1702390000000005E-2</v>
      </c>
      <c r="KI469">
        <v>29.070350000000001</v>
      </c>
      <c r="KJ469">
        <v>0.86420680000000005</v>
      </c>
      <c r="KK469">
        <v>9800.9410000000007</v>
      </c>
      <c r="KL469" s="1">
        <v>7.137222E-2</v>
      </c>
      <c r="KM469">
        <v>29.191749999999999</v>
      </c>
      <c r="KN469">
        <v>0.78210179999999996</v>
      </c>
      <c r="KO469">
        <v>8919.8330000000005</v>
      </c>
      <c r="KP469" s="1">
        <v>7.1007429999999996E-2</v>
      </c>
      <c r="KQ469">
        <v>29.405110000000001</v>
      </c>
      <c r="KR469">
        <v>0.70825570000000004</v>
      </c>
      <c r="KS469">
        <v>8125.96</v>
      </c>
      <c r="KT469" s="1">
        <v>7.0621519999999993E-2</v>
      </c>
      <c r="KU469">
        <v>29.64611</v>
      </c>
      <c r="KV469">
        <v>0.64192150000000003</v>
      </c>
      <c r="KW469">
        <v>7410.9279999999999</v>
      </c>
      <c r="KX469" s="1">
        <v>7.0287989999999995E-2</v>
      </c>
      <c r="KY469">
        <v>29.86354</v>
      </c>
      <c r="KZ469">
        <v>0.58295399999999997</v>
      </c>
      <c r="LA469">
        <v>6766.5259999999998</v>
      </c>
      <c r="LB469" s="1">
        <v>6.9978319999999997E-2</v>
      </c>
      <c r="LC469">
        <v>29.899090000000001</v>
      </c>
      <c r="LD469">
        <v>0.53017219999999998</v>
      </c>
      <c r="LE469">
        <v>6184.6980000000003</v>
      </c>
      <c r="LF469" s="1">
        <v>6.9696250000000001E-2</v>
      </c>
      <c r="LG469">
        <v>29.809069999999998</v>
      </c>
      <c r="LH469">
        <v>0.48288579999999998</v>
      </c>
      <c r="LI469">
        <v>5658.7650000000003</v>
      </c>
      <c r="LJ469" s="1">
        <v>6.9399240000000001E-2</v>
      </c>
      <c r="LK469">
        <v>29.720790000000001</v>
      </c>
      <c r="LL469">
        <v>0.44020569999999998</v>
      </c>
      <c r="LM469">
        <v>5183.0820000000003</v>
      </c>
      <c r="LN469" s="1">
        <v>6.9119360000000005E-2</v>
      </c>
      <c r="LO469">
        <v>29.67107</v>
      </c>
      <c r="LP469">
        <v>0.40185120000000002</v>
      </c>
      <c r="LQ469">
        <v>4752.4170000000004</v>
      </c>
      <c r="LR469" s="1">
        <v>6.8835850000000004E-2</v>
      </c>
      <c r="LS469">
        <v>29.879169999999998</v>
      </c>
      <c r="LT469">
        <v>0.36720979999999998</v>
      </c>
      <c r="LU469">
        <v>4362.1689999999999</v>
      </c>
      <c r="LV469" s="1">
        <v>6.8547170000000004E-2</v>
      </c>
      <c r="LW469">
        <v>30.17643</v>
      </c>
      <c r="LX469">
        <v>0.3359104</v>
      </c>
      <c r="LY469">
        <v>4008.3389999999999</v>
      </c>
      <c r="LZ469" s="1">
        <v>6.8269250000000004E-2</v>
      </c>
      <c r="MA469">
        <v>30.4773</v>
      </c>
      <c r="MB469">
        <v>0.30765609999999999</v>
      </c>
      <c r="MC469">
        <v>3687.1350000000002</v>
      </c>
      <c r="MD469" s="1">
        <v>6.7997550000000004E-2</v>
      </c>
      <c r="ME469">
        <v>30.75328</v>
      </c>
      <c r="MF469">
        <v>0.28211570000000002</v>
      </c>
      <c r="MG469">
        <v>3395.33</v>
      </c>
      <c r="MH469" s="1">
        <v>6.7732909999999993E-2</v>
      </c>
      <c r="MI469">
        <v>30.845759999999999</v>
      </c>
      <c r="MJ469">
        <v>0.25899450000000002</v>
      </c>
      <c r="MK469">
        <v>3129.91</v>
      </c>
      <c r="ML469" s="1">
        <v>6.7469749999999995E-2</v>
      </c>
      <c r="MM469">
        <v>30.814630000000001</v>
      </c>
      <c r="MN469">
        <v>0.2380313</v>
      </c>
      <c r="MO469">
        <v>2888.2310000000002</v>
      </c>
      <c r="MP469" s="1">
        <v>6.7208240000000002E-2</v>
      </c>
      <c r="MQ469">
        <v>30.753520000000002</v>
      </c>
      <c r="MR469">
        <v>0.21899779999999999</v>
      </c>
      <c r="MS469">
        <v>2667.9920000000002</v>
      </c>
      <c r="MT469" s="1">
        <v>6.7087579999999994E-2</v>
      </c>
      <c r="MU469">
        <v>30.684190000000001</v>
      </c>
      <c r="MV469">
        <v>0.2020873</v>
      </c>
      <c r="MW469">
        <v>2466.7170000000001</v>
      </c>
      <c r="MX469" s="1">
        <v>6.6885379999999994E-2</v>
      </c>
      <c r="MY469">
        <v>30.673300000000001</v>
      </c>
      <c r="MZ469">
        <v>0.18638940000000001</v>
      </c>
      <c r="NA469">
        <v>2282.3139999999999</v>
      </c>
      <c r="NB469" s="1">
        <v>6.6624610000000001E-2</v>
      </c>
      <c r="NC469">
        <v>30.77561</v>
      </c>
      <c r="ND469">
        <v>0.171934</v>
      </c>
      <c r="NE469">
        <v>2113.761</v>
      </c>
      <c r="NF469" s="1">
        <v>6.6325729999999999E-2</v>
      </c>
      <c r="NG469">
        <v>31.009039999999999</v>
      </c>
      <c r="NH469">
        <v>0.15867890000000001</v>
      </c>
      <c r="NI469">
        <v>1959.8050000000001</v>
      </c>
      <c r="NJ469">
        <v>6.6072000000000006E-2</v>
      </c>
      <c r="NK469">
        <v>31.134630000000001</v>
      </c>
      <c r="NL469">
        <v>0.14670820000000001</v>
      </c>
      <c r="NM469">
        <v>1819.049</v>
      </c>
      <c r="NN469">
        <v>6.5867599999999998E-2</v>
      </c>
      <c r="NO469">
        <v>31.11833</v>
      </c>
      <c r="NP469">
        <v>0.13586870000000001</v>
      </c>
      <c r="NQ469">
        <v>1689.9770000000001</v>
      </c>
      <c r="NR469" s="1">
        <v>6.5670859999999998E-2</v>
      </c>
      <c r="NS469">
        <v>31.06231</v>
      </c>
      <c r="NT469">
        <v>0.12594839999999999</v>
      </c>
      <c r="NU469">
        <v>1571.413</v>
      </c>
      <c r="NV469" s="1">
        <v>6.5461580000000005E-2</v>
      </c>
      <c r="NW469">
        <v>30.992999999999999</v>
      </c>
      <c r="NX469">
        <v>0.1168426</v>
      </c>
      <c r="NY469">
        <v>1462.499</v>
      </c>
      <c r="NZ469">
        <v>6.5371200000000004E-2</v>
      </c>
      <c r="OA469">
        <v>30.92905</v>
      </c>
      <c r="OB469">
        <v>0.1086729</v>
      </c>
      <c r="OC469">
        <v>1362.201</v>
      </c>
      <c r="OD469" s="1">
        <v>6.5197169999999999E-2</v>
      </c>
      <c r="OE469">
        <v>31.039300000000001</v>
      </c>
      <c r="OF469">
        <v>0.1010064</v>
      </c>
      <c r="OG469">
        <v>1269.5999999999999</v>
      </c>
      <c r="OH469" s="1">
        <v>6.4949519999999997E-2</v>
      </c>
      <c r="OI469">
        <v>31.27345</v>
      </c>
      <c r="OJ469">
        <v>9.38663E-2</v>
      </c>
      <c r="OK469">
        <v>1184.4010000000001</v>
      </c>
    </row>
    <row r="470" spans="1:401" x14ac:dyDescent="0.35">
      <c r="A470">
        <v>479</v>
      </c>
      <c r="B470" t="s">
        <v>4</v>
      </c>
      <c r="C470" t="s">
        <v>364</v>
      </c>
      <c r="D470" t="s">
        <v>472</v>
      </c>
      <c r="E470">
        <v>892.99080000000004</v>
      </c>
      <c r="F470">
        <v>0.1027877</v>
      </c>
      <c r="G470">
        <v>28.921309999999998</v>
      </c>
      <c r="H470">
        <v>0</v>
      </c>
      <c r="I470">
        <v>0</v>
      </c>
      <c r="J470">
        <v>0.10187350000000001</v>
      </c>
      <c r="K470">
        <v>28.851009999999999</v>
      </c>
      <c r="L470">
        <v>0</v>
      </c>
      <c r="M470">
        <v>0</v>
      </c>
      <c r="N470">
        <v>0.1008559</v>
      </c>
      <c r="O470">
        <v>28.74954</v>
      </c>
      <c r="P470">
        <v>0</v>
      </c>
      <c r="Q470">
        <v>0</v>
      </c>
      <c r="R470" s="1">
        <v>9.9806229999999996E-2</v>
      </c>
      <c r="S470">
        <v>28.601669999999999</v>
      </c>
      <c r="T470">
        <v>0</v>
      </c>
      <c r="U470">
        <v>0</v>
      </c>
      <c r="V470" s="1">
        <v>9.8842739999999998E-2</v>
      </c>
      <c r="W470">
        <v>28.512119999999999</v>
      </c>
      <c r="X470">
        <v>0</v>
      </c>
      <c r="Y470">
        <v>0</v>
      </c>
      <c r="Z470" s="1">
        <v>9.7964629999999997E-2</v>
      </c>
      <c r="AA470">
        <v>28.377459999999999</v>
      </c>
      <c r="AB470">
        <v>0</v>
      </c>
      <c r="AC470">
        <v>0</v>
      </c>
      <c r="AD470" s="1">
        <v>9.7108979999999998E-2</v>
      </c>
      <c r="AE470">
        <v>28.216940000000001</v>
      </c>
      <c r="AF470">
        <v>0</v>
      </c>
      <c r="AG470">
        <v>0</v>
      </c>
      <c r="AH470">
        <v>9.6263399999999999E-2</v>
      </c>
      <c r="AI470">
        <v>28.070219999999999</v>
      </c>
      <c r="AJ470">
        <v>0</v>
      </c>
      <c r="AK470">
        <v>0</v>
      </c>
      <c r="AL470" s="1">
        <v>9.6024269999999995E-2</v>
      </c>
      <c r="AM470">
        <v>27.945129999999999</v>
      </c>
      <c r="AN470">
        <v>0</v>
      </c>
      <c r="AO470">
        <v>0</v>
      </c>
      <c r="AP470" s="1">
        <v>9.5477679999999995E-2</v>
      </c>
      <c r="AQ470">
        <v>27.987870000000001</v>
      </c>
      <c r="AR470">
        <v>0</v>
      </c>
      <c r="AS470">
        <v>0</v>
      </c>
      <c r="AT470" s="1">
        <v>9.4624860000000005E-2</v>
      </c>
      <c r="AU470">
        <v>28.124580000000002</v>
      </c>
      <c r="AV470">
        <v>0</v>
      </c>
      <c r="AW470">
        <v>0</v>
      </c>
      <c r="AX470" s="1">
        <v>9.3656219999999998E-2</v>
      </c>
      <c r="AY470">
        <v>28.202459999999999</v>
      </c>
      <c r="AZ470">
        <v>0</v>
      </c>
      <c r="BA470">
        <v>0</v>
      </c>
      <c r="BB470" s="1">
        <v>9.2917990000000006E-2</v>
      </c>
      <c r="BC470">
        <v>28.246369999999999</v>
      </c>
      <c r="BD470">
        <v>0</v>
      </c>
      <c r="BE470">
        <v>0</v>
      </c>
      <c r="BF470" s="1">
        <v>9.2382339999999993E-2</v>
      </c>
      <c r="BG470">
        <v>28.17013</v>
      </c>
      <c r="BH470">
        <v>0</v>
      </c>
      <c r="BI470">
        <v>0</v>
      </c>
      <c r="BJ470" s="1">
        <v>9.1898530000000006E-2</v>
      </c>
      <c r="BK470">
        <v>27.983989999999999</v>
      </c>
      <c r="BL470">
        <v>0</v>
      </c>
      <c r="BM470">
        <v>0</v>
      </c>
      <c r="BN470" s="1">
        <v>9.1321860000000005E-2</v>
      </c>
      <c r="BO470">
        <v>27.79494</v>
      </c>
      <c r="BP470">
        <v>0</v>
      </c>
      <c r="BQ470">
        <v>0</v>
      </c>
      <c r="BR470" s="1">
        <v>9.0921009999999997E-2</v>
      </c>
      <c r="BS470">
        <v>27.614509999999999</v>
      </c>
      <c r="BT470">
        <v>0</v>
      </c>
      <c r="BU470">
        <v>0</v>
      </c>
      <c r="BV470" s="1">
        <v>9.0449269999999998E-2</v>
      </c>
      <c r="BW470">
        <v>27.586559999999999</v>
      </c>
      <c r="BX470">
        <v>0</v>
      </c>
      <c r="BY470">
        <v>0</v>
      </c>
      <c r="BZ470" s="1">
        <v>8.9953290000000005E-2</v>
      </c>
      <c r="CA470">
        <v>27.64152</v>
      </c>
      <c r="CB470">
        <v>0</v>
      </c>
      <c r="CC470">
        <v>0</v>
      </c>
      <c r="CD470" s="1">
        <v>8.9460830000000005E-2</v>
      </c>
      <c r="CE470">
        <v>27.682390000000002</v>
      </c>
      <c r="CF470">
        <v>0</v>
      </c>
      <c r="CG470">
        <v>0</v>
      </c>
      <c r="CH470" s="1">
        <v>8.9039660000000007E-2</v>
      </c>
      <c r="CI470">
        <v>27.74991</v>
      </c>
      <c r="CJ470">
        <v>0</v>
      </c>
      <c r="CK470">
        <v>0</v>
      </c>
      <c r="CL470" s="1">
        <v>8.8673630000000003E-2</v>
      </c>
      <c r="CM470">
        <v>27.729510000000001</v>
      </c>
      <c r="CN470">
        <v>0</v>
      </c>
      <c r="CO470">
        <v>0</v>
      </c>
      <c r="CP470" s="1">
        <v>8.833104E-2</v>
      </c>
      <c r="CQ470">
        <v>27.595140000000001</v>
      </c>
      <c r="CR470" s="1">
        <v>3.732662E-38</v>
      </c>
      <c r="CS470" s="1">
        <v>3.3220460000000001E-34</v>
      </c>
      <c r="CT470">
        <v>8.8003200000000004E-2</v>
      </c>
      <c r="CU470">
        <v>27.46773</v>
      </c>
      <c r="CV470" s="1">
        <v>5.9513869999999995E-32</v>
      </c>
      <c r="CW470" s="1">
        <v>5.3138330000000001E-28</v>
      </c>
      <c r="CX470" s="1">
        <v>8.8259619999999997E-2</v>
      </c>
      <c r="CY470">
        <v>27.381799999999998</v>
      </c>
      <c r="CZ470" s="1">
        <v>5.8652859999999998E-27</v>
      </c>
      <c r="DA470" s="1">
        <v>5.2206280000000002E-23</v>
      </c>
      <c r="DB470" s="1">
        <v>8.8192889999999996E-2</v>
      </c>
      <c r="DC470">
        <v>27.53876</v>
      </c>
      <c r="DD470" s="1">
        <v>9.0205800000000003E-23</v>
      </c>
      <c r="DE470" s="1">
        <v>7.2725739999999999E-19</v>
      </c>
      <c r="DF470" s="1">
        <v>8.7792670000000003E-2</v>
      </c>
      <c r="DG470">
        <v>27.799019999999999</v>
      </c>
      <c r="DH470" s="1">
        <v>2.9718810000000001E-19</v>
      </c>
      <c r="DI470" s="1">
        <v>2.162478E-15</v>
      </c>
      <c r="DJ470" s="1">
        <v>8.7245329999999996E-2</v>
      </c>
      <c r="DK470">
        <v>28.06325</v>
      </c>
      <c r="DL470" s="1">
        <v>2.69133E-16</v>
      </c>
      <c r="DM470" s="1">
        <v>1.8527640000000002E-12</v>
      </c>
      <c r="DN470" s="1">
        <v>8.6884310000000006E-2</v>
      </c>
      <c r="DO470">
        <v>28.302</v>
      </c>
      <c r="DP470" s="1">
        <v>8.5914849999999995E-14</v>
      </c>
      <c r="DQ470" s="1">
        <v>5.7665240000000001E-10</v>
      </c>
      <c r="DR470" s="1">
        <v>8.6716790000000002E-2</v>
      </c>
      <c r="DS470">
        <v>28.343</v>
      </c>
      <c r="DT470" s="1">
        <v>1.1855509999999999E-11</v>
      </c>
      <c r="DU470" s="1">
        <v>7.8775380000000004E-8</v>
      </c>
      <c r="DV470" s="1">
        <v>8.6541560000000003E-2</v>
      </c>
      <c r="DW470">
        <v>28.27139</v>
      </c>
      <c r="DX470" s="1">
        <v>8.1431879999999997E-10</v>
      </c>
      <c r="DY470" s="1">
        <v>5.4110959999999996E-6</v>
      </c>
      <c r="DZ470" s="1">
        <v>8.6241369999999998E-2</v>
      </c>
      <c r="EA470">
        <v>28.194700000000001</v>
      </c>
      <c r="EB470" s="1">
        <v>3.0827609999999998E-8</v>
      </c>
      <c r="EC470" s="1">
        <v>2.0664920000000001E-4</v>
      </c>
      <c r="ED470" s="1">
        <v>8.5862960000000002E-2</v>
      </c>
      <c r="EE470">
        <v>28.131710000000002</v>
      </c>
      <c r="EF470" s="1">
        <v>6.9820919999999996E-7</v>
      </c>
      <c r="EG470" s="1">
        <v>4.745956E-3</v>
      </c>
      <c r="EH470" s="1">
        <v>8.5481829999999995E-2</v>
      </c>
      <c r="EI470">
        <v>28.234909999999999</v>
      </c>
      <c r="EJ470" s="1">
        <v>1.0126990000000001E-5</v>
      </c>
      <c r="EK470">
        <v>7.00326E-2</v>
      </c>
      <c r="EL470" s="1">
        <v>8.5147459999999994E-2</v>
      </c>
      <c r="EM470">
        <v>28.478829999999999</v>
      </c>
      <c r="EN470" s="1">
        <v>9.973607E-5</v>
      </c>
      <c r="EO470">
        <v>0.70286709999999997</v>
      </c>
      <c r="EP470">
        <v>8.4816799999999998E-2</v>
      </c>
      <c r="EQ470">
        <v>28.766780000000001</v>
      </c>
      <c r="ER470" s="1">
        <v>7.0082789999999999E-4</v>
      </c>
      <c r="ES470">
        <v>5.0403539999999998</v>
      </c>
      <c r="ET470" s="1">
        <v>8.4442610000000001E-2</v>
      </c>
      <c r="EU470">
        <v>29.00807</v>
      </c>
      <c r="EV470" s="1">
        <v>3.6663249999999998E-3</v>
      </c>
      <c r="EW470">
        <v>26.94896</v>
      </c>
      <c r="EX470">
        <v>8.4044400000000005E-2</v>
      </c>
      <c r="EY470">
        <v>29.052769999999999</v>
      </c>
      <c r="EZ470">
        <v>1.4838E-2</v>
      </c>
      <c r="FA470">
        <v>111.539</v>
      </c>
      <c r="FB470" s="1">
        <v>8.3612149999999996E-2</v>
      </c>
      <c r="FC470">
        <v>28.980149999999998</v>
      </c>
      <c r="FD470" s="1">
        <v>4.8018690000000003E-2</v>
      </c>
      <c r="FE470">
        <v>369.42250000000001</v>
      </c>
      <c r="FF470" s="1">
        <v>8.3184820000000007E-2</v>
      </c>
      <c r="FG470">
        <v>28.897020000000001</v>
      </c>
      <c r="FH470">
        <v>0.12813289999999999</v>
      </c>
      <c r="FI470">
        <v>1008.534</v>
      </c>
      <c r="FJ470" s="1">
        <v>8.3073629999999996E-2</v>
      </c>
      <c r="FK470">
        <v>28.81503</v>
      </c>
      <c r="FL470">
        <v>0.29068040000000001</v>
      </c>
      <c r="FM470">
        <v>2331.1460000000002</v>
      </c>
      <c r="FN470" s="1">
        <v>8.2750939999999995E-2</v>
      </c>
      <c r="FO470">
        <v>28.937940000000001</v>
      </c>
      <c r="FP470">
        <v>0.5704844</v>
      </c>
      <c r="FQ470">
        <v>4671.0069999999996</v>
      </c>
      <c r="FR470" s="1">
        <v>8.2244960000000006E-2</v>
      </c>
      <c r="FS470">
        <v>29.141179999999999</v>
      </c>
      <c r="FT470">
        <v>0.98782119999999995</v>
      </c>
      <c r="FU470">
        <v>8271.07</v>
      </c>
      <c r="FV470" s="1">
        <v>8.1639519999999993E-2</v>
      </c>
      <c r="FW470">
        <v>29.265840000000001</v>
      </c>
      <c r="FX470">
        <v>1.5371859999999999</v>
      </c>
      <c r="FY470">
        <v>13170</v>
      </c>
      <c r="FZ470" s="1">
        <v>8.1136910000000007E-2</v>
      </c>
      <c r="GA470">
        <v>29.333379999999998</v>
      </c>
      <c r="GB470">
        <v>2.1894930000000001</v>
      </c>
      <c r="GC470">
        <v>19154.79</v>
      </c>
      <c r="GD470" s="1">
        <v>8.0714679999999997E-2</v>
      </c>
      <c r="GE470">
        <v>29.256609999999998</v>
      </c>
      <c r="GF470">
        <v>2.8935870000000001</v>
      </c>
      <c r="GG470">
        <v>25803.040000000001</v>
      </c>
      <c r="GH470" s="1">
        <v>8.0305870000000001E-2</v>
      </c>
      <c r="GI470">
        <v>29.190550000000002</v>
      </c>
      <c r="GJ470">
        <v>3.587202</v>
      </c>
      <c r="GK470">
        <v>32573.29</v>
      </c>
      <c r="GL470" s="1">
        <v>7.9809379999999999E-2</v>
      </c>
      <c r="GM470">
        <v>29.12801</v>
      </c>
      <c r="GN470">
        <v>4.2080989999999998</v>
      </c>
      <c r="GO470">
        <v>38919.79</v>
      </c>
      <c r="GP470" s="1">
        <v>7.9336589999999999E-2</v>
      </c>
      <c r="GQ470">
        <v>29.065200000000001</v>
      </c>
      <c r="GR470">
        <v>4.7170249999999996</v>
      </c>
      <c r="GS470">
        <v>44389.33</v>
      </c>
      <c r="GT470" s="1">
        <v>7.8835559999999999E-2</v>
      </c>
      <c r="GU470">
        <v>28.98706</v>
      </c>
      <c r="GV470">
        <v>5.086627</v>
      </c>
      <c r="GW470">
        <v>48682.5</v>
      </c>
      <c r="GX470" s="1">
        <v>7.834207E-2</v>
      </c>
      <c r="GY470">
        <v>29.031140000000001</v>
      </c>
      <c r="GZ470">
        <v>5.3114020000000002</v>
      </c>
      <c r="HA470">
        <v>51656.75</v>
      </c>
      <c r="HB470" s="1">
        <v>7.7854679999999996E-2</v>
      </c>
      <c r="HC470">
        <v>29.204689999999999</v>
      </c>
      <c r="HD470">
        <v>5.3986770000000002</v>
      </c>
      <c r="HE470">
        <v>53313.05</v>
      </c>
      <c r="HF470" s="1">
        <v>7.7365349999999999E-2</v>
      </c>
      <c r="HG470">
        <v>29.382909999999999</v>
      </c>
      <c r="HH470">
        <v>5.3650630000000001</v>
      </c>
      <c r="HI470">
        <v>53760.57</v>
      </c>
      <c r="HJ470" s="1">
        <v>7.6890330000000007E-2</v>
      </c>
      <c r="HK470">
        <v>29.414940000000001</v>
      </c>
      <c r="HL470">
        <v>5.2437529999999999</v>
      </c>
      <c r="HM470">
        <v>53170.89</v>
      </c>
      <c r="HN470" s="1">
        <v>7.6410320000000004E-2</v>
      </c>
      <c r="HO470">
        <v>29.269970000000001</v>
      </c>
      <c r="HP470">
        <v>5.0253410000000001</v>
      </c>
      <c r="HQ470">
        <v>51736.24</v>
      </c>
      <c r="HR470" s="1">
        <v>7.5944129999999999E-2</v>
      </c>
      <c r="HS470">
        <v>29.121030000000001</v>
      </c>
      <c r="HT470">
        <v>4.7648770000000003</v>
      </c>
      <c r="HU470">
        <v>49677.64</v>
      </c>
      <c r="HV470" s="1">
        <v>7.5797610000000001E-2</v>
      </c>
      <c r="HW470">
        <v>28.972359999999998</v>
      </c>
      <c r="HX470">
        <v>4.4880440000000004</v>
      </c>
      <c r="HY470">
        <v>47158.7</v>
      </c>
      <c r="HZ470" s="1">
        <v>7.5463180000000005E-2</v>
      </c>
      <c r="IA470">
        <v>28.971689999999999</v>
      </c>
      <c r="IB470">
        <v>4.1790729999999998</v>
      </c>
      <c r="IC470">
        <v>44345.18</v>
      </c>
      <c r="ID470" s="1">
        <v>7.4953539999999999E-2</v>
      </c>
      <c r="IE470">
        <v>29.077960000000001</v>
      </c>
      <c r="IF470">
        <v>3.8545530000000001</v>
      </c>
      <c r="IG470">
        <v>41382.99</v>
      </c>
      <c r="IH470" s="1">
        <v>7.4348739999999996E-2</v>
      </c>
      <c r="II470">
        <v>29.186699999999998</v>
      </c>
      <c r="IJ470">
        <v>3.5305909999999998</v>
      </c>
      <c r="IK470">
        <v>38384.39</v>
      </c>
      <c r="IL470" s="1">
        <v>7.3877440000000003E-2</v>
      </c>
      <c r="IM470">
        <v>29.27122</v>
      </c>
      <c r="IN470">
        <v>3.22498</v>
      </c>
      <c r="IO470">
        <v>35429.550000000003</v>
      </c>
      <c r="IP470" s="1">
        <v>7.3496859999999997E-2</v>
      </c>
      <c r="IQ470">
        <v>29.222460000000002</v>
      </c>
      <c r="IR470">
        <v>2.9387799999999999</v>
      </c>
      <c r="IS470">
        <v>32571.64</v>
      </c>
      <c r="IT470" s="1">
        <v>7.3141910000000004E-2</v>
      </c>
      <c r="IU470">
        <v>29.103000000000002</v>
      </c>
      <c r="IV470">
        <v>2.6711559999999999</v>
      </c>
      <c r="IW470">
        <v>29847.919999999998</v>
      </c>
      <c r="IX470" s="1">
        <v>7.2708869999999995E-2</v>
      </c>
      <c r="IY470">
        <v>28.995509999999999</v>
      </c>
      <c r="IZ470">
        <v>2.4199950000000001</v>
      </c>
      <c r="JA470">
        <v>27285.279999999999</v>
      </c>
      <c r="JB470" s="1">
        <v>7.230491E-2</v>
      </c>
      <c r="JC470">
        <v>28.915679999999998</v>
      </c>
      <c r="JD470">
        <v>2.1899519999999999</v>
      </c>
      <c r="JE470">
        <v>24897.94</v>
      </c>
      <c r="JF470" s="1">
        <v>7.186621E-2</v>
      </c>
      <c r="JG470">
        <v>29.050940000000001</v>
      </c>
      <c r="JH470">
        <v>1.9788749999999999</v>
      </c>
      <c r="JI470">
        <v>22690.67</v>
      </c>
      <c r="JJ470" s="1">
        <v>7.1453710000000004E-2</v>
      </c>
      <c r="JK470">
        <v>29.232299999999999</v>
      </c>
      <c r="JL470">
        <v>1.787736</v>
      </c>
      <c r="JM470">
        <v>20662.55</v>
      </c>
      <c r="JN470" s="1">
        <v>7.1034219999999995E-2</v>
      </c>
      <c r="JO470">
        <v>29.37</v>
      </c>
      <c r="JP470">
        <v>1.6144510000000001</v>
      </c>
      <c r="JQ470">
        <v>18807.5</v>
      </c>
      <c r="JR470" s="1">
        <v>7.0644479999999996E-2</v>
      </c>
      <c r="JS470">
        <v>29.448039999999999</v>
      </c>
      <c r="JT470">
        <v>1.4586790000000001</v>
      </c>
      <c r="JU470">
        <v>17116.23</v>
      </c>
      <c r="JV470">
        <v>7.0252899999999993E-2</v>
      </c>
      <c r="JW470">
        <v>29.441369999999999</v>
      </c>
      <c r="JX470">
        <v>1.318163</v>
      </c>
      <c r="JY470">
        <v>15578.61</v>
      </c>
      <c r="JZ470" s="1">
        <v>6.9876480000000005E-2</v>
      </c>
      <c r="KA470">
        <v>29.33417</v>
      </c>
      <c r="KB470">
        <v>1.1920139999999999</v>
      </c>
      <c r="KC470">
        <v>14183.38</v>
      </c>
      <c r="KD470" s="1">
        <v>6.9490850000000007E-2</v>
      </c>
      <c r="KE470">
        <v>29.22522</v>
      </c>
      <c r="KF470">
        <v>1.0784339999999999</v>
      </c>
      <c r="KG470">
        <v>12919.39</v>
      </c>
      <c r="KH470" s="1">
        <v>6.923298E-2</v>
      </c>
      <c r="KI470">
        <v>29.141030000000001</v>
      </c>
      <c r="KJ470">
        <v>0.97805540000000002</v>
      </c>
      <c r="KK470">
        <v>11773.92</v>
      </c>
      <c r="KL470" s="1">
        <v>6.8917779999999998E-2</v>
      </c>
      <c r="KM470">
        <v>29.261610000000001</v>
      </c>
      <c r="KN470">
        <v>0.88686290000000001</v>
      </c>
      <c r="KO470">
        <v>10736.06</v>
      </c>
      <c r="KP470" s="1">
        <v>6.8563189999999996E-2</v>
      </c>
      <c r="KQ470">
        <v>29.469609999999999</v>
      </c>
      <c r="KR470">
        <v>0.80443149999999997</v>
      </c>
      <c r="KS470">
        <v>9797.1389999999992</v>
      </c>
      <c r="KT470" s="1">
        <v>6.8190410000000007E-2</v>
      </c>
      <c r="KU470">
        <v>29.702310000000001</v>
      </c>
      <c r="KV470">
        <v>0.73015730000000001</v>
      </c>
      <c r="KW470">
        <v>8948.4599999999991</v>
      </c>
      <c r="KX470" s="1">
        <v>6.7870029999999998E-2</v>
      </c>
      <c r="KY470">
        <v>29.910910000000001</v>
      </c>
      <c r="KZ470">
        <v>0.66394600000000004</v>
      </c>
      <c r="LA470">
        <v>8181.1589999999997</v>
      </c>
      <c r="LB470" s="1">
        <v>6.7572729999999998E-2</v>
      </c>
      <c r="LC470">
        <v>29.941369999999999</v>
      </c>
      <c r="LD470">
        <v>0.60452070000000002</v>
      </c>
      <c r="LE470">
        <v>7486.4579999999996</v>
      </c>
      <c r="LF470" s="1">
        <v>6.730237E-2</v>
      </c>
      <c r="LG470">
        <v>29.851949999999999</v>
      </c>
      <c r="LH470">
        <v>0.55116189999999998</v>
      </c>
      <c r="LI470">
        <v>6856.9780000000001</v>
      </c>
      <c r="LJ470" s="1">
        <v>6.7013459999999997E-2</v>
      </c>
      <c r="LK470">
        <v>29.76662</v>
      </c>
      <c r="LL470">
        <v>0.50287930000000003</v>
      </c>
      <c r="LM470">
        <v>6286.4480000000003</v>
      </c>
      <c r="LN470" s="1">
        <v>6.674882E-2</v>
      </c>
      <c r="LO470">
        <v>29.720829999999999</v>
      </c>
      <c r="LP470">
        <v>0.45944679999999999</v>
      </c>
      <c r="LQ470">
        <v>5768.8720000000003</v>
      </c>
      <c r="LR470" s="1">
        <v>6.6473710000000005E-2</v>
      </c>
      <c r="LS470">
        <v>29.92661</v>
      </c>
      <c r="LT470">
        <v>0.42011379999999998</v>
      </c>
      <c r="LU470">
        <v>5299.0389999999998</v>
      </c>
      <c r="LV470">
        <v>6.6195000000000004E-2</v>
      </c>
      <c r="LW470">
        <v>30.216809999999999</v>
      </c>
      <c r="LX470">
        <v>0.38453540000000003</v>
      </c>
      <c r="LY470">
        <v>4872.3969999999999</v>
      </c>
      <c r="LZ470" s="1">
        <v>6.592655E-2</v>
      </c>
      <c r="MA470">
        <v>30.50834</v>
      </c>
      <c r="MB470">
        <v>0.35237400000000002</v>
      </c>
      <c r="MC470">
        <v>4484.57</v>
      </c>
      <c r="MD470" s="1">
        <v>6.5664650000000005E-2</v>
      </c>
      <c r="ME470">
        <v>30.774650000000001</v>
      </c>
      <c r="MF470">
        <v>0.32327210000000001</v>
      </c>
      <c r="MG470">
        <v>4131.8130000000001</v>
      </c>
      <c r="MH470" s="1">
        <v>6.5412070000000003E-2</v>
      </c>
      <c r="MI470">
        <v>30.86138</v>
      </c>
      <c r="MJ470">
        <v>0.2969039</v>
      </c>
      <c r="MK470">
        <v>3810.5360000000001</v>
      </c>
      <c r="ML470" s="1">
        <v>6.5157670000000001E-2</v>
      </c>
      <c r="MM470">
        <v>30.830400000000001</v>
      </c>
      <c r="MN470">
        <v>0.27296730000000002</v>
      </c>
      <c r="MO470">
        <v>3517.7869999999998</v>
      </c>
      <c r="MP470" s="1">
        <v>6.4905660000000004E-2</v>
      </c>
      <c r="MQ470">
        <v>30.772120000000001</v>
      </c>
      <c r="MR470">
        <v>0.25121589999999999</v>
      </c>
      <c r="MS470">
        <v>3250.7330000000002</v>
      </c>
      <c r="MT470" s="1">
        <v>6.4793760000000006E-2</v>
      </c>
      <c r="MU470">
        <v>30.707599999999999</v>
      </c>
      <c r="MV470">
        <v>0.23189709999999999</v>
      </c>
      <c r="MW470">
        <v>3006.51</v>
      </c>
      <c r="MX470">
        <v>6.4601599999999995E-2</v>
      </c>
      <c r="MY470">
        <v>30.70102</v>
      </c>
      <c r="MZ470">
        <v>0.2139519</v>
      </c>
      <c r="NA470">
        <v>2782.7</v>
      </c>
      <c r="NB470" s="1">
        <v>6.4347210000000002E-2</v>
      </c>
      <c r="NC470">
        <v>30.804590000000001</v>
      </c>
      <c r="ND470">
        <v>0.1973984</v>
      </c>
      <c r="NE470">
        <v>2577.9670000000001</v>
      </c>
      <c r="NF470" s="1">
        <v>6.405595E-2</v>
      </c>
      <c r="NG470">
        <v>31.03464</v>
      </c>
      <c r="NH470">
        <v>0.1822059</v>
      </c>
      <c r="NI470">
        <v>2390.8220000000001</v>
      </c>
      <c r="NJ470" s="1">
        <v>6.3811469999999995E-2</v>
      </c>
      <c r="NK470">
        <v>31.156829999999999</v>
      </c>
      <c r="NL470">
        <v>0.16848840000000001</v>
      </c>
      <c r="NM470">
        <v>2219.6129999999998</v>
      </c>
      <c r="NN470" s="1">
        <v>6.3616430000000002E-2</v>
      </c>
      <c r="NO470">
        <v>31.140460000000001</v>
      </c>
      <c r="NP470">
        <v>0.15606829999999999</v>
      </c>
      <c r="NQ470">
        <v>2062.5639999999999</v>
      </c>
      <c r="NR470" s="1">
        <v>6.343037E-2</v>
      </c>
      <c r="NS470">
        <v>31.086569999999998</v>
      </c>
      <c r="NT470">
        <v>0.14470330000000001</v>
      </c>
      <c r="NU470">
        <v>1918.277</v>
      </c>
      <c r="NV470" s="1">
        <v>6.3226980000000002E-2</v>
      </c>
      <c r="NW470">
        <v>31.020820000000001</v>
      </c>
      <c r="NX470">
        <v>0.1342555</v>
      </c>
      <c r="NY470">
        <v>1785.673</v>
      </c>
      <c r="NZ470" s="1">
        <v>6.3144420000000007E-2</v>
      </c>
      <c r="OA470">
        <v>30.96115</v>
      </c>
      <c r="OB470">
        <v>0.1248943</v>
      </c>
      <c r="OC470">
        <v>1663.5450000000001</v>
      </c>
      <c r="OD470" s="1">
        <v>6.2978220000000001E-2</v>
      </c>
      <c r="OE470">
        <v>31.072310000000002</v>
      </c>
      <c r="OF470">
        <v>0.11610520000000001</v>
      </c>
      <c r="OG470">
        <v>1550.7940000000001</v>
      </c>
      <c r="OH470" s="1">
        <v>6.2738249999999995E-2</v>
      </c>
      <c r="OI470">
        <v>31.30284</v>
      </c>
      <c r="OJ470">
        <v>0.10790950000000001</v>
      </c>
      <c r="OK470">
        <v>1446.9960000000001</v>
      </c>
    </row>
    <row r="471" spans="1:401" x14ac:dyDescent="0.35">
      <c r="A471">
        <v>480</v>
      </c>
      <c r="B471" t="s">
        <v>4</v>
      </c>
      <c r="C471" t="s">
        <v>364</v>
      </c>
      <c r="D471" t="s">
        <v>473</v>
      </c>
      <c r="E471">
        <v>872.45339999999999</v>
      </c>
      <c r="F471" s="1">
        <v>9.9714639999999993E-2</v>
      </c>
      <c r="G471">
        <v>28.988250000000001</v>
      </c>
      <c r="H471">
        <v>0</v>
      </c>
      <c r="I471">
        <v>0</v>
      </c>
      <c r="J471" s="1">
        <v>9.8829210000000001E-2</v>
      </c>
      <c r="K471">
        <v>28.925909999999998</v>
      </c>
      <c r="L471">
        <v>0</v>
      </c>
      <c r="M471">
        <v>0</v>
      </c>
      <c r="N471" s="1">
        <v>9.7836790000000007E-2</v>
      </c>
      <c r="O471">
        <v>28.831589999999998</v>
      </c>
      <c r="P471">
        <v>0</v>
      </c>
      <c r="Q471">
        <v>0</v>
      </c>
      <c r="R471" s="1">
        <v>9.6816139999999995E-2</v>
      </c>
      <c r="S471">
        <v>28.6906</v>
      </c>
      <c r="T471">
        <v>0</v>
      </c>
      <c r="U471">
        <v>0</v>
      </c>
      <c r="V471" s="1">
        <v>9.5878770000000002E-2</v>
      </c>
      <c r="W471">
        <v>28.605450000000001</v>
      </c>
      <c r="X471">
        <v>0</v>
      </c>
      <c r="Y471">
        <v>0</v>
      </c>
      <c r="Z471" s="1">
        <v>9.5029069999999993E-2</v>
      </c>
      <c r="AA471">
        <v>28.47419</v>
      </c>
      <c r="AB471">
        <v>0</v>
      </c>
      <c r="AC471">
        <v>0</v>
      </c>
      <c r="AD471" s="1">
        <v>9.4201989999999999E-2</v>
      </c>
      <c r="AE471">
        <v>28.317509999999999</v>
      </c>
      <c r="AF471">
        <v>0</v>
      </c>
      <c r="AG471">
        <v>0</v>
      </c>
      <c r="AH471" s="1">
        <v>9.3383980000000005E-2</v>
      </c>
      <c r="AI471">
        <v>28.174800000000001</v>
      </c>
      <c r="AJ471">
        <v>0</v>
      </c>
      <c r="AK471">
        <v>0</v>
      </c>
      <c r="AL471" s="1">
        <v>9.3184929999999999E-2</v>
      </c>
      <c r="AM471">
        <v>28.053789999999999</v>
      </c>
      <c r="AN471">
        <v>0</v>
      </c>
      <c r="AO471">
        <v>0</v>
      </c>
      <c r="AP471">
        <v>9.2652999999999999E-2</v>
      </c>
      <c r="AQ471">
        <v>28.097000000000001</v>
      </c>
      <c r="AR471">
        <v>0</v>
      </c>
      <c r="AS471">
        <v>0</v>
      </c>
      <c r="AT471" s="1">
        <v>9.1813039999999999E-2</v>
      </c>
      <c r="AU471">
        <v>28.22907</v>
      </c>
      <c r="AV471">
        <v>0</v>
      </c>
      <c r="AW471">
        <v>0</v>
      </c>
      <c r="AX471" s="1">
        <v>9.0861780000000003E-2</v>
      </c>
      <c r="AY471">
        <v>28.30012</v>
      </c>
      <c r="AZ471">
        <v>0</v>
      </c>
      <c r="BA471">
        <v>0</v>
      </c>
      <c r="BB471" s="1">
        <v>9.0146409999999996E-2</v>
      </c>
      <c r="BC471">
        <v>28.33755</v>
      </c>
      <c r="BD471">
        <v>0</v>
      </c>
      <c r="BE471">
        <v>0</v>
      </c>
      <c r="BF471" s="1">
        <v>8.9634329999999998E-2</v>
      </c>
      <c r="BG471">
        <v>28.25911</v>
      </c>
      <c r="BH471">
        <v>0</v>
      </c>
      <c r="BI471">
        <v>0</v>
      </c>
      <c r="BJ471" s="1">
        <v>8.9170079999999999E-2</v>
      </c>
      <c r="BK471">
        <v>28.07639</v>
      </c>
      <c r="BL471">
        <v>0</v>
      </c>
      <c r="BM471">
        <v>0</v>
      </c>
      <c r="BN471" s="1">
        <v>8.8605809999999993E-2</v>
      </c>
      <c r="BO471">
        <v>27.894359999999999</v>
      </c>
      <c r="BP471">
        <v>0</v>
      </c>
      <c r="BQ471">
        <v>0</v>
      </c>
      <c r="BR471" s="1">
        <v>8.8228189999999998E-2</v>
      </c>
      <c r="BS471">
        <v>27.721990000000002</v>
      </c>
      <c r="BT471">
        <v>0</v>
      </c>
      <c r="BU471">
        <v>0</v>
      </c>
      <c r="BV471" s="1">
        <v>8.7767960000000006E-2</v>
      </c>
      <c r="BW471">
        <v>27.69858</v>
      </c>
      <c r="BX471">
        <v>0</v>
      </c>
      <c r="BY471">
        <v>0</v>
      </c>
      <c r="BZ471">
        <v>8.7286500000000003E-2</v>
      </c>
      <c r="CA471">
        <v>27.751380000000001</v>
      </c>
      <c r="CB471">
        <v>0</v>
      </c>
      <c r="CC471">
        <v>0</v>
      </c>
      <c r="CD471" s="1">
        <v>8.6805240000000006E-2</v>
      </c>
      <c r="CE471">
        <v>27.78519</v>
      </c>
      <c r="CF471">
        <v>0</v>
      </c>
      <c r="CG471">
        <v>0</v>
      </c>
      <c r="CH471" s="1">
        <v>8.6400320000000003E-2</v>
      </c>
      <c r="CI471">
        <v>27.8429</v>
      </c>
      <c r="CJ471">
        <v>0</v>
      </c>
      <c r="CK471">
        <v>0</v>
      </c>
      <c r="CL471" s="1">
        <v>8.6046120000000004E-2</v>
      </c>
      <c r="CM471">
        <v>27.812539999999998</v>
      </c>
      <c r="CN471">
        <v>0</v>
      </c>
      <c r="CO471">
        <v>0</v>
      </c>
      <c r="CP471" s="1">
        <v>8.5714129999999999E-2</v>
      </c>
      <c r="CQ471">
        <v>27.671589999999998</v>
      </c>
      <c r="CR471">
        <v>0</v>
      </c>
      <c r="CS471" s="1">
        <v>5.6374379999999995E-35</v>
      </c>
      <c r="CT471">
        <v>8.5395399999999996E-2</v>
      </c>
      <c r="CU471">
        <v>27.540400000000002</v>
      </c>
      <c r="CV471" s="1">
        <v>1.2000260000000001E-32</v>
      </c>
      <c r="CW471" s="1">
        <v>1.067841E-28</v>
      </c>
      <c r="CX471" s="1">
        <v>8.5680080000000006E-2</v>
      </c>
      <c r="CY471">
        <v>27.452580000000001</v>
      </c>
      <c r="CZ471" s="1">
        <v>1.3545780000000001E-27</v>
      </c>
      <c r="DA471" s="1">
        <v>1.2010799999999999E-23</v>
      </c>
      <c r="DB471">
        <v>8.5613599999999998E-2</v>
      </c>
      <c r="DC471">
        <v>27.604109999999999</v>
      </c>
      <c r="DD471" s="1">
        <v>2.277164E-23</v>
      </c>
      <c r="DE471" s="1">
        <v>1.886628E-19</v>
      </c>
      <c r="DF471" s="1">
        <v>8.5213440000000001E-2</v>
      </c>
      <c r="DG471">
        <v>27.854089999999999</v>
      </c>
      <c r="DH471" s="1">
        <v>8.5860790000000004E-20</v>
      </c>
      <c r="DI471" s="1">
        <v>6.2838719999999995E-16</v>
      </c>
      <c r="DJ471" s="1">
        <v>8.4671560000000007E-2</v>
      </c>
      <c r="DK471">
        <v>28.105350000000001</v>
      </c>
      <c r="DL471" s="1">
        <v>8.6430550000000006E-17</v>
      </c>
      <c r="DM471" s="1">
        <v>5.9633089999999996E-13</v>
      </c>
      <c r="DN471">
        <v>8.4324700000000002E-2</v>
      </c>
      <c r="DO471">
        <v>28.33079</v>
      </c>
      <c r="DP471" s="1">
        <v>3.0232760000000003E-14</v>
      </c>
      <c r="DQ471" s="1">
        <v>2.031055E-10</v>
      </c>
      <c r="DR471" s="1">
        <v>8.4169439999999998E-2</v>
      </c>
      <c r="DS471">
        <v>28.363099999999999</v>
      </c>
      <c r="DT471" s="1">
        <v>4.5253010000000003E-12</v>
      </c>
      <c r="DU471" s="1">
        <v>3.008398E-8</v>
      </c>
      <c r="DV471" s="1">
        <v>8.4003679999999997E-2</v>
      </c>
      <c r="DW471">
        <v>28.29007</v>
      </c>
      <c r="DX471" s="1">
        <v>3.3474550000000002E-10</v>
      </c>
      <c r="DY471" s="1">
        <v>2.2254579999999998E-6</v>
      </c>
      <c r="DZ471" s="1">
        <v>8.3709049999999993E-2</v>
      </c>
      <c r="EA471">
        <v>28.217310000000001</v>
      </c>
      <c r="EB471" s="1">
        <v>1.3574579999999999E-8</v>
      </c>
      <c r="EC471" s="1">
        <v>9.1060270000000004E-5</v>
      </c>
      <c r="ED471" s="1">
        <v>8.3343669999999995E-2</v>
      </c>
      <c r="EE471">
        <v>28.1617</v>
      </c>
      <c r="EF471" s="1">
        <v>3.2797650000000001E-7</v>
      </c>
      <c r="EG471" s="1">
        <v>2.231336E-3</v>
      </c>
      <c r="EH471" s="1">
        <v>8.2970290000000002E-2</v>
      </c>
      <c r="EI471">
        <v>28.270340000000001</v>
      </c>
      <c r="EJ471" s="1">
        <v>5.0559019999999998E-6</v>
      </c>
      <c r="EK471" s="1">
        <v>3.500168E-2</v>
      </c>
      <c r="EL471" s="1">
        <v>8.2648040000000006E-2</v>
      </c>
      <c r="EM471">
        <v>28.514959999999999</v>
      </c>
      <c r="EN471" s="1">
        <v>5.2751679999999997E-5</v>
      </c>
      <c r="EO471">
        <v>0.37218839999999997</v>
      </c>
      <c r="EP471" s="1">
        <v>8.2327510000000007E-2</v>
      </c>
      <c r="EQ471">
        <v>28.798749999999998</v>
      </c>
      <c r="ER471" s="1">
        <v>3.9150190000000003E-4</v>
      </c>
      <c r="ES471">
        <v>2.819067</v>
      </c>
      <c r="ET471" s="1">
        <v>8.1962649999999998E-2</v>
      </c>
      <c r="EU471">
        <v>29.033259999999999</v>
      </c>
      <c r="EV471" s="1">
        <v>2.1569879999999999E-3</v>
      </c>
      <c r="EW471">
        <v>15.87368</v>
      </c>
      <c r="EX471" s="1">
        <v>8.1575209999999995E-2</v>
      </c>
      <c r="EY471">
        <v>29.073920000000001</v>
      </c>
      <c r="EZ471" s="1">
        <v>9.1688410000000005E-3</v>
      </c>
      <c r="FA471">
        <v>68.999409999999997</v>
      </c>
      <c r="FB471">
        <v>8.11582E-2</v>
      </c>
      <c r="FC471">
        <v>29.002320000000001</v>
      </c>
      <c r="FD471" s="1">
        <v>3.1083340000000001E-2</v>
      </c>
      <c r="FE471">
        <v>239.35239999999999</v>
      </c>
      <c r="FF471" s="1">
        <v>8.0746760000000001E-2</v>
      </c>
      <c r="FG471">
        <v>28.924219999999998</v>
      </c>
      <c r="FH471" s="1">
        <v>8.6662240000000001E-2</v>
      </c>
      <c r="FI471">
        <v>682.55380000000002</v>
      </c>
      <c r="FJ471" s="1">
        <v>8.0654229999999993E-2</v>
      </c>
      <c r="FK471">
        <v>28.849830000000001</v>
      </c>
      <c r="FL471">
        <v>0.2049272</v>
      </c>
      <c r="FM471">
        <v>1643.646</v>
      </c>
      <c r="FN471" s="1">
        <v>8.0340010000000003E-2</v>
      </c>
      <c r="FO471">
        <v>28.97785</v>
      </c>
      <c r="FP471">
        <v>0.41806789999999999</v>
      </c>
      <c r="FQ471">
        <v>3422.22</v>
      </c>
      <c r="FR471" s="1">
        <v>7.9847890000000005E-2</v>
      </c>
      <c r="FS471">
        <v>29.182200000000002</v>
      </c>
      <c r="FT471">
        <v>0.75066849999999996</v>
      </c>
      <c r="FU471">
        <v>6281.1030000000001</v>
      </c>
      <c r="FV471" s="1">
        <v>7.9249379999999994E-2</v>
      </c>
      <c r="FW471">
        <v>29.306069999999998</v>
      </c>
      <c r="FX471">
        <v>1.2082930000000001</v>
      </c>
      <c r="FY471">
        <v>10341.14</v>
      </c>
      <c r="FZ471" s="1">
        <v>7.8761540000000005E-2</v>
      </c>
      <c r="GA471">
        <v>29.372959999999999</v>
      </c>
      <c r="GB471">
        <v>1.776267</v>
      </c>
      <c r="GC471">
        <v>15514.21</v>
      </c>
      <c r="GD471" s="1">
        <v>7.8356640000000005E-2</v>
      </c>
      <c r="GE471">
        <v>29.298400000000001</v>
      </c>
      <c r="GF471">
        <v>2.4174169999999999</v>
      </c>
      <c r="GG471">
        <v>21507.13</v>
      </c>
      <c r="GH471" s="1">
        <v>7.7962859999999995E-2</v>
      </c>
      <c r="GI471">
        <v>29.236830000000001</v>
      </c>
      <c r="GJ471">
        <v>3.0795560000000002</v>
      </c>
      <c r="GK471">
        <v>27879.51</v>
      </c>
      <c r="GL471" s="1">
        <v>7.7480259999999995E-2</v>
      </c>
      <c r="GM471">
        <v>29.179290000000002</v>
      </c>
      <c r="GN471">
        <v>3.7042639999999998</v>
      </c>
      <c r="GO471">
        <v>34134.129999999997</v>
      </c>
      <c r="GP471">
        <v>7.7021599999999996E-2</v>
      </c>
      <c r="GQ471">
        <v>29.12201</v>
      </c>
      <c r="GR471">
        <v>4.2494779999999999</v>
      </c>
      <c r="GS471">
        <v>39814.68</v>
      </c>
      <c r="GT471" s="1">
        <v>7.6535530000000004E-2</v>
      </c>
      <c r="GU471">
        <v>29.04993</v>
      </c>
      <c r="GV471">
        <v>4.6811129999999999</v>
      </c>
      <c r="GW471">
        <v>44573.99</v>
      </c>
      <c r="GX471" s="1">
        <v>7.6054040000000003E-2</v>
      </c>
      <c r="GY471">
        <v>29.097729999999999</v>
      </c>
      <c r="GZ471">
        <v>4.9844790000000003</v>
      </c>
      <c r="HA471">
        <v>48198.06</v>
      </c>
      <c r="HB471">
        <v>7.5580599999999998E-2</v>
      </c>
      <c r="HC471">
        <v>29.271170000000001</v>
      </c>
      <c r="HD471">
        <v>5.1583329999999998</v>
      </c>
      <c r="HE471">
        <v>50611</v>
      </c>
      <c r="HF471" s="1">
        <v>7.5108419999999995E-2</v>
      </c>
      <c r="HG471">
        <v>29.44594</v>
      </c>
      <c r="HH471">
        <v>5.2113649999999998</v>
      </c>
      <c r="HI471">
        <v>51846.83</v>
      </c>
      <c r="HJ471" s="1">
        <v>7.4645069999999994E-2</v>
      </c>
      <c r="HK471">
        <v>29.475079999999998</v>
      </c>
      <c r="HL471">
        <v>5.1606990000000001</v>
      </c>
      <c r="HM471">
        <v>52020.11</v>
      </c>
      <c r="HN471">
        <v>7.4179499999999995E-2</v>
      </c>
      <c r="HO471">
        <v>29.33154</v>
      </c>
      <c r="HP471">
        <v>5.0243140000000004</v>
      </c>
      <c r="HQ471">
        <v>51292.23</v>
      </c>
      <c r="HR471" s="1">
        <v>7.3726589999999995E-2</v>
      </c>
      <c r="HS471">
        <v>29.187049999999999</v>
      </c>
      <c r="HT471">
        <v>4.8238190000000003</v>
      </c>
      <c r="HU471">
        <v>49841.64</v>
      </c>
      <c r="HV471" s="1">
        <v>7.3602360000000006E-2</v>
      </c>
      <c r="HW471">
        <v>29.045100000000001</v>
      </c>
      <c r="HX471">
        <v>4.596927</v>
      </c>
      <c r="HY471">
        <v>47830.63</v>
      </c>
      <c r="HZ471" s="1">
        <v>7.3276270000000004E-2</v>
      </c>
      <c r="IA471">
        <v>29.04937</v>
      </c>
      <c r="IB471">
        <v>4.325475</v>
      </c>
      <c r="IC471">
        <v>45426.75</v>
      </c>
      <c r="ID471" s="1">
        <v>7.2776919999999995E-2</v>
      </c>
      <c r="IE471">
        <v>29.157060000000001</v>
      </c>
      <c r="IF471">
        <v>4.0275590000000001</v>
      </c>
      <c r="IG471">
        <v>42778.22</v>
      </c>
      <c r="IH471" s="1">
        <v>7.2184349999999994E-2</v>
      </c>
      <c r="II471">
        <v>29.264130000000002</v>
      </c>
      <c r="IJ471">
        <v>3.7207819999999998</v>
      </c>
      <c r="IK471">
        <v>40005.26</v>
      </c>
      <c r="IL471" s="1">
        <v>7.1724709999999997E-2</v>
      </c>
      <c r="IM471">
        <v>29.345610000000001</v>
      </c>
      <c r="IN471">
        <v>3.4252479999999998</v>
      </c>
      <c r="IO471">
        <v>37200.54</v>
      </c>
      <c r="IP471">
        <v>7.1361800000000003E-2</v>
      </c>
      <c r="IQ471">
        <v>29.295359999999999</v>
      </c>
      <c r="IR471">
        <v>3.1437119999999998</v>
      </c>
      <c r="IS471">
        <v>34430.269999999997</v>
      </c>
      <c r="IT471" s="1">
        <v>7.1018189999999995E-2</v>
      </c>
      <c r="IU471">
        <v>29.177019999999999</v>
      </c>
      <c r="IV471">
        <v>2.8757980000000001</v>
      </c>
      <c r="IW471">
        <v>31743.66</v>
      </c>
      <c r="IX471" s="1">
        <v>7.0596889999999995E-2</v>
      </c>
      <c r="IY471">
        <v>29.071629999999999</v>
      </c>
      <c r="IZ471">
        <v>2.6204909999999999</v>
      </c>
      <c r="JA471">
        <v>29178.400000000001</v>
      </c>
      <c r="JB471" s="1">
        <v>7.0205840000000005E-2</v>
      </c>
      <c r="JC471">
        <v>28.99456</v>
      </c>
      <c r="JD471">
        <v>2.3838499999999998</v>
      </c>
      <c r="JE471">
        <v>26758.02</v>
      </c>
      <c r="JF471" s="1">
        <v>6.9778610000000005E-2</v>
      </c>
      <c r="JG471">
        <v>29.128730000000001</v>
      </c>
      <c r="JH471">
        <v>2.1641729999999999</v>
      </c>
      <c r="JI471">
        <v>24495.41</v>
      </c>
      <c r="JJ471" s="1">
        <v>6.9377709999999995E-2</v>
      </c>
      <c r="JK471">
        <v>29.30517</v>
      </c>
      <c r="JL471">
        <v>1.9633670000000001</v>
      </c>
      <c r="JM471">
        <v>22395.94</v>
      </c>
      <c r="JN471" s="1">
        <v>6.8969320000000001E-2</v>
      </c>
      <c r="JO471">
        <v>29.436599999999999</v>
      </c>
      <c r="JP471">
        <v>1.7797289999999999</v>
      </c>
      <c r="JQ471">
        <v>20459.150000000001</v>
      </c>
      <c r="JR471" s="1">
        <v>6.859237E-2</v>
      </c>
      <c r="JS471">
        <v>29.509119999999999</v>
      </c>
      <c r="JT471">
        <v>1.6134649999999999</v>
      </c>
      <c r="JU471">
        <v>18680.03</v>
      </c>
      <c r="JV471" s="1">
        <v>6.8211789999999994E-2</v>
      </c>
      <c r="JW471">
        <v>29.499359999999999</v>
      </c>
      <c r="JX471">
        <v>1.4624520000000001</v>
      </c>
      <c r="JY471">
        <v>17051.759999999998</v>
      </c>
      <c r="JZ471" s="1">
        <v>6.7846950000000003E-2</v>
      </c>
      <c r="KA471">
        <v>29.392430000000001</v>
      </c>
      <c r="KB471">
        <v>1.326098</v>
      </c>
      <c r="KC471">
        <v>15565.4</v>
      </c>
      <c r="KD471" s="1">
        <v>6.7473630000000007E-2</v>
      </c>
      <c r="KE471">
        <v>29.285769999999999</v>
      </c>
      <c r="KF471">
        <v>1.202644</v>
      </c>
      <c r="KG471">
        <v>14211.52</v>
      </c>
      <c r="KH471" s="1">
        <v>6.7227350000000005E-2</v>
      </c>
      <c r="KI471">
        <v>29.204709999999999</v>
      </c>
      <c r="KJ471">
        <v>1.093126</v>
      </c>
      <c r="KK471">
        <v>12978.92</v>
      </c>
      <c r="KL471" s="1">
        <v>6.6920919999999995E-2</v>
      </c>
      <c r="KM471">
        <v>29.325310000000002</v>
      </c>
      <c r="KN471">
        <v>0.9931335</v>
      </c>
      <c r="KO471">
        <v>11857.4</v>
      </c>
      <c r="KP471">
        <v>6.6575099999999998E-2</v>
      </c>
      <c r="KQ471">
        <v>29.52957</v>
      </c>
      <c r="KR471">
        <v>0.90236959999999999</v>
      </c>
      <c r="KS471">
        <v>10838.97</v>
      </c>
      <c r="KT471" s="1">
        <v>6.6212309999999996E-2</v>
      </c>
      <c r="KU471">
        <v>29.75582</v>
      </c>
      <c r="KV471">
        <v>0.82030539999999996</v>
      </c>
      <c r="KW471">
        <v>9915.2440000000006</v>
      </c>
      <c r="KX471" s="1">
        <v>6.5902429999999998E-2</v>
      </c>
      <c r="KY471">
        <v>29.95693</v>
      </c>
      <c r="KZ471">
        <v>0.74695420000000001</v>
      </c>
      <c r="LA471">
        <v>9077.5380000000005</v>
      </c>
      <c r="LB471" s="1">
        <v>6.5613729999999995E-2</v>
      </c>
      <c r="LC471">
        <v>29.982330000000001</v>
      </c>
      <c r="LD471">
        <v>0.68093840000000005</v>
      </c>
      <c r="LE471">
        <v>8317.0120000000006</v>
      </c>
      <c r="LF471" s="1">
        <v>6.5351610000000004E-2</v>
      </c>
      <c r="LG471">
        <v>29.892050000000001</v>
      </c>
      <c r="LH471">
        <v>0.62152499999999999</v>
      </c>
      <c r="LI471">
        <v>7626.2330000000002</v>
      </c>
      <c r="LJ471" s="1">
        <v>6.5069070000000007E-2</v>
      </c>
      <c r="LK471">
        <v>29.80837</v>
      </c>
      <c r="LL471">
        <v>0.56762109999999999</v>
      </c>
      <c r="LM471">
        <v>6998.7659999999996</v>
      </c>
      <c r="LN471" s="1">
        <v>6.4812250000000002E-2</v>
      </c>
      <c r="LO471">
        <v>29.765360000000001</v>
      </c>
      <c r="LP471">
        <v>0.51906680000000005</v>
      </c>
      <c r="LQ471">
        <v>6428.4690000000001</v>
      </c>
      <c r="LR471" s="1">
        <v>6.4545270000000002E-2</v>
      </c>
      <c r="LS471">
        <v>29.970020000000002</v>
      </c>
      <c r="LT471">
        <v>0.4750103</v>
      </c>
      <c r="LU471">
        <v>5909.8329999999996</v>
      </c>
      <c r="LV471" s="1">
        <v>6.4277570000000006E-2</v>
      </c>
      <c r="LW471">
        <v>30.255220000000001</v>
      </c>
      <c r="LX471">
        <v>0.43511319999999998</v>
      </c>
      <c r="LY471">
        <v>5438.1639999999998</v>
      </c>
      <c r="LZ471">
        <v>6.4015900000000001E-2</v>
      </c>
      <c r="MA471">
        <v>30.53914</v>
      </c>
      <c r="MB471">
        <v>0.39897569999999999</v>
      </c>
      <c r="MC471">
        <v>5008.7650000000003</v>
      </c>
      <c r="MD471" s="1">
        <v>6.3758969999999998E-2</v>
      </c>
      <c r="ME471">
        <v>30.796959999999999</v>
      </c>
      <c r="MF471">
        <v>0.36622529999999998</v>
      </c>
      <c r="MG471">
        <v>4617.6710000000003</v>
      </c>
      <c r="MH471" s="1">
        <v>6.3518640000000001E-2</v>
      </c>
      <c r="MI471">
        <v>30.878019999999999</v>
      </c>
      <c r="MJ471">
        <v>0.33655560000000001</v>
      </c>
      <c r="MK471">
        <v>4261.0720000000001</v>
      </c>
      <c r="ML471" s="1">
        <v>6.3267340000000005E-2</v>
      </c>
      <c r="MM471">
        <v>30.845610000000001</v>
      </c>
      <c r="MN471">
        <v>0.30955529999999998</v>
      </c>
      <c r="MO471">
        <v>3935.8049999999998</v>
      </c>
      <c r="MP471" s="1">
        <v>6.3024280000000002E-2</v>
      </c>
      <c r="MQ471">
        <v>30.788799999999998</v>
      </c>
      <c r="MR471">
        <v>0.28502260000000001</v>
      </c>
      <c r="MS471">
        <v>3638.7979999999998</v>
      </c>
      <c r="MT471" s="1">
        <v>6.2923010000000001E-2</v>
      </c>
      <c r="MU471">
        <v>30.727820000000001</v>
      </c>
      <c r="MV471">
        <v>0.26324180000000003</v>
      </c>
      <c r="MW471">
        <v>3366.9859999999999</v>
      </c>
      <c r="MX471" s="1">
        <v>6.2735310000000002E-2</v>
      </c>
      <c r="MY471">
        <v>30.724830000000001</v>
      </c>
      <c r="MZ471">
        <v>0.24296680000000001</v>
      </c>
      <c r="NA471">
        <v>3117.732</v>
      </c>
      <c r="NB471" s="1">
        <v>6.2485390000000002E-2</v>
      </c>
      <c r="NC471">
        <v>30.829989999999999</v>
      </c>
      <c r="ND471">
        <v>0.22424040000000001</v>
      </c>
      <c r="NE471">
        <v>2889.5720000000001</v>
      </c>
      <c r="NF471" s="1">
        <v>6.2200930000000001E-2</v>
      </c>
      <c r="NG471">
        <v>31.058070000000001</v>
      </c>
      <c r="NH471">
        <v>0.20704700000000001</v>
      </c>
      <c r="NI471">
        <v>2680.857</v>
      </c>
      <c r="NJ471" s="1">
        <v>6.1963360000000002E-2</v>
      </c>
      <c r="NK471">
        <v>31.177399999999999</v>
      </c>
      <c r="NL471">
        <v>0.1915164</v>
      </c>
      <c r="NM471">
        <v>2489.7669999999998</v>
      </c>
      <c r="NN471" s="1">
        <v>6.1778729999999997E-2</v>
      </c>
      <c r="NO471">
        <v>31.160550000000001</v>
      </c>
      <c r="NP471">
        <v>0.1774636</v>
      </c>
      <c r="NQ471">
        <v>2314.4070000000002</v>
      </c>
      <c r="NR471" s="1">
        <v>6.1598640000000003E-2</v>
      </c>
      <c r="NS471">
        <v>31.10802</v>
      </c>
      <c r="NT471">
        <v>0.16459009999999999</v>
      </c>
      <c r="NU471">
        <v>2153.2370000000001</v>
      </c>
      <c r="NV471" s="1">
        <v>6.1398510000000003E-2</v>
      </c>
      <c r="NW471">
        <v>31.044979999999999</v>
      </c>
      <c r="NX471">
        <v>0.15274170000000001</v>
      </c>
      <c r="NY471">
        <v>2005.0450000000001</v>
      </c>
      <c r="NZ471" s="1">
        <v>6.1325230000000001E-2</v>
      </c>
      <c r="OA471">
        <v>30.988890000000001</v>
      </c>
      <c r="OB471">
        <v>0.1421461</v>
      </c>
      <c r="OC471">
        <v>1868.5119999999999</v>
      </c>
      <c r="OD471" s="1">
        <v>6.1162910000000001E-2</v>
      </c>
      <c r="OE471">
        <v>31.101199999999999</v>
      </c>
      <c r="OF471">
        <v>0.1321775</v>
      </c>
      <c r="OG471">
        <v>1742.433</v>
      </c>
      <c r="OH471" s="1">
        <v>6.0930779999999997E-2</v>
      </c>
      <c r="OI471">
        <v>31.32958</v>
      </c>
      <c r="OJ471">
        <v>0.1228809</v>
      </c>
      <c r="OK471">
        <v>1626.319</v>
      </c>
    </row>
    <row r="472" spans="1:401" x14ac:dyDescent="0.35">
      <c r="A472">
        <v>481</v>
      </c>
      <c r="B472" t="s">
        <v>4</v>
      </c>
      <c r="C472" t="s">
        <v>364</v>
      </c>
      <c r="D472" t="s">
        <v>474</v>
      </c>
      <c r="E472">
        <v>872.96860000000004</v>
      </c>
      <c r="F472" s="1">
        <v>9.8633020000000002E-2</v>
      </c>
      <c r="G472">
        <v>29.045480000000001</v>
      </c>
      <c r="H472">
        <v>0</v>
      </c>
      <c r="I472">
        <v>0</v>
      </c>
      <c r="J472" s="1">
        <v>9.7759949999999998E-2</v>
      </c>
      <c r="K472">
        <v>28.989619999999999</v>
      </c>
      <c r="L472">
        <v>0</v>
      </c>
      <c r="M472">
        <v>0</v>
      </c>
      <c r="N472" s="1">
        <v>9.6779290000000004E-2</v>
      </c>
      <c r="O472">
        <v>28.901589999999999</v>
      </c>
      <c r="P472">
        <v>0</v>
      </c>
      <c r="Q472">
        <v>0</v>
      </c>
      <c r="R472" s="1">
        <v>9.5767809999999995E-2</v>
      </c>
      <c r="S472">
        <v>28.766749999999998</v>
      </c>
      <c r="T472">
        <v>0</v>
      </c>
      <c r="U472">
        <v>0</v>
      </c>
      <c r="V472" s="1">
        <v>9.4845269999999995E-2</v>
      </c>
      <c r="W472">
        <v>28.686019999999999</v>
      </c>
      <c r="X472">
        <v>0</v>
      </c>
      <c r="Y472">
        <v>0</v>
      </c>
      <c r="Z472" s="1">
        <v>9.4010549999999998E-2</v>
      </c>
      <c r="AA472">
        <v>28.55817</v>
      </c>
      <c r="AB472">
        <v>0</v>
      </c>
      <c r="AC472">
        <v>0</v>
      </c>
      <c r="AD472" s="1">
        <v>9.3196349999999997E-2</v>
      </c>
      <c r="AE472">
        <v>28.404979999999998</v>
      </c>
      <c r="AF472">
        <v>0</v>
      </c>
      <c r="AG472">
        <v>0</v>
      </c>
      <c r="AH472" s="1">
        <v>9.2395260000000007E-2</v>
      </c>
      <c r="AI472">
        <v>28.265899999999998</v>
      </c>
      <c r="AJ472">
        <v>0</v>
      </c>
      <c r="AK472">
        <v>0</v>
      </c>
      <c r="AL472" s="1">
        <v>9.2234269999999993E-2</v>
      </c>
      <c r="AM472">
        <v>28.14865</v>
      </c>
      <c r="AN472">
        <v>0</v>
      </c>
      <c r="AO472">
        <v>0</v>
      </c>
      <c r="AP472" s="1">
        <v>9.1705369999999994E-2</v>
      </c>
      <c r="AQ472">
        <v>28.192959999999999</v>
      </c>
      <c r="AR472">
        <v>0</v>
      </c>
      <c r="AS472">
        <v>0</v>
      </c>
      <c r="AT472">
        <v>9.0870400000000004E-2</v>
      </c>
      <c r="AU472">
        <v>28.322320000000001</v>
      </c>
      <c r="AV472">
        <v>0</v>
      </c>
      <c r="AW472">
        <v>0</v>
      </c>
      <c r="AX472" s="1">
        <v>8.992203E-2</v>
      </c>
      <c r="AY472">
        <v>28.388069999999999</v>
      </c>
      <c r="AZ472">
        <v>0</v>
      </c>
      <c r="BA472">
        <v>0</v>
      </c>
      <c r="BB472" s="1">
        <v>8.9217270000000001E-2</v>
      </c>
      <c r="BC472">
        <v>28.419840000000001</v>
      </c>
      <c r="BD472">
        <v>0</v>
      </c>
      <c r="BE472">
        <v>0</v>
      </c>
      <c r="BF472" s="1">
        <v>8.8725830000000006E-2</v>
      </c>
      <c r="BG472">
        <v>28.338750000000001</v>
      </c>
      <c r="BH472">
        <v>0</v>
      </c>
      <c r="BI472">
        <v>0</v>
      </c>
      <c r="BJ472" s="1">
        <v>8.8270779999999993E-2</v>
      </c>
      <c r="BK472">
        <v>28.157710000000002</v>
      </c>
      <c r="BL472">
        <v>0</v>
      </c>
      <c r="BM472">
        <v>0</v>
      </c>
      <c r="BN472">
        <v>8.7712999999999999E-2</v>
      </c>
      <c r="BO472">
        <v>27.980699999999999</v>
      </c>
      <c r="BP472">
        <v>0</v>
      </c>
      <c r="BQ472">
        <v>0</v>
      </c>
      <c r="BR472" s="1">
        <v>8.7351150000000002E-2</v>
      </c>
      <c r="BS472">
        <v>27.814979999999998</v>
      </c>
      <c r="BT472">
        <v>0</v>
      </c>
      <c r="BU472">
        <v>0</v>
      </c>
      <c r="BV472" s="1">
        <v>8.6895639999999996E-2</v>
      </c>
      <c r="BW472">
        <v>27.796199999999999</v>
      </c>
      <c r="BX472">
        <v>0</v>
      </c>
      <c r="BY472">
        <v>0</v>
      </c>
      <c r="BZ472" s="1">
        <v>8.6420179999999999E-2</v>
      </c>
      <c r="CA472">
        <v>27.84872</v>
      </c>
      <c r="CB472">
        <v>0</v>
      </c>
      <c r="CC472">
        <v>0</v>
      </c>
      <c r="CD472" s="1">
        <v>8.5945939999999998E-2</v>
      </c>
      <c r="CE472">
        <v>27.878019999999999</v>
      </c>
      <c r="CF472">
        <v>0</v>
      </c>
      <c r="CG472">
        <v>0</v>
      </c>
      <c r="CH472" s="1">
        <v>8.5547479999999995E-2</v>
      </c>
      <c r="CI472">
        <v>27.928599999999999</v>
      </c>
      <c r="CJ472">
        <v>0</v>
      </c>
      <c r="CK472">
        <v>0</v>
      </c>
      <c r="CL472" s="1">
        <v>8.5202819999999999E-2</v>
      </c>
      <c r="CM472">
        <v>27.88991</v>
      </c>
      <c r="CN472">
        <v>0</v>
      </c>
      <c r="CO472">
        <v>0</v>
      </c>
      <c r="CP472" s="1">
        <v>8.4877549999999996E-2</v>
      </c>
      <c r="CQ472">
        <v>27.74258</v>
      </c>
      <c r="CR472">
        <v>0</v>
      </c>
      <c r="CS472" s="1">
        <v>9.8961560000000001E-36</v>
      </c>
      <c r="CT472" s="1">
        <v>8.4568420000000005E-2</v>
      </c>
      <c r="CU472">
        <v>27.607620000000001</v>
      </c>
      <c r="CV472" s="1">
        <v>2.5074639999999999E-33</v>
      </c>
      <c r="CW472" s="1">
        <v>2.215943E-29</v>
      </c>
      <c r="CX472" s="1">
        <v>8.4887039999999997E-2</v>
      </c>
      <c r="CY472">
        <v>27.51765</v>
      </c>
      <c r="CZ472" s="1">
        <v>3.2379470000000002E-28</v>
      </c>
      <c r="DA472" s="1">
        <v>2.850131E-24</v>
      </c>
      <c r="DB472" s="1">
        <v>8.4820629999999994E-2</v>
      </c>
      <c r="DC472">
        <v>27.66516</v>
      </c>
      <c r="DD472" s="1">
        <v>6.0983599999999999E-24</v>
      </c>
      <c r="DE472" s="1">
        <v>5.0263229999999999E-20</v>
      </c>
      <c r="DF472" s="1">
        <v>8.4416779999999997E-2</v>
      </c>
      <c r="DG472">
        <v>27.907060000000001</v>
      </c>
      <c r="DH472" s="1">
        <v>2.5746199999999999E-20</v>
      </c>
      <c r="DI472" s="1">
        <v>1.8740919999999999E-16</v>
      </c>
      <c r="DJ472" s="1">
        <v>8.3870940000000005E-2</v>
      </c>
      <c r="DK472">
        <v>28.147649999999999</v>
      </c>
      <c r="DL472" s="1">
        <v>2.862611E-17</v>
      </c>
      <c r="DM472" s="1">
        <v>1.9678899999999999E-13</v>
      </c>
      <c r="DN472">
        <v>8.3532800000000004E-2</v>
      </c>
      <c r="DO472">
        <v>28.361560000000001</v>
      </c>
      <c r="DP472" s="1">
        <v>1.0933390000000001E-14</v>
      </c>
      <c r="DQ472" s="1">
        <v>7.3295699999999994E-11</v>
      </c>
      <c r="DR472" s="1">
        <v>8.3389340000000006E-2</v>
      </c>
      <c r="DS472">
        <v>28.384979999999999</v>
      </c>
      <c r="DT472" s="1">
        <v>1.770889E-12</v>
      </c>
      <c r="DU472" s="1">
        <v>1.1762999999999999E-8</v>
      </c>
      <c r="DV472" s="1">
        <v>8.3230940000000003E-2</v>
      </c>
      <c r="DW472">
        <v>28.308769999999999</v>
      </c>
      <c r="DX472" s="1">
        <v>1.4081109999999999E-10</v>
      </c>
      <c r="DY472" s="1">
        <v>9.363783E-7</v>
      </c>
      <c r="DZ472" s="1">
        <v>8.293963E-2</v>
      </c>
      <c r="EA472">
        <v>28.2377</v>
      </c>
      <c r="EB472" s="1">
        <v>6.107258E-9</v>
      </c>
      <c r="EC472" s="1">
        <v>4.1016049999999998E-5</v>
      </c>
      <c r="ED472" s="1">
        <v>8.2579420000000001E-2</v>
      </c>
      <c r="EE472">
        <v>28.18704</v>
      </c>
      <c r="EF472" s="1">
        <v>1.5719930000000001E-7</v>
      </c>
      <c r="EG472" s="1">
        <v>1.0714349999999999E-3</v>
      </c>
      <c r="EH472" s="1">
        <v>8.2208390000000006E-2</v>
      </c>
      <c r="EI472">
        <v>28.300360000000001</v>
      </c>
      <c r="EJ472" s="1">
        <v>2.5724710000000002E-6</v>
      </c>
      <c r="EK472" s="1">
        <v>1.785024E-2</v>
      </c>
      <c r="EL472" s="1">
        <v>8.1893060000000004E-2</v>
      </c>
      <c r="EM472">
        <v>28.54636</v>
      </c>
      <c r="EN472" s="1">
        <v>2.8403869999999999E-5</v>
      </c>
      <c r="EO472">
        <v>0.20091310000000001</v>
      </c>
      <c r="EP472" s="1">
        <v>8.1579319999999997E-2</v>
      </c>
      <c r="EQ472">
        <v>28.827590000000001</v>
      </c>
      <c r="ER472" s="1">
        <v>2.2241599999999999E-4</v>
      </c>
      <c r="ES472">
        <v>1.605707</v>
      </c>
      <c r="ET472" s="1">
        <v>8.1221730000000006E-2</v>
      </c>
      <c r="EU472">
        <v>29.05687</v>
      </c>
      <c r="EV472" s="1">
        <v>1.2892590000000001E-3</v>
      </c>
      <c r="EW472">
        <v>9.5114970000000003</v>
      </c>
      <c r="EX472" s="1">
        <v>8.0838339999999995E-2</v>
      </c>
      <c r="EY472">
        <v>29.093440000000001</v>
      </c>
      <c r="EZ472" s="1">
        <v>5.7500509999999999E-3</v>
      </c>
      <c r="FA472">
        <v>43.368699999999997</v>
      </c>
      <c r="FB472" s="1">
        <v>8.0425369999999996E-2</v>
      </c>
      <c r="FC472">
        <v>29.02167</v>
      </c>
      <c r="FD472" s="1">
        <v>2.039761E-2</v>
      </c>
      <c r="FE472">
        <v>157.36179999999999</v>
      </c>
      <c r="FF472" s="1">
        <v>8.0023380000000005E-2</v>
      </c>
      <c r="FG472">
        <v>28.94689</v>
      </c>
      <c r="FH472" s="1">
        <v>5.9355070000000003E-2</v>
      </c>
      <c r="FI472">
        <v>468.08249999999998</v>
      </c>
      <c r="FJ472" s="1">
        <v>7.9949560000000003E-2</v>
      </c>
      <c r="FK472">
        <v>28.878209999999999</v>
      </c>
      <c r="FL472">
        <v>0.1461276</v>
      </c>
      <c r="FM472">
        <v>1172.55</v>
      </c>
      <c r="FN472" s="1">
        <v>7.9641260000000005E-2</v>
      </c>
      <c r="FO472">
        <v>29.011209999999998</v>
      </c>
      <c r="FP472">
        <v>0.30950870000000003</v>
      </c>
      <c r="FQ472">
        <v>2532.806</v>
      </c>
      <c r="FR472" s="1">
        <v>7.9150739999999997E-2</v>
      </c>
      <c r="FS472">
        <v>29.21725</v>
      </c>
      <c r="FT472">
        <v>0.57550670000000004</v>
      </c>
      <c r="FU472">
        <v>4810.3019999999997</v>
      </c>
      <c r="FV472" s="1">
        <v>7.8553250000000005E-2</v>
      </c>
      <c r="FW472">
        <v>29.340730000000001</v>
      </c>
      <c r="FX472">
        <v>0.95690600000000003</v>
      </c>
      <c r="FY472">
        <v>8174.3680000000004</v>
      </c>
      <c r="FZ472" s="1">
        <v>7.806913E-2</v>
      </c>
      <c r="GA472">
        <v>29.407109999999999</v>
      </c>
      <c r="GB472">
        <v>1.449721</v>
      </c>
      <c r="GC472">
        <v>12627.34</v>
      </c>
      <c r="GD472" s="1">
        <v>7.7675129999999995E-2</v>
      </c>
      <c r="GE472">
        <v>29.334</v>
      </c>
      <c r="GF472">
        <v>2.0288460000000001</v>
      </c>
      <c r="GG472">
        <v>17982.62</v>
      </c>
      <c r="GH472" s="1">
        <v>7.7288419999999997E-2</v>
      </c>
      <c r="GI472">
        <v>29.275880000000001</v>
      </c>
      <c r="GJ472">
        <v>2.6517569999999999</v>
      </c>
      <c r="GK472">
        <v>23894.15</v>
      </c>
      <c r="GL472" s="1">
        <v>7.6813439999999997E-2</v>
      </c>
      <c r="GM472">
        <v>29.222429999999999</v>
      </c>
      <c r="GN472">
        <v>3.2658429999999998</v>
      </c>
      <c r="GO472">
        <v>29925.19</v>
      </c>
      <c r="GP472">
        <v>7.6360800000000006E-2</v>
      </c>
      <c r="GQ472">
        <v>29.16985</v>
      </c>
      <c r="GR472">
        <v>3.8284400000000001</v>
      </c>
      <c r="GS472">
        <v>35636.71</v>
      </c>
      <c r="GT472" s="1">
        <v>7.5876170000000007E-2</v>
      </c>
      <c r="GU472">
        <v>29.102679999999999</v>
      </c>
      <c r="GV472">
        <v>4.3014460000000003</v>
      </c>
      <c r="GW472">
        <v>40659.94</v>
      </c>
      <c r="GX472" s="1">
        <v>7.5406070000000006E-2</v>
      </c>
      <c r="GY472">
        <v>29.154530000000001</v>
      </c>
      <c r="GZ472">
        <v>4.6642489999999999</v>
      </c>
      <c r="HA472">
        <v>44733.36</v>
      </c>
      <c r="HB472" s="1">
        <v>7.4932830000000006E-2</v>
      </c>
      <c r="HC472">
        <v>29.328939999999999</v>
      </c>
      <c r="HD472">
        <v>4.9072139999999997</v>
      </c>
      <c r="HE472">
        <v>47720.82</v>
      </c>
      <c r="HF472" s="1">
        <v>7.4471090000000004E-2</v>
      </c>
      <c r="HG472">
        <v>29.501560000000001</v>
      </c>
      <c r="HH472">
        <v>5.0333680000000003</v>
      </c>
      <c r="HI472">
        <v>49595.03</v>
      </c>
      <c r="HJ472">
        <v>7.4009900000000003E-2</v>
      </c>
      <c r="HK472">
        <v>29.528169999999999</v>
      </c>
      <c r="HL472">
        <v>5.0529289999999998</v>
      </c>
      <c r="HM472">
        <v>50417.73</v>
      </c>
      <c r="HN472" s="1">
        <v>7.355101E-2</v>
      </c>
      <c r="HO472">
        <v>29.385249999999999</v>
      </c>
      <c r="HP472">
        <v>4.9819360000000001</v>
      </c>
      <c r="HQ472">
        <v>50310.12</v>
      </c>
      <c r="HR472" s="1">
        <v>7.3105390000000006E-2</v>
      </c>
      <c r="HS472">
        <v>29.243849999999998</v>
      </c>
      <c r="HT472">
        <v>4.8313110000000004</v>
      </c>
      <c r="HU472">
        <v>49412.71</v>
      </c>
      <c r="HV472" s="1">
        <v>7.2997370000000006E-2</v>
      </c>
      <c r="HW472">
        <v>29.107109999999999</v>
      </c>
      <c r="HX472">
        <v>4.6597039999999996</v>
      </c>
      <c r="HY472">
        <v>47897.73</v>
      </c>
      <c r="HZ472" s="1">
        <v>7.2677039999999998E-2</v>
      </c>
      <c r="IA472">
        <v>29.116150000000001</v>
      </c>
      <c r="IB472">
        <v>4.4264700000000001</v>
      </c>
      <c r="IC472">
        <v>45904.93</v>
      </c>
      <c r="ID472" s="1">
        <v>7.2177939999999996E-2</v>
      </c>
      <c r="IE472">
        <v>29.225809999999999</v>
      </c>
      <c r="IF472">
        <v>4.1571290000000003</v>
      </c>
      <c r="IG472">
        <v>43587.02</v>
      </c>
      <c r="IH472" s="1">
        <v>7.1588250000000006E-2</v>
      </c>
      <c r="II472">
        <v>29.332339999999999</v>
      </c>
      <c r="IJ472">
        <v>3.87053</v>
      </c>
      <c r="IK472">
        <v>41068.300000000003</v>
      </c>
      <c r="IL472" s="1">
        <v>7.1133379999999996E-2</v>
      </c>
      <c r="IM472">
        <v>29.41187</v>
      </c>
      <c r="IN472">
        <v>3.588476</v>
      </c>
      <c r="IO472">
        <v>38449.25</v>
      </c>
      <c r="IP472" s="1">
        <v>7.0777679999999996E-2</v>
      </c>
      <c r="IQ472">
        <v>29.359970000000001</v>
      </c>
      <c r="IR472">
        <v>3.3149310000000001</v>
      </c>
      <c r="IS472">
        <v>35806.06</v>
      </c>
      <c r="IT472" s="1">
        <v>7.0438089999999995E-2</v>
      </c>
      <c r="IU472">
        <v>29.24213</v>
      </c>
      <c r="IV472">
        <v>3.0501839999999998</v>
      </c>
      <c r="IW472">
        <v>33197.839999999997</v>
      </c>
      <c r="IX472" s="1">
        <v>7.0020650000000004E-2</v>
      </c>
      <c r="IY472">
        <v>29.138400000000001</v>
      </c>
      <c r="IZ472">
        <v>2.7940990000000001</v>
      </c>
      <c r="JA472">
        <v>30670.93</v>
      </c>
      <c r="JB472" s="1">
        <v>6.9639350000000003E-2</v>
      </c>
      <c r="JC472">
        <v>29.063829999999999</v>
      </c>
      <c r="JD472">
        <v>2.5541450000000001</v>
      </c>
      <c r="JE472">
        <v>28257.119999999999</v>
      </c>
      <c r="JF472" s="1">
        <v>6.921447E-2</v>
      </c>
      <c r="JG472">
        <v>29.197980000000001</v>
      </c>
      <c r="JH472">
        <v>2.3287800000000001</v>
      </c>
      <c r="JI472">
        <v>25976.49</v>
      </c>
      <c r="JJ472" s="1">
        <v>6.8817279999999995E-2</v>
      </c>
      <c r="JK472">
        <v>29.370889999999999</v>
      </c>
      <c r="JL472">
        <v>2.1209419999999999</v>
      </c>
      <c r="JM472">
        <v>23840.560000000001</v>
      </c>
      <c r="JN472" s="1">
        <v>6.8414459999999996E-2</v>
      </c>
      <c r="JO472">
        <v>29.49738</v>
      </c>
      <c r="JP472">
        <v>1.9293800000000001</v>
      </c>
      <c r="JQ472">
        <v>21854.02</v>
      </c>
      <c r="JR472" s="1">
        <v>6.8041630000000006E-2</v>
      </c>
      <c r="JS472">
        <v>29.565149999999999</v>
      </c>
      <c r="JT472">
        <v>1.754724</v>
      </c>
      <c r="JU472">
        <v>20015.990000000002</v>
      </c>
      <c r="JV472">
        <v>6.7663899999999999E-2</v>
      </c>
      <c r="JW472">
        <v>29.552109999999999</v>
      </c>
      <c r="JX472">
        <v>1.595037</v>
      </c>
      <c r="JY472">
        <v>18322.87</v>
      </c>
      <c r="JZ472" s="1">
        <v>6.7304130000000004E-2</v>
      </c>
      <c r="KA472">
        <v>29.444710000000001</v>
      </c>
      <c r="KB472">
        <v>1.450086</v>
      </c>
      <c r="KC472">
        <v>16768.599999999999</v>
      </c>
      <c r="KD472" s="1">
        <v>6.6934949999999993E-2</v>
      </c>
      <c r="KE472">
        <v>29.339310000000001</v>
      </c>
      <c r="KF472">
        <v>1.318157</v>
      </c>
      <c r="KG472">
        <v>15345.59</v>
      </c>
      <c r="KH472" s="1">
        <v>6.6697660000000006E-2</v>
      </c>
      <c r="KI472">
        <v>29.260950000000001</v>
      </c>
      <c r="KJ472">
        <v>1.2007639999999999</v>
      </c>
      <c r="KK472">
        <v>14044.25</v>
      </c>
      <c r="KL472">
        <v>6.6392499999999993E-2</v>
      </c>
      <c r="KM472">
        <v>29.382110000000001</v>
      </c>
      <c r="KN472">
        <v>1.0929610000000001</v>
      </c>
      <c r="KO472">
        <v>12855.22</v>
      </c>
      <c r="KP472" s="1">
        <v>6.6051209999999999E-2</v>
      </c>
      <c r="KQ472">
        <v>29.583839999999999</v>
      </c>
      <c r="KR472">
        <v>0.99480150000000001</v>
      </c>
      <c r="KS472">
        <v>11771.6</v>
      </c>
      <c r="KT472" s="1">
        <v>6.5691139999999995E-2</v>
      </c>
      <c r="KU472">
        <v>29.805219999999998</v>
      </c>
      <c r="KV472">
        <v>0.90572710000000001</v>
      </c>
      <c r="KW472">
        <v>10785.52</v>
      </c>
      <c r="KX472" s="1">
        <v>6.5384609999999996E-2</v>
      </c>
      <c r="KY472">
        <v>30.000129999999999</v>
      </c>
      <c r="KZ472">
        <v>0.82590660000000005</v>
      </c>
      <c r="LA472">
        <v>9888.6059999999998</v>
      </c>
      <c r="LB472" s="1">
        <v>6.5100140000000001E-2</v>
      </c>
      <c r="LC472">
        <v>30.020610000000001</v>
      </c>
      <c r="LD472">
        <v>0.75388120000000003</v>
      </c>
      <c r="LE472">
        <v>9072.0709999999999</v>
      </c>
      <c r="LF472" s="1">
        <v>6.4841319999999994E-2</v>
      </c>
      <c r="LG472">
        <v>29.928619999999999</v>
      </c>
      <c r="LH472">
        <v>0.68890580000000001</v>
      </c>
      <c r="LI472">
        <v>8328.6029999999992</v>
      </c>
      <c r="LJ472" s="1">
        <v>6.4562339999999996E-2</v>
      </c>
      <c r="LK472">
        <v>29.845690000000001</v>
      </c>
      <c r="LL472">
        <v>0.62982830000000001</v>
      </c>
      <c r="LM472">
        <v>7651.8220000000001</v>
      </c>
      <c r="LN472" s="1">
        <v>6.4309050000000006E-2</v>
      </c>
      <c r="LO472">
        <v>29.804639999999999</v>
      </c>
      <c r="LP472">
        <v>0.57651560000000002</v>
      </c>
      <c r="LQ472">
        <v>7035.4780000000001</v>
      </c>
      <c r="LR472" s="1">
        <v>6.4044980000000001E-2</v>
      </c>
      <c r="LS472">
        <v>30.009209999999999</v>
      </c>
      <c r="LT472">
        <v>0.52805190000000002</v>
      </c>
      <c r="LU472">
        <v>6474.0060000000003</v>
      </c>
      <c r="LV472" s="1">
        <v>6.3779349999999999E-2</v>
      </c>
      <c r="LW472">
        <v>30.290679999999998</v>
      </c>
      <c r="LX472">
        <v>0.48409390000000002</v>
      </c>
      <c r="LY472">
        <v>5962.5219999999999</v>
      </c>
      <c r="LZ472" s="1">
        <v>6.3522170000000003E-2</v>
      </c>
      <c r="MA472">
        <v>30.568680000000001</v>
      </c>
      <c r="MB472">
        <v>0.44423380000000001</v>
      </c>
      <c r="MC472">
        <v>5496.2359999999999</v>
      </c>
      <c r="MD472" s="1">
        <v>6.3267989999999996E-2</v>
      </c>
      <c r="ME472">
        <v>30.819430000000001</v>
      </c>
      <c r="MF472">
        <v>0.4080491</v>
      </c>
      <c r="MG472">
        <v>5070.9120000000003</v>
      </c>
      <c r="MH472" s="1">
        <v>6.3034590000000001E-2</v>
      </c>
      <c r="MI472">
        <v>30.894829999999999</v>
      </c>
      <c r="MJ472">
        <v>0.3752586</v>
      </c>
      <c r="MK472">
        <v>4682.634</v>
      </c>
      <c r="ML472" s="1">
        <v>6.2782969999999994E-2</v>
      </c>
      <c r="MM472">
        <v>30.86016</v>
      </c>
      <c r="MN472">
        <v>0.3453389</v>
      </c>
      <c r="MO472">
        <v>4328.0420000000004</v>
      </c>
      <c r="MP472" s="1">
        <v>6.2545050000000005E-2</v>
      </c>
      <c r="MQ472">
        <v>30.803850000000001</v>
      </c>
      <c r="MR472">
        <v>0.318158</v>
      </c>
      <c r="MS472">
        <v>4003.9389999999999</v>
      </c>
      <c r="MT472">
        <v>6.2451699999999999E-2</v>
      </c>
      <c r="MU472">
        <v>30.74521</v>
      </c>
      <c r="MV472">
        <v>0.29403309999999999</v>
      </c>
      <c r="MW472">
        <v>3707.0430000000001</v>
      </c>
      <c r="MX472" s="1">
        <v>6.2263510000000001E-2</v>
      </c>
      <c r="MY472">
        <v>30.744890000000002</v>
      </c>
      <c r="MZ472">
        <v>0.27150960000000002</v>
      </c>
      <c r="NA472">
        <v>3434.5529999999999</v>
      </c>
      <c r="NB472" s="1">
        <v>6.2015319999999999E-2</v>
      </c>
      <c r="NC472">
        <v>30.852</v>
      </c>
      <c r="ND472">
        <v>0.25070369999999997</v>
      </c>
      <c r="NE472">
        <v>3184.9789999999998</v>
      </c>
      <c r="NF472" s="1">
        <v>6.1732139999999998E-2</v>
      </c>
      <c r="NG472">
        <v>31.07893</v>
      </c>
      <c r="NH472">
        <v>0.23158139999999999</v>
      </c>
      <c r="NI472">
        <v>2956.4969999999998</v>
      </c>
      <c r="NJ472" s="1">
        <v>6.1499619999999998E-2</v>
      </c>
      <c r="NK472">
        <v>31.195959999999999</v>
      </c>
      <c r="NL472">
        <v>0.2143111</v>
      </c>
      <c r="NM472">
        <v>2747.1469999999999</v>
      </c>
      <c r="NN472" s="1">
        <v>6.132133E-2</v>
      </c>
      <c r="NO472">
        <v>31.178229999999999</v>
      </c>
      <c r="NP472">
        <v>0.19868279999999999</v>
      </c>
      <c r="NQ472">
        <v>2554.893</v>
      </c>
      <c r="NR472" s="1">
        <v>6.1141929999999997E-2</v>
      </c>
      <c r="NS472">
        <v>31.1266</v>
      </c>
      <c r="NT472">
        <v>0.18434049999999999</v>
      </c>
      <c r="NU472">
        <v>2378.1039999999998</v>
      </c>
      <c r="NV472" s="1">
        <v>6.0944140000000001E-2</v>
      </c>
      <c r="NW472">
        <v>31.065570000000001</v>
      </c>
      <c r="NX472">
        <v>0.17113780000000001</v>
      </c>
      <c r="NY472">
        <v>2215.4670000000001</v>
      </c>
      <c r="NZ472" s="1">
        <v>6.0879509999999998E-2</v>
      </c>
      <c r="OA472">
        <v>31.012339999999998</v>
      </c>
      <c r="OB472">
        <v>0.15934609999999999</v>
      </c>
      <c r="OC472">
        <v>2065.5309999999999</v>
      </c>
      <c r="OD472" s="1">
        <v>6.0717630000000002E-2</v>
      </c>
      <c r="OE472">
        <v>31.126180000000002</v>
      </c>
      <c r="OF472">
        <v>0.1482253</v>
      </c>
      <c r="OG472">
        <v>1927.018</v>
      </c>
      <c r="OH472" s="1">
        <v>6.0488649999999998E-2</v>
      </c>
      <c r="OI472">
        <v>31.353449999999999</v>
      </c>
      <c r="OJ472">
        <v>0.13785430000000001</v>
      </c>
      <c r="OK472">
        <v>1799.3989999999999</v>
      </c>
    </row>
    <row r="473" spans="1:401" x14ac:dyDescent="0.35">
      <c r="A473">
        <v>482</v>
      </c>
      <c r="B473" t="s">
        <v>4</v>
      </c>
      <c r="C473" t="s">
        <v>364</v>
      </c>
      <c r="D473" t="s">
        <v>475</v>
      </c>
      <c r="E473">
        <v>853.60770000000002</v>
      </c>
      <c r="F473">
        <v>0.1011418</v>
      </c>
      <c r="G473">
        <v>29.092929999999999</v>
      </c>
      <c r="H473">
        <v>0</v>
      </c>
      <c r="I473">
        <v>0</v>
      </c>
      <c r="J473">
        <v>0.1002424</v>
      </c>
      <c r="K473">
        <v>29.042059999999999</v>
      </c>
      <c r="L473">
        <v>0</v>
      </c>
      <c r="M473">
        <v>0</v>
      </c>
      <c r="N473" s="1">
        <v>9.9229949999999997E-2</v>
      </c>
      <c r="O473">
        <v>28.958860000000001</v>
      </c>
      <c r="P473">
        <v>0</v>
      </c>
      <c r="Q473">
        <v>0</v>
      </c>
      <c r="R473" s="1">
        <v>9.8186689999999993E-2</v>
      </c>
      <c r="S473">
        <v>28.829129999999999</v>
      </c>
      <c r="T473">
        <v>0</v>
      </c>
      <c r="U473">
        <v>0</v>
      </c>
      <c r="V473" s="1">
        <v>9.7240820000000006E-2</v>
      </c>
      <c r="W473">
        <v>28.75263</v>
      </c>
      <c r="X473">
        <v>0</v>
      </c>
      <c r="Y473">
        <v>0</v>
      </c>
      <c r="Z473" s="1">
        <v>9.6384609999999996E-2</v>
      </c>
      <c r="AA473">
        <v>28.6281</v>
      </c>
      <c r="AB473">
        <v>0</v>
      </c>
      <c r="AC473">
        <v>0</v>
      </c>
      <c r="AD473" s="1">
        <v>9.5546190000000003E-2</v>
      </c>
      <c r="AE473">
        <v>28.477989999999998</v>
      </c>
      <c r="AF473">
        <v>0</v>
      </c>
      <c r="AG473">
        <v>0</v>
      </c>
      <c r="AH473" s="1">
        <v>9.4727839999999994E-2</v>
      </c>
      <c r="AI473">
        <v>28.34215</v>
      </c>
      <c r="AJ473">
        <v>0</v>
      </c>
      <c r="AK473">
        <v>0</v>
      </c>
      <c r="AL473" s="1">
        <v>9.4591019999999998E-2</v>
      </c>
      <c r="AM473">
        <v>28.22861</v>
      </c>
      <c r="AN473">
        <v>0</v>
      </c>
      <c r="AO473">
        <v>0</v>
      </c>
      <c r="AP473" s="1">
        <v>9.4046409999999997E-2</v>
      </c>
      <c r="AQ473">
        <v>28.274460000000001</v>
      </c>
      <c r="AR473">
        <v>0</v>
      </c>
      <c r="AS473">
        <v>0</v>
      </c>
      <c r="AT473" s="1">
        <v>9.3177560000000006E-2</v>
      </c>
      <c r="AU473">
        <v>28.402170000000002</v>
      </c>
      <c r="AV473">
        <v>0</v>
      </c>
      <c r="AW473">
        <v>0</v>
      </c>
      <c r="AX473">
        <v>9.2192399999999994E-2</v>
      </c>
      <c r="AY473">
        <v>28.463940000000001</v>
      </c>
      <c r="AZ473">
        <v>0</v>
      </c>
      <c r="BA473">
        <v>0</v>
      </c>
      <c r="BB473" s="1">
        <v>9.1470670000000004E-2</v>
      </c>
      <c r="BC473">
        <v>28.490970000000001</v>
      </c>
      <c r="BD473">
        <v>0</v>
      </c>
      <c r="BE473">
        <v>0</v>
      </c>
      <c r="BF473" s="1">
        <v>9.0972310000000001E-2</v>
      </c>
      <c r="BG473">
        <v>28.40719</v>
      </c>
      <c r="BH473">
        <v>0</v>
      </c>
      <c r="BI473">
        <v>0</v>
      </c>
      <c r="BJ473" s="1">
        <v>9.0506809999999993E-2</v>
      </c>
      <c r="BK473">
        <v>28.227</v>
      </c>
      <c r="BL473">
        <v>0</v>
      </c>
      <c r="BM473">
        <v>0</v>
      </c>
      <c r="BN473" s="1">
        <v>8.993313E-2</v>
      </c>
      <c r="BO473">
        <v>28.05339</v>
      </c>
      <c r="BP473">
        <v>0</v>
      </c>
      <c r="BQ473">
        <v>0</v>
      </c>
      <c r="BR473" s="1">
        <v>8.9569369999999995E-2</v>
      </c>
      <c r="BS473">
        <v>27.892939999999999</v>
      </c>
      <c r="BT473">
        <v>0</v>
      </c>
      <c r="BU473">
        <v>0</v>
      </c>
      <c r="BV473" s="1">
        <v>8.9096670000000003E-2</v>
      </c>
      <c r="BW473">
        <v>27.878430000000002</v>
      </c>
      <c r="BX473">
        <v>0</v>
      </c>
      <c r="BY473">
        <v>0</v>
      </c>
      <c r="BZ473">
        <v>8.8606299999999999E-2</v>
      </c>
      <c r="CA473">
        <v>27.93187</v>
      </c>
      <c r="CB473">
        <v>0</v>
      </c>
      <c r="CC473">
        <v>0</v>
      </c>
      <c r="CD473" s="1">
        <v>8.8116410000000006E-2</v>
      </c>
      <c r="CE473">
        <v>27.95843</v>
      </c>
      <c r="CF473">
        <v>0</v>
      </c>
      <c r="CG473">
        <v>0</v>
      </c>
      <c r="CH473" s="1">
        <v>8.7706389999999995E-2</v>
      </c>
      <c r="CI473">
        <v>28.00423</v>
      </c>
      <c r="CJ473">
        <v>0</v>
      </c>
      <c r="CK473">
        <v>0</v>
      </c>
      <c r="CL473" s="1">
        <v>8.7351230000000002E-2</v>
      </c>
      <c r="CM473">
        <v>27.958539999999999</v>
      </c>
      <c r="CN473">
        <v>0</v>
      </c>
      <c r="CO473">
        <v>0</v>
      </c>
      <c r="CP473" s="1">
        <v>8.7018570000000003E-2</v>
      </c>
      <c r="CQ473">
        <v>27.806010000000001</v>
      </c>
      <c r="CR473">
        <v>0</v>
      </c>
      <c r="CS473" s="1">
        <v>1.55901E-36</v>
      </c>
      <c r="CT473" s="1">
        <v>8.670224E-2</v>
      </c>
      <c r="CU473">
        <v>27.667729999999999</v>
      </c>
      <c r="CV473" s="1">
        <v>5.4968919999999998E-34</v>
      </c>
      <c r="CW473" s="1">
        <v>4.2189250000000001E-30</v>
      </c>
      <c r="CX473" s="1">
        <v>8.7061330000000006E-2</v>
      </c>
      <c r="CY473">
        <v>27.57582</v>
      </c>
      <c r="CZ473" s="1">
        <v>8.4611970000000005E-29</v>
      </c>
      <c r="DA473" s="1">
        <v>6.2866200000000004E-25</v>
      </c>
      <c r="DB473" s="1">
        <v>8.6991029999999997E-2</v>
      </c>
      <c r="DC473">
        <v>27.72072</v>
      </c>
      <c r="DD473" s="1">
        <v>1.939834E-24</v>
      </c>
      <c r="DE473" s="1">
        <v>1.263061E-20</v>
      </c>
      <c r="DF473" s="1">
        <v>8.6567359999999996E-2</v>
      </c>
      <c r="DG473">
        <v>27.956299999999999</v>
      </c>
      <c r="DH473" s="1">
        <v>8.6845429999999995E-21</v>
      </c>
      <c r="DI473" s="1">
        <v>5.2903960000000002E-17</v>
      </c>
      <c r="DJ473" s="1">
        <v>8.5993760000000002E-2</v>
      </c>
      <c r="DK473">
        <v>28.188199999999998</v>
      </c>
      <c r="DL473" s="1">
        <v>1.0361049999999999E-17</v>
      </c>
      <c r="DM473" s="1">
        <v>6.1537549999999995E-14</v>
      </c>
      <c r="DN473" s="1">
        <v>8.5648450000000001E-2</v>
      </c>
      <c r="DO473">
        <v>28.392340000000001</v>
      </c>
      <c r="DP473" s="1">
        <v>4.2487829999999998E-15</v>
      </c>
      <c r="DQ473" s="1">
        <v>2.506401E-11</v>
      </c>
      <c r="DR473" s="1">
        <v>8.5508810000000005E-2</v>
      </c>
      <c r="DS473">
        <v>28.407160000000001</v>
      </c>
      <c r="DT473" s="1">
        <v>7.3653849999999995E-13</v>
      </c>
      <c r="DU473" s="1">
        <v>4.3533979999999997E-9</v>
      </c>
      <c r="DV473" s="1">
        <v>8.5351060000000006E-2</v>
      </c>
      <c r="DW473">
        <v>28.327300000000001</v>
      </c>
      <c r="DX473" s="1">
        <v>6.2464690000000003E-11</v>
      </c>
      <c r="DY473" s="1">
        <v>3.7218630000000002E-7</v>
      </c>
      <c r="DZ473" s="1">
        <v>8.5048120000000005E-2</v>
      </c>
      <c r="EA473">
        <v>28.256209999999999</v>
      </c>
      <c r="EB473" s="1">
        <v>2.8804570000000001E-9</v>
      </c>
      <c r="EC473" s="1">
        <v>1.740654E-5</v>
      </c>
      <c r="ED473" s="1">
        <v>8.4673789999999999E-2</v>
      </c>
      <c r="EE473">
        <v>28.20861</v>
      </c>
      <c r="EF473" s="1">
        <v>7.8612150000000004E-8</v>
      </c>
      <c r="EG473" s="1">
        <v>4.8319870000000003E-4</v>
      </c>
      <c r="EH473" s="1">
        <v>8.4294350000000004E-2</v>
      </c>
      <c r="EI473">
        <v>28.32602</v>
      </c>
      <c r="EJ473" s="1">
        <v>1.3603839999999999E-6</v>
      </c>
      <c r="EK473" s="1">
        <v>8.5194169999999996E-3</v>
      </c>
      <c r="EL473" s="1">
        <v>8.3968349999999997E-2</v>
      </c>
      <c r="EM473">
        <v>28.573139999999999</v>
      </c>
      <c r="EN473" s="1">
        <v>1.5841460000000001E-5</v>
      </c>
      <c r="EO473">
        <v>0.10110379999999999</v>
      </c>
      <c r="EP473" s="1">
        <v>8.3648609999999998E-2</v>
      </c>
      <c r="EQ473">
        <v>28.85286</v>
      </c>
      <c r="ER473" s="1">
        <v>1.304884E-4</v>
      </c>
      <c r="ES473">
        <v>0.84905359999999996</v>
      </c>
      <c r="ET473" s="1">
        <v>8.3283819999999995E-2</v>
      </c>
      <c r="EU473">
        <v>29.07789</v>
      </c>
      <c r="EV473" s="1">
        <v>7.9359310000000002E-4</v>
      </c>
      <c r="EW473">
        <v>5.2678909999999997</v>
      </c>
      <c r="EX473" s="1">
        <v>8.2887219999999998E-2</v>
      </c>
      <c r="EY473">
        <v>29.110430000000001</v>
      </c>
      <c r="EZ473" s="1">
        <v>3.7036460000000001E-3</v>
      </c>
      <c r="FA473">
        <v>25.082540000000002</v>
      </c>
      <c r="FB473" s="1">
        <v>8.2459989999999997E-2</v>
      </c>
      <c r="FC473">
        <v>29.038150000000002</v>
      </c>
      <c r="FD473">
        <v>1.37121E-2</v>
      </c>
      <c r="FE473">
        <v>94.764290000000003</v>
      </c>
      <c r="FF473" s="1">
        <v>8.2050670000000006E-2</v>
      </c>
      <c r="FG473">
        <v>28.965489999999999</v>
      </c>
      <c r="FH473" s="1">
        <v>4.1539230000000003E-2</v>
      </c>
      <c r="FI473">
        <v>292.69200000000001</v>
      </c>
      <c r="FJ473" s="1">
        <v>8.1990160000000006E-2</v>
      </c>
      <c r="FK473">
        <v>28.900970000000001</v>
      </c>
      <c r="FL473">
        <v>0.1062091</v>
      </c>
      <c r="FM473">
        <v>759.30269999999996</v>
      </c>
      <c r="FN473" s="1">
        <v>8.1671809999999997E-2</v>
      </c>
      <c r="FO473">
        <v>29.038709999999998</v>
      </c>
      <c r="FP473">
        <v>0.2329879</v>
      </c>
      <c r="FQ473">
        <v>1694.1880000000001</v>
      </c>
      <c r="FR473" s="1">
        <v>8.1162880000000007E-2</v>
      </c>
      <c r="FS473">
        <v>29.245989999999999</v>
      </c>
      <c r="FT473">
        <v>0.44753910000000002</v>
      </c>
      <c r="FU473">
        <v>3315.3850000000002</v>
      </c>
      <c r="FV473" s="1">
        <v>8.0543890000000007E-2</v>
      </c>
      <c r="FW473">
        <v>29.369589999999999</v>
      </c>
      <c r="FX473">
        <v>0.76687839999999996</v>
      </c>
      <c r="FY473">
        <v>5791.7070000000003</v>
      </c>
      <c r="FZ473" s="1">
        <v>8.0045839999999993E-2</v>
      </c>
      <c r="GA473">
        <v>29.435120000000001</v>
      </c>
      <c r="GB473">
        <v>1.1946429999999999</v>
      </c>
      <c r="GC473">
        <v>9177.0519999999997</v>
      </c>
      <c r="GD473" s="1">
        <v>7.9646389999999997E-2</v>
      </c>
      <c r="GE473">
        <v>29.36326</v>
      </c>
      <c r="GF473">
        <v>1.7154259999999999</v>
      </c>
      <c r="GG473">
        <v>13377.87</v>
      </c>
      <c r="GH473" s="1">
        <v>7.924929E-2</v>
      </c>
      <c r="GI473">
        <v>29.307759999999998</v>
      </c>
      <c r="GJ473">
        <v>2.295582</v>
      </c>
      <c r="GK473">
        <v>18160.439999999999</v>
      </c>
      <c r="GL473" s="1">
        <v>7.8762739999999998E-2</v>
      </c>
      <c r="GM473">
        <v>29.257680000000001</v>
      </c>
      <c r="GN473">
        <v>2.8889629999999999</v>
      </c>
      <c r="GO473">
        <v>23194.79</v>
      </c>
      <c r="GP473" s="1">
        <v>7.8299779999999999E-2</v>
      </c>
      <c r="GQ473">
        <v>29.20879</v>
      </c>
      <c r="GR473">
        <v>3.4543520000000001</v>
      </c>
      <c r="GS473">
        <v>28121.9</v>
      </c>
      <c r="GT473" s="1">
        <v>7.7797190000000002E-2</v>
      </c>
      <c r="GU473">
        <v>29.145589999999999</v>
      </c>
      <c r="GV473">
        <v>3.951673</v>
      </c>
      <c r="GW473">
        <v>32616.74</v>
      </c>
      <c r="GX473" s="1">
        <v>7.7321029999999999E-2</v>
      </c>
      <c r="GY473">
        <v>29.20168</v>
      </c>
      <c r="GZ473">
        <v>4.3567720000000003</v>
      </c>
      <c r="HA473">
        <v>36427.480000000003</v>
      </c>
      <c r="HB473" s="1">
        <v>7.6829690000000006E-2</v>
      </c>
      <c r="HC473">
        <v>29.37744</v>
      </c>
      <c r="HD473">
        <v>4.6530659999999999</v>
      </c>
      <c r="HE473">
        <v>39396.89</v>
      </c>
      <c r="HF473" s="1">
        <v>7.6357229999999998E-2</v>
      </c>
      <c r="HG473">
        <v>29.548729999999999</v>
      </c>
      <c r="HH473">
        <v>4.839067</v>
      </c>
      <c r="HI473">
        <v>41461.360000000001</v>
      </c>
      <c r="HJ473" s="1">
        <v>7.588317E-2</v>
      </c>
      <c r="HK473">
        <v>29.572870000000002</v>
      </c>
      <c r="HL473">
        <v>4.9192770000000001</v>
      </c>
      <c r="HM473">
        <v>42635.41</v>
      </c>
      <c r="HN473">
        <v>7.5411300000000001E-2</v>
      </c>
      <c r="HO473">
        <v>29.43028</v>
      </c>
      <c r="HP473">
        <v>4.9059559999999998</v>
      </c>
      <c r="HQ473">
        <v>42991.87</v>
      </c>
      <c r="HR473">
        <v>7.4956800000000004E-2</v>
      </c>
      <c r="HS473">
        <v>29.291429999999998</v>
      </c>
      <c r="HT473">
        <v>4.8261390000000004</v>
      </c>
      <c r="HU473">
        <v>42635.05</v>
      </c>
      <c r="HV473">
        <v>7.4860399999999994E-2</v>
      </c>
      <c r="HW473">
        <v>29.15868</v>
      </c>
      <c r="HX473">
        <v>4.6807439999999998</v>
      </c>
      <c r="HY473">
        <v>41680.36</v>
      </c>
      <c r="HZ473">
        <v>7.4530700000000005E-2</v>
      </c>
      <c r="IA473">
        <v>29.17229</v>
      </c>
      <c r="IB473">
        <v>4.4870279999999996</v>
      </c>
      <c r="IC473">
        <v>40275.480000000003</v>
      </c>
      <c r="ID473" s="1">
        <v>7.4009220000000001E-2</v>
      </c>
      <c r="IE473">
        <v>29.28379</v>
      </c>
      <c r="IF473">
        <v>4.2473140000000003</v>
      </c>
      <c r="IG473">
        <v>38525.449999999997</v>
      </c>
      <c r="IH473" s="1">
        <v>7.3402019999999998E-2</v>
      </c>
      <c r="II473">
        <v>29.39038</v>
      </c>
      <c r="IJ473">
        <v>3.983285</v>
      </c>
      <c r="IK473">
        <v>36545.120000000003</v>
      </c>
      <c r="IL473" s="1">
        <v>7.2937639999999998E-2</v>
      </c>
      <c r="IM473">
        <v>29.468800000000002</v>
      </c>
      <c r="IN473">
        <v>3.7176119999999999</v>
      </c>
      <c r="IO473">
        <v>34425.589999999997</v>
      </c>
      <c r="IP473" s="1">
        <v>7.2572410000000004E-2</v>
      </c>
      <c r="IQ473">
        <v>29.415030000000002</v>
      </c>
      <c r="IR473">
        <v>3.4549460000000001</v>
      </c>
      <c r="IS473">
        <v>32239.51</v>
      </c>
      <c r="IT473" s="1">
        <v>7.2224650000000001E-2</v>
      </c>
      <c r="IU473">
        <v>29.297799999999999</v>
      </c>
      <c r="IV473">
        <v>3.19659</v>
      </c>
      <c r="IW473">
        <v>30045.24</v>
      </c>
      <c r="IX473" s="1">
        <v>7.1796860000000004E-2</v>
      </c>
      <c r="IY473">
        <v>29.195440000000001</v>
      </c>
      <c r="IZ473">
        <v>2.9429509999999999</v>
      </c>
      <c r="JA473">
        <v>27889.39</v>
      </c>
      <c r="JB473" s="1">
        <v>7.1405979999999994E-2</v>
      </c>
      <c r="JC473">
        <v>29.123149999999999</v>
      </c>
      <c r="JD473">
        <v>2.702563</v>
      </c>
      <c r="JE473">
        <v>25805.77</v>
      </c>
      <c r="JF473">
        <v>7.0970400000000003E-2</v>
      </c>
      <c r="JG473">
        <v>29.257930000000002</v>
      </c>
      <c r="JH473">
        <v>2.474367</v>
      </c>
      <c r="JI473">
        <v>23816.69</v>
      </c>
      <c r="JJ473" s="1">
        <v>7.0560289999999998E-2</v>
      </c>
      <c r="JK473">
        <v>29.42839</v>
      </c>
      <c r="JL473">
        <v>2.262022</v>
      </c>
      <c r="JM473">
        <v>21937.43</v>
      </c>
      <c r="JN473" s="1">
        <v>7.0146249999999993E-2</v>
      </c>
      <c r="JO473">
        <v>29.551100000000002</v>
      </c>
      <c r="JP473">
        <v>2.064819</v>
      </c>
      <c r="JQ473">
        <v>20176.060000000001</v>
      </c>
      <c r="JR473" s="1">
        <v>6.9763640000000002E-2</v>
      </c>
      <c r="JS473">
        <v>29.61477</v>
      </c>
      <c r="JT473">
        <v>1.8837930000000001</v>
      </c>
      <c r="JU473">
        <v>18535.11</v>
      </c>
      <c r="JV473">
        <v>6.9377499999999995E-2</v>
      </c>
      <c r="JW473">
        <v>29.598569999999999</v>
      </c>
      <c r="JX473">
        <v>1.717273</v>
      </c>
      <c r="JY473">
        <v>17014.16</v>
      </c>
      <c r="JZ473" s="1">
        <v>6.9005469999999999E-2</v>
      </c>
      <c r="KA473">
        <v>29.490320000000001</v>
      </c>
      <c r="KB473">
        <v>1.5652189999999999</v>
      </c>
      <c r="KC473">
        <v>15610.39</v>
      </c>
      <c r="KD473" s="1">
        <v>6.8627690000000005E-2</v>
      </c>
      <c r="KE473">
        <v>29.385660000000001</v>
      </c>
      <c r="KF473">
        <v>1.4262189999999999</v>
      </c>
      <c r="KG473">
        <v>14318.93</v>
      </c>
      <c r="KH473" s="1">
        <v>6.8388030000000002E-2</v>
      </c>
      <c r="KI473">
        <v>29.309619999999999</v>
      </c>
      <c r="KJ473">
        <v>1.302092</v>
      </c>
      <c r="KK473">
        <v>13132.62</v>
      </c>
      <c r="KL473" s="1">
        <v>6.8073110000000006E-2</v>
      </c>
      <c r="KM473">
        <v>29.43186</v>
      </c>
      <c r="KN473">
        <v>1.187513</v>
      </c>
      <c r="KO473">
        <v>12044.36</v>
      </c>
      <c r="KP473" s="1">
        <v>6.7722660000000004E-2</v>
      </c>
      <c r="KQ473">
        <v>29.631779999999999</v>
      </c>
      <c r="KR473">
        <v>1.082822</v>
      </c>
      <c r="KS473">
        <v>11049.15</v>
      </c>
      <c r="KT473" s="1">
        <v>6.7351069999999999E-2</v>
      </c>
      <c r="KU473">
        <v>29.849509999999999</v>
      </c>
      <c r="KV473">
        <v>0.98747929999999995</v>
      </c>
      <c r="KW473">
        <v>10140.57</v>
      </c>
      <c r="KX473" s="1">
        <v>6.7033519999999999E-2</v>
      </c>
      <c r="KY473">
        <v>30.039259999999999</v>
      </c>
      <c r="KZ473">
        <v>0.90178780000000003</v>
      </c>
      <c r="LA473">
        <v>9311.6550000000007</v>
      </c>
      <c r="LB473" s="1">
        <v>6.6743750000000004E-2</v>
      </c>
      <c r="LC473">
        <v>30.054880000000001</v>
      </c>
      <c r="LD473">
        <v>0.82432939999999999</v>
      </c>
      <c r="LE473">
        <v>8555.0169999999998</v>
      </c>
      <c r="LF473">
        <v>6.6480200000000003E-2</v>
      </c>
      <c r="LG473">
        <v>29.96116</v>
      </c>
      <c r="LH473">
        <v>0.75427670000000002</v>
      </c>
      <c r="LI473">
        <v>7864.3549999999996</v>
      </c>
      <c r="LJ473" s="1">
        <v>6.6193379999999996E-2</v>
      </c>
      <c r="LK473">
        <v>29.87846</v>
      </c>
      <c r="LL473">
        <v>0.69041249999999998</v>
      </c>
      <c r="LM473">
        <v>7234.2079999999996</v>
      </c>
      <c r="LN473" s="1">
        <v>6.5935830000000001E-2</v>
      </c>
      <c r="LO473">
        <v>29.839130000000001</v>
      </c>
      <c r="LP473">
        <v>0.63269450000000005</v>
      </c>
      <c r="LQ473">
        <v>6659.2129999999997</v>
      </c>
      <c r="LR473" s="1">
        <v>6.5663819999999998E-2</v>
      </c>
      <c r="LS473">
        <v>30.044280000000001</v>
      </c>
      <c r="LT473">
        <v>0.58010229999999996</v>
      </c>
      <c r="LU473">
        <v>6134.4679999999998</v>
      </c>
      <c r="LV473" s="1">
        <v>6.5390610000000002E-2</v>
      </c>
      <c r="LW473">
        <v>30.32274</v>
      </c>
      <c r="LX473">
        <v>0.53231390000000001</v>
      </c>
      <c r="LY473">
        <v>5655.5370000000003</v>
      </c>
      <c r="LZ473">
        <v>6.5124299999999996E-2</v>
      </c>
      <c r="MA473">
        <v>30.595970000000001</v>
      </c>
      <c r="MB473">
        <v>0.48891370000000001</v>
      </c>
      <c r="MC473">
        <v>5218.3149999999996</v>
      </c>
      <c r="MD473" s="1">
        <v>6.4862359999999994E-2</v>
      </c>
      <c r="ME473">
        <v>30.840900000000001</v>
      </c>
      <c r="MF473">
        <v>0.44946350000000002</v>
      </c>
      <c r="MG473">
        <v>4818.8689999999997</v>
      </c>
      <c r="MH473" s="1">
        <v>6.4626310000000006E-2</v>
      </c>
      <c r="MI473">
        <v>30.910599999999999</v>
      </c>
      <c r="MJ473">
        <v>0.41369869999999997</v>
      </c>
      <c r="MK473">
        <v>4453.7709999999997</v>
      </c>
      <c r="ML473" s="1">
        <v>6.4365569999999997E-2</v>
      </c>
      <c r="MM473">
        <v>30.873860000000001</v>
      </c>
      <c r="MN473">
        <v>0.38098900000000002</v>
      </c>
      <c r="MO473">
        <v>4119.8950000000004</v>
      </c>
      <c r="MP473" s="1">
        <v>6.4122490000000004E-2</v>
      </c>
      <c r="MQ473">
        <v>30.817360000000001</v>
      </c>
      <c r="MR473">
        <v>0.35126160000000001</v>
      </c>
      <c r="MS473">
        <v>3814.4110000000001</v>
      </c>
      <c r="MT473" s="1">
        <v>6.4033489999999998E-2</v>
      </c>
      <c r="MU473">
        <v>30.760159999999999</v>
      </c>
      <c r="MV473">
        <v>0.32487899999999997</v>
      </c>
      <c r="MW473">
        <v>3534.1790000000001</v>
      </c>
      <c r="MX473" s="1">
        <v>6.3838179999999994E-2</v>
      </c>
      <c r="MY473">
        <v>30.761790000000001</v>
      </c>
      <c r="MZ473">
        <v>0.30018</v>
      </c>
      <c r="NA473">
        <v>3276.7510000000002</v>
      </c>
      <c r="NB473">
        <v>6.3582700000000006E-2</v>
      </c>
      <c r="NC473">
        <v>30.870930000000001</v>
      </c>
      <c r="ND473">
        <v>0.27735029999999999</v>
      </c>
      <c r="NE473">
        <v>3040.7950000000001</v>
      </c>
      <c r="NF473" s="1">
        <v>6.3288990000000003E-2</v>
      </c>
      <c r="NG473">
        <v>31.097020000000001</v>
      </c>
      <c r="NH473">
        <v>0.2563436</v>
      </c>
      <c r="NI473">
        <v>2824.6219999999998</v>
      </c>
      <c r="NJ473" s="1">
        <v>6.3049469999999996E-2</v>
      </c>
      <c r="NK473">
        <v>31.211919999999999</v>
      </c>
      <c r="NL473">
        <v>0.2373654</v>
      </c>
      <c r="NM473">
        <v>2626.3760000000002</v>
      </c>
      <c r="NN473" s="1">
        <v>6.2870519999999999E-2</v>
      </c>
      <c r="NO473">
        <v>31.193210000000001</v>
      </c>
      <c r="NP473">
        <v>0.2201951</v>
      </c>
      <c r="NQ473">
        <v>2444.1610000000001</v>
      </c>
      <c r="NR473" s="1">
        <v>6.2686690000000003E-2</v>
      </c>
      <c r="NS473">
        <v>31.142289999999999</v>
      </c>
      <c r="NT473">
        <v>0.20441590000000001</v>
      </c>
      <c r="NU473">
        <v>2276.4639999999999</v>
      </c>
      <c r="NV473" s="1">
        <v>6.2482459999999997E-2</v>
      </c>
      <c r="NW473">
        <v>31.082730000000002</v>
      </c>
      <c r="NX473">
        <v>0.1898775</v>
      </c>
      <c r="NY473">
        <v>2122.1019999999999</v>
      </c>
      <c r="NZ473" s="1">
        <v>6.2422239999999997E-2</v>
      </c>
      <c r="OA473">
        <v>31.031749999999999</v>
      </c>
      <c r="OB473">
        <v>0.1769067</v>
      </c>
      <c r="OC473">
        <v>1979.6669999999999</v>
      </c>
      <c r="OD473" s="1">
        <v>6.225439E-2</v>
      </c>
      <c r="OE473">
        <v>31.147729999999999</v>
      </c>
      <c r="OF473">
        <v>0.16464229999999999</v>
      </c>
      <c r="OG473">
        <v>1848.008</v>
      </c>
      <c r="OH473" s="1">
        <v>6.2019879999999999E-2</v>
      </c>
      <c r="OI473">
        <v>31.374279999999999</v>
      </c>
      <c r="OJ473">
        <v>0.1532037</v>
      </c>
      <c r="OK473">
        <v>1726.652</v>
      </c>
    </row>
    <row r="474" spans="1:401" x14ac:dyDescent="0.35">
      <c r="A474">
        <v>483</v>
      </c>
      <c r="B474" t="s">
        <v>4</v>
      </c>
      <c r="C474" t="s">
        <v>364</v>
      </c>
      <c r="D474" t="s">
        <v>476</v>
      </c>
      <c r="E474">
        <v>836.87099999999998</v>
      </c>
      <c r="F474">
        <v>0.1270674</v>
      </c>
      <c r="G474">
        <v>29.143339999999998</v>
      </c>
      <c r="H474">
        <v>0</v>
      </c>
      <c r="I474">
        <v>0</v>
      </c>
      <c r="J474">
        <v>0.1259159</v>
      </c>
      <c r="K474">
        <v>29.09666</v>
      </c>
      <c r="L474">
        <v>0</v>
      </c>
      <c r="M474">
        <v>0</v>
      </c>
      <c r="N474">
        <v>0.1246205</v>
      </c>
      <c r="O474">
        <v>29.018519999999999</v>
      </c>
      <c r="P474">
        <v>0</v>
      </c>
      <c r="Q474">
        <v>0</v>
      </c>
      <c r="R474">
        <v>0.123281</v>
      </c>
      <c r="S474">
        <v>28.894359999999999</v>
      </c>
      <c r="T474">
        <v>0</v>
      </c>
      <c r="U474">
        <v>0</v>
      </c>
      <c r="V474">
        <v>0.12207709999999999</v>
      </c>
      <c r="W474">
        <v>28.822379999999999</v>
      </c>
      <c r="X474">
        <v>0</v>
      </c>
      <c r="Y474">
        <v>0</v>
      </c>
      <c r="Z474">
        <v>0.12098390000000001</v>
      </c>
      <c r="AA474">
        <v>28.70214</v>
      </c>
      <c r="AB474">
        <v>0</v>
      </c>
      <c r="AC474">
        <v>0</v>
      </c>
      <c r="AD474">
        <v>0.1199132</v>
      </c>
      <c r="AE474">
        <v>28.555720000000001</v>
      </c>
      <c r="AF474">
        <v>0</v>
      </c>
      <c r="AG474">
        <v>0</v>
      </c>
      <c r="AH474">
        <v>0.1188693</v>
      </c>
      <c r="AI474">
        <v>28.423439999999999</v>
      </c>
      <c r="AJ474">
        <v>0</v>
      </c>
      <c r="AK474">
        <v>0</v>
      </c>
      <c r="AL474">
        <v>0.11871660000000001</v>
      </c>
      <c r="AM474">
        <v>28.31335</v>
      </c>
      <c r="AN474">
        <v>0</v>
      </c>
      <c r="AO474">
        <v>0</v>
      </c>
      <c r="AP474">
        <v>0.1180179</v>
      </c>
      <c r="AQ474">
        <v>28.36009</v>
      </c>
      <c r="AR474">
        <v>0</v>
      </c>
      <c r="AS474">
        <v>0</v>
      </c>
      <c r="AT474">
        <v>0.1169017</v>
      </c>
      <c r="AU474">
        <v>28.486049999999999</v>
      </c>
      <c r="AV474">
        <v>0</v>
      </c>
      <c r="AW474">
        <v>0</v>
      </c>
      <c r="AX474">
        <v>0.1156363</v>
      </c>
      <c r="AY474">
        <v>28.54485</v>
      </c>
      <c r="AZ474">
        <v>0</v>
      </c>
      <c r="BA474">
        <v>0</v>
      </c>
      <c r="BB474">
        <v>0.1147146</v>
      </c>
      <c r="BC474">
        <v>28.568300000000001</v>
      </c>
      <c r="BD474">
        <v>0</v>
      </c>
      <c r="BE474">
        <v>0</v>
      </c>
      <c r="BF474">
        <v>0.1140811</v>
      </c>
      <c r="BG474">
        <v>28.482520000000001</v>
      </c>
      <c r="BH474">
        <v>0</v>
      </c>
      <c r="BI474">
        <v>0</v>
      </c>
      <c r="BJ474">
        <v>0.1134867</v>
      </c>
      <c r="BK474">
        <v>28.303229999999999</v>
      </c>
      <c r="BL474">
        <v>0</v>
      </c>
      <c r="BM474">
        <v>0</v>
      </c>
      <c r="BN474">
        <v>0.1127532</v>
      </c>
      <c r="BO474">
        <v>28.132390000000001</v>
      </c>
      <c r="BP474">
        <v>0</v>
      </c>
      <c r="BQ474">
        <v>0</v>
      </c>
      <c r="BR474">
        <v>0.1122901</v>
      </c>
      <c r="BS474">
        <v>27.976559999999999</v>
      </c>
      <c r="BT474">
        <v>0</v>
      </c>
      <c r="BU474">
        <v>0</v>
      </c>
      <c r="BV474">
        <v>0.1116815</v>
      </c>
      <c r="BW474">
        <v>27.96546</v>
      </c>
      <c r="BX474">
        <v>0</v>
      </c>
      <c r="BY474">
        <v>0</v>
      </c>
      <c r="BZ474">
        <v>0.1110521</v>
      </c>
      <c r="CA474">
        <v>28.019870000000001</v>
      </c>
      <c r="CB474">
        <v>0</v>
      </c>
      <c r="CC474">
        <v>0</v>
      </c>
      <c r="CD474">
        <v>0.11041960000000001</v>
      </c>
      <c r="CE474">
        <v>28.04485</v>
      </c>
      <c r="CF474">
        <v>0</v>
      </c>
      <c r="CG474">
        <v>0</v>
      </c>
      <c r="CH474">
        <v>0.10989160000000001</v>
      </c>
      <c r="CI474">
        <v>28.086549999999999</v>
      </c>
      <c r="CJ474">
        <v>0</v>
      </c>
      <c r="CK474">
        <v>0</v>
      </c>
      <c r="CL474">
        <v>0.10943369999999999</v>
      </c>
      <c r="CM474">
        <v>28.03567</v>
      </c>
      <c r="CN474">
        <v>0</v>
      </c>
      <c r="CO474">
        <v>0</v>
      </c>
      <c r="CP474">
        <v>0.1090068</v>
      </c>
      <c r="CQ474">
        <v>27.878900000000002</v>
      </c>
      <c r="CR474">
        <v>0</v>
      </c>
      <c r="CS474" s="1">
        <v>2.3036509999999998E-37</v>
      </c>
      <c r="CT474">
        <v>0.1086001</v>
      </c>
      <c r="CU474">
        <v>27.736930000000001</v>
      </c>
      <c r="CV474" s="1">
        <v>1.3039319999999999E-34</v>
      </c>
      <c r="CW474" s="1">
        <v>7.6384539999999999E-31</v>
      </c>
      <c r="CX474">
        <v>0.10907360000000001</v>
      </c>
      <c r="CY474">
        <v>27.641940000000002</v>
      </c>
      <c r="CZ474" s="1">
        <v>2.7302740000000001E-29</v>
      </c>
      <c r="DA474" s="1">
        <v>1.3454059999999999E-25</v>
      </c>
      <c r="DB474">
        <v>0.1089733</v>
      </c>
      <c r="DC474">
        <v>27.781890000000001</v>
      </c>
      <c r="DD474" s="1">
        <v>6.7224280000000003E-25</v>
      </c>
      <c r="DE474" s="1">
        <v>3.084995E-21</v>
      </c>
      <c r="DF474">
        <v>0.10842400000000001</v>
      </c>
      <c r="DG474">
        <v>28.0106</v>
      </c>
      <c r="DH474" s="1">
        <v>3.22823E-21</v>
      </c>
      <c r="DI474" s="1">
        <v>1.4502289999999999E-17</v>
      </c>
      <c r="DJ474">
        <v>0.1076804</v>
      </c>
      <c r="DK474">
        <v>28.233689999999999</v>
      </c>
      <c r="DL474" s="1">
        <v>4.1381039999999999E-18</v>
      </c>
      <c r="DM474" s="1">
        <v>1.866401E-14</v>
      </c>
      <c r="DN474">
        <v>0.1072399</v>
      </c>
      <c r="DO474">
        <v>28.42822</v>
      </c>
      <c r="DP474" s="1">
        <v>1.8173629999999999E-15</v>
      </c>
      <c r="DQ474" s="1">
        <v>8.3063549999999993E-12</v>
      </c>
      <c r="DR474">
        <v>0.1070608</v>
      </c>
      <c r="DS474">
        <v>28.435549999999999</v>
      </c>
      <c r="DT474" s="1">
        <v>3.3574450000000001E-13</v>
      </c>
      <c r="DU474" s="1">
        <v>1.560342E-9</v>
      </c>
      <c r="DV474">
        <v>0.1068577</v>
      </c>
      <c r="DW474">
        <v>28.351489999999998</v>
      </c>
      <c r="DX474" s="1">
        <v>3.0213700000000002E-11</v>
      </c>
      <c r="DY474" s="1">
        <v>1.431697E-7</v>
      </c>
      <c r="DZ474">
        <v>0.10646559999999999</v>
      </c>
      <c r="EA474">
        <v>28.278949999999998</v>
      </c>
      <c r="EB474" s="1">
        <v>1.4729349999999999E-9</v>
      </c>
      <c r="EC474" s="1">
        <v>7.1441199999999996E-6</v>
      </c>
      <c r="ED474">
        <v>0.10598249999999999</v>
      </c>
      <c r="EE474">
        <v>28.232690000000002</v>
      </c>
      <c r="EF474" s="1">
        <v>4.2367340000000001E-8</v>
      </c>
      <c r="EG474" s="1">
        <v>2.1060990000000001E-4</v>
      </c>
      <c r="EH474">
        <v>0.10549500000000001</v>
      </c>
      <c r="EI474">
        <v>28.351929999999999</v>
      </c>
      <c r="EJ474" s="1">
        <v>7.7056919999999995E-7</v>
      </c>
      <c r="EK474" s="1">
        <v>3.9277189999999997E-3</v>
      </c>
      <c r="EL474">
        <v>0.10507909999999999</v>
      </c>
      <c r="EM474">
        <v>28.598970000000001</v>
      </c>
      <c r="EN474" s="1">
        <v>9.4059810000000008E-6</v>
      </c>
      <c r="EO474" s="1">
        <v>4.9126530000000002E-2</v>
      </c>
      <c r="EP474">
        <v>0.1046697</v>
      </c>
      <c r="EQ474">
        <v>28.87707</v>
      </c>
      <c r="ER474" s="1">
        <v>8.1006180000000002E-5</v>
      </c>
      <c r="ES474">
        <v>0.43338369999999998</v>
      </c>
      <c r="ET474">
        <v>0.1042068</v>
      </c>
      <c r="EU474">
        <v>29.098960000000002</v>
      </c>
      <c r="EV474" s="1">
        <v>5.1382559999999997E-4</v>
      </c>
      <c r="EW474">
        <v>2.8159740000000002</v>
      </c>
      <c r="EX474">
        <v>0.1036957</v>
      </c>
      <c r="EY474">
        <v>29.129100000000001</v>
      </c>
      <c r="EZ474" s="1">
        <v>2.494773E-3</v>
      </c>
      <c r="FA474">
        <v>14.000959999999999</v>
      </c>
      <c r="FB474">
        <v>0.1031503</v>
      </c>
      <c r="FC474">
        <v>29.056750000000001</v>
      </c>
      <c r="FD474" s="1">
        <v>9.5868489999999997E-3</v>
      </c>
      <c r="FE474">
        <v>55.084200000000003</v>
      </c>
      <c r="FF474">
        <v>0.10263170000000001</v>
      </c>
      <c r="FG474">
        <v>28.98584</v>
      </c>
      <c r="FH474" s="1">
        <v>3.007555E-2</v>
      </c>
      <c r="FI474">
        <v>176.70349999999999</v>
      </c>
      <c r="FJ474">
        <v>0.1025624</v>
      </c>
      <c r="FK474">
        <v>28.924389999999999</v>
      </c>
      <c r="FL474" s="1">
        <v>7.9468179999999999E-2</v>
      </c>
      <c r="FM474">
        <v>474.93819999999999</v>
      </c>
      <c r="FN474">
        <v>0.1021575</v>
      </c>
      <c r="FO474">
        <v>29.06476</v>
      </c>
      <c r="FP474">
        <v>0.17972830000000001</v>
      </c>
      <c r="FQ474">
        <v>1095.232</v>
      </c>
      <c r="FR474">
        <v>0.1015047</v>
      </c>
      <c r="FS474">
        <v>29.273099999999999</v>
      </c>
      <c r="FT474">
        <v>0.35513149999999999</v>
      </c>
      <c r="FU474">
        <v>2209.8240000000001</v>
      </c>
      <c r="FV474">
        <v>0.1007181</v>
      </c>
      <c r="FW474">
        <v>29.39772</v>
      </c>
      <c r="FX474">
        <v>0.6247026</v>
      </c>
      <c r="FY474">
        <v>3971.3119999999999</v>
      </c>
      <c r="FZ474">
        <v>0.1000858</v>
      </c>
      <c r="GA474">
        <v>29.46367</v>
      </c>
      <c r="GB474">
        <v>0.99712769999999995</v>
      </c>
      <c r="GC474">
        <v>6459.9690000000001</v>
      </c>
      <c r="GD474" s="1">
        <v>9.9579509999999996E-2</v>
      </c>
      <c r="GE474">
        <v>29.393740000000001</v>
      </c>
      <c r="GF474">
        <v>1.464399</v>
      </c>
      <c r="GG474">
        <v>9648.5049999999992</v>
      </c>
      <c r="GH474" s="1">
        <v>9.9076289999999997E-2</v>
      </c>
      <c r="GI474">
        <v>29.34085</v>
      </c>
      <c r="GJ474">
        <v>2.0007609999999998</v>
      </c>
      <c r="GK474">
        <v>13394.88</v>
      </c>
      <c r="GL474" s="1">
        <v>9.8459179999999993E-2</v>
      </c>
      <c r="GM474">
        <v>29.293990000000001</v>
      </c>
      <c r="GN474">
        <v>2.566468</v>
      </c>
      <c r="GO474">
        <v>17465.27</v>
      </c>
      <c r="GP474" s="1">
        <v>9.7876060000000001E-2</v>
      </c>
      <c r="GQ474">
        <v>29.248840000000001</v>
      </c>
      <c r="GR474">
        <v>3.12323</v>
      </c>
      <c r="GS474">
        <v>21581.97</v>
      </c>
      <c r="GT474" s="1">
        <v>9.7234550000000003E-2</v>
      </c>
      <c r="GU474">
        <v>29.189769999999999</v>
      </c>
      <c r="GV474">
        <v>3.6308449999999999</v>
      </c>
      <c r="GW474">
        <v>25473.59</v>
      </c>
      <c r="GX474" s="1">
        <v>9.6630540000000001E-2</v>
      </c>
      <c r="GY474">
        <v>29.24916</v>
      </c>
      <c r="GZ474">
        <v>4.0629249999999999</v>
      </c>
      <c r="HA474">
        <v>28912.1</v>
      </c>
      <c r="HB474" s="1">
        <v>9.6009650000000002E-2</v>
      </c>
      <c r="HC474">
        <v>29.42586</v>
      </c>
      <c r="HD474">
        <v>4.3987860000000003</v>
      </c>
      <c r="HE474">
        <v>31735.79</v>
      </c>
      <c r="HF474" s="1">
        <v>9.5413349999999994E-2</v>
      </c>
      <c r="HG474">
        <v>29.596409999999999</v>
      </c>
      <c r="HH474">
        <v>4.6323400000000001</v>
      </c>
      <c r="HI474">
        <v>33857.25</v>
      </c>
      <c r="HJ474" s="1">
        <v>9.4809640000000001E-2</v>
      </c>
      <c r="HK474">
        <v>29.620100000000001</v>
      </c>
      <c r="HL474">
        <v>4.7634559999999997</v>
      </c>
      <c r="HM474">
        <v>35255.46</v>
      </c>
      <c r="HN474" s="1">
        <v>9.4212959999999998E-2</v>
      </c>
      <c r="HO474">
        <v>29.478909999999999</v>
      </c>
      <c r="HP474">
        <v>4.8008730000000002</v>
      </c>
      <c r="HQ474">
        <v>35961.910000000003</v>
      </c>
      <c r="HR474" s="1">
        <v>9.3638239999999998E-2</v>
      </c>
      <c r="HS474">
        <v>29.34273</v>
      </c>
      <c r="HT474">
        <v>4.7573119999999998</v>
      </c>
      <c r="HU474">
        <v>36044.519999999997</v>
      </c>
      <c r="HV474" s="1">
        <v>9.3526360000000003E-2</v>
      </c>
      <c r="HW474">
        <v>29.213730000000002</v>
      </c>
      <c r="HX474">
        <v>4.6769220000000002</v>
      </c>
      <c r="HY474">
        <v>35595.75</v>
      </c>
      <c r="HZ474" s="1">
        <v>9.3109369999999997E-2</v>
      </c>
      <c r="IA474">
        <v>29.23047</v>
      </c>
      <c r="IB474">
        <v>4.5108509999999997</v>
      </c>
      <c r="IC474">
        <v>34692.01</v>
      </c>
      <c r="ID474" s="1">
        <v>9.2442389999999999E-2</v>
      </c>
      <c r="IE474">
        <v>29.343409999999999</v>
      </c>
      <c r="IF474">
        <v>4.3019090000000002</v>
      </c>
      <c r="IG474">
        <v>33462.42</v>
      </c>
      <c r="IH474" s="1">
        <v>9.1670479999999999E-2</v>
      </c>
      <c r="II474">
        <v>29.45036</v>
      </c>
      <c r="IJ474">
        <v>4.0622910000000001</v>
      </c>
      <c r="IK474">
        <v>31985.97</v>
      </c>
      <c r="IL474" s="1">
        <v>9.1086849999999997E-2</v>
      </c>
      <c r="IM474">
        <v>29.528359999999999</v>
      </c>
      <c r="IN474">
        <v>3.8156639999999999</v>
      </c>
      <c r="IO474">
        <v>30342.81</v>
      </c>
      <c r="IP474" s="1">
        <v>9.062597E-2</v>
      </c>
      <c r="IQ474">
        <v>29.474519999999998</v>
      </c>
      <c r="IR474">
        <v>3.5668410000000002</v>
      </c>
      <c r="IS474">
        <v>28599.5</v>
      </c>
      <c r="IT474" s="1">
        <v>9.0187110000000001E-2</v>
      </c>
      <c r="IU474">
        <v>29.358419999999999</v>
      </c>
      <c r="IV474">
        <v>3.3178619999999999</v>
      </c>
      <c r="IW474">
        <v>26811.4</v>
      </c>
      <c r="IX474" s="1">
        <v>8.9648980000000003E-2</v>
      </c>
      <c r="IY474">
        <v>29.257470000000001</v>
      </c>
      <c r="IZ474">
        <v>3.06975</v>
      </c>
      <c r="JA474">
        <v>25023.98</v>
      </c>
      <c r="JB474" s="1">
        <v>8.9149729999999996E-2</v>
      </c>
      <c r="JC474">
        <v>29.186810000000001</v>
      </c>
      <c r="JD474">
        <v>2.8316659999999998</v>
      </c>
      <c r="JE474">
        <v>23271.16</v>
      </c>
      <c r="JF474" s="1">
        <v>8.8601269999999996E-2</v>
      </c>
      <c r="JG474">
        <v>29.321069999999999</v>
      </c>
      <c r="JH474">
        <v>2.6034079999999999</v>
      </c>
      <c r="JI474">
        <v>21577.13</v>
      </c>
      <c r="JJ474" s="1">
        <v>8.8081140000000002E-2</v>
      </c>
      <c r="JK474">
        <v>29.489139999999999</v>
      </c>
      <c r="JL474">
        <v>2.3890159999999998</v>
      </c>
      <c r="JM474">
        <v>19959.52</v>
      </c>
      <c r="JN474" s="1">
        <v>8.7556780000000001E-2</v>
      </c>
      <c r="JO474">
        <v>29.608429999999998</v>
      </c>
      <c r="JP474">
        <v>2.1883569999999999</v>
      </c>
      <c r="JQ474">
        <v>18429.02</v>
      </c>
      <c r="JR474">
        <v>8.7073800000000007E-2</v>
      </c>
      <c r="JS474">
        <v>29.66893</v>
      </c>
      <c r="JT474">
        <v>2.002977</v>
      </c>
      <c r="JU474">
        <v>16991.52</v>
      </c>
      <c r="JV474" s="1">
        <v>8.6586029999999994E-2</v>
      </c>
      <c r="JW474">
        <v>29.650379999999998</v>
      </c>
      <c r="JX474">
        <v>1.831334</v>
      </c>
      <c r="JY474">
        <v>15649.3</v>
      </c>
      <c r="JZ474">
        <v>8.6114599999999999E-2</v>
      </c>
      <c r="KA474">
        <v>29.541540000000001</v>
      </c>
      <c r="KB474">
        <v>1.6737010000000001</v>
      </c>
      <c r="KC474">
        <v>14402.23</v>
      </c>
      <c r="KD474" s="1">
        <v>8.5638420000000007E-2</v>
      </c>
      <c r="KE474">
        <v>29.437419999999999</v>
      </c>
      <c r="KF474">
        <v>1.528913</v>
      </c>
      <c r="KG474">
        <v>13248.19</v>
      </c>
      <c r="KH474" s="1">
        <v>8.5337560000000007E-2</v>
      </c>
      <c r="KI474">
        <v>29.36279</v>
      </c>
      <c r="KJ474">
        <v>1.3991279999999999</v>
      </c>
      <c r="KK474">
        <v>12182.39</v>
      </c>
      <c r="KL474" s="1">
        <v>8.4939589999999995E-2</v>
      </c>
      <c r="KM474">
        <v>29.484660000000002</v>
      </c>
      <c r="KN474">
        <v>1.2787360000000001</v>
      </c>
      <c r="KO474">
        <v>11199.9</v>
      </c>
      <c r="KP474" s="1">
        <v>8.4495249999999994E-2</v>
      </c>
      <c r="KQ474">
        <v>29.682359999999999</v>
      </c>
      <c r="KR474">
        <v>1.1682999999999999</v>
      </c>
      <c r="KS474">
        <v>10297.700000000001</v>
      </c>
      <c r="KT474" s="1">
        <v>8.4022719999999995E-2</v>
      </c>
      <c r="KU474">
        <v>29.8964</v>
      </c>
      <c r="KV474">
        <v>1.067347</v>
      </c>
      <c r="KW474">
        <v>9470.7450000000008</v>
      </c>
      <c r="KX474" s="1">
        <v>8.3616650000000001E-2</v>
      </c>
      <c r="KY474">
        <v>30.081289999999999</v>
      </c>
      <c r="KZ474">
        <v>0.97632750000000001</v>
      </c>
      <c r="LA474">
        <v>8713.4529999999995</v>
      </c>
      <c r="LB474" s="1">
        <v>8.3254170000000002E-2</v>
      </c>
      <c r="LC474">
        <v>30.093630000000001</v>
      </c>
      <c r="LD474">
        <v>0.89392749999999999</v>
      </c>
      <c r="LE474">
        <v>8019.9759999999997</v>
      </c>
      <c r="LF474" s="1">
        <v>8.2921250000000002E-2</v>
      </c>
      <c r="LG474">
        <v>29.998629999999999</v>
      </c>
      <c r="LH474">
        <v>0.81918040000000003</v>
      </c>
      <c r="LI474">
        <v>7385.0119999999997</v>
      </c>
      <c r="LJ474">
        <v>8.2557599999999995E-2</v>
      </c>
      <c r="LK474">
        <v>29.915759999999999</v>
      </c>
      <c r="LL474">
        <v>0.75083940000000005</v>
      </c>
      <c r="LM474">
        <v>6804.0420000000004</v>
      </c>
      <c r="LN474" s="1">
        <v>8.2232449999999999E-2</v>
      </c>
      <c r="LO474">
        <v>29.87715</v>
      </c>
      <c r="LP474">
        <v>0.68897459999999999</v>
      </c>
      <c r="LQ474">
        <v>6272.6360000000004</v>
      </c>
      <c r="LR474" s="1">
        <v>8.1886039999999993E-2</v>
      </c>
      <c r="LS474">
        <v>30.080770000000001</v>
      </c>
      <c r="LT474">
        <v>0.63245960000000001</v>
      </c>
      <c r="LU474">
        <v>5786.5</v>
      </c>
      <c r="LV474" s="1">
        <v>8.1541210000000003E-2</v>
      </c>
      <c r="LW474">
        <v>30.355640000000001</v>
      </c>
      <c r="LX474">
        <v>0.58102940000000003</v>
      </c>
      <c r="LY474">
        <v>5341.8370000000004</v>
      </c>
      <c r="LZ474" s="1">
        <v>8.1198279999999998E-2</v>
      </c>
      <c r="MA474">
        <v>30.62396</v>
      </c>
      <c r="MB474">
        <v>0.53419919999999999</v>
      </c>
      <c r="MC474">
        <v>4935.0609999999997</v>
      </c>
      <c r="MD474" s="1">
        <v>8.0870780000000003E-2</v>
      </c>
      <c r="ME474">
        <v>30.86347</v>
      </c>
      <c r="MF474">
        <v>0.49162289999999997</v>
      </c>
      <c r="MG474">
        <v>4562.7939999999999</v>
      </c>
      <c r="MH474" s="1">
        <v>8.0568260000000003E-2</v>
      </c>
      <c r="MI474">
        <v>30.928920000000002</v>
      </c>
      <c r="MJ474">
        <v>0.45293440000000001</v>
      </c>
      <c r="MK474">
        <v>4221.9520000000002</v>
      </c>
      <c r="ML474" s="1">
        <v>8.0238920000000005E-2</v>
      </c>
      <c r="MM474">
        <v>30.890360000000001</v>
      </c>
      <c r="MN474">
        <v>0.41751359999999998</v>
      </c>
      <c r="MO474">
        <v>3909.7359999999999</v>
      </c>
      <c r="MP474" s="1">
        <v>7.993074E-2</v>
      </c>
      <c r="MQ474">
        <v>30.833390000000001</v>
      </c>
      <c r="MR474">
        <v>0.38528560000000001</v>
      </c>
      <c r="MS474">
        <v>3623.665</v>
      </c>
      <c r="MT474" s="1">
        <v>7.9824889999999996E-2</v>
      </c>
      <c r="MU474">
        <v>30.777170000000002</v>
      </c>
      <c r="MV474">
        <v>0.35669440000000002</v>
      </c>
      <c r="MW474">
        <v>3360.8119999999999</v>
      </c>
      <c r="MX474" s="1">
        <v>7.9574430000000002E-2</v>
      </c>
      <c r="MY474">
        <v>30.779959999999999</v>
      </c>
      <c r="MZ474">
        <v>0.32983580000000001</v>
      </c>
      <c r="NA474">
        <v>3119.0059999999999</v>
      </c>
      <c r="NB474" s="1">
        <v>7.9249310000000003E-2</v>
      </c>
      <c r="NC474">
        <v>30.88983</v>
      </c>
      <c r="ND474">
        <v>0.3049907</v>
      </c>
      <c r="NE474">
        <v>2897.1930000000002</v>
      </c>
      <c r="NF474" s="1">
        <v>7.8874890000000003E-2</v>
      </c>
      <c r="NG474">
        <v>31.114470000000001</v>
      </c>
      <c r="NH474">
        <v>0.2821013</v>
      </c>
      <c r="NI474">
        <v>2693.7359999999999</v>
      </c>
      <c r="NJ474" s="1">
        <v>7.8569959999999994E-2</v>
      </c>
      <c r="NK474">
        <v>31.228110000000001</v>
      </c>
      <c r="NL474">
        <v>0.26141259999999999</v>
      </c>
      <c r="NM474">
        <v>2506.962</v>
      </c>
      <c r="NN474" s="1">
        <v>7.8342560000000006E-2</v>
      </c>
      <c r="NO474">
        <v>31.20928</v>
      </c>
      <c r="NP474">
        <v>0.2426865</v>
      </c>
      <c r="NQ474">
        <v>2335.0940000000001</v>
      </c>
      <c r="NR474" s="1">
        <v>7.8112539999999994E-2</v>
      </c>
      <c r="NS474">
        <v>31.159289999999999</v>
      </c>
      <c r="NT474">
        <v>0.225468</v>
      </c>
      <c r="NU474">
        <v>2176.7539999999999</v>
      </c>
      <c r="NV474" s="1">
        <v>7.7852030000000003E-2</v>
      </c>
      <c r="NW474">
        <v>31.10117</v>
      </c>
      <c r="NX474">
        <v>0.2095776</v>
      </c>
      <c r="NY474">
        <v>2030.85</v>
      </c>
      <c r="NZ474" s="1">
        <v>7.7782669999999998E-2</v>
      </c>
      <c r="OA474">
        <v>31.05219</v>
      </c>
      <c r="OB474">
        <v>0.19542019999999999</v>
      </c>
      <c r="OC474">
        <v>1896.0920000000001</v>
      </c>
      <c r="OD474" s="1">
        <v>7.7567049999999998E-2</v>
      </c>
      <c r="OE474">
        <v>31.169039999999999</v>
      </c>
      <c r="OF474">
        <v>0.1819916</v>
      </c>
      <c r="OG474">
        <v>1771.42</v>
      </c>
      <c r="OH474" s="1">
        <v>7.7266689999999999E-2</v>
      </c>
      <c r="OI474">
        <v>31.39396</v>
      </c>
      <c r="OJ474">
        <v>0.1694562</v>
      </c>
      <c r="OK474">
        <v>1656.4390000000001</v>
      </c>
    </row>
    <row r="475" spans="1:401" x14ac:dyDescent="0.35">
      <c r="A475">
        <v>484</v>
      </c>
      <c r="B475" t="s">
        <v>4</v>
      </c>
      <c r="C475" t="s">
        <v>364</v>
      </c>
      <c r="D475" t="s">
        <v>477</v>
      </c>
      <c r="E475">
        <v>850.02930000000003</v>
      </c>
      <c r="F475">
        <v>0.129775</v>
      </c>
      <c r="G475">
        <v>29.19632</v>
      </c>
      <c r="H475">
        <v>0</v>
      </c>
      <c r="I475">
        <v>0</v>
      </c>
      <c r="J475">
        <v>0.1286156</v>
      </c>
      <c r="K475">
        <v>29.1524</v>
      </c>
      <c r="L475">
        <v>0</v>
      </c>
      <c r="M475">
        <v>0</v>
      </c>
      <c r="N475">
        <v>0.1273195</v>
      </c>
      <c r="O475">
        <v>29.07986</v>
      </c>
      <c r="P475">
        <v>0</v>
      </c>
      <c r="Q475">
        <v>0</v>
      </c>
      <c r="R475">
        <v>0.12596750000000001</v>
      </c>
      <c r="S475">
        <v>28.961680000000001</v>
      </c>
      <c r="T475">
        <v>0</v>
      </c>
      <c r="U475">
        <v>0</v>
      </c>
      <c r="V475">
        <v>0.1247607</v>
      </c>
      <c r="W475">
        <v>28.893930000000001</v>
      </c>
      <c r="X475">
        <v>0</v>
      </c>
      <c r="Y475">
        <v>0</v>
      </c>
      <c r="Z475">
        <v>0.12367010000000001</v>
      </c>
      <c r="AA475">
        <v>28.778770000000002</v>
      </c>
      <c r="AB475">
        <v>0</v>
      </c>
      <c r="AC475">
        <v>0</v>
      </c>
      <c r="AD475">
        <v>0.1226008</v>
      </c>
      <c r="AE475">
        <v>28.636869999999998</v>
      </c>
      <c r="AF475">
        <v>0</v>
      </c>
      <c r="AG475">
        <v>0</v>
      </c>
      <c r="AH475">
        <v>0.1215556</v>
      </c>
      <c r="AI475">
        <v>28.508120000000002</v>
      </c>
      <c r="AJ475">
        <v>0</v>
      </c>
      <c r="AK475">
        <v>0</v>
      </c>
      <c r="AL475">
        <v>0.1214486</v>
      </c>
      <c r="AM475">
        <v>28.40091</v>
      </c>
      <c r="AN475">
        <v>0</v>
      </c>
      <c r="AO475">
        <v>0</v>
      </c>
      <c r="AP475">
        <v>0.1207527</v>
      </c>
      <c r="AQ475">
        <v>28.44688</v>
      </c>
      <c r="AR475">
        <v>0</v>
      </c>
      <c r="AS475">
        <v>0</v>
      </c>
      <c r="AT475">
        <v>0.1196185</v>
      </c>
      <c r="AU475">
        <v>28.57066</v>
      </c>
      <c r="AV475">
        <v>0</v>
      </c>
      <c r="AW475">
        <v>0</v>
      </c>
      <c r="AX475">
        <v>0.1183358</v>
      </c>
      <c r="AY475">
        <v>28.628080000000001</v>
      </c>
      <c r="AZ475">
        <v>0</v>
      </c>
      <c r="BA475">
        <v>0</v>
      </c>
      <c r="BB475">
        <v>0.117409</v>
      </c>
      <c r="BC475">
        <v>28.649519999999999</v>
      </c>
      <c r="BD475">
        <v>0</v>
      </c>
      <c r="BE475">
        <v>0</v>
      </c>
      <c r="BF475">
        <v>0.11678760000000001</v>
      </c>
      <c r="BG475">
        <v>28.563389999999998</v>
      </c>
      <c r="BH475">
        <v>0</v>
      </c>
      <c r="BI475">
        <v>0</v>
      </c>
      <c r="BJ475">
        <v>0.11620179999999999</v>
      </c>
      <c r="BK475">
        <v>28.3855</v>
      </c>
      <c r="BL475">
        <v>0</v>
      </c>
      <c r="BM475">
        <v>0</v>
      </c>
      <c r="BN475">
        <v>0.1154681</v>
      </c>
      <c r="BO475">
        <v>28.21686</v>
      </c>
      <c r="BP475">
        <v>0</v>
      </c>
      <c r="BQ475">
        <v>0</v>
      </c>
      <c r="BR475">
        <v>0.1150153</v>
      </c>
      <c r="BS475">
        <v>28.064640000000001</v>
      </c>
      <c r="BT475">
        <v>0</v>
      </c>
      <c r="BU475">
        <v>0</v>
      </c>
      <c r="BV475">
        <v>0.1144116</v>
      </c>
      <c r="BW475">
        <v>28.055099999999999</v>
      </c>
      <c r="BX475">
        <v>0</v>
      </c>
      <c r="BY475">
        <v>0</v>
      </c>
      <c r="BZ475">
        <v>0.1137802</v>
      </c>
      <c r="CA475">
        <v>28.109580000000001</v>
      </c>
      <c r="CB475">
        <v>0</v>
      </c>
      <c r="CC475">
        <v>0</v>
      </c>
      <c r="CD475">
        <v>0.1131456</v>
      </c>
      <c r="CE475">
        <v>28.134329999999999</v>
      </c>
      <c r="CF475">
        <v>0</v>
      </c>
      <c r="CG475">
        <v>0</v>
      </c>
      <c r="CH475">
        <v>0.11262469999999999</v>
      </c>
      <c r="CI475">
        <v>28.172450000000001</v>
      </c>
      <c r="CJ475">
        <v>0</v>
      </c>
      <c r="CK475">
        <v>0</v>
      </c>
      <c r="CL475">
        <v>0.11217299999999999</v>
      </c>
      <c r="CM475">
        <v>28.11947</v>
      </c>
      <c r="CN475">
        <v>0</v>
      </c>
      <c r="CO475">
        <v>0</v>
      </c>
      <c r="CP475">
        <v>0.11175590000000001</v>
      </c>
      <c r="CQ475">
        <v>27.960059999999999</v>
      </c>
      <c r="CR475">
        <v>0</v>
      </c>
      <c r="CS475" s="1">
        <v>4.119458E-38</v>
      </c>
      <c r="CT475">
        <v>0.1113555</v>
      </c>
      <c r="CU475">
        <v>27.81438</v>
      </c>
      <c r="CV475" s="1">
        <v>2.4486329999999998E-35</v>
      </c>
      <c r="CW475" s="1">
        <v>1.6156510000000001E-31</v>
      </c>
      <c r="CX475">
        <v>0.11188679999999999</v>
      </c>
      <c r="CY475">
        <v>27.715019999999999</v>
      </c>
      <c r="CZ475" s="1">
        <v>6.0465880000000003E-30</v>
      </c>
      <c r="DA475" s="1">
        <v>3.3154219999999998E-26</v>
      </c>
      <c r="DB475">
        <v>0.1117934</v>
      </c>
      <c r="DC475">
        <v>27.846419999999998</v>
      </c>
      <c r="DD475" s="1">
        <v>1.785932E-25</v>
      </c>
      <c r="DE475" s="1">
        <v>8.6251210000000005E-22</v>
      </c>
      <c r="DF475">
        <v>0.11123420000000001</v>
      </c>
      <c r="DG475">
        <v>28.067119999999999</v>
      </c>
      <c r="DH475" s="1">
        <v>9.8499300000000008E-22</v>
      </c>
      <c r="DI475" s="1">
        <v>4.527522E-18</v>
      </c>
      <c r="DJ475">
        <v>0.1104769</v>
      </c>
      <c r="DK475">
        <v>28.281590000000001</v>
      </c>
      <c r="DL475" s="1">
        <v>1.415361E-18</v>
      </c>
      <c r="DM475" s="1">
        <v>6.4241639999999999E-15</v>
      </c>
      <c r="DN475">
        <v>0.11004369999999999</v>
      </c>
      <c r="DO475">
        <v>28.467230000000001</v>
      </c>
      <c r="DP475" s="1">
        <v>6.8496779999999997E-16</v>
      </c>
      <c r="DQ475" s="1">
        <v>3.117265E-12</v>
      </c>
      <c r="DR475">
        <v>0.1098775</v>
      </c>
      <c r="DS475">
        <v>28.469889999999999</v>
      </c>
      <c r="DT475" s="1">
        <v>1.3761670000000001E-13</v>
      </c>
      <c r="DU475" s="1">
        <v>6.323672E-10</v>
      </c>
      <c r="DV475">
        <v>0.1096869</v>
      </c>
      <c r="DW475">
        <v>28.38166</v>
      </c>
      <c r="DX475" s="1">
        <v>1.334123E-11</v>
      </c>
      <c r="DY475" s="1">
        <v>6.2206989999999999E-8</v>
      </c>
      <c r="DZ475">
        <v>0.1092962</v>
      </c>
      <c r="EA475">
        <v>28.306750000000001</v>
      </c>
      <c r="EB475" s="1">
        <v>6.9570739999999997E-10</v>
      </c>
      <c r="EC475" s="1">
        <v>3.3094680000000002E-6</v>
      </c>
      <c r="ED475">
        <v>0.1088105</v>
      </c>
      <c r="EE475">
        <v>28.25976</v>
      </c>
      <c r="EF475" s="1">
        <v>2.128922E-8</v>
      </c>
      <c r="EG475" s="1">
        <v>1.035588E-4</v>
      </c>
      <c r="EH475">
        <v>0.10832079999999999</v>
      </c>
      <c r="EI475">
        <v>28.377030000000001</v>
      </c>
      <c r="EJ475" s="1">
        <v>4.1006579999999998E-7</v>
      </c>
      <c r="EK475" s="1">
        <v>2.0422560000000001E-3</v>
      </c>
      <c r="EL475">
        <v>0.1079102</v>
      </c>
      <c r="EM475">
        <v>28.622039999999998</v>
      </c>
      <c r="EN475" s="1">
        <v>5.2804549999999999E-6</v>
      </c>
      <c r="EO475" s="1">
        <v>2.6921230000000001E-2</v>
      </c>
      <c r="EP475">
        <v>0.107501</v>
      </c>
      <c r="EQ475">
        <v>28.897770000000001</v>
      </c>
      <c r="ER475" s="1">
        <v>4.7801679999999999E-5</v>
      </c>
      <c r="ES475">
        <v>0.2495262</v>
      </c>
      <c r="ET475">
        <v>0.10704130000000001</v>
      </c>
      <c r="EU475">
        <v>29.11796</v>
      </c>
      <c r="EV475" s="1">
        <v>3.1768019999999999E-4</v>
      </c>
      <c r="EW475">
        <v>1.698547</v>
      </c>
      <c r="EX475">
        <v>0.10652739999999999</v>
      </c>
      <c r="EY475">
        <v>29.148990000000001</v>
      </c>
      <c r="EZ475" s="1">
        <v>1.6110919999999999E-3</v>
      </c>
      <c r="FA475">
        <v>8.8231669999999998</v>
      </c>
      <c r="FB475">
        <v>0.10597860000000001</v>
      </c>
      <c r="FC475">
        <v>29.077400000000001</v>
      </c>
      <c r="FD475" s="1">
        <v>6.4481490000000002E-3</v>
      </c>
      <c r="FE475">
        <v>36.172249999999998</v>
      </c>
      <c r="FF475">
        <v>0.1054597</v>
      </c>
      <c r="FG475">
        <v>29.00797</v>
      </c>
      <c r="FH475" s="1">
        <v>2.1012989999999999E-2</v>
      </c>
      <c r="FI475">
        <v>120.61199999999999</v>
      </c>
      <c r="FJ475">
        <v>0.1054143</v>
      </c>
      <c r="FK475">
        <v>28.948640000000001</v>
      </c>
      <c r="FL475" s="1">
        <v>5.7539279999999998E-2</v>
      </c>
      <c r="FM475">
        <v>336.18099999999998</v>
      </c>
      <c r="FN475">
        <v>0.10500959999999999</v>
      </c>
      <c r="FO475">
        <v>29.087990000000001</v>
      </c>
      <c r="FP475">
        <v>0.1345114</v>
      </c>
      <c r="FQ475">
        <v>802.10469999999998</v>
      </c>
      <c r="FR475">
        <v>0.1043432</v>
      </c>
      <c r="FS475">
        <v>29.296769999999999</v>
      </c>
      <c r="FT475">
        <v>0.27403630000000001</v>
      </c>
      <c r="FU475">
        <v>1670.4380000000001</v>
      </c>
      <c r="FV475">
        <v>0.1035406</v>
      </c>
      <c r="FW475">
        <v>29.423100000000002</v>
      </c>
      <c r="FX475">
        <v>0.4959095</v>
      </c>
      <c r="FY475">
        <v>3091.7339999999999</v>
      </c>
      <c r="FZ475">
        <v>0.102904</v>
      </c>
      <c r="GA475">
        <v>29.491430000000001</v>
      </c>
      <c r="GB475">
        <v>0.81267650000000002</v>
      </c>
      <c r="GC475">
        <v>5168.9279999999999</v>
      </c>
      <c r="GD475">
        <v>0.10239479999999999</v>
      </c>
      <c r="GE475">
        <v>29.424720000000001</v>
      </c>
      <c r="GF475">
        <v>1.22296</v>
      </c>
      <c r="GG475">
        <v>7919.4170000000004</v>
      </c>
      <c r="GH475">
        <v>0.1018901</v>
      </c>
      <c r="GI475">
        <v>29.37443</v>
      </c>
      <c r="GJ475">
        <v>1.7090129999999999</v>
      </c>
      <c r="GK475">
        <v>11257.38</v>
      </c>
      <c r="GL475">
        <v>0.1012668</v>
      </c>
      <c r="GM475">
        <v>29.33053</v>
      </c>
      <c r="GN475">
        <v>2.23827</v>
      </c>
      <c r="GO475">
        <v>15002.56</v>
      </c>
      <c r="GP475">
        <v>0.10067959999999999</v>
      </c>
      <c r="GQ475">
        <v>29.28913</v>
      </c>
      <c r="GR475">
        <v>2.7765499999999999</v>
      </c>
      <c r="GS475">
        <v>18916.939999999999</v>
      </c>
      <c r="GT475">
        <v>0.1000274</v>
      </c>
      <c r="GU475">
        <v>29.234259999999999</v>
      </c>
      <c r="GV475">
        <v>3.2851569999999999</v>
      </c>
      <c r="GW475">
        <v>22747.99</v>
      </c>
      <c r="GX475" s="1">
        <v>9.9412379999999995E-2</v>
      </c>
      <c r="GY475">
        <v>29.295010000000001</v>
      </c>
      <c r="GZ475">
        <v>3.7361789999999999</v>
      </c>
      <c r="HA475">
        <v>26266.51</v>
      </c>
      <c r="HB475">
        <v>9.8787399999999997E-2</v>
      </c>
      <c r="HC475">
        <v>29.471550000000001</v>
      </c>
      <c r="HD475">
        <v>4.106198</v>
      </c>
      <c r="HE475">
        <v>29293.16</v>
      </c>
      <c r="HF475" s="1">
        <v>9.8184679999999996E-2</v>
      </c>
      <c r="HG475">
        <v>29.641780000000001</v>
      </c>
      <c r="HH475">
        <v>4.384233</v>
      </c>
      <c r="HI475">
        <v>31711.83</v>
      </c>
      <c r="HJ475">
        <v>9.7569600000000006E-2</v>
      </c>
      <c r="HK475">
        <v>29.668209999999998</v>
      </c>
      <c r="HL475">
        <v>4.5656910000000002</v>
      </c>
      <c r="HM475">
        <v>33469.730000000003</v>
      </c>
      <c r="HN475" s="1">
        <v>9.6964239999999993E-2</v>
      </c>
      <c r="HO475">
        <v>29.530290000000001</v>
      </c>
      <c r="HP475">
        <v>4.6555059999999999</v>
      </c>
      <c r="HQ475">
        <v>34567.17</v>
      </c>
      <c r="HR475" s="1">
        <v>9.6384010000000006E-2</v>
      </c>
      <c r="HS475">
        <v>29.396840000000001</v>
      </c>
      <c r="HT475">
        <v>4.6632670000000003</v>
      </c>
      <c r="HU475">
        <v>35046.199999999997</v>
      </c>
      <c r="HV475" s="1">
        <v>9.6292520000000006E-2</v>
      </c>
      <c r="HW475">
        <v>29.27129</v>
      </c>
      <c r="HX475">
        <v>4.623875</v>
      </c>
      <c r="HY475">
        <v>34975.94</v>
      </c>
      <c r="HZ475" s="1">
        <v>9.5873849999999997E-2</v>
      </c>
      <c r="IA475">
        <v>29.288730000000001</v>
      </c>
      <c r="IB475">
        <v>4.5112410000000001</v>
      </c>
      <c r="IC475">
        <v>34433.879999999997</v>
      </c>
      <c r="ID475" s="1">
        <v>9.5190819999999995E-2</v>
      </c>
      <c r="IE475">
        <v>29.402100000000001</v>
      </c>
      <c r="IF475">
        <v>4.3349250000000001</v>
      </c>
      <c r="IG475">
        <v>33506.15</v>
      </c>
      <c r="IH475" s="1">
        <v>9.4396179999999996E-2</v>
      </c>
      <c r="II475">
        <v>29.509699999999999</v>
      </c>
      <c r="IJ475">
        <v>4.1250910000000003</v>
      </c>
      <c r="IK475">
        <v>32294.95</v>
      </c>
      <c r="IL475" s="1">
        <v>9.3804479999999996E-2</v>
      </c>
      <c r="IM475">
        <v>29.587969999999999</v>
      </c>
      <c r="IN475">
        <v>3.9024399999999999</v>
      </c>
      <c r="IO475">
        <v>30870.91</v>
      </c>
      <c r="IP475" s="1">
        <v>9.3342159999999993E-2</v>
      </c>
      <c r="IQ475">
        <v>29.536819999999999</v>
      </c>
      <c r="IR475">
        <v>3.6721879999999998</v>
      </c>
      <c r="IS475">
        <v>29303.39</v>
      </c>
      <c r="IT475" s="1">
        <v>9.2900189999999994E-2</v>
      </c>
      <c r="IU475">
        <v>29.422519999999999</v>
      </c>
      <c r="IV475">
        <v>3.4367239999999999</v>
      </c>
      <c r="IW475">
        <v>27650.880000000001</v>
      </c>
      <c r="IX475" s="1">
        <v>9.2354459999999999E-2</v>
      </c>
      <c r="IY475">
        <v>29.323119999999999</v>
      </c>
      <c r="IZ475">
        <v>3.1976209999999998</v>
      </c>
      <c r="JA475">
        <v>25963.27</v>
      </c>
      <c r="JB475" s="1">
        <v>9.1845250000000003E-2</v>
      </c>
      <c r="JC475">
        <v>29.25318</v>
      </c>
      <c r="JD475">
        <v>2.9647489999999999</v>
      </c>
      <c r="JE475">
        <v>24278.799999999999</v>
      </c>
      <c r="JF475" s="1">
        <v>9.1291269999999994E-2</v>
      </c>
      <c r="JG475">
        <v>29.384820000000001</v>
      </c>
      <c r="JH475">
        <v>2.738877</v>
      </c>
      <c r="JI475">
        <v>22627.200000000001</v>
      </c>
      <c r="JJ475" s="1">
        <v>9.0758619999999998E-2</v>
      </c>
      <c r="JK475">
        <v>29.550170000000001</v>
      </c>
      <c r="JL475">
        <v>2.5242969999999998</v>
      </c>
      <c r="JM475">
        <v>21030.25</v>
      </c>
      <c r="JN475" s="1">
        <v>9.0226979999999998E-2</v>
      </c>
      <c r="JO475">
        <v>29.666650000000001</v>
      </c>
      <c r="JP475">
        <v>2.3216709999999998</v>
      </c>
      <c r="JQ475">
        <v>19502.53</v>
      </c>
      <c r="JR475" s="1">
        <v>8.9738319999999996E-2</v>
      </c>
      <c r="JS475">
        <v>29.725439999999999</v>
      </c>
      <c r="JT475">
        <v>2.1329799999999999</v>
      </c>
      <c r="JU475">
        <v>18053.98</v>
      </c>
      <c r="JV475" s="1">
        <v>8.9241849999999998E-2</v>
      </c>
      <c r="JW475">
        <v>29.706130000000002</v>
      </c>
      <c r="JX475">
        <v>1.9569270000000001</v>
      </c>
      <c r="JY475">
        <v>16690.009999999998</v>
      </c>
      <c r="JZ475" s="1">
        <v>8.8764739999999995E-2</v>
      </c>
      <c r="KA475">
        <v>29.59759</v>
      </c>
      <c r="KB475">
        <v>1.7942229999999999</v>
      </c>
      <c r="KC475">
        <v>15413.14</v>
      </c>
      <c r="KD475" s="1">
        <v>8.8281470000000001E-2</v>
      </c>
      <c r="KE475">
        <v>29.493780000000001</v>
      </c>
      <c r="KF475">
        <v>1.6438539999999999</v>
      </c>
      <c r="KG475">
        <v>14223.5</v>
      </c>
      <c r="KH475" s="1">
        <v>8.7982930000000001E-2</v>
      </c>
      <c r="KI475">
        <v>29.419519999999999</v>
      </c>
      <c r="KJ475">
        <v>1.508516</v>
      </c>
      <c r="KK475">
        <v>13118.07</v>
      </c>
      <c r="KL475" s="1">
        <v>8.7580459999999999E-2</v>
      </c>
      <c r="KM475">
        <v>29.538329999999998</v>
      </c>
      <c r="KN475">
        <v>1.3822159999999999</v>
      </c>
      <c r="KO475">
        <v>12093.38</v>
      </c>
      <c r="KP475" s="1">
        <v>8.7127689999999994E-2</v>
      </c>
      <c r="KQ475">
        <v>29.73283</v>
      </c>
      <c r="KR475">
        <v>1.265811</v>
      </c>
      <c r="KS475">
        <v>11147.8</v>
      </c>
      <c r="KT475" s="1">
        <v>8.6643949999999997E-2</v>
      </c>
      <c r="KU475">
        <v>29.942830000000001</v>
      </c>
      <c r="KV475">
        <v>1.158935</v>
      </c>
      <c r="KW475">
        <v>10277.15</v>
      </c>
      <c r="KX475" s="1">
        <v>8.6233370000000004E-2</v>
      </c>
      <c r="KY475">
        <v>30.123760000000001</v>
      </c>
      <c r="KZ475">
        <v>1.0622910000000001</v>
      </c>
      <c r="LA475">
        <v>9476.4490000000005</v>
      </c>
      <c r="LB475" s="1">
        <v>8.5870470000000004E-2</v>
      </c>
      <c r="LC475">
        <v>30.135760000000001</v>
      </c>
      <c r="LD475">
        <v>0.97455270000000005</v>
      </c>
      <c r="LE475">
        <v>8740.5290000000005</v>
      </c>
      <c r="LF475" s="1">
        <v>8.5532590000000006E-2</v>
      </c>
      <c r="LG475">
        <v>30.040410000000001</v>
      </c>
      <c r="LH475">
        <v>0.89465329999999998</v>
      </c>
      <c r="LI475">
        <v>8064.27</v>
      </c>
      <c r="LJ475" s="1">
        <v>8.516195E-2</v>
      </c>
      <c r="LK475">
        <v>29.957139999999999</v>
      </c>
      <c r="LL475">
        <v>0.82138440000000001</v>
      </c>
      <c r="LM475">
        <v>7443.5959999999995</v>
      </c>
      <c r="LN475" s="1">
        <v>8.4834240000000005E-2</v>
      </c>
      <c r="LO475">
        <v>29.917860000000001</v>
      </c>
      <c r="LP475">
        <v>0.75492199999999998</v>
      </c>
      <c r="LQ475">
        <v>6874.12</v>
      </c>
      <c r="LR475" s="1">
        <v>8.4483610000000001E-2</v>
      </c>
      <c r="LS475">
        <v>30.11655</v>
      </c>
      <c r="LT475">
        <v>0.69404169999999998</v>
      </c>
      <c r="LU475">
        <v>6351.7920000000004</v>
      </c>
      <c r="LV475" s="1">
        <v>8.4135089999999996E-2</v>
      </c>
      <c r="LW475">
        <v>30.38673</v>
      </c>
      <c r="LX475">
        <v>0.63851939999999996</v>
      </c>
      <c r="LY475">
        <v>5872.8310000000001</v>
      </c>
      <c r="LZ475">
        <v>8.3785600000000002E-2</v>
      </c>
      <c r="MA475">
        <v>30.650189999999998</v>
      </c>
      <c r="MB475">
        <v>0.58783050000000003</v>
      </c>
      <c r="MC475">
        <v>5433.6779999999999</v>
      </c>
      <c r="MD475" s="1">
        <v>8.3456870000000002E-2</v>
      </c>
      <c r="ME475">
        <v>30.884889999999999</v>
      </c>
      <c r="MF475">
        <v>0.5417054</v>
      </c>
      <c r="MG475">
        <v>5030.9340000000002</v>
      </c>
      <c r="MH475" s="1">
        <v>8.3148529999999998E-2</v>
      </c>
      <c r="MI475">
        <v>30.94905</v>
      </c>
      <c r="MJ475">
        <v>0.49967719999999999</v>
      </c>
      <c r="MK475">
        <v>4661.3879999999999</v>
      </c>
      <c r="ML475" s="1">
        <v>8.2817180000000004E-2</v>
      </c>
      <c r="MM475">
        <v>30.90924</v>
      </c>
      <c r="MN475">
        <v>0.46116170000000001</v>
      </c>
      <c r="MO475">
        <v>4322.3140000000003</v>
      </c>
      <c r="MP475">
        <v>8.2505800000000004E-2</v>
      </c>
      <c r="MQ475">
        <v>30.852039999999999</v>
      </c>
      <c r="MR475">
        <v>0.42605159999999997</v>
      </c>
      <c r="MS475">
        <v>4011.0349999999999</v>
      </c>
      <c r="MT475" s="1">
        <v>8.2409129999999997E-2</v>
      </c>
      <c r="MU475">
        <v>30.796279999999999</v>
      </c>
      <c r="MV475">
        <v>0.3948971</v>
      </c>
      <c r="MW475">
        <v>3724.56</v>
      </c>
      <c r="MX475" s="1">
        <v>8.2156119999999999E-2</v>
      </c>
      <c r="MY475">
        <v>30.799189999999999</v>
      </c>
      <c r="MZ475">
        <v>0.36554350000000002</v>
      </c>
      <c r="NA475">
        <v>3460.569</v>
      </c>
      <c r="NB475" s="1">
        <v>8.1820870000000004E-2</v>
      </c>
      <c r="NC475">
        <v>30.907530000000001</v>
      </c>
      <c r="ND475">
        <v>0.33834039999999999</v>
      </c>
      <c r="NE475">
        <v>3218.1320000000001</v>
      </c>
      <c r="NF475" s="1">
        <v>8.1439860000000003E-2</v>
      </c>
      <c r="NG475">
        <v>31.129670000000001</v>
      </c>
      <c r="NH475">
        <v>0.31326270000000001</v>
      </c>
      <c r="NI475">
        <v>2995.4650000000001</v>
      </c>
      <c r="NJ475" s="1">
        <v>8.113223E-2</v>
      </c>
      <c r="NK475">
        <v>31.243410000000001</v>
      </c>
      <c r="NL475">
        <v>0.29058149999999999</v>
      </c>
      <c r="NM475">
        <v>2790.8029999999999</v>
      </c>
      <c r="NN475" s="1">
        <v>8.0903740000000002E-2</v>
      </c>
      <c r="NO475">
        <v>31.226009999999999</v>
      </c>
      <c r="NP475">
        <v>0.27002609999999999</v>
      </c>
      <c r="NQ475">
        <v>2602.221</v>
      </c>
      <c r="NR475" s="1">
        <v>8.0671179999999995E-2</v>
      </c>
      <c r="NS475">
        <v>31.177309999999999</v>
      </c>
      <c r="NT475">
        <v>0.25110389999999999</v>
      </c>
      <c r="NU475">
        <v>2428.2710000000002</v>
      </c>
      <c r="NV475" s="1">
        <v>8.0412239999999996E-2</v>
      </c>
      <c r="NW475">
        <v>31.120899999999999</v>
      </c>
      <c r="NX475">
        <v>0.23363229999999999</v>
      </c>
      <c r="NY475">
        <v>2267.8029999999999</v>
      </c>
      <c r="NZ475" s="1">
        <v>8.0351839999999994E-2</v>
      </c>
      <c r="OA475">
        <v>31.073399999999999</v>
      </c>
      <c r="OB475">
        <v>0.21806200000000001</v>
      </c>
      <c r="OC475">
        <v>2119.4079999999999</v>
      </c>
      <c r="OD475" s="1">
        <v>8.0132610000000007E-2</v>
      </c>
      <c r="OE475">
        <v>31.188490000000002</v>
      </c>
      <c r="OF475">
        <v>0.2032515</v>
      </c>
      <c r="OG475">
        <v>1981.97</v>
      </c>
      <c r="OH475" s="1">
        <v>7.9823240000000004E-2</v>
      </c>
      <c r="OI475">
        <v>31.41047</v>
      </c>
      <c r="OJ475">
        <v>0.18940870000000001</v>
      </c>
      <c r="OK475">
        <v>1855.104</v>
      </c>
    </row>
    <row r="476" spans="1:401" x14ac:dyDescent="0.35">
      <c r="A476">
        <v>485</v>
      </c>
      <c r="B476" t="s">
        <v>4</v>
      </c>
      <c r="C476" t="s">
        <v>364</v>
      </c>
      <c r="D476" t="s">
        <v>478</v>
      </c>
      <c r="E476">
        <v>844.41790000000003</v>
      </c>
      <c r="F476">
        <v>0.1303966</v>
      </c>
      <c r="G476">
        <v>29.25282</v>
      </c>
      <c r="H476">
        <v>0</v>
      </c>
      <c r="I476">
        <v>0</v>
      </c>
      <c r="J476">
        <v>0.1292343</v>
      </c>
      <c r="K476">
        <v>29.210730000000002</v>
      </c>
      <c r="L476">
        <v>0</v>
      </c>
      <c r="M476">
        <v>0</v>
      </c>
      <c r="N476">
        <v>0.12793869999999999</v>
      </c>
      <c r="O476">
        <v>29.1434</v>
      </c>
      <c r="P476">
        <v>0</v>
      </c>
      <c r="Q476">
        <v>0</v>
      </c>
      <c r="R476">
        <v>0.126584</v>
      </c>
      <c r="S476">
        <v>29.031400000000001</v>
      </c>
      <c r="T476">
        <v>0</v>
      </c>
      <c r="U476">
        <v>0</v>
      </c>
      <c r="V476">
        <v>0.12538160000000001</v>
      </c>
      <c r="W476">
        <v>28.9679</v>
      </c>
      <c r="X476">
        <v>0</v>
      </c>
      <c r="Y476">
        <v>0</v>
      </c>
      <c r="Z476">
        <v>0.1242926</v>
      </c>
      <c r="AA476">
        <v>28.858280000000001</v>
      </c>
      <c r="AB476">
        <v>0</v>
      </c>
      <c r="AC476">
        <v>0</v>
      </c>
      <c r="AD476">
        <v>0.12322669999999999</v>
      </c>
      <c r="AE476">
        <v>28.72166</v>
      </c>
      <c r="AF476">
        <v>0</v>
      </c>
      <c r="AG476">
        <v>0</v>
      </c>
      <c r="AH476">
        <v>0.1221854</v>
      </c>
      <c r="AI476">
        <v>28.596830000000001</v>
      </c>
      <c r="AJ476">
        <v>0</v>
      </c>
      <c r="AK476">
        <v>0</v>
      </c>
      <c r="AL476">
        <v>0.1221115</v>
      </c>
      <c r="AM476">
        <v>28.492730000000002</v>
      </c>
      <c r="AN476">
        <v>0</v>
      </c>
      <c r="AO476">
        <v>0</v>
      </c>
      <c r="AP476">
        <v>0.1214151</v>
      </c>
      <c r="AQ476">
        <v>28.537240000000001</v>
      </c>
      <c r="AR476">
        <v>0</v>
      </c>
      <c r="AS476">
        <v>0</v>
      </c>
      <c r="AT476">
        <v>0.12027590000000001</v>
      </c>
      <c r="AU476">
        <v>28.6585</v>
      </c>
      <c r="AV476">
        <v>0</v>
      </c>
      <c r="AW476">
        <v>0</v>
      </c>
      <c r="AX476">
        <v>0.11898</v>
      </c>
      <c r="AY476">
        <v>28.715209999999999</v>
      </c>
      <c r="AZ476">
        <v>0</v>
      </c>
      <c r="BA476">
        <v>0</v>
      </c>
      <c r="BB476">
        <v>0.11805549999999999</v>
      </c>
      <c r="BC476">
        <v>28.735050000000001</v>
      </c>
      <c r="BD476">
        <v>0</v>
      </c>
      <c r="BE476">
        <v>0</v>
      </c>
      <c r="BF476">
        <v>0.11744250000000001</v>
      </c>
      <c r="BG476">
        <v>28.649360000000001</v>
      </c>
      <c r="BH476">
        <v>0</v>
      </c>
      <c r="BI476">
        <v>0</v>
      </c>
      <c r="BJ476">
        <v>0.1168633</v>
      </c>
      <c r="BK476">
        <v>28.473610000000001</v>
      </c>
      <c r="BL476">
        <v>0</v>
      </c>
      <c r="BM476">
        <v>0</v>
      </c>
      <c r="BN476">
        <v>0.1161311</v>
      </c>
      <c r="BO476">
        <v>28.30716</v>
      </c>
      <c r="BP476">
        <v>0</v>
      </c>
      <c r="BQ476">
        <v>0</v>
      </c>
      <c r="BR476">
        <v>0.11568779999999999</v>
      </c>
      <c r="BS476">
        <v>28.158049999999999</v>
      </c>
      <c r="BT476">
        <v>0</v>
      </c>
      <c r="BU476">
        <v>0</v>
      </c>
      <c r="BV476">
        <v>0.1150856</v>
      </c>
      <c r="BW476">
        <v>28.149010000000001</v>
      </c>
      <c r="BX476">
        <v>0</v>
      </c>
      <c r="BY476">
        <v>0</v>
      </c>
      <c r="BZ476">
        <v>0.11445370000000001</v>
      </c>
      <c r="CA476">
        <v>28.20309</v>
      </c>
      <c r="CB476">
        <v>0</v>
      </c>
      <c r="CC476">
        <v>0</v>
      </c>
      <c r="CD476">
        <v>0.1138203</v>
      </c>
      <c r="CE476">
        <v>28.22832</v>
      </c>
      <c r="CF476">
        <v>0</v>
      </c>
      <c r="CG476">
        <v>0</v>
      </c>
      <c r="CH476">
        <v>0.1133016</v>
      </c>
      <c r="CI476">
        <v>28.263529999999999</v>
      </c>
      <c r="CJ476">
        <v>0</v>
      </c>
      <c r="CK476">
        <v>0</v>
      </c>
      <c r="CL476">
        <v>0.11285539999999999</v>
      </c>
      <c r="CM476">
        <v>28.209589999999999</v>
      </c>
      <c r="CN476">
        <v>0</v>
      </c>
      <c r="CO476">
        <v>0</v>
      </c>
      <c r="CP476">
        <v>0.1124426</v>
      </c>
      <c r="CQ476">
        <v>28.048960000000001</v>
      </c>
      <c r="CR476">
        <v>0</v>
      </c>
      <c r="CS476">
        <v>0</v>
      </c>
      <c r="CT476">
        <v>0.11204500000000001</v>
      </c>
      <c r="CU476">
        <v>27.899989999999999</v>
      </c>
      <c r="CV476" s="1">
        <v>4.8906520000000002E-36</v>
      </c>
      <c r="CW476" s="1">
        <v>3.395878E-32</v>
      </c>
      <c r="CX476">
        <v>0.1126127</v>
      </c>
      <c r="CY476">
        <v>27.796230000000001</v>
      </c>
      <c r="CZ476" s="1">
        <v>1.1492969999999999E-30</v>
      </c>
      <c r="DA476" s="1">
        <v>7.9381170000000002E-27</v>
      </c>
      <c r="DB476">
        <v>0.1125226</v>
      </c>
      <c r="DC476">
        <v>27.91778</v>
      </c>
      <c r="DD476" s="1">
        <v>4.117035E-26</v>
      </c>
      <c r="DE476" s="1">
        <v>2.3437890000000002E-22</v>
      </c>
      <c r="DF476">
        <v>0.111954</v>
      </c>
      <c r="DG476">
        <v>28.129059999999999</v>
      </c>
      <c r="DH476" s="1">
        <v>2.6663220000000002E-22</v>
      </c>
      <c r="DI476" s="1">
        <v>1.376887E-18</v>
      </c>
      <c r="DJ476">
        <v>0.1111882</v>
      </c>
      <c r="DK476">
        <v>28.334599999999998</v>
      </c>
      <c r="DL476" s="1">
        <v>4.3546169999999999E-19</v>
      </c>
      <c r="DM476" s="1">
        <v>2.1583960000000001E-15</v>
      </c>
      <c r="DN476">
        <v>0.1107573</v>
      </c>
      <c r="DO476">
        <v>28.511099999999999</v>
      </c>
      <c r="DP476" s="1">
        <v>2.3457329999999998E-16</v>
      </c>
      <c r="DQ476" s="1">
        <v>1.144902E-12</v>
      </c>
      <c r="DR476">
        <v>0.11060209999999999</v>
      </c>
      <c r="DS476">
        <v>28.509830000000001</v>
      </c>
      <c r="DT476" s="1">
        <v>5.1649140000000003E-14</v>
      </c>
      <c r="DU476" s="1">
        <v>2.5149229999999999E-10</v>
      </c>
      <c r="DV476">
        <v>0.1104194</v>
      </c>
      <c r="DW476">
        <v>28.418009999999999</v>
      </c>
      <c r="DX476" s="1">
        <v>5.4280359999999997E-12</v>
      </c>
      <c r="DY476" s="1">
        <v>2.6597579999999999E-8</v>
      </c>
      <c r="DZ476">
        <v>0.11002960000000001</v>
      </c>
      <c r="EA476">
        <v>28.339939999999999</v>
      </c>
      <c r="EB476" s="1">
        <v>3.0440429999999998E-10</v>
      </c>
      <c r="EC476" s="1">
        <v>1.5129210000000001E-6</v>
      </c>
      <c r="ED476">
        <v>0.1095429</v>
      </c>
      <c r="EE476">
        <v>28.291260000000001</v>
      </c>
      <c r="EF476" s="1">
        <v>9.9571130000000007E-9</v>
      </c>
      <c r="EG476" s="1">
        <v>5.0397669999999998E-5</v>
      </c>
      <c r="EH476">
        <v>0.1090518</v>
      </c>
      <c r="EI476">
        <v>28.404499999999999</v>
      </c>
      <c r="EJ476" s="1">
        <v>2.040027E-7</v>
      </c>
      <c r="EK476" s="1">
        <v>1.0541420000000001E-3</v>
      </c>
      <c r="EL476">
        <v>0.1086437</v>
      </c>
      <c r="EM476">
        <v>28.645610000000001</v>
      </c>
      <c r="EN476" s="1">
        <v>2.782507E-6</v>
      </c>
      <c r="EO476" s="1">
        <v>1.469006E-2</v>
      </c>
      <c r="EP476">
        <v>0.1082369</v>
      </c>
      <c r="EQ476">
        <v>28.917940000000002</v>
      </c>
      <c r="ER476" s="1">
        <v>2.6579480000000001E-5</v>
      </c>
      <c r="ES476">
        <v>0.1435041</v>
      </c>
      <c r="ET476">
        <v>0.1077805</v>
      </c>
      <c r="EU476">
        <v>29.13636</v>
      </c>
      <c r="EV476" s="1">
        <v>1.857552E-4</v>
      </c>
      <c r="EW476">
        <v>1.026589</v>
      </c>
      <c r="EX476">
        <v>0.1072695</v>
      </c>
      <c r="EY476">
        <v>29.1694</v>
      </c>
      <c r="EZ476" s="1">
        <v>9.8749749999999989E-4</v>
      </c>
      <c r="FA476">
        <v>5.5888999999999998</v>
      </c>
      <c r="FB476">
        <v>0.1067168</v>
      </c>
      <c r="FC476">
        <v>29.09958</v>
      </c>
      <c r="FD476" s="1">
        <v>4.1304549999999999E-3</v>
      </c>
      <c r="FE476">
        <v>23.950430000000001</v>
      </c>
      <c r="FF476">
        <v>0.106199</v>
      </c>
      <c r="FG476">
        <v>29.03144</v>
      </c>
      <c r="FH476">
        <v>1.4028000000000001E-2</v>
      </c>
      <c r="FI476">
        <v>83.263130000000004</v>
      </c>
      <c r="FJ476">
        <v>0.1061788</v>
      </c>
      <c r="FK476">
        <v>28.974350000000001</v>
      </c>
      <c r="FL476" s="1">
        <v>3.9937510000000002E-2</v>
      </c>
      <c r="FM476">
        <v>241.3877</v>
      </c>
      <c r="FN476">
        <v>0.10577010000000001</v>
      </c>
      <c r="FO476">
        <v>29.111229999999999</v>
      </c>
      <c r="FP476" s="1">
        <v>9.6802379999999993E-2</v>
      </c>
      <c r="FQ476">
        <v>597.61410000000001</v>
      </c>
      <c r="FR476">
        <v>0.1050982</v>
      </c>
      <c r="FS476">
        <v>29.319040000000001</v>
      </c>
      <c r="FT476">
        <v>0.2039427</v>
      </c>
      <c r="FU476">
        <v>1288.1659999999999</v>
      </c>
      <c r="FV476">
        <v>0.104286</v>
      </c>
      <c r="FW476">
        <v>29.44716</v>
      </c>
      <c r="FX476">
        <v>0.38074140000000001</v>
      </c>
      <c r="FY476">
        <v>2461.9250000000002</v>
      </c>
      <c r="FZ476">
        <v>0.1036528</v>
      </c>
      <c r="GA476">
        <v>29.517939999999999</v>
      </c>
      <c r="GB476">
        <v>0.64232739999999999</v>
      </c>
      <c r="GC476">
        <v>4240.7529999999997</v>
      </c>
      <c r="GD476">
        <v>0.1031454</v>
      </c>
      <c r="GE476">
        <v>29.45571</v>
      </c>
      <c r="GF476">
        <v>0.99300549999999999</v>
      </c>
      <c r="GG476">
        <v>6680.3890000000001</v>
      </c>
      <c r="GH476">
        <v>0.10264230000000001</v>
      </c>
      <c r="GI476">
        <v>29.40822</v>
      </c>
      <c r="GJ476">
        <v>1.4227510000000001</v>
      </c>
      <c r="GK476">
        <v>9744.0589999999993</v>
      </c>
      <c r="GL476">
        <v>0.102019</v>
      </c>
      <c r="GM476">
        <v>29.367439999999998</v>
      </c>
      <c r="GN476">
        <v>1.9068430000000001</v>
      </c>
      <c r="GO476">
        <v>13299.32</v>
      </c>
      <c r="GP476">
        <v>0.1014294</v>
      </c>
      <c r="GQ476">
        <v>29.329660000000001</v>
      </c>
      <c r="GR476">
        <v>2.416255</v>
      </c>
      <c r="GS476">
        <v>17142.86</v>
      </c>
      <c r="GT476">
        <v>0.1007769</v>
      </c>
      <c r="GU476">
        <v>29.279060000000001</v>
      </c>
      <c r="GV476">
        <v>2.9155570000000002</v>
      </c>
      <c r="GW476">
        <v>21038.07</v>
      </c>
      <c r="GX476">
        <v>0.100156</v>
      </c>
      <c r="GY476">
        <v>29.340710000000001</v>
      </c>
      <c r="GZ476">
        <v>3.3762319999999999</v>
      </c>
      <c r="HA476">
        <v>24751.95</v>
      </c>
      <c r="HB476" s="1">
        <v>9.9532670000000004E-2</v>
      </c>
      <c r="HC476">
        <v>29.516279999999998</v>
      </c>
      <c r="HD476">
        <v>3.7731539999999999</v>
      </c>
      <c r="HE476">
        <v>28085.81</v>
      </c>
      <c r="HF476" s="1">
        <v>9.8930840000000006E-2</v>
      </c>
      <c r="HG476">
        <v>29.68637</v>
      </c>
      <c r="HH476">
        <v>4.0911460000000002</v>
      </c>
      <c r="HI476">
        <v>30893.49</v>
      </c>
      <c r="HJ476" s="1">
        <v>9.831223E-2</v>
      </c>
      <c r="HK476">
        <v>29.716190000000001</v>
      </c>
      <c r="HL476">
        <v>4.3211700000000004</v>
      </c>
      <c r="HM476">
        <v>33088.550000000003</v>
      </c>
      <c r="HN476">
        <v>9.7703899999999996E-2</v>
      </c>
      <c r="HO476">
        <v>29.583220000000001</v>
      </c>
      <c r="HP476">
        <v>4.4639680000000004</v>
      </c>
      <c r="HQ476">
        <v>34639.120000000003</v>
      </c>
      <c r="HR476" s="1">
        <v>9.7124870000000002E-2</v>
      </c>
      <c r="HS476">
        <v>29.453040000000001</v>
      </c>
      <c r="HT476">
        <v>4.5256850000000002</v>
      </c>
      <c r="HU476">
        <v>35560.11</v>
      </c>
      <c r="HV476" s="1">
        <v>9.7051650000000003E-2</v>
      </c>
      <c r="HW476">
        <v>29.331040000000002</v>
      </c>
      <c r="HX476">
        <v>4.53782</v>
      </c>
      <c r="HY476">
        <v>35898.68</v>
      </c>
      <c r="HZ476" s="1">
        <v>9.6627749999999998E-2</v>
      </c>
      <c r="IA476">
        <v>29.348510000000001</v>
      </c>
      <c r="IB476">
        <v>4.470872</v>
      </c>
      <c r="IC476">
        <v>35723.5</v>
      </c>
      <c r="ID476" s="1">
        <v>9.5941490000000004E-2</v>
      </c>
      <c r="IE476">
        <v>29.461480000000002</v>
      </c>
      <c r="IF476">
        <v>4.338965</v>
      </c>
      <c r="IG476">
        <v>35107.730000000003</v>
      </c>
      <c r="IH476" s="1">
        <v>9.5138470000000003E-2</v>
      </c>
      <c r="II476">
        <v>29.569700000000001</v>
      </c>
      <c r="IJ476">
        <v>4.1653739999999999</v>
      </c>
      <c r="IK476">
        <v>34145.370000000003</v>
      </c>
      <c r="IL476" s="1">
        <v>9.4542009999999996E-2</v>
      </c>
      <c r="IM476">
        <v>29.64836</v>
      </c>
      <c r="IN476">
        <v>3.9721600000000001</v>
      </c>
      <c r="IO476">
        <v>32911.82</v>
      </c>
      <c r="IP476" s="1">
        <v>9.4083379999999994E-2</v>
      </c>
      <c r="IQ476">
        <v>29.600940000000001</v>
      </c>
      <c r="IR476">
        <v>3.765876</v>
      </c>
      <c r="IS476">
        <v>31483.09</v>
      </c>
      <c r="IT476" s="1">
        <v>9.3644340000000006E-2</v>
      </c>
      <c r="IU476">
        <v>29.489429999999999</v>
      </c>
      <c r="IV476">
        <v>3.5488179999999998</v>
      </c>
      <c r="IW476">
        <v>29920.720000000001</v>
      </c>
      <c r="IX476" s="1">
        <v>9.3094609999999994E-2</v>
      </c>
      <c r="IY476">
        <v>29.391860000000001</v>
      </c>
      <c r="IZ476">
        <v>3.3228399999999998</v>
      </c>
      <c r="JA476">
        <v>28280.54</v>
      </c>
      <c r="JB476" s="1">
        <v>9.2584479999999997E-2</v>
      </c>
      <c r="JC476">
        <v>29.323060000000002</v>
      </c>
      <c r="JD476">
        <v>3.0989640000000001</v>
      </c>
      <c r="JE476">
        <v>26607.78</v>
      </c>
      <c r="JF476" s="1">
        <v>9.2028260000000001E-2</v>
      </c>
      <c r="JG476">
        <v>29.450900000000001</v>
      </c>
      <c r="JH476">
        <v>2.878428</v>
      </c>
      <c r="JI476">
        <v>24938.51</v>
      </c>
      <c r="JJ476" s="1">
        <v>9.1492119999999996E-2</v>
      </c>
      <c r="JK476">
        <v>29.613130000000002</v>
      </c>
      <c r="JL476">
        <v>2.6661969999999999</v>
      </c>
      <c r="JM476">
        <v>23300.14</v>
      </c>
      <c r="JN476" s="1">
        <v>9.0960990000000005E-2</v>
      </c>
      <c r="JO476">
        <v>29.727229999999999</v>
      </c>
      <c r="JP476">
        <v>2.4636260000000001</v>
      </c>
      <c r="JQ476">
        <v>21712.37</v>
      </c>
      <c r="JR476" s="1">
        <v>9.0470579999999995E-2</v>
      </c>
      <c r="JS476">
        <v>29.784569999999999</v>
      </c>
      <c r="JT476">
        <v>2.273129</v>
      </c>
      <c r="JU476">
        <v>20190.2</v>
      </c>
      <c r="JV476" s="1">
        <v>8.9973670000000006E-2</v>
      </c>
      <c r="JW476">
        <v>29.7651</v>
      </c>
      <c r="JX476">
        <v>2.0938409999999998</v>
      </c>
      <c r="JY476">
        <v>18742.88</v>
      </c>
      <c r="JZ476" s="1">
        <v>8.9493130000000004E-2</v>
      </c>
      <c r="KA476">
        <v>29.657640000000001</v>
      </c>
      <c r="KB476">
        <v>1.926809</v>
      </c>
      <c r="KC476">
        <v>17376.02</v>
      </c>
      <c r="KD476">
        <v>8.9009500000000005E-2</v>
      </c>
      <c r="KE476">
        <v>29.554349999999999</v>
      </c>
      <c r="KF476">
        <v>1.7714179999999999</v>
      </c>
      <c r="KG476">
        <v>16092.75</v>
      </c>
      <c r="KH476" s="1">
        <v>8.8715420000000003E-2</v>
      </c>
      <c r="KI476">
        <v>29.480309999999999</v>
      </c>
      <c r="KJ476">
        <v>1.630838</v>
      </c>
      <c r="KK476">
        <v>14891.84</v>
      </c>
      <c r="KL476" s="1">
        <v>8.8310849999999996E-2</v>
      </c>
      <c r="KM476">
        <v>29.594919999999998</v>
      </c>
      <c r="KN476">
        <v>1.4987250000000001</v>
      </c>
      <c r="KO476">
        <v>13771.73</v>
      </c>
      <c r="KP476" s="1">
        <v>8.785461E-2</v>
      </c>
      <c r="KQ476">
        <v>29.785270000000001</v>
      </c>
      <c r="KR476">
        <v>1.376287</v>
      </c>
      <c r="KS476">
        <v>12732.06</v>
      </c>
      <c r="KT476">
        <v>8.7366600000000003E-2</v>
      </c>
      <c r="KU476">
        <v>29.990960000000001</v>
      </c>
      <c r="KV476">
        <v>1.263323</v>
      </c>
      <c r="KW476">
        <v>11769.91</v>
      </c>
      <c r="KX476" s="1">
        <v>8.695862E-2</v>
      </c>
      <c r="KY476">
        <v>30.168109999999999</v>
      </c>
      <c r="KZ476">
        <v>1.160825</v>
      </c>
      <c r="LA476">
        <v>10880.84</v>
      </c>
      <c r="LB476" s="1">
        <v>8.6595530000000004E-2</v>
      </c>
      <c r="LC476">
        <v>30.180340000000001</v>
      </c>
      <c r="LD476">
        <v>1.067388</v>
      </c>
      <c r="LE476">
        <v>10060.129999999999</v>
      </c>
      <c r="LF476" s="1">
        <v>8.6257589999999995E-2</v>
      </c>
      <c r="LG476">
        <v>30.08569</v>
      </c>
      <c r="LH476">
        <v>0.98198260000000004</v>
      </c>
      <c r="LI476">
        <v>9302.9599999999991</v>
      </c>
      <c r="LJ476" s="1">
        <v>8.5883260000000003E-2</v>
      </c>
      <c r="LK476">
        <v>30.00224</v>
      </c>
      <c r="LL476">
        <v>0.90336070000000002</v>
      </c>
      <c r="LM476">
        <v>8605.4150000000009</v>
      </c>
      <c r="LN476" s="1">
        <v>8.5558270000000006E-2</v>
      </c>
      <c r="LO476">
        <v>29.9621</v>
      </c>
      <c r="LP476">
        <v>0.83186599999999999</v>
      </c>
      <c r="LQ476">
        <v>7963.2020000000002</v>
      </c>
      <c r="LR476" s="1">
        <v>8.5208370000000005E-2</v>
      </c>
      <c r="LS476">
        <v>30.15446</v>
      </c>
      <c r="LT476">
        <v>0.76618489999999995</v>
      </c>
      <c r="LU476">
        <v>7372.3389999999999</v>
      </c>
      <c r="LV476" s="1">
        <v>8.4857119999999994E-2</v>
      </c>
      <c r="LW476">
        <v>30.418679999999998</v>
      </c>
      <c r="LX476">
        <v>0.70608959999999998</v>
      </c>
      <c r="LY476">
        <v>6829.018</v>
      </c>
      <c r="LZ476" s="1">
        <v>8.4504839999999998E-2</v>
      </c>
      <c r="MA476">
        <v>30.677060000000001</v>
      </c>
      <c r="MB476">
        <v>0.65110230000000002</v>
      </c>
      <c r="MC476">
        <v>6329.5119999999997</v>
      </c>
      <c r="MD476" s="1">
        <v>8.4176290000000001E-2</v>
      </c>
      <c r="ME476">
        <v>30.90681</v>
      </c>
      <c r="MF476">
        <v>0.60096050000000001</v>
      </c>
      <c r="MG476">
        <v>5870.27</v>
      </c>
      <c r="MH476" s="1">
        <v>8.3870429999999996E-2</v>
      </c>
      <c r="MI476">
        <v>30.970310000000001</v>
      </c>
      <c r="MJ476">
        <v>0.55518590000000001</v>
      </c>
      <c r="MK476">
        <v>5447.8850000000002</v>
      </c>
      <c r="ML476" s="1">
        <v>8.353961E-2</v>
      </c>
      <c r="MM476">
        <v>30.930240000000001</v>
      </c>
      <c r="MN476">
        <v>0.5131502</v>
      </c>
      <c r="MO476">
        <v>5059.5</v>
      </c>
      <c r="MP476" s="1">
        <v>8.3228389999999999E-2</v>
      </c>
      <c r="MQ476">
        <v>30.872920000000001</v>
      </c>
      <c r="MR476">
        <v>0.47474569999999999</v>
      </c>
      <c r="MS476">
        <v>4702.1989999999996</v>
      </c>
      <c r="MT476" s="1">
        <v>8.3135979999999998E-2</v>
      </c>
      <c r="MU476">
        <v>30.817430000000002</v>
      </c>
      <c r="MV476">
        <v>0.44064389999999998</v>
      </c>
      <c r="MW476">
        <v>4372.7079999999996</v>
      </c>
      <c r="MX476" s="1">
        <v>8.2884390000000002E-2</v>
      </c>
      <c r="MY476">
        <v>30.819939999999999</v>
      </c>
      <c r="MZ476">
        <v>0.40842859999999998</v>
      </c>
      <c r="NA476">
        <v>4068.4960000000001</v>
      </c>
      <c r="NB476" s="1">
        <v>8.254272E-2</v>
      </c>
      <c r="NC476">
        <v>30.925820000000002</v>
      </c>
      <c r="ND476">
        <v>0.3784923</v>
      </c>
      <c r="NE476">
        <v>3788.63</v>
      </c>
      <c r="NF476" s="1">
        <v>8.2161059999999994E-2</v>
      </c>
      <c r="NG476">
        <v>31.144290000000002</v>
      </c>
      <c r="NH476">
        <v>0.35088279999999999</v>
      </c>
      <c r="NI476">
        <v>3531.259</v>
      </c>
      <c r="NJ476">
        <v>8.1853300000000004E-2</v>
      </c>
      <c r="NK476">
        <v>31.258089999999999</v>
      </c>
      <c r="NL476">
        <v>0.32587969999999999</v>
      </c>
      <c r="NM476">
        <v>3294.3069999999998</v>
      </c>
      <c r="NN476" s="1">
        <v>8.1624189999999999E-2</v>
      </c>
      <c r="NO476">
        <v>31.24306</v>
      </c>
      <c r="NP476">
        <v>0.30318929999999999</v>
      </c>
      <c r="NQ476">
        <v>3075.6660000000002</v>
      </c>
      <c r="NR476" s="1">
        <v>8.1391320000000003E-2</v>
      </c>
      <c r="NS476">
        <v>31.19595</v>
      </c>
      <c r="NT476">
        <v>0.2822694</v>
      </c>
      <c r="NU476">
        <v>2873.6439999999998</v>
      </c>
      <c r="NV476" s="1">
        <v>8.1134349999999994E-2</v>
      </c>
      <c r="NW476">
        <v>31.141529999999999</v>
      </c>
      <c r="NX476">
        <v>0.26294119999999999</v>
      </c>
      <c r="NY476">
        <v>2687.0729999999999</v>
      </c>
      <c r="NZ476" s="1">
        <v>8.1078769999999994E-2</v>
      </c>
      <c r="OA476">
        <v>31.095600000000001</v>
      </c>
      <c r="OB476">
        <v>0.24570210000000001</v>
      </c>
      <c r="OC476">
        <v>2514.2629999999999</v>
      </c>
      <c r="OD476" s="1">
        <v>8.0858689999999997E-2</v>
      </c>
      <c r="OE476">
        <v>31.20795</v>
      </c>
      <c r="OF476">
        <v>0.229264</v>
      </c>
      <c r="OG476">
        <v>2353.9879999999998</v>
      </c>
      <c r="OH476" s="1">
        <v>8.0546690000000004E-2</v>
      </c>
      <c r="OI476">
        <v>31.426159999999999</v>
      </c>
      <c r="OJ476">
        <v>0.21387680000000001</v>
      </c>
      <c r="OK476">
        <v>2205.864</v>
      </c>
    </row>
    <row r="477" spans="1:401" x14ac:dyDescent="0.35">
      <c r="A477">
        <v>486</v>
      </c>
      <c r="B477" t="s">
        <v>4</v>
      </c>
      <c r="C477" t="s">
        <v>364</v>
      </c>
      <c r="D477" t="s">
        <v>479</v>
      </c>
      <c r="E477">
        <v>840.73599999999999</v>
      </c>
      <c r="F477">
        <v>0.1158001</v>
      </c>
      <c r="G477">
        <v>29.302289999999999</v>
      </c>
      <c r="H477">
        <v>0</v>
      </c>
      <c r="I477">
        <v>0</v>
      </c>
      <c r="J477">
        <v>0.1147696</v>
      </c>
      <c r="K477">
        <v>29.26127</v>
      </c>
      <c r="L477">
        <v>0</v>
      </c>
      <c r="M477">
        <v>0</v>
      </c>
      <c r="N477">
        <v>0.1136149</v>
      </c>
      <c r="O477">
        <v>29.197410000000001</v>
      </c>
      <c r="P477">
        <v>0</v>
      </c>
      <c r="Q477">
        <v>0</v>
      </c>
      <c r="R477">
        <v>0.11241420000000001</v>
      </c>
      <c r="S477">
        <v>29.09055</v>
      </c>
      <c r="T477">
        <v>0</v>
      </c>
      <c r="U477">
        <v>0</v>
      </c>
      <c r="V477">
        <v>0.11134960000000001</v>
      </c>
      <c r="W477">
        <v>29.030609999999999</v>
      </c>
      <c r="X477">
        <v>0</v>
      </c>
      <c r="Y477">
        <v>0</v>
      </c>
      <c r="Z477">
        <v>0.11038630000000001</v>
      </c>
      <c r="AA477">
        <v>28.925809999999998</v>
      </c>
      <c r="AB477">
        <v>0</v>
      </c>
      <c r="AC477">
        <v>0</v>
      </c>
      <c r="AD477">
        <v>0.10944429999999999</v>
      </c>
      <c r="AE477">
        <v>28.79402</v>
      </c>
      <c r="AF477">
        <v>0</v>
      </c>
      <c r="AG477">
        <v>0</v>
      </c>
      <c r="AH477">
        <v>0.1085246</v>
      </c>
      <c r="AI477">
        <v>28.672809999999998</v>
      </c>
      <c r="AJ477">
        <v>0</v>
      </c>
      <c r="AK477">
        <v>0</v>
      </c>
      <c r="AL477">
        <v>0.1084875</v>
      </c>
      <c r="AM477">
        <v>28.57132</v>
      </c>
      <c r="AN477">
        <v>0</v>
      </c>
      <c r="AO477">
        <v>0</v>
      </c>
      <c r="AP477">
        <v>0.1078702</v>
      </c>
      <c r="AQ477">
        <v>28.61439</v>
      </c>
      <c r="AR477">
        <v>0</v>
      </c>
      <c r="AS477">
        <v>0</v>
      </c>
      <c r="AT477">
        <v>0.10685310000000001</v>
      </c>
      <c r="AU477">
        <v>28.7333</v>
      </c>
      <c r="AV477">
        <v>0</v>
      </c>
      <c r="AW477">
        <v>0</v>
      </c>
      <c r="AX477">
        <v>0.1056907</v>
      </c>
      <c r="AY477">
        <v>28.789539999999999</v>
      </c>
      <c r="AZ477">
        <v>0</v>
      </c>
      <c r="BA477">
        <v>0</v>
      </c>
      <c r="BB477">
        <v>0.1048751</v>
      </c>
      <c r="BC477">
        <v>28.808630000000001</v>
      </c>
      <c r="BD477">
        <v>0</v>
      </c>
      <c r="BE477">
        <v>0</v>
      </c>
      <c r="BF477">
        <v>0.10433630000000001</v>
      </c>
      <c r="BG477">
        <v>28.723849999999999</v>
      </c>
      <c r="BH477">
        <v>0</v>
      </c>
      <c r="BI477">
        <v>0</v>
      </c>
      <c r="BJ477">
        <v>0.1038263</v>
      </c>
      <c r="BK477">
        <v>28.550450000000001</v>
      </c>
      <c r="BL477">
        <v>0</v>
      </c>
      <c r="BM477">
        <v>0</v>
      </c>
      <c r="BN477">
        <v>0.1031779</v>
      </c>
      <c r="BO477">
        <v>28.38608</v>
      </c>
      <c r="BP477">
        <v>0</v>
      </c>
      <c r="BQ477">
        <v>0</v>
      </c>
      <c r="BR477">
        <v>0.1027932</v>
      </c>
      <c r="BS477">
        <v>28.239139999999999</v>
      </c>
      <c r="BT477">
        <v>0</v>
      </c>
      <c r="BU477">
        <v>0</v>
      </c>
      <c r="BV477">
        <v>0.10225679999999999</v>
      </c>
      <c r="BW477">
        <v>28.229869999999998</v>
      </c>
      <c r="BX477">
        <v>0</v>
      </c>
      <c r="BY477">
        <v>0</v>
      </c>
      <c r="BZ477">
        <v>0.1016976</v>
      </c>
      <c r="CA477">
        <v>28.283200000000001</v>
      </c>
      <c r="CB477">
        <v>0</v>
      </c>
      <c r="CC477">
        <v>0</v>
      </c>
      <c r="CD477">
        <v>0.1011325</v>
      </c>
      <c r="CE477">
        <v>28.308879999999998</v>
      </c>
      <c r="CF477">
        <v>0</v>
      </c>
      <c r="CG477">
        <v>0</v>
      </c>
      <c r="CH477">
        <v>0.1006726</v>
      </c>
      <c r="CI477">
        <v>28.342199999999998</v>
      </c>
      <c r="CJ477">
        <v>0</v>
      </c>
      <c r="CK477">
        <v>0</v>
      </c>
      <c r="CL477">
        <v>0.1002816</v>
      </c>
      <c r="CM477">
        <v>28.288350000000001</v>
      </c>
      <c r="CN477">
        <v>0</v>
      </c>
      <c r="CO477">
        <v>0</v>
      </c>
      <c r="CP477" s="1">
        <v>9.991585E-2</v>
      </c>
      <c r="CQ477">
        <v>28.12782</v>
      </c>
      <c r="CR477">
        <v>0</v>
      </c>
      <c r="CS477">
        <v>0</v>
      </c>
      <c r="CT477" s="1">
        <v>9.9568870000000004E-2</v>
      </c>
      <c r="CU477">
        <v>27.976959999999998</v>
      </c>
      <c r="CV477" s="1">
        <v>1.0746169999999999E-36</v>
      </c>
      <c r="CW477" s="1">
        <v>7.5396619999999999E-33</v>
      </c>
      <c r="CX477">
        <v>0.1001007</v>
      </c>
      <c r="CY477">
        <v>27.869689999999999</v>
      </c>
      <c r="CZ477" s="1">
        <v>2.876974E-31</v>
      </c>
      <c r="DA477" s="1">
        <v>2.0072599999999999E-27</v>
      </c>
      <c r="DB477">
        <v>0.1000181</v>
      </c>
      <c r="DC477">
        <v>27.982240000000001</v>
      </c>
      <c r="DD477" s="1">
        <v>9.4288529999999997E-27</v>
      </c>
      <c r="DE477" s="1">
        <v>6.5827209999999995E-23</v>
      </c>
      <c r="DF477" s="1">
        <v>9.9504819999999994E-2</v>
      </c>
      <c r="DG477">
        <v>28.184909999999999</v>
      </c>
      <c r="DH477" s="1">
        <v>6.839399E-23</v>
      </c>
      <c r="DI477" s="1">
        <v>4.2991360000000001E-19</v>
      </c>
      <c r="DJ477" s="1">
        <v>9.8817210000000003E-2</v>
      </c>
      <c r="DK477">
        <v>28.382629999999999</v>
      </c>
      <c r="DL477" s="1">
        <v>1.27317E-19</v>
      </c>
      <c r="DM477" s="1">
        <v>7.4371090000000004E-16</v>
      </c>
      <c r="DN477" s="1">
        <v>9.8437869999999997E-2</v>
      </c>
      <c r="DO477">
        <v>28.551600000000001</v>
      </c>
      <c r="DP477" s="1">
        <v>7.6509449999999998E-17</v>
      </c>
      <c r="DQ477" s="1">
        <v>4.3067509999999999E-13</v>
      </c>
      <c r="DR477" s="1">
        <v>9.830825E-2</v>
      </c>
      <c r="DS477">
        <v>28.547470000000001</v>
      </c>
      <c r="DT477" s="1">
        <v>1.849935E-14</v>
      </c>
      <c r="DU477" s="1">
        <v>1.0226840000000001E-10</v>
      </c>
      <c r="DV477" s="1">
        <v>9.8150180000000004E-2</v>
      </c>
      <c r="DW477">
        <v>28.453189999999999</v>
      </c>
      <c r="DX477" s="1">
        <v>2.111835E-12</v>
      </c>
      <c r="DY477" s="1">
        <v>1.160534E-8</v>
      </c>
      <c r="DZ477">
        <v>9.7803699999999993E-2</v>
      </c>
      <c r="EA477">
        <v>28.372229999999998</v>
      </c>
      <c r="EB477" s="1">
        <v>1.2763319999999999E-10</v>
      </c>
      <c r="EC477" s="1">
        <v>7.0429059999999997E-7</v>
      </c>
      <c r="ED477" s="1">
        <v>9.7367889999999999E-2</v>
      </c>
      <c r="EE477">
        <v>28.321390000000001</v>
      </c>
      <c r="EF477" s="1">
        <v>4.472365E-9</v>
      </c>
      <c r="EG477" s="1">
        <v>2.491634E-5</v>
      </c>
      <c r="EH477">
        <v>9.6934300000000001E-2</v>
      </c>
      <c r="EI477">
        <v>28.429860000000001</v>
      </c>
      <c r="EJ477" s="1">
        <v>9.7690480000000004E-8</v>
      </c>
      <c r="EK477" s="1">
        <v>5.5136360000000001E-4</v>
      </c>
      <c r="EL477">
        <v>9.6572699999999997E-2</v>
      </c>
      <c r="EM477">
        <v>28.666129999999999</v>
      </c>
      <c r="EN477" s="1">
        <v>1.414631E-6</v>
      </c>
      <c r="EO477" s="1">
        <v>8.1008480000000008E-3</v>
      </c>
      <c r="EP477" s="1">
        <v>9.6210959999999998E-2</v>
      </c>
      <c r="EQ477">
        <v>28.934740000000001</v>
      </c>
      <c r="ER477" s="1">
        <v>1.4292450000000001E-5</v>
      </c>
      <c r="ES477" s="1">
        <v>8.3169309999999996E-2</v>
      </c>
      <c r="ET477" s="1">
        <v>9.5808050000000006E-2</v>
      </c>
      <c r="EU477">
        <v>29.151350000000001</v>
      </c>
      <c r="EV477" s="1">
        <v>1.052837E-4</v>
      </c>
      <c r="EW477">
        <v>0.62343999999999999</v>
      </c>
      <c r="EX477">
        <v>9.5356200000000002E-2</v>
      </c>
      <c r="EY477">
        <v>29.186509999999998</v>
      </c>
      <c r="EZ477" s="1">
        <v>5.8805499999999998E-4</v>
      </c>
      <c r="FA477">
        <v>3.5465049999999998</v>
      </c>
      <c r="FB477" s="1">
        <v>9.4865610000000003E-2</v>
      </c>
      <c r="FC477">
        <v>29.119009999999999</v>
      </c>
      <c r="FD477" s="1">
        <v>2.5762820000000001E-3</v>
      </c>
      <c r="FE477">
        <v>15.83745</v>
      </c>
      <c r="FF477" s="1">
        <v>9.4407430000000001E-2</v>
      </c>
      <c r="FG477">
        <v>29.052119999999999</v>
      </c>
      <c r="FH477" s="1">
        <v>9.1379679999999998E-3</v>
      </c>
      <c r="FI477">
        <v>57.22616</v>
      </c>
      <c r="FJ477" s="1">
        <v>9.4405310000000006E-2</v>
      </c>
      <c r="FK477">
        <v>28.996770000000001</v>
      </c>
      <c r="FL477" s="1">
        <v>2.7100269999999999E-2</v>
      </c>
      <c r="FM477">
        <v>172.01220000000001</v>
      </c>
      <c r="FN477" s="1">
        <v>9.4041810000000003E-2</v>
      </c>
      <c r="FO477">
        <v>29.130649999999999</v>
      </c>
      <c r="FP477" s="1">
        <v>6.8233290000000002E-2</v>
      </c>
      <c r="FQ477">
        <v>440.5025</v>
      </c>
      <c r="FR477" s="1">
        <v>9.3442070000000002E-2</v>
      </c>
      <c r="FS477">
        <v>29.336539999999999</v>
      </c>
      <c r="FT477">
        <v>0.1489142</v>
      </c>
      <c r="FU477">
        <v>979.77480000000003</v>
      </c>
      <c r="FV477" s="1">
        <v>9.271633E-2</v>
      </c>
      <c r="FW477">
        <v>29.465969999999999</v>
      </c>
      <c r="FX477">
        <v>0.28724840000000001</v>
      </c>
      <c r="FY477">
        <v>1927.7829999999999</v>
      </c>
      <c r="FZ477" s="1">
        <v>9.2156180000000004E-2</v>
      </c>
      <c r="GA477">
        <v>29.538889999999999</v>
      </c>
      <c r="GB477">
        <v>0.49955339999999998</v>
      </c>
      <c r="GC477">
        <v>3411.3209999999999</v>
      </c>
      <c r="GD477" s="1">
        <v>9.1706369999999995E-2</v>
      </c>
      <c r="GE477">
        <v>29.480899999999998</v>
      </c>
      <c r="GF477">
        <v>0.79433200000000004</v>
      </c>
      <c r="GG477">
        <v>5509.4759999999997</v>
      </c>
      <c r="GH477" s="1">
        <v>9.1264150000000002E-2</v>
      </c>
      <c r="GI477">
        <v>29.435960000000001</v>
      </c>
      <c r="GJ477">
        <v>1.168147</v>
      </c>
      <c r="GK477">
        <v>8223.5509999999995</v>
      </c>
      <c r="GL477" s="1">
        <v>9.071195E-2</v>
      </c>
      <c r="GM477">
        <v>29.397960000000001</v>
      </c>
      <c r="GN477">
        <v>1.603675</v>
      </c>
      <c r="GO477">
        <v>11465.24</v>
      </c>
      <c r="GP477" s="1">
        <v>9.0186489999999994E-2</v>
      </c>
      <c r="GQ477">
        <v>29.363050000000001</v>
      </c>
      <c r="GR477">
        <v>2.0774759999999999</v>
      </c>
      <c r="GS477">
        <v>15070.89</v>
      </c>
      <c r="GT477" s="1">
        <v>8.9609530000000007E-2</v>
      </c>
      <c r="GU477">
        <v>29.315999999999999</v>
      </c>
      <c r="GV477">
        <v>2.5583849999999999</v>
      </c>
      <c r="GW477">
        <v>18831.59</v>
      </c>
      <c r="GX477" s="1">
        <v>8.9055540000000002E-2</v>
      </c>
      <c r="GY477">
        <v>29.377960000000002</v>
      </c>
      <c r="GZ477">
        <v>3.0185360000000001</v>
      </c>
      <c r="HA477">
        <v>22526.16</v>
      </c>
      <c r="HB477" s="1">
        <v>8.8503349999999995E-2</v>
      </c>
      <c r="HC477">
        <v>29.552250000000001</v>
      </c>
      <c r="HD477">
        <v>3.4321269999999999</v>
      </c>
      <c r="HE477">
        <v>25953.33</v>
      </c>
      <c r="HF477" s="1">
        <v>8.7967719999999999E-2</v>
      </c>
      <c r="HG477">
        <v>29.72204</v>
      </c>
      <c r="HH477">
        <v>3.7808250000000001</v>
      </c>
      <c r="HI477">
        <v>28951.63</v>
      </c>
      <c r="HJ477" s="1">
        <v>8.7418040000000002E-2</v>
      </c>
      <c r="HK477">
        <v>29.755040000000001</v>
      </c>
      <c r="HL477">
        <v>4.0520820000000004</v>
      </c>
      <c r="HM477">
        <v>31412.07</v>
      </c>
      <c r="HN477">
        <v>8.6877899999999994E-2</v>
      </c>
      <c r="HO477">
        <v>29.62724</v>
      </c>
      <c r="HP477">
        <v>4.242578</v>
      </c>
      <c r="HQ477">
        <v>33277.910000000003</v>
      </c>
      <c r="HR477" s="1">
        <v>8.6366219999999994E-2</v>
      </c>
      <c r="HS477">
        <v>29.500430000000001</v>
      </c>
      <c r="HT477">
        <v>4.3548419999999997</v>
      </c>
      <c r="HU477">
        <v>34539.339999999997</v>
      </c>
      <c r="HV477" s="1">
        <v>8.6316879999999999E-2</v>
      </c>
      <c r="HW477">
        <v>29.38157</v>
      </c>
      <c r="HX477">
        <v>4.4172719999999996</v>
      </c>
      <c r="HY477">
        <v>35223.01</v>
      </c>
      <c r="HZ477" s="1">
        <v>8.5936869999999999E-2</v>
      </c>
      <c r="IA477">
        <v>29.398610000000001</v>
      </c>
      <c r="IB477">
        <v>4.398053</v>
      </c>
      <c r="IC477">
        <v>35381.71</v>
      </c>
      <c r="ID477" s="1">
        <v>8.5327189999999997E-2</v>
      </c>
      <c r="IE477">
        <v>29.51079</v>
      </c>
      <c r="IF477">
        <v>4.3112459999999997</v>
      </c>
      <c r="IG477">
        <v>35077.019999999997</v>
      </c>
      <c r="IH477" s="1">
        <v>8.4606680000000004E-2</v>
      </c>
      <c r="II477">
        <v>29.61918</v>
      </c>
      <c r="IJ477">
        <v>4.171424</v>
      </c>
      <c r="IK477">
        <v>34385.03</v>
      </c>
      <c r="IL477">
        <v>8.4076799999999993E-2</v>
      </c>
      <c r="IM477">
        <v>29.69829</v>
      </c>
      <c r="IN477">
        <v>4.014157</v>
      </c>
      <c r="IO477">
        <v>33391.33</v>
      </c>
      <c r="IP477" s="1">
        <v>8.3673940000000002E-2</v>
      </c>
      <c r="IQ477">
        <v>29.654620000000001</v>
      </c>
      <c r="IR477">
        <v>3.8350680000000001</v>
      </c>
      <c r="IS477">
        <v>32159.86</v>
      </c>
      <c r="IT477" s="1">
        <v>8.3283869999999996E-2</v>
      </c>
      <c r="IU477">
        <v>29.54609</v>
      </c>
      <c r="IV477">
        <v>3.639662</v>
      </c>
      <c r="IW477">
        <v>30757.61</v>
      </c>
      <c r="IX477">
        <v>8.2795900000000006E-2</v>
      </c>
      <c r="IY477">
        <v>29.450379999999999</v>
      </c>
      <c r="IZ477">
        <v>3.4302250000000001</v>
      </c>
      <c r="JA477">
        <v>29242.23</v>
      </c>
      <c r="JB477" s="1">
        <v>8.2347379999999998E-2</v>
      </c>
      <c r="JC477">
        <v>29.382860000000001</v>
      </c>
      <c r="JD477">
        <v>3.2187209999999999</v>
      </c>
      <c r="JE477">
        <v>27662.45</v>
      </c>
      <c r="JF477" s="1">
        <v>8.1849259999999993E-2</v>
      </c>
      <c r="JG477">
        <v>29.506989999999998</v>
      </c>
      <c r="JH477">
        <v>3.0063460000000002</v>
      </c>
      <c r="JI477">
        <v>26057.94</v>
      </c>
      <c r="JJ477" s="1">
        <v>8.137076E-2</v>
      </c>
      <c r="JK477">
        <v>29.666170000000001</v>
      </c>
      <c r="JL477">
        <v>2.799112</v>
      </c>
      <c r="JM477">
        <v>24460.07</v>
      </c>
      <c r="JN477" s="1">
        <v>8.0903370000000002E-2</v>
      </c>
      <c r="JO477">
        <v>29.778549999999999</v>
      </c>
      <c r="JP477">
        <v>2.5990510000000002</v>
      </c>
      <c r="JQ477">
        <v>22892.51</v>
      </c>
      <c r="JR477" s="1">
        <v>8.0468670000000006E-2</v>
      </c>
      <c r="JS477">
        <v>29.834969999999998</v>
      </c>
      <c r="JT477">
        <v>2.4088579999999999</v>
      </c>
      <c r="JU477">
        <v>21373.67</v>
      </c>
      <c r="JV477" s="1">
        <v>8.0024639999999994E-2</v>
      </c>
      <c r="JW477">
        <v>29.815829999999998</v>
      </c>
      <c r="JX477">
        <v>2.22804</v>
      </c>
      <c r="JY477">
        <v>19916.11</v>
      </c>
      <c r="JZ477" s="1">
        <v>7.9596210000000001E-2</v>
      </c>
      <c r="KA477">
        <v>29.709790000000002</v>
      </c>
      <c r="KB477">
        <v>2.0581770000000001</v>
      </c>
      <c r="KC477">
        <v>18528.400000000001</v>
      </c>
      <c r="KD477" s="1">
        <v>7.9170249999999998E-2</v>
      </c>
      <c r="KE477">
        <v>29.607340000000001</v>
      </c>
      <c r="KF477">
        <v>1.899098</v>
      </c>
      <c r="KG477">
        <v>17216.14</v>
      </c>
      <c r="KH477" s="1">
        <v>7.8913150000000001E-2</v>
      </c>
      <c r="KI477">
        <v>29.533390000000001</v>
      </c>
      <c r="KJ477">
        <v>1.7543439999999999</v>
      </c>
      <c r="KK477">
        <v>15980.06</v>
      </c>
      <c r="KL477" s="1">
        <v>7.8551490000000002E-2</v>
      </c>
      <c r="KM477">
        <v>29.643820000000002</v>
      </c>
      <c r="KN477">
        <v>1.6172610000000001</v>
      </c>
      <c r="KO477">
        <v>14820.48</v>
      </c>
      <c r="KP477" s="1">
        <v>7.8144640000000001E-2</v>
      </c>
      <c r="KQ477">
        <v>29.830030000000001</v>
      </c>
      <c r="KR477">
        <v>1.489465</v>
      </c>
      <c r="KS477">
        <v>13738.43</v>
      </c>
      <c r="KT477" s="1">
        <v>7.7711150000000007E-2</v>
      </c>
      <c r="KU477">
        <v>30.031939999999999</v>
      </c>
      <c r="KV477">
        <v>1.3709849999999999</v>
      </c>
      <c r="KW477">
        <v>12732.23</v>
      </c>
      <c r="KX477" s="1">
        <v>7.7348120000000006E-2</v>
      </c>
      <c r="KY477">
        <v>30.20599</v>
      </c>
      <c r="KZ477">
        <v>1.2630220000000001</v>
      </c>
      <c r="LA477">
        <v>11798.55</v>
      </c>
      <c r="LB477" s="1">
        <v>7.7028239999999998E-2</v>
      </c>
      <c r="LC477">
        <v>30.218810000000001</v>
      </c>
      <c r="LD477">
        <v>1.1642319999999999</v>
      </c>
      <c r="LE477">
        <v>10933.03</v>
      </c>
      <c r="LF477" s="1">
        <v>7.672756E-2</v>
      </c>
      <c r="LG477">
        <v>30.125509999999998</v>
      </c>
      <c r="LH477">
        <v>1.0735490000000001</v>
      </c>
      <c r="LI477">
        <v>10131.620000000001</v>
      </c>
      <c r="LJ477" s="1">
        <v>7.6395749999999998E-2</v>
      </c>
      <c r="LK477">
        <v>30.042290000000001</v>
      </c>
      <c r="LL477">
        <v>0.98975060000000004</v>
      </c>
      <c r="LM477">
        <v>9390.7459999999992</v>
      </c>
      <c r="LN477" s="1">
        <v>7.6107480000000005E-2</v>
      </c>
      <c r="LO477">
        <v>30.001180000000002</v>
      </c>
      <c r="LP477">
        <v>0.91331739999999995</v>
      </c>
      <c r="LQ477">
        <v>8706.5300000000007</v>
      </c>
      <c r="LR477" s="1">
        <v>7.5799350000000001E-2</v>
      </c>
      <c r="LS477">
        <v>30.187609999999999</v>
      </c>
      <c r="LT477">
        <v>0.84288079999999999</v>
      </c>
      <c r="LU477">
        <v>8075.2269999999999</v>
      </c>
      <c r="LV477">
        <v>7.5483999999999996E-2</v>
      </c>
      <c r="LW477">
        <v>30.446010000000001</v>
      </c>
      <c r="LX477">
        <v>0.77820389999999995</v>
      </c>
      <c r="LY477">
        <v>7493.0929999999998</v>
      </c>
      <c r="LZ477" s="1">
        <v>7.5171269999999998E-2</v>
      </c>
      <c r="MA477">
        <v>30.6998</v>
      </c>
      <c r="MB477">
        <v>0.71888450000000004</v>
      </c>
      <c r="MC477">
        <v>6956.5889999999999</v>
      </c>
      <c r="MD477" s="1">
        <v>7.4878449999999999E-2</v>
      </c>
      <c r="ME477">
        <v>30.9253</v>
      </c>
      <c r="MF477">
        <v>0.66466449999999999</v>
      </c>
      <c r="MG477">
        <v>6462.1639999999998</v>
      </c>
      <c r="MH477" s="1">
        <v>7.4610190000000007E-2</v>
      </c>
      <c r="MI477">
        <v>30.98874</v>
      </c>
      <c r="MJ477">
        <v>0.61509049999999998</v>
      </c>
      <c r="MK477">
        <v>6006.4639999999999</v>
      </c>
      <c r="ML477" s="1">
        <v>7.4316090000000001E-2</v>
      </c>
      <c r="MM477">
        <v>30.948989999999998</v>
      </c>
      <c r="MN477">
        <v>0.56942389999999998</v>
      </c>
      <c r="MO477">
        <v>5586.56</v>
      </c>
      <c r="MP477" s="1">
        <v>7.4038690000000004E-2</v>
      </c>
      <c r="MQ477">
        <v>30.891870000000001</v>
      </c>
      <c r="MR477">
        <v>0.52761970000000002</v>
      </c>
      <c r="MS477">
        <v>5199.5029999999997</v>
      </c>
      <c r="MT477" s="1">
        <v>7.3963280000000006E-2</v>
      </c>
      <c r="MU477">
        <v>30.836600000000001</v>
      </c>
      <c r="MV477">
        <v>0.49049100000000001</v>
      </c>
      <c r="MW477">
        <v>4841.8969999999999</v>
      </c>
      <c r="MX477" s="1">
        <v>7.3740970000000003E-2</v>
      </c>
      <c r="MY477">
        <v>30.838539999999998</v>
      </c>
      <c r="MZ477">
        <v>0.45529770000000003</v>
      </c>
      <c r="NA477">
        <v>4511.1670000000004</v>
      </c>
      <c r="NB477" s="1">
        <v>7.3435520000000004E-2</v>
      </c>
      <c r="NC477">
        <v>30.941680000000002</v>
      </c>
      <c r="ND477">
        <v>0.42250339999999997</v>
      </c>
      <c r="NE477">
        <v>4206.3339999999998</v>
      </c>
      <c r="NF477" s="1">
        <v>7.3094320000000004E-2</v>
      </c>
      <c r="NG477">
        <v>31.156189999999999</v>
      </c>
      <c r="NH477">
        <v>0.39221610000000001</v>
      </c>
      <c r="NI477">
        <v>3925.6329999999998</v>
      </c>
      <c r="NJ477" s="1">
        <v>7.2824269999999997E-2</v>
      </c>
      <c r="NK477">
        <v>31.270009999999999</v>
      </c>
      <c r="NL477">
        <v>0.36477549999999997</v>
      </c>
      <c r="NM477">
        <v>3666.8420000000001</v>
      </c>
      <c r="NN477" s="1">
        <v>7.2619110000000001E-2</v>
      </c>
      <c r="NO477">
        <v>31.257239999999999</v>
      </c>
      <c r="NP477">
        <v>0.33981709999999998</v>
      </c>
      <c r="NQ477">
        <v>3427.69</v>
      </c>
      <c r="NR477" s="1">
        <v>7.2416449999999993E-2</v>
      </c>
      <c r="NS477">
        <v>31.211770000000001</v>
      </c>
      <c r="NT477">
        <v>0.31679400000000002</v>
      </c>
      <c r="NU477">
        <v>3206.4009999999998</v>
      </c>
      <c r="NV477" s="1">
        <v>7.2186749999999994E-2</v>
      </c>
      <c r="NW477">
        <v>31.15898</v>
      </c>
      <c r="NX477">
        <v>0.29546990000000001</v>
      </c>
      <c r="NY477">
        <v>3001.7469999999998</v>
      </c>
      <c r="NZ477" s="1">
        <v>7.2141659999999996E-2</v>
      </c>
      <c r="OA477">
        <v>31.11439</v>
      </c>
      <c r="OB477">
        <v>0.2764549</v>
      </c>
      <c r="OC477">
        <v>2811.951</v>
      </c>
      <c r="OD477">
        <v>7.1947999999999998E-2</v>
      </c>
      <c r="OE477">
        <v>31.224070000000001</v>
      </c>
      <c r="OF477">
        <v>0.2582779</v>
      </c>
      <c r="OG477">
        <v>2635.6849999999999</v>
      </c>
      <c r="OH477" s="1">
        <v>7.1672360000000004E-2</v>
      </c>
      <c r="OI477">
        <v>31.438590000000001</v>
      </c>
      <c r="OJ477">
        <v>0.2412349</v>
      </c>
      <c r="OK477">
        <v>2472.5949999999998</v>
      </c>
    </row>
    <row r="478" spans="1:401" x14ac:dyDescent="0.35">
      <c r="A478">
        <v>487</v>
      </c>
      <c r="B478" t="s">
        <v>4</v>
      </c>
      <c r="C478" t="s">
        <v>364</v>
      </c>
      <c r="D478" t="s">
        <v>480</v>
      </c>
      <c r="E478">
        <v>749.49099999999999</v>
      </c>
      <c r="F478">
        <v>0.12634680000000001</v>
      </c>
      <c r="G478">
        <v>29.35012</v>
      </c>
      <c r="H478">
        <v>0</v>
      </c>
      <c r="I478">
        <v>0</v>
      </c>
      <c r="J478">
        <v>0.12523570000000001</v>
      </c>
      <c r="K478">
        <v>29.30988</v>
      </c>
      <c r="L478">
        <v>0</v>
      </c>
      <c r="M478">
        <v>0</v>
      </c>
      <c r="N478">
        <v>0.1239851</v>
      </c>
      <c r="O478">
        <v>29.248349999999999</v>
      </c>
      <c r="P478">
        <v>0</v>
      </c>
      <c r="Q478">
        <v>0</v>
      </c>
      <c r="R478">
        <v>0.12268560000000001</v>
      </c>
      <c r="S478">
        <v>29.145990000000001</v>
      </c>
      <c r="T478">
        <v>0</v>
      </c>
      <c r="U478">
        <v>0</v>
      </c>
      <c r="V478">
        <v>0.1215348</v>
      </c>
      <c r="W478">
        <v>29.089279999999999</v>
      </c>
      <c r="X478">
        <v>0</v>
      </c>
      <c r="Y478">
        <v>0</v>
      </c>
      <c r="Z478">
        <v>0.1205007</v>
      </c>
      <c r="AA478">
        <v>28.98892</v>
      </c>
      <c r="AB478">
        <v>0</v>
      </c>
      <c r="AC478">
        <v>0</v>
      </c>
      <c r="AD478">
        <v>0.1194865</v>
      </c>
      <c r="AE478">
        <v>28.861840000000001</v>
      </c>
      <c r="AF478">
        <v>0</v>
      </c>
      <c r="AG478">
        <v>0</v>
      </c>
      <c r="AH478">
        <v>0.11849700000000001</v>
      </c>
      <c r="AI478">
        <v>28.744389999999999</v>
      </c>
      <c r="AJ478">
        <v>0</v>
      </c>
      <c r="AK478">
        <v>0</v>
      </c>
      <c r="AL478">
        <v>0.11849990000000001</v>
      </c>
      <c r="AM478">
        <v>28.64583</v>
      </c>
      <c r="AN478">
        <v>0</v>
      </c>
      <c r="AO478">
        <v>0</v>
      </c>
      <c r="AP478">
        <v>0.11782819999999999</v>
      </c>
      <c r="AQ478">
        <v>28.688009999999998</v>
      </c>
      <c r="AR478">
        <v>0</v>
      </c>
      <c r="AS478">
        <v>0</v>
      </c>
      <c r="AT478">
        <v>0.1167205</v>
      </c>
      <c r="AU478">
        <v>28.804510000000001</v>
      </c>
      <c r="AV478">
        <v>0</v>
      </c>
      <c r="AW478">
        <v>0</v>
      </c>
      <c r="AX478">
        <v>0.11545030000000001</v>
      </c>
      <c r="AY478">
        <v>28.86009</v>
      </c>
      <c r="AZ478">
        <v>0</v>
      </c>
      <c r="BA478">
        <v>0</v>
      </c>
      <c r="BB478">
        <v>0.114574</v>
      </c>
      <c r="BC478">
        <v>28.87867</v>
      </c>
      <c r="BD478">
        <v>0</v>
      </c>
      <c r="BE478">
        <v>0</v>
      </c>
      <c r="BF478">
        <v>0.1140019</v>
      </c>
      <c r="BG478">
        <v>28.79494</v>
      </c>
      <c r="BH478">
        <v>0</v>
      </c>
      <c r="BI478">
        <v>0</v>
      </c>
      <c r="BJ478">
        <v>0.1134582</v>
      </c>
      <c r="BK478">
        <v>28.624089999999999</v>
      </c>
      <c r="BL478">
        <v>0</v>
      </c>
      <c r="BM478">
        <v>0</v>
      </c>
      <c r="BN478">
        <v>0.11276029999999999</v>
      </c>
      <c r="BO478">
        <v>28.462</v>
      </c>
      <c r="BP478">
        <v>0</v>
      </c>
      <c r="BQ478">
        <v>0</v>
      </c>
      <c r="BR478">
        <v>0.11235729999999999</v>
      </c>
      <c r="BS478">
        <v>28.3171</v>
      </c>
      <c r="BT478">
        <v>0</v>
      </c>
      <c r="BU478">
        <v>0</v>
      </c>
      <c r="BV478">
        <v>0.1117836</v>
      </c>
      <c r="BW478">
        <v>28.307690000000001</v>
      </c>
      <c r="BX478">
        <v>0</v>
      </c>
      <c r="BY478">
        <v>0</v>
      </c>
      <c r="BZ478">
        <v>0.1111785</v>
      </c>
      <c r="CA478">
        <v>28.360040000000001</v>
      </c>
      <c r="CB478">
        <v>0</v>
      </c>
      <c r="CC478">
        <v>0</v>
      </c>
      <c r="CD478">
        <v>0.1105681</v>
      </c>
      <c r="CE478">
        <v>28.3857</v>
      </c>
      <c r="CF478">
        <v>0</v>
      </c>
      <c r="CG478">
        <v>0</v>
      </c>
      <c r="CH478">
        <v>0.1100783</v>
      </c>
      <c r="CI478">
        <v>28.41798</v>
      </c>
      <c r="CJ478">
        <v>0</v>
      </c>
      <c r="CK478">
        <v>0</v>
      </c>
      <c r="CL478">
        <v>0.1096656</v>
      </c>
      <c r="CM478">
        <v>28.364319999999999</v>
      </c>
      <c r="CN478">
        <v>0</v>
      </c>
      <c r="CO478">
        <v>0</v>
      </c>
      <c r="CP478">
        <v>0.1092756</v>
      </c>
      <c r="CQ478">
        <v>28.204709999999999</v>
      </c>
      <c r="CR478">
        <v>0</v>
      </c>
      <c r="CS478">
        <v>0</v>
      </c>
      <c r="CT478">
        <v>0.1089092</v>
      </c>
      <c r="CU478">
        <v>28.053070000000002</v>
      </c>
      <c r="CV478" s="1">
        <v>2.2944589999999999E-37</v>
      </c>
      <c r="CW478" s="1">
        <v>1.347569E-33</v>
      </c>
      <c r="CX478">
        <v>0.1095281</v>
      </c>
      <c r="CY478">
        <v>27.943210000000001</v>
      </c>
      <c r="CZ478" s="1">
        <v>8.308282E-32</v>
      </c>
      <c r="DA478" s="1">
        <v>4.2112229999999997E-28</v>
      </c>
      <c r="DB478">
        <v>0.1094412</v>
      </c>
      <c r="DC478">
        <v>28.048020000000001</v>
      </c>
      <c r="DD478" s="1">
        <v>3.3700950000000002E-27</v>
      </c>
      <c r="DE478" s="1">
        <v>1.5674569999999999E-23</v>
      </c>
      <c r="DF478">
        <v>0.10887869999999999</v>
      </c>
      <c r="DG478">
        <v>28.242190000000001</v>
      </c>
      <c r="DH478" s="1">
        <v>2.5789800000000001E-23</v>
      </c>
      <c r="DI478" s="1">
        <v>1.145825E-19</v>
      </c>
      <c r="DJ478">
        <v>0.1081275</v>
      </c>
      <c r="DK478">
        <v>28.432089999999999</v>
      </c>
      <c r="DL478" s="1">
        <v>5.01383E-20</v>
      </c>
      <c r="DM478" s="1">
        <v>2.1923590000000001E-16</v>
      </c>
      <c r="DN478">
        <v>0.10772379999999999</v>
      </c>
      <c r="DO478">
        <v>28.594059999999999</v>
      </c>
      <c r="DP478" s="1">
        <v>3.1779749999999998E-17</v>
      </c>
      <c r="DQ478" s="1">
        <v>1.3873250000000001E-13</v>
      </c>
      <c r="DR478">
        <v>0.10759879999999999</v>
      </c>
      <c r="DS478">
        <v>28.5867</v>
      </c>
      <c r="DT478" s="1">
        <v>8.1155250000000005E-15</v>
      </c>
      <c r="DU478" s="1">
        <v>3.5609340000000001E-11</v>
      </c>
      <c r="DV478">
        <v>0.107435</v>
      </c>
      <c r="DW478">
        <v>28.490369999999999</v>
      </c>
      <c r="DX478" s="1">
        <v>9.7740819999999994E-13</v>
      </c>
      <c r="DY478" s="1">
        <v>4.3322560000000001E-9</v>
      </c>
      <c r="DZ478">
        <v>0.10706350000000001</v>
      </c>
      <c r="EA478">
        <v>28.406849999999999</v>
      </c>
      <c r="EB478" s="1">
        <v>6.2216770000000002E-11</v>
      </c>
      <c r="EC478" s="1">
        <v>2.8010410000000002E-7</v>
      </c>
      <c r="ED478">
        <v>0.10658910000000001</v>
      </c>
      <c r="EE478">
        <v>28.353590000000001</v>
      </c>
      <c r="EF478" s="1">
        <v>2.291934E-9</v>
      </c>
      <c r="EG478" s="1">
        <v>1.0505399999999999E-5</v>
      </c>
      <c r="EH478">
        <v>0.10612539999999999</v>
      </c>
      <c r="EI478">
        <v>28.457370000000001</v>
      </c>
      <c r="EJ478" s="1">
        <v>5.2536130000000003E-8</v>
      </c>
      <c r="EK478" s="1">
        <v>2.4544289999999999E-4</v>
      </c>
      <c r="EL478">
        <v>0.1057371</v>
      </c>
      <c r="EM478">
        <v>28.688030000000001</v>
      </c>
      <c r="EN478" s="1">
        <v>7.9674670000000003E-7</v>
      </c>
      <c r="EO478" s="1">
        <v>3.7936720000000001E-3</v>
      </c>
      <c r="EP478">
        <v>0.105351</v>
      </c>
      <c r="EQ478">
        <v>28.952200000000001</v>
      </c>
      <c r="ER478" s="1">
        <v>8.4136899999999997E-6</v>
      </c>
      <c r="ES478" s="1">
        <v>4.0840590000000003E-2</v>
      </c>
      <c r="ET478">
        <v>0.104917</v>
      </c>
      <c r="EU478">
        <v>29.16611</v>
      </c>
      <c r="EV478" s="1">
        <v>6.4645689999999996E-5</v>
      </c>
      <c r="EW478">
        <v>0.32004529999999998</v>
      </c>
      <c r="EX478">
        <v>0.1044337</v>
      </c>
      <c r="EY478">
        <v>29.202750000000002</v>
      </c>
      <c r="EZ478" s="1">
        <v>3.758419E-4</v>
      </c>
      <c r="FA478">
        <v>1.8979159999999999</v>
      </c>
      <c r="FB478">
        <v>0.10390240000000001</v>
      </c>
      <c r="FC478">
        <v>29.137789999999999</v>
      </c>
      <c r="FD478" s="1">
        <v>1.7102040000000001E-3</v>
      </c>
      <c r="FE478">
        <v>8.8116479999999999</v>
      </c>
      <c r="FF478">
        <v>0.1034119</v>
      </c>
      <c r="FG478">
        <v>29.072379999999999</v>
      </c>
      <c r="FH478" s="1">
        <v>6.2875149999999996E-3</v>
      </c>
      <c r="FI478">
        <v>33.01887</v>
      </c>
      <c r="FJ478">
        <v>0.1034273</v>
      </c>
      <c r="FK478">
        <v>29.018419999999999</v>
      </c>
      <c r="FL478" s="1">
        <v>1.9289440000000001E-2</v>
      </c>
      <c r="FM478">
        <v>102.68519999999999</v>
      </c>
      <c r="FN478">
        <v>0.1030375</v>
      </c>
      <c r="FO478">
        <v>29.150010000000002</v>
      </c>
      <c r="FP478" s="1">
        <v>5.0136890000000003E-2</v>
      </c>
      <c r="FQ478">
        <v>271.45569999999998</v>
      </c>
      <c r="FR478">
        <v>0.1023835</v>
      </c>
      <c r="FS478">
        <v>29.353259999999999</v>
      </c>
      <c r="FT478">
        <v>0.1127118</v>
      </c>
      <c r="FU478">
        <v>621.83820000000003</v>
      </c>
      <c r="FV478">
        <v>0.101589</v>
      </c>
      <c r="FW478">
        <v>29.48311</v>
      </c>
      <c r="FX478">
        <v>0.22349079999999999</v>
      </c>
      <c r="FY478">
        <v>1257.3710000000001</v>
      </c>
      <c r="FZ478">
        <v>0.1009819</v>
      </c>
      <c r="GA478">
        <v>29.557569999999998</v>
      </c>
      <c r="GB478">
        <v>0.39878429999999998</v>
      </c>
      <c r="GC478">
        <v>2281.971</v>
      </c>
      <c r="GD478">
        <v>0.1005012</v>
      </c>
      <c r="GE478">
        <v>29.503679999999999</v>
      </c>
      <c r="GF478">
        <v>0.64945940000000002</v>
      </c>
      <c r="GG478">
        <v>3772.9430000000002</v>
      </c>
      <c r="GH478">
        <v>0.10002419999999999</v>
      </c>
      <c r="GI478">
        <v>29.46144</v>
      </c>
      <c r="GJ478">
        <v>0.97652850000000002</v>
      </c>
      <c r="GK478">
        <v>5755.1610000000001</v>
      </c>
      <c r="GL478" s="1">
        <v>9.9423910000000004E-2</v>
      </c>
      <c r="GM478">
        <v>29.426030000000001</v>
      </c>
      <c r="GN478">
        <v>1.3683890000000001</v>
      </c>
      <c r="GO478">
        <v>8186.3909999999996</v>
      </c>
      <c r="GP478" s="1">
        <v>9.8852780000000001E-2</v>
      </c>
      <c r="GQ478">
        <v>29.393750000000001</v>
      </c>
      <c r="GR478">
        <v>1.806589</v>
      </c>
      <c r="GS478">
        <v>10961.92</v>
      </c>
      <c r="GT478" s="1">
        <v>9.8228449999999995E-2</v>
      </c>
      <c r="GU478">
        <v>29.350079999999998</v>
      </c>
      <c r="GV478">
        <v>2.2641399999999998</v>
      </c>
      <c r="GW478">
        <v>13933.21</v>
      </c>
      <c r="GX478" s="1">
        <v>9.7628430000000002E-2</v>
      </c>
      <c r="GY478">
        <v>29.41264</v>
      </c>
      <c r="GZ478">
        <v>2.714912</v>
      </c>
      <c r="HA478">
        <v>16931.240000000002</v>
      </c>
      <c r="HB478" s="1">
        <v>9.7028550000000005E-2</v>
      </c>
      <c r="HC478">
        <v>29.585550000000001</v>
      </c>
      <c r="HD478">
        <v>3.1332960000000001</v>
      </c>
      <c r="HE478">
        <v>19792.87</v>
      </c>
      <c r="HF478" s="1">
        <v>9.6445390000000006E-2</v>
      </c>
      <c r="HG478">
        <v>29.75459</v>
      </c>
      <c r="HH478">
        <v>3.4994689999999999</v>
      </c>
      <c r="HI478">
        <v>22377.96</v>
      </c>
      <c r="HJ478" s="1">
        <v>9.5852279999999998E-2</v>
      </c>
      <c r="HK478">
        <v>29.79006</v>
      </c>
      <c r="HL478">
        <v>3.7987229999999998</v>
      </c>
      <c r="HM478">
        <v>24582.87</v>
      </c>
      <c r="HN478" s="1">
        <v>9.5265450000000002E-2</v>
      </c>
      <c r="HO478">
        <v>29.667470000000002</v>
      </c>
      <c r="HP478">
        <v>4.0243460000000004</v>
      </c>
      <c r="HQ478">
        <v>26343.54</v>
      </c>
      <c r="HR478" s="1">
        <v>9.4712589999999999E-2</v>
      </c>
      <c r="HS478">
        <v>29.544509999999999</v>
      </c>
      <c r="HT478">
        <v>4.176075</v>
      </c>
      <c r="HU478">
        <v>27633.53</v>
      </c>
      <c r="HV478" s="1">
        <v>9.4678070000000003E-2</v>
      </c>
      <c r="HW478">
        <v>29.428930000000001</v>
      </c>
      <c r="HX478">
        <v>4.27949</v>
      </c>
      <c r="HY478">
        <v>28459.45</v>
      </c>
      <c r="HZ478" s="1">
        <v>9.4264130000000002E-2</v>
      </c>
      <c r="IA478">
        <v>29.446210000000001</v>
      </c>
      <c r="IB478">
        <v>4.3008360000000003</v>
      </c>
      <c r="IC478">
        <v>28850.45</v>
      </c>
      <c r="ID478" s="1">
        <v>9.359874E-2</v>
      </c>
      <c r="IE478">
        <v>29.55734</v>
      </c>
      <c r="IF478">
        <v>4.2527900000000001</v>
      </c>
      <c r="IG478">
        <v>28846.48</v>
      </c>
      <c r="IH478" s="1">
        <v>9.2807689999999998E-2</v>
      </c>
      <c r="II478">
        <v>29.665479999999999</v>
      </c>
      <c r="IJ478">
        <v>4.1508200000000004</v>
      </c>
      <c r="IK478">
        <v>28501.360000000001</v>
      </c>
      <c r="IL478" s="1">
        <v>9.2232770000000006E-2</v>
      </c>
      <c r="IM478">
        <v>29.745069999999998</v>
      </c>
      <c r="IN478">
        <v>4.0182500000000001</v>
      </c>
      <c r="IO478">
        <v>27876.63</v>
      </c>
      <c r="IP478">
        <v>9.17988E-2</v>
      </c>
      <c r="IQ478">
        <v>29.704440000000002</v>
      </c>
      <c r="IR478">
        <v>3.8684020000000001</v>
      </c>
      <c r="IS478">
        <v>27033.66</v>
      </c>
      <c r="IT478" s="1">
        <v>9.1377879999999995E-2</v>
      </c>
      <c r="IU478">
        <v>29.59939</v>
      </c>
      <c r="IV478">
        <v>3.6948940000000001</v>
      </c>
      <c r="IW478">
        <v>26017.37</v>
      </c>
      <c r="IX478">
        <v>9.0845099999999998E-2</v>
      </c>
      <c r="IY478">
        <v>29.505870000000002</v>
      </c>
      <c r="IZ478">
        <v>3.5029919999999999</v>
      </c>
      <c r="JA478">
        <v>24880.42</v>
      </c>
      <c r="JB478" s="1">
        <v>9.0362940000000003E-2</v>
      </c>
      <c r="JC478">
        <v>29.440090000000001</v>
      </c>
      <c r="JD478">
        <v>3.3054239999999999</v>
      </c>
      <c r="JE478">
        <v>23664.98</v>
      </c>
      <c r="JF478" s="1">
        <v>8.9819220000000005E-2</v>
      </c>
      <c r="JG478">
        <v>29.561260000000001</v>
      </c>
      <c r="JH478">
        <v>3.1031840000000002</v>
      </c>
      <c r="JI478">
        <v>22405.71</v>
      </c>
      <c r="JJ478" s="1">
        <v>8.9298180000000005E-2</v>
      </c>
      <c r="JK478">
        <v>29.71726</v>
      </c>
      <c r="JL478">
        <v>2.9031289999999998</v>
      </c>
      <c r="JM478">
        <v>21131.49</v>
      </c>
      <c r="JN478">
        <v>8.8790599999999997E-2</v>
      </c>
      <c r="JO478">
        <v>29.827860000000001</v>
      </c>
      <c r="JP478">
        <v>2.7077520000000002</v>
      </c>
      <c r="JQ478">
        <v>19864.87</v>
      </c>
      <c r="JR478" s="1">
        <v>8.831957E-2</v>
      </c>
      <c r="JS478">
        <v>29.88336</v>
      </c>
      <c r="JT478">
        <v>2.5201090000000002</v>
      </c>
      <c r="JU478">
        <v>18623.490000000002</v>
      </c>
      <c r="JV478" s="1">
        <v>8.7834889999999999E-2</v>
      </c>
      <c r="JW478">
        <v>29.864509999999999</v>
      </c>
      <c r="JX478">
        <v>2.3399399999999999</v>
      </c>
      <c r="JY478">
        <v>17420.34</v>
      </c>
      <c r="JZ478" s="1">
        <v>8.7368029999999999E-2</v>
      </c>
      <c r="KA478">
        <v>29.760159999999999</v>
      </c>
      <c r="KB478">
        <v>2.169403</v>
      </c>
      <c r="KC478">
        <v>16265.17</v>
      </c>
      <c r="KD478" s="1">
        <v>8.6909420000000001E-2</v>
      </c>
      <c r="KE478">
        <v>29.658930000000002</v>
      </c>
      <c r="KF478">
        <v>2.0086460000000002</v>
      </c>
      <c r="KG478">
        <v>15164.47</v>
      </c>
      <c r="KH478">
        <v>8.6635599999999993E-2</v>
      </c>
      <c r="KI478">
        <v>29.585380000000001</v>
      </c>
      <c r="KJ478">
        <v>1.8615569999999999</v>
      </c>
      <c r="KK478">
        <v>14120.46</v>
      </c>
      <c r="KL478" s="1">
        <v>8.6242589999999994E-2</v>
      </c>
      <c r="KM478">
        <v>29.692329999999998</v>
      </c>
      <c r="KN478">
        <v>1.721244</v>
      </c>
      <c r="KO478">
        <v>13135.01</v>
      </c>
      <c r="KP478" s="1">
        <v>8.5796910000000004E-2</v>
      </c>
      <c r="KQ478">
        <v>29.874289999999998</v>
      </c>
      <c r="KR478">
        <v>1.5896650000000001</v>
      </c>
      <c r="KS478">
        <v>12210.39</v>
      </c>
      <c r="KT478" s="1">
        <v>8.5327780000000006E-2</v>
      </c>
      <c r="KU478">
        <v>30.072279999999999</v>
      </c>
      <c r="KV478">
        <v>1.4671449999999999</v>
      </c>
      <c r="KW478">
        <v>11346.24</v>
      </c>
      <c r="KX478" s="1">
        <v>8.4930350000000002E-2</v>
      </c>
      <c r="KY478">
        <v>30.243179999999999</v>
      </c>
      <c r="KZ478">
        <v>1.354975</v>
      </c>
      <c r="LA478">
        <v>10540.74</v>
      </c>
      <c r="LB478" s="1">
        <v>8.4586019999999998E-2</v>
      </c>
      <c r="LC478">
        <v>30.255990000000001</v>
      </c>
      <c r="LD478">
        <v>1.2520009999999999</v>
      </c>
      <c r="LE478">
        <v>9790.7630000000008</v>
      </c>
      <c r="LF478" s="1">
        <v>8.4260429999999997E-2</v>
      </c>
      <c r="LG478">
        <v>30.164359999999999</v>
      </c>
      <c r="LH478">
        <v>1.157089</v>
      </c>
      <c r="LI478">
        <v>9093.6200000000008</v>
      </c>
      <c r="LJ478" s="1">
        <v>8.3899970000000004E-2</v>
      </c>
      <c r="LK478">
        <v>30.081800000000001</v>
      </c>
      <c r="LL478">
        <v>1.069061</v>
      </c>
      <c r="LM478">
        <v>8446.8590000000004</v>
      </c>
      <c r="LN478" s="1">
        <v>8.3590650000000002E-2</v>
      </c>
      <c r="LO478">
        <v>30.040289999999999</v>
      </c>
      <c r="LP478">
        <v>0.98855820000000005</v>
      </c>
      <c r="LQ478">
        <v>7847.5820000000003</v>
      </c>
      <c r="LR478" s="1">
        <v>8.3253960000000002E-2</v>
      </c>
      <c r="LS478">
        <v>30.221409999999999</v>
      </c>
      <c r="LT478">
        <v>0.91409649999999998</v>
      </c>
      <c r="LU478">
        <v>7292.9309999999996</v>
      </c>
      <c r="LV478" s="1">
        <v>8.2914290000000002E-2</v>
      </c>
      <c r="LW478">
        <v>30.474060000000001</v>
      </c>
      <c r="LX478">
        <v>0.84555420000000003</v>
      </c>
      <c r="LY478">
        <v>6779.9650000000001</v>
      </c>
      <c r="LZ478" s="1">
        <v>8.2572709999999994E-2</v>
      </c>
      <c r="MA478">
        <v>30.72288</v>
      </c>
      <c r="MB478">
        <v>0.78249590000000002</v>
      </c>
      <c r="MC478">
        <v>6305.9520000000002</v>
      </c>
      <c r="MD478">
        <v>8.2254999999999995E-2</v>
      </c>
      <c r="ME478">
        <v>30.943989999999999</v>
      </c>
      <c r="MF478">
        <v>0.72472360000000002</v>
      </c>
      <c r="MG478">
        <v>5867.9949999999999</v>
      </c>
      <c r="MH478" s="1">
        <v>8.1966269999999994E-2</v>
      </c>
      <c r="MI478">
        <v>31.00665</v>
      </c>
      <c r="MJ478">
        <v>0.67180960000000001</v>
      </c>
      <c r="MK478">
        <v>5463.4210000000003</v>
      </c>
      <c r="ML478" s="1">
        <v>8.1645419999999996E-2</v>
      </c>
      <c r="MM478">
        <v>30.96762</v>
      </c>
      <c r="MN478">
        <v>0.62292999999999998</v>
      </c>
      <c r="MO478">
        <v>5089.8130000000001</v>
      </c>
      <c r="MP478" s="1">
        <v>8.1346790000000002E-2</v>
      </c>
      <c r="MQ478">
        <v>30.910910000000001</v>
      </c>
      <c r="MR478">
        <v>0.5781134</v>
      </c>
      <c r="MS478">
        <v>4744.6620000000003</v>
      </c>
      <c r="MT478">
        <v>8.1276200000000007E-2</v>
      </c>
      <c r="MU478">
        <v>30.856100000000001</v>
      </c>
      <c r="MV478">
        <v>0.53830650000000002</v>
      </c>
      <c r="MW478">
        <v>4425.1450000000004</v>
      </c>
      <c r="MX478" s="1">
        <v>8.1033709999999995E-2</v>
      </c>
      <c r="MY478">
        <v>30.857559999999999</v>
      </c>
      <c r="MZ478">
        <v>0.50041579999999997</v>
      </c>
      <c r="NA478">
        <v>4129.0810000000001</v>
      </c>
      <c r="NB478" s="1">
        <v>8.0700450000000007E-2</v>
      </c>
      <c r="NC478">
        <v>30.958159999999999</v>
      </c>
      <c r="ND478">
        <v>0.46503090000000002</v>
      </c>
      <c r="NE478">
        <v>3855.665</v>
      </c>
      <c r="NF478" s="1">
        <v>8.0326939999999999E-2</v>
      </c>
      <c r="NG478">
        <v>31.16846</v>
      </c>
      <c r="NH478">
        <v>0.4322898</v>
      </c>
      <c r="NI478">
        <v>3603.5059999999999</v>
      </c>
      <c r="NJ478" s="1">
        <v>8.003499E-2</v>
      </c>
      <c r="NK478">
        <v>31.281469999999999</v>
      </c>
      <c r="NL478">
        <v>0.40260839999999998</v>
      </c>
      <c r="NM478">
        <v>3370.6709999999998</v>
      </c>
      <c r="NN478" s="1">
        <v>7.9813029999999993E-2</v>
      </c>
      <c r="NO478">
        <v>31.270440000000001</v>
      </c>
      <c r="NP478">
        <v>0.37556689999999998</v>
      </c>
      <c r="NQ478">
        <v>3155.12</v>
      </c>
      <c r="NR478" s="1">
        <v>7.9597210000000002E-2</v>
      </c>
      <c r="NS478">
        <v>31.226849999999999</v>
      </c>
      <c r="NT478">
        <v>0.3506013</v>
      </c>
      <c r="NU478">
        <v>2955.3870000000002</v>
      </c>
      <c r="NV478">
        <v>7.93489E-2</v>
      </c>
      <c r="NW478">
        <v>31.175540000000002</v>
      </c>
      <c r="NX478">
        <v>0.32742379999999999</v>
      </c>
      <c r="NY478">
        <v>2770.364</v>
      </c>
      <c r="NZ478" s="1">
        <v>7.9306829999999995E-2</v>
      </c>
      <c r="OA478">
        <v>31.132400000000001</v>
      </c>
      <c r="OB478">
        <v>0.30675770000000002</v>
      </c>
      <c r="OC478">
        <v>2598.5160000000001</v>
      </c>
      <c r="OD478" s="1">
        <v>7.9096250000000007E-2</v>
      </c>
      <c r="OE478">
        <v>31.240069999999999</v>
      </c>
      <c r="OF478">
        <v>0.28694199999999997</v>
      </c>
      <c r="OG478">
        <v>2438.6959999999999</v>
      </c>
      <c r="OH478" s="1">
        <v>7.8798629999999995E-2</v>
      </c>
      <c r="OI478">
        <v>31.450980000000001</v>
      </c>
      <c r="OJ478">
        <v>0.26834649999999999</v>
      </c>
      <c r="OK478">
        <v>2290.6559999999999</v>
      </c>
    </row>
    <row r="479" spans="1:401" x14ac:dyDescent="0.35">
      <c r="A479">
        <v>488</v>
      </c>
      <c r="B479" t="s">
        <v>4</v>
      </c>
      <c r="C479" t="s">
        <v>364</v>
      </c>
      <c r="D479" t="s">
        <v>481</v>
      </c>
      <c r="E479">
        <v>750.64919999999995</v>
      </c>
      <c r="F479">
        <v>0.13054660000000001</v>
      </c>
      <c r="G479">
        <v>29.398859999999999</v>
      </c>
      <c r="H479">
        <v>0</v>
      </c>
      <c r="I479">
        <v>0</v>
      </c>
      <c r="J479">
        <v>0.12939300000000001</v>
      </c>
      <c r="K479">
        <v>29.359290000000001</v>
      </c>
      <c r="L479">
        <v>0</v>
      </c>
      <c r="M479">
        <v>0</v>
      </c>
      <c r="N479">
        <v>0.1280934</v>
      </c>
      <c r="O479">
        <v>29.299299999999999</v>
      </c>
      <c r="P479">
        <v>0</v>
      </c>
      <c r="Q479">
        <v>0</v>
      </c>
      <c r="R479">
        <v>0.12674189999999999</v>
      </c>
      <c r="S479">
        <v>29.20082</v>
      </c>
      <c r="T479">
        <v>0</v>
      </c>
      <c r="U479">
        <v>0</v>
      </c>
      <c r="V479">
        <v>0.12554789999999999</v>
      </c>
      <c r="W479">
        <v>29.147259999999999</v>
      </c>
      <c r="X479">
        <v>0</v>
      </c>
      <c r="Y479">
        <v>0</v>
      </c>
      <c r="Z479">
        <v>0.1244764</v>
      </c>
      <c r="AA479">
        <v>29.051030000000001</v>
      </c>
      <c r="AB479">
        <v>0</v>
      </c>
      <c r="AC479">
        <v>0</v>
      </c>
      <c r="AD479">
        <v>0.1234243</v>
      </c>
      <c r="AE479">
        <v>28.9285</v>
      </c>
      <c r="AF479">
        <v>0</v>
      </c>
      <c r="AG479">
        <v>0</v>
      </c>
      <c r="AH479">
        <v>0.12239940000000001</v>
      </c>
      <c r="AI479">
        <v>28.815180000000002</v>
      </c>
      <c r="AJ479">
        <v>0</v>
      </c>
      <c r="AK479">
        <v>0</v>
      </c>
      <c r="AL479">
        <v>0.1224262</v>
      </c>
      <c r="AM479">
        <v>28.720289999999999</v>
      </c>
      <c r="AN479">
        <v>0</v>
      </c>
      <c r="AO479">
        <v>0</v>
      </c>
      <c r="AP479">
        <v>0.1217239</v>
      </c>
      <c r="AQ479">
        <v>28.762309999999999</v>
      </c>
      <c r="AR479">
        <v>0</v>
      </c>
      <c r="AS479">
        <v>0</v>
      </c>
      <c r="AT479">
        <v>0.1205683</v>
      </c>
      <c r="AU479">
        <v>28.876390000000001</v>
      </c>
      <c r="AV479">
        <v>0</v>
      </c>
      <c r="AW479">
        <v>0</v>
      </c>
      <c r="AX479">
        <v>0.1192438</v>
      </c>
      <c r="AY479">
        <v>28.930980000000002</v>
      </c>
      <c r="AZ479">
        <v>0</v>
      </c>
      <c r="BA479">
        <v>0</v>
      </c>
      <c r="BB479">
        <v>0.11833340000000001</v>
      </c>
      <c r="BC479">
        <v>28.94866</v>
      </c>
      <c r="BD479">
        <v>0</v>
      </c>
      <c r="BE479">
        <v>0</v>
      </c>
      <c r="BF479">
        <v>0.1177478</v>
      </c>
      <c r="BG479">
        <v>28.866029999999999</v>
      </c>
      <c r="BH479">
        <v>0</v>
      </c>
      <c r="BI479">
        <v>0</v>
      </c>
      <c r="BJ479">
        <v>0.1171841</v>
      </c>
      <c r="BK479">
        <v>28.697970000000002</v>
      </c>
      <c r="BL479">
        <v>0</v>
      </c>
      <c r="BM479">
        <v>0</v>
      </c>
      <c r="BN479">
        <v>0.1164557</v>
      </c>
      <c r="BO479">
        <v>28.53829</v>
      </c>
      <c r="BP479">
        <v>0</v>
      </c>
      <c r="BQ479">
        <v>0</v>
      </c>
      <c r="BR479">
        <v>0.1160448</v>
      </c>
      <c r="BS479">
        <v>28.395890000000001</v>
      </c>
      <c r="BT479">
        <v>0</v>
      </c>
      <c r="BU479">
        <v>0</v>
      </c>
      <c r="BV479">
        <v>0.1154476</v>
      </c>
      <c r="BW479">
        <v>28.386659999999999</v>
      </c>
      <c r="BX479">
        <v>0</v>
      </c>
      <c r="BY479">
        <v>0</v>
      </c>
      <c r="BZ479">
        <v>0.1148153</v>
      </c>
      <c r="CA479">
        <v>28.437930000000001</v>
      </c>
      <c r="CB479">
        <v>0</v>
      </c>
      <c r="CC479">
        <v>0</v>
      </c>
      <c r="CD479">
        <v>0.1141813</v>
      </c>
      <c r="CE479">
        <v>28.463010000000001</v>
      </c>
      <c r="CF479">
        <v>0</v>
      </c>
      <c r="CG479">
        <v>0</v>
      </c>
      <c r="CH479">
        <v>0.1136742</v>
      </c>
      <c r="CI479">
        <v>28.49494</v>
      </c>
      <c r="CJ479">
        <v>0</v>
      </c>
      <c r="CK479">
        <v>0</v>
      </c>
      <c r="CL479">
        <v>0.11324389999999999</v>
      </c>
      <c r="CM479">
        <v>28.440750000000001</v>
      </c>
      <c r="CN479">
        <v>0</v>
      </c>
      <c r="CO479">
        <v>0</v>
      </c>
      <c r="CP479">
        <v>0.112842</v>
      </c>
      <c r="CQ479">
        <v>28.282789999999999</v>
      </c>
      <c r="CR479">
        <v>0</v>
      </c>
      <c r="CS479">
        <v>0</v>
      </c>
      <c r="CT479">
        <v>0.1124608</v>
      </c>
      <c r="CU479">
        <v>28.131180000000001</v>
      </c>
      <c r="CV479" s="1">
        <v>5.4143710000000003E-38</v>
      </c>
      <c r="CW479" s="1">
        <v>3.1811250000000001E-34</v>
      </c>
      <c r="CX479">
        <v>0.1131195</v>
      </c>
      <c r="CY479">
        <v>28.019819999999999</v>
      </c>
      <c r="CZ479" s="1">
        <v>2.274813E-32</v>
      </c>
      <c r="DA479" s="1">
        <v>1.142209E-28</v>
      </c>
      <c r="DB479">
        <v>0.11302710000000001</v>
      </c>
      <c r="DC479">
        <v>28.118480000000002</v>
      </c>
      <c r="DD479" s="1">
        <v>1.062429E-27</v>
      </c>
      <c r="DE479" s="1">
        <v>4.770006E-24</v>
      </c>
      <c r="DF479">
        <v>0.1124354</v>
      </c>
      <c r="DG479">
        <v>28.304089999999999</v>
      </c>
      <c r="DH479" s="1">
        <v>9.006927E-24</v>
      </c>
      <c r="DI479" s="1">
        <v>3.8545600000000002E-20</v>
      </c>
      <c r="DJ479">
        <v>0.1116515</v>
      </c>
      <c r="DK479">
        <v>28.485900000000001</v>
      </c>
      <c r="DL479" s="1">
        <v>1.91444E-20</v>
      </c>
      <c r="DM479" s="1">
        <v>8.0727659999999997E-17</v>
      </c>
      <c r="DN479">
        <v>0.1112301</v>
      </c>
      <c r="DO479">
        <v>28.640650000000001</v>
      </c>
      <c r="DP479" s="1">
        <v>1.3136439999999999E-17</v>
      </c>
      <c r="DQ479" s="1">
        <v>5.5375839999999998E-14</v>
      </c>
      <c r="DR479">
        <v>0.11110680000000001</v>
      </c>
      <c r="DS479">
        <v>28.62894</v>
      </c>
      <c r="DT479" s="1">
        <v>3.5981510000000001E-15</v>
      </c>
      <c r="DU479" s="1">
        <v>1.5266259999999999E-11</v>
      </c>
      <c r="DV479">
        <v>0.11093840000000001</v>
      </c>
      <c r="DW479">
        <v>28.530740000000002</v>
      </c>
      <c r="DX479" s="1">
        <v>4.614916E-13</v>
      </c>
      <c r="DY479" s="1">
        <v>1.980765E-9</v>
      </c>
      <c r="DZ479">
        <v>0.11054650000000001</v>
      </c>
      <c r="EA479">
        <v>28.444859999999998</v>
      </c>
      <c r="EB479" s="1">
        <v>3.1110850000000002E-11</v>
      </c>
      <c r="EC479" s="1">
        <v>1.358363E-7</v>
      </c>
      <c r="ED479">
        <v>0.110054</v>
      </c>
      <c r="EE479">
        <v>28.38935</v>
      </c>
      <c r="EF479" s="1">
        <v>1.2085530000000001E-9</v>
      </c>
      <c r="EG479" s="1">
        <v>5.3802679999999999E-6</v>
      </c>
      <c r="EH479">
        <v>0.1095727</v>
      </c>
      <c r="EI479">
        <v>28.489000000000001</v>
      </c>
      <c r="EJ479" s="1">
        <v>2.9109710000000001E-8</v>
      </c>
      <c r="EK479" s="1">
        <v>1.3227630000000001E-4</v>
      </c>
      <c r="EL479">
        <v>0.10917</v>
      </c>
      <c r="EM479">
        <v>28.713550000000001</v>
      </c>
      <c r="EN479" s="1">
        <v>4.6243679999999999E-7</v>
      </c>
      <c r="EO479" s="1">
        <v>2.1446590000000001E-3</v>
      </c>
      <c r="EP479">
        <v>0.1087711</v>
      </c>
      <c r="EQ479">
        <v>28.972349999999999</v>
      </c>
      <c r="ER479" s="1">
        <v>5.100756E-6</v>
      </c>
      <c r="ES479" s="1">
        <v>2.4149440000000001E-2</v>
      </c>
      <c r="ET479">
        <v>0.1083192</v>
      </c>
      <c r="EU479">
        <v>29.182390000000002</v>
      </c>
      <c r="EV479" s="1">
        <v>4.082486E-5</v>
      </c>
      <c r="EW479">
        <v>0.19740840000000001</v>
      </c>
      <c r="EX479">
        <v>0.1078197</v>
      </c>
      <c r="EY479">
        <v>29.219139999999999</v>
      </c>
      <c r="EZ479" s="1">
        <v>2.4663289999999997E-4</v>
      </c>
      <c r="FA479">
        <v>1.2180470000000001</v>
      </c>
      <c r="FB479">
        <v>0.107266</v>
      </c>
      <c r="FC479">
        <v>29.156770000000002</v>
      </c>
      <c r="FD479" s="1">
        <v>1.1632979999999999E-3</v>
      </c>
      <c r="FE479">
        <v>5.8697609999999996</v>
      </c>
      <c r="FF479">
        <v>0.1067616</v>
      </c>
      <c r="FG479">
        <v>29.093119999999999</v>
      </c>
      <c r="FH479" s="1">
        <v>4.4234790000000001E-3</v>
      </c>
      <c r="FI479">
        <v>22.77713</v>
      </c>
      <c r="FJ479">
        <v>0.1067829</v>
      </c>
      <c r="FK479">
        <v>29.040620000000001</v>
      </c>
      <c r="FL479" s="1">
        <v>1.4007250000000001E-2</v>
      </c>
      <c r="FM479">
        <v>73.196749999999994</v>
      </c>
      <c r="FN479">
        <v>0.1063798</v>
      </c>
      <c r="FO479">
        <v>29.171019999999999</v>
      </c>
      <c r="FP479" s="1">
        <v>3.749914E-2</v>
      </c>
      <c r="FQ479">
        <v>199.5378</v>
      </c>
      <c r="FR479">
        <v>0.1056993</v>
      </c>
      <c r="FS479">
        <v>29.370940000000001</v>
      </c>
      <c r="FT479">
        <v>8.6643300000000006E-2</v>
      </c>
      <c r="FU479">
        <v>470.34640000000002</v>
      </c>
      <c r="FV479">
        <v>0.1048717</v>
      </c>
      <c r="FW479">
        <v>29.50027</v>
      </c>
      <c r="FX479">
        <v>0.17622060000000001</v>
      </c>
      <c r="FY479">
        <v>976.63019999999995</v>
      </c>
      <c r="FZ479">
        <v>0.10424120000000001</v>
      </c>
      <c r="GA479">
        <v>29.57525</v>
      </c>
      <c r="GB479">
        <v>0.32194899999999999</v>
      </c>
      <c r="GC479">
        <v>1816.7339999999999</v>
      </c>
      <c r="GD479">
        <v>0.1037483</v>
      </c>
      <c r="GE479">
        <v>29.525189999999998</v>
      </c>
      <c r="GF479">
        <v>0.53598690000000004</v>
      </c>
      <c r="GG479">
        <v>3073.4879999999998</v>
      </c>
      <c r="GH479">
        <v>0.10325570000000001</v>
      </c>
      <c r="GI479">
        <v>29.48603</v>
      </c>
      <c r="GJ479">
        <v>0.82248750000000004</v>
      </c>
      <c r="GK479">
        <v>4789.2550000000001</v>
      </c>
      <c r="GL479">
        <v>0.10263220000000001</v>
      </c>
      <c r="GM479">
        <v>29.45317</v>
      </c>
      <c r="GN479">
        <v>1.174442</v>
      </c>
      <c r="GO479">
        <v>6948.4920000000002</v>
      </c>
      <c r="GP479">
        <v>0.10203909999999999</v>
      </c>
      <c r="GQ479">
        <v>29.423400000000001</v>
      </c>
      <c r="GR479">
        <v>1.57775</v>
      </c>
      <c r="GS479">
        <v>9476.2000000000007</v>
      </c>
      <c r="GT479">
        <v>0.1013907</v>
      </c>
      <c r="GU479">
        <v>29.38289</v>
      </c>
      <c r="GV479">
        <v>2.0094120000000002</v>
      </c>
      <c r="GW479">
        <v>12250.83</v>
      </c>
      <c r="GX479">
        <v>0.1007731</v>
      </c>
      <c r="GY479">
        <v>29.44689</v>
      </c>
      <c r="GZ479">
        <v>2.4456790000000002</v>
      </c>
      <c r="HA479">
        <v>15122.39</v>
      </c>
      <c r="HB479">
        <v>0.10015</v>
      </c>
      <c r="HC479">
        <v>29.618559999999999</v>
      </c>
      <c r="HD479">
        <v>2.861631</v>
      </c>
      <c r="HE479">
        <v>17937.25</v>
      </c>
      <c r="HF479" s="1">
        <v>9.9547540000000004E-2</v>
      </c>
      <c r="HG479">
        <v>29.786480000000001</v>
      </c>
      <c r="HH479">
        <v>3.2370800000000002</v>
      </c>
      <c r="HI479">
        <v>20555.32</v>
      </c>
      <c r="HJ479" s="1">
        <v>9.8935229999999999E-2</v>
      </c>
      <c r="HK479">
        <v>29.823060000000002</v>
      </c>
      <c r="HL479">
        <v>3.5556589999999999</v>
      </c>
      <c r="HM479">
        <v>22864.92</v>
      </c>
      <c r="HN479" s="1">
        <v>9.8325109999999993E-2</v>
      </c>
      <c r="HO479">
        <v>29.705629999999999</v>
      </c>
      <c r="HP479">
        <v>3.8081499999999999</v>
      </c>
      <c r="HQ479">
        <v>24788.44</v>
      </c>
      <c r="HR479" s="1">
        <v>9.7754250000000001E-2</v>
      </c>
      <c r="HS479">
        <v>29.586929999999999</v>
      </c>
      <c r="HT479">
        <v>3.9919630000000002</v>
      </c>
      <c r="HU479">
        <v>26283.69</v>
      </c>
      <c r="HV479" s="1">
        <v>9.7725640000000003E-2</v>
      </c>
      <c r="HW479">
        <v>29.474969999999999</v>
      </c>
      <c r="HX479">
        <v>4.1299229999999998</v>
      </c>
      <c r="HY479">
        <v>27342.14</v>
      </c>
      <c r="HZ479" s="1">
        <v>9.7296809999999997E-2</v>
      </c>
      <c r="IA479">
        <v>29.493690000000001</v>
      </c>
      <c r="IB479">
        <v>4.1870269999999996</v>
      </c>
      <c r="IC479">
        <v>27978.01</v>
      </c>
      <c r="ID479">
        <v>9.6604300000000004E-2</v>
      </c>
      <c r="IE479">
        <v>29.60378</v>
      </c>
      <c r="IF479">
        <v>4.1739879999999996</v>
      </c>
      <c r="IG479">
        <v>28218.639999999999</v>
      </c>
      <c r="IH479" s="1">
        <v>9.5783430000000003E-2</v>
      </c>
      <c r="II479">
        <v>29.711269999999999</v>
      </c>
      <c r="IJ479">
        <v>4.1048590000000003</v>
      </c>
      <c r="IK479">
        <v>28107.89</v>
      </c>
      <c r="IL479" s="1">
        <v>9.518828E-2</v>
      </c>
      <c r="IM479">
        <v>29.79119</v>
      </c>
      <c r="IN479">
        <v>4.0040849999999999</v>
      </c>
      <c r="IO479">
        <v>27699.63</v>
      </c>
      <c r="IP479" s="1">
        <v>9.4741720000000001E-2</v>
      </c>
      <c r="IQ479">
        <v>29.752510000000001</v>
      </c>
      <c r="IR479">
        <v>3.8739940000000002</v>
      </c>
      <c r="IS479">
        <v>27046.240000000002</v>
      </c>
      <c r="IT479" s="1">
        <v>9.4305940000000005E-2</v>
      </c>
      <c r="IU479">
        <v>29.651389999999999</v>
      </c>
      <c r="IV479">
        <v>3.7263739999999999</v>
      </c>
      <c r="IW479">
        <v>26204.1</v>
      </c>
      <c r="IX479" s="1">
        <v>9.3755389999999994E-2</v>
      </c>
      <c r="IY479">
        <v>29.560590000000001</v>
      </c>
      <c r="IZ479">
        <v>3.552854</v>
      </c>
      <c r="JA479">
        <v>25211.51</v>
      </c>
      <c r="JB479" s="1">
        <v>9.3256409999999998E-2</v>
      </c>
      <c r="JC479">
        <v>29.497170000000001</v>
      </c>
      <c r="JD479">
        <v>3.370269</v>
      </c>
      <c r="JE479">
        <v>24116.82</v>
      </c>
      <c r="JF479" s="1">
        <v>9.2693310000000001E-2</v>
      </c>
      <c r="JG479">
        <v>29.616389999999999</v>
      </c>
      <c r="JH479">
        <v>3.1796799999999998</v>
      </c>
      <c r="JI479">
        <v>22955.21</v>
      </c>
      <c r="JJ479" s="1">
        <v>9.2154689999999997E-2</v>
      </c>
      <c r="JK479">
        <v>29.769089999999998</v>
      </c>
      <c r="JL479">
        <v>2.9884360000000001</v>
      </c>
      <c r="JM479">
        <v>21757.69</v>
      </c>
      <c r="JN479" s="1">
        <v>9.1629349999999998E-2</v>
      </c>
      <c r="JO479">
        <v>29.877700000000001</v>
      </c>
      <c r="JP479">
        <v>2.799347</v>
      </c>
      <c r="JQ479">
        <v>20548.919999999998</v>
      </c>
      <c r="JR479" s="1">
        <v>9.113984E-2</v>
      </c>
      <c r="JS479">
        <v>29.931840000000001</v>
      </c>
      <c r="JT479">
        <v>2.6158139999999999</v>
      </c>
      <c r="JU479">
        <v>19348.97</v>
      </c>
      <c r="JV479">
        <v>9.0639399999999995E-2</v>
      </c>
      <c r="JW479">
        <v>29.913060000000002</v>
      </c>
      <c r="JX479">
        <v>2.4380109999999999</v>
      </c>
      <c r="JY479">
        <v>18173.25</v>
      </c>
      <c r="JZ479" s="1">
        <v>9.0156790000000001E-2</v>
      </c>
      <c r="KA479">
        <v>29.81061</v>
      </c>
      <c r="KB479">
        <v>2.2683580000000001</v>
      </c>
      <c r="KC479">
        <v>17033.53</v>
      </c>
      <c r="KD479" s="1">
        <v>8.967957E-2</v>
      </c>
      <c r="KE479">
        <v>29.71078</v>
      </c>
      <c r="KF479">
        <v>2.107227</v>
      </c>
      <c r="KG479">
        <v>15938.37</v>
      </c>
      <c r="KH479" s="1">
        <v>8.9398389999999994E-2</v>
      </c>
      <c r="KI479">
        <v>29.638190000000002</v>
      </c>
      <c r="KJ479">
        <v>1.9590939999999999</v>
      </c>
      <c r="KK479">
        <v>14891.79</v>
      </c>
      <c r="KL479" s="1">
        <v>8.8992710000000003E-2</v>
      </c>
      <c r="KM479">
        <v>29.742850000000001</v>
      </c>
      <c r="KN479">
        <v>1.816808</v>
      </c>
      <c r="KO479">
        <v>13897.19</v>
      </c>
      <c r="KP479" s="1">
        <v>8.8531020000000002E-2</v>
      </c>
      <c r="KQ479">
        <v>29.920449999999999</v>
      </c>
      <c r="KR479">
        <v>1.682582</v>
      </c>
      <c r="KS479">
        <v>12958.31</v>
      </c>
      <c r="KT479">
        <v>8.8045700000000005E-2</v>
      </c>
      <c r="KU479">
        <v>30.114329999999999</v>
      </c>
      <c r="KV479">
        <v>1.557016</v>
      </c>
      <c r="KW479">
        <v>12076.1</v>
      </c>
      <c r="KX479" s="1">
        <v>8.7631390000000003E-2</v>
      </c>
      <c r="KY479">
        <v>30.281590000000001</v>
      </c>
      <c r="KZ479">
        <v>1.4415249999999999</v>
      </c>
      <c r="LA479">
        <v>11249.54</v>
      </c>
      <c r="LB479" s="1">
        <v>8.7276119999999999E-2</v>
      </c>
      <c r="LC479">
        <v>30.293289999999999</v>
      </c>
      <c r="LD479">
        <v>1.335151</v>
      </c>
      <c r="LE479">
        <v>10476.34</v>
      </c>
      <c r="LF479" s="1">
        <v>8.6939989999999995E-2</v>
      </c>
      <c r="LG479">
        <v>30.203469999999999</v>
      </c>
      <c r="LH479">
        <v>1.2367410000000001</v>
      </c>
      <c r="LI479">
        <v>9754.5709999999999</v>
      </c>
      <c r="LJ479" s="1">
        <v>8.6565589999999998E-2</v>
      </c>
      <c r="LK479">
        <v>30.121960000000001</v>
      </c>
      <c r="LL479">
        <v>1.1451020000000001</v>
      </c>
      <c r="LM479">
        <v>9082.3160000000007</v>
      </c>
      <c r="LN479" s="1">
        <v>8.6244779999999993E-2</v>
      </c>
      <c r="LO479">
        <v>30.08098</v>
      </c>
      <c r="LP479">
        <v>1.0610619999999999</v>
      </c>
      <c r="LQ479">
        <v>8457.2009999999991</v>
      </c>
      <c r="LR479" s="1">
        <v>8.5896860000000005E-2</v>
      </c>
      <c r="LS479">
        <v>30.257760000000001</v>
      </c>
      <c r="LT479">
        <v>0.98307469999999997</v>
      </c>
      <c r="LU479">
        <v>7876.5339999999997</v>
      </c>
      <c r="LV479" s="1">
        <v>8.5546209999999998E-2</v>
      </c>
      <c r="LW479">
        <v>30.504639999999998</v>
      </c>
      <c r="LX479">
        <v>0.91110049999999998</v>
      </c>
      <c r="LY479">
        <v>7337.924</v>
      </c>
      <c r="LZ479" s="1">
        <v>8.5193140000000001E-2</v>
      </c>
      <c r="MA479">
        <v>30.74802</v>
      </c>
      <c r="MB479">
        <v>0.84469209999999995</v>
      </c>
      <c r="MC479">
        <v>6838.683</v>
      </c>
      <c r="MD479" s="1">
        <v>8.4864259999999997E-2</v>
      </c>
      <c r="ME479">
        <v>30.964390000000002</v>
      </c>
      <c r="MF479">
        <v>0.78371020000000002</v>
      </c>
      <c r="MG479">
        <v>6376.1459999999997</v>
      </c>
      <c r="MH479">
        <v>8.4564E-2</v>
      </c>
      <c r="MI479">
        <v>31.02488</v>
      </c>
      <c r="MJ479">
        <v>0.72771750000000002</v>
      </c>
      <c r="MK479">
        <v>5947.741</v>
      </c>
      <c r="ML479" s="1">
        <v>8.4230139999999995E-2</v>
      </c>
      <c r="MM479">
        <v>30.986830000000001</v>
      </c>
      <c r="MN479">
        <v>0.67587070000000005</v>
      </c>
      <c r="MO479">
        <v>5551.1509999999998</v>
      </c>
      <c r="MP479">
        <v>8.3923600000000001E-2</v>
      </c>
      <c r="MQ479">
        <v>30.930599999999998</v>
      </c>
      <c r="MR479">
        <v>0.62826939999999998</v>
      </c>
      <c r="MS479">
        <v>5183.8969999999999</v>
      </c>
      <c r="MT479" s="1">
        <v>8.3854449999999997E-2</v>
      </c>
      <c r="MU479">
        <v>30.876470000000001</v>
      </c>
      <c r="MV479">
        <v>0.58595229999999998</v>
      </c>
      <c r="MW479">
        <v>4843.1589999999997</v>
      </c>
      <c r="MX479" s="1">
        <v>8.3599339999999994E-2</v>
      </c>
      <c r="MY479">
        <v>30.877610000000001</v>
      </c>
      <c r="MZ479">
        <v>0.54550759999999998</v>
      </c>
      <c r="NA479">
        <v>4526.6840000000002</v>
      </c>
      <c r="NB479" s="1">
        <v>8.3256730000000001E-2</v>
      </c>
      <c r="NC479">
        <v>30.976410000000001</v>
      </c>
      <c r="ND479">
        <v>0.50769470000000005</v>
      </c>
      <c r="NE479">
        <v>4233.8810000000003</v>
      </c>
      <c r="NF479" s="1">
        <v>8.2867120000000002E-2</v>
      </c>
      <c r="NG479">
        <v>31.182410000000001</v>
      </c>
      <c r="NH479">
        <v>0.47261629999999999</v>
      </c>
      <c r="NI479">
        <v>3963.328</v>
      </c>
      <c r="NJ479" s="1">
        <v>8.2562769999999994E-2</v>
      </c>
      <c r="NK479">
        <v>31.293310000000002</v>
      </c>
      <c r="NL479">
        <v>0.44077840000000001</v>
      </c>
      <c r="NM479">
        <v>3713.047</v>
      </c>
      <c r="NN479">
        <v>8.2334599999999994E-2</v>
      </c>
      <c r="NO479">
        <v>31.28331</v>
      </c>
      <c r="NP479">
        <v>0.41174670000000002</v>
      </c>
      <c r="NQ479">
        <v>3480.9209999999998</v>
      </c>
      <c r="NR479">
        <v>8.2111400000000001E-2</v>
      </c>
      <c r="NS479">
        <v>31.241679999999999</v>
      </c>
      <c r="NT479">
        <v>0.38489849999999998</v>
      </c>
      <c r="NU479">
        <v>3265.453</v>
      </c>
      <c r="NV479" s="1">
        <v>8.1855159999999996E-2</v>
      </c>
      <c r="NW479">
        <v>31.191980000000001</v>
      </c>
      <c r="NX479">
        <v>0.35993540000000002</v>
      </c>
      <c r="NY479">
        <v>3065.5050000000001</v>
      </c>
      <c r="NZ479" s="1">
        <v>8.1816470000000002E-2</v>
      </c>
      <c r="OA479">
        <v>31.150539999999999</v>
      </c>
      <c r="OB479">
        <v>0.33767510000000001</v>
      </c>
      <c r="OC479">
        <v>2879.4769999999999</v>
      </c>
      <c r="OD479" s="1">
        <v>8.1596539999999995E-2</v>
      </c>
      <c r="OE479">
        <v>31.257190000000001</v>
      </c>
      <c r="OF479">
        <v>0.31625710000000001</v>
      </c>
      <c r="OG479">
        <v>2706.192</v>
      </c>
      <c r="OH479" s="1">
        <v>8.1288180000000002E-2</v>
      </c>
      <c r="OI479">
        <v>31.464549999999999</v>
      </c>
      <c r="OJ479">
        <v>0.29613299999999998</v>
      </c>
      <c r="OK479">
        <v>2545.4430000000002</v>
      </c>
    </row>
    <row r="480" spans="1:401" x14ac:dyDescent="0.35">
      <c r="A480">
        <v>489</v>
      </c>
      <c r="B480" t="s">
        <v>4</v>
      </c>
      <c r="C480" t="s">
        <v>364</v>
      </c>
      <c r="D480" t="s">
        <v>482</v>
      </c>
      <c r="E480">
        <v>753.09379999999999</v>
      </c>
      <c r="F480">
        <v>0.1268224</v>
      </c>
      <c r="G480">
        <v>29.44877</v>
      </c>
      <c r="H480">
        <v>0</v>
      </c>
      <c r="I480">
        <v>0</v>
      </c>
      <c r="J480">
        <v>0.12569640000000001</v>
      </c>
      <c r="K480">
        <v>29.409579999999998</v>
      </c>
      <c r="L480">
        <v>0</v>
      </c>
      <c r="M480">
        <v>0</v>
      </c>
      <c r="N480">
        <v>0.1244258</v>
      </c>
      <c r="O480">
        <v>29.350860000000001</v>
      </c>
      <c r="P480">
        <v>0</v>
      </c>
      <c r="Q480">
        <v>0</v>
      </c>
      <c r="R480">
        <v>0.12310219999999999</v>
      </c>
      <c r="S480">
        <v>29.255749999999999</v>
      </c>
      <c r="T480">
        <v>0</v>
      </c>
      <c r="U480">
        <v>0</v>
      </c>
      <c r="V480">
        <v>0.121937</v>
      </c>
      <c r="W480">
        <v>29.20504</v>
      </c>
      <c r="X480">
        <v>0</v>
      </c>
      <c r="Y480">
        <v>0</v>
      </c>
      <c r="Z480">
        <v>0.1208886</v>
      </c>
      <c r="AA480">
        <v>29.11271</v>
      </c>
      <c r="AB480">
        <v>0</v>
      </c>
      <c r="AC480">
        <v>0</v>
      </c>
      <c r="AD480">
        <v>0.1198621</v>
      </c>
      <c r="AE480">
        <v>28.994620000000001</v>
      </c>
      <c r="AF480">
        <v>0</v>
      </c>
      <c r="AG480">
        <v>0</v>
      </c>
      <c r="AH480">
        <v>0.1188632</v>
      </c>
      <c r="AI480">
        <v>28.8855</v>
      </c>
      <c r="AJ480">
        <v>0</v>
      </c>
      <c r="AK480">
        <v>0</v>
      </c>
      <c r="AL480">
        <v>0.1189094</v>
      </c>
      <c r="AM480">
        <v>28.79411</v>
      </c>
      <c r="AN480">
        <v>0</v>
      </c>
      <c r="AO480">
        <v>0</v>
      </c>
      <c r="AP480">
        <v>0.1182192</v>
      </c>
      <c r="AQ480">
        <v>28.83587</v>
      </c>
      <c r="AR480">
        <v>0</v>
      </c>
      <c r="AS480">
        <v>0</v>
      </c>
      <c r="AT480">
        <v>0.1170826</v>
      </c>
      <c r="AU480">
        <v>28.947610000000001</v>
      </c>
      <c r="AV480">
        <v>0</v>
      </c>
      <c r="AW480">
        <v>0</v>
      </c>
      <c r="AX480">
        <v>0.1157847</v>
      </c>
      <c r="AY480">
        <v>29.001180000000002</v>
      </c>
      <c r="AZ480">
        <v>0</v>
      </c>
      <c r="BA480">
        <v>0</v>
      </c>
      <c r="BB480">
        <v>0.1148976</v>
      </c>
      <c r="BC480">
        <v>29.018419999999999</v>
      </c>
      <c r="BD480">
        <v>0</v>
      </c>
      <c r="BE480">
        <v>0</v>
      </c>
      <c r="BF480">
        <v>0.1143281</v>
      </c>
      <c r="BG480">
        <v>28.937419999999999</v>
      </c>
      <c r="BH480">
        <v>0</v>
      </c>
      <c r="BI480">
        <v>0</v>
      </c>
      <c r="BJ480">
        <v>0.1137797</v>
      </c>
      <c r="BK480">
        <v>28.772549999999999</v>
      </c>
      <c r="BL480">
        <v>0</v>
      </c>
      <c r="BM480">
        <v>0</v>
      </c>
      <c r="BN480">
        <v>0.11306579999999999</v>
      </c>
      <c r="BO480">
        <v>28.615320000000001</v>
      </c>
      <c r="BP480">
        <v>0</v>
      </c>
      <c r="BQ480">
        <v>0</v>
      </c>
      <c r="BR480">
        <v>0.11266900000000001</v>
      </c>
      <c r="BS480">
        <v>28.475519999999999</v>
      </c>
      <c r="BT480">
        <v>0</v>
      </c>
      <c r="BU480">
        <v>0</v>
      </c>
      <c r="BV480">
        <v>0.1120834</v>
      </c>
      <c r="BW480">
        <v>28.466010000000001</v>
      </c>
      <c r="BX480">
        <v>0</v>
      </c>
      <c r="BY480">
        <v>0</v>
      </c>
      <c r="BZ480">
        <v>0.11146209999999999</v>
      </c>
      <c r="CA480">
        <v>28.51577</v>
      </c>
      <c r="CB480">
        <v>0</v>
      </c>
      <c r="CC480">
        <v>0</v>
      </c>
      <c r="CD480">
        <v>0.1108422</v>
      </c>
      <c r="CE480">
        <v>28.54016</v>
      </c>
      <c r="CF480">
        <v>0</v>
      </c>
      <c r="CG480">
        <v>0</v>
      </c>
      <c r="CH480">
        <v>0.1103456</v>
      </c>
      <c r="CI480">
        <v>28.57178</v>
      </c>
      <c r="CJ480">
        <v>0</v>
      </c>
      <c r="CK480">
        <v>0</v>
      </c>
      <c r="CL480">
        <v>0.1099243</v>
      </c>
      <c r="CM480">
        <v>28.517849999999999</v>
      </c>
      <c r="CN480">
        <v>0</v>
      </c>
      <c r="CO480">
        <v>0</v>
      </c>
      <c r="CP480">
        <v>0.1095323</v>
      </c>
      <c r="CQ480">
        <v>28.36215</v>
      </c>
      <c r="CR480">
        <v>0</v>
      </c>
      <c r="CS480">
        <v>0</v>
      </c>
      <c r="CT480">
        <v>0.1091601</v>
      </c>
      <c r="CU480">
        <v>28.211269999999999</v>
      </c>
      <c r="CV480" s="1">
        <v>1.297349E-38</v>
      </c>
      <c r="CW480" s="1">
        <v>7.6787389999999995E-35</v>
      </c>
      <c r="CX480">
        <v>0.1098194</v>
      </c>
      <c r="CY480">
        <v>28.098769999999998</v>
      </c>
      <c r="CZ480" s="1">
        <v>6.0422970000000002E-33</v>
      </c>
      <c r="DA480" s="1">
        <v>3.1509429999999999E-29</v>
      </c>
      <c r="DB480">
        <v>0.1097233</v>
      </c>
      <c r="DC480">
        <v>28.191240000000001</v>
      </c>
      <c r="DD480" s="1">
        <v>3.1588399999999998E-28</v>
      </c>
      <c r="DE480" s="1">
        <v>1.473987E-24</v>
      </c>
      <c r="DF480">
        <v>0.10914219999999999</v>
      </c>
      <c r="DG480">
        <v>28.368379999999998</v>
      </c>
      <c r="DH480" s="1">
        <v>2.9525410000000002E-24</v>
      </c>
      <c r="DI480" s="1">
        <v>1.314308E-20</v>
      </c>
      <c r="DJ480">
        <v>0.10836800000000001</v>
      </c>
      <c r="DK480">
        <v>28.542100000000001</v>
      </c>
      <c r="DL480" s="1">
        <v>6.8690949999999995E-21</v>
      </c>
      <c r="DM480" s="1">
        <v>3.008914E-17</v>
      </c>
      <c r="DN480">
        <v>0.107957</v>
      </c>
      <c r="DO480">
        <v>28.68985</v>
      </c>
      <c r="DP480" s="1">
        <v>5.11714E-18</v>
      </c>
      <c r="DQ480" s="1">
        <v>2.235258E-14</v>
      </c>
      <c r="DR480">
        <v>0.1078359</v>
      </c>
      <c r="DS480">
        <v>28.674340000000001</v>
      </c>
      <c r="DT480" s="1">
        <v>1.508225E-15</v>
      </c>
      <c r="DU480" s="1">
        <v>6.613474E-12</v>
      </c>
      <c r="DV480">
        <v>0.1076739</v>
      </c>
      <c r="DW480">
        <v>28.5747</v>
      </c>
      <c r="DX480" s="1">
        <v>2.0668450000000001E-13</v>
      </c>
      <c r="DY480" s="1">
        <v>9.1443910000000002E-10</v>
      </c>
      <c r="DZ480">
        <v>0.1072882</v>
      </c>
      <c r="EA480">
        <v>28.48659</v>
      </c>
      <c r="EB480" s="1">
        <v>1.480281E-11</v>
      </c>
      <c r="EC480" s="1">
        <v>6.6463169999999999E-8</v>
      </c>
      <c r="ED480">
        <v>0.1068037</v>
      </c>
      <c r="EE480">
        <v>28.428529999999999</v>
      </c>
      <c r="EF480" s="1">
        <v>6.081944E-10</v>
      </c>
      <c r="EG480" s="1">
        <v>2.7779679999999999E-6</v>
      </c>
      <c r="EH480">
        <v>0.10633339999999999</v>
      </c>
      <c r="EI480">
        <v>28.523219999999998</v>
      </c>
      <c r="EJ480" s="1">
        <v>1.543657E-8</v>
      </c>
      <c r="EK480" s="1">
        <v>7.1812389999999996E-5</v>
      </c>
      <c r="EL480">
        <v>0.1059412</v>
      </c>
      <c r="EM480">
        <v>28.740919999999999</v>
      </c>
      <c r="EN480" s="1">
        <v>2.5756009999999998E-7</v>
      </c>
      <c r="EO480" s="1">
        <v>1.220385E-3</v>
      </c>
      <c r="EP480">
        <v>0.1055513</v>
      </c>
      <c r="EQ480">
        <v>28.993510000000001</v>
      </c>
      <c r="ER480" s="1">
        <v>2.974829E-6</v>
      </c>
      <c r="ES480" s="1">
        <v>1.4362130000000001E-2</v>
      </c>
      <c r="ET480">
        <v>0.1051079</v>
      </c>
      <c r="EU480">
        <v>29.19943</v>
      </c>
      <c r="EV480" s="1">
        <v>2.486055E-5</v>
      </c>
      <c r="EW480">
        <v>0.1223702</v>
      </c>
      <c r="EX480">
        <v>0.1046217</v>
      </c>
      <c r="EY480">
        <v>29.236149999999999</v>
      </c>
      <c r="EZ480" s="1">
        <v>1.5640599999999999E-4</v>
      </c>
      <c r="FA480">
        <v>0.78500999999999999</v>
      </c>
      <c r="FB480">
        <v>0.1040787</v>
      </c>
      <c r="FC480">
        <v>29.176480000000002</v>
      </c>
      <c r="FD480" s="1">
        <v>7.6628809999999999E-4</v>
      </c>
      <c r="FE480">
        <v>3.9236439999999999</v>
      </c>
      <c r="FF480">
        <v>0.1035875</v>
      </c>
      <c r="FG480">
        <v>29.114820000000002</v>
      </c>
      <c r="FH480" s="1">
        <v>3.0195249999999999E-3</v>
      </c>
      <c r="FI480">
        <v>15.75572</v>
      </c>
      <c r="FJ480">
        <v>0.1036173</v>
      </c>
      <c r="FK480">
        <v>29.06363</v>
      </c>
      <c r="FL480" s="1">
        <v>9.8874440000000004E-3</v>
      </c>
      <c r="FM480">
        <v>52.286490000000001</v>
      </c>
      <c r="FN480">
        <v>0.1032228</v>
      </c>
      <c r="FO480">
        <v>29.192039999999999</v>
      </c>
      <c r="FP480">
        <v>2.7310399999999999E-2</v>
      </c>
      <c r="FQ480">
        <v>146.89519999999999</v>
      </c>
      <c r="FR480">
        <v>0.1025547</v>
      </c>
      <c r="FS480">
        <v>29.388269999999999</v>
      </c>
      <c r="FT480" s="1">
        <v>6.4960030000000002E-2</v>
      </c>
      <c r="FU480">
        <v>356.11349999999999</v>
      </c>
      <c r="FV480">
        <v>0.10174610000000001</v>
      </c>
      <c r="FW480">
        <v>29.5166</v>
      </c>
      <c r="FX480">
        <v>0.1357264</v>
      </c>
      <c r="FY480">
        <v>758.97190000000001</v>
      </c>
      <c r="FZ480">
        <v>0.1011312</v>
      </c>
      <c r="GA480">
        <v>29.59215</v>
      </c>
      <c r="GB480">
        <v>0.25425880000000001</v>
      </c>
      <c r="GC480">
        <v>1446.5229999999999</v>
      </c>
      <c r="GD480">
        <v>0.1006548</v>
      </c>
      <c r="GE480">
        <v>29.545729999999999</v>
      </c>
      <c r="GF480">
        <v>0.43329810000000002</v>
      </c>
      <c r="GG480">
        <v>2503.143</v>
      </c>
      <c r="GH480">
        <v>0.1001736</v>
      </c>
      <c r="GI480">
        <v>29.509720000000002</v>
      </c>
      <c r="GJ480">
        <v>0.67946419999999996</v>
      </c>
      <c r="GK480">
        <v>3983.4870000000001</v>
      </c>
      <c r="GL480" s="1">
        <v>9.9566169999999996E-2</v>
      </c>
      <c r="GM480">
        <v>29.479430000000001</v>
      </c>
      <c r="GN480">
        <v>0.98989530000000003</v>
      </c>
      <c r="GO480">
        <v>5893.5739999999996</v>
      </c>
      <c r="GP480" s="1">
        <v>9.8988580000000007E-2</v>
      </c>
      <c r="GQ480">
        <v>29.452020000000001</v>
      </c>
      <c r="GR480">
        <v>1.354789</v>
      </c>
      <c r="GS480">
        <v>8184.6859999999997</v>
      </c>
      <c r="GT480" s="1">
        <v>9.8353330000000003E-2</v>
      </c>
      <c r="GU480">
        <v>29.414380000000001</v>
      </c>
      <c r="GV480">
        <v>1.75539</v>
      </c>
      <c r="GW480">
        <v>10760.95</v>
      </c>
      <c r="GX480" s="1">
        <v>9.7754489999999999E-2</v>
      </c>
      <c r="GY480">
        <v>29.47946</v>
      </c>
      <c r="GZ480">
        <v>2.1709429999999998</v>
      </c>
      <c r="HA480">
        <v>13492.62</v>
      </c>
      <c r="HB480">
        <v>9.7146499999999997E-2</v>
      </c>
      <c r="HC480">
        <v>29.649619999999999</v>
      </c>
      <c r="HD480">
        <v>2.5779860000000001</v>
      </c>
      <c r="HE480">
        <v>16238.01</v>
      </c>
      <c r="HF480">
        <v>9.6560199999999999E-2</v>
      </c>
      <c r="HG480">
        <v>29.816299999999998</v>
      </c>
      <c r="HH480">
        <v>2.956528</v>
      </c>
      <c r="HI480">
        <v>18860.689999999999</v>
      </c>
      <c r="HJ480">
        <v>9.5961900000000003E-2</v>
      </c>
      <c r="HK480">
        <v>29.854310000000002</v>
      </c>
      <c r="HL480">
        <v>3.2890649999999999</v>
      </c>
      <c r="HM480">
        <v>21244.33</v>
      </c>
      <c r="HN480" s="1">
        <v>9.5367779999999999E-2</v>
      </c>
      <c r="HO480">
        <v>29.74212</v>
      </c>
      <c r="HP480">
        <v>3.5644610000000001</v>
      </c>
      <c r="HQ480">
        <v>23301.23</v>
      </c>
      <c r="HR480" s="1">
        <v>9.4813179999999997E-2</v>
      </c>
      <c r="HS480">
        <v>29.627949999999998</v>
      </c>
      <c r="HT480">
        <v>3.7778</v>
      </c>
      <c r="HU480">
        <v>24975.8</v>
      </c>
      <c r="HV480" s="1">
        <v>9.479158E-2</v>
      </c>
      <c r="HW480">
        <v>29.519739999999999</v>
      </c>
      <c r="HX480">
        <v>3.9488400000000001</v>
      </c>
      <c r="HY480">
        <v>26245.18</v>
      </c>
      <c r="HZ480" s="1">
        <v>9.4374490000000005E-2</v>
      </c>
      <c r="IA480">
        <v>29.539570000000001</v>
      </c>
      <c r="IB480">
        <v>4.0418250000000002</v>
      </c>
      <c r="IC480">
        <v>27110.11</v>
      </c>
      <c r="ID480" s="1">
        <v>9.3696249999999995E-2</v>
      </c>
      <c r="IE480">
        <v>29.648499999999999</v>
      </c>
      <c r="IF480">
        <v>4.0649360000000003</v>
      </c>
      <c r="IG480">
        <v>27584.6</v>
      </c>
      <c r="IH480" s="1">
        <v>9.2893379999999998E-2</v>
      </c>
      <c r="II480">
        <v>29.755199999999999</v>
      </c>
      <c r="IJ480">
        <v>4.030602</v>
      </c>
      <c r="IK480">
        <v>27702.13</v>
      </c>
      <c r="IL480" s="1">
        <v>9.2314480000000004E-2</v>
      </c>
      <c r="IM480">
        <v>29.83539</v>
      </c>
      <c r="IN480">
        <v>3.9620980000000001</v>
      </c>
      <c r="IO480">
        <v>27508.59</v>
      </c>
      <c r="IP480" s="1">
        <v>9.1882850000000002E-2</v>
      </c>
      <c r="IQ480">
        <v>29.79907</v>
      </c>
      <c r="IR480">
        <v>3.8640219999999998</v>
      </c>
      <c r="IS480">
        <v>27051.49</v>
      </c>
      <c r="IT480" s="1">
        <v>9.1459070000000003E-2</v>
      </c>
      <c r="IU480">
        <v>29.702000000000002</v>
      </c>
      <c r="IV480">
        <v>3.7352789999999998</v>
      </c>
      <c r="IW480">
        <v>26375.69</v>
      </c>
      <c r="IX480" s="1">
        <v>9.0925210000000006E-2</v>
      </c>
      <c r="IY480">
        <v>29.6143</v>
      </c>
      <c r="IZ480">
        <v>3.5868690000000001</v>
      </c>
      <c r="JA480">
        <v>25540.98</v>
      </c>
      <c r="JB480" s="1">
        <v>9.0436779999999994E-2</v>
      </c>
      <c r="JC480">
        <v>29.553000000000001</v>
      </c>
      <c r="JD480">
        <v>3.4222959999999998</v>
      </c>
      <c r="JE480">
        <v>24573.83</v>
      </c>
      <c r="JF480" s="1">
        <v>8.9887460000000002E-2</v>
      </c>
      <c r="JG480">
        <v>29.67024</v>
      </c>
      <c r="JH480">
        <v>3.2463139999999999</v>
      </c>
      <c r="JI480">
        <v>23517.1</v>
      </c>
      <c r="JJ480" s="1">
        <v>8.9362259999999999E-2</v>
      </c>
      <c r="JK480">
        <v>29.819659999999999</v>
      </c>
      <c r="JL480">
        <v>3.0665979999999999</v>
      </c>
      <c r="JM480">
        <v>22403.38</v>
      </c>
      <c r="JN480" s="1">
        <v>8.885287E-2</v>
      </c>
      <c r="JO480">
        <v>29.92632</v>
      </c>
      <c r="JP480">
        <v>2.8863210000000001</v>
      </c>
      <c r="JQ480">
        <v>21259.43</v>
      </c>
      <c r="JR480">
        <v>8.8375700000000001E-2</v>
      </c>
      <c r="JS480">
        <v>29.979430000000001</v>
      </c>
      <c r="JT480">
        <v>2.7091270000000001</v>
      </c>
      <c r="JU480">
        <v>20107.330000000002</v>
      </c>
      <c r="JV480" s="1">
        <v>8.7888270000000004E-2</v>
      </c>
      <c r="JW480">
        <v>29.961290000000002</v>
      </c>
      <c r="JX480">
        <v>2.5356019999999999</v>
      </c>
      <c r="JY480">
        <v>18964.78</v>
      </c>
      <c r="JZ480" s="1">
        <v>8.7418330000000002E-2</v>
      </c>
      <c r="KA480">
        <v>29.86103</v>
      </c>
      <c r="KB480">
        <v>2.3684660000000002</v>
      </c>
      <c r="KC480">
        <v>17845.52</v>
      </c>
      <c r="KD480" s="1">
        <v>8.6951959999999995E-2</v>
      </c>
      <c r="KE480">
        <v>29.76266</v>
      </c>
      <c r="KF480">
        <v>2.208323</v>
      </c>
      <c r="KG480">
        <v>16760.009999999998</v>
      </c>
      <c r="KH480" s="1">
        <v>8.6681019999999998E-2</v>
      </c>
      <c r="KI480">
        <v>29.691079999999999</v>
      </c>
      <c r="KJ480">
        <v>2.0603739999999999</v>
      </c>
      <c r="KK480">
        <v>15714.37</v>
      </c>
      <c r="KL480" s="1">
        <v>8.6284920000000001E-2</v>
      </c>
      <c r="KM480">
        <v>29.79316</v>
      </c>
      <c r="KN480">
        <v>1.91703</v>
      </c>
      <c r="KO480">
        <v>14713.51</v>
      </c>
      <c r="KP480" s="1">
        <v>8.5834820000000006E-2</v>
      </c>
      <c r="KQ480">
        <v>29.966200000000001</v>
      </c>
      <c r="KR480">
        <v>1.780959</v>
      </c>
      <c r="KS480">
        <v>13762.55</v>
      </c>
      <c r="KT480">
        <v>8.5360500000000006E-2</v>
      </c>
      <c r="KU480">
        <v>30.155889999999999</v>
      </c>
      <c r="KV480">
        <v>1.652908</v>
      </c>
      <c r="KW480">
        <v>12863.78</v>
      </c>
      <c r="KX480" s="1">
        <v>8.4955450000000002E-2</v>
      </c>
      <c r="KY480">
        <v>30.319559999999999</v>
      </c>
      <c r="KZ480">
        <v>1.5345839999999999</v>
      </c>
      <c r="LA480">
        <v>12017.08</v>
      </c>
      <c r="LB480" s="1">
        <v>8.4612030000000005E-2</v>
      </c>
      <c r="LC480">
        <v>30.330749999999998</v>
      </c>
      <c r="LD480">
        <v>1.425197</v>
      </c>
      <c r="LE480">
        <v>11221.26</v>
      </c>
      <c r="LF480" s="1">
        <v>8.4284830000000005E-2</v>
      </c>
      <c r="LG480">
        <v>30.24297</v>
      </c>
      <c r="LH480">
        <v>1.3235330000000001</v>
      </c>
      <c r="LI480">
        <v>10475.02</v>
      </c>
      <c r="LJ480">
        <v>8.39202E-2</v>
      </c>
      <c r="LK480">
        <v>30.16273</v>
      </c>
      <c r="LL480">
        <v>1.228458</v>
      </c>
      <c r="LM480">
        <v>9777.0509999999995</v>
      </c>
      <c r="LN480" s="1">
        <v>8.3603319999999995E-2</v>
      </c>
      <c r="LO480">
        <v>30.12201</v>
      </c>
      <c r="LP480">
        <v>1.1409100000000001</v>
      </c>
      <c r="LQ480">
        <v>9125.5329999999994</v>
      </c>
      <c r="LR480" s="1">
        <v>8.3267709999999995E-2</v>
      </c>
      <c r="LS480">
        <v>30.294250000000002</v>
      </c>
      <c r="LT480">
        <v>1.059466</v>
      </c>
      <c r="LU480">
        <v>8518.1589999999997</v>
      </c>
      <c r="LV480" s="1">
        <v>8.292455E-2</v>
      </c>
      <c r="LW480">
        <v>30.535160000000001</v>
      </c>
      <c r="LX480">
        <v>0.98400779999999999</v>
      </c>
      <c r="LY480">
        <v>7952.9549999999999</v>
      </c>
      <c r="LZ480">
        <v>8.2579200000000005E-2</v>
      </c>
      <c r="MA480">
        <v>30.772950000000002</v>
      </c>
      <c r="MB480">
        <v>0.91417349999999997</v>
      </c>
      <c r="MC480">
        <v>7427.402</v>
      </c>
      <c r="MD480" s="1">
        <v>8.2258910000000005E-2</v>
      </c>
      <c r="ME480">
        <v>30.984760000000001</v>
      </c>
      <c r="MF480">
        <v>0.84988010000000003</v>
      </c>
      <c r="MG480">
        <v>6939.0540000000001</v>
      </c>
      <c r="MH480" s="1">
        <v>8.1964540000000002E-2</v>
      </c>
      <c r="MI480">
        <v>31.04354</v>
      </c>
      <c r="MJ480">
        <v>0.79067639999999995</v>
      </c>
      <c r="MK480">
        <v>6485.46</v>
      </c>
      <c r="ML480">
        <v>8.1639100000000006E-2</v>
      </c>
      <c r="MM480">
        <v>31.00656</v>
      </c>
      <c r="MN480">
        <v>0.73572570000000004</v>
      </c>
      <c r="MO480">
        <v>6064.4870000000001</v>
      </c>
      <c r="MP480" s="1">
        <v>8.1342579999999998E-2</v>
      </c>
      <c r="MQ480">
        <v>30.95111</v>
      </c>
      <c r="MR480">
        <v>0.68517680000000003</v>
      </c>
      <c r="MS480">
        <v>5673.6769999999997</v>
      </c>
      <c r="MT480" s="1">
        <v>8.1275979999999998E-2</v>
      </c>
      <c r="MU480">
        <v>30.897629999999999</v>
      </c>
      <c r="MV480">
        <v>0.64018200000000003</v>
      </c>
      <c r="MW480">
        <v>5310.2139999999999</v>
      </c>
      <c r="MX480" s="1">
        <v>8.1025879999999995E-2</v>
      </c>
      <c r="MY480">
        <v>30.898260000000001</v>
      </c>
      <c r="MZ480">
        <v>0.5970065</v>
      </c>
      <c r="NA480">
        <v>4971.8649999999998</v>
      </c>
      <c r="NB480" s="1">
        <v>8.0693329999999994E-2</v>
      </c>
      <c r="NC480">
        <v>30.994949999999999</v>
      </c>
      <c r="ND480">
        <v>0.55657319999999999</v>
      </c>
      <c r="NE480">
        <v>4658.1859999999997</v>
      </c>
      <c r="NF480" s="1">
        <v>8.0311779999999999E-2</v>
      </c>
      <c r="NG480">
        <v>31.196470000000001</v>
      </c>
      <c r="NH480">
        <v>0.51895170000000002</v>
      </c>
      <c r="NI480">
        <v>4367.7110000000002</v>
      </c>
      <c r="NJ480" s="1">
        <v>8.001482E-2</v>
      </c>
      <c r="NK480">
        <v>31.30519</v>
      </c>
      <c r="NL480">
        <v>0.48476669999999999</v>
      </c>
      <c r="NM480">
        <v>4098.4849999999997</v>
      </c>
      <c r="NN480" s="1">
        <v>7.9792420000000003E-2</v>
      </c>
      <c r="NO480">
        <v>31.29627</v>
      </c>
      <c r="NP480">
        <v>0.45355420000000002</v>
      </c>
      <c r="NQ480">
        <v>3848.3229999999999</v>
      </c>
      <c r="NR480" s="1">
        <v>7.9574740000000005E-2</v>
      </c>
      <c r="NS480">
        <v>31.256519999999998</v>
      </c>
      <c r="NT480">
        <v>0.42463250000000002</v>
      </c>
      <c r="NU480">
        <v>3615.672</v>
      </c>
      <c r="NV480">
        <v>7.9326800000000003E-2</v>
      </c>
      <c r="NW480">
        <v>31.208500000000001</v>
      </c>
      <c r="NX480">
        <v>0.39769559999999998</v>
      </c>
      <c r="NY480">
        <v>3399.393</v>
      </c>
      <c r="NZ480">
        <v>7.9292299999999996E-2</v>
      </c>
      <c r="OA480">
        <v>31.168589999999998</v>
      </c>
      <c r="OB480">
        <v>0.37367260000000002</v>
      </c>
      <c r="OC480">
        <v>3197.81</v>
      </c>
      <c r="OD480" s="1">
        <v>7.9074809999999995E-2</v>
      </c>
      <c r="OE480">
        <v>31.273769999999999</v>
      </c>
      <c r="OF480">
        <v>0.350466</v>
      </c>
      <c r="OG480">
        <v>3009.723</v>
      </c>
      <c r="OH480" s="1">
        <v>7.8774549999999999E-2</v>
      </c>
      <c r="OI480">
        <v>31.4773</v>
      </c>
      <c r="OJ480">
        <v>0.32862930000000001</v>
      </c>
      <c r="OK480">
        <v>2834.9679999999998</v>
      </c>
    </row>
    <row r="481" spans="1:401" x14ac:dyDescent="0.35">
      <c r="A481">
        <v>490</v>
      </c>
      <c r="B481" t="s">
        <v>4</v>
      </c>
      <c r="C481" t="s">
        <v>364</v>
      </c>
      <c r="D481" t="s">
        <v>483</v>
      </c>
      <c r="E481">
        <v>753.47479999999996</v>
      </c>
      <c r="F481">
        <v>0.1293368</v>
      </c>
      <c r="G481">
        <v>29.50299</v>
      </c>
      <c r="H481">
        <v>0</v>
      </c>
      <c r="I481">
        <v>0</v>
      </c>
      <c r="J481">
        <v>0.12820019999999999</v>
      </c>
      <c r="K481">
        <v>29.46378</v>
      </c>
      <c r="L481">
        <v>0</v>
      </c>
      <c r="M481">
        <v>0</v>
      </c>
      <c r="N481">
        <v>0.1269132</v>
      </c>
      <c r="O481">
        <v>29.406389999999998</v>
      </c>
      <c r="P481">
        <v>0</v>
      </c>
      <c r="Q481">
        <v>0</v>
      </c>
      <c r="R481">
        <v>0.1255703</v>
      </c>
      <c r="S481">
        <v>29.31446</v>
      </c>
      <c r="T481">
        <v>0</v>
      </c>
      <c r="U481">
        <v>0</v>
      </c>
      <c r="V481">
        <v>0.1243919</v>
      </c>
      <c r="W481">
        <v>29.266169999999999</v>
      </c>
      <c r="X481">
        <v>0</v>
      </c>
      <c r="Y481">
        <v>0</v>
      </c>
      <c r="Z481">
        <v>0.1233351</v>
      </c>
      <c r="AA481">
        <v>29.17784</v>
      </c>
      <c r="AB481">
        <v>0</v>
      </c>
      <c r="AC481">
        <v>0</v>
      </c>
      <c r="AD481">
        <v>0.1223011</v>
      </c>
      <c r="AE481">
        <v>29.06446</v>
      </c>
      <c r="AF481">
        <v>0</v>
      </c>
      <c r="AG481">
        <v>0</v>
      </c>
      <c r="AH481">
        <v>0.1212922</v>
      </c>
      <c r="AI481">
        <v>28.959610000000001</v>
      </c>
      <c r="AJ481">
        <v>0</v>
      </c>
      <c r="AK481">
        <v>0</v>
      </c>
      <c r="AL481">
        <v>0.1213702</v>
      </c>
      <c r="AM481">
        <v>28.871469999999999</v>
      </c>
      <c r="AN481">
        <v>0</v>
      </c>
      <c r="AO481">
        <v>0</v>
      </c>
      <c r="AP481">
        <v>0.1206739</v>
      </c>
      <c r="AQ481">
        <v>28.912579999999998</v>
      </c>
      <c r="AR481">
        <v>0</v>
      </c>
      <c r="AS481">
        <v>0</v>
      </c>
      <c r="AT481">
        <v>0.11951249999999999</v>
      </c>
      <c r="AU481">
        <v>29.021730000000002</v>
      </c>
      <c r="AV481">
        <v>0</v>
      </c>
      <c r="AW481">
        <v>0</v>
      </c>
      <c r="AX481">
        <v>0.1181871</v>
      </c>
      <c r="AY481">
        <v>29.074439999999999</v>
      </c>
      <c r="AZ481">
        <v>0</v>
      </c>
      <c r="BA481">
        <v>0</v>
      </c>
      <c r="BB481">
        <v>0.1172938</v>
      </c>
      <c r="BC481">
        <v>29.091899999999999</v>
      </c>
      <c r="BD481">
        <v>0</v>
      </c>
      <c r="BE481">
        <v>0</v>
      </c>
      <c r="BF481">
        <v>0.1167265</v>
      </c>
      <c r="BG481">
        <v>29.013259999999999</v>
      </c>
      <c r="BH481">
        <v>0</v>
      </c>
      <c r="BI481">
        <v>0</v>
      </c>
      <c r="BJ481">
        <v>0.1161774</v>
      </c>
      <c r="BK481">
        <v>28.852340000000002</v>
      </c>
      <c r="BL481">
        <v>0</v>
      </c>
      <c r="BM481">
        <v>0</v>
      </c>
      <c r="BN481">
        <v>0.1154546</v>
      </c>
      <c r="BO481">
        <v>28.697959999999998</v>
      </c>
      <c r="BP481">
        <v>0</v>
      </c>
      <c r="BQ481">
        <v>0</v>
      </c>
      <c r="BR481">
        <v>0.1150632</v>
      </c>
      <c r="BS481">
        <v>28.560739999999999</v>
      </c>
      <c r="BT481">
        <v>0</v>
      </c>
      <c r="BU481">
        <v>0</v>
      </c>
      <c r="BV481">
        <v>0.1144712</v>
      </c>
      <c r="BW481">
        <v>28.550239999999999</v>
      </c>
      <c r="BX481">
        <v>0</v>
      </c>
      <c r="BY481">
        <v>0</v>
      </c>
      <c r="BZ481">
        <v>0.11384320000000001</v>
      </c>
      <c r="CA481">
        <v>28.597829999999998</v>
      </c>
      <c r="CB481">
        <v>0</v>
      </c>
      <c r="CC481">
        <v>0</v>
      </c>
      <c r="CD481">
        <v>0.1132175</v>
      </c>
      <c r="CE481">
        <v>28.621659999999999</v>
      </c>
      <c r="CF481">
        <v>0</v>
      </c>
      <c r="CG481">
        <v>0</v>
      </c>
      <c r="CH481">
        <v>0.11271539999999999</v>
      </c>
      <c r="CI481">
        <v>28.6526</v>
      </c>
      <c r="CJ481">
        <v>0</v>
      </c>
      <c r="CK481">
        <v>0</v>
      </c>
      <c r="CL481">
        <v>0.11229649999999999</v>
      </c>
      <c r="CM481">
        <v>28.60032</v>
      </c>
      <c r="CN481">
        <v>0</v>
      </c>
      <c r="CO481">
        <v>0</v>
      </c>
      <c r="CP481">
        <v>0.1119023</v>
      </c>
      <c r="CQ481">
        <v>28.447569999999999</v>
      </c>
      <c r="CR481">
        <v>0</v>
      </c>
      <c r="CS481">
        <v>0</v>
      </c>
      <c r="CT481">
        <v>0.11153299999999999</v>
      </c>
      <c r="CU481">
        <v>28.298110000000001</v>
      </c>
      <c r="CV481">
        <v>0</v>
      </c>
      <c r="CW481" s="1">
        <v>1.7891269999999999E-35</v>
      </c>
      <c r="CX481">
        <v>0.112235</v>
      </c>
      <c r="CY481">
        <v>28.18459</v>
      </c>
      <c r="CZ481" s="1">
        <v>1.6580130000000001E-33</v>
      </c>
      <c r="DA481" s="1">
        <v>8.4215740000000004E-30</v>
      </c>
      <c r="DB481">
        <v>0.1121405</v>
      </c>
      <c r="DC481">
        <v>28.269950000000001</v>
      </c>
      <c r="DD481" s="1">
        <v>9.6716299999999997E-29</v>
      </c>
      <c r="DE481" s="1">
        <v>4.415928E-25</v>
      </c>
      <c r="DF481">
        <v>0.11154600000000001</v>
      </c>
      <c r="DG481">
        <v>28.43816</v>
      </c>
      <c r="DH481" s="1">
        <v>9.9493889999999992E-25</v>
      </c>
      <c r="DI481" s="1">
        <v>4.3460569999999999E-21</v>
      </c>
      <c r="DJ481">
        <v>0.11075409999999999</v>
      </c>
      <c r="DK481">
        <v>28.603580000000001</v>
      </c>
      <c r="DL481" s="1">
        <v>2.5268890000000002E-21</v>
      </c>
      <c r="DM481" s="1">
        <v>1.0879689999999999E-17</v>
      </c>
      <c r="DN481">
        <v>0.1103416</v>
      </c>
      <c r="DO481">
        <v>28.744219999999999</v>
      </c>
      <c r="DP481" s="1">
        <v>2.0374400000000002E-18</v>
      </c>
      <c r="DQ481" s="1">
        <v>8.7572900000000007E-15</v>
      </c>
      <c r="DR481">
        <v>0.11022849999999999</v>
      </c>
      <c r="DS481">
        <v>28.725989999999999</v>
      </c>
      <c r="DT481" s="1">
        <v>6.4427590000000004E-16</v>
      </c>
      <c r="DU481" s="1">
        <v>2.7822389999999999E-12</v>
      </c>
      <c r="DV481">
        <v>0.1100718</v>
      </c>
      <c r="DW481">
        <v>28.62527</v>
      </c>
      <c r="DX481" s="1">
        <v>9.4065019999999997E-14</v>
      </c>
      <c r="DY481" s="1">
        <v>4.1016929999999997E-10</v>
      </c>
      <c r="DZ481">
        <v>0.1096859</v>
      </c>
      <c r="EA481">
        <v>28.535</v>
      </c>
      <c r="EB481" s="1">
        <v>7.1384729999999997E-12</v>
      </c>
      <c r="EC481" s="1">
        <v>3.16108E-8</v>
      </c>
      <c r="ED481">
        <v>0.1091922</v>
      </c>
      <c r="EE481">
        <v>28.4739</v>
      </c>
      <c r="EF481" s="1">
        <v>3.0941320000000001E-10</v>
      </c>
      <c r="EG481" s="1">
        <v>1.3948490000000001E-6</v>
      </c>
      <c r="EH481">
        <v>0.1087177</v>
      </c>
      <c r="EI481">
        <v>28.562100000000001</v>
      </c>
      <c r="EJ481" s="1">
        <v>8.2556860000000004E-9</v>
      </c>
      <c r="EK481" s="1">
        <v>3.7930640000000002E-5</v>
      </c>
      <c r="EL481">
        <v>0.10832459999999999</v>
      </c>
      <c r="EM481">
        <v>28.77158</v>
      </c>
      <c r="EN481" s="1">
        <v>1.4435550000000001E-7</v>
      </c>
      <c r="EO481" s="1">
        <v>6.7595559999999999E-4</v>
      </c>
      <c r="EP481">
        <v>0.107933</v>
      </c>
      <c r="EQ481">
        <v>29.01679</v>
      </c>
      <c r="ER481" s="1">
        <v>1.7423349999999999E-6</v>
      </c>
      <c r="ES481" s="1">
        <v>8.3184179999999993E-3</v>
      </c>
      <c r="ET481">
        <v>0.1074847</v>
      </c>
      <c r="EU481">
        <v>29.2182</v>
      </c>
      <c r="EV481" s="1">
        <v>1.517501E-5</v>
      </c>
      <c r="EW481" s="1">
        <v>7.3917220000000006E-2</v>
      </c>
      <c r="EX481">
        <v>0.1069939</v>
      </c>
      <c r="EY481">
        <v>29.255479999999999</v>
      </c>
      <c r="EZ481" s="1">
        <v>9.9255120000000006E-5</v>
      </c>
      <c r="FA481">
        <v>0.49330980000000002</v>
      </c>
      <c r="FB481">
        <v>0.1064433</v>
      </c>
      <c r="FC481">
        <v>29.198519999999998</v>
      </c>
      <c r="FD481" s="1">
        <v>5.0434809999999998E-4</v>
      </c>
      <c r="FE481">
        <v>2.5590830000000002</v>
      </c>
      <c r="FF481">
        <v>0.1059462</v>
      </c>
      <c r="FG481">
        <v>29.13908</v>
      </c>
      <c r="FH481" s="1">
        <v>2.0566120000000002E-3</v>
      </c>
      <c r="FI481">
        <v>10.64198</v>
      </c>
      <c r="FJ481">
        <v>0.1059958</v>
      </c>
      <c r="FK481">
        <v>29.089130000000001</v>
      </c>
      <c r="FL481" s="1">
        <v>6.9557109999999998E-3</v>
      </c>
      <c r="FM481">
        <v>36.498980000000003</v>
      </c>
      <c r="FN481">
        <v>0.1055975</v>
      </c>
      <c r="FO481">
        <v>29.213930000000001</v>
      </c>
      <c r="FP481">
        <v>1.9802299999999998E-2</v>
      </c>
      <c r="FQ481">
        <v>105.7684</v>
      </c>
      <c r="FR481">
        <v>0.1049139</v>
      </c>
      <c r="FS481">
        <v>29.406099999999999</v>
      </c>
      <c r="FT481" s="1">
        <v>4.8446610000000001E-2</v>
      </c>
      <c r="FU481">
        <v>263.947</v>
      </c>
      <c r="FV481">
        <v>0.10408679999999999</v>
      </c>
      <c r="FW481">
        <v>29.533080000000002</v>
      </c>
      <c r="FX481">
        <v>0.10391209999999999</v>
      </c>
      <c r="FY481">
        <v>577.94629999999995</v>
      </c>
      <c r="FZ481">
        <v>0.1034644</v>
      </c>
      <c r="GA481">
        <v>29.609490000000001</v>
      </c>
      <c r="GB481">
        <v>0.19948640000000001</v>
      </c>
      <c r="GC481">
        <v>1129.646</v>
      </c>
      <c r="GD481">
        <v>0.10298640000000001</v>
      </c>
      <c r="GE481">
        <v>29.566929999999999</v>
      </c>
      <c r="GF481">
        <v>0.34782809999999997</v>
      </c>
      <c r="GG481">
        <v>2001.4690000000001</v>
      </c>
      <c r="GH481">
        <v>0.1024988</v>
      </c>
      <c r="GI481">
        <v>29.534050000000001</v>
      </c>
      <c r="GJ481">
        <v>0.55718109999999998</v>
      </c>
      <c r="GK481">
        <v>3256.0940000000001</v>
      </c>
      <c r="GL481">
        <v>0.10188170000000001</v>
      </c>
      <c r="GM481">
        <v>29.506409999999999</v>
      </c>
      <c r="GN481">
        <v>0.82800220000000002</v>
      </c>
      <c r="GO481">
        <v>4917.4229999999998</v>
      </c>
      <c r="GP481">
        <v>0.1012986</v>
      </c>
      <c r="GQ481">
        <v>29.481459999999998</v>
      </c>
      <c r="GR481">
        <v>1.1543460000000001</v>
      </c>
      <c r="GS481">
        <v>6961.0510000000004</v>
      </c>
      <c r="GT481">
        <v>0.1006518</v>
      </c>
      <c r="GU481">
        <v>29.446709999999999</v>
      </c>
      <c r="GV481">
        <v>1.5215240000000001</v>
      </c>
      <c r="GW481">
        <v>9316.6630000000005</v>
      </c>
      <c r="GX481">
        <v>0.1000434</v>
      </c>
      <c r="GY481">
        <v>29.512039999999999</v>
      </c>
      <c r="GZ481">
        <v>1.9119619999999999</v>
      </c>
      <c r="HA481">
        <v>11877.09</v>
      </c>
      <c r="HB481">
        <v>9.9424600000000002E-2</v>
      </c>
      <c r="HC481">
        <v>29.680040000000002</v>
      </c>
      <c r="HD481">
        <v>2.304306</v>
      </c>
      <c r="HE481">
        <v>14516.02</v>
      </c>
      <c r="HF481" s="1">
        <v>9.882937E-2</v>
      </c>
      <c r="HG481">
        <v>29.845300000000002</v>
      </c>
      <c r="HH481">
        <v>2.6793619999999998</v>
      </c>
      <c r="HI481">
        <v>17104.59</v>
      </c>
      <c r="HJ481" s="1">
        <v>9.8222840000000006E-2</v>
      </c>
      <c r="HK481">
        <v>29.88588</v>
      </c>
      <c r="HL481">
        <v>3.019215</v>
      </c>
      <c r="HM481">
        <v>19525.68</v>
      </c>
      <c r="HN481" s="1">
        <v>9.7619410000000004E-2</v>
      </c>
      <c r="HO481">
        <v>29.779399999999999</v>
      </c>
      <c r="HP481">
        <v>3.311331</v>
      </c>
      <c r="HQ481">
        <v>21684.52</v>
      </c>
      <c r="HR481" s="1">
        <v>9.7055589999999997E-2</v>
      </c>
      <c r="HS481">
        <v>29.670249999999999</v>
      </c>
      <c r="HT481">
        <v>3.548724</v>
      </c>
      <c r="HU481">
        <v>23513.8</v>
      </c>
      <c r="HV481" s="1">
        <v>9.7050129999999998E-2</v>
      </c>
      <c r="HW481">
        <v>29.566140000000001</v>
      </c>
      <c r="HX481">
        <v>3.7485390000000001</v>
      </c>
      <c r="HY481">
        <v>24978</v>
      </c>
      <c r="HZ481" s="1">
        <v>9.6626770000000001E-2</v>
      </c>
      <c r="IA481">
        <v>29.586200000000002</v>
      </c>
      <c r="IB481">
        <v>3.8741979999999998</v>
      </c>
      <c r="IC481">
        <v>26063.74</v>
      </c>
      <c r="ID481" s="1">
        <v>9.5928109999999997E-2</v>
      </c>
      <c r="IE481">
        <v>29.693650000000002</v>
      </c>
      <c r="IF481">
        <v>3.9314110000000002</v>
      </c>
      <c r="IG481">
        <v>26771.24</v>
      </c>
      <c r="IH481" s="1">
        <v>9.5106720000000006E-2</v>
      </c>
      <c r="II481">
        <v>29.799489999999999</v>
      </c>
      <c r="IJ481">
        <v>3.9310239999999999</v>
      </c>
      <c r="IK481">
        <v>27122.47</v>
      </c>
      <c r="IL481" s="1">
        <v>9.4519110000000003E-2</v>
      </c>
      <c r="IM481">
        <v>29.87987</v>
      </c>
      <c r="IN481">
        <v>3.8946770000000002</v>
      </c>
      <c r="IO481">
        <v>27154.23</v>
      </c>
      <c r="IP481" s="1">
        <v>9.4086039999999996E-2</v>
      </c>
      <c r="IQ481">
        <v>29.847059999999999</v>
      </c>
      <c r="IR481">
        <v>3.826524</v>
      </c>
      <c r="IS481">
        <v>26908.04</v>
      </c>
      <c r="IT481" s="1">
        <v>9.365743E-2</v>
      </c>
      <c r="IU481">
        <v>29.754239999999999</v>
      </c>
      <c r="IV481">
        <v>3.7331460000000001</v>
      </c>
      <c r="IW481">
        <v>26429.83</v>
      </c>
      <c r="IX481">
        <v>9.3114699999999995E-2</v>
      </c>
      <c r="IY481">
        <v>29.670100000000001</v>
      </c>
      <c r="IZ481">
        <v>3.5969229999999999</v>
      </c>
      <c r="JA481">
        <v>25752.36</v>
      </c>
      <c r="JB481" s="1">
        <v>9.2615980000000001E-2</v>
      </c>
      <c r="JC481">
        <v>29.610690000000002</v>
      </c>
      <c r="JD481">
        <v>3.4546199999999998</v>
      </c>
      <c r="JE481">
        <v>24937.65</v>
      </c>
      <c r="JF481" s="1">
        <v>9.2055339999999999E-2</v>
      </c>
      <c r="JG481">
        <v>29.725259999999999</v>
      </c>
      <c r="JH481">
        <v>3.2952970000000001</v>
      </c>
      <c r="JI481">
        <v>24005.17</v>
      </c>
      <c r="JJ481" s="1">
        <v>9.1523129999999994E-2</v>
      </c>
      <c r="JK481">
        <v>29.87134</v>
      </c>
      <c r="JL481">
        <v>3.1292520000000001</v>
      </c>
      <c r="JM481">
        <v>22993.49</v>
      </c>
      <c r="JN481" s="1">
        <v>9.1003420000000002E-2</v>
      </c>
      <c r="JO481">
        <v>29.976019999999998</v>
      </c>
      <c r="JP481">
        <v>2.959762</v>
      </c>
      <c r="JQ481">
        <v>21931.34</v>
      </c>
      <c r="JR481">
        <v>9.0518600000000005E-2</v>
      </c>
      <c r="JS481">
        <v>30.02871</v>
      </c>
      <c r="JT481">
        <v>2.7909199999999998</v>
      </c>
      <c r="JU481">
        <v>20842.78</v>
      </c>
      <c r="JV481" s="1">
        <v>9.0023720000000002E-2</v>
      </c>
      <c r="JW481">
        <v>30.012</v>
      </c>
      <c r="JX481">
        <v>2.6235210000000002</v>
      </c>
      <c r="JY481">
        <v>19747.52</v>
      </c>
      <c r="JZ481" s="1">
        <v>8.9545410000000006E-2</v>
      </c>
      <c r="KA481">
        <v>29.914370000000002</v>
      </c>
      <c r="KB481">
        <v>2.460601</v>
      </c>
      <c r="KC481">
        <v>18661.39</v>
      </c>
      <c r="KD481" s="1">
        <v>8.9069809999999999E-2</v>
      </c>
      <c r="KE481">
        <v>29.81785</v>
      </c>
      <c r="KF481">
        <v>2.3030349999999999</v>
      </c>
      <c r="KG481">
        <v>17596.599999999999</v>
      </c>
      <c r="KH481" s="1">
        <v>8.8802870000000006E-2</v>
      </c>
      <c r="KI481">
        <v>29.747260000000001</v>
      </c>
      <c r="KJ481">
        <v>2.1567249999999998</v>
      </c>
      <c r="KK481">
        <v>16561.419999999998</v>
      </c>
      <c r="KL481" s="1">
        <v>8.839785E-2</v>
      </c>
      <c r="KM481">
        <v>29.84571</v>
      </c>
      <c r="KN481">
        <v>2.0135610000000002</v>
      </c>
      <c r="KO481">
        <v>15562.58</v>
      </c>
      <c r="KP481" s="1">
        <v>8.7940050000000006E-2</v>
      </c>
      <c r="KQ481">
        <v>30.013750000000002</v>
      </c>
      <c r="KR481">
        <v>1.8767400000000001</v>
      </c>
      <c r="KS481">
        <v>14606.33</v>
      </c>
      <c r="KT481" s="1">
        <v>8.7453580000000003E-2</v>
      </c>
      <c r="KU481">
        <v>30.198789999999999</v>
      </c>
      <c r="KV481">
        <v>1.7471270000000001</v>
      </c>
      <c r="KW481">
        <v>13696.61</v>
      </c>
      <c r="KX481" s="1">
        <v>8.7045040000000004E-2</v>
      </c>
      <c r="KY481">
        <v>30.358989999999999</v>
      </c>
      <c r="KZ481">
        <v>1.6268750000000001</v>
      </c>
      <c r="LA481">
        <v>12834.36</v>
      </c>
      <c r="LB481" s="1">
        <v>8.6696990000000002E-2</v>
      </c>
      <c r="LC481">
        <v>30.370750000000001</v>
      </c>
      <c r="LD481">
        <v>1.5151680000000001</v>
      </c>
      <c r="LE481">
        <v>12019.56</v>
      </c>
      <c r="LF481" s="1">
        <v>8.6365510000000006E-2</v>
      </c>
      <c r="LG481">
        <v>30.285399999999999</v>
      </c>
      <c r="LH481">
        <v>1.410871</v>
      </c>
      <c r="LI481">
        <v>11251.67</v>
      </c>
      <c r="LJ481" s="1">
        <v>8.5995230000000006E-2</v>
      </c>
      <c r="LK481">
        <v>30.206669999999999</v>
      </c>
      <c r="LL481">
        <v>1.3128820000000001</v>
      </c>
      <c r="LM481">
        <v>10530.09</v>
      </c>
      <c r="LN481" s="1">
        <v>8.5671689999999995E-2</v>
      </c>
      <c r="LO481">
        <v>30.165759999999999</v>
      </c>
      <c r="LP481">
        <v>1.222286</v>
      </c>
      <c r="LQ481">
        <v>9853.6229999999996</v>
      </c>
      <c r="LR481" s="1">
        <v>8.5334489999999999E-2</v>
      </c>
      <c r="LS481">
        <v>30.332470000000001</v>
      </c>
      <c r="LT481">
        <v>1.1377619999999999</v>
      </c>
      <c r="LU481">
        <v>9220.5079999999998</v>
      </c>
      <c r="LV481" s="1">
        <v>8.4984539999999997E-2</v>
      </c>
      <c r="LW481">
        <v>30.566780000000001</v>
      </c>
      <c r="LX481">
        <v>1.0591170000000001</v>
      </c>
      <c r="LY481">
        <v>8629.1689999999999</v>
      </c>
      <c r="LZ481" s="1">
        <v>8.4633070000000005E-2</v>
      </c>
      <c r="MA481">
        <v>30.798660000000002</v>
      </c>
      <c r="MB481">
        <v>0.98610070000000005</v>
      </c>
      <c r="MC481">
        <v>8077.3649999999998</v>
      </c>
      <c r="MD481" s="1">
        <v>8.4308289999999994E-2</v>
      </c>
      <c r="ME481">
        <v>31.00581</v>
      </c>
      <c r="MF481">
        <v>0.9186957</v>
      </c>
      <c r="MG481">
        <v>7562.973</v>
      </c>
      <c r="MH481" s="1">
        <v>8.4010169999999995E-2</v>
      </c>
      <c r="MI481">
        <v>31.064070000000001</v>
      </c>
      <c r="MJ481">
        <v>0.85645130000000003</v>
      </c>
      <c r="MK481">
        <v>7083.692</v>
      </c>
      <c r="ML481" s="1">
        <v>8.3679729999999994E-2</v>
      </c>
      <c r="MM481">
        <v>31.028169999999999</v>
      </c>
      <c r="MN481">
        <v>0.79851130000000003</v>
      </c>
      <c r="MO481">
        <v>6637.5810000000001</v>
      </c>
      <c r="MP481" s="1">
        <v>8.3381360000000002E-2</v>
      </c>
      <c r="MQ481">
        <v>30.97392</v>
      </c>
      <c r="MR481">
        <v>0.74510370000000004</v>
      </c>
      <c r="MS481">
        <v>6222.3320000000003</v>
      </c>
      <c r="MT481" s="1">
        <v>8.3319790000000005E-2</v>
      </c>
      <c r="MU481">
        <v>30.921050000000001</v>
      </c>
      <c r="MV481">
        <v>0.69750299999999998</v>
      </c>
      <c r="MW481">
        <v>5835.0649999999996</v>
      </c>
      <c r="MX481" s="1">
        <v>8.3064239999999998E-2</v>
      </c>
      <c r="MY481">
        <v>30.920929999999998</v>
      </c>
      <c r="MZ481">
        <v>0.65164420000000001</v>
      </c>
      <c r="NA481">
        <v>5473.7039999999997</v>
      </c>
      <c r="NB481" s="1">
        <v>8.272409E-2</v>
      </c>
      <c r="NC481">
        <v>31.01455</v>
      </c>
      <c r="ND481">
        <v>0.60857709999999998</v>
      </c>
      <c r="NE481">
        <v>5137.8639999999996</v>
      </c>
      <c r="NF481" s="1">
        <v>8.2336679999999995E-2</v>
      </c>
      <c r="NG481">
        <v>31.211079999999999</v>
      </c>
      <c r="NH481">
        <v>0.5684283</v>
      </c>
      <c r="NI481">
        <v>4826.1450000000004</v>
      </c>
      <c r="NJ481" s="1">
        <v>8.2034960000000004E-2</v>
      </c>
      <c r="NK481">
        <v>31.317869999999999</v>
      </c>
      <c r="NL481">
        <v>0.53187810000000002</v>
      </c>
      <c r="NM481">
        <v>4536.5860000000002</v>
      </c>
      <c r="NN481">
        <v>8.1811499999999995E-2</v>
      </c>
      <c r="NO481">
        <v>31.310379999999999</v>
      </c>
      <c r="NP481">
        <v>0.49845980000000001</v>
      </c>
      <c r="NQ481">
        <v>4266.9740000000002</v>
      </c>
      <c r="NR481" s="1">
        <v>8.1591460000000005E-2</v>
      </c>
      <c r="NS481">
        <v>31.272480000000002</v>
      </c>
      <c r="NT481">
        <v>0.46742810000000001</v>
      </c>
      <c r="NU481">
        <v>4015.7080000000001</v>
      </c>
      <c r="NV481" s="1">
        <v>8.1340860000000001E-2</v>
      </c>
      <c r="NW481">
        <v>31.226299999999998</v>
      </c>
      <c r="NX481">
        <v>0.43847380000000002</v>
      </c>
      <c r="NY481">
        <v>3781.672</v>
      </c>
      <c r="NZ481" s="1">
        <v>8.1314330000000004E-2</v>
      </c>
      <c r="OA481">
        <v>31.187760000000001</v>
      </c>
      <c r="OB481">
        <v>0.41265039999999997</v>
      </c>
      <c r="OC481">
        <v>3563.08</v>
      </c>
      <c r="OD481" s="1">
        <v>8.109123E-2</v>
      </c>
      <c r="OE481">
        <v>31.290320000000001</v>
      </c>
      <c r="OF481">
        <v>0.38759490000000002</v>
      </c>
      <c r="OG481">
        <v>3358.7510000000002</v>
      </c>
      <c r="OH481" s="1">
        <v>8.0784759999999997E-2</v>
      </c>
      <c r="OI481">
        <v>31.489570000000001</v>
      </c>
      <c r="OJ481">
        <v>0.36398140000000001</v>
      </c>
      <c r="OK481">
        <v>3168.5929999999998</v>
      </c>
    </row>
    <row r="482" spans="1:401" x14ac:dyDescent="0.35">
      <c r="A482">
        <v>491</v>
      </c>
      <c r="B482" t="s">
        <v>4</v>
      </c>
      <c r="C482" t="s">
        <v>364</v>
      </c>
      <c r="D482" t="s">
        <v>484</v>
      </c>
      <c r="E482">
        <v>697.26350000000002</v>
      </c>
      <c r="F482">
        <v>0.1240811</v>
      </c>
      <c r="G482">
        <v>29.559190000000001</v>
      </c>
      <c r="H482">
        <v>0</v>
      </c>
      <c r="I482">
        <v>0</v>
      </c>
      <c r="J482">
        <v>0.1229954</v>
      </c>
      <c r="K482">
        <v>29.51962</v>
      </c>
      <c r="L482">
        <v>0</v>
      </c>
      <c r="M482">
        <v>0</v>
      </c>
      <c r="N482">
        <v>0.12176289999999999</v>
      </c>
      <c r="O482">
        <v>29.463380000000001</v>
      </c>
      <c r="P482">
        <v>0</v>
      </c>
      <c r="Q482">
        <v>0</v>
      </c>
      <c r="R482">
        <v>0.1204793</v>
      </c>
      <c r="S482">
        <v>29.374199999999998</v>
      </c>
      <c r="T482">
        <v>0</v>
      </c>
      <c r="U482">
        <v>0</v>
      </c>
      <c r="V482">
        <v>0.11935750000000001</v>
      </c>
      <c r="W482">
        <v>29.327919999999999</v>
      </c>
      <c r="X482">
        <v>0</v>
      </c>
      <c r="Y482">
        <v>0</v>
      </c>
      <c r="Z482">
        <v>0.11835179999999999</v>
      </c>
      <c r="AA482">
        <v>29.243379999999998</v>
      </c>
      <c r="AB482">
        <v>0</v>
      </c>
      <c r="AC482">
        <v>0</v>
      </c>
      <c r="AD482">
        <v>0.11736729999999999</v>
      </c>
      <c r="AE482">
        <v>29.134620000000002</v>
      </c>
      <c r="AF482">
        <v>0</v>
      </c>
      <c r="AG482">
        <v>0</v>
      </c>
      <c r="AH482">
        <v>0.1164056</v>
      </c>
      <c r="AI482">
        <v>29.033860000000001</v>
      </c>
      <c r="AJ482">
        <v>0</v>
      </c>
      <c r="AK482">
        <v>0</v>
      </c>
      <c r="AL482">
        <v>0.1165098</v>
      </c>
      <c r="AM482">
        <v>28.949010000000001</v>
      </c>
      <c r="AN482">
        <v>0</v>
      </c>
      <c r="AO482">
        <v>0</v>
      </c>
      <c r="AP482">
        <v>0.1158458</v>
      </c>
      <c r="AQ482">
        <v>28.98931</v>
      </c>
      <c r="AR482">
        <v>0</v>
      </c>
      <c r="AS482">
        <v>0</v>
      </c>
      <c r="AT482">
        <v>0.1147258</v>
      </c>
      <c r="AU482">
        <v>29.09572</v>
      </c>
      <c r="AV482">
        <v>0</v>
      </c>
      <c r="AW482">
        <v>0</v>
      </c>
      <c r="AX482">
        <v>0.1134535</v>
      </c>
      <c r="AY482">
        <v>29.14772</v>
      </c>
      <c r="AZ482">
        <v>0</v>
      </c>
      <c r="BA482">
        <v>0</v>
      </c>
      <c r="BB482">
        <v>0.1126037</v>
      </c>
      <c r="BC482">
        <v>29.16554</v>
      </c>
      <c r="BD482">
        <v>0</v>
      </c>
      <c r="BE482">
        <v>0</v>
      </c>
      <c r="BF482">
        <v>0.11207110000000001</v>
      </c>
      <c r="BG482">
        <v>29.08971</v>
      </c>
      <c r="BH482">
        <v>0</v>
      </c>
      <c r="BI482">
        <v>0</v>
      </c>
      <c r="BJ482">
        <v>0.1115507</v>
      </c>
      <c r="BK482">
        <v>28.933070000000001</v>
      </c>
      <c r="BL482">
        <v>0</v>
      </c>
      <c r="BM482">
        <v>0</v>
      </c>
      <c r="BN482">
        <v>0.11086070000000001</v>
      </c>
      <c r="BO482">
        <v>28.7819</v>
      </c>
      <c r="BP482">
        <v>0</v>
      </c>
      <c r="BQ482">
        <v>0</v>
      </c>
      <c r="BR482">
        <v>0.1104946</v>
      </c>
      <c r="BS482">
        <v>28.647189999999998</v>
      </c>
      <c r="BT482">
        <v>0</v>
      </c>
      <c r="BU482">
        <v>0</v>
      </c>
      <c r="BV482">
        <v>0.10992979999999999</v>
      </c>
      <c r="BW482">
        <v>28.635400000000001</v>
      </c>
      <c r="BX482">
        <v>0</v>
      </c>
      <c r="BY482">
        <v>0</v>
      </c>
      <c r="BZ482">
        <v>0.10933039999999999</v>
      </c>
      <c r="CA482">
        <v>28.68055</v>
      </c>
      <c r="CB482">
        <v>0</v>
      </c>
      <c r="CC482">
        <v>0</v>
      </c>
      <c r="CD482">
        <v>0.108734</v>
      </c>
      <c r="CE482">
        <v>28.703880000000002</v>
      </c>
      <c r="CF482">
        <v>0</v>
      </c>
      <c r="CG482">
        <v>0</v>
      </c>
      <c r="CH482">
        <v>0.1082569</v>
      </c>
      <c r="CI482">
        <v>28.733840000000001</v>
      </c>
      <c r="CJ482">
        <v>0</v>
      </c>
      <c r="CK482">
        <v>0</v>
      </c>
      <c r="CL482">
        <v>0.10786</v>
      </c>
      <c r="CM482">
        <v>28.683620000000001</v>
      </c>
      <c r="CN482">
        <v>0</v>
      </c>
      <c r="CO482">
        <v>0</v>
      </c>
      <c r="CP482">
        <v>0.10748779999999999</v>
      </c>
      <c r="CQ482">
        <v>28.53436</v>
      </c>
      <c r="CR482">
        <v>0</v>
      </c>
      <c r="CS482">
        <v>0</v>
      </c>
      <c r="CT482">
        <v>0.10714120000000001</v>
      </c>
      <c r="CU482">
        <v>28.386869999999998</v>
      </c>
      <c r="CV482">
        <v>0</v>
      </c>
      <c r="CW482" s="1">
        <v>4.052636E-36</v>
      </c>
      <c r="CX482">
        <v>0.1078397</v>
      </c>
      <c r="CY482">
        <v>28.272829999999999</v>
      </c>
      <c r="CZ482" s="1">
        <v>4.0995200000000004E-34</v>
      </c>
      <c r="DA482" s="1">
        <v>2.1794530000000001E-30</v>
      </c>
      <c r="DB482">
        <v>0.10775220000000001</v>
      </c>
      <c r="DC482">
        <v>28.351289999999999</v>
      </c>
      <c r="DD482" s="1">
        <v>2.7323879999999998E-29</v>
      </c>
      <c r="DE482" s="1">
        <v>1.2828430000000001E-25</v>
      </c>
      <c r="DF482">
        <v>0.1071788</v>
      </c>
      <c r="DG482">
        <v>28.510729999999999</v>
      </c>
      <c r="DH482" s="1">
        <v>3.1325199999999999E-25</v>
      </c>
      <c r="DI482" s="1">
        <v>1.393356E-21</v>
      </c>
      <c r="DJ482">
        <v>0.10641639999999999</v>
      </c>
      <c r="DK482">
        <v>28.668040000000001</v>
      </c>
      <c r="DL482" s="1">
        <v>8.7538870000000001E-22</v>
      </c>
      <c r="DM482" s="1">
        <v>3.813266E-18</v>
      </c>
      <c r="DN482">
        <v>0.10602490000000001</v>
      </c>
      <c r="DO482">
        <v>28.80162</v>
      </c>
      <c r="DP482" s="1">
        <v>7.6820849999999997E-19</v>
      </c>
      <c r="DQ482" s="1">
        <v>3.3252060000000002E-15</v>
      </c>
      <c r="DR482">
        <v>0.1059254</v>
      </c>
      <c r="DS482">
        <v>28.781330000000001</v>
      </c>
      <c r="DT482" s="1">
        <v>2.6171740000000002E-16</v>
      </c>
      <c r="DU482" s="1">
        <v>1.134318E-12</v>
      </c>
      <c r="DV482">
        <v>0.1057818</v>
      </c>
      <c r="DW482">
        <v>28.679690000000001</v>
      </c>
      <c r="DX482" s="1">
        <v>4.0842830000000001E-14</v>
      </c>
      <c r="DY482" s="1">
        <v>1.7828440000000001E-10</v>
      </c>
      <c r="DZ482">
        <v>0.1054139</v>
      </c>
      <c r="EA482">
        <v>28.587499999999999</v>
      </c>
      <c r="EB482" s="1">
        <v>3.2928640000000001E-12</v>
      </c>
      <c r="EC482" s="1">
        <v>1.456816E-8</v>
      </c>
      <c r="ED482">
        <v>0.10494050000000001</v>
      </c>
      <c r="EE482">
        <v>28.523319999999998</v>
      </c>
      <c r="EF482" s="1">
        <v>1.509131E-10</v>
      </c>
      <c r="EG482" s="1">
        <v>6.786217E-7</v>
      </c>
      <c r="EH482">
        <v>0.1044871</v>
      </c>
      <c r="EI482">
        <v>28.60454</v>
      </c>
      <c r="EJ482" s="1">
        <v>4.2413919999999998E-9</v>
      </c>
      <c r="EK482" s="1">
        <v>1.9412800000000002E-5</v>
      </c>
      <c r="EL482">
        <v>0.1041166</v>
      </c>
      <c r="EM482">
        <v>28.805299999999999</v>
      </c>
      <c r="EN482" s="1">
        <v>7.7865460000000004E-8</v>
      </c>
      <c r="EO482" s="1">
        <v>3.628158E-4</v>
      </c>
      <c r="EP482">
        <v>0.1037444</v>
      </c>
      <c r="EQ482">
        <v>29.042439999999999</v>
      </c>
      <c r="ER482" s="1">
        <v>9.837952999999999E-7</v>
      </c>
      <c r="ES482" s="1">
        <v>4.6696139999999999E-3</v>
      </c>
      <c r="ET482">
        <v>0.1033164</v>
      </c>
      <c r="EU482">
        <v>29.238849999999999</v>
      </c>
      <c r="EV482" s="1">
        <v>8.9447760000000005E-6</v>
      </c>
      <c r="EW482">
        <v>4.3285499999999998E-2</v>
      </c>
      <c r="EX482">
        <v>0.102851</v>
      </c>
      <c r="EY482">
        <v>29.27665</v>
      </c>
      <c r="EZ482" s="1">
        <v>6.0920739999999997E-5</v>
      </c>
      <c r="FA482">
        <v>0.30062699999999998</v>
      </c>
      <c r="FB482">
        <v>0.1023249</v>
      </c>
      <c r="FC482">
        <v>29.22213</v>
      </c>
      <c r="FD482" s="1">
        <v>3.2155749999999999E-4</v>
      </c>
      <c r="FE482">
        <v>1.619262</v>
      </c>
      <c r="FF482">
        <v>0.1018517</v>
      </c>
      <c r="FG482">
        <v>29.1648</v>
      </c>
      <c r="FH482" s="1">
        <v>1.3590169999999999E-3</v>
      </c>
      <c r="FI482">
        <v>6.9766029999999999</v>
      </c>
      <c r="FJ482">
        <v>0.1019148</v>
      </c>
      <c r="FK482">
        <v>29.116060000000001</v>
      </c>
      <c r="FL482" s="1">
        <v>4.7544930000000003E-3</v>
      </c>
      <c r="FM482">
        <v>24.741330000000001</v>
      </c>
      <c r="FN482">
        <v>0.1015349</v>
      </c>
      <c r="FO482">
        <v>29.236689999999999</v>
      </c>
      <c r="FP482">
        <v>1.3972E-2</v>
      </c>
      <c r="FQ482">
        <v>73.993830000000003</v>
      </c>
      <c r="FR482">
        <v>0.1008759</v>
      </c>
      <c r="FS482">
        <v>29.424569999999999</v>
      </c>
      <c r="FT482" s="1">
        <v>3.5210909999999998E-2</v>
      </c>
      <c r="FU482">
        <v>190.19720000000001</v>
      </c>
      <c r="FV482">
        <v>0.1000791</v>
      </c>
      <c r="FW482">
        <v>29.549849999999999</v>
      </c>
      <c r="FX482" s="1">
        <v>7.7641360000000006E-2</v>
      </c>
      <c r="FY482">
        <v>428.13929999999999</v>
      </c>
      <c r="FZ482" s="1">
        <v>9.9486720000000001E-2</v>
      </c>
      <c r="GA482">
        <v>29.626799999999999</v>
      </c>
      <c r="GB482">
        <v>0.15296680000000001</v>
      </c>
      <c r="GC482">
        <v>858.76620000000003</v>
      </c>
      <c r="GD482" s="1">
        <v>9.9031250000000001E-2</v>
      </c>
      <c r="GE482">
        <v>29.58793</v>
      </c>
      <c r="GF482">
        <v>0.2732598</v>
      </c>
      <c r="GG482">
        <v>1558.8309999999999</v>
      </c>
      <c r="GH482" s="1">
        <v>9.8566639999999997E-2</v>
      </c>
      <c r="GI482">
        <v>29.558060000000001</v>
      </c>
      <c r="GJ482">
        <v>0.44776179999999999</v>
      </c>
      <c r="GK482">
        <v>2594.1039999999998</v>
      </c>
      <c r="GL482" s="1">
        <v>9.7975229999999996E-2</v>
      </c>
      <c r="GM482">
        <v>29.53295</v>
      </c>
      <c r="GN482">
        <v>0.67960120000000002</v>
      </c>
      <c r="GO482">
        <v>4001.4389999999999</v>
      </c>
      <c r="GP482" s="1">
        <v>9.7421019999999997E-2</v>
      </c>
      <c r="GQ482">
        <v>29.51042</v>
      </c>
      <c r="GR482">
        <v>0.96633800000000003</v>
      </c>
      <c r="GS482">
        <v>5777.2640000000001</v>
      </c>
      <c r="GT482" s="1">
        <v>9.680068E-2</v>
      </c>
      <c r="GU482">
        <v>29.47841</v>
      </c>
      <c r="GV482">
        <v>1.297258</v>
      </c>
      <c r="GW482">
        <v>7875.634</v>
      </c>
      <c r="GX482" s="1">
        <v>9.621847E-2</v>
      </c>
      <c r="GY482">
        <v>29.54355</v>
      </c>
      <c r="GZ482">
        <v>1.6582140000000001</v>
      </c>
      <c r="HA482">
        <v>10213.18</v>
      </c>
      <c r="HB482" s="1">
        <v>9.5626349999999999E-2</v>
      </c>
      <c r="HC482">
        <v>29.70918</v>
      </c>
      <c r="HD482">
        <v>2.030484</v>
      </c>
      <c r="HE482">
        <v>12682.56</v>
      </c>
      <c r="HF482">
        <v>9.5056399999999999E-2</v>
      </c>
      <c r="HG482">
        <v>29.872859999999999</v>
      </c>
      <c r="HH482">
        <v>2.3961399999999999</v>
      </c>
      <c r="HI482">
        <v>15167.02</v>
      </c>
      <c r="HJ482">
        <v>9.4475100000000006E-2</v>
      </c>
      <c r="HK482">
        <v>29.91611</v>
      </c>
      <c r="HL482">
        <v>2.7374930000000002</v>
      </c>
      <c r="HM482">
        <v>17553.88</v>
      </c>
      <c r="HN482" s="1">
        <v>9.3897830000000002E-2</v>
      </c>
      <c r="HO482">
        <v>29.815359999999998</v>
      </c>
      <c r="HP482">
        <v>3.0410659999999998</v>
      </c>
      <c r="HQ482">
        <v>19745.89</v>
      </c>
      <c r="HR482" s="1">
        <v>9.3359609999999996E-2</v>
      </c>
      <c r="HS482">
        <v>29.711259999999999</v>
      </c>
      <c r="HT482">
        <v>3.2981739999999999</v>
      </c>
      <c r="HU482">
        <v>21668.14</v>
      </c>
      <c r="HV482" s="1">
        <v>9.3369090000000002E-2</v>
      </c>
      <c r="HW482">
        <v>29.611460000000001</v>
      </c>
      <c r="HX482">
        <v>3.5233919999999999</v>
      </c>
      <c r="HY482">
        <v>23274.59</v>
      </c>
      <c r="HZ482" s="1">
        <v>9.2963420000000005E-2</v>
      </c>
      <c r="IA482">
        <v>29.631499999999999</v>
      </c>
      <c r="IB482">
        <v>3.6795490000000002</v>
      </c>
      <c r="IC482">
        <v>24539.5</v>
      </c>
      <c r="ID482" s="1">
        <v>9.2288919999999997E-2</v>
      </c>
      <c r="IE482">
        <v>29.737400000000001</v>
      </c>
      <c r="IF482">
        <v>3.7700200000000001</v>
      </c>
      <c r="IG482">
        <v>25450.14</v>
      </c>
      <c r="IH482" s="1">
        <v>9.1499549999999999E-2</v>
      </c>
      <c r="II482">
        <v>29.84234</v>
      </c>
      <c r="IJ482">
        <v>3.8037350000000001</v>
      </c>
      <c r="IK482">
        <v>26016.71</v>
      </c>
      <c r="IL482" s="1">
        <v>9.0934979999999999E-2</v>
      </c>
      <c r="IM482">
        <v>29.922799999999999</v>
      </c>
      <c r="IN482">
        <v>3.8002929999999999</v>
      </c>
      <c r="IO482">
        <v>26265.48</v>
      </c>
      <c r="IP482" s="1">
        <v>9.0524640000000003E-2</v>
      </c>
      <c r="IQ482">
        <v>29.893689999999999</v>
      </c>
      <c r="IR482">
        <v>3.7633960000000002</v>
      </c>
      <c r="IS482">
        <v>26231.37</v>
      </c>
      <c r="IT482" s="1">
        <v>9.0117660000000002E-2</v>
      </c>
      <c r="IU482">
        <v>29.805109999999999</v>
      </c>
      <c r="IV482">
        <v>3.693235</v>
      </c>
      <c r="IW482">
        <v>25951.88</v>
      </c>
      <c r="IX482" s="1">
        <v>8.959665E-2</v>
      </c>
      <c r="IY482">
        <v>29.724689999999999</v>
      </c>
      <c r="IZ482">
        <v>3.5948920000000002</v>
      </c>
      <c r="JA482">
        <v>25467.11</v>
      </c>
      <c r="JB482">
        <v>8.9118699999999995E-2</v>
      </c>
      <c r="JC482">
        <v>29.667310000000001</v>
      </c>
      <c r="JD482">
        <v>3.4667880000000002</v>
      </c>
      <c r="JE482">
        <v>24808.06</v>
      </c>
      <c r="JF482" s="1">
        <v>8.8580839999999994E-2</v>
      </c>
      <c r="JG482">
        <v>29.779029999999999</v>
      </c>
      <c r="JH482">
        <v>3.3281559999999999</v>
      </c>
      <c r="JI482">
        <v>24026.240000000002</v>
      </c>
      <c r="JJ482" s="1">
        <v>8.8072040000000004E-2</v>
      </c>
      <c r="JK482">
        <v>29.92193</v>
      </c>
      <c r="JL482">
        <v>3.178293</v>
      </c>
      <c r="JM482">
        <v>23142.47</v>
      </c>
      <c r="JN482">
        <v>8.7575600000000003E-2</v>
      </c>
      <c r="JO482">
        <v>30.024760000000001</v>
      </c>
      <c r="JP482">
        <v>3.0220229999999999</v>
      </c>
      <c r="JQ482">
        <v>22188.9</v>
      </c>
      <c r="JR482" s="1">
        <v>8.7110209999999993E-2</v>
      </c>
      <c r="JS482">
        <v>30.077290000000001</v>
      </c>
      <c r="JT482">
        <v>2.8636900000000001</v>
      </c>
      <c r="JU482">
        <v>21190.87</v>
      </c>
      <c r="JV482" s="1">
        <v>8.6637919999999993E-2</v>
      </c>
      <c r="JW482">
        <v>30.062149999999999</v>
      </c>
      <c r="JX482">
        <v>2.7045349999999999</v>
      </c>
      <c r="JY482">
        <v>20170.05</v>
      </c>
      <c r="JZ482" s="1">
        <v>8.6178640000000001E-2</v>
      </c>
      <c r="KA482">
        <v>29.967410000000001</v>
      </c>
      <c r="KB482">
        <v>2.5477029999999998</v>
      </c>
      <c r="KC482">
        <v>19143.63</v>
      </c>
      <c r="KD482" s="1">
        <v>8.5723090000000002E-2</v>
      </c>
      <c r="KE482">
        <v>29.87302</v>
      </c>
      <c r="KF482">
        <v>2.3944030000000001</v>
      </c>
      <c r="KG482">
        <v>18125.349999999999</v>
      </c>
      <c r="KH482" s="1">
        <v>8.5474220000000004E-2</v>
      </c>
      <c r="KI482">
        <v>29.803540000000002</v>
      </c>
      <c r="KJ482">
        <v>2.2512319999999999</v>
      </c>
      <c r="KK482">
        <v>17125.34</v>
      </c>
      <c r="KL482" s="1">
        <v>8.5083710000000007E-2</v>
      </c>
      <c r="KM482">
        <v>29.898160000000001</v>
      </c>
      <c r="KN482">
        <v>2.1095510000000002</v>
      </c>
      <c r="KO482">
        <v>16151.79</v>
      </c>
      <c r="KP482" s="1">
        <v>8.4646750000000007E-2</v>
      </c>
      <c r="KQ482">
        <v>30.061330000000002</v>
      </c>
      <c r="KR482">
        <v>1.973163</v>
      </c>
      <c r="KS482">
        <v>15212.32</v>
      </c>
      <c r="KT482" s="1">
        <v>8.4176609999999999E-2</v>
      </c>
      <c r="KU482">
        <v>30.241630000000001</v>
      </c>
      <c r="KV482">
        <v>1.84294</v>
      </c>
      <c r="KW482">
        <v>14312.1</v>
      </c>
      <c r="KX482" s="1">
        <v>8.3787520000000004E-2</v>
      </c>
      <c r="KY482">
        <v>30.398299999999999</v>
      </c>
      <c r="KZ482">
        <v>1.72159</v>
      </c>
      <c r="LA482">
        <v>13453.35</v>
      </c>
      <c r="LB482" s="1">
        <v>8.3453589999999994E-2</v>
      </c>
      <c r="LC482">
        <v>30.41095</v>
      </c>
      <c r="LD482">
        <v>1.608223</v>
      </c>
      <c r="LE482">
        <v>12637.16</v>
      </c>
      <c r="LF482" s="1">
        <v>8.313864E-2</v>
      </c>
      <c r="LG482">
        <v>30.32817</v>
      </c>
      <c r="LH482">
        <v>1.501908</v>
      </c>
      <c r="LI482">
        <v>11863.93</v>
      </c>
      <c r="LJ482" s="1">
        <v>8.2784029999999995E-2</v>
      </c>
      <c r="LK482">
        <v>30.251049999999999</v>
      </c>
      <c r="LL482">
        <v>1.4014770000000001</v>
      </c>
      <c r="LM482">
        <v>11133.7</v>
      </c>
      <c r="LN482" s="1">
        <v>8.2474469999999994E-2</v>
      </c>
      <c r="LO482">
        <v>30.210159999999998</v>
      </c>
      <c r="LP482">
        <v>1.308244</v>
      </c>
      <c r="LQ482">
        <v>10446.040000000001</v>
      </c>
      <c r="LR482" s="1">
        <v>8.2154920000000006E-2</v>
      </c>
      <c r="LS482">
        <v>30.37115</v>
      </c>
      <c r="LT482">
        <v>1.2209460000000001</v>
      </c>
      <c r="LU482">
        <v>9799.7559999999994</v>
      </c>
      <c r="LV482" s="1">
        <v>8.1818409999999994E-2</v>
      </c>
      <c r="LW482">
        <v>30.59882</v>
      </c>
      <c r="LX482">
        <v>1.1393359999999999</v>
      </c>
      <c r="LY482">
        <v>9193.7289999999994</v>
      </c>
      <c r="LZ482" s="1">
        <v>8.1481170000000006E-2</v>
      </c>
      <c r="MA482">
        <v>30.824780000000001</v>
      </c>
      <c r="MB482">
        <v>1.0633010000000001</v>
      </c>
      <c r="MC482">
        <v>8626.1219999999994</v>
      </c>
      <c r="MD482">
        <v>8.1172400000000006E-2</v>
      </c>
      <c r="ME482">
        <v>31.027270000000001</v>
      </c>
      <c r="MF482">
        <v>0.99292230000000004</v>
      </c>
      <c r="MG482">
        <v>8095.2160000000003</v>
      </c>
      <c r="MH482">
        <v>8.0887700000000007E-2</v>
      </c>
      <c r="MI482">
        <v>31.085339999999999</v>
      </c>
      <c r="MJ482">
        <v>0.92771170000000003</v>
      </c>
      <c r="MK482">
        <v>7598.9269999999997</v>
      </c>
      <c r="ML482">
        <v>8.0571199999999996E-2</v>
      </c>
      <c r="MM482">
        <v>31.0505</v>
      </c>
      <c r="MN482">
        <v>0.86680809999999997</v>
      </c>
      <c r="MO482">
        <v>7135.5630000000001</v>
      </c>
      <c r="MP482" s="1">
        <v>8.0285679999999998E-2</v>
      </c>
      <c r="MQ482">
        <v>30.997589999999999</v>
      </c>
      <c r="MR482">
        <v>0.8105272</v>
      </c>
      <c r="MS482">
        <v>6703.0020000000004</v>
      </c>
      <c r="MT482" s="1">
        <v>8.0232990000000004E-2</v>
      </c>
      <c r="MU482">
        <v>30.945409999999999</v>
      </c>
      <c r="MV482">
        <v>0.76033399999999995</v>
      </c>
      <c r="MW482">
        <v>6298.4809999999998</v>
      </c>
      <c r="MX482" s="1">
        <v>7.9988219999999999E-2</v>
      </c>
      <c r="MY482">
        <v>30.944520000000001</v>
      </c>
      <c r="MZ482">
        <v>0.71174389999999998</v>
      </c>
      <c r="NA482">
        <v>5920.0330000000004</v>
      </c>
      <c r="NB482" s="1">
        <v>7.9660149999999999E-2</v>
      </c>
      <c r="NC482">
        <v>31.03481</v>
      </c>
      <c r="ND482">
        <v>0.66596560000000005</v>
      </c>
      <c r="NE482">
        <v>5567.3540000000003</v>
      </c>
      <c r="NF482">
        <v>7.9289499999999999E-2</v>
      </c>
      <c r="NG482">
        <v>31.226140000000001</v>
      </c>
      <c r="NH482">
        <v>0.62319880000000005</v>
      </c>
      <c r="NI482">
        <v>5239.22</v>
      </c>
      <c r="NJ482">
        <v>7.9000399999999998E-2</v>
      </c>
      <c r="NK482">
        <v>31.331050000000001</v>
      </c>
      <c r="NL482">
        <v>0.58418530000000002</v>
      </c>
      <c r="NM482">
        <v>4933.732</v>
      </c>
      <c r="NN482" s="1">
        <v>7.8789079999999997E-2</v>
      </c>
      <c r="NO482">
        <v>31.32489</v>
      </c>
      <c r="NP482">
        <v>0.54847279999999998</v>
      </c>
      <c r="NQ482">
        <v>4648.6620000000003</v>
      </c>
      <c r="NR482" s="1">
        <v>7.8579010000000005E-2</v>
      </c>
      <c r="NS482">
        <v>31.288740000000001</v>
      </c>
      <c r="NT482">
        <v>0.51522060000000003</v>
      </c>
      <c r="NU482">
        <v>4382.3819999999996</v>
      </c>
      <c r="NV482" s="1">
        <v>7.8338710000000006E-2</v>
      </c>
      <c r="NW482">
        <v>31.244340000000001</v>
      </c>
      <c r="NX482">
        <v>0.4841202</v>
      </c>
      <c r="NY482">
        <v>4133.8490000000002</v>
      </c>
      <c r="NZ482" s="1">
        <v>7.8322059999999999E-2</v>
      </c>
      <c r="OA482">
        <v>31.207149999999999</v>
      </c>
      <c r="OB482">
        <v>0.45640540000000002</v>
      </c>
      <c r="OC482">
        <v>3901.2710000000002</v>
      </c>
      <c r="OD482" s="1">
        <v>7.8107819999999994E-2</v>
      </c>
      <c r="OE482">
        <v>31.306830000000001</v>
      </c>
      <c r="OF482">
        <v>0.4293826</v>
      </c>
      <c r="OG482">
        <v>3683.3939999999998</v>
      </c>
      <c r="OH482" s="1">
        <v>7.7809870000000003E-2</v>
      </c>
      <c r="OI482">
        <v>31.501650000000001</v>
      </c>
      <c r="OJ482">
        <v>0.4038408</v>
      </c>
      <c r="OK482">
        <v>3480.261</v>
      </c>
    </row>
    <row r="483" spans="1:401" x14ac:dyDescent="0.35">
      <c r="A483">
        <v>492</v>
      </c>
      <c r="B483" t="s">
        <v>4</v>
      </c>
      <c r="C483" t="s">
        <v>364</v>
      </c>
      <c r="D483" t="s">
        <v>485</v>
      </c>
      <c r="E483">
        <v>705.53890000000001</v>
      </c>
      <c r="F483">
        <v>0.1116573</v>
      </c>
      <c r="G483">
        <v>29.61178</v>
      </c>
      <c r="H483">
        <v>0</v>
      </c>
      <c r="I483">
        <v>0</v>
      </c>
      <c r="J483">
        <v>0.1106877</v>
      </c>
      <c r="K483">
        <v>29.571899999999999</v>
      </c>
      <c r="L483">
        <v>0</v>
      </c>
      <c r="M483">
        <v>0</v>
      </c>
      <c r="N483">
        <v>0.10958130000000001</v>
      </c>
      <c r="O483">
        <v>29.516400000000001</v>
      </c>
      <c r="P483">
        <v>0</v>
      </c>
      <c r="Q483">
        <v>0</v>
      </c>
      <c r="R483">
        <v>0.1084301</v>
      </c>
      <c r="S483">
        <v>29.429259999999999</v>
      </c>
      <c r="T483">
        <v>0</v>
      </c>
      <c r="U483">
        <v>0</v>
      </c>
      <c r="V483">
        <v>0.1074272</v>
      </c>
      <c r="W483">
        <v>29.38456</v>
      </c>
      <c r="X483">
        <v>0</v>
      </c>
      <c r="Y483">
        <v>0</v>
      </c>
      <c r="Z483">
        <v>0.1065294</v>
      </c>
      <c r="AA483">
        <v>29.30312</v>
      </c>
      <c r="AB483">
        <v>0</v>
      </c>
      <c r="AC483">
        <v>0</v>
      </c>
      <c r="AD483">
        <v>0.1056512</v>
      </c>
      <c r="AE483">
        <v>29.198360000000001</v>
      </c>
      <c r="AF483">
        <v>0</v>
      </c>
      <c r="AG483">
        <v>0</v>
      </c>
      <c r="AH483">
        <v>0.10479330000000001</v>
      </c>
      <c r="AI483">
        <v>29.10126</v>
      </c>
      <c r="AJ483">
        <v>0</v>
      </c>
      <c r="AK483">
        <v>0</v>
      </c>
      <c r="AL483">
        <v>0.1049109</v>
      </c>
      <c r="AM483">
        <v>29.019400000000001</v>
      </c>
      <c r="AN483">
        <v>0</v>
      </c>
      <c r="AO483">
        <v>0</v>
      </c>
      <c r="AP483">
        <v>0.1043152</v>
      </c>
      <c r="AQ483">
        <v>29.059059999999999</v>
      </c>
      <c r="AR483">
        <v>0</v>
      </c>
      <c r="AS483">
        <v>0</v>
      </c>
      <c r="AT483">
        <v>0.1033066</v>
      </c>
      <c r="AU483">
        <v>29.16311</v>
      </c>
      <c r="AV483">
        <v>0</v>
      </c>
      <c r="AW483">
        <v>0</v>
      </c>
      <c r="AX483">
        <v>0.10215879999999999</v>
      </c>
      <c r="AY483">
        <v>29.21443</v>
      </c>
      <c r="AZ483">
        <v>0</v>
      </c>
      <c r="BA483">
        <v>0</v>
      </c>
      <c r="BB483">
        <v>0.1014019</v>
      </c>
      <c r="BC483">
        <v>29.232510000000001</v>
      </c>
      <c r="BD483">
        <v>0</v>
      </c>
      <c r="BE483">
        <v>0</v>
      </c>
      <c r="BF483">
        <v>0.1009319</v>
      </c>
      <c r="BG483">
        <v>29.159279999999999</v>
      </c>
      <c r="BH483">
        <v>0</v>
      </c>
      <c r="BI483">
        <v>0</v>
      </c>
      <c r="BJ483">
        <v>0.10047059999999999</v>
      </c>
      <c r="BK483">
        <v>29.00657</v>
      </c>
      <c r="BL483">
        <v>0</v>
      </c>
      <c r="BM483">
        <v>0</v>
      </c>
      <c r="BN483" s="1">
        <v>9.9854979999999996E-2</v>
      </c>
      <c r="BO483">
        <v>28.85858</v>
      </c>
      <c r="BP483">
        <v>0</v>
      </c>
      <c r="BQ483">
        <v>0</v>
      </c>
      <c r="BR483" s="1">
        <v>9.9532969999999998E-2</v>
      </c>
      <c r="BS483">
        <v>28.726240000000001</v>
      </c>
      <c r="BT483">
        <v>0</v>
      </c>
      <c r="BU483">
        <v>0</v>
      </c>
      <c r="BV483" s="1">
        <v>9.9027019999999993E-2</v>
      </c>
      <c r="BW483">
        <v>28.71341</v>
      </c>
      <c r="BX483">
        <v>0</v>
      </c>
      <c r="BY483">
        <v>0</v>
      </c>
      <c r="BZ483" s="1">
        <v>9.8492330000000003E-2</v>
      </c>
      <c r="CA483">
        <v>28.756460000000001</v>
      </c>
      <c r="CB483">
        <v>0</v>
      </c>
      <c r="CC483">
        <v>0</v>
      </c>
      <c r="CD483" s="1">
        <v>9.7957139999999998E-2</v>
      </c>
      <c r="CE483">
        <v>28.77908</v>
      </c>
      <c r="CF483">
        <v>0</v>
      </c>
      <c r="CG483">
        <v>0</v>
      </c>
      <c r="CH483" s="1">
        <v>9.7534739999999995E-2</v>
      </c>
      <c r="CI483">
        <v>28.808240000000001</v>
      </c>
      <c r="CJ483">
        <v>0</v>
      </c>
      <c r="CK483">
        <v>0</v>
      </c>
      <c r="CL483" s="1">
        <v>9.7181630000000005E-2</v>
      </c>
      <c r="CM483">
        <v>28.759699999999999</v>
      </c>
      <c r="CN483">
        <v>0</v>
      </c>
      <c r="CO483">
        <v>0</v>
      </c>
      <c r="CP483" s="1">
        <v>9.6851580000000007E-2</v>
      </c>
      <c r="CQ483">
        <v>28.613790000000002</v>
      </c>
      <c r="CR483">
        <v>0</v>
      </c>
      <c r="CS483">
        <v>0</v>
      </c>
      <c r="CT483" s="1">
        <v>9.6546229999999997E-2</v>
      </c>
      <c r="CU483">
        <v>28.46848</v>
      </c>
      <c r="CV483">
        <v>0</v>
      </c>
      <c r="CW483" s="1">
        <v>1.114758E-36</v>
      </c>
      <c r="CX483" s="1">
        <v>9.7197510000000001E-2</v>
      </c>
      <c r="CY483">
        <v>28.354610000000001</v>
      </c>
      <c r="CZ483" s="1">
        <v>1.0403610000000001E-34</v>
      </c>
      <c r="DA483" s="1">
        <v>6.6896049999999998E-31</v>
      </c>
      <c r="DB483" s="1">
        <v>9.7119090000000005E-2</v>
      </c>
      <c r="DC483">
        <v>28.427430000000001</v>
      </c>
      <c r="DD483" s="1">
        <v>7.587587E-30</v>
      </c>
      <c r="DE483" s="1">
        <v>4.352068E-26</v>
      </c>
      <c r="DF483" s="1">
        <v>9.660154E-2</v>
      </c>
      <c r="DG483">
        <v>28.579409999999999</v>
      </c>
      <c r="DH483" s="1">
        <v>9.7761179999999998E-26</v>
      </c>
      <c r="DI483" s="1">
        <v>5.1763369999999998E-22</v>
      </c>
      <c r="DJ483" s="1">
        <v>9.5911880000000005E-2</v>
      </c>
      <c r="DK483">
        <v>28.729510000000001</v>
      </c>
      <c r="DL483" s="1">
        <v>3.0191399999999998E-22</v>
      </c>
      <c r="DM483" s="1">
        <v>1.5388280000000001E-18</v>
      </c>
      <c r="DN483" s="1">
        <v>9.5564919999999998E-2</v>
      </c>
      <c r="DO483">
        <v>28.856739999999999</v>
      </c>
      <c r="DP483" s="1">
        <v>2.8906779999999998E-19</v>
      </c>
      <c r="DQ483" s="1">
        <v>1.446067E-15</v>
      </c>
      <c r="DR483" s="1">
        <v>9.5482880000000006E-2</v>
      </c>
      <c r="DS483">
        <v>28.83455</v>
      </c>
      <c r="DT483" s="1">
        <v>1.0625100000000001E-16</v>
      </c>
      <c r="DU483" s="1">
        <v>5.2736880000000002E-13</v>
      </c>
      <c r="DV483" s="1">
        <v>9.5359609999999997E-2</v>
      </c>
      <c r="DW483">
        <v>28.732109999999999</v>
      </c>
      <c r="DX483" s="1">
        <v>1.773719E-14</v>
      </c>
      <c r="DY483" s="1">
        <v>8.8044219999999994E-11</v>
      </c>
      <c r="DZ483" s="1">
        <v>9.5029820000000001E-2</v>
      </c>
      <c r="EA483">
        <v>28.638339999999999</v>
      </c>
      <c r="EB483" s="1">
        <v>1.5198350000000001E-12</v>
      </c>
      <c r="EC483" s="1">
        <v>7.6035250000000006E-9</v>
      </c>
      <c r="ED483" s="1">
        <v>9.4607060000000007E-2</v>
      </c>
      <c r="EE483">
        <v>28.571619999999999</v>
      </c>
      <c r="EF483" s="1">
        <v>7.3664960000000001E-11</v>
      </c>
      <c r="EG483" s="1">
        <v>3.7284650000000002E-7</v>
      </c>
      <c r="EH483" s="1">
        <v>9.4198770000000001E-2</v>
      </c>
      <c r="EI483">
        <v>28.646570000000001</v>
      </c>
      <c r="EJ483" s="1">
        <v>2.1807830000000001E-9</v>
      </c>
      <c r="EK483" s="1">
        <v>1.119086E-5</v>
      </c>
      <c r="EL483" s="1">
        <v>9.3870770000000006E-2</v>
      </c>
      <c r="EM483">
        <v>28.83935</v>
      </c>
      <c r="EN483" s="1">
        <v>4.203189E-8</v>
      </c>
      <c r="EO483" s="1">
        <v>2.1882950000000001E-4</v>
      </c>
      <c r="EP483" s="1">
        <v>9.3539559999999994E-2</v>
      </c>
      <c r="EQ483">
        <v>29.068919999999999</v>
      </c>
      <c r="ER483" s="1">
        <v>5.5585000000000004E-7</v>
      </c>
      <c r="ES483" s="1">
        <v>2.9392289999999998E-3</v>
      </c>
      <c r="ET483" s="1">
        <v>9.3157249999999997E-2</v>
      </c>
      <c r="EU483">
        <v>29.260200000000001</v>
      </c>
      <c r="EV483" s="1">
        <v>5.2751660000000002E-6</v>
      </c>
      <c r="EW483" s="1">
        <v>2.8365350000000001E-2</v>
      </c>
      <c r="EX483" s="1">
        <v>9.2742019999999994E-2</v>
      </c>
      <c r="EY483">
        <v>29.297830000000001</v>
      </c>
      <c r="EZ483" s="1">
        <v>3.7406290000000001E-5</v>
      </c>
      <c r="FA483">
        <v>0.20463990000000001</v>
      </c>
      <c r="FB483">
        <v>9.2271000000000006E-2</v>
      </c>
      <c r="FC483">
        <v>29.245229999999999</v>
      </c>
      <c r="FD483" s="1">
        <v>2.050702E-4</v>
      </c>
      <c r="FE483">
        <v>1.14253</v>
      </c>
      <c r="FF483" s="1">
        <v>9.1848170000000007E-2</v>
      </c>
      <c r="FG483">
        <v>29.18957</v>
      </c>
      <c r="FH483" s="1">
        <v>8.981614E-4</v>
      </c>
      <c r="FI483">
        <v>5.0920230000000002</v>
      </c>
      <c r="FJ483">
        <v>9.1918100000000003E-2</v>
      </c>
      <c r="FK483">
        <v>29.141839999999998</v>
      </c>
      <c r="FL483" s="1">
        <v>3.2497670000000002E-3</v>
      </c>
      <c r="FM483">
        <v>18.643180000000001</v>
      </c>
      <c r="FN483" s="1">
        <v>9.1579149999999998E-2</v>
      </c>
      <c r="FO483">
        <v>29.258949999999999</v>
      </c>
      <c r="FP483" s="1">
        <v>9.856531E-3</v>
      </c>
      <c r="FQ483">
        <v>57.458919999999999</v>
      </c>
      <c r="FR483" s="1">
        <v>9.0981510000000002E-2</v>
      </c>
      <c r="FS483">
        <v>29.442720000000001</v>
      </c>
      <c r="FT483" s="1">
        <v>2.5583789999999999E-2</v>
      </c>
      <c r="FU483">
        <v>151.9272</v>
      </c>
      <c r="FV483">
        <v>9.0263599999999999E-2</v>
      </c>
      <c r="FW483">
        <v>29.566130000000001</v>
      </c>
      <c r="FX483" s="1">
        <v>5.7990739999999999E-2</v>
      </c>
      <c r="FY483">
        <v>351.1422</v>
      </c>
      <c r="FZ483" s="1">
        <v>8.9733880000000002E-2</v>
      </c>
      <c r="GA483">
        <v>29.643049999999999</v>
      </c>
      <c r="GB483">
        <v>0.1172369</v>
      </c>
      <c r="GC483">
        <v>721.90380000000005</v>
      </c>
      <c r="GD483" s="1">
        <v>8.9327889999999993E-2</v>
      </c>
      <c r="GE483">
        <v>29.607089999999999</v>
      </c>
      <c r="GF483">
        <v>0.21453710000000001</v>
      </c>
      <c r="GG483">
        <v>1340.9169999999999</v>
      </c>
      <c r="GH483" s="1">
        <v>8.8912350000000001E-2</v>
      </c>
      <c r="GI483">
        <v>29.579799999999999</v>
      </c>
      <c r="GJ483">
        <v>0.35953380000000001</v>
      </c>
      <c r="GK483">
        <v>2279.9679999999998</v>
      </c>
      <c r="GL483" s="1">
        <v>8.8382059999999998E-2</v>
      </c>
      <c r="GM483">
        <v>29.556850000000001</v>
      </c>
      <c r="GN483">
        <v>0.55724640000000003</v>
      </c>
      <c r="GO483">
        <v>3588.09</v>
      </c>
      <c r="GP483" s="1">
        <v>8.7886649999999997E-2</v>
      </c>
      <c r="GQ483">
        <v>29.5364</v>
      </c>
      <c r="GR483">
        <v>0.80797649999999999</v>
      </c>
      <c r="GS483">
        <v>5278.02</v>
      </c>
      <c r="GT483" s="1">
        <v>8.7328530000000001E-2</v>
      </c>
      <c r="GU483">
        <v>29.506779999999999</v>
      </c>
      <c r="GV483">
        <v>1.1044959999999999</v>
      </c>
      <c r="GW483">
        <v>7320.8580000000002</v>
      </c>
      <c r="GX483" s="1">
        <v>8.6805720000000003E-2</v>
      </c>
      <c r="GY483">
        <v>29.571760000000001</v>
      </c>
      <c r="GZ483">
        <v>1.4357850000000001</v>
      </c>
      <c r="HA483">
        <v>9647.7389999999996</v>
      </c>
      <c r="HB483" s="1">
        <v>8.6273950000000002E-2</v>
      </c>
      <c r="HC483">
        <v>29.735199999999999</v>
      </c>
      <c r="HD483">
        <v>1.7858149999999999</v>
      </c>
      <c r="HE483">
        <v>12160.62</v>
      </c>
      <c r="HF483" s="1">
        <v>8.5763430000000002E-2</v>
      </c>
      <c r="HG483">
        <v>29.89734</v>
      </c>
      <c r="HH483">
        <v>2.1382590000000001</v>
      </c>
      <c r="HI483">
        <v>14745.75</v>
      </c>
      <c r="HJ483" s="1">
        <v>8.5241839999999999E-2</v>
      </c>
      <c r="HK483">
        <v>29.942499999999999</v>
      </c>
      <c r="HL483">
        <v>2.4760209999999998</v>
      </c>
      <c r="HM483">
        <v>17287.07</v>
      </c>
      <c r="HN483" s="1">
        <v>8.4723569999999998E-2</v>
      </c>
      <c r="HO483">
        <v>29.846730000000001</v>
      </c>
      <c r="HP483">
        <v>2.7852380000000001</v>
      </c>
      <c r="HQ483">
        <v>19679.05</v>
      </c>
      <c r="HR483" s="1">
        <v>8.4240529999999994E-2</v>
      </c>
      <c r="HS483">
        <v>29.747140000000002</v>
      </c>
      <c r="HT483">
        <v>3.0560740000000002</v>
      </c>
      <c r="HU483">
        <v>21835.16</v>
      </c>
      <c r="HV483" s="1">
        <v>8.4260639999999998E-2</v>
      </c>
      <c r="HW483">
        <v>29.65127</v>
      </c>
      <c r="HX483">
        <v>3.3006120000000001</v>
      </c>
      <c r="HY483">
        <v>23696.48</v>
      </c>
      <c r="HZ483">
        <v>8.3898700000000007E-2</v>
      </c>
      <c r="IA483">
        <v>29.67173</v>
      </c>
      <c r="IB483">
        <v>3.4819290000000001</v>
      </c>
      <c r="IC483">
        <v>25225.31</v>
      </c>
      <c r="ID483" s="1">
        <v>8.328853E-2</v>
      </c>
      <c r="IE483">
        <v>29.776299999999999</v>
      </c>
      <c r="IF483">
        <v>3.601016</v>
      </c>
      <c r="IG483">
        <v>26395.78</v>
      </c>
      <c r="IH483" s="1">
        <v>8.2574309999999998E-2</v>
      </c>
      <c r="II483">
        <v>29.880320000000001</v>
      </c>
      <c r="IJ483">
        <v>3.6648619999999998</v>
      </c>
      <c r="IK483">
        <v>27207.75</v>
      </c>
      <c r="IL483" s="1">
        <v>8.2068760000000004E-2</v>
      </c>
      <c r="IM483">
        <v>29.960750000000001</v>
      </c>
      <c r="IN483">
        <v>3.6913290000000001</v>
      </c>
      <c r="IO483">
        <v>27679.77</v>
      </c>
      <c r="IP483" s="1">
        <v>8.1702579999999997E-2</v>
      </c>
      <c r="IQ483">
        <v>29.93477</v>
      </c>
      <c r="IR483">
        <v>3.6833480000000001</v>
      </c>
      <c r="IS483">
        <v>27842.71</v>
      </c>
      <c r="IT483" s="1">
        <v>8.1339549999999997E-2</v>
      </c>
      <c r="IU483">
        <v>29.849959999999999</v>
      </c>
      <c r="IV483">
        <v>3.6399940000000002</v>
      </c>
      <c r="IW483">
        <v>27730.63</v>
      </c>
      <c r="IX483" s="1">
        <v>8.0868490000000001E-2</v>
      </c>
      <c r="IY483">
        <v>29.772880000000001</v>
      </c>
      <c r="IZ483">
        <v>3.5624769999999999</v>
      </c>
      <c r="JA483">
        <v>27382.47</v>
      </c>
      <c r="JB483" s="1">
        <v>8.0440049999999999E-2</v>
      </c>
      <c r="JC483">
        <v>29.71763</v>
      </c>
      <c r="JD483">
        <v>3.464871</v>
      </c>
      <c r="JE483">
        <v>26835.14</v>
      </c>
      <c r="JF483" s="1">
        <v>7.9958420000000002E-2</v>
      </c>
      <c r="JG483">
        <v>29.827190000000002</v>
      </c>
      <c r="JH483">
        <v>3.340236</v>
      </c>
      <c r="JI483">
        <v>26123.56</v>
      </c>
      <c r="JJ483" s="1">
        <v>7.9501749999999996E-2</v>
      </c>
      <c r="JK483">
        <v>29.967390000000002</v>
      </c>
      <c r="JL483">
        <v>3.2083349999999999</v>
      </c>
      <c r="JM483">
        <v>25294.85</v>
      </c>
      <c r="JN483">
        <v>7.9055399999999998E-2</v>
      </c>
      <c r="JO483">
        <v>30.068539999999999</v>
      </c>
      <c r="JP483">
        <v>3.0660440000000002</v>
      </c>
      <c r="JQ483">
        <v>24369.63</v>
      </c>
      <c r="JR483" s="1">
        <v>7.8636040000000004E-2</v>
      </c>
      <c r="JS483">
        <v>30.12087</v>
      </c>
      <c r="JT483">
        <v>2.9191129999999998</v>
      </c>
      <c r="JU483">
        <v>23378.07</v>
      </c>
      <c r="JV483" s="1">
        <v>7.8214469999999994E-2</v>
      </c>
      <c r="JW483">
        <v>30.107099999999999</v>
      </c>
      <c r="JX483">
        <v>2.7692839999999999</v>
      </c>
      <c r="JY483">
        <v>22346.400000000001</v>
      </c>
      <c r="JZ483" s="1">
        <v>7.7799989999999999E-2</v>
      </c>
      <c r="KA483">
        <v>30.014990000000001</v>
      </c>
      <c r="KB483">
        <v>2.6196009999999998</v>
      </c>
      <c r="KC483">
        <v>21294.13</v>
      </c>
      <c r="KD483" s="1">
        <v>7.7390940000000005E-2</v>
      </c>
      <c r="KE483">
        <v>29.92268</v>
      </c>
      <c r="KF483">
        <v>2.471778</v>
      </c>
      <c r="KG483">
        <v>20237.740000000002</v>
      </c>
      <c r="KH483" s="1">
        <v>7.7171580000000004E-2</v>
      </c>
      <c r="KI483">
        <v>29.85444</v>
      </c>
      <c r="KJ483">
        <v>2.3328280000000001</v>
      </c>
      <c r="KK483">
        <v>19189.86</v>
      </c>
      <c r="KL483" s="1">
        <v>7.6820749999999993E-2</v>
      </c>
      <c r="KM483">
        <v>29.945920000000001</v>
      </c>
      <c r="KN483">
        <v>2.1937950000000002</v>
      </c>
      <c r="KO483">
        <v>18160.55</v>
      </c>
      <c r="KP483" s="1">
        <v>7.6427040000000002E-2</v>
      </c>
      <c r="KQ483">
        <v>30.104959999999998</v>
      </c>
      <c r="KR483">
        <v>2.0588950000000001</v>
      </c>
      <c r="KS483">
        <v>17159.580000000002</v>
      </c>
      <c r="KT483" s="1">
        <v>7.600229E-2</v>
      </c>
      <c r="KU483">
        <v>30.28106</v>
      </c>
      <c r="KV483">
        <v>1.929141</v>
      </c>
      <c r="KW483">
        <v>16193.66</v>
      </c>
      <c r="KX483" s="1">
        <v>7.565442E-2</v>
      </c>
      <c r="KY483">
        <v>30.434380000000001</v>
      </c>
      <c r="KZ483">
        <v>1.8076589999999999</v>
      </c>
      <c r="LA483">
        <v>15266.52</v>
      </c>
      <c r="LB483" s="1">
        <v>7.5353749999999997E-2</v>
      </c>
      <c r="LC483">
        <v>30.447600000000001</v>
      </c>
      <c r="LD483">
        <v>1.693541</v>
      </c>
      <c r="LE483">
        <v>14380.43</v>
      </c>
      <c r="LF483" s="1">
        <v>7.5072710000000001E-2</v>
      </c>
      <c r="LG483">
        <v>30.367049999999999</v>
      </c>
      <c r="LH483">
        <v>1.586052</v>
      </c>
      <c r="LI483">
        <v>13536.82</v>
      </c>
      <c r="LJ483">
        <v>7.4755500000000003E-2</v>
      </c>
      <c r="LK483">
        <v>30.291519999999998</v>
      </c>
      <c r="LL483">
        <v>1.4839880000000001</v>
      </c>
      <c r="LM483">
        <v>12736.29</v>
      </c>
      <c r="LN483" s="1">
        <v>7.4477489999999993E-2</v>
      </c>
      <c r="LO483">
        <v>30.250969999999999</v>
      </c>
      <c r="LP483">
        <v>1.3888320000000001</v>
      </c>
      <c r="LQ483">
        <v>11979.21</v>
      </c>
      <c r="LR483" s="1">
        <v>7.4191569999999998E-2</v>
      </c>
      <c r="LS483">
        <v>30.407150000000001</v>
      </c>
      <c r="LT483">
        <v>1.2993859999999999</v>
      </c>
      <c r="LU483">
        <v>11264.79</v>
      </c>
      <c r="LV483" s="1">
        <v>7.3889440000000001E-2</v>
      </c>
      <c r="LW483">
        <v>30.628969999999999</v>
      </c>
      <c r="LX483">
        <v>1.215425</v>
      </c>
      <c r="LY483">
        <v>10592.33</v>
      </c>
      <c r="LZ483" s="1">
        <v>7.3585709999999999E-2</v>
      </c>
      <c r="MA483">
        <v>30.849530000000001</v>
      </c>
      <c r="MB483">
        <v>1.1369039999999999</v>
      </c>
      <c r="MC483">
        <v>9960.2819999999992</v>
      </c>
      <c r="MD483" s="1">
        <v>7.3308429999999994E-2</v>
      </c>
      <c r="ME483">
        <v>31.047740000000001</v>
      </c>
      <c r="MF483">
        <v>1.0640130000000001</v>
      </c>
      <c r="MG483">
        <v>9367.2260000000006</v>
      </c>
      <c r="MH483" s="1">
        <v>7.3054889999999997E-2</v>
      </c>
      <c r="MI483">
        <v>31.105399999999999</v>
      </c>
      <c r="MJ483">
        <v>0.9962974</v>
      </c>
      <c r="MK483">
        <v>8811.1460000000006</v>
      </c>
      <c r="ML483" s="1">
        <v>7.2769780000000006E-2</v>
      </c>
      <c r="MM483">
        <v>31.07141</v>
      </c>
      <c r="MN483">
        <v>0.93281760000000002</v>
      </c>
      <c r="MO483">
        <v>8290.357</v>
      </c>
      <c r="MP483" s="1">
        <v>7.251436E-2</v>
      </c>
      <c r="MQ483">
        <v>31.0197</v>
      </c>
      <c r="MR483">
        <v>0.87401430000000002</v>
      </c>
      <c r="MS483">
        <v>7802.8959999999997</v>
      </c>
      <c r="MT483" s="1">
        <v>7.2472560000000005E-2</v>
      </c>
      <c r="MU483">
        <v>30.96827</v>
      </c>
      <c r="MV483">
        <v>0.82154689999999997</v>
      </c>
      <c r="MW483">
        <v>7345.8469999999998</v>
      </c>
      <c r="MX483" s="1">
        <v>7.2251410000000002E-2</v>
      </c>
      <c r="MY483">
        <v>30.966709999999999</v>
      </c>
      <c r="MZ483">
        <v>0.77050439999999998</v>
      </c>
      <c r="NA483">
        <v>6917.1469999999999</v>
      </c>
      <c r="NB483" s="1">
        <v>7.1958259999999996E-2</v>
      </c>
      <c r="NC483">
        <v>31.05423</v>
      </c>
      <c r="ND483">
        <v>0.72229239999999995</v>
      </c>
      <c r="NE483">
        <v>6516.643</v>
      </c>
      <c r="NF483" s="1">
        <v>7.1623919999999994E-2</v>
      </c>
      <c r="NG483">
        <v>31.240839999999999</v>
      </c>
      <c r="NH483">
        <v>0.67711010000000005</v>
      </c>
      <c r="NI483">
        <v>6143.1040000000003</v>
      </c>
      <c r="NJ483" s="1">
        <v>7.1361939999999999E-2</v>
      </c>
      <c r="NK483">
        <v>31.343800000000002</v>
      </c>
      <c r="NL483">
        <v>0.63581189999999999</v>
      </c>
      <c r="NM483">
        <v>5794.5990000000002</v>
      </c>
      <c r="NN483" s="1">
        <v>7.1174860000000006E-2</v>
      </c>
      <c r="NO483">
        <v>31.338529999999999</v>
      </c>
      <c r="NP483">
        <v>0.59797869999999997</v>
      </c>
      <c r="NQ483">
        <v>5468.6809999999996</v>
      </c>
      <c r="NR483">
        <v>7.0988800000000005E-2</v>
      </c>
      <c r="NS483">
        <v>31.30387</v>
      </c>
      <c r="NT483">
        <v>0.56267239999999996</v>
      </c>
      <c r="NU483">
        <v>5163.6729999999998</v>
      </c>
      <c r="NV483" s="1">
        <v>7.0772619999999994E-2</v>
      </c>
      <c r="NW483">
        <v>31.260999999999999</v>
      </c>
      <c r="NX483">
        <v>0.52955819999999998</v>
      </c>
      <c r="NY483">
        <v>4878.3540000000003</v>
      </c>
      <c r="NZ483" s="1">
        <v>7.0763430000000002E-2</v>
      </c>
      <c r="OA483">
        <v>31.224989999999998</v>
      </c>
      <c r="OB483">
        <v>0.50006790000000001</v>
      </c>
      <c r="OC483">
        <v>4610.8829999999998</v>
      </c>
      <c r="OD483" s="1">
        <v>7.0572259999999998E-2</v>
      </c>
      <c r="OE483">
        <v>31.322340000000001</v>
      </c>
      <c r="OF483">
        <v>0.47119070000000002</v>
      </c>
      <c r="OG483">
        <v>4359.8010000000004</v>
      </c>
      <c r="OH483" s="1">
        <v>7.030074E-2</v>
      </c>
      <c r="OI483">
        <v>31.51315</v>
      </c>
      <c r="OJ483">
        <v>0.44380540000000002</v>
      </c>
      <c r="OK483">
        <v>4125.2749999999996</v>
      </c>
    </row>
    <row r="484" spans="1:401" x14ac:dyDescent="0.35">
      <c r="A484">
        <v>493</v>
      </c>
      <c r="B484" t="s">
        <v>4</v>
      </c>
      <c r="C484" t="s">
        <v>364</v>
      </c>
      <c r="D484" t="s">
        <v>486</v>
      </c>
      <c r="E484">
        <v>701.40269999999998</v>
      </c>
      <c r="F484">
        <v>0.1069147</v>
      </c>
      <c r="G484">
        <v>29.66366</v>
      </c>
      <c r="H484">
        <v>0</v>
      </c>
      <c r="I484">
        <v>0</v>
      </c>
      <c r="J484">
        <v>0.10599219999999999</v>
      </c>
      <c r="K484">
        <v>29.623619999999999</v>
      </c>
      <c r="L484">
        <v>0</v>
      </c>
      <c r="M484">
        <v>0</v>
      </c>
      <c r="N484">
        <v>0.1049315</v>
      </c>
      <c r="O484">
        <v>29.568580000000001</v>
      </c>
      <c r="P484">
        <v>0</v>
      </c>
      <c r="Q484">
        <v>0</v>
      </c>
      <c r="R484">
        <v>0.1038309</v>
      </c>
      <c r="S484">
        <v>29.4831</v>
      </c>
      <c r="T484">
        <v>0</v>
      </c>
      <c r="U484">
        <v>0</v>
      </c>
      <c r="V484">
        <v>0.1028705</v>
      </c>
      <c r="W484">
        <v>29.43967</v>
      </c>
      <c r="X484">
        <v>0</v>
      </c>
      <c r="Y484">
        <v>0</v>
      </c>
      <c r="Z484">
        <v>0.1020161</v>
      </c>
      <c r="AA484">
        <v>29.360810000000001</v>
      </c>
      <c r="AB484">
        <v>0</v>
      </c>
      <c r="AC484">
        <v>0</v>
      </c>
      <c r="AD484">
        <v>0.1011802</v>
      </c>
      <c r="AE484">
        <v>29.259630000000001</v>
      </c>
      <c r="AF484">
        <v>0</v>
      </c>
      <c r="AG484">
        <v>0</v>
      </c>
      <c r="AH484">
        <v>0.1003622</v>
      </c>
      <c r="AI484">
        <v>29.165949999999999</v>
      </c>
      <c r="AJ484">
        <v>0</v>
      </c>
      <c r="AK484">
        <v>0</v>
      </c>
      <c r="AL484">
        <v>0.10049429999999999</v>
      </c>
      <c r="AM484">
        <v>29.087</v>
      </c>
      <c r="AN484">
        <v>0</v>
      </c>
      <c r="AO484">
        <v>0</v>
      </c>
      <c r="AP484" s="1">
        <v>9.9924260000000001E-2</v>
      </c>
      <c r="AQ484">
        <v>29.126329999999999</v>
      </c>
      <c r="AR484">
        <v>0</v>
      </c>
      <c r="AS484">
        <v>0</v>
      </c>
      <c r="AT484">
        <v>9.8952499999999999E-2</v>
      </c>
      <c r="AU484">
        <v>29.228400000000001</v>
      </c>
      <c r="AV484">
        <v>0</v>
      </c>
      <c r="AW484">
        <v>0</v>
      </c>
      <c r="AX484" s="1">
        <v>9.7849259999999993E-2</v>
      </c>
      <c r="AY484">
        <v>29.27899</v>
      </c>
      <c r="AZ484">
        <v>0</v>
      </c>
      <c r="BA484">
        <v>0</v>
      </c>
      <c r="BB484" s="1">
        <v>9.7128930000000002E-2</v>
      </c>
      <c r="BC484">
        <v>29.297129999999999</v>
      </c>
      <c r="BD484">
        <v>0</v>
      </c>
      <c r="BE484">
        <v>0</v>
      </c>
      <c r="BF484" s="1">
        <v>9.6685590000000002E-2</v>
      </c>
      <c r="BG484">
        <v>29.226209999999998</v>
      </c>
      <c r="BH484">
        <v>0</v>
      </c>
      <c r="BI484">
        <v>0</v>
      </c>
      <c r="BJ484" s="1">
        <v>9.6248490000000006E-2</v>
      </c>
      <c r="BK484">
        <v>29.077159999999999</v>
      </c>
      <c r="BL484">
        <v>0</v>
      </c>
      <c r="BM484">
        <v>0</v>
      </c>
      <c r="BN484" s="1">
        <v>9.5657909999999999E-2</v>
      </c>
      <c r="BO484">
        <v>28.93235</v>
      </c>
      <c r="BP484">
        <v>0</v>
      </c>
      <c r="BQ484">
        <v>0</v>
      </c>
      <c r="BR484" s="1">
        <v>9.5357369999999997E-2</v>
      </c>
      <c r="BS484">
        <v>28.802489999999999</v>
      </c>
      <c r="BT484">
        <v>0</v>
      </c>
      <c r="BU484">
        <v>0</v>
      </c>
      <c r="BV484" s="1">
        <v>9.4873730000000003E-2</v>
      </c>
      <c r="BW484">
        <v>28.789249999999999</v>
      </c>
      <c r="BX484">
        <v>0</v>
      </c>
      <c r="BY484">
        <v>0</v>
      </c>
      <c r="BZ484" s="1">
        <v>9.4363450000000001E-2</v>
      </c>
      <c r="CA484">
        <v>28.830480000000001</v>
      </c>
      <c r="CB484">
        <v>0</v>
      </c>
      <c r="CC484">
        <v>0</v>
      </c>
      <c r="CD484" s="1">
        <v>9.3848689999999999E-2</v>
      </c>
      <c r="CE484">
        <v>28.852150000000002</v>
      </c>
      <c r="CF484">
        <v>0</v>
      </c>
      <c r="CG484">
        <v>0</v>
      </c>
      <c r="CH484" s="1">
        <v>9.3448439999999994E-2</v>
      </c>
      <c r="CI484">
        <v>28.880669999999999</v>
      </c>
      <c r="CJ484">
        <v>0</v>
      </c>
      <c r="CK484">
        <v>0</v>
      </c>
      <c r="CL484" s="1">
        <v>9.3113459999999995E-2</v>
      </c>
      <c r="CM484">
        <v>28.833390000000001</v>
      </c>
      <c r="CN484">
        <v>0</v>
      </c>
      <c r="CO484">
        <v>0</v>
      </c>
      <c r="CP484" s="1">
        <v>9.2799759999999995E-2</v>
      </c>
      <c r="CQ484">
        <v>28.69061</v>
      </c>
      <c r="CR484">
        <v>0</v>
      </c>
      <c r="CS484">
        <v>0</v>
      </c>
      <c r="CT484" s="1">
        <v>9.2509869999999994E-2</v>
      </c>
      <c r="CU484">
        <v>28.547599999999999</v>
      </c>
      <c r="CV484">
        <v>0</v>
      </c>
      <c r="CW484" s="1">
        <v>2.852167E-37</v>
      </c>
      <c r="CX484" s="1">
        <v>9.3155260000000004E-2</v>
      </c>
      <c r="CY484">
        <v>28.434470000000001</v>
      </c>
      <c r="CZ484" s="1">
        <v>3.1701079999999998E-35</v>
      </c>
      <c r="DA484" s="1">
        <v>1.9324040000000001E-31</v>
      </c>
      <c r="DB484" s="1">
        <v>9.3077359999999998E-2</v>
      </c>
      <c r="DC484">
        <v>28.50291</v>
      </c>
      <c r="DD484" s="1">
        <v>2.5454460000000002E-30</v>
      </c>
      <c r="DE484" s="1">
        <v>1.3968289999999999E-26</v>
      </c>
      <c r="DF484" s="1">
        <v>9.2578019999999997E-2</v>
      </c>
      <c r="DG484">
        <v>28.648389999999999</v>
      </c>
      <c r="DH484" s="1">
        <v>3.494921E-26</v>
      </c>
      <c r="DI484" s="1">
        <v>1.821944E-22</v>
      </c>
      <c r="DJ484" s="1">
        <v>9.1914960000000004E-2</v>
      </c>
      <c r="DK484">
        <v>28.791899999999998</v>
      </c>
      <c r="DL484" s="1">
        <v>1.154275E-22</v>
      </c>
      <c r="DM484" s="1">
        <v>5.8908389999999999E-19</v>
      </c>
      <c r="DN484" s="1">
        <v>9.1585379999999994E-2</v>
      </c>
      <c r="DO484">
        <v>28.9131</v>
      </c>
      <c r="DP484" s="1">
        <v>1.179758E-19</v>
      </c>
      <c r="DQ484" s="1">
        <v>5.972664E-16</v>
      </c>
      <c r="DR484" s="1">
        <v>9.1512259999999998E-2</v>
      </c>
      <c r="DS484">
        <v>28.888629999999999</v>
      </c>
      <c r="DT484" s="1">
        <v>4.6084739999999998E-17</v>
      </c>
      <c r="DU484" s="1">
        <v>2.3312840000000002E-13</v>
      </c>
      <c r="DV484" s="1">
        <v>9.1398859999999998E-2</v>
      </c>
      <c r="DW484">
        <v>28.785350000000001</v>
      </c>
      <c r="DX484" s="1">
        <v>8.1392519999999995E-15</v>
      </c>
      <c r="DY484" s="1">
        <v>4.1381749999999999E-11</v>
      </c>
      <c r="DZ484" s="1">
        <v>9.1082540000000003E-2</v>
      </c>
      <c r="EA484">
        <v>28.690280000000001</v>
      </c>
      <c r="EB484" s="1">
        <v>7.3500370000000001E-13</v>
      </c>
      <c r="EC484" s="1">
        <v>3.7801420000000004E-9</v>
      </c>
      <c r="ED484" s="1">
        <v>9.0677190000000005E-2</v>
      </c>
      <c r="EE484">
        <v>28.62135</v>
      </c>
      <c r="EF484" s="1">
        <v>3.7424730000000002E-11</v>
      </c>
      <c r="EG484" s="1">
        <v>1.952659E-7</v>
      </c>
      <c r="EH484" s="1">
        <v>9.0287339999999994E-2</v>
      </c>
      <c r="EI484">
        <v>28.690819999999999</v>
      </c>
      <c r="EJ484" s="1">
        <v>1.160736E-9</v>
      </c>
      <c r="EK484" s="1">
        <v>6.1531849999999996E-6</v>
      </c>
      <c r="EL484" s="1">
        <v>8.9975189999999997E-2</v>
      </c>
      <c r="EM484">
        <v>28.87612</v>
      </c>
      <c r="EN484" s="1">
        <v>2.3381160000000001E-8</v>
      </c>
      <c r="EO484" s="1">
        <v>1.259555E-4</v>
      </c>
      <c r="EP484" s="1">
        <v>8.9660980000000001E-2</v>
      </c>
      <c r="EQ484">
        <v>29.098369999999999</v>
      </c>
      <c r="ER484" s="1">
        <v>3.2242310000000002E-7</v>
      </c>
      <c r="ES484" s="1">
        <v>1.7663240000000001E-3</v>
      </c>
      <c r="ET484" s="1">
        <v>8.9296329999999993E-2</v>
      </c>
      <c r="EU484">
        <v>29.284210000000002</v>
      </c>
      <c r="EV484" s="1">
        <v>3.1837429999999998E-6</v>
      </c>
      <c r="EW484" s="1">
        <v>1.7753439999999999E-2</v>
      </c>
      <c r="EX484" s="1">
        <v>8.8900240000000005E-2</v>
      </c>
      <c r="EY484">
        <v>29.320699999999999</v>
      </c>
      <c r="EZ484" s="1">
        <v>2.3440750000000001E-5</v>
      </c>
      <c r="FA484">
        <v>0.1330856</v>
      </c>
      <c r="FB484" s="1">
        <v>8.8450280000000006E-2</v>
      </c>
      <c r="FC484">
        <v>29.26942</v>
      </c>
      <c r="FD484" s="1">
        <v>1.3316010000000001E-4</v>
      </c>
      <c r="FE484">
        <v>0.77035909999999996</v>
      </c>
      <c r="FF484" s="1">
        <v>8.8044869999999997E-2</v>
      </c>
      <c r="FG484">
        <v>29.214980000000001</v>
      </c>
      <c r="FH484" s="1">
        <v>6.0312400000000002E-4</v>
      </c>
      <c r="FI484">
        <v>3.5520049999999999</v>
      </c>
      <c r="FJ484" s="1">
        <v>8.8124259999999996E-2</v>
      </c>
      <c r="FK484">
        <v>29.168199999999999</v>
      </c>
      <c r="FL484">
        <v>2.2528000000000001E-3</v>
      </c>
      <c r="FM484">
        <v>13.42704</v>
      </c>
      <c r="FN484" s="1">
        <v>8.7799509999999997E-2</v>
      </c>
      <c r="FO484">
        <v>29.28248</v>
      </c>
      <c r="FP484" s="1">
        <v>7.0402040000000004E-3</v>
      </c>
      <c r="FQ484">
        <v>42.645820000000001</v>
      </c>
      <c r="FR484" s="1">
        <v>8.7223789999999995E-2</v>
      </c>
      <c r="FS484">
        <v>29.462160000000001</v>
      </c>
      <c r="FT484" s="1">
        <v>1.8794249999999998E-2</v>
      </c>
      <c r="FU484">
        <v>115.9841</v>
      </c>
      <c r="FV484" s="1">
        <v>8.6534130000000001E-2</v>
      </c>
      <c r="FW484">
        <v>29.583459999999999</v>
      </c>
      <c r="FX484">
        <v>4.3735900000000001E-2</v>
      </c>
      <c r="FY484">
        <v>275.21249999999998</v>
      </c>
      <c r="FZ484" s="1">
        <v>8.6027530000000005E-2</v>
      </c>
      <c r="GA484">
        <v>29.659690000000001</v>
      </c>
      <c r="GB484" s="1">
        <v>9.0617680000000006E-2</v>
      </c>
      <c r="GC484">
        <v>579.82479999999998</v>
      </c>
      <c r="GD484" s="1">
        <v>8.5641369999999994E-2</v>
      </c>
      <c r="GE484">
        <v>29.626000000000001</v>
      </c>
      <c r="GF484">
        <v>0.16967740000000001</v>
      </c>
      <c r="GG484">
        <v>1101.8520000000001</v>
      </c>
      <c r="GH484" s="1">
        <v>8.5244819999999999E-2</v>
      </c>
      <c r="GI484">
        <v>29.60087</v>
      </c>
      <c r="GJ484">
        <v>0.29051159999999998</v>
      </c>
      <c r="GK484">
        <v>1913.6859999999999</v>
      </c>
      <c r="GL484" s="1">
        <v>8.4738960000000002E-2</v>
      </c>
      <c r="GM484">
        <v>29.57995</v>
      </c>
      <c r="GN484">
        <v>0.45935219999999999</v>
      </c>
      <c r="GO484">
        <v>3071.732</v>
      </c>
      <c r="GP484">
        <v>8.4264199999999997E-2</v>
      </c>
      <c r="GQ484">
        <v>29.561330000000002</v>
      </c>
      <c r="GR484">
        <v>0.67850949999999999</v>
      </c>
      <c r="GS484">
        <v>4602.0420000000004</v>
      </c>
      <c r="GT484" s="1">
        <v>8.3731109999999997E-2</v>
      </c>
      <c r="GU484">
        <v>29.533909999999999</v>
      </c>
      <c r="GV484">
        <v>0.94364950000000003</v>
      </c>
      <c r="GW484">
        <v>6492.6180000000004</v>
      </c>
      <c r="GX484" s="1">
        <v>8.3228449999999995E-2</v>
      </c>
      <c r="GY484">
        <v>29.598929999999999</v>
      </c>
      <c r="GZ484">
        <v>1.246435</v>
      </c>
      <c r="HA484">
        <v>8691.9660000000003</v>
      </c>
      <c r="HB484" s="1">
        <v>8.2720580000000002E-2</v>
      </c>
      <c r="HC484">
        <v>29.760380000000001</v>
      </c>
      <c r="HD484">
        <v>1.5734840000000001</v>
      </c>
      <c r="HE484">
        <v>11116.65</v>
      </c>
      <c r="HF484">
        <v>8.2232600000000003E-2</v>
      </c>
      <c r="HG484">
        <v>29.920919999999999</v>
      </c>
      <c r="HH484">
        <v>1.9101269999999999</v>
      </c>
      <c r="HI484">
        <v>13662.98</v>
      </c>
      <c r="HJ484" s="1">
        <v>8.1733609999999998E-2</v>
      </c>
      <c r="HK484">
        <v>29.967279999999999</v>
      </c>
      <c r="HL484">
        <v>2.2402579999999999</v>
      </c>
      <c r="HM484">
        <v>16219.13</v>
      </c>
      <c r="HN484" s="1">
        <v>8.1237160000000003E-2</v>
      </c>
      <c r="HO484">
        <v>29.875830000000001</v>
      </c>
      <c r="HP484">
        <v>2.549995</v>
      </c>
      <c r="HQ484">
        <v>18678.22</v>
      </c>
      <c r="HR484" s="1">
        <v>8.0776479999999998E-2</v>
      </c>
      <c r="HS484">
        <v>29.780449999999998</v>
      </c>
      <c r="HT484">
        <v>2.8288470000000001</v>
      </c>
      <c r="HU484">
        <v>20948.05</v>
      </c>
      <c r="HV484" s="1">
        <v>8.0805470000000004E-2</v>
      </c>
      <c r="HW484">
        <v>29.688379999999999</v>
      </c>
      <c r="HX484">
        <v>3.0868370000000001</v>
      </c>
      <c r="HY484">
        <v>22961.32</v>
      </c>
      <c r="HZ484" s="1">
        <v>8.0458340000000003E-2</v>
      </c>
      <c r="IA484">
        <v>29.709790000000002</v>
      </c>
      <c r="IB484">
        <v>3.2874949999999998</v>
      </c>
      <c r="IC484">
        <v>24670.74</v>
      </c>
      <c r="ID484" s="1">
        <v>7.9871380000000006E-2</v>
      </c>
      <c r="IE484">
        <v>29.813289999999999</v>
      </c>
      <c r="IF484">
        <v>3.4299770000000001</v>
      </c>
      <c r="IG484">
        <v>26039.06</v>
      </c>
      <c r="IH484">
        <v>7.9183299999999998E-2</v>
      </c>
      <c r="II484">
        <v>29.916429999999998</v>
      </c>
      <c r="IJ484">
        <v>3.5193460000000001</v>
      </c>
      <c r="IK484">
        <v>27055.63</v>
      </c>
      <c r="IL484" s="1">
        <v>7.8700419999999993E-2</v>
      </c>
      <c r="IM484">
        <v>29.996749999999999</v>
      </c>
      <c r="IN484">
        <v>3.5719319999999999</v>
      </c>
      <c r="IO484">
        <v>27730.400000000001</v>
      </c>
      <c r="IP484" s="1">
        <v>7.8354170000000001E-2</v>
      </c>
      <c r="IQ484">
        <v>29.97326</v>
      </c>
      <c r="IR484">
        <v>3.5897480000000002</v>
      </c>
      <c r="IS484">
        <v>28087.43</v>
      </c>
      <c r="IT484" s="1">
        <v>7.8006590000000001E-2</v>
      </c>
      <c r="IU484">
        <v>29.891929999999999</v>
      </c>
      <c r="IV484">
        <v>3.5711020000000002</v>
      </c>
      <c r="IW484">
        <v>28156.14</v>
      </c>
      <c r="IX484" s="1">
        <v>7.7553940000000002E-2</v>
      </c>
      <c r="IY484">
        <v>29.818010000000001</v>
      </c>
      <c r="IZ484">
        <v>3.5164010000000001</v>
      </c>
      <c r="JA484">
        <v>27970.81</v>
      </c>
      <c r="JB484" s="1">
        <v>7.7146629999999994E-2</v>
      </c>
      <c r="JC484">
        <v>29.76511</v>
      </c>
      <c r="JD484">
        <v>3.4377719999999998</v>
      </c>
      <c r="JE484">
        <v>27567.46</v>
      </c>
      <c r="JF484" s="1">
        <v>7.6684260000000004E-2</v>
      </c>
      <c r="JG484">
        <v>29.87322</v>
      </c>
      <c r="JH484">
        <v>3.33832</v>
      </c>
      <c r="JI484">
        <v>26983.43</v>
      </c>
      <c r="JJ484" s="1">
        <v>7.6246750000000002E-2</v>
      </c>
      <c r="JK484">
        <v>30.011050000000001</v>
      </c>
      <c r="JL484">
        <v>3.2175980000000002</v>
      </c>
      <c r="JM484">
        <v>26249.96</v>
      </c>
      <c r="JN484" s="1">
        <v>7.5819659999999997E-2</v>
      </c>
      <c r="JO484">
        <v>30.110659999999999</v>
      </c>
      <c r="JP484">
        <v>3.0911420000000001</v>
      </c>
      <c r="JQ484">
        <v>25412.18</v>
      </c>
      <c r="JR484" s="1">
        <v>7.5418760000000001E-2</v>
      </c>
      <c r="JS484">
        <v>30.162590000000002</v>
      </c>
      <c r="JT484">
        <v>2.9562010000000001</v>
      </c>
      <c r="JU484">
        <v>24485.5</v>
      </c>
      <c r="JV484" s="1">
        <v>7.5013960000000005E-2</v>
      </c>
      <c r="JW484">
        <v>30.149940000000001</v>
      </c>
      <c r="JX484">
        <v>2.816306</v>
      </c>
      <c r="JY484">
        <v>23502.06</v>
      </c>
      <c r="JZ484" s="1">
        <v>7.4617710000000004E-2</v>
      </c>
      <c r="KA484">
        <v>30.060289999999998</v>
      </c>
      <c r="KB484">
        <v>2.6747619999999999</v>
      </c>
      <c r="KC484">
        <v>22483.53</v>
      </c>
      <c r="KD484" s="1">
        <v>7.4228820000000001E-2</v>
      </c>
      <c r="KE484">
        <v>29.97015</v>
      </c>
      <c r="KF484">
        <v>2.5334599999999998</v>
      </c>
      <c r="KG484">
        <v>21447.91</v>
      </c>
      <c r="KH484" s="1">
        <v>7.401887E-2</v>
      </c>
      <c r="KI484">
        <v>29.903300000000002</v>
      </c>
      <c r="KJ484">
        <v>2.3996420000000001</v>
      </c>
      <c r="KK484">
        <v>20409.349999999999</v>
      </c>
      <c r="KL484" s="1">
        <v>7.3683090000000007E-2</v>
      </c>
      <c r="KM484">
        <v>29.992370000000001</v>
      </c>
      <c r="KN484">
        <v>2.2643460000000002</v>
      </c>
      <c r="KO484">
        <v>19379.740000000002</v>
      </c>
      <c r="KP484" s="1">
        <v>7.3305990000000001E-2</v>
      </c>
      <c r="KQ484">
        <v>30.147849999999998</v>
      </c>
      <c r="KR484">
        <v>2.1319979999999998</v>
      </c>
      <c r="KS484">
        <v>18370.29</v>
      </c>
      <c r="KT484" s="1">
        <v>7.2898980000000002E-2</v>
      </c>
      <c r="KU484">
        <v>30.320029999999999</v>
      </c>
      <c r="KV484">
        <v>2.0037859999999998</v>
      </c>
      <c r="KW484">
        <v>17389.2</v>
      </c>
      <c r="KX484" s="1">
        <v>7.2566850000000002E-2</v>
      </c>
      <c r="KY484">
        <v>30.47015</v>
      </c>
      <c r="KZ484">
        <v>1.8831640000000001</v>
      </c>
      <c r="LA484">
        <v>16441.47</v>
      </c>
      <c r="LB484" s="1">
        <v>7.2278460000000003E-2</v>
      </c>
      <c r="LC484">
        <v>30.483329999999999</v>
      </c>
      <c r="LD484">
        <v>1.769231</v>
      </c>
      <c r="LE484">
        <v>15530.5</v>
      </c>
      <c r="LF484" s="1">
        <v>7.2008929999999999E-2</v>
      </c>
      <c r="LG484">
        <v>30.404620000000001</v>
      </c>
      <c r="LH484">
        <v>1.6614230000000001</v>
      </c>
      <c r="LI484">
        <v>14658.67</v>
      </c>
      <c r="LJ484" s="1">
        <v>7.1707889999999996E-2</v>
      </c>
      <c r="LK484">
        <v>30.330760000000001</v>
      </c>
      <c r="LL484">
        <v>1.5586089999999999</v>
      </c>
      <c r="LM484">
        <v>13827.51</v>
      </c>
      <c r="LN484" s="1">
        <v>7.144143E-2</v>
      </c>
      <c r="LO484">
        <v>30.290849999999999</v>
      </c>
      <c r="LP484">
        <v>1.4623109999999999</v>
      </c>
      <c r="LQ484">
        <v>13037.87</v>
      </c>
      <c r="LR484" s="1">
        <v>7.1167060000000004E-2</v>
      </c>
      <c r="LS484">
        <v>30.443079999999998</v>
      </c>
      <c r="LT484">
        <v>1.3714109999999999</v>
      </c>
      <c r="LU484">
        <v>12289.68</v>
      </c>
      <c r="LV484" s="1">
        <v>7.0879220000000007E-2</v>
      </c>
      <c r="LW484">
        <v>30.659600000000001</v>
      </c>
      <c r="LX484">
        <v>1.285793</v>
      </c>
      <c r="LY484">
        <v>11582.65</v>
      </c>
      <c r="LZ484" s="1">
        <v>7.0588890000000001E-2</v>
      </c>
      <c r="MA484">
        <v>30.875060000000001</v>
      </c>
      <c r="MB484">
        <v>1.205422</v>
      </c>
      <c r="MC484">
        <v>10915.75</v>
      </c>
      <c r="MD484" s="1">
        <v>7.0321549999999997E-2</v>
      </c>
      <c r="ME484">
        <v>31.068999999999999</v>
      </c>
      <c r="MF484">
        <v>1.1305499999999999</v>
      </c>
      <c r="MG484">
        <v>10287.91</v>
      </c>
      <c r="MH484" s="1">
        <v>7.0080290000000003E-2</v>
      </c>
      <c r="MI484">
        <v>31.125720000000001</v>
      </c>
      <c r="MJ484">
        <v>1.0608470000000001</v>
      </c>
      <c r="MK484">
        <v>9697.3979999999992</v>
      </c>
      <c r="ML484" s="1">
        <v>6.9808620000000002E-2</v>
      </c>
      <c r="MM484">
        <v>31.09243</v>
      </c>
      <c r="MN484">
        <v>0.99527860000000001</v>
      </c>
      <c r="MO484">
        <v>9142.6200000000008</v>
      </c>
      <c r="MP484">
        <v>6.9563600000000003E-2</v>
      </c>
      <c r="MQ484">
        <v>31.041730000000001</v>
      </c>
      <c r="MR484">
        <v>0.93437479999999995</v>
      </c>
      <c r="MS484">
        <v>8621.8889999999992</v>
      </c>
      <c r="MT484" s="1">
        <v>6.9526459999999998E-2</v>
      </c>
      <c r="MU484">
        <v>30.991040000000002</v>
      </c>
      <c r="MV484">
        <v>0.88000029999999996</v>
      </c>
      <c r="MW484">
        <v>8132.3509999999997</v>
      </c>
      <c r="MX484" s="1">
        <v>6.9315230000000005E-2</v>
      </c>
      <c r="MY484">
        <v>30.989000000000001</v>
      </c>
      <c r="MZ484">
        <v>0.82686539999999997</v>
      </c>
      <c r="NA484">
        <v>7671.9139999999998</v>
      </c>
      <c r="NB484" s="1">
        <v>6.9034650000000003E-2</v>
      </c>
      <c r="NC484">
        <v>31.074249999999999</v>
      </c>
      <c r="ND484">
        <v>0.77653609999999995</v>
      </c>
      <c r="NE484">
        <v>7240.723</v>
      </c>
      <c r="NF484" s="1">
        <v>6.8712850000000006E-2</v>
      </c>
      <c r="NG484">
        <v>31.256519999999998</v>
      </c>
      <c r="NH484">
        <v>0.7292168</v>
      </c>
      <c r="NI484">
        <v>6837.5280000000002</v>
      </c>
      <c r="NJ484" s="1">
        <v>6.8459740000000005E-2</v>
      </c>
      <c r="NK484">
        <v>31.357289999999999</v>
      </c>
      <c r="NL484">
        <v>0.68588070000000001</v>
      </c>
      <c r="NM484">
        <v>6460.4769999999999</v>
      </c>
      <c r="NN484" s="1">
        <v>6.8283189999999994E-2</v>
      </c>
      <c r="NO484">
        <v>31.35239</v>
      </c>
      <c r="NP484">
        <v>0.64615630000000002</v>
      </c>
      <c r="NQ484">
        <v>6107.1220000000003</v>
      </c>
      <c r="NR484" s="1">
        <v>6.8103860000000002E-2</v>
      </c>
      <c r="NS484">
        <v>31.318960000000001</v>
      </c>
      <c r="NT484">
        <v>0.6089871</v>
      </c>
      <c r="NU484">
        <v>5775.7650000000003</v>
      </c>
      <c r="NV484" s="1">
        <v>6.7898009999999995E-2</v>
      </c>
      <c r="NW484">
        <v>31.2774</v>
      </c>
      <c r="NX484">
        <v>0.57405289999999998</v>
      </c>
      <c r="NY484">
        <v>5465.1109999999999</v>
      </c>
      <c r="NZ484" s="1">
        <v>6.7892980000000006E-2</v>
      </c>
      <c r="OA484">
        <v>31.24258</v>
      </c>
      <c r="OB484">
        <v>0.54294500000000001</v>
      </c>
      <c r="OC484">
        <v>5173.3109999999997</v>
      </c>
      <c r="OD484" s="1">
        <v>6.7711540000000001E-2</v>
      </c>
      <c r="OE484">
        <v>31.338139999999999</v>
      </c>
      <c r="OF484">
        <v>0.5123704</v>
      </c>
      <c r="OG484">
        <v>4898.8680000000004</v>
      </c>
      <c r="OH484" s="1">
        <v>6.7448820000000007E-2</v>
      </c>
      <c r="OI484">
        <v>31.525230000000001</v>
      </c>
      <c r="OJ484">
        <v>0.48327399999999998</v>
      </c>
      <c r="OK484">
        <v>4641.9970000000003</v>
      </c>
    </row>
    <row r="485" spans="1:401" x14ac:dyDescent="0.35">
      <c r="A485">
        <v>494</v>
      </c>
      <c r="B485" t="s">
        <v>4</v>
      </c>
      <c r="C485" t="s">
        <v>364</v>
      </c>
      <c r="D485" t="s">
        <v>487</v>
      </c>
      <c r="E485">
        <v>701.40269999999998</v>
      </c>
      <c r="F485">
        <v>0.10223210000000001</v>
      </c>
      <c r="G485">
        <v>29.712859999999999</v>
      </c>
      <c r="H485">
        <v>0</v>
      </c>
      <c r="I485">
        <v>0</v>
      </c>
      <c r="J485">
        <v>0.1013551</v>
      </c>
      <c r="K485">
        <v>29.672799999999999</v>
      </c>
      <c r="L485">
        <v>0</v>
      </c>
      <c r="M485">
        <v>0</v>
      </c>
      <c r="N485">
        <v>0.10034</v>
      </c>
      <c r="O485">
        <v>29.61796</v>
      </c>
      <c r="P485">
        <v>0</v>
      </c>
      <c r="Q485">
        <v>0</v>
      </c>
      <c r="R485" s="1">
        <v>9.9287029999999998E-2</v>
      </c>
      <c r="S485">
        <v>29.53368</v>
      </c>
      <c r="T485">
        <v>0</v>
      </c>
      <c r="U485">
        <v>0</v>
      </c>
      <c r="V485" s="1">
        <v>9.8371330000000007E-2</v>
      </c>
      <c r="W485">
        <v>29.49128</v>
      </c>
      <c r="X485">
        <v>0</v>
      </c>
      <c r="Y485">
        <v>0</v>
      </c>
      <c r="Z485" s="1">
        <v>9.7560250000000001E-2</v>
      </c>
      <c r="AA485">
        <v>29.414459999999998</v>
      </c>
      <c r="AB485">
        <v>0</v>
      </c>
      <c r="AC485">
        <v>0</v>
      </c>
      <c r="AD485" s="1">
        <v>9.6764939999999994E-2</v>
      </c>
      <c r="AE485">
        <v>29.31625</v>
      </c>
      <c r="AF485">
        <v>0</v>
      </c>
      <c r="AG485">
        <v>0</v>
      </c>
      <c r="AH485" s="1">
        <v>9.5986059999999998E-2</v>
      </c>
      <c r="AI485">
        <v>29.225529999999999</v>
      </c>
      <c r="AJ485">
        <v>0</v>
      </c>
      <c r="AK485">
        <v>0</v>
      </c>
      <c r="AL485" s="1">
        <v>9.6132330000000002E-2</v>
      </c>
      <c r="AM485">
        <v>29.14939</v>
      </c>
      <c r="AN485">
        <v>0</v>
      </c>
      <c r="AO485">
        <v>0</v>
      </c>
      <c r="AP485" s="1">
        <v>9.5588480000000003E-2</v>
      </c>
      <c r="AQ485">
        <v>29.188829999999999</v>
      </c>
      <c r="AR485">
        <v>0</v>
      </c>
      <c r="AS485">
        <v>0</v>
      </c>
      <c r="AT485" s="1">
        <v>9.4652990000000006E-2</v>
      </c>
      <c r="AU485">
        <v>29.28941</v>
      </c>
      <c r="AV485">
        <v>0</v>
      </c>
      <c r="AW485">
        <v>0</v>
      </c>
      <c r="AX485" s="1">
        <v>9.3597630000000001E-2</v>
      </c>
      <c r="AY485">
        <v>29.339220000000001</v>
      </c>
      <c r="AZ485">
        <v>0</v>
      </c>
      <c r="BA485">
        <v>0</v>
      </c>
      <c r="BB485" s="1">
        <v>9.2911659999999993E-2</v>
      </c>
      <c r="BC485">
        <v>29.357119999999998</v>
      </c>
      <c r="BD485">
        <v>0</v>
      </c>
      <c r="BE485">
        <v>0</v>
      </c>
      <c r="BF485" s="1">
        <v>9.249309E-2</v>
      </c>
      <c r="BG485">
        <v>29.288019999999999</v>
      </c>
      <c r="BH485">
        <v>0</v>
      </c>
      <c r="BI485">
        <v>0</v>
      </c>
      <c r="BJ485" s="1">
        <v>9.2082540000000004E-2</v>
      </c>
      <c r="BK485">
        <v>29.142240000000001</v>
      </c>
      <c r="BL485">
        <v>0</v>
      </c>
      <c r="BM485">
        <v>0</v>
      </c>
      <c r="BN485">
        <v>9.1515700000000005E-2</v>
      </c>
      <c r="BO485">
        <v>29.000350000000001</v>
      </c>
      <c r="BP485">
        <v>0</v>
      </c>
      <c r="BQ485">
        <v>0</v>
      </c>
      <c r="BR485" s="1">
        <v>9.1234869999999996E-2</v>
      </c>
      <c r="BS485">
        <v>28.873000000000001</v>
      </c>
      <c r="BT485">
        <v>0</v>
      </c>
      <c r="BU485">
        <v>0</v>
      </c>
      <c r="BV485" s="1">
        <v>9.0774659999999993E-2</v>
      </c>
      <c r="BW485">
        <v>28.860109999999999</v>
      </c>
      <c r="BX485">
        <v>0</v>
      </c>
      <c r="BY485">
        <v>0</v>
      </c>
      <c r="BZ485" s="1">
        <v>9.0288389999999996E-2</v>
      </c>
      <c r="CA485">
        <v>28.899920000000002</v>
      </c>
      <c r="CB485">
        <v>0</v>
      </c>
      <c r="CC485">
        <v>0</v>
      </c>
      <c r="CD485" s="1">
        <v>8.9794639999999995E-2</v>
      </c>
      <c r="CE485">
        <v>28.920580000000001</v>
      </c>
      <c r="CF485">
        <v>0</v>
      </c>
      <c r="CG485">
        <v>0</v>
      </c>
      <c r="CH485" s="1">
        <v>8.9416570000000001E-2</v>
      </c>
      <c r="CI485">
        <v>28.948530000000002</v>
      </c>
      <c r="CJ485">
        <v>0</v>
      </c>
      <c r="CK485">
        <v>0</v>
      </c>
      <c r="CL485" s="1">
        <v>8.9098620000000003E-2</v>
      </c>
      <c r="CM485">
        <v>28.90194</v>
      </c>
      <c r="CN485">
        <v>0</v>
      </c>
      <c r="CO485">
        <v>0</v>
      </c>
      <c r="CP485" s="1">
        <v>8.8800879999999999E-2</v>
      </c>
      <c r="CQ485">
        <v>28.76192</v>
      </c>
      <c r="CR485">
        <v>0</v>
      </c>
      <c r="CS485">
        <v>0</v>
      </c>
      <c r="CT485">
        <v>8.8526199999999999E-2</v>
      </c>
      <c r="CU485">
        <v>28.621120000000001</v>
      </c>
      <c r="CV485">
        <v>0</v>
      </c>
      <c r="CW485" s="1">
        <v>7.1865220000000002E-38</v>
      </c>
      <c r="CX485" s="1">
        <v>8.9164149999999998E-2</v>
      </c>
      <c r="CY485">
        <v>28.509239999999998</v>
      </c>
      <c r="CZ485" s="1">
        <v>9.4758510000000001E-36</v>
      </c>
      <c r="DA485" s="1">
        <v>5.5183189999999997E-32</v>
      </c>
      <c r="DB485" s="1">
        <v>8.9089249999999995E-2</v>
      </c>
      <c r="DC485">
        <v>28.574839999999998</v>
      </c>
      <c r="DD485" s="1">
        <v>8.3301970000000008E-31</v>
      </c>
      <c r="DE485" s="1">
        <v>4.4383089999999998E-27</v>
      </c>
      <c r="DF485" s="1">
        <v>8.8607770000000002E-2</v>
      </c>
      <c r="DG485">
        <v>28.715019999999999</v>
      </c>
      <c r="DH485" s="1">
        <v>1.238346E-26</v>
      </c>
      <c r="DI485" s="1">
        <v>6.3483940000000005E-23</v>
      </c>
      <c r="DJ485">
        <v>8.7970199999999998E-2</v>
      </c>
      <c r="DK485">
        <v>28.852820000000001</v>
      </c>
      <c r="DL485" s="1">
        <v>4.4109650000000002E-23</v>
      </c>
      <c r="DM485" s="1">
        <v>2.2308919999999998E-19</v>
      </c>
      <c r="DN485" s="1">
        <v>8.7658369999999999E-2</v>
      </c>
      <c r="DO485">
        <v>28.96857</v>
      </c>
      <c r="DP485" s="1">
        <v>4.836567E-20</v>
      </c>
      <c r="DQ485" s="1">
        <v>2.4377880000000001E-16</v>
      </c>
      <c r="DR485" s="1">
        <v>8.7594839999999993E-2</v>
      </c>
      <c r="DS485">
        <v>28.94145</v>
      </c>
      <c r="DT485" s="1">
        <v>2.014087E-17</v>
      </c>
      <c r="DU485" s="1">
        <v>1.017128E-13</v>
      </c>
      <c r="DV485" s="1">
        <v>8.7490330000000005E-2</v>
      </c>
      <c r="DW485">
        <v>28.837319999999998</v>
      </c>
      <c r="DX485" s="1">
        <v>3.7706369999999998E-15</v>
      </c>
      <c r="DY485" s="1">
        <v>1.9167230000000001E-11</v>
      </c>
      <c r="DZ485" s="1">
        <v>8.718832E-2</v>
      </c>
      <c r="EA485">
        <v>28.741219999999998</v>
      </c>
      <c r="EB485" s="1">
        <v>3.5927699999999999E-13</v>
      </c>
      <c r="EC485" s="1">
        <v>1.848849E-9</v>
      </c>
      <c r="ED485" s="1">
        <v>8.6800050000000004E-2</v>
      </c>
      <c r="EE485">
        <v>28.670449999999999</v>
      </c>
      <c r="EF485" s="1">
        <v>1.9231149999999999E-11</v>
      </c>
      <c r="EG485" s="1">
        <v>1.0041849999999999E-7</v>
      </c>
      <c r="EH485">
        <v>8.6429800000000001E-2</v>
      </c>
      <c r="EI485">
        <v>28.735690000000002</v>
      </c>
      <c r="EJ485" s="1">
        <v>6.251271E-10</v>
      </c>
      <c r="EK485" s="1">
        <v>3.3156250000000001E-6</v>
      </c>
      <c r="EL485" s="1">
        <v>8.6130949999999998E-2</v>
      </c>
      <c r="EM485">
        <v>28.914459999999998</v>
      </c>
      <c r="EN485" s="1">
        <v>1.316151E-8</v>
      </c>
      <c r="EO485" s="1">
        <v>7.0901030000000006E-5</v>
      </c>
      <c r="EP485" s="1">
        <v>8.5832569999999997E-2</v>
      </c>
      <c r="EQ485">
        <v>29.13</v>
      </c>
      <c r="ER485" s="1">
        <v>1.892382E-7</v>
      </c>
      <c r="ES485" s="1">
        <v>1.035858E-3</v>
      </c>
      <c r="ET485" s="1">
        <v>8.5487930000000004E-2</v>
      </c>
      <c r="EU485">
        <v>29.31034</v>
      </c>
      <c r="EV485" s="1">
        <v>1.9438419999999998E-6</v>
      </c>
      <c r="EW485" s="1">
        <v>1.0819789999999999E-2</v>
      </c>
      <c r="EX485" s="1">
        <v>8.5108429999999999E-2</v>
      </c>
      <c r="EY485">
        <v>29.344670000000001</v>
      </c>
      <c r="EZ485" s="1">
        <v>1.4854220000000001E-5</v>
      </c>
      <c r="FA485" s="1">
        <v>8.4091319999999997E-2</v>
      </c>
      <c r="FB485" s="1">
        <v>8.4679450000000003E-2</v>
      </c>
      <c r="FC485">
        <v>29.293990000000001</v>
      </c>
      <c r="FD485" s="1">
        <v>8.7395949999999998E-5</v>
      </c>
      <c r="FE485">
        <v>0.50353789999999998</v>
      </c>
      <c r="FF485" s="1">
        <v>8.4293240000000005E-2</v>
      </c>
      <c r="FG485">
        <v>29.24034</v>
      </c>
      <c r="FH485" s="1">
        <v>4.0913540000000001E-4</v>
      </c>
      <c r="FI485">
        <v>2.3966799999999999</v>
      </c>
      <c r="FJ485" s="1">
        <v>8.4383139999999995E-2</v>
      </c>
      <c r="FK485">
        <v>29.19435</v>
      </c>
      <c r="FL485" s="1">
        <v>1.576638E-3</v>
      </c>
      <c r="FM485">
        <v>9.3335779999999993</v>
      </c>
      <c r="FN485" s="1">
        <v>8.4069649999999996E-2</v>
      </c>
      <c r="FO485">
        <v>29.306660000000001</v>
      </c>
      <c r="FP485" s="1">
        <v>5.0729929999999996E-3</v>
      </c>
      <c r="FQ485">
        <v>30.483630000000002</v>
      </c>
      <c r="FR485" s="1">
        <v>8.3517679999999997E-2</v>
      </c>
      <c r="FS485">
        <v>29.482559999999999</v>
      </c>
      <c r="FT485">
        <v>1.39185E-2</v>
      </c>
      <c r="FU485">
        <v>85.099310000000003</v>
      </c>
      <c r="FV485" s="1">
        <v>8.285729E-2</v>
      </c>
      <c r="FW485">
        <v>29.601559999999999</v>
      </c>
      <c r="FX485" s="1">
        <v>3.3227069999999997E-2</v>
      </c>
      <c r="FY485">
        <v>206.89169999999999</v>
      </c>
      <c r="FZ485" s="1">
        <v>8.2373779999999994E-2</v>
      </c>
      <c r="GA485">
        <v>29.676500000000001</v>
      </c>
      <c r="GB485" s="1">
        <v>7.0500590000000002E-2</v>
      </c>
      <c r="GC485">
        <v>445.82490000000001</v>
      </c>
      <c r="GD485" s="1">
        <v>8.2007860000000002E-2</v>
      </c>
      <c r="GE485">
        <v>29.64434</v>
      </c>
      <c r="GF485">
        <v>0.134967</v>
      </c>
      <c r="GG485">
        <v>865.15009999999995</v>
      </c>
      <c r="GH485" s="1">
        <v>8.1631120000000001E-2</v>
      </c>
      <c r="GI485">
        <v>29.62088</v>
      </c>
      <c r="GJ485">
        <v>0.23589660000000001</v>
      </c>
      <c r="GK485">
        <v>1532.1279999999999</v>
      </c>
      <c r="GL485" s="1">
        <v>8.1147239999999995E-2</v>
      </c>
      <c r="GM485">
        <v>29.601690000000001</v>
      </c>
      <c r="GN485">
        <v>0.38020619999999999</v>
      </c>
      <c r="GO485">
        <v>2504.1509999999998</v>
      </c>
      <c r="GP485" s="1">
        <v>8.0694210000000002E-2</v>
      </c>
      <c r="GQ485">
        <v>29.584589999999999</v>
      </c>
      <c r="GR485">
        <v>0.57166669999999997</v>
      </c>
      <c r="GS485">
        <v>3815.0639999999999</v>
      </c>
      <c r="GT485" s="1">
        <v>8.0185220000000001E-2</v>
      </c>
      <c r="GU485">
        <v>29.558990000000001</v>
      </c>
      <c r="GV485">
        <v>0.80825849999999999</v>
      </c>
      <c r="GW485">
        <v>5466.5169999999998</v>
      </c>
      <c r="GX485" s="1">
        <v>7.9702170000000003E-2</v>
      </c>
      <c r="GY485">
        <v>29.624369999999999</v>
      </c>
      <c r="GZ485">
        <v>1.083968</v>
      </c>
      <c r="HA485">
        <v>7424.1019999999999</v>
      </c>
      <c r="HB485" s="1">
        <v>7.9221630000000001E-2</v>
      </c>
      <c r="HC485">
        <v>29.784289999999999</v>
      </c>
      <c r="HD485">
        <v>1.3879060000000001</v>
      </c>
      <c r="HE485">
        <v>9622.1219999999994</v>
      </c>
      <c r="HF485" s="1">
        <v>7.8753840000000006E-2</v>
      </c>
      <c r="HG485">
        <v>29.943180000000002</v>
      </c>
      <c r="HH485">
        <v>1.7069799999999999</v>
      </c>
      <c r="HI485">
        <v>11972.52</v>
      </c>
      <c r="HJ485">
        <v>7.8277799999999995E-2</v>
      </c>
      <c r="HK485">
        <v>29.989940000000001</v>
      </c>
      <c r="HL485">
        <v>2.0263949999999999</v>
      </c>
      <c r="HM485">
        <v>14375.3</v>
      </c>
      <c r="HN485">
        <v>7.7802999999999997E-2</v>
      </c>
      <c r="HO485">
        <v>29.90192</v>
      </c>
      <c r="HP485">
        <v>2.332551</v>
      </c>
      <c r="HQ485">
        <v>16730.48</v>
      </c>
      <c r="HR485" s="1">
        <v>7.7365519999999993E-2</v>
      </c>
      <c r="HS485">
        <v>29.81026</v>
      </c>
      <c r="HT485">
        <v>2.614744</v>
      </c>
      <c r="HU485">
        <v>18948.259999999998</v>
      </c>
      <c r="HV485" s="1">
        <v>7.7403280000000005E-2</v>
      </c>
      <c r="HW485">
        <v>29.72165</v>
      </c>
      <c r="HX485">
        <v>2.8812350000000002</v>
      </c>
      <c r="HY485">
        <v>20959.41</v>
      </c>
      <c r="HZ485" s="1">
        <v>7.7069730000000003E-2</v>
      </c>
      <c r="IA485">
        <v>29.744540000000001</v>
      </c>
      <c r="IB485">
        <v>3.0962010000000002</v>
      </c>
      <c r="IC485">
        <v>22711.98</v>
      </c>
      <c r="ID485" s="1">
        <v>7.6506690000000002E-2</v>
      </c>
      <c r="IE485">
        <v>29.847359999999998</v>
      </c>
      <c r="IF485">
        <v>3.2574779999999999</v>
      </c>
      <c r="IG485">
        <v>24161.84</v>
      </c>
      <c r="IH485" s="1">
        <v>7.5844560000000005E-2</v>
      </c>
      <c r="II485">
        <v>29.949719999999999</v>
      </c>
      <c r="IJ485">
        <v>3.3682479999999999</v>
      </c>
      <c r="IK485">
        <v>25290.2</v>
      </c>
      <c r="IL485" s="1">
        <v>7.5384759999999995E-2</v>
      </c>
      <c r="IM485">
        <v>30.02993</v>
      </c>
      <c r="IN485">
        <v>3.4434490000000002</v>
      </c>
      <c r="IO485">
        <v>26098.86</v>
      </c>
      <c r="IP485" s="1">
        <v>7.5056970000000001E-2</v>
      </c>
      <c r="IQ485">
        <v>30.007989999999999</v>
      </c>
      <c r="IR485">
        <v>3.4841829999999998</v>
      </c>
      <c r="IS485">
        <v>26604.48</v>
      </c>
      <c r="IT485" s="1">
        <v>7.4725120000000006E-2</v>
      </c>
      <c r="IU485">
        <v>29.929749999999999</v>
      </c>
      <c r="IV485">
        <v>3.488048</v>
      </c>
      <c r="IW485">
        <v>26829.93</v>
      </c>
      <c r="IX485" s="1">
        <v>7.4292769999999994E-2</v>
      </c>
      <c r="IY485">
        <v>29.85868</v>
      </c>
      <c r="IZ485">
        <v>3.4549210000000001</v>
      </c>
      <c r="JA485">
        <v>26803.39</v>
      </c>
      <c r="JB485" s="1">
        <v>7.3906659999999999E-2</v>
      </c>
      <c r="JC485">
        <v>29.808330000000002</v>
      </c>
      <c r="JD485">
        <v>3.3964669999999999</v>
      </c>
      <c r="JE485">
        <v>26556.54</v>
      </c>
      <c r="JF485" s="1">
        <v>7.346229E-2</v>
      </c>
      <c r="JG485">
        <v>29.91574</v>
      </c>
      <c r="JH485">
        <v>3.313043</v>
      </c>
      <c r="JI485">
        <v>26123.06</v>
      </c>
      <c r="JJ485" s="1">
        <v>7.3042620000000003E-2</v>
      </c>
      <c r="JK485">
        <v>30.051570000000002</v>
      </c>
      <c r="JL485">
        <v>3.2156539999999998</v>
      </c>
      <c r="JM485">
        <v>25535.94</v>
      </c>
      <c r="JN485" s="1">
        <v>7.263609E-2</v>
      </c>
      <c r="JO485">
        <v>30.149930000000001</v>
      </c>
      <c r="JP485">
        <v>3.0966109999999998</v>
      </c>
      <c r="JQ485">
        <v>24821.46</v>
      </c>
      <c r="JR485" s="1">
        <v>7.225434E-2</v>
      </c>
      <c r="JS485">
        <v>30.2013</v>
      </c>
      <c r="JT485">
        <v>2.9768129999999999</v>
      </c>
      <c r="JU485">
        <v>24021.14</v>
      </c>
      <c r="JV485" s="1">
        <v>7.186563E-2</v>
      </c>
      <c r="JW485">
        <v>30.189330000000002</v>
      </c>
      <c r="JX485">
        <v>2.8474360000000001</v>
      </c>
      <c r="JY485">
        <v>23146.76</v>
      </c>
      <c r="JZ485" s="1">
        <v>7.1488389999999999E-2</v>
      </c>
      <c r="KA485">
        <v>30.101849999999999</v>
      </c>
      <c r="KB485">
        <v>2.7149040000000002</v>
      </c>
      <c r="KC485">
        <v>22226.36</v>
      </c>
      <c r="KD485" s="1">
        <v>7.1116689999999996E-2</v>
      </c>
      <c r="KE485">
        <v>30.01379</v>
      </c>
      <c r="KF485">
        <v>2.581013</v>
      </c>
      <c r="KG485">
        <v>21278.48</v>
      </c>
      <c r="KH485" s="1">
        <v>7.0917209999999994E-2</v>
      </c>
      <c r="KI485">
        <v>29.948399999999999</v>
      </c>
      <c r="KJ485">
        <v>2.4532780000000001</v>
      </c>
      <c r="KK485">
        <v>20316.95</v>
      </c>
      <c r="KL485" s="1">
        <v>7.0596640000000002E-2</v>
      </c>
      <c r="KM485">
        <v>30.036100000000001</v>
      </c>
      <c r="KN485">
        <v>2.3227129999999998</v>
      </c>
      <c r="KO485">
        <v>19354.560000000001</v>
      </c>
      <c r="KP485" s="1">
        <v>7.0237439999999998E-2</v>
      </c>
      <c r="KQ485">
        <v>30.188639999999999</v>
      </c>
      <c r="KR485">
        <v>2.193975</v>
      </c>
      <c r="KS485">
        <v>18403.39</v>
      </c>
      <c r="KT485" s="1">
        <v>6.9848519999999997E-2</v>
      </c>
      <c r="KU485">
        <v>30.357420000000001</v>
      </c>
      <c r="KV485">
        <v>2.0683419999999999</v>
      </c>
      <c r="KW485">
        <v>17472.310000000001</v>
      </c>
      <c r="KX485" s="1">
        <v>6.9530880000000003E-2</v>
      </c>
      <c r="KY485">
        <v>30.5046</v>
      </c>
      <c r="KZ485">
        <v>1.949492</v>
      </c>
      <c r="LA485">
        <v>16567.03</v>
      </c>
      <c r="LB485" s="1">
        <v>6.925531E-2</v>
      </c>
      <c r="LC485">
        <v>30.51707</v>
      </c>
      <c r="LD485">
        <v>1.836678</v>
      </c>
      <c r="LE485">
        <v>15691.85</v>
      </c>
      <c r="LF485" s="1">
        <v>6.8998139999999999E-2</v>
      </c>
      <c r="LG485">
        <v>30.439769999999999</v>
      </c>
      <c r="LH485">
        <v>1.729392</v>
      </c>
      <c r="LI485">
        <v>14849.84</v>
      </c>
      <c r="LJ485" s="1">
        <v>6.8710889999999997E-2</v>
      </c>
      <c r="LK485">
        <v>30.36748</v>
      </c>
      <c r="LL485">
        <v>1.6265989999999999</v>
      </c>
      <c r="LM485">
        <v>14043.39</v>
      </c>
      <c r="LN485" s="1">
        <v>6.8456370000000002E-2</v>
      </c>
      <c r="LO485">
        <v>30.328410000000002</v>
      </c>
      <c r="LP485">
        <v>1.5299</v>
      </c>
      <c r="LQ485">
        <v>13273.73</v>
      </c>
      <c r="LR485" s="1">
        <v>6.8193089999999998E-2</v>
      </c>
      <c r="LS485">
        <v>30.477830000000001</v>
      </c>
      <c r="LT485">
        <v>1.4382330000000001</v>
      </c>
      <c r="LU485">
        <v>12541.56</v>
      </c>
      <c r="LV485" s="1">
        <v>6.7921270000000006E-2</v>
      </c>
      <c r="LW485">
        <v>30.689889999999998</v>
      </c>
      <c r="LX485">
        <v>1.3516269999999999</v>
      </c>
      <c r="LY485">
        <v>11846.99</v>
      </c>
      <c r="LZ485" s="1">
        <v>6.7644109999999993E-2</v>
      </c>
      <c r="MA485">
        <v>30.900770000000001</v>
      </c>
      <c r="MB485">
        <v>1.2699849999999999</v>
      </c>
      <c r="MC485">
        <v>11189.5</v>
      </c>
      <c r="MD485" s="1">
        <v>6.7388359999999994E-2</v>
      </c>
      <c r="ME485">
        <v>31.090679999999999</v>
      </c>
      <c r="MF485">
        <v>1.1936800000000001</v>
      </c>
      <c r="MG485">
        <v>10568.43</v>
      </c>
      <c r="MH485" s="1">
        <v>6.7158270000000006E-2</v>
      </c>
      <c r="MI485">
        <v>31.145659999999999</v>
      </c>
      <c r="MJ485">
        <v>1.1224419999999999</v>
      </c>
      <c r="MK485">
        <v>9982.3829999999998</v>
      </c>
      <c r="ML485" s="1">
        <v>6.6899459999999994E-2</v>
      </c>
      <c r="MM485">
        <v>31.11289</v>
      </c>
      <c r="MN485">
        <v>1.055223</v>
      </c>
      <c r="MO485">
        <v>9430.134</v>
      </c>
      <c r="MP485" s="1">
        <v>6.6666320000000001E-2</v>
      </c>
      <c r="MQ485">
        <v>31.062919999999998</v>
      </c>
      <c r="MR485">
        <v>0.99260809999999999</v>
      </c>
      <c r="MS485">
        <v>8910.25</v>
      </c>
      <c r="MT485" s="1">
        <v>6.6633990000000004E-2</v>
      </c>
      <c r="MU485">
        <v>31.01294</v>
      </c>
      <c r="MV485">
        <v>0.93667549999999999</v>
      </c>
      <c r="MW485">
        <v>8420.17</v>
      </c>
      <c r="MX485" s="1">
        <v>6.6433980000000004E-2</v>
      </c>
      <c r="MY485">
        <v>31.010660000000001</v>
      </c>
      <c r="MZ485">
        <v>0.88178160000000005</v>
      </c>
      <c r="NA485">
        <v>7958.067</v>
      </c>
      <c r="NB485" s="1">
        <v>6.616524E-2</v>
      </c>
      <c r="NC485">
        <v>31.09422</v>
      </c>
      <c r="ND485">
        <v>0.82960049999999996</v>
      </c>
      <c r="NE485">
        <v>7524.1480000000001</v>
      </c>
      <c r="NF485" s="1">
        <v>6.5856460000000006E-2</v>
      </c>
      <c r="NG485">
        <v>31.272790000000001</v>
      </c>
      <c r="NH485">
        <v>0.78039650000000005</v>
      </c>
      <c r="NI485">
        <v>7117.4539999999997</v>
      </c>
      <c r="NJ485" s="1">
        <v>6.5614749999999999E-2</v>
      </c>
      <c r="NK485">
        <v>31.37124</v>
      </c>
      <c r="NL485">
        <v>0.73526080000000005</v>
      </c>
      <c r="NM485">
        <v>6736.1980000000003</v>
      </c>
      <c r="NN485" s="1">
        <v>6.5448160000000005E-2</v>
      </c>
      <c r="NO485">
        <v>31.36619</v>
      </c>
      <c r="NP485">
        <v>0.69384460000000003</v>
      </c>
      <c r="NQ485">
        <v>6378.1310000000003</v>
      </c>
      <c r="NR485" s="1">
        <v>6.5275979999999997E-2</v>
      </c>
      <c r="NS485">
        <v>31.333559999999999</v>
      </c>
      <c r="NT485">
        <v>0.65496929999999998</v>
      </c>
      <c r="NU485">
        <v>6041.5659999999998</v>
      </c>
      <c r="NV485" s="1">
        <v>6.5081449999999999E-2</v>
      </c>
      <c r="NW485">
        <v>31.293099999999999</v>
      </c>
      <c r="NX485">
        <v>0.61838610000000005</v>
      </c>
      <c r="NY485">
        <v>5725.4350000000004</v>
      </c>
      <c r="NZ485" s="1">
        <v>6.5080020000000002E-2</v>
      </c>
      <c r="OA485">
        <v>31.259370000000001</v>
      </c>
      <c r="OB485">
        <v>0.585789</v>
      </c>
      <c r="OC485">
        <v>5427.8540000000003</v>
      </c>
      <c r="OD485">
        <v>6.4907999999999993E-2</v>
      </c>
      <c r="OE485">
        <v>31.353829999999999</v>
      </c>
      <c r="OF485">
        <v>0.55363790000000002</v>
      </c>
      <c r="OG485">
        <v>5147.4290000000001</v>
      </c>
      <c r="OH485" s="1">
        <v>6.4656089999999999E-2</v>
      </c>
      <c r="OI485">
        <v>31.537749999999999</v>
      </c>
      <c r="OJ485">
        <v>0.52294379999999996</v>
      </c>
      <c r="OK485">
        <v>4884.4319999999998</v>
      </c>
    </row>
    <row r="486" spans="1:401" x14ac:dyDescent="0.35">
      <c r="A486">
        <v>495</v>
      </c>
      <c r="B486" t="s">
        <v>4</v>
      </c>
      <c r="C486" t="s">
        <v>364</v>
      </c>
      <c r="D486" t="s">
        <v>488</v>
      </c>
      <c r="E486">
        <v>690.0154</v>
      </c>
      <c r="F486">
        <v>0.11217829999999999</v>
      </c>
      <c r="G486">
        <v>29.767679999999999</v>
      </c>
      <c r="H486">
        <v>0</v>
      </c>
      <c r="I486">
        <v>0</v>
      </c>
      <c r="J486">
        <v>0.11121</v>
      </c>
      <c r="K486">
        <v>29.727530000000002</v>
      </c>
      <c r="L486">
        <v>0</v>
      </c>
      <c r="M486">
        <v>0</v>
      </c>
      <c r="N486">
        <v>0.1100888</v>
      </c>
      <c r="O486">
        <v>29.672879999999999</v>
      </c>
      <c r="P486">
        <v>0</v>
      </c>
      <c r="Q486">
        <v>0</v>
      </c>
      <c r="R486">
        <v>0.1089252</v>
      </c>
      <c r="S486">
        <v>29.589590000000001</v>
      </c>
      <c r="T486">
        <v>0</v>
      </c>
      <c r="U486">
        <v>0</v>
      </c>
      <c r="V486">
        <v>0.10791290000000001</v>
      </c>
      <c r="W486">
        <v>29.547999999999998</v>
      </c>
      <c r="X486">
        <v>0</v>
      </c>
      <c r="Y486">
        <v>0</v>
      </c>
      <c r="Z486">
        <v>0.10702059999999999</v>
      </c>
      <c r="AA486">
        <v>29.473109999999998</v>
      </c>
      <c r="AB486">
        <v>0</v>
      </c>
      <c r="AC486">
        <v>0</v>
      </c>
      <c r="AD486">
        <v>0.1061469</v>
      </c>
      <c r="AE486">
        <v>29.377749999999999</v>
      </c>
      <c r="AF486">
        <v>0</v>
      </c>
      <c r="AG486">
        <v>0</v>
      </c>
      <c r="AH486">
        <v>0.1052869</v>
      </c>
      <c r="AI486">
        <v>29.289960000000001</v>
      </c>
      <c r="AJ486">
        <v>0</v>
      </c>
      <c r="AK486">
        <v>0</v>
      </c>
      <c r="AL486">
        <v>0.1054649</v>
      </c>
      <c r="AM486">
        <v>29.216719999999999</v>
      </c>
      <c r="AN486">
        <v>0</v>
      </c>
      <c r="AO486">
        <v>0</v>
      </c>
      <c r="AP486">
        <v>0.10485940000000001</v>
      </c>
      <c r="AQ486">
        <v>29.256460000000001</v>
      </c>
      <c r="AR486">
        <v>0</v>
      </c>
      <c r="AS486">
        <v>0</v>
      </c>
      <c r="AT486">
        <v>0.10382429999999999</v>
      </c>
      <c r="AU486">
        <v>29.35577</v>
      </c>
      <c r="AV486">
        <v>0</v>
      </c>
      <c r="AW486">
        <v>0</v>
      </c>
      <c r="AX486">
        <v>0.10265820000000001</v>
      </c>
      <c r="AY486">
        <v>29.404710000000001</v>
      </c>
      <c r="AZ486">
        <v>0</v>
      </c>
      <c r="BA486">
        <v>0</v>
      </c>
      <c r="BB486">
        <v>0.1019009</v>
      </c>
      <c r="BC486">
        <v>29.422370000000001</v>
      </c>
      <c r="BD486">
        <v>0</v>
      </c>
      <c r="BE486">
        <v>0</v>
      </c>
      <c r="BF486">
        <v>0.10143969999999999</v>
      </c>
      <c r="BG486">
        <v>29.35493</v>
      </c>
      <c r="BH486">
        <v>0</v>
      </c>
      <c r="BI486">
        <v>0</v>
      </c>
      <c r="BJ486">
        <v>0.1009926</v>
      </c>
      <c r="BK486">
        <v>29.212599999999998</v>
      </c>
      <c r="BL486">
        <v>0</v>
      </c>
      <c r="BM486">
        <v>0</v>
      </c>
      <c r="BN486">
        <v>0.10036299999999999</v>
      </c>
      <c r="BO486">
        <v>29.073840000000001</v>
      </c>
      <c r="BP486">
        <v>0</v>
      </c>
      <c r="BQ486">
        <v>0</v>
      </c>
      <c r="BR486">
        <v>0.1000574</v>
      </c>
      <c r="BS486">
        <v>28.949259999999999</v>
      </c>
      <c r="BT486">
        <v>0</v>
      </c>
      <c r="BU486">
        <v>0</v>
      </c>
      <c r="BV486" s="1">
        <v>9.954723E-2</v>
      </c>
      <c r="BW486">
        <v>28.937110000000001</v>
      </c>
      <c r="BX486">
        <v>0</v>
      </c>
      <c r="BY486">
        <v>0</v>
      </c>
      <c r="BZ486" s="1">
        <v>9.9010559999999997E-2</v>
      </c>
      <c r="CA486">
        <v>28.97579</v>
      </c>
      <c r="CB486">
        <v>0</v>
      </c>
      <c r="CC486">
        <v>0</v>
      </c>
      <c r="CD486" s="1">
        <v>9.8463789999999995E-2</v>
      </c>
      <c r="CE486">
        <v>28.995370000000001</v>
      </c>
      <c r="CF486">
        <v>0</v>
      </c>
      <c r="CG486">
        <v>0</v>
      </c>
      <c r="CH486" s="1">
        <v>9.8047029999999993E-2</v>
      </c>
      <c r="CI486">
        <v>29.022670000000002</v>
      </c>
      <c r="CJ486">
        <v>0</v>
      </c>
      <c r="CK486">
        <v>0</v>
      </c>
      <c r="CL486" s="1">
        <v>9.7695649999999995E-2</v>
      </c>
      <c r="CM486">
        <v>28.976739999999999</v>
      </c>
      <c r="CN486">
        <v>0</v>
      </c>
      <c r="CO486">
        <v>0</v>
      </c>
      <c r="CP486" s="1">
        <v>9.736583E-2</v>
      </c>
      <c r="CQ486">
        <v>28.839479999999998</v>
      </c>
      <c r="CR486">
        <v>0</v>
      </c>
      <c r="CS486">
        <v>0</v>
      </c>
      <c r="CT486" s="1">
        <v>9.7063510000000006E-2</v>
      </c>
      <c r="CU486">
        <v>28.7012</v>
      </c>
      <c r="CV486">
        <v>0</v>
      </c>
      <c r="CW486" s="1">
        <v>1.6888329999999999E-38</v>
      </c>
      <c r="CX486" s="1">
        <v>9.7780640000000002E-2</v>
      </c>
      <c r="CY486">
        <v>28.590969999999999</v>
      </c>
      <c r="CZ486" s="1">
        <v>3.1548790000000001E-36</v>
      </c>
      <c r="DA486" s="1">
        <v>1.480688E-32</v>
      </c>
      <c r="DB486" s="1">
        <v>9.7694310000000006E-2</v>
      </c>
      <c r="DC486">
        <v>28.65428</v>
      </c>
      <c r="DD486" s="1">
        <v>2.978162E-31</v>
      </c>
      <c r="DE486" s="1">
        <v>1.3281480000000001E-27</v>
      </c>
      <c r="DF486" s="1">
        <v>9.715683E-2</v>
      </c>
      <c r="DG486">
        <v>28.789490000000001</v>
      </c>
      <c r="DH486" s="1">
        <v>4.747231E-27</v>
      </c>
      <c r="DI486" s="1">
        <v>2.0862930000000001E-23</v>
      </c>
      <c r="DJ486" s="1">
        <v>9.6448580000000006E-2</v>
      </c>
      <c r="DK486">
        <v>28.92164</v>
      </c>
      <c r="DL486" s="1">
        <v>1.8091789999999999E-23</v>
      </c>
      <c r="DM486" s="1">
        <v>7.9766559999999995E-20</v>
      </c>
      <c r="DN486">
        <v>9.61061E-2</v>
      </c>
      <c r="DO486">
        <v>29.0319</v>
      </c>
      <c r="DP486" s="1">
        <v>2.1140449999999999E-20</v>
      </c>
      <c r="DQ486" s="1">
        <v>9.403751E-17</v>
      </c>
      <c r="DR486" s="1">
        <v>9.6037940000000002E-2</v>
      </c>
      <c r="DS486">
        <v>29.00188</v>
      </c>
      <c r="DT486" s="1">
        <v>9.3327379999999996E-18</v>
      </c>
      <c r="DU486" s="1">
        <v>4.1983220000000002E-14</v>
      </c>
      <c r="DV486" s="1">
        <v>9.5924969999999998E-2</v>
      </c>
      <c r="DW486">
        <v>28.896709999999999</v>
      </c>
      <c r="DX486" s="1">
        <v>1.8430019999999998E-15</v>
      </c>
      <c r="DY486" s="1">
        <v>8.4063380000000008E-12</v>
      </c>
      <c r="DZ486" s="1">
        <v>9.5588480000000003E-2</v>
      </c>
      <c r="EA486">
        <v>28.799569999999999</v>
      </c>
      <c r="EB486" s="1">
        <v>1.844645E-13</v>
      </c>
      <c r="EC486" s="1">
        <v>8.5687310000000002E-10</v>
      </c>
      <c r="ED486">
        <v>9.5158699999999999E-2</v>
      </c>
      <c r="EE486">
        <v>28.727039999999999</v>
      </c>
      <c r="EF486" s="1">
        <v>1.033745E-11</v>
      </c>
      <c r="EG486" s="1">
        <v>4.896763E-8</v>
      </c>
      <c r="EH486" s="1">
        <v>9.474929E-2</v>
      </c>
      <c r="EI486">
        <v>28.788139999999999</v>
      </c>
      <c r="EJ486" s="1">
        <v>3.5082049999999999E-10</v>
      </c>
      <c r="EK486" s="1">
        <v>1.695128E-6</v>
      </c>
      <c r="EL486" s="1">
        <v>9.4419779999999995E-2</v>
      </c>
      <c r="EM486">
        <v>28.960270000000001</v>
      </c>
      <c r="EN486" s="1">
        <v>7.6924420000000006E-9</v>
      </c>
      <c r="EO486" s="1">
        <v>3.7889010000000003E-5</v>
      </c>
      <c r="EP486" s="1">
        <v>9.4090229999999997E-2</v>
      </c>
      <c r="EQ486">
        <v>29.168690000000002</v>
      </c>
      <c r="ER486" s="1">
        <v>1.149278E-7</v>
      </c>
      <c r="ES486" s="1">
        <v>5.7703539999999997E-4</v>
      </c>
      <c r="ET486" s="1">
        <v>9.3709180000000003E-2</v>
      </c>
      <c r="EU486">
        <v>29.342790000000001</v>
      </c>
      <c r="EV486" s="1">
        <v>1.2240709999999999E-6</v>
      </c>
      <c r="EW486" s="1">
        <v>6.2671350000000001E-3</v>
      </c>
      <c r="EX486" s="1">
        <v>9.3288350000000006E-2</v>
      </c>
      <c r="EY486">
        <v>29.37415</v>
      </c>
      <c r="EZ486" s="1">
        <v>9.678894E-6</v>
      </c>
      <c r="FA486" s="1">
        <v>5.0526420000000002E-2</v>
      </c>
      <c r="FB486" s="1">
        <v>9.2816990000000002E-2</v>
      </c>
      <c r="FC486">
        <v>29.32347</v>
      </c>
      <c r="FD486" s="1">
        <v>5.8811570000000002E-5</v>
      </c>
      <c r="FE486">
        <v>0.31314789999999998</v>
      </c>
      <c r="FF486" s="1">
        <v>9.2392189999999999E-2</v>
      </c>
      <c r="FG486">
        <v>29.27028</v>
      </c>
      <c r="FH486">
        <v>2.8380000000000001E-4</v>
      </c>
      <c r="FI486">
        <v>1.5394129999999999</v>
      </c>
      <c r="FJ486" s="1">
        <v>9.2498549999999999E-2</v>
      </c>
      <c r="FK486">
        <v>29.224869999999999</v>
      </c>
      <c r="FL486" s="1">
        <v>1.125439E-3</v>
      </c>
      <c r="FM486">
        <v>6.1797360000000001</v>
      </c>
      <c r="FN486" s="1">
        <v>9.2150490000000002E-2</v>
      </c>
      <c r="FO486">
        <v>29.335170000000002</v>
      </c>
      <c r="FP486" s="1">
        <v>3.719548E-3</v>
      </c>
      <c r="FQ486">
        <v>20.765139999999999</v>
      </c>
      <c r="FR486" s="1">
        <v>9.1539919999999997E-2</v>
      </c>
      <c r="FS486">
        <v>29.507149999999999</v>
      </c>
      <c r="FT486" s="1">
        <v>1.046481E-2</v>
      </c>
      <c r="FU486">
        <v>59.53152</v>
      </c>
      <c r="FV486" s="1">
        <v>9.0809929999999997E-2</v>
      </c>
      <c r="FW486">
        <v>29.623370000000001</v>
      </c>
      <c r="FX486">
        <v>2.5574699999999999E-2</v>
      </c>
      <c r="FY486">
        <v>148.36349999999999</v>
      </c>
      <c r="FZ486" s="1">
        <v>9.0279209999999999E-2</v>
      </c>
      <c r="GA486">
        <v>29.696709999999999</v>
      </c>
      <c r="GB486" s="1">
        <v>5.5464060000000003E-2</v>
      </c>
      <c r="GC486">
        <v>327.15960000000001</v>
      </c>
      <c r="GD486" s="1">
        <v>8.9875979999999994E-2</v>
      </c>
      <c r="GE486">
        <v>29.665510000000001</v>
      </c>
      <c r="GF486">
        <v>0.1083658</v>
      </c>
      <c r="GG486">
        <v>648.64</v>
      </c>
      <c r="GH486" s="1">
        <v>8.9463459999999995E-2</v>
      </c>
      <c r="GI486">
        <v>29.643450000000001</v>
      </c>
      <c r="GJ486">
        <v>0.19303509999999999</v>
      </c>
      <c r="GK486">
        <v>1171.867</v>
      </c>
      <c r="GL486" s="1">
        <v>8.8928090000000001E-2</v>
      </c>
      <c r="GM486">
        <v>29.625769999999999</v>
      </c>
      <c r="GN486">
        <v>0.31665359999999998</v>
      </c>
      <c r="GO486">
        <v>1951.1959999999999</v>
      </c>
      <c r="GP486" s="1">
        <v>8.8429980000000005E-2</v>
      </c>
      <c r="GQ486">
        <v>29.610130000000002</v>
      </c>
      <c r="GR486">
        <v>0.48398210000000003</v>
      </c>
      <c r="GS486">
        <v>3024.3020000000001</v>
      </c>
      <c r="GT486" s="1">
        <v>8.7868719999999997E-2</v>
      </c>
      <c r="GU486">
        <v>29.586279999999999</v>
      </c>
      <c r="GV486">
        <v>0.69476930000000003</v>
      </c>
      <c r="GW486">
        <v>4403.3059999999996</v>
      </c>
      <c r="GX486" s="1">
        <v>8.7337650000000003E-2</v>
      </c>
      <c r="GY486">
        <v>29.652100000000001</v>
      </c>
      <c r="GZ486">
        <v>0.94500479999999998</v>
      </c>
      <c r="HA486">
        <v>6069.4560000000001</v>
      </c>
      <c r="HB486">
        <v>8.6808499999999997E-2</v>
      </c>
      <c r="HC486">
        <v>29.810469999999999</v>
      </c>
      <c r="HD486">
        <v>1.2259180000000001</v>
      </c>
      <c r="HE486">
        <v>7975.366</v>
      </c>
      <c r="HF486" s="1">
        <v>8.6293320000000007E-2</v>
      </c>
      <c r="HG486">
        <v>29.967500000000001</v>
      </c>
      <c r="HH486">
        <v>1.5261549999999999</v>
      </c>
      <c r="HI486">
        <v>10050.959999999999</v>
      </c>
      <c r="HJ486" s="1">
        <v>8.5769319999999996E-2</v>
      </c>
      <c r="HK486">
        <v>30.014430000000001</v>
      </c>
      <c r="HL486">
        <v>1.832268</v>
      </c>
      <c r="HM486">
        <v>12211.98</v>
      </c>
      <c r="HN486" s="1">
        <v>8.5247740000000002E-2</v>
      </c>
      <c r="HO486">
        <v>29.92961</v>
      </c>
      <c r="HP486">
        <v>2.131284</v>
      </c>
      <c r="HQ486">
        <v>14370.09</v>
      </c>
      <c r="HR486" s="1">
        <v>8.4768330000000003E-2</v>
      </c>
      <c r="HS486">
        <v>29.841699999999999</v>
      </c>
      <c r="HT486">
        <v>2.412541</v>
      </c>
      <c r="HU486">
        <v>16442.62</v>
      </c>
      <c r="HV486" s="1">
        <v>8.4817260000000005E-2</v>
      </c>
      <c r="HW486">
        <v>29.756679999999999</v>
      </c>
      <c r="HX486">
        <v>2.6829589999999999</v>
      </c>
      <c r="HY486">
        <v>18362.71</v>
      </c>
      <c r="HZ486" s="1">
        <v>8.4446830000000001E-2</v>
      </c>
      <c r="IA486">
        <v>29.781269999999999</v>
      </c>
      <c r="IB486">
        <v>2.9075829999999998</v>
      </c>
      <c r="IC486">
        <v>20077.080000000002</v>
      </c>
      <c r="ID486" s="1">
        <v>8.3827550000000001E-2</v>
      </c>
      <c r="IE486">
        <v>29.88372</v>
      </c>
      <c r="IF486">
        <v>3.0832760000000001</v>
      </c>
      <c r="IG486">
        <v>21537.66</v>
      </c>
      <c r="IH486" s="1">
        <v>8.3094950000000001E-2</v>
      </c>
      <c r="II486">
        <v>29.985309999999998</v>
      </c>
      <c r="IJ486">
        <v>3.2114729999999998</v>
      </c>
      <c r="IK486">
        <v>22719.58</v>
      </c>
      <c r="IL486" s="1">
        <v>8.2589410000000002E-2</v>
      </c>
      <c r="IM486">
        <v>30.065329999999999</v>
      </c>
      <c r="IN486">
        <v>3.3058109999999998</v>
      </c>
      <c r="IO486">
        <v>23617.3</v>
      </c>
      <c r="IP486" s="1">
        <v>8.2230440000000002E-2</v>
      </c>
      <c r="IQ486">
        <v>30.044779999999999</v>
      </c>
      <c r="IR486">
        <v>3.3666299999999998</v>
      </c>
      <c r="IS486">
        <v>24239.8</v>
      </c>
      <c r="IT486" s="1">
        <v>8.1866220000000003E-2</v>
      </c>
      <c r="IU486">
        <v>29.96968</v>
      </c>
      <c r="IV486">
        <v>3.3908849999999999</v>
      </c>
      <c r="IW486">
        <v>24602.97</v>
      </c>
      <c r="IX486" s="1">
        <v>8.1389379999999997E-2</v>
      </c>
      <c r="IY486">
        <v>29.901499999999999</v>
      </c>
      <c r="IZ486">
        <v>3.3778069999999998</v>
      </c>
      <c r="JA486">
        <v>24727.91</v>
      </c>
      <c r="JB486" s="1">
        <v>8.0966319999999994E-2</v>
      </c>
      <c r="JC486">
        <v>29.85399</v>
      </c>
      <c r="JD486">
        <v>3.3385410000000002</v>
      </c>
      <c r="JE486">
        <v>24640.26</v>
      </c>
      <c r="JF486" s="1">
        <v>8.0476779999999998E-2</v>
      </c>
      <c r="JG486">
        <v>29.961040000000001</v>
      </c>
      <c r="JH486">
        <v>3.2728609999999998</v>
      </c>
      <c r="JI486">
        <v>24368.68</v>
      </c>
      <c r="JJ486" s="1">
        <v>8.0014680000000005E-2</v>
      </c>
      <c r="JK486">
        <v>30.095140000000001</v>
      </c>
      <c r="JL486">
        <v>3.1889729999999998</v>
      </c>
      <c r="JM486">
        <v>23942.400000000001</v>
      </c>
      <c r="JN486" s="1">
        <v>7.9567180000000001E-2</v>
      </c>
      <c r="JO486">
        <v>30.192170000000001</v>
      </c>
      <c r="JP486">
        <v>3.094805</v>
      </c>
      <c r="JQ486">
        <v>23390.14</v>
      </c>
      <c r="JR486" s="1">
        <v>7.9147709999999996E-2</v>
      </c>
      <c r="JS486">
        <v>30.243020000000001</v>
      </c>
      <c r="JT486">
        <v>2.9792670000000001</v>
      </c>
      <c r="JU486">
        <v>22734</v>
      </c>
      <c r="JV486" s="1">
        <v>7.8718289999999996E-2</v>
      </c>
      <c r="JW486">
        <v>30.231739999999999</v>
      </c>
      <c r="JX486">
        <v>2.8628520000000002</v>
      </c>
      <c r="JY486">
        <v>22003.25</v>
      </c>
      <c r="JZ486">
        <v>7.8305899999999998E-2</v>
      </c>
      <c r="KA486">
        <v>30.14649</v>
      </c>
      <c r="KB486">
        <v>2.7401559999999998</v>
      </c>
      <c r="KC486">
        <v>21215.54</v>
      </c>
      <c r="KD486" s="1">
        <v>7.789538E-2</v>
      </c>
      <c r="KE486">
        <v>30.060549999999999</v>
      </c>
      <c r="KF486">
        <v>2.6145839999999998</v>
      </c>
      <c r="KG486">
        <v>20391.43</v>
      </c>
      <c r="KH486" s="1">
        <v>7.7676430000000005E-2</v>
      </c>
      <c r="KI486">
        <v>29.99689</v>
      </c>
      <c r="KJ486">
        <v>2.4940020000000001</v>
      </c>
      <c r="KK486">
        <v>19544.12</v>
      </c>
      <c r="KL486" s="1">
        <v>7.732551E-2</v>
      </c>
      <c r="KM486">
        <v>30.083590000000001</v>
      </c>
      <c r="KN486">
        <v>2.3692660000000001</v>
      </c>
      <c r="KO486">
        <v>18686.09</v>
      </c>
      <c r="KP486" s="1">
        <v>7.693034E-2</v>
      </c>
      <c r="KQ486">
        <v>30.233270000000001</v>
      </c>
      <c r="KR486">
        <v>2.2451759999999998</v>
      </c>
      <c r="KS486">
        <v>17829.7</v>
      </c>
      <c r="KT486" s="1">
        <v>7.6501319999999998E-2</v>
      </c>
      <c r="KU486">
        <v>30.398710000000001</v>
      </c>
      <c r="KV486">
        <v>2.1231230000000001</v>
      </c>
      <c r="KW486">
        <v>16984.32</v>
      </c>
      <c r="KX486" s="1">
        <v>7.6151070000000001E-2</v>
      </c>
      <c r="KY486">
        <v>30.542829999999999</v>
      </c>
      <c r="KZ486">
        <v>2.0070429999999999</v>
      </c>
      <c r="LA486">
        <v>16156.05</v>
      </c>
      <c r="LB486" s="1">
        <v>7.584929E-2</v>
      </c>
      <c r="LC486">
        <v>30.55443</v>
      </c>
      <c r="LD486">
        <v>1.8963319999999999</v>
      </c>
      <c r="LE486">
        <v>15349.87</v>
      </c>
      <c r="LF486" s="1">
        <v>7.5565370000000007E-2</v>
      </c>
      <c r="LG486">
        <v>30.478370000000002</v>
      </c>
      <c r="LH486">
        <v>1.7904530000000001</v>
      </c>
      <c r="LI486">
        <v>14569.47</v>
      </c>
      <c r="LJ486" s="1">
        <v>7.5248490000000001E-2</v>
      </c>
      <c r="LK486">
        <v>30.407550000000001</v>
      </c>
      <c r="LL486">
        <v>1.688477</v>
      </c>
      <c r="LM486">
        <v>13817.85</v>
      </c>
      <c r="LN486" s="1">
        <v>7.4968870000000007E-2</v>
      </c>
      <c r="LO486">
        <v>30.369409999999998</v>
      </c>
      <c r="LP486">
        <v>1.5921799999999999</v>
      </c>
      <c r="LQ486">
        <v>13096.87</v>
      </c>
      <c r="LR486" s="1">
        <v>7.4677839999999995E-2</v>
      </c>
      <c r="LS486">
        <v>30.516310000000001</v>
      </c>
      <c r="LT486">
        <v>1.5004649999999999</v>
      </c>
      <c r="LU486">
        <v>12407.66</v>
      </c>
      <c r="LV486" s="1">
        <v>7.4380370000000001E-2</v>
      </c>
      <c r="LW486">
        <v>30.724029999999999</v>
      </c>
      <c r="LX486">
        <v>1.4135329999999999</v>
      </c>
      <c r="LY486">
        <v>11751</v>
      </c>
      <c r="LZ486" s="1">
        <v>7.4074340000000002E-2</v>
      </c>
      <c r="MA486">
        <v>30.930199999999999</v>
      </c>
      <c r="MB486">
        <v>1.331221</v>
      </c>
      <c r="MC486">
        <v>11126.72</v>
      </c>
      <c r="MD486" s="1">
        <v>7.3791739999999995E-2</v>
      </c>
      <c r="ME486">
        <v>31.115839999999999</v>
      </c>
      <c r="MF486">
        <v>1.2540279999999999</v>
      </c>
      <c r="MG486">
        <v>10534.67</v>
      </c>
      <c r="MH486" s="1">
        <v>7.3539370000000007E-2</v>
      </c>
      <c r="MI486">
        <v>31.168749999999999</v>
      </c>
      <c r="MJ486">
        <v>1.1817690000000001</v>
      </c>
      <c r="MK486">
        <v>9973.9030000000002</v>
      </c>
      <c r="ML486" s="1">
        <v>7.3253490000000004E-2</v>
      </c>
      <c r="MM486">
        <v>31.136199999999999</v>
      </c>
      <c r="MN486">
        <v>1.113316</v>
      </c>
      <c r="MO486">
        <v>9443.5660000000007</v>
      </c>
      <c r="MP486" s="1">
        <v>7.2997939999999997E-2</v>
      </c>
      <c r="MQ486">
        <v>31.08689</v>
      </c>
      <c r="MR486">
        <v>1.049412</v>
      </c>
      <c r="MS486">
        <v>8942.6679999999997</v>
      </c>
      <c r="MT486" s="1">
        <v>7.2964009999999996E-2</v>
      </c>
      <c r="MU486">
        <v>31.037569999999999</v>
      </c>
      <c r="MV486">
        <v>0.99227370000000004</v>
      </c>
      <c r="MW486">
        <v>8468.857</v>
      </c>
      <c r="MX486" s="1">
        <v>7.2741890000000003E-2</v>
      </c>
      <c r="MY486">
        <v>31.035139999999998</v>
      </c>
      <c r="MZ486">
        <v>0.93591610000000003</v>
      </c>
      <c r="NA486">
        <v>8020.8050000000003</v>
      </c>
      <c r="NB486" s="1">
        <v>7.2446839999999998E-2</v>
      </c>
      <c r="NC486">
        <v>31.11712</v>
      </c>
      <c r="ND486">
        <v>0.882185</v>
      </c>
      <c r="NE486">
        <v>7598.8389999999999</v>
      </c>
      <c r="NF486" s="1">
        <v>7.2103120000000007E-2</v>
      </c>
      <c r="NG486">
        <v>31.292000000000002</v>
      </c>
      <c r="NH486">
        <v>0.83132810000000001</v>
      </c>
      <c r="NI486">
        <v>7202.21</v>
      </c>
      <c r="NJ486" s="1">
        <v>7.1837369999999998E-2</v>
      </c>
      <c r="NK486">
        <v>31.38786</v>
      </c>
      <c r="NL486">
        <v>0.78462949999999998</v>
      </c>
      <c r="NM486">
        <v>6829.3440000000001</v>
      </c>
      <c r="NN486" s="1">
        <v>7.1653610000000006E-2</v>
      </c>
      <c r="NO486">
        <v>31.38233</v>
      </c>
      <c r="NP486">
        <v>0.74169700000000005</v>
      </c>
      <c r="NQ486">
        <v>6478.2309999999998</v>
      </c>
      <c r="NR486">
        <v>7.1465000000000001E-2</v>
      </c>
      <c r="NS486">
        <v>31.350249999999999</v>
      </c>
      <c r="NT486">
        <v>0.70131030000000005</v>
      </c>
      <c r="NU486">
        <v>6147.3329999999996</v>
      </c>
      <c r="NV486" s="1">
        <v>7.1250889999999997E-2</v>
      </c>
      <c r="NW486">
        <v>31.31082</v>
      </c>
      <c r="NX486">
        <v>0.66321180000000002</v>
      </c>
      <c r="NY486">
        <v>5835.7749999999996</v>
      </c>
      <c r="NZ486" s="1">
        <v>7.1249430000000002E-2</v>
      </c>
      <c r="OA486">
        <v>31.278079999999999</v>
      </c>
      <c r="OB486">
        <v>0.6292546</v>
      </c>
      <c r="OC486">
        <v>5541.7730000000001</v>
      </c>
      <c r="OD486" s="1">
        <v>7.1059109999999995E-2</v>
      </c>
      <c r="OE486">
        <v>31.371490000000001</v>
      </c>
      <c r="OF486">
        <v>0.59562190000000004</v>
      </c>
      <c r="OG486">
        <v>5264.11</v>
      </c>
      <c r="OH486" s="1">
        <v>7.0782049999999999E-2</v>
      </c>
      <c r="OI486">
        <v>31.55228</v>
      </c>
      <c r="OJ486">
        <v>0.56343639999999995</v>
      </c>
      <c r="OK486">
        <v>5003.1059999999998</v>
      </c>
    </row>
    <row r="487" spans="1:401" x14ac:dyDescent="0.35">
      <c r="A487">
        <v>496</v>
      </c>
      <c r="B487" t="s">
        <v>4</v>
      </c>
      <c r="C487" t="s">
        <v>364</v>
      </c>
      <c r="D487" t="s">
        <v>489</v>
      </c>
      <c r="E487">
        <v>688.3329</v>
      </c>
      <c r="F487">
        <v>0.1098758</v>
      </c>
      <c r="G487">
        <v>29.825669999999999</v>
      </c>
      <c r="H487">
        <v>0</v>
      </c>
      <c r="I487">
        <v>0</v>
      </c>
      <c r="J487">
        <v>0.10893269999999999</v>
      </c>
      <c r="K487">
        <v>29.785440000000001</v>
      </c>
      <c r="L487">
        <v>0</v>
      </c>
      <c r="M487">
        <v>0</v>
      </c>
      <c r="N487">
        <v>0.1078378</v>
      </c>
      <c r="O487">
        <v>29.731000000000002</v>
      </c>
      <c r="P487">
        <v>0</v>
      </c>
      <c r="Q487">
        <v>0</v>
      </c>
      <c r="R487">
        <v>0.1067003</v>
      </c>
      <c r="S487">
        <v>29.648569999999999</v>
      </c>
      <c r="T487">
        <v>0</v>
      </c>
      <c r="U487">
        <v>0</v>
      </c>
      <c r="V487">
        <v>0.1057133</v>
      </c>
      <c r="W487">
        <v>29.607520000000001</v>
      </c>
      <c r="X487">
        <v>0</v>
      </c>
      <c r="Y487">
        <v>0</v>
      </c>
      <c r="Z487">
        <v>0.10484590000000001</v>
      </c>
      <c r="AA487">
        <v>29.534279999999999</v>
      </c>
      <c r="AB487">
        <v>0</v>
      </c>
      <c r="AC487">
        <v>0</v>
      </c>
      <c r="AD487">
        <v>0.1039964</v>
      </c>
      <c r="AE487">
        <v>29.441490000000002</v>
      </c>
      <c r="AF487">
        <v>0</v>
      </c>
      <c r="AG487">
        <v>0</v>
      </c>
      <c r="AH487">
        <v>0.10316069999999999</v>
      </c>
      <c r="AI487">
        <v>29.356449999999999</v>
      </c>
      <c r="AJ487">
        <v>0</v>
      </c>
      <c r="AK487">
        <v>0</v>
      </c>
      <c r="AL487">
        <v>0.1033593</v>
      </c>
      <c r="AM487">
        <v>29.285810000000001</v>
      </c>
      <c r="AN487">
        <v>0</v>
      </c>
      <c r="AO487">
        <v>0</v>
      </c>
      <c r="AP487">
        <v>0.1027676</v>
      </c>
      <c r="AQ487">
        <v>29.325890000000001</v>
      </c>
      <c r="AR487">
        <v>0</v>
      </c>
      <c r="AS487">
        <v>0</v>
      </c>
      <c r="AT487">
        <v>0.1017503</v>
      </c>
      <c r="AU487">
        <v>29.424019999999999</v>
      </c>
      <c r="AV487">
        <v>0</v>
      </c>
      <c r="AW487">
        <v>0</v>
      </c>
      <c r="AX487">
        <v>0.1006063</v>
      </c>
      <c r="AY487">
        <v>29.47222</v>
      </c>
      <c r="AZ487">
        <v>0</v>
      </c>
      <c r="BA487">
        <v>0</v>
      </c>
      <c r="BB487" s="1">
        <v>9.9870890000000004E-2</v>
      </c>
      <c r="BC487">
        <v>29.489830000000001</v>
      </c>
      <c r="BD487">
        <v>0</v>
      </c>
      <c r="BE487">
        <v>0</v>
      </c>
      <c r="BF487" s="1">
        <v>9.9424659999999998E-2</v>
      </c>
      <c r="BG487">
        <v>29.423929999999999</v>
      </c>
      <c r="BH487">
        <v>0</v>
      </c>
      <c r="BI487">
        <v>0</v>
      </c>
      <c r="BJ487" s="1">
        <v>9.8995109999999997E-2</v>
      </c>
      <c r="BK487">
        <v>29.285049999999998</v>
      </c>
      <c r="BL487">
        <v>0</v>
      </c>
      <c r="BM487">
        <v>0</v>
      </c>
      <c r="BN487" s="1">
        <v>9.8380789999999996E-2</v>
      </c>
      <c r="BO487">
        <v>29.14941</v>
      </c>
      <c r="BP487">
        <v>0</v>
      </c>
      <c r="BQ487">
        <v>0</v>
      </c>
      <c r="BR487" s="1">
        <v>9.8089339999999997E-2</v>
      </c>
      <c r="BS487">
        <v>29.027629999999998</v>
      </c>
      <c r="BT487">
        <v>0</v>
      </c>
      <c r="BU487">
        <v>0</v>
      </c>
      <c r="BV487" s="1">
        <v>9.7590650000000001E-2</v>
      </c>
      <c r="BW487">
        <v>29.016300000000001</v>
      </c>
      <c r="BX487">
        <v>0</v>
      </c>
      <c r="BY487">
        <v>0</v>
      </c>
      <c r="BZ487" s="1">
        <v>9.7068879999999996E-2</v>
      </c>
      <c r="CA487">
        <v>29.054099999999998</v>
      </c>
      <c r="CB487">
        <v>0</v>
      </c>
      <c r="CC487">
        <v>0</v>
      </c>
      <c r="CD487" s="1">
        <v>9.6535759999999998E-2</v>
      </c>
      <c r="CE487">
        <v>29.07282</v>
      </c>
      <c r="CF487">
        <v>0</v>
      </c>
      <c r="CG487">
        <v>0</v>
      </c>
      <c r="CH487" s="1">
        <v>9.6132640000000005E-2</v>
      </c>
      <c r="CI487">
        <v>29.09939</v>
      </c>
      <c r="CJ487">
        <v>0</v>
      </c>
      <c r="CK487">
        <v>0</v>
      </c>
      <c r="CL487" s="1">
        <v>9.5792520000000006E-2</v>
      </c>
      <c r="CM487">
        <v>29.054369999999999</v>
      </c>
      <c r="CN487">
        <v>0</v>
      </c>
      <c r="CO487">
        <v>0</v>
      </c>
      <c r="CP487" s="1">
        <v>9.5472749999999995E-2</v>
      </c>
      <c r="CQ487">
        <v>28.919740000000001</v>
      </c>
      <c r="CR487">
        <v>0</v>
      </c>
      <c r="CS487">
        <v>0</v>
      </c>
      <c r="CT487" s="1">
        <v>9.5183619999999997E-2</v>
      </c>
      <c r="CU487">
        <v>28.784120000000001</v>
      </c>
      <c r="CV487">
        <v>0</v>
      </c>
      <c r="CW487">
        <v>0</v>
      </c>
      <c r="CX487" s="1">
        <v>9.5905909999999997E-2</v>
      </c>
      <c r="CY487">
        <v>28.675509999999999</v>
      </c>
      <c r="CZ487" s="1">
        <v>8.5496259999999998E-37</v>
      </c>
      <c r="DA487" s="1">
        <v>4.2610729999999997E-33</v>
      </c>
      <c r="DB487" s="1">
        <v>9.5822679999999993E-2</v>
      </c>
      <c r="DC487">
        <v>28.736820000000002</v>
      </c>
      <c r="DD487" s="1">
        <v>9.1481469999999998E-32</v>
      </c>
      <c r="DE487" s="1">
        <v>4.2510349999999997E-28</v>
      </c>
      <c r="DF487">
        <v>9.5294500000000004E-2</v>
      </c>
      <c r="DG487">
        <v>28.867730000000002</v>
      </c>
      <c r="DH487" s="1">
        <v>1.6152279999999999E-27</v>
      </c>
      <c r="DI487" s="1">
        <v>7.3155740000000001E-24</v>
      </c>
      <c r="DJ487" s="1">
        <v>9.4597509999999996E-2</v>
      </c>
      <c r="DK487">
        <v>28.99465</v>
      </c>
      <c r="DL487" s="1">
        <v>6.7326409999999998E-24</v>
      </c>
      <c r="DM487" s="1">
        <v>3.0362919999999999E-20</v>
      </c>
      <c r="DN487" s="1">
        <v>9.426437E-2</v>
      </c>
      <c r="DO487">
        <v>29.099779999999999</v>
      </c>
      <c r="DP487" s="1">
        <v>8.5181690000000007E-21</v>
      </c>
      <c r="DQ487" s="1">
        <v>3.8544389999999998E-17</v>
      </c>
      <c r="DR487">
        <v>9.4205899999999995E-2</v>
      </c>
      <c r="DS487">
        <v>29.067170000000001</v>
      </c>
      <c r="DT487" s="1">
        <v>4.0343069999999998E-18</v>
      </c>
      <c r="DU487" s="1">
        <v>1.838461E-14</v>
      </c>
      <c r="DV487" s="1">
        <v>9.4100119999999995E-2</v>
      </c>
      <c r="DW487">
        <v>28.96087</v>
      </c>
      <c r="DX487" s="1">
        <v>8.4804030000000002E-16</v>
      </c>
      <c r="DY487" s="1">
        <v>3.905946E-12</v>
      </c>
      <c r="DZ487" s="1">
        <v>9.3772289999999994E-2</v>
      </c>
      <c r="EA487">
        <v>28.86271</v>
      </c>
      <c r="EB487" s="1">
        <v>8.9805389999999995E-14</v>
      </c>
      <c r="EC487" s="1">
        <v>4.2017810000000001E-10</v>
      </c>
      <c r="ED487">
        <v>9.3351100000000006E-2</v>
      </c>
      <c r="EE487">
        <v>28.78848</v>
      </c>
      <c r="EF487" s="1">
        <v>5.2996879999999997E-12</v>
      </c>
      <c r="EG487" s="1">
        <v>2.5232649999999999E-8</v>
      </c>
      <c r="EH487" s="1">
        <v>9.2951679999999995E-2</v>
      </c>
      <c r="EI487">
        <v>28.845389999999998</v>
      </c>
      <c r="EJ487" s="1">
        <v>1.8868169999999999E-10</v>
      </c>
      <c r="EK487" s="1">
        <v>9.1470649999999997E-7</v>
      </c>
      <c r="EL487" s="1">
        <v>9.2633190000000004E-2</v>
      </c>
      <c r="EM487">
        <v>29.011040000000001</v>
      </c>
      <c r="EN487" s="1">
        <v>4.326477E-9</v>
      </c>
      <c r="EO487" s="1">
        <v>2.1346539999999999E-5</v>
      </c>
      <c r="EP487" s="1">
        <v>9.2312839999999993E-2</v>
      </c>
      <c r="EQ487">
        <v>29.212299999999999</v>
      </c>
      <c r="ER487" s="1">
        <v>6.7401029999999999E-8</v>
      </c>
      <c r="ES487" s="1">
        <v>3.3852550000000001E-4</v>
      </c>
      <c r="ET487" s="1">
        <v>9.1942449999999995E-2</v>
      </c>
      <c r="EU487">
        <v>29.380099999999999</v>
      </c>
      <c r="EV487" s="1">
        <v>7.4658250000000002E-7</v>
      </c>
      <c r="EW487" s="1">
        <v>3.819102E-3</v>
      </c>
      <c r="EX487" s="1">
        <v>9.1532450000000001E-2</v>
      </c>
      <c r="EY487">
        <v>29.408290000000001</v>
      </c>
      <c r="EZ487" s="1">
        <v>6.124339E-6</v>
      </c>
      <c r="FA487" s="1">
        <v>3.1908720000000002E-2</v>
      </c>
      <c r="FB487" s="1">
        <v>9.1074020000000006E-2</v>
      </c>
      <c r="FC487">
        <v>29.356919999999999</v>
      </c>
      <c r="FD487" s="1">
        <v>3.8518320000000002E-5</v>
      </c>
      <c r="FE487">
        <v>0.20450119999999999</v>
      </c>
      <c r="FF487">
        <v>9.0663099999999996E-2</v>
      </c>
      <c r="FG487">
        <v>29.303850000000001</v>
      </c>
      <c r="FH487" s="1">
        <v>1.91979E-4</v>
      </c>
      <c r="FI487">
        <v>1.0374300000000001</v>
      </c>
      <c r="FJ487" s="1">
        <v>9.0777670000000005E-2</v>
      </c>
      <c r="FK487">
        <v>29.258610000000001</v>
      </c>
      <c r="FL487" s="1">
        <v>7.8479920000000005E-4</v>
      </c>
      <c r="FM487">
        <v>4.2894709999999998</v>
      </c>
      <c r="FN487" s="1">
        <v>9.0436779999999994E-2</v>
      </c>
      <c r="FO487">
        <v>29.366489999999999</v>
      </c>
      <c r="FP487" s="1">
        <v>2.668297E-3</v>
      </c>
      <c r="FQ487">
        <v>14.818210000000001</v>
      </c>
      <c r="FR487" s="1">
        <v>8.9839740000000001E-2</v>
      </c>
      <c r="FS487">
        <v>29.53473</v>
      </c>
      <c r="FT487" s="1">
        <v>7.708655E-3</v>
      </c>
      <c r="FU487">
        <v>43.597259999999999</v>
      </c>
      <c r="FV487" s="1">
        <v>8.9123069999999999E-2</v>
      </c>
      <c r="FW487">
        <v>29.647950000000002</v>
      </c>
      <c r="FX487" s="1">
        <v>1.9308780000000001E-2</v>
      </c>
      <c r="FY487">
        <v>111.3079</v>
      </c>
      <c r="FZ487">
        <v>8.8606099999999993E-2</v>
      </c>
      <c r="GA487">
        <v>29.719639999999998</v>
      </c>
      <c r="GB487" s="1">
        <v>4.2847509999999998E-2</v>
      </c>
      <c r="GC487">
        <v>251.0307</v>
      </c>
      <c r="GD487" s="1">
        <v>8.8213319999999998E-2</v>
      </c>
      <c r="GE487">
        <v>29.688839999999999</v>
      </c>
      <c r="GF487" s="1">
        <v>8.552129E-2</v>
      </c>
      <c r="GG487">
        <v>508.23610000000002</v>
      </c>
      <c r="GH487">
        <v>8.7812799999999996E-2</v>
      </c>
      <c r="GI487">
        <v>29.66779</v>
      </c>
      <c r="GJ487">
        <v>0.15540019999999999</v>
      </c>
      <c r="GK487">
        <v>936.29579999999999</v>
      </c>
      <c r="GL487" s="1">
        <v>8.7289420000000006E-2</v>
      </c>
      <c r="GM487">
        <v>29.651260000000001</v>
      </c>
      <c r="GN487">
        <v>0.25966040000000001</v>
      </c>
      <c r="GO487">
        <v>1587.5139999999999</v>
      </c>
      <c r="GP487" s="1">
        <v>8.680525E-2</v>
      </c>
      <c r="GQ487">
        <v>29.636959999999998</v>
      </c>
      <c r="GR487">
        <v>0.40373969999999998</v>
      </c>
      <c r="GS487">
        <v>2502.5070000000001</v>
      </c>
      <c r="GT487" s="1">
        <v>8.6256150000000004E-2</v>
      </c>
      <c r="GU487">
        <v>29.614660000000001</v>
      </c>
      <c r="GV487">
        <v>0.58886269999999996</v>
      </c>
      <c r="GW487">
        <v>3701.1889999999999</v>
      </c>
      <c r="GX487" s="1">
        <v>8.5737259999999996E-2</v>
      </c>
      <c r="GY487">
        <v>29.680589999999999</v>
      </c>
      <c r="GZ487">
        <v>0.81285580000000002</v>
      </c>
      <c r="HA487">
        <v>5176.58</v>
      </c>
      <c r="HB487" s="1">
        <v>8.5218879999999997E-2</v>
      </c>
      <c r="HC487">
        <v>29.837309999999999</v>
      </c>
      <c r="HD487">
        <v>1.068999</v>
      </c>
      <c r="HE487">
        <v>6894.9040000000005</v>
      </c>
      <c r="HF487" s="1">
        <v>8.4716260000000002E-2</v>
      </c>
      <c r="HG487">
        <v>29.992529999999999</v>
      </c>
      <c r="HH487">
        <v>1.347842</v>
      </c>
      <c r="HI487">
        <v>8799.4869999999992</v>
      </c>
      <c r="HJ487" s="1">
        <v>8.4204630000000003E-2</v>
      </c>
      <c r="HK487">
        <v>30.039750000000002</v>
      </c>
      <c r="HL487">
        <v>1.637419</v>
      </c>
      <c r="HM487">
        <v>10817.61</v>
      </c>
      <c r="HN487" s="1">
        <v>8.3696229999999996E-2</v>
      </c>
      <c r="HO487">
        <v>29.957850000000001</v>
      </c>
      <c r="HP487">
        <v>1.925716</v>
      </c>
      <c r="HQ487">
        <v>12869.24</v>
      </c>
      <c r="HR487">
        <v>8.3227899999999994E-2</v>
      </c>
      <c r="HS487">
        <v>29.873339999999999</v>
      </c>
      <c r="HT487">
        <v>2.2022680000000001</v>
      </c>
      <c r="HU487">
        <v>14876.16</v>
      </c>
      <c r="HV487" s="1">
        <v>8.328779E-2</v>
      </c>
      <c r="HW487">
        <v>29.791799999999999</v>
      </c>
      <c r="HX487">
        <v>2.4729510000000001</v>
      </c>
      <c r="HY487">
        <v>16772.96</v>
      </c>
      <c r="HZ487" s="1">
        <v>8.2924310000000001E-2</v>
      </c>
      <c r="IA487">
        <v>29.817910000000001</v>
      </c>
      <c r="IB487">
        <v>2.7040609999999998</v>
      </c>
      <c r="IC487">
        <v>18504.080000000002</v>
      </c>
      <c r="ID487" s="1">
        <v>8.231803E-2</v>
      </c>
      <c r="IE487">
        <v>29.920190000000002</v>
      </c>
      <c r="IF487">
        <v>2.8915109999999999</v>
      </c>
      <c r="IG487">
        <v>20017.34</v>
      </c>
      <c r="IH487" s="1">
        <v>8.1595340000000002E-2</v>
      </c>
      <c r="II487">
        <v>30.02112</v>
      </c>
      <c r="IJ487">
        <v>3.0351439999999998</v>
      </c>
      <c r="IK487">
        <v>21281.89</v>
      </c>
      <c r="IL487" s="1">
        <v>8.1100140000000001E-2</v>
      </c>
      <c r="IM487">
        <v>30.100860000000001</v>
      </c>
      <c r="IN487">
        <v>3.1472159999999998</v>
      </c>
      <c r="IO487">
        <v>22286.18</v>
      </c>
      <c r="IP487" s="1">
        <v>8.0754290000000006E-2</v>
      </c>
      <c r="IQ487">
        <v>30.081890000000001</v>
      </c>
      <c r="IR487">
        <v>3.2273809999999998</v>
      </c>
      <c r="IS487">
        <v>23032.720000000001</v>
      </c>
      <c r="IT487" s="1">
        <v>8.0399650000000003E-2</v>
      </c>
      <c r="IU487">
        <v>30.009779999999999</v>
      </c>
      <c r="IV487">
        <v>3.2718219999999998</v>
      </c>
      <c r="IW487">
        <v>23531.38</v>
      </c>
      <c r="IX487" s="1">
        <v>7.9931829999999995E-2</v>
      </c>
      <c r="IY487">
        <v>29.944430000000001</v>
      </c>
      <c r="IZ487">
        <v>3.2791290000000002</v>
      </c>
      <c r="JA487">
        <v>23797.5</v>
      </c>
      <c r="JB487" s="1">
        <v>7.9518820000000004E-2</v>
      </c>
      <c r="JC487">
        <v>29.899519999999999</v>
      </c>
      <c r="JD487">
        <v>3.2597619999999998</v>
      </c>
      <c r="JE487">
        <v>23852.26</v>
      </c>
      <c r="JF487" s="1">
        <v>7.9039540000000005E-2</v>
      </c>
      <c r="JG487">
        <v>30.006319999999999</v>
      </c>
      <c r="JH487">
        <v>3.2130770000000002</v>
      </c>
      <c r="JI487">
        <v>23720.25</v>
      </c>
      <c r="JJ487" s="1">
        <v>7.8589129999999993E-2</v>
      </c>
      <c r="JK487">
        <v>30.13908</v>
      </c>
      <c r="JL487">
        <v>3.1468750000000001</v>
      </c>
      <c r="JM487">
        <v>23427.93</v>
      </c>
      <c r="JN487" s="1">
        <v>7.8151150000000003E-2</v>
      </c>
      <c r="JO487">
        <v>30.2348</v>
      </c>
      <c r="JP487">
        <v>3.064533</v>
      </c>
      <c r="JQ487">
        <v>23001.29</v>
      </c>
      <c r="JR487" s="1">
        <v>7.7740320000000002E-2</v>
      </c>
      <c r="JS487">
        <v>30.28537</v>
      </c>
      <c r="JT487">
        <v>2.969735</v>
      </c>
      <c r="JU487">
        <v>22464.2</v>
      </c>
      <c r="JV487" s="1">
        <v>7.732116E-2</v>
      </c>
      <c r="JW487">
        <v>30.27495</v>
      </c>
      <c r="JX487">
        <v>2.8646389999999999</v>
      </c>
      <c r="JY487">
        <v>21840.67</v>
      </c>
      <c r="JZ487" s="1">
        <v>7.6918340000000002E-2</v>
      </c>
      <c r="KA487">
        <v>30.191929999999999</v>
      </c>
      <c r="KB487">
        <v>2.7537739999999999</v>
      </c>
      <c r="KC487">
        <v>21149.66</v>
      </c>
      <c r="KD487" s="1">
        <v>7.6516979999999998E-2</v>
      </c>
      <c r="KE487">
        <v>30.10812</v>
      </c>
      <c r="KF487">
        <v>2.638217</v>
      </c>
      <c r="KG487">
        <v>20412.169999999998</v>
      </c>
      <c r="KH487" s="1">
        <v>7.6304339999999998E-2</v>
      </c>
      <c r="KI487">
        <v>30.046130000000002</v>
      </c>
      <c r="KJ487">
        <v>2.5263659999999999</v>
      </c>
      <c r="KK487">
        <v>19642.39</v>
      </c>
      <c r="KL487" s="1">
        <v>7.5963520000000007E-2</v>
      </c>
      <c r="KM487">
        <v>30.131879999999999</v>
      </c>
      <c r="KN487">
        <v>2.4090479999999999</v>
      </c>
      <c r="KO487">
        <v>18852.189999999999</v>
      </c>
      <c r="KP487" s="1">
        <v>7.5577329999999998E-2</v>
      </c>
      <c r="KQ487">
        <v>30.279</v>
      </c>
      <c r="KR487">
        <v>2.2910200000000001</v>
      </c>
      <c r="KS487">
        <v>18054.09</v>
      </c>
      <c r="KT487" s="1">
        <v>7.5154719999999994E-2</v>
      </c>
      <c r="KU487">
        <v>30.441269999999999</v>
      </c>
      <c r="KV487">
        <v>2.173829</v>
      </c>
      <c r="KW487">
        <v>17258.71</v>
      </c>
      <c r="KX487" s="1">
        <v>7.4813279999999996E-2</v>
      </c>
      <c r="KY487">
        <v>30.582550000000001</v>
      </c>
      <c r="KZ487">
        <v>2.0617779999999999</v>
      </c>
      <c r="LA487">
        <v>16472.8</v>
      </c>
      <c r="LB487" s="1">
        <v>7.4518580000000001E-2</v>
      </c>
      <c r="LC487">
        <v>30.593530000000001</v>
      </c>
      <c r="LD487">
        <v>1.954229</v>
      </c>
      <c r="LE487">
        <v>15701.91</v>
      </c>
      <c r="LF487" s="1">
        <v>7.4242230000000006E-2</v>
      </c>
      <c r="LG487">
        <v>30.518519999999999</v>
      </c>
      <c r="LH487">
        <v>1.8507819999999999</v>
      </c>
      <c r="LI487">
        <v>14950.53</v>
      </c>
      <c r="LJ487" s="1">
        <v>7.3933020000000002E-2</v>
      </c>
      <c r="LK487">
        <v>30.448969999999999</v>
      </c>
      <c r="LL487">
        <v>1.7505360000000001</v>
      </c>
      <c r="LM487">
        <v>14222.39</v>
      </c>
      <c r="LN487" s="1">
        <v>7.3660169999999997E-2</v>
      </c>
      <c r="LO487">
        <v>30.411660000000001</v>
      </c>
      <c r="LP487">
        <v>1.6554279999999999</v>
      </c>
      <c r="LQ487">
        <v>13519.93</v>
      </c>
      <c r="LR487">
        <v>7.3375399999999993E-2</v>
      </c>
      <c r="LS487">
        <v>30.55603</v>
      </c>
      <c r="LT487">
        <v>1.564354</v>
      </c>
      <c r="LU487">
        <v>12844.83</v>
      </c>
      <c r="LV487" s="1">
        <v>7.3084079999999996E-2</v>
      </c>
      <c r="LW487">
        <v>30.759620000000002</v>
      </c>
      <c r="LX487">
        <v>1.477635</v>
      </c>
      <c r="LY487">
        <v>12198.4</v>
      </c>
      <c r="LZ487" s="1">
        <v>7.2786610000000002E-2</v>
      </c>
      <c r="MA487">
        <v>30.961369999999999</v>
      </c>
      <c r="MB487">
        <v>1.395203</v>
      </c>
      <c r="MC487">
        <v>11580.93</v>
      </c>
      <c r="MD487" s="1">
        <v>7.2510240000000004E-2</v>
      </c>
      <c r="ME487">
        <v>31.142810000000001</v>
      </c>
      <c r="MF487">
        <v>1.317566</v>
      </c>
      <c r="MG487">
        <v>10992.82</v>
      </c>
      <c r="MH487" s="1">
        <v>7.2265460000000004E-2</v>
      </c>
      <c r="MI487">
        <v>31.19388</v>
      </c>
      <c r="MJ487">
        <v>1.2446660000000001</v>
      </c>
      <c r="MK487">
        <v>10433.41</v>
      </c>
      <c r="ML487" s="1">
        <v>7.1986910000000001E-2</v>
      </c>
      <c r="MM487">
        <v>31.161339999999999</v>
      </c>
      <c r="MN487">
        <v>1.1753199999999999</v>
      </c>
      <c r="MO487">
        <v>9902.3559999999998</v>
      </c>
      <c r="MP487" s="1">
        <v>7.1737549999999997E-2</v>
      </c>
      <c r="MQ487">
        <v>31.11252</v>
      </c>
      <c r="MR487">
        <v>1.110365</v>
      </c>
      <c r="MS487">
        <v>9398.8860000000004</v>
      </c>
      <c r="MT487" s="1">
        <v>7.1710109999999994E-2</v>
      </c>
      <c r="MU487">
        <v>31.063770000000002</v>
      </c>
      <c r="MV487">
        <v>1.05227</v>
      </c>
      <c r="MW487">
        <v>8920.8880000000008</v>
      </c>
      <c r="MX487" s="1">
        <v>7.1493319999999999E-2</v>
      </c>
      <c r="MY487">
        <v>31.06119</v>
      </c>
      <c r="MZ487">
        <v>0.9946142</v>
      </c>
      <c r="NA487">
        <v>8467.3529999999992</v>
      </c>
      <c r="NB487" s="1">
        <v>7.1203429999999998E-2</v>
      </c>
      <c r="NC487">
        <v>31.141470000000002</v>
      </c>
      <c r="ND487">
        <v>0.93944289999999997</v>
      </c>
      <c r="NE487">
        <v>8038.92</v>
      </c>
      <c r="NF487" s="1">
        <v>7.0866070000000003E-2</v>
      </c>
      <c r="NG487">
        <v>31.312830000000002</v>
      </c>
      <c r="NH487">
        <v>0.88703849999999995</v>
      </c>
      <c r="NI487">
        <v>7634.8879999999999</v>
      </c>
      <c r="NJ487" s="1">
        <v>7.0608740000000003E-2</v>
      </c>
      <c r="NK487">
        <v>31.406269999999999</v>
      </c>
      <c r="NL487">
        <v>0.83885719999999997</v>
      </c>
      <c r="NM487">
        <v>7253.9210000000003</v>
      </c>
      <c r="NN487" s="1">
        <v>7.0429759999999994E-2</v>
      </c>
      <c r="NO487">
        <v>31.400230000000001</v>
      </c>
      <c r="NP487">
        <v>0.79444840000000005</v>
      </c>
      <c r="NQ487">
        <v>6894.1450000000004</v>
      </c>
      <c r="NR487" s="1">
        <v>7.0246610000000001E-2</v>
      </c>
      <c r="NS487">
        <v>31.368379999999998</v>
      </c>
      <c r="NT487">
        <v>0.75256540000000005</v>
      </c>
      <c r="NU487">
        <v>6554.1049999999996</v>
      </c>
      <c r="NV487" s="1">
        <v>7.0038740000000002E-2</v>
      </c>
      <c r="NW487">
        <v>31.329799999999999</v>
      </c>
      <c r="NX487">
        <v>0.712947</v>
      </c>
      <c r="NY487">
        <v>6233.098</v>
      </c>
      <c r="NZ487">
        <v>7.0041599999999996E-2</v>
      </c>
      <c r="OA487">
        <v>31.297889999999999</v>
      </c>
      <c r="OB487">
        <v>0.67762359999999999</v>
      </c>
      <c r="OC487">
        <v>5929.3609999999999</v>
      </c>
      <c r="OD487" s="1">
        <v>6.9853410000000005E-2</v>
      </c>
      <c r="OE487">
        <v>31.38993</v>
      </c>
      <c r="OF487">
        <v>0.64245600000000003</v>
      </c>
      <c r="OG487">
        <v>5641.826</v>
      </c>
      <c r="OH487" s="1">
        <v>6.9583179999999994E-2</v>
      </c>
      <c r="OI487">
        <v>31.56767</v>
      </c>
      <c r="OJ487">
        <v>0.6087264</v>
      </c>
      <c r="OK487">
        <v>5370.8850000000002</v>
      </c>
    </row>
    <row r="488" spans="1:401" x14ac:dyDescent="0.35">
      <c r="A488">
        <v>497</v>
      </c>
      <c r="B488" t="s">
        <v>4</v>
      </c>
      <c r="C488" t="s">
        <v>364</v>
      </c>
      <c r="D488" t="s">
        <v>490</v>
      </c>
      <c r="E488">
        <v>694.48990000000003</v>
      </c>
      <c r="F488">
        <v>0.112403</v>
      </c>
      <c r="G488">
        <v>29.891030000000001</v>
      </c>
      <c r="H488">
        <v>0</v>
      </c>
      <c r="I488">
        <v>0</v>
      </c>
      <c r="J488">
        <v>0.1114407</v>
      </c>
      <c r="K488">
        <v>29.850809999999999</v>
      </c>
      <c r="L488">
        <v>0</v>
      </c>
      <c r="M488">
        <v>0</v>
      </c>
      <c r="N488">
        <v>0.11032119999999999</v>
      </c>
      <c r="O488">
        <v>29.796469999999999</v>
      </c>
      <c r="P488">
        <v>0</v>
      </c>
      <c r="Q488">
        <v>0</v>
      </c>
      <c r="R488">
        <v>0.10915610000000001</v>
      </c>
      <c r="S488">
        <v>29.714860000000002</v>
      </c>
      <c r="T488">
        <v>0</v>
      </c>
      <c r="U488">
        <v>0</v>
      </c>
      <c r="V488">
        <v>0.1081481</v>
      </c>
      <c r="W488">
        <v>29.674150000000001</v>
      </c>
      <c r="X488">
        <v>0</v>
      </c>
      <c r="Y488">
        <v>0</v>
      </c>
      <c r="Z488">
        <v>0.107265</v>
      </c>
      <c r="AA488">
        <v>29.602340000000002</v>
      </c>
      <c r="AB488">
        <v>0</v>
      </c>
      <c r="AC488">
        <v>0</v>
      </c>
      <c r="AD488">
        <v>0.1063972</v>
      </c>
      <c r="AE488">
        <v>29.511949999999999</v>
      </c>
      <c r="AF488">
        <v>0</v>
      </c>
      <c r="AG488">
        <v>0</v>
      </c>
      <c r="AH488">
        <v>0.105546</v>
      </c>
      <c r="AI488">
        <v>29.429559999999999</v>
      </c>
      <c r="AJ488">
        <v>0</v>
      </c>
      <c r="AK488">
        <v>0</v>
      </c>
      <c r="AL488">
        <v>0.1057684</v>
      </c>
      <c r="AM488">
        <v>29.361540000000002</v>
      </c>
      <c r="AN488">
        <v>0</v>
      </c>
      <c r="AO488">
        <v>0</v>
      </c>
      <c r="AP488">
        <v>0.1051633</v>
      </c>
      <c r="AQ488">
        <v>29.402069999999998</v>
      </c>
      <c r="AR488">
        <v>0</v>
      </c>
      <c r="AS488">
        <v>0</v>
      </c>
      <c r="AT488">
        <v>0.1041164</v>
      </c>
      <c r="AU488">
        <v>29.49897</v>
      </c>
      <c r="AV488">
        <v>0</v>
      </c>
      <c r="AW488">
        <v>0</v>
      </c>
      <c r="AX488">
        <v>0.1029417</v>
      </c>
      <c r="AY488">
        <v>29.546510000000001</v>
      </c>
      <c r="AZ488">
        <v>0</v>
      </c>
      <c r="BA488">
        <v>0</v>
      </c>
      <c r="BB488">
        <v>0.1021918</v>
      </c>
      <c r="BC488">
        <v>29.563929999999999</v>
      </c>
      <c r="BD488">
        <v>0</v>
      </c>
      <c r="BE488">
        <v>0</v>
      </c>
      <c r="BF488">
        <v>0.1017401</v>
      </c>
      <c r="BG488">
        <v>29.499649999999999</v>
      </c>
      <c r="BH488">
        <v>0</v>
      </c>
      <c r="BI488">
        <v>0</v>
      </c>
      <c r="BJ488">
        <v>0.1013037</v>
      </c>
      <c r="BK488">
        <v>29.364239999999999</v>
      </c>
      <c r="BL488">
        <v>0</v>
      </c>
      <c r="BM488">
        <v>0</v>
      </c>
      <c r="BN488">
        <v>0.1006769</v>
      </c>
      <c r="BO488">
        <v>29.231960000000001</v>
      </c>
      <c r="BP488">
        <v>0</v>
      </c>
      <c r="BQ488">
        <v>0</v>
      </c>
      <c r="BR488">
        <v>0.1003854</v>
      </c>
      <c r="BS488">
        <v>29.11337</v>
      </c>
      <c r="BT488">
        <v>0</v>
      </c>
      <c r="BU488">
        <v>0</v>
      </c>
      <c r="BV488" s="1">
        <v>9.9872719999999998E-2</v>
      </c>
      <c r="BW488">
        <v>29.102989999999998</v>
      </c>
      <c r="BX488">
        <v>0</v>
      </c>
      <c r="BY488">
        <v>0</v>
      </c>
      <c r="BZ488" s="1">
        <v>9.9340739999999997E-2</v>
      </c>
      <c r="CA488">
        <v>29.140080000000001</v>
      </c>
      <c r="CB488">
        <v>0</v>
      </c>
      <c r="CC488">
        <v>0</v>
      </c>
      <c r="CD488" s="1">
        <v>9.8792759999999993E-2</v>
      </c>
      <c r="CE488">
        <v>29.158010000000001</v>
      </c>
      <c r="CF488">
        <v>0</v>
      </c>
      <c r="CG488">
        <v>0</v>
      </c>
      <c r="CH488" s="1">
        <v>9.8384429999999995E-2</v>
      </c>
      <c r="CI488">
        <v>29.183869999999999</v>
      </c>
      <c r="CJ488">
        <v>0</v>
      </c>
      <c r="CK488">
        <v>0</v>
      </c>
      <c r="CL488" s="1">
        <v>9.803779E-2</v>
      </c>
      <c r="CM488">
        <v>29.139779999999998</v>
      </c>
      <c r="CN488">
        <v>0</v>
      </c>
      <c r="CO488">
        <v>0</v>
      </c>
      <c r="CP488" s="1">
        <v>9.7711350000000002E-2</v>
      </c>
      <c r="CQ488">
        <v>29.007809999999999</v>
      </c>
      <c r="CR488">
        <v>0</v>
      </c>
      <c r="CS488">
        <v>0</v>
      </c>
      <c r="CT488" s="1">
        <v>9.7420119999999999E-2</v>
      </c>
      <c r="CU488">
        <v>28.875029999999999</v>
      </c>
      <c r="CV488">
        <v>0</v>
      </c>
      <c r="CW488">
        <v>0</v>
      </c>
      <c r="CX488" s="1">
        <v>9.817766E-2</v>
      </c>
      <c r="CY488">
        <v>28.768339999999998</v>
      </c>
      <c r="CZ488" s="1">
        <v>2.4076180000000002E-37</v>
      </c>
      <c r="DA488" s="1">
        <v>1.212029E-33</v>
      </c>
      <c r="DB488" s="1">
        <v>9.8091990000000004E-2</v>
      </c>
      <c r="DC488">
        <v>28.827960000000001</v>
      </c>
      <c r="DD488" s="1">
        <v>2.8796190000000002E-32</v>
      </c>
      <c r="DE488" s="1">
        <v>1.3455000000000001E-28</v>
      </c>
      <c r="DF488" s="1">
        <v>9.7546530000000006E-2</v>
      </c>
      <c r="DG488">
        <v>28.95496</v>
      </c>
      <c r="DH488" s="1">
        <v>5.5858810000000002E-28</v>
      </c>
      <c r="DI488" s="1">
        <v>2.5377770000000001E-24</v>
      </c>
      <c r="DJ488" s="1">
        <v>9.6829730000000003E-2</v>
      </c>
      <c r="DK488">
        <v>29.076779999999999</v>
      </c>
      <c r="DL488" s="1">
        <v>2.5322860000000001E-24</v>
      </c>
      <c r="DM488" s="1">
        <v>1.143919E-20</v>
      </c>
      <c r="DN488" s="1">
        <v>9.6490409999999999E-2</v>
      </c>
      <c r="DO488">
        <v>29.176770000000001</v>
      </c>
      <c r="DP488" s="1">
        <v>3.4552540000000002E-21</v>
      </c>
      <c r="DQ488" s="1">
        <v>1.5647709999999999E-17</v>
      </c>
      <c r="DR488" s="1">
        <v>9.6435519999999997E-2</v>
      </c>
      <c r="DS488">
        <v>29.141529999999999</v>
      </c>
      <c r="DT488" s="1">
        <v>1.75065E-18</v>
      </c>
      <c r="DU488" s="1">
        <v>7.9809500000000004E-15</v>
      </c>
      <c r="DV488" s="1">
        <v>9.6330730000000003E-2</v>
      </c>
      <c r="DW488">
        <v>29.034089999999999</v>
      </c>
      <c r="DX488" s="1">
        <v>3.9086719999999999E-16</v>
      </c>
      <c r="DY488" s="1">
        <v>1.800764E-12</v>
      </c>
      <c r="DZ488" s="1">
        <v>9.599502E-2</v>
      </c>
      <c r="EA488">
        <v>28.934819999999998</v>
      </c>
      <c r="EB488" s="1">
        <v>4.3716420000000003E-14</v>
      </c>
      <c r="EC488" s="1">
        <v>2.0461489999999999E-10</v>
      </c>
      <c r="ED488" s="1">
        <v>9.5564079999999996E-2</v>
      </c>
      <c r="EE488">
        <v>28.858969999999999</v>
      </c>
      <c r="EF488" s="1">
        <v>2.7126660000000001E-12</v>
      </c>
      <c r="EG488" s="1">
        <v>1.29231E-8</v>
      </c>
      <c r="EH488" s="1">
        <v>9.5154420000000003E-2</v>
      </c>
      <c r="EI488">
        <v>28.911639999999998</v>
      </c>
      <c r="EJ488" s="1">
        <v>1.011854E-10</v>
      </c>
      <c r="EK488" s="1">
        <v>4.9098030000000005E-7</v>
      </c>
      <c r="EL488" s="1">
        <v>9.482931E-2</v>
      </c>
      <c r="EM488">
        <v>29.070530000000002</v>
      </c>
      <c r="EN488" s="1">
        <v>2.4235249999999999E-9</v>
      </c>
      <c r="EO488" s="1">
        <v>1.197271E-5</v>
      </c>
      <c r="EP488" s="1">
        <v>9.4503580000000004E-2</v>
      </c>
      <c r="EQ488">
        <v>29.264340000000001</v>
      </c>
      <c r="ER488" s="1">
        <v>3.933014E-8</v>
      </c>
      <c r="ES488" s="1">
        <v>1.9786860000000001E-4</v>
      </c>
      <c r="ET488" s="1">
        <v>9.412529E-2</v>
      </c>
      <c r="EU488">
        <v>29.42521</v>
      </c>
      <c r="EV488" s="1">
        <v>4.5267419999999998E-7</v>
      </c>
      <c r="EW488" s="1">
        <v>2.3205550000000002E-3</v>
      </c>
      <c r="EX488" s="1">
        <v>9.3707269999999995E-2</v>
      </c>
      <c r="EY488">
        <v>29.449729999999999</v>
      </c>
      <c r="EZ488" s="1">
        <v>3.849485E-6</v>
      </c>
      <c r="FA488" s="1">
        <v>2.0108419999999998E-2</v>
      </c>
      <c r="FB488" s="1">
        <v>9.3238810000000005E-2</v>
      </c>
      <c r="FC488">
        <v>29.397030000000001</v>
      </c>
      <c r="FD488" s="1">
        <v>2.504289E-5</v>
      </c>
      <c r="FE488">
        <v>0.1333676</v>
      </c>
      <c r="FF488" s="1">
        <v>9.2821639999999997E-2</v>
      </c>
      <c r="FG488">
        <v>29.343620000000001</v>
      </c>
      <c r="FH488" s="1">
        <v>1.288401E-4</v>
      </c>
      <c r="FI488">
        <v>0.6987141</v>
      </c>
      <c r="FJ488" s="1">
        <v>9.2946290000000001E-2</v>
      </c>
      <c r="FK488">
        <v>29.29813</v>
      </c>
      <c r="FL488" s="1">
        <v>5.4265070000000001E-4</v>
      </c>
      <c r="FM488">
        <v>2.9778470000000001</v>
      </c>
      <c r="FN488" s="1">
        <v>9.2597689999999996E-2</v>
      </c>
      <c r="FO488">
        <v>29.40326</v>
      </c>
      <c r="FP488" s="1">
        <v>1.8972220000000001E-3</v>
      </c>
      <c r="FQ488">
        <v>10.58385</v>
      </c>
      <c r="FR488" s="1">
        <v>9.1985520000000001E-2</v>
      </c>
      <c r="FS488">
        <v>29.56757</v>
      </c>
      <c r="FT488" s="1">
        <v>5.6260069999999997E-3</v>
      </c>
      <c r="FU488">
        <v>31.979700000000001</v>
      </c>
      <c r="FV488" s="1">
        <v>9.1249029999999995E-2</v>
      </c>
      <c r="FW488">
        <v>29.677409999999998</v>
      </c>
      <c r="FX488">
        <v>1.4439E-2</v>
      </c>
      <c r="FY488">
        <v>83.703000000000003</v>
      </c>
      <c r="FZ488" s="1">
        <v>9.0720679999999998E-2</v>
      </c>
      <c r="GA488">
        <v>29.746939999999999</v>
      </c>
      <c r="GB488" s="1">
        <v>3.2777069999999998E-2</v>
      </c>
      <c r="GC488">
        <v>193.2064</v>
      </c>
      <c r="GD488" s="1">
        <v>9.0320739999999997E-2</v>
      </c>
      <c r="GE488">
        <v>29.716180000000001</v>
      </c>
      <c r="GF488" s="1">
        <v>6.6820749999999998E-2</v>
      </c>
      <c r="GG488">
        <v>399.72890000000001</v>
      </c>
      <c r="GH488" s="1">
        <v>8.9913919999999994E-2</v>
      </c>
      <c r="GI488">
        <v>29.695779999999999</v>
      </c>
      <c r="GJ488">
        <v>0.1238404</v>
      </c>
      <c r="GK488">
        <v>751.43709999999999</v>
      </c>
      <c r="GL488" s="1">
        <v>8.9378280000000004E-2</v>
      </c>
      <c r="GM488">
        <v>29.680150000000001</v>
      </c>
      <c r="GN488">
        <v>0.21076049999999999</v>
      </c>
      <c r="GO488">
        <v>1298.3240000000001</v>
      </c>
      <c r="GP488" s="1">
        <v>8.888298E-2</v>
      </c>
      <c r="GQ488">
        <v>29.667010000000001</v>
      </c>
      <c r="GR488">
        <v>0.33335779999999998</v>
      </c>
      <c r="GS488">
        <v>2082.9319999999998</v>
      </c>
      <c r="GT488" s="1">
        <v>8.8322390000000001E-2</v>
      </c>
      <c r="GU488">
        <v>29.646159999999998</v>
      </c>
      <c r="GV488">
        <v>0.494006</v>
      </c>
      <c r="GW488">
        <v>3131.5239999999999</v>
      </c>
      <c r="GX488" s="1">
        <v>8.7789729999999996E-2</v>
      </c>
      <c r="GY488">
        <v>29.71199</v>
      </c>
      <c r="GZ488">
        <v>0.69206520000000005</v>
      </c>
      <c r="HA488">
        <v>4447.1779999999999</v>
      </c>
      <c r="HB488" s="1">
        <v>8.726035E-2</v>
      </c>
      <c r="HC488">
        <v>29.86702</v>
      </c>
      <c r="HD488">
        <v>0.92277569999999998</v>
      </c>
      <c r="HE488">
        <v>6008.2830000000004</v>
      </c>
      <c r="HF488" s="1">
        <v>8.6746279999999995E-2</v>
      </c>
      <c r="HG488">
        <v>30.02027</v>
      </c>
      <c r="HH488">
        <v>1.178485</v>
      </c>
      <c r="HI488">
        <v>7770.384</v>
      </c>
      <c r="HJ488" s="1">
        <v>8.6221850000000003E-2</v>
      </c>
      <c r="HK488">
        <v>30.067499999999999</v>
      </c>
      <c r="HL488">
        <v>1.448888</v>
      </c>
      <c r="HM488">
        <v>9671.6679999999997</v>
      </c>
      <c r="HN488" s="1">
        <v>8.5703379999999996E-2</v>
      </c>
      <c r="HO488">
        <v>29.988479999999999</v>
      </c>
      <c r="HP488">
        <v>1.723142</v>
      </c>
      <c r="HQ488">
        <v>11640.13</v>
      </c>
      <c r="HR488" s="1">
        <v>8.522528E-2</v>
      </c>
      <c r="HS488">
        <v>29.9072</v>
      </c>
      <c r="HT488">
        <v>1.99125</v>
      </c>
      <c r="HU488">
        <v>13602.04</v>
      </c>
      <c r="HV488" s="1">
        <v>8.5295880000000004E-2</v>
      </c>
      <c r="HW488">
        <v>29.829160000000002</v>
      </c>
      <c r="HX488">
        <v>2.2582469999999999</v>
      </c>
      <c r="HY488">
        <v>15493.75</v>
      </c>
      <c r="HZ488" s="1">
        <v>8.4924089999999994E-2</v>
      </c>
      <c r="IA488">
        <v>29.857019999999999</v>
      </c>
      <c r="IB488">
        <v>2.4921030000000002</v>
      </c>
      <c r="IC488">
        <v>17257.96</v>
      </c>
      <c r="ID488" s="1">
        <v>8.4300410000000006E-2</v>
      </c>
      <c r="IE488">
        <v>29.959160000000001</v>
      </c>
      <c r="IF488">
        <v>2.6878199999999999</v>
      </c>
      <c r="IG488">
        <v>18838.28</v>
      </c>
      <c r="IH488" s="1">
        <v>8.3557610000000004E-2</v>
      </c>
      <c r="II488">
        <v>30.059460000000001</v>
      </c>
      <c r="IJ488">
        <v>2.8440430000000001</v>
      </c>
      <c r="IK488">
        <v>20198.11</v>
      </c>
      <c r="IL488" s="1">
        <v>8.3052020000000004E-2</v>
      </c>
      <c r="IM488">
        <v>30.138929999999998</v>
      </c>
      <c r="IN488">
        <v>2.9715410000000002</v>
      </c>
      <c r="IO488">
        <v>21320.35</v>
      </c>
      <c r="IP488" s="1">
        <v>8.2699690000000006E-2</v>
      </c>
      <c r="IQ488">
        <v>30.121569999999998</v>
      </c>
      <c r="IR488">
        <v>3.0692159999999999</v>
      </c>
      <c r="IS488">
        <v>22201.11</v>
      </c>
      <c r="IT488" s="1">
        <v>8.2338209999999995E-2</v>
      </c>
      <c r="IU488">
        <v>30.052440000000001</v>
      </c>
      <c r="IV488">
        <v>3.132666</v>
      </c>
      <c r="IW488">
        <v>22844.17</v>
      </c>
      <c r="IX488" s="1">
        <v>8.1860429999999998E-2</v>
      </c>
      <c r="IY488">
        <v>29.990069999999999</v>
      </c>
      <c r="IZ488">
        <v>3.1598540000000002</v>
      </c>
      <c r="JA488">
        <v>23259.18</v>
      </c>
      <c r="JB488">
        <v>8.1437200000000001E-2</v>
      </c>
      <c r="JC488">
        <v>29.947849999999999</v>
      </c>
      <c r="JD488">
        <v>3.1603159999999999</v>
      </c>
      <c r="JE488">
        <v>23462.68</v>
      </c>
      <c r="JF488" s="1">
        <v>8.0948690000000004E-2</v>
      </c>
      <c r="JG488">
        <v>30.054580000000001</v>
      </c>
      <c r="JH488">
        <v>3.133092</v>
      </c>
      <c r="JI488">
        <v>23475.42</v>
      </c>
      <c r="JJ488" s="1">
        <v>8.0486509999999997E-2</v>
      </c>
      <c r="JK488">
        <v>30.186109999999999</v>
      </c>
      <c r="JL488">
        <v>3.085324</v>
      </c>
      <c r="JM488">
        <v>23320.84</v>
      </c>
      <c r="JN488" s="1">
        <v>8.0039369999999999E-2</v>
      </c>
      <c r="JO488">
        <v>30.280629999999999</v>
      </c>
      <c r="JP488">
        <v>3.020111</v>
      </c>
      <c r="JQ488">
        <v>23022.63</v>
      </c>
      <c r="JR488" s="1">
        <v>7.9616569999999998E-2</v>
      </c>
      <c r="JS488">
        <v>30.330919999999999</v>
      </c>
      <c r="JT488">
        <v>2.9414929999999999</v>
      </c>
      <c r="JU488">
        <v>22604.57</v>
      </c>
      <c r="JV488" s="1">
        <v>7.9188770000000006E-2</v>
      </c>
      <c r="JW488">
        <v>30.321459999999998</v>
      </c>
      <c r="JX488">
        <v>2.8512179999999998</v>
      </c>
      <c r="JY488">
        <v>22088.33</v>
      </c>
      <c r="JZ488" s="1">
        <v>7.8776849999999995E-2</v>
      </c>
      <c r="KA488">
        <v>30.240739999999999</v>
      </c>
      <c r="KB488">
        <v>2.753959</v>
      </c>
      <c r="KC488">
        <v>21494.18</v>
      </c>
      <c r="KD488" s="1">
        <v>7.8367610000000004E-2</v>
      </c>
      <c r="KE488">
        <v>30.159230000000001</v>
      </c>
      <c r="KF488">
        <v>2.648857</v>
      </c>
      <c r="KG488">
        <v>20837.95</v>
      </c>
      <c r="KH488">
        <v>7.8151799999999993E-2</v>
      </c>
      <c r="KI488">
        <v>30.09909</v>
      </c>
      <c r="KJ488">
        <v>2.5472790000000001</v>
      </c>
      <c r="KK488">
        <v>20141.849999999999</v>
      </c>
      <c r="KL488" s="1">
        <v>7.7803990000000003E-2</v>
      </c>
      <c r="KM488">
        <v>30.18403</v>
      </c>
      <c r="KN488">
        <v>2.4388329999999998</v>
      </c>
      <c r="KO488">
        <v>19415.09</v>
      </c>
      <c r="KP488" s="1">
        <v>7.7406939999999994E-2</v>
      </c>
      <c r="KQ488">
        <v>30.32874</v>
      </c>
      <c r="KR488">
        <v>2.3282099999999999</v>
      </c>
      <c r="KS488">
        <v>18669.07</v>
      </c>
      <c r="KT488" s="1">
        <v>7.6973440000000004E-2</v>
      </c>
      <c r="KU488">
        <v>30.487829999999999</v>
      </c>
      <c r="KV488">
        <v>2.2172589999999999</v>
      </c>
      <c r="KW488">
        <v>17916.919999999998</v>
      </c>
      <c r="KX488" s="1">
        <v>7.6626420000000001E-2</v>
      </c>
      <c r="KY488">
        <v>30.62631</v>
      </c>
      <c r="KZ488">
        <v>2.1105429999999998</v>
      </c>
      <c r="LA488">
        <v>17166.13</v>
      </c>
      <c r="LB488" s="1">
        <v>7.6323340000000003E-2</v>
      </c>
      <c r="LC488">
        <v>30.63655</v>
      </c>
      <c r="LD488">
        <v>2.0072730000000001</v>
      </c>
      <c r="LE488">
        <v>16422.55</v>
      </c>
      <c r="LF488" s="1">
        <v>7.6042940000000003E-2</v>
      </c>
      <c r="LG488">
        <v>30.562560000000001</v>
      </c>
      <c r="LH488">
        <v>1.907367</v>
      </c>
      <c r="LI488">
        <v>15691.75</v>
      </c>
      <c r="LJ488" s="1">
        <v>7.5726459999999995E-2</v>
      </c>
      <c r="LK488">
        <v>30.494299999999999</v>
      </c>
      <c r="LL488">
        <v>1.809831</v>
      </c>
      <c r="LM488">
        <v>14978.31</v>
      </c>
      <c r="LN488" s="1">
        <v>7.5448360000000006E-2</v>
      </c>
      <c r="LO488">
        <v>30.45795</v>
      </c>
      <c r="LP488">
        <v>1.7168019999999999</v>
      </c>
      <c r="LQ488">
        <v>14285.25</v>
      </c>
      <c r="LR488" s="1">
        <v>7.5155529999999998E-2</v>
      </c>
      <c r="LS488">
        <v>30.599730000000001</v>
      </c>
      <c r="LT488">
        <v>1.6271679999999999</v>
      </c>
      <c r="LU488">
        <v>13614.94</v>
      </c>
      <c r="LV488" s="1">
        <v>7.4856580000000006E-2</v>
      </c>
      <c r="LW488">
        <v>30.799140000000001</v>
      </c>
      <c r="LX488">
        <v>1.5413779999999999</v>
      </c>
      <c r="LY488">
        <v>12969.27</v>
      </c>
      <c r="LZ488" s="1">
        <v>7.4553889999999998E-2</v>
      </c>
      <c r="MA488">
        <v>30.996490000000001</v>
      </c>
      <c r="MB488">
        <v>1.459468</v>
      </c>
      <c r="MC488">
        <v>12349.14</v>
      </c>
      <c r="MD488" s="1">
        <v>7.4269849999999998E-2</v>
      </c>
      <c r="ME488">
        <v>31.17352</v>
      </c>
      <c r="MF488">
        <v>1.3819459999999999</v>
      </c>
      <c r="MG488">
        <v>11755.43</v>
      </c>
      <c r="MH488" s="1">
        <v>7.4022770000000002E-2</v>
      </c>
      <c r="MI488">
        <v>31.222570000000001</v>
      </c>
      <c r="MJ488">
        <v>1.308927</v>
      </c>
      <c r="MK488">
        <v>11187.89</v>
      </c>
      <c r="ML488" s="1">
        <v>7.3736250000000003E-2</v>
      </c>
      <c r="MM488">
        <v>31.189859999999999</v>
      </c>
      <c r="MN488">
        <v>1.23909</v>
      </c>
      <c r="MO488">
        <v>10646.66</v>
      </c>
      <c r="MP488">
        <v>7.3480599999999993E-2</v>
      </c>
      <c r="MQ488">
        <v>31.14133</v>
      </c>
      <c r="MR488">
        <v>1.173451</v>
      </c>
      <c r="MS488">
        <v>10131.26</v>
      </c>
      <c r="MT488" s="1">
        <v>7.3457019999999998E-2</v>
      </c>
      <c r="MU488">
        <v>31.0932</v>
      </c>
      <c r="MV488">
        <v>1.1147339999999999</v>
      </c>
      <c r="MW488">
        <v>9639.85</v>
      </c>
      <c r="MX488" s="1">
        <v>7.3235919999999996E-2</v>
      </c>
      <c r="MY488">
        <v>31.09047</v>
      </c>
      <c r="MZ488">
        <v>1.056074</v>
      </c>
      <c r="NA488">
        <v>9171.7960000000003</v>
      </c>
      <c r="NB488" s="1">
        <v>7.2936420000000002E-2</v>
      </c>
      <c r="NC488">
        <v>31.168949999999999</v>
      </c>
      <c r="ND488">
        <v>0.99966290000000002</v>
      </c>
      <c r="NE488">
        <v>8727.973</v>
      </c>
      <c r="NF488" s="1">
        <v>7.2590870000000002E-2</v>
      </c>
      <c r="NG488">
        <v>31.33672</v>
      </c>
      <c r="NH488">
        <v>0.94591329999999996</v>
      </c>
      <c r="NI488">
        <v>8307.9539999999997</v>
      </c>
      <c r="NJ488" s="1">
        <v>7.2329569999999996E-2</v>
      </c>
      <c r="NK488">
        <v>31.427669999999999</v>
      </c>
      <c r="NL488">
        <v>0.8964027</v>
      </c>
      <c r="NM488">
        <v>7910.4719999999998</v>
      </c>
      <c r="NN488" s="1">
        <v>7.2146859999999993E-2</v>
      </c>
      <c r="NO488">
        <v>31.420970000000001</v>
      </c>
      <c r="NP488">
        <v>0.85064229999999996</v>
      </c>
      <c r="NQ488">
        <v>7533.7709999999997</v>
      </c>
      <c r="NR488" s="1">
        <v>7.1960389999999999E-2</v>
      </c>
      <c r="NS488">
        <v>31.38917</v>
      </c>
      <c r="NT488">
        <v>0.80735670000000004</v>
      </c>
      <c r="NU488">
        <v>7176.6379999999999</v>
      </c>
      <c r="NV488" s="1">
        <v>7.1749679999999996E-2</v>
      </c>
      <c r="NW488">
        <v>31.351330000000001</v>
      </c>
      <c r="NX488">
        <v>0.76630549999999997</v>
      </c>
      <c r="NY488">
        <v>6838.491</v>
      </c>
      <c r="NZ488" s="1">
        <v>7.1753719999999993E-2</v>
      </c>
      <c r="OA488">
        <v>31.32011</v>
      </c>
      <c r="OB488">
        <v>0.72966439999999999</v>
      </c>
      <c r="OC488">
        <v>6517.5569999999998</v>
      </c>
      <c r="OD488" s="1">
        <v>7.1558819999999995E-2</v>
      </c>
      <c r="OE488">
        <v>31.41067</v>
      </c>
      <c r="OF488">
        <v>0.69298859999999995</v>
      </c>
      <c r="OG488">
        <v>6212.848</v>
      </c>
      <c r="OH488" s="1">
        <v>7.1282209999999999E-2</v>
      </c>
      <c r="OI488">
        <v>31.585170000000002</v>
      </c>
      <c r="OJ488">
        <v>0.65772430000000004</v>
      </c>
      <c r="OK488">
        <v>5924.9880000000003</v>
      </c>
    </row>
    <row r="489" spans="1:401" x14ac:dyDescent="0.35">
      <c r="A489">
        <v>498</v>
      </c>
      <c r="B489" t="s">
        <v>4</v>
      </c>
      <c r="C489" t="s">
        <v>364</v>
      </c>
      <c r="D489" t="s">
        <v>491</v>
      </c>
      <c r="E489">
        <v>687.1259</v>
      </c>
      <c r="F489">
        <v>0.1074267</v>
      </c>
      <c r="G489">
        <v>29.96125</v>
      </c>
      <c r="H489">
        <v>0</v>
      </c>
      <c r="I489">
        <v>0</v>
      </c>
      <c r="J489">
        <v>0.1065068</v>
      </c>
      <c r="K489">
        <v>29.920909999999999</v>
      </c>
      <c r="L489">
        <v>0</v>
      </c>
      <c r="M489">
        <v>0</v>
      </c>
      <c r="N489">
        <v>0.105437</v>
      </c>
      <c r="O489">
        <v>29.866630000000001</v>
      </c>
      <c r="P489">
        <v>0</v>
      </c>
      <c r="Q489">
        <v>0</v>
      </c>
      <c r="R489">
        <v>0.1043234</v>
      </c>
      <c r="S489">
        <v>29.78565</v>
      </c>
      <c r="T489">
        <v>0</v>
      </c>
      <c r="U489">
        <v>0</v>
      </c>
      <c r="V489">
        <v>0.1033601</v>
      </c>
      <c r="W489">
        <v>29.745080000000002</v>
      </c>
      <c r="X489">
        <v>0</v>
      </c>
      <c r="Y489">
        <v>0</v>
      </c>
      <c r="Z489">
        <v>0.1025208</v>
      </c>
      <c r="AA489">
        <v>29.674499999999998</v>
      </c>
      <c r="AB489">
        <v>0</v>
      </c>
      <c r="AC489">
        <v>0</v>
      </c>
      <c r="AD489">
        <v>0.101692</v>
      </c>
      <c r="AE489">
        <v>29.586179999999999</v>
      </c>
      <c r="AF489">
        <v>0</v>
      </c>
      <c r="AG489">
        <v>0</v>
      </c>
      <c r="AH489">
        <v>0.100883</v>
      </c>
      <c r="AI489">
        <v>29.506180000000001</v>
      </c>
      <c r="AJ489">
        <v>0</v>
      </c>
      <c r="AK489">
        <v>0</v>
      </c>
      <c r="AL489">
        <v>0.1011137</v>
      </c>
      <c r="AM489">
        <v>29.44061</v>
      </c>
      <c r="AN489">
        <v>0</v>
      </c>
      <c r="AO489">
        <v>0</v>
      </c>
      <c r="AP489">
        <v>0.1005345</v>
      </c>
      <c r="AQ489">
        <v>29.481459999999998</v>
      </c>
      <c r="AR489">
        <v>0</v>
      </c>
      <c r="AS489">
        <v>0</v>
      </c>
      <c r="AT489" s="1">
        <v>9.952859E-2</v>
      </c>
      <c r="AU489">
        <v>29.57715</v>
      </c>
      <c r="AV489">
        <v>0</v>
      </c>
      <c r="AW489">
        <v>0</v>
      </c>
      <c r="AX489" s="1">
        <v>9.8400849999999998E-2</v>
      </c>
      <c r="AY489">
        <v>29.62406</v>
      </c>
      <c r="AZ489">
        <v>0</v>
      </c>
      <c r="BA489">
        <v>0</v>
      </c>
      <c r="BB489">
        <v>9.7687800000000005E-2</v>
      </c>
      <c r="BC489">
        <v>29.641269999999999</v>
      </c>
      <c r="BD489">
        <v>0</v>
      </c>
      <c r="BE489">
        <v>0</v>
      </c>
      <c r="BF489" s="1">
        <v>9.7261150000000005E-2</v>
      </c>
      <c r="BG489">
        <v>29.578579999999999</v>
      </c>
      <c r="BH489">
        <v>0</v>
      </c>
      <c r="BI489">
        <v>0</v>
      </c>
      <c r="BJ489">
        <v>9.6844299999999994E-2</v>
      </c>
      <c r="BK489">
        <v>29.446429999999999</v>
      </c>
      <c r="BL489">
        <v>0</v>
      </c>
      <c r="BM489">
        <v>0</v>
      </c>
      <c r="BN489" s="1">
        <v>9.6247940000000004E-2</v>
      </c>
      <c r="BO489">
        <v>29.31766</v>
      </c>
      <c r="BP489">
        <v>0</v>
      </c>
      <c r="BQ489">
        <v>0</v>
      </c>
      <c r="BR489">
        <v>9.5974900000000002E-2</v>
      </c>
      <c r="BS489">
        <v>29.20234</v>
      </c>
      <c r="BT489">
        <v>0</v>
      </c>
      <c r="BU489">
        <v>0</v>
      </c>
      <c r="BV489" s="1">
        <v>9.5484860000000005E-2</v>
      </c>
      <c r="BW489">
        <v>29.19294</v>
      </c>
      <c r="BX489">
        <v>0</v>
      </c>
      <c r="BY489">
        <v>0</v>
      </c>
      <c r="BZ489" s="1">
        <v>9.4976459999999999E-2</v>
      </c>
      <c r="CA489">
        <v>29.22953</v>
      </c>
      <c r="CB489">
        <v>0</v>
      </c>
      <c r="CC489">
        <v>0</v>
      </c>
      <c r="CD489">
        <v>9.4451999999999994E-2</v>
      </c>
      <c r="CE489">
        <v>29.246829999999999</v>
      </c>
      <c r="CF489">
        <v>0</v>
      </c>
      <c r="CG489">
        <v>0</v>
      </c>
      <c r="CH489" s="1">
        <v>9.4063910000000001E-2</v>
      </c>
      <c r="CI489">
        <v>29.272010000000002</v>
      </c>
      <c r="CJ489">
        <v>0</v>
      </c>
      <c r="CK489">
        <v>0</v>
      </c>
      <c r="CL489" s="1">
        <v>9.3733559999999994E-2</v>
      </c>
      <c r="CM489">
        <v>29.228829999999999</v>
      </c>
      <c r="CN489">
        <v>0</v>
      </c>
      <c r="CO489">
        <v>0</v>
      </c>
      <c r="CP489" s="1">
        <v>9.3421969999999993E-2</v>
      </c>
      <c r="CQ489">
        <v>29.09948</v>
      </c>
      <c r="CR489">
        <v>0</v>
      </c>
      <c r="CS489">
        <v>0</v>
      </c>
      <c r="CT489" s="1">
        <v>9.3149449999999995E-2</v>
      </c>
      <c r="CU489">
        <v>28.969580000000001</v>
      </c>
      <c r="CV489">
        <v>0</v>
      </c>
      <c r="CW489">
        <v>0</v>
      </c>
      <c r="CX489" s="1">
        <v>9.3889280000000006E-2</v>
      </c>
      <c r="CY489">
        <v>28.864930000000001</v>
      </c>
      <c r="CZ489" s="1">
        <v>6.1519310000000002E-38</v>
      </c>
      <c r="DA489" s="1">
        <v>3.388202E-34</v>
      </c>
      <c r="DB489">
        <v>9.3807699999999994E-2</v>
      </c>
      <c r="DC489">
        <v>28.92315</v>
      </c>
      <c r="DD489" s="1">
        <v>8.3879640000000002E-33</v>
      </c>
      <c r="DE489" s="1">
        <v>4.2013670000000002E-29</v>
      </c>
      <c r="DF489" s="1">
        <v>9.3280660000000001E-2</v>
      </c>
      <c r="DG489">
        <v>29.046679999999999</v>
      </c>
      <c r="DH489" s="1">
        <v>1.8075770000000001E-28</v>
      </c>
      <c r="DI489" s="1">
        <v>8.7002829999999996E-25</v>
      </c>
      <c r="DJ489" s="1">
        <v>9.2593129999999996E-2</v>
      </c>
      <c r="DK489">
        <v>29.163930000000001</v>
      </c>
      <c r="DL489" s="1">
        <v>8.9794479999999995E-25</v>
      </c>
      <c r="DM489" s="1">
        <v>4.2634939999999999E-21</v>
      </c>
      <c r="DN489" s="1">
        <v>9.2270519999999995E-2</v>
      </c>
      <c r="DO489">
        <v>29.259150000000002</v>
      </c>
      <c r="DP489" s="1">
        <v>1.328939E-21</v>
      </c>
      <c r="DQ489" s="1">
        <v>6.2891619999999997E-18</v>
      </c>
      <c r="DR489" s="1">
        <v>9.2222369999999998E-2</v>
      </c>
      <c r="DS489">
        <v>29.22137</v>
      </c>
      <c r="DT489" s="1">
        <v>7.2360419999999998E-19</v>
      </c>
      <c r="DU489" s="1">
        <v>3.4320860000000001E-15</v>
      </c>
      <c r="DV489">
        <v>9.2124800000000007E-2</v>
      </c>
      <c r="DW489">
        <v>29.112909999999999</v>
      </c>
      <c r="DX489" s="1">
        <v>1.7222800000000001E-16</v>
      </c>
      <c r="DY489" s="1">
        <v>8.226907E-13</v>
      </c>
      <c r="DZ489">
        <v>9.1803800000000005E-2</v>
      </c>
      <c r="EA489">
        <v>29.012519999999999</v>
      </c>
      <c r="EB489" s="1">
        <v>2.0405920000000001E-14</v>
      </c>
      <c r="EC489" s="1">
        <v>9.8751110000000002E-11</v>
      </c>
      <c r="ED489" s="1">
        <v>9.139187E-2</v>
      </c>
      <c r="EE489">
        <v>28.93515</v>
      </c>
      <c r="EF489" s="1">
        <v>1.33482E-12</v>
      </c>
      <c r="EG489" s="1">
        <v>6.559259E-9</v>
      </c>
      <c r="EH489">
        <v>9.1000300000000006E-2</v>
      </c>
      <c r="EI489">
        <v>28.98366</v>
      </c>
      <c r="EJ489" s="1">
        <v>5.2281280000000002E-11</v>
      </c>
      <c r="EK489" s="1">
        <v>2.6112759999999999E-7</v>
      </c>
      <c r="EL489">
        <v>9.0691599999999997E-2</v>
      </c>
      <c r="EM489">
        <v>29.13598</v>
      </c>
      <c r="EN489" s="1">
        <v>1.3105490000000001E-9</v>
      </c>
      <c r="EO489" s="1">
        <v>6.6519779999999998E-6</v>
      </c>
      <c r="EP489">
        <v>9.0381900000000001E-2</v>
      </c>
      <c r="EQ489">
        <v>29.322410000000001</v>
      </c>
      <c r="ER489" s="1">
        <v>2.219398E-8</v>
      </c>
      <c r="ES489" s="1">
        <v>1.145296E-4</v>
      </c>
      <c r="ET489" s="1">
        <v>9.0020119999999995E-2</v>
      </c>
      <c r="EU489">
        <v>29.476240000000001</v>
      </c>
      <c r="EV489" s="1">
        <v>2.6584419999999999E-7</v>
      </c>
      <c r="EW489" s="1">
        <v>1.395798E-3</v>
      </c>
      <c r="EX489" s="1">
        <v>8.9620179999999994E-2</v>
      </c>
      <c r="EY489">
        <v>29.496770000000001</v>
      </c>
      <c r="EZ489" s="1">
        <v>2.3469159999999999E-6</v>
      </c>
      <c r="FA489" s="1">
        <v>1.2539639999999999E-2</v>
      </c>
      <c r="FB489" s="1">
        <v>8.9175290000000004E-2</v>
      </c>
      <c r="FC489">
        <v>29.442350000000001</v>
      </c>
      <c r="FD489" s="1">
        <v>1.5813679999999999E-5</v>
      </c>
      <c r="FE489" s="1">
        <v>8.6036260000000003E-2</v>
      </c>
      <c r="FF489" s="1">
        <v>8.877786E-2</v>
      </c>
      <c r="FG489">
        <v>29.388059999999999</v>
      </c>
      <c r="FH489" s="1">
        <v>8.4081890000000005E-5</v>
      </c>
      <c r="FI489">
        <v>0.46532899999999999</v>
      </c>
      <c r="FJ489">
        <v>8.8904800000000006E-2</v>
      </c>
      <c r="FK489">
        <v>29.341889999999999</v>
      </c>
      <c r="FL489" s="1">
        <v>3.6529310000000002E-4</v>
      </c>
      <c r="FM489">
        <v>2.0434950000000001</v>
      </c>
      <c r="FN489" s="1">
        <v>8.8572369999999997E-2</v>
      </c>
      <c r="FO489">
        <v>29.44407</v>
      </c>
      <c r="FP489" s="1">
        <v>1.3147250000000001E-3</v>
      </c>
      <c r="FQ489">
        <v>7.470218</v>
      </c>
      <c r="FR489" s="1">
        <v>8.7984060000000003E-2</v>
      </c>
      <c r="FS489">
        <v>29.604230000000001</v>
      </c>
      <c r="FT489" s="1">
        <v>4.0057390000000003E-3</v>
      </c>
      <c r="FU489">
        <v>23.174689999999998</v>
      </c>
      <c r="FV489">
        <v>8.7276099999999995E-2</v>
      </c>
      <c r="FW489">
        <v>29.71058</v>
      </c>
      <c r="FX489" s="1">
        <v>1.0543749999999999E-2</v>
      </c>
      <c r="FY489">
        <v>62.170879999999997</v>
      </c>
      <c r="FZ489" s="1">
        <v>8.6774240000000002E-2</v>
      </c>
      <c r="GA489">
        <v>29.777670000000001</v>
      </c>
      <c r="GB489" s="1">
        <v>2.4507540000000001E-2</v>
      </c>
      <c r="GC489">
        <v>146.8501</v>
      </c>
      <c r="GD489" s="1">
        <v>8.639368E-2</v>
      </c>
      <c r="GE489">
        <v>29.74661</v>
      </c>
      <c r="GF489" s="1">
        <v>5.107635E-2</v>
      </c>
      <c r="GG489">
        <v>310.43689999999998</v>
      </c>
      <c r="GH489" s="1">
        <v>8.6006280000000004E-2</v>
      </c>
      <c r="GI489">
        <v>29.72644</v>
      </c>
      <c r="GJ489" s="1">
        <v>9.6630740000000007E-2</v>
      </c>
      <c r="GK489">
        <v>595.45759999999996</v>
      </c>
      <c r="GL489" s="1">
        <v>8.5495020000000005E-2</v>
      </c>
      <c r="GM489">
        <v>29.711320000000001</v>
      </c>
      <c r="GN489">
        <v>0.16763900000000001</v>
      </c>
      <c r="GO489">
        <v>1048.373</v>
      </c>
      <c r="GP489" s="1">
        <v>8.5022630000000002E-2</v>
      </c>
      <c r="GQ489">
        <v>29.69905</v>
      </c>
      <c r="GR489">
        <v>0.26994299999999999</v>
      </c>
      <c r="GS489">
        <v>1711.7860000000001</v>
      </c>
      <c r="GT489" s="1">
        <v>8.4486039999999998E-2</v>
      </c>
      <c r="GU489">
        <v>29.67944</v>
      </c>
      <c r="GV489">
        <v>0.40676499999999999</v>
      </c>
      <c r="GW489">
        <v>2616.2049999999999</v>
      </c>
      <c r="GX489" s="1">
        <v>8.3976469999999998E-2</v>
      </c>
      <c r="GY489">
        <v>29.74494</v>
      </c>
      <c r="GZ489">
        <v>0.57878010000000002</v>
      </c>
      <c r="HA489">
        <v>3772.87</v>
      </c>
      <c r="HB489" s="1">
        <v>8.3472359999999995E-2</v>
      </c>
      <c r="HC489">
        <v>29.898209999999999</v>
      </c>
      <c r="HD489">
        <v>0.78302720000000003</v>
      </c>
      <c r="HE489">
        <v>5171.0119999999997</v>
      </c>
      <c r="HF489" s="1">
        <v>8.2980390000000001E-2</v>
      </c>
      <c r="HG489">
        <v>30.04936</v>
      </c>
      <c r="HH489">
        <v>1.013652</v>
      </c>
      <c r="HI489">
        <v>6778.009</v>
      </c>
      <c r="HJ489" s="1">
        <v>8.2479979999999994E-2</v>
      </c>
      <c r="HK489">
        <v>30.096509999999999</v>
      </c>
      <c r="HL489">
        <v>1.262143</v>
      </c>
      <c r="HM489">
        <v>8543.3240000000005</v>
      </c>
      <c r="HN489" s="1">
        <v>8.1984340000000003E-2</v>
      </c>
      <c r="HO489">
        <v>30.02008</v>
      </c>
      <c r="HP489">
        <v>1.518964</v>
      </c>
      <c r="HQ489">
        <v>10404.23</v>
      </c>
      <c r="HR489" s="1">
        <v>8.1528729999999994E-2</v>
      </c>
      <c r="HS489">
        <v>29.94183</v>
      </c>
      <c r="HT489">
        <v>1.774948</v>
      </c>
      <c r="HU489">
        <v>12293.21</v>
      </c>
      <c r="HV489" s="1">
        <v>8.160655E-2</v>
      </c>
      <c r="HW489">
        <v>29.867080000000001</v>
      </c>
      <c r="HX489">
        <v>2.0343610000000001</v>
      </c>
      <c r="HY489">
        <v>14149.98</v>
      </c>
      <c r="HZ489" s="1">
        <v>8.1248219999999996E-2</v>
      </c>
      <c r="IA489">
        <v>29.896470000000001</v>
      </c>
      <c r="IB489">
        <v>2.2672310000000002</v>
      </c>
      <c r="IC489">
        <v>15917.53</v>
      </c>
      <c r="ID489" s="1">
        <v>8.0649029999999997E-2</v>
      </c>
      <c r="IE489">
        <v>29.998519999999999</v>
      </c>
      <c r="IF489">
        <v>2.4679380000000002</v>
      </c>
      <c r="IG489">
        <v>17537.03</v>
      </c>
      <c r="IH489" s="1">
        <v>7.9938480000000006E-2</v>
      </c>
      <c r="II489">
        <v>30.09836</v>
      </c>
      <c r="IJ489">
        <v>2.6341570000000001</v>
      </c>
      <c r="IK489">
        <v>18967.75</v>
      </c>
      <c r="IL489" s="1">
        <v>7.9455680000000001E-2</v>
      </c>
      <c r="IM489">
        <v>30.17764</v>
      </c>
      <c r="IN489">
        <v>2.7749440000000001</v>
      </c>
      <c r="IO489">
        <v>20187.439999999999</v>
      </c>
      <c r="IP489" s="1">
        <v>7.9120369999999995E-2</v>
      </c>
      <c r="IQ489">
        <v>30.161829999999998</v>
      </c>
      <c r="IR489">
        <v>2.8885269999999998</v>
      </c>
      <c r="IS489">
        <v>21186.14</v>
      </c>
      <c r="IT489">
        <v>7.8776899999999997E-2</v>
      </c>
      <c r="IU489">
        <v>30.09553</v>
      </c>
      <c r="IV489">
        <v>2.970119</v>
      </c>
      <c r="IW489">
        <v>21962.33</v>
      </c>
      <c r="IX489" s="1">
        <v>7.8319819999999998E-2</v>
      </c>
      <c r="IY489">
        <v>30.036069999999999</v>
      </c>
      <c r="IZ489">
        <v>3.0169000000000001</v>
      </c>
      <c r="JA489">
        <v>22519.49</v>
      </c>
      <c r="JB489" s="1">
        <v>7.791555E-2</v>
      </c>
      <c r="JC489">
        <v>29.996469999999999</v>
      </c>
      <c r="JD489">
        <v>3.0374080000000001</v>
      </c>
      <c r="JE489">
        <v>22869.11</v>
      </c>
      <c r="JF489" s="1">
        <v>7.7449210000000004E-2</v>
      </c>
      <c r="JG489">
        <v>30.103200000000001</v>
      </c>
      <c r="JH489">
        <v>3.0303460000000002</v>
      </c>
      <c r="JI489">
        <v>23028.02</v>
      </c>
      <c r="JJ489" s="1">
        <v>7.7006439999999995E-2</v>
      </c>
      <c r="JK489">
        <v>30.23359</v>
      </c>
      <c r="JL489">
        <v>3.002065</v>
      </c>
      <c r="JM489">
        <v>23015.69</v>
      </c>
      <c r="JN489" s="1">
        <v>7.6581350000000006E-2</v>
      </c>
      <c r="JO489">
        <v>30.32723</v>
      </c>
      <c r="JP489">
        <v>2.955559</v>
      </c>
      <c r="JQ489">
        <v>22853.48</v>
      </c>
      <c r="JR489" s="1">
        <v>7.6174679999999995E-2</v>
      </c>
      <c r="JS489">
        <v>30.377230000000001</v>
      </c>
      <c r="JT489">
        <v>2.8943490000000001</v>
      </c>
      <c r="JU489">
        <v>22563.14</v>
      </c>
      <c r="JV489" s="1">
        <v>7.5767130000000002E-2</v>
      </c>
      <c r="JW489">
        <v>30.36881</v>
      </c>
      <c r="JX489">
        <v>2.8202970000000001</v>
      </c>
      <c r="JY489">
        <v>22165.03</v>
      </c>
      <c r="JZ489" s="1">
        <v>7.5371469999999996E-2</v>
      </c>
      <c r="KA489">
        <v>30.290299999999998</v>
      </c>
      <c r="KB489">
        <v>2.736907</v>
      </c>
      <c r="KC489">
        <v>21678.48</v>
      </c>
      <c r="KD489" s="1">
        <v>7.4981560000000003E-2</v>
      </c>
      <c r="KE489">
        <v>30.211110000000001</v>
      </c>
      <c r="KF489">
        <v>2.6478199999999998</v>
      </c>
      <c r="KG489">
        <v>21121.41</v>
      </c>
      <c r="KH489" s="1">
        <v>7.4779960000000006E-2</v>
      </c>
      <c r="KI489">
        <v>30.152940000000001</v>
      </c>
      <c r="KJ489">
        <v>2.555288</v>
      </c>
      <c r="KK489">
        <v>20506.21</v>
      </c>
      <c r="KL489" s="1">
        <v>7.4446680000000001E-2</v>
      </c>
      <c r="KM489">
        <v>30.237189999999998</v>
      </c>
      <c r="KN489">
        <v>2.458386</v>
      </c>
      <c r="KO489">
        <v>19858.54</v>
      </c>
      <c r="KP489" s="1">
        <v>7.4066110000000004E-2</v>
      </c>
      <c r="KQ489">
        <v>30.37961</v>
      </c>
      <c r="KR489">
        <v>2.3567640000000001</v>
      </c>
      <c r="KS489">
        <v>19177.240000000002</v>
      </c>
      <c r="KT489" s="1">
        <v>7.3651069999999999E-2</v>
      </c>
      <c r="KU489">
        <v>30.535730000000001</v>
      </c>
      <c r="KV489">
        <v>2.2536079999999998</v>
      </c>
      <c r="KW489">
        <v>18480.55</v>
      </c>
      <c r="KX489" s="1">
        <v>7.332002E-2</v>
      </c>
      <c r="KY489">
        <v>30.671569999999999</v>
      </c>
      <c r="KZ489">
        <v>2.153635</v>
      </c>
      <c r="LA489">
        <v>17776.91</v>
      </c>
      <c r="LB489" s="1">
        <v>7.303026E-2</v>
      </c>
      <c r="LC489">
        <v>30.681159999999998</v>
      </c>
      <c r="LD489">
        <v>2.0560079999999998</v>
      </c>
      <c r="LE489">
        <v>17072.009999999998</v>
      </c>
      <c r="LF489" s="1">
        <v>7.2764389999999998E-2</v>
      </c>
      <c r="LG489">
        <v>30.608149999999998</v>
      </c>
      <c r="LH489">
        <v>1.9608589999999999</v>
      </c>
      <c r="LI489">
        <v>16372.45</v>
      </c>
      <c r="LJ489" s="1">
        <v>7.2460629999999998E-2</v>
      </c>
      <c r="LK489">
        <v>30.541119999999999</v>
      </c>
      <c r="LL489">
        <v>1.867103</v>
      </c>
      <c r="LM489">
        <v>15683.51</v>
      </c>
      <c r="LN489" s="1">
        <v>7.2195309999999999E-2</v>
      </c>
      <c r="LO489">
        <v>30.50563</v>
      </c>
      <c r="LP489">
        <v>1.777158</v>
      </c>
      <c r="LQ489">
        <v>15009.06</v>
      </c>
      <c r="LR489" s="1">
        <v>7.1915859999999998E-2</v>
      </c>
      <c r="LS489">
        <v>30.644960000000001</v>
      </c>
      <c r="LT489">
        <v>1.6898919999999999</v>
      </c>
      <c r="LU489">
        <v>14351.92</v>
      </c>
      <c r="LV489" s="1">
        <v>7.1630669999999994E-2</v>
      </c>
      <c r="LW489">
        <v>30.840420000000002</v>
      </c>
      <c r="LX489">
        <v>1.605856</v>
      </c>
      <c r="LY489">
        <v>13714.63</v>
      </c>
      <c r="LZ489" s="1">
        <v>7.1339340000000001E-2</v>
      </c>
      <c r="MA489">
        <v>31.03342</v>
      </c>
      <c r="MB489">
        <v>1.52511</v>
      </c>
      <c r="MC489">
        <v>13098.77</v>
      </c>
      <c r="MD489" s="1">
        <v>7.1068560000000003E-2</v>
      </c>
      <c r="ME489">
        <v>31.206230000000001</v>
      </c>
      <c r="MF489">
        <v>1.44835</v>
      </c>
      <c r="MG489">
        <v>12505.67</v>
      </c>
      <c r="MH489">
        <v>7.08347E-2</v>
      </c>
      <c r="MI489">
        <v>31.253319999999999</v>
      </c>
      <c r="MJ489">
        <v>1.3757569999999999</v>
      </c>
      <c r="MK489">
        <v>11935.74</v>
      </c>
      <c r="ML489" s="1">
        <v>7.0560109999999995E-2</v>
      </c>
      <c r="MM489">
        <v>31.22025</v>
      </c>
      <c r="MN489">
        <v>1.3058890000000001</v>
      </c>
      <c r="MO489">
        <v>11389.3</v>
      </c>
      <c r="MP489" s="1">
        <v>7.0315610000000001E-2</v>
      </c>
      <c r="MQ489">
        <v>31.171949999999999</v>
      </c>
      <c r="MR489">
        <v>1.239962</v>
      </c>
      <c r="MS489">
        <v>10866.44</v>
      </c>
      <c r="MT489" s="1">
        <v>7.0297990000000005E-2</v>
      </c>
      <c r="MU489">
        <v>31.12434</v>
      </c>
      <c r="MV489">
        <v>1.180985</v>
      </c>
      <c r="MW489">
        <v>10365.64</v>
      </c>
      <c r="MX489" s="1">
        <v>7.0087259999999998E-2</v>
      </c>
      <c r="MY489">
        <v>31.12143</v>
      </c>
      <c r="MZ489">
        <v>1.121607</v>
      </c>
      <c r="NA489">
        <v>9886.5570000000007</v>
      </c>
      <c r="NB489" s="1">
        <v>6.9799689999999998E-2</v>
      </c>
      <c r="NC489">
        <v>31.198060000000002</v>
      </c>
      <c r="ND489">
        <v>1.0642</v>
      </c>
      <c r="NE489">
        <v>9430.4230000000007</v>
      </c>
      <c r="NF489" s="1">
        <v>6.946708E-2</v>
      </c>
      <c r="NG489">
        <v>31.362369999999999</v>
      </c>
      <c r="NH489">
        <v>1.0092639999999999</v>
      </c>
      <c r="NI489">
        <v>8997.0429999999997</v>
      </c>
      <c r="NJ489" s="1">
        <v>6.921919E-2</v>
      </c>
      <c r="NK489">
        <v>31.45093</v>
      </c>
      <c r="NL489">
        <v>0.95857349999999997</v>
      </c>
      <c r="NM489">
        <v>8585.3369999999995</v>
      </c>
      <c r="NN489" s="1">
        <v>6.9047349999999993E-2</v>
      </c>
      <c r="NO489">
        <v>31.443439999999999</v>
      </c>
      <c r="NP489">
        <v>0.91159699999999999</v>
      </c>
      <c r="NQ489">
        <v>8193.6790000000001</v>
      </c>
      <c r="NR489" s="1">
        <v>6.8869570000000005E-2</v>
      </c>
      <c r="NS489">
        <v>31.41168</v>
      </c>
      <c r="NT489">
        <v>0.86699590000000004</v>
      </c>
      <c r="NU489">
        <v>7821.1589999999997</v>
      </c>
      <c r="NV489">
        <v>6.8668599999999996E-2</v>
      </c>
      <c r="NW489">
        <v>31.37435</v>
      </c>
      <c r="NX489">
        <v>0.82455310000000004</v>
      </c>
      <c r="NY489">
        <v>7467.268</v>
      </c>
      <c r="NZ489">
        <v>6.8673300000000007E-2</v>
      </c>
      <c r="OA489">
        <v>31.34356</v>
      </c>
      <c r="OB489">
        <v>0.78664299999999998</v>
      </c>
      <c r="OC489">
        <v>7130.2790000000005</v>
      </c>
      <c r="OD489" s="1">
        <v>6.8487960000000001E-2</v>
      </c>
      <c r="OE489">
        <v>31.432670000000002</v>
      </c>
      <c r="OF489">
        <v>0.74849969999999999</v>
      </c>
      <c r="OG489">
        <v>6809.402</v>
      </c>
      <c r="OH489" s="1">
        <v>6.8222950000000004E-2</v>
      </c>
      <c r="OI489">
        <v>31.60389</v>
      </c>
      <c r="OJ489">
        <v>0.71168410000000004</v>
      </c>
      <c r="OK489">
        <v>6505.3990000000003</v>
      </c>
    </row>
    <row r="490" spans="1:401" x14ac:dyDescent="0.35">
      <c r="A490">
        <v>499</v>
      </c>
      <c r="B490" t="s">
        <v>4</v>
      </c>
      <c r="C490" t="s">
        <v>364</v>
      </c>
      <c r="D490" t="s">
        <v>492</v>
      </c>
      <c r="E490">
        <v>833.33230000000003</v>
      </c>
      <c r="F490">
        <v>0.105937</v>
      </c>
      <c r="G490">
        <v>30.049679999999999</v>
      </c>
      <c r="H490">
        <v>0</v>
      </c>
      <c r="I490">
        <v>0</v>
      </c>
      <c r="J490">
        <v>0.10502930000000001</v>
      </c>
      <c r="K490">
        <v>30.008990000000001</v>
      </c>
      <c r="L490">
        <v>0</v>
      </c>
      <c r="M490">
        <v>0</v>
      </c>
      <c r="N490">
        <v>0.1039759</v>
      </c>
      <c r="O490">
        <v>29.954699999999999</v>
      </c>
      <c r="P490">
        <v>0</v>
      </c>
      <c r="Q490">
        <v>0</v>
      </c>
      <c r="R490">
        <v>0.10287880000000001</v>
      </c>
      <c r="S490">
        <v>29.874099999999999</v>
      </c>
      <c r="T490">
        <v>0</v>
      </c>
      <c r="U490">
        <v>0</v>
      </c>
      <c r="V490">
        <v>0.1019325</v>
      </c>
      <c r="W490">
        <v>29.833539999999999</v>
      </c>
      <c r="X490">
        <v>0</v>
      </c>
      <c r="Y490">
        <v>0</v>
      </c>
      <c r="Z490">
        <v>0.10110810000000001</v>
      </c>
      <c r="AA490">
        <v>29.764140000000001</v>
      </c>
      <c r="AB490">
        <v>0</v>
      </c>
      <c r="AC490">
        <v>0</v>
      </c>
      <c r="AD490">
        <v>0.1002934</v>
      </c>
      <c r="AE490">
        <v>29.677869999999999</v>
      </c>
      <c r="AF490">
        <v>0</v>
      </c>
      <c r="AG490">
        <v>0</v>
      </c>
      <c r="AH490" s="1">
        <v>9.9501569999999998E-2</v>
      </c>
      <c r="AI490">
        <v>29.600349999999999</v>
      </c>
      <c r="AJ490">
        <v>0</v>
      </c>
      <c r="AK490">
        <v>0</v>
      </c>
      <c r="AL490" s="1">
        <v>9.9747059999999999E-2</v>
      </c>
      <c r="AM490">
        <v>29.537410000000001</v>
      </c>
      <c r="AN490">
        <v>0</v>
      </c>
      <c r="AO490">
        <v>0</v>
      </c>
      <c r="AP490" s="1">
        <v>9.917492E-2</v>
      </c>
      <c r="AQ490">
        <v>29.57845</v>
      </c>
      <c r="AR490">
        <v>0</v>
      </c>
      <c r="AS490">
        <v>0</v>
      </c>
      <c r="AT490" s="1">
        <v>9.8180770000000001E-2</v>
      </c>
      <c r="AU490">
        <v>29.672789999999999</v>
      </c>
      <c r="AV490">
        <v>0</v>
      </c>
      <c r="AW490">
        <v>0</v>
      </c>
      <c r="AX490" s="1">
        <v>9.7063410000000003E-2</v>
      </c>
      <c r="AY490">
        <v>29.718879999999999</v>
      </c>
      <c r="AZ490">
        <v>0</v>
      </c>
      <c r="BA490">
        <v>0</v>
      </c>
      <c r="BB490" s="1">
        <v>9.6366140000000003E-2</v>
      </c>
      <c r="BC490">
        <v>29.735859999999999</v>
      </c>
      <c r="BD490">
        <v>0</v>
      </c>
      <c r="BE490">
        <v>0</v>
      </c>
      <c r="BF490" s="1">
        <v>9.5949580000000007E-2</v>
      </c>
      <c r="BG490">
        <v>29.674890000000001</v>
      </c>
      <c r="BH490">
        <v>0</v>
      </c>
      <c r="BI490">
        <v>0</v>
      </c>
      <c r="BJ490" s="1">
        <v>9.5542150000000006E-2</v>
      </c>
      <c r="BK490">
        <v>29.546399999999998</v>
      </c>
      <c r="BL490">
        <v>0</v>
      </c>
      <c r="BM490">
        <v>0</v>
      </c>
      <c r="BN490" s="1">
        <v>9.4954960000000005E-2</v>
      </c>
      <c r="BO490">
        <v>29.42173</v>
      </c>
      <c r="BP490">
        <v>0</v>
      </c>
      <c r="BQ490">
        <v>0</v>
      </c>
      <c r="BR490" s="1">
        <v>9.4690579999999996E-2</v>
      </c>
      <c r="BS490">
        <v>29.310110000000002</v>
      </c>
      <c r="BT490">
        <v>0</v>
      </c>
      <c r="BU490">
        <v>0</v>
      </c>
      <c r="BV490" s="1">
        <v>9.4209979999999999E-2</v>
      </c>
      <c r="BW490">
        <v>29.302070000000001</v>
      </c>
      <c r="BX490">
        <v>0</v>
      </c>
      <c r="BY490">
        <v>0</v>
      </c>
      <c r="BZ490" s="1">
        <v>9.3709829999999994E-2</v>
      </c>
      <c r="CA490">
        <v>29.33832</v>
      </c>
      <c r="CB490">
        <v>0</v>
      </c>
      <c r="CC490">
        <v>0</v>
      </c>
      <c r="CD490" s="1">
        <v>9.3193880000000007E-2</v>
      </c>
      <c r="CE490">
        <v>29.355119999999999</v>
      </c>
      <c r="CF490">
        <v>0</v>
      </c>
      <c r="CG490">
        <v>0</v>
      </c>
      <c r="CH490" s="1">
        <v>9.2812510000000001E-2</v>
      </c>
      <c r="CI490">
        <v>29.379539999999999</v>
      </c>
      <c r="CJ490">
        <v>0</v>
      </c>
      <c r="CK490">
        <v>0</v>
      </c>
      <c r="CL490" s="1">
        <v>9.2490429999999998E-2</v>
      </c>
      <c r="CM490">
        <v>29.337309999999999</v>
      </c>
      <c r="CN490">
        <v>0</v>
      </c>
      <c r="CO490">
        <v>0</v>
      </c>
      <c r="CP490" s="1">
        <v>9.2183550000000003E-2</v>
      </c>
      <c r="CQ490">
        <v>29.211040000000001</v>
      </c>
      <c r="CR490">
        <v>0</v>
      </c>
      <c r="CS490">
        <v>0</v>
      </c>
      <c r="CT490" s="1">
        <v>9.1921310000000006E-2</v>
      </c>
      <c r="CU490">
        <v>29.084479999999999</v>
      </c>
      <c r="CV490">
        <v>0</v>
      </c>
      <c r="CW490">
        <v>0</v>
      </c>
      <c r="CX490" s="1">
        <v>9.2667239999999998E-2</v>
      </c>
      <c r="CY490">
        <v>28.982389999999999</v>
      </c>
      <c r="CZ490" s="1">
        <v>1.303978E-38</v>
      </c>
      <c r="DA490" s="1">
        <v>1.094344E-34</v>
      </c>
      <c r="DB490" s="1">
        <v>9.258856E-2</v>
      </c>
      <c r="DC490">
        <v>29.039400000000001</v>
      </c>
      <c r="DD490" s="1">
        <v>2.0666450000000001E-33</v>
      </c>
      <c r="DE490" s="1">
        <v>1.4964730000000001E-29</v>
      </c>
      <c r="DF490" s="1">
        <v>9.2064129999999994E-2</v>
      </c>
      <c r="DG490">
        <v>29.159279999999999</v>
      </c>
      <c r="DH490" s="1">
        <v>5.2305730000000004E-29</v>
      </c>
      <c r="DI490" s="1">
        <v>3.3966579999999998E-25</v>
      </c>
      <c r="DJ490">
        <v>9.1382500000000005E-2</v>
      </c>
      <c r="DK490">
        <v>29.271750000000001</v>
      </c>
      <c r="DL490" s="1">
        <v>2.9386070000000002E-25</v>
      </c>
      <c r="DM490" s="1">
        <v>1.8063660000000001E-21</v>
      </c>
      <c r="DN490" s="1">
        <v>9.1067319999999993E-2</v>
      </c>
      <c r="DO490">
        <v>29.361820000000002</v>
      </c>
      <c r="DP490" s="1">
        <v>4.8124980000000001E-22</v>
      </c>
      <c r="DQ490" s="1">
        <v>2.8731769999999999E-18</v>
      </c>
      <c r="DR490" s="1">
        <v>9.1024259999999996E-2</v>
      </c>
      <c r="DS490">
        <v>29.32122</v>
      </c>
      <c r="DT490" s="1">
        <v>2.8536809999999999E-19</v>
      </c>
      <c r="DU490" s="1">
        <v>1.6798E-15</v>
      </c>
      <c r="DV490" s="1">
        <v>9.0930269999999994E-2</v>
      </c>
      <c r="DW490">
        <v>29.21163</v>
      </c>
      <c r="DX490" s="1">
        <v>7.3065110000000002E-17</v>
      </c>
      <c r="DY490" s="1">
        <v>4.2870829999999998E-13</v>
      </c>
      <c r="DZ490">
        <v>9.0615600000000004E-2</v>
      </c>
      <c r="EA490">
        <v>29.110130000000002</v>
      </c>
      <c r="EB490" s="1">
        <v>9.2295939999999994E-15</v>
      </c>
      <c r="EC490" s="1">
        <v>5.4513779999999999E-11</v>
      </c>
      <c r="ED490">
        <v>9.0208800000000006E-2</v>
      </c>
      <c r="EE490">
        <v>29.031089999999999</v>
      </c>
      <c r="EF490" s="1">
        <v>6.3938870000000002E-13</v>
      </c>
      <c r="EG490" s="1">
        <v>3.8202820000000002E-9</v>
      </c>
      <c r="EH490" s="1">
        <v>8.9824459999999995E-2</v>
      </c>
      <c r="EI490">
        <v>29.074829999999999</v>
      </c>
      <c r="EJ490" s="1">
        <v>2.6385739999999999E-11</v>
      </c>
      <c r="EK490" s="1">
        <v>1.5992879999999999E-7</v>
      </c>
      <c r="EL490" s="1">
        <v>8.9521939999999994E-2</v>
      </c>
      <c r="EM490">
        <v>29.219750000000001</v>
      </c>
      <c r="EN490" s="1">
        <v>6.9397949999999996E-10</v>
      </c>
      <c r="EO490" s="1">
        <v>4.2720580000000003E-6</v>
      </c>
      <c r="EP490" s="1">
        <v>8.9218450000000005E-2</v>
      </c>
      <c r="EQ490">
        <v>29.397580000000001</v>
      </c>
      <c r="ER490" s="1">
        <v>1.2287139999999999E-8</v>
      </c>
      <c r="ES490" s="1">
        <v>7.6933109999999998E-5</v>
      </c>
      <c r="ET490" s="1">
        <v>8.8863020000000001E-2</v>
      </c>
      <c r="EU490">
        <v>29.543189999999999</v>
      </c>
      <c r="EV490" s="1">
        <v>1.533879E-7</v>
      </c>
      <c r="EW490" s="1">
        <v>9.7835289999999991E-4</v>
      </c>
      <c r="EX490">
        <v>8.8469999999999993E-2</v>
      </c>
      <c r="EY490">
        <v>29.55874</v>
      </c>
      <c r="EZ490" s="1">
        <v>1.407296E-6</v>
      </c>
      <c r="FA490" s="1">
        <v>9.1509369999999996E-3</v>
      </c>
      <c r="FB490" s="1">
        <v>8.8031730000000002E-2</v>
      </c>
      <c r="FC490">
        <v>29.501830000000002</v>
      </c>
      <c r="FD490" s="1">
        <v>9.829215E-6</v>
      </c>
      <c r="FE490" s="1">
        <v>6.5228670000000002E-2</v>
      </c>
      <c r="FF490" s="1">
        <v>8.7641529999999995E-2</v>
      </c>
      <c r="FG490">
        <v>29.445920000000001</v>
      </c>
      <c r="FH490" s="1">
        <v>5.4045790000000003E-5</v>
      </c>
      <c r="FI490">
        <v>0.3657646</v>
      </c>
      <c r="FJ490">
        <v>8.77772E-2</v>
      </c>
      <c r="FK490">
        <v>29.398530000000001</v>
      </c>
      <c r="FL490" s="1">
        <v>2.4231949999999999E-4</v>
      </c>
      <c r="FM490">
        <v>1.662148</v>
      </c>
      <c r="FN490" s="1">
        <v>8.7449540000000006E-2</v>
      </c>
      <c r="FO490">
        <v>29.496970000000001</v>
      </c>
      <c r="FP490" s="1">
        <v>8.9813719999999998E-4</v>
      </c>
      <c r="FQ490">
        <v>6.2758919999999998</v>
      </c>
      <c r="FR490" s="1">
        <v>8.6867620000000006E-2</v>
      </c>
      <c r="FS490">
        <v>29.65202</v>
      </c>
      <c r="FT490" s="1">
        <v>2.8125770000000001E-3</v>
      </c>
      <c r="FU490">
        <v>20.072620000000001</v>
      </c>
      <c r="FV490" s="1">
        <v>8.6168159999999994E-2</v>
      </c>
      <c r="FW490">
        <v>29.75422</v>
      </c>
      <c r="FX490" s="1">
        <v>7.5950840000000002E-3</v>
      </c>
      <c r="FY490">
        <v>55.41724</v>
      </c>
      <c r="FZ490" s="1">
        <v>8.5675989999999994E-2</v>
      </c>
      <c r="GA490">
        <v>29.818110000000001</v>
      </c>
      <c r="GB490" s="1">
        <v>1.808133E-2</v>
      </c>
      <c r="GC490">
        <v>134.47829999999999</v>
      </c>
      <c r="GD490" s="1">
        <v>8.5302589999999998E-2</v>
      </c>
      <c r="GE490">
        <v>29.786280000000001</v>
      </c>
      <c r="GF490" s="1">
        <v>3.8534190000000003E-2</v>
      </c>
      <c r="GG490">
        <v>291.58420000000001</v>
      </c>
      <c r="GH490" s="1">
        <v>8.4922659999999997E-2</v>
      </c>
      <c r="GI490">
        <v>29.765840000000001</v>
      </c>
      <c r="GJ490" s="1">
        <v>7.4439030000000003E-2</v>
      </c>
      <c r="GK490">
        <v>572.77970000000005</v>
      </c>
      <c r="GL490" s="1">
        <v>8.4416649999999996E-2</v>
      </c>
      <c r="GM490">
        <v>29.750769999999999</v>
      </c>
      <c r="GN490">
        <v>0.13167419999999999</v>
      </c>
      <c r="GO490">
        <v>1031.2560000000001</v>
      </c>
      <c r="GP490" s="1">
        <v>8.3952319999999997E-2</v>
      </c>
      <c r="GQ490">
        <v>29.739260000000002</v>
      </c>
      <c r="GR490">
        <v>0.2159237</v>
      </c>
      <c r="GS490">
        <v>1719.578</v>
      </c>
      <c r="GT490" s="1">
        <v>8.342455E-2</v>
      </c>
      <c r="GU490">
        <v>29.72073</v>
      </c>
      <c r="GV490">
        <v>0.33093860000000003</v>
      </c>
      <c r="GW490">
        <v>2680.404</v>
      </c>
      <c r="GX490" s="1">
        <v>8.292107E-2</v>
      </c>
      <c r="GY490">
        <v>29.785689999999999</v>
      </c>
      <c r="GZ490">
        <v>0.47841119999999998</v>
      </c>
      <c r="HA490">
        <v>3937.56</v>
      </c>
      <c r="HB490">
        <v>8.2425300000000007E-2</v>
      </c>
      <c r="HC490">
        <v>29.936679999999999</v>
      </c>
      <c r="HD490">
        <v>0.65691849999999996</v>
      </c>
      <c r="HE490">
        <v>5491.1670000000004</v>
      </c>
      <c r="HF490" s="1">
        <v>8.1941050000000001E-2</v>
      </c>
      <c r="HG490">
        <v>30.085260000000002</v>
      </c>
      <c r="HH490">
        <v>0.86228539999999998</v>
      </c>
      <c r="HI490">
        <v>7315.7629999999999</v>
      </c>
      <c r="HJ490">
        <v>8.1448400000000004E-2</v>
      </c>
      <c r="HK490">
        <v>30.132110000000001</v>
      </c>
      <c r="HL490">
        <v>1.087723</v>
      </c>
      <c r="HM490">
        <v>9363.2849999999999</v>
      </c>
      <c r="HN490" s="1">
        <v>8.0959610000000001E-2</v>
      </c>
      <c r="HO490">
        <v>30.058330000000002</v>
      </c>
      <c r="HP490">
        <v>1.325105</v>
      </c>
      <c r="HQ490">
        <v>11568</v>
      </c>
      <c r="HR490" s="1">
        <v>8.051287E-2</v>
      </c>
      <c r="HS490">
        <v>29.983360000000001</v>
      </c>
      <c r="HT490">
        <v>1.566271</v>
      </c>
      <c r="HU490">
        <v>13854.5</v>
      </c>
      <c r="HV490">
        <v>8.0598000000000003E-2</v>
      </c>
      <c r="HW490">
        <v>29.912199999999999</v>
      </c>
      <c r="HX490">
        <v>1.814846</v>
      </c>
      <c r="HY490">
        <v>16152.38</v>
      </c>
      <c r="HZ490" s="1">
        <v>8.0244910000000003E-2</v>
      </c>
      <c r="IA490">
        <v>29.943200000000001</v>
      </c>
      <c r="IB490">
        <v>2.0433110000000001</v>
      </c>
      <c r="IC490">
        <v>18391.25</v>
      </c>
      <c r="ID490" s="1">
        <v>7.9650719999999994E-2</v>
      </c>
      <c r="IE490">
        <v>30.045190000000002</v>
      </c>
      <c r="IF490">
        <v>2.2455370000000001</v>
      </c>
      <c r="IG490">
        <v>20494.91</v>
      </c>
      <c r="IH490" s="1">
        <v>7.8948210000000005E-2</v>
      </c>
      <c r="II490">
        <v>30.144580000000001</v>
      </c>
      <c r="IJ490">
        <v>2.418479</v>
      </c>
      <c r="IK490">
        <v>22407.040000000001</v>
      </c>
      <c r="IL490" s="1">
        <v>7.8471680000000002E-2</v>
      </c>
      <c r="IM490">
        <v>30.22372</v>
      </c>
      <c r="IN490">
        <v>2.5695459999999999</v>
      </c>
      <c r="IO490">
        <v>24091.79</v>
      </c>
      <c r="IP490" s="1">
        <v>7.8144060000000001E-2</v>
      </c>
      <c r="IQ490">
        <v>30.209589999999999</v>
      </c>
      <c r="IR490">
        <v>2.6965050000000002</v>
      </c>
      <c r="IS490">
        <v>25528.93</v>
      </c>
      <c r="IT490">
        <v>7.7806899999999998E-2</v>
      </c>
      <c r="IU490">
        <v>30.1464</v>
      </c>
      <c r="IV490">
        <v>2.794111</v>
      </c>
      <c r="IW490">
        <v>26708.41</v>
      </c>
      <c r="IX490" s="1">
        <v>7.7356140000000004E-2</v>
      </c>
      <c r="IY490">
        <v>30.09027</v>
      </c>
      <c r="IZ490">
        <v>2.858889</v>
      </c>
      <c r="JA490">
        <v>27625.97</v>
      </c>
      <c r="JB490" s="1">
        <v>7.6957289999999998E-2</v>
      </c>
      <c r="JC490">
        <v>30.053609999999999</v>
      </c>
      <c r="JD490">
        <v>2.8983249999999998</v>
      </c>
      <c r="JE490">
        <v>28288.71</v>
      </c>
      <c r="JF490" s="1">
        <v>7.6497010000000004E-2</v>
      </c>
      <c r="JG490">
        <v>30.16037</v>
      </c>
      <c r="JH490">
        <v>2.9107210000000001</v>
      </c>
      <c r="JI490">
        <v>28711.41</v>
      </c>
      <c r="JJ490">
        <v>7.6062199999999996E-2</v>
      </c>
      <c r="JK490">
        <v>30.289670000000001</v>
      </c>
      <c r="JL490">
        <v>2.9017970000000002</v>
      </c>
      <c r="JM490">
        <v>28913.03</v>
      </c>
      <c r="JN490" s="1">
        <v>7.5643820000000001E-2</v>
      </c>
      <c r="JO490">
        <v>30.382539999999999</v>
      </c>
      <c r="JP490">
        <v>2.8740679999999998</v>
      </c>
      <c r="JQ490">
        <v>28916.47</v>
      </c>
      <c r="JR490" s="1">
        <v>7.5243089999999999E-2</v>
      </c>
      <c r="JS490">
        <v>30.432230000000001</v>
      </c>
      <c r="JT490">
        <v>2.830705</v>
      </c>
      <c r="JU490">
        <v>28745.53</v>
      </c>
      <c r="JV490">
        <v>7.4841099999999994E-2</v>
      </c>
      <c r="JW490">
        <v>30.424969999999998</v>
      </c>
      <c r="JX490">
        <v>2.773428</v>
      </c>
      <c r="JY490">
        <v>28424.11</v>
      </c>
      <c r="JZ490" s="1">
        <v>7.4449029999999999E-2</v>
      </c>
      <c r="KA490">
        <v>30.349080000000001</v>
      </c>
      <c r="KB490">
        <v>2.7054619999999998</v>
      </c>
      <c r="KC490">
        <v>27975.200000000001</v>
      </c>
      <c r="KD490" s="1">
        <v>7.4067670000000002E-2</v>
      </c>
      <c r="KE490">
        <v>30.272639999999999</v>
      </c>
      <c r="KF490">
        <v>2.6290610000000001</v>
      </c>
      <c r="KG490">
        <v>27420.32</v>
      </c>
      <c r="KH490" s="1">
        <v>7.3871820000000005E-2</v>
      </c>
      <c r="KI490">
        <v>30.21678</v>
      </c>
      <c r="KJ490">
        <v>2.5540389999999999</v>
      </c>
      <c r="KK490">
        <v>26780.29</v>
      </c>
      <c r="KL490" s="1">
        <v>7.3542239999999995E-2</v>
      </c>
      <c r="KM490">
        <v>30.300360000000001</v>
      </c>
      <c r="KN490">
        <v>2.4630390000000002</v>
      </c>
      <c r="KO490">
        <v>26067.21</v>
      </c>
      <c r="KP490" s="1">
        <v>7.3166819999999994E-2</v>
      </c>
      <c r="KQ490">
        <v>30.440349999999999</v>
      </c>
      <c r="KR490">
        <v>2.374336</v>
      </c>
      <c r="KS490">
        <v>25314.15</v>
      </c>
      <c r="KT490" s="1">
        <v>7.2757310000000006E-2</v>
      </c>
      <c r="KU490">
        <v>30.593250000000001</v>
      </c>
      <c r="KV490">
        <v>2.280017</v>
      </c>
      <c r="KW490">
        <v>24517.18</v>
      </c>
      <c r="KX490" s="1">
        <v>7.2430110000000006E-2</v>
      </c>
      <c r="KY490">
        <v>30.72606</v>
      </c>
      <c r="KZ490">
        <v>2.1877960000000001</v>
      </c>
      <c r="LA490">
        <v>23698.959999999999</v>
      </c>
      <c r="LB490" s="1">
        <v>7.2145829999999994E-2</v>
      </c>
      <c r="LC490">
        <v>30.735019999999999</v>
      </c>
      <c r="LD490">
        <v>2.0968830000000001</v>
      </c>
      <c r="LE490">
        <v>22866</v>
      </c>
      <c r="LF490" s="1">
        <v>7.1885359999999995E-2</v>
      </c>
      <c r="LG490">
        <v>30.663180000000001</v>
      </c>
      <c r="LH490">
        <v>2.007457</v>
      </c>
      <c r="LI490">
        <v>22027.58</v>
      </c>
      <c r="LJ490" s="1">
        <v>7.1585049999999997E-2</v>
      </c>
      <c r="LK490">
        <v>30.597490000000001</v>
      </c>
      <c r="LL490">
        <v>1.918391</v>
      </c>
      <c r="LM490">
        <v>21191.67</v>
      </c>
      <c r="LN490" s="1">
        <v>7.1323510000000007E-2</v>
      </c>
      <c r="LO490">
        <v>30.562950000000001</v>
      </c>
      <c r="LP490">
        <v>1.832381</v>
      </c>
      <c r="LQ490">
        <v>20364.53</v>
      </c>
      <c r="LR490" s="1">
        <v>7.1048490000000006E-2</v>
      </c>
      <c r="LS490">
        <v>30.699570000000001</v>
      </c>
      <c r="LT490">
        <v>1.748283</v>
      </c>
      <c r="LU490">
        <v>19550.439999999999</v>
      </c>
      <c r="LV490" s="1">
        <v>7.0768289999999998E-2</v>
      </c>
      <c r="LW490">
        <v>30.890619999999998</v>
      </c>
      <c r="LX490">
        <v>1.6667339999999999</v>
      </c>
      <c r="LY490">
        <v>18753.73</v>
      </c>
      <c r="LZ490" s="1">
        <v>7.0480429999999997E-2</v>
      </c>
      <c r="MA490">
        <v>31.078659999999999</v>
      </c>
      <c r="MB490">
        <v>1.5878410000000001</v>
      </c>
      <c r="MC490">
        <v>17977.38</v>
      </c>
      <c r="MD490" s="1">
        <v>7.0214609999999997E-2</v>
      </c>
      <c r="ME490">
        <v>31.24681</v>
      </c>
      <c r="MF490">
        <v>1.5124580000000001</v>
      </c>
      <c r="MG490">
        <v>17223.919999999998</v>
      </c>
      <c r="MH490">
        <v>6.9983600000000007E-2</v>
      </c>
      <c r="MI490">
        <v>31.29157</v>
      </c>
      <c r="MJ490">
        <v>1.4407909999999999</v>
      </c>
      <c r="MK490">
        <v>16494.61</v>
      </c>
      <c r="ML490" s="1">
        <v>6.9714540000000005E-2</v>
      </c>
      <c r="MM490">
        <v>31.25798</v>
      </c>
      <c r="MN490">
        <v>1.3714409999999999</v>
      </c>
      <c r="MO490">
        <v>15790.6</v>
      </c>
      <c r="MP490" s="1">
        <v>6.9472039999999999E-2</v>
      </c>
      <c r="MQ490">
        <v>31.209790000000002</v>
      </c>
      <c r="MR490">
        <v>1.3056460000000001</v>
      </c>
      <c r="MS490">
        <v>15112.68</v>
      </c>
      <c r="MT490" s="1">
        <v>6.9458950000000005E-2</v>
      </c>
      <c r="MU490">
        <v>31.162680000000002</v>
      </c>
      <c r="MV490">
        <v>1.2468189999999999</v>
      </c>
      <c r="MW490">
        <v>14459.65</v>
      </c>
      <c r="MX490">
        <v>6.9253499999999996E-2</v>
      </c>
      <c r="MY490">
        <v>31.159600000000001</v>
      </c>
      <c r="MZ490">
        <v>1.1871080000000001</v>
      </c>
      <c r="NA490">
        <v>13831.39</v>
      </c>
      <c r="NB490" s="1">
        <v>6.8968039999999994E-2</v>
      </c>
      <c r="NC490">
        <v>31.234100000000002</v>
      </c>
      <c r="ND490">
        <v>1.129014</v>
      </c>
      <c r="NE490">
        <v>13229.94</v>
      </c>
      <c r="NF490" s="1">
        <v>6.8638580000000005E-2</v>
      </c>
      <c r="NG490">
        <v>31.394449999999999</v>
      </c>
      <c r="NH490">
        <v>1.0731619999999999</v>
      </c>
      <c r="NI490">
        <v>12655.6</v>
      </c>
      <c r="NJ490" s="1">
        <v>6.8394629999999998E-2</v>
      </c>
      <c r="NK490">
        <v>31.480239999999998</v>
      </c>
      <c r="NL490">
        <v>1.021514</v>
      </c>
      <c r="NM490">
        <v>12107.35</v>
      </c>
      <c r="NN490" s="1">
        <v>6.8228280000000002E-2</v>
      </c>
      <c r="NO490">
        <v>31.471800000000002</v>
      </c>
      <c r="NP490">
        <v>0.97355650000000005</v>
      </c>
      <c r="NQ490">
        <v>11583.43</v>
      </c>
      <c r="NR490">
        <v>6.8052500000000002E-2</v>
      </c>
      <c r="NS490">
        <v>31.439969999999999</v>
      </c>
      <c r="NT490">
        <v>0.92780779999999996</v>
      </c>
      <c r="NU490">
        <v>11082.93</v>
      </c>
      <c r="NV490" s="1">
        <v>6.7854869999999998E-2</v>
      </c>
      <c r="NW490">
        <v>31.402979999999999</v>
      </c>
      <c r="NX490">
        <v>0.88412999999999997</v>
      </c>
      <c r="NY490">
        <v>10605.54</v>
      </c>
      <c r="NZ490" s="1">
        <v>6.7862950000000005E-2</v>
      </c>
      <c r="OA490">
        <v>31.37256</v>
      </c>
      <c r="OB490">
        <v>0.8451109</v>
      </c>
      <c r="OC490">
        <v>10149.120000000001</v>
      </c>
      <c r="OD490" s="1">
        <v>6.7682010000000001E-2</v>
      </c>
      <c r="OE490">
        <v>31.459990000000001</v>
      </c>
      <c r="OF490">
        <v>0.80563530000000005</v>
      </c>
      <c r="OG490">
        <v>9713.0210000000006</v>
      </c>
      <c r="OH490" s="1">
        <v>6.7420010000000002E-2</v>
      </c>
      <c r="OI490">
        <v>31.627420000000001</v>
      </c>
      <c r="OJ490">
        <v>0.7673584</v>
      </c>
      <c r="OK490">
        <v>9298.23</v>
      </c>
    </row>
    <row r="491" spans="1:401" x14ac:dyDescent="0.35">
      <c r="A491">
        <v>500</v>
      </c>
      <c r="B491" t="s">
        <v>4</v>
      </c>
      <c r="C491" t="s">
        <v>364</v>
      </c>
      <c r="D491" t="s">
        <v>493</v>
      </c>
      <c r="E491">
        <v>833.49689999999998</v>
      </c>
      <c r="F491" s="1">
        <v>9.1820070000000004E-2</v>
      </c>
      <c r="G491">
        <v>30.147110000000001</v>
      </c>
      <c r="H491">
        <v>0</v>
      </c>
      <c r="I491">
        <v>0</v>
      </c>
      <c r="J491" s="1">
        <v>9.1031230000000005E-2</v>
      </c>
      <c r="K491">
        <v>30.105869999999999</v>
      </c>
      <c r="L491">
        <v>0</v>
      </c>
      <c r="M491">
        <v>0</v>
      </c>
      <c r="N491" s="1">
        <v>9.0117550000000005E-2</v>
      </c>
      <c r="O491">
        <v>30.051290000000002</v>
      </c>
      <c r="P491">
        <v>0</v>
      </c>
      <c r="Q491">
        <v>0</v>
      </c>
      <c r="R491" s="1">
        <v>8.9168620000000004E-2</v>
      </c>
      <c r="S491">
        <v>29.970939999999999</v>
      </c>
      <c r="T491">
        <v>0</v>
      </c>
      <c r="U491">
        <v>0</v>
      </c>
      <c r="V491" s="1">
        <v>8.8349689999999995E-2</v>
      </c>
      <c r="W491">
        <v>29.930119999999999</v>
      </c>
      <c r="X491">
        <v>0</v>
      </c>
      <c r="Y491">
        <v>0</v>
      </c>
      <c r="Z491" s="1">
        <v>8.7635779999999996E-2</v>
      </c>
      <c r="AA491">
        <v>29.86158</v>
      </c>
      <c r="AB491">
        <v>0</v>
      </c>
      <c r="AC491">
        <v>0</v>
      </c>
      <c r="AD491" s="1">
        <v>8.6932389999999998E-2</v>
      </c>
      <c r="AE491">
        <v>29.777000000000001</v>
      </c>
      <c r="AF491">
        <v>0</v>
      </c>
      <c r="AG491">
        <v>0</v>
      </c>
      <c r="AH491" s="1">
        <v>8.6251789999999995E-2</v>
      </c>
      <c r="AI491">
        <v>29.701640000000001</v>
      </c>
      <c r="AJ491">
        <v>0</v>
      </c>
      <c r="AK491">
        <v>0</v>
      </c>
      <c r="AL491" s="1">
        <v>8.6484249999999999E-2</v>
      </c>
      <c r="AM491">
        <v>29.64106</v>
      </c>
      <c r="AN491">
        <v>0</v>
      </c>
      <c r="AO491">
        <v>0</v>
      </c>
      <c r="AP491" s="1">
        <v>8.5986309999999996E-2</v>
      </c>
      <c r="AQ491">
        <v>29.682189999999999</v>
      </c>
      <c r="AR491">
        <v>0</v>
      </c>
      <c r="AS491">
        <v>0</v>
      </c>
      <c r="AT491" s="1">
        <v>8.5122519999999993E-2</v>
      </c>
      <c r="AU491">
        <v>29.77506</v>
      </c>
      <c r="AV491">
        <v>0</v>
      </c>
      <c r="AW491">
        <v>0</v>
      </c>
      <c r="AX491" s="1">
        <v>8.4147269999999996E-2</v>
      </c>
      <c r="AY491">
        <v>29.820150000000002</v>
      </c>
      <c r="AZ491">
        <v>0</v>
      </c>
      <c r="BA491">
        <v>0</v>
      </c>
      <c r="BB491" s="1">
        <v>8.3546480000000006E-2</v>
      </c>
      <c r="BC491">
        <v>29.83672</v>
      </c>
      <c r="BD491">
        <v>0</v>
      </c>
      <c r="BE491">
        <v>0</v>
      </c>
      <c r="BF491" s="1">
        <v>8.3190860000000005E-2</v>
      </c>
      <c r="BG491">
        <v>29.777460000000001</v>
      </c>
      <c r="BH491">
        <v>0</v>
      </c>
      <c r="BI491">
        <v>0</v>
      </c>
      <c r="BJ491" s="1">
        <v>8.283857E-2</v>
      </c>
      <c r="BK491">
        <v>29.652570000000001</v>
      </c>
      <c r="BL491">
        <v>0</v>
      </c>
      <c r="BM491">
        <v>0</v>
      </c>
      <c r="BN491" s="1">
        <v>8.2330470000000003E-2</v>
      </c>
      <c r="BO491">
        <v>29.531890000000001</v>
      </c>
      <c r="BP491">
        <v>0</v>
      </c>
      <c r="BQ491">
        <v>0</v>
      </c>
      <c r="BR491">
        <v>8.2105200000000003E-2</v>
      </c>
      <c r="BS491">
        <v>29.424040000000002</v>
      </c>
      <c r="BT491">
        <v>0</v>
      </c>
      <c r="BU491">
        <v>0</v>
      </c>
      <c r="BV491">
        <v>8.1690100000000002E-2</v>
      </c>
      <c r="BW491">
        <v>29.417580000000001</v>
      </c>
      <c r="BX491">
        <v>0</v>
      </c>
      <c r="BY491">
        <v>0</v>
      </c>
      <c r="BZ491" s="1">
        <v>8.1256690000000006E-2</v>
      </c>
      <c r="CA491">
        <v>29.453610000000001</v>
      </c>
      <c r="CB491">
        <v>0</v>
      </c>
      <c r="CC491">
        <v>0</v>
      </c>
      <c r="CD491" s="1">
        <v>8.0810030000000005E-2</v>
      </c>
      <c r="CE491">
        <v>29.470089999999999</v>
      </c>
      <c r="CF491">
        <v>0</v>
      </c>
      <c r="CG491">
        <v>0</v>
      </c>
      <c r="CH491" s="1">
        <v>8.0479380000000003E-2</v>
      </c>
      <c r="CI491">
        <v>29.493849999999998</v>
      </c>
      <c r="CJ491">
        <v>0</v>
      </c>
      <c r="CK491">
        <v>0</v>
      </c>
      <c r="CL491" s="1">
        <v>8.0205730000000003E-2</v>
      </c>
      <c r="CM491">
        <v>29.45252</v>
      </c>
      <c r="CN491">
        <v>0</v>
      </c>
      <c r="CO491">
        <v>0</v>
      </c>
      <c r="CP491">
        <v>7.99401E-2</v>
      </c>
      <c r="CQ491">
        <v>29.32939</v>
      </c>
      <c r="CR491">
        <v>0</v>
      </c>
      <c r="CS491">
        <v>0</v>
      </c>
      <c r="CT491" s="1">
        <v>7.9715190000000005E-2</v>
      </c>
      <c r="CU491">
        <v>29.206040000000002</v>
      </c>
      <c r="CV491">
        <v>0</v>
      </c>
      <c r="CW491">
        <v>0</v>
      </c>
      <c r="CX491" s="1">
        <v>8.0384070000000002E-2</v>
      </c>
      <c r="CY491">
        <v>29.106940000000002</v>
      </c>
      <c r="CZ491">
        <v>0</v>
      </c>
      <c r="DA491" s="1">
        <v>2.6249279999999998E-35</v>
      </c>
      <c r="DB491">
        <v>8.0313999999999997E-2</v>
      </c>
      <c r="DC491">
        <v>29.163070000000001</v>
      </c>
      <c r="DD491" s="1">
        <v>4.2251800000000004E-34</v>
      </c>
      <c r="DE491" s="1">
        <v>3.9822060000000002E-30</v>
      </c>
      <c r="DF491" s="1">
        <v>7.9854179999999997E-2</v>
      </c>
      <c r="DG491">
        <v>29.279599999999999</v>
      </c>
      <c r="DH491" s="1">
        <v>1.046352E-29</v>
      </c>
      <c r="DI491" s="1">
        <v>9.9093729999999996E-26</v>
      </c>
      <c r="DJ491" s="1">
        <v>7.9256590000000002E-2</v>
      </c>
      <c r="DK491">
        <v>29.387630000000001</v>
      </c>
      <c r="DL491" s="1">
        <v>6.9312330000000003E-26</v>
      </c>
      <c r="DM491" s="1">
        <v>5.7921650000000002E-22</v>
      </c>
      <c r="DN491" s="1">
        <v>7.8986379999999995E-2</v>
      </c>
      <c r="DO491">
        <v>29.472860000000001</v>
      </c>
      <c r="DP491" s="1">
        <v>1.2920320000000001E-22</v>
      </c>
      <c r="DQ491" s="1">
        <v>1.003009E-18</v>
      </c>
      <c r="DR491" s="1">
        <v>7.895423E-2</v>
      </c>
      <c r="DS491">
        <v>29.429749999999999</v>
      </c>
      <c r="DT491" s="1">
        <v>8.5305280000000003E-20</v>
      </c>
      <c r="DU491" s="1">
        <v>6.3352489999999999E-16</v>
      </c>
      <c r="DV491" s="1">
        <v>7.8874860000000005E-2</v>
      </c>
      <c r="DW491">
        <v>29.319179999999999</v>
      </c>
      <c r="DX491" s="1">
        <v>2.393297E-17</v>
      </c>
      <c r="DY491" s="1">
        <v>1.7339870000000001E-13</v>
      </c>
      <c r="DZ491" s="1">
        <v>7.8603660000000006E-2</v>
      </c>
      <c r="EA491">
        <v>29.216699999999999</v>
      </c>
      <c r="EB491" s="1">
        <v>3.2755669999999998E-15</v>
      </c>
      <c r="EC491" s="1">
        <v>2.3507979999999999E-11</v>
      </c>
      <c r="ED491" s="1">
        <v>7.824768E-2</v>
      </c>
      <c r="EE491">
        <v>29.136040000000001</v>
      </c>
      <c r="EF491" s="1">
        <v>2.4381949999999998E-13</v>
      </c>
      <c r="EG491" s="1">
        <v>1.748135E-9</v>
      </c>
      <c r="EH491" s="1">
        <v>7.7916170000000007E-2</v>
      </c>
      <c r="EI491">
        <v>29.175229999999999</v>
      </c>
      <c r="EJ491" s="1">
        <v>1.074365E-11</v>
      </c>
      <c r="EK491" s="1">
        <v>7.7356860000000004E-8</v>
      </c>
      <c r="EL491" s="1">
        <v>7.7654119999999993E-2</v>
      </c>
      <c r="EM491">
        <v>29.31277</v>
      </c>
      <c r="EN491" s="1">
        <v>3.0019749999999999E-10</v>
      </c>
      <c r="EO491" s="1">
        <v>2.1771089999999999E-6</v>
      </c>
      <c r="EP491" s="1">
        <v>7.7393939999999994E-2</v>
      </c>
      <c r="EQ491">
        <v>29.48199</v>
      </c>
      <c r="ER491" s="1">
        <v>5.6227369999999998E-9</v>
      </c>
      <c r="ES491" s="1">
        <v>4.1187850000000002E-5</v>
      </c>
      <c r="ET491" s="1">
        <v>7.7085790000000001E-2</v>
      </c>
      <c r="EU491">
        <v>29.619219999999999</v>
      </c>
      <c r="EV491" s="1">
        <v>7.3972729999999997E-8</v>
      </c>
      <c r="EW491" s="1">
        <v>5.4878619999999996E-4</v>
      </c>
      <c r="EX491" s="1">
        <v>7.6747280000000001E-2</v>
      </c>
      <c r="EY491">
        <v>29.62951</v>
      </c>
      <c r="EZ491" s="1">
        <v>7.1284570000000005E-7</v>
      </c>
      <c r="FA491" s="1">
        <v>5.3646099999999997E-3</v>
      </c>
      <c r="FB491" s="1">
        <v>7.6367710000000005E-2</v>
      </c>
      <c r="FC491">
        <v>29.56973</v>
      </c>
      <c r="FD491" s="1">
        <v>5.2130790000000002E-6</v>
      </c>
      <c r="FE491" s="1">
        <v>3.986936E-2</v>
      </c>
      <c r="FF491" s="1">
        <v>7.6030609999999998E-2</v>
      </c>
      <c r="FG491">
        <v>29.51163</v>
      </c>
      <c r="FH491" s="1">
        <v>2.992705E-5</v>
      </c>
      <c r="FI491">
        <v>0.2325632</v>
      </c>
      <c r="FJ491" s="1">
        <v>7.6159790000000005E-2</v>
      </c>
      <c r="FK491">
        <v>29.462499999999999</v>
      </c>
      <c r="FL491" s="1">
        <v>1.397452E-4</v>
      </c>
      <c r="FM491">
        <v>1.0969899999999999</v>
      </c>
      <c r="FN491">
        <v>7.5874399999999995E-2</v>
      </c>
      <c r="FO491">
        <v>29.556799999999999</v>
      </c>
      <c r="FP491" s="1">
        <v>5.380262E-4</v>
      </c>
      <c r="FQ491">
        <v>4.2907380000000002</v>
      </c>
      <c r="FR491" s="1">
        <v>7.5366559999999999E-2</v>
      </c>
      <c r="FS491">
        <v>29.706379999999999</v>
      </c>
      <c r="FT491" s="1">
        <v>1.7459859999999999E-3</v>
      </c>
      <c r="FU491">
        <v>14.18829</v>
      </c>
      <c r="FV491" s="1">
        <v>7.4758850000000002E-2</v>
      </c>
      <c r="FW491">
        <v>29.80416</v>
      </c>
      <c r="FX491" s="1">
        <v>4.8750360000000001E-3</v>
      </c>
      <c r="FY491">
        <v>40.420780000000001</v>
      </c>
      <c r="FZ491">
        <v>7.4332999999999996E-2</v>
      </c>
      <c r="GA491">
        <v>29.86439</v>
      </c>
      <c r="GB491" s="1">
        <v>1.197465E-2</v>
      </c>
      <c r="GC491">
        <v>101.0227</v>
      </c>
      <c r="GD491" s="1">
        <v>7.4010160000000005E-2</v>
      </c>
      <c r="GE491">
        <v>29.831340000000001</v>
      </c>
      <c r="GF491">
        <v>2.6278300000000001E-2</v>
      </c>
      <c r="GG491">
        <v>225.1962</v>
      </c>
      <c r="GH491">
        <v>7.3684600000000003E-2</v>
      </c>
      <c r="GI491">
        <v>29.810089999999999</v>
      </c>
      <c r="GJ491" s="1">
        <v>5.2176590000000002E-2</v>
      </c>
      <c r="GK491">
        <v>454.03359999999998</v>
      </c>
      <c r="GL491" s="1">
        <v>7.3243420000000004E-2</v>
      </c>
      <c r="GM491">
        <v>29.794720000000002</v>
      </c>
      <c r="GN491" s="1">
        <v>9.4690170000000004E-2</v>
      </c>
      <c r="GO491">
        <v>837.69590000000005</v>
      </c>
      <c r="GP491" s="1">
        <v>7.2841290000000003E-2</v>
      </c>
      <c r="GQ491">
        <v>29.783449999999998</v>
      </c>
      <c r="GR491">
        <v>0.15905340000000001</v>
      </c>
      <c r="GS491">
        <v>1429.2760000000001</v>
      </c>
      <c r="GT491" s="1">
        <v>7.2384660000000003E-2</v>
      </c>
      <c r="GU491">
        <v>29.76567</v>
      </c>
      <c r="GV491">
        <v>0.24932779999999999</v>
      </c>
      <c r="GW491">
        <v>2276.4699999999998</v>
      </c>
      <c r="GX491" s="1">
        <v>7.1947629999999999E-2</v>
      </c>
      <c r="GY491">
        <v>29.829840000000001</v>
      </c>
      <c r="GZ491">
        <v>0.3681026</v>
      </c>
      <c r="HA491">
        <v>3412.5450000000001</v>
      </c>
      <c r="HB491" s="1">
        <v>7.1518289999999998E-2</v>
      </c>
      <c r="HC491">
        <v>29.978390000000001</v>
      </c>
      <c r="HD491">
        <v>0.51553070000000001</v>
      </c>
      <c r="HE491">
        <v>4850.2969999999996</v>
      </c>
      <c r="HF491" s="1">
        <v>7.1101020000000001E-2</v>
      </c>
      <c r="HG491">
        <v>30.124179999999999</v>
      </c>
      <c r="HH491">
        <v>0.6893492</v>
      </c>
      <c r="HI491">
        <v>6578.2529999999997</v>
      </c>
      <c r="HJ491" s="1">
        <v>7.0672150000000003E-2</v>
      </c>
      <c r="HK491">
        <v>30.170349999999999</v>
      </c>
      <c r="HL491">
        <v>0.88477850000000002</v>
      </c>
      <c r="HM491">
        <v>8561.6929999999993</v>
      </c>
      <c r="HN491" s="1">
        <v>7.0249510000000001E-2</v>
      </c>
      <c r="HO491">
        <v>30.098960000000002</v>
      </c>
      <c r="HP491">
        <v>1.0955999999999999</v>
      </c>
      <c r="HQ491">
        <v>10745.81</v>
      </c>
      <c r="HR491" s="1">
        <v>6.9864060000000006E-2</v>
      </c>
      <c r="HS491">
        <v>30.026990000000001</v>
      </c>
      <c r="HT491">
        <v>1.315024</v>
      </c>
      <c r="HU491">
        <v>13062.27</v>
      </c>
      <c r="HV491">
        <v>6.9945800000000002E-2</v>
      </c>
      <c r="HW491">
        <v>29.959099999999999</v>
      </c>
      <c r="HX491">
        <v>1.5460640000000001</v>
      </c>
      <c r="HY491">
        <v>15443.44</v>
      </c>
      <c r="HZ491" s="1">
        <v>6.9640690000000005E-2</v>
      </c>
      <c r="IA491">
        <v>29.991720000000001</v>
      </c>
      <c r="IB491">
        <v>1.7646539999999999</v>
      </c>
      <c r="IC491">
        <v>17818.59</v>
      </c>
      <c r="ID491" s="1">
        <v>6.9123569999999995E-2</v>
      </c>
      <c r="IE491">
        <v>30.09357</v>
      </c>
      <c r="IF491">
        <v>1.964372</v>
      </c>
      <c r="IG491">
        <v>20106.900000000001</v>
      </c>
      <c r="IH491" s="1">
        <v>6.8510150000000006E-2</v>
      </c>
      <c r="II491">
        <v>30.192530000000001</v>
      </c>
      <c r="IJ491">
        <v>2.1414</v>
      </c>
      <c r="IK491">
        <v>22244.21</v>
      </c>
      <c r="IL491" s="1">
        <v>6.8097229999999995E-2</v>
      </c>
      <c r="IM491">
        <v>30.271419999999999</v>
      </c>
      <c r="IN491">
        <v>2.30139</v>
      </c>
      <c r="IO491">
        <v>24185.27</v>
      </c>
      <c r="IP491" s="1">
        <v>6.7816920000000003E-2</v>
      </c>
      <c r="IQ491">
        <v>30.259060000000002</v>
      </c>
      <c r="IR491">
        <v>2.4416359999999999</v>
      </c>
      <c r="IS491">
        <v>25900.82</v>
      </c>
      <c r="IT491" s="1">
        <v>6.7526329999999996E-2</v>
      </c>
      <c r="IU491">
        <v>30.198779999999999</v>
      </c>
      <c r="IV491">
        <v>2.5563250000000002</v>
      </c>
      <c r="IW491">
        <v>27371.03</v>
      </c>
      <c r="IX491" s="1">
        <v>6.7135490000000006E-2</v>
      </c>
      <c r="IY491">
        <v>30.145879999999998</v>
      </c>
      <c r="IZ491">
        <v>2.6413519999999999</v>
      </c>
      <c r="JA491">
        <v>28583.09</v>
      </c>
      <c r="JB491" s="1">
        <v>6.6788669999999994E-2</v>
      </c>
      <c r="JC491">
        <v>30.112079999999999</v>
      </c>
      <c r="JD491">
        <v>2.7028150000000002</v>
      </c>
      <c r="JE491">
        <v>29535.59</v>
      </c>
      <c r="JF491" s="1">
        <v>6.6388820000000001E-2</v>
      </c>
      <c r="JG491">
        <v>30.218990000000002</v>
      </c>
      <c r="JH491">
        <v>2.7385220000000001</v>
      </c>
      <c r="JI491">
        <v>30237.06</v>
      </c>
      <c r="JJ491" s="1">
        <v>6.6013349999999998E-2</v>
      </c>
      <c r="JK491">
        <v>30.34731</v>
      </c>
      <c r="JL491">
        <v>2.7533349999999999</v>
      </c>
      <c r="JM491">
        <v>30700.69</v>
      </c>
      <c r="JN491" s="1">
        <v>6.5649570000000004E-2</v>
      </c>
      <c r="JO491">
        <v>30.43938</v>
      </c>
      <c r="JP491">
        <v>2.7490169999999998</v>
      </c>
      <c r="JQ491">
        <v>30945.759999999998</v>
      </c>
      <c r="JR491" s="1">
        <v>6.5303650000000005E-2</v>
      </c>
      <c r="JS491">
        <v>30.488959999999999</v>
      </c>
      <c r="JT491">
        <v>2.7284359999999999</v>
      </c>
      <c r="JU491">
        <v>30993.08</v>
      </c>
      <c r="JV491" s="1">
        <v>6.4955170000000007E-2</v>
      </c>
      <c r="JW491">
        <v>30.482790000000001</v>
      </c>
      <c r="JX491">
        <v>2.6928640000000001</v>
      </c>
      <c r="JY491">
        <v>30865.43</v>
      </c>
      <c r="JZ491" s="1">
        <v>6.4613980000000001E-2</v>
      </c>
      <c r="KA491">
        <v>30.409559999999999</v>
      </c>
      <c r="KB491">
        <v>2.6452749999999998</v>
      </c>
      <c r="KC491">
        <v>30585.16</v>
      </c>
      <c r="KD491" s="1">
        <v>6.4285560000000005E-2</v>
      </c>
      <c r="KE491">
        <v>30.33595</v>
      </c>
      <c r="KF491">
        <v>2.5878459999999999</v>
      </c>
      <c r="KG491">
        <v>30173.82</v>
      </c>
      <c r="KH491" s="1">
        <v>6.4117960000000002E-2</v>
      </c>
      <c r="KI491">
        <v>30.282440000000001</v>
      </c>
      <c r="KJ491">
        <v>2.5285799999999998</v>
      </c>
      <c r="KK491">
        <v>29652.52</v>
      </c>
      <c r="KL491" s="1">
        <v>6.3832860000000005E-2</v>
      </c>
      <c r="KM491">
        <v>30.365500000000001</v>
      </c>
      <c r="KN491">
        <v>2.4614500000000001</v>
      </c>
      <c r="KO491">
        <v>29040.89</v>
      </c>
      <c r="KP491" s="1">
        <v>6.3504409999999997E-2</v>
      </c>
      <c r="KQ491">
        <v>30.503229999999999</v>
      </c>
      <c r="KR491">
        <v>2.3780519999999998</v>
      </c>
      <c r="KS491">
        <v>28353.599999999999</v>
      </c>
      <c r="KT491" s="1">
        <v>6.315055E-2</v>
      </c>
      <c r="KU491">
        <v>30.65324</v>
      </c>
      <c r="KV491">
        <v>2.2989760000000001</v>
      </c>
      <c r="KW491">
        <v>27613.919999999998</v>
      </c>
      <c r="KX491">
        <v>6.2865699999999997E-2</v>
      </c>
      <c r="KY491">
        <v>30.78302</v>
      </c>
      <c r="KZ491">
        <v>2.217838</v>
      </c>
      <c r="LA491">
        <v>26830.14</v>
      </c>
      <c r="LB491">
        <v>6.2620899999999993E-2</v>
      </c>
      <c r="LC491">
        <v>30.791329999999999</v>
      </c>
      <c r="LD491">
        <v>2.136755</v>
      </c>
      <c r="LE491">
        <v>26016.75</v>
      </c>
      <c r="LF491" s="1">
        <v>6.2395430000000002E-2</v>
      </c>
      <c r="LG491">
        <v>30.720659999999999</v>
      </c>
      <c r="LH491">
        <v>2.0557650000000001</v>
      </c>
      <c r="LI491">
        <v>25182.01</v>
      </c>
      <c r="LJ491" s="1">
        <v>6.2135030000000001E-2</v>
      </c>
      <c r="LK491">
        <v>30.656369999999999</v>
      </c>
      <c r="LL491">
        <v>1.9738830000000001</v>
      </c>
      <c r="LM491">
        <v>24336.63</v>
      </c>
      <c r="LN491" s="1">
        <v>6.1908459999999998E-2</v>
      </c>
      <c r="LO491">
        <v>30.62285</v>
      </c>
      <c r="LP491">
        <v>1.8939790000000001</v>
      </c>
      <c r="LQ491">
        <v>23488.76</v>
      </c>
      <c r="LR491" s="1">
        <v>6.1670790000000003E-2</v>
      </c>
      <c r="LS491">
        <v>30.75675</v>
      </c>
      <c r="LT491">
        <v>1.8149599999999999</v>
      </c>
      <c r="LU491">
        <v>22643.84</v>
      </c>
      <c r="LV491" s="1">
        <v>6.1427809999999999E-2</v>
      </c>
      <c r="LW491">
        <v>30.943519999999999</v>
      </c>
      <c r="LX491">
        <v>1.737552</v>
      </c>
      <c r="LY491">
        <v>21807.86</v>
      </c>
      <c r="LZ491" s="1">
        <v>6.1180079999999998E-2</v>
      </c>
      <c r="MA491">
        <v>31.126850000000001</v>
      </c>
      <c r="MB491">
        <v>1.6620090000000001</v>
      </c>
      <c r="MC491">
        <v>20984.98</v>
      </c>
      <c r="MD491">
        <v>6.0948500000000003E-2</v>
      </c>
      <c r="ME491">
        <v>31.290379999999999</v>
      </c>
      <c r="MF491">
        <v>1.5891740000000001</v>
      </c>
      <c r="MG491">
        <v>20179.04</v>
      </c>
      <c r="MH491" s="1">
        <v>6.0746759999999997E-2</v>
      </c>
      <c r="MI491">
        <v>31.332699999999999</v>
      </c>
      <c r="MJ491">
        <v>1.519409</v>
      </c>
      <c r="MK491">
        <v>19392.14</v>
      </c>
      <c r="ML491" s="1">
        <v>6.0516680000000003E-2</v>
      </c>
      <c r="MM491">
        <v>31.298629999999999</v>
      </c>
      <c r="MN491">
        <v>1.4514640000000001</v>
      </c>
      <c r="MO491">
        <v>18626.689999999999</v>
      </c>
      <c r="MP491">
        <v>6.03063E-2</v>
      </c>
      <c r="MQ491">
        <v>31.250509999999998</v>
      </c>
      <c r="MR491">
        <v>1.3865080000000001</v>
      </c>
      <c r="MS491">
        <v>17884.14</v>
      </c>
      <c r="MT491" s="1">
        <v>6.029611E-2</v>
      </c>
      <c r="MU491">
        <v>31.203700000000001</v>
      </c>
      <c r="MV491">
        <v>1.3283860000000001</v>
      </c>
      <c r="MW491">
        <v>17164.03</v>
      </c>
      <c r="MX491" s="1">
        <v>6.011967E-2</v>
      </c>
      <c r="MY491">
        <v>31.20045</v>
      </c>
      <c r="MZ491">
        <v>1.2687850000000001</v>
      </c>
      <c r="NA491">
        <v>16467.02</v>
      </c>
      <c r="NB491" s="1">
        <v>5.9872410000000001E-2</v>
      </c>
      <c r="NC491">
        <v>31.27299</v>
      </c>
      <c r="ND491">
        <v>1.210321</v>
      </c>
      <c r="NE491">
        <v>15795.58</v>
      </c>
      <c r="NF491" s="1">
        <v>5.9586090000000001E-2</v>
      </c>
      <c r="NG491">
        <v>31.42933</v>
      </c>
      <c r="NH491">
        <v>1.1537500000000001</v>
      </c>
      <c r="NI491">
        <v>15150.71</v>
      </c>
      <c r="NJ491">
        <v>5.9373200000000001E-2</v>
      </c>
      <c r="NK491">
        <v>31.512160000000002</v>
      </c>
      <c r="NL491">
        <v>1.1012230000000001</v>
      </c>
      <c r="NM491">
        <v>14531.74</v>
      </c>
      <c r="NN491" s="1">
        <v>5.9230829999999998E-2</v>
      </c>
      <c r="NO491">
        <v>31.502829999999999</v>
      </c>
      <c r="NP491">
        <v>1.052332</v>
      </c>
      <c r="NQ491">
        <v>13937.41</v>
      </c>
      <c r="NR491" s="1">
        <v>5.9079590000000001E-2</v>
      </c>
      <c r="NS491">
        <v>31.470829999999999</v>
      </c>
      <c r="NT491">
        <v>1.0054479999999999</v>
      </c>
      <c r="NU491">
        <v>13366.93</v>
      </c>
      <c r="NV491" s="1">
        <v>5.8908160000000001E-2</v>
      </c>
      <c r="NW491">
        <v>31.433890000000002</v>
      </c>
      <c r="NX491">
        <v>0.96045700000000001</v>
      </c>
      <c r="NY491">
        <v>12820.31</v>
      </c>
      <c r="NZ491" s="1">
        <v>5.8919470000000002E-2</v>
      </c>
      <c r="OA491">
        <v>31.403919999999999</v>
      </c>
      <c r="OB491">
        <v>0.92030049999999997</v>
      </c>
      <c r="OC491">
        <v>12295.62</v>
      </c>
      <c r="OD491" s="1">
        <v>5.876087E-2</v>
      </c>
      <c r="OE491">
        <v>31.489429999999999</v>
      </c>
      <c r="OF491">
        <v>0.87928779999999995</v>
      </c>
      <c r="OG491">
        <v>11792.3</v>
      </c>
      <c r="OH491" s="1">
        <v>5.8535240000000002E-2</v>
      </c>
      <c r="OI491">
        <v>31.65316</v>
      </c>
      <c r="OJ491">
        <v>0.83935119999999996</v>
      </c>
      <c r="OK491">
        <v>11311.53</v>
      </c>
    </row>
    <row r="492" spans="1:401" x14ac:dyDescent="0.35">
      <c r="A492">
        <v>501</v>
      </c>
      <c r="B492" t="s">
        <v>4</v>
      </c>
      <c r="C492" t="s">
        <v>364</v>
      </c>
      <c r="D492" t="s">
        <v>494</v>
      </c>
      <c r="E492">
        <v>842.55560000000003</v>
      </c>
      <c r="F492" s="1">
        <v>8.3763169999999998E-2</v>
      </c>
      <c r="G492">
        <v>30.245290000000001</v>
      </c>
      <c r="H492">
        <v>0</v>
      </c>
      <c r="I492">
        <v>0</v>
      </c>
      <c r="J492" s="1">
        <v>8.3044190000000004E-2</v>
      </c>
      <c r="K492">
        <v>30.203299999999999</v>
      </c>
      <c r="L492">
        <v>0</v>
      </c>
      <c r="M492">
        <v>0</v>
      </c>
      <c r="N492" s="1">
        <v>8.2208690000000001E-2</v>
      </c>
      <c r="O492">
        <v>30.148230000000002</v>
      </c>
      <c r="P492">
        <v>0</v>
      </c>
      <c r="Q492">
        <v>0</v>
      </c>
      <c r="R492" s="1">
        <v>8.1341860000000002E-2</v>
      </c>
      <c r="S492">
        <v>30.067979999999999</v>
      </c>
      <c r="T492">
        <v>0</v>
      </c>
      <c r="U492">
        <v>0</v>
      </c>
      <c r="V492" s="1">
        <v>8.0596630000000002E-2</v>
      </c>
      <c r="W492">
        <v>30.02674</v>
      </c>
      <c r="X492">
        <v>0</v>
      </c>
      <c r="Y492">
        <v>0</v>
      </c>
      <c r="Z492" s="1">
        <v>7.9944959999999995E-2</v>
      </c>
      <c r="AA492">
        <v>29.958600000000001</v>
      </c>
      <c r="AB492">
        <v>0</v>
      </c>
      <c r="AC492">
        <v>0</v>
      </c>
      <c r="AD492" s="1">
        <v>7.9304910000000006E-2</v>
      </c>
      <c r="AE492">
        <v>29.875299999999999</v>
      </c>
      <c r="AF492">
        <v>0</v>
      </c>
      <c r="AG492">
        <v>0</v>
      </c>
      <c r="AH492" s="1">
        <v>7.8688960000000002E-2</v>
      </c>
      <c r="AI492">
        <v>29.80161</v>
      </c>
      <c r="AJ492">
        <v>0</v>
      </c>
      <c r="AK492">
        <v>0</v>
      </c>
      <c r="AL492" s="1">
        <v>7.8920270000000001E-2</v>
      </c>
      <c r="AM492">
        <v>29.74277</v>
      </c>
      <c r="AN492">
        <v>0</v>
      </c>
      <c r="AO492">
        <v>0</v>
      </c>
      <c r="AP492" s="1">
        <v>7.8465080000000006E-2</v>
      </c>
      <c r="AQ492">
        <v>29.78369</v>
      </c>
      <c r="AR492">
        <v>0</v>
      </c>
      <c r="AS492">
        <v>0</v>
      </c>
      <c r="AT492" s="1">
        <v>7.7670589999999998E-2</v>
      </c>
      <c r="AU492">
        <v>29.874949999999998</v>
      </c>
      <c r="AV492">
        <v>0</v>
      </c>
      <c r="AW492">
        <v>0</v>
      </c>
      <c r="AX492" s="1">
        <v>7.6774629999999996E-2</v>
      </c>
      <c r="AY492">
        <v>29.91911</v>
      </c>
      <c r="AZ492">
        <v>0</v>
      </c>
      <c r="BA492">
        <v>0</v>
      </c>
      <c r="BB492" s="1">
        <v>7.6227980000000001E-2</v>
      </c>
      <c r="BC492">
        <v>29.93516</v>
      </c>
      <c r="BD492">
        <v>0</v>
      </c>
      <c r="BE492">
        <v>0</v>
      </c>
      <c r="BF492">
        <v>7.5907699999999995E-2</v>
      </c>
      <c r="BG492">
        <v>29.877410000000001</v>
      </c>
      <c r="BH492">
        <v>0</v>
      </c>
      <c r="BI492">
        <v>0</v>
      </c>
      <c r="BJ492" s="1">
        <v>7.5590149999999995E-2</v>
      </c>
      <c r="BK492">
        <v>29.755949999999999</v>
      </c>
      <c r="BL492">
        <v>0</v>
      </c>
      <c r="BM492">
        <v>0</v>
      </c>
      <c r="BN492" s="1">
        <v>7.5127180000000002E-2</v>
      </c>
      <c r="BO492">
        <v>29.638870000000001</v>
      </c>
      <c r="BP492">
        <v>0</v>
      </c>
      <c r="BQ492">
        <v>0</v>
      </c>
      <c r="BR492" s="1">
        <v>7.492559E-2</v>
      </c>
      <c r="BS492">
        <v>29.53453</v>
      </c>
      <c r="BT492">
        <v>0</v>
      </c>
      <c r="BU492">
        <v>0</v>
      </c>
      <c r="BV492" s="1">
        <v>7.4547020000000006E-2</v>
      </c>
      <c r="BW492">
        <v>29.529540000000001</v>
      </c>
      <c r="BX492">
        <v>0</v>
      </c>
      <c r="BY492">
        <v>0</v>
      </c>
      <c r="BZ492" s="1">
        <v>7.4151439999999999E-2</v>
      </c>
      <c r="CA492">
        <v>29.565370000000001</v>
      </c>
      <c r="CB492">
        <v>0</v>
      </c>
      <c r="CC492">
        <v>0</v>
      </c>
      <c r="CD492" s="1">
        <v>7.3742779999999994E-2</v>
      </c>
      <c r="CE492">
        <v>29.581679999999999</v>
      </c>
      <c r="CF492">
        <v>0</v>
      </c>
      <c r="CG492">
        <v>0</v>
      </c>
      <c r="CH492" s="1">
        <v>7.3441339999999994E-2</v>
      </c>
      <c r="CI492">
        <v>29.60491</v>
      </c>
      <c r="CJ492">
        <v>0</v>
      </c>
      <c r="CK492">
        <v>0</v>
      </c>
      <c r="CL492">
        <v>7.3194499999999996E-2</v>
      </c>
      <c r="CM492">
        <v>29.564530000000001</v>
      </c>
      <c r="CN492">
        <v>0</v>
      </c>
      <c r="CO492">
        <v>0</v>
      </c>
      <c r="CP492">
        <v>7.2953199999999996E-2</v>
      </c>
      <c r="CQ492">
        <v>29.444389999999999</v>
      </c>
      <c r="CR492">
        <v>0</v>
      </c>
      <c r="CS492">
        <v>0</v>
      </c>
      <c r="CT492" s="1">
        <v>7.2750629999999997E-2</v>
      </c>
      <c r="CU492">
        <v>29.324010000000001</v>
      </c>
      <c r="CV492">
        <v>0</v>
      </c>
      <c r="CW492">
        <v>0</v>
      </c>
      <c r="CX492" s="1">
        <v>7.3380619999999994E-2</v>
      </c>
      <c r="CY492">
        <v>29.227689999999999</v>
      </c>
      <c r="CZ492">
        <v>0</v>
      </c>
      <c r="DA492" s="1">
        <v>6.187221E-36</v>
      </c>
      <c r="DB492" s="1">
        <v>7.3316709999999993E-2</v>
      </c>
      <c r="DC492">
        <v>29.28313</v>
      </c>
      <c r="DD492" s="1">
        <v>9.9582240000000003E-35</v>
      </c>
      <c r="DE492" s="1">
        <v>1.040902E-30</v>
      </c>
      <c r="DF492" s="1">
        <v>7.2891209999999998E-2</v>
      </c>
      <c r="DG492">
        <v>29.396899999999999</v>
      </c>
      <c r="DH492" s="1">
        <v>2.7011749999999999E-30</v>
      </c>
      <c r="DI492" s="1">
        <v>2.8400099999999998E-26</v>
      </c>
      <c r="DJ492" s="1">
        <v>7.2338749999999993E-2</v>
      </c>
      <c r="DK492">
        <v>29.50112</v>
      </c>
      <c r="DL492" s="1">
        <v>1.7416909999999999E-26</v>
      </c>
      <c r="DM492" s="1">
        <v>1.80474E-22</v>
      </c>
      <c r="DN492" s="1">
        <v>7.2096220000000003E-2</v>
      </c>
      <c r="DO492">
        <v>29.582370000000001</v>
      </c>
      <c r="DP492" s="1">
        <v>3.6803640000000001E-23</v>
      </c>
      <c r="DQ492" s="1">
        <v>3.403731E-19</v>
      </c>
      <c r="DR492" s="1">
        <v>7.2070529999999994E-2</v>
      </c>
      <c r="DS492">
        <v>29.537400000000002</v>
      </c>
      <c r="DT492" s="1">
        <v>2.6878869999999999E-20</v>
      </c>
      <c r="DU492" s="1">
        <v>2.323701E-16</v>
      </c>
      <c r="DV492" s="1">
        <v>7.200086E-2</v>
      </c>
      <c r="DW492">
        <v>29.426259999999999</v>
      </c>
      <c r="DX492" s="1">
        <v>8.2087959999999994E-18</v>
      </c>
      <c r="DY492" s="1">
        <v>6.8238719999999998E-14</v>
      </c>
      <c r="DZ492" s="1">
        <v>7.1752839999999998E-2</v>
      </c>
      <c r="EA492">
        <v>29.322970000000002</v>
      </c>
      <c r="EB492" s="1">
        <v>1.2099040000000001E-15</v>
      </c>
      <c r="EC492" s="1">
        <v>9.8672249999999997E-12</v>
      </c>
      <c r="ED492" s="1">
        <v>7.1425939999999993E-2</v>
      </c>
      <c r="EE492">
        <v>29.24091</v>
      </c>
      <c r="EF492" s="1">
        <v>9.6246329999999998E-14</v>
      </c>
      <c r="EG492" s="1">
        <v>7.7889430000000001E-10</v>
      </c>
      <c r="EH492">
        <v>7.1123500000000006E-2</v>
      </c>
      <c r="EI492">
        <v>29.275939999999999</v>
      </c>
      <c r="EJ492" s="1">
        <v>4.506436E-12</v>
      </c>
      <c r="EK492" s="1">
        <v>3.6444369999999997E-8</v>
      </c>
      <c r="EL492" s="1">
        <v>7.0885879999999998E-2</v>
      </c>
      <c r="EM492">
        <v>29.406780000000001</v>
      </c>
      <c r="EN492" s="1">
        <v>1.3319399999999999E-10</v>
      </c>
      <c r="EO492" s="1">
        <v>1.08095E-6</v>
      </c>
      <c r="EP492" s="1">
        <v>7.0650760000000007E-2</v>
      </c>
      <c r="EQ492">
        <v>29.56812</v>
      </c>
      <c r="ER492" s="1">
        <v>2.6289519999999999E-9</v>
      </c>
      <c r="ES492" s="1">
        <v>2.148957E-5</v>
      </c>
      <c r="ET492" s="1">
        <v>7.0370820000000001E-2</v>
      </c>
      <c r="EU492">
        <v>29.69772</v>
      </c>
      <c r="EV492" s="1">
        <v>3.632632E-8</v>
      </c>
      <c r="EW492" s="1">
        <v>3.0008070000000001E-4</v>
      </c>
      <c r="EX492" s="1">
        <v>7.0060349999999993E-2</v>
      </c>
      <c r="EY492">
        <v>29.702999999999999</v>
      </c>
      <c r="EZ492" s="1">
        <v>3.6656599999999998E-7</v>
      </c>
      <c r="FA492" s="1">
        <v>3.0666389999999999E-3</v>
      </c>
      <c r="FB492" s="1">
        <v>6.9715490000000005E-2</v>
      </c>
      <c r="FC492">
        <v>29.64049</v>
      </c>
      <c r="FD492" s="1">
        <v>2.7995189999999999E-6</v>
      </c>
      <c r="FE492" s="1">
        <v>2.3769729999999999E-2</v>
      </c>
      <c r="FF492" s="1">
        <v>6.9408709999999998E-2</v>
      </c>
      <c r="FG492">
        <v>29.579889999999999</v>
      </c>
      <c r="FH492" s="1">
        <v>1.674055E-5</v>
      </c>
      <c r="FI492">
        <v>0.14427690000000001</v>
      </c>
      <c r="FJ492" s="1">
        <v>6.9537189999999999E-2</v>
      </c>
      <c r="FK492">
        <v>29.528790000000001</v>
      </c>
      <c r="FL492" s="1">
        <v>8.1239630000000003E-5</v>
      </c>
      <c r="FM492">
        <v>0.70659810000000001</v>
      </c>
      <c r="FN492">
        <v>6.9276699999999997E-2</v>
      </c>
      <c r="FO492">
        <v>29.61863</v>
      </c>
      <c r="FP492" s="1">
        <v>3.2430639999999998E-4</v>
      </c>
      <c r="FQ492">
        <v>2.8638219999999999</v>
      </c>
      <c r="FR492" s="1">
        <v>6.8810029999999994E-2</v>
      </c>
      <c r="FS492">
        <v>29.762799999999999</v>
      </c>
      <c r="FT492" s="1">
        <v>1.0889140000000001E-3</v>
      </c>
      <c r="FU492">
        <v>9.7936999999999994</v>
      </c>
      <c r="FV492" s="1">
        <v>6.8251679999999995E-2</v>
      </c>
      <c r="FW492">
        <v>29.856269999999999</v>
      </c>
      <c r="FX492" s="1">
        <v>3.1394470000000001E-3</v>
      </c>
      <c r="FY492">
        <v>28.800409999999999</v>
      </c>
      <c r="FZ492" s="1">
        <v>6.7863670000000001E-2</v>
      </c>
      <c r="GA492">
        <v>29.912800000000001</v>
      </c>
      <c r="GB492" s="1">
        <v>7.9472740000000007E-3</v>
      </c>
      <c r="GC492">
        <v>74.158779999999993</v>
      </c>
      <c r="GD492" s="1">
        <v>6.7570569999999996E-2</v>
      </c>
      <c r="GE492">
        <v>29.87829</v>
      </c>
      <c r="GF492" s="1">
        <v>1.7940020000000001E-2</v>
      </c>
      <c r="GG492">
        <v>170.00710000000001</v>
      </c>
      <c r="GH492" s="1">
        <v>6.727756E-2</v>
      </c>
      <c r="GI492">
        <v>29.85594</v>
      </c>
      <c r="GJ492" s="1">
        <v>3.6579559999999997E-2</v>
      </c>
      <c r="GK492">
        <v>351.90660000000003</v>
      </c>
      <c r="GL492" s="1">
        <v>6.6874429999999999E-2</v>
      </c>
      <c r="GM492">
        <v>29.839929999999999</v>
      </c>
      <c r="GN492" s="1">
        <v>6.8056220000000001E-2</v>
      </c>
      <c r="GO492">
        <v>665.53689999999995</v>
      </c>
      <c r="GP492" s="1">
        <v>6.6507239999999995E-2</v>
      </c>
      <c r="GQ492">
        <v>29.828440000000001</v>
      </c>
      <c r="GR492">
        <v>0.117016</v>
      </c>
      <c r="GS492">
        <v>1162.25</v>
      </c>
      <c r="GT492" s="1">
        <v>6.6089809999999999E-2</v>
      </c>
      <c r="GU492">
        <v>29.810880000000001</v>
      </c>
      <c r="GV492">
        <v>0.1874934</v>
      </c>
      <c r="GW492">
        <v>1892.039</v>
      </c>
      <c r="GX492" s="1">
        <v>6.5690719999999994E-2</v>
      </c>
      <c r="GY492">
        <v>29.873940000000001</v>
      </c>
      <c r="GZ492">
        <v>0.28256160000000002</v>
      </c>
      <c r="HA492">
        <v>2895.038</v>
      </c>
      <c r="HB492" s="1">
        <v>6.5298330000000002E-2</v>
      </c>
      <c r="HC492">
        <v>30.019850000000002</v>
      </c>
      <c r="HD492">
        <v>0.40343210000000002</v>
      </c>
      <c r="HE492">
        <v>4194.7560000000003</v>
      </c>
      <c r="HF492" s="1">
        <v>6.4920510000000001E-2</v>
      </c>
      <c r="HG492">
        <v>30.162939999999999</v>
      </c>
      <c r="HH492">
        <v>0.54933889999999996</v>
      </c>
      <c r="HI492">
        <v>5793.0550000000003</v>
      </c>
      <c r="HJ492" s="1">
        <v>6.4529489999999995E-2</v>
      </c>
      <c r="HK492">
        <v>30.208480000000002</v>
      </c>
      <c r="HL492">
        <v>0.71717039999999999</v>
      </c>
      <c r="HM492">
        <v>7668.9930000000004</v>
      </c>
      <c r="HN492" s="1">
        <v>6.4142909999999997E-2</v>
      </c>
      <c r="HO492">
        <v>30.138999999999999</v>
      </c>
      <c r="HP492">
        <v>0.90236099999999997</v>
      </c>
      <c r="HQ492">
        <v>9780.5609999999997</v>
      </c>
      <c r="HR492">
        <v>6.3792799999999997E-2</v>
      </c>
      <c r="HS492">
        <v>30.069569999999999</v>
      </c>
      <c r="HT492">
        <v>1.099537</v>
      </c>
      <c r="HU492">
        <v>12069.34</v>
      </c>
      <c r="HV492" s="1">
        <v>6.387495E-2</v>
      </c>
      <c r="HW492">
        <v>30.00433</v>
      </c>
      <c r="HX492">
        <v>1.3113300000000001</v>
      </c>
      <c r="HY492">
        <v>14473.33</v>
      </c>
      <c r="HZ492" s="1">
        <v>6.3595319999999997E-2</v>
      </c>
      <c r="IA492">
        <v>30.038119999999999</v>
      </c>
      <c r="IB492">
        <v>1.516918</v>
      </c>
      <c r="IC492">
        <v>16924.86</v>
      </c>
      <c r="ID492" s="1">
        <v>6.3121789999999997E-2</v>
      </c>
      <c r="IE492">
        <v>30.139710000000001</v>
      </c>
      <c r="IF492">
        <v>1.7101170000000001</v>
      </c>
      <c r="IG492">
        <v>19342.419999999998</v>
      </c>
      <c r="IH492" s="1">
        <v>6.2559110000000001E-2</v>
      </c>
      <c r="II492">
        <v>30.238320000000002</v>
      </c>
      <c r="IJ492">
        <v>1.88659</v>
      </c>
      <c r="IK492">
        <v>21656.53</v>
      </c>
      <c r="IL492" s="1">
        <v>6.2182510000000003E-2</v>
      </c>
      <c r="IM492">
        <v>30.316849999999999</v>
      </c>
      <c r="IN492">
        <v>2.050621</v>
      </c>
      <c r="IO492">
        <v>23814.560000000001</v>
      </c>
      <c r="IP492" s="1">
        <v>6.192889E-2</v>
      </c>
      <c r="IQ492">
        <v>30.306290000000001</v>
      </c>
      <c r="IR492">
        <v>2.1990989999999999</v>
      </c>
      <c r="IS492">
        <v>25778.82</v>
      </c>
      <c r="IT492" s="1">
        <v>6.1667260000000002E-2</v>
      </c>
      <c r="IU492">
        <v>30.248650000000001</v>
      </c>
      <c r="IV492">
        <v>2.3260200000000002</v>
      </c>
      <c r="IW492">
        <v>27520.46</v>
      </c>
      <c r="IX492" s="1">
        <v>6.1309490000000001E-2</v>
      </c>
      <c r="IY492">
        <v>30.19858</v>
      </c>
      <c r="IZ492">
        <v>2.4266749999999999</v>
      </c>
      <c r="JA492">
        <v>29017.99</v>
      </c>
      <c r="JB492" s="1">
        <v>6.099392E-2</v>
      </c>
      <c r="JC492">
        <v>30.167310000000001</v>
      </c>
      <c r="JD492">
        <v>2.50604</v>
      </c>
      <c r="JE492">
        <v>30261.07</v>
      </c>
      <c r="JF492">
        <v>6.0626300000000001E-2</v>
      </c>
      <c r="JG492">
        <v>30.274229999999999</v>
      </c>
      <c r="JH492">
        <v>2.5612780000000002</v>
      </c>
      <c r="JI492">
        <v>31250.95</v>
      </c>
      <c r="JJ492" s="1">
        <v>6.0285489999999997E-2</v>
      </c>
      <c r="JK492">
        <v>30.401630000000001</v>
      </c>
      <c r="JL492">
        <v>2.5966429999999998</v>
      </c>
      <c r="JM492">
        <v>31994.05</v>
      </c>
      <c r="JN492" s="1">
        <v>5.9951890000000001E-2</v>
      </c>
      <c r="JO492">
        <v>30.49295</v>
      </c>
      <c r="JP492">
        <v>2.6130490000000002</v>
      </c>
      <c r="JQ492">
        <v>32504.26</v>
      </c>
      <c r="JR492">
        <v>5.9637900000000001E-2</v>
      </c>
      <c r="JS492">
        <v>30.542670000000001</v>
      </c>
      <c r="JT492">
        <v>2.6131039999999999</v>
      </c>
      <c r="JU492">
        <v>32798.85</v>
      </c>
      <c r="JV492" s="1">
        <v>5.9318830000000003E-2</v>
      </c>
      <c r="JW492">
        <v>30.53764</v>
      </c>
      <c r="JX492">
        <v>2.597531</v>
      </c>
      <c r="JY492">
        <v>32897.589999999997</v>
      </c>
      <c r="JZ492" s="1">
        <v>5.9008039999999998E-2</v>
      </c>
      <c r="KA492">
        <v>30.46688</v>
      </c>
      <c r="KB492">
        <v>2.5691299999999999</v>
      </c>
      <c r="KC492">
        <v>32820.92</v>
      </c>
      <c r="KD492" s="1">
        <v>5.870935E-2</v>
      </c>
      <c r="KE492">
        <v>30.395949999999999</v>
      </c>
      <c r="KF492">
        <v>2.5298289999999999</v>
      </c>
      <c r="KG492">
        <v>32589.91</v>
      </c>
      <c r="KH492" s="1">
        <v>5.8558079999999998E-2</v>
      </c>
      <c r="KI492">
        <v>30.344539999999999</v>
      </c>
      <c r="KJ492">
        <v>2.4872420000000002</v>
      </c>
      <c r="KK492">
        <v>32224.91</v>
      </c>
      <c r="KL492" s="1">
        <v>5.8299080000000003E-2</v>
      </c>
      <c r="KM492">
        <v>30.427230000000002</v>
      </c>
      <c r="KN492">
        <v>2.4322810000000001</v>
      </c>
      <c r="KO492">
        <v>31746.15</v>
      </c>
      <c r="KP492">
        <v>5.7997800000000002E-2</v>
      </c>
      <c r="KQ492">
        <v>30.56287</v>
      </c>
      <c r="KR492">
        <v>2.3689399999999998</v>
      </c>
      <c r="KS492">
        <v>31171.48</v>
      </c>
      <c r="KT492" s="1">
        <v>5.7673729999999999E-2</v>
      </c>
      <c r="KU492">
        <v>30.710450000000002</v>
      </c>
      <c r="KV492">
        <v>2.299471</v>
      </c>
      <c r="KW492">
        <v>30519.49</v>
      </c>
      <c r="KX492" s="1">
        <v>5.7414479999999997E-2</v>
      </c>
      <c r="KY492">
        <v>30.837530000000001</v>
      </c>
      <c r="KZ492">
        <v>2.2305410000000001</v>
      </c>
      <c r="LA492">
        <v>29803.64</v>
      </c>
      <c r="LB492">
        <v>5.7191899999999997E-2</v>
      </c>
      <c r="LC492">
        <v>30.845479999999998</v>
      </c>
      <c r="LD492">
        <v>2.1597559999999998</v>
      </c>
      <c r="LE492">
        <v>29042.18</v>
      </c>
      <c r="LF492" s="1">
        <v>5.6986469999999997E-2</v>
      </c>
      <c r="LG492">
        <v>30.776039999999998</v>
      </c>
      <c r="LH492">
        <v>2.087739</v>
      </c>
      <c r="LI492">
        <v>28241.68</v>
      </c>
      <c r="LJ492" s="1">
        <v>5.6748479999999997E-2</v>
      </c>
      <c r="LK492">
        <v>30.713069999999998</v>
      </c>
      <c r="LL492">
        <v>2.013611</v>
      </c>
      <c r="LM492">
        <v>27414.46</v>
      </c>
      <c r="LN492" s="1">
        <v>5.6540180000000002E-2</v>
      </c>
      <c r="LO492">
        <v>30.68038</v>
      </c>
      <c r="LP492">
        <v>1.9403889999999999</v>
      </c>
      <c r="LQ492">
        <v>26571.25</v>
      </c>
      <c r="LR492" s="1">
        <v>5.632645E-2</v>
      </c>
      <c r="LS492">
        <v>30.811720000000001</v>
      </c>
      <c r="LT492">
        <v>1.867219</v>
      </c>
      <c r="LU492">
        <v>25719.07</v>
      </c>
      <c r="LV492" s="1">
        <v>5.6103149999999997E-2</v>
      </c>
      <c r="LW492">
        <v>30.994599999999998</v>
      </c>
      <c r="LX492">
        <v>1.7945789999999999</v>
      </c>
      <c r="LY492">
        <v>24865.040000000001</v>
      </c>
      <c r="LZ492" s="1">
        <v>5.5879419999999999E-2</v>
      </c>
      <c r="MA492">
        <v>31.17381</v>
      </c>
      <c r="MB492">
        <v>1.72309</v>
      </c>
      <c r="MC492">
        <v>24014.86</v>
      </c>
      <c r="MD492" s="1">
        <v>5.5666769999999997E-2</v>
      </c>
      <c r="ME492">
        <v>31.333069999999999</v>
      </c>
      <c r="MF492">
        <v>1.6534690000000001</v>
      </c>
      <c r="MG492">
        <v>23173.51</v>
      </c>
      <c r="MH492" s="1">
        <v>5.5482419999999998E-2</v>
      </c>
      <c r="MI492">
        <v>31.373370000000001</v>
      </c>
      <c r="MJ492">
        <v>1.5863069999999999</v>
      </c>
      <c r="MK492">
        <v>22344.35</v>
      </c>
      <c r="ML492" s="1">
        <v>5.527348E-2</v>
      </c>
      <c r="MM492">
        <v>31.338989999999999</v>
      </c>
      <c r="MN492">
        <v>1.5203899999999999</v>
      </c>
      <c r="MO492">
        <v>21530.97</v>
      </c>
      <c r="MP492" s="1">
        <v>5.5081030000000003E-2</v>
      </c>
      <c r="MQ492">
        <v>31.29091</v>
      </c>
      <c r="MR492">
        <v>1.4568989999999999</v>
      </c>
      <c r="MS492">
        <v>20735.63</v>
      </c>
      <c r="MT492" s="1">
        <v>5.507534E-2</v>
      </c>
      <c r="MU492">
        <v>31.244309999999999</v>
      </c>
      <c r="MV492">
        <v>1.4001110000000001</v>
      </c>
      <c r="MW492">
        <v>19958.87</v>
      </c>
      <c r="MX492" s="1">
        <v>5.4912570000000001E-2</v>
      </c>
      <c r="MY492">
        <v>31.240659999999998</v>
      </c>
      <c r="MZ492">
        <v>1.3411299999999999</v>
      </c>
      <c r="NA492">
        <v>19202.080000000002</v>
      </c>
      <c r="NB492">
        <v>5.4687800000000002E-2</v>
      </c>
      <c r="NC492">
        <v>31.31138</v>
      </c>
      <c r="ND492">
        <v>1.282902</v>
      </c>
      <c r="NE492">
        <v>18468.43</v>
      </c>
      <c r="NF492" s="1">
        <v>5.4425510000000003E-2</v>
      </c>
      <c r="NG492">
        <v>31.463989999999999</v>
      </c>
      <c r="NH492">
        <v>1.22614</v>
      </c>
      <c r="NI492">
        <v>17759.580000000002</v>
      </c>
      <c r="NJ492" s="1">
        <v>5.4233080000000003E-2</v>
      </c>
      <c r="NK492">
        <v>31.544219999999999</v>
      </c>
      <c r="NL492">
        <v>1.173295</v>
      </c>
      <c r="NM492">
        <v>17075.32</v>
      </c>
      <c r="NN492" s="1">
        <v>5.4101749999999997E-2</v>
      </c>
      <c r="NO492">
        <v>31.534030000000001</v>
      </c>
      <c r="NP492">
        <v>1.12388</v>
      </c>
      <c r="NQ492">
        <v>16414.939999999999</v>
      </c>
      <c r="NR492" s="1">
        <v>5.3965890000000002E-2</v>
      </c>
      <c r="NS492">
        <v>31.50188</v>
      </c>
      <c r="NT492">
        <v>1.076336</v>
      </c>
      <c r="NU492">
        <v>15778.2</v>
      </c>
      <c r="NV492" s="1">
        <v>5.3809709999999997E-2</v>
      </c>
      <c r="NW492">
        <v>31.464860000000002</v>
      </c>
      <c r="NX492">
        <v>1.0304500000000001</v>
      </c>
      <c r="NY492">
        <v>15165.16</v>
      </c>
      <c r="NZ492" s="1">
        <v>5.3823280000000001E-2</v>
      </c>
      <c r="OA492">
        <v>31.435140000000001</v>
      </c>
      <c r="OB492">
        <v>0.98953190000000002</v>
      </c>
      <c r="OC492">
        <v>14574.34</v>
      </c>
      <c r="OD492" s="1">
        <v>5.367632E-2</v>
      </c>
      <c r="OE492">
        <v>31.51858</v>
      </c>
      <c r="OF492">
        <v>0.94734419999999997</v>
      </c>
      <c r="OG492">
        <v>14005.34</v>
      </c>
      <c r="OH492" s="1">
        <v>5.3473279999999998E-2</v>
      </c>
      <c r="OI492">
        <v>31.678930000000001</v>
      </c>
      <c r="OJ492">
        <v>0.90613849999999996</v>
      </c>
      <c r="OK492">
        <v>13459.75</v>
      </c>
    </row>
    <row r="493" spans="1:401" x14ac:dyDescent="0.35">
      <c r="A493">
        <v>502</v>
      </c>
      <c r="B493" t="s">
        <v>4</v>
      </c>
      <c r="C493" t="s">
        <v>364</v>
      </c>
      <c r="D493" t="s">
        <v>495</v>
      </c>
      <c r="E493">
        <v>817.22969999999998</v>
      </c>
      <c r="F493" s="1">
        <v>7.6153620000000005E-2</v>
      </c>
      <c r="G493">
        <v>30.339849999999998</v>
      </c>
      <c r="H493">
        <v>0</v>
      </c>
      <c r="I493">
        <v>0</v>
      </c>
      <c r="J493" s="1">
        <v>7.5501929999999995E-2</v>
      </c>
      <c r="K493">
        <v>30.296959999999999</v>
      </c>
      <c r="L493">
        <v>0</v>
      </c>
      <c r="M493">
        <v>0</v>
      </c>
      <c r="N493" s="1">
        <v>7.4742859999999994E-2</v>
      </c>
      <c r="O493">
        <v>30.24127</v>
      </c>
      <c r="P493">
        <v>0</v>
      </c>
      <c r="Q493">
        <v>0</v>
      </c>
      <c r="R493">
        <v>7.3953500000000005E-2</v>
      </c>
      <c r="S493">
        <v>30.161010000000001</v>
      </c>
      <c r="T493">
        <v>0</v>
      </c>
      <c r="U493">
        <v>0</v>
      </c>
      <c r="V493" s="1">
        <v>7.3278549999999998E-2</v>
      </c>
      <c r="W493">
        <v>30.11919</v>
      </c>
      <c r="X493">
        <v>0</v>
      </c>
      <c r="Y493">
        <v>0</v>
      </c>
      <c r="Z493" s="1">
        <v>7.2688329999999995E-2</v>
      </c>
      <c r="AA493">
        <v>30.05115</v>
      </c>
      <c r="AB493">
        <v>0</v>
      </c>
      <c r="AC493">
        <v>0</v>
      </c>
      <c r="AD493" s="1">
        <v>7.2108839999999993E-2</v>
      </c>
      <c r="AE493">
        <v>29.968689999999999</v>
      </c>
      <c r="AF493">
        <v>0</v>
      </c>
      <c r="AG493">
        <v>0</v>
      </c>
      <c r="AH493" s="1">
        <v>7.1554789999999993E-2</v>
      </c>
      <c r="AI493">
        <v>29.896170000000001</v>
      </c>
      <c r="AJ493">
        <v>0</v>
      </c>
      <c r="AK493">
        <v>0</v>
      </c>
      <c r="AL493" s="1">
        <v>7.1783890000000003E-2</v>
      </c>
      <c r="AM493">
        <v>29.8386</v>
      </c>
      <c r="AN493">
        <v>0</v>
      </c>
      <c r="AO493">
        <v>0</v>
      </c>
      <c r="AP493" s="1">
        <v>7.1369920000000003E-2</v>
      </c>
      <c r="AQ493">
        <v>29.879010000000001</v>
      </c>
      <c r="AR493">
        <v>0</v>
      </c>
      <c r="AS493">
        <v>0</v>
      </c>
      <c r="AT493" s="1">
        <v>7.0642949999999996E-2</v>
      </c>
      <c r="AU493">
        <v>29.968610000000002</v>
      </c>
      <c r="AV493">
        <v>0</v>
      </c>
      <c r="AW493">
        <v>0</v>
      </c>
      <c r="AX493" s="1">
        <v>6.9822709999999996E-2</v>
      </c>
      <c r="AY493">
        <v>30.011880000000001</v>
      </c>
      <c r="AZ493">
        <v>0</v>
      </c>
      <c r="BA493">
        <v>0</v>
      </c>
      <c r="BB493" s="1">
        <v>6.9329879999999997E-2</v>
      </c>
      <c r="BC493">
        <v>30.027460000000001</v>
      </c>
      <c r="BD493">
        <v>0</v>
      </c>
      <c r="BE493">
        <v>0</v>
      </c>
      <c r="BF493" s="1">
        <v>6.9043119999999999E-2</v>
      </c>
      <c r="BG493">
        <v>29.971</v>
      </c>
      <c r="BH493">
        <v>0</v>
      </c>
      <c r="BI493">
        <v>0</v>
      </c>
      <c r="BJ493" s="1">
        <v>6.8757330000000005E-2</v>
      </c>
      <c r="BK493">
        <v>29.852530000000002</v>
      </c>
      <c r="BL493">
        <v>0</v>
      </c>
      <c r="BM493">
        <v>0</v>
      </c>
      <c r="BN493" s="1">
        <v>6.8340579999999998E-2</v>
      </c>
      <c r="BO493">
        <v>29.73865</v>
      </c>
      <c r="BP493">
        <v>0</v>
      </c>
      <c r="BQ493">
        <v>0</v>
      </c>
      <c r="BR493" s="1">
        <v>6.8162050000000002E-2</v>
      </c>
      <c r="BS493">
        <v>29.637409999999999</v>
      </c>
      <c r="BT493">
        <v>0</v>
      </c>
      <c r="BU493">
        <v>0</v>
      </c>
      <c r="BV493" s="1">
        <v>6.7817150000000007E-2</v>
      </c>
      <c r="BW493">
        <v>29.633579999999998</v>
      </c>
      <c r="BX493">
        <v>0</v>
      </c>
      <c r="BY493">
        <v>0</v>
      </c>
      <c r="BZ493" s="1">
        <v>6.7457039999999996E-2</v>
      </c>
      <c r="CA493">
        <v>29.669170000000001</v>
      </c>
      <c r="CB493">
        <v>0</v>
      </c>
      <c r="CC493">
        <v>0</v>
      </c>
      <c r="CD493" s="1">
        <v>6.7087480000000005E-2</v>
      </c>
      <c r="CE493">
        <v>29.685490000000001</v>
      </c>
      <c r="CF493">
        <v>0</v>
      </c>
      <c r="CG493">
        <v>0</v>
      </c>
      <c r="CH493" s="1">
        <v>6.6813960000000006E-2</v>
      </c>
      <c r="CI493">
        <v>29.708310000000001</v>
      </c>
      <c r="CJ493">
        <v>0</v>
      </c>
      <c r="CK493">
        <v>0</v>
      </c>
      <c r="CL493" s="1">
        <v>6.6591410000000004E-2</v>
      </c>
      <c r="CM493">
        <v>29.66893</v>
      </c>
      <c r="CN493">
        <v>0</v>
      </c>
      <c r="CO493">
        <v>0</v>
      </c>
      <c r="CP493" s="1">
        <v>6.6373489999999993E-2</v>
      </c>
      <c r="CQ493">
        <v>29.551469999999998</v>
      </c>
      <c r="CR493">
        <v>0</v>
      </c>
      <c r="CS493">
        <v>0</v>
      </c>
      <c r="CT493" s="1">
        <v>6.6194820000000001E-2</v>
      </c>
      <c r="CU493">
        <v>29.433879999999998</v>
      </c>
      <c r="CV493">
        <v>0</v>
      </c>
      <c r="CW493">
        <v>0</v>
      </c>
      <c r="CX493" s="1">
        <v>6.6785010000000006E-2</v>
      </c>
      <c r="CY493">
        <v>29.339929999999999</v>
      </c>
      <c r="CZ493">
        <v>0</v>
      </c>
      <c r="DA493" s="1">
        <v>1.361518E-36</v>
      </c>
      <c r="DB493" s="1">
        <v>6.6727449999999994E-2</v>
      </c>
      <c r="DC493">
        <v>29.394780000000001</v>
      </c>
      <c r="DD493" s="1">
        <v>2.350462E-35</v>
      </c>
      <c r="DE493" s="1">
        <v>2.5534880000000001E-31</v>
      </c>
      <c r="DF493" s="1">
        <v>6.6337729999999998E-2</v>
      </c>
      <c r="DG493">
        <v>29.506360000000001</v>
      </c>
      <c r="DH493" s="1">
        <v>7.0156579999999998E-31</v>
      </c>
      <c r="DI493" s="1">
        <v>7.6667580000000006E-27</v>
      </c>
      <c r="DJ493" s="1">
        <v>6.582818E-2</v>
      </c>
      <c r="DK493">
        <v>29.60746</v>
      </c>
      <c r="DL493" s="1">
        <v>5.0691919999999997E-27</v>
      </c>
      <c r="DM493" s="1">
        <v>5.3169020000000001E-23</v>
      </c>
      <c r="DN493" s="1">
        <v>6.5612229999999994E-2</v>
      </c>
      <c r="DO493">
        <v>29.68562</v>
      </c>
      <c r="DP493" s="1">
        <v>1.1517550000000001E-23</v>
      </c>
      <c r="DQ493" s="1">
        <v>1.093338E-19</v>
      </c>
      <c r="DR493" s="1">
        <v>6.559326E-2</v>
      </c>
      <c r="DS493">
        <v>29.63944</v>
      </c>
      <c r="DT493" s="1">
        <v>9.0252700000000002E-21</v>
      </c>
      <c r="DU493" s="1">
        <v>8.0745570000000002E-17</v>
      </c>
      <c r="DV493" s="1">
        <v>6.553312E-2</v>
      </c>
      <c r="DW493">
        <v>29.528089999999999</v>
      </c>
      <c r="DX493" s="1">
        <v>2.9434550000000002E-18</v>
      </c>
      <c r="DY493" s="1">
        <v>2.5453910000000001E-14</v>
      </c>
      <c r="DZ493" s="1">
        <v>6.5307320000000002E-2</v>
      </c>
      <c r="EA493">
        <v>29.424299999999999</v>
      </c>
      <c r="EB493" s="1">
        <v>4.61201E-16</v>
      </c>
      <c r="EC493" s="1">
        <v>3.9264319999999998E-12</v>
      </c>
      <c r="ED493" s="1">
        <v>6.5009910000000004E-2</v>
      </c>
      <c r="EE493">
        <v>29.341180000000001</v>
      </c>
      <c r="EF493" s="1">
        <v>3.8851339999999998E-14</v>
      </c>
      <c r="EG493" s="1">
        <v>3.2899550000000001E-10</v>
      </c>
      <c r="EH493" s="1">
        <v>6.4735379999999995E-2</v>
      </c>
      <c r="EI493">
        <v>29.37257</v>
      </c>
      <c r="EJ493" s="1">
        <v>1.919975E-12</v>
      </c>
      <c r="EK493" s="1">
        <v>1.6273279999999999E-8</v>
      </c>
      <c r="EL493" s="1">
        <v>6.452157E-2</v>
      </c>
      <c r="EM493">
        <v>29.497509999999998</v>
      </c>
      <c r="EN493" s="1">
        <v>5.9722629999999995E-11</v>
      </c>
      <c r="EO493" s="1">
        <v>5.0849240000000005E-7</v>
      </c>
      <c r="EP493" s="1">
        <v>6.4308480000000001E-2</v>
      </c>
      <c r="EQ493">
        <v>29.65184</v>
      </c>
      <c r="ER493" s="1">
        <v>1.237349E-9</v>
      </c>
      <c r="ES493" s="1">
        <v>1.0617809999999999E-5</v>
      </c>
      <c r="ET493" s="1">
        <v>6.4055490000000007E-2</v>
      </c>
      <c r="EU493">
        <v>29.774819999999998</v>
      </c>
      <c r="EV493" s="1">
        <v>1.7903600000000001E-8</v>
      </c>
      <c r="EW493" s="1">
        <v>1.5530540000000001E-4</v>
      </c>
      <c r="EX493">
        <v>6.3773800000000005E-2</v>
      </c>
      <c r="EY493">
        <v>29.775759999999998</v>
      </c>
      <c r="EZ493" s="1">
        <v>1.8874170000000001E-7</v>
      </c>
      <c r="FA493" s="1">
        <v>1.6582140000000001E-3</v>
      </c>
      <c r="FB493" s="1">
        <v>6.3460740000000002E-2</v>
      </c>
      <c r="FC493">
        <v>29.710599999999999</v>
      </c>
      <c r="FD493" s="1">
        <v>1.5025480000000001E-6</v>
      </c>
      <c r="FE493" s="1">
        <v>1.339636E-2</v>
      </c>
      <c r="FF493" s="1">
        <v>6.3184370000000004E-2</v>
      </c>
      <c r="FG493">
        <v>29.647659999999998</v>
      </c>
      <c r="FH493" s="1">
        <v>9.3458790000000006E-6</v>
      </c>
      <c r="FI493">
        <v>8.4556199999999998E-2</v>
      </c>
      <c r="FJ493">
        <v>6.3311699999999999E-2</v>
      </c>
      <c r="FK493">
        <v>29.594449999999998</v>
      </c>
      <c r="FL493" s="1">
        <v>4.7081279999999998E-5</v>
      </c>
      <c r="FM493">
        <v>0.42967369999999999</v>
      </c>
      <c r="FN493" s="1">
        <v>6.3073550000000006E-2</v>
      </c>
      <c r="FO493">
        <v>29.679950000000002</v>
      </c>
      <c r="FP493" s="1">
        <v>1.9469330000000001E-4</v>
      </c>
      <c r="FQ493">
        <v>1.8032280000000001</v>
      </c>
      <c r="FR493" s="1">
        <v>6.2647949999999994E-2</v>
      </c>
      <c r="FS493">
        <v>29.81888</v>
      </c>
      <c r="FT493" s="1">
        <v>6.7591929999999997E-4</v>
      </c>
      <c r="FU493">
        <v>6.3732249999999997</v>
      </c>
      <c r="FV493" s="1">
        <v>6.2137480000000002E-2</v>
      </c>
      <c r="FW493">
        <v>29.908280000000001</v>
      </c>
      <c r="FX493" s="1">
        <v>2.0111690000000002E-3</v>
      </c>
      <c r="FY493">
        <v>19.33315</v>
      </c>
      <c r="FZ493" s="1">
        <v>6.1785220000000002E-2</v>
      </c>
      <c r="GA493">
        <v>29.961259999999999</v>
      </c>
      <c r="GB493" s="1">
        <v>5.2447240000000001E-3</v>
      </c>
      <c r="GC493">
        <v>51.255859999999998</v>
      </c>
      <c r="GD493" s="1">
        <v>6.1521649999999997E-2</v>
      </c>
      <c r="GE493">
        <v>29.925360000000001</v>
      </c>
      <c r="GF493" s="1">
        <v>1.2175210000000001E-2</v>
      </c>
      <c r="GG493">
        <v>120.7668</v>
      </c>
      <c r="GH493">
        <v>6.1258199999999999E-2</v>
      </c>
      <c r="GI493">
        <v>29.901679999999999</v>
      </c>
      <c r="GJ493" s="1">
        <v>2.5487030000000001E-2</v>
      </c>
      <c r="GK493">
        <v>256.49639999999999</v>
      </c>
      <c r="GL493" s="1">
        <v>6.0892479999999999E-2</v>
      </c>
      <c r="GM493">
        <v>29.884779999999999</v>
      </c>
      <c r="GN493" s="1">
        <v>4.860561E-2</v>
      </c>
      <c r="GO493">
        <v>496.96679999999998</v>
      </c>
      <c r="GP493" s="1">
        <v>6.0558430000000003E-2</v>
      </c>
      <c r="GQ493">
        <v>29.872669999999999</v>
      </c>
      <c r="GR493" s="1">
        <v>8.5536249999999994E-2</v>
      </c>
      <c r="GS493">
        <v>887.80550000000005</v>
      </c>
      <c r="GT493" s="1">
        <v>6.0178370000000002E-2</v>
      </c>
      <c r="GU493">
        <v>29.854869999999998</v>
      </c>
      <c r="GV493">
        <v>0.1400776</v>
      </c>
      <c r="GW493">
        <v>1476.42</v>
      </c>
      <c r="GX493" s="1">
        <v>5.981566E-2</v>
      </c>
      <c r="GY493">
        <v>29.916640000000001</v>
      </c>
      <c r="GZ493">
        <v>0.21548030000000001</v>
      </c>
      <c r="HA493">
        <v>2304.8040000000001</v>
      </c>
      <c r="HB493">
        <v>5.9459699999999997E-2</v>
      </c>
      <c r="HC493">
        <v>30.05977</v>
      </c>
      <c r="HD493">
        <v>0.31364629999999999</v>
      </c>
      <c r="HE493">
        <v>3402.942</v>
      </c>
      <c r="HF493" s="1">
        <v>5.9115870000000001E-2</v>
      </c>
      <c r="HG493">
        <v>30.200299999999999</v>
      </c>
      <c r="HH493">
        <v>0.43488729999999998</v>
      </c>
      <c r="HI493">
        <v>4783.3429999999998</v>
      </c>
      <c r="HJ493" s="1">
        <v>5.8762210000000002E-2</v>
      </c>
      <c r="HK493">
        <v>30.245149999999999</v>
      </c>
      <c r="HL493">
        <v>0.57752009999999998</v>
      </c>
      <c r="HM493">
        <v>6438.36</v>
      </c>
      <c r="HN493" s="1">
        <v>5.8409679999999999E-2</v>
      </c>
      <c r="HO493">
        <v>30.17728</v>
      </c>
      <c r="HP493">
        <v>0.7383767</v>
      </c>
      <c r="HQ493">
        <v>8340.3639999999996</v>
      </c>
      <c r="HR493" s="1">
        <v>5.8093159999999998E-2</v>
      </c>
      <c r="HS493">
        <v>30.109870000000001</v>
      </c>
      <c r="HT493">
        <v>0.91343149999999995</v>
      </c>
      <c r="HU493">
        <v>10444.67</v>
      </c>
      <c r="HV493">
        <v>5.8178500000000001E-2</v>
      </c>
      <c r="HW493">
        <v>30.04683</v>
      </c>
      <c r="HX493">
        <v>1.105159</v>
      </c>
      <c r="HY493">
        <v>12699.8</v>
      </c>
      <c r="HZ493" s="1">
        <v>5.7921090000000001E-2</v>
      </c>
      <c r="IA493">
        <v>30.081219999999998</v>
      </c>
      <c r="IB493">
        <v>1.2956559999999999</v>
      </c>
      <c r="IC493">
        <v>15046.6</v>
      </c>
      <c r="ID493" s="1">
        <v>5.7489079999999998E-2</v>
      </c>
      <c r="IE493">
        <v>30.182359999999999</v>
      </c>
      <c r="IF493">
        <v>1.479352</v>
      </c>
      <c r="IG493">
        <v>17410.29</v>
      </c>
      <c r="IH493" s="1">
        <v>5.697522E-2</v>
      </c>
      <c r="II493">
        <v>30.28059</v>
      </c>
      <c r="IJ493">
        <v>1.6517120000000001</v>
      </c>
      <c r="IK493">
        <v>19722.95</v>
      </c>
      <c r="IL493" s="1">
        <v>5.663323E-2</v>
      </c>
      <c r="IM493">
        <v>30.35885</v>
      </c>
      <c r="IN493">
        <v>1.8158559999999999</v>
      </c>
      <c r="IO493">
        <v>21929.599999999999</v>
      </c>
      <c r="IP493" s="1">
        <v>5.6403880000000003E-2</v>
      </c>
      <c r="IQ493">
        <v>30.349830000000001</v>
      </c>
      <c r="IR493">
        <v>1.968432</v>
      </c>
      <c r="IS493">
        <v>23988.15</v>
      </c>
      <c r="IT493" s="1">
        <v>5.616869E-2</v>
      </c>
      <c r="IU493">
        <v>30.294509999999999</v>
      </c>
      <c r="IV493">
        <v>2.1034790000000001</v>
      </c>
      <c r="IW493">
        <v>25863.99</v>
      </c>
      <c r="IX493" s="1">
        <v>5.5842879999999998E-2</v>
      </c>
      <c r="IY493">
        <v>30.2468</v>
      </c>
      <c r="IZ493">
        <v>2.2158159999999998</v>
      </c>
      <c r="JA493">
        <v>27529.05</v>
      </c>
      <c r="JB493" s="1">
        <v>5.5558469999999999E-2</v>
      </c>
      <c r="JC493">
        <v>30.21782</v>
      </c>
      <c r="JD493">
        <v>2.3095050000000001</v>
      </c>
      <c r="JE493">
        <v>28965.75</v>
      </c>
      <c r="JF493" s="1">
        <v>5.5221550000000001E-2</v>
      </c>
      <c r="JG493">
        <v>30.324470000000002</v>
      </c>
      <c r="JH493">
        <v>2.3809939999999998</v>
      </c>
      <c r="JI493">
        <v>30167.61</v>
      </c>
      <c r="JJ493" s="1">
        <v>5.4912620000000002E-2</v>
      </c>
      <c r="JK493">
        <v>30.450959999999998</v>
      </c>
      <c r="JL493">
        <v>2.4340269999999999</v>
      </c>
      <c r="JM493">
        <v>31134.47</v>
      </c>
      <c r="JN493" s="1">
        <v>5.461005E-2</v>
      </c>
      <c r="JO493">
        <v>30.541779999999999</v>
      </c>
      <c r="JP493">
        <v>2.468791</v>
      </c>
      <c r="JQ493">
        <v>31873.3</v>
      </c>
      <c r="JR493">
        <v>5.4323799999999998E-2</v>
      </c>
      <c r="JS493">
        <v>30.591670000000001</v>
      </c>
      <c r="JT493">
        <v>2.4873910000000001</v>
      </c>
      <c r="JU493">
        <v>32396.22</v>
      </c>
      <c r="JV493" s="1">
        <v>5.4033110000000002E-2</v>
      </c>
      <c r="JW493">
        <v>30.587800000000001</v>
      </c>
      <c r="JX493">
        <v>2.4902139999999999</v>
      </c>
      <c r="JY493">
        <v>32718.38</v>
      </c>
      <c r="JZ493" s="1">
        <v>5.3752920000000003E-2</v>
      </c>
      <c r="KA493">
        <v>30.519400000000001</v>
      </c>
      <c r="KB493">
        <v>2.4798330000000002</v>
      </c>
      <c r="KC493">
        <v>32856.629999999997</v>
      </c>
      <c r="KD493" s="1">
        <v>5.3480729999999997E-2</v>
      </c>
      <c r="KE493">
        <v>30.450759999999999</v>
      </c>
      <c r="KF493">
        <v>2.4576880000000001</v>
      </c>
      <c r="KG493">
        <v>32829.14</v>
      </c>
      <c r="KH493" s="1">
        <v>5.334643E-2</v>
      </c>
      <c r="KI493">
        <v>30.40137</v>
      </c>
      <c r="KJ493">
        <v>2.431346</v>
      </c>
      <c r="KK493">
        <v>32654.27</v>
      </c>
      <c r="KL493">
        <v>5.3110999999999998E-2</v>
      </c>
      <c r="KM493">
        <v>30.483619999999998</v>
      </c>
      <c r="KN493">
        <v>2.3914490000000002</v>
      </c>
      <c r="KO493">
        <v>32351.26</v>
      </c>
      <c r="KP493" s="1">
        <v>5.2835720000000003E-2</v>
      </c>
      <c r="KQ493">
        <v>30.617509999999999</v>
      </c>
      <c r="KR493">
        <v>2.3424710000000002</v>
      </c>
      <c r="KS493">
        <v>31937</v>
      </c>
      <c r="KT493" s="1">
        <v>5.2539429999999998E-2</v>
      </c>
      <c r="KU493">
        <v>30.762869999999999</v>
      </c>
      <c r="KV493">
        <v>2.2864640000000001</v>
      </c>
      <c r="KW493">
        <v>31428.65</v>
      </c>
      <c r="KX493" s="1">
        <v>5.2305329999999997E-2</v>
      </c>
      <c r="KY493">
        <v>30.887779999999999</v>
      </c>
      <c r="KZ493">
        <v>2.2291609999999999</v>
      </c>
      <c r="LA493">
        <v>30841.759999999998</v>
      </c>
      <c r="LB493">
        <v>5.2104499999999998E-2</v>
      </c>
      <c r="LC493">
        <v>30.895610000000001</v>
      </c>
      <c r="LD493">
        <v>2.1671450000000001</v>
      </c>
      <c r="LE493">
        <v>30187.1</v>
      </c>
      <c r="LF493">
        <v>5.1917999999999999E-2</v>
      </c>
      <c r="LG493">
        <v>30.827480000000001</v>
      </c>
      <c r="LH493">
        <v>2.10555</v>
      </c>
      <c r="LI493">
        <v>29488.22</v>
      </c>
      <c r="LJ493" s="1">
        <v>5.1700980000000001E-2</v>
      </c>
      <c r="LK493">
        <v>30.76576</v>
      </c>
      <c r="LL493">
        <v>2.039647</v>
      </c>
      <c r="LM493">
        <v>28743.97</v>
      </c>
      <c r="LN493" s="1">
        <v>5.1510430000000003E-2</v>
      </c>
      <c r="LO493">
        <v>30.733699999999999</v>
      </c>
      <c r="LP493">
        <v>1.9736119999999999</v>
      </c>
      <c r="LQ493">
        <v>27970.34</v>
      </c>
      <c r="LR493" s="1">
        <v>5.1319620000000003E-2</v>
      </c>
      <c r="LS493">
        <v>30.8628</v>
      </c>
      <c r="LT493">
        <v>1.906882</v>
      </c>
      <c r="LU493">
        <v>27176.1</v>
      </c>
      <c r="LV493" s="1">
        <v>5.1115220000000003E-2</v>
      </c>
      <c r="LW493">
        <v>31.042120000000001</v>
      </c>
      <c r="LX493">
        <v>1.839599</v>
      </c>
      <c r="LY493">
        <v>26368.5</v>
      </c>
      <c r="LZ493" s="1">
        <v>5.0911860000000003E-2</v>
      </c>
      <c r="MA493">
        <v>31.217759999999998</v>
      </c>
      <c r="MB493">
        <v>1.7727139999999999</v>
      </c>
      <c r="MC493">
        <v>25554.35</v>
      </c>
      <c r="MD493" s="1">
        <v>5.0718930000000002E-2</v>
      </c>
      <c r="ME493">
        <v>31.373290000000001</v>
      </c>
      <c r="MF493">
        <v>1.70695</v>
      </c>
      <c r="MG493">
        <v>24739.57</v>
      </c>
      <c r="MH493" s="1">
        <v>5.0551110000000003E-2</v>
      </c>
      <c r="MI493">
        <v>31.41206</v>
      </c>
      <c r="MJ493">
        <v>1.642979</v>
      </c>
      <c r="MK493">
        <v>23928.66</v>
      </c>
      <c r="ML493" s="1">
        <v>5.0361349999999999E-2</v>
      </c>
      <c r="MM493">
        <v>31.37745</v>
      </c>
      <c r="MN493">
        <v>1.579631</v>
      </c>
      <c r="MO493">
        <v>23125.86</v>
      </c>
      <c r="MP493">
        <v>5.0187799999999998E-2</v>
      </c>
      <c r="MQ493">
        <v>31.329499999999999</v>
      </c>
      <c r="MR493">
        <v>1.518221</v>
      </c>
      <c r="MS493">
        <v>22334.49</v>
      </c>
      <c r="MT493" s="1">
        <v>5.0187370000000002E-2</v>
      </c>
      <c r="MU493">
        <v>31.283180000000002</v>
      </c>
      <c r="MV493">
        <v>1.463347</v>
      </c>
      <c r="MW493">
        <v>21555.97</v>
      </c>
      <c r="MX493" s="1">
        <v>5.0037779999999997E-2</v>
      </c>
      <c r="MY493">
        <v>31.278960000000001</v>
      </c>
      <c r="MZ493">
        <v>1.405491</v>
      </c>
      <c r="NA493">
        <v>20792.259999999998</v>
      </c>
      <c r="NB493" s="1">
        <v>4.9833269999999999E-2</v>
      </c>
      <c r="NC493">
        <v>31.347909999999999</v>
      </c>
      <c r="ND493">
        <v>1.347971</v>
      </c>
      <c r="NE493">
        <v>20047.099999999999</v>
      </c>
      <c r="NF493" s="1">
        <v>4.9591919999999998E-2</v>
      </c>
      <c r="NG493">
        <v>31.49709</v>
      </c>
      <c r="NH493">
        <v>1.2914639999999999</v>
      </c>
      <c r="NI493">
        <v>19322.8</v>
      </c>
      <c r="NJ493" s="1">
        <v>4.9420350000000002E-2</v>
      </c>
      <c r="NK493">
        <v>31.575199999999999</v>
      </c>
      <c r="NL493">
        <v>1.2388079999999999</v>
      </c>
      <c r="NM493">
        <v>18619.77</v>
      </c>
      <c r="NN493">
        <v>4.93018E-2</v>
      </c>
      <c r="NO493">
        <v>31.56427</v>
      </c>
      <c r="NP493">
        <v>1.189325</v>
      </c>
      <c r="NQ493">
        <v>17937.810000000001</v>
      </c>
      <c r="NR493" s="1">
        <v>4.9176919999999999E-2</v>
      </c>
      <c r="NS493">
        <v>31.531890000000001</v>
      </c>
      <c r="NT493">
        <v>1.141456</v>
      </c>
      <c r="NU493">
        <v>17277.150000000001</v>
      </c>
      <c r="NV493" s="1">
        <v>4.9036860000000002E-2</v>
      </c>
      <c r="NW493">
        <v>31.49492</v>
      </c>
      <c r="NX493">
        <v>1.095097</v>
      </c>
      <c r="NY493">
        <v>16638.3</v>
      </c>
      <c r="NZ493" s="1">
        <v>4.9052610000000003E-2</v>
      </c>
      <c r="OA493">
        <v>31.465140000000002</v>
      </c>
      <c r="OB493">
        <v>1.053774</v>
      </c>
      <c r="OC493">
        <v>16019.99</v>
      </c>
      <c r="OD493" s="1">
        <v>4.8918870000000003E-2</v>
      </c>
      <c r="OE493">
        <v>31.54665</v>
      </c>
      <c r="OF493">
        <v>1.010775</v>
      </c>
      <c r="OG493">
        <v>15422.39</v>
      </c>
      <c r="OH493" s="1">
        <v>4.8734850000000003E-2</v>
      </c>
      <c r="OI493">
        <v>31.703869999999998</v>
      </c>
      <c r="OJ493">
        <v>0.96860610000000003</v>
      </c>
      <c r="OK493">
        <v>14847.22</v>
      </c>
    </row>
    <row r="494" spans="1:401" x14ac:dyDescent="0.35">
      <c r="A494">
        <v>503</v>
      </c>
      <c r="B494" t="s">
        <v>4</v>
      </c>
      <c r="C494" t="s">
        <v>364</v>
      </c>
      <c r="D494" t="s">
        <v>496</v>
      </c>
      <c r="E494">
        <v>788.1884</v>
      </c>
      <c r="F494" s="1">
        <v>7.2709250000000003E-2</v>
      </c>
      <c r="G494">
        <v>30.4314</v>
      </c>
      <c r="H494">
        <v>0</v>
      </c>
      <c r="I494">
        <v>0</v>
      </c>
      <c r="J494" s="1">
        <v>7.2084739999999994E-2</v>
      </c>
      <c r="K494">
        <v>30.387450000000001</v>
      </c>
      <c r="L494">
        <v>0</v>
      </c>
      <c r="M494">
        <v>0</v>
      </c>
      <c r="N494" s="1">
        <v>7.1359939999999997E-2</v>
      </c>
      <c r="O494">
        <v>30.331109999999999</v>
      </c>
      <c r="P494">
        <v>0</v>
      </c>
      <c r="Q494">
        <v>0</v>
      </c>
      <c r="R494" s="1">
        <v>7.0604479999999997E-2</v>
      </c>
      <c r="S494">
        <v>30.250800000000002</v>
      </c>
      <c r="T494">
        <v>0</v>
      </c>
      <c r="U494">
        <v>0</v>
      </c>
      <c r="V494" s="1">
        <v>6.9958909999999999E-2</v>
      </c>
      <c r="W494">
        <v>30.208189999999998</v>
      </c>
      <c r="X494">
        <v>0</v>
      </c>
      <c r="Y494">
        <v>0</v>
      </c>
      <c r="Z494" s="1">
        <v>6.9397150000000005E-2</v>
      </c>
      <c r="AA494">
        <v>30.14012</v>
      </c>
      <c r="AB494">
        <v>0</v>
      </c>
      <c r="AC494">
        <v>0</v>
      </c>
      <c r="AD494" s="1">
        <v>6.8843849999999998E-2</v>
      </c>
      <c r="AE494">
        <v>30.058129999999998</v>
      </c>
      <c r="AF494">
        <v>0</v>
      </c>
      <c r="AG494">
        <v>0</v>
      </c>
      <c r="AH494" s="1">
        <v>6.8319450000000004E-2</v>
      </c>
      <c r="AI494">
        <v>29.986450000000001</v>
      </c>
      <c r="AJ494">
        <v>0</v>
      </c>
      <c r="AK494">
        <v>0</v>
      </c>
      <c r="AL494" s="1">
        <v>6.8553810000000007E-2</v>
      </c>
      <c r="AM494">
        <v>29.929780000000001</v>
      </c>
      <c r="AN494">
        <v>0</v>
      </c>
      <c r="AO494">
        <v>0</v>
      </c>
      <c r="AP494" s="1">
        <v>6.8160150000000003E-2</v>
      </c>
      <c r="AQ494">
        <v>29.969449999999998</v>
      </c>
      <c r="AR494">
        <v>0</v>
      </c>
      <c r="AS494">
        <v>0</v>
      </c>
      <c r="AT494" s="1">
        <v>6.745727E-2</v>
      </c>
      <c r="AU494">
        <v>30.057179999999999</v>
      </c>
      <c r="AV494">
        <v>0</v>
      </c>
      <c r="AW494">
        <v>0</v>
      </c>
      <c r="AX494" s="1">
        <v>6.6669049999999994E-2</v>
      </c>
      <c r="AY494">
        <v>30.099599999999999</v>
      </c>
      <c r="AZ494">
        <v>0</v>
      </c>
      <c r="BA494">
        <v>0</v>
      </c>
      <c r="BB494" s="1">
        <v>6.6200679999999998E-2</v>
      </c>
      <c r="BC494">
        <v>30.114820000000002</v>
      </c>
      <c r="BD494">
        <v>0</v>
      </c>
      <c r="BE494">
        <v>0</v>
      </c>
      <c r="BF494" s="1">
        <v>6.5932320000000003E-2</v>
      </c>
      <c r="BG494">
        <v>30.0596</v>
      </c>
      <c r="BH494">
        <v>0</v>
      </c>
      <c r="BI494">
        <v>0</v>
      </c>
      <c r="BJ494" s="1">
        <v>6.5659659999999995E-2</v>
      </c>
      <c r="BK494">
        <v>29.943739999999998</v>
      </c>
      <c r="BL494">
        <v>0</v>
      </c>
      <c r="BM494">
        <v>0</v>
      </c>
      <c r="BN494" s="1">
        <v>6.526324E-2</v>
      </c>
      <c r="BO494">
        <v>29.832609999999999</v>
      </c>
      <c r="BP494">
        <v>0</v>
      </c>
      <c r="BQ494">
        <v>0</v>
      </c>
      <c r="BR494" s="1">
        <v>6.5096249999999994E-2</v>
      </c>
      <c r="BS494">
        <v>29.734120000000001</v>
      </c>
      <c r="BT494">
        <v>0</v>
      </c>
      <c r="BU494">
        <v>0</v>
      </c>
      <c r="BV494" s="1">
        <v>6.4767030000000003E-2</v>
      </c>
      <c r="BW494">
        <v>29.731179999999998</v>
      </c>
      <c r="BX494">
        <v>0</v>
      </c>
      <c r="BY494">
        <v>0</v>
      </c>
      <c r="BZ494" s="1">
        <v>6.4421930000000002E-2</v>
      </c>
      <c r="CA494">
        <v>29.766539999999999</v>
      </c>
      <c r="CB494">
        <v>0</v>
      </c>
      <c r="CC494">
        <v>0</v>
      </c>
      <c r="CD494" s="1">
        <v>6.4067239999999998E-2</v>
      </c>
      <c r="CE494">
        <v>29.782879999999999</v>
      </c>
      <c r="CF494">
        <v>0</v>
      </c>
      <c r="CG494">
        <v>0</v>
      </c>
      <c r="CH494" s="1">
        <v>6.3807160000000002E-2</v>
      </c>
      <c r="CI494">
        <v>29.80547</v>
      </c>
      <c r="CJ494">
        <v>0</v>
      </c>
      <c r="CK494">
        <v>0</v>
      </c>
      <c r="CL494" s="1">
        <v>6.3596079999999999E-2</v>
      </c>
      <c r="CM494">
        <v>29.76718</v>
      </c>
      <c r="CN494">
        <v>0</v>
      </c>
      <c r="CO494">
        <v>0</v>
      </c>
      <c r="CP494">
        <v>6.3388299999999995E-2</v>
      </c>
      <c r="CQ494">
        <v>29.652159999999999</v>
      </c>
      <c r="CR494">
        <v>0</v>
      </c>
      <c r="CS494">
        <v>0</v>
      </c>
      <c r="CT494" s="1">
        <v>6.3221239999999998E-2</v>
      </c>
      <c r="CU494">
        <v>29.537130000000001</v>
      </c>
      <c r="CV494">
        <v>0</v>
      </c>
      <c r="CW494">
        <v>0</v>
      </c>
      <c r="CX494" s="1">
        <v>6.3801449999999996E-2</v>
      </c>
      <c r="CY494">
        <v>29.445340000000002</v>
      </c>
      <c r="CZ494">
        <v>0</v>
      </c>
      <c r="DA494" s="1">
        <v>2.983007E-37</v>
      </c>
      <c r="DB494">
        <v>6.3746499999999998E-2</v>
      </c>
      <c r="DC494">
        <v>29.499549999999999</v>
      </c>
      <c r="DD494" s="1">
        <v>5.6324749999999997E-36</v>
      </c>
      <c r="DE494" s="1">
        <v>6.2392150000000001E-32</v>
      </c>
      <c r="DF494" s="1">
        <v>6.3369270000000005E-2</v>
      </c>
      <c r="DG494">
        <v>29.609190000000002</v>
      </c>
      <c r="DH494" s="1">
        <v>1.849649E-31</v>
      </c>
      <c r="DI494" s="1">
        <v>2.061168E-27</v>
      </c>
      <c r="DJ494" s="1">
        <v>6.2875490000000006E-2</v>
      </c>
      <c r="DK494">
        <v>29.70777</v>
      </c>
      <c r="DL494" s="1">
        <v>1.5822339999999999E-27</v>
      </c>
      <c r="DM494" s="1">
        <v>1.5658759999999999E-23</v>
      </c>
      <c r="DN494" s="1">
        <v>6.2670950000000003E-2</v>
      </c>
      <c r="DO494">
        <v>29.783390000000001</v>
      </c>
      <c r="DP494" s="1">
        <v>3.8287720000000003E-24</v>
      </c>
      <c r="DQ494" s="1">
        <v>3.5059579999999999E-20</v>
      </c>
      <c r="DR494" s="1">
        <v>6.2658119999999998E-2</v>
      </c>
      <c r="DS494">
        <v>29.736699999999999</v>
      </c>
      <c r="DT494" s="1">
        <v>3.1980120000000001E-21</v>
      </c>
      <c r="DU494" s="1">
        <v>2.7978720000000003E-17</v>
      </c>
      <c r="DV494" s="1">
        <v>6.2604469999999995E-2</v>
      </c>
      <c r="DW494">
        <v>29.62555</v>
      </c>
      <c r="DX494" s="1">
        <v>1.1081450000000001E-18</v>
      </c>
      <c r="DY494" s="1">
        <v>9.4577229999999996E-15</v>
      </c>
      <c r="DZ494">
        <v>6.2385500000000003E-2</v>
      </c>
      <c r="EA494">
        <v>29.5215</v>
      </c>
      <c r="EB494" s="1">
        <v>1.8379200000000001E-16</v>
      </c>
      <c r="EC494" s="1">
        <v>1.5546819999999999E-12</v>
      </c>
      <c r="ED494" s="1">
        <v>6.2102440000000002E-2</v>
      </c>
      <c r="EE494">
        <v>29.437570000000001</v>
      </c>
      <c r="EF494" s="1">
        <v>1.6335560000000001E-14</v>
      </c>
      <c r="EG494" s="1">
        <v>1.381263E-10</v>
      </c>
      <c r="EH494" s="1">
        <v>6.1837820000000002E-2</v>
      </c>
      <c r="EI494">
        <v>29.465720000000001</v>
      </c>
      <c r="EJ494" s="1">
        <v>8.4921819999999996E-13</v>
      </c>
      <c r="EK494" s="1">
        <v>7.2149229999999999E-9</v>
      </c>
      <c r="EL494" s="1">
        <v>6.1634559999999998E-2</v>
      </c>
      <c r="EM494">
        <v>29.585349999999998</v>
      </c>
      <c r="EN494" s="1">
        <v>2.7717020000000001E-11</v>
      </c>
      <c r="EO494" s="1">
        <v>2.3725750000000001E-7</v>
      </c>
      <c r="EP494" s="1">
        <v>6.1432830000000001E-2</v>
      </c>
      <c r="EQ494">
        <v>29.733550000000001</v>
      </c>
      <c r="ER494" s="1">
        <v>6.0112029999999998E-10</v>
      </c>
      <c r="ES494" s="1">
        <v>5.1981729999999999E-6</v>
      </c>
      <c r="ET494" s="1">
        <v>6.1191910000000002E-2</v>
      </c>
      <c r="EU494">
        <v>29.850750000000001</v>
      </c>
      <c r="EV494" s="1">
        <v>9.0844899999999995E-9</v>
      </c>
      <c r="EW494" s="1">
        <v>7.9563280000000003E-5</v>
      </c>
      <c r="EX494" s="1">
        <v>6.0922459999999998E-2</v>
      </c>
      <c r="EY494">
        <v>29.84798</v>
      </c>
      <c r="EZ494" s="1">
        <v>9.9811259999999996E-8</v>
      </c>
      <c r="FA494" s="1">
        <v>8.8671089999999995E-4</v>
      </c>
      <c r="FB494" s="1">
        <v>6.0622509999999998E-2</v>
      </c>
      <c r="FC494">
        <v>29.780419999999999</v>
      </c>
      <c r="FD494" s="1">
        <v>8.2639860000000005E-7</v>
      </c>
      <c r="FE494" s="1">
        <v>7.4596419999999998E-3</v>
      </c>
      <c r="FF494" s="1">
        <v>6.036292E-2</v>
      </c>
      <c r="FG494">
        <v>29.715330000000002</v>
      </c>
      <c r="FH494" s="1">
        <v>5.335709E-6</v>
      </c>
      <c r="FI494" s="1">
        <v>4.8920230000000002E-2</v>
      </c>
      <c r="FJ494" s="1">
        <v>6.0491749999999997E-2</v>
      </c>
      <c r="FK494">
        <v>29.659880000000001</v>
      </c>
      <c r="FL494" s="1">
        <v>2.784768E-5</v>
      </c>
      <c r="FM494">
        <v>0.25771959999999999</v>
      </c>
      <c r="FN494" s="1">
        <v>6.026314E-2</v>
      </c>
      <c r="FO494">
        <v>29.74108</v>
      </c>
      <c r="FP494" s="1">
        <v>1.190681E-4</v>
      </c>
      <c r="FQ494">
        <v>1.1190500000000001</v>
      </c>
      <c r="FR494" s="1">
        <v>5.9854009999999999E-2</v>
      </c>
      <c r="FS494">
        <v>29.8749</v>
      </c>
      <c r="FT494" s="1">
        <v>4.2666360000000002E-4</v>
      </c>
      <c r="FU494">
        <v>4.0845549999999999</v>
      </c>
      <c r="FV494" s="1">
        <v>5.9364380000000001E-2</v>
      </c>
      <c r="FW494">
        <v>29.960439999999998</v>
      </c>
      <c r="FX494" s="1">
        <v>1.3080979999999999E-3</v>
      </c>
      <c r="FY494">
        <v>12.77276</v>
      </c>
      <c r="FZ494" s="1">
        <v>5.9028280000000002E-2</v>
      </c>
      <c r="GA494">
        <v>30.01013</v>
      </c>
      <c r="GB494" s="1">
        <v>3.5089520000000001E-3</v>
      </c>
      <c r="GC494">
        <v>34.844410000000003</v>
      </c>
      <c r="GD494">
        <v>5.8778700000000003E-2</v>
      </c>
      <c r="GE494">
        <v>29.972899999999999</v>
      </c>
      <c r="GF494" s="1">
        <v>8.3652580000000004E-3</v>
      </c>
      <c r="GG494">
        <v>84.331549999999993</v>
      </c>
      <c r="GH494" s="1">
        <v>5.8527790000000003E-2</v>
      </c>
      <c r="GI494">
        <v>29.94772</v>
      </c>
      <c r="GJ494" s="1">
        <v>1.795455E-2</v>
      </c>
      <c r="GK494">
        <v>183.68180000000001</v>
      </c>
      <c r="GL494">
        <v>5.8178599999999997E-2</v>
      </c>
      <c r="GM494">
        <v>29.92972</v>
      </c>
      <c r="GN494" s="1">
        <v>3.5055379999999997E-2</v>
      </c>
      <c r="GO494">
        <v>364.4194</v>
      </c>
      <c r="GP494" s="1">
        <v>5.7858859999999998E-2</v>
      </c>
      <c r="GQ494">
        <v>29.916530000000002</v>
      </c>
      <c r="GR494" s="1">
        <v>6.3069429999999996E-2</v>
      </c>
      <c r="GS494">
        <v>665.67269999999996</v>
      </c>
      <c r="GT494" s="1">
        <v>5.7496319999999997E-2</v>
      </c>
      <c r="GU494">
        <v>29.89828</v>
      </c>
      <c r="GV494">
        <v>0.105457</v>
      </c>
      <c r="GW494">
        <v>1130.421</v>
      </c>
      <c r="GX494" s="1">
        <v>5.7149560000000002E-2</v>
      </c>
      <c r="GY494">
        <v>29.958570000000002</v>
      </c>
      <c r="GZ494">
        <v>0.1654293</v>
      </c>
      <c r="HA494">
        <v>1799.7339999999999</v>
      </c>
      <c r="HB494" s="1">
        <v>5.680988E-2</v>
      </c>
      <c r="HC494">
        <v>30.09883</v>
      </c>
      <c r="HD494">
        <v>0.2452656</v>
      </c>
      <c r="HE494">
        <v>2706.7979999999998</v>
      </c>
      <c r="HF494">
        <v>5.6479599999999998E-2</v>
      </c>
      <c r="HG494">
        <v>30.23678</v>
      </c>
      <c r="HH494">
        <v>0.34599970000000002</v>
      </c>
      <c r="HI494">
        <v>3871.5039999999999</v>
      </c>
      <c r="HJ494" s="1">
        <v>5.6142480000000002E-2</v>
      </c>
      <c r="HK494">
        <v>30.28087</v>
      </c>
      <c r="HL494">
        <v>0.467032</v>
      </c>
      <c r="HM494">
        <v>5296.9250000000002</v>
      </c>
      <c r="HN494">
        <v>5.5806599999999998E-2</v>
      </c>
      <c r="HO494">
        <v>30.214559999999999</v>
      </c>
      <c r="HP494">
        <v>0.60634679999999996</v>
      </c>
      <c r="HQ494">
        <v>6968.1350000000002</v>
      </c>
      <c r="HR494">
        <v>5.5505699999999998E-2</v>
      </c>
      <c r="HS494">
        <v>30.148689999999998</v>
      </c>
      <c r="HT494">
        <v>0.76103949999999998</v>
      </c>
      <c r="HU494">
        <v>8853.68</v>
      </c>
      <c r="HV494" s="1">
        <v>5.5596659999999999E-2</v>
      </c>
      <c r="HW494">
        <v>30.087499999999999</v>
      </c>
      <c r="HX494">
        <v>0.9335715</v>
      </c>
      <c r="HY494">
        <v>10913.48</v>
      </c>
      <c r="HZ494" s="1">
        <v>5.5348729999999999E-2</v>
      </c>
      <c r="IA494">
        <v>30.122050000000002</v>
      </c>
      <c r="IB494">
        <v>1.1086279999999999</v>
      </c>
      <c r="IC494">
        <v>13098.06</v>
      </c>
      <c r="ID494" s="1">
        <v>5.4934419999999998E-2</v>
      </c>
      <c r="IE494">
        <v>30.222519999999999</v>
      </c>
      <c r="IF494">
        <v>1.281301</v>
      </c>
      <c r="IG494">
        <v>15341.92</v>
      </c>
      <c r="IH494">
        <v>5.4441299999999998E-2</v>
      </c>
      <c r="II494">
        <v>30.32028</v>
      </c>
      <c r="IJ494">
        <v>1.4471309999999999</v>
      </c>
      <c r="IK494">
        <v>17581.810000000001</v>
      </c>
      <c r="IL494" s="1">
        <v>5.4113559999999998E-2</v>
      </c>
      <c r="IM494">
        <v>30.398319999999998</v>
      </c>
      <c r="IN494">
        <v>1.6083529999999999</v>
      </c>
      <c r="IO494">
        <v>19763.439999999999</v>
      </c>
      <c r="IP494" s="1">
        <v>5.3896569999999998E-2</v>
      </c>
      <c r="IQ494">
        <v>30.390650000000001</v>
      </c>
      <c r="IR494">
        <v>1.7616430000000001</v>
      </c>
      <c r="IS494">
        <v>21843.01</v>
      </c>
      <c r="IT494" s="1">
        <v>5.3674569999999998E-2</v>
      </c>
      <c r="IU494">
        <v>30.33746</v>
      </c>
      <c r="IV494">
        <v>1.9010769999999999</v>
      </c>
      <c r="IW494">
        <v>23782.33</v>
      </c>
      <c r="IX494" s="1">
        <v>5.3361939999999997E-2</v>
      </c>
      <c r="IY494">
        <v>30.29175</v>
      </c>
      <c r="IZ494">
        <v>2.0212089999999998</v>
      </c>
      <c r="JA494">
        <v>25548.77</v>
      </c>
      <c r="JB494" s="1">
        <v>5.3090850000000002E-2</v>
      </c>
      <c r="JC494">
        <v>30.264700000000001</v>
      </c>
      <c r="JD494">
        <v>2.125305</v>
      </c>
      <c r="JE494">
        <v>27119.24</v>
      </c>
      <c r="JF494" s="1">
        <v>5.2768019999999999E-2</v>
      </c>
      <c r="JG494">
        <v>30.37088</v>
      </c>
      <c r="JH494">
        <v>2.2093959999999999</v>
      </c>
      <c r="JI494">
        <v>28480.38</v>
      </c>
      <c r="JJ494" s="1">
        <v>5.2472089999999999E-2</v>
      </c>
      <c r="JK494">
        <v>30.49643</v>
      </c>
      <c r="JL494">
        <v>2.2765360000000001</v>
      </c>
      <c r="JM494">
        <v>29626.01</v>
      </c>
      <c r="JN494">
        <v>5.2184700000000001E-2</v>
      </c>
      <c r="JO494">
        <v>30.586960000000001</v>
      </c>
      <c r="JP494">
        <v>2.326549</v>
      </c>
      <c r="JQ494">
        <v>30556.73</v>
      </c>
      <c r="JR494" s="1">
        <v>5.1910909999999998E-2</v>
      </c>
      <c r="JS494">
        <v>30.637060000000002</v>
      </c>
      <c r="JT494">
        <v>2.3608280000000001</v>
      </c>
      <c r="JU494">
        <v>31279.1</v>
      </c>
      <c r="JV494">
        <v>5.1633900000000003E-2</v>
      </c>
      <c r="JW494">
        <v>30.634440000000001</v>
      </c>
      <c r="JX494">
        <v>2.3796029999999999</v>
      </c>
      <c r="JY494">
        <v>31803.279999999999</v>
      </c>
      <c r="JZ494" s="1">
        <v>5.136603E-2</v>
      </c>
      <c r="KA494">
        <v>30.56822</v>
      </c>
      <c r="KB494">
        <v>2.3849830000000001</v>
      </c>
      <c r="KC494">
        <v>32142.1</v>
      </c>
      <c r="KD494" s="1">
        <v>5.1105270000000001E-2</v>
      </c>
      <c r="KE494">
        <v>30.501539999999999</v>
      </c>
      <c r="KF494">
        <v>2.3781349999999999</v>
      </c>
      <c r="KG494">
        <v>32310</v>
      </c>
      <c r="KH494" s="1">
        <v>5.098192E-2</v>
      </c>
      <c r="KI494">
        <v>30.4542</v>
      </c>
      <c r="KJ494">
        <v>2.3665729999999998</v>
      </c>
      <c r="KK494">
        <v>32323.200000000001</v>
      </c>
      <c r="KL494" s="1">
        <v>5.0754550000000002E-2</v>
      </c>
      <c r="KM494">
        <v>30.535730000000001</v>
      </c>
      <c r="KN494">
        <v>2.3405529999999999</v>
      </c>
      <c r="KO494">
        <v>32198.49</v>
      </c>
      <c r="KP494" s="1">
        <v>5.0490920000000002E-2</v>
      </c>
      <c r="KQ494">
        <v>30.668140000000001</v>
      </c>
      <c r="KR494">
        <v>2.304643</v>
      </c>
      <c r="KS494">
        <v>31951.18</v>
      </c>
      <c r="KT494">
        <v>5.02067E-2</v>
      </c>
      <c r="KU494">
        <v>30.81148</v>
      </c>
      <c r="KV494">
        <v>2.2607569999999999</v>
      </c>
      <c r="KW494">
        <v>31597.31</v>
      </c>
      <c r="KX494" s="1">
        <v>4.9984979999999998E-2</v>
      </c>
      <c r="KY494">
        <v>30.93468</v>
      </c>
      <c r="KZ494">
        <v>2.2139449999999998</v>
      </c>
      <c r="LA494">
        <v>31152</v>
      </c>
      <c r="LB494" s="1">
        <v>4.9793749999999998E-2</v>
      </c>
      <c r="LC494">
        <v>30.94267</v>
      </c>
      <c r="LD494">
        <v>2.1654230000000001</v>
      </c>
      <c r="LE494">
        <v>30629.360000000001</v>
      </c>
      <c r="LF494" s="1">
        <v>4.9613989999999997E-2</v>
      </c>
      <c r="LG494">
        <v>30.87584</v>
      </c>
      <c r="LH494">
        <v>2.1084459999999998</v>
      </c>
      <c r="LI494">
        <v>30038.44</v>
      </c>
      <c r="LJ494" s="1">
        <v>4.9406039999999998E-2</v>
      </c>
      <c r="LK494">
        <v>30.815359999999998</v>
      </c>
      <c r="LL494">
        <v>2.0524580000000001</v>
      </c>
      <c r="LM494">
        <v>29401.73</v>
      </c>
      <c r="LN494">
        <v>4.9223799999999998E-2</v>
      </c>
      <c r="LO494">
        <v>30.783770000000001</v>
      </c>
      <c r="LP494">
        <v>1.993652</v>
      </c>
      <c r="LQ494">
        <v>28718.16</v>
      </c>
      <c r="LR494" s="1">
        <v>4.9041639999999997E-2</v>
      </c>
      <c r="LS494">
        <v>30.910699999999999</v>
      </c>
      <c r="LT494">
        <v>1.93336</v>
      </c>
      <c r="LU494">
        <v>28003.31</v>
      </c>
      <c r="LV494">
        <v>4.8847799999999997E-2</v>
      </c>
      <c r="LW494">
        <v>31.086770000000001</v>
      </c>
      <c r="LX494">
        <v>1.871739</v>
      </c>
      <c r="LY494">
        <v>27264.38</v>
      </c>
      <c r="LZ494" s="1">
        <v>4.8652340000000002E-2</v>
      </c>
      <c r="MA494">
        <v>31.259150000000002</v>
      </c>
      <c r="MB494">
        <v>1.8096380000000001</v>
      </c>
      <c r="MC494">
        <v>26508.3</v>
      </c>
      <c r="MD494" s="1">
        <v>4.8469640000000001E-2</v>
      </c>
      <c r="ME494">
        <v>31.411519999999999</v>
      </c>
      <c r="MF494">
        <v>1.7480800000000001</v>
      </c>
      <c r="MG494">
        <v>25742.44</v>
      </c>
      <c r="MH494" s="1">
        <v>4.8307019999999999E-2</v>
      </c>
      <c r="MI494">
        <v>31.44914</v>
      </c>
      <c r="MJ494">
        <v>1.6875709999999999</v>
      </c>
      <c r="MK494">
        <v>24971.82</v>
      </c>
      <c r="ML494" s="1">
        <v>4.8126990000000001E-2</v>
      </c>
      <c r="MM494">
        <v>31.414549999999998</v>
      </c>
      <c r="MN494">
        <v>1.6272009999999999</v>
      </c>
      <c r="MO494">
        <v>24201.45</v>
      </c>
      <c r="MP494" s="1">
        <v>4.7962159999999997E-2</v>
      </c>
      <c r="MQ494">
        <v>31.366849999999999</v>
      </c>
      <c r="MR494">
        <v>1.568249</v>
      </c>
      <c r="MS494">
        <v>23435.49</v>
      </c>
      <c r="MT494" s="1">
        <v>4.7964949999999999E-2</v>
      </c>
      <c r="MU494">
        <v>31.320679999999999</v>
      </c>
      <c r="MV494">
        <v>1.515611</v>
      </c>
      <c r="MW494">
        <v>22675.98</v>
      </c>
      <c r="MX494" s="1">
        <v>4.7821309999999999E-2</v>
      </c>
      <c r="MY494">
        <v>31.315860000000001</v>
      </c>
      <c r="MZ494">
        <v>1.459309</v>
      </c>
      <c r="NA494">
        <v>21925.71</v>
      </c>
      <c r="NB494" s="1">
        <v>4.7625389999999997E-2</v>
      </c>
      <c r="NC494">
        <v>31.383120000000002</v>
      </c>
      <c r="ND494">
        <v>1.4029069999999999</v>
      </c>
      <c r="NE494">
        <v>21188.91</v>
      </c>
      <c r="NF494" s="1">
        <v>4.739239E-2</v>
      </c>
      <c r="NG494">
        <v>31.529050000000002</v>
      </c>
      <c r="NH494">
        <v>1.3470610000000001</v>
      </c>
      <c r="NI494">
        <v>20468.12</v>
      </c>
      <c r="NJ494" s="1">
        <v>4.7230069999999999E-2</v>
      </c>
      <c r="NK494">
        <v>31.605340000000002</v>
      </c>
      <c r="NL494">
        <v>1.294969</v>
      </c>
      <c r="NM494">
        <v>19764.740000000002</v>
      </c>
      <c r="NN494" s="1">
        <v>4.7117949999999999E-2</v>
      </c>
      <c r="NO494">
        <v>31.593969999999999</v>
      </c>
      <c r="NP494">
        <v>1.245843</v>
      </c>
      <c r="NQ494">
        <v>19078.849999999999</v>
      </c>
      <c r="NR494" s="1">
        <v>4.6997690000000002E-2</v>
      </c>
      <c r="NS494">
        <v>31.561330000000002</v>
      </c>
      <c r="NT494">
        <v>1.1980200000000001</v>
      </c>
      <c r="NU494">
        <v>18411.189999999999</v>
      </c>
      <c r="NV494" s="1">
        <v>4.6863920000000003E-2</v>
      </c>
      <c r="NW494">
        <v>31.524370000000001</v>
      </c>
      <c r="NX494">
        <v>1.1515329999999999</v>
      </c>
      <c r="NY494">
        <v>17762.759999999998</v>
      </c>
      <c r="NZ494" s="1">
        <v>4.688523E-2</v>
      </c>
      <c r="OA494">
        <v>31.494509999999998</v>
      </c>
      <c r="OB494">
        <v>1.110223</v>
      </c>
      <c r="OC494">
        <v>17132.71</v>
      </c>
      <c r="OD494">
        <v>4.6756399999999997E-2</v>
      </c>
      <c r="OE494">
        <v>31.574090000000002</v>
      </c>
      <c r="OF494">
        <v>1.0667610000000001</v>
      </c>
      <c r="OG494">
        <v>16521.5</v>
      </c>
      <c r="OH494" s="1">
        <v>4.6578469999999997E-2</v>
      </c>
      <c r="OI494">
        <v>31.728090000000002</v>
      </c>
      <c r="OJ494">
        <v>1.0239100000000001</v>
      </c>
      <c r="OK494">
        <v>15930.98</v>
      </c>
    </row>
    <row r="495" spans="1:401" x14ac:dyDescent="0.35">
      <c r="A495">
        <v>504</v>
      </c>
      <c r="B495" t="s">
        <v>4</v>
      </c>
      <c r="C495" t="s">
        <v>364</v>
      </c>
      <c r="D495" t="s">
        <v>497</v>
      </c>
      <c r="E495">
        <v>792.76949999999999</v>
      </c>
      <c r="F495" s="1">
        <v>6.8070779999999997E-2</v>
      </c>
      <c r="G495">
        <v>30.518609999999999</v>
      </c>
      <c r="H495">
        <v>0</v>
      </c>
      <c r="I495">
        <v>0</v>
      </c>
      <c r="J495" s="1">
        <v>6.7484870000000002E-2</v>
      </c>
      <c r="K495">
        <v>30.473510000000001</v>
      </c>
      <c r="L495">
        <v>0</v>
      </c>
      <c r="M495">
        <v>0</v>
      </c>
      <c r="N495" s="1">
        <v>6.6806859999999996E-2</v>
      </c>
      <c r="O495">
        <v>30.416630000000001</v>
      </c>
      <c r="P495">
        <v>0</v>
      </c>
      <c r="Q495">
        <v>0</v>
      </c>
      <c r="R495" s="1">
        <v>6.6098989999999996E-2</v>
      </c>
      <c r="S495">
        <v>30.336099999999998</v>
      </c>
      <c r="T495">
        <v>0</v>
      </c>
      <c r="U495">
        <v>0</v>
      </c>
      <c r="V495">
        <v>6.5495800000000007E-2</v>
      </c>
      <c r="W495">
        <v>30.292629999999999</v>
      </c>
      <c r="X495">
        <v>0</v>
      </c>
      <c r="Y495">
        <v>0</v>
      </c>
      <c r="Z495" s="1">
        <v>6.4970230000000004E-2</v>
      </c>
      <c r="AA495">
        <v>30.22437</v>
      </c>
      <c r="AB495">
        <v>0</v>
      </c>
      <c r="AC495">
        <v>0</v>
      </c>
      <c r="AD495" s="1">
        <v>6.4455219999999994E-2</v>
      </c>
      <c r="AE495">
        <v>30.142679999999999</v>
      </c>
      <c r="AF495">
        <v>0</v>
      </c>
      <c r="AG495">
        <v>0</v>
      </c>
      <c r="AH495" s="1">
        <v>6.3967159999999995E-2</v>
      </c>
      <c r="AI495">
        <v>30.071490000000001</v>
      </c>
      <c r="AJ495">
        <v>0</v>
      </c>
      <c r="AK495">
        <v>0</v>
      </c>
      <c r="AL495" s="1">
        <v>6.4204339999999999E-2</v>
      </c>
      <c r="AM495">
        <v>30.015419999999999</v>
      </c>
      <c r="AN495">
        <v>0</v>
      </c>
      <c r="AO495">
        <v>0</v>
      </c>
      <c r="AP495" s="1">
        <v>6.3835260000000005E-2</v>
      </c>
      <c r="AQ495">
        <v>30.05405</v>
      </c>
      <c r="AR495">
        <v>0</v>
      </c>
      <c r="AS495">
        <v>0</v>
      </c>
      <c r="AT495" s="1">
        <v>6.3173179999999995E-2</v>
      </c>
      <c r="AU495">
        <v>30.139900000000001</v>
      </c>
      <c r="AV495">
        <v>0</v>
      </c>
      <c r="AW495">
        <v>0</v>
      </c>
      <c r="AX495" s="1">
        <v>6.2430069999999997E-2</v>
      </c>
      <c r="AY495">
        <v>30.181509999999999</v>
      </c>
      <c r="AZ495">
        <v>0</v>
      </c>
      <c r="BA495">
        <v>0</v>
      </c>
      <c r="BB495" s="1">
        <v>6.1993319999999998E-2</v>
      </c>
      <c r="BC495">
        <v>30.196459999999998</v>
      </c>
      <c r="BD495">
        <v>0</v>
      </c>
      <c r="BE495">
        <v>0</v>
      </c>
      <c r="BF495" s="1">
        <v>6.174731E-2</v>
      </c>
      <c r="BG495">
        <v>30.142440000000001</v>
      </c>
      <c r="BH495">
        <v>0</v>
      </c>
      <c r="BI495">
        <v>0</v>
      </c>
      <c r="BJ495" s="1">
        <v>6.149425E-2</v>
      </c>
      <c r="BK495">
        <v>30.02891</v>
      </c>
      <c r="BL495">
        <v>0</v>
      </c>
      <c r="BM495">
        <v>0</v>
      </c>
      <c r="BN495" s="1">
        <v>6.1123820000000002E-2</v>
      </c>
      <c r="BO495">
        <v>29.920069999999999</v>
      </c>
      <c r="BP495">
        <v>0</v>
      </c>
      <c r="BQ495">
        <v>0</v>
      </c>
      <c r="BR495" s="1">
        <v>6.0971360000000002E-2</v>
      </c>
      <c r="BS495">
        <v>29.823989999999998</v>
      </c>
      <c r="BT495">
        <v>0</v>
      </c>
      <c r="BU495">
        <v>0</v>
      </c>
      <c r="BV495" s="1">
        <v>6.0664250000000003E-2</v>
      </c>
      <c r="BW495">
        <v>29.82169</v>
      </c>
      <c r="BX495">
        <v>0</v>
      </c>
      <c r="BY495">
        <v>0</v>
      </c>
      <c r="BZ495" s="1">
        <v>6.0340770000000002E-2</v>
      </c>
      <c r="CA495">
        <v>29.856760000000001</v>
      </c>
      <c r="CB495">
        <v>0</v>
      </c>
      <c r="CC495">
        <v>0</v>
      </c>
      <c r="CD495">
        <v>6.0006299999999999E-2</v>
      </c>
      <c r="CE495">
        <v>29.873069999999998</v>
      </c>
      <c r="CF495">
        <v>0</v>
      </c>
      <c r="CG495">
        <v>0</v>
      </c>
      <c r="CH495" s="1">
        <v>5.9765510000000001E-2</v>
      </c>
      <c r="CI495">
        <v>29.895630000000001</v>
      </c>
      <c r="CJ495">
        <v>0</v>
      </c>
      <c r="CK495">
        <v>0</v>
      </c>
      <c r="CL495" s="1">
        <v>5.9569730000000001E-2</v>
      </c>
      <c r="CM495">
        <v>29.858560000000001</v>
      </c>
      <c r="CN495">
        <v>0</v>
      </c>
      <c r="CO495">
        <v>0</v>
      </c>
      <c r="CP495" s="1">
        <v>5.9377439999999997E-2</v>
      </c>
      <c r="CQ495">
        <v>29.74577</v>
      </c>
      <c r="CR495">
        <v>0</v>
      </c>
      <c r="CS495">
        <v>0</v>
      </c>
      <c r="CT495" s="1">
        <v>5.9225769999999997E-2</v>
      </c>
      <c r="CU495">
        <v>29.63307</v>
      </c>
      <c r="CV495">
        <v>0</v>
      </c>
      <c r="CW495">
        <v>0</v>
      </c>
      <c r="CX495" s="1">
        <v>5.9783830000000003E-2</v>
      </c>
      <c r="CY495">
        <v>29.543150000000001</v>
      </c>
      <c r="CZ495">
        <v>0</v>
      </c>
      <c r="DA495" s="1">
        <v>7.1019739999999999E-38</v>
      </c>
      <c r="DB495" s="1">
        <v>5.9733519999999998E-2</v>
      </c>
      <c r="DC495">
        <v>29.596620000000001</v>
      </c>
      <c r="DD495" s="1">
        <v>1.414777E-36</v>
      </c>
      <c r="DE495" s="1">
        <v>1.648791E-32</v>
      </c>
      <c r="DF495">
        <v>5.9374499999999997E-2</v>
      </c>
      <c r="DG495">
        <v>29.704440000000002</v>
      </c>
      <c r="DH495" s="1">
        <v>5.0854589999999998E-32</v>
      </c>
      <c r="DI495" s="1">
        <v>5.9626950000000003E-28</v>
      </c>
      <c r="DJ495" s="1">
        <v>5.8906510000000002E-2</v>
      </c>
      <c r="DK495">
        <v>29.80104</v>
      </c>
      <c r="DL495" s="1">
        <v>4.7551050000000001E-28</v>
      </c>
      <c r="DM495" s="1">
        <v>4.94179E-24</v>
      </c>
      <c r="DN495" s="1">
        <v>5.8718270000000003E-2</v>
      </c>
      <c r="DO495">
        <v>29.874610000000001</v>
      </c>
      <c r="DP495" s="1">
        <v>1.242194E-24</v>
      </c>
      <c r="DQ495" s="1">
        <v>1.200125E-20</v>
      </c>
      <c r="DR495" s="1">
        <v>5.8709190000000001E-2</v>
      </c>
      <c r="DS495">
        <v>29.828050000000001</v>
      </c>
      <c r="DT495" s="1">
        <v>1.11528E-21</v>
      </c>
      <c r="DU495" s="1">
        <v>1.03174E-17</v>
      </c>
      <c r="DV495" s="1">
        <v>5.8664830000000001E-2</v>
      </c>
      <c r="DW495">
        <v>29.71743</v>
      </c>
      <c r="DX495" s="1">
        <v>4.1290730000000002E-19</v>
      </c>
      <c r="DY495" s="1">
        <v>3.7300880000000002E-15</v>
      </c>
      <c r="DZ495">
        <v>5.8457299999999997E-2</v>
      </c>
      <c r="EA495">
        <v>29.613350000000001</v>
      </c>
      <c r="EB495" s="1">
        <v>7.2767300000000003E-17</v>
      </c>
      <c r="EC495" s="1">
        <v>6.5189459999999999E-13</v>
      </c>
      <c r="ED495" s="1">
        <v>5.819117E-2</v>
      </c>
      <c r="EE495">
        <v>29.528829999999999</v>
      </c>
      <c r="EF495" s="1">
        <v>6.842107E-15</v>
      </c>
      <c r="EG495" s="1">
        <v>6.1283609999999997E-11</v>
      </c>
      <c r="EH495" s="1">
        <v>5.7942250000000001E-2</v>
      </c>
      <c r="EI495">
        <v>29.553909999999998</v>
      </c>
      <c r="EJ495" s="1">
        <v>3.7489740000000001E-13</v>
      </c>
      <c r="EK495" s="1">
        <v>3.3738409999999999E-9</v>
      </c>
      <c r="EL495" s="1">
        <v>5.775433E-2</v>
      </c>
      <c r="EM495">
        <v>29.668839999999999</v>
      </c>
      <c r="EN495" s="1">
        <v>1.285686E-11</v>
      </c>
      <c r="EO495" s="1">
        <v>1.165484E-7</v>
      </c>
      <c r="EP495" s="1">
        <v>5.7567729999999998E-2</v>
      </c>
      <c r="EQ495">
        <v>29.811789999999998</v>
      </c>
      <c r="ER495" s="1">
        <v>2.921715E-10</v>
      </c>
      <c r="ES495" s="1">
        <v>2.6747220000000002E-6</v>
      </c>
      <c r="ET495" s="1">
        <v>5.7343070000000003E-2</v>
      </c>
      <c r="EU495">
        <v>29.924060000000001</v>
      </c>
      <c r="EV495" s="1">
        <v>4.6148789999999998E-9</v>
      </c>
      <c r="EW495" s="1">
        <v>4.2771880000000002E-5</v>
      </c>
      <c r="EX495" s="1">
        <v>5.7089180000000003E-2</v>
      </c>
      <c r="EY495">
        <v>29.918230000000001</v>
      </c>
      <c r="EZ495" s="1">
        <v>5.2865180000000002E-8</v>
      </c>
      <c r="FA495" s="1">
        <v>4.9681140000000003E-4</v>
      </c>
      <c r="FB495" s="1">
        <v>5.6809529999999997E-2</v>
      </c>
      <c r="FC495">
        <v>29.84872</v>
      </c>
      <c r="FD495" s="1">
        <v>4.553582E-7</v>
      </c>
      <c r="FE495" s="1">
        <v>4.3461560000000003E-3</v>
      </c>
      <c r="FF495" s="1">
        <v>5.6569939999999999E-2</v>
      </c>
      <c r="FG495">
        <v>29.781639999999999</v>
      </c>
      <c r="FH495" s="1">
        <v>3.052238E-6</v>
      </c>
      <c r="FI495" s="1">
        <v>2.957458E-2</v>
      </c>
      <c r="FJ495" s="1">
        <v>5.6698709999999999E-2</v>
      </c>
      <c r="FK495">
        <v>29.724019999999999</v>
      </c>
      <c r="FL495" s="1">
        <v>1.650429E-5</v>
      </c>
      <c r="FM495">
        <v>0.16132659999999999</v>
      </c>
      <c r="FN495" s="1">
        <v>5.6484689999999997E-2</v>
      </c>
      <c r="FO495">
        <v>29.80087</v>
      </c>
      <c r="FP495" s="1">
        <v>7.2958430000000005E-5</v>
      </c>
      <c r="FQ495">
        <v>0.72391589999999995</v>
      </c>
      <c r="FR495" s="1">
        <v>5.6099469999999999E-2</v>
      </c>
      <c r="FS495">
        <v>29.929919999999999</v>
      </c>
      <c r="FT495" s="1">
        <v>2.6980210000000001E-4</v>
      </c>
      <c r="FU495">
        <v>2.7257980000000002</v>
      </c>
      <c r="FV495" s="1">
        <v>5.5637230000000003E-2</v>
      </c>
      <c r="FW495">
        <v>30.011869999999998</v>
      </c>
      <c r="FX495" s="1">
        <v>8.5212869999999998E-4</v>
      </c>
      <c r="FY495">
        <v>8.7778980000000004</v>
      </c>
      <c r="FZ495" s="1">
        <v>5.5323419999999998E-2</v>
      </c>
      <c r="GA495">
        <v>30.05855</v>
      </c>
      <c r="GB495" s="1">
        <v>2.350825E-3</v>
      </c>
      <c r="GC495">
        <v>24.617609999999999</v>
      </c>
      <c r="GD495" s="1">
        <v>5.5091950000000001E-2</v>
      </c>
      <c r="GE495">
        <v>30.020060000000001</v>
      </c>
      <c r="GF495" s="1">
        <v>5.7540899999999999E-3</v>
      </c>
      <c r="GG495">
        <v>61.148679999999999</v>
      </c>
      <c r="GH495" s="1">
        <v>5.4859409999999997E-2</v>
      </c>
      <c r="GI495">
        <v>29.993449999999999</v>
      </c>
      <c r="GJ495" s="1">
        <v>1.2660029999999999E-2</v>
      </c>
      <c r="GK495">
        <v>136.47989999999999</v>
      </c>
      <c r="GL495" s="1">
        <v>5.4531110000000001E-2</v>
      </c>
      <c r="GM495">
        <v>29.974049999999998</v>
      </c>
      <c r="GN495" s="1">
        <v>2.5299470000000001E-2</v>
      </c>
      <c r="GO495">
        <v>277.06360000000001</v>
      </c>
      <c r="GP495" s="1">
        <v>5.4232309999999999E-2</v>
      </c>
      <c r="GQ495">
        <v>29.959579999999999</v>
      </c>
      <c r="GR495" s="1">
        <v>4.6524650000000001E-2</v>
      </c>
      <c r="GS495">
        <v>517.15639999999996</v>
      </c>
      <c r="GT495">
        <v>5.3893400000000001E-2</v>
      </c>
      <c r="GU495">
        <v>29.940760000000001</v>
      </c>
      <c r="GV495" s="1">
        <v>7.9411090000000004E-2</v>
      </c>
      <c r="GW495">
        <v>896.25739999999996</v>
      </c>
      <c r="GX495" s="1">
        <v>5.3566870000000003E-2</v>
      </c>
      <c r="GY495">
        <v>29.99924</v>
      </c>
      <c r="GZ495">
        <v>0.1270018</v>
      </c>
      <c r="HA495">
        <v>1454.481</v>
      </c>
      <c r="HB495" s="1">
        <v>5.3249209999999998E-2</v>
      </c>
      <c r="HC495">
        <v>30.136579999999999</v>
      </c>
      <c r="HD495">
        <v>0.19175120000000001</v>
      </c>
      <c r="HE495">
        <v>2227.2649999999999</v>
      </c>
      <c r="HF495" s="1">
        <v>5.2940029999999999E-2</v>
      </c>
      <c r="HG495">
        <v>30.27205</v>
      </c>
      <c r="HH495">
        <v>0.27517510000000001</v>
      </c>
      <c r="HI495">
        <v>3240.0410000000002</v>
      </c>
      <c r="HJ495" s="1">
        <v>5.2626850000000003E-2</v>
      </c>
      <c r="HK495">
        <v>30.315629999999999</v>
      </c>
      <c r="HL495">
        <v>0.37748110000000001</v>
      </c>
      <c r="HM495">
        <v>4504.2290000000003</v>
      </c>
      <c r="HN495" s="1">
        <v>5.2311360000000001E-2</v>
      </c>
      <c r="HO495">
        <v>30.25066</v>
      </c>
      <c r="HP495">
        <v>0.49756470000000003</v>
      </c>
      <c r="HQ495">
        <v>6015.0190000000002</v>
      </c>
      <c r="HR495" s="1">
        <v>5.2030739999999999E-2</v>
      </c>
      <c r="HS495">
        <v>30.185929999999999</v>
      </c>
      <c r="HT495">
        <v>0.63350989999999996</v>
      </c>
      <c r="HU495">
        <v>7751.6239999999998</v>
      </c>
      <c r="HV495" s="1">
        <v>5.2123929999999999E-2</v>
      </c>
      <c r="HW495">
        <v>30.12621</v>
      </c>
      <c r="HX495">
        <v>0.78779330000000003</v>
      </c>
      <c r="HY495">
        <v>9683.5360000000001</v>
      </c>
      <c r="HZ495" s="1">
        <v>5.1892519999999998E-2</v>
      </c>
      <c r="IA495">
        <v>30.160540000000001</v>
      </c>
      <c r="IB495">
        <v>0.94749810000000001</v>
      </c>
      <c r="IC495">
        <v>11769.31</v>
      </c>
      <c r="ID495" s="1">
        <v>5.1501289999999998E-2</v>
      </c>
      <c r="IE495">
        <v>30.260110000000001</v>
      </c>
      <c r="IF495">
        <v>1.1082700000000001</v>
      </c>
      <c r="IG495">
        <v>13950.91</v>
      </c>
      <c r="IH495" s="1">
        <v>5.1037260000000001E-2</v>
      </c>
      <c r="II495">
        <v>30.35737</v>
      </c>
      <c r="IJ495">
        <v>1.265992</v>
      </c>
      <c r="IK495">
        <v>16169.08</v>
      </c>
      <c r="IL495" s="1">
        <v>5.0729749999999997E-2</v>
      </c>
      <c r="IM495">
        <v>30.435140000000001</v>
      </c>
      <c r="IN495">
        <v>1.4222319999999999</v>
      </c>
      <c r="IO495">
        <v>18370.14</v>
      </c>
      <c r="IP495" s="1">
        <v>5.0528370000000003E-2</v>
      </c>
      <c r="IQ495">
        <v>30.428709999999999</v>
      </c>
      <c r="IR495">
        <v>1.573769</v>
      </c>
      <c r="IS495">
        <v>20508.599999999999</v>
      </c>
      <c r="IT495" s="1">
        <v>5.0322980000000003E-2</v>
      </c>
      <c r="IU495">
        <v>30.377490000000002</v>
      </c>
      <c r="IV495">
        <v>1.714834</v>
      </c>
      <c r="IW495">
        <v>22543.11</v>
      </c>
      <c r="IX495" s="1">
        <v>5.0030949999999998E-2</v>
      </c>
      <c r="IY495">
        <v>30.33353</v>
      </c>
      <c r="IZ495">
        <v>1.8399000000000001</v>
      </c>
      <c r="JA495">
        <v>24436.69</v>
      </c>
      <c r="JB495" s="1">
        <v>4.977591E-2</v>
      </c>
      <c r="JC495">
        <v>30.307980000000001</v>
      </c>
      <c r="JD495">
        <v>1.9513959999999999</v>
      </c>
      <c r="JE495">
        <v>26160.9</v>
      </c>
      <c r="JF495" s="1">
        <v>4.9473820000000002E-2</v>
      </c>
      <c r="JG495">
        <v>30.413450000000001</v>
      </c>
      <c r="JH495">
        <v>2.0452699999999999</v>
      </c>
      <c r="JI495">
        <v>27696.69</v>
      </c>
      <c r="JJ495">
        <v>4.9194599999999998E-2</v>
      </c>
      <c r="JK495">
        <v>30.538029999999999</v>
      </c>
      <c r="JL495">
        <v>2.1237180000000002</v>
      </c>
      <c r="JM495">
        <v>29031.63</v>
      </c>
      <c r="JN495" s="1">
        <v>4.8927449999999997E-2</v>
      </c>
      <c r="JO495">
        <v>30.62837</v>
      </c>
      <c r="JP495">
        <v>2.1864409999999999</v>
      </c>
      <c r="JQ495">
        <v>30161.16</v>
      </c>
      <c r="JR495" s="1">
        <v>4.8671409999999998E-2</v>
      </c>
      <c r="JS495">
        <v>30.67887</v>
      </c>
      <c r="JT495">
        <v>2.234165</v>
      </c>
      <c r="JU495">
        <v>31086.18</v>
      </c>
      <c r="JV495" s="1">
        <v>4.8411540000000003E-2</v>
      </c>
      <c r="JW495">
        <v>30.67745</v>
      </c>
      <c r="JX495">
        <v>2.2667769999999998</v>
      </c>
      <c r="JY495">
        <v>31812.400000000001</v>
      </c>
      <c r="JZ495" s="1">
        <v>4.8160929999999998E-2</v>
      </c>
      <c r="KA495">
        <v>30.61317</v>
      </c>
      <c r="KB495">
        <v>2.2861220000000002</v>
      </c>
      <c r="KC495">
        <v>32348.799999999999</v>
      </c>
      <c r="KD495" s="1">
        <v>4.7917670000000002E-2</v>
      </c>
      <c r="KE495">
        <v>30.548400000000001</v>
      </c>
      <c r="KF495">
        <v>2.2931089999999998</v>
      </c>
      <c r="KG495">
        <v>32706.95</v>
      </c>
      <c r="KH495" s="1">
        <v>4.780533E-2</v>
      </c>
      <c r="KI495">
        <v>30.502759999999999</v>
      </c>
      <c r="KJ495">
        <v>2.2949510000000002</v>
      </c>
      <c r="KK495">
        <v>32900.720000000001</v>
      </c>
      <c r="KL495" s="1">
        <v>4.7591920000000003E-2</v>
      </c>
      <c r="KM495">
        <v>30.583459999999999</v>
      </c>
      <c r="KN495">
        <v>2.2817859999999999</v>
      </c>
      <c r="KO495">
        <v>32944.720000000001</v>
      </c>
      <c r="KP495" s="1">
        <v>4.734447E-2</v>
      </c>
      <c r="KQ495">
        <v>30.714459999999999</v>
      </c>
      <c r="KR495">
        <v>2.2580979999999999</v>
      </c>
      <c r="KS495">
        <v>32853.15</v>
      </c>
      <c r="KT495" s="1">
        <v>4.7079059999999999E-2</v>
      </c>
      <c r="KU495">
        <v>30.856110000000001</v>
      </c>
      <c r="KV495">
        <v>2.22573</v>
      </c>
      <c r="KW495">
        <v>32641.21</v>
      </c>
      <c r="KX495">
        <v>4.6871099999999999E-2</v>
      </c>
      <c r="KY495">
        <v>30.977959999999999</v>
      </c>
      <c r="KZ495">
        <v>2.1895120000000001</v>
      </c>
      <c r="LA495">
        <v>32323.48</v>
      </c>
      <c r="LB495" s="1">
        <v>4.669181E-2</v>
      </c>
      <c r="LC495">
        <v>30.986470000000001</v>
      </c>
      <c r="LD495">
        <v>2.1490689999999999</v>
      </c>
      <c r="LE495">
        <v>31914.2</v>
      </c>
      <c r="LF495" s="1">
        <v>4.6525150000000001E-2</v>
      </c>
      <c r="LG495">
        <v>30.921019999999999</v>
      </c>
      <c r="LH495">
        <v>2.1067580000000001</v>
      </c>
      <c r="LI495">
        <v>31426.5</v>
      </c>
      <c r="LJ495" s="1">
        <v>4.6328710000000002E-2</v>
      </c>
      <c r="LK495">
        <v>30.86159</v>
      </c>
      <c r="LL495">
        <v>2.0533519999999998</v>
      </c>
      <c r="LM495">
        <v>30870.98</v>
      </c>
      <c r="LN495" s="1">
        <v>4.6159159999999998E-2</v>
      </c>
      <c r="LO495">
        <v>30.830390000000001</v>
      </c>
      <c r="LP495">
        <v>2.0032369999999999</v>
      </c>
      <c r="LQ495">
        <v>30262.46</v>
      </c>
      <c r="LR495" s="1">
        <v>4.5987470000000003E-2</v>
      </c>
      <c r="LS495">
        <v>30.955089999999998</v>
      </c>
      <c r="LT495">
        <v>1.949368</v>
      </c>
      <c r="LU495">
        <v>29608.63</v>
      </c>
      <c r="LV495" s="1">
        <v>4.5807349999999997E-2</v>
      </c>
      <c r="LW495">
        <v>31.128150000000002</v>
      </c>
      <c r="LX495">
        <v>1.893556</v>
      </c>
      <c r="LY495">
        <v>28920.22</v>
      </c>
      <c r="LZ495" s="1">
        <v>4.5624539999999998E-2</v>
      </c>
      <c r="MA495">
        <v>31.297709999999999</v>
      </c>
      <c r="MB495">
        <v>1.8364769999999999</v>
      </c>
      <c r="MC495">
        <v>28203.75</v>
      </c>
      <c r="MD495" s="1">
        <v>4.545333E-2</v>
      </c>
      <c r="ME495">
        <v>31.44744</v>
      </c>
      <c r="MF495">
        <v>1.7792950000000001</v>
      </c>
      <c r="MG495">
        <v>27468.01</v>
      </c>
      <c r="MH495" s="1">
        <v>4.5301080000000001E-2</v>
      </c>
      <c r="MI495">
        <v>31.484400000000001</v>
      </c>
      <c r="MJ495">
        <v>1.7225630000000001</v>
      </c>
      <c r="MK495">
        <v>26718.84</v>
      </c>
      <c r="ML495" s="1">
        <v>4.5133779999999998E-2</v>
      </c>
      <c r="MM495">
        <v>31.450050000000001</v>
      </c>
      <c r="MN495">
        <v>1.6654599999999999</v>
      </c>
      <c r="MO495">
        <v>25962.1</v>
      </c>
      <c r="MP495">
        <v>4.49776E-2</v>
      </c>
      <c r="MQ495">
        <v>31.402550000000002</v>
      </c>
      <c r="MR495">
        <v>1.60917</v>
      </c>
      <c r="MS495">
        <v>25202.67</v>
      </c>
      <c r="MT495" s="1">
        <v>4.498485E-2</v>
      </c>
      <c r="MU495">
        <v>31.35643</v>
      </c>
      <c r="MV495">
        <v>1.5591109999999999</v>
      </c>
      <c r="MW495">
        <v>24443.599999999999</v>
      </c>
      <c r="MX495" s="1">
        <v>4.484995E-2</v>
      </c>
      <c r="MY495">
        <v>31.35098</v>
      </c>
      <c r="MZ495">
        <v>1.504683</v>
      </c>
      <c r="NA495">
        <v>23688.15</v>
      </c>
      <c r="NB495" s="1">
        <v>4.4666009999999999E-2</v>
      </c>
      <c r="NC495">
        <v>31.416630000000001</v>
      </c>
      <c r="ND495">
        <v>1.44974</v>
      </c>
      <c r="NE495">
        <v>22941.62</v>
      </c>
      <c r="NF495" s="1">
        <v>4.4446819999999998E-2</v>
      </c>
      <c r="NG495">
        <v>31.559519999999999</v>
      </c>
      <c r="NH495">
        <v>1.3949389999999999</v>
      </c>
      <c r="NI495">
        <v>22206.44</v>
      </c>
      <c r="NJ495" s="1">
        <v>4.4294739999999999E-2</v>
      </c>
      <c r="NK495">
        <v>31.634270000000001</v>
      </c>
      <c r="NL495">
        <v>1.3436999999999999</v>
      </c>
      <c r="NM495">
        <v>21485.02</v>
      </c>
      <c r="NN495" s="1">
        <v>4.4190590000000002E-2</v>
      </c>
      <c r="NO495">
        <v>31.622679999999999</v>
      </c>
      <c r="NP495">
        <v>1.2952140000000001</v>
      </c>
      <c r="NQ495">
        <v>20777.86</v>
      </c>
      <c r="NR495" s="1">
        <v>4.4079559999999997E-2</v>
      </c>
      <c r="NS495">
        <v>31.5899</v>
      </c>
      <c r="NT495">
        <v>1.2478290000000001</v>
      </c>
      <c r="NU495">
        <v>20086.36</v>
      </c>
      <c r="NV495" s="1">
        <v>4.3954790000000001E-2</v>
      </c>
      <c r="NW495">
        <v>31.552879999999998</v>
      </c>
      <c r="NX495">
        <v>1.2015229999999999</v>
      </c>
      <c r="NY495">
        <v>19411.84</v>
      </c>
      <c r="NZ495" s="1">
        <v>4.3978730000000001E-2</v>
      </c>
      <c r="OA495">
        <v>31.522960000000001</v>
      </c>
      <c r="OB495">
        <v>1.1604859999999999</v>
      </c>
      <c r="OC495">
        <v>18753.939999999999</v>
      </c>
      <c r="OD495" s="1">
        <v>4.3859080000000002E-2</v>
      </c>
      <c r="OE495">
        <v>31.600519999999999</v>
      </c>
      <c r="OF495">
        <v>1.1168899999999999</v>
      </c>
      <c r="OG495">
        <v>18113.3</v>
      </c>
      <c r="OH495" s="1">
        <v>4.3690079999999999E-2</v>
      </c>
      <c r="OI495">
        <v>31.751370000000001</v>
      </c>
      <c r="OJ495">
        <v>1.073634</v>
      </c>
      <c r="OK495">
        <v>17492.09</v>
      </c>
    </row>
    <row r="496" spans="1:401" x14ac:dyDescent="0.35">
      <c r="A496">
        <v>505</v>
      </c>
      <c r="B496" t="s">
        <v>4</v>
      </c>
      <c r="C496" t="s">
        <v>364</v>
      </c>
      <c r="D496" t="s">
        <v>498</v>
      </c>
      <c r="E496">
        <v>778.55070000000001</v>
      </c>
      <c r="F496" s="1">
        <v>6.6272090000000006E-2</v>
      </c>
      <c r="G496">
        <v>30.604240000000001</v>
      </c>
      <c r="H496">
        <v>0</v>
      </c>
      <c r="I496">
        <v>0</v>
      </c>
      <c r="J496" s="1">
        <v>6.5702060000000007E-2</v>
      </c>
      <c r="K496">
        <v>30.55799</v>
      </c>
      <c r="L496">
        <v>0</v>
      </c>
      <c r="M496">
        <v>0</v>
      </c>
      <c r="N496" s="1">
        <v>6.5040769999999998E-2</v>
      </c>
      <c r="O496">
        <v>30.500509999999998</v>
      </c>
      <c r="P496">
        <v>0</v>
      </c>
      <c r="Q496">
        <v>0</v>
      </c>
      <c r="R496" s="1">
        <v>6.4350080000000004E-2</v>
      </c>
      <c r="S496">
        <v>30.419650000000001</v>
      </c>
      <c r="T496">
        <v>0</v>
      </c>
      <c r="U496">
        <v>0</v>
      </c>
      <c r="V496" s="1">
        <v>6.3765450000000001E-2</v>
      </c>
      <c r="W496">
        <v>30.37527</v>
      </c>
      <c r="X496">
        <v>0</v>
      </c>
      <c r="Y496">
        <v>0</v>
      </c>
      <c r="Z496" s="1">
        <v>6.3254450000000004E-2</v>
      </c>
      <c r="AA496">
        <v>30.306760000000001</v>
      </c>
      <c r="AB496">
        <v>0</v>
      </c>
      <c r="AC496">
        <v>0</v>
      </c>
      <c r="AD496" s="1">
        <v>6.2757060000000003E-2</v>
      </c>
      <c r="AE496">
        <v>30.225280000000001</v>
      </c>
      <c r="AF496">
        <v>0</v>
      </c>
      <c r="AG496">
        <v>0</v>
      </c>
      <c r="AH496" s="1">
        <v>6.2283680000000001E-2</v>
      </c>
      <c r="AI496">
        <v>30.154309999999999</v>
      </c>
      <c r="AJ496">
        <v>0</v>
      </c>
      <c r="AK496">
        <v>0</v>
      </c>
      <c r="AL496" s="1">
        <v>6.2532069999999995E-2</v>
      </c>
      <c r="AM496">
        <v>30.098610000000001</v>
      </c>
      <c r="AN496">
        <v>0</v>
      </c>
      <c r="AO496">
        <v>0</v>
      </c>
      <c r="AP496" s="1">
        <v>6.2171009999999999E-2</v>
      </c>
      <c r="AQ496">
        <v>30.135929999999998</v>
      </c>
      <c r="AR496">
        <v>0</v>
      </c>
      <c r="AS496">
        <v>0</v>
      </c>
      <c r="AT496" s="1">
        <v>6.1524769999999999E-2</v>
      </c>
      <c r="AU496">
        <v>30.22</v>
      </c>
      <c r="AV496">
        <v>0</v>
      </c>
      <c r="AW496">
        <v>0</v>
      </c>
      <c r="AX496" s="1">
        <v>6.0794880000000003E-2</v>
      </c>
      <c r="AY496">
        <v>30.2607</v>
      </c>
      <c r="AZ496">
        <v>0</v>
      </c>
      <c r="BA496">
        <v>0</v>
      </c>
      <c r="BB496" s="1">
        <v>6.0371609999999999E-2</v>
      </c>
      <c r="BC496">
        <v>30.27544</v>
      </c>
      <c r="BD496">
        <v>0</v>
      </c>
      <c r="BE496">
        <v>0</v>
      </c>
      <c r="BF496" s="1">
        <v>6.0137469999999998E-2</v>
      </c>
      <c r="BG496">
        <v>30.2225</v>
      </c>
      <c r="BH496">
        <v>0</v>
      </c>
      <c r="BI496">
        <v>0</v>
      </c>
      <c r="BJ496" s="1">
        <v>5.9894759999999998E-2</v>
      </c>
      <c r="BK496">
        <v>30.111139999999999</v>
      </c>
      <c r="BL496">
        <v>0</v>
      </c>
      <c r="BM496">
        <v>0</v>
      </c>
      <c r="BN496" s="1">
        <v>5.953485E-2</v>
      </c>
      <c r="BO496">
        <v>30.004280000000001</v>
      </c>
      <c r="BP496">
        <v>0</v>
      </c>
      <c r="BQ496">
        <v>0</v>
      </c>
      <c r="BR496" s="1">
        <v>5.9390440000000003E-2</v>
      </c>
      <c r="BS496">
        <v>29.91038</v>
      </c>
      <c r="BT496">
        <v>0</v>
      </c>
      <c r="BU496">
        <v>0</v>
      </c>
      <c r="BV496" s="1">
        <v>5.9091650000000003E-2</v>
      </c>
      <c r="BW496">
        <v>29.90851</v>
      </c>
      <c r="BX496">
        <v>0</v>
      </c>
      <c r="BY496">
        <v>0</v>
      </c>
      <c r="BZ496" s="1">
        <v>5.8775620000000001E-2</v>
      </c>
      <c r="CA496">
        <v>29.943200000000001</v>
      </c>
      <c r="CB496">
        <v>0</v>
      </c>
      <c r="CC496">
        <v>0</v>
      </c>
      <c r="CD496" s="1">
        <v>5.845061E-2</v>
      </c>
      <c r="CE496">
        <v>29.95956</v>
      </c>
      <c r="CF496">
        <v>0</v>
      </c>
      <c r="CG496">
        <v>0</v>
      </c>
      <c r="CH496" s="1">
        <v>5.821817E-2</v>
      </c>
      <c r="CI496">
        <v>29.982189999999999</v>
      </c>
      <c r="CJ496">
        <v>0</v>
      </c>
      <c r="CK496">
        <v>0</v>
      </c>
      <c r="CL496" s="1">
        <v>5.8028749999999997E-2</v>
      </c>
      <c r="CM496">
        <v>29.946380000000001</v>
      </c>
      <c r="CN496">
        <v>0</v>
      </c>
      <c r="CO496">
        <v>0</v>
      </c>
      <c r="CP496" s="1">
        <v>5.7843510000000001E-2</v>
      </c>
      <c r="CQ496">
        <v>29.83577</v>
      </c>
      <c r="CR496">
        <v>0</v>
      </c>
      <c r="CS496">
        <v>0</v>
      </c>
      <c r="CT496">
        <v>5.7700399999999999E-2</v>
      </c>
      <c r="CU496">
        <v>29.725239999999999</v>
      </c>
      <c r="CV496">
        <v>0</v>
      </c>
      <c r="CW496">
        <v>0</v>
      </c>
      <c r="CX496" s="1">
        <v>5.8260239999999998E-2</v>
      </c>
      <c r="CY496">
        <v>29.63693</v>
      </c>
      <c r="CZ496">
        <v>0</v>
      </c>
      <c r="DA496" s="1">
        <v>1.581015E-38</v>
      </c>
      <c r="DB496" s="1">
        <v>5.821014E-2</v>
      </c>
      <c r="DC496">
        <v>29.689620000000001</v>
      </c>
      <c r="DD496" s="1">
        <v>3.4845799999999999E-37</v>
      </c>
      <c r="DE496" s="1">
        <v>4.0932679999999998E-33</v>
      </c>
      <c r="DF496" s="1">
        <v>5.7855740000000003E-2</v>
      </c>
      <c r="DG496">
        <v>29.795860000000001</v>
      </c>
      <c r="DH496" s="1">
        <v>1.5385070000000001E-32</v>
      </c>
      <c r="DI496" s="1">
        <v>1.6343810000000001E-28</v>
      </c>
      <c r="DJ496" s="1">
        <v>5.7396490000000001E-2</v>
      </c>
      <c r="DK496">
        <v>29.89085</v>
      </c>
      <c r="DL496" s="1">
        <v>1.5194319999999999E-28</v>
      </c>
      <c r="DM496" s="1">
        <v>1.480267E-24</v>
      </c>
      <c r="DN496" s="1">
        <v>5.7215620000000002E-2</v>
      </c>
      <c r="DO496">
        <v>29.962769999999999</v>
      </c>
      <c r="DP496" s="1">
        <v>4.2196739999999999E-25</v>
      </c>
      <c r="DQ496" s="1">
        <v>3.9036130000000001E-21</v>
      </c>
      <c r="DR496" s="1">
        <v>5.7209339999999997E-2</v>
      </c>
      <c r="DS496">
        <v>29.91658</v>
      </c>
      <c r="DT496" s="1">
        <v>4.031561E-22</v>
      </c>
      <c r="DU496" s="1">
        <v>3.6187010000000001E-18</v>
      </c>
      <c r="DV496" s="1">
        <v>5.7169860000000003E-2</v>
      </c>
      <c r="DW496">
        <v>29.80678</v>
      </c>
      <c r="DX496" s="1">
        <v>1.5836239999999999E-19</v>
      </c>
      <c r="DY496" s="1">
        <v>1.400272E-15</v>
      </c>
      <c r="DZ496" s="1">
        <v>5.6968480000000002E-2</v>
      </c>
      <c r="EA496">
        <v>29.70288</v>
      </c>
      <c r="EB496" s="1">
        <v>2.950321E-17</v>
      </c>
      <c r="EC496" s="1">
        <v>2.603054E-13</v>
      </c>
      <c r="ED496" s="1">
        <v>5.6705579999999998E-2</v>
      </c>
      <c r="EE496">
        <v>29.617889999999999</v>
      </c>
      <c r="EF496" s="1">
        <v>2.9227989999999999E-15</v>
      </c>
      <c r="EG496" s="1">
        <v>2.5900379999999999E-11</v>
      </c>
      <c r="EH496" s="1">
        <v>5.646466E-2</v>
      </c>
      <c r="EI496">
        <v>29.640160000000002</v>
      </c>
      <c r="EJ496" s="1">
        <v>1.6825109999999999E-13</v>
      </c>
      <c r="EK496" s="1">
        <v>1.503064E-9</v>
      </c>
      <c r="EL496" s="1">
        <v>5.6284439999999998E-2</v>
      </c>
      <c r="EM496">
        <v>29.750800000000002</v>
      </c>
      <c r="EN496" s="1">
        <v>6.0463730000000003E-12</v>
      </c>
      <c r="EO496" s="1">
        <v>5.4546910000000003E-8</v>
      </c>
      <c r="EP496" s="1">
        <v>5.6103149999999997E-2</v>
      </c>
      <c r="EQ496">
        <v>29.88908</v>
      </c>
      <c r="ER496" s="1">
        <v>1.4363549999999999E-10</v>
      </c>
      <c r="ES496" s="1">
        <v>1.311205E-6</v>
      </c>
      <c r="ET496" s="1">
        <v>5.5885339999999999E-2</v>
      </c>
      <c r="EU496">
        <v>29.996980000000001</v>
      </c>
      <c r="EV496" s="1">
        <v>2.3664499999999998E-9</v>
      </c>
      <c r="EW496" s="1">
        <v>2.1904420000000001E-5</v>
      </c>
      <c r="EX496" s="1">
        <v>5.5637609999999997E-2</v>
      </c>
      <c r="EY496">
        <v>29.988589999999999</v>
      </c>
      <c r="EZ496" s="1">
        <v>2.8215580000000001E-8</v>
      </c>
      <c r="FA496" s="1">
        <v>2.6514339999999999E-4</v>
      </c>
      <c r="FB496" s="1">
        <v>5.5366819999999997E-2</v>
      </c>
      <c r="FC496">
        <v>29.917359999999999</v>
      </c>
      <c r="FD496" s="1">
        <v>2.5245680000000001E-7</v>
      </c>
      <c r="FE496" s="1">
        <v>2.411678E-3</v>
      </c>
      <c r="FF496" s="1">
        <v>5.513589E-2</v>
      </c>
      <c r="FG496">
        <v>29.848389999999998</v>
      </c>
      <c r="FH496" s="1">
        <v>1.754389E-6</v>
      </c>
      <c r="FI496" s="1">
        <v>1.7026429999999999E-2</v>
      </c>
      <c r="FJ496">
        <v>5.5268999999999999E-2</v>
      </c>
      <c r="FK496">
        <v>29.788640000000001</v>
      </c>
      <c r="FL496" s="1">
        <v>9.8170230000000006E-6</v>
      </c>
      <c r="FM496" s="1">
        <v>9.6161830000000004E-2</v>
      </c>
      <c r="FN496" s="1">
        <v>5.5061840000000001E-2</v>
      </c>
      <c r="FO496">
        <v>29.861270000000001</v>
      </c>
      <c r="FP496" s="1">
        <v>4.482153E-5</v>
      </c>
      <c r="FQ496">
        <v>0.44588689999999997</v>
      </c>
      <c r="FR496" s="1">
        <v>5.4682950000000001E-2</v>
      </c>
      <c r="FS496">
        <v>29.98574</v>
      </c>
      <c r="FT496" s="1">
        <v>1.7089350000000001E-4</v>
      </c>
      <c r="FU496">
        <v>1.73184</v>
      </c>
      <c r="FV496" s="1">
        <v>5.4229230000000003E-2</v>
      </c>
      <c r="FW496">
        <v>30.064170000000001</v>
      </c>
      <c r="FX496" s="1">
        <v>5.5557770000000005E-4</v>
      </c>
      <c r="FY496">
        <v>5.7430589999999997</v>
      </c>
      <c r="FZ496" s="1">
        <v>5.3925830000000001E-2</v>
      </c>
      <c r="GA496">
        <v>30.1081</v>
      </c>
      <c r="GB496" s="1">
        <v>1.575283E-3</v>
      </c>
      <c r="GC496">
        <v>16.558260000000001</v>
      </c>
      <c r="GD496" s="1">
        <v>5.3702989999999999E-2</v>
      </c>
      <c r="GE496">
        <v>30.068290000000001</v>
      </c>
      <c r="GF496" s="1">
        <v>3.9566030000000004E-3</v>
      </c>
      <c r="GG496">
        <v>42.214790000000001</v>
      </c>
      <c r="GH496" s="1">
        <v>5.3477120000000003E-2</v>
      </c>
      <c r="GI496">
        <v>30.040240000000001</v>
      </c>
      <c r="GJ496" s="1">
        <v>8.9191419999999997E-3</v>
      </c>
      <c r="GK496">
        <v>96.558340000000001</v>
      </c>
      <c r="GL496" s="1">
        <v>5.3157530000000001E-2</v>
      </c>
      <c r="GM496">
        <v>30.019279999999998</v>
      </c>
      <c r="GN496" s="1">
        <v>1.8235870000000001E-2</v>
      </c>
      <c r="GO496">
        <v>200.59639999999999</v>
      </c>
      <c r="GP496" s="1">
        <v>5.2869260000000001E-2</v>
      </c>
      <c r="GQ496">
        <v>30.00348</v>
      </c>
      <c r="GR496" s="1">
        <v>3.4266669999999999E-2</v>
      </c>
      <c r="GS496">
        <v>382.65589999999997</v>
      </c>
      <c r="GT496" s="1">
        <v>5.2537970000000003E-2</v>
      </c>
      <c r="GU496">
        <v>29.983899999999998</v>
      </c>
      <c r="GV496" s="1">
        <v>5.968702E-2</v>
      </c>
      <c r="GW496">
        <v>676.8922</v>
      </c>
      <c r="GX496" s="1">
        <v>5.2219929999999998E-2</v>
      </c>
      <c r="GY496">
        <v>30.040310000000002</v>
      </c>
      <c r="GZ496">
        <v>9.7300499999999998E-2</v>
      </c>
      <c r="HA496">
        <v>1119.9010000000001</v>
      </c>
      <c r="HB496" s="1">
        <v>5.1910680000000001E-2</v>
      </c>
      <c r="HC496">
        <v>30.174759999999999</v>
      </c>
      <c r="HD496">
        <v>0.14957980000000001</v>
      </c>
      <c r="HE496">
        <v>1746.402</v>
      </c>
      <c r="HF496" s="1">
        <v>5.1609339999999997E-2</v>
      </c>
      <c r="HG496">
        <v>30.307780000000001</v>
      </c>
      <c r="HH496">
        <v>0.21833240000000001</v>
      </c>
      <c r="HI496">
        <v>2584.4490000000001</v>
      </c>
      <c r="HJ496" s="1">
        <v>5.1305330000000003E-2</v>
      </c>
      <c r="HK496">
        <v>30.350819999999999</v>
      </c>
      <c r="HL496">
        <v>0.30434460000000002</v>
      </c>
      <c r="HM496">
        <v>3651.34</v>
      </c>
      <c r="HN496" s="1">
        <v>5.099865E-2</v>
      </c>
      <c r="HO496">
        <v>30.287009999999999</v>
      </c>
      <c r="HP496">
        <v>0.40726760000000001</v>
      </c>
      <c r="HQ496">
        <v>4950.8829999999998</v>
      </c>
      <c r="HR496" s="1">
        <v>5.0727170000000002E-2</v>
      </c>
      <c r="HS496">
        <v>30.22316</v>
      </c>
      <c r="HT496">
        <v>0.52599110000000004</v>
      </c>
      <c r="HU496">
        <v>6472.491</v>
      </c>
      <c r="HV496" s="1">
        <v>5.0826209999999997E-2</v>
      </c>
      <c r="HW496">
        <v>30.164580000000001</v>
      </c>
      <c r="HX496">
        <v>0.66304430000000003</v>
      </c>
      <c r="HY496">
        <v>8195.9009999999998</v>
      </c>
      <c r="HZ496" s="1">
        <v>5.0601029999999998E-2</v>
      </c>
      <c r="IA496">
        <v>30.198550000000001</v>
      </c>
      <c r="IB496">
        <v>0.80764349999999996</v>
      </c>
      <c r="IC496">
        <v>10089.36</v>
      </c>
      <c r="ID496" s="1">
        <v>5.0216669999999998E-2</v>
      </c>
      <c r="IE496">
        <v>30.296959999999999</v>
      </c>
      <c r="IF496">
        <v>0.95602679999999995</v>
      </c>
      <c r="IG496">
        <v>12104.82</v>
      </c>
      <c r="IH496" s="1">
        <v>4.976129E-2</v>
      </c>
      <c r="II496">
        <v>30.393550000000001</v>
      </c>
      <c r="IJ496">
        <v>1.1044769999999999</v>
      </c>
      <c r="IK496">
        <v>14190.59</v>
      </c>
      <c r="IL496" s="1">
        <v>4.946213E-2</v>
      </c>
      <c r="IM496">
        <v>30.47101</v>
      </c>
      <c r="IN496">
        <v>1.254184</v>
      </c>
      <c r="IO496">
        <v>16297.1</v>
      </c>
      <c r="IP496">
        <v>4.9268199999999998E-2</v>
      </c>
      <c r="IQ496">
        <v>30.465769999999999</v>
      </c>
      <c r="IR496">
        <v>1.40201</v>
      </c>
      <c r="IS496">
        <v>18380.3</v>
      </c>
      <c r="IT496" s="1">
        <v>4.9069179999999997E-2</v>
      </c>
      <c r="IU496">
        <v>30.416360000000001</v>
      </c>
      <c r="IV496">
        <v>1.5424169999999999</v>
      </c>
      <c r="IW496">
        <v>20398.740000000002</v>
      </c>
      <c r="IX496" s="1">
        <v>4.8784889999999997E-2</v>
      </c>
      <c r="IY496">
        <v>30.373930000000001</v>
      </c>
      <c r="IZ496">
        <v>1.669986</v>
      </c>
      <c r="JA496">
        <v>22313.759999999998</v>
      </c>
      <c r="JB496" s="1">
        <v>4.853768E-2</v>
      </c>
      <c r="JC496">
        <v>30.349679999999999</v>
      </c>
      <c r="JD496">
        <v>1.7864530000000001</v>
      </c>
      <c r="JE496">
        <v>24093.81</v>
      </c>
      <c r="JF496" s="1">
        <v>4.8243330000000001E-2</v>
      </c>
      <c r="JG496">
        <v>30.454239999999999</v>
      </c>
      <c r="JH496">
        <v>1.8876390000000001</v>
      </c>
      <c r="JI496">
        <v>25715.67</v>
      </c>
      <c r="JJ496" s="1">
        <v>4.7971119999999999E-2</v>
      </c>
      <c r="JK496">
        <v>30.577919999999999</v>
      </c>
      <c r="JL496">
        <v>1.9751019999999999</v>
      </c>
      <c r="JM496">
        <v>27162</v>
      </c>
      <c r="JN496" s="1">
        <v>4.7710559999999999E-2</v>
      </c>
      <c r="JO496">
        <v>30.668009999999999</v>
      </c>
      <c r="JP496">
        <v>2.0482469999999999</v>
      </c>
      <c r="JQ496">
        <v>28423.47</v>
      </c>
      <c r="JR496" s="1">
        <v>4.7462560000000001E-2</v>
      </c>
      <c r="JS496">
        <v>30.719000000000001</v>
      </c>
      <c r="JT496">
        <v>2.1073940000000002</v>
      </c>
      <c r="JU496">
        <v>29495.68</v>
      </c>
      <c r="JV496" s="1">
        <v>4.7208420000000001E-2</v>
      </c>
      <c r="JW496">
        <v>30.718689999999999</v>
      </c>
      <c r="JX496">
        <v>2.1520190000000001</v>
      </c>
      <c r="JY496">
        <v>30379.74</v>
      </c>
      <c r="JZ496" s="1">
        <v>4.6965930000000003E-2</v>
      </c>
      <c r="KA496">
        <v>30.656320000000001</v>
      </c>
      <c r="KB496">
        <v>2.1837909999999998</v>
      </c>
      <c r="KC496">
        <v>31080.33</v>
      </c>
      <c r="KD496" s="1">
        <v>4.6728430000000001E-2</v>
      </c>
      <c r="KE496">
        <v>30.59329</v>
      </c>
      <c r="KF496">
        <v>2.2031719999999999</v>
      </c>
      <c r="KG496">
        <v>31605.4</v>
      </c>
      <c r="KH496" s="1">
        <v>4.6620780000000001E-2</v>
      </c>
      <c r="KI496">
        <v>30.549130000000002</v>
      </c>
      <c r="KJ496">
        <v>2.2171509999999999</v>
      </c>
      <c r="KK496">
        <v>31965.72</v>
      </c>
      <c r="KL496" s="1">
        <v>4.6413740000000002E-2</v>
      </c>
      <c r="KM496">
        <v>30.629020000000001</v>
      </c>
      <c r="KN496">
        <v>2.2159360000000001</v>
      </c>
      <c r="KO496">
        <v>32173.05</v>
      </c>
      <c r="KP496" s="1">
        <v>4.6173279999999997E-2</v>
      </c>
      <c r="KQ496">
        <v>30.758659999999999</v>
      </c>
      <c r="KR496">
        <v>2.203754</v>
      </c>
      <c r="KS496">
        <v>32239.61</v>
      </c>
      <c r="KT496" s="1">
        <v>4.5913719999999998E-2</v>
      </c>
      <c r="KU496">
        <v>30.898869999999999</v>
      </c>
      <c r="KV496">
        <v>2.182239</v>
      </c>
      <c r="KW496">
        <v>32178.639999999999</v>
      </c>
      <c r="KX496" s="1">
        <v>4.5711929999999998E-2</v>
      </c>
      <c r="KY496">
        <v>31.019559999999998</v>
      </c>
      <c r="KZ496">
        <v>2.1561819999999998</v>
      </c>
      <c r="LA496">
        <v>32003.42</v>
      </c>
      <c r="LB496" s="1">
        <v>4.5536559999999997E-2</v>
      </c>
      <c r="LC496">
        <v>31.028729999999999</v>
      </c>
      <c r="LD496">
        <v>2.1250879999999999</v>
      </c>
      <c r="LE496">
        <v>31727.56</v>
      </c>
      <c r="LF496" s="1">
        <v>4.5375779999999998E-2</v>
      </c>
      <c r="LG496">
        <v>30.964739999999999</v>
      </c>
      <c r="LH496">
        <v>2.0893329999999999</v>
      </c>
      <c r="LI496">
        <v>31363.61</v>
      </c>
      <c r="LJ496" s="1">
        <v>4.5183859999999999E-2</v>
      </c>
      <c r="LK496">
        <v>30.906279999999999</v>
      </c>
      <c r="LL496">
        <v>2.0474579999999998</v>
      </c>
      <c r="LM496">
        <v>30923.29</v>
      </c>
      <c r="LN496" s="1">
        <v>4.5020020000000001E-2</v>
      </c>
      <c r="LO496">
        <v>30.875450000000001</v>
      </c>
      <c r="LP496">
        <v>2.0030169999999998</v>
      </c>
      <c r="LQ496">
        <v>30418.52</v>
      </c>
      <c r="LR496" s="1">
        <v>4.4851729999999999E-2</v>
      </c>
      <c r="LS496">
        <v>30.99793</v>
      </c>
      <c r="LT496">
        <v>1.9559359999999999</v>
      </c>
      <c r="LU496">
        <v>29858.799999999999</v>
      </c>
      <c r="LV496">
        <v>4.4677700000000001E-2</v>
      </c>
      <c r="LW496">
        <v>31.168209999999998</v>
      </c>
      <c r="LX496">
        <v>1.9060589999999999</v>
      </c>
      <c r="LY496">
        <v>29255.759999999998</v>
      </c>
      <c r="LZ496" s="1">
        <v>4.4499749999999998E-2</v>
      </c>
      <c r="MA496">
        <v>31.335339999999999</v>
      </c>
      <c r="MB496">
        <v>1.85419</v>
      </c>
      <c r="MC496">
        <v>28615.69</v>
      </c>
      <c r="MD496" s="1">
        <v>4.4333119999999997E-2</v>
      </c>
      <c r="ME496">
        <v>31.482759999999999</v>
      </c>
      <c r="MF496">
        <v>1.80159</v>
      </c>
      <c r="MG496">
        <v>27946.92</v>
      </c>
      <c r="MH496" s="1">
        <v>4.4184519999999998E-2</v>
      </c>
      <c r="MI496">
        <v>31.519259999999999</v>
      </c>
      <c r="MJ496">
        <v>1.7488809999999999</v>
      </c>
      <c r="MK496">
        <v>27257.32</v>
      </c>
      <c r="ML496" s="1">
        <v>4.4021440000000002E-2</v>
      </c>
      <c r="MM496">
        <v>31.485189999999999</v>
      </c>
      <c r="MN496">
        <v>1.6952609999999999</v>
      </c>
      <c r="MO496">
        <v>26552.09</v>
      </c>
      <c r="MP496" s="1">
        <v>4.3870659999999999E-2</v>
      </c>
      <c r="MQ496">
        <v>31.437899999999999</v>
      </c>
      <c r="MR496">
        <v>1.6420269999999999</v>
      </c>
      <c r="MS496">
        <v>25837.45</v>
      </c>
      <c r="MT496" s="1">
        <v>4.388065E-2</v>
      </c>
      <c r="MU496">
        <v>31.3918</v>
      </c>
      <c r="MV496">
        <v>1.5947739999999999</v>
      </c>
      <c r="MW496">
        <v>25116.6</v>
      </c>
      <c r="MX496" s="1">
        <v>4.3750459999999998E-2</v>
      </c>
      <c r="MY496">
        <v>31.385750000000002</v>
      </c>
      <c r="MZ496">
        <v>1.5425759999999999</v>
      </c>
      <c r="NA496">
        <v>24393.71</v>
      </c>
      <c r="NB496" s="1">
        <v>4.3567620000000001E-2</v>
      </c>
      <c r="NC496">
        <v>31.4497</v>
      </c>
      <c r="ND496">
        <v>1.4893099999999999</v>
      </c>
      <c r="NE496">
        <v>23674.31</v>
      </c>
      <c r="NF496" s="1">
        <v>4.3354429999999999E-2</v>
      </c>
      <c r="NG496">
        <v>31.58981</v>
      </c>
      <c r="NH496">
        <v>1.4359249999999999</v>
      </c>
      <c r="NI496">
        <v>22961.040000000001</v>
      </c>
      <c r="NJ496" s="1">
        <v>4.3206830000000002E-2</v>
      </c>
      <c r="NK496">
        <v>31.663160000000001</v>
      </c>
      <c r="NL496">
        <v>1.3858539999999999</v>
      </c>
      <c r="NM496">
        <v>22257.03</v>
      </c>
      <c r="NN496" s="1">
        <v>4.3105490000000003E-2</v>
      </c>
      <c r="NO496">
        <v>31.651440000000001</v>
      </c>
      <c r="NP496">
        <v>1.338311</v>
      </c>
      <c r="NQ496">
        <v>21563.27</v>
      </c>
      <c r="NR496" s="1">
        <v>4.2999160000000002E-2</v>
      </c>
      <c r="NS496">
        <v>31.618569999999998</v>
      </c>
      <c r="NT496">
        <v>1.2916700000000001</v>
      </c>
      <c r="NU496">
        <v>20881.509999999998</v>
      </c>
      <c r="NV496" s="1">
        <v>4.2877609999999997E-2</v>
      </c>
      <c r="NW496">
        <v>31.58145</v>
      </c>
      <c r="NX496">
        <v>1.2458370000000001</v>
      </c>
      <c r="NY496">
        <v>20213.59</v>
      </c>
      <c r="NZ496" s="1">
        <v>4.2904339999999999E-2</v>
      </c>
      <c r="OA496">
        <v>31.551439999999999</v>
      </c>
      <c r="OB496">
        <v>1.2053199999999999</v>
      </c>
      <c r="OC496">
        <v>19559.55</v>
      </c>
      <c r="OD496" s="1">
        <v>4.2788420000000001E-2</v>
      </c>
      <c r="OE496">
        <v>31.626940000000001</v>
      </c>
      <c r="OF496">
        <v>1.161867</v>
      </c>
      <c r="OG496">
        <v>18920.27</v>
      </c>
      <c r="OH496" s="1">
        <v>4.2623080000000001E-2</v>
      </c>
      <c r="OI496">
        <v>31.774920000000002</v>
      </c>
      <c r="OJ496">
        <v>1.118514</v>
      </c>
      <c r="OK496">
        <v>18298.13</v>
      </c>
    </row>
    <row r="497" spans="1:401" x14ac:dyDescent="0.35">
      <c r="A497">
        <v>506</v>
      </c>
      <c r="B497" t="s">
        <v>4</v>
      </c>
      <c r="C497" t="s">
        <v>364</v>
      </c>
      <c r="D497" t="s">
        <v>499</v>
      </c>
      <c r="E497">
        <v>794.19899999999996</v>
      </c>
      <c r="F497" s="1">
        <v>6.4506590000000003E-2</v>
      </c>
      <c r="G497">
        <v>30.690429999999999</v>
      </c>
      <c r="H497">
        <v>0</v>
      </c>
      <c r="I497">
        <v>0</v>
      </c>
      <c r="J497" s="1">
        <v>6.3950640000000003E-2</v>
      </c>
      <c r="K497">
        <v>30.64303</v>
      </c>
      <c r="L497">
        <v>0</v>
      </c>
      <c r="M497">
        <v>0</v>
      </c>
      <c r="N497" s="1">
        <v>6.3305249999999993E-2</v>
      </c>
      <c r="O497">
        <v>30.58475</v>
      </c>
      <c r="P497">
        <v>0</v>
      </c>
      <c r="Q497">
        <v>0</v>
      </c>
      <c r="R497" s="1">
        <v>6.263167E-2</v>
      </c>
      <c r="S497">
        <v>30.503520000000002</v>
      </c>
      <c r="T497">
        <v>0</v>
      </c>
      <c r="U497">
        <v>0</v>
      </c>
      <c r="V497" s="1">
        <v>6.2066129999999997E-2</v>
      </c>
      <c r="W497">
        <v>30.45825</v>
      </c>
      <c r="X497">
        <v>0</v>
      </c>
      <c r="Y497">
        <v>0</v>
      </c>
      <c r="Z497" s="1">
        <v>6.1570739999999999E-2</v>
      </c>
      <c r="AA497">
        <v>30.389410000000002</v>
      </c>
      <c r="AB497">
        <v>0</v>
      </c>
      <c r="AC497">
        <v>0</v>
      </c>
      <c r="AD497" s="1">
        <v>6.1087790000000003E-2</v>
      </c>
      <c r="AE497">
        <v>30.308050000000001</v>
      </c>
      <c r="AF497">
        <v>0</v>
      </c>
      <c r="AG497">
        <v>0</v>
      </c>
      <c r="AH497" s="1">
        <v>6.0628830000000002E-2</v>
      </c>
      <c r="AI497">
        <v>30.237130000000001</v>
      </c>
      <c r="AJ497">
        <v>0</v>
      </c>
      <c r="AK497">
        <v>0</v>
      </c>
      <c r="AL497" s="1">
        <v>6.0888070000000002E-2</v>
      </c>
      <c r="AM497">
        <v>30.18159</v>
      </c>
      <c r="AN497">
        <v>0</v>
      </c>
      <c r="AO497">
        <v>0</v>
      </c>
      <c r="AP497" s="1">
        <v>6.0534940000000002E-2</v>
      </c>
      <c r="AQ497">
        <v>30.217569999999998</v>
      </c>
      <c r="AR497">
        <v>0</v>
      </c>
      <c r="AS497">
        <v>0</v>
      </c>
      <c r="AT497" s="1">
        <v>5.9902240000000002E-2</v>
      </c>
      <c r="AU497">
        <v>30.299869999999999</v>
      </c>
      <c r="AV497">
        <v>0</v>
      </c>
      <c r="AW497">
        <v>0</v>
      </c>
      <c r="AX497" s="1">
        <v>5.9186620000000002E-2</v>
      </c>
      <c r="AY497">
        <v>30.33962</v>
      </c>
      <c r="AZ497">
        <v>0</v>
      </c>
      <c r="BA497">
        <v>0</v>
      </c>
      <c r="BB497" s="1">
        <v>5.8774750000000001E-2</v>
      </c>
      <c r="BC497">
        <v>30.354030000000002</v>
      </c>
      <c r="BD497">
        <v>0</v>
      </c>
      <c r="BE497">
        <v>0</v>
      </c>
      <c r="BF497" s="1">
        <v>5.8553139999999997E-2</v>
      </c>
      <c r="BG497">
        <v>30.302029999999998</v>
      </c>
      <c r="BH497">
        <v>0</v>
      </c>
      <c r="BI497">
        <v>0</v>
      </c>
      <c r="BJ497" s="1">
        <v>5.832027E-2</v>
      </c>
      <c r="BK497">
        <v>30.19267</v>
      </c>
      <c r="BL497">
        <v>0</v>
      </c>
      <c r="BM497">
        <v>0</v>
      </c>
      <c r="BN497" s="1">
        <v>5.7969649999999998E-2</v>
      </c>
      <c r="BO497">
        <v>30.087700000000002</v>
      </c>
      <c r="BP497">
        <v>0</v>
      </c>
      <c r="BQ497">
        <v>0</v>
      </c>
      <c r="BR497">
        <v>5.7833000000000002E-2</v>
      </c>
      <c r="BS497">
        <v>29.995629999999998</v>
      </c>
      <c r="BT497">
        <v>0</v>
      </c>
      <c r="BU497">
        <v>0</v>
      </c>
      <c r="BV497" s="1">
        <v>5.7541229999999999E-2</v>
      </c>
      <c r="BW497">
        <v>29.99418</v>
      </c>
      <c r="BX497">
        <v>0</v>
      </c>
      <c r="BY497">
        <v>0</v>
      </c>
      <c r="BZ497" s="1">
        <v>5.7234060000000003E-2</v>
      </c>
      <c r="CA497">
        <v>30.028559999999999</v>
      </c>
      <c r="CB497">
        <v>0</v>
      </c>
      <c r="CC497">
        <v>0</v>
      </c>
      <c r="CD497" s="1">
        <v>5.6917910000000002E-2</v>
      </c>
      <c r="CE497">
        <v>30.045000000000002</v>
      </c>
      <c r="CF497">
        <v>0</v>
      </c>
      <c r="CG497">
        <v>0</v>
      </c>
      <c r="CH497">
        <v>5.6691499999999999E-2</v>
      </c>
      <c r="CI497">
        <v>30.06765</v>
      </c>
      <c r="CJ497">
        <v>0</v>
      </c>
      <c r="CK497">
        <v>0</v>
      </c>
      <c r="CL497" s="1">
        <v>5.6508290000000003E-2</v>
      </c>
      <c r="CM497">
        <v>30.03303</v>
      </c>
      <c r="CN497">
        <v>0</v>
      </c>
      <c r="CO497">
        <v>0</v>
      </c>
      <c r="CP497" s="1">
        <v>5.6330119999999997E-2</v>
      </c>
      <c r="CQ497">
        <v>29.924630000000001</v>
      </c>
      <c r="CR497">
        <v>0</v>
      </c>
      <c r="CS497">
        <v>0</v>
      </c>
      <c r="CT497">
        <v>5.6193600000000003E-2</v>
      </c>
      <c r="CU497">
        <v>29.81606</v>
      </c>
      <c r="CV497">
        <v>0</v>
      </c>
      <c r="CW497">
        <v>0</v>
      </c>
      <c r="CX497" s="1">
        <v>5.6755020000000003E-2</v>
      </c>
      <c r="CY497">
        <v>29.729299999999999</v>
      </c>
      <c r="CZ497">
        <v>0</v>
      </c>
      <c r="DA497">
        <v>0</v>
      </c>
      <c r="DB497" s="1">
        <v>5.6704919999999999E-2</v>
      </c>
      <c r="DC497">
        <v>29.781300000000002</v>
      </c>
      <c r="DD497" s="1">
        <v>8.410987E-38</v>
      </c>
      <c r="DE497" s="1">
        <v>1.0698180000000001E-33</v>
      </c>
      <c r="DF497" s="1">
        <v>5.6355549999999997E-2</v>
      </c>
      <c r="DG497">
        <v>29.88616</v>
      </c>
      <c r="DH497" s="1">
        <v>3.9801550000000001E-33</v>
      </c>
      <c r="DI497" s="1">
        <v>4.6894320000000002E-29</v>
      </c>
      <c r="DJ497" s="1">
        <v>5.5904460000000003E-2</v>
      </c>
      <c r="DK497">
        <v>29.979780000000002</v>
      </c>
      <c r="DL497" s="1">
        <v>4.3728189999999997E-29</v>
      </c>
      <c r="DM497" s="1">
        <v>4.6329389999999997E-25</v>
      </c>
      <c r="DN497" s="1">
        <v>5.5730960000000003E-2</v>
      </c>
      <c r="DO497">
        <v>30.0504</v>
      </c>
      <c r="DP497" s="1">
        <v>1.3316409999999999E-25</v>
      </c>
      <c r="DQ497" s="1">
        <v>1.323934E-21</v>
      </c>
      <c r="DR497" s="1">
        <v>5.5728270000000003E-2</v>
      </c>
      <c r="DS497">
        <v>30.0046</v>
      </c>
      <c r="DT497" s="1">
        <v>1.38038E-22</v>
      </c>
      <c r="DU497" s="1">
        <v>1.321738E-18</v>
      </c>
      <c r="DV497" s="1">
        <v>5.5690580000000003E-2</v>
      </c>
      <c r="DW497">
        <v>29.895769999999999</v>
      </c>
      <c r="DX497" s="1">
        <v>5.8262430000000003E-20</v>
      </c>
      <c r="DY497" s="1">
        <v>5.4703749999999997E-16</v>
      </c>
      <c r="DZ497" s="1">
        <v>5.549569E-2</v>
      </c>
      <c r="EA497">
        <v>29.792290000000001</v>
      </c>
      <c r="EB497" s="1">
        <v>1.157532E-17</v>
      </c>
      <c r="EC497" s="1">
        <v>1.081341E-13</v>
      </c>
      <c r="ED497" s="1">
        <v>5.5237689999999999E-2</v>
      </c>
      <c r="EE497">
        <v>29.70693</v>
      </c>
      <c r="EF497" s="1">
        <v>1.215771E-15</v>
      </c>
      <c r="EG497" s="1">
        <v>1.1387299999999999E-11</v>
      </c>
      <c r="EH497">
        <v>5.5003999999999997E-2</v>
      </c>
      <c r="EI497">
        <v>29.726759999999999</v>
      </c>
      <c r="EJ497" s="1">
        <v>7.3863560000000003E-14</v>
      </c>
      <c r="EK497" s="1">
        <v>6.967218E-10</v>
      </c>
      <c r="EL497" s="1">
        <v>5.4831310000000001E-2</v>
      </c>
      <c r="EM497">
        <v>29.833480000000002</v>
      </c>
      <c r="EN497" s="1">
        <v>2.7910659999999999E-12</v>
      </c>
      <c r="EO497" s="1">
        <v>2.6571700000000002E-8</v>
      </c>
      <c r="EP497">
        <v>5.4653199999999999E-2</v>
      </c>
      <c r="EQ497">
        <v>29.967469999999999</v>
      </c>
      <c r="ER497" s="1">
        <v>6.948978E-11</v>
      </c>
      <c r="ES497" s="1">
        <v>6.6938430000000001E-7</v>
      </c>
      <c r="ET497" s="1">
        <v>5.4443329999999998E-2</v>
      </c>
      <c r="EU497">
        <v>30.071439999999999</v>
      </c>
      <c r="EV497" s="1">
        <v>1.196617E-9</v>
      </c>
      <c r="EW497" s="1">
        <v>1.16899E-5</v>
      </c>
      <c r="EX497" s="1">
        <v>5.4202010000000002E-2</v>
      </c>
      <c r="EY497">
        <v>30.060790000000001</v>
      </c>
      <c r="EZ497" s="1">
        <v>1.487359E-8</v>
      </c>
      <c r="FA497" s="1">
        <v>1.4757839999999999E-4</v>
      </c>
      <c r="FB497" s="1">
        <v>5.3939040000000001E-2</v>
      </c>
      <c r="FC497">
        <v>29.987970000000001</v>
      </c>
      <c r="FD497" s="1">
        <v>1.384101E-7</v>
      </c>
      <c r="FE497" s="1">
        <v>1.396967E-3</v>
      </c>
      <c r="FF497" s="1">
        <v>5.3716390000000003E-2</v>
      </c>
      <c r="FG497">
        <v>29.917100000000001</v>
      </c>
      <c r="FH497" s="1">
        <v>9.9820550000000008E-7</v>
      </c>
      <c r="FI497" s="1">
        <v>1.024285E-2</v>
      </c>
      <c r="FJ497" s="1">
        <v>5.3853989999999997E-2</v>
      </c>
      <c r="FK497">
        <v>29.855319999999999</v>
      </c>
      <c r="FL497" s="1">
        <v>5.7852549999999997E-6</v>
      </c>
      <c r="FM497" s="1">
        <v>5.9960769999999997E-2</v>
      </c>
      <c r="FN497" s="1">
        <v>5.3653039999999999E-2</v>
      </c>
      <c r="FO497">
        <v>29.9239</v>
      </c>
      <c r="FP497" s="1">
        <v>2.7299630000000001E-5</v>
      </c>
      <c r="FQ497">
        <v>0.28762369999999998</v>
      </c>
      <c r="FR497" s="1">
        <v>5.3280269999999998E-2</v>
      </c>
      <c r="FS497">
        <v>30.04392</v>
      </c>
      <c r="FT497" s="1">
        <v>1.073787E-4</v>
      </c>
      <c r="FU497">
        <v>1.153715</v>
      </c>
      <c r="FV497" s="1">
        <v>5.2836349999999997E-2</v>
      </c>
      <c r="FW497">
        <v>30.118960000000001</v>
      </c>
      <c r="FX497" s="1">
        <v>3.5952960000000002E-4</v>
      </c>
      <c r="FY497">
        <v>3.9446159999999999</v>
      </c>
      <c r="FZ497" s="1">
        <v>5.2541440000000002E-2</v>
      </c>
      <c r="GA497">
        <v>30.16018</v>
      </c>
      <c r="GB497" s="1">
        <v>1.048214E-3</v>
      </c>
      <c r="GC497">
        <v>11.70682</v>
      </c>
      <c r="GD497" s="1">
        <v>5.2326169999999998E-2</v>
      </c>
      <c r="GE497">
        <v>30.11891</v>
      </c>
      <c r="GF497" s="1">
        <v>2.702833E-3</v>
      </c>
      <c r="GG497">
        <v>30.672270000000001</v>
      </c>
      <c r="GH497" s="1">
        <v>5.2105749999999999E-2</v>
      </c>
      <c r="GI497">
        <v>30.08924</v>
      </c>
      <c r="GJ497" s="1">
        <v>6.2450810000000004E-3</v>
      </c>
      <c r="GK497">
        <v>71.986949999999993</v>
      </c>
      <c r="GL497">
        <v>5.1795599999999997E-2</v>
      </c>
      <c r="GM497">
        <v>30.06664</v>
      </c>
      <c r="GN497" s="1">
        <v>1.3069330000000001E-2</v>
      </c>
      <c r="GO497">
        <v>153.22900000000001</v>
      </c>
      <c r="GP497" s="1">
        <v>5.151704E-2</v>
      </c>
      <c r="GQ497">
        <v>30.04946</v>
      </c>
      <c r="GR497" s="1">
        <v>2.5103759999999999E-2</v>
      </c>
      <c r="GS497">
        <v>299.08159999999998</v>
      </c>
      <c r="GT497" s="1">
        <v>5.1193669999999997E-2</v>
      </c>
      <c r="GU497">
        <v>30.028860000000002</v>
      </c>
      <c r="GV497" s="1">
        <v>4.4639020000000001E-2</v>
      </c>
      <c r="GW497">
        <v>540.62879999999996</v>
      </c>
      <c r="GX497">
        <v>5.0884600000000002E-2</v>
      </c>
      <c r="GY497">
        <v>30.08323</v>
      </c>
      <c r="GZ497">
        <v>7.4202299999999999E-2</v>
      </c>
      <c r="HA497">
        <v>912.90750000000003</v>
      </c>
      <c r="HB497" s="1">
        <v>5.0583980000000001E-2</v>
      </c>
      <c r="HC497">
        <v>30.214849999999998</v>
      </c>
      <c r="HD497">
        <v>0.1161848</v>
      </c>
      <c r="HE497">
        <v>1451.28</v>
      </c>
      <c r="HF497" s="1">
        <v>5.028987E-2</v>
      </c>
      <c r="HG497">
        <v>30.345320000000001</v>
      </c>
      <c r="HH497">
        <v>0.17254459999999999</v>
      </c>
      <c r="HI497">
        <v>2187.018</v>
      </c>
      <c r="HJ497" s="1">
        <v>4.9993410000000002E-2</v>
      </c>
      <c r="HK497">
        <v>30.387589999999999</v>
      </c>
      <c r="HL497">
        <v>0.24446709999999999</v>
      </c>
      <c r="HM497">
        <v>3143.1060000000002</v>
      </c>
      <c r="HN497" s="1">
        <v>4.9694950000000002E-2</v>
      </c>
      <c r="HO497">
        <v>30.324750000000002</v>
      </c>
      <c r="HP497">
        <v>0.33220640000000001</v>
      </c>
      <c r="HQ497">
        <v>4330.9520000000002</v>
      </c>
      <c r="HR497" s="1">
        <v>4.9433379999999999E-2</v>
      </c>
      <c r="HS497">
        <v>30.261600000000001</v>
      </c>
      <c r="HT497">
        <v>0.43532700000000002</v>
      </c>
      <c r="HU497">
        <v>5748.5649999999996</v>
      </c>
      <c r="HV497" s="1">
        <v>4.9538039999999998E-2</v>
      </c>
      <c r="HW497">
        <v>30.203790000000001</v>
      </c>
      <c r="HX497">
        <v>0.55638480000000001</v>
      </c>
      <c r="HY497">
        <v>7383.9570000000003</v>
      </c>
      <c r="HZ497" s="1">
        <v>4.9317420000000001E-2</v>
      </c>
      <c r="IA497">
        <v>30.237290000000002</v>
      </c>
      <c r="IB497">
        <v>0.68647720000000001</v>
      </c>
      <c r="IC497">
        <v>9212.94</v>
      </c>
      <c r="ID497" s="1">
        <v>4.8941169999999999E-2</v>
      </c>
      <c r="IE497">
        <v>30.334510000000002</v>
      </c>
      <c r="IF497">
        <v>0.82249260000000002</v>
      </c>
      <c r="IG497">
        <v>11194.48</v>
      </c>
      <c r="IH497" s="1">
        <v>4.8493519999999998E-2</v>
      </c>
      <c r="II497">
        <v>30.430230000000002</v>
      </c>
      <c r="IJ497">
        <v>0.96109860000000003</v>
      </c>
      <c r="IK497">
        <v>13281.44</v>
      </c>
      <c r="IL497" s="1">
        <v>4.8202969999999998E-2</v>
      </c>
      <c r="IM497">
        <v>30.507370000000002</v>
      </c>
      <c r="IN497">
        <v>1.103259</v>
      </c>
      <c r="IO497">
        <v>15426.01</v>
      </c>
      <c r="IP497" s="1">
        <v>4.8016129999999997E-2</v>
      </c>
      <c r="IQ497">
        <v>30.503119999999999</v>
      </c>
      <c r="IR497">
        <v>1.2459910000000001</v>
      </c>
      <c r="IS497">
        <v>17583.57</v>
      </c>
      <c r="IT497" s="1">
        <v>4.7823160000000003E-2</v>
      </c>
      <c r="IU497">
        <v>30.455369999999998</v>
      </c>
      <c r="IV497">
        <v>1.3840460000000001</v>
      </c>
      <c r="IW497">
        <v>19710.669999999998</v>
      </c>
      <c r="IX497" s="1">
        <v>4.7546819999999997E-2</v>
      </c>
      <c r="IY497">
        <v>30.414300000000001</v>
      </c>
      <c r="IZ497">
        <v>1.512186</v>
      </c>
      <c r="JA497">
        <v>21765.02</v>
      </c>
      <c r="JB497" s="1">
        <v>4.7306220000000003E-2</v>
      </c>
      <c r="JC497">
        <v>30.39115</v>
      </c>
      <c r="JD497">
        <v>1.63157</v>
      </c>
      <c r="JE497">
        <v>23710.79</v>
      </c>
      <c r="JF497" s="1">
        <v>4.7019640000000001E-2</v>
      </c>
      <c r="JG497">
        <v>30.49484</v>
      </c>
      <c r="JH497">
        <v>1.7379610000000001</v>
      </c>
      <c r="JI497">
        <v>25519.040000000001</v>
      </c>
      <c r="JJ497" s="1">
        <v>4.6755369999999997E-2</v>
      </c>
      <c r="JK497">
        <v>30.617699999999999</v>
      </c>
      <c r="JL497">
        <v>1.8324260000000001</v>
      </c>
      <c r="JM497">
        <v>27167.3</v>
      </c>
      <c r="JN497" s="1">
        <v>4.650199E-2</v>
      </c>
      <c r="JO497">
        <v>30.7075</v>
      </c>
      <c r="JP497">
        <v>1.913991</v>
      </c>
      <c r="JQ497">
        <v>28640.19</v>
      </c>
      <c r="JR497" s="1">
        <v>4.6259469999999997E-2</v>
      </c>
      <c r="JS497">
        <v>30.75882</v>
      </c>
      <c r="JT497">
        <v>1.9826170000000001</v>
      </c>
      <c r="JU497">
        <v>29928.63</v>
      </c>
      <c r="JV497" s="1">
        <v>4.6012579999999997E-2</v>
      </c>
      <c r="JW497">
        <v>30.75957</v>
      </c>
      <c r="JX497">
        <v>2.0375920000000001</v>
      </c>
      <c r="JY497">
        <v>31028.68</v>
      </c>
      <c r="JZ497" s="1">
        <v>4.5776440000000002E-2</v>
      </c>
      <c r="KA497">
        <v>30.69905</v>
      </c>
      <c r="KB497">
        <v>2.0801639999999999</v>
      </c>
      <c r="KC497">
        <v>31941.13</v>
      </c>
      <c r="KD497" s="1">
        <v>4.5546009999999998E-2</v>
      </c>
      <c r="KE497">
        <v>30.637609999999999</v>
      </c>
      <c r="KF497">
        <v>2.1106199999999999</v>
      </c>
      <c r="KG497">
        <v>32670.44</v>
      </c>
      <c r="KH497" s="1">
        <v>4.5441380000000003E-2</v>
      </c>
      <c r="KI497">
        <v>30.59478</v>
      </c>
      <c r="KJ497">
        <v>2.1354380000000002</v>
      </c>
      <c r="KK497">
        <v>33224.910000000003</v>
      </c>
      <c r="KL497" s="1">
        <v>4.524181E-2</v>
      </c>
      <c r="KM497">
        <v>30.674009999999999</v>
      </c>
      <c r="KN497">
        <v>2.1451980000000002</v>
      </c>
      <c r="KO497">
        <v>33613.949999999997</v>
      </c>
      <c r="KP497" s="1">
        <v>4.500639E-2</v>
      </c>
      <c r="KQ497">
        <v>30.802409999999998</v>
      </c>
      <c r="KR497">
        <v>2.1435770000000001</v>
      </c>
      <c r="KS497">
        <v>33848.339999999997</v>
      </c>
      <c r="KT497" s="1">
        <v>4.4751590000000001E-2</v>
      </c>
      <c r="KU497">
        <v>30.94126</v>
      </c>
      <c r="KV497">
        <v>2.132139</v>
      </c>
      <c r="KW497">
        <v>33940.15</v>
      </c>
      <c r="KX497" s="1">
        <v>4.4556480000000002E-2</v>
      </c>
      <c r="KY497">
        <v>31.060970000000001</v>
      </c>
      <c r="KZ497">
        <v>2.1157430000000002</v>
      </c>
      <c r="LA497">
        <v>33902.300000000003</v>
      </c>
      <c r="LB497" s="1">
        <v>4.438682E-2</v>
      </c>
      <c r="LC497">
        <v>31.07086</v>
      </c>
      <c r="LD497">
        <v>2.0936720000000002</v>
      </c>
      <c r="LE497">
        <v>33748.019999999997</v>
      </c>
      <c r="LF497" s="1">
        <v>4.4230180000000001E-2</v>
      </c>
      <c r="LG497">
        <v>31.008140000000001</v>
      </c>
      <c r="LH497">
        <v>2.0662259999999999</v>
      </c>
      <c r="LI497">
        <v>33490.29</v>
      </c>
      <c r="LJ497" s="1">
        <v>4.4044020000000003E-2</v>
      </c>
      <c r="LK497">
        <v>30.950710000000001</v>
      </c>
      <c r="LL497">
        <v>2.0322689999999999</v>
      </c>
      <c r="LM497">
        <v>33141.65</v>
      </c>
      <c r="LN497" s="1">
        <v>4.3885609999999999E-2</v>
      </c>
      <c r="LO497">
        <v>30.920300000000001</v>
      </c>
      <c r="LP497">
        <v>1.995269</v>
      </c>
      <c r="LQ497">
        <v>32713.75</v>
      </c>
      <c r="LR497" s="1">
        <v>4.3720889999999998E-2</v>
      </c>
      <c r="LS497">
        <v>31.040659999999999</v>
      </c>
      <c r="LT497">
        <v>1.9548019999999999</v>
      </c>
      <c r="LU497">
        <v>32218.16</v>
      </c>
      <c r="LV497" s="1">
        <v>4.3552479999999998E-2</v>
      </c>
      <c r="LW497">
        <v>31.20851</v>
      </c>
      <c r="LX497">
        <v>1.9096649999999999</v>
      </c>
      <c r="LY497">
        <v>31662.21</v>
      </c>
      <c r="LZ497" s="1">
        <v>4.3377739999999998E-2</v>
      </c>
      <c r="MA497">
        <v>31.3733</v>
      </c>
      <c r="MB497">
        <v>1.863691</v>
      </c>
      <c r="MC497">
        <v>31063.4</v>
      </c>
      <c r="MD497" s="1">
        <v>4.3217150000000003E-2</v>
      </c>
      <c r="ME497">
        <v>31.518640000000001</v>
      </c>
      <c r="MF497">
        <v>1.815823</v>
      </c>
      <c r="MG497">
        <v>30421.19</v>
      </c>
      <c r="MH497" s="1">
        <v>4.3071829999999998E-2</v>
      </c>
      <c r="MI497">
        <v>31.554780000000001</v>
      </c>
      <c r="MJ497">
        <v>1.7673030000000001</v>
      </c>
      <c r="MK497">
        <v>29749.8</v>
      </c>
      <c r="ML497" s="1">
        <v>4.2912840000000001E-2</v>
      </c>
      <c r="MM497">
        <v>31.52094</v>
      </c>
      <c r="MN497">
        <v>1.7173369999999999</v>
      </c>
      <c r="MO497">
        <v>29052.61</v>
      </c>
      <c r="MP497" s="1">
        <v>4.2766720000000001E-2</v>
      </c>
      <c r="MQ497">
        <v>31.473800000000001</v>
      </c>
      <c r="MR497">
        <v>1.667376</v>
      </c>
      <c r="MS497">
        <v>28338.639999999999</v>
      </c>
      <c r="MT497" s="1">
        <v>4.2779730000000002E-2</v>
      </c>
      <c r="MU497">
        <v>31.427769999999999</v>
      </c>
      <c r="MV497">
        <v>1.6231329999999999</v>
      </c>
      <c r="MW497">
        <v>27610.7</v>
      </c>
      <c r="MX497" s="1">
        <v>4.2653249999999997E-2</v>
      </c>
      <c r="MY497">
        <v>31.421130000000002</v>
      </c>
      <c r="MZ497">
        <v>1.573407</v>
      </c>
      <c r="NA497">
        <v>26874.71</v>
      </c>
      <c r="NB497" s="1">
        <v>4.2472019999999999E-2</v>
      </c>
      <c r="NC497">
        <v>31.48339</v>
      </c>
      <c r="ND497">
        <v>1.522068</v>
      </c>
      <c r="NE497">
        <v>26136.36</v>
      </c>
      <c r="NF497" s="1">
        <v>4.2264660000000003E-2</v>
      </c>
      <c r="NG497">
        <v>31.620950000000001</v>
      </c>
      <c r="NH497">
        <v>1.4703729999999999</v>
      </c>
      <c r="NI497">
        <v>25399.16</v>
      </c>
      <c r="NJ497" s="1">
        <v>4.2120919999999999E-2</v>
      </c>
      <c r="NK497">
        <v>31.69293</v>
      </c>
      <c r="NL497">
        <v>1.4217379999999999</v>
      </c>
      <c r="NM497">
        <v>24666.83</v>
      </c>
      <c r="NN497">
        <v>4.2023900000000003E-2</v>
      </c>
      <c r="NO497">
        <v>31.68113</v>
      </c>
      <c r="NP497">
        <v>1.3754459999999999</v>
      </c>
      <c r="NQ497">
        <v>23941.05</v>
      </c>
      <c r="NR497" s="1">
        <v>4.1920779999999998E-2</v>
      </c>
      <c r="NS497">
        <v>31.648140000000001</v>
      </c>
      <c r="NT497">
        <v>1.3297650000000001</v>
      </c>
      <c r="NU497">
        <v>23224.09</v>
      </c>
      <c r="NV497" s="1">
        <v>4.1802760000000001E-2</v>
      </c>
      <c r="NW497">
        <v>31.610880000000002</v>
      </c>
      <c r="NX497">
        <v>1.2846660000000001</v>
      </c>
      <c r="NY497">
        <v>22518.47</v>
      </c>
      <c r="NZ497" s="1">
        <v>4.1831569999999998E-2</v>
      </c>
      <c r="OA497">
        <v>31.580739999999999</v>
      </c>
      <c r="OB497">
        <v>1.244915</v>
      </c>
      <c r="OC497">
        <v>21824.61</v>
      </c>
      <c r="OD497" s="1">
        <v>4.1719119999999998E-2</v>
      </c>
      <c r="OE497">
        <v>31.654209999999999</v>
      </c>
      <c r="OF497">
        <v>1.201851</v>
      </c>
      <c r="OG497">
        <v>21143.759999999998</v>
      </c>
      <c r="OH497" s="1">
        <v>4.155731E-2</v>
      </c>
      <c r="OI497">
        <v>31.799600000000002</v>
      </c>
      <c r="OJ497">
        <v>1.1586559999999999</v>
      </c>
      <c r="OK497">
        <v>20478.71</v>
      </c>
    </row>
    <row r="498" spans="1:401" x14ac:dyDescent="0.35">
      <c r="A498">
        <v>507</v>
      </c>
      <c r="B498" t="s">
        <v>4</v>
      </c>
      <c r="C498" t="s">
        <v>364</v>
      </c>
      <c r="D498" t="s">
        <v>500</v>
      </c>
      <c r="E498">
        <v>820.91480000000001</v>
      </c>
      <c r="F498">
        <v>5.8840000000000003E-2</v>
      </c>
      <c r="G498">
        <v>30.771740000000001</v>
      </c>
      <c r="H498">
        <v>0</v>
      </c>
      <c r="I498">
        <v>0</v>
      </c>
      <c r="J498" s="1">
        <v>5.8331349999999997E-2</v>
      </c>
      <c r="K498">
        <v>30.723179999999999</v>
      </c>
      <c r="L498">
        <v>0</v>
      </c>
      <c r="M498">
        <v>0</v>
      </c>
      <c r="N498" s="1">
        <v>5.7741710000000002E-2</v>
      </c>
      <c r="O498">
        <v>30.66413</v>
      </c>
      <c r="P498">
        <v>0</v>
      </c>
      <c r="Q498">
        <v>0</v>
      </c>
      <c r="R498" s="1">
        <v>5.7126509999999998E-2</v>
      </c>
      <c r="S498">
        <v>30.582609999999999</v>
      </c>
      <c r="T498">
        <v>0</v>
      </c>
      <c r="U498">
        <v>0</v>
      </c>
      <c r="V498" s="1">
        <v>5.6611509999999997E-2</v>
      </c>
      <c r="W498">
        <v>30.536460000000002</v>
      </c>
      <c r="X498">
        <v>0</v>
      </c>
      <c r="Y498">
        <v>0</v>
      </c>
      <c r="Z498" s="1">
        <v>5.6162089999999998E-2</v>
      </c>
      <c r="AA498">
        <v>30.467289999999998</v>
      </c>
      <c r="AB498">
        <v>0</v>
      </c>
      <c r="AC498">
        <v>0</v>
      </c>
      <c r="AD498" s="1">
        <v>5.5721569999999998E-2</v>
      </c>
      <c r="AE498">
        <v>30.385919999999999</v>
      </c>
      <c r="AF498">
        <v>0</v>
      </c>
      <c r="AG498">
        <v>0</v>
      </c>
      <c r="AH498" s="1">
        <v>5.5305489999999999E-2</v>
      </c>
      <c r="AI498">
        <v>30.314990000000002</v>
      </c>
      <c r="AJ498">
        <v>0</v>
      </c>
      <c r="AK498">
        <v>0</v>
      </c>
      <c r="AL498" s="1">
        <v>5.5558120000000003E-2</v>
      </c>
      <c r="AM498">
        <v>30.259450000000001</v>
      </c>
      <c r="AN498">
        <v>0</v>
      </c>
      <c r="AO498">
        <v>0</v>
      </c>
      <c r="AP498" s="1">
        <v>5.5234230000000002E-2</v>
      </c>
      <c r="AQ498">
        <v>30.294149999999998</v>
      </c>
      <c r="AR498">
        <v>0</v>
      </c>
      <c r="AS498">
        <v>0</v>
      </c>
      <c r="AT498" s="1">
        <v>5.4651119999999997E-2</v>
      </c>
      <c r="AU498">
        <v>30.374839999999999</v>
      </c>
      <c r="AV498">
        <v>0</v>
      </c>
      <c r="AW498">
        <v>0</v>
      </c>
      <c r="AX498" s="1">
        <v>5.3995830000000002E-2</v>
      </c>
      <c r="AY498">
        <v>30.41375</v>
      </c>
      <c r="AZ498">
        <v>0</v>
      </c>
      <c r="BA498">
        <v>0</v>
      </c>
      <c r="BB498" s="1">
        <v>5.3618840000000001E-2</v>
      </c>
      <c r="BC498">
        <v>30.42765</v>
      </c>
      <c r="BD498">
        <v>0</v>
      </c>
      <c r="BE498">
        <v>0</v>
      </c>
      <c r="BF498" s="1">
        <v>5.3422160000000003E-2</v>
      </c>
      <c r="BG498">
        <v>30.376470000000001</v>
      </c>
      <c r="BH498">
        <v>0</v>
      </c>
      <c r="BI498">
        <v>0</v>
      </c>
      <c r="BJ498" s="1">
        <v>5.3212229999999999E-2</v>
      </c>
      <c r="BK498">
        <v>30.268660000000001</v>
      </c>
      <c r="BL498">
        <v>0</v>
      </c>
      <c r="BM498">
        <v>0</v>
      </c>
      <c r="BN498">
        <v>5.2891199999999999E-2</v>
      </c>
      <c r="BO498">
        <v>30.165299999999998</v>
      </c>
      <c r="BP498">
        <v>0</v>
      </c>
      <c r="BQ498">
        <v>0</v>
      </c>
      <c r="BR498" s="1">
        <v>5.2770949999999997E-2</v>
      </c>
      <c r="BS498">
        <v>30.074719999999999</v>
      </c>
      <c r="BT498">
        <v>0</v>
      </c>
      <c r="BU498">
        <v>0</v>
      </c>
      <c r="BV498" s="1">
        <v>5.2504040000000002E-2</v>
      </c>
      <c r="BW498">
        <v>30.07368</v>
      </c>
      <c r="BX498">
        <v>0</v>
      </c>
      <c r="BY498">
        <v>0</v>
      </c>
      <c r="BZ498" s="1">
        <v>5.2225340000000002E-2</v>
      </c>
      <c r="CA498">
        <v>30.107959999999999</v>
      </c>
      <c r="CB498">
        <v>0</v>
      </c>
      <c r="CC498">
        <v>0</v>
      </c>
      <c r="CD498" s="1">
        <v>5.1935040000000002E-2</v>
      </c>
      <c r="CE498">
        <v>30.124479999999998</v>
      </c>
      <c r="CF498">
        <v>0</v>
      </c>
      <c r="CG498">
        <v>0</v>
      </c>
      <c r="CH498" s="1">
        <v>5.1728129999999997E-2</v>
      </c>
      <c r="CI498">
        <v>30.147079999999999</v>
      </c>
      <c r="CJ498">
        <v>0</v>
      </c>
      <c r="CK498">
        <v>0</v>
      </c>
      <c r="CL498" s="1">
        <v>5.1561709999999997E-2</v>
      </c>
      <c r="CM498">
        <v>30.113489999999999</v>
      </c>
      <c r="CN498">
        <v>0</v>
      </c>
      <c r="CO498">
        <v>0</v>
      </c>
      <c r="CP498" s="1">
        <v>5.1400609999999999E-2</v>
      </c>
      <c r="CQ498">
        <v>30.00704</v>
      </c>
      <c r="CR498">
        <v>0</v>
      </c>
      <c r="CS498">
        <v>0</v>
      </c>
      <c r="CT498" s="1">
        <v>5.1278560000000001E-2</v>
      </c>
      <c r="CU498">
        <v>29.900179999999999</v>
      </c>
      <c r="CV498">
        <v>0</v>
      </c>
      <c r="CW498">
        <v>0</v>
      </c>
      <c r="CX498" s="1">
        <v>5.1807289999999999E-2</v>
      </c>
      <c r="CY498">
        <v>29.814800000000002</v>
      </c>
      <c r="CZ498">
        <v>0</v>
      </c>
      <c r="DA498">
        <v>0</v>
      </c>
      <c r="DB498" s="1">
        <v>5.175954E-2</v>
      </c>
      <c r="DC498">
        <v>29.866299999999999</v>
      </c>
      <c r="DD498" s="1">
        <v>2.037431E-38</v>
      </c>
      <c r="DE498" s="1">
        <v>2.892521E-34</v>
      </c>
      <c r="DF498" s="1">
        <v>5.143557E-2</v>
      </c>
      <c r="DG498">
        <v>29.970089999999999</v>
      </c>
      <c r="DH498" s="1">
        <v>9.6851279999999996E-34</v>
      </c>
      <c r="DI498" s="1">
        <v>1.383695E-29</v>
      </c>
      <c r="DJ498">
        <v>5.1019799999999997E-2</v>
      </c>
      <c r="DK498">
        <v>30.06268</v>
      </c>
      <c r="DL498" s="1">
        <v>1.098097E-29</v>
      </c>
      <c r="DM498" s="1">
        <v>1.4818340000000001E-25</v>
      </c>
      <c r="DN498" s="1">
        <v>5.086384E-2</v>
      </c>
      <c r="DO498">
        <v>30.132300000000001</v>
      </c>
      <c r="DP498" s="1">
        <v>3.7369040000000001E-26</v>
      </c>
      <c r="DQ498" s="1">
        <v>4.5844119999999998E-22</v>
      </c>
      <c r="DR498" s="1">
        <v>5.0865849999999997E-2</v>
      </c>
      <c r="DS498">
        <v>30.086960000000001</v>
      </c>
      <c r="DT498" s="1">
        <v>4.2600379999999999E-23</v>
      </c>
      <c r="DU498" s="1">
        <v>4.9270940000000004E-19</v>
      </c>
      <c r="DV498">
        <v>5.0831899999999999E-2</v>
      </c>
      <c r="DW498">
        <v>29.97898</v>
      </c>
      <c r="DX498" s="1">
        <v>1.9520200000000001E-20</v>
      </c>
      <c r="DY498" s="1">
        <v>2.1812040000000001E-16</v>
      </c>
      <c r="DZ498" s="1">
        <v>5.065393E-2</v>
      </c>
      <c r="EA498">
        <v>29.876049999999999</v>
      </c>
      <c r="EB498" s="1">
        <v>4.1700069999999998E-18</v>
      </c>
      <c r="EC498" s="1">
        <v>4.5861409999999998E-14</v>
      </c>
      <c r="ED498" s="1">
        <v>5.0417040000000003E-2</v>
      </c>
      <c r="EE498">
        <v>29.790420000000001</v>
      </c>
      <c r="EF498" s="1">
        <v>4.6758769999999999E-16</v>
      </c>
      <c r="EG498" s="1">
        <v>5.1138789999999998E-12</v>
      </c>
      <c r="EH498" s="1">
        <v>5.0204940000000003E-2</v>
      </c>
      <c r="EI498">
        <v>29.808350000000001</v>
      </c>
      <c r="EJ498" s="1">
        <v>3.0163339999999999E-14</v>
      </c>
      <c r="EK498" s="1">
        <v>3.3007469999999998E-10</v>
      </c>
      <c r="EL498">
        <v>5.0049200000000002E-2</v>
      </c>
      <c r="EM498">
        <v>29.911919999999999</v>
      </c>
      <c r="EN498" s="1">
        <v>1.2048780000000001E-12</v>
      </c>
      <c r="EO498" s="1">
        <v>1.323834E-8</v>
      </c>
      <c r="EP498" s="1">
        <v>4.9885150000000003E-2</v>
      </c>
      <c r="EQ498">
        <v>30.042269999999998</v>
      </c>
      <c r="ER498" s="1">
        <v>3.1592509999999999E-11</v>
      </c>
      <c r="ES498" s="1">
        <v>3.4975579999999999E-7</v>
      </c>
      <c r="ET498" s="1">
        <v>4.9694009999999997E-2</v>
      </c>
      <c r="EU498">
        <v>30.142880000000002</v>
      </c>
      <c r="EV498" s="1">
        <v>5.7114180000000001E-10</v>
      </c>
      <c r="EW498" s="1">
        <v>6.3902530000000002E-6</v>
      </c>
      <c r="EX498" s="1">
        <v>4.9474789999999998E-2</v>
      </c>
      <c r="EY498">
        <v>30.130410000000001</v>
      </c>
      <c r="EZ498" s="1">
        <v>7.4316530000000002E-9</v>
      </c>
      <c r="FA498" s="1">
        <v>8.4208879999999998E-5</v>
      </c>
      <c r="FB498" s="1">
        <v>4.9233789999999999E-2</v>
      </c>
      <c r="FC498">
        <v>30.05612</v>
      </c>
      <c r="FD498" s="1">
        <v>7.2203779999999999E-8</v>
      </c>
      <c r="FE498" s="1">
        <v>8.3026140000000003E-4</v>
      </c>
      <c r="FF498" s="1">
        <v>4.9034010000000003E-2</v>
      </c>
      <c r="FG498">
        <v>29.983560000000001</v>
      </c>
      <c r="FH498" s="1">
        <v>5.4239479999999997E-7</v>
      </c>
      <c r="FI498" s="1">
        <v>6.3277539999999997E-3</v>
      </c>
      <c r="FJ498" s="1">
        <v>4.9166769999999999E-2</v>
      </c>
      <c r="FK498">
        <v>29.919899999999998</v>
      </c>
      <c r="FL498" s="1">
        <v>3.267006E-6</v>
      </c>
      <c r="FM498" s="1">
        <v>3.8425040000000001E-2</v>
      </c>
      <c r="FN498" s="1">
        <v>4.898371E-2</v>
      </c>
      <c r="FO498">
        <v>29.98498</v>
      </c>
      <c r="FP498" s="1">
        <v>1.5984480000000001E-5</v>
      </c>
      <c r="FQ498">
        <v>0.19083259999999999</v>
      </c>
      <c r="FR498" s="1">
        <v>4.8640969999999999E-2</v>
      </c>
      <c r="FS498">
        <v>30.10116</v>
      </c>
      <c r="FT498" s="1">
        <v>6.5057939999999995E-5</v>
      </c>
      <c r="FU498">
        <v>0.79113529999999999</v>
      </c>
      <c r="FV498" s="1">
        <v>4.8232089999999998E-2</v>
      </c>
      <c r="FW498">
        <v>30.173069999999999</v>
      </c>
      <c r="FX498" s="1">
        <v>2.24976E-4</v>
      </c>
      <c r="FY498">
        <v>2.7909030000000001</v>
      </c>
      <c r="FZ498" s="1">
        <v>4.7963220000000001E-2</v>
      </c>
      <c r="GA498">
        <v>30.211760000000002</v>
      </c>
      <c r="GB498" s="1">
        <v>6.762707E-4</v>
      </c>
      <c r="GC498">
        <v>8.5317000000000007</v>
      </c>
      <c r="GD498" s="1">
        <v>4.776851E-2</v>
      </c>
      <c r="GE498">
        <v>30.168980000000001</v>
      </c>
      <c r="GF498" s="1">
        <v>1.7946870000000001E-3</v>
      </c>
      <c r="GG498">
        <v>22.986070000000002</v>
      </c>
      <c r="GH498" s="1">
        <v>4.7568069999999997E-2</v>
      </c>
      <c r="GI498">
        <v>30.137640000000001</v>
      </c>
      <c r="GJ498" s="1">
        <v>4.2604599999999998E-3</v>
      </c>
      <c r="GK498">
        <v>55.385300000000001</v>
      </c>
      <c r="GL498" s="1">
        <v>4.7286370000000001E-2</v>
      </c>
      <c r="GM498">
        <v>30.113420000000001</v>
      </c>
      <c r="GN498" s="1">
        <v>9.1460819999999998E-3</v>
      </c>
      <c r="GO498">
        <v>120.8492</v>
      </c>
      <c r="GP498">
        <v>4.7032400000000002E-2</v>
      </c>
      <c r="GQ498">
        <v>30.094860000000001</v>
      </c>
      <c r="GR498" s="1">
        <v>1.799417E-2</v>
      </c>
      <c r="GS498">
        <v>241.4537</v>
      </c>
      <c r="GT498" s="1">
        <v>4.673749E-2</v>
      </c>
      <c r="GU498">
        <v>30.073170000000001</v>
      </c>
      <c r="GV498" s="1">
        <v>3.2726819999999997E-2</v>
      </c>
      <c r="GW498">
        <v>446.16090000000003</v>
      </c>
      <c r="GX498" s="1">
        <v>4.6454950000000002E-2</v>
      </c>
      <c r="GY498">
        <v>30.125589999999999</v>
      </c>
      <c r="GZ498" s="1">
        <v>5.5567150000000003E-2</v>
      </c>
      <c r="HA498">
        <v>769.13599999999997</v>
      </c>
      <c r="HB498" s="1">
        <v>4.6180369999999998E-2</v>
      </c>
      <c r="HC498">
        <v>30.254650000000002</v>
      </c>
      <c r="HD498" s="1">
        <v>8.8760220000000001E-2</v>
      </c>
      <c r="HE498">
        <v>1246.7460000000001</v>
      </c>
      <c r="HF498" s="1">
        <v>4.5913089999999997E-2</v>
      </c>
      <c r="HG498">
        <v>30.382770000000001</v>
      </c>
      <c r="HH498">
        <v>0.13431580000000001</v>
      </c>
      <c r="HI498">
        <v>1913.4449999999999</v>
      </c>
      <c r="HJ498">
        <v>4.5642599999999998E-2</v>
      </c>
      <c r="HK498">
        <v>30.42426</v>
      </c>
      <c r="HL498">
        <v>0.193691</v>
      </c>
      <c r="HM498">
        <v>2797.5630000000001</v>
      </c>
      <c r="HN498" s="1">
        <v>4.5367940000000002E-2</v>
      </c>
      <c r="HO498">
        <v>30.361879999999999</v>
      </c>
      <c r="HP498">
        <v>0.26759119999999997</v>
      </c>
      <c r="HQ498">
        <v>3917.4490000000001</v>
      </c>
      <c r="HR498">
        <v>4.51318E-2</v>
      </c>
      <c r="HS498">
        <v>30.29917</v>
      </c>
      <c r="HT498">
        <v>0.35617860000000001</v>
      </c>
      <c r="HU498">
        <v>5278.9939999999997</v>
      </c>
      <c r="HV498" s="1">
        <v>4.5234730000000001E-2</v>
      </c>
      <c r="HW498">
        <v>30.24183</v>
      </c>
      <c r="HX498">
        <v>0.46201039999999999</v>
      </c>
      <c r="HY498">
        <v>6877.6970000000001</v>
      </c>
      <c r="HZ498" s="1">
        <v>4.5033469999999999E-2</v>
      </c>
      <c r="IA498">
        <v>30.274740000000001</v>
      </c>
      <c r="IB498">
        <v>0.57792379999999999</v>
      </c>
      <c r="IC498">
        <v>8696.3230000000003</v>
      </c>
      <c r="ID498" s="1">
        <v>4.468631E-2</v>
      </c>
      <c r="IE498">
        <v>30.37088</v>
      </c>
      <c r="IF498">
        <v>0.70138730000000005</v>
      </c>
      <c r="IG498">
        <v>10699.85</v>
      </c>
      <c r="IH498" s="1">
        <v>4.4275780000000001E-2</v>
      </c>
      <c r="II498">
        <v>30.46574</v>
      </c>
      <c r="IJ498">
        <v>0.8295768</v>
      </c>
      <c r="IK498">
        <v>12844.68</v>
      </c>
      <c r="IL498" s="1">
        <v>4.4011010000000003E-2</v>
      </c>
      <c r="IM498">
        <v>30.542529999999999</v>
      </c>
      <c r="IN498">
        <v>0.96324989999999999</v>
      </c>
      <c r="IO498">
        <v>15084.3</v>
      </c>
      <c r="IP498" s="1">
        <v>4.384213E-2</v>
      </c>
      <c r="IQ498">
        <v>30.53903</v>
      </c>
      <c r="IR498">
        <v>1.099661</v>
      </c>
      <c r="IS498">
        <v>17372.84</v>
      </c>
      <c r="IT498">
        <v>4.36666E-2</v>
      </c>
      <c r="IU498">
        <v>30.4925</v>
      </c>
      <c r="IV498">
        <v>1.233911</v>
      </c>
      <c r="IW498">
        <v>19664.37</v>
      </c>
      <c r="IX498" s="1">
        <v>4.3414439999999999E-2</v>
      </c>
      <c r="IY498">
        <v>30.45251</v>
      </c>
      <c r="IZ498">
        <v>1.361</v>
      </c>
      <c r="JA498">
        <v>21912.6</v>
      </c>
      <c r="JB498" s="1">
        <v>4.3194959999999998E-2</v>
      </c>
      <c r="JC498">
        <v>30.430199999999999</v>
      </c>
      <c r="JD498">
        <v>1.4816039999999999</v>
      </c>
      <c r="JE498">
        <v>24076.400000000001</v>
      </c>
      <c r="JF498" s="1">
        <v>4.2933489999999998E-2</v>
      </c>
      <c r="JG498">
        <v>30.53322</v>
      </c>
      <c r="JH498">
        <v>1.591486</v>
      </c>
      <c r="JI498">
        <v>26121.18</v>
      </c>
      <c r="JJ498" s="1">
        <v>4.269129E-2</v>
      </c>
      <c r="JK498">
        <v>30.655290000000001</v>
      </c>
      <c r="JL498">
        <v>1.6912229999999999</v>
      </c>
      <c r="JM498">
        <v>28018.28</v>
      </c>
      <c r="JN498" s="1">
        <v>4.2461659999999998E-2</v>
      </c>
      <c r="JO498">
        <v>30.744859999999999</v>
      </c>
      <c r="JP498">
        <v>1.779679</v>
      </c>
      <c r="JQ498">
        <v>29746.7</v>
      </c>
      <c r="JR498" s="1">
        <v>4.2239470000000001E-2</v>
      </c>
      <c r="JS498">
        <v>30.796410000000002</v>
      </c>
      <c r="JT498">
        <v>1.856312</v>
      </c>
      <c r="JU498">
        <v>31291.62</v>
      </c>
      <c r="JV498">
        <v>4.2014599999999999E-2</v>
      </c>
      <c r="JW498">
        <v>30.798010000000001</v>
      </c>
      <c r="JX498">
        <v>1.920312</v>
      </c>
      <c r="JY498">
        <v>32644.26</v>
      </c>
      <c r="JZ498">
        <v>4.1797500000000001E-2</v>
      </c>
      <c r="KA498">
        <v>30.738990000000001</v>
      </c>
      <c r="KB498">
        <v>1.9724440000000001</v>
      </c>
      <c r="KC498">
        <v>33801.24</v>
      </c>
      <c r="KD498" s="1">
        <v>4.1589269999999998E-2</v>
      </c>
      <c r="KE498">
        <v>30.678999999999998</v>
      </c>
      <c r="KF498">
        <v>2.013023</v>
      </c>
      <c r="KG498">
        <v>34763.56</v>
      </c>
      <c r="KH498" s="1">
        <v>4.1493679999999998E-2</v>
      </c>
      <c r="KI498">
        <v>30.637229999999999</v>
      </c>
      <c r="KJ498">
        <v>2.0478070000000002</v>
      </c>
      <c r="KK498">
        <v>35536.61</v>
      </c>
      <c r="KL498" s="1">
        <v>4.1314969999999999E-2</v>
      </c>
      <c r="KM498">
        <v>30.715990000000001</v>
      </c>
      <c r="KN498">
        <v>2.0678999999999998</v>
      </c>
      <c r="KO498">
        <v>36128.14</v>
      </c>
      <c r="KP498" s="1">
        <v>4.109786E-2</v>
      </c>
      <c r="KQ498">
        <v>30.843430000000001</v>
      </c>
      <c r="KR498">
        <v>2.0762119999999999</v>
      </c>
      <c r="KS498">
        <v>36547.019999999997</v>
      </c>
      <c r="KT498" s="1">
        <v>4.086414E-2</v>
      </c>
      <c r="KU498">
        <v>30.981179999999998</v>
      </c>
      <c r="KV498">
        <v>2.0744940000000001</v>
      </c>
      <c r="KW498">
        <v>36804.400000000001</v>
      </c>
      <c r="KX498" s="1">
        <v>4.0686159999999999E-2</v>
      </c>
      <c r="KY498">
        <v>31.10013</v>
      </c>
      <c r="KZ498">
        <v>2.0673849999999998</v>
      </c>
      <c r="LA498">
        <v>36912.959999999999</v>
      </c>
      <c r="LB498" s="1">
        <v>4.0532020000000002E-2</v>
      </c>
      <c r="LC498">
        <v>31.110579999999999</v>
      </c>
      <c r="LD498">
        <v>2.054141</v>
      </c>
      <c r="LE498">
        <v>36886.04</v>
      </c>
      <c r="LF498">
        <v>4.0390200000000001E-2</v>
      </c>
      <c r="LG498">
        <v>31.048919999999999</v>
      </c>
      <c r="LH498">
        <v>2.0350229999999998</v>
      </c>
      <c r="LI498">
        <v>36736.949999999997</v>
      </c>
      <c r="LJ498" s="1">
        <v>4.0220859999999997E-2</v>
      </c>
      <c r="LK498">
        <v>30.9924</v>
      </c>
      <c r="LL498">
        <v>2.0088509999999999</v>
      </c>
      <c r="LM498">
        <v>36479.1</v>
      </c>
      <c r="LN498">
        <v>4.0075800000000002E-2</v>
      </c>
      <c r="LO498">
        <v>30.962350000000001</v>
      </c>
      <c r="LP498">
        <v>1.9789950000000001</v>
      </c>
      <c r="LQ498">
        <v>36124.57</v>
      </c>
      <c r="LR498" s="1">
        <v>3.9924080000000001E-2</v>
      </c>
      <c r="LS498">
        <v>31.08089</v>
      </c>
      <c r="LT498">
        <v>1.944609</v>
      </c>
      <c r="LU498">
        <v>35686</v>
      </c>
      <c r="LV498" s="1">
        <v>3.9770180000000002E-2</v>
      </c>
      <c r="LW498">
        <v>31.246770000000001</v>
      </c>
      <c r="LX498">
        <v>1.9078980000000001</v>
      </c>
      <c r="LY498">
        <v>35174.85</v>
      </c>
      <c r="LZ498" s="1">
        <v>3.9610560000000003E-2</v>
      </c>
      <c r="MA498">
        <v>31.409559999999999</v>
      </c>
      <c r="MB498">
        <v>1.8642780000000001</v>
      </c>
      <c r="MC498">
        <v>34600.050000000003</v>
      </c>
      <c r="MD498" s="1">
        <v>3.9465269999999997E-2</v>
      </c>
      <c r="ME498">
        <v>31.5532</v>
      </c>
      <c r="MF498">
        <v>1.8225519999999999</v>
      </c>
      <c r="MG498">
        <v>33974.230000000003</v>
      </c>
      <c r="MH498" s="1">
        <v>3.9333739999999999E-2</v>
      </c>
      <c r="MI498">
        <v>31.58906</v>
      </c>
      <c r="MJ498">
        <v>1.778567</v>
      </c>
      <c r="MK498">
        <v>33307.71</v>
      </c>
      <c r="ML498" s="1">
        <v>3.9186720000000001E-2</v>
      </c>
      <c r="MM498">
        <v>31.555230000000002</v>
      </c>
      <c r="MN498">
        <v>1.7324489999999999</v>
      </c>
      <c r="MO498">
        <v>32602.69</v>
      </c>
      <c r="MP498" s="1">
        <v>3.9054489999999997E-2</v>
      </c>
      <c r="MQ498">
        <v>31.508220000000001</v>
      </c>
      <c r="MR498">
        <v>1.6860759999999999</v>
      </c>
      <c r="MS498">
        <v>31873.29</v>
      </c>
      <c r="MT498" s="1">
        <v>3.9070519999999997E-2</v>
      </c>
      <c r="MU498">
        <v>31.462260000000001</v>
      </c>
      <c r="MV498">
        <v>1.6451880000000001</v>
      </c>
      <c r="MW498">
        <v>31120.66</v>
      </c>
      <c r="MX498" s="1">
        <v>3.8954419999999997E-2</v>
      </c>
      <c r="MY498">
        <v>31.45506</v>
      </c>
      <c r="MZ498">
        <v>1.5981890000000001</v>
      </c>
      <c r="NA498">
        <v>30353.42</v>
      </c>
      <c r="NB498" s="1">
        <v>3.8788379999999997E-2</v>
      </c>
      <c r="NC498">
        <v>31.515899999999998</v>
      </c>
      <c r="ND498">
        <v>1.5491870000000001</v>
      </c>
      <c r="NE498">
        <v>29577.19</v>
      </c>
      <c r="NF498" s="1">
        <v>3.8597659999999999E-2</v>
      </c>
      <c r="NG498">
        <v>31.651309999999999</v>
      </c>
      <c r="NH498">
        <v>1.4994460000000001</v>
      </c>
      <c r="NI498">
        <v>28796.46</v>
      </c>
      <c r="NJ498" s="1">
        <v>3.8466930000000003E-2</v>
      </c>
      <c r="NK498">
        <v>31.722159999999999</v>
      </c>
      <c r="NL498">
        <v>1.452561</v>
      </c>
      <c r="NM498">
        <v>28015.99</v>
      </c>
      <c r="NN498" s="1">
        <v>3.8378420000000003E-2</v>
      </c>
      <c r="NO498">
        <v>31.710139999999999</v>
      </c>
      <c r="NP498">
        <v>1.407767</v>
      </c>
      <c r="NQ498">
        <v>27237.85</v>
      </c>
      <c r="NR498" s="1">
        <v>3.828587E-2</v>
      </c>
      <c r="NS498">
        <v>31.676960000000001</v>
      </c>
      <c r="NT498">
        <v>1.3633919999999999</v>
      </c>
      <c r="NU498">
        <v>26465.41</v>
      </c>
      <c r="NV498" s="1">
        <v>3.8177919999999997E-2</v>
      </c>
      <c r="NW498">
        <v>31.639559999999999</v>
      </c>
      <c r="NX498">
        <v>1.3193090000000001</v>
      </c>
      <c r="NY498">
        <v>25701.67</v>
      </c>
      <c r="NZ498" s="1">
        <v>3.8205889999999999E-2</v>
      </c>
      <c r="OA498">
        <v>31.609120000000001</v>
      </c>
      <c r="OB498">
        <v>1.280548</v>
      </c>
      <c r="OC498">
        <v>24947.33</v>
      </c>
      <c r="OD498" s="1">
        <v>3.810326E-2</v>
      </c>
      <c r="OE498">
        <v>31.68084</v>
      </c>
      <c r="OF498">
        <v>1.238138</v>
      </c>
      <c r="OG498">
        <v>24204.42</v>
      </c>
      <c r="OH498" s="1">
        <v>3.7954740000000001E-2</v>
      </c>
      <c r="OI498">
        <v>31.82405</v>
      </c>
      <c r="OJ498">
        <v>1.1953609999999999</v>
      </c>
      <c r="OK498">
        <v>23476.12</v>
      </c>
    </row>
    <row r="499" spans="1:401" x14ac:dyDescent="0.35">
      <c r="A499">
        <v>508</v>
      </c>
      <c r="B499" t="s">
        <v>4</v>
      </c>
      <c r="C499" t="s">
        <v>364</v>
      </c>
      <c r="D499" t="s">
        <v>501</v>
      </c>
      <c r="E499">
        <v>822.60950000000003</v>
      </c>
      <c r="F499" s="1">
        <v>5.5165279999999997E-2</v>
      </c>
      <c r="G499">
        <v>30.84254</v>
      </c>
      <c r="H499">
        <v>0</v>
      </c>
      <c r="I499">
        <v>0</v>
      </c>
      <c r="J499" s="1">
        <v>5.4688180000000003E-2</v>
      </c>
      <c r="K499">
        <v>30.793040000000001</v>
      </c>
      <c r="L499">
        <v>0</v>
      </c>
      <c r="M499">
        <v>0</v>
      </c>
      <c r="N499" s="1">
        <v>5.413482E-2</v>
      </c>
      <c r="O499">
        <v>30.733360000000001</v>
      </c>
      <c r="P499">
        <v>0</v>
      </c>
      <c r="Q499">
        <v>0</v>
      </c>
      <c r="R499" s="1">
        <v>5.355762E-2</v>
      </c>
      <c r="S499">
        <v>30.651579999999999</v>
      </c>
      <c r="T499">
        <v>0</v>
      </c>
      <c r="U499">
        <v>0</v>
      </c>
      <c r="V499" s="1">
        <v>5.3075369999999997E-2</v>
      </c>
      <c r="W499">
        <v>30.604659999999999</v>
      </c>
      <c r="X499">
        <v>0</v>
      </c>
      <c r="Y499">
        <v>0</v>
      </c>
      <c r="Z499" s="1">
        <v>5.2658419999999997E-2</v>
      </c>
      <c r="AA499">
        <v>30.535270000000001</v>
      </c>
      <c r="AB499">
        <v>0</v>
      </c>
      <c r="AC499">
        <v>0</v>
      </c>
      <c r="AD499" s="1">
        <v>5.2243730000000002E-2</v>
      </c>
      <c r="AE499">
        <v>30.453720000000001</v>
      </c>
      <c r="AF499">
        <v>0</v>
      </c>
      <c r="AG499">
        <v>0</v>
      </c>
      <c r="AH499" s="1">
        <v>5.185828E-2</v>
      </c>
      <c r="AI499">
        <v>30.382829999999998</v>
      </c>
      <c r="AJ499">
        <v>0</v>
      </c>
      <c r="AK499">
        <v>0</v>
      </c>
      <c r="AL499" s="1">
        <v>5.2111339999999999E-2</v>
      </c>
      <c r="AM499">
        <v>30.327269999999999</v>
      </c>
      <c r="AN499">
        <v>0</v>
      </c>
      <c r="AO499">
        <v>0</v>
      </c>
      <c r="AP499" s="1">
        <v>5.1806949999999997E-2</v>
      </c>
      <c r="AQ499">
        <v>30.360980000000001</v>
      </c>
      <c r="AR499">
        <v>0</v>
      </c>
      <c r="AS499">
        <v>0</v>
      </c>
      <c r="AT499" s="1">
        <v>5.1254380000000002E-2</v>
      </c>
      <c r="AU499">
        <v>30.440470000000001</v>
      </c>
      <c r="AV499">
        <v>0</v>
      </c>
      <c r="AW499">
        <v>0</v>
      </c>
      <c r="AX499" s="1">
        <v>5.0636090000000002E-2</v>
      </c>
      <c r="AY499">
        <v>30.478549999999998</v>
      </c>
      <c r="AZ499">
        <v>0</v>
      </c>
      <c r="BA499">
        <v>0</v>
      </c>
      <c r="BB499" s="1">
        <v>5.0284469999999998E-2</v>
      </c>
      <c r="BC499">
        <v>30.49194</v>
      </c>
      <c r="BD499">
        <v>0</v>
      </c>
      <c r="BE499">
        <v>0</v>
      </c>
      <c r="BF499">
        <v>5.0103399999999999E-2</v>
      </c>
      <c r="BG499">
        <v>30.441179999999999</v>
      </c>
      <c r="BH499">
        <v>0</v>
      </c>
      <c r="BI499">
        <v>0</v>
      </c>
      <c r="BJ499" s="1">
        <v>4.991085E-2</v>
      </c>
      <c r="BK499">
        <v>30.33445</v>
      </c>
      <c r="BL499">
        <v>0</v>
      </c>
      <c r="BM499">
        <v>0</v>
      </c>
      <c r="BN499" s="1">
        <v>4.9608979999999997E-2</v>
      </c>
      <c r="BO499">
        <v>30.232240000000001</v>
      </c>
      <c r="BP499">
        <v>0</v>
      </c>
      <c r="BQ499">
        <v>0</v>
      </c>
      <c r="BR499" s="1">
        <v>4.9501070000000001E-2</v>
      </c>
      <c r="BS499">
        <v>30.14293</v>
      </c>
      <c r="BT499">
        <v>0</v>
      </c>
      <c r="BU499">
        <v>0</v>
      </c>
      <c r="BV499" s="1">
        <v>4.9251419999999997E-2</v>
      </c>
      <c r="BW499">
        <v>30.142330000000001</v>
      </c>
      <c r="BX499">
        <v>0</v>
      </c>
      <c r="BY499">
        <v>0</v>
      </c>
      <c r="BZ499" s="1">
        <v>4.898893E-2</v>
      </c>
      <c r="CA499">
        <v>30.176639999999999</v>
      </c>
      <c r="CB499">
        <v>0</v>
      </c>
      <c r="CC499">
        <v>0</v>
      </c>
      <c r="CD499" s="1">
        <v>4.8717089999999998E-2</v>
      </c>
      <c r="CE499">
        <v>30.193300000000001</v>
      </c>
      <c r="CF499">
        <v>0</v>
      </c>
      <c r="CG499">
        <v>0</v>
      </c>
      <c r="CH499" s="1">
        <v>4.8522959999999997E-2</v>
      </c>
      <c r="CI499">
        <v>30.215900000000001</v>
      </c>
      <c r="CJ499">
        <v>0</v>
      </c>
      <c r="CK499">
        <v>0</v>
      </c>
      <c r="CL499" s="1">
        <v>4.8369559999999999E-2</v>
      </c>
      <c r="CM499">
        <v>30.18299</v>
      </c>
      <c r="CN499">
        <v>0</v>
      </c>
      <c r="CO499">
        <v>0</v>
      </c>
      <c r="CP499">
        <v>4.82186E-2</v>
      </c>
      <c r="CQ499">
        <v>30.077999999999999</v>
      </c>
      <c r="CR499">
        <v>0</v>
      </c>
      <c r="CS499">
        <v>0</v>
      </c>
      <c r="CT499" s="1">
        <v>4.8109020000000002E-2</v>
      </c>
      <c r="CU499">
        <v>29.97251</v>
      </c>
      <c r="CV499">
        <v>0</v>
      </c>
      <c r="CW499">
        <v>0</v>
      </c>
      <c r="CX499" s="1">
        <v>4.862056E-2</v>
      </c>
      <c r="CY499">
        <v>29.888269999999999</v>
      </c>
      <c r="CZ499">
        <v>0</v>
      </c>
      <c r="DA499">
        <v>0</v>
      </c>
      <c r="DB499" s="1">
        <v>4.8573669999999999E-2</v>
      </c>
      <c r="DC499">
        <v>29.93967</v>
      </c>
      <c r="DD499">
        <v>0</v>
      </c>
      <c r="DE499" s="1">
        <v>6.8579510000000001E-35</v>
      </c>
      <c r="DF499" s="1">
        <v>4.8266580000000003E-2</v>
      </c>
      <c r="DG499">
        <v>30.042929999999998</v>
      </c>
      <c r="DH499" s="1">
        <v>2.648697E-34</v>
      </c>
      <c r="DI499" s="1">
        <v>3.6154500000000002E-30</v>
      </c>
      <c r="DJ499" s="1">
        <v>4.7870830000000003E-2</v>
      </c>
      <c r="DK499">
        <v>30.134810000000002</v>
      </c>
      <c r="DL499" s="1">
        <v>3.4198249999999998E-30</v>
      </c>
      <c r="DM499" s="1">
        <v>4.2401620000000001E-26</v>
      </c>
      <c r="DN499" s="1">
        <v>4.7727470000000001E-2</v>
      </c>
      <c r="DO499">
        <v>30.203690000000002</v>
      </c>
      <c r="DP499" s="1">
        <v>1.227844E-26</v>
      </c>
      <c r="DQ499" s="1">
        <v>1.427751E-22</v>
      </c>
      <c r="DR499" s="1">
        <v>4.7734360000000003E-2</v>
      </c>
      <c r="DS499">
        <v>30.158639999999998</v>
      </c>
      <c r="DT499" s="1">
        <v>1.4839069999999999E-23</v>
      </c>
      <c r="DU499" s="1">
        <v>1.6584690000000001E-19</v>
      </c>
      <c r="DV499" s="1">
        <v>4.7704669999999998E-2</v>
      </c>
      <c r="DW499">
        <v>30.05124</v>
      </c>
      <c r="DX499" s="1">
        <v>7.2031460000000003E-21</v>
      </c>
      <c r="DY499" s="1">
        <v>7.8749379999999998E-17</v>
      </c>
      <c r="DZ499" s="1">
        <v>4.7536090000000003E-2</v>
      </c>
      <c r="EA499">
        <v>29.948740000000001</v>
      </c>
      <c r="EB499" s="1">
        <v>1.6260990000000001E-18</v>
      </c>
      <c r="EC499" s="1">
        <v>1.7642770000000001E-14</v>
      </c>
      <c r="ED499" s="1">
        <v>4.7312930000000003E-2</v>
      </c>
      <c r="EE499">
        <v>29.863040000000002</v>
      </c>
      <c r="EF499" s="1">
        <v>1.9218949999999999E-16</v>
      </c>
      <c r="EG499" s="1">
        <v>2.085125E-12</v>
      </c>
      <c r="EH499" s="1">
        <v>4.7115160000000003E-2</v>
      </c>
      <c r="EI499">
        <v>29.879850000000001</v>
      </c>
      <c r="EJ499" s="1">
        <v>1.3035729999999999E-14</v>
      </c>
      <c r="EK499" s="1">
        <v>1.420244E-10</v>
      </c>
      <c r="EL499" s="1">
        <v>4.6970129999999999E-2</v>
      </c>
      <c r="EM499">
        <v>29.98123</v>
      </c>
      <c r="EN499" s="1">
        <v>5.462393E-13</v>
      </c>
      <c r="EO499" s="1">
        <v>5.9891460000000001E-9</v>
      </c>
      <c r="EP499" s="1">
        <v>4.6817810000000001E-2</v>
      </c>
      <c r="EQ499">
        <v>30.10896</v>
      </c>
      <c r="ER499" s="1">
        <v>1.4992749999999999E-11</v>
      </c>
      <c r="ES499" s="1">
        <v>1.658476E-7</v>
      </c>
      <c r="ET499">
        <v>4.66395E-2</v>
      </c>
      <c r="EU499">
        <v>30.20692</v>
      </c>
      <c r="EV499" s="1">
        <v>2.8315189999999998E-10</v>
      </c>
      <c r="EW499" s="1">
        <v>3.1671370000000001E-6</v>
      </c>
      <c r="EX499" s="1">
        <v>4.6434509999999998E-2</v>
      </c>
      <c r="EY499">
        <v>30.19286</v>
      </c>
      <c r="EZ499" s="1">
        <v>3.8413979999999998E-9</v>
      </c>
      <c r="FA499" s="1">
        <v>4.3511350000000001E-5</v>
      </c>
      <c r="FB499" s="1">
        <v>4.6206520000000001E-2</v>
      </c>
      <c r="FC499">
        <v>30.117229999999999</v>
      </c>
      <c r="FD499" s="1">
        <v>3.8835620000000002E-8</v>
      </c>
      <c r="FE499" s="1">
        <v>4.4618609999999998E-4</v>
      </c>
      <c r="FF499" s="1">
        <v>4.6021489999999998E-2</v>
      </c>
      <c r="FG499">
        <v>30.043299999999999</v>
      </c>
      <c r="FH499" s="1">
        <v>3.0302270000000002E-7</v>
      </c>
      <c r="FI499" s="1">
        <v>3.5288979999999999E-3</v>
      </c>
      <c r="FJ499" s="1">
        <v>4.6155410000000001E-2</v>
      </c>
      <c r="FK499">
        <v>29.978069999999999</v>
      </c>
      <c r="FL499" s="1">
        <v>1.8925000000000001E-6</v>
      </c>
      <c r="FM499" s="1">
        <v>2.2189919999999998E-2</v>
      </c>
      <c r="FN499" s="1">
        <v>4.5983980000000001E-2</v>
      </c>
      <c r="FO499">
        <v>30.04054</v>
      </c>
      <c r="FP499" s="1">
        <v>9.5814889999999996E-6</v>
      </c>
      <c r="FQ499">
        <v>0.1138829</v>
      </c>
      <c r="FR499" s="1">
        <v>4.5659909999999998E-2</v>
      </c>
      <c r="FS499">
        <v>30.153790000000001</v>
      </c>
      <c r="FT499" s="1">
        <v>4.0283900000000002E-5</v>
      </c>
      <c r="FU499">
        <v>0.4869947</v>
      </c>
      <c r="FV499" s="1">
        <v>4.5272649999999998E-2</v>
      </c>
      <c r="FW499">
        <v>30.22306</v>
      </c>
      <c r="FX499" s="1">
        <v>1.436613E-4</v>
      </c>
      <c r="FY499">
        <v>1.768996</v>
      </c>
      <c r="FZ499" s="1">
        <v>4.502279E-2</v>
      </c>
      <c r="GA499">
        <v>30.259530000000002</v>
      </c>
      <c r="GB499" s="1">
        <v>4.4467209999999999E-4</v>
      </c>
      <c r="GC499">
        <v>5.558891</v>
      </c>
      <c r="GD499" s="1">
        <v>4.4842119999999999E-2</v>
      </c>
      <c r="GE499">
        <v>30.215219999999999</v>
      </c>
      <c r="GF499" s="1">
        <v>1.2131100000000001E-3</v>
      </c>
      <c r="GG499">
        <v>15.36938</v>
      </c>
      <c r="GH499" s="1">
        <v>4.4654249999999999E-2</v>
      </c>
      <c r="GI499">
        <v>30.182359999999999</v>
      </c>
      <c r="GJ499" s="1">
        <v>2.955662E-3</v>
      </c>
      <c r="GK499">
        <v>37.942990000000002</v>
      </c>
      <c r="GL499" s="1">
        <v>4.4391180000000002E-2</v>
      </c>
      <c r="GM499">
        <v>30.156680000000001</v>
      </c>
      <c r="GN499" s="1">
        <v>6.502407E-3</v>
      </c>
      <c r="GO499">
        <v>84.697940000000003</v>
      </c>
      <c r="GP499" s="1">
        <v>4.4153869999999998E-2</v>
      </c>
      <c r="GQ499">
        <v>30.136839999999999</v>
      </c>
      <c r="GR499" s="1">
        <v>1.3091449999999999E-2</v>
      </c>
      <c r="GS499">
        <v>172.8801</v>
      </c>
      <c r="GT499" s="1">
        <v>4.3875810000000001E-2</v>
      </c>
      <c r="GU499">
        <v>30.114090000000001</v>
      </c>
      <c r="GV499" s="1">
        <v>2.4331370000000001E-2</v>
      </c>
      <c r="GW499">
        <v>325.91699999999997</v>
      </c>
      <c r="GX499" s="1">
        <v>4.3611560000000001E-2</v>
      </c>
      <c r="GY499">
        <v>30.164919999999999</v>
      </c>
      <c r="GZ499" s="1">
        <v>4.2164470000000003E-2</v>
      </c>
      <c r="HA499">
        <v>572.50419999999997</v>
      </c>
      <c r="HB499" s="1">
        <v>4.3354190000000001E-2</v>
      </c>
      <c r="HC499">
        <v>30.291969999999999</v>
      </c>
      <c r="HD499" s="1">
        <v>6.8654720000000002E-2</v>
      </c>
      <c r="HE499">
        <v>944.49080000000004</v>
      </c>
      <c r="HF499">
        <v>4.3104400000000001E-2</v>
      </c>
      <c r="HG499">
        <v>30.41818</v>
      </c>
      <c r="HH499">
        <v>0.105779</v>
      </c>
      <c r="HI499">
        <v>1473.6479999999999</v>
      </c>
      <c r="HJ499" s="1">
        <v>4.2851550000000002E-2</v>
      </c>
      <c r="HK499">
        <v>30.458729999999999</v>
      </c>
      <c r="HL499">
        <v>0.1551379</v>
      </c>
      <c r="HM499">
        <v>2188.038</v>
      </c>
      <c r="HN499" s="1">
        <v>4.2591410000000003E-2</v>
      </c>
      <c r="HO499">
        <v>30.396190000000001</v>
      </c>
      <c r="HP499">
        <v>0.21773419999999999</v>
      </c>
      <c r="HQ499">
        <v>3108.4380000000001</v>
      </c>
      <c r="HR499" s="1">
        <v>4.237279E-2</v>
      </c>
      <c r="HS499">
        <v>30.33361</v>
      </c>
      <c r="HT499">
        <v>0.29416809999999999</v>
      </c>
      <c r="HU499">
        <v>4245.7269999999999</v>
      </c>
      <c r="HV499">
        <v>4.2477599999999997E-2</v>
      </c>
      <c r="HW499">
        <v>30.27655</v>
      </c>
      <c r="HX499">
        <v>0.38698559999999999</v>
      </c>
      <c r="HY499">
        <v>5601.768</v>
      </c>
      <c r="HZ499" s="1">
        <v>4.2289819999999999E-2</v>
      </c>
      <c r="IA499">
        <v>30.309010000000001</v>
      </c>
      <c r="IB499">
        <v>0.49043530000000002</v>
      </c>
      <c r="IC499">
        <v>7167.14</v>
      </c>
      <c r="ID499" s="1">
        <v>4.1960530000000003E-2</v>
      </c>
      <c r="IE499">
        <v>30.404309999999999</v>
      </c>
      <c r="IF499">
        <v>0.60247740000000005</v>
      </c>
      <c r="IG499">
        <v>8916.3089999999993</v>
      </c>
      <c r="IH499" s="1">
        <v>4.1573119999999998E-2</v>
      </c>
      <c r="II499">
        <v>30.498380000000001</v>
      </c>
      <c r="IJ499">
        <v>0.72076819999999997</v>
      </c>
      <c r="IK499">
        <v>10814.88</v>
      </c>
      <c r="IL499" s="1">
        <v>4.1325290000000001E-2</v>
      </c>
      <c r="IM499">
        <v>30.574760000000001</v>
      </c>
      <c r="IN499">
        <v>0.84596260000000001</v>
      </c>
      <c r="IO499">
        <v>12824.06</v>
      </c>
      <c r="IP499">
        <v>4.11691E-2</v>
      </c>
      <c r="IQ499">
        <v>30.571650000000002</v>
      </c>
      <c r="IR499">
        <v>0.97557740000000004</v>
      </c>
      <c r="IS499">
        <v>14903.95</v>
      </c>
      <c r="IT499" s="1">
        <v>4.1003680000000001E-2</v>
      </c>
      <c r="IU499">
        <v>30.525739999999999</v>
      </c>
      <c r="IV499">
        <v>1.105024</v>
      </c>
      <c r="IW499">
        <v>17013.29</v>
      </c>
      <c r="IX499" s="1">
        <v>4.076714E-2</v>
      </c>
      <c r="IY499">
        <v>30.486519999999999</v>
      </c>
      <c r="IZ499">
        <v>1.229665</v>
      </c>
      <c r="JA499">
        <v>19109.330000000002</v>
      </c>
      <c r="JB499">
        <v>4.0563299999999997E-2</v>
      </c>
      <c r="JC499">
        <v>30.464870000000001</v>
      </c>
      <c r="JD499">
        <v>1.3498220000000001</v>
      </c>
      <c r="JE499">
        <v>21152.65</v>
      </c>
      <c r="JF499" s="1">
        <v>4.0316339999999999E-2</v>
      </c>
      <c r="JG499">
        <v>30.56756</v>
      </c>
      <c r="JH499">
        <v>1.4611810000000001</v>
      </c>
      <c r="JI499">
        <v>23109.19</v>
      </c>
      <c r="JJ499" s="1">
        <v>4.0090319999999999E-2</v>
      </c>
      <c r="JK499">
        <v>30.689050000000002</v>
      </c>
      <c r="JL499">
        <v>1.5641210000000001</v>
      </c>
      <c r="JM499">
        <v>24949.279999999999</v>
      </c>
      <c r="JN499">
        <v>3.9874800000000002E-2</v>
      </c>
      <c r="JO499">
        <v>30.77834</v>
      </c>
      <c r="JP499">
        <v>1.657208</v>
      </c>
      <c r="JQ499">
        <v>26650.47</v>
      </c>
      <c r="JR499" s="1">
        <v>3.9666949999999999E-2</v>
      </c>
      <c r="JS499">
        <v>30.829979999999999</v>
      </c>
      <c r="JT499">
        <v>1.7396910000000001</v>
      </c>
      <c r="JU499">
        <v>28195.31</v>
      </c>
      <c r="JV499" s="1">
        <v>3.9456570000000003E-2</v>
      </c>
      <c r="JW499">
        <v>30.83211</v>
      </c>
      <c r="JX499">
        <v>1.8105359999999999</v>
      </c>
      <c r="JY499">
        <v>29572.19</v>
      </c>
      <c r="JZ499" s="1">
        <v>3.9252820000000001E-2</v>
      </c>
      <c r="KA499">
        <v>30.774149999999999</v>
      </c>
      <c r="KB499">
        <v>1.870198</v>
      </c>
      <c r="KC499">
        <v>30774.78</v>
      </c>
      <c r="KD499" s="1">
        <v>3.9056939999999998E-2</v>
      </c>
      <c r="KE499">
        <v>30.715250000000001</v>
      </c>
      <c r="KF499">
        <v>1.91879</v>
      </c>
      <c r="KG499">
        <v>31800.93</v>
      </c>
      <c r="KH499" s="1">
        <v>3.8969160000000003E-2</v>
      </c>
      <c r="KI499">
        <v>30.674289999999999</v>
      </c>
      <c r="KJ499">
        <v>1.9617640000000001</v>
      </c>
      <c r="KK499">
        <v>32652.73</v>
      </c>
      <c r="KL499" s="1">
        <v>3.8803240000000003E-2</v>
      </c>
      <c r="KM499">
        <v>30.752890000000001</v>
      </c>
      <c r="KN499">
        <v>1.9904250000000001</v>
      </c>
      <c r="KO499">
        <v>33335.56</v>
      </c>
      <c r="KP499" s="1">
        <v>3.8598220000000003E-2</v>
      </c>
      <c r="KQ499">
        <v>30.879770000000001</v>
      </c>
      <c r="KR499">
        <v>2.007206</v>
      </c>
      <c r="KS499">
        <v>33855.29</v>
      </c>
      <c r="KT499" s="1">
        <v>3.8378269999999999E-2</v>
      </c>
      <c r="KU499">
        <v>31.016819999999999</v>
      </c>
      <c r="KV499">
        <v>2.0138479999999999</v>
      </c>
      <c r="KW499">
        <v>34220.35</v>
      </c>
      <c r="KX499" s="1">
        <v>3.8211660000000001E-2</v>
      </c>
      <c r="KY499">
        <v>31.135190000000001</v>
      </c>
      <c r="KZ499">
        <v>2.0148359999999998</v>
      </c>
      <c r="LA499">
        <v>34441.53</v>
      </c>
      <c r="LB499" s="1">
        <v>3.8067730000000001E-2</v>
      </c>
      <c r="LC499">
        <v>31.14583</v>
      </c>
      <c r="LD499">
        <v>2.0093749999999999</v>
      </c>
      <c r="LE499">
        <v>34530.25</v>
      </c>
      <c r="LF499">
        <v>3.7934500000000003E-2</v>
      </c>
      <c r="LG499">
        <v>31.084900000000001</v>
      </c>
      <c r="LH499">
        <v>1.997619</v>
      </c>
      <c r="LI499">
        <v>34498.14</v>
      </c>
      <c r="LJ499" s="1">
        <v>3.7776289999999997E-2</v>
      </c>
      <c r="LK499">
        <v>31.02901</v>
      </c>
      <c r="LL499">
        <v>1.978477</v>
      </c>
      <c r="LM499">
        <v>34357.32</v>
      </c>
      <c r="LN499">
        <v>3.7639899999999997E-2</v>
      </c>
      <c r="LO499">
        <v>30.999279999999999</v>
      </c>
      <c r="LP499">
        <v>1.9551419999999999</v>
      </c>
      <c r="LQ499">
        <v>34118.76</v>
      </c>
      <c r="LR499" s="1">
        <v>3.7498139999999999E-2</v>
      </c>
      <c r="LS499">
        <v>31.11674</v>
      </c>
      <c r="LT499">
        <v>1.926847</v>
      </c>
      <c r="LU499">
        <v>33793.89</v>
      </c>
      <c r="LV499" s="1">
        <v>3.735372E-2</v>
      </c>
      <c r="LW499">
        <v>31.281279999999999</v>
      </c>
      <c r="LX499">
        <v>1.894539</v>
      </c>
      <c r="LY499">
        <v>33393.71</v>
      </c>
      <c r="LZ499" s="1">
        <v>3.7205269999999999E-2</v>
      </c>
      <c r="MA499">
        <v>31.442589999999999</v>
      </c>
      <c r="MB499">
        <v>1.8585229999999999</v>
      </c>
      <c r="MC499">
        <v>32927.230000000003</v>
      </c>
      <c r="MD499" s="1">
        <v>3.7068749999999998E-2</v>
      </c>
      <c r="ME499">
        <v>31.584879999999998</v>
      </c>
      <c r="MF499">
        <v>1.8210839999999999</v>
      </c>
      <c r="MG499">
        <v>32406.1</v>
      </c>
      <c r="MH499" s="1">
        <v>3.6944940000000003E-2</v>
      </c>
      <c r="MI499">
        <v>31.620180000000001</v>
      </c>
      <c r="MJ499">
        <v>1.7793639999999999</v>
      </c>
      <c r="MK499">
        <v>31835.77</v>
      </c>
      <c r="ML499" s="1">
        <v>3.6807119999999999E-2</v>
      </c>
      <c r="MM499">
        <v>31.586189999999998</v>
      </c>
      <c r="MN499">
        <v>1.7385269999999999</v>
      </c>
      <c r="MO499">
        <v>31228.11</v>
      </c>
      <c r="MP499" s="1">
        <v>3.6685410000000002E-2</v>
      </c>
      <c r="MQ499">
        <v>31.539210000000001</v>
      </c>
      <c r="MR499">
        <v>1.6958279999999999</v>
      </c>
      <c r="MS499">
        <v>30590.5</v>
      </c>
      <c r="MT499" s="1">
        <v>3.6703640000000003E-2</v>
      </c>
      <c r="MU499">
        <v>31.49325</v>
      </c>
      <c r="MV499">
        <v>1.658258</v>
      </c>
      <c r="MW499">
        <v>29923.86</v>
      </c>
      <c r="MX499" s="1">
        <v>3.6593710000000002E-2</v>
      </c>
      <c r="MY499">
        <v>31.485700000000001</v>
      </c>
      <c r="MZ499">
        <v>1.614085</v>
      </c>
      <c r="NA499">
        <v>29239.54</v>
      </c>
      <c r="NB499" s="1">
        <v>3.6437209999999998E-2</v>
      </c>
      <c r="NC499">
        <v>31.545490000000001</v>
      </c>
      <c r="ND499">
        <v>1.5675460000000001</v>
      </c>
      <c r="NE499">
        <v>28540.97</v>
      </c>
      <c r="NF499" s="1">
        <v>3.6257339999999999E-2</v>
      </c>
      <c r="NG499">
        <v>31.679379999999998</v>
      </c>
      <c r="NH499">
        <v>1.5199339999999999</v>
      </c>
      <c r="NI499">
        <v>27833.79</v>
      </c>
      <c r="NJ499" s="1">
        <v>3.6135019999999997E-2</v>
      </c>
      <c r="NK499">
        <v>31.749269999999999</v>
      </c>
      <c r="NL499">
        <v>1.474996</v>
      </c>
      <c r="NM499">
        <v>27122.67</v>
      </c>
      <c r="NN499" s="1">
        <v>3.6052309999999997E-2</v>
      </c>
      <c r="NO499">
        <v>31.73678</v>
      </c>
      <c r="NP499">
        <v>1.431897</v>
      </c>
      <c r="NQ499">
        <v>26409.35</v>
      </c>
      <c r="NR499" s="1">
        <v>3.5968489999999999E-2</v>
      </c>
      <c r="NS499">
        <v>31.70345</v>
      </c>
      <c r="NT499">
        <v>1.3891089999999999</v>
      </c>
      <c r="NU499">
        <v>25698.34</v>
      </c>
      <c r="NV499" s="1">
        <v>3.5865939999999999E-2</v>
      </c>
      <c r="NW499">
        <v>31.665790000000001</v>
      </c>
      <c r="NX499">
        <v>1.3462179999999999</v>
      </c>
      <c r="NY499">
        <v>24991.98</v>
      </c>
      <c r="NZ499" s="1">
        <v>3.5895349999999999E-2</v>
      </c>
      <c r="OA499">
        <v>31.63503</v>
      </c>
      <c r="OB499">
        <v>1.308721</v>
      </c>
      <c r="OC499">
        <v>24291.65</v>
      </c>
      <c r="OD499" s="1">
        <v>3.5797969999999998E-2</v>
      </c>
      <c r="OE499">
        <v>31.705539999999999</v>
      </c>
      <c r="OF499">
        <v>1.2671600000000001</v>
      </c>
      <c r="OG499">
        <v>23599.47</v>
      </c>
      <c r="OH499" s="1">
        <v>3.565637E-2</v>
      </c>
      <c r="OI499">
        <v>31.847059999999999</v>
      </c>
      <c r="OJ499">
        <v>1.2250049999999999</v>
      </c>
      <c r="OK499">
        <v>22918.65</v>
      </c>
    </row>
    <row r="500" spans="1:401" x14ac:dyDescent="0.35">
      <c r="A500">
        <v>509</v>
      </c>
      <c r="B500" t="s">
        <v>4</v>
      </c>
      <c r="C500" t="s">
        <v>364</v>
      </c>
      <c r="D500" t="s">
        <v>502</v>
      </c>
      <c r="E500">
        <v>833.48779999999999</v>
      </c>
      <c r="F500" s="1">
        <v>6.4801059999999994E-2</v>
      </c>
      <c r="G500">
        <v>30.921949999999999</v>
      </c>
      <c r="H500">
        <v>0</v>
      </c>
      <c r="I500">
        <v>0</v>
      </c>
      <c r="J500" s="1">
        <v>6.4238089999999998E-2</v>
      </c>
      <c r="K500">
        <v>30.871670000000002</v>
      </c>
      <c r="L500">
        <v>0</v>
      </c>
      <c r="M500">
        <v>0</v>
      </c>
      <c r="N500" s="1">
        <v>6.3585370000000002E-2</v>
      </c>
      <c r="O500">
        <v>30.81128</v>
      </c>
      <c r="P500">
        <v>0</v>
      </c>
      <c r="Q500">
        <v>0</v>
      </c>
      <c r="R500" s="1">
        <v>6.2902459999999993E-2</v>
      </c>
      <c r="S500">
        <v>30.72907</v>
      </c>
      <c r="T500">
        <v>0</v>
      </c>
      <c r="U500">
        <v>0</v>
      </c>
      <c r="V500" s="1">
        <v>6.2335229999999998E-2</v>
      </c>
      <c r="W500">
        <v>30.681550000000001</v>
      </c>
      <c r="X500">
        <v>0</v>
      </c>
      <c r="Y500">
        <v>0</v>
      </c>
      <c r="Z500" s="1">
        <v>6.184655E-2</v>
      </c>
      <c r="AA500">
        <v>30.61185</v>
      </c>
      <c r="AB500">
        <v>0</v>
      </c>
      <c r="AC500">
        <v>0</v>
      </c>
      <c r="AD500" s="1">
        <v>6.1357370000000001E-2</v>
      </c>
      <c r="AE500">
        <v>30.530049999999999</v>
      </c>
      <c r="AF500">
        <v>0</v>
      </c>
      <c r="AG500">
        <v>0</v>
      </c>
      <c r="AH500" s="1">
        <v>6.090781E-2</v>
      </c>
      <c r="AI500">
        <v>30.45918</v>
      </c>
      <c r="AJ500">
        <v>0</v>
      </c>
      <c r="AK500">
        <v>0</v>
      </c>
      <c r="AL500" s="1">
        <v>6.1220030000000002E-2</v>
      </c>
      <c r="AM500">
        <v>30.403500000000001</v>
      </c>
      <c r="AN500">
        <v>0</v>
      </c>
      <c r="AO500">
        <v>0</v>
      </c>
      <c r="AP500" s="1">
        <v>6.0862760000000002E-2</v>
      </c>
      <c r="AQ500">
        <v>30.436530000000001</v>
      </c>
      <c r="AR500">
        <v>0</v>
      </c>
      <c r="AS500">
        <v>0</v>
      </c>
      <c r="AT500" s="1">
        <v>6.0205870000000002E-2</v>
      </c>
      <c r="AU500">
        <v>30.514949999999999</v>
      </c>
      <c r="AV500">
        <v>0</v>
      </c>
      <c r="AW500">
        <v>0</v>
      </c>
      <c r="AX500" s="1">
        <v>5.9471450000000002E-2</v>
      </c>
      <c r="AY500">
        <v>30.552</v>
      </c>
      <c r="AZ500">
        <v>0</v>
      </c>
      <c r="BA500">
        <v>0</v>
      </c>
      <c r="BB500" s="1">
        <v>5.9062049999999998E-2</v>
      </c>
      <c r="BC500">
        <v>30.56493</v>
      </c>
      <c r="BD500">
        <v>0</v>
      </c>
      <c r="BE500">
        <v>0</v>
      </c>
      <c r="BF500" s="1">
        <v>5.8850010000000001E-2</v>
      </c>
      <c r="BG500">
        <v>30.514140000000001</v>
      </c>
      <c r="BH500">
        <v>0</v>
      </c>
      <c r="BI500">
        <v>0</v>
      </c>
      <c r="BJ500" s="1">
        <v>5.8626659999999997E-2</v>
      </c>
      <c r="BK500">
        <v>30.40831</v>
      </c>
      <c r="BL500">
        <v>0</v>
      </c>
      <c r="BM500">
        <v>0</v>
      </c>
      <c r="BN500" s="1">
        <v>5.8268939999999998E-2</v>
      </c>
      <c r="BO500">
        <v>30.307079999999999</v>
      </c>
      <c r="BP500">
        <v>0</v>
      </c>
      <c r="BQ500">
        <v>0</v>
      </c>
      <c r="BR500" s="1">
        <v>5.8146959999999998E-2</v>
      </c>
      <c r="BS500">
        <v>30.219059999999999</v>
      </c>
      <c r="BT500">
        <v>0</v>
      </c>
      <c r="BU500">
        <v>0</v>
      </c>
      <c r="BV500" s="1">
        <v>5.7854080000000002E-2</v>
      </c>
      <c r="BW500">
        <v>30.219190000000001</v>
      </c>
      <c r="BX500">
        <v>0</v>
      </c>
      <c r="BY500">
        <v>0</v>
      </c>
      <c r="BZ500" s="1">
        <v>5.7539689999999998E-2</v>
      </c>
      <c r="CA500">
        <v>30.253589999999999</v>
      </c>
      <c r="CB500">
        <v>0</v>
      </c>
      <c r="CC500">
        <v>0</v>
      </c>
      <c r="CD500" s="1">
        <v>5.722054E-2</v>
      </c>
      <c r="CE500">
        <v>30.270430000000001</v>
      </c>
      <c r="CF500">
        <v>0</v>
      </c>
      <c r="CG500">
        <v>0</v>
      </c>
      <c r="CH500" s="1">
        <v>5.699092E-2</v>
      </c>
      <c r="CI500">
        <v>30.293060000000001</v>
      </c>
      <c r="CJ500">
        <v>0</v>
      </c>
      <c r="CK500">
        <v>0</v>
      </c>
      <c r="CL500">
        <v>5.6813799999999998E-2</v>
      </c>
      <c r="CM500">
        <v>30.26079</v>
      </c>
      <c r="CN500">
        <v>0</v>
      </c>
      <c r="CO500">
        <v>0</v>
      </c>
      <c r="CP500" s="1">
        <v>5.6635249999999998E-2</v>
      </c>
      <c r="CQ500">
        <v>30.157109999999999</v>
      </c>
      <c r="CR500">
        <v>0</v>
      </c>
      <c r="CS500">
        <v>0</v>
      </c>
      <c r="CT500" s="1">
        <v>5.6510419999999999E-2</v>
      </c>
      <c r="CU500">
        <v>30.052949999999999</v>
      </c>
      <c r="CV500">
        <v>0</v>
      </c>
      <c r="CW500">
        <v>0</v>
      </c>
      <c r="CX500" s="1">
        <v>5.7126360000000001E-2</v>
      </c>
      <c r="CY500">
        <v>29.96987</v>
      </c>
      <c r="CZ500">
        <v>0</v>
      </c>
      <c r="DA500">
        <v>0</v>
      </c>
      <c r="DB500" s="1">
        <v>5.706895E-2</v>
      </c>
      <c r="DC500">
        <v>30.02168</v>
      </c>
      <c r="DD500">
        <v>0</v>
      </c>
      <c r="DE500" s="1">
        <v>1.4881399999999999E-35</v>
      </c>
      <c r="DF500" s="1">
        <v>5.6702679999999998E-2</v>
      </c>
      <c r="DG500">
        <v>30.124759999999998</v>
      </c>
      <c r="DH500" s="1">
        <v>8.6389550000000001E-35</v>
      </c>
      <c r="DI500" s="1">
        <v>8.7237220000000005E-31</v>
      </c>
      <c r="DJ500" s="1">
        <v>5.6230540000000002E-2</v>
      </c>
      <c r="DK500">
        <v>30.21612</v>
      </c>
      <c r="DL500" s="1">
        <v>1.182217E-30</v>
      </c>
      <c r="DM500" s="1">
        <v>1.123112E-26</v>
      </c>
      <c r="DN500" s="1">
        <v>5.6063010000000003E-2</v>
      </c>
      <c r="DO500">
        <v>30.284279999999999</v>
      </c>
      <c r="DP500" s="1">
        <v>4.4916989999999999E-27</v>
      </c>
      <c r="DQ500" s="1">
        <v>4.124195E-23</v>
      </c>
      <c r="DR500" s="1">
        <v>5.6075109999999997E-2</v>
      </c>
      <c r="DS500">
        <v>30.239329999999999</v>
      </c>
      <c r="DT500" s="1">
        <v>5.7482670000000002E-24</v>
      </c>
      <c r="DU500" s="1">
        <v>5.1894490000000001E-20</v>
      </c>
      <c r="DV500" s="1">
        <v>5.604133E-2</v>
      </c>
      <c r="DW500">
        <v>30.132380000000001</v>
      </c>
      <c r="DX500" s="1">
        <v>2.9469380000000001E-21</v>
      </c>
      <c r="DY500" s="1">
        <v>2.6492929999999999E-17</v>
      </c>
      <c r="DZ500" s="1">
        <v>5.5841679999999998E-2</v>
      </c>
      <c r="EA500">
        <v>30.03032</v>
      </c>
      <c r="EB500" s="1">
        <v>7.0023969999999997E-19</v>
      </c>
      <c r="EC500" s="1">
        <v>6.3393079999999996E-15</v>
      </c>
      <c r="ED500" s="1">
        <v>5.5577179999999997E-2</v>
      </c>
      <c r="EE500">
        <v>29.944700000000001</v>
      </c>
      <c r="EF500" s="1">
        <v>8.6847640000000002E-17</v>
      </c>
      <c r="EG500" s="1">
        <v>7.9597010000000005E-13</v>
      </c>
      <c r="EH500" s="1">
        <v>5.5343389999999999E-2</v>
      </c>
      <c r="EI500">
        <v>29.96078</v>
      </c>
      <c r="EJ500" s="1">
        <v>6.164942E-15</v>
      </c>
      <c r="EK500" s="1">
        <v>5.7351110000000002E-11</v>
      </c>
      <c r="EL500" s="1">
        <v>5.5172850000000002E-2</v>
      </c>
      <c r="EM500">
        <v>30.060459999999999</v>
      </c>
      <c r="EN500" s="1">
        <v>2.6972310000000001E-13</v>
      </c>
      <c r="EO500" s="1">
        <v>2.5491509999999999E-9</v>
      </c>
      <c r="EP500" s="1">
        <v>5.4996219999999998E-2</v>
      </c>
      <c r="EQ500">
        <v>30.185919999999999</v>
      </c>
      <c r="ER500" s="1">
        <v>7.7134370000000002E-12</v>
      </c>
      <c r="ES500" s="1">
        <v>7.4173300000000002E-8</v>
      </c>
      <c r="ET500" s="1">
        <v>5.4785859999999999E-2</v>
      </c>
      <c r="EU500">
        <v>30.281359999999999</v>
      </c>
      <c r="EV500" s="1">
        <v>1.5147670000000001E-10</v>
      </c>
      <c r="EW500" s="1">
        <v>1.484303E-6</v>
      </c>
      <c r="EX500">
        <v>5.45432E-2</v>
      </c>
      <c r="EY500">
        <v>30.265360000000001</v>
      </c>
      <c r="EZ500" s="1">
        <v>2.1328569999999999E-9</v>
      </c>
      <c r="FA500" s="1">
        <v>2.131488E-5</v>
      </c>
      <c r="FB500">
        <v>5.42756E-2</v>
      </c>
      <c r="FC500">
        <v>30.188189999999999</v>
      </c>
      <c r="FD500" s="1">
        <v>2.2339849999999999E-8</v>
      </c>
      <c r="FE500" s="1">
        <v>2.279262E-4</v>
      </c>
      <c r="FF500" s="1">
        <v>5.4056409999999999E-2</v>
      </c>
      <c r="FG500">
        <v>30.112719999999999</v>
      </c>
      <c r="FH500" s="1">
        <v>1.8028020000000001E-7</v>
      </c>
      <c r="FI500" s="1">
        <v>1.8756720000000001E-3</v>
      </c>
      <c r="FJ500" s="1">
        <v>5.4224719999999997E-2</v>
      </c>
      <c r="FK500">
        <v>30.045919999999999</v>
      </c>
      <c r="FL500" s="1">
        <v>1.162797E-6</v>
      </c>
      <c r="FM500" s="1">
        <v>1.2246419999999999E-2</v>
      </c>
      <c r="FN500" s="1">
        <v>5.4020609999999997E-2</v>
      </c>
      <c r="FO500">
        <v>30.10596</v>
      </c>
      <c r="FP500" s="1">
        <v>6.0681779999999996E-6</v>
      </c>
      <c r="FQ500" s="1">
        <v>6.5121410000000005E-2</v>
      </c>
      <c r="FR500" s="1">
        <v>5.3637850000000001E-2</v>
      </c>
      <c r="FS500">
        <v>30.216449999999998</v>
      </c>
      <c r="FT500" s="1">
        <v>2.6257600000000001E-5</v>
      </c>
      <c r="FU500">
        <v>0.28798489999999999</v>
      </c>
      <c r="FV500" s="1">
        <v>5.3179360000000002E-2</v>
      </c>
      <c r="FW500">
        <v>30.283000000000001</v>
      </c>
      <c r="FX500" s="1">
        <v>9.6231160000000005E-5</v>
      </c>
      <c r="FY500">
        <v>1.079866</v>
      </c>
      <c r="FZ500" s="1">
        <v>5.2885370000000001E-2</v>
      </c>
      <c r="GA500">
        <v>30.316970000000001</v>
      </c>
      <c r="GB500" s="1">
        <v>3.0568449999999998E-4</v>
      </c>
      <c r="GC500">
        <v>3.4968330000000001</v>
      </c>
      <c r="GD500">
        <v>5.26743E-2</v>
      </c>
      <c r="GE500">
        <v>30.27054</v>
      </c>
      <c r="GF500" s="1">
        <v>8.5461719999999997E-4</v>
      </c>
      <c r="GG500">
        <v>9.9455519999999993</v>
      </c>
      <c r="GH500" s="1">
        <v>5.2453529999999998E-2</v>
      </c>
      <c r="GI500">
        <v>30.23593</v>
      </c>
      <c r="GJ500" s="1">
        <v>2.1307930000000002E-3</v>
      </c>
      <c r="GK500">
        <v>25.214739999999999</v>
      </c>
      <c r="GL500" s="1">
        <v>5.2144910000000003E-2</v>
      </c>
      <c r="GM500">
        <v>30.208629999999999</v>
      </c>
      <c r="GN500" s="1">
        <v>4.7906779999999996E-3</v>
      </c>
      <c r="GO500">
        <v>57.708849999999998</v>
      </c>
      <c r="GP500" s="1">
        <v>5.1865759999999997E-2</v>
      </c>
      <c r="GQ500">
        <v>30.187249999999999</v>
      </c>
      <c r="GR500" s="1">
        <v>9.8444529999999995E-3</v>
      </c>
      <c r="GS500">
        <v>120.5873</v>
      </c>
      <c r="GT500" s="1">
        <v>5.1535619999999997E-2</v>
      </c>
      <c r="GU500">
        <v>30.163170000000001</v>
      </c>
      <c r="GV500" s="1">
        <v>1.865064E-2</v>
      </c>
      <c r="GW500">
        <v>232.39099999999999</v>
      </c>
      <c r="GX500">
        <v>5.1228299999999997E-2</v>
      </c>
      <c r="GY500">
        <v>30.212499999999999</v>
      </c>
      <c r="GZ500">
        <v>3.29121E-2</v>
      </c>
      <c r="HA500">
        <v>416.72969999999998</v>
      </c>
      <c r="HB500" s="1">
        <v>5.0925709999999999E-2</v>
      </c>
      <c r="HC500">
        <v>30.337599999999998</v>
      </c>
      <c r="HD500" s="1">
        <v>5.4506880000000001E-2</v>
      </c>
      <c r="HE500">
        <v>700.9203</v>
      </c>
      <c r="HF500" s="1">
        <v>5.0630620000000001E-2</v>
      </c>
      <c r="HG500">
        <v>30.46171</v>
      </c>
      <c r="HH500" s="1">
        <v>8.5327509999999995E-2</v>
      </c>
      <c r="HI500">
        <v>1113.5840000000001</v>
      </c>
      <c r="HJ500" s="1">
        <v>5.0333509999999998E-2</v>
      </c>
      <c r="HK500">
        <v>30.500889999999998</v>
      </c>
      <c r="HL500">
        <v>0.127027</v>
      </c>
      <c r="HM500">
        <v>1681.6420000000001</v>
      </c>
      <c r="HN500" s="1">
        <v>5.0025809999999997E-2</v>
      </c>
      <c r="HO500">
        <v>30.437550000000002</v>
      </c>
      <c r="HP500">
        <v>0.18078530000000001</v>
      </c>
      <c r="HQ500">
        <v>2427.098</v>
      </c>
      <c r="HR500">
        <v>4.9771599999999999E-2</v>
      </c>
      <c r="HS500">
        <v>30.37481</v>
      </c>
      <c r="HT500">
        <v>0.24748529999999999</v>
      </c>
      <c r="HU500">
        <v>3364.4859999999999</v>
      </c>
      <c r="HV500" s="1">
        <v>4.9903160000000002E-2</v>
      </c>
      <c r="HW500">
        <v>30.317810000000001</v>
      </c>
      <c r="HX500">
        <v>0.32965369999999999</v>
      </c>
      <c r="HY500">
        <v>4500.9080000000004</v>
      </c>
      <c r="HZ500" s="1">
        <v>4.9680990000000001E-2</v>
      </c>
      <c r="IA500">
        <v>30.349810000000002</v>
      </c>
      <c r="IB500">
        <v>0.42259770000000002</v>
      </c>
      <c r="IC500">
        <v>5833.5259999999998</v>
      </c>
      <c r="ID500" s="1">
        <v>4.9291309999999998E-2</v>
      </c>
      <c r="IE500">
        <v>30.444320000000001</v>
      </c>
      <c r="IF500">
        <v>0.52472569999999996</v>
      </c>
      <c r="IG500">
        <v>7345.2290000000003</v>
      </c>
      <c r="IH500" s="1">
        <v>4.8832880000000002E-2</v>
      </c>
      <c r="II500">
        <v>30.53762</v>
      </c>
      <c r="IJ500">
        <v>0.63406609999999997</v>
      </c>
      <c r="IK500">
        <v>9010.1209999999992</v>
      </c>
      <c r="IL500" s="1">
        <v>4.854199E-2</v>
      </c>
      <c r="IM500">
        <v>30.61337</v>
      </c>
      <c r="IN500">
        <v>0.75125629999999999</v>
      </c>
      <c r="IO500">
        <v>10797.08</v>
      </c>
      <c r="IP500" s="1">
        <v>4.8360180000000003E-2</v>
      </c>
      <c r="IQ500">
        <v>30.610279999999999</v>
      </c>
      <c r="IR500">
        <v>0.8740812</v>
      </c>
      <c r="IS500">
        <v>12672.38</v>
      </c>
      <c r="IT500">
        <v>4.8163900000000003E-2</v>
      </c>
      <c r="IU500">
        <v>30.564640000000001</v>
      </c>
      <c r="IV500">
        <v>0.998247</v>
      </c>
      <c r="IW500">
        <v>14599.68</v>
      </c>
      <c r="IX500" s="1">
        <v>4.7887480000000003E-2</v>
      </c>
      <c r="IY500">
        <v>30.52608</v>
      </c>
      <c r="IZ500">
        <v>1.119516</v>
      </c>
      <c r="JA500">
        <v>16540.23</v>
      </c>
      <c r="JB500" s="1">
        <v>4.764794E-2</v>
      </c>
      <c r="JC500">
        <v>30.504999999999999</v>
      </c>
      <c r="JD500">
        <v>1.23786</v>
      </c>
      <c r="JE500">
        <v>18456.939999999999</v>
      </c>
      <c r="JF500" s="1">
        <v>4.7355609999999999E-2</v>
      </c>
      <c r="JG500">
        <v>30.60765</v>
      </c>
      <c r="JH500">
        <v>1.3490610000000001</v>
      </c>
      <c r="JI500">
        <v>20316.71</v>
      </c>
      <c r="JJ500" s="1">
        <v>4.7091649999999999E-2</v>
      </c>
      <c r="JK500">
        <v>30.728739999999998</v>
      </c>
      <c r="JL500">
        <v>1.4533910000000001</v>
      </c>
      <c r="JM500">
        <v>22089.96</v>
      </c>
      <c r="JN500" s="1">
        <v>4.6836469999999998E-2</v>
      </c>
      <c r="JO500">
        <v>30.81748</v>
      </c>
      <c r="JP500">
        <v>1.5490520000000001</v>
      </c>
      <c r="JQ500">
        <v>23752.71</v>
      </c>
      <c r="JR500" s="1">
        <v>4.659232E-2</v>
      </c>
      <c r="JS500">
        <v>30.86909</v>
      </c>
      <c r="JT500">
        <v>1.635302</v>
      </c>
      <c r="JU500">
        <v>25286.1</v>
      </c>
      <c r="JV500" s="1">
        <v>4.6346739999999997E-2</v>
      </c>
      <c r="JW500">
        <v>30.87163</v>
      </c>
      <c r="JX500">
        <v>1.7109380000000001</v>
      </c>
      <c r="JY500">
        <v>26675.79</v>
      </c>
      <c r="JZ500" s="1">
        <v>4.6106750000000002E-2</v>
      </c>
      <c r="KA500">
        <v>30.814430000000002</v>
      </c>
      <c r="KB500">
        <v>1.77606</v>
      </c>
      <c r="KC500">
        <v>27912.87</v>
      </c>
      <c r="KD500" s="1">
        <v>4.5873949999999997E-2</v>
      </c>
      <c r="KE500">
        <v>30.75648</v>
      </c>
      <c r="KF500">
        <v>1.8306</v>
      </c>
      <c r="KG500">
        <v>28992.34</v>
      </c>
      <c r="KH500" s="1">
        <v>4.5773510000000003E-2</v>
      </c>
      <c r="KI500">
        <v>30.7163</v>
      </c>
      <c r="KJ500">
        <v>1.8799250000000001</v>
      </c>
      <c r="KK500">
        <v>29913.45</v>
      </c>
      <c r="KL500" s="1">
        <v>4.5578649999999998E-2</v>
      </c>
      <c r="KM500">
        <v>30.795120000000001</v>
      </c>
      <c r="KN500">
        <v>1.9152899999999999</v>
      </c>
      <c r="KO500">
        <v>30678.94</v>
      </c>
      <c r="KP500" s="1">
        <v>4.5335970000000003E-2</v>
      </c>
      <c r="KQ500">
        <v>30.921710000000001</v>
      </c>
      <c r="KR500">
        <v>1.9388989999999999</v>
      </c>
      <c r="KS500">
        <v>31291.84</v>
      </c>
      <c r="KT500" s="1">
        <v>4.5076079999999998E-2</v>
      </c>
      <c r="KU500">
        <v>31.058240000000001</v>
      </c>
      <c r="KV500">
        <v>1.9524109999999999</v>
      </c>
      <c r="KW500">
        <v>31758.19</v>
      </c>
      <c r="KX500" s="1">
        <v>4.4880360000000001E-2</v>
      </c>
      <c r="KY500">
        <v>31.176030000000001</v>
      </c>
      <c r="KZ500">
        <v>1.960156</v>
      </c>
      <c r="LA500">
        <v>32086.3</v>
      </c>
      <c r="LB500">
        <v>4.47117E-2</v>
      </c>
      <c r="LC500">
        <v>31.186579999999999</v>
      </c>
      <c r="LD500">
        <v>1.9612830000000001</v>
      </c>
      <c r="LE500">
        <v>32285.99</v>
      </c>
      <c r="LF500" s="1">
        <v>4.4554459999999997E-2</v>
      </c>
      <c r="LG500">
        <v>31.126159999999999</v>
      </c>
      <c r="LH500">
        <v>1.955838</v>
      </c>
      <c r="LI500">
        <v>32367.4</v>
      </c>
      <c r="LJ500" s="1">
        <v>4.4370270000000003E-2</v>
      </c>
      <c r="LK500">
        <v>31.07076</v>
      </c>
      <c r="LL500">
        <v>1.9428840000000001</v>
      </c>
      <c r="LM500">
        <v>32340.86</v>
      </c>
      <c r="LN500" s="1">
        <v>4.4208940000000002E-2</v>
      </c>
      <c r="LO500">
        <v>31.041399999999999</v>
      </c>
      <c r="LP500">
        <v>1.9253070000000001</v>
      </c>
      <c r="LQ500">
        <v>32216.22</v>
      </c>
      <c r="LR500">
        <v>4.4042100000000001E-2</v>
      </c>
      <c r="LS500">
        <v>31.158370000000001</v>
      </c>
      <c r="LT500">
        <v>1.902485</v>
      </c>
      <c r="LU500">
        <v>32003.84</v>
      </c>
      <c r="LV500" s="1">
        <v>4.3872130000000002E-2</v>
      </c>
      <c r="LW500">
        <v>31.321809999999999</v>
      </c>
      <c r="LX500">
        <v>1.8752690000000001</v>
      </c>
      <c r="LY500">
        <v>31713.8</v>
      </c>
      <c r="LZ500">
        <v>4.3698599999999997E-2</v>
      </c>
      <c r="MA500">
        <v>31.481780000000001</v>
      </c>
      <c r="MB500">
        <v>1.8441669999999999</v>
      </c>
      <c r="MC500">
        <v>31355.31</v>
      </c>
      <c r="MD500">
        <v>4.3537800000000001E-2</v>
      </c>
      <c r="ME500">
        <v>31.622710000000001</v>
      </c>
      <c r="MF500">
        <v>1.8105420000000001</v>
      </c>
      <c r="MG500">
        <v>30937.79</v>
      </c>
      <c r="MH500">
        <v>4.3391199999999998E-2</v>
      </c>
      <c r="MI500">
        <v>31.657070000000001</v>
      </c>
      <c r="MJ500">
        <v>1.7776639999999999</v>
      </c>
      <c r="MK500">
        <v>30468.76</v>
      </c>
      <c r="ML500" s="1">
        <v>4.3230070000000002E-2</v>
      </c>
      <c r="MM500">
        <v>31.622699999999998</v>
      </c>
      <c r="MN500">
        <v>1.7372939999999999</v>
      </c>
      <c r="MO500">
        <v>29958.06</v>
      </c>
      <c r="MP500" s="1">
        <v>4.3087640000000003E-2</v>
      </c>
      <c r="MQ500">
        <v>31.575430000000001</v>
      </c>
      <c r="MR500">
        <v>1.696223</v>
      </c>
      <c r="MS500">
        <v>29409.200000000001</v>
      </c>
      <c r="MT500" s="1">
        <v>4.3111969999999999E-2</v>
      </c>
      <c r="MU500">
        <v>31.529409999999999</v>
      </c>
      <c r="MV500">
        <v>1.662871</v>
      </c>
      <c r="MW500">
        <v>28831.17</v>
      </c>
      <c r="MX500" s="1">
        <v>4.2981529999999997E-2</v>
      </c>
      <c r="MY500">
        <v>31.521599999999999</v>
      </c>
      <c r="MZ500">
        <v>1.62155</v>
      </c>
      <c r="NA500">
        <v>28231.11</v>
      </c>
      <c r="NB500" s="1">
        <v>4.2796279999999999E-2</v>
      </c>
      <c r="NC500">
        <v>31.580490000000001</v>
      </c>
      <c r="ND500">
        <v>1.5775140000000001</v>
      </c>
      <c r="NE500">
        <v>27610.81</v>
      </c>
      <c r="NF500" s="1">
        <v>4.258315E-2</v>
      </c>
      <c r="NG500">
        <v>31.713159999999998</v>
      </c>
      <c r="NH500">
        <v>1.532159</v>
      </c>
      <c r="NI500">
        <v>26978.65</v>
      </c>
      <c r="NJ500" s="1">
        <v>4.2437790000000003E-2</v>
      </c>
      <c r="NK500">
        <v>31.7818</v>
      </c>
      <c r="NL500">
        <v>1.489242</v>
      </c>
      <c r="NM500">
        <v>26337.89</v>
      </c>
      <c r="NN500" s="1">
        <v>4.2343569999999997E-2</v>
      </c>
      <c r="NO500">
        <v>31.768640000000001</v>
      </c>
      <c r="NP500">
        <v>1.4480900000000001</v>
      </c>
      <c r="NQ500">
        <v>25690.5</v>
      </c>
      <c r="NR500" s="1">
        <v>4.2246390000000002E-2</v>
      </c>
      <c r="NS500">
        <v>31.73499</v>
      </c>
      <c r="NT500">
        <v>1.407011</v>
      </c>
      <c r="NU500">
        <v>25042.080000000002</v>
      </c>
      <c r="NV500" s="1">
        <v>4.212395E-2</v>
      </c>
      <c r="NW500">
        <v>31.696909999999999</v>
      </c>
      <c r="NX500">
        <v>1.3654949999999999</v>
      </c>
      <c r="NY500">
        <v>24393.85</v>
      </c>
      <c r="NZ500" s="1">
        <v>4.2162970000000001E-2</v>
      </c>
      <c r="OA500">
        <v>31.66574</v>
      </c>
      <c r="OB500">
        <v>1.3294900000000001</v>
      </c>
      <c r="OC500">
        <v>23748.53</v>
      </c>
      <c r="OD500" s="1">
        <v>4.2046760000000002E-2</v>
      </c>
      <c r="OE500">
        <v>31.735379999999999</v>
      </c>
      <c r="OF500">
        <v>1.288986</v>
      </c>
      <c r="OG500">
        <v>23107.759999999998</v>
      </c>
      <c r="OH500" s="1">
        <v>4.1877440000000002E-2</v>
      </c>
      <c r="OI500">
        <v>31.875309999999999</v>
      </c>
      <c r="OJ500">
        <v>1.2476769999999999</v>
      </c>
      <c r="OK500">
        <v>22475.01</v>
      </c>
    </row>
    <row r="501" spans="1:401" x14ac:dyDescent="0.35">
      <c r="A501">
        <v>510</v>
      </c>
      <c r="B501" t="s">
        <v>4</v>
      </c>
      <c r="C501" t="s">
        <v>364</v>
      </c>
      <c r="D501" t="s">
        <v>503</v>
      </c>
      <c r="E501">
        <v>771.57069999999999</v>
      </c>
      <c r="F501" s="1">
        <v>6.0628830000000002E-2</v>
      </c>
      <c r="G501">
        <v>30.99352</v>
      </c>
      <c r="H501">
        <v>0</v>
      </c>
      <c r="I501">
        <v>0</v>
      </c>
      <c r="J501">
        <v>6.0104100000000001E-2</v>
      </c>
      <c r="K501">
        <v>30.94285</v>
      </c>
      <c r="L501">
        <v>0</v>
      </c>
      <c r="M501">
        <v>0</v>
      </c>
      <c r="N501" s="1">
        <v>5.9493440000000002E-2</v>
      </c>
      <c r="O501">
        <v>30.881769999999999</v>
      </c>
      <c r="P501">
        <v>0</v>
      </c>
      <c r="Q501">
        <v>0</v>
      </c>
      <c r="R501" s="1">
        <v>5.8853919999999997E-2</v>
      </c>
      <c r="S501">
        <v>30.799009999999999</v>
      </c>
      <c r="T501">
        <v>0</v>
      </c>
      <c r="U501">
        <v>0</v>
      </c>
      <c r="V501" s="1">
        <v>5.8325990000000001E-2</v>
      </c>
      <c r="W501">
        <v>30.751239999999999</v>
      </c>
      <c r="X501">
        <v>0</v>
      </c>
      <c r="Y501">
        <v>0</v>
      </c>
      <c r="Z501" s="1">
        <v>5.7871180000000001E-2</v>
      </c>
      <c r="AA501">
        <v>30.68111</v>
      </c>
      <c r="AB501">
        <v>0</v>
      </c>
      <c r="AC501">
        <v>0</v>
      </c>
      <c r="AD501" s="1">
        <v>5.7417450000000002E-2</v>
      </c>
      <c r="AE501">
        <v>30.59918</v>
      </c>
      <c r="AF501">
        <v>0</v>
      </c>
      <c r="AG501">
        <v>0</v>
      </c>
      <c r="AH501" s="1">
        <v>5.7002780000000003E-2</v>
      </c>
      <c r="AI501">
        <v>30.52826</v>
      </c>
      <c r="AJ501">
        <v>0</v>
      </c>
      <c r="AK501">
        <v>0</v>
      </c>
      <c r="AL501" s="1">
        <v>5.7311189999999998E-2</v>
      </c>
      <c r="AM501">
        <v>30.4727</v>
      </c>
      <c r="AN501">
        <v>0</v>
      </c>
      <c r="AO501">
        <v>0</v>
      </c>
      <c r="AP501" s="1">
        <v>5.6977260000000002E-2</v>
      </c>
      <c r="AQ501">
        <v>30.505600000000001</v>
      </c>
      <c r="AR501">
        <v>0</v>
      </c>
      <c r="AS501">
        <v>0</v>
      </c>
      <c r="AT501" s="1">
        <v>5.6357409999999997E-2</v>
      </c>
      <c r="AU501">
        <v>30.583310000000001</v>
      </c>
      <c r="AV501">
        <v>0</v>
      </c>
      <c r="AW501">
        <v>0</v>
      </c>
      <c r="AX501">
        <v>5.56672E-2</v>
      </c>
      <c r="AY501">
        <v>30.619440000000001</v>
      </c>
      <c r="AZ501">
        <v>0</v>
      </c>
      <c r="BA501">
        <v>0</v>
      </c>
      <c r="BB501" s="1">
        <v>5.5288829999999997E-2</v>
      </c>
      <c r="BC501">
        <v>30.63158</v>
      </c>
      <c r="BD501">
        <v>0</v>
      </c>
      <c r="BE501">
        <v>0</v>
      </c>
      <c r="BF501" s="1">
        <v>5.5094560000000001E-2</v>
      </c>
      <c r="BG501">
        <v>30.58042</v>
      </c>
      <c r="BH501">
        <v>0</v>
      </c>
      <c r="BI501">
        <v>0</v>
      </c>
      <c r="BJ501" s="1">
        <v>5.4889359999999998E-2</v>
      </c>
      <c r="BK501">
        <v>30.474979999999999</v>
      </c>
      <c r="BL501">
        <v>0</v>
      </c>
      <c r="BM501">
        <v>0</v>
      </c>
      <c r="BN501" s="1">
        <v>5.4555729999999997E-2</v>
      </c>
      <c r="BO501">
        <v>30.37443</v>
      </c>
      <c r="BP501">
        <v>0</v>
      </c>
      <c r="BQ501">
        <v>0</v>
      </c>
      <c r="BR501" s="1">
        <v>5.444773E-2</v>
      </c>
      <c r="BS501">
        <v>30.287479999999999</v>
      </c>
      <c r="BT501">
        <v>0</v>
      </c>
      <c r="BU501">
        <v>0</v>
      </c>
      <c r="BV501" s="1">
        <v>5.4174840000000002E-2</v>
      </c>
      <c r="BW501">
        <v>30.288699999999999</v>
      </c>
      <c r="BX501">
        <v>0</v>
      </c>
      <c r="BY501">
        <v>0</v>
      </c>
      <c r="BZ501" s="1">
        <v>5.3880039999999997E-2</v>
      </c>
      <c r="CA501">
        <v>30.323440000000002</v>
      </c>
      <c r="CB501">
        <v>0</v>
      </c>
      <c r="CC501">
        <v>0</v>
      </c>
      <c r="CD501" s="1">
        <v>5.3582169999999998E-2</v>
      </c>
      <c r="CE501">
        <v>30.34028</v>
      </c>
      <c r="CF501">
        <v>0</v>
      </c>
      <c r="CG501">
        <v>0</v>
      </c>
      <c r="CH501" s="1">
        <v>5.3369590000000001E-2</v>
      </c>
      <c r="CI501">
        <v>30.36309</v>
      </c>
      <c r="CJ501">
        <v>0</v>
      </c>
      <c r="CK501">
        <v>0</v>
      </c>
      <c r="CL501" s="1">
        <v>5.3207289999999997E-2</v>
      </c>
      <c r="CM501">
        <v>30.330960000000001</v>
      </c>
      <c r="CN501">
        <v>0</v>
      </c>
      <c r="CO501">
        <v>0</v>
      </c>
      <c r="CP501" s="1">
        <v>5.304159E-2</v>
      </c>
      <c r="CQ501">
        <v>30.228000000000002</v>
      </c>
      <c r="CR501">
        <v>0</v>
      </c>
      <c r="CS501">
        <v>0</v>
      </c>
      <c r="CT501" s="1">
        <v>5.2930140000000001E-2</v>
      </c>
      <c r="CU501">
        <v>30.124890000000001</v>
      </c>
      <c r="CV501">
        <v>0</v>
      </c>
      <c r="CW501">
        <v>0</v>
      </c>
      <c r="CX501" s="1">
        <v>5.3522989999999999E-2</v>
      </c>
      <c r="CY501">
        <v>30.042960000000001</v>
      </c>
      <c r="CZ501">
        <v>0</v>
      </c>
      <c r="DA501">
        <v>0</v>
      </c>
      <c r="DB501" s="1">
        <v>5.3468069999999999E-2</v>
      </c>
      <c r="DC501">
        <v>30.095970000000001</v>
      </c>
      <c r="DD501">
        <v>0</v>
      </c>
      <c r="DE501" s="1">
        <v>3.2793820000000001E-36</v>
      </c>
      <c r="DF501" s="1">
        <v>5.3122210000000003E-2</v>
      </c>
      <c r="DG501">
        <v>30.199300000000001</v>
      </c>
      <c r="DH501" s="1">
        <v>1.9486250000000001E-35</v>
      </c>
      <c r="DI501" s="1">
        <v>2.1346470000000002E-31</v>
      </c>
      <c r="DJ501" s="1">
        <v>5.267666E-2</v>
      </c>
      <c r="DK501">
        <v>30.29027</v>
      </c>
      <c r="DL501" s="1">
        <v>3.009008E-31</v>
      </c>
      <c r="DM501" s="1">
        <v>3.020002E-27</v>
      </c>
      <c r="DN501" s="1">
        <v>5.2522010000000001E-2</v>
      </c>
      <c r="DO501">
        <v>30.357839999999999</v>
      </c>
      <c r="DP501" s="1">
        <v>1.268475E-27</v>
      </c>
      <c r="DQ501" s="1">
        <v>1.2093140000000001E-23</v>
      </c>
      <c r="DR501" s="1">
        <v>5.253799E-2</v>
      </c>
      <c r="DS501">
        <v>30.312249999999999</v>
      </c>
      <c r="DT501" s="1">
        <v>1.7802610000000001E-24</v>
      </c>
      <c r="DU501" s="1">
        <v>1.647398E-20</v>
      </c>
      <c r="DV501" s="1">
        <v>5.250875E-2</v>
      </c>
      <c r="DW501">
        <v>30.20552</v>
      </c>
      <c r="DX501" s="1">
        <v>9.9018479999999999E-22</v>
      </c>
      <c r="DY501" s="1">
        <v>9.0340439999999999E-18</v>
      </c>
      <c r="DZ501" s="1">
        <v>5.2322019999999997E-2</v>
      </c>
      <c r="EA501">
        <v>30.103829999999999</v>
      </c>
      <c r="EB501" s="1">
        <v>2.5301240000000001E-19</v>
      </c>
      <c r="EC501" s="1">
        <v>2.3059809999999999E-15</v>
      </c>
      <c r="ED501" s="1">
        <v>5.2075349999999999E-2</v>
      </c>
      <c r="EE501">
        <v>30.01857</v>
      </c>
      <c r="EF501" s="1">
        <v>3.3518709999999998E-17</v>
      </c>
      <c r="EG501" s="1">
        <v>3.0715659999999998E-13</v>
      </c>
      <c r="EH501" s="1">
        <v>5.1856729999999997E-2</v>
      </c>
      <c r="EI501">
        <v>30.034829999999999</v>
      </c>
      <c r="EJ501" s="1">
        <v>2.5280150000000001E-15</v>
      </c>
      <c r="EK501" s="1">
        <v>2.337172E-11</v>
      </c>
      <c r="EL501">
        <v>5.1699099999999998E-2</v>
      </c>
      <c r="EM501">
        <v>30.13374</v>
      </c>
      <c r="EN501" s="1">
        <v>1.1701120000000001E-13</v>
      </c>
      <c r="EO501" s="1">
        <v>1.092946E-9</v>
      </c>
      <c r="EP501" s="1">
        <v>5.153522E-2</v>
      </c>
      <c r="EQ501">
        <v>30.257670000000001</v>
      </c>
      <c r="ER501" s="1">
        <v>3.527185E-12</v>
      </c>
      <c r="ES501" s="1">
        <v>3.335092E-8</v>
      </c>
      <c r="ET501">
        <v>5.13401E-2</v>
      </c>
      <c r="EU501">
        <v>30.350909999999999</v>
      </c>
      <c r="EV501" s="1">
        <v>7.2779210000000002E-11</v>
      </c>
      <c r="EW501" s="1">
        <v>6.9791170000000001E-7</v>
      </c>
      <c r="EX501" s="1">
        <v>5.1112890000000001E-2</v>
      </c>
      <c r="EY501">
        <v>30.332699999999999</v>
      </c>
      <c r="EZ501" s="1">
        <v>1.0736039999999999E-9</v>
      </c>
      <c r="FA501" s="1">
        <v>1.045337E-5</v>
      </c>
      <c r="FB501" s="1">
        <v>5.0864680000000002E-2</v>
      </c>
      <c r="FC501">
        <v>30.25421</v>
      </c>
      <c r="FD501" s="1">
        <v>1.1750139999999999E-8</v>
      </c>
      <c r="FE501" s="1">
        <v>1.1630889999999999E-4</v>
      </c>
      <c r="FF501" s="1">
        <v>5.0661480000000002E-2</v>
      </c>
      <c r="FG501">
        <v>30.177430000000001</v>
      </c>
      <c r="FH501" s="1">
        <v>9.8834769999999997E-8</v>
      </c>
      <c r="FI501" s="1">
        <v>9.936515999999999E-4</v>
      </c>
      <c r="FJ501" s="1">
        <v>5.0829609999999997E-2</v>
      </c>
      <c r="FK501">
        <v>30.10934</v>
      </c>
      <c r="FL501" s="1">
        <v>6.6304439999999996E-7</v>
      </c>
      <c r="FM501" s="1">
        <v>6.7208340000000002E-3</v>
      </c>
      <c r="FN501">
        <v>5.0637300000000003E-2</v>
      </c>
      <c r="FO501">
        <v>30.168189999999999</v>
      </c>
      <c r="FP501" s="1">
        <v>3.5896520000000001E-6</v>
      </c>
      <c r="FQ501">
        <v>3.6944400000000002E-2</v>
      </c>
      <c r="FR501">
        <v>5.0277700000000002E-2</v>
      </c>
      <c r="FS501">
        <v>30.276620000000001</v>
      </c>
      <c r="FT501" s="1">
        <v>1.608007E-5</v>
      </c>
      <c r="FU501">
        <v>0.16856209999999999</v>
      </c>
      <c r="FV501" s="1">
        <v>4.9846349999999998E-2</v>
      </c>
      <c r="FW501">
        <v>30.34076</v>
      </c>
      <c r="FX501" s="1">
        <v>6.0886430000000002E-5</v>
      </c>
      <c r="FY501">
        <v>0.65092890000000003</v>
      </c>
      <c r="FZ501" s="1">
        <v>4.9572629999999999E-2</v>
      </c>
      <c r="GA501">
        <v>30.372219999999999</v>
      </c>
      <c r="GB501" s="1">
        <v>1.9946300000000001E-4</v>
      </c>
      <c r="GC501">
        <v>2.1669779999999998</v>
      </c>
      <c r="GD501" s="1">
        <v>4.937739E-2</v>
      </c>
      <c r="GE501">
        <v>30.323540000000001</v>
      </c>
      <c r="GF501" s="1">
        <v>5.7403740000000003E-4</v>
      </c>
      <c r="GG501">
        <v>6.3252290000000002</v>
      </c>
      <c r="GH501" s="1">
        <v>4.9172889999999997E-2</v>
      </c>
      <c r="GI501">
        <v>30.287389999999998</v>
      </c>
      <c r="GJ501" s="1">
        <v>1.470629E-3</v>
      </c>
      <c r="GK501">
        <v>16.430430000000001</v>
      </c>
      <c r="GL501" s="1">
        <v>4.8883929999999999E-2</v>
      </c>
      <c r="GM501">
        <v>30.25863</v>
      </c>
      <c r="GN501" s="1">
        <v>3.3913849999999998E-3</v>
      </c>
      <c r="GO501">
        <v>38.467190000000002</v>
      </c>
      <c r="GP501" s="1">
        <v>4.8623909999999999E-2</v>
      </c>
      <c r="GQ501">
        <v>30.235810000000001</v>
      </c>
      <c r="GR501" s="1">
        <v>7.1366559999999999E-3</v>
      </c>
      <c r="GS501">
        <v>82.102260000000001</v>
      </c>
      <c r="GT501" s="1">
        <v>4.8313689999999999E-2</v>
      </c>
      <c r="GU501">
        <v>30.210470000000001</v>
      </c>
      <c r="GV501" s="1">
        <v>1.3824029999999999E-2</v>
      </c>
      <c r="GW501">
        <v>161.38679999999999</v>
      </c>
      <c r="GX501" s="1">
        <v>4.8028420000000002E-2</v>
      </c>
      <c r="GY501">
        <v>30.258949999999999</v>
      </c>
      <c r="GZ501" s="1">
        <v>2.4908030000000001E-2</v>
      </c>
      <c r="HA501">
        <v>294.79899999999998</v>
      </c>
      <c r="HB501" s="1">
        <v>4.7745330000000002E-2</v>
      </c>
      <c r="HC501">
        <v>30.382660000000001</v>
      </c>
      <c r="HD501" s="1">
        <v>4.2059230000000003E-2</v>
      </c>
      <c r="HE501">
        <v>504.45069999999998</v>
      </c>
      <c r="HF501" s="1">
        <v>4.7469129999999998E-2</v>
      </c>
      <c r="HG501">
        <v>30.50488</v>
      </c>
      <c r="HH501" s="1">
        <v>6.7043870000000005E-2</v>
      </c>
      <c r="HI501">
        <v>814.40530000000001</v>
      </c>
      <c r="HJ501" s="1">
        <v>4.719189E-2</v>
      </c>
      <c r="HK501">
        <v>30.542059999999999</v>
      </c>
      <c r="HL501">
        <v>0.1015099</v>
      </c>
      <c r="HM501">
        <v>1248.3679999999999</v>
      </c>
      <c r="HN501" s="1">
        <v>4.6905879999999997E-2</v>
      </c>
      <c r="HO501">
        <v>30.477609999999999</v>
      </c>
      <c r="HP501">
        <v>0.14676690000000001</v>
      </c>
      <c r="HQ501">
        <v>1826.998</v>
      </c>
      <c r="HR501" s="1">
        <v>4.6669540000000002E-2</v>
      </c>
      <c r="HS501">
        <v>30.414390000000001</v>
      </c>
      <c r="HT501">
        <v>0.20389379999999999</v>
      </c>
      <c r="HU501">
        <v>2565.6410000000001</v>
      </c>
      <c r="HV501" s="1">
        <v>4.6800620000000001E-2</v>
      </c>
      <c r="HW501">
        <v>30.357220000000002</v>
      </c>
      <c r="HX501">
        <v>0.27538099999999999</v>
      </c>
      <c r="HY501">
        <v>3473.9769999999999</v>
      </c>
      <c r="HZ501" s="1">
        <v>4.6593719999999998E-2</v>
      </c>
      <c r="IA501">
        <v>30.389330000000001</v>
      </c>
      <c r="IB501">
        <v>0.35756909999999997</v>
      </c>
      <c r="IC501">
        <v>4553.5569999999998</v>
      </c>
      <c r="ID501" s="1">
        <v>4.6226339999999998E-2</v>
      </c>
      <c r="IE501">
        <v>30.483280000000001</v>
      </c>
      <c r="IF501">
        <v>0.4492718</v>
      </c>
      <c r="IG501">
        <v>5793.92</v>
      </c>
      <c r="IH501" s="1">
        <v>4.5793760000000003E-2</v>
      </c>
      <c r="II501">
        <v>30.575800000000001</v>
      </c>
      <c r="IJ501">
        <v>0.54889670000000002</v>
      </c>
      <c r="IK501">
        <v>7176.7420000000002</v>
      </c>
      <c r="IL501" s="1">
        <v>4.5521789999999999E-2</v>
      </c>
      <c r="IM501">
        <v>30.650870000000001</v>
      </c>
      <c r="IN501">
        <v>0.65711569999999997</v>
      </c>
      <c r="IO501">
        <v>8678.6180000000004</v>
      </c>
      <c r="IP501" s="1">
        <v>4.5354279999999997E-2</v>
      </c>
      <c r="IQ501">
        <v>30.647010000000002</v>
      </c>
      <c r="IR501">
        <v>0.77201350000000002</v>
      </c>
      <c r="IS501">
        <v>10272.85</v>
      </c>
      <c r="IT501" s="1">
        <v>4.517297E-2</v>
      </c>
      <c r="IU501">
        <v>30.601500000000001</v>
      </c>
      <c r="IV501">
        <v>0.88971670000000003</v>
      </c>
      <c r="IW501">
        <v>11929.55</v>
      </c>
      <c r="IX501" s="1">
        <v>4.4914210000000003E-2</v>
      </c>
      <c r="IY501">
        <v>30.56317</v>
      </c>
      <c r="IZ501">
        <v>1.0062599999999999</v>
      </c>
      <c r="JA501">
        <v>13615.81</v>
      </c>
      <c r="JB501" s="1">
        <v>4.4690489999999999E-2</v>
      </c>
      <c r="JC501">
        <v>30.542680000000001</v>
      </c>
      <c r="JD501">
        <v>1.1214489999999999</v>
      </c>
      <c r="JE501">
        <v>15299.34</v>
      </c>
      <c r="JF501">
        <v>4.4415400000000001E-2</v>
      </c>
      <c r="JG501">
        <v>30.645800000000001</v>
      </c>
      <c r="JH501">
        <v>1.2311939999999999</v>
      </c>
      <c r="JI501">
        <v>16950.5</v>
      </c>
      <c r="JJ501" s="1">
        <v>4.4169079999999999E-2</v>
      </c>
      <c r="JK501">
        <v>30.766649999999998</v>
      </c>
      <c r="JL501">
        <v>1.335618</v>
      </c>
      <c r="JM501">
        <v>18542.240000000002</v>
      </c>
      <c r="JN501" s="1">
        <v>4.3930509999999999E-2</v>
      </c>
      <c r="JO501">
        <v>30.854800000000001</v>
      </c>
      <c r="JP501">
        <v>1.43276</v>
      </c>
      <c r="JQ501">
        <v>20051.810000000001</v>
      </c>
      <c r="JR501" s="1">
        <v>4.3702339999999999E-2</v>
      </c>
      <c r="JS501">
        <v>30.906020000000002</v>
      </c>
      <c r="JT501">
        <v>1.5217529999999999</v>
      </c>
      <c r="JU501">
        <v>21460.799999999999</v>
      </c>
      <c r="JV501" s="1">
        <v>4.3474810000000003E-2</v>
      </c>
      <c r="JW501">
        <v>30.908560000000001</v>
      </c>
      <c r="JX501">
        <v>1.6013029999999999</v>
      </c>
      <c r="JY501">
        <v>22754.43</v>
      </c>
      <c r="JZ501" s="1">
        <v>4.3250039999999997E-2</v>
      </c>
      <c r="KA501">
        <v>30.85163</v>
      </c>
      <c r="KB501">
        <v>1.671154</v>
      </c>
      <c r="KC501">
        <v>23922.5</v>
      </c>
      <c r="KD501" s="1">
        <v>4.3030369999999998E-2</v>
      </c>
      <c r="KE501">
        <v>30.794229999999999</v>
      </c>
      <c r="KF501">
        <v>1.73108</v>
      </c>
      <c r="KG501">
        <v>24958.54</v>
      </c>
      <c r="KH501" s="1">
        <v>4.2941119999999999E-2</v>
      </c>
      <c r="KI501">
        <v>30.754840000000002</v>
      </c>
      <c r="KJ501">
        <v>1.7863549999999999</v>
      </c>
      <c r="KK501">
        <v>25860.14</v>
      </c>
      <c r="KL501" s="1">
        <v>4.2757910000000003E-2</v>
      </c>
      <c r="KM501">
        <v>30.83455</v>
      </c>
      <c r="KN501">
        <v>1.8280890000000001</v>
      </c>
      <c r="KO501">
        <v>26627.77</v>
      </c>
      <c r="KP501" s="1">
        <v>4.2529560000000001E-2</v>
      </c>
      <c r="KQ501">
        <v>30.961179999999999</v>
      </c>
      <c r="KR501">
        <v>1.8584039999999999</v>
      </c>
      <c r="KS501">
        <v>27262.1</v>
      </c>
      <c r="KT501" s="1">
        <v>4.2285160000000002E-2</v>
      </c>
      <c r="KU501">
        <v>31.097390000000001</v>
      </c>
      <c r="KV501">
        <v>1.878789</v>
      </c>
      <c r="KW501">
        <v>27767.1</v>
      </c>
      <c r="KX501" s="1">
        <v>4.2102790000000001E-2</v>
      </c>
      <c r="KY501">
        <v>31.21463</v>
      </c>
      <c r="KZ501">
        <v>1.893384</v>
      </c>
      <c r="LA501">
        <v>28148.75</v>
      </c>
      <c r="LB501" s="1">
        <v>4.1947570000000003E-2</v>
      </c>
      <c r="LC501">
        <v>31.22447</v>
      </c>
      <c r="LD501">
        <v>1.9013580000000001</v>
      </c>
      <c r="LE501">
        <v>28414.86</v>
      </c>
      <c r="LF501" s="1">
        <v>4.1799969999999999E-2</v>
      </c>
      <c r="LG501">
        <v>31.16412</v>
      </c>
      <c r="LH501">
        <v>1.9025099999999999</v>
      </c>
      <c r="LI501">
        <v>28573.67</v>
      </c>
      <c r="LJ501" s="1">
        <v>4.1629560000000003E-2</v>
      </c>
      <c r="LK501">
        <v>31.109030000000001</v>
      </c>
      <c r="LL501">
        <v>1.896099</v>
      </c>
      <c r="LM501">
        <v>28633.32</v>
      </c>
      <c r="LN501" s="1">
        <v>4.1478540000000001E-2</v>
      </c>
      <c r="LO501">
        <v>31.080259999999999</v>
      </c>
      <c r="LP501">
        <v>1.8846970000000001</v>
      </c>
      <c r="LQ501">
        <v>28602.05</v>
      </c>
      <c r="LR501" s="1">
        <v>4.1321629999999998E-2</v>
      </c>
      <c r="LS501">
        <v>31.197600000000001</v>
      </c>
      <c r="LT501">
        <v>1.8677520000000001</v>
      </c>
      <c r="LU501">
        <v>28488.71</v>
      </c>
      <c r="LV501" s="1">
        <v>4.1162749999999998E-2</v>
      </c>
      <c r="LW501">
        <v>31.360420000000001</v>
      </c>
      <c r="LX501">
        <v>1.8461669999999999</v>
      </c>
      <c r="LY501">
        <v>28302.03</v>
      </c>
      <c r="LZ501" s="1">
        <v>4.1001450000000002E-2</v>
      </c>
      <c r="MA501">
        <v>31.519459999999999</v>
      </c>
      <c r="MB501">
        <v>1.8204579999999999</v>
      </c>
      <c r="MC501">
        <v>28050.28</v>
      </c>
      <c r="MD501" s="1">
        <v>4.0852550000000001E-2</v>
      </c>
      <c r="ME501">
        <v>31.659210000000002</v>
      </c>
      <c r="MF501">
        <v>1.791855</v>
      </c>
      <c r="MG501">
        <v>27740.93</v>
      </c>
      <c r="MH501" s="1">
        <v>4.0715040000000001E-2</v>
      </c>
      <c r="MI501">
        <v>31.692070000000001</v>
      </c>
      <c r="MJ501">
        <v>1.760759</v>
      </c>
      <c r="MK501">
        <v>27381.26</v>
      </c>
      <c r="ML501" s="1">
        <v>4.0564240000000001E-2</v>
      </c>
      <c r="MM501">
        <v>31.657160000000001</v>
      </c>
      <c r="MN501">
        <v>1.726799</v>
      </c>
      <c r="MO501">
        <v>26980.06</v>
      </c>
      <c r="MP501">
        <v>4.0433299999999998E-2</v>
      </c>
      <c r="MQ501">
        <v>31.609459999999999</v>
      </c>
      <c r="MR501">
        <v>1.6914929999999999</v>
      </c>
      <c r="MS501">
        <v>26540.77</v>
      </c>
      <c r="MT501" s="1">
        <v>4.0458349999999997E-2</v>
      </c>
      <c r="MU501">
        <v>31.56324</v>
      </c>
      <c r="MV501">
        <v>1.6620980000000001</v>
      </c>
      <c r="MW501">
        <v>26072.33</v>
      </c>
      <c r="MX501" s="1">
        <v>4.0335389999999999E-2</v>
      </c>
      <c r="MY501">
        <v>31.555319999999998</v>
      </c>
      <c r="MZ501">
        <v>1.622519</v>
      </c>
      <c r="NA501">
        <v>25576.62</v>
      </c>
      <c r="NB501" s="1">
        <v>4.0162669999999998E-2</v>
      </c>
      <c r="NC501">
        <v>31.613969999999998</v>
      </c>
      <c r="ND501">
        <v>1.581847</v>
      </c>
      <c r="NE501">
        <v>25060.38</v>
      </c>
      <c r="NF501" s="1">
        <v>3.9962280000000003E-2</v>
      </c>
      <c r="NG501">
        <v>31.745889999999999</v>
      </c>
      <c r="NH501">
        <v>1.539596</v>
      </c>
      <c r="NI501">
        <v>24531.52</v>
      </c>
      <c r="NJ501" s="1">
        <v>3.9826769999999997E-2</v>
      </c>
      <c r="NK501">
        <v>31.813140000000001</v>
      </c>
      <c r="NL501">
        <v>1.4992559999999999</v>
      </c>
      <c r="NM501">
        <v>23989.94</v>
      </c>
      <c r="NN501" s="1">
        <v>3.9740530000000003E-2</v>
      </c>
      <c r="NO501">
        <v>31.799060000000001</v>
      </c>
      <c r="NP501">
        <v>1.4604919999999999</v>
      </c>
      <c r="NQ501">
        <v>23439.439999999999</v>
      </c>
      <c r="NR501" s="1">
        <v>3.964997E-2</v>
      </c>
      <c r="NS501">
        <v>31.76493</v>
      </c>
      <c r="NT501">
        <v>1.421548</v>
      </c>
      <c r="NU501">
        <v>22885.25</v>
      </c>
      <c r="NV501" s="1">
        <v>3.953562E-2</v>
      </c>
      <c r="NW501">
        <v>31.726420000000001</v>
      </c>
      <c r="NX501">
        <v>1.381899</v>
      </c>
      <c r="NY501">
        <v>22327.46</v>
      </c>
      <c r="NZ501" s="1">
        <v>3.9575539999999999E-2</v>
      </c>
      <c r="OA501">
        <v>31.694859999999998</v>
      </c>
      <c r="OB501">
        <v>1.347763</v>
      </c>
      <c r="OC501">
        <v>21770.18</v>
      </c>
      <c r="OD501" s="1">
        <v>3.9467250000000002E-2</v>
      </c>
      <c r="OE501">
        <v>31.764510000000001</v>
      </c>
      <c r="OF501">
        <v>1.308773</v>
      </c>
      <c r="OG501">
        <v>21214.240000000002</v>
      </c>
      <c r="OH501">
        <v>3.9308000000000003E-2</v>
      </c>
      <c r="OI501">
        <v>31.903449999999999</v>
      </c>
      <c r="OJ501">
        <v>1.26875</v>
      </c>
      <c r="OK501">
        <v>20663.25</v>
      </c>
    </row>
    <row r="502" spans="1:401" x14ac:dyDescent="0.35">
      <c r="A502">
        <v>511</v>
      </c>
      <c r="B502" t="s">
        <v>4</v>
      </c>
      <c r="C502" t="s">
        <v>364</v>
      </c>
      <c r="D502" t="s">
        <v>504</v>
      </c>
      <c r="E502">
        <v>772.03700000000003</v>
      </c>
      <c r="F502" s="1">
        <v>6.7622520000000005E-2</v>
      </c>
      <c r="G502">
        <v>31.06484</v>
      </c>
      <c r="H502">
        <v>0</v>
      </c>
      <c r="I502">
        <v>0</v>
      </c>
      <c r="J502" s="1">
        <v>6.7032720000000004E-2</v>
      </c>
      <c r="K502">
        <v>31.014140000000001</v>
      </c>
      <c r="L502">
        <v>0</v>
      </c>
      <c r="M502">
        <v>0</v>
      </c>
      <c r="N502" s="1">
        <v>6.6344020000000004E-2</v>
      </c>
      <c r="O502">
        <v>30.952359999999999</v>
      </c>
      <c r="P502">
        <v>0</v>
      </c>
      <c r="Q502">
        <v>0</v>
      </c>
      <c r="R502">
        <v>6.5622899999999998E-2</v>
      </c>
      <c r="S502">
        <v>30.8691</v>
      </c>
      <c r="T502">
        <v>0</v>
      </c>
      <c r="U502">
        <v>0</v>
      </c>
      <c r="V502">
        <v>6.50279E-2</v>
      </c>
      <c r="W502">
        <v>30.821110000000001</v>
      </c>
      <c r="X502">
        <v>0</v>
      </c>
      <c r="Y502">
        <v>0</v>
      </c>
      <c r="Z502" s="1">
        <v>6.4516569999999995E-2</v>
      </c>
      <c r="AA502">
        <v>30.75057</v>
      </c>
      <c r="AB502">
        <v>0</v>
      </c>
      <c r="AC502">
        <v>0</v>
      </c>
      <c r="AD502" s="1">
        <v>6.4007449999999994E-2</v>
      </c>
      <c r="AE502">
        <v>30.668569999999999</v>
      </c>
      <c r="AF502">
        <v>0</v>
      </c>
      <c r="AG502">
        <v>0</v>
      </c>
      <c r="AH502" s="1">
        <v>6.3543660000000002E-2</v>
      </c>
      <c r="AI502">
        <v>30.5976</v>
      </c>
      <c r="AJ502">
        <v>0</v>
      </c>
      <c r="AK502">
        <v>0</v>
      </c>
      <c r="AL502" s="1">
        <v>6.3898360000000001E-2</v>
      </c>
      <c r="AM502">
        <v>30.54232</v>
      </c>
      <c r="AN502">
        <v>0</v>
      </c>
      <c r="AO502">
        <v>0</v>
      </c>
      <c r="AP502" s="1">
        <v>6.3518720000000001E-2</v>
      </c>
      <c r="AQ502">
        <v>30.575369999999999</v>
      </c>
      <c r="AR502">
        <v>0</v>
      </c>
      <c r="AS502">
        <v>0</v>
      </c>
      <c r="AT502" s="1">
        <v>6.2818070000000004E-2</v>
      </c>
      <c r="AU502">
        <v>30.65258</v>
      </c>
      <c r="AV502">
        <v>0</v>
      </c>
      <c r="AW502">
        <v>0</v>
      </c>
      <c r="AX502" s="1">
        <v>6.2039539999999997E-2</v>
      </c>
      <c r="AY502">
        <v>30.687830000000002</v>
      </c>
      <c r="AZ502">
        <v>0</v>
      </c>
      <c r="BA502">
        <v>0</v>
      </c>
      <c r="BB502" s="1">
        <v>6.1615639999999999E-2</v>
      </c>
      <c r="BC502">
        <v>30.698930000000001</v>
      </c>
      <c r="BD502">
        <v>0</v>
      </c>
      <c r="BE502">
        <v>0</v>
      </c>
      <c r="BF502" s="1">
        <v>6.1397420000000001E-2</v>
      </c>
      <c r="BG502">
        <v>30.64716</v>
      </c>
      <c r="BH502">
        <v>0</v>
      </c>
      <c r="BI502">
        <v>0</v>
      </c>
      <c r="BJ502" s="1">
        <v>6.1164469999999999E-2</v>
      </c>
      <c r="BK502">
        <v>30.541799999999999</v>
      </c>
      <c r="BL502">
        <v>0</v>
      </c>
      <c r="BM502">
        <v>0</v>
      </c>
      <c r="BN502" s="1">
        <v>6.0790869999999997E-2</v>
      </c>
      <c r="BO502">
        <v>30.44182</v>
      </c>
      <c r="BP502">
        <v>0</v>
      </c>
      <c r="BQ502">
        <v>0</v>
      </c>
      <c r="BR502" s="1">
        <v>6.0669720000000003E-2</v>
      </c>
      <c r="BS502">
        <v>30.35576</v>
      </c>
      <c r="BT502">
        <v>0</v>
      </c>
      <c r="BU502">
        <v>0</v>
      </c>
      <c r="BV502">
        <v>6.0359400000000001E-2</v>
      </c>
      <c r="BW502">
        <v>30.358229999999999</v>
      </c>
      <c r="BX502">
        <v>0</v>
      </c>
      <c r="BY502">
        <v>0</v>
      </c>
      <c r="BZ502" s="1">
        <v>6.0028619999999998E-2</v>
      </c>
      <c r="CA502">
        <v>30.393529999999998</v>
      </c>
      <c r="CB502">
        <v>0</v>
      </c>
      <c r="CC502">
        <v>0</v>
      </c>
      <c r="CD502" s="1">
        <v>5.9690470000000002E-2</v>
      </c>
      <c r="CE502">
        <v>30.41029</v>
      </c>
      <c r="CF502">
        <v>0</v>
      </c>
      <c r="CG502">
        <v>0</v>
      </c>
      <c r="CH502" s="1">
        <v>5.9451520000000001E-2</v>
      </c>
      <c r="CI502">
        <v>30.433489999999999</v>
      </c>
      <c r="CJ502">
        <v>0</v>
      </c>
      <c r="CK502">
        <v>0</v>
      </c>
      <c r="CL502" s="1">
        <v>5.9265819999999997E-2</v>
      </c>
      <c r="CM502">
        <v>30.400970000000001</v>
      </c>
      <c r="CN502">
        <v>0</v>
      </c>
      <c r="CO502">
        <v>0</v>
      </c>
      <c r="CP502" s="1">
        <v>5.9078489999999997E-2</v>
      </c>
      <c r="CQ502">
        <v>30.298459999999999</v>
      </c>
      <c r="CR502">
        <v>0</v>
      </c>
      <c r="CS502">
        <v>0</v>
      </c>
      <c r="CT502" s="1">
        <v>5.8953560000000002E-2</v>
      </c>
      <c r="CU502">
        <v>30.196259999999999</v>
      </c>
      <c r="CV502">
        <v>0</v>
      </c>
      <c r="CW502">
        <v>0</v>
      </c>
      <c r="CX502" s="1">
        <v>5.9627350000000003E-2</v>
      </c>
      <c r="CY502">
        <v>30.11552</v>
      </c>
      <c r="CZ502">
        <v>0</v>
      </c>
      <c r="DA502">
        <v>0</v>
      </c>
      <c r="DB502" s="1">
        <v>5.9560719999999998E-2</v>
      </c>
      <c r="DC502">
        <v>30.17022</v>
      </c>
      <c r="DD502">
        <v>0</v>
      </c>
      <c r="DE502" s="1">
        <v>7.6467270000000007E-37</v>
      </c>
      <c r="DF502" s="1">
        <v>5.9167930000000001E-2</v>
      </c>
      <c r="DG502">
        <v>30.274059999999999</v>
      </c>
      <c r="DH502" s="1">
        <v>6.4329180000000001E-36</v>
      </c>
      <c r="DI502" s="1">
        <v>5.5278770000000003E-32</v>
      </c>
      <c r="DJ502" s="1">
        <v>5.866499E-2</v>
      </c>
      <c r="DK502">
        <v>30.364750000000001</v>
      </c>
      <c r="DL502" s="1">
        <v>1.0436229999999999E-31</v>
      </c>
      <c r="DM502" s="1">
        <v>8.5707150000000005E-28</v>
      </c>
      <c r="DN502" s="1">
        <v>5.8490710000000001E-2</v>
      </c>
      <c r="DO502">
        <v>30.43188</v>
      </c>
      <c r="DP502" s="1">
        <v>4.6558710000000004E-28</v>
      </c>
      <c r="DQ502" s="1">
        <v>3.7316510000000002E-24</v>
      </c>
      <c r="DR502" s="1">
        <v>5.8506629999999997E-2</v>
      </c>
      <c r="DS502">
        <v>30.385190000000001</v>
      </c>
      <c r="DT502" s="1">
        <v>6.9272439999999998E-25</v>
      </c>
      <c r="DU502" s="1">
        <v>5.4888089999999998E-21</v>
      </c>
      <c r="DV502" s="1">
        <v>5.8474430000000001E-2</v>
      </c>
      <c r="DW502">
        <v>30.278549999999999</v>
      </c>
      <c r="DX502" s="1">
        <v>4.0763599999999998E-22</v>
      </c>
      <c r="DY502" s="1">
        <v>3.225286E-18</v>
      </c>
      <c r="DZ502" s="1">
        <v>5.8260560000000003E-2</v>
      </c>
      <c r="EA502">
        <v>30.17717</v>
      </c>
      <c r="EB502" s="1">
        <v>1.0982370000000001E-19</v>
      </c>
      <c r="EC502" s="1">
        <v>8.7613750000000003E-16</v>
      </c>
      <c r="ED502" s="1">
        <v>5.7982560000000002E-2</v>
      </c>
      <c r="EE502">
        <v>30.092459999999999</v>
      </c>
      <c r="EF502" s="1">
        <v>1.529278E-17</v>
      </c>
      <c r="EG502" s="1">
        <v>1.235139E-13</v>
      </c>
      <c r="EH502">
        <v>5.7736599999999999E-2</v>
      </c>
      <c r="EI502">
        <v>30.109559999999998</v>
      </c>
      <c r="EJ502" s="1">
        <v>1.2088959999999999E-15</v>
      </c>
      <c r="EK502" s="1">
        <v>9.9024120000000008E-12</v>
      </c>
      <c r="EL502" s="1">
        <v>5.7556759999999998E-2</v>
      </c>
      <c r="EM502">
        <v>30.208110000000001</v>
      </c>
      <c r="EN502" s="1">
        <v>5.8496630000000004E-14</v>
      </c>
      <c r="EO502" s="1">
        <v>4.8610179999999996E-10</v>
      </c>
      <c r="EP502" s="1">
        <v>5.7372590000000001E-2</v>
      </c>
      <c r="EQ502">
        <v>30.33099</v>
      </c>
      <c r="ER502" s="1">
        <v>1.839253E-12</v>
      </c>
      <c r="ES502" s="1">
        <v>1.5521099999999999E-8</v>
      </c>
      <c r="ET502" s="1">
        <v>5.7153620000000002E-2</v>
      </c>
      <c r="EU502">
        <v>30.422239999999999</v>
      </c>
      <c r="EV502" s="1">
        <v>3.9500879999999997E-11</v>
      </c>
      <c r="EW502" s="1">
        <v>3.3889900000000002E-7</v>
      </c>
      <c r="EX502" s="1">
        <v>5.6896420000000003E-2</v>
      </c>
      <c r="EY502">
        <v>30.40166</v>
      </c>
      <c r="EZ502" s="1">
        <v>6.0525060000000004E-10</v>
      </c>
      <c r="FA502" s="1">
        <v>5.2827890000000004E-6</v>
      </c>
      <c r="FB502" s="1">
        <v>5.6617710000000002E-2</v>
      </c>
      <c r="FC502">
        <v>30.321960000000001</v>
      </c>
      <c r="FD502" s="1">
        <v>6.8673229999999999E-9</v>
      </c>
      <c r="FE502" s="1">
        <v>6.1025130000000002E-5</v>
      </c>
      <c r="FF502" s="1">
        <v>5.6390429999999998E-2</v>
      </c>
      <c r="FG502">
        <v>30.244029999999999</v>
      </c>
      <c r="FH502" s="1">
        <v>5.9772829999999994E-8</v>
      </c>
      <c r="FI502" s="1">
        <v>5.4006490000000002E-4</v>
      </c>
      <c r="FJ502" s="1">
        <v>5.6582510000000003E-2</v>
      </c>
      <c r="FK502">
        <v>30.174700000000001</v>
      </c>
      <c r="FL502" s="1">
        <v>4.142405E-7</v>
      </c>
      <c r="FM502" s="1">
        <v>3.776167E-3</v>
      </c>
      <c r="FN502" s="1">
        <v>5.6364989999999997E-2</v>
      </c>
      <c r="FO502">
        <v>30.233219999999999</v>
      </c>
      <c r="FP502" s="1">
        <v>2.3121019999999999E-6</v>
      </c>
      <c r="FQ502" s="1">
        <v>2.1412759999999999E-2</v>
      </c>
      <c r="FR502">
        <v>5.5960599999999999E-2</v>
      </c>
      <c r="FS502">
        <v>30.339870000000001</v>
      </c>
      <c r="FT502" s="1">
        <v>1.065921E-5</v>
      </c>
      <c r="FU502">
        <v>0.1005833</v>
      </c>
      <c r="FV502" s="1">
        <v>5.5474809999999999E-2</v>
      </c>
      <c r="FW502">
        <v>30.401759999999999</v>
      </c>
      <c r="FX502" s="1">
        <v>4.1468640000000001E-5</v>
      </c>
      <c r="FY502">
        <v>0.39916839999999998</v>
      </c>
      <c r="FZ502" s="1">
        <v>5.5167620000000001E-2</v>
      </c>
      <c r="GA502">
        <v>30.430569999999999</v>
      </c>
      <c r="GB502" s="1">
        <v>1.393702E-4</v>
      </c>
      <c r="GC502">
        <v>1.3633249999999999</v>
      </c>
      <c r="GD502">
        <v>5.4950899999999997E-2</v>
      </c>
      <c r="GE502">
        <v>30.37959</v>
      </c>
      <c r="GF502" s="1">
        <v>4.1086589999999999E-4</v>
      </c>
      <c r="GG502">
        <v>4.0759169999999996</v>
      </c>
      <c r="GH502" s="1">
        <v>5.4722340000000001E-2</v>
      </c>
      <c r="GI502">
        <v>30.342020000000002</v>
      </c>
      <c r="GJ502" s="1">
        <v>1.076579E-3</v>
      </c>
      <c r="GK502">
        <v>10.826969999999999</v>
      </c>
      <c r="GL502" s="1">
        <v>5.439596E-2</v>
      </c>
      <c r="GM502">
        <v>30.31165</v>
      </c>
      <c r="GN502" s="1">
        <v>2.5353120000000001E-3</v>
      </c>
      <c r="GO502">
        <v>25.881260000000001</v>
      </c>
      <c r="GP502" s="1">
        <v>5.4104159999999998E-2</v>
      </c>
      <c r="GQ502">
        <v>30.287400000000002</v>
      </c>
      <c r="GR502" s="1">
        <v>5.4410359999999998E-3</v>
      </c>
      <c r="GS502">
        <v>56.320740000000001</v>
      </c>
      <c r="GT502" s="1">
        <v>5.3756520000000002E-2</v>
      </c>
      <c r="GU502">
        <v>30.260760000000001</v>
      </c>
      <c r="GV502" s="1">
        <v>1.0734570000000001E-2</v>
      </c>
      <c r="GW502">
        <v>112.7239</v>
      </c>
      <c r="GX502" s="1">
        <v>5.3435219999999999E-2</v>
      </c>
      <c r="GY502">
        <v>30.308599999999998</v>
      </c>
      <c r="GZ502" s="1">
        <v>1.967491E-2</v>
      </c>
      <c r="HA502">
        <v>209.39590000000001</v>
      </c>
      <c r="HB502" s="1">
        <v>5.311921E-2</v>
      </c>
      <c r="HC502">
        <v>30.431270000000001</v>
      </c>
      <c r="HD502" s="1">
        <v>3.3757660000000002E-2</v>
      </c>
      <c r="HE502">
        <v>363.95400000000001</v>
      </c>
      <c r="HF502" s="1">
        <v>5.2809979999999999E-2</v>
      </c>
      <c r="HG502">
        <v>30.55161</v>
      </c>
      <c r="HH502" s="1">
        <v>5.4617310000000002E-2</v>
      </c>
      <c r="HI502">
        <v>596.18259999999998</v>
      </c>
      <c r="HJ502" s="1">
        <v>5.2499360000000002E-2</v>
      </c>
      <c r="HK502">
        <v>30.586300000000001</v>
      </c>
      <c r="HL502" s="1">
        <v>8.3848510000000001E-2</v>
      </c>
      <c r="HM502">
        <v>926.29819999999995</v>
      </c>
      <c r="HN502" s="1">
        <v>5.2180190000000001E-2</v>
      </c>
      <c r="HO502">
        <v>30.520499999999998</v>
      </c>
      <c r="HP502">
        <v>0.1228074</v>
      </c>
      <c r="HQ502">
        <v>1372.7929999999999</v>
      </c>
      <c r="HR502" s="1">
        <v>5.1916179999999999E-2</v>
      </c>
      <c r="HS502">
        <v>30.456569999999999</v>
      </c>
      <c r="HT502">
        <v>0.1726722</v>
      </c>
      <c r="HU502">
        <v>1950.4670000000001</v>
      </c>
      <c r="HV502" s="1">
        <v>5.2065390000000003E-2</v>
      </c>
      <c r="HW502">
        <v>30.39892</v>
      </c>
      <c r="HX502">
        <v>0.23586789999999999</v>
      </c>
      <c r="HY502">
        <v>2670.0419999999999</v>
      </c>
      <c r="HZ502" s="1">
        <v>5.1834579999999998E-2</v>
      </c>
      <c r="IA502">
        <v>30.431419999999999</v>
      </c>
      <c r="IB502">
        <v>0.3094925</v>
      </c>
      <c r="IC502">
        <v>3535.627</v>
      </c>
      <c r="ID502">
        <v>5.1421099999999997E-2</v>
      </c>
      <c r="IE502">
        <v>30.524979999999999</v>
      </c>
      <c r="IF502">
        <v>0.3926383</v>
      </c>
      <c r="IG502">
        <v>4541.3959999999997</v>
      </c>
      <c r="IH502">
        <v>5.0933800000000001E-2</v>
      </c>
      <c r="II502">
        <v>30.616520000000001</v>
      </c>
      <c r="IJ502">
        <v>0.48401759999999999</v>
      </c>
      <c r="IK502">
        <v>5674.8630000000003</v>
      </c>
      <c r="IL502">
        <v>5.0629800000000003E-2</v>
      </c>
      <c r="IM502">
        <v>30.69089</v>
      </c>
      <c r="IN502">
        <v>0.58435429999999999</v>
      </c>
      <c r="IO502">
        <v>6918.9359999999997</v>
      </c>
      <c r="IP502">
        <v>5.0443000000000002E-2</v>
      </c>
      <c r="IQ502">
        <v>30.68573</v>
      </c>
      <c r="IR502">
        <v>0.69199449999999996</v>
      </c>
      <c r="IS502">
        <v>8253.1650000000009</v>
      </c>
      <c r="IT502" s="1">
        <v>5.0241059999999997E-2</v>
      </c>
      <c r="IU502">
        <v>30.640149999999998</v>
      </c>
      <c r="IV502">
        <v>0.80344000000000004</v>
      </c>
      <c r="IW502">
        <v>9653.4979999999996</v>
      </c>
      <c r="IX502" s="1">
        <v>4.995115E-2</v>
      </c>
      <c r="IY502">
        <v>30.601790000000001</v>
      </c>
      <c r="IZ502">
        <v>0.91497419999999996</v>
      </c>
      <c r="JA502">
        <v>11092.54</v>
      </c>
      <c r="JB502" s="1">
        <v>4.9700569999999999E-2</v>
      </c>
      <c r="JC502">
        <v>30.58192</v>
      </c>
      <c r="JD502">
        <v>1.026329</v>
      </c>
      <c r="JE502">
        <v>12543.08</v>
      </c>
      <c r="JF502" s="1">
        <v>4.9392310000000002E-2</v>
      </c>
      <c r="JG502">
        <v>30.685759999999998</v>
      </c>
      <c r="JH502">
        <v>1.133597</v>
      </c>
      <c r="JI502">
        <v>13979.36</v>
      </c>
      <c r="JJ502">
        <v>4.9115800000000001E-2</v>
      </c>
      <c r="JK502">
        <v>30.80631</v>
      </c>
      <c r="JL502">
        <v>1.2367239999999999</v>
      </c>
      <c r="JM502">
        <v>15377.52</v>
      </c>
      <c r="JN502">
        <v>4.8848299999999997E-2</v>
      </c>
      <c r="JO502">
        <v>30.893910000000002</v>
      </c>
      <c r="JP502">
        <v>1.3337639999999999</v>
      </c>
      <c r="JQ502">
        <v>16716.79</v>
      </c>
      <c r="JR502" s="1">
        <v>4.8594579999999998E-2</v>
      </c>
      <c r="JS502">
        <v>30.944520000000001</v>
      </c>
      <c r="JT502">
        <v>1.4237850000000001</v>
      </c>
      <c r="JU502">
        <v>17980.060000000001</v>
      </c>
      <c r="JV502" s="1">
        <v>4.8338449999999998E-2</v>
      </c>
      <c r="JW502">
        <v>30.94669</v>
      </c>
      <c r="JX502">
        <v>1.505285</v>
      </c>
      <c r="JY502">
        <v>19153.11</v>
      </c>
      <c r="JZ502" s="1">
        <v>4.8087570000000003E-2</v>
      </c>
      <c r="KA502">
        <v>30.88982</v>
      </c>
      <c r="KB502">
        <v>1.5779909999999999</v>
      </c>
      <c r="KC502">
        <v>20225.28</v>
      </c>
      <c r="KD502" s="1">
        <v>4.784074E-2</v>
      </c>
      <c r="KE502">
        <v>30.832689999999999</v>
      </c>
      <c r="KF502">
        <v>1.6414340000000001</v>
      </c>
      <c r="KG502">
        <v>21189.35</v>
      </c>
      <c r="KH502" s="1">
        <v>4.7742659999999999E-2</v>
      </c>
      <c r="KI502">
        <v>30.794049999999999</v>
      </c>
      <c r="KJ502">
        <v>1.700718</v>
      </c>
      <c r="KK502">
        <v>22042.03</v>
      </c>
      <c r="KL502" s="1">
        <v>4.7537459999999997E-2</v>
      </c>
      <c r="KM502">
        <v>30.875039999999998</v>
      </c>
      <c r="KN502">
        <v>1.7470540000000001</v>
      </c>
      <c r="KO502">
        <v>22782.1</v>
      </c>
      <c r="KP502" s="1">
        <v>4.7280589999999997E-2</v>
      </c>
      <c r="KQ502">
        <v>31.00187</v>
      </c>
      <c r="KR502">
        <v>1.7823389999999999</v>
      </c>
      <c r="KS502">
        <v>23408.42</v>
      </c>
      <c r="KT502" s="1">
        <v>4.7005909999999998E-2</v>
      </c>
      <c r="KU502">
        <v>31.137920000000001</v>
      </c>
      <c r="KV502">
        <v>1.807965</v>
      </c>
      <c r="KW502">
        <v>23923.14</v>
      </c>
      <c r="KX502" s="1">
        <v>4.6801509999999998E-2</v>
      </c>
      <c r="KY502">
        <v>31.254670000000001</v>
      </c>
      <c r="KZ502">
        <v>1.8279049999999999</v>
      </c>
      <c r="LA502">
        <v>24330.76</v>
      </c>
      <c r="LB502" s="1">
        <v>4.6629370000000003E-2</v>
      </c>
      <c r="LC502">
        <v>31.263380000000002</v>
      </c>
      <c r="LD502">
        <v>1.841342</v>
      </c>
      <c r="LE502">
        <v>24637.07</v>
      </c>
      <c r="LF502" s="1">
        <v>4.6462919999999998E-2</v>
      </c>
      <c r="LG502">
        <v>31.202829999999999</v>
      </c>
      <c r="LH502">
        <v>1.8478429999999999</v>
      </c>
      <c r="LI502">
        <v>24848.36</v>
      </c>
      <c r="LJ502">
        <v>4.6272300000000002E-2</v>
      </c>
      <c r="LK502">
        <v>31.147950000000002</v>
      </c>
      <c r="LL502">
        <v>1.846795</v>
      </c>
      <c r="LM502">
        <v>24970.92</v>
      </c>
      <c r="LN502" s="1">
        <v>4.6103489999999997E-2</v>
      </c>
      <c r="LO502">
        <v>31.119910000000001</v>
      </c>
      <c r="LP502">
        <v>1.840643</v>
      </c>
      <c r="LQ502">
        <v>25011.63</v>
      </c>
      <c r="LR502" s="1">
        <v>4.5926019999999998E-2</v>
      </c>
      <c r="LS502">
        <v>31.23809</v>
      </c>
      <c r="LT502">
        <v>1.828721</v>
      </c>
      <c r="LU502">
        <v>24977.84</v>
      </c>
      <c r="LV502" s="1">
        <v>4.5747660000000002E-2</v>
      </c>
      <c r="LW502">
        <v>31.400539999999999</v>
      </c>
      <c r="LX502">
        <v>1.81203</v>
      </c>
      <c r="LY502">
        <v>24876.57</v>
      </c>
      <c r="LZ502">
        <v>4.5566299999999997E-2</v>
      </c>
      <c r="MA502">
        <v>31.55885</v>
      </c>
      <c r="MB502">
        <v>1.79101</v>
      </c>
      <c r="MC502">
        <v>24715.02</v>
      </c>
      <c r="MD502" s="1">
        <v>4.5400459999999997E-2</v>
      </c>
      <c r="ME502">
        <v>31.69755</v>
      </c>
      <c r="MF502">
        <v>1.766912</v>
      </c>
      <c r="MG502">
        <v>24499.439999999999</v>
      </c>
      <c r="MH502" s="1">
        <v>4.5245229999999997E-2</v>
      </c>
      <c r="MI502">
        <v>31.728439999999999</v>
      </c>
      <c r="MJ502">
        <v>1.7400009999999999</v>
      </c>
      <c r="MK502">
        <v>24236.25</v>
      </c>
      <c r="ML502" s="1">
        <v>4.5075919999999998E-2</v>
      </c>
      <c r="MM502">
        <v>31.692979999999999</v>
      </c>
      <c r="MN502">
        <v>1.7100109999999999</v>
      </c>
      <c r="MO502">
        <v>23932.77</v>
      </c>
      <c r="MP502" s="1">
        <v>4.4930829999999998E-2</v>
      </c>
      <c r="MQ502">
        <v>31.64479</v>
      </c>
      <c r="MR502">
        <v>1.6785779999999999</v>
      </c>
      <c r="MS502">
        <v>23592.959999999999</v>
      </c>
      <c r="MT502" s="1">
        <v>4.4960420000000001E-2</v>
      </c>
      <c r="MU502">
        <v>31.598289999999999</v>
      </c>
      <c r="MV502">
        <v>1.6517520000000001</v>
      </c>
      <c r="MW502">
        <v>23223.54</v>
      </c>
      <c r="MX502" s="1">
        <v>4.4820949999999998E-2</v>
      </c>
      <c r="MY502">
        <v>31.590199999999999</v>
      </c>
      <c r="MZ502">
        <v>1.6169150000000001</v>
      </c>
      <c r="NA502">
        <v>22827.21</v>
      </c>
      <c r="NB502" s="1">
        <v>4.4626289999999999E-2</v>
      </c>
      <c r="NC502">
        <v>31.649039999999999</v>
      </c>
      <c r="ND502">
        <v>1.580581</v>
      </c>
      <c r="NE502">
        <v>22411.29</v>
      </c>
      <c r="NF502" s="1">
        <v>4.4402219999999999E-2</v>
      </c>
      <c r="NG502">
        <v>31.780390000000001</v>
      </c>
      <c r="NH502">
        <v>1.5394429999999999</v>
      </c>
      <c r="NI502">
        <v>21977.27</v>
      </c>
      <c r="NJ502" s="1">
        <v>4.4251779999999998E-2</v>
      </c>
      <c r="NK502">
        <v>31.846240000000002</v>
      </c>
      <c r="NL502">
        <v>1.500882</v>
      </c>
      <c r="NM502">
        <v>21528.42</v>
      </c>
      <c r="NN502" s="1">
        <v>4.4153169999999999E-2</v>
      </c>
      <c r="NO502">
        <v>31.831009999999999</v>
      </c>
      <c r="NP502">
        <v>1.465147</v>
      </c>
      <c r="NQ502">
        <v>21072.720000000001</v>
      </c>
      <c r="NR502" s="1">
        <v>4.4050829999999999E-2</v>
      </c>
      <c r="NS502">
        <v>31.79627</v>
      </c>
      <c r="NT502">
        <v>1.4284079999999999</v>
      </c>
      <c r="NU502">
        <v>20609.849999999999</v>
      </c>
      <c r="NV502" s="1">
        <v>4.3923810000000001E-2</v>
      </c>
      <c r="NW502">
        <v>31.757269999999998</v>
      </c>
      <c r="NX502">
        <v>1.3907590000000001</v>
      </c>
      <c r="NY502">
        <v>20140.150000000001</v>
      </c>
      <c r="NZ502" s="1">
        <v>4.3970009999999997E-2</v>
      </c>
      <c r="OA502">
        <v>31.72541</v>
      </c>
      <c r="OB502">
        <v>1.3585879999999999</v>
      </c>
      <c r="OC502">
        <v>19669.419999999998</v>
      </c>
      <c r="OD502">
        <v>4.3847999999999998E-2</v>
      </c>
      <c r="OE502">
        <v>31.79543</v>
      </c>
      <c r="OF502">
        <v>1.3212410000000001</v>
      </c>
      <c r="OG502">
        <v>19197.080000000002</v>
      </c>
      <c r="OH502" s="1">
        <v>4.3668779999999997E-2</v>
      </c>
      <c r="OI502">
        <v>31.933710000000001</v>
      </c>
      <c r="OJ502">
        <v>1.2826770000000001</v>
      </c>
      <c r="OK502">
        <v>18727.310000000001</v>
      </c>
    </row>
    <row r="503" spans="1:401" x14ac:dyDescent="0.35">
      <c r="A503">
        <v>512</v>
      </c>
      <c r="B503" t="s">
        <v>4</v>
      </c>
      <c r="C503" t="s">
        <v>364</v>
      </c>
      <c r="D503" t="s">
        <v>505</v>
      </c>
      <c r="E503">
        <v>776.49630000000002</v>
      </c>
      <c r="F503" s="1">
        <v>7.5725150000000005E-2</v>
      </c>
      <c r="G503">
        <v>31.144089999999998</v>
      </c>
      <c r="H503">
        <v>0</v>
      </c>
      <c r="I503">
        <v>0</v>
      </c>
      <c r="J503" s="1">
        <v>7.5060539999999995E-2</v>
      </c>
      <c r="K503">
        <v>31.093319999999999</v>
      </c>
      <c r="L503">
        <v>0</v>
      </c>
      <c r="M503">
        <v>0</v>
      </c>
      <c r="N503" s="1">
        <v>7.4284080000000002E-2</v>
      </c>
      <c r="O503">
        <v>31.03107</v>
      </c>
      <c r="P503">
        <v>0</v>
      </c>
      <c r="Q503">
        <v>0</v>
      </c>
      <c r="R503" s="1">
        <v>7.3473510000000006E-2</v>
      </c>
      <c r="S503">
        <v>30.94764</v>
      </c>
      <c r="T503">
        <v>0</v>
      </c>
      <c r="U503">
        <v>0</v>
      </c>
      <c r="V503" s="1">
        <v>7.2804170000000001E-2</v>
      </c>
      <c r="W503">
        <v>30.899239999999999</v>
      </c>
      <c r="X503">
        <v>0</v>
      </c>
      <c r="Y503">
        <v>0</v>
      </c>
      <c r="Z503">
        <v>7.2232500000000005E-2</v>
      </c>
      <c r="AA503">
        <v>30.828430000000001</v>
      </c>
      <c r="AB503">
        <v>0</v>
      </c>
      <c r="AC503">
        <v>0</v>
      </c>
      <c r="AD503" s="1">
        <v>7.1659459999999994E-2</v>
      </c>
      <c r="AE503">
        <v>30.746289999999998</v>
      </c>
      <c r="AF503">
        <v>0</v>
      </c>
      <c r="AG503">
        <v>0</v>
      </c>
      <c r="AH503" s="1">
        <v>7.1140469999999997E-2</v>
      </c>
      <c r="AI503">
        <v>30.675249999999998</v>
      </c>
      <c r="AJ503">
        <v>0</v>
      </c>
      <c r="AK503">
        <v>0</v>
      </c>
      <c r="AL503" s="1">
        <v>7.1551489999999995E-2</v>
      </c>
      <c r="AM503">
        <v>30.619910000000001</v>
      </c>
      <c r="AN503">
        <v>0</v>
      </c>
      <c r="AO503">
        <v>0</v>
      </c>
      <c r="AP503" s="1">
        <v>7.1122710000000006E-2</v>
      </c>
      <c r="AQ503">
        <v>30.652819999999998</v>
      </c>
      <c r="AR503">
        <v>0</v>
      </c>
      <c r="AS503">
        <v>0</v>
      </c>
      <c r="AT503" s="1">
        <v>7.0330760000000006E-2</v>
      </c>
      <c r="AU503">
        <v>30.729469999999999</v>
      </c>
      <c r="AV503">
        <v>0</v>
      </c>
      <c r="AW503">
        <v>0</v>
      </c>
      <c r="AX503" s="1">
        <v>6.9449940000000002E-2</v>
      </c>
      <c r="AY503">
        <v>30.764030000000002</v>
      </c>
      <c r="AZ503">
        <v>0</v>
      </c>
      <c r="BA503">
        <v>0</v>
      </c>
      <c r="BB503" s="1">
        <v>6.8975759999999997E-2</v>
      </c>
      <c r="BC503">
        <v>30.774480000000001</v>
      </c>
      <c r="BD503">
        <v>0</v>
      </c>
      <c r="BE503">
        <v>0</v>
      </c>
      <c r="BF503" s="1">
        <v>6.8734069999999994E-2</v>
      </c>
      <c r="BG503">
        <v>30.722349999999999</v>
      </c>
      <c r="BH503">
        <v>0</v>
      </c>
      <c r="BI503">
        <v>0</v>
      </c>
      <c r="BJ503" s="1">
        <v>6.8471249999999997E-2</v>
      </c>
      <c r="BK503">
        <v>30.616910000000001</v>
      </c>
      <c r="BL503">
        <v>0</v>
      </c>
      <c r="BM503">
        <v>0</v>
      </c>
      <c r="BN503" s="1">
        <v>6.805332E-2</v>
      </c>
      <c r="BO503">
        <v>30.51737</v>
      </c>
      <c r="BP503">
        <v>0</v>
      </c>
      <c r="BQ503">
        <v>0</v>
      </c>
      <c r="BR503" s="1">
        <v>6.7919140000000003E-2</v>
      </c>
      <c r="BS503">
        <v>30.43188</v>
      </c>
      <c r="BT503">
        <v>0</v>
      </c>
      <c r="BU503">
        <v>0</v>
      </c>
      <c r="BV503" s="1">
        <v>6.7569439999999995E-2</v>
      </c>
      <c r="BW503">
        <v>30.435189999999999</v>
      </c>
      <c r="BX503">
        <v>0</v>
      </c>
      <c r="BY503">
        <v>0</v>
      </c>
      <c r="BZ503" s="1">
        <v>6.7196259999999994E-2</v>
      </c>
      <c r="CA503">
        <v>30.470870000000001</v>
      </c>
      <c r="CB503">
        <v>0</v>
      </c>
      <c r="CC503">
        <v>0</v>
      </c>
      <c r="CD503" s="1">
        <v>6.6813250000000005E-2</v>
      </c>
      <c r="CE503">
        <v>30.487760000000002</v>
      </c>
      <c r="CF503">
        <v>0</v>
      </c>
      <c r="CG503">
        <v>0</v>
      </c>
      <c r="CH503" s="1">
        <v>6.6546510000000003E-2</v>
      </c>
      <c r="CI503">
        <v>30.511330000000001</v>
      </c>
      <c r="CJ503">
        <v>0</v>
      </c>
      <c r="CK503">
        <v>0</v>
      </c>
      <c r="CL503" s="1">
        <v>6.6335229999999995E-2</v>
      </c>
      <c r="CM503">
        <v>30.478899999999999</v>
      </c>
      <c r="CN503">
        <v>0</v>
      </c>
      <c r="CO503">
        <v>0</v>
      </c>
      <c r="CP503" s="1">
        <v>6.6126409999999997E-2</v>
      </c>
      <c r="CQ503">
        <v>30.376999999999999</v>
      </c>
      <c r="CR503">
        <v>0</v>
      </c>
      <c r="CS503">
        <v>0</v>
      </c>
      <c r="CT503" s="1">
        <v>6.5986349999999999E-2</v>
      </c>
      <c r="CU503">
        <v>30.275539999999999</v>
      </c>
      <c r="CV503">
        <v>0</v>
      </c>
      <c r="CW503">
        <v>0</v>
      </c>
      <c r="CX503" s="1">
        <v>6.6756969999999999E-2</v>
      </c>
      <c r="CY503">
        <v>30.19566</v>
      </c>
      <c r="CZ503">
        <v>0</v>
      </c>
      <c r="DA503">
        <v>0</v>
      </c>
      <c r="DB503" s="1">
        <v>6.6679649999999993E-2</v>
      </c>
      <c r="DC503">
        <v>30.251359999999998</v>
      </c>
      <c r="DD503">
        <v>0</v>
      </c>
      <c r="DE503" s="1">
        <v>1.792619E-37</v>
      </c>
      <c r="DF503" s="1">
        <v>6.6231590000000007E-2</v>
      </c>
      <c r="DG503">
        <v>30.355740000000001</v>
      </c>
      <c r="DH503" s="1">
        <v>2.0754050000000001E-36</v>
      </c>
      <c r="DI503" s="1">
        <v>1.4392300000000001E-32</v>
      </c>
      <c r="DJ503" s="1">
        <v>6.5663029999999997E-2</v>
      </c>
      <c r="DK503">
        <v>30.446539999999999</v>
      </c>
      <c r="DL503" s="1">
        <v>3.5966390000000002E-32</v>
      </c>
      <c r="DM503" s="1">
        <v>2.4436199999999999E-28</v>
      </c>
      <c r="DN503">
        <v>6.5468200000000004E-2</v>
      </c>
      <c r="DO503">
        <v>30.51361</v>
      </c>
      <c r="DP503" s="1">
        <v>1.714649E-28</v>
      </c>
      <c r="DQ503" s="1">
        <v>1.15558E-24</v>
      </c>
      <c r="DR503">
        <v>6.5488099999999994E-2</v>
      </c>
      <c r="DS503">
        <v>30.466650000000001</v>
      </c>
      <c r="DT503" s="1">
        <v>2.7213570000000001E-25</v>
      </c>
      <c r="DU503" s="1">
        <v>1.833429E-21</v>
      </c>
      <c r="DV503" s="1">
        <v>6.5453129999999998E-2</v>
      </c>
      <c r="DW503">
        <v>30.36017</v>
      </c>
      <c r="DX503" s="1">
        <v>1.700996E-22</v>
      </c>
      <c r="DY503" s="1">
        <v>1.1533069999999999E-18</v>
      </c>
      <c r="DZ503" s="1">
        <v>6.5210840000000006E-2</v>
      </c>
      <c r="EA503">
        <v>30.25911</v>
      </c>
      <c r="EB503" s="1">
        <v>4.8443699999999999E-20</v>
      </c>
      <c r="EC503" s="1">
        <v>3.330528E-16</v>
      </c>
      <c r="ED503">
        <v>6.4896200000000001E-2</v>
      </c>
      <c r="EE503">
        <v>30.174720000000001</v>
      </c>
      <c r="EF503" s="1">
        <v>7.1014150000000002E-18</v>
      </c>
      <c r="EG503" s="1">
        <v>4.9634510000000001E-14</v>
      </c>
      <c r="EH503" s="1">
        <v>6.4619930000000006E-2</v>
      </c>
      <c r="EI503">
        <v>30.192150000000002</v>
      </c>
      <c r="EJ503" s="1">
        <v>5.8891849999999999E-16</v>
      </c>
      <c r="EK503" s="1">
        <v>4.1875439999999996E-12</v>
      </c>
      <c r="EL503" s="1">
        <v>6.4416109999999999E-2</v>
      </c>
      <c r="EM503">
        <v>30.290199999999999</v>
      </c>
      <c r="EN503" s="1">
        <v>2.9804390000000002E-14</v>
      </c>
      <c r="EO503" s="1">
        <v>2.1550189999999999E-10</v>
      </c>
      <c r="EP503" s="1">
        <v>6.4210379999999997E-2</v>
      </c>
      <c r="EQ503">
        <v>30.41236</v>
      </c>
      <c r="ER503" s="1">
        <v>9.7753250000000001E-13</v>
      </c>
      <c r="ES503" s="1">
        <v>7.190194E-9</v>
      </c>
      <c r="ET503" s="1">
        <v>6.3965770000000005E-2</v>
      </c>
      <c r="EU503">
        <v>30.502300000000002</v>
      </c>
      <c r="EV503" s="1">
        <v>2.1845970000000001E-11</v>
      </c>
      <c r="EW503" s="1">
        <v>1.6357719999999999E-7</v>
      </c>
      <c r="EX503" s="1">
        <v>6.3673140000000003E-2</v>
      </c>
      <c r="EY503">
        <v>30.480119999999999</v>
      </c>
      <c r="EZ503" s="1">
        <v>3.4750670000000001E-10</v>
      </c>
      <c r="FA503" s="1">
        <v>2.6498040000000001E-6</v>
      </c>
      <c r="FB503" s="1">
        <v>6.3361819999999999E-2</v>
      </c>
      <c r="FC503">
        <v>30.399349999999998</v>
      </c>
      <c r="FD503" s="1">
        <v>4.084837E-9</v>
      </c>
      <c r="FE503" s="1">
        <v>3.1732059999999998E-5</v>
      </c>
      <c r="FF503" s="1">
        <v>6.3106759999999998E-2</v>
      </c>
      <c r="FG503">
        <v>30.320229999999999</v>
      </c>
      <c r="FH503" s="1">
        <v>3.6758820000000001E-8</v>
      </c>
      <c r="FI503" s="1">
        <v>2.904653E-4</v>
      </c>
      <c r="FJ503" s="1">
        <v>6.332894E-2</v>
      </c>
      <c r="FK503">
        <v>30.249559999999999</v>
      </c>
      <c r="FL503" s="1">
        <v>2.6292189999999998E-7</v>
      </c>
      <c r="FM503" s="1">
        <v>2.0964619999999999E-3</v>
      </c>
      <c r="FN503" s="1">
        <v>6.3082840000000001E-2</v>
      </c>
      <c r="FO503">
        <v>30.30696</v>
      </c>
      <c r="FP503" s="1">
        <v>1.5113790000000001E-6</v>
      </c>
      <c r="FQ503" s="1">
        <v>1.224538E-2</v>
      </c>
      <c r="FR503" s="1">
        <v>6.2626580000000001E-2</v>
      </c>
      <c r="FS503">
        <v>30.411909999999999</v>
      </c>
      <c r="FT503" s="1">
        <v>7.162537E-6</v>
      </c>
      <c r="FU503" s="1">
        <v>5.9131419999999997E-2</v>
      </c>
      <c r="FV503" s="1">
        <v>6.2079750000000003E-2</v>
      </c>
      <c r="FW503">
        <v>30.471900000000002</v>
      </c>
      <c r="FX503" s="1">
        <v>2.8595429999999999E-5</v>
      </c>
      <c r="FY503">
        <v>0.2408005</v>
      </c>
      <c r="FZ503" s="1">
        <v>6.1735449999999997E-2</v>
      </c>
      <c r="GA503">
        <v>30.498480000000001</v>
      </c>
      <c r="GB503" s="1">
        <v>9.8472099999999995E-5</v>
      </c>
      <c r="GC503">
        <v>0.84255990000000003</v>
      </c>
      <c r="GD503" s="1">
        <v>6.149582E-2</v>
      </c>
      <c r="GE503">
        <v>30.44537</v>
      </c>
      <c r="GF503" s="1">
        <v>2.9700879999999997E-4</v>
      </c>
      <c r="GG503">
        <v>2.5766149999999999</v>
      </c>
      <c r="GH503" s="1">
        <v>6.1237670000000001E-2</v>
      </c>
      <c r="GI503">
        <v>30.40596</v>
      </c>
      <c r="GJ503" s="1">
        <v>7.9496020000000001E-4</v>
      </c>
      <c r="GK503">
        <v>6.9900909999999996</v>
      </c>
      <c r="GL503" s="1">
        <v>6.0871540000000002E-2</v>
      </c>
      <c r="GM503">
        <v>30.373719999999999</v>
      </c>
      <c r="GN503" s="1">
        <v>1.9095620000000001E-3</v>
      </c>
      <c r="GO503">
        <v>17.039909999999999</v>
      </c>
      <c r="GP503" s="1">
        <v>6.0542579999999999E-2</v>
      </c>
      <c r="GQ503">
        <v>30.347899999999999</v>
      </c>
      <c r="GR503" s="1">
        <v>4.1743509999999998E-3</v>
      </c>
      <c r="GS503">
        <v>37.762929999999997</v>
      </c>
      <c r="GT503">
        <v>6.0153400000000003E-2</v>
      </c>
      <c r="GU503">
        <v>30.319710000000001</v>
      </c>
      <c r="GV503" s="1">
        <v>8.378435E-3</v>
      </c>
      <c r="GW503">
        <v>76.873940000000005</v>
      </c>
      <c r="GX503" s="1">
        <v>5.9791329999999997E-2</v>
      </c>
      <c r="GY503">
        <v>30.36627</v>
      </c>
      <c r="GZ503" s="1">
        <v>1.5603840000000001E-2</v>
      </c>
      <c r="HA503">
        <v>145.07259999999999</v>
      </c>
      <c r="HB503">
        <v>5.9435799999999997E-2</v>
      </c>
      <c r="HC503">
        <v>30.487539999999999</v>
      </c>
      <c r="HD503" s="1">
        <v>2.717433E-2</v>
      </c>
      <c r="HE503">
        <v>255.8869</v>
      </c>
      <c r="HF503" s="1">
        <v>5.909056E-2</v>
      </c>
      <c r="HG503">
        <v>30.606010000000001</v>
      </c>
      <c r="HH503" s="1">
        <v>4.4581469999999998E-2</v>
      </c>
      <c r="HI503">
        <v>424.93729999999999</v>
      </c>
      <c r="HJ503" s="1">
        <v>5.8741960000000003E-2</v>
      </c>
      <c r="HK503">
        <v>30.63888</v>
      </c>
      <c r="HL503" s="1">
        <v>6.9331180000000006E-2</v>
      </c>
      <c r="HM503">
        <v>668.70259999999996</v>
      </c>
      <c r="HN503" s="1">
        <v>5.8383110000000002E-2</v>
      </c>
      <c r="HO503">
        <v>30.571660000000001</v>
      </c>
      <c r="HP503">
        <v>0.10277219999999999</v>
      </c>
      <c r="HQ503">
        <v>1002.871</v>
      </c>
      <c r="HR503" s="1">
        <v>5.8089719999999997E-2</v>
      </c>
      <c r="HS503">
        <v>30.506689999999999</v>
      </c>
      <c r="HT503">
        <v>0.14613590000000001</v>
      </c>
      <c r="HU503">
        <v>1440.7460000000001</v>
      </c>
      <c r="HV503" s="1">
        <v>5.8259760000000001E-2</v>
      </c>
      <c r="HW503">
        <v>30.448049999999999</v>
      </c>
      <c r="HX503">
        <v>0.20174320000000001</v>
      </c>
      <c r="HY503">
        <v>1992.943</v>
      </c>
      <c r="HZ503">
        <v>5.8002199999999997E-2</v>
      </c>
      <c r="IA503">
        <v>30.480039999999999</v>
      </c>
      <c r="IB503">
        <v>0.26733109999999999</v>
      </c>
      <c r="IC503">
        <v>2664.857</v>
      </c>
      <c r="ID503" s="1">
        <v>5.7535719999999999E-2</v>
      </c>
      <c r="IE503">
        <v>30.572990000000001</v>
      </c>
      <c r="IF503">
        <v>0.34222900000000001</v>
      </c>
      <c r="IG503">
        <v>3453.9749999999999</v>
      </c>
      <c r="IH503">
        <v>5.6987799999999998E-2</v>
      </c>
      <c r="II503">
        <v>30.663630000000001</v>
      </c>
      <c r="IJ503">
        <v>0.42544500000000002</v>
      </c>
      <c r="IK503">
        <v>4352.46</v>
      </c>
      <c r="IL503" s="1">
        <v>5.664698E-2</v>
      </c>
      <c r="IM503">
        <v>30.737259999999999</v>
      </c>
      <c r="IN503">
        <v>0.51772450000000003</v>
      </c>
      <c r="IO503">
        <v>5348.6750000000002</v>
      </c>
      <c r="IP503" s="1">
        <v>5.6437510000000003E-2</v>
      </c>
      <c r="IQ503">
        <v>30.731190000000002</v>
      </c>
      <c r="IR503">
        <v>0.61767859999999997</v>
      </c>
      <c r="IS503">
        <v>6427.7920000000004</v>
      </c>
      <c r="IT503" s="1">
        <v>5.6212119999999997E-2</v>
      </c>
      <c r="IU503">
        <v>30.685220000000001</v>
      </c>
      <c r="IV503">
        <v>0.72221290000000005</v>
      </c>
      <c r="IW503">
        <v>7571.3919999999998</v>
      </c>
      <c r="IX503" s="1">
        <v>5.5888050000000002E-2</v>
      </c>
      <c r="IY503">
        <v>30.64658</v>
      </c>
      <c r="IZ503">
        <v>0.82790149999999996</v>
      </c>
      <c r="JA503">
        <v>8757.6219999999994</v>
      </c>
      <c r="JB503" s="1">
        <v>5.5605519999999999E-2</v>
      </c>
      <c r="JC503">
        <v>30.62679</v>
      </c>
      <c r="JD503">
        <v>0.93437599999999998</v>
      </c>
      <c r="JE503">
        <v>9964.5529999999999</v>
      </c>
      <c r="JF503" s="1">
        <v>5.526064E-2</v>
      </c>
      <c r="JG503">
        <v>30.730789999999999</v>
      </c>
      <c r="JH503">
        <v>1.038049</v>
      </c>
      <c r="JI503">
        <v>11170.81</v>
      </c>
      <c r="JJ503" s="1">
        <v>5.4948549999999999E-2</v>
      </c>
      <c r="JK503">
        <v>30.851019999999998</v>
      </c>
      <c r="JL503">
        <v>1.1386590000000001</v>
      </c>
      <c r="JM503">
        <v>12356.34</v>
      </c>
      <c r="JN503" s="1">
        <v>5.4648469999999998E-2</v>
      </c>
      <c r="JO503">
        <v>30.938179999999999</v>
      </c>
      <c r="JP503">
        <v>1.2343409999999999</v>
      </c>
      <c r="JQ503">
        <v>13503.04</v>
      </c>
      <c r="JR503" s="1">
        <v>5.4365410000000003E-2</v>
      </c>
      <c r="JS503">
        <v>30.988440000000001</v>
      </c>
      <c r="JT503">
        <v>1.3241339999999999</v>
      </c>
      <c r="JU503">
        <v>14595.84</v>
      </c>
      <c r="JV503">
        <v>5.40753E-2</v>
      </c>
      <c r="JW503">
        <v>30.99044</v>
      </c>
      <c r="JX503">
        <v>1.4063369999999999</v>
      </c>
      <c r="JY503">
        <v>15621.7</v>
      </c>
      <c r="JZ503" s="1">
        <v>5.379457E-2</v>
      </c>
      <c r="KA503">
        <v>30.933579999999999</v>
      </c>
      <c r="KB503">
        <v>1.480748</v>
      </c>
      <c r="KC503">
        <v>16570.43</v>
      </c>
      <c r="KD503" s="1">
        <v>5.3517990000000001E-2</v>
      </c>
      <c r="KE503">
        <v>30.87659</v>
      </c>
      <c r="KF503">
        <v>1.5467029999999999</v>
      </c>
      <c r="KG503">
        <v>17434.64</v>
      </c>
      <c r="KH503" s="1">
        <v>5.3410329999999999E-2</v>
      </c>
      <c r="KI503">
        <v>30.838270000000001</v>
      </c>
      <c r="KJ503">
        <v>1.6090139999999999</v>
      </c>
      <c r="KK503">
        <v>18210.63</v>
      </c>
      <c r="KL503" s="1">
        <v>5.3180249999999998E-2</v>
      </c>
      <c r="KM503">
        <v>30.91986</v>
      </c>
      <c r="KN503">
        <v>1.6591229999999999</v>
      </c>
      <c r="KO503">
        <v>18895.96</v>
      </c>
      <c r="KP503">
        <v>5.289E-2</v>
      </c>
      <c r="KQ503">
        <v>31.046779999999998</v>
      </c>
      <c r="KR503">
        <v>1.698669</v>
      </c>
      <c r="KS503">
        <v>19488.2</v>
      </c>
      <c r="KT503">
        <v>5.2582200000000003E-2</v>
      </c>
      <c r="KU503">
        <v>31.182839999999999</v>
      </c>
      <c r="KV503">
        <v>1.7290030000000001</v>
      </c>
      <c r="KW503">
        <v>19987.830000000002</v>
      </c>
      <c r="KX503" s="1">
        <v>5.2351519999999999E-2</v>
      </c>
      <c r="KY503">
        <v>31.29937</v>
      </c>
      <c r="KZ503">
        <v>1.7537670000000001</v>
      </c>
      <c r="LA503">
        <v>20398.12</v>
      </c>
      <c r="LB503" s="1">
        <v>5.215873E-2</v>
      </c>
      <c r="LC503">
        <v>31.307590000000001</v>
      </c>
      <c r="LD503">
        <v>1.772241</v>
      </c>
      <c r="LE503">
        <v>20723.14</v>
      </c>
      <c r="LF503" s="1">
        <v>5.1972119999999997E-2</v>
      </c>
      <c r="LG503">
        <v>31.246919999999999</v>
      </c>
      <c r="LH503">
        <v>1.7838890000000001</v>
      </c>
      <c r="LI503">
        <v>20967.259999999998</v>
      </c>
      <c r="LJ503" s="1">
        <v>5.1758859999999997E-2</v>
      </c>
      <c r="LK503">
        <v>31.1921</v>
      </c>
      <c r="LL503">
        <v>1.7880609999999999</v>
      </c>
      <c r="LM503">
        <v>21135.040000000001</v>
      </c>
      <c r="LN503" s="1">
        <v>5.1570159999999997E-2</v>
      </c>
      <c r="LO503">
        <v>31.16431</v>
      </c>
      <c r="LP503">
        <v>1.7870969999999999</v>
      </c>
      <c r="LQ503">
        <v>21231.89</v>
      </c>
      <c r="LR503" s="1">
        <v>5.1368659999999997E-2</v>
      </c>
      <c r="LS503">
        <v>31.282730000000001</v>
      </c>
      <c r="LT503">
        <v>1.7802290000000001</v>
      </c>
      <c r="LU503">
        <v>21263.65</v>
      </c>
      <c r="LV503" s="1">
        <v>5.1168230000000002E-2</v>
      </c>
      <c r="LW503">
        <v>31.444790000000001</v>
      </c>
      <c r="LX503">
        <v>1.7685329999999999</v>
      </c>
      <c r="LY503">
        <v>21235.49</v>
      </c>
      <c r="LZ503">
        <v>5.0964200000000001E-2</v>
      </c>
      <c r="MA503">
        <v>31.60256</v>
      </c>
      <c r="MB503">
        <v>1.7523569999999999</v>
      </c>
      <c r="MC503">
        <v>21153.61</v>
      </c>
      <c r="MD503" s="1">
        <v>5.0778959999999998E-2</v>
      </c>
      <c r="ME503">
        <v>31.740549999999999</v>
      </c>
      <c r="MF503">
        <v>1.7329829999999999</v>
      </c>
      <c r="MG503">
        <v>21022.97</v>
      </c>
      <c r="MH503" s="1">
        <v>5.0605440000000002E-2</v>
      </c>
      <c r="MI503">
        <v>31.77027</v>
      </c>
      <c r="MJ503">
        <v>1.7105889999999999</v>
      </c>
      <c r="MK503">
        <v>20848.919999999998</v>
      </c>
      <c r="ML503" s="1">
        <v>5.0414849999999997E-2</v>
      </c>
      <c r="MM503">
        <v>31.734220000000001</v>
      </c>
      <c r="MN503">
        <v>1.6848620000000001</v>
      </c>
      <c r="MO503">
        <v>20637.43</v>
      </c>
      <c r="MP503">
        <v>5.0251200000000003E-2</v>
      </c>
      <c r="MQ503">
        <v>31.685459999999999</v>
      </c>
      <c r="MR503">
        <v>1.657505</v>
      </c>
      <c r="MS503">
        <v>20392.240000000002</v>
      </c>
      <c r="MT503" s="1">
        <v>5.0288149999999997E-2</v>
      </c>
      <c r="MU503">
        <v>31.63852</v>
      </c>
      <c r="MV503">
        <v>1.6346039999999999</v>
      </c>
      <c r="MW503">
        <v>20118.560000000001</v>
      </c>
      <c r="MX503" s="1">
        <v>5.0132709999999997E-2</v>
      </c>
      <c r="MY503">
        <v>31.630019999999998</v>
      </c>
      <c r="MZ503">
        <v>1.603507</v>
      </c>
      <c r="NA503">
        <v>19819.36</v>
      </c>
      <c r="NB503" s="1">
        <v>4.9911820000000003E-2</v>
      </c>
      <c r="NC503">
        <v>31.688610000000001</v>
      </c>
      <c r="ND503">
        <v>1.5690710000000001</v>
      </c>
      <c r="NE503">
        <v>19499.96</v>
      </c>
      <c r="NF503" s="1">
        <v>4.9658830000000001E-2</v>
      </c>
      <c r="NG503">
        <v>31.81926</v>
      </c>
      <c r="NH503">
        <v>1.532437</v>
      </c>
      <c r="NI503">
        <v>19162.439999999999</v>
      </c>
      <c r="NJ503" s="1">
        <v>4.9491529999999999E-2</v>
      </c>
      <c r="NK503">
        <v>31.8842</v>
      </c>
      <c r="NL503">
        <v>1.4997780000000001</v>
      </c>
      <c r="NM503">
        <v>18811.71</v>
      </c>
      <c r="NN503" s="1">
        <v>4.9379350000000002E-2</v>
      </c>
      <c r="NO503">
        <v>31.868069999999999</v>
      </c>
      <c r="NP503">
        <v>1.464707</v>
      </c>
      <c r="NQ503">
        <v>18448.57</v>
      </c>
      <c r="NR503">
        <v>4.9264200000000001E-2</v>
      </c>
      <c r="NS503">
        <v>31.832630000000002</v>
      </c>
      <c r="NT503">
        <v>1.4291689999999999</v>
      </c>
      <c r="NU503">
        <v>18076.400000000001</v>
      </c>
      <c r="NV503" s="1">
        <v>4.9124109999999999E-2</v>
      </c>
      <c r="NW503">
        <v>31.793050000000001</v>
      </c>
      <c r="NX503">
        <v>1.3946289999999999</v>
      </c>
      <c r="NY503">
        <v>17698.09</v>
      </c>
      <c r="NZ503" s="1">
        <v>4.9178159999999999E-2</v>
      </c>
      <c r="OA503">
        <v>31.760739999999998</v>
      </c>
      <c r="OB503">
        <v>1.3648009999999999</v>
      </c>
      <c r="OC503">
        <v>17316.78</v>
      </c>
      <c r="OD503" s="1">
        <v>4.9039220000000001E-2</v>
      </c>
      <c r="OE503">
        <v>31.830369999999998</v>
      </c>
      <c r="OF503">
        <v>1.3294090000000001</v>
      </c>
      <c r="OG503">
        <v>16930.849999999999</v>
      </c>
      <c r="OH503" s="1">
        <v>4.8838489999999998E-2</v>
      </c>
      <c r="OI503">
        <v>31.967960000000001</v>
      </c>
      <c r="OJ503">
        <v>1.2927169999999999</v>
      </c>
      <c r="OK503">
        <v>16545.73</v>
      </c>
    </row>
    <row r="504" spans="1:401" x14ac:dyDescent="0.35">
      <c r="A504">
        <v>513</v>
      </c>
      <c r="B504" t="s">
        <v>4</v>
      </c>
      <c r="C504" t="s">
        <v>364</v>
      </c>
      <c r="D504" t="s">
        <v>506</v>
      </c>
      <c r="E504">
        <v>773.17700000000002</v>
      </c>
      <c r="F504" s="1">
        <v>8.9184260000000001E-2</v>
      </c>
      <c r="G504">
        <v>31.243839999999999</v>
      </c>
      <c r="H504">
        <v>0</v>
      </c>
      <c r="I504">
        <v>0</v>
      </c>
      <c r="J504">
        <v>8.8401499999999994E-2</v>
      </c>
      <c r="K504">
        <v>31.19275</v>
      </c>
      <c r="L504">
        <v>0</v>
      </c>
      <c r="M504">
        <v>0</v>
      </c>
      <c r="N504" s="1">
        <v>8.7482619999999997E-2</v>
      </c>
      <c r="O504">
        <v>31.13044</v>
      </c>
      <c r="P504">
        <v>0</v>
      </c>
      <c r="Q504">
        <v>0</v>
      </c>
      <c r="R504" s="1">
        <v>8.6523989999999995E-2</v>
      </c>
      <c r="S504">
        <v>31.046949999999999</v>
      </c>
      <c r="T504">
        <v>0</v>
      </c>
      <c r="U504">
        <v>0</v>
      </c>
      <c r="V504" s="1">
        <v>8.5738640000000005E-2</v>
      </c>
      <c r="W504">
        <v>30.99803</v>
      </c>
      <c r="X504">
        <v>0</v>
      </c>
      <c r="Y504">
        <v>0</v>
      </c>
      <c r="Z504" s="1">
        <v>8.5067160000000003E-2</v>
      </c>
      <c r="AA504">
        <v>30.927060000000001</v>
      </c>
      <c r="AB504">
        <v>0</v>
      </c>
      <c r="AC504">
        <v>0</v>
      </c>
      <c r="AD504" s="1">
        <v>8.4389519999999996E-2</v>
      </c>
      <c r="AE504">
        <v>30.844650000000001</v>
      </c>
      <c r="AF504">
        <v>0</v>
      </c>
      <c r="AG504">
        <v>0</v>
      </c>
      <c r="AH504" s="1">
        <v>8.3782449999999994E-2</v>
      </c>
      <c r="AI504">
        <v>30.773350000000001</v>
      </c>
      <c r="AJ504">
        <v>0</v>
      </c>
      <c r="AK504">
        <v>0</v>
      </c>
      <c r="AL504" s="1">
        <v>8.4283060000000007E-2</v>
      </c>
      <c r="AM504">
        <v>30.71754</v>
      </c>
      <c r="AN504">
        <v>0</v>
      </c>
      <c r="AO504">
        <v>0</v>
      </c>
      <c r="AP504" s="1">
        <v>8.3774509999999996E-2</v>
      </c>
      <c r="AQ504">
        <v>30.749410000000001</v>
      </c>
      <c r="AR504">
        <v>0</v>
      </c>
      <c r="AS504">
        <v>0</v>
      </c>
      <c r="AT504">
        <v>8.2837099999999997E-2</v>
      </c>
      <c r="AU504">
        <v>30.825299999999999</v>
      </c>
      <c r="AV504">
        <v>0</v>
      </c>
      <c r="AW504">
        <v>0</v>
      </c>
      <c r="AX504" s="1">
        <v>8.1790710000000003E-2</v>
      </c>
      <c r="AY504">
        <v>30.85951</v>
      </c>
      <c r="AZ504">
        <v>0</v>
      </c>
      <c r="BA504">
        <v>0</v>
      </c>
      <c r="BB504" s="1">
        <v>8.1233639999999996E-2</v>
      </c>
      <c r="BC504">
        <v>30.869789999999998</v>
      </c>
      <c r="BD504">
        <v>0</v>
      </c>
      <c r="BE504">
        <v>0</v>
      </c>
      <c r="BF504" s="1">
        <v>8.0953189999999994E-2</v>
      </c>
      <c r="BG504">
        <v>30.817769999999999</v>
      </c>
      <c r="BH504">
        <v>0</v>
      </c>
      <c r="BI504">
        <v>0</v>
      </c>
      <c r="BJ504" s="1">
        <v>8.0645750000000002E-2</v>
      </c>
      <c r="BK504">
        <v>30.712340000000001</v>
      </c>
      <c r="BL504">
        <v>0</v>
      </c>
      <c r="BM504">
        <v>0</v>
      </c>
      <c r="BN504" s="1">
        <v>8.0154230000000007E-2</v>
      </c>
      <c r="BO504">
        <v>30.61299</v>
      </c>
      <c r="BP504">
        <v>0</v>
      </c>
      <c r="BQ504">
        <v>0</v>
      </c>
      <c r="BR504">
        <v>7.9998799999999995E-2</v>
      </c>
      <c r="BS504">
        <v>30.52768</v>
      </c>
      <c r="BT504">
        <v>0</v>
      </c>
      <c r="BU504">
        <v>0</v>
      </c>
      <c r="BV504" s="1">
        <v>7.9587119999999997E-2</v>
      </c>
      <c r="BW504">
        <v>30.530999999999999</v>
      </c>
      <c r="BX504">
        <v>0</v>
      </c>
      <c r="BY504">
        <v>0</v>
      </c>
      <c r="BZ504" s="1">
        <v>7.9144549999999994E-2</v>
      </c>
      <c r="CA504">
        <v>30.566759999999999</v>
      </c>
      <c r="CB504">
        <v>0</v>
      </c>
      <c r="CC504">
        <v>0</v>
      </c>
      <c r="CD504" s="1">
        <v>7.8693550000000001E-2</v>
      </c>
      <c r="CE504">
        <v>30.58418</v>
      </c>
      <c r="CF504">
        <v>0</v>
      </c>
      <c r="CG504">
        <v>0</v>
      </c>
      <c r="CH504" s="1">
        <v>7.8379290000000004E-2</v>
      </c>
      <c r="CI504">
        <v>30.607900000000001</v>
      </c>
      <c r="CJ504">
        <v>0</v>
      </c>
      <c r="CK504">
        <v>0</v>
      </c>
      <c r="CL504" s="1">
        <v>7.8130950000000005E-2</v>
      </c>
      <c r="CM504">
        <v>30.576799999999999</v>
      </c>
      <c r="CN504">
        <v>0</v>
      </c>
      <c r="CO504">
        <v>0</v>
      </c>
      <c r="CP504" s="1">
        <v>7.7883640000000004E-2</v>
      </c>
      <c r="CQ504">
        <v>30.475719999999999</v>
      </c>
      <c r="CR504">
        <v>0</v>
      </c>
      <c r="CS504">
        <v>0</v>
      </c>
      <c r="CT504" s="1">
        <v>7.7723819999999999E-2</v>
      </c>
      <c r="CU504">
        <v>30.374890000000001</v>
      </c>
      <c r="CV504">
        <v>0</v>
      </c>
      <c r="CW504">
        <v>0</v>
      </c>
      <c r="CX504" s="1">
        <v>7.8647110000000006E-2</v>
      </c>
      <c r="CY504">
        <v>30.295380000000002</v>
      </c>
      <c r="CZ504">
        <v>0</v>
      </c>
      <c r="DA504">
        <v>0</v>
      </c>
      <c r="DB504">
        <v>7.8554899999999997E-2</v>
      </c>
      <c r="DC504">
        <v>30.350750000000001</v>
      </c>
      <c r="DD504">
        <v>0</v>
      </c>
      <c r="DE504" s="1">
        <v>4.0494960000000001E-38</v>
      </c>
      <c r="DF504" s="1">
        <v>7.8019329999999998E-2</v>
      </c>
      <c r="DG504">
        <v>30.455680000000001</v>
      </c>
      <c r="DH504" s="1">
        <v>6.3297119999999999E-37</v>
      </c>
      <c r="DI504" s="1">
        <v>3.620349E-33</v>
      </c>
      <c r="DJ504" s="1">
        <v>7.7343930000000005E-2</v>
      </c>
      <c r="DK504">
        <v>30.547039999999999</v>
      </c>
      <c r="DL504" s="1">
        <v>1.192473E-32</v>
      </c>
      <c r="DM504" s="1">
        <v>6.7432870000000002E-29</v>
      </c>
      <c r="DN504">
        <v>7.7117000000000005E-2</v>
      </c>
      <c r="DO504">
        <v>30.61468</v>
      </c>
      <c r="DP504" s="1">
        <v>6.1416999999999999E-29</v>
      </c>
      <c r="DQ504" s="1">
        <v>3.4678399999999998E-25</v>
      </c>
      <c r="DR504">
        <v>7.7145400000000003E-2</v>
      </c>
      <c r="DS504">
        <v>30.569019999999998</v>
      </c>
      <c r="DT504" s="1">
        <v>1.047415E-25</v>
      </c>
      <c r="DU504" s="1">
        <v>5.9418249999999998E-22</v>
      </c>
      <c r="DV504" s="1">
        <v>7.7105160000000006E-2</v>
      </c>
      <c r="DW504">
        <v>30.46293</v>
      </c>
      <c r="DX504" s="1">
        <v>6.9878310000000002E-23</v>
      </c>
      <c r="DY504" s="1">
        <v>4.004911E-19</v>
      </c>
      <c r="DZ504" s="1">
        <v>7.6817969999999999E-2</v>
      </c>
      <c r="EA504">
        <v>30.362130000000001</v>
      </c>
      <c r="EB504" s="1">
        <v>2.1104109999999999E-20</v>
      </c>
      <c r="EC504" s="1">
        <v>1.230189E-16</v>
      </c>
      <c r="ED504" s="1">
        <v>7.6445849999999996E-2</v>
      </c>
      <c r="EE504">
        <v>30.27777</v>
      </c>
      <c r="EF504" s="1">
        <v>3.2635389999999998E-18</v>
      </c>
      <c r="EG504" s="1">
        <v>1.93869E-14</v>
      </c>
      <c r="EH504" s="1">
        <v>7.6120530000000006E-2</v>
      </c>
      <c r="EI504">
        <v>30.294260000000001</v>
      </c>
      <c r="EJ504" s="1">
        <v>2.8429120000000001E-16</v>
      </c>
      <c r="EK504" s="1">
        <v>1.721476E-12</v>
      </c>
      <c r="EL504">
        <v>7.5880900000000001E-2</v>
      </c>
      <c r="EM504">
        <v>30.391470000000002</v>
      </c>
      <c r="EN504" s="1">
        <v>1.5059149999999999E-14</v>
      </c>
      <c r="EO504" s="1">
        <v>9.2879230000000001E-11</v>
      </c>
      <c r="EP504" s="1">
        <v>7.5638910000000004E-2</v>
      </c>
      <c r="EQ504">
        <v>30.513110000000001</v>
      </c>
      <c r="ER504" s="1">
        <v>5.1537430000000001E-13</v>
      </c>
      <c r="ES504" s="1">
        <v>3.238054E-9</v>
      </c>
      <c r="ET504" s="1">
        <v>7.5351130000000002E-2</v>
      </c>
      <c r="EU504">
        <v>30.602550000000001</v>
      </c>
      <c r="EV504" s="1">
        <v>1.1984890000000001E-11</v>
      </c>
      <c r="EW504" s="1">
        <v>7.6745439999999998E-8</v>
      </c>
      <c r="EX504">
        <v>7.5003E-2</v>
      </c>
      <c r="EY504">
        <v>30.580079999999999</v>
      </c>
      <c r="EZ504" s="1">
        <v>1.978715E-10</v>
      </c>
      <c r="FA504" s="1">
        <v>1.2917230000000001E-6</v>
      </c>
      <c r="FB504" s="1">
        <v>7.4637380000000003E-2</v>
      </c>
      <c r="FC504">
        <v>30.498349999999999</v>
      </c>
      <c r="FD504" s="1">
        <v>2.4086119999999998E-9</v>
      </c>
      <c r="FE504" s="1">
        <v>1.603299E-5</v>
      </c>
      <c r="FF504" s="1">
        <v>7.4339329999999995E-2</v>
      </c>
      <c r="FG504">
        <v>30.417860000000001</v>
      </c>
      <c r="FH504" s="1">
        <v>2.2397209999999999E-8</v>
      </c>
      <c r="FI504" s="1">
        <v>1.517725E-4</v>
      </c>
      <c r="FJ504" s="1">
        <v>7.4608430000000003E-2</v>
      </c>
      <c r="FK504">
        <v>30.34543</v>
      </c>
      <c r="FL504" s="1">
        <v>1.652409E-7</v>
      </c>
      <c r="FM504" s="1">
        <v>1.130694E-3</v>
      </c>
      <c r="FN504" s="1">
        <v>7.4317759999999997E-2</v>
      </c>
      <c r="FO504">
        <v>30.399920000000002</v>
      </c>
      <c r="FP504" s="1">
        <v>9.7764329999999991E-7</v>
      </c>
      <c r="FQ504" s="1">
        <v>6.8023980000000003E-3</v>
      </c>
      <c r="FR504" s="1">
        <v>7.3775779999999999E-2</v>
      </c>
      <c r="FS504">
        <v>30.503</v>
      </c>
      <c r="FT504" s="1">
        <v>4.7589689999999999E-6</v>
      </c>
      <c r="FU504" s="1">
        <v>3.376345E-2</v>
      </c>
      <c r="FV504" s="1">
        <v>7.3131169999999995E-2</v>
      </c>
      <c r="FW504">
        <v>30.561430000000001</v>
      </c>
      <c r="FX504" s="1">
        <v>1.9482640000000002E-5</v>
      </c>
      <c r="FY504">
        <v>0.14107430000000001</v>
      </c>
      <c r="FZ504" s="1">
        <v>7.2725289999999998E-2</v>
      </c>
      <c r="GA504">
        <v>30.58633</v>
      </c>
      <c r="GB504" s="1">
        <v>6.8691660000000002E-5</v>
      </c>
      <c r="GC504">
        <v>0.50568539999999995</v>
      </c>
      <c r="GD504" s="1">
        <v>7.2445480000000007E-2</v>
      </c>
      <c r="GE504">
        <v>30.53125</v>
      </c>
      <c r="GF504" s="1">
        <v>2.118248E-4</v>
      </c>
      <c r="GG504">
        <v>1.5819129999999999</v>
      </c>
      <c r="GH504" s="1">
        <v>7.2140670000000004E-2</v>
      </c>
      <c r="GI504">
        <v>30.4892</v>
      </c>
      <c r="GJ504" s="1">
        <v>5.7877799999999995E-4</v>
      </c>
      <c r="GK504">
        <v>4.3835699999999997</v>
      </c>
      <c r="GL504" s="1">
        <v>7.1711059999999993E-2</v>
      </c>
      <c r="GM504">
        <v>30.454599999999999</v>
      </c>
      <c r="GN504" s="1">
        <v>1.4172709999999999E-3</v>
      </c>
      <c r="GO504">
        <v>10.89934</v>
      </c>
      <c r="GP504" s="1">
        <v>7.1320560000000005E-2</v>
      </c>
      <c r="GQ504">
        <v>30.426649999999999</v>
      </c>
      <c r="GR504" s="1">
        <v>3.1540309999999998E-3</v>
      </c>
      <c r="GS504">
        <v>24.604600000000001</v>
      </c>
      <c r="GT504" s="1">
        <v>7.0862549999999996E-2</v>
      </c>
      <c r="GU504">
        <v>30.39649</v>
      </c>
      <c r="GV504" s="1">
        <v>6.4371929999999999E-3</v>
      </c>
      <c r="GW504">
        <v>50.959209999999999</v>
      </c>
      <c r="GX504" s="1">
        <v>7.0436059999999995E-2</v>
      </c>
      <c r="GY504">
        <v>30.440480000000001</v>
      </c>
      <c r="GZ504" s="1">
        <v>1.217669E-2</v>
      </c>
      <c r="HA504">
        <v>97.731290000000001</v>
      </c>
      <c r="HB504" s="1">
        <v>7.0016149999999999E-2</v>
      </c>
      <c r="HC504">
        <v>30.55939</v>
      </c>
      <c r="HD504">
        <v>2.1516199999999999E-2</v>
      </c>
      <c r="HE504">
        <v>175.00579999999999</v>
      </c>
      <c r="HF504" s="1">
        <v>6.9610679999999994E-2</v>
      </c>
      <c r="HG504">
        <v>30.675940000000001</v>
      </c>
      <c r="HH504" s="1">
        <v>3.5782389999999997E-2</v>
      </c>
      <c r="HI504">
        <v>294.76119999999997</v>
      </c>
      <c r="HJ504" s="1">
        <v>6.9198239999999994E-2</v>
      </c>
      <c r="HK504">
        <v>30.70805</v>
      </c>
      <c r="HL504" s="1">
        <v>5.6356429999999999E-2</v>
      </c>
      <c r="HM504">
        <v>470.03660000000002</v>
      </c>
      <c r="HN504" s="1">
        <v>6.8774840000000004E-2</v>
      </c>
      <c r="HO504">
        <v>30.639420000000001</v>
      </c>
      <c r="HP504" s="1">
        <v>8.4534709999999999E-2</v>
      </c>
      <c r="HQ504">
        <v>713.73109999999997</v>
      </c>
      <c r="HR504" s="1">
        <v>6.8433620000000001E-2</v>
      </c>
      <c r="HS504">
        <v>30.572839999999999</v>
      </c>
      <c r="HT504">
        <v>0.1215523</v>
      </c>
      <c r="HU504">
        <v>1037.384</v>
      </c>
      <c r="HV504" s="1">
        <v>6.8638679999999994E-2</v>
      </c>
      <c r="HW504">
        <v>30.512499999999999</v>
      </c>
      <c r="HX504">
        <v>0.1695875</v>
      </c>
      <c r="HY504">
        <v>1450.981</v>
      </c>
      <c r="HZ504" s="1">
        <v>6.8335679999999996E-2</v>
      </c>
      <c r="IA504">
        <v>30.542310000000001</v>
      </c>
      <c r="IB504">
        <v>0.2269475</v>
      </c>
      <c r="IC504">
        <v>1960.518</v>
      </c>
      <c r="ID504" s="1">
        <v>6.778228E-2</v>
      </c>
      <c r="IE504">
        <v>30.63401</v>
      </c>
      <c r="IF504">
        <v>0.29318430000000001</v>
      </c>
      <c r="IG504">
        <v>2565.8490000000002</v>
      </c>
      <c r="IH504" s="1">
        <v>6.7135130000000001E-2</v>
      </c>
      <c r="II504">
        <v>30.723859999999998</v>
      </c>
      <c r="IJ504">
        <v>0.36758740000000001</v>
      </c>
      <c r="IK504">
        <v>3262.7750000000001</v>
      </c>
      <c r="IL504" s="1">
        <v>6.6733710000000002E-2</v>
      </c>
      <c r="IM504">
        <v>30.796620000000001</v>
      </c>
      <c r="IN504">
        <v>0.45093100000000003</v>
      </c>
      <c r="IO504">
        <v>4044.1529999999998</v>
      </c>
      <c r="IP504" s="1">
        <v>6.6488489999999997E-2</v>
      </c>
      <c r="IQ504">
        <v>30.790469999999999</v>
      </c>
      <c r="IR504">
        <v>0.54212150000000003</v>
      </c>
      <c r="IS504">
        <v>4899.9629999999997</v>
      </c>
      <c r="IT504" s="1">
        <v>6.6224370000000005E-2</v>
      </c>
      <c r="IU504">
        <v>30.743760000000002</v>
      </c>
      <c r="IV504">
        <v>0.63847719999999997</v>
      </c>
      <c r="IW504">
        <v>5816.7650000000003</v>
      </c>
      <c r="IX504" s="1">
        <v>6.5843540000000006E-2</v>
      </c>
      <c r="IY504">
        <v>30.704509999999999</v>
      </c>
      <c r="IZ504">
        <v>0.73692429999999998</v>
      </c>
      <c r="JA504">
        <v>6777.7280000000001</v>
      </c>
      <c r="JB504" s="1">
        <v>6.5508380000000005E-2</v>
      </c>
      <c r="JC504">
        <v>30.683879999999998</v>
      </c>
      <c r="JD504">
        <v>0.83704639999999997</v>
      </c>
      <c r="JE504">
        <v>7765.7709999999997</v>
      </c>
      <c r="JF504" s="1">
        <v>6.5103019999999998E-2</v>
      </c>
      <c r="JG504">
        <v>30.78689</v>
      </c>
      <c r="JH504">
        <v>0.93561550000000004</v>
      </c>
      <c r="JI504">
        <v>8763.6630000000005</v>
      </c>
      <c r="JJ504" s="1">
        <v>6.4733810000000003E-2</v>
      </c>
      <c r="JK504">
        <v>30.90682</v>
      </c>
      <c r="JL504">
        <v>1.032224</v>
      </c>
      <c r="JM504">
        <v>9755.0300000000007</v>
      </c>
      <c r="JN504" s="1">
        <v>6.438112E-2</v>
      </c>
      <c r="JO504">
        <v>30.99371</v>
      </c>
      <c r="JP504">
        <v>1.1251500000000001</v>
      </c>
      <c r="JQ504">
        <v>10724.54</v>
      </c>
      <c r="JR504" s="1">
        <v>6.4047789999999993E-2</v>
      </c>
      <c r="JS504">
        <v>31.044060000000002</v>
      </c>
      <c r="JT504">
        <v>1.2133339999999999</v>
      </c>
      <c r="JU504">
        <v>11659.2</v>
      </c>
      <c r="JV504" s="1">
        <v>6.3702949999999994E-2</v>
      </c>
      <c r="JW504">
        <v>31.04635</v>
      </c>
      <c r="JX504">
        <v>1.2950440000000001</v>
      </c>
      <c r="JY504">
        <v>12547.31</v>
      </c>
      <c r="JZ504" s="1">
        <v>6.3374180000000002E-2</v>
      </c>
      <c r="KA504">
        <v>30.98958</v>
      </c>
      <c r="KB504">
        <v>1.3701220000000001</v>
      </c>
      <c r="KC504">
        <v>13379.44</v>
      </c>
      <c r="KD504" s="1">
        <v>6.3049060000000004E-2</v>
      </c>
      <c r="KE504">
        <v>30.932500000000001</v>
      </c>
      <c r="KF504">
        <v>1.437689</v>
      </c>
      <c r="KG504">
        <v>14148.23</v>
      </c>
      <c r="KH504" s="1">
        <v>6.2925320000000007E-2</v>
      </c>
      <c r="KI504">
        <v>30.893910000000002</v>
      </c>
      <c r="KJ504">
        <v>1.502243</v>
      </c>
      <c r="KK504">
        <v>14849.84</v>
      </c>
      <c r="KL504" s="1">
        <v>6.2652520000000003E-2</v>
      </c>
      <c r="KM504">
        <v>30.974699999999999</v>
      </c>
      <c r="KN504">
        <v>1.555507</v>
      </c>
      <c r="KO504">
        <v>15480.83</v>
      </c>
      <c r="KP504" s="1">
        <v>6.2308049999999997E-2</v>
      </c>
      <c r="KQ504">
        <v>31.101590000000002</v>
      </c>
      <c r="KR504">
        <v>1.5989409999999999</v>
      </c>
      <c r="KS504">
        <v>16037.65</v>
      </c>
      <c r="KT504">
        <v>6.1947200000000001E-2</v>
      </c>
      <c r="KU504">
        <v>31.23771</v>
      </c>
      <c r="KV504">
        <v>1.6338140000000001</v>
      </c>
      <c r="KW504">
        <v>16519.669999999998</v>
      </c>
      <c r="KX504" s="1">
        <v>6.1674050000000001E-2</v>
      </c>
      <c r="KY504">
        <v>31.354430000000001</v>
      </c>
      <c r="KZ504">
        <v>1.663333</v>
      </c>
      <c r="LA504">
        <v>16928.78</v>
      </c>
      <c r="LB504" s="1">
        <v>6.1447040000000001E-2</v>
      </c>
      <c r="LC504">
        <v>31.36354</v>
      </c>
      <c r="LD504">
        <v>1.6868920000000001</v>
      </c>
      <c r="LE504">
        <v>17267.59</v>
      </c>
      <c r="LF504" s="1">
        <v>6.122793E-2</v>
      </c>
      <c r="LG504">
        <v>31.302900000000001</v>
      </c>
      <c r="LH504">
        <v>1.703867</v>
      </c>
      <c r="LI504">
        <v>17538.82</v>
      </c>
      <c r="LJ504" s="1">
        <v>6.0976990000000002E-2</v>
      </c>
      <c r="LK504">
        <v>31.247910000000001</v>
      </c>
      <c r="LL504">
        <v>1.7135670000000001</v>
      </c>
      <c r="LM504">
        <v>17745.53</v>
      </c>
      <c r="LN504" s="1">
        <v>6.0754759999999998E-2</v>
      </c>
      <c r="LO504">
        <v>31.219550000000002</v>
      </c>
      <c r="LP504">
        <v>1.7181820000000001</v>
      </c>
      <c r="LQ504">
        <v>17891.68</v>
      </c>
      <c r="LR504" s="1">
        <v>6.0515359999999997E-2</v>
      </c>
      <c r="LS504">
        <v>31.336939999999998</v>
      </c>
      <c r="LT504">
        <v>1.7168680000000001</v>
      </c>
      <c r="LU504">
        <v>17981.41</v>
      </c>
      <c r="LV504" s="1">
        <v>6.0280689999999998E-2</v>
      </c>
      <c r="LW504">
        <v>31.498519999999999</v>
      </c>
      <c r="LX504">
        <v>1.7107669999999999</v>
      </c>
      <c r="LY504">
        <v>18018.75</v>
      </c>
      <c r="LZ504" s="1">
        <v>6.0039259999999997E-2</v>
      </c>
      <c r="MA504">
        <v>31.65597</v>
      </c>
      <c r="MB504">
        <v>1.700059</v>
      </c>
      <c r="MC504">
        <v>18008.54</v>
      </c>
      <c r="MD504" s="1">
        <v>5.9821119999999998E-2</v>
      </c>
      <c r="ME504">
        <v>31.793579999999999</v>
      </c>
      <c r="MF504">
        <v>1.686026</v>
      </c>
      <c r="MG504">
        <v>17954.63</v>
      </c>
      <c r="MH504">
        <v>5.9618200000000003E-2</v>
      </c>
      <c r="MI504">
        <v>31.823689999999999</v>
      </c>
      <c r="MJ504">
        <v>1.6688750000000001</v>
      </c>
      <c r="MK504">
        <v>17861.490000000002</v>
      </c>
      <c r="ML504" s="1">
        <v>5.9391159999999998E-2</v>
      </c>
      <c r="MM504">
        <v>31.786840000000002</v>
      </c>
      <c r="MN504">
        <v>1.648096</v>
      </c>
      <c r="MO504">
        <v>17733.64</v>
      </c>
      <c r="MP504" s="1">
        <v>5.9197760000000002E-2</v>
      </c>
      <c r="MQ504">
        <v>31.737410000000001</v>
      </c>
      <c r="MR504">
        <v>1.6255379999999999</v>
      </c>
      <c r="MS504">
        <v>17574.53</v>
      </c>
      <c r="MT504" s="1">
        <v>5.9244959999999999E-2</v>
      </c>
      <c r="MU504">
        <v>31.68957</v>
      </c>
      <c r="MV504">
        <v>1.6072200000000001</v>
      </c>
      <c r="MW504">
        <v>17388.27</v>
      </c>
      <c r="MX504" s="1">
        <v>5.906467E-2</v>
      </c>
      <c r="MY504">
        <v>31.68036</v>
      </c>
      <c r="MZ504">
        <v>1.580633</v>
      </c>
      <c r="NA504">
        <v>17177.830000000002</v>
      </c>
      <c r="NB504" s="1">
        <v>5.8802409999999999E-2</v>
      </c>
      <c r="NC504">
        <v>31.7377</v>
      </c>
      <c r="ND504">
        <v>1.550314</v>
      </c>
      <c r="NE504">
        <v>16946.66</v>
      </c>
      <c r="NF504" s="1">
        <v>5.8502829999999999E-2</v>
      </c>
      <c r="NG504">
        <v>31.867370000000001</v>
      </c>
      <c r="NH504">
        <v>1.5176259999999999</v>
      </c>
      <c r="NI504">
        <v>16697.38</v>
      </c>
      <c r="NJ504" s="1">
        <v>5.8305610000000001E-2</v>
      </c>
      <c r="NK504">
        <v>31.93216</v>
      </c>
      <c r="NL504">
        <v>1.4866900000000001</v>
      </c>
      <c r="NM504">
        <v>16433.39</v>
      </c>
      <c r="NN504" s="1">
        <v>5.8173059999999999E-2</v>
      </c>
      <c r="NO504">
        <v>31.915659999999999</v>
      </c>
      <c r="NP504">
        <v>1.4564509999999999</v>
      </c>
      <c r="NQ504">
        <v>16156.96</v>
      </c>
      <c r="NR504" s="1">
        <v>5.8037360000000003E-2</v>
      </c>
      <c r="NS504">
        <v>31.879339999999999</v>
      </c>
      <c r="NT504">
        <v>1.425381</v>
      </c>
      <c r="NU504">
        <v>15869.77</v>
      </c>
      <c r="NV504" s="1">
        <v>5.787511E-2</v>
      </c>
      <c r="NW504">
        <v>31.839040000000001</v>
      </c>
      <c r="NX504">
        <v>1.394263</v>
      </c>
      <c r="NY504">
        <v>15575.95</v>
      </c>
      <c r="NZ504" s="1">
        <v>5.7940579999999998E-2</v>
      </c>
      <c r="OA504">
        <v>31.805810000000001</v>
      </c>
      <c r="OB504">
        <v>1.365764</v>
      </c>
      <c r="OC504">
        <v>15273.84</v>
      </c>
      <c r="OD504" s="1">
        <v>5.7776389999999997E-2</v>
      </c>
      <c r="OE504">
        <v>31.873699999999999</v>
      </c>
      <c r="OF504">
        <v>1.3335710000000001</v>
      </c>
      <c r="OG504">
        <v>14967.78</v>
      </c>
      <c r="OH504" s="1">
        <v>5.7538869999999999E-2</v>
      </c>
      <c r="OI504">
        <v>32.01023</v>
      </c>
      <c r="OJ504">
        <v>1.2992950000000001</v>
      </c>
      <c r="OK504">
        <v>14659.71</v>
      </c>
    </row>
    <row r="505" spans="1:401" x14ac:dyDescent="0.35">
      <c r="A505">
        <v>514</v>
      </c>
      <c r="B505" t="s">
        <v>4</v>
      </c>
      <c r="C505" t="s">
        <v>364</v>
      </c>
      <c r="D505" t="s">
        <v>507</v>
      </c>
      <c r="E505">
        <v>882.85929999999996</v>
      </c>
      <c r="F505" s="1">
        <v>9.5179910000000006E-2</v>
      </c>
      <c r="G505">
        <v>31.38862</v>
      </c>
      <c r="H505">
        <v>0</v>
      </c>
      <c r="I505">
        <v>0</v>
      </c>
      <c r="J505" s="1">
        <v>9.4354670000000002E-2</v>
      </c>
      <c r="K505">
        <v>31.33708</v>
      </c>
      <c r="L505">
        <v>0</v>
      </c>
      <c r="M505">
        <v>0</v>
      </c>
      <c r="N505" s="1">
        <v>9.3380320000000003E-2</v>
      </c>
      <c r="O505">
        <v>31.27488</v>
      </c>
      <c r="P505">
        <v>0</v>
      </c>
      <c r="Q505">
        <v>0</v>
      </c>
      <c r="R505" s="1">
        <v>9.2363070000000005E-2</v>
      </c>
      <c r="S505">
        <v>31.191199999999998</v>
      </c>
      <c r="T505">
        <v>0</v>
      </c>
      <c r="U505">
        <v>0</v>
      </c>
      <c r="V505" s="1">
        <v>9.1536720000000002E-2</v>
      </c>
      <c r="W505">
        <v>31.141449999999999</v>
      </c>
      <c r="X505">
        <v>0</v>
      </c>
      <c r="Y505">
        <v>0</v>
      </c>
      <c r="Z505" s="1">
        <v>9.0830279999999999E-2</v>
      </c>
      <c r="AA505">
        <v>31.070260000000001</v>
      </c>
      <c r="AB505">
        <v>0</v>
      </c>
      <c r="AC505">
        <v>0</v>
      </c>
      <c r="AD505" s="1">
        <v>9.0115879999999995E-2</v>
      </c>
      <c r="AE505">
        <v>30.987559999999998</v>
      </c>
      <c r="AF505">
        <v>0</v>
      </c>
      <c r="AG505">
        <v>0</v>
      </c>
      <c r="AH505" s="1">
        <v>8.9482409999999998E-2</v>
      </c>
      <c r="AI505">
        <v>30.91581</v>
      </c>
      <c r="AJ505">
        <v>0</v>
      </c>
      <c r="AK505">
        <v>0</v>
      </c>
      <c r="AL505" s="1">
        <v>9.0038670000000001E-2</v>
      </c>
      <c r="AM505">
        <v>30.859220000000001</v>
      </c>
      <c r="AN505">
        <v>0</v>
      </c>
      <c r="AO505">
        <v>0</v>
      </c>
      <c r="AP505" s="1">
        <v>8.9500380000000004E-2</v>
      </c>
      <c r="AQ505">
        <v>30.889340000000001</v>
      </c>
      <c r="AR505">
        <v>0</v>
      </c>
      <c r="AS505">
        <v>0</v>
      </c>
      <c r="AT505" s="1">
        <v>8.8501540000000004E-2</v>
      </c>
      <c r="AU505">
        <v>30.96414</v>
      </c>
      <c r="AV505">
        <v>0</v>
      </c>
      <c r="AW505">
        <v>0</v>
      </c>
      <c r="AX505" s="1">
        <v>8.7387480000000003E-2</v>
      </c>
      <c r="AY505">
        <v>30.99811</v>
      </c>
      <c r="AZ505">
        <v>0</v>
      </c>
      <c r="BA505">
        <v>0</v>
      </c>
      <c r="BB505" s="1">
        <v>8.6801690000000001E-2</v>
      </c>
      <c r="BC505">
        <v>31.008009999999999</v>
      </c>
      <c r="BD505">
        <v>0</v>
      </c>
      <c r="BE505">
        <v>0</v>
      </c>
      <c r="BF505" s="1">
        <v>8.6511879999999999E-2</v>
      </c>
      <c r="BG505">
        <v>30.956119999999999</v>
      </c>
      <c r="BH505">
        <v>0</v>
      </c>
      <c r="BI505">
        <v>0</v>
      </c>
      <c r="BJ505" s="1">
        <v>8.6194019999999996E-2</v>
      </c>
      <c r="BK505">
        <v>30.850850000000001</v>
      </c>
      <c r="BL505">
        <v>0</v>
      </c>
      <c r="BM505">
        <v>0</v>
      </c>
      <c r="BN505" s="1">
        <v>8.5675769999999998E-2</v>
      </c>
      <c r="BO505">
        <v>30.751239999999999</v>
      </c>
      <c r="BP505">
        <v>0</v>
      </c>
      <c r="BQ505">
        <v>0</v>
      </c>
      <c r="BR505" s="1">
        <v>8.5520330000000006E-2</v>
      </c>
      <c r="BS505">
        <v>30.665959999999998</v>
      </c>
      <c r="BT505">
        <v>0</v>
      </c>
      <c r="BU505">
        <v>0</v>
      </c>
      <c r="BV505" s="1">
        <v>8.5087460000000004E-2</v>
      </c>
      <c r="BW505">
        <v>30.668700000000001</v>
      </c>
      <c r="BX505">
        <v>0</v>
      </c>
      <c r="BY505">
        <v>0</v>
      </c>
      <c r="BZ505">
        <v>8.4618299999999994E-2</v>
      </c>
      <c r="CA505">
        <v>30.704519999999999</v>
      </c>
      <c r="CB505">
        <v>0</v>
      </c>
      <c r="CC505">
        <v>0</v>
      </c>
      <c r="CD505">
        <v>8.4144399999999994E-2</v>
      </c>
      <c r="CE505">
        <v>30.722770000000001</v>
      </c>
      <c r="CF505">
        <v>0</v>
      </c>
      <c r="CG505">
        <v>0</v>
      </c>
      <c r="CH505">
        <v>8.3816299999999996E-2</v>
      </c>
      <c r="CI505">
        <v>30.746559999999999</v>
      </c>
      <c r="CJ505">
        <v>0</v>
      </c>
      <c r="CK505">
        <v>0</v>
      </c>
      <c r="CL505" s="1">
        <v>8.355804E-2</v>
      </c>
      <c r="CM505">
        <v>30.71754</v>
      </c>
      <c r="CN505">
        <v>0</v>
      </c>
      <c r="CO505">
        <v>0</v>
      </c>
      <c r="CP505" s="1">
        <v>8.3299670000000006E-2</v>
      </c>
      <c r="CQ505">
        <v>30.6175</v>
      </c>
      <c r="CR505">
        <v>0</v>
      </c>
      <c r="CS505">
        <v>0</v>
      </c>
      <c r="CT505" s="1">
        <v>8.3141919999999994E-2</v>
      </c>
      <c r="CU505">
        <v>30.517389999999999</v>
      </c>
      <c r="CV505">
        <v>0</v>
      </c>
      <c r="CW505">
        <v>0</v>
      </c>
      <c r="CX505" s="1">
        <v>8.4148150000000005E-2</v>
      </c>
      <c r="CY505">
        <v>30.438079999999999</v>
      </c>
      <c r="CZ505">
        <v>0</v>
      </c>
      <c r="DA505">
        <v>0</v>
      </c>
      <c r="DB505" s="1">
        <v>8.4052719999999997E-2</v>
      </c>
      <c r="DC505">
        <v>30.492629999999998</v>
      </c>
      <c r="DD505">
        <v>0</v>
      </c>
      <c r="DE505">
        <v>0</v>
      </c>
      <c r="DF505" s="1">
        <v>8.3479609999999996E-2</v>
      </c>
      <c r="DG505">
        <v>30.59834</v>
      </c>
      <c r="DH505" s="1">
        <v>1.3628639999999999E-37</v>
      </c>
      <c r="DI505" s="1">
        <v>1.030238E-33</v>
      </c>
      <c r="DJ505" s="1">
        <v>8.275834E-2</v>
      </c>
      <c r="DK505">
        <v>30.690799999999999</v>
      </c>
      <c r="DL505" s="1">
        <v>3.043553E-33</v>
      </c>
      <c r="DM505" s="1">
        <v>2.099785E-29</v>
      </c>
      <c r="DN505" s="1">
        <v>8.2523959999999993E-2</v>
      </c>
      <c r="DO505">
        <v>30.759460000000001</v>
      </c>
      <c r="DP505" s="1">
        <v>1.788938E-29</v>
      </c>
      <c r="DQ505" s="1">
        <v>1.1739829999999999E-25</v>
      </c>
      <c r="DR505" s="1">
        <v>8.2564949999999998E-2</v>
      </c>
      <c r="DS505">
        <v>30.716180000000001</v>
      </c>
      <c r="DT505" s="1">
        <v>3.4045569999999998E-26</v>
      </c>
      <c r="DU505" s="1">
        <v>2.1764729999999999E-22</v>
      </c>
      <c r="DV505" s="1">
        <v>8.2529640000000001E-2</v>
      </c>
      <c r="DW505">
        <v>30.610749999999999</v>
      </c>
      <c r="DX505" s="1">
        <v>2.4892350000000001E-23</v>
      </c>
      <c r="DY505" s="1">
        <v>1.5755249999999999E-19</v>
      </c>
      <c r="DZ505">
        <v>8.2224500000000006E-2</v>
      </c>
      <c r="EA505">
        <v>30.510020000000001</v>
      </c>
      <c r="EB505" s="1">
        <v>8.1240320000000002E-21</v>
      </c>
      <c r="EC505" s="1">
        <v>5.1609150000000001E-17</v>
      </c>
      <c r="ED505">
        <v>8.1831600000000004E-2</v>
      </c>
      <c r="EE505">
        <v>30.42559</v>
      </c>
      <c r="EF505" s="1">
        <v>1.3441070000000001E-18</v>
      </c>
      <c r="EG505" s="1">
        <v>8.6282239999999997E-15</v>
      </c>
      <c r="EH505" s="1">
        <v>8.1489469999999994E-2</v>
      </c>
      <c r="EI505">
        <v>30.44041</v>
      </c>
      <c r="EJ505" s="1">
        <v>1.2433470000000001E-16</v>
      </c>
      <c r="EK505" s="1">
        <v>8.0937989999999997E-13</v>
      </c>
      <c r="EL505" s="1">
        <v>8.1239980000000003E-2</v>
      </c>
      <c r="EM505">
        <v>30.53678</v>
      </c>
      <c r="EN505" s="1">
        <v>6.9531920000000001E-15</v>
      </c>
      <c r="EO505" s="1">
        <v>4.5974679999999998E-11</v>
      </c>
      <c r="EP505" s="1">
        <v>8.0987119999999996E-2</v>
      </c>
      <c r="EQ505">
        <v>30.65803</v>
      </c>
      <c r="ER505" s="1">
        <v>2.500259E-13</v>
      </c>
      <c r="ES505" s="1">
        <v>1.6824149999999999E-9</v>
      </c>
      <c r="ET505" s="1">
        <v>8.068438E-2</v>
      </c>
      <c r="EU505">
        <v>30.747309999999999</v>
      </c>
      <c r="EV505" s="1">
        <v>6.0842950000000002E-12</v>
      </c>
      <c r="EW505" s="1">
        <v>4.1741660000000002E-8</v>
      </c>
      <c r="EX505" s="1">
        <v>8.0316460000000006E-2</v>
      </c>
      <c r="EY505">
        <v>30.725239999999999</v>
      </c>
      <c r="EZ505" s="1">
        <v>1.047517E-10</v>
      </c>
      <c r="FA505" s="1">
        <v>7.3365020000000005E-7</v>
      </c>
      <c r="FB505" s="1">
        <v>7.9930249999999994E-2</v>
      </c>
      <c r="FC505">
        <v>30.642309999999998</v>
      </c>
      <c r="FD505" s="1">
        <v>1.3255709999999999E-9</v>
      </c>
      <c r="FE505" s="1">
        <v>9.4870760000000004E-6</v>
      </c>
      <c r="FF505" s="1">
        <v>7.961828E-2</v>
      </c>
      <c r="FG505">
        <v>30.559989999999999</v>
      </c>
      <c r="FH505" s="1">
        <v>1.277952E-8</v>
      </c>
      <c r="FI505" s="1">
        <v>9.3364799999999998E-5</v>
      </c>
      <c r="FJ505" s="1">
        <v>7.9918580000000003E-2</v>
      </c>
      <c r="FK505">
        <v>30.485019999999999</v>
      </c>
      <c r="FL505" s="1">
        <v>9.7539330000000003E-8</v>
      </c>
      <c r="FM505" s="1">
        <v>7.2186929999999998E-4</v>
      </c>
      <c r="FN505" s="1">
        <v>7.9612279999999994E-2</v>
      </c>
      <c r="FO505">
        <v>30.535229999999999</v>
      </c>
      <c r="FP505" s="1">
        <v>5.9549410000000004E-7</v>
      </c>
      <c r="FQ505" s="1">
        <v>4.4975989999999997E-3</v>
      </c>
      <c r="FR505" s="1">
        <v>7.903172E-2</v>
      </c>
      <c r="FS505">
        <v>30.636009999999999</v>
      </c>
      <c r="FT505" s="1">
        <v>2.9839949999999998E-6</v>
      </c>
      <c r="FU505" s="1">
        <v>2.306861E-2</v>
      </c>
      <c r="FV505" s="1">
        <v>7.834518E-2</v>
      </c>
      <c r="FW505">
        <v>30.69267</v>
      </c>
      <c r="FX505" s="1">
        <v>1.2550950000000001E-5</v>
      </c>
      <c r="FY505" s="1">
        <v>9.9419439999999998E-2</v>
      </c>
      <c r="FZ505" s="1">
        <v>7.791555E-2</v>
      </c>
      <c r="GA505">
        <v>30.715530000000001</v>
      </c>
      <c r="GB505" s="1">
        <v>4.5388769999999999E-5</v>
      </c>
      <c r="GC505">
        <v>0.36700070000000001</v>
      </c>
      <c r="GD505" s="1">
        <v>7.7622109999999994E-2</v>
      </c>
      <c r="GE505">
        <v>30.657869999999999</v>
      </c>
      <c r="GF505" s="1">
        <v>1.4333879999999999E-4</v>
      </c>
      <c r="GG505">
        <v>1.180566</v>
      </c>
      <c r="GH505" s="1">
        <v>7.7302609999999994E-2</v>
      </c>
      <c r="GI505">
        <v>30.61215</v>
      </c>
      <c r="GJ505" s="1">
        <v>4.0046839999999999E-4</v>
      </c>
      <c r="GK505">
        <v>3.3588269999999998</v>
      </c>
      <c r="GL505" s="1">
        <v>7.6846319999999996E-2</v>
      </c>
      <c r="GM505">
        <v>30.574090000000002</v>
      </c>
      <c r="GN505" s="1">
        <v>1.001156E-3</v>
      </c>
      <c r="GO505">
        <v>8.5611700000000006</v>
      </c>
      <c r="GP505" s="1">
        <v>7.6430639999999994E-2</v>
      </c>
      <c r="GQ505">
        <v>30.54288</v>
      </c>
      <c r="GR505" s="1">
        <v>2.2714409999999999E-3</v>
      </c>
      <c r="GS505">
        <v>19.783180000000002</v>
      </c>
      <c r="GT505" s="1">
        <v>7.5943469999999999E-2</v>
      </c>
      <c r="GU505">
        <v>30.509889999999999</v>
      </c>
      <c r="GV505" s="1">
        <v>4.7203569999999997E-3</v>
      </c>
      <c r="GW505">
        <v>41.885919999999999</v>
      </c>
      <c r="GX505" s="1">
        <v>7.5490719999999997E-2</v>
      </c>
      <c r="GY505">
        <v>30.549849999999999</v>
      </c>
      <c r="GZ505" s="1">
        <v>9.0813779999999993E-3</v>
      </c>
      <c r="HA505">
        <v>82.016630000000006</v>
      </c>
      <c r="HB505">
        <v>7.5045700000000007E-2</v>
      </c>
      <c r="HC505">
        <v>30.665330000000001</v>
      </c>
      <c r="HD505" s="1">
        <v>1.6303140000000001E-2</v>
      </c>
      <c r="HE505">
        <v>149.7749</v>
      </c>
      <c r="HF505">
        <v>7.46174E-2</v>
      </c>
      <c r="HG505">
        <v>30.77947</v>
      </c>
      <c r="HH505" s="1">
        <v>2.7519370000000001E-2</v>
      </c>
      <c r="HI505">
        <v>256.98289999999997</v>
      </c>
      <c r="HJ505" s="1">
        <v>7.4177419999999994E-2</v>
      </c>
      <c r="HK505">
        <v>30.810680000000001</v>
      </c>
      <c r="HL505" s="1">
        <v>4.3949849999999999E-2</v>
      </c>
      <c r="HM505">
        <v>417.02839999999998</v>
      </c>
      <c r="HN505" s="1">
        <v>7.3727639999999997E-2</v>
      </c>
      <c r="HO505">
        <v>30.740100000000002</v>
      </c>
      <c r="HP505" s="1">
        <v>6.6793249999999998E-2</v>
      </c>
      <c r="HQ505">
        <v>643.79999999999995</v>
      </c>
      <c r="HR505" s="1">
        <v>7.3370249999999998E-2</v>
      </c>
      <c r="HS505">
        <v>30.670770000000001</v>
      </c>
      <c r="HT505" s="1">
        <v>9.7237920000000005E-2</v>
      </c>
      <c r="HU505">
        <v>950.50530000000003</v>
      </c>
      <c r="HV505" s="1">
        <v>7.3599289999999998E-2</v>
      </c>
      <c r="HW505">
        <v>30.60782</v>
      </c>
      <c r="HX505">
        <v>0.13727809999999999</v>
      </c>
      <c r="HY505">
        <v>1349.5509999999999</v>
      </c>
      <c r="HZ505">
        <v>7.3278399999999994E-2</v>
      </c>
      <c r="IA505">
        <v>30.634</v>
      </c>
      <c r="IB505">
        <v>0.18575639999999999</v>
      </c>
      <c r="IC505">
        <v>1849.596</v>
      </c>
      <c r="ID505" s="1">
        <v>7.2684849999999995E-2</v>
      </c>
      <c r="IE505">
        <v>30.723590000000002</v>
      </c>
      <c r="IF505">
        <v>0.24244959999999999</v>
      </c>
      <c r="IG505">
        <v>2453.1979999999999</v>
      </c>
      <c r="IH505" s="1">
        <v>7.1991669999999994E-2</v>
      </c>
      <c r="II505">
        <v>30.812370000000001</v>
      </c>
      <c r="IJ505">
        <v>0.30692039999999998</v>
      </c>
      <c r="IK505">
        <v>3158.9720000000002</v>
      </c>
      <c r="IL505" s="1">
        <v>7.1565229999999994E-2</v>
      </c>
      <c r="IM505">
        <v>30.883690000000001</v>
      </c>
      <c r="IN505">
        <v>0.37998019999999999</v>
      </c>
      <c r="IO505">
        <v>3962.556</v>
      </c>
      <c r="IP505" s="1">
        <v>7.1310639999999995E-2</v>
      </c>
      <c r="IQ505">
        <v>30.877790000000001</v>
      </c>
      <c r="IR505">
        <v>0.46087040000000001</v>
      </c>
      <c r="IS505">
        <v>4856.38</v>
      </c>
      <c r="IT505" s="1">
        <v>7.1030679999999999E-2</v>
      </c>
      <c r="IU505">
        <v>30.82959</v>
      </c>
      <c r="IV505">
        <v>0.54732919999999996</v>
      </c>
      <c r="IW505">
        <v>5828.4549999999999</v>
      </c>
      <c r="IX505" s="1">
        <v>7.0626620000000001E-2</v>
      </c>
      <c r="IY505">
        <v>30.789190000000001</v>
      </c>
      <c r="IZ505">
        <v>0.63674929999999996</v>
      </c>
      <c r="JA505">
        <v>6862.5110000000004</v>
      </c>
      <c r="JB505" s="1">
        <v>7.0268819999999996E-2</v>
      </c>
      <c r="JC505">
        <v>30.766999999999999</v>
      </c>
      <c r="JD505">
        <v>0.72870259999999998</v>
      </c>
      <c r="JE505">
        <v>7941.4549999999999</v>
      </c>
      <c r="JF505" s="1">
        <v>6.9839269999999995E-2</v>
      </c>
      <c r="JG505">
        <v>30.868120000000001</v>
      </c>
      <c r="JH505">
        <v>0.82038860000000002</v>
      </c>
      <c r="JI505">
        <v>9047.4380000000001</v>
      </c>
      <c r="JJ505" s="1">
        <v>6.9443660000000004E-2</v>
      </c>
      <c r="JK505">
        <v>30.987469999999998</v>
      </c>
      <c r="JL505">
        <v>0.91126640000000003</v>
      </c>
      <c r="JM505">
        <v>10162.68</v>
      </c>
      <c r="JN505" s="1">
        <v>6.9070610000000005E-2</v>
      </c>
      <c r="JO505">
        <v>31.074059999999999</v>
      </c>
      <c r="JP505">
        <v>0.99982289999999996</v>
      </c>
      <c r="JQ505">
        <v>11270.24</v>
      </c>
      <c r="JR505" s="1">
        <v>6.8715869999999998E-2</v>
      </c>
      <c r="JS505">
        <v>31.12453</v>
      </c>
      <c r="JT505">
        <v>1.084937</v>
      </c>
      <c r="JU505">
        <v>12355.07</v>
      </c>
      <c r="JV505" s="1">
        <v>6.8347870000000005E-2</v>
      </c>
      <c r="JW505">
        <v>31.12716</v>
      </c>
      <c r="JX505">
        <v>1.164925</v>
      </c>
      <c r="JY505">
        <v>13403.02</v>
      </c>
      <c r="JZ505" s="1">
        <v>6.8000560000000002E-2</v>
      </c>
      <c r="KA505">
        <v>31.070419999999999</v>
      </c>
      <c r="KB505">
        <v>1.239592</v>
      </c>
      <c r="KC505">
        <v>14402.28</v>
      </c>
      <c r="KD505" s="1">
        <v>6.7656809999999998E-2</v>
      </c>
      <c r="KE505">
        <v>31.012830000000001</v>
      </c>
      <c r="KF505">
        <v>1.3079419999999999</v>
      </c>
      <c r="KG505">
        <v>15342.78</v>
      </c>
      <c r="KH505" s="1">
        <v>6.7528550000000007E-2</v>
      </c>
      <c r="KI505">
        <v>30.973590000000002</v>
      </c>
      <c r="KJ505">
        <v>1.3739840000000001</v>
      </c>
      <c r="KK505">
        <v>16219.04</v>
      </c>
      <c r="KL505" s="1">
        <v>6.7237270000000002E-2</v>
      </c>
      <c r="KM505">
        <v>31.052790000000002</v>
      </c>
      <c r="KN505">
        <v>1.4299759999999999</v>
      </c>
      <c r="KO505">
        <v>17025</v>
      </c>
      <c r="KP505" s="1">
        <v>6.6869049999999999E-2</v>
      </c>
      <c r="KQ505">
        <v>31.179600000000001</v>
      </c>
      <c r="KR505">
        <v>1.4771069999999999</v>
      </c>
      <c r="KS505">
        <v>17754.48</v>
      </c>
      <c r="KT505" s="1">
        <v>6.6485870000000002E-2</v>
      </c>
      <c r="KU505">
        <v>31.315860000000001</v>
      </c>
      <c r="KV505">
        <v>1.5165090000000001</v>
      </c>
      <c r="KW505">
        <v>18405.07</v>
      </c>
      <c r="KX505" s="1">
        <v>6.6196089999999999E-2</v>
      </c>
      <c r="KY505">
        <v>31.433070000000001</v>
      </c>
      <c r="KZ505">
        <v>1.5509770000000001</v>
      </c>
      <c r="LA505">
        <v>18977.28</v>
      </c>
      <c r="LB505" s="1">
        <v>6.5956349999999997E-2</v>
      </c>
      <c r="LC505">
        <v>31.443760000000001</v>
      </c>
      <c r="LD505">
        <v>1.5799209999999999</v>
      </c>
      <c r="LE505">
        <v>19472.68</v>
      </c>
      <c r="LF505" s="1">
        <v>6.5724669999999999E-2</v>
      </c>
      <c r="LG505">
        <v>31.382999999999999</v>
      </c>
      <c r="LH505">
        <v>1.602668</v>
      </c>
      <c r="LI505">
        <v>19892.759999999998</v>
      </c>
      <c r="LJ505" s="1">
        <v>6.5458829999999996E-2</v>
      </c>
      <c r="LK505">
        <v>31.32752</v>
      </c>
      <c r="LL505">
        <v>1.618485</v>
      </c>
      <c r="LM505">
        <v>20239.75</v>
      </c>
      <c r="LN505" s="1">
        <v>6.5222139999999998E-2</v>
      </c>
      <c r="LO505">
        <v>31.298200000000001</v>
      </c>
      <c r="LP505">
        <v>1.6293340000000001</v>
      </c>
      <c r="LQ505">
        <v>20516.87</v>
      </c>
      <c r="LR505" s="1">
        <v>6.4968380000000006E-2</v>
      </c>
      <c r="LS505">
        <v>31.413620000000002</v>
      </c>
      <c r="LT505">
        <v>1.634406</v>
      </c>
      <c r="LU505">
        <v>20727.68</v>
      </c>
      <c r="LV505" s="1">
        <v>6.4720139999999995E-2</v>
      </c>
      <c r="LW505">
        <v>31.574809999999999</v>
      </c>
      <c r="LX505">
        <v>1.634763</v>
      </c>
      <c r="LY505">
        <v>20876.21</v>
      </c>
      <c r="LZ505" s="1">
        <v>6.4463430000000002E-2</v>
      </c>
      <c r="MA505">
        <v>31.73199</v>
      </c>
      <c r="MB505">
        <v>1.6304399999999999</v>
      </c>
      <c r="MC505">
        <v>20966.77</v>
      </c>
      <c r="MD505" s="1">
        <v>6.4231860000000002E-2</v>
      </c>
      <c r="ME505">
        <v>31.869340000000001</v>
      </c>
      <c r="MF505">
        <v>1.622706</v>
      </c>
      <c r="MG505">
        <v>21003.66</v>
      </c>
      <c r="MH505" s="1">
        <v>6.4018870000000005E-2</v>
      </c>
      <c r="MI505">
        <v>31.900639999999999</v>
      </c>
      <c r="MJ505">
        <v>1.6117840000000001</v>
      </c>
      <c r="MK505">
        <v>20991.5</v>
      </c>
      <c r="ML505" s="1">
        <v>6.3775869999999998E-2</v>
      </c>
      <c r="MM505">
        <v>31.862539999999999</v>
      </c>
      <c r="MN505">
        <v>1.5969679999999999</v>
      </c>
      <c r="MO505">
        <v>20934.53</v>
      </c>
      <c r="MP505" s="1">
        <v>6.357198E-2</v>
      </c>
      <c r="MQ505">
        <v>31.811969999999999</v>
      </c>
      <c r="MR505">
        <v>1.58026</v>
      </c>
      <c r="MS505">
        <v>20837.169999999998</v>
      </c>
      <c r="MT505" s="1">
        <v>6.3628320000000002E-2</v>
      </c>
      <c r="MU505">
        <v>31.762740000000001</v>
      </c>
      <c r="MV505">
        <v>1.567475</v>
      </c>
      <c r="MW505">
        <v>20703.78</v>
      </c>
      <c r="MX505" s="1">
        <v>6.3436989999999999E-2</v>
      </c>
      <c r="MY505">
        <v>31.75224</v>
      </c>
      <c r="MZ505">
        <v>1.546319</v>
      </c>
      <c r="NA505">
        <v>20537.88</v>
      </c>
      <c r="NB505" s="1">
        <v>6.3158359999999997E-2</v>
      </c>
      <c r="NC505">
        <v>31.807749999999999</v>
      </c>
      <c r="ND505">
        <v>1.5211889999999999</v>
      </c>
      <c r="NE505">
        <v>20342.5</v>
      </c>
      <c r="NF505" s="1">
        <v>6.2838939999999996E-2</v>
      </c>
      <c r="NG505">
        <v>31.936140000000002</v>
      </c>
      <c r="NH505">
        <v>1.4934609999999999</v>
      </c>
      <c r="NI505">
        <v>20121.349999999999</v>
      </c>
      <c r="NJ505" s="1">
        <v>6.2630329999999998E-2</v>
      </c>
      <c r="NK505">
        <v>32.001179999999998</v>
      </c>
      <c r="NL505">
        <v>1.4671019999999999</v>
      </c>
      <c r="NM505">
        <v>19877.59</v>
      </c>
      <c r="NN505" s="1">
        <v>6.2490709999999998E-2</v>
      </c>
      <c r="NO505">
        <v>31.984400000000001</v>
      </c>
      <c r="NP505">
        <v>1.4412780000000001</v>
      </c>
      <c r="NQ505">
        <v>19615.22</v>
      </c>
      <c r="NR505" s="1">
        <v>6.2347279999999998E-2</v>
      </c>
      <c r="NS505">
        <v>31.946850000000001</v>
      </c>
      <c r="NT505">
        <v>1.4143619999999999</v>
      </c>
      <c r="NU505">
        <v>19335.8</v>
      </c>
      <c r="NV505" s="1">
        <v>6.2176679999999998E-2</v>
      </c>
      <c r="NW505">
        <v>31.905290000000001</v>
      </c>
      <c r="NX505">
        <v>1.386314</v>
      </c>
      <c r="NY505">
        <v>19043.53</v>
      </c>
      <c r="NZ505" s="1">
        <v>6.2251359999999999E-2</v>
      </c>
      <c r="OA505">
        <v>31.870729999999998</v>
      </c>
      <c r="OB505">
        <v>1.3628389999999999</v>
      </c>
      <c r="OC505">
        <v>18738.02</v>
      </c>
      <c r="OD505" s="1">
        <v>6.2078109999999999E-2</v>
      </c>
      <c r="OE505">
        <v>31.935880000000001</v>
      </c>
      <c r="OF505">
        <v>1.3337540000000001</v>
      </c>
      <c r="OG505">
        <v>18423.900000000001</v>
      </c>
      <c r="OH505" s="1">
        <v>6.1822740000000001E-2</v>
      </c>
      <c r="OI505">
        <v>32.07085</v>
      </c>
      <c r="OJ505">
        <v>1.301995</v>
      </c>
      <c r="OK505">
        <v>18099.75</v>
      </c>
    </row>
    <row r="506" spans="1:401" x14ac:dyDescent="0.35">
      <c r="A506">
        <v>515</v>
      </c>
      <c r="B506" t="s">
        <v>4</v>
      </c>
      <c r="C506" t="s">
        <v>364</v>
      </c>
      <c r="D506" t="s">
        <v>508</v>
      </c>
      <c r="E506">
        <v>872.65160000000003</v>
      </c>
      <c r="F506">
        <v>7.6537499999999994E-2</v>
      </c>
      <c r="G506">
        <v>31.541090000000001</v>
      </c>
      <c r="H506">
        <v>0</v>
      </c>
      <c r="I506">
        <v>0</v>
      </c>
      <c r="J506" s="1">
        <v>7.5873759999999998E-2</v>
      </c>
      <c r="K506">
        <v>31.489380000000001</v>
      </c>
      <c r="L506">
        <v>0</v>
      </c>
      <c r="M506">
        <v>0</v>
      </c>
      <c r="N506" s="1">
        <v>7.5088160000000001E-2</v>
      </c>
      <c r="O506">
        <v>31.427</v>
      </c>
      <c r="P506">
        <v>0</v>
      </c>
      <c r="Q506">
        <v>0</v>
      </c>
      <c r="R506" s="1">
        <v>7.4268189999999998E-2</v>
      </c>
      <c r="S506">
        <v>31.34271</v>
      </c>
      <c r="T506">
        <v>0</v>
      </c>
      <c r="U506">
        <v>0</v>
      </c>
      <c r="V506" s="1">
        <v>7.3603630000000003E-2</v>
      </c>
      <c r="W506">
        <v>31.292190000000002</v>
      </c>
      <c r="X506">
        <v>0</v>
      </c>
      <c r="Y506">
        <v>0</v>
      </c>
      <c r="Z506" s="1">
        <v>7.3036160000000003E-2</v>
      </c>
      <c r="AA506">
        <v>31.220479999999998</v>
      </c>
      <c r="AB506">
        <v>0</v>
      </c>
      <c r="AC506">
        <v>0</v>
      </c>
      <c r="AD506" s="1">
        <v>7.2463390000000003E-2</v>
      </c>
      <c r="AE506">
        <v>31.137450000000001</v>
      </c>
      <c r="AF506">
        <v>0</v>
      </c>
      <c r="AG506">
        <v>0</v>
      </c>
      <c r="AH506" s="1">
        <v>7.1957510000000002E-2</v>
      </c>
      <c r="AI506">
        <v>31.065239999999999</v>
      </c>
      <c r="AJ506">
        <v>0</v>
      </c>
      <c r="AK506">
        <v>0</v>
      </c>
      <c r="AL506">
        <v>7.2417700000000002E-2</v>
      </c>
      <c r="AM506">
        <v>31.008410000000001</v>
      </c>
      <c r="AN506">
        <v>0</v>
      </c>
      <c r="AO506">
        <v>0</v>
      </c>
      <c r="AP506" s="1">
        <v>7.1983229999999995E-2</v>
      </c>
      <c r="AQ506">
        <v>31.03781</v>
      </c>
      <c r="AR506">
        <v>0</v>
      </c>
      <c r="AS506">
        <v>0</v>
      </c>
      <c r="AT506" s="1">
        <v>7.1177069999999995E-2</v>
      </c>
      <c r="AU506">
        <v>31.11178</v>
      </c>
      <c r="AV506">
        <v>0</v>
      </c>
      <c r="AW506">
        <v>0</v>
      </c>
      <c r="AX506" s="1">
        <v>7.027593E-2</v>
      </c>
      <c r="AY506">
        <v>31.14489</v>
      </c>
      <c r="AZ506">
        <v>0</v>
      </c>
      <c r="BA506">
        <v>0</v>
      </c>
      <c r="BB506" s="1">
        <v>6.9806080000000006E-2</v>
      </c>
      <c r="BC506">
        <v>31.153320000000001</v>
      </c>
      <c r="BD506">
        <v>0</v>
      </c>
      <c r="BE506">
        <v>0</v>
      </c>
      <c r="BF506">
        <v>6.9575300000000007E-2</v>
      </c>
      <c r="BG506">
        <v>31.100619999999999</v>
      </c>
      <c r="BH506">
        <v>0</v>
      </c>
      <c r="BI506">
        <v>0</v>
      </c>
      <c r="BJ506" s="1">
        <v>6.9320450000000006E-2</v>
      </c>
      <c r="BK506">
        <v>30.99492</v>
      </c>
      <c r="BL506">
        <v>0</v>
      </c>
      <c r="BM506">
        <v>0</v>
      </c>
      <c r="BN506" s="1">
        <v>6.890512E-2</v>
      </c>
      <c r="BO506">
        <v>30.894850000000002</v>
      </c>
      <c r="BP506">
        <v>0</v>
      </c>
      <c r="BQ506">
        <v>0</v>
      </c>
      <c r="BR506" s="1">
        <v>6.8782579999999996E-2</v>
      </c>
      <c r="BS506">
        <v>30.80968</v>
      </c>
      <c r="BT506">
        <v>0</v>
      </c>
      <c r="BU506">
        <v>0</v>
      </c>
      <c r="BV506" s="1">
        <v>6.8434369999999994E-2</v>
      </c>
      <c r="BW506">
        <v>30.812740000000002</v>
      </c>
      <c r="BX506">
        <v>0</v>
      </c>
      <c r="BY506">
        <v>0</v>
      </c>
      <c r="BZ506" s="1">
        <v>6.805427E-2</v>
      </c>
      <c r="CA506">
        <v>30.848890000000001</v>
      </c>
      <c r="CB506">
        <v>0</v>
      </c>
      <c r="CC506">
        <v>0</v>
      </c>
      <c r="CD506" s="1">
        <v>6.7674849999999995E-2</v>
      </c>
      <c r="CE506">
        <v>30.867540000000002</v>
      </c>
      <c r="CF506">
        <v>0</v>
      </c>
      <c r="CG506">
        <v>0</v>
      </c>
      <c r="CH506" s="1">
        <v>6.7410860000000003E-2</v>
      </c>
      <c r="CI506">
        <v>30.89161</v>
      </c>
      <c r="CJ506">
        <v>0</v>
      </c>
      <c r="CK506">
        <v>0</v>
      </c>
      <c r="CL506">
        <v>6.7205200000000007E-2</v>
      </c>
      <c r="CM506">
        <v>30.863219999999998</v>
      </c>
      <c r="CN506">
        <v>0</v>
      </c>
      <c r="CO506">
        <v>0</v>
      </c>
      <c r="CP506" s="1">
        <v>6.699608E-2</v>
      </c>
      <c r="CQ506">
        <v>30.76371</v>
      </c>
      <c r="CR506">
        <v>0</v>
      </c>
      <c r="CS506">
        <v>0</v>
      </c>
      <c r="CT506">
        <v>6.6873600000000005E-2</v>
      </c>
      <c r="CU506">
        <v>30.664059999999999</v>
      </c>
      <c r="CV506">
        <v>0</v>
      </c>
      <c r="CW506">
        <v>0</v>
      </c>
      <c r="CX506" s="1">
        <v>6.7695580000000005E-2</v>
      </c>
      <c r="CY506">
        <v>30.585529999999999</v>
      </c>
      <c r="CZ506">
        <v>0</v>
      </c>
      <c r="DA506">
        <v>0</v>
      </c>
      <c r="DB506" s="1">
        <v>6.7618490000000003E-2</v>
      </c>
      <c r="DC506">
        <v>30.641100000000002</v>
      </c>
      <c r="DD506">
        <v>0</v>
      </c>
      <c r="DE506">
        <v>0</v>
      </c>
      <c r="DF506" s="1">
        <v>6.7151489999999994E-2</v>
      </c>
      <c r="DG506">
        <v>30.748180000000001</v>
      </c>
      <c r="DH506" s="1">
        <v>2.1915850000000001E-38</v>
      </c>
      <c r="DI506" s="1">
        <v>2.7187870000000001E-34</v>
      </c>
      <c r="DJ506" s="1">
        <v>6.656753E-2</v>
      </c>
      <c r="DK506">
        <v>30.841529999999999</v>
      </c>
      <c r="DL506" s="1">
        <v>4.7771139999999999E-34</v>
      </c>
      <c r="DM506" s="1">
        <v>5.9790250000000002E-30</v>
      </c>
      <c r="DN506" s="1">
        <v>6.6380690000000006E-2</v>
      </c>
      <c r="DO506">
        <v>30.91076</v>
      </c>
      <c r="DP506" s="1">
        <v>2.861225E-30</v>
      </c>
      <c r="DQ506" s="1">
        <v>3.5917879999999997E-26</v>
      </c>
      <c r="DR506">
        <v>6.6418500000000005E-2</v>
      </c>
      <c r="DS506">
        <v>30.868099999999998</v>
      </c>
      <c r="DT506" s="1">
        <v>5.6861240000000001E-27</v>
      </c>
      <c r="DU506" s="1">
        <v>7.1353649999999998E-23</v>
      </c>
      <c r="DV506" s="1">
        <v>6.6390119999999997E-2</v>
      </c>
      <c r="DW506">
        <v>30.762899999999998</v>
      </c>
      <c r="DX506" s="1">
        <v>4.7693539999999999E-24</v>
      </c>
      <c r="DY506" s="1">
        <v>5.5403229999999997E-20</v>
      </c>
      <c r="DZ506" s="1">
        <v>6.6144320000000006E-2</v>
      </c>
      <c r="EA506">
        <v>30.662240000000001</v>
      </c>
      <c r="EB506" s="1">
        <v>1.8079849999999999E-21</v>
      </c>
      <c r="EC506" s="1">
        <v>1.9427739999999999E-17</v>
      </c>
      <c r="ED506" s="1">
        <v>6.5825990000000001E-2</v>
      </c>
      <c r="EE506">
        <v>30.577860000000001</v>
      </c>
      <c r="EF506" s="1">
        <v>3.3754940000000001E-19</v>
      </c>
      <c r="EG506" s="1">
        <v>3.4538739999999999E-15</v>
      </c>
      <c r="EH506" s="1">
        <v>6.5551020000000002E-2</v>
      </c>
      <c r="EI506">
        <v>30.592700000000001</v>
      </c>
      <c r="EJ506" s="1">
        <v>3.4582439999999998E-17</v>
      </c>
      <c r="EK506" s="1">
        <v>3.4294459999999998E-13</v>
      </c>
      <c r="EL506" s="1">
        <v>6.5350409999999998E-2</v>
      </c>
      <c r="EM506">
        <v>30.689299999999999</v>
      </c>
      <c r="EN506" s="1">
        <v>2.114127E-15</v>
      </c>
      <c r="EO506" s="1">
        <v>2.054742E-11</v>
      </c>
      <c r="EP506" s="1">
        <v>6.5148380000000006E-2</v>
      </c>
      <c r="EQ506">
        <v>30.81061</v>
      </c>
      <c r="ER506" s="1">
        <v>8.2288900000000004E-14</v>
      </c>
      <c r="ES506" s="1">
        <v>7.9075150000000005E-10</v>
      </c>
      <c r="ET506" s="1">
        <v>6.4904840000000005E-2</v>
      </c>
      <c r="EU506">
        <v>30.899329999999999</v>
      </c>
      <c r="EV506" s="1">
        <v>2.150569E-12</v>
      </c>
      <c r="EW506" s="1">
        <v>2.057672E-8</v>
      </c>
      <c r="EX506" s="1">
        <v>6.4609739999999999E-2</v>
      </c>
      <c r="EY506">
        <v>30.87623</v>
      </c>
      <c r="EZ506" s="1">
        <v>3.9511999999999999E-11</v>
      </c>
      <c r="FA506" s="1">
        <v>3.7839570000000002E-7</v>
      </c>
      <c r="FB506" s="1">
        <v>6.429899E-2</v>
      </c>
      <c r="FC506">
        <v>30.791709999999998</v>
      </c>
      <c r="FD506" s="1">
        <v>5.3067739999999997E-10</v>
      </c>
      <c r="FE506" s="1">
        <v>5.1079639999999999E-6</v>
      </c>
      <c r="FF506">
        <v>6.4049200000000001E-2</v>
      </c>
      <c r="FG506">
        <v>30.707519999999999</v>
      </c>
      <c r="FH506" s="1">
        <v>5.405103E-9</v>
      </c>
      <c r="FI506" s="1">
        <v>5.2363159999999998E-5</v>
      </c>
      <c r="FJ506" s="1">
        <v>6.4296919999999994E-2</v>
      </c>
      <c r="FK506">
        <v>30.630279999999999</v>
      </c>
      <c r="FL506" s="1">
        <v>4.342801E-8</v>
      </c>
      <c r="FM506" s="1">
        <v>4.2090790000000002E-4</v>
      </c>
      <c r="FN506" s="1">
        <v>6.4050629999999997E-2</v>
      </c>
      <c r="FO506">
        <v>30.678450000000002</v>
      </c>
      <c r="FP506" s="1">
        <v>2.780112E-7</v>
      </c>
      <c r="FQ506" s="1">
        <v>2.7214240000000001E-3</v>
      </c>
      <c r="FR506" s="1">
        <v>6.358163E-2</v>
      </c>
      <c r="FS506">
        <v>30.777229999999999</v>
      </c>
      <c r="FT506" s="1">
        <v>1.455266E-6</v>
      </c>
      <c r="FU506" s="1">
        <v>1.4455050000000001E-2</v>
      </c>
      <c r="FV506" s="1">
        <v>6.3028150000000005E-2</v>
      </c>
      <c r="FW506">
        <v>30.831890000000001</v>
      </c>
      <c r="FX506" s="1">
        <v>6.3745219999999999E-6</v>
      </c>
      <c r="FY506" s="1">
        <v>6.4395380000000002E-2</v>
      </c>
      <c r="FZ506" s="1">
        <v>6.2681319999999999E-2</v>
      </c>
      <c r="GA506">
        <v>30.851649999999999</v>
      </c>
      <c r="GB506" s="1">
        <v>2.3945620000000001E-5</v>
      </c>
      <c r="GC506">
        <v>0.24530560000000001</v>
      </c>
      <c r="GD506" s="1">
        <v>6.2447950000000002E-2</v>
      </c>
      <c r="GE506">
        <v>30.790700000000001</v>
      </c>
      <c r="GF506" s="1">
        <v>7.8373519999999999E-5</v>
      </c>
      <c r="GG506">
        <v>0.81307750000000001</v>
      </c>
      <c r="GH506" s="1">
        <v>6.2191719999999999E-2</v>
      </c>
      <c r="GI506">
        <v>30.741430000000001</v>
      </c>
      <c r="GJ506" s="1">
        <v>2.2640719999999999E-4</v>
      </c>
      <c r="GK506">
        <v>2.379953</v>
      </c>
      <c r="GL506" s="1">
        <v>6.1824469999999999E-2</v>
      </c>
      <c r="GM506">
        <v>30.69997</v>
      </c>
      <c r="GN506" s="1">
        <v>5.8392649999999997E-4</v>
      </c>
      <c r="GO506">
        <v>6.2314679999999996</v>
      </c>
      <c r="GP506" s="1">
        <v>6.149143E-2</v>
      </c>
      <c r="GQ506">
        <v>30.66545</v>
      </c>
      <c r="GR506" s="1">
        <v>1.364011E-3</v>
      </c>
      <c r="GS506">
        <v>14.770379999999999</v>
      </c>
      <c r="GT506">
        <v>6.1098699999999999E-2</v>
      </c>
      <c r="GU506">
        <v>30.629539999999999</v>
      </c>
      <c r="GV506" s="1">
        <v>2.9129619999999998E-3</v>
      </c>
      <c r="GW506">
        <v>32.034149999999997</v>
      </c>
      <c r="GX506" s="1">
        <v>6.073431E-2</v>
      </c>
      <c r="GY506">
        <v>30.66639</v>
      </c>
      <c r="GZ506" s="1">
        <v>5.7493830000000003E-3</v>
      </c>
      <c r="HA506">
        <v>64.170810000000003</v>
      </c>
      <c r="HB506" s="1">
        <v>6.0374990000000003E-2</v>
      </c>
      <c r="HC506">
        <v>30.779209999999999</v>
      </c>
      <c r="HD506" s="1">
        <v>1.057222E-2</v>
      </c>
      <c r="HE506">
        <v>119.7415</v>
      </c>
      <c r="HF506" s="1">
        <v>6.0031840000000003E-2</v>
      </c>
      <c r="HG506">
        <v>30.890920000000001</v>
      </c>
      <c r="HH506">
        <v>1.8253999999999999E-2</v>
      </c>
      <c r="HI506">
        <v>209.6987</v>
      </c>
      <c r="HJ506" s="1">
        <v>5.9677870000000001E-2</v>
      </c>
      <c r="HK506">
        <v>30.919219999999999</v>
      </c>
      <c r="HL506" s="1">
        <v>2.977861E-2</v>
      </c>
      <c r="HM506">
        <v>346.95580000000001</v>
      </c>
      <c r="HN506" s="1">
        <v>5.9315409999999999E-2</v>
      </c>
      <c r="HO506">
        <v>30.845770000000002</v>
      </c>
      <c r="HP506" s="1">
        <v>4.6170879999999997E-2</v>
      </c>
      <c r="HQ506">
        <v>545.5643</v>
      </c>
      <c r="HR506" s="1">
        <v>5.9030180000000002E-2</v>
      </c>
      <c r="HS506">
        <v>30.773209999999999</v>
      </c>
      <c r="HT506" s="1">
        <v>6.8499420000000005E-2</v>
      </c>
      <c r="HU506">
        <v>819.63710000000003</v>
      </c>
      <c r="HV506" s="1">
        <v>5.9221910000000003E-2</v>
      </c>
      <c r="HW506">
        <v>30.707609999999999</v>
      </c>
      <c r="HX506" s="1">
        <v>9.8473060000000001E-2</v>
      </c>
      <c r="HY506">
        <v>1183.2080000000001</v>
      </c>
      <c r="HZ506" s="1">
        <v>5.8963880000000003E-2</v>
      </c>
      <c r="IA506">
        <v>30.731580000000001</v>
      </c>
      <c r="IB506">
        <v>0.1355384</v>
      </c>
      <c r="IC506">
        <v>1647.559</v>
      </c>
      <c r="ID506" s="1">
        <v>5.8482619999999999E-2</v>
      </c>
      <c r="IE506">
        <v>30.819459999999999</v>
      </c>
      <c r="IF506">
        <v>0.17974209999999999</v>
      </c>
      <c r="IG506">
        <v>2218.3429999999998</v>
      </c>
      <c r="IH506" s="1">
        <v>5.7921939999999998E-2</v>
      </c>
      <c r="II506">
        <v>30.90671</v>
      </c>
      <c r="IJ506">
        <v>0.23096990000000001</v>
      </c>
      <c r="IK506">
        <v>2897.5039999999999</v>
      </c>
      <c r="IL506" s="1">
        <v>5.7580529999999998E-2</v>
      </c>
      <c r="IM506">
        <v>30.976400000000002</v>
      </c>
      <c r="IN506">
        <v>0.29005930000000002</v>
      </c>
      <c r="IO506">
        <v>3684.0010000000002</v>
      </c>
      <c r="IP506" s="1">
        <v>5.7377129999999998E-2</v>
      </c>
      <c r="IQ506">
        <v>30.96904</v>
      </c>
      <c r="IR506">
        <v>0.3566336</v>
      </c>
      <c r="IS506">
        <v>4573.5940000000001</v>
      </c>
      <c r="IT506" s="1">
        <v>5.7152750000000002E-2</v>
      </c>
      <c r="IU506">
        <v>30.918959999999998</v>
      </c>
      <c r="IV506">
        <v>0.4290735</v>
      </c>
      <c r="IW506">
        <v>5557.1790000000001</v>
      </c>
      <c r="IX506" s="1">
        <v>5.6828719999999999E-2</v>
      </c>
      <c r="IY506">
        <v>30.87706</v>
      </c>
      <c r="IZ506">
        <v>0.50538269999999996</v>
      </c>
      <c r="JA506">
        <v>6620.7529999999997</v>
      </c>
      <c r="JB506" s="1">
        <v>5.6540529999999999E-2</v>
      </c>
      <c r="JC506">
        <v>30.8538</v>
      </c>
      <c r="JD506">
        <v>0.585198</v>
      </c>
      <c r="JE506">
        <v>7748.4660000000003</v>
      </c>
      <c r="JF506" s="1">
        <v>5.6194689999999999E-2</v>
      </c>
      <c r="JG506">
        <v>30.954090000000001</v>
      </c>
      <c r="JH506">
        <v>0.66625449999999997</v>
      </c>
      <c r="JI506">
        <v>8923.1620000000003</v>
      </c>
      <c r="JJ506" s="1">
        <v>5.5875859999999999E-2</v>
      </c>
      <c r="JK506">
        <v>31.072800000000001</v>
      </c>
      <c r="JL506">
        <v>0.74800060000000002</v>
      </c>
      <c r="JM506">
        <v>10126.73</v>
      </c>
      <c r="JN506" s="1">
        <v>5.5574730000000003E-2</v>
      </c>
      <c r="JO506">
        <v>31.158819999999999</v>
      </c>
      <c r="JP506">
        <v>0.82912319999999995</v>
      </c>
      <c r="JQ506">
        <v>11341.7</v>
      </c>
      <c r="JR506" s="1">
        <v>5.5289079999999997E-2</v>
      </c>
      <c r="JS506">
        <v>31.208490000000001</v>
      </c>
      <c r="JT506">
        <v>0.90855600000000003</v>
      </c>
      <c r="JU506">
        <v>12551.44</v>
      </c>
      <c r="JV506" s="1">
        <v>5.4993090000000001E-2</v>
      </c>
      <c r="JW506">
        <v>31.210360000000001</v>
      </c>
      <c r="JX506">
        <v>0.98474130000000004</v>
      </c>
      <c r="JY506">
        <v>13740.06</v>
      </c>
      <c r="JZ506" s="1">
        <v>5.4714020000000002E-2</v>
      </c>
      <c r="KA506">
        <v>31.152809999999999</v>
      </c>
      <c r="KB506">
        <v>1.057348</v>
      </c>
      <c r="KC506">
        <v>14893.5</v>
      </c>
      <c r="KD506" s="1">
        <v>5.4440820000000001E-2</v>
      </c>
      <c r="KE506">
        <v>31.094460000000002</v>
      </c>
      <c r="KF506">
        <v>1.125397</v>
      </c>
      <c r="KG506">
        <v>15999.26</v>
      </c>
      <c r="KH506" s="1">
        <v>5.4337160000000002E-2</v>
      </c>
      <c r="KI506">
        <v>31.054929999999999</v>
      </c>
      <c r="KJ506">
        <v>1.1920999999999999</v>
      </c>
      <c r="KK506">
        <v>17049.41</v>
      </c>
      <c r="KL506" s="1">
        <v>5.410177E-2</v>
      </c>
      <c r="KM506">
        <v>31.134</v>
      </c>
      <c r="KN506">
        <v>1.250634</v>
      </c>
      <c r="KO506">
        <v>18035.669999999998</v>
      </c>
      <c r="KP506" s="1">
        <v>5.3804879999999999E-2</v>
      </c>
      <c r="KQ506">
        <v>31.261220000000002</v>
      </c>
      <c r="KR506">
        <v>1.3018270000000001</v>
      </c>
      <c r="KS506">
        <v>18949.09</v>
      </c>
      <c r="KT506" s="1">
        <v>5.3497709999999997E-2</v>
      </c>
      <c r="KU506">
        <v>31.397770000000001</v>
      </c>
      <c r="KV506">
        <v>1.3465149999999999</v>
      </c>
      <c r="KW506">
        <v>19784.79</v>
      </c>
      <c r="KX506" s="1">
        <v>5.3264739999999998E-2</v>
      </c>
      <c r="KY506">
        <v>31.515080000000001</v>
      </c>
      <c r="KZ506">
        <v>1.3869849999999999</v>
      </c>
      <c r="LA506">
        <v>20541.07</v>
      </c>
      <c r="LB506" s="1">
        <v>5.3072059999999997E-2</v>
      </c>
      <c r="LC506">
        <v>31.525480000000002</v>
      </c>
      <c r="LD506">
        <v>1.4226479999999999</v>
      </c>
      <c r="LE506">
        <v>21217.95</v>
      </c>
      <c r="LF506" s="1">
        <v>5.2885840000000003E-2</v>
      </c>
      <c r="LG506">
        <v>31.463930000000001</v>
      </c>
      <c r="LH506">
        <v>1.4527650000000001</v>
      </c>
      <c r="LI506">
        <v>21815.14</v>
      </c>
      <c r="LJ506" s="1">
        <v>5.2672360000000001E-2</v>
      </c>
      <c r="LK506">
        <v>31.407720000000001</v>
      </c>
      <c r="LL506">
        <v>1.476575</v>
      </c>
      <c r="LM506">
        <v>22333.62</v>
      </c>
      <c r="LN506" s="1">
        <v>5.2479829999999998E-2</v>
      </c>
      <c r="LO506">
        <v>31.378070000000001</v>
      </c>
      <c r="LP506">
        <v>1.4956670000000001</v>
      </c>
      <c r="LQ506">
        <v>22775.06</v>
      </c>
      <c r="LR506" s="1">
        <v>5.2277709999999998E-2</v>
      </c>
      <c r="LS506">
        <v>31.493289999999998</v>
      </c>
      <c r="LT506">
        <v>1.5094209999999999</v>
      </c>
      <c r="LU506">
        <v>23142.38</v>
      </c>
      <c r="LV506" s="1">
        <v>5.2076280000000003E-2</v>
      </c>
      <c r="LW506">
        <v>31.654669999999999</v>
      </c>
      <c r="LX506">
        <v>1.5184899999999999</v>
      </c>
      <c r="LY506">
        <v>23438.5</v>
      </c>
      <c r="LZ506" s="1">
        <v>5.1870430000000002E-2</v>
      </c>
      <c r="MA506">
        <v>31.811630000000001</v>
      </c>
      <c r="MB506">
        <v>1.52301</v>
      </c>
      <c r="MC506">
        <v>23667.200000000001</v>
      </c>
      <c r="MD506" s="1">
        <v>5.1685389999999998E-2</v>
      </c>
      <c r="ME506">
        <v>31.948429999999998</v>
      </c>
      <c r="MF506">
        <v>1.524081</v>
      </c>
      <c r="MG506">
        <v>23832.69</v>
      </c>
      <c r="MH506" s="1">
        <v>5.1512929999999998E-2</v>
      </c>
      <c r="MI506">
        <v>31.978870000000001</v>
      </c>
      <c r="MJ506">
        <v>1.5217909999999999</v>
      </c>
      <c r="MK506">
        <v>23939.23</v>
      </c>
      <c r="ML506">
        <v>5.1318299999999997E-2</v>
      </c>
      <c r="MM506">
        <v>31.939399999999999</v>
      </c>
      <c r="MN506">
        <v>1.5155179999999999</v>
      </c>
      <c r="MO506">
        <v>23990.75</v>
      </c>
      <c r="MP506" s="1">
        <v>5.1155220000000001E-2</v>
      </c>
      <c r="MQ506">
        <v>31.8872</v>
      </c>
      <c r="MR506">
        <v>1.5071209999999999</v>
      </c>
      <c r="MS506">
        <v>23991.99</v>
      </c>
      <c r="MT506" s="1">
        <v>5.1202289999999998E-2</v>
      </c>
      <c r="MU506">
        <v>31.836690000000001</v>
      </c>
      <c r="MV506">
        <v>1.5021610000000001</v>
      </c>
      <c r="MW506">
        <v>23947.360000000001</v>
      </c>
      <c r="MX506" s="1">
        <v>5.1049650000000002E-2</v>
      </c>
      <c r="MY506">
        <v>31.825199999999999</v>
      </c>
      <c r="MZ506">
        <v>1.4888570000000001</v>
      </c>
      <c r="NA506">
        <v>23860.98</v>
      </c>
      <c r="NB506">
        <v>5.0823699999999999E-2</v>
      </c>
      <c r="NC506">
        <v>31.880030000000001</v>
      </c>
      <c r="ND506">
        <v>1.471239</v>
      </c>
      <c r="NE506">
        <v>23735.56</v>
      </c>
      <c r="NF506" s="1">
        <v>5.0566640000000003E-2</v>
      </c>
      <c r="NG506">
        <v>32.007779999999997</v>
      </c>
      <c r="NH506">
        <v>1.450763</v>
      </c>
      <c r="NI506">
        <v>23575.16</v>
      </c>
      <c r="NJ506" s="1">
        <v>5.0398989999999998E-2</v>
      </c>
      <c r="NK506">
        <v>32.072330000000001</v>
      </c>
      <c r="NL506">
        <v>1.4312069999999999</v>
      </c>
      <c r="NM506">
        <v>23383.34</v>
      </c>
      <c r="NN506" s="1">
        <v>5.0288180000000002E-2</v>
      </c>
      <c r="NO506">
        <v>32.05442</v>
      </c>
      <c r="NP506">
        <v>1.4118679999999999</v>
      </c>
      <c r="NQ506">
        <v>23164.57</v>
      </c>
      <c r="NR506" s="1">
        <v>5.0171609999999998E-2</v>
      </c>
      <c r="NS506">
        <v>32.015360000000001</v>
      </c>
      <c r="NT506">
        <v>1.3910469999999999</v>
      </c>
      <c r="NU506">
        <v>22921.21</v>
      </c>
      <c r="NV506" s="1">
        <v>5.003515E-2</v>
      </c>
      <c r="NW506">
        <v>31.97231</v>
      </c>
      <c r="NX506">
        <v>1.3687480000000001</v>
      </c>
      <c r="NY506">
        <v>22657.08</v>
      </c>
      <c r="NZ506" s="1">
        <v>5.0097389999999999E-2</v>
      </c>
      <c r="OA506">
        <v>31.936669999999999</v>
      </c>
      <c r="OB506">
        <v>1.3508009999999999</v>
      </c>
      <c r="OC506">
        <v>22373.360000000001</v>
      </c>
      <c r="OD506" s="1">
        <v>4.9958290000000002E-2</v>
      </c>
      <c r="OE506">
        <v>32.000770000000003</v>
      </c>
      <c r="OF506">
        <v>1.326668</v>
      </c>
      <c r="OG506">
        <v>22074.240000000002</v>
      </c>
      <c r="OH506" s="1">
        <v>4.9751829999999997E-2</v>
      </c>
      <c r="OI506">
        <v>32.134889999999999</v>
      </c>
      <c r="OJ506">
        <v>1.3011729999999999</v>
      </c>
      <c r="OK506">
        <v>21761.26</v>
      </c>
    </row>
    <row r="507" spans="1:401" x14ac:dyDescent="0.35">
      <c r="A507">
        <v>516</v>
      </c>
      <c r="B507" t="s">
        <v>4</v>
      </c>
      <c r="C507" t="s">
        <v>364</v>
      </c>
      <c r="D507" t="s">
        <v>509</v>
      </c>
      <c r="E507">
        <v>878.5403</v>
      </c>
      <c r="F507" s="1">
        <v>6.3719369999999997E-2</v>
      </c>
      <c r="G507">
        <v>31.68207</v>
      </c>
      <c r="H507">
        <v>0</v>
      </c>
      <c r="I507">
        <v>0</v>
      </c>
      <c r="J507" s="1">
        <v>6.3161209999999995E-2</v>
      </c>
      <c r="K507">
        <v>31.630289999999999</v>
      </c>
      <c r="L507">
        <v>0</v>
      </c>
      <c r="M507">
        <v>0</v>
      </c>
      <c r="N507" s="1">
        <v>6.2500650000000005E-2</v>
      </c>
      <c r="O507">
        <v>31.56775</v>
      </c>
      <c r="P507">
        <v>0</v>
      </c>
      <c r="Q507">
        <v>0</v>
      </c>
      <c r="R507" s="1">
        <v>6.1810789999999997E-2</v>
      </c>
      <c r="S507">
        <v>31.482749999999999</v>
      </c>
      <c r="T507">
        <v>0</v>
      </c>
      <c r="U507">
        <v>0</v>
      </c>
      <c r="V507" s="1">
        <v>6.1251630000000001E-2</v>
      </c>
      <c r="W507">
        <v>31.431629999999998</v>
      </c>
      <c r="X507">
        <v>0</v>
      </c>
      <c r="Y507">
        <v>0</v>
      </c>
      <c r="Z507" s="1">
        <v>6.0778350000000002E-2</v>
      </c>
      <c r="AA507">
        <v>31.35942</v>
      </c>
      <c r="AB507">
        <v>0</v>
      </c>
      <c r="AC507">
        <v>0</v>
      </c>
      <c r="AD507" s="1">
        <v>6.0296450000000001E-2</v>
      </c>
      <c r="AE507">
        <v>31.275839999999999</v>
      </c>
      <c r="AF507">
        <v>0</v>
      </c>
      <c r="AG507">
        <v>0</v>
      </c>
      <c r="AH507" s="1">
        <v>5.9873820000000001E-2</v>
      </c>
      <c r="AI507">
        <v>31.20317</v>
      </c>
      <c r="AJ507">
        <v>0</v>
      </c>
      <c r="AK507">
        <v>0</v>
      </c>
      <c r="AL507">
        <v>6.02677E-2</v>
      </c>
      <c r="AM507">
        <v>31.146180000000001</v>
      </c>
      <c r="AN507">
        <v>0</v>
      </c>
      <c r="AO507">
        <v>0</v>
      </c>
      <c r="AP507" s="1">
        <v>5.9901469999999998E-2</v>
      </c>
      <c r="AQ507">
        <v>31.175660000000001</v>
      </c>
      <c r="AR507">
        <v>0</v>
      </c>
      <c r="AS507">
        <v>0</v>
      </c>
      <c r="AT507" s="1">
        <v>5.9222860000000002E-2</v>
      </c>
      <c r="AU507">
        <v>31.24935</v>
      </c>
      <c r="AV507">
        <v>0</v>
      </c>
      <c r="AW507">
        <v>0</v>
      </c>
      <c r="AX507" s="1">
        <v>5.8462590000000002E-2</v>
      </c>
      <c r="AY507">
        <v>31.28125</v>
      </c>
      <c r="AZ507">
        <v>0</v>
      </c>
      <c r="BA507">
        <v>0</v>
      </c>
      <c r="BB507" s="1">
        <v>5.8069019999999999E-2</v>
      </c>
      <c r="BC507">
        <v>31.288160000000001</v>
      </c>
      <c r="BD507">
        <v>0</v>
      </c>
      <c r="BE507">
        <v>0</v>
      </c>
      <c r="BF507" s="1">
        <v>5.7877390000000001E-2</v>
      </c>
      <c r="BG507">
        <v>31.234120000000001</v>
      </c>
      <c r="BH507">
        <v>0</v>
      </c>
      <c r="BI507">
        <v>0</v>
      </c>
      <c r="BJ507" s="1">
        <v>5.766226E-2</v>
      </c>
      <c r="BK507">
        <v>31.12725</v>
      </c>
      <c r="BL507">
        <v>0</v>
      </c>
      <c r="BM507">
        <v>0</v>
      </c>
      <c r="BN507" s="1">
        <v>5.731286E-2</v>
      </c>
      <c r="BO507">
        <v>31.026479999999999</v>
      </c>
      <c r="BP507">
        <v>0</v>
      </c>
      <c r="BQ507">
        <v>0</v>
      </c>
      <c r="BR507">
        <v>5.7210200000000003E-2</v>
      </c>
      <c r="BS507">
        <v>30.941289999999999</v>
      </c>
      <c r="BT507">
        <v>0</v>
      </c>
      <c r="BU507">
        <v>0</v>
      </c>
      <c r="BV507">
        <v>5.6916599999999998E-2</v>
      </c>
      <c r="BW507">
        <v>30.945340000000002</v>
      </c>
      <c r="BX507">
        <v>0</v>
      </c>
      <c r="BY507">
        <v>0</v>
      </c>
      <c r="BZ507" s="1">
        <v>5.6596220000000003E-2</v>
      </c>
      <c r="CA507">
        <v>30.98189</v>
      </c>
      <c r="CB507">
        <v>0</v>
      </c>
      <c r="CC507">
        <v>0</v>
      </c>
      <c r="CD507" s="1">
        <v>5.6277870000000001E-2</v>
      </c>
      <c r="CE507">
        <v>31.000699999999998</v>
      </c>
      <c r="CF507">
        <v>0</v>
      </c>
      <c r="CG507">
        <v>0</v>
      </c>
      <c r="CH507" s="1">
        <v>5.6053789999999999E-2</v>
      </c>
      <c r="CI507">
        <v>31.024920000000002</v>
      </c>
      <c r="CJ507">
        <v>0</v>
      </c>
      <c r="CK507">
        <v>0</v>
      </c>
      <c r="CL507" s="1">
        <v>5.5880470000000002E-2</v>
      </c>
      <c r="CM507">
        <v>30.996700000000001</v>
      </c>
      <c r="CN507">
        <v>0</v>
      </c>
      <c r="CO507">
        <v>0</v>
      </c>
      <c r="CP507" s="1">
        <v>5.5704610000000002E-2</v>
      </c>
      <c r="CQ507">
        <v>30.89696</v>
      </c>
      <c r="CR507">
        <v>0</v>
      </c>
      <c r="CS507">
        <v>0</v>
      </c>
      <c r="CT507" s="1">
        <v>5.5601709999999999E-2</v>
      </c>
      <c r="CU507">
        <v>30.797360000000001</v>
      </c>
      <c r="CV507">
        <v>0</v>
      </c>
      <c r="CW507">
        <v>0</v>
      </c>
      <c r="CX507" s="1">
        <v>5.6296489999999998E-2</v>
      </c>
      <c r="CY507">
        <v>30.719609999999999</v>
      </c>
      <c r="CZ507">
        <v>0</v>
      </c>
      <c r="DA507">
        <v>0</v>
      </c>
      <c r="DB507" s="1">
        <v>5.622945E-2</v>
      </c>
      <c r="DC507">
        <v>30.777049999999999</v>
      </c>
      <c r="DD507">
        <v>0</v>
      </c>
      <c r="DE507">
        <v>0</v>
      </c>
      <c r="DF507" s="1">
        <v>5.5832939999999998E-2</v>
      </c>
      <c r="DG507">
        <v>30.88597</v>
      </c>
      <c r="DH507">
        <v>0</v>
      </c>
      <c r="DI507" s="1">
        <v>7.442452E-35</v>
      </c>
      <c r="DJ507" s="1">
        <v>5.5340189999999997E-2</v>
      </c>
      <c r="DK507">
        <v>30.980129999999999</v>
      </c>
      <c r="DL507" s="1">
        <v>1.138107E-34</v>
      </c>
      <c r="DM507" s="1">
        <v>1.7660790000000001E-30</v>
      </c>
      <c r="DN507" s="1">
        <v>5.5183860000000001E-2</v>
      </c>
      <c r="DO507">
        <v>31.049700000000001</v>
      </c>
      <c r="DP507" s="1">
        <v>7.3186880000000001E-31</v>
      </c>
      <c r="DQ507" s="1">
        <v>1.139045E-26</v>
      </c>
      <c r="DR507" s="1">
        <v>5.5215260000000002E-2</v>
      </c>
      <c r="DS507">
        <v>31.00676</v>
      </c>
      <c r="DT507" s="1">
        <v>1.556766E-27</v>
      </c>
      <c r="DU507" s="1">
        <v>2.4218810000000001E-23</v>
      </c>
      <c r="DV507" s="1">
        <v>5.5190080000000002E-2</v>
      </c>
      <c r="DW507">
        <v>30.901029999999999</v>
      </c>
      <c r="DX507" s="1">
        <v>1.2864570000000001E-24</v>
      </c>
      <c r="DY507" s="1">
        <v>2.001241E-20</v>
      </c>
      <c r="DZ507" s="1">
        <v>5.4983730000000001E-2</v>
      </c>
      <c r="EA507">
        <v>30.800439999999998</v>
      </c>
      <c r="EB507" s="1">
        <v>4.7602980000000002E-22</v>
      </c>
      <c r="EC507" s="1">
        <v>7.4352370000000007E-18</v>
      </c>
      <c r="ED507" s="1">
        <v>5.471521E-2</v>
      </c>
      <c r="EE507">
        <v>30.716080000000002</v>
      </c>
      <c r="EF507" s="1">
        <v>9.6501860000000002E-20</v>
      </c>
      <c r="EG507" s="1">
        <v>1.401339E-15</v>
      </c>
      <c r="EH507" s="1">
        <v>5.4482219999999998E-2</v>
      </c>
      <c r="EI507">
        <v>30.731680000000001</v>
      </c>
      <c r="EJ507" s="1">
        <v>1.072979E-17</v>
      </c>
      <c r="EK507" s="1">
        <v>1.4708039999999999E-13</v>
      </c>
      <c r="EL507" s="1">
        <v>5.4313019999999997E-2</v>
      </c>
      <c r="EM507">
        <v>30.829319999999999</v>
      </c>
      <c r="EN507" s="1">
        <v>7.047383E-16</v>
      </c>
      <c r="EO507" s="1">
        <v>9.2853810000000003E-12</v>
      </c>
      <c r="EP507" s="1">
        <v>5.4141910000000001E-2</v>
      </c>
      <c r="EQ507">
        <v>30.951070000000001</v>
      </c>
      <c r="ER507" s="1">
        <v>2.9258459999999999E-14</v>
      </c>
      <c r="ES507" s="1">
        <v>3.7550869999999998E-10</v>
      </c>
      <c r="ET507" s="1">
        <v>5.3938170000000001E-2</v>
      </c>
      <c r="EU507">
        <v>31.039470000000001</v>
      </c>
      <c r="EV507" s="1">
        <v>8.1109319999999996E-13</v>
      </c>
      <c r="EW507" s="1">
        <v>1.02435E-8</v>
      </c>
      <c r="EX507" s="1">
        <v>5.3690870000000002E-2</v>
      </c>
      <c r="EY507">
        <v>31.014759999999999</v>
      </c>
      <c r="EZ507" s="1">
        <v>1.5736209999999998E-11</v>
      </c>
      <c r="FA507" s="1">
        <v>1.9704490000000001E-7</v>
      </c>
      <c r="FB507">
        <v>5.3429699999999997E-2</v>
      </c>
      <c r="FC507">
        <v>30.9283</v>
      </c>
      <c r="FD507" s="1">
        <v>2.2231919999999999E-10</v>
      </c>
      <c r="FE507" s="1">
        <v>2.7766159999999998E-6</v>
      </c>
      <c r="FF507" s="1">
        <v>5.3221940000000002E-2</v>
      </c>
      <c r="FG507">
        <v>30.842359999999999</v>
      </c>
      <c r="FH507" s="1">
        <v>2.3740410000000001E-9</v>
      </c>
      <c r="FI507" s="1">
        <v>2.9654050000000001E-5</v>
      </c>
      <c r="FJ507" s="1">
        <v>5.3431470000000002E-2</v>
      </c>
      <c r="FK507">
        <v>30.763280000000002</v>
      </c>
      <c r="FL507" s="1">
        <v>1.9938559999999999E-8</v>
      </c>
      <c r="FM507" s="1">
        <v>2.478464E-4</v>
      </c>
      <c r="FN507" s="1">
        <v>5.3224170000000001E-2</v>
      </c>
      <c r="FO507">
        <v>30.810749999999999</v>
      </c>
      <c r="FP507" s="1">
        <v>1.330911E-7</v>
      </c>
      <c r="FQ507" s="1">
        <v>1.6635910000000001E-3</v>
      </c>
      <c r="FR507" s="1">
        <v>5.2829920000000002E-2</v>
      </c>
      <c r="FS507">
        <v>30.90849</v>
      </c>
      <c r="FT507" s="1">
        <v>7.2449460000000001E-7</v>
      </c>
      <c r="FU507" s="1">
        <v>9.1563219999999997E-3</v>
      </c>
      <c r="FV507" s="1">
        <v>5.236499E-2</v>
      </c>
      <c r="FW507">
        <v>30.961130000000001</v>
      </c>
      <c r="FX507" s="1">
        <v>3.2924660000000001E-6</v>
      </c>
      <c r="FY507" s="1">
        <v>4.2193769999999998E-2</v>
      </c>
      <c r="FZ507" s="1">
        <v>5.2075249999999997E-2</v>
      </c>
      <c r="GA507">
        <v>30.978179999999998</v>
      </c>
      <c r="GB507" s="1">
        <v>1.280475E-5</v>
      </c>
      <c r="GC507">
        <v>0.16598489999999999</v>
      </c>
      <c r="GD507" s="1">
        <v>5.1881389999999999E-2</v>
      </c>
      <c r="GE507">
        <v>30.913509999999999</v>
      </c>
      <c r="GF507" s="1">
        <v>4.330927E-5</v>
      </c>
      <c r="GG507">
        <v>0.56728590000000001</v>
      </c>
      <c r="GH507" s="1">
        <v>5.1665330000000002E-2</v>
      </c>
      <c r="GI507">
        <v>30.861070000000002</v>
      </c>
      <c r="GJ507" s="1">
        <v>1.2905029999999999E-4</v>
      </c>
      <c r="GK507">
        <v>1.7096530000000001</v>
      </c>
      <c r="GL507" s="1">
        <v>5.1357880000000002E-2</v>
      </c>
      <c r="GM507">
        <v>30.816649999999999</v>
      </c>
      <c r="GN507" s="1">
        <v>3.4271269999999998E-4</v>
      </c>
      <c r="GO507">
        <v>4.6022129999999999</v>
      </c>
      <c r="GP507" s="1">
        <v>5.1079630000000001E-2</v>
      </c>
      <c r="GQ507">
        <v>30.779170000000001</v>
      </c>
      <c r="GR507" s="1">
        <v>8.2292390000000002E-4</v>
      </c>
      <c r="GS507">
        <v>11.19877</v>
      </c>
      <c r="GT507" s="1">
        <v>5.0750440000000001E-2</v>
      </c>
      <c r="GU507">
        <v>30.740590000000001</v>
      </c>
      <c r="GV507" s="1">
        <v>1.8036930000000001E-3</v>
      </c>
      <c r="GW507">
        <v>24.90034</v>
      </c>
      <c r="GX507" s="1">
        <v>5.044622E-2</v>
      </c>
      <c r="GY507">
        <v>30.775120000000001</v>
      </c>
      <c r="GZ507" s="1">
        <v>3.64848E-3</v>
      </c>
      <c r="HA507">
        <v>51.071750000000002</v>
      </c>
      <c r="HB507">
        <v>5.0145200000000001E-2</v>
      </c>
      <c r="HC507">
        <v>30.886220000000002</v>
      </c>
      <c r="HD507" s="1">
        <v>6.8662590000000004E-3</v>
      </c>
      <c r="HE507">
        <v>97.455479999999994</v>
      </c>
      <c r="HF507" s="1">
        <v>4.9857520000000002E-2</v>
      </c>
      <c r="HG507">
        <v>30.99578</v>
      </c>
      <c r="HH507" s="1">
        <v>1.211808E-2</v>
      </c>
      <c r="HI507">
        <v>174.33260000000001</v>
      </c>
      <c r="HJ507" s="1">
        <v>4.9562460000000003E-2</v>
      </c>
      <c r="HK507">
        <v>31.020949999999999</v>
      </c>
      <c r="HL507" s="1">
        <v>2.018344E-2</v>
      </c>
      <c r="HM507">
        <v>294.30790000000002</v>
      </c>
      <c r="HN507" s="1">
        <v>4.9258150000000001E-2</v>
      </c>
      <c r="HO507">
        <v>30.943899999999999</v>
      </c>
      <c r="HP507" s="1">
        <v>3.1913709999999998E-2</v>
      </c>
      <c r="HQ507">
        <v>471.70679999999999</v>
      </c>
      <c r="HR507" s="1">
        <v>4.9022530000000002E-2</v>
      </c>
      <c r="HS507">
        <v>30.86814</v>
      </c>
      <c r="HT507" s="1">
        <v>4.8238089999999997E-2</v>
      </c>
      <c r="HU507">
        <v>721.63019999999995</v>
      </c>
      <c r="HV507" s="1">
        <v>4.918703E-2</v>
      </c>
      <c r="HW507">
        <v>30.799939999999999</v>
      </c>
      <c r="HX507" s="1">
        <v>7.0585519999999999E-2</v>
      </c>
      <c r="HY507">
        <v>1059.7239999999999</v>
      </c>
      <c r="HZ507" s="1">
        <v>4.8968989999999997E-2</v>
      </c>
      <c r="IA507">
        <v>30.822420000000001</v>
      </c>
      <c r="IB507" s="1">
        <v>9.8797490000000002E-2</v>
      </c>
      <c r="IC507">
        <v>1500.002</v>
      </c>
      <c r="ID507" s="1">
        <v>4.8565049999999998E-2</v>
      </c>
      <c r="IE507">
        <v>30.909269999999999</v>
      </c>
      <c r="IF507">
        <v>0.13312070000000001</v>
      </c>
      <c r="IG507">
        <v>2051.4940000000001</v>
      </c>
      <c r="IH507" s="1">
        <v>4.8094419999999999E-2</v>
      </c>
      <c r="II507">
        <v>30.995039999999999</v>
      </c>
      <c r="IJ507">
        <v>0.17365359999999999</v>
      </c>
      <c r="IK507">
        <v>2719.5909999999999</v>
      </c>
      <c r="IL507" s="1">
        <v>4.7810480000000002E-2</v>
      </c>
      <c r="IM507">
        <v>31.063140000000001</v>
      </c>
      <c r="IN507">
        <v>0.22122430000000001</v>
      </c>
      <c r="IO507">
        <v>3506.652</v>
      </c>
      <c r="IP507">
        <v>4.7640500000000002E-2</v>
      </c>
      <c r="IQ507">
        <v>31.05367</v>
      </c>
      <c r="IR507">
        <v>0.27572429999999998</v>
      </c>
      <c r="IS507">
        <v>4411.808</v>
      </c>
      <c r="IT507">
        <v>4.7454999999999997E-2</v>
      </c>
      <c r="IU507">
        <v>31.001390000000001</v>
      </c>
      <c r="IV507">
        <v>0.33607569999999998</v>
      </c>
      <c r="IW507">
        <v>5429.1469999999999</v>
      </c>
      <c r="IX507" s="1">
        <v>4.718311E-2</v>
      </c>
      <c r="IY507">
        <v>30.957799999999999</v>
      </c>
      <c r="IZ507">
        <v>0.4007753</v>
      </c>
      <c r="JA507">
        <v>6547.2830000000004</v>
      </c>
      <c r="JB507" s="1">
        <v>4.6942659999999997E-2</v>
      </c>
      <c r="JC507">
        <v>30.933450000000001</v>
      </c>
      <c r="JD507">
        <v>0.46959230000000002</v>
      </c>
      <c r="JE507">
        <v>7751.7759999999998</v>
      </c>
      <c r="JF507" s="1">
        <v>4.665279E-2</v>
      </c>
      <c r="JG507">
        <v>31.03389</v>
      </c>
      <c r="JH507">
        <v>0.54068959999999999</v>
      </c>
      <c r="JI507">
        <v>9026.26</v>
      </c>
      <c r="JJ507" s="1">
        <v>4.6387640000000001E-2</v>
      </c>
      <c r="JK507">
        <v>31.15221</v>
      </c>
      <c r="JL507">
        <v>0.6136144</v>
      </c>
      <c r="JM507">
        <v>10352.41</v>
      </c>
      <c r="JN507" s="1">
        <v>4.6134469999999997E-2</v>
      </c>
      <c r="JO507">
        <v>31.237380000000002</v>
      </c>
      <c r="JP507">
        <v>0.68717470000000003</v>
      </c>
      <c r="JQ507">
        <v>11711.91</v>
      </c>
      <c r="JR507" s="1">
        <v>4.5896850000000003E-2</v>
      </c>
      <c r="JS507">
        <v>31.285969999999999</v>
      </c>
      <c r="JT507">
        <v>0.76047520000000002</v>
      </c>
      <c r="JU507">
        <v>13086.58</v>
      </c>
      <c r="JV507">
        <v>4.5647899999999998E-2</v>
      </c>
      <c r="JW507">
        <v>31.286529999999999</v>
      </c>
      <c r="JX507">
        <v>0.83202010000000004</v>
      </c>
      <c r="JY507">
        <v>14458.46</v>
      </c>
      <c r="JZ507" s="1">
        <v>4.5414860000000001E-2</v>
      </c>
      <c r="KA507">
        <v>31.22747</v>
      </c>
      <c r="KB507">
        <v>0.9014723</v>
      </c>
      <c r="KC507">
        <v>15810.97</v>
      </c>
      <c r="KD507" s="1">
        <v>4.5187829999999998E-2</v>
      </c>
      <c r="KE507">
        <v>31.16817</v>
      </c>
      <c r="KF507">
        <v>0.96786499999999998</v>
      </c>
      <c r="KG507">
        <v>17128.95</v>
      </c>
      <c r="KH507" s="1">
        <v>4.5100469999999997E-2</v>
      </c>
      <c r="KI507">
        <v>31.128250000000001</v>
      </c>
      <c r="KJ507">
        <v>1.033768</v>
      </c>
      <c r="KK507">
        <v>18401.23</v>
      </c>
      <c r="KL507">
        <v>4.4903100000000001E-2</v>
      </c>
      <c r="KM507">
        <v>31.207930000000001</v>
      </c>
      <c r="KN507">
        <v>1.093202</v>
      </c>
      <c r="KO507">
        <v>19617.16</v>
      </c>
      <c r="KP507" s="1">
        <v>4.4655819999999999E-2</v>
      </c>
      <c r="KQ507">
        <v>31.336020000000001</v>
      </c>
      <c r="KR507">
        <v>1.1467229999999999</v>
      </c>
      <c r="KS507">
        <v>20764.900000000001</v>
      </c>
      <c r="KT507" s="1">
        <v>4.4398630000000001E-2</v>
      </c>
      <c r="KU507">
        <v>31.472930000000002</v>
      </c>
      <c r="KV507">
        <v>1.194842</v>
      </c>
      <c r="KW507">
        <v>21836.26</v>
      </c>
      <c r="KX507" s="1">
        <v>4.4204439999999998E-2</v>
      </c>
      <c r="KY507">
        <v>31.59019</v>
      </c>
      <c r="KZ507">
        <v>1.2395</v>
      </c>
      <c r="LA507">
        <v>22826.9</v>
      </c>
      <c r="LB507" s="1">
        <v>4.4041829999999997E-2</v>
      </c>
      <c r="LC507">
        <v>31.599540000000001</v>
      </c>
      <c r="LD507">
        <v>1.2800069999999999</v>
      </c>
      <c r="LE507">
        <v>23734.720000000001</v>
      </c>
      <c r="LF507" s="1">
        <v>4.3887349999999999E-2</v>
      </c>
      <c r="LG507">
        <v>31.536619999999999</v>
      </c>
      <c r="LH507">
        <v>1.3157300000000001</v>
      </c>
      <c r="LI507">
        <v>24557.52</v>
      </c>
      <c r="LJ507" s="1">
        <v>4.3707269999999999E-2</v>
      </c>
      <c r="LK507">
        <v>31.479379999999999</v>
      </c>
      <c r="LL507">
        <v>1.3457110000000001</v>
      </c>
      <c r="LM507">
        <v>25294.41</v>
      </c>
      <c r="LN507" s="1">
        <v>4.3544979999999997E-2</v>
      </c>
      <c r="LO507">
        <v>31.44942</v>
      </c>
      <c r="LP507">
        <v>1.371375</v>
      </c>
      <c r="LQ507">
        <v>25945.53</v>
      </c>
      <c r="LR507" s="1">
        <v>4.3377720000000002E-2</v>
      </c>
      <c r="LS507">
        <v>31.565570000000001</v>
      </c>
      <c r="LT507">
        <v>1.3921699999999999</v>
      </c>
      <c r="LU507">
        <v>26512.73</v>
      </c>
      <c r="LV507" s="1">
        <v>4.3209419999999998E-2</v>
      </c>
      <c r="LW507">
        <v>31.72776</v>
      </c>
      <c r="LX507">
        <v>1.40846</v>
      </c>
      <c r="LY507">
        <v>26997.759999999998</v>
      </c>
      <c r="LZ507" s="1">
        <v>4.303771E-2</v>
      </c>
      <c r="MA507">
        <v>31.88467</v>
      </c>
      <c r="MB507">
        <v>1.420364</v>
      </c>
      <c r="MC507">
        <v>27403.58</v>
      </c>
      <c r="MD507" s="1">
        <v>4.2882139999999999E-2</v>
      </c>
      <c r="ME507">
        <v>32.020890000000001</v>
      </c>
      <c r="MF507">
        <v>1.428823</v>
      </c>
      <c r="MG507">
        <v>27734</v>
      </c>
      <c r="MH507">
        <v>4.27366E-2</v>
      </c>
      <c r="MI507">
        <v>32.049709999999997</v>
      </c>
      <c r="MJ507">
        <v>1.433881</v>
      </c>
      <c r="MK507">
        <v>27992.9</v>
      </c>
      <c r="ML507" s="1">
        <v>4.2574279999999999E-2</v>
      </c>
      <c r="MM507">
        <v>32.008450000000003</v>
      </c>
      <c r="MN507">
        <v>1.4349780000000001</v>
      </c>
      <c r="MO507">
        <v>28184.15</v>
      </c>
      <c r="MP507" s="1">
        <v>4.2438450000000003E-2</v>
      </c>
      <c r="MQ507">
        <v>31.95449</v>
      </c>
      <c r="MR507">
        <v>1.4337979999999999</v>
      </c>
      <c r="MS507">
        <v>28312.21</v>
      </c>
      <c r="MT507" s="1">
        <v>4.247658E-2</v>
      </c>
      <c r="MU507">
        <v>31.902699999999999</v>
      </c>
      <c r="MV507">
        <v>1.435611</v>
      </c>
      <c r="MW507">
        <v>28381.91</v>
      </c>
      <c r="MX507" s="1">
        <v>4.2350190000000003E-2</v>
      </c>
      <c r="MY507">
        <v>31.890689999999999</v>
      </c>
      <c r="MZ507">
        <v>1.429243</v>
      </c>
      <c r="NA507">
        <v>28398.15</v>
      </c>
      <c r="NB507" s="1">
        <v>4.215998E-2</v>
      </c>
      <c r="NC507">
        <v>31.945360000000001</v>
      </c>
      <c r="ND507">
        <v>1.4183159999999999</v>
      </c>
      <c r="NE507">
        <v>28363.05</v>
      </c>
      <c r="NF507">
        <v>4.1945400000000001E-2</v>
      </c>
      <c r="NG507">
        <v>32.073430000000002</v>
      </c>
      <c r="NH507">
        <v>1.404345</v>
      </c>
      <c r="NI507">
        <v>28281.37</v>
      </c>
      <c r="NJ507" s="1">
        <v>4.1805420000000003E-2</v>
      </c>
      <c r="NK507">
        <v>32.137210000000003</v>
      </c>
      <c r="NL507">
        <v>1.39096</v>
      </c>
      <c r="NM507">
        <v>28156.93</v>
      </c>
      <c r="NN507" s="1">
        <v>4.171325E-2</v>
      </c>
      <c r="NO507">
        <v>32.117829999999998</v>
      </c>
      <c r="NP507">
        <v>1.377475</v>
      </c>
      <c r="NQ507">
        <v>27994.77</v>
      </c>
      <c r="NR507" s="1">
        <v>4.1613360000000002E-2</v>
      </c>
      <c r="NS507">
        <v>32.07696</v>
      </c>
      <c r="NT507">
        <v>1.3621749999999999</v>
      </c>
      <c r="NU507">
        <v>27797.81</v>
      </c>
      <c r="NV507" s="1">
        <v>4.1501620000000003E-2</v>
      </c>
      <c r="NW507">
        <v>32.032530000000001</v>
      </c>
      <c r="NX507">
        <v>1.345232</v>
      </c>
      <c r="NY507">
        <v>27570.240000000002</v>
      </c>
      <c r="NZ507">
        <v>4.1553899999999998E-2</v>
      </c>
      <c r="OA507">
        <v>31.99588</v>
      </c>
      <c r="OB507">
        <v>1.3323160000000001</v>
      </c>
      <c r="OC507">
        <v>27314.5</v>
      </c>
      <c r="OD507" s="1">
        <v>4.143608E-2</v>
      </c>
      <c r="OE507">
        <v>32.059759999999997</v>
      </c>
      <c r="OF507">
        <v>1.3128850000000001</v>
      </c>
      <c r="OG507">
        <v>27034.560000000001</v>
      </c>
      <c r="OH507">
        <v>4.1262500000000001E-2</v>
      </c>
      <c r="OI507">
        <v>32.193820000000002</v>
      </c>
      <c r="OJ507">
        <v>1.2909269999999999</v>
      </c>
      <c r="OK507">
        <v>26732.400000000001</v>
      </c>
    </row>
    <row r="508" spans="1:401" x14ac:dyDescent="0.35">
      <c r="A508">
        <v>517</v>
      </c>
      <c r="B508" t="s">
        <v>4</v>
      </c>
      <c r="C508" t="s">
        <v>364</v>
      </c>
      <c r="D508" t="s">
        <v>510</v>
      </c>
      <c r="E508">
        <v>877.23270000000002</v>
      </c>
      <c r="F508" s="1">
        <v>5.067601E-2</v>
      </c>
      <c r="G508">
        <v>31.794889999999999</v>
      </c>
      <c r="H508">
        <v>0</v>
      </c>
      <c r="I508">
        <v>0</v>
      </c>
      <c r="J508" s="1">
        <v>5.0233569999999998E-2</v>
      </c>
      <c r="K508">
        <v>31.74342</v>
      </c>
      <c r="L508">
        <v>0</v>
      </c>
      <c r="M508">
        <v>0</v>
      </c>
      <c r="N508" s="1">
        <v>4.9708589999999997E-2</v>
      </c>
      <c r="O508">
        <v>31.680710000000001</v>
      </c>
      <c r="P508">
        <v>0</v>
      </c>
      <c r="Q508">
        <v>0</v>
      </c>
      <c r="R508">
        <v>4.9159899999999999E-2</v>
      </c>
      <c r="S508">
        <v>31.595099999999999</v>
      </c>
      <c r="T508">
        <v>0</v>
      </c>
      <c r="U508">
        <v>0</v>
      </c>
      <c r="V508" s="1">
        <v>4.8717749999999997E-2</v>
      </c>
      <c r="W508">
        <v>31.543890000000001</v>
      </c>
      <c r="X508">
        <v>0</v>
      </c>
      <c r="Y508">
        <v>0</v>
      </c>
      <c r="Z508" s="1">
        <v>4.8344690000000003E-2</v>
      </c>
      <c r="AA508">
        <v>31.471160000000001</v>
      </c>
      <c r="AB508">
        <v>0</v>
      </c>
      <c r="AC508">
        <v>0</v>
      </c>
      <c r="AD508">
        <v>4.7964899999999998E-2</v>
      </c>
      <c r="AE508">
        <v>31.387</v>
      </c>
      <c r="AF508">
        <v>0</v>
      </c>
      <c r="AG508">
        <v>0</v>
      </c>
      <c r="AH508" s="1">
        <v>4.7632019999999997E-2</v>
      </c>
      <c r="AI508">
        <v>31.31409</v>
      </c>
      <c r="AJ508">
        <v>0</v>
      </c>
      <c r="AK508">
        <v>0</v>
      </c>
      <c r="AL508" s="1">
        <v>4.7962320000000003E-2</v>
      </c>
      <c r="AM508">
        <v>31.257100000000001</v>
      </c>
      <c r="AN508">
        <v>0</v>
      </c>
      <c r="AO508">
        <v>0</v>
      </c>
      <c r="AP508" s="1">
        <v>4.7672510000000001E-2</v>
      </c>
      <c r="AQ508">
        <v>31.287389999999998</v>
      </c>
      <c r="AR508">
        <v>0</v>
      </c>
      <c r="AS508">
        <v>0</v>
      </c>
      <c r="AT508" s="1">
        <v>4.7126889999999998E-2</v>
      </c>
      <c r="AU508">
        <v>31.361339999999998</v>
      </c>
      <c r="AV508">
        <v>0</v>
      </c>
      <c r="AW508">
        <v>0</v>
      </c>
      <c r="AX508" s="1">
        <v>4.6519110000000002E-2</v>
      </c>
      <c r="AY508">
        <v>31.391940000000002</v>
      </c>
      <c r="AZ508">
        <v>0</v>
      </c>
      <c r="BA508">
        <v>0</v>
      </c>
      <c r="BB508">
        <v>4.6209300000000002E-2</v>
      </c>
      <c r="BC508">
        <v>31.397359999999999</v>
      </c>
      <c r="BD508">
        <v>0</v>
      </c>
      <c r="BE508">
        <v>0</v>
      </c>
      <c r="BF508">
        <v>4.6061900000000003E-2</v>
      </c>
      <c r="BG508">
        <v>31.341650000000001</v>
      </c>
      <c r="BH508">
        <v>0</v>
      </c>
      <c r="BI508">
        <v>0</v>
      </c>
      <c r="BJ508">
        <v>4.5894400000000002E-2</v>
      </c>
      <c r="BK508">
        <v>31.23338</v>
      </c>
      <c r="BL508">
        <v>0</v>
      </c>
      <c r="BM508">
        <v>0</v>
      </c>
      <c r="BN508" s="1">
        <v>4.5616450000000003E-2</v>
      </c>
      <c r="BO508">
        <v>31.13194</v>
      </c>
      <c r="BP508">
        <v>0</v>
      </c>
      <c r="BQ508">
        <v>0</v>
      </c>
      <c r="BR508" s="1">
        <v>4.5539129999999997E-2</v>
      </c>
      <c r="BS508">
        <v>31.046779999999998</v>
      </c>
      <c r="BT508">
        <v>0</v>
      </c>
      <c r="BU508">
        <v>0</v>
      </c>
      <c r="BV508" s="1">
        <v>4.5307130000000001E-2</v>
      </c>
      <c r="BW508">
        <v>31.052309999999999</v>
      </c>
      <c r="BX508">
        <v>0</v>
      </c>
      <c r="BY508">
        <v>0</v>
      </c>
      <c r="BZ508" s="1">
        <v>4.5052929999999998E-2</v>
      </c>
      <c r="CA508">
        <v>31.089359999999999</v>
      </c>
      <c r="CB508">
        <v>0</v>
      </c>
      <c r="CC508">
        <v>0</v>
      </c>
      <c r="CD508" s="1">
        <v>4.4799230000000002E-2</v>
      </c>
      <c r="CE508">
        <v>31.107970000000002</v>
      </c>
      <c r="CF508">
        <v>0</v>
      </c>
      <c r="CG508">
        <v>0</v>
      </c>
      <c r="CH508" s="1">
        <v>4.4624770000000001E-2</v>
      </c>
      <c r="CI508">
        <v>31.132470000000001</v>
      </c>
      <c r="CJ508">
        <v>0</v>
      </c>
      <c r="CK508">
        <v>0</v>
      </c>
      <c r="CL508" s="1">
        <v>4.4486970000000001E-2</v>
      </c>
      <c r="CM508">
        <v>31.103760000000001</v>
      </c>
      <c r="CN508">
        <v>0</v>
      </c>
      <c r="CO508">
        <v>0</v>
      </c>
      <c r="CP508" s="1">
        <v>4.4349949999999999E-2</v>
      </c>
      <c r="CQ508">
        <v>31.00329</v>
      </c>
      <c r="CR508">
        <v>0</v>
      </c>
      <c r="CS508">
        <v>0</v>
      </c>
      <c r="CT508" s="1">
        <v>4.4274170000000002E-2</v>
      </c>
      <c r="CU508">
        <v>30.90361</v>
      </c>
      <c r="CV508">
        <v>0</v>
      </c>
      <c r="CW508">
        <v>0</v>
      </c>
      <c r="CX508" s="1">
        <v>4.4841550000000001E-2</v>
      </c>
      <c r="CY508">
        <v>30.826640000000001</v>
      </c>
      <c r="CZ508">
        <v>0</v>
      </c>
      <c r="DA508">
        <v>0</v>
      </c>
      <c r="DB508" s="1">
        <v>4.479023E-2</v>
      </c>
      <c r="DC508">
        <v>30.886749999999999</v>
      </c>
      <c r="DD508">
        <v>0</v>
      </c>
      <c r="DE508">
        <v>0</v>
      </c>
      <c r="DF508">
        <v>4.4469099999999998E-2</v>
      </c>
      <c r="DG508">
        <v>30.997579999999999</v>
      </c>
      <c r="DH508">
        <v>0</v>
      </c>
      <c r="DI508" s="1">
        <v>1.965268E-35</v>
      </c>
      <c r="DJ508" s="1">
        <v>4.4073729999999998E-2</v>
      </c>
      <c r="DK508">
        <v>31.09226</v>
      </c>
      <c r="DL508" s="1">
        <v>2.8799490000000002E-35</v>
      </c>
      <c r="DM508" s="1">
        <v>5.0556649999999997E-31</v>
      </c>
      <c r="DN508" s="1">
        <v>4.3951759999999999E-2</v>
      </c>
      <c r="DO508">
        <v>31.161840000000002</v>
      </c>
      <c r="DP508" s="1">
        <v>1.9949320000000002E-31</v>
      </c>
      <c r="DQ508" s="1">
        <v>3.5123150000000001E-27</v>
      </c>
      <c r="DR508" s="1">
        <v>4.3981480000000003E-2</v>
      </c>
      <c r="DS508">
        <v>31.117660000000001</v>
      </c>
      <c r="DT508" s="1">
        <v>4.5519799999999997E-28</v>
      </c>
      <c r="DU508" s="1">
        <v>8.0104270000000005E-24</v>
      </c>
      <c r="DV508" s="1">
        <v>4.396427E-2</v>
      </c>
      <c r="DW508">
        <v>31.010929999999998</v>
      </c>
      <c r="DX508" s="1">
        <v>4.015518E-25</v>
      </c>
      <c r="DY508" s="1">
        <v>7.0657130000000005E-21</v>
      </c>
      <c r="DZ508" s="1">
        <v>4.3799879999999999E-2</v>
      </c>
      <c r="EA508">
        <v>30.910350000000001</v>
      </c>
      <c r="EB508" s="1">
        <v>1.5788940000000001E-22</v>
      </c>
      <c r="EC508" s="1">
        <v>2.7895630000000001E-18</v>
      </c>
      <c r="ED508" s="1">
        <v>4.3586220000000002E-2</v>
      </c>
      <c r="EE508">
        <v>30.826239999999999</v>
      </c>
      <c r="EF508" s="1">
        <v>3.2881400000000002E-20</v>
      </c>
      <c r="EG508" s="1">
        <v>5.569506E-16</v>
      </c>
      <c r="EH508" s="1">
        <v>4.3400929999999997E-2</v>
      </c>
      <c r="EI508">
        <v>30.843389999999999</v>
      </c>
      <c r="EJ508" s="1">
        <v>3.8241389999999998E-18</v>
      </c>
      <c r="EK508" s="1">
        <v>6.1779450000000001E-14</v>
      </c>
      <c r="EL508" s="1">
        <v>4.3269219999999997E-2</v>
      </c>
      <c r="EM508">
        <v>30.942589999999999</v>
      </c>
      <c r="EN508" s="1">
        <v>2.627967E-16</v>
      </c>
      <c r="EO508" s="1">
        <v>4.1076370000000003E-12</v>
      </c>
      <c r="EP508" s="1">
        <v>4.3134169999999999E-2</v>
      </c>
      <c r="EQ508">
        <v>31.065059999999999</v>
      </c>
      <c r="ER508" s="1">
        <v>1.1408570000000001E-14</v>
      </c>
      <c r="ES508" s="1">
        <v>1.744336E-10</v>
      </c>
      <c r="ET508" s="1">
        <v>4.2974190000000002E-2</v>
      </c>
      <c r="EU508">
        <v>31.153030000000001</v>
      </c>
      <c r="EV508" s="1">
        <v>3.3039750000000001E-13</v>
      </c>
      <c r="EW508" s="1">
        <v>4.9836949999999997E-9</v>
      </c>
      <c r="EX508" s="1">
        <v>4.2777170000000003E-2</v>
      </c>
      <c r="EY508">
        <v>31.126180000000002</v>
      </c>
      <c r="EZ508" s="1">
        <v>6.6882190000000002E-12</v>
      </c>
      <c r="FA508" s="1">
        <v>1.001693E-7</v>
      </c>
      <c r="FB508" s="1">
        <v>4.2570040000000003E-2</v>
      </c>
      <c r="FC508">
        <v>31.037859999999998</v>
      </c>
      <c r="FD508" s="1">
        <v>9.8457850000000001E-11</v>
      </c>
      <c r="FE508" s="1">
        <v>1.471622E-6</v>
      </c>
      <c r="FF508" s="1">
        <v>4.2409540000000003E-2</v>
      </c>
      <c r="FG508">
        <v>30.950559999999999</v>
      </c>
      <c r="FH508" s="1">
        <v>1.0940030000000001E-9</v>
      </c>
      <c r="FI508" s="1">
        <v>1.6351519999999999E-5</v>
      </c>
      <c r="FJ508" s="1">
        <v>4.2583379999999997E-2</v>
      </c>
      <c r="FK508">
        <v>30.87022</v>
      </c>
      <c r="FL508" s="1">
        <v>9.5442599999999995E-9</v>
      </c>
      <c r="FM508" s="1">
        <v>1.4187999999999999E-4</v>
      </c>
      <c r="FN508" s="1">
        <v>4.2418480000000001E-2</v>
      </c>
      <c r="FO508">
        <v>30.918320000000001</v>
      </c>
      <c r="FP508" s="1">
        <v>6.6089129999999999E-8</v>
      </c>
      <c r="FQ508" s="1">
        <v>9.8704119999999998E-4</v>
      </c>
      <c r="FR508" s="1">
        <v>4.2103750000000002E-2</v>
      </c>
      <c r="FS508">
        <v>31.01595</v>
      </c>
      <c r="FT508" s="1">
        <v>3.7262060000000002E-7</v>
      </c>
      <c r="FU508" s="1">
        <v>5.6204009999999997E-3</v>
      </c>
      <c r="FV508" s="1">
        <v>4.1732039999999998E-2</v>
      </c>
      <c r="FW508">
        <v>31.066739999999999</v>
      </c>
      <c r="FX508" s="1">
        <v>1.751059E-6</v>
      </c>
      <c r="FY508" s="1">
        <v>2.6746820000000001E-2</v>
      </c>
      <c r="FZ508" s="1">
        <v>4.1502230000000001E-2</v>
      </c>
      <c r="GA508">
        <v>31.081420000000001</v>
      </c>
      <c r="GB508" s="1">
        <v>7.0310680000000003E-6</v>
      </c>
      <c r="GC508">
        <v>0.10847229999999999</v>
      </c>
      <c r="GD508">
        <v>4.1351499999999999E-2</v>
      </c>
      <c r="GE508">
        <v>31.013290000000001</v>
      </c>
      <c r="GF508" s="1">
        <v>2.451783E-5</v>
      </c>
      <c r="GG508">
        <v>0.38158259999999999</v>
      </c>
      <c r="GH508" s="1">
        <v>4.117962E-2</v>
      </c>
      <c r="GI508">
        <v>30.958379999999998</v>
      </c>
      <c r="GJ508" s="1">
        <v>7.5207800000000002E-5</v>
      </c>
      <c r="GK508">
        <v>1.181908</v>
      </c>
      <c r="GL508" s="1">
        <v>4.0935159999999998E-2</v>
      </c>
      <c r="GM508">
        <v>30.9117</v>
      </c>
      <c r="GN508" s="1">
        <v>2.0532269999999999E-4</v>
      </c>
      <c r="GO508">
        <v>3.2652139999999998</v>
      </c>
      <c r="GP508" s="1">
        <v>4.0715550000000003E-2</v>
      </c>
      <c r="GQ508">
        <v>30.872039999999998</v>
      </c>
      <c r="GR508" s="1">
        <v>5.061283E-4</v>
      </c>
      <c r="GS508">
        <v>8.1424710000000005</v>
      </c>
      <c r="GT508" s="1">
        <v>4.045315E-2</v>
      </c>
      <c r="GU508">
        <v>30.831309999999998</v>
      </c>
      <c r="GV508" s="1">
        <v>1.1372400000000001E-3</v>
      </c>
      <c r="GW508">
        <v>18.528919999999999</v>
      </c>
      <c r="GX508">
        <v>4.0210599999999999E-2</v>
      </c>
      <c r="GY508">
        <v>30.864809999999999</v>
      </c>
      <c r="GZ508" s="1">
        <v>2.355219E-3</v>
      </c>
      <c r="HA508">
        <v>38.844619999999999</v>
      </c>
      <c r="HB508" s="1">
        <v>3.9971949999999999E-2</v>
      </c>
      <c r="HC508">
        <v>30.97513</v>
      </c>
      <c r="HD508" s="1">
        <v>4.5326070000000001E-3</v>
      </c>
      <c r="HE508">
        <v>75.673140000000004</v>
      </c>
      <c r="HF508" s="1">
        <v>3.9743870000000001E-2</v>
      </c>
      <c r="HG508">
        <v>31.08295</v>
      </c>
      <c r="HH508" s="1">
        <v>8.1708570000000001E-3</v>
      </c>
      <c r="HI508">
        <v>138.0421</v>
      </c>
      <c r="HJ508" s="1">
        <v>3.9510169999999997E-2</v>
      </c>
      <c r="HK508">
        <v>31.104939999999999</v>
      </c>
      <c r="HL508" s="1">
        <v>1.388556E-2</v>
      </c>
      <c r="HM508">
        <v>237.39500000000001</v>
      </c>
      <c r="HN508" s="1">
        <v>3.9267879999999998E-2</v>
      </c>
      <c r="HO508">
        <v>31.024059999999999</v>
      </c>
      <c r="HP508" s="1">
        <v>2.2377620000000001E-2</v>
      </c>
      <c r="HQ508">
        <v>387.20920000000001</v>
      </c>
      <c r="HR508">
        <v>3.9083699999999999E-2</v>
      </c>
      <c r="HS508">
        <v>30.94575</v>
      </c>
      <c r="HT508" s="1">
        <v>3.4442970000000003E-2</v>
      </c>
      <c r="HU508">
        <v>602.25739999999996</v>
      </c>
      <c r="HV508" s="1">
        <v>3.9223040000000001E-2</v>
      </c>
      <c r="HW508">
        <v>30.87547</v>
      </c>
      <c r="HX508" s="1">
        <v>5.1274029999999998E-2</v>
      </c>
      <c r="HY508">
        <v>898.32140000000004</v>
      </c>
      <c r="HZ508" s="1">
        <v>3.9048489999999998E-2</v>
      </c>
      <c r="IA508">
        <v>30.897410000000001</v>
      </c>
      <c r="IB508" s="1">
        <v>7.2941640000000002E-2</v>
      </c>
      <c r="IC508">
        <v>1290.5609999999999</v>
      </c>
      <c r="ID508" s="1">
        <v>3.8724050000000003E-2</v>
      </c>
      <c r="IE508">
        <v>30.983830000000001</v>
      </c>
      <c r="IF508" s="1">
        <v>9.9815669999999995E-2</v>
      </c>
      <c r="IG508">
        <v>1790.26</v>
      </c>
      <c r="IH508" s="1">
        <v>3.8348260000000002E-2</v>
      </c>
      <c r="II508">
        <v>31.068460000000002</v>
      </c>
      <c r="IJ508">
        <v>0.13213920000000001</v>
      </c>
      <c r="IK508">
        <v>2405.413</v>
      </c>
      <c r="IL508" s="1">
        <v>3.8123009999999999E-2</v>
      </c>
      <c r="IM508">
        <v>31.135090000000002</v>
      </c>
      <c r="IN508">
        <v>0.1707033</v>
      </c>
      <c r="IO508">
        <v>3141.1770000000001</v>
      </c>
      <c r="IP508" s="1">
        <v>3.7988290000000001E-2</v>
      </c>
      <c r="IQ508">
        <v>31.123010000000001</v>
      </c>
      <c r="IR508">
        <v>0.21558640000000001</v>
      </c>
      <c r="IS508">
        <v>3999.6990000000001</v>
      </c>
      <c r="IT508" s="1">
        <v>3.7843439999999999E-2</v>
      </c>
      <c r="IU508">
        <v>31.0686</v>
      </c>
      <c r="IV508">
        <v>0.26611590000000002</v>
      </c>
      <c r="IW508">
        <v>4978.482</v>
      </c>
      <c r="IX508" s="1">
        <v>3.762683E-2</v>
      </c>
      <c r="IY508">
        <v>31.023579999999999</v>
      </c>
      <c r="IZ508">
        <v>0.3211774</v>
      </c>
      <c r="JA508">
        <v>6069.4380000000001</v>
      </c>
      <c r="JB508">
        <v>3.7436799999999999E-2</v>
      </c>
      <c r="JC508">
        <v>30.998480000000001</v>
      </c>
      <c r="JD508">
        <v>0.3806677</v>
      </c>
      <c r="JE508">
        <v>7260.826</v>
      </c>
      <c r="JF508" s="1">
        <v>3.7205019999999998E-2</v>
      </c>
      <c r="JG508">
        <v>31.1</v>
      </c>
      <c r="JH508">
        <v>0.44309680000000001</v>
      </c>
      <c r="JI508">
        <v>8538.357</v>
      </c>
      <c r="JJ508">
        <v>3.6995399999999998E-2</v>
      </c>
      <c r="JK508">
        <v>31.218139999999998</v>
      </c>
      <c r="JL508">
        <v>0.50813419999999998</v>
      </c>
      <c r="JM508">
        <v>9885.2060000000001</v>
      </c>
      <c r="JN508" s="1">
        <v>3.6792560000000002E-2</v>
      </c>
      <c r="JO508">
        <v>31.302219999999998</v>
      </c>
      <c r="JP508">
        <v>0.57469910000000002</v>
      </c>
      <c r="JQ508">
        <v>11283.82</v>
      </c>
      <c r="JR508" s="1">
        <v>3.6604680000000001E-2</v>
      </c>
      <c r="JS508">
        <v>31.34937</v>
      </c>
      <c r="JT508">
        <v>0.64206770000000002</v>
      </c>
      <c r="JU508">
        <v>12716.13</v>
      </c>
      <c r="JV508" s="1">
        <v>3.6407109999999999E-2</v>
      </c>
      <c r="JW508">
        <v>31.34835</v>
      </c>
      <c r="JX508">
        <v>0.7088565</v>
      </c>
      <c r="JY508">
        <v>14163.79</v>
      </c>
      <c r="JZ508" s="1">
        <v>3.6222270000000001E-2</v>
      </c>
      <c r="KA508">
        <v>31.28762</v>
      </c>
      <c r="KB508">
        <v>0.77469779999999999</v>
      </c>
      <c r="KC508">
        <v>15609.42</v>
      </c>
      <c r="KD508" s="1">
        <v>3.6042409999999997E-2</v>
      </c>
      <c r="KE508">
        <v>31.22739</v>
      </c>
      <c r="KF508">
        <v>0.8386692</v>
      </c>
      <c r="KG508">
        <v>17036.37</v>
      </c>
      <c r="KH508" s="1">
        <v>3.5974659999999999E-2</v>
      </c>
      <c r="KI508">
        <v>31.187159999999999</v>
      </c>
      <c r="KJ508">
        <v>0.90289889999999995</v>
      </c>
      <c r="KK508">
        <v>18431.63</v>
      </c>
      <c r="KL508" s="1">
        <v>3.581786E-2</v>
      </c>
      <c r="KM508">
        <v>31.268319999999999</v>
      </c>
      <c r="KN508">
        <v>0.96204529999999999</v>
      </c>
      <c r="KO508">
        <v>19782.82</v>
      </c>
      <c r="KP508" s="1">
        <v>3.5619959999999999E-2</v>
      </c>
      <c r="KQ508">
        <v>31.397379999999998</v>
      </c>
      <c r="KR508">
        <v>1.0164660000000001</v>
      </c>
      <c r="KS508">
        <v>21076.49</v>
      </c>
      <c r="KT508" s="1">
        <v>3.5415589999999997E-2</v>
      </c>
      <c r="KU508">
        <v>31.534610000000001</v>
      </c>
      <c r="KV508">
        <v>1.0665089999999999</v>
      </c>
      <c r="KW508">
        <v>22301.89</v>
      </c>
      <c r="KX508" s="1">
        <v>3.5261460000000001E-2</v>
      </c>
      <c r="KY508">
        <v>31.651610000000002</v>
      </c>
      <c r="KZ508">
        <v>1.113769</v>
      </c>
      <c r="LA508">
        <v>23452.55</v>
      </c>
      <c r="LB508" s="1">
        <v>3.5131580000000003E-2</v>
      </c>
      <c r="LC508">
        <v>31.659030000000001</v>
      </c>
      <c r="LD508">
        <v>1.1574960000000001</v>
      </c>
      <c r="LE508">
        <v>24524.080000000002</v>
      </c>
      <c r="LF508" s="1">
        <v>3.5010310000000003E-2</v>
      </c>
      <c r="LG508">
        <v>31.594470000000001</v>
      </c>
      <c r="LH508">
        <v>1.197147</v>
      </c>
      <c r="LI508">
        <v>25512.7</v>
      </c>
      <c r="LJ508" s="1">
        <v>3.486653E-2</v>
      </c>
      <c r="LK508">
        <v>31.536359999999998</v>
      </c>
      <c r="LL508">
        <v>1.2316009999999999</v>
      </c>
      <c r="LM508">
        <v>26415.57</v>
      </c>
      <c r="LN508" s="1">
        <v>3.4739609999999997E-2</v>
      </c>
      <c r="LO508">
        <v>31.506430000000002</v>
      </c>
      <c r="LP508">
        <v>1.262249</v>
      </c>
      <c r="LQ508">
        <v>27231.54</v>
      </c>
      <c r="LR508" s="1">
        <v>3.4606049999999999E-2</v>
      </c>
      <c r="LS508">
        <v>31.624420000000001</v>
      </c>
      <c r="LT508">
        <v>1.288321</v>
      </c>
      <c r="LU508">
        <v>27960.74</v>
      </c>
      <c r="LV508" s="1">
        <v>3.4473539999999997E-2</v>
      </c>
      <c r="LW508">
        <v>31.78764</v>
      </c>
      <c r="LX508">
        <v>1.310244</v>
      </c>
      <c r="LY508">
        <v>28603.82</v>
      </c>
      <c r="LZ508" s="1">
        <v>3.4337630000000001E-2</v>
      </c>
      <c r="MA508">
        <v>31.944659999999999</v>
      </c>
      <c r="MB508">
        <v>1.327966</v>
      </c>
      <c r="MC508">
        <v>29162.59</v>
      </c>
      <c r="MD508" s="1">
        <v>3.4212720000000002E-2</v>
      </c>
      <c r="ME508">
        <v>32.080170000000003</v>
      </c>
      <c r="MF508">
        <v>1.3422540000000001</v>
      </c>
      <c r="MG508">
        <v>29639.82</v>
      </c>
      <c r="MH508" s="1">
        <v>3.4097519999999999E-2</v>
      </c>
      <c r="MI508">
        <v>32.10669</v>
      </c>
      <c r="MJ508">
        <v>1.3532550000000001</v>
      </c>
      <c r="MK508">
        <v>30038.79</v>
      </c>
      <c r="ML508" s="1">
        <v>3.3967829999999997E-2</v>
      </c>
      <c r="MM508">
        <v>32.063459999999999</v>
      </c>
      <c r="MN508">
        <v>1.3603050000000001</v>
      </c>
      <c r="MO508">
        <v>30363.02</v>
      </c>
      <c r="MP508" s="1">
        <v>3.3862829999999997E-2</v>
      </c>
      <c r="MQ508">
        <v>32.008000000000003</v>
      </c>
      <c r="MR508">
        <v>1.3651169999999999</v>
      </c>
      <c r="MS508">
        <v>30616.19</v>
      </c>
      <c r="MT508" s="1">
        <v>3.3895870000000002E-2</v>
      </c>
      <c r="MU508">
        <v>31.955259999999999</v>
      </c>
      <c r="MV508">
        <v>1.3725590000000001</v>
      </c>
      <c r="MW508">
        <v>30802.94</v>
      </c>
      <c r="MX508" s="1">
        <v>3.3794440000000002E-2</v>
      </c>
      <c r="MY508">
        <v>31.943210000000001</v>
      </c>
      <c r="MZ508">
        <v>1.3718710000000001</v>
      </c>
      <c r="NA508">
        <v>30928.35</v>
      </c>
      <c r="NB508" s="1">
        <v>3.364321E-2</v>
      </c>
      <c r="NC508">
        <v>31.998339999999999</v>
      </c>
      <c r="ND508">
        <v>1.366603</v>
      </c>
      <c r="NE508">
        <v>30994.17</v>
      </c>
      <c r="NF508">
        <v>3.3472500000000002E-2</v>
      </c>
      <c r="NG508">
        <v>32.127339999999997</v>
      </c>
      <c r="NH508">
        <v>1.358152</v>
      </c>
      <c r="NI508">
        <v>31005.45</v>
      </c>
      <c r="NJ508" s="1">
        <v>3.3361689999999999E-2</v>
      </c>
      <c r="NK508">
        <v>32.189970000000002</v>
      </c>
      <c r="NL508">
        <v>1.3500179999999999</v>
      </c>
      <c r="NM508">
        <v>30965.49</v>
      </c>
      <c r="NN508" s="1">
        <v>3.3288489999999997E-2</v>
      </c>
      <c r="NO508">
        <v>32.168709999999997</v>
      </c>
      <c r="NP508">
        <v>1.341515</v>
      </c>
      <c r="NQ508">
        <v>30879.69</v>
      </c>
      <c r="NR508" s="1">
        <v>3.3209410000000002E-2</v>
      </c>
      <c r="NS508">
        <v>32.126280000000001</v>
      </c>
      <c r="NT508">
        <v>1.330997</v>
      </c>
      <c r="NU508">
        <v>30751.15</v>
      </c>
      <c r="NV508" s="1">
        <v>3.3122970000000002E-2</v>
      </c>
      <c r="NW508">
        <v>32.080750000000002</v>
      </c>
      <c r="NX508">
        <v>1.318721</v>
      </c>
      <c r="NY508">
        <v>30584.44</v>
      </c>
      <c r="NZ508" s="1">
        <v>3.3167189999999999E-2</v>
      </c>
      <c r="OA508">
        <v>32.043320000000001</v>
      </c>
      <c r="OB508">
        <v>1.310173</v>
      </c>
      <c r="OC508">
        <v>30382.53</v>
      </c>
      <c r="OD508" s="1">
        <v>3.3072669999999998E-2</v>
      </c>
      <c r="OE508">
        <v>32.107909999999997</v>
      </c>
      <c r="OF508">
        <v>1.2948649999999999</v>
      </c>
      <c r="OG508">
        <v>30149.21</v>
      </c>
      <c r="OH508" s="1">
        <v>3.2933610000000002E-2</v>
      </c>
      <c r="OI508">
        <v>32.242570000000001</v>
      </c>
      <c r="OJ508">
        <v>1.27677</v>
      </c>
      <c r="OK508">
        <v>29886.93</v>
      </c>
    </row>
    <row r="509" spans="1:401" x14ac:dyDescent="0.35">
      <c r="A509">
        <v>518</v>
      </c>
      <c r="B509" t="s">
        <v>4</v>
      </c>
      <c r="C509" t="s">
        <v>364</v>
      </c>
      <c r="D509" t="s">
        <v>511</v>
      </c>
      <c r="E509">
        <v>843.19870000000003</v>
      </c>
      <c r="F509" s="1">
        <v>4.897489E-2</v>
      </c>
      <c r="G509">
        <v>31.896170000000001</v>
      </c>
      <c r="H509">
        <v>0</v>
      </c>
      <c r="I509">
        <v>0</v>
      </c>
      <c r="J509" s="1">
        <v>4.8545709999999999E-2</v>
      </c>
      <c r="K509">
        <v>31.84554</v>
      </c>
      <c r="L509">
        <v>0</v>
      </c>
      <c r="M509">
        <v>0</v>
      </c>
      <c r="N509" s="1">
        <v>4.803458E-2</v>
      </c>
      <c r="O509">
        <v>31.78248</v>
      </c>
      <c r="P509">
        <v>0</v>
      </c>
      <c r="Q509">
        <v>0</v>
      </c>
      <c r="R509" s="1">
        <v>4.7499029999999998E-2</v>
      </c>
      <c r="S509">
        <v>31.69624</v>
      </c>
      <c r="T509">
        <v>0</v>
      </c>
      <c r="U509">
        <v>0</v>
      </c>
      <c r="V509" s="1">
        <v>4.7071349999999998E-2</v>
      </c>
      <c r="W509">
        <v>31.645430000000001</v>
      </c>
      <c r="X509">
        <v>0</v>
      </c>
      <c r="Y509">
        <v>0</v>
      </c>
      <c r="Z509" s="1">
        <v>4.6707419999999999E-2</v>
      </c>
      <c r="AA509">
        <v>31.572140000000001</v>
      </c>
      <c r="AB509">
        <v>0</v>
      </c>
      <c r="AC509">
        <v>0</v>
      </c>
      <c r="AD509" s="1">
        <v>4.6340909999999999E-2</v>
      </c>
      <c r="AE509">
        <v>31.487410000000001</v>
      </c>
      <c r="AF509">
        <v>0</v>
      </c>
      <c r="AG509">
        <v>0</v>
      </c>
      <c r="AH509" s="1">
        <v>4.6019230000000001E-2</v>
      </c>
      <c r="AI509">
        <v>31.414480000000001</v>
      </c>
      <c r="AJ509">
        <v>0</v>
      </c>
      <c r="AK509">
        <v>0</v>
      </c>
      <c r="AL509" s="1">
        <v>4.6352829999999998E-2</v>
      </c>
      <c r="AM509">
        <v>31.3581</v>
      </c>
      <c r="AN509">
        <v>0</v>
      </c>
      <c r="AO509">
        <v>0</v>
      </c>
      <c r="AP509" s="1">
        <v>4.6070569999999998E-2</v>
      </c>
      <c r="AQ509">
        <v>31.389980000000001</v>
      </c>
      <c r="AR509">
        <v>0</v>
      </c>
      <c r="AS509">
        <v>0</v>
      </c>
      <c r="AT509" s="1">
        <v>4.5532240000000002E-2</v>
      </c>
      <c r="AU509">
        <v>31.464410000000001</v>
      </c>
      <c r="AV509">
        <v>0</v>
      </c>
      <c r="AW509">
        <v>0</v>
      </c>
      <c r="AX509" s="1">
        <v>4.4939220000000002E-2</v>
      </c>
      <c r="AY509">
        <v>31.49333</v>
      </c>
      <c r="AZ509">
        <v>0</v>
      </c>
      <c r="BA509">
        <v>0</v>
      </c>
      <c r="BB509" s="1">
        <v>4.4639610000000003E-2</v>
      </c>
      <c r="BC509">
        <v>31.49671</v>
      </c>
      <c r="BD509">
        <v>0</v>
      </c>
      <c r="BE509">
        <v>0</v>
      </c>
      <c r="BF509">
        <v>4.4498099999999999E-2</v>
      </c>
      <c r="BG509">
        <v>31.438890000000001</v>
      </c>
      <c r="BH509">
        <v>0</v>
      </c>
      <c r="BI509">
        <v>0</v>
      </c>
      <c r="BJ509" s="1">
        <v>4.4336529999999999E-2</v>
      </c>
      <c r="BK509">
        <v>31.329039999999999</v>
      </c>
      <c r="BL509">
        <v>0</v>
      </c>
      <c r="BM509">
        <v>0</v>
      </c>
      <c r="BN509" s="1">
        <v>4.4066269999999998E-2</v>
      </c>
      <c r="BO509">
        <v>31.227180000000001</v>
      </c>
      <c r="BP509">
        <v>0</v>
      </c>
      <c r="BQ509">
        <v>0</v>
      </c>
      <c r="BR509" s="1">
        <v>4.3993030000000002E-2</v>
      </c>
      <c r="BS509">
        <v>31.142399999999999</v>
      </c>
      <c r="BT509">
        <v>0</v>
      </c>
      <c r="BU509">
        <v>0</v>
      </c>
      <c r="BV509" s="1">
        <v>4.3766640000000002E-2</v>
      </c>
      <c r="BW509">
        <v>31.15006</v>
      </c>
      <c r="BX509">
        <v>0</v>
      </c>
      <c r="BY509">
        <v>0</v>
      </c>
      <c r="BZ509" s="1">
        <v>4.3520969999999999E-2</v>
      </c>
      <c r="CA509">
        <v>31.187889999999999</v>
      </c>
      <c r="CB509">
        <v>0</v>
      </c>
      <c r="CC509">
        <v>0</v>
      </c>
      <c r="CD509" s="1">
        <v>4.3270610000000001E-2</v>
      </c>
      <c r="CE509">
        <v>31.20581</v>
      </c>
      <c r="CF509">
        <v>0</v>
      </c>
      <c r="CG509">
        <v>0</v>
      </c>
      <c r="CH509" s="1">
        <v>4.3102439999999999E-2</v>
      </c>
      <c r="CI509">
        <v>31.230889999999999</v>
      </c>
      <c r="CJ509">
        <v>0</v>
      </c>
      <c r="CK509">
        <v>0</v>
      </c>
      <c r="CL509" s="1">
        <v>4.2968079999999999E-2</v>
      </c>
      <c r="CM509">
        <v>31.200500000000002</v>
      </c>
      <c r="CN509">
        <v>0</v>
      </c>
      <c r="CO509">
        <v>0</v>
      </c>
      <c r="CP509" s="1">
        <v>4.2834780000000003E-2</v>
      </c>
      <c r="CQ509">
        <v>31.098929999999999</v>
      </c>
      <c r="CR509">
        <v>0</v>
      </c>
      <c r="CS509">
        <v>0</v>
      </c>
      <c r="CT509" s="1">
        <v>4.2766369999999998E-2</v>
      </c>
      <c r="CU509">
        <v>30.999300000000002</v>
      </c>
      <c r="CV509">
        <v>0</v>
      </c>
      <c r="CW509">
        <v>0</v>
      </c>
      <c r="CX509" s="1">
        <v>4.3325990000000002E-2</v>
      </c>
      <c r="CY509">
        <v>30.923490000000001</v>
      </c>
      <c r="CZ509">
        <v>0</v>
      </c>
      <c r="DA509">
        <v>0</v>
      </c>
      <c r="DB509" s="1">
        <v>4.3275639999999997E-2</v>
      </c>
      <c r="DC509">
        <v>30.987649999999999</v>
      </c>
      <c r="DD509">
        <v>0</v>
      </c>
      <c r="DE509">
        <v>0</v>
      </c>
      <c r="DF509" s="1">
        <v>4.2958709999999997E-2</v>
      </c>
      <c r="DG509">
        <v>31.100460000000002</v>
      </c>
      <c r="DH509">
        <v>0</v>
      </c>
      <c r="DI509" s="1">
        <v>4.3056E-36</v>
      </c>
      <c r="DJ509">
        <v>4.25694E-2</v>
      </c>
      <c r="DK509">
        <v>31.195119999999999</v>
      </c>
      <c r="DL509" s="1">
        <v>7.0485459999999994E-36</v>
      </c>
      <c r="DM509" s="1">
        <v>1.2133889999999999E-31</v>
      </c>
      <c r="DN509">
        <v>4.24514E-2</v>
      </c>
      <c r="DO509">
        <v>31.264279999999999</v>
      </c>
      <c r="DP509" s="1">
        <v>5.6164819999999998E-32</v>
      </c>
      <c r="DQ509" s="1">
        <v>9.1732250000000002E-28</v>
      </c>
      <c r="DR509" s="1">
        <v>4.2483960000000001E-2</v>
      </c>
      <c r="DS509">
        <v>31.217400000000001</v>
      </c>
      <c r="DT509" s="1">
        <v>1.515575E-28</v>
      </c>
      <c r="DU509" s="1">
        <v>2.268717E-24</v>
      </c>
      <c r="DV509" s="1">
        <v>4.2467659999999997E-2</v>
      </c>
      <c r="DW509">
        <v>31.109439999999999</v>
      </c>
      <c r="DX509" s="1">
        <v>1.5201480000000001E-25</v>
      </c>
      <c r="DY509" s="1">
        <v>2.1551480000000001E-21</v>
      </c>
      <c r="DZ509" s="1">
        <v>4.2306650000000001E-2</v>
      </c>
      <c r="EA509">
        <v>31.009</v>
      </c>
      <c r="EB509" s="1">
        <v>6.6189850000000004E-23</v>
      </c>
      <c r="EC509" s="1">
        <v>9.1061120000000007E-19</v>
      </c>
      <c r="ED509" s="1">
        <v>4.2096189999999999E-2</v>
      </c>
      <c r="EE509">
        <v>30.925609999999999</v>
      </c>
      <c r="EF509" s="1">
        <v>1.4311040000000001E-20</v>
      </c>
      <c r="EG509" s="1">
        <v>1.933718E-16</v>
      </c>
      <c r="EH509" s="1">
        <v>4.191628E-2</v>
      </c>
      <c r="EI509">
        <v>30.945730000000001</v>
      </c>
      <c r="EJ509" s="1">
        <v>1.698934E-18</v>
      </c>
      <c r="EK509" s="1">
        <v>2.2720890000000001E-14</v>
      </c>
      <c r="EL509" s="1">
        <v>4.1789239999999998E-2</v>
      </c>
      <c r="EM509">
        <v>31.047039999999999</v>
      </c>
      <c r="EN509" s="1">
        <v>1.1973129999999999E-16</v>
      </c>
      <c r="EO509" s="1">
        <v>1.593757E-12</v>
      </c>
      <c r="EP509" s="1">
        <v>4.1659139999999997E-2</v>
      </c>
      <c r="EQ509">
        <v>31.170369999999998</v>
      </c>
      <c r="ER509" s="1">
        <v>5.344136E-15</v>
      </c>
      <c r="ES509" s="1">
        <v>7.1156750000000001E-11</v>
      </c>
      <c r="ET509" s="1">
        <v>4.1502949999999997E-2</v>
      </c>
      <c r="EU509">
        <v>31.257069999999999</v>
      </c>
      <c r="EV509" s="1">
        <v>1.5934079999999999E-13</v>
      </c>
      <c r="EW509" s="1">
        <v>2.1310989999999999E-9</v>
      </c>
      <c r="EX509" s="1">
        <v>4.1308839999999999E-2</v>
      </c>
      <c r="EY509">
        <v>31.226839999999999</v>
      </c>
      <c r="EZ509" s="1">
        <v>3.3226199999999998E-12</v>
      </c>
      <c r="FA509" s="1">
        <v>4.4780239999999998E-8</v>
      </c>
      <c r="FB509" s="1">
        <v>4.1107230000000002E-2</v>
      </c>
      <c r="FC509">
        <v>31.13683</v>
      </c>
      <c r="FD509" s="1">
        <v>5.0392590000000002E-11</v>
      </c>
      <c r="FE509" s="1">
        <v>6.8609920000000005E-7</v>
      </c>
      <c r="FF509" s="1">
        <v>4.0955279999999997E-2</v>
      </c>
      <c r="FG509">
        <v>31.048480000000001</v>
      </c>
      <c r="FH509" s="1">
        <v>5.7676660000000002E-10</v>
      </c>
      <c r="FI509" s="1">
        <v>7.9320749999999998E-6</v>
      </c>
      <c r="FJ509" s="1">
        <v>4.1130260000000002E-2</v>
      </c>
      <c r="FK509">
        <v>30.96735</v>
      </c>
      <c r="FL509" s="1">
        <v>5.1799720000000001E-9</v>
      </c>
      <c r="FM509" s="1">
        <v>7.1451319999999999E-5</v>
      </c>
      <c r="FN509" s="1">
        <v>4.096868E-2</v>
      </c>
      <c r="FO509">
        <v>31.01793</v>
      </c>
      <c r="FP509" s="1">
        <v>3.6897580000000002E-8</v>
      </c>
      <c r="FQ509" s="1">
        <v>5.1507310000000004E-4</v>
      </c>
      <c r="FR509" s="1">
        <v>4.0659790000000001E-2</v>
      </c>
      <c r="FS509">
        <v>31.115739999999999</v>
      </c>
      <c r="FT509" s="1">
        <v>2.13826E-7</v>
      </c>
      <c r="FU509" s="1">
        <v>3.0333890000000001E-3</v>
      </c>
      <c r="FV509" s="1">
        <v>4.0298809999999997E-2</v>
      </c>
      <c r="FW509">
        <v>31.16459</v>
      </c>
      <c r="FX509" s="1">
        <v>1.031877E-6</v>
      </c>
      <c r="FY509" s="1">
        <v>1.490203E-2</v>
      </c>
      <c r="FZ509" s="1">
        <v>4.0074329999999998E-2</v>
      </c>
      <c r="GA509">
        <v>31.176189999999998</v>
      </c>
      <c r="GB509" s="1">
        <v>4.2503720000000001E-6</v>
      </c>
      <c r="GC509" s="1">
        <v>6.2278590000000002E-2</v>
      </c>
      <c r="GD509" s="1">
        <v>3.9930449999999999E-2</v>
      </c>
      <c r="GE509">
        <v>31.104649999999999</v>
      </c>
      <c r="GF509" s="1">
        <v>1.519028E-5</v>
      </c>
      <c r="GG509">
        <v>0.22539680000000001</v>
      </c>
      <c r="GH509" s="1">
        <v>3.9764319999999999E-2</v>
      </c>
      <c r="GI509">
        <v>31.04777</v>
      </c>
      <c r="GJ509" s="1">
        <v>4.7706220000000002E-5</v>
      </c>
      <c r="GK509">
        <v>0.71717489999999995</v>
      </c>
      <c r="GL509" s="1">
        <v>3.9526470000000001E-2</v>
      </c>
      <c r="GM509">
        <v>30.999220000000001</v>
      </c>
      <c r="GN509" s="1">
        <v>1.3320939999999999E-4</v>
      </c>
      <c r="GO509">
        <v>2.032413</v>
      </c>
      <c r="GP509" s="1">
        <v>3.9316219999999999E-2</v>
      </c>
      <c r="GQ509">
        <v>30.957899999999999</v>
      </c>
      <c r="GR509" s="1">
        <v>3.35526E-4</v>
      </c>
      <c r="GS509">
        <v>5.1915550000000001</v>
      </c>
      <c r="GT509" s="1">
        <v>3.9060449999999997E-2</v>
      </c>
      <c r="GU509">
        <v>30.915310000000002</v>
      </c>
      <c r="GV509" s="1">
        <v>7.6948260000000003E-4</v>
      </c>
      <c r="GW509">
        <v>12.085039999999999</v>
      </c>
      <c r="GX509" s="1">
        <v>3.882364E-2</v>
      </c>
      <c r="GY509">
        <v>30.94905</v>
      </c>
      <c r="GZ509" s="1">
        <v>1.6248980000000001E-3</v>
      </c>
      <c r="HA509">
        <v>25.88447</v>
      </c>
      <c r="HB509" s="1">
        <v>3.859228E-2</v>
      </c>
      <c r="HC509">
        <v>31.0593</v>
      </c>
      <c r="HD509" s="1">
        <v>3.1856620000000001E-3</v>
      </c>
      <c r="HE509">
        <v>51.457680000000003</v>
      </c>
      <c r="HF509" s="1">
        <v>3.837074E-2</v>
      </c>
      <c r="HG509">
        <v>31.165209999999998</v>
      </c>
      <c r="HH509" s="1">
        <v>5.8449319999999997E-3</v>
      </c>
      <c r="HI509">
        <v>95.68374</v>
      </c>
      <c r="HJ509" s="1">
        <v>3.814526E-2</v>
      </c>
      <c r="HK509">
        <v>31.18281</v>
      </c>
      <c r="HL509">
        <v>1.0101199999999999E-2</v>
      </c>
      <c r="HM509">
        <v>167.5582</v>
      </c>
      <c r="HN509" s="1">
        <v>3.790934E-2</v>
      </c>
      <c r="HO509">
        <v>31.09788</v>
      </c>
      <c r="HP509">
        <v>1.6540099999999999E-2</v>
      </c>
      <c r="HQ509">
        <v>278.02440000000001</v>
      </c>
      <c r="HR509" s="1">
        <v>3.7732660000000001E-2</v>
      </c>
      <c r="HS509">
        <v>31.017340000000001</v>
      </c>
      <c r="HT509" s="1">
        <v>2.5848159999999998E-2</v>
      </c>
      <c r="HU509">
        <v>439.50389999999999</v>
      </c>
      <c r="HV509" s="1">
        <v>3.7874049999999999E-2</v>
      </c>
      <c r="HW509">
        <v>30.945409999999999</v>
      </c>
      <c r="HX509" s="1">
        <v>3.904229E-2</v>
      </c>
      <c r="HY509">
        <v>665.66459999999995</v>
      </c>
      <c r="HZ509" s="1">
        <v>3.7705589999999997E-2</v>
      </c>
      <c r="IA509">
        <v>30.968340000000001</v>
      </c>
      <c r="IB509" s="1">
        <v>5.6305819999999999E-2</v>
      </c>
      <c r="IC509">
        <v>970.28629999999998</v>
      </c>
      <c r="ID509" s="1">
        <v>3.7388360000000002E-2</v>
      </c>
      <c r="IE509">
        <v>31.054680000000001</v>
      </c>
      <c r="IF509" s="1">
        <v>7.8060080000000004E-2</v>
      </c>
      <c r="IG509">
        <v>1364.731</v>
      </c>
      <c r="IH509" s="1">
        <v>3.7022739999999998E-2</v>
      </c>
      <c r="II509">
        <v>31.137989999999999</v>
      </c>
      <c r="IJ509">
        <v>0.1046308</v>
      </c>
      <c r="IK509">
        <v>1857.942</v>
      </c>
      <c r="IL509">
        <v>3.6803000000000002E-2</v>
      </c>
      <c r="IM509">
        <v>31.20299</v>
      </c>
      <c r="IN509">
        <v>0.13676869999999999</v>
      </c>
      <c r="IO509">
        <v>2456.5990000000002</v>
      </c>
      <c r="IP509" s="1">
        <v>3.667426E-2</v>
      </c>
      <c r="IQ509">
        <v>31.187190000000001</v>
      </c>
      <c r="IR509">
        <v>0.1746818</v>
      </c>
      <c r="IS509">
        <v>3164.982</v>
      </c>
      <c r="IT509" s="1">
        <v>3.6534280000000002E-2</v>
      </c>
      <c r="IU509">
        <v>31.130790000000001</v>
      </c>
      <c r="IV509">
        <v>0.21793699999999999</v>
      </c>
      <c r="IW509">
        <v>3983.67</v>
      </c>
      <c r="IX509" s="1">
        <v>3.6325259999999998E-2</v>
      </c>
      <c r="IY509">
        <v>31.084489999999999</v>
      </c>
      <c r="IZ509">
        <v>0.26572299999999999</v>
      </c>
      <c r="JA509">
        <v>4908.4390000000003</v>
      </c>
      <c r="JB509" s="1">
        <v>3.614001E-2</v>
      </c>
      <c r="JC509">
        <v>31.059239999999999</v>
      </c>
      <c r="JD509">
        <v>0.31800460000000003</v>
      </c>
      <c r="JE509">
        <v>5931.5789999999997</v>
      </c>
      <c r="JF509" s="1">
        <v>3.5914219999999997E-2</v>
      </c>
      <c r="JG509">
        <v>31.162669999999999</v>
      </c>
      <c r="JH509">
        <v>0.37358190000000002</v>
      </c>
      <c r="JI509">
        <v>7042.6</v>
      </c>
      <c r="JJ509" s="1">
        <v>3.5712439999999998E-2</v>
      </c>
      <c r="JK509">
        <v>31.28069</v>
      </c>
      <c r="JL509">
        <v>0.43222860000000002</v>
      </c>
      <c r="JM509">
        <v>8228.4950000000008</v>
      </c>
      <c r="JN509" s="1">
        <v>3.5513780000000002E-2</v>
      </c>
      <c r="JO509">
        <v>31.363350000000001</v>
      </c>
      <c r="JP509">
        <v>0.4929519</v>
      </c>
      <c r="JQ509">
        <v>9474.8880000000008</v>
      </c>
      <c r="JR509" s="1">
        <v>3.5332740000000001E-2</v>
      </c>
      <c r="JS509">
        <v>31.40841</v>
      </c>
      <c r="JT509">
        <v>0.55518970000000001</v>
      </c>
      <c r="JU509">
        <v>10766.55</v>
      </c>
      <c r="JV509" s="1">
        <v>3.5142819999999998E-2</v>
      </c>
      <c r="JW509">
        <v>31.405190000000001</v>
      </c>
      <c r="JX509">
        <v>0.61767689999999997</v>
      </c>
      <c r="JY509">
        <v>12087.41</v>
      </c>
      <c r="JZ509" s="1">
        <v>3.4962140000000003E-2</v>
      </c>
      <c r="KA509">
        <v>31.342590000000001</v>
      </c>
      <c r="KB509">
        <v>0.67997989999999997</v>
      </c>
      <c r="KC509">
        <v>13421.96</v>
      </c>
      <c r="KD509" s="1">
        <v>3.4790040000000001E-2</v>
      </c>
      <c r="KE509">
        <v>31.281500000000001</v>
      </c>
      <c r="KF509">
        <v>0.74133859999999996</v>
      </c>
      <c r="KG509">
        <v>14754.7</v>
      </c>
      <c r="KH509">
        <v>3.47248E-2</v>
      </c>
      <c r="KI509">
        <v>31.241389999999999</v>
      </c>
      <c r="KJ509">
        <v>0.80348240000000004</v>
      </c>
      <c r="KK509">
        <v>16072.96</v>
      </c>
      <c r="KL509" s="1">
        <v>3.457234E-2</v>
      </c>
      <c r="KM509">
        <v>31.325310000000002</v>
      </c>
      <c r="KN509">
        <v>0.86158630000000003</v>
      </c>
      <c r="KO509">
        <v>17364.599999999999</v>
      </c>
      <c r="KP509" s="1">
        <v>3.4379430000000002E-2</v>
      </c>
      <c r="KQ509">
        <v>31.455400000000001</v>
      </c>
      <c r="KR509">
        <v>0.91587819999999998</v>
      </c>
      <c r="KS509">
        <v>18616.38</v>
      </c>
      <c r="KT509" s="1">
        <v>3.4181089999999997E-2</v>
      </c>
      <c r="KU509">
        <v>31.59281</v>
      </c>
      <c r="KV509">
        <v>0.96660880000000005</v>
      </c>
      <c r="KW509">
        <v>19817.310000000001</v>
      </c>
      <c r="KX509" s="1">
        <v>3.4030489999999997E-2</v>
      </c>
      <c r="KY509">
        <v>31.709050000000001</v>
      </c>
      <c r="KZ509">
        <v>1.0150870000000001</v>
      </c>
      <c r="LA509">
        <v>20959.5</v>
      </c>
      <c r="LB509">
        <v>3.3904799999999999E-2</v>
      </c>
      <c r="LC509">
        <v>31.713039999999999</v>
      </c>
      <c r="LD509">
        <v>1.060624</v>
      </c>
      <c r="LE509">
        <v>22037.48</v>
      </c>
      <c r="LF509" s="1">
        <v>3.3787150000000002E-2</v>
      </c>
      <c r="LG509">
        <v>31.646519999999999</v>
      </c>
      <c r="LH509">
        <v>1.102608</v>
      </c>
      <c r="LI509">
        <v>23046.35</v>
      </c>
      <c r="LJ509" s="1">
        <v>3.3648110000000002E-2</v>
      </c>
      <c r="LK509">
        <v>31.587869999999999</v>
      </c>
      <c r="LL509">
        <v>1.1399539999999999</v>
      </c>
      <c r="LM509">
        <v>23981.99</v>
      </c>
      <c r="LN509" s="1">
        <v>3.352629E-2</v>
      </c>
      <c r="LO509">
        <v>31.558679999999999</v>
      </c>
      <c r="LP509">
        <v>1.1739109999999999</v>
      </c>
      <c r="LQ509">
        <v>24842.03</v>
      </c>
      <c r="LR509" s="1">
        <v>3.3395929999999997E-2</v>
      </c>
      <c r="LS509">
        <v>31.679849999999998</v>
      </c>
      <c r="LT509">
        <v>1.2035720000000001</v>
      </c>
      <c r="LU509">
        <v>25625.13</v>
      </c>
      <c r="LV509" s="1">
        <v>3.3268689999999997E-2</v>
      </c>
      <c r="LW509">
        <v>31.844180000000001</v>
      </c>
      <c r="LX509">
        <v>1.229438</v>
      </c>
      <c r="LY509">
        <v>26330.52</v>
      </c>
      <c r="LZ509" s="1">
        <v>3.3136029999999997E-2</v>
      </c>
      <c r="MA509">
        <v>32.001060000000003</v>
      </c>
      <c r="MB509">
        <v>1.2512509999999999</v>
      </c>
      <c r="MC509">
        <v>26958.97</v>
      </c>
      <c r="MD509" s="1">
        <v>3.3014729999999999E-2</v>
      </c>
      <c r="ME509">
        <v>32.135539999999999</v>
      </c>
      <c r="MF509">
        <v>1.269787</v>
      </c>
      <c r="MG509">
        <v>27511.73</v>
      </c>
      <c r="MH509" s="1">
        <v>3.2903040000000001E-2</v>
      </c>
      <c r="MI509">
        <v>32.158259999999999</v>
      </c>
      <c r="MJ509">
        <v>1.2851360000000001</v>
      </c>
      <c r="MK509">
        <v>27991</v>
      </c>
      <c r="ML509" s="1">
        <v>3.277621E-2</v>
      </c>
      <c r="MM509">
        <v>32.113050000000001</v>
      </c>
      <c r="MN509">
        <v>1.2965819999999999</v>
      </c>
      <c r="MO509">
        <v>28399.33</v>
      </c>
      <c r="MP509" s="1">
        <v>3.2675089999999997E-2</v>
      </c>
      <c r="MQ509">
        <v>32.056109999999997</v>
      </c>
      <c r="MR509">
        <v>1.305844</v>
      </c>
      <c r="MS509">
        <v>28739.33</v>
      </c>
      <c r="MT509" s="1">
        <v>3.2709870000000002E-2</v>
      </c>
      <c r="MU509">
        <v>32.002899999999997</v>
      </c>
      <c r="MV509">
        <v>1.317598</v>
      </c>
      <c r="MW509">
        <v>29014.76</v>
      </c>
      <c r="MX509" s="1">
        <v>3.2610479999999997E-2</v>
      </c>
      <c r="MY509">
        <v>31.99127</v>
      </c>
      <c r="MZ509">
        <v>1.321231</v>
      </c>
      <c r="NA509">
        <v>29229.7</v>
      </c>
      <c r="NB509" s="1">
        <v>3.2465149999999998E-2</v>
      </c>
      <c r="NC509">
        <v>32.047910000000002</v>
      </c>
      <c r="ND509">
        <v>1.3203830000000001</v>
      </c>
      <c r="NE509">
        <v>29385.83</v>
      </c>
      <c r="NF509" s="1">
        <v>3.2296369999999998E-2</v>
      </c>
      <c r="NG509">
        <v>32.177880000000002</v>
      </c>
      <c r="NH509">
        <v>1.316098</v>
      </c>
      <c r="NI509">
        <v>29487.15</v>
      </c>
      <c r="NJ509" s="1">
        <v>3.2189259999999997E-2</v>
      </c>
      <c r="NK509">
        <v>32.238619999999997</v>
      </c>
      <c r="NL509">
        <v>1.3120799999999999</v>
      </c>
      <c r="NM509">
        <v>29536.5</v>
      </c>
      <c r="NN509" s="1">
        <v>3.2118010000000002E-2</v>
      </c>
      <c r="NO509">
        <v>32.214779999999998</v>
      </c>
      <c r="NP509">
        <v>1.307496</v>
      </c>
      <c r="NQ509">
        <v>29538.44</v>
      </c>
      <c r="NR509" s="1">
        <v>3.2042170000000002E-2</v>
      </c>
      <c r="NS509">
        <v>32.171050000000001</v>
      </c>
      <c r="NT509">
        <v>1.3008219999999999</v>
      </c>
      <c r="NU509">
        <v>29496.34</v>
      </c>
      <c r="NV509">
        <v>3.1959300000000003E-2</v>
      </c>
      <c r="NW509">
        <v>32.12453</v>
      </c>
      <c r="NX509">
        <v>1.2922469999999999</v>
      </c>
      <c r="NY509">
        <v>29413.87</v>
      </c>
      <c r="NZ509" s="1">
        <v>3.2003320000000002E-2</v>
      </c>
      <c r="OA509">
        <v>32.0867</v>
      </c>
      <c r="OB509">
        <v>1.287204</v>
      </c>
      <c r="OC509">
        <v>29294.07</v>
      </c>
      <c r="OD509" s="1">
        <v>3.1911630000000003E-2</v>
      </c>
      <c r="OE509">
        <v>32.153410000000001</v>
      </c>
      <c r="OF509">
        <v>1.2752699999999999</v>
      </c>
      <c r="OG509">
        <v>29140.39</v>
      </c>
      <c r="OH509" s="1">
        <v>3.177584E-2</v>
      </c>
      <c r="OI509">
        <v>32.289059999999999</v>
      </c>
      <c r="OJ509">
        <v>1.2603679999999999</v>
      </c>
      <c r="OK509">
        <v>28955.360000000001</v>
      </c>
    </row>
    <row r="510" spans="1:401" x14ac:dyDescent="0.35">
      <c r="A510">
        <v>519</v>
      </c>
      <c r="B510" t="s">
        <v>4</v>
      </c>
      <c r="C510" t="s">
        <v>364</v>
      </c>
      <c r="D510" t="s">
        <v>512</v>
      </c>
      <c r="E510">
        <v>848.56320000000005</v>
      </c>
      <c r="F510">
        <v>4.87888E-2</v>
      </c>
      <c r="G510">
        <v>31.995750000000001</v>
      </c>
      <c r="H510">
        <v>0</v>
      </c>
      <c r="I510">
        <v>0</v>
      </c>
      <c r="J510" s="1">
        <v>4.8355910000000002E-2</v>
      </c>
      <c r="K510">
        <v>31.946249999999999</v>
      </c>
      <c r="L510">
        <v>0</v>
      </c>
      <c r="M510">
        <v>0</v>
      </c>
      <c r="N510" s="1">
        <v>4.7842139999999998E-2</v>
      </c>
      <c r="O510">
        <v>31.882909999999999</v>
      </c>
      <c r="P510">
        <v>0</v>
      </c>
      <c r="Q510">
        <v>0</v>
      </c>
      <c r="R510" s="1">
        <v>4.7298729999999997E-2</v>
      </c>
      <c r="S510">
        <v>31.796209999999999</v>
      </c>
      <c r="T510">
        <v>0</v>
      </c>
      <c r="U510">
        <v>0</v>
      </c>
      <c r="V510" s="1">
        <v>4.6869729999999998E-2</v>
      </c>
      <c r="W510">
        <v>31.745899999999999</v>
      </c>
      <c r="X510">
        <v>0</v>
      </c>
      <c r="Y510">
        <v>0</v>
      </c>
      <c r="Z510" s="1">
        <v>4.6503170000000003E-2</v>
      </c>
      <c r="AA510">
        <v>31.67231</v>
      </c>
      <c r="AB510">
        <v>0</v>
      </c>
      <c r="AC510">
        <v>0</v>
      </c>
      <c r="AD510" s="1">
        <v>4.6135830000000003E-2</v>
      </c>
      <c r="AE510">
        <v>31.587140000000002</v>
      </c>
      <c r="AF510">
        <v>0</v>
      </c>
      <c r="AG510">
        <v>0</v>
      </c>
      <c r="AH510" s="1">
        <v>4.5814960000000002E-2</v>
      </c>
      <c r="AI510">
        <v>31.514209999999999</v>
      </c>
      <c r="AJ510">
        <v>0</v>
      </c>
      <c r="AK510">
        <v>0</v>
      </c>
      <c r="AL510" s="1">
        <v>4.6158589999999999E-2</v>
      </c>
      <c r="AM510">
        <v>31.458819999999999</v>
      </c>
      <c r="AN510">
        <v>0</v>
      </c>
      <c r="AO510">
        <v>0</v>
      </c>
      <c r="AP510" s="1">
        <v>4.5872860000000001E-2</v>
      </c>
      <c r="AQ510">
        <v>31.492270000000001</v>
      </c>
      <c r="AR510">
        <v>0</v>
      </c>
      <c r="AS510">
        <v>0</v>
      </c>
      <c r="AT510" s="1">
        <v>4.532506E-2</v>
      </c>
      <c r="AU510">
        <v>31.566839999999999</v>
      </c>
      <c r="AV510">
        <v>0</v>
      </c>
      <c r="AW510">
        <v>0</v>
      </c>
      <c r="AX510" s="1">
        <v>4.4724550000000002E-2</v>
      </c>
      <c r="AY510">
        <v>31.593920000000001</v>
      </c>
      <c r="AZ510">
        <v>0</v>
      </c>
      <c r="BA510">
        <v>0</v>
      </c>
      <c r="BB510" s="1">
        <v>4.4424520000000002E-2</v>
      </c>
      <c r="BC510">
        <v>31.595099999999999</v>
      </c>
      <c r="BD510">
        <v>0</v>
      </c>
      <c r="BE510">
        <v>0</v>
      </c>
      <c r="BF510" s="1">
        <v>4.428211E-2</v>
      </c>
      <c r="BG510">
        <v>31.535329999999998</v>
      </c>
      <c r="BH510">
        <v>0</v>
      </c>
      <c r="BI510">
        <v>0</v>
      </c>
      <c r="BJ510" s="1">
        <v>4.411959E-2</v>
      </c>
      <c r="BK510">
        <v>31.424140000000001</v>
      </c>
      <c r="BL510">
        <v>0</v>
      </c>
      <c r="BM510">
        <v>0</v>
      </c>
      <c r="BN510">
        <v>4.3848400000000003E-2</v>
      </c>
      <c r="BO510">
        <v>31.322050000000001</v>
      </c>
      <c r="BP510">
        <v>0</v>
      </c>
      <c r="BQ510">
        <v>0</v>
      </c>
      <c r="BR510">
        <v>4.3775399999999999E-2</v>
      </c>
      <c r="BS510">
        <v>31.237839999999998</v>
      </c>
      <c r="BT510">
        <v>0</v>
      </c>
      <c r="BU510">
        <v>0</v>
      </c>
      <c r="BV510" s="1">
        <v>4.3545779999999999E-2</v>
      </c>
      <c r="BW510">
        <v>31.247430000000001</v>
      </c>
      <c r="BX510">
        <v>0</v>
      </c>
      <c r="BY510">
        <v>0</v>
      </c>
      <c r="BZ510" s="1">
        <v>4.3298940000000001E-2</v>
      </c>
      <c r="CA510">
        <v>31.286059999999999</v>
      </c>
      <c r="CB510">
        <v>0</v>
      </c>
      <c r="CC510">
        <v>0</v>
      </c>
      <c r="CD510" s="1">
        <v>4.3044590000000001E-2</v>
      </c>
      <c r="CE510">
        <v>31.303090000000001</v>
      </c>
      <c r="CF510">
        <v>0</v>
      </c>
      <c r="CG510">
        <v>0</v>
      </c>
      <c r="CH510" s="1">
        <v>4.2872729999999998E-2</v>
      </c>
      <c r="CI510">
        <v>31.32864</v>
      </c>
      <c r="CJ510">
        <v>0</v>
      </c>
      <c r="CK510">
        <v>0</v>
      </c>
      <c r="CL510" s="1">
        <v>4.2737369999999997E-2</v>
      </c>
      <c r="CM510">
        <v>31.296240000000001</v>
      </c>
      <c r="CN510">
        <v>0</v>
      </c>
      <c r="CO510">
        <v>0</v>
      </c>
      <c r="CP510" s="1">
        <v>4.2601409999999999E-2</v>
      </c>
      <c r="CQ510">
        <v>31.193760000000001</v>
      </c>
      <c r="CR510">
        <v>0</v>
      </c>
      <c r="CS510">
        <v>0</v>
      </c>
      <c r="CT510" s="1">
        <v>4.253527E-2</v>
      </c>
      <c r="CU510">
        <v>31.09431</v>
      </c>
      <c r="CV510">
        <v>0</v>
      </c>
      <c r="CW510">
        <v>0</v>
      </c>
      <c r="CX510" s="1">
        <v>4.3102620000000001E-2</v>
      </c>
      <c r="CY510">
        <v>31.019850000000002</v>
      </c>
      <c r="CZ510">
        <v>0</v>
      </c>
      <c r="DA510">
        <v>0</v>
      </c>
      <c r="DB510" s="1">
        <v>4.3050079999999998E-2</v>
      </c>
      <c r="DC510">
        <v>31.088000000000001</v>
      </c>
      <c r="DD510">
        <v>0</v>
      </c>
      <c r="DE510">
        <v>0</v>
      </c>
      <c r="DF510">
        <v>4.2726100000000003E-2</v>
      </c>
      <c r="DG510">
        <v>31.202359999999999</v>
      </c>
      <c r="DH510">
        <v>0</v>
      </c>
      <c r="DI510" s="1">
        <v>1.03163E-36</v>
      </c>
      <c r="DJ510">
        <v>4.2331300000000002E-2</v>
      </c>
      <c r="DK510">
        <v>31.296749999999999</v>
      </c>
      <c r="DL510" s="1">
        <v>1.6931039999999999E-36</v>
      </c>
      <c r="DM510" s="1">
        <v>3.1600080000000001E-32</v>
      </c>
      <c r="DN510" s="1">
        <v>4.2212069999999997E-2</v>
      </c>
      <c r="DO510">
        <v>31.365300000000001</v>
      </c>
      <c r="DP510" s="1">
        <v>1.4931689999999999E-32</v>
      </c>
      <c r="DQ510" s="1">
        <v>2.585069E-28</v>
      </c>
      <c r="DR510" s="1">
        <v>4.2245650000000003E-2</v>
      </c>
      <c r="DS510">
        <v>31.315529999999999</v>
      </c>
      <c r="DT510" s="1">
        <v>4.464461E-29</v>
      </c>
      <c r="DU510" s="1">
        <v>6.9094619999999998E-25</v>
      </c>
      <c r="DV510" s="1">
        <v>4.2230049999999998E-2</v>
      </c>
      <c r="DW510">
        <v>31.206779999999998</v>
      </c>
      <c r="DX510" s="1">
        <v>4.871497E-26</v>
      </c>
      <c r="DY510" s="1">
        <v>7.046666E-22</v>
      </c>
      <c r="DZ510" s="1">
        <v>4.2065680000000001E-2</v>
      </c>
      <c r="EA510">
        <v>31.106590000000001</v>
      </c>
      <c r="EB510" s="1">
        <v>2.2801890000000001E-23</v>
      </c>
      <c r="EC510" s="1">
        <v>3.1789590000000001E-19</v>
      </c>
      <c r="ED510" s="1">
        <v>4.1852569999999999E-2</v>
      </c>
      <c r="EE510">
        <v>31.0242</v>
      </c>
      <c r="EF510" s="1">
        <v>5.2419889999999997E-21</v>
      </c>
      <c r="EG510" s="1">
        <v>7.166672E-17</v>
      </c>
      <c r="EH510" s="1">
        <v>4.1669909999999998E-2</v>
      </c>
      <c r="EI510">
        <v>31.047470000000001</v>
      </c>
      <c r="EJ510" s="1">
        <v>6.5777800000000003E-19</v>
      </c>
      <c r="EK510" s="1">
        <v>8.9068659999999995E-15</v>
      </c>
      <c r="EL510" s="1">
        <v>4.1542610000000001E-2</v>
      </c>
      <c r="EM510">
        <v>31.150759999999998</v>
      </c>
      <c r="EN510" s="1">
        <v>4.8796970000000002E-17</v>
      </c>
      <c r="EO510" s="1">
        <v>6.5847840000000002E-13</v>
      </c>
      <c r="EP510">
        <v>4.1410000000000002E-2</v>
      </c>
      <c r="EQ510">
        <v>31.2746</v>
      </c>
      <c r="ER510" s="1">
        <v>2.2846150000000001E-15</v>
      </c>
      <c r="ES510" s="1">
        <v>3.08907E-11</v>
      </c>
      <c r="ET510" s="1">
        <v>4.1251719999999999E-2</v>
      </c>
      <c r="EU510">
        <v>31.359639999999999</v>
      </c>
      <c r="EV510" s="1">
        <v>7.1243610000000001E-14</v>
      </c>
      <c r="EW510" s="1">
        <v>9.6952449999999996E-10</v>
      </c>
      <c r="EX510" s="1">
        <v>4.1056670000000003E-2</v>
      </c>
      <c r="EY510">
        <v>31.3261</v>
      </c>
      <c r="EZ510" s="1">
        <v>1.5497660000000001E-12</v>
      </c>
      <c r="FA510" s="1">
        <v>2.1298160000000001E-8</v>
      </c>
      <c r="FB510" s="1">
        <v>4.085159E-2</v>
      </c>
      <c r="FC510">
        <v>31.2349</v>
      </c>
      <c r="FD510" s="1">
        <v>2.4461520000000001E-11</v>
      </c>
      <c r="FE510" s="1">
        <v>3.4040400000000001E-7</v>
      </c>
      <c r="FF510" s="1">
        <v>4.0702540000000002E-2</v>
      </c>
      <c r="FG510">
        <v>31.14583</v>
      </c>
      <c r="FH510" s="1">
        <v>2.9079190000000002E-10</v>
      </c>
      <c r="FI510" s="1">
        <v>4.096795E-6</v>
      </c>
      <c r="FJ510" s="1">
        <v>4.0882090000000003E-2</v>
      </c>
      <c r="FK510">
        <v>31.064250000000001</v>
      </c>
      <c r="FL510" s="1">
        <v>2.707186E-9</v>
      </c>
      <c r="FM510" s="1">
        <v>3.8338560000000003E-5</v>
      </c>
      <c r="FN510" s="1">
        <v>4.0719779999999997E-2</v>
      </c>
      <c r="FO510">
        <v>31.117740000000001</v>
      </c>
      <c r="FP510" s="1">
        <v>1.994916E-8</v>
      </c>
      <c r="FQ510" s="1">
        <v>2.866023E-4</v>
      </c>
      <c r="FR510" s="1">
        <v>4.0405320000000002E-2</v>
      </c>
      <c r="FS510">
        <v>31.215409999999999</v>
      </c>
      <c r="FT510" s="1">
        <v>1.1937580000000001E-7</v>
      </c>
      <c r="FU510" s="1">
        <v>1.747384E-3</v>
      </c>
      <c r="FV510" s="1">
        <v>4.0040939999999997E-2</v>
      </c>
      <c r="FW510">
        <v>31.26247</v>
      </c>
      <c r="FX510" s="1">
        <v>5.9385120000000005E-7</v>
      </c>
      <c r="FY510" s="1">
        <v>8.8713630000000002E-3</v>
      </c>
      <c r="FZ510" s="1">
        <v>3.981759E-2</v>
      </c>
      <c r="GA510">
        <v>31.27084</v>
      </c>
      <c r="GB510" s="1">
        <v>2.517783E-6</v>
      </c>
      <c r="GC510" s="1">
        <v>3.8251210000000001E-2</v>
      </c>
      <c r="GD510">
        <v>3.9673899999999998E-2</v>
      </c>
      <c r="GE510">
        <v>31.19622</v>
      </c>
      <c r="GF510" s="1">
        <v>9.2477189999999999E-6</v>
      </c>
      <c r="GG510">
        <v>0.14260310000000001</v>
      </c>
      <c r="GH510" s="1">
        <v>3.9506859999999998E-2</v>
      </c>
      <c r="GI510">
        <v>31.13766</v>
      </c>
      <c r="GJ510" s="1">
        <v>2.980567E-5</v>
      </c>
      <c r="GK510">
        <v>0.4667094</v>
      </c>
      <c r="GL510" s="1">
        <v>3.926934E-2</v>
      </c>
      <c r="GM510">
        <v>31.087479999999999</v>
      </c>
      <c r="GN510" s="1">
        <v>8.5297819999999996E-5</v>
      </c>
      <c r="GO510">
        <v>1.358514</v>
      </c>
      <c r="GP510" s="1">
        <v>3.905931E-2</v>
      </c>
      <c r="GQ510">
        <v>31.044730000000001</v>
      </c>
      <c r="GR510" s="1">
        <v>2.1990599999999999E-4</v>
      </c>
      <c r="GS510">
        <v>3.5594039999999998</v>
      </c>
      <c r="GT510" s="1">
        <v>3.8801750000000003E-2</v>
      </c>
      <c r="GU510">
        <v>31.000440000000001</v>
      </c>
      <c r="GV510" s="1">
        <v>5.1551099999999996E-4</v>
      </c>
      <c r="GW510">
        <v>8.4872619999999994</v>
      </c>
      <c r="GX510" s="1">
        <v>3.8563680000000003E-2</v>
      </c>
      <c r="GY510">
        <v>31.034549999999999</v>
      </c>
      <c r="GZ510" s="1">
        <v>1.111452E-3</v>
      </c>
      <c r="HA510">
        <v>18.59741</v>
      </c>
      <c r="HB510" s="1">
        <v>3.8330049999999997E-2</v>
      </c>
      <c r="HC510">
        <v>31.14461</v>
      </c>
      <c r="HD510" s="1">
        <v>2.2222409999999998E-3</v>
      </c>
      <c r="HE510">
        <v>37.777450000000002</v>
      </c>
      <c r="HF510" s="1">
        <v>3.8109690000000002E-2</v>
      </c>
      <c r="HG510">
        <v>31.248419999999999</v>
      </c>
      <c r="HH510" s="1">
        <v>4.1541019999999998E-3</v>
      </c>
      <c r="HI510">
        <v>71.695840000000004</v>
      </c>
      <c r="HJ510" s="1">
        <v>3.7884420000000002E-2</v>
      </c>
      <c r="HK510">
        <v>31.261279999999999</v>
      </c>
      <c r="HL510" s="1">
        <v>7.3070330000000001E-3</v>
      </c>
      <c r="HM510">
        <v>128.0067</v>
      </c>
      <c r="HN510" s="1">
        <v>3.764667E-2</v>
      </c>
      <c r="HO510">
        <v>31.172840000000001</v>
      </c>
      <c r="HP510" s="1">
        <v>1.216591E-2</v>
      </c>
      <c r="HQ510">
        <v>216.33070000000001</v>
      </c>
      <c r="HR510" s="1">
        <v>3.7471249999999998E-2</v>
      </c>
      <c r="HS510">
        <v>31.090140000000002</v>
      </c>
      <c r="HT510" s="1">
        <v>1.9316670000000001E-2</v>
      </c>
      <c r="HU510">
        <v>347.97379999999998</v>
      </c>
      <c r="HV510" s="1">
        <v>3.7616780000000002E-2</v>
      </c>
      <c r="HW510">
        <v>31.016770000000001</v>
      </c>
      <c r="HX510" s="1">
        <v>2.9621709999999999E-2</v>
      </c>
      <c r="HY510">
        <v>535.7627</v>
      </c>
      <c r="HZ510" s="1">
        <v>3.7448080000000002E-2</v>
      </c>
      <c r="IA510">
        <v>31.041029999999999</v>
      </c>
      <c r="IB510" s="1">
        <v>4.3329279999999998E-2</v>
      </c>
      <c r="IC510">
        <v>793.16849999999999</v>
      </c>
      <c r="ID510" s="1">
        <v>3.712961E-2</v>
      </c>
      <c r="IE510">
        <v>31.127020000000002</v>
      </c>
      <c r="IF510" s="1">
        <v>6.0884059999999997E-2</v>
      </c>
      <c r="IG510">
        <v>1132.269</v>
      </c>
      <c r="IH510" s="1">
        <v>3.6760889999999997E-2</v>
      </c>
      <c r="II510">
        <v>31.208770000000001</v>
      </c>
      <c r="IJ510" s="1">
        <v>8.2655809999999996E-2</v>
      </c>
      <c r="IK510">
        <v>1563.366</v>
      </c>
      <c r="IL510" s="1">
        <v>3.653994E-2</v>
      </c>
      <c r="IM510">
        <v>31.271899999999999</v>
      </c>
      <c r="IN510">
        <v>0.109363</v>
      </c>
      <c r="IO510">
        <v>2094.89</v>
      </c>
      <c r="IP510" s="1">
        <v>3.6413510000000003E-2</v>
      </c>
      <c r="IQ510">
        <v>31.252230000000001</v>
      </c>
      <c r="IR510">
        <v>0.14130780000000001</v>
      </c>
      <c r="IS510">
        <v>2733.2649999999999</v>
      </c>
      <c r="IT510" s="1">
        <v>3.6273930000000003E-2</v>
      </c>
      <c r="IU510">
        <v>31.194099999999999</v>
      </c>
      <c r="IV510">
        <v>0.17823710000000001</v>
      </c>
      <c r="IW510">
        <v>3481.6660000000002</v>
      </c>
      <c r="IX510" s="1">
        <v>3.6063560000000001E-2</v>
      </c>
      <c r="IY510">
        <v>31.146509999999999</v>
      </c>
      <c r="IZ510">
        <v>0.21957879999999999</v>
      </c>
      <c r="JA510">
        <v>4338.93</v>
      </c>
      <c r="JB510" s="1">
        <v>3.5877340000000001E-2</v>
      </c>
      <c r="JC510">
        <v>31.12125</v>
      </c>
      <c r="JD510">
        <v>0.26538460000000003</v>
      </c>
      <c r="JE510">
        <v>5300.348</v>
      </c>
      <c r="JF510" s="1">
        <v>3.5652830000000003E-2</v>
      </c>
      <c r="JG510">
        <v>31.226369999999999</v>
      </c>
      <c r="JH510">
        <v>0.31472139999999998</v>
      </c>
      <c r="JI510">
        <v>6358.1880000000001</v>
      </c>
      <c r="JJ510" s="1">
        <v>3.5449170000000002E-2</v>
      </c>
      <c r="JK510">
        <v>31.343879999999999</v>
      </c>
      <c r="JL510">
        <v>0.36738199999999999</v>
      </c>
      <c r="JM510">
        <v>7501.8739999999998</v>
      </c>
      <c r="JN510" s="1">
        <v>3.5250129999999998E-2</v>
      </c>
      <c r="JO510">
        <v>31.424980000000001</v>
      </c>
      <c r="JP510">
        <v>0.42257129999999998</v>
      </c>
      <c r="JQ510">
        <v>8718.8850000000002</v>
      </c>
      <c r="JR510" s="1">
        <v>3.5069509999999998E-2</v>
      </c>
      <c r="JS510">
        <v>31.4678</v>
      </c>
      <c r="JT510">
        <v>0.47980679999999998</v>
      </c>
      <c r="JU510">
        <v>9995.5439999999999</v>
      </c>
      <c r="JV510" s="1">
        <v>3.4880870000000001E-2</v>
      </c>
      <c r="JW510">
        <v>31.462309999999999</v>
      </c>
      <c r="JX510">
        <v>0.53796699999999997</v>
      </c>
      <c r="JY510">
        <v>11316.76</v>
      </c>
      <c r="JZ510" s="1">
        <v>3.4697159999999998E-2</v>
      </c>
      <c r="KA510">
        <v>31.39789</v>
      </c>
      <c r="KB510">
        <v>0.59655069999999999</v>
      </c>
      <c r="KC510">
        <v>12667.33</v>
      </c>
      <c r="KD510" s="1">
        <v>3.4526639999999997E-2</v>
      </c>
      <c r="KE510">
        <v>31.33606</v>
      </c>
      <c r="KF510">
        <v>0.65499629999999998</v>
      </c>
      <c r="KG510">
        <v>14032.01</v>
      </c>
      <c r="KH510" s="1">
        <v>3.4463359999999998E-2</v>
      </c>
      <c r="KI510">
        <v>31.296399999999998</v>
      </c>
      <c r="KJ510">
        <v>0.7147211</v>
      </c>
      <c r="KK510">
        <v>15397.31</v>
      </c>
      <c r="KL510" s="1">
        <v>3.4309930000000002E-2</v>
      </c>
      <c r="KM510">
        <v>31.382999999999999</v>
      </c>
      <c r="KN510">
        <v>0.77129619999999999</v>
      </c>
      <c r="KO510">
        <v>16750.41</v>
      </c>
      <c r="KP510" s="1">
        <v>3.4117380000000003E-2</v>
      </c>
      <c r="KQ510">
        <v>31.5137</v>
      </c>
      <c r="KR510">
        <v>0.82491409999999998</v>
      </c>
      <c r="KS510">
        <v>18077.3</v>
      </c>
      <c r="KT510" s="1">
        <v>3.391682E-2</v>
      </c>
      <c r="KU510">
        <v>31.65099</v>
      </c>
      <c r="KV510">
        <v>0.87564540000000002</v>
      </c>
      <c r="KW510">
        <v>19365.759999999998</v>
      </c>
      <c r="KX510" s="1">
        <v>3.3766770000000002E-2</v>
      </c>
      <c r="KY510">
        <v>31.766169999999999</v>
      </c>
      <c r="KZ510">
        <v>0.92471009999999998</v>
      </c>
      <c r="LA510">
        <v>20606.169999999998</v>
      </c>
      <c r="LB510" s="1">
        <v>3.3640919999999998E-2</v>
      </c>
      <c r="LC510">
        <v>31.76652</v>
      </c>
      <c r="LD510">
        <v>0.9713524</v>
      </c>
      <c r="LE510">
        <v>21791.43</v>
      </c>
      <c r="LF510">
        <v>3.3522400000000001E-2</v>
      </c>
      <c r="LG510">
        <v>31.698170000000001</v>
      </c>
      <c r="LH510">
        <v>1.0149429999999999</v>
      </c>
      <c r="LI510">
        <v>22915.03</v>
      </c>
      <c r="LJ510" s="1">
        <v>3.338344E-2</v>
      </c>
      <c r="LK510">
        <v>31.63927</v>
      </c>
      <c r="LL510">
        <v>1.0544500000000001</v>
      </c>
      <c r="LM510">
        <v>23971.47</v>
      </c>
      <c r="LN510" s="1">
        <v>3.3261209999999999E-2</v>
      </c>
      <c r="LO510">
        <v>31.611149999999999</v>
      </c>
      <c r="LP510">
        <v>1.090929</v>
      </c>
      <c r="LQ510">
        <v>24956.86</v>
      </c>
      <c r="LR510" s="1">
        <v>3.3129270000000002E-2</v>
      </c>
      <c r="LS510">
        <v>31.73535</v>
      </c>
      <c r="LT510">
        <v>1.123456</v>
      </c>
      <c r="LU510">
        <v>25868.2</v>
      </c>
      <c r="LV510" s="1">
        <v>3.3003079999999997E-2</v>
      </c>
      <c r="LW510">
        <v>31.90044</v>
      </c>
      <c r="LX510">
        <v>1.1525559999999999</v>
      </c>
      <c r="LY510">
        <v>26703.64</v>
      </c>
      <c r="LZ510" s="1">
        <v>3.2868969999999997E-2</v>
      </c>
      <c r="MA510">
        <v>32.056820000000002</v>
      </c>
      <c r="MB510">
        <v>1.1777850000000001</v>
      </c>
      <c r="MC510">
        <v>27462.48</v>
      </c>
      <c r="MD510" s="1">
        <v>3.2747030000000003E-2</v>
      </c>
      <c r="ME510">
        <v>32.19014</v>
      </c>
      <c r="MF510">
        <v>1.1999230000000001</v>
      </c>
      <c r="MG510">
        <v>28144.93</v>
      </c>
      <c r="MH510">
        <v>3.2636600000000002E-2</v>
      </c>
      <c r="MI510">
        <v>32.208950000000002</v>
      </c>
      <c r="MJ510">
        <v>1.2190700000000001</v>
      </c>
      <c r="MK510">
        <v>28752.2</v>
      </c>
      <c r="ML510" s="1">
        <v>3.2508309999999999E-2</v>
      </c>
      <c r="MM510">
        <v>32.16198</v>
      </c>
      <c r="MN510">
        <v>1.2343280000000001</v>
      </c>
      <c r="MO510">
        <v>29285.71</v>
      </c>
      <c r="MP510" s="1">
        <v>3.2406589999999999E-2</v>
      </c>
      <c r="MQ510">
        <v>32.103659999999998</v>
      </c>
      <c r="MR510">
        <v>1.2474479999999999</v>
      </c>
      <c r="MS510">
        <v>29747.43</v>
      </c>
      <c r="MT510" s="1">
        <v>3.2443420000000001E-2</v>
      </c>
      <c r="MU510">
        <v>32.050319999999999</v>
      </c>
      <c r="MV510">
        <v>1.2630129999999999</v>
      </c>
      <c r="MW510">
        <v>30140.81</v>
      </c>
      <c r="MX510" s="1">
        <v>3.2342269999999999E-2</v>
      </c>
      <c r="MY510">
        <v>32.039140000000003</v>
      </c>
      <c r="MZ510">
        <v>1.2704930000000001</v>
      </c>
      <c r="NA510">
        <v>30469</v>
      </c>
      <c r="NB510" s="1">
        <v>3.2197789999999997E-2</v>
      </c>
      <c r="NC510">
        <v>32.097549999999998</v>
      </c>
      <c r="ND510">
        <v>1.27363</v>
      </c>
      <c r="NE510">
        <v>30733.85</v>
      </c>
      <c r="NF510" s="1">
        <v>3.2025949999999997E-2</v>
      </c>
      <c r="NG510">
        <v>32.228020000000001</v>
      </c>
      <c r="NH510">
        <v>1.27312</v>
      </c>
      <c r="NI510">
        <v>30938.19</v>
      </c>
      <c r="NJ510" s="1">
        <v>3.1918790000000002E-2</v>
      </c>
      <c r="NK510">
        <v>32.28678</v>
      </c>
      <c r="NL510">
        <v>1.2728569999999999</v>
      </c>
      <c r="NM510">
        <v>31085.34</v>
      </c>
      <c r="NN510" s="1">
        <v>3.1848439999999999E-2</v>
      </c>
      <c r="NO510">
        <v>32.260390000000001</v>
      </c>
      <c r="NP510">
        <v>1.271927</v>
      </c>
      <c r="NQ510">
        <v>31179.25</v>
      </c>
      <c r="NR510" s="1">
        <v>3.1771260000000003E-2</v>
      </c>
      <c r="NS510">
        <v>32.21566</v>
      </c>
      <c r="NT510">
        <v>1.26874</v>
      </c>
      <c r="NU510">
        <v>31223.34</v>
      </c>
      <c r="NV510" s="1">
        <v>3.1690669999999997E-2</v>
      </c>
      <c r="NW510">
        <v>32.168399999999998</v>
      </c>
      <c r="NX510">
        <v>1.263674</v>
      </c>
      <c r="NY510">
        <v>31221.24</v>
      </c>
      <c r="NZ510">
        <v>3.1733900000000002E-2</v>
      </c>
      <c r="OA510">
        <v>32.130310000000001</v>
      </c>
      <c r="OB510">
        <v>1.261827</v>
      </c>
      <c r="OC510">
        <v>31175.65</v>
      </c>
      <c r="OD510" s="1">
        <v>3.1643539999999998E-2</v>
      </c>
      <c r="OE510">
        <v>32.199390000000001</v>
      </c>
      <c r="OF510">
        <v>1.253125</v>
      </c>
      <c r="OG510">
        <v>31090.77</v>
      </c>
      <c r="OH510" s="1">
        <v>3.1506319999999997E-2</v>
      </c>
      <c r="OI510">
        <v>32.335720000000002</v>
      </c>
      <c r="OJ510">
        <v>1.241236</v>
      </c>
      <c r="OK510">
        <v>30969.1</v>
      </c>
    </row>
    <row r="511" spans="1:401" x14ac:dyDescent="0.35">
      <c r="A511">
        <v>520</v>
      </c>
      <c r="B511" t="s">
        <v>4</v>
      </c>
      <c r="C511" t="s">
        <v>364</v>
      </c>
      <c r="D511" t="s">
        <v>513</v>
      </c>
      <c r="E511">
        <v>838.55349999999999</v>
      </c>
      <c r="F511" s="1">
        <v>4.258352E-2</v>
      </c>
      <c r="G511">
        <v>32.07893</v>
      </c>
      <c r="H511">
        <v>0</v>
      </c>
      <c r="I511">
        <v>0</v>
      </c>
      <c r="J511" s="1">
        <v>4.2199189999999998E-2</v>
      </c>
      <c r="K511">
        <v>32.029910000000001</v>
      </c>
      <c r="L511">
        <v>0</v>
      </c>
      <c r="M511">
        <v>0</v>
      </c>
      <c r="N511" s="1">
        <v>4.1743009999999997E-2</v>
      </c>
      <c r="O511">
        <v>31.967269999999999</v>
      </c>
      <c r="P511">
        <v>0</v>
      </c>
      <c r="Q511">
        <v>0</v>
      </c>
      <c r="R511">
        <v>4.1259499999999998E-2</v>
      </c>
      <c r="S511">
        <v>31.88091</v>
      </c>
      <c r="T511">
        <v>0</v>
      </c>
      <c r="U511">
        <v>0</v>
      </c>
      <c r="V511" s="1">
        <v>4.0878619999999997E-2</v>
      </c>
      <c r="W511">
        <v>31.83051</v>
      </c>
      <c r="X511">
        <v>0</v>
      </c>
      <c r="Y511">
        <v>0</v>
      </c>
      <c r="Z511" s="1">
        <v>4.055247E-2</v>
      </c>
      <c r="AA511">
        <v>31.757020000000001</v>
      </c>
      <c r="AB511">
        <v>0</v>
      </c>
      <c r="AC511">
        <v>0</v>
      </c>
      <c r="AD511" s="1">
        <v>4.0228380000000001E-2</v>
      </c>
      <c r="AE511">
        <v>31.67184</v>
      </c>
      <c r="AF511">
        <v>0</v>
      </c>
      <c r="AG511">
        <v>0</v>
      </c>
      <c r="AH511">
        <v>3.9947900000000001E-2</v>
      </c>
      <c r="AI511">
        <v>31.598870000000002</v>
      </c>
      <c r="AJ511">
        <v>0</v>
      </c>
      <c r="AK511">
        <v>0</v>
      </c>
      <c r="AL511" s="1">
        <v>4.0257630000000003E-2</v>
      </c>
      <c r="AM511">
        <v>31.543279999999999</v>
      </c>
      <c r="AN511">
        <v>0</v>
      </c>
      <c r="AO511">
        <v>0</v>
      </c>
      <c r="AP511" s="1">
        <v>4.0001960000000003E-2</v>
      </c>
      <c r="AQ511">
        <v>31.576070000000001</v>
      </c>
      <c r="AR511">
        <v>0</v>
      </c>
      <c r="AS511">
        <v>0</v>
      </c>
      <c r="AT511" s="1">
        <v>3.9511579999999998E-2</v>
      </c>
      <c r="AU511">
        <v>31.649989999999999</v>
      </c>
      <c r="AV511">
        <v>0</v>
      </c>
      <c r="AW511">
        <v>0</v>
      </c>
      <c r="AX511" s="1">
        <v>3.8978840000000001E-2</v>
      </c>
      <c r="AY511">
        <v>31.67653</v>
      </c>
      <c r="AZ511">
        <v>0</v>
      </c>
      <c r="BA511">
        <v>0</v>
      </c>
      <c r="BB511" s="1">
        <v>3.871223E-2</v>
      </c>
      <c r="BC511">
        <v>31.67727</v>
      </c>
      <c r="BD511">
        <v>0</v>
      </c>
      <c r="BE511">
        <v>0</v>
      </c>
      <c r="BF511" s="1">
        <v>3.8585580000000001E-2</v>
      </c>
      <c r="BG511">
        <v>31.617239999999999</v>
      </c>
      <c r="BH511">
        <v>0</v>
      </c>
      <c r="BI511">
        <v>0</v>
      </c>
      <c r="BJ511" s="1">
        <v>3.8442579999999997E-2</v>
      </c>
      <c r="BK511">
        <v>31.50582</v>
      </c>
      <c r="BL511">
        <v>0</v>
      </c>
      <c r="BM511">
        <v>0</v>
      </c>
      <c r="BN511" s="1">
        <v>3.8200909999999998E-2</v>
      </c>
      <c r="BO511">
        <v>31.403559999999999</v>
      </c>
      <c r="BP511">
        <v>0</v>
      </c>
      <c r="BQ511">
        <v>0</v>
      </c>
      <c r="BR511" s="1">
        <v>3.8137839999999999E-2</v>
      </c>
      <c r="BS511">
        <v>31.319210000000002</v>
      </c>
      <c r="BT511">
        <v>0</v>
      </c>
      <c r="BU511">
        <v>0</v>
      </c>
      <c r="BV511" s="1">
        <v>3.7932340000000002E-2</v>
      </c>
      <c r="BW511">
        <v>31.328489999999999</v>
      </c>
      <c r="BX511">
        <v>0</v>
      </c>
      <c r="BY511">
        <v>0</v>
      </c>
      <c r="BZ511">
        <v>3.7710199999999999E-2</v>
      </c>
      <c r="CA511">
        <v>31.366759999999999</v>
      </c>
      <c r="CB511">
        <v>0</v>
      </c>
      <c r="CC511">
        <v>0</v>
      </c>
      <c r="CD511" s="1">
        <v>3.748539E-2</v>
      </c>
      <c r="CE511">
        <v>31.383649999999999</v>
      </c>
      <c r="CF511">
        <v>0</v>
      </c>
      <c r="CG511">
        <v>0</v>
      </c>
      <c r="CH511" s="1">
        <v>3.7327770000000003E-2</v>
      </c>
      <c r="CI511">
        <v>31.408729999999998</v>
      </c>
      <c r="CJ511">
        <v>0</v>
      </c>
      <c r="CK511">
        <v>0</v>
      </c>
      <c r="CL511" s="1">
        <v>3.7207650000000002E-2</v>
      </c>
      <c r="CM511">
        <v>31.377020000000002</v>
      </c>
      <c r="CN511">
        <v>0</v>
      </c>
      <c r="CO511">
        <v>0</v>
      </c>
      <c r="CP511" s="1">
        <v>3.7084909999999999E-2</v>
      </c>
      <c r="CQ511">
        <v>31.274819999999998</v>
      </c>
      <c r="CR511">
        <v>0</v>
      </c>
      <c r="CS511">
        <v>0</v>
      </c>
      <c r="CT511" s="1">
        <v>3.7028730000000003E-2</v>
      </c>
      <c r="CU511">
        <v>31.175599999999999</v>
      </c>
      <c r="CV511">
        <v>0</v>
      </c>
      <c r="CW511">
        <v>0</v>
      </c>
      <c r="CX511" s="1">
        <v>3.7533289999999997E-2</v>
      </c>
      <c r="CY511">
        <v>31.101230000000001</v>
      </c>
      <c r="CZ511">
        <v>0</v>
      </c>
      <c r="DA511">
        <v>0</v>
      </c>
      <c r="DB511" s="1">
        <v>3.7483269999999999E-2</v>
      </c>
      <c r="DC511">
        <v>31.169029999999999</v>
      </c>
      <c r="DD511">
        <v>0</v>
      </c>
      <c r="DE511">
        <v>0</v>
      </c>
      <c r="DF511" s="1">
        <v>3.719157E-2</v>
      </c>
      <c r="DG511">
        <v>31.283529999999999</v>
      </c>
      <c r="DH511">
        <v>0</v>
      </c>
      <c r="DI511" s="1">
        <v>2.569408E-37</v>
      </c>
      <c r="DJ511" s="1">
        <v>3.6838780000000002E-2</v>
      </c>
      <c r="DK511">
        <v>31.37809</v>
      </c>
      <c r="DL511" s="1">
        <v>4.346868E-37</v>
      </c>
      <c r="DM511" s="1">
        <v>8.5581479999999999E-33</v>
      </c>
      <c r="DN511" s="1">
        <v>3.6734790000000003E-2</v>
      </c>
      <c r="DO511">
        <v>31.446729999999999</v>
      </c>
      <c r="DP511" s="1">
        <v>3.8231889999999997E-33</v>
      </c>
      <c r="DQ511" s="1">
        <v>7.5489919999999995E-29</v>
      </c>
      <c r="DR511" s="1">
        <v>3.6762320000000001E-2</v>
      </c>
      <c r="DS511">
        <v>31.397849999999998</v>
      </c>
      <c r="DT511" s="1">
        <v>1.127326E-29</v>
      </c>
      <c r="DU511" s="1">
        <v>2.1691429999999998E-25</v>
      </c>
      <c r="DV511" s="1">
        <v>3.6746510000000003E-2</v>
      </c>
      <c r="DW511">
        <v>31.289470000000001</v>
      </c>
      <c r="DX511" s="1">
        <v>1.3453790000000001E-26</v>
      </c>
      <c r="DY511" s="1">
        <v>2.3731300000000001E-22</v>
      </c>
      <c r="DZ511">
        <v>3.6600399999999998E-2</v>
      </c>
      <c r="EA511">
        <v>31.189589999999999</v>
      </c>
      <c r="EB511" s="1">
        <v>6.8141990000000001E-24</v>
      </c>
      <c r="EC511" s="1">
        <v>1.14209E-19</v>
      </c>
      <c r="ED511" s="1">
        <v>3.640902E-2</v>
      </c>
      <c r="EE511">
        <v>31.107500000000002</v>
      </c>
      <c r="EF511" s="1">
        <v>1.679737E-21</v>
      </c>
      <c r="EG511" s="1">
        <v>2.731168E-17</v>
      </c>
      <c r="EH511" s="1">
        <v>3.6245340000000001E-2</v>
      </c>
      <c r="EI511">
        <v>31.130369999999999</v>
      </c>
      <c r="EJ511" s="1">
        <v>2.247355E-19</v>
      </c>
      <c r="EK511" s="1">
        <v>3.586904E-15</v>
      </c>
      <c r="EL511" s="1">
        <v>3.6132919999999999E-2</v>
      </c>
      <c r="EM511">
        <v>31.233540000000001</v>
      </c>
      <c r="EN511" s="1">
        <v>1.7689869999999999E-17</v>
      </c>
      <c r="EO511" s="1">
        <v>2.7920529999999999E-13</v>
      </c>
      <c r="EP511" s="1">
        <v>3.601352E-2</v>
      </c>
      <c r="EQ511">
        <v>31.357330000000001</v>
      </c>
      <c r="ER511" s="1">
        <v>8.7515089999999997E-16</v>
      </c>
      <c r="ES511" s="1">
        <v>1.374818E-11</v>
      </c>
      <c r="ET511" s="1">
        <v>3.5873389999999998E-2</v>
      </c>
      <c r="EU511">
        <v>31.44239</v>
      </c>
      <c r="EV511" s="1">
        <v>2.874024E-14</v>
      </c>
      <c r="EW511" s="1">
        <v>4.5169710000000001E-10</v>
      </c>
      <c r="EX511" s="1">
        <v>3.570222E-2</v>
      </c>
      <c r="EY511">
        <v>31.40935</v>
      </c>
      <c r="EZ511" s="1">
        <v>6.5642750000000003E-13</v>
      </c>
      <c r="FA511" s="1">
        <v>1.036201E-8</v>
      </c>
      <c r="FB511" s="1">
        <v>3.5518340000000002E-2</v>
      </c>
      <c r="FC511">
        <v>31.318000000000001</v>
      </c>
      <c r="FD511" s="1">
        <v>1.084832E-11</v>
      </c>
      <c r="FE511" s="1">
        <v>1.7256330000000001E-7</v>
      </c>
      <c r="FF511" s="1">
        <v>3.5388280000000001E-2</v>
      </c>
      <c r="FG511">
        <v>31.22871</v>
      </c>
      <c r="FH511" s="1">
        <v>1.347089E-10</v>
      </c>
      <c r="FI511" s="1">
        <v>2.1593939999999999E-6</v>
      </c>
      <c r="FJ511" s="1">
        <v>3.5548320000000001E-2</v>
      </c>
      <c r="FK511">
        <v>31.146799999999999</v>
      </c>
      <c r="FL511" s="1">
        <v>1.307015E-9</v>
      </c>
      <c r="FM511" s="1">
        <v>2.0967730000000001E-5</v>
      </c>
      <c r="FN511" s="1">
        <v>3.5405760000000001E-2</v>
      </c>
      <c r="FO511">
        <v>31.19903</v>
      </c>
      <c r="FP511" s="1">
        <v>1.001461E-8</v>
      </c>
      <c r="FQ511" s="1">
        <v>1.62342E-4</v>
      </c>
      <c r="FR511" s="1">
        <v>3.5123229999999998E-2</v>
      </c>
      <c r="FS511">
        <v>31.296140000000001</v>
      </c>
      <c r="FT511" s="1">
        <v>6.2178420000000004E-8</v>
      </c>
      <c r="FU511" s="1">
        <v>1.023419E-3</v>
      </c>
      <c r="FV511" s="1">
        <v>3.480101E-2</v>
      </c>
      <c r="FW511">
        <v>31.342490000000002</v>
      </c>
      <c r="FX511" s="1">
        <v>3.2031669999999999E-7</v>
      </c>
      <c r="FY511" s="1">
        <v>5.3629150000000002E-3</v>
      </c>
      <c r="FZ511">
        <v>3.4603000000000002E-2</v>
      </c>
      <c r="GA511">
        <v>31.35014</v>
      </c>
      <c r="GB511" s="1">
        <v>1.403801E-6</v>
      </c>
      <c r="GC511" s="1">
        <v>2.3826819999999999E-2</v>
      </c>
      <c r="GD511">
        <v>3.4478300000000003E-2</v>
      </c>
      <c r="GE511">
        <v>31.274370000000001</v>
      </c>
      <c r="GF511" s="1">
        <v>5.320772E-6</v>
      </c>
      <c r="GG511" s="1">
        <v>9.1381859999999995E-2</v>
      </c>
      <c r="GH511" s="1">
        <v>3.4330729999999997E-2</v>
      </c>
      <c r="GI511">
        <v>31.214449999999999</v>
      </c>
      <c r="GJ511" s="1">
        <v>1.7666260000000001E-5</v>
      </c>
      <c r="GK511">
        <v>0.30721589999999999</v>
      </c>
      <c r="GL511" s="1">
        <v>3.4120209999999998E-2</v>
      </c>
      <c r="GM511">
        <v>31.162929999999999</v>
      </c>
      <c r="GN511" s="1">
        <v>5.1998269999999998E-5</v>
      </c>
      <c r="GO511">
        <v>0.91730920000000005</v>
      </c>
      <c r="GP511" s="1">
        <v>3.3936319999999999E-2</v>
      </c>
      <c r="GQ511">
        <v>31.118980000000001</v>
      </c>
      <c r="GR511" s="1">
        <v>1.376769E-4</v>
      </c>
      <c r="GS511">
        <v>2.4619900000000001</v>
      </c>
      <c r="GT511" s="1">
        <v>3.3708130000000003E-2</v>
      </c>
      <c r="GU511">
        <v>31.073350000000001</v>
      </c>
      <c r="GV511" s="1">
        <v>3.3094039999999997E-4</v>
      </c>
      <c r="GW511">
        <v>6.0054499999999997</v>
      </c>
      <c r="GX511" s="1">
        <v>3.3498960000000001E-2</v>
      </c>
      <c r="GY511">
        <v>31.105640000000001</v>
      </c>
      <c r="GZ511" s="1">
        <v>7.3066449999999996E-4</v>
      </c>
      <c r="HA511">
        <v>13.444750000000001</v>
      </c>
      <c r="HB511" s="1">
        <v>3.3292009999999997E-2</v>
      </c>
      <c r="HC511">
        <v>31.213850000000001</v>
      </c>
      <c r="HD511" s="1">
        <v>1.493943E-3</v>
      </c>
      <c r="HE511">
        <v>27.869479999999999</v>
      </c>
      <c r="HF511" s="1">
        <v>3.3100690000000002E-2</v>
      </c>
      <c r="HG511">
        <v>31.316130000000001</v>
      </c>
      <c r="HH511" s="1">
        <v>2.852669E-3</v>
      </c>
      <c r="HI511">
        <v>53.913490000000003</v>
      </c>
      <c r="HJ511" s="1">
        <v>3.2901380000000001E-2</v>
      </c>
      <c r="HK511">
        <v>31.32817</v>
      </c>
      <c r="HL511" s="1">
        <v>5.1191090000000002E-3</v>
      </c>
      <c r="HM511">
        <v>98.012200000000007</v>
      </c>
      <c r="HN511" s="1">
        <v>3.2690759999999999E-2</v>
      </c>
      <c r="HO511">
        <v>31.23836</v>
      </c>
      <c r="HP511" s="1">
        <v>8.6854010000000006E-3</v>
      </c>
      <c r="HQ511">
        <v>168.489</v>
      </c>
      <c r="HR511" s="1">
        <v>3.2537969999999999E-2</v>
      </c>
      <c r="HS511">
        <v>31.154050000000002</v>
      </c>
      <c r="HT511" s="1">
        <v>1.4039919999999999E-2</v>
      </c>
      <c r="HU511">
        <v>275.4169</v>
      </c>
      <c r="HV511" s="1">
        <v>3.266881E-2</v>
      </c>
      <c r="HW511">
        <v>31.079440000000002</v>
      </c>
      <c r="HX511">
        <v>2.19005E-2</v>
      </c>
      <c r="HY511">
        <v>430.52820000000003</v>
      </c>
      <c r="HZ511">
        <v>3.2518900000000003E-2</v>
      </c>
      <c r="IA511">
        <v>31.101890000000001</v>
      </c>
      <c r="IB511" s="1">
        <v>3.2546949999999998E-2</v>
      </c>
      <c r="IC511">
        <v>646.55050000000006</v>
      </c>
      <c r="ID511" s="1">
        <v>3.2237689999999999E-2</v>
      </c>
      <c r="IE511">
        <v>31.18646</v>
      </c>
      <c r="IF511" s="1">
        <v>4.6426670000000003E-2</v>
      </c>
      <c r="IG511">
        <v>935.59299999999996</v>
      </c>
      <c r="IH511" s="1">
        <v>3.1911439999999999E-2</v>
      </c>
      <c r="II511">
        <v>31.266970000000001</v>
      </c>
      <c r="IJ511" s="1">
        <v>6.3932169999999997E-2</v>
      </c>
      <c r="IK511">
        <v>1308.5640000000001</v>
      </c>
      <c r="IL511" s="1">
        <v>3.1719410000000003E-2</v>
      </c>
      <c r="IM511">
        <v>31.328779999999998</v>
      </c>
      <c r="IN511" s="1">
        <v>8.5750820000000005E-2</v>
      </c>
      <c r="IO511">
        <v>1774.9390000000001</v>
      </c>
      <c r="IP511" s="1">
        <v>3.1609190000000002E-2</v>
      </c>
      <c r="IQ511">
        <v>31.308499999999999</v>
      </c>
      <c r="IR511">
        <v>0.11223229999999999</v>
      </c>
      <c r="IS511">
        <v>2342.5360000000001</v>
      </c>
      <c r="IT511" s="1">
        <v>3.1486350000000003E-2</v>
      </c>
      <c r="IU511">
        <v>31.24916</v>
      </c>
      <c r="IV511">
        <v>0.14328779999999999</v>
      </c>
      <c r="IW511">
        <v>3016.4459999999999</v>
      </c>
      <c r="IX511" s="1">
        <v>3.1300670000000003E-2</v>
      </c>
      <c r="IY511">
        <v>31.20055</v>
      </c>
      <c r="IZ511">
        <v>0.17855309999999999</v>
      </c>
      <c r="JA511">
        <v>3797.913</v>
      </c>
      <c r="JB511" s="1">
        <v>3.1137430000000001E-2</v>
      </c>
      <c r="JC511">
        <v>31.17418</v>
      </c>
      <c r="JD511">
        <v>0.2181659</v>
      </c>
      <c r="JE511">
        <v>4684.799</v>
      </c>
      <c r="JF511" s="1">
        <v>3.0939660000000001E-2</v>
      </c>
      <c r="JG511">
        <v>31.27796</v>
      </c>
      <c r="JH511">
        <v>0.26140380000000002</v>
      </c>
      <c r="JI511">
        <v>5671.8419999999996</v>
      </c>
      <c r="JJ511" s="1">
        <v>3.0759080000000001E-2</v>
      </c>
      <c r="JK511">
        <v>31.394590000000001</v>
      </c>
      <c r="JL511">
        <v>0.3081351</v>
      </c>
      <c r="JM511">
        <v>6750.8710000000001</v>
      </c>
      <c r="JN511" s="1">
        <v>3.058524E-2</v>
      </c>
      <c r="JO511">
        <v>31.47466</v>
      </c>
      <c r="JP511">
        <v>0.35774889999999998</v>
      </c>
      <c r="JQ511">
        <v>7911.4089999999997</v>
      </c>
      <c r="JR511" s="1">
        <v>3.0425870000000001E-2</v>
      </c>
      <c r="JS511">
        <v>31.51679</v>
      </c>
      <c r="JT511">
        <v>0.40979979999999999</v>
      </c>
      <c r="JU511">
        <v>9141.4380000000001</v>
      </c>
      <c r="JV511" s="1">
        <v>3.0261050000000001E-2</v>
      </c>
      <c r="JW511">
        <v>31.511060000000001</v>
      </c>
      <c r="JX511">
        <v>0.46336450000000001</v>
      </c>
      <c r="JY511">
        <v>10427.42</v>
      </c>
      <c r="JZ511" s="1">
        <v>3.009819E-2</v>
      </c>
      <c r="KA511">
        <v>31.445959999999999</v>
      </c>
      <c r="KB511">
        <v>0.51791259999999995</v>
      </c>
      <c r="KC511">
        <v>11754.88</v>
      </c>
      <c r="KD511" s="1">
        <v>2.994875E-2</v>
      </c>
      <c r="KE511">
        <v>31.38363</v>
      </c>
      <c r="KF511">
        <v>0.57299549999999999</v>
      </c>
      <c r="KG511">
        <v>13109.31</v>
      </c>
      <c r="KH511" s="1">
        <v>2.9894649999999998E-2</v>
      </c>
      <c r="KI511">
        <v>31.34348</v>
      </c>
      <c r="KJ511">
        <v>0.62982760000000004</v>
      </c>
      <c r="KK511">
        <v>14477.3</v>
      </c>
      <c r="KL511" s="1">
        <v>2.975906E-2</v>
      </c>
      <c r="KM511">
        <v>31.42916</v>
      </c>
      <c r="KN511">
        <v>0.68434859999999997</v>
      </c>
      <c r="KO511">
        <v>15845.75</v>
      </c>
      <c r="KP511" s="1">
        <v>2.958976E-2</v>
      </c>
      <c r="KQ511">
        <v>31.559270000000001</v>
      </c>
      <c r="KR511">
        <v>0.73672519999999997</v>
      </c>
      <c r="KS511">
        <v>17200.48</v>
      </c>
      <c r="KT511" s="1">
        <v>2.9411929999999999E-2</v>
      </c>
      <c r="KU511">
        <v>31.696120000000001</v>
      </c>
      <c r="KV511">
        <v>0.78687750000000001</v>
      </c>
      <c r="KW511">
        <v>18528.650000000001</v>
      </c>
      <c r="KX511" s="1">
        <v>2.9279820000000002E-2</v>
      </c>
      <c r="KY511">
        <v>31.810919999999999</v>
      </c>
      <c r="KZ511">
        <v>0.8359356</v>
      </c>
      <c r="LA511">
        <v>19819.77</v>
      </c>
      <c r="LB511" s="1">
        <v>2.9168949999999999E-2</v>
      </c>
      <c r="LC511">
        <v>31.811409999999999</v>
      </c>
      <c r="LD511">
        <v>0.88310460000000002</v>
      </c>
      <c r="LE511">
        <v>21065.32</v>
      </c>
      <c r="LF511" s="1">
        <v>2.9065750000000001E-2</v>
      </c>
      <c r="LG511">
        <v>31.742640000000002</v>
      </c>
      <c r="LH511">
        <v>0.92778709999999998</v>
      </c>
      <c r="LI511">
        <v>22257.79</v>
      </c>
      <c r="LJ511" s="1">
        <v>2.894391E-2</v>
      </c>
      <c r="LK511">
        <v>31.68356</v>
      </c>
      <c r="LL511">
        <v>0.96891510000000003</v>
      </c>
      <c r="LM511">
        <v>23390.59</v>
      </c>
      <c r="LN511">
        <v>2.8835800000000002E-2</v>
      </c>
      <c r="LO511">
        <v>31.654979999999998</v>
      </c>
      <c r="LP511">
        <v>1.007395</v>
      </c>
      <c r="LQ511">
        <v>24458.6</v>
      </c>
      <c r="LR511" s="1">
        <v>2.8718919999999998E-2</v>
      </c>
      <c r="LS511">
        <v>31.778320000000001</v>
      </c>
      <c r="LT511">
        <v>1.0423070000000001</v>
      </c>
      <c r="LU511">
        <v>25457.55</v>
      </c>
      <c r="LV511">
        <v>2.8607E-2</v>
      </c>
      <c r="LW511">
        <v>31.943010000000001</v>
      </c>
      <c r="LX511">
        <v>1.0741309999999999</v>
      </c>
      <c r="LY511">
        <v>26384.73</v>
      </c>
      <c r="LZ511" s="1">
        <v>2.8489520000000001E-2</v>
      </c>
      <c r="MA511">
        <v>32.09892</v>
      </c>
      <c r="MB511">
        <v>1.1024130000000001</v>
      </c>
      <c r="MC511">
        <v>27238.1</v>
      </c>
      <c r="MD511" s="1">
        <v>2.838011E-2</v>
      </c>
      <c r="ME511">
        <v>32.231780000000001</v>
      </c>
      <c r="MF511">
        <v>1.127715</v>
      </c>
      <c r="MG511">
        <v>28016.85</v>
      </c>
      <c r="MH511" s="1">
        <v>2.8282160000000001E-2</v>
      </c>
      <c r="MI511">
        <v>32.250839999999997</v>
      </c>
      <c r="MJ511">
        <v>1.1502410000000001</v>
      </c>
      <c r="MK511">
        <v>28721.39</v>
      </c>
      <c r="ML511" s="1">
        <v>2.816946E-2</v>
      </c>
      <c r="MM511">
        <v>32.203099999999999</v>
      </c>
      <c r="MN511">
        <v>1.1690719999999999</v>
      </c>
      <c r="MO511">
        <v>29352.07</v>
      </c>
      <c r="MP511" s="1">
        <v>2.8082619999999999E-2</v>
      </c>
      <c r="MQ511">
        <v>32.144469999999998</v>
      </c>
      <c r="MR511">
        <v>1.185924</v>
      </c>
      <c r="MS511">
        <v>29910.37</v>
      </c>
      <c r="MT511" s="1">
        <v>2.8114730000000001E-2</v>
      </c>
      <c r="MU511">
        <v>32.090820000000001</v>
      </c>
      <c r="MV511">
        <v>1.2049970000000001</v>
      </c>
      <c r="MW511">
        <v>30398.880000000001</v>
      </c>
      <c r="MX511" s="1">
        <v>2.802408E-2</v>
      </c>
      <c r="MY511">
        <v>32.079230000000003</v>
      </c>
      <c r="MZ511">
        <v>1.2161280000000001</v>
      </c>
      <c r="NA511">
        <v>30820.34</v>
      </c>
      <c r="NB511">
        <v>2.78949E-2</v>
      </c>
      <c r="NC511">
        <v>32.137030000000003</v>
      </c>
      <c r="ND511">
        <v>1.222952</v>
      </c>
      <c r="NE511">
        <v>31176.06</v>
      </c>
      <c r="NF511" s="1">
        <v>2.774414E-2</v>
      </c>
      <c r="NG511">
        <v>32.266910000000003</v>
      </c>
      <c r="NH511">
        <v>1.2262120000000001</v>
      </c>
      <c r="NI511">
        <v>31468.28</v>
      </c>
      <c r="NJ511" s="1">
        <v>2.765016E-2</v>
      </c>
      <c r="NK511">
        <v>32.325629999999997</v>
      </c>
      <c r="NL511">
        <v>1.229619</v>
      </c>
      <c r="NM511">
        <v>31700.22</v>
      </c>
      <c r="NN511" s="1">
        <v>2.7588270000000002E-2</v>
      </c>
      <c r="NO511">
        <v>32.298969999999997</v>
      </c>
      <c r="NP511">
        <v>1.2322580000000001</v>
      </c>
      <c r="NQ511">
        <v>31875.41</v>
      </c>
      <c r="NR511" s="1">
        <v>2.7519479999999999E-2</v>
      </c>
      <c r="NS511">
        <v>32.253799999999998</v>
      </c>
      <c r="NT511">
        <v>1.2325109999999999</v>
      </c>
      <c r="NU511">
        <v>31997.09</v>
      </c>
      <c r="NV511" s="1">
        <v>2.744887E-2</v>
      </c>
      <c r="NW511">
        <v>32.206209999999999</v>
      </c>
      <c r="NX511">
        <v>1.230855</v>
      </c>
      <c r="NY511">
        <v>32068.61</v>
      </c>
      <c r="NZ511" s="1">
        <v>2.7487370000000001E-2</v>
      </c>
      <c r="OA511">
        <v>32.167560000000002</v>
      </c>
      <c r="OB511">
        <v>1.2322709999999999</v>
      </c>
      <c r="OC511">
        <v>32092.65</v>
      </c>
      <c r="OD511" s="1">
        <v>2.7406940000000001E-2</v>
      </c>
      <c r="OE511">
        <v>32.235639999999997</v>
      </c>
      <c r="OF511">
        <v>1.2267250000000001</v>
      </c>
      <c r="OG511">
        <v>32073.7</v>
      </c>
      <c r="OH511" s="1">
        <v>2.728498E-2</v>
      </c>
      <c r="OI511">
        <v>32.371279999999999</v>
      </c>
      <c r="OJ511">
        <v>1.2178690000000001</v>
      </c>
      <c r="OK511">
        <v>32013.79</v>
      </c>
    </row>
    <row r="512" spans="1:401" x14ac:dyDescent="0.35">
      <c r="A512">
        <v>521</v>
      </c>
      <c r="B512" t="s">
        <v>4</v>
      </c>
      <c r="C512" t="s">
        <v>364</v>
      </c>
      <c r="D512" t="s">
        <v>514</v>
      </c>
      <c r="E512">
        <v>847.9384</v>
      </c>
      <c r="F512" s="1">
        <v>4.2511849999999997E-2</v>
      </c>
      <c r="G512">
        <v>32.152709999999999</v>
      </c>
      <c r="H512">
        <v>0</v>
      </c>
      <c r="I512">
        <v>0</v>
      </c>
      <c r="J512" s="1">
        <v>4.2136489999999999E-2</v>
      </c>
      <c r="K512">
        <v>32.10378</v>
      </c>
      <c r="L512">
        <v>0</v>
      </c>
      <c r="M512">
        <v>0</v>
      </c>
      <c r="N512" s="1">
        <v>4.168732E-2</v>
      </c>
      <c r="O512">
        <v>32.042549999999999</v>
      </c>
      <c r="P512">
        <v>0</v>
      </c>
      <c r="Q512">
        <v>0</v>
      </c>
      <c r="R512" s="1">
        <v>4.1211589999999999E-2</v>
      </c>
      <c r="S512">
        <v>31.957129999999999</v>
      </c>
      <c r="T512">
        <v>0</v>
      </c>
      <c r="U512">
        <v>0</v>
      </c>
      <c r="V512" s="1">
        <v>4.083995E-2</v>
      </c>
      <c r="W512">
        <v>31.90635</v>
      </c>
      <c r="X512">
        <v>0</v>
      </c>
      <c r="Y512">
        <v>0</v>
      </c>
      <c r="Z512" s="1">
        <v>4.0522660000000002E-2</v>
      </c>
      <c r="AA512">
        <v>31.833320000000001</v>
      </c>
      <c r="AB512">
        <v>0</v>
      </c>
      <c r="AC512">
        <v>0</v>
      </c>
      <c r="AD512" s="1">
        <v>4.0209830000000002E-2</v>
      </c>
      <c r="AE512">
        <v>31.748619999999999</v>
      </c>
      <c r="AF512">
        <v>0</v>
      </c>
      <c r="AG512">
        <v>0</v>
      </c>
      <c r="AH512" s="1">
        <v>3.9942119999999998E-2</v>
      </c>
      <c r="AI512">
        <v>31.675699999999999</v>
      </c>
      <c r="AJ512">
        <v>0</v>
      </c>
      <c r="AK512">
        <v>0</v>
      </c>
      <c r="AL512" s="1">
        <v>4.0274450000000003E-2</v>
      </c>
      <c r="AM512">
        <v>31.619119999999999</v>
      </c>
      <c r="AN512">
        <v>0</v>
      </c>
      <c r="AO512">
        <v>0</v>
      </c>
      <c r="AP512" s="1">
        <v>4.0022929999999998E-2</v>
      </c>
      <c r="AQ512">
        <v>31.649750000000001</v>
      </c>
      <c r="AR512">
        <v>0</v>
      </c>
      <c r="AS512">
        <v>0</v>
      </c>
      <c r="AT512" s="1">
        <v>3.953338E-2</v>
      </c>
      <c r="AU512">
        <v>31.722359999999998</v>
      </c>
      <c r="AV512">
        <v>0</v>
      </c>
      <c r="AW512">
        <v>0</v>
      </c>
      <c r="AX512" s="1">
        <v>3.9004690000000002E-2</v>
      </c>
      <c r="AY512">
        <v>31.749279999999999</v>
      </c>
      <c r="AZ512">
        <v>0</v>
      </c>
      <c r="BA512">
        <v>0</v>
      </c>
      <c r="BB512" s="1">
        <v>3.8745540000000002E-2</v>
      </c>
      <c r="BC512">
        <v>31.75065</v>
      </c>
      <c r="BD512">
        <v>0</v>
      </c>
      <c r="BE512">
        <v>0</v>
      </c>
      <c r="BF512" s="1">
        <v>3.8628780000000001E-2</v>
      </c>
      <c r="BG512">
        <v>31.691569999999999</v>
      </c>
      <c r="BH512">
        <v>0</v>
      </c>
      <c r="BI512">
        <v>0</v>
      </c>
      <c r="BJ512">
        <v>3.8494199999999999E-2</v>
      </c>
      <c r="BK512">
        <v>31.580880000000001</v>
      </c>
      <c r="BL512">
        <v>0</v>
      </c>
      <c r="BM512">
        <v>0</v>
      </c>
      <c r="BN512" s="1">
        <v>3.8258710000000001E-2</v>
      </c>
      <c r="BO512">
        <v>31.4786</v>
      </c>
      <c r="BP512">
        <v>0</v>
      </c>
      <c r="BQ512">
        <v>0</v>
      </c>
      <c r="BR512" s="1">
        <v>3.8207030000000003E-2</v>
      </c>
      <c r="BS512">
        <v>31.393799999999999</v>
      </c>
      <c r="BT512">
        <v>0</v>
      </c>
      <c r="BU512">
        <v>0</v>
      </c>
      <c r="BV512">
        <v>3.80068E-2</v>
      </c>
      <c r="BW512">
        <v>31.401150000000001</v>
      </c>
      <c r="BX512">
        <v>0</v>
      </c>
      <c r="BY512">
        <v>0</v>
      </c>
      <c r="BZ512" s="1">
        <v>3.778803E-2</v>
      </c>
      <c r="CA512">
        <v>31.438230000000001</v>
      </c>
      <c r="CB512">
        <v>0</v>
      </c>
      <c r="CC512">
        <v>0</v>
      </c>
      <c r="CD512" s="1">
        <v>3.7570560000000003E-2</v>
      </c>
      <c r="CE512">
        <v>31.455490000000001</v>
      </c>
      <c r="CF512">
        <v>0</v>
      </c>
      <c r="CG512">
        <v>0</v>
      </c>
      <c r="CH512" s="1">
        <v>3.7417520000000003E-2</v>
      </c>
      <c r="CI512">
        <v>31.47953</v>
      </c>
      <c r="CJ512">
        <v>0</v>
      </c>
      <c r="CK512">
        <v>0</v>
      </c>
      <c r="CL512" s="1">
        <v>3.7303740000000002E-2</v>
      </c>
      <c r="CM512">
        <v>31.45016</v>
      </c>
      <c r="CN512">
        <v>0</v>
      </c>
      <c r="CO512">
        <v>0</v>
      </c>
      <c r="CP512" s="1">
        <v>3.7187240000000003E-2</v>
      </c>
      <c r="CQ512">
        <v>31.349229999999999</v>
      </c>
      <c r="CR512">
        <v>0</v>
      </c>
      <c r="CS512">
        <v>0</v>
      </c>
      <c r="CT512" s="1">
        <v>3.7143089999999997E-2</v>
      </c>
      <c r="CU512">
        <v>31.250450000000001</v>
      </c>
      <c r="CV512">
        <v>0</v>
      </c>
      <c r="CW512">
        <v>0</v>
      </c>
      <c r="CX512" s="1">
        <v>3.7669349999999997E-2</v>
      </c>
      <c r="CY512">
        <v>31.175470000000001</v>
      </c>
      <c r="CZ512">
        <v>0</v>
      </c>
      <c r="DA512">
        <v>0</v>
      </c>
      <c r="DB512" s="1">
        <v>3.7623070000000002E-2</v>
      </c>
      <c r="DC512">
        <v>31.239930000000001</v>
      </c>
      <c r="DD512">
        <v>0</v>
      </c>
      <c r="DE512">
        <v>0</v>
      </c>
      <c r="DF512" s="1">
        <v>3.7329639999999997E-2</v>
      </c>
      <c r="DG512">
        <v>31.353470000000002</v>
      </c>
      <c r="DH512">
        <v>0</v>
      </c>
      <c r="DI512" s="1">
        <v>5.9532460000000001E-38</v>
      </c>
      <c r="DJ512" s="1">
        <v>3.6974369999999999E-2</v>
      </c>
      <c r="DK512">
        <v>31.448260000000001</v>
      </c>
      <c r="DL512" s="1">
        <v>1.1403530000000001E-37</v>
      </c>
      <c r="DM512" s="1">
        <v>2.1656309999999999E-33</v>
      </c>
      <c r="DN512">
        <v>3.6879000000000002E-2</v>
      </c>
      <c r="DO512">
        <v>31.517389999999999</v>
      </c>
      <c r="DP512" s="1">
        <v>1.213324E-33</v>
      </c>
      <c r="DQ512" s="1">
        <v>2.075259E-29</v>
      </c>
      <c r="DR512">
        <v>3.69161E-2</v>
      </c>
      <c r="DS512">
        <v>31.472020000000001</v>
      </c>
      <c r="DT512" s="1">
        <v>4.0387290000000002E-30</v>
      </c>
      <c r="DU512" s="1">
        <v>6.4455899999999997E-26</v>
      </c>
      <c r="DV512" s="1">
        <v>3.690508E-2</v>
      </c>
      <c r="DW512">
        <v>31.365030000000001</v>
      </c>
      <c r="DX512" s="1">
        <v>4.9716120000000002E-27</v>
      </c>
      <c r="DY512" s="1">
        <v>7.5790559999999995E-23</v>
      </c>
      <c r="DZ512" s="1">
        <v>3.6764350000000001E-2</v>
      </c>
      <c r="EA512">
        <v>31.265789999999999</v>
      </c>
      <c r="EB512" s="1">
        <v>2.6157570000000001E-24</v>
      </c>
      <c r="EC512" s="1">
        <v>3.896403E-20</v>
      </c>
      <c r="ED512" s="1">
        <v>3.6573759999999997E-2</v>
      </c>
      <c r="EE512">
        <v>31.183599999999998</v>
      </c>
      <c r="EF512" s="1">
        <v>6.7113000000000003E-22</v>
      </c>
      <c r="EG512" s="1">
        <v>9.8936020000000001E-18</v>
      </c>
      <c r="EH512" s="1">
        <v>3.6414710000000003E-2</v>
      </c>
      <c r="EI512">
        <v>31.203810000000001</v>
      </c>
      <c r="EJ512" s="1">
        <v>9.3526410000000005E-20</v>
      </c>
      <c r="EK512" s="1">
        <v>1.3738530000000001E-15</v>
      </c>
      <c r="EL512" s="1">
        <v>3.6308269999999997E-2</v>
      </c>
      <c r="EM512">
        <v>31.30518</v>
      </c>
      <c r="EN512" s="1">
        <v>7.6647660000000007E-18</v>
      </c>
      <c r="EO512" s="1">
        <v>1.1263520000000001E-13</v>
      </c>
      <c r="EP512" s="1">
        <v>3.6192990000000001E-2</v>
      </c>
      <c r="EQ512">
        <v>31.42841</v>
      </c>
      <c r="ER512" s="1">
        <v>3.9441599999999999E-16</v>
      </c>
      <c r="ES512" s="1">
        <v>5.8219190000000001E-12</v>
      </c>
      <c r="ET512">
        <v>3.6058E-2</v>
      </c>
      <c r="EU512">
        <v>31.514510000000001</v>
      </c>
      <c r="EV512" s="1">
        <v>1.3459E-14</v>
      </c>
      <c r="EW512" s="1">
        <v>2.002121E-10</v>
      </c>
      <c r="EX512" s="1">
        <v>3.5890989999999998E-2</v>
      </c>
      <c r="EY512">
        <v>31.484470000000002</v>
      </c>
      <c r="EZ512" s="1">
        <v>3.1902889999999998E-13</v>
      </c>
      <c r="FA512" s="1">
        <v>4.7948810000000002E-9</v>
      </c>
      <c r="FB512" s="1">
        <v>3.5710060000000002E-2</v>
      </c>
      <c r="FC512">
        <v>31.393979999999999</v>
      </c>
      <c r="FD512" s="1">
        <v>5.4646790000000003E-12</v>
      </c>
      <c r="FE512" s="1">
        <v>8.3166510000000002E-8</v>
      </c>
      <c r="FF512" s="1">
        <v>3.5585749999999999E-2</v>
      </c>
      <c r="FG512">
        <v>31.305</v>
      </c>
      <c r="FH512" s="1">
        <v>7.0242849999999999E-11</v>
      </c>
      <c r="FI512" s="1">
        <v>1.081518E-6</v>
      </c>
      <c r="FJ512" s="1">
        <v>3.5758140000000001E-2</v>
      </c>
      <c r="FK512">
        <v>31.222950000000001</v>
      </c>
      <c r="FL512" s="1">
        <v>7.0455950000000004E-10</v>
      </c>
      <c r="FM512" s="1">
        <v>1.089004E-5</v>
      </c>
      <c r="FN512" s="1">
        <v>3.5619949999999997E-2</v>
      </c>
      <c r="FO512">
        <v>31.271059999999999</v>
      </c>
      <c r="FP512" s="1">
        <v>5.5724070000000001E-9</v>
      </c>
      <c r="FQ512" s="1">
        <v>8.7262710000000001E-5</v>
      </c>
      <c r="FR512" s="1">
        <v>3.5335329999999998E-2</v>
      </c>
      <c r="FS512">
        <v>31.367100000000001</v>
      </c>
      <c r="FT512" s="1">
        <v>3.5662909999999998E-8</v>
      </c>
      <c r="FU512" s="1">
        <v>5.6835209999999998E-4</v>
      </c>
      <c r="FV512" s="1">
        <v>3.5012340000000003E-2</v>
      </c>
      <c r="FW512">
        <v>31.41339</v>
      </c>
      <c r="FX512" s="1">
        <v>1.891198E-7</v>
      </c>
      <c r="FY512" s="1">
        <v>3.071463E-3</v>
      </c>
      <c r="FZ512">
        <v>3.48177E-2</v>
      </c>
      <c r="GA512">
        <v>31.421959999999999</v>
      </c>
      <c r="GB512" s="1">
        <v>8.5205729999999997E-7</v>
      </c>
      <c r="GC512" s="1">
        <v>1.4048659999999999E-2</v>
      </c>
      <c r="GD512" s="1">
        <v>3.4699439999999998E-2</v>
      </c>
      <c r="GE512">
        <v>31.346550000000001</v>
      </c>
      <c r="GF512" s="1">
        <v>3.3157899999999998E-6</v>
      </c>
      <c r="GG512" s="1">
        <v>5.5379039999999997E-2</v>
      </c>
      <c r="GH512" s="1">
        <v>3.455693E-2</v>
      </c>
      <c r="GI512">
        <v>31.285630000000001</v>
      </c>
      <c r="GJ512" s="1">
        <v>1.1288530000000001E-5</v>
      </c>
      <c r="GK512">
        <v>0.1910675</v>
      </c>
      <c r="GL512" s="1">
        <v>3.434657E-2</v>
      </c>
      <c r="GM512">
        <v>31.232990000000001</v>
      </c>
      <c r="GN512" s="1">
        <v>3.4022829999999998E-5</v>
      </c>
      <c r="GO512">
        <v>0.584646</v>
      </c>
      <c r="GP512" s="1">
        <v>3.4166210000000002E-2</v>
      </c>
      <c r="GQ512">
        <v>31.18798</v>
      </c>
      <c r="GR512" s="1">
        <v>9.2140779999999996E-5</v>
      </c>
      <c r="GS512">
        <v>1.605845</v>
      </c>
      <c r="GT512" s="1">
        <v>3.3938749999999997E-2</v>
      </c>
      <c r="GU512">
        <v>31.141290000000001</v>
      </c>
      <c r="GV512" s="1">
        <v>2.2624980000000001E-4</v>
      </c>
      <c r="GW512">
        <v>4.0032560000000004</v>
      </c>
      <c r="GX512" s="1">
        <v>3.3732970000000001E-2</v>
      </c>
      <c r="GY512">
        <v>31.170200000000001</v>
      </c>
      <c r="GZ512" s="1">
        <v>5.0972980000000005E-4</v>
      </c>
      <c r="HA512">
        <v>9.1479420000000005</v>
      </c>
      <c r="HB512" s="1">
        <v>3.3528530000000001E-2</v>
      </c>
      <c r="HC512">
        <v>31.275379999999998</v>
      </c>
      <c r="HD512" s="1">
        <v>1.0623060000000001E-3</v>
      </c>
      <c r="HE512">
        <v>19.33231</v>
      </c>
      <c r="HF512" s="1">
        <v>3.3341030000000001E-2</v>
      </c>
      <c r="HG512">
        <v>31.37621</v>
      </c>
      <c r="HH512" s="1">
        <v>2.0655249999999999E-3</v>
      </c>
      <c r="HI512">
        <v>38.084879999999998</v>
      </c>
      <c r="HJ512" s="1">
        <v>3.3141619999999997E-2</v>
      </c>
      <c r="HK512">
        <v>31.38992</v>
      </c>
      <c r="HL512" s="1">
        <v>3.7701369999999998E-3</v>
      </c>
      <c r="HM512">
        <v>70.433160000000001</v>
      </c>
      <c r="HN512" s="1">
        <v>3.2933320000000002E-2</v>
      </c>
      <c r="HO512">
        <v>31.300339999999998</v>
      </c>
      <c r="HP512" s="1">
        <v>6.5007520000000003E-3</v>
      </c>
      <c r="HQ512">
        <v>123.0496</v>
      </c>
      <c r="HR512">
        <v>3.2785599999999998E-2</v>
      </c>
      <c r="HS512">
        <v>31.215050000000002</v>
      </c>
      <c r="HT512" s="1">
        <v>1.067074E-2</v>
      </c>
      <c r="HU512">
        <v>204.22540000000001</v>
      </c>
      <c r="HV512" s="1">
        <v>3.2928239999999998E-2</v>
      </c>
      <c r="HW512">
        <v>31.139309999999998</v>
      </c>
      <c r="HX512" s="1">
        <v>1.6889910000000001E-2</v>
      </c>
      <c r="HY512">
        <v>323.85410000000002</v>
      </c>
      <c r="HZ512">
        <v>3.27801E-2</v>
      </c>
      <c r="IA512">
        <v>31.15784</v>
      </c>
      <c r="IB512" s="1">
        <v>2.5443319999999998E-2</v>
      </c>
      <c r="IC512">
        <v>492.95749999999998</v>
      </c>
      <c r="ID512" s="1">
        <v>3.2495980000000001E-2</v>
      </c>
      <c r="IE512">
        <v>31.240130000000001</v>
      </c>
      <c r="IF512" s="1">
        <v>3.6760069999999999E-2</v>
      </c>
      <c r="IG512">
        <v>722.50009999999997</v>
      </c>
      <c r="IH512" s="1">
        <v>3.216799E-2</v>
      </c>
      <c r="II512">
        <v>31.31944</v>
      </c>
      <c r="IJ512" s="1">
        <v>5.1240109999999998E-2</v>
      </c>
      <c r="IK512">
        <v>1022.812</v>
      </c>
      <c r="IL512" s="1">
        <v>3.1980109999999999E-2</v>
      </c>
      <c r="IM512">
        <v>31.380189999999999</v>
      </c>
      <c r="IN512" s="1">
        <v>6.9532609999999995E-2</v>
      </c>
      <c r="IO512">
        <v>1403.2819999999999</v>
      </c>
      <c r="IP512" s="1">
        <v>3.1872770000000002E-2</v>
      </c>
      <c r="IQ512">
        <v>31.361350000000002</v>
      </c>
      <c r="IR512" s="1">
        <v>9.2006050000000006E-2</v>
      </c>
      <c r="IS512">
        <v>1872.066</v>
      </c>
      <c r="IT512">
        <v>3.1752500000000003E-2</v>
      </c>
      <c r="IU512">
        <v>31.301380000000002</v>
      </c>
      <c r="IV512">
        <v>0.118684</v>
      </c>
      <c r="IW512">
        <v>2435.2170000000001</v>
      </c>
      <c r="IX512" s="1">
        <v>3.156747E-2</v>
      </c>
      <c r="IY512">
        <v>31.251940000000001</v>
      </c>
      <c r="IZ512">
        <v>0.14934069999999999</v>
      </c>
      <c r="JA512">
        <v>3095.6559999999999</v>
      </c>
      <c r="JB512" s="1">
        <v>3.1406509999999999E-2</v>
      </c>
      <c r="JC512">
        <v>31.223769999999998</v>
      </c>
      <c r="JD512">
        <v>0.1841737</v>
      </c>
      <c r="JE512">
        <v>3853.4059999999999</v>
      </c>
      <c r="JF512" s="1">
        <v>3.120943E-2</v>
      </c>
      <c r="JG512">
        <v>31.32404</v>
      </c>
      <c r="JH512">
        <v>0.22261639999999999</v>
      </c>
      <c r="JI512">
        <v>4705.5829999999996</v>
      </c>
      <c r="JJ512" s="1">
        <v>3.1030479999999999E-2</v>
      </c>
      <c r="JK512">
        <v>31.43938</v>
      </c>
      <c r="JL512">
        <v>0.26460980000000001</v>
      </c>
      <c r="JM512">
        <v>5646.6459999999997</v>
      </c>
      <c r="JN512" s="1">
        <v>3.0859069999999999E-2</v>
      </c>
      <c r="JO512">
        <v>31.518689999999999</v>
      </c>
      <c r="JP512">
        <v>0.30966510000000003</v>
      </c>
      <c r="JQ512">
        <v>6668.6940000000004</v>
      </c>
      <c r="JR512">
        <v>3.0700600000000001E-2</v>
      </c>
      <c r="JS512">
        <v>31.561150000000001</v>
      </c>
      <c r="JT512">
        <v>0.35738300000000001</v>
      </c>
      <c r="JU512">
        <v>7762.1490000000003</v>
      </c>
      <c r="JV512" s="1">
        <v>3.053554E-2</v>
      </c>
      <c r="JW512">
        <v>31.5564</v>
      </c>
      <c r="JX512">
        <v>0.40696450000000001</v>
      </c>
      <c r="JY512">
        <v>8915.8539999999994</v>
      </c>
      <c r="JZ512" s="1">
        <v>3.037577E-2</v>
      </c>
      <c r="KA512">
        <v>31.491689999999998</v>
      </c>
      <c r="KB512">
        <v>0.45798470000000002</v>
      </c>
      <c r="KC512">
        <v>10117.39</v>
      </c>
      <c r="KD512" s="1">
        <v>3.022878E-2</v>
      </c>
      <c r="KE512">
        <v>31.429040000000001</v>
      </c>
      <c r="KF512">
        <v>0.50997780000000004</v>
      </c>
      <c r="KG512">
        <v>11354.03</v>
      </c>
      <c r="KH512" s="1">
        <v>3.0178079999999999E-2</v>
      </c>
      <c r="KI512">
        <v>31.38777</v>
      </c>
      <c r="KJ512">
        <v>0.56402419999999998</v>
      </c>
      <c r="KK512">
        <v>12613.77</v>
      </c>
      <c r="KL512" s="1">
        <v>3.0044749999999999E-2</v>
      </c>
      <c r="KM512">
        <v>31.470030000000001</v>
      </c>
      <c r="KN512">
        <v>0.61644209999999999</v>
      </c>
      <c r="KO512">
        <v>13884.46</v>
      </c>
      <c r="KP512" s="1">
        <v>2.9875289999999999E-2</v>
      </c>
      <c r="KQ512">
        <v>31.598590000000002</v>
      </c>
      <c r="KR512">
        <v>0.66727570000000003</v>
      </c>
      <c r="KS512">
        <v>15152.81</v>
      </c>
      <c r="KT512" s="1">
        <v>2.9696440000000001E-2</v>
      </c>
      <c r="KU512">
        <v>31.734529999999999</v>
      </c>
      <c r="KV512">
        <v>0.71642879999999998</v>
      </c>
      <c r="KW512">
        <v>16406.79</v>
      </c>
      <c r="KX512" s="1">
        <v>2.9565919999999999E-2</v>
      </c>
      <c r="KY512">
        <v>31.84928</v>
      </c>
      <c r="KZ512">
        <v>0.76494790000000001</v>
      </c>
      <c r="LA512">
        <v>17636.060000000001</v>
      </c>
      <c r="LB512" s="1">
        <v>2.9456989999999999E-2</v>
      </c>
      <c r="LC512">
        <v>31.852460000000001</v>
      </c>
      <c r="LD512">
        <v>0.81201060000000003</v>
      </c>
      <c r="LE512">
        <v>18831.88</v>
      </c>
      <c r="LF512" s="1">
        <v>2.9356989999999999E-2</v>
      </c>
      <c r="LG512">
        <v>31.784459999999999</v>
      </c>
      <c r="LH512">
        <v>0.85705960000000003</v>
      </c>
      <c r="LI512">
        <v>19986.48</v>
      </c>
      <c r="LJ512" s="1">
        <v>2.9237059999999999E-2</v>
      </c>
      <c r="LK512">
        <v>31.725339999999999</v>
      </c>
      <c r="LL512">
        <v>0.89899410000000002</v>
      </c>
      <c r="LM512">
        <v>21092.86</v>
      </c>
      <c r="LN512" s="1">
        <v>2.9130659999999999E-2</v>
      </c>
      <c r="LO512">
        <v>31.6953</v>
      </c>
      <c r="LP512">
        <v>0.93861070000000002</v>
      </c>
      <c r="LQ512">
        <v>22145.21</v>
      </c>
      <c r="LR512">
        <v>2.90155E-2</v>
      </c>
      <c r="LS512">
        <v>31.815169999999998</v>
      </c>
      <c r="LT512">
        <v>0.97503989999999996</v>
      </c>
      <c r="LU512">
        <v>23138.92</v>
      </c>
      <c r="LV512" s="1">
        <v>2.890498E-2</v>
      </c>
      <c r="LW512">
        <v>31.978380000000001</v>
      </c>
      <c r="LX512">
        <v>1.0086470000000001</v>
      </c>
      <c r="LY512">
        <v>24070.19</v>
      </c>
      <c r="LZ512" s="1">
        <v>2.8787759999999999E-2</v>
      </c>
      <c r="MA512">
        <v>32.133580000000002</v>
      </c>
      <c r="MB512">
        <v>1.038958</v>
      </c>
      <c r="MC512">
        <v>24936.400000000001</v>
      </c>
      <c r="MD512" s="1">
        <v>2.8679650000000001E-2</v>
      </c>
      <c r="ME512">
        <v>32.266390000000001</v>
      </c>
      <c r="MF512">
        <v>1.0665150000000001</v>
      </c>
      <c r="MG512">
        <v>25736.02</v>
      </c>
      <c r="MH512" s="1">
        <v>2.8581490000000001E-2</v>
      </c>
      <c r="MI512">
        <v>32.288379999999997</v>
      </c>
      <c r="MJ512">
        <v>1.0913999999999999</v>
      </c>
      <c r="MK512">
        <v>26468.42</v>
      </c>
      <c r="ML512" s="1">
        <v>2.847218E-2</v>
      </c>
      <c r="MM512">
        <v>32.240920000000003</v>
      </c>
      <c r="MN512">
        <v>1.1129009999999999</v>
      </c>
      <c r="MO512">
        <v>27133.24</v>
      </c>
      <c r="MP512" s="1">
        <v>2.838854E-2</v>
      </c>
      <c r="MQ512">
        <v>32.182789999999997</v>
      </c>
      <c r="MR512">
        <v>1.132487</v>
      </c>
      <c r="MS512">
        <v>27731.19</v>
      </c>
      <c r="MT512" s="1">
        <v>2.8425659999999998E-2</v>
      </c>
      <c r="MU512">
        <v>32.128810000000001</v>
      </c>
      <c r="MV512">
        <v>1.1541790000000001</v>
      </c>
      <c r="MW512">
        <v>28264.15</v>
      </c>
      <c r="MX512" s="1">
        <v>2.833623E-2</v>
      </c>
      <c r="MY512">
        <v>32.116289999999999</v>
      </c>
      <c r="MZ512">
        <v>1.1681360000000001</v>
      </c>
      <c r="NA512">
        <v>28734.07</v>
      </c>
      <c r="NB512" s="1">
        <v>2.820435E-2</v>
      </c>
      <c r="NC512">
        <v>32.171799999999998</v>
      </c>
      <c r="ND512">
        <v>1.1777249999999999</v>
      </c>
      <c r="NE512">
        <v>29141.599999999999</v>
      </c>
      <c r="NF512" s="1">
        <v>2.8055409999999999E-2</v>
      </c>
      <c r="NG512">
        <v>32.300150000000002</v>
      </c>
      <c r="NH512">
        <v>1.183991</v>
      </c>
      <c r="NI512">
        <v>29488.38</v>
      </c>
      <c r="NJ512" s="1">
        <v>2.7963430000000001E-2</v>
      </c>
      <c r="NK512">
        <v>32.360019999999999</v>
      </c>
      <c r="NL512">
        <v>1.19028</v>
      </c>
      <c r="NM512">
        <v>29777.06</v>
      </c>
      <c r="NN512" s="1">
        <v>2.790314E-2</v>
      </c>
      <c r="NO512">
        <v>32.334670000000003</v>
      </c>
      <c r="NP512">
        <v>1.1956910000000001</v>
      </c>
      <c r="NQ512">
        <v>30010.46</v>
      </c>
      <c r="NR512" s="1">
        <v>2.7836779999999998E-2</v>
      </c>
      <c r="NS512">
        <v>32.289589999999997</v>
      </c>
      <c r="NT512">
        <v>1.198747</v>
      </c>
      <c r="NU512">
        <v>30191.84</v>
      </c>
      <c r="NV512" s="1">
        <v>2.7767440000000001E-2</v>
      </c>
      <c r="NW512">
        <v>32.241869999999999</v>
      </c>
      <c r="NX512">
        <v>1.1997770000000001</v>
      </c>
      <c r="NY512">
        <v>30323.65</v>
      </c>
      <c r="NZ512" s="1">
        <v>2.7812719999999999E-2</v>
      </c>
      <c r="OA512">
        <v>32.202730000000003</v>
      </c>
      <c r="OB512">
        <v>1.2039040000000001</v>
      </c>
      <c r="OC512">
        <v>30408.65</v>
      </c>
      <c r="OD512" s="1">
        <v>2.7731189999999999E-2</v>
      </c>
      <c r="OE512">
        <v>32.267409999999998</v>
      </c>
      <c r="OF512">
        <v>1.20086</v>
      </c>
      <c r="OG512">
        <v>30450.639999999999</v>
      </c>
      <c r="OH512" s="1">
        <v>2.7608669999999998E-2</v>
      </c>
      <c r="OI512">
        <v>32.401209999999999</v>
      </c>
      <c r="OJ512">
        <v>1.194491</v>
      </c>
      <c r="OK512">
        <v>30451.4</v>
      </c>
    </row>
    <row r="513" spans="1:401" x14ac:dyDescent="0.35">
      <c r="A513">
        <v>522</v>
      </c>
      <c r="B513" t="s">
        <v>4</v>
      </c>
      <c r="C513" t="s">
        <v>364</v>
      </c>
      <c r="D513" t="s">
        <v>515</v>
      </c>
      <c r="E513">
        <v>815.34609999999998</v>
      </c>
      <c r="F513" s="1">
        <v>4.5441670000000003E-2</v>
      </c>
      <c r="G513">
        <v>32.223559999999999</v>
      </c>
      <c r="H513">
        <v>0</v>
      </c>
      <c r="I513">
        <v>0</v>
      </c>
      <c r="J513" s="1">
        <v>4.5041919999999999E-2</v>
      </c>
      <c r="K513">
        <v>32.175159999999998</v>
      </c>
      <c r="L513">
        <v>0</v>
      </c>
      <c r="M513">
        <v>0</v>
      </c>
      <c r="N513" s="1">
        <v>4.4562060000000001E-2</v>
      </c>
      <c r="O513">
        <v>32.115119999999997</v>
      </c>
      <c r="P513">
        <v>0</v>
      </c>
      <c r="Q513">
        <v>0</v>
      </c>
      <c r="R513" s="1">
        <v>4.4053679999999998E-2</v>
      </c>
      <c r="S513">
        <v>32.030790000000003</v>
      </c>
      <c r="T513">
        <v>0</v>
      </c>
      <c r="U513">
        <v>0</v>
      </c>
      <c r="V513" s="1">
        <v>4.3659009999999998E-2</v>
      </c>
      <c r="W513">
        <v>31.979949999999999</v>
      </c>
      <c r="X513">
        <v>0</v>
      </c>
      <c r="Y513">
        <v>0</v>
      </c>
      <c r="Z513">
        <v>4.3323800000000003E-2</v>
      </c>
      <c r="AA513">
        <v>31.907599999999999</v>
      </c>
      <c r="AB513">
        <v>0</v>
      </c>
      <c r="AC513">
        <v>0</v>
      </c>
      <c r="AD513" s="1">
        <v>4.299248E-2</v>
      </c>
      <c r="AE513">
        <v>31.82377</v>
      </c>
      <c r="AF513">
        <v>0</v>
      </c>
      <c r="AG513">
        <v>0</v>
      </c>
      <c r="AH513" s="1">
        <v>4.2712430000000003E-2</v>
      </c>
      <c r="AI513">
        <v>31.751100000000001</v>
      </c>
      <c r="AJ513">
        <v>0</v>
      </c>
      <c r="AK513">
        <v>0</v>
      </c>
      <c r="AL513" s="1">
        <v>4.3084329999999997E-2</v>
      </c>
      <c r="AM513">
        <v>31.694230000000001</v>
      </c>
      <c r="AN513">
        <v>0</v>
      </c>
      <c r="AO513">
        <v>0</v>
      </c>
      <c r="AP513">
        <v>4.2816399999999998E-2</v>
      </c>
      <c r="AQ513">
        <v>31.722940000000001</v>
      </c>
      <c r="AR513">
        <v>0</v>
      </c>
      <c r="AS513">
        <v>0</v>
      </c>
      <c r="AT513" s="1">
        <v>4.2288390000000002E-2</v>
      </c>
      <c r="AU513">
        <v>31.793800000000001</v>
      </c>
      <c r="AV513">
        <v>0</v>
      </c>
      <c r="AW513">
        <v>0</v>
      </c>
      <c r="AX513" s="1">
        <v>4.1720750000000001E-2</v>
      </c>
      <c r="AY513">
        <v>31.82067</v>
      </c>
      <c r="AZ513">
        <v>0</v>
      </c>
      <c r="BA513">
        <v>0</v>
      </c>
      <c r="BB513" s="1">
        <v>4.1446419999999998E-2</v>
      </c>
      <c r="BC513">
        <v>31.82207</v>
      </c>
      <c r="BD513">
        <v>0</v>
      </c>
      <c r="BE513">
        <v>0</v>
      </c>
      <c r="BF513" s="1">
        <v>4.1327419999999997E-2</v>
      </c>
      <c r="BG513">
        <v>31.763929999999998</v>
      </c>
      <c r="BH513">
        <v>0</v>
      </c>
      <c r="BI513">
        <v>0</v>
      </c>
      <c r="BJ513" s="1">
        <v>4.1185569999999998E-2</v>
      </c>
      <c r="BK513">
        <v>31.654530000000001</v>
      </c>
      <c r="BL513">
        <v>0</v>
      </c>
      <c r="BM513">
        <v>0</v>
      </c>
      <c r="BN513" s="1">
        <v>4.0938049999999997E-2</v>
      </c>
      <c r="BO513">
        <v>31.552700000000002</v>
      </c>
      <c r="BP513">
        <v>0</v>
      </c>
      <c r="BQ513">
        <v>0</v>
      </c>
      <c r="BR513" s="1">
        <v>4.0886459999999999E-2</v>
      </c>
      <c r="BS513">
        <v>31.467960000000001</v>
      </c>
      <c r="BT513">
        <v>0</v>
      </c>
      <c r="BU513">
        <v>0</v>
      </c>
      <c r="BV513" s="1">
        <v>4.0672760000000002E-2</v>
      </c>
      <c r="BW513">
        <v>31.473559999999999</v>
      </c>
      <c r="BX513">
        <v>0</v>
      </c>
      <c r="BY513">
        <v>0</v>
      </c>
      <c r="BZ513">
        <v>4.0439700000000002E-2</v>
      </c>
      <c r="CA513">
        <v>31.509360000000001</v>
      </c>
      <c r="CB513">
        <v>0</v>
      </c>
      <c r="CC513">
        <v>0</v>
      </c>
      <c r="CD513" s="1">
        <v>4.0208319999999999E-2</v>
      </c>
      <c r="CE513">
        <v>31.526530000000001</v>
      </c>
      <c r="CF513">
        <v>0</v>
      </c>
      <c r="CG513">
        <v>0</v>
      </c>
      <c r="CH513" s="1">
        <v>4.0047109999999997E-2</v>
      </c>
      <c r="CI513">
        <v>31.549759999999999</v>
      </c>
      <c r="CJ513">
        <v>0</v>
      </c>
      <c r="CK513">
        <v>0</v>
      </c>
      <c r="CL513" s="1">
        <v>3.9926879999999998E-2</v>
      </c>
      <c r="CM513">
        <v>31.521640000000001</v>
      </c>
      <c r="CN513">
        <v>0</v>
      </c>
      <c r="CO513">
        <v>0</v>
      </c>
      <c r="CP513" s="1">
        <v>3.9803749999999999E-2</v>
      </c>
      <c r="CQ513">
        <v>31.422339999999998</v>
      </c>
      <c r="CR513">
        <v>0</v>
      </c>
      <c r="CS513">
        <v>0</v>
      </c>
      <c r="CT513" s="1">
        <v>3.9764529999999999E-2</v>
      </c>
      <c r="CU513">
        <v>31.324459999999998</v>
      </c>
      <c r="CV513">
        <v>0</v>
      </c>
      <c r="CW513">
        <v>0</v>
      </c>
      <c r="CX513" s="1">
        <v>4.0343240000000002E-2</v>
      </c>
      <c r="CY513">
        <v>31.249549999999999</v>
      </c>
      <c r="CZ513">
        <v>0</v>
      </c>
      <c r="DA513">
        <v>0</v>
      </c>
      <c r="DB513" s="1">
        <v>4.0295419999999998E-2</v>
      </c>
      <c r="DC513">
        <v>31.311389999999999</v>
      </c>
      <c r="DD513">
        <v>0</v>
      </c>
      <c r="DE513">
        <v>0</v>
      </c>
      <c r="DF513" s="1">
        <v>3.9977609999999997E-2</v>
      </c>
      <c r="DG513">
        <v>31.42332</v>
      </c>
      <c r="DH513">
        <v>0</v>
      </c>
      <c r="DI513" s="1">
        <v>1.2634759999999999E-38</v>
      </c>
      <c r="DJ513" s="1">
        <v>3.9592380000000003E-2</v>
      </c>
      <c r="DK513">
        <v>31.517620000000001</v>
      </c>
      <c r="DL513" s="1">
        <v>3.4348169999999999E-38</v>
      </c>
      <c r="DM513" s="1">
        <v>5.0616580000000002E-34</v>
      </c>
      <c r="DN513" s="1">
        <v>3.949225E-2</v>
      </c>
      <c r="DO513">
        <v>31.586680000000001</v>
      </c>
      <c r="DP513" s="1">
        <v>3.8623709999999996E-34</v>
      </c>
      <c r="DQ513" s="1">
        <v>5.2871600000000001E-30</v>
      </c>
      <c r="DR513" s="1">
        <v>3.9538719999999999E-2</v>
      </c>
      <c r="DS513">
        <v>31.543939999999999</v>
      </c>
      <c r="DT513" s="1">
        <v>1.361121E-30</v>
      </c>
      <c r="DU513" s="1">
        <v>1.7795409999999999E-26</v>
      </c>
      <c r="DV513" s="1">
        <v>3.9529740000000001E-2</v>
      </c>
      <c r="DW513">
        <v>31.438949999999998</v>
      </c>
      <c r="DX513" s="1">
        <v>1.7675779999999999E-27</v>
      </c>
      <c r="DY513" s="1">
        <v>2.2529760000000001E-23</v>
      </c>
      <c r="DZ513" s="1">
        <v>3.938067E-2</v>
      </c>
      <c r="EA513">
        <v>31.340869999999999</v>
      </c>
      <c r="EB513" s="1">
        <v>9.7996379999999991E-25</v>
      </c>
      <c r="EC513" s="1">
        <v>1.2389240000000001E-20</v>
      </c>
      <c r="ED513" s="1">
        <v>3.917611E-2</v>
      </c>
      <c r="EE513">
        <v>31.259209999999999</v>
      </c>
      <c r="EF513" s="1">
        <v>2.6423819999999999E-22</v>
      </c>
      <c r="EG513" s="1">
        <v>3.3437399999999999E-18</v>
      </c>
      <c r="EH513" s="1">
        <v>3.9006159999999998E-2</v>
      </c>
      <c r="EI513">
        <v>31.277729999999998</v>
      </c>
      <c r="EJ513" s="1">
        <v>3.8614710000000002E-20</v>
      </c>
      <c r="EK513" s="1">
        <v>4.912727E-16</v>
      </c>
      <c r="EL513" s="1">
        <v>3.8895730000000003E-2</v>
      </c>
      <c r="EM513">
        <v>31.37697</v>
      </c>
      <c r="EN513" s="1">
        <v>3.3112019999999999E-18</v>
      </c>
      <c r="EO513" s="1">
        <v>4.2442970000000002E-14</v>
      </c>
      <c r="EP513" s="1">
        <v>3.8773429999999998E-2</v>
      </c>
      <c r="EQ513">
        <v>31.49896</v>
      </c>
      <c r="ER513" s="1">
        <v>1.778767E-16</v>
      </c>
      <c r="ES513" s="1">
        <v>2.303642E-12</v>
      </c>
      <c r="ET513" s="1">
        <v>3.8629740000000003E-2</v>
      </c>
      <c r="EU513">
        <v>31.585170000000002</v>
      </c>
      <c r="EV513" s="1">
        <v>6.3238089999999999E-15</v>
      </c>
      <c r="EW513" s="1">
        <v>8.2936519999999994E-11</v>
      </c>
      <c r="EX513" s="1">
        <v>3.845266E-2</v>
      </c>
      <c r="EY513">
        <v>31.557369999999999</v>
      </c>
      <c r="EZ513" s="1">
        <v>1.558739E-13</v>
      </c>
      <c r="FA513" s="1">
        <v>2.0737759999999998E-9</v>
      </c>
      <c r="FB513" s="1">
        <v>3.826148E-2</v>
      </c>
      <c r="FC513">
        <v>31.468599999999999</v>
      </c>
      <c r="FD513" s="1">
        <v>2.7714519999999998E-12</v>
      </c>
      <c r="FE513" s="1">
        <v>3.7462770000000002E-8</v>
      </c>
      <c r="FF513" s="1">
        <v>3.8130020000000001E-2</v>
      </c>
      <c r="FG513">
        <v>31.380400000000002</v>
      </c>
      <c r="FH513" s="1">
        <v>3.6912670000000002E-11</v>
      </c>
      <c r="FI513" s="1">
        <v>5.062523E-7</v>
      </c>
      <c r="FJ513" s="1">
        <v>3.832315E-2</v>
      </c>
      <c r="FK513">
        <v>31.2987</v>
      </c>
      <c r="FL513" s="1">
        <v>3.8304850000000002E-10</v>
      </c>
      <c r="FM513" s="1">
        <v>5.2859529999999996E-6</v>
      </c>
      <c r="FN513" s="1">
        <v>3.8177170000000003E-2</v>
      </c>
      <c r="FO513">
        <v>31.34395</v>
      </c>
      <c r="FP513" s="1">
        <v>3.128457E-9</v>
      </c>
      <c r="FQ513" s="1">
        <v>4.3830830000000003E-5</v>
      </c>
      <c r="FR513" s="1">
        <v>3.7870559999999998E-2</v>
      </c>
      <c r="FS513">
        <v>31.438179999999999</v>
      </c>
      <c r="FT513" s="1">
        <v>2.064316E-8</v>
      </c>
      <c r="FU513" s="1">
        <v>2.9488540000000002E-4</v>
      </c>
      <c r="FV513" s="1">
        <v>3.7523140000000003E-2</v>
      </c>
      <c r="FW513">
        <v>31.484220000000001</v>
      </c>
      <c r="FX513" s="1">
        <v>1.126906E-7</v>
      </c>
      <c r="FY513" s="1">
        <v>1.643147E-3</v>
      </c>
      <c r="FZ513" s="1">
        <v>3.7319289999999998E-2</v>
      </c>
      <c r="GA513">
        <v>31.49295</v>
      </c>
      <c r="GB513" s="1">
        <v>5.2194469999999998E-7</v>
      </c>
      <c r="GC513" s="1">
        <v>7.73597E-3</v>
      </c>
      <c r="GD513" s="1">
        <v>3.719368E-2</v>
      </c>
      <c r="GE513">
        <v>31.41835</v>
      </c>
      <c r="GF513" s="1">
        <v>2.0848419999999998E-6</v>
      </c>
      <c r="GG513" s="1">
        <v>3.1337329999999997E-2</v>
      </c>
      <c r="GH513" s="1">
        <v>3.7044210000000001E-2</v>
      </c>
      <c r="GI513">
        <v>31.357019999999999</v>
      </c>
      <c r="GJ513" s="1">
        <v>7.2758550000000003E-6</v>
      </c>
      <c r="GK513">
        <v>0.1109381</v>
      </c>
      <c r="GL513" s="1">
        <v>3.6819129999999999E-2</v>
      </c>
      <c r="GM513">
        <v>31.303650000000001</v>
      </c>
      <c r="GN513" s="1">
        <v>2.2448039999999999E-5</v>
      </c>
      <c r="GO513">
        <v>0.34780759999999999</v>
      </c>
      <c r="GP513" s="1">
        <v>3.6626770000000003E-2</v>
      </c>
      <c r="GQ513">
        <v>31.257719999999999</v>
      </c>
      <c r="GR513" s="1">
        <v>6.2155780000000004E-5</v>
      </c>
      <c r="GS513">
        <v>0.9774834</v>
      </c>
      <c r="GT513" s="1">
        <v>3.6384090000000001E-2</v>
      </c>
      <c r="GU513">
        <v>31.210249999999998</v>
      </c>
      <c r="GV513" s="1">
        <v>1.5584910000000001E-4</v>
      </c>
      <c r="GW513">
        <v>2.4899990000000001</v>
      </c>
      <c r="GX513" s="1">
        <v>3.6165469999999998E-2</v>
      </c>
      <c r="GY513">
        <v>31.23649</v>
      </c>
      <c r="GZ513" s="1">
        <v>3.5813499999999999E-4</v>
      </c>
      <c r="HA513">
        <v>5.8069490000000004</v>
      </c>
      <c r="HB513" s="1">
        <v>3.5947640000000003E-2</v>
      </c>
      <c r="HC513">
        <v>31.338629999999998</v>
      </c>
      <c r="HD513" s="1">
        <v>7.6042380000000004E-4</v>
      </c>
      <c r="HE513">
        <v>12.509370000000001</v>
      </c>
      <c r="HF513" s="1">
        <v>3.5747950000000001E-2</v>
      </c>
      <c r="HG513">
        <v>31.437439999999999</v>
      </c>
      <c r="HH513" s="1">
        <v>1.5048119999999999E-3</v>
      </c>
      <c r="HI513">
        <v>25.09282</v>
      </c>
      <c r="HJ513" s="1">
        <v>3.5534339999999998E-2</v>
      </c>
      <c r="HK513">
        <v>31.451530000000002</v>
      </c>
      <c r="HL513" s="1">
        <v>2.792625E-3</v>
      </c>
      <c r="HM513">
        <v>47.203159999999997</v>
      </c>
      <c r="HN513" s="1">
        <v>3.5312669999999997E-2</v>
      </c>
      <c r="HO513">
        <v>31.362780000000001</v>
      </c>
      <c r="HP513" s="1">
        <v>4.8914190000000001E-3</v>
      </c>
      <c r="HQ513">
        <v>83.800359999999998</v>
      </c>
      <c r="HR513" s="1">
        <v>3.5157830000000001E-2</v>
      </c>
      <c r="HS513">
        <v>31.27711</v>
      </c>
      <c r="HT513" s="1">
        <v>8.1494779999999999E-3</v>
      </c>
      <c r="HU513">
        <v>141.2064</v>
      </c>
      <c r="HV513" s="1">
        <v>3.5318820000000001E-2</v>
      </c>
      <c r="HW513">
        <v>31.200600000000001</v>
      </c>
      <c r="HX513" s="1">
        <v>1.3083579999999999E-2</v>
      </c>
      <c r="HY513">
        <v>227.14879999999999</v>
      </c>
      <c r="HZ513" s="1">
        <v>3.5160909999999997E-2</v>
      </c>
      <c r="IA513">
        <v>31.216200000000001</v>
      </c>
      <c r="IB513" s="1">
        <v>1.9970709999999999E-2</v>
      </c>
      <c r="IC513">
        <v>350.44279999999998</v>
      </c>
      <c r="ID513" s="1">
        <v>3.4853370000000002E-2</v>
      </c>
      <c r="IE513">
        <v>31.295929999999998</v>
      </c>
      <c r="IF513" s="1">
        <v>2.9212060000000001E-2</v>
      </c>
      <c r="IG513">
        <v>520.19560000000001</v>
      </c>
      <c r="IH513" s="1">
        <v>3.450048E-2</v>
      </c>
      <c r="II513">
        <v>31.373570000000001</v>
      </c>
      <c r="IJ513" s="1">
        <v>4.1200630000000002E-2</v>
      </c>
      <c r="IK513">
        <v>745.33920000000001</v>
      </c>
      <c r="IL513" s="1">
        <v>3.4300659999999997E-2</v>
      </c>
      <c r="IM513">
        <v>31.432929999999999</v>
      </c>
      <c r="IN513" s="1">
        <v>5.653963E-2</v>
      </c>
      <c r="IO513">
        <v>1034.3230000000001</v>
      </c>
      <c r="IP513" s="1">
        <v>3.4188339999999998E-2</v>
      </c>
      <c r="IQ513">
        <v>31.414639999999999</v>
      </c>
      <c r="IR513">
        <v>7.5612799999999994E-2</v>
      </c>
      <c r="IS513">
        <v>1394.796</v>
      </c>
      <c r="IT513" s="1">
        <v>3.4061380000000002E-2</v>
      </c>
      <c r="IU513">
        <v>31.354669999999999</v>
      </c>
      <c r="IV513" s="1">
        <v>9.8518640000000005E-2</v>
      </c>
      <c r="IW513">
        <v>1832.9290000000001</v>
      </c>
      <c r="IX513" s="1">
        <v>3.386285E-2</v>
      </c>
      <c r="IY513">
        <v>31.304649999999999</v>
      </c>
      <c r="IZ513">
        <v>0.12513930000000001</v>
      </c>
      <c r="JA513">
        <v>2352.5459999999998</v>
      </c>
      <c r="JB513" s="1">
        <v>3.3691779999999998E-2</v>
      </c>
      <c r="JC513">
        <v>31.27542</v>
      </c>
      <c r="JD513">
        <v>0.15571889999999999</v>
      </c>
      <c r="JE513">
        <v>2955.2130000000002</v>
      </c>
      <c r="JF513" s="1">
        <v>3.3482669999999999E-2</v>
      </c>
      <c r="JG513">
        <v>31.372399999999999</v>
      </c>
      <c r="JH513">
        <v>0.189835</v>
      </c>
      <c r="JI513">
        <v>3640.0819999999999</v>
      </c>
      <c r="JJ513" s="1">
        <v>3.3289850000000003E-2</v>
      </c>
      <c r="JK513">
        <v>31.485679999999999</v>
      </c>
      <c r="JL513">
        <v>0.22745979999999999</v>
      </c>
      <c r="JM513">
        <v>4404.0200000000004</v>
      </c>
      <c r="JN513" s="1">
        <v>3.3108190000000003E-2</v>
      </c>
      <c r="JO513">
        <v>31.56399</v>
      </c>
      <c r="JP513">
        <v>0.26824320000000001</v>
      </c>
      <c r="JQ513">
        <v>5241.8</v>
      </c>
      <c r="JR513" s="1">
        <v>3.2938559999999999E-2</v>
      </c>
      <c r="JS513">
        <v>31.606190000000002</v>
      </c>
      <c r="JT513">
        <v>0.31182890000000002</v>
      </c>
      <c r="JU513">
        <v>6146.5429999999997</v>
      </c>
      <c r="JV513" s="1">
        <v>3.2760629999999999E-2</v>
      </c>
      <c r="JW513">
        <v>31.601859999999999</v>
      </c>
      <c r="JX513">
        <v>0.35752929999999999</v>
      </c>
      <c r="JY513">
        <v>7109.826</v>
      </c>
      <c r="JZ513" s="1">
        <v>3.2591929999999998E-2</v>
      </c>
      <c r="KA513">
        <v>31.537980000000001</v>
      </c>
      <c r="KB513">
        <v>0.40502159999999998</v>
      </c>
      <c r="KC513">
        <v>8122.0190000000002</v>
      </c>
      <c r="KD513">
        <v>3.2435800000000001E-2</v>
      </c>
      <c r="KE513">
        <v>31.475349999999999</v>
      </c>
      <c r="KF513">
        <v>0.45383430000000002</v>
      </c>
      <c r="KG513">
        <v>9172.768</v>
      </c>
      <c r="KH513">
        <v>3.2383700000000001E-2</v>
      </c>
      <c r="KI513">
        <v>31.433530000000001</v>
      </c>
      <c r="KJ513">
        <v>0.50493909999999997</v>
      </c>
      <c r="KK513">
        <v>10252.27</v>
      </c>
      <c r="KL513" s="1">
        <v>3.2243910000000001E-2</v>
      </c>
      <c r="KM513">
        <v>31.51305</v>
      </c>
      <c r="KN513">
        <v>0.55503559999999996</v>
      </c>
      <c r="KO513">
        <v>11350.18</v>
      </c>
      <c r="KP513" s="1">
        <v>3.2059959999999998E-2</v>
      </c>
      <c r="KQ513">
        <v>31.639479999999999</v>
      </c>
      <c r="KR513">
        <v>0.60398969999999996</v>
      </c>
      <c r="KS513">
        <v>12455.04</v>
      </c>
      <c r="KT513" s="1">
        <v>3.1868590000000002E-2</v>
      </c>
      <c r="KU513">
        <v>31.773959999999999</v>
      </c>
      <c r="KV513">
        <v>0.65180800000000005</v>
      </c>
      <c r="KW513">
        <v>13556.34</v>
      </c>
      <c r="KX513" s="1">
        <v>3.1730149999999999E-2</v>
      </c>
      <c r="KY513">
        <v>31.887969999999999</v>
      </c>
      <c r="KZ513">
        <v>0.69938</v>
      </c>
      <c r="LA513">
        <v>14644.79</v>
      </c>
      <c r="LB513" s="1">
        <v>3.1614330000000003E-2</v>
      </c>
      <c r="LC513">
        <v>31.89282</v>
      </c>
      <c r="LD513">
        <v>0.74589209999999995</v>
      </c>
      <c r="LE513">
        <v>15712.35</v>
      </c>
      <c r="LF513" s="1">
        <v>3.1507750000000001E-2</v>
      </c>
      <c r="LG513">
        <v>31.826180000000001</v>
      </c>
      <c r="LH513">
        <v>0.79078990000000005</v>
      </c>
      <c r="LI513">
        <v>16751.580000000002</v>
      </c>
      <c r="LJ513" s="1">
        <v>3.1380520000000002E-2</v>
      </c>
      <c r="LK513">
        <v>31.76746</v>
      </c>
      <c r="LL513">
        <v>0.83303919999999998</v>
      </c>
      <c r="LM513">
        <v>17755.79</v>
      </c>
      <c r="LN513" s="1">
        <v>3.126715E-2</v>
      </c>
      <c r="LO513">
        <v>31.736920000000001</v>
      </c>
      <c r="LP513">
        <v>0.87329780000000001</v>
      </c>
      <c r="LQ513">
        <v>18719.07</v>
      </c>
      <c r="LR513" s="1">
        <v>3.1143480000000001E-2</v>
      </c>
      <c r="LS513">
        <v>31.85369</v>
      </c>
      <c r="LT513">
        <v>0.9107037</v>
      </c>
      <c r="LU513">
        <v>19636.75</v>
      </c>
      <c r="LV513" s="1">
        <v>3.1027059999999999E-2</v>
      </c>
      <c r="LW513">
        <v>32.014740000000003</v>
      </c>
      <c r="LX513">
        <v>0.94564839999999994</v>
      </c>
      <c r="LY513">
        <v>20504.689999999999</v>
      </c>
      <c r="LZ513" s="1">
        <v>3.0901229999999998E-2</v>
      </c>
      <c r="MA513">
        <v>32.168619999999997</v>
      </c>
      <c r="MB513">
        <v>0.97750970000000004</v>
      </c>
      <c r="MC513">
        <v>21319.83</v>
      </c>
      <c r="MD513" s="1">
        <v>3.0785969999999999E-2</v>
      </c>
      <c r="ME513">
        <v>32.300820000000002</v>
      </c>
      <c r="MF513">
        <v>1.006874</v>
      </c>
      <c r="MG513">
        <v>22080.22</v>
      </c>
      <c r="MH513" s="1">
        <v>3.068162E-2</v>
      </c>
      <c r="MI513">
        <v>32.324460000000002</v>
      </c>
      <c r="MJ513">
        <v>1.0337460000000001</v>
      </c>
      <c r="MK513">
        <v>22784.41</v>
      </c>
      <c r="ML513" s="1">
        <v>3.0565640000000002E-2</v>
      </c>
      <c r="MM513">
        <v>32.278210000000001</v>
      </c>
      <c r="MN513">
        <v>1.0574399999999999</v>
      </c>
      <c r="MO513">
        <v>23431.45</v>
      </c>
      <c r="MP513" s="1">
        <v>3.0476779999999998E-2</v>
      </c>
      <c r="MQ513">
        <v>32.220829999999999</v>
      </c>
      <c r="MR513">
        <v>1.079286</v>
      </c>
      <c r="MS513">
        <v>24021.29</v>
      </c>
      <c r="MT513" s="1">
        <v>3.0521039999999999E-2</v>
      </c>
      <c r="MU513">
        <v>32.167059999999999</v>
      </c>
      <c r="MV513">
        <v>1.1032729999999999</v>
      </c>
      <c r="MW513">
        <v>24555.16</v>
      </c>
      <c r="MX513" s="1">
        <v>3.042597E-2</v>
      </c>
      <c r="MY513">
        <v>32.1539</v>
      </c>
      <c r="MZ513">
        <v>1.119713</v>
      </c>
      <c r="NA513">
        <v>25034.09</v>
      </c>
      <c r="NB513" s="1">
        <v>3.0283009999999999E-2</v>
      </c>
      <c r="NC513">
        <v>32.207709999999999</v>
      </c>
      <c r="ND513">
        <v>1.1318360000000001</v>
      </c>
      <c r="NE513">
        <v>25458.21</v>
      </c>
      <c r="NF513">
        <v>3.0124000000000001E-2</v>
      </c>
      <c r="NG513">
        <v>32.33399</v>
      </c>
      <c r="NH513">
        <v>1.140768</v>
      </c>
      <c r="NI513">
        <v>25828.23</v>
      </c>
      <c r="NJ513" s="1">
        <v>3.0026540000000001E-2</v>
      </c>
      <c r="NK513">
        <v>32.394210000000001</v>
      </c>
      <c r="NL513">
        <v>1.1496649999999999</v>
      </c>
      <c r="NM513">
        <v>26146.47</v>
      </c>
      <c r="NN513" s="1">
        <v>2.9962619999999999E-2</v>
      </c>
      <c r="NO513">
        <v>32.369950000000003</v>
      </c>
      <c r="NP513">
        <v>1.1576120000000001</v>
      </c>
      <c r="NQ513">
        <v>26414.87</v>
      </c>
      <c r="NR513" s="1">
        <v>2.9893349999999999E-2</v>
      </c>
      <c r="NS513">
        <v>32.32544</v>
      </c>
      <c r="NT513">
        <v>1.163252</v>
      </c>
      <c r="NU513">
        <v>26636.19</v>
      </c>
      <c r="NV513" s="1">
        <v>2.982083E-2</v>
      </c>
      <c r="NW513">
        <v>32.277850000000001</v>
      </c>
      <c r="NX513">
        <v>1.166849</v>
      </c>
      <c r="NY513">
        <v>26812.19</v>
      </c>
      <c r="NZ513" s="1">
        <v>2.9872659999999999E-2</v>
      </c>
      <c r="OA513">
        <v>32.238689999999998</v>
      </c>
      <c r="OB513">
        <v>1.1734260000000001</v>
      </c>
      <c r="OC513">
        <v>26945.34</v>
      </c>
      <c r="OD513">
        <v>2.9785499999999999E-2</v>
      </c>
      <c r="OE513">
        <v>32.300849999999997</v>
      </c>
      <c r="OF513">
        <v>1.1728179999999999</v>
      </c>
      <c r="OG513">
        <v>27038.45</v>
      </c>
      <c r="OH513" s="1">
        <v>2.9653220000000001E-2</v>
      </c>
      <c r="OI513">
        <v>32.432380000000002</v>
      </c>
      <c r="OJ513">
        <v>1.1688270000000001</v>
      </c>
      <c r="OK513">
        <v>27093.05</v>
      </c>
    </row>
    <row r="514" spans="1:401" x14ac:dyDescent="0.35">
      <c r="A514">
        <v>523</v>
      </c>
      <c r="B514" t="s">
        <v>4</v>
      </c>
      <c r="C514" t="s">
        <v>364</v>
      </c>
      <c r="D514" t="s">
        <v>516</v>
      </c>
      <c r="E514">
        <v>810.21939999999995</v>
      </c>
      <c r="F514" s="1">
        <v>4.7173020000000003E-2</v>
      </c>
      <c r="G514">
        <v>32.290649999999999</v>
      </c>
      <c r="H514">
        <v>0</v>
      </c>
      <c r="I514">
        <v>0</v>
      </c>
      <c r="J514" s="1">
        <v>4.6755350000000001E-2</v>
      </c>
      <c r="K514">
        <v>32.243290000000002</v>
      </c>
      <c r="L514">
        <v>0</v>
      </c>
      <c r="M514">
        <v>0</v>
      </c>
      <c r="N514" s="1">
        <v>4.625282E-2</v>
      </c>
      <c r="O514">
        <v>32.184159999999999</v>
      </c>
      <c r="P514">
        <v>0</v>
      </c>
      <c r="Q514">
        <v>0</v>
      </c>
      <c r="R514" s="1">
        <v>4.5723319999999998E-2</v>
      </c>
      <c r="S514">
        <v>32.101100000000002</v>
      </c>
      <c r="T514">
        <v>0</v>
      </c>
      <c r="U514">
        <v>0</v>
      </c>
      <c r="V514" s="1">
        <v>4.5310160000000002E-2</v>
      </c>
      <c r="W514">
        <v>32.05059</v>
      </c>
      <c r="X514">
        <v>0</v>
      </c>
      <c r="Y514">
        <v>0</v>
      </c>
      <c r="Z514" s="1">
        <v>4.4963330000000003E-2</v>
      </c>
      <c r="AA514">
        <v>31.97907</v>
      </c>
      <c r="AB514">
        <v>0</v>
      </c>
      <c r="AC514">
        <v>0</v>
      </c>
      <c r="AD514" s="1">
        <v>4.4615370000000001E-2</v>
      </c>
      <c r="AE514">
        <v>31.896190000000001</v>
      </c>
      <c r="AF514">
        <v>0</v>
      </c>
      <c r="AG514">
        <v>0</v>
      </c>
      <c r="AH514" s="1">
        <v>4.432842E-2</v>
      </c>
      <c r="AI514">
        <v>31.824090000000002</v>
      </c>
      <c r="AJ514">
        <v>0</v>
      </c>
      <c r="AK514">
        <v>0</v>
      </c>
      <c r="AL514" s="1">
        <v>4.4726630000000003E-2</v>
      </c>
      <c r="AM514">
        <v>31.767579999999999</v>
      </c>
      <c r="AN514">
        <v>0</v>
      </c>
      <c r="AO514">
        <v>0</v>
      </c>
      <c r="AP514" s="1">
        <v>4.4447390000000003E-2</v>
      </c>
      <c r="AQ514">
        <v>31.79496</v>
      </c>
      <c r="AR514">
        <v>0</v>
      </c>
      <c r="AS514">
        <v>0</v>
      </c>
      <c r="AT514" s="1">
        <v>4.3890470000000001E-2</v>
      </c>
      <c r="AU514">
        <v>31.863890000000001</v>
      </c>
      <c r="AV514">
        <v>0</v>
      </c>
      <c r="AW514">
        <v>0</v>
      </c>
      <c r="AX514">
        <v>4.3295300000000002E-2</v>
      </c>
      <c r="AY514">
        <v>31.890039999999999</v>
      </c>
      <c r="AZ514">
        <v>0</v>
      </c>
      <c r="BA514">
        <v>0</v>
      </c>
      <c r="BB514" s="1">
        <v>4.3010149999999997E-2</v>
      </c>
      <c r="BC514">
        <v>31.890979999999999</v>
      </c>
      <c r="BD514">
        <v>0</v>
      </c>
      <c r="BE514">
        <v>0</v>
      </c>
      <c r="BF514" s="1">
        <v>4.2890259999999999E-2</v>
      </c>
      <c r="BG514">
        <v>31.833559999999999</v>
      </c>
      <c r="BH514">
        <v>0</v>
      </c>
      <c r="BI514">
        <v>0</v>
      </c>
      <c r="BJ514" s="1">
        <v>4.2741250000000001E-2</v>
      </c>
      <c r="BK514">
        <v>31.725660000000001</v>
      </c>
      <c r="BL514">
        <v>0</v>
      </c>
      <c r="BM514">
        <v>0</v>
      </c>
      <c r="BN514" s="1">
        <v>4.2485519999999999E-2</v>
      </c>
      <c r="BO514">
        <v>31.62482</v>
      </c>
      <c r="BP514">
        <v>0</v>
      </c>
      <c r="BQ514">
        <v>0</v>
      </c>
      <c r="BR514" s="1">
        <v>4.2432049999999999E-2</v>
      </c>
      <c r="BS514">
        <v>31.540620000000001</v>
      </c>
      <c r="BT514">
        <v>0</v>
      </c>
      <c r="BU514">
        <v>0</v>
      </c>
      <c r="BV514" s="1">
        <v>4.2207830000000002E-2</v>
      </c>
      <c r="BW514">
        <v>31.545200000000001</v>
      </c>
      <c r="BX514">
        <v>0</v>
      </c>
      <c r="BY514">
        <v>0</v>
      </c>
      <c r="BZ514" s="1">
        <v>4.1963779999999999E-2</v>
      </c>
      <c r="CA514">
        <v>31.579599999999999</v>
      </c>
      <c r="CB514">
        <v>0</v>
      </c>
      <c r="CC514">
        <v>0</v>
      </c>
      <c r="CD514" s="1">
        <v>4.1721830000000001E-2</v>
      </c>
      <c r="CE514">
        <v>31.596039999999999</v>
      </c>
      <c r="CF514">
        <v>0</v>
      </c>
      <c r="CG514">
        <v>0</v>
      </c>
      <c r="CH514" s="1">
        <v>4.1551820000000003E-2</v>
      </c>
      <c r="CI514">
        <v>31.6187</v>
      </c>
      <c r="CJ514">
        <v>0</v>
      </c>
      <c r="CK514">
        <v>0</v>
      </c>
      <c r="CL514">
        <v>4.1429199999999999E-2</v>
      </c>
      <c r="CM514">
        <v>31.590900000000001</v>
      </c>
      <c r="CN514">
        <v>0</v>
      </c>
      <c r="CO514">
        <v>0</v>
      </c>
      <c r="CP514" s="1">
        <v>4.1299959999999997E-2</v>
      </c>
      <c r="CQ514">
        <v>31.493169999999999</v>
      </c>
      <c r="CR514">
        <v>0</v>
      </c>
      <c r="CS514">
        <v>0</v>
      </c>
      <c r="CT514" s="1">
        <v>4.1262260000000002E-2</v>
      </c>
      <c r="CU514">
        <v>31.396550000000001</v>
      </c>
      <c r="CV514">
        <v>0</v>
      </c>
      <c r="CW514">
        <v>0</v>
      </c>
      <c r="CX514" s="1">
        <v>4.1874719999999997E-2</v>
      </c>
      <c r="CY514">
        <v>31.32235</v>
      </c>
      <c r="CZ514">
        <v>0</v>
      </c>
      <c r="DA514">
        <v>0</v>
      </c>
      <c r="DB514" s="1">
        <v>4.1822390000000001E-2</v>
      </c>
      <c r="DC514">
        <v>31.382739999999998</v>
      </c>
      <c r="DD514">
        <v>0</v>
      </c>
      <c r="DE514">
        <v>0</v>
      </c>
      <c r="DF514" s="1">
        <v>4.1488520000000001E-2</v>
      </c>
      <c r="DG514">
        <v>31.492730000000002</v>
      </c>
      <c r="DH514">
        <v>0</v>
      </c>
      <c r="DI514">
        <v>0</v>
      </c>
      <c r="DJ514" s="1">
        <v>4.108125E-2</v>
      </c>
      <c r="DK514">
        <v>31.585809999999999</v>
      </c>
      <c r="DL514">
        <v>0</v>
      </c>
      <c r="DM514" s="1">
        <v>1.27945E-34</v>
      </c>
      <c r="DN514" s="1">
        <v>4.0976810000000002E-2</v>
      </c>
      <c r="DO514">
        <v>31.654229999999998</v>
      </c>
      <c r="DP514" s="1">
        <v>1.1062349999999999E-34</v>
      </c>
      <c r="DQ514" s="1">
        <v>1.4522469999999999E-30</v>
      </c>
      <c r="DR514" s="1">
        <v>4.102778E-2</v>
      </c>
      <c r="DS514">
        <v>31.612819999999999</v>
      </c>
      <c r="DT514" s="1">
        <v>4.2234159999999996E-31</v>
      </c>
      <c r="DU514" s="1">
        <v>5.2815230000000002E-27</v>
      </c>
      <c r="DV514">
        <v>4.1019699999999999E-2</v>
      </c>
      <c r="DW514">
        <v>31.51014</v>
      </c>
      <c r="DX514" s="1">
        <v>5.8988030000000002E-28</v>
      </c>
      <c r="DY514" s="1">
        <v>7.1811589999999999E-24</v>
      </c>
      <c r="DZ514" s="1">
        <v>4.0862179999999998E-2</v>
      </c>
      <c r="EA514">
        <v>31.413640000000001</v>
      </c>
      <c r="EB514" s="1">
        <v>3.4931999999999998E-25</v>
      </c>
      <c r="EC514" s="1">
        <v>4.2143750000000001E-21</v>
      </c>
      <c r="ED514" s="1">
        <v>4.0648740000000003E-2</v>
      </c>
      <c r="EE514">
        <v>31.333179999999999</v>
      </c>
      <c r="EF514" s="1">
        <v>9.9986740000000004E-23</v>
      </c>
      <c r="EG514" s="1">
        <v>1.206632E-18</v>
      </c>
      <c r="EH514" s="1">
        <v>4.0469060000000001E-2</v>
      </c>
      <c r="EI514">
        <v>31.351099999999999</v>
      </c>
      <c r="EJ514" s="1">
        <v>1.5437229999999999E-20</v>
      </c>
      <c r="EK514" s="1">
        <v>1.872109E-16</v>
      </c>
      <c r="EL514" s="1">
        <v>4.0354840000000003E-2</v>
      </c>
      <c r="EM514">
        <v>31.448419999999999</v>
      </c>
      <c r="EN514" s="1">
        <v>1.393167E-18</v>
      </c>
      <c r="EO514" s="1">
        <v>1.7014260000000001E-14</v>
      </c>
      <c r="EP514">
        <v>4.0227600000000002E-2</v>
      </c>
      <c r="EQ514">
        <v>31.568680000000001</v>
      </c>
      <c r="ER514" s="1">
        <v>7.8490900000000005E-17</v>
      </c>
      <c r="ES514" s="1">
        <v>9.6813479999999998E-13</v>
      </c>
      <c r="ET514" s="1">
        <v>4.0077109999999999E-2</v>
      </c>
      <c r="EU514">
        <v>31.65399</v>
      </c>
      <c r="EV514" s="1">
        <v>2.917836E-15</v>
      </c>
      <c r="EW514" s="1">
        <v>3.643371E-11</v>
      </c>
      <c r="EX514" s="1">
        <v>3.9892360000000002E-2</v>
      </c>
      <c r="EY514">
        <v>31.627310000000001</v>
      </c>
      <c r="EZ514" s="1">
        <v>7.5005570000000003E-14</v>
      </c>
      <c r="FA514" s="1">
        <v>9.497692999999999E-10</v>
      </c>
      <c r="FB514" s="1">
        <v>3.9693859999999997E-2</v>
      </c>
      <c r="FC514">
        <v>31.540690000000001</v>
      </c>
      <c r="FD514" s="1">
        <v>1.387518E-12</v>
      </c>
      <c r="FE514" s="1">
        <v>1.7845539999999999E-8</v>
      </c>
      <c r="FF514" s="1">
        <v>3.9557009999999997E-2</v>
      </c>
      <c r="FG514">
        <v>31.453669999999999</v>
      </c>
      <c r="FH514" s="1">
        <v>1.9184790000000001E-11</v>
      </c>
      <c r="FI514" s="1">
        <v>2.5027570000000001E-7</v>
      </c>
      <c r="FJ514" s="1">
        <v>3.9762869999999999E-2</v>
      </c>
      <c r="FK514">
        <v>31.372699999999998</v>
      </c>
      <c r="FL514" s="1">
        <v>2.06288E-10</v>
      </c>
      <c r="FM514" s="1">
        <v>2.7066259999999999E-6</v>
      </c>
      <c r="FN514" s="1">
        <v>3.9611250000000001E-2</v>
      </c>
      <c r="FO514">
        <v>31.41686</v>
      </c>
      <c r="FP514" s="1">
        <v>1.741926E-9</v>
      </c>
      <c r="FQ514" s="1">
        <v>2.3198E-5</v>
      </c>
      <c r="FR514" s="1">
        <v>3.9291239999999998E-2</v>
      </c>
      <c r="FS514">
        <v>31.508980000000001</v>
      </c>
      <c r="FT514" s="1">
        <v>1.186256E-8</v>
      </c>
      <c r="FU514" s="1">
        <v>1.6104140000000001E-4</v>
      </c>
      <c r="FV514">
        <v>3.8927099999999999E-2</v>
      </c>
      <c r="FW514">
        <v>31.55423</v>
      </c>
      <c r="FX514" s="1">
        <v>6.6713360000000005E-8</v>
      </c>
      <c r="FY514" s="1">
        <v>9.2431809999999996E-4</v>
      </c>
      <c r="FZ514" s="1">
        <v>3.8716140000000003E-2</v>
      </c>
      <c r="GA514">
        <v>31.562370000000001</v>
      </c>
      <c r="GB514" s="1">
        <v>3.1783360000000002E-7</v>
      </c>
      <c r="GC514" s="1">
        <v>4.4751720000000004E-3</v>
      </c>
      <c r="GD514" s="1">
        <v>3.858491E-2</v>
      </c>
      <c r="GE514">
        <v>31.488569999999999</v>
      </c>
      <c r="GF514" s="1">
        <v>1.303736E-6</v>
      </c>
      <c r="GG514">
        <v>1.8613399999999999E-2</v>
      </c>
      <c r="GH514" s="1">
        <v>3.8428570000000002E-2</v>
      </c>
      <c r="GI514">
        <v>31.427350000000001</v>
      </c>
      <c r="GJ514" s="1">
        <v>4.6655450000000002E-6</v>
      </c>
      <c r="GK514" s="1">
        <v>6.7558750000000001E-2</v>
      </c>
      <c r="GL514" s="1">
        <v>3.8195060000000003E-2</v>
      </c>
      <c r="GM514">
        <v>31.373670000000001</v>
      </c>
      <c r="GN514" s="1">
        <v>1.474006E-5</v>
      </c>
      <c r="GO514">
        <v>0.21685769999999999</v>
      </c>
      <c r="GP514" s="1">
        <v>3.7993880000000001E-2</v>
      </c>
      <c r="GQ514">
        <v>31.32704</v>
      </c>
      <c r="GR514" s="1">
        <v>4.1736500000000003E-5</v>
      </c>
      <c r="GS514">
        <v>0.62318309999999999</v>
      </c>
      <c r="GT514" s="1">
        <v>3.7742659999999997E-2</v>
      </c>
      <c r="GU514">
        <v>31.279070000000001</v>
      </c>
      <c r="GV514" s="1">
        <v>1.068845E-4</v>
      </c>
      <c r="GW514">
        <v>1.621156</v>
      </c>
      <c r="GX514" s="1">
        <v>3.7515390000000003E-2</v>
      </c>
      <c r="GY514">
        <v>31.30369</v>
      </c>
      <c r="GZ514" s="1">
        <v>2.5055189999999999E-4</v>
      </c>
      <c r="HA514">
        <v>3.856322</v>
      </c>
      <c r="HB514" s="1">
        <v>3.7287069999999999E-2</v>
      </c>
      <c r="HC514">
        <v>31.40296</v>
      </c>
      <c r="HD514" s="1">
        <v>5.420348E-4</v>
      </c>
      <c r="HE514">
        <v>8.4639190000000006</v>
      </c>
      <c r="HF514" s="1">
        <v>3.7079180000000003E-2</v>
      </c>
      <c r="HG514">
        <v>31.49925</v>
      </c>
      <c r="HH514" s="1">
        <v>1.0917539999999999E-3</v>
      </c>
      <c r="HI514">
        <v>17.27965</v>
      </c>
      <c r="HJ514" s="1">
        <v>3.6857109999999998E-2</v>
      </c>
      <c r="HK514">
        <v>31.512329999999999</v>
      </c>
      <c r="HL514" s="1">
        <v>2.060142E-3</v>
      </c>
      <c r="HM514">
        <v>33.050579999999997</v>
      </c>
      <c r="HN514">
        <v>3.6626300000000001E-2</v>
      </c>
      <c r="HO514">
        <v>31.42445</v>
      </c>
      <c r="HP514" s="1">
        <v>3.6655860000000002E-3</v>
      </c>
      <c r="HQ514">
        <v>59.603020000000001</v>
      </c>
      <c r="HR514" s="1">
        <v>3.6467439999999997E-2</v>
      </c>
      <c r="HS514">
        <v>31.338940000000001</v>
      </c>
      <c r="HT514" s="1">
        <v>6.198823E-3</v>
      </c>
      <c r="HU514">
        <v>101.93259999999999</v>
      </c>
      <c r="HV514" s="1">
        <v>3.6640159999999998E-2</v>
      </c>
      <c r="HW514">
        <v>31.262060000000002</v>
      </c>
      <c r="HX514" s="1">
        <v>1.009437E-2</v>
      </c>
      <c r="HY514">
        <v>166.29050000000001</v>
      </c>
      <c r="HZ514" s="1">
        <v>3.647359E-2</v>
      </c>
      <c r="IA514">
        <v>31.276050000000001</v>
      </c>
      <c r="IB514">
        <v>1.5611999999999999E-2</v>
      </c>
      <c r="IC514">
        <v>259.96600000000001</v>
      </c>
      <c r="ID514" s="1">
        <v>3.6150250000000002E-2</v>
      </c>
      <c r="IE514">
        <v>31.353110000000001</v>
      </c>
      <c r="IF514" s="1">
        <v>2.3120419999999999E-2</v>
      </c>
      <c r="IG514">
        <v>390.73579999999998</v>
      </c>
      <c r="IH514" s="1">
        <v>3.5781559999999997E-2</v>
      </c>
      <c r="II514">
        <v>31.428599999999999</v>
      </c>
      <c r="IJ514" s="1">
        <v>3.2994240000000001E-2</v>
      </c>
      <c r="IK514">
        <v>566.50229999999999</v>
      </c>
      <c r="IL514" s="1">
        <v>3.5573880000000002E-2</v>
      </c>
      <c r="IM514">
        <v>31.48639</v>
      </c>
      <c r="IN514">
        <v>4.5788099999999998E-2</v>
      </c>
      <c r="IO514">
        <v>795.01390000000004</v>
      </c>
      <c r="IP514" s="1">
        <v>3.546005E-2</v>
      </c>
      <c r="IQ514">
        <v>31.467600000000001</v>
      </c>
      <c r="IR514" s="1">
        <v>6.189178E-2</v>
      </c>
      <c r="IS514">
        <v>1083.537</v>
      </c>
      <c r="IT514" s="1">
        <v>3.5328209999999999E-2</v>
      </c>
      <c r="IU514">
        <v>31.407990000000002</v>
      </c>
      <c r="IV514" s="1">
        <v>8.1453250000000005E-2</v>
      </c>
      <c r="IW514">
        <v>1438.278</v>
      </c>
      <c r="IX514" s="1">
        <v>3.5120440000000003E-2</v>
      </c>
      <c r="IY514">
        <v>31.357679999999998</v>
      </c>
      <c r="IZ514">
        <v>0.10444299999999999</v>
      </c>
      <c r="JA514">
        <v>1863.646</v>
      </c>
      <c r="JB514" s="1">
        <v>3.494295E-2</v>
      </c>
      <c r="JC514">
        <v>31.328040000000001</v>
      </c>
      <c r="JD514">
        <v>0.1311377</v>
      </c>
      <c r="JE514">
        <v>2362.2660000000001</v>
      </c>
      <c r="JF514" s="1">
        <v>3.4726359999999998E-2</v>
      </c>
      <c r="JG514">
        <v>31.42258</v>
      </c>
      <c r="JH514">
        <v>0.16123889999999999</v>
      </c>
      <c r="JI514">
        <v>2934.7269999999999</v>
      </c>
      <c r="JJ514" s="1">
        <v>3.4524270000000003E-2</v>
      </c>
      <c r="JK514">
        <v>31.53322</v>
      </c>
      <c r="JL514">
        <v>0.1947526</v>
      </c>
      <c r="JM514">
        <v>3579.5770000000002</v>
      </c>
      <c r="JN514" s="1">
        <v>3.4335909999999997E-2</v>
      </c>
      <c r="JO514">
        <v>31.610150000000001</v>
      </c>
      <c r="JP514">
        <v>0.2314464</v>
      </c>
      <c r="JQ514">
        <v>4293.5630000000001</v>
      </c>
      <c r="JR514" s="1">
        <v>3.4158470000000003E-2</v>
      </c>
      <c r="JS514">
        <v>31.651340000000001</v>
      </c>
      <c r="JT514">
        <v>0.27101429999999999</v>
      </c>
      <c r="JU514">
        <v>5071.7259999999997</v>
      </c>
      <c r="JV514" s="1">
        <v>3.3973219999999998E-2</v>
      </c>
      <c r="JW514">
        <v>31.64686</v>
      </c>
      <c r="JX514">
        <v>0.31288899999999997</v>
      </c>
      <c r="JY514">
        <v>5907.6379999999999</v>
      </c>
      <c r="JZ514" s="1">
        <v>3.3797430000000003E-2</v>
      </c>
      <c r="KA514">
        <v>31.583870000000001</v>
      </c>
      <c r="KB514">
        <v>0.35679359999999999</v>
      </c>
      <c r="KC514">
        <v>6793.65</v>
      </c>
      <c r="KD514" s="1">
        <v>3.3635760000000001E-2</v>
      </c>
      <c r="KE514">
        <v>31.521570000000001</v>
      </c>
      <c r="KF514">
        <v>0.4023138</v>
      </c>
      <c r="KG514">
        <v>7721.1809999999996</v>
      </c>
      <c r="KH514" s="1">
        <v>3.3581979999999997E-2</v>
      </c>
      <c r="KI514">
        <v>31.479790000000001</v>
      </c>
      <c r="KJ514">
        <v>0.45031169999999998</v>
      </c>
      <c r="KK514">
        <v>8682.0640000000003</v>
      </c>
      <c r="KL514" s="1">
        <v>3.3437219999999997E-2</v>
      </c>
      <c r="KM514">
        <v>31.557690000000001</v>
      </c>
      <c r="KN514">
        <v>0.49782320000000002</v>
      </c>
      <c r="KO514">
        <v>9667.2559999999994</v>
      </c>
      <c r="KP514" s="1">
        <v>3.3244219999999998E-2</v>
      </c>
      <c r="KQ514">
        <v>31.681699999999999</v>
      </c>
      <c r="KR514">
        <v>0.54464670000000004</v>
      </c>
      <c r="KS514">
        <v>10666.5</v>
      </c>
      <c r="KT514">
        <v>3.3044799999999999E-2</v>
      </c>
      <c r="KU514">
        <v>31.814299999999999</v>
      </c>
      <c r="KV514">
        <v>0.590804</v>
      </c>
      <c r="KW514">
        <v>11670.46</v>
      </c>
      <c r="KX514">
        <v>3.2901E-2</v>
      </c>
      <c r="KY514">
        <v>31.926880000000001</v>
      </c>
      <c r="KZ514">
        <v>0.63706240000000003</v>
      </c>
      <c r="LA514">
        <v>12670.47</v>
      </c>
      <c r="LB514" s="1">
        <v>3.2780610000000002E-2</v>
      </c>
      <c r="LC514">
        <v>31.931989999999999</v>
      </c>
      <c r="LD514">
        <v>0.68264170000000002</v>
      </c>
      <c r="LE514">
        <v>13659.04</v>
      </c>
      <c r="LF514" s="1">
        <v>3.2669410000000003E-2</v>
      </c>
      <c r="LG514">
        <v>31.866900000000001</v>
      </c>
      <c r="LH514">
        <v>0.72699159999999996</v>
      </c>
      <c r="LI514">
        <v>14628.99</v>
      </c>
      <c r="LJ514" s="1">
        <v>3.2537209999999997E-2</v>
      </c>
      <c r="LK514">
        <v>31.80904</v>
      </c>
      <c r="LL514">
        <v>0.76914329999999997</v>
      </c>
      <c r="LM514">
        <v>15573.66</v>
      </c>
      <c r="LN514" s="1">
        <v>3.2419249999999997E-2</v>
      </c>
      <c r="LO514">
        <v>31.778939999999999</v>
      </c>
      <c r="LP514">
        <v>0.80963510000000005</v>
      </c>
      <c r="LQ514">
        <v>16487.099999999999</v>
      </c>
      <c r="LR514" s="1">
        <v>3.2289320000000003E-2</v>
      </c>
      <c r="LS514">
        <v>31.893550000000001</v>
      </c>
      <c r="LT514">
        <v>0.84761109999999995</v>
      </c>
      <c r="LU514">
        <v>17364.47</v>
      </c>
      <c r="LV514">
        <v>3.2169299999999998E-2</v>
      </c>
      <c r="LW514">
        <v>32.052079999999997</v>
      </c>
      <c r="LX514">
        <v>0.88348819999999995</v>
      </c>
      <c r="LY514">
        <v>18201.349999999999</v>
      </c>
      <c r="LZ514" s="1">
        <v>3.2038570000000002E-2</v>
      </c>
      <c r="MA514">
        <v>32.204149999999998</v>
      </c>
      <c r="MB514">
        <v>0.91656629999999994</v>
      </c>
      <c r="MC514">
        <v>18994.32</v>
      </c>
      <c r="MD514" s="1">
        <v>3.191712E-2</v>
      </c>
      <c r="ME514">
        <v>32.335090000000001</v>
      </c>
      <c r="MF514">
        <v>0.94732340000000004</v>
      </c>
      <c r="MG514">
        <v>19740.87</v>
      </c>
      <c r="MH514" s="1">
        <v>3.180823E-2</v>
      </c>
      <c r="MI514">
        <v>32.358820000000001</v>
      </c>
      <c r="MJ514">
        <v>0.97583129999999996</v>
      </c>
      <c r="MK514">
        <v>20439.11</v>
      </c>
      <c r="ML514" s="1">
        <v>3.168783E-2</v>
      </c>
      <c r="MM514">
        <v>32.314210000000003</v>
      </c>
      <c r="MN514">
        <v>1.0013840000000001</v>
      </c>
      <c r="MO514">
        <v>21087.5</v>
      </c>
      <c r="MP514" s="1">
        <v>3.1594990000000003E-2</v>
      </c>
      <c r="MQ514">
        <v>32.257759999999998</v>
      </c>
      <c r="MR514">
        <v>1.02519</v>
      </c>
      <c r="MS514">
        <v>21685.45</v>
      </c>
      <c r="MT514" s="1">
        <v>3.1645329999999999E-2</v>
      </c>
      <c r="MU514">
        <v>32.204729999999998</v>
      </c>
      <c r="MV514">
        <v>1.0512109999999999</v>
      </c>
      <c r="MW514">
        <v>22233.599999999999</v>
      </c>
      <c r="MX514" s="1">
        <v>3.1545910000000003E-2</v>
      </c>
      <c r="MY514">
        <v>32.191450000000003</v>
      </c>
      <c r="MZ514">
        <v>1.069876</v>
      </c>
      <c r="NA514">
        <v>22732.27</v>
      </c>
      <c r="NB514" s="1">
        <v>3.1395329999999999E-2</v>
      </c>
      <c r="NC514">
        <v>32.24438</v>
      </c>
      <c r="ND514">
        <v>1.084322</v>
      </c>
      <c r="NE514">
        <v>23181.01</v>
      </c>
      <c r="NF514">
        <v>3.1228499999999999E-2</v>
      </c>
      <c r="NG514">
        <v>32.36842</v>
      </c>
      <c r="NH514">
        <v>1.0956589999999999</v>
      </c>
      <c r="NI514">
        <v>23580.05</v>
      </c>
      <c r="NJ514" s="1">
        <v>3.1127470000000001E-2</v>
      </c>
      <c r="NK514">
        <v>32.427909999999997</v>
      </c>
      <c r="NL514">
        <v>1.1069800000000001</v>
      </c>
      <c r="NM514">
        <v>23931.31</v>
      </c>
      <c r="NN514" s="1">
        <v>3.1060290000000001E-2</v>
      </c>
      <c r="NO514">
        <v>32.404220000000002</v>
      </c>
      <c r="NP514">
        <v>1.117299</v>
      </c>
      <c r="NQ514">
        <v>24236.16</v>
      </c>
      <c r="NR514" s="1">
        <v>3.0988849999999998E-2</v>
      </c>
      <c r="NS514">
        <v>32.360469999999999</v>
      </c>
      <c r="NT514">
        <v>1.1253740000000001</v>
      </c>
      <c r="NU514">
        <v>24496.91</v>
      </c>
      <c r="NV514" s="1">
        <v>3.0914569999999999E-2</v>
      </c>
      <c r="NW514">
        <v>32.313400000000001</v>
      </c>
      <c r="NX514">
        <v>1.1314120000000001</v>
      </c>
      <c r="NY514">
        <v>24714.69</v>
      </c>
      <c r="NZ514" s="1">
        <v>3.0969719999999999E-2</v>
      </c>
      <c r="OA514">
        <v>32.274520000000003</v>
      </c>
      <c r="OB514">
        <v>1.1403129999999999</v>
      </c>
      <c r="OC514">
        <v>24891.96</v>
      </c>
      <c r="OD514" s="1">
        <v>3.087838E-2</v>
      </c>
      <c r="OE514">
        <v>32.3354</v>
      </c>
      <c r="OF514">
        <v>1.142061</v>
      </c>
      <c r="OG514">
        <v>25030.65</v>
      </c>
      <c r="OH514" s="1">
        <v>3.0741190000000002E-2</v>
      </c>
      <c r="OI514">
        <v>32.46463</v>
      </c>
      <c r="OJ514">
        <v>1.14045</v>
      </c>
      <c r="OK514">
        <v>25132.2</v>
      </c>
    </row>
    <row r="515" spans="1:401" x14ac:dyDescent="0.35">
      <c r="A515">
        <v>524</v>
      </c>
      <c r="B515" t="s">
        <v>4</v>
      </c>
      <c r="C515" t="s">
        <v>364</v>
      </c>
      <c r="D515" t="s">
        <v>517</v>
      </c>
      <c r="E515">
        <v>815.68439999999998</v>
      </c>
      <c r="F515" s="1">
        <v>4.9558459999999999E-2</v>
      </c>
      <c r="G515">
        <v>32.357460000000003</v>
      </c>
      <c r="H515">
        <v>0</v>
      </c>
      <c r="I515">
        <v>0</v>
      </c>
      <c r="J515" s="1">
        <v>4.9119389999999999E-2</v>
      </c>
      <c r="K515">
        <v>32.311509999999998</v>
      </c>
      <c r="L515">
        <v>0</v>
      </c>
      <c r="M515">
        <v>0</v>
      </c>
      <c r="N515" s="1">
        <v>4.8587739999999997E-2</v>
      </c>
      <c r="O515">
        <v>32.253399999999999</v>
      </c>
      <c r="P515">
        <v>0</v>
      </c>
      <c r="Q515">
        <v>0</v>
      </c>
      <c r="R515" s="1">
        <v>4.8029969999999998E-2</v>
      </c>
      <c r="S515">
        <v>32.171909999999997</v>
      </c>
      <c r="T515">
        <v>0</v>
      </c>
      <c r="U515">
        <v>0</v>
      </c>
      <c r="V515" s="1">
        <v>4.7595289999999998E-2</v>
      </c>
      <c r="W515">
        <v>32.122169999999997</v>
      </c>
      <c r="X515">
        <v>0</v>
      </c>
      <c r="Y515">
        <v>0</v>
      </c>
      <c r="Z515" s="1">
        <v>4.7232690000000001E-2</v>
      </c>
      <c r="AA515">
        <v>32.05162</v>
      </c>
      <c r="AB515">
        <v>0</v>
      </c>
      <c r="AC515">
        <v>0</v>
      </c>
      <c r="AD515" s="1">
        <v>4.6862340000000002E-2</v>
      </c>
      <c r="AE515">
        <v>31.969760000000001</v>
      </c>
      <c r="AF515">
        <v>0</v>
      </c>
      <c r="AG515">
        <v>0</v>
      </c>
      <c r="AH515">
        <v>4.6565799999999997E-2</v>
      </c>
      <c r="AI515">
        <v>31.898579999999999</v>
      </c>
      <c r="AJ515">
        <v>0</v>
      </c>
      <c r="AK515">
        <v>0</v>
      </c>
      <c r="AL515" s="1">
        <v>4.699776E-2</v>
      </c>
      <c r="AM515">
        <v>31.842649999999999</v>
      </c>
      <c r="AN515">
        <v>0</v>
      </c>
      <c r="AO515">
        <v>0</v>
      </c>
      <c r="AP515">
        <v>4.6703500000000002E-2</v>
      </c>
      <c r="AQ515">
        <v>31.86889</v>
      </c>
      <c r="AR515">
        <v>0</v>
      </c>
      <c r="AS515">
        <v>0</v>
      </c>
      <c r="AT515" s="1">
        <v>4.6111489999999998E-2</v>
      </c>
      <c r="AU515">
        <v>31.93571</v>
      </c>
      <c r="AV515">
        <v>0</v>
      </c>
      <c r="AW515">
        <v>0</v>
      </c>
      <c r="AX515">
        <v>4.5479899999999997E-2</v>
      </c>
      <c r="AY515">
        <v>31.960699999999999</v>
      </c>
      <c r="AZ515">
        <v>0</v>
      </c>
      <c r="BA515">
        <v>0</v>
      </c>
      <c r="BB515" s="1">
        <v>4.5181939999999997E-2</v>
      </c>
      <c r="BC515">
        <v>31.961079999999999</v>
      </c>
      <c r="BD515">
        <v>0</v>
      </c>
      <c r="BE515">
        <v>0</v>
      </c>
      <c r="BF515" s="1">
        <v>4.506048E-2</v>
      </c>
      <c r="BG515">
        <v>31.904499999999999</v>
      </c>
      <c r="BH515">
        <v>0</v>
      </c>
      <c r="BI515">
        <v>0</v>
      </c>
      <c r="BJ515" s="1">
        <v>4.4903489999999997E-2</v>
      </c>
      <c r="BK515">
        <v>31.798349999999999</v>
      </c>
      <c r="BL515">
        <v>0</v>
      </c>
      <c r="BM515">
        <v>0</v>
      </c>
      <c r="BN515" s="1">
        <v>4.4635510000000003E-2</v>
      </c>
      <c r="BO515">
        <v>31.698969999999999</v>
      </c>
      <c r="BP515">
        <v>0</v>
      </c>
      <c r="BQ515">
        <v>0</v>
      </c>
      <c r="BR515" s="1">
        <v>4.4580420000000003E-2</v>
      </c>
      <c r="BS515">
        <v>31.61561</v>
      </c>
      <c r="BT515">
        <v>0</v>
      </c>
      <c r="BU515">
        <v>0</v>
      </c>
      <c r="BV515" s="1">
        <v>4.4344670000000003E-2</v>
      </c>
      <c r="BW515">
        <v>31.61947</v>
      </c>
      <c r="BX515">
        <v>0</v>
      </c>
      <c r="BY515">
        <v>0</v>
      </c>
      <c r="BZ515" s="1">
        <v>4.4086930000000003E-2</v>
      </c>
      <c r="CA515">
        <v>31.652239999999999</v>
      </c>
      <c r="CB515">
        <v>0</v>
      </c>
      <c r="CC515">
        <v>0</v>
      </c>
      <c r="CD515" s="1">
        <v>4.3831849999999999E-2</v>
      </c>
      <c r="CE515">
        <v>31.667590000000001</v>
      </c>
      <c r="CF515">
        <v>0</v>
      </c>
      <c r="CG515">
        <v>0</v>
      </c>
      <c r="CH515" s="1">
        <v>4.3652669999999998E-2</v>
      </c>
      <c r="CI515">
        <v>31.689710000000002</v>
      </c>
      <c r="CJ515">
        <v>0</v>
      </c>
      <c r="CK515">
        <v>0</v>
      </c>
      <c r="CL515" s="1">
        <v>4.3523449999999998E-2</v>
      </c>
      <c r="CM515">
        <v>31.661819999999999</v>
      </c>
      <c r="CN515">
        <v>0</v>
      </c>
      <c r="CO515">
        <v>0</v>
      </c>
      <c r="CP515" s="1">
        <v>4.3388349999999999E-2</v>
      </c>
      <c r="CQ515">
        <v>31.565850000000001</v>
      </c>
      <c r="CR515">
        <v>0</v>
      </c>
      <c r="CS515">
        <v>0</v>
      </c>
      <c r="CT515" s="1">
        <v>4.3351889999999997E-2</v>
      </c>
      <c r="CU515">
        <v>31.470770000000002</v>
      </c>
      <c r="CV515">
        <v>0</v>
      </c>
      <c r="CW515">
        <v>0</v>
      </c>
      <c r="CX515" s="1">
        <v>4.4008190000000003E-2</v>
      </c>
      <c r="CY515">
        <v>31.397649999999999</v>
      </c>
      <c r="CZ515">
        <v>0</v>
      </c>
      <c r="DA515">
        <v>0</v>
      </c>
      <c r="DB515" s="1">
        <v>4.3951070000000002E-2</v>
      </c>
      <c r="DC515">
        <v>31.456769999999999</v>
      </c>
      <c r="DD515">
        <v>0</v>
      </c>
      <c r="DE515">
        <v>0</v>
      </c>
      <c r="DF515" s="1">
        <v>4.3595910000000002E-2</v>
      </c>
      <c r="DG515">
        <v>31.564409999999999</v>
      </c>
      <c r="DH515">
        <v>0</v>
      </c>
      <c r="DI515">
        <v>0</v>
      </c>
      <c r="DJ515" s="1">
        <v>4.3163060000000003E-2</v>
      </c>
      <c r="DK515">
        <v>31.65577</v>
      </c>
      <c r="DL515">
        <v>0</v>
      </c>
      <c r="DM515" s="1">
        <v>3.2714400000000002E-35</v>
      </c>
      <c r="DN515" s="1">
        <v>4.3054740000000001E-2</v>
      </c>
      <c r="DO515">
        <v>31.723269999999999</v>
      </c>
      <c r="DP515" s="1">
        <v>3.1661930000000002E-35</v>
      </c>
      <c r="DQ515" s="1">
        <v>4.0297429999999997E-31</v>
      </c>
      <c r="DR515" s="1">
        <v>4.3108430000000003E-2</v>
      </c>
      <c r="DS515">
        <v>31.682790000000001</v>
      </c>
      <c r="DT515" s="1">
        <v>1.3058859999999999E-31</v>
      </c>
      <c r="DU515" s="1">
        <v>1.5818969999999999E-27</v>
      </c>
      <c r="DV515" s="1">
        <v>4.3103620000000002E-2</v>
      </c>
      <c r="DW515">
        <v>31.58277</v>
      </c>
      <c r="DX515" s="1">
        <v>1.9591519999999999E-28</v>
      </c>
      <c r="DY515" s="1">
        <v>2.3085820000000001E-24</v>
      </c>
      <c r="DZ515" s="1">
        <v>4.2934550000000002E-2</v>
      </c>
      <c r="EA515">
        <v>31.488309999999998</v>
      </c>
      <c r="EB515" s="1">
        <v>1.238234E-25</v>
      </c>
      <c r="EC515" s="1">
        <v>1.445439E-21</v>
      </c>
      <c r="ED515" s="1">
        <v>4.2709440000000001E-2</v>
      </c>
      <c r="EE515">
        <v>31.409379999999999</v>
      </c>
      <c r="EF515" s="1">
        <v>3.7607989999999998E-23</v>
      </c>
      <c r="EG515" s="1">
        <v>4.3903329999999999E-19</v>
      </c>
      <c r="EH515" s="1">
        <v>4.2519059999999997E-2</v>
      </c>
      <c r="EI515">
        <v>31.426919999999999</v>
      </c>
      <c r="EJ515" s="1">
        <v>6.1318699999999999E-21</v>
      </c>
      <c r="EK515" s="1">
        <v>7.1930789999999998E-17</v>
      </c>
      <c r="EL515" s="1">
        <v>4.2400449999999999E-2</v>
      </c>
      <c r="EM515">
        <v>31.52225</v>
      </c>
      <c r="EN515" s="1">
        <v>5.8222559999999997E-19</v>
      </c>
      <c r="EO515" s="1">
        <v>6.878049E-15</v>
      </c>
      <c r="EP515" s="1">
        <v>4.2266869999999998E-2</v>
      </c>
      <c r="EQ515">
        <v>31.64038</v>
      </c>
      <c r="ER515" s="1">
        <v>3.4392510000000001E-17</v>
      </c>
      <c r="ES515" s="1">
        <v>4.1040170000000002E-13</v>
      </c>
      <c r="ET515" s="1">
        <v>4.2109109999999998E-2</v>
      </c>
      <c r="EU515">
        <v>31.724309999999999</v>
      </c>
      <c r="EV515" s="1">
        <v>1.336528E-15</v>
      </c>
      <c r="EW515" s="1">
        <v>1.6149140000000002E-11</v>
      </c>
      <c r="EX515" s="1">
        <v>4.1913440000000003E-2</v>
      </c>
      <c r="EY515">
        <v>31.69839</v>
      </c>
      <c r="EZ515" s="1">
        <v>3.5819560000000003E-14</v>
      </c>
      <c r="FA515" s="1">
        <v>4.3906019999999999E-10</v>
      </c>
      <c r="FB515" s="1">
        <v>4.1703539999999997E-2</v>
      </c>
      <c r="FC515">
        <v>31.61431</v>
      </c>
      <c r="FD515" s="1">
        <v>6.8920490000000003E-13</v>
      </c>
      <c r="FE515" s="1">
        <v>8.5841230000000005E-9</v>
      </c>
      <c r="FF515" s="1">
        <v>4.1562660000000001E-2</v>
      </c>
      <c r="FG515">
        <v>31.529029999999999</v>
      </c>
      <c r="FH515" s="1">
        <v>9.8911529999999992E-12</v>
      </c>
      <c r="FI515" s="1">
        <v>1.250033E-7</v>
      </c>
      <c r="FJ515">
        <v>4.17849E-2</v>
      </c>
      <c r="FK515">
        <v>31.449100000000001</v>
      </c>
      <c r="FL515" s="1">
        <v>1.101841E-10</v>
      </c>
      <c r="FM515" s="1">
        <v>1.400978E-6</v>
      </c>
      <c r="FN515" s="1">
        <v>4.1625860000000001E-2</v>
      </c>
      <c r="FO515">
        <v>31.49277</v>
      </c>
      <c r="FP515" s="1">
        <v>9.6177910000000009E-10</v>
      </c>
      <c r="FQ515" s="1">
        <v>1.2418680000000001E-5</v>
      </c>
      <c r="FR515" s="1">
        <v>4.1286169999999997E-2</v>
      </c>
      <c r="FS515">
        <v>31.582439999999998</v>
      </c>
      <c r="FT515" s="1">
        <v>6.7581770000000002E-9</v>
      </c>
      <c r="FU515" s="1">
        <v>8.9008559999999997E-5</v>
      </c>
      <c r="FV515" s="1">
        <v>4.0900659999999998E-2</v>
      </c>
      <c r="FW515">
        <v>31.62649</v>
      </c>
      <c r="FX515" s="1">
        <v>3.9149109999999997E-8</v>
      </c>
      <c r="FY515" s="1">
        <v>5.2655910000000005E-4</v>
      </c>
      <c r="FZ515" s="1">
        <v>4.0678770000000003E-2</v>
      </c>
      <c r="GA515">
        <v>31.63391</v>
      </c>
      <c r="GB515" s="1">
        <v>1.918191E-7</v>
      </c>
      <c r="GC515" s="1">
        <v>2.6234320000000002E-3</v>
      </c>
      <c r="GD515" s="1">
        <v>4.0541710000000002E-2</v>
      </c>
      <c r="GE515">
        <v>31.561109999999999</v>
      </c>
      <c r="GF515" s="1">
        <v>8.0798299999999999E-7</v>
      </c>
      <c r="GG515" s="1">
        <v>1.1211270000000001E-2</v>
      </c>
      <c r="GH515" s="1">
        <v>4.0377259999999998E-2</v>
      </c>
      <c r="GI515">
        <v>31.50038</v>
      </c>
      <c r="GJ515" s="1">
        <v>2.9647620000000002E-6</v>
      </c>
      <c r="GK515" s="1">
        <v>4.1748979999999998E-2</v>
      </c>
      <c r="GL515" s="1">
        <v>4.0132330000000001E-2</v>
      </c>
      <c r="GM515">
        <v>31.446680000000001</v>
      </c>
      <c r="GN515" s="1">
        <v>9.5911739999999995E-6</v>
      </c>
      <c r="GO515">
        <v>0.13730249999999999</v>
      </c>
      <c r="GP515">
        <v>3.99201E-2</v>
      </c>
      <c r="GQ515">
        <v>31.399560000000001</v>
      </c>
      <c r="GR515" s="1">
        <v>2.7771220000000001E-5</v>
      </c>
      <c r="GS515">
        <v>0.40373219999999999</v>
      </c>
      <c r="GT515" s="1">
        <v>3.965697E-2</v>
      </c>
      <c r="GU515">
        <v>31.351279999999999</v>
      </c>
      <c r="GV515" s="1">
        <v>7.2639760000000006E-5</v>
      </c>
      <c r="GW515">
        <v>1.0733280000000001</v>
      </c>
      <c r="GX515" s="1">
        <v>3.9418719999999997E-2</v>
      </c>
      <c r="GY515">
        <v>31.37454</v>
      </c>
      <c r="GZ515" s="1">
        <v>1.7370570000000001E-4</v>
      </c>
      <c r="HA515">
        <v>2.6060629999999998</v>
      </c>
      <c r="HB515" s="1">
        <v>3.917673E-2</v>
      </c>
      <c r="HC515">
        <v>31.470800000000001</v>
      </c>
      <c r="HD515" s="1">
        <v>3.829002E-4</v>
      </c>
      <c r="HE515">
        <v>5.8317129999999997</v>
      </c>
      <c r="HF515" s="1">
        <v>3.8958020000000003E-2</v>
      </c>
      <c r="HG515">
        <v>31.564129999999999</v>
      </c>
      <c r="HH515" s="1">
        <v>7.8502800000000001E-4</v>
      </c>
      <c r="HI515">
        <v>12.125769999999999</v>
      </c>
      <c r="HJ515" s="1">
        <v>3.8724889999999998E-2</v>
      </c>
      <c r="HK515">
        <v>31.57582</v>
      </c>
      <c r="HL515" s="1">
        <v>1.506393E-3</v>
      </c>
      <c r="HM515">
        <v>23.59761</v>
      </c>
      <c r="HN515" s="1">
        <v>3.848203E-2</v>
      </c>
      <c r="HO515">
        <v>31.488910000000001</v>
      </c>
      <c r="HP515" s="1">
        <v>2.7230209999999999E-3</v>
      </c>
      <c r="HQ515">
        <v>43.25723</v>
      </c>
      <c r="HR515" s="1">
        <v>3.8317469999999999E-2</v>
      </c>
      <c r="HS515">
        <v>31.40401</v>
      </c>
      <c r="HT515" s="1">
        <v>4.6745249999999997E-3</v>
      </c>
      <c r="HU515">
        <v>75.131339999999994</v>
      </c>
      <c r="HV515">
        <v>3.8505200000000003E-2</v>
      </c>
      <c r="HW515">
        <v>31.32714</v>
      </c>
      <c r="HX515" s="1">
        <v>7.7221490000000002E-3</v>
      </c>
      <c r="HY515">
        <v>124.38039999999999</v>
      </c>
      <c r="HZ515" s="1">
        <v>3.8329420000000003E-2</v>
      </c>
      <c r="IA515">
        <v>31.339929999999999</v>
      </c>
      <c r="IB515" s="1">
        <v>1.210352E-2</v>
      </c>
      <c r="IC515">
        <v>197.15960000000001</v>
      </c>
      <c r="ID515" s="1">
        <v>3.7985579999999998E-2</v>
      </c>
      <c r="IE515">
        <v>31.413979999999999</v>
      </c>
      <c r="IF515">
        <v>1.81499E-2</v>
      </c>
      <c r="IG515">
        <v>300.23239999999998</v>
      </c>
      <c r="IH515" s="1">
        <v>3.759581E-2</v>
      </c>
      <c r="II515">
        <v>31.48685</v>
      </c>
      <c r="IJ515" s="1">
        <v>2.6210379999999998E-2</v>
      </c>
      <c r="IK515">
        <v>440.70800000000003</v>
      </c>
      <c r="IL515" s="1">
        <v>3.7376529999999998E-2</v>
      </c>
      <c r="IM515">
        <v>31.542850000000001</v>
      </c>
      <c r="IN515" s="1">
        <v>3.6787189999999997E-2</v>
      </c>
      <c r="IO515">
        <v>625.78920000000005</v>
      </c>
      <c r="IP515" s="1">
        <v>3.7259649999999998E-2</v>
      </c>
      <c r="IQ515">
        <v>31.523299999999999</v>
      </c>
      <c r="IR515" s="1">
        <v>5.0266669999999999E-2</v>
      </c>
      <c r="IS515">
        <v>862.47410000000002</v>
      </c>
      <c r="IT515" s="1">
        <v>3.7121349999999997E-2</v>
      </c>
      <c r="IU515">
        <v>31.464269999999999</v>
      </c>
      <c r="IV515">
        <v>6.6830899999999999E-2</v>
      </c>
      <c r="IW515">
        <v>1157.01</v>
      </c>
      <c r="IX515" s="1">
        <v>3.6901820000000002E-2</v>
      </c>
      <c r="IY515">
        <v>31.413930000000001</v>
      </c>
      <c r="IZ515" s="1">
        <v>8.6519230000000003E-2</v>
      </c>
      <c r="JA515">
        <v>1514.2650000000001</v>
      </c>
      <c r="JB515" s="1">
        <v>3.6715280000000003E-2</v>
      </c>
      <c r="JC515">
        <v>31.384060000000002</v>
      </c>
      <c r="JD515">
        <v>0.1096295</v>
      </c>
      <c r="JE515">
        <v>1937.7190000000001</v>
      </c>
      <c r="JF515" s="1">
        <v>3.6488380000000001E-2</v>
      </c>
      <c r="JG515">
        <v>31.47625</v>
      </c>
      <c r="JH515">
        <v>0.1359699</v>
      </c>
      <c r="JI515">
        <v>2429.0949999999998</v>
      </c>
      <c r="JJ515" s="1">
        <v>3.6275509999999997E-2</v>
      </c>
      <c r="JK515">
        <v>31.58381</v>
      </c>
      <c r="JL515">
        <v>0.16558629999999999</v>
      </c>
      <c r="JM515">
        <v>2988.3180000000002</v>
      </c>
      <c r="JN515" s="1">
        <v>3.6076980000000002E-2</v>
      </c>
      <c r="JO515">
        <v>31.658930000000002</v>
      </c>
      <c r="JP515">
        <v>0.19832730000000001</v>
      </c>
      <c r="JQ515">
        <v>3613.6860000000001</v>
      </c>
      <c r="JR515" s="1">
        <v>3.5889520000000001E-2</v>
      </c>
      <c r="JS515">
        <v>31.698820000000001</v>
      </c>
      <c r="JT515">
        <v>0.23396059999999999</v>
      </c>
      <c r="JU515">
        <v>4301.799</v>
      </c>
      <c r="JV515" s="1">
        <v>3.5695570000000003E-2</v>
      </c>
      <c r="JW515">
        <v>31.69408</v>
      </c>
      <c r="JX515">
        <v>0.27203500000000003</v>
      </c>
      <c r="JY515">
        <v>5047.88</v>
      </c>
      <c r="JZ515" s="1">
        <v>3.5510960000000001E-2</v>
      </c>
      <c r="KA515">
        <v>31.63213</v>
      </c>
      <c r="KB515">
        <v>0.31230219999999997</v>
      </c>
      <c r="KC515">
        <v>5845.8059999999996</v>
      </c>
      <c r="KD515">
        <v>3.5341400000000002E-2</v>
      </c>
      <c r="KE515">
        <v>31.57039</v>
      </c>
      <c r="KF515">
        <v>0.35441610000000001</v>
      </c>
      <c r="KG515">
        <v>6688.4560000000001</v>
      </c>
      <c r="KH515" s="1">
        <v>3.5285690000000001E-2</v>
      </c>
      <c r="KI515">
        <v>31.528980000000001</v>
      </c>
      <c r="KJ515">
        <v>0.39914470000000002</v>
      </c>
      <c r="KK515">
        <v>7568.9290000000001</v>
      </c>
      <c r="KL515" s="1">
        <v>3.5132289999999997E-2</v>
      </c>
      <c r="KM515">
        <v>31.605270000000001</v>
      </c>
      <c r="KN515">
        <v>0.44382700000000003</v>
      </c>
      <c r="KO515">
        <v>8479.2430000000004</v>
      </c>
      <c r="KP515" s="1">
        <v>3.4929340000000003E-2</v>
      </c>
      <c r="KQ515">
        <v>31.726569999999999</v>
      </c>
      <c r="KR515">
        <v>0.48827340000000002</v>
      </c>
      <c r="KS515">
        <v>9410.0249999999996</v>
      </c>
      <c r="KT515" s="1">
        <v>3.4717520000000002E-2</v>
      </c>
      <c r="KU515">
        <v>31.856750000000002</v>
      </c>
      <c r="KV515">
        <v>0.53243629999999997</v>
      </c>
      <c r="KW515">
        <v>10352.780000000001</v>
      </c>
      <c r="KX515">
        <v>3.45682E-2</v>
      </c>
      <c r="KY515">
        <v>31.96754</v>
      </c>
      <c r="KZ515">
        <v>0.57706500000000005</v>
      </c>
      <c r="LA515">
        <v>11299.33</v>
      </c>
      <c r="LB515" s="1">
        <v>3.4441659999999999E-2</v>
      </c>
      <c r="LC515">
        <v>31.97242</v>
      </c>
      <c r="LD515">
        <v>0.62135300000000004</v>
      </c>
      <c r="LE515">
        <v>12242.56</v>
      </c>
      <c r="LF515" s="1">
        <v>3.4324069999999998E-2</v>
      </c>
      <c r="LG515">
        <v>31.909089999999999</v>
      </c>
      <c r="LH515">
        <v>0.66478210000000004</v>
      </c>
      <c r="LI515">
        <v>13175.42</v>
      </c>
      <c r="LJ515" s="1">
        <v>3.4185590000000002E-2</v>
      </c>
      <c r="LK515">
        <v>31.852440000000001</v>
      </c>
      <c r="LL515">
        <v>0.70645270000000004</v>
      </c>
      <c r="LM515">
        <v>14091.13</v>
      </c>
      <c r="LN515" s="1">
        <v>3.4061380000000002E-2</v>
      </c>
      <c r="LO515">
        <v>31.823149999999998</v>
      </c>
      <c r="LP515">
        <v>0.74679680000000004</v>
      </c>
      <c r="LQ515">
        <v>14983.73</v>
      </c>
      <c r="LR515" s="1">
        <v>3.3924660000000002E-2</v>
      </c>
      <c r="LS515">
        <v>31.935780000000001</v>
      </c>
      <c r="LT515">
        <v>0.78499850000000004</v>
      </c>
      <c r="LU515">
        <v>15847.96</v>
      </c>
      <c r="LV515" s="1">
        <v>3.3798149999999999E-2</v>
      </c>
      <c r="LW515">
        <v>32.091290000000001</v>
      </c>
      <c r="LX515">
        <v>0.82139810000000002</v>
      </c>
      <c r="LY515">
        <v>16679.150000000001</v>
      </c>
      <c r="LZ515" s="1">
        <v>3.3661169999999997E-2</v>
      </c>
      <c r="MA515">
        <v>32.241050000000001</v>
      </c>
      <c r="MB515">
        <v>0.85533539999999997</v>
      </c>
      <c r="MC515">
        <v>17473.57</v>
      </c>
      <c r="MD515" s="1">
        <v>3.3533149999999998E-2</v>
      </c>
      <c r="ME515">
        <v>32.370310000000003</v>
      </c>
      <c r="MF515">
        <v>0.88718549999999996</v>
      </c>
      <c r="MG515">
        <v>18228.04</v>
      </c>
      <c r="MH515" s="1">
        <v>3.3417049999999997E-2</v>
      </c>
      <c r="MI515">
        <v>32.393700000000003</v>
      </c>
      <c r="MJ515">
        <v>0.91696759999999999</v>
      </c>
      <c r="MK515">
        <v>18940.189999999999</v>
      </c>
      <c r="ML515" s="1">
        <v>3.3291979999999999E-2</v>
      </c>
      <c r="MM515">
        <v>32.351100000000002</v>
      </c>
      <c r="MN515">
        <v>0.94411630000000002</v>
      </c>
      <c r="MO515">
        <v>19608.2</v>
      </c>
      <c r="MP515" s="1">
        <v>3.3194220000000003E-2</v>
      </c>
      <c r="MQ515">
        <v>32.295850000000002</v>
      </c>
      <c r="MR515">
        <v>0.96960369999999996</v>
      </c>
      <c r="MS515">
        <v>20230.599999999999</v>
      </c>
      <c r="MT515" s="1">
        <v>3.3250250000000002E-2</v>
      </c>
      <c r="MU515">
        <v>32.243899999999996</v>
      </c>
      <c r="MV515">
        <v>0.99733380000000005</v>
      </c>
      <c r="MW515">
        <v>20807.740000000002</v>
      </c>
      <c r="MX515" s="1">
        <v>3.3145439999999998E-2</v>
      </c>
      <c r="MY515">
        <v>32.230789999999999</v>
      </c>
      <c r="MZ515">
        <v>1.01799</v>
      </c>
      <c r="NA515">
        <v>21339.24</v>
      </c>
      <c r="NB515" s="1">
        <v>3.2985180000000003E-2</v>
      </c>
      <c r="NC515">
        <v>32.282940000000004</v>
      </c>
      <c r="ND515">
        <v>1.034559</v>
      </c>
      <c r="NE515">
        <v>21824.15</v>
      </c>
      <c r="NF515" s="1">
        <v>3.2809320000000003E-2</v>
      </c>
      <c r="NG515">
        <v>32.404609999999998</v>
      </c>
      <c r="NH515">
        <v>1.0481739999999999</v>
      </c>
      <c r="NI515">
        <v>22262.22</v>
      </c>
      <c r="NJ515" s="1">
        <v>3.270207E-2</v>
      </c>
      <c r="NK515">
        <v>32.462730000000001</v>
      </c>
      <c r="NL515">
        <v>1.061707</v>
      </c>
      <c r="NM515">
        <v>22654.85</v>
      </c>
      <c r="NN515">
        <v>3.2632399999999999E-2</v>
      </c>
      <c r="NO515">
        <v>32.439619999999998</v>
      </c>
      <c r="NP515">
        <v>1.0743020000000001</v>
      </c>
      <c r="NQ515">
        <v>23003.15</v>
      </c>
      <c r="NR515" s="1">
        <v>3.2556410000000001E-2</v>
      </c>
      <c r="NS515">
        <v>32.396799999999999</v>
      </c>
      <c r="NT515">
        <v>1.0846359999999999</v>
      </c>
      <c r="NU515">
        <v>23308.81</v>
      </c>
      <c r="NV515" s="1">
        <v>3.2479649999999999E-2</v>
      </c>
      <c r="NW515">
        <v>32.35051</v>
      </c>
      <c r="NX515">
        <v>1.0930150000000001</v>
      </c>
      <c r="NY515">
        <v>23572.85</v>
      </c>
      <c r="NZ515" s="1">
        <v>3.2539430000000001E-2</v>
      </c>
      <c r="OA515">
        <v>32.312139999999999</v>
      </c>
      <c r="OB515">
        <v>1.1041380000000001</v>
      </c>
      <c r="OC515">
        <v>23797.23</v>
      </c>
      <c r="OD515" s="1">
        <v>3.2444279999999999E-2</v>
      </c>
      <c r="OE515">
        <v>32.372070000000001</v>
      </c>
      <c r="OF515">
        <v>1.10823</v>
      </c>
      <c r="OG515">
        <v>23983.599999999999</v>
      </c>
      <c r="OH515" s="1">
        <v>3.2299969999999997E-2</v>
      </c>
      <c r="OI515">
        <v>32.498730000000002</v>
      </c>
      <c r="OJ515">
        <v>1.108959</v>
      </c>
      <c r="OK515">
        <v>24133.11</v>
      </c>
    </row>
    <row r="516" spans="1:401" x14ac:dyDescent="0.35">
      <c r="A516">
        <v>525</v>
      </c>
      <c r="B516" t="s">
        <v>4</v>
      </c>
      <c r="C516" t="s">
        <v>364</v>
      </c>
      <c r="D516" t="s">
        <v>518</v>
      </c>
      <c r="E516">
        <v>810.52110000000005</v>
      </c>
      <c r="F516" s="1">
        <v>4.8750219999999997E-2</v>
      </c>
      <c r="G516">
        <v>32.420270000000002</v>
      </c>
      <c r="H516">
        <v>0</v>
      </c>
      <c r="I516">
        <v>0</v>
      </c>
      <c r="J516" s="1">
        <v>4.8316829999999998E-2</v>
      </c>
      <c r="K516">
        <v>32.375860000000003</v>
      </c>
      <c r="L516">
        <v>0</v>
      </c>
      <c r="M516">
        <v>0</v>
      </c>
      <c r="N516" s="1">
        <v>4.7790409999999998E-2</v>
      </c>
      <c r="O516">
        <v>32.319099999999999</v>
      </c>
      <c r="P516">
        <v>0</v>
      </c>
      <c r="Q516">
        <v>0</v>
      </c>
      <c r="R516" s="1">
        <v>4.7239740000000002E-2</v>
      </c>
      <c r="S516">
        <v>32.239429999999999</v>
      </c>
      <c r="T516">
        <v>0</v>
      </c>
      <c r="U516">
        <v>0</v>
      </c>
      <c r="V516" s="1">
        <v>4.6811070000000003E-2</v>
      </c>
      <c r="W516">
        <v>32.190649999999998</v>
      </c>
      <c r="X516">
        <v>0</v>
      </c>
      <c r="Y516">
        <v>0</v>
      </c>
      <c r="Z516" s="1">
        <v>4.6454639999999998E-2</v>
      </c>
      <c r="AA516">
        <v>32.121250000000003</v>
      </c>
      <c r="AB516">
        <v>0</v>
      </c>
      <c r="AC516">
        <v>0</v>
      </c>
      <c r="AD516" s="1">
        <v>4.608864E-2</v>
      </c>
      <c r="AE516">
        <v>32.040619999999997</v>
      </c>
      <c r="AF516">
        <v>0</v>
      </c>
      <c r="AG516">
        <v>0</v>
      </c>
      <c r="AH516" s="1">
        <v>4.5800349999999997E-2</v>
      </c>
      <c r="AI516">
        <v>31.970459999999999</v>
      </c>
      <c r="AJ516">
        <v>0</v>
      </c>
      <c r="AK516">
        <v>0</v>
      </c>
      <c r="AL516" s="1">
        <v>4.6238179999999997E-2</v>
      </c>
      <c r="AM516">
        <v>31.915109999999999</v>
      </c>
      <c r="AN516">
        <v>0</v>
      </c>
      <c r="AO516">
        <v>0</v>
      </c>
      <c r="AP516" s="1">
        <v>4.5947019999999998E-2</v>
      </c>
      <c r="AQ516">
        <v>31.940020000000001</v>
      </c>
      <c r="AR516">
        <v>0</v>
      </c>
      <c r="AS516">
        <v>0</v>
      </c>
      <c r="AT516" s="1">
        <v>4.535927E-2</v>
      </c>
      <c r="AU516">
        <v>32.00461</v>
      </c>
      <c r="AV516">
        <v>0</v>
      </c>
      <c r="AW516">
        <v>0</v>
      </c>
      <c r="AX516" s="1">
        <v>4.4731420000000001E-2</v>
      </c>
      <c r="AY516">
        <v>32.028500000000001</v>
      </c>
      <c r="AZ516">
        <v>0</v>
      </c>
      <c r="BA516">
        <v>0</v>
      </c>
      <c r="BB516">
        <v>4.4438499999999999E-2</v>
      </c>
      <c r="BC516">
        <v>32.028480000000002</v>
      </c>
      <c r="BD516">
        <v>0</v>
      </c>
      <c r="BE516">
        <v>0</v>
      </c>
      <c r="BF516" s="1">
        <v>4.4323380000000002E-2</v>
      </c>
      <c r="BG516">
        <v>31.973120000000002</v>
      </c>
      <c r="BH516">
        <v>0</v>
      </c>
      <c r="BI516">
        <v>0</v>
      </c>
      <c r="BJ516" s="1">
        <v>4.4167909999999998E-2</v>
      </c>
      <c r="BK516">
        <v>31.868980000000001</v>
      </c>
      <c r="BL516">
        <v>0</v>
      </c>
      <c r="BM516">
        <v>0</v>
      </c>
      <c r="BN516" s="1">
        <v>4.3904690000000003E-2</v>
      </c>
      <c r="BO516">
        <v>31.771350000000002</v>
      </c>
      <c r="BP516">
        <v>0</v>
      </c>
      <c r="BQ516">
        <v>0</v>
      </c>
      <c r="BR516" s="1">
        <v>4.3851309999999998E-2</v>
      </c>
      <c r="BS516">
        <v>31.688870000000001</v>
      </c>
      <c r="BT516">
        <v>0</v>
      </c>
      <c r="BU516">
        <v>0</v>
      </c>
      <c r="BV516" s="1">
        <v>4.3618879999999999E-2</v>
      </c>
      <c r="BW516">
        <v>31.691839999999999</v>
      </c>
      <c r="BX516">
        <v>0</v>
      </c>
      <c r="BY516">
        <v>0</v>
      </c>
      <c r="BZ516" s="1">
        <v>4.3363690000000003E-2</v>
      </c>
      <c r="CA516">
        <v>31.72278</v>
      </c>
      <c r="CB516">
        <v>0</v>
      </c>
      <c r="CC516">
        <v>0</v>
      </c>
      <c r="CD516" s="1">
        <v>4.3111690000000001E-2</v>
      </c>
      <c r="CE516">
        <v>31.73715</v>
      </c>
      <c r="CF516">
        <v>0</v>
      </c>
      <c r="CG516">
        <v>0</v>
      </c>
      <c r="CH516" s="1">
        <v>4.2936870000000002E-2</v>
      </c>
      <c r="CI516">
        <v>31.758559999999999</v>
      </c>
      <c r="CJ516">
        <v>0</v>
      </c>
      <c r="CK516">
        <v>0</v>
      </c>
      <c r="CL516" s="1">
        <v>4.2807440000000002E-2</v>
      </c>
      <c r="CM516">
        <v>31.730789999999999</v>
      </c>
      <c r="CN516">
        <v>0</v>
      </c>
      <c r="CO516">
        <v>0</v>
      </c>
      <c r="CP516" s="1">
        <v>4.2676930000000002E-2</v>
      </c>
      <c r="CQ516">
        <v>31.636939999999999</v>
      </c>
      <c r="CR516">
        <v>0</v>
      </c>
      <c r="CS516">
        <v>0</v>
      </c>
      <c r="CT516" s="1">
        <v>4.2644359999999999E-2</v>
      </c>
      <c r="CU516">
        <v>31.543479999999999</v>
      </c>
      <c r="CV516">
        <v>0</v>
      </c>
      <c r="CW516">
        <v>0</v>
      </c>
      <c r="CX516" s="1">
        <v>4.3301470000000002E-2</v>
      </c>
      <c r="CY516">
        <v>31.47139</v>
      </c>
      <c r="CZ516">
        <v>0</v>
      </c>
      <c r="DA516">
        <v>0</v>
      </c>
      <c r="DB516" s="1">
        <v>4.3243860000000002E-2</v>
      </c>
      <c r="DC516">
        <v>31.528759999999998</v>
      </c>
      <c r="DD516">
        <v>0</v>
      </c>
      <c r="DE516">
        <v>0</v>
      </c>
      <c r="DF516" s="1">
        <v>4.2888750000000003E-2</v>
      </c>
      <c r="DG516">
        <v>31.633610000000001</v>
      </c>
      <c r="DH516">
        <v>0</v>
      </c>
      <c r="DI516">
        <v>0</v>
      </c>
      <c r="DJ516" s="1">
        <v>4.2459650000000002E-2</v>
      </c>
      <c r="DK516">
        <v>31.72307</v>
      </c>
      <c r="DL516">
        <v>0</v>
      </c>
      <c r="DM516" s="1">
        <v>8.4785470000000005E-36</v>
      </c>
      <c r="DN516" s="1">
        <v>4.2354950000000002E-2</v>
      </c>
      <c r="DO516">
        <v>31.789639999999999</v>
      </c>
      <c r="DP516" s="1">
        <v>8.0751200000000005E-36</v>
      </c>
      <c r="DQ516" s="1">
        <v>1.132423E-31</v>
      </c>
      <c r="DR516" s="1">
        <v>4.2408179999999997E-2</v>
      </c>
      <c r="DS516">
        <v>31.750579999999999</v>
      </c>
      <c r="DT516" s="1">
        <v>3.6615299999999999E-32</v>
      </c>
      <c r="DU516" s="1">
        <v>4.7943190000000001E-28</v>
      </c>
      <c r="DV516" s="1">
        <v>4.2406779999999998E-2</v>
      </c>
      <c r="DW516">
        <v>31.653459999999999</v>
      </c>
      <c r="DX516" s="1">
        <v>5.9737889999999999E-29</v>
      </c>
      <c r="DY516" s="1">
        <v>7.5064190000000002E-25</v>
      </c>
      <c r="DZ516" s="1">
        <v>4.2236919999999997E-2</v>
      </c>
      <c r="EA516">
        <v>31.561250000000001</v>
      </c>
      <c r="EB516" s="1">
        <v>4.066313E-26</v>
      </c>
      <c r="EC516" s="1">
        <v>5.0130960000000001E-22</v>
      </c>
      <c r="ED516" s="1">
        <v>4.2013130000000003E-2</v>
      </c>
      <c r="EE516">
        <v>31.483779999999999</v>
      </c>
      <c r="EF516" s="1">
        <v>1.319757E-23</v>
      </c>
      <c r="EG516" s="1">
        <v>1.6153659999999999E-19</v>
      </c>
      <c r="EH516" s="1">
        <v>4.1826820000000001E-2</v>
      </c>
      <c r="EI516">
        <v>31.500620000000001</v>
      </c>
      <c r="EJ516" s="1">
        <v>2.2851720000000002E-21</v>
      </c>
      <c r="EK516" s="1">
        <v>2.7947219999999998E-17</v>
      </c>
      <c r="EL516" s="1">
        <v>4.170973E-2</v>
      </c>
      <c r="EM516">
        <v>31.59356</v>
      </c>
      <c r="EN516" s="1">
        <v>2.2934460000000002E-19</v>
      </c>
      <c r="EO516" s="1">
        <v>2.8119220000000002E-15</v>
      </c>
      <c r="EP516">
        <v>4.1578700000000003E-2</v>
      </c>
      <c r="EQ516">
        <v>31.70928</v>
      </c>
      <c r="ER516" s="1">
        <v>1.4260689999999999E-17</v>
      </c>
      <c r="ES516" s="1">
        <v>1.7596930000000001E-13</v>
      </c>
      <c r="ET516" s="1">
        <v>4.1423729999999999E-2</v>
      </c>
      <c r="EU516">
        <v>31.79185</v>
      </c>
      <c r="EV516" s="1">
        <v>5.8132450000000003E-16</v>
      </c>
      <c r="EW516" s="1">
        <v>7.2416509999999997E-12</v>
      </c>
      <c r="EX516" s="1">
        <v>4.1229309999999998E-2</v>
      </c>
      <c r="EY516">
        <v>31.76707</v>
      </c>
      <c r="EZ516" s="1">
        <v>1.6292559999999999E-14</v>
      </c>
      <c r="FA516" s="1">
        <v>2.0539029999999999E-10</v>
      </c>
      <c r="FB516">
        <v>4.1021599999999998E-2</v>
      </c>
      <c r="FC516">
        <v>31.685790000000001</v>
      </c>
      <c r="FD516" s="1">
        <v>3.2695470000000002E-13</v>
      </c>
      <c r="FE516" s="1">
        <v>4.179569E-9</v>
      </c>
      <c r="FF516" s="1">
        <v>4.0885940000000003E-2</v>
      </c>
      <c r="FG516">
        <v>31.60267</v>
      </c>
      <c r="FH516" s="1">
        <v>4.8826000000000002E-12</v>
      </c>
      <c r="FI516" s="1">
        <v>6.3216279999999998E-8</v>
      </c>
      <c r="FJ516" s="1">
        <v>4.1110559999999997E-2</v>
      </c>
      <c r="FK516">
        <v>31.52402</v>
      </c>
      <c r="FL516" s="1">
        <v>5.6478490000000002E-11</v>
      </c>
      <c r="FM516" s="1">
        <v>7.3448100000000002E-7</v>
      </c>
      <c r="FN516" s="1">
        <v>4.095385E-2</v>
      </c>
      <c r="FO516">
        <v>31.566669999999998</v>
      </c>
      <c r="FP516" s="1">
        <v>5.1069680000000002E-10</v>
      </c>
      <c r="FQ516" s="1">
        <v>6.7361270000000003E-6</v>
      </c>
      <c r="FR516">
        <v>4.0614999999999998E-2</v>
      </c>
      <c r="FS516">
        <v>31.65371</v>
      </c>
      <c r="FT516" s="1">
        <v>3.709815E-9</v>
      </c>
      <c r="FU516" s="1">
        <v>4.9864319999999998E-5</v>
      </c>
      <c r="FV516" s="1">
        <v>4.0233850000000002E-2</v>
      </c>
      <c r="FW516">
        <v>31.696650000000002</v>
      </c>
      <c r="FX516" s="1">
        <v>2.217757E-8</v>
      </c>
      <c r="FY516" s="1">
        <v>3.0416280000000002E-4</v>
      </c>
      <c r="FZ516" s="1">
        <v>4.0015309999999998E-2</v>
      </c>
      <c r="GA516">
        <v>31.70365</v>
      </c>
      <c r="GB516" s="1">
        <v>1.1194829999999999E-7</v>
      </c>
      <c r="GC516" s="1">
        <v>1.5600169999999999E-3</v>
      </c>
      <c r="GD516">
        <v>3.9881300000000001E-2</v>
      </c>
      <c r="GE516">
        <v>31.632249999999999</v>
      </c>
      <c r="GF516" s="1">
        <v>4.8502129999999999E-7</v>
      </c>
      <c r="GG516" s="1">
        <v>6.852566E-3</v>
      </c>
      <c r="GH516" s="1">
        <v>3.9720360000000003E-2</v>
      </c>
      <c r="GI516">
        <v>31.57226</v>
      </c>
      <c r="GJ516" s="1">
        <v>1.827703E-6</v>
      </c>
      <c r="GK516" s="1">
        <v>2.6190689999999999E-2</v>
      </c>
      <c r="GL516">
        <v>3.9478100000000002E-2</v>
      </c>
      <c r="GM516">
        <v>31.518740000000001</v>
      </c>
      <c r="GN516" s="1">
        <v>6.0629729999999997E-6</v>
      </c>
      <c r="GO516" s="1">
        <v>8.8284310000000005E-2</v>
      </c>
      <c r="GP516" s="1">
        <v>3.9268289999999997E-2</v>
      </c>
      <c r="GQ516">
        <v>31.47128</v>
      </c>
      <c r="GR516" s="1">
        <v>1.7976729999999999E-5</v>
      </c>
      <c r="GS516">
        <v>0.26572410000000002</v>
      </c>
      <c r="GT516" s="1">
        <v>3.9009820000000001E-2</v>
      </c>
      <c r="GU516">
        <v>31.42296</v>
      </c>
      <c r="GV516" s="1">
        <v>4.8088119999999999E-5</v>
      </c>
      <c r="GW516">
        <v>0.72220390000000001</v>
      </c>
      <c r="GX516" s="1">
        <v>3.8774139999999999E-2</v>
      </c>
      <c r="GY516">
        <v>31.444469999999999</v>
      </c>
      <c r="GZ516" s="1">
        <v>1.1744979999999999E-4</v>
      </c>
      <c r="HA516">
        <v>1.790476</v>
      </c>
      <c r="HB516" s="1">
        <v>3.8537149999999999E-2</v>
      </c>
      <c r="HC516">
        <v>31.537579999999998</v>
      </c>
      <c r="HD516" s="1">
        <v>2.6412339999999998E-4</v>
      </c>
      <c r="HE516">
        <v>4.0863880000000004</v>
      </c>
      <c r="HF516">
        <v>3.8319899999999997E-2</v>
      </c>
      <c r="HG516">
        <v>31.627859999999998</v>
      </c>
      <c r="HH516" s="1">
        <v>5.5178710000000001E-4</v>
      </c>
      <c r="HI516">
        <v>8.6564689999999995</v>
      </c>
      <c r="HJ516" s="1">
        <v>3.8090770000000003E-2</v>
      </c>
      <c r="HK516">
        <v>31.63861</v>
      </c>
      <c r="HL516" s="1">
        <v>1.0778540000000001E-3</v>
      </c>
      <c r="HM516">
        <v>17.145320000000002</v>
      </c>
      <c r="HN516" s="1">
        <v>3.7851049999999997E-2</v>
      </c>
      <c r="HO516">
        <v>31.55312</v>
      </c>
      <c r="HP516" s="1">
        <v>1.9813740000000002E-3</v>
      </c>
      <c r="HQ516">
        <v>31.956810000000001</v>
      </c>
      <c r="HR516" s="1">
        <v>3.7691509999999998E-2</v>
      </c>
      <c r="HS516">
        <v>31.469110000000001</v>
      </c>
      <c r="HT516" s="1">
        <v>3.4560620000000002E-3</v>
      </c>
      <c r="HU516">
        <v>56.384500000000003</v>
      </c>
      <c r="HV516" s="1">
        <v>3.7882659999999999E-2</v>
      </c>
      <c r="HW516">
        <v>31.39256</v>
      </c>
      <c r="HX516" s="1">
        <v>5.7969739999999999E-3</v>
      </c>
      <c r="HY516">
        <v>94.748469999999998</v>
      </c>
      <c r="HZ516" s="1">
        <v>3.770987E-2</v>
      </c>
      <c r="IA516">
        <v>31.403770000000002</v>
      </c>
      <c r="IB516" s="1">
        <v>9.2162700000000004E-3</v>
      </c>
      <c r="IC516">
        <v>152.32329999999999</v>
      </c>
      <c r="ID516">
        <v>3.7368800000000001E-2</v>
      </c>
      <c r="IE516">
        <v>31.47467</v>
      </c>
      <c r="IF516" s="1">
        <v>1.400566E-2</v>
      </c>
      <c r="IG516">
        <v>235.06129999999999</v>
      </c>
      <c r="IH516" s="1">
        <v>3.698121E-2</v>
      </c>
      <c r="II516">
        <v>31.54477</v>
      </c>
      <c r="IJ516" s="1">
        <v>2.048146E-2</v>
      </c>
      <c r="IK516">
        <v>349.411</v>
      </c>
      <c r="IL516" s="1">
        <v>3.676455E-2</v>
      </c>
      <c r="IM516">
        <v>31.598849999999999</v>
      </c>
      <c r="IN516" s="1">
        <v>2.9093520000000001E-2</v>
      </c>
      <c r="IO516">
        <v>502.10820000000001</v>
      </c>
      <c r="IP516" s="1">
        <v>3.6652450000000003E-2</v>
      </c>
      <c r="IQ516">
        <v>31.579059999999998</v>
      </c>
      <c r="IR516" s="1">
        <v>4.0213819999999997E-2</v>
      </c>
      <c r="IS516">
        <v>699.90499999999997</v>
      </c>
      <c r="IT516">
        <v>3.6516600000000003E-2</v>
      </c>
      <c r="IU516">
        <v>31.520849999999999</v>
      </c>
      <c r="IV516" s="1">
        <v>5.4047070000000003E-2</v>
      </c>
      <c r="IW516">
        <v>949.06610000000001</v>
      </c>
      <c r="IX516" s="1">
        <v>3.6300680000000002E-2</v>
      </c>
      <c r="IY516">
        <v>31.470649999999999</v>
      </c>
      <c r="IZ516">
        <v>7.0689000000000002E-2</v>
      </c>
      <c r="JA516">
        <v>1254.808</v>
      </c>
      <c r="JB516" s="1">
        <v>3.6115849999999998E-2</v>
      </c>
      <c r="JC516">
        <v>31.44042</v>
      </c>
      <c r="JD516" s="1">
        <v>9.0440359999999997E-2</v>
      </c>
      <c r="JE516">
        <v>1621.2570000000001</v>
      </c>
      <c r="JF516" s="1">
        <v>3.5891869999999999E-2</v>
      </c>
      <c r="JG516">
        <v>31.529669999999999</v>
      </c>
      <c r="JH516">
        <v>0.1132051</v>
      </c>
      <c r="JI516">
        <v>2051.056</v>
      </c>
      <c r="JJ516" s="1">
        <v>3.5683409999999999E-2</v>
      </c>
      <c r="JK516">
        <v>31.634080000000001</v>
      </c>
      <c r="JL516">
        <v>0.1390768</v>
      </c>
      <c r="JM516">
        <v>2545.2710000000002</v>
      </c>
      <c r="JN516" s="1">
        <v>3.5485679999999999E-2</v>
      </c>
      <c r="JO516">
        <v>31.70703</v>
      </c>
      <c r="JP516">
        <v>0.1679553</v>
      </c>
      <c r="JQ516">
        <v>3103.431</v>
      </c>
      <c r="JR516" s="1">
        <v>3.5300449999999997E-2</v>
      </c>
      <c r="JS516">
        <v>31.745909999999999</v>
      </c>
      <c r="JT516">
        <v>0.19969709999999999</v>
      </c>
      <c r="JU516">
        <v>3723.509</v>
      </c>
      <c r="JV516" s="1">
        <v>3.5111990000000003E-2</v>
      </c>
      <c r="JW516">
        <v>31.741230000000002</v>
      </c>
      <c r="JX516">
        <v>0.23396169999999999</v>
      </c>
      <c r="JY516">
        <v>4402.0569999999998</v>
      </c>
      <c r="JZ516" s="1">
        <v>3.4929960000000003E-2</v>
      </c>
      <c r="KA516">
        <v>31.680520000000001</v>
      </c>
      <c r="KB516">
        <v>0.2705185</v>
      </c>
      <c r="KC516">
        <v>5134.2820000000002</v>
      </c>
      <c r="KD516" s="1">
        <v>3.4763719999999998E-2</v>
      </c>
      <c r="KE516">
        <v>31.61957</v>
      </c>
      <c r="KF516">
        <v>0.30909819999999999</v>
      </c>
      <c r="KG516">
        <v>5914.25</v>
      </c>
      <c r="KH516" s="1">
        <v>3.4709909999999997E-2</v>
      </c>
      <c r="KI516">
        <v>31.57846</v>
      </c>
      <c r="KJ516">
        <v>0.35038439999999998</v>
      </c>
      <c r="KK516">
        <v>6736.1450000000004</v>
      </c>
      <c r="KL516" s="1">
        <v>3.4557669999999999E-2</v>
      </c>
      <c r="KM516">
        <v>31.652529999999999</v>
      </c>
      <c r="KN516">
        <v>0.39201360000000002</v>
      </c>
      <c r="KO516">
        <v>7592.8959999999997</v>
      </c>
      <c r="KP516" s="1">
        <v>3.4357819999999997E-2</v>
      </c>
      <c r="KQ516">
        <v>31.770820000000001</v>
      </c>
      <c r="KR516">
        <v>0.4338188</v>
      </c>
      <c r="KS516">
        <v>8475.9959999999992</v>
      </c>
      <c r="KT516" s="1">
        <v>3.4147410000000003E-2</v>
      </c>
      <c r="KU516">
        <v>31.898230000000002</v>
      </c>
      <c r="KV516">
        <v>0.4756939</v>
      </c>
      <c r="KW516">
        <v>9377.4279999999999</v>
      </c>
      <c r="KX516">
        <v>3.40021E-2</v>
      </c>
      <c r="KY516">
        <v>32.007179999999998</v>
      </c>
      <c r="KZ516">
        <v>0.51836579999999999</v>
      </c>
      <c r="LA516">
        <v>10289.64</v>
      </c>
      <c r="LB516" s="1">
        <v>3.3877629999999999E-2</v>
      </c>
      <c r="LC516">
        <v>32.012230000000002</v>
      </c>
      <c r="LD516">
        <v>0.56101970000000001</v>
      </c>
      <c r="LE516">
        <v>11205.61</v>
      </c>
      <c r="LF516" s="1">
        <v>3.3762760000000003E-2</v>
      </c>
      <c r="LG516">
        <v>31.951029999999999</v>
      </c>
      <c r="LH516">
        <v>0.60320019999999996</v>
      </c>
      <c r="LI516">
        <v>12118.52</v>
      </c>
      <c r="LJ516" s="1">
        <v>3.3625120000000001E-2</v>
      </c>
      <c r="LK516">
        <v>31.895630000000001</v>
      </c>
      <c r="LL516">
        <v>0.64400190000000002</v>
      </c>
      <c r="LM516">
        <v>13021.41</v>
      </c>
      <c r="LN516" s="1">
        <v>3.3502629999999999E-2</v>
      </c>
      <c r="LO516">
        <v>31.867100000000001</v>
      </c>
      <c r="LP516">
        <v>0.68384020000000001</v>
      </c>
      <c r="LQ516">
        <v>13908.27</v>
      </c>
      <c r="LR516">
        <v>3.3368200000000001E-2</v>
      </c>
      <c r="LS516">
        <v>31.977150000000002</v>
      </c>
      <c r="LT516">
        <v>0.72191360000000004</v>
      </c>
      <c r="LU516">
        <v>14773.42</v>
      </c>
      <c r="LV516" s="1">
        <v>3.3243309999999998E-2</v>
      </c>
      <c r="LW516">
        <v>32.129309999999997</v>
      </c>
      <c r="LX516">
        <v>0.7584921</v>
      </c>
      <c r="LY516">
        <v>15612.04</v>
      </c>
      <c r="LZ516" s="1">
        <v>3.3108560000000002E-2</v>
      </c>
      <c r="MA516">
        <v>32.276449999999997</v>
      </c>
      <c r="MB516">
        <v>0.79295709999999997</v>
      </c>
      <c r="MC516">
        <v>16419.96</v>
      </c>
      <c r="MD516" s="1">
        <v>3.298218E-2</v>
      </c>
      <c r="ME516">
        <v>32.4039</v>
      </c>
      <c r="MF516">
        <v>0.8255865</v>
      </c>
      <c r="MG516">
        <v>17193.439999999999</v>
      </c>
      <c r="MH516" s="1">
        <v>3.2867849999999997E-2</v>
      </c>
      <c r="MI516">
        <v>32.427590000000002</v>
      </c>
      <c r="MJ516">
        <v>0.8563906</v>
      </c>
      <c r="MK516">
        <v>17929.64</v>
      </c>
      <c r="ML516" s="1">
        <v>3.2744589999999997E-2</v>
      </c>
      <c r="MM516">
        <v>32.387070000000001</v>
      </c>
      <c r="MN516">
        <v>0.88481759999999998</v>
      </c>
      <c r="MO516">
        <v>18626.400000000001</v>
      </c>
      <c r="MP516" s="1">
        <v>3.2648219999999999E-2</v>
      </c>
      <c r="MQ516">
        <v>32.333329999999997</v>
      </c>
      <c r="MR516">
        <v>0.91173570000000004</v>
      </c>
      <c r="MS516">
        <v>19281.5</v>
      </c>
      <c r="MT516" s="1">
        <v>3.2706760000000001E-2</v>
      </c>
      <c r="MU516">
        <v>32.282589999999999</v>
      </c>
      <c r="MV516">
        <v>0.94092109999999995</v>
      </c>
      <c r="MW516">
        <v>19895</v>
      </c>
      <c r="MX516" s="1">
        <v>3.2602979999999997E-2</v>
      </c>
      <c r="MY516">
        <v>32.26972</v>
      </c>
      <c r="MZ516">
        <v>0.96336160000000004</v>
      </c>
      <c r="NA516">
        <v>20466.03</v>
      </c>
      <c r="NB516" s="1">
        <v>3.2442930000000002E-2</v>
      </c>
      <c r="NC516">
        <v>32.320659999999997</v>
      </c>
      <c r="ND516">
        <v>0.98187970000000002</v>
      </c>
      <c r="NE516">
        <v>20992.95</v>
      </c>
      <c r="NF516" s="1">
        <v>3.2269720000000002E-2</v>
      </c>
      <c r="NG516">
        <v>32.439749999999997</v>
      </c>
      <c r="NH516">
        <v>0.99762620000000002</v>
      </c>
      <c r="NI516">
        <v>21475.06</v>
      </c>
      <c r="NJ516" s="1">
        <v>3.2162959999999997E-2</v>
      </c>
      <c r="NK516">
        <v>32.496589999999998</v>
      </c>
      <c r="NL516">
        <v>1.013236</v>
      </c>
      <c r="NM516">
        <v>21913.25</v>
      </c>
      <c r="NN516" s="1">
        <v>3.2096720000000002E-2</v>
      </c>
      <c r="NO516">
        <v>32.474490000000003</v>
      </c>
      <c r="NP516">
        <v>1.0280359999999999</v>
      </c>
      <c r="NQ516">
        <v>22308.63</v>
      </c>
      <c r="NR516" s="1">
        <v>3.2021349999999997E-2</v>
      </c>
      <c r="NS516">
        <v>32.4328</v>
      </c>
      <c r="NT516">
        <v>1.0405329999999999</v>
      </c>
      <c r="NU516">
        <v>22662.13</v>
      </c>
      <c r="NV516" s="1">
        <v>3.1945429999999997E-2</v>
      </c>
      <c r="NW516">
        <v>32.387390000000003</v>
      </c>
      <c r="NX516">
        <v>1.051132</v>
      </c>
      <c r="NY516">
        <v>22974.7</v>
      </c>
      <c r="NZ516">
        <v>3.2006300000000001E-2</v>
      </c>
      <c r="OA516">
        <v>32.349620000000002</v>
      </c>
      <c r="OB516">
        <v>1.0644009999999999</v>
      </c>
      <c r="OC516">
        <v>23247.87</v>
      </c>
      <c r="OD516" s="1">
        <v>3.1914440000000002E-2</v>
      </c>
      <c r="OE516">
        <v>32.408180000000002</v>
      </c>
      <c r="OF516">
        <v>1.070846</v>
      </c>
      <c r="OG516">
        <v>23483.15</v>
      </c>
      <c r="OH516" s="1">
        <v>3.1769470000000001E-2</v>
      </c>
      <c r="OI516">
        <v>32.531849999999999</v>
      </c>
      <c r="OJ516">
        <v>1.0738019999999999</v>
      </c>
      <c r="OK516">
        <v>23681.18</v>
      </c>
    </row>
    <row r="517" spans="1:401" x14ac:dyDescent="0.35">
      <c r="A517">
        <v>526</v>
      </c>
      <c r="B517" t="s">
        <v>4</v>
      </c>
      <c r="C517" t="s">
        <v>364</v>
      </c>
      <c r="D517" t="s">
        <v>519</v>
      </c>
      <c r="E517">
        <v>813.09969999999998</v>
      </c>
      <c r="F517" s="1">
        <v>4.749573E-2</v>
      </c>
      <c r="G517">
        <v>32.476280000000003</v>
      </c>
      <c r="H517">
        <v>0</v>
      </c>
      <c r="I517">
        <v>0</v>
      </c>
      <c r="J517" s="1">
        <v>4.7071889999999998E-2</v>
      </c>
      <c r="K517">
        <v>32.433280000000003</v>
      </c>
      <c r="L517">
        <v>0</v>
      </c>
      <c r="M517">
        <v>0</v>
      </c>
      <c r="N517" s="1">
        <v>4.6556180000000003E-2</v>
      </c>
      <c r="O517">
        <v>32.378309999999999</v>
      </c>
      <c r="P517">
        <v>0</v>
      </c>
      <c r="Q517">
        <v>0</v>
      </c>
      <c r="R517" s="1">
        <v>4.6018820000000002E-2</v>
      </c>
      <c r="S517">
        <v>32.300780000000003</v>
      </c>
      <c r="T517">
        <v>0</v>
      </c>
      <c r="U517">
        <v>0</v>
      </c>
      <c r="V517">
        <v>4.5601099999999999E-2</v>
      </c>
      <c r="W517">
        <v>32.252850000000002</v>
      </c>
      <c r="X517">
        <v>0</v>
      </c>
      <c r="Y517">
        <v>0</v>
      </c>
      <c r="Z517" s="1">
        <v>4.525498E-2</v>
      </c>
      <c r="AA517">
        <v>32.184829999999998</v>
      </c>
      <c r="AB517">
        <v>0</v>
      </c>
      <c r="AC517">
        <v>0</v>
      </c>
      <c r="AD517" s="1">
        <v>4.4898510000000003E-2</v>
      </c>
      <c r="AE517">
        <v>32.105719999999998</v>
      </c>
      <c r="AF517">
        <v>0</v>
      </c>
      <c r="AG517">
        <v>0</v>
      </c>
      <c r="AH517" s="1">
        <v>4.4622410000000001E-2</v>
      </c>
      <c r="AI517">
        <v>32.036459999999998</v>
      </c>
      <c r="AJ517">
        <v>0</v>
      </c>
      <c r="AK517">
        <v>0</v>
      </c>
      <c r="AL517" s="1">
        <v>4.5063029999999997E-2</v>
      </c>
      <c r="AM517">
        <v>31.9815</v>
      </c>
      <c r="AN517">
        <v>0</v>
      </c>
      <c r="AO517">
        <v>0</v>
      </c>
      <c r="AP517" s="1">
        <v>4.4776690000000001E-2</v>
      </c>
      <c r="AQ517">
        <v>32.004460000000002</v>
      </c>
      <c r="AR517">
        <v>0</v>
      </c>
      <c r="AS517">
        <v>0</v>
      </c>
      <c r="AT517">
        <v>4.4200200000000002E-2</v>
      </c>
      <c r="AU517">
        <v>32.066789999999997</v>
      </c>
      <c r="AV517">
        <v>0</v>
      </c>
      <c r="AW517">
        <v>0</v>
      </c>
      <c r="AX517" s="1">
        <v>4.3582419999999997E-2</v>
      </c>
      <c r="AY517">
        <v>32.09008</v>
      </c>
      <c r="AZ517">
        <v>0</v>
      </c>
      <c r="BA517">
        <v>0</v>
      </c>
      <c r="BB517" s="1">
        <v>4.3298009999999998E-2</v>
      </c>
      <c r="BC517">
        <v>32.090310000000002</v>
      </c>
      <c r="BD517">
        <v>0</v>
      </c>
      <c r="BE517">
        <v>0</v>
      </c>
      <c r="BF517" s="1">
        <v>4.3189529999999997E-2</v>
      </c>
      <c r="BG517">
        <v>32.036589999999997</v>
      </c>
      <c r="BH517">
        <v>0</v>
      </c>
      <c r="BI517">
        <v>0</v>
      </c>
      <c r="BJ517" s="1">
        <v>4.3038710000000001E-2</v>
      </c>
      <c r="BK517">
        <v>31.934740000000001</v>
      </c>
      <c r="BL517">
        <v>0</v>
      </c>
      <c r="BM517">
        <v>0</v>
      </c>
      <c r="BN517">
        <v>4.2781699999999999E-2</v>
      </c>
      <c r="BO517">
        <v>31.838799999999999</v>
      </c>
      <c r="BP517">
        <v>0</v>
      </c>
      <c r="BQ517">
        <v>0</v>
      </c>
      <c r="BR517" s="1">
        <v>4.2733710000000001E-2</v>
      </c>
      <c r="BS517">
        <v>31.757200000000001</v>
      </c>
      <c r="BT517">
        <v>0</v>
      </c>
      <c r="BU517">
        <v>0</v>
      </c>
      <c r="BV517" s="1">
        <v>4.2505910000000001E-2</v>
      </c>
      <c r="BW517">
        <v>31.75863</v>
      </c>
      <c r="BX517">
        <v>0</v>
      </c>
      <c r="BY517">
        <v>0</v>
      </c>
      <c r="BZ517" s="1">
        <v>4.2255830000000001E-2</v>
      </c>
      <c r="CA517">
        <v>31.787649999999999</v>
      </c>
      <c r="CB517">
        <v>0</v>
      </c>
      <c r="CC517">
        <v>0</v>
      </c>
      <c r="CD517" s="1">
        <v>4.200827E-2</v>
      </c>
      <c r="CE517">
        <v>31.801279999999998</v>
      </c>
      <c r="CF517">
        <v>0</v>
      </c>
      <c r="CG517">
        <v>0</v>
      </c>
      <c r="CH517">
        <v>4.1839500000000002E-2</v>
      </c>
      <c r="CI517">
        <v>31.82169</v>
      </c>
      <c r="CJ517">
        <v>0</v>
      </c>
      <c r="CK517">
        <v>0</v>
      </c>
      <c r="CL517" s="1">
        <v>4.1713569999999998E-2</v>
      </c>
      <c r="CM517">
        <v>31.795059999999999</v>
      </c>
      <c r="CN517">
        <v>0</v>
      </c>
      <c r="CO517">
        <v>0</v>
      </c>
      <c r="CP517" s="1">
        <v>4.1588849999999997E-2</v>
      </c>
      <c r="CQ517">
        <v>31.70356</v>
      </c>
      <c r="CR517">
        <v>0</v>
      </c>
      <c r="CS517">
        <v>0</v>
      </c>
      <c r="CT517">
        <v>4.1560899999999998E-2</v>
      </c>
      <c r="CU517">
        <v>31.611799999999999</v>
      </c>
      <c r="CV517">
        <v>0</v>
      </c>
      <c r="CW517">
        <v>0</v>
      </c>
      <c r="CX517" s="1">
        <v>4.2213439999999998E-2</v>
      </c>
      <c r="CY517">
        <v>31.54027</v>
      </c>
      <c r="CZ517">
        <v>0</v>
      </c>
      <c r="DA517">
        <v>0</v>
      </c>
      <c r="DB517" s="1">
        <v>4.2155989999999997E-2</v>
      </c>
      <c r="DC517">
        <v>31.594609999999999</v>
      </c>
      <c r="DD517">
        <v>0</v>
      </c>
      <c r="DE517">
        <v>0</v>
      </c>
      <c r="DF517" s="1">
        <v>4.1804340000000002E-2</v>
      </c>
      <c r="DG517">
        <v>31.696449999999999</v>
      </c>
      <c r="DH517">
        <v>0</v>
      </c>
      <c r="DI517">
        <v>0</v>
      </c>
      <c r="DJ517" s="1">
        <v>4.138273E-2</v>
      </c>
      <c r="DK517">
        <v>31.784179999999999</v>
      </c>
      <c r="DL517">
        <v>0</v>
      </c>
      <c r="DM517" s="1">
        <v>2.2003530000000001E-36</v>
      </c>
      <c r="DN517" s="1">
        <v>4.1283279999999999E-2</v>
      </c>
      <c r="DO517">
        <v>31.849989999999998</v>
      </c>
      <c r="DP517" s="1">
        <v>2.1689589999999999E-36</v>
      </c>
      <c r="DQ517" s="1">
        <v>3.1896259999999999E-32</v>
      </c>
      <c r="DR517" s="1">
        <v>4.1335909999999997E-2</v>
      </c>
      <c r="DS517">
        <v>31.813569999999999</v>
      </c>
      <c r="DT517" s="1">
        <v>1.0663939999999999E-32</v>
      </c>
      <c r="DU517" s="1">
        <v>1.4570759999999999E-28</v>
      </c>
      <c r="DV517" s="1">
        <v>4.1338090000000001E-2</v>
      </c>
      <c r="DW517">
        <v>31.719539999999999</v>
      </c>
      <c r="DX517" s="1">
        <v>1.8745760000000001E-29</v>
      </c>
      <c r="DY517" s="1">
        <v>2.448656E-25</v>
      </c>
      <c r="DZ517" s="1">
        <v>4.1169219999999999E-2</v>
      </c>
      <c r="EA517">
        <v>31.629529999999999</v>
      </c>
      <c r="EB517" s="1">
        <v>1.365364E-26</v>
      </c>
      <c r="EC517" s="1">
        <v>1.7448950000000001E-22</v>
      </c>
      <c r="ED517" s="1">
        <v>4.0950460000000001E-2</v>
      </c>
      <c r="EE517">
        <v>31.553190000000001</v>
      </c>
      <c r="EF517" s="1">
        <v>4.7137769999999999E-24</v>
      </c>
      <c r="EG517" s="1">
        <v>5.9666530000000003E-20</v>
      </c>
      <c r="EH517" s="1">
        <v>4.0769140000000002E-2</v>
      </c>
      <c r="EI517">
        <v>31.56831</v>
      </c>
      <c r="EJ517" s="1">
        <v>8.6361820000000009E-22</v>
      </c>
      <c r="EK517" s="1">
        <v>1.090093E-17</v>
      </c>
      <c r="EL517" s="1">
        <v>4.0655259999999999E-2</v>
      </c>
      <c r="EM517">
        <v>31.658370000000001</v>
      </c>
      <c r="EN517" s="1">
        <v>9.1360049999999994E-20</v>
      </c>
      <c r="EO517" s="1">
        <v>1.154066E-15</v>
      </c>
      <c r="EP517" s="1">
        <v>4.0528229999999998E-2</v>
      </c>
      <c r="EQ517">
        <v>31.771540000000002</v>
      </c>
      <c r="ER517" s="1">
        <v>5.9667330000000001E-18</v>
      </c>
      <c r="ES517" s="1">
        <v>7.5735930000000002E-14</v>
      </c>
      <c r="ET517" s="1">
        <v>4.0377950000000003E-2</v>
      </c>
      <c r="EU517">
        <v>31.85331</v>
      </c>
      <c r="EV517" s="1">
        <v>2.5469259999999998E-16</v>
      </c>
      <c r="EW517" s="1">
        <v>3.2589020000000001E-12</v>
      </c>
      <c r="EX517" s="1">
        <v>4.018824E-2</v>
      </c>
      <c r="EY517">
        <v>31.830850000000002</v>
      </c>
      <c r="EZ517" s="1">
        <v>7.4544450000000004E-15</v>
      </c>
      <c r="FA517" s="1">
        <v>9.6396630000000004E-11</v>
      </c>
      <c r="FB517" s="1">
        <v>3.9985340000000001E-2</v>
      </c>
      <c r="FC517">
        <v>31.75244</v>
      </c>
      <c r="FD517" s="1">
        <v>1.558428E-13</v>
      </c>
      <c r="FE517" s="1">
        <v>2.0410079999999999E-9</v>
      </c>
      <c r="FF517" s="1">
        <v>3.985528E-2</v>
      </c>
      <c r="FG517">
        <v>31.67155</v>
      </c>
      <c r="FH517" s="1">
        <v>2.4193360000000002E-12</v>
      </c>
      <c r="FI517" s="1">
        <v>3.2051239999999997E-8</v>
      </c>
      <c r="FJ517" s="1">
        <v>4.0080739999999997E-2</v>
      </c>
      <c r="FK517">
        <v>31.59422</v>
      </c>
      <c r="FL517" s="1">
        <v>2.9036599999999999E-11</v>
      </c>
      <c r="FM517" s="1">
        <v>3.858747E-7</v>
      </c>
      <c r="FN517" s="1">
        <v>3.9927989999999997E-2</v>
      </c>
      <c r="FO517">
        <v>31.634340000000002</v>
      </c>
      <c r="FP517" s="1">
        <v>2.718231E-10</v>
      </c>
      <c r="FQ517" s="1">
        <v>3.659904E-6</v>
      </c>
      <c r="FR517" s="1">
        <v>3.959435E-2</v>
      </c>
      <c r="FS517">
        <v>31.718990000000002</v>
      </c>
      <c r="FT517" s="1">
        <v>2.0403170000000001E-9</v>
      </c>
      <c r="FU517" s="1">
        <v>2.7967820000000002E-5</v>
      </c>
      <c r="FV517">
        <v>3.9220199999999997E-2</v>
      </c>
      <c r="FW517">
        <v>31.761189999999999</v>
      </c>
      <c r="FX517" s="1">
        <v>1.258168E-8</v>
      </c>
      <c r="FY517" s="1">
        <v>1.758141E-4</v>
      </c>
      <c r="FZ517">
        <v>3.9009099999999998E-2</v>
      </c>
      <c r="GA517">
        <v>31.768689999999999</v>
      </c>
      <c r="GB517" s="1">
        <v>6.541008E-8</v>
      </c>
      <c r="GC517" s="1">
        <v>9.2778439999999999E-4</v>
      </c>
      <c r="GD517" s="1">
        <v>3.8879610000000002E-2</v>
      </c>
      <c r="GE517">
        <v>31.699120000000001</v>
      </c>
      <c r="GF517" s="1">
        <v>2.9140700000000001E-7</v>
      </c>
      <c r="GG517" s="1">
        <v>4.1867290000000001E-3</v>
      </c>
      <c r="GH517" s="1">
        <v>3.872399E-2</v>
      </c>
      <c r="GI517">
        <v>31.63993</v>
      </c>
      <c r="GJ517" s="1">
        <v>1.127455E-6</v>
      </c>
      <c r="GK517" s="1">
        <v>1.6414689999999999E-2</v>
      </c>
      <c r="GL517" s="1">
        <v>3.8486640000000003E-2</v>
      </c>
      <c r="GM517">
        <v>31.5867</v>
      </c>
      <c r="GN517" s="1">
        <v>3.834343E-6</v>
      </c>
      <c r="GO517" s="1">
        <v>5.6680149999999999E-2</v>
      </c>
      <c r="GP517" s="1">
        <v>3.8283049999999999E-2</v>
      </c>
      <c r="GQ517">
        <v>31.539100000000001</v>
      </c>
      <c r="GR517" s="1">
        <v>1.1640200000000001E-5</v>
      </c>
      <c r="GS517">
        <v>0.1745292</v>
      </c>
      <c r="GT517" s="1">
        <v>3.8030670000000003E-2</v>
      </c>
      <c r="GU517">
        <v>31.490780000000001</v>
      </c>
      <c r="GV517" s="1">
        <v>3.1839140000000001E-5</v>
      </c>
      <c r="GW517">
        <v>0.48466670000000001</v>
      </c>
      <c r="GX517" s="1">
        <v>3.779979E-2</v>
      </c>
      <c r="GY517">
        <v>31.50985</v>
      </c>
      <c r="GZ517" s="1">
        <v>7.9414029999999998E-5</v>
      </c>
      <c r="HA517">
        <v>1.2262230000000001</v>
      </c>
      <c r="HB517" s="1">
        <v>3.7569869999999998E-2</v>
      </c>
      <c r="HC517">
        <v>31.599450000000001</v>
      </c>
      <c r="HD517" s="1">
        <v>1.8217590000000001E-4</v>
      </c>
      <c r="HE517">
        <v>2.8527520000000002</v>
      </c>
      <c r="HF517" s="1">
        <v>3.7358009999999997E-2</v>
      </c>
      <c r="HG517">
        <v>31.687069999999999</v>
      </c>
      <c r="HH517" s="1">
        <v>3.8778979999999998E-4</v>
      </c>
      <c r="HI517">
        <v>6.1534639999999996</v>
      </c>
      <c r="HJ517" s="1">
        <v>3.7133510000000002E-2</v>
      </c>
      <c r="HK517">
        <v>31.698139999999999</v>
      </c>
      <c r="HL517" s="1">
        <v>7.7101570000000003E-4</v>
      </c>
      <c r="HM517">
        <v>12.397650000000001</v>
      </c>
      <c r="HN517" s="1">
        <v>3.6899410000000001E-2</v>
      </c>
      <c r="HO517">
        <v>31.61459</v>
      </c>
      <c r="HP517" s="1">
        <v>1.441215E-3</v>
      </c>
      <c r="HQ517">
        <v>23.483229999999999</v>
      </c>
      <c r="HR517" s="1">
        <v>3.674525E-2</v>
      </c>
      <c r="HS517">
        <v>31.531600000000001</v>
      </c>
      <c r="HT517" s="1">
        <v>2.5540110000000001E-3</v>
      </c>
      <c r="HU517">
        <v>42.069400000000002</v>
      </c>
      <c r="HV517" s="1">
        <v>3.6938239999999997E-2</v>
      </c>
      <c r="HW517">
        <v>31.455500000000001</v>
      </c>
      <c r="HX517" s="1">
        <v>4.3493560000000004E-3</v>
      </c>
      <c r="HY517">
        <v>71.720579999999998</v>
      </c>
      <c r="HZ517" s="1">
        <v>3.6771379999999999E-2</v>
      </c>
      <c r="IA517">
        <v>31.46405</v>
      </c>
      <c r="IB517" s="1">
        <v>7.0136959999999998E-3</v>
      </c>
      <c r="IC517">
        <v>116.8861</v>
      </c>
      <c r="ID517" s="1">
        <v>3.6434540000000001E-2</v>
      </c>
      <c r="IE517">
        <v>31.531659999999999</v>
      </c>
      <c r="IF517" s="1">
        <v>1.080032E-2</v>
      </c>
      <c r="IG517">
        <v>182.7072</v>
      </c>
      <c r="IH517" s="1">
        <v>3.6054610000000001E-2</v>
      </c>
      <c r="II517">
        <v>31.59928</v>
      </c>
      <c r="IJ517" s="1">
        <v>1.599329E-2</v>
      </c>
      <c r="IK517">
        <v>274.90039999999999</v>
      </c>
      <c r="IL517" s="1">
        <v>3.584383E-2</v>
      </c>
      <c r="IM517">
        <v>31.651630000000001</v>
      </c>
      <c r="IN517" s="1">
        <v>2.299153E-2</v>
      </c>
      <c r="IO517">
        <v>399.6</v>
      </c>
      <c r="IP517" s="1">
        <v>3.5736589999999999E-2</v>
      </c>
      <c r="IQ517">
        <v>31.632680000000001</v>
      </c>
      <c r="IR517">
        <v>3.2143699999999997E-2</v>
      </c>
      <c r="IS517">
        <v>563.12300000000005</v>
      </c>
      <c r="IT517" s="1">
        <v>3.5604410000000003E-2</v>
      </c>
      <c r="IU517">
        <v>31.575379999999999</v>
      </c>
      <c r="IV517" s="1">
        <v>4.3667989999999997E-2</v>
      </c>
      <c r="IW517">
        <v>771.52840000000003</v>
      </c>
      <c r="IX517" s="1">
        <v>3.539407E-2</v>
      </c>
      <c r="IY517">
        <v>31.525410000000001</v>
      </c>
      <c r="IZ517">
        <v>5.7698100000000002E-2</v>
      </c>
      <c r="JA517">
        <v>1030.1030000000001</v>
      </c>
      <c r="JB517" s="1">
        <v>3.5212550000000002E-2</v>
      </c>
      <c r="JC517">
        <v>31.494340000000001</v>
      </c>
      <c r="JD517" s="1">
        <v>7.4531379999999994E-2</v>
      </c>
      <c r="JE517">
        <v>1343.3119999999999</v>
      </c>
      <c r="JF517" s="1">
        <v>3.4993570000000002E-2</v>
      </c>
      <c r="JG517">
        <v>31.579789999999999</v>
      </c>
      <c r="JH517" s="1">
        <v>9.414604E-2</v>
      </c>
      <c r="JI517">
        <v>1714.4169999999999</v>
      </c>
      <c r="JJ517" s="1">
        <v>3.479144E-2</v>
      </c>
      <c r="JK517">
        <v>31.68112</v>
      </c>
      <c r="JL517">
        <v>0.11667370000000001</v>
      </c>
      <c r="JM517">
        <v>2145.3319999999999</v>
      </c>
      <c r="JN517" s="1">
        <v>3.4598219999999999E-2</v>
      </c>
      <c r="JO517">
        <v>31.751999999999999</v>
      </c>
      <c r="JP517">
        <v>0.14206279999999999</v>
      </c>
      <c r="JQ517">
        <v>2636.567</v>
      </c>
      <c r="JR517" s="1">
        <v>3.4416559999999999E-2</v>
      </c>
      <c r="JS517">
        <v>31.790489999999998</v>
      </c>
      <c r="JT517">
        <v>0.17023550000000001</v>
      </c>
      <c r="JU517">
        <v>3187.279</v>
      </c>
      <c r="JV517" s="1">
        <v>3.4233890000000003E-2</v>
      </c>
      <c r="JW517">
        <v>31.786490000000001</v>
      </c>
      <c r="JX517">
        <v>0.20094290000000001</v>
      </c>
      <c r="JY517">
        <v>3795.1770000000001</v>
      </c>
      <c r="JZ517" s="1">
        <v>3.4054889999999997E-2</v>
      </c>
      <c r="KA517">
        <v>31.727250000000002</v>
      </c>
      <c r="KB517">
        <v>0.23398250000000001</v>
      </c>
      <c r="KC517">
        <v>4456.6890000000003</v>
      </c>
      <c r="KD517" s="1">
        <v>3.3893569999999998E-2</v>
      </c>
      <c r="KE517">
        <v>31.667159999999999</v>
      </c>
      <c r="KF517">
        <v>0.2691672</v>
      </c>
      <c r="KG517">
        <v>5167.098</v>
      </c>
      <c r="KH517" s="1">
        <v>3.3843529999999997E-2</v>
      </c>
      <c r="KI517">
        <v>31.625920000000001</v>
      </c>
      <c r="KJ517">
        <v>0.30711100000000002</v>
      </c>
      <c r="KK517">
        <v>5921.6490000000003</v>
      </c>
      <c r="KL517" s="1">
        <v>3.3695679999999999E-2</v>
      </c>
      <c r="KM517">
        <v>31.696719999999999</v>
      </c>
      <c r="KN517">
        <v>0.345717</v>
      </c>
      <c r="KO517">
        <v>6714.2659999999996</v>
      </c>
      <c r="KP517" s="1">
        <v>3.3498920000000001E-2</v>
      </c>
      <c r="KQ517">
        <v>31.811730000000001</v>
      </c>
      <c r="KR517">
        <v>0.38480930000000002</v>
      </c>
      <c r="KS517">
        <v>7537.3980000000001</v>
      </c>
      <c r="KT517" s="1">
        <v>3.329352E-2</v>
      </c>
      <c r="KU517">
        <v>31.93629</v>
      </c>
      <c r="KV517">
        <v>0.42430430000000002</v>
      </c>
      <c r="KW517">
        <v>8383.7160000000003</v>
      </c>
      <c r="KX517" s="1">
        <v>3.3151960000000001E-2</v>
      </c>
      <c r="KY517">
        <v>32.043599999999998</v>
      </c>
      <c r="KZ517">
        <v>0.46483540000000001</v>
      </c>
      <c r="LA517">
        <v>9246.3680000000004</v>
      </c>
      <c r="LB517">
        <v>3.3030799999999999E-2</v>
      </c>
      <c r="LC517">
        <v>32.050159999999998</v>
      </c>
      <c r="LD517">
        <v>0.5056486</v>
      </c>
      <c r="LE517">
        <v>10118.67</v>
      </c>
      <c r="LF517" s="1">
        <v>3.2919759999999999E-2</v>
      </c>
      <c r="LG517">
        <v>31.991309999999999</v>
      </c>
      <c r="LH517">
        <v>0.5463325</v>
      </c>
      <c r="LI517">
        <v>10994.23</v>
      </c>
      <c r="LJ517" s="1">
        <v>3.2784649999999999E-2</v>
      </c>
      <c r="LK517">
        <v>31.937110000000001</v>
      </c>
      <c r="LL517">
        <v>0.5859837</v>
      </c>
      <c r="LM517">
        <v>11866.1</v>
      </c>
      <c r="LN517" s="1">
        <v>3.2665350000000003E-2</v>
      </c>
      <c r="LO517">
        <v>31.908639999999998</v>
      </c>
      <c r="LP517">
        <v>0.62500599999999995</v>
      </c>
      <c r="LQ517">
        <v>12728.48</v>
      </c>
      <c r="LR517" s="1">
        <v>3.253582E-2</v>
      </c>
      <c r="LS517">
        <v>32.014980000000001</v>
      </c>
      <c r="LT517">
        <v>0.66264529999999999</v>
      </c>
      <c r="LU517">
        <v>13575.53</v>
      </c>
      <c r="LV517" s="1">
        <v>3.2412469999999999E-2</v>
      </c>
      <c r="LW517">
        <v>32.163530000000002</v>
      </c>
      <c r="LX517">
        <v>0.69902589999999998</v>
      </c>
      <c r="LY517">
        <v>14402.27</v>
      </c>
      <c r="LZ517" s="1">
        <v>3.2281560000000001E-2</v>
      </c>
      <c r="MA517">
        <v>32.308070000000001</v>
      </c>
      <c r="MB517">
        <v>0.73365499999999995</v>
      </c>
      <c r="MC517">
        <v>15204.36</v>
      </c>
      <c r="MD517" s="1">
        <v>3.2158159999999998E-2</v>
      </c>
      <c r="ME517">
        <v>32.433950000000003</v>
      </c>
      <c r="MF517">
        <v>0.76669929999999997</v>
      </c>
      <c r="MG517">
        <v>15977.76</v>
      </c>
      <c r="MH517" s="1">
        <v>3.2048010000000002E-2</v>
      </c>
      <c r="MI517">
        <v>32.459479999999999</v>
      </c>
      <c r="MJ517">
        <v>0.79819479999999998</v>
      </c>
      <c r="MK517">
        <v>16719.310000000001</v>
      </c>
      <c r="ML517" s="1">
        <v>3.1926620000000003E-2</v>
      </c>
      <c r="MM517">
        <v>32.420879999999997</v>
      </c>
      <c r="MN517">
        <v>0.82749799999999996</v>
      </c>
      <c r="MO517">
        <v>17426.29</v>
      </c>
      <c r="MP517" s="1">
        <v>3.1832819999999998E-2</v>
      </c>
      <c r="MQ517">
        <v>32.368949999999998</v>
      </c>
      <c r="MR517">
        <v>0.85549209999999998</v>
      </c>
      <c r="MS517">
        <v>18096.349999999999</v>
      </c>
      <c r="MT517" s="1">
        <v>3.1894649999999997E-2</v>
      </c>
      <c r="MU517">
        <v>32.319339999999997</v>
      </c>
      <c r="MV517">
        <v>0.88581969999999999</v>
      </c>
      <c r="MW517">
        <v>18729.12</v>
      </c>
      <c r="MX517" s="1">
        <v>3.1791489999999999E-2</v>
      </c>
      <c r="MY517">
        <v>32.306449999999998</v>
      </c>
      <c r="MZ517">
        <v>0.90966670000000005</v>
      </c>
      <c r="NA517">
        <v>19323.22</v>
      </c>
      <c r="NB517" s="1">
        <v>3.1633410000000001E-2</v>
      </c>
      <c r="NC517">
        <v>32.35539</v>
      </c>
      <c r="ND517">
        <v>0.92981309999999995</v>
      </c>
      <c r="NE517">
        <v>19876.46</v>
      </c>
      <c r="NF517" s="1">
        <v>3.146442E-2</v>
      </c>
      <c r="NG517">
        <v>32.471649999999997</v>
      </c>
      <c r="NH517">
        <v>0.94738520000000004</v>
      </c>
      <c r="NI517">
        <v>20387.89</v>
      </c>
      <c r="NJ517" s="1">
        <v>3.1361130000000001E-2</v>
      </c>
      <c r="NK517">
        <v>32.528030000000001</v>
      </c>
      <c r="NL517">
        <v>0.96482800000000002</v>
      </c>
      <c r="NM517">
        <v>20857.72</v>
      </c>
      <c r="NN517" s="1">
        <v>3.1297619999999998E-2</v>
      </c>
      <c r="NO517">
        <v>32.507559999999998</v>
      </c>
      <c r="NP517">
        <v>0.98151060000000001</v>
      </c>
      <c r="NQ517">
        <v>21287.13</v>
      </c>
      <c r="NR517" s="1">
        <v>3.1224809999999999E-2</v>
      </c>
      <c r="NS517">
        <v>32.467149999999997</v>
      </c>
      <c r="NT517">
        <v>0.99596050000000003</v>
      </c>
      <c r="NU517">
        <v>21676.46</v>
      </c>
      <c r="NV517" s="1">
        <v>3.1149449999999999E-2</v>
      </c>
      <c r="NW517">
        <v>32.422640000000001</v>
      </c>
      <c r="NX517">
        <v>1.008494</v>
      </c>
      <c r="NY517">
        <v>22026.22</v>
      </c>
      <c r="NZ517" s="1">
        <v>3.121084E-2</v>
      </c>
      <c r="OA517">
        <v>32.385280000000002</v>
      </c>
      <c r="OB517">
        <v>1.023676</v>
      </c>
      <c r="OC517">
        <v>22338.01</v>
      </c>
      <c r="OD517" s="1">
        <v>3.1123350000000001E-2</v>
      </c>
      <c r="OE517">
        <v>32.441310000000001</v>
      </c>
      <c r="OF517">
        <v>1.0322640000000001</v>
      </c>
      <c r="OG517">
        <v>22612.85</v>
      </c>
      <c r="OH517" s="1">
        <v>3.0979119999999999E-2</v>
      </c>
      <c r="OI517">
        <v>32.561660000000003</v>
      </c>
      <c r="OJ517">
        <v>1.0372650000000001</v>
      </c>
      <c r="OK517">
        <v>22850.87</v>
      </c>
    </row>
    <row r="518" spans="1:401" x14ac:dyDescent="0.35">
      <c r="A518">
        <v>527</v>
      </c>
      <c r="B518" t="s">
        <v>4</v>
      </c>
      <c r="C518" t="s">
        <v>364</v>
      </c>
      <c r="D518" t="s">
        <v>520</v>
      </c>
      <c r="E518">
        <v>912.34559999999999</v>
      </c>
      <c r="F518" s="1">
        <v>4.872721E-2</v>
      </c>
      <c r="G518">
        <v>32.53105</v>
      </c>
      <c r="H518">
        <v>0</v>
      </c>
      <c r="I518">
        <v>0</v>
      </c>
      <c r="J518" s="1">
        <v>4.8297479999999997E-2</v>
      </c>
      <c r="K518">
        <v>32.489690000000003</v>
      </c>
      <c r="L518">
        <v>0</v>
      </c>
      <c r="M518">
        <v>0</v>
      </c>
      <c r="N518" s="1">
        <v>4.7770729999999997E-2</v>
      </c>
      <c r="O518">
        <v>32.436889999999998</v>
      </c>
      <c r="P518">
        <v>0</v>
      </c>
      <c r="Q518">
        <v>0</v>
      </c>
      <c r="R518" s="1">
        <v>4.7223710000000002E-2</v>
      </c>
      <c r="S518">
        <v>32.361960000000003</v>
      </c>
      <c r="T518">
        <v>0</v>
      </c>
      <c r="U518">
        <v>0</v>
      </c>
      <c r="V518" s="1">
        <v>4.6801639999999999E-2</v>
      </c>
      <c r="W518">
        <v>32.315109999999997</v>
      </c>
      <c r="X518">
        <v>0</v>
      </c>
      <c r="Y518">
        <v>0</v>
      </c>
      <c r="Z518" s="1">
        <v>4.645266E-2</v>
      </c>
      <c r="AA518">
        <v>32.248750000000001</v>
      </c>
      <c r="AB518">
        <v>0</v>
      </c>
      <c r="AC518">
        <v>0</v>
      </c>
      <c r="AD518" s="1">
        <v>4.6090649999999997E-2</v>
      </c>
      <c r="AE518">
        <v>32.171529999999997</v>
      </c>
      <c r="AF518">
        <v>0</v>
      </c>
      <c r="AG518">
        <v>0</v>
      </c>
      <c r="AH518" s="1">
        <v>4.581797E-2</v>
      </c>
      <c r="AI518">
        <v>32.103340000000003</v>
      </c>
      <c r="AJ518">
        <v>0</v>
      </c>
      <c r="AK518">
        <v>0</v>
      </c>
      <c r="AL518" s="1">
        <v>4.6287309999999998E-2</v>
      </c>
      <c r="AM518">
        <v>32.048900000000003</v>
      </c>
      <c r="AN518">
        <v>0</v>
      </c>
      <c r="AO518">
        <v>0</v>
      </c>
      <c r="AP518" s="1">
        <v>4.599549E-2</v>
      </c>
      <c r="AQ518">
        <v>32.069659999999999</v>
      </c>
      <c r="AR518">
        <v>0</v>
      </c>
      <c r="AS518">
        <v>0</v>
      </c>
      <c r="AT518" s="1">
        <v>4.540218E-2</v>
      </c>
      <c r="AU518">
        <v>32.129629999999999</v>
      </c>
      <c r="AV518">
        <v>0</v>
      </c>
      <c r="AW518">
        <v>0</v>
      </c>
      <c r="AX518" s="1">
        <v>4.4766689999999998E-2</v>
      </c>
      <c r="AY518">
        <v>32.152459999999998</v>
      </c>
      <c r="AZ518">
        <v>0</v>
      </c>
      <c r="BA518">
        <v>0</v>
      </c>
      <c r="BB518" s="1">
        <v>4.4481859999999998E-2</v>
      </c>
      <c r="BC518">
        <v>32.153269999999999</v>
      </c>
      <c r="BD518">
        <v>0</v>
      </c>
      <c r="BE518">
        <v>0</v>
      </c>
      <c r="BF518" s="1">
        <v>4.4376760000000001E-2</v>
      </c>
      <c r="BG518">
        <v>32.101410000000001</v>
      </c>
      <c r="BH518">
        <v>0</v>
      </c>
      <c r="BI518">
        <v>0</v>
      </c>
      <c r="BJ518" s="1">
        <v>4.4228620000000003E-2</v>
      </c>
      <c r="BK518">
        <v>32.002299999999998</v>
      </c>
      <c r="BL518">
        <v>0</v>
      </c>
      <c r="BM518">
        <v>0</v>
      </c>
      <c r="BN518">
        <v>4.3968500000000001E-2</v>
      </c>
      <c r="BO518">
        <v>31.908110000000001</v>
      </c>
      <c r="BP518">
        <v>0</v>
      </c>
      <c r="BQ518">
        <v>0</v>
      </c>
      <c r="BR518" s="1">
        <v>4.3927639999999997E-2</v>
      </c>
      <c r="BS518">
        <v>31.827750000000002</v>
      </c>
      <c r="BT518">
        <v>0</v>
      </c>
      <c r="BU518">
        <v>0</v>
      </c>
      <c r="BV518" s="1">
        <v>4.369584E-2</v>
      </c>
      <c r="BW518">
        <v>31.827349999999999</v>
      </c>
      <c r="BX518">
        <v>0</v>
      </c>
      <c r="BY518">
        <v>0</v>
      </c>
      <c r="BZ518" s="1">
        <v>4.344195E-2</v>
      </c>
      <c r="CA518">
        <v>31.854430000000001</v>
      </c>
      <c r="CB518">
        <v>0</v>
      </c>
      <c r="CC518">
        <v>0</v>
      </c>
      <c r="CD518" s="1">
        <v>4.318963E-2</v>
      </c>
      <c r="CE518">
        <v>31.867329999999999</v>
      </c>
      <c r="CF518">
        <v>0</v>
      </c>
      <c r="CG518">
        <v>0</v>
      </c>
      <c r="CH518" s="1">
        <v>4.3021610000000002E-2</v>
      </c>
      <c r="CI518">
        <v>31.886559999999999</v>
      </c>
      <c r="CJ518">
        <v>0</v>
      </c>
      <c r="CK518">
        <v>0</v>
      </c>
      <c r="CL518" s="1">
        <v>4.2896370000000003E-2</v>
      </c>
      <c r="CM518">
        <v>31.861519999999999</v>
      </c>
      <c r="CN518">
        <v>0</v>
      </c>
      <c r="CO518">
        <v>0</v>
      </c>
      <c r="CP518" s="1">
        <v>4.277276E-2</v>
      </c>
      <c r="CQ518">
        <v>31.77262</v>
      </c>
      <c r="CR518">
        <v>0</v>
      </c>
      <c r="CS518">
        <v>0</v>
      </c>
      <c r="CT518" s="1">
        <v>4.275263E-2</v>
      </c>
      <c r="CU518">
        <v>31.682770000000001</v>
      </c>
      <c r="CV518">
        <v>0</v>
      </c>
      <c r="CW518">
        <v>0</v>
      </c>
      <c r="CX518" s="1">
        <v>4.3440029999999998E-2</v>
      </c>
      <c r="CY518">
        <v>31.61186</v>
      </c>
      <c r="CZ518">
        <v>0</v>
      </c>
      <c r="DA518">
        <v>0</v>
      </c>
      <c r="DB518" s="1">
        <v>4.3383619999999998E-2</v>
      </c>
      <c r="DC518">
        <v>31.662500000000001</v>
      </c>
      <c r="DD518">
        <v>0</v>
      </c>
      <c r="DE518">
        <v>0</v>
      </c>
      <c r="DF518" s="1">
        <v>4.3018149999999998E-2</v>
      </c>
      <c r="DG518">
        <v>31.761099999999999</v>
      </c>
      <c r="DH518">
        <v>0</v>
      </c>
      <c r="DI518">
        <v>0</v>
      </c>
      <c r="DJ518" s="1">
        <v>4.2584770000000001E-2</v>
      </c>
      <c r="DK518">
        <v>31.847010000000001</v>
      </c>
      <c r="DL518">
        <v>0</v>
      </c>
      <c r="DM518" s="1">
        <v>5.9585849999999997E-37</v>
      </c>
      <c r="DN518" s="1">
        <v>4.2488489999999997E-2</v>
      </c>
      <c r="DO518">
        <v>31.912009999999999</v>
      </c>
      <c r="DP518" s="1">
        <v>5.9151919999999996E-37</v>
      </c>
      <c r="DQ518" s="1">
        <v>9.3593429999999994E-33</v>
      </c>
      <c r="DR518" s="1">
        <v>4.2546689999999998E-2</v>
      </c>
      <c r="DS518">
        <v>31.878699999999998</v>
      </c>
      <c r="DT518" s="1">
        <v>3.1712989999999999E-33</v>
      </c>
      <c r="DU518" s="1">
        <v>4.608136E-29</v>
      </c>
      <c r="DV518" s="1">
        <v>4.2555620000000002E-2</v>
      </c>
      <c r="DW518">
        <v>31.78801</v>
      </c>
      <c r="DX518" s="1">
        <v>6.0247619999999998E-30</v>
      </c>
      <c r="DY518" s="1">
        <v>8.3087839999999997E-26</v>
      </c>
      <c r="DZ518" s="1">
        <v>4.238161E-2</v>
      </c>
      <c r="EA518">
        <v>31.70036</v>
      </c>
      <c r="EB518" s="1">
        <v>4.7027080000000001E-27</v>
      </c>
      <c r="EC518" s="1">
        <v>6.3181159999999999E-23</v>
      </c>
      <c r="ED518" s="1">
        <v>4.2160530000000002E-2</v>
      </c>
      <c r="EE518">
        <v>31.625309999999999</v>
      </c>
      <c r="EF518" s="1">
        <v>1.7283190000000002E-24</v>
      </c>
      <c r="EG518" s="1">
        <v>2.293802E-20</v>
      </c>
      <c r="EH518">
        <v>4.1974699999999997E-2</v>
      </c>
      <c r="EI518">
        <v>31.638200000000001</v>
      </c>
      <c r="EJ518" s="1">
        <v>3.3504069999999999E-22</v>
      </c>
      <c r="EK518" s="1">
        <v>4.4280090000000001E-18</v>
      </c>
      <c r="EL518" s="1">
        <v>4.1862040000000003E-2</v>
      </c>
      <c r="EM518">
        <v>31.72505</v>
      </c>
      <c r="EN518" s="1">
        <v>3.7350080000000001E-20</v>
      </c>
      <c r="EO518" s="1">
        <v>4.9364850000000002E-16</v>
      </c>
      <c r="EP518" s="1">
        <v>4.1735149999999999E-2</v>
      </c>
      <c r="EQ518">
        <v>31.835460000000001</v>
      </c>
      <c r="ER518" s="1">
        <v>2.5608010000000002E-18</v>
      </c>
      <c r="ES518" s="1">
        <v>3.4002889999999997E-14</v>
      </c>
      <c r="ET518" s="1">
        <v>4.1583990000000001E-2</v>
      </c>
      <c r="EU518">
        <v>31.916509999999999</v>
      </c>
      <c r="EV518" s="1">
        <v>1.1438200000000001E-16</v>
      </c>
      <c r="EW518" s="1">
        <v>1.531348E-12</v>
      </c>
      <c r="EX518" s="1">
        <v>4.1391610000000002E-2</v>
      </c>
      <c r="EY518">
        <v>31.89696</v>
      </c>
      <c r="EZ518" s="1">
        <v>3.4933400000000001E-15</v>
      </c>
      <c r="FA518" s="1">
        <v>4.7288830000000002E-11</v>
      </c>
      <c r="FB518" s="1">
        <v>4.1185020000000003E-2</v>
      </c>
      <c r="FC518">
        <v>31.821570000000001</v>
      </c>
      <c r="FD518" s="1">
        <v>7.6015430000000003E-14</v>
      </c>
      <c r="FE518" s="1">
        <v>1.0428809999999999E-9</v>
      </c>
      <c r="FF518" s="1">
        <v>4.1056309999999999E-2</v>
      </c>
      <c r="FG518">
        <v>31.743079999999999</v>
      </c>
      <c r="FH518" s="1">
        <v>1.225613E-12</v>
      </c>
      <c r="FI518" s="1">
        <v>1.7022060000000001E-8</v>
      </c>
      <c r="FJ518" s="1">
        <v>4.1297790000000001E-2</v>
      </c>
      <c r="FK518">
        <v>31.667339999999999</v>
      </c>
      <c r="FL518" s="1">
        <v>1.5247400000000001E-11</v>
      </c>
      <c r="FM518" s="1">
        <v>2.1259479999999999E-7</v>
      </c>
      <c r="FN518" s="1">
        <v>4.114404E-2</v>
      </c>
      <c r="FO518">
        <v>31.704329999999999</v>
      </c>
      <c r="FP518" s="1">
        <v>1.4763649999999999E-10</v>
      </c>
      <c r="FQ518" s="1">
        <v>2.087688E-6</v>
      </c>
      <c r="FR518" s="1">
        <v>4.0799750000000003E-2</v>
      </c>
      <c r="FS518">
        <v>31.78659</v>
      </c>
      <c r="FT518" s="1">
        <v>1.143937E-9</v>
      </c>
      <c r="FU518" s="1">
        <v>1.648686E-5</v>
      </c>
      <c r="FV518" s="1">
        <v>4.0413060000000001E-2</v>
      </c>
      <c r="FW518">
        <v>31.82818</v>
      </c>
      <c r="FX518" s="1">
        <v>7.2692289999999998E-9</v>
      </c>
      <c r="FY518" s="1">
        <v>1.069255E-4</v>
      </c>
      <c r="FZ518" s="1">
        <v>4.0200130000000001E-2</v>
      </c>
      <c r="GA518">
        <v>31.836510000000001</v>
      </c>
      <c r="GB518" s="1">
        <v>3.888506E-8</v>
      </c>
      <c r="GC518" s="1">
        <v>5.8118150000000001E-4</v>
      </c>
      <c r="GD518" s="1">
        <v>4.0072169999999997E-2</v>
      </c>
      <c r="GE518">
        <v>31.76915</v>
      </c>
      <c r="GF518" s="1">
        <v>1.7797479999999999E-7</v>
      </c>
      <c r="GG518" s="1">
        <v>2.6971270000000001E-3</v>
      </c>
      <c r="GH518" s="1">
        <v>3.9913850000000001E-2</v>
      </c>
      <c r="GI518">
        <v>31.71087</v>
      </c>
      <c r="GJ518" s="1">
        <v>7.0631670000000003E-7</v>
      </c>
      <c r="GK518" s="1">
        <v>1.085854E-2</v>
      </c>
      <c r="GL518" s="1">
        <v>3.9672480000000003E-2</v>
      </c>
      <c r="GM518">
        <v>31.65814</v>
      </c>
      <c r="GN518" s="1">
        <v>2.460553E-6</v>
      </c>
      <c r="GO518" s="1">
        <v>3.8446769999999998E-2</v>
      </c>
      <c r="GP518" s="1">
        <v>3.9465769999999997E-2</v>
      </c>
      <c r="GQ518">
        <v>31.610690000000002</v>
      </c>
      <c r="GR518" s="1">
        <v>7.6413909999999998E-6</v>
      </c>
      <c r="GS518">
        <v>0.1212283</v>
      </c>
      <c r="GT518" s="1">
        <v>3.9207640000000002E-2</v>
      </c>
      <c r="GU518">
        <v>31.56241</v>
      </c>
      <c r="GV518" s="1">
        <v>2.135425E-5</v>
      </c>
      <c r="GW518">
        <v>0.34429189999999998</v>
      </c>
      <c r="GX518" s="1">
        <v>3.8971550000000001E-2</v>
      </c>
      <c r="GY518">
        <v>31.57874</v>
      </c>
      <c r="GZ518" s="1">
        <v>5.43502E-5</v>
      </c>
      <c r="HA518">
        <v>0.88973120000000006</v>
      </c>
      <c r="HB518" s="1">
        <v>3.8738359999999999E-2</v>
      </c>
      <c r="HC518">
        <v>31.664459999999998</v>
      </c>
      <c r="HD518" s="1">
        <v>1.2708700000000001E-4</v>
      </c>
      <c r="HE518">
        <v>2.1117859999999999</v>
      </c>
      <c r="HF518" s="1">
        <v>3.852266E-2</v>
      </c>
      <c r="HG518">
        <v>31.749479999999998</v>
      </c>
      <c r="HH518" s="1">
        <v>2.7544480000000002E-4</v>
      </c>
      <c r="HI518">
        <v>4.6421580000000002</v>
      </c>
      <c r="HJ518" s="1">
        <v>3.829254E-2</v>
      </c>
      <c r="HK518">
        <v>31.761330000000001</v>
      </c>
      <c r="HL518" s="1">
        <v>5.5702520000000001E-4</v>
      </c>
      <c r="HM518">
        <v>9.5213000000000001</v>
      </c>
      <c r="HN518" s="1">
        <v>3.8053419999999998E-2</v>
      </c>
      <c r="HO518">
        <v>31.680019999999999</v>
      </c>
      <c r="HP518" s="1">
        <v>1.05806E-3</v>
      </c>
      <c r="HQ518">
        <v>18.341899999999999</v>
      </c>
      <c r="HR518" s="1">
        <v>3.7898429999999997E-2</v>
      </c>
      <c r="HS518">
        <v>31.598269999999999</v>
      </c>
      <c r="HT518" s="1">
        <v>1.9037419999999999E-3</v>
      </c>
      <c r="HU518">
        <v>33.387390000000003</v>
      </c>
      <c r="HV518" s="1">
        <v>3.8104989999999998E-2</v>
      </c>
      <c r="HW518">
        <v>31.522739999999999</v>
      </c>
      <c r="HX518" s="1">
        <v>3.2893549999999999E-3</v>
      </c>
      <c r="HY518">
        <v>57.787590000000002</v>
      </c>
      <c r="HZ518" s="1">
        <v>3.7936280000000003E-2</v>
      </c>
      <c r="IA518">
        <v>31.528179999999999</v>
      </c>
      <c r="IB518" s="1">
        <v>5.3771490000000003E-3</v>
      </c>
      <c r="IC518">
        <v>95.53819</v>
      </c>
      <c r="ID518" s="1">
        <v>3.7586979999999999E-2</v>
      </c>
      <c r="IE518">
        <v>31.592310000000001</v>
      </c>
      <c r="IF518" s="1">
        <v>8.3859529999999998E-3</v>
      </c>
      <c r="IG518">
        <v>151.36660000000001</v>
      </c>
      <c r="IH518" s="1">
        <v>3.7196430000000003E-2</v>
      </c>
      <c r="II518">
        <v>31.65746</v>
      </c>
      <c r="IJ518" s="1">
        <v>1.256871E-2</v>
      </c>
      <c r="IK518">
        <v>230.66489999999999</v>
      </c>
      <c r="IL518" s="1">
        <v>3.6982389999999997E-2</v>
      </c>
      <c r="IM518">
        <v>31.70797</v>
      </c>
      <c r="IN518" s="1">
        <v>1.8276859999999999E-2</v>
      </c>
      <c r="IO518">
        <v>339.36989999999997</v>
      </c>
      <c r="IP518">
        <v>3.6875699999999997E-2</v>
      </c>
      <c r="IQ518">
        <v>31.690200000000001</v>
      </c>
      <c r="IR518" s="1">
        <v>2.5832819999999999E-2</v>
      </c>
      <c r="IS518">
        <v>483.7638</v>
      </c>
      <c r="IT518" s="1">
        <v>3.6740139999999998E-2</v>
      </c>
      <c r="IU518">
        <v>31.63391</v>
      </c>
      <c r="IV518">
        <v>3.5457099999999998E-2</v>
      </c>
      <c r="IW518">
        <v>670.05830000000003</v>
      </c>
      <c r="IX518" s="1">
        <v>3.652536E-2</v>
      </c>
      <c r="IY518">
        <v>31.584219999999998</v>
      </c>
      <c r="IZ518" s="1">
        <v>4.730881E-2</v>
      </c>
      <c r="JA518">
        <v>903.90089999999998</v>
      </c>
      <c r="JB518" s="1">
        <v>3.6340589999999999E-2</v>
      </c>
      <c r="JC518">
        <v>31.552330000000001</v>
      </c>
      <c r="JD518" s="1">
        <v>6.1678749999999997E-2</v>
      </c>
      <c r="JE518">
        <v>1190.31</v>
      </c>
      <c r="JF518" s="1">
        <v>3.6116120000000002E-2</v>
      </c>
      <c r="JG518">
        <v>31.633430000000001</v>
      </c>
      <c r="JH518" s="1">
        <v>7.8595659999999998E-2</v>
      </c>
      <c r="JI518">
        <v>1533.296</v>
      </c>
      <c r="JJ518" s="1">
        <v>3.5910669999999999E-2</v>
      </c>
      <c r="JK518">
        <v>31.731390000000001</v>
      </c>
      <c r="JL518">
        <v>9.8219600000000004E-2</v>
      </c>
      <c r="JM518">
        <v>1935.654</v>
      </c>
      <c r="JN518" s="1">
        <v>3.5713929999999998E-2</v>
      </c>
      <c r="JO518">
        <v>31.800229999999999</v>
      </c>
      <c r="JP518">
        <v>0.1205446</v>
      </c>
      <c r="JQ518">
        <v>2398.8679999999999</v>
      </c>
      <c r="JR518">
        <v>3.5527799999999998E-2</v>
      </c>
      <c r="JS518">
        <v>31.83841</v>
      </c>
      <c r="JT518">
        <v>0.14553769999999999</v>
      </c>
      <c r="JU518">
        <v>2923.114</v>
      </c>
      <c r="JV518" s="1">
        <v>3.5340969999999999E-2</v>
      </c>
      <c r="JW518">
        <v>31.83521</v>
      </c>
      <c r="JX518">
        <v>0.17302210000000001</v>
      </c>
      <c r="JY518">
        <v>3507.0889999999999</v>
      </c>
      <c r="JZ518" s="1">
        <v>3.5156809999999997E-2</v>
      </c>
      <c r="KA518">
        <v>31.777539999999998</v>
      </c>
      <c r="KB518">
        <v>0.2028383</v>
      </c>
      <c r="KC518">
        <v>4148.1850000000004</v>
      </c>
      <c r="KD518" s="1">
        <v>3.4993110000000001E-2</v>
      </c>
      <c r="KE518">
        <v>31.718489999999999</v>
      </c>
      <c r="KF518">
        <v>0.23486360000000001</v>
      </c>
      <c r="KG518">
        <v>4842.5829999999996</v>
      </c>
      <c r="KH518" s="1">
        <v>3.4945660000000003E-2</v>
      </c>
      <c r="KI518">
        <v>31.677029999999998</v>
      </c>
      <c r="KJ518">
        <v>0.26965270000000002</v>
      </c>
      <c r="KK518">
        <v>5586.2560000000003</v>
      </c>
      <c r="KL518" s="1">
        <v>3.479517E-2</v>
      </c>
      <c r="KM518">
        <v>31.743929999999999</v>
      </c>
      <c r="KN518">
        <v>0.30535109999999999</v>
      </c>
      <c r="KO518">
        <v>6373.7380000000003</v>
      </c>
      <c r="KP518" s="1">
        <v>3.4592240000000003E-2</v>
      </c>
      <c r="KQ518">
        <v>31.855319999999999</v>
      </c>
      <c r="KR518">
        <v>0.34177879999999999</v>
      </c>
      <c r="KS518">
        <v>7197.9390000000003</v>
      </c>
      <c r="KT518" s="1">
        <v>3.4382860000000001E-2</v>
      </c>
      <c r="KU518">
        <v>31.97681</v>
      </c>
      <c r="KV518">
        <v>0.3788938</v>
      </c>
      <c r="KW518">
        <v>8051.7960000000003</v>
      </c>
      <c r="KX518" s="1">
        <v>3.4237530000000002E-2</v>
      </c>
      <c r="KY518">
        <v>32.082299999999996</v>
      </c>
      <c r="KZ518">
        <v>0.41720390000000002</v>
      </c>
      <c r="LA518">
        <v>8928.607</v>
      </c>
      <c r="LB518" s="1">
        <v>3.4114539999999999E-2</v>
      </c>
      <c r="LC518">
        <v>32.09093</v>
      </c>
      <c r="LD518">
        <v>0.45606370000000002</v>
      </c>
      <c r="LE518">
        <v>9821.7669999999998</v>
      </c>
      <c r="LF518" s="1">
        <v>3.4001530000000002E-2</v>
      </c>
      <c r="LG518">
        <v>32.034399999999998</v>
      </c>
      <c r="LH518">
        <v>0.49506729999999999</v>
      </c>
      <c r="LI518">
        <v>10724.74</v>
      </c>
      <c r="LJ518" s="1">
        <v>3.3864270000000002E-2</v>
      </c>
      <c r="LK518">
        <v>31.98161</v>
      </c>
      <c r="LL518">
        <v>0.53338700000000006</v>
      </c>
      <c r="LM518">
        <v>11630.36</v>
      </c>
      <c r="LN518" s="1">
        <v>3.3742609999999999E-2</v>
      </c>
      <c r="LO518">
        <v>31.95288</v>
      </c>
      <c r="LP518">
        <v>0.57134910000000005</v>
      </c>
      <c r="LQ518">
        <v>12532.49</v>
      </c>
      <c r="LR518" s="1">
        <v>3.3612169999999997E-2</v>
      </c>
      <c r="LS518">
        <v>32.054929999999999</v>
      </c>
      <c r="LT518">
        <v>0.60827609999999999</v>
      </c>
      <c r="LU518">
        <v>13424.81</v>
      </c>
      <c r="LV518" s="1">
        <v>3.3486160000000001E-2</v>
      </c>
      <c r="LW518">
        <v>32.199509999999997</v>
      </c>
      <c r="LX518">
        <v>0.64418889999999995</v>
      </c>
      <c r="LY518">
        <v>14301.86</v>
      </c>
      <c r="LZ518" s="1">
        <v>3.335192E-2</v>
      </c>
      <c r="MA518">
        <v>32.341189999999997</v>
      </c>
      <c r="MB518">
        <v>0.67863499999999999</v>
      </c>
      <c r="MC518">
        <v>15158.72</v>
      </c>
      <c r="MD518" s="1">
        <v>3.3227380000000001E-2</v>
      </c>
      <c r="ME518">
        <v>32.465389999999999</v>
      </c>
      <c r="MF518">
        <v>0.7117909</v>
      </c>
      <c r="MG518">
        <v>15990.98</v>
      </c>
      <c r="MH518" s="1">
        <v>3.311393E-2</v>
      </c>
      <c r="MI518">
        <v>32.493200000000002</v>
      </c>
      <c r="MJ518">
        <v>0.74357139999999999</v>
      </c>
      <c r="MK518">
        <v>16794.66</v>
      </c>
      <c r="ML518" s="1">
        <v>3.2990520000000002E-2</v>
      </c>
      <c r="MM518">
        <v>32.456580000000002</v>
      </c>
      <c r="MN518">
        <v>0.77343269999999997</v>
      </c>
      <c r="MO518">
        <v>17566.52</v>
      </c>
      <c r="MP518" s="1">
        <v>3.2896740000000001E-2</v>
      </c>
      <c r="MQ518">
        <v>32.406820000000003</v>
      </c>
      <c r="MR518">
        <v>0.80219010000000002</v>
      </c>
      <c r="MS518">
        <v>18303.8</v>
      </c>
      <c r="MT518" s="1">
        <v>3.2964489999999999E-2</v>
      </c>
      <c r="MU518">
        <v>32.358400000000003</v>
      </c>
      <c r="MV518">
        <v>0.83323789999999998</v>
      </c>
      <c r="MW518">
        <v>19005.689999999999</v>
      </c>
      <c r="MX518" s="1">
        <v>3.2858760000000001E-2</v>
      </c>
      <c r="MY518">
        <v>32.345370000000003</v>
      </c>
      <c r="MZ518">
        <v>0.85818090000000002</v>
      </c>
      <c r="NA518">
        <v>19670.16</v>
      </c>
      <c r="NB518" s="1">
        <v>3.2695080000000001E-2</v>
      </c>
      <c r="NC518">
        <v>32.391939999999998</v>
      </c>
      <c r="ND518">
        <v>0.87962589999999996</v>
      </c>
      <c r="NE518">
        <v>20294.3</v>
      </c>
      <c r="NF518" s="1">
        <v>3.2521849999999998E-2</v>
      </c>
      <c r="NG518">
        <v>32.50508</v>
      </c>
      <c r="NH518">
        <v>0.89869319999999997</v>
      </c>
      <c r="NI518">
        <v>20876.740000000002</v>
      </c>
      <c r="NJ518" s="1">
        <v>3.2418740000000001E-2</v>
      </c>
      <c r="NK518">
        <v>32.56138</v>
      </c>
      <c r="NL518">
        <v>0.91769330000000005</v>
      </c>
      <c r="NM518">
        <v>21417.24</v>
      </c>
      <c r="NN518" s="1">
        <v>3.2354430000000003E-2</v>
      </c>
      <c r="NO518">
        <v>32.542749999999998</v>
      </c>
      <c r="NP518">
        <v>0.9359111</v>
      </c>
      <c r="NQ518">
        <v>21916.65</v>
      </c>
      <c r="NR518" s="1">
        <v>3.228172E-2</v>
      </c>
      <c r="NS518">
        <v>32.503740000000001</v>
      </c>
      <c r="NT518">
        <v>0.95202560000000003</v>
      </c>
      <c r="NU518">
        <v>22375.07</v>
      </c>
      <c r="NV518" s="1">
        <v>3.2205560000000001E-2</v>
      </c>
      <c r="NW518">
        <v>32.460279999999997</v>
      </c>
      <c r="NX518">
        <v>0.96626319999999999</v>
      </c>
      <c r="NY518">
        <v>22792.53</v>
      </c>
      <c r="NZ518" s="1">
        <v>3.227236E-2</v>
      </c>
      <c r="OA518">
        <v>32.423340000000003</v>
      </c>
      <c r="OB518">
        <v>0.98309060000000004</v>
      </c>
      <c r="OC518">
        <v>23170.71</v>
      </c>
      <c r="OD518" s="1">
        <v>3.2183950000000003E-2</v>
      </c>
      <c r="OE518">
        <v>32.476239999999997</v>
      </c>
      <c r="OF518">
        <v>0.99352720000000005</v>
      </c>
      <c r="OG518">
        <v>23510.29</v>
      </c>
      <c r="OH518" s="1">
        <v>3.2036240000000001E-2</v>
      </c>
      <c r="OI518">
        <v>32.59299</v>
      </c>
      <c r="OJ518">
        <v>1.000437</v>
      </c>
      <c r="OK518">
        <v>23810.78</v>
      </c>
    </row>
    <row r="519" spans="1:401" x14ac:dyDescent="0.35">
      <c r="A519">
        <v>528</v>
      </c>
      <c r="B519" t="s">
        <v>4</v>
      </c>
      <c r="C519" t="s">
        <v>364</v>
      </c>
      <c r="D519" t="s">
        <v>521</v>
      </c>
      <c r="E519">
        <v>915.41200000000003</v>
      </c>
      <c r="F519" s="1">
        <v>5.0245329999999998E-2</v>
      </c>
      <c r="G519">
        <v>32.585140000000003</v>
      </c>
      <c r="H519">
        <v>0</v>
      </c>
      <c r="I519">
        <v>0</v>
      </c>
      <c r="J519" s="1">
        <v>4.9803409999999999E-2</v>
      </c>
      <c r="K519">
        <v>32.546019999999999</v>
      </c>
      <c r="L519">
        <v>0</v>
      </c>
      <c r="M519">
        <v>0</v>
      </c>
      <c r="N519" s="1">
        <v>4.925997E-2</v>
      </c>
      <c r="O519">
        <v>32.495519999999999</v>
      </c>
      <c r="P519">
        <v>0</v>
      </c>
      <c r="Q519">
        <v>0</v>
      </c>
      <c r="R519" s="1">
        <v>4.8695130000000003E-2</v>
      </c>
      <c r="S519">
        <v>32.423259999999999</v>
      </c>
      <c r="T519">
        <v>0</v>
      </c>
      <c r="U519">
        <v>0</v>
      </c>
      <c r="V519" s="1">
        <v>4.8262909999999999E-2</v>
      </c>
      <c r="W519">
        <v>32.37818</v>
      </c>
      <c r="X519">
        <v>0</v>
      </c>
      <c r="Y519">
        <v>0</v>
      </c>
      <c r="Z519">
        <v>4.7905900000000001E-2</v>
      </c>
      <c r="AA519">
        <v>32.313720000000004</v>
      </c>
      <c r="AB519">
        <v>0</v>
      </c>
      <c r="AC519">
        <v>0</v>
      </c>
      <c r="AD519" s="1">
        <v>4.753425E-2</v>
      </c>
      <c r="AE519">
        <v>32.238700000000001</v>
      </c>
      <c r="AF519">
        <v>0</v>
      </c>
      <c r="AG519">
        <v>0</v>
      </c>
      <c r="AH519" s="1">
        <v>4.7259639999999999E-2</v>
      </c>
      <c r="AI519">
        <v>32.172069999999998</v>
      </c>
      <c r="AJ519">
        <v>0</v>
      </c>
      <c r="AK519">
        <v>0</v>
      </c>
      <c r="AL519" s="1">
        <v>4.7756470000000002E-2</v>
      </c>
      <c r="AM519">
        <v>32.118769999999998</v>
      </c>
      <c r="AN519">
        <v>0</v>
      </c>
      <c r="AO519">
        <v>0</v>
      </c>
      <c r="AP519" s="1">
        <v>4.7457579999999999E-2</v>
      </c>
      <c r="AQ519">
        <v>32.138309999999997</v>
      </c>
      <c r="AR519">
        <v>0</v>
      </c>
      <c r="AS519">
        <v>0</v>
      </c>
      <c r="AT519" s="1">
        <v>4.6838049999999999E-2</v>
      </c>
      <c r="AU519">
        <v>32.196019999999997</v>
      </c>
      <c r="AV519">
        <v>0</v>
      </c>
      <c r="AW519">
        <v>0</v>
      </c>
      <c r="AX519" s="1">
        <v>4.6180840000000001E-2</v>
      </c>
      <c r="AY519">
        <v>32.21801</v>
      </c>
      <c r="AZ519">
        <v>0</v>
      </c>
      <c r="BA519">
        <v>0</v>
      </c>
      <c r="BB519" s="1">
        <v>4.5889970000000002E-2</v>
      </c>
      <c r="BC519">
        <v>32.218850000000003</v>
      </c>
      <c r="BD519">
        <v>0</v>
      </c>
      <c r="BE519">
        <v>0</v>
      </c>
      <c r="BF519" s="1">
        <v>4.5786670000000002E-2</v>
      </c>
      <c r="BG519">
        <v>32.168570000000003</v>
      </c>
      <c r="BH519">
        <v>0</v>
      </c>
      <c r="BI519">
        <v>0</v>
      </c>
      <c r="BJ519" s="1">
        <v>4.5637179999999999E-2</v>
      </c>
      <c r="BK519">
        <v>32.072319999999998</v>
      </c>
      <c r="BL519">
        <v>0</v>
      </c>
      <c r="BM519">
        <v>0</v>
      </c>
      <c r="BN519" s="1">
        <v>4.5369560000000003E-2</v>
      </c>
      <c r="BO519">
        <v>31.980180000000001</v>
      </c>
      <c r="BP519">
        <v>0</v>
      </c>
      <c r="BQ519">
        <v>0</v>
      </c>
      <c r="BR519" s="1">
        <v>4.5331789999999997E-2</v>
      </c>
      <c r="BS519">
        <v>31.901679999999999</v>
      </c>
      <c r="BT519">
        <v>0</v>
      </c>
      <c r="BU519">
        <v>0</v>
      </c>
      <c r="BV519" s="1">
        <v>4.5092210000000001E-2</v>
      </c>
      <c r="BW519">
        <v>31.900320000000001</v>
      </c>
      <c r="BX519">
        <v>0</v>
      </c>
      <c r="BY519">
        <v>0</v>
      </c>
      <c r="BZ519" s="1">
        <v>4.4830250000000002E-2</v>
      </c>
      <c r="CA519">
        <v>31.925709999999999</v>
      </c>
      <c r="CB519">
        <v>0</v>
      </c>
      <c r="CC519">
        <v>0</v>
      </c>
      <c r="CD519" s="1">
        <v>4.4570579999999999E-2</v>
      </c>
      <c r="CE519">
        <v>31.937719999999999</v>
      </c>
      <c r="CF519">
        <v>0</v>
      </c>
      <c r="CG519">
        <v>0</v>
      </c>
      <c r="CH519" s="1">
        <v>4.440032E-2</v>
      </c>
      <c r="CI519">
        <v>31.95599</v>
      </c>
      <c r="CJ519">
        <v>0</v>
      </c>
      <c r="CK519">
        <v>0</v>
      </c>
      <c r="CL519" s="1">
        <v>4.4272140000000001E-2</v>
      </c>
      <c r="CM519">
        <v>31.93159</v>
      </c>
      <c r="CN519">
        <v>0</v>
      </c>
      <c r="CO519">
        <v>0</v>
      </c>
      <c r="CP519" s="1">
        <v>4.4147260000000001E-2</v>
      </c>
      <c r="CQ519">
        <v>31.84525</v>
      </c>
      <c r="CR519">
        <v>0</v>
      </c>
      <c r="CS519">
        <v>0</v>
      </c>
      <c r="CT519" s="1">
        <v>4.4132369999999997E-2</v>
      </c>
      <c r="CU519">
        <v>31.757470000000001</v>
      </c>
      <c r="CV519">
        <v>0</v>
      </c>
      <c r="CW519">
        <v>0</v>
      </c>
      <c r="CX519" s="1">
        <v>4.485534E-2</v>
      </c>
      <c r="CY519">
        <v>31.687830000000002</v>
      </c>
      <c r="CZ519">
        <v>0</v>
      </c>
      <c r="DA519">
        <v>0</v>
      </c>
      <c r="DB519" s="1">
        <v>4.4798890000000001E-2</v>
      </c>
      <c r="DC519">
        <v>31.736170000000001</v>
      </c>
      <c r="DD519">
        <v>0</v>
      </c>
      <c r="DE519">
        <v>0</v>
      </c>
      <c r="DF519" s="1">
        <v>4.441527E-2</v>
      </c>
      <c r="DG519">
        <v>31.831679999999999</v>
      </c>
      <c r="DH519">
        <v>0</v>
      </c>
      <c r="DI519">
        <v>0</v>
      </c>
      <c r="DJ519" s="1">
        <v>4.3964530000000002E-2</v>
      </c>
      <c r="DK519">
        <v>31.915230000000001</v>
      </c>
      <c r="DL519">
        <v>0</v>
      </c>
      <c r="DM519" s="1">
        <v>1.286675E-37</v>
      </c>
      <c r="DN519" s="1">
        <v>4.3869369999999998E-2</v>
      </c>
      <c r="DO519">
        <v>31.97898</v>
      </c>
      <c r="DP519" s="1">
        <v>1.4105569999999999E-37</v>
      </c>
      <c r="DQ519" s="1">
        <v>2.2110449999999998E-33</v>
      </c>
      <c r="DR519" s="1">
        <v>4.393267E-2</v>
      </c>
      <c r="DS519">
        <v>31.94746</v>
      </c>
      <c r="DT519" s="1">
        <v>8.2945199999999994E-34</v>
      </c>
      <c r="DU519" s="1">
        <v>1.183221E-29</v>
      </c>
      <c r="DV519" s="1">
        <v>4.3944749999999998E-2</v>
      </c>
      <c r="DW519">
        <v>31.859929999999999</v>
      </c>
      <c r="DX519" s="1">
        <v>1.7125649999999999E-30</v>
      </c>
      <c r="DY519" s="1">
        <v>2.305774E-26</v>
      </c>
      <c r="DZ519" s="1">
        <v>4.3764119999999997E-2</v>
      </c>
      <c r="EA519">
        <v>31.774909999999998</v>
      </c>
      <c r="EB519" s="1">
        <v>1.440433E-27</v>
      </c>
      <c r="EC519" s="1">
        <v>1.883123E-23</v>
      </c>
      <c r="ED519">
        <v>4.3537800000000001E-2</v>
      </c>
      <c r="EE519">
        <v>31.701789999999999</v>
      </c>
      <c r="EF519" s="1">
        <v>5.6647840000000003E-25</v>
      </c>
      <c r="EG519" s="1">
        <v>7.300362E-21</v>
      </c>
      <c r="EH519" s="1">
        <v>4.3344489999999999E-2</v>
      </c>
      <c r="EI519">
        <v>31.713660000000001</v>
      </c>
      <c r="EJ519" s="1">
        <v>1.167499E-22</v>
      </c>
      <c r="EK519" s="1">
        <v>1.4965109999999999E-18</v>
      </c>
      <c r="EL519" s="1">
        <v>4.3231079999999998E-2</v>
      </c>
      <c r="EM519">
        <v>31.79776</v>
      </c>
      <c r="EN519" s="1">
        <v>1.3778840000000001E-20</v>
      </c>
      <c r="EO519" s="1">
        <v>1.7647740000000001E-16</v>
      </c>
      <c r="EP519">
        <v>4.3099800000000001E-2</v>
      </c>
      <c r="EQ519">
        <v>31.905349999999999</v>
      </c>
      <c r="ER519" s="1">
        <v>9.96063E-19</v>
      </c>
      <c r="ES519" s="1">
        <v>1.2811209999999999E-14</v>
      </c>
      <c r="ET519" s="1">
        <v>4.2947180000000001E-2</v>
      </c>
      <c r="EU519">
        <v>31.984870000000001</v>
      </c>
      <c r="EV519" s="1">
        <v>4.6752039999999998E-17</v>
      </c>
      <c r="EW519" s="1">
        <v>6.0610799999999999E-13</v>
      </c>
      <c r="EX519" s="1">
        <v>4.2749349999999998E-2</v>
      </c>
      <c r="EY519">
        <v>31.966989999999999</v>
      </c>
      <c r="EZ519" s="1">
        <v>1.495896E-15</v>
      </c>
      <c r="FA519" s="1">
        <v>1.9607000000000001E-11</v>
      </c>
      <c r="FB519" s="1">
        <v>4.2536230000000001E-2</v>
      </c>
      <c r="FC519">
        <v>31.894500000000001</v>
      </c>
      <c r="FD519" s="1">
        <v>3.4010080000000003E-14</v>
      </c>
      <c r="FE519" s="1">
        <v>4.5180179999999999E-10</v>
      </c>
      <c r="FF519" s="1">
        <v>4.240671E-2</v>
      </c>
      <c r="FG519">
        <v>31.81861</v>
      </c>
      <c r="FH519" s="1">
        <v>5.7160110000000004E-13</v>
      </c>
      <c r="FI519" s="1">
        <v>7.6873250000000006E-9</v>
      </c>
      <c r="FJ519">
        <v>4.2663300000000001E-2</v>
      </c>
      <c r="FK519">
        <v>31.744890000000002</v>
      </c>
      <c r="FL519" s="1">
        <v>7.3972169999999993E-12</v>
      </c>
      <c r="FM519" s="1">
        <v>9.9873929999999996E-8</v>
      </c>
      <c r="FN519" s="1">
        <v>4.2506139999999998E-2</v>
      </c>
      <c r="FO519">
        <v>31.780419999999999</v>
      </c>
      <c r="FP519" s="1">
        <v>7.4335710000000004E-11</v>
      </c>
      <c r="FQ519" s="1">
        <v>1.0180639999999999E-6</v>
      </c>
      <c r="FR519" s="1">
        <v>4.2147909999999997E-2</v>
      </c>
      <c r="FS519">
        <v>31.86026</v>
      </c>
      <c r="FT519" s="1">
        <v>5.9647189999999999E-10</v>
      </c>
      <c r="FU519" s="1">
        <v>8.3283960000000005E-6</v>
      </c>
      <c r="FV519" s="1">
        <v>4.1746819999999997E-2</v>
      </c>
      <c r="FW519">
        <v>31.900970000000001</v>
      </c>
      <c r="FX519" s="1">
        <v>3.9179800000000002E-9</v>
      </c>
      <c r="FY519" s="1">
        <v>5.5849910000000003E-5</v>
      </c>
      <c r="FZ519" s="1">
        <v>4.1528139999999998E-2</v>
      </c>
      <c r="GA519">
        <v>31.909189999999999</v>
      </c>
      <c r="GB519" s="1">
        <v>2.1627360000000001E-8</v>
      </c>
      <c r="GC519" s="1">
        <v>3.1333350000000001E-4</v>
      </c>
      <c r="GD519" s="1">
        <v>4.1399470000000001E-2</v>
      </c>
      <c r="GE519">
        <v>31.843859999999999</v>
      </c>
      <c r="GF519" s="1">
        <v>1.019817E-7</v>
      </c>
      <c r="GG519" s="1">
        <v>1.498407E-3</v>
      </c>
      <c r="GH519" s="1">
        <v>4.1236210000000002E-2</v>
      </c>
      <c r="GI519">
        <v>31.786740000000002</v>
      </c>
      <c r="GJ519" s="1">
        <v>4.1626479999999999E-7</v>
      </c>
      <c r="GK519" s="1">
        <v>6.2063090000000001E-3</v>
      </c>
      <c r="GL519" s="1">
        <v>4.0988139999999999E-2</v>
      </c>
      <c r="GM519">
        <v>31.734760000000001</v>
      </c>
      <c r="GN519" s="1">
        <v>1.489199E-6</v>
      </c>
      <c r="GO519" s="1">
        <v>2.2573070000000001E-2</v>
      </c>
      <c r="GP519" s="1">
        <v>4.0776479999999997E-2</v>
      </c>
      <c r="GQ519">
        <v>31.687809999999999</v>
      </c>
      <c r="GR519" s="1">
        <v>4.7426390000000001E-6</v>
      </c>
      <c r="GS519" s="1">
        <v>7.3009329999999997E-2</v>
      </c>
      <c r="GT519" s="1">
        <v>4.0509839999999998E-2</v>
      </c>
      <c r="GU519">
        <v>31.63984</v>
      </c>
      <c r="GV519" s="1">
        <v>1.357212E-5</v>
      </c>
      <c r="GW519">
        <v>0.212397</v>
      </c>
      <c r="GX519" s="1">
        <v>4.0265769999999999E-2</v>
      </c>
      <c r="GY519">
        <v>31.654389999999999</v>
      </c>
      <c r="GZ519" s="1">
        <v>3.5326800000000002E-5</v>
      </c>
      <c r="HA519">
        <v>0.56150650000000002</v>
      </c>
      <c r="HB519" s="1">
        <v>4.0026630000000001E-2</v>
      </c>
      <c r="HC519">
        <v>31.73668</v>
      </c>
      <c r="HD519" s="1">
        <v>8.4377039999999998E-5</v>
      </c>
      <c r="HE519">
        <v>1.361694</v>
      </c>
      <c r="HF519" s="1">
        <v>3.9803150000000002E-2</v>
      </c>
      <c r="HG519">
        <v>31.818819999999999</v>
      </c>
      <c r="HH519" s="1">
        <v>1.865697E-4</v>
      </c>
      <c r="HI519">
        <v>3.0547170000000001</v>
      </c>
      <c r="HJ519">
        <v>3.95666E-2</v>
      </c>
      <c r="HK519">
        <v>31.83005</v>
      </c>
      <c r="HL519" s="1">
        <v>3.8450160000000003E-4</v>
      </c>
      <c r="HM519">
        <v>6.3868039999999997</v>
      </c>
      <c r="HN519" s="1">
        <v>3.932124E-2</v>
      </c>
      <c r="HO519">
        <v>31.750630000000001</v>
      </c>
      <c r="HP519" s="1">
        <v>7.43547E-4</v>
      </c>
      <c r="HQ519">
        <v>12.52904</v>
      </c>
      <c r="HR519">
        <v>3.9163700000000003E-2</v>
      </c>
      <c r="HS519">
        <v>31.670280000000002</v>
      </c>
      <c r="HT519" s="1">
        <v>1.360717E-3</v>
      </c>
      <c r="HU519">
        <v>23.201530000000002</v>
      </c>
      <c r="HV519" s="1">
        <v>3.9383170000000002E-2</v>
      </c>
      <c r="HW519">
        <v>31.595569999999999</v>
      </c>
      <c r="HX519" s="1">
        <v>2.3894430000000002E-3</v>
      </c>
      <c r="HY519">
        <v>40.818339999999999</v>
      </c>
      <c r="HZ519">
        <v>3.92092E-2</v>
      </c>
      <c r="IA519">
        <v>31.599260000000001</v>
      </c>
      <c r="IB519" s="1">
        <v>3.9658059999999997E-3</v>
      </c>
      <c r="IC519">
        <v>68.535060000000001</v>
      </c>
      <c r="ID519" s="1">
        <v>3.8845949999999997E-2</v>
      </c>
      <c r="IE519">
        <v>31.660139999999998</v>
      </c>
      <c r="IF519" s="1">
        <v>6.27358E-3</v>
      </c>
      <c r="IG519">
        <v>110.179</v>
      </c>
      <c r="IH519" s="1">
        <v>3.8440910000000002E-2</v>
      </c>
      <c r="II519">
        <v>31.722650000000002</v>
      </c>
      <c r="IJ519" s="1">
        <v>9.5300929999999999E-3</v>
      </c>
      <c r="IK519">
        <v>170.2269</v>
      </c>
      <c r="IL519" s="1">
        <v>3.8222430000000002E-2</v>
      </c>
      <c r="IM519">
        <v>31.771000000000001</v>
      </c>
      <c r="IN519" s="1">
        <v>1.403769E-2</v>
      </c>
      <c r="IO519">
        <v>253.7413</v>
      </c>
      <c r="IP519" s="1">
        <v>3.8114889999999998E-2</v>
      </c>
      <c r="IQ519">
        <v>31.753299999999999</v>
      </c>
      <c r="IR519" s="1">
        <v>2.0085269999999999E-2</v>
      </c>
      <c r="IS519">
        <v>366.22300000000001</v>
      </c>
      <c r="IT519" s="1">
        <v>3.7974330000000001E-2</v>
      </c>
      <c r="IU519">
        <v>31.697890000000001</v>
      </c>
      <c r="IV519" s="1">
        <v>2.7888159999999999E-2</v>
      </c>
      <c r="IW519">
        <v>513.27890000000002</v>
      </c>
      <c r="IX519" s="1">
        <v>3.7753139999999998E-2</v>
      </c>
      <c r="IY519">
        <v>31.648610000000001</v>
      </c>
      <c r="IZ519" s="1">
        <v>3.7620420000000002E-2</v>
      </c>
      <c r="JA519">
        <v>700.20899999999995</v>
      </c>
      <c r="JB519">
        <v>3.7563100000000002E-2</v>
      </c>
      <c r="JC519">
        <v>31.61655</v>
      </c>
      <c r="JD519" s="1">
        <v>4.9560569999999998E-2</v>
      </c>
      <c r="JE519">
        <v>931.9307</v>
      </c>
      <c r="JF519" s="1">
        <v>3.7331169999999997E-2</v>
      </c>
      <c r="JG519">
        <v>31.694189999999999</v>
      </c>
      <c r="JH519" s="1">
        <v>6.3779119999999995E-2</v>
      </c>
      <c r="JI519">
        <v>1212.645</v>
      </c>
      <c r="JJ519" s="1">
        <v>3.712062E-2</v>
      </c>
      <c r="JK519">
        <v>31.788550000000001</v>
      </c>
      <c r="JL519" s="1">
        <v>8.0456949999999999E-2</v>
      </c>
      <c r="JM519">
        <v>1545.615</v>
      </c>
      <c r="JN519" s="1">
        <v>3.6917350000000002E-2</v>
      </c>
      <c r="JO519">
        <v>31.85511</v>
      </c>
      <c r="JP519" s="1">
        <v>9.9627690000000005E-2</v>
      </c>
      <c r="JQ519">
        <v>1933.058</v>
      </c>
      <c r="JR519" s="1">
        <v>3.6726059999999998E-2</v>
      </c>
      <c r="JS519">
        <v>31.892099999999999</v>
      </c>
      <c r="JT519">
        <v>0.12131160000000001</v>
      </c>
      <c r="JU519">
        <v>2376.078</v>
      </c>
      <c r="JV519" s="1">
        <v>3.6533339999999997E-2</v>
      </c>
      <c r="JW519">
        <v>31.8889</v>
      </c>
      <c r="JX519">
        <v>0.14538999999999999</v>
      </c>
      <c r="JY519">
        <v>2874.4720000000002</v>
      </c>
      <c r="JZ519" s="1">
        <v>3.6343350000000003E-2</v>
      </c>
      <c r="KA519">
        <v>31.832509999999999</v>
      </c>
      <c r="KB519">
        <v>0.1717612</v>
      </c>
      <c r="KC519">
        <v>3426.8649999999998</v>
      </c>
      <c r="KD519" s="1">
        <v>3.6174320000000003E-2</v>
      </c>
      <c r="KE519">
        <v>31.77459</v>
      </c>
      <c r="KF519">
        <v>0.20034360000000001</v>
      </c>
      <c r="KG519">
        <v>4030.7449999999999</v>
      </c>
      <c r="KH519">
        <v>3.6128300000000002E-2</v>
      </c>
      <c r="KI519">
        <v>31.733499999999999</v>
      </c>
      <c r="KJ519">
        <v>0.23165269999999999</v>
      </c>
      <c r="KK519">
        <v>4683.3040000000001</v>
      </c>
      <c r="KL519" s="1">
        <v>3.5972539999999997E-2</v>
      </c>
      <c r="KM519">
        <v>31.797540000000001</v>
      </c>
      <c r="KN519">
        <v>0.26407439999999999</v>
      </c>
      <c r="KO519">
        <v>5380.3040000000001</v>
      </c>
      <c r="KP519" s="1">
        <v>3.576265E-2</v>
      </c>
      <c r="KQ519">
        <v>31.90541</v>
      </c>
      <c r="KR519">
        <v>0.29746790000000001</v>
      </c>
      <c r="KS519">
        <v>6116.0219999999999</v>
      </c>
      <c r="KT519">
        <v>3.5548000000000003E-2</v>
      </c>
      <c r="KU519">
        <v>32.02366</v>
      </c>
      <c r="KV519">
        <v>0.33179609999999998</v>
      </c>
      <c r="KW519">
        <v>6884.4560000000001</v>
      </c>
      <c r="KX519" s="1">
        <v>3.539726E-2</v>
      </c>
      <c r="KY519">
        <v>32.126660000000001</v>
      </c>
      <c r="KZ519">
        <v>0.3674637</v>
      </c>
      <c r="LA519">
        <v>7679.9</v>
      </c>
      <c r="LB519" s="1">
        <v>3.5271030000000002E-2</v>
      </c>
      <c r="LC519">
        <v>32.135800000000003</v>
      </c>
      <c r="LD519">
        <v>0.40393669999999998</v>
      </c>
      <c r="LE519">
        <v>8496.5939999999991</v>
      </c>
      <c r="LF519" s="1">
        <v>3.5155789999999999E-2</v>
      </c>
      <c r="LG519">
        <v>32.081249999999997</v>
      </c>
      <c r="LH519">
        <v>0.44083719999999998</v>
      </c>
      <c r="LI519">
        <v>9328.6540000000005</v>
      </c>
      <c r="LJ519" s="1">
        <v>3.5013580000000002E-2</v>
      </c>
      <c r="LK519">
        <v>32.030029999999996</v>
      </c>
      <c r="LL519">
        <v>0.4773773</v>
      </c>
      <c r="LM519">
        <v>10169.56</v>
      </c>
      <c r="LN519" s="1">
        <v>3.4888130000000003E-2</v>
      </c>
      <c r="LO519">
        <v>32.00177</v>
      </c>
      <c r="LP519">
        <v>0.51385409999999998</v>
      </c>
      <c r="LQ519">
        <v>11013.54</v>
      </c>
      <c r="LR519" s="1">
        <v>3.4754050000000002E-2</v>
      </c>
      <c r="LS519">
        <v>32.100589999999997</v>
      </c>
      <c r="LT519">
        <v>0.54963419999999996</v>
      </c>
      <c r="LU519">
        <v>11854.63</v>
      </c>
      <c r="LV519" s="1">
        <v>3.4625490000000002E-2</v>
      </c>
      <c r="LW519">
        <v>32.24136</v>
      </c>
      <c r="LX519">
        <v>0.58472199999999996</v>
      </c>
      <c r="LY519">
        <v>12687.49</v>
      </c>
      <c r="LZ519" s="1">
        <v>3.4486459999999997E-2</v>
      </c>
      <c r="MA519">
        <v>32.379779999999997</v>
      </c>
      <c r="MB519">
        <v>0.61862499999999998</v>
      </c>
      <c r="MC519">
        <v>13507.19</v>
      </c>
      <c r="MD519" s="1">
        <v>3.4357939999999997E-2</v>
      </c>
      <c r="ME519">
        <v>32.501609999999999</v>
      </c>
      <c r="MF519">
        <v>0.65152869999999996</v>
      </c>
      <c r="MG519">
        <v>14309.38</v>
      </c>
      <c r="MH519" s="1">
        <v>3.4241059999999997E-2</v>
      </c>
      <c r="MI519">
        <v>32.52993</v>
      </c>
      <c r="MJ519">
        <v>0.68331160000000002</v>
      </c>
      <c r="MK519">
        <v>15089.86</v>
      </c>
      <c r="ML519" s="1">
        <v>3.4115430000000002E-2</v>
      </c>
      <c r="MM519">
        <v>32.495280000000001</v>
      </c>
      <c r="MN519">
        <v>0.71348900000000004</v>
      </c>
      <c r="MO519">
        <v>15845.19</v>
      </c>
      <c r="MP519" s="1">
        <v>3.4020979999999999E-2</v>
      </c>
      <c r="MQ519">
        <v>32.447589999999998</v>
      </c>
      <c r="MR519">
        <v>0.74276439999999999</v>
      </c>
      <c r="MS519">
        <v>16572.41</v>
      </c>
      <c r="MT519">
        <v>3.40909E-2</v>
      </c>
      <c r="MU519">
        <v>32.400590000000001</v>
      </c>
      <c r="MV519">
        <v>0.7742175</v>
      </c>
      <c r="MW519">
        <v>17270.27</v>
      </c>
      <c r="MX519" s="1">
        <v>3.3983920000000001E-2</v>
      </c>
      <c r="MY519">
        <v>32.387860000000003</v>
      </c>
      <c r="MZ519">
        <v>0.80014660000000004</v>
      </c>
      <c r="NA519">
        <v>17936.599999999999</v>
      </c>
      <c r="NB519" s="1">
        <v>3.3812920000000003E-2</v>
      </c>
      <c r="NC519">
        <v>32.432960000000001</v>
      </c>
      <c r="ND519">
        <v>0.82275869999999995</v>
      </c>
      <c r="NE519">
        <v>18567.8</v>
      </c>
      <c r="NF519" s="1">
        <v>3.3633049999999998E-2</v>
      </c>
      <c r="NG519">
        <v>32.543030000000002</v>
      </c>
      <c r="NH519">
        <v>0.84319010000000005</v>
      </c>
      <c r="NI519">
        <v>19162.14</v>
      </c>
      <c r="NJ519" s="1">
        <v>3.3527550000000003E-2</v>
      </c>
      <c r="NK519">
        <v>32.59845</v>
      </c>
      <c r="NL519">
        <v>0.86362870000000003</v>
      </c>
      <c r="NM519">
        <v>19719.27</v>
      </c>
      <c r="NN519" s="1">
        <v>3.3462760000000001E-2</v>
      </c>
      <c r="NO519">
        <v>32.580939999999998</v>
      </c>
      <c r="NP519">
        <v>0.8833548</v>
      </c>
      <c r="NQ519">
        <v>20239.36</v>
      </c>
      <c r="NR519" s="1">
        <v>3.3388849999999998E-2</v>
      </c>
      <c r="NS519">
        <v>32.543309999999998</v>
      </c>
      <c r="NT519">
        <v>0.90110040000000002</v>
      </c>
      <c r="NU519">
        <v>20722.25</v>
      </c>
      <c r="NV519" s="1">
        <v>3.331199E-2</v>
      </c>
      <c r="NW519">
        <v>32.501049999999999</v>
      </c>
      <c r="NX519">
        <v>0.91708319999999999</v>
      </c>
      <c r="NY519">
        <v>21167.52</v>
      </c>
      <c r="NZ519" s="1">
        <v>3.3383910000000003E-2</v>
      </c>
      <c r="OA519">
        <v>32.464860000000002</v>
      </c>
      <c r="OB519">
        <v>0.93554709999999996</v>
      </c>
      <c r="OC519">
        <v>21576.49</v>
      </c>
      <c r="OD519" s="1">
        <v>3.3291849999999998E-2</v>
      </c>
      <c r="OE519">
        <v>32.515830000000001</v>
      </c>
      <c r="OF519">
        <v>0.94783249999999997</v>
      </c>
      <c r="OG519">
        <v>21949.47</v>
      </c>
      <c r="OH519" s="1">
        <v>3.3139479999999999E-2</v>
      </c>
      <c r="OI519">
        <v>32.62921</v>
      </c>
      <c r="OJ519">
        <v>0.95673870000000005</v>
      </c>
      <c r="OK519">
        <v>22285.62</v>
      </c>
    </row>
    <row r="520" spans="1:401" x14ac:dyDescent="0.35">
      <c r="A520">
        <v>529</v>
      </c>
      <c r="B520" t="s">
        <v>4</v>
      </c>
      <c r="C520" t="s">
        <v>364</v>
      </c>
      <c r="D520" t="s">
        <v>522</v>
      </c>
      <c r="E520">
        <v>910.33389999999997</v>
      </c>
      <c r="F520" s="1">
        <v>5.073867E-2</v>
      </c>
      <c r="G520">
        <v>32.63438</v>
      </c>
      <c r="H520">
        <v>0</v>
      </c>
      <c r="I520">
        <v>0</v>
      </c>
      <c r="J520" s="1">
        <v>5.0290559999999998E-2</v>
      </c>
      <c r="K520">
        <v>32.597900000000003</v>
      </c>
      <c r="L520">
        <v>0</v>
      </c>
      <c r="M520">
        <v>0</v>
      </c>
      <c r="N520" s="1">
        <v>4.9738940000000002E-2</v>
      </c>
      <c r="O520">
        <v>32.549790000000002</v>
      </c>
      <c r="P520">
        <v>0</v>
      </c>
      <c r="Q520">
        <v>0</v>
      </c>
      <c r="R520" s="1">
        <v>4.9166439999999999E-2</v>
      </c>
      <c r="S520">
        <v>32.48019</v>
      </c>
      <c r="T520">
        <v>0</v>
      </c>
      <c r="U520">
        <v>0</v>
      </c>
      <c r="V520" s="1">
        <v>4.8727409999999999E-2</v>
      </c>
      <c r="W520">
        <v>32.437179999999998</v>
      </c>
      <c r="X520">
        <v>0</v>
      </c>
      <c r="Y520">
        <v>0</v>
      </c>
      <c r="Z520" s="1">
        <v>4.8368210000000002E-2</v>
      </c>
      <c r="AA520">
        <v>32.374980000000001</v>
      </c>
      <c r="AB520">
        <v>0</v>
      </c>
      <c r="AC520">
        <v>0</v>
      </c>
      <c r="AD520" s="1">
        <v>4.7992060000000003E-2</v>
      </c>
      <c r="AE520">
        <v>32.302169999999997</v>
      </c>
      <c r="AF520">
        <v>0</v>
      </c>
      <c r="AG520">
        <v>0</v>
      </c>
      <c r="AH520" s="1">
        <v>4.7719049999999999E-2</v>
      </c>
      <c r="AI520">
        <v>32.237499999999997</v>
      </c>
      <c r="AJ520">
        <v>0</v>
      </c>
      <c r="AK520">
        <v>0</v>
      </c>
      <c r="AL520">
        <v>4.8231200000000002E-2</v>
      </c>
      <c r="AM520">
        <v>32.185929999999999</v>
      </c>
      <c r="AN520">
        <v>0</v>
      </c>
      <c r="AO520">
        <v>0</v>
      </c>
      <c r="AP520">
        <v>4.7928999999999999E-2</v>
      </c>
      <c r="AQ520">
        <v>32.205359999999999</v>
      </c>
      <c r="AR520">
        <v>0</v>
      </c>
      <c r="AS520">
        <v>0</v>
      </c>
      <c r="AT520" s="1">
        <v>4.7295429999999999E-2</v>
      </c>
      <c r="AU520">
        <v>32.261360000000003</v>
      </c>
      <c r="AV520">
        <v>0</v>
      </c>
      <c r="AW520">
        <v>0</v>
      </c>
      <c r="AX520" s="1">
        <v>4.662811E-2</v>
      </c>
      <c r="AY520">
        <v>32.282339999999998</v>
      </c>
      <c r="AZ520">
        <v>0</v>
      </c>
      <c r="BA520">
        <v>0</v>
      </c>
      <c r="BB520" s="1">
        <v>4.6333840000000001E-2</v>
      </c>
      <c r="BC520">
        <v>32.282710000000002</v>
      </c>
      <c r="BD520">
        <v>0</v>
      </c>
      <c r="BE520">
        <v>0</v>
      </c>
      <c r="BF520" s="1">
        <v>4.6233709999999997E-2</v>
      </c>
      <c r="BG520">
        <v>32.233580000000003</v>
      </c>
      <c r="BH520">
        <v>0</v>
      </c>
      <c r="BI520">
        <v>0</v>
      </c>
      <c r="BJ520" s="1">
        <v>4.6084319999999998E-2</v>
      </c>
      <c r="BK520">
        <v>32.139850000000003</v>
      </c>
      <c r="BL520">
        <v>0</v>
      </c>
      <c r="BM520">
        <v>0</v>
      </c>
      <c r="BN520" s="1">
        <v>4.5812779999999997E-2</v>
      </c>
      <c r="BO520">
        <v>32.050040000000003</v>
      </c>
      <c r="BP520">
        <v>0</v>
      </c>
      <c r="BQ520">
        <v>0</v>
      </c>
      <c r="BR520" s="1">
        <v>4.5775429999999999E-2</v>
      </c>
      <c r="BS520">
        <v>31.973659999999999</v>
      </c>
      <c r="BT520">
        <v>0</v>
      </c>
      <c r="BU520">
        <v>0</v>
      </c>
      <c r="BV520" s="1">
        <v>4.5532540000000003E-2</v>
      </c>
      <c r="BW520">
        <v>31.972429999999999</v>
      </c>
      <c r="BX520">
        <v>0</v>
      </c>
      <c r="BY520">
        <v>0</v>
      </c>
      <c r="BZ520" s="1">
        <v>4.5265880000000001E-2</v>
      </c>
      <c r="CA520">
        <v>31.996659999999999</v>
      </c>
      <c r="CB520">
        <v>0</v>
      </c>
      <c r="CC520">
        <v>0</v>
      </c>
      <c r="CD520" s="1">
        <v>4.5003019999999998E-2</v>
      </c>
      <c r="CE520">
        <v>32.007649999999998</v>
      </c>
      <c r="CF520">
        <v>0</v>
      </c>
      <c r="CG520">
        <v>0</v>
      </c>
      <c r="CH520" s="1">
        <v>4.4831780000000002E-2</v>
      </c>
      <c r="CI520">
        <v>32.025309999999998</v>
      </c>
      <c r="CJ520">
        <v>0</v>
      </c>
      <c r="CK520">
        <v>0</v>
      </c>
      <c r="CL520" s="1">
        <v>4.4701659999999997E-2</v>
      </c>
      <c r="CM520">
        <v>32.000779999999999</v>
      </c>
      <c r="CN520">
        <v>0</v>
      </c>
      <c r="CO520">
        <v>0</v>
      </c>
      <c r="CP520" s="1">
        <v>4.4575839999999999E-2</v>
      </c>
      <c r="CQ520">
        <v>31.916460000000001</v>
      </c>
      <c r="CR520">
        <v>0</v>
      </c>
      <c r="CS520">
        <v>0</v>
      </c>
      <c r="CT520" s="1">
        <v>4.4565250000000001E-2</v>
      </c>
      <c r="CU520">
        <v>31.830780000000001</v>
      </c>
      <c r="CV520">
        <v>0</v>
      </c>
      <c r="CW520">
        <v>0</v>
      </c>
      <c r="CX520" s="1">
        <v>4.5307010000000002E-2</v>
      </c>
      <c r="CY520">
        <v>31.762889999999999</v>
      </c>
      <c r="CZ520">
        <v>0</v>
      </c>
      <c r="DA520">
        <v>0</v>
      </c>
      <c r="DB520" s="1">
        <v>4.5248150000000001E-2</v>
      </c>
      <c r="DC520">
        <v>31.810590000000001</v>
      </c>
      <c r="DD520">
        <v>0</v>
      </c>
      <c r="DE520">
        <v>0</v>
      </c>
      <c r="DF520" s="1">
        <v>4.4854249999999998E-2</v>
      </c>
      <c r="DG520">
        <v>31.90352</v>
      </c>
      <c r="DH520">
        <v>0</v>
      </c>
      <c r="DI520">
        <v>0</v>
      </c>
      <c r="DJ520" s="1">
        <v>4.4394089999999997E-2</v>
      </c>
      <c r="DK520">
        <v>31.984529999999999</v>
      </c>
      <c r="DL520">
        <v>0</v>
      </c>
      <c r="DM520" s="1">
        <v>2.7679530000000002E-38</v>
      </c>
      <c r="DN520" s="1">
        <v>4.4298850000000001E-2</v>
      </c>
      <c r="DO520">
        <v>32.046680000000002</v>
      </c>
      <c r="DP520" s="1">
        <v>2.8974279999999999E-38</v>
      </c>
      <c r="DQ520" s="1">
        <v>5.1754900000000002E-34</v>
      </c>
      <c r="DR520" s="1">
        <v>4.4366030000000001E-2</v>
      </c>
      <c r="DS520">
        <v>32.015569999999997</v>
      </c>
      <c r="DT520" s="1">
        <v>1.9045520000000001E-34</v>
      </c>
      <c r="DU520" s="1">
        <v>3.0105359999999999E-30</v>
      </c>
      <c r="DV520" s="1">
        <v>4.4379740000000001E-2</v>
      </c>
      <c r="DW520">
        <v>31.930579999999999</v>
      </c>
      <c r="DX520" s="1">
        <v>4.4019559999999999E-31</v>
      </c>
      <c r="DY520" s="1">
        <v>6.3450500000000003E-27</v>
      </c>
      <c r="DZ520" s="1">
        <v>4.4194659999999997E-2</v>
      </c>
      <c r="EA520">
        <v>31.848189999999999</v>
      </c>
      <c r="EB520" s="1">
        <v>4.0655989999999999E-28</v>
      </c>
      <c r="EC520" s="1">
        <v>5.5691069999999997E-24</v>
      </c>
      <c r="ED520" s="1">
        <v>4.3966070000000003E-2</v>
      </c>
      <c r="EE520">
        <v>31.777339999999999</v>
      </c>
      <c r="EF520" s="1">
        <v>1.7330949999999999E-25</v>
      </c>
      <c r="EG520" s="1">
        <v>2.306688E-21</v>
      </c>
      <c r="EH520" s="1">
        <v>4.3769210000000003E-2</v>
      </c>
      <c r="EI520">
        <v>31.7896</v>
      </c>
      <c r="EJ520" s="1">
        <v>3.8325479999999998E-23</v>
      </c>
      <c r="EK520" s="1">
        <v>5.0231710000000003E-19</v>
      </c>
      <c r="EL520" s="1">
        <v>4.3654169999999999E-2</v>
      </c>
      <c r="EM520">
        <v>31.8718</v>
      </c>
      <c r="EN520" s="1">
        <v>4.8215650000000001E-21</v>
      </c>
      <c r="EO520" s="1">
        <v>6.2678090000000001E-17</v>
      </c>
      <c r="EP520" s="1">
        <v>4.352023E-2</v>
      </c>
      <c r="EQ520">
        <v>31.97682</v>
      </c>
      <c r="ER520" s="1">
        <v>3.6947500000000001E-19</v>
      </c>
      <c r="ES520" s="1">
        <v>4.7964890000000001E-15</v>
      </c>
      <c r="ET520" s="1">
        <v>4.336744E-2</v>
      </c>
      <c r="EU520">
        <v>32.054279999999999</v>
      </c>
      <c r="EV520" s="1">
        <v>1.8301049999999999E-17</v>
      </c>
      <c r="EW520" s="1">
        <v>2.384359E-13</v>
      </c>
      <c r="EX520" s="1">
        <v>4.3167030000000002E-2</v>
      </c>
      <c r="EY520">
        <v>32.036639999999998</v>
      </c>
      <c r="EZ520" s="1">
        <v>6.155972E-16</v>
      </c>
      <c r="FA520" s="1">
        <v>8.0812339999999994E-12</v>
      </c>
      <c r="FB520" s="1">
        <v>4.2951830000000003E-2</v>
      </c>
      <c r="FC520">
        <v>31.966570000000001</v>
      </c>
      <c r="FD520" s="1">
        <v>1.4665730000000001E-14</v>
      </c>
      <c r="FE520" s="1">
        <v>1.9459580000000001E-10</v>
      </c>
      <c r="FF520" s="1">
        <v>4.2821449999999997E-2</v>
      </c>
      <c r="FG520">
        <v>31.893160000000002</v>
      </c>
      <c r="FH520" s="1">
        <v>2.5754689999999998E-13</v>
      </c>
      <c r="FI520" s="1">
        <v>3.4519380000000002E-9</v>
      </c>
      <c r="FJ520" s="1">
        <v>4.3086590000000001E-2</v>
      </c>
      <c r="FK520">
        <v>31.821650000000002</v>
      </c>
      <c r="FL520" s="1">
        <v>3.4743119999999999E-12</v>
      </c>
      <c r="FM520" s="1">
        <v>4.6657889999999998E-8</v>
      </c>
      <c r="FN520" s="1">
        <v>4.2926770000000003E-2</v>
      </c>
      <c r="FO520">
        <v>31.857430000000001</v>
      </c>
      <c r="FP520" s="1">
        <v>3.6299369999999998E-11</v>
      </c>
      <c r="FQ520" s="1">
        <v>4.9376419999999998E-7</v>
      </c>
      <c r="FR520" s="1">
        <v>4.2562620000000002E-2</v>
      </c>
      <c r="FS520">
        <v>31.935279999999999</v>
      </c>
      <c r="FT520" s="1">
        <v>3.0210600000000002E-10</v>
      </c>
      <c r="FU520" s="1">
        <v>4.1847919999999999E-6</v>
      </c>
      <c r="FV520">
        <v>4.21541E-2</v>
      </c>
      <c r="FW520">
        <v>31.97486</v>
      </c>
      <c r="FX520" s="1">
        <v>2.0540209999999998E-9</v>
      </c>
      <c r="FY520" s="1">
        <v>2.9020809999999999E-5</v>
      </c>
      <c r="FZ520" s="1">
        <v>4.193467E-2</v>
      </c>
      <c r="GA520">
        <v>31.982320000000001</v>
      </c>
      <c r="GB520" s="1">
        <v>1.171484E-8</v>
      </c>
      <c r="GC520" s="1">
        <v>1.68078E-4</v>
      </c>
      <c r="GD520" s="1">
        <v>4.1805769999999999E-2</v>
      </c>
      <c r="GE520">
        <v>31.918379999999999</v>
      </c>
      <c r="GF520" s="1">
        <v>5.6972359999999998E-8</v>
      </c>
      <c r="GG520" s="1">
        <v>8.283934E-4</v>
      </c>
      <c r="GH520" s="1">
        <v>4.1641450000000003E-2</v>
      </c>
      <c r="GI520">
        <v>31.862580000000001</v>
      </c>
      <c r="GJ520" s="1">
        <v>2.3942590000000002E-7</v>
      </c>
      <c r="GK520" s="1">
        <v>3.5306389999999999E-3</v>
      </c>
      <c r="GL520" s="1">
        <v>4.1389219999999997E-2</v>
      </c>
      <c r="GM520">
        <v>31.811489999999999</v>
      </c>
      <c r="GN520" s="1">
        <v>8.8041000000000003E-7</v>
      </c>
      <c r="GO520" s="1">
        <v>1.319357E-2</v>
      </c>
      <c r="GP520" s="1">
        <v>4.1175570000000002E-2</v>
      </c>
      <c r="GQ520">
        <v>31.765239999999999</v>
      </c>
      <c r="GR520" s="1">
        <v>2.8777169999999998E-6</v>
      </c>
      <c r="GS520" s="1">
        <v>4.3780949999999999E-2</v>
      </c>
      <c r="GT520" s="1">
        <v>4.090539E-2</v>
      </c>
      <c r="GU520">
        <v>31.71772</v>
      </c>
      <c r="GV520" s="1">
        <v>8.4398270000000006E-6</v>
      </c>
      <c r="GW520">
        <v>0.130496</v>
      </c>
      <c r="GX520" s="1">
        <v>4.0658920000000001E-2</v>
      </c>
      <c r="GY520">
        <v>31.7317</v>
      </c>
      <c r="GZ520" s="1">
        <v>2.2483680000000002E-5</v>
      </c>
      <c r="HA520">
        <v>0.35300749999999997</v>
      </c>
      <c r="HB520">
        <v>4.04167E-2</v>
      </c>
      <c r="HC520">
        <v>31.81147</v>
      </c>
      <c r="HD520" s="1">
        <v>5.4890179999999997E-5</v>
      </c>
      <c r="HE520">
        <v>0.87488779999999999</v>
      </c>
      <c r="HF520" s="1">
        <v>4.0189370000000002E-2</v>
      </c>
      <c r="HG520">
        <v>31.89066</v>
      </c>
      <c r="HH520" s="1">
        <v>1.239031E-4</v>
      </c>
      <c r="HI520">
        <v>2.0034529999999999</v>
      </c>
      <c r="HJ520" s="1">
        <v>3.995013E-2</v>
      </c>
      <c r="HK520">
        <v>31.900089999999999</v>
      </c>
      <c r="HL520" s="1">
        <v>2.6039329999999998E-4</v>
      </c>
      <c r="HM520">
        <v>4.2711959999999998</v>
      </c>
      <c r="HN520" s="1">
        <v>3.9703990000000002E-2</v>
      </c>
      <c r="HO520">
        <v>31.82189</v>
      </c>
      <c r="HP520" s="1">
        <v>5.1296770000000005E-4</v>
      </c>
      <c r="HQ520">
        <v>8.5348369999999996</v>
      </c>
      <c r="HR520" s="1">
        <v>3.9545030000000002E-2</v>
      </c>
      <c r="HS520">
        <v>31.742840000000001</v>
      </c>
      <c r="HT520" s="1">
        <v>9.5531429999999996E-4</v>
      </c>
      <c r="HU520">
        <v>16.08351</v>
      </c>
      <c r="HV520" s="1">
        <v>3.9773139999999998E-2</v>
      </c>
      <c r="HW520">
        <v>31.66911</v>
      </c>
      <c r="HX520" s="1">
        <v>1.7059250000000001E-3</v>
      </c>
      <c r="HY520">
        <v>28.769600000000001</v>
      </c>
      <c r="HZ520">
        <v>3.9596600000000003E-2</v>
      </c>
      <c r="IA520">
        <v>31.672460000000001</v>
      </c>
      <c r="IB520" s="1">
        <v>2.8762219999999999E-3</v>
      </c>
      <c r="IC520">
        <v>49.072539999999996</v>
      </c>
      <c r="ID520">
        <v>3.9227600000000001E-2</v>
      </c>
      <c r="IE520">
        <v>31.730830000000001</v>
      </c>
      <c r="IF520" s="1">
        <v>4.6177730000000004E-3</v>
      </c>
      <c r="IG520">
        <v>80.074849999999998</v>
      </c>
      <c r="IH520" s="1">
        <v>3.8813460000000001E-2</v>
      </c>
      <c r="II520">
        <v>31.790620000000001</v>
      </c>
      <c r="IJ520" s="1">
        <v>7.1128290000000002E-3</v>
      </c>
      <c r="IK520">
        <v>125.4692</v>
      </c>
      <c r="IL520" s="1">
        <v>3.8596079999999998E-2</v>
      </c>
      <c r="IM520">
        <v>31.836839999999999</v>
      </c>
      <c r="IN520" s="1">
        <v>1.061816E-2</v>
      </c>
      <c r="IO520">
        <v>189.54069999999999</v>
      </c>
      <c r="IP520" s="1">
        <v>3.8487739999999999E-2</v>
      </c>
      <c r="IQ520">
        <v>31.818149999999999</v>
      </c>
      <c r="IR520" s="1">
        <v>1.538603E-2</v>
      </c>
      <c r="IS520">
        <v>277.06360000000001</v>
      </c>
      <c r="IT520" s="1">
        <v>3.8345450000000003E-2</v>
      </c>
      <c r="IU520">
        <v>31.763249999999999</v>
      </c>
      <c r="IV520" s="1">
        <v>2.1621580000000001E-2</v>
      </c>
      <c r="IW520">
        <v>393.04750000000001</v>
      </c>
      <c r="IX520" s="1">
        <v>3.8121740000000001E-2</v>
      </c>
      <c r="IY520">
        <v>31.714469999999999</v>
      </c>
      <c r="IZ520" s="1">
        <v>2.9501590000000001E-2</v>
      </c>
      <c r="JA520">
        <v>542.39599999999996</v>
      </c>
      <c r="JB520" s="1">
        <v>3.7929669999999999E-2</v>
      </c>
      <c r="JC520">
        <v>31.682690000000001</v>
      </c>
      <c r="JD520" s="1">
        <v>3.928806E-2</v>
      </c>
      <c r="JE520">
        <v>729.82349999999997</v>
      </c>
      <c r="JF520" s="1">
        <v>3.7694289999999998E-2</v>
      </c>
      <c r="JG520">
        <v>31.758150000000001</v>
      </c>
      <c r="JH520" s="1">
        <v>5.108095E-2</v>
      </c>
      <c r="JI520">
        <v>959.57320000000004</v>
      </c>
      <c r="JJ520" s="1">
        <v>3.7481010000000002E-2</v>
      </c>
      <c r="JK520">
        <v>31.849170000000001</v>
      </c>
      <c r="JL520" s="1">
        <v>6.5070269999999999E-2</v>
      </c>
      <c r="JM520">
        <v>1235.1949999999999</v>
      </c>
      <c r="JN520">
        <v>3.72749E-2</v>
      </c>
      <c r="JO520">
        <v>31.913219999999999</v>
      </c>
      <c r="JP520" s="1">
        <v>8.1326250000000003E-2</v>
      </c>
      <c r="JQ520">
        <v>1559.4259999999999</v>
      </c>
      <c r="JR520" s="1">
        <v>3.708318E-2</v>
      </c>
      <c r="JS520">
        <v>31.948260000000001</v>
      </c>
      <c r="JT520" s="1">
        <v>9.9912440000000005E-2</v>
      </c>
      <c r="JU520">
        <v>1934.07</v>
      </c>
      <c r="JV520" s="1">
        <v>3.6886380000000003E-2</v>
      </c>
      <c r="JW520">
        <v>31.944369999999999</v>
      </c>
      <c r="JX520">
        <v>0.1207521</v>
      </c>
      <c r="JY520">
        <v>2359.8240000000001</v>
      </c>
      <c r="JZ520">
        <v>3.6695400000000003E-2</v>
      </c>
      <c r="KA520">
        <v>31.888809999999999</v>
      </c>
      <c r="KB520">
        <v>0.14381050000000001</v>
      </c>
      <c r="KC520">
        <v>2836.33</v>
      </c>
      <c r="KD520" s="1">
        <v>3.652408E-2</v>
      </c>
      <c r="KE520">
        <v>31.83183</v>
      </c>
      <c r="KF520">
        <v>0.16903119999999999</v>
      </c>
      <c r="KG520">
        <v>3362.1790000000001</v>
      </c>
      <c r="KH520" s="1">
        <v>3.6479640000000001E-2</v>
      </c>
      <c r="KI520">
        <v>31.791530000000002</v>
      </c>
      <c r="KJ520">
        <v>0.19689760000000001</v>
      </c>
      <c r="KK520">
        <v>3935.6329999999998</v>
      </c>
      <c r="KL520" s="1">
        <v>3.632204E-2</v>
      </c>
      <c r="KM520">
        <v>31.854089999999999</v>
      </c>
      <c r="KN520">
        <v>0.22603190000000001</v>
      </c>
      <c r="KO520">
        <v>4553.5789999999997</v>
      </c>
      <c r="KP520" s="1">
        <v>3.6108069999999999E-2</v>
      </c>
      <c r="KQ520">
        <v>31.958960000000001</v>
      </c>
      <c r="KR520">
        <v>0.2563086</v>
      </c>
      <c r="KS520">
        <v>5211.4470000000001</v>
      </c>
      <c r="KT520" s="1">
        <v>3.5890619999999998E-2</v>
      </c>
      <c r="KU520">
        <v>32.073999999999998</v>
      </c>
      <c r="KV520">
        <v>0.28771279999999999</v>
      </c>
      <c r="KW520">
        <v>5904.3280000000004</v>
      </c>
      <c r="KX520" s="1">
        <v>3.5738159999999998E-2</v>
      </c>
      <c r="KY520">
        <v>32.174129999999998</v>
      </c>
      <c r="KZ520">
        <v>0.32058950000000003</v>
      </c>
      <c r="LA520">
        <v>6627.3689999999997</v>
      </c>
      <c r="LB520" s="1">
        <v>3.561069E-2</v>
      </c>
      <c r="LC520">
        <v>32.182360000000003</v>
      </c>
      <c r="LD520">
        <v>0.3544735</v>
      </c>
      <c r="LE520">
        <v>7375.6880000000001</v>
      </c>
      <c r="LF520" s="1">
        <v>3.549501E-2</v>
      </c>
      <c r="LG520">
        <v>32.129049999999999</v>
      </c>
      <c r="LH520">
        <v>0.3890304</v>
      </c>
      <c r="LI520">
        <v>8144.0230000000001</v>
      </c>
      <c r="LJ520" s="1">
        <v>3.5350279999999998E-2</v>
      </c>
      <c r="LK520">
        <v>32.079259999999998</v>
      </c>
      <c r="LL520">
        <v>0.42352279999999998</v>
      </c>
      <c r="LM520">
        <v>8926.4680000000008</v>
      </c>
      <c r="LN520" s="1">
        <v>3.522314E-2</v>
      </c>
      <c r="LO520">
        <v>32.052019999999999</v>
      </c>
      <c r="LP520">
        <v>0.45822069999999998</v>
      </c>
      <c r="LQ520">
        <v>9717.6530000000002</v>
      </c>
      <c r="LR520" s="1">
        <v>3.5088670000000002E-2</v>
      </c>
      <c r="LS520">
        <v>32.149140000000003</v>
      </c>
      <c r="LT520">
        <v>0.49255680000000002</v>
      </c>
      <c r="LU520">
        <v>10512.11</v>
      </c>
      <c r="LV520" s="1">
        <v>3.4958490000000002E-2</v>
      </c>
      <c r="LW520">
        <v>32.286520000000003</v>
      </c>
      <c r="LX520">
        <v>0.52646800000000005</v>
      </c>
      <c r="LY520">
        <v>11304.53</v>
      </c>
      <c r="LZ520" s="1">
        <v>3.481691E-2</v>
      </c>
      <c r="MA520">
        <v>32.421689999999998</v>
      </c>
      <c r="MB520">
        <v>0.5594962</v>
      </c>
      <c r="MC520">
        <v>12090.23</v>
      </c>
      <c r="MD520" s="1">
        <v>3.4686559999999998E-2</v>
      </c>
      <c r="ME520">
        <v>32.540770000000002</v>
      </c>
      <c r="MF520">
        <v>0.59180410000000006</v>
      </c>
      <c r="MG520">
        <v>12864.72</v>
      </c>
      <c r="MH520" s="1">
        <v>3.456919E-2</v>
      </c>
      <c r="MI520">
        <v>32.56794</v>
      </c>
      <c r="MJ520">
        <v>0.62327489999999997</v>
      </c>
      <c r="MK520">
        <v>13623.89</v>
      </c>
      <c r="ML520" s="1">
        <v>3.4443649999999999E-2</v>
      </c>
      <c r="MM520">
        <v>32.534790000000001</v>
      </c>
      <c r="MN520">
        <v>0.65342880000000003</v>
      </c>
      <c r="MO520">
        <v>14364</v>
      </c>
      <c r="MP520" s="1">
        <v>3.4348120000000003E-2</v>
      </c>
      <c r="MQ520">
        <v>32.488630000000001</v>
      </c>
      <c r="MR520">
        <v>0.68285910000000005</v>
      </c>
      <c r="MS520">
        <v>15081.98</v>
      </c>
      <c r="MT520" s="1">
        <v>3.4419440000000003E-2</v>
      </c>
      <c r="MU520">
        <v>32.443210000000001</v>
      </c>
      <c r="MV520">
        <v>0.71442399999999995</v>
      </c>
      <c r="MW520">
        <v>15776.2</v>
      </c>
      <c r="MX520" s="1">
        <v>3.4311420000000002E-2</v>
      </c>
      <c r="MY520">
        <v>32.43112</v>
      </c>
      <c r="MZ520">
        <v>0.74098909999999996</v>
      </c>
      <c r="NA520">
        <v>16444.259999999998</v>
      </c>
      <c r="NB520" s="1">
        <v>3.4137630000000002E-2</v>
      </c>
      <c r="NC520">
        <v>32.475819999999999</v>
      </c>
      <c r="ND520">
        <v>0.76451740000000001</v>
      </c>
      <c r="NE520">
        <v>17082.28</v>
      </c>
      <c r="NF520" s="1">
        <v>3.3954520000000002E-2</v>
      </c>
      <c r="NG520">
        <v>32.583269999999999</v>
      </c>
      <c r="NH520">
        <v>0.78604410000000002</v>
      </c>
      <c r="NI520">
        <v>17688.07</v>
      </c>
      <c r="NJ520" s="1">
        <v>3.3847040000000002E-2</v>
      </c>
      <c r="NK520">
        <v>32.63711</v>
      </c>
      <c r="NL520">
        <v>0.80762929999999999</v>
      </c>
      <c r="NM520">
        <v>18261</v>
      </c>
      <c r="NN520" s="1">
        <v>3.378225E-2</v>
      </c>
      <c r="NO520">
        <v>32.619869999999999</v>
      </c>
      <c r="NP520">
        <v>0.82861910000000005</v>
      </c>
      <c r="NQ520">
        <v>18800.900000000001</v>
      </c>
      <c r="NR520" s="1">
        <v>3.3708059999999998E-2</v>
      </c>
      <c r="NS520">
        <v>32.583320000000001</v>
      </c>
      <c r="NT520">
        <v>0.84776759999999995</v>
      </c>
      <c r="NU520">
        <v>19307.16</v>
      </c>
      <c r="NV520">
        <v>3.3631899999999999E-2</v>
      </c>
      <c r="NW520">
        <v>32.542209999999997</v>
      </c>
      <c r="NX520">
        <v>0.86529080000000003</v>
      </c>
      <c r="NY520">
        <v>19779.009999999998</v>
      </c>
      <c r="NZ520" s="1">
        <v>3.3706260000000002E-2</v>
      </c>
      <c r="OA520">
        <v>32.506970000000003</v>
      </c>
      <c r="OB520">
        <v>0.88518520000000001</v>
      </c>
      <c r="OC520">
        <v>20217.43</v>
      </c>
      <c r="OD520" s="1">
        <v>3.3612339999999997E-2</v>
      </c>
      <c r="OE520">
        <v>32.557279999999999</v>
      </c>
      <c r="OF520">
        <v>0.89915650000000003</v>
      </c>
      <c r="OG520">
        <v>20622.36</v>
      </c>
      <c r="OH520" s="1">
        <v>3.3457920000000002E-2</v>
      </c>
      <c r="OI520">
        <v>32.668010000000002</v>
      </c>
      <c r="OJ520">
        <v>0.9099159</v>
      </c>
      <c r="OK520">
        <v>20992.73</v>
      </c>
    </row>
    <row r="521" spans="1:401" x14ac:dyDescent="0.35">
      <c r="A521">
        <v>530</v>
      </c>
      <c r="B521" t="s">
        <v>4</v>
      </c>
      <c r="C521" t="s">
        <v>364</v>
      </c>
      <c r="D521" t="s">
        <v>523</v>
      </c>
      <c r="E521">
        <v>910.82780000000002</v>
      </c>
      <c r="F521" s="1">
        <v>5.0500120000000003E-2</v>
      </c>
      <c r="G521">
        <v>32.678150000000002</v>
      </c>
      <c r="H521">
        <v>0</v>
      </c>
      <c r="I521">
        <v>0</v>
      </c>
      <c r="J521" s="1">
        <v>5.0052310000000003E-2</v>
      </c>
      <c r="K521">
        <v>32.644410000000001</v>
      </c>
      <c r="L521">
        <v>0</v>
      </c>
      <c r="M521">
        <v>0</v>
      </c>
      <c r="N521" s="1">
        <v>4.949812E-2</v>
      </c>
      <c r="O521">
        <v>32.59901</v>
      </c>
      <c r="P521">
        <v>0</v>
      </c>
      <c r="Q521">
        <v>0</v>
      </c>
      <c r="R521" s="1">
        <v>4.8926459999999998E-2</v>
      </c>
      <c r="S521">
        <v>32.532359999999997</v>
      </c>
      <c r="T521">
        <v>0</v>
      </c>
      <c r="U521">
        <v>0</v>
      </c>
      <c r="V521" s="1">
        <v>4.8485380000000002E-2</v>
      </c>
      <c r="W521">
        <v>32.491529999999997</v>
      </c>
      <c r="X521">
        <v>0</v>
      </c>
      <c r="Y521">
        <v>0</v>
      </c>
      <c r="Z521" s="1">
        <v>4.8127950000000003E-2</v>
      </c>
      <c r="AA521">
        <v>32.431870000000004</v>
      </c>
      <c r="AB521">
        <v>0</v>
      </c>
      <c r="AC521">
        <v>0</v>
      </c>
      <c r="AD521" s="1">
        <v>4.7751450000000001E-2</v>
      </c>
      <c r="AE521">
        <v>32.361400000000003</v>
      </c>
      <c r="AF521">
        <v>0</v>
      </c>
      <c r="AG521">
        <v>0</v>
      </c>
      <c r="AH521" s="1">
        <v>4.7483150000000002E-2</v>
      </c>
      <c r="AI521">
        <v>32.298969999999997</v>
      </c>
      <c r="AJ521">
        <v>0</v>
      </c>
      <c r="AK521">
        <v>0</v>
      </c>
      <c r="AL521" s="1">
        <v>4.8002490000000002E-2</v>
      </c>
      <c r="AM521">
        <v>32.249189999999999</v>
      </c>
      <c r="AN521">
        <v>0</v>
      </c>
      <c r="AO521">
        <v>0</v>
      </c>
      <c r="AP521" s="1">
        <v>4.769992E-2</v>
      </c>
      <c r="AQ521">
        <v>32.268799999999999</v>
      </c>
      <c r="AR521">
        <v>0</v>
      </c>
      <c r="AS521">
        <v>0</v>
      </c>
      <c r="AT521" s="1">
        <v>4.7061680000000002E-2</v>
      </c>
      <c r="AU521">
        <v>32.323700000000002</v>
      </c>
      <c r="AV521">
        <v>0</v>
      </c>
      <c r="AW521">
        <v>0</v>
      </c>
      <c r="AX521" s="1">
        <v>4.6391179999999997E-2</v>
      </c>
      <c r="AY521">
        <v>32.34395</v>
      </c>
      <c r="AZ521">
        <v>0</v>
      </c>
      <c r="BA521">
        <v>0</v>
      </c>
      <c r="BB521" s="1">
        <v>4.609692E-2</v>
      </c>
      <c r="BC521">
        <v>32.344200000000001</v>
      </c>
      <c r="BD521">
        <v>0</v>
      </c>
      <c r="BE521">
        <v>0</v>
      </c>
      <c r="BF521" s="1">
        <v>4.6000489999999998E-2</v>
      </c>
      <c r="BG521">
        <v>32.296259999999997</v>
      </c>
      <c r="BH521">
        <v>0</v>
      </c>
      <c r="BI521">
        <v>0</v>
      </c>
      <c r="BJ521" s="1">
        <v>4.5851889999999999E-2</v>
      </c>
      <c r="BK521">
        <v>32.204819999999998</v>
      </c>
      <c r="BL521">
        <v>0</v>
      </c>
      <c r="BM521">
        <v>0</v>
      </c>
      <c r="BN521" s="1">
        <v>4.5581480000000001E-2</v>
      </c>
      <c r="BO521">
        <v>32.117440000000002</v>
      </c>
      <c r="BP521">
        <v>0</v>
      </c>
      <c r="BQ521">
        <v>0</v>
      </c>
      <c r="BR521">
        <v>4.55425E-2</v>
      </c>
      <c r="BS521">
        <v>32.042999999999999</v>
      </c>
      <c r="BT521">
        <v>0</v>
      </c>
      <c r="BU521">
        <v>0</v>
      </c>
      <c r="BV521" s="1">
        <v>4.5301670000000002E-2</v>
      </c>
      <c r="BW521">
        <v>32.042349999999999</v>
      </c>
      <c r="BX521">
        <v>0</v>
      </c>
      <c r="BY521">
        <v>0</v>
      </c>
      <c r="BZ521">
        <v>4.50336E-2</v>
      </c>
      <c r="CA521">
        <v>32.065820000000002</v>
      </c>
      <c r="CB521">
        <v>0</v>
      </c>
      <c r="CC521">
        <v>0</v>
      </c>
      <c r="CD521" s="1">
        <v>4.4769879999999998E-2</v>
      </c>
      <c r="CE521">
        <v>32.075949999999999</v>
      </c>
      <c r="CF521">
        <v>0</v>
      </c>
      <c r="CG521">
        <v>0</v>
      </c>
      <c r="CH521">
        <v>4.4596700000000003E-2</v>
      </c>
      <c r="CI521">
        <v>32.093069999999997</v>
      </c>
      <c r="CJ521">
        <v>0</v>
      </c>
      <c r="CK521">
        <v>0</v>
      </c>
      <c r="CL521" s="1">
        <v>4.4467230000000003E-2</v>
      </c>
      <c r="CM521">
        <v>32.068869999999997</v>
      </c>
      <c r="CN521">
        <v>0</v>
      </c>
      <c r="CO521">
        <v>0</v>
      </c>
      <c r="CP521" s="1">
        <v>4.4341619999999998E-2</v>
      </c>
      <c r="CQ521">
        <v>31.986270000000001</v>
      </c>
      <c r="CR521">
        <v>0</v>
      </c>
      <c r="CS521">
        <v>0</v>
      </c>
      <c r="CT521" s="1">
        <v>4.4333770000000002E-2</v>
      </c>
      <c r="CU521">
        <v>31.902550000000002</v>
      </c>
      <c r="CV521">
        <v>0</v>
      </c>
      <c r="CW521">
        <v>0</v>
      </c>
      <c r="CX521" s="1">
        <v>4.5082650000000002E-2</v>
      </c>
      <c r="CY521">
        <v>31.83625</v>
      </c>
      <c r="CZ521">
        <v>0</v>
      </c>
      <c r="DA521">
        <v>0</v>
      </c>
      <c r="DB521" s="1">
        <v>4.502159E-2</v>
      </c>
      <c r="DC521">
        <v>31.88344</v>
      </c>
      <c r="DD521">
        <v>0</v>
      </c>
      <c r="DE521">
        <v>0</v>
      </c>
      <c r="DF521" s="1">
        <v>4.4623740000000002E-2</v>
      </c>
      <c r="DG521">
        <v>31.974250000000001</v>
      </c>
      <c r="DH521">
        <v>0</v>
      </c>
      <c r="DI521">
        <v>0</v>
      </c>
      <c r="DJ521" s="1">
        <v>4.4160230000000002E-2</v>
      </c>
      <c r="DK521">
        <v>32.052999999999997</v>
      </c>
      <c r="DL521">
        <v>0</v>
      </c>
      <c r="DM521">
        <v>0</v>
      </c>
      <c r="DN521" s="1">
        <v>4.4064730000000003E-2</v>
      </c>
      <c r="DO521">
        <v>32.113630000000001</v>
      </c>
      <c r="DP521">
        <v>0</v>
      </c>
      <c r="DQ521" s="1">
        <v>1.2479950000000001E-34</v>
      </c>
      <c r="DR521" s="1">
        <v>4.4135420000000002E-2</v>
      </c>
      <c r="DS521">
        <v>32.083100000000002</v>
      </c>
      <c r="DT521" s="1">
        <v>4.4621070000000003E-35</v>
      </c>
      <c r="DU521" s="1">
        <v>7.8346790000000003E-31</v>
      </c>
      <c r="DV521" s="1">
        <v>4.4149519999999998E-2</v>
      </c>
      <c r="DW521">
        <v>32.000190000000003</v>
      </c>
      <c r="DX521" s="1">
        <v>1.142254E-31</v>
      </c>
      <c r="DY521" s="1">
        <v>1.7820649999999999E-27</v>
      </c>
      <c r="DZ521" s="1">
        <v>4.3963580000000002E-2</v>
      </c>
      <c r="EA521">
        <v>31.92022</v>
      </c>
      <c r="EB521" s="1">
        <v>1.150552E-28</v>
      </c>
      <c r="EC521" s="1">
        <v>1.6782949999999999E-24</v>
      </c>
      <c r="ED521" s="1">
        <v>4.3732840000000002E-2</v>
      </c>
      <c r="EE521">
        <v>31.851299999999998</v>
      </c>
      <c r="EF521" s="1">
        <v>5.2914980000000002E-26</v>
      </c>
      <c r="EG521" s="1">
        <v>7.4177580000000002E-22</v>
      </c>
      <c r="EH521" s="1">
        <v>4.3536119999999998E-2</v>
      </c>
      <c r="EI521">
        <v>31.864059999999998</v>
      </c>
      <c r="EJ521" s="1">
        <v>1.251551E-23</v>
      </c>
      <c r="EK521" s="1">
        <v>1.7143509999999999E-19</v>
      </c>
      <c r="EL521" s="1">
        <v>4.3420779999999999E-2</v>
      </c>
      <c r="EM521">
        <v>31.944749999999999</v>
      </c>
      <c r="EN521" s="1">
        <v>1.674368E-21</v>
      </c>
      <c r="EO521" s="1">
        <v>2.2616100000000001E-17</v>
      </c>
      <c r="EP521">
        <v>4.3286699999999997E-2</v>
      </c>
      <c r="EQ521">
        <v>32.047580000000004</v>
      </c>
      <c r="ER521" s="1">
        <v>1.3577469999999999E-19</v>
      </c>
      <c r="ES521" s="1">
        <v>1.8233620000000001E-15</v>
      </c>
      <c r="ET521" s="1">
        <v>4.3134110000000003E-2</v>
      </c>
      <c r="EU521">
        <v>32.123260000000002</v>
      </c>
      <c r="EV521" s="1">
        <v>7.0875839999999993E-18</v>
      </c>
      <c r="EW521" s="1">
        <v>9.5194810000000001E-14</v>
      </c>
      <c r="EX521" s="1">
        <v>4.2932919999999999E-2</v>
      </c>
      <c r="EY521">
        <v>32.105910000000002</v>
      </c>
      <c r="EZ521" s="1">
        <v>2.503783E-16</v>
      </c>
      <c r="FA521" s="1">
        <v>3.3793010000000001E-12</v>
      </c>
      <c r="FB521" s="1">
        <v>4.271805E-2</v>
      </c>
      <c r="FC521">
        <v>32.037869999999998</v>
      </c>
      <c r="FD521" s="1">
        <v>6.245545E-15</v>
      </c>
      <c r="FE521" s="1">
        <v>8.5018780000000001E-11</v>
      </c>
      <c r="FF521" s="1">
        <v>4.2588670000000002E-2</v>
      </c>
      <c r="FG521">
        <v>31.966719999999999</v>
      </c>
      <c r="FH521" s="1">
        <v>1.145354E-13</v>
      </c>
      <c r="FI521" s="1">
        <v>1.5721730000000001E-9</v>
      </c>
      <c r="FJ521" s="1">
        <v>4.285767E-2</v>
      </c>
      <c r="FK521">
        <v>31.897290000000002</v>
      </c>
      <c r="FL521" s="1">
        <v>1.609887E-12</v>
      </c>
      <c r="FM521" s="1">
        <v>2.2107490000000001E-8</v>
      </c>
      <c r="FN521" s="1">
        <v>4.2696680000000001E-2</v>
      </c>
      <c r="FO521">
        <v>31.933109999999999</v>
      </c>
      <c r="FP521" s="1">
        <v>1.748235E-11</v>
      </c>
      <c r="FQ521" s="1">
        <v>2.4291159999999998E-7</v>
      </c>
      <c r="FR521" s="1">
        <v>4.2332479999999999E-2</v>
      </c>
      <c r="FS521">
        <v>32.009689999999999</v>
      </c>
      <c r="FT521" s="1">
        <v>1.508882E-10</v>
      </c>
      <c r="FU521" s="1">
        <v>2.1332749999999999E-6</v>
      </c>
      <c r="FV521" s="1">
        <v>4.1920840000000001E-2</v>
      </c>
      <c r="FW521">
        <v>32.048209999999997</v>
      </c>
      <c r="FX521" s="1">
        <v>1.0617089999999999E-9</v>
      </c>
      <c r="FY521" s="1">
        <v>1.5302010000000001E-5</v>
      </c>
      <c r="FZ521" s="1">
        <v>4.1703379999999998E-2</v>
      </c>
      <c r="GA521">
        <v>32.05538</v>
      </c>
      <c r="GB521" s="1">
        <v>6.2561419999999997E-9</v>
      </c>
      <c r="GC521" s="1">
        <v>9.1514039999999994E-5</v>
      </c>
      <c r="GD521" s="1">
        <v>4.1575429999999997E-2</v>
      </c>
      <c r="GE521">
        <v>31.992509999999999</v>
      </c>
      <c r="GF521" s="1">
        <v>3.1379650000000001E-8</v>
      </c>
      <c r="GG521" s="1">
        <v>4.6500429999999998E-4</v>
      </c>
      <c r="GH521" s="1">
        <v>4.1411370000000003E-2</v>
      </c>
      <c r="GI521">
        <v>31.937930000000001</v>
      </c>
      <c r="GJ521" s="1">
        <v>1.3578210000000001E-7</v>
      </c>
      <c r="GK521" s="1">
        <v>2.040091E-3</v>
      </c>
      <c r="GL521">
        <v>4.11597E-2</v>
      </c>
      <c r="GM521">
        <v>31.887830000000001</v>
      </c>
      <c r="GN521" s="1">
        <v>5.1327589999999995E-7</v>
      </c>
      <c r="GO521" s="1">
        <v>7.8358390000000007E-3</v>
      </c>
      <c r="GP521" s="1">
        <v>4.0945629999999997E-2</v>
      </c>
      <c r="GQ521">
        <v>31.84233</v>
      </c>
      <c r="GR521" s="1">
        <v>1.7221049999999999E-6</v>
      </c>
      <c r="GS521" s="1">
        <v>2.6688679999999999E-2</v>
      </c>
      <c r="GT521" s="1">
        <v>4.0676530000000002E-2</v>
      </c>
      <c r="GU521">
        <v>31.795359999999999</v>
      </c>
      <c r="GV521" s="1">
        <v>5.1772059999999999E-6</v>
      </c>
      <c r="GW521" s="1">
        <v>8.1541340000000004E-2</v>
      </c>
      <c r="GX521" s="1">
        <v>4.0430729999999998E-2</v>
      </c>
      <c r="GY521">
        <v>31.80885</v>
      </c>
      <c r="GZ521" s="1">
        <v>1.4118919999999999E-5</v>
      </c>
      <c r="HA521">
        <v>0.22581390000000001</v>
      </c>
      <c r="HB521" s="1">
        <v>4.0186819999999998E-2</v>
      </c>
      <c r="HC521">
        <v>31.886510000000001</v>
      </c>
      <c r="HD521" s="1">
        <v>3.523901E-5</v>
      </c>
      <c r="HE521">
        <v>0.57223049999999998</v>
      </c>
      <c r="HF521">
        <v>3.9959700000000001E-2</v>
      </c>
      <c r="HG521">
        <v>31.963039999999999</v>
      </c>
      <c r="HH521" s="1">
        <v>8.1228259999999993E-5</v>
      </c>
      <c r="HI521">
        <v>1.338274</v>
      </c>
      <c r="HJ521" s="1">
        <v>3.9721159999999998E-2</v>
      </c>
      <c r="HK521">
        <v>31.971240000000002</v>
      </c>
      <c r="HL521" s="1">
        <v>1.7412689999999999E-4</v>
      </c>
      <c r="HM521">
        <v>2.9106230000000002</v>
      </c>
      <c r="HN521" s="1">
        <v>3.9476070000000002E-2</v>
      </c>
      <c r="HO521">
        <v>31.893840000000001</v>
      </c>
      <c r="HP521" s="1">
        <v>3.4953000000000002E-4</v>
      </c>
      <c r="HQ521">
        <v>5.9272369999999999</v>
      </c>
      <c r="HR521" s="1">
        <v>3.9319130000000001E-2</v>
      </c>
      <c r="HS521">
        <v>31.815899999999999</v>
      </c>
      <c r="HT521" s="1">
        <v>6.6264649999999998E-4</v>
      </c>
      <c r="HU521">
        <v>11.3719</v>
      </c>
      <c r="HV521" s="1">
        <v>3.9550259999999997E-2</v>
      </c>
      <c r="HW521">
        <v>31.743079999999999</v>
      </c>
      <c r="HX521" s="1">
        <v>1.203626E-3</v>
      </c>
      <c r="HY521">
        <v>20.69192</v>
      </c>
      <c r="HZ521" s="1">
        <v>3.9374680000000002E-2</v>
      </c>
      <c r="IA521">
        <v>31.746020000000001</v>
      </c>
      <c r="IB521" s="1">
        <v>2.0621849999999998E-3</v>
      </c>
      <c r="IC521">
        <v>35.872</v>
      </c>
      <c r="ID521">
        <v>3.9004999999999998E-2</v>
      </c>
      <c r="IE521">
        <v>31.802479999999999</v>
      </c>
      <c r="IF521" s="1">
        <v>3.3612580000000002E-3</v>
      </c>
      <c r="IG521">
        <v>59.441380000000002</v>
      </c>
      <c r="IH521" s="1">
        <v>3.8588749999999998E-2</v>
      </c>
      <c r="II521">
        <v>31.859729999999999</v>
      </c>
      <c r="IJ521" s="1">
        <v>5.2515770000000003E-3</v>
      </c>
      <c r="IK521">
        <v>94.501519999999999</v>
      </c>
      <c r="IL521" s="1">
        <v>3.8372490000000002E-2</v>
      </c>
      <c r="IM521">
        <v>31.90399</v>
      </c>
      <c r="IN521" s="1">
        <v>7.9470400000000007E-3</v>
      </c>
      <c r="IO521">
        <v>144.74029999999999</v>
      </c>
      <c r="IP521" s="1">
        <v>3.8264850000000003E-2</v>
      </c>
      <c r="IQ521">
        <v>31.884509999999999</v>
      </c>
      <c r="IR521" s="1">
        <v>1.166553E-2</v>
      </c>
      <c r="IS521">
        <v>214.36940000000001</v>
      </c>
      <c r="IT521" s="1">
        <v>3.8123690000000002E-2</v>
      </c>
      <c r="IU521">
        <v>31.82985</v>
      </c>
      <c r="IV521" s="1">
        <v>1.6596679999999999E-2</v>
      </c>
      <c r="IW521">
        <v>307.93079999999998</v>
      </c>
      <c r="IX521" s="1">
        <v>3.7900429999999999E-2</v>
      </c>
      <c r="IY521">
        <v>31.781500000000001</v>
      </c>
      <c r="IZ521" s="1">
        <v>2.2911750000000002E-2</v>
      </c>
      <c r="JA521">
        <v>430.01670000000001</v>
      </c>
      <c r="JB521" s="1">
        <v>3.770884E-2</v>
      </c>
      <c r="JC521">
        <v>31.749749999999999</v>
      </c>
      <c r="JD521" s="1">
        <v>3.0853019999999998E-2</v>
      </c>
      <c r="JE521">
        <v>585.18010000000004</v>
      </c>
      <c r="JF521" s="1">
        <v>3.7473510000000002E-2</v>
      </c>
      <c r="JG521">
        <v>31.823229999999999</v>
      </c>
      <c r="JH521" s="1">
        <v>4.0538739999999997E-2</v>
      </c>
      <c r="JI521">
        <v>777.6934</v>
      </c>
      <c r="JJ521" s="1">
        <v>3.7258960000000001E-2</v>
      </c>
      <c r="JK521">
        <v>31.911290000000001</v>
      </c>
      <c r="JL521" s="1">
        <v>5.2159169999999998E-2</v>
      </c>
      <c r="JM521">
        <v>1011.3390000000001</v>
      </c>
      <c r="JN521" s="1">
        <v>3.7053790000000003E-2</v>
      </c>
      <c r="JO521">
        <v>31.972909999999999</v>
      </c>
      <c r="JP521" s="1">
        <v>6.5816559999999996E-2</v>
      </c>
      <c r="JQ521">
        <v>1289.2739999999999</v>
      </c>
      <c r="JR521" s="1">
        <v>3.6864210000000001E-2</v>
      </c>
      <c r="JS521">
        <v>32.00609</v>
      </c>
      <c r="JT521" s="1">
        <v>8.1600829999999999E-2</v>
      </c>
      <c r="JU521">
        <v>1613.875</v>
      </c>
      <c r="JV521" s="1">
        <v>3.6666280000000002E-2</v>
      </c>
      <c r="JW521">
        <v>32.001550000000002</v>
      </c>
      <c r="JX521" s="1">
        <v>9.9475110000000005E-2</v>
      </c>
      <c r="JY521">
        <v>1986.5719999999999</v>
      </c>
      <c r="JZ521" s="1">
        <v>3.647682E-2</v>
      </c>
      <c r="KA521">
        <v>31.946539999999999</v>
      </c>
      <c r="KB521">
        <v>0.11945740000000001</v>
      </c>
      <c r="KC521">
        <v>2407.8580000000002</v>
      </c>
      <c r="KD521" s="1">
        <v>3.630655E-2</v>
      </c>
      <c r="KE521">
        <v>31.890309999999999</v>
      </c>
      <c r="KF521">
        <v>0.14152190000000001</v>
      </c>
      <c r="KG521">
        <v>2877.2469999999998</v>
      </c>
      <c r="KH521" s="1">
        <v>3.6262839999999998E-2</v>
      </c>
      <c r="KI521">
        <v>31.850470000000001</v>
      </c>
      <c r="KJ521">
        <v>0.16610430000000001</v>
      </c>
      <c r="KK521">
        <v>3393.8589999999999</v>
      </c>
      <c r="KL521" s="1">
        <v>3.610534E-2</v>
      </c>
      <c r="KM521">
        <v>31.9116</v>
      </c>
      <c r="KN521">
        <v>0.1920586</v>
      </c>
      <c r="KO521">
        <v>3955.5520000000001</v>
      </c>
      <c r="KP521" s="1">
        <v>3.5890129999999999E-2</v>
      </c>
      <c r="KQ521">
        <v>32.013750000000002</v>
      </c>
      <c r="KR521">
        <v>0.21927379999999999</v>
      </c>
      <c r="KS521">
        <v>4558.7309999999998</v>
      </c>
      <c r="KT521" s="1">
        <v>3.5672790000000003E-2</v>
      </c>
      <c r="KU521">
        <v>32.12576</v>
      </c>
      <c r="KV521">
        <v>0.24775649999999999</v>
      </c>
      <c r="KW521">
        <v>5199.3459999999995</v>
      </c>
      <c r="KX521" s="1">
        <v>3.5522449999999997E-2</v>
      </c>
      <c r="KY521">
        <v>32.223179999999999</v>
      </c>
      <c r="KZ521">
        <v>0.27781339999999999</v>
      </c>
      <c r="LA521">
        <v>5873.2719999999999</v>
      </c>
      <c r="LB521" s="1">
        <v>3.5393929999999997E-2</v>
      </c>
      <c r="LC521">
        <v>32.230690000000003</v>
      </c>
      <c r="LD521">
        <v>0.30901309999999999</v>
      </c>
      <c r="LE521">
        <v>6576.3519999999999</v>
      </c>
      <c r="LF521" s="1">
        <v>3.5277540000000003E-2</v>
      </c>
      <c r="LG521">
        <v>32.17803</v>
      </c>
      <c r="LH521">
        <v>0.34108270000000002</v>
      </c>
      <c r="LI521">
        <v>7303.7830000000004</v>
      </c>
      <c r="LJ521" s="1">
        <v>3.5133350000000001E-2</v>
      </c>
      <c r="LK521">
        <v>32.129350000000002</v>
      </c>
      <c r="LL521">
        <v>0.37337160000000003</v>
      </c>
      <c r="LM521">
        <v>8050.2449999999999</v>
      </c>
      <c r="LN521">
        <v>3.5007700000000003E-2</v>
      </c>
      <c r="LO521">
        <v>32.102829999999997</v>
      </c>
      <c r="LP521">
        <v>0.40610400000000002</v>
      </c>
      <c r="LQ521">
        <v>8810.6190000000006</v>
      </c>
      <c r="LR521" s="1">
        <v>3.4874710000000003E-2</v>
      </c>
      <c r="LS521">
        <v>32.198430000000002</v>
      </c>
      <c r="LT521">
        <v>0.43875730000000002</v>
      </c>
      <c r="LU521">
        <v>9579.8140000000003</v>
      </c>
      <c r="LV521" s="1">
        <v>3.474443E-2</v>
      </c>
      <c r="LW521">
        <v>32.332709999999999</v>
      </c>
      <c r="LX521">
        <v>0.47123039999999999</v>
      </c>
      <c r="LY521">
        <v>10352.51</v>
      </c>
      <c r="LZ521" s="1">
        <v>3.4600470000000001E-2</v>
      </c>
      <c r="MA521">
        <v>32.464739999999999</v>
      </c>
      <c r="MB521">
        <v>0.50308229999999998</v>
      </c>
      <c r="MC521">
        <v>11124.12</v>
      </c>
      <c r="MD521" s="1">
        <v>3.4471429999999997E-2</v>
      </c>
      <c r="ME521">
        <v>32.581209999999999</v>
      </c>
      <c r="MF521">
        <v>0.53451720000000003</v>
      </c>
      <c r="MG521">
        <v>11890.15</v>
      </c>
      <c r="MH521" s="1">
        <v>3.4353509999999997E-2</v>
      </c>
      <c r="MI521">
        <v>32.607460000000003</v>
      </c>
      <c r="MJ521">
        <v>0.56533940000000005</v>
      </c>
      <c r="MK521">
        <v>12646.34</v>
      </c>
      <c r="ML521" s="1">
        <v>3.4229509999999998E-2</v>
      </c>
      <c r="MM521">
        <v>32.575220000000002</v>
      </c>
      <c r="MN521">
        <v>0.59514719999999999</v>
      </c>
      <c r="MO521">
        <v>13388.74</v>
      </c>
      <c r="MP521" s="1">
        <v>3.4132790000000003E-2</v>
      </c>
      <c r="MQ521">
        <v>32.530209999999997</v>
      </c>
      <c r="MR521">
        <v>0.62438210000000005</v>
      </c>
      <c r="MS521">
        <v>14114.03</v>
      </c>
      <c r="MT521" s="1">
        <v>3.4205239999999998E-2</v>
      </c>
      <c r="MU521">
        <v>32.48621</v>
      </c>
      <c r="MV521">
        <v>0.65576540000000005</v>
      </c>
      <c r="MW521">
        <v>14820.45</v>
      </c>
      <c r="MX521" s="1">
        <v>3.4099089999999999E-2</v>
      </c>
      <c r="MY521">
        <v>32.474829999999997</v>
      </c>
      <c r="MZ521">
        <v>0.68266769999999999</v>
      </c>
      <c r="NA521">
        <v>15505.2</v>
      </c>
      <c r="NB521" s="1">
        <v>3.3923420000000003E-2</v>
      </c>
      <c r="NC521">
        <v>32.518920000000001</v>
      </c>
      <c r="ND521">
        <v>0.70676830000000002</v>
      </c>
      <c r="NE521">
        <v>16164.03</v>
      </c>
      <c r="NF521" s="1">
        <v>3.3740470000000002E-2</v>
      </c>
      <c r="NG521">
        <v>32.624290000000002</v>
      </c>
      <c r="NH521">
        <v>0.72911720000000002</v>
      </c>
      <c r="NI521">
        <v>16794.490000000002</v>
      </c>
      <c r="NJ521" s="1">
        <v>3.3632479999999999E-2</v>
      </c>
      <c r="NK521">
        <v>32.676760000000002</v>
      </c>
      <c r="NL521">
        <v>0.75155640000000001</v>
      </c>
      <c r="NM521">
        <v>17395.41</v>
      </c>
      <c r="NN521" s="1">
        <v>3.3567060000000003E-2</v>
      </c>
      <c r="NO521">
        <v>32.659619999999997</v>
      </c>
      <c r="NP521">
        <v>0.7734915</v>
      </c>
      <c r="NQ521">
        <v>17966.38</v>
      </c>
      <c r="NR521" s="1">
        <v>3.3493179999999997E-2</v>
      </c>
      <c r="NS521">
        <v>32.623809999999999</v>
      </c>
      <c r="NT521">
        <v>0.79376550000000001</v>
      </c>
      <c r="NU521">
        <v>18506.419999999998</v>
      </c>
      <c r="NV521" s="1">
        <v>3.3418450000000002E-2</v>
      </c>
      <c r="NW521">
        <v>32.583770000000001</v>
      </c>
      <c r="NX521">
        <v>0.81256910000000004</v>
      </c>
      <c r="NY521">
        <v>19014.59</v>
      </c>
      <c r="NZ521" s="1">
        <v>3.3494059999999999E-2</v>
      </c>
      <c r="OA521">
        <v>32.549289999999999</v>
      </c>
      <c r="OB521">
        <v>0.83364020000000005</v>
      </c>
      <c r="OC521">
        <v>19491.240000000002</v>
      </c>
      <c r="OD521" s="1">
        <v>3.3400279999999997E-2</v>
      </c>
      <c r="OE521">
        <v>32.598840000000003</v>
      </c>
      <c r="OF521">
        <v>0.84910399999999997</v>
      </c>
      <c r="OG521">
        <v>19936.32</v>
      </c>
      <c r="OH521" s="1">
        <v>3.3246060000000001E-2</v>
      </c>
      <c r="OI521">
        <v>32.707380000000001</v>
      </c>
      <c r="OJ521">
        <v>0.86150910000000003</v>
      </c>
      <c r="OK521">
        <v>20348.21</v>
      </c>
    </row>
    <row r="522" spans="1:401" x14ac:dyDescent="0.35">
      <c r="A522">
        <v>531</v>
      </c>
      <c r="B522" t="s">
        <v>4</v>
      </c>
      <c r="C522" t="s">
        <v>364</v>
      </c>
      <c r="D522" t="s">
        <v>524</v>
      </c>
      <c r="E522">
        <v>806.2296</v>
      </c>
      <c r="F522" s="1">
        <v>4.8050089999999997E-2</v>
      </c>
      <c r="G522">
        <v>32.711910000000003</v>
      </c>
      <c r="H522">
        <v>0</v>
      </c>
      <c r="I522">
        <v>0</v>
      </c>
      <c r="J522">
        <v>4.7627299999999997E-2</v>
      </c>
      <c r="K522">
        <v>32.68085</v>
      </c>
      <c r="L522">
        <v>0</v>
      </c>
      <c r="M522">
        <v>0</v>
      </c>
      <c r="N522">
        <v>4.70994E-2</v>
      </c>
      <c r="O522">
        <v>32.638069999999999</v>
      </c>
      <c r="P522">
        <v>0</v>
      </c>
      <c r="Q522">
        <v>0</v>
      </c>
      <c r="R522" s="1">
        <v>4.6557679999999997E-2</v>
      </c>
      <c r="S522">
        <v>32.574069999999999</v>
      </c>
      <c r="T522">
        <v>0</v>
      </c>
      <c r="U522">
        <v>0</v>
      </c>
      <c r="V522" s="1">
        <v>4.6142570000000001E-2</v>
      </c>
      <c r="W522">
        <v>32.535530000000001</v>
      </c>
      <c r="X522">
        <v>0</v>
      </c>
      <c r="Y522">
        <v>0</v>
      </c>
      <c r="Z522" s="1">
        <v>4.580642E-2</v>
      </c>
      <c r="AA522">
        <v>32.478180000000002</v>
      </c>
      <c r="AB522">
        <v>0</v>
      </c>
      <c r="AC522">
        <v>0</v>
      </c>
      <c r="AD522" s="1">
        <v>4.545275E-2</v>
      </c>
      <c r="AE522">
        <v>32.4101</v>
      </c>
      <c r="AF522">
        <v>0</v>
      </c>
      <c r="AG522">
        <v>0</v>
      </c>
      <c r="AH522" s="1">
        <v>4.5204929999999997E-2</v>
      </c>
      <c r="AI522">
        <v>32.349890000000002</v>
      </c>
      <c r="AJ522">
        <v>0</v>
      </c>
      <c r="AK522">
        <v>0</v>
      </c>
      <c r="AL522" s="1">
        <v>4.5713289999999997E-2</v>
      </c>
      <c r="AM522">
        <v>32.30189</v>
      </c>
      <c r="AN522">
        <v>0</v>
      </c>
      <c r="AO522">
        <v>0</v>
      </c>
      <c r="AP522" s="1">
        <v>4.5427080000000002E-2</v>
      </c>
      <c r="AQ522">
        <v>32.321959999999997</v>
      </c>
      <c r="AR522">
        <v>0</v>
      </c>
      <c r="AS522">
        <v>0</v>
      </c>
      <c r="AT522" s="1">
        <v>4.4817419999999997E-2</v>
      </c>
      <c r="AU522">
        <v>32.376330000000003</v>
      </c>
      <c r="AV522">
        <v>0</v>
      </c>
      <c r="AW522">
        <v>0</v>
      </c>
      <c r="AX522" s="1">
        <v>4.417778E-2</v>
      </c>
      <c r="AY522">
        <v>32.396210000000004</v>
      </c>
      <c r="AZ522">
        <v>0</v>
      </c>
      <c r="BA522">
        <v>0</v>
      </c>
      <c r="BB522" s="1">
        <v>4.390115E-2</v>
      </c>
      <c r="BC522">
        <v>32.396560000000001</v>
      </c>
      <c r="BD522">
        <v>0</v>
      </c>
      <c r="BE522">
        <v>0</v>
      </c>
      <c r="BF522" s="1">
        <v>4.3815640000000003E-2</v>
      </c>
      <c r="BG522">
        <v>32.34966</v>
      </c>
      <c r="BH522">
        <v>0</v>
      </c>
      <c r="BI522">
        <v>0</v>
      </c>
      <c r="BJ522" s="1">
        <v>4.3678679999999998E-2</v>
      </c>
      <c r="BK522">
        <v>32.260199999999998</v>
      </c>
      <c r="BL522">
        <v>0</v>
      </c>
      <c r="BM522">
        <v>0</v>
      </c>
      <c r="BN522" s="1">
        <v>4.3423280000000002E-2</v>
      </c>
      <c r="BO522">
        <v>32.174930000000003</v>
      </c>
      <c r="BP522">
        <v>0</v>
      </c>
      <c r="BQ522">
        <v>0</v>
      </c>
      <c r="BR522" s="1">
        <v>4.3390150000000002E-2</v>
      </c>
      <c r="BS522">
        <v>32.102249999999998</v>
      </c>
      <c r="BT522">
        <v>0</v>
      </c>
      <c r="BU522">
        <v>0</v>
      </c>
      <c r="BV522" s="1">
        <v>4.3165740000000001E-2</v>
      </c>
      <c r="BW522">
        <v>32.102400000000003</v>
      </c>
      <c r="BX522">
        <v>0</v>
      </c>
      <c r="BY522">
        <v>0</v>
      </c>
      <c r="BZ522" s="1">
        <v>4.2911379999999999E-2</v>
      </c>
      <c r="CA522">
        <v>32.125619999999998</v>
      </c>
      <c r="CB522">
        <v>0</v>
      </c>
      <c r="CC522">
        <v>0</v>
      </c>
      <c r="CD522" s="1">
        <v>4.2662440000000003E-2</v>
      </c>
      <c r="CE522">
        <v>32.135300000000001</v>
      </c>
      <c r="CF522">
        <v>0</v>
      </c>
      <c r="CG522">
        <v>0</v>
      </c>
      <c r="CH522" s="1">
        <v>4.2499009999999997E-2</v>
      </c>
      <c r="CI522">
        <v>32.15202</v>
      </c>
      <c r="CJ522">
        <v>0</v>
      </c>
      <c r="CK522">
        <v>0</v>
      </c>
      <c r="CL522" s="1">
        <v>4.2379630000000001E-2</v>
      </c>
      <c r="CM522">
        <v>32.128230000000002</v>
      </c>
      <c r="CN522">
        <v>0</v>
      </c>
      <c r="CO522">
        <v>0</v>
      </c>
      <c r="CP522" s="1">
        <v>4.2263460000000003E-2</v>
      </c>
      <c r="CQ522">
        <v>32.04701</v>
      </c>
      <c r="CR522">
        <v>0</v>
      </c>
      <c r="CS522">
        <v>0</v>
      </c>
      <c r="CT522" s="1">
        <v>4.2262859999999999E-2</v>
      </c>
      <c r="CU522">
        <v>31.96499</v>
      </c>
      <c r="CV522">
        <v>0</v>
      </c>
      <c r="CW522">
        <v>0</v>
      </c>
      <c r="CX522" s="1">
        <v>4.298946E-2</v>
      </c>
      <c r="CY522">
        <v>31.900069999999999</v>
      </c>
      <c r="CZ522">
        <v>0</v>
      </c>
      <c r="DA522">
        <v>0</v>
      </c>
      <c r="DB522" s="1">
        <v>4.2932539999999998E-2</v>
      </c>
      <c r="DC522">
        <v>31.947040000000001</v>
      </c>
      <c r="DD522">
        <v>0</v>
      </c>
      <c r="DE522">
        <v>0</v>
      </c>
      <c r="DF522" s="1">
        <v>4.2551770000000003E-2</v>
      </c>
      <c r="DG522">
        <v>32.03642</v>
      </c>
      <c r="DH522">
        <v>0</v>
      </c>
      <c r="DI522">
        <v>0</v>
      </c>
      <c r="DJ522" s="1">
        <v>4.2107850000000002E-2</v>
      </c>
      <c r="DK522">
        <v>32.11345</v>
      </c>
      <c r="DL522">
        <v>0</v>
      </c>
      <c r="DM522">
        <v>0</v>
      </c>
      <c r="DN522" s="1">
        <v>4.2019819999999999E-2</v>
      </c>
      <c r="DO522">
        <v>32.172829999999998</v>
      </c>
      <c r="DP522">
        <v>0</v>
      </c>
      <c r="DQ522" s="1">
        <v>2.7509789999999998E-35</v>
      </c>
      <c r="DR522" s="1">
        <v>4.2092989999999997E-2</v>
      </c>
      <c r="DS522">
        <v>32.142699999999998</v>
      </c>
      <c r="DT522" s="1">
        <v>1.194716E-35</v>
      </c>
      <c r="DU522" s="1">
        <v>1.872637E-31</v>
      </c>
      <c r="DV522" s="1">
        <v>4.2110210000000002E-2</v>
      </c>
      <c r="DW522">
        <v>32.061399999999999</v>
      </c>
      <c r="DX522" s="1">
        <v>3.228322E-32</v>
      </c>
      <c r="DY522" s="1">
        <v>4.6102889999999996E-28</v>
      </c>
      <c r="DZ522">
        <v>4.19338E-2</v>
      </c>
      <c r="EA522">
        <v>31.983350000000002</v>
      </c>
      <c r="EB522" s="1">
        <v>3.4448349999999999E-29</v>
      </c>
      <c r="EC522" s="1">
        <v>4.6682280000000001E-25</v>
      </c>
      <c r="ED522" s="1">
        <v>4.1715080000000002E-2</v>
      </c>
      <c r="EE522">
        <v>31.91611</v>
      </c>
      <c r="EF522" s="1">
        <v>1.6772139999999999E-26</v>
      </c>
      <c r="EG522" s="1">
        <v>2.2044940000000001E-22</v>
      </c>
      <c r="EH522" s="1">
        <v>4.1528719999999998E-2</v>
      </c>
      <c r="EI522">
        <v>31.929320000000001</v>
      </c>
      <c r="EJ522" s="1">
        <v>4.1883020000000003E-24</v>
      </c>
      <c r="EK522" s="1">
        <v>5.4109670000000002E-20</v>
      </c>
      <c r="EL522" s="1">
        <v>4.1422430000000003E-2</v>
      </c>
      <c r="EM522">
        <v>32.009079999999997</v>
      </c>
      <c r="EN522" s="1">
        <v>5.9028060000000001E-22</v>
      </c>
      <c r="EO522" s="1">
        <v>7.5482909999999999E-18</v>
      </c>
      <c r="EP522" s="1">
        <v>4.1297010000000002E-2</v>
      </c>
      <c r="EQ522">
        <v>32.110280000000003</v>
      </c>
      <c r="ER522" s="1">
        <v>5.0301040000000002E-20</v>
      </c>
      <c r="ES522" s="1">
        <v>6.4103700000000001E-16</v>
      </c>
      <c r="ET522" s="1">
        <v>4.1153889999999999E-2</v>
      </c>
      <c r="EU522">
        <v>32.184559999999998</v>
      </c>
      <c r="EV522" s="1">
        <v>2.7527590000000001E-18</v>
      </c>
      <c r="EW522" s="1">
        <v>3.5133779999999999E-14</v>
      </c>
      <c r="EX522" s="1">
        <v>4.0963939999999997E-2</v>
      </c>
      <c r="EY522">
        <v>32.167450000000002</v>
      </c>
      <c r="EZ522" s="1">
        <v>1.017209E-16</v>
      </c>
      <c r="FA522" s="1">
        <v>1.305438E-12</v>
      </c>
      <c r="FB522" s="1">
        <v>4.0759990000000003E-2</v>
      </c>
      <c r="FC522">
        <v>32.10089</v>
      </c>
      <c r="FD522" s="1">
        <v>2.648524E-15</v>
      </c>
      <c r="FE522" s="1">
        <v>3.428577E-11</v>
      </c>
      <c r="FF522" s="1">
        <v>4.0641549999999999E-2</v>
      </c>
      <c r="FG522">
        <v>32.031570000000002</v>
      </c>
      <c r="FH522" s="1">
        <v>5.0603269999999998E-14</v>
      </c>
      <c r="FI522" s="1">
        <v>6.6028950000000005E-10</v>
      </c>
      <c r="FJ522" s="1">
        <v>4.0906280000000003E-2</v>
      </c>
      <c r="FK522">
        <v>31.963940000000001</v>
      </c>
      <c r="FL522" s="1">
        <v>7.3973790000000004E-13</v>
      </c>
      <c r="FM522" s="1">
        <v>9.6489010000000008E-9</v>
      </c>
      <c r="FN522" s="1">
        <v>4.0753159999999997E-2</v>
      </c>
      <c r="FO522">
        <v>31.999829999999999</v>
      </c>
      <c r="FP522" s="1">
        <v>8.3380669999999993E-12</v>
      </c>
      <c r="FQ522" s="1">
        <v>1.099533E-7</v>
      </c>
      <c r="FR522" s="1">
        <v>4.0405110000000001E-2</v>
      </c>
      <c r="FS522">
        <v>32.075589999999998</v>
      </c>
      <c r="FT522" s="1">
        <v>7.4554860000000004E-11</v>
      </c>
      <c r="FU522" s="1">
        <v>9.994098000000001E-7</v>
      </c>
      <c r="FV522">
        <v>4.0013199999999999E-2</v>
      </c>
      <c r="FW522">
        <v>32.113439999999997</v>
      </c>
      <c r="FX522" s="1">
        <v>5.4256209999999998E-10</v>
      </c>
      <c r="FY522" s="1">
        <v>7.4060020000000004E-6</v>
      </c>
      <c r="FZ522" s="1">
        <v>3.9806769999999998E-2</v>
      </c>
      <c r="GA522">
        <v>32.120350000000002</v>
      </c>
      <c r="GB522" s="1">
        <v>3.3012650000000002E-9</v>
      </c>
      <c r="GC522" s="1">
        <v>4.5679710000000003E-5</v>
      </c>
      <c r="GD522" s="1">
        <v>3.9687880000000002E-2</v>
      </c>
      <c r="GE522">
        <v>32.058320000000002</v>
      </c>
      <c r="GF522" s="1">
        <v>1.7072670000000001E-8</v>
      </c>
      <c r="GG522" s="1">
        <v>2.3899819999999999E-4</v>
      </c>
      <c r="GH522" s="1">
        <v>3.9534970000000003E-2</v>
      </c>
      <c r="GI522">
        <v>32.004840000000002</v>
      </c>
      <c r="GJ522" s="1">
        <v>7.6055979999999997E-8</v>
      </c>
      <c r="GK522" s="1">
        <v>1.078021E-3</v>
      </c>
      <c r="GL522" s="1">
        <v>3.9295440000000001E-2</v>
      </c>
      <c r="GM522">
        <v>31.955580000000001</v>
      </c>
      <c r="GN522" s="1">
        <v>2.9553619999999999E-7</v>
      </c>
      <c r="GO522" s="1">
        <v>4.2506979999999998E-3</v>
      </c>
      <c r="GP522">
        <v>3.9093500000000003E-2</v>
      </c>
      <c r="GQ522">
        <v>31.91086</v>
      </c>
      <c r="GR522" s="1">
        <v>1.017905E-6</v>
      </c>
      <c r="GS522" s="1">
        <v>1.4842259999999999E-2</v>
      </c>
      <c r="GT522" s="1">
        <v>3.8838780000000003E-2</v>
      </c>
      <c r="GU522">
        <v>31.864529999999998</v>
      </c>
      <c r="GV522" s="1">
        <v>3.1373009999999998E-6</v>
      </c>
      <c r="GW522" s="1">
        <v>4.6427940000000001E-2</v>
      </c>
      <c r="GX522">
        <v>3.8604899999999998E-2</v>
      </c>
      <c r="GY522">
        <v>31.87771</v>
      </c>
      <c r="GZ522" s="1">
        <v>8.7601480000000007E-6</v>
      </c>
      <c r="HA522">
        <v>0.13147400000000001</v>
      </c>
      <c r="HB522" s="1">
        <v>3.8372249999999997E-2</v>
      </c>
      <c r="HC522">
        <v>31.953769999999999</v>
      </c>
      <c r="HD522" s="1">
        <v>2.2358420000000001E-5</v>
      </c>
      <c r="HE522">
        <v>0.34027230000000003</v>
      </c>
      <c r="HF522" s="1">
        <v>3.8158409999999997E-2</v>
      </c>
      <c r="HG522">
        <v>32.028280000000002</v>
      </c>
      <c r="HH522" s="1">
        <v>5.2645590000000002E-5</v>
      </c>
      <c r="HI522">
        <v>0.81185640000000003</v>
      </c>
      <c r="HJ522" s="1">
        <v>3.7932390000000003E-2</v>
      </c>
      <c r="HK522">
        <v>32.035550000000001</v>
      </c>
      <c r="HL522" s="1">
        <v>1.151516E-4</v>
      </c>
      <c r="HM522">
        <v>1.799436</v>
      </c>
      <c r="HN522" s="1">
        <v>3.7699539999999997E-2</v>
      </c>
      <c r="HO522">
        <v>31.958600000000001</v>
      </c>
      <c r="HP522" s="1">
        <v>2.3560009999999999E-4</v>
      </c>
      <c r="HQ522">
        <v>3.7306110000000001</v>
      </c>
      <c r="HR522" s="1">
        <v>3.7554909999999997E-2</v>
      </c>
      <c r="HS522">
        <v>31.881550000000001</v>
      </c>
      <c r="HT522" s="1">
        <v>4.548625E-4</v>
      </c>
      <c r="HU522">
        <v>7.2799430000000003</v>
      </c>
      <c r="HV522" s="1">
        <v>3.7782360000000001E-2</v>
      </c>
      <c r="HW522">
        <v>31.8096</v>
      </c>
      <c r="HX522" s="1">
        <v>8.4067240000000002E-4</v>
      </c>
      <c r="HY522">
        <v>13.46125</v>
      </c>
      <c r="HZ522" s="1">
        <v>3.761627E-2</v>
      </c>
      <c r="IA522">
        <v>31.812180000000001</v>
      </c>
      <c r="IB522" s="1">
        <v>1.4641319999999999E-3</v>
      </c>
      <c r="IC522">
        <v>23.696560000000002</v>
      </c>
      <c r="ID522" s="1">
        <v>3.7261469999999998E-2</v>
      </c>
      <c r="IE522">
        <v>31.8673</v>
      </c>
      <c r="IF522" s="1">
        <v>2.4235870000000001E-3</v>
      </c>
      <c r="IG522">
        <v>39.839239999999997</v>
      </c>
      <c r="IH522" s="1">
        <v>3.6864519999999998E-2</v>
      </c>
      <c r="II522">
        <v>31.92266</v>
      </c>
      <c r="IJ522" s="1">
        <v>3.842453E-3</v>
      </c>
      <c r="IK522">
        <v>64.210260000000005</v>
      </c>
      <c r="IL522" s="1">
        <v>3.6659490000000003E-2</v>
      </c>
      <c r="IM522">
        <v>31.965319999999998</v>
      </c>
      <c r="IN522" s="1">
        <v>5.896063E-3</v>
      </c>
      <c r="IO522">
        <v>99.627319999999997</v>
      </c>
      <c r="IP522" s="1">
        <v>3.6558640000000003E-2</v>
      </c>
      <c r="IQ522">
        <v>31.945129999999999</v>
      </c>
      <c r="IR522" s="1">
        <v>8.7702920000000007E-3</v>
      </c>
      <c r="IS522">
        <v>149.3802</v>
      </c>
      <c r="IT522" s="1">
        <v>3.6426529999999999E-2</v>
      </c>
      <c r="IU522">
        <v>31.890529999999998</v>
      </c>
      <c r="IV522" s="1">
        <v>1.2636120000000001E-2</v>
      </c>
      <c r="IW522">
        <v>217.1019</v>
      </c>
      <c r="IX522" s="1">
        <v>3.6214549999999998E-2</v>
      </c>
      <c r="IY522">
        <v>31.84243</v>
      </c>
      <c r="IZ522" s="1">
        <v>1.7654429999999999E-2</v>
      </c>
      <c r="JA522">
        <v>306.56700000000001</v>
      </c>
      <c r="JB522" s="1">
        <v>3.6033049999999997E-2</v>
      </c>
      <c r="JC522">
        <v>31.81063</v>
      </c>
      <c r="JD522">
        <v>2.40457E-2</v>
      </c>
      <c r="JE522">
        <v>421.61239999999998</v>
      </c>
      <c r="JF522" s="1">
        <v>3.5808729999999997E-2</v>
      </c>
      <c r="JG522">
        <v>31.882570000000001</v>
      </c>
      <c r="JH522" s="1">
        <v>3.1937189999999997E-2</v>
      </c>
      <c r="JI522">
        <v>565.95770000000005</v>
      </c>
      <c r="JJ522" s="1">
        <v>3.5604780000000003E-2</v>
      </c>
      <c r="JK522">
        <v>31.96828</v>
      </c>
      <c r="JL522" s="1">
        <v>4.1516150000000002E-2</v>
      </c>
      <c r="JM522">
        <v>743.03</v>
      </c>
      <c r="JN522" s="1">
        <v>3.5409610000000001E-2</v>
      </c>
      <c r="JO522">
        <v>32.027839999999998</v>
      </c>
      <c r="JP522" s="1">
        <v>5.2900839999999998E-2</v>
      </c>
      <c r="JQ522">
        <v>955.8365</v>
      </c>
      <c r="JR522" s="1">
        <v>3.5231390000000001E-2</v>
      </c>
      <c r="JS522">
        <v>32.0595</v>
      </c>
      <c r="JT522" s="1">
        <v>6.6204269999999996E-2</v>
      </c>
      <c r="JU522">
        <v>1206.829</v>
      </c>
      <c r="JV522" s="1">
        <v>3.5043310000000001E-2</v>
      </c>
      <c r="JW522">
        <v>32.054250000000003</v>
      </c>
      <c r="JX522" s="1">
        <v>8.1424250000000004E-2</v>
      </c>
      <c r="JY522">
        <v>1497.741</v>
      </c>
      <c r="JZ522" s="1">
        <v>3.4863539999999998E-2</v>
      </c>
      <c r="KA522">
        <v>31.999490000000002</v>
      </c>
      <c r="KB522" s="1">
        <v>9.8610030000000001E-2</v>
      </c>
      <c r="KC522">
        <v>1829.575</v>
      </c>
      <c r="KD522">
        <v>3.4702999999999998E-2</v>
      </c>
      <c r="KE522">
        <v>31.94378</v>
      </c>
      <c r="KF522">
        <v>0.1177723</v>
      </c>
      <c r="KG522">
        <v>2202.5369999999998</v>
      </c>
      <c r="KH522">
        <v>3.46635E-2</v>
      </c>
      <c r="KI522">
        <v>31.904199999999999</v>
      </c>
      <c r="KJ522">
        <v>0.13930010000000001</v>
      </c>
      <c r="KK522">
        <v>2616.4679999999998</v>
      </c>
      <c r="KL522" s="1">
        <v>3.4514339999999998E-2</v>
      </c>
      <c r="KM522">
        <v>31.96424</v>
      </c>
      <c r="KN522">
        <v>0.16225319999999999</v>
      </c>
      <c r="KO522">
        <v>3070.1950000000002</v>
      </c>
      <c r="KP522">
        <v>3.4309100000000002E-2</v>
      </c>
      <c r="KQ522">
        <v>32.064140000000002</v>
      </c>
      <c r="KR522">
        <v>0.18654419999999999</v>
      </c>
      <c r="KS522">
        <v>3561.2640000000001</v>
      </c>
      <c r="KT522" s="1">
        <v>3.4102550000000002E-2</v>
      </c>
      <c r="KU522">
        <v>32.173679999999997</v>
      </c>
      <c r="KV522">
        <v>0.2121883</v>
      </c>
      <c r="KW522">
        <v>4086.7649999999999</v>
      </c>
      <c r="KX522" s="1">
        <v>3.396151E-2</v>
      </c>
      <c r="KY522">
        <v>32.26876</v>
      </c>
      <c r="KZ522">
        <v>0.23946410000000001</v>
      </c>
      <c r="LA522">
        <v>4643.6509999999998</v>
      </c>
      <c r="LB522" s="1">
        <v>3.3837579999999999E-2</v>
      </c>
      <c r="LC522">
        <v>32.275419999999997</v>
      </c>
      <c r="LD522">
        <v>0.26796950000000003</v>
      </c>
      <c r="LE522">
        <v>5228.76</v>
      </c>
      <c r="LF522" s="1">
        <v>3.3728670000000002E-2</v>
      </c>
      <c r="LG522">
        <v>32.223170000000003</v>
      </c>
      <c r="LH522">
        <v>0.2975179</v>
      </c>
      <c r="LI522">
        <v>5838.3029999999999</v>
      </c>
      <c r="LJ522" s="1">
        <v>3.3592240000000002E-2</v>
      </c>
      <c r="LK522">
        <v>32.175260000000002</v>
      </c>
      <c r="LL522">
        <v>0.32750980000000002</v>
      </c>
      <c r="LM522">
        <v>6468.0820000000003</v>
      </c>
      <c r="LN522" s="1">
        <v>3.3474709999999998E-2</v>
      </c>
      <c r="LO522">
        <v>32.149239999999999</v>
      </c>
      <c r="LP522">
        <v>0.35814509999999999</v>
      </c>
      <c r="LQ522">
        <v>7113.8310000000001</v>
      </c>
      <c r="LR522" s="1">
        <v>3.3347330000000001E-2</v>
      </c>
      <c r="LS522">
        <v>32.24353</v>
      </c>
      <c r="LT522">
        <v>0.3889148</v>
      </c>
      <c r="LU522">
        <v>7771.3130000000001</v>
      </c>
      <c r="LV522" s="1">
        <v>3.3225079999999997E-2</v>
      </c>
      <c r="LW522">
        <v>32.375399999999999</v>
      </c>
      <c r="LX522">
        <v>0.41976609999999998</v>
      </c>
      <c r="LY522">
        <v>8435.9879999999994</v>
      </c>
      <c r="LZ522">
        <v>3.3087800000000001E-2</v>
      </c>
      <c r="MA522">
        <v>32.504710000000003</v>
      </c>
      <c r="MB522">
        <v>0.45023659999999999</v>
      </c>
      <c r="MC522">
        <v>9103.8649999999998</v>
      </c>
      <c r="MD522" s="1">
        <v>3.2965319999999999E-2</v>
      </c>
      <c r="ME522">
        <v>32.618879999999997</v>
      </c>
      <c r="MF522">
        <v>0.48052810000000001</v>
      </c>
      <c r="MG522">
        <v>9771.0570000000007</v>
      </c>
      <c r="MH522" s="1">
        <v>3.2853460000000001E-2</v>
      </c>
      <c r="MI522">
        <v>32.644260000000003</v>
      </c>
      <c r="MJ522">
        <v>0.51043380000000005</v>
      </c>
      <c r="MK522">
        <v>10433.700000000001</v>
      </c>
      <c r="ML522" s="1">
        <v>3.2737750000000003E-2</v>
      </c>
      <c r="MM522">
        <v>32.612400000000001</v>
      </c>
      <c r="MN522">
        <v>0.5396069</v>
      </c>
      <c r="MO522">
        <v>11088.28</v>
      </c>
      <c r="MP522" s="1">
        <v>3.2646889999999998E-2</v>
      </c>
      <c r="MQ522">
        <v>32.568179999999998</v>
      </c>
      <c r="MR522">
        <v>0.56837910000000003</v>
      </c>
      <c r="MS522">
        <v>11731.64</v>
      </c>
      <c r="MT522" s="1">
        <v>3.271831E-2</v>
      </c>
      <c r="MU522">
        <v>32.525230000000001</v>
      </c>
      <c r="MV522">
        <v>0.59926069999999998</v>
      </c>
      <c r="MW522">
        <v>12362.17</v>
      </c>
      <c r="MX522" s="1">
        <v>3.2619389999999998E-2</v>
      </c>
      <c r="MY522">
        <v>32.514490000000002</v>
      </c>
      <c r="MZ522">
        <v>0.62618580000000001</v>
      </c>
      <c r="NA522">
        <v>12977.2</v>
      </c>
      <c r="NB522" s="1">
        <v>3.2451389999999997E-2</v>
      </c>
      <c r="NC522">
        <v>32.558039999999998</v>
      </c>
      <c r="ND522">
        <v>0.6505765</v>
      </c>
      <c r="NE522">
        <v>13572.69</v>
      </c>
      <c r="NF522" s="1">
        <v>3.2276390000000002E-2</v>
      </c>
      <c r="NG522">
        <v>32.661879999999996</v>
      </c>
      <c r="NH522">
        <v>0.67341890000000004</v>
      </c>
      <c r="NI522">
        <v>14146.21</v>
      </c>
      <c r="NJ522" s="1">
        <v>3.2173729999999998E-2</v>
      </c>
      <c r="NK522">
        <v>32.713230000000003</v>
      </c>
      <c r="NL522">
        <v>0.69641450000000005</v>
      </c>
      <c r="NM522">
        <v>14696.47</v>
      </c>
      <c r="NN522" s="1">
        <v>3.2113349999999999E-2</v>
      </c>
      <c r="NO522">
        <v>32.696019999999997</v>
      </c>
      <c r="NP522">
        <v>0.71903139999999999</v>
      </c>
      <c r="NQ522">
        <v>15222.81</v>
      </c>
      <c r="NR522">
        <v>3.2044599999999999E-2</v>
      </c>
      <c r="NS522">
        <v>32.660719999999998</v>
      </c>
      <c r="NT522">
        <v>0.74014349999999995</v>
      </c>
      <c r="NU522">
        <v>15724.13</v>
      </c>
      <c r="NV522" s="1">
        <v>3.1974450000000001E-2</v>
      </c>
      <c r="NW522">
        <v>32.62153</v>
      </c>
      <c r="NX522">
        <v>0.75991889999999995</v>
      </c>
      <c r="NY522">
        <v>16199.53</v>
      </c>
      <c r="NZ522" s="1">
        <v>3.2051320000000001E-2</v>
      </c>
      <c r="OA522">
        <v>32.587670000000003</v>
      </c>
      <c r="OB522">
        <v>0.7819256</v>
      </c>
      <c r="OC522">
        <v>16648.8</v>
      </c>
      <c r="OD522">
        <v>3.1962900000000002E-2</v>
      </c>
      <c r="OE522">
        <v>32.636699999999998</v>
      </c>
      <c r="OF522">
        <v>0.79862889999999997</v>
      </c>
      <c r="OG522">
        <v>17071.919999999998</v>
      </c>
      <c r="OH522" s="1">
        <v>3.1814780000000001E-2</v>
      </c>
      <c r="OI522">
        <v>32.743409999999997</v>
      </c>
      <c r="OJ522">
        <v>0.81240869999999998</v>
      </c>
      <c r="OK522">
        <v>17467</v>
      </c>
    </row>
    <row r="523" spans="1:401" x14ac:dyDescent="0.35">
      <c r="A523">
        <v>532</v>
      </c>
      <c r="B523" t="s">
        <v>4</v>
      </c>
      <c r="C523" t="s">
        <v>364</v>
      </c>
      <c r="D523" t="s">
        <v>525</v>
      </c>
      <c r="E523">
        <v>803.20899999999995</v>
      </c>
      <c r="F523" s="1">
        <v>4.7852649999999997E-2</v>
      </c>
      <c r="G523">
        <v>32.7378</v>
      </c>
      <c r="H523">
        <v>0</v>
      </c>
      <c r="I523">
        <v>0</v>
      </c>
      <c r="J523" s="1">
        <v>4.7429730000000003E-2</v>
      </c>
      <c r="K523">
        <v>32.709420000000001</v>
      </c>
      <c r="L523">
        <v>0</v>
      </c>
      <c r="M523">
        <v>0</v>
      </c>
      <c r="N523" s="1">
        <v>4.6900219999999999E-2</v>
      </c>
      <c r="O523">
        <v>32.669089999999997</v>
      </c>
      <c r="P523">
        <v>0</v>
      </c>
      <c r="Q523">
        <v>0</v>
      </c>
      <c r="R523" s="1">
        <v>4.6357540000000003E-2</v>
      </c>
      <c r="S523">
        <v>32.607559999999999</v>
      </c>
      <c r="T523">
        <v>0</v>
      </c>
      <c r="U523">
        <v>0</v>
      </c>
      <c r="V523" s="1">
        <v>4.594181E-2</v>
      </c>
      <c r="W523">
        <v>32.57123</v>
      </c>
      <c r="X523">
        <v>0</v>
      </c>
      <c r="Y523">
        <v>0</v>
      </c>
      <c r="Z523" s="1">
        <v>4.5607219999999997E-2</v>
      </c>
      <c r="AA523">
        <v>32.516179999999999</v>
      </c>
      <c r="AB523">
        <v>0</v>
      </c>
      <c r="AC523">
        <v>0</v>
      </c>
      <c r="AD523" s="1">
        <v>4.5252760000000003E-2</v>
      </c>
      <c r="AE523">
        <v>32.450470000000003</v>
      </c>
      <c r="AF523">
        <v>0</v>
      </c>
      <c r="AG523">
        <v>0</v>
      </c>
      <c r="AH523">
        <v>4.5007999999999999E-2</v>
      </c>
      <c r="AI523">
        <v>32.392400000000002</v>
      </c>
      <c r="AJ523">
        <v>0</v>
      </c>
      <c r="AK523">
        <v>0</v>
      </c>
      <c r="AL523" s="1">
        <v>4.552229E-2</v>
      </c>
      <c r="AM523">
        <v>32.346350000000001</v>
      </c>
      <c r="AN523">
        <v>0</v>
      </c>
      <c r="AO523">
        <v>0</v>
      </c>
      <c r="AP523" s="1">
        <v>4.5236230000000002E-2</v>
      </c>
      <c r="AQ523">
        <v>32.3673</v>
      </c>
      <c r="AR523">
        <v>0</v>
      </c>
      <c r="AS523">
        <v>0</v>
      </c>
      <c r="AT523" s="1">
        <v>4.4622589999999997E-2</v>
      </c>
      <c r="AU523">
        <v>32.421570000000003</v>
      </c>
      <c r="AV523">
        <v>0</v>
      </c>
      <c r="AW523">
        <v>0</v>
      </c>
      <c r="AX523" s="1">
        <v>4.3980379999999999E-2</v>
      </c>
      <c r="AY523">
        <v>32.441310000000001</v>
      </c>
      <c r="AZ523">
        <v>0</v>
      </c>
      <c r="BA523">
        <v>0</v>
      </c>
      <c r="BB523" s="1">
        <v>4.3703859999999997E-2</v>
      </c>
      <c r="BC523">
        <v>32.441699999999997</v>
      </c>
      <c r="BD523">
        <v>0</v>
      </c>
      <c r="BE523">
        <v>0</v>
      </c>
      <c r="BF523" s="1">
        <v>4.3618869999999997E-2</v>
      </c>
      <c r="BG523">
        <v>32.395719999999997</v>
      </c>
      <c r="BH523">
        <v>0</v>
      </c>
      <c r="BI523">
        <v>0</v>
      </c>
      <c r="BJ523" s="1">
        <v>4.3483830000000001E-2</v>
      </c>
      <c r="BK523">
        <v>32.30809</v>
      </c>
      <c r="BL523">
        <v>0</v>
      </c>
      <c r="BM523">
        <v>0</v>
      </c>
      <c r="BN523" s="1">
        <v>4.3226220000000003E-2</v>
      </c>
      <c r="BO523">
        <v>32.224690000000002</v>
      </c>
      <c r="BP523">
        <v>0</v>
      </c>
      <c r="BQ523">
        <v>0</v>
      </c>
      <c r="BR523" s="1">
        <v>4.3195530000000003E-2</v>
      </c>
      <c r="BS523">
        <v>32.153840000000002</v>
      </c>
      <c r="BT523">
        <v>0</v>
      </c>
      <c r="BU523">
        <v>0</v>
      </c>
      <c r="BV523" s="1">
        <v>4.2970040000000001E-2</v>
      </c>
      <c r="BW523">
        <v>32.154850000000003</v>
      </c>
      <c r="BX523">
        <v>0</v>
      </c>
      <c r="BY523">
        <v>0</v>
      </c>
      <c r="BZ523" s="1">
        <v>4.2714040000000002E-2</v>
      </c>
      <c r="CA523">
        <v>32.178220000000003</v>
      </c>
      <c r="CB523">
        <v>0</v>
      </c>
      <c r="CC523">
        <v>0</v>
      </c>
      <c r="CD523" s="1">
        <v>4.2464509999999997E-2</v>
      </c>
      <c r="CE523">
        <v>32.187809999999999</v>
      </c>
      <c r="CF523">
        <v>0</v>
      </c>
      <c r="CG523">
        <v>0</v>
      </c>
      <c r="CH523">
        <v>4.2301699999999998E-2</v>
      </c>
      <c r="CI523">
        <v>32.204419999999999</v>
      </c>
      <c r="CJ523">
        <v>0</v>
      </c>
      <c r="CK523">
        <v>0</v>
      </c>
      <c r="CL523" s="1">
        <v>4.2181379999999997E-2</v>
      </c>
      <c r="CM523">
        <v>32.180759999999999</v>
      </c>
      <c r="CN523">
        <v>0</v>
      </c>
      <c r="CO523">
        <v>0</v>
      </c>
      <c r="CP523" s="1">
        <v>4.2063740000000002E-2</v>
      </c>
      <c r="CQ523">
        <v>32.100700000000003</v>
      </c>
      <c r="CR523">
        <v>0</v>
      </c>
      <c r="CS523">
        <v>0</v>
      </c>
      <c r="CT523" s="1">
        <v>4.2065859999999997E-2</v>
      </c>
      <c r="CU523">
        <v>32.020180000000003</v>
      </c>
      <c r="CV523">
        <v>0</v>
      </c>
      <c r="CW523">
        <v>0</v>
      </c>
      <c r="CX523" s="1">
        <v>4.2798759999999998E-2</v>
      </c>
      <c r="CY523">
        <v>31.95674</v>
      </c>
      <c r="CZ523">
        <v>0</v>
      </c>
      <c r="DA523">
        <v>0</v>
      </c>
      <c r="DB523" s="1">
        <v>4.2740029999999998E-2</v>
      </c>
      <c r="DC523">
        <v>32.003909999999998</v>
      </c>
      <c r="DD523">
        <v>0</v>
      </c>
      <c r="DE523">
        <v>0</v>
      </c>
      <c r="DF523" s="1">
        <v>4.2356629999999999E-2</v>
      </c>
      <c r="DG523">
        <v>32.092280000000002</v>
      </c>
      <c r="DH523">
        <v>0</v>
      </c>
      <c r="DI523">
        <v>0</v>
      </c>
      <c r="DJ523" s="1">
        <v>4.1909639999999998E-2</v>
      </c>
      <c r="DK523">
        <v>32.168039999999998</v>
      </c>
      <c r="DL523">
        <v>0</v>
      </c>
      <c r="DM523">
        <v>0</v>
      </c>
      <c r="DN523" s="1">
        <v>4.1821589999999999E-2</v>
      </c>
      <c r="DO523">
        <v>32.226300000000002</v>
      </c>
      <c r="DP523">
        <v>0</v>
      </c>
      <c r="DQ523" s="1">
        <v>7.4730339999999994E-36</v>
      </c>
      <c r="DR523" s="1">
        <v>4.1895139999999997E-2</v>
      </c>
      <c r="DS523">
        <v>32.19614</v>
      </c>
      <c r="DT523" s="1">
        <v>3.6607E-36</v>
      </c>
      <c r="DU523" s="1">
        <v>5.476813E-32</v>
      </c>
      <c r="DV523" s="1">
        <v>4.1912720000000001E-2</v>
      </c>
      <c r="DW523">
        <v>32.11609</v>
      </c>
      <c r="DX523" s="1">
        <v>1.046898E-32</v>
      </c>
      <c r="DY523" s="1">
        <v>1.4470309999999999E-28</v>
      </c>
      <c r="DZ523">
        <v>4.1735000000000001E-2</v>
      </c>
      <c r="EA523">
        <v>32.039650000000002</v>
      </c>
      <c r="EB523" s="1">
        <v>1.181811E-29</v>
      </c>
      <c r="EC523" s="1">
        <v>1.5640110000000001E-25</v>
      </c>
      <c r="ED523" s="1">
        <v>4.1516709999999998E-2</v>
      </c>
      <c r="EE523">
        <v>31.974119999999999</v>
      </c>
      <c r="EF523" s="1">
        <v>6.0721309999999997E-27</v>
      </c>
      <c r="EG523" s="1">
        <v>7.8420270000000003E-23</v>
      </c>
      <c r="EH523" s="1">
        <v>4.1328959999999998E-2</v>
      </c>
      <c r="EI523">
        <v>31.987970000000001</v>
      </c>
      <c r="EJ523" s="1">
        <v>1.5946079999999999E-24</v>
      </c>
      <c r="EK523" s="1">
        <v>2.033236E-20</v>
      </c>
      <c r="EL523">
        <v>4.1223599999999999E-2</v>
      </c>
      <c r="EM523">
        <v>32.067210000000003</v>
      </c>
      <c r="EN523" s="1">
        <v>2.3570339999999998E-22</v>
      </c>
      <c r="EO523" s="1">
        <v>2.9846519999999999E-18</v>
      </c>
      <c r="EP523" s="1">
        <v>4.1097590000000003E-2</v>
      </c>
      <c r="EQ523">
        <v>32.167180000000002</v>
      </c>
      <c r="ER523" s="1">
        <v>2.1010469999999999E-20</v>
      </c>
      <c r="ES523" s="1">
        <v>2.658348E-16</v>
      </c>
      <c r="ET523" s="1">
        <v>4.0953610000000001E-2</v>
      </c>
      <c r="EU523">
        <v>32.240160000000003</v>
      </c>
      <c r="EV523" s="1">
        <v>1.199796E-18</v>
      </c>
      <c r="EW523" s="1">
        <v>1.5234819999999999E-14</v>
      </c>
      <c r="EX523" s="1">
        <v>4.076287E-2</v>
      </c>
      <c r="EY523">
        <v>32.222999999999999</v>
      </c>
      <c r="EZ523" s="1">
        <v>4.6160669999999997E-17</v>
      </c>
      <c r="FA523" s="1">
        <v>5.9036799999999999E-13</v>
      </c>
      <c r="FB523" s="1">
        <v>4.0559310000000001E-2</v>
      </c>
      <c r="FC523">
        <v>32.157620000000001</v>
      </c>
      <c r="FD523" s="1">
        <v>1.248851E-15</v>
      </c>
      <c r="FE523" s="1">
        <v>1.6133030000000001E-11</v>
      </c>
      <c r="FF523" s="1">
        <v>4.0441669999999999E-2</v>
      </c>
      <c r="FG523">
        <v>32.089759999999998</v>
      </c>
      <c r="FH523" s="1">
        <v>2.4746970000000001E-14</v>
      </c>
      <c r="FI523" s="1">
        <v>3.2259080000000002E-10</v>
      </c>
      <c r="FJ523" s="1">
        <v>4.0709250000000002E-2</v>
      </c>
      <c r="FK523">
        <v>32.023739999999997</v>
      </c>
      <c r="FL523" s="1">
        <v>3.745813E-13</v>
      </c>
      <c r="FM523" s="1">
        <v>4.8851639999999997E-9</v>
      </c>
      <c r="FN523" s="1">
        <v>4.0556040000000002E-2</v>
      </c>
      <c r="FO523">
        <v>32.060169999999999</v>
      </c>
      <c r="FP523" s="1">
        <v>4.3639889999999997E-12</v>
      </c>
      <c r="FQ523" s="1">
        <v>5.7584330000000001E-8</v>
      </c>
      <c r="FR523" s="1">
        <v>4.0206510000000001E-2</v>
      </c>
      <c r="FS523">
        <v>32.135249999999999</v>
      </c>
      <c r="FT523" s="1">
        <v>4.0260459999999999E-11</v>
      </c>
      <c r="FU523" s="1">
        <v>5.4043339999999997E-7</v>
      </c>
      <c r="FV523" s="1">
        <v>3.9814040000000002E-2</v>
      </c>
      <c r="FW523">
        <v>32.172719999999998</v>
      </c>
      <c r="FX523" s="1">
        <v>3.0183019999999999E-10</v>
      </c>
      <c r="FY523" s="1">
        <v>4.1281829999999999E-6</v>
      </c>
      <c r="FZ523" s="1">
        <v>3.9606990000000002E-2</v>
      </c>
      <c r="GA523">
        <v>32.179189999999998</v>
      </c>
      <c r="GB523" s="1">
        <v>1.8891889999999999E-9</v>
      </c>
      <c r="GC523" s="1">
        <v>2.6205999999999999E-5</v>
      </c>
      <c r="GD523">
        <v>3.9488799999999998E-2</v>
      </c>
      <c r="GE523">
        <v>32.117829999999998</v>
      </c>
      <c r="GF523" s="1">
        <v>1.003666E-8</v>
      </c>
      <c r="GG523" s="1">
        <v>1.4090869999999999E-4</v>
      </c>
      <c r="GH523" s="1">
        <v>3.9337150000000001E-2</v>
      </c>
      <c r="GI523">
        <v>32.065350000000002</v>
      </c>
      <c r="GJ523" s="1">
        <v>4.5871219999999998E-8</v>
      </c>
      <c r="GK523" s="1">
        <v>6.5227619999999999E-4</v>
      </c>
      <c r="GL523" s="1">
        <v>3.9096909999999999E-2</v>
      </c>
      <c r="GM523">
        <v>32.016860000000001</v>
      </c>
      <c r="GN523" s="1">
        <v>1.8261579999999999E-7</v>
      </c>
      <c r="GO523" s="1">
        <v>2.6359259999999998E-3</v>
      </c>
      <c r="GP523" s="1">
        <v>3.8895350000000002E-2</v>
      </c>
      <c r="GQ523">
        <v>31.972899999999999</v>
      </c>
      <c r="GR523" s="1">
        <v>6.4362990000000001E-7</v>
      </c>
      <c r="GS523" s="1">
        <v>9.4208279999999991E-3</v>
      </c>
      <c r="GT523" s="1">
        <v>3.8641540000000002E-2</v>
      </c>
      <c r="GU523">
        <v>31.927289999999999</v>
      </c>
      <c r="GV523" s="1">
        <v>2.0275760000000001E-6</v>
      </c>
      <c r="GW523" s="1">
        <v>3.0127040000000001E-2</v>
      </c>
      <c r="GX523" s="1">
        <v>3.8406870000000003E-2</v>
      </c>
      <c r="GY523">
        <v>31.9405</v>
      </c>
      <c r="GZ523" s="1">
        <v>5.7798979999999999E-6</v>
      </c>
      <c r="HA523" s="1">
        <v>8.7116890000000002E-2</v>
      </c>
      <c r="HB523" s="1">
        <v>3.8174090000000001E-2</v>
      </c>
      <c r="HC523">
        <v>32.015419999999999</v>
      </c>
      <c r="HD523" s="1">
        <v>1.504428E-5</v>
      </c>
      <c r="HE523">
        <v>0.22998009999999999</v>
      </c>
      <c r="HF523" s="1">
        <v>3.7960069999999999E-2</v>
      </c>
      <c r="HG523">
        <v>32.088340000000002</v>
      </c>
      <c r="HH523" s="1">
        <v>3.6088660000000003E-5</v>
      </c>
      <c r="HI523">
        <v>0.55909799999999998</v>
      </c>
      <c r="HJ523" s="1">
        <v>3.7733290000000003E-2</v>
      </c>
      <c r="HK523">
        <v>32.094470000000001</v>
      </c>
      <c r="HL523" s="1">
        <v>8.0338420000000005E-5</v>
      </c>
      <c r="HM523">
        <v>1.261406</v>
      </c>
      <c r="HN523" s="1">
        <v>3.7502279999999999E-2</v>
      </c>
      <c r="HO523">
        <v>32.017960000000002</v>
      </c>
      <c r="HP523" s="1">
        <v>1.6714839999999999E-4</v>
      </c>
      <c r="HQ523">
        <v>2.6594920000000002</v>
      </c>
      <c r="HR523" s="1">
        <v>3.7359459999999997E-2</v>
      </c>
      <c r="HS523">
        <v>31.941579999999998</v>
      </c>
      <c r="HT523" s="1">
        <v>3.2787289999999998E-4</v>
      </c>
      <c r="HU523">
        <v>5.2730119999999996</v>
      </c>
      <c r="HV523" s="1">
        <v>3.7590869999999998E-2</v>
      </c>
      <c r="HW523">
        <v>31.87049</v>
      </c>
      <c r="HX523" s="1">
        <v>6.1523869999999996E-4</v>
      </c>
      <c r="HY523">
        <v>9.8985149999999997</v>
      </c>
      <c r="HZ523" s="1">
        <v>3.7423530000000003E-2</v>
      </c>
      <c r="IA523">
        <v>31.87302</v>
      </c>
      <c r="IB523" s="1">
        <v>1.0868919999999999E-3</v>
      </c>
      <c r="IC523">
        <v>17.676390000000001</v>
      </c>
      <c r="ID523" s="1">
        <v>3.7066740000000001E-2</v>
      </c>
      <c r="IE523">
        <v>31.927150000000001</v>
      </c>
      <c r="IF523" s="1">
        <v>1.8235230000000001E-3</v>
      </c>
      <c r="IG523">
        <v>30.124279999999999</v>
      </c>
      <c r="IH523" s="1">
        <v>3.6670389999999997E-2</v>
      </c>
      <c r="II523">
        <v>31.981030000000001</v>
      </c>
      <c r="IJ523" s="1">
        <v>2.9282710000000001E-3</v>
      </c>
      <c r="IK523">
        <v>49.179079999999999</v>
      </c>
      <c r="IL523">
        <v>3.6465400000000002E-2</v>
      </c>
      <c r="IM523">
        <v>32.022370000000002</v>
      </c>
      <c r="IN523" s="1">
        <v>4.5480069999999997E-3</v>
      </c>
      <c r="IO523">
        <v>77.236379999999997</v>
      </c>
      <c r="IP523" s="1">
        <v>3.6365109999999999E-2</v>
      </c>
      <c r="IQ523">
        <v>32.001269999999998</v>
      </c>
      <c r="IR523" s="1">
        <v>6.8434009999999998E-3</v>
      </c>
      <c r="IS523">
        <v>117.1463</v>
      </c>
      <c r="IT523" s="1">
        <v>3.6233630000000003E-2</v>
      </c>
      <c r="IU523">
        <v>31.946750000000002</v>
      </c>
      <c r="IV523" s="1">
        <v>9.9684760000000004E-3</v>
      </c>
      <c r="IW523">
        <v>172.12549999999999</v>
      </c>
      <c r="IX523" s="1">
        <v>3.6021839999999999E-2</v>
      </c>
      <c r="IY523">
        <v>31.898759999999999</v>
      </c>
      <c r="IZ523" s="1">
        <v>1.407279E-2</v>
      </c>
      <c r="JA523">
        <v>245.5924</v>
      </c>
      <c r="JB523" s="1">
        <v>3.5840650000000002E-2</v>
      </c>
      <c r="JC523">
        <v>31.867059999999999</v>
      </c>
      <c r="JD523" s="1">
        <v>1.935748E-2</v>
      </c>
      <c r="JE523">
        <v>341.09870000000001</v>
      </c>
      <c r="JF523">
        <v>3.56174E-2</v>
      </c>
      <c r="JG523">
        <v>31.937899999999999</v>
      </c>
      <c r="JH523" s="1">
        <v>2.5952650000000001E-2</v>
      </c>
      <c r="JI523">
        <v>462.17779999999999</v>
      </c>
      <c r="JJ523">
        <v>3.5413300000000002E-2</v>
      </c>
      <c r="JK523">
        <v>32.02169</v>
      </c>
      <c r="JL523">
        <v>3.4037699999999997E-2</v>
      </c>
      <c r="JM523">
        <v>612.18730000000005</v>
      </c>
      <c r="JN523" s="1">
        <v>3.5216560000000001E-2</v>
      </c>
      <c r="JO523">
        <v>32.079430000000002</v>
      </c>
      <c r="JP523">
        <v>4.3737499999999999E-2</v>
      </c>
      <c r="JQ523">
        <v>794.18100000000004</v>
      </c>
      <c r="JR523" s="1">
        <v>3.5040179999999997E-2</v>
      </c>
      <c r="JS523">
        <v>32.109679999999997</v>
      </c>
      <c r="JT523" s="1">
        <v>5.5180710000000001E-2</v>
      </c>
      <c r="JU523">
        <v>1010.7859999999999</v>
      </c>
      <c r="JV523" s="1">
        <v>3.4852069999999999E-2</v>
      </c>
      <c r="JW523">
        <v>32.103569999999998</v>
      </c>
      <c r="JX523" s="1">
        <v>6.8386779999999994E-2</v>
      </c>
      <c r="JY523">
        <v>1264.0319999999999</v>
      </c>
      <c r="JZ523" s="1">
        <v>3.4673349999999999E-2</v>
      </c>
      <c r="KA523">
        <v>32.048940000000002</v>
      </c>
      <c r="KB523" s="1">
        <v>8.342832E-2</v>
      </c>
      <c r="KC523">
        <v>1555.318</v>
      </c>
      <c r="KD523" s="1">
        <v>3.4512760000000003E-2</v>
      </c>
      <c r="KE523">
        <v>31.99352</v>
      </c>
      <c r="KF523">
        <v>0.1003329</v>
      </c>
      <c r="KG523">
        <v>1885.326</v>
      </c>
      <c r="KH523" s="1">
        <v>3.4474829999999998E-2</v>
      </c>
      <c r="KI523">
        <v>31.95429</v>
      </c>
      <c r="KJ523">
        <v>0.119467</v>
      </c>
      <c r="KK523">
        <v>2254.4180000000001</v>
      </c>
      <c r="KL523" s="1">
        <v>3.432553E-2</v>
      </c>
      <c r="KM523">
        <v>32.013590000000001</v>
      </c>
      <c r="KN523">
        <v>0.1400325</v>
      </c>
      <c r="KO523">
        <v>2662.0070000000001</v>
      </c>
      <c r="KP523" s="1">
        <v>3.4120049999999999E-2</v>
      </c>
      <c r="KQ523">
        <v>32.111699999999999</v>
      </c>
      <c r="KR523">
        <v>0.1619651</v>
      </c>
      <c r="KS523">
        <v>3106.306</v>
      </c>
      <c r="KT523" s="1">
        <v>3.3912520000000002E-2</v>
      </c>
      <c r="KU523">
        <v>32.219119999999997</v>
      </c>
      <c r="KV523">
        <v>0.18528320000000001</v>
      </c>
      <c r="KW523">
        <v>3585.0590000000002</v>
      </c>
      <c r="KX523" s="1">
        <v>3.3772910000000003E-2</v>
      </c>
      <c r="KY523">
        <v>32.312069999999999</v>
      </c>
      <c r="KZ523">
        <v>0.2102562</v>
      </c>
      <c r="LA523">
        <v>4095.7809999999999</v>
      </c>
      <c r="LB523" s="1">
        <v>3.364806E-2</v>
      </c>
      <c r="LC523">
        <v>32.317570000000003</v>
      </c>
      <c r="LD523">
        <v>0.23651150000000001</v>
      </c>
      <c r="LE523">
        <v>4635.8639999999996</v>
      </c>
      <c r="LF523" s="1">
        <v>3.354004E-2</v>
      </c>
      <c r="LG523">
        <v>32.265470000000001</v>
      </c>
      <c r="LH523">
        <v>0.26391340000000002</v>
      </c>
      <c r="LI523">
        <v>5202.0479999999998</v>
      </c>
      <c r="LJ523">
        <v>3.34039E-2</v>
      </c>
      <c r="LK523">
        <v>32.218119999999999</v>
      </c>
      <c r="LL523">
        <v>0.29191240000000002</v>
      </c>
      <c r="LM523">
        <v>5790.634</v>
      </c>
      <c r="LN523" s="1">
        <v>3.3286080000000003E-2</v>
      </c>
      <c r="LO523">
        <v>32.192610000000002</v>
      </c>
      <c r="LP523">
        <v>0.32068049999999998</v>
      </c>
      <c r="LQ523">
        <v>6397.7569999999996</v>
      </c>
      <c r="LR523" s="1">
        <v>3.3157689999999997E-2</v>
      </c>
      <c r="LS523">
        <v>32.285879999999999</v>
      </c>
      <c r="LT523">
        <v>0.34974739999999999</v>
      </c>
      <c r="LU523">
        <v>7019.4970000000003</v>
      </c>
      <c r="LV523" s="1">
        <v>3.3036429999999999E-2</v>
      </c>
      <c r="LW523">
        <v>32.415819999999997</v>
      </c>
      <c r="LX523">
        <v>0.37908999999999998</v>
      </c>
      <c r="LY523">
        <v>7651.692</v>
      </c>
      <c r="LZ523" s="1">
        <v>3.2899480000000002E-2</v>
      </c>
      <c r="MA523">
        <v>32.542850000000001</v>
      </c>
      <c r="MB523">
        <v>0.40824880000000002</v>
      </c>
      <c r="MC523">
        <v>8290.5139999999992</v>
      </c>
      <c r="MD523">
        <v>3.2775600000000002E-2</v>
      </c>
      <c r="ME523">
        <v>32.65484</v>
      </c>
      <c r="MF523">
        <v>0.43737789999999999</v>
      </c>
      <c r="MG523">
        <v>8932.1830000000009</v>
      </c>
      <c r="MH523" s="1">
        <v>3.2663419999999999E-2</v>
      </c>
      <c r="MI523">
        <v>32.678989999999999</v>
      </c>
      <c r="MJ523">
        <v>0.46631309999999998</v>
      </c>
      <c r="MK523">
        <v>9573.0149999999994</v>
      </c>
      <c r="ML523" s="1">
        <v>3.255007E-2</v>
      </c>
      <c r="MM523">
        <v>32.647280000000002</v>
      </c>
      <c r="MN523">
        <v>0.49475409999999997</v>
      </c>
      <c r="MO523">
        <v>10209.56</v>
      </c>
      <c r="MP523" s="1">
        <v>3.2459370000000001E-2</v>
      </c>
      <c r="MQ523">
        <v>32.603580000000001</v>
      </c>
      <c r="MR523">
        <v>0.52291679999999996</v>
      </c>
      <c r="MS523">
        <v>10838.57</v>
      </c>
      <c r="MT523" s="1">
        <v>3.2530530000000002E-2</v>
      </c>
      <c r="MU523">
        <v>32.561439999999997</v>
      </c>
      <c r="MV523">
        <v>0.55315300000000001</v>
      </c>
      <c r="MW523">
        <v>11458.4</v>
      </c>
      <c r="MX523" s="1">
        <v>3.2431729999999999E-2</v>
      </c>
      <c r="MY523">
        <v>32.551160000000003</v>
      </c>
      <c r="MZ523">
        <v>0.57983739999999995</v>
      </c>
      <c r="NA523">
        <v>12066.27</v>
      </c>
      <c r="NB523" s="1">
        <v>3.2264019999999997E-2</v>
      </c>
      <c r="NC523">
        <v>32.594540000000002</v>
      </c>
      <c r="ND523">
        <v>0.60425700000000004</v>
      </c>
      <c r="NE523">
        <v>12658.15</v>
      </c>
      <c r="NF523" s="1">
        <v>3.2088449999999998E-2</v>
      </c>
      <c r="NG523">
        <v>32.697090000000003</v>
      </c>
      <c r="NH523">
        <v>0.62728260000000002</v>
      </c>
      <c r="NI523">
        <v>13231.4</v>
      </c>
      <c r="NJ523" s="1">
        <v>3.1983890000000001E-2</v>
      </c>
      <c r="NK523">
        <v>32.747399999999999</v>
      </c>
      <c r="NL523">
        <v>0.65049170000000001</v>
      </c>
      <c r="NM523">
        <v>13784.54</v>
      </c>
      <c r="NN523" s="1">
        <v>3.1925250000000002E-2</v>
      </c>
      <c r="NO523">
        <v>32.729979999999998</v>
      </c>
      <c r="NP523">
        <v>0.67347809999999997</v>
      </c>
      <c r="NQ523">
        <v>14316.7</v>
      </c>
      <c r="NR523" s="1">
        <v>3.1856750000000003E-2</v>
      </c>
      <c r="NS523">
        <v>32.695030000000003</v>
      </c>
      <c r="NT523">
        <v>0.69507419999999998</v>
      </c>
      <c r="NU523">
        <v>14826.69</v>
      </c>
      <c r="NV523" s="1">
        <v>3.1785479999999998E-2</v>
      </c>
      <c r="NW523">
        <v>32.656419999999997</v>
      </c>
      <c r="NX523">
        <v>0.7154258</v>
      </c>
      <c r="NY523">
        <v>15313.29</v>
      </c>
      <c r="NZ523" s="1">
        <v>3.1865650000000002E-2</v>
      </c>
      <c r="OA523">
        <v>32.62323</v>
      </c>
      <c r="OB523">
        <v>0.73803529999999995</v>
      </c>
      <c r="OC523">
        <v>15776.23</v>
      </c>
      <c r="OD523" s="1">
        <v>3.177609E-2</v>
      </c>
      <c r="OE523">
        <v>32.67201</v>
      </c>
      <c r="OF523">
        <v>0.75555490000000003</v>
      </c>
      <c r="OG523">
        <v>16215.2</v>
      </c>
      <c r="OH523" s="1">
        <v>3.1626620000000001E-2</v>
      </c>
      <c r="OI523">
        <v>32.777209999999997</v>
      </c>
      <c r="OJ523">
        <v>0.77030270000000001</v>
      </c>
      <c r="OK523">
        <v>16628.060000000001</v>
      </c>
    </row>
    <row r="524" spans="1:401" x14ac:dyDescent="0.35">
      <c r="A524">
        <v>533</v>
      </c>
      <c r="B524" t="s">
        <v>4</v>
      </c>
      <c r="C524" t="s">
        <v>364</v>
      </c>
      <c r="D524" t="s">
        <v>526</v>
      </c>
      <c r="E524">
        <v>798.01819999999998</v>
      </c>
      <c r="F524">
        <v>4.72758E-2</v>
      </c>
      <c r="G524">
        <v>32.75788</v>
      </c>
      <c r="H524">
        <v>0</v>
      </c>
      <c r="I524">
        <v>0</v>
      </c>
      <c r="J524" s="1">
        <v>4.6855540000000001E-2</v>
      </c>
      <c r="K524">
        <v>32.73207</v>
      </c>
      <c r="L524">
        <v>0</v>
      </c>
      <c r="M524">
        <v>0</v>
      </c>
      <c r="N524">
        <v>4.6330900000000001E-2</v>
      </c>
      <c r="O524">
        <v>32.694319999999998</v>
      </c>
      <c r="P524">
        <v>0</v>
      </c>
      <c r="Q524">
        <v>0</v>
      </c>
      <c r="R524">
        <v>4.5794700000000001E-2</v>
      </c>
      <c r="S524">
        <v>32.635480000000001</v>
      </c>
      <c r="T524">
        <v>0</v>
      </c>
      <c r="U524">
        <v>0</v>
      </c>
      <c r="V524" s="1">
        <v>4.538209E-2</v>
      </c>
      <c r="W524">
        <v>32.60127</v>
      </c>
      <c r="X524">
        <v>0</v>
      </c>
      <c r="Y524">
        <v>0</v>
      </c>
      <c r="Z524" s="1">
        <v>4.5052889999999998E-2</v>
      </c>
      <c r="AA524">
        <v>32.548609999999996</v>
      </c>
      <c r="AB524">
        <v>0</v>
      </c>
      <c r="AC524">
        <v>0</v>
      </c>
      <c r="AD524" s="1">
        <v>4.4700749999999997E-2</v>
      </c>
      <c r="AE524">
        <v>32.485320000000002</v>
      </c>
      <c r="AF524">
        <v>0</v>
      </c>
      <c r="AG524">
        <v>0</v>
      </c>
      <c r="AH524" s="1">
        <v>4.4464169999999997E-2</v>
      </c>
      <c r="AI524">
        <v>32.429389999999998</v>
      </c>
      <c r="AJ524">
        <v>0</v>
      </c>
      <c r="AK524">
        <v>0</v>
      </c>
      <c r="AL524" s="1">
        <v>4.4981819999999999E-2</v>
      </c>
      <c r="AM524">
        <v>32.385249999999999</v>
      </c>
      <c r="AN524">
        <v>0</v>
      </c>
      <c r="AO524">
        <v>0</v>
      </c>
      <c r="AP524" s="1">
        <v>4.469886E-2</v>
      </c>
      <c r="AQ524">
        <v>32.407110000000003</v>
      </c>
      <c r="AR524">
        <v>0</v>
      </c>
      <c r="AS524">
        <v>0</v>
      </c>
      <c r="AT524" s="1">
        <v>4.4087719999999997E-2</v>
      </c>
      <c r="AU524">
        <v>32.461550000000003</v>
      </c>
      <c r="AV524">
        <v>0</v>
      </c>
      <c r="AW524">
        <v>0</v>
      </c>
      <c r="AX524" s="1">
        <v>4.3449340000000003E-2</v>
      </c>
      <c r="AY524">
        <v>32.481639999999999</v>
      </c>
      <c r="AZ524">
        <v>0</v>
      </c>
      <c r="BA524">
        <v>0</v>
      </c>
      <c r="BB524" s="1">
        <v>4.3176649999999997E-2</v>
      </c>
      <c r="BC524">
        <v>32.482480000000002</v>
      </c>
      <c r="BD524">
        <v>0</v>
      </c>
      <c r="BE524">
        <v>0</v>
      </c>
      <c r="BF524" s="1">
        <v>4.3095559999999998E-2</v>
      </c>
      <c r="BG524">
        <v>32.437669999999997</v>
      </c>
      <c r="BH524">
        <v>0</v>
      </c>
      <c r="BI524">
        <v>0</v>
      </c>
      <c r="BJ524" s="1">
        <v>4.296316E-2</v>
      </c>
      <c r="BK524">
        <v>32.351819999999996</v>
      </c>
      <c r="BL524">
        <v>0</v>
      </c>
      <c r="BM524">
        <v>0</v>
      </c>
      <c r="BN524" s="1">
        <v>4.2708219999999998E-2</v>
      </c>
      <c r="BO524">
        <v>32.27026</v>
      </c>
      <c r="BP524">
        <v>0</v>
      </c>
      <c r="BQ524">
        <v>0</v>
      </c>
      <c r="BR524" s="1">
        <v>4.2681120000000003E-2</v>
      </c>
      <c r="BS524">
        <v>32.201129999999999</v>
      </c>
      <c r="BT524">
        <v>0</v>
      </c>
      <c r="BU524">
        <v>0</v>
      </c>
      <c r="BV524" s="1">
        <v>4.2457469999999997E-2</v>
      </c>
      <c r="BW524">
        <v>32.20279</v>
      </c>
      <c r="BX524">
        <v>0</v>
      </c>
      <c r="BY524">
        <v>0</v>
      </c>
      <c r="BZ524">
        <v>4.2203200000000003E-2</v>
      </c>
      <c r="CA524">
        <v>32.226469999999999</v>
      </c>
      <c r="CB524">
        <v>0</v>
      </c>
      <c r="CC524">
        <v>0</v>
      </c>
      <c r="CD524" s="1">
        <v>4.1956220000000002E-2</v>
      </c>
      <c r="CE524">
        <v>32.2363</v>
      </c>
      <c r="CF524">
        <v>0</v>
      </c>
      <c r="CG524">
        <v>0</v>
      </c>
      <c r="CH524" s="1">
        <v>4.1795119999999998E-2</v>
      </c>
      <c r="CI524">
        <v>32.252929999999999</v>
      </c>
      <c r="CJ524">
        <v>0</v>
      </c>
      <c r="CK524">
        <v>0</v>
      </c>
      <c r="CL524">
        <v>4.1675999999999998E-2</v>
      </c>
      <c r="CM524">
        <v>32.229880000000001</v>
      </c>
      <c r="CN524">
        <v>0</v>
      </c>
      <c r="CO524">
        <v>0</v>
      </c>
      <c r="CP524" s="1">
        <v>4.1560590000000001E-2</v>
      </c>
      <c r="CQ524">
        <v>32.151049999999998</v>
      </c>
      <c r="CR524">
        <v>0</v>
      </c>
      <c r="CS524">
        <v>0</v>
      </c>
      <c r="CT524" s="1">
        <v>4.156704E-2</v>
      </c>
      <c r="CU524">
        <v>32.071939999999998</v>
      </c>
      <c r="CV524">
        <v>0</v>
      </c>
      <c r="CW524">
        <v>0</v>
      </c>
      <c r="CX524">
        <v>4.2300699999999997E-2</v>
      </c>
      <c r="CY524">
        <v>32.009770000000003</v>
      </c>
      <c r="CZ524">
        <v>0</v>
      </c>
      <c r="DA524">
        <v>0</v>
      </c>
      <c r="DB524" s="1">
        <v>4.2242349999999998E-2</v>
      </c>
      <c r="DC524">
        <v>32.056739999999998</v>
      </c>
      <c r="DD524">
        <v>0</v>
      </c>
      <c r="DE524">
        <v>0</v>
      </c>
      <c r="DF524" s="1">
        <v>4.1859630000000002E-2</v>
      </c>
      <c r="DG524">
        <v>32.14432</v>
      </c>
      <c r="DH524">
        <v>0</v>
      </c>
      <c r="DI524">
        <v>0</v>
      </c>
      <c r="DJ524" s="1">
        <v>4.1412959999999999E-2</v>
      </c>
      <c r="DK524">
        <v>32.219149999999999</v>
      </c>
      <c r="DL524">
        <v>0</v>
      </c>
      <c r="DM524">
        <v>0</v>
      </c>
      <c r="DN524">
        <v>4.1327999999999997E-2</v>
      </c>
      <c r="DO524">
        <v>32.276620000000001</v>
      </c>
      <c r="DP524">
        <v>0</v>
      </c>
      <c r="DQ524" s="1">
        <v>2.0369280000000001E-36</v>
      </c>
      <c r="DR524" s="1">
        <v>4.1402649999999999E-2</v>
      </c>
      <c r="DS524">
        <v>32.246949999999998</v>
      </c>
      <c r="DT524" s="1">
        <v>1.181759E-36</v>
      </c>
      <c r="DU524" s="1">
        <v>1.6066539999999999E-32</v>
      </c>
      <c r="DV524" s="1">
        <v>4.1421020000000003E-2</v>
      </c>
      <c r="DW524">
        <v>32.168030000000002</v>
      </c>
      <c r="DX524" s="1">
        <v>3.5226000000000003E-33</v>
      </c>
      <c r="DY524" s="1">
        <v>4.552261E-29</v>
      </c>
      <c r="DZ524" s="1">
        <v>4.1245270000000001E-2</v>
      </c>
      <c r="EA524">
        <v>32.092979999999997</v>
      </c>
      <c r="EB524" s="1">
        <v>4.1670920000000002E-30</v>
      </c>
      <c r="EC524" s="1">
        <v>5.2494760000000005E-26</v>
      </c>
      <c r="ED524" s="1">
        <v>4.1027519999999998E-2</v>
      </c>
      <c r="EE524">
        <v>32.0289</v>
      </c>
      <c r="EF524" s="1">
        <v>2.245207E-27</v>
      </c>
      <c r="EG524" s="1">
        <v>2.7935349999999999E-23</v>
      </c>
      <c r="EH524" s="1">
        <v>4.0842030000000001E-2</v>
      </c>
      <c r="EI524">
        <v>32.043080000000003</v>
      </c>
      <c r="EJ524" s="1">
        <v>6.1748680000000003E-25</v>
      </c>
      <c r="EK524" s="1">
        <v>7.6483179999999999E-21</v>
      </c>
      <c r="EL524" s="1">
        <v>4.0737759999999998E-2</v>
      </c>
      <c r="EM524">
        <v>32.121749999999999</v>
      </c>
      <c r="EN524" s="1">
        <v>9.5431630000000004E-23</v>
      </c>
      <c r="EO524" s="1">
        <v>1.1809699999999999E-18</v>
      </c>
      <c r="EP524" s="1">
        <v>4.0614520000000001E-2</v>
      </c>
      <c r="EQ524">
        <v>32.220750000000002</v>
      </c>
      <c r="ER524" s="1">
        <v>8.8791310000000001E-21</v>
      </c>
      <c r="ES524" s="1">
        <v>1.102783E-16</v>
      </c>
      <c r="ET524" s="1">
        <v>4.0471319999999998E-2</v>
      </c>
      <c r="EU524">
        <v>32.292929999999998</v>
      </c>
      <c r="EV524" s="1">
        <v>5.2820739999999998E-19</v>
      </c>
      <c r="EW524" s="1">
        <v>6.6061950000000001E-15</v>
      </c>
      <c r="EX524" s="1">
        <v>4.0280959999999998E-2</v>
      </c>
      <c r="EY524">
        <v>32.276069999999997</v>
      </c>
      <c r="EZ524" s="1">
        <v>2.1131569999999999E-17</v>
      </c>
      <c r="FA524" s="1">
        <v>2.6689390000000002E-13</v>
      </c>
      <c r="FB524">
        <v>4.00813E-2</v>
      </c>
      <c r="FC524">
        <v>32.211770000000001</v>
      </c>
      <c r="FD524" s="1">
        <v>5.9347850000000001E-16</v>
      </c>
      <c r="FE524" s="1">
        <v>7.5860920000000008E-12</v>
      </c>
      <c r="FF524" s="1">
        <v>3.9966370000000001E-2</v>
      </c>
      <c r="FG524">
        <v>32.145200000000003</v>
      </c>
      <c r="FH524" s="1">
        <v>1.218771E-14</v>
      </c>
      <c r="FI524" s="1">
        <v>1.5744109999999999E-10</v>
      </c>
      <c r="FJ524">
        <v>4.02362E-2</v>
      </c>
      <c r="FK524">
        <v>32.08061</v>
      </c>
      <c r="FL524" s="1">
        <v>1.909032E-13</v>
      </c>
      <c r="FM524" s="1">
        <v>2.4698840000000002E-9</v>
      </c>
      <c r="FN524" s="1">
        <v>4.0084479999999999E-2</v>
      </c>
      <c r="FO524">
        <v>32.117080000000001</v>
      </c>
      <c r="FP524" s="1">
        <v>2.2976690000000001E-12</v>
      </c>
      <c r="FQ524" s="1">
        <v>3.0105550000000001E-8</v>
      </c>
      <c r="FR524" s="1">
        <v>3.9737660000000001E-2</v>
      </c>
      <c r="FS524">
        <v>32.191719999999997</v>
      </c>
      <c r="FT524" s="1">
        <v>2.1863120000000001E-11</v>
      </c>
      <c r="FU524" s="1">
        <v>2.9163599999999998E-7</v>
      </c>
      <c r="FV524" s="1">
        <v>3.9346079999999999E-2</v>
      </c>
      <c r="FW524">
        <v>32.228999999999999</v>
      </c>
      <c r="FX524" s="1">
        <v>1.687875E-10</v>
      </c>
      <c r="FY524" s="1">
        <v>2.2955049999999998E-6</v>
      </c>
      <c r="FZ524" s="1">
        <v>3.914227E-2</v>
      </c>
      <c r="GA524">
        <v>32.235520000000001</v>
      </c>
      <c r="GB524" s="1">
        <v>1.0865090000000001E-9</v>
      </c>
      <c r="GC524" s="1">
        <v>1.4992309999999999E-5</v>
      </c>
      <c r="GD524" s="1">
        <v>3.9027779999999998E-2</v>
      </c>
      <c r="GE524">
        <v>32.174950000000003</v>
      </c>
      <c r="GF524" s="1">
        <v>5.9286499999999998E-9</v>
      </c>
      <c r="GG524" s="1">
        <v>8.2816279999999994E-5</v>
      </c>
      <c r="GH524" s="1">
        <v>3.8878129999999997E-2</v>
      </c>
      <c r="GI524">
        <v>32.123289999999997</v>
      </c>
      <c r="GJ524" s="1">
        <v>2.7792489999999999E-8</v>
      </c>
      <c r="GK524" s="1">
        <v>3.9329110000000002E-4</v>
      </c>
      <c r="GL524" s="1">
        <v>3.8640639999999997E-2</v>
      </c>
      <c r="GM524">
        <v>32.075569999999999</v>
      </c>
      <c r="GN524" s="1">
        <v>1.133399E-7</v>
      </c>
      <c r="GO524" s="1">
        <v>1.628284E-3</v>
      </c>
      <c r="GP524" s="1">
        <v>3.8440710000000003E-2</v>
      </c>
      <c r="GQ524">
        <v>32.032260000000001</v>
      </c>
      <c r="GR524" s="1">
        <v>4.08696E-7</v>
      </c>
      <c r="GS524" s="1">
        <v>5.9544460000000004E-3</v>
      </c>
      <c r="GT524" s="1">
        <v>3.8190040000000001E-2</v>
      </c>
      <c r="GU524">
        <v>31.987380000000002</v>
      </c>
      <c r="GV524" s="1">
        <v>1.315732E-6</v>
      </c>
      <c r="GW524" s="1">
        <v>1.9459750000000001E-2</v>
      </c>
      <c r="GX524" s="1">
        <v>3.7957009999999999E-2</v>
      </c>
      <c r="GY524">
        <v>32.000450000000001</v>
      </c>
      <c r="GZ524" s="1">
        <v>3.8285580000000002E-6</v>
      </c>
      <c r="HA524" s="1">
        <v>5.7438959999999997E-2</v>
      </c>
      <c r="HB524" s="1">
        <v>3.7727869999999997E-2</v>
      </c>
      <c r="HC524">
        <v>32.074280000000002</v>
      </c>
      <c r="HD524" s="1">
        <v>1.016161E-5</v>
      </c>
      <c r="HE524">
        <v>0.15460889999999999</v>
      </c>
      <c r="HF524" s="1">
        <v>3.751496E-2</v>
      </c>
      <c r="HG524">
        <v>32.145960000000002</v>
      </c>
      <c r="HH524" s="1">
        <v>2.4829429999999999E-5</v>
      </c>
      <c r="HI524">
        <v>0.38283630000000002</v>
      </c>
      <c r="HJ524" s="1">
        <v>3.7290629999999998E-2</v>
      </c>
      <c r="HK524">
        <v>32.151699999999998</v>
      </c>
      <c r="HL524" s="1">
        <v>5.6249029999999998E-5</v>
      </c>
      <c r="HM524">
        <v>0.87887579999999998</v>
      </c>
      <c r="HN524" s="1">
        <v>3.7062949999999997E-2</v>
      </c>
      <c r="HO524">
        <v>32.075760000000002</v>
      </c>
      <c r="HP524" s="1">
        <v>1.1898549999999999E-4</v>
      </c>
      <c r="HQ524">
        <v>1.883678</v>
      </c>
      <c r="HR524" s="1">
        <v>3.6925149999999997E-2</v>
      </c>
      <c r="HS524">
        <v>31.999980000000001</v>
      </c>
      <c r="HT524" s="1">
        <v>2.3710960000000001E-4</v>
      </c>
      <c r="HU524">
        <v>3.793282</v>
      </c>
      <c r="HV524" s="1">
        <v>3.7157139999999998E-2</v>
      </c>
      <c r="HW524">
        <v>31.929490000000001</v>
      </c>
      <c r="HX524" s="1">
        <v>4.5163460000000001E-4</v>
      </c>
      <c r="HY524">
        <v>7.2263330000000003</v>
      </c>
      <c r="HZ524" s="1">
        <v>3.699156E-2</v>
      </c>
      <c r="IA524">
        <v>31.931699999999999</v>
      </c>
      <c r="IB524" s="1">
        <v>8.0920820000000002E-4</v>
      </c>
      <c r="IC524">
        <v>13.08581</v>
      </c>
      <c r="ID524" s="1">
        <v>3.6637019999999999E-2</v>
      </c>
      <c r="IE524">
        <v>31.984909999999999</v>
      </c>
      <c r="IF524" s="1">
        <v>1.3758589999999999E-3</v>
      </c>
      <c r="IG524">
        <v>22.597490000000001</v>
      </c>
      <c r="IH524" s="1">
        <v>3.6243379999999999E-2</v>
      </c>
      <c r="II524">
        <v>32.037599999999998</v>
      </c>
      <c r="IJ524" s="1">
        <v>2.237391E-3</v>
      </c>
      <c r="IK524">
        <v>37.353810000000003</v>
      </c>
      <c r="IL524" s="1">
        <v>3.6039290000000002E-2</v>
      </c>
      <c r="IM524">
        <v>32.077820000000003</v>
      </c>
      <c r="IN524" s="1">
        <v>3.5166070000000002E-3</v>
      </c>
      <c r="IO524">
        <v>59.358870000000003</v>
      </c>
      <c r="IP524" s="1">
        <v>3.5942010000000003E-2</v>
      </c>
      <c r="IQ524">
        <v>32.056339999999999</v>
      </c>
      <c r="IR524" s="1">
        <v>5.3519700000000002E-3</v>
      </c>
      <c r="IS524">
        <v>91.039289999999994</v>
      </c>
      <c r="IT524" s="1">
        <v>3.5812990000000003E-2</v>
      </c>
      <c r="IU524">
        <v>32.001890000000003</v>
      </c>
      <c r="IV524" s="1">
        <v>7.8804540000000003E-3</v>
      </c>
      <c r="IW524">
        <v>135.1875</v>
      </c>
      <c r="IX524">
        <v>3.56034E-2</v>
      </c>
      <c r="IY524">
        <v>31.953949999999999</v>
      </c>
      <c r="IZ524" s="1">
        <v>1.1239209999999999E-2</v>
      </c>
      <c r="JA524">
        <v>194.8323</v>
      </c>
      <c r="JB524" s="1">
        <v>3.5425539999999998E-2</v>
      </c>
      <c r="JC524">
        <v>31.922170000000001</v>
      </c>
      <c r="JD524">
        <v>1.56109E-2</v>
      </c>
      <c r="JE524">
        <v>273.18490000000003</v>
      </c>
      <c r="JF524" s="1">
        <v>3.520529E-2</v>
      </c>
      <c r="JG524">
        <v>31.991679999999999</v>
      </c>
      <c r="JH524" s="1">
        <v>2.1123159999999998E-2</v>
      </c>
      <c r="JI524">
        <v>373.5086</v>
      </c>
      <c r="JJ524" s="1">
        <v>3.5001989999999997E-2</v>
      </c>
      <c r="JK524">
        <v>32.073839999999997</v>
      </c>
      <c r="JL524" s="1">
        <v>2.794512E-2</v>
      </c>
      <c r="JM524">
        <v>498.98390000000001</v>
      </c>
      <c r="JN524" s="1">
        <v>3.4806730000000001E-2</v>
      </c>
      <c r="JO524">
        <v>32.12997</v>
      </c>
      <c r="JP524" s="1">
        <v>3.6206389999999998E-2</v>
      </c>
      <c r="JQ524">
        <v>652.59280000000001</v>
      </c>
      <c r="JR524" s="1">
        <v>3.4632629999999998E-2</v>
      </c>
      <c r="JS524">
        <v>32.159080000000003</v>
      </c>
      <c r="JT524" s="1">
        <v>4.604051E-2</v>
      </c>
      <c r="JU524">
        <v>837.00419999999997</v>
      </c>
      <c r="JV524" s="1">
        <v>3.4446119999999997E-2</v>
      </c>
      <c r="JW524">
        <v>32.152389999999997</v>
      </c>
      <c r="JX524" s="1">
        <v>5.7486830000000003E-2</v>
      </c>
      <c r="JY524">
        <v>1054.3979999999999</v>
      </c>
      <c r="JZ524" s="1">
        <v>3.4270509999999997E-2</v>
      </c>
      <c r="KA524">
        <v>32.097940000000001</v>
      </c>
      <c r="KB524" s="1">
        <v>7.0633849999999998E-2</v>
      </c>
      <c r="KC524">
        <v>1306.4390000000001</v>
      </c>
      <c r="KD524" s="1">
        <v>3.411144E-2</v>
      </c>
      <c r="KE524">
        <v>32.042610000000003</v>
      </c>
      <c r="KF524" s="1">
        <v>8.5522360000000006E-2</v>
      </c>
      <c r="KG524">
        <v>1594.155</v>
      </c>
      <c r="KH524" s="1">
        <v>3.4075759999999997E-2</v>
      </c>
      <c r="KI524">
        <v>32.00356</v>
      </c>
      <c r="KJ524">
        <v>0.1024974</v>
      </c>
      <c r="KK524">
        <v>1918.3150000000001</v>
      </c>
      <c r="KL524" s="1">
        <v>3.3928109999999997E-2</v>
      </c>
      <c r="KM524">
        <v>32.061709999999998</v>
      </c>
      <c r="KN524">
        <v>0.1208832</v>
      </c>
      <c r="KO524">
        <v>2278.8020000000001</v>
      </c>
      <c r="KP524" s="1">
        <v>3.3724209999999998E-2</v>
      </c>
      <c r="KQ524">
        <v>32.158230000000003</v>
      </c>
      <c r="KR524">
        <v>0.14063629999999999</v>
      </c>
      <c r="KS524">
        <v>2674.44</v>
      </c>
      <c r="KT524" s="1">
        <v>3.3517440000000003E-2</v>
      </c>
      <c r="KU524">
        <v>32.263680000000001</v>
      </c>
      <c r="KV524">
        <v>0.16177900000000001</v>
      </c>
      <c r="KW524">
        <v>3103.5390000000002</v>
      </c>
      <c r="KX524" s="1">
        <v>3.3380920000000001E-2</v>
      </c>
      <c r="KY524">
        <v>32.354869999999998</v>
      </c>
      <c r="KZ524">
        <v>0.18457380000000001</v>
      </c>
      <c r="LA524">
        <v>3564.192</v>
      </c>
      <c r="LB524" s="1">
        <v>3.3257630000000003E-2</v>
      </c>
      <c r="LC524">
        <v>32.359729999999999</v>
      </c>
      <c r="LD524">
        <v>0.20868339999999999</v>
      </c>
      <c r="LE524">
        <v>4054.2959999999998</v>
      </c>
      <c r="LF524" s="1">
        <v>3.315154E-2</v>
      </c>
      <c r="LG524">
        <v>32.307699999999997</v>
      </c>
      <c r="LH524">
        <v>0.2340042</v>
      </c>
      <c r="LI524">
        <v>4571.1670000000004</v>
      </c>
      <c r="LJ524" s="1">
        <v>3.3015879999999997E-2</v>
      </c>
      <c r="LK524">
        <v>32.260590000000001</v>
      </c>
      <c r="LL524">
        <v>0.26003090000000001</v>
      </c>
      <c r="LM524">
        <v>5111.57</v>
      </c>
      <c r="LN524" s="1">
        <v>3.2899240000000003E-2</v>
      </c>
      <c r="LO524">
        <v>32.23516</v>
      </c>
      <c r="LP524">
        <v>0.28693170000000001</v>
      </c>
      <c r="LQ524">
        <v>5672.152</v>
      </c>
      <c r="LR524" s="1">
        <v>3.277219E-2</v>
      </c>
      <c r="LS524">
        <v>32.32705</v>
      </c>
      <c r="LT524">
        <v>0.31427670000000002</v>
      </c>
      <c r="LU524">
        <v>6249.3710000000001</v>
      </c>
      <c r="LV524" s="1">
        <v>3.2652090000000002E-2</v>
      </c>
      <c r="LW524">
        <v>32.455170000000003</v>
      </c>
      <c r="LX524">
        <v>0.34203729999999999</v>
      </c>
      <c r="LY524">
        <v>6839.5</v>
      </c>
      <c r="LZ524" s="1">
        <v>3.2517020000000001E-2</v>
      </c>
      <c r="MA524">
        <v>32.58023</v>
      </c>
      <c r="MB524">
        <v>0.36979590000000001</v>
      </c>
      <c r="MC524">
        <v>7438.9560000000001</v>
      </c>
      <c r="MD524" s="1">
        <v>3.239438E-2</v>
      </c>
      <c r="ME524">
        <v>32.690269999999998</v>
      </c>
      <c r="MF524">
        <v>0.39766810000000002</v>
      </c>
      <c r="MG524">
        <v>8044.1710000000003</v>
      </c>
      <c r="MH524" s="1">
        <v>3.228292E-2</v>
      </c>
      <c r="MI524">
        <v>32.713709999999999</v>
      </c>
      <c r="MJ524">
        <v>0.42550080000000001</v>
      </c>
      <c r="MK524">
        <v>8651.7440000000006</v>
      </c>
      <c r="ML524" s="1">
        <v>3.2172010000000001E-2</v>
      </c>
      <c r="MM524">
        <v>32.682099999999998</v>
      </c>
      <c r="MN524">
        <v>0.45303700000000002</v>
      </c>
      <c r="MO524">
        <v>9258.3680000000004</v>
      </c>
      <c r="MP524" s="1">
        <v>3.2082640000000003E-2</v>
      </c>
      <c r="MQ524">
        <v>32.638800000000003</v>
      </c>
      <c r="MR524">
        <v>0.48042509999999999</v>
      </c>
      <c r="MS524">
        <v>9860.8209999999999</v>
      </c>
      <c r="MT524">
        <v>3.2153800000000003E-2</v>
      </c>
      <c r="MU524">
        <v>32.597180000000002</v>
      </c>
      <c r="MV524">
        <v>0.50984790000000002</v>
      </c>
      <c r="MW524">
        <v>10457.48</v>
      </c>
      <c r="MX524" s="1">
        <v>3.205728E-2</v>
      </c>
      <c r="MY524">
        <v>32.587119999999999</v>
      </c>
      <c r="MZ524">
        <v>0.5361146</v>
      </c>
      <c r="NA524">
        <v>11045.6</v>
      </c>
      <c r="NB524" s="1">
        <v>3.1891709999999997E-2</v>
      </c>
      <c r="NC524">
        <v>32.630099999999999</v>
      </c>
      <c r="ND524">
        <v>0.56035699999999999</v>
      </c>
      <c r="NE524">
        <v>11621.18</v>
      </c>
      <c r="NF524" s="1">
        <v>3.1716950000000001E-2</v>
      </c>
      <c r="NG524">
        <v>32.731360000000002</v>
      </c>
      <c r="NH524">
        <v>0.58335269999999995</v>
      </c>
      <c r="NI524">
        <v>12181.53</v>
      </c>
      <c r="NJ524" s="1">
        <v>3.1612069999999999E-2</v>
      </c>
      <c r="NK524">
        <v>32.781010000000002</v>
      </c>
      <c r="NL524">
        <v>0.60656849999999995</v>
      </c>
      <c r="NM524">
        <v>12724.96</v>
      </c>
      <c r="NN524">
        <v>3.15562E-2</v>
      </c>
      <c r="NO524">
        <v>32.763680000000001</v>
      </c>
      <c r="NP524">
        <v>0.62970990000000004</v>
      </c>
      <c r="NQ524">
        <v>13250.58</v>
      </c>
      <c r="NR524" s="1">
        <v>3.1487620000000001E-2</v>
      </c>
      <c r="NS524">
        <v>32.728940000000001</v>
      </c>
      <c r="NT524">
        <v>0.65155110000000005</v>
      </c>
      <c r="NU524">
        <v>13757.08</v>
      </c>
      <c r="NV524" s="1">
        <v>3.1417630000000002E-2</v>
      </c>
      <c r="NW524">
        <v>32.690710000000003</v>
      </c>
      <c r="NX524">
        <v>0.67229309999999998</v>
      </c>
      <c r="NY524">
        <v>14243</v>
      </c>
      <c r="NZ524" s="1">
        <v>3.1499850000000003E-2</v>
      </c>
      <c r="OA524">
        <v>32.65802</v>
      </c>
      <c r="OB524">
        <v>0.69526889999999997</v>
      </c>
      <c r="OC524">
        <v>14708.14</v>
      </c>
      <c r="OD524" s="1">
        <v>3.1410180000000003E-2</v>
      </c>
      <c r="OE524">
        <v>32.706119999999999</v>
      </c>
      <c r="OF524">
        <v>0.71339609999999998</v>
      </c>
      <c r="OG524">
        <v>15151.84</v>
      </c>
      <c r="OH524">
        <v>3.1262199999999997E-2</v>
      </c>
      <c r="OI524">
        <v>32.80986</v>
      </c>
      <c r="OJ524">
        <v>0.72893699999999995</v>
      </c>
      <c r="OK524">
        <v>15571.69</v>
      </c>
    </row>
    <row r="525" spans="1:401" x14ac:dyDescent="0.35">
      <c r="A525">
        <v>534</v>
      </c>
      <c r="B525" t="s">
        <v>4</v>
      </c>
      <c r="C525" t="s">
        <v>364</v>
      </c>
      <c r="D525" t="s">
        <v>527</v>
      </c>
      <c r="E525">
        <v>811.60929999999996</v>
      </c>
      <c r="F525" s="1">
        <v>4.8042540000000002E-2</v>
      </c>
      <c r="G525">
        <v>32.772669999999998</v>
      </c>
      <c r="H525">
        <v>0</v>
      </c>
      <c r="I525">
        <v>0</v>
      </c>
      <c r="J525" s="1">
        <v>4.7615110000000002E-2</v>
      </c>
      <c r="K525">
        <v>32.749310000000001</v>
      </c>
      <c r="L525">
        <v>0</v>
      </c>
      <c r="M525">
        <v>0</v>
      </c>
      <c r="N525" s="1">
        <v>4.7081530000000003E-2</v>
      </c>
      <c r="O525">
        <v>32.714359999999999</v>
      </c>
      <c r="P525">
        <v>0</v>
      </c>
      <c r="Q525">
        <v>0</v>
      </c>
      <c r="R525">
        <v>4.6536599999999997E-2</v>
      </c>
      <c r="S525">
        <v>32.6584</v>
      </c>
      <c r="T525">
        <v>0</v>
      </c>
      <c r="U525">
        <v>0</v>
      </c>
      <c r="V525" s="1">
        <v>4.6117970000000001E-2</v>
      </c>
      <c r="W525">
        <v>32.626399999999997</v>
      </c>
      <c r="X525">
        <v>0</v>
      </c>
      <c r="Y525">
        <v>0</v>
      </c>
      <c r="Z525" s="1">
        <v>4.5785880000000001E-2</v>
      </c>
      <c r="AA525">
        <v>32.576230000000002</v>
      </c>
      <c r="AB525">
        <v>0</v>
      </c>
      <c r="AC525">
        <v>0</v>
      </c>
      <c r="AD525" s="1">
        <v>4.5427370000000002E-2</v>
      </c>
      <c r="AE525">
        <v>32.515459999999997</v>
      </c>
      <c r="AF525">
        <v>0</v>
      </c>
      <c r="AG525">
        <v>0</v>
      </c>
      <c r="AH525" s="1">
        <v>4.5194970000000001E-2</v>
      </c>
      <c r="AI525">
        <v>32.461860000000001</v>
      </c>
      <c r="AJ525">
        <v>0</v>
      </c>
      <c r="AK525">
        <v>0</v>
      </c>
      <c r="AL525">
        <v>4.5730899999999998E-2</v>
      </c>
      <c r="AM525">
        <v>32.419580000000003</v>
      </c>
      <c r="AN525">
        <v>0</v>
      </c>
      <c r="AO525">
        <v>0</v>
      </c>
      <c r="AP525" s="1">
        <v>4.5443329999999997E-2</v>
      </c>
      <c r="AQ525">
        <v>32.442320000000002</v>
      </c>
      <c r="AR525">
        <v>0</v>
      </c>
      <c r="AS525">
        <v>0</v>
      </c>
      <c r="AT525" s="1">
        <v>4.4819049999999999E-2</v>
      </c>
      <c r="AU525">
        <v>32.497259999999997</v>
      </c>
      <c r="AV525">
        <v>0</v>
      </c>
      <c r="AW525">
        <v>0</v>
      </c>
      <c r="AX525" s="1">
        <v>4.4167369999999997E-2</v>
      </c>
      <c r="AY525">
        <v>32.518219999999999</v>
      </c>
      <c r="AZ525">
        <v>0</v>
      </c>
      <c r="BA525">
        <v>0</v>
      </c>
      <c r="BB525">
        <v>4.3891800000000002E-2</v>
      </c>
      <c r="BC525">
        <v>32.5199</v>
      </c>
      <c r="BD525">
        <v>0</v>
      </c>
      <c r="BE525">
        <v>0</v>
      </c>
      <c r="BF525" s="1">
        <v>4.3813249999999998E-2</v>
      </c>
      <c r="BG525">
        <v>32.476509999999998</v>
      </c>
      <c r="BH525">
        <v>0</v>
      </c>
      <c r="BI525">
        <v>0</v>
      </c>
      <c r="BJ525" s="1">
        <v>4.3678330000000001E-2</v>
      </c>
      <c r="BK525">
        <v>32.392449999999997</v>
      </c>
      <c r="BL525">
        <v>0</v>
      </c>
      <c r="BM525">
        <v>0</v>
      </c>
      <c r="BN525" s="1">
        <v>4.342066E-2</v>
      </c>
      <c r="BO525">
        <v>32.312719999999999</v>
      </c>
      <c r="BP525">
        <v>0</v>
      </c>
      <c r="BQ525">
        <v>0</v>
      </c>
      <c r="BR525" s="1">
        <v>4.3397560000000002E-2</v>
      </c>
      <c r="BS525">
        <v>32.245260000000002</v>
      </c>
      <c r="BT525">
        <v>0</v>
      </c>
      <c r="BU525">
        <v>0</v>
      </c>
      <c r="BV525" s="1">
        <v>4.3171149999999998E-2</v>
      </c>
      <c r="BW525">
        <v>32.24756</v>
      </c>
      <c r="BX525">
        <v>0</v>
      </c>
      <c r="BY525">
        <v>0</v>
      </c>
      <c r="BZ525" s="1">
        <v>4.2911949999999997E-2</v>
      </c>
      <c r="CA525">
        <v>32.271639999999998</v>
      </c>
      <c r="CB525">
        <v>0</v>
      </c>
      <c r="CC525">
        <v>0</v>
      </c>
      <c r="CD525" s="1">
        <v>4.2659950000000002E-2</v>
      </c>
      <c r="CE525">
        <v>32.281970000000001</v>
      </c>
      <c r="CF525">
        <v>0</v>
      </c>
      <c r="CG525">
        <v>0</v>
      </c>
      <c r="CH525" s="1">
        <v>4.2497149999999997E-2</v>
      </c>
      <c r="CI525">
        <v>32.298699999999997</v>
      </c>
      <c r="CJ525">
        <v>0</v>
      </c>
      <c r="CK525">
        <v>0</v>
      </c>
      <c r="CL525" s="1">
        <v>4.2376659999999997E-2</v>
      </c>
      <c r="CM525">
        <v>32.276730000000001</v>
      </c>
      <c r="CN525">
        <v>0</v>
      </c>
      <c r="CO525">
        <v>0</v>
      </c>
      <c r="CP525" s="1">
        <v>4.2260649999999997E-2</v>
      </c>
      <c r="CQ525">
        <v>32.199289999999998</v>
      </c>
      <c r="CR525">
        <v>0</v>
      </c>
      <c r="CS525">
        <v>0</v>
      </c>
      <c r="CT525" s="1">
        <v>4.2274069999999997E-2</v>
      </c>
      <c r="CU525">
        <v>32.12162</v>
      </c>
      <c r="CV525">
        <v>0</v>
      </c>
      <c r="CW525">
        <v>0</v>
      </c>
      <c r="CX525" s="1">
        <v>4.3029169999999999E-2</v>
      </c>
      <c r="CY525">
        <v>32.060519999999997</v>
      </c>
      <c r="CZ525">
        <v>0</v>
      </c>
      <c r="DA525">
        <v>0</v>
      </c>
      <c r="DB525" s="1">
        <v>4.2969739999999999E-2</v>
      </c>
      <c r="DC525">
        <v>32.106960000000001</v>
      </c>
      <c r="DD525">
        <v>0</v>
      </c>
      <c r="DE525">
        <v>0</v>
      </c>
      <c r="DF525" s="1">
        <v>4.2577509999999999E-2</v>
      </c>
      <c r="DG525">
        <v>32.193989999999999</v>
      </c>
      <c r="DH525">
        <v>0</v>
      </c>
      <c r="DI525">
        <v>0</v>
      </c>
      <c r="DJ525" s="1">
        <v>4.2120169999999998E-2</v>
      </c>
      <c r="DK525">
        <v>32.268219999999999</v>
      </c>
      <c r="DL525">
        <v>0</v>
      </c>
      <c r="DM525">
        <v>0</v>
      </c>
      <c r="DN525" s="1">
        <v>4.2037079999999998E-2</v>
      </c>
      <c r="DO525">
        <v>32.325189999999999</v>
      </c>
      <c r="DP525">
        <v>0</v>
      </c>
      <c r="DQ525" s="1">
        <v>5.5549999999999997E-37</v>
      </c>
      <c r="DR525" s="1">
        <v>4.2115439999999997E-2</v>
      </c>
      <c r="DS525">
        <v>32.296460000000003</v>
      </c>
      <c r="DT525" s="1">
        <v>3.6565430000000002E-37</v>
      </c>
      <c r="DU525" s="1">
        <v>4.7165970000000002E-33</v>
      </c>
      <c r="DV525" s="1">
        <v>4.2136060000000003E-2</v>
      </c>
      <c r="DW525">
        <v>32.218670000000003</v>
      </c>
      <c r="DX525" s="1">
        <v>1.158598E-33</v>
      </c>
      <c r="DY525" s="1">
        <v>1.432976E-29</v>
      </c>
      <c r="DZ525" s="1">
        <v>4.195786E-2</v>
      </c>
      <c r="EA525">
        <v>32.144840000000002</v>
      </c>
      <c r="EB525" s="1">
        <v>1.4535929999999999E-30</v>
      </c>
      <c r="EC525" s="1">
        <v>1.7629799999999999E-26</v>
      </c>
      <c r="ED525" s="1">
        <v>4.1735139999999997E-2</v>
      </c>
      <c r="EE525">
        <v>32.081989999999998</v>
      </c>
      <c r="EF525" s="1">
        <v>8.2760870000000005E-28</v>
      </c>
      <c r="EG525" s="1">
        <v>9.9563259999999998E-24</v>
      </c>
      <c r="EH525" s="1">
        <v>4.1546359999999997E-2</v>
      </c>
      <c r="EI525">
        <v>32.096179999999997</v>
      </c>
      <c r="EJ525" s="1">
        <v>2.3958589999999999E-25</v>
      </c>
      <c r="EK525" s="1">
        <v>2.8782350000000001E-21</v>
      </c>
      <c r="EL525" s="1">
        <v>4.1441119999999998E-2</v>
      </c>
      <c r="EM525">
        <v>32.174239999999998</v>
      </c>
      <c r="EN525" s="1">
        <v>3.8848489999999998E-23</v>
      </c>
      <c r="EO525" s="1">
        <v>4.6737629999999997E-19</v>
      </c>
      <c r="EP525" s="1">
        <v>4.1317449999999999E-2</v>
      </c>
      <c r="EQ525">
        <v>32.272469999999998</v>
      </c>
      <c r="ER525" s="1">
        <v>3.7818150000000003E-21</v>
      </c>
      <c r="ES525" s="1">
        <v>4.5745139999999998E-17</v>
      </c>
      <c r="ET525" s="1">
        <v>4.1173250000000002E-2</v>
      </c>
      <c r="EU525">
        <v>32.344299999999997</v>
      </c>
      <c r="EV525" s="1">
        <v>2.3476529999999998E-19</v>
      </c>
      <c r="EW525" s="1">
        <v>2.8636050000000001E-15</v>
      </c>
      <c r="EX525" s="1">
        <v>4.0979630000000003E-2</v>
      </c>
      <c r="EY525">
        <v>32.328130000000002</v>
      </c>
      <c r="EZ525" s="1">
        <v>9.7774880000000002E-18</v>
      </c>
      <c r="FA525" s="1">
        <v>1.2057389999999999E-13</v>
      </c>
      <c r="FB525" s="1">
        <v>4.0777239999999999E-2</v>
      </c>
      <c r="FC525">
        <v>32.264859999999999</v>
      </c>
      <c r="FD525" s="1">
        <v>2.852648E-16</v>
      </c>
      <c r="FE525" s="1">
        <v>3.5633500000000002E-12</v>
      </c>
      <c r="FF525" s="1">
        <v>4.066268E-2</v>
      </c>
      <c r="FG525">
        <v>32.199509999999997</v>
      </c>
      <c r="FH525" s="1">
        <v>6.0740529999999996E-15</v>
      </c>
      <c r="FI525" s="1">
        <v>7.6726899999999997E-11</v>
      </c>
      <c r="FJ525" s="1">
        <v>4.0943359999999998E-2</v>
      </c>
      <c r="FK525">
        <v>32.136180000000003</v>
      </c>
      <c r="FL525" s="1">
        <v>9.8480540000000004E-14</v>
      </c>
      <c r="FM525" s="1">
        <v>1.2464069999999999E-9</v>
      </c>
      <c r="FN525" s="1">
        <v>4.0789079999999998E-2</v>
      </c>
      <c r="FO525">
        <v>32.172199999999997</v>
      </c>
      <c r="FP525" s="1">
        <v>1.224617E-12</v>
      </c>
      <c r="FQ525" s="1">
        <v>1.5703090000000001E-8</v>
      </c>
      <c r="FR525" s="1">
        <v>4.0434339999999999E-2</v>
      </c>
      <c r="FS525">
        <v>32.246600000000001</v>
      </c>
      <c r="FT525" s="1">
        <v>1.2018009999999999E-11</v>
      </c>
      <c r="FU525" s="1">
        <v>1.5694260000000001E-7</v>
      </c>
      <c r="FV525" s="1">
        <v>4.0035179999999997E-2</v>
      </c>
      <c r="FW525">
        <v>32.28396</v>
      </c>
      <c r="FX525" s="1">
        <v>9.5537059999999996E-11</v>
      </c>
      <c r="FY525" s="1">
        <v>1.2723080000000001E-6</v>
      </c>
      <c r="FZ525" s="1">
        <v>3.9827809999999998E-2</v>
      </c>
      <c r="GA525">
        <v>32.290930000000003</v>
      </c>
      <c r="GB525" s="1">
        <v>6.3232800000000001E-10</v>
      </c>
      <c r="GC525" s="1">
        <v>8.5452170000000006E-6</v>
      </c>
      <c r="GD525" s="1">
        <v>3.9714449999999998E-2</v>
      </c>
      <c r="GE525">
        <v>32.231209999999997</v>
      </c>
      <c r="GF525" s="1">
        <v>3.5428959999999998E-9</v>
      </c>
      <c r="GG525" s="1">
        <v>4.846978E-5</v>
      </c>
      <c r="GH525" s="1">
        <v>3.9562939999999998E-2</v>
      </c>
      <c r="GI525">
        <v>32.180289999999999</v>
      </c>
      <c r="GJ525" s="1">
        <v>1.7029960000000001E-8</v>
      </c>
      <c r="GK525" s="1">
        <v>2.360269E-4</v>
      </c>
      <c r="GL525" s="1">
        <v>3.9321559999999998E-2</v>
      </c>
      <c r="GM525">
        <v>32.133279999999999</v>
      </c>
      <c r="GN525" s="1">
        <v>7.1117110000000003E-8</v>
      </c>
      <c r="GO525" s="1">
        <v>1.000641E-3</v>
      </c>
      <c r="GP525" s="1">
        <v>3.9117949999999999E-2</v>
      </c>
      <c r="GQ525">
        <v>32.09064</v>
      </c>
      <c r="GR525" s="1">
        <v>2.6226789999999998E-7</v>
      </c>
      <c r="GS525" s="1">
        <v>3.7422240000000002E-3</v>
      </c>
      <c r="GT525" s="1">
        <v>3.8863780000000001E-2</v>
      </c>
      <c r="GU525">
        <v>32.046529999999997</v>
      </c>
      <c r="GV525" s="1">
        <v>8.6250739999999995E-7</v>
      </c>
      <c r="GW525" s="1">
        <v>1.249215E-2</v>
      </c>
      <c r="GX525">
        <v>3.8626199999999999E-2</v>
      </c>
      <c r="GY525">
        <v>32.059240000000003</v>
      </c>
      <c r="GZ525" s="1">
        <v>2.5607840000000001E-6</v>
      </c>
      <c r="HA525" s="1">
        <v>3.7619619999999999E-2</v>
      </c>
      <c r="HB525" s="1">
        <v>3.8394159999999997E-2</v>
      </c>
      <c r="HC525">
        <v>32.13203</v>
      </c>
      <c r="HD525" s="1">
        <v>6.9276910000000001E-6</v>
      </c>
      <c r="HE525">
        <v>0.1031981</v>
      </c>
      <c r="HF525">
        <v>3.8176799999999997E-2</v>
      </c>
      <c r="HG525">
        <v>32.202710000000003</v>
      </c>
      <c r="HH525" s="1">
        <v>1.7234870000000001E-5</v>
      </c>
      <c r="HI525">
        <v>0.26014779999999998</v>
      </c>
      <c r="HJ525" s="1">
        <v>3.795018E-2</v>
      </c>
      <c r="HK525">
        <v>32.208759999999998</v>
      </c>
      <c r="HL525" s="1">
        <v>3.9716730000000001E-5</v>
      </c>
      <c r="HM525">
        <v>0.60740000000000005</v>
      </c>
      <c r="HN525" s="1">
        <v>3.7718250000000002E-2</v>
      </c>
      <c r="HO525">
        <v>32.133389999999999</v>
      </c>
      <c r="HP525" s="1">
        <v>8.5377619999999995E-5</v>
      </c>
      <c r="HQ525">
        <v>1.3227709999999999</v>
      </c>
      <c r="HR525" s="1">
        <v>3.7582070000000002E-2</v>
      </c>
      <c r="HS525">
        <v>32.05827</v>
      </c>
      <c r="HT525" s="1">
        <v>1.7276640000000001E-4</v>
      </c>
      <c r="HU525">
        <v>2.7042229999999998</v>
      </c>
      <c r="HV525" s="1">
        <v>3.7822050000000003E-2</v>
      </c>
      <c r="HW525">
        <v>31.988199999999999</v>
      </c>
      <c r="HX525" s="1">
        <v>3.338913E-4</v>
      </c>
      <c r="HY525">
        <v>5.2257369999999996</v>
      </c>
      <c r="HZ525" s="1">
        <v>3.7653789999999999E-2</v>
      </c>
      <c r="IA525">
        <v>31.989789999999999</v>
      </c>
      <c r="IB525" s="1">
        <v>6.0648060000000005E-4</v>
      </c>
      <c r="IC525">
        <v>9.5918209999999995</v>
      </c>
      <c r="ID525" s="1">
        <v>3.7290919999999998E-2</v>
      </c>
      <c r="IE525">
        <v>32.042140000000003</v>
      </c>
      <c r="IF525" s="1">
        <v>1.0445470000000001E-3</v>
      </c>
      <c r="IG525">
        <v>16.77684</v>
      </c>
      <c r="IH525" s="1">
        <v>3.6888869999999997E-2</v>
      </c>
      <c r="II525">
        <v>32.093940000000003</v>
      </c>
      <c r="IJ525" s="1">
        <v>1.719403E-3</v>
      </c>
      <c r="IK525">
        <v>28.068169999999999</v>
      </c>
      <c r="IL525">
        <v>3.6681699999999998E-2</v>
      </c>
      <c r="IM525">
        <v>32.133209999999998</v>
      </c>
      <c r="IN525" s="1">
        <v>2.733798E-3</v>
      </c>
      <c r="IO525">
        <v>45.112870000000001</v>
      </c>
      <c r="IP525" s="1">
        <v>3.6585010000000001E-2</v>
      </c>
      <c r="IQ525">
        <v>32.111820000000002</v>
      </c>
      <c r="IR525" s="1">
        <v>4.2064820000000001E-3</v>
      </c>
      <c r="IS525">
        <v>69.938220000000001</v>
      </c>
      <c r="IT525" s="1">
        <v>3.6453520000000003E-2</v>
      </c>
      <c r="IU525">
        <v>32.057389999999998</v>
      </c>
      <c r="IV525" s="1">
        <v>6.2581980000000004E-3</v>
      </c>
      <c r="IW525">
        <v>104.9188</v>
      </c>
      <c r="IX525" s="1">
        <v>3.6241629999999997E-2</v>
      </c>
      <c r="IY525">
        <v>32.009480000000003</v>
      </c>
      <c r="IZ525" s="1">
        <v>9.0138839999999998E-3</v>
      </c>
      <c r="JA525">
        <v>152.67869999999999</v>
      </c>
      <c r="JB525" s="1">
        <v>3.6062139999999999E-2</v>
      </c>
      <c r="JC525">
        <v>31.97747</v>
      </c>
      <c r="JD525" s="1">
        <v>1.263762E-2</v>
      </c>
      <c r="JE525">
        <v>216.0513</v>
      </c>
      <c r="JF525" s="1">
        <v>3.5837550000000003E-2</v>
      </c>
      <c r="JG525">
        <v>32.045450000000002</v>
      </c>
      <c r="JH525" s="1">
        <v>1.7251320000000001E-2</v>
      </c>
      <c r="JI525">
        <v>297.97129999999999</v>
      </c>
      <c r="JJ525" s="1">
        <v>3.5629649999999999E-2</v>
      </c>
      <c r="JK525">
        <v>32.126139999999999</v>
      </c>
      <c r="JL525" s="1">
        <v>2.3013749999999999E-2</v>
      </c>
      <c r="JM525">
        <v>401.363</v>
      </c>
      <c r="JN525" s="1">
        <v>3.5432829999999998E-2</v>
      </c>
      <c r="JO525">
        <v>32.180889999999998</v>
      </c>
      <c r="JP525" s="1">
        <v>3.0056280000000001E-2</v>
      </c>
      <c r="JQ525">
        <v>529.03840000000002</v>
      </c>
      <c r="JR525" s="1">
        <v>3.5253890000000003E-2</v>
      </c>
      <c r="JS525">
        <v>32.209069999999997</v>
      </c>
      <c r="JT525" s="1">
        <v>3.850729E-2</v>
      </c>
      <c r="JU525">
        <v>683.59050000000002</v>
      </c>
      <c r="JV525">
        <v>3.5065399999999997E-2</v>
      </c>
      <c r="JW525">
        <v>32.202080000000002</v>
      </c>
      <c r="JX525" s="1">
        <v>4.8427989999999997E-2</v>
      </c>
      <c r="JY525">
        <v>867.23519999999996</v>
      </c>
      <c r="JZ525" s="1">
        <v>3.4886630000000002E-2</v>
      </c>
      <c r="KA525">
        <v>32.14772</v>
      </c>
      <c r="KB525" s="1">
        <v>5.9910289999999998E-2</v>
      </c>
      <c r="KC525">
        <v>1081.7760000000001</v>
      </c>
      <c r="KD525">
        <v>3.4726100000000003E-2</v>
      </c>
      <c r="KE525">
        <v>32.092410000000001</v>
      </c>
      <c r="KF525" s="1">
        <v>7.3012759999999996E-2</v>
      </c>
      <c r="KG525">
        <v>1328.472</v>
      </c>
      <c r="KH525" s="1">
        <v>3.4691149999999997E-2</v>
      </c>
      <c r="KI525">
        <v>32.0533</v>
      </c>
      <c r="KJ525" s="1">
        <v>8.8050649999999994E-2</v>
      </c>
      <c r="KK525">
        <v>1608.384</v>
      </c>
      <c r="KL525" s="1">
        <v>3.454107E-2</v>
      </c>
      <c r="KM525">
        <v>32.110019999999999</v>
      </c>
      <c r="KN525">
        <v>0.1044595</v>
      </c>
      <c r="KO525">
        <v>1921.7729999999999</v>
      </c>
      <c r="KP525" s="1">
        <v>3.4332929999999998E-2</v>
      </c>
      <c r="KQ525">
        <v>32.204979999999999</v>
      </c>
      <c r="KR525">
        <v>0.122212</v>
      </c>
      <c r="KS525">
        <v>2267.962</v>
      </c>
      <c r="KT525" s="1">
        <v>3.4122710000000001E-2</v>
      </c>
      <c r="KU525">
        <v>32.308630000000001</v>
      </c>
      <c r="KV525">
        <v>0.14133979999999999</v>
      </c>
      <c r="KW525">
        <v>2645.7779999999998</v>
      </c>
      <c r="KX525" s="1">
        <v>3.3984250000000001E-2</v>
      </c>
      <c r="KY525">
        <v>32.398330000000001</v>
      </c>
      <c r="KZ525">
        <v>0.16208400000000001</v>
      </c>
      <c r="LA525">
        <v>3053.8679999999999</v>
      </c>
      <c r="LB525" s="1">
        <v>3.3860590000000003E-2</v>
      </c>
      <c r="LC525">
        <v>32.402990000000003</v>
      </c>
      <c r="LD525">
        <v>0.18416189999999999</v>
      </c>
      <c r="LE525">
        <v>3490.6</v>
      </c>
      <c r="LF525" s="1">
        <v>3.3752589999999999E-2</v>
      </c>
      <c r="LG525">
        <v>32.351010000000002</v>
      </c>
      <c r="LH525">
        <v>0.20747479999999999</v>
      </c>
      <c r="LI525">
        <v>3953.8290000000002</v>
      </c>
      <c r="LJ525" s="1">
        <v>3.361509E-2</v>
      </c>
      <c r="LK525">
        <v>32.303899999999999</v>
      </c>
      <c r="LL525">
        <v>0.23158599999999999</v>
      </c>
      <c r="LM525">
        <v>4440.8180000000002</v>
      </c>
      <c r="LN525" s="1">
        <v>3.3496449999999997E-2</v>
      </c>
      <c r="LO525">
        <v>32.278260000000003</v>
      </c>
      <c r="LP525">
        <v>0.25664150000000002</v>
      </c>
      <c r="LQ525">
        <v>4948.76</v>
      </c>
      <c r="LR525" s="1">
        <v>3.3367510000000003E-2</v>
      </c>
      <c r="LS525">
        <v>32.36842</v>
      </c>
      <c r="LT525">
        <v>0.28225650000000002</v>
      </c>
      <c r="LU525">
        <v>5474.5540000000001</v>
      </c>
      <c r="LV525" s="1">
        <v>3.3244170000000003E-2</v>
      </c>
      <c r="LW525">
        <v>32.494720000000001</v>
      </c>
      <c r="LX525">
        <v>0.30838939999999998</v>
      </c>
      <c r="LY525">
        <v>6014.8919999999998</v>
      </c>
      <c r="LZ525" s="1">
        <v>3.3107360000000002E-2</v>
      </c>
      <c r="MA525">
        <v>32.618009999999998</v>
      </c>
      <c r="MB525">
        <v>0.33468340000000002</v>
      </c>
      <c r="MC525">
        <v>6566.5640000000003</v>
      </c>
      <c r="MD525" s="1">
        <v>3.2983760000000001E-2</v>
      </c>
      <c r="ME525">
        <v>32.72625</v>
      </c>
      <c r="MF525">
        <v>0.36122530000000003</v>
      </c>
      <c r="MG525">
        <v>7126.3249999999998</v>
      </c>
      <c r="MH525" s="1">
        <v>3.2871230000000001E-2</v>
      </c>
      <c r="MI525">
        <v>32.749499999999998</v>
      </c>
      <c r="MJ525">
        <v>0.38786330000000002</v>
      </c>
      <c r="MK525">
        <v>7691.0820000000003</v>
      </c>
      <c r="ML525" s="1">
        <v>3.2757840000000003E-2</v>
      </c>
      <c r="MM525">
        <v>32.717770000000002</v>
      </c>
      <c r="MN525">
        <v>0.41433789999999998</v>
      </c>
      <c r="MO525">
        <v>8257.6869999999999</v>
      </c>
      <c r="MP525" s="1">
        <v>3.2668820000000001E-2</v>
      </c>
      <c r="MQ525">
        <v>32.674819999999997</v>
      </c>
      <c r="MR525">
        <v>0.4408263</v>
      </c>
      <c r="MS525">
        <v>8823.1550000000007</v>
      </c>
      <c r="MT525" s="1">
        <v>3.2742479999999997E-2</v>
      </c>
      <c r="MU525">
        <v>32.633499999999998</v>
      </c>
      <c r="MV525">
        <v>0.46929209999999999</v>
      </c>
      <c r="MW525">
        <v>9385.9429999999993</v>
      </c>
      <c r="MX525">
        <v>3.2645599999999997E-2</v>
      </c>
      <c r="MY525">
        <v>32.6235</v>
      </c>
      <c r="MZ525">
        <v>0.49496780000000001</v>
      </c>
      <c r="NA525">
        <v>9943.3909999999996</v>
      </c>
      <c r="NB525" s="1">
        <v>3.2477390000000002E-2</v>
      </c>
      <c r="NC525">
        <v>32.665819999999997</v>
      </c>
      <c r="ND525">
        <v>0.51884680000000005</v>
      </c>
      <c r="NE525">
        <v>10491.6</v>
      </c>
      <c r="NF525" s="1">
        <v>3.2297430000000002E-2</v>
      </c>
      <c r="NG525">
        <v>32.765810000000002</v>
      </c>
      <c r="NH525">
        <v>0.54160229999999998</v>
      </c>
      <c r="NI525">
        <v>11027.83</v>
      </c>
      <c r="NJ525" s="1">
        <v>3.2190509999999999E-2</v>
      </c>
      <c r="NK525">
        <v>32.815040000000003</v>
      </c>
      <c r="NL525">
        <v>0.56465569999999998</v>
      </c>
      <c r="NM525">
        <v>11550.43</v>
      </c>
      <c r="NN525" s="1">
        <v>3.2136209999999998E-2</v>
      </c>
      <c r="NO525">
        <v>32.797980000000003</v>
      </c>
      <c r="NP525">
        <v>0.58775370000000005</v>
      </c>
      <c r="NQ525">
        <v>12058.5</v>
      </c>
      <c r="NR525" s="1">
        <v>3.2065940000000001E-2</v>
      </c>
      <c r="NS525">
        <v>32.763420000000004</v>
      </c>
      <c r="NT525">
        <v>0.60964470000000004</v>
      </c>
      <c r="NU525">
        <v>12550.59</v>
      </c>
      <c r="NV525" s="1">
        <v>3.1996549999999999E-2</v>
      </c>
      <c r="NW525">
        <v>32.725470000000001</v>
      </c>
      <c r="NX525">
        <v>0.63060170000000004</v>
      </c>
      <c r="NY525">
        <v>13025.16</v>
      </c>
      <c r="NZ525" s="1">
        <v>3.208254E-2</v>
      </c>
      <c r="OA525">
        <v>32.693100000000001</v>
      </c>
      <c r="OB525">
        <v>0.65372209999999997</v>
      </c>
      <c r="OC525">
        <v>13482.01</v>
      </c>
      <c r="OD525">
        <v>3.1990200000000003E-2</v>
      </c>
      <c r="OE525">
        <v>32.740169999999999</v>
      </c>
      <c r="OF525">
        <v>0.67226450000000004</v>
      </c>
      <c r="OG525">
        <v>13920.2</v>
      </c>
      <c r="OH525" s="1">
        <v>3.183946E-2</v>
      </c>
      <c r="OI525">
        <v>32.842509999999997</v>
      </c>
      <c r="OJ525">
        <v>0.68840650000000003</v>
      </c>
      <c r="OK525">
        <v>14337.24</v>
      </c>
    </row>
    <row r="526" spans="1:401" x14ac:dyDescent="0.35">
      <c r="A526">
        <v>535</v>
      </c>
      <c r="B526" t="s">
        <v>4</v>
      </c>
      <c r="C526" t="s">
        <v>364</v>
      </c>
      <c r="D526" t="s">
        <v>528</v>
      </c>
      <c r="E526">
        <v>796.02189999999996</v>
      </c>
      <c r="F526" s="1">
        <v>5.1052029999999998E-2</v>
      </c>
      <c r="G526">
        <v>32.782670000000003</v>
      </c>
      <c r="H526">
        <v>0</v>
      </c>
      <c r="I526">
        <v>0</v>
      </c>
      <c r="J526" s="1">
        <v>5.0599760000000001E-2</v>
      </c>
      <c r="K526">
        <v>32.762079999999997</v>
      </c>
      <c r="L526">
        <v>0</v>
      </c>
      <c r="M526">
        <v>0</v>
      </c>
      <c r="N526" s="1">
        <v>5.0032119999999999E-2</v>
      </c>
      <c r="O526">
        <v>32.730139999999999</v>
      </c>
      <c r="P526">
        <v>0</v>
      </c>
      <c r="Q526">
        <v>0</v>
      </c>
      <c r="R526" s="1">
        <v>4.9452169999999997E-2</v>
      </c>
      <c r="S526">
        <v>32.677259999999997</v>
      </c>
      <c r="T526">
        <v>0</v>
      </c>
      <c r="U526">
        <v>0</v>
      </c>
      <c r="V526" s="1">
        <v>4.9009909999999997E-2</v>
      </c>
      <c r="W526">
        <v>32.647860000000001</v>
      </c>
      <c r="X526">
        <v>0</v>
      </c>
      <c r="Y526">
        <v>0</v>
      </c>
      <c r="Z526" s="1">
        <v>4.8660429999999998E-2</v>
      </c>
      <c r="AA526">
        <v>32.600439999999999</v>
      </c>
      <c r="AB526">
        <v>0</v>
      </c>
      <c r="AC526">
        <v>0</v>
      </c>
      <c r="AD526" s="1">
        <v>4.8280530000000002E-2</v>
      </c>
      <c r="AE526">
        <v>32.542470000000002</v>
      </c>
      <c r="AF526">
        <v>0</v>
      </c>
      <c r="AG526">
        <v>0</v>
      </c>
      <c r="AH526" s="1">
        <v>4.8041340000000002E-2</v>
      </c>
      <c r="AI526">
        <v>32.491520000000001</v>
      </c>
      <c r="AJ526">
        <v>0</v>
      </c>
      <c r="AK526">
        <v>0</v>
      </c>
      <c r="AL526">
        <v>4.8620900000000002E-2</v>
      </c>
      <c r="AM526">
        <v>32.451419999999999</v>
      </c>
      <c r="AN526">
        <v>0</v>
      </c>
      <c r="AO526">
        <v>0</v>
      </c>
      <c r="AP526" s="1">
        <v>4.8315549999999999E-2</v>
      </c>
      <c r="AQ526">
        <v>32.475459999999998</v>
      </c>
      <c r="AR526">
        <v>0</v>
      </c>
      <c r="AS526">
        <v>0</v>
      </c>
      <c r="AT526" s="1">
        <v>4.7649190000000001E-2</v>
      </c>
      <c r="AU526">
        <v>32.531309999999998</v>
      </c>
      <c r="AV526">
        <v>0</v>
      </c>
      <c r="AW526">
        <v>0</v>
      </c>
      <c r="AX526" s="1">
        <v>4.6953269999999998E-2</v>
      </c>
      <c r="AY526">
        <v>32.553339999999999</v>
      </c>
      <c r="AZ526">
        <v>0</v>
      </c>
      <c r="BA526">
        <v>0</v>
      </c>
      <c r="BB526" s="1">
        <v>4.6663870000000003E-2</v>
      </c>
      <c r="BC526">
        <v>32.556150000000002</v>
      </c>
      <c r="BD526">
        <v>0</v>
      </c>
      <c r="BE526">
        <v>0</v>
      </c>
      <c r="BF526">
        <v>4.6583699999999999E-2</v>
      </c>
      <c r="BG526">
        <v>32.51426</v>
      </c>
      <c r="BH526">
        <v>0</v>
      </c>
      <c r="BI526">
        <v>0</v>
      </c>
      <c r="BJ526" s="1">
        <v>4.6441629999999998E-2</v>
      </c>
      <c r="BK526">
        <v>32.432180000000002</v>
      </c>
      <c r="BL526">
        <v>0</v>
      </c>
      <c r="BM526">
        <v>0</v>
      </c>
      <c r="BN526" s="1">
        <v>4.6170919999999997E-2</v>
      </c>
      <c r="BO526">
        <v>32.354410000000001</v>
      </c>
      <c r="BP526">
        <v>0</v>
      </c>
      <c r="BQ526">
        <v>0</v>
      </c>
      <c r="BR526" s="1">
        <v>4.6150169999999997E-2</v>
      </c>
      <c r="BS526">
        <v>32.28884</v>
      </c>
      <c r="BT526">
        <v>0</v>
      </c>
      <c r="BU526">
        <v>0</v>
      </c>
      <c r="BV526" s="1">
        <v>4.591112E-2</v>
      </c>
      <c r="BW526">
        <v>32.292230000000004</v>
      </c>
      <c r="BX526">
        <v>0</v>
      </c>
      <c r="BY526">
        <v>0</v>
      </c>
      <c r="BZ526" s="1">
        <v>4.5635149999999999E-2</v>
      </c>
      <c r="CA526">
        <v>32.316890000000001</v>
      </c>
      <c r="CB526">
        <v>0</v>
      </c>
      <c r="CC526">
        <v>0</v>
      </c>
      <c r="CD526" s="1">
        <v>4.5367159999999997E-2</v>
      </c>
      <c r="CE526">
        <v>32.327930000000002</v>
      </c>
      <c r="CF526">
        <v>0</v>
      </c>
      <c r="CG526">
        <v>0</v>
      </c>
      <c r="CH526" s="1">
        <v>4.5196689999999998E-2</v>
      </c>
      <c r="CI526">
        <v>32.344990000000003</v>
      </c>
      <c r="CJ526">
        <v>0</v>
      </c>
      <c r="CK526">
        <v>0</v>
      </c>
      <c r="CL526" s="1">
        <v>4.5069730000000002E-2</v>
      </c>
      <c r="CM526">
        <v>32.324170000000002</v>
      </c>
      <c r="CN526">
        <v>0</v>
      </c>
      <c r="CO526">
        <v>0</v>
      </c>
      <c r="CP526">
        <v>4.49472E-2</v>
      </c>
      <c r="CQ526">
        <v>32.248150000000003</v>
      </c>
      <c r="CR526">
        <v>0</v>
      </c>
      <c r="CS526">
        <v>0</v>
      </c>
      <c r="CT526" s="1">
        <v>4.496791E-2</v>
      </c>
      <c r="CU526">
        <v>32.172020000000003</v>
      </c>
      <c r="CV526">
        <v>0</v>
      </c>
      <c r="CW526">
        <v>0</v>
      </c>
      <c r="CX526" s="1">
        <v>4.5781990000000002E-2</v>
      </c>
      <c r="CY526">
        <v>32.112209999999997</v>
      </c>
      <c r="CZ526">
        <v>0</v>
      </c>
      <c r="DA526">
        <v>0</v>
      </c>
      <c r="DB526" s="1">
        <v>4.5718790000000002E-2</v>
      </c>
      <c r="DC526">
        <v>32.158470000000001</v>
      </c>
      <c r="DD526">
        <v>0</v>
      </c>
      <c r="DE526">
        <v>0</v>
      </c>
      <c r="DF526" s="1">
        <v>4.5297669999999998E-2</v>
      </c>
      <c r="DG526">
        <v>32.245190000000001</v>
      </c>
      <c r="DH526">
        <v>0</v>
      </c>
      <c r="DI526">
        <v>0</v>
      </c>
      <c r="DJ526" s="1">
        <v>4.4811129999999998E-2</v>
      </c>
      <c r="DK526">
        <v>32.319029999999998</v>
      </c>
      <c r="DL526">
        <v>0</v>
      </c>
      <c r="DM526">
        <v>0</v>
      </c>
      <c r="DN526" s="1">
        <v>4.4723760000000001E-2</v>
      </c>
      <c r="DO526">
        <v>32.375529999999998</v>
      </c>
      <c r="DP526">
        <v>0</v>
      </c>
      <c r="DQ526" s="1">
        <v>1.4238310000000001E-37</v>
      </c>
      <c r="DR526" s="1">
        <v>4.4811690000000001E-2</v>
      </c>
      <c r="DS526">
        <v>32.347670000000001</v>
      </c>
      <c r="DT526" s="1">
        <v>1.1344860000000001E-37</v>
      </c>
      <c r="DU526" s="1">
        <v>1.303806E-33</v>
      </c>
      <c r="DV526" s="1">
        <v>4.483591E-2</v>
      </c>
      <c r="DW526">
        <v>32.271030000000003</v>
      </c>
      <c r="DX526" s="1">
        <v>3.8246750000000001E-34</v>
      </c>
      <c r="DY526" s="1">
        <v>4.2535840000000002E-30</v>
      </c>
      <c r="DZ526" s="1">
        <v>4.4647010000000001E-2</v>
      </c>
      <c r="EA526">
        <v>32.198480000000004</v>
      </c>
      <c r="EB526" s="1">
        <v>5.0916799999999996E-31</v>
      </c>
      <c r="EC526" s="1">
        <v>5.5910200000000002E-27</v>
      </c>
      <c r="ED526" s="1">
        <v>4.4410459999999999E-2</v>
      </c>
      <c r="EE526">
        <v>32.136920000000003</v>
      </c>
      <c r="EF526" s="1">
        <v>3.0640630000000001E-28</v>
      </c>
      <c r="EG526" s="1">
        <v>3.3549459999999998E-24</v>
      </c>
      <c r="EH526" s="1">
        <v>4.4208270000000001E-2</v>
      </c>
      <c r="EI526">
        <v>32.151290000000003</v>
      </c>
      <c r="EJ526" s="1">
        <v>9.3371169999999996E-26</v>
      </c>
      <c r="EK526" s="1">
        <v>1.02522E-21</v>
      </c>
      <c r="EL526" s="1">
        <v>4.409913E-2</v>
      </c>
      <c r="EM526">
        <v>32.22889</v>
      </c>
      <c r="EN526" s="1">
        <v>1.5883039999999999E-23</v>
      </c>
      <c r="EO526" s="1">
        <v>1.7523580000000001E-19</v>
      </c>
      <c r="EP526" s="1">
        <v>4.3968350000000003E-2</v>
      </c>
      <c r="EQ526">
        <v>32.326509999999999</v>
      </c>
      <c r="ER526" s="1">
        <v>1.6174000000000001E-21</v>
      </c>
      <c r="ES526" s="1">
        <v>1.7992480000000001E-17</v>
      </c>
      <c r="ET526" s="1">
        <v>4.3816580000000001E-2</v>
      </c>
      <c r="EU526">
        <v>32.39799</v>
      </c>
      <c r="EV526" s="1">
        <v>1.0474870000000001E-19</v>
      </c>
      <c r="EW526" s="1">
        <v>1.177852E-15</v>
      </c>
      <c r="EX526" s="1">
        <v>4.3612230000000002E-2</v>
      </c>
      <c r="EY526">
        <v>32.382489999999997</v>
      </c>
      <c r="EZ526" s="1">
        <v>4.5404449999999997E-18</v>
      </c>
      <c r="FA526" s="1">
        <v>5.1721409999999998E-14</v>
      </c>
      <c r="FB526" s="1">
        <v>4.3396730000000001E-2</v>
      </c>
      <c r="FC526">
        <v>32.320259999999998</v>
      </c>
      <c r="FD526" s="1">
        <v>1.375688E-16</v>
      </c>
      <c r="FE526" s="1">
        <v>1.5902200000000001E-12</v>
      </c>
      <c r="FF526" s="1">
        <v>4.3277759999999998E-2</v>
      </c>
      <c r="FG526">
        <v>32.256160000000001</v>
      </c>
      <c r="FH526" s="1">
        <v>3.036134E-15</v>
      </c>
      <c r="FI526" s="1">
        <v>3.5544239999999999E-11</v>
      </c>
      <c r="FJ526" s="1">
        <v>4.3581689999999999E-2</v>
      </c>
      <c r="FK526">
        <v>32.193959999999997</v>
      </c>
      <c r="FL526" s="1">
        <v>5.0935389999999999E-14</v>
      </c>
      <c r="FM526" s="1">
        <v>5.9822260000000003E-10</v>
      </c>
      <c r="FN526" s="1">
        <v>4.342004E-2</v>
      </c>
      <c r="FO526">
        <v>32.22983</v>
      </c>
      <c r="FP526" s="1">
        <v>6.5420909999999998E-13</v>
      </c>
      <c r="FQ526" s="1">
        <v>7.7936380000000006E-9</v>
      </c>
      <c r="FR526" s="1">
        <v>4.3039620000000001E-2</v>
      </c>
      <c r="FS526">
        <v>32.304130000000001</v>
      </c>
      <c r="FT526" s="1">
        <v>6.6189549999999998E-12</v>
      </c>
      <c r="FU526" s="1">
        <v>8.0394899999999994E-8</v>
      </c>
      <c r="FV526" s="1">
        <v>4.2615680000000003E-2</v>
      </c>
      <c r="FW526">
        <v>32.341700000000003</v>
      </c>
      <c r="FX526" s="1">
        <v>5.416164E-11</v>
      </c>
      <c r="FY526" s="1">
        <v>6.7149489999999997E-7</v>
      </c>
      <c r="FZ526" s="1">
        <v>4.2395629999999997E-2</v>
      </c>
      <c r="GA526">
        <v>32.349110000000003</v>
      </c>
      <c r="GB526" s="1">
        <v>3.6845109999999999E-10</v>
      </c>
      <c r="GC526" s="1">
        <v>4.6392730000000001E-6</v>
      </c>
      <c r="GD526" s="1">
        <v>4.2275559999999997E-2</v>
      </c>
      <c r="GE526">
        <v>32.290149999999997</v>
      </c>
      <c r="GF526" s="1">
        <v>2.118872E-9</v>
      </c>
      <c r="GG526" s="1">
        <v>2.7028800000000001E-5</v>
      </c>
      <c r="GH526" s="1">
        <v>4.211662E-2</v>
      </c>
      <c r="GI526">
        <v>32.239989999999999</v>
      </c>
      <c r="GJ526" s="1">
        <v>1.043992E-8</v>
      </c>
      <c r="GK526" s="1">
        <v>1.3499700000000001E-4</v>
      </c>
      <c r="GL526" s="1">
        <v>4.186161E-2</v>
      </c>
      <c r="GM526">
        <v>32.193809999999999</v>
      </c>
      <c r="GN526" s="1">
        <v>4.46292E-8</v>
      </c>
      <c r="GO526" s="1">
        <v>5.8619640000000001E-4</v>
      </c>
      <c r="GP526" s="1">
        <v>4.1644960000000002E-2</v>
      </c>
      <c r="GQ526">
        <v>32.151910000000001</v>
      </c>
      <c r="GR526" s="1">
        <v>1.6826260000000001E-7</v>
      </c>
      <c r="GS526" s="1">
        <v>2.2424559999999999E-3</v>
      </c>
      <c r="GT526" s="1">
        <v>4.1374519999999998E-2</v>
      </c>
      <c r="GU526">
        <v>32.10868</v>
      </c>
      <c r="GV526" s="1">
        <v>5.650519E-7</v>
      </c>
      <c r="GW526" s="1">
        <v>7.6475090000000003E-3</v>
      </c>
      <c r="GX526" s="1">
        <v>4.1122520000000003E-2</v>
      </c>
      <c r="GY526">
        <v>32.121189999999999</v>
      </c>
      <c r="GZ526" s="1">
        <v>1.711198E-6</v>
      </c>
      <c r="HA526" s="1">
        <v>2.3500429999999999E-2</v>
      </c>
      <c r="HB526" s="1">
        <v>4.0875740000000001E-2</v>
      </c>
      <c r="HC526">
        <v>32.193170000000002</v>
      </c>
      <c r="HD526" s="1">
        <v>4.7167400000000003E-6</v>
      </c>
      <c r="HE526" s="1">
        <v>6.5708870000000003E-2</v>
      </c>
      <c r="HF526" s="1">
        <v>4.0646050000000003E-2</v>
      </c>
      <c r="HG526">
        <v>32.263019999999997</v>
      </c>
      <c r="HH526" s="1">
        <v>1.1944140000000001E-5</v>
      </c>
      <c r="HI526">
        <v>0.16865579999999999</v>
      </c>
      <c r="HJ526" s="1">
        <v>4.0404530000000001E-2</v>
      </c>
      <c r="HK526">
        <v>32.269289999999998</v>
      </c>
      <c r="HL526" s="1">
        <v>2.7988010000000001E-5</v>
      </c>
      <c r="HM526">
        <v>0.40054119999999999</v>
      </c>
      <c r="HN526" s="1">
        <v>4.0160059999999997E-2</v>
      </c>
      <c r="HO526">
        <v>32.194479999999999</v>
      </c>
      <c r="HP526" s="1">
        <v>6.1125330000000005E-5</v>
      </c>
      <c r="HQ526">
        <v>0.88641130000000001</v>
      </c>
      <c r="HR526" s="1">
        <v>4.0017339999999998E-2</v>
      </c>
      <c r="HS526">
        <v>32.120010000000001</v>
      </c>
      <c r="HT526" s="1">
        <v>1.255563E-4</v>
      </c>
      <c r="HU526">
        <v>1.8398699999999999</v>
      </c>
      <c r="HV526" s="1">
        <v>4.0279349999999998E-2</v>
      </c>
      <c r="HW526">
        <v>32.05048</v>
      </c>
      <c r="HX526" s="1">
        <v>2.461497E-4</v>
      </c>
      <c r="HY526">
        <v>3.6070359999999999</v>
      </c>
      <c r="HZ526" s="1">
        <v>4.0100280000000002E-2</v>
      </c>
      <c r="IA526">
        <v>32.051609999999997</v>
      </c>
      <c r="IB526" s="1">
        <v>4.5313539999999999E-4</v>
      </c>
      <c r="IC526">
        <v>6.711519</v>
      </c>
      <c r="ID526" s="1">
        <v>3.9710189999999999E-2</v>
      </c>
      <c r="IE526">
        <v>32.103160000000003</v>
      </c>
      <c r="IF526" s="1">
        <v>7.902985E-4</v>
      </c>
      <c r="IG526">
        <v>11.8908</v>
      </c>
      <c r="IH526" s="1">
        <v>3.9282209999999998E-2</v>
      </c>
      <c r="II526">
        <v>32.154220000000002</v>
      </c>
      <c r="IJ526" s="1">
        <v>1.3165080000000001E-3</v>
      </c>
      <c r="IK526">
        <v>20.136220000000002</v>
      </c>
      <c r="IL526" s="1">
        <v>3.9062340000000001E-2</v>
      </c>
      <c r="IM526">
        <v>32.192639999999997</v>
      </c>
      <c r="IN526" s="1">
        <v>2.116976E-3</v>
      </c>
      <c r="IO526">
        <v>32.737000000000002</v>
      </c>
      <c r="IP526" s="1">
        <v>3.8963310000000001E-2</v>
      </c>
      <c r="IQ526">
        <v>32.171289999999999</v>
      </c>
      <c r="IR526" s="1">
        <v>3.2926600000000002E-3</v>
      </c>
      <c r="IS526">
        <v>51.305819999999997</v>
      </c>
      <c r="IT526" s="1">
        <v>3.8822259999999997E-2</v>
      </c>
      <c r="IU526">
        <v>32.116860000000003</v>
      </c>
      <c r="IV526" s="1">
        <v>4.9483870000000003E-3</v>
      </c>
      <c r="IW526">
        <v>77.763649999999998</v>
      </c>
      <c r="IX526" s="1">
        <v>3.8599210000000002E-2</v>
      </c>
      <c r="IY526">
        <v>32.06897</v>
      </c>
      <c r="IZ526" s="1">
        <v>7.196638E-3</v>
      </c>
      <c r="JA526">
        <v>114.273</v>
      </c>
      <c r="JB526" s="1">
        <v>3.8408989999999997E-2</v>
      </c>
      <c r="JC526">
        <v>32.036810000000003</v>
      </c>
      <c r="JD526" s="1">
        <v>1.0182409999999999E-2</v>
      </c>
      <c r="JE526">
        <v>163.21019999999999</v>
      </c>
      <c r="JF526" s="1">
        <v>3.8169660000000001E-2</v>
      </c>
      <c r="JG526">
        <v>32.103430000000003</v>
      </c>
      <c r="JH526" s="1">
        <v>1.4020350000000001E-2</v>
      </c>
      <c r="JI526">
        <v>227.08170000000001</v>
      </c>
      <c r="JJ526" s="1">
        <v>3.7948370000000002E-2</v>
      </c>
      <c r="JK526">
        <v>32.182740000000003</v>
      </c>
      <c r="JL526" s="1">
        <v>1.8857659999999998E-2</v>
      </c>
      <c r="JM526">
        <v>308.4391</v>
      </c>
      <c r="JN526" s="1">
        <v>3.7739920000000003E-2</v>
      </c>
      <c r="JO526">
        <v>32.236049999999999</v>
      </c>
      <c r="JP526" s="1">
        <v>2.4821630000000001E-2</v>
      </c>
      <c r="JQ526">
        <v>409.79050000000001</v>
      </c>
      <c r="JR526" s="1">
        <v>3.754921E-2</v>
      </c>
      <c r="JS526">
        <v>32.263260000000002</v>
      </c>
      <c r="JT526" s="1">
        <v>3.2036759999999997E-2</v>
      </c>
      <c r="JU526">
        <v>533.51250000000005</v>
      </c>
      <c r="JV526" s="1">
        <v>3.7349979999999998E-2</v>
      </c>
      <c r="JW526">
        <v>32.255929999999999</v>
      </c>
      <c r="JX526" s="1">
        <v>4.0576859999999999E-2</v>
      </c>
      <c r="JY526">
        <v>681.71640000000002</v>
      </c>
      <c r="JZ526" s="1">
        <v>3.7159989999999997E-2</v>
      </c>
      <c r="KA526">
        <v>32.201529999999998</v>
      </c>
      <c r="KB526">
        <v>5.0535799999999999E-2</v>
      </c>
      <c r="KC526">
        <v>856.19690000000003</v>
      </c>
      <c r="KD526" s="1">
        <v>3.6990660000000002E-2</v>
      </c>
      <c r="KE526">
        <v>32.1462</v>
      </c>
      <c r="KF526" s="1">
        <v>6.1985289999999998E-2</v>
      </c>
      <c r="KG526">
        <v>1058.325</v>
      </c>
      <c r="KH526" s="1">
        <v>3.695474E-2</v>
      </c>
      <c r="KI526">
        <v>32.106969999999997</v>
      </c>
      <c r="KJ526" s="1">
        <v>7.5212550000000003E-2</v>
      </c>
      <c r="KK526">
        <v>1289.335</v>
      </c>
      <c r="KL526" s="1">
        <v>3.6794060000000003E-2</v>
      </c>
      <c r="KM526">
        <v>32.16236</v>
      </c>
      <c r="KN526" s="1">
        <v>8.9748359999999999E-2</v>
      </c>
      <c r="KO526">
        <v>1549.7650000000001</v>
      </c>
      <c r="KP526" s="1">
        <v>3.6573380000000003E-2</v>
      </c>
      <c r="KQ526">
        <v>32.255870000000002</v>
      </c>
      <c r="KR526">
        <v>0.1055884</v>
      </c>
      <c r="KS526">
        <v>1839.367</v>
      </c>
      <c r="KT526" s="1">
        <v>3.6349920000000001E-2</v>
      </c>
      <c r="KU526">
        <v>32.35774</v>
      </c>
      <c r="KV526">
        <v>0.1227651</v>
      </c>
      <c r="KW526">
        <v>2157.4650000000001</v>
      </c>
      <c r="KX526" s="1">
        <v>3.6203279999999997E-2</v>
      </c>
      <c r="KY526">
        <v>32.445950000000003</v>
      </c>
      <c r="KZ526">
        <v>0.14150209999999999</v>
      </c>
      <c r="LA526">
        <v>2503.2179999999998</v>
      </c>
      <c r="LB526" s="1">
        <v>3.6073239999999999E-2</v>
      </c>
      <c r="LC526">
        <v>32.450150000000001</v>
      </c>
      <c r="LD526">
        <v>0.16156719999999999</v>
      </c>
      <c r="LE526">
        <v>2875.49</v>
      </c>
      <c r="LF526" s="1">
        <v>3.5957410000000002E-2</v>
      </c>
      <c r="LG526">
        <v>32.39808</v>
      </c>
      <c r="LH526">
        <v>0.182864</v>
      </c>
      <c r="LI526">
        <v>3272.6840000000002</v>
      </c>
      <c r="LJ526" s="1">
        <v>3.5812879999999998E-2</v>
      </c>
      <c r="LK526">
        <v>32.35089</v>
      </c>
      <c r="LL526">
        <v>0.20503730000000001</v>
      </c>
      <c r="LM526">
        <v>3692.645</v>
      </c>
      <c r="LN526" s="1">
        <v>3.5687129999999997E-2</v>
      </c>
      <c r="LO526">
        <v>32.32508</v>
      </c>
      <c r="LP526">
        <v>0.22819719999999999</v>
      </c>
      <c r="LQ526">
        <v>4133.1509999999998</v>
      </c>
      <c r="LR526" s="1">
        <v>3.554881E-2</v>
      </c>
      <c r="LS526">
        <v>32.413589999999999</v>
      </c>
      <c r="LT526">
        <v>0.25199969999999999</v>
      </c>
      <c r="LU526">
        <v>4591.6419999999998</v>
      </c>
      <c r="LV526" s="1">
        <v>3.541789E-2</v>
      </c>
      <c r="LW526">
        <v>32.538089999999997</v>
      </c>
      <c r="LX526">
        <v>0.27641979999999999</v>
      </c>
      <c r="LY526">
        <v>5065.3519999999999</v>
      </c>
      <c r="LZ526" s="1">
        <v>3.5273180000000001E-2</v>
      </c>
      <c r="MA526">
        <v>32.659599999999998</v>
      </c>
      <c r="MB526">
        <v>0.3011334</v>
      </c>
      <c r="MC526">
        <v>5551.5630000000001</v>
      </c>
      <c r="MD526" s="1">
        <v>3.5142809999999997E-2</v>
      </c>
      <c r="ME526">
        <v>32.76596</v>
      </c>
      <c r="MF526">
        <v>0.32621129999999998</v>
      </c>
      <c r="MG526">
        <v>6047.4660000000003</v>
      </c>
      <c r="MH526" s="1">
        <v>3.5022879999999999E-2</v>
      </c>
      <c r="MI526">
        <v>32.788760000000003</v>
      </c>
      <c r="MJ526">
        <v>0.3514967</v>
      </c>
      <c r="MK526">
        <v>6550.3909999999996</v>
      </c>
      <c r="ML526" s="1">
        <v>3.4902809999999999E-2</v>
      </c>
      <c r="MM526">
        <v>32.75665</v>
      </c>
      <c r="MN526">
        <v>0.37676389999999998</v>
      </c>
      <c r="MO526">
        <v>7057.5039999999999</v>
      </c>
      <c r="MP526" s="1">
        <v>3.4810319999999999E-2</v>
      </c>
      <c r="MQ526">
        <v>32.713909999999998</v>
      </c>
      <c r="MR526">
        <v>0.40218039999999999</v>
      </c>
      <c r="MS526">
        <v>7566.2</v>
      </c>
      <c r="MT526" s="1">
        <v>3.4890209999999998E-2</v>
      </c>
      <c r="MU526">
        <v>32.672789999999999</v>
      </c>
      <c r="MV526">
        <v>0.42951539999999999</v>
      </c>
      <c r="MW526">
        <v>8075.0919999999996</v>
      </c>
      <c r="MX526" s="1">
        <v>3.4788529999999998E-2</v>
      </c>
      <c r="MY526">
        <v>32.66283</v>
      </c>
      <c r="MZ526">
        <v>0.45441290000000001</v>
      </c>
      <c r="NA526">
        <v>8581.6769999999997</v>
      </c>
      <c r="NB526" s="1">
        <v>3.4607350000000002E-2</v>
      </c>
      <c r="NC526">
        <v>32.704479999999997</v>
      </c>
      <c r="ND526">
        <v>0.47770550000000001</v>
      </c>
      <c r="NE526">
        <v>9082.3389999999999</v>
      </c>
      <c r="NF526" s="1">
        <v>3.4415179999999997E-2</v>
      </c>
      <c r="NG526">
        <v>32.80339</v>
      </c>
      <c r="NH526">
        <v>0.50005279999999996</v>
      </c>
      <c r="NI526">
        <v>9574.4609999999993</v>
      </c>
      <c r="NJ526" s="1">
        <v>3.4302439999999997E-2</v>
      </c>
      <c r="NK526">
        <v>32.852089999999997</v>
      </c>
      <c r="NL526">
        <v>0.52277229999999997</v>
      </c>
      <c r="NM526">
        <v>10056.51</v>
      </c>
      <c r="NN526" s="1">
        <v>3.4246020000000002E-2</v>
      </c>
      <c r="NO526">
        <v>32.835039999999999</v>
      </c>
      <c r="NP526">
        <v>0.54561470000000001</v>
      </c>
      <c r="NQ526">
        <v>10527.66</v>
      </c>
      <c r="NR526" s="1">
        <v>3.417216E-2</v>
      </c>
      <c r="NS526">
        <v>32.800660000000001</v>
      </c>
      <c r="NT526">
        <v>0.56739430000000002</v>
      </c>
      <c r="NU526">
        <v>10986.39</v>
      </c>
      <c r="NV526" s="1">
        <v>3.4100209999999999E-2</v>
      </c>
      <c r="NW526">
        <v>32.762979999999999</v>
      </c>
      <c r="NX526">
        <v>0.58838190000000001</v>
      </c>
      <c r="NY526">
        <v>11431.12</v>
      </c>
      <c r="NZ526" s="1">
        <v>3.419432E-2</v>
      </c>
      <c r="OA526">
        <v>32.730899999999998</v>
      </c>
      <c r="OB526">
        <v>0.61146319999999998</v>
      </c>
      <c r="OC526">
        <v>11861.73</v>
      </c>
      <c r="OD526" s="1">
        <v>3.4095279999999999E-2</v>
      </c>
      <c r="OE526">
        <v>32.777059999999999</v>
      </c>
      <c r="OF526">
        <v>0.63025560000000003</v>
      </c>
      <c r="OG526">
        <v>12276.95</v>
      </c>
      <c r="OH526" s="1">
        <v>3.3933390000000001E-2</v>
      </c>
      <c r="OI526">
        <v>32.878140000000002</v>
      </c>
      <c r="OJ526">
        <v>0.64681809999999995</v>
      </c>
      <c r="OK526">
        <v>12674.48</v>
      </c>
    </row>
    <row r="527" spans="1:401" x14ac:dyDescent="0.35">
      <c r="A527">
        <v>536</v>
      </c>
      <c r="B527" t="s">
        <v>4</v>
      </c>
      <c r="C527" t="s">
        <v>364</v>
      </c>
      <c r="D527" t="s">
        <v>529</v>
      </c>
      <c r="E527">
        <v>795.98519999999996</v>
      </c>
      <c r="F527">
        <v>5.1465799999999999E-2</v>
      </c>
      <c r="G527">
        <v>32.787190000000002</v>
      </c>
      <c r="H527">
        <v>0</v>
      </c>
      <c r="I527">
        <v>0</v>
      </c>
      <c r="J527" s="1">
        <v>5.1012580000000002E-2</v>
      </c>
      <c r="K527">
        <v>32.769680000000001</v>
      </c>
      <c r="L527">
        <v>0</v>
      </c>
      <c r="M527">
        <v>0</v>
      </c>
      <c r="N527" s="1">
        <v>5.0438660000000003E-2</v>
      </c>
      <c r="O527">
        <v>32.740699999999997</v>
      </c>
      <c r="P527">
        <v>0</v>
      </c>
      <c r="Q527">
        <v>0</v>
      </c>
      <c r="R527" s="1">
        <v>4.9854320000000001E-2</v>
      </c>
      <c r="S527">
        <v>32.690829999999998</v>
      </c>
      <c r="T527">
        <v>0</v>
      </c>
      <c r="U527">
        <v>0</v>
      </c>
      <c r="V527">
        <v>4.9409300000000003E-2</v>
      </c>
      <c r="W527">
        <v>32.664360000000002</v>
      </c>
      <c r="X527">
        <v>0</v>
      </c>
      <c r="Y527">
        <v>0</v>
      </c>
      <c r="Z527" s="1">
        <v>4.9058480000000002E-2</v>
      </c>
      <c r="AA527">
        <v>32.619770000000003</v>
      </c>
      <c r="AB527">
        <v>0</v>
      </c>
      <c r="AC527">
        <v>0</v>
      </c>
      <c r="AD527" s="1">
        <v>4.8677140000000001E-2</v>
      </c>
      <c r="AE527">
        <v>32.564709999999998</v>
      </c>
      <c r="AF527">
        <v>0</v>
      </c>
      <c r="AG527">
        <v>0</v>
      </c>
      <c r="AH527" s="1">
        <v>4.8441440000000002E-2</v>
      </c>
      <c r="AI527">
        <v>32.516640000000002</v>
      </c>
      <c r="AJ527">
        <v>0</v>
      </c>
      <c r="AK527">
        <v>0</v>
      </c>
      <c r="AL527" s="1">
        <v>4.9035910000000002E-2</v>
      </c>
      <c r="AM527">
        <v>32.479320000000001</v>
      </c>
      <c r="AN527">
        <v>0</v>
      </c>
      <c r="AO527">
        <v>0</v>
      </c>
      <c r="AP527">
        <v>4.8728100000000003E-2</v>
      </c>
      <c r="AQ527">
        <v>32.505389999999998</v>
      </c>
      <c r="AR527">
        <v>0</v>
      </c>
      <c r="AS527">
        <v>0</v>
      </c>
      <c r="AT527" s="1">
        <v>4.8053119999999998E-2</v>
      </c>
      <c r="AU527">
        <v>32.562469999999998</v>
      </c>
      <c r="AV527">
        <v>0</v>
      </c>
      <c r="AW527">
        <v>0</v>
      </c>
      <c r="AX527" s="1">
        <v>4.734766E-2</v>
      </c>
      <c r="AY527">
        <v>32.585479999999997</v>
      </c>
      <c r="AZ527">
        <v>0</v>
      </c>
      <c r="BA527">
        <v>0</v>
      </c>
      <c r="BB527" s="1">
        <v>4.7057639999999998E-2</v>
      </c>
      <c r="BC527">
        <v>32.589239999999997</v>
      </c>
      <c r="BD527">
        <v>0</v>
      </c>
      <c r="BE527">
        <v>0</v>
      </c>
      <c r="BF527" s="1">
        <v>4.698074E-2</v>
      </c>
      <c r="BG527">
        <v>32.548679999999997</v>
      </c>
      <c r="BH527">
        <v>0</v>
      </c>
      <c r="BI527">
        <v>0</v>
      </c>
      <c r="BJ527" s="1">
        <v>4.6839430000000001E-2</v>
      </c>
      <c r="BK527">
        <v>32.468649999999997</v>
      </c>
      <c r="BL527">
        <v>0</v>
      </c>
      <c r="BM527">
        <v>0</v>
      </c>
      <c r="BN527" s="1">
        <v>4.6569079999999999E-2</v>
      </c>
      <c r="BO527">
        <v>32.393030000000003</v>
      </c>
      <c r="BP527">
        <v>0</v>
      </c>
      <c r="BQ527">
        <v>0</v>
      </c>
      <c r="BR527" s="1">
        <v>4.6549849999999997E-2</v>
      </c>
      <c r="BS527">
        <v>32.329630000000002</v>
      </c>
      <c r="BT527">
        <v>0</v>
      </c>
      <c r="BU527">
        <v>0</v>
      </c>
      <c r="BV527" s="1">
        <v>4.6308969999999998E-2</v>
      </c>
      <c r="BW527">
        <v>32.33475</v>
      </c>
      <c r="BX527">
        <v>0</v>
      </c>
      <c r="BY527">
        <v>0</v>
      </c>
      <c r="BZ527" s="1">
        <v>4.603136E-2</v>
      </c>
      <c r="CA527">
        <v>32.360340000000001</v>
      </c>
      <c r="CB527">
        <v>0</v>
      </c>
      <c r="CC527">
        <v>0</v>
      </c>
      <c r="CD527" s="1">
        <v>4.5760370000000002E-2</v>
      </c>
      <c r="CE527">
        <v>32.372039999999998</v>
      </c>
      <c r="CF527">
        <v>0</v>
      </c>
      <c r="CG527">
        <v>0</v>
      </c>
      <c r="CH527" s="1">
        <v>4.5590489999999997E-2</v>
      </c>
      <c r="CI527">
        <v>32.389870000000002</v>
      </c>
      <c r="CJ527">
        <v>0</v>
      </c>
      <c r="CK527">
        <v>0</v>
      </c>
      <c r="CL527" s="1">
        <v>4.546418E-2</v>
      </c>
      <c r="CM527">
        <v>32.369630000000001</v>
      </c>
      <c r="CN527">
        <v>0</v>
      </c>
      <c r="CO527">
        <v>0</v>
      </c>
      <c r="CP527" s="1">
        <v>4.5340989999999998E-2</v>
      </c>
      <c r="CQ527">
        <v>32.294980000000002</v>
      </c>
      <c r="CR527">
        <v>0</v>
      </c>
      <c r="CS527">
        <v>0</v>
      </c>
      <c r="CT527" s="1">
        <v>4.5367629999999999E-2</v>
      </c>
      <c r="CU527">
        <v>32.22043</v>
      </c>
      <c r="CV527">
        <v>0</v>
      </c>
      <c r="CW527">
        <v>0</v>
      </c>
      <c r="CX527" s="1">
        <v>4.6197580000000002E-2</v>
      </c>
      <c r="CY527">
        <v>32.162320000000001</v>
      </c>
      <c r="CZ527">
        <v>0</v>
      </c>
      <c r="DA527">
        <v>0</v>
      </c>
      <c r="DB527" s="1">
        <v>4.6134359999999999E-2</v>
      </c>
      <c r="DC527">
        <v>32.209589999999999</v>
      </c>
      <c r="DD527">
        <v>0</v>
      </c>
      <c r="DE527">
        <v>0</v>
      </c>
      <c r="DF527" s="1">
        <v>4.5705580000000003E-2</v>
      </c>
      <c r="DG527">
        <v>32.296250000000001</v>
      </c>
      <c r="DH527">
        <v>0</v>
      </c>
      <c r="DI527">
        <v>0</v>
      </c>
      <c r="DJ527" s="1">
        <v>4.5213049999999998E-2</v>
      </c>
      <c r="DK527">
        <v>32.369700000000002</v>
      </c>
      <c r="DL527">
        <v>0</v>
      </c>
      <c r="DM527">
        <v>0</v>
      </c>
      <c r="DN527" s="1">
        <v>4.5126140000000002E-2</v>
      </c>
      <c r="DO527">
        <v>32.425660000000001</v>
      </c>
      <c r="DP527">
        <v>0</v>
      </c>
      <c r="DQ527" s="1">
        <v>3.8324229999999998E-38</v>
      </c>
      <c r="DR527" s="1">
        <v>4.5218109999999999E-2</v>
      </c>
      <c r="DS527">
        <v>32.397840000000002</v>
      </c>
      <c r="DT527" s="1">
        <v>3.2697899999999998E-38</v>
      </c>
      <c r="DU527" s="1">
        <v>3.7793100000000002E-34</v>
      </c>
      <c r="DV527" s="1">
        <v>4.5245359999999998E-2</v>
      </c>
      <c r="DW527">
        <v>32.322240000000001</v>
      </c>
      <c r="DX527" s="1">
        <v>1.1892290000000001E-34</v>
      </c>
      <c r="DY527" s="1">
        <v>1.321828E-30</v>
      </c>
      <c r="DZ527" s="1">
        <v>4.5054280000000002E-2</v>
      </c>
      <c r="EA527">
        <v>32.250999999999998</v>
      </c>
      <c r="EB527" s="1">
        <v>1.696946E-31</v>
      </c>
      <c r="EC527" s="1">
        <v>1.8535830000000002E-27</v>
      </c>
      <c r="ED527" s="1">
        <v>4.4815639999999997E-2</v>
      </c>
      <c r="EE527">
        <v>32.190980000000003</v>
      </c>
      <c r="EF527" s="1">
        <v>1.087481E-28</v>
      </c>
      <c r="EG527" s="1">
        <v>1.1801720000000001E-24</v>
      </c>
      <c r="EH527" s="1">
        <v>4.4611560000000001E-2</v>
      </c>
      <c r="EI527">
        <v>32.206440000000001</v>
      </c>
      <c r="EJ527" s="1">
        <v>3.5087100000000001E-26</v>
      </c>
      <c r="EK527" s="1">
        <v>3.807303E-22</v>
      </c>
      <c r="EL527" s="1">
        <v>4.4503059999999997E-2</v>
      </c>
      <c r="EM527">
        <v>32.284019999999998</v>
      </c>
      <c r="EN527" s="1">
        <v>6.289667E-24</v>
      </c>
      <c r="EO527" s="1">
        <v>6.840724E-20</v>
      </c>
      <c r="EP527" s="1">
        <v>4.4371910000000001E-2</v>
      </c>
      <c r="EQ527">
        <v>32.381180000000001</v>
      </c>
      <c r="ER527" s="1">
        <v>6.7244649999999996E-22</v>
      </c>
      <c r="ES527" s="1">
        <v>7.3583769999999997E-18</v>
      </c>
      <c r="ET527" s="1">
        <v>4.4220049999999997E-2</v>
      </c>
      <c r="EU527">
        <v>32.45194</v>
      </c>
      <c r="EV527" s="1">
        <v>4.5569980000000003E-20</v>
      </c>
      <c r="EW527" s="1">
        <v>5.0308379999999999E-16</v>
      </c>
      <c r="EX527" s="1">
        <v>4.4012839999999998E-2</v>
      </c>
      <c r="EY527">
        <v>32.436279999999996</v>
      </c>
      <c r="EZ527" s="1">
        <v>2.060757E-18</v>
      </c>
      <c r="FA527" s="1">
        <v>2.300834E-14</v>
      </c>
      <c r="FB527" s="1">
        <v>4.3796380000000003E-2</v>
      </c>
      <c r="FC527">
        <v>32.375030000000002</v>
      </c>
      <c r="FD527" s="1">
        <v>6.497492E-17</v>
      </c>
      <c r="FE527" s="1">
        <v>7.3499169999999995E-13</v>
      </c>
      <c r="FF527">
        <v>4.3679700000000002E-2</v>
      </c>
      <c r="FG527">
        <v>32.312170000000002</v>
      </c>
      <c r="FH527" s="1">
        <v>1.488909E-15</v>
      </c>
      <c r="FI527" s="1">
        <v>1.7031449999999998E-11</v>
      </c>
      <c r="FJ527" s="1">
        <v>4.3990759999999997E-2</v>
      </c>
      <c r="FK527">
        <v>32.251080000000002</v>
      </c>
      <c r="FL527" s="1">
        <v>2.5883719999999998E-14</v>
      </c>
      <c r="FM527" s="1">
        <v>2.9659819999999998E-10</v>
      </c>
      <c r="FN527" s="1">
        <v>4.3829649999999998E-2</v>
      </c>
      <c r="FO527">
        <v>32.288049999999998</v>
      </c>
      <c r="FP527" s="1">
        <v>3.4379259999999998E-13</v>
      </c>
      <c r="FQ527" s="1">
        <v>3.9906820000000003E-9</v>
      </c>
      <c r="FR527" s="1">
        <v>4.3442729999999999E-2</v>
      </c>
      <c r="FS527">
        <v>32.362290000000002</v>
      </c>
      <c r="FT527" s="1">
        <v>3.5896010000000001E-12</v>
      </c>
      <c r="FU527" s="1">
        <v>4.2435060000000002E-8</v>
      </c>
      <c r="FV527" s="1">
        <v>4.3014450000000003E-2</v>
      </c>
      <c r="FW527">
        <v>32.399850000000001</v>
      </c>
      <c r="FX527" s="1">
        <v>3.0259150000000001E-11</v>
      </c>
      <c r="FY527" s="1">
        <v>3.6472429999999998E-7</v>
      </c>
      <c r="FZ527" s="1">
        <v>4.279256E-2</v>
      </c>
      <c r="GA527">
        <v>32.407119999999999</v>
      </c>
      <c r="GB527" s="1">
        <v>2.1172039999999999E-10</v>
      </c>
      <c r="GC527" s="1">
        <v>2.588957E-6</v>
      </c>
      <c r="GD527" s="1">
        <v>4.2673170000000003E-2</v>
      </c>
      <c r="GE527">
        <v>32.348709999999997</v>
      </c>
      <c r="GF527" s="1">
        <v>1.2504309999999999E-9</v>
      </c>
      <c r="GG527" s="1">
        <v>1.5474720000000001E-5</v>
      </c>
      <c r="GH527" s="1">
        <v>4.2514370000000003E-2</v>
      </c>
      <c r="GI527">
        <v>32.299439999999997</v>
      </c>
      <c r="GJ527" s="1">
        <v>6.3182509999999997E-9</v>
      </c>
      <c r="GK527" s="1">
        <v>7.9183960000000003E-5</v>
      </c>
      <c r="GL527" s="1">
        <v>4.2257419999999997E-2</v>
      </c>
      <c r="GM527">
        <v>32.25412</v>
      </c>
      <c r="GN527" s="1">
        <v>2.7659049999999999E-8</v>
      </c>
      <c r="GO527" s="1">
        <v>3.517913E-4</v>
      </c>
      <c r="GP527" s="1">
        <v>4.2039680000000003E-2</v>
      </c>
      <c r="GQ527">
        <v>32.213079999999998</v>
      </c>
      <c r="GR527" s="1">
        <v>1.0664759999999999E-7</v>
      </c>
      <c r="GS527" s="1">
        <v>1.375119E-3</v>
      </c>
      <c r="GT527" s="1">
        <v>4.1765579999999997E-2</v>
      </c>
      <c r="GU527">
        <v>32.170760000000001</v>
      </c>
      <c r="GV527" s="1">
        <v>3.6578939999999999E-7</v>
      </c>
      <c r="GW527" s="1">
        <v>4.7861650000000002E-3</v>
      </c>
      <c r="GX527" s="1">
        <v>4.151266E-2</v>
      </c>
      <c r="GY527">
        <v>32.183799999999998</v>
      </c>
      <c r="GZ527" s="1">
        <v>1.1301589999999999E-6</v>
      </c>
      <c r="HA527" s="1">
        <v>1.4993619999999999E-2</v>
      </c>
      <c r="HB527" s="1">
        <v>4.1264019999999998E-2</v>
      </c>
      <c r="HC527">
        <v>32.255499999999998</v>
      </c>
      <c r="HD527" s="1">
        <v>3.1745080000000001E-6</v>
      </c>
      <c r="HE527" s="1">
        <v>4.2692439999999998E-2</v>
      </c>
      <c r="HF527" s="1">
        <v>4.1033470000000002E-2</v>
      </c>
      <c r="HG527">
        <v>32.324620000000003</v>
      </c>
      <c r="HH527" s="1">
        <v>8.1834629999999993E-6</v>
      </c>
      <c r="HI527">
        <v>0.1114776</v>
      </c>
      <c r="HJ527" s="1">
        <v>4.0788989999999997E-2</v>
      </c>
      <c r="HK527">
        <v>32.33014</v>
      </c>
      <c r="HL527" s="1">
        <v>1.950044E-5</v>
      </c>
      <c r="HM527">
        <v>0.26907579999999998</v>
      </c>
      <c r="HN527" s="1">
        <v>4.0544320000000002E-2</v>
      </c>
      <c r="HO527">
        <v>32.255690000000001</v>
      </c>
      <c r="HP527" s="1">
        <v>4.327168E-5</v>
      </c>
      <c r="HQ527">
        <v>0.60466569999999997</v>
      </c>
      <c r="HR527" s="1">
        <v>4.0401920000000001E-2</v>
      </c>
      <c r="HS527">
        <v>32.181809999999999</v>
      </c>
      <c r="HT527" s="1">
        <v>9.0229199999999993E-5</v>
      </c>
      <c r="HU527">
        <v>1.273374</v>
      </c>
      <c r="HV527" s="1">
        <v>4.0671289999999999E-2</v>
      </c>
      <c r="HW527">
        <v>32.11309</v>
      </c>
      <c r="HX527" s="1">
        <v>1.7944860000000001E-4</v>
      </c>
      <c r="HY527">
        <v>2.5310600000000001</v>
      </c>
      <c r="HZ527" s="1">
        <v>4.0491220000000001E-2</v>
      </c>
      <c r="IA527">
        <v>32.114699999999999</v>
      </c>
      <c r="IB527" s="1">
        <v>3.3482489999999999E-4</v>
      </c>
      <c r="IC527">
        <v>4.7712380000000003</v>
      </c>
      <c r="ID527" s="1">
        <v>4.009447E-2</v>
      </c>
      <c r="IE527">
        <v>32.165689999999998</v>
      </c>
      <c r="IF527" s="1">
        <v>5.9136490000000002E-4</v>
      </c>
      <c r="IG527">
        <v>8.5577279999999991</v>
      </c>
      <c r="IH527" s="1">
        <v>3.9661439999999999E-2</v>
      </c>
      <c r="II527">
        <v>32.216009999999997</v>
      </c>
      <c r="IJ527" s="1">
        <v>9.9693929999999996E-4</v>
      </c>
      <c r="IK527">
        <v>14.66099</v>
      </c>
      <c r="IL527" s="1">
        <v>3.9438969999999997E-2</v>
      </c>
      <c r="IM527">
        <v>32.253540000000001</v>
      </c>
      <c r="IN527" s="1">
        <v>1.621307E-3</v>
      </c>
      <c r="IO527">
        <v>24.09873</v>
      </c>
      <c r="IP527" s="1">
        <v>3.9343259999999998E-2</v>
      </c>
      <c r="IQ527">
        <v>32.231540000000003</v>
      </c>
      <c r="IR527" s="1">
        <v>2.5491910000000001E-3</v>
      </c>
      <c r="IS527">
        <v>38.164250000000003</v>
      </c>
      <c r="IT527" s="1">
        <v>3.9199770000000002E-2</v>
      </c>
      <c r="IU527">
        <v>32.177149999999997</v>
      </c>
      <c r="IV527" s="1">
        <v>3.870119E-3</v>
      </c>
      <c r="IW527">
        <v>58.421610000000001</v>
      </c>
      <c r="IX527" s="1">
        <v>3.8976860000000002E-2</v>
      </c>
      <c r="IY527">
        <v>32.129309999999997</v>
      </c>
      <c r="IZ527" s="1">
        <v>5.6834010000000003E-3</v>
      </c>
      <c r="JA527">
        <v>86.662409999999994</v>
      </c>
      <c r="JB527">
        <v>3.8784100000000002E-2</v>
      </c>
      <c r="JC527">
        <v>32.097450000000002</v>
      </c>
      <c r="JD527" s="1">
        <v>8.1152970000000005E-3</v>
      </c>
      <c r="JE527">
        <v>124.8896</v>
      </c>
      <c r="JF527" s="1">
        <v>3.8543139999999997E-2</v>
      </c>
      <c r="JG527">
        <v>32.16348</v>
      </c>
      <c r="JH527" s="1">
        <v>1.1271959999999999E-2</v>
      </c>
      <c r="JI527">
        <v>175.25059999999999</v>
      </c>
      <c r="JJ527" s="1">
        <v>3.8319989999999998E-2</v>
      </c>
      <c r="JK527">
        <v>32.24145</v>
      </c>
      <c r="JL527" s="1">
        <v>1.5286930000000001E-2</v>
      </c>
      <c r="JM527">
        <v>239.9751</v>
      </c>
      <c r="JN527" s="1">
        <v>3.8110039999999998E-2</v>
      </c>
      <c r="JO527">
        <v>32.29327</v>
      </c>
      <c r="JP527" s="1">
        <v>2.0280690000000001E-2</v>
      </c>
      <c r="JQ527">
        <v>321.2998</v>
      </c>
      <c r="JR527" s="1">
        <v>3.7918229999999997E-2</v>
      </c>
      <c r="JS527">
        <v>32.319240000000001</v>
      </c>
      <c r="JT527" s="1">
        <v>2.6373009999999999E-2</v>
      </c>
      <c r="JU527">
        <v>421.39670000000001</v>
      </c>
      <c r="JV527" s="1">
        <v>3.771712E-2</v>
      </c>
      <c r="JW527">
        <v>32.311050000000002</v>
      </c>
      <c r="JX527">
        <v>3.3642400000000003E-2</v>
      </c>
      <c r="JY527">
        <v>542.25030000000004</v>
      </c>
      <c r="JZ527" s="1">
        <v>3.7525450000000002E-2</v>
      </c>
      <c r="KA527">
        <v>32.25638</v>
      </c>
      <c r="KB527" s="1">
        <v>4.218533E-2</v>
      </c>
      <c r="KC527">
        <v>685.61869999999999</v>
      </c>
      <c r="KD527" s="1">
        <v>3.7355850000000003E-2</v>
      </c>
      <c r="KE527">
        <v>32.201079999999997</v>
      </c>
      <c r="KF527" s="1">
        <v>5.2081559999999999E-2</v>
      </c>
      <c r="KG527">
        <v>852.92909999999995</v>
      </c>
      <c r="KH527" s="1">
        <v>3.7320850000000003E-2</v>
      </c>
      <c r="KI527">
        <v>32.161969999999997</v>
      </c>
      <c r="KJ527" s="1">
        <v>6.3591350000000005E-2</v>
      </c>
      <c r="KK527">
        <v>1045.519</v>
      </c>
      <c r="KL527" s="1">
        <v>3.7158679999999999E-2</v>
      </c>
      <c r="KM527">
        <v>32.216949999999997</v>
      </c>
      <c r="KN527" s="1">
        <v>7.6333570000000003E-2</v>
      </c>
      <c r="KO527">
        <v>1264.127</v>
      </c>
      <c r="KP527" s="1">
        <v>3.6936469999999999E-2</v>
      </c>
      <c r="KQ527">
        <v>32.309249999999999</v>
      </c>
      <c r="KR527">
        <v>9.0318800000000005E-2</v>
      </c>
      <c r="KS527">
        <v>1508.835</v>
      </c>
      <c r="KT527" s="1">
        <v>3.6709779999999997E-2</v>
      </c>
      <c r="KU527">
        <v>32.409370000000003</v>
      </c>
      <c r="KV527">
        <v>0.1055798</v>
      </c>
      <c r="KW527">
        <v>1779.3430000000001</v>
      </c>
      <c r="KX527" s="1">
        <v>3.656243E-2</v>
      </c>
      <c r="KY527">
        <v>32.495939999999997</v>
      </c>
      <c r="KZ527">
        <v>0.12233090000000001</v>
      </c>
      <c r="LA527">
        <v>2075.2240000000002</v>
      </c>
      <c r="LB527" s="1">
        <v>3.6431709999999999E-2</v>
      </c>
      <c r="LC527">
        <v>32.498629999999999</v>
      </c>
      <c r="LD527">
        <v>0.14037749999999999</v>
      </c>
      <c r="LE527">
        <v>2395.732</v>
      </c>
      <c r="LF527" s="1">
        <v>3.6315939999999998E-2</v>
      </c>
      <c r="LG527">
        <v>32.446300000000001</v>
      </c>
      <c r="LH527">
        <v>0.1596495</v>
      </c>
      <c r="LI527">
        <v>2739.7469999999998</v>
      </c>
      <c r="LJ527" s="1">
        <v>3.617045E-2</v>
      </c>
      <c r="LK527">
        <v>32.399030000000003</v>
      </c>
      <c r="LL527">
        <v>0.17983450000000001</v>
      </c>
      <c r="LM527">
        <v>3105.5720000000001</v>
      </c>
      <c r="LN527" s="1">
        <v>3.6042690000000002E-2</v>
      </c>
      <c r="LO527">
        <v>32.373379999999997</v>
      </c>
      <c r="LP527">
        <v>0.20102990000000001</v>
      </c>
      <c r="LQ527">
        <v>3491.4720000000002</v>
      </c>
      <c r="LR527" s="1">
        <v>3.5903320000000002E-2</v>
      </c>
      <c r="LS527">
        <v>32.461239999999997</v>
      </c>
      <c r="LT527">
        <v>0.222944</v>
      </c>
      <c r="LU527">
        <v>3895.3440000000001</v>
      </c>
      <c r="LV527" s="1">
        <v>3.577234E-2</v>
      </c>
      <c r="LW527">
        <v>32.584130000000002</v>
      </c>
      <c r="LX527">
        <v>0.245559</v>
      </c>
      <c r="LY527">
        <v>4314.9040000000005</v>
      </c>
      <c r="LZ527" s="1">
        <v>3.5625810000000001E-2</v>
      </c>
      <c r="MA527">
        <v>32.703740000000003</v>
      </c>
      <c r="MB527">
        <v>0.2685652</v>
      </c>
      <c r="MC527">
        <v>4747.8500000000004</v>
      </c>
      <c r="MD527" s="1">
        <v>3.5495329999999999E-2</v>
      </c>
      <c r="ME527">
        <v>32.808109999999999</v>
      </c>
      <c r="MF527">
        <v>0.29204370000000002</v>
      </c>
      <c r="MG527">
        <v>5191.7280000000001</v>
      </c>
      <c r="MH527" s="1">
        <v>3.5374059999999999E-2</v>
      </c>
      <c r="MI527">
        <v>32.829279999999997</v>
      </c>
      <c r="MJ527">
        <v>0.31583</v>
      </c>
      <c r="MK527">
        <v>5644.2460000000001</v>
      </c>
      <c r="ML527" s="1">
        <v>3.5254489999999999E-2</v>
      </c>
      <c r="MM527">
        <v>32.796750000000003</v>
      </c>
      <c r="MN527">
        <v>0.33974310000000002</v>
      </c>
      <c r="MO527">
        <v>6102.8919999999998</v>
      </c>
      <c r="MP527" s="1">
        <v>3.5161820000000003E-2</v>
      </c>
      <c r="MQ527">
        <v>32.753880000000002</v>
      </c>
      <c r="MR527">
        <v>0.36390709999999998</v>
      </c>
      <c r="MS527">
        <v>6565.3389999999999</v>
      </c>
      <c r="MT527" s="1">
        <v>3.5243650000000001E-2</v>
      </c>
      <c r="MU527">
        <v>32.713039999999999</v>
      </c>
      <c r="MV527">
        <v>0.38993820000000001</v>
      </c>
      <c r="MW527">
        <v>7030.3680000000004</v>
      </c>
      <c r="MX527" s="1">
        <v>3.5142189999999997E-2</v>
      </c>
      <c r="MY527">
        <v>32.703240000000001</v>
      </c>
      <c r="MZ527">
        <v>0.41387449999999998</v>
      </c>
      <c r="NA527">
        <v>7495.6149999999998</v>
      </c>
      <c r="NB527" s="1">
        <v>3.4957269999999999E-2</v>
      </c>
      <c r="NC527">
        <v>32.744779999999999</v>
      </c>
      <c r="ND527">
        <v>0.43640459999999998</v>
      </c>
      <c r="NE527">
        <v>7957.6769999999997</v>
      </c>
      <c r="NF527">
        <v>3.4762599999999998E-2</v>
      </c>
      <c r="NG527">
        <v>32.842820000000003</v>
      </c>
      <c r="NH527">
        <v>0.45816950000000001</v>
      </c>
      <c r="NI527">
        <v>8414.1849999999995</v>
      </c>
      <c r="NJ527" s="1">
        <v>3.465095E-2</v>
      </c>
      <c r="NK527">
        <v>32.890500000000003</v>
      </c>
      <c r="NL527">
        <v>0.48039019999999999</v>
      </c>
      <c r="NM527">
        <v>8863.6419999999998</v>
      </c>
      <c r="NN527" s="1">
        <v>3.459417E-2</v>
      </c>
      <c r="NO527">
        <v>32.872909999999997</v>
      </c>
      <c r="NP527">
        <v>0.50277890000000003</v>
      </c>
      <c r="NQ527">
        <v>9305.1830000000009</v>
      </c>
      <c r="NR527" s="1">
        <v>3.452007E-2</v>
      </c>
      <c r="NS527">
        <v>32.838630000000002</v>
      </c>
      <c r="NT527">
        <v>0.52427140000000005</v>
      </c>
      <c r="NU527">
        <v>9737.384</v>
      </c>
      <c r="NV527" s="1">
        <v>3.4449420000000001E-2</v>
      </c>
      <c r="NW527">
        <v>32.801160000000003</v>
      </c>
      <c r="NX527">
        <v>0.54511620000000005</v>
      </c>
      <c r="NY527">
        <v>10158.59</v>
      </c>
      <c r="NZ527" s="1">
        <v>3.4546519999999997E-2</v>
      </c>
      <c r="OA527">
        <v>32.769500000000001</v>
      </c>
      <c r="OB527">
        <v>0.56798119999999996</v>
      </c>
      <c r="OC527">
        <v>10568.71</v>
      </c>
      <c r="OD527" s="1">
        <v>3.4445679999999999E-2</v>
      </c>
      <c r="OE527">
        <v>32.815620000000003</v>
      </c>
      <c r="OF527">
        <v>0.5868698</v>
      </c>
      <c r="OG527">
        <v>10966.28</v>
      </c>
      <c r="OH527" s="1">
        <v>3.4280869999999998E-2</v>
      </c>
      <c r="OI527">
        <v>32.915779999999998</v>
      </c>
      <c r="OJ527">
        <v>0.60371319999999995</v>
      </c>
      <c r="OK527">
        <v>11349.04</v>
      </c>
    </row>
    <row r="528" spans="1:401" x14ac:dyDescent="0.35">
      <c r="A528">
        <v>537</v>
      </c>
      <c r="B528" t="s">
        <v>4</v>
      </c>
      <c r="C528" t="s">
        <v>364</v>
      </c>
      <c r="D528" t="s">
        <v>530</v>
      </c>
      <c r="E528">
        <v>785.01239999999996</v>
      </c>
      <c r="F528" s="1">
        <v>5.530359E-2</v>
      </c>
      <c r="G528">
        <v>32.786270000000002</v>
      </c>
      <c r="H528">
        <v>0</v>
      </c>
      <c r="I528">
        <v>0</v>
      </c>
      <c r="J528">
        <v>5.4814399999999999E-2</v>
      </c>
      <c r="K528">
        <v>32.772399999999998</v>
      </c>
      <c r="L528">
        <v>0</v>
      </c>
      <c r="M528">
        <v>0</v>
      </c>
      <c r="N528" s="1">
        <v>5.4193079999999998E-2</v>
      </c>
      <c r="O528">
        <v>32.746650000000002</v>
      </c>
      <c r="P528">
        <v>0</v>
      </c>
      <c r="Q528">
        <v>0</v>
      </c>
      <c r="R528" s="1">
        <v>5.3559540000000003E-2</v>
      </c>
      <c r="S528">
        <v>32.700099999999999</v>
      </c>
      <c r="T528">
        <v>0</v>
      </c>
      <c r="U528">
        <v>0</v>
      </c>
      <c r="V528" s="1">
        <v>5.3077840000000001E-2</v>
      </c>
      <c r="W528">
        <v>32.677050000000001</v>
      </c>
      <c r="X528">
        <v>0</v>
      </c>
      <c r="Y528">
        <v>0</v>
      </c>
      <c r="Z528" s="1">
        <v>5.2698210000000002E-2</v>
      </c>
      <c r="AA528">
        <v>32.635739999999998</v>
      </c>
      <c r="AB528">
        <v>0</v>
      </c>
      <c r="AC528">
        <v>0</v>
      </c>
      <c r="AD528" s="1">
        <v>5.2285749999999999E-2</v>
      </c>
      <c r="AE528">
        <v>32.584009999999999</v>
      </c>
      <c r="AF528">
        <v>0</v>
      </c>
      <c r="AG528">
        <v>0</v>
      </c>
      <c r="AH528" s="1">
        <v>5.2034660000000003E-2</v>
      </c>
      <c r="AI528">
        <v>32.539299999999997</v>
      </c>
      <c r="AJ528">
        <v>0</v>
      </c>
      <c r="AK528">
        <v>0</v>
      </c>
      <c r="AL528" s="1">
        <v>5.2680490000000003E-2</v>
      </c>
      <c r="AM528">
        <v>32.505470000000003</v>
      </c>
      <c r="AN528">
        <v>0</v>
      </c>
      <c r="AO528">
        <v>0</v>
      </c>
      <c r="AP528" s="1">
        <v>5.2346740000000003E-2</v>
      </c>
      <c r="AQ528">
        <v>32.534239999999997</v>
      </c>
      <c r="AR528">
        <v>0</v>
      </c>
      <c r="AS528">
        <v>0</v>
      </c>
      <c r="AT528" s="1">
        <v>5.1613489999999998E-2</v>
      </c>
      <c r="AU528">
        <v>32.592910000000003</v>
      </c>
      <c r="AV528">
        <v>0</v>
      </c>
      <c r="AW528">
        <v>0</v>
      </c>
      <c r="AX528" s="1">
        <v>5.0849859999999997E-2</v>
      </c>
      <c r="AY528">
        <v>32.617040000000003</v>
      </c>
      <c r="AZ528">
        <v>0</v>
      </c>
      <c r="BA528">
        <v>0</v>
      </c>
      <c r="BB528" s="1">
        <v>5.0535860000000002E-2</v>
      </c>
      <c r="BC528">
        <v>32.621769999999998</v>
      </c>
      <c r="BD528">
        <v>0</v>
      </c>
      <c r="BE528">
        <v>0</v>
      </c>
      <c r="BF528" s="1">
        <v>5.045446E-2</v>
      </c>
      <c r="BG528">
        <v>32.58278</v>
      </c>
      <c r="BH528">
        <v>0</v>
      </c>
      <c r="BI528">
        <v>0</v>
      </c>
      <c r="BJ528" s="1">
        <v>5.0301449999999998E-2</v>
      </c>
      <c r="BK528">
        <v>32.505020000000002</v>
      </c>
      <c r="BL528">
        <v>0</v>
      </c>
      <c r="BM528">
        <v>0</v>
      </c>
      <c r="BN528" s="1">
        <v>5.0009329999999998E-2</v>
      </c>
      <c r="BO528">
        <v>32.431910000000002</v>
      </c>
      <c r="BP528">
        <v>0</v>
      </c>
      <c r="BQ528">
        <v>0</v>
      </c>
      <c r="BR528">
        <v>4.99888E-2</v>
      </c>
      <c r="BS528">
        <v>32.371209999999998</v>
      </c>
      <c r="BT528">
        <v>0</v>
      </c>
      <c r="BU528">
        <v>0</v>
      </c>
      <c r="BV528" s="1">
        <v>4.9726649999999997E-2</v>
      </c>
      <c r="BW528">
        <v>32.378579999999999</v>
      </c>
      <c r="BX528">
        <v>0</v>
      </c>
      <c r="BY528">
        <v>0</v>
      </c>
      <c r="BZ528" s="1">
        <v>4.9425839999999999E-2</v>
      </c>
      <c r="CA528">
        <v>32.405459999999998</v>
      </c>
      <c r="CB528">
        <v>0</v>
      </c>
      <c r="CC528">
        <v>0</v>
      </c>
      <c r="CD528" s="1">
        <v>4.9131279999999999E-2</v>
      </c>
      <c r="CE528">
        <v>32.417870000000001</v>
      </c>
      <c r="CF528">
        <v>0</v>
      </c>
      <c r="CG528">
        <v>0</v>
      </c>
      <c r="CH528" s="1">
        <v>4.8946469999999999E-2</v>
      </c>
      <c r="CI528">
        <v>32.436860000000003</v>
      </c>
      <c r="CJ528">
        <v>0</v>
      </c>
      <c r="CK528">
        <v>0</v>
      </c>
      <c r="CL528" s="1">
        <v>4.8810689999999997E-2</v>
      </c>
      <c r="CM528">
        <v>32.416969999999999</v>
      </c>
      <c r="CN528">
        <v>0</v>
      </c>
      <c r="CO528">
        <v>0</v>
      </c>
      <c r="CP528" s="1">
        <v>4.8675669999999997E-2</v>
      </c>
      <c r="CQ528">
        <v>32.343859999999999</v>
      </c>
      <c r="CR528">
        <v>0</v>
      </c>
      <c r="CS528">
        <v>0</v>
      </c>
      <c r="CT528" s="1">
        <v>4.870762E-2</v>
      </c>
      <c r="CU528">
        <v>32.271189999999997</v>
      </c>
      <c r="CV528">
        <v>0</v>
      </c>
      <c r="CW528">
        <v>0</v>
      </c>
      <c r="CX528" s="1">
        <v>4.9605249999999997E-2</v>
      </c>
      <c r="CY528">
        <v>32.215220000000002</v>
      </c>
      <c r="CZ528">
        <v>0</v>
      </c>
      <c r="DA528">
        <v>0</v>
      </c>
      <c r="DB528" s="1">
        <v>4.9535139999999998E-2</v>
      </c>
      <c r="DC528">
        <v>32.264339999999997</v>
      </c>
      <c r="DD528">
        <v>0</v>
      </c>
      <c r="DE528">
        <v>0</v>
      </c>
      <c r="DF528" s="1">
        <v>4.9068849999999997E-2</v>
      </c>
      <c r="DG528">
        <v>32.351179999999999</v>
      </c>
      <c r="DH528">
        <v>0</v>
      </c>
      <c r="DI528">
        <v>0</v>
      </c>
      <c r="DJ528" s="1">
        <v>4.8534679999999997E-2</v>
      </c>
      <c r="DK528">
        <v>32.424149999999997</v>
      </c>
      <c r="DL528">
        <v>0</v>
      </c>
      <c r="DM528">
        <v>0</v>
      </c>
      <c r="DN528" s="1">
        <v>4.8439950000000002E-2</v>
      </c>
      <c r="DO528">
        <v>32.479529999999997</v>
      </c>
      <c r="DP528">
        <v>0</v>
      </c>
      <c r="DQ528">
        <v>0</v>
      </c>
      <c r="DR528" s="1">
        <v>4.8538829999999998E-2</v>
      </c>
      <c r="DS528">
        <v>32.451259999999998</v>
      </c>
      <c r="DT528">
        <v>0</v>
      </c>
      <c r="DU528" s="1">
        <v>1.049059E-34</v>
      </c>
      <c r="DV528" s="1">
        <v>4.8569620000000001E-2</v>
      </c>
      <c r="DW528">
        <v>32.376820000000002</v>
      </c>
      <c r="DX528" s="1">
        <v>3.8981749999999998E-35</v>
      </c>
      <c r="DY528" s="1">
        <v>3.9362850000000001E-31</v>
      </c>
      <c r="DZ528" s="1">
        <v>4.8361170000000002E-2</v>
      </c>
      <c r="EA528">
        <v>32.307099999999998</v>
      </c>
      <c r="EB528" s="1">
        <v>5.9088419999999995E-32</v>
      </c>
      <c r="EC528" s="1">
        <v>5.892974E-28</v>
      </c>
      <c r="ED528">
        <v>4.8101400000000002E-2</v>
      </c>
      <c r="EE528">
        <v>32.24888</v>
      </c>
      <c r="EF528" s="1">
        <v>4.0048329999999998E-29</v>
      </c>
      <c r="EG528" s="1">
        <v>3.9834619999999998E-25</v>
      </c>
      <c r="EH528" s="1">
        <v>4.7880440000000003E-2</v>
      </c>
      <c r="EI528">
        <v>32.266129999999997</v>
      </c>
      <c r="EJ528" s="1">
        <v>1.360772E-26</v>
      </c>
      <c r="EK528" s="1">
        <v>1.3574289999999999E-22</v>
      </c>
      <c r="EL528" s="1">
        <v>4.7763680000000003E-2</v>
      </c>
      <c r="EM528">
        <v>32.344059999999999</v>
      </c>
      <c r="EN528" s="1">
        <v>2.5589470000000001E-24</v>
      </c>
      <c r="EO528" s="1">
        <v>2.5648390000000001E-20</v>
      </c>
      <c r="EP528" s="1">
        <v>4.7621030000000002E-2</v>
      </c>
      <c r="EQ528">
        <v>32.440719999999999</v>
      </c>
      <c r="ER528" s="1">
        <v>2.8612639999999998E-22</v>
      </c>
      <c r="ES528" s="1">
        <v>2.8914270000000002E-18</v>
      </c>
      <c r="ET528" s="1">
        <v>4.7456659999999998E-2</v>
      </c>
      <c r="EU528">
        <v>32.510559999999998</v>
      </c>
      <c r="EV528" s="1">
        <v>2.0221179999999999E-20</v>
      </c>
      <c r="EW528" s="1">
        <v>2.065226E-16</v>
      </c>
      <c r="EX528" s="1">
        <v>4.7230830000000001E-2</v>
      </c>
      <c r="EY528">
        <v>32.494190000000003</v>
      </c>
      <c r="EZ528" s="1">
        <v>9.5115539999999993E-19</v>
      </c>
      <c r="FA528" s="1">
        <v>9.8399760000000001E-15</v>
      </c>
      <c r="FB528" s="1">
        <v>4.6997860000000002E-2</v>
      </c>
      <c r="FC528">
        <v>32.434010000000001</v>
      </c>
      <c r="FD528" s="1">
        <v>3.1124699999999999E-17</v>
      </c>
      <c r="FE528" s="1">
        <v>3.266691E-13</v>
      </c>
      <c r="FF528" s="1">
        <v>4.6873119999999997E-2</v>
      </c>
      <c r="FG528">
        <v>32.372439999999997</v>
      </c>
      <c r="FH528" s="1">
        <v>7.3871100000000004E-16</v>
      </c>
      <c r="FI528" s="1">
        <v>7.8493640000000003E-12</v>
      </c>
      <c r="FJ528" s="1">
        <v>4.721057E-2</v>
      </c>
      <c r="FK528">
        <v>32.312710000000003</v>
      </c>
      <c r="FL528" s="1">
        <v>1.327794E-14</v>
      </c>
      <c r="FM528" s="1">
        <v>1.414794E-10</v>
      </c>
      <c r="FN528" s="1">
        <v>4.7036330000000001E-2</v>
      </c>
      <c r="FO528">
        <v>32.351660000000003</v>
      </c>
      <c r="FP528" s="1">
        <v>1.819982E-13</v>
      </c>
      <c r="FQ528" s="1">
        <v>1.9664180000000001E-9</v>
      </c>
      <c r="FR528" s="1">
        <v>4.6616890000000001E-2</v>
      </c>
      <c r="FS528">
        <v>32.425789999999999</v>
      </c>
      <c r="FT528" s="1">
        <v>1.9573889999999998E-12</v>
      </c>
      <c r="FU528" s="1">
        <v>2.1559509999999998E-8</v>
      </c>
      <c r="FV528" s="1">
        <v>4.6153140000000002E-2</v>
      </c>
      <c r="FW528">
        <v>32.463180000000001</v>
      </c>
      <c r="FX528" s="1">
        <v>1.6967359999999998E-11</v>
      </c>
      <c r="FY528" s="1">
        <v>1.9072179999999999E-7</v>
      </c>
      <c r="FZ528" s="1">
        <v>4.5913410000000002E-2</v>
      </c>
      <c r="GA528">
        <v>32.469859999999997</v>
      </c>
      <c r="GB528" s="1">
        <v>1.2190649999999999E-10</v>
      </c>
      <c r="GC528" s="1">
        <v>1.3913009999999999E-6</v>
      </c>
      <c r="GD528" s="1">
        <v>4.5785770000000003E-2</v>
      </c>
      <c r="GE528">
        <v>32.412030000000001</v>
      </c>
      <c r="GF528" s="1">
        <v>7.38333E-10</v>
      </c>
      <c r="GG528" s="1">
        <v>8.5343039999999999E-6</v>
      </c>
      <c r="GH528" s="1">
        <v>4.5614090000000003E-2</v>
      </c>
      <c r="GI528">
        <v>32.363810000000001</v>
      </c>
      <c r="GJ528" s="1">
        <v>3.8204820000000002E-9</v>
      </c>
      <c r="GK528" s="1">
        <v>4.4754320000000001E-5</v>
      </c>
      <c r="GL528" s="1">
        <v>4.5336660000000001E-2</v>
      </c>
      <c r="GM528">
        <v>32.319479999999999</v>
      </c>
      <c r="GN528" s="1">
        <v>1.7104809999999999E-8</v>
      </c>
      <c r="GO528" s="1">
        <v>2.0349650000000001E-4</v>
      </c>
      <c r="GP528" s="1">
        <v>4.5102129999999997E-2</v>
      </c>
      <c r="GQ528">
        <v>32.279449999999997</v>
      </c>
      <c r="GR528" s="1">
        <v>6.7369779999999996E-8</v>
      </c>
      <c r="GS528" s="1">
        <v>8.1310029999999997E-4</v>
      </c>
      <c r="GT528" s="1">
        <v>4.4805539999999998E-2</v>
      </c>
      <c r="GU528">
        <v>32.238120000000002</v>
      </c>
      <c r="GV528" s="1">
        <v>2.3575530000000001E-7</v>
      </c>
      <c r="GW528" s="1">
        <v>2.8894260000000001E-3</v>
      </c>
      <c r="GX528" s="1">
        <v>4.4533830000000003E-2</v>
      </c>
      <c r="GY528">
        <v>32.252299999999998</v>
      </c>
      <c r="GZ528" s="1">
        <v>7.423963E-7</v>
      </c>
      <c r="HA528" s="1">
        <v>9.2315090000000006E-3</v>
      </c>
      <c r="HB528" s="1">
        <v>4.4266090000000001E-2</v>
      </c>
      <c r="HC528">
        <v>32.324069999999999</v>
      </c>
      <c r="HD528" s="1">
        <v>2.1231749999999998E-6</v>
      </c>
      <c r="HE528" s="1">
        <v>2.6779919999999999E-2</v>
      </c>
      <c r="HF528" s="1">
        <v>4.4015890000000002E-2</v>
      </c>
      <c r="HG528">
        <v>32.392330000000001</v>
      </c>
      <c r="HH528" s="1">
        <v>5.5669580000000003E-6</v>
      </c>
      <c r="HI528" s="1">
        <v>7.1172040000000006E-2</v>
      </c>
      <c r="HJ528" s="1">
        <v>4.3752230000000003E-2</v>
      </c>
      <c r="HK528">
        <v>32.396419999999999</v>
      </c>
      <c r="HL528" s="1">
        <v>1.348056E-5</v>
      </c>
      <c r="HM528">
        <v>0.17468410000000001</v>
      </c>
      <c r="HN528" s="1">
        <v>4.3488659999999998E-2</v>
      </c>
      <c r="HO528">
        <v>32.322319999999998</v>
      </c>
      <c r="HP528" s="1">
        <v>3.037248E-5</v>
      </c>
      <c r="HQ528">
        <v>0.39881719999999998</v>
      </c>
      <c r="HR528" s="1">
        <v>4.3337309999999997E-2</v>
      </c>
      <c r="HS528">
        <v>32.249160000000003</v>
      </c>
      <c r="HT528" s="1">
        <v>6.4255119999999995E-5</v>
      </c>
      <c r="HU528">
        <v>0.85259079999999998</v>
      </c>
      <c r="HV528" s="1">
        <v>4.3627449999999998E-2</v>
      </c>
      <c r="HW528">
        <v>32.181350000000002</v>
      </c>
      <c r="HX528" s="1">
        <v>1.2956719999999999E-4</v>
      </c>
      <c r="HY528">
        <v>1.719201</v>
      </c>
      <c r="HZ528" s="1">
        <v>4.343462E-2</v>
      </c>
      <c r="IA528">
        <v>32.184179999999998</v>
      </c>
      <c r="IB528" s="1">
        <v>2.4492889999999998E-4</v>
      </c>
      <c r="IC528">
        <v>3.2852649999999999</v>
      </c>
      <c r="ID528" s="1">
        <v>4.3006349999999999E-2</v>
      </c>
      <c r="IE528">
        <v>32.234810000000003</v>
      </c>
      <c r="IF528" s="1">
        <v>4.3792689999999998E-4</v>
      </c>
      <c r="IG528">
        <v>5.9688540000000003</v>
      </c>
      <c r="IH528" s="1">
        <v>4.2536520000000001E-2</v>
      </c>
      <c r="II528">
        <v>32.284179999999999</v>
      </c>
      <c r="IJ528" s="1">
        <v>7.468307E-4</v>
      </c>
      <c r="IK528">
        <v>10.351290000000001</v>
      </c>
      <c r="IL528" s="1">
        <v>4.2296979999999998E-2</v>
      </c>
      <c r="IM528">
        <v>32.320779999999999</v>
      </c>
      <c r="IN528" s="1">
        <v>1.2280349999999999E-3</v>
      </c>
      <c r="IO528">
        <v>17.213349999999998</v>
      </c>
      <c r="IP528" s="1">
        <v>4.2196160000000003E-2</v>
      </c>
      <c r="IQ528">
        <v>32.297649999999997</v>
      </c>
      <c r="IR528" s="1">
        <v>1.951384E-3</v>
      </c>
      <c r="IS528">
        <v>27.563770000000002</v>
      </c>
      <c r="IT528" s="1">
        <v>4.204012E-2</v>
      </c>
      <c r="IU528">
        <v>32.243389999999998</v>
      </c>
      <c r="IV528" s="1">
        <v>2.9922540000000002E-3</v>
      </c>
      <c r="IW528">
        <v>42.642449999999997</v>
      </c>
      <c r="IX528">
        <v>4.18018E-2</v>
      </c>
      <c r="IY528">
        <v>32.195740000000001</v>
      </c>
      <c r="IZ528" s="1">
        <v>4.4364260000000003E-3</v>
      </c>
      <c r="JA528">
        <v>63.895359999999997</v>
      </c>
      <c r="JB528" s="1">
        <v>4.1591889999999999E-2</v>
      </c>
      <c r="JC528">
        <v>32.16442</v>
      </c>
      <c r="JD528" s="1">
        <v>6.3920979999999997E-3</v>
      </c>
      <c r="JE528">
        <v>92.968379999999996</v>
      </c>
      <c r="JF528" s="1">
        <v>4.1333679999999998E-2</v>
      </c>
      <c r="JG528">
        <v>32.230319999999999</v>
      </c>
      <c r="JH528" s="1">
        <v>8.9557490000000007E-3</v>
      </c>
      <c r="JI528">
        <v>131.6591</v>
      </c>
      <c r="JJ528" s="1">
        <v>4.109285E-2</v>
      </c>
      <c r="JK528">
        <v>32.306789999999999</v>
      </c>
      <c r="JL528" s="1">
        <v>1.224599E-2</v>
      </c>
      <c r="JM528">
        <v>181.86949999999999</v>
      </c>
      <c r="JN528" s="1">
        <v>4.0866810000000003E-2</v>
      </c>
      <c r="JO528">
        <v>32.357089999999999</v>
      </c>
      <c r="JP528" s="1">
        <v>1.6374550000000002E-2</v>
      </c>
      <c r="JQ528">
        <v>245.54910000000001</v>
      </c>
      <c r="JR528" s="1">
        <v>4.0658989999999999E-2</v>
      </c>
      <c r="JS528">
        <v>32.381509999999999</v>
      </c>
      <c r="JT528" s="1">
        <v>2.1453449999999999E-2</v>
      </c>
      <c r="JU528">
        <v>324.63810000000001</v>
      </c>
      <c r="JV528" s="1">
        <v>4.0443069999999998E-2</v>
      </c>
      <c r="JW528">
        <v>32.372070000000001</v>
      </c>
      <c r="JX528" s="1">
        <v>2.756426E-2</v>
      </c>
      <c r="JY528">
        <v>420.9572</v>
      </c>
      <c r="JZ528" s="1">
        <v>4.0236149999999998E-2</v>
      </c>
      <c r="KA528">
        <v>32.316989999999997</v>
      </c>
      <c r="KB528" s="1">
        <v>3.4801449999999998E-2</v>
      </c>
      <c r="KC528">
        <v>536.18010000000004</v>
      </c>
      <c r="KD528">
        <v>4.0053100000000001E-2</v>
      </c>
      <c r="KE528">
        <v>32.261749999999999</v>
      </c>
      <c r="KF528" s="1">
        <v>4.3248679999999998E-2</v>
      </c>
      <c r="KG528">
        <v>671.74099999999999</v>
      </c>
      <c r="KH528" s="1">
        <v>4.0016179999999998E-2</v>
      </c>
      <c r="KI528">
        <v>32.222949999999997</v>
      </c>
      <c r="KJ528" s="1">
        <v>5.314344E-2</v>
      </c>
      <c r="KK528">
        <v>829.02419999999995</v>
      </c>
      <c r="KL528">
        <v>3.9842000000000002E-2</v>
      </c>
      <c r="KM528">
        <v>32.278100000000002</v>
      </c>
      <c r="KN528" s="1">
        <v>6.4180959999999995E-2</v>
      </c>
      <c r="KO528">
        <v>1008.919</v>
      </c>
      <c r="KP528" s="1">
        <v>3.9600629999999998E-2</v>
      </c>
      <c r="KQ528">
        <v>32.369039999999998</v>
      </c>
      <c r="KR528" s="1">
        <v>7.6377719999999996E-2</v>
      </c>
      <c r="KS528">
        <v>1211.771</v>
      </c>
      <c r="KT528" s="1">
        <v>3.9356269999999999E-2</v>
      </c>
      <c r="KU528">
        <v>32.467419999999997</v>
      </c>
      <c r="KV528" s="1">
        <v>8.9780390000000002E-2</v>
      </c>
      <c r="KW528">
        <v>1437.617</v>
      </c>
      <c r="KX528" s="1">
        <v>3.9196639999999998E-2</v>
      </c>
      <c r="KY528">
        <v>32.551990000000004</v>
      </c>
      <c r="KZ528">
        <v>0.1045811</v>
      </c>
      <c r="LA528">
        <v>1686.3879999999999</v>
      </c>
      <c r="LB528">
        <v>3.9056599999999997E-2</v>
      </c>
      <c r="LC528">
        <v>32.552439999999997</v>
      </c>
      <c r="LD528">
        <v>0.1206318</v>
      </c>
      <c r="LE528">
        <v>1957.6990000000001</v>
      </c>
      <c r="LF528" s="1">
        <v>3.8931170000000001E-2</v>
      </c>
      <c r="LG528">
        <v>32.49973</v>
      </c>
      <c r="LH528">
        <v>0.137874</v>
      </c>
      <c r="LI528">
        <v>2250.8589999999999</v>
      </c>
      <c r="LJ528" s="1">
        <v>3.8775190000000001E-2</v>
      </c>
      <c r="LK528">
        <v>32.452460000000002</v>
      </c>
      <c r="LL528">
        <v>0.15605279999999999</v>
      </c>
      <c r="LM528">
        <v>2564.627</v>
      </c>
      <c r="LN528" s="1">
        <v>3.8635950000000002E-2</v>
      </c>
      <c r="LO528">
        <v>32.427250000000001</v>
      </c>
      <c r="LP528">
        <v>0.17524319999999999</v>
      </c>
      <c r="LQ528">
        <v>2897.7089999999998</v>
      </c>
      <c r="LR528" s="1">
        <v>3.8486409999999999E-2</v>
      </c>
      <c r="LS528">
        <v>32.514989999999997</v>
      </c>
      <c r="LT528">
        <v>0.1952139</v>
      </c>
      <c r="LU528">
        <v>3248.4879999999998</v>
      </c>
      <c r="LV528" s="1">
        <v>3.8345049999999999E-2</v>
      </c>
      <c r="LW528">
        <v>32.636139999999997</v>
      </c>
      <c r="LX528">
        <v>0.21593599999999999</v>
      </c>
      <c r="LY528">
        <v>3615.1019999999999</v>
      </c>
      <c r="LZ528" s="1">
        <v>3.8184839999999998E-2</v>
      </c>
      <c r="MA528">
        <v>32.753540000000001</v>
      </c>
      <c r="MB528">
        <v>0.2371299</v>
      </c>
      <c r="MC528">
        <v>3995.6959999999999</v>
      </c>
      <c r="MD528" s="1">
        <v>3.8046049999999998E-2</v>
      </c>
      <c r="ME528">
        <v>32.855690000000003</v>
      </c>
      <c r="MF528">
        <v>0.25890160000000001</v>
      </c>
      <c r="MG528">
        <v>4388.2190000000001</v>
      </c>
      <c r="MH528" s="1">
        <v>3.7915480000000001E-2</v>
      </c>
      <c r="MI528">
        <v>32.874429999999997</v>
      </c>
      <c r="MJ528">
        <v>0.28107090000000001</v>
      </c>
      <c r="MK528">
        <v>4790.7290000000003</v>
      </c>
      <c r="ML528" s="1">
        <v>3.7786439999999998E-2</v>
      </c>
      <c r="MM528">
        <v>32.841410000000003</v>
      </c>
      <c r="MN528">
        <v>0.30347950000000001</v>
      </c>
      <c r="MO528">
        <v>5201.0370000000003</v>
      </c>
      <c r="MP528" s="1">
        <v>3.7686629999999999E-2</v>
      </c>
      <c r="MQ528">
        <v>32.798250000000003</v>
      </c>
      <c r="MR528">
        <v>0.32623930000000001</v>
      </c>
      <c r="MS528">
        <v>5617.1030000000001</v>
      </c>
      <c r="MT528" s="1">
        <v>3.777436E-2</v>
      </c>
      <c r="MU528">
        <v>32.757689999999997</v>
      </c>
      <c r="MV528">
        <v>0.3508078</v>
      </c>
      <c r="MW528">
        <v>6037.9170000000004</v>
      </c>
      <c r="MX528" s="1">
        <v>3.7665450000000003E-2</v>
      </c>
      <c r="MY528">
        <v>32.748170000000002</v>
      </c>
      <c r="MZ528">
        <v>0.37361230000000001</v>
      </c>
      <c r="NA528">
        <v>6461.2780000000002</v>
      </c>
      <c r="NB528" s="1">
        <v>3.7465140000000001E-2</v>
      </c>
      <c r="NC528">
        <v>32.789960000000001</v>
      </c>
      <c r="ND528">
        <v>0.3952253</v>
      </c>
      <c r="NE528">
        <v>6884.0739999999996</v>
      </c>
      <c r="NF528" s="1">
        <v>3.7253420000000002E-2</v>
      </c>
      <c r="NG528">
        <v>32.886969999999998</v>
      </c>
      <c r="NH528">
        <v>0.41622540000000002</v>
      </c>
      <c r="NI528">
        <v>7304.1210000000001</v>
      </c>
      <c r="NJ528" s="1">
        <v>3.7134489999999999E-2</v>
      </c>
      <c r="NK528">
        <v>32.933169999999997</v>
      </c>
      <c r="NL528">
        <v>0.43777070000000001</v>
      </c>
      <c r="NM528">
        <v>7720.0910000000003</v>
      </c>
      <c r="NN528" s="1">
        <v>3.7072569999999999E-2</v>
      </c>
      <c r="NO528">
        <v>32.914749999999998</v>
      </c>
      <c r="NP528">
        <v>0.45953339999999998</v>
      </c>
      <c r="NQ528">
        <v>8131.0169999999998</v>
      </c>
      <c r="NR528" s="1">
        <v>3.6992629999999999E-2</v>
      </c>
      <c r="NS528">
        <v>32.880499999999998</v>
      </c>
      <c r="NT528">
        <v>0.48056500000000002</v>
      </c>
      <c r="NU528">
        <v>8535.5280000000002</v>
      </c>
      <c r="NV528">
        <v>3.6917499999999999E-2</v>
      </c>
      <c r="NW528">
        <v>32.843229999999998</v>
      </c>
      <c r="NX528">
        <v>0.50109459999999995</v>
      </c>
      <c r="NY528">
        <v>8932.0619999999999</v>
      </c>
      <c r="NZ528" s="1">
        <v>3.702279E-2</v>
      </c>
      <c r="OA528">
        <v>32.812179999999998</v>
      </c>
      <c r="OB528">
        <v>0.52356879999999995</v>
      </c>
      <c r="OC528">
        <v>9320.4320000000007</v>
      </c>
      <c r="OD528" s="1">
        <v>3.6912359999999998E-2</v>
      </c>
      <c r="OE528">
        <v>32.858710000000002</v>
      </c>
      <c r="OF528">
        <v>0.5423943</v>
      </c>
      <c r="OG528">
        <v>9699.0689999999995</v>
      </c>
      <c r="OH528" s="1">
        <v>3.6734709999999997E-2</v>
      </c>
      <c r="OI528">
        <v>32.958060000000003</v>
      </c>
      <c r="OJ528">
        <v>0.55938940000000004</v>
      </c>
      <c r="OK528">
        <v>10065.82</v>
      </c>
    </row>
    <row r="529" spans="1:401" x14ac:dyDescent="0.35">
      <c r="A529">
        <v>538</v>
      </c>
      <c r="B529" t="s">
        <v>4</v>
      </c>
      <c r="C529" t="s">
        <v>364</v>
      </c>
      <c r="D529" t="s">
        <v>531</v>
      </c>
      <c r="E529">
        <v>804.95849999999996</v>
      </c>
      <c r="F529" s="1">
        <v>5.4080620000000003E-2</v>
      </c>
      <c r="G529">
        <v>32.779260000000001</v>
      </c>
      <c r="H529">
        <v>0</v>
      </c>
      <c r="I529">
        <v>0</v>
      </c>
      <c r="J529" s="1">
        <v>5.3599439999999998E-2</v>
      </c>
      <c r="K529">
        <v>32.769370000000002</v>
      </c>
      <c r="L529">
        <v>0</v>
      </c>
      <c r="M529">
        <v>0</v>
      </c>
      <c r="N529" s="1">
        <v>5.2987369999999999E-2</v>
      </c>
      <c r="O529">
        <v>32.747169999999997</v>
      </c>
      <c r="P529">
        <v>0</v>
      </c>
      <c r="Q529">
        <v>0</v>
      </c>
      <c r="R529">
        <v>5.2363E-2</v>
      </c>
      <c r="S529">
        <v>32.70485</v>
      </c>
      <c r="T529">
        <v>0</v>
      </c>
      <c r="U529">
        <v>0</v>
      </c>
      <c r="V529" s="1">
        <v>5.1890119999999998E-2</v>
      </c>
      <c r="W529">
        <v>32.685450000000003</v>
      </c>
      <c r="X529">
        <v>0</v>
      </c>
      <c r="Y529">
        <v>0</v>
      </c>
      <c r="Z529" s="1">
        <v>5.1516739999999998E-2</v>
      </c>
      <c r="AA529">
        <v>32.648060000000001</v>
      </c>
      <c r="AB529">
        <v>0</v>
      </c>
      <c r="AC529">
        <v>0</v>
      </c>
      <c r="AD529" s="1">
        <v>5.1110370000000002E-2</v>
      </c>
      <c r="AE529">
        <v>32.600200000000001</v>
      </c>
      <c r="AF529">
        <v>0</v>
      </c>
      <c r="AG529">
        <v>0</v>
      </c>
      <c r="AH529" s="1">
        <v>5.0869320000000003E-2</v>
      </c>
      <c r="AI529">
        <v>32.559240000000003</v>
      </c>
      <c r="AJ529">
        <v>0</v>
      </c>
      <c r="AK529">
        <v>0</v>
      </c>
      <c r="AL529" s="1">
        <v>5.1506820000000002E-2</v>
      </c>
      <c r="AM529">
        <v>32.529060000000001</v>
      </c>
      <c r="AN529">
        <v>0</v>
      </c>
      <c r="AO529">
        <v>0</v>
      </c>
      <c r="AP529" s="1">
        <v>5.1177710000000001E-2</v>
      </c>
      <c r="AQ529">
        <v>32.560459999999999</v>
      </c>
      <c r="AR529">
        <v>0</v>
      </c>
      <c r="AS529">
        <v>0</v>
      </c>
      <c r="AT529" s="1">
        <v>5.0453169999999999E-2</v>
      </c>
      <c r="AU529">
        <v>32.620989999999999</v>
      </c>
      <c r="AV529">
        <v>0</v>
      </c>
      <c r="AW529">
        <v>0</v>
      </c>
      <c r="AX529" s="1">
        <v>4.9700870000000001E-2</v>
      </c>
      <c r="AY529">
        <v>32.646900000000002</v>
      </c>
      <c r="AZ529">
        <v>0</v>
      </c>
      <c r="BA529">
        <v>0</v>
      </c>
      <c r="BB529" s="1">
        <v>4.9393270000000003E-2</v>
      </c>
      <c r="BC529">
        <v>32.653379999999999</v>
      </c>
      <c r="BD529">
        <v>0</v>
      </c>
      <c r="BE529">
        <v>0</v>
      </c>
      <c r="BF529" s="1">
        <v>4.9314839999999999E-2</v>
      </c>
      <c r="BG529">
        <v>32.616669999999999</v>
      </c>
      <c r="BH529">
        <v>0</v>
      </c>
      <c r="BI529">
        <v>0</v>
      </c>
      <c r="BJ529" s="1">
        <v>4.916541E-2</v>
      </c>
      <c r="BK529">
        <v>32.541719999999998</v>
      </c>
      <c r="BL529">
        <v>0</v>
      </c>
      <c r="BM529">
        <v>0</v>
      </c>
      <c r="BN529" s="1">
        <v>4.8878350000000001E-2</v>
      </c>
      <c r="BO529">
        <v>32.471499999999999</v>
      </c>
      <c r="BP529">
        <v>0</v>
      </c>
      <c r="BQ529">
        <v>0</v>
      </c>
      <c r="BR529" s="1">
        <v>4.8857240000000003E-2</v>
      </c>
      <c r="BS529">
        <v>32.413629999999998</v>
      </c>
      <c r="BT529">
        <v>0</v>
      </c>
      <c r="BU529">
        <v>0</v>
      </c>
      <c r="BV529" s="1">
        <v>4.8599249999999997E-2</v>
      </c>
      <c r="BW529">
        <v>32.42306</v>
      </c>
      <c r="BX529">
        <v>0</v>
      </c>
      <c r="BY529">
        <v>0</v>
      </c>
      <c r="BZ529">
        <v>4.8301799999999999E-2</v>
      </c>
      <c r="CA529">
        <v>32.451270000000001</v>
      </c>
      <c r="CB529">
        <v>0</v>
      </c>
      <c r="CC529">
        <v>0</v>
      </c>
      <c r="CD529" s="1">
        <v>4.8012920000000001E-2</v>
      </c>
      <c r="CE529">
        <v>32.464889999999997</v>
      </c>
      <c r="CF529">
        <v>0</v>
      </c>
      <c r="CG529">
        <v>0</v>
      </c>
      <c r="CH529" s="1">
        <v>4.7829620000000003E-2</v>
      </c>
      <c r="CI529">
        <v>32.485019999999999</v>
      </c>
      <c r="CJ529">
        <v>0</v>
      </c>
      <c r="CK529">
        <v>0</v>
      </c>
      <c r="CL529" s="1">
        <v>4.7695960000000003E-2</v>
      </c>
      <c r="CM529">
        <v>32.466369999999998</v>
      </c>
      <c r="CN529">
        <v>0</v>
      </c>
      <c r="CO529">
        <v>0</v>
      </c>
      <c r="CP529" s="1">
        <v>4.756283E-2</v>
      </c>
      <c r="CQ529">
        <v>32.395339999999997</v>
      </c>
      <c r="CR529">
        <v>0</v>
      </c>
      <c r="CS529">
        <v>0</v>
      </c>
      <c r="CT529" s="1">
        <v>4.759704E-2</v>
      </c>
      <c r="CU529">
        <v>32.324890000000003</v>
      </c>
      <c r="CV529">
        <v>0</v>
      </c>
      <c r="CW529">
        <v>0</v>
      </c>
      <c r="CX529" s="1">
        <v>4.8480950000000002E-2</v>
      </c>
      <c r="CY529">
        <v>32.271030000000003</v>
      </c>
      <c r="CZ529">
        <v>0</v>
      </c>
      <c r="DA529">
        <v>0</v>
      </c>
      <c r="DB529" s="1">
        <v>4.8411460000000003E-2</v>
      </c>
      <c r="DC529">
        <v>32.321199999999997</v>
      </c>
      <c r="DD529">
        <v>0</v>
      </c>
      <c r="DE529">
        <v>0</v>
      </c>
      <c r="DF529" s="1">
        <v>4.7950149999999997E-2</v>
      </c>
      <c r="DG529">
        <v>32.408200000000001</v>
      </c>
      <c r="DH529">
        <v>0</v>
      </c>
      <c r="DI529">
        <v>0</v>
      </c>
      <c r="DJ529">
        <v>4.7423100000000003E-2</v>
      </c>
      <c r="DK529">
        <v>32.480910000000002</v>
      </c>
      <c r="DL529">
        <v>0</v>
      </c>
      <c r="DM529">
        <v>0</v>
      </c>
      <c r="DN529" s="1">
        <v>4.732985E-2</v>
      </c>
      <c r="DO529">
        <v>32.536059999999999</v>
      </c>
      <c r="DP529">
        <v>0</v>
      </c>
      <c r="DQ529">
        <v>0</v>
      </c>
      <c r="DR529">
        <v>4.7426500000000003E-2</v>
      </c>
      <c r="DS529">
        <v>32.508319999999998</v>
      </c>
      <c r="DT529">
        <v>0</v>
      </c>
      <c r="DU529" s="1">
        <v>3.1940480000000002E-35</v>
      </c>
      <c r="DV529" s="1">
        <v>4.7458609999999998E-2</v>
      </c>
      <c r="DW529">
        <v>32.435479999999998</v>
      </c>
      <c r="DX529" s="1">
        <v>1.043622E-35</v>
      </c>
      <c r="DY529" s="1">
        <v>1.280908E-31</v>
      </c>
      <c r="DZ529" s="1">
        <v>4.725153E-2</v>
      </c>
      <c r="EA529">
        <v>32.367550000000001</v>
      </c>
      <c r="EB529" s="1">
        <v>1.7351979999999999E-32</v>
      </c>
      <c r="EC529" s="1">
        <v>2.041341E-28</v>
      </c>
      <c r="ED529" s="1">
        <v>4.6994420000000002E-2</v>
      </c>
      <c r="EE529">
        <v>32.311019999999999</v>
      </c>
      <c r="EF529" s="1">
        <v>1.272802E-29</v>
      </c>
      <c r="EG529" s="1">
        <v>1.461626E-25</v>
      </c>
      <c r="EH529" s="1">
        <v>4.6777079999999999E-2</v>
      </c>
      <c r="EI529">
        <v>32.329369999999997</v>
      </c>
      <c r="EJ529" s="1">
        <v>4.6338130000000001E-27</v>
      </c>
      <c r="EK529" s="1">
        <v>5.2534919999999999E-23</v>
      </c>
      <c r="EL529" s="1">
        <v>4.6662830000000002E-2</v>
      </c>
      <c r="EM529">
        <v>32.40728</v>
      </c>
      <c r="EN529" s="1">
        <v>9.2636400000000003E-25</v>
      </c>
      <c r="EO529" s="1">
        <v>1.042952E-20</v>
      </c>
      <c r="EP529">
        <v>4.6521600000000003E-2</v>
      </c>
      <c r="EQ529">
        <v>32.503340000000001</v>
      </c>
      <c r="ER529" s="1">
        <v>1.094841E-22</v>
      </c>
      <c r="ES529" s="1">
        <v>1.231745E-18</v>
      </c>
      <c r="ET529" s="1">
        <v>4.6359160000000003E-2</v>
      </c>
      <c r="EU529">
        <v>32.572719999999997</v>
      </c>
      <c r="EV529" s="1">
        <v>8.1388129999999996E-21</v>
      </c>
      <c r="EW529" s="1">
        <v>9.1914850000000001E-17</v>
      </c>
      <c r="EX529" s="1">
        <v>4.6137450000000003E-2</v>
      </c>
      <c r="EY529">
        <v>32.556710000000002</v>
      </c>
      <c r="EZ529" s="1">
        <v>4.0106079999999999E-19</v>
      </c>
      <c r="FA529" s="1">
        <v>4.5641180000000001E-15</v>
      </c>
      <c r="FB529" s="1">
        <v>4.590847E-2</v>
      </c>
      <c r="FC529">
        <v>32.497860000000003</v>
      </c>
      <c r="FD529" s="1">
        <v>1.370189E-17</v>
      </c>
      <c r="FE529" s="1">
        <v>1.5756900000000001E-13</v>
      </c>
      <c r="FF529">
        <v>4.5787300000000003E-2</v>
      </c>
      <c r="FG529">
        <v>32.437629999999999</v>
      </c>
      <c r="FH529" s="1">
        <v>3.3853909999999999E-16</v>
      </c>
      <c r="FI529" s="1">
        <v>3.9295369999999997E-12</v>
      </c>
      <c r="FJ529">
        <v>4.61197E-2</v>
      </c>
      <c r="FK529">
        <v>32.379429999999999</v>
      </c>
      <c r="FL529" s="1">
        <v>6.3195620000000001E-15</v>
      </c>
      <c r="FM529" s="1">
        <v>7.3385390000000006E-11</v>
      </c>
      <c r="FN529" s="1">
        <v>4.5948219999999998E-2</v>
      </c>
      <c r="FO529">
        <v>32.419339999999998</v>
      </c>
      <c r="FP529" s="1">
        <v>8.9733840000000003E-14</v>
      </c>
      <c r="FQ529" s="1">
        <v>1.055013E-9</v>
      </c>
      <c r="FR529" s="1">
        <v>4.5535550000000001E-2</v>
      </c>
      <c r="FS529">
        <v>32.493340000000003</v>
      </c>
      <c r="FT529" s="1">
        <v>9.9744929999999996E-13</v>
      </c>
      <c r="FU529" s="1">
        <v>1.194366E-8</v>
      </c>
      <c r="FV529" s="1">
        <v>4.507887E-2</v>
      </c>
      <c r="FW529">
        <v>32.530700000000003</v>
      </c>
      <c r="FX529" s="1">
        <v>8.9173939999999997E-12</v>
      </c>
      <c r="FY529" s="1">
        <v>1.089181E-7</v>
      </c>
      <c r="FZ529">
        <v>4.48444E-2</v>
      </c>
      <c r="GA529">
        <v>32.537520000000001</v>
      </c>
      <c r="GB529" s="1">
        <v>6.5966959999999996E-11</v>
      </c>
      <c r="GC529" s="1">
        <v>8.1790040000000001E-7</v>
      </c>
      <c r="GD529" s="1">
        <v>4.4719719999999998E-2</v>
      </c>
      <c r="GE529">
        <v>32.480710000000002</v>
      </c>
      <c r="GF529" s="1">
        <v>4.1070430000000001E-10</v>
      </c>
      <c r="GG529" s="1">
        <v>5.1576249999999996E-6</v>
      </c>
      <c r="GH529" s="1">
        <v>4.4551739999999999E-2</v>
      </c>
      <c r="GI529">
        <v>32.433639999999997</v>
      </c>
      <c r="GJ529" s="1">
        <v>2.1812259999999999E-9</v>
      </c>
      <c r="GK529" s="1">
        <v>2.7768819999999999E-5</v>
      </c>
      <c r="GL529" s="1">
        <v>4.4279220000000001E-2</v>
      </c>
      <c r="GM529">
        <v>32.390389999999996</v>
      </c>
      <c r="GN529" s="1">
        <v>1.000805E-8</v>
      </c>
      <c r="GO529" s="1">
        <v>1.294693E-4</v>
      </c>
      <c r="GP529" s="1">
        <v>4.4049129999999999E-2</v>
      </c>
      <c r="GQ529">
        <v>32.351419999999997</v>
      </c>
      <c r="GR529" s="1">
        <v>4.0341729999999998E-8</v>
      </c>
      <c r="GS529" s="1">
        <v>5.2980370000000004E-4</v>
      </c>
      <c r="GT529" s="1">
        <v>4.3757329999999997E-2</v>
      </c>
      <c r="GU529">
        <v>32.311149999999998</v>
      </c>
      <c r="GV529" s="1">
        <v>1.4429049999999999E-7</v>
      </c>
      <c r="GW529" s="1">
        <v>1.9259310000000001E-3</v>
      </c>
      <c r="GX529" s="1">
        <v>4.3490880000000003E-2</v>
      </c>
      <c r="GY529">
        <v>32.325920000000004</v>
      </c>
      <c r="GZ529" s="1">
        <v>4.6386719999999999E-7</v>
      </c>
      <c r="HA529" s="1">
        <v>6.2876670000000003E-3</v>
      </c>
      <c r="HB529" s="1">
        <v>4.3228780000000001E-2</v>
      </c>
      <c r="HC529">
        <v>32.397410000000001</v>
      </c>
      <c r="HD529" s="1">
        <v>1.352838E-6</v>
      </c>
      <c r="HE529" s="1">
        <v>1.8619469999999999E-2</v>
      </c>
      <c r="HF529" s="1">
        <v>4.2982970000000002E-2</v>
      </c>
      <c r="HG529">
        <v>32.464889999999997</v>
      </c>
      <c r="HH529" s="1">
        <v>3.6133979999999999E-6</v>
      </c>
      <c r="HI529" s="1">
        <v>5.0463559999999998E-2</v>
      </c>
      <c r="HJ529" s="1">
        <v>4.2724169999999999E-2</v>
      </c>
      <c r="HK529">
        <v>32.468519999999998</v>
      </c>
      <c r="HL529" s="1">
        <v>8.9046079999999996E-6</v>
      </c>
      <c r="HM529">
        <v>0.12618969999999999</v>
      </c>
      <c r="HN529" s="1">
        <v>4.2465139999999998E-2</v>
      </c>
      <c r="HO529">
        <v>32.395200000000003</v>
      </c>
      <c r="HP529" s="1">
        <v>2.0398179999999999E-5</v>
      </c>
      <c r="HQ529">
        <v>0.29326400000000002</v>
      </c>
      <c r="HR529" s="1">
        <v>4.2319929999999999E-2</v>
      </c>
      <c r="HS529">
        <v>32.322960000000002</v>
      </c>
      <c r="HT529" s="1">
        <v>4.3842640000000002E-5</v>
      </c>
      <c r="HU529">
        <v>0.63764339999999997</v>
      </c>
      <c r="HV529" s="1">
        <v>4.2604370000000003E-2</v>
      </c>
      <c r="HW529">
        <v>32.256010000000003</v>
      </c>
      <c r="HX529" s="1">
        <v>8.9752000000000004E-5</v>
      </c>
      <c r="HY529">
        <v>1.3067850000000001</v>
      </c>
      <c r="HZ529">
        <v>4.2416200000000001E-2</v>
      </c>
      <c r="IA529">
        <v>32.25929</v>
      </c>
      <c r="IB529" s="1">
        <v>1.7210749999999999E-4</v>
      </c>
      <c r="IC529">
        <v>2.536098</v>
      </c>
      <c r="ID529">
        <v>4.1995699999999997E-2</v>
      </c>
      <c r="IE529">
        <v>32.309440000000002</v>
      </c>
      <c r="IF529" s="1">
        <v>3.1189530000000002E-4</v>
      </c>
      <c r="IG529">
        <v>4.675999</v>
      </c>
      <c r="IH529" s="1">
        <v>4.1532039999999999E-2</v>
      </c>
      <c r="II529">
        <v>32.357860000000002</v>
      </c>
      <c r="IJ529" s="1">
        <v>5.3869430000000004E-4</v>
      </c>
      <c r="IK529">
        <v>8.2234449999999999</v>
      </c>
      <c r="IL529" s="1">
        <v>4.129712E-2</v>
      </c>
      <c r="IM529">
        <v>32.39358</v>
      </c>
      <c r="IN529" s="1">
        <v>8.9663630000000002E-4</v>
      </c>
      <c r="IO529">
        <v>13.858689999999999</v>
      </c>
      <c r="IP529" s="1">
        <v>4.119983E-2</v>
      </c>
      <c r="IQ529">
        <v>32.37012</v>
      </c>
      <c r="IR529" s="1">
        <v>1.441498E-3</v>
      </c>
      <c r="IS529">
        <v>22.477</v>
      </c>
      <c r="IT529" s="1">
        <v>4.104671E-2</v>
      </c>
      <c r="IU529">
        <v>32.316139999999997</v>
      </c>
      <c r="IV529" s="1">
        <v>2.2350149999999999E-3</v>
      </c>
      <c r="IW529">
        <v>35.1999</v>
      </c>
      <c r="IX529" s="1">
        <v>4.0813759999999998E-2</v>
      </c>
      <c r="IY529">
        <v>32.268749999999997</v>
      </c>
      <c r="IZ529" s="1">
        <v>3.3489409999999998E-3</v>
      </c>
      <c r="JA529">
        <v>53.362699999999997</v>
      </c>
      <c r="JB529" s="1">
        <v>4.0606839999999998E-2</v>
      </c>
      <c r="JC529">
        <v>32.237580000000001</v>
      </c>
      <c r="JD529" s="1">
        <v>4.8739760000000003E-3</v>
      </c>
      <c r="JE529">
        <v>78.515150000000006</v>
      </c>
      <c r="JF529" s="1">
        <v>4.0354929999999997E-2</v>
      </c>
      <c r="JG529">
        <v>32.302709999999998</v>
      </c>
      <c r="JH529" s="1">
        <v>6.8950189999999996E-3</v>
      </c>
      <c r="JI529">
        <v>112.38639999999999</v>
      </c>
      <c r="JJ529" s="1">
        <v>4.0118429999999997E-2</v>
      </c>
      <c r="JK529">
        <v>32.377510000000001</v>
      </c>
      <c r="JL529" s="1">
        <v>9.5151449999999992E-3</v>
      </c>
      <c r="JM529">
        <v>156.84389999999999</v>
      </c>
      <c r="JN529" s="1">
        <v>3.9896059999999997E-2</v>
      </c>
      <c r="JO529">
        <v>32.426299999999998</v>
      </c>
      <c r="JP529" s="1">
        <v>1.283509E-2</v>
      </c>
      <c r="JQ529">
        <v>213.84649999999999</v>
      </c>
      <c r="JR529" s="1">
        <v>3.9691329999999997E-2</v>
      </c>
      <c r="JS529">
        <v>32.449509999999997</v>
      </c>
      <c r="JT529" s="1">
        <v>1.695791E-2</v>
      </c>
      <c r="JU529">
        <v>285.39400000000001</v>
      </c>
      <c r="JV529" s="1">
        <v>3.9480059999999997E-2</v>
      </c>
      <c r="JW529">
        <v>32.439279999999997</v>
      </c>
      <c r="JX529" s="1">
        <v>2.1964770000000002E-2</v>
      </c>
      <c r="JY529">
        <v>373.42020000000002</v>
      </c>
      <c r="JZ529" s="1">
        <v>3.9278149999999998E-2</v>
      </c>
      <c r="KA529">
        <v>32.384010000000004</v>
      </c>
      <c r="KB529" s="1">
        <v>2.794729E-2</v>
      </c>
      <c r="KC529">
        <v>479.7627</v>
      </c>
      <c r="KD529" s="1">
        <v>3.909849E-2</v>
      </c>
      <c r="KE529">
        <v>32.328850000000003</v>
      </c>
      <c r="KF529" s="1">
        <v>3.4989039999999999E-2</v>
      </c>
      <c r="KG529">
        <v>606.07180000000005</v>
      </c>
      <c r="KH529">
        <v>3.9063300000000002E-2</v>
      </c>
      <c r="KI529">
        <v>32.29007</v>
      </c>
      <c r="KJ529" s="1">
        <v>4.3303469999999997E-2</v>
      </c>
      <c r="KK529">
        <v>753.97680000000003</v>
      </c>
      <c r="KL529" s="1">
        <v>3.8891719999999998E-2</v>
      </c>
      <c r="KM529">
        <v>32.344459999999998</v>
      </c>
      <c r="KN529" s="1">
        <v>5.265587E-2</v>
      </c>
      <c r="KO529">
        <v>924.6671</v>
      </c>
      <c r="KP529" s="1">
        <v>3.8654279999999999E-2</v>
      </c>
      <c r="KQ529">
        <v>32.433700000000002</v>
      </c>
      <c r="KR529">
        <v>6.3073699999999996E-2</v>
      </c>
      <c r="KS529">
        <v>1118.808</v>
      </c>
      <c r="KT529" s="1">
        <v>3.8414719999999999E-2</v>
      </c>
      <c r="KU529">
        <v>32.530230000000003</v>
      </c>
      <c r="KV529" s="1">
        <v>7.4610410000000002E-2</v>
      </c>
      <c r="KW529">
        <v>1336.788</v>
      </c>
      <c r="KX529" s="1">
        <v>3.825713E-2</v>
      </c>
      <c r="KY529">
        <v>32.612760000000002</v>
      </c>
      <c r="KZ529" s="1">
        <v>8.743766E-2</v>
      </c>
      <c r="LA529">
        <v>1578.8610000000001</v>
      </c>
      <c r="LB529" s="1">
        <v>3.812194E-2</v>
      </c>
      <c r="LC529">
        <v>32.612000000000002</v>
      </c>
      <c r="LD529">
        <v>0.10145460000000001</v>
      </c>
      <c r="LE529">
        <v>1844.9760000000001</v>
      </c>
      <c r="LF529" s="1">
        <v>3.7997259999999998E-2</v>
      </c>
      <c r="LG529">
        <v>32.558990000000001</v>
      </c>
      <c r="LH529">
        <v>0.1166066</v>
      </c>
      <c r="LI529">
        <v>2134.7469999999998</v>
      </c>
      <c r="LJ529" s="1">
        <v>3.7845259999999999E-2</v>
      </c>
      <c r="LK529">
        <v>32.511710000000001</v>
      </c>
      <c r="LL529">
        <v>0.1327034</v>
      </c>
      <c r="LM529">
        <v>2447.25</v>
      </c>
      <c r="LN529" s="1">
        <v>3.7708329999999998E-2</v>
      </c>
      <c r="LO529">
        <v>32.48657</v>
      </c>
      <c r="LP529">
        <v>0.1498034</v>
      </c>
      <c r="LQ529">
        <v>2781.44</v>
      </c>
      <c r="LR529" s="1">
        <v>3.7561219999999999E-2</v>
      </c>
      <c r="LS529">
        <v>32.573030000000003</v>
      </c>
      <c r="LT529">
        <v>0.16771820000000001</v>
      </c>
      <c r="LU529">
        <v>3135.9229999999998</v>
      </c>
      <c r="LV529" s="1">
        <v>3.742231E-2</v>
      </c>
      <c r="LW529">
        <v>32.692070000000001</v>
      </c>
      <c r="LX529">
        <v>0.18642639999999999</v>
      </c>
      <c r="LY529">
        <v>3509.0329999999999</v>
      </c>
      <c r="LZ529" s="1">
        <v>3.7264249999999999E-2</v>
      </c>
      <c r="MA529">
        <v>32.807180000000002</v>
      </c>
      <c r="MB529">
        <v>0.20568339999999999</v>
      </c>
      <c r="MC529">
        <v>3899.056</v>
      </c>
      <c r="MD529">
        <v>3.7128500000000002E-2</v>
      </c>
      <c r="ME529">
        <v>32.907159999999998</v>
      </c>
      <c r="MF529">
        <v>0.22559419999999999</v>
      </c>
      <c r="MG529">
        <v>4304.0630000000001</v>
      </c>
      <c r="MH529" s="1">
        <v>3.699947E-2</v>
      </c>
      <c r="MI529">
        <v>32.924370000000003</v>
      </c>
      <c r="MJ529">
        <v>0.24598390000000001</v>
      </c>
      <c r="MK529">
        <v>4722.143</v>
      </c>
      <c r="ML529">
        <v>3.6873000000000003E-2</v>
      </c>
      <c r="MM529">
        <v>32.890909999999998</v>
      </c>
      <c r="MN529">
        <v>0.26672570000000001</v>
      </c>
      <c r="MO529">
        <v>5151.1099999999997</v>
      </c>
      <c r="MP529" s="1">
        <v>3.677656E-2</v>
      </c>
      <c r="MQ529">
        <v>32.84769</v>
      </c>
      <c r="MR529">
        <v>0.28792099999999998</v>
      </c>
      <c r="MS529">
        <v>5588.9650000000001</v>
      </c>
      <c r="MT529" s="1">
        <v>3.686333E-2</v>
      </c>
      <c r="MU529">
        <v>32.807209999999998</v>
      </c>
      <c r="MV529">
        <v>0.31085600000000002</v>
      </c>
      <c r="MW529">
        <v>6034.6120000000001</v>
      </c>
      <c r="MX529" s="1">
        <v>3.6755990000000002E-2</v>
      </c>
      <c r="MY529">
        <v>32.797649999999997</v>
      </c>
      <c r="MZ529">
        <v>0.33233970000000002</v>
      </c>
      <c r="NA529">
        <v>6485.7920000000004</v>
      </c>
      <c r="NB529" s="1">
        <v>3.6558149999999998E-2</v>
      </c>
      <c r="NC529">
        <v>32.838940000000001</v>
      </c>
      <c r="ND529">
        <v>0.35286430000000002</v>
      </c>
      <c r="NE529">
        <v>6939.259</v>
      </c>
      <c r="NF529" s="1">
        <v>3.6349939999999997E-2</v>
      </c>
      <c r="NG529">
        <v>32.934539999999998</v>
      </c>
      <c r="NH529">
        <v>0.37294539999999998</v>
      </c>
      <c r="NI529">
        <v>7392.6030000000001</v>
      </c>
      <c r="NJ529" s="1">
        <v>3.6233609999999999E-2</v>
      </c>
      <c r="NK529">
        <v>32.979640000000003</v>
      </c>
      <c r="NL529">
        <v>0.39363039999999999</v>
      </c>
      <c r="NM529">
        <v>7844.4049999999997</v>
      </c>
      <c r="NN529">
        <v>3.6172299999999998E-2</v>
      </c>
      <c r="NO529">
        <v>32.960909999999998</v>
      </c>
      <c r="NP529">
        <v>0.41459960000000001</v>
      </c>
      <c r="NQ529">
        <v>8293.4650000000001</v>
      </c>
      <c r="NR529" s="1">
        <v>3.6094880000000003E-2</v>
      </c>
      <c r="NS529">
        <v>32.926720000000003</v>
      </c>
      <c r="NT529">
        <v>0.43501849999999997</v>
      </c>
      <c r="NU529">
        <v>8738.2540000000008</v>
      </c>
      <c r="NV529" s="1">
        <v>3.6021369999999997E-2</v>
      </c>
      <c r="NW529">
        <v>32.889690000000002</v>
      </c>
      <c r="NX529">
        <v>0.45505869999999998</v>
      </c>
      <c r="NY529">
        <v>9177.018</v>
      </c>
      <c r="NZ529">
        <v>3.6124200000000002E-2</v>
      </c>
      <c r="OA529">
        <v>32.85904</v>
      </c>
      <c r="OB529">
        <v>0.47695920000000003</v>
      </c>
      <c r="OC529">
        <v>9609.3970000000008</v>
      </c>
      <c r="OD529" s="1">
        <v>3.6016560000000003E-2</v>
      </c>
      <c r="OE529">
        <v>32.905180000000001</v>
      </c>
      <c r="OF529">
        <v>0.4956102</v>
      </c>
      <c r="OG529">
        <v>10033.629999999999</v>
      </c>
      <c r="OH529" s="1">
        <v>3.5841970000000001E-2</v>
      </c>
      <c r="OI529">
        <v>33.003230000000002</v>
      </c>
      <c r="OJ529">
        <v>0.51262960000000002</v>
      </c>
      <c r="OK529">
        <v>10447.25</v>
      </c>
    </row>
    <row r="530" spans="1:401" x14ac:dyDescent="0.35">
      <c r="A530">
        <v>539</v>
      </c>
      <c r="B530" t="s">
        <v>4</v>
      </c>
      <c r="C530" t="s">
        <v>364</v>
      </c>
      <c r="D530" t="s">
        <v>532</v>
      </c>
      <c r="E530">
        <v>783.41830000000004</v>
      </c>
      <c r="F530">
        <v>4.4758600000000003E-2</v>
      </c>
      <c r="G530">
        <v>32.76793</v>
      </c>
      <c r="H530">
        <v>0</v>
      </c>
      <c r="I530">
        <v>0</v>
      </c>
      <c r="J530" s="1">
        <v>4.436031E-2</v>
      </c>
      <c r="K530">
        <v>32.761119999999998</v>
      </c>
      <c r="L530">
        <v>0</v>
      </c>
      <c r="M530">
        <v>0</v>
      </c>
      <c r="N530" s="1">
        <v>4.3854289999999997E-2</v>
      </c>
      <c r="O530">
        <v>32.74277</v>
      </c>
      <c r="P530">
        <v>0</v>
      </c>
      <c r="Q530">
        <v>0</v>
      </c>
      <c r="R530" s="1">
        <v>4.3336840000000001E-2</v>
      </c>
      <c r="S530">
        <v>32.704169999999998</v>
      </c>
      <c r="T530">
        <v>0</v>
      </c>
      <c r="U530">
        <v>0</v>
      </c>
      <c r="V530" s="1">
        <v>4.2948489999999999E-2</v>
      </c>
      <c r="W530">
        <v>32.687959999999997</v>
      </c>
      <c r="X530">
        <v>0</v>
      </c>
      <c r="Y530">
        <v>0</v>
      </c>
      <c r="Z530" s="1">
        <v>4.2639910000000003E-2</v>
      </c>
      <c r="AA530">
        <v>32.654130000000002</v>
      </c>
      <c r="AB530">
        <v>0</v>
      </c>
      <c r="AC530">
        <v>0</v>
      </c>
      <c r="AD530" s="1">
        <v>4.2304109999999999E-2</v>
      </c>
      <c r="AE530">
        <v>32.609859999999998</v>
      </c>
      <c r="AF530">
        <v>0</v>
      </c>
      <c r="AG530">
        <v>0</v>
      </c>
      <c r="AH530" s="1">
        <v>4.2112339999999998E-2</v>
      </c>
      <c r="AI530">
        <v>32.572150000000001</v>
      </c>
      <c r="AJ530">
        <v>0</v>
      </c>
      <c r="AK530">
        <v>0</v>
      </c>
      <c r="AL530">
        <v>4.2648100000000001E-2</v>
      </c>
      <c r="AM530">
        <v>32.544879999999999</v>
      </c>
      <c r="AN530">
        <v>0</v>
      </c>
      <c r="AO530">
        <v>0</v>
      </c>
      <c r="AP530" s="1">
        <v>4.237664E-2</v>
      </c>
      <c r="AQ530">
        <v>32.577979999999997</v>
      </c>
      <c r="AR530">
        <v>0</v>
      </c>
      <c r="AS530">
        <v>0</v>
      </c>
      <c r="AT530" s="1">
        <v>4.1773289999999998E-2</v>
      </c>
      <c r="AU530">
        <v>32.640059999999998</v>
      </c>
      <c r="AV530">
        <v>0</v>
      </c>
      <c r="AW530">
        <v>0</v>
      </c>
      <c r="AX530" s="1">
        <v>4.1148549999999999E-2</v>
      </c>
      <c r="AY530">
        <v>32.668170000000003</v>
      </c>
      <c r="AZ530">
        <v>0</v>
      </c>
      <c r="BA530">
        <v>0</v>
      </c>
      <c r="BB530" s="1">
        <v>4.089628E-2</v>
      </c>
      <c r="BC530">
        <v>32.676900000000003</v>
      </c>
      <c r="BD530">
        <v>0</v>
      </c>
      <c r="BE530">
        <v>0</v>
      </c>
      <c r="BF530" s="1">
        <v>4.0834040000000002E-2</v>
      </c>
      <c r="BG530">
        <v>32.642740000000003</v>
      </c>
      <c r="BH530">
        <v>0</v>
      </c>
      <c r="BI530">
        <v>0</v>
      </c>
      <c r="BJ530" s="1">
        <v>4.0713140000000002E-2</v>
      </c>
      <c r="BK530">
        <v>32.570740000000001</v>
      </c>
      <c r="BL530">
        <v>0</v>
      </c>
      <c r="BM530">
        <v>0</v>
      </c>
      <c r="BN530" s="1">
        <v>4.047709E-2</v>
      </c>
      <c r="BO530">
        <v>32.503100000000003</v>
      </c>
      <c r="BP530">
        <v>0</v>
      </c>
      <c r="BQ530">
        <v>0</v>
      </c>
      <c r="BR530" s="1">
        <v>4.046172E-2</v>
      </c>
      <c r="BS530">
        <v>32.447479999999999</v>
      </c>
      <c r="BT530">
        <v>0</v>
      </c>
      <c r="BU530">
        <v>0</v>
      </c>
      <c r="BV530" s="1">
        <v>4.0249050000000001E-2</v>
      </c>
      <c r="BW530">
        <v>32.457970000000003</v>
      </c>
      <c r="BX530">
        <v>0</v>
      </c>
      <c r="BY530">
        <v>0</v>
      </c>
      <c r="BZ530">
        <v>4.0002099999999999E-2</v>
      </c>
      <c r="CA530">
        <v>32.487220000000001</v>
      </c>
      <c r="CB530">
        <v>0</v>
      </c>
      <c r="CC530">
        <v>0</v>
      </c>
      <c r="CD530" s="1">
        <v>3.9764550000000003E-2</v>
      </c>
      <c r="CE530">
        <v>32.502339999999997</v>
      </c>
      <c r="CF530">
        <v>0</v>
      </c>
      <c r="CG530">
        <v>0</v>
      </c>
      <c r="CH530" s="1">
        <v>3.9613910000000002E-2</v>
      </c>
      <c r="CI530">
        <v>32.523269999999997</v>
      </c>
      <c r="CJ530">
        <v>0</v>
      </c>
      <c r="CK530">
        <v>0</v>
      </c>
      <c r="CL530" s="1">
        <v>3.9503950000000003E-2</v>
      </c>
      <c r="CM530">
        <v>32.506720000000001</v>
      </c>
      <c r="CN530">
        <v>0</v>
      </c>
      <c r="CO530">
        <v>0</v>
      </c>
      <c r="CP530" s="1">
        <v>3.9396269999999997E-2</v>
      </c>
      <c r="CQ530">
        <v>32.438099999999999</v>
      </c>
      <c r="CR530">
        <v>0</v>
      </c>
      <c r="CS530">
        <v>0</v>
      </c>
      <c r="CT530" s="1">
        <v>3.9430590000000001E-2</v>
      </c>
      <c r="CU530">
        <v>32.369660000000003</v>
      </c>
      <c r="CV530">
        <v>0</v>
      </c>
      <c r="CW530">
        <v>0</v>
      </c>
      <c r="CX530" s="1">
        <v>4.0170610000000002E-2</v>
      </c>
      <c r="CY530">
        <v>32.317309999999999</v>
      </c>
      <c r="CZ530">
        <v>0</v>
      </c>
      <c r="DA530">
        <v>0</v>
      </c>
      <c r="DB530" s="1">
        <v>4.0114530000000002E-2</v>
      </c>
      <c r="DC530">
        <v>32.366979999999998</v>
      </c>
      <c r="DD530">
        <v>0</v>
      </c>
      <c r="DE530">
        <v>0</v>
      </c>
      <c r="DF530" s="1">
        <v>3.9727890000000002E-2</v>
      </c>
      <c r="DG530">
        <v>32.453800000000001</v>
      </c>
      <c r="DH530">
        <v>0</v>
      </c>
      <c r="DI530">
        <v>0</v>
      </c>
      <c r="DJ530" s="1">
        <v>3.928922E-2</v>
      </c>
      <c r="DK530">
        <v>32.526679999999999</v>
      </c>
      <c r="DL530">
        <v>0</v>
      </c>
      <c r="DM530">
        <v>0</v>
      </c>
      <c r="DN530" s="1">
        <v>3.9213289999999998E-2</v>
      </c>
      <c r="DO530">
        <v>32.582090000000001</v>
      </c>
      <c r="DP530">
        <v>0</v>
      </c>
      <c r="DQ530">
        <v>0</v>
      </c>
      <c r="DR530" s="1">
        <v>3.9297279999999997E-2</v>
      </c>
      <c r="DS530">
        <v>32.5563</v>
      </c>
      <c r="DT530">
        <v>0</v>
      </c>
      <c r="DU530" s="1">
        <v>9.9002400000000001E-36</v>
      </c>
      <c r="DV530" s="1">
        <v>3.9326680000000003E-2</v>
      </c>
      <c r="DW530">
        <v>32.485230000000001</v>
      </c>
      <c r="DX530" s="1">
        <v>2.3119919999999999E-36</v>
      </c>
      <c r="DY530" s="1">
        <v>4.2180459999999999E-32</v>
      </c>
      <c r="DZ530" s="1">
        <v>3.9154469999999997E-2</v>
      </c>
      <c r="EA530">
        <v>32.41892</v>
      </c>
      <c r="EB530" s="1">
        <v>4.088453E-33</v>
      </c>
      <c r="EC530" s="1">
        <v>7.1311459999999996E-29</v>
      </c>
      <c r="ED530" s="1">
        <v>3.8940280000000001E-2</v>
      </c>
      <c r="EE530">
        <v>32.363579999999999</v>
      </c>
      <c r="EF530" s="1">
        <v>3.2980240000000003E-30</v>
      </c>
      <c r="EG530" s="1">
        <v>5.4035699999999998E-26</v>
      </c>
      <c r="EH530" s="1">
        <v>3.8761110000000001E-2</v>
      </c>
      <c r="EI530">
        <v>32.381639999999997</v>
      </c>
      <c r="EJ530" s="1">
        <v>1.3027980000000001E-27</v>
      </c>
      <c r="EK530" s="1">
        <v>2.046869E-23</v>
      </c>
      <c r="EL530">
        <v>3.8668399999999999E-2</v>
      </c>
      <c r="EM530">
        <v>32.458970000000001</v>
      </c>
      <c r="EN530" s="1">
        <v>2.7974319999999999E-25</v>
      </c>
      <c r="EO530" s="1">
        <v>4.2659069999999999E-21</v>
      </c>
      <c r="EP530" s="1">
        <v>3.8552219999999998E-2</v>
      </c>
      <c r="EQ530">
        <v>32.55442</v>
      </c>
      <c r="ER530" s="1">
        <v>3.5261559999999997E-23</v>
      </c>
      <c r="ES530" s="1">
        <v>5.2737250000000002E-19</v>
      </c>
      <c r="ET530" s="1">
        <v>3.8418130000000002E-2</v>
      </c>
      <c r="EU530">
        <v>32.623989999999999</v>
      </c>
      <c r="EV530" s="1">
        <v>2.779452E-21</v>
      </c>
      <c r="EW530" s="1">
        <v>4.1083180000000001E-17</v>
      </c>
      <c r="EX530" s="1">
        <v>3.8235239999999997E-2</v>
      </c>
      <c r="EY530">
        <v>32.60971</v>
      </c>
      <c r="EZ530" s="1">
        <v>1.445422E-19</v>
      </c>
      <c r="FA530" s="1">
        <v>2.1246019999999999E-15</v>
      </c>
      <c r="FB530" s="1">
        <v>3.8046480000000001E-2</v>
      </c>
      <c r="FC530">
        <v>32.552340000000001</v>
      </c>
      <c r="FD530" s="1">
        <v>5.1907439999999997E-18</v>
      </c>
      <c r="FE530" s="1">
        <v>7.622611E-14</v>
      </c>
      <c r="FF530" s="1">
        <v>3.7950129999999999E-2</v>
      </c>
      <c r="FG530">
        <v>32.493360000000003</v>
      </c>
      <c r="FH530" s="1">
        <v>1.3436450000000001E-16</v>
      </c>
      <c r="FI530" s="1">
        <v>1.9716729999999999E-12</v>
      </c>
      <c r="FJ530" s="1">
        <v>3.8230449999999999E-2</v>
      </c>
      <c r="FK530">
        <v>32.436450000000001</v>
      </c>
      <c r="FL530" s="1">
        <v>2.6203379999999999E-15</v>
      </c>
      <c r="FM530" s="1">
        <v>3.812215E-11</v>
      </c>
      <c r="FN530" s="1">
        <v>3.808744E-2</v>
      </c>
      <c r="FO530">
        <v>32.475430000000003</v>
      </c>
      <c r="FP530" s="1">
        <v>3.8763359999999998E-14</v>
      </c>
      <c r="FQ530" s="1">
        <v>5.6655219999999995E-10</v>
      </c>
      <c r="FR530" s="1">
        <v>3.7744359999999998E-2</v>
      </c>
      <c r="FS530">
        <v>32.54927</v>
      </c>
      <c r="FT530" s="1">
        <v>4.4777060000000001E-13</v>
      </c>
      <c r="FU530" s="1">
        <v>6.6197769999999999E-9</v>
      </c>
      <c r="FV530" s="1">
        <v>3.7365339999999997E-2</v>
      </c>
      <c r="FW530">
        <v>32.587040000000002</v>
      </c>
      <c r="FX530" s="1">
        <v>4.150392E-12</v>
      </c>
      <c r="FY530" s="1">
        <v>6.2206989999999999E-8</v>
      </c>
      <c r="FZ530" s="1">
        <v>3.7172770000000001E-2</v>
      </c>
      <c r="GA530">
        <v>32.594839999999998</v>
      </c>
      <c r="GB530" s="1">
        <v>3.1769370000000002E-11</v>
      </c>
      <c r="GC530" s="1">
        <v>4.8065489999999999E-7</v>
      </c>
      <c r="GD530" s="1">
        <v>3.7071170000000001E-2</v>
      </c>
      <c r="GE530">
        <v>32.539520000000003</v>
      </c>
      <c r="GF530" s="1">
        <v>2.0429E-10</v>
      </c>
      <c r="GG530" s="1">
        <v>3.1145669999999999E-6</v>
      </c>
      <c r="GH530" s="1">
        <v>3.6933519999999997E-2</v>
      </c>
      <c r="GI530">
        <v>32.493310000000001</v>
      </c>
      <c r="GJ530" s="1">
        <v>1.118677E-9</v>
      </c>
      <c r="GK530" s="1">
        <v>1.7209799999999999E-5</v>
      </c>
      <c r="GL530" s="1">
        <v>3.6706910000000002E-2</v>
      </c>
      <c r="GM530">
        <v>32.451039999999999</v>
      </c>
      <c r="GN530" s="1">
        <v>5.283197E-9</v>
      </c>
      <c r="GO530" s="1">
        <v>8.2249140000000001E-5</v>
      </c>
      <c r="GP530" s="1">
        <v>3.6518229999999999E-2</v>
      </c>
      <c r="GQ530">
        <v>32.412990000000001</v>
      </c>
      <c r="GR530" s="1">
        <v>2.188777E-8</v>
      </c>
      <c r="GS530" s="1">
        <v>3.4459459999999998E-4</v>
      </c>
      <c r="GT530" s="1">
        <v>3.6276339999999997E-2</v>
      </c>
      <c r="GU530">
        <v>32.373600000000003</v>
      </c>
      <c r="GV530" s="1">
        <v>8.0339509999999999E-8</v>
      </c>
      <c r="GW530" s="1">
        <v>1.2810829999999999E-3</v>
      </c>
      <c r="GX530" s="1">
        <v>3.6055860000000002E-2</v>
      </c>
      <c r="GY530">
        <v>32.387949999999996</v>
      </c>
      <c r="GZ530" s="1">
        <v>2.6469799999999998E-7</v>
      </c>
      <c r="HA530" s="1">
        <v>4.2727540000000001E-3</v>
      </c>
      <c r="HB530" s="1">
        <v>3.5838719999999998E-2</v>
      </c>
      <c r="HC530">
        <v>32.458500000000001</v>
      </c>
      <c r="HD530" s="1">
        <v>7.9015620000000001E-7</v>
      </c>
      <c r="HE530" s="1">
        <v>1.2912979999999999E-2</v>
      </c>
      <c r="HF530" s="1">
        <v>3.563645E-2</v>
      </c>
      <c r="HG530">
        <v>32.525539999999999</v>
      </c>
      <c r="HH530" s="1">
        <v>2.1576759999999999E-6</v>
      </c>
      <c r="HI530" s="1">
        <v>3.568259E-2</v>
      </c>
      <c r="HJ530" s="1">
        <v>3.5422080000000002E-2</v>
      </c>
      <c r="HK530">
        <v>32.530239999999999</v>
      </c>
      <c r="HL530" s="1">
        <v>5.4297860000000001E-6</v>
      </c>
      <c r="HM530" s="1">
        <v>9.0891230000000003E-2</v>
      </c>
      <c r="HN530" s="1">
        <v>3.5207479999999999E-2</v>
      </c>
      <c r="HO530">
        <v>32.458210000000001</v>
      </c>
      <c r="HP530" s="1">
        <v>1.268799E-5</v>
      </c>
      <c r="HQ530">
        <v>0.214978</v>
      </c>
      <c r="HR530" s="1">
        <v>3.5090419999999997E-2</v>
      </c>
      <c r="HS530">
        <v>32.386780000000002</v>
      </c>
      <c r="HT530" s="1">
        <v>2.7793110000000001E-5</v>
      </c>
      <c r="HU530">
        <v>0.47531879999999999</v>
      </c>
      <c r="HV530" s="1">
        <v>3.5331340000000003E-2</v>
      </c>
      <c r="HW530">
        <v>32.320630000000001</v>
      </c>
      <c r="HX530" s="1">
        <v>5.793723E-5</v>
      </c>
      <c r="HY530">
        <v>0.98975939999999996</v>
      </c>
      <c r="HZ530">
        <v>3.5175499999999998E-2</v>
      </c>
      <c r="IA530">
        <v>32.323059999999998</v>
      </c>
      <c r="IB530" s="1">
        <v>1.130224E-4</v>
      </c>
      <c r="IC530">
        <v>1.9504079999999999</v>
      </c>
      <c r="ID530" s="1">
        <v>3.4824649999999999E-2</v>
      </c>
      <c r="IE530">
        <v>32.372430000000001</v>
      </c>
      <c r="IF530" s="1">
        <v>2.0817209999999999E-4</v>
      </c>
      <c r="IG530">
        <v>3.6489980000000002</v>
      </c>
      <c r="IH530" s="1">
        <v>3.4439440000000002E-2</v>
      </c>
      <c r="II530">
        <v>32.420270000000002</v>
      </c>
      <c r="IJ530" s="1">
        <v>3.6514339999999998E-4</v>
      </c>
      <c r="IK530">
        <v>6.5071640000000004</v>
      </c>
      <c r="IL530" s="1">
        <v>3.424427E-2</v>
      </c>
      <c r="IM530">
        <v>32.455370000000002</v>
      </c>
      <c r="IN530" s="1">
        <v>6.1676720000000001E-4</v>
      </c>
      <c r="IO530">
        <v>11.112220000000001</v>
      </c>
      <c r="IP530">
        <v>3.4166099999999998E-2</v>
      </c>
      <c r="IQ530">
        <v>32.43282</v>
      </c>
      <c r="IR530" s="1">
        <v>1.005637E-3</v>
      </c>
      <c r="IS530">
        <v>18.251110000000001</v>
      </c>
      <c r="IT530" s="1">
        <v>3.4041019999999998E-2</v>
      </c>
      <c r="IU530">
        <v>32.379219999999997</v>
      </c>
      <c r="IV530" s="1">
        <v>1.5803060000000001E-3</v>
      </c>
      <c r="IW530">
        <v>28.928090000000001</v>
      </c>
      <c r="IX530" s="1">
        <v>3.3846719999999997E-2</v>
      </c>
      <c r="IY530">
        <v>32.332030000000003</v>
      </c>
      <c r="IZ530" s="1">
        <v>2.3983020000000002E-3</v>
      </c>
      <c r="JA530">
        <v>44.362819999999999</v>
      </c>
      <c r="JB530" s="1">
        <v>3.3675690000000001E-2</v>
      </c>
      <c r="JC530">
        <v>32.300490000000003</v>
      </c>
      <c r="JD530" s="1">
        <v>3.533333E-3</v>
      </c>
      <c r="JE530">
        <v>65.996089999999995</v>
      </c>
      <c r="JF530" s="1">
        <v>3.3467530000000002E-2</v>
      </c>
      <c r="JG530">
        <v>32.363849999999999</v>
      </c>
      <c r="JH530" s="1">
        <v>5.0572109999999998E-3</v>
      </c>
      <c r="JI530">
        <v>95.467690000000005</v>
      </c>
      <c r="JJ530" s="1">
        <v>3.3271479999999999E-2</v>
      </c>
      <c r="JK530">
        <v>32.437280000000001</v>
      </c>
      <c r="JL530" s="1">
        <v>7.057191E-3</v>
      </c>
      <c r="JM530">
        <v>134.58260000000001</v>
      </c>
      <c r="JN530">
        <v>3.3087699999999998E-2</v>
      </c>
      <c r="JO530">
        <v>32.485039999999998</v>
      </c>
      <c r="JP530" s="1">
        <v>9.6216749999999997E-3</v>
      </c>
      <c r="JQ530">
        <v>185.27279999999999</v>
      </c>
      <c r="JR530" s="1">
        <v>3.2918910000000003E-2</v>
      </c>
      <c r="JS530">
        <v>32.507809999999999</v>
      </c>
      <c r="JT530" s="1">
        <v>1.2842889999999999E-2</v>
      </c>
      <c r="JU530">
        <v>249.5523</v>
      </c>
      <c r="JV530" s="1">
        <v>3.2743809999999998E-2</v>
      </c>
      <c r="JW530">
        <v>32.497590000000002</v>
      </c>
      <c r="JX530" s="1">
        <v>1.6797960000000001E-2</v>
      </c>
      <c r="JY530">
        <v>329.42290000000003</v>
      </c>
      <c r="JZ530" s="1">
        <v>3.2576189999999998E-2</v>
      </c>
      <c r="KA530">
        <v>32.442549999999997</v>
      </c>
      <c r="KB530" s="1">
        <v>2.1573930000000002E-2</v>
      </c>
      <c r="KC530">
        <v>426.83679999999998</v>
      </c>
      <c r="KD530" s="1">
        <v>3.2428940000000003E-2</v>
      </c>
      <c r="KE530">
        <v>32.387479999999996</v>
      </c>
      <c r="KF530" s="1">
        <v>2.725435E-2</v>
      </c>
      <c r="KG530">
        <v>543.60839999999996</v>
      </c>
      <c r="KH530" s="1">
        <v>3.240204E-2</v>
      </c>
      <c r="KI530">
        <v>32.348370000000003</v>
      </c>
      <c r="KJ530" s="1">
        <v>3.4024350000000002E-2</v>
      </c>
      <c r="KK530">
        <v>681.54700000000003</v>
      </c>
      <c r="KL530" s="1">
        <v>3.2258670000000003E-2</v>
      </c>
      <c r="KM530">
        <v>32.400709999999997</v>
      </c>
      <c r="KN530" s="1">
        <v>4.1714479999999998E-2</v>
      </c>
      <c r="KO530">
        <v>842.11300000000006</v>
      </c>
      <c r="KP530" s="1">
        <v>3.2063479999999998E-2</v>
      </c>
      <c r="KQ530">
        <v>32.488259999999997</v>
      </c>
      <c r="KR530" s="1">
        <v>5.0367960000000003E-2</v>
      </c>
      <c r="KS530">
        <v>1026.2739999999999</v>
      </c>
      <c r="KT530" s="1">
        <v>3.1863849999999999E-2</v>
      </c>
      <c r="KU530">
        <v>32.583100000000002</v>
      </c>
      <c r="KV530" s="1">
        <v>6.003476E-2</v>
      </c>
      <c r="KW530">
        <v>1234.7249999999999</v>
      </c>
      <c r="KX530" s="1">
        <v>3.1733020000000001E-2</v>
      </c>
      <c r="KY530">
        <v>32.664250000000003</v>
      </c>
      <c r="KZ530" s="1">
        <v>7.087193E-2</v>
      </c>
      <c r="LA530">
        <v>1468.0039999999999</v>
      </c>
      <c r="LB530" s="1">
        <v>3.1623489999999997E-2</v>
      </c>
      <c r="LC530">
        <v>32.663930000000001</v>
      </c>
      <c r="LD530" s="1">
        <v>8.2820530000000003E-2</v>
      </c>
      <c r="LE530">
        <v>1726.396</v>
      </c>
      <c r="LF530" s="1">
        <v>3.1519140000000001E-2</v>
      </c>
      <c r="LG530">
        <v>32.610990000000001</v>
      </c>
      <c r="LH530" s="1">
        <v>9.5832459999999994E-2</v>
      </c>
      <c r="LI530">
        <v>2009.796</v>
      </c>
      <c r="LJ530" s="1">
        <v>3.1393579999999997E-2</v>
      </c>
      <c r="LK530">
        <v>32.563630000000003</v>
      </c>
      <c r="LL530">
        <v>0.109776</v>
      </c>
      <c r="LM530">
        <v>2317.62</v>
      </c>
      <c r="LN530" s="1">
        <v>3.1280309999999999E-2</v>
      </c>
      <c r="LO530">
        <v>32.537909999999997</v>
      </c>
      <c r="LP530">
        <v>0.1247023</v>
      </c>
      <c r="LQ530">
        <v>2649.0859999999998</v>
      </c>
      <c r="LR530">
        <v>3.1159599999999999E-2</v>
      </c>
      <c r="LS530">
        <v>32.621850000000002</v>
      </c>
      <c r="LT530">
        <v>0.14046639999999999</v>
      </c>
      <c r="LU530">
        <v>3003.0410000000002</v>
      </c>
      <c r="LV530" s="1">
        <v>3.1044780000000001E-2</v>
      </c>
      <c r="LW530">
        <v>32.738750000000003</v>
      </c>
      <c r="LX530">
        <v>0.15704779999999999</v>
      </c>
      <c r="LY530">
        <v>3378.0520000000001</v>
      </c>
      <c r="LZ530" s="1">
        <v>3.091435E-2</v>
      </c>
      <c r="MA530">
        <v>32.852060000000002</v>
      </c>
      <c r="MB530">
        <v>0.1742484</v>
      </c>
      <c r="MC530">
        <v>3772.5810000000001</v>
      </c>
      <c r="MD530" s="1">
        <v>3.0800850000000001E-2</v>
      </c>
      <c r="ME530">
        <v>32.95044</v>
      </c>
      <c r="MF530">
        <v>0.19214719999999999</v>
      </c>
      <c r="MG530">
        <v>4184.83</v>
      </c>
      <c r="MH530" s="1">
        <v>3.0694659999999999E-2</v>
      </c>
      <c r="MI530">
        <v>32.967880000000001</v>
      </c>
      <c r="MJ530">
        <v>0.21061569999999999</v>
      </c>
      <c r="MK530">
        <v>4612.9790000000003</v>
      </c>
      <c r="ML530" s="1">
        <v>3.0590559999999999E-2</v>
      </c>
      <c r="MM530">
        <v>32.934280000000001</v>
      </c>
      <c r="MN530">
        <v>0.22953299999999999</v>
      </c>
      <c r="MO530">
        <v>5054.9290000000001</v>
      </c>
      <c r="MP530" s="1">
        <v>3.051251E-2</v>
      </c>
      <c r="MQ530">
        <v>32.891219999999997</v>
      </c>
      <c r="MR530">
        <v>0.24899859999999999</v>
      </c>
      <c r="MS530">
        <v>5508.7049999999999</v>
      </c>
      <c r="MT530" s="1">
        <v>3.058665E-2</v>
      </c>
      <c r="MU530">
        <v>32.850679999999997</v>
      </c>
      <c r="MV530">
        <v>0.27011750000000001</v>
      </c>
      <c r="MW530">
        <v>5973.116</v>
      </c>
      <c r="MX530" s="1">
        <v>3.0497839999999998E-2</v>
      </c>
      <c r="MY530">
        <v>32.84064</v>
      </c>
      <c r="MZ530">
        <v>0.29010399999999997</v>
      </c>
      <c r="NA530">
        <v>6445.9889999999996</v>
      </c>
      <c r="NB530" s="1">
        <v>3.0332669999999999E-2</v>
      </c>
      <c r="NC530">
        <v>32.880540000000003</v>
      </c>
      <c r="ND530">
        <v>0.30936799999999998</v>
      </c>
      <c r="NE530">
        <v>6924.0349999999999</v>
      </c>
      <c r="NF530" s="1">
        <v>3.016048E-2</v>
      </c>
      <c r="NG530">
        <v>32.974550000000001</v>
      </c>
      <c r="NH530">
        <v>0.32837349999999998</v>
      </c>
      <c r="NI530">
        <v>7404.7020000000002</v>
      </c>
      <c r="NJ530" s="1">
        <v>3.006406E-2</v>
      </c>
      <c r="NK530">
        <v>33.019460000000002</v>
      </c>
      <c r="NL530">
        <v>0.34801539999999997</v>
      </c>
      <c r="NM530">
        <v>7886.3180000000002</v>
      </c>
      <c r="NN530" s="1">
        <v>3.001353E-2</v>
      </c>
      <c r="NO530">
        <v>33.00121</v>
      </c>
      <c r="NP530">
        <v>0.36801889999999998</v>
      </c>
      <c r="NQ530">
        <v>8367.5709999999999</v>
      </c>
      <c r="NR530">
        <v>2.9951999999999999E-2</v>
      </c>
      <c r="NS530">
        <v>32.967210000000001</v>
      </c>
      <c r="NT530">
        <v>0.3876677</v>
      </c>
      <c r="NU530">
        <v>8846.8510000000006</v>
      </c>
      <c r="NV530" s="1">
        <v>2.9890989999999999E-2</v>
      </c>
      <c r="NW530">
        <v>32.930390000000003</v>
      </c>
      <c r="NX530">
        <v>0.40704190000000001</v>
      </c>
      <c r="NY530">
        <v>9322.1650000000009</v>
      </c>
      <c r="NZ530" s="1">
        <v>2.9976639999999999E-2</v>
      </c>
      <c r="OA530">
        <v>32.899729999999998</v>
      </c>
      <c r="OB530">
        <v>0.42817889999999997</v>
      </c>
      <c r="OC530">
        <v>9792.9560000000001</v>
      </c>
      <c r="OD530" s="1">
        <v>2.988917E-2</v>
      </c>
      <c r="OE530">
        <v>32.944389999999999</v>
      </c>
      <c r="OF530">
        <v>0.44651619999999997</v>
      </c>
      <c r="OG530">
        <v>10257.49</v>
      </c>
      <c r="OH530" s="1">
        <v>2.974425E-2</v>
      </c>
      <c r="OI530">
        <v>33.040779999999998</v>
      </c>
      <c r="OJ530">
        <v>0.46342489999999997</v>
      </c>
      <c r="OK530">
        <v>10712.98</v>
      </c>
    </row>
    <row r="531" spans="1:401" x14ac:dyDescent="0.35">
      <c r="A531">
        <v>540</v>
      </c>
      <c r="B531" t="s">
        <v>4</v>
      </c>
      <c r="C531" t="s">
        <v>364</v>
      </c>
      <c r="D531" t="s">
        <v>533</v>
      </c>
      <c r="E531">
        <v>791.6662</v>
      </c>
      <c r="F531" s="1">
        <v>4.0130689999999997E-2</v>
      </c>
      <c r="G531">
        <v>32.752960000000002</v>
      </c>
      <c r="H531">
        <v>0</v>
      </c>
      <c r="I531">
        <v>0</v>
      </c>
      <c r="J531" s="1">
        <v>3.9774980000000001E-2</v>
      </c>
      <c r="K531">
        <v>32.748849999999997</v>
      </c>
      <c r="L531">
        <v>0</v>
      </c>
      <c r="M531">
        <v>0</v>
      </c>
      <c r="N531" s="1">
        <v>3.9322259999999998E-2</v>
      </c>
      <c r="O531">
        <v>32.733969999999999</v>
      </c>
      <c r="P531">
        <v>0</v>
      </c>
      <c r="Q531">
        <v>0</v>
      </c>
      <c r="R531">
        <v>3.8858200000000002E-2</v>
      </c>
      <c r="S531">
        <v>32.699010000000001</v>
      </c>
      <c r="T531">
        <v>0</v>
      </c>
      <c r="U531">
        <v>0</v>
      </c>
      <c r="V531" s="1">
        <v>3.8513779999999997E-2</v>
      </c>
      <c r="W531">
        <v>32.685699999999997</v>
      </c>
      <c r="X531">
        <v>0</v>
      </c>
      <c r="Y531">
        <v>0</v>
      </c>
      <c r="Z531" s="1">
        <v>3.823824E-2</v>
      </c>
      <c r="AA531">
        <v>32.654850000000003</v>
      </c>
      <c r="AB531">
        <v>0</v>
      </c>
      <c r="AC531">
        <v>0</v>
      </c>
      <c r="AD531" s="1">
        <v>3.7939210000000001E-2</v>
      </c>
      <c r="AE531">
        <v>32.614060000000002</v>
      </c>
      <c r="AF531">
        <v>0</v>
      </c>
      <c r="AG531">
        <v>0</v>
      </c>
      <c r="AH531">
        <v>3.7773300000000003E-2</v>
      </c>
      <c r="AI531">
        <v>32.5792</v>
      </c>
      <c r="AJ531">
        <v>0</v>
      </c>
      <c r="AK531">
        <v>0</v>
      </c>
      <c r="AL531" s="1">
        <v>3.8263230000000002E-2</v>
      </c>
      <c r="AM531">
        <v>32.554450000000003</v>
      </c>
      <c r="AN531">
        <v>0</v>
      </c>
      <c r="AO531">
        <v>0</v>
      </c>
      <c r="AP531" s="1">
        <v>3.8020659999999998E-2</v>
      </c>
      <c r="AQ531">
        <v>32.58896</v>
      </c>
      <c r="AR531">
        <v>0</v>
      </c>
      <c r="AS531">
        <v>0</v>
      </c>
      <c r="AT531" s="1">
        <v>3.7477669999999998E-2</v>
      </c>
      <c r="AU531">
        <v>32.652389999999997</v>
      </c>
      <c r="AV531">
        <v>0</v>
      </c>
      <c r="AW531">
        <v>0</v>
      </c>
      <c r="AX531" s="1">
        <v>3.6914559999999999E-2</v>
      </c>
      <c r="AY531">
        <v>32.682670000000002</v>
      </c>
      <c r="AZ531">
        <v>0</v>
      </c>
      <c r="BA531">
        <v>0</v>
      </c>
      <c r="BB531" s="1">
        <v>3.6692339999999997E-2</v>
      </c>
      <c r="BC531">
        <v>32.69379</v>
      </c>
      <c r="BD531">
        <v>0</v>
      </c>
      <c r="BE531">
        <v>0</v>
      </c>
      <c r="BF531">
        <v>3.6639900000000003E-2</v>
      </c>
      <c r="BG531">
        <v>32.662199999999999</v>
      </c>
      <c r="BH531">
        <v>0</v>
      </c>
      <c r="BI531">
        <v>0</v>
      </c>
      <c r="BJ531" s="1">
        <v>3.6533639999999999E-2</v>
      </c>
      <c r="BK531">
        <v>32.59308</v>
      </c>
      <c r="BL531">
        <v>0</v>
      </c>
      <c r="BM531">
        <v>0</v>
      </c>
      <c r="BN531" s="1">
        <v>3.6324149999999999E-2</v>
      </c>
      <c r="BO531">
        <v>32.527819999999998</v>
      </c>
      <c r="BP531">
        <v>0</v>
      </c>
      <c r="BQ531">
        <v>0</v>
      </c>
      <c r="BR531" s="1">
        <v>3.6312820000000003E-2</v>
      </c>
      <c r="BS531">
        <v>32.47419</v>
      </c>
      <c r="BT531">
        <v>0</v>
      </c>
      <c r="BU531">
        <v>0</v>
      </c>
      <c r="BV531" s="1">
        <v>3.6124429999999999E-2</v>
      </c>
      <c r="BW531">
        <v>32.485439999999997</v>
      </c>
      <c r="BX531">
        <v>0</v>
      </c>
      <c r="BY531">
        <v>0</v>
      </c>
      <c r="BZ531" s="1">
        <v>3.5902570000000002E-2</v>
      </c>
      <c r="CA531">
        <v>32.515619999999998</v>
      </c>
      <c r="CB531">
        <v>0</v>
      </c>
      <c r="CC531">
        <v>0</v>
      </c>
      <c r="CD531" s="1">
        <v>3.5690550000000001E-2</v>
      </c>
      <c r="CE531">
        <v>32.532249999999998</v>
      </c>
      <c r="CF531">
        <v>0</v>
      </c>
      <c r="CG531">
        <v>0</v>
      </c>
      <c r="CH531" s="1">
        <v>3.5557989999999998E-2</v>
      </c>
      <c r="CI531">
        <v>32.553910000000002</v>
      </c>
      <c r="CJ531">
        <v>0</v>
      </c>
      <c r="CK531">
        <v>0</v>
      </c>
      <c r="CL531" s="1">
        <v>3.5460510000000001E-2</v>
      </c>
      <c r="CM531">
        <v>32.539619999999999</v>
      </c>
      <c r="CN531">
        <v>0</v>
      </c>
      <c r="CO531">
        <v>0</v>
      </c>
      <c r="CP531" s="1">
        <v>3.5365779999999999E-2</v>
      </c>
      <c r="CQ531">
        <v>32.473410000000001</v>
      </c>
      <c r="CR531">
        <v>0</v>
      </c>
      <c r="CS531">
        <v>0</v>
      </c>
      <c r="CT531" s="1">
        <v>3.5402940000000001E-2</v>
      </c>
      <c r="CU531">
        <v>32.406820000000003</v>
      </c>
      <c r="CV531">
        <v>0</v>
      </c>
      <c r="CW531">
        <v>0</v>
      </c>
      <c r="CX531" s="1">
        <v>3.6075389999999999E-2</v>
      </c>
      <c r="CY531">
        <v>32.355719999999998</v>
      </c>
      <c r="CZ531">
        <v>0</v>
      </c>
      <c r="DA531">
        <v>0</v>
      </c>
      <c r="DB531" s="1">
        <v>3.6026540000000003E-2</v>
      </c>
      <c r="DC531">
        <v>32.404559999999996</v>
      </c>
      <c r="DD531">
        <v>0</v>
      </c>
      <c r="DE531">
        <v>0</v>
      </c>
      <c r="DF531" s="1">
        <v>3.5675470000000001E-2</v>
      </c>
      <c r="DG531">
        <v>32.49109</v>
      </c>
      <c r="DH531">
        <v>0</v>
      </c>
      <c r="DI531">
        <v>0</v>
      </c>
      <c r="DJ531" s="1">
        <v>3.5280930000000002E-2</v>
      </c>
      <c r="DK531">
        <v>32.564340000000001</v>
      </c>
      <c r="DL531">
        <v>0</v>
      </c>
      <c r="DM531">
        <v>0</v>
      </c>
      <c r="DN531">
        <v>3.5214099999999998E-2</v>
      </c>
      <c r="DO531">
        <v>32.620190000000001</v>
      </c>
      <c r="DP531">
        <v>0</v>
      </c>
      <c r="DQ531">
        <v>0</v>
      </c>
      <c r="DR531" s="1">
        <v>3.5294430000000002E-2</v>
      </c>
      <c r="DS531">
        <v>32.596710000000002</v>
      </c>
      <c r="DT531">
        <v>0</v>
      </c>
      <c r="DU531" s="1">
        <v>3.1078709999999999E-36</v>
      </c>
      <c r="DV531" s="1">
        <v>3.5322760000000002E-2</v>
      </c>
      <c r="DW531">
        <v>32.527470000000001</v>
      </c>
      <c r="DX531" s="1">
        <v>7.0834909999999998E-37</v>
      </c>
      <c r="DY531" s="1">
        <v>1.4074169999999999E-32</v>
      </c>
      <c r="DZ531" s="1">
        <v>3.516739E-2</v>
      </c>
      <c r="EA531">
        <v>32.462600000000002</v>
      </c>
      <c r="EB531" s="1">
        <v>1.3670200000000001E-33</v>
      </c>
      <c r="EC531" s="1">
        <v>2.526718E-29</v>
      </c>
      <c r="ED531" s="1">
        <v>3.4974730000000002E-2</v>
      </c>
      <c r="EE531">
        <v>32.408270000000002</v>
      </c>
      <c r="EF531" s="1">
        <v>1.1513270000000001E-30</v>
      </c>
      <c r="EG531" s="1">
        <v>2.0248140000000001E-26</v>
      </c>
      <c r="EH531" s="1">
        <v>3.4816279999999998E-2</v>
      </c>
      <c r="EI531">
        <v>32.425690000000003</v>
      </c>
      <c r="EJ531" s="1">
        <v>4.7479220000000003E-28</v>
      </c>
      <c r="EK531" s="1">
        <v>8.078941E-24</v>
      </c>
      <c r="EL531" s="1">
        <v>3.473333E-2</v>
      </c>
      <c r="EM531">
        <v>32.502249999999997</v>
      </c>
      <c r="EN531" s="1">
        <v>1.0626150000000001E-25</v>
      </c>
      <c r="EO531" s="1">
        <v>1.7666959999999998E-21</v>
      </c>
      <c r="EP531" s="1">
        <v>3.4631019999999998E-2</v>
      </c>
      <c r="EQ531">
        <v>32.597209999999997</v>
      </c>
      <c r="ER531" s="1">
        <v>1.3943230000000001E-23</v>
      </c>
      <c r="ES531" s="1">
        <v>2.2851739999999998E-19</v>
      </c>
      <c r="ET531" s="1">
        <v>3.4512109999999999E-2</v>
      </c>
      <c r="EU531">
        <v>32.667160000000003</v>
      </c>
      <c r="EV531" s="1">
        <v>1.1423510000000001E-21</v>
      </c>
      <c r="EW531" s="1">
        <v>1.857715E-17</v>
      </c>
      <c r="EX531" s="1">
        <v>3.4348129999999998E-2</v>
      </c>
      <c r="EY531">
        <v>32.654850000000003</v>
      </c>
      <c r="EZ531" s="1">
        <v>6.1649679999999997E-20</v>
      </c>
      <c r="FA531" s="1">
        <v>1.0001950000000001E-15</v>
      </c>
      <c r="FB531" s="1">
        <v>3.417982E-2</v>
      </c>
      <c r="FC531">
        <v>32.59901</v>
      </c>
      <c r="FD531" s="1">
        <v>2.2940929999999999E-18</v>
      </c>
      <c r="FE531" s="1">
        <v>3.7281280000000003E-14</v>
      </c>
      <c r="FF531" s="1">
        <v>3.4098679999999999E-2</v>
      </c>
      <c r="FG531">
        <v>32.541319999999999</v>
      </c>
      <c r="FH531" s="1">
        <v>6.1448809999999997E-17</v>
      </c>
      <c r="FI531" s="1">
        <v>9.9992579999999996E-13</v>
      </c>
      <c r="FJ531" s="1">
        <v>3.4355190000000001E-2</v>
      </c>
      <c r="FK531">
        <v>32.485550000000003</v>
      </c>
      <c r="FL531" s="1">
        <v>1.23808E-15</v>
      </c>
      <c r="FM531" s="1">
        <v>2.0010779999999998E-11</v>
      </c>
      <c r="FN531" s="1">
        <v>3.4226279999999998E-2</v>
      </c>
      <c r="FO531">
        <v>32.52308</v>
      </c>
      <c r="FP531" s="1">
        <v>1.8899030000000001E-14</v>
      </c>
      <c r="FQ531" s="1">
        <v>3.0735550000000002E-10</v>
      </c>
      <c r="FR531" s="1">
        <v>3.3917269999999999E-2</v>
      </c>
      <c r="FS531">
        <v>32.596710000000002</v>
      </c>
      <c r="FT531" s="1">
        <v>2.2498340000000001E-13</v>
      </c>
      <c r="FU531" s="1">
        <v>3.7059700000000002E-9</v>
      </c>
      <c r="FV531" s="1">
        <v>3.3575519999999998E-2</v>
      </c>
      <c r="FW531">
        <v>32.634999999999998</v>
      </c>
      <c r="FX531" s="1">
        <v>2.1461579999999999E-12</v>
      </c>
      <c r="FY531" s="1">
        <v>3.5882479999999997E-8</v>
      </c>
      <c r="FZ531">
        <v>3.34046E-2</v>
      </c>
      <c r="GA531">
        <v>32.644010000000002</v>
      </c>
      <c r="GB531" s="1">
        <v>1.6885530000000001E-11</v>
      </c>
      <c r="GC531" s="1">
        <v>2.8524690000000002E-7</v>
      </c>
      <c r="GD531">
        <v>3.3315299999999999E-2</v>
      </c>
      <c r="GE531">
        <v>32.590220000000002</v>
      </c>
      <c r="GF531" s="1">
        <v>1.1146960000000001E-10</v>
      </c>
      <c r="GG531" s="1">
        <v>1.8991069999999999E-6</v>
      </c>
      <c r="GH531">
        <v>3.3193500000000001E-2</v>
      </c>
      <c r="GI531">
        <v>32.54477</v>
      </c>
      <c r="GJ531" s="1">
        <v>6.2593490000000004E-10</v>
      </c>
      <c r="GK531" s="1">
        <v>1.0768430000000001E-5</v>
      </c>
      <c r="GL531" s="1">
        <v>3.2989579999999998E-2</v>
      </c>
      <c r="GM531">
        <v>32.503390000000003</v>
      </c>
      <c r="GN531" s="1">
        <v>3.0278800000000001E-9</v>
      </c>
      <c r="GO531" s="1">
        <v>5.2749679999999999E-5</v>
      </c>
      <c r="GP531" s="1">
        <v>3.2822270000000001E-2</v>
      </c>
      <c r="GQ531">
        <v>32.466160000000002</v>
      </c>
      <c r="GR531" s="1">
        <v>1.283555E-8</v>
      </c>
      <c r="GS531" s="1">
        <v>2.2625400000000001E-4</v>
      </c>
      <c r="GT531" s="1">
        <v>3.2605879999999997E-2</v>
      </c>
      <c r="GU531">
        <v>32.427610000000001</v>
      </c>
      <c r="GV531" s="1">
        <v>4.8155789999999997E-8</v>
      </c>
      <c r="GW531" s="1">
        <v>8.601689E-4</v>
      </c>
      <c r="GX531" s="1">
        <v>3.240755E-2</v>
      </c>
      <c r="GY531">
        <v>32.441310000000001</v>
      </c>
      <c r="GZ531" s="1">
        <v>1.6200350000000001E-7</v>
      </c>
      <c r="HA531" s="1">
        <v>2.9306810000000001E-3</v>
      </c>
      <c r="HB531" s="1">
        <v>3.221392E-2</v>
      </c>
      <c r="HC531">
        <v>32.510840000000002</v>
      </c>
      <c r="HD531" s="1">
        <v>4.9333920000000001E-7</v>
      </c>
      <c r="HE531" s="1">
        <v>9.0386159999999993E-3</v>
      </c>
      <c r="HF531" s="1">
        <v>3.2032680000000001E-2</v>
      </c>
      <c r="HG531">
        <v>32.577480000000001</v>
      </c>
      <c r="HH531" s="1">
        <v>1.372983E-6</v>
      </c>
      <c r="HI531" s="1">
        <v>2.5463840000000001E-2</v>
      </c>
      <c r="HJ531" s="1">
        <v>3.1840710000000001E-2</v>
      </c>
      <c r="HK531">
        <v>32.583579999999998</v>
      </c>
      <c r="HL531" s="1">
        <v>3.5182620000000001E-6</v>
      </c>
      <c r="HM531" s="1">
        <v>6.606629E-2</v>
      </c>
      <c r="HN531" s="1">
        <v>3.1648229999999999E-2</v>
      </c>
      <c r="HO531">
        <v>32.513089999999998</v>
      </c>
      <c r="HP531" s="1">
        <v>8.364365E-6</v>
      </c>
      <c r="HQ531">
        <v>0.15902289999999999</v>
      </c>
      <c r="HR531" s="1">
        <v>3.1546749999999998E-2</v>
      </c>
      <c r="HS531">
        <v>32.442419999999998</v>
      </c>
      <c r="HT531" s="1">
        <v>1.8627819999999999E-5</v>
      </c>
      <c r="HU531">
        <v>0.3575101</v>
      </c>
      <c r="HV531" s="1">
        <v>3.1768089999999999E-2</v>
      </c>
      <c r="HW531">
        <v>32.377070000000003</v>
      </c>
      <c r="HX531" s="1">
        <v>3.9447380000000003E-5</v>
      </c>
      <c r="HY531">
        <v>0.75630790000000003</v>
      </c>
      <c r="HZ531" s="1">
        <v>3.1629730000000002E-2</v>
      </c>
      <c r="IA531">
        <v>32.378399999999999</v>
      </c>
      <c r="IB531" s="1">
        <v>7.8118569999999999E-5</v>
      </c>
      <c r="IC531">
        <v>1.5131140000000001</v>
      </c>
      <c r="ID531" s="1">
        <v>3.1311329999999998E-2</v>
      </c>
      <c r="IE531">
        <v>32.426870000000001</v>
      </c>
      <c r="IF531" s="1">
        <v>1.459516E-4</v>
      </c>
      <c r="IG531">
        <v>2.8722089999999998</v>
      </c>
      <c r="IH531" s="1">
        <v>3.096542E-2</v>
      </c>
      <c r="II531">
        <v>32.474339999999998</v>
      </c>
      <c r="IJ531" s="1">
        <v>2.5954089999999998E-4</v>
      </c>
      <c r="IK531">
        <v>5.1932150000000004</v>
      </c>
      <c r="IL531">
        <v>3.07902E-2</v>
      </c>
      <c r="IM531">
        <v>32.508989999999997</v>
      </c>
      <c r="IN531" s="1">
        <v>4.4413420000000001E-4</v>
      </c>
      <c r="IO531">
        <v>8.9854430000000001</v>
      </c>
      <c r="IP531">
        <v>3.0721499999999999E-2</v>
      </c>
      <c r="IQ531">
        <v>32.48762</v>
      </c>
      <c r="IR531" s="1">
        <v>7.3321970000000004E-4</v>
      </c>
      <c r="IS531">
        <v>14.94312</v>
      </c>
      <c r="IT531" s="1">
        <v>3.0611849999999999E-2</v>
      </c>
      <c r="IU531">
        <v>32.434519999999999</v>
      </c>
      <c r="IV531" s="1">
        <v>1.166027E-3</v>
      </c>
      <c r="IW531">
        <v>23.968150000000001</v>
      </c>
      <c r="IX531" s="1">
        <v>3.0436669999999999E-2</v>
      </c>
      <c r="IY531">
        <v>32.387500000000003</v>
      </c>
      <c r="IZ531" s="1">
        <v>1.7897010000000001E-3</v>
      </c>
      <c r="JA531">
        <v>37.176360000000003</v>
      </c>
      <c r="JB531" s="1">
        <v>3.0283560000000001E-2</v>
      </c>
      <c r="JC531">
        <v>32.355600000000003</v>
      </c>
      <c r="JD531" s="1">
        <v>2.6654550000000002E-3</v>
      </c>
      <c r="JE531">
        <v>55.908639999999998</v>
      </c>
      <c r="JF531" s="1">
        <v>3.009732E-2</v>
      </c>
      <c r="JG531">
        <v>32.417000000000002</v>
      </c>
      <c r="JH531" s="1">
        <v>3.8548720000000001E-3</v>
      </c>
      <c r="JI531">
        <v>81.718630000000005</v>
      </c>
      <c r="JJ531" s="1">
        <v>2.9921409999999999E-2</v>
      </c>
      <c r="JK531">
        <v>32.489260000000002</v>
      </c>
      <c r="JL531" s="1">
        <v>5.4329599999999997E-3</v>
      </c>
      <c r="JM531">
        <v>116.3467</v>
      </c>
      <c r="JN531" s="1">
        <v>2.975703E-2</v>
      </c>
      <c r="JO531">
        <v>32.536239999999999</v>
      </c>
      <c r="JP531" s="1">
        <v>7.4779089999999996E-3</v>
      </c>
      <c r="JQ531">
        <v>161.691</v>
      </c>
      <c r="JR531" s="1">
        <v>2.9606190000000001E-2</v>
      </c>
      <c r="JS531">
        <v>32.55885</v>
      </c>
      <c r="JT531" s="1">
        <v>1.007252E-2</v>
      </c>
      <c r="JU531">
        <v>219.7654</v>
      </c>
      <c r="JV531" s="1">
        <v>2.9449059999999999E-2</v>
      </c>
      <c r="JW531">
        <v>32.548879999999997</v>
      </c>
      <c r="JX531" s="1">
        <v>1.328929E-2</v>
      </c>
      <c r="JY531">
        <v>292.61989999999997</v>
      </c>
      <c r="JZ531">
        <v>2.9297799999999999E-2</v>
      </c>
      <c r="KA531">
        <v>32.49427</v>
      </c>
      <c r="KB531" s="1">
        <v>1.720963E-2</v>
      </c>
      <c r="KC531">
        <v>382.29590000000002</v>
      </c>
      <c r="KD531" s="1">
        <v>2.9167169999999999E-2</v>
      </c>
      <c r="KE531">
        <v>32.43929</v>
      </c>
      <c r="KF531" s="1">
        <v>2.1915919999999998E-2</v>
      </c>
      <c r="KG531">
        <v>490.74919999999997</v>
      </c>
      <c r="KH531" s="1">
        <v>2.9146459999999999E-2</v>
      </c>
      <c r="KI531">
        <v>32.39987</v>
      </c>
      <c r="KJ531" s="1">
        <v>2.7571809999999999E-2</v>
      </c>
      <c r="KK531">
        <v>619.94079999999997</v>
      </c>
      <c r="KL531" s="1">
        <v>2.9017680000000001E-2</v>
      </c>
      <c r="KM531">
        <v>32.44999</v>
      </c>
      <c r="KN531" s="1">
        <v>3.4051650000000003E-2</v>
      </c>
      <c r="KO531">
        <v>771.56309999999996</v>
      </c>
      <c r="KP531" s="1">
        <v>2.884165E-2</v>
      </c>
      <c r="KQ531">
        <v>32.535850000000003</v>
      </c>
      <c r="KR531" s="1">
        <v>4.1404980000000001E-2</v>
      </c>
      <c r="KS531">
        <v>946.86670000000004</v>
      </c>
      <c r="KT531" s="1">
        <v>2.8661559999999999E-2</v>
      </c>
      <c r="KU531">
        <v>32.629199999999997</v>
      </c>
      <c r="KV531" s="1">
        <v>4.9684810000000003E-2</v>
      </c>
      <c r="KW531">
        <v>1146.82</v>
      </c>
      <c r="KX531" s="1">
        <v>2.8545190000000002E-2</v>
      </c>
      <c r="KY531">
        <v>32.709310000000002</v>
      </c>
      <c r="KZ531">
        <v>5.9036499999999999E-2</v>
      </c>
      <c r="LA531">
        <v>1372.24</v>
      </c>
      <c r="LB531">
        <v>2.84481E-2</v>
      </c>
      <c r="LC531">
        <v>32.709820000000001</v>
      </c>
      <c r="LD531" s="1">
        <v>6.9423250000000006E-2</v>
      </c>
      <c r="LE531">
        <v>1623.702</v>
      </c>
      <c r="LF531" s="1">
        <v>2.8353639999999999E-2</v>
      </c>
      <c r="LG531">
        <v>32.657170000000001</v>
      </c>
      <c r="LH531" s="1">
        <v>8.0808430000000001E-2</v>
      </c>
      <c r="LI531">
        <v>1901.3879999999999</v>
      </c>
      <c r="LJ531" s="1">
        <v>2.8241410000000002E-2</v>
      </c>
      <c r="LK531">
        <v>32.609720000000003</v>
      </c>
      <c r="LL531" s="1">
        <v>9.3100649999999993E-2</v>
      </c>
      <c r="LM531">
        <v>2205.0360000000001</v>
      </c>
      <c r="LN531" s="1">
        <v>2.813999E-2</v>
      </c>
      <c r="LO531">
        <v>32.583269999999999</v>
      </c>
      <c r="LP531">
        <v>0.1063461</v>
      </c>
      <c r="LQ531">
        <v>2534.1219999999998</v>
      </c>
      <c r="LR531" s="1">
        <v>2.803276E-2</v>
      </c>
      <c r="LS531">
        <v>32.664520000000003</v>
      </c>
      <c r="LT531">
        <v>0.1204325</v>
      </c>
      <c r="LU531">
        <v>2887.7429999999999</v>
      </c>
      <c r="LV531" s="1">
        <v>2.793112E-2</v>
      </c>
      <c r="LW531">
        <v>32.779499999999999</v>
      </c>
      <c r="LX531">
        <v>0.1353462</v>
      </c>
      <c r="LY531">
        <v>3264.7080000000001</v>
      </c>
      <c r="LZ531" s="1">
        <v>2.7814620000000002E-2</v>
      </c>
      <c r="MA531">
        <v>32.891249999999999</v>
      </c>
      <c r="MB531">
        <v>0.15091489999999999</v>
      </c>
      <c r="MC531">
        <v>3663.645</v>
      </c>
      <c r="MD531" s="1">
        <v>2.771187E-2</v>
      </c>
      <c r="ME531">
        <v>32.988280000000003</v>
      </c>
      <c r="MF531">
        <v>0.1672024</v>
      </c>
      <c r="MG531">
        <v>4082.9059999999999</v>
      </c>
      <c r="MH531" s="1">
        <v>2.761837E-2</v>
      </c>
      <c r="MI531">
        <v>33.006500000000003</v>
      </c>
      <c r="MJ531">
        <v>0.18412390000000001</v>
      </c>
      <c r="MK531">
        <v>4520.8</v>
      </c>
      <c r="ML531" s="1">
        <v>2.7524529999999998E-2</v>
      </c>
      <c r="MM531">
        <v>32.97287</v>
      </c>
      <c r="MN531">
        <v>0.20154520000000001</v>
      </c>
      <c r="MO531">
        <v>4975.3069999999998</v>
      </c>
      <c r="MP531" s="1">
        <v>2.7456660000000001E-2</v>
      </c>
      <c r="MQ531">
        <v>32.93</v>
      </c>
      <c r="MR531">
        <v>0.21958420000000001</v>
      </c>
      <c r="MS531">
        <v>5444.4679999999998</v>
      </c>
      <c r="MT531">
        <v>2.7523499999999999E-2</v>
      </c>
      <c r="MU531">
        <v>32.88937</v>
      </c>
      <c r="MV531">
        <v>0.2391827</v>
      </c>
      <c r="MW531">
        <v>5927.0590000000002</v>
      </c>
      <c r="MX531" s="1">
        <v>2.7445959999999998E-2</v>
      </c>
      <c r="MY531">
        <v>32.878819999999997</v>
      </c>
      <c r="MZ531">
        <v>0.25791809999999998</v>
      </c>
      <c r="NA531">
        <v>6420.9979999999996</v>
      </c>
      <c r="NB531" s="1">
        <v>2.7296460000000002E-2</v>
      </c>
      <c r="NC531">
        <v>32.917169999999999</v>
      </c>
      <c r="ND531">
        <v>0.27608939999999998</v>
      </c>
      <c r="NE531">
        <v>6922.973</v>
      </c>
      <c r="NF531">
        <v>2.7141100000000001E-2</v>
      </c>
      <c r="NG531">
        <v>33.009599999999999</v>
      </c>
      <c r="NH531">
        <v>0.29413260000000002</v>
      </c>
      <c r="NI531">
        <v>7430.3239999999996</v>
      </c>
      <c r="NJ531" s="1">
        <v>2.7054760000000001E-2</v>
      </c>
      <c r="NK531">
        <v>33.054510000000001</v>
      </c>
      <c r="NL531">
        <v>0.31284279999999998</v>
      </c>
      <c r="NM531">
        <v>7941.1419999999998</v>
      </c>
      <c r="NN531" s="1">
        <v>2.7010960000000001E-2</v>
      </c>
      <c r="NO531">
        <v>33.03698</v>
      </c>
      <c r="NP531">
        <v>0.33198299999999997</v>
      </c>
      <c r="NQ531">
        <v>8454.0360000000001</v>
      </c>
      <c r="NR531">
        <v>2.6957200000000001E-2</v>
      </c>
      <c r="NS531">
        <v>33.0032</v>
      </c>
      <c r="NT531">
        <v>0.3508945</v>
      </c>
      <c r="NU531">
        <v>8967.2739999999994</v>
      </c>
      <c r="NV531" s="1">
        <v>2.6903639999999999E-2</v>
      </c>
      <c r="NW531">
        <v>32.9666</v>
      </c>
      <c r="NX531">
        <v>0.36963459999999998</v>
      </c>
      <c r="NY531">
        <v>9478.6740000000009</v>
      </c>
      <c r="NZ531" s="1">
        <v>2.6982010000000001E-2</v>
      </c>
      <c r="OA531">
        <v>32.9358</v>
      </c>
      <c r="OB531">
        <v>0.39005600000000001</v>
      </c>
      <c r="OC531">
        <v>9987.4789999999994</v>
      </c>
      <c r="OD531" s="1">
        <v>2.690445E-2</v>
      </c>
      <c r="OE531">
        <v>32.978769999999997</v>
      </c>
      <c r="OF531">
        <v>0.4080068</v>
      </c>
      <c r="OG531">
        <v>10491.96</v>
      </c>
      <c r="OH531" s="1">
        <v>2.677392E-2</v>
      </c>
      <c r="OI531">
        <v>33.073520000000002</v>
      </c>
      <c r="OJ531">
        <v>0.42469970000000001</v>
      </c>
      <c r="OK531">
        <v>10989.12</v>
      </c>
    </row>
    <row r="532" spans="1:401" x14ac:dyDescent="0.35">
      <c r="A532">
        <v>541</v>
      </c>
      <c r="B532" t="s">
        <v>4</v>
      </c>
      <c r="C532" t="s">
        <v>364</v>
      </c>
      <c r="D532" t="s">
        <v>534</v>
      </c>
      <c r="E532">
        <v>751.26800000000003</v>
      </c>
      <c r="F532" s="1">
        <v>3.6346429999999999E-2</v>
      </c>
      <c r="G532">
        <v>32.73545</v>
      </c>
      <c r="H532">
        <v>0</v>
      </c>
      <c r="I532">
        <v>0</v>
      </c>
      <c r="J532" s="1">
        <v>3.6025540000000002E-2</v>
      </c>
      <c r="K532">
        <v>32.733969999999999</v>
      </c>
      <c r="L532">
        <v>0</v>
      </c>
      <c r="M532">
        <v>0</v>
      </c>
      <c r="N532">
        <v>3.5616299999999997E-2</v>
      </c>
      <c r="O532">
        <v>32.72195</v>
      </c>
      <c r="P532">
        <v>0</v>
      </c>
      <c r="Q532">
        <v>0</v>
      </c>
      <c r="R532" s="1">
        <v>3.5195770000000001E-2</v>
      </c>
      <c r="S532">
        <v>32.690089999999998</v>
      </c>
      <c r="T532">
        <v>0</v>
      </c>
      <c r="U532">
        <v>0</v>
      </c>
      <c r="V532" s="1">
        <v>3.4886189999999997E-2</v>
      </c>
      <c r="W532">
        <v>32.679409999999997</v>
      </c>
      <c r="X532">
        <v>0</v>
      </c>
      <c r="Y532">
        <v>0</v>
      </c>
      <c r="Z532" s="1">
        <v>3.4639620000000003E-2</v>
      </c>
      <c r="AA532">
        <v>32.651409999999998</v>
      </c>
      <c r="AB532">
        <v>0</v>
      </c>
      <c r="AC532">
        <v>0</v>
      </c>
      <c r="AD532" s="1">
        <v>3.4369570000000002E-2</v>
      </c>
      <c r="AE532">
        <v>32.613399999999999</v>
      </c>
      <c r="AF532">
        <v>0</v>
      </c>
      <c r="AG532">
        <v>0</v>
      </c>
      <c r="AH532" s="1">
        <v>3.4225390000000001E-2</v>
      </c>
      <c r="AI532">
        <v>32.581220000000002</v>
      </c>
      <c r="AJ532">
        <v>0</v>
      </c>
      <c r="AK532">
        <v>0</v>
      </c>
      <c r="AL532" s="1">
        <v>3.4678849999999997E-2</v>
      </c>
      <c r="AM532">
        <v>32.558929999999997</v>
      </c>
      <c r="AN532">
        <v>0</v>
      </c>
      <c r="AO532">
        <v>0</v>
      </c>
      <c r="AP532" s="1">
        <v>3.4458919999999997E-2</v>
      </c>
      <c r="AQ532">
        <v>32.595080000000003</v>
      </c>
      <c r="AR532">
        <v>0</v>
      </c>
      <c r="AS532">
        <v>0</v>
      </c>
      <c r="AT532" s="1">
        <v>3.3964729999999999E-2</v>
      </c>
      <c r="AU532">
        <v>32.659799999999997</v>
      </c>
      <c r="AV532">
        <v>0</v>
      </c>
      <c r="AW532">
        <v>0</v>
      </c>
      <c r="AX532" s="1">
        <v>3.3452120000000002E-2</v>
      </c>
      <c r="AY532">
        <v>32.69182</v>
      </c>
      <c r="AZ532">
        <v>0</v>
      </c>
      <c r="BA532">
        <v>0</v>
      </c>
      <c r="BB532" s="1">
        <v>3.3254619999999999E-2</v>
      </c>
      <c r="BC532">
        <v>32.704889999999999</v>
      </c>
      <c r="BD532">
        <v>0</v>
      </c>
      <c r="BE532">
        <v>0</v>
      </c>
      <c r="BF532" s="1">
        <v>3.3211350000000001E-2</v>
      </c>
      <c r="BG532">
        <v>32.675490000000003</v>
      </c>
      <c r="BH532">
        <v>0</v>
      </c>
      <c r="BI532">
        <v>0</v>
      </c>
      <c r="BJ532" s="1">
        <v>3.3115859999999997E-2</v>
      </c>
      <c r="BK532">
        <v>32.608829999999998</v>
      </c>
      <c r="BL532">
        <v>0</v>
      </c>
      <c r="BM532">
        <v>0</v>
      </c>
      <c r="BN532" s="1">
        <v>3.2927819999999997E-2</v>
      </c>
      <c r="BO532">
        <v>32.545789999999997</v>
      </c>
      <c r="BP532">
        <v>0</v>
      </c>
      <c r="BQ532">
        <v>0</v>
      </c>
      <c r="BR532" s="1">
        <v>3.2921069999999997E-2</v>
      </c>
      <c r="BS532">
        <v>32.494190000000003</v>
      </c>
      <c r="BT532">
        <v>0</v>
      </c>
      <c r="BU532">
        <v>0</v>
      </c>
      <c r="BV532" s="1">
        <v>3.2751349999999999E-2</v>
      </c>
      <c r="BW532">
        <v>32.506529999999998</v>
      </c>
      <c r="BX532">
        <v>0</v>
      </c>
      <c r="BY532">
        <v>0</v>
      </c>
      <c r="BZ532" s="1">
        <v>3.2551120000000003E-2</v>
      </c>
      <c r="CA532">
        <v>32.53772</v>
      </c>
      <c r="CB532">
        <v>0</v>
      </c>
      <c r="CC532">
        <v>0</v>
      </c>
      <c r="CD532" s="1">
        <v>3.2358940000000003E-2</v>
      </c>
      <c r="CE532">
        <v>32.555520000000001</v>
      </c>
      <c r="CF532">
        <v>0</v>
      </c>
      <c r="CG532">
        <v>0</v>
      </c>
      <c r="CH532" s="1">
        <v>3.2241180000000001E-2</v>
      </c>
      <c r="CI532">
        <v>32.578060000000001</v>
      </c>
      <c r="CJ532">
        <v>0</v>
      </c>
      <c r="CK532">
        <v>0</v>
      </c>
      <c r="CL532" s="1">
        <v>3.2154580000000002E-2</v>
      </c>
      <c r="CM532">
        <v>32.565390000000001</v>
      </c>
      <c r="CN532">
        <v>0</v>
      </c>
      <c r="CO532">
        <v>0</v>
      </c>
      <c r="CP532" s="1">
        <v>3.2068409999999999E-2</v>
      </c>
      <c r="CQ532">
        <v>32.501159999999999</v>
      </c>
      <c r="CR532">
        <v>0</v>
      </c>
      <c r="CS532">
        <v>0</v>
      </c>
      <c r="CT532" s="1">
        <v>3.2108249999999998E-2</v>
      </c>
      <c r="CU532">
        <v>32.436279999999996</v>
      </c>
      <c r="CV532">
        <v>0</v>
      </c>
      <c r="CW532">
        <v>0</v>
      </c>
      <c r="CX532">
        <v>3.2726499999999999E-2</v>
      </c>
      <c r="CY532">
        <v>32.386609999999997</v>
      </c>
      <c r="CZ532">
        <v>0</v>
      </c>
      <c r="DA532">
        <v>0</v>
      </c>
      <c r="DB532">
        <v>3.2683400000000001E-2</v>
      </c>
      <c r="DC532">
        <v>32.435549999999999</v>
      </c>
      <c r="DD532">
        <v>0</v>
      </c>
      <c r="DE532">
        <v>0</v>
      </c>
      <c r="DF532" s="1">
        <v>3.2362059999999998E-2</v>
      </c>
      <c r="DG532">
        <v>32.521990000000002</v>
      </c>
      <c r="DH532">
        <v>0</v>
      </c>
      <c r="DI532">
        <v>0</v>
      </c>
      <c r="DJ532" s="1">
        <v>3.2002559999999999E-2</v>
      </c>
      <c r="DK532">
        <v>32.595440000000004</v>
      </c>
      <c r="DL532">
        <v>0</v>
      </c>
      <c r="DM532">
        <v>0</v>
      </c>
      <c r="DN532" s="1">
        <v>3.1944220000000002E-2</v>
      </c>
      <c r="DO532">
        <v>32.651609999999998</v>
      </c>
      <c r="DP532">
        <v>0</v>
      </c>
      <c r="DQ532">
        <v>0</v>
      </c>
      <c r="DR532" s="1">
        <v>3.2020510000000002E-2</v>
      </c>
      <c r="DS532">
        <v>32.629519999999999</v>
      </c>
      <c r="DT532">
        <v>0</v>
      </c>
      <c r="DU532" s="1">
        <v>8.9891519999999995E-37</v>
      </c>
      <c r="DV532" s="1">
        <v>3.204808E-2</v>
      </c>
      <c r="DW532">
        <v>32.561920000000001</v>
      </c>
      <c r="DX532" s="1">
        <v>2.400439E-37</v>
      </c>
      <c r="DY532" s="1">
        <v>4.3469039999999999E-33</v>
      </c>
      <c r="DZ532" s="1">
        <v>3.190755E-2</v>
      </c>
      <c r="EA532">
        <v>32.498390000000001</v>
      </c>
      <c r="EB532" s="1">
        <v>4.8024619999999999E-34</v>
      </c>
      <c r="EC532" s="1">
        <v>8.3051839999999995E-30</v>
      </c>
      <c r="ED532" s="1">
        <v>3.1732080000000003E-2</v>
      </c>
      <c r="EE532">
        <v>32.445230000000002</v>
      </c>
      <c r="EF532" s="1">
        <v>4.1952729999999997E-31</v>
      </c>
      <c r="EG532" s="1">
        <v>7.0512939999999993E-27</v>
      </c>
      <c r="EH532" s="1">
        <v>3.1590420000000001E-2</v>
      </c>
      <c r="EI532">
        <v>32.462670000000003</v>
      </c>
      <c r="EJ532" s="1">
        <v>1.7971929999999999E-28</v>
      </c>
      <c r="EK532" s="1">
        <v>2.9676430000000001E-24</v>
      </c>
      <c r="EL532" s="1">
        <v>3.151557E-2</v>
      </c>
      <c r="EM532">
        <v>32.538879999999999</v>
      </c>
      <c r="EN532" s="1">
        <v>4.1765469999999999E-26</v>
      </c>
      <c r="EO532" s="1">
        <v>6.8164329999999998E-22</v>
      </c>
      <c r="EP532" s="1">
        <v>3.1424460000000001E-2</v>
      </c>
      <c r="EQ532">
        <v>32.633510000000001</v>
      </c>
      <c r="ER532" s="1">
        <v>5.6876250000000004E-24</v>
      </c>
      <c r="ES532" s="1">
        <v>9.2317889999999995E-20</v>
      </c>
      <c r="ET532" s="1">
        <v>3.1317089999999999E-2</v>
      </c>
      <c r="EU532">
        <v>32.703409999999998</v>
      </c>
      <c r="EV532" s="1">
        <v>4.8314010000000003E-22</v>
      </c>
      <c r="EW532" s="1">
        <v>7.8357549999999999E-18</v>
      </c>
      <c r="EX532" s="1">
        <v>3.1169490000000001E-2</v>
      </c>
      <c r="EY532">
        <v>32.692239999999998</v>
      </c>
      <c r="EZ532" s="1">
        <v>2.7004439999999999E-20</v>
      </c>
      <c r="FA532" s="1">
        <v>4.3935439999999998E-16</v>
      </c>
      <c r="FB532" s="1">
        <v>3.1017010000000001E-2</v>
      </c>
      <c r="FC532">
        <v>32.637729999999998</v>
      </c>
      <c r="FD532" s="1">
        <v>1.039496E-18</v>
      </c>
      <c r="FE532" s="1">
        <v>1.7016330000000001E-14</v>
      </c>
      <c r="FF532" s="1">
        <v>3.094854E-2</v>
      </c>
      <c r="FG532">
        <v>32.58126</v>
      </c>
      <c r="FH532" s="1">
        <v>2.877296E-17</v>
      </c>
      <c r="FI532" s="1">
        <v>4.7325499999999999E-13</v>
      </c>
      <c r="FJ532" s="1">
        <v>3.1185569999999999E-2</v>
      </c>
      <c r="FK532">
        <v>32.526620000000001</v>
      </c>
      <c r="FL532" s="1">
        <v>5.9828239999999999E-16</v>
      </c>
      <c r="FM532" s="1">
        <v>9.8014639999999996E-12</v>
      </c>
      <c r="FN532" s="1">
        <v>3.1068950000000001E-2</v>
      </c>
      <c r="FO532">
        <v>32.563749999999999</v>
      </c>
      <c r="FP532" s="1">
        <v>9.4143619999999998E-15</v>
      </c>
      <c r="FQ532" s="1">
        <v>1.5555320000000001E-10</v>
      </c>
      <c r="FR532" s="1">
        <v>3.0786649999999999E-2</v>
      </c>
      <c r="FS532">
        <v>32.637079999999997</v>
      </c>
      <c r="FT532" s="1">
        <v>1.1539460000000001E-13</v>
      </c>
      <c r="FU532" s="1">
        <v>1.9349489999999999E-9</v>
      </c>
      <c r="FV532" s="1">
        <v>3.047644E-2</v>
      </c>
      <c r="FW532">
        <v>32.67568</v>
      </c>
      <c r="FX532" s="1">
        <v>1.1320690000000001E-12</v>
      </c>
      <c r="FY532" s="1">
        <v>1.9296690000000001E-8</v>
      </c>
      <c r="FZ532" s="1">
        <v>3.0322330000000002E-2</v>
      </c>
      <c r="GA532">
        <v>32.685380000000002</v>
      </c>
      <c r="GB532" s="1">
        <v>9.1491699999999995E-12</v>
      </c>
      <c r="GC532" s="1">
        <v>1.5775479999999999E-7</v>
      </c>
      <c r="GD532" s="1">
        <v>3.0242979999999999E-2</v>
      </c>
      <c r="GE532">
        <v>32.632719999999999</v>
      </c>
      <c r="GF532" s="1">
        <v>6.1971839999999996E-11</v>
      </c>
      <c r="GG532" s="1">
        <v>1.0786060000000001E-6</v>
      </c>
      <c r="GH532" s="1">
        <v>3.0134069999999999E-2</v>
      </c>
      <c r="GI532">
        <v>32.588099999999997</v>
      </c>
      <c r="GJ532" s="1">
        <v>3.5667489999999998E-10</v>
      </c>
      <c r="GK532" s="1">
        <v>6.2727390000000001E-6</v>
      </c>
      <c r="GL532" s="1">
        <v>2.9949489999999999E-2</v>
      </c>
      <c r="GM532">
        <v>32.547490000000003</v>
      </c>
      <c r="GN532" s="1">
        <v>1.766555E-9</v>
      </c>
      <c r="GO532" s="1">
        <v>3.1476809999999997E-5</v>
      </c>
      <c r="GP532" s="1">
        <v>2.979971E-2</v>
      </c>
      <c r="GQ532">
        <v>32.511040000000001</v>
      </c>
      <c r="GR532" s="1">
        <v>7.6597319999999994E-9</v>
      </c>
      <c r="GS532" s="1">
        <v>1.381368E-4</v>
      </c>
      <c r="GT532" s="1">
        <v>2.9603259999999999E-2</v>
      </c>
      <c r="GU532">
        <v>32.473269999999999</v>
      </c>
      <c r="GV532" s="1">
        <v>2.9362509999999999E-8</v>
      </c>
      <c r="GW532" s="1">
        <v>5.3671779999999998E-4</v>
      </c>
      <c r="GX532" s="1">
        <v>2.942299E-2</v>
      </c>
      <c r="GY532">
        <v>32.486910000000002</v>
      </c>
      <c r="GZ532" s="1">
        <v>1.008293E-7</v>
      </c>
      <c r="HA532" s="1">
        <v>1.866843E-3</v>
      </c>
      <c r="HB532" s="1">
        <v>2.924854E-2</v>
      </c>
      <c r="HC532">
        <v>32.555900000000001</v>
      </c>
      <c r="HD532" s="1">
        <v>3.1314200000000001E-7</v>
      </c>
      <c r="HE532" s="1">
        <v>5.8718169999999997E-3</v>
      </c>
      <c r="HF532" s="1">
        <v>2.9084459999999999E-2</v>
      </c>
      <c r="HG532">
        <v>32.622059999999998</v>
      </c>
      <c r="HH532" s="1">
        <v>8.8794700000000003E-7</v>
      </c>
      <c r="HI532" s="1">
        <v>1.6853770000000001E-2</v>
      </c>
      <c r="HJ532" s="1">
        <v>2.8911719999999998E-2</v>
      </c>
      <c r="HK532">
        <v>32.628729999999997</v>
      </c>
      <c r="HL532" s="1">
        <v>2.316416E-6</v>
      </c>
      <c r="HM532" s="1">
        <v>4.450933E-2</v>
      </c>
      <c r="HN532">
        <v>2.87373E-2</v>
      </c>
      <c r="HO532">
        <v>32.559460000000001</v>
      </c>
      <c r="HP532" s="1">
        <v>5.6015469999999999E-6</v>
      </c>
      <c r="HQ532">
        <v>0.1089543</v>
      </c>
      <c r="HR532" s="1">
        <v>2.8648750000000001E-2</v>
      </c>
      <c r="HS532">
        <v>32.489539999999998</v>
      </c>
      <c r="HT532" s="1">
        <v>1.268002E-5</v>
      </c>
      <c r="HU532">
        <v>0.24889439999999999</v>
      </c>
      <c r="HV532" s="1">
        <v>2.885244E-2</v>
      </c>
      <c r="HW532">
        <v>32.424970000000002</v>
      </c>
      <c r="HX532" s="1">
        <v>2.726973E-5</v>
      </c>
      <c r="HY532">
        <v>0.53455350000000001</v>
      </c>
      <c r="HZ532" s="1">
        <v>2.872887E-2</v>
      </c>
      <c r="IA532">
        <v>32.42604</v>
      </c>
      <c r="IB532" s="1">
        <v>5.48073E-5</v>
      </c>
      <c r="IC532">
        <v>1.085013</v>
      </c>
      <c r="ID532" s="1">
        <v>2.8437870000000001E-2</v>
      </c>
      <c r="IE532">
        <v>32.473950000000002</v>
      </c>
      <c r="IF532" s="1">
        <v>1.038461E-4</v>
      </c>
      <c r="IG532">
        <v>2.0882100000000001</v>
      </c>
      <c r="IH532" s="1">
        <v>2.812311E-2</v>
      </c>
      <c r="II532">
        <v>32.521000000000001</v>
      </c>
      <c r="IJ532" s="1">
        <v>1.8716530000000001E-4</v>
      </c>
      <c r="IK532">
        <v>3.8256389999999998</v>
      </c>
      <c r="IL532" s="1">
        <v>2.7965050000000002E-2</v>
      </c>
      <c r="IM532">
        <v>32.555230000000002</v>
      </c>
      <c r="IN532" s="1">
        <v>3.2441330000000001E-4</v>
      </c>
      <c r="IO532">
        <v>6.7021759999999997</v>
      </c>
      <c r="IP532" s="1">
        <v>2.7903319999999999E-2</v>
      </c>
      <c r="IQ532">
        <v>32.53434</v>
      </c>
      <c r="IR532" s="1">
        <v>5.4212430000000005E-4</v>
      </c>
      <c r="IS532">
        <v>11.278280000000001</v>
      </c>
      <c r="IT532" s="1">
        <v>2.7805159999999999E-2</v>
      </c>
      <c r="IU532">
        <v>32.481780000000001</v>
      </c>
      <c r="IV532" s="1">
        <v>8.7221089999999998E-4</v>
      </c>
      <c r="IW532">
        <v>18.294160000000002</v>
      </c>
      <c r="IX532" s="1">
        <v>2.7647439999999999E-2</v>
      </c>
      <c r="IY532">
        <v>32.435020000000002</v>
      </c>
      <c r="IZ532" s="1">
        <v>1.3536850000000001E-3</v>
      </c>
      <c r="JA532">
        <v>28.681059999999999</v>
      </c>
      <c r="JB532" s="1">
        <v>2.750907E-2</v>
      </c>
      <c r="JC532">
        <v>32.403179999999999</v>
      </c>
      <c r="JD532" s="1">
        <v>2.0375419999999998E-3</v>
      </c>
      <c r="JE532">
        <v>43.575360000000003</v>
      </c>
      <c r="JF532">
        <v>2.7340699999999999E-2</v>
      </c>
      <c r="JG532">
        <v>32.463389999999997</v>
      </c>
      <c r="JH532" s="1">
        <v>2.9767420000000001E-3</v>
      </c>
      <c r="JI532">
        <v>64.314840000000004</v>
      </c>
      <c r="JJ532" s="1">
        <v>2.7181319999999998E-2</v>
      </c>
      <c r="JK532">
        <v>32.534640000000003</v>
      </c>
      <c r="JL532" s="1">
        <v>4.2360319999999998E-3</v>
      </c>
      <c r="JM532">
        <v>92.421959999999999</v>
      </c>
      <c r="JN532" s="1">
        <v>2.703266E-2</v>
      </c>
      <c r="JO532">
        <v>32.580880000000001</v>
      </c>
      <c r="JP532" s="1">
        <v>5.8845369999999996E-3</v>
      </c>
      <c r="JQ532">
        <v>129.584</v>
      </c>
      <c r="JR532" s="1">
        <v>2.6895519999999999E-2</v>
      </c>
      <c r="JS532">
        <v>32.603059999999999</v>
      </c>
      <c r="JT532" s="1">
        <v>7.9962200000000001E-3</v>
      </c>
      <c r="JU532">
        <v>177.61869999999999</v>
      </c>
      <c r="JV532">
        <v>2.6754E-2</v>
      </c>
      <c r="JW532">
        <v>32.593069999999997</v>
      </c>
      <c r="JX532" s="1">
        <v>1.063938E-2</v>
      </c>
      <c r="JY532">
        <v>238.4136</v>
      </c>
      <c r="JZ532" s="1">
        <v>2.661612E-2</v>
      </c>
      <c r="KA532">
        <v>32.53875</v>
      </c>
      <c r="KB532" s="1">
        <v>1.388878E-2</v>
      </c>
      <c r="KC532">
        <v>313.88119999999998</v>
      </c>
      <c r="KD532" s="1">
        <v>2.649903E-2</v>
      </c>
      <c r="KE532">
        <v>32.483930000000001</v>
      </c>
      <c r="KF532" s="1">
        <v>1.782446E-2</v>
      </c>
      <c r="KG532">
        <v>405.89760000000001</v>
      </c>
      <c r="KH532" s="1">
        <v>2.6482249999999999E-2</v>
      </c>
      <c r="KI532">
        <v>32.444519999999997</v>
      </c>
      <c r="KJ532">
        <v>2.2591400000000001E-2</v>
      </c>
      <c r="KK532">
        <v>516.35789999999997</v>
      </c>
      <c r="KL532" s="1">
        <v>2.636635E-2</v>
      </c>
      <c r="KM532">
        <v>32.493400000000001</v>
      </c>
      <c r="KN532">
        <v>2.8098700000000001E-2</v>
      </c>
      <c r="KO532">
        <v>646.97059999999999</v>
      </c>
      <c r="KP532">
        <v>2.6204999999999999E-2</v>
      </c>
      <c r="KQ532">
        <v>32.5779</v>
      </c>
      <c r="KR532" s="1">
        <v>3.4396179999999998E-2</v>
      </c>
      <c r="KS532">
        <v>799.08810000000005</v>
      </c>
      <c r="KT532" s="1">
        <v>2.6041970000000001E-2</v>
      </c>
      <c r="KU532">
        <v>32.669910000000002</v>
      </c>
      <c r="KV532" s="1">
        <v>4.1543389999999999E-2</v>
      </c>
      <c r="KW532">
        <v>973.81849999999997</v>
      </c>
      <c r="KX532" s="1">
        <v>2.5936130000000002E-2</v>
      </c>
      <c r="KY532">
        <v>32.748950000000001</v>
      </c>
      <c r="KZ532" s="1">
        <v>4.9669860000000003E-2</v>
      </c>
      <c r="LA532">
        <v>1172.125</v>
      </c>
      <c r="LB532" s="1">
        <v>2.5849649999999998E-2</v>
      </c>
      <c r="LC532">
        <v>32.749470000000002</v>
      </c>
      <c r="LD532" s="1">
        <v>5.8760140000000002E-2</v>
      </c>
      <c r="LE532">
        <v>1394.761</v>
      </c>
      <c r="LF532" s="1">
        <v>2.5764120000000001E-2</v>
      </c>
      <c r="LG532">
        <v>32.69708</v>
      </c>
      <c r="LH532" s="1">
        <v>6.8787940000000006E-2</v>
      </c>
      <c r="LI532">
        <v>1642.1469999999999</v>
      </c>
      <c r="LJ532" s="1">
        <v>2.5662770000000001E-2</v>
      </c>
      <c r="LK532">
        <v>32.64967</v>
      </c>
      <c r="LL532" s="1">
        <v>7.9688330000000002E-2</v>
      </c>
      <c r="LM532">
        <v>1914.298</v>
      </c>
      <c r="LN532" s="1">
        <v>2.557102E-2</v>
      </c>
      <c r="LO532">
        <v>32.622909999999997</v>
      </c>
      <c r="LP532" s="1">
        <v>9.1506379999999998E-2</v>
      </c>
      <c r="LQ532">
        <v>2210.9720000000002</v>
      </c>
      <c r="LR532" s="1">
        <v>2.547483E-2</v>
      </c>
      <c r="LS532">
        <v>32.702500000000001</v>
      </c>
      <c r="LT532">
        <v>0.1041564</v>
      </c>
      <c r="LU532">
        <v>2531.5700000000002</v>
      </c>
      <c r="LV532" s="1">
        <v>2.5383960000000001E-2</v>
      </c>
      <c r="LW532">
        <v>32.815919999999998</v>
      </c>
      <c r="LX532">
        <v>0.11763120000000001</v>
      </c>
      <c r="LY532">
        <v>2875.2220000000002</v>
      </c>
      <c r="LZ532" s="1">
        <v>2.527795E-2</v>
      </c>
      <c r="MA532">
        <v>32.926250000000003</v>
      </c>
      <c r="MB532">
        <v>0.13177459999999999</v>
      </c>
      <c r="MC532">
        <v>3240.83</v>
      </c>
      <c r="MD532">
        <v>2.51849E-2</v>
      </c>
      <c r="ME532">
        <v>33.021949999999997</v>
      </c>
      <c r="MF532">
        <v>0.1466546</v>
      </c>
      <c r="MG532">
        <v>3627.0529999999999</v>
      </c>
      <c r="MH532" s="1">
        <v>2.5100609999999999E-2</v>
      </c>
      <c r="MI532">
        <v>33.040080000000003</v>
      </c>
      <c r="MJ532">
        <v>0.1622005</v>
      </c>
      <c r="MK532">
        <v>4032.4810000000002</v>
      </c>
      <c r="ML532" s="1">
        <v>2.5016210000000001E-2</v>
      </c>
      <c r="MM532">
        <v>33.006500000000003</v>
      </c>
      <c r="MN532">
        <v>0.17829329999999999</v>
      </c>
      <c r="MO532">
        <v>4455.3549999999996</v>
      </c>
      <c r="MP532" s="1">
        <v>2.4956639999999999E-2</v>
      </c>
      <c r="MQ532">
        <v>32.96369</v>
      </c>
      <c r="MR532">
        <v>0.19504679999999999</v>
      </c>
      <c r="MS532">
        <v>4893.9380000000001</v>
      </c>
      <c r="MT532" s="1">
        <v>2.5017589999999999E-2</v>
      </c>
      <c r="MU532">
        <v>32.923029999999997</v>
      </c>
      <c r="MV532">
        <v>0.2132753</v>
      </c>
      <c r="MW532">
        <v>5347.0969999999998</v>
      </c>
      <c r="MX532" s="1">
        <v>2.4948310000000001E-2</v>
      </c>
      <c r="MY532">
        <v>32.912239999999997</v>
      </c>
      <c r="MZ532">
        <v>0.23084869999999999</v>
      </c>
      <c r="NA532">
        <v>5813.0389999999998</v>
      </c>
      <c r="NB532" s="1">
        <v>2.481245E-2</v>
      </c>
      <c r="NC532">
        <v>32.949689999999997</v>
      </c>
      <c r="ND532">
        <v>0.24800340000000001</v>
      </c>
      <c r="NE532">
        <v>6288.7579999999998</v>
      </c>
      <c r="NF532" s="1">
        <v>2.467103E-2</v>
      </c>
      <c r="NG532">
        <v>33.040889999999997</v>
      </c>
      <c r="NH532">
        <v>0.26512829999999998</v>
      </c>
      <c r="NI532">
        <v>6771.7629999999999</v>
      </c>
      <c r="NJ532" s="1">
        <v>2.4592820000000001E-2</v>
      </c>
      <c r="NK532">
        <v>33.085299999999997</v>
      </c>
      <c r="NL532">
        <v>0.28294219999999998</v>
      </c>
      <c r="NM532">
        <v>7260.1620000000003</v>
      </c>
      <c r="NN532" s="1">
        <v>2.4554329999999999E-2</v>
      </c>
      <c r="NO532">
        <v>33.068019999999997</v>
      </c>
      <c r="NP532">
        <v>0.3012415</v>
      </c>
      <c r="NQ532">
        <v>7752.6350000000002</v>
      </c>
      <c r="NR532">
        <v>2.4506099999999999E-2</v>
      </c>
      <c r="NS532">
        <v>33.034439999999996</v>
      </c>
      <c r="NT532">
        <v>0.31940429999999997</v>
      </c>
      <c r="NU532">
        <v>8247.4699999999993</v>
      </c>
      <c r="NV532" s="1">
        <v>2.4459519999999998E-2</v>
      </c>
      <c r="NW532">
        <v>32.998049999999999</v>
      </c>
      <c r="NX532">
        <v>0.33750740000000001</v>
      </c>
      <c r="NY532">
        <v>8742.5959999999995</v>
      </c>
      <c r="NZ532" s="1">
        <v>2.4532020000000002E-2</v>
      </c>
      <c r="OA532">
        <v>32.967289999999998</v>
      </c>
      <c r="OB532">
        <v>0.35720790000000002</v>
      </c>
      <c r="OC532">
        <v>9237.1270000000004</v>
      </c>
      <c r="OD532" s="1">
        <v>2.446241E-2</v>
      </c>
      <c r="OE532">
        <v>33.009360000000001</v>
      </c>
      <c r="OF532">
        <v>0.37471690000000002</v>
      </c>
      <c r="OG532">
        <v>9729.491</v>
      </c>
      <c r="OH532" s="1">
        <v>2.4342780000000001E-2</v>
      </c>
      <c r="OI532">
        <v>33.102820000000001</v>
      </c>
      <c r="OJ532">
        <v>0.39110139999999999</v>
      </c>
      <c r="OK532">
        <v>10216.780000000001</v>
      </c>
    </row>
    <row r="533" spans="1:401" x14ac:dyDescent="0.35">
      <c r="A533">
        <v>542</v>
      </c>
      <c r="B533" t="s">
        <v>4</v>
      </c>
      <c r="C533" t="s">
        <v>364</v>
      </c>
      <c r="D533" t="s">
        <v>535</v>
      </c>
      <c r="E533">
        <v>757.2817</v>
      </c>
      <c r="F533" s="1">
        <v>3.5597150000000001E-2</v>
      </c>
      <c r="G533">
        <v>32.71537</v>
      </c>
      <c r="H533">
        <v>0</v>
      </c>
      <c r="I533">
        <v>0</v>
      </c>
      <c r="J533" s="1">
        <v>3.5280859999999997E-2</v>
      </c>
      <c r="K533">
        <v>32.716549999999998</v>
      </c>
      <c r="L533">
        <v>0</v>
      </c>
      <c r="M533">
        <v>0</v>
      </c>
      <c r="N533" s="1">
        <v>3.4878289999999999E-2</v>
      </c>
      <c r="O533">
        <v>32.706960000000002</v>
      </c>
      <c r="P533">
        <v>0</v>
      </c>
      <c r="Q533">
        <v>0</v>
      </c>
      <c r="R533" s="1">
        <v>3.4463960000000002E-2</v>
      </c>
      <c r="S533">
        <v>32.677770000000002</v>
      </c>
      <c r="T533">
        <v>0</v>
      </c>
      <c r="U533">
        <v>0</v>
      </c>
      <c r="V533" s="1">
        <v>3.416077E-2</v>
      </c>
      <c r="W533">
        <v>32.669670000000004</v>
      </c>
      <c r="X533">
        <v>0</v>
      </c>
      <c r="Y533">
        <v>0</v>
      </c>
      <c r="Z533">
        <v>3.3919900000000003E-2</v>
      </c>
      <c r="AA533">
        <v>32.644219999999997</v>
      </c>
      <c r="AB533">
        <v>0</v>
      </c>
      <c r="AC533">
        <v>0</v>
      </c>
      <c r="AD533" s="1">
        <v>3.365398E-2</v>
      </c>
      <c r="AE533">
        <v>32.608789999999999</v>
      </c>
      <c r="AF533">
        <v>0</v>
      </c>
      <c r="AG533">
        <v>0</v>
      </c>
      <c r="AH533" s="1">
        <v>3.351668E-2</v>
      </c>
      <c r="AI533">
        <v>32.579189999999997</v>
      </c>
      <c r="AJ533">
        <v>0</v>
      </c>
      <c r="AK533">
        <v>0</v>
      </c>
      <c r="AL533" s="1">
        <v>3.3967990000000003E-2</v>
      </c>
      <c r="AM533">
        <v>32.55939</v>
      </c>
      <c r="AN533">
        <v>0</v>
      </c>
      <c r="AO533">
        <v>0</v>
      </c>
      <c r="AP533" s="1">
        <v>3.3751320000000001E-2</v>
      </c>
      <c r="AQ533">
        <v>32.597619999999999</v>
      </c>
      <c r="AR533">
        <v>0</v>
      </c>
      <c r="AS533">
        <v>0</v>
      </c>
      <c r="AT533" s="1">
        <v>3.3262489999999999E-2</v>
      </c>
      <c r="AU533">
        <v>32.66375</v>
      </c>
      <c r="AV533">
        <v>0</v>
      </c>
      <c r="AW533">
        <v>0</v>
      </c>
      <c r="AX533" s="1">
        <v>3.2757229999999998E-2</v>
      </c>
      <c r="AY533">
        <v>32.697119999999998</v>
      </c>
      <c r="AZ533">
        <v>0</v>
      </c>
      <c r="BA533">
        <v>0</v>
      </c>
      <c r="BB533">
        <v>3.2564700000000002E-2</v>
      </c>
      <c r="BC533">
        <v>32.711590000000001</v>
      </c>
      <c r="BD533">
        <v>0</v>
      </c>
      <c r="BE533">
        <v>0</v>
      </c>
      <c r="BF533" s="1">
        <v>3.252327E-2</v>
      </c>
      <c r="BG533">
        <v>32.683970000000002</v>
      </c>
      <c r="BH533">
        <v>0</v>
      </c>
      <c r="BI533">
        <v>0</v>
      </c>
      <c r="BJ533" s="1">
        <v>3.2429850000000003E-2</v>
      </c>
      <c r="BK533">
        <v>32.619489999999999</v>
      </c>
      <c r="BL533">
        <v>0</v>
      </c>
      <c r="BM533">
        <v>0</v>
      </c>
      <c r="BN533" s="1">
        <v>3.2245910000000003E-2</v>
      </c>
      <c r="BO533">
        <v>32.558639999999997</v>
      </c>
      <c r="BP533">
        <v>0</v>
      </c>
      <c r="BQ533">
        <v>0</v>
      </c>
      <c r="BR533" s="1">
        <v>3.2240489999999997E-2</v>
      </c>
      <c r="BS533">
        <v>32.509160000000001</v>
      </c>
      <c r="BT533">
        <v>0</v>
      </c>
      <c r="BU533">
        <v>0</v>
      </c>
      <c r="BV533" s="1">
        <v>3.2073810000000001E-2</v>
      </c>
      <c r="BW533">
        <v>32.523090000000003</v>
      </c>
      <c r="BX533">
        <v>0</v>
      </c>
      <c r="BY533">
        <v>0</v>
      </c>
      <c r="BZ533" s="1">
        <v>3.187653E-2</v>
      </c>
      <c r="CA533">
        <v>32.555430000000001</v>
      </c>
      <c r="CB533">
        <v>0</v>
      </c>
      <c r="CC533">
        <v>0</v>
      </c>
      <c r="CD533" s="1">
        <v>3.168663E-2</v>
      </c>
      <c r="CE533">
        <v>32.574100000000001</v>
      </c>
      <c r="CF533">
        <v>0</v>
      </c>
      <c r="CG533">
        <v>0</v>
      </c>
      <c r="CH533" s="1">
        <v>3.1570929999999997E-2</v>
      </c>
      <c r="CI533">
        <v>32.597709999999999</v>
      </c>
      <c r="CJ533">
        <v>0</v>
      </c>
      <c r="CK533">
        <v>0</v>
      </c>
      <c r="CL533" s="1">
        <v>3.148749E-2</v>
      </c>
      <c r="CM533">
        <v>32.585999999999999</v>
      </c>
      <c r="CN533">
        <v>0</v>
      </c>
      <c r="CO533">
        <v>0</v>
      </c>
      <c r="CP533" s="1">
        <v>3.1401159999999997E-2</v>
      </c>
      <c r="CQ533">
        <v>32.523350000000001</v>
      </c>
      <c r="CR533">
        <v>0</v>
      </c>
      <c r="CS533">
        <v>0</v>
      </c>
      <c r="CT533" s="1">
        <v>3.1444569999999998E-2</v>
      </c>
      <c r="CU533">
        <v>32.460149999999999</v>
      </c>
      <c r="CV533">
        <v>0</v>
      </c>
      <c r="CW533">
        <v>0</v>
      </c>
      <c r="CX533" s="1">
        <v>3.2056670000000002E-2</v>
      </c>
      <c r="CY533">
        <v>32.412199999999999</v>
      </c>
      <c r="CZ533">
        <v>0</v>
      </c>
      <c r="DA533">
        <v>0</v>
      </c>
      <c r="DB533">
        <v>3.2014099999999997E-2</v>
      </c>
      <c r="DC533">
        <v>32.462350000000001</v>
      </c>
      <c r="DD533">
        <v>0</v>
      </c>
      <c r="DE533">
        <v>0</v>
      </c>
      <c r="DF533" s="1">
        <v>3.1696229999999999E-2</v>
      </c>
      <c r="DG533">
        <v>32.548920000000003</v>
      </c>
      <c r="DH533">
        <v>0</v>
      </c>
      <c r="DI533">
        <v>0</v>
      </c>
      <c r="DJ533" s="1">
        <v>3.1340159999999999E-2</v>
      </c>
      <c r="DK533">
        <v>32.622340000000001</v>
      </c>
      <c r="DL533">
        <v>0</v>
      </c>
      <c r="DM533">
        <v>0</v>
      </c>
      <c r="DN533" s="1">
        <v>3.1283680000000001E-2</v>
      </c>
      <c r="DO533">
        <v>32.678629999999998</v>
      </c>
      <c r="DP533">
        <v>0</v>
      </c>
      <c r="DQ533">
        <v>0</v>
      </c>
      <c r="DR533">
        <v>3.1360399999999997E-2</v>
      </c>
      <c r="DS533">
        <v>32.656930000000003</v>
      </c>
      <c r="DT533">
        <v>0</v>
      </c>
      <c r="DU533" s="1">
        <v>2.7226959999999999E-37</v>
      </c>
      <c r="DV533" s="1">
        <v>3.1386850000000001E-2</v>
      </c>
      <c r="DW533">
        <v>32.590719999999997</v>
      </c>
      <c r="DX533" s="1">
        <v>8.4707599999999995E-38</v>
      </c>
      <c r="DY533" s="1">
        <v>1.4043E-33</v>
      </c>
      <c r="DZ533" s="1">
        <v>3.1249969999999998E-2</v>
      </c>
      <c r="EA533">
        <v>32.528619999999997</v>
      </c>
      <c r="EB533" s="1">
        <v>1.769126E-34</v>
      </c>
      <c r="EC533" s="1">
        <v>2.851594E-30</v>
      </c>
      <c r="ED533">
        <v>3.10753E-2</v>
      </c>
      <c r="EE533">
        <v>32.476790000000001</v>
      </c>
      <c r="EF533" s="1">
        <v>1.61355E-31</v>
      </c>
      <c r="EG533" s="1">
        <v>2.561614E-27</v>
      </c>
      <c r="EH533" s="1">
        <v>3.0937220000000001E-2</v>
      </c>
      <c r="EI533">
        <v>32.495170000000002</v>
      </c>
      <c r="EJ533" s="1">
        <v>7.2085439999999997E-29</v>
      </c>
      <c r="EK533" s="1">
        <v>1.1356370000000001E-24</v>
      </c>
      <c r="EL533" s="1">
        <v>3.0863729999999999E-2</v>
      </c>
      <c r="EM533">
        <v>32.571489999999997</v>
      </c>
      <c r="EN533" s="1">
        <v>1.743472E-26</v>
      </c>
      <c r="EO533" s="1">
        <v>2.7360419999999998E-22</v>
      </c>
      <c r="EP533" s="1">
        <v>3.077396E-2</v>
      </c>
      <c r="EQ533">
        <v>32.665869999999998</v>
      </c>
      <c r="ER533" s="1">
        <v>2.4668970000000001E-24</v>
      </c>
      <c r="ES533" s="1">
        <v>3.8742910000000001E-20</v>
      </c>
      <c r="ET533" s="1">
        <v>3.0668939999999999E-2</v>
      </c>
      <c r="EU533">
        <v>32.735320000000002</v>
      </c>
      <c r="EV533" s="1">
        <v>2.173709E-22</v>
      </c>
      <c r="EW533" s="1">
        <v>3.4284040000000002E-18</v>
      </c>
      <c r="EX533" s="1">
        <v>3.0524240000000001E-2</v>
      </c>
      <c r="EY533">
        <v>32.724350000000001</v>
      </c>
      <c r="EZ533" s="1">
        <v>1.2582169999999999E-20</v>
      </c>
      <c r="FA533" s="1">
        <v>1.999026E-16</v>
      </c>
      <c r="FB533">
        <v>3.0373600000000001E-2</v>
      </c>
      <c r="FC533">
        <v>32.670990000000003</v>
      </c>
      <c r="FD533" s="1">
        <v>5.0077770000000003E-19</v>
      </c>
      <c r="FE533" s="1">
        <v>8.0329819999999995E-15</v>
      </c>
      <c r="FF533" s="1">
        <v>3.0309369999999999E-2</v>
      </c>
      <c r="FG533">
        <v>32.615659999999998</v>
      </c>
      <c r="FH533" s="1">
        <v>1.4313029999999998E-17</v>
      </c>
      <c r="FI533" s="1">
        <v>2.3132659999999999E-13</v>
      </c>
      <c r="FJ533" s="1">
        <v>3.0544439999999999E-2</v>
      </c>
      <c r="FK533">
        <v>32.562190000000001</v>
      </c>
      <c r="FL533" s="1">
        <v>3.0685670000000002E-16</v>
      </c>
      <c r="FM533" s="1">
        <v>4.951043E-12</v>
      </c>
      <c r="FN533" s="1">
        <v>3.043042E-2</v>
      </c>
      <c r="FO533">
        <v>32.600140000000003</v>
      </c>
      <c r="FP533" s="1">
        <v>4.9720540000000001E-15</v>
      </c>
      <c r="FQ533" s="1">
        <v>8.1070069999999999E-11</v>
      </c>
      <c r="FR533" s="1">
        <v>3.0149929999999998E-2</v>
      </c>
      <c r="FS533">
        <v>32.673160000000003</v>
      </c>
      <c r="FT533" s="1">
        <v>6.2670219999999998E-14</v>
      </c>
      <c r="FU533" s="1">
        <v>1.0388639999999999E-9</v>
      </c>
      <c r="FV533" s="1">
        <v>2.9845710000000001E-2</v>
      </c>
      <c r="FW533">
        <v>32.711829999999999</v>
      </c>
      <c r="FX533" s="1">
        <v>6.3149550000000001E-13</v>
      </c>
      <c r="FY533" s="1">
        <v>1.065621E-8</v>
      </c>
      <c r="FZ533" s="1">
        <v>2.9693589999999999E-2</v>
      </c>
      <c r="GA533">
        <v>32.72157</v>
      </c>
      <c r="GB533" s="1">
        <v>5.2351750000000003E-12</v>
      </c>
      <c r="GC533" s="1">
        <v>8.9469609999999995E-8</v>
      </c>
      <c r="GD533">
        <v>2.9617500000000001E-2</v>
      </c>
      <c r="GE533">
        <v>32.66968</v>
      </c>
      <c r="GF533" s="1">
        <v>3.6334460000000001E-11</v>
      </c>
      <c r="GG533" s="1">
        <v>6.2737800000000005E-7</v>
      </c>
      <c r="GH533">
        <v>2.95103E-2</v>
      </c>
      <c r="GI533">
        <v>32.625979999999998</v>
      </c>
      <c r="GJ533" s="1">
        <v>2.1402499999999999E-10</v>
      </c>
      <c r="GK533" s="1">
        <v>3.7372130000000001E-6</v>
      </c>
      <c r="GL533" s="1">
        <v>2.932883E-2</v>
      </c>
      <c r="GM533">
        <v>32.586060000000003</v>
      </c>
      <c r="GN533" s="1">
        <v>1.08376E-9</v>
      </c>
      <c r="GO533" s="1">
        <v>1.9186420000000001E-5</v>
      </c>
      <c r="GP533" s="1">
        <v>2.918304E-2</v>
      </c>
      <c r="GQ533">
        <v>32.550420000000003</v>
      </c>
      <c r="GR533" s="1">
        <v>4.7995750000000001E-9</v>
      </c>
      <c r="GS533" s="1">
        <v>8.6044059999999996E-5</v>
      </c>
      <c r="GT533" s="1">
        <v>2.8989529999999999E-2</v>
      </c>
      <c r="GU533">
        <v>32.513420000000004</v>
      </c>
      <c r="GV533" s="1">
        <v>1.8771619999999999E-8</v>
      </c>
      <c r="GW533" s="1">
        <v>3.4126000000000002E-4</v>
      </c>
      <c r="GX533" s="1">
        <v>2.8812569999999999E-2</v>
      </c>
      <c r="GY533">
        <v>32.527679999999997</v>
      </c>
      <c r="GZ533" s="1">
        <v>6.5706350000000005E-8</v>
      </c>
      <c r="HA533" s="1">
        <v>1.210376E-3</v>
      </c>
      <c r="HB533" s="1">
        <v>2.8640990000000002E-2</v>
      </c>
      <c r="HC533">
        <v>32.596589999999999</v>
      </c>
      <c r="HD533" s="1">
        <v>2.078114E-7</v>
      </c>
      <c r="HE533" s="1">
        <v>3.8781739999999999E-3</v>
      </c>
      <c r="HF533" s="1">
        <v>2.8479569999999999E-2</v>
      </c>
      <c r="HG533">
        <v>32.662179999999999</v>
      </c>
      <c r="HH533" s="1">
        <v>5.9956649999999997E-7</v>
      </c>
      <c r="HI533" s="1">
        <v>1.132874E-2</v>
      </c>
      <c r="HJ533" s="1">
        <v>2.8311739999999998E-2</v>
      </c>
      <c r="HK533">
        <v>32.668559999999999</v>
      </c>
      <c r="HL533" s="1">
        <v>1.590215E-6</v>
      </c>
      <c r="HM533" s="1">
        <v>3.0421259999999999E-2</v>
      </c>
      <c r="HN533" s="1">
        <v>2.8140149999999999E-2</v>
      </c>
      <c r="HO533">
        <v>32.600029999999997</v>
      </c>
      <c r="HP533" s="1">
        <v>3.9062029999999998E-6</v>
      </c>
      <c r="HQ533" s="1">
        <v>7.5655650000000005E-2</v>
      </c>
      <c r="HR533" s="1">
        <v>2.8056049999999999E-2</v>
      </c>
      <c r="HS533">
        <v>32.530920000000002</v>
      </c>
      <c r="HT533" s="1">
        <v>8.9760940000000006E-6</v>
      </c>
      <c r="HU533">
        <v>0.17544029999999999</v>
      </c>
      <c r="HV533" s="1">
        <v>2.8255990000000002E-2</v>
      </c>
      <c r="HW533">
        <v>32.467120000000001</v>
      </c>
      <c r="HX533" s="1">
        <v>1.9579079999999999E-5</v>
      </c>
      <c r="HY533">
        <v>0.38218099999999999</v>
      </c>
      <c r="HZ533" s="1">
        <v>2.8136049999999999E-2</v>
      </c>
      <c r="IA533">
        <v>32.468879999999999</v>
      </c>
      <c r="IB533" s="1">
        <v>3.9886299999999998E-5</v>
      </c>
      <c r="IC533">
        <v>0.78628050000000005</v>
      </c>
      <c r="ID533" s="1">
        <v>2.784828E-2</v>
      </c>
      <c r="IE533">
        <v>32.516570000000002</v>
      </c>
      <c r="IF533" s="1">
        <v>7.6548919999999996E-5</v>
      </c>
      <c r="IG533">
        <v>1.5329120000000001</v>
      </c>
      <c r="IH533" s="1">
        <v>2.753854E-2</v>
      </c>
      <c r="II533">
        <v>32.563119999999998</v>
      </c>
      <c r="IJ533" s="1">
        <v>1.396681E-4</v>
      </c>
      <c r="IK533">
        <v>2.843019</v>
      </c>
      <c r="IL533" s="1">
        <v>2.7384760000000001E-2</v>
      </c>
      <c r="IM533">
        <v>32.596969999999999</v>
      </c>
      <c r="IN533" s="1">
        <v>2.449385E-4</v>
      </c>
      <c r="IO533">
        <v>5.0390059999999997</v>
      </c>
      <c r="IP533" s="1">
        <v>2.7324020000000001E-2</v>
      </c>
      <c r="IQ533">
        <v>32.575749999999999</v>
      </c>
      <c r="IR533" s="1">
        <v>4.1386560000000001E-4</v>
      </c>
      <c r="IS533">
        <v>8.5734490000000001</v>
      </c>
      <c r="IT533" s="1">
        <v>2.7227540000000001E-2</v>
      </c>
      <c r="IU533">
        <v>32.523699999999998</v>
      </c>
      <c r="IV533" s="1">
        <v>6.7289499999999996E-4</v>
      </c>
      <c r="IW533">
        <v>14.053000000000001</v>
      </c>
      <c r="IX533" s="1">
        <v>2.7073320000000001E-2</v>
      </c>
      <c r="IY533">
        <v>32.4773</v>
      </c>
      <c r="IZ533" s="1">
        <v>1.054897E-3</v>
      </c>
      <c r="JA533">
        <v>22.252569999999999</v>
      </c>
      <c r="JB533" s="1">
        <v>2.6937619999999999E-2</v>
      </c>
      <c r="JC533">
        <v>32.445900000000002</v>
      </c>
      <c r="JD533" s="1">
        <v>1.6030829999999999E-3</v>
      </c>
      <c r="JE533">
        <v>34.130960000000002</v>
      </c>
      <c r="JF533" s="1">
        <v>2.6772649999999999E-2</v>
      </c>
      <c r="JG533">
        <v>32.505830000000003</v>
      </c>
      <c r="JH533" s="1">
        <v>2.3635079999999998E-3</v>
      </c>
      <c r="JI533">
        <v>50.833030000000001</v>
      </c>
      <c r="JJ533" s="1">
        <v>2.6615969999999999E-2</v>
      </c>
      <c r="JK533">
        <v>32.576160000000002</v>
      </c>
      <c r="JL533" s="1">
        <v>3.3927380000000002E-3</v>
      </c>
      <c r="JM533">
        <v>73.680580000000006</v>
      </c>
      <c r="JN533" s="1">
        <v>2.6470239999999999E-2</v>
      </c>
      <c r="JO533">
        <v>32.62162</v>
      </c>
      <c r="JP533" s="1">
        <v>4.7523779999999998E-3</v>
      </c>
      <c r="JQ533">
        <v>104.1587</v>
      </c>
      <c r="JR533" s="1">
        <v>2.633593E-2</v>
      </c>
      <c r="JS533">
        <v>32.643039999999999</v>
      </c>
      <c r="JT533" s="1">
        <v>6.5091510000000003E-3</v>
      </c>
      <c r="JU533">
        <v>143.8897</v>
      </c>
      <c r="JV533" s="1">
        <v>2.619763E-2</v>
      </c>
      <c r="JW533">
        <v>32.632629999999999</v>
      </c>
      <c r="JX533" s="1">
        <v>8.7266310000000003E-3</v>
      </c>
      <c r="JY533">
        <v>194.5865</v>
      </c>
      <c r="JZ533" s="1">
        <v>2.6061230000000001E-2</v>
      </c>
      <c r="KA533">
        <v>32.578440000000001</v>
      </c>
      <c r="KB533" s="1">
        <v>1.1473850000000001E-2</v>
      </c>
      <c r="KC533">
        <v>258.01130000000001</v>
      </c>
      <c r="KD533" s="1">
        <v>2.5947379999999999E-2</v>
      </c>
      <c r="KE533">
        <v>32.523910000000001</v>
      </c>
      <c r="KF533" s="1">
        <v>1.4827679999999999E-2</v>
      </c>
      <c r="KG533">
        <v>335.9255</v>
      </c>
      <c r="KH533">
        <v>2.59314E-2</v>
      </c>
      <c r="KI533">
        <v>32.484760000000001</v>
      </c>
      <c r="KJ533" s="1">
        <v>1.8917659999999999E-2</v>
      </c>
      <c r="KK533">
        <v>430.12360000000001</v>
      </c>
      <c r="KL533" s="1">
        <v>2.5816970000000002E-2</v>
      </c>
      <c r="KM533">
        <v>32.533459999999998</v>
      </c>
      <c r="KN533" s="1">
        <v>2.367739E-2</v>
      </c>
      <c r="KO533">
        <v>542.27570000000003</v>
      </c>
      <c r="KP533" s="1">
        <v>2.5658839999999999E-2</v>
      </c>
      <c r="KQ533">
        <v>32.616930000000004</v>
      </c>
      <c r="KR533" s="1">
        <v>2.915941E-2</v>
      </c>
      <c r="KS533">
        <v>673.76570000000004</v>
      </c>
      <c r="KT533" s="1">
        <v>2.549856E-2</v>
      </c>
      <c r="KU533">
        <v>32.707729999999998</v>
      </c>
      <c r="KV533" s="1">
        <v>3.5422479999999999E-2</v>
      </c>
      <c r="KW533">
        <v>825.77869999999996</v>
      </c>
      <c r="KX533" s="1">
        <v>2.5393550000000001E-2</v>
      </c>
      <c r="KY533">
        <v>32.785559999999997</v>
      </c>
      <c r="KZ533">
        <v>4.2584499999999997E-2</v>
      </c>
      <c r="LA533">
        <v>999.36210000000005</v>
      </c>
      <c r="LB533" s="1">
        <v>2.531038E-2</v>
      </c>
      <c r="LC533">
        <v>32.785179999999997</v>
      </c>
      <c r="LD533" s="1">
        <v>5.0649390000000002E-2</v>
      </c>
      <c r="LE533">
        <v>1195.396</v>
      </c>
      <c r="LF533" s="1">
        <v>2.5226120000000001E-2</v>
      </c>
      <c r="LG533">
        <v>32.732880000000002</v>
      </c>
      <c r="LH533" s="1">
        <v>5.9594260000000003E-2</v>
      </c>
      <c r="LI533">
        <v>1414.4649999999999</v>
      </c>
      <c r="LJ533" s="1">
        <v>2.5126809999999999E-2</v>
      </c>
      <c r="LK533">
        <v>32.685630000000003</v>
      </c>
      <c r="LL533" s="1">
        <v>6.9375110000000004E-2</v>
      </c>
      <c r="LM533">
        <v>1656.7919999999999</v>
      </c>
      <c r="LN533" s="1">
        <v>2.503646E-2</v>
      </c>
      <c r="LO533">
        <v>32.659030000000001</v>
      </c>
      <c r="LP533" s="1">
        <v>8.0036280000000001E-2</v>
      </c>
      <c r="LQ533">
        <v>1922.365</v>
      </c>
      <c r="LR533" s="1">
        <v>2.4942679999999998E-2</v>
      </c>
      <c r="LS533">
        <v>32.73809</v>
      </c>
      <c r="LT533" s="1">
        <v>9.1512869999999996E-2</v>
      </c>
      <c r="LU533">
        <v>2210.8470000000002</v>
      </c>
      <c r="LV533" s="1">
        <v>2.4853489999999999E-2</v>
      </c>
      <c r="LW533">
        <v>32.85022</v>
      </c>
      <c r="LX533">
        <v>0.10379910000000001</v>
      </c>
      <c r="LY533">
        <v>2521.623</v>
      </c>
      <c r="LZ533">
        <v>2.4748699999999998E-2</v>
      </c>
      <c r="MA533">
        <v>32.959139999999998</v>
      </c>
      <c r="MB533">
        <v>0.1167589</v>
      </c>
      <c r="MC533">
        <v>2853.8620000000001</v>
      </c>
      <c r="MD533" s="1">
        <v>2.4658039999999999E-2</v>
      </c>
      <c r="ME533">
        <v>33.053510000000003</v>
      </c>
      <c r="MF533">
        <v>0.1304659</v>
      </c>
      <c r="MG533">
        <v>3206.4920000000002</v>
      </c>
      <c r="MH533" s="1">
        <v>2.457459E-2</v>
      </c>
      <c r="MI533">
        <v>33.070459999999997</v>
      </c>
      <c r="MJ533">
        <v>0.1448459</v>
      </c>
      <c r="MK533">
        <v>3578.3470000000002</v>
      </c>
      <c r="ML533" s="1">
        <v>2.4492010000000002E-2</v>
      </c>
      <c r="MM533">
        <v>33.036960000000001</v>
      </c>
      <c r="MN533">
        <v>0.15980759999999999</v>
      </c>
      <c r="MO533">
        <v>3967.9459999999999</v>
      </c>
      <c r="MP533">
        <v>2.4434999999999998E-2</v>
      </c>
      <c r="MQ533">
        <v>32.994070000000001</v>
      </c>
      <c r="MR533">
        <v>0.1754571</v>
      </c>
      <c r="MS533">
        <v>4373.7740000000003</v>
      </c>
      <c r="MT533" s="1">
        <v>2.4495980000000001E-2</v>
      </c>
      <c r="MU533">
        <v>32.95355</v>
      </c>
      <c r="MV533">
        <v>0.19252279999999999</v>
      </c>
      <c r="MW533">
        <v>4794.8249999999998</v>
      </c>
      <c r="MX533" s="1">
        <v>2.442677E-2</v>
      </c>
      <c r="MY533">
        <v>32.942770000000003</v>
      </c>
      <c r="MZ533">
        <v>0.2090641</v>
      </c>
      <c r="NA533">
        <v>5229.5209999999997</v>
      </c>
      <c r="NB533" s="1">
        <v>2.429392E-2</v>
      </c>
      <c r="NC533">
        <v>32.980049999999999</v>
      </c>
      <c r="ND533">
        <v>0.2253204</v>
      </c>
      <c r="NE533">
        <v>5675.2039999999997</v>
      </c>
      <c r="NF533" s="1">
        <v>2.4154459999999999E-2</v>
      </c>
      <c r="NG533">
        <v>33.070309999999999</v>
      </c>
      <c r="NH533">
        <v>0.2416143</v>
      </c>
      <c r="NI533">
        <v>6129.56</v>
      </c>
      <c r="NJ533" s="1">
        <v>2.407838E-2</v>
      </c>
      <c r="NK533">
        <v>33.113680000000002</v>
      </c>
      <c r="NL533">
        <v>0.25862200000000002</v>
      </c>
      <c r="NM533">
        <v>6590.8140000000003</v>
      </c>
      <c r="NN533" s="1">
        <v>2.404044E-2</v>
      </c>
      <c r="NO533">
        <v>33.096060000000001</v>
      </c>
      <c r="NP533">
        <v>0.27613739999999998</v>
      </c>
      <c r="NQ533">
        <v>7057.69</v>
      </c>
      <c r="NR533" s="1">
        <v>2.3993130000000001E-2</v>
      </c>
      <c r="NS533">
        <v>33.06268</v>
      </c>
      <c r="NT533">
        <v>0.29359869999999999</v>
      </c>
      <c r="NU533">
        <v>7528.5720000000001</v>
      </c>
      <c r="NV533" s="1">
        <v>2.3948870000000001E-2</v>
      </c>
      <c r="NW533">
        <v>33.026470000000003</v>
      </c>
      <c r="NX533">
        <v>0.31108970000000002</v>
      </c>
      <c r="NY533">
        <v>8001.509</v>
      </c>
      <c r="NZ533" s="1">
        <v>2.4019490000000001E-2</v>
      </c>
      <c r="OA533">
        <v>32.995899999999999</v>
      </c>
      <c r="OB533">
        <v>0.3300961</v>
      </c>
      <c r="OC533">
        <v>8475.58</v>
      </c>
      <c r="OD533" s="1">
        <v>2.3951509999999999E-2</v>
      </c>
      <c r="OE533">
        <v>33.037959999999998</v>
      </c>
      <c r="OF533">
        <v>0.34714810000000001</v>
      </c>
      <c r="OG533">
        <v>8949.2790000000005</v>
      </c>
      <c r="OH533" s="1">
        <v>2.383277E-2</v>
      </c>
      <c r="OI533">
        <v>33.130499999999998</v>
      </c>
      <c r="OJ533">
        <v>0.36318499999999998</v>
      </c>
      <c r="OK533">
        <v>9419.8670000000002</v>
      </c>
    </row>
    <row r="534" spans="1:401" x14ac:dyDescent="0.35">
      <c r="A534">
        <v>543</v>
      </c>
      <c r="B534" t="s">
        <v>4</v>
      </c>
      <c r="C534" t="s">
        <v>364</v>
      </c>
      <c r="D534" t="s">
        <v>536</v>
      </c>
      <c r="E534">
        <v>779.28219999999999</v>
      </c>
      <c r="F534" s="1">
        <v>3.7597989999999998E-2</v>
      </c>
      <c r="G534">
        <v>32.689430000000002</v>
      </c>
      <c r="H534">
        <v>0</v>
      </c>
      <c r="I534">
        <v>0</v>
      </c>
      <c r="J534" s="1">
        <v>3.7261210000000003E-2</v>
      </c>
      <c r="K534">
        <v>32.693570000000001</v>
      </c>
      <c r="L534">
        <v>0</v>
      </c>
      <c r="M534">
        <v>0</v>
      </c>
      <c r="N534" s="1">
        <v>3.683285E-2</v>
      </c>
      <c r="O534">
        <v>32.686529999999998</v>
      </c>
      <c r="P534">
        <v>0</v>
      </c>
      <c r="Q534">
        <v>0</v>
      </c>
      <c r="R534" s="1">
        <v>3.6394219999999998E-2</v>
      </c>
      <c r="S534">
        <v>32.66019</v>
      </c>
      <c r="T534">
        <v>0</v>
      </c>
      <c r="U534">
        <v>0</v>
      </c>
      <c r="V534" s="1">
        <v>3.6072640000000003E-2</v>
      </c>
      <c r="W534">
        <v>32.654960000000003</v>
      </c>
      <c r="X534">
        <v>0</v>
      </c>
      <c r="Y534">
        <v>0</v>
      </c>
      <c r="Z534" s="1">
        <v>3.5818540000000003E-2</v>
      </c>
      <c r="AA534">
        <v>32.632309999999997</v>
      </c>
      <c r="AB534">
        <v>0</v>
      </c>
      <c r="AC534">
        <v>0</v>
      </c>
      <c r="AD534" s="1">
        <v>3.5535740000000003E-2</v>
      </c>
      <c r="AE534">
        <v>32.59957</v>
      </c>
      <c r="AF534">
        <v>0</v>
      </c>
      <c r="AG534">
        <v>0</v>
      </c>
      <c r="AH534" s="1">
        <v>3.5394790000000002E-2</v>
      </c>
      <c r="AI534">
        <v>32.572830000000003</v>
      </c>
      <c r="AJ534">
        <v>0</v>
      </c>
      <c r="AK534">
        <v>0</v>
      </c>
      <c r="AL534" s="1">
        <v>3.5877850000000003E-2</v>
      </c>
      <c r="AM534">
        <v>32.556089999999998</v>
      </c>
      <c r="AN534">
        <v>0</v>
      </c>
      <c r="AO534">
        <v>0</v>
      </c>
      <c r="AP534">
        <v>3.5647999999999999E-2</v>
      </c>
      <c r="AQ534">
        <v>32.596719999999998</v>
      </c>
      <c r="AR534">
        <v>0</v>
      </c>
      <c r="AS534">
        <v>0</v>
      </c>
      <c r="AT534" s="1">
        <v>3.5126320000000003E-2</v>
      </c>
      <c r="AU534">
        <v>32.664470000000001</v>
      </c>
      <c r="AV534">
        <v>0</v>
      </c>
      <c r="AW534">
        <v>0</v>
      </c>
      <c r="AX534" s="1">
        <v>3.4589120000000001E-2</v>
      </c>
      <c r="AY534">
        <v>32.69923</v>
      </c>
      <c r="AZ534">
        <v>0</v>
      </c>
      <c r="BA534">
        <v>0</v>
      </c>
      <c r="BB534" s="1">
        <v>3.4385510000000001E-2</v>
      </c>
      <c r="BC534">
        <v>32.715000000000003</v>
      </c>
      <c r="BD534">
        <v>0</v>
      </c>
      <c r="BE534">
        <v>0</v>
      </c>
      <c r="BF534" s="1">
        <v>3.4342879999999999E-2</v>
      </c>
      <c r="BG534">
        <v>32.689169999999997</v>
      </c>
      <c r="BH534">
        <v>0</v>
      </c>
      <c r="BI534">
        <v>0</v>
      </c>
      <c r="BJ534" s="1">
        <v>3.4244919999999998E-2</v>
      </c>
      <c r="BK534">
        <v>32.627070000000003</v>
      </c>
      <c r="BL534">
        <v>0</v>
      </c>
      <c r="BM534">
        <v>0</v>
      </c>
      <c r="BN534" s="1">
        <v>3.4050619999999997E-2</v>
      </c>
      <c r="BO534">
        <v>32.568759999999997</v>
      </c>
      <c r="BP534">
        <v>0</v>
      </c>
      <c r="BQ534">
        <v>0</v>
      </c>
      <c r="BR534" s="1">
        <v>3.4045010000000001E-2</v>
      </c>
      <c r="BS534">
        <v>32.52169</v>
      </c>
      <c r="BT534">
        <v>0</v>
      </c>
      <c r="BU534">
        <v>0</v>
      </c>
      <c r="BV534" s="1">
        <v>3.3869139999999999E-2</v>
      </c>
      <c r="BW534">
        <v>32.537730000000003</v>
      </c>
      <c r="BX534">
        <v>0</v>
      </c>
      <c r="BY534">
        <v>0</v>
      </c>
      <c r="BZ534" s="1">
        <v>3.3658590000000002E-2</v>
      </c>
      <c r="CA534">
        <v>32.571379999999998</v>
      </c>
      <c r="CB534">
        <v>0</v>
      </c>
      <c r="CC534">
        <v>0</v>
      </c>
      <c r="CD534" s="1">
        <v>3.3458069999999999E-2</v>
      </c>
      <c r="CE534">
        <v>32.591030000000003</v>
      </c>
      <c r="CF534">
        <v>0</v>
      </c>
      <c r="CG534">
        <v>0</v>
      </c>
      <c r="CH534" s="1">
        <v>3.3334210000000003E-2</v>
      </c>
      <c r="CI534">
        <v>32.615960000000001</v>
      </c>
      <c r="CJ534">
        <v>0</v>
      </c>
      <c r="CK534">
        <v>0</v>
      </c>
      <c r="CL534" s="1">
        <v>3.3246150000000002E-2</v>
      </c>
      <c r="CM534">
        <v>32.604950000000002</v>
      </c>
      <c r="CN534">
        <v>0</v>
      </c>
      <c r="CO534">
        <v>0</v>
      </c>
      <c r="CP534" s="1">
        <v>3.3154690000000001E-2</v>
      </c>
      <c r="CQ534">
        <v>32.543930000000003</v>
      </c>
      <c r="CR534">
        <v>0</v>
      </c>
      <c r="CS534">
        <v>0</v>
      </c>
      <c r="CT534" s="1">
        <v>3.3204379999999999E-2</v>
      </c>
      <c r="CU534">
        <v>32.482729999999997</v>
      </c>
      <c r="CV534">
        <v>0</v>
      </c>
      <c r="CW534">
        <v>0</v>
      </c>
      <c r="CX534">
        <v>3.3856700000000003E-2</v>
      </c>
      <c r="CY534">
        <v>32.436869999999999</v>
      </c>
      <c r="CZ534">
        <v>0</v>
      </c>
      <c r="DA534">
        <v>0</v>
      </c>
      <c r="DB534">
        <v>3.3811099999999997E-2</v>
      </c>
      <c r="DC534">
        <v>32.488880000000002</v>
      </c>
      <c r="DD534">
        <v>0</v>
      </c>
      <c r="DE534">
        <v>0</v>
      </c>
      <c r="DF534" s="1">
        <v>3.3471540000000001E-2</v>
      </c>
      <c r="DG534">
        <v>32.575760000000002</v>
      </c>
      <c r="DH534">
        <v>0</v>
      </c>
      <c r="DI534">
        <v>0</v>
      </c>
      <c r="DJ534" s="1">
        <v>3.3092379999999998E-2</v>
      </c>
      <c r="DK534">
        <v>32.649070000000002</v>
      </c>
      <c r="DL534">
        <v>0</v>
      </c>
      <c r="DM534">
        <v>0</v>
      </c>
      <c r="DN534" s="1">
        <v>3.3032270000000002E-2</v>
      </c>
      <c r="DO534">
        <v>32.705390000000001</v>
      </c>
      <c r="DP534">
        <v>0</v>
      </c>
      <c r="DQ534">
        <v>0</v>
      </c>
      <c r="DR534" s="1">
        <v>3.3116220000000002E-2</v>
      </c>
      <c r="DS534">
        <v>32.683729999999997</v>
      </c>
      <c r="DT534">
        <v>0</v>
      </c>
      <c r="DU534" s="1">
        <v>8.1305899999999999E-38</v>
      </c>
      <c r="DV534" s="1">
        <v>3.3143409999999998E-2</v>
      </c>
      <c r="DW534">
        <v>32.618969999999997</v>
      </c>
      <c r="DX534" s="1">
        <v>2.915078E-38</v>
      </c>
      <c r="DY534" s="1">
        <v>4.472579E-34</v>
      </c>
      <c r="DZ534" s="1">
        <v>3.2999559999999997E-2</v>
      </c>
      <c r="EA534">
        <v>32.55856</v>
      </c>
      <c r="EB534" s="1">
        <v>6.4109750000000004E-35</v>
      </c>
      <c r="EC534" s="1">
        <v>9.6557429999999995E-31</v>
      </c>
      <c r="ED534" s="1">
        <v>3.281191E-2</v>
      </c>
      <c r="EE534">
        <v>32.508270000000003</v>
      </c>
      <c r="EF534" s="1">
        <v>6.1426910000000002E-32</v>
      </c>
      <c r="EG534" s="1">
        <v>9.1836580000000007E-28</v>
      </c>
      <c r="EH534" s="1">
        <v>3.266666E-2</v>
      </c>
      <c r="EI534">
        <v>32.528309999999998</v>
      </c>
      <c r="EJ534" s="1">
        <v>2.874951E-29</v>
      </c>
      <c r="EK534" s="1">
        <v>4.2927460000000001E-25</v>
      </c>
      <c r="EL534" s="1">
        <v>3.2588579999999999E-2</v>
      </c>
      <c r="EM534">
        <v>32.604930000000003</v>
      </c>
      <c r="EN534" s="1">
        <v>7.2614299999999993E-27</v>
      </c>
      <c r="EO534" s="1">
        <v>1.086028E-22</v>
      </c>
      <c r="EP534" s="1">
        <v>3.249312E-2</v>
      </c>
      <c r="EQ534">
        <v>32.699100000000001</v>
      </c>
      <c r="ER534" s="1">
        <v>1.070278E-24</v>
      </c>
      <c r="ES534" s="1">
        <v>1.6097950000000001E-20</v>
      </c>
      <c r="ET534" s="1">
        <v>3.2382059999999997E-2</v>
      </c>
      <c r="EU534">
        <v>32.767859999999999</v>
      </c>
      <c r="EV534" s="1">
        <v>9.8020639999999995E-23</v>
      </c>
      <c r="EW534" s="1">
        <v>1.487113E-18</v>
      </c>
      <c r="EX534" s="1">
        <v>3.2228769999999997E-2</v>
      </c>
      <c r="EY534">
        <v>32.756700000000002</v>
      </c>
      <c r="EZ534" s="1">
        <v>5.8847130000000003E-21</v>
      </c>
      <c r="FA534" s="1">
        <v>9.02945E-17</v>
      </c>
      <c r="FB534" s="1">
        <v>3.2068340000000001E-2</v>
      </c>
      <c r="FC534">
        <v>32.704520000000002</v>
      </c>
      <c r="FD534" s="1">
        <v>2.4245279999999998E-19</v>
      </c>
      <c r="FE534" s="1">
        <v>3.7700279999999998E-15</v>
      </c>
      <c r="FF534" s="1">
        <v>3.2003379999999998E-2</v>
      </c>
      <c r="FG534">
        <v>32.650539999999999</v>
      </c>
      <c r="FH534" s="1">
        <v>7.1619869999999995E-18</v>
      </c>
      <c r="FI534" s="1">
        <v>1.125781E-13</v>
      </c>
      <c r="FJ534">
        <v>3.2253700000000003E-2</v>
      </c>
      <c r="FK534">
        <v>32.598320000000001</v>
      </c>
      <c r="FL534" s="1">
        <v>1.5842320000000001E-16</v>
      </c>
      <c r="FM534" s="1">
        <v>2.4937959999999998E-12</v>
      </c>
      <c r="FN534" s="1">
        <v>3.2133969999999998E-2</v>
      </c>
      <c r="FO534">
        <v>32.637810000000002</v>
      </c>
      <c r="FP534" s="1">
        <v>2.6445910000000001E-15</v>
      </c>
      <c r="FQ534" s="1">
        <v>4.2193610000000002E-11</v>
      </c>
      <c r="FR534" s="1">
        <v>3.183449E-2</v>
      </c>
      <c r="FS534">
        <v>32.710619999999999</v>
      </c>
      <c r="FT534" s="1">
        <v>3.4290860000000001E-14</v>
      </c>
      <c r="FU534" s="1">
        <v>5.5782619999999995E-10</v>
      </c>
      <c r="FV534" s="1">
        <v>3.1510580000000003E-2</v>
      </c>
      <c r="FW534">
        <v>32.749180000000003</v>
      </c>
      <c r="FX534" s="1">
        <v>3.5496639999999999E-13</v>
      </c>
      <c r="FY534" s="1">
        <v>5.8941589999999999E-9</v>
      </c>
      <c r="FZ534" s="1">
        <v>3.1349790000000002E-2</v>
      </c>
      <c r="GA534">
        <v>32.75864</v>
      </c>
      <c r="GB534" s="1">
        <v>3.0191489999999999E-12</v>
      </c>
      <c r="GC534" s="1">
        <v>5.0899059999999997E-8</v>
      </c>
      <c r="GD534">
        <v>3.1270899999999997E-2</v>
      </c>
      <c r="GE534">
        <v>32.707459999999998</v>
      </c>
      <c r="GF534" s="1">
        <v>2.1472509999999999E-11</v>
      </c>
      <c r="GG534" s="1">
        <v>3.6657949999999998E-7</v>
      </c>
      <c r="GH534">
        <v>3.1157000000000001E-2</v>
      </c>
      <c r="GI534">
        <v>32.664870000000001</v>
      </c>
      <c r="GJ534" s="1">
        <v>1.2944970000000001E-10</v>
      </c>
      <c r="GK534" s="1">
        <v>2.2398710000000002E-6</v>
      </c>
      <c r="GL534" s="1">
        <v>3.0964410000000001E-2</v>
      </c>
      <c r="GM534">
        <v>32.625720000000001</v>
      </c>
      <c r="GN534" s="1">
        <v>6.7013559999999997E-10</v>
      </c>
      <c r="GO534" s="1">
        <v>1.178081E-5</v>
      </c>
      <c r="GP534" s="1">
        <v>3.081039E-2</v>
      </c>
      <c r="GQ534">
        <v>32.590980000000002</v>
      </c>
      <c r="GR534" s="1">
        <v>3.030878E-9</v>
      </c>
      <c r="GS534" s="1">
        <v>5.4061650000000001E-5</v>
      </c>
      <c r="GT534" s="1">
        <v>3.0605839999999999E-2</v>
      </c>
      <c r="GU534">
        <v>32.554850000000002</v>
      </c>
      <c r="GV534" s="1">
        <v>1.2093419999999999E-8</v>
      </c>
      <c r="GW534" s="1">
        <v>2.1914880000000001E-4</v>
      </c>
      <c r="GX534" s="1">
        <v>3.0418460000000001E-2</v>
      </c>
      <c r="GY534">
        <v>32.570140000000002</v>
      </c>
      <c r="GZ534" s="1">
        <v>4.3142350000000003E-8</v>
      </c>
      <c r="HA534" s="1">
        <v>7.9356700000000001E-4</v>
      </c>
      <c r="HB534" s="1">
        <v>3.0236409999999998E-2</v>
      </c>
      <c r="HC534">
        <v>32.639150000000001</v>
      </c>
      <c r="HD534" s="1">
        <v>1.389312E-7</v>
      </c>
      <c r="HE534" s="1">
        <v>2.5932640000000001E-3</v>
      </c>
      <c r="HF534" s="1">
        <v>3.0065979999999999E-2</v>
      </c>
      <c r="HG534">
        <v>32.704160000000002</v>
      </c>
      <c r="HH534" s="1">
        <v>4.0777740000000001E-7</v>
      </c>
      <c r="HI534" s="1">
        <v>7.718361E-3</v>
      </c>
      <c r="HJ534" s="1">
        <v>2.9888129999999999E-2</v>
      </c>
      <c r="HK534">
        <v>32.70975</v>
      </c>
      <c r="HL534" s="1">
        <v>1.0993E-6</v>
      </c>
      <c r="HM534" s="1">
        <v>2.109755E-2</v>
      </c>
      <c r="HN534" s="1">
        <v>2.9706079999999999E-2</v>
      </c>
      <c r="HO534">
        <v>32.641800000000003</v>
      </c>
      <c r="HP534" s="1">
        <v>2.7423910000000002E-6</v>
      </c>
      <c r="HQ534" s="1">
        <v>5.335993E-2</v>
      </c>
      <c r="HR534" s="1">
        <v>2.962099E-2</v>
      </c>
      <c r="HS534">
        <v>32.573729999999998</v>
      </c>
      <c r="HT534" s="1">
        <v>6.3959640000000001E-6</v>
      </c>
      <c r="HU534">
        <v>0.1257337</v>
      </c>
      <c r="HV534" s="1">
        <v>2.983357E-2</v>
      </c>
      <c r="HW534">
        <v>32.510860000000001</v>
      </c>
      <c r="HX534" s="1">
        <v>1.414765E-5</v>
      </c>
      <c r="HY534">
        <v>0.2780823</v>
      </c>
      <c r="HZ534" s="1">
        <v>2.9706949999999999E-2</v>
      </c>
      <c r="IA534">
        <v>32.513809999999999</v>
      </c>
      <c r="IB534" s="1">
        <v>2.920588E-5</v>
      </c>
      <c r="IC534">
        <v>0.58040029999999998</v>
      </c>
      <c r="ID534" s="1">
        <v>2.9400079999999999E-2</v>
      </c>
      <c r="IE534">
        <v>32.561430000000001</v>
      </c>
      <c r="IF534" s="1">
        <v>5.6759280000000003E-5</v>
      </c>
      <c r="IG534">
        <v>1.147165</v>
      </c>
      <c r="IH534" s="1">
        <v>2.907131E-2</v>
      </c>
      <c r="II534">
        <v>32.607430000000001</v>
      </c>
      <c r="IJ534" s="1">
        <v>1.048113E-4</v>
      </c>
      <c r="IK534">
        <v>2.1555810000000002</v>
      </c>
      <c r="IL534">
        <v>2.8910000000000002E-2</v>
      </c>
      <c r="IM534">
        <v>32.640880000000003</v>
      </c>
      <c r="IN534" s="1">
        <v>1.8593249999999999E-4</v>
      </c>
      <c r="IO534">
        <v>3.868268</v>
      </c>
      <c r="IP534">
        <v>2.88466E-2</v>
      </c>
      <c r="IQ534">
        <v>32.618960000000001</v>
      </c>
      <c r="IR534" s="1">
        <v>3.1759790000000001E-4</v>
      </c>
      <c r="IS534">
        <v>6.6593179999999998</v>
      </c>
      <c r="IT534" s="1">
        <v>2.874405E-2</v>
      </c>
      <c r="IU534">
        <v>32.56747</v>
      </c>
      <c r="IV534" s="1">
        <v>5.2171159999999999E-4</v>
      </c>
      <c r="IW534">
        <v>11.037929999999999</v>
      </c>
      <c r="IX534" s="1">
        <v>2.858051E-2</v>
      </c>
      <c r="IY534">
        <v>32.521549999999998</v>
      </c>
      <c r="IZ534" s="1">
        <v>8.2593200000000003E-4</v>
      </c>
      <c r="JA534">
        <v>17.664760000000001</v>
      </c>
      <c r="JB534" s="1">
        <v>2.8436949999999999E-2</v>
      </c>
      <c r="JC534">
        <v>32.490859999999998</v>
      </c>
      <c r="JD534" s="1">
        <v>1.2669129999999999E-3</v>
      </c>
      <c r="JE534">
        <v>27.369440000000001</v>
      </c>
      <c r="JF534" s="1">
        <v>2.8262619999999999E-2</v>
      </c>
      <c r="JG534">
        <v>32.55095</v>
      </c>
      <c r="JH534" s="1">
        <v>1.884585E-3</v>
      </c>
      <c r="JI534">
        <v>41.157179999999997</v>
      </c>
      <c r="JJ534" s="1">
        <v>2.8096469999999998E-2</v>
      </c>
      <c r="JK534">
        <v>32.6203</v>
      </c>
      <c r="JL534" s="1">
        <v>2.7282740000000002E-3</v>
      </c>
      <c r="JM534">
        <v>60.205939999999998</v>
      </c>
      <c r="JN534" s="1">
        <v>2.7942359999999999E-2</v>
      </c>
      <c r="JO534">
        <v>32.664909999999999</v>
      </c>
      <c r="JP534" s="1">
        <v>3.8526799999999998E-3</v>
      </c>
      <c r="JQ534">
        <v>85.857839999999996</v>
      </c>
      <c r="JR534" s="1">
        <v>2.7800470000000001E-2</v>
      </c>
      <c r="JS534">
        <v>32.685339999999997</v>
      </c>
      <c r="JT534" s="1">
        <v>5.3177349999999996E-3</v>
      </c>
      <c r="JU534">
        <v>119.6005</v>
      </c>
      <c r="JV534" s="1">
        <v>2.7654689999999999E-2</v>
      </c>
      <c r="JW534">
        <v>32.674289999999999</v>
      </c>
      <c r="JX534" s="1">
        <v>7.182094E-3</v>
      </c>
      <c r="JY534">
        <v>163.02969999999999</v>
      </c>
      <c r="JZ534">
        <v>2.7510099999999999E-2</v>
      </c>
      <c r="KA534">
        <v>32.620229999999999</v>
      </c>
      <c r="KB534" s="1">
        <v>9.5094889999999994E-3</v>
      </c>
      <c r="KC534">
        <v>217.8152</v>
      </c>
      <c r="KD534" s="1">
        <v>2.7389759999999999E-2</v>
      </c>
      <c r="KE534">
        <v>32.566139999999997</v>
      </c>
      <c r="KF534">
        <v>1.23719E-2</v>
      </c>
      <c r="KG534">
        <v>285.65260000000001</v>
      </c>
      <c r="KH534" s="1">
        <v>2.737417E-2</v>
      </c>
      <c r="KI534">
        <v>32.527419999999999</v>
      </c>
      <c r="KJ534" s="1">
        <v>1.5886770000000001E-2</v>
      </c>
      <c r="KK534">
        <v>368.29309999999998</v>
      </c>
      <c r="KL534" s="1">
        <v>2.725137E-2</v>
      </c>
      <c r="KM534">
        <v>32.576419999999999</v>
      </c>
      <c r="KN534" s="1">
        <v>2.0004669999999999E-2</v>
      </c>
      <c r="KO534">
        <v>467.40100000000001</v>
      </c>
      <c r="KP534" s="1">
        <v>2.7084110000000002E-2</v>
      </c>
      <c r="KQ534">
        <v>32.65887</v>
      </c>
      <c r="KR534" s="1">
        <v>2.4781109999999999E-2</v>
      </c>
      <c r="KS534">
        <v>584.42150000000004</v>
      </c>
      <c r="KT534" s="1">
        <v>2.6914449999999999E-2</v>
      </c>
      <c r="KU534">
        <v>32.74841</v>
      </c>
      <c r="KV534" s="1">
        <v>3.0272940000000002E-2</v>
      </c>
      <c r="KW534">
        <v>720.63139999999999</v>
      </c>
      <c r="KX534" s="1">
        <v>2.680273E-2</v>
      </c>
      <c r="KY534">
        <v>32.824829999999999</v>
      </c>
      <c r="KZ534" s="1">
        <v>3.6589280000000002E-2</v>
      </c>
      <c r="LA534">
        <v>877.19209999999998</v>
      </c>
      <c r="LB534" s="1">
        <v>2.6716710000000001E-2</v>
      </c>
      <c r="LC534">
        <v>32.823059999999998</v>
      </c>
      <c r="LD534" s="1">
        <v>4.3746609999999998E-2</v>
      </c>
      <c r="LE534">
        <v>1055.1130000000001</v>
      </c>
      <c r="LF534" s="1">
        <v>2.6627129999999999E-2</v>
      </c>
      <c r="LG534">
        <v>32.770769999999999</v>
      </c>
      <c r="LH534" s="1">
        <v>5.1726290000000001E-2</v>
      </c>
      <c r="LI534">
        <v>1255.146</v>
      </c>
      <c r="LJ534" s="1">
        <v>2.6521929999999999E-2</v>
      </c>
      <c r="LK534">
        <v>32.72383</v>
      </c>
      <c r="LL534" s="1">
        <v>6.0501369999999999E-2</v>
      </c>
      <c r="LM534">
        <v>1477.712</v>
      </c>
      <c r="LN534" s="1">
        <v>2.6426129999999999E-2</v>
      </c>
      <c r="LO534">
        <v>32.697659999999999</v>
      </c>
      <c r="LP534" s="1">
        <v>7.0115709999999998E-2</v>
      </c>
      <c r="LQ534">
        <v>1723.0039999999999</v>
      </c>
      <c r="LR534" s="1">
        <v>2.632632E-2</v>
      </c>
      <c r="LS534">
        <v>32.77664</v>
      </c>
      <c r="LT534" s="1">
        <v>8.0519019999999997E-2</v>
      </c>
      <c r="LU534">
        <v>1990.933</v>
      </c>
      <c r="LV534" s="1">
        <v>2.6231859999999999E-2</v>
      </c>
      <c r="LW534">
        <v>32.887450000000001</v>
      </c>
      <c r="LX534" s="1">
        <v>9.1712650000000007E-2</v>
      </c>
      <c r="LY534">
        <v>2281.1030000000001</v>
      </c>
      <c r="LZ534" s="1">
        <v>2.612105E-2</v>
      </c>
      <c r="MA534">
        <v>32.994790000000002</v>
      </c>
      <c r="MB534">
        <v>0.10358009999999999</v>
      </c>
      <c r="MC534">
        <v>2592.9119999999998</v>
      </c>
      <c r="MD534" s="1">
        <v>2.6024769999999999E-2</v>
      </c>
      <c r="ME534">
        <v>33.087679999999999</v>
      </c>
      <c r="MF534">
        <v>0.1161877</v>
      </c>
      <c r="MG534">
        <v>2925.5279999999998</v>
      </c>
      <c r="MH534" s="1">
        <v>2.593558E-2</v>
      </c>
      <c r="MI534">
        <v>33.102829999999997</v>
      </c>
      <c r="MJ534">
        <v>0.12947120000000001</v>
      </c>
      <c r="MK534">
        <v>3277.9760000000001</v>
      </c>
      <c r="ML534" s="1">
        <v>2.584852E-2</v>
      </c>
      <c r="MM534">
        <v>33.069369999999999</v>
      </c>
      <c r="MN534">
        <v>0.14335999999999999</v>
      </c>
      <c r="MO534">
        <v>3649</v>
      </c>
      <c r="MP534" s="1">
        <v>2.578865E-2</v>
      </c>
      <c r="MQ534">
        <v>33.026389999999999</v>
      </c>
      <c r="MR534">
        <v>0.15794730000000001</v>
      </c>
      <c r="MS534">
        <v>4037.2719999999999</v>
      </c>
      <c r="MT534" s="1">
        <v>2.585527E-2</v>
      </c>
      <c r="MU534">
        <v>32.986159999999998</v>
      </c>
      <c r="MV534">
        <v>0.1739047</v>
      </c>
      <c r="MW534">
        <v>4441.9030000000002</v>
      </c>
      <c r="MX534" s="1">
        <v>2.5780620000000001E-2</v>
      </c>
      <c r="MY534">
        <v>32.975540000000002</v>
      </c>
      <c r="MZ534">
        <v>0.1894429</v>
      </c>
      <c r="NA534">
        <v>4861.46</v>
      </c>
      <c r="NB534" s="1">
        <v>2.5640469999999999E-2</v>
      </c>
      <c r="NC534">
        <v>33.012970000000003</v>
      </c>
      <c r="ND534">
        <v>0.20480989999999999</v>
      </c>
      <c r="NE534">
        <v>5293.4970000000003</v>
      </c>
      <c r="NF534" s="1">
        <v>2.5492230000000001E-2</v>
      </c>
      <c r="NG534">
        <v>33.102209999999999</v>
      </c>
      <c r="NH534">
        <v>0.2202713</v>
      </c>
      <c r="NI534">
        <v>5735.8329999999996</v>
      </c>
      <c r="NJ534" s="1">
        <v>2.5412279999999999E-2</v>
      </c>
      <c r="NK534">
        <v>33.144240000000003</v>
      </c>
      <c r="NL534">
        <v>0.23646519999999999</v>
      </c>
      <c r="NM534">
        <v>6186.8069999999998</v>
      </c>
      <c r="NN534" s="1">
        <v>2.5371890000000001E-2</v>
      </c>
      <c r="NO534">
        <v>33.125970000000002</v>
      </c>
      <c r="NP534">
        <v>0.25318429999999997</v>
      </c>
      <c r="NQ534">
        <v>6645.1139999999996</v>
      </c>
      <c r="NR534" s="1">
        <v>2.5321860000000002E-2</v>
      </c>
      <c r="NS534">
        <v>33.092770000000002</v>
      </c>
      <c r="NT534">
        <v>0.26992189999999999</v>
      </c>
      <c r="NU534">
        <v>7109.223</v>
      </c>
      <c r="NV534" s="1">
        <v>2.527654E-2</v>
      </c>
      <c r="NW534">
        <v>33.056739999999998</v>
      </c>
      <c r="NX534">
        <v>0.28676740000000001</v>
      </c>
      <c r="NY534">
        <v>7577.2089999999998</v>
      </c>
      <c r="NZ534" s="1">
        <v>2.5350540000000001E-2</v>
      </c>
      <c r="OA534">
        <v>33.026479999999999</v>
      </c>
      <c r="OB534">
        <v>0.30505290000000002</v>
      </c>
      <c r="OC534">
        <v>8048.1419999999998</v>
      </c>
      <c r="OD534" s="1">
        <v>2.527892E-2</v>
      </c>
      <c r="OE534">
        <v>33.068950000000001</v>
      </c>
      <c r="OF534">
        <v>0.32159880000000002</v>
      </c>
      <c r="OG534">
        <v>8520.4709999999995</v>
      </c>
      <c r="OH534" s="1">
        <v>2.515181E-2</v>
      </c>
      <c r="OI534">
        <v>33.16066</v>
      </c>
      <c r="OJ534">
        <v>0.33723039999999999</v>
      </c>
      <c r="OK534">
        <v>8991.5400000000009</v>
      </c>
    </row>
    <row r="535" spans="1:401" x14ac:dyDescent="0.35">
      <c r="A535">
        <v>544</v>
      </c>
      <c r="B535" t="s">
        <v>4</v>
      </c>
      <c r="C535" t="s">
        <v>364</v>
      </c>
      <c r="D535" t="s">
        <v>537</v>
      </c>
      <c r="E535">
        <v>722.40949999999998</v>
      </c>
      <c r="F535" s="1">
        <v>3.5354469999999999E-2</v>
      </c>
      <c r="G535">
        <v>32.662410000000001</v>
      </c>
      <c r="H535">
        <v>0</v>
      </c>
      <c r="I535">
        <v>0</v>
      </c>
      <c r="J535" s="1">
        <v>3.5034559999999999E-2</v>
      </c>
      <c r="K535">
        <v>32.669110000000003</v>
      </c>
      <c r="L535">
        <v>0</v>
      </c>
      <c r="M535">
        <v>0</v>
      </c>
      <c r="N535" s="1">
        <v>3.4626990000000003E-2</v>
      </c>
      <c r="O535">
        <v>32.664589999999997</v>
      </c>
      <c r="P535">
        <v>0</v>
      </c>
      <c r="Q535">
        <v>0</v>
      </c>
      <c r="R535" s="1">
        <v>3.4210930000000001E-2</v>
      </c>
      <c r="S535">
        <v>32.640860000000004</v>
      </c>
      <c r="T535">
        <v>0</v>
      </c>
      <c r="U535">
        <v>0</v>
      </c>
      <c r="V535" s="1">
        <v>3.3907010000000001E-2</v>
      </c>
      <c r="W535">
        <v>32.638179999999998</v>
      </c>
      <c r="X535">
        <v>0</v>
      </c>
      <c r="Y535">
        <v>0</v>
      </c>
      <c r="Z535" s="1">
        <v>3.366591E-2</v>
      </c>
      <c r="AA535">
        <v>32.618110000000001</v>
      </c>
      <c r="AB535">
        <v>0</v>
      </c>
      <c r="AC535">
        <v>0</v>
      </c>
      <c r="AD535" s="1">
        <v>3.3397839999999998E-2</v>
      </c>
      <c r="AE535">
        <v>32.58784</v>
      </c>
      <c r="AF535">
        <v>0</v>
      </c>
      <c r="AG535">
        <v>0</v>
      </c>
      <c r="AH535" s="1">
        <v>3.3268470000000001E-2</v>
      </c>
      <c r="AI535">
        <v>32.563699999999997</v>
      </c>
      <c r="AJ535">
        <v>0</v>
      </c>
      <c r="AK535">
        <v>0</v>
      </c>
      <c r="AL535" s="1">
        <v>3.3726949999999999E-2</v>
      </c>
      <c r="AM535">
        <v>32.549340000000001</v>
      </c>
      <c r="AN535">
        <v>0</v>
      </c>
      <c r="AO535">
        <v>0</v>
      </c>
      <c r="AP535" s="1">
        <v>3.3509919999999999E-2</v>
      </c>
      <c r="AQ535">
        <v>32.591929999999998</v>
      </c>
      <c r="AR535">
        <v>0</v>
      </c>
      <c r="AS535">
        <v>0</v>
      </c>
      <c r="AT535" s="1">
        <v>3.3012590000000001E-2</v>
      </c>
      <c r="AU535">
        <v>32.661230000000003</v>
      </c>
      <c r="AV535">
        <v>0</v>
      </c>
      <c r="AW535">
        <v>0</v>
      </c>
      <c r="AX535" s="1">
        <v>3.2502940000000001E-2</v>
      </c>
      <c r="AY535">
        <v>32.697409999999998</v>
      </c>
      <c r="AZ535">
        <v>0</v>
      </c>
      <c r="BA535">
        <v>0</v>
      </c>
      <c r="BB535">
        <v>3.2310400000000003E-2</v>
      </c>
      <c r="BC535">
        <v>32.714700000000001</v>
      </c>
      <c r="BD535">
        <v>0</v>
      </c>
      <c r="BE535">
        <v>0</v>
      </c>
      <c r="BF535" s="1">
        <v>3.2271229999999998E-2</v>
      </c>
      <c r="BG535">
        <v>32.690800000000003</v>
      </c>
      <c r="BH535">
        <v>0</v>
      </c>
      <c r="BI535">
        <v>0</v>
      </c>
      <c r="BJ535" s="1">
        <v>3.2177520000000001E-2</v>
      </c>
      <c r="BK535">
        <v>32.630940000000002</v>
      </c>
      <c r="BL535">
        <v>0</v>
      </c>
      <c r="BM535">
        <v>0</v>
      </c>
      <c r="BN535" s="1">
        <v>3.1992689999999997E-2</v>
      </c>
      <c r="BO535">
        <v>32.574919999999999</v>
      </c>
      <c r="BP535">
        <v>0</v>
      </c>
      <c r="BQ535">
        <v>0</v>
      </c>
      <c r="BR535" s="1">
        <v>3.1987670000000003E-2</v>
      </c>
      <c r="BS535">
        <v>32.529960000000003</v>
      </c>
      <c r="BT535">
        <v>0</v>
      </c>
      <c r="BU535">
        <v>0</v>
      </c>
      <c r="BV535" s="1">
        <v>3.1821549999999997E-2</v>
      </c>
      <c r="BW535">
        <v>32.547629999999998</v>
      </c>
      <c r="BX535">
        <v>0</v>
      </c>
      <c r="BY535">
        <v>0</v>
      </c>
      <c r="BZ535">
        <v>3.1620200000000001E-2</v>
      </c>
      <c r="CA535">
        <v>32.582320000000003</v>
      </c>
      <c r="CB535">
        <v>0</v>
      </c>
      <c r="CC535">
        <v>0</v>
      </c>
      <c r="CD535" s="1">
        <v>3.1430729999999997E-2</v>
      </c>
      <c r="CE535">
        <v>32.603079999999999</v>
      </c>
      <c r="CF535">
        <v>0</v>
      </c>
      <c r="CG535">
        <v>0</v>
      </c>
      <c r="CH535" s="1">
        <v>3.1312819999999998E-2</v>
      </c>
      <c r="CI535">
        <v>32.62914</v>
      </c>
      <c r="CJ535">
        <v>0</v>
      </c>
      <c r="CK535">
        <v>0</v>
      </c>
      <c r="CL535" s="1">
        <v>3.1228189999999999E-2</v>
      </c>
      <c r="CM535">
        <v>32.619259999999997</v>
      </c>
      <c r="CN535">
        <v>0</v>
      </c>
      <c r="CO535">
        <v>0</v>
      </c>
      <c r="CP535">
        <v>3.11407E-2</v>
      </c>
      <c r="CQ535">
        <v>32.559939999999997</v>
      </c>
      <c r="CR535">
        <v>0</v>
      </c>
      <c r="CS535">
        <v>0</v>
      </c>
      <c r="CT535">
        <v>3.1189700000000001E-2</v>
      </c>
      <c r="CU535">
        <v>32.500570000000003</v>
      </c>
      <c r="CV535">
        <v>0</v>
      </c>
      <c r="CW535">
        <v>0</v>
      </c>
      <c r="CX535" s="1">
        <v>3.1807620000000002E-2</v>
      </c>
      <c r="CY535">
        <v>32.456400000000002</v>
      </c>
      <c r="CZ535">
        <v>0</v>
      </c>
      <c r="DA535">
        <v>0</v>
      </c>
      <c r="DB535" s="1">
        <v>3.1764050000000002E-2</v>
      </c>
      <c r="DC535">
        <v>32.509369999999997</v>
      </c>
      <c r="DD535">
        <v>0</v>
      </c>
      <c r="DE535">
        <v>0</v>
      </c>
      <c r="DF535" s="1">
        <v>3.1440460000000003E-2</v>
      </c>
      <c r="DG535">
        <v>32.596490000000003</v>
      </c>
      <c r="DH535">
        <v>0</v>
      </c>
      <c r="DI535">
        <v>0</v>
      </c>
      <c r="DJ535" s="1">
        <v>3.1079909999999999E-2</v>
      </c>
      <c r="DK535">
        <v>32.669890000000002</v>
      </c>
      <c r="DL535">
        <v>0</v>
      </c>
      <c r="DM535">
        <v>0</v>
      </c>
      <c r="DN535" s="1">
        <v>3.1022270000000001E-2</v>
      </c>
      <c r="DO535">
        <v>32.726500000000001</v>
      </c>
      <c r="DP535">
        <v>0</v>
      </c>
      <c r="DQ535">
        <v>0</v>
      </c>
      <c r="DR535" s="1">
        <v>3.1103410000000001E-2</v>
      </c>
      <c r="DS535">
        <v>32.705649999999999</v>
      </c>
      <c r="DT535">
        <v>0</v>
      </c>
      <c r="DU535" s="1">
        <v>2.2556500000000001E-38</v>
      </c>
      <c r="DV535" s="1">
        <v>3.1128349999999999E-2</v>
      </c>
      <c r="DW535">
        <v>32.642339999999997</v>
      </c>
      <c r="DX535">
        <v>0</v>
      </c>
      <c r="DY535" s="1">
        <v>1.3265040000000001E-34</v>
      </c>
      <c r="DZ535" s="1">
        <v>3.0990460000000001E-2</v>
      </c>
      <c r="EA535">
        <v>32.583419999999997</v>
      </c>
      <c r="EB535" s="1">
        <v>2.0590789999999999E-35</v>
      </c>
      <c r="EC535" s="1">
        <v>3.0492419999999998E-31</v>
      </c>
      <c r="ED535">
        <v>3.08124E-2</v>
      </c>
      <c r="EE535">
        <v>32.534439999999996</v>
      </c>
      <c r="EF535" s="1">
        <v>2.091776E-32</v>
      </c>
      <c r="EG535" s="1">
        <v>3.073126E-28</v>
      </c>
      <c r="EH535" s="1">
        <v>3.0673559999999999E-2</v>
      </c>
      <c r="EI535">
        <v>32.555340000000001</v>
      </c>
      <c r="EJ535" s="1">
        <v>1.033772E-29</v>
      </c>
      <c r="EK535" s="1">
        <v>1.514926E-25</v>
      </c>
      <c r="EL535" s="1">
        <v>3.0600080000000002E-2</v>
      </c>
      <c r="EM535">
        <v>32.63205</v>
      </c>
      <c r="EN535" s="1">
        <v>2.74603E-27</v>
      </c>
      <c r="EO535" s="1">
        <v>4.0235359999999998E-23</v>
      </c>
      <c r="EP535" s="1">
        <v>3.0508750000000001E-2</v>
      </c>
      <c r="EQ535">
        <v>32.725960000000001</v>
      </c>
      <c r="ER535" s="1">
        <v>4.2426570000000003E-25</v>
      </c>
      <c r="ES535" s="1">
        <v>6.2387519999999996E-21</v>
      </c>
      <c r="ET535" s="1">
        <v>3.0402760000000001E-2</v>
      </c>
      <c r="EU535">
        <v>32.794499999999999</v>
      </c>
      <c r="EV535" s="1">
        <v>4.0616329999999998E-23</v>
      </c>
      <c r="EW535" s="1">
        <v>6.0104640000000002E-19</v>
      </c>
      <c r="EX535" s="1">
        <v>3.0257340000000001E-2</v>
      </c>
      <c r="EY535">
        <v>32.783850000000001</v>
      </c>
      <c r="EZ535" s="1">
        <v>2.542331E-21</v>
      </c>
      <c r="FA535" s="1">
        <v>3.7954829999999999E-17</v>
      </c>
      <c r="FB535" s="1">
        <v>3.0105489999999999E-2</v>
      </c>
      <c r="FC535">
        <v>32.732790000000001</v>
      </c>
      <c r="FD535" s="1">
        <v>1.0895599999999999E-19</v>
      </c>
      <c r="FE535" s="1">
        <v>1.644111E-15</v>
      </c>
      <c r="FF535" s="1">
        <v>3.0045840000000001E-2</v>
      </c>
      <c r="FG535">
        <v>32.680100000000003</v>
      </c>
      <c r="FH535" s="1">
        <v>3.3412580000000002E-18</v>
      </c>
      <c r="FI535" s="1">
        <v>5.0824949999999997E-14</v>
      </c>
      <c r="FJ535" s="1">
        <v>3.028219E-2</v>
      </c>
      <c r="FK535">
        <v>32.628909999999998</v>
      </c>
      <c r="FL535" s="1">
        <v>7.6575540000000006E-17</v>
      </c>
      <c r="FM535" s="1">
        <v>1.1631499999999999E-12</v>
      </c>
      <c r="FN535">
        <v>3.01709E-2</v>
      </c>
      <c r="FO535">
        <v>32.669049999999999</v>
      </c>
      <c r="FP535" s="1">
        <v>1.322072E-15</v>
      </c>
      <c r="FQ535" s="1">
        <v>2.0295630000000001E-11</v>
      </c>
      <c r="FR535" s="1">
        <v>2.9885410000000001E-2</v>
      </c>
      <c r="FS535">
        <v>32.741779999999999</v>
      </c>
      <c r="FT535" s="1">
        <v>1.7697899999999999E-14</v>
      </c>
      <c r="FU535" s="1">
        <v>2.7627019999999998E-10</v>
      </c>
      <c r="FV535" s="1">
        <v>2.957804E-2</v>
      </c>
      <c r="FW535">
        <v>32.780349999999999</v>
      </c>
      <c r="FX535" s="1">
        <v>1.8883480000000001E-13</v>
      </c>
      <c r="FY535" s="1">
        <v>3.000776E-9</v>
      </c>
      <c r="FZ535" s="1">
        <v>2.9427229999999999E-2</v>
      </c>
      <c r="GA535">
        <v>32.790050000000001</v>
      </c>
      <c r="GB535" s="1">
        <v>1.6530590000000001E-12</v>
      </c>
      <c r="GC535" s="1">
        <v>2.659618E-8</v>
      </c>
      <c r="GD535" s="1">
        <v>2.9352989999999999E-2</v>
      </c>
      <c r="GE535">
        <v>32.739730000000002</v>
      </c>
      <c r="GF535" s="1">
        <v>1.2082220000000001E-11</v>
      </c>
      <c r="GG535" s="1">
        <v>1.9631369999999999E-7</v>
      </c>
      <c r="GH535">
        <v>2.9244699999999998E-2</v>
      </c>
      <c r="GI535">
        <v>32.698059999999998</v>
      </c>
      <c r="GJ535" s="1">
        <v>7.4749549999999999E-11</v>
      </c>
      <c r="GK535" s="1">
        <v>1.2277309999999999E-6</v>
      </c>
      <c r="GL535" s="1">
        <v>2.9063350000000002E-2</v>
      </c>
      <c r="GM535">
        <v>32.659680000000002</v>
      </c>
      <c r="GN535" s="1">
        <v>3.9661380000000001E-10</v>
      </c>
      <c r="GO535" s="1">
        <v>6.601191E-6</v>
      </c>
      <c r="GP535" s="1">
        <v>2.8916979999999998E-2</v>
      </c>
      <c r="GQ535">
        <v>32.625700000000002</v>
      </c>
      <c r="GR535" s="1">
        <v>1.836164E-9</v>
      </c>
      <c r="GS535" s="1">
        <v>3.0930860000000003E-5</v>
      </c>
      <c r="GT535" s="1">
        <v>2.8723809999999999E-2</v>
      </c>
      <c r="GU535">
        <v>32.590330000000002</v>
      </c>
      <c r="GV535" s="1">
        <v>7.490593E-9</v>
      </c>
      <c r="GW535" s="1">
        <v>1.2788160000000001E-4</v>
      </c>
      <c r="GX535" s="1">
        <v>2.8546709999999999E-2</v>
      </c>
      <c r="GY535">
        <v>32.606059999999999</v>
      </c>
      <c r="GZ535" s="1">
        <v>2.728961E-8</v>
      </c>
      <c r="HA535" s="1">
        <v>4.7179840000000003E-4</v>
      </c>
      <c r="HB535" s="1">
        <v>2.837425E-2</v>
      </c>
      <c r="HC535">
        <v>32.674909999999997</v>
      </c>
      <c r="HD535" s="1">
        <v>8.9648079999999996E-8</v>
      </c>
      <c r="HE535" s="1">
        <v>1.5692340000000001E-3</v>
      </c>
      <c r="HF535" s="1">
        <v>2.8214679999999999E-2</v>
      </c>
      <c r="HG535">
        <v>32.739620000000002</v>
      </c>
      <c r="HH535" s="1">
        <v>2.6816059999999999E-7</v>
      </c>
      <c r="HI535" s="1">
        <v>4.7492430000000002E-3</v>
      </c>
      <c r="HJ535" s="1">
        <v>2.804452E-2</v>
      </c>
      <c r="HK535">
        <v>32.74512</v>
      </c>
      <c r="HL535" s="1">
        <v>7.3592619999999998E-7</v>
      </c>
      <c r="HM535" s="1">
        <v>1.318858E-2</v>
      </c>
      <c r="HN535" s="1">
        <v>2.787301E-2</v>
      </c>
      <c r="HO535">
        <v>32.67794</v>
      </c>
      <c r="HP535" s="1">
        <v>1.867366E-6</v>
      </c>
      <c r="HQ535" s="1">
        <v>3.3859559999999997E-2</v>
      </c>
      <c r="HR535" s="1">
        <v>2.779539E-2</v>
      </c>
      <c r="HS535">
        <v>32.610860000000002</v>
      </c>
      <c r="HT535" s="1">
        <v>4.4264139999999996E-6</v>
      </c>
      <c r="HU535" s="1">
        <v>8.0923510000000004E-2</v>
      </c>
      <c r="HV535" s="1">
        <v>2.7996819999999999E-2</v>
      </c>
      <c r="HW535">
        <v>32.548850000000002</v>
      </c>
      <c r="HX535" s="1">
        <v>9.9426140000000003E-6</v>
      </c>
      <c r="HY535">
        <v>0.18139330000000001</v>
      </c>
      <c r="HZ535" s="1">
        <v>2.7877389999999998E-2</v>
      </c>
      <c r="IA535">
        <v>32.552219999999998</v>
      </c>
      <c r="IB535" s="1">
        <v>2.082401E-5</v>
      </c>
      <c r="IC535">
        <v>0.38343050000000001</v>
      </c>
      <c r="ID535" s="1">
        <v>2.7586610000000001E-2</v>
      </c>
      <c r="IE535">
        <v>32.599640000000001</v>
      </c>
      <c r="IF535" s="1">
        <v>4.1027669999999998E-5</v>
      </c>
      <c r="IG535">
        <v>0.76705520000000005</v>
      </c>
      <c r="IH535" s="1">
        <v>2.7274820000000002E-2</v>
      </c>
      <c r="II535">
        <v>32.64526</v>
      </c>
      <c r="IJ535" s="1">
        <v>7.6753210000000003E-5</v>
      </c>
      <c r="IK535">
        <v>1.4579629999999999</v>
      </c>
      <c r="IL535" s="1">
        <v>2.7123990000000001E-2</v>
      </c>
      <c r="IM535">
        <v>32.678489999999996</v>
      </c>
      <c r="IN535" s="1">
        <v>1.3786779999999999E-4</v>
      </c>
      <c r="IO535">
        <v>2.6450049999999998</v>
      </c>
      <c r="IP535" s="1">
        <v>2.706455E-2</v>
      </c>
      <c r="IQ535">
        <v>32.656550000000003</v>
      </c>
      <c r="IR535" s="1">
        <v>2.3829250000000001E-4</v>
      </c>
      <c r="IS535">
        <v>4.6006200000000002</v>
      </c>
      <c r="IT535">
        <v>2.6967100000000001E-2</v>
      </c>
      <c r="IU535">
        <v>32.605580000000003</v>
      </c>
      <c r="IV535" s="1">
        <v>3.9582449999999998E-4</v>
      </c>
      <c r="IW535">
        <v>7.7004640000000002</v>
      </c>
      <c r="IX535" s="1">
        <v>2.6813460000000001E-2</v>
      </c>
      <c r="IY535">
        <v>32.56015</v>
      </c>
      <c r="IZ535" s="1">
        <v>6.3333460000000003E-4</v>
      </c>
      <c r="JA535">
        <v>12.43852</v>
      </c>
      <c r="JB535" s="1">
        <v>2.667804E-2</v>
      </c>
      <c r="JC535">
        <v>32.52984</v>
      </c>
      <c r="JD535" s="1">
        <v>9.8134219999999992E-4</v>
      </c>
      <c r="JE535">
        <v>19.44293</v>
      </c>
      <c r="JF535" s="1">
        <v>2.651274E-2</v>
      </c>
      <c r="JG535">
        <v>32.58963</v>
      </c>
      <c r="JH535" s="1">
        <v>1.473832E-3</v>
      </c>
      <c r="JI535">
        <v>29.484369999999998</v>
      </c>
      <c r="JJ535" s="1">
        <v>2.6356480000000002E-2</v>
      </c>
      <c r="JK535">
        <v>32.658169999999998</v>
      </c>
      <c r="JL535" s="1">
        <v>2.1533020000000002E-3</v>
      </c>
      <c r="JM535">
        <v>43.477469999999997</v>
      </c>
      <c r="JN535">
        <v>2.62101E-2</v>
      </c>
      <c r="JO535">
        <v>32.702129999999997</v>
      </c>
      <c r="JP535" s="1">
        <v>3.0672550000000001E-3</v>
      </c>
      <c r="JQ535">
        <v>62.476509999999998</v>
      </c>
      <c r="JR535" s="1">
        <v>2.607632E-2</v>
      </c>
      <c r="JS535">
        <v>32.722059999999999</v>
      </c>
      <c r="JT535" s="1">
        <v>4.2689800000000003E-3</v>
      </c>
      <c r="JU535">
        <v>87.664940000000001</v>
      </c>
      <c r="JV535">
        <v>2.5940399999999999E-2</v>
      </c>
      <c r="JW535">
        <v>32.710830000000001</v>
      </c>
      <c r="JX535" s="1">
        <v>5.811826E-3</v>
      </c>
      <c r="JY535">
        <v>120.3284</v>
      </c>
      <c r="JZ535" s="1">
        <v>2.580242E-2</v>
      </c>
      <c r="KA535">
        <v>32.657089999999997</v>
      </c>
      <c r="KB535" s="1">
        <v>7.7531070000000004E-3</v>
      </c>
      <c r="KC535">
        <v>161.83090000000001</v>
      </c>
      <c r="KD535" s="1">
        <v>2.568904E-2</v>
      </c>
      <c r="KE535">
        <v>32.60333</v>
      </c>
      <c r="KF535" s="1">
        <v>1.0159939999999999E-2</v>
      </c>
      <c r="KG535">
        <v>213.5761</v>
      </c>
      <c r="KH535" s="1">
        <v>2.5675110000000001E-2</v>
      </c>
      <c r="KI535">
        <v>32.564889999999998</v>
      </c>
      <c r="KJ535" s="1">
        <v>1.3137380000000001E-2</v>
      </c>
      <c r="KK535">
        <v>277.03199999999998</v>
      </c>
      <c r="KL535">
        <v>2.5558500000000001E-2</v>
      </c>
      <c r="KM535">
        <v>32.613520000000001</v>
      </c>
      <c r="KN535" s="1">
        <v>1.6651309999999999E-2</v>
      </c>
      <c r="KO535">
        <v>353.61250000000001</v>
      </c>
      <c r="KP535" s="1">
        <v>2.5400809999999999E-2</v>
      </c>
      <c r="KQ535">
        <v>32.694949999999999</v>
      </c>
      <c r="KR535" s="1">
        <v>2.0757250000000001E-2</v>
      </c>
      <c r="KS535">
        <v>444.58890000000002</v>
      </c>
      <c r="KT535" s="1">
        <v>2.5240450000000001E-2</v>
      </c>
      <c r="KU535">
        <v>32.783389999999997</v>
      </c>
      <c r="KV535" s="1">
        <v>2.5510250000000002E-2</v>
      </c>
      <c r="KW535">
        <v>551.11210000000005</v>
      </c>
      <c r="KX535" s="1">
        <v>2.513439E-2</v>
      </c>
      <c r="KY535">
        <v>32.858809999999998</v>
      </c>
      <c r="KZ535" s="1">
        <v>3.1010780000000002E-2</v>
      </c>
      <c r="LA535">
        <v>674.24789999999996</v>
      </c>
      <c r="LB535" s="1">
        <v>2.5053880000000001E-2</v>
      </c>
      <c r="LC535">
        <v>32.856490000000001</v>
      </c>
      <c r="LD535" s="1">
        <v>3.7283940000000002E-2</v>
      </c>
      <c r="LE535">
        <v>814.95119999999997</v>
      </c>
      <c r="LF535">
        <v>2.4968600000000001E-2</v>
      </c>
      <c r="LG535">
        <v>32.804349999999999</v>
      </c>
      <c r="LH535">
        <v>4.4318299999999998E-2</v>
      </c>
      <c r="LI535">
        <v>973.97410000000002</v>
      </c>
      <c r="LJ535">
        <v>2.48693E-2</v>
      </c>
      <c r="LK535">
        <v>32.757739999999998</v>
      </c>
      <c r="LL535" s="1">
        <v>5.2100769999999998E-2</v>
      </c>
      <c r="LM535">
        <v>1151.8119999999999</v>
      </c>
      <c r="LN535" s="1">
        <v>2.477948E-2</v>
      </c>
      <c r="LO535">
        <v>32.731639999999999</v>
      </c>
      <c r="LP535" s="1">
        <v>6.0677090000000003E-2</v>
      </c>
      <c r="LQ535">
        <v>1348.77</v>
      </c>
      <c r="LR535" s="1">
        <v>2.4683790000000001E-2</v>
      </c>
      <c r="LS535">
        <v>32.809919999999998</v>
      </c>
      <c r="LT535">
        <v>7.0002999999999996E-2</v>
      </c>
      <c r="LU535">
        <v>1564.9269999999999</v>
      </c>
      <c r="LV535" s="1">
        <v>2.4594479999999998E-2</v>
      </c>
      <c r="LW535">
        <v>32.919429999999998</v>
      </c>
      <c r="LX535" s="1">
        <v>8.009434E-2</v>
      </c>
      <c r="LY535">
        <v>1800.117</v>
      </c>
      <c r="LZ535">
        <v>2.4490999999999999E-2</v>
      </c>
      <c r="MA535">
        <v>33.025410000000001</v>
      </c>
      <c r="MB535" s="1">
        <v>9.0854770000000001E-2</v>
      </c>
      <c r="MC535">
        <v>2053.9850000000001</v>
      </c>
      <c r="MD535" s="1">
        <v>2.4398659999999999E-2</v>
      </c>
      <c r="ME535">
        <v>33.117139999999999</v>
      </c>
      <c r="MF535">
        <v>0.10233299999999999</v>
      </c>
      <c r="MG535">
        <v>2325.9699999999998</v>
      </c>
      <c r="MH535" s="1">
        <v>2.4313439999999999E-2</v>
      </c>
      <c r="MI535">
        <v>33.131500000000003</v>
      </c>
      <c r="MJ535">
        <v>0.1144858</v>
      </c>
      <c r="MK535">
        <v>2615.3960000000002</v>
      </c>
      <c r="ML535" s="1">
        <v>2.4232449999999999E-2</v>
      </c>
      <c r="MM535">
        <v>33.098129999999998</v>
      </c>
      <c r="MN535">
        <v>0.12726390000000001</v>
      </c>
      <c r="MO535">
        <v>2921.3359999999998</v>
      </c>
      <c r="MP535" s="1">
        <v>2.417532E-2</v>
      </c>
      <c r="MQ535">
        <v>33.055219999999998</v>
      </c>
      <c r="MR535">
        <v>0.14073350000000001</v>
      </c>
      <c r="MS535">
        <v>3242.7750000000001</v>
      </c>
      <c r="MT535" s="1">
        <v>2.4239790000000001E-2</v>
      </c>
      <c r="MU535">
        <v>33.015189999999997</v>
      </c>
      <c r="MV535">
        <v>0.1555251</v>
      </c>
      <c r="MW535">
        <v>3579.096</v>
      </c>
      <c r="MX535" s="1">
        <v>2.4167660000000001E-2</v>
      </c>
      <c r="MY535">
        <v>33.004579999999997</v>
      </c>
      <c r="MZ535">
        <v>0.1699975</v>
      </c>
      <c r="NA535">
        <v>3929.11</v>
      </c>
      <c r="NB535" s="1">
        <v>2.4035959999999999E-2</v>
      </c>
      <c r="NC535">
        <v>33.04166</v>
      </c>
      <c r="ND535">
        <v>0.18440319999999999</v>
      </c>
      <c r="NE535">
        <v>4290.9070000000002</v>
      </c>
      <c r="NF535" s="1">
        <v>2.3896379999999998E-2</v>
      </c>
      <c r="NG535">
        <v>33.12988</v>
      </c>
      <c r="NH535">
        <v>0.198964</v>
      </c>
      <c r="NI535">
        <v>4662.6940000000004</v>
      </c>
      <c r="NJ535" s="1">
        <v>2.382047E-2</v>
      </c>
      <c r="NK535">
        <v>33.17109</v>
      </c>
      <c r="NL535">
        <v>0.21425459999999999</v>
      </c>
      <c r="NM535">
        <v>5043.143</v>
      </c>
      <c r="NN535" s="1">
        <v>2.378195E-2</v>
      </c>
      <c r="NO535">
        <v>33.15258</v>
      </c>
      <c r="NP535">
        <v>0.2300932</v>
      </c>
      <c r="NQ535">
        <v>5431.1390000000001</v>
      </c>
      <c r="NR535" s="1">
        <v>2.3734370000000001E-2</v>
      </c>
      <c r="NS535">
        <v>33.119520000000001</v>
      </c>
      <c r="NT535">
        <v>0.24601909999999999</v>
      </c>
      <c r="NU535">
        <v>5825.4369999999999</v>
      </c>
      <c r="NV535" s="1">
        <v>2.369301E-2</v>
      </c>
      <c r="NW535">
        <v>33.083669999999998</v>
      </c>
      <c r="NX535">
        <v>0.26212839999999998</v>
      </c>
      <c r="NY535">
        <v>6224.3869999999997</v>
      </c>
      <c r="NZ535" s="1">
        <v>2.3761529999999999E-2</v>
      </c>
      <c r="OA535">
        <v>33.053570000000001</v>
      </c>
      <c r="OB535">
        <v>0.27960069999999998</v>
      </c>
      <c r="OC535">
        <v>6627.2089999999998</v>
      </c>
      <c r="OD535">
        <v>2.3694099999999999E-2</v>
      </c>
      <c r="OE535">
        <v>33.095779999999998</v>
      </c>
      <c r="OF535">
        <v>0.29554750000000002</v>
      </c>
      <c r="OG535">
        <v>7032.567</v>
      </c>
      <c r="OH535" s="1">
        <v>2.357273E-2</v>
      </c>
      <c r="OI535">
        <v>33.186570000000003</v>
      </c>
      <c r="OJ535">
        <v>0.3106834</v>
      </c>
      <c r="OK535">
        <v>7438.1580000000004</v>
      </c>
    </row>
    <row r="536" spans="1:401" x14ac:dyDescent="0.35">
      <c r="A536">
        <v>545</v>
      </c>
      <c r="B536" t="s">
        <v>4</v>
      </c>
      <c r="C536" t="s">
        <v>364</v>
      </c>
      <c r="D536" t="s">
        <v>538</v>
      </c>
      <c r="E536">
        <v>755.05359999999996</v>
      </c>
      <c r="F536" s="1">
        <v>4.1050980000000001E-2</v>
      </c>
      <c r="G536">
        <v>32.628689999999999</v>
      </c>
      <c r="H536">
        <v>0</v>
      </c>
      <c r="I536">
        <v>0</v>
      </c>
      <c r="J536" s="1">
        <v>4.0682070000000001E-2</v>
      </c>
      <c r="K536">
        <v>32.638120000000001</v>
      </c>
      <c r="L536">
        <v>0</v>
      </c>
      <c r="M536">
        <v>0</v>
      </c>
      <c r="N536" s="1">
        <v>4.0208750000000001E-2</v>
      </c>
      <c r="O536">
        <v>32.636600000000001</v>
      </c>
      <c r="P536">
        <v>0</v>
      </c>
      <c r="Q536">
        <v>0</v>
      </c>
      <c r="R536" s="1">
        <v>3.9725610000000001E-2</v>
      </c>
      <c r="S536">
        <v>32.615839999999999</v>
      </c>
      <c r="T536">
        <v>0</v>
      </c>
      <c r="U536">
        <v>0</v>
      </c>
      <c r="V536" s="1">
        <v>3.9377210000000003E-2</v>
      </c>
      <c r="W536">
        <v>32.615920000000003</v>
      </c>
      <c r="X536">
        <v>0</v>
      </c>
      <c r="Y536">
        <v>0</v>
      </c>
      <c r="Z536" s="1">
        <v>3.9097739999999999E-2</v>
      </c>
      <c r="AA536">
        <v>32.598700000000001</v>
      </c>
      <c r="AB536">
        <v>0</v>
      </c>
      <c r="AC536">
        <v>0</v>
      </c>
      <c r="AD536" s="1">
        <v>3.8790789999999999E-2</v>
      </c>
      <c r="AE536">
        <v>32.571379999999998</v>
      </c>
      <c r="AF536">
        <v>0</v>
      </c>
      <c r="AG536">
        <v>0</v>
      </c>
      <c r="AH536" s="1">
        <v>3.8647809999999998E-2</v>
      </c>
      <c r="AI536">
        <v>32.55001</v>
      </c>
      <c r="AJ536">
        <v>0</v>
      </c>
      <c r="AK536">
        <v>0</v>
      </c>
      <c r="AL536" s="1">
        <v>3.9188819999999999E-2</v>
      </c>
      <c r="AM536">
        <v>32.537979999999997</v>
      </c>
      <c r="AN536">
        <v>0</v>
      </c>
      <c r="AO536">
        <v>0</v>
      </c>
      <c r="AP536" s="1">
        <v>3.8938970000000003E-2</v>
      </c>
      <c r="AQ536">
        <v>32.582270000000001</v>
      </c>
      <c r="AR536">
        <v>0</v>
      </c>
      <c r="AS536">
        <v>0</v>
      </c>
      <c r="AT536" s="1">
        <v>3.835889E-2</v>
      </c>
      <c r="AU536">
        <v>32.653129999999997</v>
      </c>
      <c r="AV536">
        <v>0</v>
      </c>
      <c r="AW536">
        <v>0</v>
      </c>
      <c r="AX536" s="1">
        <v>3.7765670000000001E-2</v>
      </c>
      <c r="AY536">
        <v>32.691330000000001</v>
      </c>
      <c r="AZ536">
        <v>0</v>
      </c>
      <c r="BA536">
        <v>0</v>
      </c>
      <c r="BB536" s="1">
        <v>3.7545040000000002E-2</v>
      </c>
      <c r="BC536">
        <v>32.710880000000003</v>
      </c>
      <c r="BD536">
        <v>0</v>
      </c>
      <c r="BE536">
        <v>0</v>
      </c>
      <c r="BF536" s="1">
        <v>3.7503469999999997E-2</v>
      </c>
      <c r="BG536">
        <v>32.689509999999999</v>
      </c>
      <c r="BH536">
        <v>0</v>
      </c>
      <c r="BI536">
        <v>0</v>
      </c>
      <c r="BJ536" s="1">
        <v>3.7397720000000002E-2</v>
      </c>
      <c r="BK536">
        <v>32.632359999999998</v>
      </c>
      <c r="BL536">
        <v>0</v>
      </c>
      <c r="BM536">
        <v>0</v>
      </c>
      <c r="BN536">
        <v>3.7184500000000002E-2</v>
      </c>
      <c r="BO536">
        <v>32.57882</v>
      </c>
      <c r="BP536">
        <v>0</v>
      </c>
      <c r="BQ536">
        <v>0</v>
      </c>
      <c r="BR536">
        <v>3.7182600000000003E-2</v>
      </c>
      <c r="BS536">
        <v>32.536070000000002</v>
      </c>
      <c r="BT536">
        <v>0</v>
      </c>
      <c r="BU536">
        <v>0</v>
      </c>
      <c r="BV536" s="1">
        <v>3.6991259999999998E-2</v>
      </c>
      <c r="BW536">
        <v>32.555070000000001</v>
      </c>
      <c r="BX536">
        <v>0</v>
      </c>
      <c r="BY536">
        <v>0</v>
      </c>
      <c r="BZ536">
        <v>3.6757900000000003E-2</v>
      </c>
      <c r="CA536">
        <v>32.590820000000001</v>
      </c>
      <c r="CB536">
        <v>0</v>
      </c>
      <c r="CC536">
        <v>0</v>
      </c>
      <c r="CD536">
        <v>3.65382E-2</v>
      </c>
      <c r="CE536">
        <v>32.613</v>
      </c>
      <c r="CF536">
        <v>0</v>
      </c>
      <c r="CG536">
        <v>0</v>
      </c>
      <c r="CH536" s="1">
        <v>3.640529E-2</v>
      </c>
      <c r="CI536">
        <v>32.640270000000001</v>
      </c>
      <c r="CJ536">
        <v>0</v>
      </c>
      <c r="CK536">
        <v>0</v>
      </c>
      <c r="CL536">
        <v>3.6308199999999999E-2</v>
      </c>
      <c r="CM536">
        <v>32.632350000000002</v>
      </c>
      <c r="CN536">
        <v>0</v>
      </c>
      <c r="CO536">
        <v>0</v>
      </c>
      <c r="CP536" s="1">
        <v>3.6207650000000001E-2</v>
      </c>
      <c r="CQ536">
        <v>32.575200000000002</v>
      </c>
      <c r="CR536">
        <v>0</v>
      </c>
      <c r="CS536">
        <v>0</v>
      </c>
      <c r="CT536" s="1">
        <v>3.6271390000000001E-2</v>
      </c>
      <c r="CU536">
        <v>32.517879999999998</v>
      </c>
      <c r="CV536">
        <v>0</v>
      </c>
      <c r="CW536">
        <v>0</v>
      </c>
      <c r="CX536" s="1">
        <v>3.6997719999999998E-2</v>
      </c>
      <c r="CY536">
        <v>32.475279999999998</v>
      </c>
      <c r="CZ536">
        <v>0</v>
      </c>
      <c r="DA536">
        <v>0</v>
      </c>
      <c r="DB536" s="1">
        <v>3.6950539999999997E-2</v>
      </c>
      <c r="DC536">
        <v>32.528390000000002</v>
      </c>
      <c r="DD536">
        <v>0</v>
      </c>
      <c r="DE536">
        <v>0</v>
      </c>
      <c r="DF536" s="1">
        <v>3.657096E-2</v>
      </c>
      <c r="DG536">
        <v>32.615639999999999</v>
      </c>
      <c r="DH536">
        <v>0</v>
      </c>
      <c r="DI536">
        <v>0</v>
      </c>
      <c r="DJ536" s="1">
        <v>3.6150389999999998E-2</v>
      </c>
      <c r="DK536">
        <v>32.689410000000002</v>
      </c>
      <c r="DL536">
        <v>0</v>
      </c>
      <c r="DM536">
        <v>0</v>
      </c>
      <c r="DN536">
        <v>3.6085399999999997E-2</v>
      </c>
      <c r="DO536">
        <v>32.746679999999998</v>
      </c>
      <c r="DP536">
        <v>0</v>
      </c>
      <c r="DQ536">
        <v>0</v>
      </c>
      <c r="DR536" s="1">
        <v>3.6184910000000001E-2</v>
      </c>
      <c r="DS536">
        <v>32.727739999999997</v>
      </c>
      <c r="DT536">
        <v>0</v>
      </c>
      <c r="DU536">
        <v>0</v>
      </c>
      <c r="DV536" s="1">
        <v>3.6216190000000002E-2</v>
      </c>
      <c r="DW536">
        <v>32.666289999999996</v>
      </c>
      <c r="DX536">
        <v>0</v>
      </c>
      <c r="DY536" s="1">
        <v>4.1627739999999998E-35</v>
      </c>
      <c r="DZ536" s="1">
        <v>3.605506E-2</v>
      </c>
      <c r="EA536">
        <v>32.60895</v>
      </c>
      <c r="EB536" s="1">
        <v>8.1772719999999995E-36</v>
      </c>
      <c r="EC536" s="1">
        <v>1.016747E-31</v>
      </c>
      <c r="ED536" s="1">
        <v>3.5848869999999998E-2</v>
      </c>
      <c r="EE536">
        <v>32.56127</v>
      </c>
      <c r="EF536" s="1">
        <v>8.6871569999999996E-33</v>
      </c>
      <c r="EG536" s="1">
        <v>1.083943E-28</v>
      </c>
      <c r="EH536">
        <v>3.56876E-2</v>
      </c>
      <c r="EI536">
        <v>32.582320000000003</v>
      </c>
      <c r="EJ536" s="1">
        <v>4.4785779999999997E-30</v>
      </c>
      <c r="EK536" s="1">
        <v>5.6270520000000005E-26</v>
      </c>
      <c r="EL536" s="1">
        <v>3.5605039999999998E-2</v>
      </c>
      <c r="EM536">
        <v>32.658769999999997</v>
      </c>
      <c r="EN536" s="1">
        <v>1.237659E-27</v>
      </c>
      <c r="EO536" s="1">
        <v>1.5670699999999999E-23</v>
      </c>
      <c r="EP536" s="1">
        <v>3.5500860000000002E-2</v>
      </c>
      <c r="EQ536">
        <v>32.752330000000001</v>
      </c>
      <c r="ER536" s="1">
        <v>1.984688E-25</v>
      </c>
      <c r="ES536" s="1">
        <v>2.539032E-21</v>
      </c>
      <c r="ET536" s="1">
        <v>3.5378369999999999E-2</v>
      </c>
      <c r="EU536">
        <v>32.821219999999997</v>
      </c>
      <c r="EV536" s="1">
        <v>1.9679639999999999E-23</v>
      </c>
      <c r="EW536" s="1">
        <v>2.5486449999999999E-19</v>
      </c>
      <c r="EX536" s="1">
        <v>3.521059E-2</v>
      </c>
      <c r="EY536">
        <v>32.811990000000002</v>
      </c>
      <c r="EZ536" s="1">
        <v>1.273438E-21</v>
      </c>
      <c r="FA536" s="1">
        <v>1.6724369999999999E-17</v>
      </c>
      <c r="FB536" s="1">
        <v>3.5035320000000002E-2</v>
      </c>
      <c r="FC536">
        <v>32.762369999999997</v>
      </c>
      <c r="FD536" s="1">
        <v>5.63191E-20</v>
      </c>
      <c r="FE536" s="1">
        <v>7.5106820000000002E-16</v>
      </c>
      <c r="FF536" s="1">
        <v>3.4969359999999998E-2</v>
      </c>
      <c r="FG536">
        <v>32.711080000000003</v>
      </c>
      <c r="FH536" s="1">
        <v>1.7795059999999998E-18</v>
      </c>
      <c r="FI536" s="1">
        <v>2.4021090000000001E-14</v>
      </c>
      <c r="FJ536">
        <v>3.5249099999999998E-2</v>
      </c>
      <c r="FK536">
        <v>32.661059999999999</v>
      </c>
      <c r="FL536" s="1">
        <v>4.195823E-17</v>
      </c>
      <c r="FM536" s="1">
        <v>5.6768570000000002E-13</v>
      </c>
      <c r="FN536" s="1">
        <v>3.5122109999999998E-2</v>
      </c>
      <c r="FO536">
        <v>32.700859999999999</v>
      </c>
      <c r="FP536" s="1">
        <v>7.4419609999999996E-16</v>
      </c>
      <c r="FQ536" s="1">
        <v>1.02107E-11</v>
      </c>
      <c r="FR536" s="1">
        <v>3.4787560000000002E-2</v>
      </c>
      <c r="FS536">
        <v>32.773479999999999</v>
      </c>
      <c r="FT536" s="1">
        <v>1.021998E-14</v>
      </c>
      <c r="FU536" s="1">
        <v>1.4304870000000001E-10</v>
      </c>
      <c r="FV536" s="1">
        <v>3.4430040000000002E-2</v>
      </c>
      <c r="FW536">
        <v>32.812359999999998</v>
      </c>
      <c r="FX536" s="1">
        <v>1.117315E-13</v>
      </c>
      <c r="FY536" s="1">
        <v>1.5966469999999999E-9</v>
      </c>
      <c r="FZ536" s="1">
        <v>3.4257210000000003E-2</v>
      </c>
      <c r="GA536">
        <v>32.822929999999999</v>
      </c>
      <c r="GB536" s="1">
        <v>1.000995E-12</v>
      </c>
      <c r="GC536" s="1">
        <v>1.452058E-8</v>
      </c>
      <c r="GD536" s="1">
        <v>3.4172029999999999E-2</v>
      </c>
      <c r="GE536">
        <v>32.773890000000002</v>
      </c>
      <c r="GF536" s="1">
        <v>7.4784290000000007E-12</v>
      </c>
      <c r="GG536" s="1">
        <v>1.0982770000000001E-7</v>
      </c>
      <c r="GH536" s="1">
        <v>3.4047679999999997E-2</v>
      </c>
      <c r="GI536">
        <v>32.733150000000002</v>
      </c>
      <c r="GJ536" s="1">
        <v>4.7241369999999999E-11</v>
      </c>
      <c r="GK536" s="1">
        <v>7.0292369999999997E-7</v>
      </c>
      <c r="GL536" s="1">
        <v>3.3838310000000003E-2</v>
      </c>
      <c r="GM536">
        <v>32.695720000000001</v>
      </c>
      <c r="GN536" s="1">
        <v>2.5567459999999997E-10</v>
      </c>
      <c r="GO536" s="1">
        <v>3.8632690000000001E-6</v>
      </c>
      <c r="GP536">
        <v>3.3668400000000001E-2</v>
      </c>
      <c r="GQ536">
        <v>32.662509999999997</v>
      </c>
      <c r="GR536" s="1">
        <v>1.2061249999999999E-9</v>
      </c>
      <c r="GS536" s="1">
        <v>1.8482699999999998E-5</v>
      </c>
      <c r="GT536" s="1">
        <v>3.3444689999999999E-2</v>
      </c>
      <c r="GU536">
        <v>32.628010000000003</v>
      </c>
      <c r="GV536" s="1">
        <v>5.0090070000000001E-9</v>
      </c>
      <c r="GW536" s="1">
        <v>7.793802E-5</v>
      </c>
      <c r="GX536" s="1">
        <v>3.3239520000000002E-2</v>
      </c>
      <c r="GY536">
        <v>32.643569999999997</v>
      </c>
      <c r="GZ536" s="1">
        <v>1.8560610000000001E-8</v>
      </c>
      <c r="HA536" s="1">
        <v>2.929691E-4</v>
      </c>
      <c r="HB536" s="1">
        <v>3.3040420000000001E-2</v>
      </c>
      <c r="HC536">
        <v>32.711889999999997</v>
      </c>
      <c r="HD536" s="1">
        <v>6.1962389999999995E-8</v>
      </c>
      <c r="HE536" s="1">
        <v>9.9187910000000002E-4</v>
      </c>
      <c r="HF536" s="1">
        <v>3.2855380000000003E-2</v>
      </c>
      <c r="HG536">
        <v>32.776350000000001</v>
      </c>
      <c r="HH536" s="1">
        <v>1.881963E-7</v>
      </c>
      <c r="HI536" s="1">
        <v>3.0528619999999999E-3</v>
      </c>
      <c r="HJ536" s="1">
        <v>3.2656839999999999E-2</v>
      </c>
      <c r="HK536">
        <v>32.782710000000002</v>
      </c>
      <c r="HL536" s="1">
        <v>5.239923E-7</v>
      </c>
      <c r="HM536" s="1">
        <v>8.6141689999999996E-3</v>
      </c>
      <c r="HN536" s="1">
        <v>3.2459849999999998E-2</v>
      </c>
      <c r="HO536">
        <v>32.716810000000002</v>
      </c>
      <c r="HP536" s="1">
        <v>1.348076E-6</v>
      </c>
      <c r="HQ536" s="1">
        <v>2.2453029999999999E-2</v>
      </c>
      <c r="HR536" s="1">
        <v>3.2372060000000001E-2</v>
      </c>
      <c r="HS536">
        <v>32.650840000000002</v>
      </c>
      <c r="HT536" s="1">
        <v>3.2376710000000002E-6</v>
      </c>
      <c r="HU536" s="1">
        <v>5.4439910000000001E-2</v>
      </c>
      <c r="HV536" s="1">
        <v>3.2611790000000002E-2</v>
      </c>
      <c r="HW536">
        <v>32.589739999999999</v>
      </c>
      <c r="HX536" s="1">
        <v>7.3642240000000004E-6</v>
      </c>
      <c r="HY536">
        <v>0.12371269999999999</v>
      </c>
      <c r="HZ536">
        <v>3.2473599999999998E-2</v>
      </c>
      <c r="IA536">
        <v>32.592799999999997</v>
      </c>
      <c r="IB536" s="1">
        <v>1.5606289999999999E-5</v>
      </c>
      <c r="IC536">
        <v>0.2649145</v>
      </c>
      <c r="ID536" s="1">
        <v>3.2133750000000003E-2</v>
      </c>
      <c r="IE536">
        <v>32.639760000000003</v>
      </c>
      <c r="IF536" s="1">
        <v>3.1091799999999999E-5</v>
      </c>
      <c r="IG536">
        <v>0.5365278</v>
      </c>
      <c r="IH536" s="1">
        <v>3.1770239999999998E-2</v>
      </c>
      <c r="II536">
        <v>32.685099999999998</v>
      </c>
      <c r="IJ536" s="1">
        <v>5.878645E-5</v>
      </c>
      <c r="IK536">
        <v>1.0318149999999999</v>
      </c>
      <c r="IL536" s="1">
        <v>3.1596230000000003E-2</v>
      </c>
      <c r="IM536">
        <v>32.718220000000002</v>
      </c>
      <c r="IN536" s="1">
        <v>1.066749E-4</v>
      </c>
      <c r="IO536">
        <v>1.8929279999999999</v>
      </c>
      <c r="IP536" s="1">
        <v>3.1527880000000001E-2</v>
      </c>
      <c r="IQ536">
        <v>32.69706</v>
      </c>
      <c r="IR536" s="1">
        <v>1.861651E-4</v>
      </c>
      <c r="IS536">
        <v>3.3276560000000002</v>
      </c>
      <c r="IT536" s="1">
        <v>3.1415949999999998E-2</v>
      </c>
      <c r="IU536">
        <v>32.646720000000002</v>
      </c>
      <c r="IV536" s="1">
        <v>3.1208700000000001E-4</v>
      </c>
      <c r="IW536">
        <v>5.6262699999999999</v>
      </c>
      <c r="IX536" s="1">
        <v>3.1238539999999999E-2</v>
      </c>
      <c r="IY536">
        <v>32.601909999999997</v>
      </c>
      <c r="IZ536" s="1">
        <v>5.0373520000000001E-4</v>
      </c>
      <c r="JA536">
        <v>9.1757589999999993</v>
      </c>
      <c r="JB536" s="1">
        <v>3.108174E-2</v>
      </c>
      <c r="JC536">
        <v>32.571689999999997</v>
      </c>
      <c r="JD536" s="1">
        <v>7.870431E-4</v>
      </c>
      <c r="JE536">
        <v>14.474729999999999</v>
      </c>
      <c r="JF536">
        <v>3.08901E-2</v>
      </c>
      <c r="JG536">
        <v>32.630499999999998</v>
      </c>
      <c r="JH536" s="1">
        <v>1.1914250000000001E-3</v>
      </c>
      <c r="JI536">
        <v>22.142700000000001</v>
      </c>
      <c r="JJ536" s="1">
        <v>3.0708639999999999E-2</v>
      </c>
      <c r="JK536">
        <v>32.698180000000001</v>
      </c>
      <c r="JL536" s="1">
        <v>1.753894E-3</v>
      </c>
      <c r="JM536">
        <v>32.924590000000002</v>
      </c>
      <c r="JN536" s="1">
        <v>3.0536919999999999E-2</v>
      </c>
      <c r="JO536">
        <v>32.741509999999998</v>
      </c>
      <c r="JP536" s="1">
        <v>2.5162439999999999E-3</v>
      </c>
      <c r="JQ536">
        <v>47.689959999999999</v>
      </c>
      <c r="JR536" s="1">
        <v>3.0383340000000002E-2</v>
      </c>
      <c r="JS536">
        <v>32.761409999999998</v>
      </c>
      <c r="JT536" s="1">
        <v>3.5264519999999998E-3</v>
      </c>
      <c r="JU536">
        <v>67.427279999999996</v>
      </c>
      <c r="JV536" s="1">
        <v>3.022739E-2</v>
      </c>
      <c r="JW536">
        <v>32.750540000000001</v>
      </c>
      <c r="JX536" s="1">
        <v>4.8328980000000004E-3</v>
      </c>
      <c r="JY536">
        <v>93.224689999999995</v>
      </c>
      <c r="JZ536" s="1">
        <v>3.0066120000000002E-2</v>
      </c>
      <c r="KA536">
        <v>32.697400000000002</v>
      </c>
      <c r="KB536" s="1">
        <v>6.4875530000000001E-3</v>
      </c>
      <c r="KC536">
        <v>126.2516</v>
      </c>
      <c r="KD536" s="1">
        <v>2.9935139999999999E-2</v>
      </c>
      <c r="KE536">
        <v>32.643979999999999</v>
      </c>
      <c r="KF536" s="1">
        <v>8.5528960000000008E-3</v>
      </c>
      <c r="KG536">
        <v>167.72989999999999</v>
      </c>
      <c r="KH536" s="1">
        <v>2.9920470000000001E-2</v>
      </c>
      <c r="KI536">
        <v>32.605589999999999</v>
      </c>
      <c r="KJ536">
        <v>1.1123600000000001E-2</v>
      </c>
      <c r="KK536">
        <v>218.95439999999999</v>
      </c>
      <c r="KL536" s="1">
        <v>2.978652E-2</v>
      </c>
      <c r="KM536">
        <v>32.653030000000001</v>
      </c>
      <c r="KN536" s="1">
        <v>1.417733E-2</v>
      </c>
      <c r="KO536">
        <v>281.18799999999999</v>
      </c>
      <c r="KP536" s="1">
        <v>2.9602670000000001E-2</v>
      </c>
      <c r="KQ536">
        <v>32.733170000000001</v>
      </c>
      <c r="KR536" s="1">
        <v>1.7766210000000001E-2</v>
      </c>
      <c r="KS536">
        <v>355.59769999999997</v>
      </c>
      <c r="KT536" s="1">
        <v>2.9416250000000001E-2</v>
      </c>
      <c r="KU536">
        <v>32.820410000000003</v>
      </c>
      <c r="KV536" s="1">
        <v>2.194486E-2</v>
      </c>
      <c r="KW536">
        <v>443.26909999999998</v>
      </c>
      <c r="KX536" s="1">
        <v>2.929315E-2</v>
      </c>
      <c r="KY536">
        <v>32.895000000000003</v>
      </c>
      <c r="KZ536">
        <v>2.6806199999999999E-2</v>
      </c>
      <c r="LA536">
        <v>545.22969999999998</v>
      </c>
      <c r="LB536" s="1">
        <v>2.9200090000000001E-2</v>
      </c>
      <c r="LC536">
        <v>32.893009999999997</v>
      </c>
      <c r="LD536" s="1">
        <v>3.237963E-2</v>
      </c>
      <c r="LE536">
        <v>662.41840000000002</v>
      </c>
      <c r="LF536" s="1">
        <v>2.9102159999999998E-2</v>
      </c>
      <c r="LG536">
        <v>32.841340000000002</v>
      </c>
      <c r="LH536" s="1">
        <v>3.866228E-2</v>
      </c>
      <c r="LI536">
        <v>795.6096</v>
      </c>
      <c r="LJ536" s="1">
        <v>2.898624E-2</v>
      </c>
      <c r="LK536">
        <v>32.795050000000003</v>
      </c>
      <c r="LL536" s="1">
        <v>4.5646260000000001E-2</v>
      </c>
      <c r="LM536">
        <v>945.37070000000006</v>
      </c>
      <c r="LN536" s="1">
        <v>2.8884159999999999E-2</v>
      </c>
      <c r="LO536">
        <v>32.76867</v>
      </c>
      <c r="LP536" s="1">
        <v>5.3383849999999997E-2</v>
      </c>
      <c r="LQ536">
        <v>1112.1079999999999</v>
      </c>
      <c r="LR536" s="1">
        <v>2.877209E-2</v>
      </c>
      <c r="LS536">
        <v>32.845269999999999</v>
      </c>
      <c r="LT536" s="1">
        <v>6.1831219999999999E-2</v>
      </c>
      <c r="LU536">
        <v>1296.027</v>
      </c>
      <c r="LV536" s="1">
        <v>2.8668820000000001E-2</v>
      </c>
      <c r="LW536">
        <v>32.953139999999998</v>
      </c>
      <c r="LX536">
        <v>7.1016200000000002E-2</v>
      </c>
      <c r="LY536">
        <v>1497.14</v>
      </c>
      <c r="LZ536" s="1">
        <v>2.855015E-2</v>
      </c>
      <c r="MA536">
        <v>33.057760000000002</v>
      </c>
      <c r="MB536" s="1">
        <v>8.0858360000000004E-2</v>
      </c>
      <c r="MC536">
        <v>1715.27</v>
      </c>
      <c r="MD536" s="1">
        <v>2.844296E-2</v>
      </c>
      <c r="ME536">
        <v>33.148400000000002</v>
      </c>
      <c r="MF536" s="1">
        <v>9.1396679999999994E-2</v>
      </c>
      <c r="MG536">
        <v>1950.0619999999999</v>
      </c>
      <c r="MH536" s="1">
        <v>2.8343409999999999E-2</v>
      </c>
      <c r="MI536">
        <v>33.16301</v>
      </c>
      <c r="MJ536">
        <v>0.10259840000000001</v>
      </c>
      <c r="MK536">
        <v>2201.0520000000001</v>
      </c>
      <c r="ML536">
        <v>2.8250299999999999E-2</v>
      </c>
      <c r="MM536">
        <v>33.129840000000002</v>
      </c>
      <c r="MN536">
        <v>0.11442960000000001</v>
      </c>
      <c r="MO536">
        <v>2467.5360000000001</v>
      </c>
      <c r="MP536" s="1">
        <v>2.8185290000000002E-2</v>
      </c>
      <c r="MQ536">
        <v>33.087229999999998</v>
      </c>
      <c r="MR536">
        <v>0.12694820000000001</v>
      </c>
      <c r="MS536">
        <v>2748.7339999999999</v>
      </c>
      <c r="MT536" s="1">
        <v>2.826275E-2</v>
      </c>
      <c r="MU536">
        <v>33.047319999999999</v>
      </c>
      <c r="MV536">
        <v>0.1407339</v>
      </c>
      <c r="MW536">
        <v>3044.2370000000001</v>
      </c>
      <c r="MX536" s="1">
        <v>2.817919E-2</v>
      </c>
      <c r="MY536">
        <v>33.036459999999998</v>
      </c>
      <c r="MZ536">
        <v>0.15428610000000001</v>
      </c>
      <c r="NA536">
        <v>3352.9839999999999</v>
      </c>
      <c r="NB536" s="1">
        <v>2.802549E-2</v>
      </c>
      <c r="NC536">
        <v>33.072519999999997</v>
      </c>
      <c r="ND536">
        <v>0.16783819999999999</v>
      </c>
      <c r="NE536">
        <v>3673.4229999999998</v>
      </c>
      <c r="NF536" s="1">
        <v>2.786367E-2</v>
      </c>
      <c r="NG536">
        <v>33.159419999999997</v>
      </c>
      <c r="NH536">
        <v>0.1815956</v>
      </c>
      <c r="NI536">
        <v>4004.002</v>
      </c>
      <c r="NJ536" s="1">
        <v>2.7775680000000001E-2</v>
      </c>
      <c r="NK536">
        <v>33.200249999999997</v>
      </c>
      <c r="NL536">
        <v>0.1960768</v>
      </c>
      <c r="NM536">
        <v>4343.625</v>
      </c>
      <c r="NN536" s="1">
        <v>2.7732360000000001E-2</v>
      </c>
      <c r="NO536">
        <v>33.182020000000001</v>
      </c>
      <c r="NP536">
        <v>0.2111275</v>
      </c>
      <c r="NQ536">
        <v>4691.357</v>
      </c>
      <c r="NR536" s="1">
        <v>2.7676780000000002E-2</v>
      </c>
      <c r="NS536">
        <v>33.149120000000003</v>
      </c>
      <c r="NT536">
        <v>0.22630420000000001</v>
      </c>
      <c r="NU536">
        <v>5046.0410000000002</v>
      </c>
      <c r="NV536" s="1">
        <v>2.7631180000000002E-2</v>
      </c>
      <c r="NW536">
        <v>33.11347</v>
      </c>
      <c r="NX536">
        <v>0.24172930000000001</v>
      </c>
      <c r="NY536">
        <v>5406.2610000000004</v>
      </c>
      <c r="NZ536" s="1">
        <v>2.7712569999999999E-2</v>
      </c>
      <c r="OA536">
        <v>33.083399999999997</v>
      </c>
      <c r="OB536">
        <v>0.25846150000000001</v>
      </c>
      <c r="OC536">
        <v>5771.3339999999998</v>
      </c>
      <c r="OD536" s="1">
        <v>2.7633870000000001E-2</v>
      </c>
      <c r="OE536">
        <v>33.124459999999999</v>
      </c>
      <c r="OF536">
        <v>0.27382519999999999</v>
      </c>
      <c r="OG536">
        <v>6140.0029999999997</v>
      </c>
      <c r="OH536" s="1">
        <v>2.7492430000000002E-2</v>
      </c>
      <c r="OI536">
        <v>33.213979999999999</v>
      </c>
      <c r="OJ536">
        <v>0.28848210000000002</v>
      </c>
      <c r="OK536">
        <v>6510.1580000000004</v>
      </c>
    </row>
    <row r="537" spans="1:401" x14ac:dyDescent="0.35">
      <c r="A537">
        <v>546</v>
      </c>
      <c r="B537" t="s">
        <v>4</v>
      </c>
      <c r="C537" t="s">
        <v>364</v>
      </c>
      <c r="D537" t="s">
        <v>539</v>
      </c>
      <c r="E537">
        <v>761.56410000000005</v>
      </c>
      <c r="F537" s="1">
        <v>4.1963849999999997E-2</v>
      </c>
      <c r="G537">
        <v>32.586199999999998</v>
      </c>
      <c r="H537">
        <v>0</v>
      </c>
      <c r="I537">
        <v>0</v>
      </c>
      <c r="J537">
        <v>4.1588100000000003E-2</v>
      </c>
      <c r="K537">
        <v>32.598799999999997</v>
      </c>
      <c r="L537">
        <v>0</v>
      </c>
      <c r="M537">
        <v>0</v>
      </c>
      <c r="N537" s="1">
        <v>4.1104370000000001E-2</v>
      </c>
      <c r="O537">
        <v>32.600659999999998</v>
      </c>
      <c r="P537">
        <v>0</v>
      </c>
      <c r="Q537">
        <v>0</v>
      </c>
      <c r="R537" s="1">
        <v>4.0610889999999997E-2</v>
      </c>
      <c r="S537">
        <v>32.583419999999997</v>
      </c>
      <c r="T537">
        <v>0</v>
      </c>
      <c r="U537">
        <v>0</v>
      </c>
      <c r="V537" s="1">
        <v>4.0255689999999997E-2</v>
      </c>
      <c r="W537">
        <v>32.58652</v>
      </c>
      <c r="X537">
        <v>0</v>
      </c>
      <c r="Y537">
        <v>0</v>
      </c>
      <c r="Z537" s="1">
        <v>3.9971569999999998E-2</v>
      </c>
      <c r="AA537">
        <v>32.572609999999997</v>
      </c>
      <c r="AB537">
        <v>0</v>
      </c>
      <c r="AC537">
        <v>0</v>
      </c>
      <c r="AD537" s="1">
        <v>3.9659939999999998E-2</v>
      </c>
      <c r="AE537">
        <v>32.548789999999997</v>
      </c>
      <c r="AF537">
        <v>0</v>
      </c>
      <c r="AG537">
        <v>0</v>
      </c>
      <c r="AH537" s="1">
        <v>3.9518780000000003E-2</v>
      </c>
      <c r="AI537">
        <v>32.530470000000001</v>
      </c>
      <c r="AJ537">
        <v>0</v>
      </c>
      <c r="AK537">
        <v>0</v>
      </c>
      <c r="AL537" s="1">
        <v>4.008109E-2</v>
      </c>
      <c r="AM537">
        <v>32.521369999999997</v>
      </c>
      <c r="AN537">
        <v>0</v>
      </c>
      <c r="AO537">
        <v>0</v>
      </c>
      <c r="AP537" s="1">
        <v>3.982571E-2</v>
      </c>
      <c r="AQ537">
        <v>32.56756</v>
      </c>
      <c r="AR537">
        <v>0</v>
      </c>
      <c r="AS537">
        <v>0</v>
      </c>
      <c r="AT537" s="1">
        <v>3.922937E-2</v>
      </c>
      <c r="AU537">
        <v>32.640099999999997</v>
      </c>
      <c r="AV537">
        <v>0</v>
      </c>
      <c r="AW537">
        <v>0</v>
      </c>
      <c r="AX537" s="1">
        <v>3.8621240000000001E-2</v>
      </c>
      <c r="AY537">
        <v>32.680689999999998</v>
      </c>
      <c r="AZ537">
        <v>0</v>
      </c>
      <c r="BA537">
        <v>0</v>
      </c>
      <c r="BB537" s="1">
        <v>3.8396630000000001E-2</v>
      </c>
      <c r="BC537">
        <v>32.702750000000002</v>
      </c>
      <c r="BD537">
        <v>0</v>
      </c>
      <c r="BE537">
        <v>0</v>
      </c>
      <c r="BF537" s="1">
        <v>3.8357889999999999E-2</v>
      </c>
      <c r="BG537">
        <v>32.684350000000002</v>
      </c>
      <c r="BH537">
        <v>0</v>
      </c>
      <c r="BI537">
        <v>0</v>
      </c>
      <c r="BJ537" s="1">
        <v>3.825191E-2</v>
      </c>
      <c r="BK537">
        <v>32.630629999999996</v>
      </c>
      <c r="BL537">
        <v>0</v>
      </c>
      <c r="BM537">
        <v>0</v>
      </c>
      <c r="BN537" s="1">
        <v>3.8035359999999997E-2</v>
      </c>
      <c r="BO537">
        <v>32.579929999999997</v>
      </c>
      <c r="BP537">
        <v>0</v>
      </c>
      <c r="BQ537">
        <v>0</v>
      </c>
      <c r="BR537" s="1">
        <v>3.8035310000000003E-2</v>
      </c>
      <c r="BS537">
        <v>32.53978</v>
      </c>
      <c r="BT537">
        <v>0</v>
      </c>
      <c r="BU537">
        <v>0</v>
      </c>
      <c r="BV537" s="1">
        <v>3.7840329999999998E-2</v>
      </c>
      <c r="BW537">
        <v>32.560220000000001</v>
      </c>
      <c r="BX537">
        <v>0</v>
      </c>
      <c r="BY537">
        <v>0</v>
      </c>
      <c r="BZ537" s="1">
        <v>3.7601809999999999E-2</v>
      </c>
      <c r="CA537">
        <v>32.597259999999999</v>
      </c>
      <c r="CB537">
        <v>0</v>
      </c>
      <c r="CC537">
        <v>0</v>
      </c>
      <c r="CD537" s="1">
        <v>3.737675E-2</v>
      </c>
      <c r="CE537">
        <v>32.62115</v>
      </c>
      <c r="CF537">
        <v>0</v>
      </c>
      <c r="CG537">
        <v>0</v>
      </c>
      <c r="CH537" s="1">
        <v>3.7243949999999998E-2</v>
      </c>
      <c r="CI537">
        <v>32.649900000000002</v>
      </c>
      <c r="CJ537">
        <v>0</v>
      </c>
      <c r="CK537">
        <v>0</v>
      </c>
      <c r="CL537" s="1">
        <v>3.7145289999999997E-2</v>
      </c>
      <c r="CM537">
        <v>32.644150000000003</v>
      </c>
      <c r="CN537">
        <v>0</v>
      </c>
      <c r="CO537">
        <v>0</v>
      </c>
      <c r="CP537">
        <v>3.7042499999999999E-2</v>
      </c>
      <c r="CQ537">
        <v>32.589640000000003</v>
      </c>
      <c r="CR537">
        <v>0</v>
      </c>
      <c r="CS537">
        <v>0</v>
      </c>
      <c r="CT537" s="1">
        <v>3.711395E-2</v>
      </c>
      <c r="CU537">
        <v>32.534739999999999</v>
      </c>
      <c r="CV537">
        <v>0</v>
      </c>
      <c r="CW537">
        <v>0</v>
      </c>
      <c r="CX537" s="1">
        <v>3.786312E-2</v>
      </c>
      <c r="CY537">
        <v>32.49409</v>
      </c>
      <c r="CZ537">
        <v>0</v>
      </c>
      <c r="DA537">
        <v>0</v>
      </c>
      <c r="DB537">
        <v>3.7818699999999997E-2</v>
      </c>
      <c r="DC537">
        <v>32.547449999999998</v>
      </c>
      <c r="DD537">
        <v>0</v>
      </c>
      <c r="DE537">
        <v>0</v>
      </c>
      <c r="DF537" s="1">
        <v>3.7425550000000002E-2</v>
      </c>
      <c r="DG537">
        <v>32.634770000000003</v>
      </c>
      <c r="DH537">
        <v>0</v>
      </c>
      <c r="DI537">
        <v>0</v>
      </c>
      <c r="DJ537">
        <v>3.6993400000000003E-2</v>
      </c>
      <c r="DK537">
        <v>32.709049999999998</v>
      </c>
      <c r="DL537">
        <v>0</v>
      </c>
      <c r="DM537">
        <v>0</v>
      </c>
      <c r="DN537" s="1">
        <v>3.692844E-2</v>
      </c>
      <c r="DO537">
        <v>32.767090000000003</v>
      </c>
      <c r="DP537">
        <v>0</v>
      </c>
      <c r="DQ537">
        <v>0</v>
      </c>
      <c r="DR537" s="1">
        <v>3.7034539999999998E-2</v>
      </c>
      <c r="DS537">
        <v>32.750309999999999</v>
      </c>
      <c r="DT537">
        <v>0</v>
      </c>
      <c r="DU537">
        <v>0</v>
      </c>
      <c r="DV537" s="1">
        <v>3.7066969999999998E-2</v>
      </c>
      <c r="DW537">
        <v>32.691180000000003</v>
      </c>
      <c r="DX537">
        <v>0</v>
      </c>
      <c r="DY537" s="1">
        <v>1.3134890000000001E-35</v>
      </c>
      <c r="DZ537" s="1">
        <v>3.6902820000000003E-2</v>
      </c>
      <c r="EA537">
        <v>32.635750000000002</v>
      </c>
      <c r="EB537" s="1">
        <v>2.6447310000000001E-36</v>
      </c>
      <c r="EC537" s="1">
        <v>3.408929E-32</v>
      </c>
      <c r="ED537" s="1">
        <v>3.6690729999999998E-2</v>
      </c>
      <c r="EE537">
        <v>32.589570000000002</v>
      </c>
      <c r="EF537" s="1">
        <v>2.9993900000000001E-33</v>
      </c>
      <c r="EG537" s="1">
        <v>3.846537E-29</v>
      </c>
      <c r="EH537" s="1">
        <v>3.6525769999999999E-2</v>
      </c>
      <c r="EI537">
        <v>32.610959999999999</v>
      </c>
      <c r="EJ537" s="1">
        <v>1.6402360000000001E-30</v>
      </c>
      <c r="EK537" s="1">
        <v>2.1049220000000001E-26</v>
      </c>
      <c r="EL537" s="1">
        <v>3.6443150000000001E-2</v>
      </c>
      <c r="EM537">
        <v>32.687080000000002</v>
      </c>
      <c r="EN537" s="1">
        <v>4.7808819999999999E-28</v>
      </c>
      <c r="EO537" s="1">
        <v>6.1546039999999999E-24</v>
      </c>
      <c r="EP537" s="1">
        <v>3.6338919999999997E-2</v>
      </c>
      <c r="EQ537">
        <v>32.780279999999998</v>
      </c>
      <c r="ER537" s="1">
        <v>8.0496299999999996E-26</v>
      </c>
      <c r="ES537" s="1">
        <v>1.04353E-21</v>
      </c>
      <c r="ET537" s="1">
        <v>3.621282E-2</v>
      </c>
      <c r="EU537">
        <v>32.849469999999997</v>
      </c>
      <c r="EV537" s="1">
        <v>8.3493E-24</v>
      </c>
      <c r="EW537" s="1">
        <v>1.09317E-19</v>
      </c>
      <c r="EX537" s="1">
        <v>3.6042780000000003E-2</v>
      </c>
      <c r="EY537">
        <v>32.84187</v>
      </c>
      <c r="EZ537" s="1">
        <v>5.6335540000000002E-22</v>
      </c>
      <c r="FA537" s="1">
        <v>7.4675960000000006E-18</v>
      </c>
      <c r="FB537" s="1">
        <v>3.586317E-2</v>
      </c>
      <c r="FC537">
        <v>32.794110000000003</v>
      </c>
      <c r="FD537" s="1">
        <v>2.5905090000000001E-20</v>
      </c>
      <c r="FE537" s="1">
        <v>3.48328E-16</v>
      </c>
      <c r="FF537" s="1">
        <v>3.5799369999999997E-2</v>
      </c>
      <c r="FG537">
        <v>32.744399999999999</v>
      </c>
      <c r="FH537" s="1">
        <v>8.4908049999999996E-19</v>
      </c>
      <c r="FI537" s="1">
        <v>1.154837E-14</v>
      </c>
      <c r="FJ537" s="1">
        <v>3.6089789999999997E-2</v>
      </c>
      <c r="FK537">
        <v>32.695880000000002</v>
      </c>
      <c r="FL537" s="1">
        <v>2.07236E-17</v>
      </c>
      <c r="FM537" s="1">
        <v>2.8241329999999999E-13</v>
      </c>
      <c r="FN537" s="1">
        <v>3.5960289999999999E-2</v>
      </c>
      <c r="FO537">
        <v>32.735320000000002</v>
      </c>
      <c r="FP537" s="1">
        <v>3.7965440000000001E-16</v>
      </c>
      <c r="FQ537" s="1">
        <v>5.2470090000000001E-12</v>
      </c>
      <c r="FR537" s="1">
        <v>3.5616250000000002E-2</v>
      </c>
      <c r="FS537">
        <v>32.807679999999998</v>
      </c>
      <c r="FT537" s="1">
        <v>5.3752989999999998E-15</v>
      </c>
      <c r="FU537" s="1">
        <v>7.5813919999999996E-11</v>
      </c>
      <c r="FV537" s="1">
        <v>3.5248790000000002E-2</v>
      </c>
      <c r="FW537">
        <v>32.846980000000002</v>
      </c>
      <c r="FX537" s="1">
        <v>6.0483540000000005E-14</v>
      </c>
      <c r="FY537" s="1">
        <v>8.7141370000000003E-10</v>
      </c>
      <c r="FZ537" s="1">
        <v>3.5073930000000003E-2</v>
      </c>
      <c r="GA537">
        <v>32.85839</v>
      </c>
      <c r="GB537" s="1">
        <v>5.5686810000000004E-13</v>
      </c>
      <c r="GC537" s="1">
        <v>8.1493189999999998E-9</v>
      </c>
      <c r="GD537" s="1">
        <v>3.4987480000000001E-2</v>
      </c>
      <c r="GE537">
        <v>32.811010000000003</v>
      </c>
      <c r="GF537" s="1">
        <v>4.2689929999999997E-12</v>
      </c>
      <c r="GG537" s="1">
        <v>6.3295849999999998E-8</v>
      </c>
      <c r="GH537" s="1">
        <v>3.486218E-2</v>
      </c>
      <c r="GI537">
        <v>32.771410000000003</v>
      </c>
      <c r="GJ537" s="1">
        <v>2.7634430000000001E-11</v>
      </c>
      <c r="GK537" s="1">
        <v>4.154727E-7</v>
      </c>
      <c r="GL537">
        <v>3.4647999999999998E-2</v>
      </c>
      <c r="GM537">
        <v>32.735109999999999</v>
      </c>
      <c r="GN537" s="1">
        <v>1.530546E-10</v>
      </c>
      <c r="GO537" s="1">
        <v>2.3390119999999999E-6</v>
      </c>
      <c r="GP537" s="1">
        <v>3.4474049999999999E-2</v>
      </c>
      <c r="GQ537">
        <v>32.702750000000002</v>
      </c>
      <c r="GR537" s="1">
        <v>7.3800369999999998E-10</v>
      </c>
      <c r="GS537" s="1">
        <v>1.144956E-5</v>
      </c>
      <c r="GT537">
        <v>3.4245600000000001E-2</v>
      </c>
      <c r="GU537">
        <v>32.669289999999997</v>
      </c>
      <c r="GV537" s="1">
        <v>3.129169E-9</v>
      </c>
      <c r="GW537" s="1">
        <v>4.9343920000000002E-5</v>
      </c>
      <c r="GX537" s="1">
        <v>3.4036120000000003E-2</v>
      </c>
      <c r="GY537">
        <v>32.684730000000002</v>
      </c>
      <c r="GZ537" s="1">
        <v>1.1825220000000001E-8</v>
      </c>
      <c r="HA537" s="1">
        <v>1.8936809999999999E-4</v>
      </c>
      <c r="HB537" s="1">
        <v>3.3834210000000003E-2</v>
      </c>
      <c r="HC537">
        <v>32.752429999999997</v>
      </c>
      <c r="HD537" s="1">
        <v>4.0221779999999997E-8</v>
      </c>
      <c r="HE537" s="1">
        <v>6.5389799999999998E-4</v>
      </c>
      <c r="HF537" s="1">
        <v>3.3643859999999998E-2</v>
      </c>
      <c r="HG537">
        <v>32.816470000000002</v>
      </c>
      <c r="HH537" s="1">
        <v>1.243388E-7</v>
      </c>
      <c r="HI537" s="1">
        <v>2.0507300000000002E-3</v>
      </c>
      <c r="HJ537" s="1">
        <v>3.3440909999999997E-2</v>
      </c>
      <c r="HK537">
        <v>32.823720000000002</v>
      </c>
      <c r="HL537" s="1">
        <v>3.5204529999999998E-7</v>
      </c>
      <c r="HM537" s="1">
        <v>5.8906940000000001E-3</v>
      </c>
      <c r="HN537" s="1">
        <v>3.3240239999999997E-2</v>
      </c>
      <c r="HO537">
        <v>32.759480000000003</v>
      </c>
      <c r="HP537" s="1">
        <v>9.2024960000000003E-7</v>
      </c>
      <c r="HQ537" s="1">
        <v>1.5617249999999999E-2</v>
      </c>
      <c r="HR537" s="1">
        <v>3.3153450000000001E-2</v>
      </c>
      <c r="HS537">
        <v>32.694920000000003</v>
      </c>
      <c r="HT537" s="1">
        <v>2.2439880000000001E-6</v>
      </c>
      <c r="HU537" s="1">
        <v>3.8483249999999997E-2</v>
      </c>
      <c r="HV537" s="1">
        <v>3.340307E-2</v>
      </c>
      <c r="HW537">
        <v>32.634869999999999</v>
      </c>
      <c r="HX537" s="1">
        <v>5.1786979999999996E-6</v>
      </c>
      <c r="HY537">
        <v>8.8813600000000006E-2</v>
      </c>
      <c r="HZ537" s="1">
        <v>3.3262229999999997E-2</v>
      </c>
      <c r="IA537">
        <v>32.637720000000002</v>
      </c>
      <c r="IB537" s="1">
        <v>1.112513E-5</v>
      </c>
      <c r="IC537">
        <v>0.19298789999999999</v>
      </c>
      <c r="ID537" s="1">
        <v>3.291256E-2</v>
      </c>
      <c r="IE537">
        <v>32.684069999999998</v>
      </c>
      <c r="IF537" s="1">
        <v>2.245116E-5</v>
      </c>
      <c r="IG537">
        <v>0.39633819999999997</v>
      </c>
      <c r="IH537" s="1">
        <v>3.2539520000000002E-2</v>
      </c>
      <c r="II537">
        <v>32.729089999999999</v>
      </c>
      <c r="IJ537" s="1">
        <v>4.2973480000000003E-5</v>
      </c>
      <c r="IK537">
        <v>0.77240730000000002</v>
      </c>
      <c r="IL537" s="1">
        <v>3.236145E-2</v>
      </c>
      <c r="IM537">
        <v>32.762070000000001</v>
      </c>
      <c r="IN537" s="1">
        <v>7.8900799999999995E-5</v>
      </c>
      <c r="IO537">
        <v>1.435135</v>
      </c>
      <c r="IP537" s="1">
        <v>3.2292969999999997E-2</v>
      </c>
      <c r="IQ537">
        <v>32.74183</v>
      </c>
      <c r="IR537" s="1">
        <v>1.3924679999999999E-4</v>
      </c>
      <c r="IS537">
        <v>2.5536140000000001</v>
      </c>
      <c r="IT537" s="1">
        <v>3.2180340000000002E-2</v>
      </c>
      <c r="IU537">
        <v>32.69238</v>
      </c>
      <c r="IV537" s="1">
        <v>2.3593649999999999E-4</v>
      </c>
      <c r="IW537">
        <v>4.367604</v>
      </c>
      <c r="IX537" s="1">
        <v>3.1998869999999999E-2</v>
      </c>
      <c r="IY537">
        <v>32.648290000000003</v>
      </c>
      <c r="IZ537" s="1">
        <v>3.846856E-4</v>
      </c>
      <c r="JA537">
        <v>7.2016530000000003</v>
      </c>
      <c r="JB537" s="1">
        <v>3.1837780000000003E-2</v>
      </c>
      <c r="JC537">
        <v>32.618340000000003</v>
      </c>
      <c r="JD537" s="1">
        <v>6.0684010000000002E-4</v>
      </c>
      <c r="JE537">
        <v>11.48029</v>
      </c>
      <c r="JF537" s="1">
        <v>3.1642139999999999E-2</v>
      </c>
      <c r="JG537">
        <v>32.675989999999999</v>
      </c>
      <c r="JH537" s="1">
        <v>9.2712169999999996E-4</v>
      </c>
      <c r="JI537">
        <v>17.73865</v>
      </c>
      <c r="JJ537" s="1">
        <v>3.1457359999999997E-2</v>
      </c>
      <c r="JK537">
        <v>32.742629999999998</v>
      </c>
      <c r="JL537" s="1">
        <v>1.376866E-3</v>
      </c>
      <c r="JM537">
        <v>26.629650000000002</v>
      </c>
      <c r="JN537" s="1">
        <v>3.1280839999999997E-2</v>
      </c>
      <c r="JO537">
        <v>32.785350000000001</v>
      </c>
      <c r="JP537" s="1">
        <v>1.9918990000000001E-3</v>
      </c>
      <c r="JQ537">
        <v>38.926580000000001</v>
      </c>
      <c r="JR537" s="1">
        <v>3.1124289999999999E-2</v>
      </c>
      <c r="JS537">
        <v>32.805149999999998</v>
      </c>
      <c r="JT537" s="1">
        <v>2.8140840000000001E-3</v>
      </c>
      <c r="JU537">
        <v>55.520940000000003</v>
      </c>
      <c r="JV537" s="1">
        <v>3.0965610000000001E-2</v>
      </c>
      <c r="JW537">
        <v>32.794719999999998</v>
      </c>
      <c r="JX537" s="1">
        <v>3.8863410000000002E-3</v>
      </c>
      <c r="JY537">
        <v>77.408779999999993</v>
      </c>
      <c r="JZ537" s="1">
        <v>3.0800580000000001E-2</v>
      </c>
      <c r="KA537">
        <v>32.742449999999998</v>
      </c>
      <c r="KB537" s="1">
        <v>5.2552190000000002E-3</v>
      </c>
      <c r="KC537">
        <v>105.6764</v>
      </c>
      <c r="KD537" s="1">
        <v>3.0667079999999999E-2</v>
      </c>
      <c r="KE537">
        <v>32.689450000000001</v>
      </c>
      <c r="KF537" s="1">
        <v>6.9769979999999999E-3</v>
      </c>
      <c r="KG537">
        <v>141.47659999999999</v>
      </c>
      <c r="KH537" s="1">
        <v>3.065331E-2</v>
      </c>
      <c r="KI537">
        <v>32.651249999999997</v>
      </c>
      <c r="KJ537" s="1">
        <v>9.1355280000000004E-3</v>
      </c>
      <c r="KK537">
        <v>186.05</v>
      </c>
      <c r="KL537" s="1">
        <v>3.0516580000000001E-2</v>
      </c>
      <c r="KM537">
        <v>32.697319999999998</v>
      </c>
      <c r="KN537" s="1">
        <v>1.171872E-2</v>
      </c>
      <c r="KO537">
        <v>240.62459999999999</v>
      </c>
      <c r="KP537" s="1">
        <v>3.0327529999999998E-2</v>
      </c>
      <c r="KQ537">
        <v>32.775970000000001</v>
      </c>
      <c r="KR537" s="1">
        <v>1.4775419999999999E-2</v>
      </c>
      <c r="KS537">
        <v>306.36610000000002</v>
      </c>
      <c r="KT537" s="1">
        <v>3.0136920000000001E-2</v>
      </c>
      <c r="KU537">
        <v>32.861910000000002</v>
      </c>
      <c r="KV537" s="1">
        <v>1.835875E-2</v>
      </c>
      <c r="KW537">
        <v>384.3877</v>
      </c>
      <c r="KX537" s="1">
        <v>3.0011659999999999E-2</v>
      </c>
      <c r="KY537">
        <v>32.935499999999998</v>
      </c>
      <c r="KZ537" s="1">
        <v>2.255385E-2</v>
      </c>
      <c r="LA537">
        <v>475.7663</v>
      </c>
      <c r="LB537" s="1">
        <v>2.991684E-2</v>
      </c>
      <c r="LC537">
        <v>32.93385</v>
      </c>
      <c r="LD537" s="1">
        <v>2.7392360000000001E-2</v>
      </c>
      <c r="LE537">
        <v>581.50509999999997</v>
      </c>
      <c r="LF537">
        <v>2.9818500000000001E-2</v>
      </c>
      <c r="LG537">
        <v>32.882980000000003</v>
      </c>
      <c r="LH537" s="1">
        <v>3.2881220000000003E-2</v>
      </c>
      <c r="LI537">
        <v>702.47360000000003</v>
      </c>
      <c r="LJ537" s="1">
        <v>2.9699329999999999E-2</v>
      </c>
      <c r="LK537">
        <v>32.837049999999998</v>
      </c>
      <c r="LL537" s="1">
        <v>3.901599E-2</v>
      </c>
      <c r="LM537">
        <v>839.34849999999994</v>
      </c>
      <c r="LN537" s="1">
        <v>2.9595880000000001E-2</v>
      </c>
      <c r="LO537">
        <v>32.810560000000002</v>
      </c>
      <c r="LP537" s="1">
        <v>4.5852740000000003E-2</v>
      </c>
      <c r="LQ537">
        <v>992.67669999999998</v>
      </c>
      <c r="LR537" s="1">
        <v>2.9481219999999999E-2</v>
      </c>
      <c r="LS537">
        <v>32.885190000000001</v>
      </c>
      <c r="LT537" s="1">
        <v>5.335641E-2</v>
      </c>
      <c r="LU537">
        <v>1162.807</v>
      </c>
      <c r="LV537" s="1">
        <v>2.9375809999999999E-2</v>
      </c>
      <c r="LW537">
        <v>32.991140000000001</v>
      </c>
      <c r="LX537" s="1">
        <v>6.1558710000000003E-2</v>
      </c>
      <c r="LY537">
        <v>1349.922</v>
      </c>
      <c r="LZ537" s="1">
        <v>2.9254829999999999E-2</v>
      </c>
      <c r="MA537">
        <v>33.094230000000003</v>
      </c>
      <c r="MB537">
        <v>7.0394799999999993E-2</v>
      </c>
      <c r="MC537">
        <v>1554.0050000000001</v>
      </c>
      <c r="MD537" s="1">
        <v>2.9145040000000001E-2</v>
      </c>
      <c r="ME537">
        <v>33.183579999999999</v>
      </c>
      <c r="MF537" s="1">
        <v>7.9901669999999994E-2</v>
      </c>
      <c r="MG537">
        <v>1774.8810000000001</v>
      </c>
      <c r="MH537" s="1">
        <v>2.9042620000000002E-2</v>
      </c>
      <c r="MI537">
        <v>33.198439999999998</v>
      </c>
      <c r="MJ537" s="1">
        <v>9.0054149999999999E-2</v>
      </c>
      <c r="MK537">
        <v>2012.252</v>
      </c>
      <c r="ML537" s="1">
        <v>2.8948109999999999E-2</v>
      </c>
      <c r="MM537">
        <v>33.165640000000003</v>
      </c>
      <c r="MN537">
        <v>0.1008313</v>
      </c>
      <c r="MO537">
        <v>2265.5729999999999</v>
      </c>
      <c r="MP537" s="1">
        <v>2.8882649999999999E-2</v>
      </c>
      <c r="MQ537">
        <v>33.123440000000002</v>
      </c>
      <c r="MR537">
        <v>0.11228639999999999</v>
      </c>
      <c r="MS537">
        <v>2534.239</v>
      </c>
      <c r="MT537" s="1">
        <v>2.8964030000000002E-2</v>
      </c>
      <c r="MU537">
        <v>33.083710000000004</v>
      </c>
      <c r="MV537">
        <v>0.12494039999999999</v>
      </c>
      <c r="MW537">
        <v>2817.9720000000002</v>
      </c>
      <c r="MX537" s="1">
        <v>2.887924E-2</v>
      </c>
      <c r="MY537">
        <v>33.07253</v>
      </c>
      <c r="MZ537">
        <v>0.1374563</v>
      </c>
      <c r="NA537">
        <v>3115.8470000000002</v>
      </c>
      <c r="NB537" s="1">
        <v>2.8720409999999998E-2</v>
      </c>
      <c r="NC537">
        <v>33.107419999999998</v>
      </c>
      <c r="ND537">
        <v>0.15002840000000001</v>
      </c>
      <c r="NE537">
        <v>3426.4050000000002</v>
      </c>
      <c r="NF537" s="1">
        <v>2.8555170000000001E-2</v>
      </c>
      <c r="NG537">
        <v>33.192749999999997</v>
      </c>
      <c r="NH537">
        <v>0.16285939999999999</v>
      </c>
      <c r="NI537">
        <v>3748.3009999999999</v>
      </c>
      <c r="NJ537" s="1">
        <v>2.846533E-2</v>
      </c>
      <c r="NK537">
        <v>33.2331</v>
      </c>
      <c r="NL537">
        <v>0.17640410000000001</v>
      </c>
      <c r="NM537">
        <v>4080.5010000000002</v>
      </c>
      <c r="NN537" s="1">
        <v>2.842182E-2</v>
      </c>
      <c r="NO537">
        <v>33.215269999999997</v>
      </c>
      <c r="NP537">
        <v>0.19053510000000001</v>
      </c>
      <c r="NQ537">
        <v>4422.1880000000001</v>
      </c>
      <c r="NR537" s="1">
        <v>2.836433E-2</v>
      </c>
      <c r="NS537">
        <v>33.182589999999998</v>
      </c>
      <c r="NT537">
        <v>0.2048343</v>
      </c>
      <c r="NU537">
        <v>4772.1989999999996</v>
      </c>
      <c r="NV537" s="1">
        <v>2.831958E-2</v>
      </c>
      <c r="NW537">
        <v>33.147219999999997</v>
      </c>
      <c r="NX537">
        <v>0.21944269999999999</v>
      </c>
      <c r="NY537">
        <v>5129.2299999999996</v>
      </c>
      <c r="NZ537" s="1">
        <v>2.840401E-2</v>
      </c>
      <c r="OA537">
        <v>33.117229999999999</v>
      </c>
      <c r="OB537">
        <v>0.2352986</v>
      </c>
      <c r="OC537">
        <v>5492.6189999999997</v>
      </c>
      <c r="OD537" s="1">
        <v>2.832283E-2</v>
      </c>
      <c r="OE537">
        <v>33.15699</v>
      </c>
      <c r="OF537">
        <v>0.24995729999999999</v>
      </c>
      <c r="OG537">
        <v>5861.0789999999997</v>
      </c>
      <c r="OH537" s="1">
        <v>2.8178439999999999E-2</v>
      </c>
      <c r="OI537">
        <v>33.244970000000002</v>
      </c>
      <c r="OJ537">
        <v>0.2640342</v>
      </c>
      <c r="OK537">
        <v>6232.5720000000001</v>
      </c>
    </row>
    <row r="538" spans="1:401" x14ac:dyDescent="0.35">
      <c r="A538">
        <v>547</v>
      </c>
      <c r="B538" t="s">
        <v>4</v>
      </c>
      <c r="C538" t="s">
        <v>364</v>
      </c>
      <c r="D538" t="s">
        <v>540</v>
      </c>
      <c r="E538">
        <v>767.98019999999997</v>
      </c>
      <c r="F538" s="1">
        <v>3.7476660000000002E-2</v>
      </c>
      <c r="G538">
        <v>32.544040000000003</v>
      </c>
      <c r="H538">
        <v>0</v>
      </c>
      <c r="I538">
        <v>0</v>
      </c>
      <c r="J538" s="1">
        <v>3.713967E-2</v>
      </c>
      <c r="K538">
        <v>32.559570000000001</v>
      </c>
      <c r="L538">
        <v>0</v>
      </c>
      <c r="M538">
        <v>0</v>
      </c>
      <c r="N538" s="1">
        <v>3.6706080000000002E-2</v>
      </c>
      <c r="O538">
        <v>32.564540000000001</v>
      </c>
      <c r="P538">
        <v>0</v>
      </c>
      <c r="Q538">
        <v>0</v>
      </c>
      <c r="R538" s="1">
        <v>3.6262330000000002E-2</v>
      </c>
      <c r="S538">
        <v>32.550600000000003</v>
      </c>
      <c r="T538">
        <v>0</v>
      </c>
      <c r="U538">
        <v>0</v>
      </c>
      <c r="V538" s="1">
        <v>3.5944820000000002E-2</v>
      </c>
      <c r="W538">
        <v>32.556449999999998</v>
      </c>
      <c r="X538">
        <v>0</v>
      </c>
      <c r="Y538">
        <v>0</v>
      </c>
      <c r="Z538" s="1">
        <v>3.5690949999999999E-2</v>
      </c>
      <c r="AA538">
        <v>32.545589999999997</v>
      </c>
      <c r="AB538">
        <v>0</v>
      </c>
      <c r="AC538">
        <v>0</v>
      </c>
      <c r="AD538" s="1">
        <v>3.5410259999999999E-2</v>
      </c>
      <c r="AE538">
        <v>32.524909999999998</v>
      </c>
      <c r="AF538">
        <v>0</v>
      </c>
      <c r="AG538">
        <v>0</v>
      </c>
      <c r="AH538" s="1">
        <v>3.5287850000000003E-2</v>
      </c>
      <c r="AI538">
        <v>32.509410000000003</v>
      </c>
      <c r="AJ538">
        <v>0</v>
      </c>
      <c r="AK538">
        <v>0</v>
      </c>
      <c r="AL538" s="1">
        <v>3.5796109999999999E-2</v>
      </c>
      <c r="AM538">
        <v>32.502989999999997</v>
      </c>
      <c r="AN538">
        <v>0</v>
      </c>
      <c r="AO538">
        <v>0</v>
      </c>
      <c r="AP538" s="1">
        <v>3.5566170000000001E-2</v>
      </c>
      <c r="AQ538">
        <v>32.550879999999999</v>
      </c>
      <c r="AR538">
        <v>0</v>
      </c>
      <c r="AS538">
        <v>0</v>
      </c>
      <c r="AT538" s="1">
        <v>3.5029020000000001E-2</v>
      </c>
      <c r="AU538">
        <v>32.624940000000002</v>
      </c>
      <c r="AV538">
        <v>0</v>
      </c>
      <c r="AW538">
        <v>0</v>
      </c>
      <c r="AX538" s="1">
        <v>3.448155E-2</v>
      </c>
      <c r="AY538">
        <v>32.667769999999997</v>
      </c>
      <c r="AZ538">
        <v>0</v>
      </c>
      <c r="BA538">
        <v>0</v>
      </c>
      <c r="BB538" s="1">
        <v>3.4282380000000001E-2</v>
      </c>
      <c r="BC538">
        <v>32.692239999999998</v>
      </c>
      <c r="BD538">
        <v>0</v>
      </c>
      <c r="BE538">
        <v>0</v>
      </c>
      <c r="BF538" s="1">
        <v>3.4249380000000003E-2</v>
      </c>
      <c r="BG538">
        <v>32.676639999999999</v>
      </c>
      <c r="BH538">
        <v>0</v>
      </c>
      <c r="BI538">
        <v>0</v>
      </c>
      <c r="BJ538">
        <v>3.4153000000000003E-2</v>
      </c>
      <c r="BK538">
        <v>32.626060000000003</v>
      </c>
      <c r="BL538">
        <v>0</v>
      </c>
      <c r="BM538">
        <v>0</v>
      </c>
      <c r="BN538" s="1">
        <v>3.396047E-2</v>
      </c>
      <c r="BO538">
        <v>32.578090000000003</v>
      </c>
      <c r="BP538">
        <v>0</v>
      </c>
      <c r="BQ538">
        <v>0</v>
      </c>
      <c r="BR538" s="1">
        <v>3.3959610000000001E-2</v>
      </c>
      <c r="BS538">
        <v>32.540179999999999</v>
      </c>
      <c r="BT538">
        <v>0</v>
      </c>
      <c r="BU538">
        <v>0</v>
      </c>
      <c r="BV538" s="1">
        <v>3.3785309999999999E-2</v>
      </c>
      <c r="BW538">
        <v>32.561959999999999</v>
      </c>
      <c r="BX538">
        <v>0</v>
      </c>
      <c r="BY538">
        <v>0</v>
      </c>
      <c r="BZ538">
        <v>3.3570799999999998E-2</v>
      </c>
      <c r="CA538">
        <v>32.600250000000003</v>
      </c>
      <c r="CB538">
        <v>0</v>
      </c>
      <c r="CC538">
        <v>0</v>
      </c>
      <c r="CD538" s="1">
        <v>3.3368830000000002E-2</v>
      </c>
      <c r="CE538">
        <v>32.62574</v>
      </c>
      <c r="CF538">
        <v>0</v>
      </c>
      <c r="CG538">
        <v>0</v>
      </c>
      <c r="CH538" s="1">
        <v>3.3249649999999999E-2</v>
      </c>
      <c r="CI538">
        <v>32.655850000000001</v>
      </c>
      <c r="CJ538">
        <v>0</v>
      </c>
      <c r="CK538">
        <v>0</v>
      </c>
      <c r="CL538" s="1">
        <v>3.3160490000000001E-2</v>
      </c>
      <c r="CM538">
        <v>32.652180000000001</v>
      </c>
      <c r="CN538">
        <v>0</v>
      </c>
      <c r="CO538">
        <v>0</v>
      </c>
      <c r="CP538" s="1">
        <v>3.3068220000000002E-2</v>
      </c>
      <c r="CQ538">
        <v>32.600200000000001</v>
      </c>
      <c r="CR538">
        <v>0</v>
      </c>
      <c r="CS538">
        <v>0</v>
      </c>
      <c r="CT538" s="1">
        <v>3.3136539999999999E-2</v>
      </c>
      <c r="CU538">
        <v>32.547530000000002</v>
      </c>
      <c r="CV538">
        <v>0</v>
      </c>
      <c r="CW538">
        <v>0</v>
      </c>
      <c r="CX538">
        <v>3.3810699999999999E-2</v>
      </c>
      <c r="CY538">
        <v>32.508679999999998</v>
      </c>
      <c r="CZ538">
        <v>0</v>
      </c>
      <c r="DA538">
        <v>0</v>
      </c>
      <c r="DB538" s="1">
        <v>3.3770920000000003E-2</v>
      </c>
      <c r="DC538">
        <v>32.56223</v>
      </c>
      <c r="DD538">
        <v>0</v>
      </c>
      <c r="DE538">
        <v>0</v>
      </c>
      <c r="DF538" s="1">
        <v>3.3415970000000003E-2</v>
      </c>
      <c r="DG538">
        <v>32.649639999999998</v>
      </c>
      <c r="DH538">
        <v>0</v>
      </c>
      <c r="DI538">
        <v>0</v>
      </c>
      <c r="DJ538" s="1">
        <v>3.302629E-2</v>
      </c>
      <c r="DK538">
        <v>32.724449999999997</v>
      </c>
      <c r="DL538">
        <v>0</v>
      </c>
      <c r="DM538">
        <v>0</v>
      </c>
      <c r="DN538" s="1">
        <v>3.2968249999999998E-2</v>
      </c>
      <c r="DO538">
        <v>32.783250000000002</v>
      </c>
      <c r="DP538">
        <v>0</v>
      </c>
      <c r="DQ538">
        <v>0</v>
      </c>
      <c r="DR538" s="1">
        <v>3.3064620000000003E-2</v>
      </c>
      <c r="DS538">
        <v>32.76849</v>
      </c>
      <c r="DT538">
        <v>0</v>
      </c>
      <c r="DU538">
        <v>0</v>
      </c>
      <c r="DV538" s="1">
        <v>3.3092839999999998E-2</v>
      </c>
      <c r="DW538">
        <v>32.711599999999997</v>
      </c>
      <c r="DX538">
        <v>0</v>
      </c>
      <c r="DY538" s="1">
        <v>4.3105000000000003E-36</v>
      </c>
      <c r="DZ538">
        <v>3.2946299999999998E-2</v>
      </c>
      <c r="EA538">
        <v>32.657969999999999</v>
      </c>
      <c r="EB538" s="1">
        <v>7.1714170000000002E-37</v>
      </c>
      <c r="EC538" s="1">
        <v>1.187553E-32</v>
      </c>
      <c r="ED538" s="1">
        <v>3.2755649999999997E-2</v>
      </c>
      <c r="EE538">
        <v>32.613259999999997</v>
      </c>
      <c r="EF538" s="1">
        <v>8.8047810000000002E-34</v>
      </c>
      <c r="EG538" s="1">
        <v>1.4169160000000001E-29</v>
      </c>
      <c r="EH538" s="1">
        <v>3.2607030000000002E-2</v>
      </c>
      <c r="EI538">
        <v>32.634860000000003</v>
      </c>
      <c r="EJ538" s="1">
        <v>5.1661370000000004E-31</v>
      </c>
      <c r="EK538" s="1">
        <v>8.1654550000000001E-27</v>
      </c>
      <c r="EL538" s="1">
        <v>3.253296E-2</v>
      </c>
      <c r="EM538">
        <v>32.71067</v>
      </c>
      <c r="EN538" s="1">
        <v>1.603543E-28</v>
      </c>
      <c r="EO538" s="1">
        <v>2.5042300000000001E-24</v>
      </c>
      <c r="EP538" s="1">
        <v>3.243969E-2</v>
      </c>
      <c r="EQ538">
        <v>32.80359</v>
      </c>
      <c r="ER538" s="1">
        <v>2.8583139999999999E-26</v>
      </c>
      <c r="ES538" s="1">
        <v>4.4386689999999996E-22</v>
      </c>
      <c r="ET538" s="1">
        <v>3.2327170000000002E-2</v>
      </c>
      <c r="EU538">
        <v>32.873179999999998</v>
      </c>
      <c r="EV538" s="1">
        <v>3.1243470000000001E-24</v>
      </c>
      <c r="EW538" s="1">
        <v>4.8475110000000002E-20</v>
      </c>
      <c r="EX538" s="1">
        <v>3.217453E-2</v>
      </c>
      <c r="EY538">
        <v>32.867150000000002</v>
      </c>
      <c r="EZ538" s="1">
        <v>2.2127619999999999E-22</v>
      </c>
      <c r="FA538" s="1">
        <v>3.443532E-18</v>
      </c>
      <c r="FB538" s="1">
        <v>3.2012779999999998E-2</v>
      </c>
      <c r="FC538">
        <v>32.821129999999997</v>
      </c>
      <c r="FD538" s="1">
        <v>1.064368E-20</v>
      </c>
      <c r="FE538" s="1">
        <v>1.666566E-16</v>
      </c>
      <c r="FF538" s="1">
        <v>3.1957909999999999E-2</v>
      </c>
      <c r="FG538">
        <v>32.772869999999998</v>
      </c>
      <c r="FH538" s="1">
        <v>3.6391239999999998E-19</v>
      </c>
      <c r="FI538" s="1">
        <v>5.7212680000000003E-15</v>
      </c>
      <c r="FJ538" s="1">
        <v>3.2219780000000003E-2</v>
      </c>
      <c r="FK538">
        <v>32.725740000000002</v>
      </c>
      <c r="FL538" s="1">
        <v>9.2419959999999995E-18</v>
      </c>
      <c r="FM538" s="1">
        <v>1.4460900000000001E-13</v>
      </c>
      <c r="FN538" s="1">
        <v>3.2104349999999997E-2</v>
      </c>
      <c r="FO538">
        <v>32.76484</v>
      </c>
      <c r="FP538" s="1">
        <v>1.7573319999999999E-16</v>
      </c>
      <c r="FQ538" s="1">
        <v>2.7721629999999999E-12</v>
      </c>
      <c r="FR538" s="1">
        <v>3.1794559999999999E-2</v>
      </c>
      <c r="FS538">
        <v>32.836919999999999</v>
      </c>
      <c r="FT538" s="1">
        <v>2.576881E-15</v>
      </c>
      <c r="FU538" s="1">
        <v>4.1266540000000003E-11</v>
      </c>
      <c r="FV538">
        <v>3.1464199999999998E-2</v>
      </c>
      <c r="FW538">
        <v>32.876649999999998</v>
      </c>
      <c r="FX538" s="1">
        <v>2.997086E-14</v>
      </c>
      <c r="FY538" s="1">
        <v>4.8793830000000005E-10</v>
      </c>
      <c r="FZ538" s="1">
        <v>3.1307960000000003E-2</v>
      </c>
      <c r="GA538">
        <v>32.8889</v>
      </c>
      <c r="GB538" s="1">
        <v>2.8471659999999998E-13</v>
      </c>
      <c r="GC538" s="1">
        <v>4.6872509999999998E-9</v>
      </c>
      <c r="GD538" s="1">
        <v>3.1231180000000001E-2</v>
      </c>
      <c r="GE538">
        <v>32.843089999999997</v>
      </c>
      <c r="GF538" s="1">
        <v>2.2482389999999999E-12</v>
      </c>
      <c r="GG538" s="1">
        <v>3.7345040000000001E-8</v>
      </c>
      <c r="GH538" s="1">
        <v>3.111918E-2</v>
      </c>
      <c r="GI538">
        <v>32.80453</v>
      </c>
      <c r="GJ538" s="1">
        <v>1.4966770000000001E-11</v>
      </c>
      <c r="GK538" s="1">
        <v>2.5113819999999999E-7</v>
      </c>
      <c r="GL538" s="1">
        <v>3.0927059999999999E-2</v>
      </c>
      <c r="GM538">
        <v>32.769269999999999</v>
      </c>
      <c r="GN538" s="1">
        <v>8.5119780000000001E-11</v>
      </c>
      <c r="GO538" s="1">
        <v>1.446773E-6</v>
      </c>
      <c r="GP538">
        <v>3.0771799999999998E-2</v>
      </c>
      <c r="GQ538">
        <v>32.737670000000001</v>
      </c>
      <c r="GR538" s="1">
        <v>4.2088349999999998E-10</v>
      </c>
      <c r="GS538" s="1">
        <v>7.2387690000000003E-6</v>
      </c>
      <c r="GT538" s="1">
        <v>3.056735E-2</v>
      </c>
      <c r="GU538">
        <v>32.705159999999999</v>
      </c>
      <c r="GV538" s="1">
        <v>1.8275549999999999E-9</v>
      </c>
      <c r="GW538" s="1">
        <v>3.1852769999999999E-5</v>
      </c>
      <c r="GX538" s="1">
        <v>3.0378530000000001E-2</v>
      </c>
      <c r="GY538">
        <v>32.720469999999999</v>
      </c>
      <c r="GZ538" s="1">
        <v>7.0636739999999999E-9</v>
      </c>
      <c r="HA538" s="1">
        <v>1.2468320000000001E-4</v>
      </c>
      <c r="HB538" s="1">
        <v>3.0198320000000001E-2</v>
      </c>
      <c r="HC538">
        <v>32.787500000000001</v>
      </c>
      <c r="HD538" s="1">
        <v>2.4545839999999999E-8</v>
      </c>
      <c r="HE538" s="1">
        <v>4.3870520000000002E-4</v>
      </c>
      <c r="HF538" s="1">
        <v>3.0028450000000002E-2</v>
      </c>
      <c r="HG538">
        <v>32.85127</v>
      </c>
      <c r="HH538" s="1">
        <v>7.7435409999999997E-8</v>
      </c>
      <c r="HI538" s="1">
        <v>1.4006540000000001E-3</v>
      </c>
      <c r="HJ538" s="1">
        <v>2.984639E-2</v>
      </c>
      <c r="HK538">
        <v>32.859360000000002</v>
      </c>
      <c r="HL538" s="1">
        <v>2.2350140000000001E-7</v>
      </c>
      <c r="HM538" s="1">
        <v>4.092259E-3</v>
      </c>
      <c r="HN538" s="1">
        <v>2.9666430000000001E-2</v>
      </c>
      <c r="HO538">
        <v>32.796689999999998</v>
      </c>
      <c r="HP538" s="1">
        <v>5.9498719999999996E-7</v>
      </c>
      <c r="HQ538" s="1">
        <v>1.102582E-2</v>
      </c>
      <c r="HR538" s="1">
        <v>2.959084E-2</v>
      </c>
      <c r="HS538">
        <v>32.733429999999998</v>
      </c>
      <c r="HT538" s="1">
        <v>1.4763350000000001E-6</v>
      </c>
      <c r="HU538" s="1">
        <v>2.7589559999999999E-2</v>
      </c>
      <c r="HV538" s="1">
        <v>2.9816639999999998E-2</v>
      </c>
      <c r="HW538">
        <v>32.674340000000001</v>
      </c>
      <c r="HX538" s="1">
        <v>3.4642100000000001E-6</v>
      </c>
      <c r="HY538" s="1">
        <v>6.4610150000000005E-2</v>
      </c>
      <c r="HZ538">
        <v>2.96902E-2</v>
      </c>
      <c r="IA538">
        <v>32.676990000000004</v>
      </c>
      <c r="IB538" s="1">
        <v>7.5591229999999998E-6</v>
      </c>
      <c r="IC538">
        <v>0.14235890000000001</v>
      </c>
      <c r="ID538" s="1">
        <v>2.9376820000000001E-2</v>
      </c>
      <c r="IE538">
        <v>32.722790000000003</v>
      </c>
      <c r="IF538" s="1">
        <v>1.5482099999999999E-5</v>
      </c>
      <c r="IG538">
        <v>0.2962496</v>
      </c>
      <c r="IH538" s="1">
        <v>2.904143E-2</v>
      </c>
      <c r="II538">
        <v>32.767510000000001</v>
      </c>
      <c r="IJ538" s="1">
        <v>3.0053190000000002E-5</v>
      </c>
      <c r="IK538">
        <v>0.58466479999999998</v>
      </c>
      <c r="IL538" s="1">
        <v>2.8881739999999999E-2</v>
      </c>
      <c r="IM538">
        <v>32.800400000000003</v>
      </c>
      <c r="IN538" s="1">
        <v>5.5925679999999997E-5</v>
      </c>
      <c r="IO538">
        <v>1.099437</v>
      </c>
      <c r="IP538" s="1">
        <v>2.8822159999999999E-2</v>
      </c>
      <c r="IQ538">
        <v>32.781140000000001</v>
      </c>
      <c r="IR538" s="1">
        <v>9.9979090000000006E-5</v>
      </c>
      <c r="IS538">
        <v>1.9788129999999999</v>
      </c>
      <c r="IT538" s="1">
        <v>2.8722459999999998E-2</v>
      </c>
      <c r="IU538">
        <v>32.732550000000003</v>
      </c>
      <c r="IV538" s="1">
        <v>1.7148559999999999E-4</v>
      </c>
      <c r="IW538">
        <v>3.4215770000000001</v>
      </c>
      <c r="IX538" s="1">
        <v>2.8559729999999998E-2</v>
      </c>
      <c r="IY538">
        <v>32.689109999999999</v>
      </c>
      <c r="IZ538" s="1">
        <v>2.8285540000000002E-4</v>
      </c>
      <c r="JA538">
        <v>5.7006329999999998</v>
      </c>
      <c r="JB538" s="1">
        <v>2.8413790000000001E-2</v>
      </c>
      <c r="JC538">
        <v>32.659410000000001</v>
      </c>
      <c r="JD538" s="1">
        <v>4.5112739999999998E-4</v>
      </c>
      <c r="JE538">
        <v>9.1778809999999993</v>
      </c>
      <c r="JF538" s="1">
        <v>2.823906E-2</v>
      </c>
      <c r="JG538">
        <v>32.715969999999999</v>
      </c>
      <c r="JH538" s="1">
        <v>6.9652820000000004E-4</v>
      </c>
      <c r="JI538">
        <v>14.31582</v>
      </c>
      <c r="JJ538" s="1">
        <v>2.8074040000000001E-2</v>
      </c>
      <c r="JK538">
        <v>32.781730000000003</v>
      </c>
      <c r="JL538" s="1">
        <v>1.044875E-3</v>
      </c>
      <c r="JM538">
        <v>21.686219999999999</v>
      </c>
      <c r="JN538" s="1">
        <v>2.7916050000000001E-2</v>
      </c>
      <c r="JO538">
        <v>32.823990000000002</v>
      </c>
      <c r="JP538" s="1">
        <v>1.5261879999999999E-3</v>
      </c>
      <c r="JQ538">
        <v>31.975239999999999</v>
      </c>
      <c r="JR538" s="1">
        <v>2.7776240000000001E-2</v>
      </c>
      <c r="JS538">
        <v>32.843730000000001</v>
      </c>
      <c r="JT538" s="1">
        <v>2.1760360000000001E-3</v>
      </c>
      <c r="JU538">
        <v>45.984349999999999</v>
      </c>
      <c r="JV538" s="1">
        <v>2.763386E-2</v>
      </c>
      <c r="JW538">
        <v>32.833730000000003</v>
      </c>
      <c r="JX538" s="1">
        <v>3.0316039999999998E-3</v>
      </c>
      <c r="JY538">
        <v>64.620959999999997</v>
      </c>
      <c r="JZ538" s="1">
        <v>2.7485860000000001E-2</v>
      </c>
      <c r="KA538">
        <v>32.782319999999999</v>
      </c>
      <c r="KB538" s="1">
        <v>4.1338829999999997E-3</v>
      </c>
      <c r="KC538">
        <v>88.888149999999996</v>
      </c>
      <c r="KD538" s="1">
        <v>2.736748E-2</v>
      </c>
      <c r="KE538">
        <v>32.729779999999998</v>
      </c>
      <c r="KF538" s="1">
        <v>5.5326819999999997E-3</v>
      </c>
      <c r="KG538">
        <v>119.8646</v>
      </c>
      <c r="KH538" s="1">
        <v>2.7355480000000001E-2</v>
      </c>
      <c r="KI538">
        <v>32.691719999999997</v>
      </c>
      <c r="KJ538" s="1">
        <v>7.3004849999999998E-3</v>
      </c>
      <c r="KK538">
        <v>158.7259</v>
      </c>
      <c r="KL538" s="1">
        <v>2.7232360000000001E-2</v>
      </c>
      <c r="KM538">
        <v>32.736449999999998</v>
      </c>
      <c r="KN538" s="1">
        <v>9.4337290000000001E-3</v>
      </c>
      <c r="KO538">
        <v>206.65459999999999</v>
      </c>
      <c r="KP538" s="1">
        <v>2.706298E-2</v>
      </c>
      <c r="KQ538">
        <v>32.813830000000003</v>
      </c>
      <c r="KR538" s="1">
        <v>1.197845E-2</v>
      </c>
      <c r="KS538">
        <v>264.7978</v>
      </c>
      <c r="KT538" s="1">
        <v>2.6892369999999999E-2</v>
      </c>
      <c r="KU538">
        <v>32.89864</v>
      </c>
      <c r="KV538" s="1">
        <v>1.498435E-2</v>
      </c>
      <c r="KW538">
        <v>334.27109999999999</v>
      </c>
      <c r="KX538" s="1">
        <v>2.6780660000000001E-2</v>
      </c>
      <c r="KY538">
        <v>32.971409999999999</v>
      </c>
      <c r="KZ538" s="1">
        <v>1.8528559999999999E-2</v>
      </c>
      <c r="LA538">
        <v>416.17180000000002</v>
      </c>
      <c r="LB538" s="1">
        <v>2.6695759999999999E-2</v>
      </c>
      <c r="LC538">
        <v>32.970179999999999</v>
      </c>
      <c r="LD538" s="1">
        <v>2.2644359999999999E-2</v>
      </c>
      <c r="LE538">
        <v>511.54390000000001</v>
      </c>
      <c r="LF538" s="1">
        <v>2.6608110000000001E-2</v>
      </c>
      <c r="LG538">
        <v>32.920099999999998</v>
      </c>
      <c r="LH538" s="1">
        <v>2.7345810000000002E-2</v>
      </c>
      <c r="LI538">
        <v>621.32399999999996</v>
      </c>
      <c r="LJ538" s="1">
        <v>2.6501429999999999E-2</v>
      </c>
      <c r="LK538">
        <v>32.874450000000003</v>
      </c>
      <c r="LL538" s="1">
        <v>3.2635280000000003E-2</v>
      </c>
      <c r="LM538">
        <v>746.27030000000002</v>
      </c>
      <c r="LN538" s="1">
        <v>2.6408480000000002E-2</v>
      </c>
      <c r="LO538">
        <v>32.84787</v>
      </c>
      <c r="LP538" s="1">
        <v>3.8566580000000003E-2</v>
      </c>
      <c r="LQ538">
        <v>887.0367</v>
      </c>
      <c r="LR538" s="1">
        <v>2.6306530000000002E-2</v>
      </c>
      <c r="LS538">
        <v>32.920699999999997</v>
      </c>
      <c r="LT538" s="1">
        <v>4.511888E-2</v>
      </c>
      <c r="LU538">
        <v>1044.095</v>
      </c>
      <c r="LV538" s="1">
        <v>2.621122E-2</v>
      </c>
      <c r="LW538">
        <v>33.024889999999999</v>
      </c>
      <c r="LX538" s="1">
        <v>5.2320760000000001E-2</v>
      </c>
      <c r="LY538">
        <v>1217.758</v>
      </c>
      <c r="LZ538" s="1">
        <v>2.610299E-2</v>
      </c>
      <c r="MA538">
        <v>33.126620000000003</v>
      </c>
      <c r="MB538" s="1">
        <v>6.0127519999999997E-2</v>
      </c>
      <c r="MC538">
        <v>1408.163</v>
      </c>
      <c r="MD538" s="1">
        <v>2.6004409999999999E-2</v>
      </c>
      <c r="ME538">
        <v>33.214910000000003</v>
      </c>
      <c r="MF538" s="1">
        <v>6.8572889999999997E-2</v>
      </c>
      <c r="MG538">
        <v>1615.2750000000001</v>
      </c>
      <c r="MH538" s="1">
        <v>2.5911719999999999E-2</v>
      </c>
      <c r="MI538">
        <v>33.230080000000001</v>
      </c>
      <c r="MJ538" s="1">
        <v>7.7639319999999998E-2</v>
      </c>
      <c r="MK538">
        <v>1838.9570000000001</v>
      </c>
      <c r="ML538" s="1">
        <v>2.5827280000000001E-2</v>
      </c>
      <c r="MM538">
        <v>33.197679999999998</v>
      </c>
      <c r="MN538" s="1">
        <v>8.7317759999999994E-2</v>
      </c>
      <c r="MO538">
        <v>2078.8119999999999</v>
      </c>
      <c r="MP538" s="1">
        <v>2.5769469999999999E-2</v>
      </c>
      <c r="MQ538">
        <v>33.15587</v>
      </c>
      <c r="MR538" s="1">
        <v>9.7657850000000004E-2</v>
      </c>
      <c r="MS538">
        <v>2334.3850000000002</v>
      </c>
      <c r="MT538" s="1">
        <v>2.584405E-2</v>
      </c>
      <c r="MU538">
        <v>33.116280000000003</v>
      </c>
      <c r="MV538">
        <v>0.1091241</v>
      </c>
      <c r="MW538">
        <v>2605.5160000000001</v>
      </c>
      <c r="MX538" s="1">
        <v>2.5767490000000001E-2</v>
      </c>
      <c r="MY538">
        <v>33.104779999999998</v>
      </c>
      <c r="MZ538">
        <v>0.12053469999999999</v>
      </c>
      <c r="NA538">
        <v>2891.4290000000001</v>
      </c>
      <c r="NB538" s="1">
        <v>2.5624939999999999E-2</v>
      </c>
      <c r="NC538">
        <v>33.13861</v>
      </c>
      <c r="ND538">
        <v>0.13206399999999999</v>
      </c>
      <c r="NE538">
        <v>3190.7919999999999</v>
      </c>
      <c r="NF538">
        <v>2.54763E-2</v>
      </c>
      <c r="NG538">
        <v>33.222470000000001</v>
      </c>
      <c r="NH538">
        <v>0.14389009999999999</v>
      </c>
      <c r="NI538">
        <v>3502.4250000000002</v>
      </c>
      <c r="NJ538">
        <v>2.5396599999999998E-2</v>
      </c>
      <c r="NK538">
        <v>33.262500000000003</v>
      </c>
      <c r="NL538">
        <v>0.1564256</v>
      </c>
      <c r="NM538">
        <v>3825.377</v>
      </c>
      <c r="NN538" s="1">
        <v>2.5357370000000001E-2</v>
      </c>
      <c r="NO538">
        <v>33.245019999999997</v>
      </c>
      <c r="NP538">
        <v>0.169547</v>
      </c>
      <c r="NQ538">
        <v>4158.902</v>
      </c>
      <c r="NR538" s="1">
        <v>2.5305919999999999E-2</v>
      </c>
      <c r="NS538">
        <v>33.212580000000003</v>
      </c>
      <c r="NT538">
        <v>0.1828901</v>
      </c>
      <c r="NU538">
        <v>4501.9210000000003</v>
      </c>
      <c r="NV538">
        <v>2.52666E-2</v>
      </c>
      <c r="NW538">
        <v>33.177439999999997</v>
      </c>
      <c r="NX538">
        <v>0.19658439999999999</v>
      </c>
      <c r="NY538">
        <v>4853.1970000000001</v>
      </c>
      <c r="NZ538" s="1">
        <v>2.5342429999999999E-2</v>
      </c>
      <c r="OA538">
        <v>33.147539999999999</v>
      </c>
      <c r="OB538">
        <v>0.21146809999999999</v>
      </c>
      <c r="OC538">
        <v>5212.125</v>
      </c>
      <c r="OD538" s="1">
        <v>2.5269969999999999E-2</v>
      </c>
      <c r="OE538">
        <v>33.18609</v>
      </c>
      <c r="OF538">
        <v>0.22533909999999999</v>
      </c>
      <c r="OG538">
        <v>5577.424</v>
      </c>
      <c r="OH538" s="1">
        <v>2.5140180000000002E-2</v>
      </c>
      <c r="OI538">
        <v>33.272579999999998</v>
      </c>
      <c r="OJ538">
        <v>0.23873730000000001</v>
      </c>
      <c r="OK538">
        <v>5947.1440000000002</v>
      </c>
    </row>
    <row r="539" spans="1:401" x14ac:dyDescent="0.35">
      <c r="A539">
        <v>548</v>
      </c>
      <c r="B539" t="s">
        <v>4</v>
      </c>
      <c r="C539" t="s">
        <v>364</v>
      </c>
      <c r="D539" t="s">
        <v>541</v>
      </c>
      <c r="E539">
        <v>763.40210000000002</v>
      </c>
      <c r="F539" s="1">
        <v>3.8762539999999998E-2</v>
      </c>
      <c r="G539">
        <v>32.497399999999999</v>
      </c>
      <c r="H539">
        <v>0</v>
      </c>
      <c r="I539">
        <v>0</v>
      </c>
      <c r="J539" s="1">
        <v>3.8414190000000001E-2</v>
      </c>
      <c r="K539">
        <v>32.515900000000002</v>
      </c>
      <c r="L539">
        <v>0</v>
      </c>
      <c r="M539">
        <v>0</v>
      </c>
      <c r="N539" s="1">
        <v>3.7966529999999998E-2</v>
      </c>
      <c r="O539">
        <v>32.524079999999998</v>
      </c>
      <c r="P539">
        <v>0</v>
      </c>
      <c r="Q539">
        <v>0</v>
      </c>
      <c r="R539" s="1">
        <v>3.750705E-2</v>
      </c>
      <c r="S539">
        <v>32.51361</v>
      </c>
      <c r="T539">
        <v>0</v>
      </c>
      <c r="U539">
        <v>0</v>
      </c>
      <c r="V539" s="1">
        <v>3.7180860000000003E-2</v>
      </c>
      <c r="W539">
        <v>32.522300000000001</v>
      </c>
      <c r="X539">
        <v>0</v>
      </c>
      <c r="Y539">
        <v>0</v>
      </c>
      <c r="Z539" s="1">
        <v>3.6919859999999999E-2</v>
      </c>
      <c r="AA539">
        <v>32.514560000000003</v>
      </c>
      <c r="AB539">
        <v>0</v>
      </c>
      <c r="AC539">
        <v>0</v>
      </c>
      <c r="AD539" s="1">
        <v>3.6630549999999998E-2</v>
      </c>
      <c r="AE539">
        <v>32.497070000000001</v>
      </c>
      <c r="AF539">
        <v>0</v>
      </c>
      <c r="AG539">
        <v>0</v>
      </c>
      <c r="AH539" s="1">
        <v>3.6510550000000003E-2</v>
      </c>
      <c r="AI539">
        <v>32.484540000000003</v>
      </c>
      <c r="AJ539">
        <v>0</v>
      </c>
      <c r="AK539">
        <v>0</v>
      </c>
      <c r="AL539" s="1">
        <v>3.7044479999999998E-2</v>
      </c>
      <c r="AM539">
        <v>32.48077</v>
      </c>
      <c r="AN539">
        <v>0</v>
      </c>
      <c r="AO539">
        <v>0</v>
      </c>
      <c r="AP539">
        <v>3.6807300000000001E-2</v>
      </c>
      <c r="AQ539">
        <v>32.530450000000002</v>
      </c>
      <c r="AR539">
        <v>0</v>
      </c>
      <c r="AS539">
        <v>0</v>
      </c>
      <c r="AT539" s="1">
        <v>3.6249429999999999E-2</v>
      </c>
      <c r="AU539">
        <v>32.60615</v>
      </c>
      <c r="AV539">
        <v>0</v>
      </c>
      <c r="AW539">
        <v>0</v>
      </c>
      <c r="AX539" s="1">
        <v>3.5679660000000002E-2</v>
      </c>
      <c r="AY539">
        <v>32.651339999999998</v>
      </c>
      <c r="AZ539">
        <v>0</v>
      </c>
      <c r="BA539">
        <v>0</v>
      </c>
      <c r="BB539">
        <v>3.5477099999999998E-2</v>
      </c>
      <c r="BC539">
        <v>32.678420000000003</v>
      </c>
      <c r="BD539">
        <v>0</v>
      </c>
      <c r="BE539">
        <v>0</v>
      </c>
      <c r="BF539" s="1">
        <v>3.5447010000000001E-2</v>
      </c>
      <c r="BG539">
        <v>32.66581</v>
      </c>
      <c r="BH539">
        <v>0</v>
      </c>
      <c r="BI539">
        <v>0</v>
      </c>
      <c r="BJ539" s="1">
        <v>3.5347570000000002E-2</v>
      </c>
      <c r="BK539">
        <v>32.618340000000003</v>
      </c>
      <c r="BL539">
        <v>0</v>
      </c>
      <c r="BM539">
        <v>0</v>
      </c>
      <c r="BN539" s="1">
        <v>3.5151259999999997E-2</v>
      </c>
      <c r="BO539">
        <v>32.573180000000001</v>
      </c>
      <c r="BP539">
        <v>0</v>
      </c>
      <c r="BQ539">
        <v>0</v>
      </c>
      <c r="BR539" s="1">
        <v>3.515244E-2</v>
      </c>
      <c r="BS539">
        <v>32.537750000000003</v>
      </c>
      <c r="BT539">
        <v>0</v>
      </c>
      <c r="BU539">
        <v>0</v>
      </c>
      <c r="BV539" s="1">
        <v>3.4972669999999997E-2</v>
      </c>
      <c r="BW539">
        <v>32.5608</v>
      </c>
      <c r="BX539">
        <v>0</v>
      </c>
      <c r="BY539">
        <v>0</v>
      </c>
      <c r="BZ539" s="1">
        <v>3.475089E-2</v>
      </c>
      <c r="CA539">
        <v>32.600409999999997</v>
      </c>
      <c r="CB539">
        <v>0</v>
      </c>
      <c r="CC539">
        <v>0</v>
      </c>
      <c r="CD539" s="1">
        <v>3.4543629999999999E-2</v>
      </c>
      <c r="CE539">
        <v>32.627699999999997</v>
      </c>
      <c r="CF539">
        <v>0</v>
      </c>
      <c r="CG539">
        <v>0</v>
      </c>
      <c r="CH539" s="1">
        <v>3.442071E-2</v>
      </c>
      <c r="CI539">
        <v>32.659199999999998</v>
      </c>
      <c r="CJ539">
        <v>0</v>
      </c>
      <c r="CK539">
        <v>0</v>
      </c>
      <c r="CL539" s="1">
        <v>3.4329209999999999E-2</v>
      </c>
      <c r="CM539">
        <v>32.657829999999997</v>
      </c>
      <c r="CN539">
        <v>0</v>
      </c>
      <c r="CO539">
        <v>0</v>
      </c>
      <c r="CP539" s="1">
        <v>3.4236089999999997E-2</v>
      </c>
      <c r="CQ539">
        <v>32.60848</v>
      </c>
      <c r="CR539">
        <v>0</v>
      </c>
      <c r="CS539">
        <v>0</v>
      </c>
      <c r="CT539" s="1">
        <v>3.4313530000000002E-2</v>
      </c>
      <c r="CU539">
        <v>32.558120000000002</v>
      </c>
      <c r="CV539">
        <v>0</v>
      </c>
      <c r="CW539">
        <v>0</v>
      </c>
      <c r="CX539" s="1">
        <v>3.5018809999999997E-2</v>
      </c>
      <c r="CY539">
        <v>32.521090000000001</v>
      </c>
      <c r="CZ539">
        <v>0</v>
      </c>
      <c r="DA539">
        <v>0</v>
      </c>
      <c r="DB539" s="1">
        <v>3.4978040000000002E-2</v>
      </c>
      <c r="DC539">
        <v>32.574770000000001</v>
      </c>
      <c r="DD539">
        <v>0</v>
      </c>
      <c r="DE539">
        <v>0</v>
      </c>
      <c r="DF539" s="1">
        <v>3.4607680000000002E-2</v>
      </c>
      <c r="DG539">
        <v>32.662379999999999</v>
      </c>
      <c r="DH539">
        <v>0</v>
      </c>
      <c r="DI539">
        <v>0</v>
      </c>
      <c r="DJ539" s="1">
        <v>3.4201740000000001E-2</v>
      </c>
      <c r="DK539">
        <v>32.737830000000002</v>
      </c>
      <c r="DL539">
        <v>0</v>
      </c>
      <c r="DM539">
        <v>0</v>
      </c>
      <c r="DN539">
        <v>3.4143399999999997E-2</v>
      </c>
      <c r="DO539">
        <v>32.797530000000002</v>
      </c>
      <c r="DP539">
        <v>0</v>
      </c>
      <c r="DQ539">
        <v>0</v>
      </c>
      <c r="DR539" s="1">
        <v>3.4246779999999998E-2</v>
      </c>
      <c r="DS539">
        <v>32.784999999999997</v>
      </c>
      <c r="DT539">
        <v>0</v>
      </c>
      <c r="DU539">
        <v>0</v>
      </c>
      <c r="DV539" s="1">
        <v>3.4277540000000002E-2</v>
      </c>
      <c r="DW539">
        <v>32.73039</v>
      </c>
      <c r="DX539">
        <v>0</v>
      </c>
      <c r="DY539" s="1">
        <v>1.292948E-36</v>
      </c>
      <c r="DZ539" s="1">
        <v>3.4126339999999998E-2</v>
      </c>
      <c r="EA539">
        <v>32.678629999999998</v>
      </c>
      <c r="EB539" s="1">
        <v>2.561449E-37</v>
      </c>
      <c r="EC539" s="1">
        <v>3.7893340000000002E-33</v>
      </c>
      <c r="ED539" s="1">
        <v>3.3929180000000003E-2</v>
      </c>
      <c r="EE539">
        <v>32.6355</v>
      </c>
      <c r="EF539" s="1">
        <v>3.283192E-34</v>
      </c>
      <c r="EG539" s="1">
        <v>4.7901980000000003E-30</v>
      </c>
      <c r="EH539">
        <v>3.3776199999999999E-2</v>
      </c>
      <c r="EI539">
        <v>32.657229999999998</v>
      </c>
      <c r="EJ539" s="1">
        <v>2.009193E-31</v>
      </c>
      <c r="EK539" s="1">
        <v>2.912419E-27</v>
      </c>
      <c r="EL539" s="1">
        <v>3.3700649999999999E-2</v>
      </c>
      <c r="EM539">
        <v>32.732770000000002</v>
      </c>
      <c r="EN539" s="1">
        <v>6.4926190000000002E-29</v>
      </c>
      <c r="EO539" s="1">
        <v>9.3845949999999996E-25</v>
      </c>
      <c r="EP539" s="1">
        <v>3.3604589999999997E-2</v>
      </c>
      <c r="EQ539">
        <v>32.825499999999998</v>
      </c>
      <c r="ER539" s="1">
        <v>1.202526E-26</v>
      </c>
      <c r="ES539" s="1">
        <v>1.74149E-22</v>
      </c>
      <c r="ET539" s="1">
        <v>3.3489440000000002E-2</v>
      </c>
      <c r="EU539">
        <v>32.89564</v>
      </c>
      <c r="EV539" s="1">
        <v>1.3635790000000001E-24</v>
      </c>
      <c r="EW539" s="1">
        <v>1.9855369999999999E-20</v>
      </c>
      <c r="EX539" s="1">
        <v>3.3332210000000001E-2</v>
      </c>
      <c r="EY539">
        <v>32.89134</v>
      </c>
      <c r="EZ539" s="1">
        <v>1.000129E-22</v>
      </c>
      <c r="FA539" s="1">
        <v>1.468651E-18</v>
      </c>
      <c r="FB539" s="1">
        <v>3.3165340000000001E-2</v>
      </c>
      <c r="FC539">
        <v>32.847059999999999</v>
      </c>
      <c r="FD539" s="1">
        <v>4.9740149999999998E-21</v>
      </c>
      <c r="FE539" s="1">
        <v>7.383744E-17</v>
      </c>
      <c r="FF539" s="1">
        <v>3.3111590000000003E-2</v>
      </c>
      <c r="FG539">
        <v>32.8003</v>
      </c>
      <c r="FH539" s="1">
        <v>1.755819E-19</v>
      </c>
      <c r="FI539" s="1">
        <v>2.627755E-15</v>
      </c>
      <c r="FJ539" s="1">
        <v>3.3387149999999997E-2</v>
      </c>
      <c r="FK539">
        <v>32.75459</v>
      </c>
      <c r="FL539" s="1">
        <v>4.5972849999999998E-18</v>
      </c>
      <c r="FM539" s="1">
        <v>6.872524E-14</v>
      </c>
      <c r="FN539" s="1">
        <v>3.3268930000000002E-2</v>
      </c>
      <c r="FO539">
        <v>32.793349999999997</v>
      </c>
      <c r="FP539" s="1">
        <v>8.9996969999999999E-17</v>
      </c>
      <c r="FQ539" s="1">
        <v>1.360785E-12</v>
      </c>
      <c r="FR539" s="1">
        <v>3.2946330000000003E-2</v>
      </c>
      <c r="FS539">
        <v>32.865169999999999</v>
      </c>
      <c r="FT539" s="1">
        <v>1.3568790000000001E-15</v>
      </c>
      <c r="FU539" s="1">
        <v>2.088989E-11</v>
      </c>
      <c r="FV539" s="1">
        <v>3.2603710000000001E-2</v>
      </c>
      <c r="FW539">
        <v>32.905419999999999</v>
      </c>
      <c r="FX539" s="1">
        <v>1.6206699999999999E-14</v>
      </c>
      <c r="FY539" s="1">
        <v>2.5433649999999999E-10</v>
      </c>
      <c r="FZ539" s="1">
        <v>3.2442329999999998E-2</v>
      </c>
      <c r="GA539">
        <v>32.918660000000003</v>
      </c>
      <c r="GB539" s="1">
        <v>1.5791329999999999E-13</v>
      </c>
      <c r="GC539" s="1">
        <v>2.512022E-9</v>
      </c>
      <c r="GD539" s="1">
        <v>3.2365480000000002E-2</v>
      </c>
      <c r="GE539">
        <v>32.874400000000001</v>
      </c>
      <c r="GF539" s="1">
        <v>1.2775229999999999E-12</v>
      </c>
      <c r="GG539" s="1">
        <v>2.054904E-8</v>
      </c>
      <c r="GH539">
        <v>3.22495E-2</v>
      </c>
      <c r="GI539">
        <v>32.836910000000003</v>
      </c>
      <c r="GJ539" s="1">
        <v>8.7028390000000003E-12</v>
      </c>
      <c r="GK539" s="1">
        <v>1.4169749999999999E-7</v>
      </c>
      <c r="GL539" s="1">
        <v>3.2050780000000001E-2</v>
      </c>
      <c r="GM539">
        <v>32.802700000000002</v>
      </c>
      <c r="GN539" s="1">
        <v>5.0595979999999998E-11</v>
      </c>
      <c r="GO539" s="1">
        <v>8.3600750000000002E-7</v>
      </c>
      <c r="GP539" s="1">
        <v>3.1891860000000001E-2</v>
      </c>
      <c r="GQ539">
        <v>32.771949999999997</v>
      </c>
      <c r="GR539" s="1">
        <v>2.5549650000000002E-10</v>
      </c>
      <c r="GS539" s="1">
        <v>4.2789550000000003E-6</v>
      </c>
      <c r="GT539" s="1">
        <v>3.167975E-2</v>
      </c>
      <c r="GU539">
        <v>32.74033</v>
      </c>
      <c r="GV539" s="1">
        <v>1.1318199999999999E-9</v>
      </c>
      <c r="GW539" s="1">
        <v>1.9239790000000001E-5</v>
      </c>
      <c r="GX539" s="1">
        <v>3.1484650000000003E-2</v>
      </c>
      <c r="GY539">
        <v>32.755569999999999</v>
      </c>
      <c r="GZ539" s="1">
        <v>4.4588269999999999E-9</v>
      </c>
      <c r="HA539" s="1">
        <v>7.6874300000000004E-5</v>
      </c>
      <c r="HB539">
        <v>3.1299100000000003E-2</v>
      </c>
      <c r="HC539">
        <v>32.821890000000003</v>
      </c>
      <c r="HD539" s="1">
        <v>1.577862E-8</v>
      </c>
      <c r="HE539" s="1">
        <v>2.7582369999999999E-4</v>
      </c>
      <c r="HF539" s="1">
        <v>3.1123230000000002E-2</v>
      </c>
      <c r="HG539">
        <v>32.885480000000001</v>
      </c>
      <c r="HH539" s="1">
        <v>5.0646339999999998E-8</v>
      </c>
      <c r="HI539" s="1">
        <v>8.9714619999999999E-4</v>
      </c>
      <c r="HJ539" s="1">
        <v>3.0934779999999999E-2</v>
      </c>
      <c r="HK539">
        <v>32.894570000000002</v>
      </c>
      <c r="HL539" s="1">
        <v>1.4861049999999999E-7</v>
      </c>
      <c r="HM539" s="1">
        <v>2.6679350000000002E-3</v>
      </c>
      <c r="HN539" s="1">
        <v>3.0749510000000001E-2</v>
      </c>
      <c r="HO539">
        <v>32.833480000000002</v>
      </c>
      <c r="HP539" s="1">
        <v>4.0189289999999999E-7</v>
      </c>
      <c r="HQ539" s="1">
        <v>7.3101759999999998E-3</v>
      </c>
      <c r="HR539" s="1">
        <v>3.067375E-2</v>
      </c>
      <c r="HS539">
        <v>32.771439999999998</v>
      </c>
      <c r="HT539" s="1">
        <v>1.0123180000000001E-6</v>
      </c>
      <c r="HU539" s="1">
        <v>1.8587289999999999E-2</v>
      </c>
      <c r="HV539" s="1">
        <v>3.0911950000000001E-2</v>
      </c>
      <c r="HW539">
        <v>32.713369999999998</v>
      </c>
      <c r="HX539" s="1">
        <v>2.4098339999999999E-6</v>
      </c>
      <c r="HY539" s="1">
        <v>4.4198059999999997E-2</v>
      </c>
      <c r="HZ539" s="1">
        <v>3.0781240000000001E-2</v>
      </c>
      <c r="IA539">
        <v>32.715760000000003</v>
      </c>
      <c r="IB539" s="1">
        <v>5.3303870000000001E-6</v>
      </c>
      <c r="IC539" s="1">
        <v>9.8808049999999994E-2</v>
      </c>
      <c r="ID539" s="1">
        <v>3.045573E-2</v>
      </c>
      <c r="IE539">
        <v>32.761069999999997</v>
      </c>
      <c r="IF539" s="1">
        <v>1.105934E-5</v>
      </c>
      <c r="IG539">
        <v>0.208479</v>
      </c>
      <c r="IH539" s="1">
        <v>3.0107470000000001E-2</v>
      </c>
      <c r="II539">
        <v>32.805619999999998</v>
      </c>
      <c r="IJ539" s="1">
        <v>2.173426E-5</v>
      </c>
      <c r="IK539">
        <v>0.41689599999999999</v>
      </c>
      <c r="IL539" s="1">
        <v>2.9941369999999998E-2</v>
      </c>
      <c r="IM539">
        <v>32.8384</v>
      </c>
      <c r="IN539" s="1">
        <v>4.0924009999999997E-5</v>
      </c>
      <c r="IO539">
        <v>0.79386900000000005</v>
      </c>
      <c r="IP539" s="1">
        <v>2.9883119999999999E-2</v>
      </c>
      <c r="IQ539">
        <v>32.820279999999997</v>
      </c>
      <c r="IR539" s="1">
        <v>7.3997370000000002E-5</v>
      </c>
      <c r="IS539">
        <v>1.4460869999999999</v>
      </c>
      <c r="IT539" s="1">
        <v>2.9780839999999999E-2</v>
      </c>
      <c r="IU539">
        <v>32.772550000000003</v>
      </c>
      <c r="IV539" s="1">
        <v>1.282949E-4</v>
      </c>
      <c r="IW539">
        <v>2.5291700000000001</v>
      </c>
      <c r="IX539" s="1">
        <v>2.9612340000000001E-2</v>
      </c>
      <c r="IY539">
        <v>32.729750000000003</v>
      </c>
      <c r="IZ539" s="1">
        <v>2.1379250000000001E-4</v>
      </c>
      <c r="JA539">
        <v>4.2599349999999996</v>
      </c>
      <c r="JB539" s="1">
        <v>2.946064E-2</v>
      </c>
      <c r="JC539">
        <v>32.700360000000003</v>
      </c>
      <c r="JD539" s="1">
        <v>3.4431989999999998E-4</v>
      </c>
      <c r="JE539">
        <v>6.9300030000000001</v>
      </c>
      <c r="JF539" s="1">
        <v>2.9280210000000001E-2</v>
      </c>
      <c r="JG539">
        <v>32.755789999999998</v>
      </c>
      <c r="JH539" s="1">
        <v>5.3662109999999996E-4</v>
      </c>
      <c r="JI539">
        <v>10.91736</v>
      </c>
      <c r="JJ539" s="1">
        <v>2.9109349999999999E-2</v>
      </c>
      <c r="JK539">
        <v>32.820749999999997</v>
      </c>
      <c r="JL539" s="1">
        <v>8.1221709999999999E-4</v>
      </c>
      <c r="JM539">
        <v>16.695640000000001</v>
      </c>
      <c r="JN539" s="1">
        <v>2.8946030000000001E-2</v>
      </c>
      <c r="JO539">
        <v>32.862589999999997</v>
      </c>
      <c r="JP539" s="1">
        <v>1.196552E-3</v>
      </c>
      <c r="JQ539">
        <v>24.841170000000002</v>
      </c>
      <c r="JR539" s="1">
        <v>2.880183E-2</v>
      </c>
      <c r="JS539">
        <v>32.882379999999998</v>
      </c>
      <c r="JT539" s="1">
        <v>1.7200920000000001E-3</v>
      </c>
      <c r="JU539">
        <v>36.03595</v>
      </c>
      <c r="JV539" s="1">
        <v>2.865529E-2</v>
      </c>
      <c r="JW539">
        <v>32.872900000000001</v>
      </c>
      <c r="JX539" s="1">
        <v>2.4153059999999999E-3</v>
      </c>
      <c r="JY539">
        <v>51.062980000000003</v>
      </c>
      <c r="JZ539">
        <v>2.8501100000000001E-2</v>
      </c>
      <c r="KA539">
        <v>32.822299999999998</v>
      </c>
      <c r="KB539" s="1">
        <v>3.318185E-3</v>
      </c>
      <c r="KC539">
        <v>70.799130000000005</v>
      </c>
      <c r="KD539" s="1">
        <v>2.8380180000000001E-2</v>
      </c>
      <c r="KE539">
        <v>32.770319999999998</v>
      </c>
      <c r="KF539" s="1">
        <v>4.4732399999999999E-3</v>
      </c>
      <c r="KG539">
        <v>96.201189999999997</v>
      </c>
      <c r="KH539" s="1">
        <v>2.836897E-2</v>
      </c>
      <c r="KI539">
        <v>32.732349999999997</v>
      </c>
      <c r="KJ539" s="1">
        <v>5.9435479999999999E-3</v>
      </c>
      <c r="KK539">
        <v>128.32390000000001</v>
      </c>
      <c r="KL539" s="1">
        <v>2.8242679999999999E-2</v>
      </c>
      <c r="KM539">
        <v>32.775709999999997</v>
      </c>
      <c r="KN539" s="1">
        <v>7.7315530000000004E-3</v>
      </c>
      <c r="KO539">
        <v>168.24600000000001</v>
      </c>
      <c r="KP539" s="1">
        <v>2.806643E-2</v>
      </c>
      <c r="KQ539">
        <v>32.851880000000001</v>
      </c>
      <c r="KR539" s="1">
        <v>9.8792919999999996E-3</v>
      </c>
      <c r="KS539">
        <v>217.03460000000001</v>
      </c>
      <c r="KT539" s="1">
        <v>2.7889859999999999E-2</v>
      </c>
      <c r="KU539">
        <v>32.935609999999997</v>
      </c>
      <c r="KV539" s="1">
        <v>1.2433970000000001E-2</v>
      </c>
      <c r="KW539">
        <v>275.74650000000003</v>
      </c>
      <c r="KX539" s="1">
        <v>2.7774239999999999E-2</v>
      </c>
      <c r="KY539">
        <v>33.007559999999998</v>
      </c>
      <c r="KZ539" s="1">
        <v>1.5465059999999999E-2</v>
      </c>
      <c r="LA539">
        <v>345.43689999999998</v>
      </c>
      <c r="LB539" s="1">
        <v>2.7686809999999999E-2</v>
      </c>
      <c r="LC539">
        <v>33.006920000000001</v>
      </c>
      <c r="LD539" s="1">
        <v>1.900719E-2</v>
      </c>
      <c r="LE539">
        <v>427.12990000000002</v>
      </c>
      <c r="LF539" s="1">
        <v>2.759582E-2</v>
      </c>
      <c r="LG539">
        <v>32.957549999999998</v>
      </c>
      <c r="LH539">
        <v>2.3077899999999998E-2</v>
      </c>
      <c r="LI539">
        <v>521.76980000000003</v>
      </c>
      <c r="LJ539" s="1">
        <v>2.7486590000000002E-2</v>
      </c>
      <c r="LK539">
        <v>32.912179999999999</v>
      </c>
      <c r="LL539" s="1">
        <v>2.768673E-2</v>
      </c>
      <c r="LM539">
        <v>630.15070000000003</v>
      </c>
      <c r="LN539" s="1">
        <v>2.7390359999999999E-2</v>
      </c>
      <c r="LO539">
        <v>32.885460000000002</v>
      </c>
      <c r="LP539">
        <v>3.28829E-2</v>
      </c>
      <c r="LQ539">
        <v>752.98749999999995</v>
      </c>
      <c r="LR539" s="1">
        <v>2.7285859999999999E-2</v>
      </c>
      <c r="LS539">
        <v>32.956499999999998</v>
      </c>
      <c r="LT539" s="1">
        <v>3.8657039999999997E-2</v>
      </c>
      <c r="LU539">
        <v>890.8374</v>
      </c>
      <c r="LV539" s="1">
        <v>2.7186559999999999E-2</v>
      </c>
      <c r="LW539">
        <v>33.058979999999998</v>
      </c>
      <c r="LX539" s="1">
        <v>4.503509E-2</v>
      </c>
      <c r="LY539">
        <v>1044.115</v>
      </c>
      <c r="LZ539" s="1">
        <v>2.7074850000000001E-2</v>
      </c>
      <c r="MA539">
        <v>33.159390000000002</v>
      </c>
      <c r="MB539" s="1">
        <v>5.1987810000000002E-2</v>
      </c>
      <c r="MC539">
        <v>1213.0909999999999</v>
      </c>
      <c r="MD539" s="1">
        <v>2.6973759999999999E-2</v>
      </c>
      <c r="ME539">
        <v>33.24671</v>
      </c>
      <c r="MF539" s="1">
        <v>5.9548520000000001E-2</v>
      </c>
      <c r="MG539">
        <v>1397.8710000000001</v>
      </c>
      <c r="MH539" s="1">
        <v>2.6877209999999999E-2</v>
      </c>
      <c r="MI539">
        <v>33.26229</v>
      </c>
      <c r="MJ539" s="1">
        <v>6.7701750000000005E-2</v>
      </c>
      <c r="MK539">
        <v>1598.4549999999999</v>
      </c>
      <c r="ML539" s="1">
        <v>2.6789629999999998E-2</v>
      </c>
      <c r="MM539">
        <v>33.230269999999997</v>
      </c>
      <c r="MN539" s="1">
        <v>7.6447609999999999E-2</v>
      </c>
      <c r="MO539">
        <v>1814.6220000000001</v>
      </c>
      <c r="MP539" s="1">
        <v>2.6731890000000001E-2</v>
      </c>
      <c r="MQ539">
        <v>33.188879999999997</v>
      </c>
      <c r="MR539" s="1">
        <v>8.5840280000000005E-2</v>
      </c>
      <c r="MS539">
        <v>2046.0889999999999</v>
      </c>
      <c r="MT539">
        <v>2.68113E-2</v>
      </c>
      <c r="MU539">
        <v>33.149349999999998</v>
      </c>
      <c r="MV539" s="1">
        <v>9.6286570000000002E-2</v>
      </c>
      <c r="MW539">
        <v>2292.7979999999998</v>
      </c>
      <c r="MX539" s="1">
        <v>2.673188E-2</v>
      </c>
      <c r="MY539">
        <v>33.137509999999999</v>
      </c>
      <c r="MZ539">
        <v>0.1067414</v>
      </c>
      <c r="NA539">
        <v>2554.1640000000002</v>
      </c>
      <c r="NB539" s="1">
        <v>2.6584469999999999E-2</v>
      </c>
      <c r="NC539">
        <v>33.170250000000003</v>
      </c>
      <c r="ND539">
        <v>0.11736480000000001</v>
      </c>
      <c r="NE539">
        <v>2829.0709999999999</v>
      </c>
      <c r="NF539" s="1">
        <v>2.6429129999999999E-2</v>
      </c>
      <c r="NG539">
        <v>33.252650000000003</v>
      </c>
      <c r="NH539">
        <v>0.128303</v>
      </c>
      <c r="NI539">
        <v>3116.5079999999998</v>
      </c>
      <c r="NJ539" s="1">
        <v>2.6347780000000001E-2</v>
      </c>
      <c r="NK539">
        <v>33.292450000000002</v>
      </c>
      <c r="NL539">
        <v>0.13994619999999999</v>
      </c>
      <c r="NM539">
        <v>3415.692</v>
      </c>
      <c r="NN539" s="1">
        <v>2.630737E-2</v>
      </c>
      <c r="NO539">
        <v>33.275309999999998</v>
      </c>
      <c r="NP539">
        <v>0.15216979999999999</v>
      </c>
      <c r="NQ539">
        <v>3725.962</v>
      </c>
      <c r="NR539" s="1">
        <v>2.6255420000000002E-2</v>
      </c>
      <c r="NS539">
        <v>33.243099999999998</v>
      </c>
      <c r="NT539">
        <v>0.16466059999999999</v>
      </c>
      <c r="NU539">
        <v>4046.413</v>
      </c>
      <c r="NV539">
        <v>2.6215200000000001E-2</v>
      </c>
      <c r="NW539">
        <v>33.208150000000003</v>
      </c>
      <c r="NX539">
        <v>0.1775226</v>
      </c>
      <c r="NY539">
        <v>4375.9120000000003</v>
      </c>
      <c r="NZ539" s="1">
        <v>2.6294910000000001E-2</v>
      </c>
      <c r="OA539">
        <v>33.1783</v>
      </c>
      <c r="OB539">
        <v>0.1915258</v>
      </c>
      <c r="OC539">
        <v>4713.9440000000004</v>
      </c>
      <c r="OD539" s="1">
        <v>2.6220380000000001E-2</v>
      </c>
      <c r="OE539">
        <v>33.215560000000004</v>
      </c>
      <c r="OF539">
        <v>0.20466809999999999</v>
      </c>
      <c r="OG539">
        <v>5059.3040000000001</v>
      </c>
      <c r="OH539" s="1">
        <v>2.608539E-2</v>
      </c>
      <c r="OI539">
        <v>33.300539999999998</v>
      </c>
      <c r="OJ539">
        <v>0.21742719999999999</v>
      </c>
      <c r="OK539">
        <v>5410.2330000000002</v>
      </c>
    </row>
    <row r="540" spans="1:401" x14ac:dyDescent="0.35">
      <c r="A540">
        <v>549</v>
      </c>
      <c r="B540" t="s">
        <v>4</v>
      </c>
      <c r="C540" t="s">
        <v>364</v>
      </c>
      <c r="D540" t="s">
        <v>542</v>
      </c>
      <c r="E540">
        <v>764.60910000000001</v>
      </c>
      <c r="F540">
        <v>3.6606800000000002E-2</v>
      </c>
      <c r="G540">
        <v>32.449669999999998</v>
      </c>
      <c r="H540">
        <v>0</v>
      </c>
      <c r="I540">
        <v>0</v>
      </c>
      <c r="J540" s="1">
        <v>3.6276969999999999E-2</v>
      </c>
      <c r="K540">
        <v>32.471060000000001</v>
      </c>
      <c r="L540">
        <v>0</v>
      </c>
      <c r="M540">
        <v>0</v>
      </c>
      <c r="N540" s="1">
        <v>3.5853889999999999E-2</v>
      </c>
      <c r="O540">
        <v>32.48227</v>
      </c>
      <c r="P540">
        <v>0</v>
      </c>
      <c r="Q540">
        <v>0</v>
      </c>
      <c r="R540" s="1">
        <v>3.5418539999999998E-2</v>
      </c>
      <c r="S540">
        <v>32.475020000000001</v>
      </c>
      <c r="T540">
        <v>0</v>
      </c>
      <c r="U540">
        <v>0</v>
      </c>
      <c r="V540" s="1">
        <v>3.511073E-2</v>
      </c>
      <c r="W540">
        <v>32.486490000000003</v>
      </c>
      <c r="X540">
        <v>0</v>
      </c>
      <c r="Y540">
        <v>0</v>
      </c>
      <c r="Z540" s="1">
        <v>3.4865939999999998E-2</v>
      </c>
      <c r="AA540">
        <v>32.481740000000002</v>
      </c>
      <c r="AB540">
        <v>0</v>
      </c>
      <c r="AC540">
        <v>0</v>
      </c>
      <c r="AD540" s="1">
        <v>3.4593510000000001E-2</v>
      </c>
      <c r="AE540">
        <v>32.467300000000002</v>
      </c>
      <c r="AF540">
        <v>0</v>
      </c>
      <c r="AG540">
        <v>0</v>
      </c>
      <c r="AH540" s="1">
        <v>3.4484840000000003E-2</v>
      </c>
      <c r="AI540">
        <v>32.457650000000001</v>
      </c>
      <c r="AJ540">
        <v>0</v>
      </c>
      <c r="AK540">
        <v>0</v>
      </c>
      <c r="AL540" s="1">
        <v>3.4995659999999998E-2</v>
      </c>
      <c r="AM540">
        <v>32.456569999999999</v>
      </c>
      <c r="AN540">
        <v>0</v>
      </c>
      <c r="AO540">
        <v>0</v>
      </c>
      <c r="AP540" s="1">
        <v>3.477123E-2</v>
      </c>
      <c r="AQ540">
        <v>32.50826</v>
      </c>
      <c r="AR540">
        <v>0</v>
      </c>
      <c r="AS540">
        <v>0</v>
      </c>
      <c r="AT540" s="1">
        <v>3.4241519999999998E-2</v>
      </c>
      <c r="AU540">
        <v>32.58569</v>
      </c>
      <c r="AV540">
        <v>0</v>
      </c>
      <c r="AW540">
        <v>0</v>
      </c>
      <c r="AX540" s="1">
        <v>3.3700639999999997E-2</v>
      </c>
      <c r="AY540">
        <v>32.633090000000003</v>
      </c>
      <c r="AZ540">
        <v>0</v>
      </c>
      <c r="BA540">
        <v>0</v>
      </c>
      <c r="BB540" s="1">
        <v>3.3509820000000003E-2</v>
      </c>
      <c r="BC540">
        <v>32.662460000000003</v>
      </c>
      <c r="BD540">
        <v>0</v>
      </c>
      <c r="BE540">
        <v>0</v>
      </c>
      <c r="BF540" s="1">
        <v>3.3484350000000003E-2</v>
      </c>
      <c r="BG540">
        <v>32.652610000000003</v>
      </c>
      <c r="BH540">
        <v>0</v>
      </c>
      <c r="BI540">
        <v>0</v>
      </c>
      <c r="BJ540" s="1">
        <v>3.3391570000000002E-2</v>
      </c>
      <c r="BK540">
        <v>32.607999999999997</v>
      </c>
      <c r="BL540">
        <v>0</v>
      </c>
      <c r="BM540">
        <v>0</v>
      </c>
      <c r="BN540" s="1">
        <v>3.3207149999999998E-2</v>
      </c>
      <c r="BO540">
        <v>32.565510000000003</v>
      </c>
      <c r="BP540">
        <v>0</v>
      </c>
      <c r="BQ540">
        <v>0</v>
      </c>
      <c r="BR540" s="1">
        <v>3.3210459999999997E-2</v>
      </c>
      <c r="BS540">
        <v>32.532620000000001</v>
      </c>
      <c r="BT540">
        <v>0</v>
      </c>
      <c r="BU540">
        <v>0</v>
      </c>
      <c r="BV540" s="1">
        <v>3.3039590000000001E-2</v>
      </c>
      <c r="BW540">
        <v>32.557189999999999</v>
      </c>
      <c r="BX540">
        <v>0</v>
      </c>
      <c r="BY540">
        <v>0</v>
      </c>
      <c r="BZ540">
        <v>3.2829499999999998E-2</v>
      </c>
      <c r="CA540">
        <v>32.598320000000001</v>
      </c>
      <c r="CB540">
        <v>0</v>
      </c>
      <c r="CC540">
        <v>0</v>
      </c>
      <c r="CD540" s="1">
        <v>3.2634660000000003E-2</v>
      </c>
      <c r="CE540">
        <v>32.62724</v>
      </c>
      <c r="CF540">
        <v>0</v>
      </c>
      <c r="CG540">
        <v>0</v>
      </c>
      <c r="CH540" s="1">
        <v>3.251826E-2</v>
      </c>
      <c r="CI540">
        <v>32.660209999999999</v>
      </c>
      <c r="CJ540">
        <v>0</v>
      </c>
      <c r="CK540">
        <v>0</v>
      </c>
      <c r="CL540" s="1">
        <v>3.2431809999999998E-2</v>
      </c>
      <c r="CM540">
        <v>32.660769999999999</v>
      </c>
      <c r="CN540">
        <v>0</v>
      </c>
      <c r="CO540">
        <v>0</v>
      </c>
      <c r="CP540" s="1">
        <v>3.2345180000000001E-2</v>
      </c>
      <c r="CQ540">
        <v>32.613869999999999</v>
      </c>
      <c r="CR540">
        <v>0</v>
      </c>
      <c r="CS540">
        <v>0</v>
      </c>
      <c r="CT540">
        <v>3.2423199999999999E-2</v>
      </c>
      <c r="CU540">
        <v>32.565669999999997</v>
      </c>
      <c r="CV540">
        <v>0</v>
      </c>
      <c r="CW540">
        <v>0</v>
      </c>
      <c r="CX540" s="1">
        <v>3.3095529999999998E-2</v>
      </c>
      <c r="CY540">
        <v>32.530549999999998</v>
      </c>
      <c r="CZ540">
        <v>0</v>
      </c>
      <c r="DA540">
        <v>0</v>
      </c>
      <c r="DB540" s="1">
        <v>3.3057580000000003E-2</v>
      </c>
      <c r="DC540">
        <v>32.584890000000001</v>
      </c>
      <c r="DD540">
        <v>0</v>
      </c>
      <c r="DE540">
        <v>0</v>
      </c>
      <c r="DF540" s="1">
        <v>3.2704370000000003E-2</v>
      </c>
      <c r="DG540">
        <v>32.672899999999998</v>
      </c>
      <c r="DH540">
        <v>0</v>
      </c>
      <c r="DI540">
        <v>0</v>
      </c>
      <c r="DJ540" s="1">
        <v>3.2319059999999997E-2</v>
      </c>
      <c r="DK540">
        <v>32.749049999999997</v>
      </c>
      <c r="DL540">
        <v>0</v>
      </c>
      <c r="DM540">
        <v>0</v>
      </c>
      <c r="DN540" s="1">
        <v>3.2263989999999999E-2</v>
      </c>
      <c r="DO540">
        <v>32.80959</v>
      </c>
      <c r="DP540">
        <v>0</v>
      </c>
      <c r="DQ540">
        <v>0</v>
      </c>
      <c r="DR540" s="1">
        <v>3.2364280000000002E-2</v>
      </c>
      <c r="DS540">
        <v>32.798780000000001</v>
      </c>
      <c r="DT540">
        <v>0</v>
      </c>
      <c r="DU540">
        <v>0</v>
      </c>
      <c r="DV540" s="1">
        <v>3.2395019999999997E-2</v>
      </c>
      <c r="DW540">
        <v>32.746229999999997</v>
      </c>
      <c r="DX540">
        <v>0</v>
      </c>
      <c r="DY540" s="1">
        <v>4.0828390000000003E-37</v>
      </c>
      <c r="DZ540" s="1">
        <v>3.2251340000000003E-2</v>
      </c>
      <c r="EA540">
        <v>32.696210000000001</v>
      </c>
      <c r="EB540" s="1">
        <v>7.7526729999999998E-38</v>
      </c>
      <c r="EC540" s="1">
        <v>1.27086E-33</v>
      </c>
      <c r="ED540">
        <v>3.2064599999999999E-2</v>
      </c>
      <c r="EE540">
        <v>32.654739999999997</v>
      </c>
      <c r="EF540" s="1">
        <v>1.0625170000000001E-34</v>
      </c>
      <c r="EG540" s="1">
        <v>1.6998640000000001E-30</v>
      </c>
      <c r="EH540" s="1">
        <v>3.192031E-2</v>
      </c>
      <c r="EI540">
        <v>32.677070000000001</v>
      </c>
      <c r="EJ540" s="1">
        <v>6.9070139999999998E-32</v>
      </c>
      <c r="EK540" s="1">
        <v>1.089174E-27</v>
      </c>
      <c r="EL540" s="1">
        <v>3.1849469999999998E-2</v>
      </c>
      <c r="EM540">
        <v>32.752650000000003</v>
      </c>
      <c r="EN540" s="1">
        <v>2.35736E-29</v>
      </c>
      <c r="EO540" s="1">
        <v>3.6840880000000002E-25</v>
      </c>
      <c r="EP540" s="1">
        <v>3.1759580000000003E-2</v>
      </c>
      <c r="EQ540">
        <v>32.845399999999998</v>
      </c>
      <c r="ER540" s="1">
        <v>4.5896910000000001E-27</v>
      </c>
      <c r="ES540" s="1">
        <v>7.1516030000000004E-23</v>
      </c>
      <c r="ET540">
        <v>3.16496E-2</v>
      </c>
      <c r="EU540">
        <v>32.91583</v>
      </c>
      <c r="EV540" s="1">
        <v>5.4505529999999999E-25</v>
      </c>
      <c r="EW540" s="1">
        <v>8.5061990000000003E-21</v>
      </c>
      <c r="EX540" s="1">
        <v>3.1501050000000003E-2</v>
      </c>
      <c r="EY540">
        <v>32.912820000000004</v>
      </c>
      <c r="EZ540" s="1">
        <v>4.173592E-23</v>
      </c>
      <c r="FA540" s="1">
        <v>6.5472510000000002E-19</v>
      </c>
      <c r="FB540" s="1">
        <v>3.134443E-2</v>
      </c>
      <c r="FC540">
        <v>32.870150000000002</v>
      </c>
      <c r="FD540" s="1">
        <v>2.1609819999999999E-21</v>
      </c>
      <c r="FE540" s="1">
        <v>3.4175529999999999E-17</v>
      </c>
      <c r="FF540" s="1">
        <v>3.1296949999999997E-2</v>
      </c>
      <c r="FG540">
        <v>32.824829999999999</v>
      </c>
      <c r="FH540" s="1">
        <v>7.9230690000000006E-20</v>
      </c>
      <c r="FI540" s="1">
        <v>1.2602159999999999E-15</v>
      </c>
      <c r="FJ540" s="1">
        <v>3.1559690000000001E-2</v>
      </c>
      <c r="FK540">
        <v>32.780410000000003</v>
      </c>
      <c r="FL540" s="1">
        <v>2.1500340000000001E-18</v>
      </c>
      <c r="FM540" s="1">
        <v>3.4088129999999999E-14</v>
      </c>
      <c r="FN540" s="1">
        <v>3.1447719999999998E-2</v>
      </c>
      <c r="FO540">
        <v>32.819400000000002</v>
      </c>
      <c r="FP540" s="1">
        <v>4.3529480000000003E-17</v>
      </c>
      <c r="FQ540" s="1">
        <v>6.9687759999999998E-13</v>
      </c>
      <c r="FR540" s="1">
        <v>3.1141640000000002E-2</v>
      </c>
      <c r="FS540">
        <v>32.891129999999997</v>
      </c>
      <c r="FT540" s="1">
        <v>6.7753300000000004E-16</v>
      </c>
      <c r="FU540" s="1">
        <v>1.102863E-11</v>
      </c>
      <c r="FV540" s="1">
        <v>3.081625E-2</v>
      </c>
      <c r="FW540">
        <v>32.931820000000002</v>
      </c>
      <c r="FX540" s="1">
        <v>8.3404349999999996E-15</v>
      </c>
      <c r="FY540" s="1">
        <v>1.3822089999999999E-10</v>
      </c>
      <c r="FZ540" s="1">
        <v>3.0664429999999999E-2</v>
      </c>
      <c r="GA540">
        <v>32.945740000000001</v>
      </c>
      <c r="GB540" s="1">
        <v>8.362884E-14</v>
      </c>
      <c r="GC540" s="1">
        <v>1.403268E-9</v>
      </c>
      <c r="GD540" s="1">
        <v>3.0593909999999998E-2</v>
      </c>
      <c r="GE540">
        <v>32.902790000000003</v>
      </c>
      <c r="GF540" s="1">
        <v>6.9520569999999996E-13</v>
      </c>
      <c r="GG540" s="1">
        <v>1.17832E-8</v>
      </c>
      <c r="GH540" s="1">
        <v>3.0483920000000001E-2</v>
      </c>
      <c r="GI540">
        <v>32.866370000000003</v>
      </c>
      <c r="GJ540" s="1">
        <v>4.8593230000000001E-12</v>
      </c>
      <c r="GK540" s="1">
        <v>8.3298299999999999E-8</v>
      </c>
      <c r="GL540" s="1">
        <v>3.029577E-2</v>
      </c>
      <c r="GM540">
        <v>32.833080000000002</v>
      </c>
      <c r="GN540" s="1">
        <v>2.8949340000000001E-11</v>
      </c>
      <c r="GO540" s="1">
        <v>5.0323299999999996E-7</v>
      </c>
      <c r="GP540">
        <v>3.0146099999999999E-2</v>
      </c>
      <c r="GQ540">
        <v>32.803190000000001</v>
      </c>
      <c r="GR540" s="1">
        <v>1.4962419999999999E-10</v>
      </c>
      <c r="GS540" s="1">
        <v>2.6344729999999998E-6</v>
      </c>
      <c r="GT540" s="1">
        <v>2.9945889999999999E-2</v>
      </c>
      <c r="GU540">
        <v>32.77243</v>
      </c>
      <c r="GV540" s="1">
        <v>6.7760799999999998E-10</v>
      </c>
      <c r="GW540" s="1">
        <v>1.210267E-5</v>
      </c>
      <c r="GX540" s="1">
        <v>2.976148E-2</v>
      </c>
      <c r="GY540">
        <v>32.787950000000002</v>
      </c>
      <c r="GZ540" s="1">
        <v>2.7259890000000001E-9</v>
      </c>
      <c r="HA540" s="1">
        <v>4.9355650000000002E-5</v>
      </c>
      <c r="HB540" s="1">
        <v>2.9586560000000001E-2</v>
      </c>
      <c r="HC540">
        <v>32.853879999999997</v>
      </c>
      <c r="HD540" s="1">
        <v>9.8407269999999992E-9</v>
      </c>
      <c r="HE540" s="1">
        <v>1.8056450000000001E-4</v>
      </c>
      <c r="HF540" s="1">
        <v>2.9419230000000001E-2</v>
      </c>
      <c r="HG540">
        <v>32.91733</v>
      </c>
      <c r="HH540" s="1">
        <v>3.218909E-8</v>
      </c>
      <c r="HI540" s="1">
        <v>5.9827619999999998E-4</v>
      </c>
      <c r="HJ540" s="1">
        <v>2.924175E-2</v>
      </c>
      <c r="HK540">
        <v>32.926960000000001</v>
      </c>
      <c r="HL540" s="1">
        <v>9.6168430000000003E-8</v>
      </c>
      <c r="HM540" s="1">
        <v>1.8107799999999999E-3</v>
      </c>
      <c r="HN540">
        <v>2.9067300000000001E-2</v>
      </c>
      <c r="HO540">
        <v>32.86721</v>
      </c>
      <c r="HP540" s="1">
        <v>2.6456279999999997E-7</v>
      </c>
      <c r="HQ540" s="1">
        <v>5.0454339999999997E-3</v>
      </c>
      <c r="HR540" s="1">
        <v>2.8997559999999999E-2</v>
      </c>
      <c r="HS540">
        <v>32.806269999999998</v>
      </c>
      <c r="HT540" s="1">
        <v>6.7737329999999999E-7</v>
      </c>
      <c r="HU540" s="1">
        <v>1.303525E-2</v>
      </c>
      <c r="HV540" s="1">
        <v>2.922628E-2</v>
      </c>
      <c r="HW540">
        <v>32.749209999999998</v>
      </c>
      <c r="HX540" s="1">
        <v>1.6378659999999999E-6</v>
      </c>
      <c r="HY540" s="1">
        <v>3.1471029999999997E-2</v>
      </c>
      <c r="HZ540" s="1">
        <v>2.9103339999999998E-2</v>
      </c>
      <c r="IA540">
        <v>32.751800000000003</v>
      </c>
      <c r="IB540" s="1">
        <v>3.67669E-6</v>
      </c>
      <c r="IC540" s="1">
        <v>7.1382459999999995E-2</v>
      </c>
      <c r="ID540" s="1">
        <v>2.879288E-2</v>
      </c>
      <c r="IE540">
        <v>32.796779999999998</v>
      </c>
      <c r="IF540" s="1">
        <v>7.7350770000000003E-6</v>
      </c>
      <c r="IG540">
        <v>0.15270239999999999</v>
      </c>
      <c r="IH540" s="1">
        <v>2.8463760000000001E-2</v>
      </c>
      <c r="II540">
        <v>32.841239999999999</v>
      </c>
      <c r="IJ540" s="1">
        <v>1.54054E-5</v>
      </c>
      <c r="IK540">
        <v>0.30939840000000002</v>
      </c>
      <c r="IL540" s="1">
        <v>2.8306729999999999E-2</v>
      </c>
      <c r="IM540">
        <v>32.874009999999998</v>
      </c>
      <c r="IN540" s="1">
        <v>2.9378660000000001E-5</v>
      </c>
      <c r="IO540">
        <v>0.5966032</v>
      </c>
      <c r="IP540" s="1">
        <v>2.8253529999999999E-2</v>
      </c>
      <c r="IQ540">
        <v>32.856580000000001</v>
      </c>
      <c r="IR540" s="1">
        <v>5.3774219999999999E-5</v>
      </c>
      <c r="IS540">
        <v>1.099844</v>
      </c>
      <c r="IT540" s="1">
        <v>2.815645E-2</v>
      </c>
      <c r="IU540">
        <v>32.809539999999998</v>
      </c>
      <c r="IV540" s="1">
        <v>9.4315160000000005E-5</v>
      </c>
      <c r="IW540">
        <v>1.9456610000000001</v>
      </c>
      <c r="IX540" s="1">
        <v>2.7997859999999999E-2</v>
      </c>
      <c r="IY540">
        <v>32.767389999999999</v>
      </c>
      <c r="IZ540" s="1">
        <v>1.5891270000000001E-4</v>
      </c>
      <c r="JA540">
        <v>3.3129569999999999</v>
      </c>
      <c r="JB540" s="1">
        <v>2.785381E-2</v>
      </c>
      <c r="JC540">
        <v>32.738509999999998</v>
      </c>
      <c r="JD540" s="1">
        <v>2.5862960000000001E-4</v>
      </c>
      <c r="JE540">
        <v>5.4456790000000002</v>
      </c>
      <c r="JF540">
        <v>2.76834E-2</v>
      </c>
      <c r="JG540">
        <v>32.793239999999997</v>
      </c>
      <c r="JH540" s="1">
        <v>4.0713879999999998E-4</v>
      </c>
      <c r="JI540">
        <v>8.6644369999999995</v>
      </c>
      <c r="JJ540" s="1">
        <v>2.7521650000000002E-2</v>
      </c>
      <c r="JK540">
        <v>32.857489999999999</v>
      </c>
      <c r="JL540" s="1">
        <v>6.2216140000000001E-4</v>
      </c>
      <c r="JM540">
        <v>13.37636</v>
      </c>
      <c r="JN540" s="1">
        <v>2.7367180000000001E-2</v>
      </c>
      <c r="JO540">
        <v>32.898980000000002</v>
      </c>
      <c r="JP540" s="1">
        <v>9.2499539999999999E-4</v>
      </c>
      <c r="JQ540">
        <v>20.08352</v>
      </c>
      <c r="JR540" s="1">
        <v>2.7231450000000001E-2</v>
      </c>
      <c r="JS540">
        <v>32.918700000000001</v>
      </c>
      <c r="JT540" s="1">
        <v>1.341435E-3</v>
      </c>
      <c r="JU540">
        <v>29.38768</v>
      </c>
      <c r="JV540" s="1">
        <v>2.7093470000000001E-2</v>
      </c>
      <c r="JW540">
        <v>32.909550000000003</v>
      </c>
      <c r="JX540" s="1">
        <v>1.8995010000000001E-3</v>
      </c>
      <c r="JY540">
        <v>41.989139999999999</v>
      </c>
      <c r="JZ540" s="1">
        <v>2.6946609999999999E-2</v>
      </c>
      <c r="KA540">
        <v>32.859540000000003</v>
      </c>
      <c r="KB540" s="1">
        <v>2.630458E-3</v>
      </c>
      <c r="KC540">
        <v>58.681849999999997</v>
      </c>
      <c r="KD540" s="1">
        <v>2.6833610000000001E-2</v>
      </c>
      <c r="KE540">
        <v>32.808100000000003</v>
      </c>
      <c r="KF540" s="1">
        <v>3.5736180000000002E-3</v>
      </c>
      <c r="KG540">
        <v>80.344570000000004</v>
      </c>
      <c r="KH540" s="1">
        <v>2.6823710000000001E-2</v>
      </c>
      <c r="KI540">
        <v>32.770380000000003</v>
      </c>
      <c r="KJ540" s="1">
        <v>4.7834219999999998E-3</v>
      </c>
      <c r="KK540">
        <v>107.9559</v>
      </c>
      <c r="KL540" s="1">
        <v>2.6705179999999999E-2</v>
      </c>
      <c r="KM540">
        <v>32.812930000000001</v>
      </c>
      <c r="KN540" s="1">
        <v>6.266677E-3</v>
      </c>
      <c r="KO540">
        <v>142.53360000000001</v>
      </c>
      <c r="KP540">
        <v>2.6537600000000001E-2</v>
      </c>
      <c r="KQ540">
        <v>32.888159999999999</v>
      </c>
      <c r="KR540" s="1">
        <v>8.0615389999999995E-3</v>
      </c>
      <c r="KS540">
        <v>185.10159999999999</v>
      </c>
      <c r="KT540" s="1">
        <v>2.6370620000000001E-2</v>
      </c>
      <c r="KU540">
        <v>32.970930000000003</v>
      </c>
      <c r="KV540" s="1">
        <v>1.021218E-2</v>
      </c>
      <c r="KW540">
        <v>236.69149999999999</v>
      </c>
      <c r="KX540" s="1">
        <v>2.6260970000000002E-2</v>
      </c>
      <c r="KY540">
        <v>33.04204</v>
      </c>
      <c r="KZ540" s="1">
        <v>1.278083E-2</v>
      </c>
      <c r="LA540">
        <v>298.34589999999997</v>
      </c>
      <c r="LB540" s="1">
        <v>2.617951E-2</v>
      </c>
      <c r="LC540">
        <v>33.041539999999998</v>
      </c>
      <c r="LD540" s="1">
        <v>1.580312E-2</v>
      </c>
      <c r="LE540">
        <v>371.09609999999998</v>
      </c>
      <c r="LF540" s="1">
        <v>2.609239E-2</v>
      </c>
      <c r="LG540">
        <v>32.992640000000002</v>
      </c>
      <c r="LH540" s="1">
        <v>1.9297459999999999E-2</v>
      </c>
      <c r="LI540">
        <v>455.91050000000001</v>
      </c>
      <c r="LJ540" s="1">
        <v>2.5991009999999998E-2</v>
      </c>
      <c r="LK540">
        <v>32.947600000000001</v>
      </c>
      <c r="LL540">
        <v>2.3281400000000001E-2</v>
      </c>
      <c r="LM540">
        <v>553.64</v>
      </c>
      <c r="LN540" s="1">
        <v>2.5899869999999998E-2</v>
      </c>
      <c r="LO540">
        <v>32.920940000000002</v>
      </c>
      <c r="LP540" s="1">
        <v>2.7798179999999999E-2</v>
      </c>
      <c r="LQ540">
        <v>665.0616</v>
      </c>
      <c r="LR540" s="1">
        <v>2.5800969999999999E-2</v>
      </c>
      <c r="LS540">
        <v>32.9908</v>
      </c>
      <c r="LT540" s="1">
        <v>3.2847170000000002E-2</v>
      </c>
      <c r="LU540">
        <v>790.82150000000001</v>
      </c>
      <c r="LV540" s="1">
        <v>2.5707310000000001E-2</v>
      </c>
      <c r="LW540">
        <v>33.091889999999999</v>
      </c>
      <c r="LX540" s="1">
        <v>3.8456079999999997E-2</v>
      </c>
      <c r="LY540">
        <v>931.43420000000003</v>
      </c>
      <c r="LZ540" s="1">
        <v>2.5601889999999999E-2</v>
      </c>
      <c r="MA540">
        <v>33.191099999999999</v>
      </c>
      <c r="MB540" s="1">
        <v>4.4604930000000001E-2</v>
      </c>
      <c r="MC540">
        <v>1087.287</v>
      </c>
      <c r="MD540" s="1">
        <v>2.5505969999999999E-2</v>
      </c>
      <c r="ME540">
        <v>33.277450000000002</v>
      </c>
      <c r="MF540" s="1">
        <v>5.1326080000000003E-2</v>
      </c>
      <c r="MG540">
        <v>1258.6110000000001</v>
      </c>
      <c r="MH540" s="1">
        <v>2.5414889999999999E-2</v>
      </c>
      <c r="MI540">
        <v>33.292879999999997</v>
      </c>
      <c r="MJ540" s="1">
        <v>5.861218E-2</v>
      </c>
      <c r="MK540">
        <v>1445.5309999999999</v>
      </c>
      <c r="ML540">
        <v>2.5331800000000002E-2</v>
      </c>
      <c r="MM540">
        <v>33.261090000000003</v>
      </c>
      <c r="MN540" s="1">
        <v>6.6465769999999993E-2</v>
      </c>
      <c r="MO540">
        <v>1647.9739999999999</v>
      </c>
      <c r="MP540" s="1">
        <v>2.5278189999999999E-2</v>
      </c>
      <c r="MQ540">
        <v>33.220010000000002</v>
      </c>
      <c r="MR540" s="1">
        <v>7.4942910000000001E-2</v>
      </c>
      <c r="MS540">
        <v>1865.7929999999999</v>
      </c>
      <c r="MT540" s="1">
        <v>2.5354829999999998E-2</v>
      </c>
      <c r="MU540">
        <v>33.180579999999999</v>
      </c>
      <c r="MV540" s="1">
        <v>8.4403160000000005E-2</v>
      </c>
      <c r="MW540">
        <v>2099.0279999999998</v>
      </c>
      <c r="MX540" s="1">
        <v>2.5280230000000001E-2</v>
      </c>
      <c r="MY540">
        <v>33.16854</v>
      </c>
      <c r="MZ540">
        <v>9.3930399999999997E-2</v>
      </c>
      <c r="NA540">
        <v>2347.2530000000002</v>
      </c>
      <c r="NB540" s="1">
        <v>2.5141030000000002E-2</v>
      </c>
      <c r="NC540">
        <v>33.200620000000001</v>
      </c>
      <c r="ND540">
        <v>0.10366450000000001</v>
      </c>
      <c r="NE540">
        <v>2609.5120000000002</v>
      </c>
      <c r="NF540" s="1">
        <v>2.499266E-2</v>
      </c>
      <c r="NG540">
        <v>33.281750000000002</v>
      </c>
      <c r="NH540">
        <v>0.1137275</v>
      </c>
      <c r="NI540">
        <v>2884.9160000000002</v>
      </c>
      <c r="NJ540" s="1">
        <v>2.491577E-2</v>
      </c>
      <c r="NK540">
        <v>33.321089999999998</v>
      </c>
      <c r="NL540">
        <v>0.12448049999999999</v>
      </c>
      <c r="NM540">
        <v>3172.8090000000002</v>
      </c>
      <c r="NN540" s="1">
        <v>2.487866E-2</v>
      </c>
      <c r="NO540">
        <v>33.304049999999997</v>
      </c>
      <c r="NP540">
        <v>0.13581460000000001</v>
      </c>
      <c r="NQ540">
        <v>3472.5990000000002</v>
      </c>
      <c r="NR540" s="1">
        <v>2.483047E-2</v>
      </c>
      <c r="NS540">
        <v>33.271999999999998</v>
      </c>
      <c r="NT540">
        <v>0.14744930000000001</v>
      </c>
      <c r="NU540">
        <v>3783.5059999999999</v>
      </c>
      <c r="NV540" s="1">
        <v>2.4792580000000002E-2</v>
      </c>
      <c r="NW540">
        <v>33.237139999999997</v>
      </c>
      <c r="NX540">
        <v>0.15947169999999999</v>
      </c>
      <c r="NY540">
        <v>4104.4620000000004</v>
      </c>
      <c r="NZ540" s="1">
        <v>2.486787E-2</v>
      </c>
      <c r="OA540">
        <v>33.207369999999997</v>
      </c>
      <c r="OB540">
        <v>0.1725786</v>
      </c>
      <c r="OC540">
        <v>4435.009</v>
      </c>
      <c r="OD540" s="1">
        <v>2.4798540000000001E-2</v>
      </c>
      <c r="OE540">
        <v>33.243810000000003</v>
      </c>
      <c r="OF540">
        <v>0.1849787</v>
      </c>
      <c r="OG540">
        <v>4774.0330000000004</v>
      </c>
      <c r="OH540" s="1">
        <v>2.4670259999999999E-2</v>
      </c>
      <c r="OI540">
        <v>33.327590000000001</v>
      </c>
      <c r="OJ540">
        <v>0.1970742</v>
      </c>
      <c r="OK540">
        <v>5119.8450000000003</v>
      </c>
    </row>
    <row r="541" spans="1:401" x14ac:dyDescent="0.35">
      <c r="A541">
        <v>550</v>
      </c>
      <c r="B541" t="s">
        <v>4</v>
      </c>
      <c r="C541" t="s">
        <v>364</v>
      </c>
      <c r="D541" t="s">
        <v>543</v>
      </c>
      <c r="E541">
        <v>764.96569999999997</v>
      </c>
      <c r="F541" s="1">
        <v>3.5658059999999998E-2</v>
      </c>
      <c r="G541">
        <v>32.400959999999998</v>
      </c>
      <c r="H541">
        <v>0</v>
      </c>
      <c r="I541">
        <v>0</v>
      </c>
      <c r="J541" s="1">
        <v>3.5335520000000002E-2</v>
      </c>
      <c r="K541">
        <v>32.425220000000003</v>
      </c>
      <c r="L541">
        <v>0</v>
      </c>
      <c r="M541">
        <v>0</v>
      </c>
      <c r="N541" s="1">
        <v>3.4922219999999997E-2</v>
      </c>
      <c r="O541">
        <v>32.439300000000003</v>
      </c>
      <c r="P541">
        <v>0</v>
      </c>
      <c r="Q541">
        <v>0</v>
      </c>
      <c r="R541" s="1">
        <v>3.4495530000000003E-2</v>
      </c>
      <c r="S541">
        <v>32.435070000000003</v>
      </c>
      <c r="T541">
        <v>0</v>
      </c>
      <c r="U541">
        <v>0</v>
      </c>
      <c r="V541" s="1">
        <v>3.4195950000000003E-2</v>
      </c>
      <c r="W541">
        <v>32.449309999999997</v>
      </c>
      <c r="X541">
        <v>0</v>
      </c>
      <c r="Y541">
        <v>0</v>
      </c>
      <c r="Z541" s="1">
        <v>3.3957920000000003E-2</v>
      </c>
      <c r="AA541">
        <v>32.447429999999997</v>
      </c>
      <c r="AB541">
        <v>0</v>
      </c>
      <c r="AC541">
        <v>0</v>
      </c>
      <c r="AD541" s="1">
        <v>3.3691649999999997E-2</v>
      </c>
      <c r="AE541">
        <v>32.435850000000002</v>
      </c>
      <c r="AF541">
        <v>0</v>
      </c>
      <c r="AG541">
        <v>0</v>
      </c>
      <c r="AH541" s="1">
        <v>3.3589510000000003E-2</v>
      </c>
      <c r="AI541">
        <v>32.429000000000002</v>
      </c>
      <c r="AJ541">
        <v>0</v>
      </c>
      <c r="AK541">
        <v>0</v>
      </c>
      <c r="AL541" s="1">
        <v>3.4092810000000001E-2</v>
      </c>
      <c r="AM541">
        <v>32.430520000000001</v>
      </c>
      <c r="AN541">
        <v>0</v>
      </c>
      <c r="AO541">
        <v>0</v>
      </c>
      <c r="AP541" s="1">
        <v>3.3873019999999997E-2</v>
      </c>
      <c r="AQ541">
        <v>32.484439999999999</v>
      </c>
      <c r="AR541">
        <v>0</v>
      </c>
      <c r="AS541">
        <v>0</v>
      </c>
      <c r="AT541" s="1">
        <v>3.3352270000000003E-2</v>
      </c>
      <c r="AU541">
        <v>32.563720000000004</v>
      </c>
      <c r="AV541">
        <v>0</v>
      </c>
      <c r="AW541">
        <v>0</v>
      </c>
      <c r="AX541" s="1">
        <v>3.2822619999999997E-2</v>
      </c>
      <c r="AY541">
        <v>32.613169999999997</v>
      </c>
      <c r="AZ541">
        <v>0</v>
      </c>
      <c r="BA541">
        <v>0</v>
      </c>
      <c r="BB541" s="1">
        <v>3.2636610000000003E-2</v>
      </c>
      <c r="BC541">
        <v>32.644710000000003</v>
      </c>
      <c r="BD541">
        <v>0</v>
      </c>
      <c r="BE541">
        <v>0</v>
      </c>
      <c r="BF541" s="1">
        <v>3.2614129999999998E-2</v>
      </c>
      <c r="BG541">
        <v>32.6374</v>
      </c>
      <c r="BH541">
        <v>0</v>
      </c>
      <c r="BI541">
        <v>0</v>
      </c>
      <c r="BJ541" s="1">
        <v>3.2523860000000002E-2</v>
      </c>
      <c r="BK541">
        <v>32.595350000000003</v>
      </c>
      <c r="BL541">
        <v>0</v>
      </c>
      <c r="BM541">
        <v>0</v>
      </c>
      <c r="BN541" s="1">
        <v>3.2344480000000002E-2</v>
      </c>
      <c r="BO541">
        <v>32.555459999999997</v>
      </c>
      <c r="BP541">
        <v>0</v>
      </c>
      <c r="BQ541">
        <v>0</v>
      </c>
      <c r="BR541" s="1">
        <v>3.2349009999999997E-2</v>
      </c>
      <c r="BS541">
        <v>32.525039999999997</v>
      </c>
      <c r="BT541">
        <v>0</v>
      </c>
      <c r="BU541">
        <v>0</v>
      </c>
      <c r="BV541" s="1">
        <v>3.2180970000000003E-2</v>
      </c>
      <c r="BW541">
        <v>32.551340000000003</v>
      </c>
      <c r="BX541">
        <v>0</v>
      </c>
      <c r="BY541">
        <v>0</v>
      </c>
      <c r="BZ541" s="1">
        <v>3.1975829999999997E-2</v>
      </c>
      <c r="CA541">
        <v>32.594099999999997</v>
      </c>
      <c r="CB541">
        <v>0</v>
      </c>
      <c r="CC541">
        <v>0</v>
      </c>
      <c r="CD541" s="1">
        <v>3.178537E-2</v>
      </c>
      <c r="CE541">
        <v>32.624589999999998</v>
      </c>
      <c r="CF541">
        <v>0</v>
      </c>
      <c r="CG541">
        <v>0</v>
      </c>
      <c r="CH541" s="1">
        <v>3.1670839999999999E-2</v>
      </c>
      <c r="CI541">
        <v>32.659109999999998</v>
      </c>
      <c r="CJ541">
        <v>0</v>
      </c>
      <c r="CK541">
        <v>0</v>
      </c>
      <c r="CL541" s="1">
        <v>3.1586889999999999E-2</v>
      </c>
      <c r="CM541">
        <v>32.661380000000001</v>
      </c>
      <c r="CN541">
        <v>0</v>
      </c>
      <c r="CO541">
        <v>0</v>
      </c>
      <c r="CP541" s="1">
        <v>3.1502130000000003E-2</v>
      </c>
      <c r="CQ541">
        <v>32.616669999999999</v>
      </c>
      <c r="CR541">
        <v>0</v>
      </c>
      <c r="CS541">
        <v>0</v>
      </c>
      <c r="CT541" s="1">
        <v>3.1581520000000002E-2</v>
      </c>
      <c r="CU541">
        <v>32.570520000000002</v>
      </c>
      <c r="CV541">
        <v>0</v>
      </c>
      <c r="CW541">
        <v>0</v>
      </c>
      <c r="CX541" s="1">
        <v>3.2242659999999999E-2</v>
      </c>
      <c r="CY541">
        <v>32.537309999999998</v>
      </c>
      <c r="CZ541">
        <v>0</v>
      </c>
      <c r="DA541">
        <v>0</v>
      </c>
      <c r="DB541" s="1">
        <v>3.2205490000000003E-2</v>
      </c>
      <c r="DC541">
        <v>32.59272</v>
      </c>
      <c r="DD541">
        <v>0</v>
      </c>
      <c r="DE541">
        <v>0</v>
      </c>
      <c r="DF541" s="1">
        <v>3.1858310000000001E-2</v>
      </c>
      <c r="DG541">
        <v>32.68141</v>
      </c>
      <c r="DH541">
        <v>0</v>
      </c>
      <c r="DI541">
        <v>0</v>
      </c>
      <c r="DJ541" s="1">
        <v>3.1479569999999998E-2</v>
      </c>
      <c r="DK541">
        <v>32.758270000000003</v>
      </c>
      <c r="DL541">
        <v>0</v>
      </c>
      <c r="DM541">
        <v>0</v>
      </c>
      <c r="DN541" s="1">
        <v>3.1425549999999997E-2</v>
      </c>
      <c r="DO541">
        <v>32.819629999999997</v>
      </c>
      <c r="DP541">
        <v>0</v>
      </c>
      <c r="DQ541">
        <v>0</v>
      </c>
      <c r="DR541" s="1">
        <v>3.1525280000000003E-2</v>
      </c>
      <c r="DS541">
        <v>32.810229999999997</v>
      </c>
      <c r="DT541">
        <v>0</v>
      </c>
      <c r="DU541">
        <v>0</v>
      </c>
      <c r="DV541">
        <v>3.15562E-2</v>
      </c>
      <c r="DW541">
        <v>32.759450000000001</v>
      </c>
      <c r="DX541">
        <v>0</v>
      </c>
      <c r="DY541" s="1">
        <v>1.264263E-37</v>
      </c>
      <c r="DZ541" s="1">
        <v>3.1415569999999997E-2</v>
      </c>
      <c r="EA541">
        <v>32.711060000000003</v>
      </c>
      <c r="EB541" s="1">
        <v>2.495378E-38</v>
      </c>
      <c r="EC541" s="1">
        <v>4.1807880000000002E-34</v>
      </c>
      <c r="ED541" s="1">
        <v>3.123157E-2</v>
      </c>
      <c r="EE541">
        <v>32.671219999999998</v>
      </c>
      <c r="EF541" s="1">
        <v>3.6119390000000003E-35</v>
      </c>
      <c r="EG541" s="1">
        <v>5.9190260000000004E-31</v>
      </c>
      <c r="EH541" s="1">
        <v>3.109104E-2</v>
      </c>
      <c r="EI541">
        <v>32.694470000000003</v>
      </c>
      <c r="EJ541" s="1">
        <v>2.4716959999999998E-32</v>
      </c>
      <c r="EK541" s="1">
        <v>3.9981540000000002E-28</v>
      </c>
      <c r="EL541" s="1">
        <v>3.102189E-2</v>
      </c>
      <c r="EM541">
        <v>32.77037</v>
      </c>
      <c r="EN541" s="1">
        <v>8.8492730000000002E-30</v>
      </c>
      <c r="EO541" s="1">
        <v>1.420064E-25</v>
      </c>
      <c r="EP541" s="1">
        <v>3.0934469999999999E-2</v>
      </c>
      <c r="EQ541">
        <v>32.863370000000003</v>
      </c>
      <c r="ER541" s="1">
        <v>1.801498E-27</v>
      </c>
      <c r="ES541" s="1">
        <v>2.8844580000000002E-23</v>
      </c>
      <c r="ET541" s="1">
        <v>3.082646E-2</v>
      </c>
      <c r="EU541">
        <v>32.934060000000002</v>
      </c>
      <c r="EV541" s="1">
        <v>2.231127E-25</v>
      </c>
      <c r="EW541" s="1">
        <v>3.5798990000000003E-21</v>
      </c>
      <c r="EX541" s="1">
        <v>3.0680389999999998E-2</v>
      </c>
      <c r="EY541">
        <v>32.93197</v>
      </c>
      <c r="EZ541" s="1">
        <v>1.7773999999999999E-23</v>
      </c>
      <c r="FA541" s="1">
        <v>2.8679240000000001E-19</v>
      </c>
      <c r="FB541" s="1">
        <v>3.0528329999999999E-2</v>
      </c>
      <c r="FC541">
        <v>32.890709999999999</v>
      </c>
      <c r="FD541" s="1">
        <v>9.5542029999999996E-22</v>
      </c>
      <c r="FE541" s="1">
        <v>1.554549E-17</v>
      </c>
      <c r="FF541" s="1">
        <v>3.0484939999999999E-2</v>
      </c>
      <c r="FG541">
        <v>32.846789999999999</v>
      </c>
      <c r="FH541" s="1">
        <v>3.6298330000000002E-20</v>
      </c>
      <c r="FI541" s="1">
        <v>5.9405570000000002E-16</v>
      </c>
      <c r="FJ541" s="1">
        <v>3.074352E-2</v>
      </c>
      <c r="FK541">
        <v>32.803550000000001</v>
      </c>
      <c r="FL541" s="1">
        <v>1.0188360000000001E-18</v>
      </c>
      <c r="FM541" s="1">
        <v>1.6621570000000001E-14</v>
      </c>
      <c r="FN541" s="1">
        <v>3.063271E-2</v>
      </c>
      <c r="FO541">
        <v>32.843060000000001</v>
      </c>
      <c r="FP541" s="1">
        <v>2.129707E-17</v>
      </c>
      <c r="FQ541" s="1">
        <v>3.5088270000000001E-13</v>
      </c>
      <c r="FR541" s="1">
        <v>3.0333679999999998E-2</v>
      </c>
      <c r="FS541">
        <v>32.914960000000001</v>
      </c>
      <c r="FT541" s="1">
        <v>3.41748E-16</v>
      </c>
      <c r="FU541" s="1">
        <v>5.7252769999999999E-12</v>
      </c>
      <c r="FV541" s="1">
        <v>3.0013870000000002E-2</v>
      </c>
      <c r="FW541">
        <v>32.955970000000001</v>
      </c>
      <c r="FX541" s="1">
        <v>4.330577E-15</v>
      </c>
      <c r="FY541" s="1">
        <v>7.3871579999999994E-11</v>
      </c>
      <c r="FZ541" s="1">
        <v>2.986629E-2</v>
      </c>
      <c r="GA541">
        <v>32.97052</v>
      </c>
      <c r="GB541" s="1">
        <v>4.4639460000000002E-14</v>
      </c>
      <c r="GC541" s="1">
        <v>7.7097969999999997E-10</v>
      </c>
      <c r="GD541" s="1">
        <v>2.9798140000000001E-2</v>
      </c>
      <c r="GE541">
        <v>32.928570000000001</v>
      </c>
      <c r="GF541" s="1">
        <v>3.8096950000000001E-13</v>
      </c>
      <c r="GG541" s="1">
        <v>6.6460020000000002E-9</v>
      </c>
      <c r="GH541" s="1">
        <v>2.969109E-2</v>
      </c>
      <c r="GI541">
        <v>32.893160000000002</v>
      </c>
      <c r="GJ541" s="1">
        <v>2.7302900000000001E-12</v>
      </c>
      <c r="GK541" s="1">
        <v>4.8169199999999997E-8</v>
      </c>
      <c r="GL541" s="1">
        <v>2.9507829999999999E-2</v>
      </c>
      <c r="GM541">
        <v>32.86074</v>
      </c>
      <c r="GN541" s="1">
        <v>1.6657499999999998E-11</v>
      </c>
      <c r="GO541" s="1">
        <v>2.9800050000000001E-7</v>
      </c>
      <c r="GP541" s="1">
        <v>2.9361129999999999E-2</v>
      </c>
      <c r="GQ541">
        <v>32.831699999999998</v>
      </c>
      <c r="GR541" s="1">
        <v>8.8066499999999995E-11</v>
      </c>
      <c r="GS541" s="1">
        <v>1.5957429999999999E-6</v>
      </c>
      <c r="GT541" s="1">
        <v>2.9166640000000001E-2</v>
      </c>
      <c r="GU541">
        <v>32.801780000000001</v>
      </c>
      <c r="GV541" s="1">
        <v>4.0754489999999998E-10</v>
      </c>
      <c r="GW541" s="1">
        <v>7.4903150000000003E-6</v>
      </c>
      <c r="GX541" s="1">
        <v>2.8985670000000002E-2</v>
      </c>
      <c r="GY541">
        <v>32.817740000000001</v>
      </c>
      <c r="GZ541" s="1">
        <v>1.6735169999999999E-9</v>
      </c>
      <c r="HA541" s="1">
        <v>3.1178089999999998E-5</v>
      </c>
      <c r="HB541" s="1">
        <v>2.8815650000000002E-2</v>
      </c>
      <c r="HC541">
        <v>32.883569999999999</v>
      </c>
      <c r="HD541" s="1">
        <v>6.1607420000000002E-9</v>
      </c>
      <c r="HE541" s="1">
        <v>1.163065E-4</v>
      </c>
      <c r="HF541" s="1">
        <v>2.8651759999999998E-2</v>
      </c>
      <c r="HG541">
        <v>32.94699</v>
      </c>
      <c r="HH541" s="1">
        <v>2.0530049999999999E-8</v>
      </c>
      <c r="HI541" s="1">
        <v>3.925771E-4</v>
      </c>
      <c r="HJ541" s="1">
        <v>2.8478949999999999E-2</v>
      </c>
      <c r="HK541">
        <v>32.956980000000001</v>
      </c>
      <c r="HL541" s="1">
        <v>6.2433429999999999E-8</v>
      </c>
      <c r="HM541" s="1">
        <v>1.2093480000000001E-3</v>
      </c>
      <c r="HN541" s="1">
        <v>2.8309379999999999E-2</v>
      </c>
      <c r="HO541">
        <v>32.898240000000001</v>
      </c>
      <c r="HP541" s="1">
        <v>1.74681E-7</v>
      </c>
      <c r="HQ541" s="1">
        <v>3.4266689999999998E-3</v>
      </c>
      <c r="HR541" s="1">
        <v>2.8242239999999998E-2</v>
      </c>
      <c r="HS541">
        <v>32.838250000000002</v>
      </c>
      <c r="HT541" s="1">
        <v>4.5449920000000001E-7</v>
      </c>
      <c r="HU541" s="1">
        <v>8.9955669999999995E-3</v>
      </c>
      <c r="HV541" s="1">
        <v>2.8468790000000001E-2</v>
      </c>
      <c r="HW541">
        <v>32.782179999999997</v>
      </c>
      <c r="HX541" s="1">
        <v>1.1160579999999999E-6</v>
      </c>
      <c r="HY541" s="1">
        <v>2.2050790000000001E-2</v>
      </c>
      <c r="HZ541" s="1">
        <v>2.8348249999999998E-2</v>
      </c>
      <c r="IA541">
        <v>32.785209999999999</v>
      </c>
      <c r="IB541" s="1">
        <v>2.5420590000000001E-6</v>
      </c>
      <c r="IC541" s="1">
        <v>5.0745409999999998E-2</v>
      </c>
      <c r="ID541" s="1">
        <v>2.8043579999999999E-2</v>
      </c>
      <c r="IE541">
        <v>32.830100000000002</v>
      </c>
      <c r="IF541" s="1">
        <v>5.4222770000000002E-6</v>
      </c>
      <c r="IG541">
        <v>0.11006150000000001</v>
      </c>
      <c r="IH541" s="1">
        <v>2.772173E-2</v>
      </c>
      <c r="II541">
        <v>32.874499999999998</v>
      </c>
      <c r="IJ541" s="1">
        <v>1.0942450000000001E-5</v>
      </c>
      <c r="IK541">
        <v>0.22594939999999999</v>
      </c>
      <c r="IL541" s="1">
        <v>2.7568329999999999E-2</v>
      </c>
      <c r="IM541">
        <v>32.907339999999998</v>
      </c>
      <c r="IN541" s="1">
        <v>2.113229E-5</v>
      </c>
      <c r="IO541">
        <v>0.44118279999999999</v>
      </c>
      <c r="IP541" s="1">
        <v>2.751725E-2</v>
      </c>
      <c r="IQ541">
        <v>32.890320000000003</v>
      </c>
      <c r="IR541" s="1">
        <v>3.9149949999999999E-5</v>
      </c>
      <c r="IS541">
        <v>0.82310079999999997</v>
      </c>
      <c r="IT541" s="1">
        <v>2.742377E-2</v>
      </c>
      <c r="IU541">
        <v>32.843899999999998</v>
      </c>
      <c r="IV541" s="1">
        <v>6.9460459999999994E-5</v>
      </c>
      <c r="IW541">
        <v>1.472772</v>
      </c>
      <c r="IX541">
        <v>2.72686E-2</v>
      </c>
      <c r="IY541">
        <v>32.802340000000001</v>
      </c>
      <c r="IZ541" s="1">
        <v>1.183199E-4</v>
      </c>
      <c r="JA541">
        <v>2.5351159999999999</v>
      </c>
      <c r="JB541" s="1">
        <v>2.712695E-2</v>
      </c>
      <c r="JC541">
        <v>32.773899999999998</v>
      </c>
      <c r="JD541" s="1">
        <v>1.9457639999999999E-4</v>
      </c>
      <c r="JE541">
        <v>4.2104520000000001</v>
      </c>
      <c r="JF541" s="1">
        <v>2.6960749999999999E-2</v>
      </c>
      <c r="JG541">
        <v>32.828420000000001</v>
      </c>
      <c r="JH541" s="1">
        <v>3.0937089999999998E-4</v>
      </c>
      <c r="JI541">
        <v>6.7656239999999999</v>
      </c>
      <c r="JJ541" s="1">
        <v>2.6803489999999999E-2</v>
      </c>
      <c r="JK541">
        <v>32.892159999999997</v>
      </c>
      <c r="JL541" s="1">
        <v>4.7728819999999999E-4</v>
      </c>
      <c r="JM541">
        <v>10.54397</v>
      </c>
      <c r="JN541" s="1">
        <v>2.665267E-2</v>
      </c>
      <c r="JO541">
        <v>32.933320000000002</v>
      </c>
      <c r="JP541" s="1">
        <v>7.1608710000000005E-4</v>
      </c>
      <c r="JQ541">
        <v>15.974360000000001</v>
      </c>
      <c r="JR541" s="1">
        <v>2.6520309999999998E-2</v>
      </c>
      <c r="JS541">
        <v>32.952930000000002</v>
      </c>
      <c r="JT541" s="1">
        <v>1.0475580000000001E-3</v>
      </c>
      <c r="JU541">
        <v>23.577400000000001</v>
      </c>
      <c r="JV541" s="1">
        <v>2.6385289999999999E-2</v>
      </c>
      <c r="JW541">
        <v>32.943950000000001</v>
      </c>
      <c r="JX541" s="1">
        <v>1.4957460000000001E-3</v>
      </c>
      <c r="JY541">
        <v>33.966520000000003</v>
      </c>
      <c r="JZ541" s="1">
        <v>2.6241569999999999E-2</v>
      </c>
      <c r="KA541">
        <v>32.894359999999999</v>
      </c>
      <c r="KB541" s="1">
        <v>2.0878619999999998E-3</v>
      </c>
      <c r="KC541">
        <v>47.846130000000002</v>
      </c>
      <c r="KD541" s="1">
        <v>2.613161E-2</v>
      </c>
      <c r="KE541">
        <v>32.843350000000001</v>
      </c>
      <c r="KF541" s="1">
        <v>2.8582299999999998E-3</v>
      </c>
      <c r="KG541">
        <v>66.005740000000003</v>
      </c>
      <c r="KH541" s="1">
        <v>2.6123279999999999E-2</v>
      </c>
      <c r="KI541">
        <v>32.805959999999999</v>
      </c>
      <c r="KJ541" s="1">
        <v>3.8541399999999998E-3</v>
      </c>
      <c r="KK541">
        <v>89.333830000000006</v>
      </c>
      <c r="KL541" s="1">
        <v>2.6007410000000002E-2</v>
      </c>
      <c r="KM541">
        <v>32.848080000000003</v>
      </c>
      <c r="KN541" s="1">
        <v>5.0847239999999997E-3</v>
      </c>
      <c r="KO541">
        <v>118.7688</v>
      </c>
      <c r="KP541" s="1">
        <v>2.584293E-2</v>
      </c>
      <c r="KQ541">
        <v>32.922609999999999</v>
      </c>
      <c r="KR541" s="1">
        <v>6.5849029999999996E-3</v>
      </c>
      <c r="KS541">
        <v>155.2696</v>
      </c>
      <c r="KT541" s="1">
        <v>2.5679770000000001E-2</v>
      </c>
      <c r="KU541">
        <v>33.004620000000003</v>
      </c>
      <c r="KV541" s="1">
        <v>8.3954949999999993E-3</v>
      </c>
      <c r="KW541">
        <v>199.81710000000001</v>
      </c>
      <c r="KX541" s="1">
        <v>2.557334E-2</v>
      </c>
      <c r="KY541">
        <v>33.075000000000003</v>
      </c>
      <c r="KZ541" s="1">
        <v>1.057262E-2</v>
      </c>
      <c r="LA541">
        <v>253.41380000000001</v>
      </c>
      <c r="LB541" s="1">
        <v>2.5494619999999999E-2</v>
      </c>
      <c r="LC541">
        <v>33.074339999999999</v>
      </c>
      <c r="LD541" s="1">
        <v>1.315121E-2</v>
      </c>
      <c r="LE541">
        <v>317.06909999999999</v>
      </c>
      <c r="LF541" s="1">
        <v>2.540835E-2</v>
      </c>
      <c r="LG541">
        <v>33.025689999999997</v>
      </c>
      <c r="LH541" s="1">
        <v>1.615041E-2</v>
      </c>
      <c r="LI541">
        <v>391.7448</v>
      </c>
      <c r="LJ541" s="1">
        <v>2.531013E-2</v>
      </c>
      <c r="LK541">
        <v>32.980969999999999</v>
      </c>
      <c r="LL541" s="1">
        <v>1.9592760000000001E-2</v>
      </c>
      <c r="LM541">
        <v>478.3175</v>
      </c>
      <c r="LN541" s="1">
        <v>2.5221750000000001E-2</v>
      </c>
      <c r="LO541">
        <v>32.954389999999997</v>
      </c>
      <c r="LP541" s="1">
        <v>2.3518540000000001E-2</v>
      </c>
      <c r="LQ541">
        <v>577.59590000000003</v>
      </c>
      <c r="LR541" s="1">
        <v>2.512404E-2</v>
      </c>
      <c r="LS541">
        <v>33.023539999999997</v>
      </c>
      <c r="LT541" s="1">
        <v>2.7930819999999999E-2</v>
      </c>
      <c r="LU541">
        <v>690.28629999999998</v>
      </c>
      <c r="LV541" s="1">
        <v>2.5032639999999998E-2</v>
      </c>
      <c r="LW541">
        <v>33.123570000000001</v>
      </c>
      <c r="LX541" s="1">
        <v>3.2861010000000003E-2</v>
      </c>
      <c r="LY541">
        <v>816.97749999999996</v>
      </c>
      <c r="LZ541" s="1">
        <v>2.4929779999999999E-2</v>
      </c>
      <c r="MA541">
        <v>33.221690000000002</v>
      </c>
      <c r="MB541" s="1">
        <v>3.829581E-2</v>
      </c>
      <c r="MC541">
        <v>958.14639999999997</v>
      </c>
      <c r="MD541" s="1">
        <v>2.483583E-2</v>
      </c>
      <c r="ME541">
        <v>33.307169999999999</v>
      </c>
      <c r="MF541">
        <v>4.4266800000000002E-2</v>
      </c>
      <c r="MG541">
        <v>1114.1320000000001</v>
      </c>
      <c r="MH541" s="1">
        <v>2.4747709999999999E-2</v>
      </c>
      <c r="MI541">
        <v>33.322130000000001</v>
      </c>
      <c r="MJ541" s="1">
        <v>5.0774939999999998E-2</v>
      </c>
      <c r="MK541">
        <v>1285.1659999999999</v>
      </c>
      <c r="ML541" s="1">
        <v>2.466606E-2</v>
      </c>
      <c r="MM541">
        <v>33.290370000000003</v>
      </c>
      <c r="MN541" s="1">
        <v>5.7821909999999997E-2</v>
      </c>
      <c r="MO541">
        <v>1471.309</v>
      </c>
      <c r="MP541" s="1">
        <v>2.4613630000000001E-2</v>
      </c>
      <c r="MQ541">
        <v>33.24944</v>
      </c>
      <c r="MR541" s="1">
        <v>6.5464149999999999E-2</v>
      </c>
      <c r="MS541">
        <v>1672.539</v>
      </c>
      <c r="MT541" s="1">
        <v>2.4690340000000002E-2</v>
      </c>
      <c r="MU541">
        <v>33.210149999999999</v>
      </c>
      <c r="MV541" s="1">
        <v>7.4026839999999997E-2</v>
      </c>
      <c r="MW541">
        <v>1888.9939999999999</v>
      </c>
      <c r="MX541" s="1">
        <v>2.4616889999999999E-2</v>
      </c>
      <c r="MY541">
        <v>33.198</v>
      </c>
      <c r="MZ541" s="1">
        <v>8.2696710000000007E-2</v>
      </c>
      <c r="NA541">
        <v>2120.39</v>
      </c>
      <c r="NB541" s="1">
        <v>2.448115E-2</v>
      </c>
      <c r="NC541">
        <v>33.229669999999999</v>
      </c>
      <c r="ND541" s="1">
        <v>9.1605270000000003E-2</v>
      </c>
      <c r="NE541">
        <v>2365.951</v>
      </c>
      <c r="NF541" s="1">
        <v>2.4335880000000001E-2</v>
      </c>
      <c r="NG541">
        <v>33.309869999999997</v>
      </c>
      <c r="NH541">
        <v>0.1008549</v>
      </c>
      <c r="NI541">
        <v>2624.9160000000002</v>
      </c>
      <c r="NJ541" s="1">
        <v>2.4260690000000001E-2</v>
      </c>
      <c r="NK541">
        <v>33.348599999999998</v>
      </c>
      <c r="NL541">
        <v>0.110773</v>
      </c>
      <c r="NM541">
        <v>2896.7620000000002</v>
      </c>
      <c r="NN541">
        <v>2.4225E-2</v>
      </c>
      <c r="NO541">
        <v>33.331449999999997</v>
      </c>
      <c r="NP541">
        <v>0.12126820000000001</v>
      </c>
      <c r="NQ541">
        <v>3180.998</v>
      </c>
      <c r="NR541" s="1">
        <v>2.4177870000000001E-2</v>
      </c>
      <c r="NS541">
        <v>33.29945</v>
      </c>
      <c r="NT541">
        <v>0.13208490000000001</v>
      </c>
      <c r="NU541">
        <v>3476.944</v>
      </c>
      <c r="NV541" s="1">
        <v>2.4141880000000001E-2</v>
      </c>
      <c r="NW541">
        <v>33.26464</v>
      </c>
      <c r="NX541">
        <v>0.14331070000000001</v>
      </c>
      <c r="NY541">
        <v>3783.6439999999998</v>
      </c>
      <c r="NZ541" s="1">
        <v>2.4215549999999999E-2</v>
      </c>
      <c r="OA541">
        <v>33.234909999999999</v>
      </c>
      <c r="OB541">
        <v>0.15556680000000001</v>
      </c>
      <c r="OC541">
        <v>4100.7120000000004</v>
      </c>
      <c r="OD541" s="1">
        <v>2.414765E-2</v>
      </c>
      <c r="OE541">
        <v>33.27084</v>
      </c>
      <c r="OF541">
        <v>0.16723879999999999</v>
      </c>
      <c r="OG541">
        <v>4427.143</v>
      </c>
      <c r="OH541" s="1">
        <v>2.402195E-2</v>
      </c>
      <c r="OI541">
        <v>33.353679999999997</v>
      </c>
      <c r="OJ541">
        <v>0.17868220000000001</v>
      </c>
      <c r="OK541">
        <v>4761.3339999999998</v>
      </c>
    </row>
    <row r="542" spans="1:401" x14ac:dyDescent="0.35">
      <c r="A542">
        <v>551</v>
      </c>
      <c r="B542" t="s">
        <v>4</v>
      </c>
      <c r="C542" t="s">
        <v>364</v>
      </c>
      <c r="D542" t="s">
        <v>544</v>
      </c>
      <c r="E542">
        <v>737.21969999999999</v>
      </c>
      <c r="F542" s="1">
        <v>3.4829640000000002E-2</v>
      </c>
      <c r="G542">
        <v>32.352890000000002</v>
      </c>
      <c r="H542">
        <v>0</v>
      </c>
      <c r="I542">
        <v>0</v>
      </c>
      <c r="J542" s="1">
        <v>3.451477E-2</v>
      </c>
      <c r="K542">
        <v>32.379899999999999</v>
      </c>
      <c r="L542">
        <v>0</v>
      </c>
      <c r="M542">
        <v>0</v>
      </c>
      <c r="N542" s="1">
        <v>3.4110990000000001E-2</v>
      </c>
      <c r="O542">
        <v>32.396610000000003</v>
      </c>
      <c r="P542">
        <v>0</v>
      </c>
      <c r="Q542">
        <v>0</v>
      </c>
      <c r="R542" s="1">
        <v>3.3693140000000003E-2</v>
      </c>
      <c r="S542">
        <v>32.395099999999999</v>
      </c>
      <c r="T542">
        <v>0</v>
      </c>
      <c r="U542">
        <v>0</v>
      </c>
      <c r="V542" s="1">
        <v>3.3402080000000001E-2</v>
      </c>
      <c r="W542">
        <v>32.412089999999999</v>
      </c>
      <c r="X542">
        <v>0</v>
      </c>
      <c r="Y542">
        <v>0</v>
      </c>
      <c r="Z542" s="1">
        <v>3.3171480000000003E-2</v>
      </c>
      <c r="AA542">
        <v>32.412840000000003</v>
      </c>
      <c r="AB542">
        <v>0</v>
      </c>
      <c r="AC542">
        <v>0</v>
      </c>
      <c r="AD542" s="1">
        <v>3.2911639999999999E-2</v>
      </c>
      <c r="AE542">
        <v>32.403849999999998</v>
      </c>
      <c r="AF542">
        <v>0</v>
      </c>
      <c r="AG542">
        <v>0</v>
      </c>
      <c r="AH542" s="1">
        <v>3.281647E-2</v>
      </c>
      <c r="AI542">
        <v>32.399569999999997</v>
      </c>
      <c r="AJ542">
        <v>0</v>
      </c>
      <c r="AK542">
        <v>0</v>
      </c>
      <c r="AL542" s="1">
        <v>3.331485E-2</v>
      </c>
      <c r="AM542">
        <v>32.403649999999999</v>
      </c>
      <c r="AN542">
        <v>0</v>
      </c>
      <c r="AO542">
        <v>0</v>
      </c>
      <c r="AP542" s="1">
        <v>3.3100570000000003E-2</v>
      </c>
      <c r="AQ542">
        <v>32.459949999999999</v>
      </c>
      <c r="AR542">
        <v>0</v>
      </c>
      <c r="AS542">
        <v>0</v>
      </c>
      <c r="AT542" s="1">
        <v>3.2588270000000003E-2</v>
      </c>
      <c r="AU542">
        <v>32.541139999999999</v>
      </c>
      <c r="AV542">
        <v>0</v>
      </c>
      <c r="AW542">
        <v>0</v>
      </c>
      <c r="AX542">
        <v>3.2069199999999999E-2</v>
      </c>
      <c r="AY542">
        <v>32.592440000000003</v>
      </c>
      <c r="AZ542">
        <v>0</v>
      </c>
      <c r="BA542">
        <v>0</v>
      </c>
      <c r="BB542">
        <v>3.18885E-2</v>
      </c>
      <c r="BC542">
        <v>32.625959999999999</v>
      </c>
      <c r="BD542">
        <v>0</v>
      </c>
      <c r="BE542">
        <v>0</v>
      </c>
      <c r="BF542" s="1">
        <v>3.1869880000000003E-2</v>
      </c>
      <c r="BG542">
        <v>32.62086</v>
      </c>
      <c r="BH542">
        <v>0</v>
      </c>
      <c r="BI542">
        <v>0</v>
      </c>
      <c r="BJ542" s="1">
        <v>3.1782930000000001E-2</v>
      </c>
      <c r="BK542">
        <v>32.581060000000001</v>
      </c>
      <c r="BL542">
        <v>0</v>
      </c>
      <c r="BM542">
        <v>0</v>
      </c>
      <c r="BN542">
        <v>3.1609100000000001E-2</v>
      </c>
      <c r="BO542">
        <v>32.543610000000001</v>
      </c>
      <c r="BP542">
        <v>0</v>
      </c>
      <c r="BQ542">
        <v>0</v>
      </c>
      <c r="BR542" s="1">
        <v>3.1615780000000003E-2</v>
      </c>
      <c r="BS542">
        <v>32.515500000000003</v>
      </c>
      <c r="BT542">
        <v>0</v>
      </c>
      <c r="BU542">
        <v>0</v>
      </c>
      <c r="BV542" s="1">
        <v>3.1451739999999999E-2</v>
      </c>
      <c r="BW542">
        <v>32.543770000000002</v>
      </c>
      <c r="BX542">
        <v>0</v>
      </c>
      <c r="BY542">
        <v>0</v>
      </c>
      <c r="BZ542" s="1">
        <v>3.1250859999999998E-2</v>
      </c>
      <c r="CA542">
        <v>32.588189999999997</v>
      </c>
      <c r="CB542">
        <v>0</v>
      </c>
      <c r="CC542">
        <v>0</v>
      </c>
      <c r="CD542">
        <v>3.1065099999999998E-2</v>
      </c>
      <c r="CE542">
        <v>32.620170000000002</v>
      </c>
      <c r="CF542">
        <v>0</v>
      </c>
      <c r="CG542">
        <v>0</v>
      </c>
      <c r="CH542" s="1">
        <v>3.0953319999999999E-2</v>
      </c>
      <c r="CI542">
        <v>32.656230000000001</v>
      </c>
      <c r="CJ542">
        <v>0</v>
      </c>
      <c r="CK542">
        <v>0</v>
      </c>
      <c r="CL542" s="1">
        <v>3.0873189999999998E-2</v>
      </c>
      <c r="CM542">
        <v>32.660049999999998</v>
      </c>
      <c r="CN542">
        <v>0</v>
      </c>
      <c r="CO542">
        <v>0</v>
      </c>
      <c r="CP542">
        <v>3.0790999999999999E-2</v>
      </c>
      <c r="CQ542">
        <v>32.617100000000001</v>
      </c>
      <c r="CR542">
        <v>0</v>
      </c>
      <c r="CS542">
        <v>0</v>
      </c>
      <c r="CT542" s="1">
        <v>3.0872529999999999E-2</v>
      </c>
      <c r="CU542">
        <v>32.572850000000003</v>
      </c>
      <c r="CV542">
        <v>0</v>
      </c>
      <c r="CW542">
        <v>0</v>
      </c>
      <c r="CX542" s="1">
        <v>3.152572E-2</v>
      </c>
      <c r="CY542">
        <v>32.54157</v>
      </c>
      <c r="CZ542">
        <v>0</v>
      </c>
      <c r="DA542">
        <v>0</v>
      </c>
      <c r="DB542" s="1">
        <v>3.1489789999999997E-2</v>
      </c>
      <c r="DC542">
        <v>32.598419999999997</v>
      </c>
      <c r="DD542">
        <v>0</v>
      </c>
      <c r="DE542">
        <v>0</v>
      </c>
      <c r="DF542" s="1">
        <v>3.114801E-2</v>
      </c>
      <c r="DG542">
        <v>32.688009999999998</v>
      </c>
      <c r="DH542">
        <v>0</v>
      </c>
      <c r="DI542">
        <v>0</v>
      </c>
      <c r="DJ542">
        <v>3.0775299999999998E-2</v>
      </c>
      <c r="DK542">
        <v>32.765569999999997</v>
      </c>
      <c r="DL542">
        <v>0</v>
      </c>
      <c r="DM542">
        <v>0</v>
      </c>
      <c r="DN542" s="1">
        <v>3.0723190000000001E-2</v>
      </c>
      <c r="DO542">
        <v>32.827710000000003</v>
      </c>
      <c r="DP542">
        <v>0</v>
      </c>
      <c r="DQ542">
        <v>0</v>
      </c>
      <c r="DR542" s="1">
        <v>3.0823509999999998E-2</v>
      </c>
      <c r="DS542">
        <v>32.819360000000003</v>
      </c>
      <c r="DT542">
        <v>0</v>
      </c>
      <c r="DU542">
        <v>0</v>
      </c>
      <c r="DV542" s="1">
        <v>3.0855509999999999E-2</v>
      </c>
      <c r="DW542">
        <v>32.76999</v>
      </c>
      <c r="DX542">
        <v>0</v>
      </c>
      <c r="DY542" s="1">
        <v>3.772825E-38</v>
      </c>
      <c r="DZ542" s="1">
        <v>3.071811E-2</v>
      </c>
      <c r="EA542">
        <v>32.72316</v>
      </c>
      <c r="EB542">
        <v>0</v>
      </c>
      <c r="EC542" s="1">
        <v>1.326305E-34</v>
      </c>
      <c r="ED542" s="1">
        <v>3.0537080000000001E-2</v>
      </c>
      <c r="EE542">
        <v>32.684809999999999</v>
      </c>
      <c r="EF542" s="1">
        <v>1.2640840000000001E-35</v>
      </c>
      <c r="EG542" s="1">
        <v>1.9883699999999999E-31</v>
      </c>
      <c r="EH542" s="1">
        <v>3.040031E-2</v>
      </c>
      <c r="EI542">
        <v>32.709249999999997</v>
      </c>
      <c r="EJ542" s="1">
        <v>9.0790999999999995E-33</v>
      </c>
      <c r="EK542" s="1">
        <v>1.416229E-28</v>
      </c>
      <c r="EL542" s="1">
        <v>3.0333539999999999E-2</v>
      </c>
      <c r="EM542">
        <v>32.785789999999999</v>
      </c>
      <c r="EN542" s="1">
        <v>3.4018369999999997E-30</v>
      </c>
      <c r="EO542" s="1">
        <v>5.2823860000000002E-26</v>
      </c>
      <c r="EP542" s="1">
        <v>3.0249089999999999E-2</v>
      </c>
      <c r="EQ542">
        <v>32.879190000000001</v>
      </c>
      <c r="ER542" s="1">
        <v>7.2269440000000002E-28</v>
      </c>
      <c r="ES542" s="1">
        <v>1.122599E-23</v>
      </c>
      <c r="ET542" s="1">
        <v>3.0143280000000001E-2</v>
      </c>
      <c r="EU542">
        <v>32.950130000000001</v>
      </c>
      <c r="EV542" s="1">
        <v>9.3185290000000002E-26</v>
      </c>
      <c r="EW542" s="1">
        <v>1.4534609999999999E-21</v>
      </c>
      <c r="EX542" s="1">
        <v>3.0000780000000001E-2</v>
      </c>
      <c r="EY542">
        <v>32.948659999999997</v>
      </c>
      <c r="EZ542" s="1">
        <v>7.7123249999999993E-24</v>
      </c>
      <c r="FA542" s="1">
        <v>1.2115209999999999E-19</v>
      </c>
      <c r="FB542" s="1">
        <v>2.9852480000000001E-2</v>
      </c>
      <c r="FC542">
        <v>32.908470000000001</v>
      </c>
      <c r="FD542" s="1">
        <v>4.2983769999999996E-22</v>
      </c>
      <c r="FE542" s="1">
        <v>6.8166279999999998E-18</v>
      </c>
      <c r="FF542" s="1">
        <v>2.9813079999999999E-2</v>
      </c>
      <c r="FG542">
        <v>32.865810000000003</v>
      </c>
      <c r="FH542" s="1">
        <v>1.6902699999999999E-20</v>
      </c>
      <c r="FI542" s="1">
        <v>2.698228E-16</v>
      </c>
      <c r="FJ542" s="1">
        <v>3.0070050000000001E-2</v>
      </c>
      <c r="FK542">
        <v>32.82367</v>
      </c>
      <c r="FL542" s="1">
        <v>4.9025379999999997E-19</v>
      </c>
      <c r="FM542" s="1">
        <v>7.805182E-15</v>
      </c>
      <c r="FN542">
        <v>2.9961399999999999E-2</v>
      </c>
      <c r="FO542">
        <v>32.864100000000001</v>
      </c>
      <c r="FP542" s="1">
        <v>1.05715E-17</v>
      </c>
      <c r="FQ542" s="1">
        <v>1.7004500000000001E-13</v>
      </c>
      <c r="FR542">
        <v>2.9668699999999999E-2</v>
      </c>
      <c r="FS542">
        <v>32.936340000000001</v>
      </c>
      <c r="FT542" s="1">
        <v>1.7474600000000001E-16</v>
      </c>
      <c r="FU542" s="1">
        <v>2.8589270000000001E-12</v>
      </c>
      <c r="FV542" s="1">
        <v>2.9353710000000002E-2</v>
      </c>
      <c r="FW542">
        <v>32.977589999999999</v>
      </c>
      <c r="FX542" s="1">
        <v>2.277765E-15</v>
      </c>
      <c r="FY542" s="1">
        <v>3.7952620000000002E-11</v>
      </c>
      <c r="FZ542">
        <v>2.9209599999999999E-2</v>
      </c>
      <c r="GA542">
        <v>32.992609999999999</v>
      </c>
      <c r="GB542" s="1">
        <v>2.4120710000000001E-14</v>
      </c>
      <c r="GC542" s="1">
        <v>4.0694200000000001E-10</v>
      </c>
      <c r="GD542" s="1">
        <v>2.914431E-2</v>
      </c>
      <c r="GE542">
        <v>32.9514</v>
      </c>
      <c r="GF542" s="1">
        <v>2.112088E-13</v>
      </c>
      <c r="GG542" s="1">
        <v>3.5988600000000001E-9</v>
      </c>
      <c r="GH542">
        <v>2.90411E-2</v>
      </c>
      <c r="GI542">
        <v>32.916890000000002</v>
      </c>
      <c r="GJ542" s="1">
        <v>1.5511419999999999E-12</v>
      </c>
      <c r="GK542" s="1">
        <v>2.6725599999999999E-8</v>
      </c>
      <c r="GL542" s="1">
        <v>2.886242E-2</v>
      </c>
      <c r="GM542">
        <v>32.885249999999999</v>
      </c>
      <c r="GN542" s="1">
        <v>9.6863729999999994E-12</v>
      </c>
      <c r="GO542" s="1">
        <v>1.692018E-7</v>
      </c>
      <c r="GP542" s="1">
        <v>2.871903E-2</v>
      </c>
      <c r="GQ542">
        <v>32.857039999999998</v>
      </c>
      <c r="GR542" s="1">
        <v>5.2358480000000002E-11</v>
      </c>
      <c r="GS542" s="1">
        <v>9.2616519999999999E-7</v>
      </c>
      <c r="GT542">
        <v>2.8528999999999999E-2</v>
      </c>
      <c r="GU542">
        <v>32.827849999999998</v>
      </c>
      <c r="GV542" s="1">
        <v>2.4747320000000001E-10</v>
      </c>
      <c r="GW542" s="1">
        <v>4.4390979999999999E-6</v>
      </c>
      <c r="GX542" s="1">
        <v>2.8352169999999999E-2</v>
      </c>
      <c r="GY542">
        <v>32.844520000000003</v>
      </c>
      <c r="GZ542" s="1">
        <v>1.0368569999999999E-9</v>
      </c>
      <c r="HA542" s="1">
        <v>1.884796E-5</v>
      </c>
      <c r="HB542" s="1">
        <v>2.818766E-2</v>
      </c>
      <c r="HC542">
        <v>32.910550000000001</v>
      </c>
      <c r="HD542" s="1">
        <v>3.8909999999999999E-9</v>
      </c>
      <c r="HE542" s="1">
        <v>7.1648980000000003E-5</v>
      </c>
      <c r="HF542" s="1">
        <v>2.8026220000000001E-2</v>
      </c>
      <c r="HG542">
        <v>32.973970000000001</v>
      </c>
      <c r="HH542" s="1">
        <v>1.320432E-8</v>
      </c>
      <c r="HI542" s="1">
        <v>2.4621719999999998E-4</v>
      </c>
      <c r="HJ542" s="1">
        <v>2.7858049999999999E-2</v>
      </c>
      <c r="HK542">
        <v>32.984139999999996</v>
      </c>
      <c r="HL542" s="1">
        <v>4.0859489999999999E-8</v>
      </c>
      <c r="HM542" s="1">
        <v>7.7152570000000003E-4</v>
      </c>
      <c r="HN542" s="1">
        <v>2.7692120000000001E-2</v>
      </c>
      <c r="HO542">
        <v>32.926029999999997</v>
      </c>
      <c r="HP542" s="1">
        <v>1.162236E-7</v>
      </c>
      <c r="HQ542" s="1">
        <v>2.221832E-3</v>
      </c>
      <c r="HR542" s="1">
        <v>2.762887E-2</v>
      </c>
      <c r="HS542">
        <v>32.866869999999999</v>
      </c>
      <c r="HT542" s="1">
        <v>3.0721870000000002E-7</v>
      </c>
      <c r="HU542" s="1">
        <v>5.9232779999999997E-3</v>
      </c>
      <c r="HV542" s="1">
        <v>2.7854029999999998E-2</v>
      </c>
      <c r="HW542">
        <v>32.811709999999998</v>
      </c>
      <c r="HX542" s="1">
        <v>7.6587939999999997E-7</v>
      </c>
      <c r="HY542">
        <v>1.4734300000000001E-2</v>
      </c>
      <c r="HZ542" s="1">
        <v>2.7735470000000002E-2</v>
      </c>
      <c r="IA542">
        <v>32.815379999999998</v>
      </c>
      <c r="IB542" s="1">
        <v>1.7695E-6</v>
      </c>
      <c r="IC542">
        <v>3.4384999999999999E-2</v>
      </c>
      <c r="ID542" s="1">
        <v>2.743636E-2</v>
      </c>
      <c r="IE542">
        <v>32.86045</v>
      </c>
      <c r="IF542" s="1">
        <v>3.8258709999999999E-6</v>
      </c>
      <c r="IG542" s="1">
        <v>7.5574420000000003E-2</v>
      </c>
      <c r="IH542" s="1">
        <v>2.7120720000000001E-2</v>
      </c>
      <c r="II542">
        <v>32.904850000000003</v>
      </c>
      <c r="IJ542" s="1">
        <v>7.8212049999999993E-6</v>
      </c>
      <c r="IK542">
        <v>0.15712329999999999</v>
      </c>
      <c r="IL542" s="1">
        <v>2.6969839999999998E-2</v>
      </c>
      <c r="IM542">
        <v>32.937759999999997</v>
      </c>
      <c r="IN542" s="1">
        <v>1.529173E-5</v>
      </c>
      <c r="IO542">
        <v>0.31051440000000002</v>
      </c>
      <c r="IP542" s="1">
        <v>2.692116E-2</v>
      </c>
      <c r="IQ542">
        <v>32.920859999999998</v>
      </c>
      <c r="IR542" s="1">
        <v>2.8666750000000001E-5</v>
      </c>
      <c r="IS542">
        <v>0.58601239999999999</v>
      </c>
      <c r="IT542" s="1">
        <v>2.6831750000000001E-2</v>
      </c>
      <c r="IU542">
        <v>32.875070000000001</v>
      </c>
      <c r="IV542" s="1">
        <v>5.1440000000000002E-5</v>
      </c>
      <c r="IW542">
        <v>1.0601080000000001</v>
      </c>
      <c r="IX542" s="1">
        <v>2.667901E-2</v>
      </c>
      <c r="IY542">
        <v>32.833979999999997</v>
      </c>
      <c r="IZ542" s="1">
        <v>8.8563889999999993E-5</v>
      </c>
      <c r="JA542">
        <v>1.843925</v>
      </c>
      <c r="JB542" s="1">
        <v>2.6540589999999999E-2</v>
      </c>
      <c r="JC542">
        <v>32.805990000000001</v>
      </c>
      <c r="JD542" s="1">
        <v>1.4713819999999999E-4</v>
      </c>
      <c r="JE542">
        <v>3.0930949999999999</v>
      </c>
      <c r="JF542" s="1">
        <v>2.6377439999999999E-2</v>
      </c>
      <c r="JG542">
        <v>32.860709999999997</v>
      </c>
      <c r="JH542" s="1">
        <v>2.362326E-4</v>
      </c>
      <c r="JI542">
        <v>5.0175840000000003</v>
      </c>
      <c r="JJ542" s="1">
        <v>2.6225289999999998E-2</v>
      </c>
      <c r="JK542">
        <v>32.924109999999999</v>
      </c>
      <c r="JL542" s="1">
        <v>3.6788670000000002E-4</v>
      </c>
      <c r="JM542">
        <v>7.8909079999999996</v>
      </c>
      <c r="JN542" s="1">
        <v>2.607779E-2</v>
      </c>
      <c r="JO542">
        <v>32.964979999999997</v>
      </c>
      <c r="JP542" s="1">
        <v>5.5688679999999998E-4</v>
      </c>
      <c r="JQ542">
        <v>12.058870000000001</v>
      </c>
      <c r="JR542" s="1">
        <v>2.5947910000000001E-2</v>
      </c>
      <c r="JS542">
        <v>32.984409999999997</v>
      </c>
      <c r="JT542" s="1">
        <v>8.2161880000000004E-4</v>
      </c>
      <c r="JU542">
        <v>17.94633</v>
      </c>
      <c r="JV542" s="1">
        <v>2.581671E-2</v>
      </c>
      <c r="JW542">
        <v>32.975459999999998</v>
      </c>
      <c r="JX542" s="1">
        <v>1.182773E-3</v>
      </c>
      <c r="JY542">
        <v>26.059650000000001</v>
      </c>
      <c r="JZ542" s="1">
        <v>2.567589E-2</v>
      </c>
      <c r="KA542">
        <v>32.926119999999997</v>
      </c>
      <c r="KB542" s="1">
        <v>1.663898E-3</v>
      </c>
      <c r="KC542">
        <v>36.987459999999999</v>
      </c>
      <c r="KD542" s="1">
        <v>2.5568939999999998E-2</v>
      </c>
      <c r="KE542">
        <v>32.875439999999998</v>
      </c>
      <c r="KF542" s="1">
        <v>2.2949509999999999E-3</v>
      </c>
      <c r="KG542">
        <v>51.397100000000002</v>
      </c>
      <c r="KH542">
        <v>2.5562600000000001E-2</v>
      </c>
      <c r="KI542">
        <v>32.838419999999999</v>
      </c>
      <c r="KJ542" s="1">
        <v>3.117019E-3</v>
      </c>
      <c r="KK542">
        <v>70.047079999999994</v>
      </c>
      <c r="KL542" s="1">
        <v>2.544917E-2</v>
      </c>
      <c r="KM542">
        <v>32.880569999999999</v>
      </c>
      <c r="KN542" s="1">
        <v>4.1405369999999997E-3</v>
      </c>
      <c r="KO542">
        <v>93.749669999999995</v>
      </c>
      <c r="KP542" s="1">
        <v>2.5287339999999998E-2</v>
      </c>
      <c r="KQ542">
        <v>32.954590000000003</v>
      </c>
      <c r="KR542" s="1">
        <v>5.3973240000000002E-3</v>
      </c>
      <c r="KS542">
        <v>123.3464</v>
      </c>
      <c r="KT542" s="1">
        <v>2.5126880000000001E-2</v>
      </c>
      <c r="KU542">
        <v>33.035989999999998</v>
      </c>
      <c r="KV542" s="1">
        <v>6.9246819999999997E-3</v>
      </c>
      <c r="KW542">
        <v>159.7098</v>
      </c>
      <c r="KX542" s="1">
        <v>2.5024379999999999E-2</v>
      </c>
      <c r="KY542">
        <v>33.105789999999999</v>
      </c>
      <c r="KZ542" s="1">
        <v>8.7739040000000008E-3</v>
      </c>
      <c r="LA542">
        <v>203.74260000000001</v>
      </c>
      <c r="LB542">
        <v>2.49477E-2</v>
      </c>
      <c r="LC542">
        <v>33.104700000000001</v>
      </c>
      <c r="LD542" s="1">
        <v>1.0977570000000001E-2</v>
      </c>
      <c r="LE542">
        <v>256.36419999999998</v>
      </c>
      <c r="LF542" s="1">
        <v>2.4863119999999999E-2</v>
      </c>
      <c r="LG542">
        <v>33.056080000000001</v>
      </c>
      <c r="LH542" s="1">
        <v>1.3556510000000001E-2</v>
      </c>
      <c r="LI542">
        <v>318.46609999999998</v>
      </c>
      <c r="LJ542" s="1">
        <v>2.4767239999999999E-2</v>
      </c>
      <c r="LK542">
        <v>33.011620000000001</v>
      </c>
      <c r="LL542" s="1">
        <v>1.6534819999999999E-2</v>
      </c>
      <c r="LM542">
        <v>390.87990000000002</v>
      </c>
      <c r="LN542" s="1">
        <v>2.468157E-2</v>
      </c>
      <c r="LO542">
        <v>32.985199999999999</v>
      </c>
      <c r="LP542" s="1">
        <v>1.9951460000000001E-2</v>
      </c>
      <c r="LQ542">
        <v>474.38659999999999</v>
      </c>
      <c r="LR542" s="1">
        <v>2.4585940000000001E-2</v>
      </c>
      <c r="LS542">
        <v>33.054090000000002</v>
      </c>
      <c r="LT542" s="1">
        <v>2.3812739999999999E-2</v>
      </c>
      <c r="LU542">
        <v>569.68870000000004</v>
      </c>
      <c r="LV542" s="1">
        <v>2.4495920000000001E-2</v>
      </c>
      <c r="LW542">
        <v>33.153359999999999</v>
      </c>
      <c r="LX542">
        <v>2.8150000000000001E-2</v>
      </c>
      <c r="LY542">
        <v>677.39139999999998</v>
      </c>
      <c r="LZ542" s="1">
        <v>2.439556E-2</v>
      </c>
      <c r="MA542">
        <v>33.25056</v>
      </c>
      <c r="MB542" s="1">
        <v>3.2957889999999997E-2</v>
      </c>
      <c r="MC542">
        <v>798.01260000000002</v>
      </c>
      <c r="MD542">
        <v>2.4303399999999999E-2</v>
      </c>
      <c r="ME542">
        <v>33.335189999999997</v>
      </c>
      <c r="MF542" s="1">
        <v>3.8266340000000003E-2</v>
      </c>
      <c r="MG542">
        <v>931.95100000000002</v>
      </c>
      <c r="MH542" s="1">
        <v>2.4219069999999999E-2</v>
      </c>
      <c r="MI542">
        <v>33.34948</v>
      </c>
      <c r="MJ542">
        <v>4.4084600000000002E-2</v>
      </c>
      <c r="MK542">
        <v>1079.5119999999999</v>
      </c>
      <c r="ML542">
        <v>2.4139000000000001E-2</v>
      </c>
      <c r="MM542">
        <v>33.317599999999999</v>
      </c>
      <c r="MN542" s="1">
        <v>5.041118E-2</v>
      </c>
      <c r="MO542">
        <v>1240.855</v>
      </c>
      <c r="MP542" s="1">
        <v>2.408799E-2</v>
      </c>
      <c r="MQ542">
        <v>33.276670000000003</v>
      </c>
      <c r="MR542" s="1">
        <v>5.730358E-2</v>
      </c>
      <c r="MS542">
        <v>1416.059</v>
      </c>
      <c r="MT542" s="1">
        <v>2.4164729999999999E-2</v>
      </c>
      <c r="MU542">
        <v>33.237490000000001</v>
      </c>
      <c r="MV542">
        <v>6.5054600000000004E-2</v>
      </c>
      <c r="MW542">
        <v>1605.348</v>
      </c>
      <c r="MX542" s="1">
        <v>2.409242E-2</v>
      </c>
      <c r="MY542">
        <v>33.225270000000002</v>
      </c>
      <c r="MZ542" s="1">
        <v>7.2944750000000003E-2</v>
      </c>
      <c r="NA542">
        <v>1808.5619999999999</v>
      </c>
      <c r="NB542" s="1">
        <v>2.395982E-2</v>
      </c>
      <c r="NC542">
        <v>33.25676</v>
      </c>
      <c r="ND542" s="1">
        <v>8.1096760000000004E-2</v>
      </c>
      <c r="NE542">
        <v>2025.124</v>
      </c>
      <c r="NF542">
        <v>2.38172E-2</v>
      </c>
      <c r="NG542">
        <v>33.336329999999997</v>
      </c>
      <c r="NH542" s="1">
        <v>8.9596540000000002E-2</v>
      </c>
      <c r="NI542">
        <v>2254.4349999999999</v>
      </c>
      <c r="NJ542" s="1">
        <v>2.3743759999999999E-2</v>
      </c>
      <c r="NK542">
        <v>33.374369999999999</v>
      </c>
      <c r="NL542" s="1">
        <v>9.8741750000000003E-2</v>
      </c>
      <c r="NM542">
        <v>2496.11</v>
      </c>
      <c r="NN542" s="1">
        <v>2.3709830000000001E-2</v>
      </c>
      <c r="NO542">
        <v>33.356949999999998</v>
      </c>
      <c r="NP542">
        <v>0.1084565</v>
      </c>
      <c r="NQ542">
        <v>2749.7860000000001</v>
      </c>
      <c r="NR542" s="1">
        <v>2.366393E-2</v>
      </c>
      <c r="NS542">
        <v>33.324910000000003</v>
      </c>
      <c r="NT542">
        <v>0.1185073</v>
      </c>
      <c r="NU542">
        <v>3014.9090000000001</v>
      </c>
      <c r="NV542" s="1">
        <v>2.3629979999999998E-2</v>
      </c>
      <c r="NW542">
        <v>33.290050000000001</v>
      </c>
      <c r="NX542">
        <v>0.1289825</v>
      </c>
      <c r="NY542">
        <v>3290.6869999999999</v>
      </c>
      <c r="NZ542" s="1">
        <v>2.370365E-2</v>
      </c>
      <c r="OA542">
        <v>33.260379999999998</v>
      </c>
      <c r="OB542">
        <v>0.14044119999999999</v>
      </c>
      <c r="OC542">
        <v>3576.8229999999999</v>
      </c>
      <c r="OD542">
        <v>2.3636500000000001E-2</v>
      </c>
      <c r="OE542">
        <v>33.296109999999999</v>
      </c>
      <c r="OF542">
        <v>0.15141199999999999</v>
      </c>
      <c r="OG542">
        <v>3872.442</v>
      </c>
      <c r="OH542" s="1">
        <v>2.3513840000000001E-2</v>
      </c>
      <c r="OI542">
        <v>33.378279999999997</v>
      </c>
      <c r="OJ542">
        <v>0.1622306</v>
      </c>
      <c r="OK542">
        <v>4176.17</v>
      </c>
    </row>
    <row r="543" spans="1:401" x14ac:dyDescent="0.35">
      <c r="A543">
        <v>552</v>
      </c>
      <c r="B543" t="s">
        <v>4</v>
      </c>
      <c r="C543" t="s">
        <v>364</v>
      </c>
      <c r="D543" t="s">
        <v>545</v>
      </c>
      <c r="E543">
        <v>727.89599999999996</v>
      </c>
      <c r="F543" s="1">
        <v>3.5599529999999997E-2</v>
      </c>
      <c r="G543">
        <v>32.304160000000003</v>
      </c>
      <c r="H543">
        <v>0</v>
      </c>
      <c r="I543">
        <v>0</v>
      </c>
      <c r="J543" s="1">
        <v>3.5275679999999997E-2</v>
      </c>
      <c r="K543">
        <v>32.3339</v>
      </c>
      <c r="L543">
        <v>0</v>
      </c>
      <c r="M543">
        <v>0</v>
      </c>
      <c r="N543" s="1">
        <v>3.4861780000000002E-2</v>
      </c>
      <c r="O543">
        <v>32.353029999999997</v>
      </c>
      <c r="P543">
        <v>0</v>
      </c>
      <c r="Q543">
        <v>0</v>
      </c>
      <c r="R543" s="1">
        <v>3.4432520000000001E-2</v>
      </c>
      <c r="S543">
        <v>32.354010000000002</v>
      </c>
      <c r="T543">
        <v>0</v>
      </c>
      <c r="U543">
        <v>0</v>
      </c>
      <c r="V543" s="1">
        <v>3.4134379999999999E-2</v>
      </c>
      <c r="W543">
        <v>32.37379</v>
      </c>
      <c r="X543">
        <v>0</v>
      </c>
      <c r="Y543">
        <v>0</v>
      </c>
      <c r="Z543" s="1">
        <v>3.3900279999999998E-2</v>
      </c>
      <c r="AA543">
        <v>32.377070000000003</v>
      </c>
      <c r="AB543">
        <v>0</v>
      </c>
      <c r="AC543">
        <v>0</v>
      </c>
      <c r="AD543" s="1">
        <v>3.3633730000000001E-2</v>
      </c>
      <c r="AE543">
        <v>32.370539999999998</v>
      </c>
      <c r="AF543">
        <v>0</v>
      </c>
      <c r="AG543">
        <v>0</v>
      </c>
      <c r="AH543" s="1">
        <v>3.3540809999999997E-2</v>
      </c>
      <c r="AI543">
        <v>32.368740000000003</v>
      </c>
      <c r="AJ543">
        <v>0</v>
      </c>
      <c r="AK543">
        <v>0</v>
      </c>
      <c r="AL543" s="1">
        <v>3.4054849999999998E-2</v>
      </c>
      <c r="AM543">
        <v>32.375520000000002</v>
      </c>
      <c r="AN543">
        <v>0</v>
      </c>
      <c r="AO543">
        <v>0</v>
      </c>
      <c r="AP543" s="1">
        <v>3.3835120000000003E-2</v>
      </c>
      <c r="AQ543">
        <v>32.434379999999997</v>
      </c>
      <c r="AR543">
        <v>0</v>
      </c>
      <c r="AS543">
        <v>0</v>
      </c>
      <c r="AT543" s="1">
        <v>3.3307820000000002E-2</v>
      </c>
      <c r="AU543">
        <v>32.517609999999998</v>
      </c>
      <c r="AV543">
        <v>0</v>
      </c>
      <c r="AW543">
        <v>0</v>
      </c>
      <c r="AX543" s="1">
        <v>3.2774810000000001E-2</v>
      </c>
      <c r="AY543">
        <v>32.570599999999999</v>
      </c>
      <c r="AZ543">
        <v>0</v>
      </c>
      <c r="BA543">
        <v>0</v>
      </c>
      <c r="BB543" s="1">
        <v>3.258954E-2</v>
      </c>
      <c r="BC543">
        <v>32.605800000000002</v>
      </c>
      <c r="BD543">
        <v>0</v>
      </c>
      <c r="BE543">
        <v>0</v>
      </c>
      <c r="BF543" s="1">
        <v>3.2571830000000003E-2</v>
      </c>
      <c r="BG543">
        <v>32.602620000000002</v>
      </c>
      <c r="BH543">
        <v>0</v>
      </c>
      <c r="BI543">
        <v>0</v>
      </c>
      <c r="BJ543">
        <v>3.2485E-2</v>
      </c>
      <c r="BK543">
        <v>32.564999999999998</v>
      </c>
      <c r="BL543">
        <v>0</v>
      </c>
      <c r="BM543">
        <v>0</v>
      </c>
      <c r="BN543" s="1">
        <v>3.2306759999999997E-2</v>
      </c>
      <c r="BO543">
        <v>32.529820000000001</v>
      </c>
      <c r="BP543">
        <v>0</v>
      </c>
      <c r="BQ543">
        <v>0</v>
      </c>
      <c r="BR543" s="1">
        <v>3.2314969999999998E-2</v>
      </c>
      <c r="BS543">
        <v>32.504069999999999</v>
      </c>
      <c r="BT543">
        <v>0</v>
      </c>
      <c r="BU543">
        <v>0</v>
      </c>
      <c r="BV543" s="1">
        <v>3.214653E-2</v>
      </c>
      <c r="BW543">
        <v>32.534590000000001</v>
      </c>
      <c r="BX543">
        <v>0</v>
      </c>
      <c r="BY543">
        <v>0</v>
      </c>
      <c r="BZ543">
        <v>3.19399E-2</v>
      </c>
      <c r="CA543">
        <v>32.580759999999998</v>
      </c>
      <c r="CB543">
        <v>0</v>
      </c>
      <c r="CC543">
        <v>0</v>
      </c>
      <c r="CD543" s="1">
        <v>3.1749630000000001E-2</v>
      </c>
      <c r="CE543">
        <v>32.614190000000001</v>
      </c>
      <c r="CF543">
        <v>0</v>
      </c>
      <c r="CG543">
        <v>0</v>
      </c>
      <c r="CH543" s="1">
        <v>3.1634420000000003E-2</v>
      </c>
      <c r="CI543">
        <v>32.651859999999999</v>
      </c>
      <c r="CJ543">
        <v>0</v>
      </c>
      <c r="CK543">
        <v>0</v>
      </c>
      <c r="CL543" s="1">
        <v>3.1552730000000001E-2</v>
      </c>
      <c r="CM543">
        <v>32.656799999999997</v>
      </c>
      <c r="CN543">
        <v>0</v>
      </c>
      <c r="CO543">
        <v>0</v>
      </c>
      <c r="CP543" s="1">
        <v>3.1469320000000002E-2</v>
      </c>
      <c r="CQ543">
        <v>32.61551</v>
      </c>
      <c r="CR543">
        <v>0</v>
      </c>
      <c r="CS543">
        <v>0</v>
      </c>
      <c r="CT543" s="1">
        <v>3.1556720000000003E-2</v>
      </c>
      <c r="CU543">
        <v>32.572989999999997</v>
      </c>
      <c r="CV543">
        <v>0</v>
      </c>
      <c r="CW543">
        <v>0</v>
      </c>
      <c r="CX543" s="1">
        <v>3.2228659999999999E-2</v>
      </c>
      <c r="CY543">
        <v>32.543790000000001</v>
      </c>
      <c r="CZ543">
        <v>0</v>
      </c>
      <c r="DA543">
        <v>0</v>
      </c>
      <c r="DB543" s="1">
        <v>3.2192320000000003E-2</v>
      </c>
      <c r="DC543">
        <v>32.602620000000002</v>
      </c>
      <c r="DD543">
        <v>0</v>
      </c>
      <c r="DE543">
        <v>0</v>
      </c>
      <c r="DF543" s="1">
        <v>3.1838890000000002E-2</v>
      </c>
      <c r="DG543">
        <v>32.693300000000001</v>
      </c>
      <c r="DH543">
        <v>0</v>
      </c>
      <c r="DI543">
        <v>0</v>
      </c>
      <c r="DJ543" s="1">
        <v>3.1456579999999998E-2</v>
      </c>
      <c r="DK543">
        <v>32.771610000000003</v>
      </c>
      <c r="DL543">
        <v>0</v>
      </c>
      <c r="DM543">
        <v>0</v>
      </c>
      <c r="DN543" s="1">
        <v>3.1403149999999998E-2</v>
      </c>
      <c r="DO543">
        <v>32.83446</v>
      </c>
      <c r="DP543">
        <v>0</v>
      </c>
      <c r="DQ543">
        <v>0</v>
      </c>
      <c r="DR543" s="1">
        <v>3.1507050000000002E-2</v>
      </c>
      <c r="DS543">
        <v>32.826630000000002</v>
      </c>
      <c r="DT543">
        <v>0</v>
      </c>
      <c r="DU543">
        <v>0</v>
      </c>
      <c r="DV543" s="1">
        <v>3.1540640000000002E-2</v>
      </c>
      <c r="DW543">
        <v>32.778449999999999</v>
      </c>
      <c r="DX543">
        <v>0</v>
      </c>
      <c r="DY543">
        <v>0</v>
      </c>
      <c r="DZ543" s="1">
        <v>3.1398639999999998E-2</v>
      </c>
      <c r="EA543">
        <v>32.733139999999999</v>
      </c>
      <c r="EB543">
        <v>0</v>
      </c>
      <c r="EC543" s="1">
        <v>4.3213130000000002E-35</v>
      </c>
      <c r="ED543" s="1">
        <v>3.1213589999999999E-2</v>
      </c>
      <c r="EE543">
        <v>32.696309999999997</v>
      </c>
      <c r="EF543" s="1">
        <v>4.6528910000000003E-36</v>
      </c>
      <c r="EG543" s="1">
        <v>6.8517489999999995E-32</v>
      </c>
      <c r="EH543" s="1">
        <v>3.1072740000000001E-2</v>
      </c>
      <c r="EI543">
        <v>32.72242</v>
      </c>
      <c r="EJ543" s="1">
        <v>3.5020879999999999E-33</v>
      </c>
      <c r="EK543" s="1">
        <v>5.1400159999999998E-29</v>
      </c>
      <c r="EL543" s="1">
        <v>3.100468E-2</v>
      </c>
      <c r="EM543">
        <v>32.799849999999999</v>
      </c>
      <c r="EN543" s="1">
        <v>1.3711219999999999E-30</v>
      </c>
      <c r="EO543" s="1">
        <v>2.011139E-26</v>
      </c>
      <c r="EP543" s="1">
        <v>3.0918439999999998E-2</v>
      </c>
      <c r="EQ543">
        <v>32.893799999999999</v>
      </c>
      <c r="ER543" s="1">
        <v>3.0348200000000002E-28</v>
      </c>
      <c r="ES543" s="1">
        <v>4.4670159999999997E-24</v>
      </c>
      <c r="ET543" s="1">
        <v>3.0809429999999999E-2</v>
      </c>
      <c r="EU543">
        <v>32.964849999999998</v>
      </c>
      <c r="EV543" s="1">
        <v>4.0674220000000003E-26</v>
      </c>
      <c r="EW543" s="1">
        <v>6.0272129999999999E-22</v>
      </c>
      <c r="EX543" s="1">
        <v>3.066338E-2</v>
      </c>
      <c r="EY543">
        <v>32.963590000000003</v>
      </c>
      <c r="EZ543" s="1">
        <v>3.4916309999999999E-24</v>
      </c>
      <c r="FA543" s="1">
        <v>5.2220660000000002E-20</v>
      </c>
      <c r="FB543" s="1">
        <v>3.051243E-2</v>
      </c>
      <c r="FC543">
        <v>32.924300000000002</v>
      </c>
      <c r="FD543" s="1">
        <v>2.0145109999999999E-22</v>
      </c>
      <c r="FE543" s="1">
        <v>3.0469529999999999E-18</v>
      </c>
      <c r="FF543" s="1">
        <v>3.0473460000000001E-2</v>
      </c>
      <c r="FG543">
        <v>32.882739999999998</v>
      </c>
      <c r="FH543" s="1">
        <v>8.1861159999999997E-21</v>
      </c>
      <c r="FI543" s="1">
        <v>1.2481420000000001E-16</v>
      </c>
      <c r="FJ543" s="1">
        <v>3.073967E-2</v>
      </c>
      <c r="FK543">
        <v>32.841700000000003</v>
      </c>
      <c r="FL543" s="1">
        <v>2.4497419999999999E-19</v>
      </c>
      <c r="FM543" s="1">
        <v>3.7295389999999996E-15</v>
      </c>
      <c r="FN543" s="1">
        <v>3.0627540000000002E-2</v>
      </c>
      <c r="FO543">
        <v>32.883679999999998</v>
      </c>
      <c r="FP543" s="1">
        <v>5.4409669999999997E-18</v>
      </c>
      <c r="FQ543" s="1">
        <v>8.3785100000000001E-14</v>
      </c>
      <c r="FR543" s="1">
        <v>3.032752E-2</v>
      </c>
      <c r="FS543">
        <v>32.956299999999999</v>
      </c>
      <c r="FT543" s="1">
        <v>9.2508039999999994E-17</v>
      </c>
      <c r="FU543" s="1">
        <v>1.4503029999999999E-12</v>
      </c>
      <c r="FV543" s="1">
        <v>3.000363E-2</v>
      </c>
      <c r="FW543">
        <v>32.997819999999997</v>
      </c>
      <c r="FX543" s="1">
        <v>1.238585E-15</v>
      </c>
      <c r="FY543" s="1">
        <v>1.9793690000000001E-11</v>
      </c>
      <c r="FZ543" s="1">
        <v>2.9855980000000001E-2</v>
      </c>
      <c r="GA543">
        <v>33.012920000000001</v>
      </c>
      <c r="GB543" s="1">
        <v>1.345583E-14</v>
      </c>
      <c r="GC543" s="1">
        <v>2.1789099999999999E-10</v>
      </c>
      <c r="GD543" s="1">
        <v>2.9789960000000001E-2</v>
      </c>
      <c r="GE543">
        <v>32.972259999999999</v>
      </c>
      <c r="GF543" s="1">
        <v>1.2072450000000001E-13</v>
      </c>
      <c r="GG543" s="1">
        <v>1.9755889999999999E-9</v>
      </c>
      <c r="GH543" s="1">
        <v>2.968428E-2</v>
      </c>
      <c r="GI543">
        <v>32.938630000000003</v>
      </c>
      <c r="GJ543" s="1">
        <v>9.0734590000000002E-13</v>
      </c>
      <c r="GK543" s="1">
        <v>1.50223E-8</v>
      </c>
      <c r="GL543" s="1">
        <v>2.9502629999999998E-2</v>
      </c>
      <c r="GM543">
        <v>32.907760000000003</v>
      </c>
      <c r="GN543" s="1">
        <v>5.7923499999999996E-12</v>
      </c>
      <c r="GO543" s="1">
        <v>9.7270739999999994E-8</v>
      </c>
      <c r="GP543" s="1">
        <v>2.9354310000000002E-2</v>
      </c>
      <c r="GQ543">
        <v>32.880319999999998</v>
      </c>
      <c r="GR543" s="1">
        <v>3.1971529999999998E-11</v>
      </c>
      <c r="GS543" s="1">
        <v>5.4395209999999999E-7</v>
      </c>
      <c r="GT543" s="1">
        <v>2.9160729999999999E-2</v>
      </c>
      <c r="GU543">
        <v>32.851869999999998</v>
      </c>
      <c r="GV543" s="1">
        <v>1.541654E-10</v>
      </c>
      <c r="GW543" s="1">
        <v>2.6607819999999999E-6</v>
      </c>
      <c r="GX543">
        <v>2.89787E-2</v>
      </c>
      <c r="GY543">
        <v>32.869529999999997</v>
      </c>
      <c r="GZ543" s="1">
        <v>6.5829040000000003E-10</v>
      </c>
      <c r="HA543" s="1">
        <v>1.151831E-5</v>
      </c>
      <c r="HB543" s="1">
        <v>2.8811759999999999E-2</v>
      </c>
      <c r="HC543">
        <v>32.936100000000003</v>
      </c>
      <c r="HD543" s="1">
        <v>2.5155699999999998E-9</v>
      </c>
      <c r="HE543" s="1">
        <v>4.4599740000000002E-5</v>
      </c>
      <c r="HF543" s="1">
        <v>2.864597E-2</v>
      </c>
      <c r="HG543">
        <v>32.999560000000002</v>
      </c>
      <c r="HH543" s="1">
        <v>8.6848100000000003E-9</v>
      </c>
      <c r="HI543" s="1">
        <v>1.5597239999999999E-4</v>
      </c>
      <c r="HJ543">
        <v>2.84733E-2</v>
      </c>
      <c r="HK543">
        <v>33.009419999999999</v>
      </c>
      <c r="HL543" s="1">
        <v>2.7318139999999998E-8</v>
      </c>
      <c r="HM543" s="1">
        <v>4.9695749999999997E-4</v>
      </c>
      <c r="HN543" s="1">
        <v>2.8303140000000001E-2</v>
      </c>
      <c r="HO543">
        <v>32.951709999999999</v>
      </c>
      <c r="HP543" s="1">
        <v>7.8926669999999997E-8</v>
      </c>
      <c r="HQ543" s="1">
        <v>1.4540009999999999E-3</v>
      </c>
      <c r="HR543" s="1">
        <v>2.824043E-2</v>
      </c>
      <c r="HS543">
        <v>32.893320000000003</v>
      </c>
      <c r="HT543" s="1">
        <v>2.117689E-7</v>
      </c>
      <c r="HU543" s="1">
        <v>3.9352249999999997E-3</v>
      </c>
      <c r="HV543" s="1">
        <v>2.8473579999999998E-2</v>
      </c>
      <c r="HW543">
        <v>32.838999999999999</v>
      </c>
      <c r="HX543" s="1">
        <v>5.3551670000000001E-7</v>
      </c>
      <c r="HY543">
        <v>9.9308E-3</v>
      </c>
      <c r="HZ543" s="1">
        <v>2.8351370000000001E-2</v>
      </c>
      <c r="IA543">
        <v>32.84375</v>
      </c>
      <c r="IB543" s="1">
        <v>1.254031E-6</v>
      </c>
      <c r="IC543" s="1">
        <v>2.3494649999999999E-2</v>
      </c>
      <c r="ID543" s="1">
        <v>2.8044309999999999E-2</v>
      </c>
      <c r="IE543">
        <v>32.889189999999999</v>
      </c>
      <c r="IF543" s="1">
        <v>2.7462660000000002E-6</v>
      </c>
      <c r="IG543" s="1">
        <v>5.2314930000000003E-2</v>
      </c>
      <c r="IH543" s="1">
        <v>2.7720689999999999E-2</v>
      </c>
      <c r="II543">
        <v>32.933639999999997</v>
      </c>
      <c r="IJ543" s="1">
        <v>5.6830359999999998E-6</v>
      </c>
      <c r="IK543">
        <v>0.1101212</v>
      </c>
      <c r="IL543" s="1">
        <v>2.7566319999999998E-2</v>
      </c>
      <c r="IM543">
        <v>32.966630000000002</v>
      </c>
      <c r="IN543" s="1">
        <v>1.124158E-5</v>
      </c>
      <c r="IO543">
        <v>0.22021450000000001</v>
      </c>
      <c r="IP543" s="1">
        <v>2.7517449999999999E-2</v>
      </c>
      <c r="IQ543">
        <v>32.949469999999998</v>
      </c>
      <c r="IR543" s="1">
        <v>2.1310799999999999E-5</v>
      </c>
      <c r="IS543">
        <v>0.42031200000000002</v>
      </c>
      <c r="IT543" s="1">
        <v>2.7427150000000001E-2</v>
      </c>
      <c r="IU543">
        <v>32.904220000000002</v>
      </c>
      <c r="IV543" s="1">
        <v>3.8650509999999999E-5</v>
      </c>
      <c r="IW543">
        <v>0.76858380000000004</v>
      </c>
      <c r="IX543">
        <v>2.7270599999999999E-2</v>
      </c>
      <c r="IY543">
        <v>32.863590000000002</v>
      </c>
      <c r="IZ543" s="1">
        <v>6.7220559999999995E-5</v>
      </c>
      <c r="JA543">
        <v>1.3506400000000001</v>
      </c>
      <c r="JB543" s="1">
        <v>2.7128960000000001E-2</v>
      </c>
      <c r="JC543">
        <v>32.836300000000001</v>
      </c>
      <c r="JD543" s="1">
        <v>1.127622E-4</v>
      </c>
      <c r="JE543">
        <v>2.287906</v>
      </c>
      <c r="JF543" s="1">
        <v>2.6961209999999999E-2</v>
      </c>
      <c r="JG543">
        <v>32.891550000000002</v>
      </c>
      <c r="JH543" s="1">
        <v>1.8271260000000001E-4</v>
      </c>
      <c r="JI543">
        <v>3.7462279999999999</v>
      </c>
      <c r="JJ543" s="1">
        <v>2.6806139999999999E-2</v>
      </c>
      <c r="JK543">
        <v>32.954720000000002</v>
      </c>
      <c r="JL543" s="1">
        <v>2.8706279999999999E-4</v>
      </c>
      <c r="JM543">
        <v>5.9443020000000004</v>
      </c>
      <c r="JN543" s="1">
        <v>2.6655160000000001E-2</v>
      </c>
      <c r="JO543">
        <v>32.99532</v>
      </c>
      <c r="JP543" s="1">
        <v>4.3821140000000001E-4</v>
      </c>
      <c r="JQ543">
        <v>9.1618589999999998</v>
      </c>
      <c r="JR543">
        <v>2.6521599999999999E-2</v>
      </c>
      <c r="JS543">
        <v>33.014420000000001</v>
      </c>
      <c r="JT543" s="1">
        <v>6.5174160000000005E-4</v>
      </c>
      <c r="JU543">
        <v>13.74658</v>
      </c>
      <c r="JV543" s="1">
        <v>2.6388829999999999E-2</v>
      </c>
      <c r="JW543">
        <v>33.00526</v>
      </c>
      <c r="JX543" s="1">
        <v>9.4553319999999999E-4</v>
      </c>
      <c r="JY543">
        <v>20.11768</v>
      </c>
      <c r="JZ543" s="1">
        <v>2.6244340000000001E-2</v>
      </c>
      <c r="KA543">
        <v>32.956049999999998</v>
      </c>
      <c r="KB543" s="1">
        <v>1.3399830000000001E-3</v>
      </c>
      <c r="KC543">
        <v>28.767980000000001</v>
      </c>
      <c r="KD543" s="1">
        <v>2.613534E-2</v>
      </c>
      <c r="KE543">
        <v>32.905650000000001</v>
      </c>
      <c r="KF543" s="1">
        <v>1.8613220000000001E-3</v>
      </c>
      <c r="KG543">
        <v>40.262540000000001</v>
      </c>
      <c r="KH543" s="1">
        <v>2.6129449999999999E-2</v>
      </c>
      <c r="KI543">
        <v>32.869140000000002</v>
      </c>
      <c r="KJ543" s="1">
        <v>2.5453099999999998E-3</v>
      </c>
      <c r="KK543">
        <v>55.250100000000003</v>
      </c>
      <c r="KL543" s="1">
        <v>2.601316E-2</v>
      </c>
      <c r="KM543">
        <v>32.911830000000002</v>
      </c>
      <c r="KN543" s="1">
        <v>3.4031059999999999E-3</v>
      </c>
      <c r="KO543">
        <v>74.433890000000005</v>
      </c>
      <c r="KP543" s="1">
        <v>2.5847390000000001E-2</v>
      </c>
      <c r="KQ543">
        <v>32.985579999999999</v>
      </c>
      <c r="KR543" s="1">
        <v>4.4637289999999996E-3</v>
      </c>
      <c r="KS543">
        <v>98.55265</v>
      </c>
      <c r="KT543" s="1">
        <v>2.5682279999999998E-2</v>
      </c>
      <c r="KU543">
        <v>33.066470000000002</v>
      </c>
      <c r="KV543" s="1">
        <v>5.760996E-3</v>
      </c>
      <c r="KW543">
        <v>128.38130000000001</v>
      </c>
      <c r="KX543" s="1">
        <v>2.557796E-2</v>
      </c>
      <c r="KY543">
        <v>33.135710000000003</v>
      </c>
      <c r="KZ543" s="1">
        <v>7.3416389999999996E-3</v>
      </c>
      <c r="LA543">
        <v>164.73269999999999</v>
      </c>
      <c r="LB543" s="1">
        <v>2.5499609999999999E-2</v>
      </c>
      <c r="LC543">
        <v>33.133670000000002</v>
      </c>
      <c r="LD543" s="1">
        <v>9.2364219999999993E-3</v>
      </c>
      <c r="LE543">
        <v>208.44059999999999</v>
      </c>
      <c r="LF543" s="1">
        <v>2.5413519999999998E-2</v>
      </c>
      <c r="LG543">
        <v>33.085009999999997</v>
      </c>
      <c r="LH543" s="1">
        <v>1.146719E-2</v>
      </c>
      <c r="LI543">
        <v>260.33010000000002</v>
      </c>
      <c r="LJ543" s="1">
        <v>2.5315509999999999E-2</v>
      </c>
      <c r="LK543">
        <v>33.040709999999997</v>
      </c>
      <c r="LL543" s="1">
        <v>1.4058080000000001E-2</v>
      </c>
      <c r="LM543">
        <v>321.18259999999998</v>
      </c>
      <c r="LN543" s="1">
        <v>2.5227579999999999E-2</v>
      </c>
      <c r="LO543">
        <v>33.014690000000002</v>
      </c>
      <c r="LP543" s="1">
        <v>1.704632E-2</v>
      </c>
      <c r="LQ543">
        <v>391.74669999999998</v>
      </c>
      <c r="LR543" s="1">
        <v>2.513029E-2</v>
      </c>
      <c r="LS543">
        <v>33.083849999999998</v>
      </c>
      <c r="LT543" s="1">
        <v>2.044236E-2</v>
      </c>
      <c r="LU543">
        <v>472.71069999999997</v>
      </c>
      <c r="LV543" s="1">
        <v>2.5037489999999999E-2</v>
      </c>
      <c r="LW543">
        <v>33.182600000000001</v>
      </c>
      <c r="LX543" s="1">
        <v>2.4275379999999999E-2</v>
      </c>
      <c r="LY543">
        <v>564.68299999999999</v>
      </c>
      <c r="LZ543" s="1">
        <v>2.493478E-2</v>
      </c>
      <c r="MA543">
        <v>33.278950000000002</v>
      </c>
      <c r="MB543" s="1">
        <v>2.854669E-2</v>
      </c>
      <c r="MC543">
        <v>668.20730000000003</v>
      </c>
      <c r="MD543">
        <v>2.4839199999999999E-2</v>
      </c>
      <c r="ME543">
        <v>33.362699999999997</v>
      </c>
      <c r="MF543" s="1">
        <v>3.3283649999999998E-2</v>
      </c>
      <c r="MG543">
        <v>783.72410000000002</v>
      </c>
      <c r="MH543" s="1">
        <v>2.4754539999999998E-2</v>
      </c>
      <c r="MI543">
        <v>33.375860000000003</v>
      </c>
      <c r="MJ543">
        <v>3.8503999999999997E-2</v>
      </c>
      <c r="MK543">
        <v>911.5942</v>
      </c>
      <c r="ML543" s="1">
        <v>2.467225E-2</v>
      </c>
      <c r="MM543">
        <v>33.343760000000003</v>
      </c>
      <c r="MN543" s="1">
        <v>4.4203329999999999E-2</v>
      </c>
      <c r="MO543">
        <v>1052.0519999999999</v>
      </c>
      <c r="MP543" s="1">
        <v>2.462106E-2</v>
      </c>
      <c r="MQ543">
        <v>33.302669999999999</v>
      </c>
      <c r="MR543">
        <v>5.0441E-2</v>
      </c>
      <c r="MS543">
        <v>1205.258</v>
      </c>
      <c r="MT543">
        <v>2.47E-2</v>
      </c>
      <c r="MU543">
        <v>33.263579999999997</v>
      </c>
      <c r="MV543" s="1">
        <v>5.7476920000000001E-2</v>
      </c>
      <c r="MW543">
        <v>1371.5029999999999</v>
      </c>
      <c r="MX543" s="1">
        <v>2.4626120000000001E-2</v>
      </c>
      <c r="MY543">
        <v>33.251429999999999</v>
      </c>
      <c r="MZ543" s="1">
        <v>6.4678920000000001E-2</v>
      </c>
      <c r="NA543">
        <v>1550.7339999999999</v>
      </c>
      <c r="NB543" s="1">
        <v>2.4489690000000001E-2</v>
      </c>
      <c r="NC543">
        <v>33.28302</v>
      </c>
      <c r="ND543" s="1">
        <v>7.2153670000000003E-2</v>
      </c>
      <c r="NE543">
        <v>1742.528</v>
      </c>
      <c r="NF543" s="1">
        <v>2.4343190000000001E-2</v>
      </c>
      <c r="NG543">
        <v>33.36215</v>
      </c>
      <c r="NH543" s="1">
        <v>7.9980720000000005E-2</v>
      </c>
      <c r="NI543">
        <v>1946.4390000000001</v>
      </c>
      <c r="NJ543" s="1">
        <v>2.426801E-2</v>
      </c>
      <c r="NK543">
        <v>33.399340000000002</v>
      </c>
      <c r="NL543" s="1">
        <v>8.8429720000000003E-2</v>
      </c>
      <c r="NM543">
        <v>2162.194</v>
      </c>
      <c r="NN543" s="1">
        <v>2.423403E-2</v>
      </c>
      <c r="NO543">
        <v>33.381410000000002</v>
      </c>
      <c r="NP543" s="1">
        <v>9.7438029999999995E-2</v>
      </c>
      <c r="NQ543">
        <v>2389.5439999999999</v>
      </c>
      <c r="NR543" s="1">
        <v>2.418704E-2</v>
      </c>
      <c r="NS543">
        <v>33.349269999999997</v>
      </c>
      <c r="NT543">
        <v>0.1067916</v>
      </c>
      <c r="NU543">
        <v>2628.0450000000001</v>
      </c>
      <c r="NV543" s="1">
        <v>2.4153339999999999E-2</v>
      </c>
      <c r="NW543">
        <v>33.31429</v>
      </c>
      <c r="NX543">
        <v>0.1165791</v>
      </c>
      <c r="NY543">
        <v>2877.0410000000002</v>
      </c>
      <c r="NZ543" s="1">
        <v>2.4229870000000001E-2</v>
      </c>
      <c r="OA543">
        <v>33.284770000000002</v>
      </c>
      <c r="OB543">
        <v>0.12730639999999999</v>
      </c>
      <c r="OC543">
        <v>3136.328</v>
      </c>
      <c r="OD543" s="1">
        <v>2.4161220000000001E-2</v>
      </c>
      <c r="OE543">
        <v>33.32076</v>
      </c>
      <c r="OF543">
        <v>0.13763239999999999</v>
      </c>
      <c r="OG543">
        <v>3405.1379999999999</v>
      </c>
      <c r="OH543" s="1">
        <v>2.4035839999999999E-2</v>
      </c>
      <c r="OI543">
        <v>33.402500000000003</v>
      </c>
      <c r="OJ543">
        <v>0.14786479999999999</v>
      </c>
      <c r="OK543">
        <v>3682.2890000000002</v>
      </c>
    </row>
    <row r="544" spans="1:401" x14ac:dyDescent="0.35">
      <c r="A544">
        <v>553</v>
      </c>
      <c r="B544" t="s">
        <v>4</v>
      </c>
      <c r="C544" t="s">
        <v>364</v>
      </c>
      <c r="D544" t="s">
        <v>546</v>
      </c>
      <c r="E544">
        <v>739.1644</v>
      </c>
      <c r="F544" s="1">
        <v>3.6298490000000003E-2</v>
      </c>
      <c r="G544">
        <v>32.252299999999998</v>
      </c>
      <c r="H544">
        <v>0</v>
      </c>
      <c r="I544">
        <v>0</v>
      </c>
      <c r="J544">
        <v>3.59663E-2</v>
      </c>
      <c r="K544">
        <v>32.284759999999999</v>
      </c>
      <c r="L544">
        <v>0</v>
      </c>
      <c r="M544">
        <v>0</v>
      </c>
      <c r="N544" s="1">
        <v>3.5539149999999999E-2</v>
      </c>
      <c r="O544">
        <v>32.306399999999996</v>
      </c>
      <c r="P544">
        <v>0</v>
      </c>
      <c r="Q544">
        <v>0</v>
      </c>
      <c r="R544" s="1">
        <v>3.5099129999999999E-2</v>
      </c>
      <c r="S544">
        <v>32.309950000000001</v>
      </c>
      <c r="T544">
        <v>0</v>
      </c>
      <c r="U544">
        <v>0</v>
      </c>
      <c r="V544" s="1">
        <v>3.4791969999999998E-2</v>
      </c>
      <c r="W544">
        <v>32.332529999999998</v>
      </c>
      <c r="X544">
        <v>0</v>
      </c>
      <c r="Y544">
        <v>0</v>
      </c>
      <c r="Z544" s="1">
        <v>3.455225E-2</v>
      </c>
      <c r="AA544">
        <v>32.338380000000001</v>
      </c>
      <c r="AB544">
        <v>0</v>
      </c>
      <c r="AC544">
        <v>0</v>
      </c>
      <c r="AD544" s="1">
        <v>3.4277740000000001E-2</v>
      </c>
      <c r="AE544">
        <v>32.33437</v>
      </c>
      <c r="AF544">
        <v>0</v>
      </c>
      <c r="AG544">
        <v>0</v>
      </c>
      <c r="AH544">
        <v>3.4187000000000002E-2</v>
      </c>
      <c r="AI544">
        <v>32.335169999999998</v>
      </c>
      <c r="AJ544">
        <v>0</v>
      </c>
      <c r="AK544">
        <v>0</v>
      </c>
      <c r="AL544" s="1">
        <v>3.4714389999999998E-2</v>
      </c>
      <c r="AM544">
        <v>32.344549999999998</v>
      </c>
      <c r="AN544">
        <v>0</v>
      </c>
      <c r="AO544">
        <v>0</v>
      </c>
      <c r="AP544" s="1">
        <v>3.448901E-2</v>
      </c>
      <c r="AQ544">
        <v>32.405949999999997</v>
      </c>
      <c r="AR544">
        <v>0</v>
      </c>
      <c r="AS544">
        <v>0</v>
      </c>
      <c r="AT544" s="1">
        <v>3.3946230000000001E-2</v>
      </c>
      <c r="AU544">
        <v>32.491349999999997</v>
      </c>
      <c r="AV544">
        <v>0</v>
      </c>
      <c r="AW544">
        <v>0</v>
      </c>
      <c r="AX544" s="1">
        <v>3.3397919999999998E-2</v>
      </c>
      <c r="AY544">
        <v>32.546239999999997</v>
      </c>
      <c r="AZ544">
        <v>0</v>
      </c>
      <c r="BA544">
        <v>0</v>
      </c>
      <c r="BB544">
        <v>3.3207E-2</v>
      </c>
      <c r="BC544">
        <v>32.583320000000001</v>
      </c>
      <c r="BD544">
        <v>0</v>
      </c>
      <c r="BE544">
        <v>0</v>
      </c>
      <c r="BF544" s="1">
        <v>3.3189120000000003E-2</v>
      </c>
      <c r="BG544">
        <v>32.582090000000001</v>
      </c>
      <c r="BH544">
        <v>0</v>
      </c>
      <c r="BI544">
        <v>0</v>
      </c>
      <c r="BJ544" s="1">
        <v>3.3100079999999997E-2</v>
      </c>
      <c r="BK544">
        <v>32.546770000000002</v>
      </c>
      <c r="BL544">
        <v>0</v>
      </c>
      <c r="BM544">
        <v>0</v>
      </c>
      <c r="BN544" s="1">
        <v>3.2917549999999997E-2</v>
      </c>
      <c r="BO544">
        <v>32.513840000000002</v>
      </c>
      <c r="BP544">
        <v>0</v>
      </c>
      <c r="BQ544">
        <v>0</v>
      </c>
      <c r="BR544" s="1">
        <v>3.2925089999999997E-2</v>
      </c>
      <c r="BS544">
        <v>32.490360000000003</v>
      </c>
      <c r="BT544">
        <v>0</v>
      </c>
      <c r="BU544">
        <v>0</v>
      </c>
      <c r="BV544" s="1">
        <v>3.2751290000000002E-2</v>
      </c>
      <c r="BW544">
        <v>32.523099999999999</v>
      </c>
      <c r="BX544">
        <v>0</v>
      </c>
      <c r="BY544">
        <v>0</v>
      </c>
      <c r="BZ544" s="1">
        <v>3.2539070000000003E-2</v>
      </c>
      <c r="CA544">
        <v>32.57114</v>
      </c>
      <c r="CB544">
        <v>0</v>
      </c>
      <c r="CC544">
        <v>0</v>
      </c>
      <c r="CD544" s="1">
        <v>3.2343249999999997E-2</v>
      </c>
      <c r="CE544">
        <v>32.60613</v>
      </c>
      <c r="CF544">
        <v>0</v>
      </c>
      <c r="CG544">
        <v>0</v>
      </c>
      <c r="CH544" s="1">
        <v>3.222365E-2</v>
      </c>
      <c r="CI544">
        <v>32.645470000000003</v>
      </c>
      <c r="CJ544">
        <v>0</v>
      </c>
      <c r="CK544">
        <v>0</v>
      </c>
      <c r="CL544" s="1">
        <v>3.2139479999999998E-2</v>
      </c>
      <c r="CM544">
        <v>32.651800000000001</v>
      </c>
      <c r="CN544">
        <v>0</v>
      </c>
      <c r="CO544">
        <v>0</v>
      </c>
      <c r="CP544">
        <v>3.20538E-2</v>
      </c>
      <c r="CQ544">
        <v>32.612180000000002</v>
      </c>
      <c r="CR544">
        <v>0</v>
      </c>
      <c r="CS544">
        <v>0</v>
      </c>
      <c r="CT544" s="1">
        <v>3.2145750000000001E-2</v>
      </c>
      <c r="CU544">
        <v>32.571530000000003</v>
      </c>
      <c r="CV544">
        <v>0</v>
      </c>
      <c r="CW544">
        <v>0</v>
      </c>
      <c r="CX544" s="1">
        <v>3.2833689999999999E-2</v>
      </c>
      <c r="CY544">
        <v>32.544139999999999</v>
      </c>
      <c r="CZ544">
        <v>0</v>
      </c>
      <c r="DA544">
        <v>0</v>
      </c>
      <c r="DB544" s="1">
        <v>3.2795749999999999E-2</v>
      </c>
      <c r="DC544">
        <v>32.604869999999998</v>
      </c>
      <c r="DD544">
        <v>0</v>
      </c>
      <c r="DE544">
        <v>0</v>
      </c>
      <c r="DF544" s="1">
        <v>3.2430609999999999E-2</v>
      </c>
      <c r="DG544">
        <v>32.696719999999999</v>
      </c>
      <c r="DH544">
        <v>0</v>
      </c>
      <c r="DI544">
        <v>0</v>
      </c>
      <c r="DJ544">
        <v>3.2037700000000002E-2</v>
      </c>
      <c r="DK544">
        <v>32.776009999999999</v>
      </c>
      <c r="DL544">
        <v>0</v>
      </c>
      <c r="DM544">
        <v>0</v>
      </c>
      <c r="DN544" s="1">
        <v>3.198293E-2</v>
      </c>
      <c r="DO544">
        <v>32.839750000000002</v>
      </c>
      <c r="DP544">
        <v>0</v>
      </c>
      <c r="DQ544">
        <v>0</v>
      </c>
      <c r="DR544" s="1">
        <v>3.2088989999999998E-2</v>
      </c>
      <c r="DS544">
        <v>32.832700000000003</v>
      </c>
      <c r="DT544">
        <v>0</v>
      </c>
      <c r="DU544">
        <v>0</v>
      </c>
      <c r="DV544">
        <v>3.2122299999999999E-2</v>
      </c>
      <c r="DW544">
        <v>32.785719999999998</v>
      </c>
      <c r="DX544">
        <v>0</v>
      </c>
      <c r="DY544">
        <v>0</v>
      </c>
      <c r="DZ544">
        <v>3.1975799999999999E-2</v>
      </c>
      <c r="EA544">
        <v>32.74194</v>
      </c>
      <c r="EB544">
        <v>0</v>
      </c>
      <c r="EC544" s="1">
        <v>1.4579819999999999E-35</v>
      </c>
      <c r="ED544" s="1">
        <v>3.1786120000000001E-2</v>
      </c>
      <c r="EE544">
        <v>32.706499999999998</v>
      </c>
      <c r="EF544" s="1">
        <v>1.655411E-36</v>
      </c>
      <c r="EG544" s="1">
        <v>2.4424739999999999E-32</v>
      </c>
      <c r="EH544" s="1">
        <v>3.1639819999999999E-2</v>
      </c>
      <c r="EI544">
        <v>32.734079999999999</v>
      </c>
      <c r="EJ544" s="1">
        <v>1.312177E-33</v>
      </c>
      <c r="EK544" s="1">
        <v>1.9285159999999999E-29</v>
      </c>
      <c r="EL544" s="1">
        <v>3.1571269999999999E-2</v>
      </c>
      <c r="EM544">
        <v>32.812510000000003</v>
      </c>
      <c r="EN544" s="1">
        <v>5.3891029999999998E-31</v>
      </c>
      <c r="EO544" s="1">
        <v>7.9125189999999997E-27</v>
      </c>
      <c r="EP544" s="1">
        <v>3.1480729999999998E-2</v>
      </c>
      <c r="EQ544">
        <v>32.907040000000002</v>
      </c>
      <c r="ER544" s="1">
        <v>1.246443E-28</v>
      </c>
      <c r="ES544" s="1">
        <v>1.8364750000000001E-24</v>
      </c>
      <c r="ET544" s="1">
        <v>3.1369710000000002E-2</v>
      </c>
      <c r="EU544">
        <v>32.978580000000001</v>
      </c>
      <c r="EV544" s="1">
        <v>1.740683E-26</v>
      </c>
      <c r="EW544" s="1">
        <v>2.582186E-22</v>
      </c>
      <c r="EX544" s="1">
        <v>3.1218510000000001E-2</v>
      </c>
      <c r="EY544">
        <v>32.977760000000004</v>
      </c>
      <c r="EZ544" s="1">
        <v>1.552876E-24</v>
      </c>
      <c r="FA544" s="1">
        <v>2.325752E-20</v>
      </c>
      <c r="FB544" s="1">
        <v>3.1065180000000001E-2</v>
      </c>
      <c r="FC544">
        <v>32.93938</v>
      </c>
      <c r="FD544" s="1">
        <v>9.2899110000000001E-23</v>
      </c>
      <c r="FE544" s="1">
        <v>1.407609E-18</v>
      </c>
      <c r="FF544" s="1">
        <v>3.1025190000000001E-2</v>
      </c>
      <c r="FG544">
        <v>32.89884</v>
      </c>
      <c r="FH544" s="1">
        <v>3.9062040000000004E-21</v>
      </c>
      <c r="FI544" s="1">
        <v>5.9693809999999994E-17</v>
      </c>
      <c r="FJ544" s="1">
        <v>3.1298840000000001E-2</v>
      </c>
      <c r="FK544">
        <v>32.858910000000002</v>
      </c>
      <c r="FL544" s="1">
        <v>1.2075009999999999E-19</v>
      </c>
      <c r="FM544" s="1">
        <v>1.8434219999999999E-15</v>
      </c>
      <c r="FN544" s="1">
        <v>3.1182809999999998E-2</v>
      </c>
      <c r="FO544">
        <v>32.902119999999996</v>
      </c>
      <c r="FP544" s="1">
        <v>2.7651279999999998E-18</v>
      </c>
      <c r="FQ544" s="1">
        <v>4.272841E-14</v>
      </c>
      <c r="FR544" s="1">
        <v>3.0875360000000001E-2</v>
      </c>
      <c r="FS544">
        <v>32.975239999999999</v>
      </c>
      <c r="FT544" s="1">
        <v>4.839655E-17</v>
      </c>
      <c r="FU544" s="1">
        <v>7.6197079999999999E-13</v>
      </c>
      <c r="FV544" s="1">
        <v>3.0542659999999999E-2</v>
      </c>
      <c r="FW544">
        <v>33.017189999999999</v>
      </c>
      <c r="FX544" s="1">
        <v>6.6608460000000003E-16</v>
      </c>
      <c r="FY544" s="1">
        <v>1.069898E-11</v>
      </c>
      <c r="FZ544" s="1">
        <v>3.0391109999999999E-2</v>
      </c>
      <c r="GA544">
        <v>33.032550000000001</v>
      </c>
      <c r="GB544" s="1">
        <v>7.4286259999999993E-15</v>
      </c>
      <c r="GC544" s="1">
        <v>1.2100329999999999E-10</v>
      </c>
      <c r="GD544" s="1">
        <v>3.0323619999999999E-2</v>
      </c>
      <c r="GE544">
        <v>32.99248</v>
      </c>
      <c r="GF544" s="1">
        <v>6.8328389999999997E-14</v>
      </c>
      <c r="GG544" s="1">
        <v>1.125595E-9</v>
      </c>
      <c r="GH544" s="1">
        <v>3.0215260000000001E-2</v>
      </c>
      <c r="GI544">
        <v>32.959679999999999</v>
      </c>
      <c r="GJ544" s="1">
        <v>5.2581599999999999E-13</v>
      </c>
      <c r="GK544" s="1">
        <v>8.7701780000000006E-9</v>
      </c>
      <c r="GL544" s="1">
        <v>3.0030250000000001E-2</v>
      </c>
      <c r="GM544">
        <v>32.929600000000001</v>
      </c>
      <c r="GN544" s="1">
        <v>3.433037E-12</v>
      </c>
      <c r="GO544" s="1">
        <v>5.8121750000000002E-8</v>
      </c>
      <c r="GP544" s="1">
        <v>2.9877959999999999E-2</v>
      </c>
      <c r="GQ544">
        <v>32.902900000000002</v>
      </c>
      <c r="GR544" s="1">
        <v>1.9357940000000001E-11</v>
      </c>
      <c r="GS544" s="1">
        <v>3.3229940000000002E-7</v>
      </c>
      <c r="GT544" s="1">
        <v>2.9679469999999999E-2</v>
      </c>
      <c r="GU544">
        <v>32.875230000000002</v>
      </c>
      <c r="GV544" s="1">
        <v>9.5260119999999994E-11</v>
      </c>
      <c r="GW544" s="1">
        <v>1.660132E-6</v>
      </c>
      <c r="GX544" s="1">
        <v>2.9492009999999999E-2</v>
      </c>
      <c r="GY544">
        <v>32.89367</v>
      </c>
      <c r="GZ544" s="1">
        <v>4.1469549999999999E-10</v>
      </c>
      <c r="HA544" s="1">
        <v>7.3325310000000003E-6</v>
      </c>
      <c r="HB544" s="1">
        <v>2.9321610000000001E-2</v>
      </c>
      <c r="HC544">
        <v>32.960850000000001</v>
      </c>
      <c r="HD544" s="1">
        <v>1.6141780000000001E-9</v>
      </c>
      <c r="HE544" s="1">
        <v>2.8941120000000001E-5</v>
      </c>
      <c r="HF544" s="1">
        <v>2.9151969999999999E-2</v>
      </c>
      <c r="HG544">
        <v>33.02449</v>
      </c>
      <c r="HH544" s="1">
        <v>5.6713309999999996E-9</v>
      </c>
      <c r="HI544" s="1">
        <v>1.030748E-4</v>
      </c>
      <c r="HJ544" s="1">
        <v>2.8974690000000001E-2</v>
      </c>
      <c r="HK544">
        <v>33.034329999999997</v>
      </c>
      <c r="HL544" s="1">
        <v>1.813882E-8</v>
      </c>
      <c r="HM544" s="1">
        <v>3.341711E-4</v>
      </c>
      <c r="HN544" s="1">
        <v>2.8801119999999999E-2</v>
      </c>
      <c r="HO544">
        <v>32.977080000000001</v>
      </c>
      <c r="HP544" s="1">
        <v>5.3245059999999997E-8</v>
      </c>
      <c r="HQ544" s="1">
        <v>9.9402929999999989E-4</v>
      </c>
      <c r="HR544" s="1">
        <v>2.873773E-2</v>
      </c>
      <c r="HS544">
        <v>32.919379999999997</v>
      </c>
      <c r="HT544" s="1">
        <v>1.4504370000000001E-7</v>
      </c>
      <c r="HU544" s="1">
        <v>2.7330570000000001E-3</v>
      </c>
      <c r="HV544" s="1">
        <v>2.897713E-2</v>
      </c>
      <c r="HW544">
        <v>32.865780000000001</v>
      </c>
      <c r="HX544" s="1">
        <v>3.7214780000000002E-7</v>
      </c>
      <c r="HY544" s="1">
        <v>7.001635E-3</v>
      </c>
      <c r="HZ544" s="1">
        <v>2.885097E-2</v>
      </c>
      <c r="IA544">
        <v>32.871400000000001</v>
      </c>
      <c r="IB544" s="1">
        <v>8.8347089999999999E-7</v>
      </c>
      <c r="IC544">
        <v>1.6803700000000001E-2</v>
      </c>
      <c r="ID544" s="1">
        <v>2.853729E-2</v>
      </c>
      <c r="IE544">
        <v>32.917290000000001</v>
      </c>
      <c r="IF544" s="1">
        <v>1.9601079999999999E-6</v>
      </c>
      <c r="IG544" s="1">
        <v>3.7929360000000002E-2</v>
      </c>
      <c r="IH544" s="1">
        <v>2.8205239999999999E-2</v>
      </c>
      <c r="II544">
        <v>32.961860000000001</v>
      </c>
      <c r="IJ544" s="1">
        <v>4.1065410000000001E-6</v>
      </c>
      <c r="IK544" s="1">
        <v>8.0881209999999995E-2</v>
      </c>
      <c r="IL544" s="1">
        <v>2.8047160000000002E-2</v>
      </c>
      <c r="IM544">
        <v>32.995060000000002</v>
      </c>
      <c r="IN544" s="1">
        <v>8.2198299999999992E-6</v>
      </c>
      <c r="IO544">
        <v>0.1637554</v>
      </c>
      <c r="IP544">
        <v>2.7997399999999999E-2</v>
      </c>
      <c r="IQ544">
        <v>32.97786</v>
      </c>
      <c r="IR544" s="1">
        <v>1.5760099999999998E-5</v>
      </c>
      <c r="IS544">
        <v>0.31626739999999998</v>
      </c>
      <c r="IT544" s="1">
        <v>2.7906719999999999E-2</v>
      </c>
      <c r="IU544">
        <v>32.933109999999999</v>
      </c>
      <c r="IV544" s="1">
        <v>2.889562E-5</v>
      </c>
      <c r="IW544">
        <v>0.58489080000000004</v>
      </c>
      <c r="IX544" s="1">
        <v>2.7746090000000001E-2</v>
      </c>
      <c r="IY544">
        <v>32.89293</v>
      </c>
      <c r="IZ544" s="1">
        <v>5.0773429999999999E-5</v>
      </c>
      <c r="JA544">
        <v>1.0389459999999999</v>
      </c>
      <c r="JB544" s="1">
        <v>2.7600119999999999E-2</v>
      </c>
      <c r="JC544">
        <v>32.866210000000002</v>
      </c>
      <c r="JD544" s="1">
        <v>8.6008019999999995E-5</v>
      </c>
      <c r="JE544">
        <v>1.778054</v>
      </c>
      <c r="JF544" s="1">
        <v>2.742882E-2</v>
      </c>
      <c r="JG544">
        <v>32.921880000000002</v>
      </c>
      <c r="JH544" s="1">
        <v>1.4067189999999999E-4</v>
      </c>
      <c r="JI544">
        <v>2.9400170000000001</v>
      </c>
      <c r="JJ544">
        <v>2.72698E-2</v>
      </c>
      <c r="JK544">
        <v>32.984969999999997</v>
      </c>
      <c r="JL544" s="1">
        <v>2.2299289999999999E-4</v>
      </c>
      <c r="JM544">
        <v>4.7088739999999998</v>
      </c>
      <c r="JN544" s="1">
        <v>2.711502E-2</v>
      </c>
      <c r="JO544">
        <v>33.025419999999997</v>
      </c>
      <c r="JP544" s="1">
        <v>3.4332319999999999E-4</v>
      </c>
      <c r="JQ544">
        <v>7.3228710000000001</v>
      </c>
      <c r="JR544">
        <v>2.6978800000000001E-2</v>
      </c>
      <c r="JS544">
        <v>33.0443</v>
      </c>
      <c r="JT544" s="1">
        <v>5.1481179999999995E-4</v>
      </c>
      <c r="JU544">
        <v>11.081659999999999</v>
      </c>
      <c r="JV544" s="1">
        <v>2.6843349999999998E-2</v>
      </c>
      <c r="JW544">
        <v>33.035069999999997</v>
      </c>
      <c r="JX544" s="1">
        <v>7.5275540000000005E-4</v>
      </c>
      <c r="JY544">
        <v>16.350940000000001</v>
      </c>
      <c r="JZ544" s="1">
        <v>2.6695010000000002E-2</v>
      </c>
      <c r="KA544">
        <v>32.985999999999997</v>
      </c>
      <c r="KB544" s="1">
        <v>1.0747790000000001E-3</v>
      </c>
      <c r="KC544">
        <v>23.565550000000002</v>
      </c>
      <c r="KD544" s="1">
        <v>2.6583780000000001E-2</v>
      </c>
      <c r="KE544">
        <v>32.935839999999999</v>
      </c>
      <c r="KF544" s="1">
        <v>1.5037049999999999E-3</v>
      </c>
      <c r="KG544">
        <v>33.229880000000001</v>
      </c>
      <c r="KH544" s="1">
        <v>2.6576780000000001E-2</v>
      </c>
      <c r="KI544">
        <v>32.899659999999997</v>
      </c>
      <c r="KJ544" s="1">
        <v>2.0704510000000001E-3</v>
      </c>
      <c r="KK544">
        <v>45.928989999999999</v>
      </c>
      <c r="KL544" s="1">
        <v>2.6458389999999998E-2</v>
      </c>
      <c r="KM544">
        <v>32.942720000000001</v>
      </c>
      <c r="KN544" s="1">
        <v>2.786597E-3</v>
      </c>
      <c r="KO544">
        <v>62.305050000000001</v>
      </c>
      <c r="KP544" s="1">
        <v>2.6288570000000001E-2</v>
      </c>
      <c r="KQ544">
        <v>33.016289999999998</v>
      </c>
      <c r="KR544" s="1">
        <v>3.6782099999999999E-3</v>
      </c>
      <c r="KS544">
        <v>83.041849999999997</v>
      </c>
      <c r="KT544" s="1">
        <v>2.611981E-2</v>
      </c>
      <c r="KU544">
        <v>33.09675</v>
      </c>
      <c r="KV544" s="1">
        <v>4.7760429999999998E-3</v>
      </c>
      <c r="KW544">
        <v>108.8651</v>
      </c>
      <c r="KX544" s="1">
        <v>2.6011590000000001E-2</v>
      </c>
      <c r="KY544">
        <v>33.165570000000002</v>
      </c>
      <c r="KZ544" s="1">
        <v>6.1217329999999999E-3</v>
      </c>
      <c r="LA544">
        <v>140.54640000000001</v>
      </c>
      <c r="LB544" s="1">
        <v>2.5932139999999999E-2</v>
      </c>
      <c r="LC544">
        <v>33.162889999999997</v>
      </c>
      <c r="LD544" s="1">
        <v>7.7452320000000003E-3</v>
      </c>
      <c r="LE544">
        <v>178.88380000000001</v>
      </c>
      <c r="LF544" s="1">
        <v>2.5844220000000001E-2</v>
      </c>
      <c r="LG544">
        <v>33.114199999999997</v>
      </c>
      <c r="LH544" s="1">
        <v>9.6679859999999999E-3</v>
      </c>
      <c r="LI544">
        <v>224.68129999999999</v>
      </c>
      <c r="LJ544" s="1">
        <v>2.574367E-2</v>
      </c>
      <c r="LK544">
        <v>33.069960000000002</v>
      </c>
      <c r="LL544" s="1">
        <v>1.1913969999999999E-2</v>
      </c>
      <c r="LM544">
        <v>278.7115</v>
      </c>
      <c r="LN544">
        <v>2.5653200000000001E-2</v>
      </c>
      <c r="LO544">
        <v>33.044130000000003</v>
      </c>
      <c r="LP544" s="1">
        <v>1.4518619999999999E-2</v>
      </c>
      <c r="LQ544">
        <v>341.72899999999998</v>
      </c>
      <c r="LR544" s="1">
        <v>2.5554259999999999E-2</v>
      </c>
      <c r="LS544">
        <v>33.113439999999997</v>
      </c>
      <c r="LT544" s="1">
        <v>1.7495520000000001E-2</v>
      </c>
      <c r="LU544">
        <v>414.44170000000003</v>
      </c>
      <c r="LV544" s="1">
        <v>2.5459289999999999E-2</v>
      </c>
      <c r="LW544">
        <v>33.211730000000003</v>
      </c>
      <c r="LX544" s="1">
        <v>2.087257E-2</v>
      </c>
      <c r="LY544">
        <v>497.48919999999998</v>
      </c>
      <c r="LZ544" s="1">
        <v>2.5354120000000001E-2</v>
      </c>
      <c r="MA544">
        <v>33.307340000000003</v>
      </c>
      <c r="MB544" s="1">
        <v>2.4655079999999999E-2</v>
      </c>
      <c r="MC544">
        <v>591.45929999999998</v>
      </c>
      <c r="MD544" s="1">
        <v>2.5255619999999999E-2</v>
      </c>
      <c r="ME544">
        <v>33.390369999999997</v>
      </c>
      <c r="MF544" s="1">
        <v>2.8869909999999999E-2</v>
      </c>
      <c r="MG544">
        <v>696.85360000000003</v>
      </c>
      <c r="MH544" s="1">
        <v>2.5168639999999999E-2</v>
      </c>
      <c r="MI544">
        <v>33.402670000000001</v>
      </c>
      <c r="MJ544" s="1">
        <v>3.3537150000000002E-2</v>
      </c>
      <c r="MK544">
        <v>814.09799999999996</v>
      </c>
      <c r="ML544" s="1">
        <v>2.5083870000000001E-2</v>
      </c>
      <c r="MM544">
        <v>33.370269999999998</v>
      </c>
      <c r="MN544" s="1">
        <v>3.865582E-2</v>
      </c>
      <c r="MO544">
        <v>943.50620000000004</v>
      </c>
      <c r="MP544" s="1">
        <v>2.503298E-2</v>
      </c>
      <c r="MQ544">
        <v>33.329039999999999</v>
      </c>
      <c r="MR544" s="1">
        <v>4.4285739999999997E-2</v>
      </c>
      <c r="MS544">
        <v>1085.3230000000001</v>
      </c>
      <c r="MT544" s="1">
        <v>2.5113139999999999E-2</v>
      </c>
      <c r="MU544">
        <v>33.289960000000001</v>
      </c>
      <c r="MV544" s="1">
        <v>5.0654490000000003E-2</v>
      </c>
      <c r="MW544">
        <v>1239.913</v>
      </c>
      <c r="MX544" s="1">
        <v>2.5037480000000001E-2</v>
      </c>
      <c r="MY544">
        <v>33.277760000000001</v>
      </c>
      <c r="MZ544" s="1">
        <v>5.7209639999999999E-2</v>
      </c>
      <c r="NA544">
        <v>1407.309</v>
      </c>
      <c r="NB544" s="1">
        <v>2.4896330000000001E-2</v>
      </c>
      <c r="NC544">
        <v>33.309269999999998</v>
      </c>
      <c r="ND544" s="1">
        <v>6.404166E-2</v>
      </c>
      <c r="NE544">
        <v>1587.2170000000001</v>
      </c>
      <c r="NF544" s="1">
        <v>2.4746919999999999E-2</v>
      </c>
      <c r="NG544">
        <v>33.388039999999997</v>
      </c>
      <c r="NH544" s="1">
        <v>7.1231489999999995E-2</v>
      </c>
      <c r="NI544">
        <v>1779.3050000000001</v>
      </c>
      <c r="NJ544" s="1">
        <v>2.4669759999999999E-2</v>
      </c>
      <c r="NK544">
        <v>33.424610000000001</v>
      </c>
      <c r="NL544" s="1">
        <v>7.9016219999999998E-2</v>
      </c>
      <c r="NM544">
        <v>1983.3910000000001</v>
      </c>
      <c r="NN544" s="1">
        <v>2.4634429999999999E-2</v>
      </c>
      <c r="NO544">
        <v>33.406210000000002</v>
      </c>
      <c r="NP544" s="1">
        <v>8.7344060000000001E-2</v>
      </c>
      <c r="NQ544">
        <v>2199.31</v>
      </c>
      <c r="NR544" s="1">
        <v>2.4585949999999999E-2</v>
      </c>
      <c r="NS544">
        <v>33.37388</v>
      </c>
      <c r="NT544" s="1">
        <v>9.6025669999999994E-2</v>
      </c>
      <c r="NU544">
        <v>2426.7049999999999</v>
      </c>
      <c r="NV544" s="1">
        <v>2.4553060000000002E-2</v>
      </c>
      <c r="NW544">
        <v>33.338819999999998</v>
      </c>
      <c r="NX544">
        <v>0.10515049999999999</v>
      </c>
      <c r="NY544">
        <v>2665.029</v>
      </c>
      <c r="NZ544" s="1">
        <v>2.4630619999999999E-2</v>
      </c>
      <c r="OA544">
        <v>33.309289999999997</v>
      </c>
      <c r="OB544">
        <v>0.1151639</v>
      </c>
      <c r="OC544">
        <v>2914.125</v>
      </c>
      <c r="OD544" s="1">
        <v>2.4560129999999999E-2</v>
      </c>
      <c r="OE544">
        <v>33.345329999999997</v>
      </c>
      <c r="OF544">
        <v>0.1248576</v>
      </c>
      <c r="OG544">
        <v>3173.3209999999999</v>
      </c>
      <c r="OH544">
        <v>2.4433199999999999E-2</v>
      </c>
      <c r="OI544">
        <v>33.42671</v>
      </c>
      <c r="OJ544">
        <v>0.1345151</v>
      </c>
      <c r="OK544">
        <v>3441.5259999999998</v>
      </c>
    </row>
    <row r="545" spans="1:401" x14ac:dyDescent="0.35">
      <c r="A545">
        <v>554</v>
      </c>
      <c r="B545" t="s">
        <v>4</v>
      </c>
      <c r="C545" t="s">
        <v>364</v>
      </c>
      <c r="D545" t="s">
        <v>547</v>
      </c>
      <c r="E545">
        <v>735.20510000000002</v>
      </c>
      <c r="F545" s="1">
        <v>3.4502280000000003E-2</v>
      </c>
      <c r="G545">
        <v>32.201770000000003</v>
      </c>
      <c r="H545">
        <v>0</v>
      </c>
      <c r="I545">
        <v>0</v>
      </c>
      <c r="J545" s="1">
        <v>3.4189459999999998E-2</v>
      </c>
      <c r="K545">
        <v>32.236699999999999</v>
      </c>
      <c r="L545">
        <v>0</v>
      </c>
      <c r="M545">
        <v>0</v>
      </c>
      <c r="N545" s="1">
        <v>3.3780930000000001E-2</v>
      </c>
      <c r="O545">
        <v>32.260779999999997</v>
      </c>
      <c r="P545">
        <v>0</v>
      </c>
      <c r="Q545">
        <v>0</v>
      </c>
      <c r="R545" s="1">
        <v>3.3364570000000003E-2</v>
      </c>
      <c r="S545">
        <v>32.266860000000001</v>
      </c>
      <c r="T545">
        <v>0</v>
      </c>
      <c r="U545">
        <v>0</v>
      </c>
      <c r="V545" s="1">
        <v>3.3071870000000003E-2</v>
      </c>
      <c r="W545">
        <v>32.291910000000001</v>
      </c>
      <c r="X545">
        <v>0</v>
      </c>
      <c r="Y545">
        <v>0</v>
      </c>
      <c r="Z545" s="1">
        <v>3.2846430000000003E-2</v>
      </c>
      <c r="AA545">
        <v>32.300150000000002</v>
      </c>
      <c r="AB545">
        <v>0</v>
      </c>
      <c r="AC545">
        <v>0</v>
      </c>
      <c r="AD545" s="1">
        <v>3.2585719999999999E-2</v>
      </c>
      <c r="AE545">
        <v>32.298560000000002</v>
      </c>
      <c r="AF545">
        <v>0</v>
      </c>
      <c r="AG545">
        <v>0</v>
      </c>
      <c r="AH545" s="1">
        <v>3.250608E-2</v>
      </c>
      <c r="AI545">
        <v>32.301789999999997</v>
      </c>
      <c r="AJ545">
        <v>0</v>
      </c>
      <c r="AK545">
        <v>0</v>
      </c>
      <c r="AL545" s="1">
        <v>3.3014469999999997E-2</v>
      </c>
      <c r="AM545">
        <v>32.313389999999998</v>
      </c>
      <c r="AN545">
        <v>0</v>
      </c>
      <c r="AO545">
        <v>0</v>
      </c>
      <c r="AP545" s="1">
        <v>3.280098E-2</v>
      </c>
      <c r="AQ545">
        <v>32.376930000000002</v>
      </c>
      <c r="AR545">
        <v>0</v>
      </c>
      <c r="AS545">
        <v>0</v>
      </c>
      <c r="AT545" s="1">
        <v>3.2282089999999999E-2</v>
      </c>
      <c r="AU545">
        <v>32.46434</v>
      </c>
      <c r="AV545">
        <v>0</v>
      </c>
      <c r="AW545">
        <v>0</v>
      </c>
      <c r="AX545" s="1">
        <v>3.1758630000000003E-2</v>
      </c>
      <c r="AY545">
        <v>32.521340000000002</v>
      </c>
      <c r="AZ545">
        <v>0</v>
      </c>
      <c r="BA545">
        <v>0</v>
      </c>
      <c r="BB545" s="1">
        <v>3.1578769999999999E-2</v>
      </c>
      <c r="BC545">
        <v>32.560549999999999</v>
      </c>
      <c r="BD545">
        <v>0</v>
      </c>
      <c r="BE545">
        <v>0</v>
      </c>
      <c r="BF545" s="1">
        <v>3.156461E-2</v>
      </c>
      <c r="BG545">
        <v>32.561309999999999</v>
      </c>
      <c r="BH545">
        <v>0</v>
      </c>
      <c r="BI545">
        <v>0</v>
      </c>
      <c r="BJ545" s="1">
        <v>3.1480349999999997E-2</v>
      </c>
      <c r="BK545">
        <v>32.528109999999998</v>
      </c>
      <c r="BL545">
        <v>0</v>
      </c>
      <c r="BM545">
        <v>0</v>
      </c>
      <c r="BN545" s="1">
        <v>3.1309330000000003E-2</v>
      </c>
      <c r="BO545">
        <v>32.49727</v>
      </c>
      <c r="BP545">
        <v>0</v>
      </c>
      <c r="BQ545">
        <v>0</v>
      </c>
      <c r="BR545" s="1">
        <v>3.1318350000000002E-2</v>
      </c>
      <c r="BS545">
        <v>32.475700000000003</v>
      </c>
      <c r="BT545">
        <v>0</v>
      </c>
      <c r="BU545">
        <v>0</v>
      </c>
      <c r="BV545">
        <v>3.1153199999999999E-2</v>
      </c>
      <c r="BW545">
        <v>32.510249999999999</v>
      </c>
      <c r="BX545">
        <v>0</v>
      </c>
      <c r="BY545">
        <v>0</v>
      </c>
      <c r="BZ545" s="1">
        <v>3.0951989999999999E-2</v>
      </c>
      <c r="CA545">
        <v>32.560049999999997</v>
      </c>
      <c r="CB545">
        <v>0</v>
      </c>
      <c r="CC545">
        <v>0</v>
      </c>
      <c r="CD545">
        <v>3.0766399999999999E-2</v>
      </c>
      <c r="CE545">
        <v>32.596699999999998</v>
      </c>
      <c r="CF545">
        <v>0</v>
      </c>
      <c r="CG545">
        <v>0</v>
      </c>
      <c r="CH545" s="1">
        <v>3.0652950000000002E-2</v>
      </c>
      <c r="CI545">
        <v>32.637569999999997</v>
      </c>
      <c r="CJ545">
        <v>0</v>
      </c>
      <c r="CK545">
        <v>0</v>
      </c>
      <c r="CL545" s="1">
        <v>3.0575169999999999E-2</v>
      </c>
      <c r="CM545">
        <v>32.645659999999999</v>
      </c>
      <c r="CN545">
        <v>0</v>
      </c>
      <c r="CO545">
        <v>0</v>
      </c>
      <c r="CP545" s="1">
        <v>3.0494489999999999E-2</v>
      </c>
      <c r="CQ545">
        <v>32.607750000000003</v>
      </c>
      <c r="CR545">
        <v>0</v>
      </c>
      <c r="CS545">
        <v>0</v>
      </c>
      <c r="CT545" s="1">
        <v>3.0586740000000001E-2</v>
      </c>
      <c r="CU545">
        <v>32.568759999999997</v>
      </c>
      <c r="CV545">
        <v>0</v>
      </c>
      <c r="CW545">
        <v>0</v>
      </c>
      <c r="CX545" s="1">
        <v>3.1248390000000001E-2</v>
      </c>
      <c r="CY545">
        <v>32.542900000000003</v>
      </c>
      <c r="CZ545">
        <v>0</v>
      </c>
      <c r="DA545">
        <v>0</v>
      </c>
      <c r="DB545" s="1">
        <v>3.1212440000000001E-2</v>
      </c>
      <c r="DC545">
        <v>32.60472</v>
      </c>
      <c r="DD545">
        <v>0</v>
      </c>
      <c r="DE545">
        <v>0</v>
      </c>
      <c r="DF545" s="1">
        <v>3.086239E-2</v>
      </c>
      <c r="DG545">
        <v>32.697769999999998</v>
      </c>
      <c r="DH545">
        <v>0</v>
      </c>
      <c r="DI545">
        <v>0</v>
      </c>
      <c r="DJ545" s="1">
        <v>3.0486449999999998E-2</v>
      </c>
      <c r="DK545">
        <v>32.778260000000003</v>
      </c>
      <c r="DL545">
        <v>0</v>
      </c>
      <c r="DM545">
        <v>0</v>
      </c>
      <c r="DN545" s="1">
        <v>3.043622E-2</v>
      </c>
      <c r="DO545">
        <v>32.843020000000003</v>
      </c>
      <c r="DP545">
        <v>0</v>
      </c>
      <c r="DQ545">
        <v>0</v>
      </c>
      <c r="DR545" s="1">
        <v>3.0539489999999999E-2</v>
      </c>
      <c r="DS545">
        <v>32.837269999999997</v>
      </c>
      <c r="DT545">
        <v>0</v>
      </c>
      <c r="DU545">
        <v>0</v>
      </c>
      <c r="DV545" s="1">
        <v>3.0572140000000001E-2</v>
      </c>
      <c r="DW545">
        <v>32.791519999999998</v>
      </c>
      <c r="DX545">
        <v>0</v>
      </c>
      <c r="DY545">
        <v>0</v>
      </c>
      <c r="DZ545" s="1">
        <v>3.0432890000000001E-2</v>
      </c>
      <c r="EA545">
        <v>32.749079999999999</v>
      </c>
      <c r="EB545">
        <v>0</v>
      </c>
      <c r="EC545" s="1">
        <v>4.8277839999999998E-36</v>
      </c>
      <c r="ED545" s="1">
        <v>3.0253169999999999E-2</v>
      </c>
      <c r="EE545">
        <v>32.714759999999998</v>
      </c>
      <c r="EF545" s="1">
        <v>5.4126429999999999E-37</v>
      </c>
      <c r="EG545" s="1">
        <v>8.5460689999999999E-33</v>
      </c>
      <c r="EH545">
        <v>3.0113000000000001E-2</v>
      </c>
      <c r="EI545">
        <v>32.743200000000002</v>
      </c>
      <c r="EJ545" s="1">
        <v>4.5412850000000004E-34</v>
      </c>
      <c r="EK545" s="1">
        <v>7.1042489999999995E-30</v>
      </c>
      <c r="EL545" s="1">
        <v>3.005064E-2</v>
      </c>
      <c r="EM545">
        <v>32.822470000000003</v>
      </c>
      <c r="EN545" s="1">
        <v>1.9653350000000001E-31</v>
      </c>
      <c r="EO545" s="1">
        <v>3.0579039999999999E-27</v>
      </c>
      <c r="EP545" s="1">
        <v>2.9964629999999999E-2</v>
      </c>
      <c r="EQ545">
        <v>32.917610000000003</v>
      </c>
      <c r="ER545" s="1">
        <v>4.769249E-29</v>
      </c>
      <c r="ES545" s="1">
        <v>7.4205959999999995E-25</v>
      </c>
      <c r="ET545" s="1">
        <v>2.9859859999999998E-2</v>
      </c>
      <c r="EU545">
        <v>32.98997</v>
      </c>
      <c r="EV545" s="1">
        <v>6.9653639999999997E-27</v>
      </c>
      <c r="EW545" s="1">
        <v>1.088006E-22</v>
      </c>
      <c r="EX545" s="1">
        <v>2.9715620000000002E-2</v>
      </c>
      <c r="EY545">
        <v>32.990099999999998</v>
      </c>
      <c r="EZ545" s="1">
        <v>6.4798389999999997E-25</v>
      </c>
      <c r="FA545" s="1">
        <v>1.019492E-20</v>
      </c>
      <c r="FB545" s="1">
        <v>2.9571030000000002E-2</v>
      </c>
      <c r="FC545">
        <v>32.952649999999998</v>
      </c>
      <c r="FD545" s="1">
        <v>4.0324609999999999E-23</v>
      </c>
      <c r="FE545" s="1">
        <v>6.4055629999999998E-19</v>
      </c>
      <c r="FF545" s="1">
        <v>2.953559E-2</v>
      </c>
      <c r="FG545">
        <v>32.913040000000002</v>
      </c>
      <c r="FH545" s="1">
        <v>1.759965E-21</v>
      </c>
      <c r="FI545" s="1">
        <v>2.8147299999999998E-17</v>
      </c>
      <c r="FJ545" s="1">
        <v>2.9799519999999999E-2</v>
      </c>
      <c r="FK545">
        <v>32.874029999999998</v>
      </c>
      <c r="FL545" s="1">
        <v>5.6365039999999995E-20</v>
      </c>
      <c r="FM545" s="1">
        <v>8.9918879999999994E-16</v>
      </c>
      <c r="FN545" s="1">
        <v>2.9689489999999999E-2</v>
      </c>
      <c r="FO545">
        <v>32.91769</v>
      </c>
      <c r="FP545" s="1">
        <v>1.3346160000000001E-18</v>
      </c>
      <c r="FQ545" s="1">
        <v>2.1525049999999999E-14</v>
      </c>
      <c r="FR545">
        <v>2.93964E-2</v>
      </c>
      <c r="FS545">
        <v>32.991439999999997</v>
      </c>
      <c r="FT545" s="1">
        <v>2.4111870000000001E-17</v>
      </c>
      <c r="FU545" s="1">
        <v>3.9582579999999999E-13</v>
      </c>
      <c r="FV545">
        <v>2.90786E-2</v>
      </c>
      <c r="FW545">
        <v>33.033949999999997</v>
      </c>
      <c r="FX545" s="1">
        <v>3.4202040000000001E-16</v>
      </c>
      <c r="FY545" s="1">
        <v>5.7232619999999999E-12</v>
      </c>
      <c r="FZ545" s="1">
        <v>2.8934890000000001E-2</v>
      </c>
      <c r="GA545">
        <v>33.049979999999998</v>
      </c>
      <c r="GB545" s="1">
        <v>3.9254069999999998E-15</v>
      </c>
      <c r="GC545" s="1">
        <v>6.6549759999999996E-11</v>
      </c>
      <c r="GD545" s="1">
        <v>2.8872330000000002E-2</v>
      </c>
      <c r="GE545">
        <v>33.010590000000001</v>
      </c>
      <c r="GF545" s="1">
        <v>3.709629E-14</v>
      </c>
      <c r="GG545" s="1">
        <v>6.3537800000000002E-10</v>
      </c>
      <c r="GH545" s="1">
        <v>2.8770529999999999E-2</v>
      </c>
      <c r="GI545">
        <v>32.978490000000001</v>
      </c>
      <c r="GJ545" s="1">
        <v>2.9290189999999998E-13</v>
      </c>
      <c r="GK545" s="1">
        <v>5.074611E-9</v>
      </c>
      <c r="GL545" s="1">
        <v>2.8595140000000002E-2</v>
      </c>
      <c r="GM545">
        <v>32.949089999999998</v>
      </c>
      <c r="GN545" s="1">
        <v>1.9595839999999999E-12</v>
      </c>
      <c r="GO545" s="1">
        <v>3.4430999999999999E-8</v>
      </c>
      <c r="GP545" s="1">
        <v>2.8450949999999999E-2</v>
      </c>
      <c r="GQ545">
        <v>32.92313</v>
      </c>
      <c r="GR545" s="1">
        <v>1.130919E-11</v>
      </c>
      <c r="GS545" s="1">
        <v>2.01312E-7</v>
      </c>
      <c r="GT545" s="1">
        <v>2.826174E-2</v>
      </c>
      <c r="GU545">
        <v>32.896099999999997</v>
      </c>
      <c r="GV545" s="1">
        <v>5.6893549999999998E-11</v>
      </c>
      <c r="GW545" s="1">
        <v>1.0273990000000001E-6</v>
      </c>
      <c r="GX545" s="1">
        <v>2.8083420000000001E-2</v>
      </c>
      <c r="GY545">
        <v>32.914940000000001</v>
      </c>
      <c r="GZ545" s="1">
        <v>2.5293160000000002E-10</v>
      </c>
      <c r="HA545" s="1">
        <v>4.6308319999999998E-6</v>
      </c>
      <c r="HB545" s="1">
        <v>2.7921459999999999E-2</v>
      </c>
      <c r="HC545">
        <v>32.982520000000001</v>
      </c>
      <c r="HD545" s="1">
        <v>1.0043860000000001E-9</v>
      </c>
      <c r="HE545" s="1">
        <v>1.8633619999999999E-5</v>
      </c>
      <c r="HF545" s="1">
        <v>2.7760569999999998E-2</v>
      </c>
      <c r="HG545">
        <v>33.046489999999999</v>
      </c>
      <c r="HH545" s="1">
        <v>3.5965610000000001E-9</v>
      </c>
      <c r="HI545" s="1">
        <v>6.7591969999999997E-5</v>
      </c>
      <c r="HJ545" s="1">
        <v>2.759261E-2</v>
      </c>
      <c r="HK545">
        <v>33.056980000000003</v>
      </c>
      <c r="HL545" s="1">
        <v>1.171286E-8</v>
      </c>
      <c r="HM545" s="1">
        <v>2.2298559999999999E-4</v>
      </c>
      <c r="HN545" s="1">
        <v>2.742752E-2</v>
      </c>
      <c r="HO545">
        <v>33.000329999999998</v>
      </c>
      <c r="HP545" s="1">
        <v>3.497751E-8</v>
      </c>
      <c r="HQ545" s="1">
        <v>6.7436820000000002E-4</v>
      </c>
      <c r="HR545" s="1">
        <v>2.737011E-2</v>
      </c>
      <c r="HS545">
        <v>32.943210000000001</v>
      </c>
      <c r="HT545" s="1">
        <v>9.6859620000000006E-8</v>
      </c>
      <c r="HU545" s="1">
        <v>1.8835709999999999E-3</v>
      </c>
      <c r="HV545" s="1">
        <v>2.760085E-2</v>
      </c>
      <c r="HW545">
        <v>32.890180000000001</v>
      </c>
      <c r="HX545" s="1">
        <v>2.5244289999999999E-7</v>
      </c>
      <c r="HY545" s="1">
        <v>4.8983619999999999E-3</v>
      </c>
      <c r="HZ545" s="1">
        <v>2.7480959999999999E-2</v>
      </c>
      <c r="IA545">
        <v>32.896079999999998</v>
      </c>
      <c r="IB545" s="1">
        <v>6.0823169999999996E-7</v>
      </c>
      <c r="IC545" s="1">
        <v>1.192469E-2</v>
      </c>
      <c r="ID545" s="1">
        <v>2.7181190000000001E-2</v>
      </c>
      <c r="IE545">
        <v>32.942300000000003</v>
      </c>
      <c r="IF545" s="1">
        <v>1.368482E-6</v>
      </c>
      <c r="IG545" s="1">
        <v>2.7282850000000001E-2</v>
      </c>
      <c r="IH545" s="1">
        <v>2.6864579999999999E-2</v>
      </c>
      <c r="II545">
        <v>32.987169999999999</v>
      </c>
      <c r="IJ545" s="1">
        <v>2.9054920000000002E-6</v>
      </c>
      <c r="IK545" s="1">
        <v>5.8929719999999998E-2</v>
      </c>
      <c r="IL545" s="1">
        <v>2.6713580000000001E-2</v>
      </c>
      <c r="IM545">
        <v>33.020629999999997</v>
      </c>
      <c r="IN545" s="1">
        <v>5.8900840000000001E-6</v>
      </c>
      <c r="IO545">
        <v>0.1207797</v>
      </c>
      <c r="IP545" s="1">
        <v>2.6668540000000001E-2</v>
      </c>
      <c r="IQ545">
        <v>33.003950000000003</v>
      </c>
      <c r="IR545" s="1">
        <v>1.143208E-5</v>
      </c>
      <c r="IS545">
        <v>0.2360043</v>
      </c>
      <c r="IT545" s="1">
        <v>2.6583659999999999E-2</v>
      </c>
      <c r="IU545">
        <v>32.959609999999998</v>
      </c>
      <c r="IV545" s="1">
        <v>2.120556E-5</v>
      </c>
      <c r="IW545">
        <v>0.4413397</v>
      </c>
      <c r="IX545" s="1">
        <v>2.6430740000000001E-2</v>
      </c>
      <c r="IY545">
        <v>32.919879999999999</v>
      </c>
      <c r="IZ545" s="1">
        <v>3.7673850000000002E-5</v>
      </c>
      <c r="JA545">
        <v>0.7923</v>
      </c>
      <c r="JB545" s="1">
        <v>2.6291109999999999E-2</v>
      </c>
      <c r="JC545">
        <v>32.893329999999999</v>
      </c>
      <c r="JD545" s="1">
        <v>6.4489640000000003E-5</v>
      </c>
      <c r="JE545">
        <v>1.3696839999999999</v>
      </c>
      <c r="JF545" s="1">
        <v>2.612832E-2</v>
      </c>
      <c r="JG545">
        <v>32.94903</v>
      </c>
      <c r="JH545" s="1">
        <v>1.0653940000000001E-4</v>
      </c>
      <c r="JI545">
        <v>2.286645</v>
      </c>
      <c r="JJ545" s="1">
        <v>2.597708E-2</v>
      </c>
      <c r="JK545">
        <v>33.012180000000001</v>
      </c>
      <c r="JL545" s="1">
        <v>1.7050750000000001E-4</v>
      </c>
      <c r="JM545">
        <v>3.696148</v>
      </c>
      <c r="JN545" s="1">
        <v>2.582986E-2</v>
      </c>
      <c r="JO545">
        <v>33.05265</v>
      </c>
      <c r="JP545" s="1">
        <v>2.6492239999999998E-4</v>
      </c>
      <c r="JQ545">
        <v>5.7985160000000002</v>
      </c>
      <c r="JR545" s="1">
        <v>2.570155E-2</v>
      </c>
      <c r="JS545">
        <v>33.071629999999999</v>
      </c>
      <c r="JT545" s="1">
        <v>4.0075210000000002E-4</v>
      </c>
      <c r="JU545">
        <v>8.8486519999999995</v>
      </c>
      <c r="JV545" s="1">
        <v>2.5571759999999999E-2</v>
      </c>
      <c r="JW545">
        <v>33.062579999999997</v>
      </c>
      <c r="JX545" s="1">
        <v>5.9086540000000002E-4</v>
      </c>
      <c r="JY545">
        <v>13.161060000000001</v>
      </c>
      <c r="JZ545" s="1">
        <v>2.5431229999999999E-2</v>
      </c>
      <c r="KA545">
        <v>33.013750000000002</v>
      </c>
      <c r="KB545" s="1">
        <v>8.504157E-4</v>
      </c>
      <c r="KC545">
        <v>19.114090000000001</v>
      </c>
      <c r="KD545" s="1">
        <v>2.532705E-2</v>
      </c>
      <c r="KE545">
        <v>32.963790000000003</v>
      </c>
      <c r="KF545" s="1">
        <v>1.1990049999999999E-3</v>
      </c>
      <c r="KG545">
        <v>27.151299999999999</v>
      </c>
      <c r="KH545" s="1">
        <v>2.5320659999999998E-2</v>
      </c>
      <c r="KI545">
        <v>32.927689999999998</v>
      </c>
      <c r="KJ545" s="1">
        <v>1.663054E-3</v>
      </c>
      <c r="KK545">
        <v>37.792160000000003</v>
      </c>
      <c r="KL545" s="1">
        <v>2.5208789999999998E-2</v>
      </c>
      <c r="KM545">
        <v>32.970570000000002</v>
      </c>
      <c r="KN545" s="1">
        <v>2.2541319999999998E-3</v>
      </c>
      <c r="KO545">
        <v>51.614040000000003</v>
      </c>
      <c r="KP545" s="1">
        <v>2.5046229999999999E-2</v>
      </c>
      <c r="KQ545">
        <v>33.043979999999998</v>
      </c>
      <c r="KR545" s="1">
        <v>2.9953559999999998E-3</v>
      </c>
      <c r="KS545">
        <v>69.238489999999999</v>
      </c>
      <c r="KT545" s="1">
        <v>2.4886490000000001E-2</v>
      </c>
      <c r="KU545">
        <v>33.124110000000002</v>
      </c>
      <c r="KV545" s="1">
        <v>3.9147069999999999E-3</v>
      </c>
      <c r="KW545">
        <v>91.333690000000004</v>
      </c>
      <c r="KX545" s="1">
        <v>2.4781689999999999E-2</v>
      </c>
      <c r="KY545">
        <v>33.192729999999997</v>
      </c>
      <c r="KZ545" s="1">
        <v>5.0485440000000003E-3</v>
      </c>
      <c r="LA545">
        <v>118.61709999999999</v>
      </c>
      <c r="LB545" s="1">
        <v>2.4708279999999999E-2</v>
      </c>
      <c r="LC545">
        <v>33.190170000000002</v>
      </c>
      <c r="LD545" s="1">
        <v>6.4261559999999997E-3</v>
      </c>
      <c r="LE545">
        <v>151.8399</v>
      </c>
      <c r="LF545" s="1">
        <v>2.4624449999999999E-2</v>
      </c>
      <c r="LG545">
        <v>33.141460000000002</v>
      </c>
      <c r="LH545" s="1">
        <v>8.0675050000000009E-3</v>
      </c>
      <c r="LI545">
        <v>191.76679999999999</v>
      </c>
      <c r="LJ545">
        <v>2.4529100000000002E-2</v>
      </c>
      <c r="LK545">
        <v>33.097209999999997</v>
      </c>
      <c r="LL545" s="1">
        <v>9.9967279999999999E-3</v>
      </c>
      <c r="LM545">
        <v>239.1455</v>
      </c>
      <c r="LN545" s="1">
        <v>2.4443860000000001E-2</v>
      </c>
      <c r="LO545">
        <v>33.071210000000001</v>
      </c>
      <c r="LP545" s="1">
        <v>1.224747E-2</v>
      </c>
      <c r="LQ545">
        <v>294.71780000000001</v>
      </c>
      <c r="LR545" s="1">
        <v>2.4349639999999999E-2</v>
      </c>
      <c r="LS545">
        <v>33.1402</v>
      </c>
      <c r="LT545">
        <v>1.4834399999999999E-2</v>
      </c>
      <c r="LU545">
        <v>359.19069999999999</v>
      </c>
      <c r="LV545" s="1">
        <v>2.425948E-2</v>
      </c>
      <c r="LW545">
        <v>33.238039999999998</v>
      </c>
      <c r="LX545" s="1">
        <v>1.7785390000000002E-2</v>
      </c>
      <c r="LY545">
        <v>433.2165</v>
      </c>
      <c r="LZ545" s="1">
        <v>2.4159690000000001E-2</v>
      </c>
      <c r="MA545">
        <v>33.33314</v>
      </c>
      <c r="MB545" s="1">
        <v>2.110863E-2</v>
      </c>
      <c r="MC545">
        <v>517.40409999999997</v>
      </c>
      <c r="MD545" s="1">
        <v>2.4066629999999999E-2</v>
      </c>
      <c r="ME545">
        <v>33.415709999999997</v>
      </c>
      <c r="MF545" s="1">
        <v>2.4831309999999999E-2</v>
      </c>
      <c r="MG545">
        <v>612.2971</v>
      </c>
      <c r="MH545" s="1">
        <v>2.398399E-2</v>
      </c>
      <c r="MI545">
        <v>33.427840000000003</v>
      </c>
      <c r="MJ545" s="1">
        <v>2.897361E-2</v>
      </c>
      <c r="MK545">
        <v>718.36720000000003</v>
      </c>
      <c r="ML545" s="1">
        <v>2.3903230000000001E-2</v>
      </c>
      <c r="MM545">
        <v>33.395150000000001</v>
      </c>
      <c r="MN545" s="1">
        <v>3.3538529999999997E-2</v>
      </c>
      <c r="MO545">
        <v>835.99069999999995</v>
      </c>
      <c r="MP545" s="1">
        <v>2.3856160000000001E-2</v>
      </c>
      <c r="MQ545">
        <v>33.353839999999998</v>
      </c>
      <c r="MR545" s="1">
        <v>3.8584220000000002E-2</v>
      </c>
      <c r="MS545">
        <v>965.47929999999997</v>
      </c>
      <c r="MT545" s="1">
        <v>2.393352E-2</v>
      </c>
      <c r="MU545">
        <v>33.314619999999998</v>
      </c>
      <c r="MV545" s="1">
        <v>4.4311290000000003E-2</v>
      </c>
      <c r="MW545">
        <v>1107.2560000000001</v>
      </c>
      <c r="MX545" s="1">
        <v>2.3861830000000001E-2</v>
      </c>
      <c r="MY545">
        <v>33.30218</v>
      </c>
      <c r="MZ545" s="1">
        <v>5.0239869999999999E-2</v>
      </c>
      <c r="NA545">
        <v>1261.4290000000001</v>
      </c>
      <c r="NB545" s="1">
        <v>2.372676E-2</v>
      </c>
      <c r="NC545">
        <v>33.333320000000001</v>
      </c>
      <c r="ND545" s="1">
        <v>5.6448470000000001E-2</v>
      </c>
      <c r="NE545">
        <v>1427.8240000000001</v>
      </c>
      <c r="NF545" s="1">
        <v>2.358495E-2</v>
      </c>
      <c r="NG545">
        <v>33.411700000000003</v>
      </c>
      <c r="NH545" s="1">
        <v>6.3014520000000004E-2</v>
      </c>
      <c r="NI545">
        <v>1606.2170000000001</v>
      </c>
      <c r="NJ545">
        <v>2.3510900000000001E-2</v>
      </c>
      <c r="NK545">
        <v>33.448079999999997</v>
      </c>
      <c r="NL545" s="1">
        <v>7.0144440000000002E-2</v>
      </c>
      <c r="NM545">
        <v>1796.5050000000001</v>
      </c>
      <c r="NN545" s="1">
        <v>2.347836E-2</v>
      </c>
      <c r="NO545">
        <v>33.429499999999997</v>
      </c>
      <c r="NP545" s="1">
        <v>7.7803949999999997E-2</v>
      </c>
      <c r="NQ545">
        <v>1998.6079999999999</v>
      </c>
      <c r="NR545" s="1">
        <v>2.343253E-2</v>
      </c>
      <c r="NS545">
        <v>33.396940000000001</v>
      </c>
      <c r="NT545" s="1">
        <v>8.5819649999999997E-2</v>
      </c>
      <c r="NU545">
        <v>2212.2539999999999</v>
      </c>
      <c r="NV545" s="1">
        <v>2.3402639999999999E-2</v>
      </c>
      <c r="NW545">
        <v>33.361789999999999</v>
      </c>
      <c r="NX545" s="1">
        <v>9.4280589999999997E-2</v>
      </c>
      <c r="NY545">
        <v>2437.0120000000002</v>
      </c>
      <c r="NZ545" s="1">
        <v>2.3478249999999999E-2</v>
      </c>
      <c r="OA545">
        <v>33.332099999999997</v>
      </c>
      <c r="OB545">
        <v>0.1035855</v>
      </c>
      <c r="OC545">
        <v>2672.7640000000001</v>
      </c>
      <c r="OD545">
        <v>2.3410299999999998E-2</v>
      </c>
      <c r="OE545">
        <v>33.36768</v>
      </c>
      <c r="OF545">
        <v>0.1126388</v>
      </c>
      <c r="OG545">
        <v>2918.95</v>
      </c>
      <c r="OH545" s="1">
        <v>2.329057E-2</v>
      </c>
      <c r="OI545">
        <v>33.448680000000003</v>
      </c>
      <c r="OJ545">
        <v>0.1217119</v>
      </c>
      <c r="OK545">
        <v>3174.5819999999999</v>
      </c>
    </row>
    <row r="546" spans="1:401" x14ac:dyDescent="0.35">
      <c r="A546">
        <v>555</v>
      </c>
      <c r="B546" t="s">
        <v>4</v>
      </c>
      <c r="C546" t="s">
        <v>364</v>
      </c>
      <c r="D546" t="s">
        <v>548</v>
      </c>
      <c r="E546">
        <v>735.21420000000001</v>
      </c>
      <c r="F546" s="1">
        <v>3.4648329999999998E-2</v>
      </c>
      <c r="G546">
        <v>32.151899999999998</v>
      </c>
      <c r="H546">
        <v>0</v>
      </c>
      <c r="I546">
        <v>0</v>
      </c>
      <c r="J546" s="1">
        <v>3.4335169999999998E-2</v>
      </c>
      <c r="K546">
        <v>32.18909</v>
      </c>
      <c r="L546">
        <v>0</v>
      </c>
      <c r="M546">
        <v>0</v>
      </c>
      <c r="N546" s="1">
        <v>3.3922349999999997E-2</v>
      </c>
      <c r="O546">
        <v>32.215510000000002</v>
      </c>
      <c r="P546">
        <v>0</v>
      </c>
      <c r="Q546">
        <v>0</v>
      </c>
      <c r="R546" s="1">
        <v>3.3504779999999998E-2</v>
      </c>
      <c r="S546">
        <v>32.224069999999998</v>
      </c>
      <c r="T546">
        <v>0</v>
      </c>
      <c r="U546">
        <v>0</v>
      </c>
      <c r="V546">
        <v>3.3209200000000001E-2</v>
      </c>
      <c r="W546">
        <v>32.251359999999998</v>
      </c>
      <c r="X546">
        <v>0</v>
      </c>
      <c r="Y546">
        <v>0</v>
      </c>
      <c r="Z546" s="1">
        <v>3.2984859999999998E-2</v>
      </c>
      <c r="AA546">
        <v>32.26193</v>
      </c>
      <c r="AB546">
        <v>0</v>
      </c>
      <c r="AC546">
        <v>0</v>
      </c>
      <c r="AD546" s="1">
        <v>3.2722429999999997E-2</v>
      </c>
      <c r="AE546">
        <v>32.262650000000001</v>
      </c>
      <c r="AF546">
        <v>0</v>
      </c>
      <c r="AG546">
        <v>0</v>
      </c>
      <c r="AH546" s="1">
        <v>3.2646250000000002E-2</v>
      </c>
      <c r="AI546">
        <v>32.268099999999997</v>
      </c>
      <c r="AJ546">
        <v>0</v>
      </c>
      <c r="AK546">
        <v>0</v>
      </c>
      <c r="AL546">
        <v>3.3163699999999997E-2</v>
      </c>
      <c r="AM546">
        <v>32.28181</v>
      </c>
      <c r="AN546">
        <v>0</v>
      </c>
      <c r="AO546">
        <v>0</v>
      </c>
      <c r="AP546" s="1">
        <v>3.2948270000000002E-2</v>
      </c>
      <c r="AQ546">
        <v>32.347290000000001</v>
      </c>
      <c r="AR546">
        <v>0</v>
      </c>
      <c r="AS546">
        <v>0</v>
      </c>
      <c r="AT546" s="1">
        <v>3.2424309999999998E-2</v>
      </c>
      <c r="AU546">
        <v>32.436660000000003</v>
      </c>
      <c r="AV546">
        <v>0</v>
      </c>
      <c r="AW546">
        <v>0</v>
      </c>
      <c r="AX546" s="1">
        <v>3.1895689999999997E-2</v>
      </c>
      <c r="AY546">
        <v>32.495849999999997</v>
      </c>
      <c r="AZ546">
        <v>0</v>
      </c>
      <c r="BA546">
        <v>0</v>
      </c>
      <c r="BB546" s="1">
        <v>3.171591E-2</v>
      </c>
      <c r="BC546">
        <v>32.537230000000001</v>
      </c>
      <c r="BD546">
        <v>0</v>
      </c>
      <c r="BE546">
        <v>0</v>
      </c>
      <c r="BF546" s="1">
        <v>3.1703670000000003E-2</v>
      </c>
      <c r="BG546">
        <v>32.539969999999997</v>
      </c>
      <c r="BH546">
        <v>0</v>
      </c>
      <c r="BI546">
        <v>0</v>
      </c>
      <c r="BJ546" s="1">
        <v>3.1619429999999997E-2</v>
      </c>
      <c r="BK546">
        <v>32.508740000000003</v>
      </c>
      <c r="BL546">
        <v>0</v>
      </c>
      <c r="BM546">
        <v>0</v>
      </c>
      <c r="BN546" s="1">
        <v>3.1448520000000001E-2</v>
      </c>
      <c r="BO546">
        <v>32.479840000000003</v>
      </c>
      <c r="BP546">
        <v>0</v>
      </c>
      <c r="BQ546">
        <v>0</v>
      </c>
      <c r="BR546" s="1">
        <v>3.1459389999999997E-2</v>
      </c>
      <c r="BS546">
        <v>32.460079999999998</v>
      </c>
      <c r="BT546">
        <v>0</v>
      </c>
      <c r="BU546">
        <v>0</v>
      </c>
      <c r="BV546" s="1">
        <v>3.1293040000000001E-2</v>
      </c>
      <c r="BW546">
        <v>32.496229999999997</v>
      </c>
      <c r="BX546">
        <v>0</v>
      </c>
      <c r="BY546">
        <v>0</v>
      </c>
      <c r="BZ546" s="1">
        <v>3.1089780000000001E-2</v>
      </c>
      <c r="CA546">
        <v>32.547719999999998</v>
      </c>
      <c r="CB546">
        <v>0</v>
      </c>
      <c r="CC546">
        <v>0</v>
      </c>
      <c r="CD546" s="1">
        <v>3.0903280000000002E-2</v>
      </c>
      <c r="CE546">
        <v>32.586120000000001</v>
      </c>
      <c r="CF546">
        <v>0</v>
      </c>
      <c r="CG546">
        <v>0</v>
      </c>
      <c r="CH546" s="1">
        <v>3.0789810000000001E-2</v>
      </c>
      <c r="CI546">
        <v>32.62847</v>
      </c>
      <c r="CJ546">
        <v>0</v>
      </c>
      <c r="CK546">
        <v>0</v>
      </c>
      <c r="CL546" s="1">
        <v>3.071219E-2</v>
      </c>
      <c r="CM546">
        <v>32.638339999999999</v>
      </c>
      <c r="CN546">
        <v>0</v>
      </c>
      <c r="CO546">
        <v>0</v>
      </c>
      <c r="CP546" s="1">
        <v>3.0630290000000001E-2</v>
      </c>
      <c r="CQ546">
        <v>32.6021</v>
      </c>
      <c r="CR546">
        <v>0</v>
      </c>
      <c r="CS546">
        <v>0</v>
      </c>
      <c r="CT546" s="1">
        <v>3.0728040000000002E-2</v>
      </c>
      <c r="CU546">
        <v>32.56465</v>
      </c>
      <c r="CV546">
        <v>0</v>
      </c>
      <c r="CW546">
        <v>0</v>
      </c>
      <c r="CX546" s="1">
        <v>3.1399070000000001E-2</v>
      </c>
      <c r="CY546">
        <v>32.540190000000003</v>
      </c>
      <c r="CZ546">
        <v>0</v>
      </c>
      <c r="DA546">
        <v>0</v>
      </c>
      <c r="DB546">
        <v>3.1363099999999998E-2</v>
      </c>
      <c r="DC546">
        <v>32.602919999999997</v>
      </c>
      <c r="DD546">
        <v>0</v>
      </c>
      <c r="DE546">
        <v>0</v>
      </c>
      <c r="DF546" s="1">
        <v>3.100835E-2</v>
      </c>
      <c r="DG546">
        <v>32.697220000000002</v>
      </c>
      <c r="DH546">
        <v>0</v>
      </c>
      <c r="DI546">
        <v>0</v>
      </c>
      <c r="DJ546">
        <v>3.0628099999999998E-2</v>
      </c>
      <c r="DK546">
        <v>32.778979999999997</v>
      </c>
      <c r="DL546">
        <v>0</v>
      </c>
      <c r="DM546">
        <v>0</v>
      </c>
      <c r="DN546" s="1">
        <v>3.057791E-2</v>
      </c>
      <c r="DO546">
        <v>32.844830000000002</v>
      </c>
      <c r="DP546">
        <v>0</v>
      </c>
      <c r="DQ546">
        <v>0</v>
      </c>
      <c r="DR546" s="1">
        <v>3.0684139999999999E-2</v>
      </c>
      <c r="DS546">
        <v>32.840490000000003</v>
      </c>
      <c r="DT546">
        <v>0</v>
      </c>
      <c r="DU546">
        <v>0</v>
      </c>
      <c r="DV546">
        <v>3.07172E-2</v>
      </c>
      <c r="DW546">
        <v>32.795960000000001</v>
      </c>
      <c r="DX546">
        <v>0</v>
      </c>
      <c r="DY546">
        <v>0</v>
      </c>
      <c r="DZ546" s="1">
        <v>3.0576010000000001E-2</v>
      </c>
      <c r="EA546">
        <v>32.75468</v>
      </c>
      <c r="EB546">
        <v>0</v>
      </c>
      <c r="EC546" s="1">
        <v>1.338737E-36</v>
      </c>
      <c r="ED546" s="1">
        <v>3.0396490000000002E-2</v>
      </c>
      <c r="EE546">
        <v>32.721449999999997</v>
      </c>
      <c r="EF546" s="1">
        <v>1.8219E-37</v>
      </c>
      <c r="EG546" s="1">
        <v>2.550085E-33</v>
      </c>
      <c r="EH546" s="1">
        <v>3.0253990000000001E-2</v>
      </c>
      <c r="EI546">
        <v>32.750540000000001</v>
      </c>
      <c r="EJ546" s="1">
        <v>1.613267E-34</v>
      </c>
      <c r="EK546" s="1">
        <v>2.2695870000000001E-30</v>
      </c>
      <c r="EL546" s="1">
        <v>3.0192819999999999E-2</v>
      </c>
      <c r="EM546">
        <v>32.830550000000002</v>
      </c>
      <c r="EN546" s="1">
        <v>7.3432799999999995E-32</v>
      </c>
      <c r="EO546" s="1">
        <v>1.0406870000000001E-27</v>
      </c>
      <c r="EP546" s="1">
        <v>3.0106669999999999E-2</v>
      </c>
      <c r="EQ546">
        <v>32.926409999999997</v>
      </c>
      <c r="ER546" s="1">
        <v>1.8676980000000001E-29</v>
      </c>
      <c r="ES546" s="1">
        <v>2.6772029999999999E-25</v>
      </c>
      <c r="ET546" s="1">
        <v>3.0000740000000001E-2</v>
      </c>
      <c r="EU546">
        <v>32.999679999999998</v>
      </c>
      <c r="EV546" s="1">
        <v>2.8509350000000001E-27</v>
      </c>
      <c r="EW546" s="1">
        <v>4.1446469999999999E-23</v>
      </c>
      <c r="EX546" s="1">
        <v>2.9855650000000001E-2</v>
      </c>
      <c r="EY546">
        <v>33.00094</v>
      </c>
      <c r="EZ546" s="1">
        <v>2.7653460000000001E-25</v>
      </c>
      <c r="FA546" s="1">
        <v>4.0862390000000001E-21</v>
      </c>
      <c r="FB546" s="1">
        <v>2.9710449999999999E-2</v>
      </c>
      <c r="FC546">
        <v>32.964440000000003</v>
      </c>
      <c r="FD546" s="1">
        <v>1.7902959999999999E-23</v>
      </c>
      <c r="FE546" s="1">
        <v>2.6926059999999999E-19</v>
      </c>
      <c r="FF546" s="1">
        <v>2.967784E-2</v>
      </c>
      <c r="FG546">
        <v>32.925669999999997</v>
      </c>
      <c r="FH546" s="1">
        <v>8.1133420000000002E-22</v>
      </c>
      <c r="FI546" s="1">
        <v>1.2373110000000001E-17</v>
      </c>
      <c r="FJ546" s="1">
        <v>2.9944869999999998E-2</v>
      </c>
      <c r="FK546">
        <v>32.887439999999998</v>
      </c>
      <c r="FL546" s="1">
        <v>2.6933099999999999E-20</v>
      </c>
      <c r="FM546" s="1">
        <v>4.1236190000000001E-16</v>
      </c>
      <c r="FN546" s="1">
        <v>2.9834079999999999E-2</v>
      </c>
      <c r="FO546">
        <v>32.931319999999999</v>
      </c>
      <c r="FP546" s="1">
        <v>6.5975180000000002E-19</v>
      </c>
      <c r="FQ546" s="1">
        <v>1.026985E-14</v>
      </c>
      <c r="FR546" s="1">
        <v>2.9538849999999998E-2</v>
      </c>
      <c r="FS546">
        <v>33.005699999999997</v>
      </c>
      <c r="FT546" s="1">
        <v>1.230965E-17</v>
      </c>
      <c r="FU546" s="1">
        <v>1.9598760000000001E-13</v>
      </c>
      <c r="FV546" s="1">
        <v>2.9218580000000001E-2</v>
      </c>
      <c r="FW546">
        <v>33.04889</v>
      </c>
      <c r="FX546" s="1">
        <v>1.8004590000000001E-16</v>
      </c>
      <c r="FY546" s="1">
        <v>2.9344210000000001E-12</v>
      </c>
      <c r="FZ546" s="1">
        <v>2.9074260000000001E-2</v>
      </c>
      <c r="GA546">
        <v>33.065689999999996</v>
      </c>
      <c r="GB546" s="1">
        <v>2.1264740000000001E-15</v>
      </c>
      <c r="GC546" s="1">
        <v>3.5220550000000003E-11</v>
      </c>
      <c r="GD546" s="1">
        <v>2.9012420000000001E-2</v>
      </c>
      <c r="GE546">
        <v>33.02702</v>
      </c>
      <c r="GF546" s="1">
        <v>2.0636469999999999E-14</v>
      </c>
      <c r="GG546" s="1">
        <v>3.460524E-10</v>
      </c>
      <c r="GH546" s="1">
        <v>2.8911010000000001E-2</v>
      </c>
      <c r="GI546">
        <v>32.995530000000002</v>
      </c>
      <c r="GJ546" s="1">
        <v>1.670946E-13</v>
      </c>
      <c r="GK546" s="1">
        <v>2.8394640000000001E-9</v>
      </c>
      <c r="GL546" s="1">
        <v>2.873415E-2</v>
      </c>
      <c r="GM546">
        <v>32.966749999999998</v>
      </c>
      <c r="GN546" s="1">
        <v>1.144862E-12</v>
      </c>
      <c r="GO546" s="1">
        <v>1.9761129999999999E-8</v>
      </c>
      <c r="GP546" s="1">
        <v>2.8588780000000001E-2</v>
      </c>
      <c r="GQ546">
        <v>32.94144</v>
      </c>
      <c r="GR546" s="1">
        <v>6.7585950000000002E-12</v>
      </c>
      <c r="GS546" s="1">
        <v>1.183434E-7</v>
      </c>
      <c r="GT546" s="1">
        <v>2.8399460000000001E-2</v>
      </c>
      <c r="GU546">
        <v>32.915019999999998</v>
      </c>
      <c r="GV546" s="1">
        <v>3.4741349999999998E-11</v>
      </c>
      <c r="GW546" s="1">
        <v>6.1777779999999998E-7</v>
      </c>
      <c r="GX546">
        <v>2.8220100000000001E-2</v>
      </c>
      <c r="GY546">
        <v>32.934190000000001</v>
      </c>
      <c r="GZ546" s="1">
        <v>1.5763749999999999E-10</v>
      </c>
      <c r="HA546" s="1">
        <v>2.8446010000000001E-6</v>
      </c>
      <c r="HB546" s="1">
        <v>2.8057189999999999E-2</v>
      </c>
      <c r="HC546">
        <v>33.002090000000003</v>
      </c>
      <c r="HD546" s="1">
        <v>6.3823150000000004E-10</v>
      </c>
      <c r="HE546" s="1">
        <v>1.167911E-5</v>
      </c>
      <c r="HF546">
        <v>2.78955E-2</v>
      </c>
      <c r="HG546">
        <v>33.066459999999999</v>
      </c>
      <c r="HH546" s="1">
        <v>2.3278379999999999E-9</v>
      </c>
      <c r="HI546" s="1">
        <v>4.3177399999999998E-5</v>
      </c>
      <c r="HJ546">
        <v>2.7726199999999999E-2</v>
      </c>
      <c r="HK546">
        <v>33.077800000000003</v>
      </c>
      <c r="HL546" s="1">
        <v>7.7142850000000003E-9</v>
      </c>
      <c r="HM546" s="1">
        <v>1.4501809999999999E-4</v>
      </c>
      <c r="HN546">
        <v>2.7560000000000001E-2</v>
      </c>
      <c r="HO546">
        <v>33.021819999999998</v>
      </c>
      <c r="HP546" s="1">
        <v>2.34209E-8</v>
      </c>
      <c r="HQ546" s="1">
        <v>4.4606239999999997E-4</v>
      </c>
      <c r="HR546" s="1">
        <v>2.7504890000000001E-2</v>
      </c>
      <c r="HS546">
        <v>32.965200000000003</v>
      </c>
      <c r="HT546" s="1">
        <v>6.5890310000000003E-8</v>
      </c>
      <c r="HU546" s="1">
        <v>1.266016E-3</v>
      </c>
      <c r="HV546" s="1">
        <v>2.7739030000000001E-2</v>
      </c>
      <c r="HW546">
        <v>32.912649999999999</v>
      </c>
      <c r="HX546" s="1">
        <v>1.7433379999999999E-7</v>
      </c>
      <c r="HY546" s="1">
        <v>3.342963E-3</v>
      </c>
      <c r="HZ546" s="1">
        <v>2.7618340000000002E-2</v>
      </c>
      <c r="IA546">
        <v>32.918640000000003</v>
      </c>
      <c r="IB546" s="1">
        <v>4.260342E-7</v>
      </c>
      <c r="IC546" s="1">
        <v>8.2558809999999996E-3</v>
      </c>
      <c r="ID546" s="1">
        <v>2.7315639999999999E-2</v>
      </c>
      <c r="IE546">
        <v>32.965159999999997</v>
      </c>
      <c r="IF546" s="1">
        <v>9.7145739999999998E-7</v>
      </c>
      <c r="IG546" s="1">
        <v>1.9146239999999998E-2</v>
      </c>
      <c r="IH546" s="1">
        <v>2.6996630000000001E-2</v>
      </c>
      <c r="II546">
        <v>33.010429999999999</v>
      </c>
      <c r="IJ546" s="1">
        <v>2.0889090000000001E-6</v>
      </c>
      <c r="IK546" s="1">
        <v>4.1887689999999998E-2</v>
      </c>
      <c r="IL546" s="1">
        <v>2.684402E-2</v>
      </c>
      <c r="IM546">
        <v>33.04419</v>
      </c>
      <c r="IN546" s="1">
        <v>4.2862100000000004E-6</v>
      </c>
      <c r="IO546" s="1">
        <v>8.6902880000000002E-2</v>
      </c>
      <c r="IP546" s="1">
        <v>2.6801559999999999E-2</v>
      </c>
      <c r="IQ546">
        <v>33.028260000000003</v>
      </c>
      <c r="IR546" s="1">
        <v>8.416784E-6</v>
      </c>
      <c r="IS546">
        <v>0.17179069999999999</v>
      </c>
      <c r="IT546" s="1">
        <v>2.6716429999999999E-2</v>
      </c>
      <c r="IU546">
        <v>32.984259999999999</v>
      </c>
      <c r="IV546" s="1">
        <v>1.5785520000000001E-5</v>
      </c>
      <c r="IW546">
        <v>0.3248202</v>
      </c>
      <c r="IX546" s="1">
        <v>2.6561540000000002E-2</v>
      </c>
      <c r="IY546">
        <v>32.944899999999997</v>
      </c>
      <c r="IZ546" s="1">
        <v>2.8338829999999999E-5</v>
      </c>
      <c r="JA546">
        <v>0.58926080000000003</v>
      </c>
      <c r="JB546" s="1">
        <v>2.6421940000000001E-2</v>
      </c>
      <c r="JC546">
        <v>32.918489999999998</v>
      </c>
      <c r="JD546" s="1">
        <v>4.8997649999999997E-5</v>
      </c>
      <c r="JE546">
        <v>1.028875</v>
      </c>
      <c r="JF546" s="1">
        <v>2.6258480000000001E-2</v>
      </c>
      <c r="JG546">
        <v>32.974089999999997</v>
      </c>
      <c r="JH546" s="1">
        <v>8.1719150000000005E-5</v>
      </c>
      <c r="JI546">
        <v>1.734024</v>
      </c>
      <c r="JJ546" s="1">
        <v>2.610616E-2</v>
      </c>
      <c r="JK546">
        <v>33.037399999999998</v>
      </c>
      <c r="JL546" s="1">
        <v>1.31975E-4</v>
      </c>
      <c r="JM546">
        <v>2.8283269999999998</v>
      </c>
      <c r="JN546" s="1">
        <v>2.5957910000000001E-2</v>
      </c>
      <c r="JO546">
        <v>33.077959999999997</v>
      </c>
      <c r="JP546" s="1">
        <v>2.068343E-4</v>
      </c>
      <c r="JQ546">
        <v>4.4754870000000002</v>
      </c>
      <c r="JR546" s="1">
        <v>2.582922E-2</v>
      </c>
      <c r="JS546">
        <v>33.097160000000002</v>
      </c>
      <c r="JT546" s="1">
        <v>3.1548509999999999E-4</v>
      </c>
      <c r="JU546">
        <v>6.8861670000000004</v>
      </c>
      <c r="JV546" s="1">
        <v>2.569865E-2</v>
      </c>
      <c r="JW546">
        <v>33.088340000000002</v>
      </c>
      <c r="JX546" s="1">
        <v>4.6883990000000001E-4</v>
      </c>
      <c r="JY546">
        <v>10.32307</v>
      </c>
      <c r="JZ546" s="1">
        <v>2.5557739999999999E-2</v>
      </c>
      <c r="KA546">
        <v>33.039810000000003</v>
      </c>
      <c r="KB546" s="1">
        <v>6.7992819999999996E-4</v>
      </c>
      <c r="KC546">
        <v>15.105790000000001</v>
      </c>
      <c r="KD546" s="1">
        <v>2.5453480000000001E-2</v>
      </c>
      <c r="KE546">
        <v>32.990009999999998</v>
      </c>
      <c r="KF546" s="1">
        <v>9.6563309999999996E-4</v>
      </c>
      <c r="KG546">
        <v>21.6129</v>
      </c>
      <c r="KH546" s="1">
        <v>2.5447879999999999E-2</v>
      </c>
      <c r="KI546">
        <v>32.95393</v>
      </c>
      <c r="KJ546" s="1">
        <v>1.3487499999999999E-3</v>
      </c>
      <c r="KK546">
        <v>30.29204</v>
      </c>
      <c r="KL546" s="1">
        <v>2.5334860000000001E-2</v>
      </c>
      <c r="KM546">
        <v>32.99644</v>
      </c>
      <c r="KN546" s="1">
        <v>1.8403219999999999E-3</v>
      </c>
      <c r="KO546">
        <v>41.646189999999997</v>
      </c>
      <c r="KP546">
        <v>2.5170399999999999E-2</v>
      </c>
      <c r="KQ546">
        <v>33.06973</v>
      </c>
      <c r="KR546" s="1">
        <v>2.4610489999999999E-3</v>
      </c>
      <c r="KS546">
        <v>56.223030000000001</v>
      </c>
      <c r="KT546" s="1">
        <v>2.5011539999999999E-2</v>
      </c>
      <c r="KU546">
        <v>33.149700000000003</v>
      </c>
      <c r="KV546" s="1">
        <v>3.2364099999999999E-3</v>
      </c>
      <c r="KW546">
        <v>74.618359999999996</v>
      </c>
      <c r="KX546" s="1">
        <v>2.4905139999999999E-2</v>
      </c>
      <c r="KY546">
        <v>33.218200000000003</v>
      </c>
      <c r="KZ546" s="1">
        <v>4.1982729999999998E-3</v>
      </c>
      <c r="LA546">
        <v>97.478149999999999</v>
      </c>
      <c r="LB546" s="1">
        <v>2.4832380000000001E-2</v>
      </c>
      <c r="LC546">
        <v>33.216000000000001</v>
      </c>
      <c r="LD546" s="1">
        <v>5.3745069999999997E-3</v>
      </c>
      <c r="LE546">
        <v>125.4862</v>
      </c>
      <c r="LF546" s="1">
        <v>2.4747789999999999E-2</v>
      </c>
      <c r="LG546">
        <v>33.167279999999998</v>
      </c>
      <c r="LH546" s="1">
        <v>6.7840540000000003E-3</v>
      </c>
      <c r="LI546">
        <v>159.34559999999999</v>
      </c>
      <c r="LJ546" s="1">
        <v>2.4651989999999999E-2</v>
      </c>
      <c r="LK546">
        <v>33.122959999999999</v>
      </c>
      <c r="LL546" s="1">
        <v>8.4506470000000004E-3</v>
      </c>
      <c r="LM546">
        <v>199.75530000000001</v>
      </c>
      <c r="LN546" s="1">
        <v>2.4566870000000001E-2</v>
      </c>
      <c r="LO546">
        <v>33.096710000000002</v>
      </c>
      <c r="LP546" s="1">
        <v>1.040608E-2</v>
      </c>
      <c r="LQ546">
        <v>247.41720000000001</v>
      </c>
      <c r="LR546" s="1">
        <v>2.4471119999999999E-2</v>
      </c>
      <c r="LS546">
        <v>33.165210000000002</v>
      </c>
      <c r="LT546" s="1">
        <v>1.266516E-2</v>
      </c>
      <c r="LU546">
        <v>303.01</v>
      </c>
      <c r="LV546" s="1">
        <v>2.438046E-2</v>
      </c>
      <c r="LW546">
        <v>33.262659999999997</v>
      </c>
      <c r="LX546" s="1">
        <v>1.5256240000000001E-2</v>
      </c>
      <c r="LY546">
        <v>367.17230000000001</v>
      </c>
      <c r="LZ546" s="1">
        <v>2.428027E-2</v>
      </c>
      <c r="MA546">
        <v>33.357430000000001</v>
      </c>
      <c r="MB546" s="1">
        <v>1.818929E-2</v>
      </c>
      <c r="MC546">
        <v>440.50970000000001</v>
      </c>
      <c r="MD546" s="1">
        <v>2.418696E-2</v>
      </c>
      <c r="ME546">
        <v>33.439619999999998</v>
      </c>
      <c r="MF546" s="1">
        <v>2.1491340000000001E-2</v>
      </c>
      <c r="MG546">
        <v>523.57960000000003</v>
      </c>
      <c r="MH546" s="1">
        <v>2.4104629999999998E-2</v>
      </c>
      <c r="MI546">
        <v>33.451830000000001</v>
      </c>
      <c r="MJ546" s="1">
        <v>2.5183580000000001E-2</v>
      </c>
      <c r="MK546">
        <v>616.87480000000005</v>
      </c>
      <c r="ML546" s="1">
        <v>2.4023119999999999E-2</v>
      </c>
      <c r="MM546">
        <v>33.418909999999997</v>
      </c>
      <c r="MN546" s="1">
        <v>2.927045E-2</v>
      </c>
      <c r="MO546">
        <v>720.80899999999997</v>
      </c>
      <c r="MP546" s="1">
        <v>2.3976109999999998E-2</v>
      </c>
      <c r="MQ546">
        <v>33.377450000000003</v>
      </c>
      <c r="MR546" s="1">
        <v>3.380785E-2</v>
      </c>
      <c r="MS546">
        <v>835.74249999999995</v>
      </c>
      <c r="MT546" s="1">
        <v>2.4054389999999998E-2</v>
      </c>
      <c r="MU546">
        <v>33.338000000000001</v>
      </c>
      <c r="MV546" s="1">
        <v>3.897598E-2</v>
      </c>
      <c r="MW546">
        <v>962.13459999999998</v>
      </c>
      <c r="MX546" s="1">
        <v>2.3983279999999999E-2</v>
      </c>
      <c r="MY546">
        <v>33.325290000000003</v>
      </c>
      <c r="MZ546" s="1">
        <v>4.4356380000000001E-2</v>
      </c>
      <c r="NA546">
        <v>1100.1559999999999</v>
      </c>
      <c r="NB546" s="1">
        <v>2.3846619999999999E-2</v>
      </c>
      <c r="NC546">
        <v>33.355989999999998</v>
      </c>
      <c r="ND546">
        <v>5.00151E-2</v>
      </c>
      <c r="NE546">
        <v>1249.7339999999999</v>
      </c>
      <c r="NF546" s="1">
        <v>2.3703390000000001E-2</v>
      </c>
      <c r="NG546">
        <v>33.433970000000002</v>
      </c>
      <c r="NH546" s="1">
        <v>5.6025560000000002E-2</v>
      </c>
      <c r="NI546">
        <v>1410.75</v>
      </c>
      <c r="NJ546">
        <v>2.3628099999999999E-2</v>
      </c>
      <c r="NK546">
        <v>33.470300000000002</v>
      </c>
      <c r="NL546" s="1">
        <v>6.2572550000000005E-2</v>
      </c>
      <c r="NM546">
        <v>1583.1790000000001</v>
      </c>
      <c r="NN546" s="1">
        <v>2.3597050000000001E-2</v>
      </c>
      <c r="NO546">
        <v>33.451680000000003</v>
      </c>
      <c r="NP546" s="1">
        <v>6.9636719999999999E-2</v>
      </c>
      <c r="NQ546">
        <v>1767.0150000000001</v>
      </c>
      <c r="NR546" s="1">
        <v>2.3550910000000001E-2</v>
      </c>
      <c r="NS546">
        <v>33.418869999999998</v>
      </c>
      <c r="NT546" s="1">
        <v>7.7053869999999997E-2</v>
      </c>
      <c r="NU546">
        <v>1962.077</v>
      </c>
      <c r="NV546" s="1">
        <v>2.3521239999999999E-2</v>
      </c>
      <c r="NW546">
        <v>33.383569999999999</v>
      </c>
      <c r="NX546" s="1">
        <v>8.4912080000000001E-2</v>
      </c>
      <c r="NY546">
        <v>2168.0360000000001</v>
      </c>
      <c r="NZ546" s="1">
        <v>2.3599330000000002E-2</v>
      </c>
      <c r="OA546">
        <v>33.353729999999999</v>
      </c>
      <c r="OB546" s="1">
        <v>9.3579019999999999E-2</v>
      </c>
      <c r="OC546">
        <v>2384.8470000000002</v>
      </c>
      <c r="OD546">
        <v>2.3529999999999999E-2</v>
      </c>
      <c r="OE546">
        <v>33.388730000000002</v>
      </c>
      <c r="OF546">
        <v>0.1020479</v>
      </c>
      <c r="OG546">
        <v>2612.0239999999999</v>
      </c>
      <c r="OH546" s="1">
        <v>2.3409889999999999E-2</v>
      </c>
      <c r="OI546">
        <v>33.469329999999999</v>
      </c>
      <c r="OJ546">
        <v>0.1105786</v>
      </c>
      <c r="OK546">
        <v>2848.7289999999998</v>
      </c>
    </row>
    <row r="547" spans="1:401" x14ac:dyDescent="0.35">
      <c r="A547">
        <v>556</v>
      </c>
      <c r="B547" t="s">
        <v>4</v>
      </c>
      <c r="C547" t="s">
        <v>364</v>
      </c>
      <c r="D547" t="s">
        <v>549</v>
      </c>
      <c r="E547">
        <v>2879.0520000000001</v>
      </c>
      <c r="F547" s="1">
        <v>3.5303670000000002E-2</v>
      </c>
      <c r="G547">
        <v>32.022089999999999</v>
      </c>
      <c r="H547">
        <v>0</v>
      </c>
      <c r="I547">
        <v>0</v>
      </c>
      <c r="J547" s="1">
        <v>3.4985849999999999E-2</v>
      </c>
      <c r="K547">
        <v>32.064779999999999</v>
      </c>
      <c r="L547">
        <v>0</v>
      </c>
      <c r="M547">
        <v>0</v>
      </c>
      <c r="N547" s="1">
        <v>3.4563030000000002E-2</v>
      </c>
      <c r="O547">
        <v>32.09693</v>
      </c>
      <c r="P547">
        <v>0</v>
      </c>
      <c r="Q547">
        <v>0</v>
      </c>
      <c r="R547" s="1">
        <v>3.413894E-2</v>
      </c>
      <c r="S547">
        <v>32.11139</v>
      </c>
      <c r="T547">
        <v>0</v>
      </c>
      <c r="U547">
        <v>0</v>
      </c>
      <c r="V547" s="1">
        <v>3.3836640000000001E-2</v>
      </c>
      <c r="W547">
        <v>32.144120000000001</v>
      </c>
      <c r="X547">
        <v>0</v>
      </c>
      <c r="Y547">
        <v>0</v>
      </c>
      <c r="Z547" s="1">
        <v>3.361103E-2</v>
      </c>
      <c r="AA547">
        <v>32.16048</v>
      </c>
      <c r="AB547">
        <v>0</v>
      </c>
      <c r="AC547">
        <v>0</v>
      </c>
      <c r="AD547" s="1">
        <v>3.334405E-2</v>
      </c>
      <c r="AE547">
        <v>32.166829999999997</v>
      </c>
      <c r="AF547">
        <v>0</v>
      </c>
      <c r="AG547">
        <v>0</v>
      </c>
      <c r="AH547" s="1">
        <v>3.3270210000000001E-2</v>
      </c>
      <c r="AI547">
        <v>32.177700000000002</v>
      </c>
      <c r="AJ547">
        <v>0</v>
      </c>
      <c r="AK547">
        <v>0</v>
      </c>
      <c r="AL547" s="1">
        <v>3.3803890000000003E-2</v>
      </c>
      <c r="AM547">
        <v>32.196730000000002</v>
      </c>
      <c r="AN547">
        <v>0</v>
      </c>
      <c r="AO547">
        <v>0</v>
      </c>
      <c r="AP547" s="1">
        <v>3.3585379999999998E-2</v>
      </c>
      <c r="AQ547">
        <v>32.267330000000001</v>
      </c>
      <c r="AR547">
        <v>0</v>
      </c>
      <c r="AS547">
        <v>0</v>
      </c>
      <c r="AT547" s="1">
        <v>3.3048019999999997E-2</v>
      </c>
      <c r="AU547">
        <v>32.361969999999999</v>
      </c>
      <c r="AV547">
        <v>0</v>
      </c>
      <c r="AW547">
        <v>0</v>
      </c>
      <c r="AX547" s="1">
        <v>3.2507029999999999E-2</v>
      </c>
      <c r="AY547">
        <v>32.426690000000001</v>
      </c>
      <c r="AZ547">
        <v>0</v>
      </c>
      <c r="BA547">
        <v>0</v>
      </c>
      <c r="BB547" s="1">
        <v>3.232521E-2</v>
      </c>
      <c r="BC547">
        <v>32.473269999999999</v>
      </c>
      <c r="BD547">
        <v>0</v>
      </c>
      <c r="BE547">
        <v>0</v>
      </c>
      <c r="BF547" s="1">
        <v>3.2315190000000001E-2</v>
      </c>
      <c r="BG547">
        <v>32.480939999999997</v>
      </c>
      <c r="BH547">
        <v>0</v>
      </c>
      <c r="BI547">
        <v>0</v>
      </c>
      <c r="BJ547" s="1">
        <v>3.2230979999999999E-2</v>
      </c>
      <c r="BK547">
        <v>32.454470000000001</v>
      </c>
      <c r="BL547">
        <v>0</v>
      </c>
      <c r="BM547">
        <v>0</v>
      </c>
      <c r="BN547" s="1">
        <v>3.2057250000000002E-2</v>
      </c>
      <c r="BO547">
        <v>32.430079999999997</v>
      </c>
      <c r="BP547">
        <v>0</v>
      </c>
      <c r="BQ547">
        <v>0</v>
      </c>
      <c r="BR547" s="1">
        <v>3.2070460000000002E-2</v>
      </c>
      <c r="BS547">
        <v>32.414900000000003</v>
      </c>
      <c r="BT547">
        <v>0</v>
      </c>
      <c r="BU547">
        <v>0</v>
      </c>
      <c r="BV547" s="1">
        <v>3.1900669999999999E-2</v>
      </c>
      <c r="BW547">
        <v>32.455199999999998</v>
      </c>
      <c r="BX547">
        <v>0</v>
      </c>
      <c r="BY547">
        <v>0</v>
      </c>
      <c r="BZ547" s="1">
        <v>3.169284E-2</v>
      </c>
      <c r="CA547">
        <v>32.51099</v>
      </c>
      <c r="CB547">
        <v>0</v>
      </c>
      <c r="CC547">
        <v>0</v>
      </c>
      <c r="CD547" s="1">
        <v>3.1503070000000001E-2</v>
      </c>
      <c r="CE547">
        <v>32.554070000000003</v>
      </c>
      <c r="CF547">
        <v>0</v>
      </c>
      <c r="CG547">
        <v>0</v>
      </c>
      <c r="CH547" s="1">
        <v>3.1388239999999998E-2</v>
      </c>
      <c r="CI547">
        <v>32.600380000000001</v>
      </c>
      <c r="CJ547">
        <v>0</v>
      </c>
      <c r="CK547">
        <v>0</v>
      </c>
      <c r="CL547" s="1">
        <v>3.130927E-2</v>
      </c>
      <c r="CM547">
        <v>32.614370000000001</v>
      </c>
      <c r="CN547">
        <v>0</v>
      </c>
      <c r="CO547">
        <v>0</v>
      </c>
      <c r="CP547" s="1">
        <v>3.1226179999999999E-2</v>
      </c>
      <c r="CQ547">
        <v>32.582120000000003</v>
      </c>
      <c r="CR547">
        <v>0</v>
      </c>
      <c r="CS547">
        <v>0</v>
      </c>
      <c r="CT547" s="1">
        <v>3.133151E-2</v>
      </c>
      <c r="CU547">
        <v>32.548290000000001</v>
      </c>
      <c r="CV547">
        <v>0</v>
      </c>
      <c r="CW547">
        <v>0</v>
      </c>
      <c r="CX547">
        <v>3.2021399999999998E-2</v>
      </c>
      <c r="CY547">
        <v>32.527419999999999</v>
      </c>
      <c r="CZ547">
        <v>0</v>
      </c>
      <c r="DA547">
        <v>0</v>
      </c>
      <c r="DB547" s="1">
        <v>3.1985890000000003E-2</v>
      </c>
      <c r="DC547">
        <v>32.593139999999998</v>
      </c>
      <c r="DD547">
        <v>0</v>
      </c>
      <c r="DE547">
        <v>0</v>
      </c>
      <c r="DF547" s="1">
        <v>3.1621259999999998E-2</v>
      </c>
      <c r="DG547">
        <v>32.690730000000002</v>
      </c>
      <c r="DH547">
        <v>0</v>
      </c>
      <c r="DI547">
        <v>0</v>
      </c>
      <c r="DJ547" s="1">
        <v>3.1231289999999998E-2</v>
      </c>
      <c r="DK547">
        <v>32.775709999999997</v>
      </c>
      <c r="DL547">
        <v>0</v>
      </c>
      <c r="DM547">
        <v>0</v>
      </c>
      <c r="DN547" s="1">
        <v>3.1180889999999999E-2</v>
      </c>
      <c r="DO547">
        <v>32.844540000000002</v>
      </c>
      <c r="DP547">
        <v>0</v>
      </c>
      <c r="DQ547">
        <v>0</v>
      </c>
      <c r="DR547">
        <v>3.1292199999999999E-2</v>
      </c>
      <c r="DS547">
        <v>32.843690000000002</v>
      </c>
      <c r="DT547">
        <v>0</v>
      </c>
      <c r="DU547">
        <v>0</v>
      </c>
      <c r="DV547" s="1">
        <v>3.1326470000000002E-2</v>
      </c>
      <c r="DW547">
        <v>32.802230000000002</v>
      </c>
      <c r="DX547">
        <v>0</v>
      </c>
      <c r="DY547">
        <v>0</v>
      </c>
      <c r="DZ547" s="1">
        <v>3.1182250000000002E-2</v>
      </c>
      <c r="EA547">
        <v>32.763550000000002</v>
      </c>
      <c r="EB547">
        <v>0</v>
      </c>
      <c r="EC547" s="1">
        <v>1.1442139999999999E-36</v>
      </c>
      <c r="ED547" s="1">
        <v>3.099971E-2</v>
      </c>
      <c r="EE547">
        <v>32.733229999999999</v>
      </c>
      <c r="EF547" s="1">
        <v>2.6476650000000002E-38</v>
      </c>
      <c r="EG547" s="1">
        <v>2.213338E-33</v>
      </c>
      <c r="EH547" s="1">
        <v>3.0854010000000001E-2</v>
      </c>
      <c r="EI547">
        <v>32.764240000000001</v>
      </c>
      <c r="EJ547" s="1">
        <v>2.3851539999999999E-35</v>
      </c>
      <c r="EK547" s="1">
        <v>2.0029910000000001E-30</v>
      </c>
      <c r="EL547" s="1">
        <v>3.079254E-2</v>
      </c>
      <c r="EM547">
        <v>32.846359999999997</v>
      </c>
      <c r="EN547" s="1">
        <v>1.1109689999999999E-32</v>
      </c>
      <c r="EO547" s="1">
        <v>9.3474570000000008E-28</v>
      </c>
      <c r="EP547" s="1">
        <v>3.0705440000000001E-2</v>
      </c>
      <c r="EQ547">
        <v>32.944609999999997</v>
      </c>
      <c r="ER547" s="1">
        <v>2.9027540000000001E-30</v>
      </c>
      <c r="ES547" s="1">
        <v>2.4494370000000002E-25</v>
      </c>
      <c r="ET547" s="1">
        <v>3.0596990000000001E-2</v>
      </c>
      <c r="EU547">
        <v>33.020209999999999</v>
      </c>
      <c r="EV547" s="1">
        <v>4.5646460000000002E-28</v>
      </c>
      <c r="EW547" s="1">
        <v>3.866153E-23</v>
      </c>
      <c r="EX547" s="1">
        <v>3.0450029999999999E-2</v>
      </c>
      <c r="EY547">
        <v>33.02411</v>
      </c>
      <c r="EZ547" s="1">
        <v>4.571375E-26</v>
      </c>
      <c r="FA547" s="1">
        <v>3.8897360000000004E-21</v>
      </c>
      <c r="FB547" s="1">
        <v>3.0301379999999999E-2</v>
      </c>
      <c r="FC547">
        <v>32.989789999999999</v>
      </c>
      <c r="FD547" s="1">
        <v>3.0601899999999998E-24</v>
      </c>
      <c r="FE547" s="1">
        <v>2.6177590000000001E-19</v>
      </c>
      <c r="FF547" s="1">
        <v>3.027154E-2</v>
      </c>
      <c r="FG547">
        <v>32.952950000000001</v>
      </c>
      <c r="FH547" s="1">
        <v>1.435591E-22</v>
      </c>
      <c r="FI547" s="1">
        <v>1.2292399999999999E-17</v>
      </c>
      <c r="FJ547" s="1">
        <v>3.054608E-2</v>
      </c>
      <c r="FK547">
        <v>32.916440000000001</v>
      </c>
      <c r="FL547" s="1">
        <v>4.9337030000000002E-21</v>
      </c>
      <c r="FM547" s="1">
        <v>4.1857190000000002E-16</v>
      </c>
      <c r="FN547" s="1">
        <v>3.043386E-2</v>
      </c>
      <c r="FO547">
        <v>32.961419999999997</v>
      </c>
      <c r="FP547" s="1">
        <v>1.2525620000000001E-19</v>
      </c>
      <c r="FQ547" s="1">
        <v>1.0665499999999999E-14</v>
      </c>
      <c r="FR547" s="1">
        <v>3.0131290000000002E-2</v>
      </c>
      <c r="FS547">
        <v>33.037350000000004</v>
      </c>
      <c r="FT547" s="1">
        <v>2.4241710000000001E-18</v>
      </c>
      <c r="FU547" s="1">
        <v>2.0849810000000001E-13</v>
      </c>
      <c r="FV547" s="1">
        <v>2.980503E-2</v>
      </c>
      <c r="FW547">
        <v>33.082599999999999</v>
      </c>
      <c r="FX547" s="1">
        <v>3.6799259999999999E-17</v>
      </c>
      <c r="FY547" s="1">
        <v>3.2003710000000002E-12</v>
      </c>
      <c r="FZ547">
        <v>2.9657300000000001E-2</v>
      </c>
      <c r="GA547">
        <v>33.101059999999997</v>
      </c>
      <c r="GB547" s="1">
        <v>4.9855590000000001E-16</v>
      </c>
      <c r="GC547" s="1">
        <v>3.953026E-11</v>
      </c>
      <c r="GD547" s="1">
        <v>2.959556E-2</v>
      </c>
      <c r="GE547">
        <v>33.064070000000001</v>
      </c>
      <c r="GF547" s="1">
        <v>5.6596430000000001E-15</v>
      </c>
      <c r="GG547" s="1">
        <v>4.0156919999999999E-10</v>
      </c>
      <c r="GH547">
        <v>2.9493200000000001E-2</v>
      </c>
      <c r="GI547">
        <v>33.033900000000003</v>
      </c>
      <c r="GJ547" s="1">
        <v>5.2029360000000002E-14</v>
      </c>
      <c r="GK547" s="1">
        <v>3.4066899999999999E-9</v>
      </c>
      <c r="GL547" s="1">
        <v>2.9312520000000002E-2</v>
      </c>
      <c r="GM547">
        <v>33.006599999999999</v>
      </c>
      <c r="GN547" s="1">
        <v>3.961182E-13</v>
      </c>
      <c r="GO547" s="1">
        <v>2.450991E-8</v>
      </c>
      <c r="GP547" s="1">
        <v>2.9164010000000001E-2</v>
      </c>
      <c r="GQ547">
        <v>32.982810000000001</v>
      </c>
      <c r="GR547" s="1">
        <v>2.5577690000000001E-12</v>
      </c>
      <c r="GS547" s="1">
        <v>1.516907E-7</v>
      </c>
      <c r="GT547">
        <v>2.8971899999999998E-2</v>
      </c>
      <c r="GU547">
        <v>32.957979999999999</v>
      </c>
      <c r="GV547" s="1">
        <v>1.420407E-11</v>
      </c>
      <c r="GW547" s="1">
        <v>8.1806590000000002E-7</v>
      </c>
      <c r="GX547" s="1">
        <v>2.8788930000000001E-2</v>
      </c>
      <c r="GY547">
        <v>32.978490000000001</v>
      </c>
      <c r="GZ547" s="1">
        <v>6.894567E-11</v>
      </c>
      <c r="HA547" s="1">
        <v>3.8897049999999997E-6</v>
      </c>
      <c r="HB547" s="1">
        <v>2.8622870000000002E-2</v>
      </c>
      <c r="HC547">
        <v>33.047460000000001</v>
      </c>
      <c r="HD547" s="1">
        <v>2.9621789999999999E-10</v>
      </c>
      <c r="HE547" s="1">
        <v>1.6481119999999998E-5</v>
      </c>
      <c r="HF547" s="1">
        <v>2.8458250000000001E-2</v>
      </c>
      <c r="HG547">
        <v>33.113169999999997</v>
      </c>
      <c r="HH547" s="1">
        <v>1.13882E-9</v>
      </c>
      <c r="HI547" s="1">
        <v>6.2815390000000001E-5</v>
      </c>
      <c r="HJ547" s="1">
        <v>2.828522E-2</v>
      </c>
      <c r="HK547">
        <v>33.126330000000003</v>
      </c>
      <c r="HL547" s="1">
        <v>3.9555600000000003E-9</v>
      </c>
      <c r="HM547" s="1">
        <v>2.1735640000000001E-4</v>
      </c>
      <c r="HN547" s="1">
        <v>2.8115669999999999E-2</v>
      </c>
      <c r="HO547">
        <v>33.071930000000002</v>
      </c>
      <c r="HP547" s="1">
        <v>1.2527240000000001E-8</v>
      </c>
      <c r="HQ547" s="1">
        <v>6.8835830000000002E-4</v>
      </c>
      <c r="HR547" s="1">
        <v>2.806235E-2</v>
      </c>
      <c r="HS547">
        <v>33.01632</v>
      </c>
      <c r="HT547" s="1">
        <v>3.6618749999999998E-8</v>
      </c>
      <c r="HU547" s="1">
        <v>2.0100550000000002E-3</v>
      </c>
      <c r="HV547">
        <v>2.8303700000000001E-2</v>
      </c>
      <c r="HW547">
        <v>32.964770000000001</v>
      </c>
      <c r="HX547" s="1">
        <v>1.003372E-7</v>
      </c>
      <c r="HY547" s="1">
        <v>5.4559409999999997E-3</v>
      </c>
      <c r="HZ547" s="1">
        <v>2.818118E-2</v>
      </c>
      <c r="IA547">
        <v>32.97137</v>
      </c>
      <c r="IB547" s="1">
        <v>2.5307290000000001E-7</v>
      </c>
      <c r="IC547" s="1">
        <v>1.3843350000000001E-2</v>
      </c>
      <c r="ID547" s="1">
        <v>2.787133E-2</v>
      </c>
      <c r="IE547">
        <v>33.018929999999997</v>
      </c>
      <c r="IF547" s="1">
        <v>5.9383190000000003E-7</v>
      </c>
      <c r="IG547" s="1">
        <v>3.2964519999999997E-2</v>
      </c>
      <c r="IH547">
        <v>2.7544300000000001E-2</v>
      </c>
      <c r="II547">
        <v>33.065280000000001</v>
      </c>
      <c r="IJ547" s="1">
        <v>1.310776E-6</v>
      </c>
      <c r="IK547" s="1">
        <v>7.3998530000000007E-2</v>
      </c>
      <c r="IL547" s="1">
        <v>2.7388880000000001E-2</v>
      </c>
      <c r="IM547">
        <v>33.100160000000002</v>
      </c>
      <c r="IN547" s="1">
        <v>2.7555440000000001E-6</v>
      </c>
      <c r="IO547">
        <v>0.15739909999999999</v>
      </c>
      <c r="IP547" s="1">
        <v>2.734688E-2</v>
      </c>
      <c r="IQ547">
        <v>33.085560000000001</v>
      </c>
      <c r="IR547" s="1">
        <v>5.534135E-6</v>
      </c>
      <c r="IS547">
        <v>0.31876949999999998</v>
      </c>
      <c r="IT547" s="1">
        <v>2.7261270000000001E-2</v>
      </c>
      <c r="IU547">
        <v>33.042610000000003</v>
      </c>
      <c r="IV547" s="1">
        <v>1.0597370000000001E-5</v>
      </c>
      <c r="IW547">
        <v>0.61707270000000003</v>
      </c>
      <c r="IX547">
        <v>2.71022E-2</v>
      </c>
      <c r="IY547">
        <v>33.003909999999998</v>
      </c>
      <c r="IZ547" s="1">
        <v>1.9393099999999999E-5</v>
      </c>
      <c r="JA547">
        <v>1.145313</v>
      </c>
      <c r="JB547" s="1">
        <v>2.6961519999999999E-2</v>
      </c>
      <c r="JC547">
        <v>32.978299999999997</v>
      </c>
      <c r="JD547" s="1">
        <v>3.4135920000000001E-5</v>
      </c>
      <c r="JE547">
        <v>2.0445609999999999</v>
      </c>
      <c r="JF547" s="1">
        <v>2.6795030000000001E-2</v>
      </c>
      <c r="JG547">
        <v>33.03398</v>
      </c>
      <c r="JH547" s="1">
        <v>5.7885079999999998E-5</v>
      </c>
      <c r="JI547">
        <v>3.520546</v>
      </c>
      <c r="JJ547" s="1">
        <v>2.6638740000000001E-2</v>
      </c>
      <c r="JK547">
        <v>33.097920000000002</v>
      </c>
      <c r="JL547" s="1">
        <v>9.4938380000000004E-5</v>
      </c>
      <c r="JM547">
        <v>5.8628660000000004</v>
      </c>
      <c r="JN547" s="1">
        <v>2.648818E-2</v>
      </c>
      <c r="JO547">
        <v>33.139020000000002</v>
      </c>
      <c r="JP547" s="1">
        <v>1.5096209999999999E-4</v>
      </c>
      <c r="JQ547">
        <v>9.4658850000000001</v>
      </c>
      <c r="JR547" s="1">
        <v>2.635649E-2</v>
      </c>
      <c r="JS547">
        <v>33.158610000000003</v>
      </c>
      <c r="JT547" s="1">
        <v>2.334038E-4</v>
      </c>
      <c r="JU547">
        <v>14.85122</v>
      </c>
      <c r="JV547" s="1">
        <v>2.622416E-2</v>
      </c>
      <c r="JW547">
        <v>33.150289999999998</v>
      </c>
      <c r="JX547" s="1">
        <v>3.5131259999999999E-4</v>
      </c>
      <c r="JY547">
        <v>22.687709999999999</v>
      </c>
      <c r="JZ547" s="1">
        <v>2.6079919999999999E-2</v>
      </c>
      <c r="KA547">
        <v>33.102179999999997</v>
      </c>
      <c r="KB547" s="1">
        <v>5.1561049999999996E-4</v>
      </c>
      <c r="KC547">
        <v>33.811320000000002</v>
      </c>
      <c r="KD547" s="1">
        <v>2.5974339999999999E-2</v>
      </c>
      <c r="KE547">
        <v>33.052700000000002</v>
      </c>
      <c r="KF547" s="1">
        <v>7.4058580000000004E-4</v>
      </c>
      <c r="KG547">
        <v>49.239780000000003</v>
      </c>
      <c r="KH547" s="1">
        <v>2.5969570000000001E-2</v>
      </c>
      <c r="KI547">
        <v>33.016599999999997</v>
      </c>
      <c r="KJ547" s="1">
        <v>1.0455180000000001E-3</v>
      </c>
      <c r="KK547">
        <v>70.204750000000004</v>
      </c>
      <c r="KL547" s="1">
        <v>2.5853959999999999E-2</v>
      </c>
      <c r="KM547">
        <v>33.058880000000002</v>
      </c>
      <c r="KN547" s="1">
        <v>1.4409430000000001E-3</v>
      </c>
      <c r="KO547">
        <v>98.132900000000006</v>
      </c>
      <c r="KP547" s="1">
        <v>2.5685989999999999E-2</v>
      </c>
      <c r="KQ547">
        <v>33.132159999999999</v>
      </c>
      <c r="KR547" s="1">
        <v>1.9452930000000001E-3</v>
      </c>
      <c r="KS547">
        <v>134.62549999999999</v>
      </c>
      <c r="KT547" s="1">
        <v>2.5524910000000001E-2</v>
      </c>
      <c r="KU547">
        <v>33.212209999999999</v>
      </c>
      <c r="KV547" s="1">
        <v>2.5813059999999998E-3</v>
      </c>
      <c r="KW547">
        <v>181.47120000000001</v>
      </c>
      <c r="KX547" s="1">
        <v>2.541614E-2</v>
      </c>
      <c r="KY547">
        <v>33.280720000000002</v>
      </c>
      <c r="KZ547" s="1">
        <v>3.3770369999999998E-3</v>
      </c>
      <c r="LA547">
        <v>240.65690000000001</v>
      </c>
      <c r="LB547" s="1">
        <v>2.5342449999999999E-2</v>
      </c>
      <c r="LC547">
        <v>33.278919999999999</v>
      </c>
      <c r="LD547" s="1">
        <v>4.3583399999999996E-3</v>
      </c>
      <c r="LE547">
        <v>314.34559999999999</v>
      </c>
      <c r="LF547" s="1">
        <v>2.525577E-2</v>
      </c>
      <c r="LG547">
        <v>33.230159999999998</v>
      </c>
      <c r="LH547" s="1">
        <v>5.5436940000000001E-3</v>
      </c>
      <c r="LI547">
        <v>404.82960000000003</v>
      </c>
      <c r="LJ547" s="1">
        <v>2.5159029999999999E-2</v>
      </c>
      <c r="LK547">
        <v>33.18544</v>
      </c>
      <c r="LL547" s="1">
        <v>6.9564570000000001E-3</v>
      </c>
      <c r="LM547">
        <v>514.4665</v>
      </c>
      <c r="LN547" s="1">
        <v>2.507208E-2</v>
      </c>
      <c r="LO547">
        <v>33.158749999999998</v>
      </c>
      <c r="LP547" s="1">
        <v>8.6258910000000001E-3</v>
      </c>
      <c r="LQ547">
        <v>645.69579999999996</v>
      </c>
      <c r="LR547" s="1">
        <v>2.4973430000000001E-2</v>
      </c>
      <c r="LS547">
        <v>33.226230000000001</v>
      </c>
      <c r="LT547" s="1">
        <v>1.0567969999999999E-2</v>
      </c>
      <c r="LU547">
        <v>800.96730000000002</v>
      </c>
      <c r="LV547" s="1">
        <v>2.4882149999999999E-2</v>
      </c>
      <c r="LW547">
        <v>33.323329999999999</v>
      </c>
      <c r="LX547" s="1">
        <v>1.2811319999999999E-2</v>
      </c>
      <c r="LY547">
        <v>982.68610000000001</v>
      </c>
      <c r="LZ547" s="1">
        <v>2.4780170000000001E-2</v>
      </c>
      <c r="MA547">
        <v>33.417639999999999</v>
      </c>
      <c r="MB547" s="1">
        <v>1.5366970000000001E-2</v>
      </c>
      <c r="MC547">
        <v>1193.21</v>
      </c>
      <c r="MD547" s="1">
        <v>2.468542E-2</v>
      </c>
      <c r="ME547">
        <v>33.499009999999998</v>
      </c>
      <c r="MF547">
        <v>1.82621E-2</v>
      </c>
      <c r="MG547">
        <v>1434.8150000000001</v>
      </c>
      <c r="MH547" s="1">
        <v>2.4601540000000002E-2</v>
      </c>
      <c r="MI547">
        <v>33.511119999999998</v>
      </c>
      <c r="MJ547" s="1">
        <v>2.1518180000000001E-2</v>
      </c>
      <c r="MK547">
        <v>1709.6610000000001</v>
      </c>
      <c r="ML547" s="1">
        <v>2.4519229999999999E-2</v>
      </c>
      <c r="MM547">
        <v>33.477679999999999</v>
      </c>
      <c r="MN547" s="1">
        <v>2.5143639999999998E-2</v>
      </c>
      <c r="MO547">
        <v>2019.6769999999999</v>
      </c>
      <c r="MP547" s="1">
        <v>2.4471630000000001E-2</v>
      </c>
      <c r="MQ547">
        <v>33.435310000000001</v>
      </c>
      <c r="MR547" s="1">
        <v>2.9189449999999999E-2</v>
      </c>
      <c r="MS547">
        <v>2366.654</v>
      </c>
      <c r="MT547" s="1">
        <v>2.455245E-2</v>
      </c>
      <c r="MU547">
        <v>33.395229999999998</v>
      </c>
      <c r="MV547" s="1">
        <v>3.3817109999999997E-2</v>
      </c>
      <c r="MW547">
        <v>2752.712</v>
      </c>
      <c r="MX547" s="1">
        <v>2.4480809999999999E-2</v>
      </c>
      <c r="MY547">
        <v>33.381830000000001</v>
      </c>
      <c r="MZ547" s="1">
        <v>3.8667189999999997E-2</v>
      </c>
      <c r="NA547">
        <v>3179.14</v>
      </c>
      <c r="NB547">
        <v>2.43406E-2</v>
      </c>
      <c r="NC547">
        <v>33.411760000000001</v>
      </c>
      <c r="ND547" s="1">
        <v>4.3794680000000002E-2</v>
      </c>
      <c r="NE547">
        <v>3646.4659999999999</v>
      </c>
      <c r="NF547" s="1">
        <v>2.4193159999999998E-2</v>
      </c>
      <c r="NG547">
        <v>33.489080000000001</v>
      </c>
      <c r="NH547" s="1">
        <v>4.9266730000000002E-2</v>
      </c>
      <c r="NI547">
        <v>4155.0640000000003</v>
      </c>
      <c r="NJ547" s="1">
        <v>2.4116559999999999E-2</v>
      </c>
      <c r="NK547">
        <v>33.525179999999999</v>
      </c>
      <c r="NL547" s="1">
        <v>5.525277E-2</v>
      </c>
      <c r="NM547">
        <v>4705.5029999999997</v>
      </c>
      <c r="NN547">
        <v>2.4086799999999998E-2</v>
      </c>
      <c r="NO547">
        <v>33.506349999999998</v>
      </c>
      <c r="NP547" s="1">
        <v>6.1740959999999998E-2</v>
      </c>
      <c r="NQ547">
        <v>5298.4210000000003</v>
      </c>
      <c r="NR547" s="1">
        <v>2.4039720000000001E-2</v>
      </c>
      <c r="NS547">
        <v>33.472880000000004</v>
      </c>
      <c r="NT547" s="1">
        <v>6.8579920000000003E-2</v>
      </c>
      <c r="NU547">
        <v>5933.9</v>
      </c>
      <c r="NV547" s="1">
        <v>2.4010070000000001E-2</v>
      </c>
      <c r="NW547">
        <v>33.43694</v>
      </c>
      <c r="NX547" s="1">
        <v>7.585596E-2</v>
      </c>
      <c r="NY547">
        <v>6611.4650000000001</v>
      </c>
      <c r="NZ547" s="1">
        <v>2.4090259999999999E-2</v>
      </c>
      <c r="OA547">
        <v>33.406599999999997</v>
      </c>
      <c r="OB547" s="1">
        <v>8.3899630000000003E-2</v>
      </c>
      <c r="OC547">
        <v>7331.5559999999996</v>
      </c>
      <c r="OD547" s="1">
        <v>2.4020380000000001E-2</v>
      </c>
      <c r="OE547">
        <v>33.440669999999997</v>
      </c>
      <c r="OF547" s="1">
        <v>9.1810890000000006E-2</v>
      </c>
      <c r="OG547">
        <v>8093.1180000000004</v>
      </c>
      <c r="OH547">
        <v>2.38973E-2</v>
      </c>
      <c r="OI547">
        <v>33.520400000000002</v>
      </c>
      <c r="OJ547" s="1">
        <v>9.9814680000000003E-2</v>
      </c>
      <c r="OK547">
        <v>8893.9189999999999</v>
      </c>
    </row>
    <row r="548" spans="1:401" x14ac:dyDescent="0.35">
      <c r="A548">
        <v>557</v>
      </c>
      <c r="B548" t="s">
        <v>4</v>
      </c>
      <c r="C548" t="s">
        <v>364</v>
      </c>
      <c r="D548" t="s">
        <v>550</v>
      </c>
      <c r="E548">
        <v>2892.2289999999998</v>
      </c>
      <c r="F548" s="1">
        <v>3.2656839999999999E-2</v>
      </c>
      <c r="G548">
        <v>31.864809999999999</v>
      </c>
      <c r="H548">
        <v>0</v>
      </c>
      <c r="I548">
        <v>0</v>
      </c>
      <c r="J548" s="1">
        <v>3.2363570000000001E-2</v>
      </c>
      <c r="K548">
        <v>31.91385</v>
      </c>
      <c r="L548">
        <v>0</v>
      </c>
      <c r="M548">
        <v>0</v>
      </c>
      <c r="N548" s="1">
        <v>3.1964180000000002E-2</v>
      </c>
      <c r="O548">
        <v>31.951889999999999</v>
      </c>
      <c r="P548">
        <v>0</v>
      </c>
      <c r="Q548">
        <v>0</v>
      </c>
      <c r="R548" s="1">
        <v>3.1570429999999997E-2</v>
      </c>
      <c r="S548">
        <v>31.97184</v>
      </c>
      <c r="T548">
        <v>0</v>
      </c>
      <c r="U548">
        <v>0</v>
      </c>
      <c r="V548" s="1">
        <v>3.1286830000000002E-2</v>
      </c>
      <c r="W548">
        <v>32.011090000000003</v>
      </c>
      <c r="X548">
        <v>0</v>
      </c>
      <c r="Y548">
        <v>0</v>
      </c>
      <c r="Z548" s="1">
        <v>3.1078729999999999E-2</v>
      </c>
      <c r="AA548">
        <v>32.0334</v>
      </c>
      <c r="AB548">
        <v>0</v>
      </c>
      <c r="AC548">
        <v>0</v>
      </c>
      <c r="AD548" s="1">
        <v>3.0833340000000001E-2</v>
      </c>
      <c r="AE548">
        <v>32.045529999999999</v>
      </c>
      <c r="AF548">
        <v>0</v>
      </c>
      <c r="AG548">
        <v>0</v>
      </c>
      <c r="AH548" s="1">
        <v>3.0778670000000001E-2</v>
      </c>
      <c r="AI548">
        <v>32.062420000000003</v>
      </c>
      <c r="AJ548">
        <v>0</v>
      </c>
      <c r="AK548">
        <v>0</v>
      </c>
      <c r="AL548" s="1">
        <v>3.128939E-2</v>
      </c>
      <c r="AM548">
        <v>32.087910000000001</v>
      </c>
      <c r="AN548">
        <v>0</v>
      </c>
      <c r="AO548">
        <v>0</v>
      </c>
      <c r="AP548" s="1">
        <v>3.109284E-2</v>
      </c>
      <c r="AQ548">
        <v>32.166699999999999</v>
      </c>
      <c r="AR548">
        <v>0</v>
      </c>
      <c r="AS548">
        <v>0</v>
      </c>
      <c r="AT548" s="1">
        <v>3.0577070000000001E-2</v>
      </c>
      <c r="AU548">
        <v>32.269150000000003</v>
      </c>
      <c r="AV548">
        <v>0</v>
      </c>
      <c r="AW548">
        <v>0</v>
      </c>
      <c r="AX548" s="1">
        <v>3.006907E-2</v>
      </c>
      <c r="AY548">
        <v>32.339440000000003</v>
      </c>
      <c r="AZ548">
        <v>0</v>
      </c>
      <c r="BA548">
        <v>0</v>
      </c>
      <c r="BB548" s="1">
        <v>2.9900929999999999E-2</v>
      </c>
      <c r="BC548">
        <v>32.39076</v>
      </c>
      <c r="BD548">
        <v>0</v>
      </c>
      <c r="BE548">
        <v>0</v>
      </c>
      <c r="BF548" s="1">
        <v>2.9898439999999998E-2</v>
      </c>
      <c r="BG548">
        <v>32.402349999999998</v>
      </c>
      <c r="BH548">
        <v>0</v>
      </c>
      <c r="BI548">
        <v>0</v>
      </c>
      <c r="BJ548" s="1">
        <v>2.9823740000000001E-2</v>
      </c>
      <c r="BK548">
        <v>32.379530000000003</v>
      </c>
      <c r="BL548">
        <v>0</v>
      </c>
      <c r="BM548">
        <v>0</v>
      </c>
      <c r="BN548">
        <v>2.9662399999999998E-2</v>
      </c>
      <c r="BO548">
        <v>32.359760000000001</v>
      </c>
      <c r="BP548">
        <v>0</v>
      </c>
      <c r="BQ548">
        <v>0</v>
      </c>
      <c r="BR548" s="1">
        <v>2.9677350000000002E-2</v>
      </c>
      <c r="BS548">
        <v>32.349789999999999</v>
      </c>
      <c r="BT548">
        <v>0</v>
      </c>
      <c r="BU548">
        <v>0</v>
      </c>
      <c r="BV548" s="1">
        <v>2.9519980000000001E-2</v>
      </c>
      <c r="BW548">
        <v>32.397269999999999</v>
      </c>
      <c r="BX548">
        <v>0</v>
      </c>
      <c r="BY548">
        <v>0</v>
      </c>
      <c r="BZ548" s="1">
        <v>2.9326339999999999E-2</v>
      </c>
      <c r="CA548">
        <v>32.45946</v>
      </c>
      <c r="CB548">
        <v>0</v>
      </c>
      <c r="CC548">
        <v>0</v>
      </c>
      <c r="CD548" s="1">
        <v>2.9146439999999999E-2</v>
      </c>
      <c r="CE548">
        <v>32.507350000000002</v>
      </c>
      <c r="CF548">
        <v>0</v>
      </c>
      <c r="CG548">
        <v>0</v>
      </c>
      <c r="CH548" s="1">
        <v>2.904114E-2</v>
      </c>
      <c r="CI548">
        <v>32.558860000000003</v>
      </c>
      <c r="CJ548">
        <v>0</v>
      </c>
      <c r="CK548">
        <v>0</v>
      </c>
      <c r="CL548" s="1">
        <v>2.896615E-2</v>
      </c>
      <c r="CM548">
        <v>32.575949999999999</v>
      </c>
      <c r="CN548">
        <v>0</v>
      </c>
      <c r="CO548">
        <v>0</v>
      </c>
      <c r="CP548" s="1">
        <v>2.8891670000000001E-2</v>
      </c>
      <c r="CQ548">
        <v>32.546280000000003</v>
      </c>
      <c r="CR548">
        <v>0</v>
      </c>
      <c r="CS548">
        <v>0</v>
      </c>
      <c r="CT548">
        <v>2.9006799999999999E-2</v>
      </c>
      <c r="CU548">
        <v>32.516039999999997</v>
      </c>
      <c r="CV548">
        <v>0</v>
      </c>
      <c r="CW548">
        <v>0</v>
      </c>
      <c r="CX548" s="1">
        <v>2.9664010000000001E-2</v>
      </c>
      <c r="CY548">
        <v>32.499920000000003</v>
      </c>
      <c r="CZ548">
        <v>0</v>
      </c>
      <c r="DA548">
        <v>0</v>
      </c>
      <c r="DB548" s="1">
        <v>2.9631979999999999E-2</v>
      </c>
      <c r="DC548">
        <v>32.573210000000003</v>
      </c>
      <c r="DD548">
        <v>0</v>
      </c>
      <c r="DE548">
        <v>0</v>
      </c>
      <c r="DF548" s="1">
        <v>2.9280839999999999E-2</v>
      </c>
      <c r="DG548">
        <v>32.677109999999999</v>
      </c>
      <c r="DH548">
        <v>0</v>
      </c>
      <c r="DI548">
        <v>0</v>
      </c>
      <c r="DJ548" s="1">
        <v>2.890993E-2</v>
      </c>
      <c r="DK548">
        <v>32.766170000000002</v>
      </c>
      <c r="DL548">
        <v>0</v>
      </c>
      <c r="DM548">
        <v>0</v>
      </c>
      <c r="DN548" s="1">
        <v>2.8868250000000002E-2</v>
      </c>
      <c r="DO548">
        <v>32.838439999999999</v>
      </c>
      <c r="DP548">
        <v>0</v>
      </c>
      <c r="DQ548">
        <v>0</v>
      </c>
      <c r="DR548" s="1">
        <v>2.8977490000000002E-2</v>
      </c>
      <c r="DS548">
        <v>32.838270000000001</v>
      </c>
      <c r="DT548">
        <v>0</v>
      </c>
      <c r="DU548">
        <v>0</v>
      </c>
      <c r="DV548" s="1">
        <v>2.9008740000000002E-2</v>
      </c>
      <c r="DW548">
        <v>32.79777</v>
      </c>
      <c r="DX548">
        <v>0</v>
      </c>
      <c r="DY548">
        <v>0</v>
      </c>
      <c r="DZ548" s="1">
        <v>2.8875350000000001E-2</v>
      </c>
      <c r="EA548">
        <v>32.761360000000003</v>
      </c>
      <c r="EB548">
        <v>0</v>
      </c>
      <c r="EC548" s="1">
        <v>4.3033349999999998E-38</v>
      </c>
      <c r="ED548" s="1">
        <v>2.8699780000000001E-2</v>
      </c>
      <c r="EE548">
        <v>32.733989999999999</v>
      </c>
      <c r="EF548">
        <v>0</v>
      </c>
      <c r="EG548" s="1">
        <v>9.2288969999999999E-35</v>
      </c>
      <c r="EH548" s="1">
        <v>2.8568280000000001E-2</v>
      </c>
      <c r="EI548">
        <v>32.770650000000003</v>
      </c>
      <c r="EJ548" s="1">
        <v>1.2252760000000001E-36</v>
      </c>
      <c r="EK548" s="1">
        <v>9.2291509999999995E-32</v>
      </c>
      <c r="EL548" s="1">
        <v>2.8509860000000001E-2</v>
      </c>
      <c r="EM548">
        <v>32.858490000000003</v>
      </c>
      <c r="EN548" s="1">
        <v>6.2819669999999999E-34</v>
      </c>
      <c r="EO548" s="1">
        <v>4.74116E-29</v>
      </c>
      <c r="EP548" s="1">
        <v>2.8429309999999999E-2</v>
      </c>
      <c r="EQ548">
        <v>32.961289999999998</v>
      </c>
      <c r="ER548" s="1">
        <v>1.799521E-31</v>
      </c>
      <c r="ES548" s="1">
        <v>1.3621270000000001E-26</v>
      </c>
      <c r="ET548" s="1">
        <v>2.8329030000000002E-2</v>
      </c>
      <c r="EU548">
        <v>33.039250000000003</v>
      </c>
      <c r="EV548" s="1">
        <v>3.0926439999999999E-29</v>
      </c>
      <c r="EW548" s="1">
        <v>2.349717E-24</v>
      </c>
      <c r="EX548" s="1">
        <v>2.819145E-2</v>
      </c>
      <c r="EY548">
        <v>33.042940000000002</v>
      </c>
      <c r="EZ548" s="1">
        <v>3.3759029999999997E-27</v>
      </c>
      <c r="FA548" s="1">
        <v>2.5769609999999999E-22</v>
      </c>
      <c r="FB548" s="1">
        <v>2.804982E-2</v>
      </c>
      <c r="FC548">
        <v>33.008710000000001</v>
      </c>
      <c r="FD548" s="1">
        <v>2.4569980000000002E-25</v>
      </c>
      <c r="FE548" s="1">
        <v>1.885841E-20</v>
      </c>
      <c r="FF548" s="1">
        <v>2.803098E-2</v>
      </c>
      <c r="FG548">
        <v>32.972880000000004</v>
      </c>
      <c r="FH548" s="1">
        <v>1.250725E-23</v>
      </c>
      <c r="FI548" s="1">
        <v>9.6063720000000002E-19</v>
      </c>
      <c r="FJ548" s="1">
        <v>2.8294659999999999E-2</v>
      </c>
      <c r="FK548">
        <v>32.938029999999998</v>
      </c>
      <c r="FL548" s="1">
        <v>4.6516929999999999E-22</v>
      </c>
      <c r="FM548" s="1">
        <v>3.538846E-17</v>
      </c>
      <c r="FN548" s="1">
        <v>2.8194230000000001E-2</v>
      </c>
      <c r="FO548">
        <v>32.987949999999998</v>
      </c>
      <c r="FP548" s="1">
        <v>1.2754910000000001E-20</v>
      </c>
      <c r="FQ548" s="1">
        <v>9.7379009999999997E-16</v>
      </c>
      <c r="FR548">
        <v>2.7903500000000001E-2</v>
      </c>
      <c r="FS548">
        <v>33.067680000000003</v>
      </c>
      <c r="FT548" s="1">
        <v>2.6610560000000001E-19</v>
      </c>
      <c r="FU548" s="1">
        <v>2.0529110000000001E-14</v>
      </c>
      <c r="FV548" s="1">
        <v>2.7600860000000001E-2</v>
      </c>
      <c r="FW548">
        <v>33.114460000000001</v>
      </c>
      <c r="FX548" s="1">
        <v>4.3493549999999998E-18</v>
      </c>
      <c r="FY548" s="1">
        <v>3.3929710000000002E-13</v>
      </c>
      <c r="FZ548" s="1">
        <v>2.7461360000000001E-2</v>
      </c>
      <c r="GA548">
        <v>33.133629999999997</v>
      </c>
      <c r="GB548" s="1">
        <v>5.7397589999999996E-17</v>
      </c>
      <c r="GC548" s="1">
        <v>4.5003630000000001E-12</v>
      </c>
      <c r="GD548" s="1">
        <v>2.7407730000000002E-2</v>
      </c>
      <c r="GE548">
        <v>33.09648</v>
      </c>
      <c r="GF548" s="1">
        <v>6.2450069999999996E-16</v>
      </c>
      <c r="GG548" s="1">
        <v>4.9066079999999997E-11</v>
      </c>
      <c r="GH548" s="1">
        <v>2.7314870000000002E-2</v>
      </c>
      <c r="GI548">
        <v>33.067599999999999</v>
      </c>
      <c r="GJ548" s="1">
        <v>5.6584060000000003E-15</v>
      </c>
      <c r="GK548" s="1">
        <v>4.4607059999999998E-10</v>
      </c>
      <c r="GL548" s="1">
        <v>2.7147830000000001E-2</v>
      </c>
      <c r="GM548">
        <v>33.042020000000001</v>
      </c>
      <c r="GN548" s="1">
        <v>4.3274800000000002E-14</v>
      </c>
      <c r="GO548" s="1">
        <v>3.43266E-9</v>
      </c>
      <c r="GP548" s="1">
        <v>2.700783E-2</v>
      </c>
      <c r="GQ548">
        <v>33.020150000000001</v>
      </c>
      <c r="GR548" s="1">
        <v>2.843668E-13</v>
      </c>
      <c r="GS548" s="1">
        <v>2.267744E-8</v>
      </c>
      <c r="GT548" s="1">
        <v>2.6829269999999999E-2</v>
      </c>
      <c r="GU548">
        <v>32.99736</v>
      </c>
      <c r="GV548" s="1">
        <v>1.6229259999999999E-12</v>
      </c>
      <c r="GW548" s="1">
        <v>1.302894E-7</v>
      </c>
      <c r="GX548">
        <v>2.6658100000000001E-2</v>
      </c>
      <c r="GY548">
        <v>33.021599999999999</v>
      </c>
      <c r="GZ548" s="1">
        <v>8.1525330000000007E-12</v>
      </c>
      <c r="HA548" s="1">
        <v>6.5865590000000005E-7</v>
      </c>
      <c r="HB548" s="1">
        <v>2.6503530000000001E-2</v>
      </c>
      <c r="HC548">
        <v>33.094650000000001</v>
      </c>
      <c r="HD548" s="1">
        <v>3.7368900000000001E-11</v>
      </c>
      <c r="HE548" s="1">
        <v>2.962477E-6</v>
      </c>
      <c r="HF548" s="1">
        <v>2.6350450000000001E-2</v>
      </c>
      <c r="HG548">
        <v>33.162619999999997</v>
      </c>
      <c r="HH548" s="1">
        <v>1.610766E-10</v>
      </c>
      <c r="HI548" s="1">
        <v>1.199965E-5</v>
      </c>
      <c r="HJ548">
        <v>2.6190700000000001E-2</v>
      </c>
      <c r="HK548">
        <v>33.175429999999999</v>
      </c>
      <c r="HL548" s="1">
        <v>6.1843189999999999E-10</v>
      </c>
      <c r="HM548" s="1">
        <v>4.4052460000000003E-5</v>
      </c>
      <c r="HN548" s="1">
        <v>2.603223E-2</v>
      </c>
      <c r="HO548">
        <v>33.11992</v>
      </c>
      <c r="HP548" s="1">
        <v>2.1415830000000001E-9</v>
      </c>
      <c r="HQ548" s="1">
        <v>1.4764739999999999E-4</v>
      </c>
      <c r="HR548" s="1">
        <v>2.5993349999999998E-2</v>
      </c>
      <c r="HS548">
        <v>33.064819999999997</v>
      </c>
      <c r="HT548" s="1">
        <v>6.7861119999999997E-9</v>
      </c>
      <c r="HU548" s="1">
        <v>4.5467089999999999E-4</v>
      </c>
      <c r="HV548" s="1">
        <v>2.6224560000000001E-2</v>
      </c>
      <c r="HW548">
        <v>33.014470000000003</v>
      </c>
      <c r="HX548" s="1">
        <v>1.9999259999999999E-8</v>
      </c>
      <c r="HY548" s="1">
        <v>1.2980909999999999E-3</v>
      </c>
      <c r="HZ548" s="1">
        <v>2.6114149999999999E-2</v>
      </c>
      <c r="IA548">
        <v>33.024769999999997</v>
      </c>
      <c r="IB548" s="1">
        <v>5.3978520000000002E-8</v>
      </c>
      <c r="IC548" s="1">
        <v>3.4572940000000001E-3</v>
      </c>
      <c r="ID548" s="1">
        <v>2.5818239999999999E-2</v>
      </c>
      <c r="IE548">
        <v>33.075710000000001</v>
      </c>
      <c r="IF548" s="1">
        <v>1.3489850000000001E-7</v>
      </c>
      <c r="IG548" s="1">
        <v>8.6261419999999998E-3</v>
      </c>
      <c r="IH548" s="1">
        <v>2.550879E-2</v>
      </c>
      <c r="II548">
        <v>33.123950000000001</v>
      </c>
      <c r="IJ548" s="1">
        <v>3.1584979999999998E-7</v>
      </c>
      <c r="IK548" s="1">
        <v>2.0252030000000001E-2</v>
      </c>
      <c r="IL548" s="1">
        <v>2.536476E-2</v>
      </c>
      <c r="IM548">
        <v>33.159779999999998</v>
      </c>
      <c r="IN548" s="1">
        <v>7.0172140000000001E-7</v>
      </c>
      <c r="IO548">
        <v>4.4967300000000002E-2</v>
      </c>
      <c r="IP548" s="1">
        <v>2.5329850000000001E-2</v>
      </c>
      <c r="IQ548">
        <v>33.144309999999997</v>
      </c>
      <c r="IR548" s="1">
        <v>1.484602E-6</v>
      </c>
      <c r="IS548" s="1">
        <v>9.4892080000000004E-2</v>
      </c>
      <c r="IT548" s="1">
        <v>2.5250330000000001E-2</v>
      </c>
      <c r="IU548">
        <v>33.100969999999997</v>
      </c>
      <c r="IV548" s="1">
        <v>2.9858280000000002E-6</v>
      </c>
      <c r="IW548">
        <v>0.19108169999999999</v>
      </c>
      <c r="IX548" s="1">
        <v>2.5104540000000002E-2</v>
      </c>
      <c r="IY548">
        <v>33.063110000000002</v>
      </c>
      <c r="IZ548" s="1">
        <v>5.7248650000000001E-6</v>
      </c>
      <c r="JA548">
        <v>0.36834820000000001</v>
      </c>
      <c r="JB548">
        <v>2.4976000000000002E-2</v>
      </c>
      <c r="JC548">
        <v>33.038980000000002</v>
      </c>
      <c r="JD548" s="1">
        <v>1.053289E-5</v>
      </c>
      <c r="JE548">
        <v>0.68188970000000004</v>
      </c>
      <c r="JF548" s="1">
        <v>2.4818280000000002E-2</v>
      </c>
      <c r="JG548">
        <v>33.098570000000002</v>
      </c>
      <c r="JH548" s="1">
        <v>1.862381E-5</v>
      </c>
      <c r="JI548">
        <v>1.2157739999999999</v>
      </c>
      <c r="JJ548" s="1">
        <v>2.4669239999999999E-2</v>
      </c>
      <c r="JK548">
        <v>33.164580000000001</v>
      </c>
      <c r="JL548" s="1">
        <v>3.1784330000000002E-5</v>
      </c>
      <c r="JM548">
        <v>2.0934409999999999</v>
      </c>
      <c r="JN548">
        <v>2.4534299999999998E-2</v>
      </c>
      <c r="JO548">
        <v>33.206000000000003</v>
      </c>
      <c r="JP548" s="1">
        <v>5.2511179999999998E-5</v>
      </c>
      <c r="JQ548">
        <v>3.4900319999999998</v>
      </c>
      <c r="JR548" s="1">
        <v>2.440968E-2</v>
      </c>
      <c r="JS548">
        <v>33.22513</v>
      </c>
      <c r="JT548" s="1">
        <v>8.4182230000000004E-5</v>
      </c>
      <c r="JU548">
        <v>5.6465170000000002</v>
      </c>
      <c r="JV548" s="1">
        <v>2.428611E-2</v>
      </c>
      <c r="JW548">
        <v>33.215910000000001</v>
      </c>
      <c r="JX548" s="1">
        <v>1.3118099999999999E-4</v>
      </c>
      <c r="JY548">
        <v>8.8843630000000005</v>
      </c>
      <c r="JZ548" s="1">
        <v>2.4153210000000001E-2</v>
      </c>
      <c r="KA548">
        <v>33.166530000000002</v>
      </c>
      <c r="KB548" s="1">
        <v>1.9903910000000001E-4</v>
      </c>
      <c r="KC548">
        <v>13.620799999999999</v>
      </c>
      <c r="KD548" s="1">
        <v>2.4057129999999999E-2</v>
      </c>
      <c r="KE548">
        <v>33.11674</v>
      </c>
      <c r="KF548" s="1">
        <v>2.9515120000000002E-4</v>
      </c>
      <c r="KG548">
        <v>20.383389999999999</v>
      </c>
      <c r="KH548" s="1">
        <v>2.4055119999999999E-2</v>
      </c>
      <c r="KI548">
        <v>33.08146</v>
      </c>
      <c r="KJ548" s="1">
        <v>4.2961079999999998E-4</v>
      </c>
      <c r="KK548">
        <v>29.831520000000001</v>
      </c>
      <c r="KL548" s="1">
        <v>2.3948779999999999E-2</v>
      </c>
      <c r="KM548">
        <v>33.127339999999997</v>
      </c>
      <c r="KN548" s="1">
        <v>6.0968809999999997E-4</v>
      </c>
      <c r="KO548">
        <v>42.759279999999997</v>
      </c>
      <c r="KP548" s="1">
        <v>2.379129E-2</v>
      </c>
      <c r="KQ548">
        <v>33.2027</v>
      </c>
      <c r="KR548" s="1">
        <v>8.4647719999999995E-4</v>
      </c>
      <c r="KS548">
        <v>60.09431</v>
      </c>
      <c r="KT548" s="1">
        <v>2.3638559999999999E-2</v>
      </c>
      <c r="KU548">
        <v>33.283859999999997</v>
      </c>
      <c r="KV548" s="1">
        <v>1.153793E-3</v>
      </c>
      <c r="KW548">
        <v>82.909109999999998</v>
      </c>
      <c r="KX548" s="1">
        <v>2.353972E-2</v>
      </c>
      <c r="KY548">
        <v>33.352460000000001</v>
      </c>
      <c r="KZ548" s="1">
        <v>1.5492240000000001E-3</v>
      </c>
      <c r="LA548">
        <v>112.4325</v>
      </c>
      <c r="LB548" s="1">
        <v>2.346854E-2</v>
      </c>
      <c r="LC548">
        <v>33.347630000000002</v>
      </c>
      <c r="LD548" s="1">
        <v>2.0495869999999998E-3</v>
      </c>
      <c r="LE548">
        <v>150.04599999999999</v>
      </c>
      <c r="LF548" s="1">
        <v>2.3389170000000001E-2</v>
      </c>
      <c r="LG548">
        <v>33.296639999999996</v>
      </c>
      <c r="LH548" s="1">
        <v>2.6703909999999998E-3</v>
      </c>
      <c r="LI548">
        <v>197.27119999999999</v>
      </c>
      <c r="LJ548" s="1">
        <v>2.3302369999999999E-2</v>
      </c>
      <c r="LK548">
        <v>33.251080000000002</v>
      </c>
      <c r="LL548" s="1">
        <v>3.4295910000000001E-3</v>
      </c>
      <c r="LM548">
        <v>255.7345</v>
      </c>
      <c r="LN548" s="1">
        <v>2.3220370000000001E-2</v>
      </c>
      <c r="LO548">
        <v>33.22486</v>
      </c>
      <c r="LP548" s="1">
        <v>4.3479859999999999E-3</v>
      </c>
      <c r="LQ548">
        <v>327.17540000000002</v>
      </c>
      <c r="LR548" s="1">
        <v>2.3124829999999999E-2</v>
      </c>
      <c r="LS548">
        <v>33.295430000000003</v>
      </c>
      <c r="LT548" s="1">
        <v>5.4413120000000002E-3</v>
      </c>
      <c r="LU548">
        <v>413.41160000000002</v>
      </c>
      <c r="LV548" s="1">
        <v>2.3043250000000001E-2</v>
      </c>
      <c r="LW548">
        <v>33.394370000000002</v>
      </c>
      <c r="LX548" s="1">
        <v>6.7350600000000002E-3</v>
      </c>
      <c r="LY548">
        <v>516.30899999999997</v>
      </c>
      <c r="LZ548" s="1">
        <v>2.294848E-2</v>
      </c>
      <c r="MA548">
        <v>33.488880000000002</v>
      </c>
      <c r="MB548" s="1">
        <v>8.2411429999999994E-3</v>
      </c>
      <c r="MC548">
        <v>637.76369999999997</v>
      </c>
      <c r="MD548" s="1">
        <v>2.2861409999999999E-2</v>
      </c>
      <c r="ME548">
        <v>33.569420000000001</v>
      </c>
      <c r="MF548" s="1">
        <v>9.9841019999999999E-3</v>
      </c>
      <c r="MG548">
        <v>779.6798</v>
      </c>
      <c r="MH548" s="1">
        <v>2.2779609999999999E-2</v>
      </c>
      <c r="MI548">
        <v>33.57808</v>
      </c>
      <c r="MJ548">
        <v>1.19826E-2</v>
      </c>
      <c r="MK548">
        <v>943.95889999999997</v>
      </c>
      <c r="ML548" s="1">
        <v>2.2708510000000001E-2</v>
      </c>
      <c r="MM548">
        <v>33.54177</v>
      </c>
      <c r="MN548">
        <v>1.4258E-2</v>
      </c>
      <c r="MO548">
        <v>1132.4090000000001</v>
      </c>
      <c r="MP548" s="1">
        <v>2.2665049999999999E-2</v>
      </c>
      <c r="MQ548">
        <v>33.497300000000003</v>
      </c>
      <c r="MR548" s="1">
        <v>1.6841620000000002E-2</v>
      </c>
      <c r="MS548">
        <v>1346.778</v>
      </c>
      <c r="MT548" s="1">
        <v>2.2742040000000002E-2</v>
      </c>
      <c r="MU548">
        <v>33.456220000000002</v>
      </c>
      <c r="MV548">
        <v>1.9842499999999999E-2</v>
      </c>
      <c r="MW548">
        <v>1589.021</v>
      </c>
      <c r="MX548" s="1">
        <v>2.2678130000000001E-2</v>
      </c>
      <c r="MY548">
        <v>33.443330000000003</v>
      </c>
      <c r="MZ548" s="1">
        <v>2.3060839999999999E-2</v>
      </c>
      <c r="NA548">
        <v>1860.703</v>
      </c>
      <c r="NB548" s="1">
        <v>2.2544330000000001E-2</v>
      </c>
      <c r="NC548">
        <v>33.47466</v>
      </c>
      <c r="ND548" s="1">
        <v>2.6526089999999999E-2</v>
      </c>
      <c r="NE548">
        <v>2162.895</v>
      </c>
      <c r="NF548" s="1">
        <v>2.2402269999999998E-2</v>
      </c>
      <c r="NG548">
        <v>33.553469999999997</v>
      </c>
      <c r="NH548" s="1">
        <v>3.0288079999999998E-2</v>
      </c>
      <c r="NI548">
        <v>2496.5520000000001</v>
      </c>
      <c r="NJ548" s="1">
        <v>2.233477E-2</v>
      </c>
      <c r="NK548">
        <v>33.588279999999997</v>
      </c>
      <c r="NL548" s="1">
        <v>3.4474020000000001E-2</v>
      </c>
      <c r="NM548">
        <v>2862.6990000000001</v>
      </c>
      <c r="NN548" s="1">
        <v>2.230992E-2</v>
      </c>
      <c r="NO548">
        <v>33.566679999999998</v>
      </c>
      <c r="NP548" s="1">
        <v>3.9075930000000002E-2</v>
      </c>
      <c r="NQ548">
        <v>3262.3760000000002</v>
      </c>
      <c r="NR548" s="1">
        <v>2.2265429999999999E-2</v>
      </c>
      <c r="NS548">
        <v>33.531700000000001</v>
      </c>
      <c r="NT548">
        <v>4.4001199999999997E-2</v>
      </c>
      <c r="NU548">
        <v>3696.3339999999998</v>
      </c>
      <c r="NV548" s="1">
        <v>2.2239769999999999E-2</v>
      </c>
      <c r="NW548">
        <v>33.49456</v>
      </c>
      <c r="NX548" s="1">
        <v>4.9322909999999998E-2</v>
      </c>
      <c r="NY548">
        <v>4164.8770000000004</v>
      </c>
      <c r="NZ548" s="1">
        <v>2.231501E-2</v>
      </c>
      <c r="OA548">
        <v>33.463659999999997</v>
      </c>
      <c r="OB548">
        <v>5.5260299999999998E-2</v>
      </c>
      <c r="OC548">
        <v>4668.8310000000001</v>
      </c>
      <c r="OD548" s="1">
        <v>2.2255250000000001E-2</v>
      </c>
      <c r="OE548">
        <v>33.49982</v>
      </c>
      <c r="OF548" s="1">
        <v>6.1242339999999999E-2</v>
      </c>
      <c r="OG548">
        <v>5208.2129999999997</v>
      </c>
      <c r="OH548" s="1">
        <v>2.2135430000000001E-2</v>
      </c>
      <c r="OI548">
        <v>33.581189999999999</v>
      </c>
      <c r="OJ548" s="1">
        <v>6.7371570000000006E-2</v>
      </c>
      <c r="OK548">
        <v>5782.0450000000001</v>
      </c>
    </row>
    <row r="549" spans="1:401" x14ac:dyDescent="0.35">
      <c r="A549">
        <v>558</v>
      </c>
      <c r="B549" t="s">
        <v>4</v>
      </c>
      <c r="C549" t="s">
        <v>364</v>
      </c>
      <c r="D549" t="s">
        <v>551</v>
      </c>
      <c r="E549">
        <v>5230.1180000000004</v>
      </c>
      <c r="F549" s="1">
        <v>4.5495349999999997E-2</v>
      </c>
      <c r="G549">
        <v>31.674939999999999</v>
      </c>
      <c r="H549">
        <v>0</v>
      </c>
      <c r="I549">
        <v>0</v>
      </c>
      <c r="J549" s="1">
        <v>4.5082539999999997E-2</v>
      </c>
      <c r="K549">
        <v>31.729780000000002</v>
      </c>
      <c r="L549">
        <v>0</v>
      </c>
      <c r="M549">
        <v>0</v>
      </c>
      <c r="N549" s="1">
        <v>4.4514239999999997E-2</v>
      </c>
      <c r="O549">
        <v>31.773990000000001</v>
      </c>
      <c r="P549">
        <v>0</v>
      </c>
      <c r="Q549">
        <v>0</v>
      </c>
      <c r="R549" s="1">
        <v>4.395611E-2</v>
      </c>
      <c r="S549">
        <v>31.800219999999999</v>
      </c>
      <c r="T549">
        <v>0</v>
      </c>
      <c r="U549">
        <v>0</v>
      </c>
      <c r="V549" s="1">
        <v>4.356028E-2</v>
      </c>
      <c r="W549">
        <v>31.84534</v>
      </c>
      <c r="X549">
        <v>0</v>
      </c>
      <c r="Y549">
        <v>0</v>
      </c>
      <c r="Z549">
        <v>4.3260300000000002E-2</v>
      </c>
      <c r="AA549">
        <v>31.87398</v>
      </c>
      <c r="AB549">
        <v>0</v>
      </c>
      <c r="AC549">
        <v>0</v>
      </c>
      <c r="AD549" s="1">
        <v>4.2920119999999999E-2</v>
      </c>
      <c r="AE549">
        <v>31.892199999999999</v>
      </c>
      <c r="AF549">
        <v>0</v>
      </c>
      <c r="AG549">
        <v>0</v>
      </c>
      <c r="AH549" s="1">
        <v>4.286338E-2</v>
      </c>
      <c r="AI549">
        <v>31.91497</v>
      </c>
      <c r="AJ549">
        <v>0</v>
      </c>
      <c r="AK549">
        <v>0</v>
      </c>
      <c r="AL549">
        <v>4.3589299999999997E-2</v>
      </c>
      <c r="AM549">
        <v>31.94679</v>
      </c>
      <c r="AN549">
        <v>0</v>
      </c>
      <c r="AO549">
        <v>0</v>
      </c>
      <c r="AP549" s="1">
        <v>4.3316630000000002E-2</v>
      </c>
      <c r="AQ549">
        <v>32.03199</v>
      </c>
      <c r="AR549">
        <v>0</v>
      </c>
      <c r="AS549">
        <v>0</v>
      </c>
      <c r="AT549" s="1">
        <v>4.2576049999999997E-2</v>
      </c>
      <c r="AU549">
        <v>32.140819999999998</v>
      </c>
      <c r="AV549">
        <v>0</v>
      </c>
      <c r="AW549">
        <v>0</v>
      </c>
      <c r="AX549" s="1">
        <v>4.1853090000000003E-2</v>
      </c>
      <c r="AY549">
        <v>32.217889999999997</v>
      </c>
      <c r="AZ549">
        <v>0</v>
      </c>
      <c r="BA549">
        <v>0</v>
      </c>
      <c r="BB549" s="1">
        <v>4.1616729999999998E-2</v>
      </c>
      <c r="BC549">
        <v>32.275570000000002</v>
      </c>
      <c r="BD549">
        <v>0</v>
      </c>
      <c r="BE549">
        <v>0</v>
      </c>
      <c r="BF549" s="1">
        <v>4.161637E-2</v>
      </c>
      <c r="BG549">
        <v>32.293129999999998</v>
      </c>
      <c r="BH549">
        <v>0</v>
      </c>
      <c r="BI549">
        <v>0</v>
      </c>
      <c r="BJ549" s="1">
        <v>4.1512109999999998E-2</v>
      </c>
      <c r="BK549">
        <v>32.276000000000003</v>
      </c>
      <c r="BL549">
        <v>0</v>
      </c>
      <c r="BM549">
        <v>0</v>
      </c>
      <c r="BN549" s="1">
        <v>4.1292530000000001E-2</v>
      </c>
      <c r="BO549">
        <v>32.261719999999997</v>
      </c>
      <c r="BP549">
        <v>0</v>
      </c>
      <c r="BQ549">
        <v>0</v>
      </c>
      <c r="BR549" s="1">
        <v>4.1309730000000003E-2</v>
      </c>
      <c r="BS549">
        <v>32.256790000000002</v>
      </c>
      <c r="BT549">
        <v>0</v>
      </c>
      <c r="BU549">
        <v>0</v>
      </c>
      <c r="BV549" s="1">
        <v>4.1090590000000003E-2</v>
      </c>
      <c r="BW549">
        <v>32.309040000000003</v>
      </c>
      <c r="BX549">
        <v>0</v>
      </c>
      <c r="BY549">
        <v>0</v>
      </c>
      <c r="BZ549" s="1">
        <v>4.0812229999999998E-2</v>
      </c>
      <c r="CA549">
        <v>32.37688</v>
      </c>
      <c r="CB549">
        <v>0</v>
      </c>
      <c r="CC549">
        <v>0</v>
      </c>
      <c r="CD549" s="1">
        <v>4.0553569999999997E-2</v>
      </c>
      <c r="CE549">
        <v>32.430590000000002</v>
      </c>
      <c r="CF549">
        <v>0</v>
      </c>
      <c r="CG549">
        <v>0</v>
      </c>
      <c r="CH549">
        <v>4.04061E-2</v>
      </c>
      <c r="CI549">
        <v>32.487430000000003</v>
      </c>
      <c r="CJ549">
        <v>0</v>
      </c>
      <c r="CK549">
        <v>0</v>
      </c>
      <c r="CL549" s="1">
        <v>4.0300080000000002E-2</v>
      </c>
      <c r="CM549">
        <v>32.509950000000003</v>
      </c>
      <c r="CN549">
        <v>0</v>
      </c>
      <c r="CO549">
        <v>0</v>
      </c>
      <c r="CP549" s="1">
        <v>4.0193119999999999E-2</v>
      </c>
      <c r="CQ549">
        <v>32.485329999999998</v>
      </c>
      <c r="CR549">
        <v>0</v>
      </c>
      <c r="CS549">
        <v>0</v>
      </c>
      <c r="CT549">
        <v>4.0378600000000001E-2</v>
      </c>
      <c r="CU549">
        <v>32.459960000000002</v>
      </c>
      <c r="CV549">
        <v>0</v>
      </c>
      <c r="CW549">
        <v>0</v>
      </c>
      <c r="CX549" s="1">
        <v>4.1311489999999999E-2</v>
      </c>
      <c r="CY549">
        <v>32.448630000000001</v>
      </c>
      <c r="CZ549">
        <v>0</v>
      </c>
      <c r="DA549">
        <v>0</v>
      </c>
      <c r="DB549" s="1">
        <v>4.1266259999999999E-2</v>
      </c>
      <c r="DC549">
        <v>32.526090000000003</v>
      </c>
      <c r="DD549">
        <v>0</v>
      </c>
      <c r="DE549">
        <v>0</v>
      </c>
      <c r="DF549" s="1">
        <v>4.0759730000000001E-2</v>
      </c>
      <c r="DG549">
        <v>32.63467</v>
      </c>
      <c r="DH549">
        <v>0</v>
      </c>
      <c r="DI549">
        <v>0</v>
      </c>
      <c r="DJ549" s="1">
        <v>4.0228470000000002E-2</v>
      </c>
      <c r="DK549">
        <v>32.728569999999998</v>
      </c>
      <c r="DL549">
        <v>0</v>
      </c>
      <c r="DM549">
        <v>0</v>
      </c>
      <c r="DN549">
        <v>4.01725E-2</v>
      </c>
      <c r="DO549">
        <v>32.805459999999997</v>
      </c>
      <c r="DP549">
        <v>0</v>
      </c>
      <c r="DQ549">
        <v>0</v>
      </c>
      <c r="DR549">
        <v>4.0331100000000002E-2</v>
      </c>
      <c r="DS549">
        <v>32.810049999999997</v>
      </c>
      <c r="DT549">
        <v>0</v>
      </c>
      <c r="DU549">
        <v>0</v>
      </c>
      <c r="DV549" s="1">
        <v>4.0374630000000002E-2</v>
      </c>
      <c r="DW549">
        <v>32.773609999999998</v>
      </c>
      <c r="DX549">
        <v>0</v>
      </c>
      <c r="DY549">
        <v>0</v>
      </c>
      <c r="DZ549" s="1">
        <v>4.0182610000000001E-2</v>
      </c>
      <c r="EA549">
        <v>32.740729999999999</v>
      </c>
      <c r="EB549">
        <v>0</v>
      </c>
      <c r="EC549">
        <v>0</v>
      </c>
      <c r="ED549" s="1">
        <v>3.9927079999999997E-2</v>
      </c>
      <c r="EE549">
        <v>32.716999999999999</v>
      </c>
      <c r="EF549">
        <v>0</v>
      </c>
      <c r="EG549" s="1">
        <v>5.8516970000000003E-36</v>
      </c>
      <c r="EH549" s="1">
        <v>3.9746780000000002E-2</v>
      </c>
      <c r="EI549">
        <v>32.757089999999998</v>
      </c>
      <c r="EJ549" s="1">
        <v>7.1148630000000001E-38</v>
      </c>
      <c r="EK549" s="1">
        <v>6.1875360000000002E-33</v>
      </c>
      <c r="EL549" s="1">
        <v>3.9661670000000003E-2</v>
      </c>
      <c r="EM549">
        <v>32.848089999999999</v>
      </c>
      <c r="EN549" s="1">
        <v>3.857783E-35</v>
      </c>
      <c r="EO549" s="1">
        <v>3.3617099999999997E-30</v>
      </c>
      <c r="EP549" s="1">
        <v>3.9547119999999998E-2</v>
      </c>
      <c r="EQ549">
        <v>32.954219999999999</v>
      </c>
      <c r="ER549" s="1">
        <v>1.1685169999999999E-32</v>
      </c>
      <c r="ES549" s="1">
        <v>1.0212399999999999E-27</v>
      </c>
      <c r="ET549" s="1">
        <v>3.940925E-2</v>
      </c>
      <c r="EU549">
        <v>33.035550000000001</v>
      </c>
      <c r="EV549" s="1">
        <v>2.123642E-30</v>
      </c>
      <c r="EW549" s="1">
        <v>1.8627390000000001E-25</v>
      </c>
      <c r="EX549" s="1">
        <v>3.9213240000000003E-2</v>
      </c>
      <c r="EY549">
        <v>33.042729999999999</v>
      </c>
      <c r="EZ549" s="1">
        <v>2.451495E-28</v>
      </c>
      <c r="FA549" s="1">
        <v>2.1604989999999999E-23</v>
      </c>
      <c r="FB549" s="1">
        <v>3.9012310000000001E-2</v>
      </c>
      <c r="FC549">
        <v>33.008710000000001</v>
      </c>
      <c r="FD549" s="1">
        <v>1.88718E-26</v>
      </c>
      <c r="FE549" s="1">
        <v>1.6723810000000001E-21</v>
      </c>
      <c r="FF549" s="1">
        <v>3.899445E-2</v>
      </c>
      <c r="FG549">
        <v>32.973219999999998</v>
      </c>
      <c r="FH549" s="1">
        <v>1.0165170000000001E-24</v>
      </c>
      <c r="FI549" s="1">
        <v>9.0118099999999998E-20</v>
      </c>
      <c r="FJ549" s="1">
        <v>3.9371179999999999E-2</v>
      </c>
      <c r="FK549">
        <v>32.940420000000003</v>
      </c>
      <c r="FL549" s="1">
        <v>4.0003760000000002E-23</v>
      </c>
      <c r="FM549" s="1">
        <v>3.511666E-18</v>
      </c>
      <c r="FN549" s="1">
        <v>3.9232540000000003E-2</v>
      </c>
      <c r="FO549">
        <v>32.992199999999997</v>
      </c>
      <c r="FP549" s="1">
        <v>1.1602940000000001E-21</v>
      </c>
      <c r="FQ549" s="1">
        <v>1.022066E-16</v>
      </c>
      <c r="FR549" s="1">
        <v>3.8811129999999999E-2</v>
      </c>
      <c r="FS549">
        <v>33.074809999999999</v>
      </c>
      <c r="FT549" s="1">
        <v>2.560139E-20</v>
      </c>
      <c r="FU549" s="1">
        <v>2.2796330000000002E-15</v>
      </c>
      <c r="FV549" s="1">
        <v>3.8384260000000003E-2</v>
      </c>
      <c r="FW549">
        <v>33.124740000000003</v>
      </c>
      <c r="FX549" s="1">
        <v>4.4275129999999999E-19</v>
      </c>
      <c r="FY549" s="1">
        <v>3.9869660000000003E-14</v>
      </c>
      <c r="FZ549" s="1">
        <v>3.8189279999999999E-2</v>
      </c>
      <c r="GA549">
        <v>33.147309999999997</v>
      </c>
      <c r="GB549" s="1">
        <v>6.1784039999999998E-18</v>
      </c>
      <c r="GC549" s="1">
        <v>5.5916589999999999E-13</v>
      </c>
      <c r="GD549" s="1">
        <v>3.8118050000000001E-2</v>
      </c>
      <c r="GE549">
        <v>33.113460000000003</v>
      </c>
      <c r="GF549" s="1">
        <v>7.1019460000000004E-17</v>
      </c>
      <c r="GG549" s="1">
        <v>6.4397890000000002E-12</v>
      </c>
      <c r="GH549" s="1">
        <v>3.798866E-2</v>
      </c>
      <c r="GI549">
        <v>33.087409999999998</v>
      </c>
      <c r="GJ549" s="1">
        <v>6.8009190000000003E-16</v>
      </c>
      <c r="GK549" s="1">
        <v>6.1872600000000004E-11</v>
      </c>
      <c r="GL549">
        <v>3.7754999999999997E-2</v>
      </c>
      <c r="GM549">
        <v>33.06456</v>
      </c>
      <c r="GN549" s="1">
        <v>5.4962729999999999E-15</v>
      </c>
      <c r="GO549" s="1">
        <v>5.0312339999999996E-10</v>
      </c>
      <c r="GP549" s="1">
        <v>3.7554990000000003E-2</v>
      </c>
      <c r="GQ549">
        <v>33.04533</v>
      </c>
      <c r="GR549" s="1">
        <v>3.8149769999999997E-14</v>
      </c>
      <c r="GS549" s="1">
        <v>3.5111900000000002E-9</v>
      </c>
      <c r="GT549" s="1">
        <v>3.7304089999999998E-2</v>
      </c>
      <c r="GU549">
        <v>33.025440000000003</v>
      </c>
      <c r="GV549" s="1">
        <v>2.2989660000000002E-13</v>
      </c>
      <c r="GW549" s="1">
        <v>2.1300670000000001E-8</v>
      </c>
      <c r="GX549" s="1">
        <v>3.7065029999999999E-2</v>
      </c>
      <c r="GY549">
        <v>33.051609999999997</v>
      </c>
      <c r="GZ549" s="1">
        <v>1.21883E-12</v>
      </c>
      <c r="HA549" s="1">
        <v>1.136432E-7</v>
      </c>
      <c r="HB549" s="1">
        <v>3.6843849999999997E-2</v>
      </c>
      <c r="HC549">
        <v>33.126710000000003</v>
      </c>
      <c r="HD549" s="1">
        <v>5.7451410000000001E-12</v>
      </c>
      <c r="HE549" s="1">
        <v>5.3894080000000002E-7</v>
      </c>
      <c r="HF549" s="1">
        <v>3.6631450000000003E-2</v>
      </c>
      <c r="HG549">
        <v>33.197049999999997</v>
      </c>
      <c r="HH549" s="1">
        <v>2.4345890000000001E-11</v>
      </c>
      <c r="HI549" s="1">
        <v>2.297093E-6</v>
      </c>
      <c r="HJ549" s="1">
        <v>3.6408089999999997E-2</v>
      </c>
      <c r="HK549">
        <v>33.212510000000002</v>
      </c>
      <c r="HL549" s="1">
        <v>9.3483210000000001E-11</v>
      </c>
      <c r="HM549" s="1">
        <v>8.8737820000000004E-6</v>
      </c>
      <c r="HN549" s="1">
        <v>3.6184319999999999E-2</v>
      </c>
      <c r="HO549">
        <v>33.159790000000001</v>
      </c>
      <c r="HP549" s="1">
        <v>3.5068600000000002E-10</v>
      </c>
      <c r="HQ549" s="1">
        <v>3.132196E-5</v>
      </c>
      <c r="HR549" s="1">
        <v>3.6141109999999997E-2</v>
      </c>
      <c r="HS549">
        <v>33.106729999999999</v>
      </c>
      <c r="HT549" s="1">
        <v>1.3072269999999999E-9</v>
      </c>
      <c r="HU549" s="1">
        <v>1.022764E-4</v>
      </c>
      <c r="HV549" s="1">
        <v>3.6470570000000001E-2</v>
      </c>
      <c r="HW549">
        <v>33.058019999999999</v>
      </c>
      <c r="HX549" s="1">
        <v>4.3688970000000004E-9</v>
      </c>
      <c r="HY549" s="1">
        <v>3.0954250000000001E-4</v>
      </c>
      <c r="HZ549" s="1">
        <v>3.6317420000000003E-2</v>
      </c>
      <c r="IA549">
        <v>33.069609999999997</v>
      </c>
      <c r="IB549" s="1">
        <v>1.30588E-8</v>
      </c>
      <c r="IC549" s="1">
        <v>8.7115629999999999E-4</v>
      </c>
      <c r="ID549" s="1">
        <v>3.5891930000000002E-2</v>
      </c>
      <c r="IE549">
        <v>33.122149999999998</v>
      </c>
      <c r="IF549" s="1">
        <v>3.5562990000000002E-8</v>
      </c>
      <c r="IG549" s="1">
        <v>2.2914509999999999E-3</v>
      </c>
      <c r="IH549" s="1">
        <v>3.5455720000000003E-2</v>
      </c>
      <c r="II549">
        <v>33.172370000000001</v>
      </c>
      <c r="IJ549" s="1">
        <v>8.971799E-8</v>
      </c>
      <c r="IK549" s="1">
        <v>5.6600840000000001E-3</v>
      </c>
      <c r="IL549" s="1">
        <v>3.5254580000000001E-2</v>
      </c>
      <c r="IM549">
        <v>33.209769999999999</v>
      </c>
      <c r="IN549" s="1">
        <v>2.1289039999999999E-7</v>
      </c>
      <c r="IO549" s="1">
        <v>1.319788E-2</v>
      </c>
      <c r="IP549" s="1">
        <v>3.5210360000000003E-2</v>
      </c>
      <c r="IQ549">
        <v>33.196510000000004</v>
      </c>
      <c r="IR549" s="1">
        <v>4.7775559999999998E-7</v>
      </c>
      <c r="IS549" s="1">
        <v>2.919625E-2</v>
      </c>
      <c r="IT549" s="1">
        <v>3.5097459999999997E-2</v>
      </c>
      <c r="IU549">
        <v>33.15455</v>
      </c>
      <c r="IV549" s="1">
        <v>1.0132990000000001E-6</v>
      </c>
      <c r="IW549" s="1">
        <v>6.1524860000000001E-2</v>
      </c>
      <c r="IX549" s="1">
        <v>3.489536E-2</v>
      </c>
      <c r="IY549">
        <v>33.11797</v>
      </c>
      <c r="IZ549" s="1">
        <v>2.039788E-6</v>
      </c>
      <c r="JA549">
        <v>0.1239048</v>
      </c>
      <c r="JB549" s="1">
        <v>3.4713130000000002E-2</v>
      </c>
      <c r="JC549">
        <v>33.095050000000001</v>
      </c>
      <c r="JD549" s="1">
        <v>3.9245000000000003E-6</v>
      </c>
      <c r="JE549">
        <v>0.23924819999999999</v>
      </c>
      <c r="JF549" s="1">
        <v>3.4491750000000002E-2</v>
      </c>
      <c r="JG549">
        <v>33.155380000000001</v>
      </c>
      <c r="JH549" s="1">
        <v>7.2327490000000001E-6</v>
      </c>
      <c r="JI549">
        <v>0.44422840000000002</v>
      </c>
      <c r="JJ549" s="1">
        <v>3.4277290000000002E-2</v>
      </c>
      <c r="JK549">
        <v>33.222580000000001</v>
      </c>
      <c r="JL549" s="1">
        <v>1.2827289999999999E-5</v>
      </c>
      <c r="JM549">
        <v>0.79538240000000004</v>
      </c>
      <c r="JN549" s="1">
        <v>3.4093909999999998E-2</v>
      </c>
      <c r="JO549">
        <v>33.265389999999996</v>
      </c>
      <c r="JP549" s="1">
        <v>2.1974669999999999E-5</v>
      </c>
      <c r="JQ549">
        <v>1.376833</v>
      </c>
      <c r="JR549" s="1">
        <v>3.3916149999999999E-2</v>
      </c>
      <c r="JS549">
        <v>33.285969999999999</v>
      </c>
      <c r="JT549" s="1">
        <v>3.6438730000000003E-5</v>
      </c>
      <c r="JU549">
        <v>2.3097880000000002</v>
      </c>
      <c r="JV549" s="1">
        <v>3.3741630000000002E-2</v>
      </c>
      <c r="JW549">
        <v>33.277920000000002</v>
      </c>
      <c r="JX549" s="1">
        <v>5.8621369999999999E-5</v>
      </c>
      <c r="JY549">
        <v>3.7633709999999998</v>
      </c>
      <c r="JZ549" s="1">
        <v>3.3556389999999998E-2</v>
      </c>
      <c r="KA549">
        <v>33.229689999999998</v>
      </c>
      <c r="KB549" s="1">
        <v>9.1669550000000004E-5</v>
      </c>
      <c r="KC549">
        <v>5.9670059999999996</v>
      </c>
      <c r="KD549" s="1">
        <v>3.3423929999999998E-2</v>
      </c>
      <c r="KE549">
        <v>33.180329999999998</v>
      </c>
      <c r="KF549" s="1">
        <v>1.3988180000000001E-4</v>
      </c>
      <c r="KG549">
        <v>9.2236049999999992</v>
      </c>
      <c r="KH549" s="1">
        <v>3.3419650000000002E-2</v>
      </c>
      <c r="KI549">
        <v>33.145919999999997</v>
      </c>
      <c r="KJ549" s="1">
        <v>2.0919879999999999E-4</v>
      </c>
      <c r="KK549">
        <v>13.92839</v>
      </c>
      <c r="KL549" s="1">
        <v>3.3274390000000001E-2</v>
      </c>
      <c r="KM549">
        <v>33.191989999999997</v>
      </c>
      <c r="KN549" s="1">
        <v>3.0466960000000002E-4</v>
      </c>
      <c r="KO549">
        <v>20.575839999999999</v>
      </c>
      <c r="KP549" s="1">
        <v>3.3051190000000001E-2</v>
      </c>
      <c r="KQ549">
        <v>33.268000000000001</v>
      </c>
      <c r="KR549" s="1">
        <v>4.3346310000000001E-4</v>
      </c>
      <c r="KS549">
        <v>29.76905</v>
      </c>
      <c r="KT549" s="1">
        <v>3.2833759999999997E-2</v>
      </c>
      <c r="KU549">
        <v>33.349879999999999</v>
      </c>
      <c r="KV549" s="1">
        <v>6.0474849999999996E-4</v>
      </c>
      <c r="KW549">
        <v>42.234000000000002</v>
      </c>
      <c r="KX549" s="1">
        <v>3.2697850000000001E-2</v>
      </c>
      <c r="KY549">
        <v>33.418999999999997</v>
      </c>
      <c r="KZ549" s="1">
        <v>8.3042659999999998E-4</v>
      </c>
      <c r="LA549">
        <v>58.836320000000001</v>
      </c>
      <c r="LB549" s="1">
        <v>3.2593759999999999E-2</v>
      </c>
      <c r="LC549">
        <v>33.415059999999997</v>
      </c>
      <c r="LD549" s="1">
        <v>1.1221969999999999E-3</v>
      </c>
      <c r="LE549">
        <v>80.586699999999993</v>
      </c>
      <c r="LF549">
        <v>3.2487000000000002E-2</v>
      </c>
      <c r="LG549">
        <v>33.3643</v>
      </c>
      <c r="LH549" s="1">
        <v>1.4925019999999999E-3</v>
      </c>
      <c r="LI549">
        <v>108.6399</v>
      </c>
      <c r="LJ549" s="1">
        <v>3.236518E-2</v>
      </c>
      <c r="LK549">
        <v>33.318730000000002</v>
      </c>
      <c r="LL549" s="1">
        <v>1.9547280000000002E-3</v>
      </c>
      <c r="LM549">
        <v>144.28290000000001</v>
      </c>
      <c r="LN549" s="1">
        <v>3.224776E-2</v>
      </c>
      <c r="LO549">
        <v>33.292290000000001</v>
      </c>
      <c r="LP549" s="1">
        <v>2.524952E-3</v>
      </c>
      <c r="LQ549">
        <v>188.9435</v>
      </c>
      <c r="LR549" s="1">
        <v>3.2112229999999999E-2</v>
      </c>
      <c r="LS549">
        <v>33.362119999999997</v>
      </c>
      <c r="LT549" s="1">
        <v>3.217138E-3</v>
      </c>
      <c r="LU549">
        <v>244.17500000000001</v>
      </c>
      <c r="LV549" s="1">
        <v>3.199776E-2</v>
      </c>
      <c r="LW549">
        <v>33.460639999999998</v>
      </c>
      <c r="LX549" s="1">
        <v>4.0515539999999997E-3</v>
      </c>
      <c r="LY549">
        <v>311.63459999999998</v>
      </c>
      <c r="LZ549" s="1">
        <v>3.186427E-2</v>
      </c>
      <c r="MA549">
        <v>33.555160000000001</v>
      </c>
      <c r="MB549" s="1">
        <v>5.0406069999999999E-3</v>
      </c>
      <c r="MC549">
        <v>393.0847</v>
      </c>
      <c r="MD549" s="1">
        <v>3.1742659999999999E-2</v>
      </c>
      <c r="ME549">
        <v>33.635710000000003</v>
      </c>
      <c r="MF549" s="1">
        <v>6.2051939999999998E-3</v>
      </c>
      <c r="MG549">
        <v>490.358</v>
      </c>
      <c r="MH549">
        <v>3.16262E-2</v>
      </c>
      <c r="MI549">
        <v>33.644550000000002</v>
      </c>
      <c r="MJ549" s="1">
        <v>7.562198E-3</v>
      </c>
      <c r="MK549">
        <v>605.34040000000005</v>
      </c>
      <c r="ML549" s="1">
        <v>3.1525949999999997E-2</v>
      </c>
      <c r="MM549">
        <v>33.607779999999998</v>
      </c>
      <c r="MN549" s="1">
        <v>9.1321230000000007E-3</v>
      </c>
      <c r="MO549">
        <v>739.92079999999999</v>
      </c>
      <c r="MP549" s="1">
        <v>3.146972E-2</v>
      </c>
      <c r="MQ549">
        <v>33.562759999999997</v>
      </c>
      <c r="MR549" s="1">
        <v>1.094327E-2</v>
      </c>
      <c r="MS549">
        <v>896.01620000000003</v>
      </c>
      <c r="MT549" s="1">
        <v>3.1578309999999998E-2</v>
      </c>
      <c r="MU549">
        <v>33.521059999999999</v>
      </c>
      <c r="MV549" s="1">
        <v>1.307203E-2</v>
      </c>
      <c r="MW549">
        <v>1075.8040000000001</v>
      </c>
      <c r="MX549" s="1">
        <v>3.1491270000000002E-2</v>
      </c>
      <c r="MY549">
        <v>33.507640000000002</v>
      </c>
      <c r="MZ549" s="1">
        <v>1.539545E-2</v>
      </c>
      <c r="NA549">
        <v>1281.125</v>
      </c>
      <c r="NB549" s="1">
        <v>3.1298340000000001E-2</v>
      </c>
      <c r="NC549">
        <v>33.538089999999997</v>
      </c>
      <c r="ND549" s="1">
        <v>1.7932050000000001E-2</v>
      </c>
      <c r="NE549">
        <v>1513.4670000000001</v>
      </c>
      <c r="NF549" s="1">
        <v>3.1095939999999999E-2</v>
      </c>
      <c r="NG549">
        <v>33.61618</v>
      </c>
      <c r="NH549" s="1">
        <v>2.0724960000000001E-2</v>
      </c>
      <c r="NI549">
        <v>1774.306</v>
      </c>
      <c r="NJ549" s="1">
        <v>3.1006410000000002E-2</v>
      </c>
      <c r="NK549">
        <v>33.651179999999997</v>
      </c>
      <c r="NL549">
        <v>2.3873599999999998E-2</v>
      </c>
      <c r="NM549">
        <v>2065.261</v>
      </c>
      <c r="NN549" s="1">
        <v>3.0967189999999999E-2</v>
      </c>
      <c r="NO549">
        <v>33.629750000000001</v>
      </c>
      <c r="NP549" s="1">
        <v>2.736709E-2</v>
      </c>
      <c r="NQ549">
        <v>2387.9690000000001</v>
      </c>
      <c r="NR549" s="1">
        <v>3.0906409999999999E-2</v>
      </c>
      <c r="NS549">
        <v>33.594459999999998</v>
      </c>
      <c r="NT549" s="1">
        <v>3.115921E-2</v>
      </c>
      <c r="NU549">
        <v>2743.7759999999998</v>
      </c>
      <c r="NV549" s="1">
        <v>3.0872460000000001E-2</v>
      </c>
      <c r="NW549">
        <v>33.556899999999999</v>
      </c>
      <c r="NX549" s="1">
        <v>3.5303519999999998E-2</v>
      </c>
      <c r="NY549">
        <v>3133.6709999999998</v>
      </c>
      <c r="NZ549">
        <v>3.09806E-2</v>
      </c>
      <c r="OA549">
        <v>33.525509999999997</v>
      </c>
      <c r="OB549" s="1">
        <v>3.9966639999999998E-2</v>
      </c>
      <c r="OC549">
        <v>3559.22</v>
      </c>
      <c r="OD549" s="1">
        <v>3.0898849999999999E-2</v>
      </c>
      <c r="OE549">
        <v>33.560609999999997</v>
      </c>
      <c r="OF549">
        <v>4.4737600000000002E-2</v>
      </c>
      <c r="OG549">
        <v>4021.0239999999999</v>
      </c>
      <c r="OH549">
        <v>3.07278E-2</v>
      </c>
      <c r="OI549">
        <v>33.64134</v>
      </c>
      <c r="OJ549" s="1">
        <v>4.9682509999999999E-2</v>
      </c>
      <c r="OK549">
        <v>4518.8130000000001</v>
      </c>
    </row>
    <row r="550" spans="1:401" x14ac:dyDescent="0.35">
      <c r="A550">
        <v>559</v>
      </c>
      <c r="B550" t="s">
        <v>4</v>
      </c>
      <c r="C550" t="s">
        <v>364</v>
      </c>
      <c r="D550" t="s">
        <v>552</v>
      </c>
      <c r="E550">
        <v>4614.0169999999998</v>
      </c>
      <c r="F550" s="1">
        <v>8.5833049999999994E-2</v>
      </c>
      <c r="G550">
        <v>31.188790000000001</v>
      </c>
      <c r="H550">
        <v>0</v>
      </c>
      <c r="I550">
        <v>0</v>
      </c>
      <c r="J550">
        <v>8.5068400000000002E-2</v>
      </c>
      <c r="K550">
        <v>31.25386</v>
      </c>
      <c r="L550">
        <v>0</v>
      </c>
      <c r="M550">
        <v>0</v>
      </c>
      <c r="N550" s="1">
        <v>8.3989690000000006E-2</v>
      </c>
      <c r="O550">
        <v>31.3096</v>
      </c>
      <c r="P550">
        <v>0</v>
      </c>
      <c r="Q550">
        <v>0</v>
      </c>
      <c r="R550" s="1">
        <v>8.2946190000000003E-2</v>
      </c>
      <c r="S550">
        <v>31.348849999999999</v>
      </c>
      <c r="T550">
        <v>0</v>
      </c>
      <c r="U550">
        <v>0</v>
      </c>
      <c r="V550" s="1">
        <v>8.2221370000000002E-2</v>
      </c>
      <c r="W550">
        <v>31.40429</v>
      </c>
      <c r="X550">
        <v>0</v>
      </c>
      <c r="Y550">
        <v>0</v>
      </c>
      <c r="Z550" s="1">
        <v>8.1661410000000004E-2</v>
      </c>
      <c r="AA550">
        <v>31.44472</v>
      </c>
      <c r="AB550">
        <v>0</v>
      </c>
      <c r="AC550">
        <v>0</v>
      </c>
      <c r="AD550" s="1">
        <v>8.1047939999999999E-2</v>
      </c>
      <c r="AE550">
        <v>31.475490000000001</v>
      </c>
      <c r="AF550">
        <v>0</v>
      </c>
      <c r="AG550">
        <v>0</v>
      </c>
      <c r="AH550" s="1">
        <v>8.1011739999999999E-2</v>
      </c>
      <c r="AI550">
        <v>31.510010000000001</v>
      </c>
      <c r="AJ550">
        <v>0</v>
      </c>
      <c r="AK550">
        <v>0</v>
      </c>
      <c r="AL550" s="1">
        <v>8.2428420000000002E-2</v>
      </c>
      <c r="AM550">
        <v>31.55219</v>
      </c>
      <c r="AN550">
        <v>0</v>
      </c>
      <c r="AO550">
        <v>0</v>
      </c>
      <c r="AP550" s="1">
        <v>8.1932069999999996E-2</v>
      </c>
      <c r="AQ550">
        <v>31.642399999999999</v>
      </c>
      <c r="AR550">
        <v>0</v>
      </c>
      <c r="AS550">
        <v>0</v>
      </c>
      <c r="AT550" s="1">
        <v>8.0509120000000003E-2</v>
      </c>
      <c r="AU550">
        <v>31.75487</v>
      </c>
      <c r="AV550">
        <v>0</v>
      </c>
      <c r="AW550">
        <v>0</v>
      </c>
      <c r="AX550">
        <v>7.9120399999999994E-2</v>
      </c>
      <c r="AY550">
        <v>31.840599999999998</v>
      </c>
      <c r="AZ550">
        <v>0</v>
      </c>
      <c r="BA550">
        <v>0</v>
      </c>
      <c r="BB550" s="1">
        <v>7.8699240000000004E-2</v>
      </c>
      <c r="BC550">
        <v>31.909590000000001</v>
      </c>
      <c r="BD550">
        <v>0</v>
      </c>
      <c r="BE550">
        <v>0</v>
      </c>
      <c r="BF550" s="1">
        <v>7.8722280000000006E-2</v>
      </c>
      <c r="BG550">
        <v>31.942589999999999</v>
      </c>
      <c r="BH550">
        <v>0</v>
      </c>
      <c r="BI550">
        <v>0</v>
      </c>
      <c r="BJ550">
        <v>7.8541200000000005E-2</v>
      </c>
      <c r="BK550">
        <v>31.943539999999999</v>
      </c>
      <c r="BL550">
        <v>0</v>
      </c>
      <c r="BM550">
        <v>0</v>
      </c>
      <c r="BN550" s="1">
        <v>7.8161389999999997E-2</v>
      </c>
      <c r="BO550">
        <v>31.944890000000001</v>
      </c>
      <c r="BP550">
        <v>0</v>
      </c>
      <c r="BQ550">
        <v>0</v>
      </c>
      <c r="BR550" s="1">
        <v>7.8209059999999997E-2</v>
      </c>
      <c r="BS550">
        <v>31.953250000000001</v>
      </c>
      <c r="BT550">
        <v>0</v>
      </c>
      <c r="BU550">
        <v>0</v>
      </c>
      <c r="BV550">
        <v>7.7809299999999998E-2</v>
      </c>
      <c r="BW550">
        <v>32.011139999999997</v>
      </c>
      <c r="BX550">
        <v>0</v>
      </c>
      <c r="BY550">
        <v>0</v>
      </c>
      <c r="BZ550" s="1">
        <v>7.7269640000000001E-2</v>
      </c>
      <c r="CA550">
        <v>32.084299999999999</v>
      </c>
      <c r="CB550">
        <v>0</v>
      </c>
      <c r="CC550">
        <v>0</v>
      </c>
      <c r="CD550" s="1">
        <v>7.6790529999999996E-2</v>
      </c>
      <c r="CE550">
        <v>32.146120000000003</v>
      </c>
      <c r="CF550">
        <v>0</v>
      </c>
      <c r="CG550">
        <v>0</v>
      </c>
      <c r="CH550" s="1">
        <v>7.6523740000000007E-2</v>
      </c>
      <c r="CI550">
        <v>32.210630000000002</v>
      </c>
      <c r="CJ550">
        <v>0</v>
      </c>
      <c r="CK550">
        <v>0</v>
      </c>
      <c r="CL550" s="1">
        <v>7.6347659999999998E-2</v>
      </c>
      <c r="CM550">
        <v>32.245190000000001</v>
      </c>
      <c r="CN550">
        <v>0</v>
      </c>
      <c r="CO550">
        <v>0</v>
      </c>
      <c r="CP550" s="1">
        <v>7.6145359999999995E-2</v>
      </c>
      <c r="CQ550">
        <v>32.237670000000001</v>
      </c>
      <c r="CR550">
        <v>0</v>
      </c>
      <c r="CS550">
        <v>0</v>
      </c>
      <c r="CT550" s="1">
        <v>7.6570429999999995E-2</v>
      </c>
      <c r="CU550">
        <v>32.227800000000002</v>
      </c>
      <c r="CV550">
        <v>0</v>
      </c>
      <c r="CW550">
        <v>0</v>
      </c>
      <c r="CX550" s="1">
        <v>7.8385979999999994E-2</v>
      </c>
      <c r="CY550">
        <v>32.229089999999999</v>
      </c>
      <c r="CZ550">
        <v>0</v>
      </c>
      <c r="DA550">
        <v>0</v>
      </c>
      <c r="DB550" s="1">
        <v>7.8316549999999999E-2</v>
      </c>
      <c r="DC550">
        <v>32.308190000000003</v>
      </c>
      <c r="DD550">
        <v>0</v>
      </c>
      <c r="DE550">
        <v>0</v>
      </c>
      <c r="DF550" s="1">
        <v>7.7334609999999998E-2</v>
      </c>
      <c r="DG550">
        <v>32.416319999999999</v>
      </c>
      <c r="DH550">
        <v>0</v>
      </c>
      <c r="DI550">
        <v>0</v>
      </c>
      <c r="DJ550" s="1">
        <v>7.6316439999999999E-2</v>
      </c>
      <c r="DK550">
        <v>32.513809999999999</v>
      </c>
      <c r="DL550">
        <v>0</v>
      </c>
      <c r="DM550">
        <v>0</v>
      </c>
      <c r="DN550" s="1">
        <v>7.6221730000000001E-2</v>
      </c>
      <c r="DO550">
        <v>32.597110000000001</v>
      </c>
      <c r="DP550">
        <v>0</v>
      </c>
      <c r="DQ550">
        <v>0</v>
      </c>
      <c r="DR550" s="1">
        <v>7.6554419999999998E-2</v>
      </c>
      <c r="DS550">
        <v>32.616900000000001</v>
      </c>
      <c r="DT550">
        <v>0</v>
      </c>
      <c r="DU550">
        <v>0</v>
      </c>
      <c r="DV550" s="1">
        <v>7.6658169999999998E-2</v>
      </c>
      <c r="DW550">
        <v>32.598889999999997</v>
      </c>
      <c r="DX550">
        <v>0</v>
      </c>
      <c r="DY550">
        <v>0</v>
      </c>
      <c r="DZ550">
        <v>7.6286400000000004E-2</v>
      </c>
      <c r="EA550">
        <v>32.58164</v>
      </c>
      <c r="EB550">
        <v>0</v>
      </c>
      <c r="EC550">
        <v>0</v>
      </c>
      <c r="ED550" s="1">
        <v>7.5805250000000005E-2</v>
      </c>
      <c r="EE550">
        <v>32.570650000000001</v>
      </c>
      <c r="EF550">
        <v>0</v>
      </c>
      <c r="EG550">
        <v>0</v>
      </c>
      <c r="EH550">
        <v>7.5470099999999998E-2</v>
      </c>
      <c r="EI550">
        <v>32.61439</v>
      </c>
      <c r="EJ550">
        <v>0</v>
      </c>
      <c r="EK550">
        <v>0</v>
      </c>
      <c r="EL550" s="1">
        <v>7.5316060000000004E-2</v>
      </c>
      <c r="EM550">
        <v>32.704259999999998</v>
      </c>
      <c r="EN550">
        <v>0</v>
      </c>
      <c r="EO550" s="1">
        <v>-2.965906E-37</v>
      </c>
      <c r="EP550" s="1">
        <v>7.5116310000000006E-2</v>
      </c>
      <c r="EQ550">
        <v>32.809429999999999</v>
      </c>
      <c r="ER550">
        <v>0</v>
      </c>
      <c r="ES550" s="1">
        <v>-1.858191E-34</v>
      </c>
      <c r="ET550" s="1">
        <v>7.4859930000000005E-2</v>
      </c>
      <c r="EU550">
        <v>32.89461</v>
      </c>
      <c r="EV550">
        <v>0</v>
      </c>
      <c r="EW550" s="1">
        <v>-5.0941929999999998E-32</v>
      </c>
      <c r="EX550" s="1">
        <v>7.4506069999999994E-2</v>
      </c>
      <c r="EY550">
        <v>32.91507</v>
      </c>
      <c r="EZ550">
        <v>0</v>
      </c>
      <c r="FA550" s="1">
        <v>-7.7401830000000005E-32</v>
      </c>
      <c r="FB550" s="1">
        <v>7.4133130000000005E-2</v>
      </c>
      <c r="FC550">
        <v>32.90307</v>
      </c>
      <c r="FD550" s="1">
        <v>9.4401420000000003E-30</v>
      </c>
      <c r="FE550" s="1">
        <v>6.4787860000000004E-25</v>
      </c>
      <c r="FF550" s="1">
        <v>7.4135560000000003E-2</v>
      </c>
      <c r="FG550">
        <v>32.886960000000002</v>
      </c>
      <c r="FH550" s="1">
        <v>1.7031909999999999E-27</v>
      </c>
      <c r="FI550" s="1">
        <v>1.1687290000000001E-22</v>
      </c>
      <c r="FJ550">
        <v>7.4879200000000007E-2</v>
      </c>
      <c r="FK550">
        <v>32.868580000000001</v>
      </c>
      <c r="FL550" s="1">
        <v>1.1952339999999999E-25</v>
      </c>
      <c r="FM550" s="1">
        <v>8.1182140000000007E-21</v>
      </c>
      <c r="FN550" s="1">
        <v>7.4623819999999993E-2</v>
      </c>
      <c r="FO550">
        <v>32.922199999999997</v>
      </c>
      <c r="FP550" s="1">
        <v>5.1354949999999996E-24</v>
      </c>
      <c r="FQ550" s="1">
        <v>3.499943E-19</v>
      </c>
      <c r="FR550" s="1">
        <v>7.3803250000000001E-2</v>
      </c>
      <c r="FS550">
        <v>33.003909999999998</v>
      </c>
      <c r="FT550" s="1">
        <v>1.5455459999999999E-22</v>
      </c>
      <c r="FU550" s="1">
        <v>1.065099E-17</v>
      </c>
      <c r="FV550" s="1">
        <v>7.2992940000000006E-2</v>
      </c>
      <c r="FW550">
        <v>33.058039999999998</v>
      </c>
      <c r="FX550" s="1">
        <v>3.4636719999999999E-21</v>
      </c>
      <c r="FY550" s="1">
        <v>2.4140689999999998E-16</v>
      </c>
      <c r="FZ550" s="1">
        <v>7.2629159999999998E-2</v>
      </c>
      <c r="GA550">
        <v>33.088059999999999</v>
      </c>
      <c r="GB550" s="1">
        <v>6.0314349999999996E-20</v>
      </c>
      <c r="GC550" s="1">
        <v>4.224723E-15</v>
      </c>
      <c r="GD550" s="1">
        <v>7.2514919999999997E-2</v>
      </c>
      <c r="GE550">
        <v>33.066890000000001</v>
      </c>
      <c r="GF550" s="1">
        <v>8.3971260000000004E-19</v>
      </c>
      <c r="GG550" s="1">
        <v>5.8916780000000002E-14</v>
      </c>
      <c r="GH550" s="1">
        <v>7.2276960000000001E-2</v>
      </c>
      <c r="GI550">
        <v>33.050269999999998</v>
      </c>
      <c r="GJ550" s="1">
        <v>9.5659770000000002E-18</v>
      </c>
      <c r="GK550" s="1">
        <v>6.7336220000000003E-13</v>
      </c>
      <c r="GL550" s="1">
        <v>7.1841139999999998E-2</v>
      </c>
      <c r="GM550">
        <v>33.035110000000003</v>
      </c>
      <c r="GN550" s="1">
        <v>9.0635480000000005E-17</v>
      </c>
      <c r="GO550" s="1">
        <v>6.418979E-12</v>
      </c>
      <c r="GP550" s="1">
        <v>7.1464360000000005E-2</v>
      </c>
      <c r="GQ550">
        <v>33.022640000000003</v>
      </c>
      <c r="GR550" s="1">
        <v>7.2846370000000003E-16</v>
      </c>
      <c r="GS550" s="1">
        <v>5.1872619999999998E-11</v>
      </c>
      <c r="GT550" s="1">
        <v>7.0993360000000005E-2</v>
      </c>
      <c r="GU550">
        <v>33.00873</v>
      </c>
      <c r="GV550" s="1">
        <v>5.0306279999999998E-15</v>
      </c>
      <c r="GW550" s="1">
        <v>3.606095E-10</v>
      </c>
      <c r="GX550" s="1">
        <v>7.0551509999999998E-2</v>
      </c>
      <c r="GY550">
        <v>33.0351</v>
      </c>
      <c r="GZ550" s="1">
        <v>3.0297699999999998E-14</v>
      </c>
      <c r="HA550" s="1">
        <v>2.1852689999999999E-9</v>
      </c>
      <c r="HB550" s="1">
        <v>7.0128190000000007E-2</v>
      </c>
      <c r="HC550">
        <v>33.105989999999998</v>
      </c>
      <c r="HD550" s="1">
        <v>1.609449E-13</v>
      </c>
      <c r="HE550" s="1">
        <v>1.168034E-8</v>
      </c>
      <c r="HF550">
        <v>6.9739400000000007E-2</v>
      </c>
      <c r="HG550">
        <v>33.174979999999998</v>
      </c>
      <c r="HH550" s="1">
        <v>7.6245409999999999E-13</v>
      </c>
      <c r="HI550" s="1">
        <v>5.5646279999999997E-8</v>
      </c>
      <c r="HJ550">
        <v>6.9322700000000001E-2</v>
      </c>
      <c r="HK550">
        <v>33.196899999999999</v>
      </c>
      <c r="HL550" s="1">
        <v>3.254109E-12</v>
      </c>
      <c r="HM550" s="1">
        <v>2.3891569999999999E-7</v>
      </c>
      <c r="HN550" s="1">
        <v>6.8894940000000002E-2</v>
      </c>
      <c r="HO550">
        <v>33.157040000000002</v>
      </c>
      <c r="HP550" s="1">
        <v>1.262067E-11</v>
      </c>
      <c r="HQ550" s="1">
        <v>9.3238730000000005E-7</v>
      </c>
      <c r="HR550" s="1">
        <v>6.8846749999999998E-2</v>
      </c>
      <c r="HS550">
        <v>33.114640000000001</v>
      </c>
      <c r="HT550" s="1">
        <v>4.5328539999999997E-11</v>
      </c>
      <c r="HU550" s="1">
        <v>3.3515099999999999E-6</v>
      </c>
      <c r="HV550" s="1">
        <v>6.9504659999999996E-2</v>
      </c>
      <c r="HW550">
        <v>33.075960000000002</v>
      </c>
      <c r="HX550" s="1">
        <v>2.2373550000000001E-10</v>
      </c>
      <c r="HY550" s="1">
        <v>1.132218E-5</v>
      </c>
      <c r="HZ550" s="1">
        <v>6.9221480000000002E-2</v>
      </c>
      <c r="IA550">
        <v>33.089300000000001</v>
      </c>
      <c r="IB550" s="1">
        <v>9.8454020000000006E-10</v>
      </c>
      <c r="IC550" s="1">
        <v>3.677511E-5</v>
      </c>
      <c r="ID550" s="1">
        <v>6.8390179999999995E-2</v>
      </c>
      <c r="IE550">
        <v>33.139389999999999</v>
      </c>
      <c r="IF550" s="1">
        <v>3.4166030000000001E-9</v>
      </c>
      <c r="IG550" s="1">
        <v>1.112119E-4</v>
      </c>
      <c r="IH550" s="1">
        <v>6.7561049999999997E-2</v>
      </c>
      <c r="II550">
        <v>33.188830000000003</v>
      </c>
      <c r="IJ550" s="1">
        <v>1.0275440000000001E-8</v>
      </c>
      <c r="IK550" s="1">
        <v>3.1203729999999997E-4</v>
      </c>
      <c r="IL550" s="1">
        <v>6.7189189999999996E-2</v>
      </c>
      <c r="IM550">
        <v>33.228279999999998</v>
      </c>
      <c r="IN550" s="1">
        <v>2.7999789999999998E-8</v>
      </c>
      <c r="IO550" s="1">
        <v>8.1736269999999999E-4</v>
      </c>
      <c r="IP550" s="1">
        <v>6.7114670000000001E-2</v>
      </c>
      <c r="IQ550">
        <v>33.22345</v>
      </c>
      <c r="IR550" s="1">
        <v>7.0468320000000002E-8</v>
      </c>
      <c r="IS550" s="1">
        <v>2.0129269999999999E-3</v>
      </c>
      <c r="IT550" s="1">
        <v>6.6912159999999998E-2</v>
      </c>
      <c r="IU550">
        <v>33.192830000000001</v>
      </c>
      <c r="IV550" s="1">
        <v>1.6489010000000001E-7</v>
      </c>
      <c r="IW550" s="1">
        <v>4.6854849999999997E-3</v>
      </c>
      <c r="IX550" s="1">
        <v>6.652661E-2</v>
      </c>
      <c r="IY550">
        <v>33.165129999999998</v>
      </c>
      <c r="IZ550" s="1">
        <v>3.6172090000000002E-7</v>
      </c>
      <c r="JA550">
        <v>1.0348100000000001E-2</v>
      </c>
      <c r="JB550" s="1">
        <v>6.6185240000000006E-2</v>
      </c>
      <c r="JC550">
        <v>33.148800000000001</v>
      </c>
      <c r="JD550" s="1">
        <v>7.5164930000000004E-7</v>
      </c>
      <c r="JE550" s="1">
        <v>2.1778909999999999E-2</v>
      </c>
      <c r="JF550" s="1">
        <v>6.5772029999999995E-2</v>
      </c>
      <c r="JG550">
        <v>33.205460000000002</v>
      </c>
      <c r="JH550" s="1">
        <v>1.4855129999999999E-6</v>
      </c>
      <c r="JI550" s="1">
        <v>4.383869E-2</v>
      </c>
      <c r="JJ550" s="1">
        <v>6.5364779999999997E-2</v>
      </c>
      <c r="JK550">
        <v>33.26923</v>
      </c>
      <c r="JL550" s="1">
        <v>2.8085220000000001E-6</v>
      </c>
      <c r="JM550" s="1">
        <v>8.4690420000000002E-2</v>
      </c>
      <c r="JN550" s="1">
        <v>6.5023709999999998E-2</v>
      </c>
      <c r="JO550">
        <v>33.312710000000003</v>
      </c>
      <c r="JP550" s="1">
        <v>5.1051079999999998E-6</v>
      </c>
      <c r="JQ550">
        <v>0.1575223</v>
      </c>
      <c r="JR550">
        <v>6.4688499999999996E-2</v>
      </c>
      <c r="JS550">
        <v>33.337269999999997</v>
      </c>
      <c r="JT550" s="1">
        <v>8.9457619999999993E-6</v>
      </c>
      <c r="JU550">
        <v>0.2829199</v>
      </c>
      <c r="JV550" s="1">
        <v>6.4358380000000007E-2</v>
      </c>
      <c r="JW550">
        <v>33.336680000000001</v>
      </c>
      <c r="JX550" s="1">
        <v>1.5154940000000001E-5</v>
      </c>
      <c r="JY550">
        <v>0.49187160000000002</v>
      </c>
      <c r="JZ550">
        <v>6.4007300000000003E-2</v>
      </c>
      <c r="KA550">
        <v>33.299430000000001</v>
      </c>
      <c r="KB550" s="1">
        <v>2.4879659999999999E-5</v>
      </c>
      <c r="KC550">
        <v>0.82962670000000005</v>
      </c>
      <c r="KD550" s="1">
        <v>6.3771850000000005E-2</v>
      </c>
      <c r="KE550">
        <v>33.25994</v>
      </c>
      <c r="KF550" s="1">
        <v>3.9759930000000001E-5</v>
      </c>
      <c r="KG550">
        <v>1.3604560000000001</v>
      </c>
      <c r="KH550" s="1">
        <v>6.3764760000000004E-2</v>
      </c>
      <c r="KI550">
        <v>33.231900000000003</v>
      </c>
      <c r="KJ550" s="1">
        <v>6.2125869999999999E-5</v>
      </c>
      <c r="KK550">
        <v>2.1749489999999998</v>
      </c>
      <c r="KL550" s="1">
        <v>6.3498449999999998E-2</v>
      </c>
      <c r="KM550">
        <v>33.273319999999998</v>
      </c>
      <c r="KN550" s="1">
        <v>9.4340710000000004E-5</v>
      </c>
      <c r="KO550">
        <v>3.3938649999999999</v>
      </c>
      <c r="KP550" s="1">
        <v>6.3074779999999997E-2</v>
      </c>
      <c r="KQ550">
        <v>33.342590000000001</v>
      </c>
      <c r="KR550" s="1">
        <v>1.396399E-4</v>
      </c>
      <c r="KS550">
        <v>5.1738059999999999</v>
      </c>
      <c r="KT550" s="1">
        <v>6.2662809999999999E-2</v>
      </c>
      <c r="KU550">
        <v>33.418349999999997</v>
      </c>
      <c r="KV550" s="1">
        <v>2.022968E-4</v>
      </c>
      <c r="KW550">
        <v>7.7154449999999999</v>
      </c>
      <c r="KX550" s="1">
        <v>6.2406679999999999E-2</v>
      </c>
      <c r="KY550">
        <v>33.48424</v>
      </c>
      <c r="KZ550" s="1">
        <v>2.8797749999999998E-4</v>
      </c>
      <c r="LA550">
        <v>11.27562</v>
      </c>
      <c r="LB550" s="1">
        <v>6.2214760000000001E-2</v>
      </c>
      <c r="LC550">
        <v>33.486649999999997</v>
      </c>
      <c r="LD550" s="1">
        <v>4.0288029999999999E-4</v>
      </c>
      <c r="LE550">
        <v>16.1752</v>
      </c>
      <c r="LF550" s="1">
        <v>6.2025129999999998E-2</v>
      </c>
      <c r="LG550">
        <v>33.446040000000004</v>
      </c>
      <c r="LH550" s="1">
        <v>5.5402990000000003E-4</v>
      </c>
      <c r="LI550">
        <v>22.802949999999999</v>
      </c>
      <c r="LJ550" s="1">
        <v>6.1794769999999999E-2</v>
      </c>
      <c r="LK550">
        <v>33.408160000000002</v>
      </c>
      <c r="LL550" s="1">
        <v>7.4913859999999998E-4</v>
      </c>
      <c r="LM550">
        <v>31.618259999999999</v>
      </c>
      <c r="LN550" s="1">
        <v>6.1573870000000003E-2</v>
      </c>
      <c r="LO550">
        <v>33.385420000000003</v>
      </c>
      <c r="LP550" s="1">
        <v>9.9785010000000003E-4</v>
      </c>
      <c r="LQ550">
        <v>43.164610000000003</v>
      </c>
      <c r="LR550" s="1">
        <v>6.131648E-2</v>
      </c>
      <c r="LS550">
        <v>33.446730000000002</v>
      </c>
      <c r="LT550" s="1">
        <v>1.3094910000000001E-3</v>
      </c>
      <c r="LU550">
        <v>58.067819999999998</v>
      </c>
      <c r="LV550" s="1">
        <v>6.1103850000000001E-2</v>
      </c>
      <c r="LW550">
        <v>33.535200000000003</v>
      </c>
      <c r="LX550" s="1">
        <v>1.6967760000000001E-3</v>
      </c>
      <c r="LY550">
        <v>77.036990000000003</v>
      </c>
      <c r="LZ550" s="1">
        <v>6.0853070000000002E-2</v>
      </c>
      <c r="MA550">
        <v>33.622720000000001</v>
      </c>
      <c r="MB550" s="1">
        <v>2.1697050000000001E-3</v>
      </c>
      <c r="MC550">
        <v>100.8736</v>
      </c>
      <c r="MD550" s="1">
        <v>6.0627380000000002E-2</v>
      </c>
      <c r="ME550">
        <v>33.699440000000003</v>
      </c>
      <c r="MF550" s="1">
        <v>2.7421099999999999E-3</v>
      </c>
      <c r="MG550">
        <v>130.34059999999999</v>
      </c>
      <c r="MH550" s="1">
        <v>6.0415330000000003E-2</v>
      </c>
      <c r="MI550">
        <v>33.713709999999999</v>
      </c>
      <c r="MJ550" s="1">
        <v>3.4255760000000001E-3</v>
      </c>
      <c r="MK550">
        <v>166.0376</v>
      </c>
      <c r="ML550" s="1">
        <v>6.0215409999999997E-2</v>
      </c>
      <c r="MM550">
        <v>33.686340000000001</v>
      </c>
      <c r="MN550" s="1">
        <v>4.2335580000000001E-3</v>
      </c>
      <c r="MO550">
        <v>208.88319999999999</v>
      </c>
      <c r="MP550" s="1">
        <v>6.0131669999999998E-2</v>
      </c>
      <c r="MQ550">
        <v>33.64958</v>
      </c>
      <c r="MR550" s="1">
        <v>5.1891799999999998E-3</v>
      </c>
      <c r="MS550">
        <v>259.87799999999999</v>
      </c>
      <c r="MT550" s="1">
        <v>6.0350670000000002E-2</v>
      </c>
      <c r="MU550">
        <v>33.614280000000001</v>
      </c>
      <c r="MV550" s="1">
        <v>6.3342889999999999E-3</v>
      </c>
      <c r="MW550">
        <v>320.26369999999997</v>
      </c>
      <c r="MX550" s="1">
        <v>6.0187520000000001E-2</v>
      </c>
      <c r="MY550">
        <v>33.602409999999999</v>
      </c>
      <c r="MZ550" s="1">
        <v>7.6160990000000003E-3</v>
      </c>
      <c r="NA550">
        <v>391.05189999999999</v>
      </c>
      <c r="NB550" s="1">
        <v>5.9818830000000003E-2</v>
      </c>
      <c r="NC550">
        <v>33.62941</v>
      </c>
      <c r="ND550" s="1">
        <v>9.047533E-3</v>
      </c>
      <c r="NE550">
        <v>473.1</v>
      </c>
      <c r="NF550" s="1">
        <v>5.9437589999999998E-2</v>
      </c>
      <c r="NG550">
        <v>33.699590000000001</v>
      </c>
      <c r="NH550">
        <v>1.0656499999999999E-2</v>
      </c>
      <c r="NI550">
        <v>567.32539999999995</v>
      </c>
      <c r="NJ550" s="1">
        <v>5.9270320000000001E-2</v>
      </c>
      <c r="NK550">
        <v>33.733440000000002</v>
      </c>
      <c r="NL550" s="1">
        <v>1.250098E-2</v>
      </c>
      <c r="NM550">
        <v>674.88109999999995</v>
      </c>
      <c r="NN550" s="1">
        <v>5.918884E-2</v>
      </c>
      <c r="NO550">
        <v>33.717799999999997</v>
      </c>
      <c r="NP550" s="1">
        <v>1.4582650000000001E-2</v>
      </c>
      <c r="NQ550">
        <v>797.02440000000001</v>
      </c>
      <c r="NR550" s="1">
        <v>5.9090860000000002E-2</v>
      </c>
      <c r="NS550">
        <v>33.688380000000002</v>
      </c>
      <c r="NT550" s="1">
        <v>1.689332E-2</v>
      </c>
      <c r="NU550">
        <v>934.82680000000005</v>
      </c>
      <c r="NV550" s="1">
        <v>5.9039429999999997E-2</v>
      </c>
      <c r="NW550">
        <v>33.656030000000001</v>
      </c>
      <c r="NX550" s="1">
        <v>1.9461889999999999E-2</v>
      </c>
      <c r="NY550">
        <v>1089.21</v>
      </c>
      <c r="NZ550" s="1">
        <v>5.926008E-2</v>
      </c>
      <c r="OA550">
        <v>33.627980000000001</v>
      </c>
      <c r="OB550" s="1">
        <v>2.2393880000000001E-2</v>
      </c>
      <c r="OC550">
        <v>1261.6610000000001</v>
      </c>
      <c r="OD550" s="1">
        <v>5.9101059999999997E-2</v>
      </c>
      <c r="OE550">
        <v>33.657910000000001</v>
      </c>
      <c r="OF550">
        <v>2.5458000000000001E-2</v>
      </c>
      <c r="OG550">
        <v>1452.854</v>
      </c>
      <c r="OH550" s="1">
        <v>5.8779440000000002E-2</v>
      </c>
      <c r="OI550">
        <v>33.729669999999999</v>
      </c>
      <c r="OJ550" s="1">
        <v>2.869934E-2</v>
      </c>
      <c r="OK550">
        <v>1662.9369999999999</v>
      </c>
    </row>
    <row r="551" spans="1:401" x14ac:dyDescent="0.35">
      <c r="A551">
        <v>560</v>
      </c>
      <c r="B551" t="s">
        <v>4</v>
      </c>
      <c r="C551" t="s">
        <v>364</v>
      </c>
      <c r="D551" t="s">
        <v>553</v>
      </c>
      <c r="E551">
        <v>8950.6470000000008</v>
      </c>
      <c r="F551" s="1">
        <v>5.5556319999999999E-2</v>
      </c>
      <c r="G551">
        <v>30.44012</v>
      </c>
      <c r="H551">
        <v>0</v>
      </c>
      <c r="I551">
        <v>0</v>
      </c>
      <c r="J551" s="1">
        <v>5.5055630000000001E-2</v>
      </c>
      <c r="K551">
        <v>30.51699</v>
      </c>
      <c r="L551">
        <v>0</v>
      </c>
      <c r="M551">
        <v>0</v>
      </c>
      <c r="N551">
        <v>5.4347899999999998E-2</v>
      </c>
      <c r="O551">
        <v>30.584800000000001</v>
      </c>
      <c r="P551">
        <v>0</v>
      </c>
      <c r="Q551">
        <v>0</v>
      </c>
      <c r="R551" s="1">
        <v>5.3663160000000001E-2</v>
      </c>
      <c r="S551">
        <v>30.63738</v>
      </c>
      <c r="T551">
        <v>0</v>
      </c>
      <c r="U551">
        <v>0</v>
      </c>
      <c r="V551" s="1">
        <v>5.3188979999999997E-2</v>
      </c>
      <c r="W551">
        <v>30.706499999999998</v>
      </c>
      <c r="X551">
        <v>0</v>
      </c>
      <c r="Y551">
        <v>0</v>
      </c>
      <c r="Z551" s="1">
        <v>5.2827480000000003E-2</v>
      </c>
      <c r="AA551">
        <v>30.76051</v>
      </c>
      <c r="AB551">
        <v>0</v>
      </c>
      <c r="AC551">
        <v>0</v>
      </c>
      <c r="AD551" s="1">
        <v>5.2425779999999998E-2</v>
      </c>
      <c r="AE551">
        <v>30.80545</v>
      </c>
      <c r="AF551">
        <v>0</v>
      </c>
      <c r="AG551">
        <v>0</v>
      </c>
      <c r="AH551" s="1">
        <v>5.2427670000000003E-2</v>
      </c>
      <c r="AI551">
        <v>30.854220000000002</v>
      </c>
      <c r="AJ551">
        <v>0</v>
      </c>
      <c r="AK551">
        <v>0</v>
      </c>
      <c r="AL551" s="1">
        <v>5.3359990000000003E-2</v>
      </c>
      <c r="AM551">
        <v>30.910730000000001</v>
      </c>
      <c r="AN551">
        <v>0</v>
      </c>
      <c r="AO551">
        <v>0</v>
      </c>
      <c r="AP551" s="1">
        <v>5.3035819999999997E-2</v>
      </c>
      <c r="AQ551">
        <v>31.014620000000001</v>
      </c>
      <c r="AR551">
        <v>0</v>
      </c>
      <c r="AS551">
        <v>0</v>
      </c>
      <c r="AT551" s="1">
        <v>5.2096339999999998E-2</v>
      </c>
      <c r="AU551">
        <v>31.13983</v>
      </c>
      <c r="AV551">
        <v>0</v>
      </c>
      <c r="AW551">
        <v>0</v>
      </c>
      <c r="AX551" s="1">
        <v>5.1186820000000001E-2</v>
      </c>
      <c r="AY551">
        <v>31.23789</v>
      </c>
      <c r="AZ551">
        <v>0</v>
      </c>
      <c r="BA551">
        <v>0</v>
      </c>
      <c r="BB551" s="1">
        <v>5.0912770000000003E-2</v>
      </c>
      <c r="BC551">
        <v>31.319369999999999</v>
      </c>
      <c r="BD551">
        <v>0</v>
      </c>
      <c r="BE551">
        <v>0</v>
      </c>
      <c r="BF551" s="1">
        <v>5.0932249999999998E-2</v>
      </c>
      <c r="BG551">
        <v>31.36514</v>
      </c>
      <c r="BH551">
        <v>0</v>
      </c>
      <c r="BI551">
        <v>0</v>
      </c>
      <c r="BJ551" s="1">
        <v>5.0814140000000001E-2</v>
      </c>
      <c r="BK551">
        <v>31.380009999999999</v>
      </c>
      <c r="BL551">
        <v>0</v>
      </c>
      <c r="BM551">
        <v>0</v>
      </c>
      <c r="BN551" s="1">
        <v>5.0573630000000001E-2</v>
      </c>
      <c r="BO551">
        <v>31.396660000000001</v>
      </c>
      <c r="BP551">
        <v>0</v>
      </c>
      <c r="BQ551">
        <v>0</v>
      </c>
      <c r="BR551" s="1">
        <v>5.0601609999999998E-2</v>
      </c>
      <c r="BS551">
        <v>31.420670000000001</v>
      </c>
      <c r="BT551">
        <v>0</v>
      </c>
      <c r="BU551">
        <v>0</v>
      </c>
      <c r="BV551" s="1">
        <v>5.0338729999999998E-2</v>
      </c>
      <c r="BW551">
        <v>31.49314</v>
      </c>
      <c r="BX551">
        <v>0</v>
      </c>
      <c r="BY551">
        <v>0</v>
      </c>
      <c r="BZ551" s="1">
        <v>4.9983310000000003E-2</v>
      </c>
      <c r="CA551">
        <v>31.580279999999998</v>
      </c>
      <c r="CB551">
        <v>0</v>
      </c>
      <c r="CC551">
        <v>0</v>
      </c>
      <c r="CD551" s="1">
        <v>4.967133E-2</v>
      </c>
      <c r="CE551">
        <v>31.655049999999999</v>
      </c>
      <c r="CF551">
        <v>0</v>
      </c>
      <c r="CG551">
        <v>0</v>
      </c>
      <c r="CH551" s="1">
        <v>4.9497979999999997E-2</v>
      </c>
      <c r="CI551">
        <v>31.732220000000002</v>
      </c>
      <c r="CJ551">
        <v>0</v>
      </c>
      <c r="CK551">
        <v>0</v>
      </c>
      <c r="CL551" s="1">
        <v>4.9381769999999998E-2</v>
      </c>
      <c r="CM551">
        <v>31.778960000000001</v>
      </c>
      <c r="CN551">
        <v>0</v>
      </c>
      <c r="CO551">
        <v>0</v>
      </c>
      <c r="CP551" s="1">
        <v>4.9248479999999997E-2</v>
      </c>
      <c r="CQ551">
        <v>31.7852</v>
      </c>
      <c r="CR551">
        <v>0</v>
      </c>
      <c r="CS551">
        <v>0</v>
      </c>
      <c r="CT551" s="1">
        <v>4.9547679999999997E-2</v>
      </c>
      <c r="CU551">
        <v>31.79045</v>
      </c>
      <c r="CV551">
        <v>0</v>
      </c>
      <c r="CW551">
        <v>0</v>
      </c>
      <c r="CX551" s="1">
        <v>5.0738039999999998E-2</v>
      </c>
      <c r="CY551">
        <v>31.807600000000001</v>
      </c>
      <c r="CZ551">
        <v>0</v>
      </c>
      <c r="DA551">
        <v>0</v>
      </c>
      <c r="DB551" s="1">
        <v>5.0690209999999999E-2</v>
      </c>
      <c r="DC551">
        <v>31.900759999999998</v>
      </c>
      <c r="DD551">
        <v>0</v>
      </c>
      <c r="DE551">
        <v>0</v>
      </c>
      <c r="DF551" s="1">
        <v>5.0036360000000002E-2</v>
      </c>
      <c r="DG551">
        <v>32.02017</v>
      </c>
      <c r="DH551">
        <v>0</v>
      </c>
      <c r="DI551">
        <v>0</v>
      </c>
      <c r="DJ551" s="1">
        <v>4.936931E-2</v>
      </c>
      <c r="DK551">
        <v>32.12782</v>
      </c>
      <c r="DL551">
        <v>0</v>
      </c>
      <c r="DM551">
        <v>0</v>
      </c>
      <c r="DN551" s="1">
        <v>4.9308619999999997E-2</v>
      </c>
      <c r="DO551">
        <v>32.22072</v>
      </c>
      <c r="DP551">
        <v>0</v>
      </c>
      <c r="DQ551">
        <v>0</v>
      </c>
      <c r="DR551" s="1">
        <v>4.9528849999999999E-2</v>
      </c>
      <c r="DS551">
        <v>32.250959999999999</v>
      </c>
      <c r="DT551">
        <v>0</v>
      </c>
      <c r="DU551">
        <v>0</v>
      </c>
      <c r="DV551" s="1">
        <v>4.959906E-2</v>
      </c>
      <c r="DW551">
        <v>32.24597</v>
      </c>
      <c r="DX551">
        <v>0</v>
      </c>
      <c r="DY551">
        <v>0</v>
      </c>
      <c r="DZ551" s="1">
        <v>4.9355759999999999E-2</v>
      </c>
      <c r="EA551">
        <v>32.243229999999997</v>
      </c>
      <c r="EB551">
        <v>0</v>
      </c>
      <c r="EC551">
        <v>0</v>
      </c>
      <c r="ED551" s="1">
        <v>4.9038779999999997E-2</v>
      </c>
      <c r="EE551">
        <v>32.247309999999999</v>
      </c>
      <c r="EF551">
        <v>0</v>
      </c>
      <c r="EG551" s="1">
        <v>2.128851E-38</v>
      </c>
      <c r="EH551" s="1">
        <v>4.881597E-2</v>
      </c>
      <c r="EI551">
        <v>32.305289999999999</v>
      </c>
      <c r="EJ551">
        <v>0</v>
      </c>
      <c r="EK551" s="1">
        <v>2.4855859999999999E-35</v>
      </c>
      <c r="EL551" s="1">
        <v>4.8718360000000002E-2</v>
      </c>
      <c r="EM551">
        <v>32.406820000000003</v>
      </c>
      <c r="EN551">
        <v>0</v>
      </c>
      <c r="EO551" s="1">
        <v>1.485675E-32</v>
      </c>
      <c r="EP551" s="1">
        <v>4.8585150000000001E-2</v>
      </c>
      <c r="EQ551">
        <v>32.52093</v>
      </c>
      <c r="ER551">
        <v>0</v>
      </c>
      <c r="ES551" s="1">
        <v>4.9465309999999997E-30</v>
      </c>
      <c r="ET551" s="1">
        <v>4.8416710000000002E-2</v>
      </c>
      <c r="EU551">
        <v>32.614229999999999</v>
      </c>
      <c r="EV551">
        <v>0</v>
      </c>
      <c r="EW551" s="1">
        <v>9.8572839999999993E-28</v>
      </c>
      <c r="EX551" s="1">
        <v>4.8184390000000001E-2</v>
      </c>
      <c r="EY551">
        <v>32.643610000000002</v>
      </c>
      <c r="EZ551">
        <v>0</v>
      </c>
      <c r="FA551" s="1">
        <v>1.246035E-25</v>
      </c>
      <c r="FB551" s="1">
        <v>4.7944010000000002E-2</v>
      </c>
      <c r="FC551">
        <v>32.639479999999999</v>
      </c>
      <c r="FD551" s="1">
        <v>9.4125600000000002E-30</v>
      </c>
      <c r="FE551" s="1">
        <v>1.0506439999999999E-23</v>
      </c>
      <c r="FF551" s="1">
        <v>4.7956659999999998E-2</v>
      </c>
      <c r="FG551">
        <v>32.63355</v>
      </c>
      <c r="FH551" s="1">
        <v>1.698668E-27</v>
      </c>
      <c r="FI551" s="1">
        <v>6.1800220000000001E-22</v>
      </c>
      <c r="FJ551" s="1">
        <v>4.8441089999999999E-2</v>
      </c>
      <c r="FK551">
        <v>32.628340000000001</v>
      </c>
      <c r="FL551" s="1">
        <v>1.192189E-25</v>
      </c>
      <c r="FM551" s="1">
        <v>2.624692E-20</v>
      </c>
      <c r="FN551" s="1">
        <v>4.827621E-2</v>
      </c>
      <c r="FO551">
        <v>32.694409999999998</v>
      </c>
      <c r="FP551" s="1">
        <v>5.1226199999999999E-24</v>
      </c>
      <c r="FQ551" s="1">
        <v>8.3176610000000004E-19</v>
      </c>
      <c r="FR551" s="1">
        <v>4.773529E-2</v>
      </c>
      <c r="FS551">
        <v>32.785980000000002</v>
      </c>
      <c r="FT551" s="1">
        <v>1.2486709999999999E-22</v>
      </c>
      <c r="FU551" s="1">
        <v>2.0308739999999999E-17</v>
      </c>
      <c r="FV551" s="1">
        <v>4.7204950000000002E-2</v>
      </c>
      <c r="FW551">
        <v>32.849319999999999</v>
      </c>
      <c r="FX551" s="1">
        <v>2.342135E-21</v>
      </c>
      <c r="FY551" s="1">
        <v>3.852908E-16</v>
      </c>
      <c r="FZ551" s="1">
        <v>4.6963110000000002E-2</v>
      </c>
      <c r="GA551">
        <v>32.888680000000001</v>
      </c>
      <c r="GB551" s="1">
        <v>3.5389110000000003E-20</v>
      </c>
      <c r="GC551" s="1">
        <v>5.8513379999999997E-15</v>
      </c>
      <c r="GD551" s="1">
        <v>4.6894379999999999E-2</v>
      </c>
      <c r="GE551">
        <v>32.879010000000001</v>
      </c>
      <c r="GF551" s="1">
        <v>4.3964050000000002E-19</v>
      </c>
      <c r="GG551" s="1">
        <v>7.2802870000000004E-14</v>
      </c>
      <c r="GH551" s="1">
        <v>4.6739240000000001E-2</v>
      </c>
      <c r="GI551">
        <v>32.875</v>
      </c>
      <c r="GJ551" s="1">
        <v>4.5473050000000003E-18</v>
      </c>
      <c r="GK551" s="1">
        <v>7.5545999999999999E-13</v>
      </c>
      <c r="GL551" s="1">
        <v>4.6455349999999999E-2</v>
      </c>
      <c r="GM551">
        <v>32.872770000000003</v>
      </c>
      <c r="GN551" s="1">
        <v>3.9672839999999999E-17</v>
      </c>
      <c r="GO551" s="1">
        <v>6.6313599999999997E-12</v>
      </c>
      <c r="GP551" s="1">
        <v>4.6211269999999999E-2</v>
      </c>
      <c r="GQ551">
        <v>32.872810000000001</v>
      </c>
      <c r="GR551" s="1">
        <v>2.9703459999999998E-16</v>
      </c>
      <c r="GS551" s="1">
        <v>4.99187E-11</v>
      </c>
      <c r="GT551" s="1">
        <v>4.5904449999999999E-2</v>
      </c>
      <c r="GU551">
        <v>32.871229999999997</v>
      </c>
      <c r="GV551" s="1">
        <v>1.929197E-15</v>
      </c>
      <c r="GW551" s="1">
        <v>3.2637959999999999E-10</v>
      </c>
      <c r="GX551" s="1">
        <v>4.5612680000000003E-2</v>
      </c>
      <c r="GY551">
        <v>32.9086</v>
      </c>
      <c r="GZ551" s="1">
        <v>1.1014300000000001E-14</v>
      </c>
      <c r="HA551" s="1">
        <v>1.8751049999999998E-9</v>
      </c>
      <c r="HB551" s="1">
        <v>4.5342649999999998E-2</v>
      </c>
      <c r="HC551">
        <v>32.987630000000003</v>
      </c>
      <c r="HD551" s="1">
        <v>5.5857200000000001E-14</v>
      </c>
      <c r="HE551" s="1">
        <v>9.5670699999999997E-9</v>
      </c>
      <c r="HF551" s="1">
        <v>4.508562E-2</v>
      </c>
      <c r="HG551">
        <v>33.062730000000002</v>
      </c>
      <c r="HH551" s="1">
        <v>2.5424709999999999E-13</v>
      </c>
      <c r="HI551" s="1">
        <v>4.379607E-8</v>
      </c>
      <c r="HJ551" s="1">
        <v>4.4815210000000001E-2</v>
      </c>
      <c r="HK551">
        <v>33.090789999999998</v>
      </c>
      <c r="HL551" s="1">
        <v>1.0477969999999999E-12</v>
      </c>
      <c r="HM551" s="1">
        <v>1.8156930000000001E-7</v>
      </c>
      <c r="HN551" s="1">
        <v>4.4536539999999999E-2</v>
      </c>
      <c r="HO551">
        <v>33.059440000000002</v>
      </c>
      <c r="HP551" s="1">
        <v>3.939186E-12</v>
      </c>
      <c r="HQ551" s="1">
        <v>6.8687320000000002E-7</v>
      </c>
      <c r="HR551" s="1">
        <v>4.4515829999999999E-2</v>
      </c>
      <c r="HS551">
        <v>33.027349999999998</v>
      </c>
      <c r="HT551" s="1">
        <v>1.372961E-11</v>
      </c>
      <c r="HU551" s="1">
        <v>2.3953249999999998E-6</v>
      </c>
      <c r="HV551" s="1">
        <v>4.4947359999999999E-2</v>
      </c>
      <c r="HW551">
        <v>32.998609999999999</v>
      </c>
      <c r="HX551" s="1">
        <v>4.4885450000000003E-11</v>
      </c>
      <c r="HY551" s="1">
        <v>7.7556620000000004E-6</v>
      </c>
      <c r="HZ551" s="1">
        <v>4.4765289999999999E-2</v>
      </c>
      <c r="IA551">
        <v>33.020530000000001</v>
      </c>
      <c r="IB551" s="1">
        <v>1.350867E-10</v>
      </c>
      <c r="IC551" s="1">
        <v>2.3436889999999998E-5</v>
      </c>
      <c r="ID551" s="1">
        <v>4.421891E-2</v>
      </c>
      <c r="IE551">
        <v>33.07734</v>
      </c>
      <c r="IF551" s="1">
        <v>3.7757149999999998E-10</v>
      </c>
      <c r="IG551" s="1">
        <v>6.6320859999999994E-5</v>
      </c>
      <c r="IH551" s="1">
        <v>4.367538E-2</v>
      </c>
      <c r="II551">
        <v>33.132080000000002</v>
      </c>
      <c r="IJ551" s="1">
        <v>9.9129969999999999E-10</v>
      </c>
      <c r="IK551" s="1">
        <v>1.7628730000000001E-4</v>
      </c>
      <c r="IL551">
        <v>4.3434399999999998E-2</v>
      </c>
      <c r="IM551">
        <v>33.176369999999999</v>
      </c>
      <c r="IN551" s="1">
        <v>2.4709169999999999E-9</v>
      </c>
      <c r="IO551" s="1">
        <v>4.4187430000000003E-4</v>
      </c>
      <c r="IP551" s="1">
        <v>4.3386719999999997E-2</v>
      </c>
      <c r="IQ551">
        <v>33.176560000000002</v>
      </c>
      <c r="IR551" s="1">
        <v>5.8596190000000002E-9</v>
      </c>
      <c r="IS551" s="1">
        <v>1.0489869999999999E-3</v>
      </c>
      <c r="IT551" s="1">
        <v>4.3254590000000002E-2</v>
      </c>
      <c r="IU551">
        <v>33.151879999999998</v>
      </c>
      <c r="IV551" s="1">
        <v>1.319323E-8</v>
      </c>
      <c r="IW551" s="1">
        <v>2.3692560000000001E-3</v>
      </c>
      <c r="IX551">
        <v>4.3004300000000002E-2</v>
      </c>
      <c r="IY551">
        <v>33.130839999999999</v>
      </c>
      <c r="IZ551" s="1">
        <v>2.828755E-8</v>
      </c>
      <c r="JA551" s="1">
        <v>5.1093060000000001E-3</v>
      </c>
      <c r="JB551" s="1">
        <v>4.2781760000000002E-2</v>
      </c>
      <c r="JC551">
        <v>33.120980000000003</v>
      </c>
      <c r="JD551" s="1">
        <v>5.8124349999999997E-8</v>
      </c>
      <c r="JE551" s="1">
        <v>1.055408E-2</v>
      </c>
      <c r="JF551">
        <v>4.2513599999999999E-2</v>
      </c>
      <c r="JG551">
        <v>33.182490000000001</v>
      </c>
      <c r="JH551" s="1">
        <v>1.14626E-7</v>
      </c>
      <c r="JI551" s="1">
        <v>2.094468E-2</v>
      </c>
      <c r="JJ551">
        <v>4.2251200000000003E-2</v>
      </c>
      <c r="JK551">
        <v>33.250100000000003</v>
      </c>
      <c r="JL551" s="1">
        <v>2.1778599999999999E-7</v>
      </c>
      <c r="JM551" s="1">
        <v>4.0042080000000001E-2</v>
      </c>
      <c r="JN551" s="1">
        <v>4.2024569999999997E-2</v>
      </c>
      <c r="JO551">
        <v>33.296669999999999</v>
      </c>
      <c r="JP551" s="1">
        <v>3.9997969999999998E-7</v>
      </c>
      <c r="JQ551" s="1">
        <v>7.3937249999999996E-2</v>
      </c>
      <c r="JR551" s="1">
        <v>4.1805250000000002E-2</v>
      </c>
      <c r="JS551">
        <v>33.324210000000001</v>
      </c>
      <c r="JT551" s="1">
        <v>7.1134079999999995E-7</v>
      </c>
      <c r="JU551">
        <v>0.13217950000000001</v>
      </c>
      <c r="JV551">
        <v>4.15933E-2</v>
      </c>
      <c r="JW551">
        <v>33.327269999999999</v>
      </c>
      <c r="JX551" s="1">
        <v>1.227574E-6</v>
      </c>
      <c r="JY551">
        <v>0.22927719999999999</v>
      </c>
      <c r="JZ551" s="1">
        <v>4.1363070000000002E-2</v>
      </c>
      <c r="KA551">
        <v>33.294670000000004</v>
      </c>
      <c r="KB551" s="1">
        <v>2.0586710000000001E-6</v>
      </c>
      <c r="KC551">
        <v>0.3866484</v>
      </c>
      <c r="KD551" s="1">
        <v>4.121652E-2</v>
      </c>
      <c r="KE551">
        <v>33.260330000000003</v>
      </c>
      <c r="KF551" s="1">
        <v>3.369457E-6</v>
      </c>
      <c r="KG551">
        <v>0.63507880000000005</v>
      </c>
      <c r="KH551" s="1">
        <v>4.1213119999999999E-2</v>
      </c>
      <c r="KI551">
        <v>33.235889999999998</v>
      </c>
      <c r="KJ551" s="1">
        <v>5.4004409999999996E-6</v>
      </c>
      <c r="KK551">
        <v>1.0179800000000001</v>
      </c>
      <c r="KL551" s="1">
        <v>4.103913E-2</v>
      </c>
      <c r="KM551">
        <v>33.280909999999999</v>
      </c>
      <c r="KN551" s="1">
        <v>8.4250240000000005E-6</v>
      </c>
      <c r="KO551">
        <v>1.5948960000000001</v>
      </c>
      <c r="KP551" s="1">
        <v>4.0760209999999998E-2</v>
      </c>
      <c r="KQ551">
        <v>33.352719999999998</v>
      </c>
      <c r="KR551" s="1">
        <v>1.2829490000000001E-5</v>
      </c>
      <c r="KS551">
        <v>2.4452940000000001</v>
      </c>
      <c r="KT551">
        <v>4.0492800000000002E-2</v>
      </c>
      <c r="KU551">
        <v>33.430199999999999</v>
      </c>
      <c r="KV551" s="1">
        <v>1.914547E-5</v>
      </c>
      <c r="KW551">
        <v>3.6731760000000002</v>
      </c>
      <c r="KX551" s="1">
        <v>4.032148E-2</v>
      </c>
      <c r="KY551">
        <v>33.497219999999999</v>
      </c>
      <c r="KZ551" s="1">
        <v>2.809256E-5</v>
      </c>
      <c r="LA551">
        <v>5.4127780000000003</v>
      </c>
      <c r="LB551" s="1">
        <v>4.0200779999999998E-2</v>
      </c>
      <c r="LC551">
        <v>33.502070000000003</v>
      </c>
      <c r="LD551" s="1">
        <v>4.0540939999999999E-5</v>
      </c>
      <c r="LE551">
        <v>7.8346580000000001</v>
      </c>
      <c r="LF551" s="1">
        <v>4.0074789999999999E-2</v>
      </c>
      <c r="LG551">
        <v>33.465919999999997</v>
      </c>
      <c r="LH551" s="1">
        <v>5.7522719999999999E-5</v>
      </c>
      <c r="LI551">
        <v>11.15132</v>
      </c>
      <c r="LJ551" s="1">
        <v>3.9923689999999998E-2</v>
      </c>
      <c r="LK551">
        <v>33.433929999999997</v>
      </c>
      <c r="LL551" s="1">
        <v>8.0283540000000001E-5</v>
      </c>
      <c r="LM551">
        <v>15.62261</v>
      </c>
      <c r="LN551" s="1">
        <v>3.9782360000000003E-2</v>
      </c>
      <c r="LO551">
        <v>33.417949999999998</v>
      </c>
      <c r="LP551" s="1">
        <v>1.104173E-4</v>
      </c>
      <c r="LQ551">
        <v>21.5625</v>
      </c>
      <c r="LR551" s="1">
        <v>3.9616449999999997E-2</v>
      </c>
      <c r="LS551">
        <v>33.484499999999997</v>
      </c>
      <c r="LT551" s="1">
        <v>1.4963779999999999E-4</v>
      </c>
      <c r="LU551">
        <v>29.344360000000002</v>
      </c>
      <c r="LV551" s="1">
        <v>3.9473880000000003E-2</v>
      </c>
      <c r="LW551">
        <v>33.575760000000002</v>
      </c>
      <c r="LX551" s="1">
        <v>2.00223E-4</v>
      </c>
      <c r="LY551">
        <v>39.405760000000001</v>
      </c>
      <c r="LZ551" s="1">
        <v>3.9309770000000001E-2</v>
      </c>
      <c r="MA551">
        <v>33.663829999999997</v>
      </c>
      <c r="MB551" s="1">
        <v>2.6440950000000002E-4</v>
      </c>
      <c r="MC551">
        <v>52.254219999999997</v>
      </c>
      <c r="MD551" s="1">
        <v>3.9163290000000003E-2</v>
      </c>
      <c r="ME551">
        <v>33.74015</v>
      </c>
      <c r="MF551" s="1">
        <v>3.8472750000000003E-4</v>
      </c>
      <c r="MG551">
        <v>68.594570000000004</v>
      </c>
      <c r="MH551" s="1">
        <v>3.9026039999999998E-2</v>
      </c>
      <c r="MI551">
        <v>33.754809999999999</v>
      </c>
      <c r="MJ551" s="1">
        <v>5.5593370000000001E-4</v>
      </c>
      <c r="MK551">
        <v>89.464579999999998</v>
      </c>
      <c r="ML551" s="1">
        <v>3.8895619999999999E-2</v>
      </c>
      <c r="MM551">
        <v>33.729970000000002</v>
      </c>
      <c r="MN551" s="1">
        <v>7.7261859999999997E-4</v>
      </c>
      <c r="MO551">
        <v>115.71510000000001</v>
      </c>
      <c r="MP551">
        <v>3.8846100000000001E-2</v>
      </c>
      <c r="MQ551">
        <v>33.697310000000002</v>
      </c>
      <c r="MR551" s="1">
        <v>1.045806E-3</v>
      </c>
      <c r="MS551">
        <v>148.29040000000001</v>
      </c>
      <c r="MT551" s="1">
        <v>3.8988210000000002E-2</v>
      </c>
      <c r="MU551">
        <v>33.66695</v>
      </c>
      <c r="MV551" s="1">
        <v>1.393245E-3</v>
      </c>
      <c r="MW551">
        <v>188.31190000000001</v>
      </c>
      <c r="MX551" s="1">
        <v>3.8883880000000003E-2</v>
      </c>
      <c r="MY551">
        <v>33.660310000000003</v>
      </c>
      <c r="MZ551" s="1">
        <v>1.8104180000000001E-3</v>
      </c>
      <c r="NA551">
        <v>236.96170000000001</v>
      </c>
      <c r="NB551" s="1">
        <v>3.8639970000000003E-2</v>
      </c>
      <c r="NC551">
        <v>33.691119999999998</v>
      </c>
      <c r="ND551">
        <v>2.3037000000000001E-3</v>
      </c>
      <c r="NE551">
        <v>295.32810000000001</v>
      </c>
      <c r="NF551" s="1">
        <v>3.8392179999999998E-2</v>
      </c>
      <c r="NG551">
        <v>33.762830000000001</v>
      </c>
      <c r="NH551" s="1">
        <v>2.8856009999999998E-3</v>
      </c>
      <c r="NI551">
        <v>364.61720000000003</v>
      </c>
      <c r="NJ551" s="1">
        <v>3.8278949999999999E-2</v>
      </c>
      <c r="NK551">
        <v>33.797539999999998</v>
      </c>
      <c r="NL551" s="1">
        <v>3.579806E-3</v>
      </c>
      <c r="NM551">
        <v>446.20350000000002</v>
      </c>
      <c r="NN551" s="1">
        <v>3.823087E-2</v>
      </c>
      <c r="NO551">
        <v>33.78369</v>
      </c>
      <c r="NP551" s="1">
        <v>4.3990310000000003E-3</v>
      </c>
      <c r="NQ551">
        <v>541.62220000000002</v>
      </c>
      <c r="NR551" s="1">
        <v>3.8167340000000001E-2</v>
      </c>
      <c r="NS551">
        <v>33.757260000000002</v>
      </c>
      <c r="NT551" s="1">
        <v>5.3481420000000002E-3</v>
      </c>
      <c r="NU551">
        <v>652.44500000000005</v>
      </c>
      <c r="NV551" s="1">
        <v>3.8139659999999999E-2</v>
      </c>
      <c r="NW551">
        <v>33.728580000000001</v>
      </c>
      <c r="NX551" s="1">
        <v>6.4456490000000003E-3</v>
      </c>
      <c r="NY551">
        <v>780.24310000000003</v>
      </c>
      <c r="NZ551" s="1">
        <v>3.8284230000000002E-2</v>
      </c>
      <c r="OA551">
        <v>33.704859999999996</v>
      </c>
      <c r="OB551" s="1">
        <v>7.7395249999999997E-3</v>
      </c>
      <c r="OC551">
        <v>926.93420000000003</v>
      </c>
      <c r="OD551" s="1">
        <v>3.817893E-2</v>
      </c>
      <c r="OE551">
        <v>33.737839999999998</v>
      </c>
      <c r="OF551" s="1">
        <v>9.1563909999999998E-3</v>
      </c>
      <c r="OG551">
        <v>1094.1859999999999</v>
      </c>
      <c r="OH551" s="1">
        <v>3.796472E-2</v>
      </c>
      <c r="OI551">
        <v>33.81024</v>
      </c>
      <c r="OJ551" s="1">
        <v>1.0710269999999999E-2</v>
      </c>
      <c r="OK551">
        <v>1283.327</v>
      </c>
    </row>
    <row r="552" spans="1:401" x14ac:dyDescent="0.35">
      <c r="A552">
        <v>561</v>
      </c>
      <c r="B552" t="s">
        <v>4</v>
      </c>
      <c r="C552" t="s">
        <v>364</v>
      </c>
      <c r="D552" t="s">
        <v>554</v>
      </c>
      <c r="E552">
        <v>5178.9880000000003</v>
      </c>
      <c r="F552" s="1">
        <v>5.4947950000000002E-2</v>
      </c>
      <c r="G552">
        <v>29.70054</v>
      </c>
      <c r="H552">
        <v>0</v>
      </c>
      <c r="I552">
        <v>0</v>
      </c>
      <c r="J552">
        <v>5.4452199999999999E-2</v>
      </c>
      <c r="K552">
        <v>29.782080000000001</v>
      </c>
      <c r="L552">
        <v>0</v>
      </c>
      <c r="M552">
        <v>0</v>
      </c>
      <c r="N552">
        <v>5.3744500000000001E-2</v>
      </c>
      <c r="O552">
        <v>29.855730000000001</v>
      </c>
      <c r="P552">
        <v>0</v>
      </c>
      <c r="Q552">
        <v>0</v>
      </c>
      <c r="R552" s="1">
        <v>5.305406E-2</v>
      </c>
      <c r="S552">
        <v>29.9161</v>
      </c>
      <c r="T552">
        <v>0</v>
      </c>
      <c r="U552">
        <v>0</v>
      </c>
      <c r="V552" s="1">
        <v>5.2587719999999998E-2</v>
      </c>
      <c r="W552">
        <v>29.992059999999999</v>
      </c>
      <c r="X552">
        <v>0</v>
      </c>
      <c r="Y552">
        <v>0</v>
      </c>
      <c r="Z552" s="1">
        <v>5.2235620000000003E-2</v>
      </c>
      <c r="AA552">
        <v>30.05387</v>
      </c>
      <c r="AB552">
        <v>0</v>
      </c>
      <c r="AC552">
        <v>0</v>
      </c>
      <c r="AD552" s="1">
        <v>5.1835630000000001E-2</v>
      </c>
      <c r="AE552">
        <v>30.10764</v>
      </c>
      <c r="AF552">
        <v>0</v>
      </c>
      <c r="AG552">
        <v>0</v>
      </c>
      <c r="AH552" s="1">
        <v>5.1915419999999997E-2</v>
      </c>
      <c r="AI552">
        <v>30.16508</v>
      </c>
      <c r="AJ552">
        <v>0</v>
      </c>
      <c r="AK552">
        <v>0</v>
      </c>
      <c r="AL552" s="1">
        <v>5.2862340000000001E-2</v>
      </c>
      <c r="AM552">
        <v>30.229959999999998</v>
      </c>
      <c r="AN552">
        <v>0</v>
      </c>
      <c r="AO552">
        <v>0</v>
      </c>
      <c r="AP552" s="1">
        <v>5.2549760000000001E-2</v>
      </c>
      <c r="AQ552">
        <v>30.340160000000001</v>
      </c>
      <c r="AR552">
        <v>0</v>
      </c>
      <c r="AS552">
        <v>0</v>
      </c>
      <c r="AT552" s="1">
        <v>5.1579880000000002E-2</v>
      </c>
      <c r="AU552">
        <v>30.47119</v>
      </c>
      <c r="AV552">
        <v>0</v>
      </c>
      <c r="AW552">
        <v>0</v>
      </c>
      <c r="AX552" s="1">
        <v>5.0667789999999997E-2</v>
      </c>
      <c r="AY552">
        <v>30.577649999999998</v>
      </c>
      <c r="AZ552">
        <v>0</v>
      </c>
      <c r="BA552">
        <v>0</v>
      </c>
      <c r="BB552" s="1">
        <v>5.0400970000000003E-2</v>
      </c>
      <c r="BC552">
        <v>30.668510000000001</v>
      </c>
      <c r="BD552">
        <v>0</v>
      </c>
      <c r="BE552">
        <v>0</v>
      </c>
      <c r="BF552" s="1">
        <v>5.0443870000000002E-2</v>
      </c>
      <c r="BG552">
        <v>30.724779999999999</v>
      </c>
      <c r="BH552">
        <v>0</v>
      </c>
      <c r="BI552">
        <v>0</v>
      </c>
      <c r="BJ552" s="1">
        <v>5.0328730000000002E-2</v>
      </c>
      <c r="BK552">
        <v>30.751560000000001</v>
      </c>
      <c r="BL552">
        <v>0</v>
      </c>
      <c r="BM552">
        <v>0</v>
      </c>
      <c r="BN552" s="1">
        <v>5.0111139999999998E-2</v>
      </c>
      <c r="BO552">
        <v>30.779920000000001</v>
      </c>
      <c r="BP552">
        <v>0</v>
      </c>
      <c r="BQ552">
        <v>0</v>
      </c>
      <c r="BR552" s="1">
        <v>5.0135359999999997E-2</v>
      </c>
      <c r="BS552">
        <v>30.814630000000001</v>
      </c>
      <c r="BT552">
        <v>0</v>
      </c>
      <c r="BU552">
        <v>0</v>
      </c>
      <c r="BV552" s="1">
        <v>4.9874189999999999E-2</v>
      </c>
      <c r="BW552">
        <v>30.89489</v>
      </c>
      <c r="BX552">
        <v>0</v>
      </c>
      <c r="BY552">
        <v>0</v>
      </c>
      <c r="BZ552" s="1">
        <v>4.9522919999999998E-2</v>
      </c>
      <c r="CA552">
        <v>30.990089999999999</v>
      </c>
      <c r="CB552">
        <v>0</v>
      </c>
      <c r="CC552">
        <v>0</v>
      </c>
      <c r="CD552" s="1">
        <v>4.9211579999999998E-2</v>
      </c>
      <c r="CE552">
        <v>31.074249999999999</v>
      </c>
      <c r="CF552">
        <v>0</v>
      </c>
      <c r="CG552">
        <v>0</v>
      </c>
      <c r="CH552" s="1">
        <v>4.9041469999999997E-2</v>
      </c>
      <c r="CI552">
        <v>31.160399999999999</v>
      </c>
      <c r="CJ552">
        <v>0</v>
      </c>
      <c r="CK552">
        <v>0</v>
      </c>
      <c r="CL552" s="1">
        <v>4.8930849999999998E-2</v>
      </c>
      <c r="CM552">
        <v>31.217559999999999</v>
      </c>
      <c r="CN552">
        <v>0</v>
      </c>
      <c r="CO552">
        <v>0</v>
      </c>
      <c r="CP552" s="1">
        <v>4.8804769999999997E-2</v>
      </c>
      <c r="CQ552">
        <v>31.236509999999999</v>
      </c>
      <c r="CR552">
        <v>0</v>
      </c>
      <c r="CS552">
        <v>0</v>
      </c>
      <c r="CT552" s="1">
        <v>4.9166729999999999E-2</v>
      </c>
      <c r="CU552">
        <v>31.254580000000001</v>
      </c>
      <c r="CV552">
        <v>0</v>
      </c>
      <c r="CW552">
        <v>0</v>
      </c>
      <c r="CX552" s="1">
        <v>5.0376490000000003E-2</v>
      </c>
      <c r="CY552">
        <v>31.283709999999999</v>
      </c>
      <c r="CZ552">
        <v>0</v>
      </c>
      <c r="DA552">
        <v>0</v>
      </c>
      <c r="DB552">
        <v>5.03387E-2</v>
      </c>
      <c r="DC552">
        <v>31.383710000000001</v>
      </c>
      <c r="DD552">
        <v>0</v>
      </c>
      <c r="DE552">
        <v>0</v>
      </c>
      <c r="DF552" s="1">
        <v>4.9652830000000002E-2</v>
      </c>
      <c r="DG552">
        <v>31.508700000000001</v>
      </c>
      <c r="DH552">
        <v>0</v>
      </c>
      <c r="DI552">
        <v>0</v>
      </c>
      <c r="DJ552" s="1">
        <v>4.897961E-2</v>
      </c>
      <c r="DK552">
        <v>31.623570000000001</v>
      </c>
      <c r="DL552">
        <v>0</v>
      </c>
      <c r="DM552">
        <v>0</v>
      </c>
      <c r="DN552" s="1">
        <v>4.892606E-2</v>
      </c>
      <c r="DO552">
        <v>31.724419999999999</v>
      </c>
      <c r="DP552">
        <v>0</v>
      </c>
      <c r="DQ552">
        <v>0</v>
      </c>
      <c r="DR552">
        <v>4.91592E-2</v>
      </c>
      <c r="DS552">
        <v>31.766269999999999</v>
      </c>
      <c r="DT552">
        <v>0</v>
      </c>
      <c r="DU552">
        <v>0</v>
      </c>
      <c r="DV552" s="1">
        <v>4.9239030000000003E-2</v>
      </c>
      <c r="DW552">
        <v>31.775010000000002</v>
      </c>
      <c r="DX552">
        <v>0</v>
      </c>
      <c r="DY552">
        <v>0</v>
      </c>
      <c r="DZ552" s="1">
        <v>4.8996449999999997E-2</v>
      </c>
      <c r="EA552">
        <v>31.785240000000002</v>
      </c>
      <c r="EB552">
        <v>0</v>
      </c>
      <c r="EC552">
        <v>0</v>
      </c>
      <c r="ED552">
        <v>4.8673099999999997E-2</v>
      </c>
      <c r="EE552">
        <v>31.80172</v>
      </c>
      <c r="EF552">
        <v>0</v>
      </c>
      <c r="EG552">
        <v>0</v>
      </c>
      <c r="EH552" s="1">
        <v>4.8448720000000001E-2</v>
      </c>
      <c r="EI552">
        <v>31.868649999999999</v>
      </c>
      <c r="EJ552">
        <v>0</v>
      </c>
      <c r="EK552" s="1">
        <v>4.1325750000000002E-37</v>
      </c>
      <c r="EL552" s="1">
        <v>4.8361139999999997E-2</v>
      </c>
      <c r="EM552">
        <v>31.976579999999998</v>
      </c>
      <c r="EN552" s="1">
        <v>9.2603920000000001E-38</v>
      </c>
      <c r="EO552" s="1">
        <v>2.7130969999999999E-34</v>
      </c>
      <c r="EP552" s="1">
        <v>4.822506E-2</v>
      </c>
      <c r="EQ552">
        <v>32.096260000000001</v>
      </c>
      <c r="ER552" s="1">
        <v>3.0742579999999997E-35</v>
      </c>
      <c r="ES552" s="1">
        <v>9.8827180000000007E-32</v>
      </c>
      <c r="ET552" s="1">
        <v>4.8063590000000003E-2</v>
      </c>
      <c r="EU552">
        <v>32.196750000000002</v>
      </c>
      <c r="EV552" s="1">
        <v>6.1044870000000003E-33</v>
      </c>
      <c r="EW552" s="1">
        <v>2.1466819999999999E-29</v>
      </c>
      <c r="EX552" s="1">
        <v>4.7824180000000001E-2</v>
      </c>
      <c r="EY552">
        <v>32.237180000000002</v>
      </c>
      <c r="EZ552" s="1">
        <v>7.6796399999999998E-31</v>
      </c>
      <c r="FA552" s="1">
        <v>2.948249E-27</v>
      </c>
      <c r="FB552" s="1">
        <v>4.7590319999999998E-2</v>
      </c>
      <c r="FC552">
        <v>32.245339999999999</v>
      </c>
      <c r="FD552" s="1">
        <v>6.4407709999999998E-29</v>
      </c>
      <c r="FE552" s="1">
        <v>2.6749160000000001E-25</v>
      </c>
      <c r="FF552" s="1">
        <v>4.7642320000000002E-2</v>
      </c>
      <c r="FG552">
        <v>32.251150000000003</v>
      </c>
      <c r="FH552" s="1">
        <v>3.7926430000000003E-27</v>
      </c>
      <c r="FI552" s="1">
        <v>1.667606E-23</v>
      </c>
      <c r="FJ552">
        <v>4.8137800000000001E-2</v>
      </c>
      <c r="FK552">
        <v>32.257649999999998</v>
      </c>
      <c r="FL552" s="1">
        <v>1.6278360000000001E-25</v>
      </c>
      <c r="FM552" s="1">
        <v>7.535814E-22</v>
      </c>
      <c r="FN552" s="1">
        <v>4.7978960000000001E-2</v>
      </c>
      <c r="FO552">
        <v>32.330370000000002</v>
      </c>
      <c r="FP552" s="1">
        <v>5.1417230000000001E-24</v>
      </c>
      <c r="FQ552" s="1">
        <v>2.5258279999999999E-20</v>
      </c>
      <c r="FR552" s="1">
        <v>4.742768E-2</v>
      </c>
      <c r="FS552">
        <v>32.427210000000002</v>
      </c>
      <c r="FT552" s="1">
        <v>5.8177269999999995E-23</v>
      </c>
      <c r="FU552" s="1">
        <v>4.7042010000000001E-19</v>
      </c>
      <c r="FV552" s="1">
        <v>4.6883620000000001E-2</v>
      </c>
      <c r="FW552">
        <v>32.497979999999998</v>
      </c>
      <c r="FX552" s="1">
        <v>1.0112210000000001E-21</v>
      </c>
      <c r="FY552" s="1">
        <v>8.9514449999999996E-18</v>
      </c>
      <c r="FZ552" s="1">
        <v>4.6647220000000003E-2</v>
      </c>
      <c r="GA552">
        <v>32.54665</v>
      </c>
      <c r="GB552" s="1">
        <v>1.416657E-20</v>
      </c>
      <c r="GC552" s="1">
        <v>1.3814890000000001E-16</v>
      </c>
      <c r="GD552" s="1">
        <v>4.6591050000000002E-2</v>
      </c>
      <c r="GE552">
        <v>32.549599999999998</v>
      </c>
      <c r="GF552" s="1">
        <v>1.634167E-19</v>
      </c>
      <c r="GG552" s="1">
        <v>1.7491180000000001E-15</v>
      </c>
      <c r="GH552" s="1">
        <v>4.643887E-2</v>
      </c>
      <c r="GI552">
        <v>32.55742</v>
      </c>
      <c r="GJ552" s="1">
        <v>1.567664E-18</v>
      </c>
      <c r="GK552" s="1">
        <v>1.846449E-14</v>
      </c>
      <c r="GL552" s="1">
        <v>4.6164490000000002E-2</v>
      </c>
      <c r="GM552">
        <v>32.566780000000001</v>
      </c>
      <c r="GN552" s="1">
        <v>1.268019E-17</v>
      </c>
      <c r="GO552" s="1">
        <v>1.647185E-13</v>
      </c>
      <c r="GP552" s="1">
        <v>4.5913790000000003E-2</v>
      </c>
      <c r="GQ552">
        <v>32.577869999999997</v>
      </c>
      <c r="GR552" s="1">
        <v>8.798631E-17</v>
      </c>
      <c r="GS552" s="1">
        <v>1.260044E-12</v>
      </c>
      <c r="GT552" s="1">
        <v>4.5610009999999999E-2</v>
      </c>
      <c r="GU552">
        <v>32.587119999999999</v>
      </c>
      <c r="GV552" s="1">
        <v>5.2993789999999997E-16</v>
      </c>
      <c r="GW552" s="1">
        <v>8.3712179999999996E-12</v>
      </c>
      <c r="GX552" s="1">
        <v>4.5319520000000002E-2</v>
      </c>
      <c r="GY552">
        <v>32.632820000000002</v>
      </c>
      <c r="GZ552" s="1">
        <v>2.8076929999999999E-15</v>
      </c>
      <c r="HA552" s="1">
        <v>4.8889549999999997E-11</v>
      </c>
      <c r="HB552" s="1">
        <v>4.5054320000000002E-2</v>
      </c>
      <c r="HC552">
        <v>32.717309999999998</v>
      </c>
      <c r="HD552" s="1">
        <v>1.323073E-14</v>
      </c>
      <c r="HE552" s="1">
        <v>2.5372270000000001E-10</v>
      </c>
      <c r="HF552" s="1">
        <v>4.4798850000000001E-2</v>
      </c>
      <c r="HG552">
        <v>32.79815</v>
      </c>
      <c r="HH552" s="1">
        <v>5.61283E-14</v>
      </c>
      <c r="HI552" s="1">
        <v>1.1824270000000001E-9</v>
      </c>
      <c r="HJ552" s="1">
        <v>4.4532830000000002E-2</v>
      </c>
      <c r="HK552">
        <v>32.834829999999997</v>
      </c>
      <c r="HL552" s="1">
        <v>2.160399E-13</v>
      </c>
      <c r="HM552" s="1">
        <v>4.9953680000000001E-9</v>
      </c>
      <c r="HN552" s="1">
        <v>4.4253180000000003E-2</v>
      </c>
      <c r="HO552">
        <v>32.815660000000001</v>
      </c>
      <c r="HP552" s="1">
        <v>7.5960880000000005E-13</v>
      </c>
      <c r="HQ552" s="1">
        <v>1.9272330000000001E-8</v>
      </c>
      <c r="HR552" s="1">
        <v>4.4267250000000001E-2</v>
      </c>
      <c r="HS552">
        <v>32.79533</v>
      </c>
      <c r="HT552" s="1">
        <v>2.464997E-12</v>
      </c>
      <c r="HU552" s="1">
        <v>6.8388230000000004E-8</v>
      </c>
      <c r="HV552" s="1">
        <v>4.4707539999999997E-2</v>
      </c>
      <c r="HW552">
        <v>32.777709999999999</v>
      </c>
      <c r="HX552" s="1">
        <v>7.167356E-12</v>
      </c>
      <c r="HY552" s="1">
        <v>2.2411979999999999E-7</v>
      </c>
      <c r="HZ552" s="1">
        <v>4.4534150000000002E-2</v>
      </c>
      <c r="IA552">
        <v>32.807290000000002</v>
      </c>
      <c r="IB552" s="1">
        <v>1.6542500000000001E-11</v>
      </c>
      <c r="IC552" s="1">
        <v>6.5807820000000001E-7</v>
      </c>
      <c r="ID552">
        <v>4.3977500000000003E-2</v>
      </c>
      <c r="IE552">
        <v>32.869239999999998</v>
      </c>
      <c r="IF552" s="1">
        <v>3.2032280000000003E-11</v>
      </c>
      <c r="IG552" s="1">
        <v>1.7502110000000001E-6</v>
      </c>
      <c r="IH552" s="1">
        <v>4.3420849999999997E-2</v>
      </c>
      <c r="II552">
        <v>32.929229999999997</v>
      </c>
      <c r="IJ552" s="1">
        <v>5.1461379999999998E-11</v>
      </c>
      <c r="IK552" s="1">
        <v>4.3206169999999996E-6</v>
      </c>
      <c r="IL552" s="1">
        <v>4.318557E-2</v>
      </c>
      <c r="IM552">
        <v>32.97927</v>
      </c>
      <c r="IN552" s="1">
        <v>1.066107E-10</v>
      </c>
      <c r="IO552" s="1">
        <v>1.018198E-5</v>
      </c>
      <c r="IP552">
        <v>4.3144799999999997E-2</v>
      </c>
      <c r="IQ552">
        <v>32.988109999999999</v>
      </c>
      <c r="IR552" s="1">
        <v>2.448035E-10</v>
      </c>
      <c r="IS552" s="1">
        <v>2.340161E-5</v>
      </c>
      <c r="IT552" s="1">
        <v>4.3018109999999998E-2</v>
      </c>
      <c r="IU552">
        <v>32.973190000000002</v>
      </c>
      <c r="IV552" s="1">
        <v>5.4119480000000005E-10</v>
      </c>
      <c r="IW552" s="1">
        <v>5.189165E-5</v>
      </c>
      <c r="IX552" s="1">
        <v>4.277537E-2</v>
      </c>
      <c r="IY552">
        <v>32.961509999999997</v>
      </c>
      <c r="IZ552" s="1">
        <v>1.149609E-9</v>
      </c>
      <c r="JA552" s="1">
        <v>1.108514E-4</v>
      </c>
      <c r="JB552" s="1">
        <v>4.2544119999999998E-2</v>
      </c>
      <c r="JC552">
        <v>32.959820000000001</v>
      </c>
      <c r="JD552" s="1">
        <v>2.3573369999999999E-9</v>
      </c>
      <c r="JE552" s="1">
        <v>2.2856619999999999E-4</v>
      </c>
      <c r="JF552">
        <v>4.2277299999999997E-2</v>
      </c>
      <c r="JG552">
        <v>33.02422</v>
      </c>
      <c r="JH552" s="1">
        <v>4.6733079999999996E-9</v>
      </c>
      <c r="JI552" s="1">
        <v>4.5598090000000002E-4</v>
      </c>
      <c r="JJ552" s="1">
        <v>4.202227E-2</v>
      </c>
      <c r="JK552">
        <v>33.094679999999997</v>
      </c>
      <c r="JL552" s="1">
        <v>8.9885180000000005E-9</v>
      </c>
      <c r="JM552" s="1">
        <v>8.8236710000000004E-4</v>
      </c>
      <c r="JN552" s="1">
        <v>4.1794459999999999E-2</v>
      </c>
      <c r="JO552">
        <v>33.145499999999998</v>
      </c>
      <c r="JP552" s="1">
        <v>1.6817240000000001E-8</v>
      </c>
      <c r="JQ552" s="1">
        <v>1.6599010000000001E-3</v>
      </c>
      <c r="JR552" s="1">
        <v>4.1573859999999997E-2</v>
      </c>
      <c r="JS552">
        <v>33.178420000000003</v>
      </c>
      <c r="JT552" s="1">
        <v>3.0649880000000001E-8</v>
      </c>
      <c r="JU552" s="1">
        <v>3.0412109999999998E-3</v>
      </c>
      <c r="JV552" s="1">
        <v>4.1368380000000003E-2</v>
      </c>
      <c r="JW552">
        <v>33.188079999999999</v>
      </c>
      <c r="JX552" s="1">
        <v>5.451136E-8</v>
      </c>
      <c r="JY552" s="1">
        <v>5.4359990000000004E-3</v>
      </c>
      <c r="JZ552" s="1">
        <v>4.1135520000000002E-2</v>
      </c>
      <c r="KA552">
        <v>33.164439999999999</v>
      </c>
      <c r="KB552" s="1">
        <v>9.4668490000000002E-8</v>
      </c>
      <c r="KC552" s="1">
        <v>9.4941980000000006E-3</v>
      </c>
      <c r="KD552" s="1">
        <v>4.1003119999999997E-2</v>
      </c>
      <c r="KE552">
        <v>33.140090000000001</v>
      </c>
      <c r="KF552" s="1">
        <v>1.6126019999999999E-7</v>
      </c>
      <c r="KG552" s="1">
        <v>1.6224809999999999E-2</v>
      </c>
      <c r="KH552" s="1">
        <v>4.1003070000000003E-2</v>
      </c>
      <c r="KI552">
        <v>33.130099999999999</v>
      </c>
      <c r="KJ552" s="1">
        <v>2.698966E-7</v>
      </c>
      <c r="KK552" s="1">
        <v>2.715559E-2</v>
      </c>
      <c r="KL552" s="1">
        <v>4.0833120000000001E-2</v>
      </c>
      <c r="KM552">
        <v>33.18206</v>
      </c>
      <c r="KN552" s="1">
        <v>4.4085809999999998E-7</v>
      </c>
      <c r="KO552" s="1">
        <v>4.4543140000000002E-2</v>
      </c>
      <c r="KP552" s="1">
        <v>4.0551360000000002E-2</v>
      </c>
      <c r="KQ552">
        <v>33.257680000000001</v>
      </c>
      <c r="KR552" s="1">
        <v>7.0474180000000001E-7</v>
      </c>
      <c r="KS552" s="1">
        <v>7.1700379999999994E-2</v>
      </c>
      <c r="KT552" s="1">
        <v>4.0279759999999998E-2</v>
      </c>
      <c r="KU552">
        <v>33.337719999999997</v>
      </c>
      <c r="KV552" s="1">
        <v>1.1071759999999999E-6</v>
      </c>
      <c r="KW552">
        <v>0.1134027</v>
      </c>
      <c r="KX552">
        <v>4.0102199999999998E-2</v>
      </c>
      <c r="KY552">
        <v>33.40719</v>
      </c>
      <c r="KZ552" s="1">
        <v>1.7143639999999999E-6</v>
      </c>
      <c r="LA552">
        <v>0.1763776</v>
      </c>
      <c r="LB552" s="1">
        <v>3.9992689999999997E-2</v>
      </c>
      <c r="LC552">
        <v>33.418399999999998</v>
      </c>
      <c r="LD552" s="1">
        <v>2.6159990000000002E-6</v>
      </c>
      <c r="LE552">
        <v>0.269876</v>
      </c>
      <c r="LF552">
        <v>3.9863099999999999E-2</v>
      </c>
      <c r="LG552">
        <v>33.390439999999998</v>
      </c>
      <c r="LH552" s="1">
        <v>3.9268070000000002E-6</v>
      </c>
      <c r="LI552">
        <v>0.40642149999999999</v>
      </c>
      <c r="LJ552" s="1">
        <v>3.9718469999999999E-2</v>
      </c>
      <c r="LK552">
        <v>33.365119999999997</v>
      </c>
      <c r="LL552" s="1">
        <v>5.8023859999999997E-6</v>
      </c>
      <c r="LM552">
        <v>0.60273160000000003</v>
      </c>
      <c r="LN552">
        <v>3.95842E-2</v>
      </c>
      <c r="LO552">
        <v>33.354120000000002</v>
      </c>
      <c r="LP552" s="1">
        <v>8.4513419999999998E-6</v>
      </c>
      <c r="LQ552">
        <v>0.88086920000000002</v>
      </c>
      <c r="LR552" s="1">
        <v>3.9418330000000001E-2</v>
      </c>
      <c r="LS552">
        <v>33.419730000000001</v>
      </c>
      <c r="LT552" s="1">
        <v>1.212764E-5</v>
      </c>
      <c r="LU552">
        <v>1.269388</v>
      </c>
      <c r="LV552" s="1">
        <v>3.9269510000000001E-2</v>
      </c>
      <c r="LW552">
        <v>33.509309999999999</v>
      </c>
      <c r="LX552" s="1">
        <v>1.7178110000000001E-5</v>
      </c>
      <c r="LY552">
        <v>1.804834</v>
      </c>
      <c r="LZ552" s="1">
        <v>3.9113790000000002E-2</v>
      </c>
      <c r="MA552">
        <v>33.596350000000001</v>
      </c>
      <c r="MB552" s="1">
        <v>2.4015800000000001E-5</v>
      </c>
      <c r="MC552">
        <v>2.5332309999999998</v>
      </c>
      <c r="MD552" s="1">
        <v>3.8962049999999998E-2</v>
      </c>
      <c r="ME552">
        <v>33.672550000000001</v>
      </c>
      <c r="MF552" s="1">
        <v>3.3185180000000001E-5</v>
      </c>
      <c r="MG552">
        <v>3.5141239999999998</v>
      </c>
      <c r="MH552" s="1">
        <v>3.8826069999999997E-2</v>
      </c>
      <c r="MI552">
        <v>33.691310000000001</v>
      </c>
      <c r="MJ552" s="1">
        <v>4.5572419999999999E-5</v>
      </c>
      <c r="MK552">
        <v>4.8427730000000002</v>
      </c>
      <c r="ML552" s="1">
        <v>3.8697219999999997E-2</v>
      </c>
      <c r="MM552">
        <v>33.67239</v>
      </c>
      <c r="MN552" s="1">
        <v>6.2328649999999995E-5</v>
      </c>
      <c r="MO552">
        <v>6.6454139999999997</v>
      </c>
      <c r="MP552" s="1">
        <v>3.8662040000000002E-2</v>
      </c>
      <c r="MQ552">
        <v>33.64555</v>
      </c>
      <c r="MR552" s="1">
        <v>8.5013959999999993E-5</v>
      </c>
      <c r="MS552">
        <v>9.0720980000000004</v>
      </c>
      <c r="MT552" s="1">
        <v>3.8803860000000003E-2</v>
      </c>
      <c r="MU552">
        <v>33.620359999999998</v>
      </c>
      <c r="MV552" s="1">
        <v>1.157154E-4</v>
      </c>
      <c r="MW552">
        <v>12.30345</v>
      </c>
      <c r="MX552" s="1">
        <v>3.8709170000000001E-2</v>
      </c>
      <c r="MY552">
        <v>33.61692</v>
      </c>
      <c r="MZ552" s="1">
        <v>1.6169329999999999E-4</v>
      </c>
      <c r="NA552">
        <v>16.560680000000001</v>
      </c>
      <c r="NB552" s="1">
        <v>3.846099E-2</v>
      </c>
      <c r="NC552">
        <v>33.648470000000003</v>
      </c>
      <c r="ND552" s="1">
        <v>2.3143999999999999E-4</v>
      </c>
      <c r="NE552">
        <v>22.193840000000002</v>
      </c>
      <c r="NF552" s="1">
        <v>3.8215810000000003E-2</v>
      </c>
      <c r="NG552">
        <v>33.718530000000001</v>
      </c>
      <c r="NH552" s="1">
        <v>3.2181579999999998E-4</v>
      </c>
      <c r="NI552">
        <v>29.53079</v>
      </c>
      <c r="NJ552" s="1">
        <v>3.8095869999999997E-2</v>
      </c>
      <c r="NK552">
        <v>33.754300000000001</v>
      </c>
      <c r="NL552" s="1">
        <v>4.3782439999999999E-4</v>
      </c>
      <c r="NM552">
        <v>38.924900000000001</v>
      </c>
      <c r="NN552" s="1">
        <v>3.8060160000000003E-2</v>
      </c>
      <c r="NO552">
        <v>33.744770000000003</v>
      </c>
      <c r="NP552" s="1">
        <v>5.8427960000000004E-4</v>
      </c>
      <c r="NQ552">
        <v>50.77966</v>
      </c>
      <c r="NR552" s="1">
        <v>3.7992860000000003E-2</v>
      </c>
      <c r="NS552">
        <v>33.723080000000003</v>
      </c>
      <c r="NT552" s="1">
        <v>7.6493670000000004E-4</v>
      </c>
      <c r="NU552">
        <v>65.543270000000007</v>
      </c>
      <c r="NV552" s="1">
        <v>3.797971E-2</v>
      </c>
      <c r="NW552">
        <v>33.698830000000001</v>
      </c>
      <c r="NX552" s="1">
        <v>9.8704029999999989E-4</v>
      </c>
      <c r="NY552">
        <v>83.708950000000002</v>
      </c>
      <c r="NZ552" s="1">
        <v>3.8129089999999997E-2</v>
      </c>
      <c r="OA552">
        <v>33.678809999999999</v>
      </c>
      <c r="OB552" s="1">
        <v>1.2612260000000001E-3</v>
      </c>
      <c r="OC552">
        <v>105.86450000000001</v>
      </c>
      <c r="OD552" s="1">
        <v>3.8029319999999998E-2</v>
      </c>
      <c r="OE552">
        <v>33.711640000000003</v>
      </c>
      <c r="OF552" s="1">
        <v>1.581268E-3</v>
      </c>
      <c r="OG552">
        <v>132.6026</v>
      </c>
      <c r="OH552" s="1">
        <v>3.7802040000000002E-2</v>
      </c>
      <c r="OI552">
        <v>33.781669999999998</v>
      </c>
      <c r="OJ552" s="1">
        <v>1.9533409999999999E-3</v>
      </c>
      <c r="OK552">
        <v>164.5197</v>
      </c>
    </row>
    <row r="553" spans="1:401" x14ac:dyDescent="0.35">
      <c r="A553">
        <v>562</v>
      </c>
      <c r="B553" t="s">
        <v>4</v>
      </c>
      <c r="C553" t="s">
        <v>364</v>
      </c>
      <c r="D553" t="s">
        <v>555</v>
      </c>
      <c r="E553">
        <v>10713.59</v>
      </c>
      <c r="F553" s="1">
        <v>6.5423609999999993E-2</v>
      </c>
      <c r="G553">
        <v>28.62641</v>
      </c>
      <c r="H553">
        <v>0</v>
      </c>
      <c r="I553">
        <v>0</v>
      </c>
      <c r="J553" s="1">
        <v>6.4834180000000005E-2</v>
      </c>
      <c r="K553">
        <v>28.705780000000001</v>
      </c>
      <c r="L553">
        <v>0</v>
      </c>
      <c r="M553">
        <v>0</v>
      </c>
      <c r="N553" s="1">
        <v>6.3981369999999996E-2</v>
      </c>
      <c r="O553">
        <v>28.778559999999999</v>
      </c>
      <c r="P553">
        <v>0</v>
      </c>
      <c r="Q553">
        <v>0</v>
      </c>
      <c r="R553" s="1">
        <v>6.3158640000000002E-2</v>
      </c>
      <c r="S553">
        <v>28.840219999999999</v>
      </c>
      <c r="T553">
        <v>0</v>
      </c>
      <c r="U553">
        <v>0</v>
      </c>
      <c r="V553" s="1">
        <v>6.2607060000000006E-2</v>
      </c>
      <c r="W553">
        <v>28.91676</v>
      </c>
      <c r="X553">
        <v>0</v>
      </c>
      <c r="Y553">
        <v>0</v>
      </c>
      <c r="Z553" s="1">
        <v>6.2188220000000002E-2</v>
      </c>
      <c r="AA553">
        <v>28.98076</v>
      </c>
      <c r="AB553">
        <v>0</v>
      </c>
      <c r="AC553">
        <v>0</v>
      </c>
      <c r="AD553" s="1">
        <v>6.1709050000000001E-2</v>
      </c>
      <c r="AE553">
        <v>29.037739999999999</v>
      </c>
      <c r="AF553">
        <v>0</v>
      </c>
      <c r="AG553">
        <v>0</v>
      </c>
      <c r="AH553" s="1">
        <v>6.1854239999999998E-2</v>
      </c>
      <c r="AI553">
        <v>29.09854</v>
      </c>
      <c r="AJ553">
        <v>0</v>
      </c>
      <c r="AK553">
        <v>0</v>
      </c>
      <c r="AL553" s="1">
        <v>6.2988559999999999E-2</v>
      </c>
      <c r="AM553">
        <v>29.16677</v>
      </c>
      <c r="AN553">
        <v>0</v>
      </c>
      <c r="AO553">
        <v>0</v>
      </c>
      <c r="AP553" s="1">
        <v>6.2624170000000007E-2</v>
      </c>
      <c r="AQ553">
        <v>29.278110000000002</v>
      </c>
      <c r="AR553">
        <v>0</v>
      </c>
      <c r="AS553">
        <v>0</v>
      </c>
      <c r="AT553" s="1">
        <v>6.1447839999999997E-2</v>
      </c>
      <c r="AU553">
        <v>29.409300000000002</v>
      </c>
      <c r="AV553">
        <v>0</v>
      </c>
      <c r="AW553">
        <v>0</v>
      </c>
      <c r="AX553" s="1">
        <v>6.0353740000000003E-2</v>
      </c>
      <c r="AY553">
        <v>29.518599999999999</v>
      </c>
      <c r="AZ553">
        <v>0</v>
      </c>
      <c r="BA553">
        <v>0</v>
      </c>
      <c r="BB553" s="1">
        <v>6.0038210000000002E-2</v>
      </c>
      <c r="BC553">
        <v>29.614070000000002</v>
      </c>
      <c r="BD553">
        <v>0</v>
      </c>
      <c r="BE553">
        <v>0</v>
      </c>
      <c r="BF553" s="1">
        <v>6.0101389999999998E-2</v>
      </c>
      <c r="BG553">
        <v>29.677630000000001</v>
      </c>
      <c r="BH553">
        <v>0</v>
      </c>
      <c r="BI553">
        <v>0</v>
      </c>
      <c r="BJ553" s="1">
        <v>5.9967619999999999E-2</v>
      </c>
      <c r="BK553">
        <v>29.714220000000001</v>
      </c>
      <c r="BL553">
        <v>0</v>
      </c>
      <c r="BM553">
        <v>0</v>
      </c>
      <c r="BN553" s="1">
        <v>5.9722329999999997E-2</v>
      </c>
      <c r="BO553">
        <v>29.752469999999999</v>
      </c>
      <c r="BP553">
        <v>0</v>
      </c>
      <c r="BQ553">
        <v>0</v>
      </c>
      <c r="BR553" s="1">
        <v>5.9750270000000001E-2</v>
      </c>
      <c r="BS553">
        <v>29.796250000000001</v>
      </c>
      <c r="BT553">
        <v>0</v>
      </c>
      <c r="BU553">
        <v>0</v>
      </c>
      <c r="BV553" s="1">
        <v>5.9439770000000003E-2</v>
      </c>
      <c r="BW553">
        <v>29.881430000000002</v>
      </c>
      <c r="BX553">
        <v>0</v>
      </c>
      <c r="BY553">
        <v>0</v>
      </c>
      <c r="BZ553" s="1">
        <v>5.9018939999999999E-2</v>
      </c>
      <c r="CA553">
        <v>29.982130000000002</v>
      </c>
      <c r="CB553">
        <v>0</v>
      </c>
      <c r="CC553">
        <v>0</v>
      </c>
      <c r="CD553" s="1">
        <v>5.864337E-2</v>
      </c>
      <c r="CE553">
        <v>30.073070000000001</v>
      </c>
      <c r="CF553">
        <v>0</v>
      </c>
      <c r="CG553">
        <v>0</v>
      </c>
      <c r="CH553" s="1">
        <v>5.8443780000000001E-2</v>
      </c>
      <c r="CI553">
        <v>30.165579999999999</v>
      </c>
      <c r="CJ553">
        <v>0</v>
      </c>
      <c r="CK553">
        <v>0</v>
      </c>
      <c r="CL553" s="1">
        <v>5.8315440000000003E-2</v>
      </c>
      <c r="CM553">
        <v>30.231020000000001</v>
      </c>
      <c r="CN553">
        <v>0</v>
      </c>
      <c r="CO553">
        <v>0</v>
      </c>
      <c r="CP553" s="1">
        <v>5.8168020000000001E-2</v>
      </c>
      <c r="CQ553">
        <v>30.262250000000002</v>
      </c>
      <c r="CR553">
        <v>0</v>
      </c>
      <c r="CS553">
        <v>0</v>
      </c>
      <c r="CT553" s="1">
        <v>5.8640280000000003E-2</v>
      </c>
      <c r="CU553">
        <v>30.293030000000002</v>
      </c>
      <c r="CV553">
        <v>0</v>
      </c>
      <c r="CW553">
        <v>0</v>
      </c>
      <c r="CX553" s="1">
        <v>6.0092340000000001E-2</v>
      </c>
      <c r="CY553">
        <v>30.33475</v>
      </c>
      <c r="CZ553">
        <v>0</v>
      </c>
      <c r="DA553">
        <v>0</v>
      </c>
      <c r="DB553" s="1">
        <v>6.0059670000000002E-2</v>
      </c>
      <c r="DC553">
        <v>30.441009999999999</v>
      </c>
      <c r="DD553">
        <v>0</v>
      </c>
      <c r="DE553">
        <v>0</v>
      </c>
      <c r="DF553" s="1">
        <v>5.9223230000000002E-2</v>
      </c>
      <c r="DG553">
        <v>30.569759999999999</v>
      </c>
      <c r="DH553">
        <v>0</v>
      </c>
      <c r="DI553">
        <v>0</v>
      </c>
      <c r="DJ553" s="1">
        <v>5.8415179999999997E-2</v>
      </c>
      <c r="DK553">
        <v>30.690069999999999</v>
      </c>
      <c r="DL553">
        <v>0</v>
      </c>
      <c r="DM553">
        <v>0</v>
      </c>
      <c r="DN553" s="1">
        <v>5.8355169999999998E-2</v>
      </c>
      <c r="DO553">
        <v>30.79767</v>
      </c>
      <c r="DP553">
        <v>0</v>
      </c>
      <c r="DQ553">
        <v>0</v>
      </c>
      <c r="DR553" s="1">
        <v>5.8639249999999997E-2</v>
      </c>
      <c r="DS553">
        <v>30.85116</v>
      </c>
      <c r="DT553">
        <v>0</v>
      </c>
      <c r="DU553">
        <v>0</v>
      </c>
      <c r="DV553" s="1">
        <v>5.8739239999999998E-2</v>
      </c>
      <c r="DW553">
        <v>30.874939999999999</v>
      </c>
      <c r="DX553">
        <v>0</v>
      </c>
      <c r="DY553">
        <v>0</v>
      </c>
      <c r="DZ553" s="1">
        <v>5.8444509999999998E-2</v>
      </c>
      <c r="EA553">
        <v>30.90006</v>
      </c>
      <c r="EB553">
        <v>0</v>
      </c>
      <c r="EC553">
        <v>0</v>
      </c>
      <c r="ED553" s="1">
        <v>5.8062639999999999E-2</v>
      </c>
      <c r="EE553">
        <v>30.931180000000001</v>
      </c>
      <c r="EF553">
        <v>0</v>
      </c>
      <c r="EG553">
        <v>0</v>
      </c>
      <c r="EH553" s="1">
        <v>5.7794949999999998E-2</v>
      </c>
      <c r="EI553">
        <v>31.008040000000001</v>
      </c>
      <c r="EJ553">
        <v>0</v>
      </c>
      <c r="EK553" s="1">
        <v>3.1623709999999999E-38</v>
      </c>
      <c r="EL553" s="1">
        <v>5.7691630000000001E-2</v>
      </c>
      <c r="EM553">
        <v>31.122109999999999</v>
      </c>
      <c r="EN553">
        <v>0</v>
      </c>
      <c r="EO553" s="1">
        <v>2.094736E-35</v>
      </c>
      <c r="EP553">
        <v>5.7529799999999999E-2</v>
      </c>
      <c r="EQ553">
        <v>31.246600000000001</v>
      </c>
      <c r="ER553" s="1">
        <v>3.8289379999999998E-38</v>
      </c>
      <c r="ES553" s="1">
        <v>7.7030680000000002E-33</v>
      </c>
      <c r="ET553" s="1">
        <v>5.7336329999999998E-2</v>
      </c>
      <c r="EU553">
        <v>31.353929999999998</v>
      </c>
      <c r="EV553" s="1">
        <v>8.3726369999999999E-36</v>
      </c>
      <c r="EW553" s="1">
        <v>1.690375E-30</v>
      </c>
      <c r="EX553" s="1">
        <v>5.7053970000000002E-2</v>
      </c>
      <c r="EY553">
        <v>31.406469999999999</v>
      </c>
      <c r="EZ553" s="1">
        <v>1.157473E-33</v>
      </c>
      <c r="FA553" s="1">
        <v>2.3478369999999999E-28</v>
      </c>
      <c r="FB553" s="1">
        <v>5.676672E-2</v>
      </c>
      <c r="FC553">
        <v>31.429020000000001</v>
      </c>
      <c r="FD553" s="1">
        <v>1.0633689999999999E-31</v>
      </c>
      <c r="FE553" s="1">
        <v>2.168786E-26</v>
      </c>
      <c r="FF553">
        <v>5.6857900000000003E-2</v>
      </c>
      <c r="FG553">
        <v>31.449809999999999</v>
      </c>
      <c r="FH553" s="1">
        <v>6.8421259999999997E-30</v>
      </c>
      <c r="FI553" s="1">
        <v>1.3931999999999999E-24</v>
      </c>
      <c r="FJ553" s="1">
        <v>5.7457340000000003E-2</v>
      </c>
      <c r="FK553">
        <v>31.472169999999998</v>
      </c>
      <c r="FL553" s="1">
        <v>3.2041220000000001E-28</v>
      </c>
      <c r="FM553" s="1">
        <v>6.4546110000000002E-23</v>
      </c>
      <c r="FN553" s="1">
        <v>5.7270189999999999E-2</v>
      </c>
      <c r="FO553">
        <v>31.554099999999998</v>
      </c>
      <c r="FP553" s="1">
        <v>1.101926E-26</v>
      </c>
      <c r="FQ553" s="1">
        <v>2.2269189999999999E-21</v>
      </c>
      <c r="FR553" s="1">
        <v>5.6605790000000003E-2</v>
      </c>
      <c r="FS553">
        <v>31.657160000000001</v>
      </c>
      <c r="FT553" s="1">
        <v>2.8134670000000002E-25</v>
      </c>
      <c r="FU553" s="1">
        <v>5.7526650000000004E-20</v>
      </c>
      <c r="FV553" s="1">
        <v>5.5944349999999997E-2</v>
      </c>
      <c r="FW553">
        <v>31.736329999999999</v>
      </c>
      <c r="FX553" s="1">
        <v>5.6846059999999998E-24</v>
      </c>
      <c r="FY553" s="1">
        <v>1.1763110000000001E-18</v>
      </c>
      <c r="FZ553" s="1">
        <v>5.5668759999999998E-2</v>
      </c>
      <c r="GA553">
        <v>31.795999999999999</v>
      </c>
      <c r="GB553" s="1">
        <v>9.2774759999999997E-23</v>
      </c>
      <c r="GC553" s="1">
        <v>1.9291829999999999E-17</v>
      </c>
      <c r="GD553" s="1">
        <v>5.5605229999999999E-2</v>
      </c>
      <c r="GE553">
        <v>31.814779999999999</v>
      </c>
      <c r="GF553" s="1">
        <v>1.2424239999999999E-21</v>
      </c>
      <c r="GG553" s="1">
        <v>2.5866510000000002E-16</v>
      </c>
      <c r="GH553">
        <v>5.5424800000000003E-2</v>
      </c>
      <c r="GI553">
        <v>31.837669999999999</v>
      </c>
      <c r="GJ553" s="1">
        <v>1.3834500000000001E-20</v>
      </c>
      <c r="GK553" s="1">
        <v>2.8894029999999998E-15</v>
      </c>
      <c r="GL553" s="1">
        <v>5.5106679999999998E-2</v>
      </c>
      <c r="GM553">
        <v>31.86204</v>
      </c>
      <c r="GN553" s="1">
        <v>1.2986820000000001E-19</v>
      </c>
      <c r="GO553" s="1">
        <v>2.7280440000000001E-14</v>
      </c>
      <c r="GP553" s="1">
        <v>5.4797909999999998E-2</v>
      </c>
      <c r="GQ553">
        <v>31.887550000000001</v>
      </c>
      <c r="GR553" s="1">
        <v>1.044422E-18</v>
      </c>
      <c r="GS553" s="1">
        <v>2.2066099999999999E-13</v>
      </c>
      <c r="GT553" s="1">
        <v>5.4436329999999998E-2</v>
      </c>
      <c r="GU553">
        <v>31.910769999999999</v>
      </c>
      <c r="GV553" s="1">
        <v>7.2812539999999993E-18</v>
      </c>
      <c r="GW553" s="1">
        <v>1.548552E-12</v>
      </c>
      <c r="GX553" s="1">
        <v>5.4089489999999997E-2</v>
      </c>
      <c r="GY553">
        <v>31.96706</v>
      </c>
      <c r="GZ553" s="1">
        <v>4.457128E-17</v>
      </c>
      <c r="HA553" s="1">
        <v>9.5389510000000004E-12</v>
      </c>
      <c r="HB553" s="1">
        <v>5.377291E-2</v>
      </c>
      <c r="HC553">
        <v>32.058129999999998</v>
      </c>
      <c r="HD553" s="1">
        <v>2.421103E-16</v>
      </c>
      <c r="HE553" s="1">
        <v>5.2126680000000001E-11</v>
      </c>
      <c r="HF553" s="1">
        <v>5.3467559999999997E-2</v>
      </c>
      <c r="HG553">
        <v>32.146160000000002</v>
      </c>
      <c r="HH553" s="1">
        <v>1.1786110000000001E-15</v>
      </c>
      <c r="HI553" s="1">
        <v>2.5521250000000001E-10</v>
      </c>
      <c r="HJ553" s="1">
        <v>5.3151530000000002E-2</v>
      </c>
      <c r="HK553">
        <v>32.193339999999999</v>
      </c>
      <c r="HL553" s="1">
        <v>5.1885990000000001E-15</v>
      </c>
      <c r="HM553" s="1">
        <v>1.130122E-9</v>
      </c>
      <c r="HN553" s="1">
        <v>5.2819190000000002E-2</v>
      </c>
      <c r="HO553">
        <v>32.190440000000002</v>
      </c>
      <c r="HP553" s="1">
        <v>2.0814749999999998E-14</v>
      </c>
      <c r="HQ553" s="1">
        <v>4.5620909999999998E-9</v>
      </c>
      <c r="HR553" s="1">
        <v>5.2855050000000001E-2</v>
      </c>
      <c r="HS553">
        <v>32.186390000000003</v>
      </c>
      <c r="HT553" s="1">
        <v>7.727425E-14</v>
      </c>
      <c r="HU553" s="1">
        <v>1.6926509999999999E-8</v>
      </c>
      <c r="HV553" s="1">
        <v>5.3387539999999997E-2</v>
      </c>
      <c r="HW553">
        <v>32.184939999999997</v>
      </c>
      <c r="HX553" s="1">
        <v>2.684328E-13</v>
      </c>
      <c r="HY553" s="1">
        <v>5.8211519999999998E-8</v>
      </c>
      <c r="HZ553">
        <v>5.3181600000000002E-2</v>
      </c>
      <c r="IA553">
        <v>32.226199999999999</v>
      </c>
      <c r="IB553" s="1">
        <v>8.5568129999999999E-13</v>
      </c>
      <c r="IC553" s="1">
        <v>1.862837E-7</v>
      </c>
      <c r="ID553" s="1">
        <v>5.2510969999999997E-2</v>
      </c>
      <c r="IE553">
        <v>32.296340000000001</v>
      </c>
      <c r="IF553" s="1">
        <v>2.523095E-12</v>
      </c>
      <c r="IG553" s="1">
        <v>5.5633650000000003E-7</v>
      </c>
      <c r="IH553">
        <v>5.1839200000000002E-2</v>
      </c>
      <c r="II553">
        <v>32.364179999999998</v>
      </c>
      <c r="IJ553" s="1">
        <v>6.974529E-12</v>
      </c>
      <c r="IK553" s="1">
        <v>1.5577609999999999E-6</v>
      </c>
      <c r="IL553" s="1">
        <v>5.1561170000000003E-2</v>
      </c>
      <c r="IM553">
        <v>32.42257</v>
      </c>
      <c r="IN553" s="1">
        <v>1.830723E-11</v>
      </c>
      <c r="IO553" s="1">
        <v>4.111173E-6</v>
      </c>
      <c r="IP553" s="1">
        <v>5.1517979999999998E-2</v>
      </c>
      <c r="IQ553">
        <v>32.44332</v>
      </c>
      <c r="IR553" s="1">
        <v>4.5760510000000002E-11</v>
      </c>
      <c r="IS553" s="1">
        <v>1.028439E-5</v>
      </c>
      <c r="IT553" s="1">
        <v>5.1371189999999997E-2</v>
      </c>
      <c r="IU553">
        <v>32.442970000000003</v>
      </c>
      <c r="IV553" s="1">
        <v>1.08629E-10</v>
      </c>
      <c r="IW553" s="1">
        <v>2.4485459999999998E-5</v>
      </c>
      <c r="IX553" s="1">
        <v>5.1084129999999998E-2</v>
      </c>
      <c r="IY553">
        <v>32.445360000000001</v>
      </c>
      <c r="IZ553" s="1">
        <v>2.4555789999999998E-10</v>
      </c>
      <c r="JA553" s="1">
        <v>5.5658510000000003E-5</v>
      </c>
      <c r="JB553" s="1">
        <v>5.0799320000000002E-2</v>
      </c>
      <c r="JC553">
        <v>32.456429999999997</v>
      </c>
      <c r="JD553" s="1">
        <v>5.3151540000000002E-10</v>
      </c>
      <c r="JE553" s="1">
        <v>1.211614E-4</v>
      </c>
      <c r="JF553" s="1">
        <v>5.0484519999999998E-2</v>
      </c>
      <c r="JG553">
        <v>32.526820000000001</v>
      </c>
      <c r="JH553" s="1">
        <v>1.104341E-9</v>
      </c>
      <c r="JI553" s="1">
        <v>2.5330660000000001E-4</v>
      </c>
      <c r="JJ553">
        <v>5.0179700000000001E-2</v>
      </c>
      <c r="JK553">
        <v>32.602829999999997</v>
      </c>
      <c r="JL553" s="1">
        <v>2.2098969999999999E-9</v>
      </c>
      <c r="JM553" s="1">
        <v>5.0997759999999999E-4</v>
      </c>
      <c r="JN553" s="1">
        <v>4.9906270000000003E-2</v>
      </c>
      <c r="JO553">
        <v>32.66133</v>
      </c>
      <c r="JP553" s="1">
        <v>4.2719740000000001E-9</v>
      </c>
      <c r="JQ553" s="1">
        <v>9.9124429999999995E-4</v>
      </c>
      <c r="JR553" s="1">
        <v>4.9649810000000003E-2</v>
      </c>
      <c r="JS553">
        <v>32.703009999999999</v>
      </c>
      <c r="JT553" s="1">
        <v>7.9944370000000006E-9</v>
      </c>
      <c r="JU553" s="1">
        <v>1.8645129999999999E-3</v>
      </c>
      <c r="JV553" s="1">
        <v>4.9397860000000002E-2</v>
      </c>
      <c r="JW553">
        <v>32.722810000000003</v>
      </c>
      <c r="JX553" s="1">
        <v>1.4509170000000001E-8</v>
      </c>
      <c r="JY553" s="1">
        <v>3.4013229999999999E-3</v>
      </c>
      <c r="JZ553" s="1">
        <v>4.912151E-2</v>
      </c>
      <c r="KA553">
        <v>32.712649999999996</v>
      </c>
      <c r="KB553" s="1">
        <v>2.5577300000000001E-8</v>
      </c>
      <c r="KC553" s="1">
        <v>6.0297739999999999E-3</v>
      </c>
      <c r="KD553" s="1">
        <v>4.8965340000000003E-2</v>
      </c>
      <c r="KE553">
        <v>32.701189999999997</v>
      </c>
      <c r="KF553" s="1">
        <v>4.4005560000000002E-8</v>
      </c>
      <c r="KG553" s="1">
        <v>1.0407130000000001E-2</v>
      </c>
      <c r="KH553" s="1">
        <v>4.8969749999999999E-2</v>
      </c>
      <c r="KI553">
        <v>32.699120000000001</v>
      </c>
      <c r="KJ553" s="1">
        <v>7.4090250000000004E-8</v>
      </c>
      <c r="KK553" s="1">
        <v>1.7520640000000001E-2</v>
      </c>
      <c r="KL553" s="1">
        <v>4.8767150000000002E-2</v>
      </c>
      <c r="KM553">
        <v>32.75479</v>
      </c>
      <c r="KN553" s="1">
        <v>1.2134800000000001E-7</v>
      </c>
      <c r="KO553" s="1">
        <v>2.8816040000000001E-2</v>
      </c>
      <c r="KP553" s="1">
        <v>4.8430380000000002E-2</v>
      </c>
      <c r="KQ553">
        <v>32.832590000000003</v>
      </c>
      <c r="KR553" s="1">
        <v>1.9388669999999999E-7</v>
      </c>
      <c r="KS553" s="1">
        <v>4.6361439999999997E-2</v>
      </c>
      <c r="KT553" s="1">
        <v>4.8102640000000002E-2</v>
      </c>
      <c r="KU553">
        <v>32.91451</v>
      </c>
      <c r="KV553" s="1">
        <v>3.0347190000000001E-7</v>
      </c>
      <c r="KW553" s="1">
        <v>7.3058360000000003E-2</v>
      </c>
      <c r="KX553" s="1">
        <v>4.7892240000000003E-2</v>
      </c>
      <c r="KY553">
        <v>32.987209999999997</v>
      </c>
      <c r="KZ553" s="1">
        <v>4.6694680000000002E-7</v>
      </c>
      <c r="LA553">
        <v>0.11291030000000001</v>
      </c>
      <c r="LB553" s="1">
        <v>4.7763050000000001E-2</v>
      </c>
      <c r="LC553">
        <v>33.007150000000003</v>
      </c>
      <c r="LD553" s="1">
        <v>7.0671269999999995E-7</v>
      </c>
      <c r="LE553">
        <v>0.17134679999999999</v>
      </c>
      <c r="LF553" s="1">
        <v>4.7609779999999997E-2</v>
      </c>
      <c r="LG553">
        <v>32.992179999999998</v>
      </c>
      <c r="LH553" s="1">
        <v>1.050864E-6</v>
      </c>
      <c r="LI553">
        <v>0.25560660000000002</v>
      </c>
      <c r="LJ553" s="1">
        <v>4.7440830000000003E-2</v>
      </c>
      <c r="LK553">
        <v>32.979640000000003</v>
      </c>
      <c r="LL553" s="1">
        <v>1.536989E-6</v>
      </c>
      <c r="LM553">
        <v>0.37517739999999999</v>
      </c>
      <c r="LN553" s="1">
        <v>4.7280370000000002E-2</v>
      </c>
      <c r="LO553">
        <v>32.979900000000001</v>
      </c>
      <c r="LP553" s="1">
        <v>2.2143289999999999E-6</v>
      </c>
      <c r="LQ553">
        <v>0.54234269999999996</v>
      </c>
      <c r="LR553" s="1">
        <v>4.707894E-2</v>
      </c>
      <c r="LS553">
        <v>33.049370000000003</v>
      </c>
      <c r="LT553" s="1">
        <v>3.1416440000000001E-6</v>
      </c>
      <c r="LU553">
        <v>0.77276460000000002</v>
      </c>
      <c r="LV553">
        <v>4.6901499999999999E-2</v>
      </c>
      <c r="LW553">
        <v>33.139870000000002</v>
      </c>
      <c r="LX553" s="1">
        <v>4.3991370000000003E-6</v>
      </c>
      <c r="LY553">
        <v>1.0861620000000001</v>
      </c>
      <c r="LZ553" s="1">
        <v>4.6721449999999998E-2</v>
      </c>
      <c r="MA553">
        <v>33.227620000000002</v>
      </c>
      <c r="MB553" s="1">
        <v>6.0806610000000001E-6</v>
      </c>
      <c r="MC553">
        <v>1.5070749999999999</v>
      </c>
      <c r="MD553">
        <v>4.6540199999999997E-2</v>
      </c>
      <c r="ME553">
        <v>33.305439999999997</v>
      </c>
      <c r="MF553" s="1">
        <v>8.3032149999999997E-6</v>
      </c>
      <c r="MG553">
        <v>2.065957</v>
      </c>
      <c r="MH553" s="1">
        <v>4.6372360000000001E-2</v>
      </c>
      <c r="MI553">
        <v>33.331090000000003</v>
      </c>
      <c r="MJ553" s="1">
        <v>1.122355E-5</v>
      </c>
      <c r="MK553">
        <v>2.802664</v>
      </c>
      <c r="ML553" s="1">
        <v>4.6219589999999998E-2</v>
      </c>
      <c r="MM553">
        <v>33.322879999999998</v>
      </c>
      <c r="MN553" s="1">
        <v>1.503787E-5</v>
      </c>
      <c r="MO553">
        <v>3.767503</v>
      </c>
      <c r="MP553" s="1">
        <v>4.6186959999999999E-2</v>
      </c>
      <c r="MQ553">
        <v>33.307600000000001</v>
      </c>
      <c r="MR553" s="1">
        <v>2.0030429999999999E-5</v>
      </c>
      <c r="MS553">
        <v>5.0216919999999998</v>
      </c>
      <c r="MT553" s="1">
        <v>4.635769E-2</v>
      </c>
      <c r="MU553">
        <v>33.293599999999998</v>
      </c>
      <c r="MV553" s="1">
        <v>2.6583660000000002E-5</v>
      </c>
      <c r="MW553">
        <v>6.6401250000000003</v>
      </c>
      <c r="MX553" s="1">
        <v>4.6247679999999999E-2</v>
      </c>
      <c r="MY553">
        <v>33.298870000000001</v>
      </c>
      <c r="MZ553" s="1">
        <v>3.4793150000000001E-5</v>
      </c>
      <c r="NA553">
        <v>8.7112739999999995</v>
      </c>
      <c r="NB553" s="1">
        <v>4.5951159999999998E-2</v>
      </c>
      <c r="NC553">
        <v>33.335610000000003</v>
      </c>
      <c r="ND553" s="1">
        <v>4.5000999999999998E-5</v>
      </c>
      <c r="NE553">
        <v>11.339370000000001</v>
      </c>
      <c r="NF553" s="1">
        <v>4.5656059999999998E-2</v>
      </c>
      <c r="NG553">
        <v>33.406840000000003</v>
      </c>
      <c r="NH553" s="1">
        <v>5.7755369999999997E-5</v>
      </c>
      <c r="NI553">
        <v>14.647309999999999</v>
      </c>
      <c r="NJ553" s="1">
        <v>4.5513669999999999E-2</v>
      </c>
      <c r="NK553">
        <v>33.44652</v>
      </c>
      <c r="NL553" s="1">
        <v>7.3815510000000006E-5</v>
      </c>
      <c r="NM553">
        <v>18.77854</v>
      </c>
      <c r="NN553" s="1">
        <v>4.5473739999999999E-2</v>
      </c>
      <c r="NO553">
        <v>33.445210000000003</v>
      </c>
      <c r="NP553" s="1">
        <v>9.3861820000000005E-5</v>
      </c>
      <c r="NQ553">
        <v>23.899439999999998</v>
      </c>
      <c r="NR553" s="1">
        <v>4.5390319999999998E-2</v>
      </c>
      <c r="NS553">
        <v>33.433169999999997</v>
      </c>
      <c r="NT553" s="1">
        <v>1.183854E-4</v>
      </c>
      <c r="NU553">
        <v>30.19932</v>
      </c>
      <c r="NV553" s="1">
        <v>4.5382579999999999E-2</v>
      </c>
      <c r="NW553">
        <v>33.41883</v>
      </c>
      <c r="NX553" s="1">
        <v>1.4851999999999999E-4</v>
      </c>
      <c r="NY553">
        <v>37.89123</v>
      </c>
      <c r="NZ553" s="1">
        <v>4.5562569999999997E-2</v>
      </c>
      <c r="OA553">
        <v>33.40793</v>
      </c>
      <c r="OB553" s="1">
        <v>1.8583360000000001E-4</v>
      </c>
      <c r="OC553">
        <v>47.222799999999999</v>
      </c>
      <c r="OD553" s="1">
        <v>4.5447920000000003E-2</v>
      </c>
      <c r="OE553">
        <v>33.44473</v>
      </c>
      <c r="OF553" s="1">
        <v>2.2949170000000001E-4</v>
      </c>
      <c r="OG553">
        <v>58.464449999999999</v>
      </c>
      <c r="OH553" s="1">
        <v>4.5174680000000002E-2</v>
      </c>
      <c r="OI553">
        <v>33.514710000000001</v>
      </c>
      <c r="OJ553" s="1">
        <v>2.8056210000000002E-4</v>
      </c>
      <c r="OK553">
        <v>71.905649999999994</v>
      </c>
    </row>
    <row r="554" spans="1:401" x14ac:dyDescent="0.35">
      <c r="A554">
        <v>563</v>
      </c>
      <c r="B554" t="s">
        <v>4</v>
      </c>
      <c r="C554" t="s">
        <v>364</v>
      </c>
      <c r="D554" t="s">
        <v>556</v>
      </c>
      <c r="E554">
        <v>9018.3680000000004</v>
      </c>
      <c r="F554" s="1">
        <v>4.3376369999999997E-2</v>
      </c>
      <c r="G554">
        <v>27.421330000000001</v>
      </c>
      <c r="H554">
        <v>0</v>
      </c>
      <c r="I554">
        <v>0</v>
      </c>
      <c r="J554" s="1">
        <v>4.2994949999999997E-2</v>
      </c>
      <c r="K554">
        <v>27.489550000000001</v>
      </c>
      <c r="L554">
        <v>0</v>
      </c>
      <c r="M554">
        <v>0</v>
      </c>
      <c r="N554" s="1">
        <v>4.2412279999999997E-2</v>
      </c>
      <c r="O554">
        <v>27.55227</v>
      </c>
      <c r="P554">
        <v>0</v>
      </c>
      <c r="Q554">
        <v>0</v>
      </c>
      <c r="R554" s="1">
        <v>4.1858480000000003E-2</v>
      </c>
      <c r="S554">
        <v>27.605319999999999</v>
      </c>
      <c r="T554">
        <v>0</v>
      </c>
      <c r="U554">
        <v>0</v>
      </c>
      <c r="V554" s="1">
        <v>4.1492559999999998E-2</v>
      </c>
      <c r="W554">
        <v>27.67323</v>
      </c>
      <c r="X554">
        <v>0</v>
      </c>
      <c r="Y554">
        <v>0</v>
      </c>
      <c r="Z554" s="1">
        <v>4.1221760000000003E-2</v>
      </c>
      <c r="AA554">
        <v>27.72964</v>
      </c>
      <c r="AB554">
        <v>0</v>
      </c>
      <c r="AC554">
        <v>0</v>
      </c>
      <c r="AD554" s="1">
        <v>4.0901369999999999E-2</v>
      </c>
      <c r="AE554">
        <v>27.779779999999999</v>
      </c>
      <c r="AF554">
        <v>0</v>
      </c>
      <c r="AG554">
        <v>0</v>
      </c>
      <c r="AH554" s="1">
        <v>4.1074409999999999E-2</v>
      </c>
      <c r="AI554">
        <v>27.833919999999999</v>
      </c>
      <c r="AJ554">
        <v>0</v>
      </c>
      <c r="AK554">
        <v>0</v>
      </c>
      <c r="AL554">
        <v>4.1829600000000002E-2</v>
      </c>
      <c r="AM554">
        <v>27.895430000000001</v>
      </c>
      <c r="AN554">
        <v>0</v>
      </c>
      <c r="AO554">
        <v>0</v>
      </c>
      <c r="AP554">
        <v>4.1595399999999998E-2</v>
      </c>
      <c r="AQ554">
        <v>27.999030000000001</v>
      </c>
      <c r="AR554">
        <v>0</v>
      </c>
      <c r="AS554">
        <v>0</v>
      </c>
      <c r="AT554" s="1">
        <v>4.0789659999999998E-2</v>
      </c>
      <c r="AU554">
        <v>28.12266</v>
      </c>
      <c r="AV554">
        <v>0</v>
      </c>
      <c r="AW554">
        <v>0</v>
      </c>
      <c r="AX554" s="1">
        <v>4.005599E-2</v>
      </c>
      <c r="AY554">
        <v>28.226690000000001</v>
      </c>
      <c r="AZ554">
        <v>0</v>
      </c>
      <c r="BA554">
        <v>0</v>
      </c>
      <c r="BB554" s="1">
        <v>3.9849339999999997E-2</v>
      </c>
      <c r="BC554">
        <v>28.318429999999999</v>
      </c>
      <c r="BD554">
        <v>0</v>
      </c>
      <c r="BE554">
        <v>0</v>
      </c>
      <c r="BF554" s="1">
        <v>3.9895689999999998E-2</v>
      </c>
      <c r="BG554">
        <v>28.379190000000001</v>
      </c>
      <c r="BH554">
        <v>0</v>
      </c>
      <c r="BI554">
        <v>0</v>
      </c>
      <c r="BJ554" s="1">
        <v>3.9814490000000001E-2</v>
      </c>
      <c r="BK554">
        <v>28.41451</v>
      </c>
      <c r="BL554">
        <v>0</v>
      </c>
      <c r="BM554">
        <v>0</v>
      </c>
      <c r="BN554" s="1">
        <v>3.9675540000000002E-2</v>
      </c>
      <c r="BO554">
        <v>28.451750000000001</v>
      </c>
      <c r="BP554">
        <v>0</v>
      </c>
      <c r="BQ554">
        <v>0</v>
      </c>
      <c r="BR554" s="1">
        <v>3.9690910000000003E-2</v>
      </c>
      <c r="BS554">
        <v>28.494260000000001</v>
      </c>
      <c r="BT554">
        <v>0</v>
      </c>
      <c r="BU554">
        <v>0</v>
      </c>
      <c r="BV554" s="1">
        <v>3.9487889999999998E-2</v>
      </c>
      <c r="BW554">
        <v>28.575769999999999</v>
      </c>
      <c r="BX554">
        <v>0</v>
      </c>
      <c r="BY554">
        <v>0</v>
      </c>
      <c r="BZ554" s="1">
        <v>3.9200329999999999E-2</v>
      </c>
      <c r="CA554">
        <v>28.674160000000001</v>
      </c>
      <c r="CB554">
        <v>0</v>
      </c>
      <c r="CC554">
        <v>0</v>
      </c>
      <c r="CD554" s="1">
        <v>3.8946979999999999E-2</v>
      </c>
      <c r="CE554">
        <v>28.7639</v>
      </c>
      <c r="CF554">
        <v>0</v>
      </c>
      <c r="CG554">
        <v>0</v>
      </c>
      <c r="CH554" s="1">
        <v>3.8814309999999998E-2</v>
      </c>
      <c r="CI554">
        <v>28.85502</v>
      </c>
      <c r="CJ554">
        <v>0</v>
      </c>
      <c r="CK554">
        <v>0</v>
      </c>
      <c r="CL554" s="1">
        <v>3.873352E-2</v>
      </c>
      <c r="CM554">
        <v>28.92</v>
      </c>
      <c r="CN554">
        <v>0</v>
      </c>
      <c r="CO554">
        <v>0</v>
      </c>
      <c r="CP554" s="1">
        <v>3.8635889999999999E-2</v>
      </c>
      <c r="CQ554">
        <v>28.953289999999999</v>
      </c>
      <c r="CR554">
        <v>0</v>
      </c>
      <c r="CS554">
        <v>0</v>
      </c>
      <c r="CT554" s="1">
        <v>3.9027640000000002E-2</v>
      </c>
      <c r="CU554">
        <v>28.98686</v>
      </c>
      <c r="CV554">
        <v>0</v>
      </c>
      <c r="CW554">
        <v>0</v>
      </c>
      <c r="CX554" s="1">
        <v>3.9988349999999999E-2</v>
      </c>
      <c r="CY554">
        <v>29.031420000000001</v>
      </c>
      <c r="CZ554">
        <v>0</v>
      </c>
      <c r="DA554">
        <v>0</v>
      </c>
      <c r="DB554" s="1">
        <v>3.9982480000000001E-2</v>
      </c>
      <c r="DC554">
        <v>29.13674</v>
      </c>
      <c r="DD554">
        <v>0</v>
      </c>
      <c r="DE554">
        <v>0</v>
      </c>
      <c r="DF554" s="1">
        <v>3.9404670000000003E-2</v>
      </c>
      <c r="DG554">
        <v>29.263400000000001</v>
      </c>
      <c r="DH554">
        <v>0</v>
      </c>
      <c r="DI554">
        <v>0</v>
      </c>
      <c r="DJ554" s="1">
        <v>3.885458E-2</v>
      </c>
      <c r="DK554">
        <v>29.383569999999999</v>
      </c>
      <c r="DL554">
        <v>0</v>
      </c>
      <c r="DM554">
        <v>0</v>
      </c>
      <c r="DN554" s="1">
        <v>3.8823049999999998E-2</v>
      </c>
      <c r="DO554">
        <v>29.49194</v>
      </c>
      <c r="DP554">
        <v>0</v>
      </c>
      <c r="DQ554">
        <v>0</v>
      </c>
      <c r="DR554" s="1">
        <v>3.9023059999999998E-2</v>
      </c>
      <c r="DS554">
        <v>29.548929999999999</v>
      </c>
      <c r="DT554">
        <v>0</v>
      </c>
      <c r="DU554">
        <v>0</v>
      </c>
      <c r="DV554" s="1">
        <v>3.9094080000000003E-2</v>
      </c>
      <c r="DW554">
        <v>29.578440000000001</v>
      </c>
      <c r="DX554">
        <v>0</v>
      </c>
      <c r="DY554">
        <v>0</v>
      </c>
      <c r="DZ554" s="1">
        <v>3.8897760000000003E-2</v>
      </c>
      <c r="EA554">
        <v>29.60941</v>
      </c>
      <c r="EB554">
        <v>0</v>
      </c>
      <c r="EC554">
        <v>0</v>
      </c>
      <c r="ED554" s="1">
        <v>3.863933E-2</v>
      </c>
      <c r="EE554">
        <v>29.646709999999999</v>
      </c>
      <c r="EF554">
        <v>0</v>
      </c>
      <c r="EG554">
        <v>0</v>
      </c>
      <c r="EH554">
        <v>3.8463600000000001E-2</v>
      </c>
      <c r="EI554">
        <v>29.72758</v>
      </c>
      <c r="EJ554">
        <v>0</v>
      </c>
      <c r="EK554">
        <v>0</v>
      </c>
      <c r="EL554" s="1">
        <v>3.8399280000000001E-2</v>
      </c>
      <c r="EM554">
        <v>29.84356</v>
      </c>
      <c r="EN554">
        <v>0</v>
      </c>
      <c r="EO554" s="1">
        <v>9.8207489999999993E-38</v>
      </c>
      <c r="EP554">
        <v>3.8292699999999999E-2</v>
      </c>
      <c r="EQ554">
        <v>29.96893</v>
      </c>
      <c r="ER554">
        <v>0</v>
      </c>
      <c r="ES554" s="1">
        <v>3.9628320000000001E-35</v>
      </c>
      <c r="ET554" s="1">
        <v>3.8164509999999999E-2</v>
      </c>
      <c r="EU554">
        <v>30.078749999999999</v>
      </c>
      <c r="EV554" s="1">
        <v>4.7268709999999999E-38</v>
      </c>
      <c r="EW554" s="1">
        <v>9.5109749999999997E-33</v>
      </c>
      <c r="EX554" s="1">
        <v>3.7975019999999998E-2</v>
      </c>
      <c r="EY554">
        <v>30.136790000000001</v>
      </c>
      <c r="EZ554" s="1">
        <v>7.1289729999999999E-36</v>
      </c>
      <c r="FA554" s="1">
        <v>1.441243E-30</v>
      </c>
      <c r="FB554" s="1">
        <v>3.7780040000000001E-2</v>
      </c>
      <c r="FC554">
        <v>30.165970000000002</v>
      </c>
      <c r="FD554" s="1">
        <v>7.1304439999999998E-34</v>
      </c>
      <c r="FE554" s="1">
        <v>1.4496299999999999E-28</v>
      </c>
      <c r="FF554" s="1">
        <v>3.787691E-2</v>
      </c>
      <c r="FG554">
        <v>30.19425</v>
      </c>
      <c r="FH554" s="1">
        <v>4.9970590000000003E-32</v>
      </c>
      <c r="FI554" s="1">
        <v>1.0132939999999999E-26</v>
      </c>
      <c r="FJ554" s="1">
        <v>3.827829E-2</v>
      </c>
      <c r="FK554">
        <v>30.225339999999999</v>
      </c>
      <c r="FL554" s="1">
        <v>2.5405960000000001E-30</v>
      </c>
      <c r="FM554" s="1">
        <v>5.0965500000000004E-25</v>
      </c>
      <c r="FN554" s="1">
        <v>3.8161590000000002E-2</v>
      </c>
      <c r="FO554">
        <v>30.311810000000001</v>
      </c>
      <c r="FP554" s="1">
        <v>9.4715069999999995E-29</v>
      </c>
      <c r="FQ554" s="1">
        <v>1.905742E-23</v>
      </c>
      <c r="FR554" s="1">
        <v>3.7706530000000002E-2</v>
      </c>
      <c r="FS554">
        <v>30.417929999999998</v>
      </c>
      <c r="FT554" s="1">
        <v>2.7011300000000001E-27</v>
      </c>
      <c r="FU554" s="1">
        <v>5.5006759999999997E-22</v>
      </c>
      <c r="FV554" s="1">
        <v>3.7258729999999997E-2</v>
      </c>
      <c r="FW554">
        <v>30.50168</v>
      </c>
      <c r="FX554" s="1">
        <v>5.9156669999999995E-26</v>
      </c>
      <c r="FY554" s="1">
        <v>1.219443E-20</v>
      </c>
      <c r="FZ554" s="1">
        <v>3.7077180000000001E-2</v>
      </c>
      <c r="GA554">
        <v>30.568069999999999</v>
      </c>
      <c r="GB554" s="1">
        <v>1.0437459999999999E-24</v>
      </c>
      <c r="GC554" s="1">
        <v>2.162006E-19</v>
      </c>
      <c r="GD554" s="1">
        <v>3.7042390000000001E-2</v>
      </c>
      <c r="GE554">
        <v>30.59712</v>
      </c>
      <c r="GF554" s="1">
        <v>1.5077809999999999E-23</v>
      </c>
      <c r="GG554" s="1">
        <v>3.1263919999999998E-18</v>
      </c>
      <c r="GH554" s="1">
        <v>3.6926390000000003E-2</v>
      </c>
      <c r="GI554">
        <v>30.630089999999999</v>
      </c>
      <c r="GJ554" s="1">
        <v>1.8074420000000001E-22</v>
      </c>
      <c r="GK554" s="1">
        <v>3.7592610000000003E-17</v>
      </c>
      <c r="GL554" s="1">
        <v>3.6718540000000001E-2</v>
      </c>
      <c r="GM554">
        <v>30.664560000000002</v>
      </c>
      <c r="GN554" s="1">
        <v>1.824523E-21</v>
      </c>
      <c r="GO554" s="1">
        <v>3.8163639999999998E-16</v>
      </c>
      <c r="GP554" s="1">
        <v>3.6509050000000001E-2</v>
      </c>
      <c r="GQ554">
        <v>30.700030000000002</v>
      </c>
      <c r="GR554" s="1">
        <v>1.5755480000000001E-20</v>
      </c>
      <c r="GS554" s="1">
        <v>3.315011E-15</v>
      </c>
      <c r="GT554" s="1">
        <v>3.6268139999999997E-2</v>
      </c>
      <c r="GU554">
        <v>30.732939999999999</v>
      </c>
      <c r="GV554" s="1">
        <v>1.1779060000000001E-19</v>
      </c>
      <c r="GW554" s="1">
        <v>2.4948219999999999E-14</v>
      </c>
      <c r="GX554" s="1">
        <v>3.6036609999999997E-2</v>
      </c>
      <c r="GY554">
        <v>30.796939999999999</v>
      </c>
      <c r="GZ554" s="1">
        <v>7.7211600000000001E-19</v>
      </c>
      <c r="HA554" s="1">
        <v>1.645686E-13</v>
      </c>
      <c r="HB554" s="1">
        <v>3.5824950000000001E-2</v>
      </c>
      <c r="HC554">
        <v>30.893039999999999</v>
      </c>
      <c r="HD554" s="1">
        <v>4.4846630000000001E-18</v>
      </c>
      <c r="HE554" s="1">
        <v>9.6164389999999996E-13</v>
      </c>
      <c r="HF554">
        <v>3.56186E-2</v>
      </c>
      <c r="HG554">
        <v>30.98686</v>
      </c>
      <c r="HH554" s="1">
        <v>2.3306069999999999E-17</v>
      </c>
      <c r="HI554" s="1">
        <v>5.0266470000000001E-12</v>
      </c>
      <c r="HJ554" s="1">
        <v>3.540944E-2</v>
      </c>
      <c r="HK554">
        <v>31.04177</v>
      </c>
      <c r="HL554" s="1">
        <v>1.093471E-16</v>
      </c>
      <c r="HM554" s="1">
        <v>2.3721889999999999E-11</v>
      </c>
      <c r="HN554" s="1">
        <v>3.5190069999999997E-2</v>
      </c>
      <c r="HO554">
        <v>31.050070000000002</v>
      </c>
      <c r="HP554" s="1">
        <v>4.66851E-16</v>
      </c>
      <c r="HQ554" s="1">
        <v>1.019107E-10</v>
      </c>
      <c r="HR554" s="1">
        <v>3.5247630000000002E-2</v>
      </c>
      <c r="HS554">
        <v>31.057860000000002</v>
      </c>
      <c r="HT554" s="1">
        <v>1.8425789999999998E-15</v>
      </c>
      <c r="HU554" s="1">
        <v>4.0160419999999998E-10</v>
      </c>
      <c r="HV554" s="1">
        <v>3.5602479999999999E-2</v>
      </c>
      <c r="HW554">
        <v>31.068249999999999</v>
      </c>
      <c r="HX554" s="1">
        <v>6.7842030000000003E-15</v>
      </c>
      <c r="HY554" s="1">
        <v>1.4639299999999999E-9</v>
      </c>
      <c r="HZ554" s="1">
        <v>3.5467350000000002E-2</v>
      </c>
      <c r="IA554">
        <v>31.118580000000001</v>
      </c>
      <c r="IB554" s="1">
        <v>2.293037E-14</v>
      </c>
      <c r="IC554" s="1">
        <v>4.9670580000000002E-9</v>
      </c>
      <c r="ID554" s="1">
        <v>3.5006639999999999E-2</v>
      </c>
      <c r="IE554">
        <v>31.195650000000001</v>
      </c>
      <c r="IF554" s="1">
        <v>7.1730250000000006E-14</v>
      </c>
      <c r="IG554" s="1">
        <v>1.5743659999999999E-8</v>
      </c>
      <c r="IH554" s="1">
        <v>3.4562130000000003E-2</v>
      </c>
      <c r="II554">
        <v>31.27047</v>
      </c>
      <c r="IJ554" s="1">
        <v>2.1038730000000001E-13</v>
      </c>
      <c r="IK554" s="1">
        <v>4.6770159999999999E-8</v>
      </c>
      <c r="IL554" s="1">
        <v>3.4371510000000001E-2</v>
      </c>
      <c r="IM554">
        <v>31.33634</v>
      </c>
      <c r="IN554" s="1">
        <v>5.8495470000000003E-13</v>
      </c>
      <c r="IO554" s="1">
        <v>1.3076750000000001E-7</v>
      </c>
      <c r="IP554" s="1">
        <v>3.4354379999999997E-2</v>
      </c>
      <c r="IQ554">
        <v>31.366540000000001</v>
      </c>
      <c r="IR554" s="1">
        <v>1.5456589999999999E-12</v>
      </c>
      <c r="IS554" s="1">
        <v>3.45695E-7</v>
      </c>
      <c r="IT554" s="1">
        <v>3.4254979999999997E-2</v>
      </c>
      <c r="IU554">
        <v>31.37771</v>
      </c>
      <c r="IV554" s="1">
        <v>3.8694979999999997E-12</v>
      </c>
      <c r="IW554" s="1">
        <v>8.6803229999999995E-7</v>
      </c>
      <c r="IX554" s="1">
        <v>3.4067989999999999E-2</v>
      </c>
      <c r="IY554">
        <v>31.391490000000001</v>
      </c>
      <c r="IZ554" s="1">
        <v>9.2128739999999996E-12</v>
      </c>
      <c r="JA554" s="1">
        <v>2.0779730000000002E-6</v>
      </c>
      <c r="JB554" s="1">
        <v>3.3875290000000002E-2</v>
      </c>
      <c r="JC554">
        <v>31.412990000000001</v>
      </c>
      <c r="JD554" s="1">
        <v>2.0973220000000001E-11</v>
      </c>
      <c r="JE554" s="1">
        <v>4.7579730000000003E-6</v>
      </c>
      <c r="JF554" s="1">
        <v>3.367096E-2</v>
      </c>
      <c r="JG554">
        <v>31.48958</v>
      </c>
      <c r="JH554" s="1">
        <v>4.5789699999999999E-11</v>
      </c>
      <c r="JI554" s="1">
        <v>1.0450889999999999E-5</v>
      </c>
      <c r="JJ554" s="1">
        <v>3.3460209999999997E-2</v>
      </c>
      <c r="JK554">
        <v>31.572510000000001</v>
      </c>
      <c r="JL554" s="1">
        <v>9.6137519999999994E-11</v>
      </c>
      <c r="JM554" s="1">
        <v>2.2080919999999999E-5</v>
      </c>
      <c r="JN554" s="1">
        <v>3.3283720000000003E-2</v>
      </c>
      <c r="JO554">
        <v>31.639559999999999</v>
      </c>
      <c r="JP554" s="1">
        <v>1.948487E-10</v>
      </c>
      <c r="JQ554" s="1">
        <v>4.4990709999999997E-5</v>
      </c>
      <c r="JR554" s="1">
        <v>3.3110830000000001E-2</v>
      </c>
      <c r="JS554">
        <v>31.690069999999999</v>
      </c>
      <c r="JT554" s="1">
        <v>3.817894E-10</v>
      </c>
      <c r="JU554" s="1">
        <v>8.8614289999999996E-5</v>
      </c>
      <c r="JV554" s="1">
        <v>3.2942390000000002E-2</v>
      </c>
      <c r="JW554">
        <v>31.719100000000001</v>
      </c>
      <c r="JX554" s="1">
        <v>7.2475500000000005E-10</v>
      </c>
      <c r="JY554" s="1">
        <v>1.69087E-4</v>
      </c>
      <c r="JZ554" s="1">
        <v>3.2757960000000003E-2</v>
      </c>
      <c r="KA554">
        <v>31.720580000000002</v>
      </c>
      <c r="KB554" s="1">
        <v>1.3349229999999999E-9</v>
      </c>
      <c r="KC554" s="1">
        <v>3.1320170000000001E-4</v>
      </c>
      <c r="KD554" s="1">
        <v>3.2664770000000003E-2</v>
      </c>
      <c r="KE554">
        <v>31.72099</v>
      </c>
      <c r="KF554" s="1">
        <v>2.3980649999999998E-9</v>
      </c>
      <c r="KG554" s="1">
        <v>5.6424280000000001E-4</v>
      </c>
      <c r="KH554" s="1">
        <v>3.266877E-2</v>
      </c>
      <c r="KI554">
        <v>31.72963</v>
      </c>
      <c r="KJ554" s="1">
        <v>4.2101950000000003E-9</v>
      </c>
      <c r="KK554" s="1">
        <v>9.9052220000000004E-4</v>
      </c>
      <c r="KL554" s="1">
        <v>3.253064E-2</v>
      </c>
      <c r="KM554">
        <v>31.791730000000001</v>
      </c>
      <c r="KN554" s="1">
        <v>7.182487E-9</v>
      </c>
      <c r="KO554" s="1">
        <v>1.697048E-3</v>
      </c>
      <c r="KP554" s="1">
        <v>3.2310249999999999E-2</v>
      </c>
      <c r="KQ554">
        <v>31.874269999999999</v>
      </c>
      <c r="KR554" s="1">
        <v>1.194451E-8</v>
      </c>
      <c r="KS554" s="1">
        <v>2.8414790000000001E-3</v>
      </c>
      <c r="KT554" s="1">
        <v>3.2084729999999999E-2</v>
      </c>
      <c r="KU554">
        <v>31.96058</v>
      </c>
      <c r="KV554" s="1">
        <v>1.9434449999999998E-8</v>
      </c>
      <c r="KW554" s="1">
        <v>4.6557250000000003E-3</v>
      </c>
      <c r="KX554" s="1">
        <v>3.1946950000000002E-2</v>
      </c>
      <c r="KY554">
        <v>32.037860000000002</v>
      </c>
      <c r="KZ554" s="1">
        <v>3.1066870000000001E-8</v>
      </c>
      <c r="LA554" s="1">
        <v>7.4747759999999998E-3</v>
      </c>
      <c r="LB554" s="1">
        <v>3.1865789999999998E-2</v>
      </c>
      <c r="LC554">
        <v>32.06617</v>
      </c>
      <c r="LD554" s="1">
        <v>4.8811130000000001E-8</v>
      </c>
      <c r="LE554" s="1">
        <v>1.177396E-2</v>
      </c>
      <c r="LF554" s="1">
        <v>3.1763039999999999E-2</v>
      </c>
      <c r="LG554">
        <v>32.062220000000003</v>
      </c>
      <c r="LH554" s="1">
        <v>7.5272370000000006E-8</v>
      </c>
      <c r="LI554" s="1">
        <v>1.821563E-2</v>
      </c>
      <c r="LJ554">
        <v>3.1655700000000002E-2</v>
      </c>
      <c r="LK554">
        <v>32.060380000000002</v>
      </c>
      <c r="LL554" s="1">
        <v>1.141053E-7</v>
      </c>
      <c r="LM554" s="1">
        <v>2.770686E-2</v>
      </c>
      <c r="LN554">
        <v>3.1541399999999997E-2</v>
      </c>
      <c r="LO554">
        <v>32.070079999999997</v>
      </c>
      <c r="LP554" s="1">
        <v>1.7018200000000001E-7</v>
      </c>
      <c r="LQ554" s="1">
        <v>4.1472960000000003E-2</v>
      </c>
      <c r="LR554" s="1">
        <v>3.140718E-2</v>
      </c>
      <c r="LS554">
        <v>32.144730000000003</v>
      </c>
      <c r="LT554" s="1">
        <v>2.4982699999999998E-7</v>
      </c>
      <c r="LU554" s="1">
        <v>6.114385E-2</v>
      </c>
      <c r="LV554" s="1">
        <v>3.1286059999999997E-2</v>
      </c>
      <c r="LW554">
        <v>32.239080000000001</v>
      </c>
      <c r="LX554" s="1">
        <v>3.6166480000000002E-7</v>
      </c>
      <c r="LY554">
        <v>8.8858599999999996E-2</v>
      </c>
      <c r="LZ554" s="1">
        <v>3.116762E-2</v>
      </c>
      <c r="MA554">
        <v>32.330860000000001</v>
      </c>
      <c r="MB554" s="1">
        <v>5.1653960000000002E-7</v>
      </c>
      <c r="MC554">
        <v>0.1273898</v>
      </c>
      <c r="MD554" s="1">
        <v>3.105513E-2</v>
      </c>
      <c r="ME554">
        <v>32.413440000000001</v>
      </c>
      <c r="MF554" s="1">
        <v>7.2838939999999997E-7</v>
      </c>
      <c r="MG554">
        <v>0.1802907</v>
      </c>
      <c r="MH554">
        <v>3.09404E-2</v>
      </c>
      <c r="MI554">
        <v>32.447000000000003</v>
      </c>
      <c r="MJ554" s="1">
        <v>1.01476E-6</v>
      </c>
      <c r="MK554">
        <v>0.25210500000000002</v>
      </c>
      <c r="ML554" s="1">
        <v>3.0831460000000002E-2</v>
      </c>
      <c r="MM554">
        <v>32.449249999999999</v>
      </c>
      <c r="MN554" s="1">
        <v>1.3984349999999999E-6</v>
      </c>
      <c r="MO554">
        <v>0.3486513</v>
      </c>
      <c r="MP554">
        <v>3.0828500000000002E-2</v>
      </c>
      <c r="MQ554">
        <v>32.444899999999997</v>
      </c>
      <c r="MR554" s="1">
        <v>1.9144159999999998E-6</v>
      </c>
      <c r="MS554">
        <v>0.47732799999999997</v>
      </c>
      <c r="MT554" s="1">
        <v>3.0943930000000001E-2</v>
      </c>
      <c r="MU554">
        <v>32.441220000000001</v>
      </c>
      <c r="MV554" s="1">
        <v>2.606739E-6</v>
      </c>
      <c r="MW554">
        <v>0.64753780000000005</v>
      </c>
      <c r="MX554">
        <v>3.0869299999999999E-2</v>
      </c>
      <c r="MY554">
        <v>32.455100000000002</v>
      </c>
      <c r="MZ554" s="1">
        <v>3.497256E-6</v>
      </c>
      <c r="NA554">
        <v>0.87085040000000002</v>
      </c>
      <c r="NB554" s="1">
        <v>3.0667030000000001E-2</v>
      </c>
      <c r="NC554">
        <v>32.498139999999999</v>
      </c>
      <c r="ND554" s="1">
        <v>4.6333799999999998E-6</v>
      </c>
      <c r="NE554">
        <v>1.1613329999999999</v>
      </c>
      <c r="NF554" s="1">
        <v>3.0461189999999999E-2</v>
      </c>
      <c r="NG554">
        <v>32.573300000000003</v>
      </c>
      <c r="NH554" s="1">
        <v>6.0874579999999998E-6</v>
      </c>
      <c r="NI554">
        <v>1.536122</v>
      </c>
      <c r="NJ554" s="1">
        <v>3.037892E-2</v>
      </c>
      <c r="NK554">
        <v>32.61889</v>
      </c>
      <c r="NL554" s="1">
        <v>7.9681409999999996E-6</v>
      </c>
      <c r="NM554">
        <v>2.0161319999999998</v>
      </c>
      <c r="NN554" s="1">
        <v>3.034837E-2</v>
      </c>
      <c r="NO554">
        <v>32.626579999999997</v>
      </c>
      <c r="NP554" s="1">
        <v>1.037004E-5</v>
      </c>
      <c r="NQ554">
        <v>2.6265649999999998</v>
      </c>
      <c r="NR554" s="1">
        <v>3.029457E-2</v>
      </c>
      <c r="NS554">
        <v>32.62424</v>
      </c>
      <c r="NT554" s="1">
        <v>1.338902E-5</v>
      </c>
      <c r="NU554">
        <v>3.3973049999999998</v>
      </c>
      <c r="NV554" s="1">
        <v>3.0308740000000001E-2</v>
      </c>
      <c r="NW554">
        <v>32.619660000000003</v>
      </c>
      <c r="NX554" s="1">
        <v>1.7205420000000001E-5</v>
      </c>
      <c r="NY554">
        <v>4.3634810000000002</v>
      </c>
      <c r="NZ554" s="1">
        <v>3.042659E-2</v>
      </c>
      <c r="OA554">
        <v>32.618189999999998</v>
      </c>
      <c r="OB554" s="1">
        <v>2.2036749999999999E-5</v>
      </c>
      <c r="OC554">
        <v>5.5670849999999996</v>
      </c>
      <c r="OD554" s="1">
        <v>3.035034E-2</v>
      </c>
      <c r="OE554">
        <v>32.661529999999999</v>
      </c>
      <c r="OF554" s="1">
        <v>2.7859679999999999E-5</v>
      </c>
      <c r="OG554">
        <v>7.0559130000000003</v>
      </c>
      <c r="OH554" s="1">
        <v>3.0167969999999999E-2</v>
      </c>
      <c r="OI554">
        <v>32.735599999999998</v>
      </c>
      <c r="OJ554" s="1">
        <v>3.4867319999999999E-5</v>
      </c>
      <c r="OK554">
        <v>8.8839819999999996</v>
      </c>
    </row>
    <row r="555" spans="1:401" x14ac:dyDescent="0.35">
      <c r="A555">
        <v>564</v>
      </c>
      <c r="B555" t="s">
        <v>4</v>
      </c>
      <c r="C555" t="s">
        <v>364</v>
      </c>
      <c r="D555" t="s">
        <v>557</v>
      </c>
      <c r="E555">
        <v>5293.4380000000001</v>
      </c>
      <c r="F555">
        <v>4.4588900000000001E-2</v>
      </c>
      <c r="G555">
        <v>26.279910000000001</v>
      </c>
      <c r="H555">
        <v>0</v>
      </c>
      <c r="I555">
        <v>0</v>
      </c>
      <c r="J555" s="1">
        <v>4.4204010000000002E-2</v>
      </c>
      <c r="K555">
        <v>26.326720000000002</v>
      </c>
      <c r="L555">
        <v>0</v>
      </c>
      <c r="M555">
        <v>0</v>
      </c>
      <c r="N555" s="1">
        <v>4.3598440000000002E-2</v>
      </c>
      <c r="O555">
        <v>26.368310000000001</v>
      </c>
      <c r="P555">
        <v>0</v>
      </c>
      <c r="Q555">
        <v>0</v>
      </c>
      <c r="R555" s="1">
        <v>4.301439E-2</v>
      </c>
      <c r="S555">
        <v>26.400120000000001</v>
      </c>
      <c r="T555">
        <v>0</v>
      </c>
      <c r="U555">
        <v>0</v>
      </c>
      <c r="V555" s="1">
        <v>4.2641539999999999E-2</v>
      </c>
      <c r="W555">
        <v>26.449169999999999</v>
      </c>
      <c r="X555">
        <v>0</v>
      </c>
      <c r="Y555">
        <v>0</v>
      </c>
      <c r="Z555" s="1">
        <v>4.2360849999999999E-2</v>
      </c>
      <c r="AA555">
        <v>26.485800000000001</v>
      </c>
      <c r="AB555">
        <v>0</v>
      </c>
      <c r="AC555">
        <v>0</v>
      </c>
      <c r="AD555" s="1">
        <v>4.2033510000000003E-2</v>
      </c>
      <c r="AE555">
        <v>26.515879999999999</v>
      </c>
      <c r="AF555">
        <v>0</v>
      </c>
      <c r="AG555">
        <v>0</v>
      </c>
      <c r="AH555" s="1">
        <v>4.2288939999999997E-2</v>
      </c>
      <c r="AI555">
        <v>26.551179999999999</v>
      </c>
      <c r="AJ555">
        <v>0</v>
      </c>
      <c r="AK555">
        <v>0</v>
      </c>
      <c r="AL555" s="1">
        <v>4.3054820000000001E-2</v>
      </c>
      <c r="AM555">
        <v>26.59488</v>
      </c>
      <c r="AN555">
        <v>0</v>
      </c>
      <c r="AO555">
        <v>0</v>
      </c>
      <c r="AP555" s="1">
        <v>4.2824609999999999E-2</v>
      </c>
      <c r="AQ555">
        <v>26.686070000000001</v>
      </c>
      <c r="AR555">
        <v>0</v>
      </c>
      <c r="AS555">
        <v>0</v>
      </c>
      <c r="AT555" s="1">
        <v>4.196743E-2</v>
      </c>
      <c r="AU555">
        <v>26.799769999999999</v>
      </c>
      <c r="AV555">
        <v>0</v>
      </c>
      <c r="AW555">
        <v>0</v>
      </c>
      <c r="AX555" s="1">
        <v>4.1203679999999999E-2</v>
      </c>
      <c r="AY555">
        <v>26.892749999999999</v>
      </c>
      <c r="AZ555">
        <v>0</v>
      </c>
      <c r="BA555">
        <v>0</v>
      </c>
      <c r="BB555" s="1">
        <v>4.0995169999999997E-2</v>
      </c>
      <c r="BC555">
        <v>26.97232</v>
      </c>
      <c r="BD555">
        <v>0</v>
      </c>
      <c r="BE555">
        <v>0</v>
      </c>
      <c r="BF555" s="1">
        <v>4.1048309999999998E-2</v>
      </c>
      <c r="BG555">
        <v>27.016950000000001</v>
      </c>
      <c r="BH555">
        <v>0</v>
      </c>
      <c r="BI555">
        <v>0</v>
      </c>
      <c r="BJ555" s="1">
        <v>4.0967780000000002E-2</v>
      </c>
      <c r="BK555">
        <v>27.033480000000001</v>
      </c>
      <c r="BL555">
        <v>0</v>
      </c>
      <c r="BM555">
        <v>0</v>
      </c>
      <c r="BN555">
        <v>4.08443E-2</v>
      </c>
      <c r="BO555">
        <v>27.052949999999999</v>
      </c>
      <c r="BP555">
        <v>0</v>
      </c>
      <c r="BQ555">
        <v>0</v>
      </c>
      <c r="BR555" s="1">
        <v>4.0852810000000003E-2</v>
      </c>
      <c r="BS555">
        <v>27.078320000000001</v>
      </c>
      <c r="BT555">
        <v>0</v>
      </c>
      <c r="BU555">
        <v>0</v>
      </c>
      <c r="BV555" s="1">
        <v>4.0648360000000001E-2</v>
      </c>
      <c r="BW555">
        <v>27.146899999999999</v>
      </c>
      <c r="BX555">
        <v>0</v>
      </c>
      <c r="BY555">
        <v>0</v>
      </c>
      <c r="BZ555" s="1">
        <v>4.0346979999999998E-2</v>
      </c>
      <c r="CA555">
        <v>27.236229999999999</v>
      </c>
      <c r="CB555">
        <v>0</v>
      </c>
      <c r="CC555">
        <v>0</v>
      </c>
      <c r="CD555" s="1">
        <v>4.0083069999999998E-2</v>
      </c>
      <c r="CE555">
        <v>27.316549999999999</v>
      </c>
      <c r="CF555">
        <v>0</v>
      </c>
      <c r="CG555">
        <v>0</v>
      </c>
      <c r="CH555">
        <v>3.9942800000000001E-2</v>
      </c>
      <c r="CI555">
        <v>27.39809</v>
      </c>
      <c r="CJ555">
        <v>0</v>
      </c>
      <c r="CK555">
        <v>0</v>
      </c>
      <c r="CL555" s="1">
        <v>3.9869059999999998E-2</v>
      </c>
      <c r="CM555">
        <v>27.449729999999999</v>
      </c>
      <c r="CN555">
        <v>0</v>
      </c>
      <c r="CO555">
        <v>0</v>
      </c>
      <c r="CP555">
        <v>3.9764399999999998E-2</v>
      </c>
      <c r="CQ555">
        <v>27.467479999999998</v>
      </c>
      <c r="CR555">
        <v>0</v>
      </c>
      <c r="CS555">
        <v>0</v>
      </c>
      <c r="CT555" s="1">
        <v>4.0243550000000003E-2</v>
      </c>
      <c r="CU555">
        <v>27.486719999999998</v>
      </c>
      <c r="CV555">
        <v>0</v>
      </c>
      <c r="CW555">
        <v>0</v>
      </c>
      <c r="CX555" s="1">
        <v>4.1223019999999999E-2</v>
      </c>
      <c r="CY555">
        <v>27.51904</v>
      </c>
      <c r="CZ555">
        <v>0</v>
      </c>
      <c r="DA555">
        <v>0</v>
      </c>
      <c r="DB555" s="1">
        <v>4.1235090000000002E-2</v>
      </c>
      <c r="DC555">
        <v>27.61769</v>
      </c>
      <c r="DD555">
        <v>0</v>
      </c>
      <c r="DE555">
        <v>0</v>
      </c>
      <c r="DF555" s="1">
        <v>4.0614589999999999E-2</v>
      </c>
      <c r="DG555">
        <v>27.739260000000002</v>
      </c>
      <c r="DH555">
        <v>0</v>
      </c>
      <c r="DI555">
        <v>0</v>
      </c>
      <c r="DJ555" s="1">
        <v>4.0039539999999998E-2</v>
      </c>
      <c r="DK555">
        <v>27.855039999999999</v>
      </c>
      <c r="DL555">
        <v>0</v>
      </c>
      <c r="DM555">
        <v>0</v>
      </c>
      <c r="DN555" s="1">
        <v>4.0013180000000002E-2</v>
      </c>
      <c r="DO555">
        <v>27.957689999999999</v>
      </c>
      <c r="DP555">
        <v>0</v>
      </c>
      <c r="DQ555">
        <v>0</v>
      </c>
      <c r="DR555" s="1">
        <v>4.0229069999999999E-2</v>
      </c>
      <c r="DS555">
        <v>28.00271</v>
      </c>
      <c r="DT555">
        <v>0</v>
      </c>
      <c r="DU555">
        <v>0</v>
      </c>
      <c r="DV555" s="1">
        <v>4.030421E-2</v>
      </c>
      <c r="DW555">
        <v>28.018619999999999</v>
      </c>
      <c r="DX555">
        <v>0</v>
      </c>
      <c r="DY555">
        <v>0</v>
      </c>
      <c r="DZ555" s="1">
        <v>4.0098660000000001E-2</v>
      </c>
      <c r="EA555">
        <v>28.036989999999999</v>
      </c>
      <c r="EB555">
        <v>0</v>
      </c>
      <c r="EC555">
        <v>0</v>
      </c>
      <c r="ED555" s="1">
        <v>3.982865E-2</v>
      </c>
      <c r="EE555">
        <v>28.06353</v>
      </c>
      <c r="EF555">
        <v>0</v>
      </c>
      <c r="EG555">
        <v>0</v>
      </c>
      <c r="EH555" s="1">
        <v>3.964521E-2</v>
      </c>
      <c r="EI555">
        <v>28.138839999999998</v>
      </c>
      <c r="EJ555">
        <v>0</v>
      </c>
      <c r="EK555">
        <v>0</v>
      </c>
      <c r="EL555" s="1">
        <v>3.9578130000000003E-2</v>
      </c>
      <c r="EM555">
        <v>28.25291</v>
      </c>
      <c r="EN555">
        <v>0</v>
      </c>
      <c r="EO555">
        <v>0</v>
      </c>
      <c r="EP555" s="1">
        <v>3.9476579999999997E-2</v>
      </c>
      <c r="EQ555">
        <v>28.37642</v>
      </c>
      <c r="ER555">
        <v>0</v>
      </c>
      <c r="ES555">
        <v>0</v>
      </c>
      <c r="ET555" s="1">
        <v>3.9344530000000003E-2</v>
      </c>
      <c r="EU555">
        <v>28.482939999999999</v>
      </c>
      <c r="EV555">
        <v>0</v>
      </c>
      <c r="EW555" s="1">
        <v>-1.482089E-37</v>
      </c>
      <c r="EX555" s="1">
        <v>3.9150169999999998E-2</v>
      </c>
      <c r="EY555">
        <v>28.532309999999999</v>
      </c>
      <c r="EZ555">
        <v>0</v>
      </c>
      <c r="FA555" s="1">
        <v>-1.082244E-36</v>
      </c>
      <c r="FB555">
        <v>3.8941900000000002E-2</v>
      </c>
      <c r="FC555">
        <v>28.54956</v>
      </c>
      <c r="FD555">
        <v>0</v>
      </c>
      <c r="FE555" s="1">
        <v>-3.4458809999999999E-33</v>
      </c>
      <c r="FF555" s="1">
        <v>3.9074930000000001E-2</v>
      </c>
      <c r="FG555">
        <v>28.567409999999999</v>
      </c>
      <c r="FH555">
        <v>0</v>
      </c>
      <c r="FI555" s="1">
        <v>-2.3203709999999999E-31</v>
      </c>
      <c r="FJ555" s="1">
        <v>3.9489660000000003E-2</v>
      </c>
      <c r="FK555">
        <v>28.59055</v>
      </c>
      <c r="FL555">
        <v>0</v>
      </c>
      <c r="FM555" s="1">
        <v>-3.4699839999999997E-30</v>
      </c>
      <c r="FN555" s="1">
        <v>3.9377490000000001E-2</v>
      </c>
      <c r="FO555">
        <v>28.673850000000002</v>
      </c>
      <c r="FP555">
        <v>0</v>
      </c>
      <c r="FQ555" s="1">
        <v>-4.511522E-29</v>
      </c>
      <c r="FR555" s="1">
        <v>3.8892860000000001E-2</v>
      </c>
      <c r="FS555">
        <v>28.778379999999999</v>
      </c>
      <c r="FT555">
        <v>0</v>
      </c>
      <c r="FU555" s="1">
        <v>-1.8329750000000001E-27</v>
      </c>
      <c r="FV555" s="1">
        <v>3.843092E-2</v>
      </c>
      <c r="FW555">
        <v>28.858440000000002</v>
      </c>
      <c r="FX555">
        <v>0</v>
      </c>
      <c r="FY555" s="1">
        <v>-1.4352169999999999E-25</v>
      </c>
      <c r="FZ555">
        <v>3.8241499999999998E-2</v>
      </c>
      <c r="GA555">
        <v>28.921340000000001</v>
      </c>
      <c r="GB555">
        <v>0</v>
      </c>
      <c r="GC555" s="1">
        <v>-1.8087200000000002E-24</v>
      </c>
      <c r="GD555" s="1">
        <v>3.8206450000000003E-2</v>
      </c>
      <c r="GE555">
        <v>28.94483</v>
      </c>
      <c r="GF555">
        <v>0</v>
      </c>
      <c r="GG555" s="1">
        <v>-3.1970980000000002E-23</v>
      </c>
      <c r="GH555" s="1">
        <v>3.8092359999999999E-2</v>
      </c>
      <c r="GI555">
        <v>28.97334</v>
      </c>
      <c r="GJ555">
        <v>0</v>
      </c>
      <c r="GK555" s="1">
        <v>-1.893935E-22</v>
      </c>
      <c r="GL555" s="1">
        <v>3.7881730000000002E-2</v>
      </c>
      <c r="GM555">
        <v>29.004470000000001</v>
      </c>
      <c r="GN555">
        <v>0</v>
      </c>
      <c r="GO555" s="1">
        <v>-1.9945579999999998E-21</v>
      </c>
      <c r="GP555" s="1">
        <v>3.7655979999999999E-2</v>
      </c>
      <c r="GQ555">
        <v>29.037030000000001</v>
      </c>
      <c r="GR555">
        <v>0</v>
      </c>
      <c r="GS555" s="1">
        <v>-3.1212409999999998E-20</v>
      </c>
      <c r="GT555" s="1">
        <v>3.7412210000000001E-2</v>
      </c>
      <c r="GU555">
        <v>29.066569999999999</v>
      </c>
      <c r="GV555">
        <v>0</v>
      </c>
      <c r="GW555" s="1">
        <v>-1.895398E-19</v>
      </c>
      <c r="GX555" s="1">
        <v>3.7178379999999997E-2</v>
      </c>
      <c r="GY555">
        <v>29.1313</v>
      </c>
      <c r="GZ555">
        <v>0</v>
      </c>
      <c r="HA555" s="1">
        <v>-1.574198E-19</v>
      </c>
      <c r="HB555" s="1">
        <v>3.6951949999999997E-2</v>
      </c>
      <c r="HC555">
        <v>29.231030000000001</v>
      </c>
      <c r="HD555">
        <v>0</v>
      </c>
      <c r="HE555" s="1">
        <v>-5.6469469999999998E-18</v>
      </c>
      <c r="HF555" s="1">
        <v>3.6733380000000003E-2</v>
      </c>
      <c r="HG555">
        <v>29.328849999999999</v>
      </c>
      <c r="HH555">
        <v>0</v>
      </c>
      <c r="HI555" s="1">
        <v>-2.8759549999999999E-17</v>
      </c>
      <c r="HJ555" s="1">
        <v>3.6524250000000001E-2</v>
      </c>
      <c r="HK555">
        <v>29.382850000000001</v>
      </c>
      <c r="HL555">
        <v>0</v>
      </c>
      <c r="HM555" s="1">
        <v>-4.7980980000000001E-17</v>
      </c>
      <c r="HN555" s="1">
        <v>3.6293190000000003E-2</v>
      </c>
      <c r="HO555">
        <v>29.387039999999999</v>
      </c>
      <c r="HP555">
        <v>0</v>
      </c>
      <c r="HQ555" s="1">
        <v>-1.028514E-16</v>
      </c>
      <c r="HR555" s="1">
        <v>3.6392540000000001E-2</v>
      </c>
      <c r="HS555">
        <v>29.392009999999999</v>
      </c>
      <c r="HT555">
        <v>0</v>
      </c>
      <c r="HU555" s="1">
        <v>-9.2016419999999998E-16</v>
      </c>
      <c r="HV555" s="1">
        <v>3.6748019999999999E-2</v>
      </c>
      <c r="HW555">
        <v>29.4008</v>
      </c>
      <c r="HX555">
        <v>0</v>
      </c>
      <c r="HY555" s="1">
        <v>-1.3416990000000001E-15</v>
      </c>
      <c r="HZ555" s="1">
        <v>3.6621309999999997E-2</v>
      </c>
      <c r="IA555">
        <v>29.453659999999999</v>
      </c>
      <c r="IB555">
        <v>0</v>
      </c>
      <c r="IC555" s="1">
        <v>-6.0456270000000001E-15</v>
      </c>
      <c r="ID555" s="1">
        <v>3.6121149999999998E-2</v>
      </c>
      <c r="IE555">
        <v>29.535409999999999</v>
      </c>
      <c r="IF555">
        <v>0</v>
      </c>
      <c r="IG555" s="1">
        <v>-4.008623E-14</v>
      </c>
      <c r="IH555" s="1">
        <v>3.567174E-2</v>
      </c>
      <c r="II555">
        <v>29.615089999999999</v>
      </c>
      <c r="IJ555">
        <v>0</v>
      </c>
      <c r="IK555" s="1">
        <v>-6.7311780000000001E-14</v>
      </c>
      <c r="IL555" s="1">
        <v>3.546995E-2</v>
      </c>
      <c r="IM555">
        <v>29.685009999999998</v>
      </c>
      <c r="IN555">
        <v>0</v>
      </c>
      <c r="IO555" s="1">
        <v>-1.9628409999999999E-13</v>
      </c>
      <c r="IP555" s="1">
        <v>3.5452369999999997E-2</v>
      </c>
      <c r="IQ555">
        <v>29.71576</v>
      </c>
      <c r="IR555">
        <v>0</v>
      </c>
      <c r="IS555" s="1">
        <v>-1.115134E-13</v>
      </c>
      <c r="IT555" s="1">
        <v>3.5355060000000001E-2</v>
      </c>
      <c r="IU555">
        <v>29.726680000000002</v>
      </c>
      <c r="IV555">
        <v>0</v>
      </c>
      <c r="IW555" s="1">
        <v>-1.5947840000000001E-12</v>
      </c>
      <c r="IX555">
        <v>3.5166500000000003E-2</v>
      </c>
      <c r="IY555">
        <v>29.741630000000001</v>
      </c>
      <c r="IZ555">
        <v>0</v>
      </c>
      <c r="JA555" s="1">
        <v>-5.4433909999999997E-13</v>
      </c>
      <c r="JB555" s="1">
        <v>3.4971210000000003E-2</v>
      </c>
      <c r="JC555">
        <v>29.765039999999999</v>
      </c>
      <c r="JD555">
        <v>0</v>
      </c>
      <c r="JE555" s="1">
        <v>-5.0159779999999999E-12</v>
      </c>
      <c r="JF555" s="1">
        <v>3.4747279999999998E-2</v>
      </c>
      <c r="JG555">
        <v>29.848420000000001</v>
      </c>
      <c r="JH555">
        <v>0</v>
      </c>
      <c r="JI555" s="1">
        <v>-8.2132619999999992E-12</v>
      </c>
      <c r="JJ555" s="1">
        <v>3.4535139999999999E-2</v>
      </c>
      <c r="JK555">
        <v>29.94059</v>
      </c>
      <c r="JL555">
        <v>0</v>
      </c>
      <c r="JM555" s="1">
        <v>-1.6137799999999999E-11</v>
      </c>
      <c r="JN555" s="1">
        <v>3.4358949999999999E-2</v>
      </c>
      <c r="JO555">
        <v>30.016500000000001</v>
      </c>
      <c r="JP555">
        <v>0</v>
      </c>
      <c r="JQ555" s="1">
        <v>-1.084616E-11</v>
      </c>
      <c r="JR555" s="1">
        <v>3.4169350000000001E-2</v>
      </c>
      <c r="JS555">
        <v>30.07283</v>
      </c>
      <c r="JT555">
        <v>0</v>
      </c>
      <c r="JU555" s="1">
        <v>-7.4904749999999993E-12</v>
      </c>
      <c r="JV555" s="1">
        <v>3.3999990000000001E-2</v>
      </c>
      <c r="JW555">
        <v>30.104379999999999</v>
      </c>
      <c r="JX555">
        <v>0</v>
      </c>
      <c r="JY555" s="1">
        <v>-1.4908720000000001E-11</v>
      </c>
      <c r="JZ555" s="1">
        <v>3.3807539999999997E-2</v>
      </c>
      <c r="KA555">
        <v>30.107620000000001</v>
      </c>
      <c r="KB555">
        <v>0</v>
      </c>
      <c r="KC555" s="1">
        <v>-1.6834790000000001E-11</v>
      </c>
      <c r="KD555" s="1">
        <v>3.3721660000000001E-2</v>
      </c>
      <c r="KE555">
        <v>30.11092</v>
      </c>
      <c r="KF555" s="1">
        <v>6.4964439999999996E-13</v>
      </c>
      <c r="KG555" s="1">
        <v>1.2253870000000001E-7</v>
      </c>
      <c r="KH555" s="1">
        <v>3.372182E-2</v>
      </c>
      <c r="KI555">
        <v>30.123159999999999</v>
      </c>
      <c r="KJ555" s="1">
        <v>6.9916980000000002E-12</v>
      </c>
      <c r="KK555" s="1">
        <v>1.318725E-6</v>
      </c>
      <c r="KL555" s="1">
        <v>3.358589E-2</v>
      </c>
      <c r="KM555">
        <v>30.1938</v>
      </c>
      <c r="KN555" s="1">
        <v>2.6363379999999999E-11</v>
      </c>
      <c r="KO555" s="1">
        <v>4.9929320000000001E-6</v>
      </c>
      <c r="KP555" s="1">
        <v>3.3353689999999998E-2</v>
      </c>
      <c r="KQ555">
        <v>30.286490000000001</v>
      </c>
      <c r="KR555" s="1">
        <v>7.1429919999999998E-11</v>
      </c>
      <c r="KS555" s="1">
        <v>1.362283E-5</v>
      </c>
      <c r="KT555" s="1">
        <v>3.3118410000000001E-2</v>
      </c>
      <c r="KU555">
        <v>30.382840000000002</v>
      </c>
      <c r="KV555" s="1">
        <v>1.641098E-10</v>
      </c>
      <c r="KW555" s="1">
        <v>3.1520680000000003E-5</v>
      </c>
      <c r="KX555" s="1">
        <v>3.2980559999999999E-2</v>
      </c>
      <c r="KY555">
        <v>30.468699999999998</v>
      </c>
      <c r="KZ555" s="1">
        <v>3.4154800000000001E-10</v>
      </c>
      <c r="LA555" s="1">
        <v>6.588136E-5</v>
      </c>
      <c r="LB555" s="1">
        <v>3.289649E-2</v>
      </c>
      <c r="LC555">
        <v>30.5016</v>
      </c>
      <c r="LD555" s="1">
        <v>6.636264E-10</v>
      </c>
      <c r="LE555" s="1">
        <v>1.2833699999999999E-4</v>
      </c>
      <c r="LF555" s="1">
        <v>3.278702E-2</v>
      </c>
      <c r="LG555">
        <v>30.500139999999998</v>
      </c>
      <c r="LH555" s="1">
        <v>1.2260330000000001E-9</v>
      </c>
      <c r="LI555" s="1">
        <v>2.3789899999999999E-4</v>
      </c>
      <c r="LJ555" s="1">
        <v>3.2681639999999998E-2</v>
      </c>
      <c r="LK555">
        <v>30.501329999999999</v>
      </c>
      <c r="LL555" s="1">
        <v>2.174787E-9</v>
      </c>
      <c r="LM555" s="1">
        <v>4.2337050000000002E-4</v>
      </c>
      <c r="LN555" s="1">
        <v>3.2563250000000002E-2</v>
      </c>
      <c r="LO555">
        <v>30.515470000000001</v>
      </c>
      <c r="LP555" s="1">
        <v>3.7231109999999999E-9</v>
      </c>
      <c r="LQ555" s="1">
        <v>7.2744260000000001E-4</v>
      </c>
      <c r="LR555" s="1">
        <v>3.242163E-2</v>
      </c>
      <c r="LS555">
        <v>30.601120000000002</v>
      </c>
      <c r="LT555" s="1">
        <v>6.1776439999999998E-9</v>
      </c>
      <c r="LU555" s="1">
        <v>1.2123629999999999E-3</v>
      </c>
      <c r="LV555" s="1">
        <v>3.2291380000000001E-2</v>
      </c>
      <c r="LW555">
        <v>30.707909999999998</v>
      </c>
      <c r="LX555" s="1">
        <v>9.9826880000000006E-9</v>
      </c>
      <c r="LY555" s="1">
        <v>1.9670809999999999E-3</v>
      </c>
      <c r="LZ555" s="1">
        <v>3.2171980000000003E-2</v>
      </c>
      <c r="MA555">
        <v>30.811620000000001</v>
      </c>
      <c r="MB555" s="1">
        <v>1.5756819999999999E-8</v>
      </c>
      <c r="MC555">
        <v>3.1164000000000001E-3</v>
      </c>
      <c r="MD555" s="1">
        <v>3.2051759999999999E-2</v>
      </c>
      <c r="ME555">
        <v>30.90483</v>
      </c>
      <c r="MF555" s="1">
        <v>2.434039E-8</v>
      </c>
      <c r="MG555" s="1">
        <v>4.8323849999999998E-3</v>
      </c>
      <c r="MH555" s="1">
        <v>3.193998E-2</v>
      </c>
      <c r="MI555">
        <v>30.944320000000001</v>
      </c>
      <c r="MJ555" s="1">
        <v>3.687507E-8</v>
      </c>
      <c r="MK555" s="1">
        <v>7.3467599999999999E-3</v>
      </c>
      <c r="ML555" s="1">
        <v>3.1825939999999997E-2</v>
      </c>
      <c r="MM555">
        <v>30.950369999999999</v>
      </c>
      <c r="MN555" s="1">
        <v>5.4839920000000001E-8</v>
      </c>
      <c r="MO555" s="1">
        <v>1.096549E-2</v>
      </c>
      <c r="MP555" s="1">
        <v>3.1834269999999998E-2</v>
      </c>
      <c r="MQ555">
        <v>30.950099999999999</v>
      </c>
      <c r="MR555" s="1">
        <v>8.0502040000000001E-8</v>
      </c>
      <c r="MS555" s="1">
        <v>1.609259E-2</v>
      </c>
      <c r="MT555" s="1">
        <v>3.1953839999999997E-2</v>
      </c>
      <c r="MU555">
        <v>30.950520000000001</v>
      </c>
      <c r="MV555" s="1">
        <v>1.168031E-7</v>
      </c>
      <c r="MW555">
        <v>2.3263200000000001E-2</v>
      </c>
      <c r="MX555" s="1">
        <v>3.187533E-2</v>
      </c>
      <c r="MY555">
        <v>30.969360000000002</v>
      </c>
      <c r="MZ555" s="1">
        <v>1.661482E-7</v>
      </c>
      <c r="NA555" s="1">
        <v>3.317345E-2</v>
      </c>
      <c r="NB555" s="1">
        <v>3.1666489999999999E-2</v>
      </c>
      <c r="NC555">
        <v>31.020569999999999</v>
      </c>
      <c r="ND555" s="1">
        <v>2.3245309999999999E-7</v>
      </c>
      <c r="NE555">
        <v>4.6718200000000001E-2</v>
      </c>
      <c r="NF555" s="1">
        <v>3.144537E-2</v>
      </c>
      <c r="NG555">
        <v>31.106249999999999</v>
      </c>
      <c r="NH555" s="1">
        <v>3.2133630000000002E-7</v>
      </c>
      <c r="NI555" s="1">
        <v>6.5038550000000001E-2</v>
      </c>
      <c r="NJ555" s="1">
        <v>3.1364379999999997E-2</v>
      </c>
      <c r="NK555">
        <v>31.158950000000001</v>
      </c>
      <c r="NL555" s="1">
        <v>4.4148880000000001E-7</v>
      </c>
      <c r="NM555" s="1">
        <v>8.9590260000000005E-2</v>
      </c>
      <c r="NN555" s="1">
        <v>3.1328870000000002E-2</v>
      </c>
      <c r="NO555">
        <v>31.171379999999999</v>
      </c>
      <c r="NP555" s="1">
        <v>6.0154090000000001E-7</v>
      </c>
      <c r="NQ555">
        <v>0.122214</v>
      </c>
      <c r="NR555" s="1">
        <v>3.1278649999999998E-2</v>
      </c>
      <c r="NS555">
        <v>31.173850000000002</v>
      </c>
      <c r="NT555" s="1">
        <v>8.1181659999999997E-7</v>
      </c>
      <c r="NU555">
        <v>0.16520779999999999</v>
      </c>
      <c r="NV555" s="1">
        <v>3.1312930000000003E-2</v>
      </c>
      <c r="NW555">
        <v>31.17409</v>
      </c>
      <c r="NX555" s="1">
        <v>1.089204E-6</v>
      </c>
      <c r="NY555">
        <v>0.22141350000000001</v>
      </c>
      <c r="NZ555" s="1">
        <v>3.1427179999999999E-2</v>
      </c>
      <c r="OA555">
        <v>31.177900000000001</v>
      </c>
      <c r="OB555" s="1">
        <v>1.4533280000000001E-6</v>
      </c>
      <c r="OC555">
        <v>0.29436459999999998</v>
      </c>
      <c r="OD555" s="1">
        <v>3.1349259999999997E-2</v>
      </c>
      <c r="OE555">
        <v>31.231310000000001</v>
      </c>
      <c r="OF555" s="1">
        <v>1.912327E-6</v>
      </c>
      <c r="OG555">
        <v>0.38831290000000002</v>
      </c>
      <c r="OH555" s="1">
        <v>3.1157049999999999E-2</v>
      </c>
      <c r="OI555">
        <v>31.317920000000001</v>
      </c>
      <c r="OJ555" s="1">
        <v>2.48798E-6</v>
      </c>
      <c r="OK555">
        <v>0.5083278</v>
      </c>
    </row>
    <row r="556" spans="1:401" x14ac:dyDescent="0.35">
      <c r="A556">
        <v>565</v>
      </c>
      <c r="B556" t="s">
        <v>4</v>
      </c>
      <c r="C556" t="s">
        <v>364</v>
      </c>
      <c r="D556" t="s">
        <v>558</v>
      </c>
      <c r="E556">
        <v>3754.1179999999999</v>
      </c>
      <c r="F556" s="1">
        <v>2.513019E-2</v>
      </c>
      <c r="G556">
        <v>25.524370000000001</v>
      </c>
      <c r="H556">
        <v>0</v>
      </c>
      <c r="I556">
        <v>0</v>
      </c>
      <c r="J556" s="1">
        <v>2.4912179999999999E-2</v>
      </c>
      <c r="K556">
        <v>25.557369999999999</v>
      </c>
      <c r="L556">
        <v>0</v>
      </c>
      <c r="M556">
        <v>0</v>
      </c>
      <c r="N556" s="1">
        <v>2.4565279999999998E-2</v>
      </c>
      <c r="O556">
        <v>25.585270000000001</v>
      </c>
      <c r="P556">
        <v>0</v>
      </c>
      <c r="Q556">
        <v>0</v>
      </c>
      <c r="R556" s="1">
        <v>2.4230890000000001E-2</v>
      </c>
      <c r="S556">
        <v>25.604030000000002</v>
      </c>
      <c r="T556">
        <v>0</v>
      </c>
      <c r="U556">
        <v>0</v>
      </c>
      <c r="V556" s="1">
        <v>2.4017770000000001E-2</v>
      </c>
      <c r="W556">
        <v>25.64115</v>
      </c>
      <c r="X556">
        <v>0</v>
      </c>
      <c r="Y556">
        <v>0</v>
      </c>
      <c r="Z556" s="1">
        <v>2.385178E-2</v>
      </c>
      <c r="AA556">
        <v>25.66535</v>
      </c>
      <c r="AB556">
        <v>0</v>
      </c>
      <c r="AC556">
        <v>0</v>
      </c>
      <c r="AD556" s="1">
        <v>2.3672530000000001E-2</v>
      </c>
      <c r="AE556">
        <v>25.6829</v>
      </c>
      <c r="AF556">
        <v>0</v>
      </c>
      <c r="AG556">
        <v>0</v>
      </c>
      <c r="AH556" s="1">
        <v>2.3850619999999999E-2</v>
      </c>
      <c r="AI556">
        <v>25.705950000000001</v>
      </c>
      <c r="AJ556">
        <v>0</v>
      </c>
      <c r="AK556">
        <v>0</v>
      </c>
      <c r="AL556" s="1">
        <v>2.4271210000000001E-2</v>
      </c>
      <c r="AM556">
        <v>25.736820000000002</v>
      </c>
      <c r="AN556">
        <v>0</v>
      </c>
      <c r="AO556">
        <v>0</v>
      </c>
      <c r="AP556" s="1">
        <v>2.4143540000000002E-2</v>
      </c>
      <c r="AQ556">
        <v>25.817720000000001</v>
      </c>
      <c r="AR556">
        <v>0</v>
      </c>
      <c r="AS556">
        <v>0</v>
      </c>
      <c r="AT556" s="1">
        <v>2.364701E-2</v>
      </c>
      <c r="AU556">
        <v>25.92306</v>
      </c>
      <c r="AV556">
        <v>0</v>
      </c>
      <c r="AW556">
        <v>0</v>
      </c>
      <c r="AX556" s="1">
        <v>2.3212050000000001E-2</v>
      </c>
      <c r="AY556">
        <v>26.007930000000002</v>
      </c>
      <c r="AZ556">
        <v>0</v>
      </c>
      <c r="BA556">
        <v>0</v>
      </c>
      <c r="BB556" s="1">
        <v>2.309255E-2</v>
      </c>
      <c r="BC556">
        <v>26.079229999999999</v>
      </c>
      <c r="BD556">
        <v>0</v>
      </c>
      <c r="BE556">
        <v>0</v>
      </c>
      <c r="BF556" s="1">
        <v>2.3123230000000002E-2</v>
      </c>
      <c r="BG556">
        <v>26.113199999999999</v>
      </c>
      <c r="BH556">
        <v>0</v>
      </c>
      <c r="BI556">
        <v>0</v>
      </c>
      <c r="BJ556" s="1">
        <v>2.307795E-2</v>
      </c>
      <c r="BK556">
        <v>26.117229999999999</v>
      </c>
      <c r="BL556">
        <v>0</v>
      </c>
      <c r="BM556">
        <v>0</v>
      </c>
      <c r="BN556" s="1">
        <v>2.3015910000000001E-2</v>
      </c>
      <c r="BO556">
        <v>26.124590000000001</v>
      </c>
      <c r="BP556">
        <v>0</v>
      </c>
      <c r="BQ556">
        <v>0</v>
      </c>
      <c r="BR556" s="1">
        <v>2.3017159999999998E-2</v>
      </c>
      <c r="BS556">
        <v>26.137650000000001</v>
      </c>
      <c r="BT556">
        <v>0</v>
      </c>
      <c r="BU556">
        <v>0</v>
      </c>
      <c r="BV556" s="1">
        <v>2.2900449999999999E-2</v>
      </c>
      <c r="BW556">
        <v>26.195959999999999</v>
      </c>
      <c r="BX556">
        <v>0</v>
      </c>
      <c r="BY556">
        <v>0</v>
      </c>
      <c r="BZ556" s="1">
        <v>2.272397E-2</v>
      </c>
      <c r="CA556">
        <v>26.277660000000001</v>
      </c>
      <c r="CB556">
        <v>0</v>
      </c>
      <c r="CC556">
        <v>0</v>
      </c>
      <c r="CD556" s="1">
        <v>2.257721E-2</v>
      </c>
      <c r="CE556">
        <v>26.350259999999999</v>
      </c>
      <c r="CF556">
        <v>0</v>
      </c>
      <c r="CG556">
        <v>0</v>
      </c>
      <c r="CH556" s="1">
        <v>2.249555E-2</v>
      </c>
      <c r="CI556">
        <v>26.424099999999999</v>
      </c>
      <c r="CJ556">
        <v>0</v>
      </c>
      <c r="CK556">
        <v>0</v>
      </c>
      <c r="CL556" s="1">
        <v>2.245252E-2</v>
      </c>
      <c r="CM556">
        <v>26.465720000000001</v>
      </c>
      <c r="CN556">
        <v>0</v>
      </c>
      <c r="CO556">
        <v>0</v>
      </c>
      <c r="CP556" s="1">
        <v>2.239263E-2</v>
      </c>
      <c r="CQ556">
        <v>26.472370000000002</v>
      </c>
      <c r="CR556">
        <v>0</v>
      </c>
      <c r="CS556">
        <v>0</v>
      </c>
      <c r="CT556" s="1">
        <v>2.2697749999999999E-2</v>
      </c>
      <c r="CU556">
        <v>26.48094</v>
      </c>
      <c r="CV556">
        <v>0</v>
      </c>
      <c r="CW556">
        <v>0</v>
      </c>
      <c r="CX556" s="1">
        <v>2.3241830000000002E-2</v>
      </c>
      <c r="CY556">
        <v>26.502130000000001</v>
      </c>
      <c r="CZ556">
        <v>0</v>
      </c>
      <c r="DA556">
        <v>0</v>
      </c>
      <c r="DB556" s="1">
        <v>2.3252849999999999E-2</v>
      </c>
      <c r="DC556">
        <v>26.591740000000001</v>
      </c>
      <c r="DD556">
        <v>0</v>
      </c>
      <c r="DE556">
        <v>0</v>
      </c>
      <c r="DF556" s="1">
        <v>2.2891930000000001E-2</v>
      </c>
      <c r="DG556">
        <v>26.705639999999999</v>
      </c>
      <c r="DH556">
        <v>0</v>
      </c>
      <c r="DI556">
        <v>0</v>
      </c>
      <c r="DJ556" s="1">
        <v>2.256145E-2</v>
      </c>
      <c r="DK556">
        <v>26.81522</v>
      </c>
      <c r="DL556">
        <v>0</v>
      </c>
      <c r="DM556">
        <v>0</v>
      </c>
      <c r="DN556" s="1">
        <v>2.2552229999999999E-2</v>
      </c>
      <c r="DO556">
        <v>26.911529999999999</v>
      </c>
      <c r="DP556">
        <v>0</v>
      </c>
      <c r="DQ556">
        <v>0</v>
      </c>
      <c r="DR556" s="1">
        <v>2.267313E-2</v>
      </c>
      <c r="DS556">
        <v>26.946829999999999</v>
      </c>
      <c r="DT556">
        <v>0</v>
      </c>
      <c r="DU556">
        <v>0</v>
      </c>
      <c r="DV556" s="1">
        <v>2.2715550000000001E-2</v>
      </c>
      <c r="DW556">
        <v>26.951689999999999</v>
      </c>
      <c r="DX556">
        <v>0</v>
      </c>
      <c r="DY556">
        <v>0</v>
      </c>
      <c r="DZ556">
        <v>2.2595400000000002E-2</v>
      </c>
      <c r="EA556">
        <v>26.959340000000001</v>
      </c>
      <c r="EB556">
        <v>0</v>
      </c>
      <c r="EC556">
        <v>0</v>
      </c>
      <c r="ED556" s="1">
        <v>2.2442139999999999E-2</v>
      </c>
      <c r="EE556">
        <v>26.97644</v>
      </c>
      <c r="EF556">
        <v>0</v>
      </c>
      <c r="EG556">
        <v>0</v>
      </c>
      <c r="EH556" s="1">
        <v>2.2339109999999999E-2</v>
      </c>
      <c r="EI556">
        <v>27.045480000000001</v>
      </c>
      <c r="EJ556">
        <v>0</v>
      </c>
      <c r="EK556">
        <v>0</v>
      </c>
      <c r="EL556" s="1">
        <v>2.229604E-2</v>
      </c>
      <c r="EM556">
        <v>27.155139999999999</v>
      </c>
      <c r="EN556">
        <v>0</v>
      </c>
      <c r="EO556">
        <v>0</v>
      </c>
      <c r="EP556" s="1">
        <v>2.2239160000000001E-2</v>
      </c>
      <c r="EQ556">
        <v>27.27394</v>
      </c>
      <c r="ER556">
        <v>0</v>
      </c>
      <c r="ES556" s="1">
        <v>6.1614089999999999E-38</v>
      </c>
      <c r="ET556" s="1">
        <v>2.2159620000000001E-2</v>
      </c>
      <c r="EU556">
        <v>27.37557</v>
      </c>
      <c r="EV556">
        <v>0</v>
      </c>
      <c r="EW556" s="1">
        <v>1.6109E-35</v>
      </c>
      <c r="EX556" s="1">
        <v>2.2055780000000001E-2</v>
      </c>
      <c r="EY556">
        <v>27.417200000000001</v>
      </c>
      <c r="EZ556">
        <v>0</v>
      </c>
      <c r="FA556" s="1">
        <v>2.651767E-33</v>
      </c>
      <c r="FB556">
        <v>2.19332E-2</v>
      </c>
      <c r="FC556">
        <v>27.425329999999999</v>
      </c>
      <c r="FD556">
        <v>0</v>
      </c>
      <c r="FE556" s="1">
        <v>2.8894940000000001E-31</v>
      </c>
      <c r="FF556">
        <v>2.2023399999999999E-2</v>
      </c>
      <c r="FG556">
        <v>27.434750000000001</v>
      </c>
      <c r="FH556">
        <v>0</v>
      </c>
      <c r="FI556" s="1">
        <v>2.1819019999999999E-29</v>
      </c>
      <c r="FJ556" s="1">
        <v>2.2253390000000001E-2</v>
      </c>
      <c r="FK556">
        <v>27.450279999999999</v>
      </c>
      <c r="FL556">
        <v>0</v>
      </c>
      <c r="FM556" s="1">
        <v>1.1834060000000001E-27</v>
      </c>
      <c r="FN556" s="1">
        <v>2.2193149999999998E-2</v>
      </c>
      <c r="FO556">
        <v>27.52777</v>
      </c>
      <c r="FP556">
        <v>0</v>
      </c>
      <c r="FQ556" s="1">
        <v>4.7619570000000002E-26</v>
      </c>
      <c r="FR556" s="1">
        <v>2.1913180000000001E-2</v>
      </c>
      <c r="FS556">
        <v>27.627459999999999</v>
      </c>
      <c r="FT556">
        <v>0</v>
      </c>
      <c r="FU556" s="1">
        <v>1.4765400000000001E-24</v>
      </c>
      <c r="FV556" s="1">
        <v>2.1647679999999999E-2</v>
      </c>
      <c r="FW556">
        <v>27.702760000000001</v>
      </c>
      <c r="FX556">
        <v>0</v>
      </c>
      <c r="FY556" s="1">
        <v>3.522408E-23</v>
      </c>
      <c r="FZ556" s="1">
        <v>2.1538709999999999E-2</v>
      </c>
      <c r="GA556">
        <v>27.76182</v>
      </c>
      <c r="GB556">
        <v>0</v>
      </c>
      <c r="GC556" s="1">
        <v>6.6924519999999996E-22</v>
      </c>
      <c r="GD556" s="1">
        <v>2.1519219999999999E-2</v>
      </c>
      <c r="GE556">
        <v>27.780529999999999</v>
      </c>
      <c r="GF556">
        <v>0</v>
      </c>
      <c r="GG556" s="1">
        <v>1.0352120000000001E-20</v>
      </c>
      <c r="GH556" s="1">
        <v>2.1453570000000002E-2</v>
      </c>
      <c r="GI556">
        <v>27.804649999999999</v>
      </c>
      <c r="GJ556">
        <v>0</v>
      </c>
      <c r="GK556" s="1">
        <v>1.328877E-19</v>
      </c>
      <c r="GL556" s="1">
        <v>2.1339380000000002E-2</v>
      </c>
      <c r="GM556">
        <v>27.83231</v>
      </c>
      <c r="GN556">
        <v>0</v>
      </c>
      <c r="GO556" s="1">
        <v>1.43851E-18</v>
      </c>
      <c r="GP556" s="1">
        <v>2.1211310000000001E-2</v>
      </c>
      <c r="GQ556">
        <v>27.86176</v>
      </c>
      <c r="GR556">
        <v>0</v>
      </c>
      <c r="GS556" s="1">
        <v>1.3308749999999999E-17</v>
      </c>
      <c r="GT556" s="1">
        <v>2.1073519999999998E-2</v>
      </c>
      <c r="GU556">
        <v>27.88815</v>
      </c>
      <c r="GV556">
        <v>0</v>
      </c>
      <c r="GW556" s="1">
        <v>1.065478E-16</v>
      </c>
      <c r="GX556">
        <v>2.0937999999999998E-2</v>
      </c>
      <c r="GY556">
        <v>27.95186</v>
      </c>
      <c r="GZ556">
        <v>0</v>
      </c>
      <c r="HA556" s="1">
        <v>7.4667369999999999E-16</v>
      </c>
      <c r="HB556" s="1">
        <v>2.080479E-2</v>
      </c>
      <c r="HC556">
        <v>28.05181</v>
      </c>
      <c r="HD556">
        <v>0</v>
      </c>
      <c r="HE556" s="1">
        <v>4.6290579999999999E-15</v>
      </c>
      <c r="HF556" s="1">
        <v>2.0683219999999999E-2</v>
      </c>
      <c r="HG556">
        <v>28.150569999999998</v>
      </c>
      <c r="HH556">
        <v>0</v>
      </c>
      <c r="HI556" s="1">
        <v>2.563535E-14</v>
      </c>
      <c r="HJ556" s="1">
        <v>2.0566480000000002E-2</v>
      </c>
      <c r="HK556">
        <v>28.202950000000001</v>
      </c>
      <c r="HL556">
        <v>0</v>
      </c>
      <c r="HM556" s="1">
        <v>1.2797210000000001E-13</v>
      </c>
      <c r="HN556">
        <v>2.0432200000000001E-2</v>
      </c>
      <c r="HO556">
        <v>28.204650000000001</v>
      </c>
      <c r="HP556">
        <v>0</v>
      </c>
      <c r="HQ556" s="1">
        <v>5.8070680000000003E-13</v>
      </c>
      <c r="HR556" s="1">
        <v>2.050716E-2</v>
      </c>
      <c r="HS556">
        <v>28.207979999999999</v>
      </c>
      <c r="HT556">
        <v>0</v>
      </c>
      <c r="HU556" s="1">
        <v>2.4130369999999999E-12</v>
      </c>
      <c r="HV556" s="1">
        <v>2.070143E-2</v>
      </c>
      <c r="HW556">
        <v>28.21482</v>
      </c>
      <c r="HX556">
        <v>0</v>
      </c>
      <c r="HY556" s="1">
        <v>9.2516779999999997E-12</v>
      </c>
      <c r="HZ556">
        <v>2.0637300000000001E-2</v>
      </c>
      <c r="IA556">
        <v>28.26735</v>
      </c>
      <c r="IB556">
        <v>0</v>
      </c>
      <c r="IC556" s="1">
        <v>3.2968859999999998E-11</v>
      </c>
      <c r="ID556">
        <v>2.0342900000000001E-2</v>
      </c>
      <c r="IE556">
        <v>28.350269999999998</v>
      </c>
      <c r="IF556">
        <v>0</v>
      </c>
      <c r="IG556" s="1">
        <v>1.097434E-10</v>
      </c>
      <c r="IH556" s="1">
        <v>2.008706E-2</v>
      </c>
      <c r="II556">
        <v>28.431640000000002</v>
      </c>
      <c r="IJ556">
        <v>0</v>
      </c>
      <c r="IK556" s="1">
        <v>3.42379E-10</v>
      </c>
      <c r="IL556" s="1">
        <v>1.9972449999999999E-2</v>
      </c>
      <c r="IM556">
        <v>28.503309999999999</v>
      </c>
      <c r="IN556">
        <v>0</v>
      </c>
      <c r="IO556" s="1">
        <v>1.0045509999999999E-9</v>
      </c>
      <c r="IP556" s="1">
        <v>1.9959569999999999E-2</v>
      </c>
      <c r="IQ556">
        <v>28.533989999999999</v>
      </c>
      <c r="IR556">
        <v>0</v>
      </c>
      <c r="IS556" s="1">
        <v>2.7829319999999998E-9</v>
      </c>
      <c r="IT556" s="1">
        <v>1.990687E-2</v>
      </c>
      <c r="IU556">
        <v>28.544740000000001</v>
      </c>
      <c r="IV556">
        <v>0</v>
      </c>
      <c r="IW556" s="1">
        <v>7.3114899999999999E-9</v>
      </c>
      <c r="IX556" s="1">
        <v>1.9802340000000002E-2</v>
      </c>
      <c r="IY556">
        <v>28.560110000000002</v>
      </c>
      <c r="IZ556">
        <v>0</v>
      </c>
      <c r="JA556" s="1">
        <v>1.829081E-8</v>
      </c>
      <c r="JB556" s="1">
        <v>1.9691750000000001E-2</v>
      </c>
      <c r="JC556">
        <v>28.584610000000001</v>
      </c>
      <c r="JD556">
        <v>0</v>
      </c>
      <c r="JE556" s="1">
        <v>4.3717569999999997E-8</v>
      </c>
      <c r="JF556" s="1">
        <v>1.955931E-2</v>
      </c>
      <c r="JG556">
        <v>28.671119999999998</v>
      </c>
      <c r="JH556">
        <v>0</v>
      </c>
      <c r="JI556" s="1">
        <v>1.001372E-7</v>
      </c>
      <c r="JJ556" s="1">
        <v>1.944543E-2</v>
      </c>
      <c r="JK556">
        <v>28.768319999999999</v>
      </c>
      <c r="JL556">
        <v>0</v>
      </c>
      <c r="JM556" s="1">
        <v>2.2041490000000001E-7</v>
      </c>
      <c r="JN556" s="1">
        <v>1.9341279999999999E-2</v>
      </c>
      <c r="JO556">
        <v>28.84956</v>
      </c>
      <c r="JP556">
        <v>0</v>
      </c>
      <c r="JQ556" s="1">
        <v>4.6740249999999998E-7</v>
      </c>
      <c r="JR556">
        <v>1.92347E-2</v>
      </c>
      <c r="JS556">
        <v>28.909739999999999</v>
      </c>
      <c r="JT556">
        <v>0</v>
      </c>
      <c r="JU556" s="1">
        <v>9.5713980000000007E-7</v>
      </c>
      <c r="JV556" s="1">
        <v>1.9136859999999999E-2</v>
      </c>
      <c r="JW556">
        <v>28.942979999999999</v>
      </c>
      <c r="JX556">
        <v>0</v>
      </c>
      <c r="JY556" s="1">
        <v>1.896976E-6</v>
      </c>
      <c r="JZ556" s="1">
        <v>1.902614E-2</v>
      </c>
      <c r="KA556">
        <v>28.947849999999999</v>
      </c>
      <c r="KB556">
        <v>0</v>
      </c>
      <c r="KC556" s="1">
        <v>3.6462060000000001E-6</v>
      </c>
      <c r="KD556" s="1">
        <v>1.8981319999999999E-2</v>
      </c>
      <c r="KE556">
        <v>28.953790000000001</v>
      </c>
      <c r="KF556" s="1">
        <v>6.4636699999999999E-13</v>
      </c>
      <c r="KG556" s="1">
        <v>6.8101180000000003E-6</v>
      </c>
      <c r="KH556" s="1">
        <v>1.8979880000000001E-2</v>
      </c>
      <c r="KI556">
        <v>28.968720000000001</v>
      </c>
      <c r="KJ556" s="1">
        <v>6.9561439999999998E-12</v>
      </c>
      <c r="KK556" s="1">
        <v>1.239422E-5</v>
      </c>
      <c r="KL556" s="1">
        <v>1.8908210000000002E-2</v>
      </c>
      <c r="KM556">
        <v>29.044129999999999</v>
      </c>
      <c r="KN556" s="1">
        <v>2.623712E-11</v>
      </c>
      <c r="KO556" s="1">
        <v>2.2033749999999999E-5</v>
      </c>
      <c r="KP556" s="1">
        <v>1.8770390000000001E-2</v>
      </c>
      <c r="KQ556">
        <v>29.142720000000001</v>
      </c>
      <c r="KR556" s="1">
        <v>7.1063700000000001E-11</v>
      </c>
      <c r="KS556" s="1">
        <v>3.8311140000000003E-5</v>
      </c>
      <c r="KT556" s="1">
        <v>1.8638439999999999E-2</v>
      </c>
      <c r="KU556">
        <v>29.244869999999999</v>
      </c>
      <c r="KV556" s="1">
        <v>1.6327920000000001E-10</v>
      </c>
      <c r="KW556" s="1">
        <v>6.5210910000000003E-5</v>
      </c>
      <c r="KX556" s="1">
        <v>1.855944E-2</v>
      </c>
      <c r="KY556">
        <v>29.335730000000002</v>
      </c>
      <c r="KZ556" s="1">
        <v>3.3980869999999999E-10</v>
      </c>
      <c r="LA556" s="1">
        <v>1.087562E-4</v>
      </c>
      <c r="LB556" s="1">
        <v>1.8507160000000002E-2</v>
      </c>
      <c r="LC556">
        <v>29.371860000000002</v>
      </c>
      <c r="LD556" s="1">
        <v>6.2943459999999998E-10</v>
      </c>
      <c r="LE556" s="1">
        <v>1.779634E-4</v>
      </c>
      <c r="LF556" s="1">
        <v>1.844728E-2</v>
      </c>
      <c r="LG556">
        <v>29.37312</v>
      </c>
      <c r="LH556" s="1">
        <v>1.0068449999999999E-9</v>
      </c>
      <c r="LI556" s="1">
        <v>2.855957E-4</v>
      </c>
      <c r="LJ556" s="1">
        <v>1.8390610000000002E-2</v>
      </c>
      <c r="LK556">
        <v>29.37725</v>
      </c>
      <c r="LL556" s="1">
        <v>1.5799070000000001E-9</v>
      </c>
      <c r="LM556" s="1">
        <v>4.495306E-4</v>
      </c>
      <c r="LN556" s="1">
        <v>1.8320989999999999E-2</v>
      </c>
      <c r="LO556">
        <v>29.394970000000001</v>
      </c>
      <c r="LP556" s="1">
        <v>2.4343040000000002E-9</v>
      </c>
      <c r="LQ556" s="1">
        <v>6.9526180000000003E-4</v>
      </c>
      <c r="LR556">
        <v>1.8237699999999999E-2</v>
      </c>
      <c r="LS556">
        <v>29.487380000000002</v>
      </c>
      <c r="LT556" s="1">
        <v>3.6875110000000001E-9</v>
      </c>
      <c r="LU556" s="1">
        <v>1.0580229999999999E-3</v>
      </c>
      <c r="LV556" s="1">
        <v>1.816543E-2</v>
      </c>
      <c r="LW556">
        <v>29.601690000000001</v>
      </c>
      <c r="LX556" s="1">
        <v>5.5051290000000001E-9</v>
      </c>
      <c r="LY556" s="1">
        <v>1.5858280000000001E-3</v>
      </c>
      <c r="LZ556" s="1">
        <v>1.809413E-2</v>
      </c>
      <c r="MA556">
        <v>29.712330000000001</v>
      </c>
      <c r="MB556" s="1">
        <v>8.1027580000000004E-9</v>
      </c>
      <c r="MC556" s="1">
        <v>2.3432560000000002E-3</v>
      </c>
      <c r="MD556">
        <v>1.80255E-2</v>
      </c>
      <c r="ME556">
        <v>29.811879999999999</v>
      </c>
      <c r="MF556" s="1">
        <v>1.1767520000000001E-8</v>
      </c>
      <c r="MG556" s="1">
        <v>3.4161069999999998E-3</v>
      </c>
      <c r="MH556" s="1">
        <v>1.796476E-2</v>
      </c>
      <c r="MI556">
        <v>29.855699999999999</v>
      </c>
      <c r="MJ556" s="1">
        <v>1.6881419999999999E-8</v>
      </c>
      <c r="MK556" s="1">
        <v>4.9172510000000001E-3</v>
      </c>
      <c r="ML556">
        <v>1.7900099999999999E-2</v>
      </c>
      <c r="MM556">
        <v>29.865369999999999</v>
      </c>
      <c r="MN556" s="1">
        <v>2.392478E-8</v>
      </c>
      <c r="MO556" s="1">
        <v>6.9940059999999997E-3</v>
      </c>
      <c r="MP556" s="1">
        <v>1.7912319999999999E-2</v>
      </c>
      <c r="MQ556">
        <v>29.868950000000002</v>
      </c>
      <c r="MR556" s="1">
        <v>3.367734E-8</v>
      </c>
      <c r="MS556" s="1">
        <v>9.8380440000000006E-3</v>
      </c>
      <c r="MT556" s="1">
        <v>1.7975430000000001E-2</v>
      </c>
      <c r="MU556">
        <v>29.872679999999999</v>
      </c>
      <c r="MV556" s="1">
        <v>4.7054300000000002E-8</v>
      </c>
      <c r="MW556" s="1">
        <v>1.3697869999999999E-2</v>
      </c>
      <c r="MX556" s="1">
        <v>1.793196E-2</v>
      </c>
      <c r="MY556">
        <v>29.895099999999999</v>
      </c>
      <c r="MZ556" s="1">
        <v>6.4676260000000006E-8</v>
      </c>
      <c r="NA556" s="1">
        <v>1.887337E-2</v>
      </c>
      <c r="NB556" s="1">
        <v>1.7811750000000001E-2</v>
      </c>
      <c r="NC556">
        <v>29.95112</v>
      </c>
      <c r="ND556" s="1">
        <v>8.7638820000000004E-8</v>
      </c>
      <c r="NE556" s="1">
        <v>2.574603E-2</v>
      </c>
      <c r="NF556" s="1">
        <v>1.768658E-2</v>
      </c>
      <c r="NG556">
        <v>30.04326</v>
      </c>
      <c r="NH556" s="1">
        <v>1.176251E-7</v>
      </c>
      <c r="NI556" s="1">
        <v>3.480018E-2</v>
      </c>
      <c r="NJ556" s="1">
        <v>1.7632749999999999E-2</v>
      </c>
      <c r="NK556">
        <v>30.1006</v>
      </c>
      <c r="NL556" s="1">
        <v>1.571652E-7</v>
      </c>
      <c r="NM556" s="1">
        <v>4.6640069999999999E-2</v>
      </c>
      <c r="NN556" s="1">
        <v>1.7618330000000001E-2</v>
      </c>
      <c r="NO556">
        <v>30.11694</v>
      </c>
      <c r="NP556" s="1">
        <v>2.087934E-7</v>
      </c>
      <c r="NQ556" s="1">
        <v>6.2013209999999999E-2</v>
      </c>
      <c r="NR556" s="1">
        <v>1.7591249999999999E-2</v>
      </c>
      <c r="NS556">
        <v>30.123419999999999</v>
      </c>
      <c r="NT556" s="1">
        <v>2.7509870000000002E-7</v>
      </c>
      <c r="NU556" s="1">
        <v>8.1833520000000007E-2</v>
      </c>
      <c r="NV556" s="1">
        <v>1.7614669999999999E-2</v>
      </c>
      <c r="NW556">
        <v>30.12771</v>
      </c>
      <c r="NX556" s="1">
        <v>3.6089619999999999E-7</v>
      </c>
      <c r="NY556">
        <v>0.1072091</v>
      </c>
      <c r="NZ556" s="1">
        <v>1.7676979999999998E-2</v>
      </c>
      <c r="OA556">
        <v>30.134989999999998</v>
      </c>
      <c r="OB556" s="1">
        <v>4.7122050000000002E-7</v>
      </c>
      <c r="OC556">
        <v>0.1394888</v>
      </c>
      <c r="OD556" s="1">
        <v>1.7633610000000001E-2</v>
      </c>
      <c r="OE556">
        <v>30.194749999999999</v>
      </c>
      <c r="OF556" s="1">
        <v>6.0750319999999997E-7</v>
      </c>
      <c r="OG556">
        <v>0.18027550000000001</v>
      </c>
      <c r="OH556">
        <v>1.7522099999999999E-2</v>
      </c>
      <c r="OI556">
        <v>30.28839</v>
      </c>
      <c r="OJ556" s="1">
        <v>7.7503909999999995E-7</v>
      </c>
      <c r="OK556">
        <v>0.23145199999999999</v>
      </c>
    </row>
    <row r="557" spans="1:401" x14ac:dyDescent="0.35">
      <c r="A557">
        <v>566</v>
      </c>
      <c r="B557" t="s">
        <v>4</v>
      </c>
      <c r="C557" t="s">
        <v>364</v>
      </c>
      <c r="D557" t="s">
        <v>559</v>
      </c>
      <c r="E557">
        <v>7395.5150000000003</v>
      </c>
      <c r="F557" s="1">
        <v>1.1224680000000001E-2</v>
      </c>
      <c r="G557">
        <v>25.471830000000001</v>
      </c>
      <c r="H557">
        <v>0</v>
      </c>
      <c r="I557">
        <v>0</v>
      </c>
      <c r="J557" s="1">
        <v>1.112929E-2</v>
      </c>
      <c r="K557">
        <v>25.50656</v>
      </c>
      <c r="L557">
        <v>0</v>
      </c>
      <c r="M557">
        <v>0</v>
      </c>
      <c r="N557" s="1">
        <v>1.097041E-2</v>
      </c>
      <c r="O557">
        <v>25.536529999999999</v>
      </c>
      <c r="P557">
        <v>0</v>
      </c>
      <c r="Q557">
        <v>0</v>
      </c>
      <c r="R557" s="1">
        <v>1.082027E-2</v>
      </c>
      <c r="S557">
        <v>25.557939999999999</v>
      </c>
      <c r="T557">
        <v>0</v>
      </c>
      <c r="U557">
        <v>0</v>
      </c>
      <c r="V557" s="1">
        <v>1.0723760000000001E-2</v>
      </c>
      <c r="W557">
        <v>25.59628</v>
      </c>
      <c r="X557">
        <v>0</v>
      </c>
      <c r="Y557">
        <v>0</v>
      </c>
      <c r="Z557" s="1">
        <v>1.0648960000000001E-2</v>
      </c>
      <c r="AA557">
        <v>25.622509999999998</v>
      </c>
      <c r="AB557">
        <v>0</v>
      </c>
      <c r="AC557">
        <v>0</v>
      </c>
      <c r="AD557" s="1">
        <v>1.056874E-2</v>
      </c>
      <c r="AE557">
        <v>25.64245</v>
      </c>
      <c r="AF557">
        <v>0</v>
      </c>
      <c r="AG557">
        <v>0</v>
      </c>
      <c r="AH557" s="1">
        <v>1.067358E-2</v>
      </c>
      <c r="AI557">
        <v>25.66722</v>
      </c>
      <c r="AJ557">
        <v>0</v>
      </c>
      <c r="AK557">
        <v>0</v>
      </c>
      <c r="AL557" s="1">
        <v>1.085729E-2</v>
      </c>
      <c r="AM557">
        <v>25.698899999999998</v>
      </c>
      <c r="AN557">
        <v>0</v>
      </c>
      <c r="AO557">
        <v>0</v>
      </c>
      <c r="AP557" s="1">
        <v>1.080514E-2</v>
      </c>
      <c r="AQ557">
        <v>25.777200000000001</v>
      </c>
      <c r="AR557">
        <v>0</v>
      </c>
      <c r="AS557">
        <v>0</v>
      </c>
      <c r="AT557" s="1">
        <v>1.057573E-2</v>
      </c>
      <c r="AU557">
        <v>25.878730000000001</v>
      </c>
      <c r="AV557">
        <v>0</v>
      </c>
      <c r="AW557">
        <v>0</v>
      </c>
      <c r="AX557" s="1">
        <v>1.037708E-2</v>
      </c>
      <c r="AY557">
        <v>25.961649999999999</v>
      </c>
      <c r="AZ557">
        <v>0</v>
      </c>
      <c r="BA557">
        <v>0</v>
      </c>
      <c r="BB557" s="1">
        <v>1.032369E-2</v>
      </c>
      <c r="BC557">
        <v>26.032299999999999</v>
      </c>
      <c r="BD557">
        <v>0</v>
      </c>
      <c r="BE557">
        <v>0</v>
      </c>
      <c r="BF557" s="1">
        <v>1.034239E-2</v>
      </c>
      <c r="BG557">
        <v>26.068000000000001</v>
      </c>
      <c r="BH557">
        <v>0</v>
      </c>
      <c r="BI557">
        <v>0</v>
      </c>
      <c r="BJ557" s="1">
        <v>1.031957E-2</v>
      </c>
      <c r="BK557">
        <v>26.07555</v>
      </c>
      <c r="BL557">
        <v>0</v>
      </c>
      <c r="BM557">
        <v>0</v>
      </c>
      <c r="BN557" s="1">
        <v>1.030231E-2</v>
      </c>
      <c r="BO557">
        <v>26.085909999999998</v>
      </c>
      <c r="BP557">
        <v>0</v>
      </c>
      <c r="BQ557">
        <v>0</v>
      </c>
      <c r="BR557" s="1">
        <v>1.029945E-2</v>
      </c>
      <c r="BS557">
        <v>26.10126</v>
      </c>
      <c r="BT557">
        <v>0</v>
      </c>
      <c r="BU557">
        <v>0</v>
      </c>
      <c r="BV557" s="1">
        <v>1.0246760000000001E-2</v>
      </c>
      <c r="BW557">
        <v>26.158650000000002</v>
      </c>
      <c r="BX557">
        <v>0</v>
      </c>
      <c r="BY557">
        <v>0</v>
      </c>
      <c r="BZ557" s="1">
        <v>1.016617E-2</v>
      </c>
      <c r="CA557">
        <v>26.238029999999998</v>
      </c>
      <c r="CB557">
        <v>0</v>
      </c>
      <c r="CC557">
        <v>0</v>
      </c>
      <c r="CD557" s="1">
        <v>1.010132E-2</v>
      </c>
      <c r="CE557">
        <v>26.30913</v>
      </c>
      <c r="CF557">
        <v>0</v>
      </c>
      <c r="CG557">
        <v>0</v>
      </c>
      <c r="CH557" s="1">
        <v>1.006433E-2</v>
      </c>
      <c r="CI557">
        <v>26.381550000000001</v>
      </c>
      <c r="CJ557">
        <v>0</v>
      </c>
      <c r="CK557">
        <v>0</v>
      </c>
      <c r="CL557" s="1">
        <v>1.0043730000000001E-2</v>
      </c>
      <c r="CM557">
        <v>26.424060000000001</v>
      </c>
      <c r="CN557">
        <v>0</v>
      </c>
      <c r="CO557">
        <v>0</v>
      </c>
      <c r="CP557" s="1">
        <v>1.0018829999999999E-2</v>
      </c>
      <c r="CQ557">
        <v>26.43375</v>
      </c>
      <c r="CR557">
        <v>0</v>
      </c>
      <c r="CS557">
        <v>0</v>
      </c>
      <c r="CT557" s="1">
        <v>1.0179509999999999E-2</v>
      </c>
      <c r="CU557">
        <v>26.445</v>
      </c>
      <c r="CV557">
        <v>0</v>
      </c>
      <c r="CW557">
        <v>0</v>
      </c>
      <c r="CX557" s="1">
        <v>1.0420209999999999E-2</v>
      </c>
      <c r="CY557">
        <v>26.46735</v>
      </c>
      <c r="CZ557">
        <v>0</v>
      </c>
      <c r="DA557">
        <v>0</v>
      </c>
      <c r="DB557" s="1">
        <v>1.043004E-2</v>
      </c>
      <c r="DC557">
        <v>26.553260000000002</v>
      </c>
      <c r="DD557">
        <v>0</v>
      </c>
      <c r="DE557">
        <v>0</v>
      </c>
      <c r="DF557" s="1">
        <v>1.0258959999999999E-2</v>
      </c>
      <c r="DG557">
        <v>26.662330000000001</v>
      </c>
      <c r="DH557">
        <v>0</v>
      </c>
      <c r="DI557">
        <v>0</v>
      </c>
      <c r="DJ557" s="1">
        <v>1.011011E-2</v>
      </c>
      <c r="DK557">
        <v>26.768070000000002</v>
      </c>
      <c r="DL557">
        <v>0</v>
      </c>
      <c r="DM557">
        <v>0</v>
      </c>
      <c r="DN557" s="1">
        <v>1.0105879999999999E-2</v>
      </c>
      <c r="DO557">
        <v>26.86185</v>
      </c>
      <c r="DP557">
        <v>0</v>
      </c>
      <c r="DQ557">
        <v>0</v>
      </c>
      <c r="DR557" s="1">
        <v>1.0163719999999999E-2</v>
      </c>
      <c r="DS557">
        <v>26.898859999999999</v>
      </c>
      <c r="DT557">
        <v>0</v>
      </c>
      <c r="DU557">
        <v>0</v>
      </c>
      <c r="DV557" s="1">
        <v>1.018319E-2</v>
      </c>
      <c r="DW557">
        <v>26.907170000000001</v>
      </c>
      <c r="DX557">
        <v>0</v>
      </c>
      <c r="DY557">
        <v>0</v>
      </c>
      <c r="DZ557" s="1">
        <v>1.0128409999999999E-2</v>
      </c>
      <c r="EA557">
        <v>26.917639999999999</v>
      </c>
      <c r="EB557">
        <v>0</v>
      </c>
      <c r="EC557">
        <v>0</v>
      </c>
      <c r="ED557" s="1">
        <v>1.005842E-2</v>
      </c>
      <c r="EE557">
        <v>26.936699999999998</v>
      </c>
      <c r="EF557">
        <v>0</v>
      </c>
      <c r="EG557">
        <v>0</v>
      </c>
      <c r="EH557" s="1">
        <v>1.001207E-2</v>
      </c>
      <c r="EI557">
        <v>27.004190000000001</v>
      </c>
      <c r="EJ557">
        <v>0</v>
      </c>
      <c r="EK557">
        <v>0</v>
      </c>
      <c r="EL557" s="1">
        <v>9.9933929999999997E-3</v>
      </c>
      <c r="EM557">
        <v>27.109719999999999</v>
      </c>
      <c r="EN557">
        <v>0</v>
      </c>
      <c r="EO557">
        <v>0</v>
      </c>
      <c r="EP557" s="1">
        <v>9.9674470000000008E-3</v>
      </c>
      <c r="EQ557">
        <v>27.224039999999999</v>
      </c>
      <c r="ER557">
        <v>0</v>
      </c>
      <c r="ES557">
        <v>0</v>
      </c>
      <c r="ET557" s="1">
        <v>9.9325720000000006E-3</v>
      </c>
      <c r="EU557">
        <v>27.322849999999999</v>
      </c>
      <c r="EV557">
        <v>0</v>
      </c>
      <c r="EW557" s="1">
        <v>3.2467319999999998E-37</v>
      </c>
      <c r="EX557" s="1">
        <v>9.8841060000000001E-3</v>
      </c>
      <c r="EY557">
        <v>27.365860000000001</v>
      </c>
      <c r="EZ557">
        <v>0</v>
      </c>
      <c r="FA557" s="1">
        <v>5.796966E-35</v>
      </c>
      <c r="FB557" s="1">
        <v>9.8312020000000007E-3</v>
      </c>
      <c r="FC557">
        <v>27.377500000000001</v>
      </c>
      <c r="FD557" s="1">
        <v>1.2011949999999999E-36</v>
      </c>
      <c r="FE557" s="1">
        <v>6.8324800000000003E-33</v>
      </c>
      <c r="FF557" s="1">
        <v>9.8833170000000008E-3</v>
      </c>
      <c r="FG557">
        <v>27.39001</v>
      </c>
      <c r="FH557" s="1">
        <v>9.1185240000000001E-35</v>
      </c>
      <c r="FI557" s="1">
        <v>5.5783170000000003E-31</v>
      </c>
      <c r="FJ557" s="1">
        <v>9.9838459999999993E-3</v>
      </c>
      <c r="FK557">
        <v>27.40767</v>
      </c>
      <c r="FL557" s="1">
        <v>4.9971240000000001E-33</v>
      </c>
      <c r="FM557" s="1">
        <v>3.276014E-29</v>
      </c>
      <c r="FN557" s="1">
        <v>9.9583310000000008E-3</v>
      </c>
      <c r="FO557">
        <v>27.48282</v>
      </c>
      <c r="FP557" s="1">
        <v>2.0057589999999998E-31</v>
      </c>
      <c r="FQ557" s="1">
        <v>1.419323E-27</v>
      </c>
      <c r="FR557" s="1">
        <v>9.8297790000000003E-3</v>
      </c>
      <c r="FS557">
        <v>27.579070000000002</v>
      </c>
      <c r="FT557" s="1">
        <v>6.1387040000000002E-30</v>
      </c>
      <c r="FU557" s="1">
        <v>4.702032E-26</v>
      </c>
      <c r="FV557" s="1">
        <v>9.7100989999999998E-3</v>
      </c>
      <c r="FW557">
        <v>27.65305</v>
      </c>
      <c r="FX557" s="1">
        <v>1.4462610000000001E-28</v>
      </c>
      <c r="FY557" s="1">
        <v>1.2034419999999999E-24</v>
      </c>
      <c r="FZ557" s="1">
        <v>9.6613389999999997E-3</v>
      </c>
      <c r="GA557">
        <v>27.712029999999999</v>
      </c>
      <c r="GB557" s="1">
        <v>2.7341290000000001E-27</v>
      </c>
      <c r="GC557" s="1">
        <v>2.4457729999999999E-23</v>
      </c>
      <c r="GD557" s="1">
        <v>9.6516940000000006E-3</v>
      </c>
      <c r="GE557">
        <v>27.733280000000001</v>
      </c>
      <c r="GF557" s="1">
        <v>4.2246380000000001E-26</v>
      </c>
      <c r="GG557" s="1">
        <v>4.0460680000000001E-22</v>
      </c>
      <c r="GH557" s="1">
        <v>9.6235950000000004E-3</v>
      </c>
      <c r="GI557">
        <v>27.759270000000001</v>
      </c>
      <c r="GJ557" s="1">
        <v>5.4076130000000002E-25</v>
      </c>
      <c r="GK557" s="1">
        <v>5.5436190000000003E-21</v>
      </c>
      <c r="GL557" s="1">
        <v>9.5728640000000004E-3</v>
      </c>
      <c r="GM557">
        <v>27.78839</v>
      </c>
      <c r="GN557" s="1">
        <v>5.8226870000000002E-24</v>
      </c>
      <c r="GO557" s="1">
        <v>6.3901629999999996E-20</v>
      </c>
      <c r="GP557" s="1">
        <v>9.5154390000000005E-3</v>
      </c>
      <c r="GQ557">
        <v>27.819030000000001</v>
      </c>
      <c r="GR557" s="1">
        <v>5.3537939999999999E-23</v>
      </c>
      <c r="GS557" s="1">
        <v>6.2870020000000003E-19</v>
      </c>
      <c r="GT557" s="1">
        <v>9.4525419999999995E-3</v>
      </c>
      <c r="GU557">
        <v>27.84686</v>
      </c>
      <c r="GV557" s="1">
        <v>4.2577909999999998E-22</v>
      </c>
      <c r="GW557" s="1">
        <v>5.3446960000000002E-18</v>
      </c>
      <c r="GX557" s="1">
        <v>9.3916650000000004E-3</v>
      </c>
      <c r="GY557">
        <v>27.909279999999999</v>
      </c>
      <c r="GZ557" s="1">
        <v>2.964891E-21</v>
      </c>
      <c r="HA557" s="1">
        <v>3.9720540000000003E-17</v>
      </c>
      <c r="HB557" s="1">
        <v>9.3318710000000003E-3</v>
      </c>
      <c r="HC557">
        <v>28.00553</v>
      </c>
      <c r="HD557" s="1">
        <v>1.8261199999999999E-20</v>
      </c>
      <c r="HE557" s="1">
        <v>2.6082619999999998E-16</v>
      </c>
      <c r="HF557" s="1">
        <v>9.2791490000000004E-3</v>
      </c>
      <c r="HG557">
        <v>28.10106</v>
      </c>
      <c r="HH557" s="1">
        <v>1.005531E-19</v>
      </c>
      <c r="HI557" s="1">
        <v>1.5282849999999999E-15</v>
      </c>
      <c r="HJ557" s="1">
        <v>9.2233530000000001E-3</v>
      </c>
      <c r="HK557">
        <v>28.153590000000001</v>
      </c>
      <c r="HL557" s="1">
        <v>4.9897040000000003E-19</v>
      </c>
      <c r="HM557" s="1">
        <v>8.0599220000000007E-15</v>
      </c>
      <c r="HN557" s="1">
        <v>9.1640839999999994E-3</v>
      </c>
      <c r="HO557">
        <v>28.158829999999998</v>
      </c>
      <c r="HP557" s="1">
        <v>2.249641E-18</v>
      </c>
      <c r="HQ557" s="1">
        <v>3.858164E-14</v>
      </c>
      <c r="HR557" s="1">
        <v>9.2085280000000005E-3</v>
      </c>
      <c r="HS557">
        <v>28.165320000000001</v>
      </c>
      <c r="HT557" s="1">
        <v>9.3923839999999995E-18</v>
      </c>
      <c r="HU557" s="1">
        <v>1.691309E-13</v>
      </c>
      <c r="HV557" s="1">
        <v>9.2929109999999992E-3</v>
      </c>
      <c r="HW557">
        <v>28.174469999999999</v>
      </c>
      <c r="HX557" s="1">
        <v>3.6340620000000002E-17</v>
      </c>
      <c r="HY557" s="1">
        <v>6.849762E-13</v>
      </c>
      <c r="HZ557" s="1">
        <v>9.2689290000000004E-3</v>
      </c>
      <c r="IA557">
        <v>28.22588</v>
      </c>
      <c r="IB557" s="1">
        <v>1.29162E-16</v>
      </c>
      <c r="IC557" s="1">
        <v>2.5694520000000001E-12</v>
      </c>
      <c r="ID557" s="1">
        <v>9.1326510000000003E-3</v>
      </c>
      <c r="IE557">
        <v>28.305980000000002</v>
      </c>
      <c r="IF557" s="1">
        <v>4.2358019999999999E-16</v>
      </c>
      <c r="IG557" s="1">
        <v>8.9632249999999995E-12</v>
      </c>
      <c r="IH557" s="1">
        <v>9.0140959999999992E-3</v>
      </c>
      <c r="II557">
        <v>28.384899999999998</v>
      </c>
      <c r="IJ557" s="1">
        <v>1.30434E-15</v>
      </c>
      <c r="IK557" s="1">
        <v>2.924479E-11</v>
      </c>
      <c r="IL557" s="1">
        <v>8.9633549999999992E-3</v>
      </c>
      <c r="IM557">
        <v>28.455020000000001</v>
      </c>
      <c r="IN557" s="1">
        <v>3.8051689999999997E-15</v>
      </c>
      <c r="IO557" s="1">
        <v>8.9796840000000001E-11</v>
      </c>
      <c r="IP557" s="1">
        <v>8.957698E-3</v>
      </c>
      <c r="IQ557">
        <v>28.48696</v>
      </c>
      <c r="IR557" s="1">
        <v>1.05352E-14</v>
      </c>
      <c r="IS557" s="1">
        <v>2.6061720000000001E-10</v>
      </c>
      <c r="IT557" s="1">
        <v>8.9343340000000004E-3</v>
      </c>
      <c r="IU557">
        <v>28.50009</v>
      </c>
      <c r="IV557" s="1">
        <v>2.760344E-14</v>
      </c>
      <c r="IW557" s="1">
        <v>7.1688769999999998E-10</v>
      </c>
      <c r="IX557" s="1">
        <v>8.8891530000000003E-3</v>
      </c>
      <c r="IY557">
        <v>28.517299999999999</v>
      </c>
      <c r="IZ557" s="1">
        <v>6.8707029999999997E-14</v>
      </c>
      <c r="JA557" s="1">
        <v>1.8741990000000001E-9</v>
      </c>
      <c r="JB557" s="1">
        <v>8.8397130000000008E-3</v>
      </c>
      <c r="JC557">
        <v>28.54279</v>
      </c>
      <c r="JD557" s="1">
        <v>1.6328590000000001E-13</v>
      </c>
      <c r="JE557" s="1">
        <v>4.6745400000000003E-9</v>
      </c>
      <c r="JF557" s="1">
        <v>8.781044E-3</v>
      </c>
      <c r="JG557">
        <v>28.62612</v>
      </c>
      <c r="JH557" s="1">
        <v>3.7152859999999998E-13</v>
      </c>
      <c r="JI557" s="1">
        <v>1.115781E-8</v>
      </c>
      <c r="JJ557" s="1">
        <v>8.7279520000000006E-3</v>
      </c>
      <c r="JK557">
        <v>28.7197</v>
      </c>
      <c r="JL557" s="1">
        <v>8.1280930000000005E-13</v>
      </c>
      <c r="JM557" s="1">
        <v>2.5564960000000001E-8</v>
      </c>
      <c r="JN557" s="1">
        <v>8.6805660000000007E-3</v>
      </c>
      <c r="JO557">
        <v>28.798680000000001</v>
      </c>
      <c r="JP557" s="1">
        <v>1.7142230000000001E-12</v>
      </c>
      <c r="JQ557" s="1">
        <v>5.6382170000000003E-8</v>
      </c>
      <c r="JR557" s="1">
        <v>8.6346600000000006E-3</v>
      </c>
      <c r="JS557">
        <v>28.858260000000001</v>
      </c>
      <c r="JT557" s="1">
        <v>3.491834E-12</v>
      </c>
      <c r="JU557" s="1">
        <v>1.199856E-7</v>
      </c>
      <c r="JV557" s="1">
        <v>8.5897100000000004E-3</v>
      </c>
      <c r="JW557">
        <v>28.89264</v>
      </c>
      <c r="JX557" s="1">
        <v>6.8840760000000004E-12</v>
      </c>
      <c r="JY557" s="1">
        <v>2.4689699999999999E-7</v>
      </c>
      <c r="JZ557" s="1">
        <v>8.5389109999999997E-3</v>
      </c>
      <c r="KA557">
        <v>28.900300000000001</v>
      </c>
      <c r="KB557" s="1">
        <v>1.3153279999999999E-11</v>
      </c>
      <c r="KC557" s="1">
        <v>4.9223800000000002E-7</v>
      </c>
      <c r="KD557" s="1">
        <v>8.5224830000000008E-3</v>
      </c>
      <c r="KE557">
        <v>28.908729999999998</v>
      </c>
      <c r="KF557" s="1">
        <v>2.4519359999999999E-11</v>
      </c>
      <c r="KG557" s="1">
        <v>9.5538590000000009E-7</v>
      </c>
      <c r="KH557" s="1">
        <v>8.5211220000000008E-3</v>
      </c>
      <c r="KI557">
        <v>28.925280000000001</v>
      </c>
      <c r="KJ557" s="1">
        <v>4.4616100000000001E-11</v>
      </c>
      <c r="KK557" s="1">
        <v>1.861857E-6</v>
      </c>
      <c r="KL557" s="1">
        <v>8.4892909999999995E-3</v>
      </c>
      <c r="KM557">
        <v>28.998010000000001</v>
      </c>
      <c r="KN557" s="1">
        <v>7.9015910000000006E-11</v>
      </c>
      <c r="KO557" s="1">
        <v>3.6702629999999999E-6</v>
      </c>
      <c r="KP557" s="1">
        <v>8.4262429999999999E-3</v>
      </c>
      <c r="KQ557">
        <v>29.092690000000001</v>
      </c>
      <c r="KR557" s="1">
        <v>1.3636600000000001E-10</v>
      </c>
      <c r="KS557" s="1">
        <v>7.198724E-6</v>
      </c>
      <c r="KT557" s="1">
        <v>8.3678399999999997E-3</v>
      </c>
      <c r="KU557">
        <v>29.191020000000002</v>
      </c>
      <c r="KV557" s="1">
        <v>2.3050570000000001E-10</v>
      </c>
      <c r="KW557" s="1">
        <v>1.385901E-5</v>
      </c>
      <c r="KX557" s="1">
        <v>8.3311889999999993E-3</v>
      </c>
      <c r="KY557">
        <v>29.279050000000002</v>
      </c>
      <c r="KZ557" s="1">
        <v>3.8272499999999999E-10</v>
      </c>
      <c r="LA557" s="1">
        <v>2.6018659999999999E-5</v>
      </c>
      <c r="LB557" s="1">
        <v>8.3078160000000009E-3</v>
      </c>
      <c r="LC557">
        <v>29.31616</v>
      </c>
      <c r="LD557" s="1">
        <v>5.7264330000000002E-10</v>
      </c>
      <c r="LE557" s="1">
        <v>4.7421369999999998E-5</v>
      </c>
      <c r="LF557" s="1">
        <v>8.2810839999999993E-3</v>
      </c>
      <c r="LG557">
        <v>29.320640000000001</v>
      </c>
      <c r="LH557" s="1">
        <v>8.4101189999999996E-10</v>
      </c>
      <c r="LI557" s="1">
        <v>8.3586730000000006E-5</v>
      </c>
      <c r="LJ557" s="1">
        <v>8.2548589999999998E-3</v>
      </c>
      <c r="LK557">
        <v>29.327459999999999</v>
      </c>
      <c r="LL557" s="1">
        <v>1.20514E-9</v>
      </c>
      <c r="LM557" s="1">
        <v>1.43573E-4</v>
      </c>
      <c r="LN557" s="1">
        <v>8.2235109999999993E-3</v>
      </c>
      <c r="LO557">
        <v>29.346550000000001</v>
      </c>
      <c r="LP557" s="1">
        <v>1.6876870000000001E-9</v>
      </c>
      <c r="LQ557" s="1">
        <v>2.408779E-4</v>
      </c>
      <c r="LR557" s="1">
        <v>8.1874219999999998E-3</v>
      </c>
      <c r="LS557">
        <v>29.43526</v>
      </c>
      <c r="LT557" s="1">
        <v>2.31284E-9</v>
      </c>
      <c r="LU557" s="1">
        <v>3.9546939999999999E-4</v>
      </c>
      <c r="LV557" s="1">
        <v>8.1546229999999997E-3</v>
      </c>
      <c r="LW557">
        <v>29.544779999999999</v>
      </c>
      <c r="LX557" s="1">
        <v>3.1071199999999999E-9</v>
      </c>
      <c r="LY557" s="1">
        <v>6.3637850000000001E-4</v>
      </c>
      <c r="LZ557" s="1">
        <v>8.1220249999999997E-3</v>
      </c>
      <c r="MA557">
        <v>29.651219999999999</v>
      </c>
      <c r="MB557" s="1">
        <v>4.0915829999999998E-9</v>
      </c>
      <c r="MC557" s="1">
        <v>1.005075E-3</v>
      </c>
      <c r="MD557" s="1">
        <v>8.0928149999999997E-3</v>
      </c>
      <c r="ME557">
        <v>29.747630000000001</v>
      </c>
      <c r="MF557" s="1">
        <v>5.2830589999999998E-9</v>
      </c>
      <c r="MG557" s="1">
        <v>1.559913E-3</v>
      </c>
      <c r="MH557" s="1">
        <v>8.0642119999999994E-3</v>
      </c>
      <c r="MI557">
        <v>29.792369999999998</v>
      </c>
      <c r="MJ557" s="1">
        <v>6.6892129999999996E-9</v>
      </c>
      <c r="MK557" s="1">
        <v>2.3817339999999999E-3</v>
      </c>
      <c r="ML557" s="1">
        <v>8.0336090000000006E-3</v>
      </c>
      <c r="MM557">
        <v>29.805019999999999</v>
      </c>
      <c r="MN557" s="1">
        <v>8.3116790000000005E-9</v>
      </c>
      <c r="MO557" s="1">
        <v>3.5806660000000001E-3</v>
      </c>
      <c r="MP557" s="1">
        <v>8.0440540000000001E-3</v>
      </c>
      <c r="MQ557">
        <v>29.811679999999999</v>
      </c>
      <c r="MR557" s="1">
        <v>1.0196259999999999E-8</v>
      </c>
      <c r="MS557" s="1">
        <v>5.3051210000000003E-3</v>
      </c>
      <c r="MT557" s="1">
        <v>8.0715639999999998E-3</v>
      </c>
      <c r="MU557">
        <v>29.817959999999999</v>
      </c>
      <c r="MV557" s="1">
        <v>1.282877E-8</v>
      </c>
      <c r="MW557" s="1">
        <v>7.7541980000000003E-3</v>
      </c>
      <c r="MX557" s="1">
        <v>8.0540799999999999E-3</v>
      </c>
      <c r="MY557">
        <v>29.841439999999999</v>
      </c>
      <c r="MZ557" s="1">
        <v>1.850194E-8</v>
      </c>
      <c r="NA557" s="1">
        <v>1.1207409999999999E-2</v>
      </c>
      <c r="NB557" s="1">
        <v>7.9969829999999992E-3</v>
      </c>
      <c r="NC557">
        <v>29.896159999999998</v>
      </c>
      <c r="ND557" s="1">
        <v>2.6261579999999999E-8</v>
      </c>
      <c r="NE557" s="1">
        <v>1.6020690000000001E-2</v>
      </c>
      <c r="NF557" s="1">
        <v>7.9422829999999996E-3</v>
      </c>
      <c r="NG557">
        <v>29.984780000000001</v>
      </c>
      <c r="NH557" s="1">
        <v>3.6878110000000003E-8</v>
      </c>
      <c r="NI557" s="1">
        <v>2.2652209999999999E-2</v>
      </c>
      <c r="NJ557" s="1">
        <v>7.9150039999999998E-3</v>
      </c>
      <c r="NK557">
        <v>30.041350000000001</v>
      </c>
      <c r="NL557" s="1">
        <v>5.142544E-8</v>
      </c>
      <c r="NM557" s="1">
        <v>3.1696149999999999E-2</v>
      </c>
      <c r="NN557" s="1">
        <v>7.9111540000000001E-3</v>
      </c>
      <c r="NO557">
        <v>30.059550000000002</v>
      </c>
      <c r="NP557" s="1">
        <v>7.1215510000000003E-8</v>
      </c>
      <c r="NQ557" s="1">
        <v>4.3915889999999999E-2</v>
      </c>
      <c r="NR557" s="1">
        <v>7.9003259999999992E-3</v>
      </c>
      <c r="NS557">
        <v>30.06831</v>
      </c>
      <c r="NT557" s="1">
        <v>9.7622650000000001E-8</v>
      </c>
      <c r="NU557" s="1">
        <v>6.0283089999999998E-2</v>
      </c>
      <c r="NV557" s="1">
        <v>7.9134600000000006E-3</v>
      </c>
      <c r="NW557">
        <v>30.074770000000001</v>
      </c>
      <c r="NX557" s="1">
        <v>1.3305709999999999E-7</v>
      </c>
      <c r="NY557" s="1">
        <v>8.202429E-2</v>
      </c>
      <c r="NZ557" s="1">
        <v>7.9414870000000005E-3</v>
      </c>
      <c r="OA557">
        <v>30.083670000000001</v>
      </c>
      <c r="OB557" s="1">
        <v>1.8018539999999999E-7</v>
      </c>
      <c r="OC557">
        <v>0.1106833</v>
      </c>
      <c r="OD557" s="1">
        <v>7.9222270000000004E-3</v>
      </c>
      <c r="OE557">
        <v>30.141480000000001</v>
      </c>
      <c r="OF557" s="1">
        <v>2.4063380000000002E-7</v>
      </c>
      <c r="OG557">
        <v>0.14817559999999999</v>
      </c>
      <c r="OH557" s="1">
        <v>7.870241E-3</v>
      </c>
      <c r="OI557">
        <v>30.231020000000001</v>
      </c>
      <c r="OJ557" s="1">
        <v>3.1759160000000001E-7</v>
      </c>
      <c r="OK557">
        <v>0.19685159999999999</v>
      </c>
    </row>
    <row r="558" spans="1:401" x14ac:dyDescent="0.35">
      <c r="A558">
        <v>567</v>
      </c>
      <c r="B558" t="s">
        <v>4</v>
      </c>
      <c r="C558" t="s">
        <v>364</v>
      </c>
      <c r="D558" t="s">
        <v>560</v>
      </c>
      <c r="E558">
        <v>8816.3639999999996</v>
      </c>
      <c r="F558" s="1">
        <v>2.1003330000000001E-2</v>
      </c>
      <c r="G558">
        <v>24.95271</v>
      </c>
      <c r="H558">
        <v>0</v>
      </c>
      <c r="I558">
        <v>0</v>
      </c>
      <c r="J558">
        <v>2.0826899999999999E-2</v>
      </c>
      <c r="K558">
        <v>24.984210000000001</v>
      </c>
      <c r="L558">
        <v>0</v>
      </c>
      <c r="M558">
        <v>0</v>
      </c>
      <c r="N558" s="1">
        <v>2.0516320000000001E-2</v>
      </c>
      <c r="O558">
        <v>25.011679999999998</v>
      </c>
      <c r="P558">
        <v>0</v>
      </c>
      <c r="Q558">
        <v>0</v>
      </c>
      <c r="R558" s="1">
        <v>2.0233890000000001E-2</v>
      </c>
      <c r="S558">
        <v>25.031870000000001</v>
      </c>
      <c r="T558">
        <v>0</v>
      </c>
      <c r="U558">
        <v>0</v>
      </c>
      <c r="V558" s="1">
        <v>2.0051360000000001E-2</v>
      </c>
      <c r="W558">
        <v>25.06588</v>
      </c>
      <c r="X558">
        <v>0</v>
      </c>
      <c r="Y558">
        <v>0</v>
      </c>
      <c r="Z558" s="1">
        <v>1.991503E-2</v>
      </c>
      <c r="AA558">
        <v>25.089670000000002</v>
      </c>
      <c r="AB558">
        <v>0</v>
      </c>
      <c r="AC558">
        <v>0</v>
      </c>
      <c r="AD558" s="1">
        <v>1.975971E-2</v>
      </c>
      <c r="AE558">
        <v>25.108059999999998</v>
      </c>
      <c r="AF558">
        <v>0</v>
      </c>
      <c r="AG558">
        <v>0</v>
      </c>
      <c r="AH558" s="1">
        <v>2.0051940000000001E-2</v>
      </c>
      <c r="AI558">
        <v>25.13015</v>
      </c>
      <c r="AJ558">
        <v>0</v>
      </c>
      <c r="AK558">
        <v>0</v>
      </c>
      <c r="AL558" s="1">
        <v>2.038475E-2</v>
      </c>
      <c r="AM558">
        <v>25.157869999999999</v>
      </c>
      <c r="AN558">
        <v>0</v>
      </c>
      <c r="AO558">
        <v>0</v>
      </c>
      <c r="AP558" s="1">
        <v>2.0306439999999999E-2</v>
      </c>
      <c r="AQ558">
        <v>25.224419999999999</v>
      </c>
      <c r="AR558">
        <v>0</v>
      </c>
      <c r="AS558">
        <v>0</v>
      </c>
      <c r="AT558" s="1">
        <v>1.984818E-2</v>
      </c>
      <c r="AU558">
        <v>25.310690000000001</v>
      </c>
      <c r="AV558">
        <v>0</v>
      </c>
      <c r="AW558">
        <v>0</v>
      </c>
      <c r="AX558" s="1">
        <v>1.946266E-2</v>
      </c>
      <c r="AY558">
        <v>25.38214</v>
      </c>
      <c r="AZ558">
        <v>0</v>
      </c>
      <c r="BA558">
        <v>0</v>
      </c>
      <c r="BB558">
        <v>1.9361699999999999E-2</v>
      </c>
      <c r="BC558">
        <v>25.44387</v>
      </c>
      <c r="BD558">
        <v>0</v>
      </c>
      <c r="BE558">
        <v>0</v>
      </c>
      <c r="BF558" s="1">
        <v>1.941727E-2</v>
      </c>
      <c r="BG558">
        <v>25.47645</v>
      </c>
      <c r="BH558">
        <v>0</v>
      </c>
      <c r="BI558">
        <v>0</v>
      </c>
      <c r="BJ558" s="1">
        <v>1.9368650000000001E-2</v>
      </c>
      <c r="BK558">
        <v>25.485520000000001</v>
      </c>
      <c r="BL558">
        <v>0</v>
      </c>
      <c r="BM558">
        <v>0</v>
      </c>
      <c r="BN558">
        <v>1.93733E-2</v>
      </c>
      <c r="BO558">
        <v>25.496479999999998</v>
      </c>
      <c r="BP558">
        <v>0</v>
      </c>
      <c r="BQ558">
        <v>0</v>
      </c>
      <c r="BR558" s="1">
        <v>1.935539E-2</v>
      </c>
      <c r="BS558">
        <v>25.511119999999998</v>
      </c>
      <c r="BT558">
        <v>0</v>
      </c>
      <c r="BU558">
        <v>0</v>
      </c>
      <c r="BV558" s="1">
        <v>1.9259229999999999E-2</v>
      </c>
      <c r="BW558">
        <v>25.559989999999999</v>
      </c>
      <c r="BX558">
        <v>0</v>
      </c>
      <c r="BY558">
        <v>0</v>
      </c>
      <c r="BZ558" s="1">
        <v>1.9103180000000001E-2</v>
      </c>
      <c r="CA558">
        <v>25.627780000000001</v>
      </c>
      <c r="CB558">
        <v>0</v>
      </c>
      <c r="CC558">
        <v>0</v>
      </c>
      <c r="CD558" s="1">
        <v>1.8980210000000001E-2</v>
      </c>
      <c r="CE558">
        <v>25.689129999999999</v>
      </c>
      <c r="CF558">
        <v>0</v>
      </c>
      <c r="CG558">
        <v>0</v>
      </c>
      <c r="CH558" s="1">
        <v>1.8910389999999999E-2</v>
      </c>
      <c r="CI558">
        <v>25.751750000000001</v>
      </c>
      <c r="CJ558">
        <v>0</v>
      </c>
      <c r="CK558">
        <v>0</v>
      </c>
      <c r="CL558" s="1">
        <v>1.8872719999999999E-2</v>
      </c>
      <c r="CM558">
        <v>25.7895</v>
      </c>
      <c r="CN558">
        <v>0</v>
      </c>
      <c r="CO558">
        <v>0</v>
      </c>
      <c r="CP558" s="1">
        <v>1.8828749999999998E-2</v>
      </c>
      <c r="CQ558">
        <v>25.800090000000001</v>
      </c>
      <c r="CR558">
        <v>0</v>
      </c>
      <c r="CS558">
        <v>0</v>
      </c>
      <c r="CT558" s="1">
        <v>1.9222719999999999E-2</v>
      </c>
      <c r="CU558">
        <v>25.811789999999998</v>
      </c>
      <c r="CV558">
        <v>0</v>
      </c>
      <c r="CW558">
        <v>0</v>
      </c>
      <c r="CX558" s="1">
        <v>1.966296E-2</v>
      </c>
      <c r="CY558">
        <v>25.832529999999998</v>
      </c>
      <c r="CZ558">
        <v>0</v>
      </c>
      <c r="DA558">
        <v>0</v>
      </c>
      <c r="DB558" s="1">
        <v>1.970688E-2</v>
      </c>
      <c r="DC558">
        <v>25.905449999999998</v>
      </c>
      <c r="DD558">
        <v>0</v>
      </c>
      <c r="DE558">
        <v>0</v>
      </c>
      <c r="DF558" s="1">
        <v>1.934787E-2</v>
      </c>
      <c r="DG558">
        <v>25.99785</v>
      </c>
      <c r="DH558">
        <v>0</v>
      </c>
      <c r="DI558">
        <v>0</v>
      </c>
      <c r="DJ558" s="1">
        <v>1.9067509999999999E-2</v>
      </c>
      <c r="DK558">
        <v>26.088460000000001</v>
      </c>
      <c r="DL558">
        <v>0</v>
      </c>
      <c r="DM558">
        <v>0</v>
      </c>
      <c r="DN558" s="1">
        <v>1.9051809999999999E-2</v>
      </c>
      <c r="DO558">
        <v>26.169560000000001</v>
      </c>
      <c r="DP558">
        <v>0</v>
      </c>
      <c r="DQ558">
        <v>0</v>
      </c>
      <c r="DR558" s="1">
        <v>1.9175729999999998E-2</v>
      </c>
      <c r="DS558">
        <v>26.203849999999999</v>
      </c>
      <c r="DT558">
        <v>0</v>
      </c>
      <c r="DU558">
        <v>0</v>
      </c>
      <c r="DV558" s="1">
        <v>1.9219190000000001E-2</v>
      </c>
      <c r="DW558">
        <v>26.214410000000001</v>
      </c>
      <c r="DX558">
        <v>0</v>
      </c>
      <c r="DY558">
        <v>0</v>
      </c>
      <c r="DZ558" s="1">
        <v>1.9117120000000001E-2</v>
      </c>
      <c r="EA558">
        <v>26.22627</v>
      </c>
      <c r="EB558">
        <v>0</v>
      </c>
      <c r="EC558">
        <v>0</v>
      </c>
      <c r="ED558" s="1">
        <v>1.897602E-2</v>
      </c>
      <c r="EE558">
        <v>26.24483</v>
      </c>
      <c r="EF558">
        <v>0</v>
      </c>
      <c r="EG558">
        <v>0</v>
      </c>
      <c r="EH558" s="1">
        <v>1.8889369999999999E-2</v>
      </c>
      <c r="EI558">
        <v>26.303170000000001</v>
      </c>
      <c r="EJ558">
        <v>0</v>
      </c>
      <c r="EK558">
        <v>0</v>
      </c>
      <c r="EL558" s="1">
        <v>1.8857220000000001E-2</v>
      </c>
      <c r="EM558">
        <v>26.393260000000001</v>
      </c>
      <c r="EN558">
        <v>0</v>
      </c>
      <c r="EO558">
        <v>0</v>
      </c>
      <c r="EP558" s="1">
        <v>1.8813030000000001E-2</v>
      </c>
      <c r="EQ558">
        <v>26.49119</v>
      </c>
      <c r="ER558">
        <v>0</v>
      </c>
      <c r="ES558">
        <v>0</v>
      </c>
      <c r="ET558" s="1">
        <v>1.875104E-2</v>
      </c>
      <c r="EU558">
        <v>26.577010000000001</v>
      </c>
      <c r="EV558">
        <v>0</v>
      </c>
      <c r="EW558">
        <v>0</v>
      </c>
      <c r="EX558">
        <v>1.8646800000000002E-2</v>
      </c>
      <c r="EY558">
        <v>26.617000000000001</v>
      </c>
      <c r="EZ558">
        <v>0</v>
      </c>
      <c r="FA558" s="1">
        <v>1.005951E-37</v>
      </c>
      <c r="FB558">
        <v>1.8550400000000002E-2</v>
      </c>
      <c r="FC558">
        <v>26.630400000000002</v>
      </c>
      <c r="FD558">
        <v>0</v>
      </c>
      <c r="FE558" s="1">
        <v>1.6643769999999999E-35</v>
      </c>
      <c r="FF558" s="1">
        <v>1.8701659999999998E-2</v>
      </c>
      <c r="FG558">
        <v>26.644480000000001</v>
      </c>
      <c r="FH558">
        <v>0</v>
      </c>
      <c r="FI558" s="1">
        <v>1.7713159999999999E-33</v>
      </c>
      <c r="FJ558" s="1">
        <v>1.8881450000000001E-2</v>
      </c>
      <c r="FK558">
        <v>26.662859999999998</v>
      </c>
      <c r="FL558" s="1">
        <v>2.7019879999999999E-37</v>
      </c>
      <c r="FM558" s="1">
        <v>1.305784E-31</v>
      </c>
      <c r="FN558" s="1">
        <v>1.8842060000000001E-2</v>
      </c>
      <c r="FO558">
        <v>26.728210000000001</v>
      </c>
      <c r="FP558" s="1">
        <v>1.41347E-35</v>
      </c>
      <c r="FQ558" s="1">
        <v>6.8446619999999995E-30</v>
      </c>
      <c r="FR558" s="1">
        <v>1.858164E-2</v>
      </c>
      <c r="FS558">
        <v>26.811129999999999</v>
      </c>
      <c r="FT558" s="1">
        <v>5.4004749999999997E-34</v>
      </c>
      <c r="FU558" s="1">
        <v>2.651879E-28</v>
      </c>
      <c r="FV558" s="1">
        <v>1.8361280000000001E-2</v>
      </c>
      <c r="FW558">
        <v>26.876069999999999</v>
      </c>
      <c r="FX558" s="1">
        <v>1.5905550000000001E-32</v>
      </c>
      <c r="FY558" s="1">
        <v>7.9059339999999998E-27</v>
      </c>
      <c r="FZ558" s="1">
        <v>1.826641E-2</v>
      </c>
      <c r="GA558">
        <v>26.929290000000002</v>
      </c>
      <c r="GB558" s="1">
        <v>3.6806280000000001E-31</v>
      </c>
      <c r="GC558" s="1">
        <v>1.8388760000000001E-25</v>
      </c>
      <c r="GD558" s="1">
        <v>1.8250059999999999E-2</v>
      </c>
      <c r="GE558">
        <v>26.95177</v>
      </c>
      <c r="GF558" s="1">
        <v>6.8892320000000004E-30</v>
      </c>
      <c r="GG558" s="1">
        <v>3.4452739999999997E-24</v>
      </c>
      <c r="GH558">
        <v>1.8203E-2</v>
      </c>
      <c r="GI558">
        <v>26.977779999999999</v>
      </c>
      <c r="GJ558" s="1">
        <v>1.0569639999999999E-28</v>
      </c>
      <c r="GK558" s="1">
        <v>5.2990289999999999E-23</v>
      </c>
      <c r="GL558" s="1">
        <v>1.8109030000000002E-2</v>
      </c>
      <c r="GM558">
        <v>27.00629</v>
      </c>
      <c r="GN558" s="1">
        <v>1.349421E-27</v>
      </c>
      <c r="GO558" s="1">
        <v>6.8004640000000003E-22</v>
      </c>
      <c r="GP558" s="1">
        <v>1.7990019999999999E-2</v>
      </c>
      <c r="GQ558">
        <v>27.03575</v>
      </c>
      <c r="GR558" s="1">
        <v>1.4586440000000001E-26</v>
      </c>
      <c r="GS558" s="1">
        <v>7.4007009999999995E-21</v>
      </c>
      <c r="GT558" s="1">
        <v>1.7872889999999999E-2</v>
      </c>
      <c r="GU558">
        <v>27.06249</v>
      </c>
      <c r="GV558" s="1">
        <v>1.3552890000000001E-25</v>
      </c>
      <c r="GW558" s="1">
        <v>6.9212999999999995E-20</v>
      </c>
      <c r="GX558" s="1">
        <v>1.7758820000000002E-2</v>
      </c>
      <c r="GY558">
        <v>27.117840000000001</v>
      </c>
      <c r="GZ558" s="1">
        <v>1.0957290000000001E-24</v>
      </c>
      <c r="HA558" s="1">
        <v>5.6309560000000002E-19</v>
      </c>
      <c r="HB558" s="1">
        <v>1.7651170000000001E-2</v>
      </c>
      <c r="HC558">
        <v>27.201419999999999</v>
      </c>
      <c r="HD558" s="1">
        <v>7.7936260000000001E-24</v>
      </c>
      <c r="HE558" s="1">
        <v>4.0301649999999997E-18</v>
      </c>
      <c r="HF558" s="1">
        <v>1.754876E-2</v>
      </c>
      <c r="HG558">
        <v>27.285119999999999</v>
      </c>
      <c r="HH558" s="1">
        <v>4.9288919999999999E-23</v>
      </c>
      <c r="HI558" s="1">
        <v>2.5637320000000001E-17</v>
      </c>
      <c r="HJ558" s="1">
        <v>1.7435309999999999E-2</v>
      </c>
      <c r="HK558">
        <v>27.333369999999999</v>
      </c>
      <c r="HL558" s="1">
        <v>2.7938959999999999E-22</v>
      </c>
      <c r="HM558" s="1">
        <v>1.4625670000000001E-16</v>
      </c>
      <c r="HN558" s="1">
        <v>1.7327829999999999E-2</v>
      </c>
      <c r="HO558">
        <v>27.342780000000001</v>
      </c>
      <c r="HP558" s="1">
        <v>1.432723E-21</v>
      </c>
      <c r="HQ558" s="1">
        <v>7.5465510000000001E-16</v>
      </c>
      <c r="HR558" s="1">
        <v>1.7450190000000001E-2</v>
      </c>
      <c r="HS558">
        <v>27.353159999999999</v>
      </c>
      <c r="HT558" s="1">
        <v>6.7903639999999996E-21</v>
      </c>
      <c r="HU558" s="1">
        <v>3.5519190000000001E-15</v>
      </c>
      <c r="HV558" s="1">
        <v>1.7604310000000001E-2</v>
      </c>
      <c r="HW558">
        <v>27.365500000000001</v>
      </c>
      <c r="HX558" s="1">
        <v>2.9702789999999999E-20</v>
      </c>
      <c r="HY558" s="1">
        <v>1.540075E-14</v>
      </c>
      <c r="HZ558" s="1">
        <v>1.7569979999999999E-2</v>
      </c>
      <c r="IA558">
        <v>27.412410000000001</v>
      </c>
      <c r="IB558" s="1">
        <v>1.1889799999999999E-19</v>
      </c>
      <c r="IC558" s="1">
        <v>6.1770279999999998E-14</v>
      </c>
      <c r="ID558">
        <v>1.73005E-2</v>
      </c>
      <c r="IE558">
        <v>27.483080000000001</v>
      </c>
      <c r="IF558" s="1">
        <v>4.3562619999999999E-19</v>
      </c>
      <c r="IG558" s="1">
        <v>2.2986240000000001E-13</v>
      </c>
      <c r="IH558" s="1">
        <v>1.706943E-2</v>
      </c>
      <c r="II558">
        <v>27.553159999999998</v>
      </c>
      <c r="IJ558" s="1">
        <v>1.491234E-18</v>
      </c>
      <c r="IK558" s="1">
        <v>7.9749789999999998E-13</v>
      </c>
      <c r="IL558" s="1">
        <v>1.6972770000000002E-2</v>
      </c>
      <c r="IM558">
        <v>27.616289999999999</v>
      </c>
      <c r="IN558" s="1">
        <v>4.8275589999999996E-18</v>
      </c>
      <c r="IO558" s="1">
        <v>2.5965770000000001E-12</v>
      </c>
      <c r="IP558" s="1">
        <v>1.6968339999999998E-2</v>
      </c>
      <c r="IQ558">
        <v>27.647950000000002</v>
      </c>
      <c r="IR558" s="1">
        <v>1.4828389999999999E-17</v>
      </c>
      <c r="IS558" s="1">
        <v>7.9773749999999996E-12</v>
      </c>
      <c r="IT558" s="1">
        <v>1.6925570000000001E-2</v>
      </c>
      <c r="IU558">
        <v>27.664359999999999</v>
      </c>
      <c r="IV558" s="1">
        <v>4.3023970000000001E-17</v>
      </c>
      <c r="IW558" s="1">
        <v>2.320691E-11</v>
      </c>
      <c r="IX558">
        <v>1.6846400000000001E-2</v>
      </c>
      <c r="IY558">
        <v>27.683890000000002</v>
      </c>
      <c r="IZ558" s="1">
        <v>1.182608E-16</v>
      </c>
      <c r="JA558" s="1">
        <v>6.408562E-11</v>
      </c>
      <c r="JB558" s="1">
        <v>1.6748989999999998E-2</v>
      </c>
      <c r="JC558">
        <v>27.70974</v>
      </c>
      <c r="JD558" s="1">
        <v>3.0914420000000001E-16</v>
      </c>
      <c r="JE558" s="1">
        <v>1.6851889999999999E-10</v>
      </c>
      <c r="JF558" s="1">
        <v>1.6646169999999998E-2</v>
      </c>
      <c r="JG558">
        <v>27.78331</v>
      </c>
      <c r="JH558" s="1">
        <v>7.7184899999999999E-16</v>
      </c>
      <c r="JI558" s="1">
        <v>4.2334130000000001E-10</v>
      </c>
      <c r="JJ558" s="1">
        <v>1.6533050000000001E-2</v>
      </c>
      <c r="JK558">
        <v>27.866440000000001</v>
      </c>
      <c r="JL558" s="1">
        <v>1.8453200000000002E-15</v>
      </c>
      <c r="JM558" s="1">
        <v>1.019062E-9</v>
      </c>
      <c r="JN558" s="1">
        <v>1.6447739999999999E-2</v>
      </c>
      <c r="JO558">
        <v>27.938459999999999</v>
      </c>
      <c r="JP558" s="1">
        <v>4.246784E-15</v>
      </c>
      <c r="JQ558" s="1">
        <v>2.3574040000000002E-9</v>
      </c>
      <c r="JR558" s="1">
        <v>1.6362990000000001E-2</v>
      </c>
      <c r="JS558">
        <v>27.99457</v>
      </c>
      <c r="JT558" s="1">
        <v>9.4172189999999998E-15</v>
      </c>
      <c r="JU558" s="1">
        <v>5.2544549999999997E-9</v>
      </c>
      <c r="JV558" s="1">
        <v>1.6274589999999999E-2</v>
      </c>
      <c r="JW558">
        <v>28.02938</v>
      </c>
      <c r="JX558" s="1">
        <v>2.0159410000000002E-14</v>
      </c>
      <c r="JY558" s="1">
        <v>1.130985E-8</v>
      </c>
      <c r="JZ558" s="1">
        <v>1.617971E-2</v>
      </c>
      <c r="KA558">
        <v>28.04223</v>
      </c>
      <c r="KB558" s="1">
        <v>4.1744329999999997E-14</v>
      </c>
      <c r="KC558" s="1">
        <v>2.355729E-8</v>
      </c>
      <c r="KD558" s="1">
        <v>1.6159010000000001E-2</v>
      </c>
      <c r="KE558">
        <v>28.055769999999999</v>
      </c>
      <c r="KF558" s="1">
        <v>8.4228160000000001E-14</v>
      </c>
      <c r="KG558" s="1">
        <v>4.7592090000000002E-8</v>
      </c>
      <c r="KH558" s="1">
        <v>1.6154109999999999E-2</v>
      </c>
      <c r="KI558">
        <v>28.075479999999999</v>
      </c>
      <c r="KJ558" s="1">
        <v>1.6707380000000001E-13</v>
      </c>
      <c r="KK558" s="1">
        <v>9.443295E-8</v>
      </c>
      <c r="KL558" s="1">
        <v>1.6095140000000001E-2</v>
      </c>
      <c r="KM558">
        <v>28.141290000000001</v>
      </c>
      <c r="KN558" s="1">
        <v>3.3056589999999998E-13</v>
      </c>
      <c r="KO558" s="1">
        <v>1.8753299999999999E-7</v>
      </c>
      <c r="KP558" s="1">
        <v>1.597109E-2</v>
      </c>
      <c r="KQ558">
        <v>28.2256</v>
      </c>
      <c r="KR558" s="1">
        <v>6.5315779999999996E-13</v>
      </c>
      <c r="KS558" s="1">
        <v>3.7342280000000001E-7</v>
      </c>
      <c r="KT558" s="1">
        <v>1.5864610000000001E-2</v>
      </c>
      <c r="KU558">
        <v>28.31345</v>
      </c>
      <c r="KV558" s="1">
        <v>1.283631E-12</v>
      </c>
      <c r="KW558" s="1">
        <v>7.3878269999999995E-7</v>
      </c>
      <c r="KX558" s="1">
        <v>1.5792049999999998E-2</v>
      </c>
      <c r="KY558">
        <v>28.393280000000001</v>
      </c>
      <c r="KZ558" s="1">
        <v>2.4874199999999999E-12</v>
      </c>
      <c r="LA558" s="1">
        <v>1.438253E-6</v>
      </c>
      <c r="LB558" s="1">
        <v>1.5753759999999999E-2</v>
      </c>
      <c r="LC558">
        <v>28.431660000000001</v>
      </c>
      <c r="LD558" s="1">
        <v>4.7228709999999998E-12</v>
      </c>
      <c r="LE558" s="1">
        <v>2.7374139999999998E-6</v>
      </c>
      <c r="LF558">
        <v>1.5698199999999999E-2</v>
      </c>
      <c r="LG558">
        <v>28.44312</v>
      </c>
      <c r="LH558" s="1">
        <v>8.7030369999999999E-12</v>
      </c>
      <c r="LI558" s="1">
        <v>5.0621689999999998E-6</v>
      </c>
      <c r="LJ558" s="1">
        <v>1.5645570000000001E-2</v>
      </c>
      <c r="LK558">
        <v>28.456040000000002</v>
      </c>
      <c r="LL558" s="1">
        <v>1.558941E-11</v>
      </c>
      <c r="LM558" s="1">
        <v>9.0981509999999997E-6</v>
      </c>
      <c r="LN558" s="1">
        <v>1.559109E-2</v>
      </c>
      <c r="LO558">
        <v>28.478639999999999</v>
      </c>
      <c r="LP558" s="1">
        <v>2.719963E-11</v>
      </c>
      <c r="LQ558" s="1">
        <v>1.59293E-5</v>
      </c>
      <c r="LR558" s="1">
        <v>1.5528989999999999E-2</v>
      </c>
      <c r="LS558">
        <v>28.558720000000001</v>
      </c>
      <c r="LT558" s="1">
        <v>4.630381E-11</v>
      </c>
      <c r="LU558" s="1">
        <v>2.7226519999999999E-5</v>
      </c>
      <c r="LV558" s="1">
        <v>1.546021E-2</v>
      </c>
      <c r="LW558">
        <v>28.656700000000001</v>
      </c>
      <c r="LX558" s="1">
        <v>7.706454E-11</v>
      </c>
      <c r="LY558" s="1">
        <v>4.5515369999999999E-5</v>
      </c>
      <c r="LZ558" s="1">
        <v>1.540279E-2</v>
      </c>
      <c r="MA558">
        <v>28.752949999999998</v>
      </c>
      <c r="MB558" s="1">
        <v>1.257487E-10</v>
      </c>
      <c r="MC558" s="1">
        <v>7.4542859999999998E-5</v>
      </c>
      <c r="MD558" s="1">
        <v>1.534835E-2</v>
      </c>
      <c r="ME558">
        <v>28.8415</v>
      </c>
      <c r="MF558" s="1">
        <v>2.01334E-10</v>
      </c>
      <c r="MG558" s="1">
        <v>1.197746E-4</v>
      </c>
      <c r="MH558">
        <v>1.52894E-2</v>
      </c>
      <c r="MI558">
        <v>28.887720000000002</v>
      </c>
      <c r="MJ558" s="1">
        <v>3.1657420000000002E-10</v>
      </c>
      <c r="MK558" s="1">
        <v>1.8905540000000001E-4</v>
      </c>
      <c r="ML558" s="1">
        <v>1.5230469999999999E-2</v>
      </c>
      <c r="MM558">
        <v>28.90746</v>
      </c>
      <c r="MN558" s="1">
        <v>4.8952749999999999E-10</v>
      </c>
      <c r="MO558" s="1">
        <v>2.9347169999999998E-4</v>
      </c>
      <c r="MP558" s="1">
        <v>1.5264750000000001E-2</v>
      </c>
      <c r="MQ558">
        <v>28.922170000000001</v>
      </c>
      <c r="MR558" s="1">
        <v>7.4984870000000005E-10</v>
      </c>
      <c r="MS558" s="1">
        <v>4.4850819999999998E-4</v>
      </c>
      <c r="MT558" s="1">
        <v>1.531452E-2</v>
      </c>
      <c r="MU558">
        <v>28.935690000000001</v>
      </c>
      <c r="MV558" s="1">
        <v>1.133069E-9</v>
      </c>
      <c r="MW558" s="1">
        <v>6.7553749999999999E-4</v>
      </c>
      <c r="MX558" s="1">
        <v>1.528843E-2</v>
      </c>
      <c r="MY558">
        <v>28.962610000000002</v>
      </c>
      <c r="MZ558" s="1">
        <v>1.9506349999999999E-9</v>
      </c>
      <c r="NA558" s="1">
        <v>1.0043540000000001E-3</v>
      </c>
      <c r="NB558" s="1">
        <v>1.5173620000000001E-2</v>
      </c>
      <c r="NC558">
        <v>29.015319999999999</v>
      </c>
      <c r="ND558" s="1">
        <v>3.7864399999999996E-9</v>
      </c>
      <c r="NE558" s="1">
        <v>1.480854E-3</v>
      </c>
      <c r="NF558" s="1">
        <v>1.507092E-2</v>
      </c>
      <c r="NG558">
        <v>29.096109999999999</v>
      </c>
      <c r="NH558" s="1">
        <v>6.6390899999999997E-9</v>
      </c>
      <c r="NI558" s="1">
        <v>2.1639049999999998E-3</v>
      </c>
      <c r="NJ558" s="1">
        <v>1.5013790000000001E-2</v>
      </c>
      <c r="NK558">
        <v>29.150700000000001</v>
      </c>
      <c r="NL558" s="1">
        <v>1.094855E-8</v>
      </c>
      <c r="NM558" s="1">
        <v>3.130697E-3</v>
      </c>
      <c r="NN558" s="1">
        <v>1.5016369999999999E-2</v>
      </c>
      <c r="NO558">
        <v>29.173999999999999</v>
      </c>
      <c r="NP558" s="1">
        <v>1.7330099999999999E-8</v>
      </c>
      <c r="NQ558" s="1">
        <v>4.4834030000000004E-3</v>
      </c>
      <c r="NR558" s="1">
        <v>1.499608E-2</v>
      </c>
      <c r="NS558">
        <v>29.189540000000001</v>
      </c>
      <c r="NT558" s="1">
        <v>2.648622E-8</v>
      </c>
      <c r="NU558" s="1">
        <v>6.355828E-3</v>
      </c>
      <c r="NV558" s="1">
        <v>1.5037709999999999E-2</v>
      </c>
      <c r="NW558">
        <v>29.20279</v>
      </c>
      <c r="NX558" s="1">
        <v>3.9591630000000003E-8</v>
      </c>
      <c r="NY558" s="1">
        <v>8.9220010000000006E-3</v>
      </c>
      <c r="NZ558" s="1">
        <v>1.5085360000000001E-2</v>
      </c>
      <c r="OA558">
        <v>29.217739999999999</v>
      </c>
      <c r="OB558" s="1">
        <v>5.7941210000000003E-8</v>
      </c>
      <c r="OC558" s="1">
        <v>1.2408239999999999E-2</v>
      </c>
      <c r="OD558" s="1">
        <v>1.505424E-2</v>
      </c>
      <c r="OE558">
        <v>29.27281</v>
      </c>
      <c r="OF558" s="1">
        <v>8.2835359999999996E-8</v>
      </c>
      <c r="OG558" s="1">
        <v>1.7100779999999999E-2</v>
      </c>
      <c r="OH558" s="1">
        <v>1.4948609999999999E-2</v>
      </c>
      <c r="OI558">
        <v>29.354430000000001</v>
      </c>
      <c r="OJ558" s="1">
        <v>1.16002E-7</v>
      </c>
      <c r="OK558" s="1">
        <v>2.3360430000000001E-2</v>
      </c>
    </row>
    <row r="559" spans="1:401" x14ac:dyDescent="0.35">
      <c r="A559">
        <v>568</v>
      </c>
      <c r="B559" t="s">
        <v>4</v>
      </c>
      <c r="C559" t="s">
        <v>364</v>
      </c>
      <c r="D559" t="s">
        <v>561</v>
      </c>
      <c r="E559">
        <v>3852.931</v>
      </c>
      <c r="F559" s="1">
        <v>1.484355E-2</v>
      </c>
      <c r="G559">
        <v>24.674790000000002</v>
      </c>
      <c r="H559">
        <v>0</v>
      </c>
      <c r="I559">
        <v>0</v>
      </c>
      <c r="J559" s="1">
        <v>1.471519E-2</v>
      </c>
      <c r="K559">
        <v>24.70327</v>
      </c>
      <c r="L559">
        <v>0</v>
      </c>
      <c r="M559">
        <v>0</v>
      </c>
      <c r="N559" s="1">
        <v>1.448661E-2</v>
      </c>
      <c r="O559">
        <v>24.728000000000002</v>
      </c>
      <c r="P559">
        <v>0</v>
      </c>
      <c r="Q559">
        <v>0</v>
      </c>
      <c r="R559" s="1">
        <v>1.428656E-2</v>
      </c>
      <c r="S559">
        <v>24.745889999999999</v>
      </c>
      <c r="T559">
        <v>0</v>
      </c>
      <c r="U559">
        <v>0</v>
      </c>
      <c r="V559" s="1">
        <v>1.415332E-2</v>
      </c>
      <c r="W559">
        <v>24.77713</v>
      </c>
      <c r="X559">
        <v>0</v>
      </c>
      <c r="Y559">
        <v>0</v>
      </c>
      <c r="Z559" s="1">
        <v>1.406345E-2</v>
      </c>
      <c r="AA559">
        <v>24.798500000000001</v>
      </c>
      <c r="AB559">
        <v>0</v>
      </c>
      <c r="AC559">
        <v>0</v>
      </c>
      <c r="AD559" s="1">
        <v>1.3951069999999999E-2</v>
      </c>
      <c r="AE559">
        <v>24.814689999999999</v>
      </c>
      <c r="AF559">
        <v>0</v>
      </c>
      <c r="AG559">
        <v>0</v>
      </c>
      <c r="AH559" s="1">
        <v>1.4218039999999999E-2</v>
      </c>
      <c r="AI559">
        <v>24.83447</v>
      </c>
      <c r="AJ559">
        <v>0</v>
      </c>
      <c r="AK559">
        <v>0</v>
      </c>
      <c r="AL559" s="1">
        <v>1.444176E-2</v>
      </c>
      <c r="AM559">
        <v>24.85952</v>
      </c>
      <c r="AN559">
        <v>0</v>
      </c>
      <c r="AO559">
        <v>0</v>
      </c>
      <c r="AP559" s="1">
        <v>1.439271E-2</v>
      </c>
      <c r="AQ559">
        <v>24.922000000000001</v>
      </c>
      <c r="AR559">
        <v>0</v>
      </c>
      <c r="AS559">
        <v>0</v>
      </c>
      <c r="AT559" s="1">
        <v>1.404848E-2</v>
      </c>
      <c r="AU559">
        <v>25.003720000000001</v>
      </c>
      <c r="AV559">
        <v>0</v>
      </c>
      <c r="AW559">
        <v>0</v>
      </c>
      <c r="AX559" s="1">
        <v>1.3778840000000001E-2</v>
      </c>
      <c r="AY559">
        <v>25.07152</v>
      </c>
      <c r="AZ559">
        <v>0</v>
      </c>
      <c r="BA559">
        <v>0</v>
      </c>
      <c r="BB559" s="1">
        <v>1.3704030000000001E-2</v>
      </c>
      <c r="BC559">
        <v>25.129770000000001</v>
      </c>
      <c r="BD559">
        <v>0</v>
      </c>
      <c r="BE559">
        <v>0</v>
      </c>
      <c r="BF559" s="1">
        <v>1.374409E-2</v>
      </c>
      <c r="BG559">
        <v>25.15973</v>
      </c>
      <c r="BH559">
        <v>0</v>
      </c>
      <c r="BI559">
        <v>0</v>
      </c>
      <c r="BJ559" s="1">
        <v>1.3715049999999999E-2</v>
      </c>
      <c r="BK559">
        <v>25.166699999999999</v>
      </c>
      <c r="BL559">
        <v>0</v>
      </c>
      <c r="BM559">
        <v>0</v>
      </c>
      <c r="BN559">
        <v>1.37299E-2</v>
      </c>
      <c r="BO559">
        <v>25.175339999999998</v>
      </c>
      <c r="BP559">
        <v>0</v>
      </c>
      <c r="BQ559">
        <v>0</v>
      </c>
      <c r="BR559" s="1">
        <v>1.3715379999999999E-2</v>
      </c>
      <c r="BS559">
        <v>25.187460000000002</v>
      </c>
      <c r="BT559">
        <v>0</v>
      </c>
      <c r="BU559">
        <v>0</v>
      </c>
      <c r="BV559" s="1">
        <v>1.365211E-2</v>
      </c>
      <c r="BW559">
        <v>25.232559999999999</v>
      </c>
      <c r="BX559">
        <v>0</v>
      </c>
      <c r="BY559">
        <v>0</v>
      </c>
      <c r="BZ559" s="1">
        <v>1.353706E-2</v>
      </c>
      <c r="CA559">
        <v>25.296250000000001</v>
      </c>
      <c r="CB559">
        <v>0</v>
      </c>
      <c r="CC559">
        <v>0</v>
      </c>
      <c r="CD559" s="1">
        <v>1.3444660000000001E-2</v>
      </c>
      <c r="CE559">
        <v>25.35398</v>
      </c>
      <c r="CF559">
        <v>0</v>
      </c>
      <c r="CG559">
        <v>0</v>
      </c>
      <c r="CH559" s="1">
        <v>1.3395010000000001E-2</v>
      </c>
      <c r="CI559">
        <v>25.41282</v>
      </c>
      <c r="CJ559">
        <v>0</v>
      </c>
      <c r="CK559">
        <v>0</v>
      </c>
      <c r="CL559" s="1">
        <v>1.337549E-2</v>
      </c>
      <c r="CM559">
        <v>25.447389999999999</v>
      </c>
      <c r="CN559">
        <v>0</v>
      </c>
      <c r="CO559">
        <v>0</v>
      </c>
      <c r="CP559" s="1">
        <v>1.333837E-2</v>
      </c>
      <c r="CQ559">
        <v>25.455770000000001</v>
      </c>
      <c r="CR559">
        <v>0</v>
      </c>
      <c r="CS559">
        <v>0</v>
      </c>
      <c r="CT559" s="1">
        <v>1.367814E-2</v>
      </c>
      <c r="CU559">
        <v>25.465060000000001</v>
      </c>
      <c r="CV559">
        <v>0</v>
      </c>
      <c r="CW559">
        <v>0</v>
      </c>
      <c r="CX559" s="1">
        <v>1.397548E-2</v>
      </c>
      <c r="CY559">
        <v>25.483070000000001</v>
      </c>
      <c r="CZ559">
        <v>0</v>
      </c>
      <c r="DA559">
        <v>0</v>
      </c>
      <c r="DB559" s="1">
        <v>1.4020619999999999E-2</v>
      </c>
      <c r="DC559">
        <v>25.551179999999999</v>
      </c>
      <c r="DD559">
        <v>0</v>
      </c>
      <c r="DE559">
        <v>0</v>
      </c>
      <c r="DF559" s="1">
        <v>1.375148E-2</v>
      </c>
      <c r="DG559">
        <v>25.638280000000002</v>
      </c>
      <c r="DH559">
        <v>0</v>
      </c>
      <c r="DI559">
        <v>0</v>
      </c>
      <c r="DJ559" s="1">
        <v>1.354929E-2</v>
      </c>
      <c r="DK559">
        <v>25.723939999999999</v>
      </c>
      <c r="DL559">
        <v>0</v>
      </c>
      <c r="DM559">
        <v>0</v>
      </c>
      <c r="DN559" s="1">
        <v>1.3538619999999999E-2</v>
      </c>
      <c r="DO559">
        <v>25.800370000000001</v>
      </c>
      <c r="DP559">
        <v>0</v>
      </c>
      <c r="DQ559">
        <v>0</v>
      </c>
      <c r="DR559" s="1">
        <v>1.3628070000000001E-2</v>
      </c>
      <c r="DS559">
        <v>25.831489999999999</v>
      </c>
      <c r="DT559">
        <v>0</v>
      </c>
      <c r="DU559">
        <v>0</v>
      </c>
      <c r="DV559" s="1">
        <v>1.366144E-2</v>
      </c>
      <c r="DW559">
        <v>25.839500000000001</v>
      </c>
      <c r="DX559">
        <v>0</v>
      </c>
      <c r="DY559">
        <v>0</v>
      </c>
      <c r="DZ559" s="1">
        <v>1.359411E-2</v>
      </c>
      <c r="EA559">
        <v>25.848680000000002</v>
      </c>
      <c r="EB559">
        <v>0</v>
      </c>
      <c r="EC559">
        <v>0</v>
      </c>
      <c r="ED559" s="1">
        <v>1.3486420000000001E-2</v>
      </c>
      <c r="EE559">
        <v>25.864570000000001</v>
      </c>
      <c r="EF559">
        <v>0</v>
      </c>
      <c r="EG559">
        <v>0</v>
      </c>
      <c r="EH559" s="1">
        <v>1.3427980000000001E-2</v>
      </c>
      <c r="EI559">
        <v>25.918769999999999</v>
      </c>
      <c r="EJ559">
        <v>0</v>
      </c>
      <c r="EK559">
        <v>0</v>
      </c>
      <c r="EL559" s="1">
        <v>1.340497E-2</v>
      </c>
      <c r="EM559">
        <v>26.003740000000001</v>
      </c>
      <c r="EN559">
        <v>0</v>
      </c>
      <c r="EO559">
        <v>0</v>
      </c>
      <c r="EP559">
        <v>1.3378900000000001E-2</v>
      </c>
      <c r="EQ559">
        <v>26.09628</v>
      </c>
      <c r="ER559">
        <v>0</v>
      </c>
      <c r="ES559">
        <v>0</v>
      </c>
      <c r="ET559" s="1">
        <v>1.3328950000000001E-2</v>
      </c>
      <c r="EU559">
        <v>26.177219999999998</v>
      </c>
      <c r="EV559">
        <v>0</v>
      </c>
      <c r="EW559">
        <v>0</v>
      </c>
      <c r="EX559" s="1">
        <v>1.325198E-2</v>
      </c>
      <c r="EY559">
        <v>26.213830000000002</v>
      </c>
      <c r="EZ559">
        <v>0</v>
      </c>
      <c r="FA559">
        <v>0</v>
      </c>
      <c r="FB559" s="1">
        <v>1.318388E-2</v>
      </c>
      <c r="FC559">
        <v>26.224419999999999</v>
      </c>
      <c r="FD559">
        <v>0</v>
      </c>
      <c r="FE559">
        <v>0</v>
      </c>
      <c r="FF559" s="1">
        <v>1.332416E-2</v>
      </c>
      <c r="FG559">
        <v>26.235769999999999</v>
      </c>
      <c r="FH559">
        <v>0</v>
      </c>
      <c r="FI559" s="1">
        <v>-3.4522120000000001E-37</v>
      </c>
      <c r="FJ559" s="1">
        <v>1.3443170000000001E-2</v>
      </c>
      <c r="FK559">
        <v>26.2515</v>
      </c>
      <c r="FL559">
        <v>0</v>
      </c>
      <c r="FM559" s="1">
        <v>-6.5638240000000003E-36</v>
      </c>
      <c r="FN559">
        <v>1.3421300000000001E-2</v>
      </c>
      <c r="FO559">
        <v>26.3123</v>
      </c>
      <c r="FP559">
        <v>0</v>
      </c>
      <c r="FQ559" s="1">
        <v>-1.075508E-34</v>
      </c>
      <c r="FR559" s="1">
        <v>1.322651E-2</v>
      </c>
      <c r="FS559">
        <v>26.389970000000002</v>
      </c>
      <c r="FT559">
        <v>0</v>
      </c>
      <c r="FU559" s="1">
        <v>-5.6694069999999998E-33</v>
      </c>
      <c r="FV559" s="1">
        <v>1.3064950000000001E-2</v>
      </c>
      <c r="FW559">
        <v>26.450700000000001</v>
      </c>
      <c r="FX559">
        <v>0</v>
      </c>
      <c r="FY559" s="1">
        <v>-5.5893669999999997E-31</v>
      </c>
      <c r="FZ559" s="1">
        <v>1.299699E-2</v>
      </c>
      <c r="GA559">
        <v>26.500419999999998</v>
      </c>
      <c r="GB559">
        <v>0</v>
      </c>
      <c r="GC559" s="1">
        <v>-8.7876550000000001E-30</v>
      </c>
      <c r="GD559" s="1">
        <v>1.299406E-2</v>
      </c>
      <c r="GE559">
        <v>26.52073</v>
      </c>
      <c r="GF559">
        <v>0</v>
      </c>
      <c r="GG559" s="1">
        <v>-1.9304429999999999E-28</v>
      </c>
      <c r="GH559" s="1">
        <v>1.295667E-2</v>
      </c>
      <c r="GI559">
        <v>26.544280000000001</v>
      </c>
      <c r="GJ559">
        <v>0</v>
      </c>
      <c r="GK559" s="1">
        <v>-1.4138719999999999E-27</v>
      </c>
      <c r="GL559" s="1">
        <v>1.289742E-2</v>
      </c>
      <c r="GM559">
        <v>26.570399999999999</v>
      </c>
      <c r="GN559">
        <v>0</v>
      </c>
      <c r="GO559" s="1">
        <v>-1.8344649999999999E-26</v>
      </c>
      <c r="GP559" s="1">
        <v>1.2804039999999999E-2</v>
      </c>
      <c r="GQ559">
        <v>26.597470000000001</v>
      </c>
      <c r="GR559">
        <v>0</v>
      </c>
      <c r="GS559" s="1">
        <v>-3.52764E-25</v>
      </c>
      <c r="GT559" s="1">
        <v>1.272801E-2</v>
      </c>
      <c r="GU559">
        <v>26.62181</v>
      </c>
      <c r="GV559">
        <v>0</v>
      </c>
      <c r="GW559" s="1">
        <v>-2.6248070000000001E-24</v>
      </c>
      <c r="GX559" s="1">
        <v>1.264083E-2</v>
      </c>
      <c r="GY559">
        <v>26.67381</v>
      </c>
      <c r="GZ559">
        <v>0</v>
      </c>
      <c r="HA559" s="1">
        <v>-2.6639240000000001E-24</v>
      </c>
      <c r="HB559" s="1">
        <v>1.255993E-2</v>
      </c>
      <c r="HC559">
        <v>26.753019999999999</v>
      </c>
      <c r="HD559">
        <v>0</v>
      </c>
      <c r="HE559" s="1">
        <v>-1.1647620000000001E-22</v>
      </c>
      <c r="HF559" s="1">
        <v>1.248587E-2</v>
      </c>
      <c r="HG559">
        <v>26.83267</v>
      </c>
      <c r="HH559">
        <v>0</v>
      </c>
      <c r="HI559" s="1">
        <v>-7.2126189999999997E-22</v>
      </c>
      <c r="HJ559" s="1">
        <v>1.241214E-2</v>
      </c>
      <c r="HK559">
        <v>26.8781</v>
      </c>
      <c r="HL559">
        <v>0</v>
      </c>
      <c r="HM559" s="1">
        <v>-1.4584600000000001E-21</v>
      </c>
      <c r="HN559" s="1">
        <v>1.233165E-2</v>
      </c>
      <c r="HO559">
        <v>26.886089999999999</v>
      </c>
      <c r="HP559">
        <v>0</v>
      </c>
      <c r="HQ559" s="1">
        <v>-3.781004E-21</v>
      </c>
      <c r="HR559">
        <v>1.2446199999999999E-2</v>
      </c>
      <c r="HS559">
        <v>26.894960000000001</v>
      </c>
      <c r="HT559">
        <v>0</v>
      </c>
      <c r="HU559" s="1">
        <v>-4.0854990000000003E-20</v>
      </c>
      <c r="HV559" s="1">
        <v>1.255206E-2</v>
      </c>
      <c r="HW559">
        <v>26.905639999999998</v>
      </c>
      <c r="HX559">
        <v>0</v>
      </c>
      <c r="HY559" s="1">
        <v>-7.1869560000000001E-20</v>
      </c>
      <c r="HZ559" s="1">
        <v>1.2527989999999999E-2</v>
      </c>
      <c r="IA559">
        <v>26.949739999999998</v>
      </c>
      <c r="IB559">
        <v>0</v>
      </c>
      <c r="IC559" s="1">
        <v>-3.905037E-19</v>
      </c>
      <c r="ID559" s="1">
        <v>1.2331170000000001E-2</v>
      </c>
      <c r="IE559">
        <v>27.016749999999998</v>
      </c>
      <c r="IF559">
        <v>0</v>
      </c>
      <c r="IG559" s="1">
        <v>-3.1314270000000001E-18</v>
      </c>
      <c r="IH559" s="1">
        <v>1.2166740000000001E-2</v>
      </c>
      <c r="II559">
        <v>27.08343</v>
      </c>
      <c r="IJ559">
        <v>0</v>
      </c>
      <c r="IK559" s="1">
        <v>-6.3891479999999998E-18</v>
      </c>
      <c r="IL559">
        <v>1.2093100000000001E-2</v>
      </c>
      <c r="IM559">
        <v>27.143439999999998</v>
      </c>
      <c r="IN559">
        <v>0</v>
      </c>
      <c r="IO559" s="1">
        <v>-2.2763550000000001E-17</v>
      </c>
      <c r="IP559" s="1">
        <v>1.2094239999999999E-2</v>
      </c>
      <c r="IQ559">
        <v>27.173030000000001</v>
      </c>
      <c r="IR559">
        <v>0</v>
      </c>
      <c r="IS559" s="1">
        <v>-1.585706E-17</v>
      </c>
      <c r="IT559" s="1">
        <v>1.2064510000000001E-2</v>
      </c>
      <c r="IU559">
        <v>27.18806</v>
      </c>
      <c r="IV559">
        <v>0</v>
      </c>
      <c r="IW559" s="1">
        <v>-2.7911870000000002E-16</v>
      </c>
      <c r="IX559">
        <v>1.20161E-2</v>
      </c>
      <c r="IY559">
        <v>27.20607</v>
      </c>
      <c r="IZ559">
        <v>0</v>
      </c>
      <c r="JA559" s="1">
        <v>-1.18069E-16</v>
      </c>
      <c r="JB559" s="1">
        <v>1.1937059999999999E-2</v>
      </c>
      <c r="JC559">
        <v>27.23019</v>
      </c>
      <c r="JD559">
        <v>0</v>
      </c>
      <c r="JE559" s="1">
        <v>-1.365015E-15</v>
      </c>
      <c r="JF559" s="1">
        <v>1.186803E-2</v>
      </c>
      <c r="JG559">
        <v>27.300129999999999</v>
      </c>
      <c r="JH559">
        <v>0</v>
      </c>
      <c r="JI559" s="1">
        <v>-2.857156E-15</v>
      </c>
      <c r="JJ559" s="1">
        <v>1.178653E-2</v>
      </c>
      <c r="JK559">
        <v>27.38006</v>
      </c>
      <c r="JL559">
        <v>0</v>
      </c>
      <c r="JM559" s="1">
        <v>-7.3866870000000007E-15</v>
      </c>
      <c r="JN559" s="1">
        <v>1.172307E-2</v>
      </c>
      <c r="JO559">
        <v>27.449459999999998</v>
      </c>
      <c r="JP559">
        <v>0</v>
      </c>
      <c r="JQ559" s="1">
        <v>-6.8435040000000001E-15</v>
      </c>
      <c r="JR559" s="1">
        <v>1.1663339999999999E-2</v>
      </c>
      <c r="JS559">
        <v>27.503409999999999</v>
      </c>
      <c r="JT559">
        <v>0</v>
      </c>
      <c r="JU559" s="1">
        <v>-7.0751189999999999E-15</v>
      </c>
      <c r="JV559" s="1">
        <v>1.1597359999999999E-2</v>
      </c>
      <c r="JW559">
        <v>27.53641</v>
      </c>
      <c r="JX559">
        <v>0</v>
      </c>
      <c r="JY559" s="1">
        <v>-2.5188259999999999E-14</v>
      </c>
      <c r="JZ559" s="1">
        <v>1.153129E-2</v>
      </c>
      <c r="KA559">
        <v>27.548480000000001</v>
      </c>
      <c r="KB559">
        <v>0</v>
      </c>
      <c r="KC559" s="1">
        <v>-9.8068489999999999E-14</v>
      </c>
      <c r="KD559" s="1">
        <v>1.1524049999999999E-2</v>
      </c>
      <c r="KE559">
        <v>27.561330000000002</v>
      </c>
      <c r="KF559">
        <v>0</v>
      </c>
      <c r="KG559" s="1">
        <v>-9.5782799999999998E-14</v>
      </c>
      <c r="KH559" s="1">
        <v>1.1517919999999999E-2</v>
      </c>
      <c r="KI559">
        <v>27.579969999999999</v>
      </c>
      <c r="KJ559">
        <v>0</v>
      </c>
      <c r="KK559" s="1">
        <v>-1.164957E-13</v>
      </c>
      <c r="KL559" s="1">
        <v>1.147746E-2</v>
      </c>
      <c r="KM559">
        <v>27.643000000000001</v>
      </c>
      <c r="KN559">
        <v>0</v>
      </c>
      <c r="KO559" s="1">
        <v>-3.3264129999999998E-13</v>
      </c>
      <c r="KP559" s="1">
        <v>1.1388809999999999E-2</v>
      </c>
      <c r="KQ559">
        <v>27.724080000000001</v>
      </c>
      <c r="KR559">
        <v>0</v>
      </c>
      <c r="KS559" s="1">
        <v>-1.2003700000000001E-12</v>
      </c>
      <c r="KT559" s="1">
        <v>1.1311119999999999E-2</v>
      </c>
      <c r="KU559">
        <v>27.808669999999999</v>
      </c>
      <c r="KV559">
        <v>0</v>
      </c>
      <c r="KW559" s="1">
        <v>-4.0792650000000001E-13</v>
      </c>
      <c r="KX559" s="1">
        <v>1.1257939999999999E-2</v>
      </c>
      <c r="KY559">
        <v>27.885560000000002</v>
      </c>
      <c r="KZ559">
        <v>0</v>
      </c>
      <c r="LA559" s="1">
        <v>-4.062646E-12</v>
      </c>
      <c r="LB559" s="1">
        <v>1.122862E-2</v>
      </c>
      <c r="LC559">
        <v>27.922709999999999</v>
      </c>
      <c r="LD559">
        <v>0</v>
      </c>
      <c r="LE559" s="1">
        <v>-4.6970079999999996E-12</v>
      </c>
      <c r="LF559" s="1">
        <v>1.119005E-2</v>
      </c>
      <c r="LG559">
        <v>27.93394</v>
      </c>
      <c r="LH559">
        <v>0</v>
      </c>
      <c r="LI559" s="1">
        <v>-6.4094050000000002E-12</v>
      </c>
      <c r="LJ559">
        <v>1.1157E-2</v>
      </c>
      <c r="LK559">
        <v>27.946290000000001</v>
      </c>
      <c r="LL559">
        <v>0</v>
      </c>
      <c r="LM559" s="1">
        <v>-9.2746719999999996E-12</v>
      </c>
      <c r="LN559" s="1">
        <v>1.1120639999999999E-2</v>
      </c>
      <c r="LO559">
        <v>27.968070000000001</v>
      </c>
      <c r="LP559">
        <v>0</v>
      </c>
      <c r="LQ559" s="1">
        <v>-1.5395939999999999E-11</v>
      </c>
      <c r="LR559" s="1">
        <v>1.106851E-2</v>
      </c>
      <c r="LS559">
        <v>28.045269999999999</v>
      </c>
      <c r="LT559">
        <v>0</v>
      </c>
      <c r="LU559" s="1">
        <v>-2.7636039999999999E-11</v>
      </c>
      <c r="LV559" s="1">
        <v>1.1020790000000001E-2</v>
      </c>
      <c r="LW559">
        <v>28.140029999999999</v>
      </c>
      <c r="LX559">
        <v>0</v>
      </c>
      <c r="LY559" s="1">
        <v>-4.7087460000000003E-11</v>
      </c>
      <c r="LZ559" s="1">
        <v>1.0977290000000001E-2</v>
      </c>
      <c r="MA559">
        <v>28.233170000000001</v>
      </c>
      <c r="MB559">
        <v>0</v>
      </c>
      <c r="MC559" s="1">
        <v>-1.8138069999999999E-11</v>
      </c>
      <c r="MD559" s="1">
        <v>1.094353E-2</v>
      </c>
      <c r="ME559">
        <v>28.319019999999998</v>
      </c>
      <c r="MF559">
        <v>0</v>
      </c>
      <c r="MG559" s="1">
        <v>-3.7654290000000002E-11</v>
      </c>
      <c r="MH559">
        <v>1.0899799999999999E-2</v>
      </c>
      <c r="MI559">
        <v>28.364100000000001</v>
      </c>
      <c r="MJ559">
        <v>0</v>
      </c>
      <c r="MK559" s="1">
        <v>-4.7088420000000003E-12</v>
      </c>
      <c r="ML559">
        <v>1.0856899999999999E-2</v>
      </c>
      <c r="MM559">
        <v>28.38363</v>
      </c>
      <c r="MN559" s="1">
        <v>4.4343999999999998E-13</v>
      </c>
      <c r="MO559" s="1">
        <v>1.2947829999999999E-7</v>
      </c>
      <c r="MP559" s="1">
        <v>1.089767E-2</v>
      </c>
      <c r="MQ559">
        <v>28.39828</v>
      </c>
      <c r="MR559" s="1">
        <v>3.4967489999999998E-12</v>
      </c>
      <c r="MS559" s="1">
        <v>1.0169580000000001E-6</v>
      </c>
      <c r="MT559" s="1">
        <v>1.092371E-2</v>
      </c>
      <c r="MU559">
        <v>28.411729999999999</v>
      </c>
      <c r="MV559" s="1">
        <v>1.105963E-11</v>
      </c>
      <c r="MW559" s="1">
        <v>3.208987E-6</v>
      </c>
      <c r="MX559">
        <v>1.0907699999999999E-2</v>
      </c>
      <c r="MY559">
        <v>28.437909999999999</v>
      </c>
      <c r="MZ559" s="1">
        <v>2.5762230000000001E-11</v>
      </c>
      <c r="NA559" s="1">
        <v>7.4857449999999999E-6</v>
      </c>
      <c r="NB559" s="1">
        <v>1.0827750000000001E-2</v>
      </c>
      <c r="NC559">
        <v>28.489039999999999</v>
      </c>
      <c r="ND559" s="1">
        <v>5.194596E-11</v>
      </c>
      <c r="NE559" s="1">
        <v>1.520482E-5</v>
      </c>
      <c r="NF559" s="1">
        <v>1.074922E-2</v>
      </c>
      <c r="NG559">
        <v>28.567430000000002</v>
      </c>
      <c r="NH559" s="1">
        <v>9.7314460000000001E-11</v>
      </c>
      <c r="NI559" s="1">
        <v>2.8692660000000001E-5</v>
      </c>
      <c r="NJ559" s="1">
        <v>1.071074E-2</v>
      </c>
      <c r="NK559">
        <v>28.6206</v>
      </c>
      <c r="NL559" s="1">
        <v>1.7336049999999999E-10</v>
      </c>
      <c r="NM559" s="1">
        <v>5.1297829999999997E-5</v>
      </c>
      <c r="NN559">
        <v>1.0714100000000001E-2</v>
      </c>
      <c r="NO559">
        <v>28.643910000000002</v>
      </c>
      <c r="NP559" s="1">
        <v>2.9665509999999998E-10</v>
      </c>
      <c r="NQ559" s="1">
        <v>8.7757659999999999E-5</v>
      </c>
      <c r="NR559" s="1">
        <v>1.0698620000000001E-2</v>
      </c>
      <c r="NS559">
        <v>28.659849999999999</v>
      </c>
      <c r="NT559" s="1">
        <v>4.8926279999999999E-10</v>
      </c>
      <c r="NU559" s="1">
        <v>1.44948E-4</v>
      </c>
      <c r="NV559" s="1">
        <v>1.0741540000000001E-2</v>
      </c>
      <c r="NW559">
        <v>28.67362</v>
      </c>
      <c r="NX559" s="1">
        <v>7.8820149999999999E-10</v>
      </c>
      <c r="NY559" s="1">
        <v>2.3257050000000001E-4</v>
      </c>
      <c r="NZ559" s="1">
        <v>1.076939E-2</v>
      </c>
      <c r="OA559">
        <v>28.688890000000001</v>
      </c>
      <c r="OB559" s="1">
        <v>1.2366170000000001E-9</v>
      </c>
      <c r="OC559" s="1">
        <v>3.6393770000000002E-4</v>
      </c>
      <c r="OD559" s="1">
        <v>1.075016E-2</v>
      </c>
      <c r="OE559">
        <v>28.742989999999999</v>
      </c>
      <c r="OF559" s="1">
        <v>1.8890789999999999E-9</v>
      </c>
      <c r="OG559" s="1">
        <v>5.569622E-4</v>
      </c>
      <c r="OH559" s="1">
        <v>1.067574E-2</v>
      </c>
      <c r="OI559">
        <v>28.82274</v>
      </c>
      <c r="OJ559" s="1">
        <v>2.8138630000000002E-9</v>
      </c>
      <c r="OK559" s="1">
        <v>8.3539650000000003E-4</v>
      </c>
    </row>
    <row r="560" spans="1:401" x14ac:dyDescent="0.35">
      <c r="A560">
        <v>569</v>
      </c>
      <c r="B560" t="s">
        <v>4</v>
      </c>
      <c r="C560" t="s">
        <v>364</v>
      </c>
      <c r="D560" t="s">
        <v>562</v>
      </c>
      <c r="E560">
        <v>3150.8310000000001</v>
      </c>
      <c r="F560" s="1">
        <v>1.645052E-2</v>
      </c>
      <c r="G560">
        <v>24.550920000000001</v>
      </c>
      <c r="H560">
        <v>0</v>
      </c>
      <c r="I560">
        <v>0</v>
      </c>
      <c r="J560" s="1">
        <v>1.630966E-2</v>
      </c>
      <c r="K560">
        <v>24.577539999999999</v>
      </c>
      <c r="L560">
        <v>0</v>
      </c>
      <c r="M560">
        <v>0</v>
      </c>
      <c r="N560" s="1">
        <v>1.6050809999999999E-2</v>
      </c>
      <c r="O560">
        <v>24.600190000000001</v>
      </c>
      <c r="P560">
        <v>0</v>
      </c>
      <c r="Q560">
        <v>0</v>
      </c>
      <c r="R560" s="1">
        <v>1.5828979999999999E-2</v>
      </c>
      <c r="S560">
        <v>24.615950000000002</v>
      </c>
      <c r="T560">
        <v>0</v>
      </c>
      <c r="U560">
        <v>0</v>
      </c>
      <c r="V560">
        <v>1.56799E-2</v>
      </c>
      <c r="W560">
        <v>24.64601</v>
      </c>
      <c r="X560">
        <v>0</v>
      </c>
      <c r="Y560">
        <v>0</v>
      </c>
      <c r="Z560" s="1">
        <v>1.558055E-2</v>
      </c>
      <c r="AA560">
        <v>24.66553</v>
      </c>
      <c r="AB560">
        <v>0</v>
      </c>
      <c r="AC560">
        <v>0</v>
      </c>
      <c r="AD560" s="1">
        <v>1.545385E-2</v>
      </c>
      <c r="AE560">
        <v>24.67972</v>
      </c>
      <c r="AF560">
        <v>0</v>
      </c>
      <c r="AG560">
        <v>0</v>
      </c>
      <c r="AH560" s="1">
        <v>1.5779950000000001E-2</v>
      </c>
      <c r="AI560">
        <v>24.697970000000002</v>
      </c>
      <c r="AJ560">
        <v>0</v>
      </c>
      <c r="AK560">
        <v>0</v>
      </c>
      <c r="AL560" s="1">
        <v>1.6022669999999999E-2</v>
      </c>
      <c r="AM560">
        <v>24.721869999999999</v>
      </c>
      <c r="AN560">
        <v>0</v>
      </c>
      <c r="AO560">
        <v>0</v>
      </c>
      <c r="AP560">
        <v>1.5972900000000002E-2</v>
      </c>
      <c r="AQ560">
        <v>24.785080000000001</v>
      </c>
      <c r="AR560">
        <v>0</v>
      </c>
      <c r="AS560">
        <v>0</v>
      </c>
      <c r="AT560">
        <v>1.5579000000000001E-2</v>
      </c>
      <c r="AU560">
        <v>24.867560000000001</v>
      </c>
      <c r="AV560">
        <v>0</v>
      </c>
      <c r="AW560">
        <v>0</v>
      </c>
      <c r="AX560" s="1">
        <v>1.5280480000000001E-2</v>
      </c>
      <c r="AY560">
        <v>24.93449</v>
      </c>
      <c r="AZ560">
        <v>0</v>
      </c>
      <c r="BA560">
        <v>0</v>
      </c>
      <c r="BB560" s="1">
        <v>1.5196670000000001E-2</v>
      </c>
      <c r="BC560">
        <v>24.991129999999998</v>
      </c>
      <c r="BD560">
        <v>0</v>
      </c>
      <c r="BE560">
        <v>0</v>
      </c>
      <c r="BF560" s="1">
        <v>1.524207E-2</v>
      </c>
      <c r="BG560">
        <v>25.018039999999999</v>
      </c>
      <c r="BH560">
        <v>0</v>
      </c>
      <c r="BI560">
        <v>0</v>
      </c>
      <c r="BJ560" s="1">
        <v>1.5210649999999999E-2</v>
      </c>
      <c r="BK560">
        <v>25.02131</v>
      </c>
      <c r="BL560">
        <v>0</v>
      </c>
      <c r="BM560">
        <v>0</v>
      </c>
      <c r="BN560" s="1">
        <v>1.523702E-2</v>
      </c>
      <c r="BO560">
        <v>25.02731</v>
      </c>
      <c r="BP560">
        <v>0</v>
      </c>
      <c r="BQ560">
        <v>0</v>
      </c>
      <c r="BR560" s="1">
        <v>1.521669E-2</v>
      </c>
      <c r="BS560">
        <v>25.037299999999998</v>
      </c>
      <c r="BT560">
        <v>0</v>
      </c>
      <c r="BU560">
        <v>0</v>
      </c>
      <c r="BV560" s="1">
        <v>1.5147539999999999E-2</v>
      </c>
      <c r="BW560">
        <v>25.08231</v>
      </c>
      <c r="BX560">
        <v>0</v>
      </c>
      <c r="BY560">
        <v>0</v>
      </c>
      <c r="BZ560" s="1">
        <v>1.501707E-2</v>
      </c>
      <c r="CA560">
        <v>25.14631</v>
      </c>
      <c r="CB560">
        <v>0</v>
      </c>
      <c r="CC560">
        <v>0</v>
      </c>
      <c r="CD560" s="1">
        <v>1.4912170000000001E-2</v>
      </c>
      <c r="CE560">
        <v>25.203189999999999</v>
      </c>
      <c r="CF560">
        <v>0</v>
      </c>
      <c r="CG560">
        <v>0</v>
      </c>
      <c r="CH560" s="1">
        <v>1.485674E-2</v>
      </c>
      <c r="CI560">
        <v>25.26097</v>
      </c>
      <c r="CJ560">
        <v>0</v>
      </c>
      <c r="CK560">
        <v>0</v>
      </c>
      <c r="CL560" s="1">
        <v>1.483627E-2</v>
      </c>
      <c r="CM560">
        <v>25.292870000000001</v>
      </c>
      <c r="CN560">
        <v>0</v>
      </c>
      <c r="CO560">
        <v>0</v>
      </c>
      <c r="CP560" s="1">
        <v>1.479396E-2</v>
      </c>
      <c r="CQ560">
        <v>25.29766</v>
      </c>
      <c r="CR560">
        <v>0</v>
      </c>
      <c r="CS560">
        <v>0</v>
      </c>
      <c r="CT560" s="1">
        <v>1.5201330000000001E-2</v>
      </c>
      <c r="CU560">
        <v>25.304290000000002</v>
      </c>
      <c r="CV560">
        <v>0</v>
      </c>
      <c r="CW560">
        <v>0</v>
      </c>
      <c r="CX560" s="1">
        <v>1.5523749999999999E-2</v>
      </c>
      <c r="CY560">
        <v>25.320540000000001</v>
      </c>
      <c r="CZ560">
        <v>0</v>
      </c>
      <c r="DA560">
        <v>0</v>
      </c>
      <c r="DB560" s="1">
        <v>1.5581289999999999E-2</v>
      </c>
      <c r="DC560">
        <v>25.389500000000002</v>
      </c>
      <c r="DD560">
        <v>0</v>
      </c>
      <c r="DE560">
        <v>0</v>
      </c>
      <c r="DF560">
        <v>1.5275199999999999E-2</v>
      </c>
      <c r="DG560">
        <v>25.477309999999999</v>
      </c>
      <c r="DH560">
        <v>0</v>
      </c>
      <c r="DI560">
        <v>0</v>
      </c>
      <c r="DJ560" s="1">
        <v>1.5050569999999999E-2</v>
      </c>
      <c r="DK560">
        <v>25.562639999999998</v>
      </c>
      <c r="DL560">
        <v>0</v>
      </c>
      <c r="DM560">
        <v>0</v>
      </c>
      <c r="DN560" s="1">
        <v>1.503756E-2</v>
      </c>
      <c r="DO560">
        <v>25.637689999999999</v>
      </c>
      <c r="DP560">
        <v>0</v>
      </c>
      <c r="DQ560">
        <v>0</v>
      </c>
      <c r="DR560" s="1">
        <v>1.5139939999999999E-2</v>
      </c>
      <c r="DS560">
        <v>25.664660000000001</v>
      </c>
      <c r="DT560">
        <v>0</v>
      </c>
      <c r="DU560">
        <v>0</v>
      </c>
      <c r="DV560" s="1">
        <v>1.517747E-2</v>
      </c>
      <c r="DW560">
        <v>25.668299999999999</v>
      </c>
      <c r="DX560">
        <v>0</v>
      </c>
      <c r="DY560">
        <v>0</v>
      </c>
      <c r="DZ560" s="1">
        <v>1.510208E-2</v>
      </c>
      <c r="EA560">
        <v>25.674209999999999</v>
      </c>
      <c r="EB560">
        <v>0</v>
      </c>
      <c r="EC560">
        <v>0</v>
      </c>
      <c r="ED560" s="1">
        <v>1.4980179999999999E-2</v>
      </c>
      <c r="EE560">
        <v>25.687919999999998</v>
      </c>
      <c r="EF560">
        <v>0</v>
      </c>
      <c r="EG560">
        <v>0</v>
      </c>
      <c r="EH560" s="1">
        <v>1.491494E-2</v>
      </c>
      <c r="EI560">
        <v>25.742170000000002</v>
      </c>
      <c r="EJ560">
        <v>0</v>
      </c>
      <c r="EK560">
        <v>0</v>
      </c>
      <c r="EL560" s="1">
        <v>1.489149E-2</v>
      </c>
      <c r="EM560">
        <v>25.82799</v>
      </c>
      <c r="EN560">
        <v>0</v>
      </c>
      <c r="EO560">
        <v>0</v>
      </c>
      <c r="EP560" s="1">
        <v>1.486063E-2</v>
      </c>
      <c r="EQ560">
        <v>25.920549999999999</v>
      </c>
      <c r="ER560">
        <v>0</v>
      </c>
      <c r="ES560">
        <v>0</v>
      </c>
      <c r="ET560" s="1">
        <v>1.4804110000000001E-2</v>
      </c>
      <c r="EU560">
        <v>26.000029999999999</v>
      </c>
      <c r="EV560">
        <v>0</v>
      </c>
      <c r="EW560">
        <v>0</v>
      </c>
      <c r="EX560" s="1">
        <v>1.4718439999999999E-2</v>
      </c>
      <c r="EY560">
        <v>26.032499999999999</v>
      </c>
      <c r="EZ560">
        <v>0</v>
      </c>
      <c r="FA560">
        <v>0</v>
      </c>
      <c r="FB560" s="1">
        <v>1.464591E-2</v>
      </c>
      <c r="FC560">
        <v>26.038589999999999</v>
      </c>
      <c r="FD560">
        <v>0</v>
      </c>
      <c r="FE560">
        <v>0</v>
      </c>
      <c r="FF560" s="1">
        <v>1.4813349999999999E-2</v>
      </c>
      <c r="FG560">
        <v>26.046510000000001</v>
      </c>
      <c r="FH560">
        <v>0</v>
      </c>
      <c r="FI560">
        <v>0</v>
      </c>
      <c r="FJ560">
        <v>1.49421E-2</v>
      </c>
      <c r="FK560">
        <v>26.059760000000001</v>
      </c>
      <c r="FL560">
        <v>0</v>
      </c>
      <c r="FM560" s="1">
        <v>-1.3322830000000001E-38</v>
      </c>
      <c r="FN560" s="1">
        <v>1.492137E-2</v>
      </c>
      <c r="FO560">
        <v>26.12069</v>
      </c>
      <c r="FP560">
        <v>0</v>
      </c>
      <c r="FQ560" s="1">
        <v>-2.6704499999999998E-37</v>
      </c>
      <c r="FR560" s="1">
        <v>1.4700990000000001E-2</v>
      </c>
      <c r="FS560">
        <v>26.19839</v>
      </c>
      <c r="FT560">
        <v>0</v>
      </c>
      <c r="FU560" s="1">
        <v>-1.6642939999999999E-35</v>
      </c>
      <c r="FV560" s="1">
        <v>1.4517779999999999E-2</v>
      </c>
      <c r="FW560">
        <v>26.257359999999998</v>
      </c>
      <c r="FX560">
        <v>0</v>
      </c>
      <c r="FY560" s="1">
        <v>-1.9353060000000001E-33</v>
      </c>
      <c r="FZ560" s="1">
        <v>1.444254E-2</v>
      </c>
      <c r="GA560">
        <v>26.30463</v>
      </c>
      <c r="GB560">
        <v>0</v>
      </c>
      <c r="GC560" s="1">
        <v>-3.5277009999999998E-32</v>
      </c>
      <c r="GD560" s="1">
        <v>1.444115E-2</v>
      </c>
      <c r="GE560">
        <v>26.32151</v>
      </c>
      <c r="GF560">
        <v>0</v>
      </c>
      <c r="GG560" s="1">
        <v>-8.8984589999999996E-31</v>
      </c>
      <c r="GH560" s="1">
        <v>1.439725E-2</v>
      </c>
      <c r="GI560">
        <v>26.34253</v>
      </c>
      <c r="GJ560">
        <v>0</v>
      </c>
      <c r="GK560" s="1">
        <v>-7.4240020000000003E-30</v>
      </c>
      <c r="GL560" s="1">
        <v>1.433503E-2</v>
      </c>
      <c r="GM560">
        <v>26.366620000000001</v>
      </c>
      <c r="GN560">
        <v>0</v>
      </c>
      <c r="GO560" s="1">
        <v>-1.089067E-28</v>
      </c>
      <c r="GP560" s="1">
        <v>1.4228569999999999E-2</v>
      </c>
      <c r="GQ560">
        <v>26.39179</v>
      </c>
      <c r="GR560">
        <v>0</v>
      </c>
      <c r="GS560" s="1">
        <v>-2.3546299999999999E-27</v>
      </c>
      <c r="GT560" s="1">
        <v>1.4145019999999999E-2</v>
      </c>
      <c r="GU560">
        <v>26.414259999999999</v>
      </c>
      <c r="GV560">
        <v>0</v>
      </c>
      <c r="GW560" s="1">
        <v>-1.9611110000000001E-26</v>
      </c>
      <c r="GX560" s="1">
        <v>1.404771E-2</v>
      </c>
      <c r="GY560">
        <v>26.466080000000002</v>
      </c>
      <c r="GZ560">
        <v>0</v>
      </c>
      <c r="HA560" s="1">
        <v>-2.2192450000000001E-26</v>
      </c>
      <c r="HB560" s="1">
        <v>1.395512E-2</v>
      </c>
      <c r="HC560">
        <v>26.545819999999999</v>
      </c>
      <c r="HD560">
        <v>0</v>
      </c>
      <c r="HE560" s="1">
        <v>-1.078379E-24</v>
      </c>
      <c r="HF560" s="1">
        <v>1.3872570000000001E-2</v>
      </c>
      <c r="HG560">
        <v>26.6251</v>
      </c>
      <c r="HH560">
        <v>0</v>
      </c>
      <c r="HI560" s="1">
        <v>-7.40071E-24</v>
      </c>
      <c r="HJ560" s="1">
        <v>1.3790709999999999E-2</v>
      </c>
      <c r="HK560">
        <v>26.667660000000001</v>
      </c>
      <c r="HL560">
        <v>0</v>
      </c>
      <c r="HM560" s="1">
        <v>-1.6544890000000001E-23</v>
      </c>
      <c r="HN560" s="1">
        <v>1.3702020000000001E-2</v>
      </c>
      <c r="HO560">
        <v>26.671489999999999</v>
      </c>
      <c r="HP560">
        <v>0</v>
      </c>
      <c r="HQ560" s="1">
        <v>-4.730915E-23</v>
      </c>
      <c r="HR560" s="1">
        <v>1.3842510000000001E-2</v>
      </c>
      <c r="HS560">
        <v>26.677440000000001</v>
      </c>
      <c r="HT560">
        <v>0</v>
      </c>
      <c r="HU560" s="1">
        <v>-5.6217729999999999E-22</v>
      </c>
      <c r="HV560" s="1">
        <v>1.395744E-2</v>
      </c>
      <c r="HW560">
        <v>26.685890000000001</v>
      </c>
      <c r="HX560">
        <v>0</v>
      </c>
      <c r="HY560" s="1">
        <v>-1.08589E-21</v>
      </c>
      <c r="HZ560" s="1">
        <v>1.393144E-2</v>
      </c>
      <c r="IA560">
        <v>26.729800000000001</v>
      </c>
      <c r="IB560">
        <v>0</v>
      </c>
      <c r="IC560" s="1">
        <v>-6.4830230000000003E-21</v>
      </c>
      <c r="ID560" s="1">
        <v>1.3708990000000001E-2</v>
      </c>
      <c r="IE560">
        <v>26.797149999999998</v>
      </c>
      <c r="IF560">
        <v>0</v>
      </c>
      <c r="IG560" s="1">
        <v>-5.7083859999999994E-20</v>
      </c>
      <c r="IH560" s="1">
        <v>1.352743E-2</v>
      </c>
      <c r="II560">
        <v>26.863340000000001</v>
      </c>
      <c r="IJ560">
        <v>0</v>
      </c>
      <c r="IK560" s="1">
        <v>-1.2764E-19</v>
      </c>
      <c r="IL560" s="1">
        <v>1.3443750000000001E-2</v>
      </c>
      <c r="IM560">
        <v>26.922270000000001</v>
      </c>
      <c r="IN560">
        <v>0</v>
      </c>
      <c r="IO560" s="1">
        <v>-4.9765609999999999E-19</v>
      </c>
      <c r="IP560" s="1">
        <v>1.344708E-2</v>
      </c>
      <c r="IQ560">
        <v>26.948810000000002</v>
      </c>
      <c r="IR560">
        <v>0</v>
      </c>
      <c r="IS560" s="1">
        <v>-3.7946480000000002E-19</v>
      </c>
      <c r="IT560">
        <v>1.3411599999999999E-2</v>
      </c>
      <c r="IU560">
        <v>26.960709999999999</v>
      </c>
      <c r="IV560">
        <v>0</v>
      </c>
      <c r="IW560" s="1">
        <v>-7.3233919999999999E-18</v>
      </c>
      <c r="IX560" s="1">
        <v>1.3363989999999999E-2</v>
      </c>
      <c r="IY560">
        <v>26.97664</v>
      </c>
      <c r="IZ560">
        <v>0</v>
      </c>
      <c r="JA560" s="1">
        <v>-3.401391E-18</v>
      </c>
      <c r="JB560">
        <v>1.32706E-2</v>
      </c>
      <c r="JC560">
        <v>26.99934</v>
      </c>
      <c r="JD560">
        <v>0</v>
      </c>
      <c r="JE560" s="1">
        <v>-4.3197030000000003E-17</v>
      </c>
      <c r="JF560" s="1">
        <v>1.319618E-2</v>
      </c>
      <c r="JG560">
        <v>27.070170000000001</v>
      </c>
      <c r="JH560">
        <v>0</v>
      </c>
      <c r="JI560" s="1">
        <v>-9.9403719999999994E-17</v>
      </c>
      <c r="JJ560" s="1">
        <v>1.310449E-2</v>
      </c>
      <c r="JK560">
        <v>27.15082</v>
      </c>
      <c r="JL560">
        <v>0</v>
      </c>
      <c r="JM560" s="1">
        <v>-2.8280959999999998E-16</v>
      </c>
      <c r="JN560" s="1">
        <v>1.3030069999999999E-2</v>
      </c>
      <c r="JO560">
        <v>27.219560000000001</v>
      </c>
      <c r="JP560">
        <v>0</v>
      </c>
      <c r="JQ560" s="1">
        <v>-2.8873779999999999E-16</v>
      </c>
      <c r="JR560" s="1">
        <v>1.2966989999999999E-2</v>
      </c>
      <c r="JS560">
        <v>27.27167</v>
      </c>
      <c r="JT560">
        <v>0</v>
      </c>
      <c r="JU560" s="1">
        <v>-3.2960899999999998E-16</v>
      </c>
      <c r="JV560" s="1">
        <v>1.289124E-2</v>
      </c>
      <c r="JW560">
        <v>27.30181</v>
      </c>
      <c r="JX560">
        <v>0</v>
      </c>
      <c r="JY560" s="1">
        <v>-1.299137E-15</v>
      </c>
      <c r="JZ560" s="1">
        <v>1.281618E-2</v>
      </c>
      <c r="KA560">
        <v>27.310759999999998</v>
      </c>
      <c r="KB560">
        <v>0</v>
      </c>
      <c r="KC560" s="1">
        <v>-5.6179149999999997E-15</v>
      </c>
      <c r="KD560">
        <v>1.2815200000000001E-2</v>
      </c>
      <c r="KE560">
        <v>27.32141</v>
      </c>
      <c r="KF560">
        <v>0</v>
      </c>
      <c r="KG560" s="1">
        <v>-6.0777939999999998E-15</v>
      </c>
      <c r="KH560" s="1">
        <v>1.280676E-2</v>
      </c>
      <c r="KI560">
        <v>27.338509999999999</v>
      </c>
      <c r="KJ560">
        <v>0</v>
      </c>
      <c r="KK560" s="1">
        <v>-7.7571639999999993E-15</v>
      </c>
      <c r="KL560" s="1">
        <v>1.276217E-2</v>
      </c>
      <c r="KM560">
        <v>27.40249</v>
      </c>
      <c r="KN560">
        <v>0</v>
      </c>
      <c r="KO560" s="1">
        <v>-2.2603040000000001E-14</v>
      </c>
      <c r="KP560" s="1">
        <v>1.2662680000000001E-2</v>
      </c>
      <c r="KQ560">
        <v>27.484500000000001</v>
      </c>
      <c r="KR560">
        <v>0</v>
      </c>
      <c r="KS560" s="1">
        <v>-8.508064E-14</v>
      </c>
      <c r="KT560" s="1">
        <v>1.257608E-2</v>
      </c>
      <c r="KU560">
        <v>27.569330000000001</v>
      </c>
      <c r="KV560">
        <v>0</v>
      </c>
      <c r="KW560" s="1">
        <v>-3.1291509999999998E-14</v>
      </c>
      <c r="KX560" s="1">
        <v>1.251589E-2</v>
      </c>
      <c r="KY560">
        <v>27.645420000000001</v>
      </c>
      <c r="KZ560">
        <v>0</v>
      </c>
      <c r="LA560" s="1">
        <v>-3.4860850000000001E-13</v>
      </c>
      <c r="LB560" s="1">
        <v>1.248003E-2</v>
      </c>
      <c r="LC560">
        <v>27.679359999999999</v>
      </c>
      <c r="LD560">
        <v>0</v>
      </c>
      <c r="LE560" s="1">
        <v>-4.6649719999999998E-13</v>
      </c>
      <c r="LF560" s="1">
        <v>1.243914E-2</v>
      </c>
      <c r="LG560">
        <v>27.687169999999998</v>
      </c>
      <c r="LH560">
        <v>0</v>
      </c>
      <c r="LI560" s="1">
        <v>-7.6376119999999995E-13</v>
      </c>
      <c r="LJ560" s="1">
        <v>1.240426E-2</v>
      </c>
      <c r="LK560">
        <v>27.697050000000001</v>
      </c>
      <c r="LL560">
        <v>0</v>
      </c>
      <c r="LM560" s="1">
        <v>-1.348059E-12</v>
      </c>
      <c r="LN560" s="1">
        <v>1.236287E-2</v>
      </c>
      <c r="LO560">
        <v>27.717449999999999</v>
      </c>
      <c r="LP560">
        <v>0</v>
      </c>
      <c r="LQ560" s="1">
        <v>-2.7899129999999999E-12</v>
      </c>
      <c r="LR560" s="1">
        <v>1.230359E-2</v>
      </c>
      <c r="LS560">
        <v>27.796410000000002</v>
      </c>
      <c r="LT560">
        <v>0</v>
      </c>
      <c r="LU560" s="1">
        <v>-6.4488470000000002E-12</v>
      </c>
      <c r="LV560" s="1">
        <v>1.2250860000000001E-2</v>
      </c>
      <c r="LW560">
        <v>27.892530000000001</v>
      </c>
      <c r="LX560">
        <v>0</v>
      </c>
      <c r="LY560" s="1">
        <v>-1.489248E-11</v>
      </c>
      <c r="LZ560" s="1">
        <v>1.2201450000000001E-2</v>
      </c>
      <c r="MA560">
        <v>27.986000000000001</v>
      </c>
      <c r="MB560">
        <v>0</v>
      </c>
      <c r="MC560" s="1">
        <v>-8.5107680000000006E-12</v>
      </c>
      <c r="MD560" s="1">
        <v>1.2166430000000001E-2</v>
      </c>
      <c r="ME560">
        <v>28.07114</v>
      </c>
      <c r="MF560">
        <v>0</v>
      </c>
      <c r="MG560" s="1">
        <v>-3.1875879999999997E-11</v>
      </c>
      <c r="MH560" s="1">
        <v>1.2114069999999999E-2</v>
      </c>
      <c r="MI560">
        <v>28.11308</v>
      </c>
      <c r="MJ560">
        <v>0</v>
      </c>
      <c r="MK560" s="1">
        <v>-1.5645219999999999E-11</v>
      </c>
      <c r="ML560" s="1">
        <v>1.206553E-2</v>
      </c>
      <c r="MM560">
        <v>28.12923</v>
      </c>
      <c r="MN560">
        <v>0</v>
      </c>
      <c r="MO560" s="1">
        <v>-7.1871999999999997E-11</v>
      </c>
      <c r="MP560" s="1">
        <v>1.211981E-2</v>
      </c>
      <c r="MQ560">
        <v>28.141220000000001</v>
      </c>
      <c r="MR560">
        <v>0</v>
      </c>
      <c r="MS560" s="1">
        <v>-4.1822010000000001E-11</v>
      </c>
      <c r="MT560" s="1">
        <v>1.2145990000000001E-2</v>
      </c>
      <c r="MU560">
        <v>28.15268</v>
      </c>
      <c r="MV560">
        <v>0</v>
      </c>
      <c r="MW560" s="1">
        <v>-1.625209E-10</v>
      </c>
      <c r="MX560" s="1">
        <v>1.212886E-2</v>
      </c>
      <c r="MY560">
        <v>28.177800000000001</v>
      </c>
      <c r="MZ560">
        <v>0</v>
      </c>
      <c r="NA560" s="1">
        <v>-1.3452089999999999E-10</v>
      </c>
      <c r="NB560">
        <v>1.2038E-2</v>
      </c>
      <c r="NC560">
        <v>28.229330000000001</v>
      </c>
      <c r="ND560">
        <v>0</v>
      </c>
      <c r="NE560" s="1">
        <v>-8.9657000000000004E-11</v>
      </c>
      <c r="NF560">
        <v>1.19509E-2</v>
      </c>
      <c r="NG560">
        <v>28.30885</v>
      </c>
      <c r="NH560">
        <v>0</v>
      </c>
      <c r="NI560" s="1">
        <v>-3.3460199999999999E-11</v>
      </c>
      <c r="NJ560" s="1">
        <v>1.190898E-2</v>
      </c>
      <c r="NK560">
        <v>28.360859999999999</v>
      </c>
      <c r="NL560">
        <v>0</v>
      </c>
      <c r="NM560" s="1">
        <v>-2.6665899999999998E-12</v>
      </c>
      <c r="NN560" s="1">
        <v>1.191127E-2</v>
      </c>
      <c r="NO560">
        <v>28.381640000000001</v>
      </c>
      <c r="NP560" s="1">
        <v>1.3174060000000001E-12</v>
      </c>
      <c r="NQ560" s="1">
        <v>2.9421799999999999E-7</v>
      </c>
      <c r="NR560" s="1">
        <v>1.189584E-2</v>
      </c>
      <c r="NS560">
        <v>28.395600000000002</v>
      </c>
      <c r="NT560" s="1">
        <v>1.340685E-11</v>
      </c>
      <c r="NU560" s="1">
        <v>2.99748E-6</v>
      </c>
      <c r="NV560" s="1">
        <v>1.194594E-2</v>
      </c>
      <c r="NW560">
        <v>28.40776</v>
      </c>
      <c r="NX560" s="1">
        <v>4.4295150000000003E-11</v>
      </c>
      <c r="NY560" s="1">
        <v>9.8612509999999992E-6</v>
      </c>
      <c r="NZ560" s="1">
        <v>1.197817E-2</v>
      </c>
      <c r="OA560">
        <v>28.421810000000001</v>
      </c>
      <c r="OB560" s="1">
        <v>1.052385E-10</v>
      </c>
      <c r="OC560" s="1">
        <v>2.3365580000000001E-5</v>
      </c>
      <c r="OD560" s="1">
        <v>1.195796E-2</v>
      </c>
      <c r="OE560">
        <v>28.4773</v>
      </c>
      <c r="OF560" s="1">
        <v>2.1160750000000001E-10</v>
      </c>
      <c r="OG560" s="1">
        <v>4.7062460000000003E-5</v>
      </c>
      <c r="OH560" s="1">
        <v>1.187264E-2</v>
      </c>
      <c r="OI560">
        <v>28.558730000000001</v>
      </c>
      <c r="OJ560" s="1">
        <v>3.836107E-10</v>
      </c>
      <c r="OK560" s="1">
        <v>8.5929569999999996E-5</v>
      </c>
    </row>
    <row r="561" spans="1:427" x14ac:dyDescent="0.35">
      <c r="A561">
        <v>570</v>
      </c>
      <c r="B561" t="s">
        <v>4</v>
      </c>
      <c r="C561" t="s">
        <v>364</v>
      </c>
      <c r="D561" t="s">
        <v>563</v>
      </c>
      <c r="E561">
        <v>10328.57</v>
      </c>
      <c r="F561" s="1">
        <v>1.7356920000000001E-2</v>
      </c>
      <c r="G561">
        <v>24.316400000000002</v>
      </c>
      <c r="H561">
        <v>0</v>
      </c>
      <c r="I561">
        <v>0</v>
      </c>
      <c r="J561" s="1">
        <v>1.721025E-2</v>
      </c>
      <c r="K561">
        <v>24.339200000000002</v>
      </c>
      <c r="L561">
        <v>0</v>
      </c>
      <c r="M561">
        <v>0</v>
      </c>
      <c r="N561" s="1">
        <v>1.6933770000000001E-2</v>
      </c>
      <c r="O561">
        <v>24.35801</v>
      </c>
      <c r="P561">
        <v>0</v>
      </c>
      <c r="Q561">
        <v>0</v>
      </c>
      <c r="R561" s="1">
        <v>1.6696820000000001E-2</v>
      </c>
      <c r="S561">
        <v>24.37012</v>
      </c>
      <c r="T561">
        <v>0</v>
      </c>
      <c r="U561">
        <v>0</v>
      </c>
      <c r="V561" s="1">
        <v>1.6537739999999999E-2</v>
      </c>
      <c r="W561">
        <v>24.396570000000001</v>
      </c>
      <c r="X561">
        <v>0</v>
      </c>
      <c r="Y561">
        <v>0</v>
      </c>
      <c r="Z561" s="1">
        <v>1.6430159999999999E-2</v>
      </c>
      <c r="AA561">
        <v>24.41263</v>
      </c>
      <c r="AB561">
        <v>0</v>
      </c>
      <c r="AC561">
        <v>0</v>
      </c>
      <c r="AD561" s="1">
        <v>1.6295960000000002E-2</v>
      </c>
      <c r="AE561">
        <v>24.42332</v>
      </c>
      <c r="AF561">
        <v>0</v>
      </c>
      <c r="AG561">
        <v>0</v>
      </c>
      <c r="AH561" s="1">
        <v>1.6662529999999998E-2</v>
      </c>
      <c r="AI561">
        <v>24.438030000000001</v>
      </c>
      <c r="AJ561">
        <v>0</v>
      </c>
      <c r="AK561">
        <v>0</v>
      </c>
      <c r="AL561" s="1">
        <v>1.691496E-2</v>
      </c>
      <c r="AM561">
        <v>24.458570000000002</v>
      </c>
      <c r="AN561">
        <v>0</v>
      </c>
      <c r="AO561">
        <v>0</v>
      </c>
      <c r="AP561" s="1">
        <v>1.686383E-2</v>
      </c>
      <c r="AQ561">
        <v>24.518969999999999</v>
      </c>
      <c r="AR561">
        <v>0</v>
      </c>
      <c r="AS561">
        <v>0</v>
      </c>
      <c r="AT561" s="1">
        <v>1.6440949999999999E-2</v>
      </c>
      <c r="AU561">
        <v>24.599250000000001</v>
      </c>
      <c r="AV561">
        <v>0</v>
      </c>
      <c r="AW561">
        <v>0</v>
      </c>
      <c r="AX561" s="1">
        <v>1.6122089999999999E-2</v>
      </c>
      <c r="AY561">
        <v>24.664149999999999</v>
      </c>
      <c r="AZ561">
        <v>0</v>
      </c>
      <c r="BA561">
        <v>0</v>
      </c>
      <c r="BB561" s="1">
        <v>1.6032959999999999E-2</v>
      </c>
      <c r="BC561">
        <v>24.71875</v>
      </c>
      <c r="BD561">
        <v>0</v>
      </c>
      <c r="BE561">
        <v>0</v>
      </c>
      <c r="BF561" s="1">
        <v>1.6083529999999999E-2</v>
      </c>
      <c r="BG561">
        <v>24.74296</v>
      </c>
      <c r="BH561">
        <v>0</v>
      </c>
      <c r="BI561">
        <v>0</v>
      </c>
      <c r="BJ561" s="1">
        <v>1.604978E-2</v>
      </c>
      <c r="BK561">
        <v>24.742899999999999</v>
      </c>
      <c r="BL561">
        <v>0</v>
      </c>
      <c r="BM561">
        <v>0</v>
      </c>
      <c r="BN561" s="1">
        <v>1.6086130000000001E-2</v>
      </c>
      <c r="BO561">
        <v>24.745380000000001</v>
      </c>
      <c r="BP561">
        <v>0</v>
      </c>
      <c r="BQ561">
        <v>0</v>
      </c>
      <c r="BR561" s="1">
        <v>1.6058070000000001E-2</v>
      </c>
      <c r="BS561">
        <v>24.75159</v>
      </c>
      <c r="BT561">
        <v>0</v>
      </c>
      <c r="BU561">
        <v>0</v>
      </c>
      <c r="BV561" s="1">
        <v>1.598697E-2</v>
      </c>
      <c r="BW561">
        <v>24.79298</v>
      </c>
      <c r="BX561">
        <v>0</v>
      </c>
      <c r="BY561">
        <v>0</v>
      </c>
      <c r="BZ561" s="1">
        <v>1.5843739999999999E-2</v>
      </c>
      <c r="CA561">
        <v>24.854209999999998</v>
      </c>
      <c r="CB561">
        <v>0</v>
      </c>
      <c r="CC561">
        <v>0</v>
      </c>
      <c r="CD561">
        <v>1.5733E-2</v>
      </c>
      <c r="CE561">
        <v>24.908519999999999</v>
      </c>
      <c r="CF561">
        <v>0</v>
      </c>
      <c r="CG561">
        <v>0</v>
      </c>
      <c r="CH561" s="1">
        <v>1.5673670000000001E-2</v>
      </c>
      <c r="CI561">
        <v>24.96358</v>
      </c>
      <c r="CJ561">
        <v>0</v>
      </c>
      <c r="CK561">
        <v>0</v>
      </c>
      <c r="CL561" s="1">
        <v>1.565037E-2</v>
      </c>
      <c r="CM561">
        <v>24.992570000000001</v>
      </c>
      <c r="CN561">
        <v>0</v>
      </c>
      <c r="CO561">
        <v>0</v>
      </c>
      <c r="CP561">
        <v>1.5606200000000001E-2</v>
      </c>
      <c r="CQ561">
        <v>24.993970000000001</v>
      </c>
      <c r="CR561">
        <v>0</v>
      </c>
      <c r="CS561">
        <v>0</v>
      </c>
      <c r="CT561" s="1">
        <v>1.6061579999999999E-2</v>
      </c>
      <c r="CU561">
        <v>24.99699</v>
      </c>
      <c r="CV561">
        <v>0</v>
      </c>
      <c r="CW561">
        <v>0</v>
      </c>
      <c r="CX561" s="1">
        <v>1.6395969999999999E-2</v>
      </c>
      <c r="CY561">
        <v>25.00966</v>
      </c>
      <c r="CZ561">
        <v>0</v>
      </c>
      <c r="DA561">
        <v>0</v>
      </c>
      <c r="DB561" s="1">
        <v>1.6461469999999999E-2</v>
      </c>
      <c r="DC561">
        <v>25.07527</v>
      </c>
      <c r="DD561">
        <v>0</v>
      </c>
      <c r="DE561">
        <v>0</v>
      </c>
      <c r="DF561" s="1">
        <v>1.6130519999999999E-2</v>
      </c>
      <c r="DG561">
        <v>25.16029</v>
      </c>
      <c r="DH561">
        <v>0</v>
      </c>
      <c r="DI561">
        <v>0</v>
      </c>
      <c r="DJ561" s="1">
        <v>1.5891450000000001E-2</v>
      </c>
      <c r="DK561">
        <v>25.243230000000001</v>
      </c>
      <c r="DL561">
        <v>0</v>
      </c>
      <c r="DM561">
        <v>0</v>
      </c>
      <c r="DN561" s="1">
        <v>1.587676E-2</v>
      </c>
      <c r="DO561">
        <v>25.315989999999999</v>
      </c>
      <c r="DP561">
        <v>0</v>
      </c>
      <c r="DQ561">
        <v>0</v>
      </c>
      <c r="DR561" s="1">
        <v>1.5989280000000002E-2</v>
      </c>
      <c r="DS561">
        <v>25.340009999999999</v>
      </c>
      <c r="DT561">
        <v>0</v>
      </c>
      <c r="DU561">
        <v>0</v>
      </c>
      <c r="DV561" s="1">
        <v>1.6028480000000001E-2</v>
      </c>
      <c r="DW561">
        <v>25.3401</v>
      </c>
      <c r="DX561">
        <v>0</v>
      </c>
      <c r="DY561">
        <v>0</v>
      </c>
      <c r="DZ561" s="1">
        <v>1.594775E-2</v>
      </c>
      <c r="EA561">
        <v>25.341919999999998</v>
      </c>
      <c r="EB561">
        <v>0</v>
      </c>
      <c r="EC561">
        <v>0</v>
      </c>
      <c r="ED561" s="1">
        <v>1.5815920000000001E-2</v>
      </c>
      <c r="EE561">
        <v>25.351420000000001</v>
      </c>
      <c r="EF561">
        <v>0</v>
      </c>
      <c r="EG561">
        <v>0</v>
      </c>
      <c r="EH561" s="1">
        <v>1.5746779999999998E-2</v>
      </c>
      <c r="EI561">
        <v>25.401959999999999</v>
      </c>
      <c r="EJ561">
        <v>0</v>
      </c>
      <c r="EK561">
        <v>0</v>
      </c>
      <c r="EL561" s="1">
        <v>1.572345E-2</v>
      </c>
      <c r="EM561">
        <v>25.48461</v>
      </c>
      <c r="EN561">
        <v>0</v>
      </c>
      <c r="EO561">
        <v>0</v>
      </c>
      <c r="EP561" s="1">
        <v>1.5686619999999998E-2</v>
      </c>
      <c r="EQ561">
        <v>25.574269999999999</v>
      </c>
      <c r="ER561">
        <v>0</v>
      </c>
      <c r="ES561">
        <v>0</v>
      </c>
      <c r="ET561" s="1">
        <v>1.5627530000000001E-2</v>
      </c>
      <c r="EU561">
        <v>25.650950000000002</v>
      </c>
      <c r="EV561">
        <v>0</v>
      </c>
      <c r="EW561">
        <v>0</v>
      </c>
      <c r="EX561">
        <v>1.5538400000000001E-2</v>
      </c>
      <c r="EY561">
        <v>25.680219999999998</v>
      </c>
      <c r="EZ561">
        <v>0</v>
      </c>
      <c r="FA561">
        <v>0</v>
      </c>
      <c r="FB561" s="1">
        <v>1.5459779999999999E-2</v>
      </c>
      <c r="FC561">
        <v>25.682189999999999</v>
      </c>
      <c r="FD561">
        <v>0</v>
      </c>
      <c r="FE561">
        <v>0</v>
      </c>
      <c r="FF561" s="1">
        <v>1.5647189999999998E-2</v>
      </c>
      <c r="FG561">
        <v>25.685690000000001</v>
      </c>
      <c r="FH561">
        <v>0</v>
      </c>
      <c r="FI561">
        <v>0</v>
      </c>
      <c r="FJ561" s="1">
        <v>1.577889E-2</v>
      </c>
      <c r="FK561">
        <v>25.694469999999999</v>
      </c>
      <c r="FL561">
        <v>0</v>
      </c>
      <c r="FM561">
        <v>0</v>
      </c>
      <c r="FN561" s="1">
        <v>1.5761089999999998E-2</v>
      </c>
      <c r="FO561">
        <v>25.751090000000001</v>
      </c>
      <c r="FP561">
        <v>0</v>
      </c>
      <c r="FQ561">
        <v>0</v>
      </c>
      <c r="FR561" s="1">
        <v>1.5524019999999999E-2</v>
      </c>
      <c r="FS561">
        <v>25.825150000000001</v>
      </c>
      <c r="FT561">
        <v>0</v>
      </c>
      <c r="FU561">
        <v>0</v>
      </c>
      <c r="FV561" s="1">
        <v>1.5329850000000001E-2</v>
      </c>
      <c r="FW561">
        <v>25.88053</v>
      </c>
      <c r="FX561">
        <v>0</v>
      </c>
      <c r="FY561">
        <v>0</v>
      </c>
      <c r="FZ561" s="1">
        <v>1.524827E-2</v>
      </c>
      <c r="GA561">
        <v>25.92435</v>
      </c>
      <c r="GB561">
        <v>0</v>
      </c>
      <c r="GC561">
        <v>0</v>
      </c>
      <c r="GD561" s="1">
        <v>1.524813E-2</v>
      </c>
      <c r="GE561">
        <v>25.937609999999999</v>
      </c>
      <c r="GF561">
        <v>0</v>
      </c>
      <c r="GG561">
        <v>0</v>
      </c>
      <c r="GH561" s="1">
        <v>1.5199020000000001E-2</v>
      </c>
      <c r="GI561">
        <v>25.954699999999999</v>
      </c>
      <c r="GJ561">
        <v>0</v>
      </c>
      <c r="GK561">
        <v>0</v>
      </c>
      <c r="GL561" s="1">
        <v>1.5135930000000001E-2</v>
      </c>
      <c r="GM561">
        <v>25.97484</v>
      </c>
      <c r="GN561">
        <v>0</v>
      </c>
      <c r="GO561">
        <v>0</v>
      </c>
      <c r="GP561" s="1">
        <v>1.5020729999999999E-2</v>
      </c>
      <c r="GQ561">
        <v>25.996110000000002</v>
      </c>
      <c r="GR561">
        <v>0</v>
      </c>
      <c r="GS561">
        <v>0</v>
      </c>
      <c r="GT561" s="1">
        <v>1.4930550000000001E-2</v>
      </c>
      <c r="GU561">
        <v>26.014489999999999</v>
      </c>
      <c r="GV561">
        <v>0</v>
      </c>
      <c r="GW561">
        <v>0</v>
      </c>
      <c r="GX561" s="1">
        <v>1.482957E-2</v>
      </c>
      <c r="GY561">
        <v>26.062609999999999</v>
      </c>
      <c r="GZ561">
        <v>0</v>
      </c>
      <c r="HA561">
        <v>0</v>
      </c>
      <c r="HB561" s="1">
        <v>1.472881E-2</v>
      </c>
      <c r="HC561">
        <v>26.139060000000001</v>
      </c>
      <c r="HD561">
        <v>0</v>
      </c>
      <c r="HE561">
        <v>0</v>
      </c>
      <c r="HF561" s="1">
        <v>1.4641309999999999E-2</v>
      </c>
      <c r="HG561">
        <v>26.21547</v>
      </c>
      <c r="HH561">
        <v>0</v>
      </c>
      <c r="HI561">
        <v>0</v>
      </c>
      <c r="HJ561" s="1">
        <v>1.455443E-2</v>
      </c>
      <c r="HK561">
        <v>26.254709999999999</v>
      </c>
      <c r="HL561">
        <v>0</v>
      </c>
      <c r="HM561">
        <v>0</v>
      </c>
      <c r="HN561" s="1">
        <v>1.4461140000000001E-2</v>
      </c>
      <c r="HO561">
        <v>26.25478</v>
      </c>
      <c r="HP561">
        <v>0</v>
      </c>
      <c r="HQ561">
        <v>0</v>
      </c>
      <c r="HR561" s="1">
        <v>1.461897E-2</v>
      </c>
      <c r="HS561">
        <v>26.25684</v>
      </c>
      <c r="HT561">
        <v>0</v>
      </c>
      <c r="HU561">
        <v>0</v>
      </c>
      <c r="HV561" s="1">
        <v>1.4737109999999999E-2</v>
      </c>
      <c r="HW561">
        <v>26.26126</v>
      </c>
      <c r="HX561">
        <v>0</v>
      </c>
      <c r="HY561">
        <v>0</v>
      </c>
      <c r="HZ561" s="1">
        <v>1.471128E-2</v>
      </c>
      <c r="IA561">
        <v>26.301279999999998</v>
      </c>
      <c r="IB561">
        <v>0</v>
      </c>
      <c r="IC561">
        <v>0</v>
      </c>
      <c r="ID561" s="1">
        <v>1.447261E-2</v>
      </c>
      <c r="IE561">
        <v>26.365169999999999</v>
      </c>
      <c r="IF561">
        <v>0</v>
      </c>
      <c r="IG561">
        <v>0</v>
      </c>
      <c r="IH561" s="1">
        <v>1.4280050000000001E-2</v>
      </c>
      <c r="II561">
        <v>26.4283</v>
      </c>
      <c r="IJ561">
        <v>0</v>
      </c>
      <c r="IK561">
        <v>0</v>
      </c>
      <c r="IL561" s="1">
        <v>1.419246E-2</v>
      </c>
      <c r="IM561">
        <v>26.484279999999998</v>
      </c>
      <c r="IN561">
        <v>0</v>
      </c>
      <c r="IO561">
        <v>0</v>
      </c>
      <c r="IP561" s="1">
        <v>1.4197410000000001E-2</v>
      </c>
      <c r="IQ561">
        <v>26.507670000000001</v>
      </c>
      <c r="IR561">
        <v>0</v>
      </c>
      <c r="IS561">
        <v>0</v>
      </c>
      <c r="IT561">
        <v>1.41572E-2</v>
      </c>
      <c r="IU561">
        <v>26.51606</v>
      </c>
      <c r="IV561">
        <v>0</v>
      </c>
      <c r="IW561">
        <v>0</v>
      </c>
      <c r="IX561" s="1">
        <v>1.4109719999999999E-2</v>
      </c>
      <c r="IY561">
        <v>26.528379999999999</v>
      </c>
      <c r="IZ561">
        <v>0</v>
      </c>
      <c r="JA561">
        <v>0</v>
      </c>
      <c r="JB561" s="1">
        <v>1.4008019999999999E-2</v>
      </c>
      <c r="JC561">
        <v>26.547429999999999</v>
      </c>
      <c r="JD561">
        <v>0</v>
      </c>
      <c r="JE561">
        <v>0</v>
      </c>
      <c r="JF561" s="1">
        <v>1.392905E-2</v>
      </c>
      <c r="JG561">
        <v>26.614789999999999</v>
      </c>
      <c r="JH561">
        <v>0</v>
      </c>
      <c r="JI561">
        <v>0</v>
      </c>
      <c r="JJ561" s="1">
        <v>1.3833089999999999E-2</v>
      </c>
      <c r="JK561">
        <v>26.692779999999999</v>
      </c>
      <c r="JL561">
        <v>0</v>
      </c>
      <c r="JM561">
        <v>0</v>
      </c>
      <c r="JN561" s="1">
        <v>1.3753110000000001E-2</v>
      </c>
      <c r="JO561">
        <v>26.75939</v>
      </c>
      <c r="JP561">
        <v>0</v>
      </c>
      <c r="JQ561">
        <v>0</v>
      </c>
      <c r="JR561" s="1">
        <v>1.368484E-2</v>
      </c>
      <c r="JS561">
        <v>26.80902</v>
      </c>
      <c r="JT561">
        <v>0</v>
      </c>
      <c r="JU561">
        <v>0</v>
      </c>
      <c r="JV561">
        <v>1.36043E-2</v>
      </c>
      <c r="JW561">
        <v>26.83605</v>
      </c>
      <c r="JX561">
        <v>0</v>
      </c>
      <c r="JY561">
        <v>0</v>
      </c>
      <c r="JZ561" s="1">
        <v>1.352366E-2</v>
      </c>
      <c r="KA561">
        <v>26.841640000000002</v>
      </c>
      <c r="KB561">
        <v>0</v>
      </c>
      <c r="KC561">
        <v>0</v>
      </c>
      <c r="KD561" s="1">
        <v>1.3526410000000001E-2</v>
      </c>
      <c r="KE561">
        <v>26.848990000000001</v>
      </c>
      <c r="KF561">
        <v>0</v>
      </c>
      <c r="KG561">
        <v>0</v>
      </c>
      <c r="KH561" s="1">
        <v>1.3515869999999999E-2</v>
      </c>
      <c r="KI561">
        <v>26.862580000000001</v>
      </c>
      <c r="KJ561">
        <v>0</v>
      </c>
      <c r="KK561">
        <v>0</v>
      </c>
      <c r="KL561" s="1">
        <v>1.3470849999999999E-2</v>
      </c>
      <c r="KM561">
        <v>26.92324</v>
      </c>
      <c r="KN561">
        <v>0</v>
      </c>
      <c r="KO561">
        <v>0</v>
      </c>
      <c r="KP561" s="1">
        <v>1.336216E-2</v>
      </c>
      <c r="KQ561">
        <v>27.002590000000001</v>
      </c>
      <c r="KR561">
        <v>0</v>
      </c>
      <c r="KS561">
        <v>0</v>
      </c>
      <c r="KT561" s="1">
        <v>1.327068E-2</v>
      </c>
      <c r="KU561">
        <v>27.08502</v>
      </c>
      <c r="KV561">
        <v>0</v>
      </c>
      <c r="KW561">
        <v>0</v>
      </c>
      <c r="KX561">
        <v>1.32058E-2</v>
      </c>
      <c r="KY561">
        <v>27.15869</v>
      </c>
      <c r="KZ561">
        <v>0</v>
      </c>
      <c r="LA561">
        <v>0</v>
      </c>
      <c r="LB561" s="1">
        <v>1.316726E-2</v>
      </c>
      <c r="LC561">
        <v>27.19004</v>
      </c>
      <c r="LD561">
        <v>0</v>
      </c>
      <c r="LE561">
        <v>0</v>
      </c>
      <c r="LF561" s="1">
        <v>1.312515E-2</v>
      </c>
      <c r="LG561">
        <v>27.194859999999998</v>
      </c>
      <c r="LH561">
        <v>0</v>
      </c>
      <c r="LI561">
        <v>0</v>
      </c>
      <c r="LJ561">
        <v>1.30896E-2</v>
      </c>
      <c r="LK561">
        <v>27.201450000000001</v>
      </c>
      <c r="LL561">
        <v>0</v>
      </c>
      <c r="LM561">
        <v>0</v>
      </c>
      <c r="LN561">
        <v>1.3042700000000001E-2</v>
      </c>
      <c r="LO561">
        <v>27.218440000000001</v>
      </c>
      <c r="LP561">
        <v>0</v>
      </c>
      <c r="LQ561">
        <v>0</v>
      </c>
      <c r="LR561" s="1">
        <v>1.2983410000000001E-2</v>
      </c>
      <c r="LS561">
        <v>27.294499999999999</v>
      </c>
      <c r="LT561">
        <v>0</v>
      </c>
      <c r="LU561">
        <v>0</v>
      </c>
      <c r="LV561" s="1">
        <v>1.292543E-2</v>
      </c>
      <c r="LW561">
        <v>27.388369999999998</v>
      </c>
      <c r="LX561">
        <v>0</v>
      </c>
      <c r="LY561">
        <v>0</v>
      </c>
      <c r="LZ561" s="1">
        <v>1.2872069999999999E-2</v>
      </c>
      <c r="MA561">
        <v>27.47993</v>
      </c>
      <c r="MB561">
        <v>0</v>
      </c>
      <c r="MC561">
        <v>0</v>
      </c>
      <c r="MD561">
        <v>1.28349E-2</v>
      </c>
      <c r="ME561">
        <v>27.563220000000001</v>
      </c>
      <c r="MF561">
        <v>0</v>
      </c>
      <c r="MG561">
        <v>0</v>
      </c>
      <c r="MH561" s="1">
        <v>1.277826E-2</v>
      </c>
      <c r="MI561">
        <v>27.602920000000001</v>
      </c>
      <c r="MJ561">
        <v>0</v>
      </c>
      <c r="MK561">
        <v>0</v>
      </c>
      <c r="ML561" s="1">
        <v>1.272589E-2</v>
      </c>
      <c r="MM561">
        <v>27.616399999999999</v>
      </c>
      <c r="MN561">
        <v>0</v>
      </c>
      <c r="MO561" s="1">
        <v>1.7804270000000001E-9</v>
      </c>
      <c r="MP561" s="1">
        <v>1.278877E-2</v>
      </c>
      <c r="MQ561">
        <v>27.625530000000001</v>
      </c>
      <c r="MR561">
        <v>0</v>
      </c>
      <c r="MS561" s="1">
        <v>3.3633009999999997E-8</v>
      </c>
      <c r="MT561" s="1">
        <v>1.281593E-2</v>
      </c>
      <c r="MU561">
        <v>27.633759999999999</v>
      </c>
      <c r="MV561">
        <v>0</v>
      </c>
      <c r="MW561" s="1">
        <v>1.6000090000000001E-7</v>
      </c>
      <c r="MX561">
        <v>1.27977E-2</v>
      </c>
      <c r="MY561">
        <v>27.655360000000002</v>
      </c>
      <c r="MZ561">
        <v>0</v>
      </c>
      <c r="NA561" s="1">
        <v>4.8317579999999997E-7</v>
      </c>
      <c r="NB561" s="1">
        <v>1.2699749999999999E-2</v>
      </c>
      <c r="NC561">
        <v>27.703679999999999</v>
      </c>
      <c r="ND561">
        <v>0</v>
      </c>
      <c r="NE561" s="1">
        <v>1.1650019999999999E-6</v>
      </c>
      <c r="NF561" s="1">
        <v>1.2608039999999999E-2</v>
      </c>
      <c r="NG561">
        <v>27.78058</v>
      </c>
      <c r="NH561">
        <v>0</v>
      </c>
      <c r="NI561" s="1">
        <v>2.4768379999999999E-6</v>
      </c>
      <c r="NJ561" s="1">
        <v>1.2561869999999999E-2</v>
      </c>
      <c r="NK561">
        <v>27.830010000000001</v>
      </c>
      <c r="NL561">
        <v>0</v>
      </c>
      <c r="NM561" s="1">
        <v>4.8557500000000001E-6</v>
      </c>
      <c r="NN561" s="1">
        <v>1.2565430000000001E-2</v>
      </c>
      <c r="NO561">
        <v>27.84836</v>
      </c>
      <c r="NP561" s="1">
        <v>1.3115120000000001E-12</v>
      </c>
      <c r="NQ561" s="1">
        <v>8.9729410000000006E-6</v>
      </c>
      <c r="NR561" s="1">
        <v>1.2547920000000001E-2</v>
      </c>
      <c r="NS561">
        <v>27.859719999999999</v>
      </c>
      <c r="NT561" s="1">
        <v>1.3345879999999999E-11</v>
      </c>
      <c r="NU561" s="1">
        <v>1.58752E-5</v>
      </c>
      <c r="NV561" s="1">
        <v>1.2605069999999999E-2</v>
      </c>
      <c r="NW561">
        <v>27.86918</v>
      </c>
      <c r="NX561" s="1">
        <v>3.6168330000000002E-11</v>
      </c>
      <c r="NY561" s="1">
        <v>2.717616E-5</v>
      </c>
      <c r="NZ561" s="1">
        <v>1.2639859999999999E-2</v>
      </c>
      <c r="OA561">
        <v>27.88036</v>
      </c>
      <c r="OB561" s="1">
        <v>6.0189740000000006E-11</v>
      </c>
      <c r="OC561" s="1">
        <v>4.5100299999999999E-5</v>
      </c>
      <c r="OD561">
        <v>1.2619099999999999E-2</v>
      </c>
      <c r="OE561">
        <v>27.93338</v>
      </c>
      <c r="OF561" s="1">
        <v>9.6914199999999999E-11</v>
      </c>
      <c r="OG561" s="1">
        <v>7.2737950000000004E-5</v>
      </c>
      <c r="OH561" s="1">
        <v>1.252411E-2</v>
      </c>
      <c r="OI561">
        <v>28.01286</v>
      </c>
      <c r="OJ561" s="1">
        <v>1.513598E-10</v>
      </c>
      <c r="OK561" s="1">
        <v>1.144608E-4</v>
      </c>
    </row>
    <row r="562" spans="1:427" x14ac:dyDescent="0.35">
      <c r="A562">
        <v>571</v>
      </c>
      <c r="B562" t="s">
        <v>4</v>
      </c>
      <c r="C562" t="s">
        <v>364</v>
      </c>
      <c r="D562" t="s">
        <v>564</v>
      </c>
      <c r="E562">
        <v>10739.23</v>
      </c>
      <c r="F562" s="1">
        <v>1.518632E-2</v>
      </c>
      <c r="G562">
        <v>23.999389999999998</v>
      </c>
      <c r="H562">
        <v>0</v>
      </c>
      <c r="I562">
        <v>0</v>
      </c>
      <c r="J562" s="1">
        <v>1.506366E-2</v>
      </c>
      <c r="K562">
        <v>24.02056</v>
      </c>
      <c r="L562">
        <v>0</v>
      </c>
      <c r="M562">
        <v>0</v>
      </c>
      <c r="N562" s="1">
        <v>1.481435E-2</v>
      </c>
      <c r="O562">
        <v>24.038119999999999</v>
      </c>
      <c r="P562">
        <v>0</v>
      </c>
      <c r="Q562">
        <v>0</v>
      </c>
      <c r="R562" s="1">
        <v>1.459594E-2</v>
      </c>
      <c r="S562">
        <v>24.049530000000001</v>
      </c>
      <c r="T562">
        <v>0</v>
      </c>
      <c r="U562">
        <v>0</v>
      </c>
      <c r="V562" s="1">
        <v>1.445695E-2</v>
      </c>
      <c r="W562">
        <v>24.073619999999998</v>
      </c>
      <c r="X562">
        <v>0</v>
      </c>
      <c r="Y562">
        <v>0</v>
      </c>
      <c r="Z562" s="1">
        <v>1.435936E-2</v>
      </c>
      <c r="AA562">
        <v>24.088280000000001</v>
      </c>
      <c r="AB562">
        <v>0</v>
      </c>
      <c r="AC562">
        <v>0</v>
      </c>
      <c r="AD562" s="1">
        <v>1.424137E-2</v>
      </c>
      <c r="AE562">
        <v>24.09797</v>
      </c>
      <c r="AF562">
        <v>0</v>
      </c>
      <c r="AG562">
        <v>0</v>
      </c>
      <c r="AH562" s="1">
        <v>1.463946E-2</v>
      </c>
      <c r="AI562">
        <v>24.111090000000001</v>
      </c>
      <c r="AJ562">
        <v>0</v>
      </c>
      <c r="AK562">
        <v>0</v>
      </c>
      <c r="AL562">
        <v>1.4847900000000001E-2</v>
      </c>
      <c r="AM562">
        <v>24.129280000000001</v>
      </c>
      <c r="AN562">
        <v>0</v>
      </c>
      <c r="AO562">
        <v>0</v>
      </c>
      <c r="AP562" s="1">
        <v>1.481267E-2</v>
      </c>
      <c r="AQ562">
        <v>24.183340000000001</v>
      </c>
      <c r="AR562">
        <v>0</v>
      </c>
      <c r="AS562">
        <v>0</v>
      </c>
      <c r="AT562" s="1">
        <v>1.442614E-2</v>
      </c>
      <c r="AU562">
        <v>24.255749999999999</v>
      </c>
      <c r="AV562">
        <v>0</v>
      </c>
      <c r="AW562">
        <v>0</v>
      </c>
      <c r="AX562" s="1">
        <v>1.413705E-2</v>
      </c>
      <c r="AY562">
        <v>24.314869999999999</v>
      </c>
      <c r="AZ562">
        <v>0</v>
      </c>
      <c r="BA562">
        <v>0</v>
      </c>
      <c r="BB562">
        <v>1.40564E-2</v>
      </c>
      <c r="BC562">
        <v>24.364930000000001</v>
      </c>
      <c r="BD562">
        <v>0</v>
      </c>
      <c r="BE562">
        <v>0</v>
      </c>
      <c r="BF562" s="1">
        <v>1.411217E-2</v>
      </c>
      <c r="BG562">
        <v>24.38758</v>
      </c>
      <c r="BH562">
        <v>0</v>
      </c>
      <c r="BI562">
        <v>0</v>
      </c>
      <c r="BJ562" s="1">
        <v>1.4081369999999999E-2</v>
      </c>
      <c r="BK562">
        <v>24.38815</v>
      </c>
      <c r="BL562">
        <v>0</v>
      </c>
      <c r="BM562">
        <v>0</v>
      </c>
      <c r="BN562" s="1">
        <v>1.413739E-2</v>
      </c>
      <c r="BO562">
        <v>24.390650000000001</v>
      </c>
      <c r="BP562">
        <v>0</v>
      </c>
      <c r="BQ562">
        <v>0</v>
      </c>
      <c r="BR562" s="1">
        <v>1.4101789999999999E-2</v>
      </c>
      <c r="BS562">
        <v>24.396159999999998</v>
      </c>
      <c r="BT562">
        <v>0</v>
      </c>
      <c r="BU562">
        <v>0</v>
      </c>
      <c r="BV562" s="1">
        <v>1.4044050000000001E-2</v>
      </c>
      <c r="BW562">
        <v>24.43291</v>
      </c>
      <c r="BX562">
        <v>0</v>
      </c>
      <c r="BY562">
        <v>0</v>
      </c>
      <c r="BZ562" s="1">
        <v>1.391099E-2</v>
      </c>
      <c r="CA562">
        <v>24.487970000000001</v>
      </c>
      <c r="CB562">
        <v>0</v>
      </c>
      <c r="CC562">
        <v>0</v>
      </c>
      <c r="CD562" s="1">
        <v>1.3816749999999999E-2</v>
      </c>
      <c r="CE562">
        <v>24.537140000000001</v>
      </c>
      <c r="CF562">
        <v>0</v>
      </c>
      <c r="CG562">
        <v>0</v>
      </c>
      <c r="CH562" s="1">
        <v>1.376497E-2</v>
      </c>
      <c r="CI562">
        <v>24.587060000000001</v>
      </c>
      <c r="CJ562">
        <v>0</v>
      </c>
      <c r="CK562">
        <v>0</v>
      </c>
      <c r="CL562" s="1">
        <v>1.3743119999999999E-2</v>
      </c>
      <c r="CM562">
        <v>24.61347</v>
      </c>
      <c r="CN562">
        <v>0</v>
      </c>
      <c r="CO562">
        <v>0</v>
      </c>
      <c r="CP562" s="1">
        <v>1.370678E-2</v>
      </c>
      <c r="CQ562">
        <v>24.615079999999999</v>
      </c>
      <c r="CR562">
        <v>0</v>
      </c>
      <c r="CS562">
        <v>0</v>
      </c>
      <c r="CT562" s="1">
        <v>1.4179870000000001E-2</v>
      </c>
      <c r="CU562">
        <v>24.617809999999999</v>
      </c>
      <c r="CV562">
        <v>0</v>
      </c>
      <c r="CW562">
        <v>0</v>
      </c>
      <c r="CX562" s="1">
        <v>1.4464980000000001E-2</v>
      </c>
      <c r="CY562">
        <v>24.62903</v>
      </c>
      <c r="CZ562">
        <v>0</v>
      </c>
      <c r="DA562">
        <v>0</v>
      </c>
      <c r="DB562" s="1">
        <v>1.4531540000000001E-2</v>
      </c>
      <c r="DC562">
        <v>24.687460000000002</v>
      </c>
      <c r="DD562">
        <v>0</v>
      </c>
      <c r="DE562">
        <v>0</v>
      </c>
      <c r="DF562" s="1">
        <v>1.422752E-2</v>
      </c>
      <c r="DG562">
        <v>24.763559999999998</v>
      </c>
      <c r="DH562">
        <v>0</v>
      </c>
      <c r="DI562">
        <v>0</v>
      </c>
      <c r="DJ562" s="1">
        <v>1.4005409999999999E-2</v>
      </c>
      <c r="DK562">
        <v>24.838560000000001</v>
      </c>
      <c r="DL562">
        <v>0</v>
      </c>
      <c r="DM562">
        <v>0</v>
      </c>
      <c r="DN562" s="1">
        <v>1.3994970000000001E-2</v>
      </c>
      <c r="DO562">
        <v>24.904699999999998</v>
      </c>
      <c r="DP562">
        <v>0</v>
      </c>
      <c r="DQ562">
        <v>0</v>
      </c>
      <c r="DR562" s="1">
        <v>1.410352E-2</v>
      </c>
      <c r="DS562">
        <v>24.927150000000001</v>
      </c>
      <c r="DT562">
        <v>0</v>
      </c>
      <c r="DU562">
        <v>0</v>
      </c>
      <c r="DV562" s="1">
        <v>1.413646E-2</v>
      </c>
      <c r="DW562">
        <v>24.92793</v>
      </c>
      <c r="DX562">
        <v>0</v>
      </c>
      <c r="DY562">
        <v>0</v>
      </c>
      <c r="DZ562" s="1">
        <v>1.406927E-2</v>
      </c>
      <c r="EA562">
        <v>24.9298</v>
      </c>
      <c r="EB562">
        <v>0</v>
      </c>
      <c r="EC562">
        <v>0</v>
      </c>
      <c r="ED562">
        <v>1.3951E-2</v>
      </c>
      <c r="EE562">
        <v>24.938320000000001</v>
      </c>
      <c r="EF562">
        <v>0</v>
      </c>
      <c r="EG562">
        <v>0</v>
      </c>
      <c r="EH562" s="1">
        <v>1.3887439999999999E-2</v>
      </c>
      <c r="EI562">
        <v>24.983609999999999</v>
      </c>
      <c r="EJ562">
        <v>0</v>
      </c>
      <c r="EK562">
        <v>0</v>
      </c>
      <c r="EL562" s="1">
        <v>1.3866649999999999E-2</v>
      </c>
      <c r="EM562">
        <v>25.05791</v>
      </c>
      <c r="EN562">
        <v>0</v>
      </c>
      <c r="EO562">
        <v>0</v>
      </c>
      <c r="EP562">
        <v>1.38307E-2</v>
      </c>
      <c r="EQ562">
        <v>25.13862</v>
      </c>
      <c r="ER562">
        <v>0</v>
      </c>
      <c r="ES562">
        <v>0</v>
      </c>
      <c r="ET562" s="1">
        <v>1.378003E-2</v>
      </c>
      <c r="EU562">
        <v>25.208189999999998</v>
      </c>
      <c r="EV562">
        <v>0</v>
      </c>
      <c r="EW562">
        <v>0</v>
      </c>
      <c r="EX562" s="1">
        <v>1.3706619999999999E-2</v>
      </c>
      <c r="EY562">
        <v>25.235320000000002</v>
      </c>
      <c r="EZ562">
        <v>0</v>
      </c>
      <c r="FA562">
        <v>0</v>
      </c>
      <c r="FB562" s="1">
        <v>1.362846E-2</v>
      </c>
      <c r="FC562">
        <v>25.23751</v>
      </c>
      <c r="FD562">
        <v>0</v>
      </c>
      <c r="FE562">
        <v>0</v>
      </c>
      <c r="FF562" s="1">
        <v>1.383421E-2</v>
      </c>
      <c r="FG562">
        <v>25.240860000000001</v>
      </c>
      <c r="FH562">
        <v>0</v>
      </c>
      <c r="FI562">
        <v>0</v>
      </c>
      <c r="FJ562" s="1">
        <v>1.3942349999999999E-2</v>
      </c>
      <c r="FK562">
        <v>25.248729999999998</v>
      </c>
      <c r="FL562">
        <v>0</v>
      </c>
      <c r="FM562">
        <v>0</v>
      </c>
      <c r="FN562" s="1">
        <v>1.3936260000000001E-2</v>
      </c>
      <c r="FO562">
        <v>25.299109999999999</v>
      </c>
      <c r="FP562">
        <v>0</v>
      </c>
      <c r="FQ562">
        <v>0</v>
      </c>
      <c r="FR562">
        <v>1.3719800000000001E-2</v>
      </c>
      <c r="FS562">
        <v>25.365300000000001</v>
      </c>
      <c r="FT562">
        <v>0</v>
      </c>
      <c r="FU562">
        <v>0</v>
      </c>
      <c r="FV562" s="1">
        <v>1.3542510000000001E-2</v>
      </c>
      <c r="FW562">
        <v>25.415030000000002</v>
      </c>
      <c r="FX562">
        <v>0</v>
      </c>
      <c r="FY562">
        <v>0</v>
      </c>
      <c r="FZ562" s="1">
        <v>1.346877E-2</v>
      </c>
      <c r="GA562">
        <v>25.454809999999998</v>
      </c>
      <c r="GB562">
        <v>0</v>
      </c>
      <c r="GC562">
        <v>0</v>
      </c>
      <c r="GD562" s="1">
        <v>1.347514E-2</v>
      </c>
      <c r="GE562">
        <v>25.467179999999999</v>
      </c>
      <c r="GF562">
        <v>0</v>
      </c>
      <c r="GG562">
        <v>0</v>
      </c>
      <c r="GH562" s="1">
        <v>1.3429969999999999E-2</v>
      </c>
      <c r="GI562">
        <v>25.48274</v>
      </c>
      <c r="GJ562">
        <v>0</v>
      </c>
      <c r="GK562">
        <v>0</v>
      </c>
      <c r="GL562">
        <v>1.33764E-2</v>
      </c>
      <c r="GM562">
        <v>25.500869999999999</v>
      </c>
      <c r="GN562">
        <v>0</v>
      </c>
      <c r="GO562">
        <v>0</v>
      </c>
      <c r="GP562" s="1">
        <v>1.327512E-2</v>
      </c>
      <c r="GQ562">
        <v>25.519860000000001</v>
      </c>
      <c r="GR562">
        <v>0</v>
      </c>
      <c r="GS562">
        <v>0</v>
      </c>
      <c r="GT562" s="1">
        <v>1.3191039999999999E-2</v>
      </c>
      <c r="GU562">
        <v>25.536000000000001</v>
      </c>
      <c r="GV562">
        <v>0</v>
      </c>
      <c r="GW562">
        <v>0</v>
      </c>
      <c r="GX562" s="1">
        <v>1.310264E-2</v>
      </c>
      <c r="GY562">
        <v>25.578759999999999</v>
      </c>
      <c r="GZ562">
        <v>0</v>
      </c>
      <c r="HA562">
        <v>0</v>
      </c>
      <c r="HB562" s="1">
        <v>1.3011170000000001E-2</v>
      </c>
      <c r="HC562">
        <v>25.64695</v>
      </c>
      <c r="HD562">
        <v>0</v>
      </c>
      <c r="HE562">
        <v>0</v>
      </c>
      <c r="HF562" s="1">
        <v>1.293646E-2</v>
      </c>
      <c r="HG562">
        <v>25.715710000000001</v>
      </c>
      <c r="HH562">
        <v>0</v>
      </c>
      <c r="HI562">
        <v>0</v>
      </c>
      <c r="HJ562" s="1">
        <v>1.2859280000000001E-2</v>
      </c>
      <c r="HK562">
        <v>25.75113</v>
      </c>
      <c r="HL562">
        <v>0</v>
      </c>
      <c r="HM562">
        <v>0</v>
      </c>
      <c r="HN562" s="1">
        <v>1.277292E-2</v>
      </c>
      <c r="HO562">
        <v>25.751480000000001</v>
      </c>
      <c r="HP562">
        <v>0</v>
      </c>
      <c r="HQ562">
        <v>0</v>
      </c>
      <c r="HR562" s="1">
        <v>1.2948980000000001E-2</v>
      </c>
      <c r="HS562">
        <v>25.753329999999998</v>
      </c>
      <c r="HT562">
        <v>0</v>
      </c>
      <c r="HU562">
        <v>0</v>
      </c>
      <c r="HV562" s="1">
        <v>1.304288E-2</v>
      </c>
      <c r="HW562">
        <v>25.756920000000001</v>
      </c>
      <c r="HX562">
        <v>0</v>
      </c>
      <c r="HY562">
        <v>0</v>
      </c>
      <c r="HZ562" s="1">
        <v>1.3026859999999999E-2</v>
      </c>
      <c r="IA562">
        <v>25.792190000000002</v>
      </c>
      <c r="IB562">
        <v>0</v>
      </c>
      <c r="IC562">
        <v>0</v>
      </c>
      <c r="ID562">
        <v>1.2811299999999999E-2</v>
      </c>
      <c r="IE562">
        <v>25.849049999999998</v>
      </c>
      <c r="IF562">
        <v>0</v>
      </c>
      <c r="IG562">
        <v>0</v>
      </c>
      <c r="IH562" s="1">
        <v>1.2628550000000001E-2</v>
      </c>
      <c r="II562">
        <v>25.905429999999999</v>
      </c>
      <c r="IJ562">
        <v>0</v>
      </c>
      <c r="IK562">
        <v>0</v>
      </c>
      <c r="IL562" s="1">
        <v>1.2557219999999999E-2</v>
      </c>
      <c r="IM562">
        <v>25.9556</v>
      </c>
      <c r="IN562">
        <v>0</v>
      </c>
      <c r="IO562">
        <v>0</v>
      </c>
      <c r="IP562" s="1">
        <v>1.256117E-2</v>
      </c>
      <c r="IQ562">
        <v>25.976510000000001</v>
      </c>
      <c r="IR562">
        <v>0</v>
      </c>
      <c r="IS562">
        <v>0</v>
      </c>
      <c r="IT562" s="1">
        <v>1.253022E-2</v>
      </c>
      <c r="IU562">
        <v>25.984059999999999</v>
      </c>
      <c r="IV562">
        <v>0</v>
      </c>
      <c r="IW562">
        <v>0</v>
      </c>
      <c r="IX562" s="1">
        <v>1.249254E-2</v>
      </c>
      <c r="IY562">
        <v>25.994969999999999</v>
      </c>
      <c r="IZ562">
        <v>0</v>
      </c>
      <c r="JA562">
        <v>0</v>
      </c>
      <c r="JB562" s="1">
        <v>1.239907E-2</v>
      </c>
      <c r="JC562">
        <v>26.011559999999999</v>
      </c>
      <c r="JD562">
        <v>0</v>
      </c>
      <c r="JE562">
        <v>0</v>
      </c>
      <c r="JF562">
        <v>1.2323600000000001E-2</v>
      </c>
      <c r="JG562">
        <v>26.07133</v>
      </c>
      <c r="JH562">
        <v>0</v>
      </c>
      <c r="JI562">
        <v>0</v>
      </c>
      <c r="JJ562" s="1">
        <v>1.2242350000000001E-2</v>
      </c>
      <c r="JK562">
        <v>26.141349999999999</v>
      </c>
      <c r="JL562">
        <v>0</v>
      </c>
      <c r="JM562">
        <v>0</v>
      </c>
      <c r="JN562">
        <v>1.21736E-2</v>
      </c>
      <c r="JO562">
        <v>26.201830000000001</v>
      </c>
      <c r="JP562">
        <v>0</v>
      </c>
      <c r="JQ562">
        <v>0</v>
      </c>
      <c r="JR562" s="1">
        <v>1.2105370000000001E-2</v>
      </c>
      <c r="JS562">
        <v>26.246939999999999</v>
      </c>
      <c r="JT562">
        <v>0</v>
      </c>
      <c r="JU562">
        <v>0</v>
      </c>
      <c r="JV562" s="1">
        <v>1.203772E-2</v>
      </c>
      <c r="JW562">
        <v>26.271460000000001</v>
      </c>
      <c r="JX562">
        <v>0</v>
      </c>
      <c r="JY562">
        <v>0</v>
      </c>
      <c r="JZ562" s="1">
        <v>1.196464E-2</v>
      </c>
      <c r="KA562">
        <v>26.276779999999999</v>
      </c>
      <c r="KB562">
        <v>0</v>
      </c>
      <c r="KC562">
        <v>0</v>
      </c>
      <c r="KD562" s="1">
        <v>1.197495E-2</v>
      </c>
      <c r="KE562">
        <v>26.283609999999999</v>
      </c>
      <c r="KF562">
        <v>0</v>
      </c>
      <c r="KG562">
        <v>0</v>
      </c>
      <c r="KH562" s="1">
        <v>1.196273E-2</v>
      </c>
      <c r="KI562">
        <v>26.2957</v>
      </c>
      <c r="KJ562">
        <v>0</v>
      </c>
      <c r="KK562">
        <v>0</v>
      </c>
      <c r="KL562" s="1">
        <v>1.192855E-2</v>
      </c>
      <c r="KM562">
        <v>26.349820000000001</v>
      </c>
      <c r="KN562">
        <v>0</v>
      </c>
      <c r="KO562">
        <v>0</v>
      </c>
      <c r="KP562" s="1">
        <v>1.182733E-2</v>
      </c>
      <c r="KQ562">
        <v>26.420970000000001</v>
      </c>
      <c r="KR562">
        <v>0</v>
      </c>
      <c r="KS562">
        <v>0</v>
      </c>
      <c r="KT562" s="1">
        <v>1.1743160000000001E-2</v>
      </c>
      <c r="KU562">
        <v>26.495239999999999</v>
      </c>
      <c r="KV562">
        <v>0</v>
      </c>
      <c r="KW562">
        <v>0</v>
      </c>
      <c r="KX562" s="1">
        <v>1.168277E-2</v>
      </c>
      <c r="KY562">
        <v>26.561869999999999</v>
      </c>
      <c r="KZ562">
        <v>0</v>
      </c>
      <c r="LA562">
        <v>0</v>
      </c>
      <c r="LB562" s="1">
        <v>1.165426E-2</v>
      </c>
      <c r="LC562">
        <v>26.590900000000001</v>
      </c>
      <c r="LD562">
        <v>0</v>
      </c>
      <c r="LE562">
        <v>0</v>
      </c>
      <c r="LF562" s="1">
        <v>1.1620220000000001E-2</v>
      </c>
      <c r="LG562">
        <v>26.59599</v>
      </c>
      <c r="LH562">
        <v>0</v>
      </c>
      <c r="LI562">
        <v>0</v>
      </c>
      <c r="LJ562" s="1">
        <v>1.158699E-2</v>
      </c>
      <c r="LK562">
        <v>26.602419999999999</v>
      </c>
      <c r="LL562">
        <v>0</v>
      </c>
      <c r="LM562">
        <v>0</v>
      </c>
      <c r="LN562" s="1">
        <v>1.1544560000000001E-2</v>
      </c>
      <c r="LO562">
        <v>26.61778</v>
      </c>
      <c r="LP562">
        <v>0</v>
      </c>
      <c r="LQ562">
        <v>0</v>
      </c>
      <c r="LR562" s="1">
        <v>1.149648E-2</v>
      </c>
      <c r="LS562">
        <v>26.686229999999998</v>
      </c>
      <c r="LT562">
        <v>0</v>
      </c>
      <c r="LU562">
        <v>0</v>
      </c>
      <c r="LV562" s="1">
        <v>1.143942E-2</v>
      </c>
      <c r="LW562">
        <v>26.771049999999999</v>
      </c>
      <c r="LX562">
        <v>0</v>
      </c>
      <c r="LY562">
        <v>0</v>
      </c>
      <c r="LZ562" s="1">
        <v>1.1388860000000001E-2</v>
      </c>
      <c r="MA562">
        <v>26.854230000000001</v>
      </c>
      <c r="MB562">
        <v>0</v>
      </c>
      <c r="MC562">
        <v>0</v>
      </c>
      <c r="MD562" s="1">
        <v>1.135716E-2</v>
      </c>
      <c r="ME562">
        <v>26.930289999999999</v>
      </c>
      <c r="MF562">
        <v>0</v>
      </c>
      <c r="MG562">
        <v>0</v>
      </c>
      <c r="MH562" s="1">
        <v>1.1310819999999999E-2</v>
      </c>
      <c r="MI562">
        <v>26.96762</v>
      </c>
      <c r="MJ562">
        <v>0</v>
      </c>
      <c r="MK562">
        <v>0</v>
      </c>
      <c r="ML562" s="1">
        <v>1.1260829999999999E-2</v>
      </c>
      <c r="MM562">
        <v>26.981380000000001</v>
      </c>
      <c r="MN562" s="1">
        <v>2.3529049999999999E-15</v>
      </c>
      <c r="MO562" s="1">
        <v>1.169923E-11</v>
      </c>
      <c r="MP562" s="1">
        <v>1.1331610000000001E-2</v>
      </c>
      <c r="MQ562">
        <v>26.990960000000001</v>
      </c>
      <c r="MR562" s="1">
        <v>4.4740830000000002E-14</v>
      </c>
      <c r="MS562" s="1">
        <v>5.4613559999999998E-10</v>
      </c>
      <c r="MT562" s="1">
        <v>1.1355219999999999E-2</v>
      </c>
      <c r="MU562">
        <v>26.99925</v>
      </c>
      <c r="MV562" s="1">
        <v>2.132692E-13</v>
      </c>
      <c r="MW562" s="1">
        <v>4.0234370000000002E-9</v>
      </c>
      <c r="MX562" s="1">
        <v>1.134339E-2</v>
      </c>
      <c r="MY562">
        <v>27.01906</v>
      </c>
      <c r="MZ562" s="1">
        <v>6.4339089999999996E-13</v>
      </c>
      <c r="NA562" s="1">
        <v>1.609061E-8</v>
      </c>
      <c r="NB562" s="1">
        <v>1.125053E-2</v>
      </c>
      <c r="NC562">
        <v>27.062660000000001</v>
      </c>
      <c r="ND562" s="1">
        <v>1.538661E-12</v>
      </c>
      <c r="NE562" s="1">
        <v>4.7304809999999998E-8</v>
      </c>
      <c r="NF562" s="1">
        <v>1.1165690000000001E-2</v>
      </c>
      <c r="NG562">
        <v>27.13213</v>
      </c>
      <c r="NH562" s="1">
        <v>3.2465410000000002E-12</v>
      </c>
      <c r="NI562" s="1">
        <v>1.161735E-7</v>
      </c>
      <c r="NJ562" s="1">
        <v>1.1126560000000001E-2</v>
      </c>
      <c r="NK562">
        <v>27.17708</v>
      </c>
      <c r="NL562" s="1">
        <v>6.3424030000000002E-12</v>
      </c>
      <c r="NM562" s="1">
        <v>2.5437589999999998E-7</v>
      </c>
      <c r="NN562" s="1">
        <v>1.112929E-2</v>
      </c>
      <c r="NO562">
        <v>27.194430000000001</v>
      </c>
      <c r="NP562" s="1">
        <v>1.172226E-11</v>
      </c>
      <c r="NQ562" s="1">
        <v>5.1427050000000003E-7</v>
      </c>
      <c r="NR562" s="1">
        <v>1.110949E-2</v>
      </c>
      <c r="NS562">
        <v>27.20542</v>
      </c>
      <c r="NT562" s="1">
        <v>2.0701889999999999E-11</v>
      </c>
      <c r="NU562" s="1">
        <v>9.8171610000000002E-7</v>
      </c>
      <c r="NV562" s="1">
        <v>1.118267E-2</v>
      </c>
      <c r="NW562">
        <v>27.214510000000001</v>
      </c>
      <c r="NX562" s="1">
        <v>2.3441600000000001E-11</v>
      </c>
      <c r="NY562" s="1">
        <v>1.7597690000000001E-6</v>
      </c>
      <c r="NZ562" s="1">
        <v>1.121048E-2</v>
      </c>
      <c r="OA562">
        <v>27.224710000000002</v>
      </c>
      <c r="OB562" s="1">
        <v>2.9419749999999998E-11</v>
      </c>
      <c r="OC562" s="1">
        <v>2.951919E-6</v>
      </c>
      <c r="OD562" s="1">
        <v>1.1193420000000001E-2</v>
      </c>
      <c r="OE562">
        <v>27.272600000000001</v>
      </c>
      <c r="OF562" s="1">
        <v>3.4563329999999998E-11</v>
      </c>
      <c r="OG562" s="1">
        <v>4.8080289999999997E-6</v>
      </c>
      <c r="OH562" s="1">
        <v>1.110009E-2</v>
      </c>
      <c r="OI562">
        <v>27.344349999999999</v>
      </c>
      <c r="OJ562" s="1">
        <v>3.7859190000000003E-11</v>
      </c>
      <c r="OK562" s="1">
        <v>7.6403970000000007E-6</v>
      </c>
    </row>
    <row r="563" spans="1:427" x14ac:dyDescent="0.35">
      <c r="A563">
        <v>572</v>
      </c>
      <c r="B563" t="s">
        <v>4</v>
      </c>
      <c r="C563" t="s">
        <v>364</v>
      </c>
      <c r="D563" t="s">
        <v>565</v>
      </c>
      <c r="E563">
        <v>7174.0379999999996</v>
      </c>
      <c r="F563" s="1">
        <v>1.643232E-2</v>
      </c>
      <c r="G563">
        <v>23.712900000000001</v>
      </c>
      <c r="H563">
        <v>0</v>
      </c>
      <c r="I563">
        <v>0</v>
      </c>
      <c r="J563" s="1">
        <v>1.6300470000000001E-2</v>
      </c>
      <c r="K563">
        <v>23.730779999999999</v>
      </c>
      <c r="L563">
        <v>0</v>
      </c>
      <c r="M563">
        <v>0</v>
      </c>
      <c r="N563" s="1">
        <v>1.6013980000000001E-2</v>
      </c>
      <c r="O563">
        <v>23.745190000000001</v>
      </c>
      <c r="P563">
        <v>0</v>
      </c>
      <c r="Q563">
        <v>0</v>
      </c>
      <c r="R563" s="1">
        <v>1.577342E-2</v>
      </c>
      <c r="S563">
        <v>23.753409999999999</v>
      </c>
      <c r="T563">
        <v>0</v>
      </c>
      <c r="U563">
        <v>0</v>
      </c>
      <c r="V563" s="1">
        <v>1.562117E-2</v>
      </c>
      <c r="W563">
        <v>23.77506</v>
      </c>
      <c r="X563">
        <v>0</v>
      </c>
      <c r="Y563">
        <v>0</v>
      </c>
      <c r="Z563" s="1">
        <v>1.551307E-2</v>
      </c>
      <c r="AA563">
        <v>23.786919999999999</v>
      </c>
      <c r="AB563">
        <v>0</v>
      </c>
      <c r="AC563">
        <v>0</v>
      </c>
      <c r="AD563" s="1">
        <v>1.5381509999999999E-2</v>
      </c>
      <c r="AE563">
        <v>23.793869999999998</v>
      </c>
      <c r="AF563">
        <v>0</v>
      </c>
      <c r="AG563">
        <v>0</v>
      </c>
      <c r="AH563" s="1">
        <v>1.5893440000000002E-2</v>
      </c>
      <c r="AI563">
        <v>23.804549999999999</v>
      </c>
      <c r="AJ563">
        <v>0</v>
      </c>
      <c r="AK563">
        <v>0</v>
      </c>
      <c r="AL563" s="1">
        <v>1.6104150000000001E-2</v>
      </c>
      <c r="AM563">
        <v>23.820450000000001</v>
      </c>
      <c r="AN563">
        <v>0</v>
      </c>
      <c r="AO563">
        <v>0</v>
      </c>
      <c r="AP563" s="1">
        <v>1.6087009999999999E-2</v>
      </c>
      <c r="AQ563">
        <v>23.873570000000001</v>
      </c>
      <c r="AR563">
        <v>0</v>
      </c>
      <c r="AS563">
        <v>0</v>
      </c>
      <c r="AT563" s="1">
        <v>1.563869E-2</v>
      </c>
      <c r="AU563">
        <v>23.945250000000001</v>
      </c>
      <c r="AV563">
        <v>0</v>
      </c>
      <c r="AW563">
        <v>0</v>
      </c>
      <c r="AX563" s="1">
        <v>1.5324519999999999E-2</v>
      </c>
      <c r="AY563">
        <v>24.002970000000001</v>
      </c>
      <c r="AZ563">
        <v>0</v>
      </c>
      <c r="BA563">
        <v>0</v>
      </c>
      <c r="BB563" s="1">
        <v>1.5233460000000001E-2</v>
      </c>
      <c r="BC563">
        <v>24.05095</v>
      </c>
      <c r="BD563">
        <v>0</v>
      </c>
      <c r="BE563">
        <v>0</v>
      </c>
      <c r="BF563" s="1">
        <v>1.529996E-2</v>
      </c>
      <c r="BG563">
        <v>24.070399999999999</v>
      </c>
      <c r="BH563">
        <v>0</v>
      </c>
      <c r="BI563">
        <v>0</v>
      </c>
      <c r="BJ563" s="1">
        <v>1.5262680000000001E-2</v>
      </c>
      <c r="BK563">
        <v>24.067219999999999</v>
      </c>
      <c r="BL563">
        <v>0</v>
      </c>
      <c r="BM563">
        <v>0</v>
      </c>
      <c r="BN563" s="1">
        <v>1.535187E-2</v>
      </c>
      <c r="BO563">
        <v>24.066199999999998</v>
      </c>
      <c r="BP563">
        <v>0</v>
      </c>
      <c r="BQ563">
        <v>0</v>
      </c>
      <c r="BR563" s="1">
        <v>1.5307029999999999E-2</v>
      </c>
      <c r="BS563">
        <v>24.068529999999999</v>
      </c>
      <c r="BT563">
        <v>0</v>
      </c>
      <c r="BU563">
        <v>0</v>
      </c>
      <c r="BV563" s="1">
        <v>1.524404E-2</v>
      </c>
      <c r="BW563">
        <v>24.10342</v>
      </c>
      <c r="BX563">
        <v>0</v>
      </c>
      <c r="BY563">
        <v>0</v>
      </c>
      <c r="BZ563" s="1">
        <v>1.5100529999999999E-2</v>
      </c>
      <c r="CA563">
        <v>24.157160000000001</v>
      </c>
      <c r="CB563">
        <v>0</v>
      </c>
      <c r="CC563">
        <v>0</v>
      </c>
      <c r="CD563" s="1">
        <v>1.499546E-2</v>
      </c>
      <c r="CE563">
        <v>24.204630000000002</v>
      </c>
      <c r="CF563">
        <v>0</v>
      </c>
      <c r="CG563">
        <v>0</v>
      </c>
      <c r="CH563" s="1">
        <v>1.4939910000000001E-2</v>
      </c>
      <c r="CI563">
        <v>24.25262</v>
      </c>
      <c r="CJ563">
        <v>0</v>
      </c>
      <c r="CK563">
        <v>0</v>
      </c>
      <c r="CL563" s="1">
        <v>1.491609E-2</v>
      </c>
      <c r="CM563">
        <v>24.275849999999998</v>
      </c>
      <c r="CN563">
        <v>0</v>
      </c>
      <c r="CO563">
        <v>0</v>
      </c>
      <c r="CP563" s="1">
        <v>1.487783E-2</v>
      </c>
      <c r="CQ563">
        <v>24.27366</v>
      </c>
      <c r="CR563">
        <v>0</v>
      </c>
      <c r="CS563">
        <v>0</v>
      </c>
      <c r="CT563" s="1">
        <v>1.546198E-2</v>
      </c>
      <c r="CU563">
        <v>24.273119999999999</v>
      </c>
      <c r="CV563">
        <v>0</v>
      </c>
      <c r="CW563">
        <v>0</v>
      </c>
      <c r="CX563" s="1">
        <v>1.5765979999999999E-2</v>
      </c>
      <c r="CY563">
        <v>24.281479999999998</v>
      </c>
      <c r="CZ563">
        <v>0</v>
      </c>
      <c r="DA563">
        <v>0</v>
      </c>
      <c r="DB563" s="1">
        <v>1.5847050000000001E-2</v>
      </c>
      <c r="DC563">
        <v>24.338660000000001</v>
      </c>
      <c r="DD563">
        <v>0</v>
      </c>
      <c r="DE563">
        <v>0</v>
      </c>
      <c r="DF563" s="1">
        <v>1.550467E-2</v>
      </c>
      <c r="DG563">
        <v>24.413530000000002</v>
      </c>
      <c r="DH563">
        <v>0</v>
      </c>
      <c r="DI563">
        <v>0</v>
      </c>
      <c r="DJ563">
        <v>1.5257700000000001E-2</v>
      </c>
      <c r="DK563">
        <v>24.486979999999999</v>
      </c>
      <c r="DL563">
        <v>0</v>
      </c>
      <c r="DM563">
        <v>0</v>
      </c>
      <c r="DN563" s="1">
        <v>1.524006E-2</v>
      </c>
      <c r="DO563">
        <v>24.55076</v>
      </c>
      <c r="DP563">
        <v>0</v>
      </c>
      <c r="DQ563">
        <v>0</v>
      </c>
      <c r="DR563">
        <v>1.5370399999999999E-2</v>
      </c>
      <c r="DS563">
        <v>24.568940000000001</v>
      </c>
      <c r="DT563">
        <v>0</v>
      </c>
      <c r="DU563">
        <v>0</v>
      </c>
      <c r="DV563" s="1">
        <v>1.540621E-2</v>
      </c>
      <c r="DW563">
        <v>24.564990000000002</v>
      </c>
      <c r="DX563">
        <v>0</v>
      </c>
      <c r="DY563">
        <v>0</v>
      </c>
      <c r="DZ563" s="1">
        <v>1.533405E-2</v>
      </c>
      <c r="EA563">
        <v>24.562719999999999</v>
      </c>
      <c r="EB563">
        <v>0</v>
      </c>
      <c r="EC563">
        <v>0</v>
      </c>
      <c r="ED563">
        <v>1.5204499999999999E-2</v>
      </c>
      <c r="EE563">
        <v>24.56776</v>
      </c>
      <c r="EF563">
        <v>0</v>
      </c>
      <c r="EG563">
        <v>0</v>
      </c>
      <c r="EH563" s="1">
        <v>1.5128620000000001E-2</v>
      </c>
      <c r="EI563">
        <v>24.61093</v>
      </c>
      <c r="EJ563">
        <v>0</v>
      </c>
      <c r="EK563">
        <v>0</v>
      </c>
      <c r="EL563" s="1">
        <v>1.5104370000000001E-2</v>
      </c>
      <c r="EM563">
        <v>24.683800000000002</v>
      </c>
      <c r="EN563">
        <v>0</v>
      </c>
      <c r="EO563">
        <v>0</v>
      </c>
      <c r="EP563" s="1">
        <v>1.506876E-2</v>
      </c>
      <c r="EQ563">
        <v>24.762540000000001</v>
      </c>
      <c r="ER563">
        <v>0</v>
      </c>
      <c r="ES563">
        <v>0</v>
      </c>
      <c r="ET563" s="1">
        <v>1.501162E-2</v>
      </c>
      <c r="EU563">
        <v>24.829509999999999</v>
      </c>
      <c r="EV563">
        <v>0</v>
      </c>
      <c r="EW563">
        <v>0</v>
      </c>
      <c r="EX563" s="1">
        <v>1.493819E-2</v>
      </c>
      <c r="EY563">
        <v>24.85228</v>
      </c>
      <c r="EZ563">
        <v>0</v>
      </c>
      <c r="FA563">
        <v>0</v>
      </c>
      <c r="FB563" s="1">
        <v>1.484391E-2</v>
      </c>
      <c r="FC563">
        <v>24.84947</v>
      </c>
      <c r="FD563">
        <v>0</v>
      </c>
      <c r="FE563">
        <v>0</v>
      </c>
      <c r="FF563" s="1">
        <v>1.5107580000000001E-2</v>
      </c>
      <c r="FG563">
        <v>24.84815</v>
      </c>
      <c r="FH563">
        <v>0</v>
      </c>
      <c r="FI563">
        <v>0</v>
      </c>
      <c r="FJ563" s="1">
        <v>1.522634E-2</v>
      </c>
      <c r="FK563">
        <v>24.852209999999999</v>
      </c>
      <c r="FL563">
        <v>0</v>
      </c>
      <c r="FM563">
        <v>0</v>
      </c>
      <c r="FN563" s="1">
        <v>1.5222279999999999E-2</v>
      </c>
      <c r="FO563">
        <v>24.900279999999999</v>
      </c>
      <c r="FP563">
        <v>0</v>
      </c>
      <c r="FQ563">
        <v>0</v>
      </c>
      <c r="FR563" s="1">
        <v>1.4974970000000001E-2</v>
      </c>
      <c r="FS563">
        <v>24.964040000000001</v>
      </c>
      <c r="FT563">
        <v>0</v>
      </c>
      <c r="FU563">
        <v>0</v>
      </c>
      <c r="FV563">
        <v>1.47774E-2</v>
      </c>
      <c r="FW563">
        <v>25.010590000000001</v>
      </c>
      <c r="FX563">
        <v>0</v>
      </c>
      <c r="FY563">
        <v>0</v>
      </c>
      <c r="FZ563" s="1">
        <v>1.4699780000000001E-2</v>
      </c>
      <c r="GA563">
        <v>25.04692</v>
      </c>
      <c r="GB563">
        <v>0</v>
      </c>
      <c r="GC563">
        <v>0</v>
      </c>
      <c r="GD563" s="1">
        <v>1.470753E-2</v>
      </c>
      <c r="GE563">
        <v>25.055230000000002</v>
      </c>
      <c r="GF563">
        <v>0</v>
      </c>
      <c r="GG563">
        <v>0</v>
      </c>
      <c r="GH563" s="1">
        <v>1.466056E-2</v>
      </c>
      <c r="GI563">
        <v>25.067049999999998</v>
      </c>
      <c r="GJ563">
        <v>0</v>
      </c>
      <c r="GK563">
        <v>0</v>
      </c>
      <c r="GL563" s="1">
        <v>1.4601980000000001E-2</v>
      </c>
      <c r="GM563">
        <v>25.08175</v>
      </c>
      <c r="GN563">
        <v>0</v>
      </c>
      <c r="GO563">
        <v>0</v>
      </c>
      <c r="GP563" s="1">
        <v>1.449283E-2</v>
      </c>
      <c r="GQ563">
        <v>25.097359999999998</v>
      </c>
      <c r="GR563">
        <v>0</v>
      </c>
      <c r="GS563">
        <v>0</v>
      </c>
      <c r="GT563" s="1">
        <v>1.439678E-2</v>
      </c>
      <c r="GU563">
        <v>25.11017</v>
      </c>
      <c r="GV563">
        <v>0</v>
      </c>
      <c r="GW563">
        <v>0</v>
      </c>
      <c r="GX563" s="1">
        <v>1.4300139999999999E-2</v>
      </c>
      <c r="GY563">
        <v>25.150569999999998</v>
      </c>
      <c r="GZ563">
        <v>0</v>
      </c>
      <c r="HA563">
        <v>0</v>
      </c>
      <c r="HB563" s="1">
        <v>1.4203749999999999E-2</v>
      </c>
      <c r="HC563">
        <v>25.216840000000001</v>
      </c>
      <c r="HD563">
        <v>0</v>
      </c>
      <c r="HE563">
        <v>0</v>
      </c>
      <c r="HF563">
        <v>1.4120600000000001E-2</v>
      </c>
      <c r="HG563">
        <v>25.283449999999998</v>
      </c>
      <c r="HH563">
        <v>0</v>
      </c>
      <c r="HI563">
        <v>0</v>
      </c>
      <c r="HJ563" s="1">
        <v>1.402836E-2</v>
      </c>
      <c r="HK563">
        <v>25.31513</v>
      </c>
      <c r="HL563">
        <v>0</v>
      </c>
      <c r="HM563">
        <v>0</v>
      </c>
      <c r="HN563" s="1">
        <v>1.393608E-2</v>
      </c>
      <c r="HO563">
        <v>25.310890000000001</v>
      </c>
      <c r="HP563">
        <v>0</v>
      </c>
      <c r="HQ563">
        <v>0</v>
      </c>
      <c r="HR563" s="1">
        <v>1.416303E-2</v>
      </c>
      <c r="HS563">
        <v>25.308630000000001</v>
      </c>
      <c r="HT563">
        <v>0</v>
      </c>
      <c r="HU563">
        <v>0</v>
      </c>
      <c r="HV563" s="1">
        <v>1.426554E-2</v>
      </c>
      <c r="HW563">
        <v>25.308489999999999</v>
      </c>
      <c r="HX563">
        <v>0</v>
      </c>
      <c r="HY563">
        <v>0</v>
      </c>
      <c r="HZ563">
        <v>1.42512E-2</v>
      </c>
      <c r="IA563">
        <v>25.341190000000001</v>
      </c>
      <c r="IB563">
        <v>0</v>
      </c>
      <c r="IC563">
        <v>0</v>
      </c>
      <c r="ID563" s="1">
        <v>1.400351E-2</v>
      </c>
      <c r="IE563">
        <v>25.39594</v>
      </c>
      <c r="IF563">
        <v>0</v>
      </c>
      <c r="IG563">
        <v>0</v>
      </c>
      <c r="IH563" s="1">
        <v>1.379798E-2</v>
      </c>
      <c r="II563">
        <v>25.449780000000001</v>
      </c>
      <c r="IJ563">
        <v>0</v>
      </c>
      <c r="IK563">
        <v>0</v>
      </c>
      <c r="IL563" s="1">
        <v>1.372549E-2</v>
      </c>
      <c r="IM563">
        <v>25.497060000000001</v>
      </c>
      <c r="IN563">
        <v>0</v>
      </c>
      <c r="IO563">
        <v>0</v>
      </c>
      <c r="IP563" s="1">
        <v>1.3728789999999999E-2</v>
      </c>
      <c r="IQ563">
        <v>25.5139</v>
      </c>
      <c r="IR563">
        <v>0</v>
      </c>
      <c r="IS563">
        <v>0</v>
      </c>
      <c r="IT563" s="1">
        <v>1.369826E-2</v>
      </c>
      <c r="IU563">
        <v>25.517389999999999</v>
      </c>
      <c r="IV563">
        <v>0</v>
      </c>
      <c r="IW563">
        <v>0</v>
      </c>
      <c r="IX563" s="1">
        <v>1.366299E-2</v>
      </c>
      <c r="IY563">
        <v>25.524550000000001</v>
      </c>
      <c r="IZ563">
        <v>0</v>
      </c>
      <c r="JA563">
        <v>0</v>
      </c>
      <c r="JB563" s="1">
        <v>1.356213E-2</v>
      </c>
      <c r="JC563">
        <v>25.53772</v>
      </c>
      <c r="JD563">
        <v>0</v>
      </c>
      <c r="JE563">
        <v>0</v>
      </c>
      <c r="JF563" s="1">
        <v>1.347249E-2</v>
      </c>
      <c r="JG563">
        <v>25.595389999999998</v>
      </c>
      <c r="JH563">
        <v>0</v>
      </c>
      <c r="JI563">
        <v>0</v>
      </c>
      <c r="JJ563" s="1">
        <v>1.3381509999999999E-2</v>
      </c>
      <c r="JK563">
        <v>25.66358</v>
      </c>
      <c r="JL563">
        <v>0</v>
      </c>
      <c r="JM563">
        <v>0</v>
      </c>
      <c r="JN563" s="1">
        <v>1.3306429999999999E-2</v>
      </c>
      <c r="JO563">
        <v>25.721640000000001</v>
      </c>
      <c r="JP563">
        <v>0</v>
      </c>
      <c r="JQ563">
        <v>0</v>
      </c>
      <c r="JR563" s="1">
        <v>1.323297E-2</v>
      </c>
      <c r="JS563">
        <v>25.76343</v>
      </c>
      <c r="JT563">
        <v>0</v>
      </c>
      <c r="JU563">
        <v>0</v>
      </c>
      <c r="JV563" s="1">
        <v>1.3160450000000001E-2</v>
      </c>
      <c r="JW563">
        <v>25.783760000000001</v>
      </c>
      <c r="JX563">
        <v>0</v>
      </c>
      <c r="JY563">
        <v>0</v>
      </c>
      <c r="JZ563" s="1">
        <v>1.3080110000000001E-2</v>
      </c>
      <c r="KA563">
        <v>25.784559999999999</v>
      </c>
      <c r="KB563">
        <v>0</v>
      </c>
      <c r="KC563">
        <v>0</v>
      </c>
      <c r="KD563" s="1">
        <v>1.310154E-2</v>
      </c>
      <c r="KE563">
        <v>25.787400000000002</v>
      </c>
      <c r="KF563">
        <v>0</v>
      </c>
      <c r="KG563">
        <v>0</v>
      </c>
      <c r="KH563" s="1">
        <v>1.308553E-2</v>
      </c>
      <c r="KI563">
        <v>25.795739999999999</v>
      </c>
      <c r="KJ563">
        <v>0</v>
      </c>
      <c r="KK563">
        <v>0</v>
      </c>
      <c r="KL563" s="1">
        <v>1.304543E-2</v>
      </c>
      <c r="KM563">
        <v>25.847580000000001</v>
      </c>
      <c r="KN563">
        <v>0</v>
      </c>
      <c r="KO563">
        <v>0</v>
      </c>
      <c r="KP563" s="1">
        <v>1.293295E-2</v>
      </c>
      <c r="KQ563">
        <v>25.916630000000001</v>
      </c>
      <c r="KR563">
        <v>0</v>
      </c>
      <c r="KS563">
        <v>0</v>
      </c>
      <c r="KT563" s="1">
        <v>1.2840849999999999E-2</v>
      </c>
      <c r="KU563">
        <v>25.988489999999999</v>
      </c>
      <c r="KV563">
        <v>0</v>
      </c>
      <c r="KW563">
        <v>0</v>
      </c>
      <c r="KX563">
        <v>1.2771899999999999E-2</v>
      </c>
      <c r="KY563">
        <v>26.05199</v>
      </c>
      <c r="KZ563">
        <v>0</v>
      </c>
      <c r="LA563">
        <v>0</v>
      </c>
      <c r="LB563" s="1">
        <v>1.2747619999999999E-2</v>
      </c>
      <c r="LC563">
        <v>26.076509999999999</v>
      </c>
      <c r="LD563">
        <v>0</v>
      </c>
      <c r="LE563">
        <v>0</v>
      </c>
      <c r="LF563" s="1">
        <v>1.270635E-2</v>
      </c>
      <c r="LG563">
        <v>26.076809999999998</v>
      </c>
      <c r="LH563">
        <v>0</v>
      </c>
      <c r="LI563">
        <v>0</v>
      </c>
      <c r="LJ563" s="1">
        <v>1.266669E-2</v>
      </c>
      <c r="LK563">
        <v>26.078779999999998</v>
      </c>
      <c r="LL563">
        <v>0</v>
      </c>
      <c r="LM563">
        <v>0</v>
      </c>
      <c r="LN563" s="1">
        <v>1.2627029999999999E-2</v>
      </c>
      <c r="LO563">
        <v>26.090199999999999</v>
      </c>
      <c r="LP563">
        <v>0</v>
      </c>
      <c r="LQ563">
        <v>0</v>
      </c>
      <c r="LR563">
        <v>1.25738E-2</v>
      </c>
      <c r="LS563">
        <v>26.156649999999999</v>
      </c>
      <c r="LT563">
        <v>0</v>
      </c>
      <c r="LU563">
        <v>0</v>
      </c>
      <c r="LV563" s="1">
        <v>1.250387E-2</v>
      </c>
      <c r="LW563">
        <v>26.239540000000002</v>
      </c>
      <c r="LX563">
        <v>0</v>
      </c>
      <c r="LY563">
        <v>0</v>
      </c>
      <c r="LZ563" s="1">
        <v>1.245019E-2</v>
      </c>
      <c r="MA563">
        <v>26.320160000000001</v>
      </c>
      <c r="MB563">
        <v>0</v>
      </c>
      <c r="MC563">
        <v>0</v>
      </c>
      <c r="MD563">
        <v>1.24165E-2</v>
      </c>
      <c r="ME563">
        <v>26.39311</v>
      </c>
      <c r="MF563">
        <v>0</v>
      </c>
      <c r="MG563">
        <v>0</v>
      </c>
      <c r="MH563" s="1">
        <v>1.236516E-2</v>
      </c>
      <c r="MI563">
        <v>26.425740000000001</v>
      </c>
      <c r="MJ563">
        <v>0</v>
      </c>
      <c r="MK563">
        <v>0</v>
      </c>
      <c r="ML563" s="1">
        <v>1.231225E-2</v>
      </c>
      <c r="MM563">
        <v>26.434460000000001</v>
      </c>
      <c r="MN563">
        <v>0</v>
      </c>
      <c r="MO563" s="1">
        <v>-1.579083E-16</v>
      </c>
      <c r="MP563">
        <v>1.2403600000000001E-2</v>
      </c>
      <c r="MQ563">
        <v>26.439340000000001</v>
      </c>
      <c r="MR563">
        <v>0</v>
      </c>
      <c r="MS563" s="1">
        <v>-9.318118999999999E-16</v>
      </c>
      <c r="MT563">
        <v>1.2422000000000001E-2</v>
      </c>
      <c r="MU563">
        <v>26.443000000000001</v>
      </c>
      <c r="MV563">
        <v>0</v>
      </c>
      <c r="MW563" s="1">
        <v>-9.0723999999999997E-15</v>
      </c>
      <c r="MX563" s="1">
        <v>1.241683E-2</v>
      </c>
      <c r="MY563">
        <v>26.458760000000002</v>
      </c>
      <c r="MZ563">
        <v>0</v>
      </c>
      <c r="NA563" s="1">
        <v>-1.045996E-14</v>
      </c>
      <c r="NB563" s="1">
        <v>1.2306050000000001E-2</v>
      </c>
      <c r="NC563">
        <v>26.49925</v>
      </c>
      <c r="ND563">
        <v>0</v>
      </c>
      <c r="NE563" s="1">
        <v>-3.9606630000000002E-15</v>
      </c>
      <c r="NF563" s="1">
        <v>1.2211319999999999E-2</v>
      </c>
      <c r="NG563">
        <v>26.566189999999999</v>
      </c>
      <c r="NH563" s="1">
        <v>1.1533730000000001E-16</v>
      </c>
      <c r="NI563" s="1">
        <v>7.5725580000000001E-11</v>
      </c>
      <c r="NJ563" s="1">
        <v>1.217821E-2</v>
      </c>
      <c r="NK563">
        <v>26.607379999999999</v>
      </c>
      <c r="NL563" s="1">
        <v>1.182052E-15</v>
      </c>
      <c r="NM563" s="1">
        <v>7.7816220000000001E-10</v>
      </c>
      <c r="NN563" s="1">
        <v>1.2175480000000001E-2</v>
      </c>
      <c r="NO563">
        <v>26.620460000000001</v>
      </c>
      <c r="NP563" s="1">
        <v>4.6231020000000002E-15</v>
      </c>
      <c r="NQ563" s="1">
        <v>3.044487E-9</v>
      </c>
      <c r="NR563" s="1">
        <v>1.215216E-2</v>
      </c>
      <c r="NS563">
        <v>26.62735</v>
      </c>
      <c r="NT563" s="1">
        <v>1.305845E-14</v>
      </c>
      <c r="NU563" s="1">
        <v>8.6161259999999997E-9</v>
      </c>
      <c r="NV563" s="1">
        <v>1.2253740000000001E-2</v>
      </c>
      <c r="NW563">
        <v>26.632380000000001</v>
      </c>
      <c r="NX563" s="1">
        <v>3.1243950000000003E-14</v>
      </c>
      <c r="NY563" s="1">
        <v>2.0443649999999999E-8</v>
      </c>
      <c r="NZ563" s="1">
        <v>1.227395E-2</v>
      </c>
      <c r="OA563">
        <v>26.638860000000001</v>
      </c>
      <c r="OB563" s="1">
        <v>6.297425E-14</v>
      </c>
      <c r="OC563" s="1">
        <v>4.1137739999999997E-8</v>
      </c>
      <c r="OD563" s="1">
        <v>1.226083E-2</v>
      </c>
      <c r="OE563">
        <v>26.68459</v>
      </c>
      <c r="OF563" s="1">
        <v>1.1530640000000001E-13</v>
      </c>
      <c r="OG563" s="1">
        <v>7.5406379999999996E-8</v>
      </c>
      <c r="OH563" s="1">
        <v>1.215895E-2</v>
      </c>
      <c r="OI563">
        <v>26.754560000000001</v>
      </c>
      <c r="OJ563" s="1">
        <v>1.983565E-13</v>
      </c>
      <c r="OK563" s="1">
        <v>1.3080589999999999E-7</v>
      </c>
    </row>
    <row r="564" spans="1:427" x14ac:dyDescent="0.35">
      <c r="A564">
        <v>573</v>
      </c>
      <c r="B564" t="s">
        <v>4</v>
      </c>
      <c r="C564" t="s">
        <v>364</v>
      </c>
      <c r="D564" t="s">
        <v>566</v>
      </c>
      <c r="E564">
        <v>4514.8040000000001</v>
      </c>
      <c r="F564" s="1">
        <v>1.0270929999999999E-2</v>
      </c>
      <c r="G564">
        <v>23.542639999999999</v>
      </c>
      <c r="H564">
        <v>0</v>
      </c>
      <c r="I564">
        <v>0</v>
      </c>
      <c r="J564" s="1">
        <v>1.0185120000000001E-2</v>
      </c>
      <c r="K564">
        <v>23.560379999999999</v>
      </c>
      <c r="L564">
        <v>0</v>
      </c>
      <c r="M564">
        <v>0</v>
      </c>
      <c r="N564" s="1">
        <v>9.9987649999999997E-3</v>
      </c>
      <c r="O564">
        <v>23.57479</v>
      </c>
      <c r="P564">
        <v>0</v>
      </c>
      <c r="Q564">
        <v>0</v>
      </c>
      <c r="R564" s="1">
        <v>9.8454939999999998E-3</v>
      </c>
      <c r="S564">
        <v>23.583390000000001</v>
      </c>
      <c r="T564">
        <v>0</v>
      </c>
      <c r="U564">
        <v>0</v>
      </c>
      <c r="V564" s="1">
        <v>9.7519830000000005E-3</v>
      </c>
      <c r="W564">
        <v>23.604590000000002</v>
      </c>
      <c r="X564">
        <v>0</v>
      </c>
      <c r="Y564">
        <v>0</v>
      </c>
      <c r="Z564" s="1">
        <v>9.6815530000000007E-3</v>
      </c>
      <c r="AA564">
        <v>23.616569999999999</v>
      </c>
      <c r="AB564">
        <v>0</v>
      </c>
      <c r="AC564">
        <v>0</v>
      </c>
      <c r="AD564" s="1">
        <v>9.5948100000000005E-3</v>
      </c>
      <c r="AE564">
        <v>23.62379</v>
      </c>
      <c r="AF564">
        <v>0</v>
      </c>
      <c r="AG564">
        <v>0</v>
      </c>
      <c r="AH564" s="1">
        <v>9.9559920000000003E-3</v>
      </c>
      <c r="AI564">
        <v>23.634429999999998</v>
      </c>
      <c r="AJ564">
        <v>0</v>
      </c>
      <c r="AK564">
        <v>0</v>
      </c>
      <c r="AL564">
        <v>1.0082600000000001E-2</v>
      </c>
      <c r="AM564">
        <v>23.649940000000001</v>
      </c>
      <c r="AN564">
        <v>0</v>
      </c>
      <c r="AO564">
        <v>0</v>
      </c>
      <c r="AP564" s="1">
        <v>1.007913E-2</v>
      </c>
      <c r="AQ564">
        <v>23.700330000000001</v>
      </c>
      <c r="AR564">
        <v>0</v>
      </c>
      <c r="AS564">
        <v>0</v>
      </c>
      <c r="AT564" s="1">
        <v>9.7828419999999999E-3</v>
      </c>
      <c r="AU564">
        <v>23.768339999999998</v>
      </c>
      <c r="AV564">
        <v>0</v>
      </c>
      <c r="AW564">
        <v>0</v>
      </c>
      <c r="AX564" s="1">
        <v>9.5855030000000004E-3</v>
      </c>
      <c r="AY564">
        <v>23.82338</v>
      </c>
      <c r="AZ564">
        <v>0</v>
      </c>
      <c r="BA564">
        <v>0</v>
      </c>
      <c r="BB564" s="1">
        <v>9.5241619999999992E-3</v>
      </c>
      <c r="BC564">
        <v>23.86946</v>
      </c>
      <c r="BD564">
        <v>0</v>
      </c>
      <c r="BE564">
        <v>0</v>
      </c>
      <c r="BF564" s="1">
        <v>9.5690949999999997E-3</v>
      </c>
      <c r="BG564">
        <v>23.888670000000001</v>
      </c>
      <c r="BH564">
        <v>0</v>
      </c>
      <c r="BI564">
        <v>0</v>
      </c>
      <c r="BJ564" s="1">
        <v>9.5464290000000004E-3</v>
      </c>
      <c r="BK564">
        <v>23.886559999999999</v>
      </c>
      <c r="BL564">
        <v>0</v>
      </c>
      <c r="BM564">
        <v>0</v>
      </c>
      <c r="BN564" s="1">
        <v>9.6134219999999999E-3</v>
      </c>
      <c r="BO564">
        <v>23.886399999999998</v>
      </c>
      <c r="BP564">
        <v>0</v>
      </c>
      <c r="BQ564">
        <v>0</v>
      </c>
      <c r="BR564" s="1">
        <v>9.5798389999999997E-3</v>
      </c>
      <c r="BS564">
        <v>23.88926</v>
      </c>
      <c r="BT564">
        <v>0</v>
      </c>
      <c r="BU564">
        <v>0</v>
      </c>
      <c r="BV564" s="1">
        <v>9.5472349999999994E-3</v>
      </c>
      <c r="BW564">
        <v>23.922560000000001</v>
      </c>
      <c r="BX564">
        <v>0</v>
      </c>
      <c r="BY564">
        <v>0</v>
      </c>
      <c r="BZ564" s="1">
        <v>9.4484019999999998E-3</v>
      </c>
      <c r="CA564">
        <v>23.973749999999999</v>
      </c>
      <c r="CB564">
        <v>0</v>
      </c>
      <c r="CC564">
        <v>0</v>
      </c>
      <c r="CD564" s="1">
        <v>9.380902E-3</v>
      </c>
      <c r="CE564">
        <v>24.01905</v>
      </c>
      <c r="CF564">
        <v>0</v>
      </c>
      <c r="CG564">
        <v>0</v>
      </c>
      <c r="CH564" s="1">
        <v>9.3462530000000005E-3</v>
      </c>
      <c r="CI564">
        <v>24.064779999999999</v>
      </c>
      <c r="CJ564">
        <v>0</v>
      </c>
      <c r="CK564">
        <v>0</v>
      </c>
      <c r="CL564" s="1">
        <v>9.3312380000000004E-3</v>
      </c>
      <c r="CM564">
        <v>24.087350000000001</v>
      </c>
      <c r="CN564">
        <v>0</v>
      </c>
      <c r="CO564">
        <v>0</v>
      </c>
      <c r="CP564" s="1">
        <v>9.3069039999999995E-3</v>
      </c>
      <c r="CQ564">
        <v>24.086030000000001</v>
      </c>
      <c r="CR564">
        <v>0</v>
      </c>
      <c r="CS564">
        <v>0</v>
      </c>
      <c r="CT564" s="1">
        <v>9.7121610000000004E-3</v>
      </c>
      <c r="CU564">
        <v>24.08615</v>
      </c>
      <c r="CV564">
        <v>0</v>
      </c>
      <c r="CW564">
        <v>0</v>
      </c>
      <c r="CX564" s="1">
        <v>9.8983349999999994E-3</v>
      </c>
      <c r="CY564">
        <v>24.094550000000002</v>
      </c>
      <c r="CZ564">
        <v>0</v>
      </c>
      <c r="DA564">
        <v>0</v>
      </c>
      <c r="DB564" s="1">
        <v>9.954091E-3</v>
      </c>
      <c r="DC564">
        <v>24.14855</v>
      </c>
      <c r="DD564">
        <v>0</v>
      </c>
      <c r="DE564">
        <v>0</v>
      </c>
      <c r="DF564" s="1">
        <v>9.7303979999999995E-3</v>
      </c>
      <c r="DG564">
        <v>24.219239999999999</v>
      </c>
      <c r="DH564">
        <v>0</v>
      </c>
      <c r="DI564">
        <v>0</v>
      </c>
      <c r="DJ564" s="1">
        <v>9.574852E-3</v>
      </c>
      <c r="DK564">
        <v>24.288869999999999</v>
      </c>
      <c r="DL564">
        <v>0</v>
      </c>
      <c r="DM564">
        <v>0</v>
      </c>
      <c r="DN564" s="1">
        <v>9.5628480000000005E-3</v>
      </c>
      <c r="DO564">
        <v>24.349450000000001</v>
      </c>
      <c r="DP564">
        <v>0</v>
      </c>
      <c r="DQ564">
        <v>0</v>
      </c>
      <c r="DR564" s="1">
        <v>9.6476800000000005E-3</v>
      </c>
      <c r="DS564">
        <v>24.367380000000001</v>
      </c>
      <c r="DT564">
        <v>0</v>
      </c>
      <c r="DU564">
        <v>0</v>
      </c>
      <c r="DV564" s="1">
        <v>9.6703859999999996E-3</v>
      </c>
      <c r="DW564">
        <v>24.364550000000001</v>
      </c>
      <c r="DX564">
        <v>0</v>
      </c>
      <c r="DY564">
        <v>0</v>
      </c>
      <c r="DZ564" s="1">
        <v>9.6234389999999993E-3</v>
      </c>
      <c r="EA564">
        <v>24.363109999999999</v>
      </c>
      <c r="EB564">
        <v>0</v>
      </c>
      <c r="EC564">
        <v>0</v>
      </c>
      <c r="ED564" s="1">
        <v>9.538576E-3</v>
      </c>
      <c r="EE564">
        <v>24.368459999999999</v>
      </c>
      <c r="EF564">
        <v>0</v>
      </c>
      <c r="EG564">
        <v>0</v>
      </c>
      <c r="EH564" s="1">
        <v>9.487054E-3</v>
      </c>
      <c r="EI564">
        <v>24.409510000000001</v>
      </c>
      <c r="EJ564">
        <v>0</v>
      </c>
      <c r="EK564">
        <v>0</v>
      </c>
      <c r="EL564" s="1">
        <v>9.474718E-3</v>
      </c>
      <c r="EM564">
        <v>24.47841</v>
      </c>
      <c r="EN564">
        <v>0</v>
      </c>
      <c r="EO564">
        <v>0</v>
      </c>
      <c r="EP564" s="1">
        <v>9.4534730000000004E-3</v>
      </c>
      <c r="EQ564">
        <v>24.552910000000001</v>
      </c>
      <c r="ER564">
        <v>0</v>
      </c>
      <c r="ES564">
        <v>0</v>
      </c>
      <c r="ET564" s="1">
        <v>9.4141350000000006E-3</v>
      </c>
      <c r="EU564">
        <v>24.616520000000001</v>
      </c>
      <c r="EV564">
        <v>0</v>
      </c>
      <c r="EW564">
        <v>0</v>
      </c>
      <c r="EX564" s="1">
        <v>9.3681839999999999E-3</v>
      </c>
      <c r="EY564">
        <v>24.63869</v>
      </c>
      <c r="EZ564">
        <v>0</v>
      </c>
      <c r="FA564">
        <v>0</v>
      </c>
      <c r="FB564" s="1">
        <v>9.3067400000000008E-3</v>
      </c>
      <c r="FC564">
        <v>24.63672</v>
      </c>
      <c r="FD564">
        <v>0</v>
      </c>
      <c r="FE564">
        <v>0</v>
      </c>
      <c r="FF564" s="1">
        <v>9.49528E-3</v>
      </c>
      <c r="FG564">
        <v>24.636199999999999</v>
      </c>
      <c r="FH564">
        <v>0</v>
      </c>
      <c r="FI564">
        <v>0</v>
      </c>
      <c r="FJ564" s="1">
        <v>9.5631480000000005E-3</v>
      </c>
      <c r="FK564">
        <v>24.640750000000001</v>
      </c>
      <c r="FL564">
        <v>0</v>
      </c>
      <c r="FM564">
        <v>0</v>
      </c>
      <c r="FN564" s="1">
        <v>9.5614340000000006E-3</v>
      </c>
      <c r="FO564">
        <v>24.68619</v>
      </c>
      <c r="FP564">
        <v>0</v>
      </c>
      <c r="FQ564">
        <v>0</v>
      </c>
      <c r="FR564" s="1">
        <v>9.4026030000000007E-3</v>
      </c>
      <c r="FS564">
        <v>24.746420000000001</v>
      </c>
      <c r="FT564">
        <v>0</v>
      </c>
      <c r="FU564">
        <v>0</v>
      </c>
      <c r="FV564" s="1">
        <v>9.2776460000000005E-3</v>
      </c>
      <c r="FW564">
        <v>24.790669999999999</v>
      </c>
      <c r="FX564">
        <v>0</v>
      </c>
      <c r="FY564">
        <v>0</v>
      </c>
      <c r="FZ564" s="1">
        <v>9.2272069999999994E-3</v>
      </c>
      <c r="GA564">
        <v>24.825510000000001</v>
      </c>
      <c r="GB564">
        <v>0</v>
      </c>
      <c r="GC564">
        <v>0</v>
      </c>
      <c r="GD564" s="1">
        <v>9.2322329999999994E-3</v>
      </c>
      <c r="GE564">
        <v>24.83409</v>
      </c>
      <c r="GF564">
        <v>0</v>
      </c>
      <c r="GG564">
        <v>0</v>
      </c>
      <c r="GH564" s="1">
        <v>9.2024169999999992E-3</v>
      </c>
      <c r="GI564">
        <v>24.845890000000001</v>
      </c>
      <c r="GJ564">
        <v>0</v>
      </c>
      <c r="GK564">
        <v>0</v>
      </c>
      <c r="GL564" s="1">
        <v>9.1682039999999992E-3</v>
      </c>
      <c r="GM564">
        <v>24.86036</v>
      </c>
      <c r="GN564">
        <v>0</v>
      </c>
      <c r="GO564">
        <v>0</v>
      </c>
      <c r="GP564" s="1">
        <v>9.1005849999999996E-3</v>
      </c>
      <c r="GQ564">
        <v>24.87566</v>
      </c>
      <c r="GR564">
        <v>0</v>
      </c>
      <c r="GS564">
        <v>0</v>
      </c>
      <c r="GT564" s="1">
        <v>9.0325189999999993E-3</v>
      </c>
      <c r="GU564">
        <v>24.888190000000002</v>
      </c>
      <c r="GV564">
        <v>0</v>
      </c>
      <c r="GW564">
        <v>0</v>
      </c>
      <c r="GX564" s="1">
        <v>8.9753420000000007E-3</v>
      </c>
      <c r="GY564">
        <v>24.92653</v>
      </c>
      <c r="GZ564">
        <v>0</v>
      </c>
      <c r="HA564">
        <v>0</v>
      </c>
      <c r="HB564" s="1">
        <v>8.9117950000000001E-3</v>
      </c>
      <c r="HC564">
        <v>24.989139999999999</v>
      </c>
      <c r="HD564">
        <v>0</v>
      </c>
      <c r="HE564">
        <v>0</v>
      </c>
      <c r="HF564" s="1">
        <v>8.8594820000000001E-3</v>
      </c>
      <c r="HG564">
        <v>25.052219999999998</v>
      </c>
      <c r="HH564">
        <v>0</v>
      </c>
      <c r="HI564">
        <v>0</v>
      </c>
      <c r="HJ564" s="1">
        <v>8.7956479999999997E-3</v>
      </c>
      <c r="HK564">
        <v>25.0825</v>
      </c>
      <c r="HL564">
        <v>0</v>
      </c>
      <c r="HM564">
        <v>0</v>
      </c>
      <c r="HN564" s="1">
        <v>8.7434490000000004E-3</v>
      </c>
      <c r="HO564">
        <v>25.079139999999999</v>
      </c>
      <c r="HP564">
        <v>0</v>
      </c>
      <c r="HQ564">
        <v>0</v>
      </c>
      <c r="HR564" s="1">
        <v>8.9055139999999998E-3</v>
      </c>
      <c r="HS564">
        <v>25.077639999999999</v>
      </c>
      <c r="HT564">
        <v>0</v>
      </c>
      <c r="HU564">
        <v>0</v>
      </c>
      <c r="HV564" s="1">
        <v>8.9682400000000006E-3</v>
      </c>
      <c r="HW564">
        <v>25.078009999999999</v>
      </c>
      <c r="HX564">
        <v>0</v>
      </c>
      <c r="HY564">
        <v>0</v>
      </c>
      <c r="HZ564" s="1">
        <v>8.9586619999999992E-3</v>
      </c>
      <c r="IA564">
        <v>25.109089999999998</v>
      </c>
      <c r="IB564">
        <v>0</v>
      </c>
      <c r="IC564">
        <v>0</v>
      </c>
      <c r="ID564" s="1">
        <v>8.7962619999999991E-3</v>
      </c>
      <c r="IE564">
        <v>25.160730000000001</v>
      </c>
      <c r="IF564">
        <v>0</v>
      </c>
      <c r="IG564">
        <v>0</v>
      </c>
      <c r="IH564" s="1">
        <v>8.667681E-3</v>
      </c>
      <c r="II564">
        <v>25.211780000000001</v>
      </c>
      <c r="IJ564">
        <v>0</v>
      </c>
      <c r="IK564">
        <v>0</v>
      </c>
      <c r="IL564" s="1">
        <v>8.6237050000000006E-3</v>
      </c>
      <c r="IM564">
        <v>25.256679999999999</v>
      </c>
      <c r="IN564">
        <v>0</v>
      </c>
      <c r="IO564">
        <v>0</v>
      </c>
      <c r="IP564" s="1">
        <v>8.6237610000000006E-3</v>
      </c>
      <c r="IQ564">
        <v>25.273109999999999</v>
      </c>
      <c r="IR564">
        <v>0</v>
      </c>
      <c r="IS564">
        <v>0</v>
      </c>
      <c r="IT564" s="1">
        <v>8.6004859999999992E-3</v>
      </c>
      <c r="IU564">
        <v>25.276869999999999</v>
      </c>
      <c r="IV564">
        <v>0</v>
      </c>
      <c r="IW564">
        <v>0</v>
      </c>
      <c r="IX564" s="1">
        <v>8.5820519999999997E-3</v>
      </c>
      <c r="IY564">
        <v>25.284050000000001</v>
      </c>
      <c r="IZ564">
        <v>0</v>
      </c>
      <c r="JA564">
        <v>0</v>
      </c>
      <c r="JB564" s="1">
        <v>8.5192659999999993E-3</v>
      </c>
      <c r="JC564">
        <v>25.29684</v>
      </c>
      <c r="JD564">
        <v>0</v>
      </c>
      <c r="JE564">
        <v>0</v>
      </c>
      <c r="JF564" s="1">
        <v>8.4612339999999998E-3</v>
      </c>
      <c r="JG564">
        <v>25.35127</v>
      </c>
      <c r="JH564">
        <v>0</v>
      </c>
      <c r="JI564">
        <v>0</v>
      </c>
      <c r="JJ564" s="1">
        <v>8.4035220000000001E-3</v>
      </c>
      <c r="JK564">
        <v>25.415790000000001</v>
      </c>
      <c r="JL564">
        <v>0</v>
      </c>
      <c r="JM564">
        <v>0</v>
      </c>
      <c r="JN564" s="1">
        <v>8.3552929999999997E-3</v>
      </c>
      <c r="JO564">
        <v>25.470970000000001</v>
      </c>
      <c r="JP564">
        <v>0</v>
      </c>
      <c r="JQ564">
        <v>0</v>
      </c>
      <c r="JR564" s="1">
        <v>8.3048219999999999E-3</v>
      </c>
      <c r="JS564">
        <v>25.51089</v>
      </c>
      <c r="JT564">
        <v>0</v>
      </c>
      <c r="JU564">
        <v>0</v>
      </c>
      <c r="JV564" s="1">
        <v>8.2648860000000008E-3</v>
      </c>
      <c r="JW564">
        <v>25.530519999999999</v>
      </c>
      <c r="JX564">
        <v>0</v>
      </c>
      <c r="JY564">
        <v>0</v>
      </c>
      <c r="JZ564" s="1">
        <v>8.208524E-3</v>
      </c>
      <c r="KA564">
        <v>25.532029999999999</v>
      </c>
      <c r="KB564">
        <v>0</v>
      </c>
      <c r="KC564">
        <v>0</v>
      </c>
      <c r="KD564" s="1">
        <v>8.2337560000000001E-3</v>
      </c>
      <c r="KE564">
        <v>25.535350000000001</v>
      </c>
      <c r="KF564">
        <v>0</v>
      </c>
      <c r="KG564">
        <v>0</v>
      </c>
      <c r="KH564" s="1">
        <v>8.221463E-3</v>
      </c>
      <c r="KI564">
        <v>25.543690000000002</v>
      </c>
      <c r="KJ564">
        <v>0</v>
      </c>
      <c r="KK564">
        <v>0</v>
      </c>
      <c r="KL564" s="1">
        <v>8.1937320000000004E-3</v>
      </c>
      <c r="KM564">
        <v>25.592739999999999</v>
      </c>
      <c r="KN564">
        <v>0</v>
      </c>
      <c r="KO564">
        <v>0</v>
      </c>
      <c r="KP564" s="1">
        <v>8.1200950000000008E-3</v>
      </c>
      <c r="KQ564">
        <v>25.65803</v>
      </c>
      <c r="KR564">
        <v>0</v>
      </c>
      <c r="KS564">
        <v>0</v>
      </c>
      <c r="KT564" s="1">
        <v>8.0577129999999993E-3</v>
      </c>
      <c r="KU564">
        <v>25.72589</v>
      </c>
      <c r="KV564">
        <v>0</v>
      </c>
      <c r="KW564">
        <v>0</v>
      </c>
      <c r="KX564" s="1">
        <v>8.0177470000000004E-3</v>
      </c>
      <c r="KY564">
        <v>25.78604</v>
      </c>
      <c r="KZ564">
        <v>0</v>
      </c>
      <c r="LA564">
        <v>0</v>
      </c>
      <c r="LB564" s="1">
        <v>8.0021659999999998E-3</v>
      </c>
      <c r="LC564">
        <v>25.80979</v>
      </c>
      <c r="LD564">
        <v>0</v>
      </c>
      <c r="LE564">
        <v>0</v>
      </c>
      <c r="LF564" s="1">
        <v>7.9738819999999998E-3</v>
      </c>
      <c r="LG564">
        <v>25.810929999999999</v>
      </c>
      <c r="LH564">
        <v>0</v>
      </c>
      <c r="LI564">
        <v>0</v>
      </c>
      <c r="LJ564" s="1">
        <v>7.9503360000000006E-3</v>
      </c>
      <c r="LK564">
        <v>25.813469999999999</v>
      </c>
      <c r="LL564">
        <v>0</v>
      </c>
      <c r="LM564">
        <v>0</v>
      </c>
      <c r="LN564" s="1">
        <v>7.9238209999999993E-3</v>
      </c>
      <c r="LO564">
        <v>25.824809999999999</v>
      </c>
      <c r="LP564">
        <v>0</v>
      </c>
      <c r="LQ564">
        <v>0</v>
      </c>
      <c r="LR564" s="1">
        <v>7.8916860000000002E-3</v>
      </c>
      <c r="LS564">
        <v>25.88757</v>
      </c>
      <c r="LT564">
        <v>0</v>
      </c>
      <c r="LU564">
        <v>0</v>
      </c>
      <c r="LV564" s="1">
        <v>7.8464380000000007E-3</v>
      </c>
      <c r="LW564">
        <v>25.965990000000001</v>
      </c>
      <c r="LX564">
        <v>0</v>
      </c>
      <c r="LY564">
        <v>0</v>
      </c>
      <c r="LZ564" s="1">
        <v>7.8124309999999999E-3</v>
      </c>
      <c r="MA564">
        <v>26.04241</v>
      </c>
      <c r="MB564">
        <v>0</v>
      </c>
      <c r="MC564">
        <v>0</v>
      </c>
      <c r="MD564" s="1">
        <v>7.7961339999999997E-3</v>
      </c>
      <c r="ME564">
        <v>26.111650000000001</v>
      </c>
      <c r="MF564">
        <v>0</v>
      </c>
      <c r="MG564">
        <v>0</v>
      </c>
      <c r="MH564" s="1">
        <v>7.7596080000000003E-3</v>
      </c>
      <c r="MI564">
        <v>26.143180000000001</v>
      </c>
      <c r="MJ564">
        <v>0</v>
      </c>
      <c r="MK564">
        <v>0</v>
      </c>
      <c r="ML564" s="1">
        <v>7.7275099999999999E-3</v>
      </c>
      <c r="MM564">
        <v>26.1523</v>
      </c>
      <c r="MN564">
        <v>0</v>
      </c>
      <c r="MO564" s="1">
        <v>-4.128264E-20</v>
      </c>
      <c r="MP564" s="1">
        <v>7.7891280000000002E-3</v>
      </c>
      <c r="MQ564">
        <v>26.157859999999999</v>
      </c>
      <c r="MR564">
        <v>0</v>
      </c>
      <c r="MS564" s="1">
        <v>-8.216163E-19</v>
      </c>
      <c r="MT564" s="1">
        <v>7.7955710000000003E-3</v>
      </c>
      <c r="MU564">
        <v>26.162099999999999</v>
      </c>
      <c r="MV564">
        <v>0</v>
      </c>
      <c r="MW564" s="1">
        <v>-1.859445E-17</v>
      </c>
      <c r="MX564" s="1">
        <v>7.7951330000000001E-3</v>
      </c>
      <c r="MY564">
        <v>26.177379999999999</v>
      </c>
      <c r="MZ564">
        <v>0</v>
      </c>
      <c r="NA564" s="1">
        <v>-5.2188540000000001E-17</v>
      </c>
      <c r="NB564" s="1">
        <v>7.723054E-3</v>
      </c>
      <c r="NC564">
        <v>26.21585</v>
      </c>
      <c r="ND564">
        <v>0</v>
      </c>
      <c r="NE564" s="1">
        <v>-9.5077929999999999E-17</v>
      </c>
      <c r="NF564" s="1">
        <v>7.6683970000000004E-3</v>
      </c>
      <c r="NG564">
        <v>26.279129999999999</v>
      </c>
      <c r="NH564">
        <v>0</v>
      </c>
      <c r="NI564" s="1">
        <v>-2.5159060000000001E-17</v>
      </c>
      <c r="NJ564" s="1">
        <v>7.6439949999999998E-3</v>
      </c>
      <c r="NK564">
        <v>26.318339999999999</v>
      </c>
      <c r="NL564" s="1">
        <v>1.3937810000000001E-17</v>
      </c>
      <c r="NM564" s="1">
        <v>9.2559860000000001E-12</v>
      </c>
      <c r="NN564" s="1">
        <v>7.6440830000000003E-3</v>
      </c>
      <c r="NO564">
        <v>26.33126</v>
      </c>
      <c r="NP564" s="1">
        <v>1.131003E-16</v>
      </c>
      <c r="NQ564" s="1">
        <v>7.5116729999999994E-11</v>
      </c>
      <c r="NR564" s="1">
        <v>7.6251849999999996E-3</v>
      </c>
      <c r="NS564">
        <v>26.33831</v>
      </c>
      <c r="NT564" s="1">
        <v>4.4415189999999998E-16</v>
      </c>
      <c r="NU564" s="1">
        <v>2.9570810000000002E-10</v>
      </c>
      <c r="NV564" s="1">
        <v>7.6990619999999996E-3</v>
      </c>
      <c r="NW564">
        <v>26.343579999999999</v>
      </c>
      <c r="NX564" s="1">
        <v>1.3123039999999999E-15</v>
      </c>
      <c r="NY564" s="1">
        <v>8.6526189999999995E-10</v>
      </c>
      <c r="NZ564" s="1">
        <v>7.7052869999999999E-3</v>
      </c>
      <c r="OA564">
        <v>26.35003</v>
      </c>
      <c r="OB564" s="1">
        <v>3.1707179999999999E-15</v>
      </c>
      <c r="OC564" s="1">
        <v>2.088836E-9</v>
      </c>
      <c r="OD564" s="1">
        <v>7.6978919999999996E-3</v>
      </c>
      <c r="OE564">
        <v>26.393149999999999</v>
      </c>
      <c r="OF564" s="1">
        <v>6.6565979999999997E-15</v>
      </c>
      <c r="OG564" s="1">
        <v>4.3894640000000003E-9</v>
      </c>
      <c r="OH564" s="1">
        <v>7.6365749999999996E-3</v>
      </c>
      <c r="OI564">
        <v>26.45909</v>
      </c>
      <c r="OJ564" s="1">
        <v>1.267388E-14</v>
      </c>
      <c r="OK564" s="1">
        <v>8.4241809999999997E-9</v>
      </c>
    </row>
    <row r="565" spans="1:427" x14ac:dyDescent="0.35">
      <c r="A565">
        <v>574</v>
      </c>
      <c r="B565" t="s">
        <v>4</v>
      </c>
      <c r="C565" t="s">
        <v>364</v>
      </c>
      <c r="D565" t="s">
        <v>567</v>
      </c>
      <c r="E565">
        <v>7576.5839999999998</v>
      </c>
      <c r="F565" s="1">
        <v>6.3107939999999998E-3</v>
      </c>
      <c r="G565">
        <v>23.475580000000001</v>
      </c>
      <c r="H565">
        <v>0</v>
      </c>
      <c r="I565">
        <v>0</v>
      </c>
      <c r="J565" s="1">
        <v>6.2586680000000002E-3</v>
      </c>
      <c r="K565">
        <v>23.493829999999999</v>
      </c>
      <c r="L565">
        <v>0</v>
      </c>
      <c r="M565">
        <v>0</v>
      </c>
      <c r="N565" s="1">
        <v>6.1415439999999996E-3</v>
      </c>
      <c r="O565">
        <v>23.508890000000001</v>
      </c>
      <c r="P565">
        <v>0</v>
      </c>
      <c r="Q565">
        <v>0</v>
      </c>
      <c r="R565" s="1">
        <v>6.0452709999999996E-3</v>
      </c>
      <c r="S565">
        <v>23.518409999999999</v>
      </c>
      <c r="T565">
        <v>0</v>
      </c>
      <c r="U565">
        <v>0</v>
      </c>
      <c r="V565" s="1">
        <v>5.9880869999999996E-3</v>
      </c>
      <c r="W565">
        <v>23.539549999999998</v>
      </c>
      <c r="X565">
        <v>0</v>
      </c>
      <c r="Y565">
        <v>0</v>
      </c>
      <c r="Z565" s="1">
        <v>5.9446810000000003E-3</v>
      </c>
      <c r="AA565">
        <v>23.55209</v>
      </c>
      <c r="AB565">
        <v>0</v>
      </c>
      <c r="AC565">
        <v>0</v>
      </c>
      <c r="AD565" s="1">
        <v>5.8918019999999998E-3</v>
      </c>
      <c r="AE565">
        <v>23.56006</v>
      </c>
      <c r="AF565">
        <v>0</v>
      </c>
      <c r="AG565">
        <v>0</v>
      </c>
      <c r="AH565" s="1">
        <v>6.1374339999999998E-3</v>
      </c>
      <c r="AI565">
        <v>23.571059999999999</v>
      </c>
      <c r="AJ565">
        <v>0</v>
      </c>
      <c r="AK565">
        <v>0</v>
      </c>
      <c r="AL565" s="1">
        <v>6.213349E-3</v>
      </c>
      <c r="AM565">
        <v>23.586510000000001</v>
      </c>
      <c r="AN565">
        <v>0</v>
      </c>
      <c r="AO565">
        <v>0</v>
      </c>
      <c r="AP565" s="1">
        <v>6.2149279999999998E-3</v>
      </c>
      <c r="AQ565">
        <v>23.63456</v>
      </c>
      <c r="AR565">
        <v>0</v>
      </c>
      <c r="AS565">
        <v>0</v>
      </c>
      <c r="AT565" s="1">
        <v>6.0267860000000001E-3</v>
      </c>
      <c r="AU565">
        <v>23.699539999999999</v>
      </c>
      <c r="AV565">
        <v>0</v>
      </c>
      <c r="AW565">
        <v>0</v>
      </c>
      <c r="AX565" s="1">
        <v>5.9025939999999997E-3</v>
      </c>
      <c r="AY565">
        <v>23.75272</v>
      </c>
      <c r="AZ565">
        <v>0</v>
      </c>
      <c r="BA565">
        <v>0</v>
      </c>
      <c r="BB565" s="1">
        <v>5.8645199999999998E-3</v>
      </c>
      <c r="BC565">
        <v>23.797820000000002</v>
      </c>
      <c r="BD565">
        <v>0</v>
      </c>
      <c r="BE565">
        <v>0</v>
      </c>
      <c r="BF565" s="1">
        <v>5.8940069999999997E-3</v>
      </c>
      <c r="BG565">
        <v>23.817779999999999</v>
      </c>
      <c r="BH565">
        <v>0</v>
      </c>
      <c r="BI565">
        <v>0</v>
      </c>
      <c r="BJ565" s="1">
        <v>5.8822329999999997E-3</v>
      </c>
      <c r="BK565">
        <v>23.817609999999998</v>
      </c>
      <c r="BL565">
        <v>0</v>
      </c>
      <c r="BM565">
        <v>0</v>
      </c>
      <c r="BN565" s="1">
        <v>5.9295470000000003E-3</v>
      </c>
      <c r="BO565">
        <v>23.81898</v>
      </c>
      <c r="BP565">
        <v>0</v>
      </c>
      <c r="BQ565">
        <v>0</v>
      </c>
      <c r="BR565" s="1">
        <v>5.9059519999999999E-3</v>
      </c>
      <c r="BS565">
        <v>23.822890000000001</v>
      </c>
      <c r="BT565">
        <v>0</v>
      </c>
      <c r="BU565">
        <v>0</v>
      </c>
      <c r="BV565" s="1">
        <v>5.88946E-3</v>
      </c>
      <c r="BW565">
        <v>23.854990000000001</v>
      </c>
      <c r="BX565">
        <v>0</v>
      </c>
      <c r="BY565">
        <v>0</v>
      </c>
      <c r="BZ565" s="1">
        <v>5.8257120000000003E-3</v>
      </c>
      <c r="CA565">
        <v>23.90409</v>
      </c>
      <c r="CB565">
        <v>0</v>
      </c>
      <c r="CC565">
        <v>0</v>
      </c>
      <c r="CD565" s="1">
        <v>5.7852440000000002E-3</v>
      </c>
      <c r="CE565">
        <v>23.947959999999998</v>
      </c>
      <c r="CF565">
        <v>0</v>
      </c>
      <c r="CG565">
        <v>0</v>
      </c>
      <c r="CH565" s="1">
        <v>5.7622619999999998E-3</v>
      </c>
      <c r="CI565">
        <v>23.992360000000001</v>
      </c>
      <c r="CJ565">
        <v>0</v>
      </c>
      <c r="CK565">
        <v>0</v>
      </c>
      <c r="CL565" s="1">
        <v>5.7536230000000002E-3</v>
      </c>
      <c r="CM565">
        <v>24.015260000000001</v>
      </c>
      <c r="CN565">
        <v>0</v>
      </c>
      <c r="CO565">
        <v>0</v>
      </c>
      <c r="CP565" s="1">
        <v>5.7391150000000004E-3</v>
      </c>
      <c r="CQ565">
        <v>24.015709999999999</v>
      </c>
      <c r="CR565">
        <v>0</v>
      </c>
      <c r="CS565">
        <v>0</v>
      </c>
      <c r="CT565" s="1">
        <v>6.013867E-3</v>
      </c>
      <c r="CU565">
        <v>24.017119999999998</v>
      </c>
      <c r="CV565">
        <v>0</v>
      </c>
      <c r="CW565">
        <v>0</v>
      </c>
      <c r="CX565" s="1">
        <v>6.12592E-3</v>
      </c>
      <c r="CY565">
        <v>24.026029999999999</v>
      </c>
      <c r="CZ565">
        <v>0</v>
      </c>
      <c r="DA565">
        <v>0</v>
      </c>
      <c r="DB565" s="1">
        <v>6.1635680000000003E-3</v>
      </c>
      <c r="DC565">
        <v>24.07733</v>
      </c>
      <c r="DD565">
        <v>0</v>
      </c>
      <c r="DE565">
        <v>0</v>
      </c>
      <c r="DF565" s="1">
        <v>6.0215249999999998E-3</v>
      </c>
      <c r="DG565">
        <v>24.144670000000001</v>
      </c>
      <c r="DH565">
        <v>0</v>
      </c>
      <c r="DI565">
        <v>0</v>
      </c>
      <c r="DJ565" s="1">
        <v>5.9246689999999996E-3</v>
      </c>
      <c r="DK565">
        <v>24.211539999999999</v>
      </c>
      <c r="DL565">
        <v>0</v>
      </c>
      <c r="DM565">
        <v>0</v>
      </c>
      <c r="DN565" s="1">
        <v>5.9193229999999998E-3</v>
      </c>
      <c r="DO565">
        <v>24.270240000000001</v>
      </c>
      <c r="DP565">
        <v>0</v>
      </c>
      <c r="DQ565">
        <v>0</v>
      </c>
      <c r="DR565" s="1">
        <v>5.971624E-3</v>
      </c>
      <c r="DS565">
        <v>24.289300000000001</v>
      </c>
      <c r="DT565">
        <v>0</v>
      </c>
      <c r="DU565">
        <v>0</v>
      </c>
      <c r="DV565" s="1">
        <v>5.9870230000000002E-3</v>
      </c>
      <c r="DW565">
        <v>24.28867</v>
      </c>
      <c r="DX565">
        <v>0</v>
      </c>
      <c r="DY565">
        <v>0</v>
      </c>
      <c r="DZ565">
        <v>5.9572000000000002E-3</v>
      </c>
      <c r="EA565">
        <v>24.288889999999999</v>
      </c>
      <c r="EB565">
        <v>0</v>
      </c>
      <c r="EC565">
        <v>0</v>
      </c>
      <c r="ED565" s="1">
        <v>5.9034170000000002E-3</v>
      </c>
      <c r="EE565">
        <v>24.295200000000001</v>
      </c>
      <c r="EF565">
        <v>0</v>
      </c>
      <c r="EG565">
        <v>0</v>
      </c>
      <c r="EH565" s="1">
        <v>5.8720329999999996E-3</v>
      </c>
      <c r="EI565">
        <v>24.334720000000001</v>
      </c>
      <c r="EJ565">
        <v>0</v>
      </c>
      <c r="EK565">
        <v>0</v>
      </c>
      <c r="EL565" s="1">
        <v>5.8643840000000003E-3</v>
      </c>
      <c r="EM565">
        <v>24.40035</v>
      </c>
      <c r="EN565">
        <v>0</v>
      </c>
      <c r="EO565">
        <v>0</v>
      </c>
      <c r="EP565" s="1">
        <v>5.8523459999999996E-3</v>
      </c>
      <c r="EQ565">
        <v>24.47174</v>
      </c>
      <c r="ER565">
        <v>0</v>
      </c>
      <c r="ES565">
        <v>0</v>
      </c>
      <c r="ET565" s="1">
        <v>5.8285289999999998E-3</v>
      </c>
      <c r="EU565">
        <v>24.533280000000001</v>
      </c>
      <c r="EV565">
        <v>0</v>
      </c>
      <c r="EW565">
        <v>0</v>
      </c>
      <c r="EX565" s="1">
        <v>5.7970590000000002E-3</v>
      </c>
      <c r="EY565">
        <v>24.55631</v>
      </c>
      <c r="EZ565">
        <v>0</v>
      </c>
      <c r="FA565">
        <v>0</v>
      </c>
      <c r="FB565" s="1">
        <v>5.7618219999999998E-3</v>
      </c>
      <c r="FC565">
        <v>24.556480000000001</v>
      </c>
      <c r="FD565">
        <v>0</v>
      </c>
      <c r="FE565">
        <v>0</v>
      </c>
      <c r="FF565" s="1">
        <v>5.8893280000000001E-3</v>
      </c>
      <c r="FG565">
        <v>24.557700000000001</v>
      </c>
      <c r="FH565">
        <v>0</v>
      </c>
      <c r="FI565">
        <v>0</v>
      </c>
      <c r="FJ565" s="1">
        <v>5.928478E-3</v>
      </c>
      <c r="FK565">
        <v>24.563369999999999</v>
      </c>
      <c r="FL565">
        <v>0</v>
      </c>
      <c r="FM565">
        <v>0</v>
      </c>
      <c r="FN565" s="1">
        <v>5.931253E-3</v>
      </c>
      <c r="FO565">
        <v>24.60689</v>
      </c>
      <c r="FP565">
        <v>0</v>
      </c>
      <c r="FQ565">
        <v>0</v>
      </c>
      <c r="FR565" s="1">
        <v>5.82987E-3</v>
      </c>
      <c r="FS565">
        <v>24.66461</v>
      </c>
      <c r="FT565">
        <v>0</v>
      </c>
      <c r="FU565">
        <v>0</v>
      </c>
      <c r="FV565" s="1">
        <v>5.7515020000000004E-3</v>
      </c>
      <c r="FW565">
        <v>24.70767</v>
      </c>
      <c r="FX565">
        <v>0</v>
      </c>
      <c r="FY565">
        <v>0</v>
      </c>
      <c r="FZ565" s="1">
        <v>5.718346E-3</v>
      </c>
      <c r="GA565">
        <v>24.742090000000001</v>
      </c>
      <c r="GB565">
        <v>0</v>
      </c>
      <c r="GC565">
        <v>0</v>
      </c>
      <c r="GD565" s="1">
        <v>5.7235380000000002E-3</v>
      </c>
      <c r="GE565">
        <v>24.751940000000001</v>
      </c>
      <c r="GF565">
        <v>0</v>
      </c>
      <c r="GG565">
        <v>0</v>
      </c>
      <c r="GH565" s="1">
        <v>5.7051039999999999E-3</v>
      </c>
      <c r="GI565">
        <v>24.764569999999999</v>
      </c>
      <c r="GJ565">
        <v>0</v>
      </c>
      <c r="GK565">
        <v>0</v>
      </c>
      <c r="GL565" s="1">
        <v>5.685664E-3</v>
      </c>
      <c r="GM565">
        <v>24.77956</v>
      </c>
      <c r="GN565">
        <v>0</v>
      </c>
      <c r="GO565">
        <v>0</v>
      </c>
      <c r="GP565" s="1">
        <v>5.6438069999999998E-3</v>
      </c>
      <c r="GQ565">
        <v>24.79523</v>
      </c>
      <c r="GR565">
        <v>0</v>
      </c>
      <c r="GS565">
        <v>0</v>
      </c>
      <c r="GT565" s="1">
        <v>5.6007330000000001E-3</v>
      </c>
      <c r="GU565">
        <v>24.80817</v>
      </c>
      <c r="GV565">
        <v>0</v>
      </c>
      <c r="GW565">
        <v>0</v>
      </c>
      <c r="GX565" s="1">
        <v>5.5653619999999999E-3</v>
      </c>
      <c r="GY565">
        <v>24.845140000000001</v>
      </c>
      <c r="GZ565">
        <v>0</v>
      </c>
      <c r="HA565">
        <v>0</v>
      </c>
      <c r="HB565" s="1">
        <v>5.5272189999999999E-3</v>
      </c>
      <c r="HC565">
        <v>24.904949999999999</v>
      </c>
      <c r="HD565">
        <v>0</v>
      </c>
      <c r="HE565">
        <v>0</v>
      </c>
      <c r="HF565" s="1">
        <v>5.4927530000000004E-3</v>
      </c>
      <c r="HG565">
        <v>24.965540000000001</v>
      </c>
      <c r="HH565">
        <v>0</v>
      </c>
      <c r="HI565">
        <v>0</v>
      </c>
      <c r="HJ565" s="1">
        <v>5.4519950000000003E-3</v>
      </c>
      <c r="HK565">
        <v>24.995760000000001</v>
      </c>
      <c r="HL565">
        <v>0</v>
      </c>
      <c r="HM565">
        <v>0</v>
      </c>
      <c r="HN565" s="1">
        <v>5.4215039999999997E-3</v>
      </c>
      <c r="HO565">
        <v>24.994499999999999</v>
      </c>
      <c r="HP565">
        <v>0</v>
      </c>
      <c r="HQ565">
        <v>0</v>
      </c>
      <c r="HR565" s="1">
        <v>5.5341280000000001E-3</v>
      </c>
      <c r="HS565">
        <v>24.994610000000002</v>
      </c>
      <c r="HT565">
        <v>0</v>
      </c>
      <c r="HU565">
        <v>0</v>
      </c>
      <c r="HV565" s="1">
        <v>5.5707660000000004E-3</v>
      </c>
      <c r="HW565">
        <v>24.996179999999999</v>
      </c>
      <c r="HX565">
        <v>0</v>
      </c>
      <c r="HY565">
        <v>0</v>
      </c>
      <c r="HZ565" s="1">
        <v>5.5660589999999999E-3</v>
      </c>
      <c r="IA565">
        <v>25.026109999999999</v>
      </c>
      <c r="IB565">
        <v>0</v>
      </c>
      <c r="IC565">
        <v>0</v>
      </c>
      <c r="ID565" s="1">
        <v>5.4629489999999999E-3</v>
      </c>
      <c r="IE565">
        <v>25.075479999999999</v>
      </c>
      <c r="IF565">
        <v>0</v>
      </c>
      <c r="IG565">
        <v>0</v>
      </c>
      <c r="IH565" s="1">
        <v>5.3840779999999996E-3</v>
      </c>
      <c r="II565">
        <v>25.124690000000001</v>
      </c>
      <c r="IJ565">
        <v>0</v>
      </c>
      <c r="IK565">
        <v>0</v>
      </c>
      <c r="IL565" s="1">
        <v>5.3545820000000001E-3</v>
      </c>
      <c r="IM565">
        <v>25.168289999999999</v>
      </c>
      <c r="IN565">
        <v>0</v>
      </c>
      <c r="IO565">
        <v>0</v>
      </c>
      <c r="IP565" s="1">
        <v>5.3561370000000004E-3</v>
      </c>
      <c r="IQ565">
        <v>25.185369999999999</v>
      </c>
      <c r="IR565">
        <v>0</v>
      </c>
      <c r="IS565">
        <v>0</v>
      </c>
      <c r="IT565" s="1">
        <v>5.3416219999999999E-3</v>
      </c>
      <c r="IU565">
        <v>25.19041</v>
      </c>
      <c r="IV565">
        <v>0</v>
      </c>
      <c r="IW565">
        <v>0</v>
      </c>
      <c r="IX565" s="1">
        <v>5.3304590000000001E-3</v>
      </c>
      <c r="IY565">
        <v>25.198429999999998</v>
      </c>
      <c r="IZ565">
        <v>0</v>
      </c>
      <c r="JA565">
        <v>0</v>
      </c>
      <c r="JB565" s="1">
        <v>5.2910270000000002E-3</v>
      </c>
      <c r="JC565">
        <v>25.211490000000001</v>
      </c>
      <c r="JD565">
        <v>0</v>
      </c>
      <c r="JE565">
        <v>0</v>
      </c>
      <c r="JF565" s="1">
        <v>5.2553519999999996E-3</v>
      </c>
      <c r="JG565">
        <v>25.26343</v>
      </c>
      <c r="JH565">
        <v>0</v>
      </c>
      <c r="JI565">
        <v>0</v>
      </c>
      <c r="JJ565" s="1">
        <v>5.2197270000000004E-3</v>
      </c>
      <c r="JK565">
        <v>25.32516</v>
      </c>
      <c r="JL565">
        <v>0</v>
      </c>
      <c r="JM565">
        <v>0</v>
      </c>
      <c r="JN565" s="1">
        <v>5.1893030000000001E-3</v>
      </c>
      <c r="JO565">
        <v>25.37857</v>
      </c>
      <c r="JP565">
        <v>0</v>
      </c>
      <c r="JQ565">
        <v>0</v>
      </c>
      <c r="JR565" s="1">
        <v>5.1566759999999998E-3</v>
      </c>
      <c r="JS565">
        <v>25.417860000000001</v>
      </c>
      <c r="JT565">
        <v>0</v>
      </c>
      <c r="JU565">
        <v>0</v>
      </c>
      <c r="JV565" s="1">
        <v>5.1323690000000003E-3</v>
      </c>
      <c r="JW565">
        <v>25.438099999999999</v>
      </c>
      <c r="JX565">
        <v>0</v>
      </c>
      <c r="JY565">
        <v>0</v>
      </c>
      <c r="JZ565" s="1">
        <v>5.0973370000000004E-3</v>
      </c>
      <c r="KA565">
        <v>25.441320000000001</v>
      </c>
      <c r="KB565">
        <v>0</v>
      </c>
      <c r="KC565">
        <v>0</v>
      </c>
      <c r="KD565" s="1">
        <v>5.1176019999999997E-3</v>
      </c>
      <c r="KE565">
        <v>25.445910000000001</v>
      </c>
      <c r="KF565">
        <v>0</v>
      </c>
      <c r="KG565">
        <v>0</v>
      </c>
      <c r="KH565" s="1">
        <v>5.1087720000000001E-3</v>
      </c>
      <c r="KI565">
        <v>25.45495</v>
      </c>
      <c r="KJ565">
        <v>0</v>
      </c>
      <c r="KK565">
        <v>0</v>
      </c>
      <c r="KL565" s="1">
        <v>5.0915300000000004E-3</v>
      </c>
      <c r="KM565">
        <v>25.501919999999998</v>
      </c>
      <c r="KN565">
        <v>0</v>
      </c>
      <c r="KO565">
        <v>0</v>
      </c>
      <c r="KP565" s="1">
        <v>5.0451080000000004E-3</v>
      </c>
      <c r="KQ565">
        <v>25.564319999999999</v>
      </c>
      <c r="KR565">
        <v>0</v>
      </c>
      <c r="KS565">
        <v>0</v>
      </c>
      <c r="KT565" s="1">
        <v>5.004891E-3</v>
      </c>
      <c r="KU565">
        <v>25.629460000000002</v>
      </c>
      <c r="KV565">
        <v>0</v>
      </c>
      <c r="KW565">
        <v>0</v>
      </c>
      <c r="KX565" s="1">
        <v>4.9816169999999998E-3</v>
      </c>
      <c r="KY565">
        <v>25.687670000000001</v>
      </c>
      <c r="KZ565">
        <v>0</v>
      </c>
      <c r="LA565">
        <v>0</v>
      </c>
      <c r="LB565" s="1">
        <v>4.9705510000000001E-3</v>
      </c>
      <c r="LC565">
        <v>25.712119999999999</v>
      </c>
      <c r="LD565">
        <v>0</v>
      </c>
      <c r="LE565">
        <v>0</v>
      </c>
      <c r="LF565" s="1">
        <v>4.9533820000000001E-3</v>
      </c>
      <c r="LG565">
        <v>25.715199999999999</v>
      </c>
      <c r="LH565">
        <v>0</v>
      </c>
      <c r="LI565">
        <v>0</v>
      </c>
      <c r="LJ565" s="1">
        <v>4.9397310000000002E-3</v>
      </c>
      <c r="LK565">
        <v>25.719280000000001</v>
      </c>
      <c r="LL565">
        <v>0</v>
      </c>
      <c r="LM565">
        <v>0</v>
      </c>
      <c r="LN565" s="1">
        <v>4.9234609999999996E-3</v>
      </c>
      <c r="LO565">
        <v>25.731249999999999</v>
      </c>
      <c r="LP565">
        <v>0</v>
      </c>
      <c r="LQ565">
        <v>0</v>
      </c>
      <c r="LR565" s="1">
        <v>4.9025819999999999E-3</v>
      </c>
      <c r="LS565">
        <v>25.79111</v>
      </c>
      <c r="LT565">
        <v>0</v>
      </c>
      <c r="LU565">
        <v>0</v>
      </c>
      <c r="LV565" s="1">
        <v>4.8751599999999999E-3</v>
      </c>
      <c r="LW565">
        <v>25.86599</v>
      </c>
      <c r="LX565">
        <v>0</v>
      </c>
      <c r="LY565">
        <v>0</v>
      </c>
      <c r="LZ565" s="1">
        <v>4.8540980000000003E-3</v>
      </c>
      <c r="MA565">
        <v>25.939540000000001</v>
      </c>
      <c r="MB565">
        <v>0</v>
      </c>
      <c r="MC565">
        <v>0</v>
      </c>
      <c r="MD565" s="1">
        <v>4.8449139999999996E-3</v>
      </c>
      <c r="ME565">
        <v>26.006599999999999</v>
      </c>
      <c r="MF565">
        <v>0</v>
      </c>
      <c r="MG565">
        <v>0</v>
      </c>
      <c r="MH565" s="1">
        <v>4.8223490000000001E-3</v>
      </c>
      <c r="MI565">
        <v>26.03877</v>
      </c>
      <c r="MJ565">
        <v>0</v>
      </c>
      <c r="MK565">
        <v>0</v>
      </c>
      <c r="ML565" s="1">
        <v>4.8011649999999996E-3</v>
      </c>
      <c r="MM565">
        <v>26.04973</v>
      </c>
      <c r="MN565">
        <v>0</v>
      </c>
      <c r="MO565">
        <v>0</v>
      </c>
      <c r="MP565" s="1">
        <v>4.8435010000000001E-3</v>
      </c>
      <c r="MQ565">
        <v>26.057030000000001</v>
      </c>
      <c r="MR565">
        <v>0</v>
      </c>
      <c r="MS565">
        <v>0</v>
      </c>
      <c r="MT565" s="1">
        <v>4.8483229999999999E-3</v>
      </c>
      <c r="MU565">
        <v>26.062719999999999</v>
      </c>
      <c r="MV565">
        <v>0</v>
      </c>
      <c r="MW565">
        <v>0</v>
      </c>
      <c r="MX565" s="1">
        <v>4.8473609999999997E-3</v>
      </c>
      <c r="MY565">
        <v>26.07845</v>
      </c>
      <c r="MZ565">
        <v>0</v>
      </c>
      <c r="NA565">
        <v>0</v>
      </c>
      <c r="NB565" s="1">
        <v>4.8009469999999999E-3</v>
      </c>
      <c r="NC565">
        <v>26.115649999999999</v>
      </c>
      <c r="ND565">
        <v>0</v>
      </c>
      <c r="NE565">
        <v>0</v>
      </c>
      <c r="NF565" s="1">
        <v>4.7696170000000003E-3</v>
      </c>
      <c r="NG565">
        <v>26.176269999999999</v>
      </c>
      <c r="NH565">
        <v>0</v>
      </c>
      <c r="NI565" s="1">
        <v>3.1443010000000001E-13</v>
      </c>
      <c r="NJ565" s="1">
        <v>4.7522980000000003E-3</v>
      </c>
      <c r="NK565">
        <v>26.21472</v>
      </c>
      <c r="NL565" s="1">
        <v>7.4227609999999993E-18</v>
      </c>
      <c r="NM565" s="1">
        <v>7.7276839999999995E-12</v>
      </c>
      <c r="NN565" s="1">
        <v>4.7528040000000002E-3</v>
      </c>
      <c r="NO565">
        <v>26.22852</v>
      </c>
      <c r="NP565" s="1">
        <v>4.4443639999999999E-17</v>
      </c>
      <c r="NQ565" s="1">
        <v>4.6270369999999999E-11</v>
      </c>
      <c r="NR565" s="1">
        <v>4.7431410000000002E-3</v>
      </c>
      <c r="NS565">
        <v>26.236650000000001</v>
      </c>
      <c r="NT565" s="1">
        <v>1.6414210000000001E-16</v>
      </c>
      <c r="NU565" s="1">
        <v>1.712358E-10</v>
      </c>
      <c r="NV565" s="1">
        <v>4.792007E-3</v>
      </c>
      <c r="NW565">
        <v>26.242930000000001</v>
      </c>
      <c r="NX565" s="1">
        <v>4.7938260000000004E-16</v>
      </c>
      <c r="NY565" s="1">
        <v>4.9497679999999999E-10</v>
      </c>
      <c r="NZ565" s="1">
        <v>4.796018E-3</v>
      </c>
      <c r="OA565">
        <v>26.250050000000002</v>
      </c>
      <c r="OB565" s="1">
        <v>1.165618E-15</v>
      </c>
      <c r="OC565" s="1">
        <v>1.2025129999999999E-9</v>
      </c>
      <c r="OD565" s="1">
        <v>4.7917849999999998E-3</v>
      </c>
      <c r="OE565">
        <v>26.29129</v>
      </c>
      <c r="OF565" s="1">
        <v>2.4834940000000001E-15</v>
      </c>
      <c r="OG565" s="1">
        <v>2.5643959999999999E-9</v>
      </c>
      <c r="OH565" s="1">
        <v>4.7540200000000003E-3</v>
      </c>
      <c r="OI565">
        <v>26.35417</v>
      </c>
      <c r="OJ565" s="1">
        <v>4.8066890000000002E-15</v>
      </c>
      <c r="OK565" s="1">
        <v>5.0026429999999997E-9</v>
      </c>
    </row>
    <row r="568" spans="1:427" x14ac:dyDescent="0.35">
      <c r="H568" s="5">
        <v>0.125</v>
      </c>
      <c r="L568">
        <f>0.125+H568</f>
        <v>0.25</v>
      </c>
      <c r="P568">
        <f>0.125+L568</f>
        <v>0.375</v>
      </c>
      <c r="T568">
        <f>0.125+P568</f>
        <v>0.5</v>
      </c>
      <c r="X568">
        <f>0.125+T568</f>
        <v>0.625</v>
      </c>
      <c r="AB568">
        <f>0.125+X568</f>
        <v>0.75</v>
      </c>
      <c r="AF568">
        <f>0.125+AB568</f>
        <v>0.875</v>
      </c>
      <c r="AJ568">
        <f>0.125+AF568</f>
        <v>1</v>
      </c>
      <c r="AN568">
        <f>0.125+AJ568</f>
        <v>1.125</v>
      </c>
      <c r="AR568">
        <f>0.125+AN568</f>
        <v>1.25</v>
      </c>
      <c r="AV568">
        <f>0.125+AR568</f>
        <v>1.375</v>
      </c>
      <c r="AZ568">
        <f>0.125+AV568</f>
        <v>1.5</v>
      </c>
      <c r="BD568">
        <f>0.125+AZ568</f>
        <v>1.625</v>
      </c>
      <c r="BH568">
        <f>0.125+BD568</f>
        <v>1.75</v>
      </c>
      <c r="BL568">
        <f>0.125+BH568</f>
        <v>1.875</v>
      </c>
      <c r="BP568">
        <f>0.125+BL568</f>
        <v>2</v>
      </c>
      <c r="BT568">
        <f>0.125+BP568</f>
        <v>2.125</v>
      </c>
      <c r="BX568">
        <f>0.125+BT568</f>
        <v>2.25</v>
      </c>
      <c r="CB568">
        <f>0.125+BX568</f>
        <v>2.375</v>
      </c>
      <c r="CF568">
        <f>0.125+CB568</f>
        <v>2.5</v>
      </c>
      <c r="CJ568">
        <f>0.125+CF568</f>
        <v>2.625</v>
      </c>
      <c r="CN568">
        <f>0.125+CJ568</f>
        <v>2.75</v>
      </c>
      <c r="CR568">
        <f>0.125+CN568</f>
        <v>2.875</v>
      </c>
      <c r="CV568">
        <f>0.125+CR568</f>
        <v>3</v>
      </c>
      <c r="CZ568">
        <f>0.125+CV568</f>
        <v>3.125</v>
      </c>
      <c r="DD568">
        <f>0.125+CZ568</f>
        <v>3.25</v>
      </c>
      <c r="DH568">
        <f>0.125+DD568</f>
        <v>3.375</v>
      </c>
      <c r="DL568">
        <f>0.125+DH568</f>
        <v>3.5</v>
      </c>
      <c r="DP568">
        <f>0.125+DL568</f>
        <v>3.625</v>
      </c>
      <c r="DT568">
        <f>0.125+DP568</f>
        <v>3.75</v>
      </c>
      <c r="DX568">
        <f>0.125+DT568</f>
        <v>3.875</v>
      </c>
      <c r="EB568">
        <f>0.125+DX568</f>
        <v>4</v>
      </c>
      <c r="EF568">
        <f>0.125+EB568</f>
        <v>4.125</v>
      </c>
      <c r="EJ568">
        <f>0.125+EF568</f>
        <v>4.25</v>
      </c>
      <c r="EN568">
        <f>0.125+EJ568</f>
        <v>4.375</v>
      </c>
      <c r="ER568">
        <f>0.125+EN568</f>
        <v>4.5</v>
      </c>
      <c r="EV568">
        <f>0.125+ER568</f>
        <v>4.625</v>
      </c>
      <c r="EZ568">
        <f>0.125+EV568</f>
        <v>4.75</v>
      </c>
      <c r="FD568">
        <f>0.125+EZ568</f>
        <v>4.875</v>
      </c>
      <c r="FH568">
        <f>0.125+FD568</f>
        <v>5</v>
      </c>
      <c r="FL568">
        <f>0.125+FH568</f>
        <v>5.125</v>
      </c>
      <c r="FP568">
        <f>0.125+FL568</f>
        <v>5.25</v>
      </c>
      <c r="FT568">
        <f>0.125+FP568</f>
        <v>5.375</v>
      </c>
      <c r="FX568">
        <f>0.125+FT568</f>
        <v>5.5</v>
      </c>
      <c r="GB568">
        <f>0.125+FX568</f>
        <v>5.625</v>
      </c>
      <c r="GF568">
        <f>0.125+GB568</f>
        <v>5.75</v>
      </c>
      <c r="GJ568">
        <f>0.125+GF568</f>
        <v>5.875</v>
      </c>
      <c r="GN568">
        <f>0.125+GJ568</f>
        <v>6</v>
      </c>
      <c r="GR568">
        <f>0.125+GN568</f>
        <v>6.125</v>
      </c>
      <c r="GV568">
        <f>0.125+GR568</f>
        <v>6.25</v>
      </c>
      <c r="GZ568">
        <f>0.125+GV568</f>
        <v>6.375</v>
      </c>
      <c r="HD568">
        <f>0.125+GZ568</f>
        <v>6.5</v>
      </c>
      <c r="HH568">
        <f>0.125+HD568</f>
        <v>6.625</v>
      </c>
      <c r="HL568">
        <f>0.125+HH568</f>
        <v>6.75</v>
      </c>
      <c r="HP568">
        <f>0.125+HL568</f>
        <v>6.875</v>
      </c>
      <c r="HT568">
        <f>0.125+HP568</f>
        <v>7</v>
      </c>
      <c r="HX568">
        <f>0.125+HT568</f>
        <v>7.125</v>
      </c>
      <c r="IB568">
        <f>0.125+HX568</f>
        <v>7.25</v>
      </c>
      <c r="IF568">
        <f>0.125+IB568</f>
        <v>7.375</v>
      </c>
      <c r="IJ568">
        <f>0.125+IF568</f>
        <v>7.5</v>
      </c>
      <c r="IN568">
        <f>0.125+IJ568</f>
        <v>7.625</v>
      </c>
      <c r="IR568">
        <f>0.125+IN568</f>
        <v>7.75</v>
      </c>
      <c r="IV568">
        <f>0.125+IR568</f>
        <v>7.875</v>
      </c>
      <c r="IZ568">
        <f>0.125+IV568</f>
        <v>8</v>
      </c>
      <c r="JD568">
        <f>0.125+IZ568</f>
        <v>8.125</v>
      </c>
      <c r="JH568">
        <f>0.125+JD568</f>
        <v>8.25</v>
      </c>
      <c r="JL568">
        <f>0.125+JH568</f>
        <v>8.375</v>
      </c>
      <c r="JP568">
        <f>0.125+JL568</f>
        <v>8.5</v>
      </c>
      <c r="JT568">
        <f>0.125+JP568</f>
        <v>8.625</v>
      </c>
      <c r="JX568">
        <f>0.125+JT568</f>
        <v>8.75</v>
      </c>
      <c r="KB568">
        <f>0.125+JX568</f>
        <v>8.875</v>
      </c>
      <c r="KF568">
        <f>0.125+KB568</f>
        <v>9</v>
      </c>
      <c r="KJ568">
        <f>0.125+KF568</f>
        <v>9.125</v>
      </c>
      <c r="KN568">
        <f>0.125+KJ568</f>
        <v>9.25</v>
      </c>
      <c r="KR568">
        <f>0.125+KN568</f>
        <v>9.375</v>
      </c>
      <c r="KV568">
        <f>0.125+KR568</f>
        <v>9.5</v>
      </c>
      <c r="KZ568">
        <f>0.125+KV568</f>
        <v>9.625</v>
      </c>
      <c r="LD568">
        <f>0.125+KZ568</f>
        <v>9.75</v>
      </c>
      <c r="LH568">
        <f>0.125+LD568</f>
        <v>9.875</v>
      </c>
      <c r="LL568">
        <f>0.125+LH568</f>
        <v>10</v>
      </c>
      <c r="LP568">
        <f>0.125+LL568</f>
        <v>10.125</v>
      </c>
      <c r="LT568">
        <f>0.125+LP568</f>
        <v>10.25</v>
      </c>
      <c r="LX568">
        <f>0.125+LT568</f>
        <v>10.375</v>
      </c>
      <c r="MB568">
        <f>0.125+LX568</f>
        <v>10.5</v>
      </c>
      <c r="MF568">
        <f>0.125+MB568</f>
        <v>10.625</v>
      </c>
      <c r="MJ568">
        <f>0.125+MF568</f>
        <v>10.75</v>
      </c>
      <c r="MN568">
        <f>0.125+MJ568</f>
        <v>10.875</v>
      </c>
      <c r="MR568">
        <f>0.125+MN568</f>
        <v>11</v>
      </c>
      <c r="MV568">
        <f>0.125+MR568</f>
        <v>11.125</v>
      </c>
      <c r="MZ568">
        <f>0.125+MV568</f>
        <v>11.25</v>
      </c>
      <c r="ND568">
        <f>0.125+MZ568</f>
        <v>11.375</v>
      </c>
      <c r="NH568">
        <f>0.125+ND568</f>
        <v>11.5</v>
      </c>
      <c r="NL568">
        <f>0.125+NH568</f>
        <v>11.625</v>
      </c>
      <c r="NP568">
        <f>0.125+NL568</f>
        <v>11.75</v>
      </c>
      <c r="NT568">
        <f>0.125+NP568</f>
        <v>11.875</v>
      </c>
      <c r="NX568">
        <f>0.125+NT568</f>
        <v>12</v>
      </c>
      <c r="OB568">
        <f>0.125+NX568</f>
        <v>12.125</v>
      </c>
      <c r="OF568">
        <f>0.125+OB568</f>
        <v>12.25</v>
      </c>
      <c r="OJ568">
        <f>0.125+OF568</f>
        <v>12.375</v>
      </c>
      <c r="OK568" s="5">
        <f>0.125*OO[[#Headers],[99]]</f>
        <v>12.375</v>
      </c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9A09-C6C0-4086-8364-2454E2209A8A}">
  <sheetPr>
    <tabColor theme="7"/>
  </sheetPr>
  <dimension ref="A1:CX569"/>
  <sheetViews>
    <sheetView topLeftCell="A540" workbookViewId="0">
      <selection activeCell="CW568" sqref="C566:CW568"/>
    </sheetView>
  </sheetViews>
  <sheetFormatPr defaultRowHeight="14.5" x14ac:dyDescent="0.35"/>
  <cols>
    <col min="2" max="2" width="12.1796875" customWidth="1"/>
    <col min="3" max="102" width="8.7265625" style="10"/>
  </cols>
  <sheetData>
    <row r="1" spans="1:102" ht="29" x14ac:dyDescent="0.35">
      <c r="A1" s="2" t="s">
        <v>2</v>
      </c>
      <c r="B1" s="2" t="s">
        <v>3</v>
      </c>
      <c r="C1" s="10" t="s">
        <v>871</v>
      </c>
      <c r="D1" s="10" t="s">
        <v>872</v>
      </c>
      <c r="E1" s="10" t="s">
        <v>873</v>
      </c>
      <c r="F1" s="10" t="s">
        <v>874</v>
      </c>
      <c r="G1" s="10" t="s">
        <v>875</v>
      </c>
      <c r="H1" s="10" t="s">
        <v>876</v>
      </c>
      <c r="I1" s="10" t="s">
        <v>877</v>
      </c>
      <c r="J1" s="10" t="s">
        <v>878</v>
      </c>
      <c r="K1" s="10" t="s">
        <v>879</v>
      </c>
      <c r="L1" s="10" t="s">
        <v>880</v>
      </c>
      <c r="M1" s="10" t="s">
        <v>881</v>
      </c>
      <c r="N1" s="10" t="s">
        <v>882</v>
      </c>
      <c r="O1" s="10" t="s">
        <v>883</v>
      </c>
      <c r="P1" s="10" t="s">
        <v>884</v>
      </c>
      <c r="Q1" s="10" t="s">
        <v>885</v>
      </c>
      <c r="R1" s="10" t="s">
        <v>886</v>
      </c>
      <c r="S1" s="10" t="s">
        <v>887</v>
      </c>
      <c r="T1" s="10" t="s">
        <v>888</v>
      </c>
      <c r="U1" s="10" t="s">
        <v>889</v>
      </c>
      <c r="V1" s="10" t="s">
        <v>890</v>
      </c>
      <c r="W1" s="10" t="s">
        <v>891</v>
      </c>
      <c r="X1" s="10" t="s">
        <v>892</v>
      </c>
      <c r="Y1" s="10" t="s">
        <v>893</v>
      </c>
      <c r="Z1" s="10" t="s">
        <v>894</v>
      </c>
      <c r="AA1" s="10" t="s">
        <v>895</v>
      </c>
      <c r="AB1" s="10" t="s">
        <v>896</v>
      </c>
      <c r="AC1" s="10" t="s">
        <v>897</v>
      </c>
      <c r="AD1" s="10" t="s">
        <v>898</v>
      </c>
      <c r="AE1" s="10" t="s">
        <v>899</v>
      </c>
      <c r="AF1" s="10" t="s">
        <v>900</v>
      </c>
      <c r="AG1" s="10" t="s">
        <v>901</v>
      </c>
      <c r="AH1" s="10" t="s">
        <v>902</v>
      </c>
      <c r="AI1" s="10" t="s">
        <v>903</v>
      </c>
      <c r="AJ1" s="10" t="s">
        <v>904</v>
      </c>
      <c r="AK1" s="10" t="s">
        <v>905</v>
      </c>
      <c r="AL1" s="10" t="s">
        <v>906</v>
      </c>
      <c r="AM1" s="10" t="s">
        <v>907</v>
      </c>
      <c r="AN1" s="10" t="s">
        <v>908</v>
      </c>
      <c r="AO1" s="10" t="s">
        <v>909</v>
      </c>
      <c r="AP1" s="10" t="s">
        <v>910</v>
      </c>
      <c r="AQ1" s="10" t="s">
        <v>911</v>
      </c>
      <c r="AR1" s="10" t="s">
        <v>912</v>
      </c>
      <c r="AS1" s="10" t="s">
        <v>913</v>
      </c>
      <c r="AT1" s="10" t="s">
        <v>914</v>
      </c>
      <c r="AU1" s="10" t="s">
        <v>915</v>
      </c>
      <c r="AV1" s="10" t="s">
        <v>916</v>
      </c>
      <c r="AW1" s="10" t="s">
        <v>917</v>
      </c>
      <c r="AX1" s="10" t="s">
        <v>918</v>
      </c>
      <c r="AY1" s="10" t="s">
        <v>919</v>
      </c>
      <c r="AZ1" s="10" t="s">
        <v>920</v>
      </c>
      <c r="BA1" s="10" t="s">
        <v>921</v>
      </c>
      <c r="BB1" s="10" t="s">
        <v>922</v>
      </c>
      <c r="BC1" s="10" t="s">
        <v>923</v>
      </c>
      <c r="BD1" s="10" t="s">
        <v>924</v>
      </c>
      <c r="BE1" s="10" t="s">
        <v>925</v>
      </c>
      <c r="BF1" s="10" t="s">
        <v>926</v>
      </c>
      <c r="BG1" s="10" t="s">
        <v>927</v>
      </c>
      <c r="BH1" s="10" t="s">
        <v>928</v>
      </c>
      <c r="BI1" s="10" t="s">
        <v>929</v>
      </c>
      <c r="BJ1" s="10" t="s">
        <v>930</v>
      </c>
      <c r="BK1" s="10" t="s">
        <v>931</v>
      </c>
      <c r="BL1" s="10" t="s">
        <v>932</v>
      </c>
      <c r="BM1" s="10" t="s">
        <v>933</v>
      </c>
      <c r="BN1" s="10" t="s">
        <v>934</v>
      </c>
      <c r="BO1" s="10" t="s">
        <v>935</v>
      </c>
      <c r="BP1" s="10" t="s">
        <v>936</v>
      </c>
      <c r="BQ1" s="10" t="s">
        <v>937</v>
      </c>
      <c r="BR1" s="10" t="s">
        <v>938</v>
      </c>
      <c r="BS1" s="10" t="s">
        <v>939</v>
      </c>
      <c r="BT1" s="10" t="s">
        <v>940</v>
      </c>
      <c r="BU1" s="10" t="s">
        <v>941</v>
      </c>
      <c r="BV1" s="10" t="s">
        <v>942</v>
      </c>
      <c r="BW1" s="10" t="s">
        <v>943</v>
      </c>
      <c r="BX1" s="10" t="s">
        <v>944</v>
      </c>
      <c r="BY1" s="10" t="s">
        <v>945</v>
      </c>
      <c r="BZ1" s="10" t="s">
        <v>946</v>
      </c>
      <c r="CA1" s="10" t="s">
        <v>947</v>
      </c>
      <c r="CB1" s="10" t="s">
        <v>948</v>
      </c>
      <c r="CC1" s="10" t="s">
        <v>949</v>
      </c>
      <c r="CD1" s="10" t="s">
        <v>950</v>
      </c>
      <c r="CE1" s="10" t="s">
        <v>951</v>
      </c>
      <c r="CF1" s="10" t="s">
        <v>952</v>
      </c>
      <c r="CG1" s="10" t="s">
        <v>953</v>
      </c>
      <c r="CH1" s="10" t="s">
        <v>954</v>
      </c>
      <c r="CI1" s="10" t="s">
        <v>955</v>
      </c>
      <c r="CJ1" s="10" t="s">
        <v>956</v>
      </c>
      <c r="CK1" s="10" t="s">
        <v>957</v>
      </c>
      <c r="CL1" s="10" t="s">
        <v>958</v>
      </c>
      <c r="CM1" s="10" t="s">
        <v>959</v>
      </c>
      <c r="CN1" s="10" t="s">
        <v>960</v>
      </c>
      <c r="CO1" s="10" t="s">
        <v>961</v>
      </c>
      <c r="CP1" s="10" t="s">
        <v>962</v>
      </c>
      <c r="CQ1" s="10" t="s">
        <v>963</v>
      </c>
      <c r="CR1" s="10" t="s">
        <v>964</v>
      </c>
      <c r="CS1" s="10" t="s">
        <v>965</v>
      </c>
      <c r="CT1" s="10" t="s">
        <v>966</v>
      </c>
      <c r="CU1" s="10" t="s">
        <v>967</v>
      </c>
      <c r="CV1" s="10" t="s">
        <v>968</v>
      </c>
      <c r="CW1" s="10" t="s">
        <v>969</v>
      </c>
      <c r="CX1" s="10" t="s">
        <v>970</v>
      </c>
    </row>
    <row r="2" spans="1:102" x14ac:dyDescent="0.35">
      <c r="A2" t="s">
        <v>6</v>
      </c>
      <c r="B2">
        <v>611.77329999999995</v>
      </c>
      <c r="C2" s="10">
        <f>3/24*OO[[#This Row],[59 (26JUN1985 06:00:00)-Water Temperature (C)]]*OO[[#This Row],[1]]/SUM(OO[1])</f>
        <v>8.8255617576426364E-17</v>
      </c>
      <c r="D2" s="10">
        <f>3/24*OO[[#This Row],[60 (26JUN1985 09:00:00)-Water Temperature (C)]]*OO[[#This Row],[2]]/SUM(OO[2])</f>
        <v>1.7682972366120467E-20</v>
      </c>
      <c r="E2" s="10">
        <f>3/24*OO[[#This Row],[61 (26JUN1985 12:00:00)-Water Temperature (C)]]*OO[[#This Row],[3]]/SUM(OO[3])</f>
        <v>3.2753260609569102E-24</v>
      </c>
      <c r="F2" s="10">
        <f>3/24*OO[[#This Row],[62 (26JUN1985 15:00:00)-Water Temperature (C)]]*OO[[#This Row],[4]]/SUM(OO[4])</f>
        <v>6.0683089023226781E-28</v>
      </c>
      <c r="G2" s="10">
        <f>3/24*OO[[#This Row],[63 (26JUN1985 18:00:00)-Water Temperature (C)]]*OO[[#This Row],[5]]/SUM(OO[5])</f>
        <v>7.9030566423366944E-31</v>
      </c>
      <c r="H2" s="10">
        <f>3/24*OO[[#This Row],[64 (26JUN1985 21:00:00)-Water Temperature (C)]]*OO[[#This Row],[6]]/SUM(OO[6])</f>
        <v>5.6107623560895715E-31</v>
      </c>
      <c r="I2" s="10">
        <f>3/24*OO[[#This Row],[65 (27JUN1985 00:00:00)-Water Temperature (C)]]*OO[[#This Row],[7]]/SUM(OO[7])</f>
        <v>4.5001696100834084E-31</v>
      </c>
      <c r="J2" s="10">
        <f>3/24*OO[[#This Row],[66 (27JUN1985 03:00:00)-Water Temperature (C)]]*OO[[#This Row],[8]]/SUM(OO[8])</f>
        <v>3.6074445441076177E-31</v>
      </c>
      <c r="K2" s="10">
        <f>3/24*OO[[#This Row],[67 (27JUN1985 06:00:00)-Water Temperature (C)]]*OO[[#This Row],[9]]/SUM(OO[9])</f>
        <v>2.9041866895249419E-31</v>
      </c>
      <c r="L2" s="10">
        <f>3/24*OO[[#This Row],[68 (27JUN1985 09:00:00)-Water Temperature (C)]]*OO[[#This Row],[10]]/SUM(OO[10])</f>
        <v>2.3533309382746586E-31</v>
      </c>
      <c r="M2" s="10">
        <f>3/24*OO[[#This Row],[69 (27JUN1985 12:00:00)-Water Temperature (C)]]*OO[[#This Row],[11]]/SUM(OO[11])</f>
        <v>1.9309364851330622E-31</v>
      </c>
      <c r="N2" s="10">
        <f>3/24*OO[[#This Row],[70 (27JUN1985 15:00:00)-Water Temperature (C)]]*OO[[#This Row],[12]]/SUM(OO[12])</f>
        <v>1.5877055519699159E-31</v>
      </c>
      <c r="O2" s="10">
        <f>3/24*OO[[#This Row],[71 (27JUN1985 18:00:00)-Water Temperature (C)]]*OO[[#This Row],[13]]/SUM(OO[13])</f>
        <v>1.30978628755633E-31</v>
      </c>
      <c r="P2" s="10">
        <f>3/24*OO[[#This Row],[72 (27JUN1985 21:00:00)-Water Temperature (C)]]*OO[[#This Row],[14]]/SUM(OO[14])</f>
        <v>1.0833696610989147E-31</v>
      </c>
      <c r="Q2" s="10">
        <f>3/24*OO[[#This Row],[73 (28JUN1985 00:00:00)-Water Temperature (C)]]*OO[[#This Row],[15]]/SUM(OO[15])</f>
        <v>8.9771905563029813E-32</v>
      </c>
      <c r="R2" s="10">
        <f>3/24*OO[[#This Row],[74 (28JUN1985 03:00:00)-Water Temperature (C)]]*OO[[#This Row],[16]]/SUM(OO[16])</f>
        <v>7.4472783128151804E-32</v>
      </c>
      <c r="S2" s="10">
        <f>3/24*OO[[#This Row],[75 (28JUN1985 06:00:00)-Water Temperature (C)]]*OO[[#This Row],[17]]/SUM(OO[17])</f>
        <v>6.2028015948778729E-32</v>
      </c>
      <c r="T2" s="10">
        <f>3/24*OO[[#This Row],[76 (28JUN1985 09:00:00)-Water Temperature (C)]]*OO[[#This Row],[18]]/SUM(OO[18])</f>
        <v>5.3059814948317549E-32</v>
      </c>
      <c r="U2" s="10">
        <f>3/24*OO[[#This Row],[77 (28JUN1985 12:00:00)-Water Temperature (C)]]*OO[[#This Row],[19]]/SUM(OO[19])</f>
        <v>4.6345499784734385E-32</v>
      </c>
      <c r="V2" s="10">
        <f>3/24000000*OO[[#This Row],[78 (28JUN1985 15:00:00)-Water Temperature (C)]]*OO[[#This Row],[20]]</f>
        <v>4.0877645592937492E-32</v>
      </c>
      <c r="W2" s="10">
        <f>3/24000000*OO[[#This Row],[79 (28JUN1985 18:00:00)-Water Temperature (C)]]*OO[[#This Row],[21]]</f>
        <v>3.6125281633875003E-32</v>
      </c>
      <c r="X2" s="10">
        <f>3/24000000*OO[[#This Row],[80 (28JUN1985 21:00:00)-Water Temperature (C)]]*OO[[#This Row],[22]]</f>
        <v>3.1960699516899997E-32</v>
      </c>
      <c r="Y2" s="10">
        <f>3/24000000*OO[[#This Row],[81 (29JUN1985 00:00:00)-Water Temperature (C)]]*OO[[#This Row],[23]]</f>
        <v>2.8304126525625004E-32</v>
      </c>
      <c r="Z2" s="10">
        <f>3/24000000*OO[[#This Row],[82 (29JUN1985 03:00:00)-Water Temperature (C)]]*OO[[#This Row],[24]]</f>
        <v>2.4195919166424996E-32</v>
      </c>
      <c r="AA2" s="10">
        <f>3/24000000*OO[[#This Row],[83 (29JUN1985 06:00:00)-Water Temperature (C)]]*OO[[#This Row],[25]]</f>
        <v>1.9766340722441252E-32</v>
      </c>
      <c r="AB2" s="10">
        <f>3/24000000*OO[[#This Row],[84 (29JUN1985 09:00:00)-Water Temperature (C)]]*OO[[#This Row],[26]]</f>
        <v>1.6274492596932498E-32</v>
      </c>
      <c r="AC2" s="10">
        <f>3/24000000*OO[[#This Row],[85 (29JUN1985 12:00:00)-Water Temperature (C)]]*OO[[#This Row],[27]]</f>
        <v>1.3482409482633746E-32</v>
      </c>
      <c r="AD2" s="10">
        <f>3/24000000*OO[[#This Row],[86 (29JUN1985 15:00:00)-Water Temperature (C)]]*OO[[#This Row],[28]]</f>
        <v>1.1223668963113749E-32</v>
      </c>
      <c r="AE2" s="10">
        <f>3/24000000*OO[[#This Row],[88 (29JUN1985 21:00:00)-Water Temperature (C)]]*OO[[#This Row],[30]]</f>
        <v>7.8652172071224992E-33</v>
      </c>
      <c r="AF2" s="10">
        <f>3/24000000*OO[[#This Row],[88 (29JUN1985 21:00:00)-Water Temperature (C)]]*OO[[#This Row],[30]]</f>
        <v>7.8652172071224992E-33</v>
      </c>
      <c r="AG2" s="10">
        <f>3/24000000*OO[[#This Row],[89 (30JUN1985 00:00:00)-Water Temperature (C)]]*OO[[#This Row],[31]]</f>
        <v>6.6326696995000001E-33</v>
      </c>
      <c r="AH2" s="10">
        <f>3/24000000*OO[[#This Row],[90 (30JUN1985 03:00:00)-Water Temperature (C)]]*OO[[#This Row],[32]]</f>
        <v>5.6052874180350001E-33</v>
      </c>
      <c r="AI2" s="10">
        <f>3/24000000*OO[[#This Row],[91 (30JUN1985 06:00:00)-Water Temperature (C)]]*OO[[#This Row],[33]]</f>
        <v>4.761933640035E-33</v>
      </c>
      <c r="AJ2" s="10">
        <f>3/24000000*OO[[#This Row],[92 (30JUN1985 09:00:00)-Water Temperature (C)]]*OO[[#This Row],[34]]</f>
        <v>4.1021426806499992E-33</v>
      </c>
      <c r="AK2" s="10">
        <f>3/24000000*OO[[#This Row],[93 (30JUN1985 12:00:00)-Water Temperature (C)]]*OO[[#This Row],[35]]</f>
        <v>3.5688408516450003E-33</v>
      </c>
      <c r="AL2" s="10">
        <f>3/24000000*OO[[#This Row],[94 (30JUN1985 15:00:00)-Water Temperature (C)]]*OO[[#This Row],[36]]</f>
        <v>3.1235483816349997E-33</v>
      </c>
      <c r="AM2" s="10">
        <f>3/24000000*OO[[#This Row],[95 (30JUN1985 18:00:00)-Water Temperature (C)]]*OO[[#This Row],[37]]</f>
        <v>2.73885864831125E-33</v>
      </c>
      <c r="AN2" s="10">
        <f>3/24000000*OO[[#This Row],[96 (30JUN1985 21:00:00)-Water Temperature (C)]]*OO[[#This Row],[38]]</f>
        <v>2.4071401597500002E-33</v>
      </c>
      <c r="AO2" s="10">
        <f>3/24000000*OO[[#This Row],[97 (01JUL1985 00:00:00)-Water Temperature (C)]]*OO[[#This Row],[39]]</f>
        <v>2.1194479356274997E-33</v>
      </c>
      <c r="AP2" s="10">
        <f>3/24000000*OO[[#This Row],[98 (01JUL1985 03:00:00)-Water Temperature (C)]]*OO[[#This Row],[40]]</f>
        <v>1.8672716677344997E-33</v>
      </c>
      <c r="AQ2" s="10">
        <f>3/24000000*OO[[#This Row],[99 (01JUL1985 06:00:00)-Water Temperature (C)]]*OO[[#This Row],[41]]</f>
        <v>1.6468243042937498E-33</v>
      </c>
      <c r="AR2" s="10">
        <f>3/24000000*OO[[#This Row],[100 (01JUL1985 09:00:00)-Water Temperature (C)]]*OO[[#This Row],[42]]</f>
        <v>1.4522306486737498E-33</v>
      </c>
      <c r="AS2" s="10">
        <f>3/24000000*OO[[#This Row],[101 (01JUL1985 12:00:00)-Water Temperature (C)]]*OO[[#This Row],[43]]</f>
        <v>1.278544237790625E-33</v>
      </c>
      <c r="AT2" s="10">
        <f>3/24000000*OO[[#This Row],[102 (01JUL1985 15:00:00)-Water Temperature (C)]]*OO[[#This Row],[44]]</f>
        <v>1.1255005340095001E-33</v>
      </c>
      <c r="AU2" s="10">
        <f>3/24000000*OO[[#This Row],[103 (01JUL1985 18:00:00)-Water Temperature (C)]]*OO[[#This Row],[45]]</f>
        <v>9.910276024320001E-34</v>
      </c>
      <c r="AV2" s="10">
        <f>3/24000000*OO[[#This Row],[104 (01JUL1985 21:00:00)-Water Temperature (C)]]*OO[[#This Row],[46]]</f>
        <v>8.7321801531050003E-34</v>
      </c>
      <c r="AW2" s="10">
        <f>3/24000000*OO[[#This Row],[105 (02JUL1985 00:00:00)-Water Temperature (C)]]*OO[[#This Row],[47]]</f>
        <v>7.6961762445224987E-34</v>
      </c>
      <c r="AX2" s="10">
        <f>3/24000000*OO[[#This Row],[106 (02JUL1985 03:00:00)-Water Temperature (C)]]*OO[[#This Row],[48]]</f>
        <v>6.7894446977900001E-34</v>
      </c>
      <c r="AY2" s="10">
        <f>3/24000000*OO[[#This Row],[107 (02JUL1985 06:00:00)-Water Temperature (C)]]*OO[[#This Row],[49]]</f>
        <v>5.9866343487062497E-34</v>
      </c>
      <c r="AZ2" s="10">
        <f>3/24000000*OO[[#This Row],[108 (02JUL1985 09:00:00)-Water Temperature (C)]]*OO[[#This Row],[50]]</f>
        <v>5.2504298819699996E-34</v>
      </c>
      <c r="BA2" s="10">
        <f>3/24000000*OO[[#This Row],[109 (02JUL1985 12:00:00)-Water Temperature (C)]]*OO[[#This Row],[51]]</f>
        <v>4.5846109890824998E-34</v>
      </c>
      <c r="BB2" s="10">
        <f>3/24000000*OO[[#This Row],[110 (02JUL1985 15:00:00)-Water Temperature (C)]]*OO[[#This Row],[52]]</f>
        <v>4.0008603003600005E-34</v>
      </c>
      <c r="BC2" s="10">
        <f>3/24000000*OO[[#This Row],[111 (02JUL1985 18:00:00)-Water Temperature (C)]]*OO[[#This Row],[53]]</f>
        <v>3.4895499885224998E-34</v>
      </c>
      <c r="BD2" s="10">
        <f>3/24000000*OO[[#This Row],[112 (02JUL1985 21:00:00)-Water Temperature (C)]]*OO[[#This Row],[54]]</f>
        <v>3.0436701939749996E-34</v>
      </c>
      <c r="BE2" s="10">
        <f>3/24000000*OO[[#This Row],[113 (03JUL1985 00:00:00)-Water Temperature (C)]]*OO[[#This Row],[55]]</f>
        <v>2.6591760425299999E-34</v>
      </c>
      <c r="BF2" s="10">
        <f>3/24000000*OO[[#This Row],[114 (03JUL1985 03:00:00)-Water Temperature (C)]]*OO[[#This Row],[56]]</f>
        <v>2.3283360671175E-34</v>
      </c>
      <c r="BG2" s="10">
        <f>3/24000000*OO[[#This Row],[115 (03JUL1985 06:00:00)-Water Temperature (C)]]*OO[[#This Row],[57]]</f>
        <v>2.0416815063247499E-34</v>
      </c>
      <c r="BH2" s="10">
        <f>3/24000000*OO[[#This Row],[116 (03JUL1985 09:00:00)-Water Temperature (C)]]*OO[[#This Row],[58]]</f>
        <v>1.79177034169575E-34</v>
      </c>
      <c r="BI2" s="10">
        <f>3/24000000*OO[[#This Row],[117 (03JUL1985 12:00:00)-Water Temperature (C)]]*OO[[#This Row],[59]]</f>
        <v>1.5698933475425E-34</v>
      </c>
      <c r="BJ2" s="10">
        <f>3/24000000*OO[[#This Row],[118 (03JUL1985 15:00:00)-Water Temperature (C)]]*OO[[#This Row],[60]]</f>
        <v>1.3771183888971249E-34</v>
      </c>
      <c r="BK2" s="10">
        <f>3/24000000*OO[[#This Row],[119 (03JUL1985 18:00:00)-Water Temperature (C)]]*OO[[#This Row],[61]]</f>
        <v>1.2104404456319999E-34</v>
      </c>
      <c r="BL2" s="10">
        <f>3/24000000*OO[[#This Row],[120 (03JUL1985 21:00:00)-Water Temperature (C)]]*OO[[#This Row],[62]]</f>
        <v>1.0642364107974998E-34</v>
      </c>
      <c r="BM2" s="10">
        <f>3/24000000*OO[[#This Row],[121 (04JUL1985 00:00:00)-Water Temperature (C)]]*OO[[#This Row],[63]]</f>
        <v>9.3935857392262489E-35</v>
      </c>
      <c r="BN2" s="10">
        <f>3/24000000*OO[[#This Row],[122 (04JUL1985 03:00:00)-Water Temperature (C)]]*OO[[#This Row],[64]]</f>
        <v>8.2889623606000003E-35</v>
      </c>
      <c r="BO2" s="10">
        <f>3/24000000*OO[[#This Row],[123 (04JUL1985 06:00:00)-Water Temperature (C)]]*OO[[#This Row],[65]]</f>
        <v>7.3390997792349998E-35</v>
      </c>
      <c r="BP2" s="10">
        <f>3/24000000*OO[[#This Row],[124 (04JUL1985 09:00:00)-Water Temperature (C)]]*OO[[#This Row],[66]]</f>
        <v>6.5462001667874989E-35</v>
      </c>
      <c r="BQ2" s="10">
        <f>3/24000000*OO[[#This Row],[125 (04JUL1985 12:00:00)-Water Temperature (C)]]*OO[[#This Row],[67]]</f>
        <v>5.8782694277399991E-35</v>
      </c>
      <c r="BR2" s="10">
        <f>3/24000000*OO[[#This Row],[126 (04JUL1985 15:00:00)-Water Temperature (C)]]*OO[[#This Row],[68]]</f>
        <v>5.2934004901799996E-35</v>
      </c>
      <c r="BS2" s="10">
        <f>3/24000000*OO[[#This Row],[127 (04JUL1985 18:00:00)-Water Temperature (C)]]*OO[[#This Row],[69]]</f>
        <v>4.7746596751599997E-35</v>
      </c>
      <c r="BT2" s="10">
        <f>3/24000000*OO[[#This Row],[128 (04JUL1985 21:00:00)-Water Temperature (C)]]*OO[[#This Row],[70]]</f>
        <v>4.3157460061437498E-35</v>
      </c>
      <c r="BU2" s="10">
        <f>3/24000000*OO[[#This Row],[129 (05JUL1985 00:00:00)-Water Temperature (C)]]*OO[[#This Row],[71]]</f>
        <v>3.9098903805874998E-35</v>
      </c>
      <c r="BV2" s="10">
        <f>3/24000000*OO[[#This Row],[130 (05JUL1985 03:00:00)-Water Temperature (C)]]*OO[[#This Row],[72]]</f>
        <v>3.5509151713912499E-35</v>
      </c>
      <c r="BW2" s="10">
        <f>3/24000000*OO[[#This Row],[131 (05JUL1985 06:00:00)-Water Temperature (C)]]*OO[[#This Row],[73]]</f>
        <v>3.2263199964324998E-35</v>
      </c>
      <c r="BX2" s="10">
        <f>3/24000000*OO[[#This Row],[132 (05JUL1985 09:00:00)-Water Temperature (C)]]*OO[[#This Row],[74]]</f>
        <v>2.9329044186599998E-35</v>
      </c>
      <c r="BY2" s="10">
        <f>3/24000000*OO[[#This Row],[133 (05JUL1985 12:00:00)-Water Temperature (C)]]*OO[[#This Row],[75]]</f>
        <v>2.6596685351499996E-35</v>
      </c>
      <c r="BZ2" s="10">
        <f>3/24000000*OO[[#This Row],[134 (05JUL1985 15:00:00)-Water Temperature (C)]]*OO[[#This Row],[76]]</f>
        <v>2.4164010341625003E-35</v>
      </c>
      <c r="CA2" s="10">
        <f>3/24000000*OO[[#This Row],[135 (05JUL1985 18:00:00)-Water Temperature (C)]]*OO[[#This Row],[77]]</f>
        <v>2.1950908302050001E-35</v>
      </c>
      <c r="CB2" s="10">
        <f>3/24000000*OO[[#This Row],[136 (05JUL1985 21:00:00)-Water Temperature (C)]]*OO[[#This Row],[78]]</f>
        <v>1.9955242281356251E-35</v>
      </c>
      <c r="CC2" s="10">
        <f>3/24000000*OO[[#This Row],[137 (06JUL1985 00:00:00)-Water Temperature (C)]]*OO[[#This Row],[79]]</f>
        <v>1.8174627061424998E-35</v>
      </c>
      <c r="CD2" s="10">
        <f>3/24000000*OO[[#This Row],[138 (06JUL1985 03:00:00)-Water Temperature (C)]]*OO[[#This Row],[80]]</f>
        <v>1.657370339796375E-35</v>
      </c>
      <c r="CE2" s="10">
        <f>3/24000000*OO[[#This Row],[139 (06JUL1985 06:00:00)-Water Temperature (C)]]*OO[[#This Row],[81]]</f>
        <v>1.5136265433439999E-35</v>
      </c>
      <c r="CF2" s="10">
        <f>3/24000000*OO[[#This Row],[140 (06JUL1985 09:00:00)-Water Temperature (C)]]*OO[[#This Row],[82]]</f>
        <v>1.3954072507864997E-35</v>
      </c>
      <c r="CG2" s="10">
        <f>3/24000000*OO[[#This Row],[141 (06JUL1985 12:00:00)-Water Temperature (C)]]*OO[[#This Row],[83]]</f>
        <v>1.2919910194975E-35</v>
      </c>
      <c r="CH2" s="10">
        <f>3/24000000*OO[[#This Row],[142 (06JUL1985 15:00:00)-Water Temperature (C)]]*OO[[#This Row],[84]]</f>
        <v>1.199519078140375E-35</v>
      </c>
      <c r="CI2" s="10">
        <f>3/24000000*OO[[#This Row],[143 (06JUL1985 18:00:00)-Water Temperature (C)]]*OO[[#This Row],[85]]</f>
        <v>1.1138388396850001E-35</v>
      </c>
      <c r="CJ2" s="10">
        <f>3/24000000*OO[[#This Row],[144 (06JUL1985 21:00:00)-Water Temperature (C)]]*OO[[#This Row],[86]]</f>
        <v>1.0345597066420001E-35</v>
      </c>
      <c r="CK2" s="10">
        <f>3/24000000*OO[[#This Row],[145 (07JUL1985 00:00:00)-Water Temperature (C)]]*OO[[#This Row],[87]]</f>
        <v>9.6372014124375008E-36</v>
      </c>
      <c r="CL2" s="10">
        <f>3/24000000*OO[[#This Row],[146 (07JUL1985 03:00:00)-Water Temperature (C)]]*OO[[#This Row],[88]]</f>
        <v>8.9846961257637508E-36</v>
      </c>
      <c r="CM2" s="10">
        <f>3/24000000*OO[[#This Row],[147 (07JUL1985 06:00:00)-Water Temperature (C)]]*OO[[#This Row],[89]]</f>
        <v>8.3832958558387492E-36</v>
      </c>
      <c r="CN2" s="10">
        <f>3/24000000*OO[[#This Row],[148 (07JUL1985 09:00:00)-Water Temperature (C)]]*OO[[#This Row],[90]]</f>
        <v>7.8229330581562495E-36</v>
      </c>
      <c r="CO2" s="10">
        <f>3/24000000*OO[[#This Row],[149 (07JUL1985 12:00:00)-Water Temperature (C)]]*OO[[#This Row],[91]]</f>
        <v>7.2863805275399991E-36</v>
      </c>
      <c r="CP2" s="10">
        <f>3/24000000*OO[[#This Row],[150 (07JUL1985 15:00:00)-Water Temperature (C)]]*OO[[#This Row],[92]]</f>
        <v>6.7961090478574998E-36</v>
      </c>
      <c r="CQ2" s="10">
        <f>3/24000000*OO[[#This Row],[151 (07JUL1985 18:00:00)-Water Temperature (C)]]*OO[[#This Row],[93]]</f>
        <v>6.3328454158625002E-36</v>
      </c>
      <c r="CR2" s="10">
        <f>3/24000000*OO[[#This Row],[152 (07JUL1985 21:00:00)-Water Temperature (C)]]*OO[[#This Row],[94]]</f>
        <v>5.9090101634199994E-36</v>
      </c>
      <c r="CS2" s="10">
        <f>3/24000000*OO[[#This Row],[153 (08JUL1985 00:00:00)-Water Temperature (C)]]*OO[[#This Row],[95]]</f>
        <v>5.5175496387299999E-36</v>
      </c>
      <c r="CT2" s="10">
        <f>3/24000000*OO[[#This Row],[154 (08JUL1985 03:00:00)-Water Temperature (C)]]*OO[[#This Row],[96]]</f>
        <v>5.1486144370375006E-36</v>
      </c>
      <c r="CU2" s="10">
        <f>3/24000000*OO[[#This Row],[155 (08JUL1985 06:00:00)-Water Temperature (C)]]*OO[[#This Row],[97]]</f>
        <v>4.8140968315212504E-36</v>
      </c>
      <c r="CV2" s="10">
        <f>3/24000000*OO[[#This Row],[156 (08JUL1985 09:00:00)-Water Temperature (C)]]*OO[[#This Row],[98]]</f>
        <v>4.5062517830962497E-36</v>
      </c>
      <c r="CW2" s="10">
        <f>3/24000000*OO[[#This Row],[157 (08JUL1985 12:00:00)-Water Temperature (C)]]*OO[[#This Row],[99]]</f>
        <v>4.2206885431562499E-36</v>
      </c>
    </row>
    <row r="3" spans="1:102" x14ac:dyDescent="0.35">
      <c r="A3" t="s">
        <v>7</v>
      </c>
      <c r="B3">
        <v>611.18489999999997</v>
      </c>
      <c r="C3" s="10">
        <f>3/24*OO[[#This Row],[59 (26JUN1985 06:00:00)-Water Temperature (C)]]*OO[[#This Row],[1]]/SUM(OO[1])</f>
        <v>1.8248588814832984E-15</v>
      </c>
      <c r="D3" s="10">
        <f>3/24*OO[[#This Row],[60 (26JUN1985 09:00:00)-Water Temperature (C)]]*OO[[#This Row],[2]]/SUM(OO[2])</f>
        <v>3.6281144630577113E-19</v>
      </c>
      <c r="E3" s="10">
        <f>3/24*OO[[#This Row],[61 (26JUN1985 12:00:00)-Water Temperature (C)]]*OO[[#This Row],[3]]/SUM(OO[3])</f>
        <v>6.7162235862899207E-23</v>
      </c>
      <c r="F3" s="10">
        <f>3/24*OO[[#This Row],[62 (26JUN1985 15:00:00)-Water Temperature (C)]]*OO[[#This Row],[4]]/SUM(OO[4])</f>
        <v>1.2403729732721316E-26</v>
      </c>
      <c r="G3" s="10">
        <f>3/24*OO[[#This Row],[63 (26JUN1985 18:00:00)-Water Temperature (C)]]*OO[[#This Row],[5]]/SUM(OO[5])</f>
        <v>2.1290679742955242E-29</v>
      </c>
      <c r="H3" s="10">
        <f>3/24*OO[[#This Row],[64 (26JUN1985 21:00:00)-Water Temperature (C)]]*OO[[#This Row],[6]]/SUM(OO[6])</f>
        <v>1.560294039418927E-29</v>
      </c>
      <c r="I3" s="10">
        <f>3/24*OO[[#This Row],[65 (27JUN1985 00:00:00)-Water Temperature (C)]]*OO[[#This Row],[7]]/SUM(OO[7])</f>
        <v>1.2512188447167729E-29</v>
      </c>
      <c r="J3" s="10">
        <f>3/24*OO[[#This Row],[66 (27JUN1985 03:00:00)-Water Temperature (C)]]*OO[[#This Row],[8]]/SUM(OO[8])</f>
        <v>1.0031987135924938E-29</v>
      </c>
      <c r="K3" s="10">
        <f>3/24*OO[[#This Row],[67 (27JUN1985 06:00:00)-Water Temperature (C)]]*OO[[#This Row],[9]]/SUM(OO[9])</f>
        <v>8.0850493065064922E-30</v>
      </c>
      <c r="L3" s="10">
        <f>3/24*OO[[#This Row],[68 (27JUN1985 09:00:00)-Water Temperature (C)]]*OO[[#This Row],[10]]/SUM(OO[10])</f>
        <v>6.562046658493105E-30</v>
      </c>
      <c r="M3" s="10">
        <f>3/24*OO[[#This Row],[69 (27JUN1985 12:00:00)-Water Temperature (C)]]*OO[[#This Row],[11]]/SUM(OO[11])</f>
        <v>5.3870847474171983E-30</v>
      </c>
      <c r="N3" s="10">
        <f>3/24*OO[[#This Row],[70 (27JUN1985 15:00:00)-Water Temperature (C)]]*OO[[#This Row],[12]]/SUM(OO[12])</f>
        <v>4.4278254146247454E-30</v>
      </c>
      <c r="O3" s="10">
        <f>3/24*OO[[#This Row],[71 (27JUN1985 18:00:00)-Water Temperature (C)]]*OO[[#This Row],[13]]/SUM(OO[13])</f>
        <v>3.648913135594148E-30</v>
      </c>
      <c r="P3" s="10">
        <f>3/24*OO[[#This Row],[72 (27JUN1985 21:00:00)-Water Temperature (C)]]*OO[[#This Row],[14]]/SUM(OO[14])</f>
        <v>3.0148696133697745E-30</v>
      </c>
      <c r="Q3" s="10">
        <f>3/24*OO[[#This Row],[73 (28JUN1985 00:00:00)-Water Temperature (C)]]*OO[[#This Row],[15]]/SUM(OO[15])</f>
        <v>2.4979347288194429E-30</v>
      </c>
      <c r="R3" s="10">
        <f>3/24*OO[[#This Row],[74 (28JUN1985 03:00:00)-Water Temperature (C)]]*OO[[#This Row],[16]]/SUM(OO[16])</f>
        <v>2.0726991212809192E-30</v>
      </c>
      <c r="S3" s="10">
        <f>3/24*OO[[#This Row],[75 (28JUN1985 06:00:00)-Water Temperature (C)]]*OO[[#This Row],[17]]/SUM(OO[17])</f>
        <v>1.7274067075799151E-30</v>
      </c>
      <c r="T3" s="10">
        <f>3/24*OO[[#This Row],[76 (28JUN1985 09:00:00)-Water Temperature (C)]]*OO[[#This Row],[18]]/SUM(OO[18])</f>
        <v>1.4806189126080864E-30</v>
      </c>
      <c r="U3" s="10">
        <f>3/24*OO[[#This Row],[77 (28JUN1985 12:00:00)-Water Temperature (C)]]*OO[[#This Row],[19]]/SUM(OO[19])</f>
        <v>1.2951212355777245E-30</v>
      </c>
      <c r="V3" s="10">
        <f>3/24000000*OO[[#This Row],[78 (28JUN1985 15:00:00)-Water Temperature (C)]]*OO[[#This Row],[20]]</f>
        <v>1.1421346049367499E-30</v>
      </c>
      <c r="W3" s="10">
        <f>3/24000000*OO[[#This Row],[79 (28JUN1985 18:00:00)-Water Temperature (C)]]*OO[[#This Row],[21]]</f>
        <v>1.009612614036E-30</v>
      </c>
      <c r="X3" s="10">
        <f>3/24000000*OO[[#This Row],[80 (28JUN1985 21:00:00)-Water Temperature (C)]]*OO[[#This Row],[22]]</f>
        <v>8.9153006339149998E-31</v>
      </c>
      <c r="Y3" s="10">
        <f>3/24000000*OO[[#This Row],[81 (29JUN1985 00:00:00)-Water Temperature (C)]]*OO[[#This Row],[23]]</f>
        <v>7.8961045461300014E-31</v>
      </c>
      <c r="Z3" s="10">
        <f>3/24000000*OO[[#This Row],[82 (29JUN1985 03:00:00)-Water Temperature (C)]]*OO[[#This Row],[24]]</f>
        <v>6.7349795372999995E-31</v>
      </c>
      <c r="AA3" s="10">
        <f>3/24000000*OO[[#This Row],[83 (29JUN1985 06:00:00)-Water Temperature (C)]]*OO[[#This Row],[25]]</f>
        <v>5.5072119528875007E-31</v>
      </c>
      <c r="AB3" s="10">
        <f>3/24000000*OO[[#This Row],[84 (29JUN1985 09:00:00)-Water Temperature (C)]]*OO[[#This Row],[26]]</f>
        <v>4.5433169454412502E-31</v>
      </c>
      <c r="AC3" s="10">
        <f>3/24000000*OO[[#This Row],[85 (29JUN1985 12:00:00)-Water Temperature (C)]]*OO[[#This Row],[27]]</f>
        <v>3.7662384612937501E-31</v>
      </c>
      <c r="AD3" s="10">
        <f>3/24000000*OO[[#This Row],[86 (29JUN1985 15:00:00)-Water Temperature (C)]]*OO[[#This Row],[28]]</f>
        <v>3.1358372829637498E-31</v>
      </c>
      <c r="AE3" s="10">
        <f>3/24000000*OO[[#This Row],[88 (29JUN1985 21:00:00)-Water Temperature (C)]]*OO[[#This Row],[30]]</f>
        <v>2.1919114265399998E-31</v>
      </c>
      <c r="AF3" s="10">
        <f>3/24000000*OO[[#This Row],[88 (29JUN1985 21:00:00)-Water Temperature (C)]]*OO[[#This Row],[30]]</f>
        <v>2.1919114265399998E-31</v>
      </c>
      <c r="AG3" s="10">
        <f>3/24000000*OO[[#This Row],[89 (30JUN1985 00:00:00)-Water Temperature (C)]]*OO[[#This Row],[31]]</f>
        <v>1.8484435487111252E-31</v>
      </c>
      <c r="AH3" s="10">
        <f>3/24000000*OO[[#This Row],[90 (30JUN1985 03:00:00)-Water Temperature (C)]]*OO[[#This Row],[32]]</f>
        <v>1.562626633069E-31</v>
      </c>
      <c r="AI3" s="10">
        <f>3/24000000*OO[[#This Row],[91 (30JUN1985 06:00:00)-Water Temperature (C)]]*OO[[#This Row],[33]]</f>
        <v>1.3288958010635001E-31</v>
      </c>
      <c r="AJ3" s="10">
        <f>3/24000000*OO[[#This Row],[92 (30JUN1985 09:00:00)-Water Temperature (C)]]*OO[[#This Row],[34]]</f>
        <v>1.1474008343269998E-31</v>
      </c>
      <c r="AK3" s="10">
        <f>3/24000000*OO[[#This Row],[93 (30JUN1985 12:00:00)-Water Temperature (C)]]*OO[[#This Row],[35]]</f>
        <v>9.990897013214998E-32</v>
      </c>
      <c r="AL3" s="10">
        <f>3/24000000*OO[[#This Row],[94 (30JUN1985 15:00:00)-Water Temperature (C)]]*OO[[#This Row],[36]]</f>
        <v>8.7441460751337505E-32</v>
      </c>
      <c r="AM3" s="10">
        <f>3/24000000*OO[[#This Row],[95 (30JUN1985 18:00:00)-Water Temperature (C)]]*OO[[#This Row],[37]]</f>
        <v>7.6606539987500005E-32</v>
      </c>
      <c r="AN3" s="10">
        <f>3/24000000*OO[[#This Row],[96 (30JUN1985 21:00:00)-Water Temperature (C)]]*OO[[#This Row],[38]]</f>
        <v>6.7195732348062502E-32</v>
      </c>
      <c r="AO3" s="10">
        <f>3/24000000*OO[[#This Row],[97 (01JUL1985 00:00:00)-Water Temperature (C)]]*OO[[#This Row],[39]]</f>
        <v>5.9155191624799998E-32</v>
      </c>
      <c r="AP3" s="10">
        <f>3/24000000*OO[[#This Row],[98 (01JUL1985 03:00:00)-Water Temperature (C)]]*OO[[#This Row],[40]]</f>
        <v>5.212558534526249E-32</v>
      </c>
      <c r="AQ3" s="10">
        <f>3/24000000*OO[[#This Row],[99 (01JUL1985 06:00:00)-Water Temperature (C)]]*OO[[#This Row],[41]]</f>
        <v>4.5991870614599997E-32</v>
      </c>
      <c r="AR3" s="10">
        <f>3/24000000*OO[[#This Row],[100 (01JUL1985 09:00:00)-Water Temperature (C)]]*OO[[#This Row],[42]]</f>
        <v>4.0633459550749997E-32</v>
      </c>
      <c r="AS3" s="10">
        <f>3/24000000*OO[[#This Row],[101 (01JUL1985 12:00:00)-Water Temperature (C)]]*OO[[#This Row],[43]]</f>
        <v>3.5765100275399998E-32</v>
      </c>
      <c r="AT3" s="10">
        <f>3/24000000*OO[[#This Row],[102 (01JUL1985 15:00:00)-Water Temperature (C)]]*OO[[#This Row],[44]]</f>
        <v>3.1478355662187493E-32</v>
      </c>
      <c r="AU3" s="10">
        <f>3/24000000*OO[[#This Row],[103 (01JUL1985 18:00:00)-Water Temperature (C)]]*OO[[#This Row],[45]]</f>
        <v>2.7686543498775E-32</v>
      </c>
      <c r="AV3" s="10">
        <f>3/24000000*OO[[#This Row],[104 (01JUL1985 21:00:00)-Water Temperature (C)]]*OO[[#This Row],[46]]</f>
        <v>2.4389418017849997E-32</v>
      </c>
      <c r="AW3" s="10">
        <f>3/24000000*OO[[#This Row],[105 (02JUL1985 00:00:00)-Water Temperature (C)]]*OO[[#This Row],[47]]</f>
        <v>2.15022005331E-32</v>
      </c>
      <c r="AX3" s="10">
        <f>3/24000000*OO[[#This Row],[106 (02JUL1985 03:00:00)-Water Temperature (C)]]*OO[[#This Row],[48]]</f>
        <v>1.8968607086656252E-32</v>
      </c>
      <c r="AY3" s="10">
        <f>3/24000000*OO[[#This Row],[107 (02JUL1985 06:00:00)-Water Temperature (C)]]*OO[[#This Row],[49]]</f>
        <v>1.6724424054167501E-32</v>
      </c>
      <c r="AZ3" s="10">
        <f>3/24000000*OO[[#This Row],[108 (02JUL1985 09:00:00)-Water Temperature (C)]]*OO[[#This Row],[50]]</f>
        <v>1.4663403308093751E-32</v>
      </c>
      <c r="BA3" s="10">
        <f>3/24000000*OO[[#This Row],[109 (02JUL1985 12:00:00)-Water Temperature (C)]]*OO[[#This Row],[51]]</f>
        <v>1.282201500997875E-32</v>
      </c>
      <c r="BB3" s="10">
        <f>3/24000000*OO[[#This Row],[110 (02JUL1985 15:00:00)-Water Temperature (C)]]*OO[[#This Row],[52]]</f>
        <v>1.1195744945000002E-32</v>
      </c>
      <c r="BC3" s="10">
        <f>3/24000000*OO[[#This Row],[111 (02JUL1985 18:00:00)-Water Temperature (C)]]*OO[[#This Row],[53]]</f>
        <v>9.7636466506899991E-33</v>
      </c>
      <c r="BD3" s="10">
        <f>3/24000000*OO[[#This Row],[112 (02JUL1985 21:00:00)-Water Temperature (C)]]*OO[[#This Row],[54]]</f>
        <v>8.4970470166749997E-33</v>
      </c>
      <c r="BE3" s="10">
        <f>3/24000000*OO[[#This Row],[113 (03JUL1985 00:00:00)-Water Temperature (C)]]*OO[[#This Row],[55]]</f>
        <v>7.4233545747374995E-33</v>
      </c>
      <c r="BF3" s="10">
        <f>3/24000000*OO[[#This Row],[114 (03JUL1985 03:00:00)-Water Temperature (C)]]*OO[[#This Row],[56]]</f>
        <v>6.5016382527449998E-33</v>
      </c>
      <c r="BG3" s="10">
        <f>3/24000000*OO[[#This Row],[115 (03JUL1985 06:00:00)-Water Temperature (C)]]*OO[[#This Row],[57]]</f>
        <v>5.702207443444999E-33</v>
      </c>
      <c r="BH3" s="10">
        <f>3/24000000*OO[[#This Row],[116 (03JUL1985 09:00:00)-Water Temperature (C)]]*OO[[#This Row],[58]]</f>
        <v>5.0123812292449991E-33</v>
      </c>
      <c r="BI3" s="10">
        <f>3/24000000*OO[[#This Row],[117 (03JUL1985 12:00:00)-Water Temperature (C)]]*OO[[#This Row],[59]]</f>
        <v>4.3937912531562499E-33</v>
      </c>
      <c r="BJ3" s="10">
        <f>3/24000000*OO[[#This Row],[118 (03JUL1985 15:00:00)-Water Temperature (C)]]*OO[[#This Row],[60]]</f>
        <v>3.8534087362199997E-33</v>
      </c>
      <c r="BK3" s="10">
        <f>3/24000000*OO[[#This Row],[119 (03JUL1985 18:00:00)-Water Temperature (C)]]*OO[[#This Row],[61]]</f>
        <v>3.3868977777075002E-33</v>
      </c>
      <c r="BL3" s="10">
        <f>3/24000000*OO[[#This Row],[120 (03JUL1985 21:00:00)-Water Temperature (C)]]*OO[[#This Row],[62]]</f>
        <v>2.9728427143875E-33</v>
      </c>
      <c r="BM3" s="10">
        <f>3/24000000*OO[[#This Row],[121 (04JUL1985 00:00:00)-Water Temperature (C)]]*OO[[#This Row],[63]]</f>
        <v>2.6251780862375E-33</v>
      </c>
      <c r="BN3" s="10">
        <f>3/24000000*OO[[#This Row],[122 (04JUL1985 03:00:00)-Water Temperature (C)]]*OO[[#This Row],[64]]</f>
        <v>2.316471784845E-33</v>
      </c>
      <c r="BO3" s="10">
        <f>3/24000000*OO[[#This Row],[123 (04JUL1985 06:00:00)-Water Temperature (C)]]*OO[[#This Row],[65]]</f>
        <v>2.0532298588462503E-33</v>
      </c>
      <c r="BP3" s="10">
        <f>3/24000000*OO[[#This Row],[124 (04JUL1985 09:00:00)-Water Temperature (C)]]*OO[[#This Row],[66]]</f>
        <v>1.8341409917879999E-33</v>
      </c>
      <c r="BQ3" s="10">
        <f>3/24000000*OO[[#This Row],[125 (04JUL1985 12:00:00)-Water Temperature (C)]]*OO[[#This Row],[67]]</f>
        <v>1.6478740947027497E-33</v>
      </c>
      <c r="BR3" s="10">
        <f>3/24000000*OO[[#This Row],[126 (04JUL1985 15:00:00)-Water Temperature (C)]]*OO[[#This Row],[68]]</f>
        <v>1.4838061306337498E-33</v>
      </c>
      <c r="BS3" s="10">
        <f>3/24000000*OO[[#This Row],[127 (04JUL1985 18:00:00)-Water Temperature (C)]]*OO[[#This Row],[69]]</f>
        <v>1.3368430030564998E-33</v>
      </c>
      <c r="BT3" s="10">
        <f>3/24000000*OO[[#This Row],[128 (04JUL1985 21:00:00)-Water Temperature (C)]]*OO[[#This Row],[70]]</f>
        <v>1.20714167796E-33</v>
      </c>
      <c r="BU3" s="10">
        <f>3/24000000*OO[[#This Row],[129 (05JUL1985 00:00:00)-Water Temperature (C)]]*OO[[#This Row],[71]]</f>
        <v>1.0939206942E-33</v>
      </c>
      <c r="BV3" s="10">
        <f>3/24000000*OO[[#This Row],[130 (05JUL1985 03:00:00)-Water Temperature (C)]]*OO[[#This Row],[72]]</f>
        <v>9.9359845850650003E-34</v>
      </c>
      <c r="BW3" s="10">
        <f>3/24000000*OO[[#This Row],[131 (05JUL1985 06:00:00)-Water Temperature (C)]]*OO[[#This Row],[73]]</f>
        <v>9.0323739890212512E-34</v>
      </c>
      <c r="BX3" s="10">
        <f>3/24000000*OO[[#This Row],[132 (05JUL1985 09:00:00)-Water Temperature (C)]]*OO[[#This Row],[74]]</f>
        <v>8.2245778110299993E-34</v>
      </c>
      <c r="BY3" s="10">
        <f>3/24000000*OO[[#This Row],[133 (05JUL1985 12:00:00)-Water Temperature (C)]]*OO[[#This Row],[75]]</f>
        <v>7.4608956778149997E-34</v>
      </c>
      <c r="BZ3" s="10">
        <f>3/24000000*OO[[#This Row],[134 (05JUL1985 15:00:00)-Water Temperature (C)]]*OO[[#This Row],[76]]</f>
        <v>6.7787443201799994E-34</v>
      </c>
      <c r="CA3" s="10">
        <f>3/24000000*OO[[#This Row],[135 (05JUL1985 18:00:00)-Water Temperature (C)]]*OO[[#This Row],[77]]</f>
        <v>6.1541257001249997E-34</v>
      </c>
      <c r="CB3" s="10">
        <f>3/24000000*OO[[#This Row],[136 (05JUL1985 21:00:00)-Water Temperature (C)]]*OO[[#This Row],[78]]</f>
        <v>5.5847769465112493E-34</v>
      </c>
      <c r="CC3" s="10">
        <f>3/24000000*OO[[#This Row],[137 (06JUL1985 00:00:00)-Water Temperature (C)]]*OO[[#This Row],[79]]</f>
        <v>5.0859378165050001E-34</v>
      </c>
      <c r="CD3" s="10">
        <f>3/24000000*OO[[#This Row],[138 (06JUL1985 03:00:00)-Water Temperature (C)]]*OO[[#This Row],[80]]</f>
        <v>4.6390515199612495E-34</v>
      </c>
      <c r="CE3" s="10">
        <f>3/24000000*OO[[#This Row],[139 (06JUL1985 06:00:00)-Water Temperature (C)]]*OO[[#This Row],[81]]</f>
        <v>4.2416711866462495E-34</v>
      </c>
      <c r="CF3" s="10">
        <f>3/24000000*OO[[#This Row],[140 (06JUL1985 09:00:00)-Water Temperature (C)]]*OO[[#This Row],[82]]</f>
        <v>3.9183276484699989E-34</v>
      </c>
      <c r="CG3" s="10">
        <f>3/24000000*OO[[#This Row],[141 (06JUL1985 12:00:00)-Water Temperature (C)]]*OO[[#This Row],[83]]</f>
        <v>3.6296864509324998E-34</v>
      </c>
      <c r="CH3" s="10">
        <f>3/24000000*OO[[#This Row],[142 (06JUL1985 15:00:00)-Water Temperature (C)]]*OO[[#This Row],[84]]</f>
        <v>3.3690224185200002E-34</v>
      </c>
      <c r="CI3" s="10">
        <f>3/24000000*OO[[#This Row],[143 (06JUL1985 18:00:00)-Water Temperature (C)]]*OO[[#This Row],[85]]</f>
        <v>3.1270513545749998E-34</v>
      </c>
      <c r="CJ3" s="10">
        <f>3/24000000*OO[[#This Row],[144 (06JUL1985 21:00:00)-Water Temperature (C)]]*OO[[#This Row],[86]]</f>
        <v>2.8984229979525001E-34</v>
      </c>
      <c r="CK3" s="10">
        <f>3/24000000*OO[[#This Row],[145 (07JUL1985 00:00:00)-Water Temperature (C)]]*OO[[#This Row],[87]]</f>
        <v>2.7008875290599997E-34</v>
      </c>
      <c r="CL3" s="10">
        <f>3/24000000*OO[[#This Row],[146 (07JUL1985 03:00:00)-Water Temperature (C)]]*OO[[#This Row],[88]]</f>
        <v>2.5174159556112498E-34</v>
      </c>
      <c r="CM3" s="10">
        <f>3/24000000*OO[[#This Row],[147 (07JUL1985 06:00:00)-Water Temperature (C)]]*OO[[#This Row],[89]]</f>
        <v>2.3487308954200003E-34</v>
      </c>
      <c r="CN3" s="10">
        <f>3/24000000*OO[[#This Row],[148 (07JUL1985 09:00:00)-Water Temperature (C)]]*OO[[#This Row],[90]]</f>
        <v>2.1923395879774994E-34</v>
      </c>
      <c r="CO3" s="10">
        <f>3/24000000*OO[[#This Row],[149 (07JUL1985 12:00:00)-Water Temperature (C)]]*OO[[#This Row],[91]]</f>
        <v>2.0446842013822501E-34</v>
      </c>
      <c r="CP3" s="10">
        <f>3/24000000*OO[[#This Row],[150 (07JUL1985 15:00:00)-Water Temperature (C)]]*OO[[#This Row],[92]]</f>
        <v>1.9073823281727498E-34</v>
      </c>
      <c r="CQ3" s="10">
        <f>3/24000000*OO[[#This Row],[151 (07JUL1985 18:00:00)-Water Temperature (C)]]*OO[[#This Row],[93]]</f>
        <v>1.7756143443162501E-34</v>
      </c>
      <c r="CR3" s="10">
        <f>3/24000000*OO[[#This Row],[152 (07JUL1985 21:00:00)-Water Temperature (C)]]*OO[[#This Row],[94]]</f>
        <v>1.6558651432444998E-34</v>
      </c>
      <c r="CS3" s="10">
        <f>3/24000000*OO[[#This Row],[153 (08JUL1985 00:00:00)-Water Temperature (C)]]*OO[[#This Row],[95]]</f>
        <v>1.5462245290912502E-34</v>
      </c>
      <c r="CT3" s="10">
        <f>3/24000000*OO[[#This Row],[154 (08JUL1985 03:00:00)-Water Temperature (C)]]*OO[[#This Row],[96]]</f>
        <v>1.4427068394419997E-34</v>
      </c>
      <c r="CU3" s="10">
        <f>3/24000000*OO[[#This Row],[155 (08JUL1985 06:00:00)-Water Temperature (C)]]*OO[[#This Row],[97]]</f>
        <v>1.3495393546740001E-34</v>
      </c>
      <c r="CV3" s="10">
        <f>3/24000000*OO[[#This Row],[156 (08JUL1985 09:00:00)-Water Temperature (C)]]*OO[[#This Row],[98]]</f>
        <v>1.2655832215245E-34</v>
      </c>
      <c r="CW3" s="10">
        <f>3/24000000*OO[[#This Row],[157 (08JUL1985 12:00:00)-Water Temperature (C)]]*OO[[#This Row],[99]]</f>
        <v>1.1857801161562501E-34</v>
      </c>
    </row>
    <row r="4" spans="1:102" x14ac:dyDescent="0.35">
      <c r="A4" t="s">
        <v>8</v>
      </c>
      <c r="B4">
        <v>640.27809999999999</v>
      </c>
      <c r="C4" s="10">
        <f>3/24*OO[[#This Row],[59 (26JUN1985 06:00:00)-Water Temperature (C)]]*OO[[#This Row],[1]]/SUM(OO[1])</f>
        <v>1.4463493099999799E-14</v>
      </c>
      <c r="D4" s="10">
        <f>3/24*OO[[#This Row],[60 (26JUN1985 09:00:00)-Water Temperature (C)]]*OO[[#This Row],[2]]/SUM(OO[2])</f>
        <v>2.8454560907128437E-18</v>
      </c>
      <c r="E4" s="10">
        <f>3/24*OO[[#This Row],[61 (26JUN1985 12:00:00)-Water Temperature (C)]]*OO[[#This Row],[3]]/SUM(OO[3])</f>
        <v>5.265395303095944E-22</v>
      </c>
      <c r="F4" s="10">
        <f>3/24*OO[[#This Row],[62 (26JUN1985 15:00:00)-Water Temperature (C)]]*OO[[#This Row],[4]]/SUM(OO[4])</f>
        <v>9.67210666773691E-26</v>
      </c>
      <c r="G4" s="10">
        <f>3/24*OO[[#This Row],[63 (26JUN1985 18:00:00)-Water Temperature (C)]]*OO[[#This Row],[5]]/SUM(OO[5])</f>
        <v>2.4631529313259711E-28</v>
      </c>
      <c r="H4" s="10">
        <f>3/24*OO[[#This Row],[64 (26JUN1985 21:00:00)-Water Temperature (C)]]*OO[[#This Row],[6]]/SUM(OO[6])</f>
        <v>1.8624007179783379E-28</v>
      </c>
      <c r="I4" s="10">
        <f>3/24*OO[[#This Row],[65 (27JUN1985 00:00:00)-Water Temperature (C)]]*OO[[#This Row],[7]]/SUM(OO[7])</f>
        <v>1.4929520267369087E-28</v>
      </c>
      <c r="J4" s="10">
        <f>3/24*OO[[#This Row],[66 (27JUN1985 03:00:00)-Water Temperature (C)]]*OO[[#This Row],[8]]/SUM(OO[8])</f>
        <v>1.1973554678728349E-28</v>
      </c>
      <c r="K4" s="10">
        <f>3/24*OO[[#This Row],[67 (27JUN1985 06:00:00)-Water Temperature (C)]]*OO[[#This Row],[9]]/SUM(OO[9])</f>
        <v>9.6613255792139876E-29</v>
      </c>
      <c r="L4" s="10">
        <f>3/24*OO[[#This Row],[68 (27JUN1985 09:00:00)-Water Temperature (C)]]*OO[[#This Row],[10]]/SUM(OO[10])</f>
        <v>7.8588692761358022E-29</v>
      </c>
      <c r="M4" s="10">
        <f>3/24*OO[[#This Row],[69 (27JUN1985 12:00:00)-Water Temperature (C)]]*OO[[#This Row],[11]]/SUM(OO[11])</f>
        <v>6.4567229447062338E-29</v>
      </c>
      <c r="N4" s="10">
        <f>3/24*OO[[#This Row],[70 (27JUN1985 15:00:00)-Water Temperature (C)]]*OO[[#This Row],[12]]/SUM(OO[12])</f>
        <v>5.3039095150047785E-29</v>
      </c>
      <c r="O4" s="10">
        <f>3/24*OO[[#This Row],[71 (27JUN1985 18:00:00)-Water Temperature (C)]]*OO[[#This Row],[13]]/SUM(OO[13])</f>
        <v>4.3658899131838389E-29</v>
      </c>
      <c r="P4" s="10">
        <f>3/24*OO[[#This Row],[72 (27JUN1985 21:00:00)-Water Temperature (C)]]*OO[[#This Row],[14]]/SUM(OO[14])</f>
        <v>3.6024099237771636E-29</v>
      </c>
      <c r="Q4" s="10">
        <f>3/24*OO[[#This Row],[73 (28JUN1985 00:00:00)-Water Temperature (C)]]*OO[[#This Row],[15]]/SUM(OO[15])</f>
        <v>2.9836896322583545E-29</v>
      </c>
      <c r="R4" s="10">
        <f>3/24*OO[[#This Row],[74 (28JUN1985 03:00:00)-Water Temperature (C)]]*OO[[#This Row],[16]]/SUM(OO[16])</f>
        <v>2.476123284520175E-29</v>
      </c>
      <c r="S4" s="10">
        <f>3/24*OO[[#This Row],[75 (28JUN1985 06:00:00)-Water Temperature (C)]]*OO[[#This Row],[17]]/SUM(OO[17])</f>
        <v>2.0654780842955484E-29</v>
      </c>
      <c r="T4" s="10">
        <f>3/24*OO[[#This Row],[76 (28JUN1985 09:00:00)-Water Temperature (C)]]*OO[[#This Row],[18]]/SUM(OO[18])</f>
        <v>1.774917117956518E-29</v>
      </c>
      <c r="U4" s="10">
        <f>3/24*OO[[#This Row],[77 (28JUN1985 12:00:00)-Water Temperature (C)]]*OO[[#This Row],[19]]/SUM(OO[19])</f>
        <v>1.5555816279863421E-29</v>
      </c>
      <c r="V4" s="10">
        <f>3/24000000*OO[[#This Row],[78 (28JUN1985 15:00:00)-Water Temperature (C)]]*OO[[#This Row],[20]]</f>
        <v>1.3711221153721248E-29</v>
      </c>
      <c r="W4" s="10">
        <f>3/24000000*OO[[#This Row],[79 (28JUN1985 18:00:00)-Water Temperature (C)]]*OO[[#This Row],[21]]</f>
        <v>1.2125813955529999E-29</v>
      </c>
      <c r="X4" s="10">
        <f>3/24000000*OO[[#This Row],[80 (28JUN1985 21:00:00)-Water Temperature (C)]]*OO[[#This Row],[22]]</f>
        <v>1.0681501470203751E-29</v>
      </c>
      <c r="Y4" s="10">
        <f>3/24000000*OO[[#This Row],[81 (29JUN1985 00:00:00)-Water Temperature (C)]]*OO[[#This Row],[23]]</f>
        <v>9.4595121822999998E-30</v>
      </c>
      <c r="Z4" s="10">
        <f>3/24000000*OO[[#This Row],[82 (29JUN1985 03:00:00)-Water Temperature (C)]]*OO[[#This Row],[24]]</f>
        <v>8.0440633288124988E-30</v>
      </c>
      <c r="AA4" s="10">
        <f>3/24000000*OO[[#This Row],[83 (29JUN1985 06:00:00)-Water Temperature (C)]]*OO[[#This Row],[25]]</f>
        <v>6.5849906798000012E-30</v>
      </c>
      <c r="AB4" s="10">
        <f>3/24000000*OO[[#This Row],[84 (29JUN1985 09:00:00)-Water Temperature (C)]]*OO[[#This Row],[26]]</f>
        <v>5.4471810292625001E-30</v>
      </c>
      <c r="AC4" s="10">
        <f>3/24000000*OO[[#This Row],[85 (29JUN1985 12:00:00)-Water Temperature (C)]]*OO[[#This Row],[27]]</f>
        <v>4.5187812526499995E-30</v>
      </c>
      <c r="AD4" s="10">
        <f>3/24000000*OO[[#This Row],[86 (29JUN1985 15:00:00)-Water Temperature (C)]]*OO[[#This Row],[28]]</f>
        <v>3.7628434980325002E-30</v>
      </c>
      <c r="AE4" s="10">
        <f>3/24000000*OO[[#This Row],[88 (29JUN1985 21:00:00)-Water Temperature (C)]]*OO[[#This Row],[30]]</f>
        <v>2.6215037717174998E-30</v>
      </c>
      <c r="AF4" s="10">
        <f>3/24000000*OO[[#This Row],[88 (29JUN1985 21:00:00)-Water Temperature (C)]]*OO[[#This Row],[30]]</f>
        <v>2.6215037717174998E-30</v>
      </c>
      <c r="AG4" s="10">
        <f>3/24000000*OO[[#This Row],[89 (30JUN1985 00:00:00)-Water Temperature (C)]]*OO[[#This Row],[31]]</f>
        <v>2.2106713020237501E-30</v>
      </c>
      <c r="AH4" s="10">
        <f>3/24000000*OO[[#This Row],[90 (30JUN1985 03:00:00)-Water Temperature (C)]]*OO[[#This Row],[32]]</f>
        <v>1.8693042448769997E-30</v>
      </c>
      <c r="AI4" s="10">
        <f>3/24000000*OO[[#This Row],[91 (30JUN1985 06:00:00)-Water Temperature (C)]]*OO[[#This Row],[33]]</f>
        <v>1.5915636849434999E-30</v>
      </c>
      <c r="AJ4" s="10">
        <f>3/24000000*OO[[#This Row],[92 (30JUN1985 09:00:00)-Water Temperature (C)]]*OO[[#This Row],[34]]</f>
        <v>1.3782711947406252E-30</v>
      </c>
      <c r="AK4" s="10">
        <f>3/24000000*OO[[#This Row],[93 (30JUN1985 12:00:00)-Water Temperature (C)]]*OO[[#This Row],[35]]</f>
        <v>1.2017070043161247E-30</v>
      </c>
      <c r="AL4" s="10">
        <f>3/24000000*OO[[#This Row],[94 (30JUN1985 15:00:00)-Water Temperature (C)]]*OO[[#This Row],[36]]</f>
        <v>1.051748235814E-30</v>
      </c>
      <c r="AM4" s="10">
        <f>3/24000000*OO[[#This Row],[95 (30JUN1985 18:00:00)-Water Temperature (C)]]*OO[[#This Row],[37]]</f>
        <v>9.2052952202474999E-31</v>
      </c>
      <c r="AN4" s="10">
        <f>3/24000000*OO[[#This Row],[96 (30JUN1985 21:00:00)-Water Temperature (C)]]*OO[[#This Row],[38]]</f>
        <v>8.052927665755E-31</v>
      </c>
      <c r="AO4" s="10">
        <f>3/24000000*OO[[#This Row],[97 (01JUL1985 00:00:00)-Water Temperature (C)]]*OO[[#This Row],[39]]</f>
        <v>7.0869498480137498E-31</v>
      </c>
      <c r="AP4" s="10">
        <f>3/24000000*OO[[#This Row],[98 (01JUL1985 03:00:00)-Water Temperature (C)]]*OO[[#This Row],[40]]</f>
        <v>6.2464093318062487E-31</v>
      </c>
      <c r="AQ4" s="10">
        <f>3/24000000*OO[[#This Row],[99 (01JUL1985 06:00:00)-Water Temperature (C)]]*OO[[#This Row],[41]]</f>
        <v>5.5143259197974996E-31</v>
      </c>
      <c r="AR4" s="10">
        <f>3/24000000*OO[[#This Row],[100 (01JUL1985 09:00:00)-Water Temperature (C)]]*OO[[#This Row],[42]]</f>
        <v>4.8837966102499996E-31</v>
      </c>
      <c r="AS4" s="10">
        <f>3/24000000*OO[[#This Row],[101 (01JUL1985 12:00:00)-Water Temperature (C)]]*OO[[#This Row],[43]]</f>
        <v>4.2978894443299991E-31</v>
      </c>
      <c r="AT4" s="10">
        <f>3/24000000*OO[[#This Row],[102 (01JUL1985 15:00:00)-Water Temperature (C)]]*OO[[#This Row],[44]]</f>
        <v>3.7811406286600003E-31</v>
      </c>
      <c r="AU4" s="10">
        <f>3/24000000*OO[[#This Row],[103 (01JUL1985 18:00:00)-Water Temperature (C)]]*OO[[#This Row],[45]]</f>
        <v>3.3218712316675003E-31</v>
      </c>
      <c r="AV4" s="10">
        <f>3/24000000*OO[[#This Row],[104 (01JUL1985 21:00:00)-Water Temperature (C)]]*OO[[#This Row],[46]]</f>
        <v>2.92465998407E-31</v>
      </c>
      <c r="AW4" s="10">
        <f>3/24000000*OO[[#This Row],[105 (02JUL1985 00:00:00)-Water Temperature (C)]]*OO[[#This Row],[47]]</f>
        <v>2.5790174514349996E-31</v>
      </c>
      <c r="AX4" s="10">
        <f>3/24000000*OO[[#This Row],[106 (02JUL1985 03:00:00)-Water Temperature (C)]]*OO[[#This Row],[48]]</f>
        <v>2.2755475788974999E-31</v>
      </c>
      <c r="AY4" s="10">
        <f>3/24000000*OO[[#This Row],[107 (02JUL1985 06:00:00)-Water Temperature (C)]]*OO[[#This Row],[49]]</f>
        <v>2.00587229773625E-31</v>
      </c>
      <c r="AZ4" s="10">
        <f>3/24000000*OO[[#This Row],[108 (02JUL1985 09:00:00)-Water Temperature (C)]]*OO[[#This Row],[50]]</f>
        <v>1.7580783576999999E-31</v>
      </c>
      <c r="BA4" s="10">
        <f>3/24000000*OO[[#This Row],[109 (02JUL1985 12:00:00)-Water Temperature (C)]]*OO[[#This Row],[51]]</f>
        <v>1.5399667832450002E-31</v>
      </c>
      <c r="BB4" s="10">
        <f>3/24000000*OO[[#This Row],[110 (02JUL1985 15:00:00)-Water Temperature (C)]]*OO[[#This Row],[52]]</f>
        <v>1.3458384854322501E-31</v>
      </c>
      <c r="BC4" s="10">
        <f>3/24000000*OO[[#This Row],[111 (02JUL1985 18:00:00)-Water Temperature (C)]]*OO[[#This Row],[53]]</f>
        <v>1.1735206327367499E-31</v>
      </c>
      <c r="BD4" s="10">
        <f>3/24000000*OO[[#This Row],[112 (02JUL1985 21:00:00)-Water Temperature (C)]]*OO[[#This Row],[54]]</f>
        <v>1.0182110617640001E-31</v>
      </c>
      <c r="BE4" s="10">
        <f>3/24000000*OO[[#This Row],[113 (03JUL1985 00:00:00)-Water Temperature (C)]]*OO[[#This Row],[55]]</f>
        <v>8.8940273122475001E-32</v>
      </c>
      <c r="BF4" s="10">
        <f>3/24000000*OO[[#This Row],[114 (03JUL1985 03:00:00)-Water Temperature (C)]]*OO[[#This Row],[56]]</f>
        <v>7.791282449699999E-32</v>
      </c>
      <c r="BG4" s="10">
        <f>3/24000000*OO[[#This Row],[115 (03JUL1985 06:00:00)-Water Temperature (C)]]*OO[[#This Row],[57]]</f>
        <v>6.8351805497425E-32</v>
      </c>
      <c r="BH4" s="10">
        <f>3/24000000*OO[[#This Row],[116 (03JUL1985 09:00:00)-Water Temperature (C)]]*OO[[#This Row],[58]]</f>
        <v>6.0215598069899995E-32</v>
      </c>
      <c r="BI4" s="10">
        <f>3/24000000*OO[[#This Row],[117 (03JUL1985 12:00:00)-Water Temperature (C)]]*OO[[#This Row],[59]]</f>
        <v>5.2809645949287496E-32</v>
      </c>
      <c r="BJ4" s="10">
        <f>3/24000000*OO[[#This Row],[118 (03JUL1985 15:00:00)-Water Temperature (C)]]*OO[[#This Row],[60]]</f>
        <v>4.6303212084724996E-32</v>
      </c>
      <c r="BK4" s="10">
        <f>3/24000000*OO[[#This Row],[119 (03JUL1985 18:00:00)-Water Temperature (C)]]*OO[[#This Row],[61]]</f>
        <v>4.0691661487287502E-32</v>
      </c>
      <c r="BL4" s="10">
        <f>3/24000000*OO[[#This Row],[120 (03JUL1985 21:00:00)-Water Temperature (C)]]*OO[[#This Row],[62]]</f>
        <v>3.5640342621099996E-32</v>
      </c>
      <c r="BM4" s="10">
        <f>3/24000000*OO[[#This Row],[121 (04JUL1985 00:00:00)-Water Temperature (C)]]*OO[[#This Row],[63]]</f>
        <v>3.1485486457499992E-32</v>
      </c>
      <c r="BN4" s="10">
        <f>3/24000000*OO[[#This Row],[122 (04JUL1985 03:00:00)-Water Temperature (C)]]*OO[[#This Row],[64]]</f>
        <v>2.7784442732924993E-32</v>
      </c>
      <c r="BO4" s="10">
        <f>3/24000000*OO[[#This Row],[123 (04JUL1985 06:00:00)-Water Temperature (C)]]*OO[[#This Row],[65]]</f>
        <v>2.4657828695587496E-32</v>
      </c>
      <c r="BP4" s="10">
        <f>3/24000000*OO[[#This Row],[124 (04JUL1985 09:00:00)-Water Temperature (C)]]*OO[[#This Row],[66]]</f>
        <v>2.2071085915624997E-32</v>
      </c>
      <c r="BQ4" s="10">
        <f>3/24000000*OO[[#This Row],[125 (04JUL1985 12:00:00)-Water Temperature (C)]]*OO[[#This Row],[67]]</f>
        <v>1.9844014569607499E-32</v>
      </c>
      <c r="BR4" s="10">
        <f>3/24000000*OO[[#This Row],[126 (04JUL1985 15:00:00)-Water Temperature (C)]]*OO[[#This Row],[68]]</f>
        <v>1.7868034935555001E-32</v>
      </c>
      <c r="BS4" s="10">
        <f>3/24000000*OO[[#This Row],[127 (04JUL1985 18:00:00)-Water Temperature (C)]]*OO[[#This Row],[69]]</f>
        <v>1.6072899076379995E-32</v>
      </c>
      <c r="BT4" s="10">
        <f>3/24000000*OO[[#This Row],[128 (04JUL1985 21:00:00)-Water Temperature (C)]]*OO[[#This Row],[70]]</f>
        <v>1.4493014556266246E-32</v>
      </c>
      <c r="BU4" s="10">
        <f>3/24000000*OO[[#This Row],[129 (05JUL1985 00:00:00)-Water Temperature (C)]]*OO[[#This Row],[71]]</f>
        <v>1.3135464393479998E-32</v>
      </c>
      <c r="BV4" s="10">
        <f>3/24000000*OO[[#This Row],[130 (05JUL1985 03:00:00)-Water Temperature (C)]]*OO[[#This Row],[72]]</f>
        <v>1.1933440114429997E-32</v>
      </c>
      <c r="BW4" s="10">
        <f>3/24000000*OO[[#This Row],[131 (05JUL1985 06:00:00)-Water Temperature (C)]]*OO[[#This Row],[73]]</f>
        <v>1.085370288868125E-32</v>
      </c>
      <c r="BX4" s="10">
        <f>3/24000000*OO[[#This Row],[132 (05JUL1985 09:00:00)-Water Temperature (C)]]*OO[[#This Row],[74]]</f>
        <v>9.9062306839650001E-33</v>
      </c>
      <c r="BY4" s="10">
        <f>3/24000000*OO[[#This Row],[133 (05JUL1985 12:00:00)-Water Temperature (C)]]*OO[[#This Row],[75]]</f>
        <v>8.9892566313637504E-33</v>
      </c>
      <c r="BZ4" s="10">
        <f>3/24000000*OO[[#This Row],[134 (05JUL1985 15:00:00)-Water Temperature (C)]]*OO[[#This Row],[76]]</f>
        <v>8.1678759942599996E-33</v>
      </c>
      <c r="CA4" s="10">
        <f>3/24000000*OO[[#This Row],[135 (05JUL1985 18:00:00)-Water Temperature (C)]]*OO[[#This Row],[77]]</f>
        <v>7.4101494790250009E-33</v>
      </c>
      <c r="CB4" s="10">
        <f>3/24000000*OO[[#This Row],[136 (05JUL1985 21:00:00)-Water Temperature (C)]]*OO[[#This Row],[78]]</f>
        <v>6.7091312394149996E-33</v>
      </c>
      <c r="CC4" s="10">
        <f>3/24000000*OO[[#This Row],[137 (06JUL1985 00:00:00)-Water Temperature (C)]]*OO[[#This Row],[79]]</f>
        <v>6.1085758160299997E-33</v>
      </c>
      <c r="CD4" s="10">
        <f>3/24000000*OO[[#This Row],[138 (06JUL1985 03:00:00)-Water Temperature (C)]]*OO[[#This Row],[80]]</f>
        <v>5.5725764936862498E-33</v>
      </c>
      <c r="CE4" s="10">
        <f>3/24000000*OO[[#This Row],[139 (06JUL1985 06:00:00)-Water Temperature (C)]]*OO[[#This Row],[81]]</f>
        <v>5.1022072220174993E-33</v>
      </c>
      <c r="CF4" s="10">
        <f>3/24000000*OO[[#This Row],[140 (06JUL1985 09:00:00)-Water Temperature (C)]]*OO[[#This Row],[82]]</f>
        <v>4.7270198595900001E-33</v>
      </c>
      <c r="CG4" s="10">
        <f>3/24000000*OO[[#This Row],[141 (06JUL1985 12:00:00)-Water Temperature (C)]]*OO[[#This Row],[83]]</f>
        <v>4.3811708710962489E-33</v>
      </c>
      <c r="CH4" s="10">
        <f>3/24000000*OO[[#This Row],[142 (06JUL1985 15:00:00)-Water Temperature (C)]]*OO[[#This Row],[84]]</f>
        <v>4.0651725593699992E-33</v>
      </c>
      <c r="CI4" s="10">
        <f>3/24000000*OO[[#This Row],[143 (06JUL1985 18:00:00)-Water Temperature (C)]]*OO[[#This Row],[85]]</f>
        <v>3.7712726260325002E-33</v>
      </c>
      <c r="CJ4" s="10">
        <f>3/24000000*OO[[#This Row],[144 (06JUL1985 21:00:00)-Water Temperature (C)]]*OO[[#This Row],[86]]</f>
        <v>3.4861496298687498E-33</v>
      </c>
      <c r="CK4" s="10">
        <f>3/24000000*OO[[#This Row],[145 (07JUL1985 00:00:00)-Water Temperature (C)]]*OO[[#This Row],[87]]</f>
        <v>3.2497911099749994E-33</v>
      </c>
      <c r="CL4" s="10">
        <f>3/24000000*OO[[#This Row],[146 (07JUL1985 03:00:00)-Water Temperature (C)]]*OO[[#This Row],[88]]</f>
        <v>3.02784296973E-33</v>
      </c>
      <c r="CM4" s="10">
        <f>3/24000000*OO[[#This Row],[147 (07JUL1985 06:00:00)-Water Temperature (C)]]*OO[[#This Row],[89]]</f>
        <v>2.8248206168600002E-33</v>
      </c>
      <c r="CN4" s="10">
        <f>3/24000000*OO[[#This Row],[148 (07JUL1985 09:00:00)-Water Temperature (C)]]*OO[[#This Row],[90]]</f>
        <v>2.6374961318249997E-33</v>
      </c>
      <c r="CO4" s="10">
        <f>3/24000000*OO[[#This Row],[149 (07JUL1985 12:00:00)-Water Temperature (C)]]*OO[[#This Row],[91]]</f>
        <v>2.4640782386974999E-33</v>
      </c>
      <c r="CP4" s="10">
        <f>3/24000000*OO[[#This Row],[150 (07JUL1985 15:00:00)-Water Temperature (C)]]*OO[[#This Row],[92]]</f>
        <v>2.2991361078500001E-33</v>
      </c>
      <c r="CQ4" s="10">
        <f>3/24000000*OO[[#This Row],[151 (07JUL1985 18:00:00)-Water Temperature (C)]]*OO[[#This Row],[93]]</f>
        <v>2.1372267916650003E-33</v>
      </c>
      <c r="CR4" s="10">
        <f>3/24000000*OO[[#This Row],[152 (07JUL1985 21:00:00)-Water Temperature (C)]]*OO[[#This Row],[94]]</f>
        <v>1.9916758718079997E-33</v>
      </c>
      <c r="CS4" s="10">
        <f>3/24000000*OO[[#This Row],[153 (08JUL1985 00:00:00)-Water Temperature (C)]]*OO[[#This Row],[95]]</f>
        <v>1.8599067016500002E-33</v>
      </c>
      <c r="CT4" s="10">
        <f>3/24000000*OO[[#This Row],[154 (08JUL1985 03:00:00)-Water Temperature (C)]]*OO[[#This Row],[96]]</f>
        <v>1.7351539009057504E-33</v>
      </c>
      <c r="CU4" s="10">
        <f>3/24000000*OO[[#This Row],[155 (08JUL1985 06:00:00)-Water Temperature (C)]]*OO[[#This Row],[97]]</f>
        <v>1.6239031402999997E-33</v>
      </c>
      <c r="CV4" s="10">
        <f>3/24000000*OO[[#This Row],[156 (08JUL1985 09:00:00)-Water Temperature (C)]]*OO[[#This Row],[98]]</f>
        <v>1.5266386546522502E-33</v>
      </c>
      <c r="CW4" s="10">
        <f>3/24000000*OO[[#This Row],[157 (08JUL1985 12:00:00)-Water Temperature (C)]]*OO[[#This Row],[99]]</f>
        <v>1.4308695838596249E-33</v>
      </c>
    </row>
    <row r="5" spans="1:102" x14ac:dyDescent="0.35">
      <c r="A5" t="s">
        <v>9</v>
      </c>
      <c r="B5">
        <v>654.51840000000004</v>
      </c>
      <c r="C5" s="10">
        <f>3/24*OO[[#This Row],[59 (26JUN1985 06:00:00)-Water Temperature (C)]]*OO[[#This Row],[1]]/SUM(OO[1])</f>
        <v>5.9224070115548141E-14</v>
      </c>
      <c r="D5" s="10">
        <f>3/24*OO[[#This Row],[60 (26JUN1985 09:00:00)-Water Temperature (C)]]*OO[[#This Row],[2]]/SUM(OO[2])</f>
        <v>1.1447751204779849E-17</v>
      </c>
      <c r="E5" s="10">
        <f>3/24*OO[[#This Row],[61 (26JUN1985 12:00:00)-Water Temperature (C)]]*OO[[#This Row],[3]]/SUM(OO[3])</f>
        <v>2.1191959814552009E-21</v>
      </c>
      <c r="F5" s="10">
        <f>3/24*OO[[#This Row],[62 (26JUN1985 15:00:00)-Water Temperature (C)]]*OO[[#This Row],[4]]/SUM(OO[4])</f>
        <v>3.8494526293200013E-25</v>
      </c>
      <c r="G5" s="10">
        <f>3/24*OO[[#This Row],[63 (26JUN1985 18:00:00)-Water Temperature (C)]]*OO[[#This Row],[5]]/SUM(OO[5])</f>
        <v>1.8433246502104291E-27</v>
      </c>
      <c r="H5" s="10">
        <f>3/24*OO[[#This Row],[64 (26JUN1985 21:00:00)-Water Temperature (C)]]*OO[[#This Row],[6]]/SUM(OO[6])</f>
        <v>1.4345193461322391E-27</v>
      </c>
      <c r="I5" s="10">
        <f>3/24*OO[[#This Row],[65 (27JUN1985 00:00:00)-Water Temperature (C)]]*OO[[#This Row],[7]]/SUM(OO[7])</f>
        <v>1.1494825394373208E-27</v>
      </c>
      <c r="J5" s="10">
        <f>3/24*OO[[#This Row],[66 (27JUN1985 03:00:00)-Water Temperature (C)]]*OO[[#This Row],[8]]/SUM(OO[8])</f>
        <v>9.2222276796642243E-28</v>
      </c>
      <c r="K5" s="10">
        <f>3/24*OO[[#This Row],[67 (27JUN1985 06:00:00)-Water Temperature (C)]]*OO[[#This Row],[9]]/SUM(OO[9])</f>
        <v>7.4486048478711172E-28</v>
      </c>
      <c r="L5" s="10">
        <f>3/24*OO[[#This Row],[68 (27JUN1985 09:00:00)-Water Temperature (C)]]*OO[[#This Row],[10]]/SUM(OO[10])</f>
        <v>6.0735574698508777E-28</v>
      </c>
      <c r="M5" s="10">
        <f>3/24*OO[[#This Row],[69 (27JUN1985 12:00:00)-Water Temperature (C)]]*OO[[#This Row],[11]]/SUM(OO[11])</f>
        <v>4.9945481846138529E-28</v>
      </c>
      <c r="N5" s="10">
        <f>3/24*OO[[#This Row],[70 (27JUN1985 15:00:00)-Water Temperature (C)]]*OO[[#This Row],[12]]/SUM(OO[12])</f>
        <v>4.1004472612692836E-28</v>
      </c>
      <c r="O5" s="10">
        <f>3/24*OO[[#This Row],[71 (27JUN1985 18:00:00)-Water Temperature (C)]]*OO[[#This Row],[13]]/SUM(OO[13])</f>
        <v>3.3729739141453654E-28</v>
      </c>
      <c r="P5" s="10">
        <f>3/24*OO[[#This Row],[72 (27JUN1985 21:00:00)-Water Temperature (C)]]*OO[[#This Row],[14]]/SUM(OO[14])</f>
        <v>2.7792493763446943E-28</v>
      </c>
      <c r="Q5" s="10">
        <f>3/24*OO[[#This Row],[73 (28JUN1985 00:00:00)-Water Temperature (C)]]*OO[[#This Row],[15]]/SUM(OO[15])</f>
        <v>2.3009719178211989E-28</v>
      </c>
      <c r="R5" s="10">
        <f>3/24*OO[[#This Row],[74 (28JUN1985 03:00:00)-Water Temperature (C)]]*OO[[#This Row],[16]]/SUM(OO[16])</f>
        <v>1.9098121662468546E-28</v>
      </c>
      <c r="S5" s="10">
        <f>3/24*OO[[#This Row],[75 (28JUN1985 06:00:00)-Water Temperature (C)]]*OO[[#This Row],[17]]/SUM(OO[17])</f>
        <v>1.5947982439725949E-28</v>
      </c>
      <c r="T5" s="10">
        <f>3/24*OO[[#This Row],[76 (28JUN1985 09:00:00)-Water Temperature (C)]]*OO[[#This Row],[18]]/SUM(OO[18])</f>
        <v>1.3743925957535758E-28</v>
      </c>
      <c r="U5" s="10">
        <f>3/24*OO[[#This Row],[77 (28JUN1985 12:00:00)-Water Temperature (C)]]*OO[[#This Row],[19]]/SUM(OO[19])</f>
        <v>1.2072637525571047E-28</v>
      </c>
      <c r="V5" s="10">
        <f>3/24000000*OO[[#This Row],[78 (28JUN1985 15:00:00)-Water Temperature (C)]]*OO[[#This Row],[20]]</f>
        <v>1.06338083685925E-28</v>
      </c>
      <c r="W5" s="10">
        <f>3/24000000*OO[[#This Row],[79 (28JUN1985 18:00:00)-Water Temperature (C)]]*OO[[#This Row],[21]]</f>
        <v>9.4112363611424991E-29</v>
      </c>
      <c r="X5" s="10">
        <f>3/24000000*OO[[#This Row],[80 (28JUN1985 21:00:00)-Water Temperature (C)]]*OO[[#This Row],[22]]</f>
        <v>8.2715938310912493E-29</v>
      </c>
      <c r="Y5" s="10">
        <f>3/24000000*OO[[#This Row],[81 (29JUN1985 00:00:00)-Water Temperature (C)]]*OO[[#This Row],[23]]</f>
        <v>7.3238315692424997E-29</v>
      </c>
      <c r="Z5" s="10">
        <f>3/24000000*OO[[#This Row],[82 (29JUN1985 03:00:00)-Water Temperature (C)]]*OO[[#This Row],[24]]</f>
        <v>6.2019266638124998E-29</v>
      </c>
      <c r="AA5" s="10">
        <f>3/24000000*OO[[#This Row],[83 (29JUN1985 06:00:00)-Water Temperature (C)]]*OO[[#This Row],[25]]</f>
        <v>5.0816593569962495E-29</v>
      </c>
      <c r="AB5" s="10">
        <f>3/24000000*OO[[#This Row],[84 (29JUN1985 09:00:00)-Water Temperature (C)]]*OO[[#This Row],[26]]</f>
        <v>4.2156035136999989E-29</v>
      </c>
      <c r="AC5" s="10">
        <f>3/24000000*OO[[#This Row],[85 (29JUN1985 12:00:00)-Water Temperature (C)]]*OO[[#This Row],[27]]</f>
        <v>3.5002439093399994E-29</v>
      </c>
      <c r="AD5" s="10">
        <f>3/24000000*OO[[#This Row],[86 (29JUN1985 15:00:00)-Water Temperature (C)]]*OO[[#This Row],[28]]</f>
        <v>2.9152054981887499E-29</v>
      </c>
      <c r="AE5" s="10">
        <f>3/24000000*OO[[#This Row],[88 (29JUN1985 21:00:00)-Water Temperature (C)]]*OO[[#This Row],[30]]</f>
        <v>2.0252358472464996E-29</v>
      </c>
      <c r="AF5" s="10">
        <f>3/24000000*OO[[#This Row],[88 (29JUN1985 21:00:00)-Water Temperature (C)]]*OO[[#This Row],[30]]</f>
        <v>2.0252358472464996E-29</v>
      </c>
      <c r="AG5" s="10">
        <f>3/24000000*OO[[#This Row],[89 (30JUN1985 00:00:00)-Water Temperature (C)]]*OO[[#This Row],[31]]</f>
        <v>1.7076987135035E-29</v>
      </c>
      <c r="AH5" s="10">
        <f>3/24000000*OO[[#This Row],[90 (30JUN1985 03:00:00)-Water Temperature (C)]]*OO[[#This Row],[32]]</f>
        <v>1.444421965639875E-29</v>
      </c>
      <c r="AI5" s="10">
        <f>3/24000000*OO[[#This Row],[91 (30JUN1985 06:00:00)-Water Temperature (C)]]*OO[[#This Row],[33]]</f>
        <v>1.2313446011750001E-29</v>
      </c>
      <c r="AJ5" s="10">
        <f>3/24000000*OO[[#This Row],[92 (30JUN1985 09:00:00)-Water Temperature (C)]]*OO[[#This Row],[34]]</f>
        <v>1.0694636609917501E-29</v>
      </c>
      <c r="AK5" s="10">
        <f>3/24000000*OO[[#This Row],[93 (30JUN1985 12:00:00)-Water Temperature (C)]]*OO[[#This Row],[35]]</f>
        <v>9.3383034777999994E-30</v>
      </c>
      <c r="AL5" s="10">
        <f>3/24000000*OO[[#This Row],[94 (30JUN1985 15:00:00)-Water Temperature (C)]]*OO[[#This Row],[36]]</f>
        <v>8.1735127887300012E-30</v>
      </c>
      <c r="AM5" s="10">
        <f>3/24000000*OO[[#This Row],[95 (30JUN1985 18:00:00)-Water Temperature (C)]]*OO[[#This Row],[37]]</f>
        <v>7.1496281811399989E-30</v>
      </c>
      <c r="AN5" s="10">
        <f>3/24000000*OO[[#This Row],[96 (30JUN1985 21:00:00)-Water Temperature (C)]]*OO[[#This Row],[38]]</f>
        <v>6.2378051344562488E-30</v>
      </c>
      <c r="AO5" s="10">
        <f>3/24000000*OO[[#This Row],[97 (01JUL1985 00:00:00)-Water Temperature (C)]]*OO[[#This Row],[39]]</f>
        <v>5.4873538570949998E-30</v>
      </c>
      <c r="AP5" s="10">
        <f>3/24000000*OO[[#This Row],[98 (01JUL1985 03:00:00)-Water Temperature (C)]]*OO[[#This Row],[40]]</f>
        <v>4.8376970949824993E-30</v>
      </c>
      <c r="AQ5" s="10">
        <f>3/24000000*OO[[#This Row],[99 (01JUL1985 06:00:00)-Water Temperature (C)]]*OO[[#This Row],[41]]</f>
        <v>4.2728655107400001E-30</v>
      </c>
      <c r="AR5" s="10">
        <f>3/24000000*OO[[#This Row],[100 (01JUL1985 09:00:00)-Water Temperature (C)]]*OO[[#This Row],[42]]</f>
        <v>3.7927295972999997E-30</v>
      </c>
      <c r="AS5" s="10">
        <f>3/24000000*OO[[#This Row],[101 (01JUL1985 12:00:00)-Water Temperature (C)]]*OO[[#This Row],[43]]</f>
        <v>3.3380187664599998E-30</v>
      </c>
      <c r="AT5" s="10">
        <f>3/24000000*OO[[#This Row],[102 (01JUL1985 15:00:00)-Water Temperature (C)]]*OO[[#This Row],[44]]</f>
        <v>2.9349433525424998E-30</v>
      </c>
      <c r="AU5" s="10">
        <f>3/24000000*OO[[#This Row],[103 (01JUL1985 18:00:00)-Water Temperature (C)]]*OO[[#This Row],[45]]</f>
        <v>2.5763353552562498E-30</v>
      </c>
      <c r="AV5" s="10">
        <f>3/24000000*OO[[#This Row],[104 (01JUL1985 21:00:00)-Water Temperature (C)]]*OO[[#This Row],[46]]</f>
        <v>2.2665362071274997E-30</v>
      </c>
      <c r="AW5" s="10">
        <f>3/24000000*OO[[#This Row],[105 (02JUL1985 00:00:00)-Water Temperature (C)]]*OO[[#This Row],[47]]</f>
        <v>1.9992540201809998E-30</v>
      </c>
      <c r="AX5" s="10">
        <f>3/24000000*OO[[#This Row],[106 (02JUL1985 03:00:00)-Water Temperature (C)]]*OO[[#This Row],[48]]</f>
        <v>1.764201512013E-30</v>
      </c>
      <c r="AY5" s="10">
        <f>3/24000000*OO[[#This Row],[107 (02JUL1985 06:00:00)-Water Temperature (C)]]*OO[[#This Row],[49]]</f>
        <v>1.55472666581325E-30</v>
      </c>
      <c r="AZ5" s="10">
        <f>3/24000000*OO[[#This Row],[108 (02JUL1985 09:00:00)-Water Temperature (C)]]*OO[[#This Row],[50]]</f>
        <v>1.3621093333937498E-30</v>
      </c>
      <c r="BA5" s="10">
        <f>3/24000000*OO[[#This Row],[109 (02JUL1985 12:00:00)-Water Temperature (C)]]*OO[[#This Row],[51]]</f>
        <v>1.1950349031404999E-30</v>
      </c>
      <c r="BB5" s="10">
        <f>3/24000000*OO[[#This Row],[110 (02JUL1985 15:00:00)-Water Temperature (C)]]*OO[[#This Row],[52]]</f>
        <v>1.0452932100476248E-30</v>
      </c>
      <c r="BC5" s="10">
        <f>3/24000000*OO[[#This Row],[111 (02JUL1985 18:00:00)-Water Temperature (C)]]*OO[[#This Row],[53]]</f>
        <v>9.1135785819987486E-31</v>
      </c>
      <c r="BD5" s="10">
        <f>3/24000000*OO[[#This Row],[112 (02JUL1985 21:00:00)-Water Temperature (C)]]*OO[[#This Row],[54]]</f>
        <v>7.8872802903399994E-31</v>
      </c>
      <c r="BE5" s="10">
        <f>3/24000000*OO[[#This Row],[113 (03JUL1985 00:00:00)-Water Temperature (C)]]*OO[[#This Row],[55]]</f>
        <v>6.8868399352500002E-31</v>
      </c>
      <c r="BF5" s="10">
        <f>3/24000000*OO[[#This Row],[114 (03JUL1985 03:00:00)-Water Temperature (C)]]*OO[[#This Row],[56]]</f>
        <v>6.0346771845250005E-31</v>
      </c>
      <c r="BG5" s="10">
        <f>3/24000000*OO[[#This Row],[115 (03JUL1985 06:00:00)-Water Temperature (C)]]*OO[[#This Row],[57]]</f>
        <v>5.2952674987987499E-31</v>
      </c>
      <c r="BH5" s="10">
        <f>3/24000000*OO[[#This Row],[116 (03JUL1985 09:00:00)-Water Temperature (C)]]*OO[[#This Row],[58]]</f>
        <v>4.6741897778187488E-31</v>
      </c>
      <c r="BI5" s="10">
        <f>3/24000000*OO[[#This Row],[117 (03JUL1985 12:00:00)-Water Temperature (C)]]*OO[[#This Row],[59]]</f>
        <v>4.1016564298324988E-31</v>
      </c>
      <c r="BJ5" s="10">
        <f>3/24000000*OO[[#This Row],[118 (03JUL1985 15:00:00)-Water Temperature (C)]]*OO[[#This Row],[60]]</f>
        <v>3.5955548467599996E-31</v>
      </c>
      <c r="BK5" s="10">
        <f>3/24000000*OO[[#This Row],[119 (03JUL1985 18:00:00)-Water Temperature (C)]]*OO[[#This Row],[61]]</f>
        <v>3.1597671670099996E-31</v>
      </c>
      <c r="BL5" s="10">
        <f>3/24000000*OO[[#This Row],[120 (03JUL1985 21:00:00)-Water Temperature (C)]]*OO[[#This Row],[62]]</f>
        <v>2.7619140820799998E-31</v>
      </c>
      <c r="BM5" s="10">
        <f>3/24000000*OO[[#This Row],[121 (04JUL1985 00:00:00)-Water Temperature (C)]]*OO[[#This Row],[63]]</f>
        <v>2.4407155423125E-31</v>
      </c>
      <c r="BN5" s="10">
        <f>3/24000000*OO[[#This Row],[122 (04JUL1985 03:00:00)-Water Temperature (C)]]*OO[[#This Row],[64]]</f>
        <v>2.1541999683750001E-31</v>
      </c>
      <c r="BO5" s="10">
        <f>3/24000000*OO[[#This Row],[123 (04JUL1985 06:00:00)-Water Temperature (C)]]*OO[[#This Row],[65]]</f>
        <v>1.9136526143812501E-31</v>
      </c>
      <c r="BP5" s="10">
        <f>3/24000000*OO[[#This Row],[124 (04JUL1985 09:00:00)-Water Temperature (C)]]*OO[[#This Row],[66]]</f>
        <v>1.716906685776E-31</v>
      </c>
      <c r="BQ5" s="10">
        <f>3/24000000*OO[[#This Row],[125 (04JUL1985 12:00:00)-Water Temperature (C)]]*OO[[#This Row],[67]]</f>
        <v>1.5448664792062502E-31</v>
      </c>
      <c r="BR5" s="10">
        <f>3/24000000*OO[[#This Row],[126 (04JUL1985 15:00:00)-Water Temperature (C)]]*OO[[#This Row],[68]]</f>
        <v>1.3910150290399998E-31</v>
      </c>
      <c r="BS5" s="10">
        <f>3/24000000*OO[[#This Row],[127 (04JUL1985 18:00:00)-Water Temperature (C)]]*OO[[#This Row],[69]]</f>
        <v>1.2493477131882498E-31</v>
      </c>
      <c r="BT5" s="10">
        <f>3/24000000*OO[[#This Row],[128 (04JUL1985 21:00:00)-Water Temperature (C)]]*OO[[#This Row],[70]]</f>
        <v>1.1252602892999998E-31</v>
      </c>
      <c r="BU5" s="10">
        <f>3/24000000*OO[[#This Row],[129 (05JUL1985 00:00:00)-Water Temperature (C)]]*OO[[#This Row],[71]]</f>
        <v>1.0199498587702499E-31</v>
      </c>
      <c r="BV5" s="10">
        <f>3/24000000*OO[[#This Row],[130 (05JUL1985 03:00:00)-Water Temperature (C)]]*OO[[#This Row],[72]]</f>
        <v>9.2684590818524998E-32</v>
      </c>
      <c r="BW5" s="10">
        <f>3/24000000*OO[[#This Row],[131 (05JUL1985 06:00:00)-Water Temperature (C)]]*OO[[#This Row],[73]]</f>
        <v>8.4321156873799981E-32</v>
      </c>
      <c r="BX5" s="10">
        <f>3/24000000*OO[[#This Row],[132 (05JUL1985 09:00:00)-Water Temperature (C)]]*OO[[#This Row],[74]]</f>
        <v>7.7134887429874982E-32</v>
      </c>
      <c r="BY5" s="10">
        <f>3/24000000*OO[[#This Row],[133 (05JUL1985 12:00:00)-Water Temperature (C)]]*OO[[#This Row],[75]]</f>
        <v>7.0022542391599995E-32</v>
      </c>
      <c r="BZ5" s="10">
        <f>3/24000000*OO[[#This Row],[134 (05JUL1985 15:00:00)-Water Temperature (C)]]*OO[[#This Row],[76]]</f>
        <v>6.3636892869374995E-32</v>
      </c>
      <c r="CA5" s="10">
        <f>3/24000000*OO[[#This Row],[135 (05JUL1985 18:00:00)-Water Temperature (C)]]*OO[[#This Row],[77]]</f>
        <v>5.769516188102499E-32</v>
      </c>
      <c r="CB5" s="10">
        <f>3/24000000*OO[[#This Row],[136 (05JUL1985 21:00:00)-Water Temperature (C)]]*OO[[#This Row],[78]]</f>
        <v>5.213189493599999E-32</v>
      </c>
      <c r="CC5" s="10">
        <f>3/24000000*OO[[#This Row],[137 (06JUL1985 00:00:00)-Water Temperature (C)]]*OO[[#This Row],[79]]</f>
        <v>4.7451399243299996E-32</v>
      </c>
      <c r="CD5" s="10">
        <f>3/24000000*OO[[#This Row],[138 (06JUL1985 03:00:00)-Water Temperature (C)]]*OO[[#This Row],[80]]</f>
        <v>4.3293626032724996E-32</v>
      </c>
      <c r="CE5" s="10">
        <f>3/24000000*OO[[#This Row],[139 (06JUL1985 06:00:00)-Water Temperature (C)]]*OO[[#This Row],[81]]</f>
        <v>3.9682914577599997E-32</v>
      </c>
      <c r="CF5" s="10">
        <f>3/24000000*OO[[#This Row],[140 (06JUL1985 09:00:00)-Water Temperature (C)]]*OO[[#This Row],[82]]</f>
        <v>3.6877223875112495E-32</v>
      </c>
      <c r="CG5" s="10">
        <f>3/24000000*OO[[#This Row],[141 (06JUL1985 12:00:00)-Water Temperature (C)]]*OO[[#This Row],[83]]</f>
        <v>3.4203893741499999E-32</v>
      </c>
      <c r="CH5" s="10">
        <f>3/24000000*OO[[#This Row],[142 (06JUL1985 15:00:00)-Water Temperature (C)]]*OO[[#This Row],[84]]</f>
        <v>3.17247671166E-32</v>
      </c>
      <c r="CI5" s="10">
        <f>3/24000000*OO[[#This Row],[143 (06JUL1985 18:00:00)-Water Temperature (C)]]*OO[[#This Row],[85]]</f>
        <v>2.9419064790624993E-32</v>
      </c>
      <c r="CJ5" s="10">
        <f>3/24000000*OO[[#This Row],[144 (06JUL1985 21:00:00)-Water Temperature (C)]]*OO[[#This Row],[86]]</f>
        <v>2.7129680376050002E-32</v>
      </c>
      <c r="CK5" s="10">
        <f>3/24000000*OO[[#This Row],[145 (07JUL1985 00:00:00)-Water Temperature (C)]]*OO[[#This Row],[87]]</f>
        <v>2.5298383845487502E-32</v>
      </c>
      <c r="CL5" s="10">
        <f>3/24000000*OO[[#This Row],[146 (07JUL1985 03:00:00)-Water Temperature (C)]]*OO[[#This Row],[88]]</f>
        <v>2.3559973072249993E-32</v>
      </c>
      <c r="CM5" s="10">
        <f>3/24000000*OO[[#This Row],[147 (07JUL1985 06:00:00)-Water Temperature (C)]]*OO[[#This Row],[89]]</f>
        <v>2.1979470496499995E-32</v>
      </c>
      <c r="CN5" s="10">
        <f>3/24000000*OO[[#This Row],[148 (07JUL1985 09:00:00)-Water Temperature (C)]]*OO[[#This Row],[90]]</f>
        <v>2.0528037041220001E-32</v>
      </c>
      <c r="CO5" s="10">
        <f>3/24000000*OO[[#This Row],[149 (07JUL1985 12:00:00)-Water Temperature (C)]]*OO[[#This Row],[91]]</f>
        <v>1.9208473640894997E-32</v>
      </c>
      <c r="CP5" s="10">
        <f>3/24000000*OO[[#This Row],[150 (07JUL1985 15:00:00)-Water Temperature (C)]]*OO[[#This Row],[92]]</f>
        <v>1.7930922298527496E-32</v>
      </c>
      <c r="CQ5" s="10">
        <f>3/24000000*OO[[#This Row],[151 (07JUL1985 18:00:00)-Water Temperature (C)]]*OO[[#This Row],[93]]</f>
        <v>1.6644389545567502E-32</v>
      </c>
      <c r="CR5" s="10">
        <f>3/24000000*OO[[#This Row],[152 (07JUL1985 21:00:00)-Water Temperature (C)]]*OO[[#This Row],[94]]</f>
        <v>1.5498826262955E-32</v>
      </c>
      <c r="CS5" s="10">
        <f>3/24000000*OO[[#This Row],[153 (08JUL1985 00:00:00)-Water Temperature (C)]]*OO[[#This Row],[95]]</f>
        <v>1.4474069514622498E-32</v>
      </c>
      <c r="CT5" s="10">
        <f>3/24000000*OO[[#This Row],[154 (08JUL1985 03:00:00)-Water Temperature (C)]]*OO[[#This Row],[96]]</f>
        <v>1.3503006615922497E-32</v>
      </c>
      <c r="CU5" s="10">
        <f>3/24000000*OO[[#This Row],[155 (08JUL1985 06:00:00)-Water Temperature (C)]]*OO[[#This Row],[97]]</f>
        <v>1.2641101908930002E-32</v>
      </c>
      <c r="CV5" s="10">
        <f>3/24000000*OO[[#This Row],[156 (08JUL1985 09:00:00)-Water Temperature (C)]]*OO[[#This Row],[98]]</f>
        <v>1.1911638115054998E-32</v>
      </c>
      <c r="CW5" s="10">
        <f>3/24000000*OO[[#This Row],[157 (08JUL1985 12:00:00)-Water Temperature (C)]]*OO[[#This Row],[99]]</f>
        <v>1.1168388771012498E-32</v>
      </c>
    </row>
    <row r="6" spans="1:102" x14ac:dyDescent="0.35">
      <c r="A6" t="s">
        <v>10</v>
      </c>
      <c r="B6">
        <v>629.23220000000003</v>
      </c>
      <c r="C6" s="10">
        <f>3/24*OO[[#This Row],[59 (26JUN1985 06:00:00)-Water Temperature (C)]]*OO[[#This Row],[1]]/SUM(OO[1])</f>
        <v>2.1873711003500769E-13</v>
      </c>
      <c r="D6" s="10">
        <f>3/24*OO[[#This Row],[60 (26JUN1985 09:00:00)-Water Temperature (C)]]*OO[[#This Row],[2]]/SUM(OO[2])</f>
        <v>4.1209850097247972E-17</v>
      </c>
      <c r="E6" s="10">
        <f>3/24*OO[[#This Row],[61 (26JUN1985 12:00:00)-Water Temperature (C)]]*OO[[#This Row],[3]]/SUM(OO[3])</f>
        <v>7.6510603778659832E-21</v>
      </c>
      <c r="F6" s="10">
        <f>3/24*OO[[#This Row],[62 (26JUN1985 15:00:00)-Water Temperature (C)]]*OO[[#This Row],[4]]/SUM(OO[4])</f>
        <v>1.3590678980827704E-24</v>
      </c>
      <c r="G6" s="10">
        <f>3/24*OO[[#This Row],[63 (26JUN1985 18:00:00)-Water Temperature (C)]]*OO[[#This Row],[5]]/SUM(OO[5])</f>
        <v>1.5352296254797029E-26</v>
      </c>
      <c r="H6" s="10">
        <f>3/24*OO[[#This Row],[64 (26JUN1985 21:00:00)-Water Temperature (C)]]*OO[[#This Row],[6]]/SUM(OO[6])</f>
        <v>1.216487176048885E-26</v>
      </c>
      <c r="I6" s="10">
        <f>3/24*OO[[#This Row],[65 (27JUN1985 00:00:00)-Water Temperature (C)]]*OO[[#This Row],[7]]/SUM(OO[7])</f>
        <v>9.7436909041686561E-27</v>
      </c>
      <c r="J6" s="10">
        <f>3/24*OO[[#This Row],[66 (27JUN1985 03:00:00)-Water Temperature (C)]]*OO[[#This Row],[8]]/SUM(OO[8])</f>
        <v>7.820246951872384E-27</v>
      </c>
      <c r="K6" s="10">
        <f>3/24*OO[[#This Row],[67 (27JUN1985 06:00:00)-Water Temperature (C)]]*OO[[#This Row],[9]]/SUM(OO[9])</f>
        <v>6.3198119730086728E-27</v>
      </c>
      <c r="L6" s="10">
        <f>3/24*OO[[#This Row],[68 (27JUN1985 09:00:00)-Water Temperature (C)]]*OO[[#This Row],[10]]/SUM(OO[10])</f>
        <v>5.1646255002484088E-27</v>
      </c>
      <c r="M6" s="10">
        <f>3/24*OO[[#This Row],[69 (27JUN1985 12:00:00)-Water Temperature (C)]]*OO[[#This Row],[11]]/SUM(OO[11])</f>
        <v>4.2506533333609112E-27</v>
      </c>
      <c r="N6" s="10">
        <f>3/24*OO[[#This Row],[70 (27JUN1985 15:00:00)-Water Temperature (C)]]*OO[[#This Row],[12]]/SUM(OO[12])</f>
        <v>3.4886047095310911E-27</v>
      </c>
      <c r="O6" s="10">
        <f>3/24*OO[[#This Row],[71 (27JUN1985 18:00:00)-Water Temperature (C)]]*OO[[#This Row],[13]]/SUM(OO[13])</f>
        <v>2.8686754577200771E-27</v>
      </c>
      <c r="P6" s="10">
        <f>3/24*OO[[#This Row],[72 (27JUN1985 21:00:00)-Water Temperature (C)]]*OO[[#This Row],[14]]/SUM(OO[14])</f>
        <v>2.3613717697262809E-27</v>
      </c>
      <c r="Q6" s="10">
        <f>3/24*OO[[#This Row],[73 (28JUN1985 00:00:00)-Water Temperature (C)]]*OO[[#This Row],[15]]/SUM(OO[15])</f>
        <v>1.9541058758251694E-27</v>
      </c>
      <c r="R6" s="10">
        <f>3/24*OO[[#This Row],[74 (28JUN1985 03:00:00)-Water Temperature (C)]]*OO[[#This Row],[16]]/SUM(OO[16])</f>
        <v>1.6220518715568184E-27</v>
      </c>
      <c r="S6" s="10">
        <f>3/24*OO[[#This Row],[75 (28JUN1985 06:00:00)-Water Temperature (C)]]*OO[[#This Row],[17]]/SUM(OO[17])</f>
        <v>1.3560765787246873E-27</v>
      </c>
      <c r="T6" s="10">
        <f>3/24*OO[[#This Row],[76 (28JUN1985 09:00:00)-Water Temperature (C)]]*OO[[#This Row],[18]]/SUM(OO[18])</f>
        <v>1.1718048293091377E-27</v>
      </c>
      <c r="U6" s="10">
        <f>3/24*OO[[#This Row],[77 (28JUN1985 12:00:00)-Water Temperature (C)]]*OO[[#This Row],[19]]/SUM(OO[19])</f>
        <v>1.0314945514430731E-27</v>
      </c>
      <c r="V6" s="10">
        <f>3/24000000*OO[[#This Row],[78 (28JUN1985 15:00:00)-Water Temperature (C)]]*OO[[#This Row],[20]]</f>
        <v>9.0804930543599981E-28</v>
      </c>
      <c r="W6" s="10">
        <f>3/24000000*OO[[#This Row],[79 (28JUN1985 18:00:00)-Water Temperature (C)]]*OO[[#This Row],[21]]</f>
        <v>8.0426541863812502E-28</v>
      </c>
      <c r="X6" s="10">
        <f>3/24000000*OO[[#This Row],[80 (28JUN1985 21:00:00)-Water Temperature (C)]]*OO[[#This Row],[22]]</f>
        <v>7.0580846833612496E-28</v>
      </c>
      <c r="Y6" s="10">
        <f>3/24000000*OO[[#This Row],[81 (29JUN1985 00:00:00)-Water Temperature (C)]]*OO[[#This Row],[23]]</f>
        <v>6.2484687205062491E-28</v>
      </c>
      <c r="Z6" s="10">
        <f>3/24000000*OO[[#This Row],[82 (29JUN1985 03:00:00)-Water Temperature (C)]]*OO[[#This Row],[24]]</f>
        <v>5.2658079818712505E-28</v>
      </c>
      <c r="AA6" s="10">
        <f>3/24000000*OO[[#This Row],[83 (29JUN1985 06:00:00)-Water Temperature (C)]]*OO[[#This Row],[25]]</f>
        <v>4.31803978965E-28</v>
      </c>
      <c r="AB6" s="10">
        <f>3/24000000*OO[[#This Row],[84 (29JUN1985 09:00:00)-Water Temperature (C)]]*OO[[#This Row],[26]]</f>
        <v>3.5909690042524995E-28</v>
      </c>
      <c r="AC6" s="10">
        <f>3/24000000*OO[[#This Row],[85 (29JUN1985 12:00:00)-Water Temperature (C)]]*OO[[#This Row],[27]]</f>
        <v>2.9841250667000004E-28</v>
      </c>
      <c r="AD6" s="10">
        <f>3/24000000*OO[[#This Row],[86 (29JUN1985 15:00:00)-Water Temperature (C)]]*OO[[#This Row],[28]]</f>
        <v>2.4860819773399999E-28</v>
      </c>
      <c r="AE6" s="10">
        <f>3/24000000*OO[[#This Row],[88 (29JUN1985 21:00:00)-Water Temperature (C)]]*OO[[#This Row],[30]]</f>
        <v>1.7239763967194998E-28</v>
      </c>
      <c r="AF6" s="10">
        <f>3/24000000*OO[[#This Row],[88 (29JUN1985 21:00:00)-Water Temperature (C)]]*OO[[#This Row],[30]]</f>
        <v>1.7239763967194998E-28</v>
      </c>
      <c r="AG6" s="10">
        <f>3/24000000*OO[[#This Row],[89 (30JUN1985 00:00:00)-Water Temperature (C)]]*OO[[#This Row],[31]]</f>
        <v>1.4534834059231249E-28</v>
      </c>
      <c r="AH6" s="10">
        <f>3/24000000*OO[[#This Row],[90 (30JUN1985 03:00:00)-Water Temperature (C)]]*OO[[#This Row],[32]]</f>
        <v>1.2299001790708748E-28</v>
      </c>
      <c r="AI6" s="10">
        <f>3/24000000*OO[[#This Row],[91 (30JUN1985 06:00:00)-Water Temperature (C)]]*OO[[#This Row],[33]]</f>
        <v>1.0494942384255001E-28</v>
      </c>
      <c r="AJ6" s="10">
        <f>3/24000000*OO[[#This Row],[92 (30JUN1985 09:00:00)-Water Temperature (C)]]*OO[[#This Row],[34]]</f>
        <v>9.1381457216250011E-29</v>
      </c>
      <c r="AK6" s="10">
        <f>3/24000000*OO[[#This Row],[93 (30JUN1985 12:00:00)-Water Temperature (C)]]*OO[[#This Row],[35]]</f>
        <v>7.9910689741049995E-29</v>
      </c>
      <c r="AL6" s="10">
        <f>3/24000000*OO[[#This Row],[94 (30JUN1985 15:00:00)-Water Temperature (C)]]*OO[[#This Row],[36]]</f>
        <v>6.9948933100875003E-29</v>
      </c>
      <c r="AM6" s="10">
        <f>3/24000000*OO[[#This Row],[95 (30JUN1985 18:00:00)-Water Temperature (C)]]*OO[[#This Row],[37]]</f>
        <v>6.1174023942500011E-29</v>
      </c>
      <c r="AN6" s="10">
        <f>3/24000000*OO[[#This Row],[96 (30JUN1985 21:00:00)-Water Temperature (C)]]*OO[[#This Row],[38]]</f>
        <v>5.3258832130162507E-29</v>
      </c>
      <c r="AO6" s="10">
        <f>3/24000000*OO[[#This Row],[97 (01JUL1985 00:00:00)-Water Temperature (C)]]*OO[[#This Row],[39]]</f>
        <v>4.6833728841150004E-29</v>
      </c>
      <c r="AP6" s="10">
        <f>3/24000000*OO[[#This Row],[98 (01JUL1985 03:00:00)-Water Temperature (C)]]*OO[[#This Row],[40]]</f>
        <v>4.1296137720212499E-29</v>
      </c>
      <c r="AQ6" s="10">
        <f>3/24000000*OO[[#This Row],[99 (01JUL1985 06:00:00)-Water Temperature (C)]]*OO[[#This Row],[41]]</f>
        <v>3.648845526625E-29</v>
      </c>
      <c r="AR6" s="10">
        <f>3/24000000*OO[[#This Row],[100 (01JUL1985 09:00:00)-Water Temperature (C)]]*OO[[#This Row],[42]]</f>
        <v>3.2441496634124996E-29</v>
      </c>
      <c r="AS6" s="10">
        <f>3/24000000*OO[[#This Row],[101 (01JUL1985 12:00:00)-Water Temperature (C)]]*OO[[#This Row],[43]]</f>
        <v>2.8558407473774999E-29</v>
      </c>
      <c r="AT6" s="10">
        <f>3/24000000*OO[[#This Row],[102 (01JUL1985 15:00:00)-Water Temperature (C)]]*OO[[#This Row],[44]]</f>
        <v>2.5094982262837496E-29</v>
      </c>
      <c r="AU6" s="10">
        <f>3/24000000*OO[[#This Row],[103 (01JUL1985 18:00:00)-Water Temperature (C)]]*OO[[#This Row],[45]]</f>
        <v>2.2021041798399996E-29</v>
      </c>
      <c r="AV6" s="10">
        <f>3/24000000*OO[[#This Row],[104 (01JUL1985 21:00:00)-Water Temperature (C)]]*OO[[#This Row],[46]]</f>
        <v>1.9357884471099999E-29</v>
      </c>
      <c r="AW6" s="10">
        <f>3/24000000*OO[[#This Row],[105 (02JUL1985 00:00:00)-Water Temperature (C)]]*OO[[#This Row],[47]]</f>
        <v>1.7078645067401249E-29</v>
      </c>
      <c r="AX6" s="10">
        <f>3/24000000*OO[[#This Row],[106 (02JUL1985 03:00:00)-Water Temperature (C)]]*OO[[#This Row],[48]]</f>
        <v>1.5071868441600001E-29</v>
      </c>
      <c r="AY6" s="10">
        <f>3/24000000*OO[[#This Row],[107 (02JUL1985 06:00:00)-Water Temperature (C)]]*OO[[#This Row],[49]]</f>
        <v>1.3279132599757498E-29</v>
      </c>
      <c r="AZ6" s="10">
        <f>3/24000000*OO[[#This Row],[108 (02JUL1985 09:00:00)-Water Temperature (C)]]*OO[[#This Row],[50]]</f>
        <v>1.1628011471518746E-29</v>
      </c>
      <c r="BA6" s="10">
        <f>3/24000000*OO[[#This Row],[109 (02JUL1985 12:00:00)-Water Temperature (C)]]*OO[[#This Row],[51]]</f>
        <v>1.0214103127331249E-29</v>
      </c>
      <c r="BB6" s="10">
        <f>3/24000000*OO[[#This Row],[110 (02JUL1985 15:00:00)-Water Temperature (C)]]*OO[[#This Row],[52]]</f>
        <v>8.9415821117199983E-30</v>
      </c>
      <c r="BC6" s="10">
        <f>3/24000000*OO[[#This Row],[111 (02JUL1985 18:00:00)-Water Temperature (C)]]*OO[[#This Row],[53]]</f>
        <v>7.7954016020949987E-30</v>
      </c>
      <c r="BD6" s="10">
        <f>3/24000000*OO[[#This Row],[112 (02JUL1985 21:00:00)-Water Temperature (C)]]*OO[[#This Row],[54]]</f>
        <v>6.7343855837300005E-30</v>
      </c>
      <c r="BE6" s="10">
        <f>3/24000000*OO[[#This Row],[113 (03JUL1985 00:00:00)-Water Temperature (C)]]*OO[[#This Row],[55]]</f>
        <v>5.8779358313699996E-30</v>
      </c>
      <c r="BF6" s="10">
        <f>3/24000000*OO[[#This Row],[114 (03JUL1985 03:00:00)-Water Temperature (C)]]*OO[[#This Row],[56]]</f>
        <v>5.1516787089824991E-30</v>
      </c>
      <c r="BG6" s="10">
        <f>3/24000000*OO[[#This Row],[115 (03JUL1985 06:00:00)-Water Temperature (C)]]*OO[[#This Row],[57]]</f>
        <v>4.5215212000799995E-30</v>
      </c>
      <c r="BH6" s="10">
        <f>3/24000000*OO[[#This Row],[116 (03JUL1985 09:00:00)-Water Temperature (C)]]*OO[[#This Row],[58]]</f>
        <v>3.9969718768950002E-30</v>
      </c>
      <c r="BI6" s="10">
        <f>3/24000000*OO[[#This Row],[117 (03JUL1985 12:00:00)-Water Temperature (C)]]*OO[[#This Row],[59]]</f>
        <v>3.50939441859E-30</v>
      </c>
      <c r="BJ6" s="10">
        <f>3/24000000*OO[[#This Row],[118 (03JUL1985 15:00:00)-Water Temperature (C)]]*OO[[#This Row],[60]]</f>
        <v>3.0760714924900001E-30</v>
      </c>
      <c r="BK6" s="10">
        <f>3/24000000*OO[[#This Row],[119 (03JUL1985 18:00:00)-Water Temperature (C)]]*OO[[#This Row],[61]]</f>
        <v>2.7035026636249996E-30</v>
      </c>
      <c r="BL6" s="10">
        <f>3/24000000*OO[[#This Row],[120 (03JUL1985 21:00:00)-Water Temperature (C)]]*OO[[#This Row],[62]]</f>
        <v>2.359478172105E-30</v>
      </c>
      <c r="BM6" s="10">
        <f>3/24000000*OO[[#This Row],[121 (04JUL1985 00:00:00)-Water Temperature (C)]]*OO[[#This Row],[63]]</f>
        <v>2.0858186508777498E-30</v>
      </c>
      <c r="BN6" s="10">
        <f>3/24000000*OO[[#This Row],[122 (04JUL1985 03:00:00)-Water Temperature (C)]]*OO[[#This Row],[64]]</f>
        <v>1.8411495409974997E-30</v>
      </c>
      <c r="BO6" s="10">
        <f>3/24000000*OO[[#This Row],[123 (04JUL1985 06:00:00)-Water Temperature (C)]]*OO[[#This Row],[65]]</f>
        <v>1.6367314386832498E-30</v>
      </c>
      <c r="BP6" s="10">
        <f>3/24000000*OO[[#This Row],[124 (04JUL1985 09:00:00)-Water Temperature (C)]]*OO[[#This Row],[66]]</f>
        <v>1.4716014920668748E-30</v>
      </c>
      <c r="BQ6" s="10">
        <f>3/24000000*OO[[#This Row],[125 (04JUL1985 12:00:00)-Water Temperature (C)]]*OO[[#This Row],[67]]</f>
        <v>1.3251952066870001E-30</v>
      </c>
      <c r="BR6" s="10">
        <f>3/24000000*OO[[#This Row],[126 (04JUL1985 15:00:00)-Water Temperature (C)]]*OO[[#This Row],[68]]</f>
        <v>1.1933150198760001E-30</v>
      </c>
      <c r="BS6" s="10">
        <f>3/24000000*OO[[#This Row],[127 (04JUL1985 18:00:00)-Water Temperature (C)]]*OO[[#This Row],[69]]</f>
        <v>1.0705127416195E-30</v>
      </c>
      <c r="BT6" s="10">
        <f>3/24000000*OO[[#This Row],[128 (04JUL1985 21:00:00)-Water Temperature (C)]]*OO[[#This Row],[70]]</f>
        <v>9.6351881050024979E-31</v>
      </c>
      <c r="BU6" s="10">
        <f>3/24000000*OO[[#This Row],[129 (05JUL1985 00:00:00)-Water Temperature (C)]]*OO[[#This Row],[71]]</f>
        <v>8.7336881660699992E-31</v>
      </c>
      <c r="BV6" s="10">
        <f>3/24000000*OO[[#This Row],[130 (05JUL1985 03:00:00)-Water Temperature (C)]]*OO[[#This Row],[72]]</f>
        <v>7.9377701490450003E-31</v>
      </c>
      <c r="BW6" s="10">
        <f>3/24000000*OO[[#This Row],[131 (05JUL1985 06:00:00)-Water Temperature (C)]]*OO[[#This Row],[73]]</f>
        <v>7.2223797182599996E-31</v>
      </c>
      <c r="BX6" s="10">
        <f>3/24000000*OO[[#This Row],[132 (05JUL1985 09:00:00)-Water Temperature (C)]]*OO[[#This Row],[74]]</f>
        <v>6.618813081724999E-31</v>
      </c>
      <c r="BY6" s="10">
        <f>3/24000000*OO[[#This Row],[133 (05JUL1985 12:00:00)-Water Temperature (C)]]*OO[[#This Row],[75]]</f>
        <v>6.0109983734312496E-31</v>
      </c>
      <c r="BZ6" s="10">
        <f>3/24000000*OO[[#This Row],[134 (05JUL1985 15:00:00)-Water Temperature (C)]]*OO[[#This Row],[76]]</f>
        <v>5.4635812002375003E-31</v>
      </c>
      <c r="CA6" s="10">
        <f>3/24000000*OO[[#This Row],[135 (05JUL1985 18:00:00)-Water Temperature (C)]]*OO[[#This Row],[77]]</f>
        <v>4.9514404452637498E-31</v>
      </c>
      <c r="CB6" s="10">
        <f>3/24000000*OO[[#This Row],[136 (05JUL1985 21:00:00)-Water Temperature (C)]]*OO[[#This Row],[78]]</f>
        <v>4.4674764239000007E-31</v>
      </c>
      <c r="CC6" s="10">
        <f>3/24000000*OO[[#This Row],[137 (06JUL1985 00:00:00)-Water Temperature (C)]]*OO[[#This Row],[79]]</f>
        <v>4.0654150661699993E-31</v>
      </c>
      <c r="CD6" s="10">
        <f>3/24000000*OO[[#This Row],[138 (06JUL1985 03:00:00)-Water Temperature (C)]]*OO[[#This Row],[80]]</f>
        <v>3.7095940516949995E-31</v>
      </c>
      <c r="CE6" s="10">
        <f>3/24000000*OO[[#This Row],[139 (06JUL1985 06:00:00)-Water Temperature (C)]]*OO[[#This Row],[81]]</f>
        <v>3.4024506890649999E-31</v>
      </c>
      <c r="CF6" s="10">
        <f>3/24000000*OO[[#This Row],[140 (06JUL1985 09:00:00)-Water Temperature (C)]]*OO[[#This Row],[82]]</f>
        <v>3.1704887406399995E-31</v>
      </c>
      <c r="CG6" s="10">
        <f>3/24000000*OO[[#This Row],[141 (06JUL1985 12:00:00)-Water Temperature (C)]]*OO[[#This Row],[83]]</f>
        <v>2.9427936227450001E-31</v>
      </c>
      <c r="CH6" s="10">
        <f>3/24000000*OO[[#This Row],[142 (06JUL1985 15:00:00)-Water Temperature (C)]]*OO[[#This Row],[84]]</f>
        <v>2.7287699965999996E-31</v>
      </c>
      <c r="CI6" s="10">
        <f>3/24000000*OO[[#This Row],[143 (06JUL1985 18:00:00)-Water Temperature (C)]]*OO[[#This Row],[85]]</f>
        <v>2.5297223781112497E-31</v>
      </c>
      <c r="CJ6" s="10">
        <f>3/24000000*OO[[#This Row],[144 (06JUL1985 21:00:00)-Water Temperature (C)]]*OO[[#This Row],[86]]</f>
        <v>2.3291291108399995E-31</v>
      </c>
      <c r="CK6" s="10">
        <f>3/24000000*OO[[#This Row],[145 (07JUL1985 00:00:00)-Water Temperature (C)]]*OO[[#This Row],[87]]</f>
        <v>2.1723760606874997E-31</v>
      </c>
      <c r="CL6" s="10">
        <f>3/24000000*OO[[#This Row],[146 (07JUL1985 03:00:00)-Water Temperature (C)]]*OO[[#This Row],[88]]</f>
        <v>2.0222965800437499E-31</v>
      </c>
      <c r="CM6" s="10">
        <f>3/24000000*OO[[#This Row],[147 (07JUL1985 06:00:00)-Water Temperature (C)]]*OO[[#This Row],[89]]</f>
        <v>1.8864247168487498E-31</v>
      </c>
      <c r="CN6" s="10">
        <f>3/24000000*OO[[#This Row],[148 (07JUL1985 09:00:00)-Water Temperature (C)]]*OO[[#This Row],[90]]</f>
        <v>1.7622240214604996E-31</v>
      </c>
      <c r="CO6" s="10">
        <f>3/24000000*OO[[#This Row],[149 (07JUL1985 12:00:00)-Water Temperature (C)]]*OO[[#This Row],[91]]</f>
        <v>1.6510250936399999E-31</v>
      </c>
      <c r="CP6" s="10">
        <f>3/24000000*OO[[#This Row],[150 (07JUL1985 15:00:00)-Water Temperature (C)]]*OO[[#This Row],[92]]</f>
        <v>1.5419431045755001E-31</v>
      </c>
      <c r="CQ6" s="10">
        <f>3/24000000*OO[[#This Row],[151 (07JUL1985 18:00:00)-Water Temperature (C)]]*OO[[#This Row],[93]]</f>
        <v>1.4297061539656251E-31</v>
      </c>
      <c r="CR6" s="10">
        <f>3/24000000*OO[[#This Row],[152 (07JUL1985 21:00:00)-Water Temperature (C)]]*OO[[#This Row],[94]]</f>
        <v>1.3304289968868749E-31</v>
      </c>
      <c r="CS6" s="10">
        <f>3/24000000*OO[[#This Row],[153 (08JUL1985 00:00:00)-Water Temperature (C)]]*OO[[#This Row],[95]]</f>
        <v>1.2426184264137498E-31</v>
      </c>
      <c r="CT6" s="10">
        <f>3/24000000*OO[[#This Row],[154 (08JUL1985 03:00:00)-Water Temperature (C)]]*OO[[#This Row],[96]]</f>
        <v>1.1592428838315001E-31</v>
      </c>
      <c r="CU6" s="10">
        <f>3/24000000*OO[[#This Row],[155 (08JUL1985 06:00:00)-Water Temperature (C)]]*OO[[#This Row],[97]]</f>
        <v>1.0854858916945E-31</v>
      </c>
      <c r="CV6" s="10">
        <f>3/24000000*OO[[#This Row],[156 (08JUL1985 09:00:00)-Water Temperature (C)]]*OO[[#This Row],[98]]</f>
        <v>1.0246605243034999E-31</v>
      </c>
      <c r="CW6" s="10">
        <f>3/24000000*OO[[#This Row],[157 (08JUL1985 12:00:00)-Water Temperature (C)]]*OO[[#This Row],[99]]</f>
        <v>9.6104393261649997E-32</v>
      </c>
    </row>
    <row r="7" spans="1:102" x14ac:dyDescent="0.35">
      <c r="A7" t="s">
        <v>11</v>
      </c>
      <c r="B7">
        <v>481.7303</v>
      </c>
      <c r="C7" s="10">
        <f>3/24*OO[[#This Row],[59 (26JUN1985 06:00:00)-Water Temperature (C)]]*OO[[#This Row],[1]]/SUM(OO[1])</f>
        <v>1.6175907815179353E-12</v>
      </c>
      <c r="D7" s="10">
        <f>3/24*OO[[#This Row],[60 (26JUN1985 09:00:00)-Water Temperature (C)]]*OO[[#This Row],[2]]/SUM(OO[2])</f>
        <v>2.9772549177546664E-16</v>
      </c>
      <c r="E7" s="10">
        <f>3/24*OO[[#This Row],[61 (26JUN1985 12:00:00)-Water Temperature (C)]]*OO[[#This Row],[3]]/SUM(OO[3])</f>
        <v>5.5638811888774273E-20</v>
      </c>
      <c r="F7" s="10">
        <f>3/24*OO[[#This Row],[62 (26JUN1985 15:00:00)-Water Temperature (C)]]*OO[[#This Row],[4]]/SUM(OO[4])</f>
        <v>9.5951803559607739E-24</v>
      </c>
      <c r="G7" s="10">
        <f>3/24*OO[[#This Row],[63 (26JUN1985 18:00:00)-Water Temperature (C)]]*OO[[#This Row],[5]]/SUM(OO[5])</f>
        <v>2.5807744660648691E-25</v>
      </c>
      <c r="H7" s="10">
        <f>3/24*OO[[#This Row],[64 (26JUN1985 21:00:00)-Water Temperature (C)]]*OO[[#This Row],[6]]/SUM(OO[6])</f>
        <v>2.0598341634837696E-25</v>
      </c>
      <c r="I7" s="10">
        <f>3/24*OO[[#This Row],[65 (27JUN1985 00:00:00)-Water Temperature (C)]]*OO[[#This Row],[7]]/SUM(OO[7])</f>
        <v>1.6493284821461683E-25</v>
      </c>
      <c r="J7" s="10">
        <f>3/24*OO[[#This Row],[66 (27JUN1985 03:00:00)-Water Temperature (C)]]*OO[[#This Row],[8]]/SUM(OO[8])</f>
        <v>1.3242205193848909E-25</v>
      </c>
      <c r="K7" s="10">
        <f>3/24*OO[[#This Row],[67 (27JUN1985 06:00:00)-Water Temperature (C)]]*OO[[#This Row],[9]]/SUM(OO[9])</f>
        <v>1.0703189681561768E-25</v>
      </c>
      <c r="L7" s="10">
        <f>3/24*OO[[#This Row],[68 (27JUN1985 09:00:00)-Water Temperature (C)]]*OO[[#This Row],[10]]/SUM(OO[10])</f>
        <v>8.766459293577564E-26</v>
      </c>
      <c r="M7" s="10">
        <f>3/24*OO[[#This Row],[69 (27JUN1985 12:00:00)-Water Temperature (C)]]*OO[[#This Row],[11]]/SUM(OO[11])</f>
        <v>7.2197397750941476E-26</v>
      </c>
      <c r="N7" s="10">
        <f>3/24*OO[[#This Row],[70 (27JUN1985 15:00:00)-Water Temperature (C)]]*OO[[#This Row],[12]]/SUM(OO[12])</f>
        <v>5.9241579862084733E-26</v>
      </c>
      <c r="O7" s="10">
        <f>3/24*OO[[#This Row],[71 (27JUN1985 18:00:00)-Water Temperature (C)]]*OO[[#This Row],[13]]/SUM(OO[13])</f>
        <v>4.8712827290347143E-26</v>
      </c>
      <c r="P7" s="10">
        <f>3/24*OO[[#This Row],[72 (27JUN1985 21:00:00)-Water Temperature (C)]]*OO[[#This Row],[14]]/SUM(OO[14])</f>
        <v>4.0063601214287429E-26</v>
      </c>
      <c r="Q7" s="10">
        <f>3/24*OO[[#This Row],[73 (28JUN1985 00:00:00)-Water Temperature (C)]]*OO[[#This Row],[15]]/SUM(OO[15])</f>
        <v>3.3135387603713306E-26</v>
      </c>
      <c r="R7" s="10">
        <f>3/24*OO[[#This Row],[74 (28JUN1985 03:00:00)-Water Temperature (C)]]*OO[[#This Row],[16]]/SUM(OO[16])</f>
        <v>2.7505912473503453E-26</v>
      </c>
      <c r="S7" s="10">
        <f>3/24*OO[[#This Row],[75 (28JUN1985 06:00:00)-Water Temperature (C)]]*OO[[#This Row],[17]]/SUM(OO[17])</f>
        <v>2.3027512385651428E-26</v>
      </c>
      <c r="T7" s="10">
        <f>3/24*OO[[#This Row],[76 (28JUN1985 09:00:00)-Water Temperature (C)]]*OO[[#This Row],[18]]/SUM(OO[18])</f>
        <v>1.9947819029608849E-26</v>
      </c>
      <c r="U7" s="10">
        <f>3/24*OO[[#This Row],[77 (28JUN1985 12:00:00)-Water Temperature (C)]]*OO[[#This Row],[19]]/SUM(OO[19])</f>
        <v>1.7590781021767226E-26</v>
      </c>
      <c r="V7" s="10">
        <f>3/24000000*OO[[#This Row],[78 (28JUN1985 15:00:00)-Water Temperature (C)]]*OO[[#This Row],[20]]</f>
        <v>1.5479847902705001E-26</v>
      </c>
      <c r="W7" s="10">
        <f>3/24000000*OO[[#This Row],[79 (28JUN1985 18:00:00)-Water Temperature (C)]]*OO[[#This Row],[21]]</f>
        <v>1.3724263505562497E-26</v>
      </c>
      <c r="X7" s="10">
        <f>3/24000000*OO[[#This Row],[80 (28JUN1985 21:00:00)-Water Temperature (C)]]*OO[[#This Row],[22]]</f>
        <v>1.2031879763531252E-26</v>
      </c>
      <c r="Y7" s="10">
        <f>3/24000000*OO[[#This Row],[81 (29JUN1985 00:00:00)-Water Temperature (C)]]*OO[[#This Row],[23]]</f>
        <v>1.0652292074021248E-26</v>
      </c>
      <c r="Z7" s="10">
        <f>3/24000000*OO[[#This Row],[82 (29JUN1985 03:00:00)-Water Temperature (C)]]*OO[[#This Row],[24]]</f>
        <v>8.9377302232374978E-27</v>
      </c>
      <c r="AA7" s="10">
        <f>3/24000000*OO[[#This Row],[83 (29JUN1985 06:00:00)-Water Temperature (C)]]*OO[[#This Row],[25]]</f>
        <v>7.3357602092224995E-27</v>
      </c>
      <c r="AB7" s="10">
        <f>3/24000000*OO[[#This Row],[84 (29JUN1985 09:00:00)-Water Temperature (C)]]*OO[[#This Row],[26]]</f>
        <v>6.1147569885387494E-27</v>
      </c>
      <c r="AC7" s="10">
        <f>3/24000000*OO[[#This Row],[85 (29JUN1985 12:00:00)-Water Temperature (C)]]*OO[[#This Row],[27]]</f>
        <v>5.0846488015274999E-27</v>
      </c>
      <c r="AD7" s="10">
        <f>3/24000000*OO[[#This Row],[86 (29JUN1985 15:00:00)-Water Temperature (C)]]*OO[[#This Row],[28]]</f>
        <v>4.2386800518249994E-27</v>
      </c>
      <c r="AE7" s="10">
        <f>3/24000000*OO[[#This Row],[88 (29JUN1985 21:00:00)-Water Temperature (C)]]*OO[[#This Row],[30]]</f>
        <v>2.9364912631225003E-27</v>
      </c>
      <c r="AF7" s="10">
        <f>3/24000000*OO[[#This Row],[88 (29JUN1985 21:00:00)-Water Temperature (C)]]*OO[[#This Row],[30]]</f>
        <v>2.9364912631225003E-27</v>
      </c>
      <c r="AG7" s="10">
        <f>3/24000000*OO[[#This Row],[89 (30JUN1985 00:00:00)-Water Temperature (C)]]*OO[[#This Row],[31]]</f>
        <v>2.4754390356800002E-27</v>
      </c>
      <c r="AH7" s="10">
        <f>3/24000000*OO[[#This Row],[90 (30JUN1985 03:00:00)-Water Temperature (C)]]*OO[[#This Row],[32]]</f>
        <v>2.0957865498749997E-27</v>
      </c>
      <c r="AI7" s="10">
        <f>3/24000000*OO[[#This Row],[91 (30JUN1985 06:00:00)-Water Temperature (C)]]*OO[[#This Row],[33]]</f>
        <v>1.7900563094505001E-27</v>
      </c>
      <c r="AJ7" s="10">
        <f>3/24000000*OO[[#This Row],[92 (30JUN1985 09:00:00)-Water Temperature (C)]]*OO[[#This Row],[34]]</f>
        <v>1.5615339821360001E-27</v>
      </c>
      <c r="AK7" s="10">
        <f>3/24000000*OO[[#This Row],[93 (30JUN1985 12:00:00)-Water Temperature (C)]]*OO[[#This Row],[35]]</f>
        <v>1.3675847176589999E-27</v>
      </c>
      <c r="AL7" s="10">
        <f>3/24000000*OO[[#This Row],[94 (30JUN1985 15:00:00)-Water Temperature (C)]]*OO[[#This Row],[36]]</f>
        <v>1.1974314355661251E-27</v>
      </c>
      <c r="AM7" s="10">
        <f>3/24000000*OO[[#This Row],[95 (30JUN1985 18:00:00)-Water Temperature (C)]]*OO[[#This Row],[37]]</f>
        <v>1.0470269524110002E-27</v>
      </c>
      <c r="AN7" s="10">
        <f>3/24000000*OO[[#This Row],[96 (30JUN1985 21:00:00)-Water Temperature (C)]]*OO[[#This Row],[38]]</f>
        <v>9.099974799585001E-28</v>
      </c>
      <c r="AO7" s="10">
        <f>3/24000000*OO[[#This Row],[97 (01JUL1985 00:00:00)-Water Temperature (C)]]*OO[[#This Row],[39]]</f>
        <v>7.9989953818012493E-28</v>
      </c>
      <c r="AP7" s="10">
        <f>3/24000000*OO[[#This Row],[98 (01JUL1985 03:00:00)-Water Temperature (C)]]*OO[[#This Row],[40]]</f>
        <v>7.0539455726099989E-28</v>
      </c>
      <c r="AQ7" s="10">
        <f>3/24000000*OO[[#This Row],[99 (01JUL1985 06:00:00)-Water Temperature (C)]]*OO[[#This Row],[41]]</f>
        <v>6.2344844795499985E-28</v>
      </c>
      <c r="AR7" s="10">
        <f>3/24000000*OO[[#This Row],[100 (01JUL1985 09:00:00)-Water Temperature (C)]]*OO[[#This Row],[42]]</f>
        <v>5.5514530686037495E-28</v>
      </c>
      <c r="AS7" s="10">
        <f>3/24000000*OO[[#This Row],[101 (01JUL1985 12:00:00)-Water Temperature (C)]]*OO[[#This Row],[43]]</f>
        <v>4.8871495287624991E-28</v>
      </c>
      <c r="AT7" s="10">
        <f>3/24000000*OO[[#This Row],[102 (01JUL1985 15:00:00)-Water Temperature (C)]]*OO[[#This Row],[44]]</f>
        <v>4.2921331881612504E-28</v>
      </c>
      <c r="AU7" s="10">
        <f>3/24000000*OO[[#This Row],[103 (01JUL1985 18:00:00)-Water Temperature (C)]]*OO[[#This Row],[45]]</f>
        <v>3.7660467616649995E-28</v>
      </c>
      <c r="AV7" s="10">
        <f>3/24000000*OO[[#This Row],[104 (01JUL1985 21:00:00)-Water Temperature (C)]]*OO[[#This Row],[46]]</f>
        <v>3.3082905390537503E-28</v>
      </c>
      <c r="AW7" s="10">
        <f>3/24000000*OO[[#This Row],[105 (02JUL1985 00:00:00)-Water Temperature (C)]]*OO[[#This Row],[47]]</f>
        <v>2.9190432057412496E-28</v>
      </c>
      <c r="AX7" s="10">
        <f>3/24000000*OO[[#This Row],[106 (02JUL1985 03:00:00)-Water Temperature (C)]]*OO[[#This Row],[48]]</f>
        <v>2.5767127395774995E-28</v>
      </c>
      <c r="AY7" s="10">
        <f>3/24000000*OO[[#This Row],[107 (02JUL1985 06:00:00)-Water Temperature (C)]]*OO[[#This Row],[49]]</f>
        <v>2.2698146091599999E-28</v>
      </c>
      <c r="AZ7" s="10">
        <f>3/24000000*OO[[#This Row],[108 (02JUL1985 09:00:00)-Water Temperature (C)]]*OO[[#This Row],[50]]</f>
        <v>1.9865534295980002E-28</v>
      </c>
      <c r="BA7" s="10">
        <f>3/24000000*OO[[#This Row],[109 (02JUL1985 12:00:00)-Water Temperature (C)]]*OO[[#This Row],[51]]</f>
        <v>1.7470081794591251E-28</v>
      </c>
      <c r="BB7" s="10">
        <f>3/24000000*OO[[#This Row],[110 (02JUL1985 15:00:00)-Water Temperature (C)]]*OO[[#This Row],[52]]</f>
        <v>1.53032937981275E-28</v>
      </c>
      <c r="BC7" s="10">
        <f>3/24000000*OO[[#This Row],[111 (02JUL1985 18:00:00)-Water Temperature (C)]]*OO[[#This Row],[53]]</f>
        <v>1.3344243529883751E-28</v>
      </c>
      <c r="BD7" s="10">
        <f>3/24000000*OO[[#This Row],[112 (02JUL1985 21:00:00)-Water Temperature (C)]]*OO[[#This Row],[54]]</f>
        <v>1.151169488362E-28</v>
      </c>
      <c r="BE7" s="10">
        <f>3/24000000*OO[[#This Row],[113 (03JUL1985 00:00:00)-Water Temperature (C)]]*OO[[#This Row],[55]]</f>
        <v>1.0045179964567498E-28</v>
      </c>
      <c r="BF7" s="10">
        <f>3/24000000*OO[[#This Row],[114 (03JUL1985 03:00:00)-Water Temperature (C)]]*OO[[#This Row],[56]]</f>
        <v>8.8067116556249992E-29</v>
      </c>
      <c r="BG7" s="10">
        <f>3/24000000*OO[[#This Row],[115 (03JUL1985 06:00:00)-Water Temperature (C)]]*OO[[#This Row],[57]]</f>
        <v>7.7322201443062504E-29</v>
      </c>
      <c r="BH7" s="10">
        <f>3/24000000*OO[[#This Row],[116 (03JUL1985 09:00:00)-Water Temperature (C)]]*OO[[#This Row],[58]]</f>
        <v>6.8438621189787511E-29</v>
      </c>
      <c r="BI7" s="10">
        <f>3/24000000*OO[[#This Row],[117 (03JUL1985 12:00:00)-Water Temperature (C)]]*OO[[#This Row],[59]]</f>
        <v>6.0114559576050005E-29</v>
      </c>
      <c r="BJ7" s="10">
        <f>3/24000000*OO[[#This Row],[118 (03JUL1985 15:00:00)-Water Temperature (C)]]*OO[[#This Row],[60]]</f>
        <v>5.2697951628887502E-29</v>
      </c>
      <c r="BK7" s="10">
        <f>3/24000000*OO[[#This Row],[119 (03JUL1985 18:00:00)-Water Temperature (C)]]*OO[[#This Row],[61]]</f>
        <v>4.6325744264362497E-29</v>
      </c>
      <c r="BL7" s="10">
        <f>3/24000000*OO[[#This Row],[120 (03JUL1985 21:00:00)-Water Temperature (C)]]*OO[[#This Row],[62]]</f>
        <v>4.0390994464875E-29</v>
      </c>
      <c r="BM7" s="10">
        <f>3/24000000*OO[[#This Row],[121 (04JUL1985 00:00:00)-Water Temperature (C)]]*OO[[#This Row],[63]]</f>
        <v>3.5719230033125003E-29</v>
      </c>
      <c r="BN7" s="10">
        <f>3/24000000*OO[[#This Row],[122 (04JUL1985 03:00:00)-Water Temperature (C)]]*OO[[#This Row],[64]]</f>
        <v>3.1536425534999998E-29</v>
      </c>
      <c r="BO7" s="10">
        <f>3/24000000*OO[[#This Row],[123 (04JUL1985 06:00:00)-Water Temperature (C)]]*OO[[#This Row],[65]]</f>
        <v>2.8053360554625001E-29</v>
      </c>
      <c r="BP7" s="10">
        <f>3/24000000*OO[[#This Row],[124 (04JUL1985 09:00:00)-Water Temperature (C)]]*OO[[#This Row],[66]]</f>
        <v>2.5269772572000002E-29</v>
      </c>
      <c r="BQ7" s="10">
        <f>3/24000000*OO[[#This Row],[125 (04JUL1985 12:00:00)-Water Temperature (C)]]*OO[[#This Row],[67]]</f>
        <v>2.2774149922712498E-29</v>
      </c>
      <c r="BR7" s="10">
        <f>3/24000000*OO[[#This Row],[126 (04JUL1985 15:00:00)-Water Temperature (C)]]*OO[[#This Row],[68]]</f>
        <v>2.0511623682549997E-29</v>
      </c>
      <c r="BS7" s="10">
        <f>3/24000000*OO[[#This Row],[127 (04JUL1985 18:00:00)-Water Temperature (C)]]*OO[[#This Row],[69]]</f>
        <v>1.8384759500452501E-29</v>
      </c>
      <c r="BT7" s="10">
        <f>3/24000000*OO[[#This Row],[128 (04JUL1985 21:00:00)-Water Temperature (C)]]*OO[[#This Row],[70]]</f>
        <v>1.6541997939225E-29</v>
      </c>
      <c r="BU7" s="10">
        <f>3/24000000*OO[[#This Row],[129 (05JUL1985 00:00:00)-Water Temperature (C)]]*OO[[#This Row],[71]]</f>
        <v>1.4996560960848751E-29</v>
      </c>
      <c r="BV7" s="10">
        <f>3/24000000*OO[[#This Row],[130 (05JUL1985 03:00:00)-Water Temperature (C)]]*OO[[#This Row],[72]]</f>
        <v>1.3630821070044996E-29</v>
      </c>
      <c r="BW7" s="10">
        <f>3/24000000*OO[[#This Row],[131 (05JUL1985 06:00:00)-Water Temperature (C)]]*OO[[#This Row],[73]]</f>
        <v>1.2401585725402497E-29</v>
      </c>
      <c r="BX7" s="10">
        <f>3/24000000*OO[[#This Row],[132 (05JUL1985 09:00:00)-Water Temperature (C)]]*OO[[#This Row],[74]]</f>
        <v>1.1381695957353752E-29</v>
      </c>
      <c r="BY7" s="10">
        <f>3/24000000*OO[[#This Row],[133 (05JUL1985 12:00:00)-Water Temperature (C)]]*OO[[#This Row],[75]]</f>
        <v>1.034231019088E-29</v>
      </c>
      <c r="BZ7" s="10">
        <f>3/24000000*OO[[#This Row],[134 (05JUL1985 15:00:00)-Water Temperature (C)]]*OO[[#This Row],[76]]</f>
        <v>9.4001632173074986E-30</v>
      </c>
      <c r="CA7" s="10">
        <f>3/24000000*OO[[#This Row],[135 (05JUL1985 18:00:00)-Water Temperature (C)]]*OO[[#This Row],[77]]</f>
        <v>8.5204236474112489E-30</v>
      </c>
      <c r="CB7" s="10">
        <f>3/24000000*OO[[#This Row],[136 (05JUL1985 21:00:00)-Water Temperature (C)]]*OO[[#This Row],[78]]</f>
        <v>7.6791469468087494E-30</v>
      </c>
      <c r="CC7" s="10">
        <f>3/24000000*OO[[#This Row],[137 (06JUL1985 00:00:00)-Water Temperature (C)]]*OO[[#This Row],[79]]</f>
        <v>6.9855887008000001E-30</v>
      </c>
      <c r="CD7" s="10">
        <f>3/24000000*OO[[#This Row],[138 (06JUL1985 03:00:00)-Water Temperature (C)]]*OO[[#This Row],[80]]</f>
        <v>6.3758252877825002E-30</v>
      </c>
      <c r="CE7" s="10">
        <f>3/24000000*OO[[#This Row],[139 (06JUL1985 06:00:00)-Water Temperature (C)]]*OO[[#This Row],[81]]</f>
        <v>5.8504393396799997E-30</v>
      </c>
      <c r="CF7" s="10">
        <f>3/24000000*OO[[#This Row],[140 (06JUL1985 09:00:00)-Water Temperature (C)]]*OO[[#This Row],[82]]</f>
        <v>5.46586172792E-30</v>
      </c>
      <c r="CG7" s="10">
        <f>3/24000000*OO[[#This Row],[141 (06JUL1985 12:00:00)-Water Temperature (C)]]*OO[[#This Row],[83]]</f>
        <v>5.0770079450212508E-30</v>
      </c>
      <c r="CH7" s="10">
        <f>3/24000000*OO[[#This Row],[142 (06JUL1985 15:00:00)-Water Temperature (C)]]*OO[[#This Row],[84]]</f>
        <v>4.7063522327387503E-30</v>
      </c>
      <c r="CI7" s="10">
        <f>3/24000000*OO[[#This Row],[143 (06JUL1985 18:00:00)-Water Temperature (C)]]*OO[[#This Row],[85]]</f>
        <v>4.3620699376399991E-30</v>
      </c>
      <c r="CJ7" s="10">
        <f>3/24000000*OO[[#This Row],[144 (06JUL1985 21:00:00)-Water Temperature (C)]]*OO[[#This Row],[86]]</f>
        <v>4.0123430018312503E-30</v>
      </c>
      <c r="CK7" s="10">
        <f>3/24000000*OO[[#This Row],[145 (07JUL1985 00:00:00)-Water Temperature (C)]]*OO[[#This Row],[87]]</f>
        <v>3.7425387518574994E-30</v>
      </c>
      <c r="CL7" s="10">
        <f>3/24000000*OO[[#This Row],[146 (07JUL1985 03:00:00)-Water Temperature (C)]]*OO[[#This Row],[88]]</f>
        <v>3.4826914536199997E-30</v>
      </c>
      <c r="CM7" s="10">
        <f>3/24000000*OO[[#This Row],[147 (07JUL1985 06:00:00)-Water Temperature (C)]]*OO[[#This Row],[89]]</f>
        <v>3.2491401595799998E-30</v>
      </c>
      <c r="CN7" s="10">
        <f>3/24000000*OO[[#This Row],[148 (07JUL1985 09:00:00)-Water Temperature (C)]]*OO[[#This Row],[90]]</f>
        <v>3.0355746094187494E-30</v>
      </c>
      <c r="CO7" s="10">
        <f>3/24000000*OO[[#This Row],[149 (07JUL1985 12:00:00)-Water Temperature (C)]]*OO[[#This Row],[91]]</f>
        <v>2.8470620014874997E-30</v>
      </c>
      <c r="CP7" s="10">
        <f>3/24000000*OO[[#This Row],[150 (07JUL1985 15:00:00)-Water Temperature (C)]]*OO[[#This Row],[92]]</f>
        <v>2.6602142075687501E-30</v>
      </c>
      <c r="CQ7" s="10">
        <f>3/24000000*OO[[#This Row],[151 (07JUL1985 18:00:00)-Water Temperature (C)]]*OO[[#This Row],[93]]</f>
        <v>2.4645582783075001E-30</v>
      </c>
      <c r="CR7" s="10">
        <f>3/24000000*OO[[#This Row],[152 (07JUL1985 21:00:00)-Water Temperature (C)]]*OO[[#This Row],[94]]</f>
        <v>2.292050914725E-30</v>
      </c>
      <c r="CS7" s="10">
        <f>3/24000000*OO[[#This Row],[153 (08JUL1985 00:00:00)-Water Temperature (C)]]*OO[[#This Row],[95]]</f>
        <v>2.1408492894749998E-30</v>
      </c>
      <c r="CT7" s="10">
        <f>3/24000000*OO[[#This Row],[154 (08JUL1985 03:00:00)-Water Temperature (C)]]*OO[[#This Row],[96]]</f>
        <v>1.998121929444375E-30</v>
      </c>
      <c r="CU7" s="10">
        <f>3/24000000*OO[[#This Row],[155 (08JUL1985 06:00:00)-Water Temperature (C)]]*OO[[#This Row],[97]]</f>
        <v>1.870963438822375E-30</v>
      </c>
      <c r="CV7" s="10">
        <f>3/24000000*OO[[#This Row],[156 (08JUL1985 09:00:00)-Water Temperature (C)]]*OO[[#This Row],[98]]</f>
        <v>1.7684600193000002E-30</v>
      </c>
      <c r="CW7" s="10">
        <f>3/24000000*OO[[#This Row],[157 (08JUL1985 12:00:00)-Water Temperature (C)]]*OO[[#This Row],[99]]</f>
        <v>1.6592898132362501E-30</v>
      </c>
    </row>
    <row r="8" spans="1:102" x14ac:dyDescent="0.35">
      <c r="A8" t="s">
        <v>12</v>
      </c>
      <c r="B8">
        <v>477.774</v>
      </c>
      <c r="C8" s="10">
        <f>3/24*OO[[#This Row],[59 (26JUN1985 06:00:00)-Water Temperature (C)]]*OO[[#This Row],[1]]/SUM(OO[1])</f>
        <v>7.5926165634565189E-12</v>
      </c>
      <c r="D8" s="10">
        <f>3/24*OO[[#This Row],[60 (26JUN1985 09:00:00)-Water Temperature (C)]]*OO[[#This Row],[2]]/SUM(OO[2])</f>
        <v>1.3922703059862629E-15</v>
      </c>
      <c r="E8" s="10">
        <f>3/24*OO[[#This Row],[61 (26JUN1985 12:00:00)-Water Temperature (C)]]*OO[[#This Row],[3]]/SUM(OO[3])</f>
        <v>2.6104586623836247E-19</v>
      </c>
      <c r="F8" s="10">
        <f>3/24*OO[[#This Row],[62 (26JUN1985 15:00:00)-Water Temperature (C)]]*OO[[#This Row],[4]]/SUM(OO[4])</f>
        <v>4.473463353304417E-23</v>
      </c>
      <c r="G8" s="10">
        <f>3/24*OO[[#This Row],[63 (26JUN1985 18:00:00)-Water Temperature (C)]]*OO[[#This Row],[5]]/SUM(OO[5])</f>
        <v>1.7617103399279249E-24</v>
      </c>
      <c r="H8" s="10">
        <f>3/24*OO[[#This Row],[64 (26JUN1985 21:00:00)-Water Temperature (C)]]*OO[[#This Row],[6]]/SUM(OO[6])</f>
        <v>1.4080837265535647E-24</v>
      </c>
      <c r="I8" s="10">
        <f>3/24*OO[[#This Row],[65 (27JUN1985 00:00:00)-Water Temperature (C)]]*OO[[#This Row],[7]]/SUM(OO[7])</f>
        <v>1.1271469722508977E-24</v>
      </c>
      <c r="J8" s="10">
        <f>3/24*OO[[#This Row],[66 (27JUN1985 03:00:00)-Water Temperature (C)]]*OO[[#This Row],[8]]/SUM(OO[8])</f>
        <v>9.0517811798677853E-25</v>
      </c>
      <c r="K8" s="10">
        <f>3/24*OO[[#This Row],[67 (27JUN1985 06:00:00)-Water Temperature (C)]]*OO[[#This Row],[9]]/SUM(OO[9])</f>
        <v>7.3174959429240486E-25</v>
      </c>
      <c r="L8" s="10">
        <f>3/24*OO[[#This Row],[68 (27JUN1985 09:00:00)-Water Temperature (C)]]*OO[[#This Row],[10]]/SUM(OO[10])</f>
        <v>6.0031456278740059E-25</v>
      </c>
      <c r="M8" s="10">
        <f>3/24*OO[[#This Row],[69 (27JUN1985 12:00:00)-Water Temperature (C)]]*OO[[#This Row],[11]]/SUM(OO[11])</f>
        <v>4.9466938281055075E-25</v>
      </c>
      <c r="N8" s="10">
        <f>3/24*OO[[#This Row],[70 (27JUN1985 15:00:00)-Water Temperature (C)]]*OO[[#This Row],[12]]/SUM(OO[12])</f>
        <v>4.0578959572810694E-25</v>
      </c>
      <c r="O8" s="10">
        <f>3/24*OO[[#This Row],[71 (27JUN1985 18:00:00)-Water Temperature (C)]]*OO[[#This Row],[13]]/SUM(OO[13])</f>
        <v>3.3367065621196017E-25</v>
      </c>
      <c r="P8" s="10">
        <f>3/24*OO[[#This Row],[72 (27JUN1985 21:00:00)-Water Temperature (C)]]*OO[[#This Row],[14]]/SUM(OO[14])</f>
        <v>2.7421608441319515E-25</v>
      </c>
      <c r="Q8" s="10">
        <f>3/24*OO[[#This Row],[73 (28JUN1985 00:00:00)-Water Temperature (C)]]*OO[[#This Row],[15]]/SUM(OO[15])</f>
        <v>2.2666319539017314E-25</v>
      </c>
      <c r="R8" s="10">
        <f>3/24*OO[[#This Row],[74 (28JUN1985 03:00:00)-Water Temperature (C)]]*OO[[#This Row],[16]]/SUM(OO[16])</f>
        <v>1.8817205941644324E-25</v>
      </c>
      <c r="S8" s="10">
        <f>3/24*OO[[#This Row],[75 (28JUN1985 06:00:00)-Water Temperature (C)]]*OO[[#This Row],[17]]/SUM(OO[17])</f>
        <v>1.5765570392014725E-25</v>
      </c>
      <c r="T8" s="10">
        <f>3/24*OO[[#This Row],[76 (28JUN1985 09:00:00)-Water Temperature (C)]]*OO[[#This Row],[18]]/SUM(OO[18])</f>
        <v>1.3680363908384219E-25</v>
      </c>
      <c r="U8" s="10">
        <f>3/24*OO[[#This Row],[77 (28JUN1985 12:00:00)-Water Temperature (C)]]*OO[[#This Row],[19]]/SUM(OO[19])</f>
        <v>1.2078909864603831E-25</v>
      </c>
      <c r="V8" s="10">
        <f>3/24000000*OO[[#This Row],[78 (28JUN1985 15:00:00)-Water Temperature (C)]]*OO[[#This Row],[20]]</f>
        <v>1.06249545675E-25</v>
      </c>
      <c r="W8" s="10">
        <f>3/24000000*OO[[#This Row],[79 (28JUN1985 18:00:00)-Water Temperature (C)]]*OO[[#This Row],[21]]</f>
        <v>9.4248934807062497E-26</v>
      </c>
      <c r="X8" s="10">
        <f>3/24000000*OO[[#This Row],[80 (28JUN1985 21:00:00)-Water Temperature (C)]]*OO[[#This Row],[22]]</f>
        <v>8.2556220370000003E-26</v>
      </c>
      <c r="Y8" s="10">
        <f>3/24000000*OO[[#This Row],[81 (29JUN1985 00:00:00)-Water Temperature (C)]]*OO[[#This Row],[23]]</f>
        <v>7.3061763746399994E-26</v>
      </c>
      <c r="Z8" s="10">
        <f>3/24000000*OO[[#This Row],[82 (29JUN1985 03:00:00)-Water Temperature (C)]]*OO[[#This Row],[24]]</f>
        <v>6.1142119876099993E-26</v>
      </c>
      <c r="AA8" s="10">
        <f>3/24000000*OO[[#This Row],[83 (29JUN1985 06:00:00)-Water Temperature (C)]]*OO[[#This Row],[25]]</f>
        <v>5.0207150399262494E-26</v>
      </c>
      <c r="AB8" s="10">
        <f>3/24000000*OO[[#This Row],[84 (29JUN1985 09:00:00)-Water Temperature (C)]]*OO[[#This Row],[26]]</f>
        <v>4.1916594715762494E-26</v>
      </c>
      <c r="AC8" s="10">
        <f>3/24000000*OO[[#This Row],[85 (29JUN1985 12:00:00)-Water Temperature (C)]]*OO[[#This Row],[27]]</f>
        <v>3.4874816402062499E-26</v>
      </c>
      <c r="AD8" s="10">
        <f>3/24000000*OO[[#This Row],[86 (29JUN1985 15:00:00)-Water Temperature (C)]]*OO[[#This Row],[28]]</f>
        <v>2.9079800104637501E-26</v>
      </c>
      <c r="AE8" s="10">
        <f>3/24000000*OO[[#This Row],[88 (29JUN1985 21:00:00)-Water Temperature (C)]]*OO[[#This Row],[30]]</f>
        <v>2.012266222542E-26</v>
      </c>
      <c r="AF8" s="10">
        <f>3/24000000*OO[[#This Row],[88 (29JUN1985 21:00:00)-Water Temperature (C)]]*OO[[#This Row],[30]]</f>
        <v>2.012266222542E-26</v>
      </c>
      <c r="AG8" s="10">
        <f>3/24000000*OO[[#This Row],[89 (30JUN1985 00:00:00)-Water Temperature (C)]]*OO[[#This Row],[31]]</f>
        <v>1.6958780135603748E-26</v>
      </c>
      <c r="AH8" s="10">
        <f>3/24000000*OO[[#This Row],[90 (30JUN1985 03:00:00)-Water Temperature (C)]]*OO[[#This Row],[32]]</f>
        <v>1.4361751838479998E-26</v>
      </c>
      <c r="AI8" s="10">
        <f>3/24000000*OO[[#This Row],[91 (30JUN1985 06:00:00)-Water Temperature (C)]]*OO[[#This Row],[33]]</f>
        <v>1.2273527102962498E-26</v>
      </c>
      <c r="AJ8" s="10">
        <f>3/24000000*OO[[#This Row],[92 (30JUN1985 09:00:00)-Water Temperature (C)]]*OO[[#This Row],[34]]</f>
        <v>1.0721737625235E-26</v>
      </c>
      <c r="AK8" s="10">
        <f>3/24000000*OO[[#This Row],[93 (30JUN1985 12:00:00)-Water Temperature (C)]]*OO[[#This Row],[35]]</f>
        <v>9.3994815742499994E-27</v>
      </c>
      <c r="AL8" s="10">
        <f>3/24000000*OO[[#This Row],[94 (30JUN1985 15:00:00)-Water Temperature (C)]]*OO[[#This Row],[36]]</f>
        <v>8.2316642446500011E-27</v>
      </c>
      <c r="AM8" s="10">
        <f>3/24000000*OO[[#This Row],[95 (30JUN1985 18:00:00)-Water Temperature (C)]]*OO[[#This Row],[37]]</f>
        <v>7.19709404359E-27</v>
      </c>
      <c r="AN8" s="10">
        <f>3/24000000*OO[[#This Row],[96 (30JUN1985 21:00:00)-Water Temperature (C)]]*OO[[#This Row],[38]]</f>
        <v>6.2465554809075004E-27</v>
      </c>
      <c r="AO8" s="10">
        <f>3/24000000*OO[[#This Row],[97 (01JUL1985 00:00:00)-Water Temperature (C)]]*OO[[#This Row],[39]]</f>
        <v>5.4882394803624993E-27</v>
      </c>
      <c r="AP8" s="10">
        <f>3/24000000*OO[[#This Row],[98 (01JUL1985 03:00:00)-Water Temperature (C)]]*OO[[#This Row],[40]]</f>
        <v>4.84046811714375E-27</v>
      </c>
      <c r="AQ8" s="10">
        <f>3/24000000*OO[[#This Row],[99 (01JUL1985 06:00:00)-Water Temperature (C)]]*OO[[#This Row],[41]]</f>
        <v>4.2790317822999991E-27</v>
      </c>
      <c r="AR8" s="10">
        <f>3/24000000*OO[[#This Row],[100 (01JUL1985 09:00:00)-Water Temperature (C)]]*OO[[#This Row],[42]]</f>
        <v>3.8145305444400001E-27</v>
      </c>
      <c r="AS8" s="10">
        <f>3/24000000*OO[[#This Row],[101 (01JUL1985 12:00:00)-Water Temperature (C)]]*OO[[#This Row],[43]]</f>
        <v>3.3588400473225001E-27</v>
      </c>
      <c r="AT8" s="10">
        <f>3/24000000*OO[[#This Row],[102 (01JUL1985 15:00:00)-Water Temperature (C)]]*OO[[#This Row],[44]]</f>
        <v>2.9483378600399999E-27</v>
      </c>
      <c r="AU8" s="10">
        <f>3/24000000*OO[[#This Row],[103 (01JUL1985 18:00:00)-Water Temperature (C)]]*OO[[#This Row],[45]]</f>
        <v>2.5869493802475004E-27</v>
      </c>
      <c r="AV8" s="10">
        <f>3/24000000*OO[[#This Row],[104 (01JUL1985 21:00:00)-Water Temperature (C)]]*OO[[#This Row],[46]]</f>
        <v>2.2708535643625001E-27</v>
      </c>
      <c r="AW8" s="10">
        <f>3/24000000*OO[[#This Row],[105 (02JUL1985 00:00:00)-Water Temperature (C)]]*OO[[#This Row],[47]]</f>
        <v>2.004001992690875E-27</v>
      </c>
      <c r="AX8" s="10">
        <f>3/24000000*OO[[#This Row],[106 (02JUL1985 03:00:00)-Water Temperature (C)]]*OO[[#This Row],[48]]</f>
        <v>1.769112582272E-27</v>
      </c>
      <c r="AY8" s="10">
        <f>3/24000000*OO[[#This Row],[107 (02JUL1985 06:00:00)-Water Temperature (C)]]*OO[[#This Row],[49]]</f>
        <v>1.558226600385E-27</v>
      </c>
      <c r="AZ8" s="10">
        <f>3/24000000*OO[[#This Row],[108 (02JUL1985 09:00:00)-Water Temperature (C)]]*OO[[#This Row],[50]]</f>
        <v>1.363236689959E-27</v>
      </c>
      <c r="BA8" s="10">
        <f>3/24000000*OO[[#This Row],[109 (02JUL1985 12:00:00)-Water Temperature (C)]]*OO[[#This Row],[51]]</f>
        <v>1.1999212375151252E-27</v>
      </c>
      <c r="BB8" s="10">
        <f>3/24000000*OO[[#This Row],[110 (02JUL1985 15:00:00)-Water Temperature (C)]]*OO[[#This Row],[52]]</f>
        <v>1.0516799299329998E-27</v>
      </c>
      <c r="BC8" s="10">
        <f>3/24000000*OO[[#This Row],[111 (02JUL1985 18:00:00)-Water Temperature (C)]]*OO[[#This Row],[53]]</f>
        <v>9.1709523020700001E-28</v>
      </c>
      <c r="BD8" s="10">
        <f>3/24000000*OO[[#This Row],[112 (02JUL1985 21:00:00)-Water Temperature (C)]]*OO[[#This Row],[54]]</f>
        <v>7.9031531443099987E-28</v>
      </c>
      <c r="BE8" s="10">
        <f>3/24000000*OO[[#This Row],[113 (03JUL1985 00:00:00)-Water Temperature (C)]]*OO[[#This Row],[55]]</f>
        <v>6.8930483117424993E-28</v>
      </c>
      <c r="BF8" s="10">
        <f>3/24000000*OO[[#This Row],[114 (03JUL1985 03:00:00)-Water Temperature (C)]]*OO[[#This Row],[56]]</f>
        <v>6.0441091954649997E-28</v>
      </c>
      <c r="BG8" s="10">
        <f>3/24000000*OO[[#This Row],[115 (03JUL1985 06:00:00)-Water Temperature (C)]]*OO[[#This Row],[57]]</f>
        <v>5.307247572099999E-28</v>
      </c>
      <c r="BH8" s="10">
        <f>3/24000000*OO[[#This Row],[116 (03JUL1985 09:00:00)-Water Temperature (C)]]*OO[[#This Row],[58]]</f>
        <v>4.7018331764624998E-28</v>
      </c>
      <c r="BI8" s="10">
        <f>3/24000000*OO[[#This Row],[117 (03JUL1985 12:00:00)-Water Temperature (C)]]*OO[[#This Row],[59]]</f>
        <v>4.1318026102499999E-28</v>
      </c>
      <c r="BJ8" s="10">
        <f>3/24000000*OO[[#This Row],[118 (03JUL1985 15:00:00)-Water Temperature (C)]]*OO[[#This Row],[60]]</f>
        <v>3.6218833311337494E-28</v>
      </c>
      <c r="BK8" s="10">
        <f>3/24000000*OO[[#This Row],[119 (03JUL1985 18:00:00)-Water Temperature (C)]]*OO[[#This Row],[61]]</f>
        <v>3.1839850224499997E-28</v>
      </c>
      <c r="BL8" s="10">
        <f>3/24000000*OO[[#This Row],[120 (03JUL1985 21:00:00)-Water Temperature (C)]]*OO[[#This Row],[62]]</f>
        <v>2.7738175570949998E-28</v>
      </c>
      <c r="BM8" s="10">
        <f>3/24000000*OO[[#This Row],[121 (04JUL1985 00:00:00)-Water Temperature (C)]]*OO[[#This Row],[63]]</f>
        <v>2.45300886943125E-28</v>
      </c>
      <c r="BN8" s="10">
        <f>3/24000000*OO[[#This Row],[122 (04JUL1985 03:00:00)-Water Temperature (C)]]*OO[[#This Row],[64]]</f>
        <v>2.1660284129062495E-28</v>
      </c>
      <c r="BO8" s="10">
        <f>3/24000000*OO[[#This Row],[123 (04JUL1985 06:00:00)-Water Temperature (C)]]*OO[[#This Row],[65]]</f>
        <v>1.9272636404384996E-28</v>
      </c>
      <c r="BP8" s="10">
        <f>3/24000000*OO[[#This Row],[124 (04JUL1985 09:00:00)-Water Temperature (C)]]*OO[[#This Row],[66]]</f>
        <v>1.7387620362301252E-28</v>
      </c>
      <c r="BQ8" s="10">
        <f>3/24000000*OO[[#This Row],[125 (04JUL1985 12:00:00)-Water Temperature (C)]]*OO[[#This Row],[67]]</f>
        <v>1.5678664419523751E-28</v>
      </c>
      <c r="BR8" s="10">
        <f>3/24000000*OO[[#This Row],[126 (04JUL1985 15:00:00)-Water Temperature (C)]]*OO[[#This Row],[68]]</f>
        <v>1.4120511766994997E-28</v>
      </c>
      <c r="BS8" s="10">
        <f>3/24000000*OO[[#This Row],[127 (04JUL1985 18:00:00)-Water Temperature (C)]]*OO[[#This Row],[69]]</f>
        <v>1.2648137014349997E-28</v>
      </c>
      <c r="BT8" s="10">
        <f>3/24000000*OO[[#This Row],[128 (04JUL1985 21:00:00)-Water Temperature (C)]]*OO[[#This Row],[70]]</f>
        <v>1.1375703142499998E-28</v>
      </c>
      <c r="BU8" s="10">
        <f>3/24000000*OO[[#This Row],[129 (05JUL1985 00:00:00)-Water Temperature (C)]]*OO[[#This Row],[71]]</f>
        <v>1.0311221285181249E-28</v>
      </c>
      <c r="BV8" s="10">
        <f>3/24000000*OO[[#This Row],[130 (05JUL1985 03:00:00)-Water Temperature (C)]]*OO[[#This Row],[72]]</f>
        <v>9.3732530961800008E-29</v>
      </c>
      <c r="BW8" s="10">
        <f>3/24000000*OO[[#This Row],[131 (05JUL1985 06:00:00)-Water Temperature (C)]]*OO[[#This Row],[73]]</f>
        <v>8.5276126945824999E-29</v>
      </c>
      <c r="BX8" s="10">
        <f>3/24000000*OO[[#This Row],[132 (05JUL1985 09:00:00)-Water Temperature (C)]]*OO[[#This Row],[74]]</f>
        <v>7.8354781118900007E-29</v>
      </c>
      <c r="BY8" s="10">
        <f>3/24000000*OO[[#This Row],[133 (05JUL1985 12:00:00)-Water Temperature (C)]]*OO[[#This Row],[75]]</f>
        <v>7.1228228791999992E-29</v>
      </c>
      <c r="BZ8" s="10">
        <f>3/24000000*OO[[#This Row],[134 (05JUL1985 15:00:00)-Water Temperature (C)]]*OO[[#This Row],[76]]</f>
        <v>6.4739495662325007E-29</v>
      </c>
      <c r="CA8" s="10">
        <f>3/24000000*OO[[#This Row],[135 (05JUL1985 18:00:00)-Water Temperature (C)]]*OO[[#This Row],[77]]</f>
        <v>5.8674512663849994E-29</v>
      </c>
      <c r="CB8" s="10">
        <f>3/24000000*OO[[#This Row],[136 (05JUL1985 21:00:00)-Water Temperature (C)]]*OO[[#This Row],[78]]</f>
        <v>5.2833585829050006E-29</v>
      </c>
      <c r="CC8" s="10">
        <f>3/24000000*OO[[#This Row],[137 (06JUL1985 00:00:00)-Water Temperature (C)]]*OO[[#This Row],[79]]</f>
        <v>4.8043456639799987E-29</v>
      </c>
      <c r="CD8" s="10">
        <f>3/24000000*OO[[#This Row],[138 (06JUL1985 03:00:00)-Water Temperature (C)]]*OO[[#This Row],[80]]</f>
        <v>4.3853323963049996E-29</v>
      </c>
      <c r="CE8" s="10">
        <f>3/24000000*OO[[#This Row],[139 (06JUL1985 06:00:00)-Water Temperature (C)]]*OO[[#This Row],[81]]</f>
        <v>4.0250461579700001E-29</v>
      </c>
      <c r="CF8" s="10">
        <f>3/24000000*OO[[#This Row],[140 (06JUL1985 09:00:00)-Water Temperature (C)]]*OO[[#This Row],[82]]</f>
        <v>3.7674886606875002E-29</v>
      </c>
      <c r="CG8" s="10">
        <f>3/24000000*OO[[#This Row],[141 (06JUL1985 12:00:00)-Water Temperature (C)]]*OO[[#This Row],[83]]</f>
        <v>3.5015150796562505E-29</v>
      </c>
      <c r="CH8" s="10">
        <f>3/24000000*OO[[#This Row],[142 (06JUL1985 15:00:00)-Water Temperature (C)]]*OO[[#This Row],[84]]</f>
        <v>3.2452498492137499E-29</v>
      </c>
      <c r="CI8" s="10">
        <f>3/24000000*OO[[#This Row],[143 (06JUL1985 18:00:00)-Water Temperature (C)]]*OO[[#This Row],[85]]</f>
        <v>3.0074301919900001E-29</v>
      </c>
      <c r="CJ8" s="10">
        <f>3/24000000*OO[[#This Row],[144 (06JUL1985 21:00:00)-Water Temperature (C)]]*OO[[#This Row],[86]]</f>
        <v>2.7636230065599996E-29</v>
      </c>
      <c r="CK8" s="10">
        <f>3/24000000*OO[[#This Row],[145 (07JUL1985 00:00:00)-Water Temperature (C)]]*OO[[#This Row],[87]]</f>
        <v>2.5775279576500003E-29</v>
      </c>
      <c r="CL8" s="10">
        <f>3/24000000*OO[[#This Row],[146 (07JUL1985 03:00:00)-Water Temperature (C)]]*OO[[#This Row],[88]]</f>
        <v>2.3980280965500001E-29</v>
      </c>
      <c r="CM8" s="10">
        <f>3/24000000*OO[[#This Row],[147 (07JUL1985 06:00:00)-Water Temperature (C)]]*OO[[#This Row],[89]]</f>
        <v>2.2370066452774998E-29</v>
      </c>
      <c r="CN8" s="10">
        <f>3/24000000*OO[[#This Row],[148 (07JUL1985 09:00:00)-Water Temperature (C)]]*OO[[#This Row],[90]]</f>
        <v>2.0903448438540004E-29</v>
      </c>
      <c r="CO8" s="10">
        <f>3/24000000*OO[[#This Row],[149 (07JUL1985 12:00:00)-Water Temperature (C)]]*OO[[#This Row],[91]]</f>
        <v>1.9620757063293751E-29</v>
      </c>
      <c r="CP8" s="10">
        <f>3/24000000*OO[[#This Row],[150 (07JUL1985 15:00:00)-Water Temperature (C)]]*OO[[#This Row],[92]]</f>
        <v>1.8342350321846249E-29</v>
      </c>
      <c r="CQ8" s="10">
        <f>3/24000000*OO[[#This Row],[151 (07JUL1985 18:00:00)-Water Temperature (C)]]*OO[[#This Row],[93]]</f>
        <v>1.6980166095829998E-29</v>
      </c>
      <c r="CR8" s="10">
        <f>3/24000000*OO[[#This Row],[152 (07JUL1985 21:00:00)-Water Temperature (C)]]*OO[[#This Row],[94]]</f>
        <v>1.5783962367257498E-29</v>
      </c>
      <c r="CS8" s="10">
        <f>3/24000000*OO[[#This Row],[153 (08JUL1985 00:00:00)-Water Temperature (C)]]*OO[[#This Row],[95]]</f>
        <v>1.474220240268E-29</v>
      </c>
      <c r="CT8" s="10">
        <f>3/24000000*OO[[#This Row],[154 (08JUL1985 03:00:00)-Water Temperature (C)]]*OO[[#This Row],[96]]</f>
        <v>1.3760887929258749E-29</v>
      </c>
      <c r="CU8" s="10">
        <f>3/24000000*OO[[#This Row],[155 (08JUL1985 06:00:00)-Water Temperature (C)]]*OO[[#This Row],[97]]</f>
        <v>1.2884640241856249E-29</v>
      </c>
      <c r="CV8" s="10">
        <f>3/24000000*OO[[#This Row],[156 (08JUL1985 09:00:00)-Water Temperature (C)]]*OO[[#This Row],[98]]</f>
        <v>1.219255578120125E-29</v>
      </c>
      <c r="CW8" s="10">
        <f>3/24000000*OO[[#This Row],[157 (08JUL1985 12:00:00)-Water Temperature (C)]]*OO[[#This Row],[99]]</f>
        <v>1.1444509450149998E-29</v>
      </c>
    </row>
    <row r="9" spans="1:102" x14ac:dyDescent="0.35">
      <c r="A9" t="s">
        <v>13</v>
      </c>
      <c r="B9">
        <v>638.97659999999996</v>
      </c>
      <c r="C9" s="10">
        <f>3/24*OO[[#This Row],[59 (26JUN1985 06:00:00)-Water Temperature (C)]]*OO[[#This Row],[1]]/SUM(OO[1])</f>
        <v>5.4947949213957529E-11</v>
      </c>
      <c r="D9" s="10">
        <f>3/24*OO[[#This Row],[60 (26JUN1985 09:00:00)-Water Temperature (C)]]*OO[[#This Row],[2]]/SUM(OO[2])</f>
        <v>1.0060971046676813E-14</v>
      </c>
      <c r="E9" s="10">
        <f>3/24*OO[[#This Row],[61 (26JUN1985 12:00:00)-Water Temperature (C)]]*OO[[#This Row],[3]]/SUM(OO[3])</f>
        <v>1.8929625452224849E-18</v>
      </c>
      <c r="F9" s="10">
        <f>3/24*OO[[#This Row],[62 (26JUN1985 15:00:00)-Water Temperature (C)]]*OO[[#This Row],[4]]/SUM(OO[4])</f>
        <v>3.2466093471969211E-22</v>
      </c>
      <c r="G9" s="10">
        <f>3/24*OO[[#This Row],[63 (26JUN1985 18:00:00)-Water Temperature (C)]]*OO[[#This Row],[5]]/SUM(OO[5])</f>
        <v>1.8909384141444079E-23</v>
      </c>
      <c r="H9" s="10">
        <f>3/24*OO[[#This Row],[64 (26JUN1985 21:00:00)-Water Temperature (C)]]*OO[[#This Row],[6]]/SUM(OO[6])</f>
        <v>1.5125856201983958E-23</v>
      </c>
      <c r="I9" s="10">
        <f>3/24*OO[[#This Row],[65 (27JUN1985 00:00:00)-Water Temperature (C)]]*OO[[#This Row],[7]]/SUM(OO[7])</f>
        <v>1.2103575260181499E-23</v>
      </c>
      <c r="J9" s="10">
        <f>3/24*OO[[#This Row],[66 (27JUN1985 03:00:00)-Water Temperature (C)]]*OO[[#This Row],[8]]/SUM(OO[8])</f>
        <v>9.7229727884477575E-24</v>
      </c>
      <c r="K9" s="10">
        <f>3/24*OO[[#This Row],[67 (27JUN1985 06:00:00)-Water Temperature (C)]]*OO[[#This Row],[9]]/SUM(OO[9])</f>
        <v>7.8616937723796208E-24</v>
      </c>
      <c r="L9" s="10">
        <f>3/24*OO[[#This Row],[68 (27JUN1985 09:00:00)-Water Temperature (C)]]*OO[[#This Row],[10]]/SUM(OO[10])</f>
        <v>6.4630956146191297E-24</v>
      </c>
      <c r="M9" s="10">
        <f>3/24*OO[[#This Row],[69 (27JUN1985 12:00:00)-Water Temperature (C)]]*OO[[#This Row],[11]]/SUM(OO[11])</f>
        <v>5.3297844636166446E-24</v>
      </c>
      <c r="N9" s="10">
        <f>3/24*OO[[#This Row],[70 (27JUN1985 15:00:00)-Water Temperature (C)]]*OO[[#This Row],[12]]/SUM(OO[12])</f>
        <v>4.3704477557860699E-24</v>
      </c>
      <c r="O9" s="10">
        <f>3/24*OO[[#This Row],[71 (27JUN1985 18:00:00)-Water Temperature (C)]]*OO[[#This Row],[13]]/SUM(OO[13])</f>
        <v>3.5937163271048981E-24</v>
      </c>
      <c r="P9" s="10">
        <f>3/24*OO[[#This Row],[72 (27JUN1985 21:00:00)-Water Temperature (C)]]*OO[[#This Row],[14]]/SUM(OO[14])</f>
        <v>2.9500596721242718E-24</v>
      </c>
      <c r="Q9" s="10">
        <f>3/24*OO[[#This Row],[73 (28JUN1985 00:00:00)-Water Temperature (C)]]*OO[[#This Row],[15]]/SUM(OO[15])</f>
        <v>2.436353019663425E-24</v>
      </c>
      <c r="R9" s="10">
        <f>3/24*OO[[#This Row],[74 (28JUN1985 03:00:00)-Water Temperature (C)]]*OO[[#This Row],[16]]/SUM(OO[16])</f>
        <v>2.0227630153551392E-24</v>
      </c>
      <c r="S9" s="10">
        <f>3/24*OO[[#This Row],[75 (28JUN1985 06:00:00)-Water Temperature (C)]]*OO[[#This Row],[17]]/SUM(OO[17])</f>
        <v>1.6961751378046951E-24</v>
      </c>
      <c r="T9" s="10">
        <f>3/24*OO[[#This Row],[76 (28JUN1985 09:00:00)-Water Temperature (C)]]*OO[[#This Row],[18]]/SUM(OO[18])</f>
        <v>1.4749456626696621E-24</v>
      </c>
      <c r="U9" s="10">
        <f>3/24*OO[[#This Row],[77 (28JUN1985 12:00:00)-Water Temperature (C)]]*OO[[#This Row],[19]]/SUM(OO[19])</f>
        <v>1.3042758283580445E-24</v>
      </c>
      <c r="V9" s="10">
        <f>3/24000000*OO[[#This Row],[78 (28JUN1985 15:00:00)-Water Temperature (C)]]*OO[[#This Row],[20]]</f>
        <v>1.1466288184574999E-24</v>
      </c>
      <c r="W9" s="10">
        <f>3/24000000*OO[[#This Row],[79 (28JUN1985 18:00:00)-Water Temperature (C)]]*OO[[#This Row],[21]]</f>
        <v>1.0176535896753749E-24</v>
      </c>
      <c r="X9" s="10">
        <f>3/24000000*OO[[#This Row],[80 (28JUN1985 21:00:00)-Water Temperature (C)]]*OO[[#This Row],[22]]</f>
        <v>8.9040535004250015E-25</v>
      </c>
      <c r="Y9" s="10">
        <f>3/24000000*OO[[#This Row],[81 (29JUN1985 00:00:00)-Water Temperature (C)]]*OO[[#This Row],[23]]</f>
        <v>7.8739650188299987E-25</v>
      </c>
      <c r="Z9" s="10">
        <f>3/24000000*OO[[#This Row],[82 (29JUN1985 03:00:00)-Water Temperature (C)]]*OO[[#This Row],[24]]</f>
        <v>6.5712118811624991E-25</v>
      </c>
      <c r="AA9" s="10">
        <f>3/24000000*OO[[#This Row],[83 (29JUN1985 06:00:00)-Water Temperature (C)]]*OO[[#This Row],[25]]</f>
        <v>5.39896724514E-25</v>
      </c>
      <c r="AB9" s="10">
        <f>3/24000000*OO[[#This Row],[84 (29JUN1985 09:00:00)-Water Temperature (C)]]*OO[[#This Row],[26]]</f>
        <v>4.5171677551787505E-25</v>
      </c>
      <c r="AC9" s="10">
        <f>3/24000000*OO[[#This Row],[85 (29JUN1985 12:00:00)-Water Temperature (C)]]*OO[[#This Row],[27]]</f>
        <v>3.7609263723074994E-25</v>
      </c>
      <c r="AD9" s="10">
        <f>3/24000000*OO[[#This Row],[86 (29JUN1985 15:00:00)-Water Temperature (C)]]*OO[[#This Row],[28]]</f>
        <v>3.1367628444625003E-25</v>
      </c>
      <c r="AE9" s="10">
        <f>3/24000000*OO[[#This Row],[88 (29JUN1985 21:00:00)-Water Temperature (C)]]*OO[[#This Row],[30]]</f>
        <v>2.1666764636037496E-25</v>
      </c>
      <c r="AF9" s="10">
        <f>3/24000000*OO[[#This Row],[88 (29JUN1985 21:00:00)-Water Temperature (C)]]*OO[[#This Row],[30]]</f>
        <v>2.1666764636037496E-25</v>
      </c>
      <c r="AG9" s="10">
        <f>3/24000000*OO[[#This Row],[89 (30JUN1985 00:00:00)-Water Temperature (C)]]*OO[[#This Row],[31]]</f>
        <v>1.825166598416E-25</v>
      </c>
      <c r="AH9" s="10">
        <f>3/24000000*OO[[#This Row],[90 (30JUN1985 03:00:00)-Water Temperature (C)]]*OO[[#This Row],[32]]</f>
        <v>1.5460681103017502E-25</v>
      </c>
      <c r="AI9" s="10">
        <f>3/24000000*OO[[#This Row],[91 (30JUN1985 06:00:00)-Water Temperature (C)]]*OO[[#This Row],[33]]</f>
        <v>1.32217479332625E-25</v>
      </c>
      <c r="AJ9" s="10">
        <f>3/24000000*OO[[#This Row],[92 (30JUN1985 09:00:00)-Water Temperature (C)]]*OO[[#This Row],[34]]</f>
        <v>1.1571620996020001E-25</v>
      </c>
      <c r="AK9" s="10">
        <f>3/24000000*OO[[#This Row],[93 (30JUN1985 12:00:00)-Water Temperature (C)]]*OO[[#This Row],[35]]</f>
        <v>1.01578826168625E-25</v>
      </c>
      <c r="AL9" s="10">
        <f>3/24000000*OO[[#This Row],[94 (30JUN1985 15:00:00)-Water Temperature (C)]]*OO[[#This Row],[36]]</f>
        <v>8.8976371032437487E-26</v>
      </c>
      <c r="AM9" s="10">
        <f>3/24000000*OO[[#This Row],[95 (30JUN1985 18:00:00)-Water Temperature (C)]]*OO[[#This Row],[37]]</f>
        <v>7.7780683974712507E-26</v>
      </c>
      <c r="AN9" s="10">
        <f>3/24000000*OO[[#This Row],[96 (30JUN1985 21:00:00)-Water Temperature (C)]]*OO[[#This Row],[38]]</f>
        <v>6.7382768316099987E-26</v>
      </c>
      <c r="AO9" s="10">
        <f>3/24000000*OO[[#This Row],[97 (01JUL1985 00:00:00)-Water Temperature (C)]]*OO[[#This Row],[39]]</f>
        <v>5.9153893195349989E-26</v>
      </c>
      <c r="AP9" s="10">
        <f>3/24000000*OO[[#This Row],[98 (01JUL1985 03:00:00)-Water Temperature (C)]]*OO[[#This Row],[40]]</f>
        <v>5.2182999625049985E-26</v>
      </c>
      <c r="AQ9" s="10">
        <f>3/24000000*OO[[#This Row],[99 (01JUL1985 06:00:00)-Water Temperature (C)]]*OO[[#This Row],[41]]</f>
        <v>4.6143039197374996E-26</v>
      </c>
      <c r="AR9" s="10">
        <f>3/24000000*OO[[#This Row],[100 (01JUL1985 09:00:00)-Water Temperature (C)]]*OO[[#This Row],[42]]</f>
        <v>4.1198253360249996E-26</v>
      </c>
      <c r="AS9" s="10">
        <f>3/24000000*OO[[#This Row],[101 (01JUL1985 12:00:00)-Water Temperature (C)]]*OO[[#This Row],[43]]</f>
        <v>3.6291424480499999E-26</v>
      </c>
      <c r="AT9" s="10">
        <f>3/24000000*OO[[#This Row],[102 (01JUL1985 15:00:00)-Water Temperature (C)]]*OO[[#This Row],[44]]</f>
        <v>3.1832444741499996E-26</v>
      </c>
      <c r="AU9" s="10">
        <f>3/24000000*OO[[#This Row],[103 (01JUL1985 18:00:00)-Water Temperature (C)]]*OO[[#This Row],[45]]</f>
        <v>2.7929357752724994E-26</v>
      </c>
      <c r="AV9" s="10">
        <f>3/24000000*OO[[#This Row],[104 (01JUL1985 21:00:00)-Water Temperature (C)]]*OO[[#This Row],[46]]</f>
        <v>2.4492707029699996E-26</v>
      </c>
      <c r="AW9" s="10">
        <f>3/24000000*OO[[#This Row],[105 (02JUL1985 00:00:00)-Water Temperature (C)]]*OO[[#This Row],[47]]</f>
        <v>2.1617957948199995E-26</v>
      </c>
      <c r="AX9" s="10">
        <f>3/24000000*OO[[#This Row],[106 (02JUL1985 03:00:00)-Water Temperature (C)]]*OO[[#This Row],[48]]</f>
        <v>1.9087031601408751E-26</v>
      </c>
      <c r="AY9" s="10">
        <f>3/24000000*OO[[#This Row],[107 (02JUL1985 06:00:00)-Water Temperature (C)]]*OO[[#This Row],[49]]</f>
        <v>1.6808769139187499E-26</v>
      </c>
      <c r="AZ9" s="10">
        <f>3/24000000*OO[[#This Row],[108 (02JUL1985 09:00:00)-Water Temperature (C)]]*OO[[#This Row],[50]]</f>
        <v>1.4698777960965001E-26</v>
      </c>
      <c r="BA9" s="10">
        <f>3/24000000*OO[[#This Row],[109 (02JUL1985 12:00:00)-Water Temperature (C)]]*OO[[#This Row],[51]]</f>
        <v>1.2953757626842498E-26</v>
      </c>
      <c r="BB9" s="10">
        <f>3/24000000*OO[[#This Row],[110 (02JUL1985 15:00:00)-Water Temperature (C)]]*OO[[#This Row],[52]]</f>
        <v>1.1362724768666249E-26</v>
      </c>
      <c r="BC9" s="10">
        <f>3/24000000*OO[[#This Row],[111 (02JUL1985 18:00:00)-Water Temperature (C)]]*OO[[#This Row],[53]]</f>
        <v>9.9091971147950005E-27</v>
      </c>
      <c r="BD9" s="10">
        <f>3/24000000*OO[[#This Row],[112 (02JUL1985 21:00:00)-Water Temperature (C)]]*OO[[#This Row],[54]]</f>
        <v>8.5270541462762491E-27</v>
      </c>
      <c r="BE9" s="10">
        <f>3/24000000*OO[[#This Row],[113 (03JUL1985 00:00:00)-Water Temperature (C)]]*OO[[#This Row],[55]]</f>
        <v>7.4306586730987486E-27</v>
      </c>
      <c r="BF9" s="10">
        <f>3/24000000*OO[[#This Row],[114 (03JUL1985 03:00:00)-Water Temperature (C)]]*OO[[#This Row],[56]]</f>
        <v>6.5164461630100007E-27</v>
      </c>
      <c r="BG9" s="10">
        <f>3/24000000*OO[[#This Row],[115 (03JUL1985 06:00:00)-Water Temperature (C)]]*OO[[#This Row],[57]]</f>
        <v>5.7226207616849991E-27</v>
      </c>
      <c r="BH9" s="10">
        <f>3/24000000*OO[[#This Row],[116 (03JUL1985 09:00:00)-Water Temperature (C)]]*OO[[#This Row],[58]]</f>
        <v>5.076463646295E-27</v>
      </c>
      <c r="BI9" s="10">
        <f>3/24000000*OO[[#This Row],[117 (03JUL1985 12:00:00)-Water Temperature (C)]]*OO[[#This Row],[59]]</f>
        <v>4.4638188831950003E-27</v>
      </c>
      <c r="BJ9" s="10">
        <f>3/24000000*OO[[#This Row],[118 (03JUL1985 15:00:00)-Water Temperature (C)]]*OO[[#This Row],[60]]</f>
        <v>3.912857770675E-27</v>
      </c>
      <c r="BK9" s="10">
        <f>3/24000000*OO[[#This Row],[119 (03JUL1985 18:00:00)-Water Temperature (C)]]*OO[[#This Row],[61]]</f>
        <v>3.4395027875999999E-27</v>
      </c>
      <c r="BL9" s="10">
        <f>3/24000000*OO[[#This Row],[120 (03JUL1985 21:00:00)-Water Temperature (C)]]*OO[[#This Row],[62]]</f>
        <v>2.9929477064212498E-27</v>
      </c>
      <c r="BM9" s="10">
        <f>3/24000000*OO[[#This Row],[121 (04JUL1985 00:00:00)-Water Temperature (C)]]*OO[[#This Row],[63]]</f>
        <v>2.6464540838874998E-27</v>
      </c>
      <c r="BN9" s="10">
        <f>3/24000000*OO[[#This Row],[122 (04JUL1985 03:00:00)-Water Temperature (C)]]*OO[[#This Row],[64]]</f>
        <v>2.33717394412E-27</v>
      </c>
      <c r="BO9" s="10">
        <f>3/24000000*OO[[#This Row],[123 (04JUL1985 06:00:00)-Water Temperature (C)]]*OO[[#This Row],[65]]</f>
        <v>2.0801267920387497E-27</v>
      </c>
      <c r="BP9" s="10">
        <f>3/24000000*OO[[#This Row],[124 (04JUL1985 09:00:00)-Water Temperature (C)]]*OO[[#This Row],[66]]</f>
        <v>1.8805053493378746E-27</v>
      </c>
      <c r="BQ9" s="10">
        <f>3/24000000*OO[[#This Row],[125 (04JUL1985 12:00:00)-Water Temperature (C)]]*OO[[#This Row],[67]]</f>
        <v>1.6969265445518748E-27</v>
      </c>
      <c r="BR9" s="10">
        <f>3/24000000*OO[[#This Row],[126 (04JUL1985 15:00:00)-Water Temperature (C)]]*OO[[#This Row],[68]]</f>
        <v>1.5279985808392499E-27</v>
      </c>
      <c r="BS9" s="10">
        <f>3/24000000*OO[[#This Row],[127 (04JUL1985 18:00:00)-Water Temperature (C)]]*OO[[#This Row],[69]]</f>
        <v>1.36754332478875E-27</v>
      </c>
      <c r="BT9" s="10">
        <f>3/24000000*OO[[#This Row],[128 (04JUL1985 21:00:00)-Water Temperature (C)]]*OO[[#This Row],[70]]</f>
        <v>1.2291153366574999E-27</v>
      </c>
      <c r="BU9" s="10">
        <f>3/24000000*OO[[#This Row],[129 (05JUL1985 00:00:00)-Water Temperature (C)]]*OO[[#This Row],[71]]</f>
        <v>1.1137297783196248E-27</v>
      </c>
      <c r="BV9" s="10">
        <f>3/24000000*OO[[#This Row],[130 (05JUL1985 03:00:00)-Water Temperature (C)]]*OO[[#This Row],[72]]</f>
        <v>1.0125966068118749E-27</v>
      </c>
      <c r="BW9" s="10">
        <f>3/24000000*OO[[#This Row],[131 (05JUL1985 06:00:00)-Water Temperature (C)]]*OO[[#This Row],[73]]</f>
        <v>9.2121393554750011E-28</v>
      </c>
      <c r="BX9" s="10">
        <f>3/24000000*OO[[#This Row],[132 (05JUL1985 09:00:00)-Water Temperature (C)]]*OO[[#This Row],[74]]</f>
        <v>8.4781634952199991E-28</v>
      </c>
      <c r="BY9" s="10">
        <f>3/24000000*OO[[#This Row],[133 (05JUL1985 12:00:00)-Water Temperature (C)]]*OO[[#This Row],[75]]</f>
        <v>7.71142533128E-28</v>
      </c>
      <c r="BZ9" s="10">
        <f>3/24000000*OO[[#This Row],[134 (05JUL1985 15:00:00)-Water Temperature (C)]]*OO[[#This Row],[76]]</f>
        <v>7.0088938203037505E-28</v>
      </c>
      <c r="CA9" s="10">
        <f>3/24000000*OO[[#This Row],[135 (05JUL1985 18:00:00)-Water Temperature (C)]]*OO[[#This Row],[77]]</f>
        <v>6.3510380649374994E-28</v>
      </c>
      <c r="CB9" s="10">
        <f>3/24000000*OO[[#This Row],[136 (05JUL1985 21:00:00)-Water Temperature (C)]]*OO[[#This Row],[78]]</f>
        <v>5.7114651209837497E-28</v>
      </c>
      <c r="CC9" s="10">
        <f>3/24000000*OO[[#This Row],[137 (06JUL1985 00:00:00)-Water Temperature (C)]]*OO[[#This Row],[79]]</f>
        <v>5.190569326256251E-28</v>
      </c>
      <c r="CD9" s="10">
        <f>3/24000000*OO[[#This Row],[138 (06JUL1985 03:00:00)-Water Temperature (C)]]*OO[[#This Row],[80]]</f>
        <v>4.7379213186062505E-28</v>
      </c>
      <c r="CE9" s="10">
        <f>3/24000000*OO[[#This Row],[139 (06JUL1985 06:00:00)-Water Temperature (C)]]*OO[[#This Row],[81]]</f>
        <v>4.3504339226287491E-28</v>
      </c>
      <c r="CF9" s="10">
        <f>3/24000000*OO[[#This Row],[140 (06JUL1985 09:00:00)-Water Temperature (C)]]*OO[[#This Row],[82]]</f>
        <v>4.0821478158499992E-28</v>
      </c>
      <c r="CG9" s="10">
        <f>3/24000000*OO[[#This Row],[141 (06JUL1985 12:00:00)-Water Temperature (C)]]*OO[[#This Row],[83]]</f>
        <v>3.7967042135325002E-28</v>
      </c>
      <c r="CH9" s="10">
        <f>3/24000000*OO[[#This Row],[142 (06JUL1985 15:00:00)-Water Temperature (C)]]*OO[[#This Row],[84]]</f>
        <v>3.5180012729925003E-28</v>
      </c>
      <c r="CI9" s="10">
        <f>3/24000000*OO[[#This Row],[143 (06JUL1985 18:00:00)-Water Temperature (C)]]*OO[[#This Row],[85]]</f>
        <v>3.2595178533124992E-28</v>
      </c>
      <c r="CJ9" s="10">
        <f>3/24000000*OO[[#This Row],[144 (06JUL1985 21:00:00)-Water Temperature (C)]]*OO[[#This Row],[86]]</f>
        <v>2.99127804241875E-28</v>
      </c>
      <c r="CK9" s="10">
        <f>3/24000000*OO[[#This Row],[145 (07JUL1985 00:00:00)-Water Temperature (C)]]*OO[[#This Row],[87]]</f>
        <v>2.7888750412537496E-28</v>
      </c>
      <c r="CL9" s="10">
        <f>3/24000000*OO[[#This Row],[146 (07JUL1985 03:00:00)-Water Temperature (C)]]*OO[[#This Row],[88]]</f>
        <v>2.5940179632400002E-28</v>
      </c>
      <c r="CM9" s="10">
        <f>3/24000000*OO[[#This Row],[147 (07JUL1985 06:00:00)-Water Temperature (C)]]*OO[[#This Row],[89]]</f>
        <v>2.4194832102774997E-28</v>
      </c>
      <c r="CN9" s="10">
        <f>3/24000000*OO[[#This Row],[148 (07JUL1985 09:00:00)-Water Temperature (C)]]*OO[[#This Row],[90]]</f>
        <v>2.2614742643337501E-28</v>
      </c>
      <c r="CO9" s="10">
        <f>3/24000000*OO[[#This Row],[149 (07JUL1985 12:00:00)-Water Temperature (C)]]*OO[[#This Row],[91]]</f>
        <v>2.1248584992290001E-28</v>
      </c>
      <c r="CP9" s="10">
        <f>3/24000000*OO[[#This Row],[150 (07JUL1985 15:00:00)-Water Temperature (C)]]*OO[[#This Row],[92]]</f>
        <v>1.988160650433E-28</v>
      </c>
      <c r="CQ9" s="10">
        <f>3/24000000*OO[[#This Row],[151 (07JUL1985 18:00:00)-Water Temperature (C)]]*OO[[#This Row],[93]]</f>
        <v>1.8385003431063748E-28</v>
      </c>
      <c r="CR9" s="10">
        <f>3/24000000*OO[[#This Row],[152 (07JUL1985 21:00:00)-Water Temperature (C)]]*OO[[#This Row],[94]]</f>
        <v>1.7075906543769999E-28</v>
      </c>
      <c r="CS9" s="10">
        <f>3/24000000*OO[[#This Row],[153 (08JUL1985 00:00:00)-Water Temperature (C)]]*OO[[#This Row],[95]]</f>
        <v>1.594802277525E-28</v>
      </c>
      <c r="CT9" s="10">
        <f>3/24000000*OO[[#This Row],[154 (08JUL1985 03:00:00)-Water Temperature (C)]]*OO[[#This Row],[96]]</f>
        <v>1.4886656302912499E-28</v>
      </c>
      <c r="CU9" s="10">
        <f>3/24000000*OO[[#This Row],[155 (08JUL1985 06:00:00)-Water Temperature (C)]]*OO[[#This Row],[97]]</f>
        <v>1.3938524283881246E-28</v>
      </c>
      <c r="CV9" s="10">
        <f>3/24000000*OO[[#This Row],[156 (08JUL1985 09:00:00)-Water Temperature (C)]]*OO[[#This Row],[98]]</f>
        <v>1.3210137529260001E-28</v>
      </c>
      <c r="CW9" s="10">
        <f>3/24000000*OO[[#This Row],[157 (08JUL1985 12:00:00)-Water Temperature (C)]]*OO[[#This Row],[99]]</f>
        <v>1.2408436911281248E-28</v>
      </c>
    </row>
    <row r="10" spans="1:102" x14ac:dyDescent="0.35">
      <c r="A10" t="s">
        <v>14</v>
      </c>
      <c r="B10">
        <v>643.17070000000001</v>
      </c>
      <c r="C10" s="10">
        <f>3/24*OO[[#This Row],[59 (26JUN1985 06:00:00)-Water Temperature (C)]]*OO[[#This Row],[1]]/SUM(OO[1])</f>
        <v>2.9284082123368987E-10</v>
      </c>
      <c r="D10" s="10">
        <f>3/24*OO[[#This Row],[60 (26JUN1985 09:00:00)-Water Temperature (C)]]*OO[[#This Row],[2]]/SUM(OO[2])</f>
        <v>5.3572742677013957E-14</v>
      </c>
      <c r="E10" s="10">
        <f>3/24*OO[[#This Row],[61 (26JUN1985 12:00:00)-Water Temperature (C)]]*OO[[#This Row],[3]]/SUM(OO[3])</f>
        <v>1.0134327946118577E-17</v>
      </c>
      <c r="F10" s="10">
        <f>3/24*OO[[#This Row],[62 (26JUN1985 15:00:00)-Water Temperature (C)]]*OO[[#This Row],[4]]/SUM(OO[4])</f>
        <v>1.7754385117159138E-21</v>
      </c>
      <c r="G10" s="10">
        <f>3/24*OO[[#This Row],[63 (26JUN1985 18:00:00)-Water Temperature (C)]]*OO[[#This Row],[5]]/SUM(OO[5])</f>
        <v>1.8334905376003338E-22</v>
      </c>
      <c r="H10" s="10">
        <f>3/24*OO[[#This Row],[64 (26JUN1985 21:00:00)-Water Temperature (C)]]*OO[[#This Row],[6]]/SUM(OO[6])</f>
        <v>1.4673956291077561E-22</v>
      </c>
      <c r="I10" s="10">
        <f>3/24*OO[[#This Row],[65 (27JUN1985 00:00:00)-Water Temperature (C)]]*OO[[#This Row],[7]]/SUM(OO[7])</f>
        <v>1.1736954611650163E-22</v>
      </c>
      <c r="J10" s="10">
        <f>3/24*OO[[#This Row],[66 (27JUN1985 03:00:00)-Water Temperature (C)]]*OO[[#This Row],[8]]/SUM(OO[8])</f>
        <v>9.4316120647497463E-23</v>
      </c>
      <c r="K10" s="10">
        <f>3/24*OO[[#This Row],[67 (27JUN1985 06:00:00)-Water Temperature (C)]]*OO[[#This Row],[9]]/SUM(OO[9])</f>
        <v>7.6280453542408425E-23</v>
      </c>
      <c r="L10" s="10">
        <f>3/24*OO[[#This Row],[68 (27JUN1985 09:00:00)-Water Temperature (C)]]*OO[[#This Row],[10]]/SUM(OO[10])</f>
        <v>6.2880981429778061E-23</v>
      </c>
      <c r="M10" s="10">
        <f>3/24*OO[[#This Row],[69 (27JUN1985 12:00:00)-Water Temperature (C)]]*OO[[#This Row],[11]]/SUM(OO[11])</f>
        <v>5.1909207071751325E-23</v>
      </c>
      <c r="N10" s="10">
        <f>3/24*OO[[#This Row],[70 (27JUN1985 15:00:00)-Water Temperature (C)]]*OO[[#This Row],[12]]/SUM(OO[12])</f>
        <v>4.2546415685072218E-23</v>
      </c>
      <c r="O10" s="10">
        <f>3/24*OO[[#This Row],[71 (27JUN1985 18:00:00)-Water Temperature (C)]]*OO[[#This Row],[13]]/SUM(OO[13])</f>
        <v>3.4988039947055112E-23</v>
      </c>
      <c r="P10" s="10">
        <f>3/24*OO[[#This Row],[72 (27JUN1985 21:00:00)-Water Temperature (C)]]*OO[[#This Row],[14]]/SUM(OO[14])</f>
        <v>2.8683167278086364E-23</v>
      </c>
      <c r="Q10" s="10">
        <f>3/24*OO[[#This Row],[73 (28JUN1985 00:00:00)-Water Temperature (C)]]*OO[[#This Row],[15]]/SUM(OO[15])</f>
        <v>2.3659424951764508E-23</v>
      </c>
      <c r="R10" s="10">
        <f>3/24*OO[[#This Row],[74 (28JUN1985 03:00:00)-Water Temperature (C)]]*OO[[#This Row],[16]]/SUM(OO[16])</f>
        <v>1.9645189805001788E-23</v>
      </c>
      <c r="S10" s="10">
        <f>3/24*OO[[#This Row],[75 (28JUN1985 06:00:00)-Water Temperature (C)]]*OO[[#This Row],[17]]/SUM(OO[17])</f>
        <v>1.6494564876100308E-23</v>
      </c>
      <c r="T10" s="10">
        <f>3/24*OO[[#This Row],[76 (28JUN1985 09:00:00)-Water Temperature (C)]]*OO[[#This Row],[18]]/SUM(OO[18])</f>
        <v>1.4381997480665896E-23</v>
      </c>
      <c r="U10" s="10">
        <f>3/24*OO[[#This Row],[77 (28JUN1985 12:00:00)-Water Temperature (C)]]*OO[[#This Row],[19]]/SUM(OO[19])</f>
        <v>1.2742947169667563E-23</v>
      </c>
      <c r="V10" s="10">
        <f>3/24000000*OO[[#This Row],[78 (28JUN1985 15:00:00)-Water Temperature (C)]]*OO[[#This Row],[20]]</f>
        <v>1.1198667137040001E-23</v>
      </c>
      <c r="W10" s="10">
        <f>3/24000000*OO[[#This Row],[79 (28JUN1985 18:00:00)-Water Temperature (C)]]*OO[[#This Row],[21]]</f>
        <v>9.9430985247462489E-24</v>
      </c>
      <c r="X10" s="10">
        <f>3/24000000*OO[[#This Row],[80 (28JUN1985 21:00:00)-Water Temperature (C)]]*OO[[#This Row],[22]]</f>
        <v>8.690019100928748E-24</v>
      </c>
      <c r="Y10" s="10">
        <f>3/24000000*OO[[#This Row],[81 (29JUN1985 00:00:00)-Water Temperature (C)]]*OO[[#This Row],[23]]</f>
        <v>7.675471163587501E-24</v>
      </c>
      <c r="Z10" s="10">
        <f>3/24000000*OO[[#This Row],[82 (29JUN1985 03:00:00)-Water Temperature (C)]]*OO[[#This Row],[24]]</f>
        <v>6.3818056544549989E-24</v>
      </c>
      <c r="AA10" s="10">
        <f>3/24000000*OO[[#This Row],[83 (29JUN1985 06:00:00)-Water Temperature (C)]]*OO[[#This Row],[25]]</f>
        <v>5.2469966504262499E-24</v>
      </c>
      <c r="AB10" s="10">
        <f>3/24000000*OO[[#This Row],[84 (29JUN1985 09:00:00)-Water Temperature (C)]]*OO[[#This Row],[26]]</f>
        <v>4.4015408908937495E-24</v>
      </c>
      <c r="AC10" s="10">
        <f>3/24000000*OO[[#This Row],[85 (29JUN1985 12:00:00)-Water Temperature (C)]]*OO[[#This Row],[27]]</f>
        <v>3.6685190054999999E-24</v>
      </c>
      <c r="AD10" s="10">
        <f>3/24000000*OO[[#This Row],[86 (29JUN1985 15:00:00)-Water Temperature (C)]]*OO[[#This Row],[28]]</f>
        <v>3.0609219545437501E-24</v>
      </c>
      <c r="AE10" s="10">
        <f>3/24000000*OO[[#This Row],[88 (29JUN1985 21:00:00)-Water Temperature (C)]]*OO[[#This Row],[30]]</f>
        <v>2.11036340570625E-24</v>
      </c>
      <c r="AF10" s="10">
        <f>3/24000000*OO[[#This Row],[88 (29JUN1985 21:00:00)-Water Temperature (C)]]*OO[[#This Row],[30]]</f>
        <v>2.11036340570625E-24</v>
      </c>
      <c r="AG10" s="10">
        <f>3/24000000*OO[[#This Row],[89 (30JUN1985 00:00:00)-Water Temperature (C)]]*OO[[#This Row],[31]]</f>
        <v>1.7762409913604999E-24</v>
      </c>
      <c r="AH10" s="10">
        <f>3/24000000*OO[[#This Row],[90 (30JUN1985 03:00:00)-Water Temperature (C)]]*OO[[#This Row],[32]]</f>
        <v>1.5052361992949999E-24</v>
      </c>
      <c r="AI10" s="10">
        <f>3/24000000*OO[[#This Row],[91 (30JUN1985 06:00:00)-Water Temperature (C)]]*OO[[#This Row],[33]]</f>
        <v>1.2884936177343748E-24</v>
      </c>
      <c r="AJ10" s="10">
        <f>3/24000000*OO[[#This Row],[92 (30JUN1985 09:00:00)-Water Temperature (C)]]*OO[[#This Row],[34]]</f>
        <v>1.13026212147075E-24</v>
      </c>
      <c r="AK10" s="10">
        <f>3/24000000*OO[[#This Row],[93 (30JUN1985 12:00:00)-Water Temperature (C)]]*OO[[#This Row],[35]]</f>
        <v>9.9387391926687502E-25</v>
      </c>
      <c r="AL10" s="10">
        <f>3/24000000*OO[[#This Row],[94 (30JUN1985 15:00:00)-Water Temperature (C)]]*OO[[#This Row],[36]]</f>
        <v>8.7089400105525E-25</v>
      </c>
      <c r="AM10" s="10">
        <f>3/24000000*OO[[#This Row],[95 (30JUN1985 18:00:00)-Water Temperature (C)]]*OO[[#This Row],[37]]</f>
        <v>7.6121417979337495E-25</v>
      </c>
      <c r="AN10" s="10">
        <f>3/24000000*OO[[#This Row],[96 (30JUN1985 21:00:00)-Water Temperature (C)]]*OO[[#This Row],[38]]</f>
        <v>6.5808336924975004E-25</v>
      </c>
      <c r="AO10" s="10">
        <f>3/24000000*OO[[#This Row],[97 (01JUL1985 00:00:00)-Water Temperature (C)]]*OO[[#This Row],[39]]</f>
        <v>5.7698374875599996E-25</v>
      </c>
      <c r="AP10" s="10">
        <f>3/24000000*OO[[#This Row],[98 (01JUL1985 03:00:00)-Water Temperature (C)]]*OO[[#This Row],[40]]</f>
        <v>5.0909692092124999E-25</v>
      </c>
      <c r="AQ10" s="10">
        <f>3/24000000*OO[[#This Row],[99 (01JUL1985 06:00:00)-Water Temperature (C)]]*OO[[#This Row],[41]]</f>
        <v>4.5033940780125001E-25</v>
      </c>
      <c r="AR10" s="10">
        <f>3/24000000*OO[[#This Row],[100 (01JUL1985 09:00:00)-Water Temperature (C)]]*OO[[#This Row],[42]]</f>
        <v>4.0280036552099998E-25</v>
      </c>
      <c r="AS10" s="10">
        <f>3/24000000*OO[[#This Row],[101 (01JUL1985 12:00:00)-Water Temperature (C)]]*OO[[#This Row],[43]]</f>
        <v>3.5502834796012497E-25</v>
      </c>
      <c r="AT10" s="10">
        <f>3/24000000*OO[[#This Row],[102 (01JUL1985 15:00:00)-Water Temperature (C)]]*OO[[#This Row],[44]]</f>
        <v>3.1115705695200001E-25</v>
      </c>
      <c r="AU10" s="10">
        <f>3/24000000*OO[[#This Row],[103 (01JUL1985 18:00:00)-Water Temperature (C)]]*OO[[#This Row],[45]]</f>
        <v>2.7299005380000004E-25</v>
      </c>
      <c r="AV10" s="10">
        <f>3/24000000*OO[[#This Row],[104 (01JUL1985 21:00:00)-Water Temperature (C)]]*OO[[#This Row],[46]]</f>
        <v>2.3911669228650002E-25</v>
      </c>
      <c r="AW10" s="10">
        <f>3/24000000*OO[[#This Row],[105 (02JUL1985 00:00:00)-Water Temperature (C)]]*OO[[#This Row],[47]]</f>
        <v>2.1107692612824999E-25</v>
      </c>
      <c r="AX10" s="10">
        <f>3/24000000*OO[[#This Row],[106 (02JUL1985 03:00:00)-Water Temperature (C)]]*OO[[#This Row],[48]]</f>
        <v>1.8639243785864995E-25</v>
      </c>
      <c r="AY10" s="10">
        <f>3/24000000*OO[[#This Row],[107 (02JUL1985 06:00:00)-Water Temperature (C)]]*OO[[#This Row],[49]]</f>
        <v>1.6411187503727502E-25</v>
      </c>
      <c r="AZ10" s="10">
        <f>3/24000000*OO[[#This Row],[108 (02JUL1985 09:00:00)-Water Temperature (C)]]*OO[[#This Row],[50]]</f>
        <v>1.4343093776458751E-25</v>
      </c>
      <c r="BA10" s="10">
        <f>3/24000000*OO[[#This Row],[109 (02JUL1985 12:00:00)-Water Temperature (C)]]*OO[[#This Row],[51]]</f>
        <v>1.2657503274052499E-25</v>
      </c>
      <c r="BB10" s="10">
        <f>3/24000000*OO[[#This Row],[110 (02JUL1985 15:00:00)-Water Temperature (C)]]*OO[[#This Row],[52]]</f>
        <v>1.111529471956875E-25</v>
      </c>
      <c r="BC10" s="10">
        <f>3/24000000*OO[[#This Row],[111 (02JUL1985 18:00:00)-Water Temperature (C)]]*OO[[#This Row],[53]]</f>
        <v>9.6951165830400004E-26</v>
      </c>
      <c r="BD10" s="10">
        <f>3/24000000*OO[[#This Row],[112 (02JUL1985 21:00:00)-Water Temperature (C)]]*OO[[#This Row],[54]]</f>
        <v>8.330522889912499E-26</v>
      </c>
      <c r="BE10" s="10">
        <f>3/24000000*OO[[#This Row],[113 (03JUL1985 00:00:00)-Water Temperature (C)]]*OO[[#This Row],[55]]</f>
        <v>7.2495471964099991E-26</v>
      </c>
      <c r="BF10" s="10">
        <f>3/24000000*OO[[#This Row],[114 (03JUL1985 03:00:00)-Water Temperature (C)]]*OO[[#This Row],[56]]</f>
        <v>6.3592193770949997E-26</v>
      </c>
      <c r="BG10" s="10">
        <f>3/24000000*OO[[#This Row],[115 (03JUL1985 06:00:00)-Water Temperature (C)]]*OO[[#This Row],[57]]</f>
        <v>5.5848794249587503E-26</v>
      </c>
      <c r="BH10" s="10">
        <f>3/24000000*OO[[#This Row],[116 (03JUL1985 09:00:00)-Water Temperature (C)]]*OO[[#This Row],[58]]</f>
        <v>4.9617377978650005E-26</v>
      </c>
      <c r="BI10" s="10">
        <f>3/24000000*OO[[#This Row],[117 (03JUL1985 12:00:00)-Water Temperature (C)]]*OO[[#This Row],[59]]</f>
        <v>4.3673476558999987E-26</v>
      </c>
      <c r="BJ10" s="10">
        <f>3/24000000*OO[[#This Row],[118 (03JUL1985 15:00:00)-Water Temperature (C)]]*OO[[#This Row],[60]]</f>
        <v>3.8287769224799995E-26</v>
      </c>
      <c r="BK10" s="10">
        <f>3/24000000*OO[[#This Row],[119 (03JUL1985 18:00:00)-Water Temperature (C)]]*OO[[#This Row],[61]]</f>
        <v>3.3649440504100002E-26</v>
      </c>
      <c r="BL10" s="10">
        <f>3/24000000*OO[[#This Row],[120 (03JUL1985 21:00:00)-Water Temperature (C)]]*OO[[#This Row],[62]]</f>
        <v>2.9247265373574999E-26</v>
      </c>
      <c r="BM10" s="10">
        <f>3/24000000*OO[[#This Row],[121 (04JUL1985 00:00:00)-Water Temperature (C)]]*OO[[#This Row],[63]]</f>
        <v>2.58501603205125E-26</v>
      </c>
      <c r="BN10" s="10">
        <f>3/24000000*OO[[#This Row],[122 (04JUL1985 03:00:00)-Water Temperature (C)]]*OO[[#This Row],[64]]</f>
        <v>2.2836681281875002E-26</v>
      </c>
      <c r="BO10" s="10">
        <f>3/24000000*OO[[#This Row],[123 (04JUL1985 06:00:00)-Water Temperature (C)]]*OO[[#This Row],[65]]</f>
        <v>2.03321379758125E-26</v>
      </c>
      <c r="BP10" s="10">
        <f>3/24000000*OO[[#This Row],[124 (04JUL1985 09:00:00)-Water Temperature (C)]]*OO[[#This Row],[66]]</f>
        <v>1.8428456830365E-26</v>
      </c>
      <c r="BQ10" s="10">
        <f>3/24000000*OO[[#This Row],[125 (04JUL1985 12:00:00)-Water Temperature (C)]]*OO[[#This Row],[67]]</f>
        <v>1.6646153368016248E-26</v>
      </c>
      <c r="BR10" s="10">
        <f>3/24000000*OO[[#This Row],[126 (04JUL1985 15:00:00)-Water Temperature (C)]]*OO[[#This Row],[68]]</f>
        <v>1.4984398620495E-26</v>
      </c>
      <c r="BS10" s="10">
        <f>3/24000000*OO[[#This Row],[127 (04JUL1985 18:00:00)-Water Temperature (C)]]*OO[[#This Row],[69]]</f>
        <v>1.3400747304799996E-26</v>
      </c>
      <c r="BT10" s="10">
        <f>3/24000000*OO[[#This Row],[128 (04JUL1985 21:00:00)-Water Temperature (C)]]*OO[[#This Row],[70]]</f>
        <v>1.2035009885838748E-26</v>
      </c>
      <c r="BU10" s="10">
        <f>3/24000000*OO[[#This Row],[129 (05JUL1985 00:00:00)-Water Temperature (C)]]*OO[[#This Row],[71]]</f>
        <v>1.0898257130154999E-26</v>
      </c>
      <c r="BV10" s="10">
        <f>3/24000000*OO[[#This Row],[130 (05JUL1985 03:00:00)-Water Temperature (C)]]*OO[[#This Row],[72]]</f>
        <v>9.9112999655587507E-27</v>
      </c>
      <c r="BW10" s="10">
        <f>3/24000000*OO[[#This Row],[131 (05JUL1985 06:00:00)-Water Temperature (C)]]*OO[[#This Row],[73]]</f>
        <v>9.0165335351950014E-27</v>
      </c>
      <c r="BX10" s="10">
        <f>3/24000000*OO[[#This Row],[132 (05JUL1985 09:00:00)-Water Temperature (C)]]*OO[[#This Row],[74]]</f>
        <v>8.3141979941562485E-27</v>
      </c>
      <c r="BY10" s="10">
        <f>3/24000000*OO[[#This Row],[133 (05JUL1985 12:00:00)-Water Temperature (C)]]*OO[[#This Row],[75]]</f>
        <v>7.5680183537437498E-27</v>
      </c>
      <c r="BZ10" s="10">
        <f>3/24000000*OO[[#This Row],[134 (05JUL1985 15:00:00)-Water Temperature (C)]]*OO[[#This Row],[76]]</f>
        <v>6.8794457926374996E-27</v>
      </c>
      <c r="CA10" s="10">
        <f>3/24000000*OO[[#This Row],[135 (05JUL1985 18:00:00)-Water Temperature (C)]]*OO[[#This Row],[77]]</f>
        <v>6.2322257963224999E-27</v>
      </c>
      <c r="CB10" s="10">
        <f>3/24000000*OO[[#This Row],[136 (05JUL1985 21:00:00)-Water Temperature (C)]]*OO[[#This Row],[78]]</f>
        <v>5.59693995600625E-27</v>
      </c>
      <c r="CC10" s="10">
        <f>3/24000000*OO[[#This Row],[137 (06JUL1985 00:00:00)-Water Temperature (C)]]*OO[[#This Row],[79]]</f>
        <v>5.0820156013574989E-27</v>
      </c>
      <c r="CD10" s="10">
        <f>3/24000000*OO[[#This Row],[138 (06JUL1985 03:00:00)-Water Temperature (C)]]*OO[[#This Row],[80]]</f>
        <v>4.6388077377250004E-27</v>
      </c>
      <c r="CE10" s="10">
        <f>3/24000000*OO[[#This Row],[139 (06JUL1985 06:00:00)-Water Temperature (C)]]*OO[[#This Row],[81]]</f>
        <v>4.2615373412100003E-27</v>
      </c>
      <c r="CF10" s="10">
        <f>3/24000000*OO[[#This Row],[140 (06JUL1985 09:00:00)-Water Temperature (C)]]*OO[[#This Row],[82]]</f>
        <v>4.0109019018750002E-27</v>
      </c>
      <c r="CG10" s="10">
        <f>3/24000000*OO[[#This Row],[141 (06JUL1985 12:00:00)-Water Temperature (C)]]*OO[[#This Row],[83]]</f>
        <v>3.7344545126100002E-27</v>
      </c>
      <c r="CH10" s="10">
        <f>3/24000000*OO[[#This Row],[142 (06JUL1985 15:00:00)-Water Temperature (C)]]*OO[[#This Row],[84]]</f>
        <v>3.4595990249100002E-27</v>
      </c>
      <c r="CI10" s="10">
        <f>3/24000000*OO[[#This Row],[143 (06JUL1985 18:00:00)-Water Temperature (C)]]*OO[[#This Row],[85]]</f>
        <v>3.2044005867200004E-27</v>
      </c>
      <c r="CJ10" s="10">
        <f>3/24000000*OO[[#This Row],[144 (06JUL1985 21:00:00)-Water Temperature (C)]]*OO[[#This Row],[86]]</f>
        <v>2.9364929298350001E-27</v>
      </c>
      <c r="CK10" s="10">
        <f>3/24000000*OO[[#This Row],[145 (07JUL1985 00:00:00)-Water Temperature (C)]]*OO[[#This Row],[87]]</f>
        <v>2.7360464787499999E-27</v>
      </c>
      <c r="CL10" s="10">
        <f>3/24000000*OO[[#This Row],[146 (07JUL1985 03:00:00)-Water Temperature (C)]]*OO[[#This Row],[88]]</f>
        <v>2.5441420063500002E-27</v>
      </c>
      <c r="CM10" s="10">
        <f>3/24000000*OO[[#This Row],[147 (07JUL1985 06:00:00)-Water Temperature (C)]]*OO[[#This Row],[89]]</f>
        <v>2.3727086845874999E-27</v>
      </c>
      <c r="CN10" s="10">
        <f>3/24000000*OO[[#This Row],[148 (07JUL1985 09:00:00)-Water Temperature (C)]]*OO[[#This Row],[90]]</f>
        <v>2.21816822766E-27</v>
      </c>
      <c r="CO10" s="10">
        <f>3/24000000*OO[[#This Row],[149 (07JUL1985 12:00:00)-Water Temperature (C)]]*OO[[#This Row],[91]]</f>
        <v>2.0867023672987498E-27</v>
      </c>
      <c r="CP10" s="10">
        <f>3/24000000*OO[[#This Row],[150 (07JUL1985 15:00:00)-Water Temperature (C)]]*OO[[#This Row],[92]]</f>
        <v>1.9548623923779995E-27</v>
      </c>
      <c r="CQ10" s="10">
        <f>3/24000000*OO[[#This Row],[151 (07JUL1985 18:00:00)-Water Temperature (C)]]*OO[[#This Row],[93]]</f>
        <v>1.8055165469347502E-27</v>
      </c>
      <c r="CR10" s="10">
        <f>3/24000000*OO[[#This Row],[152 (07JUL1985 21:00:00)-Water Temperature (C)]]*OO[[#This Row],[94]]</f>
        <v>1.6754278470930001E-27</v>
      </c>
      <c r="CS10" s="10">
        <f>3/24000000*OO[[#This Row],[153 (08JUL1985 00:00:00)-Water Temperature (C)]]*OO[[#This Row],[95]]</f>
        <v>1.5644518647142502E-27</v>
      </c>
      <c r="CT10" s="10">
        <f>3/24000000*OO[[#This Row],[154 (08JUL1985 03:00:00)-Water Temperature (C)]]*OO[[#This Row],[96]]</f>
        <v>1.4603207241974998E-27</v>
      </c>
      <c r="CU10" s="10">
        <f>3/24000000*OO[[#This Row],[155 (08JUL1985 06:00:00)-Water Temperature (C)]]*OO[[#This Row],[97]]</f>
        <v>1.367358273813E-27</v>
      </c>
      <c r="CV10" s="10">
        <f>3/24000000*OO[[#This Row],[156 (08JUL1985 09:00:00)-Water Temperature (C)]]*OO[[#This Row],[98]]</f>
        <v>1.2980837604344998E-27</v>
      </c>
      <c r="CW10" s="10">
        <f>3/24000000*OO[[#This Row],[157 (08JUL1985 12:00:00)-Water Temperature (C)]]*OO[[#This Row],[99]]</f>
        <v>1.2206457600512502E-27</v>
      </c>
    </row>
    <row r="11" spans="1:102" x14ac:dyDescent="0.35">
      <c r="A11" t="s">
        <v>15</v>
      </c>
      <c r="B11">
        <v>659.23059999999998</v>
      </c>
      <c r="C11" s="10">
        <f>3/24*OO[[#This Row],[59 (26JUN1985 06:00:00)-Water Temperature (C)]]*OO[[#This Row],[1]]/SUM(OO[1])</f>
        <v>1.0114752200918339E-9</v>
      </c>
      <c r="D11" s="10">
        <f>3/24*OO[[#This Row],[60 (26JUN1985 09:00:00)-Water Temperature (C)]]*OO[[#This Row],[2]]/SUM(OO[2])</f>
        <v>1.8490102669170962E-13</v>
      </c>
      <c r="E11" s="10">
        <f>3/24*OO[[#This Row],[61 (26JUN1985 12:00:00)-Water Temperature (C)]]*OO[[#This Row],[3]]/SUM(OO[3])</f>
        <v>3.5217395087715807E-17</v>
      </c>
      <c r="F11" s="10">
        <f>3/24*OO[[#This Row],[62 (26JUN1985 15:00:00)-Water Temperature (C)]]*OO[[#This Row],[4]]/SUM(OO[4])</f>
        <v>6.7502496452145036E-21</v>
      </c>
      <c r="G11" s="10">
        <f>3/24*OO[[#This Row],[63 (26JUN1985 18:00:00)-Water Temperature (C)]]*OO[[#This Row],[5]]/SUM(OO[5])</f>
        <v>1.3798847297683911E-21</v>
      </c>
      <c r="H11" s="10">
        <f>3/24*OO[[#This Row],[64 (26JUN1985 21:00:00)-Water Temperature (C)]]*OO[[#This Row],[6]]/SUM(OO[6])</f>
        <v>1.1044299163108872E-21</v>
      </c>
      <c r="I11" s="10">
        <f>3/24*OO[[#This Row],[65 (27JUN1985 00:00:00)-Water Temperature (C)]]*OO[[#This Row],[7]]/SUM(OO[7])</f>
        <v>8.8302565437000512E-22</v>
      </c>
      <c r="J11" s="10">
        <f>3/24*OO[[#This Row],[66 (27JUN1985 03:00:00)-Water Temperature (C)]]*OO[[#This Row],[8]]/SUM(OO[8])</f>
        <v>7.0980049258914595E-22</v>
      </c>
      <c r="K11" s="10">
        <f>3/24*OO[[#This Row],[67 (27JUN1985 06:00:00)-Water Temperature (C)]]*OO[[#This Row],[9]]/SUM(OO[9])</f>
        <v>5.7420465436574372E-22</v>
      </c>
      <c r="L11" s="10">
        <f>3/24*OO[[#This Row],[68 (27JUN1985 09:00:00)-Water Temperature (C)]]*OO[[#This Row],[10]]/SUM(OO[10])</f>
        <v>4.7463293612376094E-22</v>
      </c>
      <c r="M11" s="10">
        <f>3/24*OO[[#This Row],[69 (27JUN1985 12:00:00)-Water Temperature (C)]]*OO[[#This Row],[11]]/SUM(OO[11])</f>
        <v>3.9224258199948921E-22</v>
      </c>
      <c r="N11" s="10">
        <f>3/24*OO[[#This Row],[70 (27JUN1985 15:00:00)-Water Temperature (C)]]*OO[[#This Row],[12]]/SUM(OO[12])</f>
        <v>3.2142276673852859E-22</v>
      </c>
      <c r="O11" s="10">
        <f>3/24*OO[[#This Row],[71 (27JUN1985 18:00:00)-Water Temperature (C)]]*OO[[#This Row],[13]]/SUM(OO[13])</f>
        <v>2.6438788749424248E-22</v>
      </c>
      <c r="P11" s="10">
        <f>3/24*OO[[#This Row],[72 (27JUN1985 21:00:00)-Water Temperature (C)]]*OO[[#This Row],[14]]/SUM(OO[14])</f>
        <v>2.1645986117371533E-22</v>
      </c>
      <c r="Q11" s="10">
        <f>3/24*OO[[#This Row],[73 (28JUN1985 00:00:00)-Water Temperature (C)]]*OO[[#This Row],[15]]/SUM(OO[15])</f>
        <v>1.7830431155767879E-22</v>
      </c>
      <c r="R11" s="10">
        <f>3/24*OO[[#This Row],[74 (28JUN1985 03:00:00)-Water Temperature (C)]]*OO[[#This Row],[16]]/SUM(OO[16])</f>
        <v>1.4806352162802507E-22</v>
      </c>
      <c r="S11" s="10">
        <f>3/24*OO[[#This Row],[75 (28JUN1985 06:00:00)-Water Temperature (C)]]*OO[[#This Row],[17]]/SUM(OO[17])</f>
        <v>1.2451713390938357E-22</v>
      </c>
      <c r="T11" s="10">
        <f>3/24*OO[[#This Row],[76 (28JUN1985 09:00:00)-Water Temperature (C)]]*OO[[#This Row],[18]]/SUM(OO[18])</f>
        <v>1.0886771415773905E-22</v>
      </c>
      <c r="U11" s="10">
        <f>3/24*OO[[#This Row],[77 (28JUN1985 12:00:00)-Water Temperature (C)]]*OO[[#This Row],[19]]/SUM(OO[19])</f>
        <v>9.664509704744329E-23</v>
      </c>
      <c r="V11" s="10">
        <f>3/24000000*OO[[#This Row],[78 (28JUN1985 15:00:00)-Water Temperature (C)]]*OO[[#This Row],[20]]</f>
        <v>8.4930285157900006E-23</v>
      </c>
      <c r="W11" s="10">
        <f>3/24000000*OO[[#This Row],[79 (28JUN1985 18:00:00)-Water Temperature (C)]]*OO[[#This Row],[21]]</f>
        <v>7.5420649596600004E-23</v>
      </c>
      <c r="X11" s="10">
        <f>3/24000000*OO[[#This Row],[80 (28JUN1985 21:00:00)-Water Temperature (C)]]*OO[[#This Row],[22]]</f>
        <v>6.5862031445875E-23</v>
      </c>
      <c r="Y11" s="10">
        <f>3/24000000*OO[[#This Row],[81 (29JUN1985 00:00:00)-Water Temperature (C)]]*OO[[#This Row],[23]]</f>
        <v>5.8076184757687501E-23</v>
      </c>
      <c r="Z11" s="10">
        <f>3/24000000*OO[[#This Row],[82 (29JUN1985 03:00:00)-Water Temperature (C)]]*OO[[#This Row],[24]]</f>
        <v>4.8087435263850003E-23</v>
      </c>
      <c r="AA11" s="10">
        <f>3/24000000*OO[[#This Row],[83 (29JUN1985 06:00:00)-Water Temperature (C)]]*OO[[#This Row],[25]]</f>
        <v>3.9564128613262487E-23</v>
      </c>
      <c r="AB11" s="10">
        <f>3/24000000*OO[[#This Row],[84 (29JUN1985 09:00:00)-Water Temperature (C)]]*OO[[#This Row],[26]]</f>
        <v>3.3270761931900002E-23</v>
      </c>
      <c r="AC11" s="10">
        <f>3/24000000*OO[[#This Row],[85 (29JUN1985 12:00:00)-Water Temperature (C)]]*OO[[#This Row],[27]]</f>
        <v>2.7763105597287501E-23</v>
      </c>
      <c r="AD11" s="10">
        <f>3/24000000*OO[[#This Row],[86 (29JUN1985 15:00:00)-Water Temperature (C)]]*OO[[#This Row],[28]]</f>
        <v>2.3175420049824998E-23</v>
      </c>
      <c r="AE11" s="10">
        <f>3/24000000*OO[[#This Row],[88 (29JUN1985 21:00:00)-Water Temperature (C)]]*OO[[#This Row],[30]]</f>
        <v>1.5955793353093749E-23</v>
      </c>
      <c r="AF11" s="10">
        <f>3/24000000*OO[[#This Row],[88 (29JUN1985 21:00:00)-Water Temperature (C)]]*OO[[#This Row],[30]]</f>
        <v>1.5955793353093749E-23</v>
      </c>
      <c r="AG11" s="10">
        <f>3/24000000*OO[[#This Row],[89 (30JUN1985 00:00:00)-Water Temperature (C)]]*OO[[#This Row],[31]]</f>
        <v>1.34160373149075E-23</v>
      </c>
      <c r="AH11" s="10">
        <f>3/24000000*OO[[#This Row],[90 (30JUN1985 03:00:00)-Water Temperature (C)]]*OO[[#This Row],[32]]</f>
        <v>1.1373979985389999E-23</v>
      </c>
      <c r="AI11" s="10">
        <f>3/24000000*OO[[#This Row],[91 (30JUN1985 06:00:00)-Water Temperature (C)]]*OO[[#This Row],[33]]</f>
        <v>9.7454633197849987E-24</v>
      </c>
      <c r="AJ11" s="10">
        <f>3/24000000*OO[[#This Row],[92 (30JUN1985 09:00:00)-Water Temperature (C)]]*OO[[#This Row],[34]]</f>
        <v>8.566921357845001E-24</v>
      </c>
      <c r="AK11" s="10">
        <f>3/24000000*OO[[#This Row],[93 (30JUN1985 12:00:00)-Water Temperature (C)]]*OO[[#This Row],[35]]</f>
        <v>7.5465122158237481E-24</v>
      </c>
      <c r="AL11" s="10">
        <f>3/24000000*OO[[#This Row],[94 (30JUN1985 15:00:00)-Water Temperature (C)]]*OO[[#This Row],[36]]</f>
        <v>6.6160912063162505E-24</v>
      </c>
      <c r="AM11" s="10">
        <f>3/24000000*OO[[#This Row],[95 (30JUN1985 18:00:00)-Water Temperature (C)]]*OO[[#This Row],[37]]</f>
        <v>5.7830362821350004E-24</v>
      </c>
      <c r="AN11" s="10">
        <f>3/24000000*OO[[#This Row],[96 (30JUN1985 21:00:00)-Water Temperature (C)]]*OO[[#This Row],[38]]</f>
        <v>4.9904917748887491E-24</v>
      </c>
      <c r="AO11" s="10">
        <f>3/24000000*OO[[#This Row],[97 (01JUL1985 00:00:00)-Water Temperature (C)]]*OO[[#This Row],[39]]</f>
        <v>4.3689768348199997E-24</v>
      </c>
      <c r="AP11" s="10">
        <f>3/24000000*OO[[#This Row],[98 (01JUL1985 03:00:00)-Water Temperature (C)]]*OO[[#This Row],[40]]</f>
        <v>3.8558025042999992E-24</v>
      </c>
      <c r="AQ11" s="10">
        <f>3/24000000*OO[[#This Row],[99 (01JUL1985 06:00:00)-Water Temperature (C)]]*OO[[#This Row],[41]]</f>
        <v>3.4116763810000001E-24</v>
      </c>
      <c r="AR11" s="10">
        <f>3/24000000*OO[[#This Row],[100 (01JUL1985 09:00:00)-Water Temperature (C)]]*OO[[#This Row],[42]]</f>
        <v>3.0562521534187503E-24</v>
      </c>
      <c r="AS11" s="10">
        <f>3/24000000*OO[[#This Row],[101 (01JUL1985 12:00:00)-Water Temperature (C)]]*OO[[#This Row],[43]]</f>
        <v>2.6958573384099998E-24</v>
      </c>
      <c r="AT11" s="10">
        <f>3/24000000*OO[[#This Row],[102 (01JUL1985 15:00:00)-Water Temperature (C)]]*OO[[#This Row],[44]]</f>
        <v>2.3608294309724997E-24</v>
      </c>
      <c r="AU11" s="10">
        <f>3/24000000*OO[[#This Row],[103 (01JUL1985 18:00:00)-Water Temperature (C)]]*OO[[#This Row],[45]]</f>
        <v>2.0714784186443751E-24</v>
      </c>
      <c r="AV11" s="10">
        <f>3/24000000*OO[[#This Row],[104 (01JUL1985 21:00:00)-Water Temperature (C)]]*OO[[#This Row],[46]]</f>
        <v>1.8121782682455001E-24</v>
      </c>
      <c r="AW11" s="10">
        <f>3/24000000*OO[[#This Row],[105 (02JUL1985 00:00:00)-Water Temperature (C)]]*OO[[#This Row],[47]]</f>
        <v>1.599899067914875E-24</v>
      </c>
      <c r="AX11" s="10">
        <f>3/24000000*OO[[#This Row],[106 (02JUL1985 03:00:00)-Water Temperature (C)]]*OO[[#This Row],[48]]</f>
        <v>1.4129627329124999E-24</v>
      </c>
      <c r="AY11" s="10">
        <f>3/24000000*OO[[#This Row],[107 (02JUL1985 06:00:00)-Water Temperature (C)]]*OO[[#This Row],[49]]</f>
        <v>1.2437841993945E-24</v>
      </c>
      <c r="AZ11" s="10">
        <f>3/24000000*OO[[#This Row],[108 (02JUL1985 09:00:00)-Water Temperature (C)]]*OO[[#This Row],[50]]</f>
        <v>1.0863845568317498E-24</v>
      </c>
      <c r="BA11" s="10">
        <f>3/24000000*OO[[#This Row],[109 (02JUL1985 12:00:00)-Water Temperature (C)]]*OO[[#This Row],[51]]</f>
        <v>9.5981789671212504E-25</v>
      </c>
      <c r="BB11" s="10">
        <f>3/24000000*OO[[#This Row],[110 (02JUL1985 15:00:00)-Water Temperature (C)]]*OO[[#This Row],[52]]</f>
        <v>8.4382636623525007E-25</v>
      </c>
      <c r="BC11" s="10">
        <f>3/24000000*OO[[#This Row],[111 (02JUL1985 18:00:00)-Water Temperature (C)]]*OO[[#This Row],[53]]</f>
        <v>7.3620828597375006E-25</v>
      </c>
      <c r="BD11" s="10">
        <f>3/24000000*OO[[#This Row],[112 (02JUL1985 21:00:00)-Water Temperature (C)]]*OO[[#This Row],[54]]</f>
        <v>6.3193022398662502E-25</v>
      </c>
      <c r="BE11" s="10">
        <f>3/24000000*OO[[#This Row],[113 (03JUL1985 00:00:00)-Water Temperature (C)]]*OO[[#This Row],[55]]</f>
        <v>5.4902445106274985E-25</v>
      </c>
      <c r="BF11" s="10">
        <f>3/24000000*OO[[#This Row],[114 (03JUL1985 03:00:00)-Water Temperature (C)]]*OO[[#This Row],[56]]</f>
        <v>4.8170054421749996E-25</v>
      </c>
      <c r="BG11" s="10">
        <f>3/24000000*OO[[#This Row],[115 (03JUL1985 06:00:00)-Water Temperature (C)]]*OO[[#This Row],[57]]</f>
        <v>4.2310178832150002E-25</v>
      </c>
      <c r="BH11" s="10">
        <f>3/24000000*OO[[#This Row],[116 (03JUL1985 09:00:00)-Water Temperature (C)]]*OO[[#This Row],[58]]</f>
        <v>3.7633648813987498E-25</v>
      </c>
      <c r="BI11" s="10">
        <f>3/24000000*OO[[#This Row],[117 (03JUL1985 12:00:00)-Water Temperature (C)]]*OO[[#This Row],[59]]</f>
        <v>3.3161842600462501E-25</v>
      </c>
      <c r="BJ11" s="10">
        <f>3/24000000*OO[[#This Row],[118 (03JUL1985 15:00:00)-Water Temperature (C)]]*OO[[#This Row],[60]]</f>
        <v>2.90803422833E-25</v>
      </c>
      <c r="BK11" s="10">
        <f>3/24000000*OO[[#This Row],[119 (03JUL1985 18:00:00)-Water Temperature (C)]]*OO[[#This Row],[61]]</f>
        <v>2.5551354342387503E-25</v>
      </c>
      <c r="BL11" s="10">
        <f>3/24000000*OO[[#This Row],[120 (03JUL1985 21:00:00)-Water Temperature (C)]]*OO[[#This Row],[62]]</f>
        <v>2.2191215149124998E-25</v>
      </c>
      <c r="BM11" s="10">
        <f>3/24000000*OO[[#This Row],[121 (04JUL1985 00:00:00)-Water Temperature (C)]]*OO[[#This Row],[63]]</f>
        <v>1.960090403652E-25</v>
      </c>
      <c r="BN11" s="10">
        <f>3/24000000*OO[[#This Row],[122 (04JUL1985 03:00:00)-Water Temperature (C)]]*OO[[#This Row],[64]]</f>
        <v>1.7322151587761246E-25</v>
      </c>
      <c r="BO11" s="10">
        <f>3/24000000*OO[[#This Row],[123 (04JUL1985 06:00:00)-Water Temperature (C)]]*OO[[#This Row],[65]]</f>
        <v>1.5426358430719996E-25</v>
      </c>
      <c r="BP11" s="10">
        <f>3/24000000*OO[[#This Row],[124 (04JUL1985 09:00:00)-Water Temperature (C)]]*OO[[#This Row],[66]]</f>
        <v>1.4017493654535E-25</v>
      </c>
      <c r="BQ11" s="10">
        <f>3/24000000*OO[[#This Row],[125 (04JUL1985 12:00:00)-Water Temperature (C)]]*OO[[#This Row],[67]]</f>
        <v>1.2674868019500001E-25</v>
      </c>
      <c r="BR11" s="10">
        <f>3/24000000*OO[[#This Row],[126 (04JUL1985 15:00:00)-Water Temperature (C)]]*OO[[#This Row],[68]]</f>
        <v>1.1406249670051249E-25</v>
      </c>
      <c r="BS11" s="10">
        <f>3/24000000*OO[[#This Row],[127 (04JUL1985 18:00:00)-Water Temperature (C)]]*OO[[#This Row],[69]]</f>
        <v>1.0195754969343751E-25</v>
      </c>
      <c r="BT11" s="10">
        <f>3/24000000*OO[[#This Row],[128 (04JUL1985 21:00:00)-Water Temperature (C)]]*OO[[#This Row],[70]]</f>
        <v>9.1508916876037508E-26</v>
      </c>
      <c r="BU11" s="10">
        <f>3/24000000*OO[[#This Row],[129 (05JUL1985 00:00:00)-Water Temperature (C)]]*OO[[#This Row],[71]]</f>
        <v>8.2800807164212493E-26</v>
      </c>
      <c r="BV11" s="10">
        <f>3/24000000*OO[[#This Row],[130 (05JUL1985 03:00:00)-Water Temperature (C)]]*OO[[#This Row],[72]]</f>
        <v>7.5322372616837493E-26</v>
      </c>
      <c r="BW11" s="10">
        <f>3/24000000*OO[[#This Row],[131 (05JUL1985 06:00:00)-Water Temperature (C)]]*OO[[#This Row],[73]]</f>
        <v>6.8514343290124999E-26</v>
      </c>
      <c r="BX11" s="10">
        <f>3/24000000*OO[[#This Row],[132 (05JUL1985 09:00:00)-Water Temperature (C)]]*OO[[#This Row],[74]]</f>
        <v>6.3283323592499999E-26</v>
      </c>
      <c r="BY11" s="10">
        <f>3/24000000*OO[[#This Row],[133 (05JUL1985 12:00:00)-Water Temperature (C)]]*OO[[#This Row],[75]]</f>
        <v>5.7654140973599997E-26</v>
      </c>
      <c r="BZ11" s="10">
        <f>3/24000000*OO[[#This Row],[134 (05JUL1985 15:00:00)-Water Temperature (C)]]*OO[[#This Row],[76]]</f>
        <v>5.2413795199999991E-26</v>
      </c>
      <c r="CA11" s="10">
        <f>3/24000000*OO[[#This Row],[135 (05JUL1985 18:00:00)-Water Temperature (C)]]*OO[[#This Row],[77]]</f>
        <v>4.74800044695E-26</v>
      </c>
      <c r="CB11" s="10">
        <f>3/24000000*OO[[#This Row],[136 (05JUL1985 21:00:00)-Water Temperature (C)]]*OO[[#This Row],[78]]</f>
        <v>4.2593509406E-26</v>
      </c>
      <c r="CC11" s="10">
        <f>3/24000000*OO[[#This Row],[137 (06JUL1985 00:00:00)-Water Temperature (C)]]*OO[[#This Row],[79]]</f>
        <v>3.8632519088249998E-26</v>
      </c>
      <c r="CD11" s="10">
        <f>3/24000000*OO[[#This Row],[138 (06JUL1985 03:00:00)-Water Temperature (C)]]*OO[[#This Row],[80]]</f>
        <v>3.5262069157499998E-26</v>
      </c>
      <c r="CE11" s="10">
        <f>3/24000000*OO[[#This Row],[139 (06JUL1985 06:00:00)-Water Temperature (C)]]*OO[[#This Row],[81]]</f>
        <v>3.2410400994799996E-26</v>
      </c>
      <c r="CF11" s="10">
        <f>3/24000000*OO[[#This Row],[140 (06JUL1985 09:00:00)-Water Temperature (C)]]*OO[[#This Row],[82]]</f>
        <v>3.0590913775662499E-26</v>
      </c>
      <c r="CG11" s="10">
        <f>3/24000000*OO[[#This Row],[141 (06JUL1985 12:00:00)-Water Temperature (C)]]*OO[[#This Row],[83]]</f>
        <v>2.8515544115887502E-26</v>
      </c>
      <c r="CH11" s="10">
        <f>3/24000000*OO[[#This Row],[142 (06JUL1985 15:00:00)-Water Temperature (C)]]*OO[[#This Row],[84]]</f>
        <v>2.6414314735850002E-26</v>
      </c>
      <c r="CI11" s="10">
        <f>3/24000000*OO[[#This Row],[143 (06JUL1985 18:00:00)-Water Temperature (C)]]*OO[[#This Row],[85]]</f>
        <v>2.4459450002649997E-26</v>
      </c>
      <c r="CJ11" s="10">
        <f>3/24000000*OO[[#This Row],[144 (06JUL1985 21:00:00)-Water Temperature (C)]]*OO[[#This Row],[86]]</f>
        <v>2.2390924624599998E-26</v>
      </c>
      <c r="CK11" s="10">
        <f>3/24000000*OO[[#This Row],[145 (07JUL1985 00:00:00)-Water Temperature (C)]]*OO[[#This Row],[87]]</f>
        <v>2.0840822888939998E-26</v>
      </c>
      <c r="CL11" s="10">
        <f>3/24000000*OO[[#This Row],[146 (07JUL1985 03:00:00)-Water Temperature (C)]]*OO[[#This Row],[88]]</f>
        <v>1.9377323480206251E-26</v>
      </c>
      <c r="CM11" s="10">
        <f>3/24000000*OO[[#This Row],[147 (07JUL1985 06:00:00)-Water Temperature (C)]]*OO[[#This Row],[89]]</f>
        <v>1.8069178203660001E-26</v>
      </c>
      <c r="CN11" s="10">
        <f>3/24000000*OO[[#This Row],[148 (07JUL1985 09:00:00)-Water Temperature (C)]]*OO[[#This Row],[90]]</f>
        <v>1.6892994456012499E-26</v>
      </c>
      <c r="CO11" s="10">
        <f>3/24000000*OO[[#This Row],[149 (07JUL1985 12:00:00)-Water Temperature (C)]]*OO[[#This Row],[91]]</f>
        <v>1.5908433169031247E-26</v>
      </c>
      <c r="CP11" s="10">
        <f>3/24000000*OO[[#This Row],[150 (07JUL1985 15:00:00)-Water Temperature (C)]]*OO[[#This Row],[92]]</f>
        <v>1.49235329487625E-26</v>
      </c>
      <c r="CQ11" s="10">
        <f>3/24000000*OO[[#This Row],[151 (07JUL1985 18:00:00)-Water Temperature (C)]]*OO[[#This Row],[93]]</f>
        <v>1.37707855189475E-26</v>
      </c>
      <c r="CR11" s="10">
        <f>3/24000000*OO[[#This Row],[152 (07JUL1985 21:00:00)-Water Temperature (C)]]*OO[[#This Row],[94]]</f>
        <v>1.2766731182871248E-26</v>
      </c>
      <c r="CS11" s="10">
        <f>3/24000000*OO[[#This Row],[153 (08JUL1985 00:00:00)-Water Temperature (C)]]*OO[[#This Row],[95]]</f>
        <v>1.1917270566794998E-26</v>
      </c>
      <c r="CT11" s="10">
        <f>3/24000000*OO[[#This Row],[154 (08JUL1985 03:00:00)-Water Temperature (C)]]*OO[[#This Row],[96]]</f>
        <v>1.112405107281E-26</v>
      </c>
      <c r="CU11" s="10">
        <f>3/24000000*OO[[#This Row],[155 (08JUL1985 06:00:00)-Water Temperature (C)]]*OO[[#This Row],[97]]</f>
        <v>1.0415729151397501E-26</v>
      </c>
      <c r="CV11" s="10">
        <f>3/24000000*OO[[#This Row],[156 (08JUL1985 09:00:00)-Water Temperature (C)]]*OO[[#This Row],[98]]</f>
        <v>9.9020165717887505E-27</v>
      </c>
      <c r="CW11" s="10">
        <f>3/24000000*OO[[#This Row],[157 (08JUL1985 12:00:00)-Water Temperature (C)]]*OO[[#This Row],[99]]</f>
        <v>9.3230356172599999E-27</v>
      </c>
    </row>
    <row r="12" spans="1:102" x14ac:dyDescent="0.35">
      <c r="A12" t="s">
        <v>16</v>
      </c>
      <c r="B12">
        <v>733.02260000000001</v>
      </c>
      <c r="C12" s="10">
        <f>3/24*OO[[#This Row],[59 (26JUN1985 06:00:00)-Water Temperature (C)]]*OO[[#This Row],[1]]/SUM(OO[1])</f>
        <v>2.955371319262145E-9</v>
      </c>
      <c r="D12" s="10">
        <f>3/24*OO[[#This Row],[60 (26JUN1985 09:00:00)-Water Temperature (C)]]*OO[[#This Row],[2]]/SUM(OO[2])</f>
        <v>5.397170385581763E-13</v>
      </c>
      <c r="E12" s="10">
        <f>3/24*OO[[#This Row],[61 (26JUN1985 12:00:00)-Water Temperature (C)]]*OO[[#This Row],[3]]/SUM(OO[3])</f>
        <v>1.0359702020947696E-16</v>
      </c>
      <c r="F12" s="10">
        <f>3/24*OO[[#This Row],[62 (26JUN1985 15:00:00)-Water Temperature (C)]]*OO[[#This Row],[4]]/SUM(OO[4])</f>
        <v>2.7604534983281385E-20</v>
      </c>
      <c r="G12" s="10">
        <f>3/24*OO[[#This Row],[63 (26JUN1985 18:00:00)-Water Temperature (C)]]*OO[[#This Row],[5]]/SUM(OO[5])</f>
        <v>1.1829845255847622E-20</v>
      </c>
      <c r="H12" s="10">
        <f>3/24*OO[[#This Row],[64 (26JUN1985 21:00:00)-Water Temperature (C)]]*OO[[#This Row],[6]]/SUM(OO[6])</f>
        <v>9.4648247883942986E-21</v>
      </c>
      <c r="I12" s="10">
        <f>3/24*OO[[#This Row],[65 (27JUN1985 00:00:00)-Water Temperature (C)]]*OO[[#This Row],[7]]/SUM(OO[7])</f>
        <v>7.5641004685428277E-21</v>
      </c>
      <c r="J12" s="10">
        <f>3/24*OO[[#This Row],[66 (27JUN1985 03:00:00)-Water Temperature (C)]]*OO[[#This Row],[8]]/SUM(OO[8])</f>
        <v>6.0824188086813759E-21</v>
      </c>
      <c r="K12" s="10">
        <f>3/24*OO[[#This Row],[67 (27JUN1985 06:00:00)-Water Temperature (C)]]*OO[[#This Row],[9]]/SUM(OO[9])</f>
        <v>4.9229021517853918E-21</v>
      </c>
      <c r="L12" s="10">
        <f>3/24*OO[[#This Row],[68 (27JUN1985 09:00:00)-Water Temperature (C)]]*OO[[#This Row],[10]]/SUM(OO[10])</f>
        <v>4.0811925323958131E-21</v>
      </c>
      <c r="M12" s="10">
        <f>3/24*OO[[#This Row],[69 (27JUN1985 12:00:00)-Water Temperature (C)]]*OO[[#This Row],[11]]/SUM(OO[11])</f>
        <v>3.3768132052553349E-21</v>
      </c>
      <c r="N12" s="10">
        <f>3/24*OO[[#This Row],[70 (27JUN1985 15:00:00)-Water Temperature (C)]]*OO[[#This Row],[12]]/SUM(OO[12])</f>
        <v>2.7666556690459176E-21</v>
      </c>
      <c r="O12" s="10">
        <f>3/24*OO[[#This Row],[71 (27JUN1985 18:00:00)-Water Temperature (C)]]*OO[[#This Row],[13]]/SUM(OO[13])</f>
        <v>2.2759552680969197E-21</v>
      </c>
      <c r="P12" s="10">
        <f>3/24*OO[[#This Row],[72 (27JUN1985 21:00:00)-Water Temperature (C)]]*OO[[#This Row],[14]]/SUM(OO[14])</f>
        <v>1.8606464116514425E-21</v>
      </c>
      <c r="Q12" s="10">
        <f>3/24*OO[[#This Row],[73 (28JUN1985 00:00:00)-Water Temperature (C)]]*OO[[#This Row],[15]]/SUM(OO[15])</f>
        <v>1.5302913285342554E-21</v>
      </c>
      <c r="R12" s="10">
        <f>3/24*OO[[#This Row],[74 (28JUN1985 03:00:00)-Water Temperature (C)]]*OO[[#This Row],[16]]/SUM(OO[16])</f>
        <v>1.2709160716059708E-21</v>
      </c>
      <c r="S12" s="10">
        <f>3/24*OO[[#This Row],[75 (28JUN1985 06:00:00)-Water Temperature (C)]]*OO[[#This Row],[17]]/SUM(OO[17])</f>
        <v>1.070954883307066E-21</v>
      </c>
      <c r="T12" s="10">
        <f>3/24*OO[[#This Row],[76 (28JUN1985 09:00:00)-Water Temperature (C)]]*OO[[#This Row],[18]]/SUM(OO[18])</f>
        <v>9.3913949714122125E-22</v>
      </c>
      <c r="U12" s="10">
        <f>3/24*OO[[#This Row],[77 (28JUN1985 12:00:00)-Water Temperature (C)]]*OO[[#This Row],[19]]/SUM(OO[19])</f>
        <v>8.3536524796827109E-22</v>
      </c>
      <c r="V12" s="10">
        <f>3/24000000*OO[[#This Row],[78 (28JUN1985 15:00:00)-Water Temperature (C)]]*OO[[#This Row],[20]]</f>
        <v>7.3424894087999984E-22</v>
      </c>
      <c r="W12" s="10">
        <f>3/24000000*OO[[#This Row],[79 (28JUN1985 18:00:00)-Water Temperature (C)]]*OO[[#This Row],[21]]</f>
        <v>6.5197797847612498E-22</v>
      </c>
      <c r="X12" s="10">
        <f>3/24000000*OO[[#This Row],[80 (28JUN1985 21:00:00)-Water Temperature (C)]]*OO[[#This Row],[22]]</f>
        <v>5.6889665300137495E-22</v>
      </c>
      <c r="Y12" s="10">
        <f>3/24000000*OO[[#This Row],[81 (29JUN1985 00:00:00)-Water Temperature (C)]]*OO[[#This Row],[23]]</f>
        <v>5.0040309259499989E-22</v>
      </c>
      <c r="Z12" s="10">
        <f>3/24000000*OO[[#This Row],[82 (29JUN1985 03:00:00)-Water Temperature (C)]]*OO[[#This Row],[24]]</f>
        <v>4.1260105886362506E-22</v>
      </c>
      <c r="AA12" s="10">
        <f>3/24000000*OO[[#This Row],[83 (29JUN1985 06:00:00)-Water Temperature (C)]]*OO[[#This Row],[25]]</f>
        <v>3.3977095406587501E-22</v>
      </c>
      <c r="AB12" s="10">
        <f>3/24000000*OO[[#This Row],[84 (29JUN1985 09:00:00)-Water Temperature (C)]]*OO[[#This Row],[26]]</f>
        <v>2.8646642085100003E-22</v>
      </c>
      <c r="AC12" s="10">
        <f>3/24000000*OO[[#This Row],[85 (29JUN1985 12:00:00)-Water Temperature (C)]]*OO[[#This Row],[27]]</f>
        <v>2.3937852552249995E-22</v>
      </c>
      <c r="AD12" s="10">
        <f>3/24000000*OO[[#This Row],[86 (29JUN1985 15:00:00)-Water Temperature (C)]]*OO[[#This Row],[28]]</f>
        <v>1.9992087811365E-22</v>
      </c>
      <c r="AE12" s="10">
        <f>3/24000000*OO[[#This Row],[88 (29JUN1985 21:00:00)-Water Temperature (C)]]*OO[[#This Row],[30]]</f>
        <v>1.37427393676125E-22</v>
      </c>
      <c r="AF12" s="10">
        <f>3/24000000*OO[[#This Row],[88 (29JUN1985 21:00:00)-Water Temperature (C)]]*OO[[#This Row],[30]]</f>
        <v>1.37427393676125E-22</v>
      </c>
      <c r="AG12" s="10">
        <f>3/24000000*OO[[#This Row],[89 (30JUN1985 00:00:00)-Water Temperature (C)]]*OO[[#This Row],[31]]</f>
        <v>1.15400132874725E-22</v>
      </c>
      <c r="AH12" s="10">
        <f>3/24000000*OO[[#This Row],[90 (30JUN1985 03:00:00)-Water Temperature (C)]]*OO[[#This Row],[32]]</f>
        <v>9.7888137250199974E-23</v>
      </c>
      <c r="AI12" s="10">
        <f>3/24000000*OO[[#This Row],[91 (30JUN1985 06:00:00)-Water Temperature (C)]]*OO[[#This Row],[33]]</f>
        <v>8.3965734150549999E-23</v>
      </c>
      <c r="AJ12" s="10">
        <f>3/24000000*OO[[#This Row],[92 (30JUN1985 09:00:00)-Water Temperature (C)]]*OO[[#This Row],[34]]</f>
        <v>7.3982216905987491E-23</v>
      </c>
      <c r="AK12" s="10">
        <f>3/24000000*OO[[#This Row],[93 (30JUN1985 12:00:00)-Water Temperature (C)]]*OO[[#This Row],[35]]</f>
        <v>6.529787542949999E-23</v>
      </c>
      <c r="AL12" s="10">
        <f>3/24000000*OO[[#This Row],[94 (30JUN1985 15:00:00)-Water Temperature (C)]]*OO[[#This Row],[36]]</f>
        <v>5.7278363286749993E-23</v>
      </c>
      <c r="AM12" s="10">
        <f>3/24000000*OO[[#This Row],[95 (30JUN1985 18:00:00)-Water Temperature (C)]]*OO[[#This Row],[37]]</f>
        <v>5.0063174783025003E-23</v>
      </c>
      <c r="AN12" s="10">
        <f>3/24000000*OO[[#This Row],[96 (30JUN1985 21:00:00)-Water Temperature (C)]]*OO[[#This Row],[38]]</f>
        <v>4.3121501729174995E-23</v>
      </c>
      <c r="AO12" s="10">
        <f>3/24000000*OO[[#This Row],[97 (01JUL1985 00:00:00)-Water Temperature (C)]]*OO[[#This Row],[39]]</f>
        <v>3.7686902602849998E-23</v>
      </c>
      <c r="AP12" s="10">
        <f>3/24000000*OO[[#This Row],[98 (01JUL1985 03:00:00)-Water Temperature (C)]]*OO[[#This Row],[40]]</f>
        <v>3.3266928358299995E-23</v>
      </c>
      <c r="AQ12" s="10">
        <f>3/24000000*OO[[#This Row],[99 (01JUL1985 06:00:00)-Water Temperature (C)]]*OO[[#This Row],[41]]</f>
        <v>2.94431932297125E-23</v>
      </c>
      <c r="AR12" s="10">
        <f>3/24000000*OO[[#This Row],[100 (01JUL1985 09:00:00)-Water Temperature (C)]]*OO[[#This Row],[42]]</f>
        <v>2.6420609704499995E-23</v>
      </c>
      <c r="AS12" s="10">
        <f>3/24000000*OO[[#This Row],[101 (01JUL1985 12:00:00)-Water Temperature (C)]]*OO[[#This Row],[43]]</f>
        <v>2.3325877653749998E-23</v>
      </c>
      <c r="AT12" s="10">
        <f>3/24000000*OO[[#This Row],[102 (01JUL1985 15:00:00)-Water Temperature (C)]]*OO[[#This Row],[44]]</f>
        <v>2.0411398318950005E-23</v>
      </c>
      <c r="AU12" s="10">
        <f>3/24000000*OO[[#This Row],[103 (01JUL1985 18:00:00)-Water Temperature (C)]]*OO[[#This Row],[45]]</f>
        <v>1.790899301603E-23</v>
      </c>
      <c r="AV12" s="10">
        <f>3/24000000*OO[[#This Row],[104 (01JUL1985 21:00:00)-Water Temperature (C)]]*OO[[#This Row],[46]]</f>
        <v>1.5646416898525E-23</v>
      </c>
      <c r="AW12" s="10">
        <f>3/24000000*OO[[#This Row],[105 (02JUL1985 00:00:00)-Water Temperature (C)]]*OO[[#This Row],[47]]</f>
        <v>1.381572670779E-23</v>
      </c>
      <c r="AX12" s="10">
        <f>3/24000000*OO[[#This Row],[106 (02JUL1985 03:00:00)-Water Temperature (C)]]*OO[[#This Row],[48]]</f>
        <v>1.2203490648615001E-23</v>
      </c>
      <c r="AY12" s="10">
        <f>3/24000000*OO[[#This Row],[107 (02JUL1985 06:00:00)-Water Temperature (C)]]*OO[[#This Row],[49]]</f>
        <v>1.0738854904800001E-23</v>
      </c>
      <c r="AZ12" s="10">
        <f>3/24000000*OO[[#This Row],[108 (02JUL1985 09:00:00)-Water Temperature (C)]]*OO[[#This Row],[50]]</f>
        <v>9.3740286938687499E-24</v>
      </c>
      <c r="BA12" s="10">
        <f>3/24000000*OO[[#This Row],[109 (02JUL1985 12:00:00)-Water Temperature (C)]]*OO[[#This Row],[51]]</f>
        <v>8.2919830854625004E-24</v>
      </c>
      <c r="BB12" s="10">
        <f>3/24000000*OO[[#This Row],[110 (02JUL1985 15:00:00)-Water Temperature (C)]]*OO[[#This Row],[52]]</f>
        <v>7.2990735285849986E-24</v>
      </c>
      <c r="BC12" s="10">
        <f>3/24000000*OO[[#This Row],[111 (02JUL1985 18:00:00)-Water Temperature (C)]]*OO[[#This Row],[53]]</f>
        <v>6.3702570044925001E-24</v>
      </c>
      <c r="BD12" s="10">
        <f>3/24000000*OO[[#This Row],[112 (02JUL1985 21:00:00)-Water Temperature (C)]]*OO[[#This Row],[54]]</f>
        <v>5.4616214340187503E-24</v>
      </c>
      <c r="BE12" s="10">
        <f>3/24000000*OO[[#This Row],[113 (03JUL1985 00:00:00)-Water Temperature (C)]]*OO[[#This Row],[55]]</f>
        <v>4.7362881224249998E-24</v>
      </c>
      <c r="BF12" s="10">
        <f>3/24000000*OO[[#This Row],[114 (03JUL1985 03:00:00)-Water Temperature (C)]]*OO[[#This Row],[56]]</f>
        <v>4.1562981768250001E-24</v>
      </c>
      <c r="BG12" s="10">
        <f>3/24000000*OO[[#This Row],[115 (03JUL1985 06:00:00)-Water Temperature (C)]]*OO[[#This Row],[57]]</f>
        <v>3.6511394601000004E-24</v>
      </c>
      <c r="BH12" s="10">
        <f>3/24000000*OO[[#This Row],[116 (03JUL1985 09:00:00)-Water Temperature (C)]]*OO[[#This Row],[58]]</f>
        <v>3.2515559231400003E-24</v>
      </c>
      <c r="BI12" s="10">
        <f>3/24000000*OO[[#This Row],[117 (03JUL1985 12:00:00)-Water Temperature (C)]]*OO[[#This Row],[59]]</f>
        <v>2.8690476538999994E-24</v>
      </c>
      <c r="BJ12" s="10">
        <f>3/24000000*OO[[#This Row],[118 (03JUL1985 15:00:00)-Water Temperature (C)]]*OO[[#This Row],[60]]</f>
        <v>2.516884666185E-24</v>
      </c>
      <c r="BK12" s="10">
        <f>3/24000000*OO[[#This Row],[119 (03JUL1985 18:00:00)-Water Temperature (C)]]*OO[[#This Row],[61]]</f>
        <v>2.2106055363962497E-24</v>
      </c>
      <c r="BL12" s="10">
        <f>3/24000000*OO[[#This Row],[120 (03JUL1985 21:00:00)-Water Temperature (C)]]*OO[[#This Row],[62]]</f>
        <v>1.9184098523034998E-24</v>
      </c>
      <c r="BM12" s="10">
        <f>3/24000000*OO[[#This Row],[121 (04JUL1985 00:00:00)-Water Temperature (C)]]*OO[[#This Row],[63]]</f>
        <v>1.6930230271422498E-24</v>
      </c>
      <c r="BN12" s="10">
        <f>3/24000000*OO[[#This Row],[122 (04JUL1985 03:00:00)-Water Temperature (C)]]*OO[[#This Row],[64]]</f>
        <v>1.4967739138761251E-24</v>
      </c>
      <c r="BO12" s="10">
        <f>3/24000000*OO[[#This Row],[123 (04JUL1985 06:00:00)-Water Temperature (C)]]*OO[[#This Row],[65]]</f>
        <v>1.333568645115E-24</v>
      </c>
      <c r="BP12" s="10">
        <f>3/24000000*OO[[#This Row],[124 (04JUL1985 09:00:00)-Water Temperature (C)]]*OO[[#This Row],[66]]</f>
        <v>1.2150139616295E-24</v>
      </c>
      <c r="BQ12" s="10">
        <f>3/24000000*OO[[#This Row],[125 (04JUL1985 12:00:00)-Water Temperature (C)]]*OO[[#This Row],[67]]</f>
        <v>1.099854357343875E-24</v>
      </c>
      <c r="BR12" s="10">
        <f>3/24000000*OO[[#This Row],[126 (04JUL1985 15:00:00)-Water Temperature (C)]]*OO[[#This Row],[68]]</f>
        <v>9.8941211774824992E-25</v>
      </c>
      <c r="BS12" s="10">
        <f>3/24000000*OO[[#This Row],[127 (04JUL1985 18:00:00)-Water Temperature (C)]]*OO[[#This Row],[69]]</f>
        <v>8.8415537130374983E-25</v>
      </c>
      <c r="BT12" s="10">
        <f>3/24000000*OO[[#This Row],[128 (04JUL1985 21:00:00)-Water Temperature (C)]]*OO[[#This Row],[70]]</f>
        <v>7.9282349026812497E-25</v>
      </c>
      <c r="BU12" s="10">
        <f>3/24000000*OO[[#This Row],[129 (05JUL1985 00:00:00)-Water Temperature (C)]]*OO[[#This Row],[71]]</f>
        <v>7.1673547696000011E-25</v>
      </c>
      <c r="BV12" s="10">
        <f>3/24000000*OO[[#This Row],[130 (05JUL1985 03:00:00)-Water Temperature (C)]]*OO[[#This Row],[72]]</f>
        <v>6.5218580758687497E-25</v>
      </c>
      <c r="BW12" s="10">
        <f>3/24000000*OO[[#This Row],[131 (05JUL1985 06:00:00)-Water Temperature (C)]]*OO[[#This Row],[73]]</f>
        <v>5.9321283378375006E-25</v>
      </c>
      <c r="BX12" s="10">
        <f>3/24000000*OO[[#This Row],[132 (05JUL1985 09:00:00)-Water Temperature (C)]]*OO[[#This Row],[74]]</f>
        <v>5.4883228826250006E-25</v>
      </c>
      <c r="BY12" s="10">
        <f>3/24000000*OO[[#This Row],[133 (05JUL1985 12:00:00)-Water Temperature (C)]]*OO[[#This Row],[75]]</f>
        <v>5.0056799479962499E-25</v>
      </c>
      <c r="BZ12" s="10">
        <f>3/24000000*OO[[#This Row],[134 (05JUL1985 15:00:00)-Water Temperature (C)]]*OO[[#This Row],[76]]</f>
        <v>4.5512710552537502E-25</v>
      </c>
      <c r="CA12" s="10">
        <f>3/24000000*OO[[#This Row],[135 (05JUL1985 18:00:00)-Water Temperature (C)]]*OO[[#This Row],[77]]</f>
        <v>4.1225972736812498E-25</v>
      </c>
      <c r="CB12" s="10">
        <f>3/24000000*OO[[#This Row],[136 (05JUL1985 21:00:00)-Water Temperature (C)]]*OO[[#This Row],[78]]</f>
        <v>3.6937457093974999E-25</v>
      </c>
      <c r="CC12" s="10">
        <f>3/24000000*OO[[#This Row],[137 (06JUL1985 00:00:00)-Water Temperature (C)]]*OO[[#This Row],[79]]</f>
        <v>3.3459102822612495E-25</v>
      </c>
      <c r="CD12" s="10">
        <f>3/24000000*OO[[#This Row],[138 (06JUL1985 03:00:00)-Water Temperature (C)]]*OO[[#This Row],[80]]</f>
        <v>3.0537197075524998E-25</v>
      </c>
      <c r="CE12" s="10">
        <f>3/24000000*OO[[#This Row],[139 (06JUL1985 06:00:00)-Water Temperature (C)]]*OO[[#This Row],[81]]</f>
        <v>2.8091504795500003E-25</v>
      </c>
      <c r="CF12" s="10">
        <f>3/24000000*OO[[#This Row],[140 (06JUL1985 09:00:00)-Water Temperature (C)]]*OO[[#This Row],[82]]</f>
        <v>2.6592151983149999E-25</v>
      </c>
      <c r="CG12" s="10">
        <f>3/24000000*OO[[#This Row],[141 (06JUL1985 12:00:00)-Water Temperature (C)]]*OO[[#This Row],[83]]</f>
        <v>2.4820201817625005E-25</v>
      </c>
      <c r="CH12" s="10">
        <f>3/24000000*OO[[#This Row],[142 (06JUL1985 15:00:00)-Water Temperature (C)]]*OO[[#This Row],[84]]</f>
        <v>2.2989268978874999E-25</v>
      </c>
      <c r="CI12" s="10">
        <f>3/24000000*OO[[#This Row],[143 (06JUL1985 18:00:00)-Water Temperature (C)]]*OO[[#This Row],[85]]</f>
        <v>2.128290093076875E-25</v>
      </c>
      <c r="CJ12" s="10">
        <f>3/24000000*OO[[#This Row],[144 (06JUL1985 21:00:00)-Water Temperature (C)]]*OO[[#This Row],[86]]</f>
        <v>1.9459198670344997E-25</v>
      </c>
      <c r="CK12" s="10">
        <f>3/24000000*OO[[#This Row],[145 (07JUL1985 00:00:00)-Water Temperature (C)]]*OO[[#This Row],[87]]</f>
        <v>1.8088115462894999E-25</v>
      </c>
      <c r="CL12" s="10">
        <f>3/24000000*OO[[#This Row],[146 (07JUL1985 03:00:00)-Water Temperature (C)]]*OO[[#This Row],[88]]</f>
        <v>1.6816783227749998E-25</v>
      </c>
      <c r="CM12" s="10">
        <f>3/24000000*OO[[#This Row],[147 (07JUL1985 06:00:00)-Water Temperature (C)]]*OO[[#This Row],[89]]</f>
        <v>1.56789799440375E-25</v>
      </c>
      <c r="CN12" s="10">
        <f>3/24000000*OO[[#This Row],[148 (07JUL1985 09:00:00)-Water Temperature (C)]]*OO[[#This Row],[90]]</f>
        <v>1.4658724226965002E-25</v>
      </c>
      <c r="CO12" s="10">
        <f>3/24000000*OO[[#This Row],[149 (07JUL1985 12:00:00)-Water Temperature (C)]]*OO[[#This Row],[91]]</f>
        <v>1.3820602330034998E-25</v>
      </c>
      <c r="CP12" s="10">
        <f>3/24000000*OO[[#This Row],[150 (07JUL1985 15:00:00)-Water Temperature (C)]]*OO[[#This Row],[92]]</f>
        <v>1.29842375493375E-25</v>
      </c>
      <c r="CQ12" s="10">
        <f>3/24000000*OO[[#This Row],[151 (07JUL1985 18:00:00)-Water Temperature (C)]]*OO[[#This Row],[93]]</f>
        <v>1.1970807396540001E-25</v>
      </c>
      <c r="CR12" s="10">
        <f>3/24000000*OO[[#This Row],[152 (07JUL1985 21:00:00)-Water Temperature (C)]]*OO[[#This Row],[94]]</f>
        <v>1.1085416007287499E-25</v>
      </c>
      <c r="CS12" s="10">
        <f>3/24000000*OO[[#This Row],[153 (08JUL1985 00:00:00)-Water Temperature (C)]]*OO[[#This Row],[95]]</f>
        <v>1.0343954987843748E-25</v>
      </c>
      <c r="CT12" s="10">
        <f>3/24000000*OO[[#This Row],[154 (08JUL1985 03:00:00)-Water Temperature (C)]]*OO[[#This Row],[96]]</f>
        <v>9.6555842304425002E-26</v>
      </c>
      <c r="CU12" s="10">
        <f>3/24000000*OO[[#This Row],[155 (08JUL1985 06:00:00)-Water Temperature (C)]]*OO[[#This Row],[97]]</f>
        <v>9.0407977585274999E-26</v>
      </c>
      <c r="CV12" s="10">
        <f>3/24000000*OO[[#This Row],[156 (08JUL1985 09:00:00)-Water Temperature (C)]]*OO[[#This Row],[98]]</f>
        <v>8.6087360560499999E-26</v>
      </c>
      <c r="CW12" s="10">
        <f>3/24000000*OO[[#This Row],[157 (08JUL1985 12:00:00)-Water Temperature (C)]]*OO[[#This Row],[99]]</f>
        <v>8.1166222400587501E-26</v>
      </c>
    </row>
    <row r="13" spans="1:102" x14ac:dyDescent="0.35">
      <c r="A13" s="3" t="s">
        <v>17</v>
      </c>
      <c r="B13" s="3">
        <v>731.47130000000004</v>
      </c>
      <c r="C13" s="10">
        <f>3/24*OO[[#This Row],[59 (26JUN1985 06:00:00)-Water Temperature (C)]]*OO[[#This Row],[1]]/SUM(OO[1])</f>
        <v>4.7705263348714032E-9</v>
      </c>
      <c r="D13" s="10">
        <f>3/24*OO[[#This Row],[60 (26JUN1985 09:00:00)-Water Temperature (C)]]*OO[[#This Row],[2]]/SUM(OO[2])</f>
        <v>8.700307668795527E-13</v>
      </c>
      <c r="E13" s="10">
        <f>3/24*OO[[#This Row],[61 (26JUN1985 12:00:00)-Water Temperature (C)]]*OO[[#This Row],[3]]/SUM(OO[3])</f>
        <v>1.6500953270825783E-16</v>
      </c>
      <c r="F13" s="10">
        <f>3/24*OO[[#This Row],[62 (26JUN1985 15:00:00)-Water Temperature (C)]]*OO[[#This Row],[4]]/SUM(OO[4])</f>
        <v>1.4805452844044553E-19</v>
      </c>
      <c r="G13" s="10">
        <f>3/24*OO[[#This Row],[63 (26JUN1985 18:00:00)-Water Temperature (C)]]*OO[[#This Row],[5]]/SUM(OO[5])</f>
        <v>1.1083414942295071E-19</v>
      </c>
      <c r="H13" s="10">
        <f>3/24*OO[[#This Row],[64 (26JUN1985 21:00:00)-Water Temperature (C)]]*OO[[#This Row],[6]]/SUM(OO[6])</f>
        <v>8.8626672033050955E-20</v>
      </c>
      <c r="I13" s="10">
        <f>3/24*OO[[#This Row],[65 (27JUN1985 00:00:00)-Water Temperature (C)]]*OO[[#This Row],[7]]/SUM(OO[7])</f>
        <v>7.0803466073150314E-20</v>
      </c>
      <c r="J13" s="10">
        <f>3/24*OO[[#This Row],[66 (27JUN1985 03:00:00)-Water Temperature (C)]]*OO[[#This Row],[8]]/SUM(OO[8])</f>
        <v>5.6956860339798889E-20</v>
      </c>
      <c r="K13" s="10">
        <f>3/24*OO[[#This Row],[67 (27JUN1985 06:00:00)-Water Temperature (C)]]*OO[[#This Row],[9]]/SUM(OO[9])</f>
        <v>4.6126770236274921E-20</v>
      </c>
      <c r="L13" s="10">
        <f>3/24*OO[[#This Row],[68 (27JUN1985 09:00:00)-Water Temperature (C)]]*OO[[#This Row],[10]]/SUM(OO[10])</f>
        <v>3.8343449773955778E-20</v>
      </c>
      <c r="M13" s="10">
        <f>3/24*OO[[#This Row],[69 (27JUN1985 12:00:00)-Water Temperature (C)]]*OO[[#This Row],[11]]/SUM(OO[11])</f>
        <v>3.1760925603140431E-20</v>
      </c>
      <c r="N13" s="10">
        <f>3/24*OO[[#This Row],[70 (27JUN1985 15:00:00)-Water Temperature (C)]]*OO[[#This Row],[12]]/SUM(OO[12])</f>
        <v>2.6024110846096297E-20</v>
      </c>
      <c r="O13" s="10">
        <f>3/24*OO[[#This Row],[71 (27JUN1985 18:00:00)-Water Temperature (C)]]*OO[[#This Row],[13]]/SUM(OO[13])</f>
        <v>2.1408301788707244E-20</v>
      </c>
      <c r="P13" s="10">
        <f>3/24*OO[[#This Row],[72 (27JUN1985 21:00:00)-Water Temperature (C)]]*OO[[#This Row],[14]]/SUM(OO[14])</f>
        <v>1.7479373854600276E-20</v>
      </c>
      <c r="Q13" s="10">
        <f>3/24*OO[[#This Row],[73 (28JUN1985 00:00:00)-Water Temperature (C)]]*OO[[#This Row],[15]]/SUM(OO[15])</f>
        <v>1.4357280748269099E-20</v>
      </c>
      <c r="R13" s="10">
        <f>3/24*OO[[#This Row],[74 (28JUN1985 03:00:00)-Water Temperature (C)]]*OO[[#This Row],[16]]/SUM(OO[16])</f>
        <v>1.1926349298775519E-20</v>
      </c>
      <c r="S13" s="10">
        <f>3/24*OO[[#This Row],[75 (28JUN1985 06:00:00)-Water Temperature (C)]]*OO[[#This Row],[17]]/SUM(OO[17])</f>
        <v>1.0074246337555807E-20</v>
      </c>
      <c r="T13" s="10">
        <f>3/24*OO[[#This Row],[76 (28JUN1985 09:00:00)-Water Temperature (C)]]*OO[[#This Row],[18]]/SUM(OO[18])</f>
        <v>8.8621591049441888E-21</v>
      </c>
      <c r="U13" s="10">
        <f>3/24*OO[[#This Row],[77 (28JUN1985 12:00:00)-Water Temperature (C)]]*OO[[#This Row],[19]]/SUM(OO[19])</f>
        <v>7.8964569552647871E-21</v>
      </c>
      <c r="V13" s="10">
        <f>3/24000000*OO[[#This Row],[78 (28JUN1985 15:00:00)-Water Temperature (C)]]*OO[[#This Row],[20]]</f>
        <v>6.9450880783274988E-21</v>
      </c>
      <c r="W13" s="10">
        <f>3/24000000*OO[[#This Row],[79 (28JUN1985 18:00:00)-Water Temperature (C)]]*OO[[#This Row],[21]]</f>
        <v>6.1673257121874988E-21</v>
      </c>
      <c r="X13" s="10">
        <f>3/24000000*OO[[#This Row],[80 (28JUN1985 21:00:00)-Water Temperature (C)]]*OO[[#This Row],[22]]</f>
        <v>5.3784078037800004E-21</v>
      </c>
      <c r="Y13" s="10">
        <f>3/24000000*OO[[#This Row],[81 (29JUN1985 00:00:00)-Water Temperature (C)]]*OO[[#This Row],[23]]</f>
        <v>4.7165809725525001E-21</v>
      </c>
      <c r="Z13" s="10">
        <f>3/24000000*OO[[#This Row],[82 (29JUN1985 03:00:00)-Water Temperature (C)]]*OO[[#This Row],[24]]</f>
        <v>3.8738466619100008E-21</v>
      </c>
      <c r="AA13" s="10">
        <f>3/24000000*OO[[#This Row],[83 (29JUN1985 06:00:00)-Water Temperature (C)]]*OO[[#This Row],[25]]</f>
        <v>3.1941920031787496E-21</v>
      </c>
      <c r="AB13" s="10">
        <f>3/24000000*OO[[#This Row],[84 (29JUN1985 09:00:00)-Water Temperature (C)]]*OO[[#This Row],[26]]</f>
        <v>2.6996470490775002E-21</v>
      </c>
      <c r="AC13" s="10">
        <f>3/24000000*OO[[#This Row],[85 (29JUN1985 12:00:00)-Water Temperature (C)]]*OO[[#This Row],[27]]</f>
        <v>2.259222657325E-21</v>
      </c>
      <c r="AD13" s="10">
        <f>3/24000000*OO[[#This Row],[86 (29JUN1985 15:00:00)-Water Temperature (C)]]*OO[[#This Row],[28]]</f>
        <v>1.8882582462874999E-21</v>
      </c>
      <c r="AE13" s="10">
        <f>3/24000000*OO[[#This Row],[88 (29JUN1985 21:00:00)-Water Temperature (C)]]*OO[[#This Row],[30]]</f>
        <v>1.2967433797262499E-21</v>
      </c>
      <c r="AF13" s="10">
        <f>3/24000000*OO[[#This Row],[88 (29JUN1985 21:00:00)-Water Temperature (C)]]*OO[[#This Row],[30]]</f>
        <v>1.2967433797262499E-21</v>
      </c>
      <c r="AG13" s="10">
        <f>3/24000000*OO[[#This Row],[89 (30JUN1985 00:00:00)-Water Temperature (C)]]*OO[[#This Row],[31]]</f>
        <v>1.0878633839009998E-21</v>
      </c>
      <c r="AH13" s="10">
        <f>3/24000000*OO[[#This Row],[90 (30JUN1985 03:00:00)-Water Temperature (C)]]*OO[[#This Row],[32]]</f>
        <v>9.2330381004350005E-22</v>
      </c>
      <c r="AI13" s="10">
        <f>3/24000000*OO[[#This Row],[91 (30JUN1985 06:00:00)-Water Temperature (C)]]*OO[[#This Row],[33]]</f>
        <v>7.9310688814800001E-22</v>
      </c>
      <c r="AJ13" s="10">
        <f>3/24000000*OO[[#This Row],[92 (30JUN1985 09:00:00)-Water Temperature (C)]]*OO[[#This Row],[34]]</f>
        <v>7.0036789654799993E-22</v>
      </c>
      <c r="AK13" s="10">
        <f>3/24000000*OO[[#This Row],[93 (30JUN1985 12:00:00)-Water Temperature (C)]]*OO[[#This Row],[35]]</f>
        <v>6.1936277981100005E-22</v>
      </c>
      <c r="AL13" s="10">
        <f>3/24000000*OO[[#This Row],[94 (30JUN1985 15:00:00)-Water Temperature (C)]]*OO[[#This Row],[36]]</f>
        <v>5.4355835564799996E-22</v>
      </c>
      <c r="AM13" s="10">
        <f>3/24000000*OO[[#This Row],[95 (30JUN1985 18:00:00)-Water Temperature (C)]]*OO[[#This Row],[37]]</f>
        <v>4.750627021228749E-22</v>
      </c>
      <c r="AN13" s="10">
        <f>3/24000000*OO[[#This Row],[96 (30JUN1985 21:00:00)-Water Temperature (C)]]*OO[[#This Row],[38]]</f>
        <v>4.0856252504849999E-22</v>
      </c>
      <c r="AO13" s="10">
        <f>3/24000000*OO[[#This Row],[97 (01JUL1985 00:00:00)-Water Temperature (C)]]*OO[[#This Row],[39]]</f>
        <v>3.5649795741249997E-22</v>
      </c>
      <c r="AP13" s="10">
        <f>3/24000000*OO[[#This Row],[98 (01JUL1985 03:00:00)-Water Temperature (C)]]*OO[[#This Row],[40]]</f>
        <v>3.1475739574999993E-22</v>
      </c>
      <c r="AQ13" s="10">
        <f>3/24000000*OO[[#This Row],[99 (01JUL1985 06:00:00)-Water Temperature (C)]]*OO[[#This Row],[41]]</f>
        <v>2.7860816049599995E-22</v>
      </c>
      <c r="AR13" s="10">
        <f>3/24000000*OO[[#This Row],[100 (01JUL1985 09:00:00)-Water Temperature (C)]]*OO[[#This Row],[42]]</f>
        <v>2.5037559078262499E-22</v>
      </c>
      <c r="AS13" s="10">
        <f>3/24000000*OO[[#This Row],[101 (01JUL1985 12:00:00)-Water Temperature (C)]]*OO[[#This Row],[43]]</f>
        <v>2.2125026415712497E-22</v>
      </c>
      <c r="AT13" s="10">
        <f>3/24000000*OO[[#This Row],[102 (01JUL1985 15:00:00)-Water Temperature (C)]]*OO[[#This Row],[44]]</f>
        <v>1.93492819959425E-22</v>
      </c>
      <c r="AU13" s="10">
        <f>3/24000000*OO[[#This Row],[103 (01JUL1985 18:00:00)-Water Temperature (C)]]*OO[[#This Row],[45]]</f>
        <v>1.6974659031103752E-22</v>
      </c>
      <c r="AV13" s="10">
        <f>3/24000000*OO[[#This Row],[104 (01JUL1985 21:00:00)-Water Temperature (C)]]*OO[[#This Row],[46]]</f>
        <v>1.4813874135515E-22</v>
      </c>
      <c r="AW13" s="10">
        <f>3/24000000*OO[[#This Row],[105 (02JUL1985 00:00:00)-Water Temperature (C)]]*OO[[#This Row],[47]]</f>
        <v>1.3081553035874999E-22</v>
      </c>
      <c r="AX13" s="10">
        <f>3/24000000*OO[[#This Row],[106 (02JUL1985 03:00:00)-Water Temperature (C)]]*OO[[#This Row],[48]]</f>
        <v>1.1557333553624998E-22</v>
      </c>
      <c r="AY13" s="10">
        <f>3/24000000*OO[[#This Row],[107 (02JUL1985 06:00:00)-Water Temperature (C)]]*OO[[#This Row],[49]]</f>
        <v>1.01655731816125E-22</v>
      </c>
      <c r="AZ13" s="10">
        <f>3/24000000*OO[[#This Row],[108 (02JUL1985 09:00:00)-Water Temperature (C)]]*OO[[#This Row],[50]]</f>
        <v>8.8695701342024985E-23</v>
      </c>
      <c r="BA13" s="10">
        <f>3/24000000*OO[[#This Row],[109 (02JUL1985 12:00:00)-Water Temperature (C)]]*OO[[#This Row],[51]]</f>
        <v>7.8546232741687499E-23</v>
      </c>
      <c r="BB13" s="10">
        <f>3/24000000*OO[[#This Row],[110 (02JUL1985 15:00:00)-Water Temperature (C)]]*OO[[#This Row],[52]]</f>
        <v>6.9220365990812496E-23</v>
      </c>
      <c r="BC13" s="10">
        <f>3/24000000*OO[[#This Row],[111 (02JUL1985 18:00:00)-Water Temperature (C)]]*OO[[#This Row],[53]]</f>
        <v>6.044518159481249E-23</v>
      </c>
      <c r="BD13" s="10">
        <f>3/24000000*OO[[#This Row],[112 (02JUL1985 21:00:00)-Water Temperature (C)]]*OO[[#This Row],[54]]</f>
        <v>5.1771713871150001E-23</v>
      </c>
      <c r="BE13" s="10">
        <f>3/24000000*OO[[#This Row],[113 (03JUL1985 00:00:00)-Water Temperature (C)]]*OO[[#This Row],[55]]</f>
        <v>4.482508533782499E-23</v>
      </c>
      <c r="BF13" s="10">
        <f>3/24000000*OO[[#This Row],[114 (03JUL1985 03:00:00)-Water Temperature (C)]]*OO[[#This Row],[56]]</f>
        <v>3.9350202564750008E-23</v>
      </c>
      <c r="BG13" s="10">
        <f>3/24000000*OO[[#This Row],[115 (03JUL1985 06:00:00)-Water Temperature (C)]]*OO[[#This Row],[57]]</f>
        <v>3.4571923511462495E-23</v>
      </c>
      <c r="BH13" s="10">
        <f>3/24000000*OO[[#This Row],[116 (03JUL1985 09:00:00)-Water Temperature (C)]]*OO[[#This Row],[58]]</f>
        <v>3.0822111427812501E-23</v>
      </c>
      <c r="BI13" s="10">
        <f>3/24000000*OO[[#This Row],[117 (03JUL1985 12:00:00)-Water Temperature (C)]]*OO[[#This Row],[59]]</f>
        <v>2.7234447648750002E-23</v>
      </c>
      <c r="BJ13" s="10">
        <f>3/24000000*OO[[#This Row],[118 (03JUL1985 15:00:00)-Water Temperature (C)]]*OO[[#This Row],[60]]</f>
        <v>2.3903426882812502E-23</v>
      </c>
      <c r="BK13" s="10">
        <f>3/24000000*OO[[#This Row],[119 (03JUL1985 18:00:00)-Water Temperature (C)]]*OO[[#This Row],[61]]</f>
        <v>2.0991780691882499E-23</v>
      </c>
      <c r="BL13" s="10">
        <f>3/24000000*OO[[#This Row],[120 (03JUL1985 21:00:00)-Water Temperature (C)]]*OO[[#This Row],[62]]</f>
        <v>1.8208087506275E-23</v>
      </c>
      <c r="BM13" s="10">
        <f>3/24000000*OO[[#This Row],[121 (04JUL1985 00:00:00)-Water Temperature (C)]]*OO[[#This Row],[63]]</f>
        <v>1.6057623943575003E-23</v>
      </c>
      <c r="BN13" s="10">
        <f>3/24000000*OO[[#This Row],[122 (04JUL1985 03:00:00)-Water Temperature (C)]]*OO[[#This Row],[64]]</f>
        <v>1.4204280667389998E-23</v>
      </c>
      <c r="BO13" s="10">
        <f>3/24000000*OO[[#This Row],[123 (04JUL1985 06:00:00)-Water Temperature (C)]]*OO[[#This Row],[65]]</f>
        <v>1.2663696452370003E-23</v>
      </c>
      <c r="BP13" s="10">
        <f>3/24000000*OO[[#This Row],[124 (04JUL1985 09:00:00)-Water Temperature (C)]]*OO[[#This Row],[66]]</f>
        <v>1.1566657063259999E-23</v>
      </c>
      <c r="BQ13" s="10">
        <f>3/24000000*OO[[#This Row],[125 (04JUL1985 12:00:00)-Water Temperature (C)]]*OO[[#This Row],[67]]</f>
        <v>1.0481334875000001E-23</v>
      </c>
      <c r="BR13" s="10">
        <f>3/24000000*OO[[#This Row],[126 (04JUL1985 15:00:00)-Water Temperature (C)]]*OO[[#This Row],[68]]</f>
        <v>9.4278547908124995E-24</v>
      </c>
      <c r="BS13" s="10">
        <f>3/24000000*OO[[#This Row],[127 (04JUL1985 18:00:00)-Water Temperature (C)]]*OO[[#This Row],[69]]</f>
        <v>8.4237369159999997E-24</v>
      </c>
      <c r="BT13" s="10">
        <f>3/24000000*OO[[#This Row],[128 (04JUL1985 21:00:00)-Water Temperature (C)]]*OO[[#This Row],[70]]</f>
        <v>7.5480248455500001E-24</v>
      </c>
      <c r="BU13" s="10">
        <f>3/24000000*OO[[#This Row],[129 (05JUL1985 00:00:00)-Water Temperature (C)]]*OO[[#This Row],[71]]</f>
        <v>6.8184492685125E-24</v>
      </c>
      <c r="BV13" s="10">
        <f>3/24000000*OO[[#This Row],[130 (05JUL1985 03:00:00)-Water Temperature (C)]]*OO[[#This Row],[72]]</f>
        <v>6.2063510747662489E-24</v>
      </c>
      <c r="BW13" s="10">
        <f>3/24000000*OO[[#This Row],[131 (05JUL1985 06:00:00)-Water Temperature (C)]]*OO[[#This Row],[73]]</f>
        <v>5.6462628598674993E-24</v>
      </c>
      <c r="BX13" s="10">
        <f>3/24000000*OO[[#This Row],[132 (05JUL1985 09:00:00)-Water Temperature (C)]]*OO[[#This Row],[74]]</f>
        <v>5.2305140479162493E-24</v>
      </c>
      <c r="BY13" s="10">
        <f>3/24000000*OO[[#This Row],[133 (05JUL1985 12:00:00)-Water Temperature (C)]]*OO[[#This Row],[75]]</f>
        <v>4.7761599971924994E-24</v>
      </c>
      <c r="BZ13" s="10">
        <f>3/24000000*OO[[#This Row],[134 (05JUL1985 15:00:00)-Water Temperature (C)]]*OO[[#This Row],[76]]</f>
        <v>4.34377630047375E-24</v>
      </c>
      <c r="CA13" s="10">
        <f>3/24000000*OO[[#This Row],[135 (05JUL1985 18:00:00)-Water Temperature (C)]]*OO[[#This Row],[77]]</f>
        <v>3.9343243543349999E-24</v>
      </c>
      <c r="CB13" s="10">
        <f>3/24000000*OO[[#This Row],[136 (05JUL1985 21:00:00)-Water Temperature (C)]]*OO[[#This Row],[78]]</f>
        <v>3.52152335079625E-24</v>
      </c>
      <c r="CC13" s="10">
        <f>3/24000000*OO[[#This Row],[137 (06JUL1985 00:00:00)-Water Temperature (C)]]*OO[[#This Row],[79]]</f>
        <v>3.1866971232299995E-24</v>
      </c>
      <c r="CD13" s="10">
        <f>3/24000000*OO[[#This Row],[138 (06JUL1985 03:00:00)-Water Temperature (C)]]*OO[[#This Row],[80]]</f>
        <v>2.9084999411999997E-24</v>
      </c>
      <c r="CE13" s="10">
        <f>3/24000000*OO[[#This Row],[139 (06JUL1985 06:00:00)-Water Temperature (C)]]*OO[[#This Row],[81]]</f>
        <v>2.67890798031625E-24</v>
      </c>
      <c r="CF13" s="10">
        <f>3/24000000*OO[[#This Row],[140 (06JUL1985 09:00:00)-Water Temperature (C)]]*OO[[#This Row],[82]]</f>
        <v>2.5421093306000001E-24</v>
      </c>
      <c r="CG13" s="10">
        <f>3/24000000*OO[[#This Row],[141 (06JUL1985 12:00:00)-Water Temperature (C)]]*OO[[#This Row],[83]]</f>
        <v>2.3757060876325002E-24</v>
      </c>
      <c r="CH13" s="10">
        <f>3/24000000*OO[[#This Row],[142 (06JUL1985 15:00:00)-Water Temperature (C)]]*OO[[#This Row],[84]]</f>
        <v>2.20069850631E-24</v>
      </c>
      <c r="CI13" s="10">
        <f>3/24000000*OO[[#This Row],[143 (06JUL1985 18:00:00)-Water Temperature (C)]]*OO[[#This Row],[85]]</f>
        <v>2.0368648801624998E-24</v>
      </c>
      <c r="CJ13" s="10">
        <f>3/24000000*OO[[#This Row],[144 (06JUL1985 21:00:00)-Water Temperature (C)]]*OO[[#This Row],[86]]</f>
        <v>1.8603031061880002E-24</v>
      </c>
      <c r="CK13" s="10">
        <f>3/24000000*OO[[#This Row],[145 (07JUL1985 00:00:00)-Water Temperature (C)]]*OO[[#This Row],[87]]</f>
        <v>1.7270130331422501E-24</v>
      </c>
      <c r="CL13" s="10">
        <f>3/24000000*OO[[#This Row],[146 (07JUL1985 03:00:00)-Water Temperature (C)]]*OO[[#This Row],[88]]</f>
        <v>1.6058354008962498E-24</v>
      </c>
      <c r="CM13" s="10">
        <f>3/24000000*OO[[#This Row],[147 (07JUL1985 06:00:00)-Water Temperature (C)]]*OO[[#This Row],[89]]</f>
        <v>1.4971633591447497E-24</v>
      </c>
      <c r="CN13" s="10">
        <f>3/24000000*OO[[#This Row],[148 (07JUL1985 09:00:00)-Water Temperature (C)]]*OO[[#This Row],[90]]</f>
        <v>1.3996273257419999E-24</v>
      </c>
      <c r="CO13" s="10">
        <f>3/24000000*OO[[#This Row],[149 (07JUL1985 12:00:00)-Water Temperature (C)]]*OO[[#This Row],[91]]</f>
        <v>1.3211863612199998E-24</v>
      </c>
      <c r="CP13" s="10">
        <f>3/24000000*OO[[#This Row],[150 (07JUL1985 15:00:00)-Water Temperature (C)]]*OO[[#This Row],[92]]</f>
        <v>1.2428085084682498E-24</v>
      </c>
      <c r="CQ13" s="10">
        <f>3/24000000*OO[[#This Row],[151 (07JUL1985 18:00:00)-Water Temperature (C)]]*OO[[#This Row],[93]]</f>
        <v>1.1452114008099999E-24</v>
      </c>
      <c r="CR13" s="10">
        <f>3/24000000*OO[[#This Row],[152 (07JUL1985 21:00:00)-Water Temperature (C)]]*OO[[#This Row],[94]]</f>
        <v>1.059430030275625E-24</v>
      </c>
      <c r="CS13" s="10">
        <f>3/24000000*OO[[#This Row],[153 (08JUL1985 00:00:00)-Water Temperature (C)]]*OO[[#This Row],[95]]</f>
        <v>9.882811386855002E-25</v>
      </c>
      <c r="CT13" s="10">
        <f>3/24000000*OO[[#This Row],[154 (08JUL1985 03:00:00)-Water Temperature (C)]]*OO[[#This Row],[96]]</f>
        <v>9.2256912433875003E-25</v>
      </c>
      <c r="CU13" s="10">
        <f>3/24000000*OO[[#This Row],[155 (08JUL1985 06:00:00)-Water Temperature (C)]]*OO[[#This Row],[97]]</f>
        <v>8.6387986868662477E-25</v>
      </c>
      <c r="CV13" s="10">
        <f>3/24000000*OO[[#This Row],[156 (08JUL1985 09:00:00)-Water Temperature (C)]]*OO[[#This Row],[98]]</f>
        <v>8.2386080169637484E-25</v>
      </c>
      <c r="CW13" s="10">
        <f>3/24000000*OO[[#This Row],[157 (08JUL1985 12:00:00)-Water Temperature (C)]]*OO[[#This Row],[99]]</f>
        <v>7.7773457089350009E-25</v>
      </c>
    </row>
    <row r="14" spans="1:102" x14ac:dyDescent="0.35">
      <c r="A14" t="s">
        <v>18</v>
      </c>
      <c r="B14">
        <v>735.5068</v>
      </c>
      <c r="C14" s="10">
        <f>3/24*OO[[#This Row],[59 (26JUN1985 06:00:00)-Water Temperature (C)]]*OO[[#This Row],[1]]/SUM(OO[1])</f>
        <v>5.2972248520852147E-9</v>
      </c>
      <c r="D14" s="10">
        <f>3/24*OO[[#This Row],[60 (26JUN1985 09:00:00)-Water Temperature (C)]]*OO[[#This Row],[2]]/SUM(OO[2])</f>
        <v>9.5213164169451963E-13</v>
      </c>
      <c r="E14" s="10">
        <f>3/24*OO[[#This Row],[61 (26JUN1985 12:00:00)-Water Temperature (C)]]*OO[[#This Row],[3]]/SUM(OO[3])</f>
        <v>2.831491636272335E-16</v>
      </c>
      <c r="F14" s="10">
        <f>3/24*OO[[#This Row],[62 (26JUN1985 15:00:00)-Water Temperature (C)]]*OO[[#This Row],[4]]/SUM(OO[4])</f>
        <v>1.2985940574814672E-16</v>
      </c>
      <c r="G14" s="10">
        <f>3/24*OO[[#This Row],[63 (26JUN1985 18:00:00)-Water Temperature (C)]]*OO[[#This Row],[5]]/SUM(OO[5])</f>
        <v>1.0495533735184253E-16</v>
      </c>
      <c r="H14" s="10">
        <f>3/24*OO[[#This Row],[64 (26JUN1985 21:00:00)-Water Temperature (C)]]*OO[[#This Row],[6]]/SUM(OO[6])</f>
        <v>8.3896857691925585E-17</v>
      </c>
      <c r="I14" s="10">
        <f>3/24*OO[[#This Row],[65 (27JUN1985 00:00:00)-Water Temperature (C)]]*OO[[#This Row],[7]]/SUM(OO[7])</f>
        <v>6.7016500968936197E-17</v>
      </c>
      <c r="J14" s="10">
        <f>3/24*OO[[#This Row],[66 (27JUN1985 03:00:00)-Water Temperature (C)]]*OO[[#This Row],[8]]/SUM(OO[8])</f>
        <v>5.3919944674995994E-17</v>
      </c>
      <c r="K14" s="10">
        <f>3/24*OO[[#This Row],[67 (27JUN1985 06:00:00)-Water Temperature (C)]]*OO[[#This Row],[9]]/SUM(OO[9])</f>
        <v>4.3672396495451725E-17</v>
      </c>
      <c r="L14" s="10">
        <f>3/24*OO[[#This Row],[68 (27JUN1985 09:00:00)-Water Temperature (C)]]*OO[[#This Row],[10]]/SUM(OO[10])</f>
        <v>3.6350695073025162E-17</v>
      </c>
      <c r="M14" s="10">
        <f>3/24*OO[[#This Row],[69 (27JUN1985 12:00:00)-Water Temperature (C)]]*OO[[#This Row],[11]]/SUM(OO[11])</f>
        <v>3.0136430898718954E-17</v>
      </c>
      <c r="N14" s="10">
        <f>3/24*OO[[#This Row],[70 (27JUN1985 15:00:00)-Water Temperature (C)]]*OO[[#This Row],[12]]/SUM(OO[12])</f>
        <v>2.4690003243063277E-17</v>
      </c>
      <c r="O14" s="10">
        <f>3/24*OO[[#This Row],[71 (27JUN1985 18:00:00)-Water Temperature (C)]]*OO[[#This Row],[13]]/SUM(OO[13])</f>
        <v>2.0311029000984978E-17</v>
      </c>
      <c r="P14" s="10">
        <f>3/24*OO[[#This Row],[72 (27JUN1985 21:00:00)-Water Temperature (C)]]*OO[[#This Row],[14]]/SUM(OO[14])</f>
        <v>1.6567381463732856E-17</v>
      </c>
      <c r="Q14" s="10">
        <f>3/24*OO[[#This Row],[73 (28JUN1985 00:00:00)-Water Temperature (C)]]*OO[[#This Row],[15]]/SUM(OO[15])</f>
        <v>1.3595120599383001E-17</v>
      </c>
      <c r="R14" s="10">
        <f>3/24*OO[[#This Row],[74 (28JUN1985 03:00:00)-Water Temperature (C)]]*OO[[#This Row],[16]]/SUM(OO[16])</f>
        <v>1.1293324698242842E-17</v>
      </c>
      <c r="S14" s="10">
        <f>3/24*OO[[#This Row],[75 (28JUN1985 06:00:00)-Water Temperature (C)]]*OO[[#This Row],[17]]/SUM(OO[17])</f>
        <v>9.5420553722604058E-18</v>
      </c>
      <c r="T14" s="10">
        <f>3/24*OO[[#This Row],[76 (28JUN1985 09:00:00)-Water Temperature (C)]]*OO[[#This Row],[18]]/SUM(OO[18])</f>
        <v>8.4029222197697752E-18</v>
      </c>
      <c r="U14" s="10">
        <f>3/24*OO[[#This Row],[77 (28JUN1985 12:00:00)-Water Temperature (C)]]*OO[[#This Row],[19]]/SUM(OO[19])</f>
        <v>7.4933134603000314E-18</v>
      </c>
      <c r="V14" s="10">
        <f>3/24000000*OO[[#This Row],[78 (28JUN1985 15:00:00)-Water Temperature (C)]]*OO[[#This Row],[20]]</f>
        <v>6.5923826183125001E-18</v>
      </c>
      <c r="W14" s="10">
        <f>3/24000000*OO[[#This Row],[79 (28JUN1985 18:00:00)-Water Temperature (C)]]*OO[[#This Row],[21]]</f>
        <v>5.8519562255312499E-18</v>
      </c>
      <c r="X14" s="10">
        <f>3/24000000*OO[[#This Row],[80 (28JUN1985 21:00:00)-Water Temperature (C)]]*OO[[#This Row],[22]]</f>
        <v>5.1012259803500001E-18</v>
      </c>
      <c r="Y14" s="10">
        <f>3/24000000*OO[[#This Row],[81 (29JUN1985 00:00:00)-Water Temperature (C)]]*OO[[#This Row],[23]]</f>
        <v>4.4676982659999999E-18</v>
      </c>
      <c r="Z14" s="10">
        <f>3/24000000*OO[[#This Row],[82 (29JUN1985 03:00:00)-Water Temperature (C)]]*OO[[#This Row],[24]]</f>
        <v>3.6679825724149999E-18</v>
      </c>
      <c r="AA14" s="10">
        <f>3/24000000*OO[[#This Row],[83 (29JUN1985 06:00:00)-Water Temperature (C)]]*OO[[#This Row],[25]]</f>
        <v>3.0250457229300005E-18</v>
      </c>
      <c r="AB14" s="10">
        <f>3/24000000*OO[[#This Row],[84 (29JUN1985 09:00:00)-Water Temperature (C)]]*OO[[#This Row],[26]]</f>
        <v>2.5599086686387499E-18</v>
      </c>
      <c r="AC14" s="10">
        <f>3/24000000*OO[[#This Row],[85 (29JUN1985 12:00:00)-Water Temperature (C)]]*OO[[#This Row],[27]]</f>
        <v>2.1439407234487496E-18</v>
      </c>
      <c r="AD14" s="10">
        <f>3/24000000*OO[[#This Row],[86 (29JUN1985 15:00:00)-Water Temperature (C)]]*OO[[#This Row],[28]]</f>
        <v>1.7922386256705E-18</v>
      </c>
      <c r="AE14" s="10">
        <f>3/24000000*OO[[#This Row],[88 (29JUN1985 21:00:00)-Water Temperature (C)]]*OO[[#This Row],[30]]</f>
        <v>1.2292633896724999E-18</v>
      </c>
      <c r="AF14" s="10">
        <f>3/24000000*OO[[#This Row],[88 (29JUN1985 21:00:00)-Water Temperature (C)]]*OO[[#This Row],[30]]</f>
        <v>1.2292633896724999E-18</v>
      </c>
      <c r="AG14" s="10">
        <f>3/24000000*OO[[#This Row],[89 (30JUN1985 00:00:00)-Water Temperature (C)]]*OO[[#This Row],[31]]</f>
        <v>1.0302178790827499E-18</v>
      </c>
      <c r="AH14" s="10">
        <f>3/24000000*OO[[#This Row],[90 (30JUN1985 03:00:00)-Water Temperature (C)]]*OO[[#This Row],[32]]</f>
        <v>8.7440424638999973E-19</v>
      </c>
      <c r="AI14" s="10">
        <f>3/24000000*OO[[#This Row],[91 (30JUN1985 06:00:00)-Water Temperature (C)]]*OO[[#This Row],[33]]</f>
        <v>7.5125657953687501E-19</v>
      </c>
      <c r="AJ14" s="10">
        <f>3/24000000*OO[[#This Row],[92 (30JUN1985 09:00:00)-Water Temperature (C)]]*OO[[#This Row],[34]]</f>
        <v>6.6410939351700005E-19</v>
      </c>
      <c r="AK14" s="10">
        <f>3/24000000*OO[[#This Row],[93 (30JUN1985 12:00:00)-Water Temperature (C)]]*OO[[#This Row],[35]]</f>
        <v>5.879624733254999E-19</v>
      </c>
      <c r="AL14" s="10">
        <f>3/24000000*OO[[#This Row],[94 (30JUN1985 15:00:00)-Water Temperature (C)]]*OO[[#This Row],[36]]</f>
        <v>5.1615538639787501E-19</v>
      </c>
      <c r="AM14" s="10">
        <f>3/24000000*OO[[#This Row],[95 (30JUN1985 18:00:00)-Water Temperature (C)]]*OO[[#This Row],[37]]</f>
        <v>4.5106672439025E-19</v>
      </c>
      <c r="AN14" s="10">
        <f>3/24000000*OO[[#This Row],[96 (30JUN1985 21:00:00)-Water Temperature (C)]]*OO[[#This Row],[38]]</f>
        <v>3.8753523923537495E-19</v>
      </c>
      <c r="AO14" s="10">
        <f>3/24000000*OO[[#This Row],[97 (01JUL1985 00:00:00)-Water Temperature (C)]]*OO[[#This Row],[39]]</f>
        <v>3.3773319287400005E-19</v>
      </c>
      <c r="AP14" s="10">
        <f>3/24000000*OO[[#This Row],[98 (01JUL1985 03:00:00)-Water Temperature (C)]]*OO[[#This Row],[40]]</f>
        <v>2.9820308487812495E-19</v>
      </c>
      <c r="AQ14" s="10">
        <f>3/24000000*OO[[#This Row],[99 (01JUL1985 06:00:00)-Water Temperature (C)]]*OO[[#This Row],[41]]</f>
        <v>2.6401100975499996E-19</v>
      </c>
      <c r="AR14" s="10">
        <f>3/24000000*OO[[#This Row],[100 (01JUL1985 09:00:00)-Water Temperature (C)]]*OO[[#This Row],[42]]</f>
        <v>2.374992268975E-19</v>
      </c>
      <c r="AS14" s="10">
        <f>3/24000000*OO[[#This Row],[101 (01JUL1985 12:00:00)-Water Temperature (C)]]*OO[[#This Row],[43]]</f>
        <v>2.10035124534E-19</v>
      </c>
      <c r="AT14" s="10">
        <f>3/24000000*OO[[#This Row],[102 (01JUL1985 15:00:00)-Water Temperature (C)]]*OO[[#This Row],[44]]</f>
        <v>1.8361083490759998E-19</v>
      </c>
      <c r="AU14" s="10">
        <f>3/24000000*OO[[#This Row],[103 (01JUL1985 18:00:00)-Water Temperature (C)]]*OO[[#This Row],[45]]</f>
        <v>1.610756525162E-19</v>
      </c>
      <c r="AV14" s="10">
        <f>3/24000000*OO[[#This Row],[104 (01JUL1985 21:00:00)-Water Temperature (C)]]*OO[[#This Row],[46]]</f>
        <v>1.404570347368375E-19</v>
      </c>
      <c r="AW14" s="10">
        <f>3/24000000*OO[[#This Row],[105 (02JUL1985 00:00:00)-Water Temperature (C)]]*OO[[#This Row],[47]]</f>
        <v>1.240400561201875E-19</v>
      </c>
      <c r="AX14" s="10">
        <f>3/24000000*OO[[#This Row],[106 (02JUL1985 03:00:00)-Water Temperature (C)]]*OO[[#This Row],[48]]</f>
        <v>1.0960125424477499E-19</v>
      </c>
      <c r="AY14" s="10">
        <f>3/24000000*OO[[#This Row],[107 (02JUL1985 06:00:00)-Water Temperature (C)]]*OO[[#This Row],[49]]</f>
        <v>9.6406081689125008E-20</v>
      </c>
      <c r="AZ14" s="10">
        <f>3/24000000*OO[[#This Row],[108 (02JUL1985 09:00:00)-Water Temperature (C)]]*OO[[#This Row],[50]]</f>
        <v>8.4105069518662495E-20</v>
      </c>
      <c r="BA14" s="10">
        <f>3/24000000*OO[[#This Row],[109 (02JUL1985 12:00:00)-Water Temperature (C)]]*OO[[#This Row],[51]]</f>
        <v>7.4527036848075004E-20</v>
      </c>
      <c r="BB14" s="10">
        <f>3/24000000*OO[[#This Row],[110 (02JUL1985 15:00:00)-Water Temperature (C)]]*OO[[#This Row],[52]]</f>
        <v>6.5735069192024988E-20</v>
      </c>
      <c r="BC14" s="10">
        <f>3/24000000*OO[[#This Row],[111 (02JUL1985 18:00:00)-Water Temperature (C)]]*OO[[#This Row],[53]]</f>
        <v>5.74162340843E-20</v>
      </c>
      <c r="BD14" s="10">
        <f>3/24000000*OO[[#This Row],[112 (02JUL1985 21:00:00)-Water Temperature (C)]]*OO[[#This Row],[54]]</f>
        <v>4.9149823429249995E-20</v>
      </c>
      <c r="BE14" s="10">
        <f>3/24000000*OO[[#This Row],[113 (03JUL1985 00:00:00)-Water Temperature (C)]]*OO[[#This Row],[55]]</f>
        <v>4.2492327393399994E-20</v>
      </c>
      <c r="BF14" s="10">
        <f>3/24000000*OO[[#This Row],[114 (03JUL1985 03:00:00)-Water Temperature (C)]]*OO[[#This Row],[56]]</f>
        <v>3.7307802778099997E-20</v>
      </c>
      <c r="BG14" s="10">
        <f>3/24000000*OO[[#This Row],[115 (03JUL1985 06:00:00)-Water Temperature (C)]]*OO[[#This Row],[57]]</f>
        <v>3.2779236331199998E-20</v>
      </c>
      <c r="BH14" s="10">
        <f>3/24000000*OO[[#This Row],[116 (03JUL1985 09:00:00)-Water Temperature (C)]]*OO[[#This Row],[58]]</f>
        <v>2.9241896295787501E-20</v>
      </c>
      <c r="BI14" s="10">
        <f>3/24000000*OO[[#This Row],[117 (03JUL1985 12:00:00)-Water Temperature (C)]]*OO[[#This Row],[59]]</f>
        <v>2.5862489564274997E-20</v>
      </c>
      <c r="BJ14" s="10">
        <f>3/24000000*OO[[#This Row],[118 (03JUL1985 15:00:00)-Water Temperature (C)]]*OO[[#This Row],[60]]</f>
        <v>2.2703443161750001E-20</v>
      </c>
      <c r="BK14" s="10">
        <f>3/24000000*OO[[#This Row],[119 (03JUL1985 18:00:00)-Water Temperature (C)]]*OO[[#This Row],[61]]</f>
        <v>1.993376019072375E-20</v>
      </c>
      <c r="BL14" s="10">
        <f>3/24000000*OO[[#This Row],[120 (03JUL1985 21:00:00)-Water Temperature (C)]]*OO[[#This Row],[62]]</f>
        <v>1.7281388623841248E-20</v>
      </c>
      <c r="BM14" s="10">
        <f>3/24000000*OO[[#This Row],[121 (04JUL1985 00:00:00)-Water Temperature (C)]]*OO[[#This Row],[63]]</f>
        <v>1.5228818817909999E-20</v>
      </c>
      <c r="BN14" s="10">
        <f>3/24000000*OO[[#This Row],[122 (04JUL1985 03:00:00)-Water Temperature (C)]]*OO[[#This Row],[64]]</f>
        <v>1.3474318320499999E-20</v>
      </c>
      <c r="BO14" s="10">
        <f>3/24000000*OO[[#This Row],[123 (04JUL1985 06:00:00)-Water Temperature (C)]]*OO[[#This Row],[65]]</f>
        <v>1.2014079111020001E-20</v>
      </c>
      <c r="BP14" s="10">
        <f>3/24000000*OO[[#This Row],[124 (04JUL1985 09:00:00)-Water Temperature (C)]]*OO[[#This Row],[66]]</f>
        <v>1.09873852954E-20</v>
      </c>
      <c r="BQ14" s="10">
        <f>3/24000000*OO[[#This Row],[125 (04JUL1985 12:00:00)-Water Temperature (C)]]*OO[[#This Row],[67]]</f>
        <v>9.962605791121249E-21</v>
      </c>
      <c r="BR14" s="10">
        <f>3/24000000*OO[[#This Row],[126 (04JUL1985 15:00:00)-Water Temperature (C)]]*OO[[#This Row],[68]]</f>
        <v>8.9598746323375007E-21</v>
      </c>
      <c r="BS14" s="10">
        <f>3/24000000*OO[[#This Row],[127 (04JUL1985 18:00:00)-Water Temperature (C)]]*OO[[#This Row],[69]]</f>
        <v>8.003952648299998E-21</v>
      </c>
      <c r="BT14" s="10">
        <f>3/24000000*OO[[#This Row],[128 (04JUL1985 21:00:00)-Water Temperature (C)]]*OO[[#This Row],[70]]</f>
        <v>7.1674395306975001E-21</v>
      </c>
      <c r="BU14" s="10">
        <f>3/24000000*OO[[#This Row],[129 (05JUL1985 00:00:00)-Water Temperature (C)]]*OO[[#This Row],[71]]</f>
        <v>6.46923042684E-21</v>
      </c>
      <c r="BV14" s="10">
        <f>3/24000000*OO[[#This Row],[130 (05JUL1985 03:00:00)-Water Temperature (C)]]*OO[[#This Row],[72]]</f>
        <v>5.8893007542812498E-21</v>
      </c>
      <c r="BW14" s="10">
        <f>3/24000000*OO[[#This Row],[131 (05JUL1985 06:00:00)-Water Temperature (C)]]*OO[[#This Row],[73]]</f>
        <v>5.3583356375899992E-21</v>
      </c>
      <c r="BX14" s="10">
        <f>3/24000000*OO[[#This Row],[132 (05JUL1985 09:00:00)-Water Temperature (C)]]*OO[[#This Row],[74]]</f>
        <v>4.9687262834074999E-21</v>
      </c>
      <c r="BY14" s="10">
        <f>3/24000000*OO[[#This Row],[133 (05JUL1985 12:00:00)-Water Temperature (C)]]*OO[[#This Row],[75]]</f>
        <v>4.540394766757499E-21</v>
      </c>
      <c r="BZ14" s="10">
        <f>3/24000000*OO[[#This Row],[134 (05JUL1985 15:00:00)-Water Temperature (C)]]*OO[[#This Row],[76]]</f>
        <v>4.1300102293162494E-21</v>
      </c>
      <c r="CA14" s="10">
        <f>3/24000000*OO[[#This Row],[135 (05JUL1985 18:00:00)-Water Temperature (C)]]*OO[[#This Row],[77]]</f>
        <v>3.7401084822724994E-21</v>
      </c>
      <c r="CB14" s="10">
        <f>3/24000000*OO[[#This Row],[136 (05JUL1985 21:00:00)-Water Temperature (C)]]*OO[[#This Row],[78]]</f>
        <v>3.3451224993024998E-21</v>
      </c>
      <c r="CC14" s="10">
        <f>3/24000000*OO[[#This Row],[137 (06JUL1985 00:00:00)-Water Temperature (C)]]*OO[[#This Row],[79]]</f>
        <v>3.0241124964462497E-21</v>
      </c>
      <c r="CD14" s="10">
        <f>3/24000000*OO[[#This Row],[138 (06JUL1985 03:00:00)-Water Temperature (C)]]*OO[[#This Row],[80]]</f>
        <v>2.7600898587512496E-21</v>
      </c>
      <c r="CE14" s="10">
        <f>3/24000000*OO[[#This Row],[139 (06JUL1985 06:00:00)-Water Temperature (C)]]*OO[[#This Row],[81]]</f>
        <v>2.5425601205050001E-21</v>
      </c>
      <c r="CF14" s="10">
        <f>3/24000000*OO[[#This Row],[140 (06JUL1985 09:00:00)-Water Temperature (C)]]*OO[[#This Row],[82]]</f>
        <v>2.4164413672850001E-21</v>
      </c>
      <c r="CG14" s="10">
        <f>3/24000000*OO[[#This Row],[141 (06JUL1985 12:00:00)-Water Temperature (C)]]*OO[[#This Row],[83]]</f>
        <v>2.2599506901725E-21</v>
      </c>
      <c r="CH14" s="10">
        <f>3/24000000*OO[[#This Row],[142 (06JUL1985 15:00:00)-Water Temperature (C)]]*OO[[#This Row],[84]]</f>
        <v>2.0935483900691252E-21</v>
      </c>
      <c r="CI14" s="10">
        <f>3/24000000*OO[[#This Row],[143 (06JUL1985 18:00:00)-Water Temperature (C)]]*OO[[#This Row],[85]]</f>
        <v>1.93735261567125E-21</v>
      </c>
      <c r="CJ14" s="10">
        <f>3/24000000*OO[[#This Row],[144 (06JUL1985 21:00:00)-Water Temperature (C)]]*OO[[#This Row],[86]]</f>
        <v>1.7682146421752502E-21</v>
      </c>
      <c r="CK14" s="10">
        <f>3/24000000*OO[[#This Row],[145 (07JUL1985 00:00:00)-Water Temperature (C)]]*OO[[#This Row],[87]]</f>
        <v>1.63950033606975E-21</v>
      </c>
      <c r="CL14" s="10">
        <f>3/24000000*OO[[#This Row],[146 (07JUL1985 03:00:00)-Water Temperature (C)]]*OO[[#This Row],[88]]</f>
        <v>1.5245203820243752E-21</v>
      </c>
      <c r="CM14" s="10">
        <f>3/24000000*OO[[#This Row],[147 (07JUL1985 06:00:00)-Water Temperature (C)]]*OO[[#This Row],[89]]</f>
        <v>1.4211317095199999E-21</v>
      </c>
      <c r="CN14" s="10">
        <f>3/24000000*OO[[#This Row],[148 (07JUL1985 09:00:00)-Water Temperature (C)]]*OO[[#This Row],[90]]</f>
        <v>1.3287366361635001E-21</v>
      </c>
      <c r="CO14" s="10">
        <f>3/24000000*OO[[#This Row],[149 (07JUL1985 12:00:00)-Water Temperature (C)]]*OO[[#This Row],[91]]</f>
        <v>1.2549093127064998E-21</v>
      </c>
      <c r="CP14" s="10">
        <f>3/24000000*OO[[#This Row],[150 (07JUL1985 15:00:00)-Water Temperature (C)]]*OO[[#This Row],[92]]</f>
        <v>1.1817236733277496E-21</v>
      </c>
      <c r="CQ14" s="10">
        <f>3/24000000*OO[[#This Row],[151 (07JUL1985 18:00:00)-Water Temperature (C)]]*OO[[#This Row],[93]]</f>
        <v>1.08841141628175E-21</v>
      </c>
      <c r="CR14" s="10">
        <f>3/24000000*OO[[#This Row],[152 (07JUL1985 21:00:00)-Water Temperature (C)]]*OO[[#This Row],[94]]</f>
        <v>1.0060062865950002E-21</v>
      </c>
      <c r="CS14" s="10">
        <f>3/24000000*OO[[#This Row],[153 (08JUL1985 00:00:00)-Water Temperature (C)]]*OO[[#This Row],[95]]</f>
        <v>9.382056516886249E-22</v>
      </c>
      <c r="CT14" s="10">
        <f>3/24000000*OO[[#This Row],[154 (08JUL1985 03:00:00)-Water Temperature (C)]]*OO[[#This Row],[96]]</f>
        <v>8.75765166393E-22</v>
      </c>
      <c r="CU14" s="10">
        <f>3/24000000*OO[[#This Row],[155 (08JUL1985 06:00:00)-Water Temperature (C)]]*OO[[#This Row],[97]]</f>
        <v>8.1999028127775014E-22</v>
      </c>
      <c r="CV14" s="10">
        <f>3/24000000*OO[[#This Row],[156 (08JUL1985 09:00:00)-Water Temperature (C)]]*OO[[#This Row],[98]]</f>
        <v>7.8269536588775002E-22</v>
      </c>
      <c r="CW14" s="10">
        <f>3/24000000*OO[[#This Row],[157 (08JUL1985 12:00:00)-Water Temperature (C)]]*OO[[#This Row],[99]]</f>
        <v>7.3956858662812498E-22</v>
      </c>
    </row>
    <row r="15" spans="1:102" x14ac:dyDescent="0.35">
      <c r="A15" t="s">
        <v>19</v>
      </c>
      <c r="B15">
        <v>540.94680000000005</v>
      </c>
      <c r="C15" s="10">
        <f>3/24*OO[[#This Row],[59 (26JUN1985 06:00:00)-Water Temperature (C)]]*OO[[#This Row],[1]]/SUM(OO[1])</f>
        <v>6.4143268245911444E-9</v>
      </c>
      <c r="D15" s="10">
        <f>3/24*OO[[#This Row],[60 (26JUN1985 09:00:00)-Water Temperature (C)]]*OO[[#This Row],[2]]/SUM(OO[2])</f>
        <v>1.2892381827401584E-12</v>
      </c>
      <c r="E15" s="10">
        <f>3/24*OO[[#This Row],[61 (26JUN1985 12:00:00)-Water Temperature (C)]]*OO[[#This Row],[3]]/SUM(OO[3])</f>
        <v>1.6407869336983106E-13</v>
      </c>
      <c r="F15" s="10">
        <f>3/24*OO[[#This Row],[62 (26JUN1985 15:00:00)-Water Temperature (C)]]*OO[[#This Row],[4]]/SUM(OO[4])</f>
        <v>1.3145850876280996E-13</v>
      </c>
      <c r="G15" s="10">
        <f>3/24*OO[[#This Row],[63 (26JUN1985 18:00:00)-Water Temperature (C)]]*OO[[#This Row],[5]]/SUM(OO[5])</f>
        <v>1.0630932180160969E-13</v>
      </c>
      <c r="H15" s="10">
        <f>3/24*OO[[#This Row],[64 (26JUN1985 21:00:00)-Water Temperature (C)]]*OO[[#This Row],[6]]/SUM(OO[6])</f>
        <v>8.4958987404062669E-14</v>
      </c>
      <c r="I15" s="10">
        <f>3/24*OO[[#This Row],[65 (27JUN1985 00:00:00)-Water Temperature (C)]]*OO[[#This Row],[7]]/SUM(OO[7])</f>
        <v>6.785777215358334E-14</v>
      </c>
      <c r="J15" s="10">
        <f>3/24*OO[[#This Row],[66 (27JUN1985 03:00:00)-Water Temperature (C)]]*OO[[#This Row],[8]]/SUM(OO[8])</f>
        <v>5.4603286609125124E-14</v>
      </c>
      <c r="K15" s="10">
        <f>3/24*OO[[#This Row],[67 (27JUN1985 06:00:00)-Water Temperature (C)]]*OO[[#This Row],[9]]/SUM(OO[9])</f>
        <v>4.4226629115094136E-14</v>
      </c>
      <c r="L15" s="10">
        <f>3/24*OO[[#This Row],[68 (27JUN1985 09:00:00)-Water Temperature (C)]]*OO[[#This Row],[10]]/SUM(OO[10])</f>
        <v>3.6851531050383048E-14</v>
      </c>
      <c r="M15" s="10">
        <f>3/24*OO[[#This Row],[69 (27JUN1985 12:00:00)-Water Temperature (C)]]*OO[[#This Row],[11]]/SUM(OO[11])</f>
        <v>3.0577248563746746E-14</v>
      </c>
      <c r="N15" s="10">
        <f>3/24*OO[[#This Row],[70 (27JUN1985 15:00:00)-Water Temperature (C)]]*OO[[#This Row],[12]]/SUM(OO[12])</f>
        <v>2.5049336145492505E-14</v>
      </c>
      <c r="O15" s="10">
        <f>3/24*OO[[#This Row],[71 (27JUN1985 18:00:00)-Water Temperature (C)]]*OO[[#This Row],[13]]/SUM(OO[13])</f>
        <v>2.0606466274486347E-14</v>
      </c>
      <c r="P15" s="10">
        <f>3/24*OO[[#This Row],[72 (27JUN1985 21:00:00)-Water Temperature (C)]]*OO[[#This Row],[14]]/SUM(OO[14])</f>
        <v>1.679383440440027E-14</v>
      </c>
      <c r="Q15" s="10">
        <f>3/24*OO[[#This Row],[73 (28JUN1985 00:00:00)-Water Temperature (C)]]*OO[[#This Row],[15]]/SUM(OO[15])</f>
        <v>1.3768217880933472E-14</v>
      </c>
      <c r="R15" s="10">
        <f>3/24*OO[[#This Row],[74 (28JUN1985 03:00:00)-Water Temperature (C)]]*OO[[#This Row],[16]]/SUM(OO[16])</f>
        <v>1.1436673496983972E-14</v>
      </c>
      <c r="S15" s="10">
        <f>3/24*OO[[#This Row],[75 (28JUN1985 06:00:00)-Water Temperature (C)]]*OO[[#This Row],[17]]/SUM(OO[17])</f>
        <v>9.6638972836375327E-15</v>
      </c>
      <c r="T15" s="10">
        <f>3/24*OO[[#This Row],[76 (28JUN1985 09:00:00)-Water Temperature (C)]]*OO[[#This Row],[18]]/SUM(OO[18])</f>
        <v>8.516123283764943E-15</v>
      </c>
      <c r="U15" s="10">
        <f>3/24*OO[[#This Row],[77 (28JUN1985 12:00:00)-Water Temperature (C)]]*OO[[#This Row],[19]]/SUM(OO[19])</f>
        <v>7.5997104144572429E-15</v>
      </c>
      <c r="V15" s="10">
        <f>3/24000000*OO[[#This Row],[78 (28JUN1985 15:00:00)-Water Temperature (C)]]*OO[[#This Row],[20]]</f>
        <v>6.6878940469274995E-15</v>
      </c>
      <c r="W15" s="10">
        <f>3/24000000*OO[[#This Row],[79 (28JUN1985 18:00:00)-Water Temperature (C)]]*OO[[#This Row],[21]]</f>
        <v>5.9342833611499999E-15</v>
      </c>
      <c r="X15" s="10">
        <f>3/24000000*OO[[#This Row],[80 (28JUN1985 21:00:00)-Water Temperature (C)]]*OO[[#This Row],[22]]</f>
        <v>5.1716908396874999E-15</v>
      </c>
      <c r="Y15" s="10">
        <f>3/24000000*OO[[#This Row],[81 (29JUN1985 00:00:00)-Water Temperature (C)]]*OO[[#This Row],[23]]</f>
        <v>4.5241341864812501E-15</v>
      </c>
      <c r="Z15" s="10">
        <f>3/24000000*OO[[#This Row],[82 (29JUN1985 03:00:00)-Water Temperature (C)]]*OO[[#This Row],[24]]</f>
        <v>3.7143385048424998E-15</v>
      </c>
      <c r="AA15" s="10">
        <f>3/24000000*OO[[#This Row],[83 (29JUN1985 06:00:00)-Water Temperature (C)]]*OO[[#This Row],[25]]</f>
        <v>3.0634141412699997E-15</v>
      </c>
      <c r="AB15" s="10">
        <f>3/24000000*OO[[#This Row],[84 (29JUN1985 09:00:00)-Water Temperature (C)]]*OO[[#This Row],[26]]</f>
        <v>2.595056342725E-15</v>
      </c>
      <c r="AC15" s="10">
        <f>3/24000000*OO[[#This Row],[85 (29JUN1985 12:00:00)-Water Temperature (C)]]*OO[[#This Row],[27]]</f>
        <v>2.1750133612000002E-15</v>
      </c>
      <c r="AD15" s="10">
        <f>3/24000000*OO[[#This Row],[86 (29JUN1985 15:00:00)-Water Temperature (C)]]*OO[[#This Row],[28]]</f>
        <v>1.8184299786663749E-15</v>
      </c>
      <c r="AE15" s="10">
        <f>3/24000000*OO[[#This Row],[88 (29JUN1985 21:00:00)-Water Temperature (C)]]*OO[[#This Row],[30]]</f>
        <v>1.2458954212618749E-15</v>
      </c>
      <c r="AF15" s="10">
        <f>3/24000000*OO[[#This Row],[88 (29JUN1985 21:00:00)-Water Temperature (C)]]*OO[[#This Row],[30]]</f>
        <v>1.2458954212618749E-15</v>
      </c>
      <c r="AG15" s="10">
        <f>3/24000000*OO[[#This Row],[89 (30JUN1985 00:00:00)-Water Temperature (C)]]*OO[[#This Row],[31]]</f>
        <v>1.0430314808023749E-15</v>
      </c>
      <c r="AH15" s="10">
        <f>3/24000000*OO[[#This Row],[90 (30JUN1985 03:00:00)-Water Temperature (C)]]*OO[[#This Row],[32]]</f>
        <v>8.8526007437374995E-16</v>
      </c>
      <c r="AI15" s="10">
        <f>3/24000000*OO[[#This Row],[91 (30JUN1985 06:00:00)-Water Temperature (C)]]*OO[[#This Row],[33]]</f>
        <v>7.6064093677337509E-16</v>
      </c>
      <c r="AJ15" s="10">
        <f>3/24000000*OO[[#This Row],[92 (30JUN1985 09:00:00)-Water Temperature (C)]]*OO[[#This Row],[34]]</f>
        <v>6.72937375516875E-16</v>
      </c>
      <c r="AK15" s="10">
        <f>3/24000000*OO[[#This Row],[93 (30JUN1985 12:00:00)-Water Temperature (C)]]*OO[[#This Row],[35]]</f>
        <v>5.9638970694712493E-16</v>
      </c>
      <c r="AL15" s="10">
        <f>3/24000000*OO[[#This Row],[94 (30JUN1985 15:00:00)-Water Temperature (C)]]*OO[[#This Row],[36]]</f>
        <v>5.2370828470349992E-16</v>
      </c>
      <c r="AM15" s="10">
        <f>3/24000000*OO[[#This Row],[95 (30JUN1985 18:00:00)-Water Temperature (C)]]*OO[[#This Row],[37]]</f>
        <v>4.5764828012062498E-16</v>
      </c>
      <c r="AN15" s="10">
        <f>3/24000000*OO[[#This Row],[96 (30JUN1985 21:00:00)-Water Temperature (C)]]*OO[[#This Row],[38]]</f>
        <v>3.92863340768375E-16</v>
      </c>
      <c r="AO15" s="10">
        <f>3/24000000*OO[[#This Row],[97 (01JUL1985 00:00:00)-Water Temperature (C)]]*OO[[#This Row],[39]]</f>
        <v>3.4196725681874999E-16</v>
      </c>
      <c r="AP15" s="10">
        <f>3/24000000*OO[[#This Row],[98 (01JUL1985 03:00:00)-Water Temperature (C)]]*OO[[#This Row],[40]]</f>
        <v>3.019310115955E-16</v>
      </c>
      <c r="AQ15" s="10">
        <f>3/24000000*OO[[#This Row],[99 (01JUL1985 06:00:00)-Water Temperature (C)]]*OO[[#This Row],[41]]</f>
        <v>2.6737655204324998E-16</v>
      </c>
      <c r="AR15" s="10">
        <f>3/24000000*OO[[#This Row],[100 (01JUL1985 09:00:00)-Water Temperature (C)]]*OO[[#This Row],[42]]</f>
        <v>2.4071452610699997E-16</v>
      </c>
      <c r="AS15" s="10">
        <f>3/24000000*OO[[#This Row],[101 (01JUL1985 12:00:00)-Water Temperature (C)]]*OO[[#This Row],[43]]</f>
        <v>2.1305958256220001E-16</v>
      </c>
      <c r="AT15" s="10">
        <f>3/24000000*OO[[#This Row],[102 (01JUL1985 15:00:00)-Water Temperature (C)]]*OO[[#This Row],[44]]</f>
        <v>1.8619204270283754E-16</v>
      </c>
      <c r="AU15" s="10">
        <f>3/24000000*OO[[#This Row],[103 (01JUL1985 18:00:00)-Water Temperature (C)]]*OO[[#This Row],[45]]</f>
        <v>1.6334368815012498E-16</v>
      </c>
      <c r="AV15" s="10">
        <f>3/24000000*OO[[#This Row],[104 (01JUL1985 21:00:00)-Water Temperature (C)]]*OO[[#This Row],[46]]</f>
        <v>1.4232199045987499E-16</v>
      </c>
      <c r="AW15" s="10">
        <f>3/24000000*OO[[#This Row],[105 (02JUL1985 00:00:00)-Water Temperature (C)]]*OO[[#This Row],[47]]</f>
        <v>1.2569221893969999E-16</v>
      </c>
      <c r="AX15" s="10">
        <f>3/24000000*OO[[#This Row],[106 (02JUL1985 03:00:00)-Water Temperature (C)]]*OO[[#This Row],[48]]</f>
        <v>1.110735359361E-16</v>
      </c>
      <c r="AY15" s="10">
        <f>3/24000000*OO[[#This Row],[107 (02JUL1985 06:00:00)-Water Temperature (C)]]*OO[[#This Row],[49]]</f>
        <v>9.771070450128752E-17</v>
      </c>
      <c r="AZ15" s="10">
        <f>3/24000000*OO[[#This Row],[108 (02JUL1985 09:00:00)-Water Temperature (C)]]*OO[[#This Row],[50]]</f>
        <v>8.5234679883224996E-17</v>
      </c>
      <c r="BA15" s="10">
        <f>3/24000000*OO[[#This Row],[109 (02JUL1985 12:00:00)-Water Temperature (C)]]*OO[[#This Row],[51]]</f>
        <v>7.5561823082249994E-17</v>
      </c>
      <c r="BB15" s="10">
        <f>3/24000000*OO[[#This Row],[110 (02JUL1985 15:00:00)-Water Temperature (C)]]*OO[[#This Row],[52]]</f>
        <v>6.6701934718124999E-17</v>
      </c>
      <c r="BC15" s="10">
        <f>3/24000000*OO[[#This Row],[111 (02JUL1985 18:00:00)-Water Temperature (C)]]*OO[[#This Row],[53]]</f>
        <v>5.8275125627074997E-17</v>
      </c>
      <c r="BD15" s="10">
        <f>3/24000000*OO[[#This Row],[112 (02JUL1985 21:00:00)-Water Temperature (C)]]*OO[[#This Row],[54]]</f>
        <v>4.9867373659174994E-17</v>
      </c>
      <c r="BE15" s="10">
        <f>3/24000000*OO[[#This Row],[113 (03JUL1985 00:00:00)-Water Temperature (C)]]*OO[[#This Row],[55]]</f>
        <v>4.3049423807749996E-17</v>
      </c>
      <c r="BF15" s="10">
        <f>3/24000000*OO[[#This Row],[114 (03JUL1985 03:00:00)-Water Temperature (C)]]*OO[[#This Row],[56]]</f>
        <v>3.780024845437499E-17</v>
      </c>
      <c r="BG15" s="10">
        <f>3/24000000*OO[[#This Row],[115 (03JUL1985 06:00:00)-Water Temperature (C)]]*OO[[#This Row],[57]]</f>
        <v>3.3214321562925005E-17</v>
      </c>
      <c r="BH15" s="10">
        <f>3/24000000*OO[[#This Row],[116 (03JUL1985 09:00:00)-Water Temperature (C)]]*OO[[#This Row],[58]]</f>
        <v>2.9643049940399998E-17</v>
      </c>
      <c r="BI15" s="10">
        <f>3/24000000*OO[[#This Row],[117 (03JUL1985 12:00:00)-Water Temperature (C)]]*OO[[#This Row],[59]]</f>
        <v>2.6240972533912501E-17</v>
      </c>
      <c r="BJ15" s="10">
        <f>3/24000000*OO[[#This Row],[118 (03JUL1985 15:00:00)-Water Temperature (C)]]*OO[[#This Row],[60]]</f>
        <v>2.30404191381E-17</v>
      </c>
      <c r="BK15" s="10">
        <f>3/24000000*OO[[#This Row],[119 (03JUL1985 18:00:00)-Water Temperature (C)]]*OO[[#This Row],[61]]</f>
        <v>2.0224974092750002E-17</v>
      </c>
      <c r="BL15" s="10">
        <f>3/24000000*OO[[#This Row],[120 (03JUL1985 21:00:00)-Water Temperature (C)]]*OO[[#This Row],[62]]</f>
        <v>1.7526782879813752E-17</v>
      </c>
      <c r="BM15" s="10">
        <f>3/24000000*OO[[#This Row],[121 (04JUL1985 00:00:00)-Water Temperature (C)]]*OO[[#This Row],[63]]</f>
        <v>1.543260808140625E-17</v>
      </c>
      <c r="BN15" s="10">
        <f>3/24000000*OO[[#This Row],[122 (04JUL1985 03:00:00)-Water Temperature (C)]]*OO[[#This Row],[64]]</f>
        <v>1.3657179326175002E-17</v>
      </c>
      <c r="BO15" s="10">
        <f>3/24000000*OO[[#This Row],[123 (04JUL1985 06:00:00)-Water Temperature (C)]]*OO[[#This Row],[65]]</f>
        <v>1.2177460594549999E-17</v>
      </c>
      <c r="BP15" s="10">
        <f>3/24000000*OO[[#This Row],[124 (04JUL1985 09:00:00)-Water Temperature (C)]]*OO[[#This Row],[66]]</f>
        <v>1.1148065925387498E-17</v>
      </c>
      <c r="BQ15" s="10">
        <f>3/24000000*OO[[#This Row],[125 (04JUL1985 12:00:00)-Water Temperature (C)]]*OO[[#This Row],[67]]</f>
        <v>1.0114295197379999E-17</v>
      </c>
      <c r="BR15" s="10">
        <f>3/24000000*OO[[#This Row],[126 (04JUL1985 15:00:00)-Water Temperature (C)]]*OO[[#This Row],[68]]</f>
        <v>9.0953323598699997E-18</v>
      </c>
      <c r="BS15" s="10">
        <f>3/24000000*OO[[#This Row],[127 (04JUL1985 18:00:00)-Water Temperature (C)]]*OO[[#This Row],[69]]</f>
        <v>8.1239896440137495E-18</v>
      </c>
      <c r="BT15" s="10">
        <f>3/24000000*OO[[#This Row],[128 (04JUL1985 21:00:00)-Water Temperature (C)]]*OO[[#This Row],[70]]</f>
        <v>7.2705470226512505E-18</v>
      </c>
      <c r="BU15" s="10">
        <f>3/24000000*OO[[#This Row],[129 (05JUL1985 00:00:00)-Water Temperature (C)]]*OO[[#This Row],[71]]</f>
        <v>6.5568714715262484E-18</v>
      </c>
      <c r="BV15" s="10">
        <f>3/24000000*OO[[#This Row],[130 (05JUL1985 03:00:00)-Water Temperature (C)]]*OO[[#This Row],[72]]</f>
        <v>5.9696668913624994E-18</v>
      </c>
      <c r="BW15" s="10">
        <f>3/24000000*OO[[#This Row],[131 (05JUL1985 06:00:00)-Water Temperature (C)]]*OO[[#This Row],[73]]</f>
        <v>5.4316426696874995E-18</v>
      </c>
      <c r="BX15" s="10">
        <f>3/24000000*OO[[#This Row],[132 (05JUL1985 09:00:00)-Water Temperature (C)]]*OO[[#This Row],[74]]</f>
        <v>5.0410727896562495E-18</v>
      </c>
      <c r="BY15" s="10">
        <f>3/24000000*OO[[#This Row],[133 (05JUL1985 12:00:00)-Water Temperature (C)]]*OO[[#This Row],[75]]</f>
        <v>4.609800815400001E-18</v>
      </c>
      <c r="BZ15" s="10">
        <f>3/24000000*OO[[#This Row],[134 (05JUL1985 15:00:00)-Water Temperature (C)]]*OO[[#This Row],[76]]</f>
        <v>4.1936787748799999E-18</v>
      </c>
      <c r="CA15" s="10">
        <f>3/24000000*OO[[#This Row],[135 (05JUL1985 18:00:00)-Water Temperature (C)]]*OO[[#This Row],[77]]</f>
        <v>3.7974282749199997E-18</v>
      </c>
      <c r="CB15" s="10">
        <f>3/24000000*OO[[#This Row],[136 (05JUL1985 21:00:00)-Water Temperature (C)]]*OO[[#This Row],[78]]</f>
        <v>3.3943039331600001E-18</v>
      </c>
      <c r="CC15" s="10">
        <f>3/24000000*OO[[#This Row],[137 (06JUL1985 00:00:00)-Water Temperature (C)]]*OO[[#This Row],[79]]</f>
        <v>3.0654360222499998E-18</v>
      </c>
      <c r="CD15" s="10">
        <f>3/24000000*OO[[#This Row],[138 (06JUL1985 03:00:00)-Water Temperature (C)]]*OO[[#This Row],[80]]</f>
        <v>2.7977278719099997E-18</v>
      </c>
      <c r="CE15" s="10">
        <f>3/24000000*OO[[#This Row],[139 (06JUL1985 06:00:00)-Water Temperature (C)]]*OO[[#This Row],[81]]</f>
        <v>2.577191806145E-18</v>
      </c>
      <c r="CF15" s="10">
        <f>3/24000000*OO[[#This Row],[140 (06JUL1985 09:00:00)-Water Temperature (C)]]*OO[[#This Row],[82]]</f>
        <v>2.4525623906774996E-18</v>
      </c>
      <c r="CG15" s="10">
        <f>3/24000000*OO[[#This Row],[141 (06JUL1985 12:00:00)-Water Temperature (C)]]*OO[[#This Row],[83]]</f>
        <v>2.2953632998274996E-18</v>
      </c>
      <c r="CH15" s="10">
        <f>3/24000000*OO[[#This Row],[142 (06JUL1985 15:00:00)-Water Temperature (C)]]*OO[[#This Row],[84]]</f>
        <v>2.126460018438625E-18</v>
      </c>
      <c r="CI15" s="10">
        <f>3/24000000*OO[[#This Row],[143 (06JUL1985 18:00:00)-Water Temperature (C)]]*OO[[#This Row],[85]]</f>
        <v>1.9675656819644998E-18</v>
      </c>
      <c r="CJ15" s="10">
        <f>3/24000000*OO[[#This Row],[144 (06JUL1985 21:00:00)-Water Temperature (C)]]*OO[[#This Row],[86]]</f>
        <v>1.7948841414664998E-18</v>
      </c>
      <c r="CK15" s="10">
        <f>3/24000000*OO[[#This Row],[145 (07JUL1985 00:00:00)-Water Temperature (C)]]*OO[[#This Row],[87]]</f>
        <v>1.6621451151888748E-18</v>
      </c>
      <c r="CL15" s="10">
        <f>3/24000000*OO[[#This Row],[146 (07JUL1985 03:00:00)-Water Temperature (C)]]*OO[[#This Row],[88]]</f>
        <v>1.5456327315017498E-18</v>
      </c>
      <c r="CM15" s="10">
        <f>3/24000000*OO[[#This Row],[147 (07JUL1985 06:00:00)-Water Temperature (C)]]*OO[[#This Row],[89]]</f>
        <v>1.440562641928E-18</v>
      </c>
      <c r="CN15" s="10">
        <f>3/24000000*OO[[#This Row],[148 (07JUL1985 09:00:00)-Water Temperature (C)]]*OO[[#This Row],[90]]</f>
        <v>1.3470845420393749E-18</v>
      </c>
      <c r="CO15" s="10">
        <f>3/24000000*OO[[#This Row],[149 (07JUL1985 12:00:00)-Water Temperature (C)]]*OO[[#This Row],[91]]</f>
        <v>1.2727164961990001E-18</v>
      </c>
      <c r="CP15" s="10">
        <f>3/24000000*OO[[#This Row],[150 (07JUL1985 15:00:00)-Water Temperature (C)]]*OO[[#This Row],[92]]</f>
        <v>1.1997035017123748E-18</v>
      </c>
      <c r="CQ15" s="10">
        <f>3/24000000*OO[[#This Row],[151 (07JUL1985 18:00:00)-Water Temperature (C)]]*OO[[#This Row],[93]]</f>
        <v>1.10460108954125E-18</v>
      </c>
      <c r="CR15" s="10">
        <f>3/24000000*OO[[#This Row],[152 (07JUL1985 21:00:00)-Water Temperature (C)]]*OO[[#This Row],[94]]</f>
        <v>1.0201321918987501E-18</v>
      </c>
      <c r="CS15" s="10">
        <f>3/24000000*OO[[#This Row],[153 (08JUL1985 00:00:00)-Water Temperature (C)]]*OO[[#This Row],[95]]</f>
        <v>9.5109813671399996E-19</v>
      </c>
      <c r="CT15" s="10">
        <f>3/24000000*OO[[#This Row],[154 (08JUL1985 03:00:00)-Water Temperature (C)]]*OO[[#This Row],[96]]</f>
        <v>8.8777818219637486E-19</v>
      </c>
      <c r="CU15" s="10">
        <f>3/24000000*OO[[#This Row],[155 (08JUL1985 06:00:00)-Water Temperature (C)]]*OO[[#This Row],[97]]</f>
        <v>8.3111615262675003E-19</v>
      </c>
      <c r="CV15" s="10">
        <f>3/24000000*OO[[#This Row],[156 (08JUL1985 09:00:00)-Water Temperature (C)]]*OO[[#This Row],[98]]</f>
        <v>7.9386090567174997E-19</v>
      </c>
      <c r="CW15" s="10">
        <f>3/24000000*OO[[#This Row],[157 (08JUL1985 12:00:00)-Water Temperature (C)]]*OO[[#This Row],[99]]</f>
        <v>7.5084186419999997E-19</v>
      </c>
    </row>
    <row r="16" spans="1:102" x14ac:dyDescent="0.35">
      <c r="A16" t="s">
        <v>20</v>
      </c>
      <c r="B16">
        <v>907.9778</v>
      </c>
      <c r="C16" s="10">
        <f>3/24*OO[[#This Row],[59 (26JUN1985 06:00:00)-Water Temperature (C)]]*OO[[#This Row],[1]]/SUM(OO[1])</f>
        <v>1.1578084573211526E-8</v>
      </c>
      <c r="D16" s="10">
        <f>3/24*OO[[#This Row],[60 (26JUN1985 09:00:00)-Water Temperature (C)]]*OO[[#This Row],[2]]/SUM(OO[2])</f>
        <v>6.1398708749061868E-12</v>
      </c>
      <c r="E16" s="10">
        <f>3/24*OO[[#This Row],[61 (26JUN1985 12:00:00)-Water Temperature (C)]]*OO[[#This Row],[3]]/SUM(OO[3])</f>
        <v>3.2946574527748018E-12</v>
      </c>
      <c r="F16" s="10">
        <f>3/24*OO[[#This Row],[62 (26JUN1985 15:00:00)-Water Temperature (C)]]*OO[[#This Row],[4]]/SUM(OO[4])</f>
        <v>2.6414212246385816E-12</v>
      </c>
      <c r="G16" s="10">
        <f>3/24*OO[[#This Row],[63 (26JUN1985 18:00:00)-Water Temperature (C)]]*OO[[#This Row],[5]]/SUM(OO[5])</f>
        <v>2.137054239929022E-12</v>
      </c>
      <c r="H16" s="10">
        <f>3/24*OO[[#This Row],[64 (26JUN1985 21:00:00)-Water Temperature (C)]]*OO[[#This Row],[6]]/SUM(OO[6])</f>
        <v>1.7071009908457665E-12</v>
      </c>
      <c r="I16" s="10">
        <f>3/24*OO[[#This Row],[65 (27JUN1985 00:00:00)-Water Temperature (C)]]*OO[[#This Row],[7]]/SUM(OO[7])</f>
        <v>1.36322210876368E-12</v>
      </c>
      <c r="J16" s="10">
        <f>3/24*OO[[#This Row],[66 (27JUN1985 03:00:00)-Water Temperature (C)]]*OO[[#This Row],[8]]/SUM(OO[8])</f>
        <v>1.0970809426048082E-12</v>
      </c>
      <c r="K16" s="10">
        <f>3/24*OO[[#This Row],[67 (27JUN1985 06:00:00)-Water Temperature (C)]]*OO[[#This Row],[9]]/SUM(OO[9])</f>
        <v>8.8874201669804395E-13</v>
      </c>
      <c r="L16" s="10">
        <f>3/24*OO[[#This Row],[68 (27JUN1985 09:00:00)-Water Temperature (C)]]*OO[[#This Row],[10]]/SUM(OO[10])</f>
        <v>7.4150937444238988E-13</v>
      </c>
      <c r="M16" s="10">
        <f>3/24*OO[[#This Row],[69 (27JUN1985 12:00:00)-Water Temperature (C)]]*OO[[#This Row],[11]]/SUM(OO[11])</f>
        <v>6.1581437120057454E-13</v>
      </c>
      <c r="N16" s="10">
        <f>3/24*OO[[#This Row],[70 (27JUN1985 15:00:00)-Water Temperature (C)]]*OO[[#This Row],[12]]/SUM(OO[12])</f>
        <v>5.0449930553948298E-13</v>
      </c>
      <c r="O16" s="10">
        <f>3/24*OO[[#This Row],[71 (27JUN1985 18:00:00)-Water Temperature (C)]]*OO[[#This Row],[13]]/SUM(OO[13])</f>
        <v>4.1504702705074541E-13</v>
      </c>
      <c r="P16" s="10">
        <f>3/24*OO[[#This Row],[72 (27JUN1985 21:00:00)-Water Temperature (C)]]*OO[[#This Row],[14]]/SUM(OO[14])</f>
        <v>3.3798765930271204E-13</v>
      </c>
      <c r="Q16" s="10">
        <f>3/24*OO[[#This Row],[73 (28JUN1985 00:00:00)-Water Temperature (C)]]*OO[[#This Row],[15]]/SUM(OO[15])</f>
        <v>2.7682133441495417E-13</v>
      </c>
      <c r="R16" s="10">
        <f>3/24*OO[[#This Row],[74 (28JUN1985 03:00:00)-Water Temperature (C)]]*OO[[#This Row],[16]]/SUM(OO[16])</f>
        <v>2.299874038006572E-13</v>
      </c>
      <c r="S16" s="10">
        <f>3/24*OO[[#This Row],[75 (28JUN1985 06:00:00)-Water Temperature (C)]]*OO[[#This Row],[17]]/SUM(OO[17])</f>
        <v>1.9452455001710138E-13</v>
      </c>
      <c r="T16" s="10">
        <f>3/24*OO[[#This Row],[76 (28JUN1985 09:00:00)-Water Temperature (C)]]*OO[[#This Row],[18]]/SUM(OO[18])</f>
        <v>1.716682816997524E-13</v>
      </c>
      <c r="U16" s="10">
        <f>3/24*OO[[#This Row],[77 (28JUN1985 12:00:00)-Water Temperature (C)]]*OO[[#This Row],[19]]/SUM(OO[19])</f>
        <v>1.5334101000706712E-13</v>
      </c>
      <c r="V16" s="10">
        <f>3/24000000*OO[[#This Row],[78 (28JUN1985 15:00:00)-Water Temperature (C)]]*OO[[#This Row],[20]]</f>
        <v>1.3503975871215003E-13</v>
      </c>
      <c r="W16" s="10">
        <f>3/24000000*OO[[#This Row],[79 (28JUN1985 18:00:00)-Water Temperature (C)]]*OO[[#This Row],[21]]</f>
        <v>1.19812758244075E-13</v>
      </c>
      <c r="X16" s="10">
        <f>3/24000000*OO[[#This Row],[80 (28JUN1985 21:00:00)-Water Temperature (C)]]*OO[[#This Row],[22]]</f>
        <v>1.0443334588925001E-13</v>
      </c>
      <c r="Y16" s="10">
        <f>3/24000000*OO[[#This Row],[81 (29JUN1985 00:00:00)-Water Temperature (C)]]*OO[[#This Row],[23]]</f>
        <v>9.1153182023999992E-14</v>
      </c>
      <c r="Z16" s="10">
        <f>3/24000000*OO[[#This Row],[82 (29JUN1985 03:00:00)-Water Temperature (C)]]*OO[[#This Row],[24]]</f>
        <v>7.4783458888025006E-14</v>
      </c>
      <c r="AA16" s="10">
        <f>3/24000000*OO[[#This Row],[83 (29JUN1985 06:00:00)-Water Temperature (C)]]*OO[[#This Row],[25]]</f>
        <v>6.1713419161099993E-14</v>
      </c>
      <c r="AB16" s="10">
        <f>3/24000000*OO[[#This Row],[84 (29JUN1985 09:00:00)-Water Temperature (C)]]*OO[[#This Row],[26]]</f>
        <v>5.2348704657199994E-14</v>
      </c>
      <c r="AC16" s="10">
        <f>3/24000000*OO[[#This Row],[85 (29JUN1985 12:00:00)-Water Temperature (C)]]*OO[[#This Row],[27]]</f>
        <v>4.39263698044E-14</v>
      </c>
      <c r="AD16" s="10">
        <f>3/24000000*OO[[#This Row],[86 (29JUN1985 15:00:00)-Water Temperature (C)]]*OO[[#This Row],[28]]</f>
        <v>3.6742854767100001E-14</v>
      </c>
      <c r="AE16" s="10">
        <f>3/24000000*OO[[#This Row],[88 (29JUN1985 21:00:00)-Water Temperature (C)]]*OO[[#This Row],[30]]</f>
        <v>2.5167462938037495E-14</v>
      </c>
      <c r="AF16" s="10">
        <f>3/24000000*OO[[#This Row],[88 (29JUN1985 21:00:00)-Water Temperature (C)]]*OO[[#This Row],[30]]</f>
        <v>2.5167462938037495E-14</v>
      </c>
      <c r="AG16" s="10">
        <f>3/24000000*OO[[#This Row],[89 (30JUN1985 00:00:00)-Water Temperature (C)]]*OO[[#This Row],[31]]</f>
        <v>2.1050159832937498E-14</v>
      </c>
      <c r="AH16" s="10">
        <f>3/24000000*OO[[#This Row],[90 (30JUN1985 03:00:00)-Water Temperature (C)]]*OO[[#This Row],[32]]</f>
        <v>1.7871428081112498E-14</v>
      </c>
      <c r="AI16" s="10">
        <f>3/24000000*OO[[#This Row],[91 (30JUN1985 06:00:00)-Water Temperature (C)]]*OO[[#This Row],[33]]</f>
        <v>1.5364730601736252E-14</v>
      </c>
      <c r="AJ16" s="10">
        <f>3/24000000*OO[[#This Row],[92 (30JUN1985 09:00:00)-Water Temperature (C)]]*OO[[#This Row],[34]]</f>
        <v>1.3607807791574999E-14</v>
      </c>
      <c r="AK16" s="10">
        <f>3/24000000*OO[[#This Row],[93 (30JUN1985 12:00:00)-Water Temperature (C)]]*OO[[#This Row],[35]]</f>
        <v>1.2074714672519998E-14</v>
      </c>
      <c r="AL16" s="10">
        <f>3/24000000*OO[[#This Row],[94 (30JUN1985 15:00:00)-Water Temperature (C)]]*OO[[#This Row],[36]]</f>
        <v>1.0606597910459999E-14</v>
      </c>
      <c r="AM16" s="10">
        <f>3/24000000*OO[[#This Row],[95 (30JUN1985 18:00:00)-Water Temperature (C)]]*OO[[#This Row],[37]]</f>
        <v>9.2692503223499981E-15</v>
      </c>
      <c r="AN16" s="10">
        <f>3/24000000*OO[[#This Row],[96 (30JUN1985 21:00:00)-Water Temperature (C)]]*OO[[#This Row],[38]]</f>
        <v>7.9511457993824992E-15</v>
      </c>
      <c r="AO16" s="10">
        <f>3/24000000*OO[[#This Row],[97 (01JUL1985 00:00:00)-Water Temperature (C)]]*OO[[#This Row],[39]]</f>
        <v>6.9118612324999996E-15</v>
      </c>
      <c r="AP16" s="10">
        <f>3/24000000*OO[[#This Row],[98 (01JUL1985 03:00:00)-Water Temperature (C)]]*OO[[#This Row],[40]]</f>
        <v>6.1027178099699983E-15</v>
      </c>
      <c r="AQ16" s="10">
        <f>3/24000000*OO[[#This Row],[99 (01JUL1985 06:00:00)-Water Temperature (C)]]*OO[[#This Row],[41]]</f>
        <v>5.40491108481E-15</v>
      </c>
      <c r="AR16" s="10">
        <f>3/24000000*OO[[#This Row],[100 (01JUL1985 09:00:00)-Water Temperature (C)]]*OO[[#This Row],[42]]</f>
        <v>4.8690981432000006E-15</v>
      </c>
      <c r="AS16" s="10">
        <f>3/24000000*OO[[#This Row],[101 (01JUL1985 12:00:00)-Water Temperature (C)]]*OO[[#This Row],[43]]</f>
        <v>4.3137200867749996E-15</v>
      </c>
      <c r="AT16" s="10">
        <f>3/24000000*OO[[#This Row],[102 (01JUL1985 15:00:00)-Water Temperature (C)]]*OO[[#This Row],[44]]</f>
        <v>3.7682667544012496E-15</v>
      </c>
      <c r="AU16" s="10">
        <f>3/24000000*OO[[#This Row],[103 (01JUL1985 18:00:00)-Water Temperature (C)]]*OO[[#This Row],[45]]</f>
        <v>3.30607361715E-15</v>
      </c>
      <c r="AV16" s="10">
        <f>3/24000000*OO[[#This Row],[104 (01JUL1985 21:00:00)-Water Temperature (C)]]*OO[[#This Row],[46]]</f>
        <v>2.8782713098650005E-15</v>
      </c>
      <c r="AW16" s="10">
        <f>3/24000000*OO[[#This Row],[105 (02JUL1985 00:00:00)-Water Temperature (C)]]*OO[[#This Row],[47]]</f>
        <v>2.5418909821187496E-15</v>
      </c>
      <c r="AX16" s="10">
        <f>3/24000000*OO[[#This Row],[106 (02JUL1985 03:00:00)-Water Temperature (C)]]*OO[[#This Row],[48]]</f>
        <v>2.2465333182425E-15</v>
      </c>
      <c r="AY16" s="10">
        <f>3/24000000*OO[[#This Row],[107 (02JUL1985 06:00:00)-Water Temperature (C)]]*OO[[#This Row],[49]]</f>
        <v>1.9760146114426249E-15</v>
      </c>
      <c r="AZ16" s="10">
        <f>3/24000000*OO[[#This Row],[108 (02JUL1985 09:00:00)-Water Temperature (C)]]*OO[[#This Row],[50]]</f>
        <v>1.7234818336195003E-15</v>
      </c>
      <c r="BA16" s="10">
        <f>3/24000000*OO[[#This Row],[109 (02JUL1985 12:00:00)-Water Temperature (C)]]*OO[[#This Row],[51]]</f>
        <v>1.5285852271199997E-15</v>
      </c>
      <c r="BB16" s="10">
        <f>3/24000000*OO[[#This Row],[110 (02JUL1985 15:00:00)-Water Temperature (C)]]*OO[[#This Row],[52]]</f>
        <v>1.3505873581848748E-15</v>
      </c>
      <c r="BC16" s="10">
        <f>3/24000000*OO[[#This Row],[111 (02JUL1985 18:00:00)-Water Temperature (C)]]*OO[[#This Row],[53]]</f>
        <v>1.1804614604412499E-15</v>
      </c>
      <c r="BD16" s="10">
        <f>3/24000000*OO[[#This Row],[112 (02JUL1985 21:00:00)-Water Temperature (C)]]*OO[[#This Row],[54]]</f>
        <v>1.0100540982473751E-15</v>
      </c>
      <c r="BE16" s="10">
        <f>3/24000000*OO[[#This Row],[113 (03JUL1985 00:00:00)-Water Temperature (C)]]*OO[[#This Row],[55]]</f>
        <v>8.7067620606862488E-16</v>
      </c>
      <c r="BF16" s="10">
        <f>3/24000000*OO[[#This Row],[114 (03JUL1985 03:00:00)-Water Temperature (C)]]*OO[[#This Row],[56]]</f>
        <v>7.6470886989349999E-16</v>
      </c>
      <c r="BG16" s="10">
        <f>3/24000000*OO[[#This Row],[115 (03JUL1985 06:00:00)-Water Temperature (C)]]*OO[[#This Row],[57]]</f>
        <v>6.7202421984249993E-16</v>
      </c>
      <c r="BH16" s="10">
        <f>3/24000000*OO[[#This Row],[116 (03JUL1985 09:00:00)-Water Temperature (C)]]*OO[[#This Row],[58]]</f>
        <v>6.0004374848212502E-16</v>
      </c>
      <c r="BI16" s="10">
        <f>3/24000000*OO[[#This Row],[117 (03JUL1985 12:00:00)-Water Temperature (C)]]*OO[[#This Row],[59]]</f>
        <v>5.3179212511249987E-16</v>
      </c>
      <c r="BJ16" s="10">
        <f>3/24000000*OO[[#This Row],[118 (03JUL1985 15:00:00)-Water Temperature (C)]]*OO[[#This Row],[60]]</f>
        <v>4.6714277815049996E-16</v>
      </c>
      <c r="BK16" s="10">
        <f>3/24000000*OO[[#This Row],[119 (03JUL1985 18:00:00)-Water Temperature (C)]]*OO[[#This Row],[61]]</f>
        <v>4.1002662604049989E-16</v>
      </c>
      <c r="BL16" s="10">
        <f>3/24000000*OO[[#This Row],[120 (03JUL1985 21:00:00)-Water Temperature (C)]]*OO[[#This Row],[62]]</f>
        <v>3.5531286283449998E-16</v>
      </c>
      <c r="BM16" s="10">
        <f>3/24000000*OO[[#This Row],[121 (04JUL1985 00:00:00)-Water Temperature (C)]]*OO[[#This Row],[63]]</f>
        <v>3.12625791029875E-16</v>
      </c>
      <c r="BN16" s="10">
        <f>3/24000000*OO[[#This Row],[122 (04JUL1985 03:00:00)-Water Temperature (C)]]*OO[[#This Row],[64]]</f>
        <v>2.7676908324912497E-16</v>
      </c>
      <c r="BO16" s="10">
        <f>3/24000000*OO[[#This Row],[123 (04JUL1985 06:00:00)-Water Temperature (C)]]*OO[[#This Row],[65]]</f>
        <v>2.4685803769874999E-16</v>
      </c>
      <c r="BP16" s="10">
        <f>3/24000000*OO[[#This Row],[124 (04JUL1985 09:00:00)-Water Temperature (C)]]*OO[[#This Row],[66]]</f>
        <v>2.2627908108599998E-16</v>
      </c>
      <c r="BQ16" s="10">
        <f>3/24000000*OO[[#This Row],[125 (04JUL1985 12:00:00)-Water Temperature (C)]]*OO[[#This Row],[67]]</f>
        <v>2.0544263145120002E-16</v>
      </c>
      <c r="BR16" s="10">
        <f>3/24000000*OO[[#This Row],[126 (04JUL1985 15:00:00)-Water Temperature (C)]]*OO[[#This Row],[68]]</f>
        <v>1.8474582136612499E-16</v>
      </c>
      <c r="BS16" s="10">
        <f>3/24000000*OO[[#This Row],[127 (04JUL1985 18:00:00)-Water Temperature (C)]]*OO[[#This Row],[69]]</f>
        <v>1.6504283436243749E-16</v>
      </c>
      <c r="BT16" s="10">
        <f>3/24000000*OO[[#This Row],[128 (04JUL1985 21:00:00)-Water Temperature (C)]]*OO[[#This Row],[70]]</f>
        <v>1.4762690925689999E-16</v>
      </c>
      <c r="BU16" s="10">
        <f>3/24000000*OO[[#This Row],[129 (05JUL1985 00:00:00)-Water Temperature (C)]]*OO[[#This Row],[71]]</f>
        <v>1.33046509292025E-16</v>
      </c>
      <c r="BV16" s="10">
        <f>3/24000000*OO[[#This Row],[130 (05JUL1985 03:00:00)-Water Temperature (C)]]*OO[[#This Row],[72]]</f>
        <v>1.2115644715530001E-16</v>
      </c>
      <c r="BW16" s="10">
        <f>3/24000000*OO[[#This Row],[131 (05JUL1985 06:00:00)-Water Temperature (C)]]*OO[[#This Row],[73]]</f>
        <v>1.1024459974710001E-16</v>
      </c>
      <c r="BX16" s="10">
        <f>3/24000000*OO[[#This Row],[132 (05JUL1985 09:00:00)-Water Temperature (C)]]*OO[[#This Row],[74]]</f>
        <v>1.023969983686875E-16</v>
      </c>
      <c r="BY16" s="10">
        <f>3/24000000*OO[[#This Row],[133 (05JUL1985 12:00:00)-Water Temperature (C)]]*OO[[#This Row],[75]]</f>
        <v>9.3724137958400014E-17</v>
      </c>
      <c r="BZ16" s="10">
        <f>3/24000000*OO[[#This Row],[134 (05JUL1985 15:00:00)-Water Temperature (C)]]*OO[[#This Row],[76]]</f>
        <v>8.5287535246875008E-17</v>
      </c>
      <c r="CA16" s="10">
        <f>3/24000000*OO[[#This Row],[135 (05JUL1985 18:00:00)-Water Temperature (C)]]*OO[[#This Row],[77]]</f>
        <v>7.7237270239425001E-17</v>
      </c>
      <c r="CB16" s="10">
        <f>3/24000000*OO[[#This Row],[136 (05JUL1985 21:00:00)-Water Temperature (C)]]*OO[[#This Row],[78]]</f>
        <v>6.9005747392062504E-17</v>
      </c>
      <c r="CC16" s="10">
        <f>3/24000000*OO[[#This Row],[137 (06JUL1985 00:00:00)-Water Temperature (C)]]*OO[[#This Row],[79]]</f>
        <v>6.2260913879249999E-17</v>
      </c>
      <c r="CD16" s="10">
        <f>3/24000000*OO[[#This Row],[138 (06JUL1985 03:00:00)-Water Temperature (C)]]*OO[[#This Row],[80]]</f>
        <v>5.6831979782900011E-17</v>
      </c>
      <c r="CE16" s="10">
        <f>3/24000000*OO[[#This Row],[139 (06JUL1985 06:00:00)-Water Temperature (C)]]*OO[[#This Row],[81]]</f>
        <v>5.2371467588999992E-17</v>
      </c>
      <c r="CF16" s="10">
        <f>3/24000000*OO[[#This Row],[140 (06JUL1985 09:00:00)-Water Temperature (C)]]*OO[[#This Row],[82]]</f>
        <v>4.9906761413850007E-17</v>
      </c>
      <c r="CG16" s="10">
        <f>3/24000000*OO[[#This Row],[141 (06JUL1985 12:00:00)-Water Temperature (C)]]*OO[[#This Row],[83]]</f>
        <v>4.6749310272149989E-17</v>
      </c>
      <c r="CH16" s="10">
        <f>3/24000000*OO[[#This Row],[142 (06JUL1985 15:00:00)-Water Temperature (C)]]*OO[[#This Row],[84]]</f>
        <v>4.3316989366612492E-17</v>
      </c>
      <c r="CI16" s="10">
        <f>3/24000000*OO[[#This Row],[143 (06JUL1985 18:00:00)-Water Temperature (C)]]*OO[[#This Row],[85]]</f>
        <v>4.008068835975E-17</v>
      </c>
      <c r="CJ16" s="10">
        <f>3/24000000*OO[[#This Row],[144 (06JUL1985 21:00:00)-Water Temperature (C)]]*OO[[#This Row],[86]]</f>
        <v>3.6546280953599999E-17</v>
      </c>
      <c r="CK16" s="10">
        <f>3/24000000*OO[[#This Row],[145 (07JUL1985 00:00:00)-Water Temperature (C)]]*OO[[#This Row],[87]]</f>
        <v>3.38005941912E-17</v>
      </c>
      <c r="CL16" s="10">
        <f>3/24000000*OO[[#This Row],[146 (07JUL1985 03:00:00)-Water Temperature (C)]]*OO[[#This Row],[88]]</f>
        <v>3.1439669713299995E-17</v>
      </c>
      <c r="CM16" s="10">
        <f>3/24000000*OO[[#This Row],[147 (07JUL1985 06:00:00)-Water Temperature (C)]]*OO[[#This Row],[89]]</f>
        <v>2.9298300883149999E-17</v>
      </c>
      <c r="CN16" s="10">
        <f>3/24000000*OO[[#This Row],[148 (07JUL1985 09:00:00)-Water Temperature (C)]]*OO[[#This Row],[90]]</f>
        <v>2.74012496541875E-17</v>
      </c>
      <c r="CO16" s="10">
        <f>3/24000000*OO[[#This Row],[149 (07JUL1985 12:00:00)-Water Temperature (C)]]*OO[[#This Row],[91]]</f>
        <v>2.5900882995849995E-17</v>
      </c>
      <c r="CP16" s="10">
        <f>3/24000000*OO[[#This Row],[150 (07JUL1985 15:00:00)-Water Temperature (C)]]*OO[[#This Row],[92]]</f>
        <v>2.44423571179375E-17</v>
      </c>
      <c r="CQ16" s="10">
        <f>3/24000000*OO[[#This Row],[151 (07JUL1985 18:00:00)-Water Temperature (C)]]*OO[[#This Row],[93]]</f>
        <v>2.2499491911600001E-17</v>
      </c>
      <c r="CR16" s="10">
        <f>3/24000000*OO[[#This Row],[152 (07JUL1985 21:00:00)-Water Temperature (C)]]*OO[[#This Row],[94]]</f>
        <v>2.0763998051017498E-17</v>
      </c>
      <c r="CS16" s="10">
        <f>3/24000000*OO[[#This Row],[153 (08JUL1985 00:00:00)-Water Temperature (C)]]*OO[[#This Row],[95]]</f>
        <v>1.935340219702875E-17</v>
      </c>
      <c r="CT16" s="10">
        <f>3/24000000*OO[[#This Row],[154 (08JUL1985 03:00:00)-Water Temperature (C)]]*OO[[#This Row],[96]]</f>
        <v>1.8065699194837501E-17</v>
      </c>
      <c r="CU16" s="10">
        <f>3/24000000*OO[[#This Row],[155 (08JUL1985 06:00:00)-Water Temperature (C)]]*OO[[#This Row],[97]]</f>
        <v>1.6911118218907499E-17</v>
      </c>
      <c r="CV16" s="10">
        <f>3/24000000*OO[[#This Row],[156 (08JUL1985 09:00:00)-Water Temperature (C)]]*OO[[#This Row],[98]]</f>
        <v>1.6167040262729997E-17</v>
      </c>
      <c r="CW16" s="10">
        <f>3/24000000*OO[[#This Row],[157 (08JUL1985 12:00:00)-Water Temperature (C)]]*OO[[#This Row],[99]]</f>
        <v>1.5304893667346246E-17</v>
      </c>
    </row>
    <row r="17" spans="1:101" x14ac:dyDescent="0.35">
      <c r="A17" t="s">
        <v>21</v>
      </c>
      <c r="B17">
        <v>611.05079999999998</v>
      </c>
      <c r="C17" s="10">
        <f>3/24*OO[[#This Row],[59 (26JUN1985 06:00:00)-Water Temperature (C)]]*OO[[#This Row],[1]]/SUM(OO[1])</f>
        <v>8.608000342320397E-7</v>
      </c>
      <c r="D17" s="10">
        <f>3/24*OO[[#This Row],[60 (26JUN1985 09:00:00)-Water Temperature (C)]]*OO[[#This Row],[2]]/SUM(OO[2])</f>
        <v>1.0694806025433198E-8</v>
      </c>
      <c r="E17" s="10">
        <f>3/24*OO[[#This Row],[61 (26JUN1985 12:00:00)-Water Temperature (C)]]*OO[[#This Row],[3]]/SUM(OO[3])</f>
        <v>8.3006114042776069E-9</v>
      </c>
      <c r="F17" s="10">
        <f>3/24*OO[[#This Row],[62 (26JUN1985 15:00:00)-Water Temperature (C)]]*OO[[#This Row],[4]]/SUM(OO[4])</f>
        <v>6.6529730969587503E-9</v>
      </c>
      <c r="G17" s="10">
        <f>3/24*OO[[#This Row],[63 (26JUN1985 18:00:00)-Water Temperature (C)]]*OO[[#This Row],[5]]/SUM(OO[5])</f>
        <v>5.3854739062765195E-9</v>
      </c>
      <c r="H17" s="10">
        <f>3/24*OO[[#This Row],[64 (26JUN1985 21:00:00)-Water Temperature (C)]]*OO[[#This Row],[6]]/SUM(OO[6])</f>
        <v>4.3013650764701068E-9</v>
      </c>
      <c r="I17" s="10">
        <f>3/24*OO[[#This Row],[65 (27JUN1985 00:00:00)-Water Temperature (C)]]*OO[[#This Row],[7]]/SUM(OO[7])</f>
        <v>3.4338999329151766E-9</v>
      </c>
      <c r="J17" s="10">
        <f>3/24*OO[[#This Row],[66 (27JUN1985 03:00:00)-Water Temperature (C)]]*OO[[#This Row],[8]]/SUM(OO[8])</f>
        <v>2.7636858783083956E-9</v>
      </c>
      <c r="K17" s="10">
        <f>3/24*OO[[#This Row],[67 (27JUN1985 06:00:00)-Water Temperature (C)]]*OO[[#This Row],[9]]/SUM(OO[9])</f>
        <v>2.2391654141748635E-9</v>
      </c>
      <c r="L17" s="10">
        <f>3/24*OO[[#This Row],[68 (27JUN1985 09:00:00)-Water Temperature (C)]]*OO[[#This Row],[10]]/SUM(OO[10])</f>
        <v>1.8713573031941629E-9</v>
      </c>
      <c r="M17" s="10">
        <f>3/24*OO[[#This Row],[69 (27JUN1985 12:00:00)-Water Temperature (C)]]*OO[[#This Row],[11]]/SUM(OO[11])</f>
        <v>1.5568922900669992E-9</v>
      </c>
      <c r="N17" s="10">
        <f>3/24*OO[[#This Row],[70 (27JUN1985 15:00:00)-Water Temperature (C)]]*OO[[#This Row],[12]]/SUM(OO[12])</f>
        <v>1.2756075967864157E-9</v>
      </c>
      <c r="O17" s="10">
        <f>3/24*OO[[#This Row],[71 (27JUN1985 18:00:00)-Water Temperature (C)]]*OO[[#This Row],[13]]/SUM(OO[13])</f>
        <v>1.0492224759972053E-9</v>
      </c>
      <c r="P17" s="10">
        <f>3/24*OO[[#This Row],[72 (27JUN1985 21:00:00)-Water Temperature (C)]]*OO[[#This Row],[14]]/SUM(OO[14])</f>
        <v>8.5306098163592613E-10</v>
      </c>
      <c r="Q17" s="10">
        <f>3/24*OO[[#This Row],[73 (28JUN1985 00:00:00)-Water Temperature (C)]]*OO[[#This Row],[15]]/SUM(OO[15])</f>
        <v>6.9743638278802128E-10</v>
      </c>
      <c r="R17" s="10">
        <f>3/24*OO[[#This Row],[74 (28JUN1985 03:00:00)-Water Temperature (C)]]*OO[[#This Row],[16]]/SUM(OO[16])</f>
        <v>5.7930702065929211E-10</v>
      </c>
      <c r="S17" s="10">
        <f>3/24*OO[[#This Row],[75 (28JUN1985 06:00:00)-Water Temperature (C)]]*OO[[#This Row],[17]]/SUM(OO[17])</f>
        <v>4.9005984660822088E-10</v>
      </c>
      <c r="T17" s="10">
        <f>3/24*OO[[#This Row],[76 (28JUN1985 09:00:00)-Water Temperature (C)]]*OO[[#This Row],[18]]/SUM(OO[18])</f>
        <v>4.3291189941887082E-10</v>
      </c>
      <c r="U17" s="10">
        <f>3/24*OO[[#This Row],[77 (28JUN1985 12:00:00)-Water Temperature (C)]]*OO[[#This Row],[19]]/SUM(OO[19])</f>
        <v>3.87252195550471E-10</v>
      </c>
      <c r="V17" s="10">
        <f>3/24000000*OO[[#This Row],[78 (28JUN1985 15:00:00)-Water Temperature (C)]]*OO[[#This Row],[20]]</f>
        <v>3.4136446565100002E-10</v>
      </c>
      <c r="W17" s="10">
        <f>3/24000000*OO[[#This Row],[79 (28JUN1985 18:00:00)-Water Temperature (C)]]*OO[[#This Row],[21]]</f>
        <v>3.0261405741875001E-10</v>
      </c>
      <c r="X17" s="10">
        <f>3/24000000*OO[[#This Row],[80 (28JUN1985 21:00:00)-Water Temperature (C)]]*OO[[#This Row],[22]]</f>
        <v>2.6374797437624995E-10</v>
      </c>
      <c r="Y17" s="10">
        <f>3/24000000*OO[[#This Row],[81 (29JUN1985 00:00:00)-Water Temperature (C)]]*OO[[#This Row],[23]]</f>
        <v>2.2959600982200004E-10</v>
      </c>
      <c r="Z17" s="10">
        <f>3/24000000*OO[[#This Row],[82 (29JUN1985 03:00:00)-Water Temperature (C)]]*OO[[#This Row],[24]]</f>
        <v>1.8831968062843752E-10</v>
      </c>
      <c r="AA17" s="10">
        <f>3/24000000*OO[[#This Row],[83 (29JUN1985 06:00:00)-Water Temperature (C)]]*OO[[#This Row],[25]]</f>
        <v>1.5542626782882502E-10</v>
      </c>
      <c r="AB17" s="10">
        <f>3/24000000*OO[[#This Row],[84 (29JUN1985 09:00:00)-Water Temperature (C)]]*OO[[#This Row],[26]]</f>
        <v>1.3204605967284999E-10</v>
      </c>
      <c r="AC17" s="10">
        <f>3/24000000*OO[[#This Row],[85 (29JUN1985 12:00:00)-Water Temperature (C)]]*OO[[#This Row],[27]]</f>
        <v>1.11019427329575E-10</v>
      </c>
      <c r="AD17" s="10">
        <f>3/24000000*OO[[#This Row],[86 (29JUN1985 15:00:00)-Water Temperature (C)]]*OO[[#This Row],[28]]</f>
        <v>9.2893853295524992E-11</v>
      </c>
      <c r="AE17" s="10">
        <f>3/24000000*OO[[#This Row],[88 (29JUN1985 21:00:00)-Water Temperature (C)]]*OO[[#This Row],[30]]</f>
        <v>6.3532257531775006E-11</v>
      </c>
      <c r="AF17" s="10">
        <f>3/24000000*OO[[#This Row],[88 (29JUN1985 21:00:00)-Water Temperature (C)]]*OO[[#This Row],[30]]</f>
        <v>6.3532257531775006E-11</v>
      </c>
      <c r="AG17" s="10">
        <f>3/24000000*OO[[#This Row],[89 (30JUN1985 00:00:00)-Water Temperature (C)]]*OO[[#This Row],[31]]</f>
        <v>5.2995502001137495E-11</v>
      </c>
      <c r="AH17" s="10">
        <f>3/24000000*OO[[#This Row],[90 (30JUN1985 03:00:00)-Water Temperature (C)]]*OO[[#This Row],[32]]</f>
        <v>4.4988518202949993E-11</v>
      </c>
      <c r="AI17" s="10">
        <f>3/24000000*OO[[#This Row],[91 (30JUN1985 06:00:00)-Water Temperature (C)]]*OO[[#This Row],[33]]</f>
        <v>3.8682860179337499E-11</v>
      </c>
      <c r="AJ17" s="10">
        <f>3/24000000*OO[[#This Row],[92 (30JUN1985 09:00:00)-Water Temperature (C)]]*OO[[#This Row],[34]]</f>
        <v>3.4304814326750004E-11</v>
      </c>
      <c r="AK17" s="10">
        <f>3/24000000*OO[[#This Row],[93 (30JUN1985 12:00:00)-Water Temperature (C)]]*OO[[#This Row],[35]]</f>
        <v>3.0506878579974999E-11</v>
      </c>
      <c r="AL17" s="10">
        <f>3/24000000*OO[[#This Row],[94 (30JUN1985 15:00:00)-Water Temperature (C)]]*OO[[#This Row],[36]]</f>
        <v>2.6818218916587498E-11</v>
      </c>
      <c r="AM17" s="10">
        <f>3/24000000*OO[[#This Row],[95 (30JUN1985 18:00:00)-Water Temperature (C)]]*OO[[#This Row],[37]]</f>
        <v>2.34352608895125E-11</v>
      </c>
      <c r="AN17" s="10">
        <f>3/24000000*OO[[#This Row],[96 (30JUN1985 21:00:00)-Water Temperature (C)]]*OO[[#This Row],[38]]</f>
        <v>2.007487395069E-11</v>
      </c>
      <c r="AO17" s="10">
        <f>3/24000000*OO[[#This Row],[97 (01JUL1985 00:00:00)-Water Temperature (C)]]*OO[[#This Row],[39]]</f>
        <v>1.7404295350531249E-11</v>
      </c>
      <c r="AP17" s="10">
        <f>3/24000000*OO[[#This Row],[98 (01JUL1985 03:00:00)-Water Temperature (C)]]*OO[[#This Row],[40]]</f>
        <v>1.5363083012679999E-11</v>
      </c>
      <c r="AQ17" s="10">
        <f>3/24000000*OO[[#This Row],[99 (01JUL1985 06:00:00)-Water Temperature (C)]]*OO[[#This Row],[41]]</f>
        <v>1.361141344108E-11</v>
      </c>
      <c r="AR17" s="10">
        <f>3/24000000*OO[[#This Row],[100 (01JUL1985 09:00:00)-Water Temperature (C)]]*OO[[#This Row],[42]]</f>
        <v>1.2275157889122499E-11</v>
      </c>
      <c r="AS17" s="10">
        <f>3/24000000*OO[[#This Row],[101 (01JUL1985 12:00:00)-Water Temperature (C)]]*OO[[#This Row],[43]]</f>
        <v>1.0898749997231252E-11</v>
      </c>
      <c r="AT17" s="10">
        <f>3/24000000*OO[[#This Row],[102 (01JUL1985 15:00:00)-Water Temperature (C)]]*OO[[#This Row],[44]]</f>
        <v>9.5163004440674994E-12</v>
      </c>
      <c r="AU17" s="10">
        <f>3/24000000*OO[[#This Row],[103 (01JUL1985 18:00:00)-Water Temperature (C)]]*OO[[#This Row],[45]]</f>
        <v>8.3479936474612494E-12</v>
      </c>
      <c r="AV17" s="10">
        <f>3/24000000*OO[[#This Row],[104 (01JUL1985 21:00:00)-Water Temperature (C)]]*OO[[#This Row],[46]]</f>
        <v>7.2571672739999991E-12</v>
      </c>
      <c r="AW17" s="10">
        <f>3/24000000*OO[[#This Row],[105 (02JUL1985 00:00:00)-Water Temperature (C)]]*OO[[#This Row],[47]]</f>
        <v>6.4075400679599987E-12</v>
      </c>
      <c r="AX17" s="10">
        <f>3/24000000*OO[[#This Row],[106 (02JUL1985 03:00:00)-Water Temperature (C)]]*OO[[#This Row],[48]]</f>
        <v>5.6641283333399999E-12</v>
      </c>
      <c r="AY17" s="10">
        <f>3/24000000*OO[[#This Row],[107 (02JUL1985 06:00:00)-Water Temperature (C)]]*OO[[#This Row],[49]]</f>
        <v>4.9830065745762491E-12</v>
      </c>
      <c r="AZ17" s="10">
        <f>3/24000000*OO[[#This Row],[108 (02JUL1985 09:00:00)-Water Temperature (C)]]*OO[[#This Row],[50]]</f>
        <v>4.3454393494762498E-12</v>
      </c>
      <c r="BA17" s="10">
        <f>3/24000000*OO[[#This Row],[109 (02JUL1985 12:00:00)-Water Temperature (C)]]*OO[[#This Row],[51]]</f>
        <v>3.8555776038974996E-12</v>
      </c>
      <c r="BB17" s="10">
        <f>3/24000000*OO[[#This Row],[110 (02JUL1985 15:00:00)-Water Temperature (C)]]*OO[[#This Row],[52]]</f>
        <v>3.4126713344750003E-12</v>
      </c>
      <c r="BC17" s="10">
        <f>3/24000000*OO[[#This Row],[111 (02JUL1985 18:00:00)-Water Temperature (C)]]*OO[[#This Row],[53]]</f>
        <v>2.9846233997949996E-12</v>
      </c>
      <c r="BD17" s="10">
        <f>3/24000000*OO[[#This Row],[112 (02JUL1985 21:00:00)-Water Temperature (C)]]*OO[[#This Row],[54]]</f>
        <v>2.5529062967650002E-12</v>
      </c>
      <c r="BE17" s="10">
        <f>3/24000000*OO[[#This Row],[113 (03JUL1985 00:00:00)-Water Temperature (C)]]*OO[[#This Row],[55]]</f>
        <v>2.1936164287275001E-12</v>
      </c>
      <c r="BF17" s="10">
        <f>3/24000000*OO[[#This Row],[114 (03JUL1985 03:00:00)-Water Temperature (C)]]*OO[[#This Row],[56]]</f>
        <v>1.9265122217459996E-12</v>
      </c>
      <c r="BG17" s="10">
        <f>3/24000000*OO[[#This Row],[115 (03JUL1985 06:00:00)-Water Temperature (C)]]*OO[[#This Row],[57]]</f>
        <v>1.6932389375787499E-12</v>
      </c>
      <c r="BH17" s="10">
        <f>3/24000000*OO[[#This Row],[116 (03JUL1985 09:00:00)-Water Temperature (C)]]*OO[[#This Row],[58]]</f>
        <v>1.5126050601859997E-12</v>
      </c>
      <c r="BI17" s="10">
        <f>3/24000000*OO[[#This Row],[117 (03JUL1985 12:00:00)-Water Temperature (C)]]*OO[[#This Row],[59]]</f>
        <v>1.3433686403882499E-12</v>
      </c>
      <c r="BJ17" s="10">
        <f>3/24000000*OO[[#This Row],[118 (03JUL1985 15:00:00)-Water Temperature (C)]]*OO[[#This Row],[60]]</f>
        <v>1.1805740881801248E-12</v>
      </c>
      <c r="BK17" s="10">
        <f>3/24000000*OO[[#This Row],[119 (03JUL1985 18:00:00)-Water Temperature (C)]]*OO[[#This Row],[61]]</f>
        <v>1.0358022636259998E-12</v>
      </c>
      <c r="BL17" s="10">
        <f>3/24000000*OO[[#This Row],[120 (03JUL1985 21:00:00)-Water Temperature (C)]]*OO[[#This Row],[62]]</f>
        <v>8.9713505120599987E-13</v>
      </c>
      <c r="BM17" s="10">
        <f>3/24000000*OO[[#This Row],[121 (04JUL1985 00:00:00)-Water Temperature (C)]]*OO[[#This Row],[63]]</f>
        <v>7.8774339986437497E-13</v>
      </c>
      <c r="BN17" s="10">
        <f>3/24000000*OO[[#This Row],[122 (04JUL1985 03:00:00)-Water Temperature (C)]]*OO[[#This Row],[64]]</f>
        <v>6.9763632854325001E-13</v>
      </c>
      <c r="BO17" s="10">
        <f>3/24000000*OO[[#This Row],[123 (04JUL1985 06:00:00)-Water Temperature (C)]]*OO[[#This Row],[65]]</f>
        <v>6.2226482978249988E-13</v>
      </c>
      <c r="BP17" s="10">
        <f>3/24000000*OO[[#This Row],[124 (04JUL1985 09:00:00)-Water Temperature (C)]]*OO[[#This Row],[66]]</f>
        <v>5.7128917129624995E-13</v>
      </c>
      <c r="BQ17" s="10">
        <f>3/24000000*OO[[#This Row],[125 (04JUL1985 12:00:00)-Water Temperature (C)]]*OO[[#This Row],[67]]</f>
        <v>5.1940819406887497E-13</v>
      </c>
      <c r="BR17" s="10">
        <f>3/24000000*OO[[#This Row],[126 (04JUL1985 15:00:00)-Water Temperature (C)]]*OO[[#This Row],[68]]</f>
        <v>4.6712768232874997E-13</v>
      </c>
      <c r="BS17" s="10">
        <f>3/24000000*OO[[#This Row],[127 (04JUL1985 18:00:00)-Water Temperature (C)]]*OO[[#This Row],[69]]</f>
        <v>4.1722989295162492E-13</v>
      </c>
      <c r="BT17" s="10">
        <f>3/24000000*OO[[#This Row],[128 (04JUL1985 21:00:00)-Water Temperature (C)]]*OO[[#This Row],[70]]</f>
        <v>3.7270190953687492E-13</v>
      </c>
      <c r="BU17" s="10">
        <f>3/24000000*OO[[#This Row],[129 (05JUL1985 00:00:00)-Water Temperature (C)]]*OO[[#This Row],[71]]</f>
        <v>3.3531559316587504E-13</v>
      </c>
      <c r="BV17" s="10">
        <f>3/24000000*OO[[#This Row],[130 (05JUL1985 03:00:00)-Water Temperature (C)]]*OO[[#This Row],[72]]</f>
        <v>3.0539402402624997E-13</v>
      </c>
      <c r="BW17" s="10">
        <f>3/24000000*OO[[#This Row],[131 (05JUL1985 06:00:00)-Water Temperature (C)]]*OO[[#This Row],[73]]</f>
        <v>2.7791385752812499E-13</v>
      </c>
      <c r="BX17" s="10">
        <f>3/24000000*OO[[#This Row],[132 (05JUL1985 09:00:00)-Water Temperature (C)]]*OO[[#This Row],[74]]</f>
        <v>2.5843631522499996E-13</v>
      </c>
      <c r="BY17" s="10">
        <f>3/24000000*OO[[#This Row],[133 (05JUL1985 12:00:00)-Water Temperature (C)]]*OO[[#This Row],[75]]</f>
        <v>2.3697134896837499E-13</v>
      </c>
      <c r="BZ17" s="10">
        <f>3/24000000*OO[[#This Row],[134 (05JUL1985 15:00:00)-Water Temperature (C)]]*OO[[#This Row],[76]]</f>
        <v>2.1571378493006246E-13</v>
      </c>
      <c r="CA17" s="10">
        <f>3/24000000*OO[[#This Row],[135 (05JUL1985 18:00:00)-Water Temperature (C)]]*OO[[#This Row],[77]]</f>
        <v>1.9533550903972499E-13</v>
      </c>
      <c r="CB17" s="10">
        <f>3/24000000*OO[[#This Row],[136 (05JUL1985 21:00:00)-Water Temperature (C)]]*OO[[#This Row],[78]]</f>
        <v>1.7434512588396249E-13</v>
      </c>
      <c r="CC17" s="10">
        <f>3/24000000*OO[[#This Row],[137 (06JUL1985 00:00:00)-Water Temperature (C)]]*OO[[#This Row],[79]]</f>
        <v>1.5693761510506248E-13</v>
      </c>
      <c r="CD17" s="10">
        <f>3/24000000*OO[[#This Row],[138 (06JUL1985 03:00:00)-Water Temperature (C)]]*OO[[#This Row],[80]]</f>
        <v>1.4322987620009999E-13</v>
      </c>
      <c r="CE17" s="10">
        <f>3/24000000*OO[[#This Row],[139 (06JUL1985 06:00:00)-Water Temperature (C)]]*OO[[#This Row],[81]]</f>
        <v>1.3198866269537498E-13</v>
      </c>
      <c r="CF17" s="10">
        <f>3/24000000*OO[[#This Row],[140 (06JUL1985 09:00:00)-Water Temperature (C)]]*OO[[#This Row],[82]]</f>
        <v>1.2603985537549998E-13</v>
      </c>
      <c r="CG17" s="10">
        <f>3/24000000*OO[[#This Row],[141 (06JUL1985 12:00:00)-Water Temperature (C)]]*OO[[#This Row],[83]]</f>
        <v>1.1828819412739998E-13</v>
      </c>
      <c r="CH17" s="10">
        <f>3/24000000*OO[[#This Row],[142 (06JUL1985 15:00:00)-Water Temperature (C)]]*OO[[#This Row],[84]]</f>
        <v>1.0962905557019999E-13</v>
      </c>
      <c r="CI17" s="10">
        <f>3/24000000*OO[[#This Row],[143 (06JUL1985 18:00:00)-Water Temperature (C)]]*OO[[#This Row],[85]]</f>
        <v>1.0141282291424998E-13</v>
      </c>
      <c r="CJ17" s="10">
        <f>3/24000000*OO[[#This Row],[144 (06JUL1985 21:00:00)-Water Temperature (C)]]*OO[[#This Row],[86]]</f>
        <v>9.2401827267949981E-14</v>
      </c>
      <c r="CK17" s="10">
        <f>3/24000000*OO[[#This Row],[145 (07JUL1985 00:00:00)-Water Temperature (C)]]*OO[[#This Row],[87]]</f>
        <v>8.5218205365337493E-14</v>
      </c>
      <c r="CL17" s="10">
        <f>3/24000000*OO[[#This Row],[146 (07JUL1985 03:00:00)-Water Temperature (C)]]*OO[[#This Row],[88]]</f>
        <v>7.9278662965837487E-14</v>
      </c>
      <c r="CM17" s="10">
        <f>3/24000000*OO[[#This Row],[147 (07JUL1985 06:00:00)-Water Temperature (C)]]*OO[[#This Row],[89]]</f>
        <v>7.3850955001562494E-14</v>
      </c>
      <c r="CN17" s="10">
        <f>3/24000000*OO[[#This Row],[148 (07JUL1985 09:00:00)-Water Temperature (C)]]*OO[[#This Row],[90]]</f>
        <v>6.9077889300225001E-14</v>
      </c>
      <c r="CO17" s="10">
        <f>3/24000000*OO[[#This Row],[149 (07JUL1985 12:00:00)-Water Temperature (C)]]*OO[[#This Row],[91]]</f>
        <v>6.5330968614412495E-14</v>
      </c>
      <c r="CP17" s="10">
        <f>3/24000000*OO[[#This Row],[150 (07JUL1985 15:00:00)-Water Temperature (C)]]*OO[[#This Row],[92]]</f>
        <v>6.1771711746412489E-14</v>
      </c>
      <c r="CQ17" s="10">
        <f>3/24000000*OO[[#This Row],[151 (07JUL1985 18:00:00)-Water Temperature (C)]]*OO[[#This Row],[93]]</f>
        <v>5.6847469053024996E-14</v>
      </c>
      <c r="CR17" s="10">
        <f>3/24000000*OO[[#This Row],[152 (07JUL1985 21:00:00)-Water Temperature (C)]]*OO[[#This Row],[94]]</f>
        <v>5.2379849001112498E-14</v>
      </c>
      <c r="CS17" s="10">
        <f>3/24000000*OO[[#This Row],[153 (08JUL1985 00:00:00)-Water Temperature (C)]]*OO[[#This Row],[95]]</f>
        <v>4.8785978220074993E-14</v>
      </c>
      <c r="CT17" s="10">
        <f>3/24000000*OO[[#This Row],[154 (08JUL1985 03:00:00)-Water Temperature (C)]]*OO[[#This Row],[96]]</f>
        <v>4.553622450835E-14</v>
      </c>
      <c r="CU17" s="10">
        <f>3/24000000*OO[[#This Row],[155 (08JUL1985 06:00:00)-Water Temperature (C)]]*OO[[#This Row],[97]]</f>
        <v>4.2618186026500006E-14</v>
      </c>
      <c r="CV17" s="10">
        <f>3/24000000*OO[[#This Row],[156 (08JUL1985 09:00:00)-Water Temperature (C)]]*OO[[#This Row],[98]]</f>
        <v>4.0778861730000005E-14</v>
      </c>
      <c r="CW17" s="10">
        <f>3/24000000*OO[[#This Row],[157 (08JUL1985 12:00:00)-Water Temperature (C)]]*OO[[#This Row],[99]]</f>
        <v>3.8689900597349998E-14</v>
      </c>
    </row>
    <row r="18" spans="1:101" x14ac:dyDescent="0.35">
      <c r="A18" t="s">
        <v>22</v>
      </c>
      <c r="B18">
        <v>869.7011</v>
      </c>
      <c r="C18" s="10">
        <f>3/24*OO[[#This Row],[59 (26JUN1985 06:00:00)-Water Temperature (C)]]*OO[[#This Row],[1]]/SUM(OO[1])</f>
        <v>5.6256214648704211E-6</v>
      </c>
      <c r="D18" s="10">
        <f>3/24*OO[[#This Row],[60 (26JUN1985 09:00:00)-Water Temperature (C)]]*OO[[#This Row],[2]]/SUM(OO[2])</f>
        <v>9.9907188737737298E-8</v>
      </c>
      <c r="E18" s="10">
        <f>3/24*OO[[#This Row],[61 (26JUN1985 12:00:00)-Water Temperature (C)]]*OO[[#This Row],[3]]/SUM(OO[3])</f>
        <v>7.8671505951496934E-8</v>
      </c>
      <c r="F18" s="10">
        <f>3/24*OO[[#This Row],[62 (26JUN1985 15:00:00)-Water Temperature (C)]]*OO[[#This Row],[4]]/SUM(OO[4])</f>
        <v>6.3012008807529751E-8</v>
      </c>
      <c r="G18" s="10">
        <f>3/24*OO[[#This Row],[63 (26JUN1985 18:00:00)-Water Temperature (C)]]*OO[[#This Row],[5]]/SUM(OO[5])</f>
        <v>5.1024232397668286E-8</v>
      </c>
      <c r="H18" s="10">
        <f>3/24*OO[[#This Row],[64 (26JUN1985 21:00:00)-Water Temperature (C)]]*OO[[#This Row],[6]]/SUM(OO[6])</f>
        <v>4.0748385876833918E-8</v>
      </c>
      <c r="I18" s="10">
        <f>3/24*OO[[#This Row],[65 (27JUN1985 00:00:00)-Water Temperature (C)]]*OO[[#This Row],[7]]/SUM(OO[7])</f>
        <v>3.2515851638206973E-8</v>
      </c>
      <c r="J18" s="10">
        <f>3/24*OO[[#This Row],[66 (27JUN1985 03:00:00)-Water Temperature (C)]]*OO[[#This Row],[8]]/SUM(OO[8])</f>
        <v>2.6172866320810899E-8</v>
      </c>
      <c r="K18" s="10">
        <f>3/24*OO[[#This Row],[67 (27JUN1985 06:00:00)-Water Temperature (C)]]*OO[[#This Row],[9]]/SUM(OO[9])</f>
        <v>2.1215976374944731E-8</v>
      </c>
      <c r="L18" s="10">
        <f>3/24*OO[[#This Row],[68 (27JUN1985 09:00:00)-Water Temperature (C)]]*OO[[#This Row],[10]]/SUM(OO[10])</f>
        <v>1.7765933089523766E-8</v>
      </c>
      <c r="M18" s="10">
        <f>3/24*OO[[#This Row],[69 (27JUN1985 12:00:00)-Water Temperature (C)]]*OO[[#This Row],[11]]/SUM(OO[11])</f>
        <v>1.4810836093156808E-8</v>
      </c>
      <c r="N18" s="10">
        <f>3/24*OO[[#This Row],[70 (27JUN1985 15:00:00)-Water Temperature (C)]]*OO[[#This Row],[12]]/SUM(OO[12])</f>
        <v>1.2139764845810153E-8</v>
      </c>
      <c r="O18" s="10">
        <f>3/24*OO[[#This Row],[71 (27JUN1985 18:00:00)-Water Temperature (C)]]*OO[[#This Row],[13]]/SUM(OO[13])</f>
        <v>9.9810252485429784E-9</v>
      </c>
      <c r="P18" s="10">
        <f>3/24*OO[[#This Row],[72 (27JUN1985 21:00:00)-Water Temperature (C)]]*OO[[#This Row],[14]]/SUM(OO[14])</f>
        <v>8.1033603089103719E-9</v>
      </c>
      <c r="Q18" s="10">
        <f>3/24*OO[[#This Row],[73 (28JUN1985 00:00:00)-Water Temperature (C)]]*OO[[#This Row],[15]]/SUM(OO[15])</f>
        <v>6.6126664162022428E-9</v>
      </c>
      <c r="R18" s="10">
        <f>3/24*OO[[#This Row],[74 (28JUN1985 03:00:00)-Water Temperature (C)]]*OO[[#This Row],[16]]/SUM(OO[16])</f>
        <v>5.4918675992040542E-9</v>
      </c>
      <c r="S18" s="10">
        <f>3/24*OO[[#This Row],[75 (28JUN1985 06:00:00)-Water Temperature (C)]]*OO[[#This Row],[17]]/SUM(OO[17])</f>
        <v>4.6533351050329048E-9</v>
      </c>
      <c r="T18" s="10">
        <f>3/24*OO[[#This Row],[76 (28JUN1985 09:00:00)-Water Temperature (C)]]*OO[[#This Row],[18]]/SUM(OO[18])</f>
        <v>4.1186483661480602E-9</v>
      </c>
      <c r="U18" s="10">
        <f>3/24*OO[[#This Row],[77 (28JUN1985 12:00:00)-Water Temperature (C)]]*OO[[#This Row],[19]]/SUM(OO[19])</f>
        <v>3.6909349964548984E-9</v>
      </c>
      <c r="V18" s="10">
        <f>3/24000000*OO[[#This Row],[78 (28JUN1985 15:00:00)-Water Temperature (C)]]*OO[[#This Row],[20]]</f>
        <v>3.258327046715E-9</v>
      </c>
      <c r="W18" s="10">
        <f>3/24000000*OO[[#This Row],[79 (28JUN1985 18:00:00)-Water Temperature (C)]]*OO[[#This Row],[21]]</f>
        <v>2.8869669337299995E-9</v>
      </c>
      <c r="X18" s="10">
        <f>3/24000000*OO[[#This Row],[80 (28JUN1985 21:00:00)-Water Temperature (C)]]*OO[[#This Row],[22]]</f>
        <v>2.5167358444275002E-9</v>
      </c>
      <c r="Y18" s="10">
        <f>3/24000000*OO[[#This Row],[81 (29JUN1985 00:00:00)-Water Temperature (C)]]*OO[[#This Row],[23]]</f>
        <v>2.1807278159374997E-9</v>
      </c>
      <c r="Z18" s="10">
        <f>3/24000000*OO[[#This Row],[82 (29JUN1985 03:00:00)-Water Temperature (C)]]*OO[[#This Row],[24]]</f>
        <v>1.786339037692E-9</v>
      </c>
      <c r="AA18" s="10">
        <f>3/24000000*OO[[#This Row],[83 (29JUN1985 06:00:00)-Water Temperature (C)]]*OO[[#This Row],[25]]</f>
        <v>1.4755071239375003E-9</v>
      </c>
      <c r="AB18" s="10">
        <f>3/24000000*OO[[#This Row],[84 (29JUN1985 09:00:00)-Water Temperature (C)]]*OO[[#This Row],[26]]</f>
        <v>1.256020221301125E-9</v>
      </c>
      <c r="AC18" s="10">
        <f>3/24000000*OO[[#This Row],[85 (29JUN1985 12:00:00)-Water Temperature (C)]]*OO[[#This Row],[27]]</f>
        <v>1.0586974927882501E-9</v>
      </c>
      <c r="AD18" s="10">
        <f>3/24000000*OO[[#This Row],[86 (29JUN1985 15:00:00)-Water Temperature (C)]]*OO[[#This Row],[28]]</f>
        <v>8.8654393656724998E-10</v>
      </c>
      <c r="AE18" s="10">
        <f>3/24000000*OO[[#This Row],[88 (29JUN1985 21:00:00)-Water Temperature (C)]]*OO[[#This Row],[30]]</f>
        <v>6.0589102697887491E-10</v>
      </c>
      <c r="AF18" s="10">
        <f>3/24000000*OO[[#This Row],[88 (29JUN1985 21:00:00)-Water Temperature (C)]]*OO[[#This Row],[30]]</f>
        <v>6.0589102697887491E-10</v>
      </c>
      <c r="AG18" s="10">
        <f>3/24000000*OO[[#This Row],[89 (30JUN1985 00:00:00)-Water Temperature (C)]]*OO[[#This Row],[31]]</f>
        <v>5.0406189342525003E-10</v>
      </c>
      <c r="AH18" s="10">
        <f>3/24000000*OO[[#This Row],[90 (30JUN1985 03:00:00)-Water Temperature (C)]]*OO[[#This Row],[32]]</f>
        <v>4.2794557209487499E-10</v>
      </c>
      <c r="AI18" s="10">
        <f>3/24000000*OO[[#This Row],[91 (30JUN1985 06:00:00)-Water Temperature (C)]]*OO[[#This Row],[33]]</f>
        <v>3.6828005347375001E-10</v>
      </c>
      <c r="AJ18" s="10">
        <f>3/24000000*OO[[#This Row],[92 (30JUN1985 09:00:00)-Water Temperature (C)]]*OO[[#This Row],[34]]</f>
        <v>3.2714788178887498E-10</v>
      </c>
      <c r="AK18" s="10">
        <f>3/24000000*OO[[#This Row],[93 (30JUN1985 12:00:00)-Water Temperature (C)]]*OO[[#This Row],[35]]</f>
        <v>2.9170191591350005E-10</v>
      </c>
      <c r="AL18" s="10">
        <f>3/24000000*OO[[#This Row],[94 (30JUN1985 15:00:00)-Water Temperature (C)]]*OO[[#This Row],[36]]</f>
        <v>2.5665810679312502E-10</v>
      </c>
      <c r="AM18" s="10">
        <f>3/24000000*OO[[#This Row],[95 (30JUN1985 18:00:00)-Water Temperature (C)]]*OO[[#This Row],[37]]</f>
        <v>2.2428693172949999E-10</v>
      </c>
      <c r="AN18" s="10">
        <f>3/24000000*OO[[#This Row],[96 (30JUN1985 21:00:00)-Water Temperature (C)]]*OO[[#This Row],[38]]</f>
        <v>1.918778551749E-10</v>
      </c>
      <c r="AO18" s="10">
        <f>3/24000000*OO[[#This Row],[97 (01JUL1985 00:00:00)-Water Temperature (C)]]*OO[[#This Row],[39]]</f>
        <v>1.6586330260814997E-10</v>
      </c>
      <c r="AP18" s="10">
        <f>3/24000000*OO[[#This Row],[98 (01JUL1985 03:00:00)-Water Temperature (C)]]*OO[[#This Row],[40]]</f>
        <v>1.4636662974556249E-10</v>
      </c>
      <c r="AQ18" s="10">
        <f>3/24000000*OO[[#This Row],[99 (01JUL1985 06:00:00)-Water Temperature (C)]]*OO[[#This Row],[41]]</f>
        <v>1.2971264575080003E-10</v>
      </c>
      <c r="AR18" s="10">
        <f>3/24000000*OO[[#This Row],[100 (01JUL1985 09:00:00)-Water Temperature (C)]]*OO[[#This Row],[42]]</f>
        <v>1.17090085720875E-10</v>
      </c>
      <c r="AS18" s="10">
        <f>3/24000000*OO[[#This Row],[101 (01JUL1985 12:00:00)-Water Temperature (C)]]*OO[[#This Row],[43]]</f>
        <v>1.042100308978125E-10</v>
      </c>
      <c r="AT18" s="10">
        <f>3/24000000*OO[[#This Row],[102 (01JUL1985 15:00:00)-Water Temperature (C)]]*OO[[#This Row],[44]]</f>
        <v>9.0958071725074982E-11</v>
      </c>
      <c r="AU18" s="10">
        <f>3/24000000*OO[[#This Row],[103 (01JUL1985 18:00:00)-Water Temperature (C)]]*OO[[#This Row],[45]]</f>
        <v>7.9767887059900001E-11</v>
      </c>
      <c r="AV18" s="10">
        <f>3/24000000*OO[[#This Row],[104 (01JUL1985 21:00:00)-Water Temperature (C)]]*OO[[#This Row],[46]]</f>
        <v>6.9244704801375007E-11</v>
      </c>
      <c r="AW18" s="10">
        <f>3/24000000*OO[[#This Row],[105 (02JUL1985 00:00:00)-Water Temperature (C)]]*OO[[#This Row],[47]]</f>
        <v>6.1112789478899987E-11</v>
      </c>
      <c r="AX18" s="10">
        <f>3/24000000*OO[[#This Row],[106 (02JUL1985 03:00:00)-Water Temperature (C)]]*OO[[#This Row],[48]]</f>
        <v>5.4039888754687494E-11</v>
      </c>
      <c r="AY18" s="10">
        <f>3/24000000*OO[[#This Row],[107 (02JUL1985 06:00:00)-Water Temperature (C)]]*OO[[#This Row],[49]]</f>
        <v>4.7530005309224999E-11</v>
      </c>
      <c r="AZ18" s="10">
        <f>3/24000000*OO[[#This Row],[108 (02JUL1985 09:00:00)-Water Temperature (C)]]*OO[[#This Row],[50]]</f>
        <v>4.1439147039675001E-11</v>
      </c>
      <c r="BA18" s="10">
        <f>3/24000000*OO[[#This Row],[109 (02JUL1985 12:00:00)-Water Temperature (C)]]*OO[[#This Row],[51]]</f>
        <v>3.67830749736E-11</v>
      </c>
      <c r="BB18" s="10">
        <f>3/24000000*OO[[#This Row],[110 (02JUL1985 15:00:00)-Water Temperature (C)]]*OO[[#This Row],[52]]</f>
        <v>3.2620444165612503E-11</v>
      </c>
      <c r="BC18" s="10">
        <f>3/24000000*OO[[#This Row],[111 (02JUL1985 18:00:00)-Water Temperature (C)]]*OO[[#This Row],[53]]</f>
        <v>2.8554710353400001E-11</v>
      </c>
      <c r="BD18" s="10">
        <f>3/24000000*OO[[#This Row],[112 (02JUL1985 21:00:00)-Water Temperature (C)]]*OO[[#This Row],[54]]</f>
        <v>2.44181955E-11</v>
      </c>
      <c r="BE18" s="10">
        <f>3/24000000*OO[[#This Row],[113 (03JUL1985 00:00:00)-Water Temperature (C)]]*OO[[#This Row],[55]]</f>
        <v>2.0916413679244996E-11</v>
      </c>
      <c r="BF18" s="10">
        <f>3/24000000*OO[[#This Row],[114 (03JUL1985 03:00:00)-Water Temperature (C)]]*OO[[#This Row],[56]]</f>
        <v>1.8367849929408746E-11</v>
      </c>
      <c r="BG18" s="10">
        <f>3/24000000*OO[[#This Row],[115 (03JUL1985 06:00:00)-Water Temperature (C)]]*OO[[#This Row],[57]]</f>
        <v>1.6147513641823748E-11</v>
      </c>
      <c r="BH18" s="10">
        <f>3/24000000*OO[[#This Row],[116 (03JUL1985 09:00:00)-Water Temperature (C)]]*OO[[#This Row],[58]]</f>
        <v>1.4431925355750001E-11</v>
      </c>
      <c r="BI18" s="10">
        <f>3/24000000*OO[[#This Row],[117 (03JUL1985 12:00:00)-Water Temperature (C)]]*OO[[#This Row],[59]]</f>
        <v>1.2848342356789998E-11</v>
      </c>
      <c r="BJ18" s="10">
        <f>3/24000000*OO[[#This Row],[118 (03JUL1985 15:00:00)-Water Temperature (C)]]*OO[[#This Row],[60]]</f>
        <v>1.1299801323015001E-11</v>
      </c>
      <c r="BK18" s="10">
        <f>3/24000000*OO[[#This Row],[119 (03JUL1985 18:00:00)-Water Temperature (C)]]*OO[[#This Row],[61]]</f>
        <v>9.91146098757375E-12</v>
      </c>
      <c r="BL18" s="10">
        <f>3/24000000*OO[[#This Row],[120 (03JUL1985 21:00:00)-Water Temperature (C)]]*OO[[#This Row],[62]]</f>
        <v>8.5830653629124992E-12</v>
      </c>
      <c r="BM18" s="10">
        <f>3/24000000*OO[[#This Row],[121 (04JUL1985 00:00:00)-Water Temperature (C)]]*OO[[#This Row],[63]]</f>
        <v>7.5209662798474996E-12</v>
      </c>
      <c r="BN18" s="10">
        <f>3/24000000*OO[[#This Row],[122 (04JUL1985 03:00:00)-Water Temperature (C)]]*OO[[#This Row],[64]]</f>
        <v>6.6640274039349995E-12</v>
      </c>
      <c r="BO18" s="10">
        <f>3/24000000*OO[[#This Row],[123 (04JUL1985 06:00:00)-Water Temperature (C)]]*OO[[#This Row],[65]]</f>
        <v>5.9473429770312499E-12</v>
      </c>
      <c r="BP18" s="10">
        <f>3/24000000*OO[[#This Row],[124 (04JUL1985 09:00:00)-Water Temperature (C)]]*OO[[#This Row],[66]]</f>
        <v>5.4696752408812496E-12</v>
      </c>
      <c r="BQ18" s="10">
        <f>3/24000000*OO[[#This Row],[125 (04JUL1985 12:00:00)-Water Temperature (C)]]*OO[[#This Row],[67]]</f>
        <v>4.9812201986624992E-12</v>
      </c>
      <c r="BR18" s="10">
        <f>3/24000000*OO[[#This Row],[126 (04JUL1985 15:00:00)-Water Temperature (C)]]*OO[[#This Row],[68]]</f>
        <v>4.4816409802124997E-12</v>
      </c>
      <c r="BS18" s="10">
        <f>3/24000000*OO[[#This Row],[127 (04JUL1985 18:00:00)-Water Temperature (C)]]*OO[[#This Row],[69]]</f>
        <v>4.00332362128E-12</v>
      </c>
      <c r="BT18" s="10">
        <f>3/24000000*OO[[#This Row],[128 (04JUL1985 21:00:00)-Water Temperature (C)]]*OO[[#This Row],[70]]</f>
        <v>3.5704672553249997E-12</v>
      </c>
      <c r="BU18" s="10">
        <f>3/24000000*OO[[#This Row],[129 (05JUL1985 00:00:00)-Water Temperature (C)]]*OO[[#This Row],[71]]</f>
        <v>3.2075630319149999E-12</v>
      </c>
      <c r="BV18" s="10">
        <f>3/24000000*OO[[#This Row],[130 (05JUL1985 03:00:00)-Water Temperature (C)]]*OO[[#This Row],[72]]</f>
        <v>2.9216094813487499E-12</v>
      </c>
      <c r="BW18" s="10">
        <f>3/24000000*OO[[#This Row],[131 (05JUL1985 06:00:00)-Water Temperature (C)]]*OO[[#This Row],[73]]</f>
        <v>2.6593508988174998E-12</v>
      </c>
      <c r="BX18" s="10">
        <f>3/24000000*OO[[#This Row],[132 (05JUL1985 09:00:00)-Water Temperature (C)]]*OO[[#This Row],[74]]</f>
        <v>2.4753761126324996E-12</v>
      </c>
      <c r="BY18" s="10">
        <f>3/24000000*OO[[#This Row],[133 (05JUL1985 12:00:00)-Water Temperature (C)]]*OO[[#This Row],[75]]</f>
        <v>2.2748987581062501E-12</v>
      </c>
      <c r="BZ18" s="10">
        <f>3/24000000*OO[[#This Row],[134 (05JUL1985 15:00:00)-Water Temperature (C)]]*OO[[#This Row],[76]]</f>
        <v>2.07192542522025E-12</v>
      </c>
      <c r="CA18" s="10">
        <f>3/24000000*OO[[#This Row],[135 (05JUL1985 18:00:00)-Water Temperature (C)]]*OO[[#This Row],[77]]</f>
        <v>1.8763343522581247E-12</v>
      </c>
      <c r="CB18" s="10">
        <f>3/24000000*OO[[#This Row],[136 (05JUL1985 21:00:00)-Water Temperature (C)]]*OO[[#This Row],[78]]</f>
        <v>1.6731337797991249E-12</v>
      </c>
      <c r="CC18" s="10">
        <f>3/24000000*OO[[#This Row],[137 (06JUL1985 00:00:00)-Water Temperature (C)]]*OO[[#This Row],[79]]</f>
        <v>1.5026014620539999E-12</v>
      </c>
      <c r="CD18" s="10">
        <f>3/24000000*OO[[#This Row],[138 (06JUL1985 03:00:00)-Water Temperature (C)]]*OO[[#This Row],[80]]</f>
        <v>1.37130772994425E-12</v>
      </c>
      <c r="CE18" s="10">
        <f>3/24000000*OO[[#This Row],[139 (06JUL1985 06:00:00)-Water Temperature (C)]]*OO[[#This Row],[81]]</f>
        <v>1.2645384434119999E-12</v>
      </c>
      <c r="CF18" s="10">
        <f>3/24000000*OO[[#This Row],[140 (06JUL1985 09:00:00)-Water Temperature (C)]]*OO[[#This Row],[82]]</f>
        <v>1.2099456301387499E-12</v>
      </c>
      <c r="CG18" s="10">
        <f>3/24000000*OO[[#This Row],[141 (06JUL1985 12:00:00)-Water Temperature (C)]]*OO[[#This Row],[83]]</f>
        <v>1.1381235516495E-12</v>
      </c>
      <c r="CH18" s="10">
        <f>3/24000000*OO[[#This Row],[142 (06JUL1985 15:00:00)-Water Temperature (C)]]*OO[[#This Row],[84]]</f>
        <v>1.0553004880877498E-12</v>
      </c>
      <c r="CI18" s="10">
        <f>3/24000000*OO[[#This Row],[143 (06JUL1985 18:00:00)-Water Temperature (C)]]*OO[[#This Row],[85]]</f>
        <v>9.7611577486387494E-13</v>
      </c>
      <c r="CJ18" s="10">
        <f>3/24000000*OO[[#This Row],[144 (06JUL1985 21:00:00)-Water Temperature (C)]]*OO[[#This Row],[86]]</f>
        <v>8.8860617462024988E-13</v>
      </c>
      <c r="CK18" s="10">
        <f>3/24000000*OO[[#This Row],[145 (07JUL1985 00:00:00)-Water Temperature (C)]]*OO[[#This Row],[87]]</f>
        <v>8.1710936832000005E-13</v>
      </c>
      <c r="CL18" s="10">
        <f>3/24000000*OO[[#This Row],[146 (07JUL1985 03:00:00)-Water Temperature (C)]]*OO[[#This Row],[88]]</f>
        <v>7.6041369509875E-13</v>
      </c>
      <c r="CM18" s="10">
        <f>3/24000000*OO[[#This Row],[147 (07JUL1985 06:00:00)-Water Temperature (C)]]*OO[[#This Row],[89]]</f>
        <v>7.0812250629975004E-13</v>
      </c>
      <c r="CN18" s="10">
        <f>3/24000000*OO[[#This Row],[148 (07JUL1985 09:00:00)-Water Temperature (C)]]*OO[[#This Row],[90]]</f>
        <v>6.6239622109049999E-13</v>
      </c>
      <c r="CO18" s="10">
        <f>3/24000000*OO[[#This Row],[149 (07JUL1985 12:00:00)-Water Temperature (C)]]*OO[[#This Row],[91]]</f>
        <v>6.2701412241999997E-13</v>
      </c>
      <c r="CP18" s="10">
        <f>3/24000000*OO[[#This Row],[150 (07JUL1985 15:00:00)-Water Temperature (C)]]*OO[[#This Row],[92]]</f>
        <v>5.9400729960974995E-13</v>
      </c>
      <c r="CQ18" s="10">
        <f>3/24000000*OO[[#This Row],[151 (07JUL1985 18:00:00)-Water Temperature (C)]]*OO[[#This Row],[93]]</f>
        <v>5.4669182909250002E-13</v>
      </c>
      <c r="CR18" s="10">
        <f>3/24000000*OO[[#This Row],[152 (07JUL1985 21:00:00)-Water Temperature (C)]]*OO[[#This Row],[94]]</f>
        <v>5.0289885701999999E-13</v>
      </c>
      <c r="CS18" s="10">
        <f>3/24000000*OO[[#This Row],[153 (08JUL1985 00:00:00)-Water Temperature (C)]]*OO[[#This Row],[95]]</f>
        <v>4.6799013647100003E-13</v>
      </c>
      <c r="CT18" s="10">
        <f>3/24000000*OO[[#This Row],[154 (08JUL1985 03:00:00)-Water Temperature (C)]]*OO[[#This Row],[96]]</f>
        <v>4.3683940472399994E-13</v>
      </c>
      <c r="CU18" s="10">
        <f>3/24000000*OO[[#This Row],[155 (08JUL1985 06:00:00)-Water Temperature (C)]]*OO[[#This Row],[97]]</f>
        <v>4.0872080214024997E-13</v>
      </c>
      <c r="CV18" s="10">
        <f>3/24000000*OO[[#This Row],[156 (08JUL1985 09:00:00)-Water Temperature (C)]]*OO[[#This Row],[98]]</f>
        <v>3.9160440538500004E-13</v>
      </c>
      <c r="CW18" s="10">
        <f>3/24000000*OO[[#This Row],[157 (08JUL1985 12:00:00)-Water Temperature (C)]]*OO[[#This Row],[99]]</f>
        <v>3.7234990191337495E-13</v>
      </c>
    </row>
    <row r="19" spans="1:101" x14ac:dyDescent="0.35">
      <c r="A19" t="s">
        <v>23</v>
      </c>
      <c r="B19">
        <v>735.077</v>
      </c>
      <c r="C19" s="10">
        <f>3/24*OO[[#This Row],[59 (26JUN1985 06:00:00)-Water Temperature (C)]]*OO[[#This Row],[1]]/SUM(OO[1])</f>
        <v>1.356710676727889E-5</v>
      </c>
      <c r="D19" s="10">
        <f>3/24*OO[[#This Row],[60 (26JUN1985 09:00:00)-Water Temperature (C)]]*OO[[#This Row],[2]]/SUM(OO[2])</f>
        <v>9.3886380104038251E-7</v>
      </c>
      <c r="E19" s="10">
        <f>3/24*OO[[#This Row],[61 (26JUN1985 12:00:00)-Water Temperature (C)]]*OO[[#This Row],[3]]/SUM(OO[3])</f>
        <v>7.5742323796606051E-7</v>
      </c>
      <c r="F19" s="10">
        <f>3/24*OO[[#This Row],[62 (26JUN1985 15:00:00)-Water Temperature (C)]]*OO[[#This Row],[4]]/SUM(OO[4])</f>
        <v>6.0602546865799378E-7</v>
      </c>
      <c r="G19" s="10">
        <f>3/24*OO[[#This Row],[63 (26JUN1985 18:00:00)-Water Temperature (C)]]*OO[[#This Row],[5]]/SUM(OO[5])</f>
        <v>4.90861585454444E-7</v>
      </c>
      <c r="H19" s="10">
        <f>3/24*OO[[#This Row],[64 (26JUN1985 21:00:00)-Water Temperature (C)]]*OO[[#This Row],[6]]/SUM(OO[6])</f>
        <v>3.919148400825908E-7</v>
      </c>
      <c r="I19" s="10">
        <f>3/24*OO[[#This Row],[65 (27JUN1985 00:00:00)-Water Temperature (C)]]*OO[[#This Row],[7]]/SUM(OO[7])</f>
        <v>3.1254033620508353E-7</v>
      </c>
      <c r="J19" s="10">
        <f>3/24*OO[[#This Row],[66 (27JUN1985 03:00:00)-Water Temperature (C)]]*OO[[#This Row],[8]]/SUM(OO[8])</f>
        <v>2.5159812301887382E-7</v>
      </c>
      <c r="K19" s="10">
        <f>3/24*OO[[#This Row],[67 (27JUN1985 06:00:00)-Water Temperature (C)]]*OO[[#This Row],[9]]/SUM(OO[9])</f>
        <v>2.0413021082982421E-7</v>
      </c>
      <c r="L19" s="10">
        <f>3/24*OO[[#This Row],[68 (27JUN1985 09:00:00)-Water Temperature (C)]]*OO[[#This Row],[10]]/SUM(OO[10])</f>
        <v>1.7132162576268842E-7</v>
      </c>
      <c r="M19" s="10">
        <f>3/24*OO[[#This Row],[69 (27JUN1985 12:00:00)-Water Temperature (C)]]*OO[[#This Row],[11]]/SUM(OO[11])</f>
        <v>1.4315643162801592E-7</v>
      </c>
      <c r="N19" s="10">
        <f>3/24*OO[[#This Row],[70 (27JUN1985 15:00:00)-Water Temperature (C)]]*OO[[#This Row],[12]]/SUM(OO[12])</f>
        <v>1.174449973048537E-7</v>
      </c>
      <c r="O19" s="10">
        <f>3/24*OO[[#This Row],[71 (27JUN1985 18:00:00)-Water Temperature (C)]]*OO[[#This Row],[13]]/SUM(OO[13])</f>
        <v>9.6560171028568447E-8</v>
      </c>
      <c r="P19" s="10">
        <f>3/24*OO[[#This Row],[72 (27JUN1985 21:00:00)-Water Temperature (C)]]*OO[[#This Row],[14]]/SUM(OO[14])</f>
        <v>7.8334227368400286E-8</v>
      </c>
      <c r="Q19" s="10">
        <f>3/24*OO[[#This Row],[73 (28JUN1985 00:00:00)-Water Temperature (C)]]*OO[[#This Row],[15]]/SUM(OO[15])</f>
        <v>6.3809530056874493E-8</v>
      </c>
      <c r="R19" s="10">
        <f>3/24*OO[[#This Row],[74 (28JUN1985 03:00:00)-Water Temperature (C)]]*OO[[#This Row],[16]]/SUM(OO[16])</f>
        <v>5.3006364719564576E-8</v>
      </c>
      <c r="S19" s="10">
        <f>3/24*OO[[#This Row],[75 (28JUN1985 06:00:00)-Water Temperature (C)]]*OO[[#This Row],[17]]/SUM(OO[17])</f>
        <v>4.509730039391964E-8</v>
      </c>
      <c r="T19" s="10">
        <f>3/24*OO[[#This Row],[76 (28JUN1985 09:00:00)-Water Temperature (C)]]*OO[[#This Row],[18]]/SUM(OO[18])</f>
        <v>4.0068037129543168E-8</v>
      </c>
      <c r="U19" s="10">
        <f>3/24*OO[[#This Row],[77 (28JUN1985 12:00:00)-Water Temperature (C)]]*OO[[#This Row],[19]]/SUM(OO[19])</f>
        <v>3.6000107062769273E-8</v>
      </c>
      <c r="V19" s="10">
        <f>3/24000000*OO[[#This Row],[78 (28JUN1985 15:00:00)-Water Temperature (C)]]*OO[[#This Row],[20]]</f>
        <v>3.1871814145499994E-8</v>
      </c>
      <c r="W19" s="10">
        <f>3/24000000*OO[[#This Row],[79 (28JUN1985 18:00:00)-Water Temperature (C)]]*OO[[#This Row],[21]]</f>
        <v>2.8262050774249998E-8</v>
      </c>
      <c r="X19" s="10">
        <f>3/24000000*OO[[#This Row],[80 (28JUN1985 21:00:00)-Water Temperature (C)]]*OO[[#This Row],[22]]</f>
        <v>2.4679484513449999E-8</v>
      </c>
      <c r="Y19" s="10">
        <f>3/24000000*OO[[#This Row],[81 (29JUN1985 00:00:00)-Water Temperature (C)]]*OO[[#This Row],[23]]</f>
        <v>2.1225683523337499E-8</v>
      </c>
      <c r="Z19" s="10">
        <f>3/24000000*OO[[#This Row],[82 (29JUN1985 03:00:00)-Water Temperature (C)]]*OO[[#This Row],[24]]</f>
        <v>1.7366262489877497E-8</v>
      </c>
      <c r="AA19" s="10">
        <f>3/24000000*OO[[#This Row],[83 (29JUN1985 06:00:00)-Water Temperature (C)]]*OO[[#This Row],[25]]</f>
        <v>1.4375207380005001E-8</v>
      </c>
      <c r="AB19" s="10">
        <f>3/24000000*OO[[#This Row],[84 (29JUN1985 09:00:00)-Water Temperature (C)]]*OO[[#This Row],[26]]</f>
        <v>1.2273555643010001E-8</v>
      </c>
      <c r="AC19" s="10">
        <f>3/24000000*OO[[#This Row],[85 (29JUN1985 12:00:00)-Water Temperature (C)]]*OO[[#This Row],[27]]</f>
        <v>1.03840383294E-8</v>
      </c>
      <c r="AD19" s="10">
        <f>3/24000000*OO[[#This Row],[86 (29JUN1985 15:00:00)-Water Temperature (C)]]*OO[[#This Row],[28]]</f>
        <v>8.7137561946599978E-9</v>
      </c>
      <c r="AE19" s="10">
        <f>3/24000000*OO[[#This Row],[88 (29JUN1985 21:00:00)-Water Temperature (C)]]*OO[[#This Row],[30]]</f>
        <v>5.9666163142049997E-9</v>
      </c>
      <c r="AF19" s="10">
        <f>3/24000000*OO[[#This Row],[88 (29JUN1985 21:00:00)-Water Temperature (C)]]*OO[[#This Row],[30]]</f>
        <v>5.9666163142049997E-9</v>
      </c>
      <c r="AG19" s="10">
        <f>3/24000000*OO[[#This Row],[89 (30JUN1985 00:00:00)-Water Temperature (C)]]*OO[[#This Row],[31]]</f>
        <v>4.9550735033412503E-9</v>
      </c>
      <c r="AH19" s="10">
        <f>3/24000000*OO[[#This Row],[90 (30JUN1985 03:00:00)-Water Temperature (C)]]*OO[[#This Row],[32]]</f>
        <v>4.2105456544499996E-9</v>
      </c>
      <c r="AI19" s="10">
        <f>3/24000000*OO[[#This Row],[91 (30JUN1985 06:00:00)-Water Temperature (C)]]*OO[[#This Row],[33]]</f>
        <v>3.6324088251849997E-9</v>
      </c>
      <c r="AJ19" s="10">
        <f>3/24000000*OO[[#This Row],[92 (30JUN1985 09:00:00)-Water Temperature (C)]]*OO[[#This Row],[34]]</f>
        <v>3.2334651631424996E-9</v>
      </c>
      <c r="AK19" s="10">
        <f>3/24000000*OO[[#This Row],[93 (30JUN1985 12:00:00)-Water Temperature (C)]]*OO[[#This Row],[35]]</f>
        <v>2.8918449196000001E-9</v>
      </c>
      <c r="AL19" s="10">
        <f>3/24000000*OO[[#This Row],[94 (30JUN1985 15:00:00)-Water Temperature (C)]]*OO[[#This Row],[36]]</f>
        <v>2.5474613222000001E-9</v>
      </c>
      <c r="AM19" s="10">
        <f>3/24000000*OO[[#This Row],[95 (30JUN1985 18:00:00)-Water Temperature (C)]]*OO[[#This Row],[37]]</f>
        <v>2.2269854814900001E-9</v>
      </c>
      <c r="AN19" s="10">
        <f>3/24000000*OO[[#This Row],[96 (30JUN1985 21:00:00)-Water Temperature (C)]]*OO[[#This Row],[38]]</f>
        <v>1.9037413003781248E-9</v>
      </c>
      <c r="AO19" s="10">
        <f>3/24000000*OO[[#This Row],[97 (01JUL1985 00:00:00)-Water Temperature (C)]]*OO[[#This Row],[39]]</f>
        <v>1.6406673031899997E-9</v>
      </c>
      <c r="AP19" s="10">
        <f>3/24000000*OO[[#This Row],[98 (01JUL1985 03:00:00)-Water Temperature (C)]]*OO[[#This Row],[40]]</f>
        <v>1.4469784699054997E-9</v>
      </c>
      <c r="AQ19" s="10">
        <f>3/24000000*OO[[#This Row],[99 (01JUL1985 06:00:00)-Water Temperature (C)]]*OO[[#This Row],[41]]</f>
        <v>1.2824677164227501E-9</v>
      </c>
      <c r="AR19" s="10">
        <f>3/24000000*OO[[#This Row],[100 (01JUL1985 09:00:00)-Water Temperature (C)]]*OO[[#This Row],[42]]</f>
        <v>1.1583833417371249E-9</v>
      </c>
      <c r="AS19" s="10">
        <f>3/24000000*OO[[#This Row],[101 (01JUL1985 12:00:00)-Water Temperature (C)]]*OO[[#This Row],[43]]</f>
        <v>1.03357517646375E-9</v>
      </c>
      <c r="AT19" s="10">
        <f>3/24000000*OO[[#This Row],[102 (01JUL1985 15:00:00)-Water Temperature (C)]]*OO[[#This Row],[44]]</f>
        <v>9.0199851170624992E-10</v>
      </c>
      <c r="AU19" s="10">
        <f>3/24000000*OO[[#This Row],[103 (01JUL1985 18:00:00)-Water Temperature (C)]]*OO[[#This Row],[45]]</f>
        <v>7.9097927469000007E-10</v>
      </c>
      <c r="AV19" s="10">
        <f>3/24000000*OO[[#This Row],[104 (01JUL1985 21:00:00)-Water Temperature (C)]]*OO[[#This Row],[46]]</f>
        <v>6.8579936353125005E-10</v>
      </c>
      <c r="AW19" s="10">
        <f>3/24000000*OO[[#This Row],[105 (02JUL1985 00:00:00)-Water Temperature (C)]]*OO[[#This Row],[47]]</f>
        <v>6.0491330842137491E-10</v>
      </c>
      <c r="AX19" s="10">
        <f>3/24000000*OO[[#This Row],[106 (02JUL1985 03:00:00)-Water Temperature (C)]]*OO[[#This Row],[48]]</f>
        <v>5.3515432508249999E-10</v>
      </c>
      <c r="AY19" s="10">
        <f>3/24000000*OO[[#This Row],[107 (02JUL1985 06:00:00)-Water Temperature (C)]]*OO[[#This Row],[49]]</f>
        <v>4.7043515081437501E-10</v>
      </c>
      <c r="AZ19" s="10">
        <f>3/24000000*OO[[#This Row],[108 (02JUL1985 09:00:00)-Water Temperature (C)]]*OO[[#This Row],[50]]</f>
        <v>4.10142014334E-10</v>
      </c>
      <c r="BA19" s="10">
        <f>3/24000000*OO[[#This Row],[109 (02JUL1985 12:00:00)-Water Temperature (C)]]*OO[[#This Row],[51]]</f>
        <v>3.6422608027612494E-10</v>
      </c>
      <c r="BB19" s="10">
        <f>3/24000000*OO[[#This Row],[110 (02JUL1985 15:00:00)-Water Temperature (C)]]*OO[[#This Row],[52]]</f>
        <v>3.2376241742749999E-10</v>
      </c>
      <c r="BC19" s="10">
        <f>3/24000000*OO[[#This Row],[111 (02JUL1985 18:00:00)-Water Temperature (C)]]*OO[[#This Row],[53]]</f>
        <v>2.8389828135825002E-10</v>
      </c>
      <c r="BD19" s="10">
        <f>3/24000000*OO[[#This Row],[112 (02JUL1985 21:00:00)-Water Temperature (C)]]*OO[[#This Row],[54]]</f>
        <v>2.4294476542187501E-10</v>
      </c>
      <c r="BE19" s="10">
        <f>3/24000000*OO[[#This Row],[113 (03JUL1985 00:00:00)-Water Temperature (C)]]*OO[[#This Row],[55]]</f>
        <v>2.0760034427834998E-10</v>
      </c>
      <c r="BF19" s="10">
        <f>3/24000000*OO[[#This Row],[114 (03JUL1985 03:00:00)-Water Temperature (C)]]*OO[[#This Row],[56]]</f>
        <v>1.8238205793160003E-10</v>
      </c>
      <c r="BG19" s="10">
        <f>3/24000000*OO[[#This Row],[115 (03JUL1985 06:00:00)-Water Temperature (C)]]*OO[[#This Row],[57]]</f>
        <v>1.6046536225774998E-10</v>
      </c>
      <c r="BH19" s="10">
        <f>3/24000000*OO[[#This Row],[116 (03JUL1985 09:00:00)-Water Temperature (C)]]*OO[[#This Row],[58]]</f>
        <v>1.4350834872000001E-10</v>
      </c>
      <c r="BI19" s="10">
        <f>3/24000000*OO[[#This Row],[117 (03JUL1985 12:00:00)-Water Temperature (C)]]*OO[[#This Row],[59]]</f>
        <v>1.2817817016653749E-10</v>
      </c>
      <c r="BJ19" s="10">
        <f>3/24000000*OO[[#This Row],[118 (03JUL1985 15:00:00)-Water Temperature (C)]]*OO[[#This Row],[60]]</f>
        <v>1.1291302334404998E-10</v>
      </c>
      <c r="BK19" s="10">
        <f>3/24000000*OO[[#This Row],[119 (03JUL1985 18:00:00)-Water Temperature (C)]]*OO[[#This Row],[61]]</f>
        <v>9.9099760876624987E-11</v>
      </c>
      <c r="BL19" s="10">
        <f>3/24000000*OO[[#This Row],[120 (03JUL1985 21:00:00)-Water Temperature (C)]]*OO[[#This Row],[62]]</f>
        <v>8.5906820762525E-11</v>
      </c>
      <c r="BM19" s="10">
        <f>3/24000000*OO[[#This Row],[121 (04JUL1985 00:00:00)-Water Temperature (C)]]*OO[[#This Row],[63]]</f>
        <v>7.5164845409274996E-11</v>
      </c>
      <c r="BN19" s="10">
        <f>3/24000000*OO[[#This Row],[122 (04JUL1985 03:00:00)-Water Temperature (C)]]*OO[[#This Row],[64]]</f>
        <v>6.6684608531874995E-11</v>
      </c>
      <c r="BO19" s="10">
        <f>3/24000000*OO[[#This Row],[123 (04JUL1985 06:00:00)-Water Temperature (C)]]*OO[[#This Row],[65]]</f>
        <v>5.9610475923624984E-11</v>
      </c>
      <c r="BP19" s="10">
        <f>3/24000000*OO[[#This Row],[124 (04JUL1985 09:00:00)-Water Temperature (C)]]*OO[[#This Row],[66]]</f>
        <v>5.4945235822299999E-11</v>
      </c>
      <c r="BQ19" s="10">
        <f>3/24000000*OO[[#This Row],[125 (04JUL1985 12:00:00)-Water Temperature (C)]]*OO[[#This Row],[67]]</f>
        <v>5.0143178393750005E-11</v>
      </c>
      <c r="BR19" s="10">
        <f>3/24000000*OO[[#This Row],[126 (04JUL1985 15:00:00)-Water Temperature (C)]]*OO[[#This Row],[68]]</f>
        <v>4.5172196234374995E-11</v>
      </c>
      <c r="BS19" s="10">
        <f>3/24000000*OO[[#This Row],[127 (04JUL1985 18:00:00)-Water Temperature (C)]]*OO[[#This Row],[69]]</f>
        <v>4.0384685230612498E-11</v>
      </c>
      <c r="BT19" s="10">
        <f>3/24000000*OO[[#This Row],[128 (04JUL1985 21:00:00)-Water Temperature (C)]]*OO[[#This Row],[70]]</f>
        <v>3.5971693064175006E-11</v>
      </c>
      <c r="BU19" s="10">
        <f>3/24000000*OO[[#This Row],[129 (05JUL1985 00:00:00)-Water Temperature (C)]]*OO[[#This Row],[71]]</f>
        <v>3.2293831143749994E-11</v>
      </c>
      <c r="BV19" s="10">
        <f>3/24000000*OO[[#This Row],[130 (05JUL1985 03:00:00)-Water Temperature (C)]]*OO[[#This Row],[72]]</f>
        <v>2.9424938925525002E-11</v>
      </c>
      <c r="BW19" s="10">
        <f>3/24000000*OO[[#This Row],[131 (05JUL1985 06:00:00)-Water Temperature (C)]]*OO[[#This Row],[73]]</f>
        <v>2.6800808648749998E-11</v>
      </c>
      <c r="BX19" s="10">
        <f>3/24000000*OO[[#This Row],[132 (05JUL1985 09:00:00)-Water Temperature (C)]]*OO[[#This Row],[74]]</f>
        <v>2.4966146526825003E-11</v>
      </c>
      <c r="BY19" s="10">
        <f>3/24000000*OO[[#This Row],[133 (05JUL1985 12:00:00)-Water Temperature (C)]]*OO[[#This Row],[75]]</f>
        <v>2.3012993427112498E-11</v>
      </c>
      <c r="BZ19" s="10">
        <f>3/24000000*OO[[#This Row],[134 (05JUL1985 15:00:00)-Water Temperature (C)]]*OO[[#This Row],[76]]</f>
        <v>2.0983218331829999E-11</v>
      </c>
      <c r="CA19" s="10">
        <f>3/24000000*OO[[#This Row],[135 (05JUL1985 18:00:00)-Water Temperature (C)]]*OO[[#This Row],[77]]</f>
        <v>1.9017947582249997E-11</v>
      </c>
      <c r="CB19" s="10">
        <f>3/24000000*OO[[#This Row],[136 (05JUL1985 21:00:00)-Water Temperature (C)]]*OO[[#This Row],[78]]</f>
        <v>1.6953505427082502E-11</v>
      </c>
      <c r="CC19" s="10">
        <f>3/24000000*OO[[#This Row],[137 (06JUL1985 00:00:00)-Water Temperature (C)]]*OO[[#This Row],[79]]</f>
        <v>1.5197184938959997E-11</v>
      </c>
      <c r="CD19" s="10">
        <f>3/24000000*OO[[#This Row],[138 (06JUL1985 03:00:00)-Water Temperature (C)]]*OO[[#This Row],[80]]</f>
        <v>1.3878163546197499E-11</v>
      </c>
      <c r="CE19" s="10">
        <f>3/24000000*OO[[#This Row],[139 (06JUL1985 06:00:00)-Water Temperature (C)]]*OO[[#This Row],[81]]</f>
        <v>1.2818222584699998E-11</v>
      </c>
      <c r="CF19" s="10">
        <f>3/24000000*OO[[#This Row],[140 (06JUL1985 09:00:00)-Water Temperature (C)]]*OO[[#This Row],[82]]</f>
        <v>1.2288311013929999E-11</v>
      </c>
      <c r="CG19" s="10">
        <f>3/24000000*OO[[#This Row],[141 (06JUL1985 12:00:00)-Water Temperature (C)]]*OO[[#This Row],[83]]</f>
        <v>1.1590097821656251E-11</v>
      </c>
      <c r="CH19" s="10">
        <f>3/24000000*OO[[#This Row],[142 (06JUL1985 15:00:00)-Water Temperature (C)]]*OO[[#This Row],[84]]</f>
        <v>1.0759529921043748E-11</v>
      </c>
      <c r="CI19" s="10">
        <f>3/24000000*OO[[#This Row],[143 (06JUL1985 18:00:00)-Water Temperature (C)]]*OO[[#This Row],[85]]</f>
        <v>9.9577127713000009E-12</v>
      </c>
      <c r="CJ19" s="10">
        <f>3/24000000*OO[[#This Row],[144 (06JUL1985 21:00:00)-Water Temperature (C)]]*OO[[#This Row],[86]]</f>
        <v>9.0582131308750008E-12</v>
      </c>
      <c r="CK19" s="10">
        <f>3/24000000*OO[[#This Row],[145 (07JUL1985 00:00:00)-Water Temperature (C)]]*OO[[#This Row],[87]]</f>
        <v>8.3051946106074991E-12</v>
      </c>
      <c r="CL19" s="10">
        <f>3/24000000*OO[[#This Row],[146 (07JUL1985 03:00:00)-Water Temperature (C)]]*OO[[#This Row],[88]]</f>
        <v>7.7352625853437499E-12</v>
      </c>
      <c r="CM19" s="10">
        <f>3/24000000*OO[[#This Row],[147 (07JUL1985 06:00:00)-Water Temperature (C)]]*OO[[#This Row],[89]]</f>
        <v>7.2021165315562501E-12</v>
      </c>
      <c r="CN19" s="10">
        <f>3/24000000*OO[[#This Row],[148 (07JUL1985 09:00:00)-Water Temperature (C)]]*OO[[#This Row],[90]]</f>
        <v>6.7392957023437489E-12</v>
      </c>
      <c r="CO19" s="10">
        <f>3/24000000*OO[[#This Row],[149 (07JUL1985 12:00:00)-Water Temperature (C)]]*OO[[#This Row],[91]]</f>
        <v>6.3882490895849995E-12</v>
      </c>
      <c r="CP19" s="10">
        <f>3/24000000*OO[[#This Row],[150 (07JUL1985 15:00:00)-Water Temperature (C)]]*OO[[#This Row],[92]]</f>
        <v>6.0656879878474997E-12</v>
      </c>
      <c r="CQ19" s="10">
        <f>3/24000000*OO[[#This Row],[151 (07JUL1985 18:00:00)-Water Temperature (C)]]*OO[[#This Row],[93]]</f>
        <v>5.5859471918437496E-12</v>
      </c>
      <c r="CR19" s="10">
        <f>3/24000000*OO[[#This Row],[152 (07JUL1985 21:00:00)-Water Temperature (C)]]*OO[[#This Row],[94]]</f>
        <v>5.1311849603399992E-12</v>
      </c>
      <c r="CS19" s="10">
        <f>3/24000000*OO[[#This Row],[153 (08JUL1985 00:00:00)-Water Temperature (C)]]*OO[[#This Row],[95]]</f>
        <v>4.7712007092662502E-12</v>
      </c>
      <c r="CT19" s="10">
        <f>3/24000000*OO[[#This Row],[154 (08JUL1985 03:00:00)-Water Temperature (C)]]*OO[[#This Row],[96]]</f>
        <v>4.4550610708687502E-12</v>
      </c>
      <c r="CU19" s="10">
        <f>3/24000000*OO[[#This Row],[155 (08JUL1985 06:00:00)-Water Temperature (C)]]*OO[[#This Row],[97]]</f>
        <v>4.1667718740499995E-12</v>
      </c>
      <c r="CV19" s="10">
        <f>3/24000000*OO[[#This Row],[156 (08JUL1985 09:00:00)-Water Temperature (C)]]*OO[[#This Row],[98]]</f>
        <v>4.0006413447000003E-12</v>
      </c>
      <c r="CW19" s="10">
        <f>3/24000000*OO[[#This Row],[157 (08JUL1985 12:00:00)-Water Temperature (C)]]*OO[[#This Row],[99]]</f>
        <v>3.8112449781249994E-12</v>
      </c>
    </row>
    <row r="20" spans="1:101" x14ac:dyDescent="0.35">
      <c r="A20" t="s">
        <v>25</v>
      </c>
      <c r="B20">
        <v>706.07839999999999</v>
      </c>
      <c r="C20" s="10">
        <f>3/24*OO[[#This Row],[59 (26JUN1985 06:00:00)-Water Temperature (C)]]*OO[[#This Row],[1]]/SUM(OO[1])</f>
        <v>5.141002955016689E-5</v>
      </c>
      <c r="D20" s="10">
        <f>3/24*OO[[#This Row],[60 (26JUN1985 09:00:00)-Water Temperature (C)]]*OO[[#This Row],[2]]/SUM(OO[2])</f>
        <v>1.5966123147574968E-5</v>
      </c>
      <c r="E20" s="10">
        <f>3/24*OO[[#This Row],[61 (26JUN1985 12:00:00)-Water Temperature (C)]]*OO[[#This Row],[3]]/SUM(OO[3])</f>
        <v>1.286035644561624E-5</v>
      </c>
      <c r="F20" s="10">
        <f>3/24*OO[[#This Row],[62 (26JUN1985 15:00:00)-Water Temperature (C)]]*OO[[#This Row],[4]]/SUM(OO[4])</f>
        <v>1.0356809544968164E-5</v>
      </c>
      <c r="G20" s="10">
        <f>3/24*OO[[#This Row],[63 (26JUN1985 18:00:00)-Water Temperature (C)]]*OO[[#This Row],[5]]/SUM(OO[5])</f>
        <v>8.4588868052666281E-6</v>
      </c>
      <c r="H20" s="10">
        <f>3/24*OO[[#This Row],[64 (26JUN1985 21:00:00)-Water Temperature (C)]]*OO[[#This Row],[6]]/SUM(OO[6])</f>
        <v>6.8336364148780914E-6</v>
      </c>
      <c r="I20" s="10">
        <f>3/24*OO[[#This Row],[65 (27JUN1985 00:00:00)-Water Temperature (C)]]*OO[[#This Row],[7]]/SUM(OO[7])</f>
        <v>5.5355873132759922E-6</v>
      </c>
      <c r="J20" s="10">
        <f>3/24*OO[[#This Row],[66 (27JUN1985 03:00:00)-Water Temperature (C)]]*OO[[#This Row],[8]]/SUM(OO[8])</f>
        <v>4.5128973552905394E-6</v>
      </c>
      <c r="K20" s="10">
        <f>3/24*OO[[#This Row],[67 (27JUN1985 06:00:00)-Water Temperature (C)]]*OO[[#This Row],[9]]/SUM(OO[9])</f>
        <v>3.6863688798718534E-6</v>
      </c>
      <c r="L20" s="10">
        <f>3/24*OO[[#This Row],[68 (27JUN1985 09:00:00)-Water Temperature (C)]]*OO[[#This Row],[10]]/SUM(OO[10])</f>
        <v>3.0779788897543421E-6</v>
      </c>
      <c r="M20" s="10">
        <f>3/24*OO[[#This Row],[69 (27JUN1985 12:00:00)-Water Temperature (C)]]*OO[[#This Row],[11]]/SUM(OO[11])</f>
        <v>2.5509980150339028E-6</v>
      </c>
      <c r="N20" s="10">
        <f>3/24*OO[[#This Row],[70 (27JUN1985 15:00:00)-Water Temperature (C)]]*OO[[#This Row],[12]]/SUM(OO[12])</f>
        <v>2.0688548429922814E-6</v>
      </c>
      <c r="O20" s="10">
        <f>3/24*OO[[#This Row],[71 (27JUN1985 18:00:00)-Water Temperature (C)]]*OO[[#This Row],[13]]/SUM(OO[13])</f>
        <v>1.6759173458177761E-6</v>
      </c>
      <c r="P20" s="10">
        <f>3/24*OO[[#This Row],[72 (27JUN1985 21:00:00)-Water Temperature (C)]]*OO[[#This Row],[14]]/SUM(OO[14])</f>
        <v>1.3397604096952192E-6</v>
      </c>
      <c r="Q20" s="10">
        <f>3/24*OO[[#This Row],[73 (28JUN1985 00:00:00)-Water Temperature (C)]]*OO[[#This Row],[15]]/SUM(OO[15])</f>
        <v>1.0744794148261224E-6</v>
      </c>
      <c r="R20" s="10">
        <f>3/24*OO[[#This Row],[74 (28JUN1985 03:00:00)-Water Temperature (C)]]*OO[[#This Row],[16]]/SUM(OO[16])</f>
        <v>8.7823989844545559E-7</v>
      </c>
      <c r="S20" s="10">
        <f>3/24*OO[[#This Row],[75 (28JUN1985 06:00:00)-Water Temperature (C)]]*OO[[#This Row],[17]]/SUM(OO[17])</f>
        <v>7.1668167195530563E-7</v>
      </c>
      <c r="T20" s="10">
        <f>3/24*OO[[#This Row],[76 (28JUN1985 09:00:00)-Water Temperature (C)]]*OO[[#This Row],[18]]/SUM(OO[18])</f>
        <v>5.9407624872328448E-7</v>
      </c>
      <c r="U20" s="10">
        <f>3/24*OO[[#This Row],[77 (28JUN1985 12:00:00)-Water Temperature (C)]]*OO[[#This Row],[19]]/SUM(OO[19])</f>
        <v>4.9219811303542902E-7</v>
      </c>
      <c r="V20" s="10">
        <f>3/24000000*OO[[#This Row],[78 (28JUN1985 15:00:00)-Water Temperature (C)]]*OO[[#This Row],[20]]</f>
        <v>4.0064698862800003E-7</v>
      </c>
      <c r="W20" s="10">
        <f>3/24000000*OO[[#This Row],[79 (28JUN1985 18:00:00)-Water Temperature (C)]]*OO[[#This Row],[21]]</f>
        <v>3.2608203136674999E-7</v>
      </c>
      <c r="X20" s="10">
        <f>3/24000000*OO[[#This Row],[80 (28JUN1985 21:00:00)-Water Temperature (C)]]*OO[[#This Row],[22]]</f>
        <v>2.6286038391187499E-7</v>
      </c>
      <c r="Y20" s="10">
        <f>3/24000000*OO[[#This Row],[81 (29JUN1985 00:00:00)-Water Temperature (C)]]*OO[[#This Row],[23]]</f>
        <v>2.1112729030399999E-7</v>
      </c>
      <c r="Z20" s="10">
        <f>3/24000000*OO[[#This Row],[82 (29JUN1985 03:00:00)-Water Temperature (C)]]*OO[[#This Row],[24]]</f>
        <v>1.72630978423475E-7</v>
      </c>
      <c r="AA20" s="10">
        <f>3/24000000*OO[[#This Row],[83 (29JUN1985 06:00:00)-Water Temperature (C)]]*OO[[#This Row],[25]]</f>
        <v>1.4304323637017497E-7</v>
      </c>
      <c r="AB20" s="10">
        <f>3/24000000*OO[[#This Row],[84 (29JUN1985 09:00:00)-Water Temperature (C)]]*OO[[#This Row],[26]]</f>
        <v>1.2229401012892499E-7</v>
      </c>
      <c r="AC20" s="10">
        <f>3/24000000*OO[[#This Row],[85 (29JUN1985 12:00:00)-Water Temperature (C)]]*OO[[#This Row],[27]]</f>
        <v>1.0376493132637501E-7</v>
      </c>
      <c r="AD20" s="10">
        <f>3/24000000*OO[[#This Row],[86 (29JUN1985 15:00:00)-Water Temperature (C)]]*OO[[#This Row],[28]]</f>
        <v>8.721079822229998E-8</v>
      </c>
      <c r="AE20" s="10">
        <f>3/24000000*OO[[#This Row],[88 (29JUN1985 21:00:00)-Water Temperature (C)]]*OO[[#This Row],[30]]</f>
        <v>5.9812805598124998E-8</v>
      </c>
      <c r="AF20" s="10">
        <f>3/24000000*OO[[#This Row],[88 (29JUN1985 21:00:00)-Water Temperature (C)]]*OO[[#This Row],[30]]</f>
        <v>5.9812805598124998E-8</v>
      </c>
      <c r="AG20" s="10">
        <f>3/24000000*OO[[#This Row],[89 (30JUN1985 00:00:00)-Water Temperature (C)]]*OO[[#This Row],[31]]</f>
        <v>4.9576982525212502E-8</v>
      </c>
      <c r="AH20" s="10">
        <f>3/24000000*OO[[#This Row],[90 (30JUN1985 03:00:00)-Water Temperature (C)]]*OO[[#This Row],[32]]</f>
        <v>4.2124210050837496E-8</v>
      </c>
      <c r="AI20" s="10">
        <f>3/24000000*OO[[#This Row],[91 (30JUN1985 06:00:00)-Water Temperature (C)]]*OO[[#This Row],[33]]</f>
        <v>3.6392766904624999E-8</v>
      </c>
      <c r="AJ20" s="10">
        <f>3/24000000*OO[[#This Row],[92 (30JUN1985 09:00:00)-Water Temperature (C)]]*OO[[#This Row],[34]]</f>
        <v>3.2428560240674993E-8</v>
      </c>
      <c r="AK20" s="10">
        <f>3/24000000*OO[[#This Row],[93 (30JUN1985 12:00:00)-Water Temperature (C)]]*OO[[#This Row],[35]]</f>
        <v>2.9072830339524998E-8</v>
      </c>
      <c r="AL20" s="10">
        <f>3/24000000*OO[[#This Row],[94 (30JUN1985 15:00:00)-Water Temperature (C)]]*OO[[#This Row],[36]]</f>
        <v>2.5640244683550002E-8</v>
      </c>
      <c r="AM20" s="10">
        <f>3/24000000*OO[[#This Row],[95 (30JUN1985 18:00:00)-Water Temperature (C)]]*OO[[#This Row],[37]]</f>
        <v>2.2430845541012504E-8</v>
      </c>
      <c r="AN20" s="10">
        <f>3/24000000*OO[[#This Row],[96 (30JUN1985 21:00:00)-Water Temperature (C)]]*OO[[#This Row],[38]]</f>
        <v>1.917449250506625E-8</v>
      </c>
      <c r="AO20" s="10">
        <f>3/24000000*OO[[#This Row],[97 (01JUL1985 00:00:00)-Water Temperature (C)]]*OO[[#This Row],[39]]</f>
        <v>1.6481453854263752E-8</v>
      </c>
      <c r="AP20" s="10">
        <f>3/24000000*OO[[#This Row],[98 (01JUL1985 03:00:00)-Water Temperature (C)]]*OO[[#This Row],[40]]</f>
        <v>1.452385300545E-8</v>
      </c>
      <c r="AQ20" s="10">
        <f>3/24000000*OO[[#This Row],[99 (01JUL1985 06:00:00)-Water Temperature (C)]]*OO[[#This Row],[41]]</f>
        <v>1.2871170691567499E-8</v>
      </c>
      <c r="AR20" s="10">
        <f>3/24000000*OO[[#This Row],[100 (01JUL1985 09:00:00)-Water Temperature (C)]]*OO[[#This Row],[42]]</f>
        <v>1.1628962959687501E-8</v>
      </c>
      <c r="AS20" s="10">
        <f>3/24000000*OO[[#This Row],[101 (01JUL1985 12:00:00)-Water Temperature (C)]]*OO[[#This Row],[43]]</f>
        <v>1.0399236068154999E-8</v>
      </c>
      <c r="AT20" s="10">
        <f>3/24000000*OO[[#This Row],[102 (01JUL1985 15:00:00)-Water Temperature (C)]]*OO[[#This Row],[44]]</f>
        <v>9.0777246215624994E-9</v>
      </c>
      <c r="AU20" s="10">
        <f>3/24000000*OO[[#This Row],[103 (01JUL1985 18:00:00)-Water Temperature (C)]]*OO[[#This Row],[45]]</f>
        <v>7.9592765550900013E-9</v>
      </c>
      <c r="AV20" s="10">
        <f>3/24000000*OO[[#This Row],[104 (01JUL1985 21:00:00)-Water Temperature (C)]]*OO[[#This Row],[46]]</f>
        <v>6.8964780748199997E-9</v>
      </c>
      <c r="AW20" s="10">
        <f>3/24000000*OO[[#This Row],[105 (02JUL1985 00:00:00)-Water Temperature (C)]]*OO[[#This Row],[47]]</f>
        <v>6.0776673048450001E-9</v>
      </c>
      <c r="AX20" s="10">
        <f>3/24000000*OO[[#This Row],[106 (02JUL1985 03:00:00)-Water Temperature (C)]]*OO[[#This Row],[48]]</f>
        <v>5.3786487251649992E-9</v>
      </c>
      <c r="AY20" s="10">
        <f>3/24000000*OO[[#This Row],[107 (02JUL1985 06:00:00)-Water Temperature (C)]]*OO[[#This Row],[49]]</f>
        <v>4.7252203242499999E-9</v>
      </c>
      <c r="AZ20" s="10">
        <f>3/24000000*OO[[#This Row],[108 (02JUL1985 09:00:00)-Water Temperature (C)]]*OO[[#This Row],[50]]</f>
        <v>4.1195397904375005E-9</v>
      </c>
      <c r="BA20" s="10">
        <f>3/24000000*OO[[#This Row],[109 (02JUL1985 12:00:00)-Water Temperature (C)]]*OO[[#This Row],[51]]</f>
        <v>3.6574455220874998E-9</v>
      </c>
      <c r="BB20" s="10">
        <f>3/24000000*OO[[#This Row],[110 (02JUL1985 15:00:00)-Water Temperature (C)]]*OO[[#This Row],[52]]</f>
        <v>3.2569956032249998E-9</v>
      </c>
      <c r="BC20" s="10">
        <f>3/24000000*OO[[#This Row],[111 (02JUL1985 18:00:00)-Water Temperature (C)]]*OO[[#This Row],[53]]</f>
        <v>2.8599903051612499E-9</v>
      </c>
      <c r="BD20" s="10">
        <f>3/24000000*OO[[#This Row],[112 (02JUL1985 21:00:00)-Water Temperature (C)]]*OO[[#This Row],[54]]</f>
        <v>2.4494322952562501E-9</v>
      </c>
      <c r="BE20" s="10">
        <f>3/24000000*OO[[#This Row],[113 (03JUL1985 00:00:00)-Water Temperature (C)]]*OO[[#This Row],[55]]</f>
        <v>2.0883528312281251E-9</v>
      </c>
      <c r="BF20" s="10">
        <f>3/24000000*OO[[#This Row],[114 (03JUL1985 03:00:00)-Water Temperature (C)]]*OO[[#This Row],[56]]</f>
        <v>1.8338260856874999E-9</v>
      </c>
      <c r="BG20" s="10">
        <f>3/24000000*OO[[#This Row],[115 (03JUL1985 06:00:00)-Water Temperature (C)]]*OO[[#This Row],[57]]</f>
        <v>1.6139750126436247E-9</v>
      </c>
      <c r="BH20" s="10">
        <f>3/24000000*OO[[#This Row],[116 (03JUL1985 09:00:00)-Water Temperature (C)]]*OO[[#This Row],[58]]</f>
        <v>1.44317081107175E-9</v>
      </c>
      <c r="BI20" s="10">
        <f>3/24000000*OO[[#This Row],[117 (03JUL1985 12:00:00)-Water Temperature (C)]]*OO[[#This Row],[59]]</f>
        <v>1.2923070271177496E-9</v>
      </c>
      <c r="BJ20" s="10">
        <f>3/24000000*OO[[#This Row],[118 (03JUL1985 15:00:00)-Water Temperature (C)]]*OO[[#This Row],[60]]</f>
        <v>1.1398016494617501E-9</v>
      </c>
      <c r="BK20" s="10">
        <f>3/24000000*OO[[#This Row],[119 (03JUL1985 18:00:00)-Water Temperature (C)]]*OO[[#This Row],[61]]</f>
        <v>1.0006612352317499E-9</v>
      </c>
      <c r="BL20" s="10">
        <f>3/24000000*OO[[#This Row],[120 (03JUL1985 21:00:00)-Water Temperature (C)]]*OO[[#This Row],[62]]</f>
        <v>8.6811461840262502E-10</v>
      </c>
      <c r="BM20" s="10">
        <f>3/24000000*OO[[#This Row],[121 (04JUL1985 00:00:00)-Water Temperature (C)]]*OO[[#This Row],[63]]</f>
        <v>7.582161313545E-10</v>
      </c>
      <c r="BN20" s="10">
        <f>3/24000000*OO[[#This Row],[122 (04JUL1985 03:00:00)-Water Temperature (C)]]*OO[[#This Row],[64]]</f>
        <v>6.7297127897399993E-10</v>
      </c>
      <c r="BO20" s="10">
        <f>3/24000000*OO[[#This Row],[123 (04JUL1985 06:00:00)-Water Temperature (C)]]*OO[[#This Row],[65]]</f>
        <v>6.0222500696250004E-10</v>
      </c>
      <c r="BP20" s="10">
        <f>3/24000000*OO[[#This Row],[124 (04JUL1985 09:00:00)-Water Temperature (C)]]*OO[[#This Row],[66]]</f>
        <v>5.5568093795324997E-10</v>
      </c>
      <c r="BQ20" s="10">
        <f>3/24000000*OO[[#This Row],[125 (04JUL1985 12:00:00)-Water Temperature (C)]]*OO[[#This Row],[67]]</f>
        <v>5.0800226370075006E-10</v>
      </c>
      <c r="BR20" s="10">
        <f>3/24000000*OO[[#This Row],[126 (04JUL1985 15:00:00)-Water Temperature (C)]]*OO[[#This Row],[68]]</f>
        <v>4.5819053827299993E-10</v>
      </c>
      <c r="BS20" s="10">
        <f>3/24000000*OO[[#This Row],[127 (04JUL1985 18:00:00)-Water Temperature (C)]]*OO[[#This Row],[69]]</f>
        <v>4.0993256797499995E-10</v>
      </c>
      <c r="BT20" s="10">
        <f>3/24000000*OO[[#This Row],[128 (04JUL1985 21:00:00)-Water Temperature (C)]]*OO[[#This Row],[70]]</f>
        <v>3.6464159892187496E-10</v>
      </c>
      <c r="BU20" s="10">
        <f>3/24000000*OO[[#This Row],[129 (05JUL1985 00:00:00)-Water Temperature (C)]]*OO[[#This Row],[71]]</f>
        <v>3.2707128542275001E-10</v>
      </c>
      <c r="BV20" s="10">
        <f>3/24000000*OO[[#This Row],[130 (05JUL1985 03:00:00)-Water Temperature (C)]]*OO[[#This Row],[72]]</f>
        <v>2.9792179060925001E-10</v>
      </c>
      <c r="BW20" s="10">
        <f>3/24000000*OO[[#This Row],[131 (05JUL1985 06:00:00)-Water Temperature (C)]]*OO[[#This Row],[73]]</f>
        <v>2.7146062663624995E-10</v>
      </c>
      <c r="BX20" s="10">
        <f>3/24000000*OO[[#This Row],[132 (05JUL1985 09:00:00)-Water Temperature (C)]]*OO[[#This Row],[74]]</f>
        <v>2.5288604216249996E-10</v>
      </c>
      <c r="BY20" s="10">
        <f>3/24000000*OO[[#This Row],[133 (05JUL1985 12:00:00)-Water Temperature (C)]]*OO[[#This Row],[75]]</f>
        <v>2.3375399498000002E-10</v>
      </c>
      <c r="BZ20" s="10">
        <f>3/24000000*OO[[#This Row],[134 (05JUL1985 15:00:00)-Water Temperature (C)]]*OO[[#This Row],[76]]</f>
        <v>2.1335636578042497E-10</v>
      </c>
      <c r="CA20" s="10">
        <f>3/24000000*OO[[#This Row],[135 (05JUL1985 18:00:00)-Water Temperature (C)]]*OO[[#This Row],[77]]</f>
        <v>1.9348500482177499E-10</v>
      </c>
      <c r="CB20" s="10">
        <f>3/24000000*OO[[#This Row],[136 (05JUL1985 21:00:00)-Water Temperature (C)]]*OO[[#This Row],[78]]</f>
        <v>1.7242684322689997E-10</v>
      </c>
      <c r="CC20" s="10">
        <f>3/24000000*OO[[#This Row],[137 (06JUL1985 00:00:00)-Water Temperature (C)]]*OO[[#This Row],[79]]</f>
        <v>1.5422912288894998E-10</v>
      </c>
      <c r="CD20" s="10">
        <f>3/24000000*OO[[#This Row],[138 (06JUL1985 03:00:00)-Water Temperature (C)]]*OO[[#This Row],[80]]</f>
        <v>1.4085067954133752E-10</v>
      </c>
      <c r="CE20" s="10">
        <f>3/24000000*OO[[#This Row],[139 (06JUL1985 06:00:00)-Water Temperature (C)]]*OO[[#This Row],[81]]</f>
        <v>1.302318678501E-10</v>
      </c>
      <c r="CF20" s="10">
        <f>3/24000000*OO[[#This Row],[140 (06JUL1985 09:00:00)-Water Temperature (C)]]*OO[[#This Row],[82]]</f>
        <v>1.2495997303199998E-10</v>
      </c>
      <c r="CG20" s="10">
        <f>3/24000000*OO[[#This Row],[141 (06JUL1985 12:00:00)-Water Temperature (C)]]*OO[[#This Row],[83]]</f>
        <v>1.181751216352875E-10</v>
      </c>
      <c r="CH20" s="10">
        <f>3/24000000*OO[[#This Row],[142 (06JUL1985 15:00:00)-Water Temperature (C)]]*OO[[#This Row],[84]]</f>
        <v>1.098318287713125E-10</v>
      </c>
      <c r="CI20" s="10">
        <f>3/24000000*OO[[#This Row],[143 (06JUL1985 18:00:00)-Water Temperature (C)]]*OO[[#This Row],[85]]</f>
        <v>1.01698550713425E-10</v>
      </c>
      <c r="CJ20" s="10">
        <f>3/24000000*OO[[#This Row],[144 (06JUL1985 21:00:00)-Water Temperature (C)]]*OO[[#This Row],[86]]</f>
        <v>9.24598974213E-11</v>
      </c>
      <c r="CK20" s="10">
        <f>3/24000000*OO[[#This Row],[145 (07JUL1985 00:00:00)-Water Temperature (C)]]*OO[[#This Row],[87]]</f>
        <v>8.451603441500001E-11</v>
      </c>
      <c r="CL20" s="10">
        <f>3/24000000*OO[[#This Row],[146 (07JUL1985 03:00:00)-Water Temperature (C)]]*OO[[#This Row],[88]]</f>
        <v>7.8746139207449996E-11</v>
      </c>
      <c r="CM20" s="10">
        <f>3/24000000*OO[[#This Row],[147 (07JUL1985 06:00:00)-Water Temperature (C)]]*OO[[#This Row],[89]]</f>
        <v>7.3292460314099993E-11</v>
      </c>
      <c r="CN20" s="10">
        <f>3/24000000*OO[[#This Row],[148 (07JUL1985 09:00:00)-Water Temperature (C)]]*OO[[#This Row],[90]]</f>
        <v>6.8591062008200008E-11</v>
      </c>
      <c r="CO20" s="10">
        <f>3/24000000*OO[[#This Row],[149 (07JUL1985 12:00:00)-Water Temperature (C)]]*OO[[#This Row],[91]]</f>
        <v>6.5082390601650006E-11</v>
      </c>
      <c r="CP20" s="10">
        <f>3/24000000*OO[[#This Row],[150 (07JUL1985 15:00:00)-Water Temperature (C)]]*OO[[#This Row],[92]]</f>
        <v>6.1921775755099992E-11</v>
      </c>
      <c r="CQ20" s="10">
        <f>3/24000000*OO[[#This Row],[151 (07JUL1985 18:00:00)-Water Temperature (C)]]*OO[[#This Row],[93]]</f>
        <v>5.7080652068025001E-11</v>
      </c>
      <c r="CR20" s="10">
        <f>3/24000000*OO[[#This Row],[152 (07JUL1985 21:00:00)-Water Temperature (C)]]*OO[[#This Row],[94]]</f>
        <v>5.2340659394887503E-11</v>
      </c>
      <c r="CS20" s="10">
        <f>3/24000000*OO[[#This Row],[153 (08JUL1985 00:00:00)-Water Temperature (C)]]*OO[[#This Row],[95]]</f>
        <v>4.8603870790724996E-11</v>
      </c>
      <c r="CT20" s="10">
        <f>3/24000000*OO[[#This Row],[154 (08JUL1985 03:00:00)-Water Temperature (C)]]*OO[[#This Row],[96]]</f>
        <v>4.5386956735312497E-11</v>
      </c>
      <c r="CU20" s="10">
        <f>3/24000000*OO[[#This Row],[155 (08JUL1985 06:00:00)-Water Temperature (C)]]*OO[[#This Row],[97]]</f>
        <v>4.2416192646899997E-11</v>
      </c>
      <c r="CV20" s="10">
        <f>3/24000000*OO[[#This Row],[156 (08JUL1985 09:00:00)-Water Temperature (C)]]*OO[[#This Row],[98]]</f>
        <v>4.0798699101187501E-11</v>
      </c>
      <c r="CW20" s="10">
        <f>3/24000000*OO[[#This Row],[157 (08JUL1985 12:00:00)-Water Temperature (C)]]*OO[[#This Row],[99]]</f>
        <v>3.8931815822612497E-11</v>
      </c>
    </row>
    <row r="21" spans="1:101" x14ac:dyDescent="0.35">
      <c r="A21" t="s">
        <v>26</v>
      </c>
      <c r="B21">
        <v>703.35040000000004</v>
      </c>
      <c r="C21" s="10">
        <f>3/24*OO[[#This Row],[59 (26JUN1985 06:00:00)-Water Temperature (C)]]*OO[[#This Row],[1]]/SUM(OO[1])</f>
        <v>7.6574738794348468E-5</v>
      </c>
      <c r="D21" s="10">
        <f>3/24*OO[[#This Row],[60 (26JUN1985 09:00:00)-Water Temperature (C)]]*OO[[#This Row],[2]]/SUM(OO[2])</f>
        <v>1.5321285300821221E-5</v>
      </c>
      <c r="E21" s="10">
        <f>3/24*OO[[#This Row],[61 (26JUN1985 12:00:00)-Water Temperature (C)]]*OO[[#This Row],[3]]/SUM(OO[3])</f>
        <v>1.23236959059005E-5</v>
      </c>
      <c r="F21" s="10">
        <f>3/24*OO[[#This Row],[62 (26JUN1985 15:00:00)-Water Temperature (C)]]*OO[[#This Row],[4]]/SUM(OO[4])</f>
        <v>9.9180355684210474E-6</v>
      </c>
      <c r="G21" s="10">
        <f>3/24*OO[[#This Row],[63 (26JUN1985 18:00:00)-Water Temperature (C)]]*OO[[#This Row],[5]]/SUM(OO[5])</f>
        <v>8.0980521786060279E-6</v>
      </c>
      <c r="H21" s="10">
        <f>3/24*OO[[#This Row],[64 (26JUN1985 21:00:00)-Water Temperature (C)]]*OO[[#This Row],[6]]/SUM(OO[6])</f>
        <v>6.5431003091975859E-6</v>
      </c>
      <c r="I21" s="10">
        <f>3/24*OO[[#This Row],[65 (27JUN1985 00:00:00)-Water Temperature (C)]]*OO[[#This Row],[7]]/SUM(OO[7])</f>
        <v>5.2974717920678963E-6</v>
      </c>
      <c r="J21" s="10">
        <f>3/24*OO[[#This Row],[66 (27JUN1985 03:00:00)-Water Temperature (C)]]*OO[[#This Row],[8]]/SUM(OO[8])</f>
        <v>4.3175979033827146E-6</v>
      </c>
      <c r="K21" s="10">
        <f>3/24*OO[[#This Row],[67 (27JUN1985 06:00:00)-Water Temperature (C)]]*OO[[#This Row],[9]]/SUM(OO[9])</f>
        <v>3.5270193069594082E-6</v>
      </c>
      <c r="L21" s="10">
        <f>3/24*OO[[#This Row],[68 (27JUN1985 09:00:00)-Water Temperature (C)]]*OO[[#This Row],[10]]/SUM(OO[10])</f>
        <v>2.9456714054892741E-6</v>
      </c>
      <c r="M21" s="10">
        <f>3/24*OO[[#This Row],[69 (27JUN1985 12:00:00)-Water Temperature (C)]]*OO[[#This Row],[11]]/SUM(OO[11])</f>
        <v>2.444880352658336E-6</v>
      </c>
      <c r="N21" s="10">
        <f>3/24*OO[[#This Row],[70 (27JUN1985 15:00:00)-Water Temperature (C)]]*OO[[#This Row],[12]]/SUM(OO[12])</f>
        <v>1.9838760706900837E-6</v>
      </c>
      <c r="O21" s="10">
        <f>3/24*OO[[#This Row],[71 (27JUN1985 18:00:00)-Water Temperature (C)]]*OO[[#This Row],[13]]/SUM(OO[13])</f>
        <v>1.6063011398317518E-6</v>
      </c>
      <c r="P21" s="10">
        <f>3/24*OO[[#This Row],[72 (27JUN1985 21:00:00)-Water Temperature (C)]]*OO[[#This Row],[14]]/SUM(OO[14])</f>
        <v>1.2834634813774265E-6</v>
      </c>
      <c r="Q21" s="10">
        <f>3/24*OO[[#This Row],[73 (28JUN1985 00:00:00)-Water Temperature (C)]]*OO[[#This Row],[15]]/SUM(OO[15])</f>
        <v>1.0278573560095647E-6</v>
      </c>
      <c r="R21" s="10">
        <f>3/24*OO[[#This Row],[74 (28JUN1985 03:00:00)-Water Temperature (C)]]*OO[[#This Row],[16]]/SUM(OO[16])</f>
        <v>8.3955280046776999E-7</v>
      </c>
      <c r="S21" s="10">
        <f>3/24*OO[[#This Row],[75 (28JUN1985 06:00:00)-Water Temperature (C)]]*OO[[#This Row],[17]]/SUM(OO[17])</f>
        <v>6.8559126880180375E-7</v>
      </c>
      <c r="T21" s="10">
        <f>3/24*OO[[#This Row],[76 (28JUN1985 09:00:00)-Water Temperature (C)]]*OO[[#This Row],[18]]/SUM(OO[18])</f>
        <v>5.6850561759454882E-7</v>
      </c>
      <c r="U21" s="10">
        <f>3/24*OO[[#This Row],[77 (28JUN1985 12:00:00)-Water Temperature (C)]]*OO[[#This Row],[19]]/SUM(OO[19])</f>
        <v>4.7137707720107028E-7</v>
      </c>
      <c r="V21" s="10">
        <f>3/24000000*OO[[#This Row],[78 (28JUN1985 15:00:00)-Water Temperature (C)]]*OO[[#This Row],[20]]</f>
        <v>3.8404176362962503E-7</v>
      </c>
      <c r="W21" s="10">
        <f>3/24000000*OO[[#This Row],[79 (28JUN1985 18:00:00)-Water Temperature (C)]]*OO[[#This Row],[21]]</f>
        <v>3.1230228568699998E-7</v>
      </c>
      <c r="X21" s="10">
        <f>3/24000000*OO[[#This Row],[80 (28JUN1985 21:00:00)-Water Temperature (C)]]*OO[[#This Row],[22]]</f>
        <v>2.5181633264374999E-7</v>
      </c>
      <c r="Y21" s="10">
        <f>3/24000000*OO[[#This Row],[81 (29JUN1985 00:00:00)-Water Temperature (C)]]*OO[[#This Row],[23]]</f>
        <v>2.0191978395320001E-7</v>
      </c>
      <c r="Z21" s="10">
        <f>3/24000000*OO[[#This Row],[82 (29JUN1985 03:00:00)-Water Temperature (C)]]*OO[[#This Row],[24]]</f>
        <v>1.6503072447175002E-7</v>
      </c>
      <c r="AA21" s="10">
        <f>3/24000000*OO[[#This Row],[83 (29JUN1985 06:00:00)-Water Temperature (C)]]*OO[[#This Row],[25]]</f>
        <v>1.3659469896180001E-7</v>
      </c>
      <c r="AB21" s="10">
        <f>3/24000000*OO[[#This Row],[84 (29JUN1985 09:00:00)-Water Temperature (C)]]*OO[[#This Row],[26]]</f>
        <v>1.1670391241722499E-7</v>
      </c>
      <c r="AC21" s="10">
        <f>3/24000000*OO[[#This Row],[85 (29JUN1985 12:00:00)-Water Temperature (C)]]*OO[[#This Row],[27]]</f>
        <v>9.917172688219999E-8</v>
      </c>
      <c r="AD21" s="10">
        <f>3/24000000*OO[[#This Row],[86 (29JUN1985 15:00:00)-Water Temperature (C)]]*OO[[#This Row],[28]]</f>
        <v>8.3333027979574996E-8</v>
      </c>
      <c r="AE21" s="10">
        <f>3/24000000*OO[[#This Row],[88 (29JUN1985 21:00:00)-Water Temperature (C)]]*OO[[#This Row],[30]]</f>
        <v>5.7120570283187494E-8</v>
      </c>
      <c r="AF21" s="10">
        <f>3/24000000*OO[[#This Row],[88 (29JUN1985 21:00:00)-Water Temperature (C)]]*OO[[#This Row],[30]]</f>
        <v>5.7120570283187494E-8</v>
      </c>
      <c r="AG21" s="10">
        <f>3/24000000*OO[[#This Row],[89 (30JUN1985 00:00:00)-Water Temperature (C)]]*OO[[#This Row],[31]]</f>
        <v>4.7222082727349995E-8</v>
      </c>
      <c r="AH21" s="10">
        <f>3/24000000*OO[[#This Row],[90 (30JUN1985 03:00:00)-Water Temperature (C)]]*OO[[#This Row],[32]]</f>
        <v>4.0090808132562492E-8</v>
      </c>
      <c r="AI21" s="10">
        <f>3/24000000*OO[[#This Row],[91 (30JUN1985 06:00:00)-Water Temperature (C)]]*OO[[#This Row],[33]]</f>
        <v>3.4566961339175E-8</v>
      </c>
      <c r="AJ21" s="10">
        <f>3/24000000*OO[[#This Row],[92 (30JUN1985 09:00:00)-Water Temperature (C)]]*OO[[#This Row],[34]]</f>
        <v>3.0776675891524998E-8</v>
      </c>
      <c r="AK21" s="10">
        <f>3/24000000*OO[[#This Row],[93 (30JUN1985 12:00:00)-Water Temperature (C)]]*OO[[#This Row],[35]]</f>
        <v>2.7621650694662498E-8</v>
      </c>
      <c r="AL21" s="10">
        <f>3/24000000*OO[[#This Row],[94 (30JUN1985 15:00:00)-Water Temperature (C)]]*OO[[#This Row],[36]]</f>
        <v>2.43831690090625E-8</v>
      </c>
      <c r="AM21" s="10">
        <f>3/24000000*OO[[#This Row],[95 (30JUN1985 18:00:00)-Water Temperature (C)]]*OO[[#This Row],[37]]</f>
        <v>2.1325207168023752E-8</v>
      </c>
      <c r="AN21" s="10">
        <f>3/24000000*OO[[#This Row],[96 (30JUN1985 21:00:00)-Water Temperature (C)]]*OO[[#This Row],[38]]</f>
        <v>1.8220995024310001E-8</v>
      </c>
      <c r="AO21" s="10">
        <f>3/24000000*OO[[#This Row],[97 (01JUL1985 00:00:00)-Water Temperature (C)]]*OO[[#This Row],[39]]</f>
        <v>1.56344184261825E-8</v>
      </c>
      <c r="AP21" s="10">
        <f>3/24000000*OO[[#This Row],[98 (01JUL1985 03:00:00)-Water Temperature (C)]]*OO[[#This Row],[40]]</f>
        <v>1.3763720339662502E-8</v>
      </c>
      <c r="AQ21" s="10">
        <f>3/24000000*OO[[#This Row],[99 (01JUL1985 06:00:00)-Water Temperature (C)]]*OO[[#This Row],[41]]</f>
        <v>1.2201488723764998E-8</v>
      </c>
      <c r="AR21" s="10">
        <f>3/24000000*OO[[#This Row],[100 (01JUL1985 09:00:00)-Water Temperature (C)]]*OO[[#This Row],[42]]</f>
        <v>1.1021613768183749E-8</v>
      </c>
      <c r="AS21" s="10">
        <f>3/24000000*OO[[#This Row],[101 (01JUL1985 12:00:00)-Water Temperature (C)]]*OO[[#This Row],[43]]</f>
        <v>9.8774368000250007E-9</v>
      </c>
      <c r="AT21" s="10">
        <f>3/24000000*OO[[#This Row],[102 (01JUL1985 15:00:00)-Water Temperature (C)]]*OO[[#This Row],[44]]</f>
        <v>8.6244331212050007E-9</v>
      </c>
      <c r="AU21" s="10">
        <f>3/24000000*OO[[#This Row],[103 (01JUL1985 18:00:00)-Water Temperature (C)]]*OO[[#This Row],[45]]</f>
        <v>7.5567051611100007E-9</v>
      </c>
      <c r="AV21" s="10">
        <f>3/24000000*OO[[#This Row],[104 (01JUL1985 21:00:00)-Water Temperature (C)]]*OO[[#This Row],[46]]</f>
        <v>6.5448383367937503E-9</v>
      </c>
      <c r="AW21" s="10">
        <f>3/24000000*OO[[#This Row],[105 (02JUL1985 00:00:00)-Water Temperature (C)]]*OO[[#This Row],[47]]</f>
        <v>5.7637589580937502E-9</v>
      </c>
      <c r="AX21" s="10">
        <f>3/24000000*OO[[#This Row],[106 (02JUL1985 03:00:00)-Water Temperature (C)]]*OO[[#This Row],[48]]</f>
        <v>5.0995060256674995E-9</v>
      </c>
      <c r="AY21" s="10">
        <f>3/24000000*OO[[#This Row],[107 (02JUL1985 06:00:00)-Water Temperature (C)]]*OO[[#This Row],[49]]</f>
        <v>4.4859998709749995E-9</v>
      </c>
      <c r="AZ21" s="10">
        <f>3/24000000*OO[[#This Row],[108 (02JUL1985 09:00:00)-Water Temperature (C)]]*OO[[#This Row],[50]]</f>
        <v>3.9118409273249994E-9</v>
      </c>
      <c r="BA21" s="10">
        <f>3/24000000*OO[[#This Row],[109 (02JUL1985 12:00:00)-Water Temperature (C)]]*OO[[#This Row],[51]]</f>
        <v>3.4710763862474995E-9</v>
      </c>
      <c r="BB21" s="10">
        <f>3/24000000*OO[[#This Row],[110 (02JUL1985 15:00:00)-Water Temperature (C)]]*OO[[#This Row],[52]]</f>
        <v>3.095378658775E-9</v>
      </c>
      <c r="BC21" s="10">
        <f>3/24000000*OO[[#This Row],[111 (02JUL1985 18:00:00)-Water Temperature (C)]]*OO[[#This Row],[53]]</f>
        <v>2.7196925497087498E-9</v>
      </c>
      <c r="BD21" s="10">
        <f>3/24000000*OO[[#This Row],[112 (02JUL1985 21:00:00)-Water Temperature (C)]]*OO[[#This Row],[54]]</f>
        <v>2.3305348206000002E-9</v>
      </c>
      <c r="BE21" s="10">
        <f>3/24000000*OO[[#This Row],[113 (03JUL1985 00:00:00)-Water Temperature (C)]]*OO[[#This Row],[55]]</f>
        <v>1.9828030212607503E-9</v>
      </c>
      <c r="BF21" s="10">
        <f>3/24000000*OO[[#This Row],[114 (03JUL1985 03:00:00)-Water Temperature (C)]]*OO[[#This Row],[56]]</f>
        <v>1.7391215431170001E-9</v>
      </c>
      <c r="BG21" s="10">
        <f>3/24000000*OO[[#This Row],[115 (03JUL1985 06:00:00)-Water Temperature (C)]]*OO[[#This Row],[57]]</f>
        <v>1.5308884931564997E-9</v>
      </c>
      <c r="BH21" s="10">
        <f>3/24000000*OO[[#This Row],[116 (03JUL1985 09:00:00)-Water Temperature (C)]]*OO[[#This Row],[58]]</f>
        <v>1.36889772693375E-9</v>
      </c>
      <c r="BI21" s="10">
        <f>3/24000000*OO[[#This Row],[117 (03JUL1985 12:00:00)-Water Temperature (C)]]*OO[[#This Row],[59]]</f>
        <v>1.2275003113454999E-9</v>
      </c>
      <c r="BJ21" s="10">
        <f>3/24000000*OO[[#This Row],[118 (03JUL1985 15:00:00)-Water Temperature (C)]]*OO[[#This Row],[60]]</f>
        <v>1.0829348654162497E-9</v>
      </c>
      <c r="BK21" s="10">
        <f>3/24000000*OO[[#This Row],[119 (03JUL1985 18:00:00)-Water Temperature (C)]]*OO[[#This Row],[61]]</f>
        <v>9.5044674218375011E-10</v>
      </c>
      <c r="BL21" s="10">
        <f>3/24000000*OO[[#This Row],[120 (03JUL1985 21:00:00)-Water Temperature (C)]]*OO[[#This Row],[62]]</f>
        <v>8.2442341203374991E-10</v>
      </c>
      <c r="BM21" s="10">
        <f>3/24000000*OO[[#This Row],[121 (04JUL1985 00:00:00)-Water Temperature (C)]]*OO[[#This Row],[63]]</f>
        <v>7.1868109507799999E-10</v>
      </c>
      <c r="BN21" s="10">
        <f>3/24000000*OO[[#This Row],[122 (04JUL1985 03:00:00)-Water Temperature (C)]]*OO[[#This Row],[64]]</f>
        <v>6.3773804889312492E-10</v>
      </c>
      <c r="BO21" s="10">
        <f>3/24000000*OO[[#This Row],[123 (04JUL1985 06:00:00)-Water Temperature (C)]]*OO[[#This Row],[65]]</f>
        <v>5.6999199151537502E-10</v>
      </c>
      <c r="BP21" s="10">
        <f>3/24000000*OO[[#This Row],[124 (04JUL1985 09:00:00)-Water Temperature (C)]]*OO[[#This Row],[66]]</f>
        <v>5.2574253940000002E-10</v>
      </c>
      <c r="BQ21" s="10">
        <f>3/24000000*OO[[#This Row],[125 (04JUL1985 12:00:00)-Water Temperature (C)]]*OO[[#This Row],[67]]</f>
        <v>4.8155669684774995E-10</v>
      </c>
      <c r="BR21" s="10">
        <f>3/24000000*OO[[#This Row],[126 (04JUL1985 15:00:00)-Water Temperature (C)]]*OO[[#This Row],[68]]</f>
        <v>4.3440070247874988E-10</v>
      </c>
      <c r="BS21" s="10">
        <f>3/24000000*OO[[#This Row],[127 (04JUL1985 18:00:00)-Water Temperature (C)]]*OO[[#This Row],[69]]</f>
        <v>3.8837384164575009E-10</v>
      </c>
      <c r="BT21" s="10">
        <f>3/24000000*OO[[#This Row],[128 (04JUL1985 21:00:00)-Water Temperature (C)]]*OO[[#This Row],[70]]</f>
        <v>3.4537513472562501E-10</v>
      </c>
      <c r="BU21" s="10">
        <f>3/24000000*OO[[#This Row],[129 (05JUL1985 00:00:00)-Water Temperature (C)]]*OO[[#This Row],[71]]</f>
        <v>3.0917760973137502E-10</v>
      </c>
      <c r="BV21" s="10">
        <f>3/24000000*OO[[#This Row],[130 (05JUL1985 03:00:00)-Water Temperature (C)]]*OO[[#This Row],[72]]</f>
        <v>2.8155956419237501E-10</v>
      </c>
      <c r="BW21" s="10">
        <f>3/24000000*OO[[#This Row],[131 (05JUL1985 06:00:00)-Water Temperature (C)]]*OO[[#This Row],[73]]</f>
        <v>2.56552250583875E-10</v>
      </c>
      <c r="BX21" s="10">
        <f>3/24000000*OO[[#This Row],[132 (05JUL1985 09:00:00)-Water Temperature (C)]]*OO[[#This Row],[74]]</f>
        <v>2.3908176493437503E-10</v>
      </c>
      <c r="BY21" s="10">
        <f>3/24000000*OO[[#This Row],[133 (05JUL1985 12:00:00)-Water Temperature (C)]]*OO[[#This Row],[75]]</f>
        <v>2.2131929912555E-10</v>
      </c>
      <c r="BZ21" s="10">
        <f>3/24000000*OO[[#This Row],[134 (05JUL1985 15:00:00)-Water Temperature (C)]]*OO[[#This Row],[76]]</f>
        <v>2.020481049101375E-10</v>
      </c>
      <c r="CA21" s="10">
        <f>3/24000000*OO[[#This Row],[135 (05JUL1985 18:00:00)-Water Temperature (C)]]*OO[[#This Row],[77]]</f>
        <v>1.832319051845E-10</v>
      </c>
      <c r="CB21" s="10">
        <f>3/24000000*OO[[#This Row],[136 (05JUL1985 21:00:00)-Water Temperature (C)]]*OO[[#This Row],[78]]</f>
        <v>1.6333755516058749E-10</v>
      </c>
      <c r="CC21" s="10">
        <f>3/24000000*OO[[#This Row],[137 (06JUL1985 00:00:00)-Water Temperature (C)]]*OO[[#This Row],[79]]</f>
        <v>1.4582812988920001E-10</v>
      </c>
      <c r="CD21" s="10">
        <f>3/24000000*OO[[#This Row],[138 (06JUL1985 03:00:00)-Water Temperature (C)]]*OO[[#This Row],[80]]</f>
        <v>1.3301490568035E-10</v>
      </c>
      <c r="CE21" s="10">
        <f>3/24000000*OO[[#This Row],[139 (06JUL1985 06:00:00)-Water Temperature (C)]]*OO[[#This Row],[81]]</f>
        <v>1.227749927093625E-10</v>
      </c>
      <c r="CF21" s="10">
        <f>3/24000000*OO[[#This Row],[140 (06JUL1985 09:00:00)-Water Temperature (C)]]*OO[[#This Row],[82]]</f>
        <v>1.1784502452442499E-10</v>
      </c>
      <c r="CG21" s="10">
        <f>3/24000000*OO[[#This Row],[141 (06JUL1985 12:00:00)-Water Temperature (C)]]*OO[[#This Row],[83]]</f>
        <v>1.1170850422365E-10</v>
      </c>
      <c r="CH21" s="10">
        <f>3/24000000*OO[[#This Row],[142 (06JUL1985 15:00:00)-Water Temperature (C)]]*OO[[#This Row],[84]]</f>
        <v>1.0381307837647498E-10</v>
      </c>
      <c r="CI21" s="10">
        <f>3/24000000*OO[[#This Row],[143 (06JUL1985 18:00:00)-Water Temperature (C)]]*OO[[#This Row],[85]]</f>
        <v>9.6073021388574998E-11</v>
      </c>
      <c r="CJ21" s="10">
        <f>3/24000000*OO[[#This Row],[144 (06JUL1985 21:00:00)-Water Temperature (C)]]*OO[[#This Row],[86]]</f>
        <v>8.7434592972700013E-11</v>
      </c>
      <c r="CK21" s="10">
        <f>3/24000000*OO[[#This Row],[145 (07JUL1985 00:00:00)-Water Temperature (C)]]*OO[[#This Row],[87]]</f>
        <v>7.9781292284999992E-11</v>
      </c>
      <c r="CL21" s="10">
        <f>3/24000000*OO[[#This Row],[146 (07JUL1985 03:00:00)-Water Temperature (C)]]*OO[[#This Row],[88]]</f>
        <v>7.4267405672212487E-11</v>
      </c>
      <c r="CM21" s="10">
        <f>3/24000000*OO[[#This Row],[147 (07JUL1985 06:00:00)-Water Temperature (C)]]*OO[[#This Row],[89]]</f>
        <v>6.910896444648749E-11</v>
      </c>
      <c r="CN21" s="10">
        <f>3/24000000*OO[[#This Row],[148 (07JUL1985 09:00:00)-Water Temperature (C)]]*OO[[#This Row],[90]]</f>
        <v>6.4654826026174991E-11</v>
      </c>
      <c r="CO21" s="10">
        <f>3/24000000*OO[[#This Row],[149 (07JUL1985 12:00:00)-Water Temperature (C)]]*OO[[#This Row],[91]]</f>
        <v>6.1305315120399999E-11</v>
      </c>
      <c r="CP21" s="10">
        <f>3/24000000*OO[[#This Row],[150 (07JUL1985 15:00:00)-Water Temperature (C)]]*OO[[#This Row],[92]]</f>
        <v>5.8396530575787513E-11</v>
      </c>
      <c r="CQ21" s="10">
        <f>3/24000000*OO[[#This Row],[151 (07JUL1985 18:00:00)-Water Temperature (C)]]*OO[[#This Row],[93]]</f>
        <v>5.3891493509849996E-11</v>
      </c>
      <c r="CR21" s="10">
        <f>3/24000000*OO[[#This Row],[152 (07JUL1985 21:00:00)-Water Temperature (C)]]*OO[[#This Row],[94]]</f>
        <v>4.9375926010687486E-11</v>
      </c>
      <c r="CS21" s="10">
        <f>3/24000000*OO[[#This Row],[153 (08JUL1985 00:00:00)-Water Temperature (C)]]*OO[[#This Row],[95]]</f>
        <v>4.5823766151349998E-11</v>
      </c>
      <c r="CT21" s="10">
        <f>3/24000000*OO[[#This Row],[154 (08JUL1985 03:00:00)-Water Temperature (C)]]*OO[[#This Row],[96]]</f>
        <v>4.2790240854224996E-11</v>
      </c>
      <c r="CU21" s="10">
        <f>3/24000000*OO[[#This Row],[155 (08JUL1985 06:00:00)-Water Temperature (C)]]*OO[[#This Row],[97]]</f>
        <v>4.0015157080525002E-11</v>
      </c>
      <c r="CV21" s="10">
        <f>3/24000000*OO[[#This Row],[156 (08JUL1985 09:00:00)-Water Temperature (C)]]*OO[[#This Row],[98]]</f>
        <v>3.8388698966800009E-11</v>
      </c>
      <c r="CW21" s="10">
        <f>3/24000000*OO[[#This Row],[157 (08JUL1985 12:00:00)-Water Temperature (C)]]*OO[[#This Row],[99]]</f>
        <v>3.6761840723300001E-11</v>
      </c>
    </row>
    <row r="22" spans="1:101" x14ac:dyDescent="0.35">
      <c r="A22" t="s">
        <v>27</v>
      </c>
      <c r="B22">
        <v>716.95060000000001</v>
      </c>
      <c r="C22" s="10">
        <f>3/24*OO[[#This Row],[59 (26JUN1985 06:00:00)-Water Temperature (C)]]*OO[[#This Row],[1]]/SUM(OO[1])</f>
        <v>1.0900710143573826E-4</v>
      </c>
      <c r="D22" s="10">
        <f>3/24*OO[[#This Row],[60 (26JUN1985 09:00:00)-Water Temperature (C)]]*OO[[#This Row],[2]]/SUM(OO[2])</f>
        <v>1.377509619981675E-5</v>
      </c>
      <c r="E22" s="10">
        <f>3/24*OO[[#This Row],[61 (26JUN1985 12:00:00)-Water Temperature (C)]]*OO[[#This Row],[3]]/SUM(OO[3])</f>
        <v>1.10590527279241E-5</v>
      </c>
      <c r="F22" s="10">
        <f>3/24*OO[[#This Row],[62 (26JUN1985 15:00:00)-Water Temperature (C)]]*OO[[#This Row],[4]]/SUM(OO[4])</f>
        <v>8.8961546184956489E-6</v>
      </c>
      <c r="G22" s="10">
        <f>3/24*OO[[#This Row],[63 (26JUN1985 18:00:00)-Water Temperature (C)]]*OO[[#This Row],[5]]/SUM(OO[5])</f>
        <v>7.2614226546485764E-6</v>
      </c>
      <c r="H22" s="10">
        <f>3/24*OO[[#This Row],[64 (26JUN1985 21:00:00)-Water Temperature (C)]]*OO[[#This Row],[6]]/SUM(OO[6])</f>
        <v>5.8692082349568377E-6</v>
      </c>
      <c r="I22" s="10">
        <f>3/24*OO[[#This Row],[65 (27JUN1985 00:00:00)-Water Temperature (C)]]*OO[[#This Row],[7]]/SUM(OO[7])</f>
        <v>4.74977857959128E-6</v>
      </c>
      <c r="J22" s="10">
        <f>3/24*OO[[#This Row],[66 (27JUN1985 03:00:00)-Water Temperature (C)]]*OO[[#This Row],[8]]/SUM(OO[8])</f>
        <v>3.8701452608382389E-6</v>
      </c>
      <c r="K22" s="10">
        <f>3/24*OO[[#This Row],[67 (27JUN1985 06:00:00)-Water Temperature (C)]]*OO[[#This Row],[9]]/SUM(OO[9])</f>
        <v>3.1614461518282633E-6</v>
      </c>
      <c r="L22" s="10">
        <f>3/24*OO[[#This Row],[68 (27JUN1985 09:00:00)-Water Temperature (C)]]*OO[[#This Row],[10]]/SUM(OO[10])</f>
        <v>2.6402842502186562E-6</v>
      </c>
      <c r="M22" s="10">
        <f>3/24*OO[[#This Row],[69 (27JUN1985 12:00:00)-Water Temperature (C)]]*OO[[#This Row],[11]]/SUM(OO[11])</f>
        <v>2.194364508948284E-6</v>
      </c>
      <c r="N22" s="10">
        <f>3/24*OO[[#This Row],[70 (27JUN1985 15:00:00)-Water Temperature (C)]]*OO[[#This Row],[12]]/SUM(OO[12])</f>
        <v>1.7818507734491889E-6</v>
      </c>
      <c r="O22" s="10">
        <f>3/24*OO[[#This Row],[71 (27JUN1985 18:00:00)-Water Temperature (C)]]*OO[[#This Row],[13]]/SUM(OO[13])</f>
        <v>1.4422567176326781E-6</v>
      </c>
      <c r="P22" s="10">
        <f>3/24*OO[[#This Row],[72 (27JUN1985 21:00:00)-Water Temperature (C)]]*OO[[#This Row],[14]]/SUM(OO[14])</f>
        <v>1.1521426848898117E-6</v>
      </c>
      <c r="Q22" s="10">
        <f>3/24*OO[[#This Row],[73 (28JUN1985 00:00:00)-Water Temperature (C)]]*OO[[#This Row],[15]]/SUM(OO[15])</f>
        <v>9.2158464768746527E-7</v>
      </c>
      <c r="R22" s="10">
        <f>3/24*OO[[#This Row],[74 (28JUN1985 03:00:00)-Water Temperature (C)]]*OO[[#This Row],[16]]/SUM(OO[16])</f>
        <v>7.5214118281343322E-7</v>
      </c>
      <c r="S22" s="10">
        <f>3/24*OO[[#This Row],[75 (28JUN1985 06:00:00)-Water Temperature (C)]]*OO[[#This Row],[17]]/SUM(OO[17])</f>
        <v>6.1447737007407067E-7</v>
      </c>
      <c r="T22" s="10">
        <f>3/24*OO[[#This Row],[76 (28JUN1985 09:00:00)-Water Temperature (C)]]*OO[[#This Row],[18]]/SUM(OO[18])</f>
        <v>5.0955785785478539E-7</v>
      </c>
      <c r="U22" s="10">
        <f>3/24*OO[[#This Row],[77 (28JUN1985 12:00:00)-Water Temperature (C)]]*OO[[#This Row],[19]]/SUM(OO[19])</f>
        <v>4.2284122602310229E-7</v>
      </c>
      <c r="V22" s="10">
        <f>3/24000000*OO[[#This Row],[78 (28JUN1985 15:00:00)-Water Temperature (C)]]*OO[[#This Row],[20]]</f>
        <v>3.4483966213799999E-7</v>
      </c>
      <c r="W22" s="10">
        <f>3/24000000*OO[[#This Row],[79 (28JUN1985 18:00:00)-Water Temperature (C)]]*OO[[#This Row],[21]]</f>
        <v>2.8023028792025005E-7</v>
      </c>
      <c r="X22" s="10">
        <f>3/24000000*OO[[#This Row],[80 (28JUN1985 21:00:00)-Water Temperature (C)]]*OO[[#This Row],[22]]</f>
        <v>2.2607730143625E-7</v>
      </c>
      <c r="Y22" s="10">
        <f>3/24000000*OO[[#This Row],[81 (29JUN1985 00:00:00)-Water Temperature (C)]]*OO[[#This Row],[23]]</f>
        <v>1.8102155654774997E-7</v>
      </c>
      <c r="Z22" s="10">
        <f>3/24000000*OO[[#This Row],[82 (29JUN1985 03:00:00)-Water Temperature (C)]]*OO[[#This Row],[24]]</f>
        <v>1.4787408843910002E-7</v>
      </c>
      <c r="AA22" s="10">
        <f>3/24000000*OO[[#This Row],[83 (29JUN1985 06:00:00)-Water Temperature (C)]]*OO[[#This Row],[25]]</f>
        <v>1.2229863837082498E-7</v>
      </c>
      <c r="AB22" s="10">
        <f>3/24000000*OO[[#This Row],[84 (29JUN1985 09:00:00)-Water Temperature (C)]]*OO[[#This Row],[26]]</f>
        <v>1.0443165167697501E-7</v>
      </c>
      <c r="AC22" s="10">
        <f>3/24000000*OO[[#This Row],[85 (29JUN1985 12:00:00)-Water Temperature (C)]]*OO[[#This Row],[27]]</f>
        <v>8.8881115006124995E-8</v>
      </c>
      <c r="AD22" s="10">
        <f>3/24000000*OO[[#This Row],[86 (29JUN1985 15:00:00)-Water Temperature (C)]]*OO[[#This Row],[28]]</f>
        <v>7.4693240402899986E-8</v>
      </c>
      <c r="AE22" s="10">
        <f>3/24000000*OO[[#This Row],[88 (29JUN1985 21:00:00)-Water Temperature (C)]]*OO[[#This Row],[30]]</f>
        <v>5.1200186054937506E-8</v>
      </c>
      <c r="AF22" s="10">
        <f>3/24000000*OO[[#This Row],[88 (29JUN1985 21:00:00)-Water Temperature (C)]]*OO[[#This Row],[30]]</f>
        <v>5.1200186054937506E-8</v>
      </c>
      <c r="AG22" s="10">
        <f>3/24000000*OO[[#This Row],[89 (30JUN1985 00:00:00)-Water Temperature (C)]]*OO[[#This Row],[31]]</f>
        <v>4.2234746981662494E-8</v>
      </c>
      <c r="AH22" s="10">
        <f>3/24000000*OO[[#This Row],[90 (30JUN1985 03:00:00)-Water Temperature (C)]]*OO[[#This Row],[32]]</f>
        <v>3.5828545723199999E-8</v>
      </c>
      <c r="AI22" s="10">
        <f>3/24000000*OO[[#This Row],[91 (30JUN1985 06:00:00)-Water Temperature (C)]]*OO[[#This Row],[33]]</f>
        <v>3.0853186109062498E-8</v>
      </c>
      <c r="AJ22" s="10">
        <f>3/24000000*OO[[#This Row],[92 (30JUN1985 09:00:00)-Water Temperature (C)]]*OO[[#This Row],[34]]</f>
        <v>2.7452230895374997E-8</v>
      </c>
      <c r="AK22" s="10">
        <f>3/24000000*OO[[#This Row],[93 (30JUN1985 12:00:00)-Water Temperature (C)]]*OO[[#This Row],[35]]</f>
        <v>2.4663158377200002E-8</v>
      </c>
      <c r="AL22" s="10">
        <f>3/24000000*OO[[#This Row],[94 (30JUN1985 15:00:00)-Water Temperature (C)]]*OO[[#This Row],[36]]</f>
        <v>2.179153538186625E-8</v>
      </c>
      <c r="AM22" s="10">
        <f>3/24000000*OO[[#This Row],[95 (30JUN1985 18:00:00)-Water Temperature (C)]]*OO[[#This Row],[37]]</f>
        <v>1.9059178335131252E-8</v>
      </c>
      <c r="AN22" s="10">
        <f>3/24000000*OO[[#This Row],[96 (30JUN1985 21:00:00)-Water Temperature (C)]]*OO[[#This Row],[38]]</f>
        <v>1.6284496643999998E-8</v>
      </c>
      <c r="AO22" s="10">
        <f>3/24000000*OO[[#This Row],[97 (01JUL1985 00:00:00)-Water Temperature (C)]]*OO[[#This Row],[39]]</f>
        <v>1.39496021034925E-8</v>
      </c>
      <c r="AP22" s="10">
        <f>3/24000000*OO[[#This Row],[98 (01JUL1985 03:00:00)-Water Temperature (C)]]*OO[[#This Row],[40]]</f>
        <v>1.2268032850979998E-8</v>
      </c>
      <c r="AQ22" s="10">
        <f>3/24000000*OO[[#This Row],[99 (01JUL1985 06:00:00)-Water Temperature (C)]]*OO[[#This Row],[41]]</f>
        <v>1.0877467638891247E-8</v>
      </c>
      <c r="AR22" s="10">
        <f>3/24000000*OO[[#This Row],[100 (01JUL1985 09:00:00)-Water Temperature (C)]]*OO[[#This Row],[42]]</f>
        <v>9.8234000148124984E-9</v>
      </c>
      <c r="AS22" s="10">
        <f>3/24000000*OO[[#This Row],[101 (01JUL1985 12:00:00)-Water Temperature (C)]]*OO[[#This Row],[43]]</f>
        <v>8.8194211556899973E-9</v>
      </c>
      <c r="AT22" s="10">
        <f>3/24000000*OO[[#This Row],[102 (01JUL1985 15:00:00)-Water Temperature (C)]]*OO[[#This Row],[44]]</f>
        <v>7.7035381982212481E-9</v>
      </c>
      <c r="AU22" s="10">
        <f>3/24000000*OO[[#This Row],[103 (01JUL1985 18:00:00)-Water Temperature (C)]]*OO[[#This Row],[45]]</f>
        <v>6.7466804317699988E-9</v>
      </c>
      <c r="AV22" s="10">
        <f>3/24000000*OO[[#This Row],[104 (01JUL1985 21:00:00)-Water Temperature (C)]]*OO[[#This Row],[46]]</f>
        <v>5.8417934639499997E-9</v>
      </c>
      <c r="AW22" s="10">
        <f>3/24000000*OO[[#This Row],[105 (02JUL1985 00:00:00)-Water Temperature (C)]]*OO[[#This Row],[47]]</f>
        <v>5.140413226856251E-9</v>
      </c>
      <c r="AX22" s="10">
        <f>3/24000000*OO[[#This Row],[106 (02JUL1985 03:00:00)-Water Temperature (C)]]*OO[[#This Row],[48]]</f>
        <v>4.5475615365125004E-9</v>
      </c>
      <c r="AY22" s="10">
        <f>3/24000000*OO[[#This Row],[107 (02JUL1985 06:00:00)-Water Temperature (C)]]*OO[[#This Row],[49]]</f>
        <v>4.0036409641199999E-9</v>
      </c>
      <c r="AZ22" s="10">
        <f>3/24000000*OO[[#This Row],[108 (02JUL1985 09:00:00)-Water Temperature (C)]]*OO[[#This Row],[50]]</f>
        <v>3.4918878400249994E-9</v>
      </c>
      <c r="BA22" s="10">
        <f>3/24000000*OO[[#This Row],[109 (02JUL1985 12:00:00)-Water Temperature (C)]]*OO[[#This Row],[51]]</f>
        <v>3.0963910425662501E-9</v>
      </c>
      <c r="BB22" s="10">
        <f>3/24000000*OO[[#This Row],[110 (02JUL1985 15:00:00)-Water Temperature (C)]]*OO[[#This Row],[52]]</f>
        <v>2.7644525387699994E-9</v>
      </c>
      <c r="BC22" s="10">
        <f>3/24000000*OO[[#This Row],[111 (02JUL1985 18:00:00)-Water Temperature (C)]]*OO[[#This Row],[53]]</f>
        <v>2.43062256954E-9</v>
      </c>
      <c r="BD22" s="10">
        <f>3/24000000*OO[[#This Row],[112 (02JUL1985 21:00:00)-Water Temperature (C)]]*OO[[#This Row],[54]]</f>
        <v>2.0843353355718745E-9</v>
      </c>
      <c r="BE22" s="10">
        <f>3/24000000*OO[[#This Row],[113 (03JUL1985 00:00:00)-Water Temperature (C)]]*OO[[#This Row],[55]]</f>
        <v>1.7702101124890002E-9</v>
      </c>
      <c r="BF22" s="10">
        <f>3/24000000*OO[[#This Row],[114 (03JUL1985 03:00:00)-Water Temperature (C)]]*OO[[#This Row],[56]]</f>
        <v>1.5509481477339999E-9</v>
      </c>
      <c r="BG22" s="10">
        <f>3/24000000*OO[[#This Row],[115 (03JUL1985 06:00:00)-Water Temperature (C)]]*OO[[#This Row],[57]]</f>
        <v>1.365393498039875E-9</v>
      </c>
      <c r="BH22" s="10">
        <f>3/24000000*OO[[#This Row],[116 (03JUL1985 09:00:00)-Water Temperature (C)]]*OO[[#This Row],[58]]</f>
        <v>1.220618391464E-9</v>
      </c>
      <c r="BI22" s="10">
        <f>3/24000000*OO[[#This Row],[117 (03JUL1985 12:00:00)-Water Temperature (C)]]*OO[[#This Row],[59]]</f>
        <v>1.0958524676000001E-9</v>
      </c>
      <c r="BJ22" s="10">
        <f>3/24000000*OO[[#This Row],[118 (03JUL1985 15:00:00)-Water Temperature (C)]]*OO[[#This Row],[60]]</f>
        <v>9.6722961110475006E-10</v>
      </c>
      <c r="BK22" s="10">
        <f>3/24000000*OO[[#This Row],[119 (03JUL1985 18:00:00)-Water Temperature (C)]]*OO[[#This Row],[61]]</f>
        <v>8.4877193265800001E-10</v>
      </c>
      <c r="BL22" s="10">
        <f>3/24000000*OO[[#This Row],[120 (03JUL1985 21:00:00)-Water Temperature (C)]]*OO[[#This Row],[62]]</f>
        <v>7.3632075371999989E-10</v>
      </c>
      <c r="BM22" s="10">
        <f>3/24000000*OO[[#This Row],[121 (04JUL1985 00:00:00)-Water Temperature (C)]]*OO[[#This Row],[63]]</f>
        <v>6.4084460314124996E-10</v>
      </c>
      <c r="BN22" s="10">
        <f>3/24000000*OO[[#This Row],[122 (04JUL1985 03:00:00)-Water Temperature (C)]]*OO[[#This Row],[64]]</f>
        <v>5.6851585158024991E-10</v>
      </c>
      <c r="BO22" s="10">
        <f>3/24000000*OO[[#This Row],[123 (04JUL1985 06:00:00)-Water Temperature (C)]]*OO[[#This Row],[65]]</f>
        <v>5.0774743007437507E-10</v>
      </c>
      <c r="BP22" s="10">
        <f>3/24000000*OO[[#This Row],[124 (04JUL1985 09:00:00)-Water Temperature (C)]]*OO[[#This Row],[66]]</f>
        <v>4.6809554071499998E-10</v>
      </c>
      <c r="BQ22" s="10">
        <f>3/24000000*OO[[#This Row],[125 (04JUL1985 12:00:00)-Water Temperature (C)]]*OO[[#This Row],[67]]</f>
        <v>4.2945571407499998E-10</v>
      </c>
      <c r="BR22" s="10">
        <f>3/24000000*OO[[#This Row],[126 (04JUL1985 15:00:00)-Water Temperature (C)]]*OO[[#This Row],[68]]</f>
        <v>3.8753833054125001E-10</v>
      </c>
      <c r="BS22" s="10">
        <f>3/24000000*OO[[#This Row],[127 (04JUL1985 18:00:00)-Water Temperature (C)]]*OO[[#This Row],[69]]</f>
        <v>3.4638562903125007E-10</v>
      </c>
      <c r="BT22" s="10">
        <f>3/24000000*OO[[#This Row],[128 (04JUL1985 21:00:00)-Water Temperature (C)]]*OO[[#This Row],[70]]</f>
        <v>3.0792800768475002E-10</v>
      </c>
      <c r="BU22" s="10">
        <f>3/24000000*OO[[#This Row],[129 (05JUL1985 00:00:00)-Water Temperature (C)]]*OO[[#This Row],[71]]</f>
        <v>2.7525347498999998E-10</v>
      </c>
      <c r="BV22" s="10">
        <f>3/24000000*OO[[#This Row],[130 (05JUL1985 03:00:00)-Water Temperature (C)]]*OO[[#This Row],[72]]</f>
        <v>2.5056855577499996E-10</v>
      </c>
      <c r="BW22" s="10">
        <f>3/24000000*OO[[#This Row],[131 (05JUL1985 06:00:00)-Water Temperature (C)]]*OO[[#This Row],[73]]</f>
        <v>2.2831853981587498E-10</v>
      </c>
      <c r="BX22" s="10">
        <f>3/24000000*OO[[#This Row],[132 (05JUL1985 09:00:00)-Water Temperature (C)]]*OO[[#This Row],[74]]</f>
        <v>2.1275156601412499E-10</v>
      </c>
      <c r="BY22" s="10">
        <f>3/24000000*OO[[#This Row],[133 (05JUL1985 12:00:00)-Water Temperature (C)]]*OO[[#This Row],[75]]</f>
        <v>1.9723196476541247E-10</v>
      </c>
      <c r="BZ22" s="10">
        <f>3/24000000*OO[[#This Row],[134 (05JUL1985 15:00:00)-Water Temperature (C)]]*OO[[#This Row],[76]]</f>
        <v>1.8012726991925E-10</v>
      </c>
      <c r="CA22" s="10">
        <f>3/24000000*OO[[#This Row],[135 (05JUL1985 18:00:00)-Water Temperature (C)]]*OO[[#This Row],[77]]</f>
        <v>1.6337065005231251E-10</v>
      </c>
      <c r="CB22" s="10">
        <f>3/24000000*OO[[#This Row],[136 (05JUL1985 21:00:00)-Water Temperature (C)]]*OO[[#This Row],[78]]</f>
        <v>1.45674673096875E-10</v>
      </c>
      <c r="CC22" s="10">
        <f>3/24000000*OO[[#This Row],[137 (06JUL1985 00:00:00)-Water Temperature (C)]]*OO[[#This Row],[79]]</f>
        <v>1.2985330350959999E-10</v>
      </c>
      <c r="CD22" s="10">
        <f>3/24000000*OO[[#This Row],[138 (06JUL1985 03:00:00)-Water Temperature (C)]]*OO[[#This Row],[80]]</f>
        <v>1.1833832187485001E-10</v>
      </c>
      <c r="CE22" s="10">
        <f>3/24000000*OO[[#This Row],[139 (06JUL1985 06:00:00)-Water Temperature (C)]]*OO[[#This Row],[81]]</f>
        <v>1.0909828607339998E-10</v>
      </c>
      <c r="CF22" s="10">
        <f>3/24000000*OO[[#This Row],[140 (06JUL1985 09:00:00)-Water Temperature (C)]]*OO[[#This Row],[82]]</f>
        <v>1.0470245689189998E-10</v>
      </c>
      <c r="CG22" s="10">
        <f>3/24000000*OO[[#This Row],[141 (06JUL1985 12:00:00)-Water Temperature (C)]]*OO[[#This Row],[83]]</f>
        <v>9.9455421439999997E-11</v>
      </c>
      <c r="CH22" s="10">
        <f>3/24000000*OO[[#This Row],[142 (06JUL1985 15:00:00)-Water Temperature (C)]]*OO[[#This Row],[84]]</f>
        <v>9.2452220899800004E-11</v>
      </c>
      <c r="CI22" s="10">
        <f>3/24000000*OO[[#This Row],[143 (06JUL1985 18:00:00)-Water Temperature (C)]]*OO[[#This Row],[85]]</f>
        <v>8.5541084651199994E-11</v>
      </c>
      <c r="CJ22" s="10">
        <f>3/24000000*OO[[#This Row],[144 (06JUL1985 21:00:00)-Water Temperature (C)]]*OO[[#This Row],[86]]</f>
        <v>7.7907525627375011E-11</v>
      </c>
      <c r="CK22" s="10">
        <f>3/24000000*OO[[#This Row],[145 (07JUL1985 00:00:00)-Water Temperature (C)]]*OO[[#This Row],[87]]</f>
        <v>7.0969174704650015E-11</v>
      </c>
      <c r="CL22" s="10">
        <f>3/24000000*OO[[#This Row],[146 (07JUL1985 03:00:00)-Water Temperature (C)]]*OO[[#This Row],[88]]</f>
        <v>6.6020621949000004E-11</v>
      </c>
      <c r="CM22" s="10">
        <f>3/24000000*OO[[#This Row],[147 (07JUL1985 06:00:00)-Water Temperature (C)]]*OO[[#This Row],[89]]</f>
        <v>6.1421082998999995E-11</v>
      </c>
      <c r="CN22" s="10">
        <f>3/24000000*OO[[#This Row],[148 (07JUL1985 09:00:00)-Water Temperature (C)]]*OO[[#This Row],[90]]</f>
        <v>5.7450612109200007E-11</v>
      </c>
      <c r="CO22" s="10">
        <f>3/24000000*OO[[#This Row],[149 (07JUL1985 12:00:00)-Water Temperature (C)]]*OO[[#This Row],[91]]</f>
        <v>5.4450067657349999E-11</v>
      </c>
      <c r="CP22" s="10">
        <f>3/24000000*OO[[#This Row],[150 (07JUL1985 15:00:00)-Water Temperature (C)]]*OO[[#This Row],[92]]</f>
        <v>5.1918426933750003E-11</v>
      </c>
      <c r="CQ22" s="10">
        <f>3/24000000*OO[[#This Row],[151 (07JUL1985 18:00:00)-Water Temperature (C)]]*OO[[#This Row],[93]]</f>
        <v>4.7969318614099996E-11</v>
      </c>
      <c r="CR22" s="10">
        <f>3/24000000*OO[[#This Row],[152 (07JUL1985 21:00:00)-Water Temperature (C)]]*OO[[#This Row],[94]]</f>
        <v>4.3913248583749993E-11</v>
      </c>
      <c r="CS22" s="10">
        <f>3/24000000*OO[[#This Row],[153 (08JUL1985 00:00:00)-Water Temperature (C)]]*OO[[#This Row],[95]]</f>
        <v>4.0725084209699995E-11</v>
      </c>
      <c r="CT22" s="10">
        <f>3/24000000*OO[[#This Row],[154 (08JUL1985 03:00:00)-Water Temperature (C)]]*OO[[#This Row],[96]]</f>
        <v>3.8027120588799996E-11</v>
      </c>
      <c r="CU22" s="10">
        <f>3/24000000*OO[[#This Row],[155 (08JUL1985 06:00:00)-Water Temperature (C)]]*OO[[#This Row],[97]]</f>
        <v>3.5568015427199997E-11</v>
      </c>
      <c r="CV22" s="10">
        <f>3/24000000*OO[[#This Row],[156 (08JUL1985 09:00:00)-Water Temperature (C)]]*OO[[#This Row],[98]]</f>
        <v>3.4068869844399991E-11</v>
      </c>
      <c r="CW22" s="10">
        <f>3/24000000*OO[[#This Row],[157 (08JUL1985 12:00:00)-Water Temperature (C)]]*OO[[#This Row],[99]]</f>
        <v>3.2701230987974998E-11</v>
      </c>
    </row>
    <row r="23" spans="1:101" x14ac:dyDescent="0.35">
      <c r="A23" t="s">
        <v>28</v>
      </c>
      <c r="B23">
        <v>961.78420000000006</v>
      </c>
      <c r="C23" s="10">
        <f>3/24*OO[[#This Row],[59 (26JUN1985 06:00:00)-Water Temperature (C)]]*OO[[#This Row],[1]]/SUM(OO[1])</f>
        <v>2.0753574405948214E-4</v>
      </c>
      <c r="D23" s="10">
        <f>3/24*OO[[#This Row],[60 (26JUN1985 09:00:00)-Water Temperature (C)]]*OO[[#This Row],[2]]/SUM(OO[2])</f>
        <v>1.6785516753684164E-5</v>
      </c>
      <c r="E23" s="10">
        <f>3/24*OO[[#This Row],[61 (26JUN1985 12:00:00)-Water Temperature (C)]]*OO[[#This Row],[3]]/SUM(OO[3])</f>
        <v>1.3429439073234476E-5</v>
      </c>
      <c r="F23" s="10">
        <f>3/24*OO[[#This Row],[62 (26JUN1985 15:00:00)-Water Temperature (C)]]*OO[[#This Row],[4]]/SUM(OO[4])</f>
        <v>1.0798295566496304E-5</v>
      </c>
      <c r="G23" s="10">
        <f>3/24*OO[[#This Row],[63 (26JUN1985 18:00:00)-Water Temperature (C)]]*OO[[#This Row],[5]]/SUM(OO[5])</f>
        <v>8.8108339263990474E-6</v>
      </c>
      <c r="H23" s="10">
        <f>3/24*OO[[#This Row],[64 (26JUN1985 21:00:00)-Water Temperature (C)]]*OO[[#This Row],[6]]/SUM(OO[6])</f>
        <v>7.1246997764333613E-6</v>
      </c>
      <c r="I23" s="10">
        <f>3/24*OO[[#This Row],[65 (27JUN1985 00:00:00)-Water Temperature (C)]]*OO[[#This Row],[7]]/SUM(OO[7])</f>
        <v>5.7631587849679204E-6</v>
      </c>
      <c r="J23" s="10">
        <f>3/24*OO[[#This Row],[66 (27JUN1985 03:00:00)-Water Temperature (C)]]*OO[[#This Row],[8]]/SUM(OO[8])</f>
        <v>4.6944366067783296E-6</v>
      </c>
      <c r="K23" s="10">
        <f>3/24*OO[[#This Row],[67 (27JUN1985 06:00:00)-Water Temperature (C)]]*OO[[#This Row],[9]]/SUM(OO[9])</f>
        <v>3.8349776092190293E-6</v>
      </c>
      <c r="L23" s="10">
        <f>3/24*OO[[#This Row],[68 (27JUN1985 09:00:00)-Water Temperature (C)]]*OO[[#This Row],[10]]/SUM(OO[10])</f>
        <v>3.2024547958251578E-6</v>
      </c>
      <c r="M23" s="10">
        <f>3/24*OO[[#This Row],[69 (27JUN1985 12:00:00)-Water Temperature (C)]]*OO[[#This Row],[11]]/SUM(OO[11])</f>
        <v>2.665197862852534E-6</v>
      </c>
      <c r="N23" s="10">
        <f>3/24*OO[[#This Row],[70 (27JUN1985 15:00:00)-Water Temperature (C)]]*OO[[#This Row],[12]]/SUM(OO[12])</f>
        <v>2.1659434852517733E-6</v>
      </c>
      <c r="O23" s="10">
        <f>3/24*OO[[#This Row],[71 (27JUN1985 18:00:00)-Water Temperature (C)]]*OO[[#This Row],[13]]/SUM(OO[13])</f>
        <v>1.7524747030065992E-6</v>
      </c>
      <c r="P23" s="10">
        <f>3/24*OO[[#This Row],[72 (27JUN1985 21:00:00)-Water Temperature (C)]]*OO[[#This Row],[14]]/SUM(OO[14])</f>
        <v>1.3997382255222763E-6</v>
      </c>
      <c r="Q23" s="10">
        <f>3/24*OO[[#This Row],[73 (28JUN1985 00:00:00)-Water Temperature (C)]]*OO[[#This Row],[15]]/SUM(OO[15])</f>
        <v>1.1183028017086799E-6</v>
      </c>
      <c r="R23" s="10">
        <f>3/24*OO[[#This Row],[74 (28JUN1985 03:00:00)-Water Temperature (C)]]*OO[[#This Row],[16]]/SUM(OO[16])</f>
        <v>9.1183157583052002E-7</v>
      </c>
      <c r="S23" s="10">
        <f>3/24*OO[[#This Row],[75 (28JUN1985 06:00:00)-Water Temperature (C)]]*OO[[#This Row],[17]]/SUM(OO[17])</f>
        <v>7.452508181162686E-7</v>
      </c>
      <c r="T23" s="10">
        <f>3/24*OO[[#This Row],[76 (28JUN1985 09:00:00)-Water Temperature (C)]]*OO[[#This Row],[18]]/SUM(OO[18])</f>
        <v>6.1797074676005042E-7</v>
      </c>
      <c r="U23" s="10">
        <f>3/24*OO[[#This Row],[77 (28JUN1985 12:00:00)-Water Temperature (C)]]*OO[[#This Row],[19]]/SUM(OO[19])</f>
        <v>5.1326427707235539E-7</v>
      </c>
      <c r="V23" s="10">
        <f>3/24000000*OO[[#This Row],[78 (28JUN1985 15:00:00)-Water Temperature (C)]]*OO[[#This Row],[20]]</f>
        <v>4.1900489708125E-7</v>
      </c>
      <c r="W23" s="10">
        <f>3/24000000*OO[[#This Row],[79 (28JUN1985 18:00:00)-Water Temperature (C)]]*OO[[#This Row],[21]]</f>
        <v>3.4026065578737499E-7</v>
      </c>
      <c r="X23" s="10">
        <f>3/24000000*OO[[#This Row],[80 (28JUN1985 21:00:00)-Water Temperature (C)]]*OO[[#This Row],[22]]</f>
        <v>2.7463111438749998E-7</v>
      </c>
      <c r="Y23" s="10">
        <f>3/24000000*OO[[#This Row],[81 (29JUN1985 00:00:00)-Water Temperature (C)]]*OO[[#This Row],[23]]</f>
        <v>2.1959041952625001E-7</v>
      </c>
      <c r="Z23" s="10">
        <f>3/24000000*OO[[#This Row],[82 (29JUN1985 03:00:00)-Water Temperature (C)]]*OO[[#This Row],[24]]</f>
        <v>1.7926845655874997E-7</v>
      </c>
      <c r="AA23" s="10">
        <f>3/24000000*OO[[#This Row],[83 (29JUN1985 06:00:00)-Water Temperature (C)]]*OO[[#This Row],[25]]</f>
        <v>1.4815560738302499E-7</v>
      </c>
      <c r="AB23" s="10">
        <f>3/24000000*OO[[#This Row],[84 (29JUN1985 09:00:00)-Water Temperature (C)]]*OO[[#This Row],[26]]</f>
        <v>1.2643833031724999E-7</v>
      </c>
      <c r="AC23" s="10">
        <f>3/24000000*OO[[#This Row],[85 (29JUN1985 12:00:00)-Water Temperature (C)]]*OO[[#This Row],[27]]</f>
        <v>1.077752493286E-7</v>
      </c>
      <c r="AD23" s="10">
        <f>3/24000000*OO[[#This Row],[86 (29JUN1985 15:00:00)-Water Temperature (C)]]*OO[[#This Row],[28]]</f>
        <v>9.0585541073249984E-8</v>
      </c>
      <c r="AE23" s="10">
        <f>3/24000000*OO[[#This Row],[88 (29JUN1985 21:00:00)-Water Temperature (C)]]*OO[[#This Row],[30]]</f>
        <v>6.2093003573125001E-8</v>
      </c>
      <c r="AF23" s="10">
        <f>3/24000000*OO[[#This Row],[88 (29JUN1985 21:00:00)-Water Temperature (C)]]*OO[[#This Row],[30]]</f>
        <v>6.2093003573125001E-8</v>
      </c>
      <c r="AG23" s="10">
        <f>3/24000000*OO[[#This Row],[89 (30JUN1985 00:00:00)-Water Temperature (C)]]*OO[[#This Row],[31]]</f>
        <v>5.1111897039237503E-8</v>
      </c>
      <c r="AH23" s="10">
        <f>3/24000000*OO[[#This Row],[90 (30JUN1985 03:00:00)-Water Temperature (C)]]*OO[[#This Row],[32]]</f>
        <v>4.3317180182100008E-8</v>
      </c>
      <c r="AI23" s="10">
        <f>3/24000000*OO[[#This Row],[91 (30JUN1985 06:00:00)-Water Temperature (C)]]*OO[[#This Row],[33]]</f>
        <v>3.7258212397937498E-8</v>
      </c>
      <c r="AJ23" s="10">
        <f>3/24000000*OO[[#This Row],[92 (30JUN1985 09:00:00)-Water Temperature (C)]]*OO[[#This Row],[34]]</f>
        <v>3.3129367416749997E-8</v>
      </c>
      <c r="AK23" s="10">
        <f>3/24000000*OO[[#This Row],[93 (30JUN1985 12:00:00)-Water Temperature (C)]]*OO[[#This Row],[35]]</f>
        <v>2.9792891954325005E-8</v>
      </c>
      <c r="AL23" s="10">
        <f>3/24000000*OO[[#This Row],[94 (30JUN1985 15:00:00)-Water Temperature (C)]]*OO[[#This Row],[36]]</f>
        <v>2.6349212254050001E-8</v>
      </c>
      <c r="AM23" s="10">
        <f>3/24000000*OO[[#This Row],[95 (30JUN1985 18:00:00)-Water Temperature (C)]]*OO[[#This Row],[37]]</f>
        <v>2.3047303901399997E-8</v>
      </c>
      <c r="AN23" s="10">
        <f>3/24000000*OO[[#This Row],[96 (30JUN1985 21:00:00)-Water Temperature (C)]]*OO[[#This Row],[38]]</f>
        <v>1.9693208770200001E-8</v>
      </c>
      <c r="AO23" s="10">
        <f>3/24000000*OO[[#This Row],[97 (01JUL1985 00:00:00)-Water Temperature (C)]]*OO[[#This Row],[39]]</f>
        <v>1.6841307597377497E-8</v>
      </c>
      <c r="AP23" s="10">
        <f>3/24000000*OO[[#This Row],[98 (01JUL1985 03:00:00)-Water Temperature (C)]]*OO[[#This Row],[40]]</f>
        <v>1.4793838451234998E-8</v>
      </c>
      <c r="AQ23" s="10">
        <f>3/24000000*OO[[#This Row],[99 (01JUL1985 06:00:00)-Water Temperature (C)]]*OO[[#This Row],[41]]</f>
        <v>1.3119220983E-8</v>
      </c>
      <c r="AR23" s="10">
        <f>3/24000000*OO[[#This Row],[100 (01JUL1985 09:00:00)-Water Temperature (C)]]*OO[[#This Row],[42]]</f>
        <v>1.1845543582061251E-8</v>
      </c>
      <c r="AS23" s="10">
        <f>3/24000000*OO[[#This Row],[101 (01JUL1985 12:00:00)-Water Temperature (C)]]*OO[[#This Row],[43]]</f>
        <v>1.0653254588455E-8</v>
      </c>
      <c r="AT23" s="10">
        <f>3/24000000*OO[[#This Row],[102 (01JUL1985 15:00:00)-Water Temperature (C)]]*OO[[#This Row],[44]]</f>
        <v>9.3102795716775014E-9</v>
      </c>
      <c r="AU23" s="10">
        <f>3/24000000*OO[[#This Row],[103 (01JUL1985 18:00:00)-Water Temperature (C)]]*OO[[#This Row],[45]]</f>
        <v>8.1494696059199992E-9</v>
      </c>
      <c r="AV23" s="10">
        <f>3/24000000*OO[[#This Row],[104 (01JUL1985 21:00:00)-Water Temperature (C)]]*OO[[#This Row],[46]]</f>
        <v>7.0556069292212495E-9</v>
      </c>
      <c r="AW23" s="10">
        <f>3/24000000*OO[[#This Row],[105 (02JUL1985 00:00:00)-Water Temperature (C)]]*OO[[#This Row],[47]]</f>
        <v>6.2024858365625007E-9</v>
      </c>
      <c r="AX23" s="10">
        <f>3/24000000*OO[[#This Row],[106 (02JUL1985 03:00:00)-Water Temperature (C)]]*OO[[#This Row],[48]]</f>
        <v>5.4869069481599995E-9</v>
      </c>
      <c r="AY23" s="10">
        <f>3/24000000*OO[[#This Row],[107 (02JUL1985 06:00:00)-Water Temperature (C)]]*OO[[#This Row],[49]]</f>
        <v>4.8339539831274998E-9</v>
      </c>
      <c r="AZ23" s="10">
        <f>3/24000000*OO[[#This Row],[108 (02JUL1985 09:00:00)-Water Temperature (C)]]*OO[[#This Row],[50]]</f>
        <v>4.2171155928000002E-9</v>
      </c>
      <c r="BA23" s="10">
        <f>3/24000000*OO[[#This Row],[109 (02JUL1985 12:00:00)-Water Temperature (C)]]*OO[[#This Row],[51]]</f>
        <v>3.7369033445900002E-9</v>
      </c>
      <c r="BB23" s="10">
        <f>3/24000000*OO[[#This Row],[110 (02JUL1985 15:00:00)-Water Temperature (C)]]*OO[[#This Row],[52]]</f>
        <v>3.3399504111937496E-9</v>
      </c>
      <c r="BC23" s="10">
        <f>3/24000000*OO[[#This Row],[111 (02JUL1985 18:00:00)-Water Temperature (C)]]*OO[[#This Row],[53]]</f>
        <v>2.9388488981899995E-9</v>
      </c>
      <c r="BD23" s="10">
        <f>3/24000000*OO[[#This Row],[112 (02JUL1985 21:00:00)-Water Temperature (C)]]*OO[[#This Row],[54]]</f>
        <v>2.5218783664875003E-9</v>
      </c>
      <c r="BE23" s="10">
        <f>3/24000000*OO[[#This Row],[113 (03JUL1985 00:00:00)-Water Temperature (C)]]*OO[[#This Row],[55]]</f>
        <v>2.1382728236449995E-9</v>
      </c>
      <c r="BF23" s="10">
        <f>3/24000000*OO[[#This Row],[114 (03JUL1985 03:00:00)-Water Temperature (C)]]*OO[[#This Row],[56]]</f>
        <v>1.8710988316732501E-9</v>
      </c>
      <c r="BG23" s="10">
        <f>3/24000000*OO[[#This Row],[115 (03JUL1985 06:00:00)-Water Temperature (C)]]*OO[[#This Row],[57]]</f>
        <v>1.6473818817919998E-9</v>
      </c>
      <c r="BH23" s="10">
        <f>3/24000000*OO[[#This Row],[116 (03JUL1985 09:00:00)-Water Temperature (C)]]*OO[[#This Row],[58]]</f>
        <v>1.47224006932275E-9</v>
      </c>
      <c r="BI23" s="10">
        <f>3/24000000*OO[[#This Row],[117 (03JUL1985 12:00:00)-Water Temperature (C)]]*OO[[#This Row],[59]]</f>
        <v>1.3232975736060001E-9</v>
      </c>
      <c r="BJ23" s="10">
        <f>3/24000000*OO[[#This Row],[118 (03JUL1985 15:00:00)-Water Temperature (C)]]*OO[[#This Row],[60]]</f>
        <v>1.168597041224E-9</v>
      </c>
      <c r="BK23" s="10">
        <f>3/24000000*OO[[#This Row],[119 (03JUL1985 18:00:00)-Water Temperature (C)]]*OO[[#This Row],[61]]</f>
        <v>1.0253625329812499E-9</v>
      </c>
      <c r="BL23" s="10">
        <f>3/24000000*OO[[#This Row],[120 (03JUL1985 21:00:00)-Water Temperature (C)]]*OO[[#This Row],[62]]</f>
        <v>8.8956811299199987E-10</v>
      </c>
      <c r="BM23" s="10">
        <f>3/24000000*OO[[#This Row],[121 (04JUL1985 00:00:00)-Water Temperature (C)]]*OO[[#This Row],[63]]</f>
        <v>7.730424307529999E-10</v>
      </c>
      <c r="BN23" s="10">
        <f>3/24000000*OO[[#This Row],[122 (04JUL1985 03:00:00)-Water Temperature (C)]]*OO[[#This Row],[64]]</f>
        <v>6.8551610376374998E-10</v>
      </c>
      <c r="BO23" s="10">
        <f>3/24000000*OO[[#This Row],[123 (04JUL1985 06:00:00)-Water Temperature (C)]]*OO[[#This Row],[65]]</f>
        <v>6.1189049922437497E-10</v>
      </c>
      <c r="BP23" s="10">
        <f>3/24000000*OO[[#This Row],[124 (04JUL1985 09:00:00)-Water Temperature (C)]]*OO[[#This Row],[66]]</f>
        <v>5.6371910727212487E-10</v>
      </c>
      <c r="BQ23" s="10">
        <f>3/24000000*OO[[#This Row],[125 (04JUL1985 12:00:00)-Water Temperature (C)]]*OO[[#This Row],[67]]</f>
        <v>5.1800094172200001E-10</v>
      </c>
      <c r="BR23" s="10">
        <f>3/24000000*OO[[#This Row],[126 (04JUL1985 15:00:00)-Water Temperature (C)]]*OO[[#This Row],[68]]</f>
        <v>4.6765564101674997E-10</v>
      </c>
      <c r="BS23" s="10">
        <f>3/24000000*OO[[#This Row],[127 (04JUL1985 18:00:00)-Water Temperature (C)]]*OO[[#This Row],[69]]</f>
        <v>4.1791006540012503E-10</v>
      </c>
      <c r="BT23" s="10">
        <f>3/24000000*OO[[#This Row],[128 (04JUL1985 21:00:00)-Water Temperature (C)]]*OO[[#This Row],[70]]</f>
        <v>3.7132405347149993E-10</v>
      </c>
      <c r="BU23" s="10">
        <f>3/24000000*OO[[#This Row],[129 (05JUL1985 00:00:00)-Water Temperature (C)]]*OO[[#This Row],[71]]</f>
        <v>3.3147885852487503E-10</v>
      </c>
      <c r="BV23" s="10">
        <f>3/24000000*OO[[#This Row],[130 (05JUL1985 03:00:00)-Water Temperature (C)]]*OO[[#This Row],[72]]</f>
        <v>3.0158979696199999E-10</v>
      </c>
      <c r="BW23" s="10">
        <f>3/24000000*OO[[#This Row],[131 (05JUL1985 06:00:00)-Water Temperature (C)]]*OO[[#This Row],[73]]</f>
        <v>2.7483180324187496E-10</v>
      </c>
      <c r="BX23" s="10">
        <f>3/24000000*OO[[#This Row],[132 (05JUL1985 09:00:00)-Water Temperature (C)]]*OO[[#This Row],[74]]</f>
        <v>2.5606166042075001E-10</v>
      </c>
      <c r="BY23" s="10">
        <f>3/24000000*OO[[#This Row],[133 (05JUL1985 12:00:00)-Water Temperature (C)]]*OO[[#This Row],[75]]</f>
        <v>2.3772131913375001E-10</v>
      </c>
      <c r="BZ23" s="10">
        <f>3/24000000*OO[[#This Row],[134 (05JUL1985 15:00:00)-Water Temperature (C)]]*OO[[#This Row],[76]]</f>
        <v>2.1721659437764997E-10</v>
      </c>
      <c r="CA23" s="10">
        <f>3/24000000*OO[[#This Row],[135 (05JUL1985 18:00:00)-Water Temperature (C)]]*OO[[#This Row],[77]]</f>
        <v>1.9702373005784999E-10</v>
      </c>
      <c r="CB23" s="10">
        <f>3/24000000*OO[[#This Row],[136 (05JUL1985 21:00:00)-Water Temperature (C)]]*OO[[#This Row],[78]]</f>
        <v>1.7571360851266247E-10</v>
      </c>
      <c r="CC23" s="10">
        <f>3/24000000*OO[[#This Row],[137 (06JUL1985 00:00:00)-Water Temperature (C)]]*OO[[#This Row],[79]]</f>
        <v>1.5639255240911253E-10</v>
      </c>
      <c r="CD23" s="10">
        <f>3/24000000*OO[[#This Row],[138 (06JUL1985 03:00:00)-Water Temperature (C)]]*OO[[#This Row],[80]]</f>
        <v>1.4239920270305E-10</v>
      </c>
      <c r="CE23" s="10">
        <f>3/24000000*OO[[#This Row],[139 (06JUL1985 06:00:00)-Water Temperature (C)]]*OO[[#This Row],[81]]</f>
        <v>1.3113984570749997E-10</v>
      </c>
      <c r="CF23" s="10">
        <f>3/24000000*OO[[#This Row],[140 (06JUL1985 09:00:00)-Water Temperature (C)]]*OO[[#This Row],[82]]</f>
        <v>1.2581660751164998E-10</v>
      </c>
      <c r="CG23" s="10">
        <f>3/24000000*OO[[#This Row],[141 (06JUL1985 12:00:00)-Water Temperature (C)]]*OO[[#This Row],[83]]</f>
        <v>1.197436673025E-10</v>
      </c>
      <c r="CH23" s="10">
        <f>3/24000000*OO[[#This Row],[142 (06JUL1985 15:00:00)-Water Temperature (C)]]*OO[[#This Row],[84]]</f>
        <v>1.1136334741439999E-10</v>
      </c>
      <c r="CI23" s="10">
        <f>3/24000000*OO[[#This Row],[143 (06JUL1985 18:00:00)-Water Temperature (C)]]*OO[[#This Row],[85]]</f>
        <v>1.0302600823404999E-10</v>
      </c>
      <c r="CJ23" s="10">
        <f>3/24000000*OO[[#This Row],[144 (06JUL1985 21:00:00)-Water Temperature (C)]]*OO[[#This Row],[86]]</f>
        <v>9.3881058989549995E-11</v>
      </c>
      <c r="CK23" s="10">
        <f>3/24000000*OO[[#This Row],[145 (07JUL1985 00:00:00)-Water Temperature (C)]]*OO[[#This Row],[87]]</f>
        <v>8.5377370857274982E-11</v>
      </c>
      <c r="CL23" s="10">
        <f>3/24000000*OO[[#This Row],[146 (07JUL1985 03:00:00)-Water Temperature (C)]]*OO[[#This Row],[88]]</f>
        <v>7.9369480958312498E-11</v>
      </c>
      <c r="CM23" s="10">
        <f>3/24000000*OO[[#This Row],[147 (07JUL1985 06:00:00)-Water Temperature (C)]]*OO[[#This Row],[89]]</f>
        <v>7.3822046596999993E-11</v>
      </c>
      <c r="CN23" s="10">
        <f>3/24000000*OO[[#This Row],[148 (07JUL1985 09:00:00)-Water Temperature (C)]]*OO[[#This Row],[90]]</f>
        <v>6.9040531854049989E-11</v>
      </c>
      <c r="CO23" s="10">
        <f>3/24000000*OO[[#This Row],[149 (07JUL1985 12:00:00)-Water Temperature (C)]]*OO[[#This Row],[91]]</f>
        <v>6.5412393019500009E-11</v>
      </c>
      <c r="CP23" s="10">
        <f>3/24000000*OO[[#This Row],[150 (07JUL1985 15:00:00)-Water Temperature (C)]]*OO[[#This Row],[92]]</f>
        <v>6.2429686262699984E-11</v>
      </c>
      <c r="CQ23" s="10">
        <f>3/24000000*OO[[#This Row],[151 (07JUL1985 18:00:00)-Water Temperature (C)]]*OO[[#This Row],[93]]</f>
        <v>5.7753784070324997E-11</v>
      </c>
      <c r="CR23" s="10">
        <f>3/24000000*OO[[#This Row],[152 (07JUL1985 21:00:00)-Water Temperature (C)]]*OO[[#This Row],[94]]</f>
        <v>5.2820844829937503E-11</v>
      </c>
      <c r="CS23" s="10">
        <f>3/24000000*OO[[#This Row],[153 (08JUL1985 00:00:00)-Water Temperature (C)]]*OO[[#This Row],[95]]</f>
        <v>4.8945278764200002E-11</v>
      </c>
      <c r="CT23" s="10">
        <f>3/24000000*OO[[#This Row],[154 (08JUL1985 03:00:00)-Water Temperature (C)]]*OO[[#This Row],[96]]</f>
        <v>4.5697416717975003E-11</v>
      </c>
      <c r="CU23" s="10">
        <f>3/24000000*OO[[#This Row],[155 (08JUL1985 06:00:00)-Water Temperature (C)]]*OO[[#This Row],[97]]</f>
        <v>4.2744595204575003E-11</v>
      </c>
      <c r="CV23" s="10">
        <f>3/24000000*OO[[#This Row],[156 (08JUL1985 09:00:00)-Water Temperature (C)]]*OO[[#This Row],[98]]</f>
        <v>4.0892785960874996E-11</v>
      </c>
      <c r="CW23" s="10">
        <f>3/24000000*OO[[#This Row],[157 (08JUL1985 12:00:00)-Water Temperature (C)]]*OO[[#This Row],[99]]</f>
        <v>3.9329918081324998E-11</v>
      </c>
    </row>
    <row r="24" spans="1:101" x14ac:dyDescent="0.35">
      <c r="A24" t="s">
        <v>29</v>
      </c>
      <c r="B24">
        <v>876.2817</v>
      </c>
      <c r="C24" s="10">
        <f>3/24*OO[[#This Row],[59 (26JUN1985 06:00:00)-Water Temperature (C)]]*OO[[#This Row],[1]]/SUM(OO[1])</f>
        <v>3.3095455439694074E-4</v>
      </c>
      <c r="D24" s="10">
        <f>3/24*OO[[#This Row],[60 (26JUN1985 09:00:00)-Water Temperature (C)]]*OO[[#This Row],[2]]/SUM(OO[2])</f>
        <v>1.5049854164359278E-5</v>
      </c>
      <c r="E24" s="10">
        <f>3/24*OO[[#This Row],[61 (26JUN1985 12:00:00)-Water Temperature (C)]]*OO[[#This Row],[3]]/SUM(OO[3])</f>
        <v>1.1941194812442118E-5</v>
      </c>
      <c r="F24" s="10">
        <f>3/24*OO[[#This Row],[62 (26JUN1985 15:00:00)-Water Temperature (C)]]*OO[[#This Row],[4]]/SUM(OO[4])</f>
        <v>9.5973348895958058E-6</v>
      </c>
      <c r="G24" s="10">
        <f>3/24*OO[[#This Row],[63 (26JUN1985 18:00:00)-Water Temperature (C)]]*OO[[#This Row],[5]]/SUM(OO[5])</f>
        <v>7.8271577499623084E-6</v>
      </c>
      <c r="H24" s="10">
        <f>3/24*OO[[#This Row],[64 (26JUN1985 21:00:00)-Water Temperature (C)]]*OO[[#This Row],[6]]/SUM(OO[6])</f>
        <v>6.3329887806694336E-6</v>
      </c>
      <c r="I24" s="10">
        <f>3/24*OO[[#This Row],[65 (27JUN1985 00:00:00)-Water Temperature (C)]]*OO[[#This Row],[7]]/SUM(OO[7])</f>
        <v>5.1199512387049707E-6</v>
      </c>
      <c r="J24" s="10">
        <f>3/24*OO[[#This Row],[66 (27JUN1985 03:00:00)-Water Temperature (C)]]*OO[[#This Row],[8]]/SUM(OO[8])</f>
        <v>4.1690386650532184E-6</v>
      </c>
      <c r="K24" s="10">
        <f>3/24*OO[[#This Row],[67 (27JUN1985 06:00:00)-Water Temperature (C)]]*OO[[#This Row],[9]]/SUM(OO[9])</f>
        <v>3.4062234137179784E-6</v>
      </c>
      <c r="L24" s="10">
        <f>3/24*OO[[#This Row],[68 (27JUN1985 09:00:00)-Water Temperature (C)]]*OO[[#This Row],[10]]/SUM(OO[10])</f>
        <v>2.8439496533878039E-6</v>
      </c>
      <c r="M24" s="10">
        <f>3/24*OO[[#This Row],[69 (27JUN1985 12:00:00)-Water Temperature (C)]]*OO[[#This Row],[11]]/SUM(OO[11])</f>
        <v>2.3702472365586648E-6</v>
      </c>
      <c r="N24" s="10">
        <f>3/24*OO[[#This Row],[70 (27JUN1985 15:00:00)-Water Temperature (C)]]*OO[[#This Row],[12]]/SUM(OO[12])</f>
        <v>1.928251511774495E-6</v>
      </c>
      <c r="O24" s="10">
        <f>3/24*OO[[#This Row],[71 (27JUN1985 18:00:00)-Water Temperature (C)]]*OO[[#This Row],[13]]/SUM(OO[13])</f>
        <v>1.559373135022546E-6</v>
      </c>
      <c r="P24" s="10">
        <f>3/24*OO[[#This Row],[72 (27JUN1985 21:00:00)-Water Temperature (C)]]*OO[[#This Row],[14]]/SUM(OO[14])</f>
        <v>1.2453730213898705E-6</v>
      </c>
      <c r="Q24" s="10">
        <f>3/24*OO[[#This Row],[73 (28JUN1985 00:00:00)-Water Temperature (C)]]*OO[[#This Row],[15]]/SUM(OO[15])</f>
        <v>9.9372233415451896E-7</v>
      </c>
      <c r="R24" s="10">
        <f>3/24*OO[[#This Row],[74 (28JUN1985 03:00:00)-Water Temperature (C)]]*OO[[#This Row],[16]]/SUM(OO[16])</f>
        <v>8.0924759744578792E-7</v>
      </c>
      <c r="S24" s="10">
        <f>3/24*OO[[#This Row],[75 (28JUN1985 06:00:00)-Water Temperature (C)]]*OO[[#This Row],[17]]/SUM(OO[17])</f>
        <v>6.6172401471233674E-7</v>
      </c>
      <c r="T24" s="10">
        <f>3/24*OO[[#This Row],[76 (28JUN1985 09:00:00)-Water Temperature (C)]]*OO[[#This Row],[18]]/SUM(OO[18])</f>
        <v>5.4862764985855604E-7</v>
      </c>
      <c r="U24" s="10">
        <f>3/24*OO[[#This Row],[77 (28JUN1985 12:00:00)-Water Temperature (C)]]*OO[[#This Row],[19]]/SUM(OO[19])</f>
        <v>4.5620441173685978E-7</v>
      </c>
      <c r="V24" s="10">
        <f>3/24000000*OO[[#This Row],[78 (28JUN1985 15:00:00)-Water Temperature (C)]]*OO[[#This Row],[20]]</f>
        <v>3.7283844522374997E-7</v>
      </c>
      <c r="W24" s="10">
        <f>3/24000000*OO[[#This Row],[79 (28JUN1985 18:00:00)-Water Temperature (C)]]*OO[[#This Row],[21]]</f>
        <v>3.0256886095912498E-7</v>
      </c>
      <c r="X24" s="10">
        <f>3/24000000*OO[[#This Row],[80 (28JUN1985 21:00:00)-Water Temperature (C)]]*OO[[#This Row],[22]]</f>
        <v>2.4427415387249998E-7</v>
      </c>
      <c r="Y24" s="10">
        <f>3/24000000*OO[[#This Row],[81 (29JUN1985 00:00:00)-Water Temperature (C)]]*OO[[#This Row],[23]]</f>
        <v>1.9505489292968748E-7</v>
      </c>
      <c r="Z24" s="10">
        <f>3/24000000*OO[[#This Row],[82 (29JUN1985 03:00:00)-Water Temperature (C)]]*OO[[#This Row],[24]]</f>
        <v>1.5910545809183747E-7</v>
      </c>
      <c r="AA24" s="10">
        <f>3/24000000*OO[[#This Row],[83 (29JUN1985 06:00:00)-Water Temperature (C)]]*OO[[#This Row],[25]]</f>
        <v>1.3139669906268749E-7</v>
      </c>
      <c r="AB24" s="10">
        <f>3/24000000*OO[[#This Row],[84 (29JUN1985 09:00:00)-Water Temperature (C)]]*OO[[#This Row],[26]]</f>
        <v>1.120681090281375E-7</v>
      </c>
      <c r="AC24" s="10">
        <f>3/24000000*OO[[#This Row],[85 (29JUN1985 12:00:00)-Water Temperature (C)]]*OO[[#This Row],[27]]</f>
        <v>9.5680873807199976E-8</v>
      </c>
      <c r="AD24" s="10">
        <f>3/24000000*OO[[#This Row],[86 (29JUN1985 15:00:00)-Water Temperature (C)]]*OO[[#This Row],[28]]</f>
        <v>8.0445707035562493E-8</v>
      </c>
      <c r="AE24" s="10">
        <f>3/24000000*OO[[#This Row],[88 (29JUN1985 21:00:00)-Water Temperature (C)]]*OO[[#This Row],[30]]</f>
        <v>5.5134541398000003E-8</v>
      </c>
      <c r="AF24" s="10">
        <f>3/24000000*OO[[#This Row],[88 (29JUN1985 21:00:00)-Water Temperature (C)]]*OO[[#This Row],[30]]</f>
        <v>5.5134541398000003E-8</v>
      </c>
      <c r="AG24" s="10">
        <f>3/24000000*OO[[#This Row],[89 (30JUN1985 00:00:00)-Water Temperature (C)]]*OO[[#This Row],[31]]</f>
        <v>4.5286404284724999E-8</v>
      </c>
      <c r="AH24" s="10">
        <f>3/24000000*OO[[#This Row],[90 (30JUN1985 03:00:00)-Water Temperature (C)]]*OO[[#This Row],[32]]</f>
        <v>3.832997709014999E-8</v>
      </c>
      <c r="AI24" s="10">
        <f>3/24000000*OO[[#This Row],[91 (30JUN1985 06:00:00)-Water Temperature (C)]]*OO[[#This Row],[33]]</f>
        <v>3.2929675091099998E-8</v>
      </c>
      <c r="AJ24" s="10">
        <f>3/24000000*OO[[#This Row],[92 (30JUN1985 09:00:00)-Water Temperature (C)]]*OO[[#This Row],[34]]</f>
        <v>2.9259525476649999E-8</v>
      </c>
      <c r="AK24" s="10">
        <f>3/24000000*OO[[#This Row],[93 (30JUN1985 12:00:00)-Water Temperature (C)]]*OO[[#This Row],[35]]</f>
        <v>2.6338236655500001E-8</v>
      </c>
      <c r="AL24" s="10">
        <f>3/24000000*OO[[#This Row],[94 (30JUN1985 15:00:00)-Water Temperature (C)]]*OO[[#This Row],[36]]</f>
        <v>2.3319354360487497E-8</v>
      </c>
      <c r="AM24" s="10">
        <f>3/24000000*OO[[#This Row],[95 (30JUN1985 18:00:00)-Water Temperature (C)]]*OO[[#This Row],[37]]</f>
        <v>2.03994541151E-8</v>
      </c>
      <c r="AN24" s="10">
        <f>3/24000000*OO[[#This Row],[96 (30JUN1985 21:00:00)-Water Temperature (C)]]*OO[[#This Row],[38]]</f>
        <v>1.7433335653359998E-8</v>
      </c>
      <c r="AO24" s="10">
        <f>3/24000000*OO[[#This Row],[97 (01JUL1985 00:00:00)-Water Temperature (C)]]*OO[[#This Row],[39]]</f>
        <v>1.48813572738E-8</v>
      </c>
      <c r="AP24" s="10">
        <f>3/24000000*OO[[#This Row],[98 (01JUL1985 03:00:00)-Water Temperature (C)]]*OO[[#This Row],[40]]</f>
        <v>1.3052877157449998E-8</v>
      </c>
      <c r="AQ24" s="10">
        <f>3/24000000*OO[[#This Row],[99 (01JUL1985 06:00:00)-Water Temperature (C)]]*OO[[#This Row],[41]]</f>
        <v>1.1577083763759998E-8</v>
      </c>
      <c r="AR24" s="10">
        <f>3/24000000*OO[[#This Row],[100 (01JUL1985 09:00:00)-Water Temperature (C)]]*OO[[#This Row],[42]]</f>
        <v>1.0451989689487499E-8</v>
      </c>
      <c r="AS24" s="10">
        <f>3/24000000*OO[[#This Row],[101 (01JUL1985 12:00:00)-Water Temperature (C)]]*OO[[#This Row],[43]]</f>
        <v>9.4164013198937503E-9</v>
      </c>
      <c r="AT24" s="10">
        <f>3/24000000*OO[[#This Row],[102 (01JUL1985 15:00:00)-Water Temperature (C)]]*OO[[#This Row],[44]]</f>
        <v>8.2357615447224994E-9</v>
      </c>
      <c r="AU24" s="10">
        <f>3/24000000*OO[[#This Row],[103 (01JUL1985 18:00:00)-Water Temperature (C)]]*OO[[#This Row],[45]]</f>
        <v>7.2040220786000012E-9</v>
      </c>
      <c r="AV24" s="10">
        <f>3/24000000*OO[[#This Row],[104 (01JUL1985 21:00:00)-Water Temperature (C)]]*OO[[#This Row],[46]]</f>
        <v>6.2369709288249991E-9</v>
      </c>
      <c r="AW24" s="10">
        <f>3/24000000*OO[[#This Row],[105 (02JUL1985 00:00:00)-Water Temperature (C)]]*OO[[#This Row],[47]]</f>
        <v>5.4763109535524996E-9</v>
      </c>
      <c r="AX24" s="10">
        <f>3/24000000*OO[[#This Row],[106 (02JUL1985 03:00:00)-Water Temperature (C)]]*OO[[#This Row],[48]]</f>
        <v>4.8446510267600002E-9</v>
      </c>
      <c r="AY24" s="10">
        <f>3/24000000*OO[[#This Row],[107 (02JUL1985 06:00:00)-Water Temperature (C)]]*OO[[#This Row],[49]]</f>
        <v>4.2708220524449997E-9</v>
      </c>
      <c r="AZ24" s="10">
        <f>3/24000000*OO[[#This Row],[108 (02JUL1985 09:00:00)-Water Temperature (C)]]*OO[[#This Row],[50]]</f>
        <v>3.7272184441324996E-9</v>
      </c>
      <c r="BA24" s="10">
        <f>3/24000000*OO[[#This Row],[109 (02JUL1985 12:00:00)-Water Temperature (C)]]*OO[[#This Row],[51]]</f>
        <v>3.3004647098687501E-9</v>
      </c>
      <c r="BB24" s="10">
        <f>3/24000000*OO[[#This Row],[110 (02JUL1985 15:00:00)-Water Temperature (C)]]*OO[[#This Row],[52]]</f>
        <v>2.9531068640624999E-9</v>
      </c>
      <c r="BC24" s="10">
        <f>3/24000000*OO[[#This Row],[111 (02JUL1985 18:00:00)-Water Temperature (C)]]*OO[[#This Row],[53]]</f>
        <v>2.6009275441224993E-9</v>
      </c>
      <c r="BD24" s="10">
        <f>3/24000000*OO[[#This Row],[112 (02JUL1985 21:00:00)-Water Temperature (C)]]*OO[[#This Row],[54]]</f>
        <v>2.2332685219612499E-9</v>
      </c>
      <c r="BE24" s="10">
        <f>3/24000000*OO[[#This Row],[113 (03JUL1985 00:00:00)-Water Temperature (C)]]*OO[[#This Row],[55]]</f>
        <v>1.8905758552301247E-9</v>
      </c>
      <c r="BF24" s="10">
        <f>3/24000000*OO[[#This Row],[114 (03JUL1985 03:00:00)-Water Temperature (C)]]*OO[[#This Row],[56]]</f>
        <v>1.6517549654025E-9</v>
      </c>
      <c r="BG24" s="10">
        <f>3/24000000*OO[[#This Row],[115 (03JUL1985 06:00:00)-Water Temperature (C)]]*OO[[#This Row],[57]]</f>
        <v>1.45441069579875E-9</v>
      </c>
      <c r="BH24" s="10">
        <f>3/24000000*OO[[#This Row],[116 (03JUL1985 09:00:00)-Water Temperature (C)]]*OO[[#This Row],[58]]</f>
        <v>1.2993314634947498E-9</v>
      </c>
      <c r="BI24" s="10">
        <f>3/24000000*OO[[#This Row],[117 (03JUL1985 12:00:00)-Water Temperature (C)]]*OO[[#This Row],[59]]</f>
        <v>1.1692638705770001E-9</v>
      </c>
      <c r="BJ24" s="10">
        <f>3/24000000*OO[[#This Row],[118 (03JUL1985 15:00:00)-Water Temperature (C)]]*OO[[#This Row],[60]]</f>
        <v>1.0333130937176248E-9</v>
      </c>
      <c r="BK24" s="10">
        <f>3/24000000*OO[[#This Row],[119 (03JUL1985 18:00:00)-Water Temperature (C)]]*OO[[#This Row],[61]]</f>
        <v>9.0661764761662495E-10</v>
      </c>
      <c r="BL24" s="10">
        <f>3/24000000*OO[[#This Row],[120 (03JUL1985 21:00:00)-Water Temperature (C)]]*OO[[#This Row],[62]]</f>
        <v>7.8650272906350001E-10</v>
      </c>
      <c r="BM24" s="10">
        <f>3/24000000*OO[[#This Row],[121 (04JUL1985 00:00:00)-Water Temperature (C)]]*OO[[#This Row],[63]]</f>
        <v>6.8247345609900003E-10</v>
      </c>
      <c r="BN24" s="10">
        <f>3/24000000*OO[[#This Row],[122 (04JUL1985 03:00:00)-Water Temperature (C)]]*OO[[#This Row],[64]]</f>
        <v>6.0482642887274989E-10</v>
      </c>
      <c r="BO24" s="10">
        <f>3/24000000*OO[[#This Row],[123 (04JUL1985 06:00:00)-Water Temperature (C)]]*OO[[#This Row],[65]]</f>
        <v>5.3965743045449997E-10</v>
      </c>
      <c r="BP24" s="10">
        <f>3/24000000*OO[[#This Row],[124 (04JUL1985 09:00:00)-Water Temperature (C)]]*OO[[#This Row],[66]]</f>
        <v>4.9669388631000005E-10</v>
      </c>
      <c r="BQ24" s="10">
        <f>3/24000000*OO[[#This Row],[125 (04JUL1985 12:00:00)-Water Temperature (C)]]*OO[[#This Row],[67]]</f>
        <v>4.5713779761774998E-10</v>
      </c>
      <c r="BR24" s="10">
        <f>3/24000000*OO[[#This Row],[126 (04JUL1985 15:00:00)-Water Temperature (C)]]*OO[[#This Row],[68]]</f>
        <v>4.1297094644237499E-10</v>
      </c>
      <c r="BS24" s="10">
        <f>3/24000000*OO[[#This Row],[127 (04JUL1985 18:00:00)-Water Temperature (C)]]*OO[[#This Row],[69]]</f>
        <v>3.6898262022824998E-10</v>
      </c>
      <c r="BT24" s="10">
        <f>3/24000000*OO[[#This Row],[128 (04JUL1985 21:00:00)-Water Temperature (C)]]*OO[[#This Row],[70]]</f>
        <v>3.2761891221399994E-10</v>
      </c>
      <c r="BU24" s="10">
        <f>3/24000000*OO[[#This Row],[129 (05JUL1985 00:00:00)-Water Temperature (C)]]*OO[[#This Row],[71]]</f>
        <v>2.92084417545125E-10</v>
      </c>
      <c r="BV24" s="10">
        <f>3/24000000*OO[[#This Row],[130 (05JUL1985 03:00:00)-Water Temperature (C)]]*OO[[#This Row],[72]]</f>
        <v>2.6553881537412494E-10</v>
      </c>
      <c r="BW24" s="10">
        <f>3/24000000*OO[[#This Row],[131 (05JUL1985 06:00:00)-Water Temperature (C)]]*OO[[#This Row],[73]]</f>
        <v>2.4202572611999999E-10</v>
      </c>
      <c r="BX24" s="10">
        <f>3/24000000*OO[[#This Row],[132 (05JUL1985 09:00:00)-Water Temperature (C)]]*OO[[#This Row],[74]]</f>
        <v>2.2545797503949996E-10</v>
      </c>
      <c r="BY24" s="10">
        <f>3/24000000*OO[[#This Row],[133 (05JUL1985 12:00:00)-Water Temperature (C)]]*OO[[#This Row],[75]]</f>
        <v>2.0963785531424999E-10</v>
      </c>
      <c r="BZ24" s="10">
        <f>3/24000000*OO[[#This Row],[134 (05JUL1985 15:00:00)-Water Temperature (C)]]*OO[[#This Row],[76]]</f>
        <v>1.9169567703599999E-10</v>
      </c>
      <c r="CA24" s="10">
        <f>3/24000000*OO[[#This Row],[135 (05JUL1985 18:00:00)-Water Temperature (C)]]*OO[[#This Row],[77]]</f>
        <v>1.7388588310080001E-10</v>
      </c>
      <c r="CB24" s="10">
        <f>3/24000000*OO[[#This Row],[136 (05JUL1985 21:00:00)-Water Temperature (C)]]*OO[[#This Row],[78]]</f>
        <v>1.55078387527025E-10</v>
      </c>
      <c r="CC24" s="10">
        <f>3/24000000*OO[[#This Row],[137 (06JUL1985 00:00:00)-Water Temperature (C)]]*OO[[#This Row],[79]]</f>
        <v>1.3781746306803748E-10</v>
      </c>
      <c r="CD24" s="10">
        <f>3/24000000*OO[[#This Row],[138 (06JUL1985 03:00:00)-Water Temperature (C)]]*OO[[#This Row],[80]]</f>
        <v>1.2536763774929998E-10</v>
      </c>
      <c r="CE24" s="10">
        <f>3/24000000*OO[[#This Row],[139 (06JUL1985 06:00:00)-Water Temperature (C)]]*OO[[#This Row],[81]]</f>
        <v>1.1533668127492498E-10</v>
      </c>
      <c r="CF24" s="10">
        <f>3/24000000*OO[[#This Row],[140 (06JUL1985 09:00:00)-Water Temperature (C)]]*OO[[#This Row],[82]]</f>
        <v>1.10592189108E-10</v>
      </c>
      <c r="CG24" s="10">
        <f>3/24000000*OO[[#This Row],[141 (06JUL1985 12:00:00)-Water Temperature (C)]]*OO[[#This Row],[83]]</f>
        <v>1.0546040701714999E-10</v>
      </c>
      <c r="CH24" s="10">
        <f>3/24000000*OO[[#This Row],[142 (06JUL1985 15:00:00)-Water Temperature (C)]]*OO[[#This Row],[84]]</f>
        <v>9.8153842583099983E-11</v>
      </c>
      <c r="CI24" s="10">
        <f>3/24000000*OO[[#This Row],[143 (06JUL1985 18:00:00)-Water Temperature (C)]]*OO[[#This Row],[85]]</f>
        <v>9.0804705186749989E-11</v>
      </c>
      <c r="CJ24" s="10">
        <f>3/24000000*OO[[#This Row],[144 (06JUL1985 21:00:00)-Water Temperature (C)]]*OO[[#This Row],[86]]</f>
        <v>8.2764383804250013E-11</v>
      </c>
      <c r="CK24" s="10">
        <f>3/24000000*OO[[#This Row],[145 (07JUL1985 00:00:00)-Water Temperature (C)]]*OO[[#This Row],[87]]</f>
        <v>7.5136080405974995E-11</v>
      </c>
      <c r="CL24" s="10">
        <f>3/24000000*OO[[#This Row],[146 (07JUL1985 03:00:00)-Water Temperature (C)]]*OO[[#This Row],[88]]</f>
        <v>6.9787710049749998E-11</v>
      </c>
      <c r="CM24" s="10">
        <f>3/24000000*OO[[#This Row],[147 (07JUL1985 06:00:00)-Water Temperature (C)]]*OO[[#This Row],[89]]</f>
        <v>6.4894324372750005E-11</v>
      </c>
      <c r="CN24" s="10">
        <f>3/24000000*OO[[#This Row],[148 (07JUL1985 09:00:00)-Water Temperature (C)]]*OO[[#This Row],[90]]</f>
        <v>6.0689651777199993E-11</v>
      </c>
      <c r="CO24" s="10">
        <f>3/24000000*OO[[#This Row],[149 (07JUL1985 12:00:00)-Water Temperature (C)]]*OO[[#This Row],[91]]</f>
        <v>5.7488022014574995E-11</v>
      </c>
      <c r="CP24" s="10">
        <f>3/24000000*OO[[#This Row],[150 (07JUL1985 15:00:00)-Water Temperature (C)]]*OO[[#This Row],[92]]</f>
        <v>5.49194376747E-11</v>
      </c>
      <c r="CQ24" s="10">
        <f>3/24000000*OO[[#This Row],[151 (07JUL1985 18:00:00)-Water Temperature (C)]]*OO[[#This Row],[93]]</f>
        <v>5.0879075737950002E-11</v>
      </c>
      <c r="CR24" s="10">
        <f>3/24000000*OO[[#This Row],[152 (07JUL1985 21:00:00)-Water Temperature (C)]]*OO[[#This Row],[94]]</f>
        <v>4.6482021082874994E-11</v>
      </c>
      <c r="CS24" s="10">
        <f>3/24000000*OO[[#This Row],[153 (08JUL1985 00:00:00)-Water Temperature (C)]]*OO[[#This Row],[95]]</f>
        <v>4.3027626551787499E-11</v>
      </c>
      <c r="CT24" s="10">
        <f>3/24000000*OO[[#This Row],[154 (08JUL1985 03:00:00)-Water Temperature (C)]]*OO[[#This Row],[96]]</f>
        <v>4.0162811300487498E-11</v>
      </c>
      <c r="CU24" s="10">
        <f>3/24000000*OO[[#This Row],[155 (08JUL1985 06:00:00)-Water Temperature (C)]]*OO[[#This Row],[97]]</f>
        <v>3.756322582769999E-11</v>
      </c>
      <c r="CV24" s="10">
        <f>3/24000000*OO[[#This Row],[156 (08JUL1985 09:00:00)-Water Temperature (C)]]*OO[[#This Row],[98]]</f>
        <v>3.5906371085875003E-11</v>
      </c>
      <c r="CW24" s="10">
        <f>3/24000000*OO[[#This Row],[157 (08JUL1985 12:00:00)-Water Temperature (C)]]*OO[[#This Row],[99]]</f>
        <v>3.4593763083399989E-11</v>
      </c>
    </row>
    <row r="25" spans="1:101" x14ac:dyDescent="0.35">
      <c r="A25" t="s">
        <v>30</v>
      </c>
      <c r="B25">
        <v>996.51009999999997</v>
      </c>
      <c r="C25" s="10">
        <f>3/24*OO[[#This Row],[59 (26JUN1985 06:00:00)-Water Temperature (C)]]*OO[[#This Row],[1]]/SUM(OO[1])</f>
        <v>8.0991031262080929E-4</v>
      </c>
      <c r="D25" s="10">
        <f>3/24*OO[[#This Row],[60 (26JUN1985 09:00:00)-Water Temperature (C)]]*OO[[#This Row],[2]]/SUM(OO[2])</f>
        <v>1.94922182966507E-5</v>
      </c>
      <c r="E25" s="10">
        <f>3/24*OO[[#This Row],[61 (26JUN1985 12:00:00)-Water Temperature (C)]]*OO[[#This Row],[3]]/SUM(OO[3])</f>
        <v>1.5196154780031177E-5</v>
      </c>
      <c r="F25" s="10">
        <f>3/24*OO[[#This Row],[62 (26JUN1985 15:00:00)-Water Temperature (C)]]*OO[[#This Row],[4]]/SUM(OO[4])</f>
        <v>1.2208009521079597E-5</v>
      </c>
      <c r="G25" s="10">
        <f>3/24*OO[[#This Row],[63 (26JUN1985 18:00:00)-Water Temperature (C)]]*OO[[#This Row],[5]]/SUM(OO[5])</f>
        <v>9.9502028506269204E-6</v>
      </c>
      <c r="H25" s="10">
        <f>3/24*OO[[#This Row],[64 (26JUN1985 21:00:00)-Water Temperature (C)]]*OO[[#This Row],[6]]/SUM(OO[6])</f>
        <v>8.0565756584705688E-6</v>
      </c>
      <c r="I25" s="10">
        <f>3/24*OO[[#This Row],[65 (27JUN1985 00:00:00)-Water Temperature (C)]]*OO[[#This Row],[7]]/SUM(OO[7])</f>
        <v>6.5093720673313257E-6</v>
      </c>
      <c r="J25" s="10">
        <f>3/24*OO[[#This Row],[66 (27JUN1985 03:00:00)-Water Temperature (C)]]*OO[[#This Row],[8]]/SUM(OO[8])</f>
        <v>5.2983638836260754E-6</v>
      </c>
      <c r="K25" s="10">
        <f>3/24*OO[[#This Row],[67 (27JUN1985 06:00:00)-Water Temperature (C)]]*OO[[#This Row],[9]]/SUM(OO[9])</f>
        <v>4.3295168003517285E-6</v>
      </c>
      <c r="L25" s="10">
        <f>3/24*OO[[#This Row],[68 (27JUN1985 09:00:00)-Water Temperature (C)]]*OO[[#This Row],[10]]/SUM(OO[10])</f>
        <v>3.6140853251615146E-6</v>
      </c>
      <c r="M25" s="10">
        <f>3/24*OO[[#This Row],[69 (27JUN1985 12:00:00)-Water Temperature (C)]]*OO[[#This Row],[11]]/SUM(OO[11])</f>
        <v>3.01647935688509E-6</v>
      </c>
      <c r="N25" s="10">
        <f>3/24*OO[[#This Row],[70 (27JUN1985 15:00:00)-Water Temperature (C)]]*OO[[#This Row],[12]]/SUM(OO[12])</f>
        <v>2.4570682447363428E-6</v>
      </c>
      <c r="O25" s="10">
        <f>3/24*OO[[#This Row],[71 (27JUN1985 18:00:00)-Water Temperature (C)]]*OO[[#This Row],[13]]/SUM(OO[13])</f>
        <v>1.9859860368256114E-6</v>
      </c>
      <c r="P25" s="10">
        <f>3/24*OO[[#This Row],[72 (27JUN1985 21:00:00)-Water Temperature (C)]]*OO[[#This Row],[14]]/SUM(OO[14])</f>
        <v>1.5860332203528408E-6</v>
      </c>
      <c r="Q25" s="10">
        <f>3/24*OO[[#This Row],[73 (28JUN1985 00:00:00)-Water Temperature (C)]]*OO[[#This Row],[15]]/SUM(OO[15])</f>
        <v>1.2639039500752284E-6</v>
      </c>
      <c r="R25" s="10">
        <f>3/24*OO[[#This Row],[74 (28JUN1985 03:00:00)-Water Temperature (C)]]*OO[[#This Row],[16]]/SUM(OO[16])</f>
        <v>1.0277016035448488E-6</v>
      </c>
      <c r="S25" s="10">
        <f>3/24*OO[[#This Row],[75 (28JUN1985 06:00:00)-Water Temperature (C)]]*OO[[#This Row],[17]]/SUM(OO[17])</f>
        <v>8.4075611532672031E-7</v>
      </c>
      <c r="T25" s="10">
        <f>3/24*OO[[#This Row],[76 (28JUN1985 09:00:00)-Water Temperature (C)]]*OO[[#This Row],[18]]/SUM(OO[18])</f>
        <v>6.968892752590212E-7</v>
      </c>
      <c r="U25" s="10">
        <f>3/24*OO[[#This Row],[77 (28JUN1985 12:00:00)-Water Temperature (C)]]*OO[[#This Row],[19]]/SUM(OO[19])</f>
        <v>5.8027206446401711E-7</v>
      </c>
      <c r="V25" s="10">
        <f>3/24000000*OO[[#This Row],[78 (28JUN1985 15:00:00)-Water Temperature (C)]]*OO[[#This Row],[20]]</f>
        <v>4.7480265511599998E-7</v>
      </c>
      <c r="W25" s="10">
        <f>3/24000000*OO[[#This Row],[79 (28JUN1985 18:00:00)-Water Temperature (C)]]*OO[[#This Row],[21]]</f>
        <v>3.8513044091987494E-7</v>
      </c>
      <c r="X25" s="10">
        <f>3/24000000*OO[[#This Row],[80 (28JUN1985 21:00:00)-Water Temperature (C)]]*OO[[#This Row],[22]]</f>
        <v>3.1094585107562501E-7</v>
      </c>
      <c r="Y25" s="10">
        <f>3/24000000*OO[[#This Row],[81 (29JUN1985 00:00:00)-Water Temperature (C)]]*OO[[#This Row],[23]]</f>
        <v>2.4799978653649994E-7</v>
      </c>
      <c r="Z25" s="10">
        <f>3/24000000*OO[[#This Row],[82 (29JUN1985 03:00:00)-Water Temperature (C)]]*OO[[#This Row],[24]]</f>
        <v>2.0207151799968751E-7</v>
      </c>
      <c r="AA25" s="10">
        <f>3/24000000*OO[[#This Row],[83 (29JUN1985 06:00:00)-Water Temperature (C)]]*OO[[#This Row],[25]]</f>
        <v>1.6675528080067502E-7</v>
      </c>
      <c r="AB25" s="10">
        <f>3/24000000*OO[[#This Row],[84 (29JUN1985 09:00:00)-Water Temperature (C)]]*OO[[#This Row],[26]]</f>
        <v>1.4213076546759997E-7</v>
      </c>
      <c r="AC25" s="10">
        <f>3/24000000*OO[[#This Row],[85 (29JUN1985 12:00:00)-Water Temperature (C)]]*OO[[#This Row],[27]]</f>
        <v>1.2154566575579998E-7</v>
      </c>
      <c r="AD25" s="10">
        <f>3/24000000*OO[[#This Row],[86 (29JUN1985 15:00:00)-Water Temperature (C)]]*OO[[#This Row],[28]]</f>
        <v>1.0224293972317497E-7</v>
      </c>
      <c r="AE25" s="10">
        <f>3/24000000*OO[[#This Row],[88 (29JUN1985 21:00:00)-Water Temperature (C)]]*OO[[#This Row],[30]]</f>
        <v>7.0061926334399984E-8</v>
      </c>
      <c r="AF25" s="10">
        <f>3/24000000*OO[[#This Row],[88 (29JUN1985 21:00:00)-Water Temperature (C)]]*OO[[#This Row],[30]]</f>
        <v>7.0061926334399984E-8</v>
      </c>
      <c r="AG25" s="10">
        <f>3/24000000*OO[[#This Row],[89 (30JUN1985 00:00:00)-Water Temperature (C)]]*OO[[#This Row],[31]]</f>
        <v>5.742733152584999E-8</v>
      </c>
      <c r="AH25" s="10">
        <f>3/24000000*OO[[#This Row],[90 (30JUN1985 03:00:00)-Water Temperature (C)]]*OO[[#This Row],[32]]</f>
        <v>4.8524087832749996E-8</v>
      </c>
      <c r="AI25" s="10">
        <f>3/24000000*OO[[#This Row],[91 (30JUN1985 06:00:00)-Water Temperature (C)]]*OO[[#This Row],[33]]</f>
        <v>4.1639631881137504E-8</v>
      </c>
      <c r="AJ25" s="10">
        <f>3/24000000*OO[[#This Row],[92 (30JUN1985 09:00:00)-Water Temperature (C)]]*OO[[#This Row],[34]]</f>
        <v>3.6966718675125002E-8</v>
      </c>
      <c r="AK25" s="10">
        <f>3/24000000*OO[[#This Row],[93 (30JUN1985 12:00:00)-Water Temperature (C)]]*OO[[#This Row],[35]]</f>
        <v>3.3305337944774995E-8</v>
      </c>
      <c r="AL25" s="10">
        <f>3/24000000*OO[[#This Row],[94 (30JUN1985 15:00:00)-Water Temperature (C)]]*OO[[#This Row],[36]]</f>
        <v>2.9523723184799995E-8</v>
      </c>
      <c r="AM25" s="10">
        <f>3/24000000*OO[[#This Row],[95 (30JUN1985 18:00:00)-Water Temperature (C)]]*OO[[#This Row],[37]]</f>
        <v>2.5831533493549997E-8</v>
      </c>
      <c r="AN25" s="10">
        <f>3/24000000*OO[[#This Row],[96 (30JUN1985 21:00:00)-Water Temperature (C)]]*OO[[#This Row],[38]]</f>
        <v>2.2082159257537499E-8</v>
      </c>
      <c r="AO25" s="10">
        <f>3/24000000*OO[[#This Row],[97 (01JUL1985 00:00:00)-Water Temperature (C)]]*OO[[#This Row],[39]]</f>
        <v>1.8814147291612499E-8</v>
      </c>
      <c r="AP25" s="10">
        <f>3/24000000*OO[[#This Row],[98 (01JUL1985 03:00:00)-Water Temperature (C)]]*OO[[#This Row],[40]]</f>
        <v>1.6472520126012497E-8</v>
      </c>
      <c r="AQ25" s="10">
        <f>3/24000000*OO[[#This Row],[99 (01JUL1985 06:00:00)-Water Temperature (C)]]*OO[[#This Row],[41]]</f>
        <v>1.4611779748746249E-8</v>
      </c>
      <c r="AR25" s="10">
        <f>3/24000000*OO[[#This Row],[100 (01JUL1985 09:00:00)-Water Temperature (C)]]*OO[[#This Row],[42]]</f>
        <v>1.3190975334179997E-8</v>
      </c>
      <c r="AS25" s="10">
        <f>3/24000000*OO[[#This Row],[101 (01JUL1985 12:00:00)-Water Temperature (C)]]*OO[[#This Row],[43]]</f>
        <v>1.190425968501875E-8</v>
      </c>
      <c r="AT25" s="10">
        <f>3/24000000*OO[[#This Row],[102 (01JUL1985 15:00:00)-Water Temperature (C)]]*OO[[#This Row],[44]]</f>
        <v>1.0422356374287499E-8</v>
      </c>
      <c r="AU25" s="10">
        <f>3/24000000*OO[[#This Row],[103 (01JUL1985 18:00:00)-Water Temperature (C)]]*OO[[#This Row],[45]]</f>
        <v>9.1099301823074995E-9</v>
      </c>
      <c r="AV25" s="10">
        <f>3/24000000*OO[[#This Row],[104 (01JUL1985 21:00:00)-Water Temperature (C)]]*OO[[#This Row],[46]]</f>
        <v>7.8877738106750006E-9</v>
      </c>
      <c r="AW25" s="10">
        <f>3/24000000*OO[[#This Row],[105 (02JUL1985 00:00:00)-Water Temperature (C)]]*OO[[#This Row],[47]]</f>
        <v>6.9161504912700009E-9</v>
      </c>
      <c r="AX25" s="10">
        <f>3/24000000*OO[[#This Row],[106 (02JUL1985 03:00:00)-Water Temperature (C)]]*OO[[#This Row],[48]]</f>
        <v>6.1188798175999994E-9</v>
      </c>
      <c r="AY25" s="10">
        <f>3/24000000*OO[[#This Row],[107 (02JUL1985 06:00:00)-Water Temperature (C)]]*OO[[#This Row],[49]]</f>
        <v>5.3970552979925002E-9</v>
      </c>
      <c r="AZ25" s="10">
        <f>3/24000000*OO[[#This Row],[108 (02JUL1985 09:00:00)-Water Temperature (C)]]*OO[[#This Row],[50]]</f>
        <v>4.7124363082525001E-9</v>
      </c>
      <c r="BA25" s="10">
        <f>3/24000000*OO[[#This Row],[109 (02JUL1985 12:00:00)-Water Temperature (C)]]*OO[[#This Row],[51]]</f>
        <v>4.1699472356574997E-9</v>
      </c>
      <c r="BB25" s="10">
        <f>3/24000000*OO[[#This Row],[110 (02JUL1985 15:00:00)-Water Temperature (C)]]*OO[[#This Row],[52]]</f>
        <v>3.7349137798199991E-9</v>
      </c>
      <c r="BC25" s="10">
        <f>3/24000000*OO[[#This Row],[111 (02JUL1985 18:00:00)-Water Temperature (C)]]*OO[[#This Row],[53]]</f>
        <v>3.2931691984624998E-9</v>
      </c>
      <c r="BD25" s="10">
        <f>3/24000000*OO[[#This Row],[112 (02JUL1985 21:00:00)-Water Temperature (C)]]*OO[[#This Row],[54]]</f>
        <v>2.8294448903425001E-9</v>
      </c>
      <c r="BE25" s="10">
        <f>3/24000000*OO[[#This Row],[113 (03JUL1985 00:00:00)-Water Temperature (C)]]*OO[[#This Row],[55]]</f>
        <v>2.3918396984924999E-9</v>
      </c>
      <c r="BF25" s="10">
        <f>3/24000000*OO[[#This Row],[114 (03JUL1985 03:00:00)-Water Temperature (C)]]*OO[[#This Row],[56]]</f>
        <v>2.0857417508385002E-9</v>
      </c>
      <c r="BG25" s="10">
        <f>3/24000000*OO[[#This Row],[115 (03JUL1985 06:00:00)-Water Temperature (C)]]*OO[[#This Row],[57]]</f>
        <v>1.8366665374587497E-9</v>
      </c>
      <c r="BH25" s="10">
        <f>3/24000000*OO[[#This Row],[116 (03JUL1985 09:00:00)-Water Temperature (C)]]*OO[[#This Row],[58]]</f>
        <v>1.6403071372320001E-9</v>
      </c>
      <c r="BI25" s="10">
        <f>3/24000000*OO[[#This Row],[117 (03JUL1985 12:00:00)-Water Temperature (C)]]*OO[[#This Row],[59]]</f>
        <v>1.4776843929705E-9</v>
      </c>
      <c r="BJ25" s="10">
        <f>3/24000000*OO[[#This Row],[118 (03JUL1985 15:00:00)-Water Temperature (C)]]*OO[[#This Row],[60]]</f>
        <v>1.3070736043874998E-9</v>
      </c>
      <c r="BK25" s="10">
        <f>3/24000000*OO[[#This Row],[119 (03JUL1985 18:00:00)-Water Temperature (C)]]*OO[[#This Row],[61]]</f>
        <v>1.1468761598531251E-9</v>
      </c>
      <c r="BL25" s="10">
        <f>3/24000000*OO[[#This Row],[120 (03JUL1985 21:00:00)-Water Temperature (C)]]*OO[[#This Row],[62]]</f>
        <v>9.9478437560349991E-10</v>
      </c>
      <c r="BM25" s="10">
        <f>3/24000000*OO[[#This Row],[121 (04JUL1985 00:00:00)-Water Temperature (C)]]*OO[[#This Row],[63]]</f>
        <v>8.6205818310749999E-10</v>
      </c>
      <c r="BN25" s="10">
        <f>3/24000000*OO[[#This Row],[122 (04JUL1985 03:00:00)-Water Temperature (C)]]*OO[[#This Row],[64]]</f>
        <v>7.6331405841600001E-10</v>
      </c>
      <c r="BO25" s="10">
        <f>3/24000000*OO[[#This Row],[123 (04JUL1985 06:00:00)-Water Temperature (C)]]*OO[[#This Row],[65]]</f>
        <v>6.808909902108751E-10</v>
      </c>
      <c r="BP25" s="10">
        <f>3/24000000*OO[[#This Row],[124 (04JUL1985 09:00:00)-Water Temperature (C)]]*OO[[#This Row],[66]]</f>
        <v>6.2592430082024984E-10</v>
      </c>
      <c r="BQ25" s="10">
        <f>3/24000000*OO[[#This Row],[125 (04JUL1985 12:00:00)-Water Temperature (C)]]*OO[[#This Row],[67]]</f>
        <v>5.7695767740262501E-10</v>
      </c>
      <c r="BR25" s="10">
        <f>3/24000000*OO[[#This Row],[126 (04JUL1985 15:00:00)-Water Temperature (C)]]*OO[[#This Row],[68]]</f>
        <v>5.2163544452287493E-10</v>
      </c>
      <c r="BS25" s="10">
        <f>3/24000000*OO[[#This Row],[127 (04JUL1985 18:00:00)-Water Temperature (C)]]*OO[[#This Row],[69]]</f>
        <v>4.6603723394699997E-10</v>
      </c>
      <c r="BT25" s="10">
        <f>3/24000000*OO[[#This Row],[128 (04JUL1985 21:00:00)-Water Temperature (C)]]*OO[[#This Row],[70]]</f>
        <v>4.1345417510374995E-10</v>
      </c>
      <c r="BU25" s="10">
        <f>3/24000000*OO[[#This Row],[129 (05JUL1985 00:00:00)-Water Temperature (C)]]*OO[[#This Row],[71]]</f>
        <v>3.6815386305749994E-10</v>
      </c>
      <c r="BV25" s="10">
        <f>3/24000000*OO[[#This Row],[130 (05JUL1985 03:00:00)-Water Temperature (C)]]*OO[[#This Row],[72]]</f>
        <v>3.3435124647849999E-10</v>
      </c>
      <c r="BW25" s="10">
        <f>3/24000000*OO[[#This Row],[131 (05JUL1985 06:00:00)-Water Temperature (C)]]*OO[[#This Row],[73]]</f>
        <v>3.0481564683874994E-10</v>
      </c>
      <c r="BX25" s="10">
        <f>3/24000000*OO[[#This Row],[132 (05JUL1985 09:00:00)-Water Temperature (C)]]*OO[[#This Row],[74]]</f>
        <v>2.8388692941637503E-10</v>
      </c>
      <c r="BY25" s="10">
        <f>3/24000000*OO[[#This Row],[133 (05JUL1985 12:00:00)-Water Temperature (C)]]*OO[[#This Row],[75]]</f>
        <v>2.643936307155E-10</v>
      </c>
      <c r="BZ25" s="10">
        <f>3/24000000*OO[[#This Row],[134 (05JUL1985 15:00:00)-Water Temperature (C)]]*OO[[#This Row],[76]]</f>
        <v>2.4199793904649998E-10</v>
      </c>
      <c r="CA25" s="10">
        <f>3/24000000*OO[[#This Row],[135 (05JUL1985 18:00:00)-Water Temperature (C)]]*OO[[#This Row],[77]]</f>
        <v>2.1953094500175002E-10</v>
      </c>
      <c r="CB25" s="10">
        <f>3/24000000*OO[[#This Row],[136 (05JUL1985 21:00:00)-Water Temperature (C)]]*OO[[#This Row],[78]]</f>
        <v>1.95764346613475E-10</v>
      </c>
      <c r="CC25" s="10">
        <f>3/24000000*OO[[#This Row],[137 (06JUL1985 00:00:00)-Water Temperature (C)]]*OO[[#This Row],[79]]</f>
        <v>1.7372619423269999E-10</v>
      </c>
      <c r="CD25" s="10">
        <f>3/24000000*OO[[#This Row],[138 (06JUL1985 03:00:00)-Water Temperature (C)]]*OO[[#This Row],[80]]</f>
        <v>1.5786507157656249E-10</v>
      </c>
      <c r="CE25" s="10">
        <f>3/24000000*OO[[#This Row],[139 (06JUL1985 06:00:00)-Water Temperature (C)]]*OO[[#This Row],[81]]</f>
        <v>1.4509333489149999E-10</v>
      </c>
      <c r="CF25" s="10">
        <f>3/24000000*OO[[#This Row],[140 (06JUL1985 09:00:00)-Water Temperature (C)]]*OO[[#This Row],[82]]</f>
        <v>1.3900098648480001E-10</v>
      </c>
      <c r="CG25" s="10">
        <f>3/24000000*OO[[#This Row],[141 (06JUL1985 12:00:00)-Water Temperature (C)]]*OO[[#This Row],[83]]</f>
        <v>1.3280646290559999E-10</v>
      </c>
      <c r="CH25" s="10">
        <f>3/24000000*OO[[#This Row],[142 (06JUL1985 15:00:00)-Water Temperature (C)]]*OO[[#This Row],[84]]</f>
        <v>1.237385430416E-10</v>
      </c>
      <c r="CI25" s="10">
        <f>3/24000000*OO[[#This Row],[143 (06JUL1985 18:00:00)-Water Temperature (C)]]*OO[[#This Row],[85]]</f>
        <v>1.1448838032277499E-10</v>
      </c>
      <c r="CJ25" s="10">
        <f>3/24000000*OO[[#This Row],[144 (06JUL1985 21:00:00)-Water Temperature (C)]]*OO[[#This Row],[86]]</f>
        <v>1.0435113582026252E-10</v>
      </c>
      <c r="CK25" s="10">
        <f>3/24000000*OO[[#This Row],[145 (07JUL1985 00:00:00)-Water Temperature (C)]]*OO[[#This Row],[87]]</f>
        <v>9.4567318072874979E-11</v>
      </c>
      <c r="CL25" s="10">
        <f>3/24000000*OO[[#This Row],[146 (07JUL1985 03:00:00)-Water Temperature (C)]]*OO[[#This Row],[88]]</f>
        <v>8.7737208207962489E-11</v>
      </c>
      <c r="CM25" s="10">
        <f>3/24000000*OO[[#This Row],[147 (07JUL1985 06:00:00)-Water Temperature (C)]]*OO[[#This Row],[89]]</f>
        <v>8.1568961210912506E-11</v>
      </c>
      <c r="CN25" s="10">
        <f>3/24000000*OO[[#This Row],[148 (07JUL1985 09:00:00)-Water Temperature (C)]]*OO[[#This Row],[90]]</f>
        <v>7.6290082349325001E-11</v>
      </c>
      <c r="CO25" s="10">
        <f>3/24000000*OO[[#This Row],[149 (07JUL1985 12:00:00)-Water Temperature (C)]]*OO[[#This Row],[91]]</f>
        <v>7.2255836929649994E-11</v>
      </c>
      <c r="CP25" s="10">
        <f>3/24000000*OO[[#This Row],[150 (07JUL1985 15:00:00)-Water Temperature (C)]]*OO[[#This Row],[92]]</f>
        <v>6.9093362029799989E-11</v>
      </c>
      <c r="CQ25" s="10">
        <f>3/24000000*OO[[#This Row],[151 (07JUL1985 18:00:00)-Water Temperature (C)]]*OO[[#This Row],[93]]</f>
        <v>6.4112104518187513E-11</v>
      </c>
      <c r="CR25" s="10">
        <f>3/24000000*OO[[#This Row],[152 (07JUL1985 21:00:00)-Water Temperature (C)]]*OO[[#This Row],[94]]</f>
        <v>5.8504247759700001E-11</v>
      </c>
      <c r="CS25" s="10">
        <f>3/24000000*OO[[#This Row],[153 (08JUL1985 00:00:00)-Water Temperature (C)]]*OO[[#This Row],[95]]</f>
        <v>5.4090784245299988E-11</v>
      </c>
      <c r="CT25" s="10">
        <f>3/24000000*OO[[#This Row],[154 (08JUL1985 03:00:00)-Water Temperature (C)]]*OO[[#This Row],[96]]</f>
        <v>5.0470690862375001E-11</v>
      </c>
      <c r="CU25" s="10">
        <f>3/24000000*OO[[#This Row],[155 (08JUL1985 06:00:00)-Water Temperature (C)]]*OO[[#This Row],[97]]</f>
        <v>4.7190497439599996E-11</v>
      </c>
      <c r="CV25" s="10">
        <f>3/24000000*OO[[#This Row],[156 (08JUL1985 09:00:00)-Water Temperature (C)]]*OO[[#This Row],[98]]</f>
        <v>4.5091123365375E-11</v>
      </c>
      <c r="CW25" s="10">
        <f>3/24000000*OO[[#This Row],[157 (08JUL1985 12:00:00)-Water Temperature (C)]]*OO[[#This Row],[99]]</f>
        <v>4.3502622562874997E-11</v>
      </c>
    </row>
    <row r="26" spans="1:101" x14ac:dyDescent="0.35">
      <c r="A26" t="s">
        <v>31</v>
      </c>
      <c r="B26">
        <v>926.50670000000002</v>
      </c>
      <c r="C26" s="10">
        <f>3/24*OO[[#This Row],[59 (26JUN1985 06:00:00)-Water Temperature (C)]]*OO[[#This Row],[1]]/SUM(OO[1])</f>
        <v>1.4585719046576546E-3</v>
      </c>
      <c r="D26" s="10">
        <f>3/24*OO[[#This Row],[60 (26JUN1985 09:00:00)-Water Temperature (C)]]*OO[[#This Row],[2]]/SUM(OO[2])</f>
        <v>1.9200768327777532E-5</v>
      </c>
      <c r="E26" s="10">
        <f>3/24*OO[[#This Row],[61 (26JUN1985 12:00:00)-Water Temperature (C)]]*OO[[#This Row],[3]]/SUM(OO[3])</f>
        <v>1.451777365363969E-5</v>
      </c>
      <c r="F26" s="10">
        <f>3/24*OO[[#This Row],[62 (26JUN1985 15:00:00)-Water Temperature (C)]]*OO[[#This Row],[4]]/SUM(OO[4])</f>
        <v>1.1658741235489353E-5</v>
      </c>
      <c r="G26" s="10">
        <f>3/24*OO[[#This Row],[63 (26JUN1985 18:00:00)-Water Temperature (C)]]*OO[[#This Row],[5]]/SUM(OO[5])</f>
        <v>9.4959398261331445E-6</v>
      </c>
      <c r="H26" s="10">
        <f>3/24*OO[[#This Row],[64 (26JUN1985 21:00:00)-Water Temperature (C)]]*OO[[#This Row],[6]]/SUM(OO[6])</f>
        <v>7.6946191304818996E-6</v>
      </c>
      <c r="I26" s="10">
        <f>3/24*OO[[#This Row],[65 (27JUN1985 00:00:00)-Water Temperature (C)]]*OO[[#This Row],[7]]/SUM(OO[7])</f>
        <v>6.2130308152495589E-6</v>
      </c>
      <c r="J26" s="10">
        <f>3/24*OO[[#This Row],[66 (27JUN1985 03:00:00)-Water Temperature (C)]]*OO[[#This Row],[8]]/SUM(OO[8])</f>
        <v>5.0550534466520536E-6</v>
      </c>
      <c r="K26" s="10">
        <f>3/24*OO[[#This Row],[67 (27JUN1985 06:00:00)-Water Temperature (C)]]*OO[[#This Row],[9]]/SUM(OO[9])</f>
        <v>4.1315152760651327E-6</v>
      </c>
      <c r="L26" s="10">
        <f>3/24*OO[[#This Row],[68 (27JUN1985 09:00:00)-Water Temperature (C)]]*OO[[#This Row],[10]]/SUM(OO[10])</f>
        <v>3.4480805763668867E-6</v>
      </c>
      <c r="M26" s="10">
        <f>3/24*OO[[#This Row],[69 (27JUN1985 12:00:00)-Water Temperature (C)]]*OO[[#This Row],[11]]/SUM(OO[11])</f>
        <v>2.8819758701713421E-6</v>
      </c>
      <c r="N26" s="10">
        <f>3/24*OO[[#This Row],[70 (27JUN1985 15:00:00)-Water Temperature (C)]]*OO[[#This Row],[12]]/SUM(OO[12])</f>
        <v>2.3506437614193201E-6</v>
      </c>
      <c r="O26" s="10">
        <f>3/24*OO[[#This Row],[71 (27JUN1985 18:00:00)-Water Temperature (C)]]*OO[[#This Row],[13]]/SUM(OO[13])</f>
        <v>1.8989973334908555E-6</v>
      </c>
      <c r="P26" s="10">
        <f>3/24*OO[[#This Row],[72 (27JUN1985 21:00:00)-Water Temperature (C)]]*OO[[#This Row],[14]]/SUM(OO[14])</f>
        <v>1.5165139718660427E-6</v>
      </c>
      <c r="Q26" s="10">
        <f>3/24*OO[[#This Row],[73 (28JUN1985 00:00:00)-Water Temperature (C)]]*OO[[#This Row],[15]]/SUM(OO[15])</f>
        <v>1.2069710756776696E-6</v>
      </c>
      <c r="R26" s="10">
        <f>3/24*OO[[#This Row],[74 (28JUN1985 03:00:00)-Water Temperature (C)]]*OO[[#This Row],[16]]/SUM(OO[16])</f>
        <v>9.7977942936514695E-7</v>
      </c>
      <c r="S26" s="10">
        <f>3/24*OO[[#This Row],[75 (28JUN1985 06:00:00)-Water Temperature (C)]]*OO[[#This Row],[17]]/SUM(OO[17])</f>
        <v>8.0188705493927944E-7</v>
      </c>
      <c r="T26" s="10">
        <f>3/24*OO[[#This Row],[76 (28JUN1985 09:00:00)-Water Temperature (C)]]*OO[[#This Row],[18]]/SUM(OO[18])</f>
        <v>6.6454339072129261E-7</v>
      </c>
      <c r="U26" s="10">
        <f>3/24*OO[[#This Row],[77 (28JUN1985 12:00:00)-Water Temperature (C)]]*OO[[#This Row],[19]]/SUM(OO[19])</f>
        <v>5.5408632986350983E-7</v>
      </c>
      <c r="V26" s="10">
        <f>3/24000000*OO[[#This Row],[78 (28JUN1985 15:00:00)-Water Temperature (C)]]*OO[[#This Row],[20]]</f>
        <v>4.5389617103599995E-7</v>
      </c>
      <c r="W26" s="10">
        <f>3/24000000*OO[[#This Row],[79 (28JUN1985 18:00:00)-Water Temperature (C)]]*OO[[#This Row],[21]]</f>
        <v>3.680925397785E-7</v>
      </c>
      <c r="X26" s="10">
        <f>3/24000000*OO[[#This Row],[80 (28JUN1985 21:00:00)-Water Temperature (C)]]*OO[[#This Row],[22]]</f>
        <v>2.9711276666312496E-7</v>
      </c>
      <c r="Y26" s="10">
        <f>3/24000000*OO[[#This Row],[81 (29JUN1985 00:00:00)-Water Temperature (C)]]*OO[[#This Row],[23]]</f>
        <v>2.3675296849987498E-7</v>
      </c>
      <c r="Z26" s="10">
        <f>3/24000000*OO[[#This Row],[82 (29JUN1985 03:00:00)-Water Temperature (C)]]*OO[[#This Row],[24]]</f>
        <v>1.9265351641195002E-7</v>
      </c>
      <c r="AA26" s="10">
        <f>3/24000000*OO[[#This Row],[83 (29JUN1985 06:00:00)-Water Temperature (C)]]*OO[[#This Row],[25]]</f>
        <v>1.5887175305828749E-7</v>
      </c>
      <c r="AB26" s="10">
        <f>3/24000000*OO[[#This Row],[84 (29JUN1985 09:00:00)-Water Temperature (C)]]*OO[[#This Row],[26]]</f>
        <v>1.3532173765467502E-7</v>
      </c>
      <c r="AC26" s="10">
        <f>3/24000000*OO[[#This Row],[85 (29JUN1985 12:00:00)-Water Temperature (C)]]*OO[[#This Row],[27]]</f>
        <v>1.1590108137224999E-7</v>
      </c>
      <c r="AD26" s="10">
        <f>3/24000000*OO[[#This Row],[86 (29JUN1985 15:00:00)-Water Temperature (C)]]*OO[[#This Row],[28]]</f>
        <v>9.7555915629062491E-8</v>
      </c>
      <c r="AE26" s="10">
        <f>3/24000000*OO[[#This Row],[88 (29JUN1985 21:00:00)-Water Temperature (C)]]*OO[[#This Row],[30]]</f>
        <v>6.6829982782049993E-8</v>
      </c>
      <c r="AF26" s="10">
        <f>3/24000000*OO[[#This Row],[88 (29JUN1985 21:00:00)-Water Temperature (C)]]*OO[[#This Row],[30]]</f>
        <v>6.6829982782049993E-8</v>
      </c>
      <c r="AG26" s="10">
        <f>3/24000000*OO[[#This Row],[89 (30JUN1985 00:00:00)-Water Temperature (C)]]*OO[[#This Row],[31]]</f>
        <v>5.4673923266212492E-8</v>
      </c>
      <c r="AH26" s="10">
        <f>3/24000000*OO[[#This Row],[90 (30JUN1985 03:00:00)-Water Temperature (C)]]*OO[[#This Row],[32]]</f>
        <v>4.610748719964999E-8</v>
      </c>
      <c r="AI26" s="10">
        <f>3/24000000*OO[[#This Row],[91 (30JUN1985 06:00:00)-Water Temperature (C)]]*OO[[#This Row],[33]]</f>
        <v>3.9525253524149999E-8</v>
      </c>
      <c r="AJ26" s="10">
        <f>3/24000000*OO[[#This Row],[92 (30JUN1985 09:00:00)-Water Temperature (C)]]*OO[[#This Row],[34]]</f>
        <v>3.5058534226249998E-8</v>
      </c>
      <c r="AK26" s="10">
        <f>3/24000000*OO[[#This Row],[93 (30JUN1985 12:00:00)-Water Temperature (C)]]*OO[[#This Row],[35]]</f>
        <v>3.16090147925E-8</v>
      </c>
      <c r="AL26" s="10">
        <f>3/24000000*OO[[#This Row],[94 (30JUN1985 15:00:00)-Water Temperature (C)]]*OO[[#This Row],[36]]</f>
        <v>2.8056092820974994E-8</v>
      </c>
      <c r="AM26" s="10">
        <f>3/24000000*OO[[#This Row],[95 (30JUN1985 18:00:00)-Water Temperature (C)]]*OO[[#This Row],[37]]</f>
        <v>2.4552071565375E-8</v>
      </c>
      <c r="AN26" s="10">
        <f>3/24000000*OO[[#This Row],[96 (30JUN1985 21:00:00)-Water Temperature (C)]]*OO[[#This Row],[38]]</f>
        <v>2.0994537383418753E-8</v>
      </c>
      <c r="AO26" s="10">
        <f>3/24000000*OO[[#This Row],[97 (01JUL1985 00:00:00)-Water Temperature (C)]]*OO[[#This Row],[39]]</f>
        <v>1.78554519744125E-8</v>
      </c>
      <c r="AP26" s="10">
        <f>3/24000000*OO[[#This Row],[98 (01JUL1985 03:00:00)-Water Temperature (C)]]*OO[[#This Row],[40]]</f>
        <v>1.5601921630995001E-8</v>
      </c>
      <c r="AQ26" s="10">
        <f>3/24000000*OO[[#This Row],[99 (01JUL1985 06:00:00)-Water Temperature (C)]]*OO[[#This Row],[41]]</f>
        <v>1.3840383520099998E-8</v>
      </c>
      <c r="AR26" s="10">
        <f>3/24000000*OO[[#This Row],[100 (01JUL1985 09:00:00)-Water Temperature (C)]]*OO[[#This Row],[42]]</f>
        <v>1.2495587027894999E-8</v>
      </c>
      <c r="AS26" s="10">
        <f>3/24000000*OO[[#This Row],[101 (01JUL1985 12:00:00)-Water Temperature (C)]]*OO[[#This Row],[43]]</f>
        <v>1.1293744405556248E-8</v>
      </c>
      <c r="AT26" s="10">
        <f>3/24000000*OO[[#This Row],[102 (01JUL1985 15:00:00)-Water Temperature (C)]]*OO[[#This Row],[44]]</f>
        <v>9.8998353722400004E-9</v>
      </c>
      <c r="AU26" s="10">
        <f>3/24000000*OO[[#This Row],[103 (01JUL1985 18:00:00)-Water Temperature (C)]]*OO[[#This Row],[45]]</f>
        <v>8.6466041796599985E-9</v>
      </c>
      <c r="AV26" s="10">
        <f>3/24000000*OO[[#This Row],[104 (01JUL1985 21:00:00)-Water Temperature (C)]]*OO[[#This Row],[46]]</f>
        <v>7.4878359414512493E-9</v>
      </c>
      <c r="AW26" s="10">
        <f>3/24000000*OO[[#This Row],[105 (02JUL1985 00:00:00)-Water Temperature (C)]]*OO[[#This Row],[47]]</f>
        <v>6.5558128496762498E-9</v>
      </c>
      <c r="AX26" s="10">
        <f>3/24000000*OO[[#This Row],[106 (02JUL1985 03:00:00)-Water Temperature (C)]]*OO[[#This Row],[48]]</f>
        <v>5.800307310279999E-9</v>
      </c>
      <c r="AY26" s="10">
        <f>3/24000000*OO[[#This Row],[107 (02JUL1985 06:00:00)-Water Temperature (C)]]*OO[[#This Row],[49]]</f>
        <v>5.1184523286899995E-9</v>
      </c>
      <c r="AZ26" s="10">
        <f>3/24000000*OO[[#This Row],[108 (02JUL1985 09:00:00)-Water Temperature (C)]]*OO[[#This Row],[50]]</f>
        <v>4.4716574927487489E-9</v>
      </c>
      <c r="BA26" s="10">
        <f>3/24000000*OO[[#This Row],[109 (02JUL1985 12:00:00)-Water Temperature (C)]]*OO[[#This Row],[51]]</f>
        <v>3.954713763085E-9</v>
      </c>
      <c r="BB26" s="10">
        <f>3/24000000*OO[[#This Row],[110 (02JUL1985 15:00:00)-Water Temperature (C)]]*OO[[#This Row],[52]]</f>
        <v>3.5452927229737503E-9</v>
      </c>
      <c r="BC26" s="10">
        <f>3/24000000*OO[[#This Row],[111 (02JUL1985 18:00:00)-Water Temperature (C)]]*OO[[#This Row],[53]]</f>
        <v>3.1296356526749993E-9</v>
      </c>
      <c r="BD26" s="10">
        <f>3/24000000*OO[[#This Row],[112 (02JUL1985 21:00:00)-Water Temperature (C)]]*OO[[#This Row],[54]]</f>
        <v>2.6903271632649997E-9</v>
      </c>
      <c r="BE26" s="10">
        <f>3/24000000*OO[[#This Row],[113 (03JUL1985 00:00:00)-Water Temperature (C)]]*OO[[#This Row],[55]]</f>
        <v>2.2716120082949998E-9</v>
      </c>
      <c r="BF26" s="10">
        <f>3/24000000*OO[[#This Row],[114 (03JUL1985 03:00:00)-Water Temperature (C)]]*OO[[#This Row],[56]]</f>
        <v>1.9766202529200003E-9</v>
      </c>
      <c r="BG26" s="10">
        <f>3/24000000*OO[[#This Row],[115 (03JUL1985 06:00:00)-Water Temperature (C)]]*OO[[#This Row],[57]]</f>
        <v>1.7406028723419999E-9</v>
      </c>
      <c r="BH26" s="10">
        <f>3/24000000*OO[[#This Row],[116 (03JUL1985 09:00:00)-Water Temperature (C)]]*OO[[#This Row],[58]]</f>
        <v>1.5541630741904998E-9</v>
      </c>
      <c r="BI26" s="10">
        <f>3/24000000*OO[[#This Row],[117 (03JUL1985 12:00:00)-Water Temperature (C)]]*OO[[#This Row],[59]]</f>
        <v>1.4013433648908749E-9</v>
      </c>
      <c r="BJ26" s="10">
        <f>3/24000000*OO[[#This Row],[118 (03JUL1985 15:00:00)-Water Temperature (C)]]*OO[[#This Row],[60]]</f>
        <v>1.24089556338675E-9</v>
      </c>
      <c r="BK26" s="10">
        <f>3/24000000*OO[[#This Row],[119 (03JUL1985 18:00:00)-Water Temperature (C)]]*OO[[#This Row],[61]]</f>
        <v>1.088959549808E-9</v>
      </c>
      <c r="BL26" s="10">
        <f>3/24000000*OO[[#This Row],[120 (03JUL1985 21:00:00)-Water Temperature (C)]]*OO[[#This Row],[62]]</f>
        <v>9.4426812561374993E-10</v>
      </c>
      <c r="BM26" s="10">
        <f>3/24000000*OO[[#This Row],[121 (04JUL1985 00:00:00)-Water Temperature (C)]]*OO[[#This Row],[63]]</f>
        <v>8.1737687896874978E-10</v>
      </c>
      <c r="BN26" s="10">
        <f>3/24000000*OO[[#This Row],[122 (04JUL1985 03:00:00)-Water Temperature (C)]]*OO[[#This Row],[64]]</f>
        <v>7.2297109788750001E-10</v>
      </c>
      <c r="BO26" s="10">
        <f>3/24000000*OO[[#This Row],[123 (04JUL1985 06:00:00)-Water Temperature (C)]]*OO[[#This Row],[65]]</f>
        <v>6.4479618500062499E-10</v>
      </c>
      <c r="BP26" s="10">
        <f>3/24000000*OO[[#This Row],[124 (04JUL1985 09:00:00)-Water Temperature (C)]]*OO[[#This Row],[66]]</f>
        <v>5.9201158822199994E-10</v>
      </c>
      <c r="BQ26" s="10">
        <f>3/24000000*OO[[#This Row],[125 (04JUL1985 12:00:00)-Water Temperature (C)]]*OO[[#This Row],[67]]</f>
        <v>5.4644578145674998E-10</v>
      </c>
      <c r="BR26" s="10">
        <f>3/24000000*OO[[#This Row],[126 (04JUL1985 15:00:00)-Water Temperature (C)]]*OO[[#This Row],[68]]</f>
        <v>4.94479119915E-10</v>
      </c>
      <c r="BS26" s="10">
        <f>3/24000000*OO[[#This Row],[127 (04JUL1985 18:00:00)-Water Temperature (C)]]*OO[[#This Row],[69]]</f>
        <v>4.4175740249024991E-10</v>
      </c>
      <c r="BT26" s="10">
        <f>3/24000000*OO[[#This Row],[128 (04JUL1985 21:00:00)-Water Temperature (C)]]*OO[[#This Row],[70]]</f>
        <v>3.9157141522950004E-10</v>
      </c>
      <c r="BU26" s="10">
        <f>3/24000000*OO[[#This Row],[129 (05JUL1985 00:00:00)-Water Temperature (C)]]*OO[[#This Row],[71]]</f>
        <v>3.4827265388799997E-10</v>
      </c>
      <c r="BV26" s="10">
        <f>3/24000000*OO[[#This Row],[130 (05JUL1985 03:00:00)-Water Temperature (C)]]*OO[[#This Row],[72]]</f>
        <v>3.1592122513874999E-10</v>
      </c>
      <c r="BW26" s="10">
        <f>3/24000000*OO[[#This Row],[131 (05JUL1985 06:00:00)-Water Temperature (C)]]*OO[[#This Row],[73]]</f>
        <v>2.8808721821812501E-10</v>
      </c>
      <c r="BX26" s="10">
        <f>3/24000000*OO[[#This Row],[132 (05JUL1985 09:00:00)-Water Temperature (C)]]*OO[[#This Row],[74]]</f>
        <v>2.6825665485937501E-10</v>
      </c>
      <c r="BY26" s="10">
        <f>3/24000000*OO[[#This Row],[133 (05JUL1985 12:00:00)-Water Temperature (C)]]*OO[[#This Row],[75]]</f>
        <v>2.5021338511499996E-10</v>
      </c>
      <c r="BZ26" s="10">
        <f>3/24000000*OO[[#This Row],[134 (05JUL1985 15:00:00)-Water Temperature (C)]]*OO[[#This Row],[76]]</f>
        <v>2.2927423341875001E-10</v>
      </c>
      <c r="CA26" s="10">
        <f>3/24000000*OO[[#This Row],[135 (05JUL1985 18:00:00)-Water Temperature (C)]]*OO[[#This Row],[77]]</f>
        <v>2.0800209163499999E-10</v>
      </c>
      <c r="CB26" s="10">
        <f>3/24000000*OO[[#This Row],[136 (05JUL1985 21:00:00)-Water Temperature (C)]]*OO[[#This Row],[78]]</f>
        <v>1.8544077979654998E-10</v>
      </c>
      <c r="CC26" s="10">
        <f>3/24000000*OO[[#This Row],[137 (06JUL1985 00:00:00)-Water Temperature (C)]]*OO[[#This Row],[79]]</f>
        <v>1.6435369913549997E-10</v>
      </c>
      <c r="CD26" s="10">
        <f>3/24000000*OO[[#This Row],[138 (06JUL1985 03:00:00)-Water Temperature (C)]]*OO[[#This Row],[80]]</f>
        <v>1.4916520320277502E-10</v>
      </c>
      <c r="CE26" s="10">
        <f>3/24000000*OO[[#This Row],[139 (06JUL1985 06:00:00)-Water Temperature (C)]]*OO[[#This Row],[81]]</f>
        <v>1.3699543391960001E-10</v>
      </c>
      <c r="CF26" s="10">
        <f>3/24000000*OO[[#This Row],[140 (06JUL1985 09:00:00)-Water Temperature (C)]]*OO[[#This Row],[82]]</f>
        <v>1.3111092955678751E-10</v>
      </c>
      <c r="CG26" s="10">
        <f>3/24000000*OO[[#This Row],[141 (06JUL1985 12:00:00)-Water Temperature (C)]]*OO[[#This Row],[83]]</f>
        <v>1.2548813090962497E-10</v>
      </c>
      <c r="CH26" s="10">
        <f>3/24000000*OO[[#This Row],[142 (06JUL1985 15:00:00)-Water Temperature (C)]]*OO[[#This Row],[84]]</f>
        <v>1.1707063408149999E-10</v>
      </c>
      <c r="CI26" s="10">
        <f>3/24000000*OO[[#This Row],[143 (06JUL1985 18:00:00)-Water Temperature (C)]]*OO[[#This Row],[85]]</f>
        <v>1.08338339039175E-10</v>
      </c>
      <c r="CJ26" s="10">
        <f>3/24000000*OO[[#This Row],[144 (06JUL1985 21:00:00)-Water Temperature (C)]]*OO[[#This Row],[86]]</f>
        <v>9.8721255622425006E-11</v>
      </c>
      <c r="CK26" s="10">
        <f>3/24000000*OO[[#This Row],[145 (07JUL1985 00:00:00)-Water Temperature (C)]]*OO[[#This Row],[87]]</f>
        <v>8.9321859648749989E-11</v>
      </c>
      <c r="CL26" s="10">
        <f>3/24000000*OO[[#This Row],[146 (07JUL1985 03:00:00)-Water Temperature (C)]]*OO[[#This Row],[88]]</f>
        <v>8.2756173701250004E-11</v>
      </c>
      <c r="CM26" s="10">
        <f>3/24000000*OO[[#This Row],[147 (07JUL1985 06:00:00)-Water Temperature (C)]]*OO[[#This Row],[89]]</f>
        <v>7.6929050216637498E-11</v>
      </c>
      <c r="CN26" s="10">
        <f>3/24000000*OO[[#This Row],[148 (07JUL1985 09:00:00)-Water Temperature (C)]]*OO[[#This Row],[90]]</f>
        <v>7.1958724056999985E-11</v>
      </c>
      <c r="CO26" s="10">
        <f>3/24000000*OO[[#This Row],[149 (07JUL1985 12:00:00)-Water Temperature (C)]]*OO[[#This Row],[91]]</f>
        <v>6.8152938959174994E-11</v>
      </c>
      <c r="CP26" s="10">
        <f>3/24000000*OO[[#This Row],[150 (07JUL1985 15:00:00)-Water Temperature (C)]]*OO[[#This Row],[92]]</f>
        <v>6.5226814837000009E-11</v>
      </c>
      <c r="CQ26" s="10">
        <f>3/24000000*OO[[#This Row],[151 (07JUL1985 18:00:00)-Water Temperature (C)]]*OO[[#This Row],[93]]</f>
        <v>6.0620700986462495E-11</v>
      </c>
      <c r="CR26" s="10">
        <f>3/24000000*OO[[#This Row],[152 (07JUL1985 21:00:00)-Water Temperature (C)]]*OO[[#This Row],[94]]</f>
        <v>5.5261249610187507E-11</v>
      </c>
      <c r="CS26" s="10">
        <f>3/24000000*OO[[#This Row],[153 (08JUL1985 00:00:00)-Water Temperature (C)]]*OO[[#This Row],[95]]</f>
        <v>5.1025006688849993E-11</v>
      </c>
      <c r="CT26" s="10">
        <f>3/24000000*OO[[#This Row],[154 (08JUL1985 03:00:00)-Water Temperature (C)]]*OO[[#This Row],[96]]</f>
        <v>4.7586479639049999E-11</v>
      </c>
      <c r="CU26" s="10">
        <f>3/24000000*OO[[#This Row],[155 (08JUL1985 06:00:00)-Water Temperature (C)]]*OO[[#This Row],[97]]</f>
        <v>4.4478456638587496E-11</v>
      </c>
      <c r="CV26" s="10">
        <f>3/24000000*OO[[#This Row],[156 (08JUL1985 09:00:00)-Water Temperature (C)]]*OO[[#This Row],[98]]</f>
        <v>4.2492192232500003E-11</v>
      </c>
      <c r="CW26" s="10">
        <f>3/24000000*OO[[#This Row],[157 (08JUL1985 12:00:00)-Water Temperature (C)]]*OO[[#This Row],[99]]</f>
        <v>4.1045943089499993E-11</v>
      </c>
    </row>
    <row r="27" spans="1:101" x14ac:dyDescent="0.35">
      <c r="A27" t="s">
        <v>32</v>
      </c>
      <c r="B27">
        <v>829.80579999999998</v>
      </c>
      <c r="C27" s="10">
        <f>3/24*OO[[#This Row],[59 (26JUN1985 06:00:00)-Water Temperature (C)]]*OO[[#This Row],[1]]/SUM(OO[1])</f>
        <v>2.9807429097228411E-3</v>
      </c>
      <c r="D27" s="10">
        <f>3/24*OO[[#This Row],[60 (26JUN1985 09:00:00)-Water Temperature (C)]]*OO[[#This Row],[2]]/SUM(OO[2])</f>
        <v>2.0346266943514546E-5</v>
      </c>
      <c r="E27" s="10">
        <f>3/24*OO[[#This Row],[61 (26JUN1985 12:00:00)-Water Temperature (C)]]*OO[[#This Row],[3]]/SUM(OO[3])</f>
        <v>1.4118960064896075E-5</v>
      </c>
      <c r="F27" s="10">
        <f>3/24*OO[[#This Row],[62 (26JUN1985 15:00:00)-Water Temperature (C)]]*OO[[#This Row],[4]]/SUM(OO[4])</f>
        <v>1.1335112762098623E-5</v>
      </c>
      <c r="G27" s="10">
        <f>3/24*OO[[#This Row],[63 (26JUN1985 18:00:00)-Water Temperature (C)]]*OO[[#This Row],[5]]/SUM(OO[5])</f>
        <v>9.2255956908515388E-6</v>
      </c>
      <c r="H27" s="10">
        <f>3/24*OO[[#This Row],[64 (26JUN1985 21:00:00)-Water Temperature (C)]]*OO[[#This Row],[6]]/SUM(OO[6])</f>
        <v>7.4809471971999292E-6</v>
      </c>
      <c r="I27" s="10">
        <f>3/24*OO[[#This Row],[65 (27JUN1985 00:00:00)-Water Temperature (C)]]*OO[[#This Row],[7]]/SUM(OO[7])</f>
        <v>6.0369172565654297E-6</v>
      </c>
      <c r="J27" s="10">
        <f>3/24*OO[[#This Row],[66 (27JUN1985 03:00:00)-Water Temperature (C)]]*OO[[#This Row],[8]]/SUM(OO[8])</f>
        <v>4.9097007921879364E-6</v>
      </c>
      <c r="K27" s="10">
        <f>3/24*OO[[#This Row],[67 (27JUN1985 06:00:00)-Water Temperature (C)]]*OO[[#This Row],[9]]/SUM(OO[9])</f>
        <v>4.0134532269734849E-6</v>
      </c>
      <c r="L27" s="10">
        <f>3/24*OO[[#This Row],[68 (27JUN1985 09:00:00)-Water Temperature (C)]]*OO[[#This Row],[10]]/SUM(OO[10])</f>
        <v>3.3487890157311826E-6</v>
      </c>
      <c r="M27" s="10">
        <f>3/24*OO[[#This Row],[69 (27JUN1985 12:00:00)-Water Temperature (C)]]*OO[[#This Row],[11]]/SUM(OO[11])</f>
        <v>2.8028447461861588E-6</v>
      </c>
      <c r="N27" s="10">
        <f>3/24*OO[[#This Row],[70 (27JUN1985 15:00:00)-Water Temperature (C)]]*OO[[#This Row],[12]]/SUM(OO[12])</f>
        <v>2.2892427350372035E-6</v>
      </c>
      <c r="O27" s="10">
        <f>3/24*OO[[#This Row],[71 (27JUN1985 18:00:00)-Water Temperature (C)]]*OO[[#This Row],[13]]/SUM(OO[13])</f>
        <v>1.8486555179458875E-6</v>
      </c>
      <c r="P27" s="10">
        <f>3/24*OO[[#This Row],[72 (27JUN1985 21:00:00)-Water Temperature (C)]]*OO[[#This Row],[14]]/SUM(OO[14])</f>
        <v>1.476226391350886E-6</v>
      </c>
      <c r="Q27" s="10">
        <f>3/24*OO[[#This Row],[73 (28JUN1985 00:00:00)-Water Temperature (C)]]*OO[[#This Row],[15]]/SUM(OO[15])</f>
        <v>1.1734521774151392E-6</v>
      </c>
      <c r="R27" s="10">
        <f>3/24*OO[[#This Row],[74 (28JUN1985 03:00:00)-Water Temperature (C)]]*OO[[#This Row],[16]]/SUM(OO[16])</f>
        <v>9.5090547215298444E-7</v>
      </c>
      <c r="S27" s="10">
        <f>3/24*OO[[#This Row],[75 (28JUN1985 06:00:00)-Water Temperature (C)]]*OO[[#This Row],[17]]/SUM(OO[17])</f>
        <v>7.7847529157288204E-7</v>
      </c>
      <c r="T27" s="10">
        <f>3/24*OO[[#This Row],[76 (28JUN1985 09:00:00)-Water Temperature (C)]]*OO[[#This Row],[18]]/SUM(OO[18])</f>
        <v>6.4507708101695077E-7</v>
      </c>
      <c r="U27" s="10">
        <f>3/24*OO[[#This Row],[77 (28JUN1985 12:00:00)-Water Temperature (C)]]*OO[[#This Row],[19]]/SUM(OO[19])</f>
        <v>5.3855860007159597E-7</v>
      </c>
      <c r="V27" s="10">
        <f>3/24000000*OO[[#This Row],[78 (28JUN1985 15:00:00)-Water Temperature (C)]]*OO[[#This Row],[20]]</f>
        <v>4.4166844991499998E-7</v>
      </c>
      <c r="W27" s="10">
        <f>3/24000000*OO[[#This Row],[79 (28JUN1985 18:00:00)-Water Temperature (C)]]*OO[[#This Row],[21]]</f>
        <v>3.5821886085962497E-7</v>
      </c>
      <c r="X27" s="10">
        <f>3/24000000*OO[[#This Row],[80 (28JUN1985 21:00:00)-Water Temperature (C)]]*OO[[#This Row],[22]]</f>
        <v>2.8896966216112501E-7</v>
      </c>
      <c r="Y27" s="10">
        <f>3/24000000*OO[[#This Row],[81 (29JUN1985 00:00:00)-Water Temperature (C)]]*OO[[#This Row],[23]]</f>
        <v>2.3013467197512499E-7</v>
      </c>
      <c r="Z27" s="10">
        <f>3/24000000*OO[[#This Row],[82 (29JUN1985 03:00:00)-Water Temperature (C)]]*OO[[#This Row],[24]]</f>
        <v>1.8697850916172497E-7</v>
      </c>
      <c r="AA27" s="10">
        <f>3/24000000*OO[[#This Row],[83 (29JUN1985 06:00:00)-Water Temperature (C)]]*OO[[#This Row],[25]]</f>
        <v>1.5409624404386251E-7</v>
      </c>
      <c r="AB27" s="10">
        <f>3/24000000*OO[[#This Row],[84 (29JUN1985 09:00:00)-Water Temperature (C)]]*OO[[#This Row],[26]]</f>
        <v>1.3116831885104999E-7</v>
      </c>
      <c r="AC27" s="10">
        <f>3/24000000*OO[[#This Row],[85 (29JUN1985 12:00:00)-Water Temperature (C)]]*OO[[#This Row],[27]]</f>
        <v>1.12491911522925E-7</v>
      </c>
      <c r="AD27" s="10">
        <f>3/24000000*OO[[#This Row],[86 (29JUN1985 15:00:00)-Water Temperature (C)]]*OO[[#This Row],[28]]</f>
        <v>9.4766096196562499E-8</v>
      </c>
      <c r="AE27" s="10">
        <f>3/24000000*OO[[#This Row],[88 (29JUN1985 21:00:00)-Water Temperature (C)]]*OO[[#This Row],[30]]</f>
        <v>6.4894627429199995E-8</v>
      </c>
      <c r="AF27" s="10">
        <f>3/24000000*OO[[#This Row],[88 (29JUN1985 21:00:00)-Water Temperature (C)]]*OO[[#This Row],[30]]</f>
        <v>6.4894627429199995E-8</v>
      </c>
      <c r="AG27" s="10">
        <f>3/24000000*OO[[#This Row],[89 (30JUN1985 00:00:00)-Water Temperature (C)]]*OO[[#This Row],[31]]</f>
        <v>5.3000014510887488E-8</v>
      </c>
      <c r="AH27" s="10">
        <f>3/24000000*OO[[#This Row],[90 (30JUN1985 03:00:00)-Water Temperature (C)]]*OO[[#This Row],[32]]</f>
        <v>4.4596492960362504E-8</v>
      </c>
      <c r="AI27" s="10">
        <f>3/24000000*OO[[#This Row],[91 (30JUN1985 06:00:00)-Water Temperature (C)]]*OO[[#This Row],[33]]</f>
        <v>3.8195895187149994E-8</v>
      </c>
      <c r="AJ27" s="10">
        <f>3/24000000*OO[[#This Row],[92 (30JUN1985 09:00:00)-Water Temperature (C)]]*OO[[#This Row],[34]]</f>
        <v>3.3846955646474995E-8</v>
      </c>
      <c r="AK27" s="10">
        <f>3/24000000*OO[[#This Row],[93 (30JUN1985 12:00:00)-Water Temperature (C)]]*OO[[#This Row],[35]]</f>
        <v>3.053328533325E-8</v>
      </c>
      <c r="AL27" s="10">
        <f>3/24000000*OO[[#This Row],[94 (30JUN1985 15:00:00)-Water Temperature (C)]]*OO[[#This Row],[36]]</f>
        <v>2.7139634196774998E-8</v>
      </c>
      <c r="AM27" s="10">
        <f>3/24000000*OO[[#This Row],[95 (30JUN1985 18:00:00)-Water Temperature (C)]]*OO[[#This Row],[37]]</f>
        <v>2.3755225602312498E-8</v>
      </c>
      <c r="AN27" s="10">
        <f>3/24000000*OO[[#This Row],[96 (30JUN1985 21:00:00)-Water Temperature (C)]]*OO[[#This Row],[38]]</f>
        <v>2.0318165842590001E-8</v>
      </c>
      <c r="AO27" s="10">
        <f>3/24000000*OO[[#This Row],[97 (01JUL1985 00:00:00)-Water Temperature (C)]]*OO[[#This Row],[39]]</f>
        <v>1.7251694094066251E-8</v>
      </c>
      <c r="AP27" s="10">
        <f>3/24000000*OO[[#This Row],[98 (01JUL1985 03:00:00)-Water Temperature (C)]]*OO[[#This Row],[40]]</f>
        <v>1.5042093358454999E-8</v>
      </c>
      <c r="AQ27" s="10">
        <f>3/24000000*OO[[#This Row],[99 (01JUL1985 06:00:00)-Water Temperature (C)]]*OO[[#This Row],[41]]</f>
        <v>1.33427031764925E-8</v>
      </c>
      <c r="AR27" s="10">
        <f>3/24000000*OO[[#This Row],[100 (01JUL1985 09:00:00)-Water Temperature (C)]]*OO[[#This Row],[42]]</f>
        <v>1.2048671060133751E-8</v>
      </c>
      <c r="AS27" s="10">
        <f>3/24000000*OO[[#This Row],[101 (01JUL1985 12:00:00)-Water Temperature (C)]]*OO[[#This Row],[43]]</f>
        <v>1.090408943925E-8</v>
      </c>
      <c r="AT27" s="10">
        <f>3/24000000*OO[[#This Row],[102 (01JUL1985 15:00:00)-Water Temperature (C)]]*OO[[#This Row],[44]]</f>
        <v>9.5720911056849995E-9</v>
      </c>
      <c r="AU27" s="10">
        <f>3/24000000*OO[[#This Row],[103 (01JUL1985 18:00:00)-Water Temperature (C)]]*OO[[#This Row],[45]]</f>
        <v>8.3540121601424995E-9</v>
      </c>
      <c r="AV27" s="10">
        <f>3/24000000*OO[[#This Row],[104 (01JUL1985 21:00:00)-Water Temperature (C)]]*OO[[#This Row],[46]]</f>
        <v>7.2355614103999998E-9</v>
      </c>
      <c r="AW27" s="10">
        <f>3/24000000*OO[[#This Row],[105 (02JUL1985 00:00:00)-Water Temperature (C)]]*OO[[#This Row],[47]]</f>
        <v>6.3255143088750008E-9</v>
      </c>
      <c r="AX27" s="10">
        <f>3/24000000*OO[[#This Row],[106 (02JUL1985 03:00:00)-Water Temperature (C)]]*OO[[#This Row],[48]]</f>
        <v>5.5962506021324995E-9</v>
      </c>
      <c r="AY27" s="10">
        <f>3/24000000*OO[[#This Row],[107 (02JUL1985 06:00:00)-Water Temperature (C)]]*OO[[#This Row],[49]]</f>
        <v>4.9406272692099997E-9</v>
      </c>
      <c r="AZ27" s="10">
        <f>3/24000000*OO[[#This Row],[108 (02JUL1985 09:00:00)-Water Temperature (C)]]*OO[[#This Row],[50]]</f>
        <v>4.3187767885349993E-9</v>
      </c>
      <c r="BA27" s="10">
        <f>3/24000000*OO[[#This Row],[109 (02JUL1985 12:00:00)-Water Temperature (C)]]*OO[[#This Row],[51]]</f>
        <v>3.8182361764199997E-9</v>
      </c>
      <c r="BB27" s="10">
        <f>3/24000000*OO[[#This Row],[110 (02JUL1985 15:00:00)-Water Temperature (C)]]*OO[[#This Row],[52]]</f>
        <v>3.4253304422999998E-9</v>
      </c>
      <c r="BC27" s="10">
        <f>3/24000000*OO[[#This Row],[111 (02JUL1985 18:00:00)-Water Temperature (C)]]*OO[[#This Row],[53]]</f>
        <v>3.0274722858300003E-9</v>
      </c>
      <c r="BD27" s="10">
        <f>3/24000000*OO[[#This Row],[112 (02JUL1985 21:00:00)-Water Temperature (C)]]*OO[[#This Row],[54]]</f>
        <v>2.6036512559375001E-9</v>
      </c>
      <c r="BE27" s="10">
        <f>3/24000000*OO[[#This Row],[113 (03JUL1985 00:00:00)-Water Temperature (C)]]*OO[[#This Row],[55]]</f>
        <v>2.1966457476299999E-9</v>
      </c>
      <c r="BF27" s="10">
        <f>3/24000000*OO[[#This Row],[114 (03JUL1985 03:00:00)-Water Temperature (C)]]*OO[[#This Row],[56]]</f>
        <v>1.9066752371062498E-9</v>
      </c>
      <c r="BG27" s="10">
        <f>3/24000000*OO[[#This Row],[115 (03JUL1985 06:00:00)-Water Temperature (C)]]*OO[[#This Row],[57]]</f>
        <v>1.6788630021703747E-9</v>
      </c>
      <c r="BH27" s="10">
        <f>3/24000000*OO[[#This Row],[116 (03JUL1985 09:00:00)-Water Temperature (C)]]*OO[[#This Row],[58]]</f>
        <v>1.4990205755426249E-9</v>
      </c>
      <c r="BI27" s="10">
        <f>3/24000000*OO[[#This Row],[117 (03JUL1985 12:00:00)-Water Temperature (C)]]*OO[[#This Row],[59]]</f>
        <v>1.352477376576E-9</v>
      </c>
      <c r="BJ27" s="10">
        <f>3/24000000*OO[[#This Row],[118 (03JUL1985 15:00:00)-Water Temperature (C)]]*OO[[#This Row],[60]]</f>
        <v>1.1991769345727501E-9</v>
      </c>
      <c r="BK27" s="10">
        <f>3/24000000*OO[[#This Row],[119 (03JUL1985 18:00:00)-Water Temperature (C)]]*OO[[#This Row],[61]]</f>
        <v>1.0525866174343749E-9</v>
      </c>
      <c r="BL27" s="10">
        <f>3/24000000*OO[[#This Row],[120 (03JUL1985 21:00:00)-Water Temperature (C)]]*OO[[#This Row],[62]]</f>
        <v>9.1233655128250002E-10</v>
      </c>
      <c r="BM27" s="10">
        <f>3/24000000*OO[[#This Row],[121 (04JUL1985 00:00:00)-Water Temperature (C)]]*OO[[#This Row],[63]]</f>
        <v>7.890580121234999E-10</v>
      </c>
      <c r="BN27" s="10">
        <f>3/24000000*OO[[#This Row],[122 (04JUL1985 03:00:00)-Water Temperature (C)]]*OO[[#This Row],[64]]</f>
        <v>6.9702972462025E-10</v>
      </c>
      <c r="BO27" s="10">
        <f>3/24000000*OO[[#This Row],[123 (04JUL1985 06:00:00)-Water Temperature (C)]]*OO[[#This Row],[65]]</f>
        <v>6.2153646757312498E-10</v>
      </c>
      <c r="BP27" s="10">
        <f>3/24000000*OO[[#This Row],[124 (04JUL1985 09:00:00)-Water Temperature (C)]]*OO[[#This Row],[66]]</f>
        <v>5.70017670152875E-10</v>
      </c>
      <c r="BQ27" s="10">
        <f>3/24000000*OO[[#This Row],[125 (04JUL1985 12:00:00)-Water Temperature (C)]]*OO[[#This Row],[67]]</f>
        <v>5.2678764074949991E-10</v>
      </c>
      <c r="BR27" s="10">
        <f>3/24000000*OO[[#This Row],[126 (04JUL1985 15:00:00)-Water Temperature (C)]]*OO[[#This Row],[68]]</f>
        <v>4.77119339271E-10</v>
      </c>
      <c r="BS27" s="10">
        <f>3/24000000*OO[[#This Row],[127 (04JUL1985 18:00:00)-Water Temperature (C)]]*OO[[#This Row],[69]]</f>
        <v>4.2622482420000002E-10</v>
      </c>
      <c r="BT27" s="10">
        <f>3/24000000*OO[[#This Row],[128 (04JUL1985 21:00:00)-Water Temperature (C)]]*OO[[#This Row],[70]]</f>
        <v>3.7751697594074995E-10</v>
      </c>
      <c r="BU27" s="10">
        <f>3/24000000*OO[[#This Row],[129 (05JUL1985 00:00:00)-Water Temperature (C)]]*OO[[#This Row],[71]]</f>
        <v>3.3539686029899996E-10</v>
      </c>
      <c r="BV27" s="10">
        <f>3/24000000*OO[[#This Row],[130 (05JUL1985 03:00:00)-Water Temperature (C)]]*OO[[#This Row],[72]]</f>
        <v>3.0384424973437495E-10</v>
      </c>
      <c r="BW27" s="10">
        <f>3/24000000*OO[[#This Row],[131 (05JUL1985 06:00:00)-Water Temperature (C)]]*OO[[#This Row],[73]]</f>
        <v>2.7714080769250004E-10</v>
      </c>
      <c r="BX27" s="10">
        <f>3/24000000*OO[[#This Row],[132 (05JUL1985 09:00:00)-Water Temperature (C)]]*OO[[#This Row],[74]]</f>
        <v>2.5802128023912501E-10</v>
      </c>
      <c r="BY27" s="10">
        <f>3/24000000*OO[[#This Row],[133 (05JUL1985 12:00:00)-Water Temperature (C)]]*OO[[#This Row],[75]]</f>
        <v>2.4099392524699998E-10</v>
      </c>
      <c r="BZ27" s="10">
        <f>3/24000000*OO[[#This Row],[134 (05JUL1985 15:00:00)-Water Temperature (C)]]*OO[[#This Row],[76]]</f>
        <v>2.2109831832224999E-10</v>
      </c>
      <c r="CA27" s="10">
        <f>3/24000000*OO[[#This Row],[135 (05JUL1985 18:00:00)-Water Temperature (C)]]*OO[[#This Row],[77]]</f>
        <v>2.0061082399815001E-10</v>
      </c>
      <c r="CB27" s="10">
        <f>3/24000000*OO[[#This Row],[136 (05JUL1985 21:00:00)-Water Temperature (C)]]*OO[[#This Row],[78]]</f>
        <v>1.7880521030785001E-10</v>
      </c>
      <c r="CC27" s="10">
        <f>3/24000000*OO[[#This Row],[137 (06JUL1985 00:00:00)-Water Temperature (C)]]*OO[[#This Row],[79]]</f>
        <v>1.5830005210260001E-10</v>
      </c>
      <c r="CD27" s="10">
        <f>3/24000000*OO[[#This Row],[138 (06JUL1985 03:00:00)-Water Temperature (C)]]*OO[[#This Row],[80]]</f>
        <v>1.4344612092509999E-10</v>
      </c>
      <c r="CE27" s="10">
        <f>3/24000000*OO[[#This Row],[139 (06JUL1985 06:00:00)-Water Temperature (C)]]*OO[[#This Row],[81]]</f>
        <v>1.3167957308104998E-10</v>
      </c>
      <c r="CF27" s="10">
        <f>3/24000000*OO[[#This Row],[140 (06JUL1985 09:00:00)-Water Temperature (C)]]*OO[[#This Row],[82]]</f>
        <v>1.2588250514580002E-10</v>
      </c>
      <c r="CG27" s="10">
        <f>3/24000000*OO[[#This Row],[141 (06JUL1985 12:00:00)-Water Temperature (C)]]*OO[[#This Row],[83]]</f>
        <v>1.2067852844795001E-10</v>
      </c>
      <c r="CH27" s="10">
        <f>3/24000000*OO[[#This Row],[142 (06JUL1985 15:00:00)-Water Temperature (C)]]*OO[[#This Row],[84]]</f>
        <v>1.1275272840320001E-10</v>
      </c>
      <c r="CI27" s="10">
        <f>3/24000000*OO[[#This Row],[143 (06JUL1985 18:00:00)-Water Temperature (C)]]*OO[[#This Row],[85]]</f>
        <v>1.04362786004425E-10</v>
      </c>
      <c r="CJ27" s="10">
        <f>3/24000000*OO[[#This Row],[144 (06JUL1985 21:00:00)-Water Temperature (C)]]*OO[[#This Row],[86]]</f>
        <v>9.5059326081475007E-11</v>
      </c>
      <c r="CK27" s="10">
        <f>3/24000000*OO[[#This Row],[145 (07JUL1985 00:00:00)-Water Temperature (C)]]*OO[[#This Row],[87]]</f>
        <v>8.5893235436025008E-11</v>
      </c>
      <c r="CL27" s="10">
        <f>3/24000000*OO[[#This Row],[146 (07JUL1985 03:00:00)-Water Temperature (C)]]*OO[[#This Row],[88]]</f>
        <v>7.9440205964812514E-11</v>
      </c>
      <c r="CM27" s="10">
        <f>3/24000000*OO[[#This Row],[147 (07JUL1985 06:00:00)-Water Temperature (C)]]*OO[[#This Row],[89]]</f>
        <v>7.3846341444974983E-11</v>
      </c>
      <c r="CN27" s="10">
        <f>3/24000000*OO[[#This Row],[148 (07JUL1985 09:00:00)-Water Temperature (C)]]*OO[[#This Row],[90]]</f>
        <v>6.9079646665799987E-11</v>
      </c>
      <c r="CO27" s="10">
        <f>3/24000000*OO[[#This Row],[149 (07JUL1985 12:00:00)-Water Temperature (C)]]*OO[[#This Row],[91]]</f>
        <v>6.5431466325012491E-11</v>
      </c>
      <c r="CP27" s="10">
        <f>3/24000000*OO[[#This Row],[150 (07JUL1985 15:00:00)-Water Temperature (C)]]*OO[[#This Row],[92]]</f>
        <v>6.266875308599999E-11</v>
      </c>
      <c r="CQ27" s="10">
        <f>3/24000000*OO[[#This Row],[151 (07JUL1985 18:00:00)-Water Temperature (C)]]*OO[[#This Row],[93]]</f>
        <v>5.8336692258299999E-11</v>
      </c>
      <c r="CR27" s="10">
        <f>3/24000000*OO[[#This Row],[152 (07JUL1985 21:00:00)-Water Temperature (C)]]*OO[[#This Row],[94]]</f>
        <v>5.3138925018375E-11</v>
      </c>
      <c r="CS27" s="10">
        <f>3/24000000*OO[[#This Row],[153 (08JUL1985 00:00:00)-Water Temperature (C)]]*OO[[#This Row],[95]]</f>
        <v>4.8997573358287499E-11</v>
      </c>
      <c r="CT27" s="10">
        <f>3/24000000*OO[[#This Row],[154 (08JUL1985 03:00:00)-Water Temperature (C)]]*OO[[#This Row],[96]]</f>
        <v>4.5666113589875E-11</v>
      </c>
      <c r="CU27" s="10">
        <f>3/24000000*OO[[#This Row],[155 (08JUL1985 06:00:00)-Water Temperature (C)]]*OO[[#This Row],[97]]</f>
        <v>4.2669839215600003E-11</v>
      </c>
      <c r="CV27" s="10">
        <f>3/24000000*OO[[#This Row],[156 (08JUL1985 09:00:00)-Water Temperature (C)]]*OO[[#This Row],[98]]</f>
        <v>4.0761204577299993E-11</v>
      </c>
      <c r="CW27" s="10">
        <f>3/24000000*OO[[#This Row],[157 (08JUL1985 12:00:00)-Water Temperature (C)]]*OO[[#This Row],[99]]</f>
        <v>3.9417920676962506E-11</v>
      </c>
    </row>
    <row r="28" spans="1:101" x14ac:dyDescent="0.35">
      <c r="A28" t="s">
        <v>33</v>
      </c>
      <c r="B28">
        <v>839.62040000000002</v>
      </c>
      <c r="C28" s="10">
        <f>3/24*OO[[#This Row],[59 (26JUN1985 06:00:00)-Water Temperature (C)]]*OO[[#This Row],[1]]/SUM(OO[1])</f>
        <v>7.3691210642059333E-3</v>
      </c>
      <c r="D28" s="10">
        <f>3/24*OO[[#This Row],[60 (26JUN1985 09:00:00)-Water Temperature (C)]]*OO[[#This Row],[2]]/SUM(OO[2])</f>
        <v>2.9652711835313967E-5</v>
      </c>
      <c r="E28" s="10">
        <f>3/24*OO[[#This Row],[61 (26JUN1985 12:00:00)-Water Temperature (C)]]*OO[[#This Row],[3]]/SUM(OO[3])</f>
        <v>1.6578859995578341E-5</v>
      </c>
      <c r="F28" s="10">
        <f>3/24*OO[[#This Row],[62 (26JUN1985 15:00:00)-Water Temperature (C)]]*OO[[#This Row],[4]]/SUM(OO[4])</f>
        <v>1.3305003315363484E-5</v>
      </c>
      <c r="G28" s="10">
        <f>3/24*OO[[#This Row],[63 (26JUN1985 18:00:00)-Water Temperature (C)]]*OO[[#This Row],[5]]/SUM(OO[5])</f>
        <v>1.0821036362514135E-5</v>
      </c>
      <c r="H28" s="10">
        <f>3/24*OO[[#This Row],[64 (26JUN1985 21:00:00)-Water Temperature (C)]]*OO[[#This Row],[6]]/SUM(OO[6])</f>
        <v>8.7798795560279643E-6</v>
      </c>
      <c r="I28" s="10">
        <f>3/24*OO[[#This Row],[65 (27JUN1985 00:00:00)-Water Temperature (C)]]*OO[[#This Row],[7]]/SUM(OO[7])</f>
        <v>7.0813967634024659E-6</v>
      </c>
      <c r="J28" s="10">
        <f>3/24*OO[[#This Row],[66 (27JUN1985 03:00:00)-Water Temperature (C)]]*OO[[#This Row],[8]]/SUM(OO[8])</f>
        <v>5.7567628551079062E-6</v>
      </c>
      <c r="K28" s="10">
        <f>3/24*OO[[#This Row],[67 (27JUN1985 06:00:00)-Water Temperature (C)]]*OO[[#This Row],[9]]/SUM(OO[9])</f>
        <v>4.7068619958003539E-6</v>
      </c>
      <c r="L28" s="10">
        <f>3/24*OO[[#This Row],[68 (27JUN1985 09:00:00)-Water Temperature (C)]]*OO[[#This Row],[10]]/SUM(OO[10])</f>
        <v>3.9270296753433499E-6</v>
      </c>
      <c r="M28" s="10">
        <f>3/24*OO[[#This Row],[69 (27JUN1985 12:00:00)-Water Temperature (C)]]*OO[[#This Row],[11]]/SUM(OO[11])</f>
        <v>3.2913084740381078E-6</v>
      </c>
      <c r="N28" s="10">
        <f>3/24*OO[[#This Row],[70 (27JUN1985 15:00:00)-Water Temperature (C)]]*OO[[#This Row],[12]]/SUM(OO[12])</f>
        <v>2.6919900340871354E-6</v>
      </c>
      <c r="O28" s="10">
        <f>3/24*OO[[#This Row],[71 (27JUN1985 18:00:00)-Water Temperature (C)]]*OO[[#This Row],[13]]/SUM(OO[13])</f>
        <v>2.1730782886305013E-6</v>
      </c>
      <c r="P28" s="10">
        <f>3/24*OO[[#This Row],[72 (27JUN1985 21:00:00)-Water Temperature (C)]]*OO[[#This Row],[14]]/SUM(OO[14])</f>
        <v>1.7349486234963742E-6</v>
      </c>
      <c r="Q28" s="10">
        <f>3/24*OO[[#This Row],[73 (28JUN1985 00:00:00)-Water Temperature (C)]]*OO[[#This Row],[15]]/SUM(OO[15])</f>
        <v>1.3773723454579849E-6</v>
      </c>
      <c r="R28" s="10">
        <f>3/24*OO[[#This Row],[74 (28JUN1985 03:00:00)-Water Temperature (C)]]*OO[[#This Row],[16]]/SUM(OO[16])</f>
        <v>1.1141010363595498E-6</v>
      </c>
      <c r="S28" s="10">
        <f>3/24*OO[[#This Row],[75 (28JUN1985 06:00:00)-Water Temperature (C)]]*OO[[#This Row],[17]]/SUM(OO[17])</f>
        <v>9.1221354519259045E-7</v>
      </c>
      <c r="T28" s="10">
        <f>3/24*OO[[#This Row],[76 (28JUN1985 09:00:00)-Water Temperature (C)]]*OO[[#This Row],[18]]/SUM(OO[18])</f>
        <v>7.5599604817467366E-7</v>
      </c>
      <c r="U28" s="10">
        <f>3/24*OO[[#This Row],[77 (28JUN1985 12:00:00)-Water Temperature (C)]]*OO[[#This Row],[19]]/SUM(OO[19])</f>
        <v>6.3195953891642487E-7</v>
      </c>
      <c r="V28" s="10">
        <f>3/24000000*OO[[#This Row],[78 (28JUN1985 15:00:00)-Water Temperature (C)]]*OO[[#This Row],[20]]</f>
        <v>5.1882956387850001E-7</v>
      </c>
      <c r="W28" s="10">
        <f>3/24000000*OO[[#This Row],[79 (28JUN1985 18:00:00)-Water Temperature (C)]]*OO[[#This Row],[21]]</f>
        <v>4.2096870117362491E-7</v>
      </c>
      <c r="X28" s="10">
        <f>3/24000000*OO[[#This Row],[80 (28JUN1985 21:00:00)-Water Temperature (C)]]*OO[[#This Row],[22]]</f>
        <v>3.3923793979349999E-7</v>
      </c>
      <c r="Y28" s="10">
        <f>3/24000000*OO[[#This Row],[81 (29JUN1985 00:00:00)-Water Temperature (C)]]*OO[[#This Row],[23]]</f>
        <v>2.7007484961799995E-7</v>
      </c>
      <c r="Z28" s="10">
        <f>3/24000000*OO[[#This Row],[82 (29JUN1985 03:00:00)-Water Temperature (C)]]*OO[[#This Row],[24]]</f>
        <v>2.1903689340674997E-7</v>
      </c>
      <c r="AA28" s="10">
        <f>3/24000000*OO[[#This Row],[83 (29JUN1985 06:00:00)-Water Temperature (C)]]*OO[[#This Row],[25]]</f>
        <v>1.8042141835219996E-7</v>
      </c>
      <c r="AB28" s="10">
        <f>3/24000000*OO[[#This Row],[84 (29JUN1985 09:00:00)-Water Temperature (C)]]*OO[[#This Row],[26]]</f>
        <v>1.5349337925735003E-7</v>
      </c>
      <c r="AC28" s="10">
        <f>3/24000000*OO[[#This Row],[85 (29JUN1985 12:00:00)-Water Temperature (C)]]*OO[[#This Row],[27]]</f>
        <v>1.317803958075E-7</v>
      </c>
      <c r="AD28" s="10">
        <f>3/24000000*OO[[#This Row],[86 (29JUN1985 15:00:00)-Water Temperature (C)]]*OO[[#This Row],[28]]</f>
        <v>1.1113459742385E-7</v>
      </c>
      <c r="AE28" s="10">
        <f>3/24000000*OO[[#This Row],[88 (29JUN1985 21:00:00)-Water Temperature (C)]]*OO[[#This Row],[30]]</f>
        <v>7.6050235238312496E-8</v>
      </c>
      <c r="AF28" s="10">
        <f>3/24000000*OO[[#This Row],[88 (29JUN1985 21:00:00)-Water Temperature (C)]]*OO[[#This Row],[30]]</f>
        <v>7.6050235238312496E-8</v>
      </c>
      <c r="AG28" s="10">
        <f>3/24000000*OO[[#This Row],[89 (30JUN1985 00:00:00)-Water Temperature (C)]]*OO[[#This Row],[31]]</f>
        <v>6.2012203717262505E-8</v>
      </c>
      <c r="AH28" s="10">
        <f>3/24000000*OO[[#This Row],[90 (30JUN1985 03:00:00)-Water Temperature (C)]]*OO[[#This Row],[32]]</f>
        <v>5.2047630343312497E-8</v>
      </c>
      <c r="AI28" s="10">
        <f>3/24000000*OO[[#This Row],[91 (30JUN1985 06:00:00)-Water Temperature (C)]]*OO[[#This Row],[33]]</f>
        <v>4.4543399303899998E-8</v>
      </c>
      <c r="AJ28" s="10">
        <f>3/24000000*OO[[#This Row],[92 (30JUN1985 09:00:00)-Water Temperature (C)]]*OO[[#This Row],[34]]</f>
        <v>3.9435223643599996E-8</v>
      </c>
      <c r="AK28" s="10">
        <f>3/24000000*OO[[#This Row],[93 (30JUN1985 12:00:00)-Water Temperature (C)]]*OO[[#This Row],[35]]</f>
        <v>3.558903755295E-8</v>
      </c>
      <c r="AL28" s="10">
        <f>3/24000000*OO[[#This Row],[94 (30JUN1985 15:00:00)-Water Temperature (C)]]*OO[[#This Row],[36]]</f>
        <v>3.1683155757399993E-8</v>
      </c>
      <c r="AM28" s="10">
        <f>3/24000000*OO[[#This Row],[95 (30JUN1985 18:00:00)-Water Temperature (C)]]*OO[[#This Row],[37]]</f>
        <v>2.7737209061099996E-8</v>
      </c>
      <c r="AN28" s="10">
        <f>3/24000000*OO[[#This Row],[96 (30JUN1985 21:00:00)-Water Temperature (C)]]*OO[[#This Row],[38]]</f>
        <v>2.3724400425849999E-8</v>
      </c>
      <c r="AO28" s="10">
        <f>3/24000000*OO[[#This Row],[97 (01JUL1985 00:00:00)-Water Temperature (C)]]*OO[[#This Row],[39]]</f>
        <v>2.0112872632689998E-8</v>
      </c>
      <c r="AP28" s="10">
        <f>3/24000000*OO[[#This Row],[98 (01JUL1985 03:00:00)-Water Temperature (C)]]*OO[[#This Row],[40]]</f>
        <v>1.7496311114292498E-8</v>
      </c>
      <c r="AQ28" s="10">
        <f>3/24000000*OO[[#This Row],[99 (01JUL1985 06:00:00)-Water Temperature (C)]]*OO[[#This Row],[41]]</f>
        <v>1.5516505386207498E-8</v>
      </c>
      <c r="AR28" s="10">
        <f>3/24000000*OO[[#This Row],[100 (01JUL1985 09:00:00)-Water Temperature (C)]]*OO[[#This Row],[42]]</f>
        <v>1.4018574648039999E-8</v>
      </c>
      <c r="AS28" s="10">
        <f>3/24000000*OO[[#This Row],[101 (01JUL1985 12:00:00)-Water Temperature (C)]]*OO[[#This Row],[43]]</f>
        <v>1.2700981369439999E-8</v>
      </c>
      <c r="AT28" s="10">
        <f>3/24000000*OO[[#This Row],[102 (01JUL1985 15:00:00)-Water Temperature (C)]]*OO[[#This Row],[44]]</f>
        <v>1.1168216657045001E-8</v>
      </c>
      <c r="AU28" s="10">
        <f>3/24000000*OO[[#This Row],[103 (01JUL1985 18:00:00)-Water Temperature (C)]]*OO[[#This Row],[45]]</f>
        <v>9.7387267819350001E-9</v>
      </c>
      <c r="AV28" s="10">
        <f>3/24000000*OO[[#This Row],[104 (01JUL1985 21:00:00)-Water Temperature (C)]]*OO[[#This Row],[46]]</f>
        <v>8.4358234198699985E-9</v>
      </c>
      <c r="AW28" s="10">
        <f>3/24000000*OO[[#This Row],[105 (02JUL1985 00:00:00)-Water Temperature (C)]]*OO[[#This Row],[47]]</f>
        <v>7.3638058490099996E-9</v>
      </c>
      <c r="AX28" s="10">
        <f>3/24000000*OO[[#This Row],[106 (02JUL1985 03:00:00)-Water Temperature (C)]]*OO[[#This Row],[48]]</f>
        <v>6.5137562227074988E-9</v>
      </c>
      <c r="AY28" s="10">
        <f>3/24000000*OO[[#This Row],[107 (02JUL1985 06:00:00)-Water Temperature (C)]]*OO[[#This Row],[49]]</f>
        <v>5.753196235384999E-9</v>
      </c>
      <c r="AZ28" s="10">
        <f>3/24000000*OO[[#This Row],[108 (02JUL1985 09:00:00)-Water Temperature (C)]]*OO[[#This Row],[50]]</f>
        <v>5.0319539778087495E-9</v>
      </c>
      <c r="BA28" s="10">
        <f>3/24000000*OO[[#This Row],[109 (02JUL1985 12:00:00)-Water Temperature (C)]]*OO[[#This Row],[51]]</f>
        <v>4.4487647901599994E-9</v>
      </c>
      <c r="BB28" s="10">
        <f>3/24000000*OO[[#This Row],[110 (02JUL1985 15:00:00)-Water Temperature (C)]]*OO[[#This Row],[52]]</f>
        <v>3.9931142403587498E-9</v>
      </c>
      <c r="BC28" s="10">
        <f>3/24000000*OO[[#This Row],[111 (02JUL1985 18:00:00)-Water Temperature (C)]]*OO[[#This Row],[53]]</f>
        <v>3.5339815967949997E-9</v>
      </c>
      <c r="BD28" s="10">
        <f>3/24000000*OO[[#This Row],[112 (02JUL1985 21:00:00)-Water Temperature (C)]]*OO[[#This Row],[54]]</f>
        <v>3.0398651029349996E-9</v>
      </c>
      <c r="BE28" s="10">
        <f>3/24000000*OO[[#This Row],[113 (03JUL1985 00:00:00)-Water Temperature (C)]]*OO[[#This Row],[55]]</f>
        <v>2.56331592721875E-9</v>
      </c>
      <c r="BF28" s="10">
        <f>3/24000000*OO[[#This Row],[114 (03JUL1985 03:00:00)-Water Temperature (C)]]*OO[[#This Row],[56]]</f>
        <v>2.21869208530625E-9</v>
      </c>
      <c r="BG28" s="10">
        <f>3/24000000*OO[[#This Row],[115 (03JUL1985 06:00:00)-Water Temperature (C)]]*OO[[#This Row],[57]]</f>
        <v>1.9531432011262498E-9</v>
      </c>
      <c r="BH28" s="10">
        <f>3/24000000*OO[[#This Row],[116 (03JUL1985 09:00:00)-Water Temperature (C)]]*OO[[#This Row],[58]]</f>
        <v>1.74452638380175E-9</v>
      </c>
      <c r="BI28" s="10">
        <f>3/24000000*OO[[#This Row],[117 (03JUL1985 12:00:00)-Water Temperature (C)]]*OO[[#This Row],[59]]</f>
        <v>1.5746521551453748E-9</v>
      </c>
      <c r="BJ28" s="10">
        <f>3/24000000*OO[[#This Row],[118 (03JUL1985 15:00:00)-Water Temperature (C)]]*OO[[#This Row],[60]]</f>
        <v>1.3981998190719999E-9</v>
      </c>
      <c r="BK28" s="10">
        <f>3/24000000*OO[[#This Row],[119 (03JUL1985 18:00:00)-Water Temperature (C)]]*OO[[#This Row],[61]]</f>
        <v>1.2276104448177501E-9</v>
      </c>
      <c r="BL28" s="10">
        <f>3/24000000*OO[[#This Row],[120 (03JUL1985 21:00:00)-Water Temperature (C)]]*OO[[#This Row],[62]]</f>
        <v>1.0632949342155E-9</v>
      </c>
      <c r="BM28" s="10">
        <f>3/24000000*OO[[#This Row],[121 (04JUL1985 00:00:00)-Water Temperature (C)]]*OO[[#This Row],[63]]</f>
        <v>9.1904159784150006E-10</v>
      </c>
      <c r="BN28" s="10">
        <f>3/24000000*OO[[#This Row],[122 (04JUL1985 03:00:00)-Water Temperature (C)]]*OO[[#This Row],[64]]</f>
        <v>8.1063039351937506E-10</v>
      </c>
      <c r="BO28" s="10">
        <f>3/24000000*OO[[#This Row],[123 (04JUL1985 06:00:00)-Water Temperature (C)]]*OO[[#This Row],[65]]</f>
        <v>7.2264310675362494E-10</v>
      </c>
      <c r="BP28" s="10">
        <f>3/24000000*OO[[#This Row],[124 (04JUL1985 09:00:00)-Water Temperature (C)]]*OO[[#This Row],[66]]</f>
        <v>6.6213529379249992E-10</v>
      </c>
      <c r="BQ28" s="10">
        <f>3/24000000*OO[[#This Row],[125 (04JUL1985 12:00:00)-Water Temperature (C)]]*OO[[#This Row],[67]]</f>
        <v>6.1261199016674999E-10</v>
      </c>
      <c r="BR28" s="10">
        <f>3/24000000*OO[[#This Row],[126 (04JUL1985 15:00:00)-Water Temperature (C)]]*OO[[#This Row],[68]]</f>
        <v>5.5538483303875004E-10</v>
      </c>
      <c r="BS28" s="10">
        <f>3/24000000*OO[[#This Row],[127 (04JUL1985 18:00:00)-Water Temperature (C)]]*OO[[#This Row],[69]]</f>
        <v>4.9605622994724997E-10</v>
      </c>
      <c r="BT28" s="10">
        <f>3/24000000*OO[[#This Row],[128 (04JUL1985 21:00:00)-Water Temperature (C)]]*OO[[#This Row],[70]]</f>
        <v>4.3904342037999995E-10</v>
      </c>
      <c r="BU28" s="10">
        <f>3/24000000*OO[[#This Row],[129 (05JUL1985 00:00:00)-Water Temperature (C)]]*OO[[#This Row],[71]]</f>
        <v>3.8960656281462497E-10</v>
      </c>
      <c r="BV28" s="10">
        <f>3/24000000*OO[[#This Row],[130 (05JUL1985 03:00:00)-Water Temperature (C)]]*OO[[#This Row],[72]]</f>
        <v>3.52440406271125E-10</v>
      </c>
      <c r="BW28" s="10">
        <f>3/24000000*OO[[#This Row],[131 (05JUL1985 06:00:00)-Water Temperature (C)]]*OO[[#This Row],[73]]</f>
        <v>3.2153900930112502E-10</v>
      </c>
      <c r="BX28" s="10">
        <f>3/24000000*OO[[#This Row],[132 (05JUL1985 09:00:00)-Water Temperature (C)]]*OO[[#This Row],[74]]</f>
        <v>2.9935675153149997E-10</v>
      </c>
      <c r="BY28" s="10">
        <f>3/24000000*OO[[#This Row],[133 (05JUL1985 12:00:00)-Water Temperature (C)]]*OO[[#This Row],[75]]</f>
        <v>2.7994401070774999E-10</v>
      </c>
      <c r="BZ28" s="10">
        <f>3/24000000*OO[[#This Row],[134 (05JUL1985 15:00:00)-Water Temperature (C)]]*OO[[#This Row],[76]]</f>
        <v>2.5718046905812496E-10</v>
      </c>
      <c r="CA28" s="10">
        <f>3/24000000*OO[[#This Row],[135 (05JUL1985 18:00:00)-Water Temperature (C)]]*OO[[#This Row],[77]]</f>
        <v>2.3338422258524992E-10</v>
      </c>
      <c r="CB28" s="10">
        <f>3/24000000*OO[[#This Row],[136 (05JUL1985 21:00:00)-Water Temperature (C)]]*OO[[#This Row],[78]]</f>
        <v>2.0793323377165004E-10</v>
      </c>
      <c r="CC28" s="10">
        <f>3/24000000*OO[[#This Row],[137 (06JUL1985 00:00:00)-Water Temperature (C)]]*OO[[#This Row],[79]]</f>
        <v>1.8391411481799997E-10</v>
      </c>
      <c r="CD28" s="10">
        <f>3/24000000*OO[[#This Row],[138 (06JUL1985 03:00:00)-Water Temperature (C)]]*OO[[#This Row],[80]]</f>
        <v>1.6632649612871251E-10</v>
      </c>
      <c r="CE28" s="10">
        <f>3/24000000*OO[[#This Row],[139 (06JUL1985 06:00:00)-Water Temperature (C)]]*OO[[#This Row],[81]]</f>
        <v>1.5265375979656249E-10</v>
      </c>
      <c r="CF28" s="10">
        <f>3/24000000*OO[[#This Row],[140 (06JUL1985 09:00:00)-Water Temperature (C)]]*OO[[#This Row],[82]]</f>
        <v>1.4577365667576248E-10</v>
      </c>
      <c r="CG28" s="10">
        <f>3/24000000*OO[[#This Row],[141 (06JUL1985 12:00:00)-Water Temperature (C)]]*OO[[#This Row],[83]]</f>
        <v>1.3996495881484997E-10</v>
      </c>
      <c r="CH28" s="10">
        <f>3/24000000*OO[[#This Row],[142 (06JUL1985 15:00:00)-Water Temperature (C)]]*OO[[#This Row],[84]]</f>
        <v>1.3099662394154997E-10</v>
      </c>
      <c r="CI28" s="10">
        <f>3/24000000*OO[[#This Row],[143 (06JUL1985 18:00:00)-Water Temperature (C)]]*OO[[#This Row],[85]]</f>
        <v>1.2126223546415E-10</v>
      </c>
      <c r="CJ28" s="10">
        <f>3/24000000*OO[[#This Row],[144 (06JUL1985 21:00:00)-Water Temperature (C)]]*OO[[#This Row],[86]]</f>
        <v>1.1037556385624998E-10</v>
      </c>
      <c r="CK28" s="10">
        <f>3/24000000*OO[[#This Row],[145 (07JUL1985 00:00:00)-Water Temperature (C)]]*OO[[#This Row],[87]]</f>
        <v>9.9627471898499986E-11</v>
      </c>
      <c r="CL28" s="10">
        <f>3/24000000*OO[[#This Row],[146 (07JUL1985 03:00:00)-Water Temperature (C)]]*OO[[#This Row],[88]]</f>
        <v>9.1941711527750013E-11</v>
      </c>
      <c r="CM28" s="10">
        <f>3/24000000*OO[[#This Row],[147 (07JUL1985 06:00:00)-Water Temperature (C)]]*OO[[#This Row],[89]]</f>
        <v>8.5472721572524987E-11</v>
      </c>
      <c r="CN28" s="10">
        <f>3/24000000*OO[[#This Row],[148 (07JUL1985 09:00:00)-Water Temperature (C)]]*OO[[#This Row],[90]]</f>
        <v>7.9953980818899994E-11</v>
      </c>
      <c r="CO28" s="10">
        <f>3/24000000*OO[[#This Row],[149 (07JUL1985 12:00:00)-Water Temperature (C)]]*OO[[#This Row],[91]]</f>
        <v>7.5750132728150002E-11</v>
      </c>
      <c r="CP28" s="10">
        <f>3/24000000*OO[[#This Row],[150 (07JUL1985 15:00:00)-Water Temperature (C)]]*OO[[#This Row],[92]]</f>
        <v>7.2597144533125006E-11</v>
      </c>
      <c r="CQ28" s="10">
        <f>3/24000000*OO[[#This Row],[151 (07JUL1985 18:00:00)-Water Temperature (C)]]*OO[[#This Row],[93]]</f>
        <v>6.7681974339575007E-11</v>
      </c>
      <c r="CR28" s="10">
        <f>3/24000000*OO[[#This Row],[152 (07JUL1985 21:00:00)-Water Temperature (C)]]*OO[[#This Row],[94]]</f>
        <v>6.1621147449549992E-11</v>
      </c>
      <c r="CS28" s="10">
        <f>3/24000000*OO[[#This Row],[153 (08JUL1985 00:00:00)-Water Temperature (C)]]*OO[[#This Row],[95]]</f>
        <v>5.6736178139499991E-11</v>
      </c>
      <c r="CT28" s="10">
        <f>3/24000000*OO[[#This Row],[154 (08JUL1985 03:00:00)-Water Temperature (C)]]*OO[[#This Row],[96]]</f>
        <v>5.2836210462749997E-11</v>
      </c>
      <c r="CU28" s="10">
        <f>3/24000000*OO[[#This Row],[155 (08JUL1985 06:00:00)-Water Temperature (C)]]*OO[[#This Row],[97]]</f>
        <v>4.9357898304625002E-11</v>
      </c>
      <c r="CV28" s="10">
        <f>3/24000000*OO[[#This Row],[156 (08JUL1985 09:00:00)-Water Temperature (C)]]*OO[[#This Row],[98]]</f>
        <v>4.715239766237499E-11</v>
      </c>
      <c r="CW28" s="10">
        <f>3/24000000*OO[[#This Row],[157 (08JUL1985 12:00:00)-Water Temperature (C)]]*OO[[#This Row],[99]]</f>
        <v>4.5647911929399994E-11</v>
      </c>
    </row>
    <row r="29" spans="1:101" x14ac:dyDescent="0.35">
      <c r="A29" t="s">
        <v>34</v>
      </c>
      <c r="B29">
        <v>848.61800000000005</v>
      </c>
      <c r="C29" s="10">
        <f>3/24*OO[[#This Row],[59 (26JUN1985 06:00:00)-Water Temperature (C)]]*OO[[#This Row],[1]]/SUM(OO[1])</f>
        <v>1.5782652462584468E-2</v>
      </c>
      <c r="D29" s="10">
        <f>3/24*OO[[#This Row],[60 (26JUN1985 09:00:00)-Water Temperature (C)]]*OO[[#This Row],[2]]/SUM(OO[2])</f>
        <v>4.9200917623932091E-5</v>
      </c>
      <c r="E29" s="10">
        <f>3/24*OO[[#This Row],[61 (26JUN1985 12:00:00)-Water Temperature (C)]]*OO[[#This Row],[3]]/SUM(OO[3])</f>
        <v>1.7898997827539024E-5</v>
      </c>
      <c r="F29" s="10">
        <f>3/24*OO[[#This Row],[62 (26JUN1985 15:00:00)-Water Temperature (C)]]*OO[[#This Row],[4]]/SUM(OO[4])</f>
        <v>1.4352210030392488E-5</v>
      </c>
      <c r="G29" s="10">
        <f>3/24*OO[[#This Row],[63 (26JUN1985 18:00:00)-Water Temperature (C)]]*OO[[#This Row],[5]]/SUM(OO[5])</f>
        <v>1.1664166313700456E-5</v>
      </c>
      <c r="H29" s="10">
        <f>3/24*OO[[#This Row],[64 (26JUN1985 21:00:00)-Water Temperature (C)]]*OO[[#This Row],[6]]/SUM(OO[6])</f>
        <v>9.4679985377730183E-6</v>
      </c>
      <c r="I29" s="10">
        <f>3/24*OO[[#This Row],[65 (27JUN1985 00:00:00)-Water Temperature (C)]]*OO[[#This Row],[7]]/SUM(OO[7])</f>
        <v>7.6332683350669243E-6</v>
      </c>
      <c r="J29" s="10">
        <f>3/24*OO[[#This Row],[66 (27JUN1985 03:00:00)-Water Temperature (C)]]*OO[[#This Row],[8]]/SUM(OO[8])</f>
        <v>6.2026646838115048E-6</v>
      </c>
      <c r="K29" s="10">
        <f>3/24*OO[[#This Row],[67 (27JUN1985 06:00:00)-Water Temperature (C)]]*OO[[#This Row],[9]]/SUM(OO[9])</f>
        <v>5.0720149763453125E-6</v>
      </c>
      <c r="L29" s="10">
        <f>3/24*OO[[#This Row],[68 (27JUN1985 09:00:00)-Water Temperature (C)]]*OO[[#This Row],[10]]/SUM(OO[10])</f>
        <v>4.2314752380627061E-6</v>
      </c>
      <c r="M29" s="10">
        <f>3/24*OO[[#This Row],[69 (27JUN1985 12:00:00)-Water Temperature (C)]]*OO[[#This Row],[11]]/SUM(OO[11])</f>
        <v>3.5511399434568103E-6</v>
      </c>
      <c r="N29" s="10">
        <f>3/24*OO[[#This Row],[70 (27JUN1985 15:00:00)-Water Temperature (C)]]*OO[[#This Row],[12]]/SUM(OO[12])</f>
        <v>2.9088550108937623E-6</v>
      </c>
      <c r="O29" s="10">
        <f>3/24*OO[[#This Row],[71 (27JUN1985 18:00:00)-Water Temperature (C)]]*OO[[#This Row],[13]]/SUM(OO[13])</f>
        <v>2.3477249602684242E-6</v>
      </c>
      <c r="P29" s="10">
        <f>3/24*OO[[#This Row],[72 (27JUN1985 21:00:00)-Water Temperature (C)]]*OO[[#This Row],[14]]/SUM(OO[14])</f>
        <v>1.8738997370944299E-6</v>
      </c>
      <c r="Q29" s="10">
        <f>3/24*OO[[#This Row],[73 (28JUN1985 00:00:00)-Water Temperature (C)]]*OO[[#This Row],[15]]/SUM(OO[15])</f>
        <v>1.4858138811415154E-6</v>
      </c>
      <c r="R29" s="10">
        <f>3/24*OO[[#This Row],[74 (28JUN1985 03:00:00)-Water Temperature (C)]]*OO[[#This Row],[16]]/SUM(OO[16])</f>
        <v>1.1995547305704636E-6</v>
      </c>
      <c r="S29" s="10">
        <f>3/24*OO[[#This Row],[75 (28JUN1985 06:00:00)-Water Temperature (C)]]*OO[[#This Row],[17]]/SUM(OO[17])</f>
        <v>9.8212951666234526E-7</v>
      </c>
      <c r="T29" s="10">
        <f>3/24*OO[[#This Row],[76 (28JUN1985 09:00:00)-Water Temperature (C)]]*OO[[#This Row],[18]]/SUM(OO[18])</f>
        <v>8.1418936029334849E-7</v>
      </c>
      <c r="U29" s="10">
        <f>3/24*OO[[#This Row],[77 (28JUN1985 12:00:00)-Water Temperature (C)]]*OO[[#This Row],[19]]/SUM(OO[19])</f>
        <v>6.8136778592652347E-7</v>
      </c>
      <c r="V29" s="10">
        <f>3/24000000*OO[[#This Row],[78 (28JUN1985 15:00:00)-Water Temperature (C)]]*OO[[#This Row],[20]]</f>
        <v>5.6000793054275002E-7</v>
      </c>
      <c r="W29" s="10">
        <f>3/24000000*OO[[#This Row],[79 (28JUN1985 18:00:00)-Water Temperature (C)]]*OO[[#This Row],[21]]</f>
        <v>4.5470620630574991E-7</v>
      </c>
      <c r="X29" s="10">
        <f>3/24000000*OO[[#This Row],[80 (28JUN1985 21:00:00)-Water Temperature (C)]]*OO[[#This Row],[22]]</f>
        <v>3.6599400888875005E-7</v>
      </c>
      <c r="Y29" s="10">
        <f>3/24000000*OO[[#This Row],[81 (29JUN1985 00:00:00)-Water Temperature (C)]]*OO[[#This Row],[23]]</f>
        <v>2.9133979317724996E-7</v>
      </c>
      <c r="Z29" s="10">
        <f>3/24000000*OO[[#This Row],[82 (29JUN1985 03:00:00)-Water Temperature (C)]]*OO[[#This Row],[24]]</f>
        <v>2.35824131764125E-7</v>
      </c>
      <c r="AA29" s="10">
        <f>3/24000000*OO[[#This Row],[83 (29JUN1985 06:00:00)-Water Temperature (C)]]*OO[[#This Row],[25]]</f>
        <v>1.9414568872239999E-7</v>
      </c>
      <c r="AB29" s="10">
        <f>3/24000000*OO[[#This Row],[84 (29JUN1985 09:00:00)-Water Temperature (C)]]*OO[[#This Row],[26]]</f>
        <v>1.650795184966E-7</v>
      </c>
      <c r="AC29" s="10">
        <f>3/24000000*OO[[#This Row],[85 (29JUN1985 12:00:00)-Water Temperature (C)]]*OO[[#This Row],[27]]</f>
        <v>1.41846418492275E-7</v>
      </c>
      <c r="AD29" s="10">
        <f>3/24000000*OO[[#This Row],[86 (29JUN1985 15:00:00)-Water Temperature (C)]]*OO[[#This Row],[28]]</f>
        <v>1.1978434881562499E-7</v>
      </c>
      <c r="AE29" s="10">
        <f>3/24000000*OO[[#This Row],[88 (29JUN1985 21:00:00)-Water Temperature (C)]]*OO[[#This Row],[30]]</f>
        <v>8.1916788002399992E-8</v>
      </c>
      <c r="AF29" s="10">
        <f>3/24000000*OO[[#This Row],[88 (29JUN1985 21:00:00)-Water Temperature (C)]]*OO[[#This Row],[30]]</f>
        <v>8.1916788002399992E-8</v>
      </c>
      <c r="AG29" s="10">
        <f>3/24000000*OO[[#This Row],[89 (30JUN1985 00:00:00)-Water Temperature (C)]]*OO[[#This Row],[31]]</f>
        <v>6.670014139367499E-8</v>
      </c>
      <c r="AH29" s="10">
        <f>3/24000000*OO[[#This Row],[90 (30JUN1985 03:00:00)-Water Temperature (C)]]*OO[[#This Row],[32]]</f>
        <v>5.5825813810549997E-8</v>
      </c>
      <c r="AI29" s="10">
        <f>3/24000000*OO[[#This Row],[91 (30JUN1985 06:00:00)-Water Temperature (C)]]*OO[[#This Row],[33]]</f>
        <v>4.7741501981750005E-8</v>
      </c>
      <c r="AJ29" s="10">
        <f>3/24000000*OO[[#This Row],[92 (30JUN1985 09:00:00)-Water Temperature (C)]]*OO[[#This Row],[34]]</f>
        <v>4.2222377021174987E-8</v>
      </c>
      <c r="AK29" s="10">
        <f>3/24000000*OO[[#This Row],[93 (30JUN1985 12:00:00)-Water Temperature (C)]]*OO[[#This Row],[35]]</f>
        <v>3.8113388110199995E-8</v>
      </c>
      <c r="AL29" s="10">
        <f>3/24000000*OO[[#This Row],[94 (30JUN1985 15:00:00)-Water Temperature (C)]]*OO[[#This Row],[36]]</f>
        <v>3.3989290285499999E-8</v>
      </c>
      <c r="AM29" s="10">
        <f>3/24000000*OO[[#This Row],[95 (30JUN1985 18:00:00)-Water Temperature (C)]]*OO[[#This Row],[37]]</f>
        <v>2.9765052456749999E-8</v>
      </c>
      <c r="AN29" s="10">
        <f>3/24000000*OO[[#This Row],[96 (30JUN1985 21:00:00)-Water Temperature (C)]]*OO[[#This Row],[38]]</f>
        <v>2.5457596235087502E-8</v>
      </c>
      <c r="AO29" s="10">
        <f>3/24000000*OO[[#This Row],[97 (01JUL1985 00:00:00)-Water Temperature (C)]]*OO[[#This Row],[39]]</f>
        <v>2.1551903902912494E-8</v>
      </c>
      <c r="AP29" s="10">
        <f>3/24000000*OO[[#This Row],[98 (01JUL1985 03:00:00)-Water Temperature (C)]]*OO[[#This Row],[40]]</f>
        <v>1.8702100634100001E-8</v>
      </c>
      <c r="AQ29" s="10">
        <f>3/24000000*OO[[#This Row],[99 (01JUL1985 06:00:00)-Water Temperature (C)]]*OO[[#This Row],[41]]</f>
        <v>1.65796303005225E-8</v>
      </c>
      <c r="AR29" s="10">
        <f>3/24000000*OO[[#This Row],[100 (01JUL1985 09:00:00)-Water Temperature (C)]]*OO[[#This Row],[42]]</f>
        <v>1.4987607930278748E-8</v>
      </c>
      <c r="AS29" s="10">
        <f>3/24000000*OO[[#This Row],[101 (01JUL1985 12:00:00)-Water Temperature (C)]]*OO[[#This Row],[43]]</f>
        <v>1.3591648028940003E-8</v>
      </c>
      <c r="AT29" s="10">
        <f>3/24000000*OO[[#This Row],[102 (01JUL1985 15:00:00)-Water Temperature (C)]]*OO[[#This Row],[44]]</f>
        <v>1.1974011192468748E-8</v>
      </c>
      <c r="AU29" s="10">
        <f>3/24000000*OO[[#This Row],[103 (01JUL1985 18:00:00)-Water Temperature (C)]]*OO[[#This Row],[45]]</f>
        <v>1.0433872250215E-8</v>
      </c>
      <c r="AV29" s="10">
        <f>3/24000000*OO[[#This Row],[104 (01JUL1985 21:00:00)-Water Temperature (C)]]*OO[[#This Row],[46]]</f>
        <v>9.0378586090799988E-9</v>
      </c>
      <c r="AW29" s="10">
        <f>3/24000000*OO[[#This Row],[105 (02JUL1985 00:00:00)-Water Temperature (C)]]*OO[[#This Row],[47]]</f>
        <v>7.8781744627987486E-9</v>
      </c>
      <c r="AX29" s="10">
        <f>3/24000000*OO[[#This Row],[106 (02JUL1985 03:00:00)-Water Temperature (C)]]*OO[[#This Row],[48]]</f>
        <v>6.9662251164999999E-9</v>
      </c>
      <c r="AY29" s="10">
        <f>3/24000000*OO[[#This Row],[107 (02JUL1985 06:00:00)-Water Temperature (C)]]*OO[[#This Row],[49]]</f>
        <v>6.1555700226100011E-9</v>
      </c>
      <c r="AZ29" s="10">
        <f>3/24000000*OO[[#This Row],[108 (02JUL1985 09:00:00)-Water Temperature (C)]]*OO[[#This Row],[50]]</f>
        <v>5.3870661427800005E-9</v>
      </c>
      <c r="BA29" s="10">
        <f>3/24000000*OO[[#This Row],[109 (02JUL1985 12:00:00)-Water Temperature (C)]]*OO[[#This Row],[51]]</f>
        <v>4.7637176137437496E-9</v>
      </c>
      <c r="BB29" s="10">
        <f>3/24000000*OO[[#This Row],[110 (02JUL1985 15:00:00)-Water Temperature (C)]]*OO[[#This Row],[52]]</f>
        <v>4.2773090182424999E-9</v>
      </c>
      <c r="BC29" s="10">
        <f>3/24000000*OO[[#This Row],[111 (02JUL1985 18:00:00)-Water Temperature (C)]]*OO[[#This Row],[53]]</f>
        <v>3.7909469437449995E-9</v>
      </c>
      <c r="BD29" s="10">
        <f>3/24000000*OO[[#This Row],[112 (02JUL1985 21:00:00)-Water Temperature (C)]]*OO[[#This Row],[54]]</f>
        <v>3.2616641155949996E-9</v>
      </c>
      <c r="BE29" s="10">
        <f>3/24000000*OO[[#This Row],[113 (03JUL1985 00:00:00)-Water Temperature (C)]]*OO[[#This Row],[55]]</f>
        <v>2.7496523105299999E-9</v>
      </c>
      <c r="BF29" s="10">
        <f>3/24000000*OO[[#This Row],[114 (03JUL1985 03:00:00)-Water Temperature (C)]]*OO[[#This Row],[56]]</f>
        <v>2.372665260845E-9</v>
      </c>
      <c r="BG29" s="10">
        <f>3/24000000*OO[[#This Row],[115 (03JUL1985 06:00:00)-Water Temperature (C)]]*OO[[#This Row],[57]]</f>
        <v>2.0878697741717503E-9</v>
      </c>
      <c r="BH29" s="10">
        <f>3/24000000*OO[[#This Row],[116 (03JUL1985 09:00:00)-Water Temperature (C)]]*OO[[#This Row],[58]]</f>
        <v>1.86582001132525E-9</v>
      </c>
      <c r="BI29" s="10">
        <f>3/24000000*OO[[#This Row],[117 (03JUL1985 12:00:00)-Water Temperature (C)]]*OO[[#This Row],[59]]</f>
        <v>1.6845437411999998E-9</v>
      </c>
      <c r="BJ29" s="10">
        <f>3/24000000*OO[[#This Row],[118 (03JUL1985 15:00:00)-Water Temperature (C)]]*OO[[#This Row],[60]]</f>
        <v>1.4982402820237499E-9</v>
      </c>
      <c r="BK29" s="10">
        <f>3/24000000*OO[[#This Row],[119 (03JUL1985 18:00:00)-Water Temperature (C)]]*OO[[#This Row],[61]]</f>
        <v>1.3159175420139999E-9</v>
      </c>
      <c r="BL29" s="10">
        <f>3/24000000*OO[[#This Row],[120 (03JUL1985 21:00:00)-Water Temperature (C)]]*OO[[#This Row],[62]]</f>
        <v>1.1389404625724998E-9</v>
      </c>
      <c r="BM29" s="10">
        <f>3/24000000*OO[[#This Row],[121 (04JUL1985 00:00:00)-Water Temperature (C)]]*OO[[#This Row],[63]]</f>
        <v>9.8398508137050017E-10</v>
      </c>
      <c r="BN29" s="10">
        <f>3/24000000*OO[[#This Row],[122 (04JUL1985 03:00:00)-Water Temperature (C)]]*OO[[#This Row],[64]]</f>
        <v>8.6641669924199999E-10</v>
      </c>
      <c r="BO29" s="10">
        <f>3/24000000*OO[[#This Row],[123 (04JUL1985 06:00:00)-Water Temperature (C)]]*OO[[#This Row],[65]]</f>
        <v>7.7207504457599998E-10</v>
      </c>
      <c r="BP29" s="10">
        <f>3/24000000*OO[[#This Row],[124 (04JUL1985 09:00:00)-Water Temperature (C)]]*OO[[#This Row],[66]]</f>
        <v>7.0690617511312482E-10</v>
      </c>
      <c r="BQ29" s="10">
        <f>3/24000000*OO[[#This Row],[125 (04JUL1985 12:00:00)-Water Temperature (C)]]*OO[[#This Row],[67]]</f>
        <v>6.5466644760199997E-10</v>
      </c>
      <c r="BR29" s="10">
        <f>3/24000000*OO[[#This Row],[126 (04JUL1985 15:00:00)-Water Temperature (C)]]*OO[[#This Row],[68]]</f>
        <v>5.9414834768699999E-10</v>
      </c>
      <c r="BS29" s="10">
        <f>3/24000000*OO[[#This Row],[127 (04JUL1985 18:00:00)-Water Temperature (C)]]*OO[[#This Row],[69]]</f>
        <v>5.3062283504312505E-10</v>
      </c>
      <c r="BT29" s="10">
        <f>3/24000000*OO[[#This Row],[128 (04JUL1985 21:00:00)-Water Temperature (C)]]*OO[[#This Row],[70]]</f>
        <v>4.6933880046900002E-10</v>
      </c>
      <c r="BU29" s="10">
        <f>3/24000000*OO[[#This Row],[129 (05JUL1985 00:00:00)-Water Temperature (C)]]*OO[[#This Row],[71]]</f>
        <v>4.1599192072400002E-10</v>
      </c>
      <c r="BV29" s="10">
        <f>3/24000000*OO[[#This Row],[130 (05JUL1985 03:00:00)-Water Temperature (C)]]*OO[[#This Row],[72]]</f>
        <v>3.7571493349574993E-10</v>
      </c>
      <c r="BW29" s="10">
        <f>3/24000000*OO[[#This Row],[131 (05JUL1985 06:00:00)-Water Temperature (C)]]*OO[[#This Row],[73]]</f>
        <v>3.4281721143799998E-10</v>
      </c>
      <c r="BX29" s="10">
        <f>3/24000000*OO[[#This Row],[132 (05JUL1985 09:00:00)-Water Temperature (C)]]*OO[[#This Row],[74]]</f>
        <v>3.1918500158874995E-10</v>
      </c>
      <c r="BY29" s="10">
        <f>3/24000000*OO[[#This Row],[133 (05JUL1985 12:00:00)-Water Temperature (C)]]*OO[[#This Row],[75]]</f>
        <v>2.9880608721624993E-10</v>
      </c>
      <c r="BZ29" s="10">
        <f>3/24000000*OO[[#This Row],[134 (05JUL1985 15:00:00)-Water Temperature (C)]]*OO[[#This Row],[76]]</f>
        <v>2.7492182412700002E-10</v>
      </c>
      <c r="CA29" s="10">
        <f>3/24000000*OO[[#This Row],[135 (05JUL1985 18:00:00)-Water Temperature (C)]]*OO[[#This Row],[77]]</f>
        <v>2.4953819029424996E-10</v>
      </c>
      <c r="CB29" s="10">
        <f>3/24000000*OO[[#This Row],[136 (05JUL1985 21:00:00)-Water Temperature (C)]]*OO[[#This Row],[78]]</f>
        <v>2.2225648800746249E-10</v>
      </c>
      <c r="CC29" s="10">
        <f>3/24000000*OO[[#This Row],[137 (06JUL1985 00:00:00)-Water Temperature (C)]]*OO[[#This Row],[79]]</f>
        <v>1.9642930479812499E-10</v>
      </c>
      <c r="CD29" s="10">
        <f>3/24000000*OO[[#This Row],[138 (06JUL1985 03:00:00)-Water Temperature (C)]]*OO[[#This Row],[80]]</f>
        <v>1.7723006451699998E-10</v>
      </c>
      <c r="CE29" s="10">
        <f>3/24000000*OO[[#This Row],[139 (06JUL1985 06:00:00)-Water Temperature (C)]]*OO[[#This Row],[81]]</f>
        <v>1.6263811843199999E-10</v>
      </c>
      <c r="CF29" s="10">
        <f>3/24000000*OO[[#This Row],[140 (06JUL1985 09:00:00)-Water Temperature (C)]]*OO[[#This Row],[82]]</f>
        <v>1.5513247883004995E-10</v>
      </c>
      <c r="CG29" s="10">
        <f>3/24000000*OO[[#This Row],[141 (06JUL1985 12:00:00)-Water Temperature (C)]]*OO[[#This Row],[83]]</f>
        <v>1.491674386479375E-10</v>
      </c>
      <c r="CH29" s="10">
        <f>3/24000000*OO[[#This Row],[142 (06JUL1985 15:00:00)-Water Temperature (C)]]*OO[[#This Row],[84]]</f>
        <v>1.3988376938954997E-10</v>
      </c>
      <c r="CI29" s="10">
        <f>3/24000000*OO[[#This Row],[143 (06JUL1985 18:00:00)-Water Temperature (C)]]*OO[[#This Row],[85]]</f>
        <v>1.2950125112732496E-10</v>
      </c>
      <c r="CJ29" s="10">
        <f>3/24000000*OO[[#This Row],[144 (06JUL1985 21:00:00)-Water Temperature (C)]]*OO[[#This Row],[86]]</f>
        <v>1.1778989262768748E-10</v>
      </c>
      <c r="CK29" s="10">
        <f>3/24000000*OO[[#This Row],[145 (07JUL1985 00:00:00)-Water Temperature (C)]]*OO[[#This Row],[87]]</f>
        <v>1.0623944463549998E-10</v>
      </c>
      <c r="CL29" s="10">
        <f>3/24000000*OO[[#This Row],[146 (07JUL1985 03:00:00)-Water Temperature (C)]]*OO[[#This Row],[88]]</f>
        <v>9.7798384211449994E-11</v>
      </c>
      <c r="CM29" s="10">
        <f>3/24000000*OO[[#This Row],[147 (07JUL1985 06:00:00)-Water Temperature (C)]]*OO[[#This Row],[89]]</f>
        <v>9.0917965176062488E-11</v>
      </c>
      <c r="CN29" s="10">
        <f>3/24000000*OO[[#This Row],[148 (07JUL1985 09:00:00)-Water Temperature (C)]]*OO[[#This Row],[90]]</f>
        <v>8.5041636535349986E-11</v>
      </c>
      <c r="CO29" s="10">
        <f>3/24000000*OO[[#This Row],[149 (07JUL1985 12:00:00)-Water Temperature (C)]]*OO[[#This Row],[91]]</f>
        <v>8.0588878224625007E-11</v>
      </c>
      <c r="CP29" s="10">
        <f>3/24000000*OO[[#This Row],[150 (07JUL1985 15:00:00)-Water Temperature (C)]]*OO[[#This Row],[92]]</f>
        <v>7.7275640245812494E-11</v>
      </c>
      <c r="CQ29" s="10">
        <f>3/24000000*OO[[#This Row],[151 (07JUL1985 18:00:00)-Water Temperature (C)]]*OO[[#This Row],[93]]</f>
        <v>7.2153588281900007E-11</v>
      </c>
      <c r="CR29" s="10">
        <f>3/24000000*OO[[#This Row],[152 (07JUL1985 21:00:00)-Water Temperature (C)]]*OO[[#This Row],[94]]</f>
        <v>6.5683723310099992E-11</v>
      </c>
      <c r="CS29" s="10">
        <f>3/24000000*OO[[#This Row],[153 (08JUL1985 00:00:00)-Water Temperature (C)]]*OO[[#This Row],[95]]</f>
        <v>6.03867385044375E-11</v>
      </c>
      <c r="CT29" s="10">
        <f>3/24000000*OO[[#This Row],[154 (08JUL1985 03:00:00)-Water Temperature (C)]]*OO[[#This Row],[96]]</f>
        <v>5.6183652523487488E-11</v>
      </c>
      <c r="CU29" s="10">
        <f>3/24000000*OO[[#This Row],[155 (08JUL1985 06:00:00)-Water Temperature (C)]]*OO[[#This Row],[97]]</f>
        <v>5.2474926751649996E-11</v>
      </c>
      <c r="CV29" s="10">
        <f>3/24000000*OO[[#This Row],[156 (08JUL1985 09:00:00)-Water Temperature (C)]]*OO[[#This Row],[98]]</f>
        <v>5.0132084784249997E-11</v>
      </c>
      <c r="CW29" s="10">
        <f>3/24000000*OO[[#This Row],[157 (08JUL1985 12:00:00)-Water Temperature (C)]]*OO[[#This Row],[99]]</f>
        <v>4.8577158885899996E-11</v>
      </c>
    </row>
    <row r="30" spans="1:101" x14ac:dyDescent="0.35">
      <c r="A30" t="s">
        <v>35</v>
      </c>
      <c r="B30">
        <v>785.0154</v>
      </c>
      <c r="C30" s="10">
        <f>3/24*OO[[#This Row],[59 (26JUN1985 06:00:00)-Water Temperature (C)]]*OO[[#This Row],[1]]/SUM(OO[1])</f>
        <v>2.8120448441359646E-2</v>
      </c>
      <c r="D30" s="10">
        <f>3/24*OO[[#This Row],[60 (26JUN1985 09:00:00)-Water Temperature (C)]]*OO[[#This Row],[2]]/SUM(OO[2])</f>
        <v>9.4776999244602198E-5</v>
      </c>
      <c r="E30" s="10">
        <f>3/24*OO[[#This Row],[61 (26JUN1985 12:00:00)-Water Temperature (C)]]*OO[[#This Row],[3]]/SUM(OO[3])</f>
        <v>1.7464481384146657E-5</v>
      </c>
      <c r="F30" s="10">
        <f>3/24*OO[[#This Row],[62 (26JUN1985 15:00:00)-Water Temperature (C)]]*OO[[#This Row],[4]]/SUM(OO[4])</f>
        <v>1.3960187118950192E-5</v>
      </c>
      <c r="G30" s="10">
        <f>3/24*OO[[#This Row],[63 (26JUN1985 18:00:00)-Water Temperature (C)]]*OO[[#This Row],[5]]/SUM(OO[5])</f>
        <v>1.1337658712715939E-5</v>
      </c>
      <c r="H30" s="10">
        <f>3/24*OO[[#This Row],[64 (26JUN1985 21:00:00)-Water Temperature (C)]]*OO[[#This Row],[6]]/SUM(OO[6])</f>
        <v>9.2051060491124347E-6</v>
      </c>
      <c r="I30" s="10">
        <f>3/24*OO[[#This Row],[65 (27JUN1985 00:00:00)-Water Temperature (C)]]*OO[[#This Row],[7]]/SUM(OO[7])</f>
        <v>7.4195089939538707E-6</v>
      </c>
      <c r="J30" s="10">
        <f>3/24*OO[[#This Row],[66 (27JUN1985 03:00:00)-Water Temperature (C)]]*OO[[#This Row],[8]]/SUM(OO[8])</f>
        <v>6.0261507185116589E-6</v>
      </c>
      <c r="K30" s="10">
        <f>3/24*OO[[#This Row],[67 (27JUN1985 06:00:00)-Water Temperature (C)]]*OO[[#This Row],[9]]/SUM(OO[9])</f>
        <v>4.9269449041386005E-6</v>
      </c>
      <c r="L30" s="10">
        <f>3/24*OO[[#This Row],[68 (27JUN1985 09:00:00)-Water Temperature (C)]]*OO[[#This Row],[10]]/SUM(OO[10])</f>
        <v>4.1098857217679205E-6</v>
      </c>
      <c r="M30" s="10">
        <f>3/24*OO[[#This Row],[69 (27JUN1985 12:00:00)-Water Temperature (C)]]*OO[[#This Row],[11]]/SUM(OO[11])</f>
        <v>3.4530662844875502E-6</v>
      </c>
      <c r="N30" s="10">
        <f>3/24*OO[[#This Row],[70 (27JUN1985 15:00:00)-Water Temperature (C)]]*OO[[#This Row],[12]]/SUM(OO[12])</f>
        <v>2.8330361788323132E-6</v>
      </c>
      <c r="O30" s="10">
        <f>3/24*OO[[#This Row],[71 (27JUN1985 18:00:00)-Water Temperature (C)]]*OO[[#This Row],[13]]/SUM(OO[13])</f>
        <v>2.2870049271782857E-6</v>
      </c>
      <c r="P30" s="10">
        <f>3/24*OO[[#This Row],[72 (27JUN1985 21:00:00)-Water Temperature (C)]]*OO[[#This Row],[14]]/SUM(OO[14])</f>
        <v>1.8250651151678363E-6</v>
      </c>
      <c r="Q30" s="10">
        <f>3/24*OO[[#This Row],[73 (28JUN1985 00:00:00)-Water Temperature (C)]]*OO[[#This Row],[15]]/SUM(OO[15])</f>
        <v>1.4454158329006421E-6</v>
      </c>
      <c r="R30" s="10">
        <f>3/24*OO[[#This Row],[74 (28JUN1985 03:00:00)-Water Temperature (C)]]*OO[[#This Row],[16]]/SUM(OO[16])</f>
        <v>1.1648045250577046E-6</v>
      </c>
      <c r="S30" s="10">
        <f>3/24*OO[[#This Row],[75 (28JUN1985 06:00:00)-Water Temperature (C)]]*OO[[#This Row],[17]]/SUM(OO[17])</f>
        <v>9.5333118751144166E-7</v>
      </c>
      <c r="T30" s="10">
        <f>3/24*OO[[#This Row],[76 (28JUN1985 09:00:00)-Water Temperature (C)]]*OO[[#This Row],[18]]/SUM(OO[18])</f>
        <v>7.9059056974352763E-7</v>
      </c>
      <c r="U30" s="10">
        <f>3/24*OO[[#This Row],[77 (28JUN1985 12:00:00)-Water Temperature (C)]]*OO[[#This Row],[19]]/SUM(OO[19])</f>
        <v>6.6216513257915394E-7</v>
      </c>
      <c r="V30" s="10">
        <f>3/24000000*OO[[#This Row],[78 (28JUN1985 15:00:00)-Water Temperature (C)]]*OO[[#This Row],[20]]</f>
        <v>5.4486283251587496E-7</v>
      </c>
      <c r="W30" s="10">
        <f>3/24000000*OO[[#This Row],[79 (28JUN1985 18:00:00)-Water Temperature (C)]]*OO[[#This Row],[21]]</f>
        <v>4.4281988447725001E-7</v>
      </c>
      <c r="X30" s="10">
        <f>3/24000000*OO[[#This Row],[80 (28JUN1985 21:00:00)-Water Temperature (C)]]*OO[[#This Row],[22]]</f>
        <v>3.5607766193999998E-7</v>
      </c>
      <c r="Y30" s="10">
        <f>3/24000000*OO[[#This Row],[81 (29JUN1985 00:00:00)-Water Temperature (C)]]*OO[[#This Row],[23]]</f>
        <v>2.8346725479599998E-7</v>
      </c>
      <c r="Z30" s="10">
        <f>3/24000000*OO[[#This Row],[82 (29JUN1985 03:00:00)-Water Temperature (C)]]*OO[[#This Row],[24]]</f>
        <v>2.28994257603375E-7</v>
      </c>
      <c r="AA30" s="10">
        <f>3/24000000*OO[[#This Row],[83 (29JUN1985 06:00:00)-Water Temperature (C)]]*OO[[#This Row],[25]]</f>
        <v>1.8839855894141248E-7</v>
      </c>
      <c r="AB30" s="10">
        <f>3/24000000*OO[[#This Row],[84 (29JUN1985 09:00:00)-Water Temperature (C)]]*OO[[#This Row],[26]]</f>
        <v>1.6007149257192497E-7</v>
      </c>
      <c r="AC30" s="10">
        <f>3/24000000*OO[[#This Row],[85 (29JUN1985 12:00:00)-Water Temperature (C)]]*OO[[#This Row],[27]]</f>
        <v>1.3761798656782498E-7</v>
      </c>
      <c r="AD30" s="10">
        <f>3/24000000*OO[[#This Row],[86 (29JUN1985 15:00:00)-Water Temperature (C)]]*OO[[#This Row],[28]]</f>
        <v>1.16394204850825E-7</v>
      </c>
      <c r="AE30" s="10">
        <f>3/24000000*OO[[#This Row],[88 (29JUN1985 21:00:00)-Water Temperature (C)]]*OO[[#This Row],[30]]</f>
        <v>7.9585674095399975E-8</v>
      </c>
      <c r="AF30" s="10">
        <f>3/24000000*OO[[#This Row],[88 (29JUN1985 21:00:00)-Water Temperature (C)]]*OO[[#This Row],[30]]</f>
        <v>7.9585674095399975E-8</v>
      </c>
      <c r="AG30" s="10">
        <f>3/24000000*OO[[#This Row],[89 (30JUN1985 00:00:00)-Water Temperature (C)]]*OO[[#This Row],[31]]</f>
        <v>6.472630118807501E-8</v>
      </c>
      <c r="AH30" s="10">
        <f>3/24000000*OO[[#This Row],[90 (30JUN1985 03:00:00)-Water Temperature (C)]]*OO[[#This Row],[32]]</f>
        <v>5.4014277826349986E-8</v>
      </c>
      <c r="AI30" s="10">
        <f>3/24000000*OO[[#This Row],[91 (30JUN1985 06:00:00)-Water Temperature (C)]]*OO[[#This Row],[33]]</f>
        <v>4.6153232035175E-8</v>
      </c>
      <c r="AJ30" s="10">
        <f>3/24000000*OO[[#This Row],[92 (30JUN1985 09:00:00)-Water Temperature (C)]]*OO[[#This Row],[34]]</f>
        <v>4.07623640240625E-8</v>
      </c>
      <c r="AK30" s="10">
        <f>3/24000000*OO[[#This Row],[93 (30JUN1985 12:00:00)-Water Temperature (C)]]*OO[[#This Row],[35]]</f>
        <v>3.6795849744374991E-8</v>
      </c>
      <c r="AL30" s="10">
        <f>3/24000000*OO[[#This Row],[94 (30JUN1985 15:00:00)-Water Temperature (C)]]*OO[[#This Row],[36]]</f>
        <v>3.2872959110175001E-8</v>
      </c>
      <c r="AM30" s="10">
        <f>3/24000000*OO[[#This Row],[95 (30JUN1985 18:00:00)-Water Temperature (C)]]*OO[[#This Row],[37]]</f>
        <v>2.8804149233124999E-8</v>
      </c>
      <c r="AN30" s="10">
        <f>3/24000000*OO[[#This Row],[96 (30JUN1985 21:00:00)-Water Temperature (C)]]*OO[[#This Row],[38]]</f>
        <v>2.4638931624375002E-8</v>
      </c>
      <c r="AO30" s="10">
        <f>3/24000000*OO[[#This Row],[97 (01JUL1985 00:00:00)-Water Temperature (C)]]*OO[[#This Row],[39]]</f>
        <v>2.0834617492534999E-8</v>
      </c>
      <c r="AP30" s="10">
        <f>3/24000000*OO[[#This Row],[98 (01JUL1985 03:00:00)-Water Temperature (C)]]*OO[[#This Row],[40]]</f>
        <v>1.8034432544649997E-8</v>
      </c>
      <c r="AQ30" s="10">
        <f>3/24000000*OO[[#This Row],[99 (01JUL1985 06:00:00)-Water Temperature (C)]]*OO[[#This Row],[41]]</f>
        <v>1.5977084895394997E-8</v>
      </c>
      <c r="AR30" s="10">
        <f>3/24000000*OO[[#This Row],[100 (01JUL1985 09:00:00)-Water Temperature (C)]]*OO[[#This Row],[42]]</f>
        <v>1.4448392273036249E-8</v>
      </c>
      <c r="AS30" s="10">
        <f>3/24000000*OO[[#This Row],[101 (01JUL1985 12:00:00)-Water Temperature (C)]]*OO[[#This Row],[43]]</f>
        <v>1.311249299278875E-8</v>
      </c>
      <c r="AT30" s="10">
        <f>3/24000000*OO[[#This Row],[102 (01JUL1985 15:00:00)-Water Temperature (C)]]*OO[[#This Row],[44]]</f>
        <v>1.1575519617457501E-8</v>
      </c>
      <c r="AU30" s="10">
        <f>3/24000000*OO[[#This Row],[103 (01JUL1985 18:00:00)-Water Temperature (C)]]*OO[[#This Row],[45]]</f>
        <v>1.0083405001249999E-8</v>
      </c>
      <c r="AV30" s="10">
        <f>3/24000000*OO[[#This Row],[104 (01JUL1985 21:00:00)-Water Temperature (C)]]*OO[[#This Row],[46]]</f>
        <v>8.7326786888000006E-9</v>
      </c>
      <c r="AW30" s="10">
        <f>3/24000000*OO[[#This Row],[105 (02JUL1985 00:00:00)-Water Temperature (C)]]*OO[[#This Row],[47]]</f>
        <v>7.602643319306249E-9</v>
      </c>
      <c r="AX30" s="10">
        <f>3/24000000*OO[[#This Row],[106 (02JUL1985 03:00:00)-Water Temperature (C)]]*OO[[#This Row],[48]]</f>
        <v>6.7188254203499999E-9</v>
      </c>
      <c r="AY30" s="10">
        <f>3/24000000*OO[[#This Row],[107 (02JUL1985 06:00:00)-Water Temperature (C)]]*OO[[#This Row],[49]]</f>
        <v>5.9393428112349991E-9</v>
      </c>
      <c r="AZ30" s="10">
        <f>3/24000000*OO[[#This Row],[108 (02JUL1985 09:00:00)-Water Temperature (C)]]*OO[[#This Row],[50]]</f>
        <v>5.2011174085474996E-9</v>
      </c>
      <c r="BA30" s="10">
        <f>3/24000000*OO[[#This Row],[109 (02JUL1985 12:00:00)-Water Temperature (C)]]*OO[[#This Row],[51]]</f>
        <v>4.6001311853300001E-9</v>
      </c>
      <c r="BB30" s="10">
        <f>3/24000000*OO[[#This Row],[110 (02JUL1985 15:00:00)-Water Temperature (C)]]*OO[[#This Row],[52]]</f>
        <v>4.1306914437424994E-9</v>
      </c>
      <c r="BC30" s="10">
        <f>3/24000000*OO[[#This Row],[111 (02JUL1985 18:00:00)-Water Temperature (C)]]*OO[[#This Row],[53]]</f>
        <v>3.6665878152249999E-9</v>
      </c>
      <c r="BD30" s="10">
        <f>3/24000000*OO[[#This Row],[112 (02JUL1985 21:00:00)-Water Temperature (C)]]*OO[[#This Row],[54]]</f>
        <v>3.1566243285687499E-9</v>
      </c>
      <c r="BE30" s="10">
        <f>3/24000000*OO[[#This Row],[113 (03JUL1985 00:00:00)-Water Temperature (C)]]*OO[[#This Row],[55]]</f>
        <v>2.6610779981474995E-9</v>
      </c>
      <c r="BF30" s="10">
        <f>3/24000000*OO[[#This Row],[114 (03JUL1985 03:00:00)-Water Temperature (C)]]*OO[[#This Row],[56]]</f>
        <v>2.2891288709375001E-9</v>
      </c>
      <c r="BG30" s="10">
        <f>3/24000000*OO[[#This Row],[115 (03JUL1985 06:00:00)-Water Temperature (C)]]*OO[[#This Row],[57]]</f>
        <v>2.0131114447908751E-9</v>
      </c>
      <c r="BH30" s="10">
        <f>3/24000000*OO[[#This Row],[116 (03JUL1985 09:00:00)-Water Temperature (C)]]*OO[[#This Row],[58]]</f>
        <v>1.7996768287724996E-9</v>
      </c>
      <c r="BI30" s="10">
        <f>3/24000000*OO[[#This Row],[117 (03JUL1985 12:00:00)-Water Temperature (C)]]*OO[[#This Row],[59]]</f>
        <v>1.624932604924375E-9</v>
      </c>
      <c r="BJ30" s="10">
        <f>3/24000000*OO[[#This Row],[118 (03JUL1985 15:00:00)-Water Temperature (C)]]*OO[[#This Row],[60]]</f>
        <v>1.4477969425864998E-9</v>
      </c>
      <c r="BK30" s="10">
        <f>3/24000000*OO[[#This Row],[119 (03JUL1985 18:00:00)-Water Temperature (C)]]*OO[[#This Row],[61]]</f>
        <v>1.272189124375E-9</v>
      </c>
      <c r="BL30" s="10">
        <f>3/24000000*OO[[#This Row],[120 (03JUL1985 21:00:00)-Water Temperature (C)]]*OO[[#This Row],[62]]</f>
        <v>1.10055860397375E-9</v>
      </c>
      <c r="BM30" s="10">
        <f>3/24000000*OO[[#This Row],[121 (04JUL1985 00:00:00)-Water Temperature (C)]]*OO[[#This Row],[63]]</f>
        <v>9.5050379566574993E-10</v>
      </c>
      <c r="BN30" s="10">
        <f>3/24000000*OO[[#This Row],[122 (04JUL1985 03:00:00)-Water Temperature (C)]]*OO[[#This Row],[64]]</f>
        <v>8.3536774295362492E-10</v>
      </c>
      <c r="BO30" s="10">
        <f>3/24000000*OO[[#This Row],[123 (04JUL1985 06:00:00)-Water Temperature (C)]]*OO[[#This Row],[65]]</f>
        <v>7.4399442555500003E-10</v>
      </c>
      <c r="BP30" s="10">
        <f>3/24000000*OO[[#This Row],[124 (04JUL1985 09:00:00)-Water Temperature (C)]]*OO[[#This Row],[66]]</f>
        <v>6.8071323307499981E-10</v>
      </c>
      <c r="BQ30" s="10">
        <f>3/24000000*OO[[#This Row],[125 (04JUL1985 12:00:00)-Water Temperature (C)]]*OO[[#This Row],[67]]</f>
        <v>6.3082837366537498E-10</v>
      </c>
      <c r="BR30" s="10">
        <f>3/24000000*OO[[#This Row],[126 (04JUL1985 15:00:00)-Water Temperature (C)]]*OO[[#This Row],[68]]</f>
        <v>5.7320415644062494E-10</v>
      </c>
      <c r="BS30" s="10">
        <f>3/24000000*OO[[#This Row],[127 (04JUL1985 18:00:00)-Water Temperature (C)]]*OO[[#This Row],[69]]</f>
        <v>5.1199850804049988E-10</v>
      </c>
      <c r="BT30" s="10">
        <f>3/24000000*OO[[#This Row],[128 (04JUL1985 21:00:00)-Water Temperature (C)]]*OO[[#This Row],[70]]</f>
        <v>4.5269451369050001E-10</v>
      </c>
      <c r="BU30" s="10">
        <f>3/24000000*OO[[#This Row],[129 (05JUL1985 00:00:00)-Water Temperature (C)]]*OO[[#This Row],[71]]</f>
        <v>4.0076034574399996E-10</v>
      </c>
      <c r="BV30" s="10">
        <f>3/24000000*OO[[#This Row],[130 (05JUL1985 03:00:00)-Water Temperature (C)]]*OO[[#This Row],[72]]</f>
        <v>3.6136595549924991E-10</v>
      </c>
      <c r="BW30" s="10">
        <f>3/24000000*OO[[#This Row],[131 (05JUL1985 06:00:00)-Water Temperature (C)]]*OO[[#This Row],[73]]</f>
        <v>3.2969637567599996E-10</v>
      </c>
      <c r="BX30" s="10">
        <f>3/24000000*OO[[#This Row],[132 (05JUL1985 09:00:00)-Water Temperature (C)]]*OO[[#This Row],[74]]</f>
        <v>3.0694176761600003E-10</v>
      </c>
      <c r="BY30" s="10">
        <f>3/24000000*OO[[#This Row],[133 (05JUL1985 12:00:00)-Water Temperature (C)]]*OO[[#This Row],[75]]</f>
        <v>2.8758949518324999E-10</v>
      </c>
      <c r="BZ30" s="10">
        <f>3/24000000*OO[[#This Row],[134 (05JUL1985 15:00:00)-Water Temperature (C)]]*OO[[#This Row],[76]]</f>
        <v>2.6502905426475006E-10</v>
      </c>
      <c r="CA30" s="10">
        <f>3/24000000*OO[[#This Row],[135 (05JUL1985 18:00:00)-Water Temperature (C)]]*OO[[#This Row],[77]]</f>
        <v>2.4064731589162499E-10</v>
      </c>
      <c r="CB30" s="10">
        <f>3/24000000*OO[[#This Row],[136 (05JUL1985 21:00:00)-Water Temperature (C)]]*OO[[#This Row],[78]]</f>
        <v>2.1433643880187499E-10</v>
      </c>
      <c r="CC30" s="10">
        <f>3/24000000*OO[[#This Row],[137 (06JUL1985 00:00:00)-Water Temperature (C)]]*OO[[#This Row],[79]]</f>
        <v>1.8932517993473748E-10</v>
      </c>
      <c r="CD30" s="10">
        <f>3/24000000*OO[[#This Row],[138 (06JUL1985 03:00:00)-Water Temperature (C)]]*OO[[#This Row],[80]]</f>
        <v>1.7039387675848751E-10</v>
      </c>
      <c r="CE30" s="10">
        <f>3/24000000*OO[[#This Row],[139 (06JUL1985 06:00:00)-Water Temperature (C)]]*OO[[#This Row],[81]]</f>
        <v>1.5630444268939999E-10</v>
      </c>
      <c r="CF30" s="10">
        <f>3/24000000*OO[[#This Row],[140 (06JUL1985 09:00:00)-Water Temperature (C)]]*OO[[#This Row],[82]]</f>
        <v>1.4889550274283748E-10</v>
      </c>
      <c r="CG30" s="10">
        <f>3/24000000*OO[[#This Row],[141 (06JUL1985 12:00:00)-Water Temperature (C)]]*OO[[#This Row],[83]]</f>
        <v>1.4334375465605E-10</v>
      </c>
      <c r="CH30" s="10">
        <f>3/24000000*OO[[#This Row],[142 (06JUL1985 15:00:00)-Water Temperature (C)]]*OO[[#This Row],[84]]</f>
        <v>1.34714078900625E-10</v>
      </c>
      <c r="CI30" s="10">
        <f>3/24000000*OO[[#This Row],[143 (06JUL1985 18:00:00)-Water Temperature (C)]]*OO[[#This Row],[85]]</f>
        <v>1.24739504208275E-10</v>
      </c>
      <c r="CJ30" s="10">
        <f>3/24000000*OO[[#This Row],[144 (06JUL1985 21:00:00)-Water Temperature (C)]]*OO[[#This Row],[86]]</f>
        <v>1.134096479363125E-10</v>
      </c>
      <c r="CK30" s="10">
        <f>3/24000000*OO[[#This Row],[145 (07JUL1985 00:00:00)-Water Temperature (C)]]*OO[[#This Row],[87]]</f>
        <v>1.0224248250789998E-10</v>
      </c>
      <c r="CL30" s="10">
        <f>3/24000000*OO[[#This Row],[146 (07JUL1985 03:00:00)-Water Temperature (C)]]*OO[[#This Row],[88]]</f>
        <v>9.3876266406062503E-11</v>
      </c>
      <c r="CM30" s="10">
        <f>3/24000000*OO[[#This Row],[147 (07JUL1985 06:00:00)-Water Temperature (C)]]*OO[[#This Row],[89]]</f>
        <v>8.7259131297425003E-11</v>
      </c>
      <c r="CN30" s="10">
        <f>3/24000000*OO[[#This Row],[148 (07JUL1985 09:00:00)-Water Temperature (C)]]*OO[[#This Row],[90]]</f>
        <v>8.1608182982537488E-11</v>
      </c>
      <c r="CO30" s="10">
        <f>3/24000000*OO[[#This Row],[149 (07JUL1985 12:00:00)-Water Temperature (C)]]*OO[[#This Row],[91]]</f>
        <v>7.7336053397662482E-11</v>
      </c>
      <c r="CP30" s="10">
        <f>3/24000000*OO[[#This Row],[150 (07JUL1985 15:00:00)-Water Temperature (C)]]*OO[[#This Row],[92]]</f>
        <v>7.4186405040775006E-11</v>
      </c>
      <c r="CQ30" s="10">
        <f>3/24000000*OO[[#This Row],[151 (07JUL1985 18:00:00)-Water Temperature (C)]]*OO[[#This Row],[93]]</f>
        <v>6.9379202955212496E-11</v>
      </c>
      <c r="CR30" s="10">
        <f>3/24000000*OO[[#This Row],[152 (07JUL1985 21:00:00)-Water Temperature (C)]]*OO[[#This Row],[94]]</f>
        <v>6.3177731239000006E-11</v>
      </c>
      <c r="CS30" s="10">
        <f>3/24000000*OO[[#This Row],[153 (08JUL1985 00:00:00)-Water Temperature (C)]]*OO[[#This Row],[95]]</f>
        <v>5.7998856810937498E-11</v>
      </c>
      <c r="CT30" s="10">
        <f>3/24000000*OO[[#This Row],[154 (08JUL1985 03:00:00)-Water Temperature (C)]]*OO[[#This Row],[96]]</f>
        <v>5.3908512301799992E-11</v>
      </c>
      <c r="CU30" s="10">
        <f>3/24000000*OO[[#This Row],[155 (08JUL1985 06:00:00)-Water Temperature (C)]]*OO[[#This Row],[97]]</f>
        <v>5.0339206030699999E-11</v>
      </c>
      <c r="CV30" s="10">
        <f>3/24000000*OO[[#This Row],[156 (08JUL1985 09:00:00)-Water Temperature (C)]]*OO[[#This Row],[98]]</f>
        <v>4.8084040081874999E-11</v>
      </c>
      <c r="CW30" s="10">
        <f>3/24000000*OO[[#This Row],[157 (08JUL1985 12:00:00)-Water Temperature (C)]]*OO[[#This Row],[99]]</f>
        <v>4.6616599667299994E-11</v>
      </c>
    </row>
    <row r="31" spans="1:101" x14ac:dyDescent="0.35">
      <c r="A31" t="s">
        <v>36</v>
      </c>
      <c r="B31">
        <v>858.42660000000001</v>
      </c>
      <c r="C31" s="10">
        <f>3/24*OO[[#This Row],[59 (26JUN1985 06:00:00)-Water Temperature (C)]]*OO[[#This Row],[1]]/SUM(OO[1])</f>
        <v>5.4809935742671873E-2</v>
      </c>
      <c r="D31" s="10">
        <f>3/24*OO[[#This Row],[60 (26JUN1985 09:00:00)-Water Temperature (C)]]*OO[[#This Row],[2]]/SUM(OO[2])</f>
        <v>2.3450646828505119E-4</v>
      </c>
      <c r="E31" s="10">
        <f>3/24*OO[[#This Row],[61 (26JUN1985 12:00:00)-Water Temperature (C)]]*OO[[#This Row],[3]]/SUM(OO[3])</f>
        <v>2.0484230037662017E-5</v>
      </c>
      <c r="F31" s="10">
        <f>3/24*OO[[#This Row],[62 (26JUN1985 15:00:00)-Water Temperature (C)]]*OO[[#This Row],[4]]/SUM(OO[4])</f>
        <v>1.6235365850162583E-5</v>
      </c>
      <c r="G31" s="10">
        <f>3/24*OO[[#This Row],[63 (26JUN1985 18:00:00)-Water Temperature (C)]]*OO[[#This Row],[5]]/SUM(OO[5])</f>
        <v>1.3176775148058356E-5</v>
      </c>
      <c r="H31" s="10">
        <f>3/24*OO[[#This Row],[64 (26JUN1985 21:00:00)-Water Temperature (C)]]*OO[[#This Row],[6]]/SUM(OO[6])</f>
        <v>1.0698388430463854E-5</v>
      </c>
      <c r="I31" s="10">
        <f>3/24*OO[[#This Row],[65 (27JUN1985 00:00:00)-Water Temperature (C)]]*OO[[#This Row],[7]]/SUM(OO[7])</f>
        <v>8.62260077719682E-6</v>
      </c>
      <c r="J31" s="10">
        <f>3/24*OO[[#This Row],[66 (27JUN1985 03:00:00)-Water Temperature (C)]]*OO[[#This Row],[8]]/SUM(OO[8])</f>
        <v>6.9996653019471661E-6</v>
      </c>
      <c r="K31" s="10">
        <f>3/24*OO[[#This Row],[67 (27JUN1985 06:00:00)-Water Temperature (C)]]*OO[[#This Row],[9]]/SUM(OO[9])</f>
        <v>5.7213926645000777E-6</v>
      </c>
      <c r="L31" s="10">
        <f>3/24*OO[[#This Row],[68 (27JUN1985 09:00:00)-Water Temperature (C)]]*OO[[#This Row],[10]]/SUM(OO[10])</f>
        <v>4.7721799704177827E-6</v>
      </c>
      <c r="M31" s="10">
        <f>3/24*OO[[#This Row],[69 (27JUN1985 12:00:00)-Water Temperature (C)]]*OO[[#This Row],[11]]/SUM(OO[11])</f>
        <v>4.0134572771457004E-6</v>
      </c>
      <c r="N31" s="10">
        <f>3/24*OO[[#This Row],[70 (27JUN1985 15:00:00)-Water Temperature (C)]]*OO[[#This Row],[12]]/SUM(OO[12])</f>
        <v>3.298300457073919E-6</v>
      </c>
      <c r="O31" s="10">
        <f>3/24*OO[[#This Row],[71 (27JUN1985 18:00:00)-Water Temperature (C)]]*OO[[#This Row],[13]]/SUM(OO[13])</f>
        <v>2.66385564946565E-6</v>
      </c>
      <c r="P31" s="10">
        <f>3/24*OO[[#This Row],[72 (27JUN1985 21:00:00)-Water Temperature (C)]]*OO[[#This Row],[14]]/SUM(OO[14])</f>
        <v>2.1251828491631482E-6</v>
      </c>
      <c r="Q31" s="10">
        <f>3/24*OO[[#This Row],[73 (28JUN1985 00:00:00)-Water Temperature (C)]]*OO[[#This Row],[15]]/SUM(OO[15])</f>
        <v>1.6813406378031355E-6</v>
      </c>
      <c r="R31" s="10">
        <f>3/24*OO[[#This Row],[74 (28JUN1985 03:00:00)-Water Temperature (C)]]*OO[[#This Row],[16]]/SUM(OO[16])</f>
        <v>1.352429248567352E-6</v>
      </c>
      <c r="S31" s="10">
        <f>3/24*OO[[#This Row],[75 (28JUN1985 06:00:00)-Water Temperature (C)]]*OO[[#This Row],[17]]/SUM(OO[17])</f>
        <v>1.1062067865059386E-6</v>
      </c>
      <c r="T31" s="10">
        <f>3/24*OO[[#This Row],[76 (28JUN1985 09:00:00)-Water Temperature (C)]]*OO[[#This Row],[18]]/SUM(OO[18])</f>
        <v>9.1776544313941996E-7</v>
      </c>
      <c r="U31" s="10">
        <f>3/24*OO[[#This Row],[77 (28JUN1985 12:00:00)-Water Temperature (C)]]*OO[[#This Row],[19]]/SUM(OO[19])</f>
        <v>7.6916716189300732E-7</v>
      </c>
      <c r="V31" s="10">
        <f>3/24000000*OO[[#This Row],[78 (28JUN1985 15:00:00)-Water Temperature (C)]]*OO[[#This Row],[20]]</f>
        <v>6.3370223541624991E-7</v>
      </c>
      <c r="W31" s="10">
        <f>3/24000000*OO[[#This Row],[79 (28JUN1985 18:00:00)-Water Temperature (C)]]*OO[[#This Row],[21]]</f>
        <v>5.1553747277937498E-7</v>
      </c>
      <c r="X31" s="10">
        <f>3/24000000*OO[[#This Row],[80 (28JUN1985 21:00:00)-Water Temperature (C)]]*OO[[#This Row],[22]]</f>
        <v>4.1416014272850004E-7</v>
      </c>
      <c r="Y31" s="10">
        <f>3/24000000*OO[[#This Row],[81 (29JUN1985 00:00:00)-Water Temperature (C)]]*OO[[#This Row],[23]]</f>
        <v>3.2976521190899998E-7</v>
      </c>
      <c r="Z31" s="10">
        <f>3/24000000*OO[[#This Row],[82 (29JUN1985 03:00:00)-Water Temperature (C)]]*OO[[#This Row],[24]]</f>
        <v>2.6583306172999997E-7</v>
      </c>
      <c r="AA31" s="10">
        <f>3/24000000*OO[[#This Row],[83 (29JUN1985 06:00:00)-Water Temperature (C)]]*OO[[#This Row],[25]]</f>
        <v>2.1854298264262496E-7</v>
      </c>
      <c r="AB31" s="10">
        <f>3/24000000*OO[[#This Row],[84 (29JUN1985 09:00:00)-Water Temperature (C)]]*OO[[#This Row],[26]]</f>
        <v>1.8552332095875001E-7</v>
      </c>
      <c r="AC31" s="10">
        <f>3/24000000*OO[[#This Row],[85 (29JUN1985 12:00:00)-Water Temperature (C)]]*OO[[#This Row],[27]]</f>
        <v>1.59538577822025E-7</v>
      </c>
      <c r="AD31" s="10">
        <f>3/24000000*OO[[#This Row],[86 (29JUN1985 15:00:00)-Water Temperature (C)]]*OO[[#This Row],[28]]</f>
        <v>1.3516809015130001E-7</v>
      </c>
      <c r="AE31" s="10">
        <f>3/24000000*OO[[#This Row],[88 (29JUN1985 21:00:00)-Water Temperature (C)]]*OO[[#This Row],[30]]</f>
        <v>9.2418144674712505E-8</v>
      </c>
      <c r="AF31" s="10">
        <f>3/24000000*OO[[#This Row],[88 (29JUN1985 21:00:00)-Water Temperature (C)]]*OO[[#This Row],[30]]</f>
        <v>9.2418144674712505E-8</v>
      </c>
      <c r="AG31" s="10">
        <f>3/24000000*OO[[#This Row],[89 (30JUN1985 00:00:00)-Water Temperature (C)]]*OO[[#This Row],[31]]</f>
        <v>7.5088531554487511E-8</v>
      </c>
      <c r="AH31" s="10">
        <f>3/24000000*OO[[#This Row],[90 (30JUN1985 03:00:00)-Water Temperature (C)]]*OO[[#This Row],[32]]</f>
        <v>6.2467904078250012E-8</v>
      </c>
      <c r="AI31" s="10">
        <f>3/24000000*OO[[#This Row],[91 (30JUN1985 06:00:00)-Water Temperature (C)]]*OO[[#This Row],[33]]</f>
        <v>5.3324585580112503E-8</v>
      </c>
      <c r="AJ31" s="10">
        <f>3/24000000*OO[[#This Row],[92 (30JUN1985 09:00:00)-Water Temperature (C)]]*OO[[#This Row],[34]]</f>
        <v>4.7024959039800003E-8</v>
      </c>
      <c r="AK31" s="10">
        <f>3/24000000*OO[[#This Row],[93 (30JUN1985 12:00:00)-Water Temperature (C)]]*OO[[#This Row],[35]]</f>
        <v>4.2440827864549996E-8</v>
      </c>
      <c r="AL31" s="10">
        <f>3/24000000*OO[[#This Row],[94 (30JUN1985 15:00:00)-Water Temperature (C)]]*OO[[#This Row],[36]]</f>
        <v>3.7984612672874994E-8</v>
      </c>
      <c r="AM31" s="10">
        <f>3/24000000*OO[[#This Row],[95 (30JUN1985 18:00:00)-Water Temperature (C)]]*OO[[#This Row],[37]]</f>
        <v>3.3308786449362501E-8</v>
      </c>
      <c r="AN31" s="10">
        <f>3/24000000*OO[[#This Row],[96 (30JUN1985 21:00:00)-Water Temperature (C)]]*OO[[#This Row],[38]]</f>
        <v>2.8496708302837499E-8</v>
      </c>
      <c r="AO31" s="10">
        <f>3/24000000*OO[[#This Row],[97 (01JUL1985 00:00:00)-Water Temperature (C)]]*OO[[#This Row],[39]]</f>
        <v>2.4073310590087501E-8</v>
      </c>
      <c r="AP31" s="10">
        <f>3/24000000*OO[[#This Row],[98 (01JUL1985 03:00:00)-Water Temperature (C)]]*OO[[#This Row],[40]]</f>
        <v>2.0784242300900001E-8</v>
      </c>
      <c r="AQ31" s="10">
        <f>3/24000000*OO[[#This Row],[99 (01JUL1985 06:00:00)-Water Temperature (C)]]*OO[[#This Row],[41]]</f>
        <v>1.8396368488624997E-8</v>
      </c>
      <c r="AR31" s="10">
        <f>3/24000000*OO[[#This Row],[100 (01JUL1985 09:00:00)-Water Temperature (C)]]*OO[[#This Row],[42]]</f>
        <v>1.6642092292874999E-8</v>
      </c>
      <c r="AS31" s="10">
        <f>3/24000000*OO[[#This Row],[101 (01JUL1985 12:00:00)-Water Temperature (C)]]*OO[[#This Row],[43]]</f>
        <v>1.5111770441112497E-8</v>
      </c>
      <c r="AT31" s="10">
        <f>3/24000000*OO[[#This Row],[102 (01JUL1985 15:00:00)-Water Temperature (C)]]*OO[[#This Row],[44]]</f>
        <v>1.3369958806743749E-8</v>
      </c>
      <c r="AU31" s="10">
        <f>3/24000000*OO[[#This Row],[103 (01JUL1985 18:00:00)-Water Temperature (C)]]*OO[[#This Row],[45]]</f>
        <v>1.1645756455863751E-8</v>
      </c>
      <c r="AV31" s="10">
        <f>3/24000000*OO[[#This Row],[104 (01JUL1985 21:00:00)-Water Temperature (C)]]*OO[[#This Row],[46]]</f>
        <v>1.0082659584132498E-8</v>
      </c>
      <c r="AW31" s="10">
        <f>3/24000000*OO[[#This Row],[105 (02JUL1985 00:00:00)-Water Temperature (C)]]*OO[[#This Row],[47]]</f>
        <v>8.7681845752724998E-9</v>
      </c>
      <c r="AX31" s="10">
        <f>3/24000000*OO[[#This Row],[106 (02JUL1985 03:00:00)-Water Temperature (C)]]*OO[[#This Row],[48]]</f>
        <v>7.7431634187549996E-9</v>
      </c>
      <c r="AY31" s="10">
        <f>3/24000000*OO[[#This Row],[107 (02JUL1985 06:00:00)-Water Temperature (C)]]*OO[[#This Row],[49]]</f>
        <v>6.8468457278375009E-9</v>
      </c>
      <c r="AZ31" s="10">
        <f>3/24000000*OO[[#This Row],[108 (02JUL1985 09:00:00)-Water Temperature (C)]]*OO[[#This Row],[50]]</f>
        <v>6.0002090628299994E-9</v>
      </c>
      <c r="BA31" s="10">
        <f>3/24000000*OO[[#This Row],[109 (02JUL1985 12:00:00)-Water Temperature (C)]]*OO[[#This Row],[51]]</f>
        <v>5.3081019757599996E-9</v>
      </c>
      <c r="BB31" s="10">
        <f>3/24000000*OO[[#This Row],[110 (02JUL1985 15:00:00)-Water Temperature (C)]]*OO[[#This Row],[52]]</f>
        <v>4.7654817950949998E-9</v>
      </c>
      <c r="BC31" s="10">
        <f>3/24000000*OO[[#This Row],[111 (02JUL1985 18:00:00)-Water Temperature (C)]]*OO[[#This Row],[53]]</f>
        <v>4.23688844865E-9</v>
      </c>
      <c r="BD31" s="10">
        <f>3/24000000*OO[[#This Row],[112 (02JUL1985 21:00:00)-Water Temperature (C)]]*OO[[#This Row],[54]]</f>
        <v>3.6504758346100002E-9</v>
      </c>
      <c r="BE31" s="10">
        <f>3/24000000*OO[[#This Row],[113 (03JUL1985 00:00:00)-Water Temperature (C)]]*OO[[#This Row],[55]]</f>
        <v>3.0779412953100003E-9</v>
      </c>
      <c r="BF31" s="10">
        <f>3/24000000*OO[[#This Row],[114 (03JUL1985 03:00:00)-Water Temperature (C)]]*OO[[#This Row],[56]]</f>
        <v>2.6395274873024996E-9</v>
      </c>
      <c r="BG31" s="10">
        <f>3/24000000*OO[[#This Row],[115 (03JUL1985 06:00:00)-Water Temperature (C)]]*OO[[#This Row],[57]]</f>
        <v>2.3191408678949997E-9</v>
      </c>
      <c r="BH31" s="10">
        <f>3/24000000*OO[[#This Row],[116 (03JUL1985 09:00:00)-Water Temperature (C)]]*OO[[#This Row],[58]]</f>
        <v>2.0739396678067496E-9</v>
      </c>
      <c r="BI31" s="10">
        <f>3/24000000*OO[[#This Row],[117 (03JUL1985 12:00:00)-Water Temperature (C)]]*OO[[#This Row],[59]]</f>
        <v>1.8724735597574996E-9</v>
      </c>
      <c r="BJ31" s="10">
        <f>3/24000000*OO[[#This Row],[118 (03JUL1985 15:00:00)-Water Temperature (C)]]*OO[[#This Row],[60]]</f>
        <v>1.6714601318025001E-9</v>
      </c>
      <c r="BK31" s="10">
        <f>3/24000000*OO[[#This Row],[119 (03JUL1985 18:00:00)-Water Temperature (C)]]*OO[[#This Row],[61]]</f>
        <v>1.4694202814375E-9</v>
      </c>
      <c r="BL31" s="10">
        <f>3/24000000*OO[[#This Row],[120 (03JUL1985 21:00:00)-Water Temperature (C)]]*OO[[#This Row],[62]]</f>
        <v>1.2706997354729998E-9</v>
      </c>
      <c r="BM31" s="10">
        <f>3/24000000*OO[[#This Row],[121 (04JUL1985 00:00:00)-Water Temperature (C)]]*OO[[#This Row],[63]]</f>
        <v>1.09711966926125E-9</v>
      </c>
      <c r="BN31" s="10">
        <f>3/24000000*OO[[#This Row],[122 (04JUL1985 03:00:00)-Water Temperature (C)]]*OO[[#This Row],[64]]</f>
        <v>9.6228040832074982E-10</v>
      </c>
      <c r="BO31" s="10">
        <f>3/24000000*OO[[#This Row],[123 (04JUL1985 06:00:00)-Water Temperature (C)]]*OO[[#This Row],[65]]</f>
        <v>8.5649081087999992E-10</v>
      </c>
      <c r="BP31" s="10">
        <f>3/24000000*OO[[#This Row],[124 (04JUL1985 09:00:00)-Water Temperature (C)]]*OO[[#This Row],[66]]</f>
        <v>7.8307475957625003E-10</v>
      </c>
      <c r="BQ31" s="10">
        <f>3/24000000*OO[[#This Row],[125 (04JUL1985 12:00:00)-Water Temperature (C)]]*OO[[#This Row],[67]]</f>
        <v>7.259586236954999E-10</v>
      </c>
      <c r="BR31" s="10">
        <f>3/24000000*OO[[#This Row],[126 (04JUL1985 15:00:00)-Water Temperature (C)]]*OO[[#This Row],[68]]</f>
        <v>6.6056028581399987E-10</v>
      </c>
      <c r="BS31" s="10">
        <f>3/24000000*OO[[#This Row],[127 (04JUL1985 18:00:00)-Water Temperature (C)]]*OO[[#This Row],[69]]</f>
        <v>5.9021454162800005E-10</v>
      </c>
      <c r="BT31" s="10">
        <f>3/24000000*OO[[#This Row],[128 (04JUL1985 21:00:00)-Water Temperature (C)]]*OO[[#This Row],[70]]</f>
        <v>5.216804817344999E-10</v>
      </c>
      <c r="BU31" s="10">
        <f>3/24000000*OO[[#This Row],[129 (05JUL1985 00:00:00)-Water Temperature (C)]]*OO[[#This Row],[71]]</f>
        <v>4.6129585030424997E-10</v>
      </c>
      <c r="BV31" s="10">
        <f>3/24000000*OO[[#This Row],[130 (05JUL1985 03:00:00)-Water Temperature (C)]]*OO[[#This Row],[72]]</f>
        <v>4.1521147498124995E-10</v>
      </c>
      <c r="BW31" s="10">
        <f>3/24000000*OO[[#This Row],[131 (05JUL1985 06:00:00)-Water Temperature (C)]]*OO[[#This Row],[73]]</f>
        <v>3.7872757202112497E-10</v>
      </c>
      <c r="BX31" s="10">
        <f>3/24000000*OO[[#This Row],[132 (05JUL1985 09:00:00)-Water Temperature (C)]]*OO[[#This Row],[74]]</f>
        <v>3.5255997063674998E-10</v>
      </c>
      <c r="BY31" s="10">
        <f>3/24000000*OO[[#This Row],[133 (05JUL1985 12:00:00)-Water Temperature (C)]]*OO[[#This Row],[75]]</f>
        <v>3.3054413142262494E-10</v>
      </c>
      <c r="BZ31" s="10">
        <f>3/24000000*OO[[#This Row],[134 (05JUL1985 15:00:00)-Water Temperature (C)]]*OO[[#This Row],[76]]</f>
        <v>3.0515128376000003E-10</v>
      </c>
      <c r="CA31" s="10">
        <f>3/24000000*OO[[#This Row],[135 (05JUL1985 18:00:00)-Water Temperature (C)]]*OO[[#This Row],[77]]</f>
        <v>2.7720450902187497E-10</v>
      </c>
      <c r="CB31" s="10">
        <f>3/24000000*OO[[#This Row],[136 (05JUL1985 21:00:00)-Water Temperature (C)]]*OO[[#This Row],[78]]</f>
        <v>2.4691649817812501E-10</v>
      </c>
      <c r="CC31" s="10">
        <f>3/24000000*OO[[#This Row],[137 (06JUL1985 00:00:00)-Water Temperature (C)]]*OO[[#This Row],[79]]</f>
        <v>2.1801533880999997E-10</v>
      </c>
      <c r="CD31" s="10">
        <f>3/24000000*OO[[#This Row],[138 (06JUL1985 03:00:00)-Water Temperature (C)]]*OO[[#This Row],[80]]</f>
        <v>1.9570414808799999E-10</v>
      </c>
      <c r="CE31" s="10">
        <f>3/24000000*OO[[#This Row],[139 (06JUL1985 06:00:00)-Water Temperature (C)]]*OO[[#This Row],[81]]</f>
        <v>1.7941767111734999E-10</v>
      </c>
      <c r="CF31" s="10">
        <f>3/24000000*OO[[#This Row],[140 (06JUL1985 09:00:00)-Water Temperature (C)]]*OO[[#This Row],[82]]</f>
        <v>1.7067638923195E-10</v>
      </c>
      <c r="CG31" s="10">
        <f>3/24000000*OO[[#This Row],[141 (06JUL1985 12:00:00)-Water Temperature (C)]]*OO[[#This Row],[83]]</f>
        <v>1.6446541069822497E-10</v>
      </c>
      <c r="CH31" s="10">
        <f>3/24000000*OO[[#This Row],[142 (06JUL1985 15:00:00)-Water Temperature (C)]]*OO[[#This Row],[84]]</f>
        <v>1.5492996303839999E-10</v>
      </c>
      <c r="CI31" s="10">
        <f>3/24000000*OO[[#This Row],[143 (06JUL1985 18:00:00)-Water Temperature (C)]]*OO[[#This Row],[85]]</f>
        <v>1.4349673370917502E-10</v>
      </c>
      <c r="CJ31" s="10">
        <f>3/24000000*OO[[#This Row],[144 (06JUL1985 21:00:00)-Water Temperature (C)]]*OO[[#This Row],[86]]</f>
        <v>1.3041814166749999E-10</v>
      </c>
      <c r="CK31" s="10">
        <f>3/24000000*OO[[#This Row],[145 (07JUL1985 00:00:00)-Water Temperature (C)]]*OO[[#This Row],[87]]</f>
        <v>1.1755178660775E-10</v>
      </c>
      <c r="CL31" s="10">
        <f>3/24000000*OO[[#This Row],[146 (07JUL1985 03:00:00)-Water Temperature (C)]]*OO[[#This Row],[88]]</f>
        <v>1.07646274679625E-10</v>
      </c>
      <c r="CM31" s="10">
        <f>3/24000000*OO[[#This Row],[147 (07JUL1985 06:00:00)-Water Temperature (C)]]*OO[[#This Row],[89]]</f>
        <v>1.0002575798557499E-10</v>
      </c>
      <c r="CN31" s="10">
        <f>3/24000000*OO[[#This Row],[148 (07JUL1985 09:00:00)-Water Temperature (C)]]*OO[[#This Row],[90]]</f>
        <v>9.3527555938862483E-11</v>
      </c>
      <c r="CO31" s="10">
        <f>3/24000000*OO[[#This Row],[149 (07JUL1985 12:00:00)-Water Temperature (C)]]*OO[[#This Row],[91]]</f>
        <v>8.8627197638437487E-11</v>
      </c>
      <c r="CP31" s="10">
        <f>3/24000000*OO[[#This Row],[150 (07JUL1985 15:00:00)-Water Temperature (C)]]*OO[[#This Row],[92]]</f>
        <v>8.5038865673699985E-11</v>
      </c>
      <c r="CQ31" s="10">
        <f>3/24000000*OO[[#This Row],[151 (07JUL1985 18:00:00)-Water Temperature (C)]]*OO[[#This Row],[93]]</f>
        <v>7.9652992342124977E-11</v>
      </c>
      <c r="CR31" s="10">
        <f>3/24000000*OO[[#This Row],[152 (07JUL1985 21:00:00)-Water Temperature (C)]]*OO[[#This Row],[94]]</f>
        <v>7.2580428691874994E-11</v>
      </c>
      <c r="CS31" s="10">
        <f>3/24000000*OO[[#This Row],[153 (08JUL1985 00:00:00)-Water Temperature (C)]]*OO[[#This Row],[95]]</f>
        <v>6.6535771189937489E-11</v>
      </c>
      <c r="CT31" s="10">
        <f>3/24000000*OO[[#This Row],[154 (08JUL1985 03:00:00)-Water Temperature (C)]]*OO[[#This Row],[96]]</f>
        <v>6.1776453565125006E-11</v>
      </c>
      <c r="CU31" s="10">
        <f>3/24000000*OO[[#This Row],[155 (08JUL1985 06:00:00)-Water Temperature (C)]]*OO[[#This Row],[97]]</f>
        <v>5.7674086930375006E-11</v>
      </c>
      <c r="CV31" s="10">
        <f>3/24000000*OO[[#This Row],[156 (08JUL1985 09:00:00)-Water Temperature (C)]]*OO[[#This Row],[98]]</f>
        <v>5.5081385647249995E-11</v>
      </c>
      <c r="CW31" s="10">
        <f>3/24000000*OO[[#This Row],[157 (08JUL1985 12:00:00)-Water Temperature (C)]]*OO[[#This Row],[99]]</f>
        <v>5.3403317532337498E-11</v>
      </c>
    </row>
    <row r="32" spans="1:101" x14ac:dyDescent="0.35">
      <c r="A32" t="s">
        <v>37</v>
      </c>
      <c r="B32">
        <v>815.40089999999998</v>
      </c>
      <c r="C32" s="10">
        <f>3/24*OO[[#This Row],[59 (26JUN1985 06:00:00)-Water Temperature (C)]]*OO[[#This Row],[1]]/SUM(OO[1])</f>
        <v>6.9369208561857534E-2</v>
      </c>
      <c r="D32" s="10">
        <f>3/24*OO[[#This Row],[60 (26JUN1985 09:00:00)-Water Temperature (C)]]*OO[[#This Row],[2]]/SUM(OO[2])</f>
        <v>3.7388021875637981E-4</v>
      </c>
      <c r="E32" s="10">
        <f>3/24*OO[[#This Row],[61 (26JUN1985 12:00:00)-Water Temperature (C)]]*OO[[#This Row],[3]]/SUM(OO[3])</f>
        <v>1.8254333922025646E-5</v>
      </c>
      <c r="F32" s="10">
        <f>3/24*OO[[#This Row],[62 (26JUN1985 15:00:00)-Water Temperature (C)]]*OO[[#This Row],[4]]/SUM(OO[4])</f>
        <v>1.4258679615336038E-5</v>
      </c>
      <c r="G32" s="10">
        <f>3/24*OO[[#This Row],[63 (26JUN1985 18:00:00)-Water Temperature (C)]]*OO[[#This Row],[5]]/SUM(OO[5])</f>
        <v>1.1566362316549991E-5</v>
      </c>
      <c r="H32" s="10">
        <f>3/24*OO[[#This Row],[64 (26JUN1985 21:00:00)-Water Temperature (C)]]*OO[[#This Row],[6]]/SUM(OO[6])</f>
        <v>9.3892948885351784E-6</v>
      </c>
      <c r="I32" s="10">
        <f>3/24*OO[[#This Row],[65 (27JUN1985 00:00:00)-Water Temperature (C)]]*OO[[#This Row],[7]]/SUM(OO[7])</f>
        <v>7.5682771539007124E-6</v>
      </c>
      <c r="J32" s="10">
        <f>3/24*OO[[#This Row],[66 (27JUN1985 03:00:00)-Water Temperature (C)]]*OO[[#This Row],[8]]/SUM(OO[8])</f>
        <v>6.1407664495468507E-6</v>
      </c>
      <c r="K32" s="10">
        <f>3/24*OO[[#This Row],[67 (27JUN1985 06:00:00)-Water Temperature (C)]]*OO[[#This Row],[9]]/SUM(OO[9])</f>
        <v>5.0182678864330893E-6</v>
      </c>
      <c r="L32" s="10">
        <f>3/24*OO[[#This Row],[68 (27JUN1985 09:00:00)-Water Temperature (C)]]*OO[[#This Row],[10]]/SUM(OO[10])</f>
        <v>4.1857719453377933E-6</v>
      </c>
      <c r="M32" s="10">
        <f>3/24*OO[[#This Row],[69 (27JUN1985 12:00:00)-Water Temperature (C)]]*OO[[#This Row],[11]]/SUM(OO[11])</f>
        <v>3.5226567171475233E-6</v>
      </c>
      <c r="N32" s="10">
        <f>3/24*OO[[#This Row],[70 (27JUN1985 15:00:00)-Water Temperature (C)]]*OO[[#This Row],[12]]/SUM(OO[12])</f>
        <v>2.8992058601990644E-6</v>
      </c>
      <c r="O32" s="10">
        <f>3/24*OO[[#This Row],[71 (27JUN1985 18:00:00)-Water Temperature (C)]]*OO[[#This Row],[13]]/SUM(OO[13])</f>
        <v>2.3427519280236703E-6</v>
      </c>
      <c r="P32" s="10">
        <f>3/24*OO[[#This Row],[72 (27JUN1985 21:00:00)-Water Temperature (C)]]*OO[[#This Row],[14]]/SUM(OO[14])</f>
        <v>1.8683581342179716E-6</v>
      </c>
      <c r="Q32" s="10">
        <f>3/24*OO[[#This Row],[73 (28JUN1985 00:00:00)-Water Temperature (C)]]*OO[[#This Row],[15]]/SUM(OO[15])</f>
        <v>1.4769731266698025E-6</v>
      </c>
      <c r="R32" s="10">
        <f>3/24*OO[[#This Row],[74 (28JUN1985 03:00:00)-Water Temperature (C)]]*OO[[#This Row],[16]]/SUM(OO[16])</f>
        <v>1.1861917994721863E-6</v>
      </c>
      <c r="S32" s="10">
        <f>3/24*OO[[#This Row],[75 (28JUN1985 06:00:00)-Water Temperature (C)]]*OO[[#This Row],[17]]/SUM(OO[17])</f>
        <v>9.6956566941048242E-7</v>
      </c>
      <c r="T32" s="10">
        <f>3/24*OO[[#This Row],[76 (28JUN1985 09:00:00)-Water Temperature (C)]]*OO[[#This Row],[18]]/SUM(OO[18])</f>
        <v>8.0477194321009316E-7</v>
      </c>
      <c r="U32" s="10">
        <f>3/24*OO[[#This Row],[77 (28JUN1985 12:00:00)-Water Temperature (C)]]*OO[[#This Row],[19]]/SUM(OO[19])</f>
        <v>6.7475974630192285E-7</v>
      </c>
      <c r="V32" s="10">
        <f>3/24000000*OO[[#This Row],[78 (28JUN1985 15:00:00)-Water Temperature (C)]]*OO[[#This Row],[20]]</f>
        <v>5.5654080569262497E-7</v>
      </c>
      <c r="W32" s="10">
        <f>3/24000000*OO[[#This Row],[79 (28JUN1985 18:00:00)-Water Temperature (C)]]*OO[[#This Row],[21]]</f>
        <v>4.5317346747574993E-7</v>
      </c>
      <c r="X32" s="10">
        <f>3/24000000*OO[[#This Row],[80 (28JUN1985 21:00:00)-Water Temperature (C)]]*OO[[#This Row],[22]]</f>
        <v>3.6375086446400001E-7</v>
      </c>
      <c r="Y32" s="10">
        <f>3/24000000*OO[[#This Row],[81 (29JUN1985 00:00:00)-Water Temperature (C)]]*OO[[#This Row],[23]]</f>
        <v>2.8968441445124993E-7</v>
      </c>
      <c r="Z32" s="10">
        <f>3/24000000*OO[[#This Row],[82 (29JUN1985 03:00:00)-Water Temperature (C)]]*OO[[#This Row],[24]]</f>
        <v>2.3310035996649995E-7</v>
      </c>
      <c r="AA32" s="10">
        <f>3/24000000*OO[[#This Row],[83 (29JUN1985 06:00:00)-Water Temperature (C)]]*OO[[#This Row],[25]]</f>
        <v>1.9150741278808748E-7</v>
      </c>
      <c r="AB32" s="10">
        <f>3/24000000*OO[[#This Row],[84 (29JUN1985 09:00:00)-Water Temperature (C)]]*OO[[#This Row],[26]]</f>
        <v>1.62456830118E-7</v>
      </c>
      <c r="AC32" s="10">
        <f>3/24000000*OO[[#This Row],[85 (29JUN1985 12:00:00)-Water Temperature (C)]]*OO[[#This Row],[27]]</f>
        <v>1.3970426465197502E-7</v>
      </c>
      <c r="AD32" s="10">
        <f>3/24000000*OO[[#This Row],[86 (29JUN1985 15:00:00)-Water Temperature (C)]]*OO[[#This Row],[28]]</f>
        <v>1.1855121779440001E-7</v>
      </c>
      <c r="AE32" s="10">
        <f>3/24000000*OO[[#This Row],[88 (29JUN1985 21:00:00)-Water Temperature (C)]]*OO[[#This Row],[30]]</f>
        <v>8.1049146314575E-8</v>
      </c>
      <c r="AF32" s="10">
        <f>3/24000000*OO[[#This Row],[88 (29JUN1985 21:00:00)-Water Temperature (C)]]*OO[[#This Row],[30]]</f>
        <v>8.1049146314575E-8</v>
      </c>
      <c r="AG32" s="10">
        <f>3/24000000*OO[[#This Row],[89 (30JUN1985 00:00:00)-Water Temperature (C)]]*OO[[#This Row],[31]]</f>
        <v>6.5804021877500003E-8</v>
      </c>
      <c r="AH32" s="10">
        <f>3/24000000*OO[[#This Row],[90 (30JUN1985 03:00:00)-Water Temperature (C)]]*OO[[#This Row],[32]]</f>
        <v>5.4597355780137501E-8</v>
      </c>
      <c r="AI32" s="10">
        <f>3/24000000*OO[[#This Row],[91 (30JUN1985 06:00:00)-Water Temperature (C)]]*OO[[#This Row],[33]]</f>
        <v>4.6563793044374993E-8</v>
      </c>
      <c r="AJ32" s="10">
        <f>3/24000000*OO[[#This Row],[92 (30JUN1985 09:00:00)-Water Temperature (C)]]*OO[[#This Row],[34]]</f>
        <v>4.1011777088625E-8</v>
      </c>
      <c r="AK32" s="10">
        <f>3/24000000*OO[[#This Row],[93 (30JUN1985 12:00:00)-Water Temperature (C)]]*OO[[#This Row],[35]]</f>
        <v>3.700250023065E-8</v>
      </c>
      <c r="AL32" s="10">
        <f>3/24000000*OO[[#This Row],[94 (30JUN1985 15:00:00)-Water Temperature (C)]]*OO[[#This Row],[36]]</f>
        <v>3.3167097398549995E-8</v>
      </c>
      <c r="AM32" s="10">
        <f>3/24000000*OO[[#This Row],[95 (30JUN1985 18:00:00)-Water Temperature (C)]]*OO[[#This Row],[37]]</f>
        <v>2.9106101247349997E-8</v>
      </c>
      <c r="AN32" s="10">
        <f>3/24000000*OO[[#This Row],[96 (30JUN1985 21:00:00)-Water Temperature (C)]]*OO[[#This Row],[38]]</f>
        <v>2.4902967327562494E-8</v>
      </c>
      <c r="AO32" s="10">
        <f>3/24000000*OO[[#This Row],[97 (01JUL1985 00:00:00)-Water Temperature (C)]]*OO[[#This Row],[39]]</f>
        <v>2.1022753269348748E-8</v>
      </c>
      <c r="AP32" s="10">
        <f>3/24000000*OO[[#This Row],[98 (01JUL1985 03:00:00)-Water Temperature (C)]]*OO[[#This Row],[40]]</f>
        <v>1.8110622645851248E-8</v>
      </c>
      <c r="AQ32" s="10">
        <f>3/24000000*OO[[#This Row],[99 (01JUL1985 06:00:00)-Water Temperature (C)]]*OO[[#This Row],[41]]</f>
        <v>1.6014631725152499E-8</v>
      </c>
      <c r="AR32" s="10">
        <f>3/24000000*OO[[#This Row],[100 (01JUL1985 09:00:00)-Water Temperature (C)]]*OO[[#This Row],[42]]</f>
        <v>1.4493105619849999E-8</v>
      </c>
      <c r="AS32" s="10">
        <f>3/24000000*OO[[#This Row],[101 (01JUL1985 12:00:00)-Water Temperature (C)]]*OO[[#This Row],[43]]</f>
        <v>1.3164594948604999E-8</v>
      </c>
      <c r="AT32" s="10">
        <f>3/24000000*OO[[#This Row],[102 (01JUL1985 15:00:00)-Water Temperature (C)]]*OO[[#This Row],[44]]</f>
        <v>1.167005713728125E-8</v>
      </c>
      <c r="AU32" s="10">
        <f>3/24000000*OO[[#This Row],[103 (01JUL1985 18:00:00)-Water Temperature (C)]]*OO[[#This Row],[45]]</f>
        <v>1.0165774027012498E-8</v>
      </c>
      <c r="AV32" s="10">
        <f>3/24000000*OO[[#This Row],[104 (01JUL1985 21:00:00)-Water Temperature (C)]]*OO[[#This Row],[46]]</f>
        <v>8.7979556136174984E-9</v>
      </c>
      <c r="AW32" s="10">
        <f>3/24000000*OO[[#This Row],[105 (02JUL1985 00:00:00)-Water Temperature (C)]]*OO[[#This Row],[47]]</f>
        <v>7.6450067052824983E-9</v>
      </c>
      <c r="AX32" s="10">
        <f>3/24000000*OO[[#This Row],[106 (02JUL1985 03:00:00)-Water Temperature (C)]]*OO[[#This Row],[48]]</f>
        <v>6.7460606417499991E-9</v>
      </c>
      <c r="AY32" s="10">
        <f>3/24000000*OO[[#This Row],[107 (02JUL1985 06:00:00)-Water Temperature (C)]]*OO[[#This Row],[49]]</f>
        <v>5.9662051798999995E-9</v>
      </c>
      <c r="AZ32" s="10">
        <f>3/24000000*OO[[#This Row],[108 (02JUL1985 09:00:00)-Water Temperature (C)]]*OO[[#This Row],[50]]</f>
        <v>5.23206377706E-9</v>
      </c>
      <c r="BA32" s="10">
        <f>3/24000000*OO[[#This Row],[109 (02JUL1985 12:00:00)-Water Temperature (C)]]*OO[[#This Row],[51]]</f>
        <v>4.62988803717E-9</v>
      </c>
      <c r="BB32" s="10">
        <f>3/24000000*OO[[#This Row],[110 (02JUL1985 15:00:00)-Water Temperature (C)]]*OO[[#This Row],[52]]</f>
        <v>4.1554107080850007E-9</v>
      </c>
      <c r="BC32" s="10">
        <f>3/24000000*OO[[#This Row],[111 (02JUL1985 18:00:00)-Water Temperature (C)]]*OO[[#This Row],[53]]</f>
        <v>3.6996378659099993E-9</v>
      </c>
      <c r="BD32" s="10">
        <f>3/24000000*OO[[#This Row],[112 (02JUL1985 21:00:00)-Water Temperature (C)]]*OO[[#This Row],[54]]</f>
        <v>3.1897084457000001E-9</v>
      </c>
      <c r="BE32" s="10">
        <f>3/24000000*OO[[#This Row],[113 (03JUL1985 00:00:00)-Water Temperature (C)]]*OO[[#This Row],[55]]</f>
        <v>2.6901272675225003E-9</v>
      </c>
      <c r="BF32" s="10">
        <f>3/24000000*OO[[#This Row],[114 (03JUL1985 03:00:00)-Water Temperature (C)]]*OO[[#This Row],[56]]</f>
        <v>2.3010619197975002E-9</v>
      </c>
      <c r="BG32" s="10">
        <f>3/24000000*OO[[#This Row],[115 (03JUL1985 06:00:00)-Water Temperature (C)]]*OO[[#This Row],[57]]</f>
        <v>2.019767855944E-9</v>
      </c>
      <c r="BH32" s="10">
        <f>3/24000000*OO[[#This Row],[116 (03JUL1985 09:00:00)-Water Temperature (C)]]*OO[[#This Row],[58]]</f>
        <v>1.8067842185522497E-9</v>
      </c>
      <c r="BI32" s="10">
        <f>3/24000000*OO[[#This Row],[117 (03JUL1985 12:00:00)-Water Temperature (C)]]*OO[[#This Row],[59]]</f>
        <v>1.6311529508656249E-9</v>
      </c>
      <c r="BJ32" s="10">
        <f>3/24000000*OO[[#This Row],[118 (03JUL1985 15:00:00)-Water Temperature (C)]]*OO[[#This Row],[60]]</f>
        <v>1.4583530675131248E-9</v>
      </c>
      <c r="BK32" s="10">
        <f>3/24000000*OO[[#This Row],[119 (03JUL1985 18:00:00)-Water Temperature (C)]]*OO[[#This Row],[61]]</f>
        <v>1.2826170762174998E-9</v>
      </c>
      <c r="BL32" s="10">
        <f>3/24000000*OO[[#This Row],[120 (03JUL1985 21:00:00)-Water Temperature (C)]]*OO[[#This Row],[62]]</f>
        <v>1.108809251018875E-9</v>
      </c>
      <c r="BM32" s="10">
        <f>3/24000000*OO[[#This Row],[121 (04JUL1985 00:00:00)-Water Temperature (C)]]*OO[[#This Row],[63]]</f>
        <v>9.5712752729749975E-10</v>
      </c>
      <c r="BN32" s="10">
        <f>3/24000000*OO[[#This Row],[122 (04JUL1985 03:00:00)-Water Temperature (C)]]*OO[[#This Row],[64]]</f>
        <v>8.3799022974699989E-10</v>
      </c>
      <c r="BO32" s="10">
        <f>3/24000000*OO[[#This Row],[123 (04JUL1985 06:00:00)-Water Temperature (C)]]*OO[[#This Row],[65]]</f>
        <v>7.4548194869637483E-10</v>
      </c>
      <c r="BP32" s="10">
        <f>3/24000000*OO[[#This Row],[124 (04JUL1985 09:00:00)-Water Temperature (C)]]*OO[[#This Row],[66]]</f>
        <v>6.8119404203474996E-10</v>
      </c>
      <c r="BQ32" s="10">
        <f>3/24000000*OO[[#This Row],[125 (04JUL1985 12:00:00)-Water Temperature (C)]]*OO[[#This Row],[67]]</f>
        <v>6.3157303362224993E-10</v>
      </c>
      <c r="BR32" s="10">
        <f>3/24000000*OO[[#This Row],[126 (04JUL1985 15:00:00)-Water Temperature (C)]]*OO[[#This Row],[68]]</f>
        <v>5.7542712443999993E-10</v>
      </c>
      <c r="BS32" s="10">
        <f>3/24000000*OO[[#This Row],[127 (04JUL1985 18:00:00)-Water Temperature (C)]]*OO[[#This Row],[69]]</f>
        <v>5.1432036668187502E-10</v>
      </c>
      <c r="BT32" s="10">
        <f>3/24000000*OO[[#This Row],[128 (04JUL1985 21:00:00)-Water Temperature (C)]]*OO[[#This Row],[70]]</f>
        <v>4.5445476456949995E-10</v>
      </c>
      <c r="BU32" s="10">
        <f>3/24000000*OO[[#This Row],[129 (05JUL1985 00:00:00)-Water Temperature (C)]]*OO[[#This Row],[71]]</f>
        <v>4.0146750152025001E-10</v>
      </c>
      <c r="BV32" s="10">
        <f>3/24000000*OO[[#This Row],[130 (05JUL1985 03:00:00)-Water Temperature (C)]]*OO[[#This Row],[72]]</f>
        <v>3.6078647217299995E-10</v>
      </c>
      <c r="BW32" s="10">
        <f>3/24000000*OO[[#This Row],[131 (05JUL1985 06:00:00)-Water Temperature (C)]]*OO[[#This Row],[73]]</f>
        <v>3.2898669742400003E-10</v>
      </c>
      <c r="BX32" s="10">
        <f>3/24000000*OO[[#This Row],[132 (05JUL1985 09:00:00)-Water Temperature (C)]]*OO[[#This Row],[74]]</f>
        <v>3.0626724049687496E-10</v>
      </c>
      <c r="BY32" s="10">
        <f>3/24000000*OO[[#This Row],[133 (05JUL1985 12:00:00)-Water Temperature (C)]]*OO[[#This Row],[75]]</f>
        <v>2.8725561593425005E-10</v>
      </c>
      <c r="BZ32" s="10">
        <f>3/24000000*OO[[#This Row],[134 (05JUL1985 15:00:00)-Water Temperature (C)]]*OO[[#This Row],[76]]</f>
        <v>2.6561189025199997E-10</v>
      </c>
      <c r="CA32" s="10">
        <f>3/24000000*OO[[#This Row],[135 (05JUL1985 18:00:00)-Water Temperature (C)]]*OO[[#This Row],[77]]</f>
        <v>2.4138969406675003E-10</v>
      </c>
      <c r="CB32" s="10">
        <f>3/24000000*OO[[#This Row],[136 (05JUL1985 21:00:00)-Water Temperature (C)]]*OO[[#This Row],[78]]</f>
        <v>2.1501880348331249E-10</v>
      </c>
      <c r="CC32" s="10">
        <f>3/24000000*OO[[#This Row],[137 (06JUL1985 00:00:00)-Water Temperature (C)]]*OO[[#This Row],[79]]</f>
        <v>1.8980161840531247E-10</v>
      </c>
      <c r="CD32" s="10">
        <f>3/24000000*OO[[#This Row],[138 (06JUL1985 03:00:00)-Water Temperature (C)]]*OO[[#This Row],[80]]</f>
        <v>1.7000188803048749E-10</v>
      </c>
      <c r="CE32" s="10">
        <f>3/24000000*OO[[#This Row],[139 (06JUL1985 06:00:00)-Water Temperature (C)]]*OO[[#This Row],[81]]</f>
        <v>1.5576129112320001E-10</v>
      </c>
      <c r="CF32" s="10">
        <f>3/24000000*OO[[#This Row],[140 (06JUL1985 09:00:00)-Water Temperature (C)]]*OO[[#This Row],[82]]</f>
        <v>1.4800673739409998E-10</v>
      </c>
      <c r="CG32" s="10">
        <f>3/24000000*OO[[#This Row],[141 (06JUL1985 12:00:00)-Water Temperature (C)]]*OO[[#This Row],[83]]</f>
        <v>1.4269984329467498E-10</v>
      </c>
      <c r="CH32" s="10">
        <f>3/24000000*OO[[#This Row],[142 (06JUL1985 15:00:00)-Water Temperature (C)]]*OO[[#This Row],[84]]</f>
        <v>1.3471063405921249E-10</v>
      </c>
      <c r="CI32" s="10">
        <f>3/24000000*OO[[#This Row],[143 (06JUL1985 18:00:00)-Water Temperature (C)]]*OO[[#This Row],[85]]</f>
        <v>1.2480512258347498E-10</v>
      </c>
      <c r="CJ32" s="10">
        <f>3/24000000*OO[[#This Row],[144 (06JUL1985 21:00:00)-Water Temperature (C)]]*OO[[#This Row],[86]]</f>
        <v>1.1339165537414999E-10</v>
      </c>
      <c r="CK32" s="10">
        <f>3/24000000*OO[[#This Row],[145 (07JUL1985 00:00:00)-Water Temperature (C)]]*OO[[#This Row],[87]]</f>
        <v>1.0220409682987499E-10</v>
      </c>
      <c r="CL32" s="10">
        <f>3/24000000*OO[[#This Row],[146 (07JUL1985 03:00:00)-Water Temperature (C)]]*OO[[#This Row],[88]]</f>
        <v>9.3378969949975004E-11</v>
      </c>
      <c r="CM32" s="10">
        <f>3/24000000*OO[[#This Row],[147 (07JUL1985 06:00:00)-Water Temperature (C)]]*OO[[#This Row],[89]]</f>
        <v>8.6730258030974994E-11</v>
      </c>
      <c r="CN32" s="10">
        <f>3/24000000*OO[[#This Row],[148 (07JUL1985 09:00:00)-Water Temperature (C)]]*OO[[#This Row],[90]]</f>
        <v>8.1079271228687488E-11</v>
      </c>
      <c r="CO32" s="10">
        <f>3/24000000*OO[[#This Row],[149 (07JUL1985 12:00:00)-Water Temperature (C)]]*OO[[#This Row],[91]]</f>
        <v>7.6827725744249985E-11</v>
      </c>
      <c r="CP32" s="10">
        <f>3/24000000*OO[[#This Row],[150 (07JUL1985 15:00:00)-Water Temperature (C)]]*OO[[#This Row],[92]]</f>
        <v>7.372543233137499E-11</v>
      </c>
      <c r="CQ32" s="10">
        <f>3/24000000*OO[[#This Row],[151 (07JUL1985 18:00:00)-Water Temperature (C)]]*OO[[#This Row],[93]]</f>
        <v>6.9143945172662491E-11</v>
      </c>
      <c r="CR32" s="10">
        <f>3/24000000*OO[[#This Row],[152 (07JUL1985 21:00:00)-Water Temperature (C)]]*OO[[#This Row],[94]]</f>
        <v>6.3052284862799997E-11</v>
      </c>
      <c r="CS32" s="10">
        <f>3/24000000*OO[[#This Row],[153 (08JUL1985 00:00:00)-Water Temperature (C)]]*OO[[#This Row],[95]]</f>
        <v>5.773126057874999E-11</v>
      </c>
      <c r="CT32" s="10">
        <f>3/24000000*OO[[#This Row],[154 (08JUL1985 03:00:00)-Water Temperature (C)]]*OO[[#This Row],[96]]</f>
        <v>5.3550545493937503E-11</v>
      </c>
      <c r="CU32" s="10">
        <f>3/24000000*OO[[#This Row],[155 (08JUL1985 06:00:00)-Water Temperature (C)]]*OO[[#This Row],[97]]</f>
        <v>4.9985786761512492E-11</v>
      </c>
      <c r="CV32" s="10">
        <f>3/24000000*OO[[#This Row],[156 (08JUL1985 09:00:00)-Water Temperature (C)]]*OO[[#This Row],[98]]</f>
        <v>4.7737497950999984E-11</v>
      </c>
      <c r="CW32" s="10">
        <f>3/24000000*OO[[#This Row],[157 (08JUL1985 12:00:00)-Water Temperature (C)]]*OO[[#This Row],[99]]</f>
        <v>4.6270151675575004E-11</v>
      </c>
    </row>
    <row r="33" spans="1:101" x14ac:dyDescent="0.35">
      <c r="A33" t="s">
        <v>38</v>
      </c>
      <c r="B33">
        <v>821.43299999999999</v>
      </c>
      <c r="C33" s="10">
        <f>3/24*OO[[#This Row],[59 (26JUN1985 06:00:00)-Water Temperature (C)]]*OO[[#This Row],[1]]/SUM(OO[1])</f>
        <v>9.4005834694112805E-2</v>
      </c>
      <c r="D33" s="10">
        <f>3/24*OO[[#This Row],[60 (26JUN1985 09:00:00)-Water Temperature (C)]]*OO[[#This Row],[2]]/SUM(OO[2])</f>
        <v>7.1007628743249113E-4</v>
      </c>
      <c r="E33" s="10">
        <f>3/24*OO[[#This Row],[61 (26JUN1985 12:00:00)-Water Temperature (C)]]*OO[[#This Row],[3]]/SUM(OO[3])</f>
        <v>1.8604861684569343E-5</v>
      </c>
      <c r="F33" s="10">
        <f>3/24*OO[[#This Row],[62 (26JUN1985 15:00:00)-Water Temperature (C)]]*OO[[#This Row],[4]]/SUM(OO[4])</f>
        <v>1.4021778469994186E-5</v>
      </c>
      <c r="G33" s="10">
        <f>3/24*OO[[#This Row],[63 (26JUN1985 18:00:00)-Water Temperature (C)]]*OO[[#This Row],[5]]/SUM(OO[5])</f>
        <v>1.1368478337177373E-5</v>
      </c>
      <c r="H33" s="10">
        <f>3/24*OO[[#This Row],[64 (26JUN1985 21:00:00)-Water Temperature (C)]]*OO[[#This Row],[6]]/SUM(OO[6])</f>
        <v>9.225386860168258E-6</v>
      </c>
      <c r="I33" s="10">
        <f>3/24*OO[[#This Row],[65 (27JUN1985 00:00:00)-Water Temperature (C)]]*OO[[#This Row],[7]]/SUM(OO[7])</f>
        <v>7.4380899068010547E-6</v>
      </c>
      <c r="J33" s="10">
        <f>3/24*OO[[#This Row],[66 (27JUN1985 03:00:00)-Water Temperature (C)]]*OO[[#This Row],[8]]/SUM(OO[8])</f>
        <v>6.0320397316652193E-6</v>
      </c>
      <c r="K33" s="10">
        <f>3/24*OO[[#This Row],[67 (27JUN1985 06:00:00)-Water Temperature (C)]]*OO[[#This Row],[9]]/SUM(OO[9])</f>
        <v>4.9285748059848017E-6</v>
      </c>
      <c r="L33" s="10">
        <f>3/24*OO[[#This Row],[68 (27JUN1985 09:00:00)-Water Temperature (C)]]*OO[[#This Row],[10]]/SUM(OO[10])</f>
        <v>4.1118583425002706E-6</v>
      </c>
      <c r="M33" s="10">
        <f>3/24*OO[[#This Row],[69 (27JUN1985 12:00:00)-Water Temperature (C)]]*OO[[#This Row],[11]]/SUM(OO[11])</f>
        <v>3.4621837136195624E-6</v>
      </c>
      <c r="N33" s="10">
        <f>3/24*OO[[#This Row],[70 (27JUN1985 15:00:00)-Water Temperature (C)]]*OO[[#This Row],[12]]/SUM(OO[12])</f>
        <v>2.8536816244634119E-6</v>
      </c>
      <c r="O33" s="10">
        <f>3/24*OO[[#This Row],[71 (27JUN1985 18:00:00)-Water Temperature (C)]]*OO[[#This Row],[13]]/SUM(OO[13])</f>
        <v>2.3072786017209209E-6</v>
      </c>
      <c r="P33" s="10">
        <f>3/24*OO[[#This Row],[72 (27JUN1985 21:00:00)-Water Temperature (C)]]*OO[[#This Row],[14]]/SUM(OO[14])</f>
        <v>1.8391056555794304E-6</v>
      </c>
      <c r="Q33" s="10">
        <f>3/24*OO[[#This Row],[73 (28JUN1985 00:00:00)-Water Temperature (C)]]*OO[[#This Row],[15]]/SUM(OO[15])</f>
        <v>1.4528318673439163E-6</v>
      </c>
      <c r="R33" s="10">
        <f>3/24*OO[[#This Row],[74 (28JUN1985 03:00:00)-Water Temperature (C)]]*OO[[#This Row],[16]]/SUM(OO[16])</f>
        <v>1.1649931697004685E-6</v>
      </c>
      <c r="S33" s="10">
        <f>3/24*OO[[#This Row],[75 (28JUN1985 06:00:00)-Water Temperature (C)]]*OO[[#This Row],[17]]/SUM(OO[17])</f>
        <v>9.5139605477830077E-7</v>
      </c>
      <c r="T33" s="10">
        <f>3/24*OO[[#This Row],[76 (28JUN1985 09:00:00)-Water Temperature (C)]]*OO[[#This Row],[18]]/SUM(OO[18])</f>
        <v>7.9019568158432258E-7</v>
      </c>
      <c r="U33" s="10">
        <f>3/24*OO[[#This Row],[77 (28JUN1985 12:00:00)-Water Temperature (C)]]*OO[[#This Row],[19]]/SUM(OO[19])</f>
        <v>6.627941533285483E-7</v>
      </c>
      <c r="V33" s="10">
        <f>3/24000000*OO[[#This Row],[78 (28JUN1985 15:00:00)-Water Temperature (C)]]*OO[[#This Row],[20]]</f>
        <v>5.4727631159337503E-7</v>
      </c>
      <c r="W33" s="10">
        <f>3/24000000*OO[[#This Row],[79 (28JUN1985 18:00:00)-Water Temperature (C)]]*OO[[#This Row],[21]]</f>
        <v>4.4607671345500002E-7</v>
      </c>
      <c r="X33" s="10">
        <f>3/24000000*OO[[#This Row],[80 (28JUN1985 21:00:00)-Water Temperature (C)]]*OO[[#This Row],[22]]</f>
        <v>3.5768779864349996E-7</v>
      </c>
      <c r="Y33" s="10">
        <f>3/24000000*OO[[#This Row],[81 (29JUN1985 00:00:00)-Water Temperature (C)]]*OO[[#This Row],[23]]</f>
        <v>2.8489434732250001E-7</v>
      </c>
      <c r="Z33" s="10">
        <f>3/24000000*OO[[#This Row],[82 (29JUN1985 03:00:00)-Water Temperature (C)]]*OO[[#This Row],[24]]</f>
        <v>2.28844270493E-7</v>
      </c>
      <c r="AA33" s="10">
        <f>3/24000000*OO[[#This Row],[83 (29JUN1985 06:00:00)-Water Temperature (C)]]*OO[[#This Row],[25]]</f>
        <v>1.878797307579625E-7</v>
      </c>
      <c r="AB33" s="10">
        <f>3/24000000*OO[[#This Row],[84 (29JUN1985 09:00:00)-Water Temperature (C)]]*OO[[#This Row],[26]]</f>
        <v>1.5929336713844997E-7</v>
      </c>
      <c r="AC33" s="10">
        <f>3/24000000*OO[[#This Row],[85 (29JUN1985 12:00:00)-Water Temperature (C)]]*OO[[#This Row],[27]]</f>
        <v>1.3695924731249999E-7</v>
      </c>
      <c r="AD33" s="10">
        <f>3/24000000*OO[[#This Row],[86 (29JUN1985 15:00:00)-Water Temperature (C)]]*OO[[#This Row],[28]]</f>
        <v>1.164153415656E-7</v>
      </c>
      <c r="AE33" s="10">
        <f>3/24000000*OO[[#This Row],[88 (29JUN1985 21:00:00)-Water Temperature (C)]]*OO[[#This Row],[30]]</f>
        <v>7.9564208545424999E-8</v>
      </c>
      <c r="AF33" s="10">
        <f>3/24000000*OO[[#This Row],[88 (29JUN1985 21:00:00)-Water Temperature (C)]]*OO[[#This Row],[30]]</f>
        <v>7.9564208545424999E-8</v>
      </c>
      <c r="AG33" s="10">
        <f>3/24000000*OO[[#This Row],[89 (30JUN1985 00:00:00)-Water Temperature (C)]]*OO[[#This Row],[31]]</f>
        <v>6.4559933539499993E-8</v>
      </c>
      <c r="AH33" s="10">
        <f>3/24000000*OO[[#This Row],[90 (30JUN1985 03:00:00)-Water Temperature (C)]]*OO[[#This Row],[32]]</f>
        <v>5.3420554938925E-8</v>
      </c>
      <c r="AI33" s="10">
        <f>3/24000000*OO[[#This Row],[91 (30JUN1985 06:00:00)-Water Temperature (C)]]*OO[[#This Row],[33]]</f>
        <v>4.5513563612649993E-8</v>
      </c>
      <c r="AJ33" s="10">
        <f>3/24000000*OO[[#This Row],[92 (30JUN1985 09:00:00)-Water Temperature (C)]]*OO[[#This Row],[34]]</f>
        <v>4.0043065670549994E-8</v>
      </c>
      <c r="AK33" s="10">
        <f>3/24000000*OO[[#This Row],[93 (30JUN1985 12:00:00)-Water Temperature (C)]]*OO[[#This Row],[35]]</f>
        <v>3.6114122419200001E-8</v>
      </c>
      <c r="AL33" s="10">
        <f>3/24000000*OO[[#This Row],[94 (30JUN1985 15:00:00)-Water Temperature (C)]]*OO[[#This Row],[36]]</f>
        <v>3.2415708283262505E-8</v>
      </c>
      <c r="AM33" s="10">
        <f>3/24000000*OO[[#This Row],[95 (30JUN1985 18:00:00)-Water Temperature (C)]]*OO[[#This Row],[37]]</f>
        <v>2.8469901120200001E-8</v>
      </c>
      <c r="AN33" s="10">
        <f>3/24000000*OO[[#This Row],[96 (30JUN1985 21:00:00)-Water Temperature (C)]]*OO[[#This Row],[38]]</f>
        <v>2.4355469276737495E-8</v>
      </c>
      <c r="AO33" s="10">
        <f>3/24000000*OO[[#This Row],[97 (01JUL1985 00:00:00)-Water Temperature (C)]]*OO[[#This Row],[39]]</f>
        <v>2.054962306769E-8</v>
      </c>
      <c r="AP33" s="10">
        <f>3/24000000*OO[[#This Row],[98 (01JUL1985 03:00:00)-Water Temperature (C)]]*OO[[#This Row],[40]]</f>
        <v>1.7664180317449999E-8</v>
      </c>
      <c r="AQ33" s="10">
        <f>3/24000000*OO[[#This Row],[99 (01JUL1985 06:00:00)-Water Temperature (C)]]*OO[[#This Row],[41]]</f>
        <v>1.5602144414854999E-8</v>
      </c>
      <c r="AR33" s="10">
        <f>3/24000000*OO[[#This Row],[100 (01JUL1985 09:00:00)-Water Temperature (C)]]*OO[[#This Row],[42]]</f>
        <v>1.4127969513612499E-8</v>
      </c>
      <c r="AS33" s="10">
        <f>3/24000000*OO[[#This Row],[101 (01JUL1985 12:00:00)-Water Temperature (C)]]*OO[[#This Row],[43]]</f>
        <v>1.2834974688172501E-8</v>
      </c>
      <c r="AT33" s="10">
        <f>3/24000000*OO[[#This Row],[102 (01JUL1985 15:00:00)-Water Temperature (C)]]*OO[[#This Row],[44]]</f>
        <v>1.1400629329768751E-8</v>
      </c>
      <c r="AU33" s="10">
        <f>3/24000000*OO[[#This Row],[103 (01JUL1985 18:00:00)-Water Temperature (C)]]*OO[[#This Row],[45]]</f>
        <v>9.9329072421349994E-9</v>
      </c>
      <c r="AV33" s="10">
        <f>3/24000000*OO[[#This Row],[104 (01JUL1985 21:00:00)-Water Temperature (C)]]*OO[[#This Row],[46]]</f>
        <v>8.5915757613299984E-9</v>
      </c>
      <c r="AW33" s="10">
        <f>3/24000000*OO[[#This Row],[105 (02JUL1985 00:00:00)-Water Temperature (C)]]*OO[[#This Row],[47]]</f>
        <v>7.4614149217100001E-9</v>
      </c>
      <c r="AX33" s="10">
        <f>3/24000000*OO[[#This Row],[106 (02JUL1985 03:00:00)-Water Temperature (C)]]*OO[[#This Row],[48]]</f>
        <v>6.5779920918074984E-9</v>
      </c>
      <c r="AY33" s="10">
        <f>3/24000000*OO[[#This Row],[107 (02JUL1985 06:00:00)-Water Temperature (C)]]*OO[[#This Row],[49]]</f>
        <v>5.8180840659562494E-9</v>
      </c>
      <c r="AZ33" s="10">
        <f>3/24000000*OO[[#This Row],[108 (02JUL1985 09:00:00)-Water Temperature (C)]]*OO[[#This Row],[50]]</f>
        <v>5.1058520911899999E-9</v>
      </c>
      <c r="BA33" s="10">
        <f>3/24000000*OO[[#This Row],[109 (02JUL1985 12:00:00)-Water Temperature (C)]]*OO[[#This Row],[51]]</f>
        <v>4.5204971876362495E-9</v>
      </c>
      <c r="BB33" s="10">
        <f>3/24000000*OO[[#This Row],[110 (02JUL1985 15:00:00)-Water Temperature (C)]]*OO[[#This Row],[52]]</f>
        <v>4.0558288042612491E-9</v>
      </c>
      <c r="BC33" s="10">
        <f>3/24000000*OO[[#This Row],[111 (02JUL1985 18:00:00)-Water Temperature (C)]]*OO[[#This Row],[53]]</f>
        <v>3.6159049803599995E-9</v>
      </c>
      <c r="BD33" s="10">
        <f>3/24000000*OO[[#This Row],[112 (02JUL1985 21:00:00)-Water Temperature (C)]]*OO[[#This Row],[54]]</f>
        <v>3.1192071061162499E-9</v>
      </c>
      <c r="BE33" s="10">
        <f>3/24000000*OO[[#This Row],[113 (03JUL1985 00:00:00)-Water Temperature (C)]]*OO[[#This Row],[55]]</f>
        <v>2.6314951586562507E-9</v>
      </c>
      <c r="BF33" s="10">
        <f>3/24000000*OO[[#This Row],[114 (03JUL1985 03:00:00)-Water Temperature (C)]]*OO[[#This Row],[56]]</f>
        <v>2.2455504946987501E-9</v>
      </c>
      <c r="BG33" s="10">
        <f>3/24000000*OO[[#This Row],[115 (03JUL1985 06:00:00)-Water Temperature (C)]]*OO[[#This Row],[57]]</f>
        <v>1.9685877064548752E-9</v>
      </c>
      <c r="BH33" s="10">
        <f>3/24000000*OO[[#This Row],[116 (03JUL1985 09:00:00)-Water Temperature (C)]]*OO[[#This Row],[58]]</f>
        <v>1.7617714466455E-9</v>
      </c>
      <c r="BI33" s="10">
        <f>3/24000000*OO[[#This Row],[117 (03JUL1985 12:00:00)-Water Temperature (C)]]*OO[[#This Row],[59]]</f>
        <v>1.5904396586279996E-9</v>
      </c>
      <c r="BJ33" s="10">
        <f>3/24000000*OO[[#This Row],[118 (03JUL1985 15:00:00)-Water Temperature (C)]]*OO[[#This Row],[60]]</f>
        <v>1.42407264391875E-9</v>
      </c>
      <c r="BK33" s="10">
        <f>3/24000000*OO[[#This Row],[119 (03JUL1985 18:00:00)-Water Temperature (C)]]*OO[[#This Row],[61]]</f>
        <v>1.2531029397794999E-9</v>
      </c>
      <c r="BL33" s="10">
        <f>3/24000000*OO[[#This Row],[120 (03JUL1985 21:00:00)-Water Temperature (C)]]*OO[[#This Row],[62]]</f>
        <v>1.082829417789E-9</v>
      </c>
      <c r="BM33" s="10">
        <f>3/24000000*OO[[#This Row],[121 (04JUL1985 00:00:00)-Water Temperature (C)]]*OO[[#This Row],[63]]</f>
        <v>9.3451656256875002E-10</v>
      </c>
      <c r="BN33" s="10">
        <f>3/24000000*OO[[#This Row],[122 (04JUL1985 03:00:00)-Water Temperature (C)]]*OO[[#This Row],[64]]</f>
        <v>8.1671398022437493E-10</v>
      </c>
      <c r="BO33" s="10">
        <f>3/24000000*OO[[#This Row],[123 (04JUL1985 06:00:00)-Water Temperature (C)]]*OO[[#This Row],[65]]</f>
        <v>7.2620471324999979E-10</v>
      </c>
      <c r="BP33" s="10">
        <f>3/24000000*OO[[#This Row],[124 (04JUL1985 09:00:00)-Water Temperature (C)]]*OO[[#This Row],[66]]</f>
        <v>6.6329054992699982E-10</v>
      </c>
      <c r="BQ33" s="10">
        <f>3/24000000*OO[[#This Row],[125 (04JUL1985 12:00:00)-Water Temperature (C)]]*OO[[#This Row],[67]]</f>
        <v>6.1487236333874987E-10</v>
      </c>
      <c r="BR33" s="10">
        <f>3/24000000*OO[[#This Row],[126 (04JUL1985 15:00:00)-Water Temperature (C)]]*OO[[#This Row],[68]]</f>
        <v>5.6101507715174997E-10</v>
      </c>
      <c r="BS33" s="10">
        <f>3/24000000*OO[[#This Row],[127 (04JUL1985 18:00:00)-Water Temperature (C)]]*OO[[#This Row],[69]]</f>
        <v>5.0160962687499994E-10</v>
      </c>
      <c r="BT33" s="10">
        <f>3/24000000*OO[[#This Row],[128 (04JUL1985 21:00:00)-Water Temperature (C)]]*OO[[#This Row],[70]]</f>
        <v>4.4302720812674998E-10</v>
      </c>
      <c r="BU33" s="10">
        <f>3/24000000*OO[[#This Row],[129 (05JUL1985 00:00:00)-Water Temperature (C)]]*OO[[#This Row],[71]]</f>
        <v>3.9101100367875005E-10</v>
      </c>
      <c r="BV33" s="10">
        <f>3/24000000*OO[[#This Row],[130 (05JUL1985 03:00:00)-Water Temperature (C)]]*OO[[#This Row],[72]]</f>
        <v>3.5081883168749999E-10</v>
      </c>
      <c r="BW33" s="10">
        <f>3/24000000*OO[[#This Row],[131 (05JUL1985 06:00:00)-Water Temperature (C)]]*OO[[#This Row],[73]]</f>
        <v>3.1976488476899998E-10</v>
      </c>
      <c r="BX33" s="10">
        <f>3/24000000*OO[[#This Row],[132 (05JUL1985 09:00:00)-Water Temperature (C)]]*OO[[#This Row],[74]]</f>
        <v>2.9776866954037499E-10</v>
      </c>
      <c r="BY33" s="10">
        <f>3/24000000*OO[[#This Row],[133 (05JUL1985 12:00:00)-Water Temperature (C)]]*OO[[#This Row],[75]]</f>
        <v>2.7936163438124998E-10</v>
      </c>
      <c r="BZ33" s="10">
        <f>3/24000000*OO[[#This Row],[134 (05JUL1985 15:00:00)-Water Temperature (C)]]*OO[[#This Row],[76]]</f>
        <v>2.5873688616224998E-10</v>
      </c>
      <c r="CA33" s="10">
        <f>3/24000000*OO[[#This Row],[135 (05JUL1985 18:00:00)-Water Temperature (C)]]*OO[[#This Row],[77]]</f>
        <v>2.3525757627999998E-10</v>
      </c>
      <c r="CB33" s="10">
        <f>3/24000000*OO[[#This Row],[136 (05JUL1985 21:00:00)-Water Temperature (C)]]*OO[[#This Row],[78]]</f>
        <v>2.0952305075131249E-10</v>
      </c>
      <c r="CC33" s="10">
        <f>3/24000000*OO[[#This Row],[137 (06JUL1985 00:00:00)-Water Temperature (C)]]*OO[[#This Row],[79]]</f>
        <v>1.8491238548404998E-10</v>
      </c>
      <c r="CD33" s="10">
        <f>3/24000000*OO[[#This Row],[138 (06JUL1985 03:00:00)-Water Temperature (C)]]*OO[[#This Row],[80]]</f>
        <v>1.6526834233845002E-10</v>
      </c>
      <c r="CE33" s="10">
        <f>3/24000000*OO[[#This Row],[139 (06JUL1985 06:00:00)-Water Temperature (C)]]*OO[[#This Row],[81]]</f>
        <v>1.5132137036568748E-10</v>
      </c>
      <c r="CF33" s="10">
        <f>3/24000000*OO[[#This Row],[140 (06JUL1985 09:00:00)-Water Temperature (C)]]*OO[[#This Row],[82]]</f>
        <v>1.4365503855123749E-10</v>
      </c>
      <c r="CG33" s="10">
        <f>3/24000000*OO[[#This Row],[141 (06JUL1985 12:00:00)-Water Temperature (C)]]*OO[[#This Row],[83]]</f>
        <v>1.3854190030695001E-10</v>
      </c>
      <c r="CH33" s="10">
        <f>3/24000000*OO[[#This Row],[142 (06JUL1985 15:00:00)-Water Temperature (C)]]*OO[[#This Row],[84]]</f>
        <v>1.3106877500092498E-10</v>
      </c>
      <c r="CI33" s="10">
        <f>3/24000000*OO[[#This Row],[143 (06JUL1985 18:00:00)-Water Temperature (C)]]*OO[[#This Row],[85]]</f>
        <v>1.2147867475558748E-10</v>
      </c>
      <c r="CJ33" s="10">
        <f>3/24000000*OO[[#This Row],[144 (06JUL1985 21:00:00)-Water Temperature (C)]]*OO[[#This Row],[86]]</f>
        <v>1.1031271448789998E-10</v>
      </c>
      <c r="CK33" s="10">
        <f>3/24000000*OO[[#This Row],[145 (07JUL1985 00:00:00)-Water Temperature (C)]]*OO[[#This Row],[87]]</f>
        <v>9.9440745405562497E-11</v>
      </c>
      <c r="CL33" s="10">
        <f>3/24000000*OO[[#This Row],[146 (07JUL1985 03:00:00)-Water Temperature (C)]]*OO[[#This Row],[88]]</f>
        <v>9.0647873415662483E-11</v>
      </c>
      <c r="CM33" s="10">
        <f>3/24000000*OO[[#This Row],[147 (07JUL1985 06:00:00)-Water Temperature (C)]]*OO[[#This Row],[89]]</f>
        <v>8.4138850721250004E-11</v>
      </c>
      <c r="CN33" s="10">
        <f>3/24000000*OO[[#This Row],[148 (07JUL1985 09:00:00)-Water Temperature (C)]]*OO[[#This Row],[90]]</f>
        <v>7.8639770234999992E-11</v>
      </c>
      <c r="CO33" s="10">
        <f>3/24000000*OO[[#This Row],[149 (07JUL1985 12:00:00)-Water Temperature (C)]]*OO[[#This Row],[91]]</f>
        <v>7.4521690716824985E-11</v>
      </c>
      <c r="CP33" s="10">
        <f>3/24000000*OO[[#This Row],[150 (07JUL1985 15:00:00)-Water Temperature (C)]]*OO[[#This Row],[92]]</f>
        <v>7.1514779494562506E-11</v>
      </c>
      <c r="CQ33" s="10">
        <f>3/24000000*OO[[#This Row],[151 (07JUL1985 18:00:00)-Water Temperature (C)]]*OO[[#This Row],[93]]</f>
        <v>6.7146445255949991E-11</v>
      </c>
      <c r="CR33" s="10">
        <f>3/24000000*OO[[#This Row],[152 (07JUL1985 21:00:00)-Water Temperature (C)]]*OO[[#This Row],[94]]</f>
        <v>6.1289306111687493E-11</v>
      </c>
      <c r="CS33" s="10">
        <f>3/24000000*OO[[#This Row],[153 (08JUL1985 00:00:00)-Water Temperature (C)]]*OO[[#This Row],[95]]</f>
        <v>5.6048249075999998E-11</v>
      </c>
      <c r="CT33" s="10">
        <f>3/24000000*OO[[#This Row],[154 (08JUL1985 03:00:00)-Water Temperature (C)]]*OO[[#This Row],[96]]</f>
        <v>5.1936837861562498E-11</v>
      </c>
      <c r="CU33" s="10">
        <f>3/24000000*OO[[#This Row],[155 (08JUL1985 06:00:00)-Water Temperature (C)]]*OO[[#This Row],[97]]</f>
        <v>4.8471039576450007E-11</v>
      </c>
      <c r="CV33" s="10">
        <f>3/24000000*OO[[#This Row],[156 (08JUL1985 09:00:00)-Water Temperature (C)]]*OO[[#This Row],[98]]</f>
        <v>4.6299932451449998E-11</v>
      </c>
      <c r="CW33" s="10">
        <f>3/24000000*OO[[#This Row],[157 (08JUL1985 12:00:00)-Water Temperature (C)]]*OO[[#This Row],[99]]</f>
        <v>4.48525657944E-11</v>
      </c>
    </row>
    <row r="34" spans="1:101" x14ac:dyDescent="0.35">
      <c r="A34" t="s">
        <v>39</v>
      </c>
      <c r="B34">
        <v>811.86530000000005</v>
      </c>
      <c r="C34" s="10">
        <f>3/24*OO[[#This Row],[59 (26JUN1985 06:00:00)-Water Temperature (C)]]*OO[[#This Row],[1]]/SUM(OO[1])</f>
        <v>0.11821665456511263</v>
      </c>
      <c r="D34" s="10">
        <f>3/24*OO[[#This Row],[60 (26JUN1985 09:00:00)-Water Temperature (C)]]*OO[[#This Row],[2]]/SUM(OO[2])</f>
        <v>1.2023960961716677E-3</v>
      </c>
      <c r="E34" s="10">
        <f>3/24*OO[[#This Row],[61 (26JUN1985 12:00:00)-Water Temperature (C)]]*OO[[#This Row],[3]]/SUM(OO[3])</f>
        <v>1.9606490449490223E-5</v>
      </c>
      <c r="F34" s="10">
        <f>3/24*OO[[#This Row],[62 (26JUN1985 15:00:00)-Water Temperature (C)]]*OO[[#This Row],[4]]/SUM(OO[4])</f>
        <v>1.3965923165232996E-5</v>
      </c>
      <c r="G34" s="10">
        <f>3/24*OO[[#This Row],[63 (26JUN1985 18:00:00)-Water Temperature (C)]]*OO[[#This Row],[5]]/SUM(OO[5])</f>
        <v>1.1318276459045063E-5</v>
      </c>
      <c r="H34" s="10">
        <f>3/24*OO[[#This Row],[64 (26JUN1985 21:00:00)-Water Temperature (C)]]*OO[[#This Row],[6]]/SUM(OO[6])</f>
        <v>9.1806387131076773E-6</v>
      </c>
      <c r="I34" s="10">
        <f>3/24*OO[[#This Row],[65 (27JUN1985 00:00:00)-Water Temperature (C)]]*OO[[#This Row],[7]]/SUM(OO[7])</f>
        <v>7.4045015099798514E-6</v>
      </c>
      <c r="J34" s="10">
        <f>3/24*OO[[#This Row],[66 (27JUN1985 03:00:00)-Water Temperature (C)]]*OO[[#This Row],[8]]/SUM(OO[8])</f>
        <v>6.0020516504506057E-6</v>
      </c>
      <c r="K34" s="10">
        <f>3/24*OO[[#This Row],[67 (27JUN1985 06:00:00)-Water Temperature (C)]]*OO[[#This Row],[9]]/SUM(OO[9])</f>
        <v>4.903422640116785E-6</v>
      </c>
      <c r="L34" s="10">
        <f>3/24*OO[[#This Row],[68 (27JUN1985 09:00:00)-Water Temperature (C)]]*OO[[#This Row],[10]]/SUM(OO[10])</f>
        <v>4.0924694763237928E-6</v>
      </c>
      <c r="M34" s="10">
        <f>3/24*OO[[#This Row],[69 (27JUN1985 12:00:00)-Water Temperature (C)]]*OO[[#This Row],[11]]/SUM(OO[11])</f>
        <v>3.4470221945532714E-6</v>
      </c>
      <c r="N34" s="10">
        <f>3/24*OO[[#This Row],[70 (27JUN1985 15:00:00)-Water Temperature (C)]]*OO[[#This Row],[12]]/SUM(OO[12])</f>
        <v>2.8447309393096076E-6</v>
      </c>
      <c r="O34" s="10">
        <f>3/24*OO[[#This Row],[71 (27JUN1985 18:00:00)-Water Temperature (C)]]*OO[[#This Row],[13]]/SUM(OO[13])</f>
        <v>2.3013225582624775E-6</v>
      </c>
      <c r="P34" s="10">
        <f>3/24*OO[[#This Row],[72 (27JUN1985 21:00:00)-Water Temperature (C)]]*OO[[#This Row],[14]]/SUM(OO[14])</f>
        <v>1.8332592555414637E-6</v>
      </c>
      <c r="Q34" s="10">
        <f>3/24*OO[[#This Row],[73 (28JUN1985 00:00:00)-Water Temperature (C)]]*OO[[#This Row],[15]]/SUM(OO[15])</f>
        <v>1.4474162662161088E-6</v>
      </c>
      <c r="R34" s="10">
        <f>3/24*OO[[#This Row],[74 (28JUN1985 03:00:00)-Water Temperature (C)]]*OO[[#This Row],[16]]/SUM(OO[16])</f>
        <v>1.1590832669061439E-6</v>
      </c>
      <c r="S34" s="10">
        <f>3/24*OO[[#This Row],[75 (28JUN1985 06:00:00)-Water Temperature (C)]]*OO[[#This Row],[17]]/SUM(OO[17])</f>
        <v>9.4571094196096067E-7</v>
      </c>
      <c r="T34" s="10">
        <f>3/24*OO[[#This Row],[76 (28JUN1985 09:00:00)-Water Temperature (C)]]*OO[[#This Row],[18]]/SUM(OO[18])</f>
        <v>7.8602368232230685E-7</v>
      </c>
      <c r="U34" s="10">
        <f>3/24*OO[[#This Row],[77 (28JUN1985 12:00:00)-Water Temperature (C)]]*OO[[#This Row],[19]]/SUM(OO[19])</f>
        <v>6.595163173695303E-7</v>
      </c>
      <c r="V34" s="10">
        <f>3/24000000*OO[[#This Row],[78 (28JUN1985 15:00:00)-Water Temperature (C)]]*OO[[#This Row],[20]]</f>
        <v>5.4509743579074993E-7</v>
      </c>
      <c r="W34" s="10">
        <f>3/24000000*OO[[#This Row],[79 (28JUN1985 18:00:00)-Water Temperature (C)]]*OO[[#This Row],[21]]</f>
        <v>4.4472700942499993E-7</v>
      </c>
      <c r="X34" s="10">
        <f>3/24000000*OO[[#This Row],[80 (28JUN1985 21:00:00)-Water Temperature (C)]]*OO[[#This Row],[22]]</f>
        <v>3.5624931117649998E-7</v>
      </c>
      <c r="Y34" s="10">
        <f>3/24000000*OO[[#This Row],[81 (29JUN1985 00:00:00)-Water Temperature (C)]]*OO[[#This Row],[23]]</f>
        <v>2.8376495872499994E-7</v>
      </c>
      <c r="Z34" s="10">
        <f>3/24000000*OO[[#This Row],[82 (29JUN1985 03:00:00)-Water Temperature (C)]]*OO[[#This Row],[24]]</f>
        <v>2.2760801563499996E-7</v>
      </c>
      <c r="AA34" s="10">
        <f>3/24000000*OO[[#This Row],[83 (29JUN1985 06:00:00)-Water Temperature (C)]]*OO[[#This Row],[25]]</f>
        <v>1.8674405165024998E-7</v>
      </c>
      <c r="AB34" s="10">
        <f>3/24000000*OO[[#This Row],[84 (29JUN1985 09:00:00)-Water Temperature (C)]]*OO[[#This Row],[26]]</f>
        <v>1.5828405732590001E-7</v>
      </c>
      <c r="AC34" s="10">
        <f>3/24000000*OO[[#This Row],[85 (29JUN1985 12:00:00)-Water Temperature (C)]]*OO[[#This Row],[27]]</f>
        <v>1.3605574558118746E-7</v>
      </c>
      <c r="AD34" s="10">
        <f>3/24000000*OO[[#This Row],[86 (29JUN1985 15:00:00)-Water Temperature (C)]]*OO[[#This Row],[28]]</f>
        <v>1.1581719092817501E-7</v>
      </c>
      <c r="AE34" s="10">
        <f>3/24000000*OO[[#This Row],[88 (29JUN1985 21:00:00)-Water Temperature (C)]]*OO[[#This Row],[30]]</f>
        <v>7.9119093509899992E-8</v>
      </c>
      <c r="AF34" s="10">
        <f>3/24000000*OO[[#This Row],[88 (29JUN1985 21:00:00)-Water Temperature (C)]]*OO[[#This Row],[30]]</f>
        <v>7.9119093509899992E-8</v>
      </c>
      <c r="AG34" s="10">
        <f>3/24000000*OO[[#This Row],[89 (30JUN1985 00:00:00)-Water Temperature (C)]]*OO[[#This Row],[31]]</f>
        <v>6.416824532084999E-8</v>
      </c>
      <c r="AH34" s="10">
        <f>3/24000000*OO[[#This Row],[90 (30JUN1985 03:00:00)-Water Temperature (C)]]*OO[[#This Row],[32]]</f>
        <v>5.2972943258812491E-8</v>
      </c>
      <c r="AI34" s="10">
        <f>3/24000000*OO[[#This Row],[91 (30JUN1985 06:00:00)-Water Temperature (C)]]*OO[[#This Row],[33]]</f>
        <v>4.508766334095E-8</v>
      </c>
      <c r="AJ34" s="10">
        <f>3/24000000*OO[[#This Row],[92 (30JUN1985 09:00:00)-Water Temperature (C)]]*OO[[#This Row],[34]]</f>
        <v>3.9637281598774995E-8</v>
      </c>
      <c r="AK34" s="10">
        <f>3/24000000*OO[[#This Row],[93 (30JUN1985 12:00:00)-Water Temperature (C)]]*OO[[#This Row],[35]]</f>
        <v>3.57347982924375E-8</v>
      </c>
      <c r="AL34" s="10">
        <f>3/24000000*OO[[#This Row],[94 (30JUN1985 15:00:00)-Water Temperature (C)]]*OO[[#This Row],[36]]</f>
        <v>3.2110604304299996E-8</v>
      </c>
      <c r="AM34" s="10">
        <f>3/24000000*OO[[#This Row],[95 (30JUN1985 18:00:00)-Water Temperature (C)]]*OO[[#This Row],[37]]</f>
        <v>2.8223046990112494E-8</v>
      </c>
      <c r="AN34" s="10">
        <f>3/24000000*OO[[#This Row],[96 (30JUN1985 21:00:00)-Water Temperature (C)]]*OO[[#This Row],[38]]</f>
        <v>2.4137098485599999E-8</v>
      </c>
      <c r="AO34" s="10">
        <f>3/24000000*OO[[#This Row],[97 (01JUL1985 00:00:00)-Water Temperature (C)]]*OO[[#This Row],[39]]</f>
        <v>2.0357561214821249E-8</v>
      </c>
      <c r="AP34" s="10">
        <f>3/24000000*OO[[#This Row],[98 (01JUL1985 03:00:00)-Water Temperature (C)]]*OO[[#This Row],[40]]</f>
        <v>1.746589894335E-8</v>
      </c>
      <c r="AQ34" s="10">
        <f>3/24000000*OO[[#This Row],[99 (01JUL1985 06:00:00)-Water Temperature (C)]]*OO[[#This Row],[41]]</f>
        <v>1.5409634238199998E-8</v>
      </c>
      <c r="AR34" s="10">
        <f>3/24000000*OO[[#This Row],[100 (01JUL1985 09:00:00)-Water Temperature (C)]]*OO[[#This Row],[42]]</f>
        <v>1.3963411297912498E-8</v>
      </c>
      <c r="AS34" s="10">
        <f>3/24000000*OO[[#This Row],[101 (01JUL1985 12:00:00)-Water Temperature (C)]]*OO[[#This Row],[43]]</f>
        <v>1.268607550888875E-8</v>
      </c>
      <c r="AT34" s="10">
        <f>3/24000000*OO[[#This Row],[102 (01JUL1985 15:00:00)-Water Temperature (C)]]*OO[[#This Row],[44]]</f>
        <v>1.1287631106359998E-8</v>
      </c>
      <c r="AU34" s="10">
        <f>3/24000000*OO[[#This Row],[103 (01JUL1985 18:00:00)-Water Temperature (C)]]*OO[[#This Row],[45]]</f>
        <v>9.8368113946199975E-9</v>
      </c>
      <c r="AV34" s="10">
        <f>3/24000000*OO[[#This Row],[104 (01JUL1985 21:00:00)-Water Temperature (C)]]*OO[[#This Row],[46]]</f>
        <v>8.5035120023649982E-9</v>
      </c>
      <c r="AW34" s="10">
        <f>3/24000000*OO[[#This Row],[105 (02JUL1985 00:00:00)-Water Temperature (C)]]*OO[[#This Row],[47]]</f>
        <v>7.3821304188450005E-9</v>
      </c>
      <c r="AX34" s="10">
        <f>3/24000000*OO[[#This Row],[106 (02JUL1985 03:00:00)-Water Temperature (C)]]*OO[[#This Row],[48]]</f>
        <v>6.5021486665624996E-9</v>
      </c>
      <c r="AY34" s="10">
        <f>3/24000000*OO[[#This Row],[107 (02JUL1985 06:00:00)-Water Temperature (C)]]*OO[[#This Row],[49]]</f>
        <v>5.7511717276999988E-9</v>
      </c>
      <c r="AZ34" s="10">
        <f>3/24000000*OO[[#This Row],[108 (02JUL1985 09:00:00)-Water Temperature (C)]]*OO[[#This Row],[50]]</f>
        <v>5.0503116313125E-9</v>
      </c>
      <c r="BA34" s="10">
        <f>3/24000000*OO[[#This Row],[109 (02JUL1985 12:00:00)-Water Temperature (C)]]*OO[[#This Row],[51]]</f>
        <v>4.4741359906374996E-9</v>
      </c>
      <c r="BB34" s="10">
        <f>3/24000000*OO[[#This Row],[110 (02JUL1985 15:00:00)-Water Temperature (C)]]*OO[[#This Row],[52]]</f>
        <v>4.0129747316662493E-9</v>
      </c>
      <c r="BC34" s="10">
        <f>3/24000000*OO[[#This Row],[111 (02JUL1985 18:00:00)-Water Temperature (C)]]*OO[[#This Row],[53]]</f>
        <v>3.5817470608100006E-9</v>
      </c>
      <c r="BD34" s="10">
        <f>3/24000000*OO[[#This Row],[112 (02JUL1985 21:00:00)-Water Temperature (C)]]*OO[[#This Row],[54]]</f>
        <v>3.0908232116200001E-9</v>
      </c>
      <c r="BE34" s="10">
        <f>3/24000000*OO[[#This Row],[113 (03JUL1985 00:00:00)-Water Temperature (C)]]*OO[[#This Row],[55]]</f>
        <v>2.6083777266812501E-9</v>
      </c>
      <c r="BF34" s="10">
        <f>3/24000000*OO[[#This Row],[114 (03JUL1985 03:00:00)-Water Temperature (C)]]*OO[[#This Row],[56]]</f>
        <v>2.2215185855287498E-9</v>
      </c>
      <c r="BG34" s="10">
        <f>3/24000000*OO[[#This Row],[115 (03JUL1985 06:00:00)-Water Temperature (C)]]*OO[[#This Row],[57]]</f>
        <v>1.9449993815517498E-9</v>
      </c>
      <c r="BH34" s="10">
        <f>3/24000000*OO[[#This Row],[116 (03JUL1985 09:00:00)-Water Temperature (C)]]*OO[[#This Row],[58]]</f>
        <v>1.7415741381660002E-9</v>
      </c>
      <c r="BI34" s="10">
        <f>3/24000000*OO[[#This Row],[117 (03JUL1985 12:00:00)-Water Temperature (C)]]*OO[[#This Row],[59]]</f>
        <v>1.5721600862864997E-9</v>
      </c>
      <c r="BJ34" s="10">
        <f>3/24000000*OO[[#This Row],[118 (03JUL1985 15:00:00)-Water Temperature (C)]]*OO[[#This Row],[60]]</f>
        <v>1.4094199706099997E-9</v>
      </c>
      <c r="BK34" s="10">
        <f>3/24000000*OO[[#This Row],[119 (03JUL1985 18:00:00)-Water Temperature (C)]]*OO[[#This Row],[61]]</f>
        <v>1.2408540077030001E-9</v>
      </c>
      <c r="BL34" s="10">
        <f>3/24000000*OO[[#This Row],[120 (03JUL1985 21:00:00)-Water Temperature (C)]]*OO[[#This Row],[62]]</f>
        <v>1.0717229484524998E-9</v>
      </c>
      <c r="BM34" s="10">
        <f>3/24000000*OO[[#This Row],[121 (04JUL1985 00:00:00)-Water Temperature (C)]]*OO[[#This Row],[63]]</f>
        <v>9.2475082804124987E-10</v>
      </c>
      <c r="BN34" s="10">
        <f>3/24000000*OO[[#This Row],[122 (04JUL1985 03:00:00)-Water Temperature (C)]]*OO[[#This Row],[64]]</f>
        <v>8.0694528755624987E-10</v>
      </c>
      <c r="BO34" s="10">
        <f>3/24000000*OO[[#This Row],[123 (04JUL1985 06:00:00)-Water Temperature (C)]]*OO[[#This Row],[65]]</f>
        <v>7.1720827246249993E-10</v>
      </c>
      <c r="BP34" s="10">
        <f>3/24000000*OO[[#This Row],[124 (04JUL1985 09:00:00)-Water Temperature (C)]]*OO[[#This Row],[66]]</f>
        <v>6.5492262179199998E-10</v>
      </c>
      <c r="BQ34" s="10">
        <f>3/24000000*OO[[#This Row],[125 (04JUL1985 12:00:00)-Water Temperature (C)]]*OO[[#This Row],[67]]</f>
        <v>6.0691548779262498E-10</v>
      </c>
      <c r="BR34" s="10">
        <f>3/24000000*OO[[#This Row],[126 (04JUL1985 15:00:00)-Water Temperature (C)]]*OO[[#This Row],[68]]</f>
        <v>5.5448806864949995E-10</v>
      </c>
      <c r="BS34" s="10">
        <f>3/24000000*OO[[#This Row],[127 (04JUL1985 18:00:00)-Water Temperature (C)]]*OO[[#This Row],[69]]</f>
        <v>4.9590641008249992E-10</v>
      </c>
      <c r="BT34" s="10">
        <f>3/24000000*OO[[#This Row],[128 (04JUL1985 21:00:00)-Water Temperature (C)]]*OO[[#This Row],[70]]</f>
        <v>4.3777617886874997E-10</v>
      </c>
      <c r="BU34" s="10">
        <f>3/24000000*OO[[#This Row],[129 (05JUL1985 00:00:00)-Water Temperature (C)]]*OO[[#This Row],[71]]</f>
        <v>3.86068058917625E-10</v>
      </c>
      <c r="BV34" s="10">
        <f>3/24000000*OO[[#This Row],[130 (05JUL1985 03:00:00)-Water Temperature (C)]]*OO[[#This Row],[72]]</f>
        <v>3.4589772161574998E-10</v>
      </c>
      <c r="BW34" s="10">
        <f>3/24000000*OO[[#This Row],[131 (05JUL1985 06:00:00)-Water Temperature (C)]]*OO[[#This Row],[73]]</f>
        <v>3.1513441288712496E-10</v>
      </c>
      <c r="BX34" s="10">
        <f>3/24000000*OO[[#This Row],[132 (05JUL1985 09:00:00)-Water Temperature (C)]]*OO[[#This Row],[74]]</f>
        <v>2.9359396539549997E-10</v>
      </c>
      <c r="BY34" s="10">
        <f>3/24000000*OO[[#This Row],[133 (05JUL1985 12:00:00)-Water Temperature (C)]]*OO[[#This Row],[75]]</f>
        <v>2.7549840021012506E-10</v>
      </c>
      <c r="BZ34" s="10">
        <f>3/24000000*OO[[#This Row],[134 (05JUL1985 15:00:00)-Water Temperature (C)]]*OO[[#This Row],[76]]</f>
        <v>2.5552826477899995E-10</v>
      </c>
      <c r="CA34" s="10">
        <f>3/24000000*OO[[#This Row],[135 (05JUL1985 18:00:00)-Water Temperature (C)]]*OO[[#This Row],[77]]</f>
        <v>2.3244709271490001E-10</v>
      </c>
      <c r="CB34" s="10">
        <f>3/24000000*OO[[#This Row],[136 (05JUL1985 21:00:00)-Water Temperature (C)]]*OO[[#This Row],[78]]</f>
        <v>2.0695689431023748E-10</v>
      </c>
      <c r="CC34" s="10">
        <f>3/24000000*OO[[#This Row],[137 (06JUL1985 00:00:00)-Water Temperature (C)]]*OO[[#This Row],[79]]</f>
        <v>1.8261553618912499E-10</v>
      </c>
      <c r="CD34" s="10">
        <f>3/24000000*OO[[#This Row],[138 (06JUL1985 03:00:00)-Water Temperature (C)]]*OO[[#This Row],[80]]</f>
        <v>1.6292821399099998E-10</v>
      </c>
      <c r="CE34" s="10">
        <f>3/24000000*OO[[#This Row],[139 (06JUL1985 06:00:00)-Water Temperature (C)]]*OO[[#This Row],[81]]</f>
        <v>1.4907867197681247E-10</v>
      </c>
      <c r="CF34" s="10">
        <f>3/24000000*OO[[#This Row],[140 (06JUL1985 09:00:00)-Water Temperature (C)]]*OO[[#This Row],[82]]</f>
        <v>1.4144341260465001E-10</v>
      </c>
      <c r="CG34" s="10">
        <f>3/24000000*OO[[#This Row],[141 (06JUL1985 12:00:00)-Water Temperature (C)]]*OO[[#This Row],[83]]</f>
        <v>1.3641279857030001E-10</v>
      </c>
      <c r="CH34" s="10">
        <f>3/24000000*OO[[#This Row],[142 (06JUL1985 15:00:00)-Water Temperature (C)]]*OO[[#This Row],[84]]</f>
        <v>1.2929941712582498E-10</v>
      </c>
      <c r="CI34" s="10">
        <f>3/24000000*OO[[#This Row],[143 (06JUL1985 18:00:00)-Water Temperature (C)]]*OO[[#This Row],[85]]</f>
        <v>1.198883856573E-10</v>
      </c>
      <c r="CJ34" s="10">
        <f>3/24000000*OO[[#This Row],[144 (06JUL1985 21:00:00)-Water Temperature (C)]]*OO[[#This Row],[86]]</f>
        <v>1.0880541081675E-10</v>
      </c>
      <c r="CK34" s="10">
        <f>3/24000000*OO[[#This Row],[145 (07JUL1985 00:00:00)-Water Temperature (C)]]*OO[[#This Row],[87]]</f>
        <v>9.8092047559937498E-11</v>
      </c>
      <c r="CL34" s="10">
        <f>3/24000000*OO[[#This Row],[146 (07JUL1985 03:00:00)-Water Temperature (C)]]*OO[[#This Row],[88]]</f>
        <v>8.9246876633474993E-11</v>
      </c>
      <c r="CM34" s="10">
        <f>3/24000000*OO[[#This Row],[147 (07JUL1985 06:00:00)-Water Temperature (C)]]*OO[[#This Row],[89]]</f>
        <v>8.277669745358751E-11</v>
      </c>
      <c r="CN34" s="10">
        <f>3/24000000*OO[[#This Row],[148 (07JUL1985 09:00:00)-Water Temperature (C)]]*OO[[#This Row],[90]]</f>
        <v>7.7352537651899988E-11</v>
      </c>
      <c r="CO34" s="10">
        <f>3/24000000*OO[[#This Row],[149 (07JUL1985 12:00:00)-Water Temperature (C)]]*OO[[#This Row],[91]]</f>
        <v>7.3318464734374997E-11</v>
      </c>
      <c r="CP34" s="10">
        <f>3/24000000*OO[[#This Row],[150 (07JUL1985 15:00:00)-Water Temperature (C)]]*OO[[#This Row],[92]]</f>
        <v>7.0358281293E-11</v>
      </c>
      <c r="CQ34" s="10">
        <f>3/24000000*OO[[#This Row],[151 (07JUL1985 18:00:00)-Water Temperature (C)]]*OO[[#This Row],[93]]</f>
        <v>6.6115819862949993E-11</v>
      </c>
      <c r="CR34" s="10">
        <f>3/24000000*OO[[#This Row],[152 (07JUL1985 21:00:00)-Water Temperature (C)]]*OO[[#This Row],[94]]</f>
        <v>6.0404977854874998E-11</v>
      </c>
      <c r="CS34" s="10">
        <f>3/24000000*OO[[#This Row],[153 (08JUL1985 00:00:00)-Water Temperature (C)]]*OO[[#This Row],[95]]</f>
        <v>5.5182142412549997E-11</v>
      </c>
      <c r="CT34" s="10">
        <f>3/24000000*OO[[#This Row],[154 (08JUL1985 03:00:00)-Water Temperature (C)]]*OO[[#This Row],[96]]</f>
        <v>5.1083791547250005E-11</v>
      </c>
      <c r="CU34" s="10">
        <f>3/24000000*OO[[#This Row],[155 (08JUL1985 06:00:00)-Water Temperature (C)]]*OO[[#This Row],[97]]</f>
        <v>4.7667279953287504E-11</v>
      </c>
      <c r="CV34" s="10">
        <f>3/24000000*OO[[#This Row],[156 (08JUL1985 09:00:00)-Water Temperature (C)]]*OO[[#This Row],[98]]</f>
        <v>4.5549447544625E-11</v>
      </c>
      <c r="CW34" s="10">
        <f>3/24000000*OO[[#This Row],[157 (08JUL1985 12:00:00)-Water Temperature (C)]]*OO[[#This Row],[99]]</f>
        <v>4.4100174062187508E-11</v>
      </c>
    </row>
    <row r="35" spans="1:101" x14ac:dyDescent="0.35">
      <c r="A35" t="s">
        <v>40</v>
      </c>
      <c r="B35">
        <v>806.18989999999997</v>
      </c>
      <c r="C35" s="10">
        <f>3/24*OO[[#This Row],[59 (26JUN1985 06:00:00)-Water Temperature (C)]]*OO[[#This Row],[1]]/SUM(OO[1])</f>
        <v>0.13864234822426891</v>
      </c>
      <c r="D35" s="10">
        <f>3/24*OO[[#This Row],[60 (26JUN1985 09:00:00)-Water Temperature (C)]]*OO[[#This Row],[2]]/SUM(OO[2])</f>
        <v>2.0795810667936271E-3</v>
      </c>
      <c r="E35" s="10">
        <f>3/24*OO[[#This Row],[61 (26JUN1985 12:00:00)-Water Temperature (C)]]*OO[[#This Row],[3]]/SUM(OO[3])</f>
        <v>2.1772712775259277E-5</v>
      </c>
      <c r="F35" s="10">
        <f>3/24*OO[[#This Row],[62 (26JUN1985 15:00:00)-Water Temperature (C)]]*OO[[#This Row],[4]]/SUM(OO[4])</f>
        <v>1.3582982745509822E-5</v>
      </c>
      <c r="G35" s="10">
        <f>3/24*OO[[#This Row],[63 (26JUN1985 18:00:00)-Water Temperature (C)]]*OO[[#This Row],[5]]/SUM(OO[5])</f>
        <v>1.1001126398911042E-5</v>
      </c>
      <c r="H35" s="10">
        <f>3/24*OO[[#This Row],[64 (26JUN1985 21:00:00)-Water Temperature (C)]]*OO[[#This Row],[6]]/SUM(OO[6])</f>
        <v>8.9189382143610006E-6</v>
      </c>
      <c r="I35" s="10">
        <f>3/24*OO[[#This Row],[65 (27JUN1985 00:00:00)-Water Temperature (C)]]*OO[[#This Row],[7]]/SUM(OO[7])</f>
        <v>7.1964784234345692E-6</v>
      </c>
      <c r="J35" s="10">
        <f>3/24*OO[[#This Row],[66 (27JUN1985 03:00:00)-Water Temperature (C)]]*OO[[#This Row],[8]]/SUM(OO[8])</f>
        <v>5.8303941383402767E-6</v>
      </c>
      <c r="K35" s="10">
        <f>3/24*OO[[#This Row],[67 (27JUN1985 06:00:00)-Water Temperature (C)]]*OO[[#This Row],[9]]/SUM(OO[9])</f>
        <v>4.7613138543651891E-6</v>
      </c>
      <c r="L35" s="10">
        <f>3/24*OO[[#This Row],[68 (27JUN1985 09:00:00)-Water Temperature (C)]]*OO[[#This Row],[10]]/SUM(OO[10])</f>
        <v>3.9747726576196138E-6</v>
      </c>
      <c r="M35" s="10">
        <f>3/24*OO[[#This Row],[69 (27JUN1985 12:00:00)-Water Temperature (C)]]*OO[[#This Row],[11]]/SUM(OO[11])</f>
        <v>3.3486517533837801E-6</v>
      </c>
      <c r="N35" s="10">
        <f>3/24*OO[[#This Row],[70 (27JUN1985 15:00:00)-Water Temperature (C)]]*OO[[#This Row],[12]]/SUM(OO[12])</f>
        <v>2.7673255964876791E-6</v>
      </c>
      <c r="O35" s="10">
        <f>3/24*OO[[#This Row],[71 (27JUN1985 18:00:00)-Water Temperature (C)]]*OO[[#This Row],[13]]/SUM(OO[13])</f>
        <v>2.2408672473286279E-6</v>
      </c>
      <c r="P35" s="10">
        <f>3/24*OO[[#This Row],[72 (27JUN1985 21:00:00)-Water Temperature (C)]]*OO[[#This Row],[14]]/SUM(OO[14])</f>
        <v>1.7843041665720315E-6</v>
      </c>
      <c r="Q35" s="10">
        <f>3/24*OO[[#This Row],[73 (28JUN1985 00:00:00)-Water Temperature (C)]]*OO[[#This Row],[15]]/SUM(OO[15])</f>
        <v>1.4081225265841761E-6</v>
      </c>
      <c r="R35" s="10">
        <f>3/24*OO[[#This Row],[74 (28JUN1985 03:00:00)-Water Temperature (C)]]*OO[[#This Row],[16]]/SUM(OO[16])</f>
        <v>1.126073552438284E-6</v>
      </c>
      <c r="S35" s="10">
        <f>3/24*OO[[#This Row],[75 (28JUN1985 06:00:00)-Water Temperature (C)]]*OO[[#This Row],[17]]/SUM(OO[17])</f>
        <v>9.1769163322299916E-7</v>
      </c>
      <c r="T35" s="10">
        <f>3/24*OO[[#This Row],[76 (28JUN1985 09:00:00)-Water Temperature (C)]]*OO[[#This Row],[18]]/SUM(OO[18])</f>
        <v>7.6316193220292732E-7</v>
      </c>
      <c r="U35" s="10">
        <f>3/24*OO[[#This Row],[77 (28JUN1985 12:00:00)-Water Temperature (C)]]*OO[[#This Row],[19]]/SUM(OO[19])</f>
        <v>6.4047434867781182E-7</v>
      </c>
      <c r="V35" s="10">
        <f>3/24000000*OO[[#This Row],[78 (28JUN1985 15:00:00)-Water Temperature (C)]]*OO[[#This Row],[20]]</f>
        <v>5.2995176684687503E-7</v>
      </c>
      <c r="W35" s="10">
        <f>3/24000000*OO[[#This Row],[79 (28JUN1985 18:00:00)-Water Temperature (C)]]*OO[[#This Row],[21]]</f>
        <v>4.3283698031100001E-7</v>
      </c>
      <c r="X35" s="10">
        <f>3/24000000*OO[[#This Row],[80 (28JUN1985 21:00:00)-Water Temperature (C)]]*OO[[#This Row],[22]]</f>
        <v>3.465573478965E-7</v>
      </c>
      <c r="Y35" s="10">
        <f>3/24000000*OO[[#This Row],[81 (29JUN1985 00:00:00)-Water Temperature (C)]]*OO[[#This Row],[23]]</f>
        <v>2.76044370295375E-7</v>
      </c>
      <c r="Z35" s="10">
        <f>3/24000000*OO[[#This Row],[82 (29JUN1985 03:00:00)-Water Temperature (C)]]*OO[[#This Row],[24]]</f>
        <v>2.2112972004600002E-7</v>
      </c>
      <c r="AA35" s="10">
        <f>3/24000000*OO[[#This Row],[83 (29JUN1985 06:00:00)-Water Temperature (C)]]*OO[[#This Row],[25]]</f>
        <v>1.8125952283086252E-7</v>
      </c>
      <c r="AB35" s="10">
        <f>3/24000000*OO[[#This Row],[84 (29JUN1985 09:00:00)-Water Temperature (C)]]*OO[[#This Row],[26]]</f>
        <v>1.5356739286102499E-7</v>
      </c>
      <c r="AC35" s="10">
        <f>3/24000000*OO[[#This Row],[85 (29JUN1985 12:00:00)-Water Temperature (C)]]*OO[[#This Row],[27]]</f>
        <v>1.3195512192449999E-7</v>
      </c>
      <c r="AD35" s="10">
        <f>3/24000000*OO[[#This Row],[86 (29JUN1985 15:00:00)-Water Temperature (C)]]*OO[[#This Row],[28]]</f>
        <v>1.12493055406575E-7</v>
      </c>
      <c r="AE35" s="10">
        <f>3/24000000*OO[[#This Row],[88 (29JUN1985 21:00:00)-Water Temperature (C)]]*OO[[#This Row],[30]]</f>
        <v>7.6867924853649981E-8</v>
      </c>
      <c r="AF35" s="10">
        <f>3/24000000*OO[[#This Row],[88 (29JUN1985 21:00:00)-Water Temperature (C)]]*OO[[#This Row],[30]]</f>
        <v>7.6867924853649981E-8</v>
      </c>
      <c r="AG35" s="10">
        <f>3/24000000*OO[[#This Row],[89 (30JUN1985 00:00:00)-Water Temperature (C)]]*OO[[#This Row],[31]]</f>
        <v>6.231805742970001E-8</v>
      </c>
      <c r="AH35" s="10">
        <f>3/24000000*OO[[#This Row],[90 (30JUN1985 03:00:00)-Water Temperature (C)]]*OO[[#This Row],[32]]</f>
        <v>5.1328361097875002E-8</v>
      </c>
      <c r="AI35" s="10">
        <f>3/24000000*OO[[#This Row],[91 (30JUN1985 06:00:00)-Water Temperature (C)]]*OO[[#This Row],[33]]</f>
        <v>4.3629275178899994E-8</v>
      </c>
      <c r="AJ35" s="10">
        <f>3/24000000*OO[[#This Row],[92 (30JUN1985 09:00:00)-Water Temperature (C)]]*OO[[#This Row],[34]]</f>
        <v>3.8314744520499993E-8</v>
      </c>
      <c r="AK35" s="10">
        <f>3/24000000*OO[[#This Row],[93 (30JUN1985 12:00:00)-Water Temperature (C)]]*OO[[#This Row],[35]]</f>
        <v>3.4526197702499997E-8</v>
      </c>
      <c r="AL35" s="10">
        <f>3/24000000*OO[[#This Row],[94 (30JUN1985 15:00:00)-Water Temperature (C)]]*OO[[#This Row],[36]]</f>
        <v>3.1055216746399999E-8</v>
      </c>
      <c r="AM35" s="10">
        <f>3/24000000*OO[[#This Row],[95 (30JUN1985 18:00:00)-Water Temperature (C)]]*OO[[#This Row],[37]]</f>
        <v>2.7325361462174999E-8</v>
      </c>
      <c r="AN35" s="10">
        <f>3/24000000*OO[[#This Row],[96 (30JUN1985 21:00:00)-Water Temperature (C)]]*OO[[#This Row],[38]]</f>
        <v>2.337013752835E-8</v>
      </c>
      <c r="AO35" s="10">
        <f>3/24000000*OO[[#This Row],[97 (01JUL1985 00:00:00)-Water Temperature (C)]]*OO[[#This Row],[39]]</f>
        <v>1.9705443097275E-8</v>
      </c>
      <c r="AP35" s="10">
        <f>3/24000000*OO[[#This Row],[98 (01JUL1985 03:00:00)-Water Temperature (C)]]*OO[[#This Row],[40]]</f>
        <v>1.6874061362577498E-8</v>
      </c>
      <c r="AQ35" s="10">
        <f>3/24000000*OO[[#This Row],[99 (01JUL1985 06:00:00)-Water Temperature (C)]]*OO[[#This Row],[41]]</f>
        <v>1.4866079170520002E-8</v>
      </c>
      <c r="AR35" s="10">
        <f>3/24000000*OO[[#This Row],[100 (01JUL1985 09:00:00)-Water Temperature (C)]]*OO[[#This Row],[42]]</f>
        <v>1.34741417721625E-8</v>
      </c>
      <c r="AS35" s="10">
        <f>3/24000000*OO[[#This Row],[101 (01JUL1985 12:00:00)-Water Temperature (C)]]*OO[[#This Row],[43]]</f>
        <v>1.2244545607799999E-8</v>
      </c>
      <c r="AT35" s="10">
        <f>3/24000000*OO[[#This Row],[102 (01JUL1985 15:00:00)-Water Temperature (C)]]*OO[[#This Row],[44]]</f>
        <v>1.09124448954975E-8</v>
      </c>
      <c r="AU35" s="10">
        <f>3/24000000*OO[[#This Row],[103 (01JUL1985 18:00:00)-Water Temperature (C)]]*OO[[#This Row],[45]]</f>
        <v>9.5167542303424981E-9</v>
      </c>
      <c r="AV35" s="10">
        <f>3/24000000*OO[[#This Row],[104 (01JUL1985 21:00:00)-Water Temperature (C)]]*OO[[#This Row],[46]]</f>
        <v>8.2212357264099996E-9</v>
      </c>
      <c r="AW35" s="10">
        <f>3/24000000*OO[[#This Row],[105 (02JUL1985 00:00:00)-Water Temperature (C)]]*OO[[#This Row],[47]]</f>
        <v>7.1349925918699999E-9</v>
      </c>
      <c r="AX35" s="10">
        <f>3/24000000*OO[[#This Row],[106 (02JUL1985 03:00:00)-Water Temperature (C)]]*OO[[#This Row],[48]]</f>
        <v>6.2777227969324993E-9</v>
      </c>
      <c r="AY35" s="10">
        <f>3/24000000*OO[[#This Row],[107 (02JUL1985 06:00:00)-Water Temperature (C)]]*OO[[#This Row],[49]]</f>
        <v>5.5527554354999994E-9</v>
      </c>
      <c r="AZ35" s="10">
        <f>3/24000000*OO[[#This Row],[108 (02JUL1985 09:00:00)-Water Temperature (C)]]*OO[[#This Row],[50]]</f>
        <v>4.8792003413999988E-9</v>
      </c>
      <c r="BA35" s="10">
        <f>3/24000000*OO[[#This Row],[109 (02JUL1985 12:00:00)-Water Temperature (C)]]*OO[[#This Row],[51]]</f>
        <v>4.3244878145249991E-9</v>
      </c>
      <c r="BB35" s="10">
        <f>3/24000000*OO[[#This Row],[110 (02JUL1985 15:00:00)-Water Temperature (C)]]*OO[[#This Row],[52]]</f>
        <v>3.8773518466725E-9</v>
      </c>
      <c r="BC35" s="10">
        <f>3/24000000*OO[[#This Row],[111 (02JUL1985 18:00:00)-Water Temperature (C)]]*OO[[#This Row],[53]]</f>
        <v>3.46458300324E-9</v>
      </c>
      <c r="BD35" s="10">
        <f>3/24000000*OO[[#This Row],[112 (02JUL1985 21:00:00)-Water Temperature (C)]]*OO[[#This Row],[54]]</f>
        <v>2.9924630614999996E-9</v>
      </c>
      <c r="BE35" s="10">
        <f>3/24000000*OO[[#This Row],[113 (03JUL1985 00:00:00)-Water Temperature (C)]]*OO[[#This Row],[55]]</f>
        <v>2.5263148204349999E-9</v>
      </c>
      <c r="BF35" s="10">
        <f>3/24000000*OO[[#This Row],[114 (03JUL1985 03:00:00)-Water Temperature (C)]]*OO[[#This Row],[56]]</f>
        <v>2.1478528393437501E-9</v>
      </c>
      <c r="BG35" s="10">
        <f>3/24000000*OO[[#This Row],[115 (03JUL1985 06:00:00)-Water Temperature (C)]]*OO[[#This Row],[57]]</f>
        <v>1.8775378319032497E-9</v>
      </c>
      <c r="BH35" s="10">
        <f>3/24000000*OO[[#This Row],[116 (03JUL1985 09:00:00)-Water Temperature (C)]]*OO[[#This Row],[58]]</f>
        <v>1.6814849420287499E-9</v>
      </c>
      <c r="BI35" s="10">
        <f>3/24000000*OO[[#This Row],[117 (03JUL1985 12:00:00)-Water Temperature (C)]]*OO[[#This Row],[59]]</f>
        <v>1.5179386502868749E-9</v>
      </c>
      <c r="BJ35" s="10">
        <f>3/24000000*OO[[#This Row],[118 (03JUL1985 15:00:00)-Water Temperature (C)]]*OO[[#This Row],[60]]</f>
        <v>1.362423522675625E-9</v>
      </c>
      <c r="BK35" s="10">
        <f>3/24000000*OO[[#This Row],[119 (03JUL1985 18:00:00)-Water Temperature (C)]]*OO[[#This Row],[61]]</f>
        <v>1.200370057218E-9</v>
      </c>
      <c r="BL35" s="10">
        <f>3/24000000*OO[[#This Row],[120 (03JUL1985 21:00:00)-Water Temperature (C)]]*OO[[#This Row],[62]]</f>
        <v>1.0366551038279999E-9</v>
      </c>
      <c r="BM35" s="10">
        <f>3/24000000*OO[[#This Row],[121 (04JUL1985 00:00:00)-Water Temperature (C)]]*OO[[#This Row],[63]]</f>
        <v>8.9426058146424996E-10</v>
      </c>
      <c r="BN35" s="10">
        <f>3/24000000*OO[[#This Row],[122 (04JUL1985 03:00:00)-Water Temperature (C)]]*OO[[#This Row],[64]]</f>
        <v>7.7921470456587495E-10</v>
      </c>
      <c r="BO35" s="10">
        <f>3/24000000*OO[[#This Row],[123 (04JUL1985 06:00:00)-Water Temperature (C)]]*OO[[#This Row],[65]]</f>
        <v>6.9205257899662508E-10</v>
      </c>
      <c r="BP35" s="10">
        <f>3/24000000*OO[[#This Row],[124 (04JUL1985 09:00:00)-Water Temperature (C)]]*OO[[#This Row],[66]]</f>
        <v>6.3176008377649996E-10</v>
      </c>
      <c r="BQ35" s="10">
        <f>3/24000000*OO[[#This Row],[125 (04JUL1985 12:00:00)-Water Temperature (C)]]*OO[[#This Row],[67]]</f>
        <v>5.8513934207399994E-10</v>
      </c>
      <c r="BR35" s="10">
        <f>3/24000000*OO[[#This Row],[126 (04JUL1985 15:00:00)-Water Temperature (C)]]*OO[[#This Row],[68]]</f>
        <v>5.3535293024875E-10</v>
      </c>
      <c r="BS35" s="10">
        <f>3/24000000*OO[[#This Row],[127 (04JUL1985 18:00:00)-Water Temperature (C)]]*OO[[#This Row],[69]]</f>
        <v>4.7906957704350002E-10</v>
      </c>
      <c r="BT35" s="10">
        <f>3/24000000*OO[[#This Row],[128 (04JUL1985 21:00:00)-Water Temperature (C)]]*OO[[#This Row],[70]]</f>
        <v>4.2282641871075004E-10</v>
      </c>
      <c r="BU35" s="10">
        <f>3/24000000*OO[[#This Row],[129 (05JUL1985 00:00:00)-Water Temperature (C)]]*OO[[#This Row],[71]]</f>
        <v>3.72570832075E-10</v>
      </c>
      <c r="BV35" s="10">
        <f>3/24000000*OO[[#This Row],[130 (05JUL1985 03:00:00)-Water Temperature (C)]]*OO[[#This Row],[72]]</f>
        <v>3.3333666106499997E-10</v>
      </c>
      <c r="BW35" s="10">
        <f>3/24000000*OO[[#This Row],[131 (05JUL1985 06:00:00)-Water Temperature (C)]]*OO[[#This Row],[73]]</f>
        <v>3.0346564726799997E-10</v>
      </c>
      <c r="BX35" s="10">
        <f>3/24000000*OO[[#This Row],[132 (05JUL1985 09:00:00)-Water Temperature (C)]]*OO[[#This Row],[74]]</f>
        <v>2.8279757685749998E-10</v>
      </c>
      <c r="BY35" s="10">
        <f>3/24000000*OO[[#This Row],[133 (05JUL1985 12:00:00)-Water Temperature (C)]]*OO[[#This Row],[75]]</f>
        <v>2.6540390762037501E-10</v>
      </c>
      <c r="BZ35" s="10">
        <f>3/24000000*OO[[#This Row],[134 (05JUL1985 15:00:00)-Water Temperature (C)]]*OO[[#This Row],[76]]</f>
        <v>2.4654230615600004E-10</v>
      </c>
      <c r="CA35" s="10">
        <f>3/24000000*OO[[#This Row],[135 (05JUL1985 18:00:00)-Water Temperature (C)]]*OO[[#This Row],[77]]</f>
        <v>2.2443478059551246E-10</v>
      </c>
      <c r="CB35" s="10">
        <f>3/24000000*OO[[#This Row],[136 (05JUL1985 21:00:00)-Water Temperature (C)]]*OO[[#This Row],[78]]</f>
        <v>1.998313358635125E-10</v>
      </c>
      <c r="CC35" s="10">
        <f>3/24000000*OO[[#This Row],[137 (06JUL1985 00:00:00)-Water Temperature (C)]]*OO[[#This Row],[79]]</f>
        <v>1.7629652124507501E-10</v>
      </c>
      <c r="CD35" s="10">
        <f>3/24000000*OO[[#This Row],[138 (06JUL1985 03:00:00)-Water Temperature (C)]]*OO[[#This Row],[80]]</f>
        <v>1.5703497871075E-10</v>
      </c>
      <c r="CE35" s="10">
        <f>3/24000000*OO[[#This Row],[139 (06JUL1985 06:00:00)-Water Temperature (C)]]*OO[[#This Row],[81]]</f>
        <v>1.4352295545802499E-10</v>
      </c>
      <c r="CF35" s="10">
        <f>3/24000000*OO[[#This Row],[140 (06JUL1985 09:00:00)-Water Temperature (C)]]*OO[[#This Row],[82]]</f>
        <v>1.36072197294475E-10</v>
      </c>
      <c r="CG35" s="10">
        <f>3/24000000*OO[[#This Row],[141 (06JUL1985 12:00:00)-Water Temperature (C)]]*OO[[#This Row],[83]]</f>
        <v>1.3121246396264998E-10</v>
      </c>
      <c r="CH35" s="10">
        <f>3/24000000*OO[[#This Row],[142 (06JUL1985 15:00:00)-Water Temperature (C)]]*OO[[#This Row],[84]]</f>
        <v>1.2461025252795E-10</v>
      </c>
      <c r="CI35" s="10">
        <f>3/24000000*OO[[#This Row],[143 (06JUL1985 18:00:00)-Water Temperature (C)]]*OO[[#This Row],[85]]</f>
        <v>1.1562136197437501E-10</v>
      </c>
      <c r="CJ35" s="10">
        <f>3/24000000*OO[[#This Row],[144 (06JUL1985 21:00:00)-Water Temperature (C)]]*OO[[#This Row],[86]]</f>
        <v>1.0492164563676251E-10</v>
      </c>
      <c r="CK35" s="10">
        <f>3/24000000*OO[[#This Row],[145 (07JUL1985 00:00:00)-Water Temperature (C)]]*OO[[#This Row],[87]]</f>
        <v>9.4589410915899987E-11</v>
      </c>
      <c r="CL35" s="10">
        <f>3/24000000*OO[[#This Row],[146 (07JUL1985 03:00:00)-Water Temperature (C)]]*OO[[#This Row],[88]]</f>
        <v>8.5906995077474984E-11</v>
      </c>
      <c r="CM35" s="10">
        <f>3/24000000*OO[[#This Row],[147 (07JUL1985 06:00:00)-Water Temperature (C)]]*OO[[#This Row],[89]]</f>
        <v>7.9599095603024996E-11</v>
      </c>
      <c r="CN35" s="10">
        <f>3/24000000*OO[[#This Row],[148 (07JUL1985 09:00:00)-Water Temperature (C)]]*OO[[#This Row],[90]]</f>
        <v>7.4371470202962495E-11</v>
      </c>
      <c r="CO35" s="10">
        <f>3/24000000*OO[[#This Row],[149 (07JUL1985 12:00:00)-Water Temperature (C)]]*OO[[#This Row],[91]]</f>
        <v>7.0493631705625002E-11</v>
      </c>
      <c r="CP35" s="10">
        <f>3/24000000*OO[[#This Row],[150 (07JUL1985 15:00:00)-Water Temperature (C)]]*OO[[#This Row],[92]]</f>
        <v>6.764804695795E-11</v>
      </c>
      <c r="CQ35" s="10">
        <f>3/24000000*OO[[#This Row],[151 (07JUL1985 18:00:00)-Water Temperature (C)]]*OO[[#This Row],[93]]</f>
        <v>6.3630163279200005E-11</v>
      </c>
      <c r="CR35" s="10">
        <f>3/24000000*OO[[#This Row],[152 (07JUL1985 21:00:00)-Water Temperature (C)]]*OO[[#This Row],[94]]</f>
        <v>5.82029620767E-11</v>
      </c>
      <c r="CS35" s="10">
        <f>3/24000000*OO[[#This Row],[153 (08JUL1985 00:00:00)-Water Temperature (C)]]*OO[[#This Row],[95]]</f>
        <v>5.311770461635E-11</v>
      </c>
      <c r="CT35" s="10">
        <f>3/24000000*OO[[#This Row],[154 (08JUL1985 03:00:00)-Water Temperature (C)]]*OO[[#This Row],[96]]</f>
        <v>4.9120324295087494E-11</v>
      </c>
      <c r="CU35" s="10">
        <f>3/24000000*OO[[#This Row],[155 (08JUL1985 06:00:00)-Water Temperature (C)]]*OO[[#This Row],[97]]</f>
        <v>4.5820930810012495E-11</v>
      </c>
      <c r="CV35" s="10">
        <f>3/24000000*OO[[#This Row],[156 (08JUL1985 09:00:00)-Water Temperature (C)]]*OO[[#This Row],[98]]</f>
        <v>4.3787597521849999E-11</v>
      </c>
      <c r="CW35" s="10">
        <f>3/24000000*OO[[#This Row],[157 (08JUL1985 12:00:00)-Water Temperature (C)]]*OO[[#This Row],[99]]</f>
        <v>4.2369234063074992E-11</v>
      </c>
    </row>
    <row r="36" spans="1:101" x14ac:dyDescent="0.35">
      <c r="A36" t="s">
        <v>41</v>
      </c>
      <c r="B36">
        <v>817.98260000000005</v>
      </c>
      <c r="C36" s="10">
        <f>3/24*OO[[#This Row],[59 (26JUN1985 06:00:00)-Water Temperature (C)]]*OO[[#This Row],[1]]/SUM(OO[1])</f>
        <v>0.19932541057573525</v>
      </c>
      <c r="D36" s="10">
        <f>3/24*OO[[#This Row],[60 (26JUN1985 09:00:00)-Water Temperature (C)]]*OO[[#This Row],[2]]/SUM(OO[2])</f>
        <v>5.2013600222441409E-3</v>
      </c>
      <c r="E36" s="10">
        <f>3/24*OO[[#This Row],[61 (26JUN1985 12:00:00)-Water Temperature (C)]]*OO[[#This Row],[3]]/SUM(OO[3])</f>
        <v>3.8737913193220714E-5</v>
      </c>
      <c r="F36" s="10">
        <f>3/24*OO[[#This Row],[62 (26JUN1985 15:00:00)-Water Temperature (C)]]*OO[[#This Row],[4]]/SUM(OO[4])</f>
        <v>1.6907259458569547E-5</v>
      </c>
      <c r="G36" s="10">
        <f>3/24*OO[[#This Row],[63 (26JUN1985 18:00:00)-Water Temperature (C)]]*OO[[#This Row],[5]]/SUM(OO[5])</f>
        <v>1.3670685657977145E-5</v>
      </c>
      <c r="H36" s="10">
        <f>3/24*OO[[#This Row],[64 (26JUN1985 21:00:00)-Water Temperature (C)]]*OO[[#This Row],[6]]/SUM(OO[6])</f>
        <v>1.1076165906395127E-5</v>
      </c>
      <c r="I36" s="10">
        <f>3/24*OO[[#This Row],[65 (27JUN1985 00:00:00)-Water Temperature (C)]]*OO[[#This Row],[7]]/SUM(OO[7])</f>
        <v>8.9421890496914424E-6</v>
      </c>
      <c r="J36" s="10">
        <f>3/24*OO[[#This Row],[66 (27JUN1985 03:00:00)-Water Temperature (C)]]*OO[[#This Row],[8]]/SUM(OO[8])</f>
        <v>7.2401558901053027E-6</v>
      </c>
      <c r="K36" s="10">
        <f>3/24*OO[[#This Row],[67 (27JUN1985 06:00:00)-Water Temperature (C)]]*OO[[#This Row],[9]]/SUM(OO[9])</f>
        <v>5.9088448918883999E-6</v>
      </c>
      <c r="L36" s="10">
        <f>3/24*OO[[#This Row],[68 (27JUN1985 09:00:00)-Water Temperature (C)]]*OO[[#This Row],[10]]/SUM(OO[10])</f>
        <v>4.9332093478339384E-6</v>
      </c>
      <c r="M36" s="10">
        <f>3/24*OO[[#This Row],[69 (27JUN1985 12:00:00)-Water Temperature (C)]]*OO[[#This Row],[11]]/SUM(OO[11])</f>
        <v>4.1566773395360054E-6</v>
      </c>
      <c r="N36" s="10">
        <f>3/24*OO[[#This Row],[70 (27JUN1985 15:00:00)-Water Temperature (C)]]*OO[[#This Row],[12]]/SUM(OO[12])</f>
        <v>3.4408284986380157E-6</v>
      </c>
      <c r="O36" s="10">
        <f>3/24*OO[[#This Row],[71 (27JUN1985 18:00:00)-Water Temperature (C)]]*OO[[#This Row],[13]]/SUM(OO[13])</f>
        <v>2.7903476937923873E-6</v>
      </c>
      <c r="P36" s="10">
        <f>3/24*OO[[#This Row],[72 (27JUN1985 21:00:00)-Water Temperature (C)]]*OO[[#This Row],[14]]/SUM(OO[14])</f>
        <v>2.2209828018083974E-6</v>
      </c>
      <c r="Q36" s="10">
        <f>3/24*OO[[#This Row],[73 (28JUN1985 00:00:00)-Water Temperature (C)]]*OO[[#This Row],[15]]/SUM(OO[15])</f>
        <v>1.7520325625141942E-6</v>
      </c>
      <c r="R36" s="10">
        <f>3/24*OO[[#This Row],[74 (28JUN1985 03:00:00)-Water Temperature (C)]]*OO[[#This Row],[16]]/SUM(OO[16])</f>
        <v>1.3988417921499854E-6</v>
      </c>
      <c r="S36" s="10">
        <f>3/24*OO[[#This Row],[75 (28JUN1985 06:00:00)-Water Temperature (C)]]*OO[[#This Row],[17]]/SUM(OO[17])</f>
        <v>1.1380854483941044E-6</v>
      </c>
      <c r="T36" s="10">
        <f>3/24*OO[[#This Row],[76 (28JUN1985 09:00:00)-Water Temperature (C)]]*OO[[#This Row],[18]]/SUM(OO[18])</f>
        <v>9.4683631359636624E-7</v>
      </c>
      <c r="U36" s="10">
        <f>3/24*OO[[#This Row],[77 (28JUN1985 12:00:00)-Water Temperature (C)]]*OO[[#This Row],[19]]/SUM(OO[19])</f>
        <v>7.9463296310645745E-7</v>
      </c>
      <c r="V36" s="10">
        <f>3/24000000*OO[[#This Row],[78 (28JUN1985 15:00:00)-Water Temperature (C)]]*OO[[#This Row],[20]]</f>
        <v>6.5849190898987489E-7</v>
      </c>
      <c r="W36" s="10">
        <f>3/24000000*OO[[#This Row],[79 (28JUN1985 18:00:00)-Water Temperature (C)]]*OO[[#This Row],[21]]</f>
        <v>5.3850356928000002E-7</v>
      </c>
      <c r="X36" s="10">
        <f>3/24000000*OO[[#This Row],[80 (28JUN1985 21:00:00)-Water Temperature (C)]]*OO[[#This Row],[22]]</f>
        <v>4.3111015954875003E-7</v>
      </c>
      <c r="Y36" s="10">
        <f>3/24000000*OO[[#This Row],[81 (29JUN1985 00:00:00)-Water Temperature (C)]]*OO[[#This Row],[23]]</f>
        <v>3.4331939891999998E-7</v>
      </c>
      <c r="Z36" s="10">
        <f>3/24000000*OO[[#This Row],[82 (29JUN1985 03:00:00)-Water Temperature (C)]]*OO[[#This Row],[24]]</f>
        <v>2.7464684454999996E-7</v>
      </c>
      <c r="AA36" s="10">
        <f>3/24000000*OO[[#This Row],[83 (29JUN1985 06:00:00)-Water Temperature (C)]]*OO[[#This Row],[25]]</f>
        <v>2.2480257388275001E-7</v>
      </c>
      <c r="AB36" s="10">
        <f>3/24000000*OO[[#This Row],[84 (29JUN1985 09:00:00)-Water Temperature (C)]]*OO[[#This Row],[26]]</f>
        <v>1.9027748376584998E-7</v>
      </c>
      <c r="AC36" s="10">
        <f>3/24000000*OO[[#This Row],[85 (29JUN1985 12:00:00)-Water Temperature (C)]]*OO[[#This Row],[27]]</f>
        <v>1.6341849763037496E-7</v>
      </c>
      <c r="AD36" s="10">
        <f>3/24000000*OO[[#This Row],[86 (29JUN1985 15:00:00)-Water Temperature (C)]]*OO[[#This Row],[28]]</f>
        <v>1.3955737486599999E-7</v>
      </c>
      <c r="AE36" s="10">
        <f>3/24000000*OO[[#This Row],[88 (29JUN1985 21:00:00)-Water Temperature (C)]]*OO[[#This Row],[30]]</f>
        <v>9.5447670060487486E-8</v>
      </c>
      <c r="AF36" s="10">
        <f>3/24000000*OO[[#This Row],[88 (29JUN1985 21:00:00)-Water Temperature (C)]]*OO[[#This Row],[30]]</f>
        <v>9.5447670060487486E-8</v>
      </c>
      <c r="AG36" s="10">
        <f>3/24000000*OO[[#This Row],[89 (30JUN1985 00:00:00)-Water Temperature (C)]]*OO[[#This Row],[31]]</f>
        <v>7.7349314497499998E-8</v>
      </c>
      <c r="AH36" s="10">
        <f>3/24000000*OO[[#This Row],[90 (30JUN1985 03:00:00)-Water Temperature (C)]]*OO[[#This Row],[32]]</f>
        <v>6.3545465268399989E-8</v>
      </c>
      <c r="AI36" s="10">
        <f>3/24000000*OO[[#This Row],[91 (30JUN1985 06:00:00)-Water Temperature (C)]]*OO[[#This Row],[33]]</f>
        <v>5.3903295031049999E-8</v>
      </c>
      <c r="AJ36" s="10">
        <f>3/24000000*OO[[#This Row],[92 (30JUN1985 09:00:00)-Water Temperature (C)]]*OO[[#This Row],[34]]</f>
        <v>4.7267134056624998E-8</v>
      </c>
      <c r="AK36" s="10">
        <f>3/24000000*OO[[#This Row],[93 (30JUN1985 12:00:00)-Water Temperature (C)]]*OO[[#This Row],[35]]</f>
        <v>4.2555551763000006E-8</v>
      </c>
      <c r="AL36" s="10">
        <f>3/24000000*OO[[#This Row],[94 (30JUN1985 15:00:00)-Water Temperature (C)]]*OO[[#This Row],[36]]</f>
        <v>3.8319870396750001E-8</v>
      </c>
      <c r="AM36" s="10">
        <f>3/24000000*OO[[#This Row],[95 (30JUN1985 18:00:00)-Water Temperature (C)]]*OO[[#This Row],[37]]</f>
        <v>3.3770292970099996E-8</v>
      </c>
      <c r="AN36" s="10">
        <f>3/24000000*OO[[#This Row],[96 (30JUN1985 21:00:00)-Water Temperature (C)]]*OO[[#This Row],[38]]</f>
        <v>2.8892997166399998E-8</v>
      </c>
      <c r="AO36" s="10">
        <f>3/24000000*OO[[#This Row],[97 (01JUL1985 00:00:00)-Water Temperature (C)]]*OO[[#This Row],[39]]</f>
        <v>2.4359643395024998E-8</v>
      </c>
      <c r="AP36" s="10">
        <f>3/24000000*OO[[#This Row],[98 (01JUL1985 03:00:00)-Water Temperature (C)]]*OO[[#This Row],[40]]</f>
        <v>2.0813274909759999E-8</v>
      </c>
      <c r="AQ36" s="10">
        <f>3/24000000*OO[[#This Row],[99 (01JUL1985 06:00:00)-Water Temperature (C)]]*OO[[#This Row],[41]]</f>
        <v>1.8299098533210002E-8</v>
      </c>
      <c r="AR36" s="10">
        <f>3/24000000*OO[[#This Row],[100 (01JUL1985 09:00:00)-Water Temperature (C)]]*OO[[#This Row],[42]]</f>
        <v>1.6583166510368747E-8</v>
      </c>
      <c r="AS36" s="10">
        <f>3/24000000*OO[[#This Row],[101 (01JUL1985 12:00:00)-Water Temperature (C)]]*OO[[#This Row],[43]]</f>
        <v>1.5074641248287501E-8</v>
      </c>
      <c r="AT36" s="10">
        <f>3/24000000*OO[[#This Row],[102 (01JUL1985 15:00:00)-Water Temperature (C)]]*OO[[#This Row],[44]]</f>
        <v>1.3460128718597499E-8</v>
      </c>
      <c r="AU36" s="10">
        <f>3/24000000*OO[[#This Row],[103 (01JUL1985 18:00:00)-Water Temperature (C)]]*OO[[#This Row],[45]]</f>
        <v>1.1754128726519998E-8</v>
      </c>
      <c r="AV36" s="10">
        <f>3/24000000*OO[[#This Row],[104 (01JUL1985 21:00:00)-Water Temperature (C)]]*OO[[#This Row],[46]]</f>
        <v>1.0145244736339999E-8</v>
      </c>
      <c r="AW36" s="10">
        <f>3/24000000*OO[[#This Row],[105 (02JUL1985 00:00:00)-Water Temperature (C)]]*OO[[#This Row],[47]]</f>
        <v>8.8030966440724995E-9</v>
      </c>
      <c r="AX36" s="10">
        <f>3/24000000*OO[[#This Row],[106 (02JUL1985 03:00:00)-Water Temperature (C)]]*OO[[#This Row],[48]]</f>
        <v>7.734480646775E-9</v>
      </c>
      <c r="AY36" s="10">
        <f>3/24000000*OO[[#This Row],[107 (02JUL1985 06:00:00)-Water Temperature (C)]]*OO[[#This Row],[49]]</f>
        <v>6.8409709933212508E-9</v>
      </c>
      <c r="AZ36" s="10">
        <f>3/24000000*OO[[#This Row],[108 (02JUL1985 09:00:00)-Water Temperature (C)]]*OO[[#This Row],[50]]</f>
        <v>6.0154732462649999E-9</v>
      </c>
      <c r="BA36" s="10">
        <f>3/24000000*OO[[#This Row],[109 (02JUL1985 12:00:00)-Water Temperature (C)]]*OO[[#This Row],[51]]</f>
        <v>5.333582129479999E-9</v>
      </c>
      <c r="BB36" s="10">
        <f>3/24000000*OO[[#This Row],[110 (02JUL1985 15:00:00)-Water Temperature (C)]]*OO[[#This Row],[52]]</f>
        <v>4.7799711769687502E-9</v>
      </c>
      <c r="BC36" s="10">
        <f>3/24000000*OO[[#This Row],[111 (02JUL1985 18:00:00)-Water Temperature (C)]]*OO[[#This Row],[53]]</f>
        <v>4.2762195316800002E-9</v>
      </c>
      <c r="BD36" s="10">
        <f>3/24000000*OO[[#This Row],[112 (02JUL1985 21:00:00)-Water Temperature (C)]]*OO[[#This Row],[54]]</f>
        <v>3.6992033938812499E-9</v>
      </c>
      <c r="BE36" s="10">
        <f>3/24000000*OO[[#This Row],[113 (03JUL1985 00:00:00)-Water Temperature (C)]]*OO[[#This Row],[55]]</f>
        <v>3.1244065496512496E-9</v>
      </c>
      <c r="BF36" s="10">
        <f>3/24000000*OO[[#This Row],[114 (03JUL1985 03:00:00)-Water Temperature (C)]]*OO[[#This Row],[56]]</f>
        <v>2.65169517318E-9</v>
      </c>
      <c r="BG36" s="10">
        <f>3/24000000*OO[[#This Row],[115 (03JUL1985 06:00:00)-Water Temperature (C)]]*OO[[#This Row],[57]]</f>
        <v>2.3128047377249991E-9</v>
      </c>
      <c r="BH36" s="10">
        <f>3/24000000*OO[[#This Row],[116 (03JUL1985 09:00:00)-Water Temperature (C)]]*OO[[#This Row],[58]]</f>
        <v>2.0709177011637499E-9</v>
      </c>
      <c r="BI36" s="10">
        <f>3/24000000*OO[[#This Row],[117 (03JUL1985 12:00:00)-Water Temperature (C)]]*OO[[#This Row],[59]]</f>
        <v>1.8694261342315001E-9</v>
      </c>
      <c r="BJ36" s="10">
        <f>3/24000000*OO[[#This Row],[118 (03JUL1985 15:00:00)-Water Temperature (C)]]*OO[[#This Row],[60]]</f>
        <v>1.6801127730417502E-9</v>
      </c>
      <c r="BK36" s="10">
        <f>3/24000000*OO[[#This Row],[119 (03JUL1985 18:00:00)-Water Temperature (C)]]*OO[[#This Row],[61]]</f>
        <v>1.4818586157354999E-9</v>
      </c>
      <c r="BL36" s="10">
        <f>3/24000000*OO[[#This Row],[120 (03JUL1985 21:00:00)-Water Temperature (C)]]*OO[[#This Row],[62]]</f>
        <v>1.2800837568546248E-9</v>
      </c>
      <c r="BM36" s="10">
        <f>3/24000000*OO[[#This Row],[121 (04JUL1985 00:00:00)-Water Temperature (C)]]*OO[[#This Row],[63]]</f>
        <v>1.1037867383398749E-9</v>
      </c>
      <c r="BN36" s="10">
        <f>3/24000000*OO[[#This Row],[122 (04JUL1985 03:00:00)-Water Temperature (C)]]*OO[[#This Row],[64]]</f>
        <v>9.6029255028924995E-10</v>
      </c>
      <c r="BO36" s="10">
        <f>3/24000000*OO[[#This Row],[123 (04JUL1985 06:00:00)-Water Temperature (C)]]*OO[[#This Row],[65]]</f>
        <v>8.5186166713762502E-10</v>
      </c>
      <c r="BP36" s="10">
        <f>3/24000000*OO[[#This Row],[124 (04JUL1985 09:00:00)-Water Temperature (C)]]*OO[[#This Row],[66]]</f>
        <v>7.7726073769250001E-10</v>
      </c>
      <c r="BQ36" s="10">
        <f>3/24000000*OO[[#This Row],[125 (04JUL1985 12:00:00)-Water Temperature (C)]]*OO[[#This Row],[67]]</f>
        <v>7.1927663289899994E-10</v>
      </c>
      <c r="BR36" s="10">
        <f>3/24000000*OO[[#This Row],[126 (04JUL1985 15:00:00)-Water Temperature (C)]]*OO[[#This Row],[68]]</f>
        <v>6.5916784814500007E-10</v>
      </c>
      <c r="BS36" s="10">
        <f>3/24000000*OO[[#This Row],[127 (04JUL1985 18:00:00)-Water Temperature (C)]]*OO[[#This Row],[69]]</f>
        <v>5.9043370048424997E-10</v>
      </c>
      <c r="BT36" s="10">
        <f>3/24000000*OO[[#This Row],[128 (04JUL1985 21:00:00)-Water Temperature (C)]]*OO[[#This Row],[70]]</f>
        <v>5.2111276460562498E-10</v>
      </c>
      <c r="BU36" s="10">
        <f>3/24000000*OO[[#This Row],[129 (05JUL1985 00:00:00)-Water Temperature (C)]]*OO[[#This Row],[71]]</f>
        <v>4.5871641235174999E-10</v>
      </c>
      <c r="BV36" s="10">
        <f>3/24000000*OO[[#This Row],[130 (05JUL1985 03:00:00)-Water Temperature (C)]]*OO[[#This Row],[72]]</f>
        <v>4.0973953054199996E-10</v>
      </c>
      <c r="BW36" s="10">
        <f>3/24000000*OO[[#This Row],[131 (05JUL1985 06:00:00)-Water Temperature (C)]]*OO[[#This Row],[73]]</f>
        <v>3.7258642939524998E-10</v>
      </c>
      <c r="BX36" s="10">
        <f>3/24000000*OO[[#This Row],[132 (05JUL1985 09:00:00)-Water Temperature (C)]]*OO[[#This Row],[74]]</f>
        <v>3.4723320907625001E-10</v>
      </c>
      <c r="BY36" s="10">
        <f>3/24000000*OO[[#This Row],[133 (05JUL1985 12:00:00)-Water Temperature (C)]]*OO[[#This Row],[75]]</f>
        <v>3.2589975051187498E-10</v>
      </c>
      <c r="BZ36" s="10">
        <f>3/24000000*OO[[#This Row],[134 (05JUL1985 15:00:00)-Water Temperature (C)]]*OO[[#This Row],[76]]</f>
        <v>3.0326815955099995E-10</v>
      </c>
      <c r="CA36" s="10">
        <f>3/24000000*OO[[#This Row],[135 (05JUL1985 18:00:00)-Water Temperature (C)]]*OO[[#This Row],[77]]</f>
        <v>2.7638346930562502E-10</v>
      </c>
      <c r="CB36" s="10">
        <f>3/24000000*OO[[#This Row],[136 (05JUL1985 21:00:00)-Water Temperature (C)]]*OO[[#This Row],[78]]</f>
        <v>2.461731132625E-10</v>
      </c>
      <c r="CC36" s="10">
        <f>3/24000000*OO[[#This Row],[137 (06JUL1985 00:00:00)-Water Temperature (C)]]*OO[[#This Row],[79]]</f>
        <v>2.1713019196959999E-10</v>
      </c>
      <c r="CD36" s="10">
        <f>3/24000000*OO[[#This Row],[138 (06JUL1985 03:00:00)-Water Temperature (C)]]*OO[[#This Row],[80]]</f>
        <v>1.9306661982074999E-10</v>
      </c>
      <c r="CE36" s="10">
        <f>3/24000000*OO[[#This Row],[139 (06JUL1985 06:00:00)-Water Temperature (C)]]*OO[[#This Row],[81]]</f>
        <v>1.7614893526065001E-10</v>
      </c>
      <c r="CF36" s="10">
        <f>3/24000000*OO[[#This Row],[140 (06JUL1985 09:00:00)-Water Temperature (C)]]*OO[[#This Row],[82]]</f>
        <v>1.6683320582080002E-10</v>
      </c>
      <c r="CG36" s="10">
        <f>3/24000000*OO[[#This Row],[141 (06JUL1985 12:00:00)-Water Temperature (C)]]*OO[[#This Row],[83]]</f>
        <v>1.6078120246319997E-10</v>
      </c>
      <c r="CH36" s="10">
        <f>3/24000000*OO[[#This Row],[142 (06JUL1985 15:00:00)-Water Temperature (C)]]*OO[[#This Row],[84]]</f>
        <v>1.5303550189008747E-10</v>
      </c>
      <c r="CI36" s="10">
        <f>3/24000000*OO[[#This Row],[143 (06JUL1985 18:00:00)-Water Temperature (C)]]*OO[[#This Row],[85]]</f>
        <v>1.4216680311339998E-10</v>
      </c>
      <c r="CJ36" s="10">
        <f>3/24000000*OO[[#This Row],[144 (06JUL1985 21:00:00)-Water Temperature (C)]]*OO[[#This Row],[86]]</f>
        <v>1.2904553061274999E-10</v>
      </c>
      <c r="CK36" s="10">
        <f>3/24000000*OO[[#This Row],[145 (07JUL1985 00:00:00)-Water Temperature (C)]]*OO[[#This Row],[87]]</f>
        <v>1.16318544560825E-10</v>
      </c>
      <c r="CL36" s="10">
        <f>3/24000000*OO[[#This Row],[146 (07JUL1985 03:00:00)-Water Temperature (C)]]*OO[[#This Row],[88]]</f>
        <v>1.0544166813839999E-10</v>
      </c>
      <c r="CM36" s="10">
        <f>3/24000000*OO[[#This Row],[147 (07JUL1985 06:00:00)-Water Temperature (C)]]*OO[[#This Row],[89]]</f>
        <v>9.7552401375000003E-11</v>
      </c>
      <c r="CN36" s="10">
        <f>3/24000000*OO[[#This Row],[148 (07JUL1985 09:00:00)-Water Temperature (C)]]*OO[[#This Row],[90]]</f>
        <v>9.1128329418487485E-11</v>
      </c>
      <c r="CO36" s="10">
        <f>3/24000000*OO[[#This Row],[149 (07JUL1985 12:00:00)-Water Temperature (C)]]*OO[[#This Row],[91]]</f>
        <v>8.6359702722562501E-11</v>
      </c>
      <c r="CP36" s="10">
        <f>3/24000000*OO[[#This Row],[150 (07JUL1985 15:00:00)-Water Temperature (C)]]*OO[[#This Row],[92]]</f>
        <v>8.2877971721999997E-11</v>
      </c>
      <c r="CQ36" s="10">
        <f>3/24000000*OO[[#This Row],[151 (07JUL1985 18:00:00)-Water Temperature (C)]]*OO[[#This Row],[93]]</f>
        <v>7.8048226578999999E-11</v>
      </c>
      <c r="CR36" s="10">
        <f>3/24000000*OO[[#This Row],[152 (07JUL1985 21:00:00)-Water Temperature (C)]]*OO[[#This Row],[94]]</f>
        <v>7.1507745216562493E-11</v>
      </c>
      <c r="CS36" s="10">
        <f>3/24000000*OO[[#This Row],[153 (08JUL1985 00:00:00)-Water Temperature (C)]]*OO[[#This Row],[95]]</f>
        <v>6.5189453295424994E-11</v>
      </c>
      <c r="CT36" s="10">
        <f>3/24000000*OO[[#This Row],[154 (08JUL1985 03:00:00)-Water Temperature (C)]]*OO[[#This Row],[96]]</f>
        <v>6.0202551953999991E-11</v>
      </c>
      <c r="CU36" s="10">
        <f>3/24000000*OO[[#This Row],[155 (08JUL1985 06:00:00)-Water Temperature (C)]]*OO[[#This Row],[97]]</f>
        <v>5.6128407736324996E-11</v>
      </c>
      <c r="CV36" s="10">
        <f>3/24000000*OO[[#This Row],[156 (08JUL1985 09:00:00)-Water Temperature (C)]]*OO[[#This Row],[98]]</f>
        <v>5.3621833469425E-11</v>
      </c>
      <c r="CW36" s="10">
        <f>3/24000000*OO[[#This Row],[157 (08JUL1985 12:00:00)-Water Temperature (C)]]*OO[[#This Row],[99]]</f>
        <v>5.185297255875E-11</v>
      </c>
    </row>
    <row r="37" spans="1:101" x14ac:dyDescent="0.35">
      <c r="A37" t="s">
        <v>42</v>
      </c>
      <c r="B37">
        <v>859.25260000000003</v>
      </c>
      <c r="C37" s="10">
        <f>3/24*OO[[#This Row],[59 (26JUN1985 06:00:00)-Water Temperature (C)]]*OO[[#This Row],[1]]/SUM(OO[1])</f>
        <v>0.23932633477371576</v>
      </c>
      <c r="D37" s="10">
        <f>3/24*OO[[#This Row],[60 (26JUN1985 09:00:00)-Water Temperature (C)]]*OO[[#This Row],[2]]/SUM(OO[2])</f>
        <v>1.0350950038861205E-2</v>
      </c>
      <c r="E37" s="10">
        <f>3/24*OO[[#This Row],[61 (26JUN1985 12:00:00)-Water Temperature (C)]]*OO[[#This Row],[3]]/SUM(OO[3])</f>
        <v>6.9825914616311293E-5</v>
      </c>
      <c r="F37" s="10">
        <f>3/24*OO[[#This Row],[62 (26JUN1985 15:00:00)-Water Temperature (C)]]*OO[[#This Row],[4]]/SUM(OO[4])</f>
        <v>1.899799857427418E-5</v>
      </c>
      <c r="G37" s="10">
        <f>3/24*OO[[#This Row],[63 (26JUN1985 18:00:00)-Water Temperature (C)]]*OO[[#This Row],[5]]/SUM(OO[5])</f>
        <v>1.5310209004444306E-5</v>
      </c>
      <c r="H37" s="10">
        <f>3/24*OO[[#This Row],[64 (26JUN1985 21:00:00)-Water Temperature (C)]]*OO[[#This Row],[6]]/SUM(OO[6])</f>
        <v>1.239591972763293E-5</v>
      </c>
      <c r="I37" s="10">
        <f>3/24*OO[[#This Row],[65 (27JUN1985 00:00:00)-Water Temperature (C)]]*OO[[#This Row],[7]]/SUM(OO[7])</f>
        <v>1.0013498162587504E-5</v>
      </c>
      <c r="J37" s="10">
        <f>3/24*OO[[#This Row],[66 (27JUN1985 03:00:00)-Water Temperature (C)]]*OO[[#This Row],[8]]/SUM(OO[8])</f>
        <v>8.102864380505621E-6</v>
      </c>
      <c r="K37" s="10">
        <f>3/24*OO[[#This Row],[67 (27JUN1985 06:00:00)-Water Temperature (C)]]*OO[[#This Row],[9]]/SUM(OO[9])</f>
        <v>6.6094435475855914E-6</v>
      </c>
      <c r="L37" s="10">
        <f>3/24*OO[[#This Row],[68 (27JUN1985 09:00:00)-Water Temperature (C)]]*OO[[#This Row],[10]]/SUM(OO[10])</f>
        <v>5.5189116305566945E-6</v>
      </c>
      <c r="M37" s="10">
        <f>3/24*OO[[#This Row],[69 (27JUN1985 12:00:00)-Water Temperature (C)]]*OO[[#This Row],[11]]/SUM(OO[11])</f>
        <v>4.6503115496509351E-6</v>
      </c>
      <c r="N37" s="10">
        <f>3/24*OO[[#This Row],[70 (27JUN1985 15:00:00)-Water Temperature (C)]]*OO[[#This Row],[12]]/SUM(OO[12])</f>
        <v>3.8554516369241537E-6</v>
      </c>
      <c r="O37" s="10">
        <f>3/24*OO[[#This Row],[71 (27JUN1985 18:00:00)-Water Temperature (C)]]*OO[[#This Row],[13]]/SUM(OO[13])</f>
        <v>3.1310685634858322E-6</v>
      </c>
      <c r="P37" s="10">
        <f>3/24*OO[[#This Row],[72 (27JUN1985 21:00:00)-Water Temperature (C)]]*OO[[#This Row],[14]]/SUM(OO[14])</f>
        <v>2.4912231706861233E-6</v>
      </c>
      <c r="Q37" s="10">
        <f>3/24*OO[[#This Row],[73 (28JUN1985 00:00:00)-Water Temperature (C)]]*OO[[#This Row],[15]]/SUM(OO[15])</f>
        <v>1.9646111826965138E-6</v>
      </c>
      <c r="R37" s="10">
        <f>3/24*OO[[#This Row],[74 (28JUN1985 03:00:00)-Water Temperature (C)]]*OO[[#This Row],[16]]/SUM(OO[16])</f>
        <v>1.5662060243611744E-6</v>
      </c>
      <c r="S37" s="10">
        <f>3/24*OO[[#This Row],[75 (28JUN1985 06:00:00)-Water Temperature (C)]]*OO[[#This Row],[17]]/SUM(OO[17])</f>
        <v>1.2720499333185501E-6</v>
      </c>
      <c r="T37" s="10">
        <f>3/24*OO[[#This Row],[76 (28JUN1985 09:00:00)-Water Temperature (C)]]*OO[[#This Row],[18]]/SUM(OO[18])</f>
        <v>1.0586276492654467E-6</v>
      </c>
      <c r="U37" s="10">
        <f>3/24*OO[[#This Row],[77 (28JUN1985 12:00:00)-Water Temperature (C)]]*OO[[#This Row],[19]]/SUM(OO[19])</f>
        <v>8.8850116026059447E-7</v>
      </c>
      <c r="V37" s="10">
        <f>3/24000000*OO[[#This Row],[78 (28JUN1985 15:00:00)-Water Temperature (C)]]*OO[[#This Row],[20]]</f>
        <v>7.3732588684300012E-7</v>
      </c>
      <c r="W37" s="10">
        <f>3/24000000*OO[[#This Row],[79 (28JUN1985 18:00:00)-Water Temperature (C)]]*OO[[#This Row],[21]]</f>
        <v>6.0367523957999999E-7</v>
      </c>
      <c r="X37" s="10">
        <f>3/24000000*OO[[#This Row],[80 (28JUN1985 21:00:00)-Water Temperature (C)]]*OO[[#This Row],[22]]</f>
        <v>4.8325979135874994E-7</v>
      </c>
      <c r="Y37" s="10">
        <f>3/24000000*OO[[#This Row],[81 (29JUN1985 00:00:00)-Water Temperature (C)]]*OO[[#This Row],[23]]</f>
        <v>3.8469881371949999E-7</v>
      </c>
      <c r="Z37" s="10">
        <f>3/24000000*OO[[#This Row],[82 (29JUN1985 03:00:00)-Water Temperature (C)]]*OO[[#This Row],[24]]</f>
        <v>3.0740388210262504E-7</v>
      </c>
      <c r="AA37" s="10">
        <f>3/24000000*OO[[#This Row],[83 (29JUN1985 06:00:00)-Water Temperature (C)]]*OO[[#This Row],[25]]</f>
        <v>2.5123668626650003E-7</v>
      </c>
      <c r="AB37" s="10">
        <f>3/24000000*OO[[#This Row],[84 (29JUN1985 09:00:00)-Water Temperature (C)]]*OO[[#This Row],[26]]</f>
        <v>2.12478227317525E-7</v>
      </c>
      <c r="AC37" s="10">
        <f>3/24000000*OO[[#This Row],[85 (29JUN1985 12:00:00)-Water Temperature (C)]]*OO[[#This Row],[27]]</f>
        <v>1.8237329009944999E-7</v>
      </c>
      <c r="AD37" s="10">
        <f>3/24000000*OO[[#This Row],[86 (29JUN1985 15:00:00)-Water Temperature (C)]]*OO[[#This Row],[28]]</f>
        <v>1.559776032295875E-7</v>
      </c>
      <c r="AE37" s="10">
        <f>3/24000000*OO[[#This Row],[88 (29JUN1985 21:00:00)-Water Temperature (C)]]*OO[[#This Row],[30]]</f>
        <v>1.0676596522946249E-7</v>
      </c>
      <c r="AF37" s="10">
        <f>3/24000000*OO[[#This Row],[88 (29JUN1985 21:00:00)-Water Temperature (C)]]*OO[[#This Row],[30]]</f>
        <v>1.0676596522946249E-7</v>
      </c>
      <c r="AG37" s="10">
        <f>3/24000000*OO[[#This Row],[89 (30JUN1985 00:00:00)-Water Temperature (C)]]*OO[[#This Row],[31]]</f>
        <v>8.6486512050125003E-8</v>
      </c>
      <c r="AH37" s="10">
        <f>3/24000000*OO[[#This Row],[90 (30JUN1985 03:00:00)-Water Temperature (C)]]*OO[[#This Row],[32]]</f>
        <v>7.088850307230001E-8</v>
      </c>
      <c r="AI37" s="10">
        <f>3/24000000*OO[[#This Row],[91 (30JUN1985 06:00:00)-Water Temperature (C)]]*OO[[#This Row],[33]]</f>
        <v>5.9999509900499996E-8</v>
      </c>
      <c r="AJ37" s="10">
        <f>3/24000000*OO[[#This Row],[92 (30JUN1985 09:00:00)-Water Temperature (C)]]*OO[[#This Row],[34]]</f>
        <v>5.2545576529074993E-8</v>
      </c>
      <c r="AK37" s="10">
        <f>3/24000000*OO[[#This Row],[93 (30JUN1985 12:00:00)-Water Temperature (C)]]*OO[[#This Row],[35]]</f>
        <v>4.726221326969999E-8</v>
      </c>
      <c r="AL37" s="10">
        <f>3/24000000*OO[[#This Row],[94 (30JUN1985 15:00:00)-Water Temperature (C)]]*OO[[#This Row],[36]]</f>
        <v>4.2595684698624998E-8</v>
      </c>
      <c r="AM37" s="10">
        <f>3/24000000*OO[[#This Row],[95 (30JUN1985 18:00:00)-Water Temperature (C)]]*OO[[#This Row],[37]]</f>
        <v>3.7594340940300005E-8</v>
      </c>
      <c r="AN37" s="10">
        <f>3/24000000*OO[[#This Row],[96 (30JUN1985 21:00:00)-Water Temperature (C)]]*OO[[#This Row],[38]]</f>
        <v>3.2175630501000001E-8</v>
      </c>
      <c r="AO37" s="10">
        <f>3/24000000*OO[[#This Row],[97 (01JUL1985 00:00:00)-Water Temperature (C)]]*OO[[#This Row],[39]]</f>
        <v>2.7127184446400003E-8</v>
      </c>
      <c r="AP37" s="10">
        <f>3/24000000*OO[[#This Row],[98 (01JUL1985 03:00:00)-Water Temperature (C)]]*OO[[#This Row],[40]]</f>
        <v>2.3130655783199998E-8</v>
      </c>
      <c r="AQ37" s="10">
        <f>3/24000000*OO[[#This Row],[99 (01JUL1985 06:00:00)-Water Temperature (C)]]*OO[[#This Row],[41]]</f>
        <v>2.0292949917935E-8</v>
      </c>
      <c r="AR37" s="10">
        <f>3/24000000*OO[[#This Row],[100 (01JUL1985 09:00:00)-Water Temperature (C)]]*OO[[#This Row],[42]]</f>
        <v>1.838844811608875E-8</v>
      </c>
      <c r="AS37" s="10">
        <f>3/24000000*OO[[#This Row],[101 (01JUL1985 12:00:00)-Water Temperature (C)]]*OO[[#This Row],[43]]</f>
        <v>1.6720027206175001E-8</v>
      </c>
      <c r="AT37" s="10">
        <f>3/24000000*OO[[#This Row],[102 (01JUL1985 15:00:00)-Water Temperature (C)]]*OO[[#This Row],[44]]</f>
        <v>1.4954595051252502E-8</v>
      </c>
      <c r="AU37" s="10">
        <f>3/24000000*OO[[#This Row],[103 (01JUL1985 18:00:00)-Water Temperature (C)]]*OO[[#This Row],[45]]</f>
        <v>1.3076994622582499E-8</v>
      </c>
      <c r="AV37" s="10">
        <f>3/24000000*OO[[#This Row],[104 (01JUL1985 21:00:00)-Water Temperature (C)]]*OO[[#This Row],[46]]</f>
        <v>1.127812323721875E-8</v>
      </c>
      <c r="AW37" s="10">
        <f>3/24000000*OO[[#This Row],[105 (02JUL1985 00:00:00)-Water Temperature (C)]]*OO[[#This Row],[47]]</f>
        <v>9.7852631258249997E-9</v>
      </c>
      <c r="AX37" s="10">
        <f>3/24000000*OO[[#This Row],[106 (02JUL1985 03:00:00)-Water Temperature (C)]]*OO[[#This Row],[48]]</f>
        <v>8.5849363953375022E-9</v>
      </c>
      <c r="AY37" s="10">
        <f>3/24000000*OO[[#This Row],[107 (02JUL1985 06:00:00)-Water Temperature (C)]]*OO[[#This Row],[49]]</f>
        <v>7.5923131366225001E-9</v>
      </c>
      <c r="AZ37" s="10">
        <f>3/24000000*OO[[#This Row],[108 (02JUL1985 09:00:00)-Water Temperature (C)]]*OO[[#This Row],[50]]</f>
        <v>6.6804725164450001E-9</v>
      </c>
      <c r="BA37" s="10">
        <f>3/24000000*OO[[#This Row],[109 (02JUL1985 12:00:00)-Water Temperature (C)]]*OO[[#This Row],[51]]</f>
        <v>5.9260346068624995E-9</v>
      </c>
      <c r="BB37" s="10">
        <f>3/24000000*OO[[#This Row],[110 (02JUL1985 15:00:00)-Water Temperature (C)]]*OO[[#This Row],[52]]</f>
        <v>5.3090956614937495E-9</v>
      </c>
      <c r="BC37" s="10">
        <f>3/24000000*OO[[#This Row],[111 (02JUL1985 18:00:00)-Water Temperature (C)]]*OO[[#This Row],[53]]</f>
        <v>4.7541446714174999E-9</v>
      </c>
      <c r="BD37" s="10">
        <f>3/24000000*OO[[#This Row],[112 (02JUL1985 21:00:00)-Water Temperature (C)]]*OO[[#This Row],[54]]</f>
        <v>4.1184770138999992E-9</v>
      </c>
      <c r="BE37" s="10">
        <f>3/24000000*OO[[#This Row],[113 (03JUL1985 00:00:00)-Water Temperature (C)]]*OO[[#This Row],[55]]</f>
        <v>3.4801605320399992E-9</v>
      </c>
      <c r="BF37" s="10">
        <f>3/24000000*OO[[#This Row],[114 (03JUL1985 03:00:00)-Water Temperature (C)]]*OO[[#This Row],[56]]</f>
        <v>2.9494765599662502E-9</v>
      </c>
      <c r="BG37" s="10">
        <f>3/24000000*OO[[#This Row],[115 (03JUL1985 06:00:00)-Water Temperature (C)]]*OO[[#This Row],[57]]</f>
        <v>2.5662934207200001E-9</v>
      </c>
      <c r="BH37" s="10">
        <f>3/24000000*OO[[#This Row],[116 (03JUL1985 09:00:00)-Water Temperature (C)]]*OO[[#This Row],[58]]</f>
        <v>2.2974275046112503E-9</v>
      </c>
      <c r="BI37" s="10">
        <f>3/24000000*OO[[#This Row],[117 (03JUL1985 12:00:00)-Water Temperature (C)]]*OO[[#This Row],[59]]</f>
        <v>2.0739023065034999E-9</v>
      </c>
      <c r="BJ37" s="10">
        <f>3/24000000*OO[[#This Row],[118 (03JUL1985 15:00:00)-Water Temperature (C)]]*OO[[#This Row],[60]]</f>
        <v>1.8659028631297498E-9</v>
      </c>
      <c r="BK37" s="10">
        <f>3/24000000*OO[[#This Row],[119 (03JUL1985 18:00:00)-Water Temperature (C)]]*OO[[#This Row],[61]]</f>
        <v>1.6476203662668751E-9</v>
      </c>
      <c r="BL37" s="10">
        <f>3/24000000*OO[[#This Row],[120 (03JUL1985 21:00:00)-Water Temperature (C)]]*OO[[#This Row],[62]]</f>
        <v>1.4235979901832499E-9</v>
      </c>
      <c r="BM37" s="10">
        <f>3/24000000*OO[[#This Row],[121 (04JUL1985 00:00:00)-Water Temperature (C)]]*OO[[#This Row],[63]]</f>
        <v>1.2269652064393751E-9</v>
      </c>
      <c r="BN37" s="10">
        <f>3/24000000*OO[[#This Row],[122 (04JUL1985 03:00:00)-Water Temperature (C)]]*OO[[#This Row],[64]]</f>
        <v>1.066023208654E-9</v>
      </c>
      <c r="BO37" s="10">
        <f>3/24000000*OO[[#This Row],[123 (04JUL1985 06:00:00)-Water Temperature (C)]]*OO[[#This Row],[65]]</f>
        <v>9.4447803062249967E-10</v>
      </c>
      <c r="BP37" s="10">
        <f>3/24000000*OO[[#This Row],[124 (04JUL1985 09:00:00)-Water Temperature (C)]]*OO[[#This Row],[66]]</f>
        <v>8.6137100703149988E-10</v>
      </c>
      <c r="BQ37" s="10">
        <f>3/24000000*OO[[#This Row],[125 (04JUL1985 12:00:00)-Water Temperature (C)]]*OO[[#This Row],[67]]</f>
        <v>7.963645634565E-10</v>
      </c>
      <c r="BR37" s="10">
        <f>3/24000000*OO[[#This Row],[126 (04JUL1985 15:00:00)-Water Temperature (C)]]*OO[[#This Row],[68]]</f>
        <v>7.3088267835975007E-10</v>
      </c>
      <c r="BS37" s="10">
        <f>3/24000000*OO[[#This Row],[127 (04JUL1985 18:00:00)-Water Temperature (C)]]*OO[[#This Row],[69]]</f>
        <v>6.553085058974999E-10</v>
      </c>
      <c r="BT37" s="10">
        <f>3/24000000*OO[[#This Row],[128 (04JUL1985 21:00:00)-Water Temperature (C)]]*OO[[#This Row],[70]]</f>
        <v>5.7833105576624992E-10</v>
      </c>
      <c r="BU37" s="10">
        <f>3/24000000*OO[[#This Row],[129 (05JUL1985 00:00:00)-Water Temperature (C)]]*OO[[#This Row],[71]]</f>
        <v>5.0861281356899997E-10</v>
      </c>
      <c r="BV37" s="10">
        <f>3/24000000*OO[[#This Row],[130 (05JUL1985 03:00:00)-Water Temperature (C)]]*OO[[#This Row],[72]]</f>
        <v>4.5362197783012504E-10</v>
      </c>
      <c r="BW37" s="10">
        <f>3/24000000*OO[[#This Row],[131 (05JUL1985 06:00:00)-Water Temperature (C)]]*OO[[#This Row],[73]]</f>
        <v>4.1197601164724997E-10</v>
      </c>
      <c r="BX37" s="10">
        <f>3/24000000*OO[[#This Row],[132 (05JUL1985 09:00:00)-Water Temperature (C)]]*OO[[#This Row],[74]]</f>
        <v>3.8398762654875001E-10</v>
      </c>
      <c r="BY37" s="10">
        <f>3/24000000*OO[[#This Row],[133 (05JUL1985 12:00:00)-Water Temperature (C)]]*OO[[#This Row],[75]]</f>
        <v>3.6040099799999999E-10</v>
      </c>
      <c r="BZ37" s="10">
        <f>3/24000000*OO[[#This Row],[134 (05JUL1985 15:00:00)-Water Temperature (C)]]*OO[[#This Row],[76]]</f>
        <v>3.3590164323600005E-10</v>
      </c>
      <c r="CA37" s="10">
        <f>3/24000000*OO[[#This Row],[135 (05JUL1985 18:00:00)-Water Temperature (C)]]*OO[[#This Row],[77]]</f>
        <v>3.0648362994674999E-10</v>
      </c>
      <c r="CB37" s="10">
        <f>3/24000000*OO[[#This Row],[136 (05JUL1985 21:00:00)-Water Temperature (C)]]*OO[[#This Row],[78]]</f>
        <v>2.7305149006374995E-10</v>
      </c>
      <c r="CC37" s="10">
        <f>3/24000000*OO[[#This Row],[137 (06JUL1985 00:00:00)-Water Temperature (C)]]*OO[[#This Row],[79]]</f>
        <v>2.4078201566487496E-10</v>
      </c>
      <c r="CD37" s="10">
        <f>3/24000000*OO[[#This Row],[138 (06JUL1985 03:00:00)-Water Temperature (C)]]*OO[[#This Row],[80]]</f>
        <v>2.1377082723112496E-10</v>
      </c>
      <c r="CE37" s="10">
        <f>3/24000000*OO[[#This Row],[139 (06JUL1985 06:00:00)-Water Temperature (C)]]*OO[[#This Row],[81]]</f>
        <v>1.947006338255625E-10</v>
      </c>
      <c r="CF37" s="10">
        <f>3/24000000*OO[[#This Row],[140 (06JUL1985 09:00:00)-Water Temperature (C)]]*OO[[#This Row],[82]]</f>
        <v>1.8424582836704998E-10</v>
      </c>
      <c r="CG37" s="10">
        <f>3/24000000*OO[[#This Row],[141 (06JUL1985 12:00:00)-Water Temperature (C)]]*OO[[#This Row],[83]]</f>
        <v>1.7741888637086248E-10</v>
      </c>
      <c r="CH37" s="10">
        <f>3/24000000*OO[[#This Row],[142 (06JUL1985 15:00:00)-Water Temperature (C)]]*OO[[#This Row],[84]]</f>
        <v>1.6920900912464999E-10</v>
      </c>
      <c r="CI37" s="10">
        <f>3/24000000*OO[[#This Row],[143 (06JUL1985 18:00:00)-Water Temperature (C)]]*OO[[#This Row],[85]]</f>
        <v>1.5740687470927498E-10</v>
      </c>
      <c r="CJ37" s="10">
        <f>3/24000000*OO[[#This Row],[144 (06JUL1985 21:00:00)-Water Temperature (C)]]*OO[[#This Row],[86]]</f>
        <v>1.4290533103834998E-10</v>
      </c>
      <c r="CK37" s="10">
        <f>3/24000000*OO[[#This Row],[145 (07JUL1985 00:00:00)-Water Temperature (C)]]*OO[[#This Row],[87]]</f>
        <v>1.287798472795E-10</v>
      </c>
      <c r="CL37" s="10">
        <f>3/24000000*OO[[#This Row],[146 (07JUL1985 03:00:00)-Water Temperature (C)]]*OO[[#This Row],[88]]</f>
        <v>1.1654450900474999E-10</v>
      </c>
      <c r="CM37" s="10">
        <f>3/24000000*OO[[#This Row],[147 (07JUL1985 06:00:00)-Water Temperature (C)]]*OO[[#This Row],[89]]</f>
        <v>1.076402748877375E-10</v>
      </c>
      <c r="CN37" s="10">
        <f>3/24000000*OO[[#This Row],[148 (07JUL1985 09:00:00)-Water Temperature (C)]]*OO[[#This Row],[90]]</f>
        <v>1.0053289805249998E-10</v>
      </c>
      <c r="CO37" s="10">
        <f>3/24000000*OO[[#This Row],[149 (07JUL1985 12:00:00)-Water Temperature (C)]]*OO[[#This Row],[91]]</f>
        <v>9.5262559019999973E-11</v>
      </c>
      <c r="CP37" s="10">
        <f>3/24000000*OO[[#This Row],[150 (07JUL1985 15:00:00)-Water Temperature (C)]]*OO[[#This Row],[92]]</f>
        <v>9.1424846525512495E-11</v>
      </c>
      <c r="CQ37" s="10">
        <f>3/24000000*OO[[#This Row],[151 (07JUL1985 18:00:00)-Water Temperature (C)]]*OO[[#This Row],[93]]</f>
        <v>8.6183501588437487E-11</v>
      </c>
      <c r="CR37" s="10">
        <f>3/24000000*OO[[#This Row],[152 (07JUL1985 21:00:00)-Water Temperature (C)]]*OO[[#This Row],[94]]</f>
        <v>7.9090375396837493E-11</v>
      </c>
      <c r="CS37" s="10">
        <f>3/24000000*OO[[#This Row],[153 (08JUL1985 00:00:00)-Water Temperature (C)]]*OO[[#This Row],[95]]</f>
        <v>7.2038080150624996E-11</v>
      </c>
      <c r="CT37" s="10">
        <f>3/24000000*OO[[#This Row],[154 (08JUL1985 03:00:00)-Water Temperature (C)]]*OO[[#This Row],[96]]</f>
        <v>6.6433971948250006E-11</v>
      </c>
      <c r="CU37" s="10">
        <f>3/24000000*OO[[#This Row],[155 (08JUL1985 06:00:00)-Water Temperature (C)]]*OO[[#This Row],[97]]</f>
        <v>6.1901667188075009E-11</v>
      </c>
      <c r="CV37" s="10">
        <f>3/24000000*OO[[#This Row],[156 (08JUL1985 09:00:00)-Water Temperature (C)]]*OO[[#This Row],[98]]</f>
        <v>5.9123056297499997E-11</v>
      </c>
      <c r="CW37" s="10">
        <f>3/24000000*OO[[#This Row],[157 (08JUL1985 12:00:00)-Water Temperature (C)]]*OO[[#This Row],[99]]</f>
        <v>5.7145163178924999E-11</v>
      </c>
    </row>
    <row r="38" spans="1:101" x14ac:dyDescent="0.35">
      <c r="A38" t="s">
        <v>43</v>
      </c>
      <c r="B38">
        <v>714.60360000000003</v>
      </c>
      <c r="C38" s="10">
        <f>3/24*OO[[#This Row],[59 (26JUN1985 06:00:00)-Water Temperature (C)]]*OO[[#This Row],[1]]/SUM(OO[1])</f>
        <v>0.20543121938395401</v>
      </c>
      <c r="D38" s="10">
        <f>3/24*OO[[#This Row],[60 (26JUN1985 09:00:00)-Water Temperature (C)]]*OO[[#This Row],[2]]/SUM(OO[2])</f>
        <v>1.5384557827816267E-2</v>
      </c>
      <c r="E38" s="10">
        <f>3/24*OO[[#This Row],[61 (26JUN1985 12:00:00)-Water Temperature (C)]]*OO[[#This Row],[3]]/SUM(OO[3])</f>
        <v>1.137372457995629E-4</v>
      </c>
      <c r="F38" s="10">
        <f>3/24*OO[[#This Row],[62 (26JUN1985 15:00:00)-Water Temperature (C)]]*OO[[#This Row],[4]]/SUM(OO[4])</f>
        <v>1.66623142658901E-5</v>
      </c>
      <c r="G38" s="10">
        <f>3/24*OO[[#This Row],[63 (26JUN1985 18:00:00)-Water Temperature (C)]]*OO[[#This Row],[5]]/SUM(OO[5])</f>
        <v>1.3313492355145115E-5</v>
      </c>
      <c r="H38" s="10">
        <f>3/24*OO[[#This Row],[64 (26JUN1985 21:00:00)-Water Temperature (C)]]*OO[[#This Row],[6]]/SUM(OO[6])</f>
        <v>1.077132210455012E-5</v>
      </c>
      <c r="I38" s="10">
        <f>3/24*OO[[#This Row],[65 (27JUN1985 00:00:00)-Water Temperature (C)]]*OO[[#This Row],[7]]/SUM(OO[7])</f>
        <v>8.7057365430205969E-6</v>
      </c>
      <c r="J38" s="10">
        <f>3/24*OO[[#This Row],[66 (27JUN1985 03:00:00)-Water Temperature (C)]]*OO[[#This Row],[8]]/SUM(OO[8])</f>
        <v>7.0409562101643907E-6</v>
      </c>
      <c r="K38" s="10">
        <f>3/24*OO[[#This Row],[67 (27JUN1985 06:00:00)-Water Temperature (C)]]*OO[[#This Row],[9]]/SUM(OO[9])</f>
        <v>5.7403621318193435E-6</v>
      </c>
      <c r="L38" s="10">
        <f>3/24*OO[[#This Row],[68 (27JUN1985 09:00:00)-Water Temperature (C)]]*OO[[#This Row],[10]]/SUM(OO[10])</f>
        <v>4.7935789172174221E-6</v>
      </c>
      <c r="M38" s="10">
        <f>3/24*OO[[#This Row],[69 (27JUN1985 12:00:00)-Water Temperature (C)]]*OO[[#This Row],[11]]/SUM(OO[11])</f>
        <v>4.0388807292455119E-6</v>
      </c>
      <c r="N38" s="10">
        <f>3/24*OO[[#This Row],[70 (27JUN1985 15:00:00)-Water Temperature (C)]]*OO[[#This Row],[12]]/SUM(OO[12])</f>
        <v>3.3535904245961036E-6</v>
      </c>
      <c r="O38" s="10">
        <f>3/24*OO[[#This Row],[71 (27JUN1985 18:00:00)-Water Temperature (C)]]*OO[[#This Row],[13]]/SUM(OO[13])</f>
        <v>2.7275630691629561E-6</v>
      </c>
      <c r="P38" s="10">
        <f>3/24*OO[[#This Row],[72 (27JUN1985 21:00:00)-Water Temperature (C)]]*OO[[#This Row],[14]]/SUM(OO[14])</f>
        <v>2.169643714188314E-6</v>
      </c>
      <c r="Q38" s="10">
        <f>3/24*OO[[#This Row],[73 (28JUN1985 00:00:00)-Water Temperature (C)]]*OO[[#This Row],[15]]/SUM(OO[15])</f>
        <v>1.7106218231988785E-6</v>
      </c>
      <c r="R38" s="10">
        <f>3/24*OO[[#This Row],[74 (28JUN1985 03:00:00)-Water Temperature (C)]]*OO[[#This Row],[16]]/SUM(OO[16])</f>
        <v>1.3617612865390321E-6</v>
      </c>
      <c r="S38" s="10">
        <f>3/24*OO[[#This Row],[75 (28JUN1985 06:00:00)-Water Temperature (C)]]*OO[[#This Row],[17]]/SUM(OO[17])</f>
        <v>1.1039522144640779E-6</v>
      </c>
      <c r="T38" s="10">
        <f>3/24*OO[[#This Row],[76 (28JUN1985 09:00:00)-Water Temperature (C)]]*OO[[#This Row],[18]]/SUM(OO[18])</f>
        <v>9.1885653593369129E-7</v>
      </c>
      <c r="U38" s="10">
        <f>3/24*OO[[#This Row],[77 (28JUN1985 12:00:00)-Water Temperature (C)]]*OO[[#This Row],[19]]/SUM(OO[19])</f>
        <v>7.7129440940009334E-7</v>
      </c>
      <c r="V38" s="10">
        <f>3/24000000*OO[[#This Row],[78 (28JUN1985 15:00:00)-Water Temperature (C)]]*OO[[#This Row],[20]]</f>
        <v>6.4094104297437502E-7</v>
      </c>
      <c r="W38" s="10">
        <f>3/24000000*OO[[#This Row],[79 (28JUN1985 18:00:00)-Water Temperature (C)]]*OO[[#This Row],[21]]</f>
        <v>5.2537390563699999E-7</v>
      </c>
      <c r="X38" s="10">
        <f>3/24000000*OO[[#This Row],[80 (28JUN1985 21:00:00)-Water Temperature (C)]]*OO[[#This Row],[22]]</f>
        <v>4.206821289483749E-7</v>
      </c>
      <c r="Y38" s="10">
        <f>3/24000000*OO[[#This Row],[81 (29JUN1985 00:00:00)-Water Temperature (C)]]*OO[[#This Row],[23]]</f>
        <v>3.3468370348087491E-7</v>
      </c>
      <c r="Z38" s="10">
        <f>3/24000000*OO[[#This Row],[82 (29JUN1985 03:00:00)-Water Temperature (C)]]*OO[[#This Row],[24]]</f>
        <v>2.6722226111474996E-7</v>
      </c>
      <c r="AA38" s="10">
        <f>3/24000000*OO[[#This Row],[83 (29JUN1985 06:00:00)-Water Temperature (C)]]*OO[[#This Row],[25]]</f>
        <v>2.1803202511300001E-7</v>
      </c>
      <c r="AB38" s="10">
        <f>3/24000000*OO[[#This Row],[84 (29JUN1985 09:00:00)-Water Temperature (C)]]*OO[[#This Row],[26]]</f>
        <v>1.8424740425973752E-7</v>
      </c>
      <c r="AC38" s="10">
        <f>3/24000000*OO[[#This Row],[85 (29JUN1985 12:00:00)-Water Temperature (C)]]*OO[[#This Row],[27]]</f>
        <v>1.5803628222016251E-7</v>
      </c>
      <c r="AD38" s="10">
        <f>3/24000000*OO[[#This Row],[86 (29JUN1985 15:00:00)-Water Temperature (C)]]*OO[[#This Row],[28]]</f>
        <v>1.3533589026604999E-7</v>
      </c>
      <c r="AE38" s="10">
        <f>3/24000000*OO[[#This Row],[88 (29JUN1985 21:00:00)-Water Temperature (C)]]*OO[[#This Row],[30]]</f>
        <v>9.2737043082562501E-8</v>
      </c>
      <c r="AF38" s="10">
        <f>3/24000000*OO[[#This Row],[88 (29JUN1985 21:00:00)-Water Temperature (C)]]*OO[[#This Row],[30]]</f>
        <v>9.2737043082562501E-8</v>
      </c>
      <c r="AG38" s="10">
        <f>3/24000000*OO[[#This Row],[89 (30JUN1985 00:00:00)-Water Temperature (C)]]*OO[[#This Row],[31]]</f>
        <v>7.5093531739075002E-8</v>
      </c>
      <c r="AH38" s="10">
        <f>3/24000000*OO[[#This Row],[90 (30JUN1985 03:00:00)-Water Temperature (C)]]*OO[[#This Row],[32]]</f>
        <v>6.1424739116137497E-8</v>
      </c>
      <c r="AI38" s="10">
        <f>3/24000000*OO[[#This Row],[91 (30JUN1985 06:00:00)-Water Temperature (C)]]*OO[[#This Row],[33]]</f>
        <v>5.1860642488462502E-8</v>
      </c>
      <c r="AJ38" s="10">
        <f>3/24000000*OO[[#This Row],[92 (30JUN1985 09:00:00)-Water Temperature (C)]]*OO[[#This Row],[34]]</f>
        <v>4.5362473004025009E-8</v>
      </c>
      <c r="AK38" s="10">
        <f>3/24000000*OO[[#This Row],[93 (30JUN1985 12:00:00)-Water Temperature (C)]]*OO[[#This Row],[35]]</f>
        <v>4.0758304008199998E-8</v>
      </c>
      <c r="AL38" s="10">
        <f>3/24000000*OO[[#This Row],[94 (30JUN1985 15:00:00)-Water Temperature (C)]]*OO[[#This Row],[36]]</f>
        <v>3.6755930576300001E-8</v>
      </c>
      <c r="AM38" s="10">
        <f>3/24000000*OO[[#This Row],[95 (30JUN1985 18:00:00)-Water Temperature (C)]]*OO[[#This Row],[37]]</f>
        <v>3.2491672872749991E-8</v>
      </c>
      <c r="AN38" s="10">
        <f>3/24000000*OO[[#This Row],[96 (30JUN1985 21:00:00)-Water Temperature (C)]]*OO[[#This Row],[38]]</f>
        <v>2.7821189796175E-8</v>
      </c>
      <c r="AO38" s="10">
        <f>3/24000000*OO[[#This Row],[97 (01JUL1985 00:00:00)-Water Temperature (C)]]*OO[[#This Row],[39]]</f>
        <v>2.3457449320874997E-8</v>
      </c>
      <c r="AP38" s="10">
        <f>3/24000000*OO[[#This Row],[98 (01JUL1985 03:00:00)-Water Temperature (C)]]*OO[[#This Row],[40]]</f>
        <v>1.9964211027674999E-8</v>
      </c>
      <c r="AQ38" s="10">
        <f>3/24000000*OO[[#This Row],[99 (01JUL1985 06:00:00)-Water Temperature (C)]]*OO[[#This Row],[41]]</f>
        <v>1.7474071298515002E-8</v>
      </c>
      <c r="AR38" s="10">
        <f>3/24000000*OO[[#This Row],[100 (01JUL1985 09:00:00)-Water Temperature (C)]]*OO[[#This Row],[42]]</f>
        <v>1.5829775566312499E-8</v>
      </c>
      <c r="AS38" s="10">
        <f>3/24000000*OO[[#This Row],[101 (01JUL1985 12:00:00)-Water Temperature (C)]]*OO[[#This Row],[43]]</f>
        <v>1.4398129470903749E-8</v>
      </c>
      <c r="AT38" s="10">
        <f>3/24000000*OO[[#This Row],[102 (01JUL1985 15:00:00)-Water Temperature (C)]]*OO[[#This Row],[44]]</f>
        <v>1.2897160614524998E-8</v>
      </c>
      <c r="AU38" s="10">
        <f>3/24000000*OO[[#This Row],[103 (01JUL1985 18:00:00)-Water Temperature (C)]]*OO[[#This Row],[45]]</f>
        <v>1.1295609560853749E-8</v>
      </c>
      <c r="AV38" s="10">
        <f>3/24000000*OO[[#This Row],[104 (01JUL1985 21:00:00)-Water Temperature (C)]]*OO[[#This Row],[46]]</f>
        <v>9.7351197055937503E-9</v>
      </c>
      <c r="AW38" s="10">
        <f>3/24000000*OO[[#This Row],[105 (02JUL1985 00:00:00)-Water Temperature (C)]]*OO[[#This Row],[47]]</f>
        <v>8.445946412961248E-9</v>
      </c>
      <c r="AX38" s="10">
        <f>3/24000000*OO[[#This Row],[106 (02JUL1985 03:00:00)-Water Temperature (C)]]*OO[[#This Row],[48]]</f>
        <v>7.3988910921150007E-9</v>
      </c>
      <c r="AY38" s="10">
        <f>3/24000000*OO[[#This Row],[107 (02JUL1985 06:00:00)-Water Temperature (C)]]*OO[[#This Row],[49]]</f>
        <v>6.5419076446900004E-9</v>
      </c>
      <c r="AZ38" s="10">
        <f>3/24000000*OO[[#This Row],[108 (02JUL1985 09:00:00)-Water Temperature (C)]]*OO[[#This Row],[50]]</f>
        <v>5.7596203035787503E-9</v>
      </c>
      <c r="BA38" s="10">
        <f>3/24000000*OO[[#This Row],[109 (02JUL1985 12:00:00)-Water Temperature (C)]]*OO[[#This Row],[51]]</f>
        <v>5.1119294377199988E-9</v>
      </c>
      <c r="BB38" s="10">
        <f>3/24000000*OO[[#This Row],[110 (02JUL1985 15:00:00)-Water Temperature (C)]]*OO[[#This Row],[52]]</f>
        <v>4.5786994426587499E-9</v>
      </c>
      <c r="BC38" s="10">
        <f>3/24000000*OO[[#This Row],[111 (02JUL1985 18:00:00)-Water Temperature (C)]]*OO[[#This Row],[53]]</f>
        <v>4.1032119989887504E-9</v>
      </c>
      <c r="BD38" s="10">
        <f>3/24000000*OO[[#This Row],[112 (02JUL1985 21:00:00)-Water Temperature (C)]]*OO[[#This Row],[54]]</f>
        <v>3.5600075188474997E-9</v>
      </c>
      <c r="BE38" s="10">
        <f>3/24000000*OO[[#This Row],[113 (03JUL1985 00:00:00)-Water Temperature (C)]]*OO[[#This Row],[55]]</f>
        <v>3.0098369525999998E-9</v>
      </c>
      <c r="BF38" s="10">
        <f>3/24000000*OO[[#This Row],[114 (03JUL1985 03:00:00)-Water Temperature (C)]]*OO[[#This Row],[56]]</f>
        <v>2.5481772564062497E-9</v>
      </c>
      <c r="BG38" s="10">
        <f>3/24000000*OO[[#This Row],[115 (03JUL1985 06:00:00)-Water Temperature (C)]]*OO[[#This Row],[57]]</f>
        <v>2.2111927184449999E-9</v>
      </c>
      <c r="BH38" s="10">
        <f>3/24000000*OO[[#This Row],[116 (03JUL1985 09:00:00)-Water Temperature (C)]]*OO[[#This Row],[58]]</f>
        <v>1.9788193175939999E-9</v>
      </c>
      <c r="BI38" s="10">
        <f>3/24000000*OO[[#This Row],[117 (03JUL1985 12:00:00)-Water Temperature (C)]]*OO[[#This Row],[59]]</f>
        <v>1.7865706619442502E-9</v>
      </c>
      <c r="BJ38" s="10">
        <f>3/24000000*OO[[#This Row],[118 (03JUL1985 15:00:00)-Water Temperature (C)]]*OO[[#This Row],[60]]</f>
        <v>1.6086738870509999E-9</v>
      </c>
      <c r="BK38" s="10">
        <f>3/24000000*OO[[#This Row],[119 (03JUL1985 18:00:00)-Water Temperature (C)]]*OO[[#This Row],[61]]</f>
        <v>1.4224089488322498E-9</v>
      </c>
      <c r="BL38" s="10">
        <f>3/24000000*OO[[#This Row],[120 (03JUL1985 21:00:00)-Water Temperature (C)]]*OO[[#This Row],[62]]</f>
        <v>1.229416862645125E-9</v>
      </c>
      <c r="BM38" s="10">
        <f>3/24000000*OO[[#This Row],[121 (04JUL1985 00:00:00)-Water Temperature (C)]]*OO[[#This Row],[63]]</f>
        <v>1.059084005907E-9</v>
      </c>
      <c r="BN38" s="10">
        <f>3/24000000*OO[[#This Row],[122 (04JUL1985 03:00:00)-Water Temperature (C)]]*OO[[#This Row],[64]]</f>
        <v>9.1914475603612497E-10</v>
      </c>
      <c r="BO38" s="10">
        <f>3/24000000*OO[[#This Row],[123 (04JUL1985 06:00:00)-Water Temperature (C)]]*OO[[#This Row],[65]]</f>
        <v>8.1318250833324988E-10</v>
      </c>
      <c r="BP38" s="10">
        <f>3/24000000*OO[[#This Row],[124 (04JUL1985 09:00:00)-Water Temperature (C)]]*OO[[#This Row],[66]]</f>
        <v>7.4126152616174989E-10</v>
      </c>
      <c r="BQ38" s="10">
        <f>3/24000000*OO[[#This Row],[125 (04JUL1985 12:00:00)-Water Temperature (C)]]*OO[[#This Row],[67]]</f>
        <v>6.846580274825E-10</v>
      </c>
      <c r="BR38" s="10">
        <f>3/24000000*OO[[#This Row],[126 (04JUL1985 15:00:00)-Water Temperature (C)]]*OO[[#This Row],[68]]</f>
        <v>6.2915843412950003E-10</v>
      </c>
      <c r="BS38" s="10">
        <f>3/24000000*OO[[#This Row],[127 (04JUL1985 18:00:00)-Water Temperature (C)]]*OO[[#This Row],[69]]</f>
        <v>5.6474117892812503E-10</v>
      </c>
      <c r="BT38" s="10">
        <f>3/24000000*OO[[#This Row],[128 (04JUL1985 21:00:00)-Water Temperature (C)]]*OO[[#This Row],[70]]</f>
        <v>4.9839886423949993E-10</v>
      </c>
      <c r="BU38" s="10">
        <f>3/24000000*OO[[#This Row],[129 (05JUL1985 00:00:00)-Water Temperature (C)]]*OO[[#This Row],[71]]</f>
        <v>4.3794813396749996E-10</v>
      </c>
      <c r="BV38" s="10">
        <f>3/24000000*OO[[#This Row],[130 (05JUL1985 03:00:00)-Water Temperature (C)]]*OO[[#This Row],[72]]</f>
        <v>3.9003351375299999E-10</v>
      </c>
      <c r="BW38" s="10">
        <f>3/24000000*OO[[#This Row],[131 (05JUL1985 06:00:00)-Water Temperature (C)]]*OO[[#This Row],[73]]</f>
        <v>3.53727710389E-10</v>
      </c>
      <c r="BX38" s="10">
        <f>3/24000000*OO[[#This Row],[132 (05JUL1985 09:00:00)-Water Temperature (C)]]*OO[[#This Row],[74]]</f>
        <v>3.2971717007049996E-10</v>
      </c>
      <c r="BY38" s="10">
        <f>3/24000000*OO[[#This Row],[133 (05JUL1985 12:00:00)-Water Temperature (C)]]*OO[[#This Row],[75]]</f>
        <v>3.0945736557399994E-10</v>
      </c>
      <c r="BZ38" s="10">
        <f>3/24000000*OO[[#This Row],[134 (05JUL1985 15:00:00)-Water Temperature (C)]]*OO[[#This Row],[76]]</f>
        <v>2.8883917590937507E-10</v>
      </c>
      <c r="CA38" s="10">
        <f>3/24000000*OO[[#This Row],[135 (05JUL1985 18:00:00)-Water Temperature (C)]]*OO[[#This Row],[77]]</f>
        <v>2.6390076789375001E-10</v>
      </c>
      <c r="CB38" s="10">
        <f>3/24000000*OO[[#This Row],[136 (05JUL1985 21:00:00)-Water Temperature (C)]]*OO[[#This Row],[78]]</f>
        <v>2.3518518871774997E-10</v>
      </c>
      <c r="CC38" s="10">
        <f>3/24000000*OO[[#This Row],[137 (06JUL1985 00:00:00)-Water Temperature (C)]]*OO[[#This Row],[79]]</f>
        <v>2.0734329124113749E-10</v>
      </c>
      <c r="CD38" s="10">
        <f>3/24000000*OO[[#This Row],[138 (06JUL1985 03:00:00)-Water Temperature (C)]]*OO[[#This Row],[80]]</f>
        <v>1.8385034638281249E-10</v>
      </c>
      <c r="CE38" s="10">
        <f>3/24000000*OO[[#This Row],[139 (06JUL1985 06:00:00)-Water Temperature (C)]]*OO[[#This Row],[81]]</f>
        <v>1.671240409555E-10</v>
      </c>
      <c r="CF38" s="10">
        <f>3/24000000*OO[[#This Row],[140 (06JUL1985 09:00:00)-Water Temperature (C)]]*OO[[#This Row],[82]]</f>
        <v>1.5802595876193747E-10</v>
      </c>
      <c r="CG38" s="10">
        <f>3/24000000*OO[[#This Row],[141 (06JUL1985 12:00:00)-Water Temperature (C)]]*OO[[#This Row],[83]]</f>
        <v>1.5201726363159997E-10</v>
      </c>
      <c r="CH38" s="10">
        <f>3/24000000*OO[[#This Row],[142 (06JUL1985 15:00:00)-Water Temperature (C)]]*OO[[#This Row],[84]]</f>
        <v>1.4524259302297499E-10</v>
      </c>
      <c r="CI38" s="10">
        <f>3/24000000*OO[[#This Row],[143 (06JUL1985 18:00:00)-Water Temperature (C)]]*OO[[#This Row],[85]]</f>
        <v>1.3533355330497497E-10</v>
      </c>
      <c r="CJ38" s="10">
        <f>3/24000000*OO[[#This Row],[144 (06JUL1985 21:00:00)-Water Temperature (C)]]*OO[[#This Row],[86]]</f>
        <v>1.2289886046212502E-10</v>
      </c>
      <c r="CK38" s="10">
        <f>3/24000000*OO[[#This Row],[145 (07JUL1985 00:00:00)-Water Temperature (C)]]*OO[[#This Row],[87]]</f>
        <v>1.1071213797041249E-10</v>
      </c>
      <c r="CL38" s="10">
        <f>3/24000000*OO[[#This Row],[146 (07JUL1985 03:00:00)-Water Temperature (C)]]*OO[[#This Row],[88]]</f>
        <v>1.000530549941E-10</v>
      </c>
      <c r="CM38" s="10">
        <f>3/24000000*OO[[#This Row],[147 (07JUL1985 06:00:00)-Water Temperature (C)]]*OO[[#This Row],[89]]</f>
        <v>9.222627679507499E-11</v>
      </c>
      <c r="CN38" s="10">
        <f>3/24000000*OO[[#This Row],[148 (07JUL1985 09:00:00)-Water Temperature (C)]]*OO[[#This Row],[90]]</f>
        <v>8.6119252389500018E-11</v>
      </c>
      <c r="CO38" s="10">
        <f>3/24000000*OO[[#This Row],[149 (07JUL1985 12:00:00)-Water Temperature (C)]]*OO[[#This Row],[91]]</f>
        <v>8.1596017008199999E-11</v>
      </c>
      <c r="CP38" s="10">
        <f>3/24000000*OO[[#This Row],[150 (07JUL1985 15:00:00)-Water Temperature (C)]]*OO[[#This Row],[92]]</f>
        <v>7.8312543059149992E-11</v>
      </c>
      <c r="CQ38" s="10">
        <f>3/24000000*OO[[#This Row],[151 (07JUL1985 18:00:00)-Water Temperature (C)]]*OO[[#This Row],[93]]</f>
        <v>7.3889613340199992E-11</v>
      </c>
      <c r="CR38" s="10">
        <f>3/24000000*OO[[#This Row],[152 (07JUL1985 21:00:00)-Water Temperature (C)]]*OO[[#This Row],[94]]</f>
        <v>6.7922732925375E-11</v>
      </c>
      <c r="CS38" s="10">
        <f>3/24000000*OO[[#This Row],[153 (08JUL1985 00:00:00)-Water Temperature (C)]]*OO[[#This Row],[95]]</f>
        <v>6.18274237801875E-11</v>
      </c>
      <c r="CT38" s="10">
        <f>3/24000000*OO[[#This Row],[154 (08JUL1985 03:00:00)-Water Temperature (C)]]*OO[[#This Row],[96]]</f>
        <v>5.6934351566775E-11</v>
      </c>
      <c r="CU38" s="10">
        <f>3/24000000*OO[[#This Row],[155 (08JUL1985 06:00:00)-Water Temperature (C)]]*OO[[#This Row],[97]]</f>
        <v>5.3012290569437496E-11</v>
      </c>
      <c r="CV38" s="10">
        <f>3/24000000*OO[[#This Row],[156 (08JUL1985 09:00:00)-Water Temperature (C)]]*OO[[#This Row],[98]]</f>
        <v>5.0617277577624998E-11</v>
      </c>
      <c r="CW38" s="10">
        <f>3/24000000*OO[[#This Row],[157 (08JUL1985 12:00:00)-Water Temperature (C)]]*OO[[#This Row],[99]]</f>
        <v>4.8907655698474998E-11</v>
      </c>
    </row>
    <row r="39" spans="1:101" x14ac:dyDescent="0.35">
      <c r="A39" t="s">
        <v>44</v>
      </c>
      <c r="B39">
        <v>619.13109999999995</v>
      </c>
      <c r="C39" s="10">
        <f>3/24*OO[[#This Row],[59 (26JUN1985 06:00:00)-Water Temperature (C)]]*OO[[#This Row],[1]]/SUM(OO[1])</f>
        <v>0.15965407628545997</v>
      </c>
      <c r="D39" s="10">
        <f>3/24*OO[[#This Row],[60 (26JUN1985 09:00:00)-Water Temperature (C)]]*OO[[#This Row],[2]]/SUM(OO[2])</f>
        <v>1.6516081172891162E-2</v>
      </c>
      <c r="E39" s="10">
        <f>3/24*OO[[#This Row],[61 (26JUN1985 12:00:00)-Water Temperature (C)]]*OO[[#This Row],[3]]/SUM(OO[3])</f>
        <v>1.3219629984906065E-4</v>
      </c>
      <c r="F39" s="10">
        <f>3/24*OO[[#This Row],[62 (26JUN1985 15:00:00)-Water Temperature (C)]]*OO[[#This Row],[4]]/SUM(OO[4])</f>
        <v>1.3470188964482469E-5</v>
      </c>
      <c r="G39" s="10">
        <f>3/24*OO[[#This Row],[63 (26JUN1985 18:00:00)-Water Temperature (C)]]*OO[[#This Row],[5]]/SUM(OO[5])</f>
        <v>1.0670423823949549E-5</v>
      </c>
      <c r="H39" s="10">
        <f>3/24*OO[[#This Row],[64 (26JUN1985 21:00:00)-Water Temperature (C)]]*OO[[#This Row],[6]]/SUM(OO[6])</f>
        <v>8.6287289388370877E-6</v>
      </c>
      <c r="I39" s="10">
        <f>3/24*OO[[#This Row],[65 (27JUN1985 00:00:00)-Water Temperature (C)]]*OO[[#This Row],[7]]/SUM(OO[7])</f>
        <v>6.976201494734463E-6</v>
      </c>
      <c r="J39" s="10">
        <f>3/24*OO[[#This Row],[66 (27JUN1985 03:00:00)-Water Temperature (C)]]*OO[[#This Row],[8]]/SUM(OO[8])</f>
        <v>5.6404658858021278E-6</v>
      </c>
      <c r="K39" s="10">
        <f>3/24*OO[[#This Row],[67 (27JUN1985 06:00:00)-Water Temperature (C)]]*OO[[#This Row],[9]]/SUM(OO[9])</f>
        <v>4.5972152370011874E-6</v>
      </c>
      <c r="L39" s="10">
        <f>3/24*OO[[#This Row],[68 (27JUN1985 09:00:00)-Water Temperature (C)]]*OO[[#This Row],[10]]/SUM(OO[10])</f>
        <v>3.8392046550328353E-6</v>
      </c>
      <c r="M39" s="10">
        <f>3/24*OO[[#This Row],[69 (27JUN1985 12:00:00)-Water Temperature (C)]]*OO[[#This Row],[11]]/SUM(OO[11])</f>
        <v>3.2345530949252406E-6</v>
      </c>
      <c r="N39" s="10">
        <f>3/24*OO[[#This Row],[70 (27JUN1985 15:00:00)-Water Temperature (C)]]*OO[[#This Row],[12]]/SUM(OO[12])</f>
        <v>2.6881851135381777E-6</v>
      </c>
      <c r="O39" s="10">
        <f>3/24*OO[[#This Row],[71 (27JUN1985 18:00:00)-Water Temperature (C)]]*OO[[#This Row],[13]]/SUM(OO[13])</f>
        <v>2.1884533088118873E-6</v>
      </c>
      <c r="P39" s="10">
        <f>3/24*OO[[#This Row],[72 (27JUN1985 21:00:00)-Water Temperature (C)]]*OO[[#This Row],[14]]/SUM(OO[14])</f>
        <v>1.7406218957234134E-6</v>
      </c>
      <c r="Q39" s="10">
        <f>3/24*OO[[#This Row],[73 (28JUN1985 00:00:00)-Water Temperature (C)]]*OO[[#This Row],[15]]/SUM(OO[15])</f>
        <v>1.3721748973898197E-6</v>
      </c>
      <c r="R39" s="10">
        <f>3/24*OO[[#This Row],[74 (28JUN1985 03:00:00)-Water Temperature (C)]]*OO[[#This Row],[16]]/SUM(OO[16])</f>
        <v>1.0913681173750957E-6</v>
      </c>
      <c r="S39" s="10">
        <f>3/24*OO[[#This Row],[75 (28JUN1985 06:00:00)-Water Temperature (C)]]*OO[[#This Row],[17]]/SUM(OO[17])</f>
        <v>8.8367936170785823E-7</v>
      </c>
      <c r="T39" s="10">
        <f>3/24*OO[[#This Row],[76 (28JUN1985 09:00:00)-Water Temperature (C)]]*OO[[#This Row],[18]]/SUM(OO[18])</f>
        <v>7.3553622833593264E-7</v>
      </c>
      <c r="U39" s="10">
        <f>3/24*OO[[#This Row],[77 (28JUN1985 12:00:00)-Water Temperature (C)]]*OO[[#This Row],[19]]/SUM(OO[19])</f>
        <v>6.1749160558174472E-7</v>
      </c>
      <c r="V39" s="10">
        <f>3/24000000*OO[[#This Row],[78 (28JUN1985 15:00:00)-Water Temperature (C)]]*OO[[#This Row],[20]]</f>
        <v>5.1355316029499994E-7</v>
      </c>
      <c r="W39" s="10">
        <f>3/24000000*OO[[#This Row],[79 (28JUN1985 18:00:00)-Water Temperature (C)]]*OO[[#This Row],[21]]</f>
        <v>4.2127321276399991E-7</v>
      </c>
      <c r="X39" s="10">
        <f>3/24000000*OO[[#This Row],[80 (28JUN1985 21:00:00)-Water Temperature (C)]]*OO[[#This Row],[22]]</f>
        <v>3.3739753302024995E-7</v>
      </c>
      <c r="Y39" s="10">
        <f>3/24000000*OO[[#This Row],[81 (29JUN1985 00:00:00)-Water Temperature (C)]]*OO[[#This Row],[23]]</f>
        <v>2.6830228179249996E-7</v>
      </c>
      <c r="Z39" s="10">
        <f>3/24000000*OO[[#This Row],[82 (29JUN1985 03:00:00)-Water Temperature (C)]]*OO[[#This Row],[24]]</f>
        <v>2.1413519767499998E-7</v>
      </c>
      <c r="AA39" s="10">
        <f>3/24000000*OO[[#This Row],[83 (29JUN1985 06:00:00)-Water Temperature (C)]]*OO[[#This Row],[25]]</f>
        <v>1.7452008184779997E-7</v>
      </c>
      <c r="AB39" s="10">
        <f>3/24000000*OO[[#This Row],[84 (29JUN1985 09:00:00)-Water Temperature (C)]]*OO[[#This Row],[26]]</f>
        <v>1.4740580234618751E-7</v>
      </c>
      <c r="AC39" s="10">
        <f>3/24000000*OO[[#This Row],[85 (29JUN1985 12:00:00)-Water Temperature (C)]]*OO[[#This Row],[27]]</f>
        <v>1.2638054382393749E-7</v>
      </c>
      <c r="AD39" s="10">
        <f>3/24000000*OO[[#This Row],[86 (29JUN1985 15:00:00)-Water Temperature (C)]]*OO[[#This Row],[28]]</f>
        <v>1.083048653858625E-7</v>
      </c>
      <c r="AE39" s="10">
        <f>3/24000000*OO[[#This Row],[88 (29JUN1985 21:00:00)-Water Temperature (C)]]*OO[[#This Row],[30]]</f>
        <v>7.4267194303299987E-8</v>
      </c>
      <c r="AF39" s="10">
        <f>3/24000000*OO[[#This Row],[88 (29JUN1985 21:00:00)-Water Temperature (C)]]*OO[[#This Row],[30]]</f>
        <v>7.4267194303299987E-8</v>
      </c>
      <c r="AG39" s="10">
        <f>3/24000000*OO[[#This Row],[89 (30JUN1985 00:00:00)-Water Temperature (C)]]*OO[[#This Row],[31]]</f>
        <v>6.0123203617674991E-8</v>
      </c>
      <c r="AH39" s="10">
        <f>3/24000000*OO[[#This Row],[90 (30JUN1985 03:00:00)-Water Temperature (C)]]*OO[[#This Row],[32]]</f>
        <v>4.9120121742125006E-8</v>
      </c>
      <c r="AI39" s="10">
        <f>3/24000000*OO[[#This Row],[91 (30JUN1985 06:00:00)-Water Temperature (C)]]*OO[[#This Row],[33]]</f>
        <v>4.1402396413124997E-8</v>
      </c>
      <c r="AJ39" s="10">
        <f>3/24000000*OO[[#This Row],[92 (30JUN1985 09:00:00)-Water Temperature (C)]]*OO[[#This Row],[34]]</f>
        <v>3.6189391106137499E-8</v>
      </c>
      <c r="AK39" s="10">
        <f>3/24000000*OO[[#This Row],[93 (30JUN1985 12:00:00)-Water Temperature (C)]]*OO[[#This Row],[35]]</f>
        <v>3.2492593965599995E-8</v>
      </c>
      <c r="AL39" s="10">
        <f>3/24000000*OO[[#This Row],[94 (30JUN1985 15:00:00)-Water Temperature (C)]]*OO[[#This Row],[36]]</f>
        <v>2.9309571991612499E-8</v>
      </c>
      <c r="AM39" s="10">
        <f>3/24000000*OO[[#This Row],[95 (30JUN1985 18:00:00)-Water Temperature (C)]]*OO[[#This Row],[37]]</f>
        <v>2.5935982706562501E-8</v>
      </c>
      <c r="AN39" s="10">
        <f>3/24000000*OO[[#This Row],[96 (30JUN1985 21:00:00)-Water Temperature (C)]]*OO[[#This Row],[38]]</f>
        <v>2.2213843069571246E-8</v>
      </c>
      <c r="AO39" s="10">
        <f>3/24000000*OO[[#This Row],[97 (01JUL1985 00:00:00)-Water Temperature (C)]]*OO[[#This Row],[39]]</f>
        <v>1.8731145408840001E-8</v>
      </c>
      <c r="AP39" s="10">
        <f>3/24000000*OO[[#This Row],[98 (01JUL1985 03:00:00)-Water Temperature (C)]]*OO[[#This Row],[40]]</f>
        <v>1.5924208553346247E-8</v>
      </c>
      <c r="AQ39" s="10">
        <f>3/24000000*OO[[#This Row],[99 (01JUL1985 06:00:00)-Water Temperature (C)]]*OO[[#This Row],[41]]</f>
        <v>1.3916195529965E-8</v>
      </c>
      <c r="AR39" s="10">
        <f>3/24000000*OO[[#This Row],[100 (01JUL1985 09:00:00)-Water Temperature (C)]]*OO[[#This Row],[42]]</f>
        <v>1.2604071864779999E-8</v>
      </c>
      <c r="AS39" s="10">
        <f>3/24000000*OO[[#This Row],[101 (01JUL1985 12:00:00)-Water Temperature (C)]]*OO[[#This Row],[43]]</f>
        <v>1.1466639174112499E-8</v>
      </c>
      <c r="AT39" s="10">
        <f>3/24000000*OO[[#This Row],[102 (01JUL1985 15:00:00)-Water Temperature (C)]]*OO[[#This Row],[44]]</f>
        <v>1.0280149911162499E-8</v>
      </c>
      <c r="AU39" s="10">
        <f>3/24000000*OO[[#This Row],[103 (01JUL1985 18:00:00)-Water Temperature (C)]]*OO[[#This Row],[45]]</f>
        <v>9.0132038123924988E-9</v>
      </c>
      <c r="AV39" s="10">
        <f>3/24000000*OO[[#This Row],[104 (01JUL1985 21:00:00)-Water Temperature (C)]]*OO[[#This Row],[46]]</f>
        <v>7.7649006786749994E-9</v>
      </c>
      <c r="AW39" s="10">
        <f>3/24000000*OO[[#This Row],[105 (02JUL1985 00:00:00)-Water Temperature (C)]]*OO[[#This Row],[47]]</f>
        <v>6.7363193310350001E-9</v>
      </c>
      <c r="AX39" s="10">
        <f>3/24000000*OO[[#This Row],[106 (02JUL1985 03:00:00)-Water Temperature (C)]]*OO[[#This Row],[48]]</f>
        <v>5.8957451405124999E-9</v>
      </c>
      <c r="AY39" s="10">
        <f>3/24000000*OO[[#This Row],[107 (02JUL1985 06:00:00)-Water Temperature (C)]]*OO[[#This Row],[49]]</f>
        <v>5.2118054628299996E-9</v>
      </c>
      <c r="AZ39" s="10">
        <f>3/24000000*OO[[#This Row],[108 (02JUL1985 09:00:00)-Water Temperature (C)]]*OO[[#This Row],[50]]</f>
        <v>4.5901554483187488E-9</v>
      </c>
      <c r="BA39" s="10">
        <f>3/24000000*OO[[#This Row],[109 (02JUL1985 12:00:00)-Water Temperature (C)]]*OO[[#This Row],[51]]</f>
        <v>4.0756028903099997E-9</v>
      </c>
      <c r="BB39" s="10">
        <f>3/24000000*OO[[#This Row],[110 (02JUL1985 15:00:00)-Water Temperature (C)]]*OO[[#This Row],[52]]</f>
        <v>3.6501314352374992E-9</v>
      </c>
      <c r="BC39" s="10">
        <f>3/24000000*OO[[#This Row],[111 (02JUL1985 18:00:00)-Water Temperature (C)]]*OO[[#This Row],[53]]</f>
        <v>3.2723816304E-9</v>
      </c>
      <c r="BD39" s="10">
        <f>3/24000000*OO[[#This Row],[112 (02JUL1985 21:00:00)-Water Temperature (C)]]*OO[[#This Row],[54]]</f>
        <v>2.8418289194924995E-9</v>
      </c>
      <c r="BE39" s="10">
        <f>3/24000000*OO[[#This Row],[113 (03JUL1985 00:00:00)-Water Temperature (C)]]*OO[[#This Row],[55]]</f>
        <v>2.4035078817124998E-9</v>
      </c>
      <c r="BF39" s="10">
        <f>3/24000000*OO[[#This Row],[114 (03JUL1985 03:00:00)-Water Temperature (C)]]*OO[[#This Row],[56]]</f>
        <v>2.0337720509142504E-9</v>
      </c>
      <c r="BG39" s="10">
        <f>3/24000000*OO[[#This Row],[115 (03JUL1985 06:00:00)-Water Temperature (C)]]*OO[[#This Row],[57]]</f>
        <v>1.7616395632837497E-9</v>
      </c>
      <c r="BH39" s="10">
        <f>3/24000000*OO[[#This Row],[116 (03JUL1985 09:00:00)-Water Temperature (C)]]*OO[[#This Row],[58]]</f>
        <v>1.5761151334503752E-9</v>
      </c>
      <c r="BI39" s="10">
        <f>3/24000000*OO[[#This Row],[117 (03JUL1985 12:00:00)-Water Temperature (C)]]*OO[[#This Row],[59]]</f>
        <v>1.4231844482930001E-9</v>
      </c>
      <c r="BJ39" s="10">
        <f>3/24000000*OO[[#This Row],[118 (03JUL1985 15:00:00)-Water Temperature (C)]]*OO[[#This Row],[60]]</f>
        <v>1.2819767097566248E-9</v>
      </c>
      <c r="BK39" s="10">
        <f>3/24000000*OO[[#This Row],[119 (03JUL1985 18:00:00)-Water Temperature (C)]]*OO[[#This Row],[61]]</f>
        <v>1.1345913140912499E-9</v>
      </c>
      <c r="BL39" s="10">
        <f>3/24000000*OO[[#This Row],[120 (03JUL1985 21:00:00)-Water Temperature (C)]]*OO[[#This Row],[62]]</f>
        <v>9.8085459330787496E-10</v>
      </c>
      <c r="BM39" s="10">
        <f>3/24000000*OO[[#This Row],[121 (04JUL1985 00:00:00)-Water Temperature (C)]]*OO[[#This Row],[63]]</f>
        <v>8.4469036993362496E-10</v>
      </c>
      <c r="BN39" s="10">
        <f>3/24000000*OO[[#This Row],[122 (04JUL1985 03:00:00)-Water Temperature (C)]]*OO[[#This Row],[64]]</f>
        <v>7.3263170525687497E-10</v>
      </c>
      <c r="BO39" s="10">
        <f>3/24000000*OO[[#This Row],[123 (04JUL1985 06:00:00)-Water Temperature (C)]]*OO[[#This Row],[65]]</f>
        <v>6.4754205434962508E-10</v>
      </c>
      <c r="BP39" s="10">
        <f>3/24000000*OO[[#This Row],[124 (04JUL1985 09:00:00)-Water Temperature (C)]]*OO[[#This Row],[66]]</f>
        <v>5.9008452854999996E-10</v>
      </c>
      <c r="BQ39" s="10">
        <f>3/24000000*OO[[#This Row],[125 (04JUL1985 12:00:00)-Water Temperature (C)]]*OO[[#This Row],[67]]</f>
        <v>5.4468532983662489E-10</v>
      </c>
      <c r="BR39" s="10">
        <f>3/24000000*OO[[#This Row],[126 (04JUL1985 15:00:00)-Water Temperature (C)]]*OO[[#This Row],[68]]</f>
        <v>5.0089382611250001E-10</v>
      </c>
      <c r="BS39" s="10">
        <f>3/24000000*OO[[#This Row],[127 (04JUL1985 18:00:00)-Water Temperature (C)]]*OO[[#This Row],[69]]</f>
        <v>4.4993998831049994E-10</v>
      </c>
      <c r="BT39" s="10">
        <f>3/24000000*OO[[#This Row],[128 (04JUL1985 21:00:00)-Water Temperature (C)]]*OO[[#This Row],[70]]</f>
        <v>3.9708463017000002E-10</v>
      </c>
      <c r="BU39" s="10">
        <f>3/24000000*OO[[#This Row],[129 (05JUL1985 00:00:00)-Water Temperature (C)]]*OO[[#This Row],[71]]</f>
        <v>3.4874720424749996E-10</v>
      </c>
      <c r="BV39" s="10">
        <f>3/24000000*OO[[#This Row],[130 (05JUL1985 03:00:00)-Water Temperature (C)]]*OO[[#This Row],[72]]</f>
        <v>3.1031557803225E-10</v>
      </c>
      <c r="BW39" s="10">
        <f>3/24000000*OO[[#This Row],[131 (05JUL1985 06:00:00)-Water Temperature (C)]]*OO[[#This Row],[73]]</f>
        <v>2.8116251827499998E-10</v>
      </c>
      <c r="BX39" s="10">
        <f>3/24000000*OO[[#This Row],[132 (05JUL1985 09:00:00)-Water Temperature (C)]]*OO[[#This Row],[74]]</f>
        <v>2.6208707816812503E-10</v>
      </c>
      <c r="BY39" s="10">
        <f>3/24000000*OO[[#This Row],[133 (05JUL1985 12:00:00)-Water Temperature (C)]]*OO[[#This Row],[75]]</f>
        <v>2.4598160295750002E-10</v>
      </c>
      <c r="BZ39" s="10">
        <f>3/24000000*OO[[#This Row],[134 (05JUL1985 15:00:00)-Water Temperature (C)]]*OO[[#This Row],[76]]</f>
        <v>2.2978681753732498E-10</v>
      </c>
      <c r="CA39" s="10">
        <f>3/24000000*OO[[#This Row],[135 (05JUL1985 18:00:00)-Water Temperature (C)]]*OO[[#This Row],[77]]</f>
        <v>2.1013881569460001E-10</v>
      </c>
      <c r="CB39" s="10">
        <f>3/24000000*OO[[#This Row],[136 (05JUL1985 21:00:00)-Water Temperature (C)]]*OO[[#This Row],[78]]</f>
        <v>1.8730646341189999E-10</v>
      </c>
      <c r="CC39" s="10">
        <f>3/24000000*OO[[#This Row],[137 (06JUL1985 00:00:00)-Water Temperature (C)]]*OO[[#This Row],[79]]</f>
        <v>1.6510935809549998E-10</v>
      </c>
      <c r="CD39" s="10">
        <f>3/24000000*OO[[#This Row],[138 (06JUL1985 03:00:00)-Water Temperature (C)]]*OO[[#This Row],[80]]</f>
        <v>1.462962541998625E-10</v>
      </c>
      <c r="CE39" s="10">
        <f>3/24000000*OO[[#This Row],[139 (06JUL1985 06:00:00)-Water Temperature (C)]]*OO[[#This Row],[81]]</f>
        <v>1.3281409932931252E-10</v>
      </c>
      <c r="CF39" s="10">
        <f>3/24000000*OO[[#This Row],[140 (06JUL1985 09:00:00)-Water Temperature (C)]]*OO[[#This Row],[82]]</f>
        <v>1.2552959004589998E-10</v>
      </c>
      <c r="CG39" s="10">
        <f>3/24000000*OO[[#This Row],[141 (06JUL1985 12:00:00)-Water Temperature (C)]]*OO[[#This Row],[83]]</f>
        <v>1.2066994904511252E-10</v>
      </c>
      <c r="CH39" s="10">
        <f>3/24000000*OO[[#This Row],[142 (06JUL1985 15:00:00)-Water Temperature (C)]]*OO[[#This Row],[84]]</f>
        <v>1.1541361131500001E-10</v>
      </c>
      <c r="CI39" s="10">
        <f>3/24000000*OO[[#This Row],[143 (06JUL1985 18:00:00)-Water Temperature (C)]]*OO[[#This Row],[85]]</f>
        <v>1.0766131007450001E-10</v>
      </c>
      <c r="CJ39" s="10">
        <f>3/24000000*OO[[#This Row],[144 (06JUL1985 21:00:00)-Water Temperature (C)]]*OO[[#This Row],[86]]</f>
        <v>9.7783476800799988E-11</v>
      </c>
      <c r="CK39" s="10">
        <f>3/24000000*OO[[#This Row],[145 (07JUL1985 00:00:00)-Water Temperature (C)]]*OO[[#This Row],[87]]</f>
        <v>8.8064707631074999E-11</v>
      </c>
      <c r="CL39" s="10">
        <f>3/24000000*OO[[#This Row],[146 (07JUL1985 03:00:00)-Water Temperature (C)]]*OO[[#This Row],[88]]</f>
        <v>7.9524038617199992E-11</v>
      </c>
      <c r="CM39" s="10">
        <f>3/24000000*OO[[#This Row],[147 (07JUL1985 06:00:00)-Water Temperature (C)]]*OO[[#This Row],[89]]</f>
        <v>7.3202930931124996E-11</v>
      </c>
      <c r="CN39" s="10">
        <f>3/24000000*OO[[#This Row],[148 (07JUL1985 09:00:00)-Water Temperature (C)]]*OO[[#This Row],[90]]</f>
        <v>6.834629982465E-11</v>
      </c>
      <c r="CO39" s="10">
        <f>3/24000000*OO[[#This Row],[149 (07JUL1985 12:00:00)-Water Temperature (C)]]*OO[[#This Row],[91]]</f>
        <v>6.4753665464249986E-11</v>
      </c>
      <c r="CP39" s="10">
        <f>3/24000000*OO[[#This Row],[150 (07JUL1985 15:00:00)-Water Temperature (C)]]*OO[[#This Row],[92]]</f>
        <v>6.2149694961337499E-11</v>
      </c>
      <c r="CQ39" s="10">
        <f>3/24000000*OO[[#This Row],[151 (07JUL1985 18:00:00)-Water Temperature (C)]]*OO[[#This Row],[93]]</f>
        <v>5.8668977542087503E-11</v>
      </c>
      <c r="CR39" s="10">
        <f>3/24000000*OO[[#This Row],[152 (07JUL1985 21:00:00)-Water Temperature (C)]]*OO[[#This Row],[94]]</f>
        <v>5.3989878443849988E-11</v>
      </c>
      <c r="CS39" s="10">
        <f>3/24000000*OO[[#This Row],[153 (08JUL1985 00:00:00)-Water Temperature (C)]]*OO[[#This Row],[95]]</f>
        <v>4.9130400121687497E-11</v>
      </c>
      <c r="CT39" s="10">
        <f>3/24000000*OO[[#This Row],[154 (08JUL1985 03:00:00)-Water Temperature (C)]]*OO[[#This Row],[96]]</f>
        <v>4.5198486913124996E-11</v>
      </c>
      <c r="CU39" s="10">
        <f>3/24000000*OO[[#This Row],[155 (08JUL1985 06:00:00)-Water Temperature (C)]]*OO[[#This Row],[97]]</f>
        <v>4.2063827564000002E-11</v>
      </c>
      <c r="CV39" s="10">
        <f>3/24000000*OO[[#This Row],[156 (08JUL1985 09:00:00)-Water Temperature (C)]]*OO[[#This Row],[98]]</f>
        <v>4.0156927076775005E-11</v>
      </c>
      <c r="CW39" s="10">
        <f>3/24000000*OO[[#This Row],[157 (08JUL1985 12:00:00)-Water Temperature (C)]]*OO[[#This Row],[99]]</f>
        <v>3.8794445743024998E-11</v>
      </c>
    </row>
    <row r="40" spans="1:101" x14ac:dyDescent="0.35">
      <c r="A40" t="s">
        <v>45</v>
      </c>
      <c r="B40">
        <v>1069.6469999999999</v>
      </c>
      <c r="C40" s="10">
        <f>3/24*OO[[#This Row],[59 (26JUN1985 06:00:00)-Water Temperature (C)]]*OO[[#This Row],[1]]/SUM(OO[1])</f>
        <v>0.20400707906345888</v>
      </c>
      <c r="D40" s="10">
        <f>3/24*OO[[#This Row],[60 (26JUN1985 09:00:00)-Water Temperature (C)]]*OO[[#This Row],[2]]/SUM(OO[2])</f>
        <v>3.1005037288384534E-2</v>
      </c>
      <c r="E40" s="10">
        <f>3/24*OO[[#This Row],[61 (26JUN1985 12:00:00)-Water Temperature (C)]]*OO[[#This Row],[3]]/SUM(OO[3])</f>
        <v>2.7327151314255395E-4</v>
      </c>
      <c r="F40" s="10">
        <f>3/24*OO[[#This Row],[62 (26JUN1985 15:00:00)-Water Temperature (C)]]*OO[[#This Row],[4]]/SUM(OO[4])</f>
        <v>1.8904934805952448E-5</v>
      </c>
      <c r="G40" s="10">
        <f>3/24*OO[[#This Row],[63 (26JUN1985 18:00:00)-Water Temperature (C)]]*OO[[#This Row],[5]]/SUM(OO[5])</f>
        <v>1.4770402277497291E-5</v>
      </c>
      <c r="H40" s="10">
        <f>3/24*OO[[#This Row],[64 (26JUN1985 21:00:00)-Water Temperature (C)]]*OO[[#This Row],[6]]/SUM(OO[6])</f>
        <v>1.1937588503154419E-5</v>
      </c>
      <c r="I40" s="10">
        <f>3/24*OO[[#This Row],[65 (27JUN1985 00:00:00)-Water Temperature (C)]]*OO[[#This Row],[7]]/SUM(OO[7])</f>
        <v>9.6542812884325382E-6</v>
      </c>
      <c r="J40" s="10">
        <f>3/24*OO[[#This Row],[66 (27JUN1985 03:00:00)-Water Temperature (C)]]*OO[[#This Row],[8]]/SUM(OO[8])</f>
        <v>7.8035573214632997E-6</v>
      </c>
      <c r="K40" s="10">
        <f>3/24*OO[[#This Row],[67 (27JUN1985 06:00:00)-Water Temperature (C)]]*OO[[#This Row],[9]]/SUM(OO[9])</f>
        <v>6.3579940739176534E-6</v>
      </c>
      <c r="L40" s="10">
        <f>3/24*OO[[#This Row],[68 (27JUN1985 09:00:00)-Water Temperature (C)]]*OO[[#This Row],[10]]/SUM(OO[10])</f>
        <v>5.3097082106150688E-6</v>
      </c>
      <c r="M40" s="10">
        <f>3/24*OO[[#This Row],[69 (27JUN1985 12:00:00)-Water Temperature (C)]]*OO[[#This Row],[11]]/SUM(OO[11])</f>
        <v>4.4732020075834015E-6</v>
      </c>
      <c r="N40" s="10">
        <f>3/24*OO[[#This Row],[70 (27JUN1985 15:00:00)-Water Temperature (C)]]*OO[[#This Row],[12]]/SUM(OO[12])</f>
        <v>3.7212397259753907E-6</v>
      </c>
      <c r="O40" s="10">
        <f>3/24*OO[[#This Row],[71 (27JUN1985 18:00:00)-Water Temperature (C)]]*OO[[#This Row],[13]]/SUM(OO[13])</f>
        <v>3.0328873829566911E-6</v>
      </c>
      <c r="P40" s="10">
        <f>3/24*OO[[#This Row],[72 (27JUN1985 21:00:00)-Water Temperature (C)]]*OO[[#This Row],[14]]/SUM(OO[14])</f>
        <v>2.4121424156028138E-6</v>
      </c>
      <c r="Q40" s="10">
        <f>3/24*OO[[#This Row],[73 (28JUN1985 00:00:00)-Water Temperature (C)]]*OO[[#This Row],[15]]/SUM(OO[15])</f>
        <v>1.9012551858450772E-6</v>
      </c>
      <c r="R40" s="10">
        <f>3/24*OO[[#This Row],[74 (28JUN1985 03:00:00)-Water Temperature (C)]]*OO[[#This Row],[16]]/SUM(OO[16])</f>
        <v>1.5107335754976015E-6</v>
      </c>
      <c r="S40" s="10">
        <f>3/24*OO[[#This Row],[75 (28JUN1985 06:00:00)-Water Temperature (C)]]*OO[[#This Row],[17]]/SUM(OO[17])</f>
        <v>1.221530106145656E-6</v>
      </c>
      <c r="T40" s="10">
        <f>3/24*OO[[#This Row],[76 (28JUN1985 09:00:00)-Water Temperature (C)]]*OO[[#This Row],[18]]/SUM(OO[18])</f>
        <v>1.0166678641699108E-6</v>
      </c>
      <c r="U40" s="10">
        <f>3/24*OO[[#This Row],[77 (28JUN1985 12:00:00)-Water Temperature (C)]]*OO[[#This Row],[19]]/SUM(OO[19])</f>
        <v>8.5366007113952356E-7</v>
      </c>
      <c r="V40" s="10">
        <f>3/24000000*OO[[#This Row],[78 (28JUN1985 15:00:00)-Water Temperature (C)]]*OO[[#This Row],[20]]</f>
        <v>7.1059035272312502E-7</v>
      </c>
      <c r="W40" s="10">
        <f>3/24000000*OO[[#This Row],[79 (28JUN1985 18:00:00)-Water Temperature (C)]]*OO[[#This Row],[21]]</f>
        <v>5.8342273679625003E-7</v>
      </c>
      <c r="X40" s="10">
        <f>3/24000000*OO[[#This Row],[80 (28JUN1985 21:00:00)-Water Temperature (C)]]*OO[[#This Row],[22]]</f>
        <v>4.6743106959249998E-7</v>
      </c>
      <c r="Y40" s="10">
        <f>3/24000000*OO[[#This Row],[81 (29JUN1985 00:00:00)-Water Temperature (C)]]*OO[[#This Row],[23]]</f>
        <v>3.7150121089687502E-7</v>
      </c>
      <c r="Z40" s="10">
        <f>3/24000000*OO[[#This Row],[82 (29JUN1985 03:00:00)-Water Temperature (C)]]*OO[[#This Row],[24]]</f>
        <v>2.9639942999999992E-7</v>
      </c>
      <c r="AA40" s="10">
        <f>3/24000000*OO[[#This Row],[83 (29JUN1985 06:00:00)-Water Temperature (C)]]*OO[[#This Row],[25]]</f>
        <v>2.4123915469549998E-7</v>
      </c>
      <c r="AB40" s="10">
        <f>3/24000000*OO[[#This Row],[84 (29JUN1985 09:00:00)-Water Temperature (C)]]*OO[[#This Row],[26]]</f>
        <v>2.0364722899656251E-7</v>
      </c>
      <c r="AC40" s="10">
        <f>3/24000000*OO[[#This Row],[85 (29JUN1985 12:00:00)-Water Temperature (C)]]*OO[[#This Row],[27]]</f>
        <v>1.7450852171002495E-7</v>
      </c>
      <c r="AD40" s="10">
        <f>3/24000000*OO[[#This Row],[86 (29JUN1985 15:00:00)-Water Temperature (C)]]*OO[[#This Row],[28]]</f>
        <v>1.4965712373676249E-7</v>
      </c>
      <c r="AE40" s="10">
        <f>3/24000000*OO[[#This Row],[88 (29JUN1985 21:00:00)-Water Temperature (C)]]*OO[[#This Row],[30]]</f>
        <v>1.0272107898817499E-7</v>
      </c>
      <c r="AF40" s="10">
        <f>3/24000000*OO[[#This Row],[88 (29JUN1985 21:00:00)-Water Temperature (C)]]*OO[[#This Row],[30]]</f>
        <v>1.0272107898817499E-7</v>
      </c>
      <c r="AG40" s="10">
        <f>3/24000000*OO[[#This Row],[89 (30JUN1985 00:00:00)-Water Temperature (C)]]*OO[[#This Row],[31]]</f>
        <v>8.3137058025200008E-8</v>
      </c>
      <c r="AH40" s="10">
        <f>3/24000000*OO[[#This Row],[90 (30JUN1985 03:00:00)-Water Temperature (C)]]*OO[[#This Row],[32]]</f>
        <v>6.7837200889849998E-8</v>
      </c>
      <c r="AI40" s="10">
        <f>3/24000000*OO[[#This Row],[91 (30JUN1985 06:00:00)-Water Temperature (C)]]*OO[[#This Row],[33]]</f>
        <v>5.7064403857450003E-8</v>
      </c>
      <c r="AJ40" s="10">
        <f>3/24000000*OO[[#This Row],[92 (30JUN1985 09:00:00)-Water Temperature (C)]]*OO[[#This Row],[34]]</f>
        <v>4.984078829519999E-8</v>
      </c>
      <c r="AK40" s="10">
        <f>3/24000000*OO[[#This Row],[93 (30JUN1985 12:00:00)-Water Temperature (C)]]*OO[[#This Row],[35]]</f>
        <v>4.4709873768899998E-8</v>
      </c>
      <c r="AL40" s="10">
        <f>3/24000000*OO[[#This Row],[94 (30JUN1985 15:00:00)-Water Temperature (C)]]*OO[[#This Row],[36]]</f>
        <v>4.0338445675625004E-8</v>
      </c>
      <c r="AM40" s="10">
        <f>3/24000000*OO[[#This Row],[95 (30JUN1985 18:00:00)-Water Temperature (C)]]*OO[[#This Row],[37]]</f>
        <v>3.5738193702937493E-8</v>
      </c>
      <c r="AN40" s="10">
        <f>3/24000000*OO[[#This Row],[96 (30JUN1985 21:00:00)-Water Temperature (C)]]*OO[[#This Row],[38]]</f>
        <v>3.0620234191124998E-8</v>
      </c>
      <c r="AO40" s="10">
        <f>3/24000000*OO[[#This Row],[97 (01JUL1985 00:00:00)-Water Temperature (C)]]*OO[[#This Row],[39]]</f>
        <v>2.5823195163199997E-8</v>
      </c>
      <c r="AP40" s="10">
        <f>3/24000000*OO[[#This Row],[98 (01JUL1985 03:00:00)-Water Temperature (C)]]*OO[[#This Row],[40]]</f>
        <v>2.1927824672812497E-8</v>
      </c>
      <c r="AQ40" s="10">
        <f>3/24000000*OO[[#This Row],[99 (01JUL1985 06:00:00)-Water Temperature (C)]]*OO[[#This Row],[41]]</f>
        <v>1.9127418833169996E-8</v>
      </c>
      <c r="AR40" s="10">
        <f>3/24000000*OO[[#This Row],[100 (01JUL1985 09:00:00)-Water Temperature (C)]]*OO[[#This Row],[42]]</f>
        <v>1.7318129116824999E-8</v>
      </c>
      <c r="AS40" s="10">
        <f>3/24000000*OO[[#This Row],[101 (01JUL1985 12:00:00)-Water Temperature (C)]]*OO[[#This Row],[43]]</f>
        <v>1.5759667557171251E-8</v>
      </c>
      <c r="AT40" s="10">
        <f>3/24000000*OO[[#This Row],[102 (01JUL1985 15:00:00)-Water Temperature (C)]]*OO[[#This Row],[44]]</f>
        <v>1.414133807779E-8</v>
      </c>
      <c r="AU40" s="10">
        <f>3/24000000*OO[[#This Row],[103 (01JUL1985 18:00:00)-Water Temperature (C)]]*OO[[#This Row],[45]]</f>
        <v>1.2414757660465E-8</v>
      </c>
      <c r="AV40" s="10">
        <f>3/24000000*OO[[#This Row],[104 (01JUL1985 21:00:00)-Water Temperature (C)]]*OO[[#This Row],[46]]</f>
        <v>1.0691174049287499E-8</v>
      </c>
      <c r="AW40" s="10">
        <f>3/24000000*OO[[#This Row],[105 (02JUL1985 00:00:00)-Water Temperature (C)]]*OO[[#This Row],[47]]</f>
        <v>9.2742686247299992E-9</v>
      </c>
      <c r="AX40" s="10">
        <f>3/24000000*OO[[#This Row],[106 (02JUL1985 03:00:00)-Water Temperature (C)]]*OO[[#This Row],[48]]</f>
        <v>8.1087077514062504E-9</v>
      </c>
      <c r="AY40" s="10">
        <f>3/24000000*OO[[#This Row],[107 (02JUL1985 06:00:00)-Water Temperature (C)]]*OO[[#This Row],[49]]</f>
        <v>7.1660625897487502E-9</v>
      </c>
      <c r="AZ40" s="10">
        <f>3/24000000*OO[[#This Row],[108 (02JUL1985 09:00:00)-Water Temperature (C)]]*OO[[#This Row],[50]]</f>
        <v>6.3135379315312492E-9</v>
      </c>
      <c r="BA40" s="10">
        <f>3/24000000*OO[[#This Row],[109 (02JUL1985 12:00:00)-Water Temperature (C)]]*OO[[#This Row],[51]]</f>
        <v>5.6083687207999997E-9</v>
      </c>
      <c r="BB40" s="10">
        <f>3/24000000*OO[[#This Row],[110 (02JUL1985 15:00:00)-Water Temperature (C)]]*OO[[#This Row],[52]]</f>
        <v>5.0226851368749989E-9</v>
      </c>
      <c r="BC40" s="10">
        <f>3/24000000*OO[[#This Row],[111 (02JUL1985 18:00:00)-Water Temperature (C)]]*OO[[#This Row],[53]]</f>
        <v>4.5044474940749993E-9</v>
      </c>
      <c r="BD40" s="10">
        <f>3/24000000*OO[[#This Row],[112 (02JUL1985 21:00:00)-Water Temperature (C)]]*OO[[#This Row],[54]]</f>
        <v>3.9161367069499995E-9</v>
      </c>
      <c r="BE40" s="10">
        <f>3/24000000*OO[[#This Row],[113 (03JUL1985 00:00:00)-Water Temperature (C)]]*OO[[#This Row],[55]]</f>
        <v>3.3135575017837496E-9</v>
      </c>
      <c r="BF40" s="10">
        <f>3/24000000*OO[[#This Row],[114 (03JUL1985 03:00:00)-Water Temperature (C)]]*OO[[#This Row],[56]]</f>
        <v>2.802574087425E-9</v>
      </c>
      <c r="BG40" s="10">
        <f>3/24000000*OO[[#This Row],[115 (03JUL1985 06:00:00)-Water Temperature (C)]]*OO[[#This Row],[57]]</f>
        <v>2.4224057469449999E-9</v>
      </c>
      <c r="BH40" s="10">
        <f>3/24000000*OO[[#This Row],[116 (03JUL1985 09:00:00)-Water Temperature (C)]]*OO[[#This Row],[58]]</f>
        <v>2.1665344430759996E-9</v>
      </c>
      <c r="BI40" s="10">
        <f>3/24000000*OO[[#This Row],[117 (03JUL1985 12:00:00)-Water Temperature (C)]]*OO[[#This Row],[59]]</f>
        <v>1.9566825519477501E-9</v>
      </c>
      <c r="BJ40" s="10">
        <f>3/24000000*OO[[#This Row],[118 (03JUL1985 15:00:00)-Water Temperature (C)]]*OO[[#This Row],[60]]</f>
        <v>1.763172994268E-9</v>
      </c>
      <c r="BK40" s="10">
        <f>3/24000000*OO[[#This Row],[119 (03JUL1985 18:00:00)-Water Temperature (C)]]*OO[[#This Row],[61]]</f>
        <v>1.5622252806984998E-9</v>
      </c>
      <c r="BL40" s="10">
        <f>3/24000000*OO[[#This Row],[120 (03JUL1985 21:00:00)-Water Temperature (C)]]*OO[[#This Row],[62]]</f>
        <v>1.3509349993980002E-9</v>
      </c>
      <c r="BM40" s="10">
        <f>3/24000000*OO[[#This Row],[121 (04JUL1985 00:00:00)-Water Temperature (C)]]*OO[[#This Row],[63]]</f>
        <v>1.1629633185003749E-9</v>
      </c>
      <c r="BN40" s="10">
        <f>3/24000000*OO[[#This Row],[122 (04JUL1985 03:00:00)-Water Temperature (C)]]*OO[[#This Row],[64]]</f>
        <v>1.00809909171275E-9</v>
      </c>
      <c r="BO40" s="10">
        <f>3/24000000*OO[[#This Row],[123 (04JUL1985 06:00:00)-Water Temperature (C)]]*OO[[#This Row],[65]]</f>
        <v>8.8995529805475011E-10</v>
      </c>
      <c r="BP40" s="10">
        <f>3/24000000*OO[[#This Row],[124 (04JUL1985 09:00:00)-Water Temperature (C)]]*OO[[#This Row],[66]]</f>
        <v>8.1068603918437495E-10</v>
      </c>
      <c r="BQ40" s="10">
        <f>3/24000000*OO[[#This Row],[125 (04JUL1985 12:00:00)-Water Temperature (C)]]*OO[[#This Row],[67]]</f>
        <v>7.4779960548787489E-10</v>
      </c>
      <c r="BR40" s="10">
        <f>3/24000000*OO[[#This Row],[126 (04JUL1985 15:00:00)-Water Temperature (C)]]*OO[[#This Row],[68]]</f>
        <v>6.8817348293749982E-10</v>
      </c>
      <c r="BS40" s="10">
        <f>3/24000000*OO[[#This Row],[127 (04JUL1985 18:00:00)-Water Temperature (C)]]*OO[[#This Row],[69]]</f>
        <v>6.1871025687887503E-10</v>
      </c>
      <c r="BT40" s="10">
        <f>3/24000000*OO[[#This Row],[128 (04JUL1985 21:00:00)-Water Temperature (C)]]*OO[[#This Row],[70]]</f>
        <v>5.4606560406337494E-10</v>
      </c>
      <c r="BU40" s="10">
        <f>3/24000000*OO[[#This Row],[129 (05JUL1985 00:00:00)-Water Temperature (C)]]*OO[[#This Row],[71]]</f>
        <v>4.7933913098087509E-10</v>
      </c>
      <c r="BV40" s="10">
        <f>3/24000000*OO[[#This Row],[130 (05JUL1985 03:00:00)-Water Temperature (C)]]*OO[[#This Row],[72]]</f>
        <v>4.2610399935424997E-10</v>
      </c>
      <c r="BW40" s="10">
        <f>3/24000000*OO[[#This Row],[131 (05JUL1985 06:00:00)-Water Temperature (C)]]*OO[[#This Row],[73]]</f>
        <v>3.856298715185E-10</v>
      </c>
      <c r="BX40" s="10">
        <f>3/24000000*OO[[#This Row],[132 (05JUL1985 09:00:00)-Water Temperature (C)]]*OO[[#This Row],[74]]</f>
        <v>3.5946891049599999E-10</v>
      </c>
      <c r="BY40" s="10">
        <f>3/24000000*OO[[#This Row],[133 (05JUL1985 12:00:00)-Water Temperature (C)]]*OO[[#This Row],[75]]</f>
        <v>3.37375914612E-10</v>
      </c>
      <c r="BZ40" s="10">
        <f>3/24000000*OO[[#This Row],[134 (05JUL1985 15:00:00)-Water Temperature (C)]]*OO[[#This Row],[76]]</f>
        <v>3.1544010695625004E-10</v>
      </c>
      <c r="CA40" s="10">
        <f>3/24000000*OO[[#This Row],[135 (05JUL1985 18:00:00)-Water Temperature (C)]]*OO[[#This Row],[77]]</f>
        <v>2.8878436015E-10</v>
      </c>
      <c r="CB40" s="10">
        <f>3/24000000*OO[[#This Row],[136 (05JUL1985 21:00:00)-Water Temperature (C)]]*OO[[#This Row],[78]]</f>
        <v>2.57473217467125E-10</v>
      </c>
      <c r="CC40" s="10">
        <f>3/24000000*OO[[#This Row],[137 (06JUL1985 00:00:00)-Water Temperature (C)]]*OO[[#This Row],[79]]</f>
        <v>2.2693359839999997E-10</v>
      </c>
      <c r="CD40" s="10">
        <f>3/24000000*OO[[#This Row],[138 (06JUL1985 03:00:00)-Water Temperature (C)]]*OO[[#This Row],[80]]</f>
        <v>2.0092604194949995E-10</v>
      </c>
      <c r="CE40" s="10">
        <f>3/24000000*OO[[#This Row],[139 (06JUL1985 06:00:00)-Water Temperature (C)]]*OO[[#This Row],[81]]</f>
        <v>1.8212704688859997E-10</v>
      </c>
      <c r="CF40" s="10">
        <f>3/24000000*OO[[#This Row],[140 (06JUL1985 09:00:00)-Water Temperature (C)]]*OO[[#This Row],[82]]</f>
        <v>1.7205459958143749E-10</v>
      </c>
      <c r="CG40" s="10">
        <f>3/24000000*OO[[#This Row],[141 (06JUL1985 12:00:00)-Water Temperature (C)]]*OO[[#This Row],[83]]</f>
        <v>1.652506680061125E-10</v>
      </c>
      <c r="CH40" s="10">
        <f>3/24000000*OO[[#This Row],[142 (06JUL1985 15:00:00)-Water Temperature (C)]]*OO[[#This Row],[84]]</f>
        <v>1.5822530125334996E-10</v>
      </c>
      <c r="CI40" s="10">
        <f>3/24000000*OO[[#This Row],[143 (06JUL1985 18:00:00)-Water Temperature (C)]]*OO[[#This Row],[85]]</f>
        <v>1.47803018612075E-10</v>
      </c>
      <c r="CJ40" s="10">
        <f>3/24000000*OO[[#This Row],[144 (06JUL1985 21:00:00)-Water Temperature (C)]]*OO[[#This Row],[86]]</f>
        <v>1.3426798064700001E-10</v>
      </c>
      <c r="CK40" s="10">
        <f>3/24000000*OO[[#This Row],[145 (07JUL1985 00:00:00)-Water Temperature (C)]]*OO[[#This Row],[87]]</f>
        <v>1.2088749484359999E-10</v>
      </c>
      <c r="CL40" s="10">
        <f>3/24000000*OO[[#This Row],[146 (07JUL1985 03:00:00)-Water Temperature (C)]]*OO[[#This Row],[88]]</f>
        <v>1.0908263869834998E-10</v>
      </c>
      <c r="CM40" s="10">
        <f>3/24000000*OO[[#This Row],[147 (07JUL1985 06:00:00)-Water Temperature (C)]]*OO[[#This Row],[89]]</f>
        <v>1.0024584942851249E-10</v>
      </c>
      <c r="CN40" s="10">
        <f>3/24000000*OO[[#This Row],[148 (07JUL1985 09:00:00)-Water Temperature (C)]]*OO[[#This Row],[90]]</f>
        <v>9.357852256575E-11</v>
      </c>
      <c r="CO40" s="10">
        <f>3/24000000*OO[[#This Row],[149 (07JUL1985 12:00:00)-Water Temperature (C)]]*OO[[#This Row],[91]]</f>
        <v>8.8652844687275005E-11</v>
      </c>
      <c r="CP40" s="10">
        <f>3/24000000*OO[[#This Row],[150 (07JUL1985 15:00:00)-Water Temperature (C)]]*OO[[#This Row],[92]]</f>
        <v>8.5091370501224977E-11</v>
      </c>
      <c r="CQ40" s="10">
        <f>3/24000000*OO[[#This Row],[151 (07JUL1985 18:00:00)-Water Temperature (C)]]*OO[[#This Row],[93]]</f>
        <v>8.0365990090562488E-11</v>
      </c>
      <c r="CR40" s="10">
        <f>3/24000000*OO[[#This Row],[152 (07JUL1985 21:00:00)-Water Temperature (C)]]*OO[[#This Row],[94]]</f>
        <v>7.4048300188199997E-11</v>
      </c>
      <c r="CS40" s="10">
        <f>3/24000000*OO[[#This Row],[153 (08JUL1985 00:00:00)-Water Temperature (C)]]*OO[[#This Row],[95]]</f>
        <v>6.7371176719124991E-11</v>
      </c>
      <c r="CT40" s="10">
        <f>3/24000000*OO[[#This Row],[154 (08JUL1985 03:00:00)-Water Temperature (C)]]*OO[[#This Row],[96]]</f>
        <v>6.1910640234800003E-11</v>
      </c>
      <c r="CU40" s="10">
        <f>3/24000000*OO[[#This Row],[155 (08JUL1985 06:00:00)-Water Temperature (C)]]*OO[[#This Row],[97]]</f>
        <v>5.7580587342937501E-11</v>
      </c>
      <c r="CV40" s="10">
        <f>3/24000000*OO[[#This Row],[156 (08JUL1985 09:00:00)-Water Temperature (C)]]*OO[[#This Row],[98]]</f>
        <v>5.4959221425800002E-11</v>
      </c>
      <c r="CW40" s="10">
        <f>3/24000000*OO[[#This Row],[157 (08JUL1985 12:00:00)-Water Temperature (C)]]*OO[[#This Row],[99]]</f>
        <v>5.3087865446000002E-11</v>
      </c>
    </row>
    <row r="41" spans="1:101" x14ac:dyDescent="0.35">
      <c r="A41" t="s">
        <v>46</v>
      </c>
      <c r="B41">
        <v>837.41359999999997</v>
      </c>
      <c r="C41" s="10">
        <f>3/24*OO[[#This Row],[59 (26JUN1985 06:00:00)-Water Temperature (C)]]*OO[[#This Row],[1]]/SUM(OO[1])</f>
        <v>0.15265616023159867</v>
      </c>
      <c r="D41" s="10">
        <f>3/24*OO[[#This Row],[60 (26JUN1985 09:00:00)-Water Temperature (C)]]*OO[[#This Row],[2]]/SUM(OO[2])</f>
        <v>3.9897395462952352E-2</v>
      </c>
      <c r="E41" s="10">
        <f>3/24*OO[[#This Row],[61 (26JUN1985 12:00:00)-Water Temperature (C)]]*OO[[#This Row],[3]]/SUM(OO[3])</f>
        <v>4.5092331995312117E-4</v>
      </c>
      <c r="F41" s="10">
        <f>3/24*OO[[#This Row],[62 (26JUN1985 15:00:00)-Water Temperature (C)]]*OO[[#This Row],[4]]/SUM(OO[4])</f>
        <v>1.7547289498529783E-5</v>
      </c>
      <c r="G41" s="10">
        <f>3/24*OO[[#This Row],[63 (26JUN1985 18:00:00)-Water Temperature (C)]]*OO[[#This Row],[5]]/SUM(OO[5])</f>
        <v>1.3126860224954951E-5</v>
      </c>
      <c r="H41" s="10">
        <f>3/24*OO[[#This Row],[64 (26JUN1985 21:00:00)-Water Temperature (C)]]*OO[[#This Row],[6]]/SUM(OO[6])</f>
        <v>1.0601497445785448E-5</v>
      </c>
      <c r="I41" s="10">
        <f>3/24*OO[[#This Row],[65 (27JUN1985 00:00:00)-Water Temperature (C)]]*OO[[#This Row],[7]]/SUM(OO[7])</f>
        <v>8.5756831521683222E-6</v>
      </c>
      <c r="J41" s="10">
        <f>3/24*OO[[#This Row],[66 (27JUN1985 03:00:00)-Water Temperature (C)]]*OO[[#This Row],[8]]/SUM(OO[8])</f>
        <v>6.9301289133024214E-6</v>
      </c>
      <c r="K41" s="10">
        <f>3/24*OO[[#This Row],[67 (27JUN1985 06:00:00)-Water Temperature (C)]]*OO[[#This Row],[9]]/SUM(OO[9])</f>
        <v>5.6436271462117655E-6</v>
      </c>
      <c r="L41" s="10">
        <f>3/24*OO[[#This Row],[68 (27JUN1985 09:00:00)-Water Temperature (C)]]*OO[[#This Row],[10]]/SUM(OO[10])</f>
        <v>4.7125959332045737E-6</v>
      </c>
      <c r="M41" s="10">
        <f>3/24*OO[[#This Row],[69 (27JUN1985 12:00:00)-Water Temperature (C)]]*OO[[#This Row],[11]]/SUM(OO[11])</f>
        <v>3.9699706506119594E-6</v>
      </c>
      <c r="N41" s="10">
        <f>3/24*OO[[#This Row],[70 (27JUN1985 15:00:00)-Water Temperature (C)]]*OO[[#This Row],[12]]/SUM(OO[12])</f>
        <v>3.3062651004886461E-6</v>
      </c>
      <c r="O41" s="10">
        <f>3/24*OO[[#This Row],[71 (27JUN1985 18:00:00)-Water Temperature (C)]]*OO[[#This Row],[13]]/SUM(OO[13])</f>
        <v>2.6986777743321171E-6</v>
      </c>
      <c r="P41" s="10">
        <f>3/24*OO[[#This Row],[72 (27JUN1985 21:00:00)-Water Temperature (C)]]*OO[[#This Row],[14]]/SUM(OO[14])</f>
        <v>2.1466865005156494E-6</v>
      </c>
      <c r="Q41" s="10">
        <f>3/24*OO[[#This Row],[73 (28JUN1985 00:00:00)-Water Temperature (C)]]*OO[[#This Row],[15]]/SUM(OO[15])</f>
        <v>1.6916844168346955E-6</v>
      </c>
      <c r="R41" s="10">
        <f>3/24*OO[[#This Row],[74 (28JUN1985 03:00:00)-Water Temperature (C)]]*OO[[#This Row],[16]]/SUM(OO[16])</f>
        <v>1.3426845064243224E-6</v>
      </c>
      <c r="S41" s="10">
        <f>3/24*OO[[#This Row],[75 (28JUN1985 06:00:00)-Water Temperature (C)]]*OO[[#This Row],[17]]/SUM(OO[17])</f>
        <v>1.0837175355092433E-6</v>
      </c>
      <c r="T41" s="10">
        <f>3/24*OO[[#This Row],[76 (28JUN1985 09:00:00)-Water Temperature (C)]]*OO[[#This Row],[18]]/SUM(OO[18])</f>
        <v>9.0166669803555536E-7</v>
      </c>
      <c r="U41" s="10">
        <f>3/24*OO[[#This Row],[77 (28JUN1985 12:00:00)-Water Temperature (C)]]*OO[[#This Row],[19]]/SUM(OO[19])</f>
        <v>7.5730070278064043E-7</v>
      </c>
      <c r="V41" s="10">
        <f>3/24000000*OO[[#This Row],[78 (28JUN1985 15:00:00)-Water Temperature (C)]]*OO[[#This Row],[20]]</f>
        <v>6.3097435634749994E-7</v>
      </c>
      <c r="W41" s="10">
        <f>3/24000000*OO[[#This Row],[79 (28JUN1985 18:00:00)-Water Temperature (C)]]*OO[[#This Row],[21]]</f>
        <v>5.1867369200399998E-7</v>
      </c>
      <c r="X41" s="10">
        <f>3/24000000*OO[[#This Row],[80 (28JUN1985 21:00:00)-Water Temperature (C)]]*OO[[#This Row],[22]]</f>
        <v>4.1583434526149995E-7</v>
      </c>
      <c r="Y41" s="10">
        <f>3/24000000*OO[[#This Row],[81 (29JUN1985 00:00:00)-Water Temperature (C)]]*OO[[#This Row],[23]]</f>
        <v>3.30236587995E-7</v>
      </c>
      <c r="Z41" s="10">
        <f>3/24000000*OO[[#This Row],[82 (29JUN1985 03:00:00)-Water Temperature (C)]]*OO[[#This Row],[24]]</f>
        <v>2.6341386807825002E-7</v>
      </c>
      <c r="AA41" s="10">
        <f>3/24000000*OO[[#This Row],[83 (29JUN1985 06:00:00)-Water Temperature (C)]]*OO[[#This Row],[25]]</f>
        <v>2.1400238942174998E-7</v>
      </c>
      <c r="AB41" s="10">
        <f>3/24000000*OO[[#This Row],[84 (29JUN1985 09:00:00)-Water Temperature (C)]]*OO[[#This Row],[26]]</f>
        <v>1.80520824002175E-7</v>
      </c>
      <c r="AC41" s="10">
        <f>3/24000000*OO[[#This Row],[85 (29JUN1985 12:00:00)-Water Temperature (C)]]*OO[[#This Row],[27]]</f>
        <v>1.5458140035101249E-7</v>
      </c>
      <c r="AD41" s="10">
        <f>3/24000000*OO[[#This Row],[86 (29JUN1985 15:00:00)-Water Temperature (C)]]*OO[[#This Row],[28]]</f>
        <v>1.3265238791152499E-7</v>
      </c>
      <c r="AE41" s="10">
        <f>3/24000000*OO[[#This Row],[88 (29JUN1985 21:00:00)-Water Temperature (C)]]*OO[[#This Row],[30]]</f>
        <v>9.1184480536637484E-8</v>
      </c>
      <c r="AF41" s="10">
        <f>3/24000000*OO[[#This Row],[88 (29JUN1985 21:00:00)-Water Temperature (C)]]*OO[[#This Row],[30]]</f>
        <v>9.1184480536637484E-8</v>
      </c>
      <c r="AG41" s="10">
        <f>3/24000000*OO[[#This Row],[89 (30JUN1985 00:00:00)-Water Temperature (C)]]*OO[[#This Row],[31]]</f>
        <v>7.3778099658562494E-8</v>
      </c>
      <c r="AH41" s="10">
        <f>3/24000000*OO[[#This Row],[90 (30JUN1985 03:00:00)-Water Temperature (C)]]*OO[[#This Row],[32]]</f>
        <v>6.0120215283999993E-8</v>
      </c>
      <c r="AI41" s="10">
        <f>3/24000000*OO[[#This Row],[91 (30JUN1985 06:00:00)-Water Temperature (C)]]*OO[[#This Row],[33]]</f>
        <v>5.0435546386499992E-8</v>
      </c>
      <c r="AJ41" s="10">
        <f>3/24000000*OO[[#This Row],[92 (30JUN1985 09:00:00)-Water Temperature (C)]]*OO[[#This Row],[34]]</f>
        <v>4.4004662589124995E-8</v>
      </c>
      <c r="AK41" s="10">
        <f>3/24000000*OO[[#This Row],[93 (30JUN1985 12:00:00)-Water Temperature (C)]]*OO[[#This Row],[35]]</f>
        <v>3.9427974046249996E-8</v>
      </c>
      <c r="AL41" s="10">
        <f>3/24000000*OO[[#This Row],[94 (30JUN1985 15:00:00)-Water Temperature (C)]]*OO[[#This Row],[36]]</f>
        <v>3.5575295886774996E-8</v>
      </c>
      <c r="AM41" s="10">
        <f>3/24000000*OO[[#This Row],[95 (30JUN1985 18:00:00)-Water Temperature (C)]]*OO[[#This Row],[37]]</f>
        <v>3.1567455388500003E-8</v>
      </c>
      <c r="AN41" s="10">
        <f>3/24000000*OO[[#This Row],[96 (30JUN1985 21:00:00)-Water Temperature (C)]]*OO[[#This Row],[38]]</f>
        <v>2.7064036567987497E-8</v>
      </c>
      <c r="AO41" s="10">
        <f>3/24000000*OO[[#This Row],[97 (01JUL1985 00:00:00)-Water Temperature (C)]]*OO[[#This Row],[39]]</f>
        <v>2.2827564589199994E-8</v>
      </c>
      <c r="AP41" s="10">
        <f>3/24000000*OO[[#This Row],[98 (01JUL1985 03:00:00)-Water Temperature (C)]]*OO[[#This Row],[40]]</f>
        <v>1.9358966580507496E-8</v>
      </c>
      <c r="AQ41" s="10">
        <f>3/24000000*OO[[#This Row],[99 (01JUL1985 06:00:00)-Water Temperature (C)]]*OO[[#This Row],[41]]</f>
        <v>1.6846046796686251E-8</v>
      </c>
      <c r="AR41" s="10">
        <f>3/24000000*OO[[#This Row],[100 (01JUL1985 09:00:00)-Water Temperature (C)]]*OO[[#This Row],[42]]</f>
        <v>1.5242420966021247E-8</v>
      </c>
      <c r="AS41" s="10">
        <f>3/24000000*OO[[#This Row],[101 (01JUL1985 12:00:00)-Water Temperature (C)]]*OO[[#This Row],[43]]</f>
        <v>1.3876320396509998E-8</v>
      </c>
      <c r="AT41" s="10">
        <f>3/24000000*OO[[#This Row],[102 (01JUL1985 15:00:00)-Water Temperature (C)]]*OO[[#This Row],[44]]</f>
        <v>1.2462747331492499E-8</v>
      </c>
      <c r="AU41" s="10">
        <f>3/24000000*OO[[#This Row],[103 (01JUL1985 18:00:00)-Water Temperature (C)]]*OO[[#This Row],[45]]</f>
        <v>1.0960955556479998E-8</v>
      </c>
      <c r="AV41" s="10">
        <f>3/24000000*OO[[#This Row],[104 (01JUL1985 21:00:00)-Water Temperature (C)]]*OO[[#This Row],[46]]</f>
        <v>9.4364029818299988E-9</v>
      </c>
      <c r="AW41" s="10">
        <f>3/24000000*OO[[#This Row],[105 (02JUL1985 00:00:00)-Water Temperature (C)]]*OO[[#This Row],[47]]</f>
        <v>8.1842054512862501E-9</v>
      </c>
      <c r="AX41" s="10">
        <f>3/24000000*OO[[#This Row],[106 (02JUL1985 03:00:00)-Water Temperature (C)]]*OO[[#This Row],[48]]</f>
        <v>7.1470358354562508E-9</v>
      </c>
      <c r="AY41" s="10">
        <f>3/24000000*OO[[#This Row],[107 (02JUL1985 06:00:00)-Water Temperature (C)]]*OO[[#This Row],[49]]</f>
        <v>6.3130804396399996E-9</v>
      </c>
      <c r="AZ41" s="10">
        <f>3/24000000*OO[[#This Row],[108 (02JUL1985 09:00:00)-Water Temperature (C)]]*OO[[#This Row],[50]]</f>
        <v>5.5640213288437495E-9</v>
      </c>
      <c r="BA41" s="10">
        <f>3/24000000*OO[[#This Row],[109 (02JUL1985 12:00:00)-Water Temperature (C)]]*OO[[#This Row],[51]]</f>
        <v>4.9455674424187494E-9</v>
      </c>
      <c r="BB41" s="10">
        <f>3/24000000*OO[[#This Row],[110 (02JUL1985 15:00:00)-Water Temperature (C)]]*OO[[#This Row],[52]]</f>
        <v>4.4294414957399996E-9</v>
      </c>
      <c r="BC41" s="10">
        <f>3/24000000*OO[[#This Row],[111 (02JUL1985 18:00:00)-Water Temperature (C)]]*OO[[#This Row],[53]]</f>
        <v>3.9732519973849995E-9</v>
      </c>
      <c r="BD41" s="10">
        <f>3/24000000*OO[[#This Row],[112 (02JUL1985 21:00:00)-Water Temperature (C)]]*OO[[#This Row],[54]]</f>
        <v>3.4595377048799995E-9</v>
      </c>
      <c r="BE41" s="10">
        <f>3/24000000*OO[[#This Row],[113 (03JUL1985 00:00:00)-Water Temperature (C)]]*OO[[#This Row],[55]]</f>
        <v>2.9290098916225004E-9</v>
      </c>
      <c r="BF41" s="10">
        <f>3/24000000*OO[[#This Row],[114 (03JUL1985 03:00:00)-Water Temperature (C)]]*OO[[#This Row],[56]]</f>
        <v>2.4765846929849997E-9</v>
      </c>
      <c r="BG41" s="10">
        <f>3/24000000*OO[[#This Row],[115 (03JUL1985 06:00:00)-Water Temperature (C)]]*OO[[#This Row],[57]]</f>
        <v>2.1347592543124999E-9</v>
      </c>
      <c r="BH41" s="10">
        <f>3/24000000*OO[[#This Row],[116 (03JUL1985 09:00:00)-Water Temperature (C)]]*OO[[#This Row],[58]]</f>
        <v>1.907929047497E-9</v>
      </c>
      <c r="BI41" s="10">
        <f>3/24000000*OO[[#This Row],[117 (03JUL1985 12:00:00)-Water Temperature (C)]]*OO[[#This Row],[59]]</f>
        <v>1.7235801719799998E-9</v>
      </c>
      <c r="BJ41" s="10">
        <f>3/24000000*OO[[#This Row],[118 (03JUL1985 15:00:00)-Water Temperature (C)]]*OO[[#This Row],[60]]</f>
        <v>1.5536012928012497E-9</v>
      </c>
      <c r="BK41" s="10">
        <f>3/24000000*OO[[#This Row],[119 (03JUL1985 18:00:00)-Water Temperature (C)]]*OO[[#This Row],[61]]</f>
        <v>1.3786295186081249E-9</v>
      </c>
      <c r="BL41" s="10">
        <f>3/24000000*OO[[#This Row],[120 (03JUL1985 21:00:00)-Water Temperature (C)]]*OO[[#This Row],[62]]</f>
        <v>1.1927606877326248E-9</v>
      </c>
      <c r="BM41" s="10">
        <f>3/24000000*OO[[#This Row],[121 (04JUL1985 00:00:00)-Water Temperature (C)]]*OO[[#This Row],[63]]</f>
        <v>1.0263048002505E-9</v>
      </c>
      <c r="BN41" s="10">
        <f>3/24000000*OO[[#This Row],[122 (04JUL1985 03:00:00)-Water Temperature (C)]]*OO[[#This Row],[64]]</f>
        <v>8.8912213241425008E-10</v>
      </c>
      <c r="BO41" s="10">
        <f>3/24000000*OO[[#This Row],[123 (04JUL1985 06:00:00)-Water Temperature (C)]]*OO[[#This Row],[65]]</f>
        <v>7.8362119608500007E-10</v>
      </c>
      <c r="BP41" s="10">
        <f>3/24000000*OO[[#This Row],[124 (04JUL1985 09:00:00)-Water Temperature (C)]]*OO[[#This Row],[66]]</f>
        <v>7.1343982833525004E-10</v>
      </c>
      <c r="BQ41" s="10">
        <f>3/24000000*OO[[#This Row],[125 (04JUL1985 12:00:00)-Water Temperature (C)]]*OO[[#This Row],[67]]</f>
        <v>6.5755676502649988E-10</v>
      </c>
      <c r="BR41" s="10">
        <f>3/24000000*OO[[#This Row],[126 (04JUL1985 15:00:00)-Water Temperature (C)]]*OO[[#This Row],[68]]</f>
        <v>6.0553486853362493E-10</v>
      </c>
      <c r="BS41" s="10">
        <f>3/24000000*OO[[#This Row],[127 (04JUL1985 18:00:00)-Water Temperature (C)]]*OO[[#This Row],[69]]</f>
        <v>5.4507906419400009E-10</v>
      </c>
      <c r="BT41" s="10">
        <f>3/24000000*OO[[#This Row],[128 (04JUL1985 21:00:00)-Water Temperature (C)]]*OO[[#This Row],[70]]</f>
        <v>4.8116962875512503E-10</v>
      </c>
      <c r="BU41" s="10">
        <f>3/24000000*OO[[#This Row],[129 (05JUL1985 00:00:00)-Water Temperature (C)]]*OO[[#This Row],[71]]</f>
        <v>4.2214135243275004E-10</v>
      </c>
      <c r="BV41" s="10">
        <f>3/24000000*OO[[#This Row],[130 (05JUL1985 03:00:00)-Water Temperature (C)]]*OO[[#This Row],[72]]</f>
        <v>3.7481229229124991E-10</v>
      </c>
      <c r="BW41" s="10">
        <f>3/24000000*OO[[#This Row],[131 (05JUL1985 06:00:00)-Water Temperature (C)]]*OO[[#This Row],[73]]</f>
        <v>3.3868114630350005E-10</v>
      </c>
      <c r="BX41" s="10">
        <f>3/24000000*OO[[#This Row],[132 (05JUL1985 09:00:00)-Water Temperature (C)]]*OO[[#This Row],[74]]</f>
        <v>3.1566307538999996E-10</v>
      </c>
      <c r="BY41" s="10">
        <f>3/24000000*OO[[#This Row],[133 (05JUL1985 12:00:00)-Water Temperature (C)]]*OO[[#This Row],[75]]</f>
        <v>2.9626151016874999E-10</v>
      </c>
      <c r="BZ41" s="10">
        <f>3/24000000*OO[[#This Row],[134 (05JUL1985 15:00:00)-Water Temperature (C)]]*OO[[#This Row],[76]]</f>
        <v>2.77254893251875E-10</v>
      </c>
      <c r="CA41" s="10">
        <f>3/24000000*OO[[#This Row],[135 (05JUL1985 18:00:00)-Water Temperature (C)]]*OO[[#This Row],[77]]</f>
        <v>2.5420936594374996E-10</v>
      </c>
      <c r="CB41" s="10">
        <f>3/24000000*OO[[#This Row],[136 (05JUL1985 21:00:00)-Water Temperature (C)]]*OO[[#This Row],[78]]</f>
        <v>2.2674538019149995E-10</v>
      </c>
      <c r="CC41" s="10">
        <f>3/24000000*OO[[#This Row],[137 (06JUL1985 00:00:00)-Water Temperature (C)]]*OO[[#This Row],[79]]</f>
        <v>1.9982883750788749E-10</v>
      </c>
      <c r="CD41" s="10">
        <f>3/24000000*OO[[#This Row],[138 (06JUL1985 03:00:00)-Water Temperature (C)]]*OO[[#This Row],[80]]</f>
        <v>1.7679628024907499E-10</v>
      </c>
      <c r="CE41" s="10">
        <f>3/24000000*OO[[#This Row],[139 (06JUL1985 06:00:00)-Water Temperature (C)]]*OO[[#This Row],[81]]</f>
        <v>1.5991184327347499E-10</v>
      </c>
      <c r="CF41" s="10">
        <f>3/24000000*OO[[#This Row],[140 (06JUL1985 09:00:00)-Water Temperature (C)]]*OO[[#This Row],[82]]</f>
        <v>1.5096899454975E-10</v>
      </c>
      <c r="CG41" s="10">
        <f>3/24000000*OO[[#This Row],[141 (06JUL1985 12:00:00)-Water Temperature (C)]]*OO[[#This Row],[83]]</f>
        <v>1.4483165285798751E-10</v>
      </c>
      <c r="CH41" s="10">
        <f>3/24000000*OO[[#This Row],[142 (06JUL1985 15:00:00)-Water Temperature (C)]]*OO[[#This Row],[84]]</f>
        <v>1.3883229993838749E-10</v>
      </c>
      <c r="CI41" s="10">
        <f>3/24000000*OO[[#This Row],[143 (06JUL1985 18:00:00)-Water Temperature (C)]]*OO[[#This Row],[85]]</f>
        <v>1.29937619862E-10</v>
      </c>
      <c r="CJ41" s="10">
        <f>3/24000000*OO[[#This Row],[144 (06JUL1985 21:00:00)-Water Temperature (C)]]*OO[[#This Row],[86]]</f>
        <v>1.1808145256744996E-10</v>
      </c>
      <c r="CK41" s="10">
        <f>3/24000000*OO[[#This Row],[145 (07JUL1985 00:00:00)-Water Temperature (C)]]*OO[[#This Row],[87]]</f>
        <v>1.062711118996875E-10</v>
      </c>
      <c r="CL41" s="10">
        <f>3/24000000*OO[[#This Row],[146 (07JUL1985 03:00:00)-Water Temperature (C)]]*OO[[#This Row],[88]]</f>
        <v>9.5828702803312504E-11</v>
      </c>
      <c r="CM41" s="10">
        <f>3/24000000*OO[[#This Row],[147 (07JUL1985 06:00:00)-Water Temperature (C)]]*OO[[#This Row],[89]]</f>
        <v>8.7869306410812494E-11</v>
      </c>
      <c r="CN41" s="10">
        <f>3/24000000*OO[[#This Row],[148 (07JUL1985 09:00:00)-Water Temperature (C)]]*OO[[#This Row],[90]]</f>
        <v>8.1999863584250003E-11</v>
      </c>
      <c r="CO41" s="10">
        <f>3/24000000*OO[[#This Row],[149 (07JUL1985 12:00:00)-Water Temperature (C)]]*OO[[#This Row],[91]]</f>
        <v>7.7671781460912497E-11</v>
      </c>
      <c r="CP41" s="10">
        <f>3/24000000*OO[[#This Row],[150 (07JUL1985 15:00:00)-Water Temperature (C)]]*OO[[#This Row],[92]]</f>
        <v>7.4554885099199996E-11</v>
      </c>
      <c r="CQ41" s="10">
        <f>3/24000000*OO[[#This Row],[151 (07JUL1985 18:00:00)-Water Temperature (C)]]*OO[[#This Row],[93]]</f>
        <v>7.0449861491149995E-11</v>
      </c>
      <c r="CR41" s="10">
        <f>3/24000000*OO[[#This Row],[152 (07JUL1985 21:00:00)-Water Temperature (C)]]*OO[[#This Row],[94]]</f>
        <v>6.5010788831949987E-11</v>
      </c>
      <c r="CS41" s="10">
        <f>3/24000000*OO[[#This Row],[153 (08JUL1985 00:00:00)-Water Temperature (C)]]*OO[[#This Row],[95]]</f>
        <v>5.9154624219625E-11</v>
      </c>
      <c r="CT41" s="10">
        <f>3/24000000*OO[[#This Row],[154 (08JUL1985 03:00:00)-Water Temperature (C)]]*OO[[#This Row],[96]]</f>
        <v>5.4285364845450001E-11</v>
      </c>
      <c r="CU41" s="10">
        <f>3/24000000*OO[[#This Row],[155 (08JUL1985 06:00:00)-Water Temperature (C)]]*OO[[#This Row],[97]]</f>
        <v>5.0442409370024995E-11</v>
      </c>
      <c r="CV41" s="10">
        <f>3/24000000*OO[[#This Row],[156 (08JUL1985 09:00:00)-Water Temperature (C)]]*OO[[#This Row],[98]]</f>
        <v>4.8131370145250003E-11</v>
      </c>
      <c r="CW41" s="10">
        <f>3/24000000*OO[[#This Row],[157 (08JUL1985 12:00:00)-Water Temperature (C)]]*OO[[#This Row],[99]]</f>
        <v>4.6488139028125004E-11</v>
      </c>
    </row>
    <row r="42" spans="1:101" x14ac:dyDescent="0.35">
      <c r="A42" t="s">
        <v>47</v>
      </c>
      <c r="B42">
        <v>828.13239999999996</v>
      </c>
      <c r="C42" s="10">
        <f>3/24*OO[[#This Row],[59 (26JUN1985 06:00:00)-Water Temperature (C)]]*OO[[#This Row],[1]]/SUM(OO[1])</f>
        <v>0.13739987768433107</v>
      </c>
      <c r="D42" s="10">
        <f>3/24*OO[[#This Row],[60 (26JUN1985 09:00:00)-Water Temperature (C)]]*OO[[#This Row],[2]]/SUM(OO[2])</f>
        <v>6.0942334798112729E-2</v>
      </c>
      <c r="E42" s="10">
        <f>3/24*OO[[#This Row],[61 (26JUN1985 12:00:00)-Water Temperature (C)]]*OO[[#This Row],[3]]/SUM(OO[3])</f>
        <v>8.7792935121945093E-4</v>
      </c>
      <c r="F42" s="10">
        <f>3/24*OO[[#This Row],[62 (26JUN1985 15:00:00)-Water Temperature (C)]]*OO[[#This Row],[4]]/SUM(OO[4])</f>
        <v>2.1327452417164662E-5</v>
      </c>
      <c r="G42" s="10">
        <f>3/24*OO[[#This Row],[63 (26JUN1985 18:00:00)-Water Temperature (C)]]*OO[[#This Row],[5]]/SUM(OO[5])</f>
        <v>1.4819337951959496E-5</v>
      </c>
      <c r="H42" s="10">
        <f>3/24*OO[[#This Row],[64 (26JUN1985 21:00:00)-Water Temperature (C)]]*OO[[#This Row],[6]]/SUM(OO[6])</f>
        <v>1.1958460802641173E-5</v>
      </c>
      <c r="I42" s="10">
        <f>3/24*OO[[#This Row],[65 (27JUN1985 00:00:00)-Water Temperature (C)]]*OO[[#This Row],[7]]/SUM(OO[7])</f>
        <v>9.6741510890305071E-6</v>
      </c>
      <c r="J42" s="10">
        <f>3/24*OO[[#This Row],[66 (27JUN1985 03:00:00)-Water Temperature (C)]]*OO[[#This Row],[8]]/SUM(OO[8])</f>
        <v>7.8172179347799398E-6</v>
      </c>
      <c r="K42" s="10">
        <f>3/24*OO[[#This Row],[67 (27JUN1985 06:00:00)-Water Temperature (C)]]*OO[[#This Row],[9]]/SUM(OO[9])</f>
        <v>6.3647299538609928E-6</v>
      </c>
      <c r="L42" s="10">
        <f>3/24*OO[[#This Row],[68 (27JUN1985 09:00:00)-Water Temperature (C)]]*OO[[#This Row],[10]]/SUM(OO[10])</f>
        <v>5.3158873030746926E-6</v>
      </c>
      <c r="M42" s="10">
        <f>3/24*OO[[#This Row],[69 (27JUN1985 12:00:00)-Water Temperature (C)]]*OO[[#This Row],[11]]/SUM(OO[11])</f>
        <v>4.4781143987786159E-6</v>
      </c>
      <c r="N42" s="10">
        <f>3/24*OO[[#This Row],[70 (27JUN1985 15:00:00)-Water Temperature (C)]]*OO[[#This Row],[12]]/SUM(OO[12])</f>
        <v>3.7323210357641893E-6</v>
      </c>
      <c r="O42" s="10">
        <f>3/24*OO[[#This Row],[71 (27JUN1985 18:00:00)-Water Temperature (C)]]*OO[[#This Row],[13]]/SUM(OO[13])</f>
        <v>3.0497483605368557E-6</v>
      </c>
      <c r="P42" s="10">
        <f>3/24*OO[[#This Row],[72 (27JUN1985 21:00:00)-Water Temperature (C)]]*OO[[#This Row],[14]]/SUM(OO[14])</f>
        <v>2.4260824767277897E-6</v>
      </c>
      <c r="Q42" s="10">
        <f>3/24*OO[[#This Row],[73 (28JUN1985 00:00:00)-Water Temperature (C)]]*OO[[#This Row],[15]]/SUM(OO[15])</f>
        <v>1.9113657673099358E-6</v>
      </c>
      <c r="R42" s="10">
        <f>3/24*OO[[#This Row],[74 (28JUN1985 03:00:00)-Water Temperature (C)]]*OO[[#This Row],[16]]/SUM(OO[16])</f>
        <v>1.5155843635808821E-6</v>
      </c>
      <c r="S42" s="10">
        <f>3/24*OO[[#This Row],[75 (28JUN1985 06:00:00)-Water Temperature (C)]]*OO[[#This Row],[17]]/SUM(OO[17])</f>
        <v>1.2213304904769868E-6</v>
      </c>
      <c r="T42" s="10">
        <f>3/24*OO[[#This Row],[76 (28JUN1985 09:00:00)-Water Temperature (C)]]*OO[[#This Row],[18]]/SUM(OO[18])</f>
        <v>1.0159384943769013E-6</v>
      </c>
      <c r="U42" s="10">
        <f>3/24*OO[[#This Row],[77 (28JUN1985 12:00:00)-Water Temperature (C)]]*OO[[#This Row],[19]]/SUM(OO[19])</f>
        <v>8.5369291819192413E-7</v>
      </c>
      <c r="V42" s="10">
        <f>3/24000000*OO[[#This Row],[78 (28JUN1985 15:00:00)-Water Temperature (C)]]*OO[[#This Row],[20]]</f>
        <v>7.1166097193287496E-7</v>
      </c>
      <c r="W42" s="10">
        <f>3/24000000*OO[[#This Row],[79 (28JUN1985 18:00:00)-Water Temperature (C)]]*OO[[#This Row],[21]]</f>
        <v>5.8564693554249999E-7</v>
      </c>
      <c r="X42" s="10">
        <f>3/24000000*OO[[#This Row],[80 (28JUN1985 21:00:00)-Water Temperature (C)]]*OO[[#This Row],[22]]</f>
        <v>4.6961620643949993E-7</v>
      </c>
      <c r="Y42" s="10">
        <f>3/24000000*OO[[#This Row],[81 (29JUN1985 00:00:00)-Water Temperature (C)]]*OO[[#This Row],[23]]</f>
        <v>3.7262455923062497E-7</v>
      </c>
      <c r="Z42" s="10">
        <f>3/24000000*OO[[#This Row],[82 (29JUN1985 03:00:00)-Water Temperature (C)]]*OO[[#This Row],[24]]</f>
        <v>2.9717390808187499E-7</v>
      </c>
      <c r="AA42" s="10">
        <f>3/24000000*OO[[#This Row],[83 (29JUN1985 06:00:00)-Water Temperature (C)]]*OO[[#This Row],[25]]</f>
        <v>2.4105198073024996E-7</v>
      </c>
      <c r="AB42" s="10">
        <f>3/24000000*OO[[#This Row],[84 (29JUN1985 09:00:00)-Water Temperature (C)]]*OO[[#This Row],[26]]</f>
        <v>2.03267056369225E-7</v>
      </c>
      <c r="AC42" s="10">
        <f>3/24000000*OO[[#This Row],[85 (29JUN1985 12:00:00)-Water Temperature (C)]]*OO[[#This Row],[27]]</f>
        <v>1.7393492699342499E-7</v>
      </c>
      <c r="AD42" s="10">
        <f>3/24000000*OO[[#This Row],[86 (29JUN1985 15:00:00)-Water Temperature (C)]]*OO[[#This Row],[28]]</f>
        <v>1.4929948882972501E-7</v>
      </c>
      <c r="AE42" s="10">
        <f>3/24000000*OO[[#This Row],[88 (29JUN1985 21:00:00)-Water Temperature (C)]]*OO[[#This Row],[30]]</f>
        <v>1.0269194425140001E-7</v>
      </c>
      <c r="AF42" s="10">
        <f>3/24000000*OO[[#This Row],[88 (29JUN1985 21:00:00)-Water Temperature (C)]]*OO[[#This Row],[30]]</f>
        <v>1.0269194425140001E-7</v>
      </c>
      <c r="AG42" s="10">
        <f>3/24000000*OO[[#This Row],[89 (30JUN1985 00:00:00)-Water Temperature (C)]]*OO[[#This Row],[31]]</f>
        <v>8.3061232879499984E-8</v>
      </c>
      <c r="AH42" s="10">
        <f>3/24000000*OO[[#This Row],[90 (30JUN1985 03:00:00)-Water Temperature (C)]]*OO[[#This Row],[32]]</f>
        <v>6.7611080721999987E-8</v>
      </c>
      <c r="AI42" s="10">
        <f>3/24000000*OO[[#This Row],[91 (30JUN1985 06:00:00)-Water Temperature (C)]]*OO[[#This Row],[33]]</f>
        <v>5.6578693744299992E-8</v>
      </c>
      <c r="AJ42" s="10">
        <f>3/24000000*OO[[#This Row],[92 (30JUN1985 09:00:00)-Water Temperature (C)]]*OO[[#This Row],[34]]</f>
        <v>4.9336066950975001E-8</v>
      </c>
      <c r="AK42" s="10">
        <f>3/24000000*OO[[#This Row],[93 (30JUN1985 12:00:00)-Water Temperature (C)]]*OO[[#This Row],[35]]</f>
        <v>4.4157247176212498E-8</v>
      </c>
      <c r="AL42" s="10">
        <f>3/24000000*OO[[#This Row],[94 (30JUN1985 15:00:00)-Water Temperature (C)]]*OO[[#This Row],[36]]</f>
        <v>3.9835596483149992E-8</v>
      </c>
      <c r="AM42" s="10">
        <f>3/24000000*OO[[#This Row],[95 (30JUN1985 18:00:00)-Water Temperature (C)]]*OO[[#This Row],[37]]</f>
        <v>3.5388049622737496E-8</v>
      </c>
      <c r="AN42" s="10">
        <f>3/24000000*OO[[#This Row],[96 (30JUN1985 21:00:00)-Water Temperature (C)]]*OO[[#This Row],[38]]</f>
        <v>3.0346029409512496E-8</v>
      </c>
      <c r="AO42" s="10">
        <f>3/24000000*OO[[#This Row],[97 (01JUL1985 00:00:00)-Water Temperature (C)]]*OO[[#This Row],[39]]</f>
        <v>2.5597580648000001E-8</v>
      </c>
      <c r="AP42" s="10">
        <f>3/24000000*OO[[#This Row],[98 (01JUL1985 03:00:00)-Water Temperature (C)]]*OO[[#This Row],[40]]</f>
        <v>2.1687419073000005E-8</v>
      </c>
      <c r="AQ42" s="10">
        <f>3/24000000*OO[[#This Row],[99 (01JUL1985 06:00:00)-Water Temperature (C)]]*OO[[#This Row],[41]]</f>
        <v>1.8831573478487501E-8</v>
      </c>
      <c r="AR42" s="10">
        <f>3/24000000*OO[[#This Row],[100 (01JUL1985 09:00:00)-Water Temperature (C)]]*OO[[#This Row],[42]]</f>
        <v>1.7034811237418752E-8</v>
      </c>
      <c r="AS42" s="10">
        <f>3/24000000*OO[[#This Row],[101 (01JUL1985 12:00:00)-Water Temperature (C)]]*OO[[#This Row],[43]]</f>
        <v>1.5512352285341246E-8</v>
      </c>
      <c r="AT42" s="10">
        <f>3/24000000*OO[[#This Row],[102 (01JUL1985 15:00:00)-Water Temperature (C)]]*OO[[#This Row],[44]]</f>
        <v>1.3940704322149997E-8</v>
      </c>
      <c r="AU42" s="10">
        <f>3/24000000*OO[[#This Row],[103 (01JUL1985 18:00:00)-Water Temperature (C)]]*OO[[#This Row],[45]]</f>
        <v>1.2278860401272499E-8</v>
      </c>
      <c r="AV42" s="10">
        <f>3/24000000*OO[[#This Row],[104 (01JUL1985 21:00:00)-Water Temperature (C)]]*OO[[#This Row],[46]]</f>
        <v>1.0569212453015E-8</v>
      </c>
      <c r="AW42" s="10">
        <f>3/24000000*OO[[#This Row],[105 (02JUL1985 00:00:00)-Water Temperature (C)]]*OO[[#This Row],[47]]</f>
        <v>9.1643785074562475E-9</v>
      </c>
      <c r="AX42" s="10">
        <f>3/24000000*OO[[#This Row],[106 (02JUL1985 03:00:00)-Water Temperature (C)]]*OO[[#This Row],[48]]</f>
        <v>7.9953603664374996E-9</v>
      </c>
      <c r="AY42" s="10">
        <f>3/24000000*OO[[#This Row],[107 (02JUL1985 06:00:00)-Water Temperature (C)]]*OO[[#This Row],[49]]</f>
        <v>7.0580377530700005E-9</v>
      </c>
      <c r="AZ42" s="10">
        <f>3/24000000*OO[[#This Row],[108 (02JUL1985 09:00:00)-Water Temperature (C)]]*OO[[#This Row],[50]]</f>
        <v>6.2222775829774992E-9</v>
      </c>
      <c r="BA42" s="10">
        <f>3/24000000*OO[[#This Row],[109 (02JUL1985 12:00:00)-Water Temperature (C)]]*OO[[#This Row],[51]]</f>
        <v>5.5360294851037496E-9</v>
      </c>
      <c r="BB42" s="10">
        <f>3/24000000*OO[[#This Row],[110 (02JUL1985 15:00:00)-Water Temperature (C)]]*OO[[#This Row],[52]]</f>
        <v>4.9595787780550001E-9</v>
      </c>
      <c r="BC42" s="10">
        <f>3/24000000*OO[[#This Row],[111 (02JUL1985 18:00:00)-Water Temperature (C)]]*OO[[#This Row],[53]]</f>
        <v>4.4486228609999995E-9</v>
      </c>
      <c r="BD42" s="10">
        <f>3/24000000*OO[[#This Row],[112 (02JUL1985 21:00:00)-Water Temperature (C)]]*OO[[#This Row],[54]]</f>
        <v>3.8761902276375002E-9</v>
      </c>
      <c r="BE42" s="10">
        <f>3/24000000*OO[[#This Row],[113 (03JUL1985 00:00:00)-Water Temperature (C)]]*OO[[#This Row],[55]]</f>
        <v>3.2836976958749998E-9</v>
      </c>
      <c r="BF42" s="10">
        <f>3/24000000*OO[[#This Row],[114 (03JUL1985 03:00:00)-Water Temperature (C)]]*OO[[#This Row],[56]]</f>
        <v>2.77619502545E-9</v>
      </c>
      <c r="BG42" s="10">
        <f>3/24000000*OO[[#This Row],[115 (03JUL1985 06:00:00)-Water Temperature (C)]]*OO[[#This Row],[57]]</f>
        <v>2.3869006734375E-9</v>
      </c>
      <c r="BH42" s="10">
        <f>3/24000000*OO[[#This Row],[116 (03JUL1985 09:00:00)-Water Temperature (C)]]*OO[[#This Row],[58]]</f>
        <v>2.1324534880214998E-9</v>
      </c>
      <c r="BI42" s="10">
        <f>3/24000000*OO[[#This Row],[117 (03JUL1985 12:00:00)-Water Temperature (C)]]*OO[[#This Row],[59]]</f>
        <v>1.9269247873628748E-9</v>
      </c>
      <c r="BJ42" s="10">
        <f>3/24000000*OO[[#This Row],[118 (03JUL1985 15:00:00)-Water Temperature (C)]]*OO[[#This Row],[60]]</f>
        <v>1.7369412917847503E-9</v>
      </c>
      <c r="BK42" s="10">
        <f>3/24000000*OO[[#This Row],[119 (03JUL1985 18:00:00)-Water Temperature (C)]]*OO[[#This Row],[61]]</f>
        <v>1.54339585994925E-9</v>
      </c>
      <c r="BL42" s="10">
        <f>3/24000000*OO[[#This Row],[120 (03JUL1985 21:00:00)-Water Temperature (C)]]*OO[[#This Row],[62]]</f>
        <v>1.3352884030874998E-9</v>
      </c>
      <c r="BM42" s="10">
        <f>3/24000000*OO[[#This Row],[121 (04JUL1985 00:00:00)-Water Temperature (C)]]*OO[[#This Row],[63]]</f>
        <v>1.148556592404E-9</v>
      </c>
      <c r="BN42" s="10">
        <f>3/24000000*OO[[#This Row],[122 (04JUL1985 03:00:00)-Water Temperature (C)]]*OO[[#This Row],[64]]</f>
        <v>9.9454592378900013E-10</v>
      </c>
      <c r="BO42" s="10">
        <f>3/24000000*OO[[#This Row],[123 (04JUL1985 06:00:00)-Water Temperature (C)]]*OO[[#This Row],[65]]</f>
        <v>8.7527106772874994E-10</v>
      </c>
      <c r="BP42" s="10">
        <f>3/24000000*OO[[#This Row],[124 (04JUL1985 09:00:00)-Water Temperature (C)]]*OO[[#This Row],[66]]</f>
        <v>7.9664142756000012E-10</v>
      </c>
      <c r="BQ42" s="10">
        <f>3/24000000*OO[[#This Row],[125 (04JUL1985 12:00:00)-Water Temperature (C)]]*OO[[#This Row],[67]]</f>
        <v>7.3373523426775001E-10</v>
      </c>
      <c r="BR42" s="10">
        <f>3/24000000*OO[[#This Row],[126 (04JUL1985 15:00:00)-Water Temperature (C)]]*OO[[#This Row],[68]]</f>
        <v>6.7589964533249991E-10</v>
      </c>
      <c r="BS42" s="10">
        <f>3/24000000*OO[[#This Row],[127 (04JUL1985 18:00:00)-Water Temperature (C)]]*OO[[#This Row],[69]]</f>
        <v>6.0894581762012501E-10</v>
      </c>
      <c r="BT42" s="10">
        <f>3/24000000*OO[[#This Row],[128 (04JUL1985 21:00:00)-Water Temperature (C)]]*OO[[#This Row],[70]]</f>
        <v>5.3748905482462499E-10</v>
      </c>
      <c r="BU42" s="10">
        <f>3/24000000*OO[[#This Row],[129 (05JUL1985 00:00:00)-Water Temperature (C)]]*OO[[#This Row],[71]]</f>
        <v>4.7135552467500005E-10</v>
      </c>
      <c r="BV42" s="10">
        <f>3/24000000*OO[[#This Row],[130 (05JUL1985 03:00:00)-Water Temperature (C)]]*OO[[#This Row],[72]]</f>
        <v>4.1805413399924994E-10</v>
      </c>
      <c r="BW42" s="10">
        <f>3/24000000*OO[[#This Row],[131 (05JUL1985 06:00:00)-Water Temperature (C)]]*OO[[#This Row],[73]]</f>
        <v>3.7723128369187495E-10</v>
      </c>
      <c r="BX42" s="10">
        <f>3/24000000*OO[[#This Row],[132 (05JUL1985 09:00:00)-Water Temperature (C)]]*OO[[#This Row],[74]]</f>
        <v>3.5166022791999991E-10</v>
      </c>
      <c r="BY42" s="10">
        <f>3/24000000*OO[[#This Row],[133 (05JUL1985 12:00:00)-Water Temperature (C)]]*OO[[#This Row],[75]]</f>
        <v>3.3005897966550005E-10</v>
      </c>
      <c r="BZ42" s="10">
        <f>3/24000000*OO[[#This Row],[134 (05JUL1985 15:00:00)-Water Temperature (C)]]*OO[[#This Row],[76]]</f>
        <v>3.0907475363749998E-10</v>
      </c>
      <c r="CA42" s="10">
        <f>3/24000000*OO[[#This Row],[135 (05JUL1985 18:00:00)-Water Temperature (C)]]*OO[[#This Row],[77]]</f>
        <v>2.8374742346399998E-10</v>
      </c>
      <c r="CB42" s="10">
        <f>3/24000000*OO[[#This Row],[136 (05JUL1985 21:00:00)-Water Temperature (C)]]*OO[[#This Row],[78]]</f>
        <v>2.5308048548550002E-10</v>
      </c>
      <c r="CC42" s="10">
        <f>3/24000000*OO[[#This Row],[137 (06JUL1985 00:00:00)-Water Temperature (C)]]*OO[[#This Row],[79]]</f>
        <v>2.2301093883573749E-10</v>
      </c>
      <c r="CD42" s="10">
        <f>3/24000000*OO[[#This Row],[138 (06JUL1985 03:00:00)-Water Temperature (C)]]*OO[[#This Row],[80]]</f>
        <v>1.9719653916924997E-10</v>
      </c>
      <c r="CE42" s="10">
        <f>3/24000000*OO[[#This Row],[139 (06JUL1985 06:00:00)-Water Temperature (C)]]*OO[[#This Row],[81]]</f>
        <v>1.7805049967582497E-10</v>
      </c>
      <c r="CF42" s="10">
        <f>3/24000000*OO[[#This Row],[140 (06JUL1985 09:00:00)-Water Temperature (C)]]*OO[[#This Row],[82]]</f>
        <v>1.6805184465982497E-10</v>
      </c>
      <c r="CG42" s="10">
        <f>3/24000000*OO[[#This Row],[141 (06JUL1985 12:00:00)-Water Temperature (C)]]*OO[[#This Row],[83]]</f>
        <v>1.6104065810768752E-10</v>
      </c>
      <c r="CH42" s="10">
        <f>3/24000000*OO[[#This Row],[142 (06JUL1985 15:00:00)-Water Temperature (C)]]*OO[[#This Row],[84]]</f>
        <v>1.5448398116140001E-10</v>
      </c>
      <c r="CI42" s="10">
        <f>3/24000000*OO[[#This Row],[143 (06JUL1985 18:00:00)-Water Temperature (C)]]*OO[[#This Row],[85]]</f>
        <v>1.4483771344470001E-10</v>
      </c>
      <c r="CJ42" s="10">
        <f>3/24000000*OO[[#This Row],[144 (06JUL1985 21:00:00)-Water Temperature (C)]]*OO[[#This Row],[86]]</f>
        <v>1.3159492156008748E-10</v>
      </c>
      <c r="CK42" s="10">
        <f>3/24000000*OO[[#This Row],[145 (07JUL1985 00:00:00)-Water Temperature (C)]]*OO[[#This Row],[87]]</f>
        <v>1.1839741335712497E-10</v>
      </c>
      <c r="CL42" s="10">
        <f>3/24000000*OO[[#This Row],[146 (07JUL1985 03:00:00)-Water Temperature (C)]]*OO[[#This Row],[88]]</f>
        <v>1.06706662000425E-10</v>
      </c>
      <c r="CM42" s="10">
        <f>3/24000000*OO[[#This Row],[147 (07JUL1985 06:00:00)-Water Temperature (C)]]*OO[[#This Row],[89]]</f>
        <v>9.7634313206774995E-11</v>
      </c>
      <c r="CN42" s="10">
        <f>3/24000000*OO[[#This Row],[148 (07JUL1985 09:00:00)-Water Temperature (C)]]*OO[[#This Row],[90]]</f>
        <v>9.1082104161299997E-11</v>
      </c>
      <c r="CO42" s="10">
        <f>3/24000000*OO[[#This Row],[149 (07JUL1985 12:00:00)-Water Temperature (C)]]*OO[[#This Row],[91]]</f>
        <v>8.6289032443075008E-11</v>
      </c>
      <c r="CP42" s="10">
        <f>3/24000000*OO[[#This Row],[150 (07JUL1985 15:00:00)-Water Temperature (C)]]*OO[[#This Row],[92]]</f>
        <v>8.2825344398137487E-11</v>
      </c>
      <c r="CQ42" s="10">
        <f>3/24000000*OO[[#This Row],[151 (07JUL1985 18:00:00)-Water Temperature (C)]]*OO[[#This Row],[93]]</f>
        <v>7.8268538619187496E-11</v>
      </c>
      <c r="CR42" s="10">
        <f>3/24000000*OO[[#This Row],[152 (07JUL1985 21:00:00)-Water Temperature (C)]]*OO[[#This Row],[94]]</f>
        <v>7.2313783804762493E-11</v>
      </c>
      <c r="CS42" s="10">
        <f>3/24000000*OO[[#This Row],[153 (08JUL1985 00:00:00)-Water Temperature (C)]]*OO[[#This Row],[95]]</f>
        <v>6.5823148381012502E-11</v>
      </c>
      <c r="CT42" s="10">
        <f>3/24000000*OO[[#This Row],[154 (08JUL1985 03:00:00)-Water Temperature (C)]]*OO[[#This Row],[96]]</f>
        <v>6.0324314568449995E-11</v>
      </c>
      <c r="CU42" s="10">
        <f>3/24000000*OO[[#This Row],[155 (08JUL1985 06:00:00)-Water Temperature (C)]]*OO[[#This Row],[97]]</f>
        <v>5.6006875483050001E-11</v>
      </c>
      <c r="CV42" s="10">
        <f>3/24000000*OO[[#This Row],[156 (08JUL1985 09:00:00)-Water Temperature (C)]]*OO[[#This Row],[98]]</f>
        <v>5.3452141729000008E-11</v>
      </c>
      <c r="CW42" s="10">
        <f>3/24000000*OO[[#This Row],[157 (08JUL1985 12:00:00)-Water Temperature (C)]]*OO[[#This Row],[99]]</f>
        <v>5.1626167490099994E-11</v>
      </c>
    </row>
    <row r="43" spans="1:101" x14ac:dyDescent="0.35">
      <c r="A43" t="s">
        <v>48</v>
      </c>
      <c r="B43">
        <v>873.6422</v>
      </c>
      <c r="C43" s="10">
        <f>3/24*OO[[#This Row],[59 (26JUN1985 06:00:00)-Water Temperature (C)]]*OO[[#This Row],[1]]/SUM(OO[1])</f>
        <v>8.9612874808498152E-2</v>
      </c>
      <c r="D43" s="10">
        <f>3/24*OO[[#This Row],[60 (26JUN1985 09:00:00)-Water Temperature (C)]]*OO[[#This Row],[2]]/SUM(OO[2])</f>
        <v>5.6772913693322845E-2</v>
      </c>
      <c r="E43" s="10">
        <f>3/24*OO[[#This Row],[61 (26JUN1985 12:00:00)-Water Temperature (C)]]*OO[[#This Row],[3]]/SUM(OO[3])</f>
        <v>9.0490715489144541E-4</v>
      </c>
      <c r="F43" s="10">
        <f>3/24*OO[[#This Row],[62 (26JUN1985 15:00:00)-Water Temperature (C)]]*OO[[#This Row],[4]]/SUM(OO[4])</f>
        <v>1.7638718823857923E-5</v>
      </c>
      <c r="G43" s="10">
        <f>3/24*OO[[#This Row],[63 (26JUN1985 18:00:00)-Water Temperature (C)]]*OO[[#This Row],[5]]/SUM(OO[5])</f>
        <v>1.1669468545522703E-5</v>
      </c>
      <c r="H43" s="10">
        <f>3/24*OO[[#This Row],[64 (26JUN1985 21:00:00)-Water Temperature (C)]]*OO[[#This Row],[6]]/SUM(OO[6])</f>
        <v>9.4112924829384545E-6</v>
      </c>
      <c r="I43" s="10">
        <f>3/24*OO[[#This Row],[65 (27JUN1985 00:00:00)-Water Temperature (C)]]*OO[[#This Row],[7]]/SUM(OO[7])</f>
        <v>7.6136473988519623E-6</v>
      </c>
      <c r="J43" s="10">
        <f>3/24*OO[[#This Row],[66 (27JUN1985 03:00:00)-Water Temperature (C)]]*OO[[#This Row],[8]]/SUM(OO[8])</f>
        <v>6.1522090918382376E-6</v>
      </c>
      <c r="K43" s="10">
        <f>3/24*OO[[#This Row],[67 (27JUN1985 06:00:00)-Water Temperature (C)]]*OO[[#This Row],[9]]/SUM(OO[9])</f>
        <v>5.0090182891859639E-6</v>
      </c>
      <c r="L43" s="10">
        <f>3/24*OO[[#This Row],[68 (27JUN1985 09:00:00)-Water Temperature (C)]]*OO[[#This Row],[10]]/SUM(OO[10])</f>
        <v>4.1849321437319192E-6</v>
      </c>
      <c r="M43" s="10">
        <f>3/24*OO[[#This Row],[69 (27JUN1985 12:00:00)-Water Temperature (C)]]*OO[[#This Row],[11]]/SUM(OO[11])</f>
        <v>3.5254280436343141E-6</v>
      </c>
      <c r="N43" s="10">
        <f>3/24*OO[[#This Row],[70 (27JUN1985 15:00:00)-Water Temperature (C)]]*OO[[#This Row],[12]]/SUM(OO[12])</f>
        <v>2.9393956164398642E-6</v>
      </c>
      <c r="O43" s="10">
        <f>3/24*OO[[#This Row],[71 (27JUN1985 18:00:00)-Water Temperature (C)]]*OO[[#This Row],[13]]/SUM(OO[13])</f>
        <v>2.403168905042299E-6</v>
      </c>
      <c r="P43" s="10">
        <f>3/24*OO[[#This Row],[72 (27JUN1985 21:00:00)-Water Temperature (C)]]*OO[[#This Row],[14]]/SUM(OO[14])</f>
        <v>1.9116162638889808E-6</v>
      </c>
      <c r="Q43" s="10">
        <f>3/24*OO[[#This Row],[73 (28JUN1985 00:00:00)-Water Temperature (C)]]*OO[[#This Row],[15]]/SUM(OO[15])</f>
        <v>1.5057372165800989E-6</v>
      </c>
      <c r="R43" s="10">
        <f>3/24*OO[[#This Row],[74 (28JUN1985 03:00:00)-Water Temperature (C)]]*OO[[#This Row],[16]]/SUM(OO[16])</f>
        <v>1.1932768020362477E-6</v>
      </c>
      <c r="S43" s="10">
        <f>3/24*OO[[#This Row],[75 (28JUN1985 06:00:00)-Water Temperature (C)]]*OO[[#This Row],[17]]/SUM(OO[17])</f>
        <v>9.6065597056298036E-7</v>
      </c>
      <c r="T43" s="10">
        <f>3/24*OO[[#This Row],[76 (28JUN1985 09:00:00)-Water Temperature (C)]]*OO[[#This Row],[18]]/SUM(OO[18])</f>
        <v>7.9907777146946721E-7</v>
      </c>
      <c r="U43" s="10">
        <f>3/24*OO[[#This Row],[77 (28JUN1985 12:00:00)-Water Temperature (C)]]*OO[[#This Row],[19]]/SUM(OO[19])</f>
        <v>6.7177771256965402E-7</v>
      </c>
      <c r="V43" s="10">
        <f>3/24000000*OO[[#This Row],[78 (28JUN1985 15:00:00)-Water Temperature (C)]]*OO[[#This Row],[20]]</f>
        <v>5.6014068293800007E-7</v>
      </c>
      <c r="W43" s="10">
        <f>3/24000000*OO[[#This Row],[79 (28JUN1985 18:00:00)-Water Temperature (C)]]*OO[[#This Row],[21]]</f>
        <v>4.6130819373924991E-7</v>
      </c>
      <c r="X43" s="10">
        <f>3/24000000*OO[[#This Row],[80 (28JUN1985 21:00:00)-Water Temperature (C)]]*OO[[#This Row],[22]]</f>
        <v>3.6988696476949998E-7</v>
      </c>
      <c r="Y43" s="10">
        <f>3/24000000*OO[[#This Row],[81 (29JUN1985 00:00:00)-Water Temperature (C)]]*OO[[#This Row],[23]]</f>
        <v>2.9332537677625001E-7</v>
      </c>
      <c r="Z43" s="10">
        <f>3/24000000*OO[[#This Row],[82 (29JUN1985 03:00:00)-Water Temperature (C)]]*OO[[#This Row],[24]]</f>
        <v>2.3392183562962498E-7</v>
      </c>
      <c r="AA43" s="10">
        <f>3/24000000*OO[[#This Row],[83 (29JUN1985 06:00:00)-Water Temperature (C)]]*OO[[#This Row],[25]]</f>
        <v>1.8958112584466248E-7</v>
      </c>
      <c r="AB43" s="10">
        <f>3/24000000*OO[[#This Row],[84 (29JUN1985 09:00:00)-Water Temperature (C)]]*OO[[#This Row],[26]]</f>
        <v>1.5986907046419997E-7</v>
      </c>
      <c r="AC43" s="10">
        <f>3/24000000*OO[[#This Row],[85 (29JUN1985 12:00:00)-Water Temperature (C)]]*OO[[#This Row],[27]]</f>
        <v>1.367419808295E-7</v>
      </c>
      <c r="AD43" s="10">
        <f>3/24000000*OO[[#This Row],[86 (29JUN1985 15:00:00)-Water Temperature (C)]]*OO[[#This Row],[28]]</f>
        <v>1.1738415530655001E-7</v>
      </c>
      <c r="AE43" s="10">
        <f>3/24000000*OO[[#This Row],[88 (29JUN1985 21:00:00)-Water Temperature (C)]]*OO[[#This Row],[30]]</f>
        <v>8.0746595022550004E-8</v>
      </c>
      <c r="AF43" s="10">
        <f>3/24000000*OO[[#This Row],[88 (29JUN1985 21:00:00)-Water Temperature (C)]]*OO[[#This Row],[30]]</f>
        <v>8.0746595022550004E-8</v>
      </c>
      <c r="AG43" s="10">
        <f>3/24000000*OO[[#This Row],[89 (30JUN1985 00:00:00)-Water Temperature (C)]]*OO[[#This Row],[31]]</f>
        <v>6.5297980181812486E-8</v>
      </c>
      <c r="AH43" s="10">
        <f>3/24000000*OO[[#This Row],[90 (30JUN1985 03:00:00)-Water Temperature (C)]]*OO[[#This Row],[32]]</f>
        <v>5.3118776785049997E-8</v>
      </c>
      <c r="AI43" s="10">
        <f>3/24000000*OO[[#This Row],[91 (30JUN1985 06:00:00)-Water Temperature (C)]]*OO[[#This Row],[33]]</f>
        <v>4.4384637100499999E-8</v>
      </c>
      <c r="AJ43" s="10">
        <f>3/24000000*OO[[#This Row],[92 (30JUN1985 09:00:00)-Water Temperature (C)]]*OO[[#This Row],[34]]</f>
        <v>3.869910162186249E-8</v>
      </c>
      <c r="AK43" s="10">
        <f>3/24000000*OO[[#This Row],[93 (30JUN1985 12:00:00)-Water Temperature (C)]]*OO[[#This Row],[35]]</f>
        <v>3.4614129559312504E-8</v>
      </c>
      <c r="AL43" s="10">
        <f>3/24000000*OO[[#This Row],[94 (30JUN1985 15:00:00)-Water Temperature (C)]]*OO[[#This Row],[36]]</f>
        <v>3.1220856067099991E-8</v>
      </c>
      <c r="AM43" s="10">
        <f>3/24000000*OO[[#This Row],[95 (30JUN1985 18:00:00)-Water Temperature (C)]]*OO[[#This Row],[37]]</f>
        <v>2.7751494832800001E-8</v>
      </c>
      <c r="AN43" s="10">
        <f>3/24000000*OO[[#This Row],[96 (30JUN1985 21:00:00)-Water Temperature (C)]]*OO[[#This Row],[38]]</f>
        <v>2.37949142539E-8</v>
      </c>
      <c r="AO43" s="10">
        <f>3/24000000*OO[[#This Row],[97 (01JUL1985 00:00:00)-Water Temperature (C)]]*OO[[#This Row],[39]]</f>
        <v>2.0072086886355E-8</v>
      </c>
      <c r="AP43" s="10">
        <f>3/24000000*OO[[#This Row],[98 (01JUL1985 03:00:00)-Water Temperature (C)]]*OO[[#This Row],[40]]</f>
        <v>1.6996994931743747E-8</v>
      </c>
      <c r="AQ43" s="10">
        <f>3/24000000*OO[[#This Row],[99 (01JUL1985 06:00:00)-Water Temperature (C)]]*OO[[#This Row],[41]]</f>
        <v>1.4739011426924998E-8</v>
      </c>
      <c r="AR43" s="10">
        <f>3/24000000*OO[[#This Row],[100 (01JUL1985 09:00:00)-Water Temperature (C)]]*OO[[#This Row],[42]]</f>
        <v>1.3334026740037499E-8</v>
      </c>
      <c r="AS43" s="10">
        <f>3/24000000*OO[[#This Row],[101 (01JUL1985 12:00:00)-Water Temperature (C)]]*OO[[#This Row],[43]]</f>
        <v>1.2143775228759998E-8</v>
      </c>
      <c r="AT43" s="10">
        <f>3/24000000*OO[[#This Row],[102 (01JUL1985 15:00:00)-Water Temperature (C)]]*OO[[#This Row],[44]]</f>
        <v>1.0916527848735001E-8</v>
      </c>
      <c r="AU43" s="10">
        <f>3/24000000*OO[[#This Row],[103 (01JUL1985 18:00:00)-Water Temperature (C)]]*OO[[#This Row],[45]]</f>
        <v>9.6231641441499981E-9</v>
      </c>
      <c r="AV43" s="10">
        <f>3/24000000*OO[[#This Row],[104 (01JUL1985 21:00:00)-Water Temperature (C)]]*OO[[#This Row],[46]]</f>
        <v>8.2825531904212488E-9</v>
      </c>
      <c r="AW43" s="10">
        <f>3/24000000*OO[[#This Row],[105 (02JUL1985 00:00:00)-Water Temperature (C)]]*OO[[#This Row],[47]]</f>
        <v>7.1804568700999988E-9</v>
      </c>
      <c r="AX43" s="10">
        <f>3/24000000*OO[[#This Row],[106 (02JUL1985 03:00:00)-Water Temperature (C)]]*OO[[#This Row],[48]]</f>
        <v>6.2610411509624996E-9</v>
      </c>
      <c r="AY43" s="10">
        <f>3/24000000*OO[[#This Row],[107 (02JUL1985 06:00:00)-Water Temperature (C)]]*OO[[#This Row],[49]]</f>
        <v>5.5245134382824997E-9</v>
      </c>
      <c r="AZ43" s="10">
        <f>3/24000000*OO[[#This Row],[108 (02JUL1985 09:00:00)-Water Temperature (C)]]*OO[[#This Row],[50]]</f>
        <v>4.8711076632899989E-9</v>
      </c>
      <c r="BA43" s="10">
        <f>3/24000000*OO[[#This Row],[109 (02JUL1985 12:00:00)-Water Temperature (C)]]*OO[[#This Row],[51]]</f>
        <v>4.3376089832799989E-9</v>
      </c>
      <c r="BB43" s="10">
        <f>3/24000000*OO[[#This Row],[110 (02JUL1985 15:00:00)-Water Temperature (C)]]*OO[[#This Row],[52]]</f>
        <v>3.8870071254524998E-9</v>
      </c>
      <c r="BC43" s="10">
        <f>3/24000000*OO[[#This Row],[111 (02JUL1985 18:00:00)-Water Temperature (C)]]*OO[[#This Row],[53]]</f>
        <v>3.4862428001874997E-9</v>
      </c>
      <c r="BD43" s="10">
        <f>3/24000000*OO[[#This Row],[112 (02JUL1985 21:00:00)-Water Temperature (C)]]*OO[[#This Row],[54]]</f>
        <v>3.0379994811249998E-9</v>
      </c>
      <c r="BE43" s="10">
        <f>3/24000000*OO[[#This Row],[113 (03JUL1985 00:00:00)-Water Temperature (C)]]*OO[[#This Row],[55]]</f>
        <v>2.5746614866699997E-9</v>
      </c>
      <c r="BF43" s="10">
        <f>3/24000000*OO[[#This Row],[114 (03JUL1985 03:00:00)-Water Temperature (C)]]*OO[[#This Row],[56]]</f>
        <v>2.1767635019624998E-9</v>
      </c>
      <c r="BG43" s="10">
        <f>3/24000000*OO[[#This Row],[115 (03JUL1985 06:00:00)-Water Temperature (C)]]*OO[[#This Row],[57]]</f>
        <v>1.8684919254584998E-9</v>
      </c>
      <c r="BH43" s="10">
        <f>3/24000000*OO[[#This Row],[116 (03JUL1985 09:00:00)-Water Temperature (C)]]*OO[[#This Row],[58]]</f>
        <v>1.6692755713806248E-9</v>
      </c>
      <c r="BI43" s="10">
        <f>3/24000000*OO[[#This Row],[117 (03JUL1985 12:00:00)-Water Temperature (C)]]*OO[[#This Row],[59]]</f>
        <v>1.50873727534875E-9</v>
      </c>
      <c r="BJ43" s="10">
        <f>3/24000000*OO[[#This Row],[118 (03JUL1985 15:00:00)-Water Temperature (C)]]*OO[[#This Row],[60]]</f>
        <v>1.3598883459172499E-9</v>
      </c>
      <c r="BK43" s="10">
        <f>3/24000000*OO[[#This Row],[119 (03JUL1985 18:00:00)-Water Temperature (C)]]*OO[[#This Row],[61]]</f>
        <v>1.209414481821E-9</v>
      </c>
      <c r="BL43" s="10">
        <f>3/24000000*OO[[#This Row],[120 (03JUL1985 21:00:00)-Water Temperature (C)]]*OO[[#This Row],[62]]</f>
        <v>1.0460810121569999E-9</v>
      </c>
      <c r="BM43" s="10">
        <f>3/24000000*OO[[#This Row],[121 (04JUL1985 00:00:00)-Water Temperature (C)]]*OO[[#This Row],[63]]</f>
        <v>8.9967600932562503E-10</v>
      </c>
      <c r="BN43" s="10">
        <f>3/24000000*OO[[#This Row],[122 (04JUL1985 03:00:00)-Water Temperature (C)]]*OO[[#This Row],[64]]</f>
        <v>7.7882734131249991E-10</v>
      </c>
      <c r="BO43" s="10">
        <f>3/24000000*OO[[#This Row],[123 (04JUL1985 06:00:00)-Water Temperature (C)]]*OO[[#This Row],[65]]</f>
        <v>6.8485757198450005E-10</v>
      </c>
      <c r="BP43" s="10">
        <f>3/24000000*OO[[#This Row],[124 (04JUL1985 09:00:00)-Water Temperature (C)]]*OO[[#This Row],[66]]</f>
        <v>6.2331459271250004E-10</v>
      </c>
      <c r="BQ43" s="10">
        <f>3/24000000*OO[[#This Row],[125 (04JUL1985 12:00:00)-Water Temperature (C)]]*OO[[#This Row],[67]]</f>
        <v>5.7388359294500002E-10</v>
      </c>
      <c r="BR43" s="10">
        <f>3/24000000*OO[[#This Row],[126 (04JUL1985 15:00:00)-Water Temperature (C)]]*OO[[#This Row],[68]]</f>
        <v>5.2870452572587502E-10</v>
      </c>
      <c r="BS43" s="10">
        <f>3/24000000*OO[[#This Row],[127 (04JUL1985 18:00:00)-Water Temperature (C)]]*OO[[#This Row],[69]]</f>
        <v>4.7653042986000005E-10</v>
      </c>
      <c r="BT43" s="10">
        <f>3/24000000*OO[[#This Row],[128 (04JUL1985 21:00:00)-Water Temperature (C)]]*OO[[#This Row],[70]]</f>
        <v>4.2052556180775E-10</v>
      </c>
      <c r="BU43" s="10">
        <f>3/24000000*OO[[#This Row],[129 (05JUL1985 00:00:00)-Water Temperature (C)]]*OO[[#This Row],[71]]</f>
        <v>3.6869688023174999E-10</v>
      </c>
      <c r="BV43" s="10">
        <f>3/24000000*OO[[#This Row],[130 (05JUL1985 03:00:00)-Water Temperature (C)]]*OO[[#This Row],[72]]</f>
        <v>3.26789832351875E-10</v>
      </c>
      <c r="BW43" s="10">
        <f>3/24000000*OO[[#This Row],[131 (05JUL1985 06:00:00)-Water Temperature (C)]]*OO[[#This Row],[73]]</f>
        <v>2.9463251791899995E-10</v>
      </c>
      <c r="BX43" s="10">
        <f>3/24000000*OO[[#This Row],[132 (05JUL1985 09:00:00)-Water Temperature (C)]]*OO[[#This Row],[74]]</f>
        <v>2.7475591388587502E-10</v>
      </c>
      <c r="BY43" s="10">
        <f>3/24000000*OO[[#This Row],[133 (05JUL1985 12:00:00)-Water Temperature (C)]]*OO[[#This Row],[75]]</f>
        <v>2.5789573809049999E-10</v>
      </c>
      <c r="BZ43" s="10">
        <f>3/24000000*OO[[#This Row],[134 (05JUL1985 15:00:00)-Water Temperature (C)]]*OO[[#This Row],[76]]</f>
        <v>2.4158153558849999E-10</v>
      </c>
      <c r="CA43" s="10">
        <f>3/24000000*OO[[#This Row],[135 (05JUL1985 18:00:00)-Water Temperature (C)]]*OO[[#This Row],[77]]</f>
        <v>2.2195652487664998E-10</v>
      </c>
      <c r="CB43" s="10">
        <f>3/24000000*OO[[#This Row],[136 (05JUL1985 21:00:00)-Water Temperature (C)]]*OO[[#This Row],[78]]</f>
        <v>1.9791428360906246E-10</v>
      </c>
      <c r="CC43" s="10">
        <f>3/24000000*OO[[#This Row],[137 (06JUL1985 00:00:00)-Water Temperature (C)]]*OO[[#This Row],[79]]</f>
        <v>1.7438876388267497E-10</v>
      </c>
      <c r="CD43" s="10">
        <f>3/24000000*OO[[#This Row],[138 (06JUL1985 03:00:00)-Water Temperature (C)]]*OO[[#This Row],[80]]</f>
        <v>1.541564323331625E-10</v>
      </c>
      <c r="CE43" s="10">
        <f>3/24000000*OO[[#This Row],[139 (06JUL1985 06:00:00)-Water Temperature (C)]]*OO[[#This Row],[81]]</f>
        <v>1.3905355134319999E-10</v>
      </c>
      <c r="CF43" s="10">
        <f>3/24000000*OO[[#This Row],[140 (06JUL1985 09:00:00)-Water Temperature (C)]]*OO[[#This Row],[82]]</f>
        <v>1.3125520140755001E-10</v>
      </c>
      <c r="CG43" s="10">
        <f>3/24000000*OO[[#This Row],[141 (06JUL1985 12:00:00)-Water Temperature (C)]]*OO[[#This Row],[83]]</f>
        <v>1.2569108344459998E-10</v>
      </c>
      <c r="CH43" s="10">
        <f>3/24000000*OO[[#This Row],[142 (06JUL1985 15:00:00)-Water Temperature (C)]]*OO[[#This Row],[84]]</f>
        <v>1.2061683246415001E-10</v>
      </c>
      <c r="CI43" s="10">
        <f>3/24000000*OO[[#This Row],[143 (06JUL1985 18:00:00)-Water Temperature (C)]]*OO[[#This Row],[85]]</f>
        <v>1.1320800028503749E-10</v>
      </c>
      <c r="CJ43" s="10">
        <f>3/24000000*OO[[#This Row],[144 (06JUL1985 21:00:00)-Water Temperature (C)]]*OO[[#This Row],[86]]</f>
        <v>1.02814082189325E-10</v>
      </c>
      <c r="CK43" s="10">
        <f>3/24000000*OO[[#This Row],[145 (07JUL1985 00:00:00)-Water Temperature (C)]]*OO[[#This Row],[87]]</f>
        <v>9.2491212703499983E-11</v>
      </c>
      <c r="CL43" s="10">
        <f>3/24000000*OO[[#This Row],[146 (07JUL1985 03:00:00)-Water Temperature (C)]]*OO[[#This Row],[88]]</f>
        <v>8.3330722530825E-11</v>
      </c>
      <c r="CM43" s="10">
        <f>3/24000000*OO[[#This Row],[147 (07JUL1985 06:00:00)-Water Temperature (C)]]*OO[[#This Row],[89]]</f>
        <v>7.6140329544300001E-11</v>
      </c>
      <c r="CN43" s="10">
        <f>3/24000000*OO[[#This Row],[148 (07JUL1985 09:00:00)-Water Temperature (C)]]*OO[[#This Row],[90]]</f>
        <v>7.1015877850500006E-11</v>
      </c>
      <c r="CO43" s="10">
        <f>3/24000000*OO[[#This Row],[149 (07JUL1985 12:00:00)-Water Temperature (C)]]*OO[[#This Row],[91]]</f>
        <v>6.7299247380137495E-11</v>
      </c>
      <c r="CP43" s="10">
        <f>3/24000000*OO[[#This Row],[150 (07JUL1985 15:00:00)-Water Temperature (C)]]*OO[[#This Row],[92]]</f>
        <v>6.4597684679474999E-11</v>
      </c>
      <c r="CQ43" s="10">
        <f>3/24000000*OO[[#This Row],[151 (07JUL1985 18:00:00)-Water Temperature (C)]]*OO[[#This Row],[93]]</f>
        <v>6.1032929462412496E-11</v>
      </c>
      <c r="CR43" s="10">
        <f>3/24000000*OO[[#This Row],[152 (07JUL1985 21:00:00)-Water Temperature (C)]]*OO[[#This Row],[94]]</f>
        <v>5.6429091773249998E-11</v>
      </c>
      <c r="CS43" s="10">
        <f>3/24000000*OO[[#This Row],[153 (08JUL1985 00:00:00)-Water Temperature (C)]]*OO[[#This Row],[95]]</f>
        <v>5.13812149452E-11</v>
      </c>
      <c r="CT43" s="10">
        <f>3/24000000*OO[[#This Row],[154 (08JUL1985 03:00:00)-Water Temperature (C)]]*OO[[#This Row],[96]]</f>
        <v>4.7046904498687499E-11</v>
      </c>
      <c r="CU43" s="10">
        <f>3/24000000*OO[[#This Row],[155 (08JUL1985 06:00:00)-Water Temperature (C)]]*OO[[#This Row],[97]]</f>
        <v>4.3657850497400001E-11</v>
      </c>
      <c r="CV43" s="10">
        <f>3/24000000*OO[[#This Row],[156 (08JUL1985 09:00:00)-Water Temperature (C)]]*OO[[#This Row],[98]]</f>
        <v>4.1683706897999996E-11</v>
      </c>
      <c r="CW43" s="10">
        <f>3/24000000*OO[[#This Row],[157 (08JUL1985 12:00:00)-Water Temperature (C)]]*OO[[#This Row],[99]]</f>
        <v>4.0261571398212496E-11</v>
      </c>
    </row>
    <row r="44" spans="1:101" x14ac:dyDescent="0.35">
      <c r="A44" t="s">
        <v>49</v>
      </c>
      <c r="B44">
        <v>848.56320000000005</v>
      </c>
      <c r="C44" s="10">
        <f>3/24*OO[[#This Row],[59 (26JUN1985 06:00:00)-Water Temperature (C)]]*OO[[#This Row],[1]]/SUM(OO[1])</f>
        <v>6.6818554158481189E-2</v>
      </c>
      <c r="D44" s="10">
        <f>3/24*OO[[#This Row],[60 (26JUN1985 09:00:00)-Water Temperature (C)]]*OO[[#This Row],[2]]/SUM(OO[2])</f>
        <v>7.246376252765141E-2</v>
      </c>
      <c r="E44" s="10">
        <f>3/24*OO[[#This Row],[61 (26JUN1985 12:00:00)-Water Temperature (C)]]*OO[[#This Row],[3]]/SUM(OO[3])</f>
        <v>1.5244449272989414E-3</v>
      </c>
      <c r="F44" s="10">
        <f>3/24*OO[[#This Row],[62 (26JUN1985 15:00:00)-Water Temperature (C)]]*OO[[#This Row],[4]]/SUM(OO[4])</f>
        <v>2.1147103779059391E-5</v>
      </c>
      <c r="G44" s="10">
        <f>3/24*OO[[#This Row],[63 (26JUN1985 18:00:00)-Water Temperature (C)]]*OO[[#This Row],[5]]/SUM(OO[5])</f>
        <v>1.1922362134024664E-5</v>
      </c>
      <c r="H44" s="10">
        <f>3/24*OO[[#This Row],[64 (26JUN1985 21:00:00)-Water Temperature (C)]]*OO[[#This Row],[6]]/SUM(OO[6])</f>
        <v>9.6048676952996916E-6</v>
      </c>
      <c r="I44" s="10">
        <f>3/24*OO[[#This Row],[65 (27JUN1985 00:00:00)-Water Temperature (C)]]*OO[[#This Row],[7]]/SUM(OO[7])</f>
        <v>7.7688059274841683E-6</v>
      </c>
      <c r="J44" s="10">
        <f>3/24*OO[[#This Row],[66 (27JUN1985 03:00:00)-Water Temperature (C)]]*OO[[#This Row],[8]]/SUM(OO[8])</f>
        <v>6.2783729688891145E-6</v>
      </c>
      <c r="K44" s="10">
        <f>3/24*OO[[#This Row],[67 (27JUN1985 06:00:00)-Water Temperature (C)]]*OO[[#This Row],[9]]/SUM(OO[9])</f>
        <v>5.1090654954235857E-6</v>
      </c>
      <c r="L44" s="10">
        <f>3/24*OO[[#This Row],[68 (27JUN1985 09:00:00)-Water Temperature (C)]]*OO[[#This Row],[10]]/SUM(OO[10])</f>
        <v>4.2684295860945526E-6</v>
      </c>
      <c r="M44" s="10">
        <f>3/24*OO[[#This Row],[69 (27JUN1985 12:00:00)-Water Temperature (C)]]*OO[[#This Row],[11]]/SUM(OO[11])</f>
        <v>3.5962691645374807E-6</v>
      </c>
      <c r="N44" s="10">
        <f>3/24*OO[[#This Row],[70 (27JUN1985 15:00:00)-Water Temperature (C)]]*OO[[#This Row],[12]]/SUM(OO[12])</f>
        <v>2.9998979040630725E-6</v>
      </c>
      <c r="O44" s="10">
        <f>3/24*OO[[#This Row],[71 (27JUN1985 18:00:00)-Water Temperature (C)]]*OO[[#This Row],[13]]/SUM(OO[13])</f>
        <v>2.456005310409675E-6</v>
      </c>
      <c r="P44" s="10">
        <f>3/24*OO[[#This Row],[72 (27JUN1985 21:00:00)-Water Temperature (C)]]*OO[[#This Row],[14]]/SUM(OO[14])</f>
        <v>1.954535478705087E-6</v>
      </c>
      <c r="Q44" s="10">
        <f>3/24*OO[[#This Row],[73 (28JUN1985 00:00:00)-Water Temperature (C)]]*OO[[#This Row],[15]]/SUM(OO[15])</f>
        <v>1.5389524043346692E-6</v>
      </c>
      <c r="R44" s="10">
        <f>3/24*OO[[#This Row],[74 (28JUN1985 03:00:00)-Water Temperature (C)]]*OO[[#This Row],[16]]/SUM(OO[16])</f>
        <v>1.2187495781419739E-6</v>
      </c>
      <c r="S44" s="10">
        <f>3/24*OO[[#This Row],[75 (28JUN1985 06:00:00)-Water Temperature (C)]]*OO[[#This Row],[17]]/SUM(OO[17])</f>
        <v>9.7965430004335151E-7</v>
      </c>
      <c r="T44" s="10">
        <f>3/24*OO[[#This Row],[76 (28JUN1985 09:00:00)-Water Temperature (C)]]*OO[[#This Row],[18]]/SUM(OO[18])</f>
        <v>8.1448979865954331E-7</v>
      </c>
      <c r="U44" s="10">
        <f>3/24*OO[[#This Row],[77 (28JUN1985 12:00:00)-Water Temperature (C)]]*OO[[#This Row],[19]]/SUM(OO[19])</f>
        <v>6.8512540676330751E-7</v>
      </c>
      <c r="V44" s="10">
        <f>3/24000000*OO[[#This Row],[78 (28JUN1985 15:00:00)-Water Temperature (C)]]*OO[[#This Row],[20]]</f>
        <v>5.7146926132974997E-7</v>
      </c>
      <c r="W44" s="10">
        <f>3/24000000*OO[[#This Row],[79 (28JUN1985 18:00:00)-Water Temperature (C)]]*OO[[#This Row],[21]]</f>
        <v>4.7125614975824998E-7</v>
      </c>
      <c r="X44" s="10">
        <f>3/24000000*OO[[#This Row],[80 (28JUN1985 21:00:00)-Water Temperature (C)]]*OO[[#This Row],[22]]</f>
        <v>3.7816946484800001E-7</v>
      </c>
      <c r="Y44" s="10">
        <f>3/24000000*OO[[#This Row],[81 (29JUN1985 00:00:00)-Water Temperature (C)]]*OO[[#This Row],[23]]</f>
        <v>2.9969131737600001E-7</v>
      </c>
      <c r="Z44" s="10">
        <f>3/24000000*OO[[#This Row],[82 (29JUN1985 03:00:00)-Water Temperature (C)]]*OO[[#This Row],[24]]</f>
        <v>2.3901887911874998E-7</v>
      </c>
      <c r="AA44" s="10">
        <f>3/24000000*OO[[#This Row],[83 (29JUN1985 06:00:00)-Water Temperature (C)]]*OO[[#This Row],[25]]</f>
        <v>1.9342813701268752E-7</v>
      </c>
      <c r="AB44" s="10">
        <f>3/24000000*OO[[#This Row],[84 (29JUN1985 09:00:00)-Water Temperature (C)]]*OO[[#This Row],[26]]</f>
        <v>1.6305159559867496E-7</v>
      </c>
      <c r="AC44" s="10">
        <f>3/24000000*OO[[#This Row],[85 (29JUN1985 12:00:00)-Water Temperature (C)]]*OO[[#This Row],[27]]</f>
        <v>1.3939526637390001E-7</v>
      </c>
      <c r="AD44" s="10">
        <f>3/24000000*OO[[#This Row],[86 (29JUN1985 15:00:00)-Water Temperature (C)]]*OO[[#This Row],[28]]</f>
        <v>1.196718234894E-7</v>
      </c>
      <c r="AE44" s="10">
        <f>3/24000000*OO[[#This Row],[88 (29JUN1985 21:00:00)-Water Temperature (C)]]*OO[[#This Row],[30]]</f>
        <v>8.2440313867199994E-8</v>
      </c>
      <c r="AF44" s="10">
        <f>3/24000000*OO[[#This Row],[88 (29JUN1985 21:00:00)-Water Temperature (C)]]*OO[[#This Row],[30]]</f>
        <v>8.2440313867199994E-8</v>
      </c>
      <c r="AG44" s="10">
        <f>3/24000000*OO[[#This Row],[89 (30JUN1985 00:00:00)-Water Temperature (C)]]*OO[[#This Row],[31]]</f>
        <v>6.6655985730000003E-8</v>
      </c>
      <c r="AH44" s="10">
        <f>3/24000000*OO[[#This Row],[90 (30JUN1985 03:00:00)-Water Temperature (C)]]*OO[[#This Row],[32]]</f>
        <v>5.4187279796549996E-8</v>
      </c>
      <c r="AI44" s="10">
        <f>3/24000000*OO[[#This Row],[91 (30JUN1985 06:00:00)-Water Temperature (C)]]*OO[[#This Row],[33]]</f>
        <v>4.51708955889625E-8</v>
      </c>
      <c r="AJ44" s="10">
        <f>3/24000000*OO[[#This Row],[92 (30JUN1985 09:00:00)-Water Temperature (C)]]*OO[[#This Row],[34]]</f>
        <v>3.9352707194999999E-8</v>
      </c>
      <c r="AK44" s="10">
        <f>3/24000000*OO[[#This Row],[93 (30JUN1985 12:00:00)-Water Temperature (C)]]*OO[[#This Row],[35]]</f>
        <v>3.5164081568162502E-8</v>
      </c>
      <c r="AL44" s="10">
        <f>3/24000000*OO[[#This Row],[94 (30JUN1985 15:00:00)-Water Temperature (C)]]*OO[[#This Row],[36]]</f>
        <v>3.17077853931E-8</v>
      </c>
      <c r="AM44" s="10">
        <f>3/24000000*OO[[#This Row],[95 (30JUN1985 18:00:00)-Water Temperature (C)]]*OO[[#This Row],[37]]</f>
        <v>2.8218298573249999E-8</v>
      </c>
      <c r="AN44" s="10">
        <f>3/24000000*OO[[#This Row],[96 (30JUN1985 21:00:00)-Water Temperature (C)]]*OO[[#This Row],[38]]</f>
        <v>2.42080247054875E-8</v>
      </c>
      <c r="AO44" s="10">
        <f>3/24000000*OO[[#This Row],[97 (01JUL1985 00:00:00)-Water Temperature (C)]]*OO[[#This Row],[39]]</f>
        <v>2.0421820363962498E-8</v>
      </c>
      <c r="AP44" s="10">
        <f>3/24000000*OO[[#This Row],[98 (01JUL1985 03:00:00)-Water Temperature (C)]]*OO[[#This Row],[40]]</f>
        <v>1.7281672087817498E-8</v>
      </c>
      <c r="AQ44" s="10">
        <f>3/24000000*OO[[#This Row],[99 (01JUL1985 06:00:00)-Water Temperature (C)]]*OO[[#This Row],[41]]</f>
        <v>1.4955184946206248E-8</v>
      </c>
      <c r="AR44" s="10">
        <f>3/24000000*OO[[#This Row],[100 (01JUL1985 09:00:00)-Water Temperature (C)]]*OO[[#This Row],[42]]</f>
        <v>1.351913605388E-8</v>
      </c>
      <c r="AS44" s="10">
        <f>3/24000000*OO[[#This Row],[101 (01JUL1985 12:00:00)-Water Temperature (C)]]*OO[[#This Row],[43]]</f>
        <v>1.2316682575837499E-8</v>
      </c>
      <c r="AT44" s="10">
        <f>3/24000000*OO[[#This Row],[102 (01JUL1985 15:00:00)-Water Temperature (C)]]*OO[[#This Row],[44]]</f>
        <v>1.1075183417579999E-8</v>
      </c>
      <c r="AU44" s="10">
        <f>3/24000000*OO[[#This Row],[103 (01JUL1985 18:00:00)-Water Temperature (C)]]*OO[[#This Row],[45]]</f>
        <v>9.7802136238124991E-9</v>
      </c>
      <c r="AV44" s="10">
        <f>3/24000000*OO[[#This Row],[104 (01JUL1985 21:00:00)-Water Temperature (C)]]*OO[[#This Row],[46]]</f>
        <v>8.4181057124099991E-9</v>
      </c>
      <c r="AW44" s="10">
        <f>3/24000000*OO[[#This Row],[105 (02JUL1985 00:00:00)-Water Temperature (C)]]*OO[[#This Row],[47]]</f>
        <v>7.2953693209349995E-9</v>
      </c>
      <c r="AX44" s="10">
        <f>3/24000000*OO[[#This Row],[106 (02JUL1985 03:00:00)-Water Temperature (C)]]*OO[[#This Row],[48]]</f>
        <v>6.3568735825500001E-9</v>
      </c>
      <c r="AY44" s="10">
        <f>3/24000000*OO[[#This Row],[107 (02JUL1985 06:00:00)-Water Temperature (C)]]*OO[[#This Row],[49]]</f>
        <v>5.6047775029775001E-9</v>
      </c>
      <c r="AZ44" s="10">
        <f>3/24000000*OO[[#This Row],[108 (02JUL1985 09:00:00)-Water Temperature (C)]]*OO[[#This Row],[50]]</f>
        <v>4.9424524228999997E-9</v>
      </c>
      <c r="BA44" s="10">
        <f>3/24000000*OO[[#This Row],[109 (02JUL1985 12:00:00)-Water Temperature (C)]]*OO[[#This Row],[51]]</f>
        <v>4.4048807256825001E-9</v>
      </c>
      <c r="BB44" s="10">
        <f>3/24000000*OO[[#This Row],[110 (02JUL1985 15:00:00)-Water Temperature (C)]]*OO[[#This Row],[52]]</f>
        <v>3.94897094172E-9</v>
      </c>
      <c r="BC44" s="10">
        <f>3/24000000*OO[[#This Row],[111 (02JUL1985 18:00:00)-Water Temperature (C)]]*OO[[#This Row],[53]]</f>
        <v>3.5414145867437498E-9</v>
      </c>
      <c r="BD44" s="10">
        <f>3/24000000*OO[[#This Row],[112 (02JUL1985 21:00:00)-Water Temperature (C)]]*OO[[#This Row],[54]]</f>
        <v>3.0893090589074999E-9</v>
      </c>
      <c r="BE44" s="10">
        <f>3/24000000*OO[[#This Row],[113 (03JUL1985 00:00:00)-Water Temperature (C)]]*OO[[#This Row],[55]]</f>
        <v>2.6198845749674997E-9</v>
      </c>
      <c r="BF44" s="10">
        <f>3/24000000*OO[[#This Row],[114 (03JUL1985 03:00:00)-Water Temperature (C)]]*OO[[#This Row],[56]]</f>
        <v>2.215481765395E-9</v>
      </c>
      <c r="BG44" s="10">
        <f>3/24000000*OO[[#This Row],[115 (03JUL1985 06:00:00)-Water Temperature (C)]]*OO[[#This Row],[57]]</f>
        <v>1.8975409270624995E-9</v>
      </c>
      <c r="BH44" s="10">
        <f>3/24000000*OO[[#This Row],[116 (03JUL1985 09:00:00)-Water Temperature (C)]]*OO[[#This Row],[58]]</f>
        <v>1.6938469143505E-9</v>
      </c>
      <c r="BI44" s="10">
        <f>3/24000000*OO[[#This Row],[117 (03JUL1985 12:00:00)-Water Temperature (C)]]*OO[[#This Row],[59]]</f>
        <v>1.5314518845695E-9</v>
      </c>
      <c r="BJ44" s="10">
        <f>3/24000000*OO[[#This Row],[118 (03JUL1985 15:00:00)-Water Temperature (C)]]*OO[[#This Row],[60]]</f>
        <v>1.3804249419303752E-9</v>
      </c>
      <c r="BK44" s="10">
        <f>3/24000000*OO[[#This Row],[119 (03JUL1985 18:00:00)-Water Temperature (C)]]*OO[[#This Row],[61]]</f>
        <v>1.2294153432149998E-9</v>
      </c>
      <c r="BL44" s="10">
        <f>3/24000000*OO[[#This Row],[120 (03JUL1985 21:00:00)-Water Temperature (C)]]*OO[[#This Row],[62]]</f>
        <v>1.0638064312905001E-9</v>
      </c>
      <c r="BM44" s="10">
        <f>3/24000000*OO[[#This Row],[121 (04JUL1985 00:00:00)-Water Temperature (C)]]*OO[[#This Row],[63]]</f>
        <v>9.1472455137187493E-10</v>
      </c>
      <c r="BN44" s="10">
        <f>3/24000000*OO[[#This Row],[122 (04JUL1985 03:00:00)-Water Temperature (C)]]*OO[[#This Row],[64]]</f>
        <v>7.9167237822750009E-10</v>
      </c>
      <c r="BO44" s="10">
        <f>3/24000000*OO[[#This Row],[123 (04JUL1985 06:00:00)-Water Temperature (C)]]*OO[[#This Row],[65]]</f>
        <v>6.9508716831074999E-10</v>
      </c>
      <c r="BP44" s="10">
        <f>3/24000000*OO[[#This Row],[124 (04JUL1985 09:00:00)-Water Temperature (C)]]*OO[[#This Row],[66]]</f>
        <v>6.32474626968E-10</v>
      </c>
      <c r="BQ44" s="10">
        <f>3/24000000*OO[[#This Row],[125 (04JUL1985 12:00:00)-Water Temperature (C)]]*OO[[#This Row],[67]]</f>
        <v>5.8204666737499994E-10</v>
      </c>
      <c r="BR44" s="10">
        <f>3/24000000*OO[[#This Row],[126 (04JUL1985 15:00:00)-Water Temperature (C)]]*OO[[#This Row],[68]]</f>
        <v>5.3623080085987489E-10</v>
      </c>
      <c r="BS44" s="10">
        <f>3/24000000*OO[[#This Row],[127 (04JUL1985 18:00:00)-Water Temperature (C)]]*OO[[#This Row],[69]]</f>
        <v>4.8383359997399994E-10</v>
      </c>
      <c r="BT44" s="10">
        <f>3/24000000*OO[[#This Row],[128 (04JUL1985 21:00:00)-Water Temperature (C)]]*OO[[#This Row],[70]]</f>
        <v>4.2710514468374995E-10</v>
      </c>
      <c r="BU44" s="10">
        <f>3/24000000*OO[[#This Row],[129 (05JUL1985 00:00:00)-Water Temperature (C)]]*OO[[#This Row],[71]]</f>
        <v>3.7434874670399997E-10</v>
      </c>
      <c r="BV44" s="10">
        <f>3/24000000*OO[[#This Row],[130 (05JUL1985 03:00:00)-Water Temperature (C)]]*OO[[#This Row],[72]]</f>
        <v>3.3151100512500002E-10</v>
      </c>
      <c r="BW44" s="10">
        <f>3/24000000*OO[[#This Row],[131 (05JUL1985 06:00:00)-Water Temperature (C)]]*OO[[#This Row],[73]]</f>
        <v>2.9845294179725001E-10</v>
      </c>
      <c r="BX44" s="10">
        <f>3/24000000*OO[[#This Row],[132 (05JUL1985 09:00:00)-Water Temperature (C)]]*OO[[#This Row],[74]]</f>
        <v>2.7829043622874997E-10</v>
      </c>
      <c r="BY44" s="10">
        <f>3/24000000*OO[[#This Row],[133 (05JUL1985 12:00:00)-Water Temperature (C)]]*OO[[#This Row],[75]]</f>
        <v>2.6125922282400001E-10</v>
      </c>
      <c r="BZ44" s="10">
        <f>3/24000000*OO[[#This Row],[134 (05JUL1985 15:00:00)-Water Temperature (C)]]*OO[[#This Row],[76]]</f>
        <v>2.4484945115199998E-10</v>
      </c>
      <c r="CA44" s="10">
        <f>3/24000000*OO[[#This Row],[135 (05JUL1985 18:00:00)-Water Temperature (C)]]*OO[[#This Row],[77]]</f>
        <v>2.2527733069849997E-10</v>
      </c>
      <c r="CB44" s="10">
        <f>3/24000000*OO[[#This Row],[136 (05JUL1985 21:00:00)-Water Temperature (C)]]*OO[[#This Row],[78]]</f>
        <v>2.0094570911002501E-10</v>
      </c>
      <c r="CC44" s="10">
        <f>3/24000000*OO[[#This Row],[137 (06JUL1985 00:00:00)-Water Temperature (C)]]*OO[[#This Row],[79]]</f>
        <v>1.7706554478217501E-10</v>
      </c>
      <c r="CD44" s="10">
        <f>3/24000000*OO[[#This Row],[138 (06JUL1985 03:00:00)-Water Temperature (C)]]*OO[[#This Row],[80]]</f>
        <v>1.5647462035667499E-10</v>
      </c>
      <c r="CE44" s="10">
        <f>3/24000000*OO[[#This Row],[139 (06JUL1985 06:00:00)-Water Temperature (C)]]*OO[[#This Row],[81]]</f>
        <v>1.4087541069133751E-10</v>
      </c>
      <c r="CF44" s="10">
        <f>3/24000000*OO[[#This Row],[140 (06JUL1985 09:00:00)-Water Temperature (C)]]*OO[[#This Row],[82]]</f>
        <v>1.3292871248936249E-10</v>
      </c>
      <c r="CG44" s="10">
        <f>3/24000000*OO[[#This Row],[141 (06JUL1985 12:00:00)-Water Temperature (C)]]*OO[[#This Row],[83]]</f>
        <v>1.271795334229625E-10</v>
      </c>
      <c r="CH44" s="10">
        <f>3/24000000*OO[[#This Row],[142 (06JUL1985 15:00:00)-Water Temperature (C)]]*OO[[#This Row],[84]]</f>
        <v>1.2208877678924999E-10</v>
      </c>
      <c r="CI44" s="10">
        <f>3/24000000*OO[[#This Row],[143 (06JUL1985 18:00:00)-Water Temperature (C)]]*OO[[#This Row],[85]]</f>
        <v>1.1479846833162499E-10</v>
      </c>
      <c r="CJ44" s="10">
        <f>3/24000000*OO[[#This Row],[144 (06JUL1985 21:00:00)-Water Temperature (C)]]*OO[[#This Row],[86]]</f>
        <v>1.0429252635982501E-10</v>
      </c>
      <c r="CK44" s="10">
        <f>3/24000000*OO[[#This Row],[145 (07JUL1985 00:00:00)-Water Temperature (C)]]*OO[[#This Row],[87]]</f>
        <v>9.3797791914749984E-11</v>
      </c>
      <c r="CL44" s="10">
        <f>3/24000000*OO[[#This Row],[146 (07JUL1985 03:00:00)-Water Temperature (C)]]*OO[[#This Row],[88]]</f>
        <v>8.4487207269312489E-11</v>
      </c>
      <c r="CM44" s="10">
        <f>3/24000000*OO[[#This Row],[147 (07JUL1985 06:00:00)-Water Temperature (C)]]*OO[[#This Row],[89]]</f>
        <v>7.7042884394849997E-11</v>
      </c>
      <c r="CN44" s="10">
        <f>3/24000000*OO[[#This Row],[148 (07JUL1985 09:00:00)-Water Temperature (C)]]*OO[[#This Row],[90]]</f>
        <v>7.1823050074349999E-11</v>
      </c>
      <c r="CO44" s="10">
        <f>3/24000000*OO[[#This Row],[149 (07JUL1985 12:00:00)-Water Temperature (C)]]*OO[[#This Row],[91]]</f>
        <v>6.8066452893999989E-11</v>
      </c>
      <c r="CP44" s="10">
        <f>3/24000000*OO[[#This Row],[150 (07JUL1985 15:00:00)-Water Temperature (C)]]*OO[[#This Row],[92]]</f>
        <v>6.5343642055837483E-11</v>
      </c>
      <c r="CQ44" s="10">
        <f>3/24000000*OO[[#This Row],[151 (07JUL1985 18:00:00)-Water Temperature (C)]]*OO[[#This Row],[93]]</f>
        <v>6.1734523471875E-11</v>
      </c>
      <c r="CR44" s="10">
        <f>3/24000000*OO[[#This Row],[152 (07JUL1985 21:00:00)-Water Temperature (C)]]*OO[[#This Row],[94]]</f>
        <v>5.7141807842900003E-11</v>
      </c>
      <c r="CS44" s="10">
        <f>3/24000000*OO[[#This Row],[153 (08JUL1985 00:00:00)-Water Temperature (C)]]*OO[[#This Row],[95]]</f>
        <v>5.2067096857575001E-11</v>
      </c>
      <c r="CT44" s="10">
        <f>3/24000000*OO[[#This Row],[154 (08JUL1985 03:00:00)-Water Temperature (C)]]*OO[[#This Row],[96]]</f>
        <v>4.7621482496875008E-11</v>
      </c>
      <c r="CU44" s="10">
        <f>3/24000000*OO[[#This Row],[155 (08JUL1985 06:00:00)-Water Temperature (C)]]*OO[[#This Row],[97]]</f>
        <v>4.4148131153775E-11</v>
      </c>
      <c r="CV44" s="10">
        <f>3/24000000*OO[[#This Row],[156 (08JUL1985 09:00:00)-Water Temperature (C)]]*OO[[#This Row],[98]]</f>
        <v>4.2152824288062501E-11</v>
      </c>
      <c r="CW44" s="10">
        <f>3/24000000*OO[[#This Row],[157 (08JUL1985 12:00:00)-Water Temperature (C)]]*OO[[#This Row],[99]]</f>
        <v>4.0718734290700001E-11</v>
      </c>
    </row>
    <row r="45" spans="1:101" x14ac:dyDescent="0.35">
      <c r="A45" t="s">
        <v>50</v>
      </c>
      <c r="B45">
        <v>815.12360000000001</v>
      </c>
      <c r="C45" s="10">
        <f>3/24*OO[[#This Row],[59 (26JUN1985 06:00:00)-Water Temperature (C)]]*OO[[#This Row],[1]]/SUM(OO[1])</f>
        <v>5.5886182235954263E-2</v>
      </c>
      <c r="D45" s="10">
        <f>3/24*OO[[#This Row],[60 (26JUN1985 09:00:00)-Water Temperature (C)]]*OO[[#This Row],[2]]/SUM(OO[2])</f>
        <v>9.9498613406152639E-2</v>
      </c>
      <c r="E45" s="10">
        <f>3/24*OO[[#This Row],[61 (26JUN1985 12:00:00)-Water Temperature (C)]]*OO[[#This Row],[3]]/SUM(OO[3])</f>
        <v>2.6044396180049576E-3</v>
      </c>
      <c r="F45" s="10">
        <f>3/24*OO[[#This Row],[62 (26JUN1985 15:00:00)-Water Temperature (C)]]*OO[[#This Row],[4]]/SUM(OO[4])</f>
        <v>2.9453097047225149E-5</v>
      </c>
      <c r="G45" s="10">
        <f>3/24*OO[[#This Row],[63 (26JUN1985 18:00:00)-Water Temperature (C)]]*OO[[#This Row],[5]]/SUM(OO[5])</f>
        <v>1.3907245692409007E-5</v>
      </c>
      <c r="H45" s="10">
        <f>3/24*OO[[#This Row],[64 (26JUN1985 21:00:00)-Water Temperature (C)]]*OO[[#This Row],[6]]/SUM(OO[6])</f>
        <v>1.1189918899436543E-5</v>
      </c>
      <c r="I45" s="10">
        <f>3/24*OO[[#This Row],[65 (27JUN1985 00:00:00)-Water Temperature (C)]]*OO[[#This Row],[7]]/SUM(OO[7])</f>
        <v>9.0486694960757355E-6</v>
      </c>
      <c r="J45" s="10">
        <f>3/24*OO[[#This Row],[66 (27JUN1985 03:00:00)-Water Temperature (C)]]*OO[[#This Row],[8]]/SUM(OO[8])</f>
        <v>7.3139688791104837E-6</v>
      </c>
      <c r="K45" s="10">
        <f>3/24*OO[[#This Row],[67 (27JUN1985 06:00:00)-Water Temperature (C)]]*OO[[#This Row],[9]]/SUM(OO[9])</f>
        <v>5.9495796990903004E-6</v>
      </c>
      <c r="L45" s="10">
        <f>3/24*OO[[#This Row],[68 (27JUN1985 09:00:00)-Water Temperature (C)]]*OO[[#This Row],[10]]/SUM(OO[10])</f>
        <v>4.9709531139789786E-6</v>
      </c>
      <c r="M45" s="10">
        <f>3/24*OO[[#This Row],[69 (27JUN1985 12:00:00)-Water Temperature (C)]]*OO[[#This Row],[11]]/SUM(OO[11])</f>
        <v>4.1888879495814729E-6</v>
      </c>
      <c r="N45" s="10">
        <f>3/24*OO[[#This Row],[70 (27JUN1985 15:00:00)-Water Temperature (C)]]*OO[[#This Row],[12]]/SUM(OO[12])</f>
        <v>3.4952235283343038E-6</v>
      </c>
      <c r="O45" s="10">
        <f>3/24*OO[[#This Row],[71 (27JUN1985 18:00:00)-Water Temperature (C)]]*OO[[#This Row],[13]]/SUM(OO[13])</f>
        <v>2.864693802780809E-6</v>
      </c>
      <c r="P45" s="10">
        <f>3/24*OO[[#This Row],[72 (27JUN1985 21:00:00)-Water Temperature (C)]]*OO[[#This Row],[14]]/SUM(OO[14])</f>
        <v>2.2806986328959687E-6</v>
      </c>
      <c r="Q45" s="10">
        <f>3/24*OO[[#This Row],[73 (28JUN1985 00:00:00)-Water Temperature (C)]]*OO[[#This Row],[15]]/SUM(OO[15])</f>
        <v>1.7950851407838122E-6</v>
      </c>
      <c r="R45" s="10">
        <f>3/24*OO[[#This Row],[74 (28JUN1985 03:00:00)-Water Temperature (C)]]*OO[[#This Row],[16]]/SUM(OO[16])</f>
        <v>1.4207727757266486E-6</v>
      </c>
      <c r="S45" s="10">
        <f>3/24*OO[[#This Row],[75 (28JUN1985 06:00:00)-Water Temperature (C)]]*OO[[#This Row],[17]]/SUM(OO[17])</f>
        <v>1.1405696892888418E-6</v>
      </c>
      <c r="T45" s="10">
        <f>3/24*OO[[#This Row],[76 (28JUN1985 09:00:00)-Water Temperature (C)]]*OO[[#This Row],[18]]/SUM(OO[18])</f>
        <v>9.4783111689166519E-7</v>
      </c>
      <c r="U45" s="10">
        <f>3/24*OO[[#This Row],[77 (28JUN1985 12:00:00)-Water Temperature (C)]]*OO[[#This Row],[19]]/SUM(OO[19])</f>
        <v>7.9768915048410424E-7</v>
      </c>
      <c r="V45" s="10">
        <f>3/24000000*OO[[#This Row],[78 (28JUN1985 15:00:00)-Water Temperature (C)]]*OO[[#This Row],[20]]</f>
        <v>6.6544028776412498E-7</v>
      </c>
      <c r="W45" s="10">
        <f>3/24000000*OO[[#This Row],[79 (28JUN1985 18:00:00)-Water Temperature (C)]]*OO[[#This Row],[21]]</f>
        <v>5.4931757069562493E-7</v>
      </c>
      <c r="X45" s="10">
        <f>3/24000000*OO[[#This Row],[80 (28JUN1985 21:00:00)-Water Temperature (C)]]*OO[[#This Row],[22]]</f>
        <v>4.4102794705612503E-7</v>
      </c>
      <c r="Y45" s="10">
        <f>3/24000000*OO[[#This Row],[81 (29JUN1985 00:00:00)-Water Temperature (C)]]*OO[[#This Row],[23]]</f>
        <v>3.4927415000249999E-7</v>
      </c>
      <c r="Z45" s="10">
        <f>3/24000000*OO[[#This Row],[82 (29JUN1985 03:00:00)-Water Temperature (C)]]*OO[[#This Row],[24]]</f>
        <v>2.7855016307212499E-7</v>
      </c>
      <c r="AA45" s="10">
        <f>3/24000000*OO[[#This Row],[83 (29JUN1985 06:00:00)-Water Temperature (C)]]*OO[[#This Row],[25]]</f>
        <v>2.2513237459900001E-7</v>
      </c>
      <c r="AB45" s="10">
        <f>3/24000000*OO[[#This Row],[84 (29JUN1985 09:00:00)-Water Temperature (C)]]*OO[[#This Row],[26]]</f>
        <v>1.8971078056790001E-7</v>
      </c>
      <c r="AC45" s="10">
        <f>3/24000000*OO[[#This Row],[85 (29JUN1985 12:00:00)-Water Temperature (C)]]*OO[[#This Row],[27]]</f>
        <v>1.6209885436887499E-7</v>
      </c>
      <c r="AD45" s="10">
        <f>3/24000000*OO[[#This Row],[86 (29JUN1985 15:00:00)-Water Temperature (C)]]*OO[[#This Row],[28]]</f>
        <v>1.3914896533999998E-7</v>
      </c>
      <c r="AE45" s="10">
        <f>3/24000000*OO[[#This Row],[88 (29JUN1985 21:00:00)-Water Temperature (C)]]*OO[[#This Row],[30]]</f>
        <v>9.594487083937501E-8</v>
      </c>
      <c r="AF45" s="10">
        <f>3/24000000*OO[[#This Row],[88 (29JUN1985 21:00:00)-Water Temperature (C)]]*OO[[#This Row],[30]]</f>
        <v>9.594487083937501E-8</v>
      </c>
      <c r="AG45" s="10">
        <f>3/24000000*OO[[#This Row],[89 (30JUN1985 00:00:00)-Water Temperature (C)]]*OO[[#This Row],[31]]</f>
        <v>7.7558427807200004E-8</v>
      </c>
      <c r="AH45" s="10">
        <f>3/24000000*OO[[#This Row],[90 (30JUN1985 03:00:00)-Water Temperature (C)]]*OO[[#This Row],[32]]</f>
        <v>6.3012520991699996E-8</v>
      </c>
      <c r="AI45" s="10">
        <f>3/24000000*OO[[#This Row],[91 (30JUN1985 06:00:00)-Water Temperature (C)]]*OO[[#This Row],[33]]</f>
        <v>5.2419769510624996E-8</v>
      </c>
      <c r="AJ45" s="10">
        <f>3/24000000*OO[[#This Row],[92 (30JUN1985 09:00:00)-Water Temperature (C)]]*OO[[#This Row],[34]]</f>
        <v>4.5635536871800002E-8</v>
      </c>
      <c r="AK45" s="10">
        <f>3/24000000*OO[[#This Row],[93 (30JUN1985 12:00:00)-Water Temperature (C)]]*OO[[#This Row],[35]]</f>
        <v>4.0743532573425E-8</v>
      </c>
      <c r="AL45" s="10">
        <f>3/24000000*OO[[#This Row],[94 (30JUN1985 15:00:00)-Water Temperature (C)]]*OO[[#This Row],[36]]</f>
        <v>3.6725225216049996E-8</v>
      </c>
      <c r="AM45" s="10">
        <f>3/24000000*OO[[#This Row],[95 (30JUN1985 18:00:00)-Water Temperature (C)]]*OO[[#This Row],[37]]</f>
        <v>3.2712708030749992E-8</v>
      </c>
      <c r="AN45" s="10">
        <f>3/24000000*OO[[#This Row],[96 (30JUN1985 21:00:00)-Water Temperature (C)]]*OO[[#This Row],[38]]</f>
        <v>2.8075332210549999E-8</v>
      </c>
      <c r="AO45" s="10">
        <f>3/24000000*OO[[#This Row],[97 (01JUL1985 00:00:00)-Water Temperature (C)]]*OO[[#This Row],[39]]</f>
        <v>2.3684812980887499E-8</v>
      </c>
      <c r="AP45" s="10">
        <f>3/24000000*OO[[#This Row],[98 (01JUL1985 03:00:00)-Water Temperature (C)]]*OO[[#This Row],[40]]</f>
        <v>2.0033514876941247E-8</v>
      </c>
      <c r="AQ45" s="10">
        <f>3/24000000*OO[[#This Row],[99 (01JUL1985 06:00:00)-Water Temperature (C)]]*OO[[#This Row],[41]]</f>
        <v>1.7306916775224998E-8</v>
      </c>
      <c r="AR45" s="10">
        <f>3/24000000*OO[[#This Row],[100 (01JUL1985 09:00:00)-Water Temperature (C)]]*OO[[#This Row],[42]]</f>
        <v>1.5635502791531248E-8</v>
      </c>
      <c r="AS45" s="10">
        <f>3/24000000*OO[[#This Row],[101 (01JUL1985 12:00:00)-Water Temperature (C)]]*OO[[#This Row],[43]]</f>
        <v>1.4248326362332499E-8</v>
      </c>
      <c r="AT45" s="10">
        <f>3/24000000*OO[[#This Row],[102 (01JUL1985 15:00:00)-Water Temperature (C)]]*OO[[#This Row],[44]]</f>
        <v>1.2814301271712498E-8</v>
      </c>
      <c r="AU45" s="10">
        <f>3/24000000*OO[[#This Row],[103 (01JUL1985 18:00:00)-Water Temperature (C)]]*OO[[#This Row],[45]]</f>
        <v>1.1332308343274998E-8</v>
      </c>
      <c r="AV45" s="10">
        <f>3/24000000*OO[[#This Row],[104 (01JUL1985 21:00:00)-Water Temperature (C)]]*OO[[#This Row],[46]]</f>
        <v>9.7551450907399995E-9</v>
      </c>
      <c r="AW45" s="10">
        <f>3/24000000*OO[[#This Row],[105 (02JUL1985 00:00:00)-Water Temperature (C)]]*OO[[#This Row],[47]]</f>
        <v>8.4511106210312503E-9</v>
      </c>
      <c r="AX45" s="10">
        <f>3/24000000*OO[[#This Row],[106 (02JUL1985 03:00:00)-Water Temperature (C)]]*OO[[#This Row],[48]]</f>
        <v>7.3603167924412487E-9</v>
      </c>
      <c r="AY45" s="10">
        <f>3/24000000*OO[[#This Row],[107 (02JUL1985 06:00:00)-Water Temperature (C)]]*OO[[#This Row],[49]]</f>
        <v>6.4846173839062494E-9</v>
      </c>
      <c r="AZ45" s="10">
        <f>3/24000000*OO[[#This Row],[108 (02JUL1985 09:00:00)-Water Temperature (C)]]*OO[[#This Row],[50]]</f>
        <v>5.7186960911437491E-9</v>
      </c>
      <c r="BA45" s="10">
        <f>3/24000000*OO[[#This Row],[109 (02JUL1985 12:00:00)-Water Temperature (C)]]*OO[[#This Row],[51]]</f>
        <v>5.1007064573699993E-9</v>
      </c>
      <c r="BB45" s="10">
        <f>3/24000000*OO[[#This Row],[110 (02JUL1985 15:00:00)-Water Temperature (C)]]*OO[[#This Row],[52]]</f>
        <v>4.5746745802800002E-9</v>
      </c>
      <c r="BC45" s="10">
        <f>3/24000000*OO[[#This Row],[111 (02JUL1985 18:00:00)-Water Temperature (C)]]*OO[[#This Row],[53]]</f>
        <v>4.1016622057912494E-9</v>
      </c>
      <c r="BD45" s="10">
        <f>3/24000000*OO[[#This Row],[112 (02JUL1985 21:00:00)-Water Temperature (C)]]*OO[[#This Row],[54]]</f>
        <v>3.5803547367524996E-9</v>
      </c>
      <c r="BE45" s="10">
        <f>3/24000000*OO[[#This Row],[113 (03JUL1985 00:00:00)-Water Temperature (C)]]*OO[[#This Row],[55]]</f>
        <v>3.0379943796299999E-9</v>
      </c>
      <c r="BF45" s="10">
        <f>3/24000000*OO[[#This Row],[114 (03JUL1985 03:00:00)-Water Temperature (C)]]*OO[[#This Row],[56]]</f>
        <v>2.5695791320499998E-9</v>
      </c>
      <c r="BG45" s="10">
        <f>3/24000000*OO[[#This Row],[115 (03JUL1985 06:00:00)-Water Temperature (C)]]*OO[[#This Row],[57]]</f>
        <v>2.1967150209599997E-9</v>
      </c>
      <c r="BH45" s="10">
        <f>3/24000000*OO[[#This Row],[116 (03JUL1985 09:00:00)-Water Temperature (C)]]*OO[[#This Row],[58]]</f>
        <v>1.9594068339883751E-9</v>
      </c>
      <c r="BI45" s="10">
        <f>3/24000000*OO[[#This Row],[117 (03JUL1985 12:00:00)-Water Temperature (C)]]*OO[[#This Row],[59]]</f>
        <v>1.7719582082462498E-9</v>
      </c>
      <c r="BJ45" s="10">
        <f>3/24000000*OO[[#This Row],[118 (03JUL1985 15:00:00)-Water Temperature (C)]]*OO[[#This Row],[60]]</f>
        <v>1.597090802566E-9</v>
      </c>
      <c r="BK45" s="10">
        <f>3/24000000*OO[[#This Row],[119 (03JUL1985 18:00:00)-Water Temperature (C)]]*OO[[#This Row],[61]]</f>
        <v>1.4239347133920001E-9</v>
      </c>
      <c r="BL45" s="10">
        <f>3/24000000*OO[[#This Row],[120 (03JUL1985 21:00:00)-Water Temperature (C)]]*OO[[#This Row],[62]]</f>
        <v>1.2323649661222502E-9</v>
      </c>
      <c r="BM45" s="10">
        <f>3/24000000*OO[[#This Row],[121 (04JUL1985 00:00:00)-Water Temperature (C)]]*OO[[#This Row],[63]]</f>
        <v>1.0594819927625001E-9</v>
      </c>
      <c r="BN45" s="10">
        <f>3/24000000*OO[[#This Row],[122 (04JUL1985 03:00:00)-Water Temperature (C)]]*OO[[#This Row],[64]]</f>
        <v>9.1671174825750007E-10</v>
      </c>
      <c r="BO45" s="10">
        <f>3/24000000*OO[[#This Row],[123 (04JUL1985 06:00:00)-Water Temperature (C)]]*OO[[#This Row],[65]]</f>
        <v>8.0382207854999993E-10</v>
      </c>
      <c r="BP45" s="10">
        <f>3/24000000*OO[[#This Row],[124 (04JUL1985 09:00:00)-Water Temperature (C)]]*OO[[#This Row],[66]]</f>
        <v>7.3123008805199985E-10</v>
      </c>
      <c r="BQ45" s="10">
        <f>3/24000000*OO[[#This Row],[125 (04JUL1985 12:00:00)-Water Temperature (C)]]*OO[[#This Row],[67]]</f>
        <v>6.7264776416337487E-10</v>
      </c>
      <c r="BR45" s="10">
        <f>3/24000000*OO[[#This Row],[126 (04JUL1985 15:00:00)-Water Temperature (C)]]*OO[[#This Row],[68]]</f>
        <v>6.1958714252999995E-10</v>
      </c>
      <c r="BS45" s="10">
        <f>3/24000000*OO[[#This Row],[127 (04JUL1985 18:00:00)-Water Temperature (C)]]*OO[[#This Row],[69]]</f>
        <v>5.5951244287312498E-10</v>
      </c>
      <c r="BT45" s="10">
        <f>3/24000000*OO[[#This Row],[128 (04JUL1985 21:00:00)-Water Temperature (C)]]*OO[[#This Row],[70]]</f>
        <v>4.940153515893749E-10</v>
      </c>
      <c r="BU45" s="10">
        <f>3/24000000*OO[[#This Row],[129 (05JUL1985 00:00:00)-Water Temperature (C)]]*OO[[#This Row],[71]]</f>
        <v>4.3287534724224997E-10</v>
      </c>
      <c r="BV45" s="10">
        <f>3/24000000*OO[[#This Row],[130 (05JUL1985 03:00:00)-Water Temperature (C)]]*OO[[#This Row],[72]]</f>
        <v>3.8303883004375006E-10</v>
      </c>
      <c r="BW45" s="10">
        <f>3/24000000*OO[[#This Row],[131 (05JUL1985 06:00:00)-Water Temperature (C)]]*OO[[#This Row],[73]]</f>
        <v>3.4440959980799998E-10</v>
      </c>
      <c r="BX45" s="10">
        <f>3/24000000*OO[[#This Row],[132 (05JUL1985 09:00:00)-Water Temperature (C)]]*OO[[#This Row],[74]]</f>
        <v>3.2111825925249997E-10</v>
      </c>
      <c r="BY45" s="10">
        <f>3/24000000*OO[[#This Row],[133 (05JUL1985 12:00:00)-Water Temperature (C)]]*OO[[#This Row],[75]]</f>
        <v>3.0150302496649994E-10</v>
      </c>
      <c r="BZ45" s="10">
        <f>3/24000000*OO[[#This Row],[134 (05JUL1985 15:00:00)-Water Temperature (C)]]*OO[[#This Row],[76]]</f>
        <v>2.8264678783312498E-10</v>
      </c>
      <c r="CA45" s="10">
        <f>3/24000000*OO[[#This Row],[135 (05JUL1985 18:00:00)-Water Temperature (C)]]*OO[[#This Row],[77]]</f>
        <v>2.6034720555250003E-10</v>
      </c>
      <c r="CB45" s="10">
        <f>3/24000000*OO[[#This Row],[136 (05JUL1985 21:00:00)-Water Temperature (C)]]*OO[[#This Row],[78]]</f>
        <v>2.3227459230900002E-10</v>
      </c>
      <c r="CC45" s="10">
        <f>3/24000000*OO[[#This Row],[137 (06JUL1985 00:00:00)-Water Temperature (C)]]*OO[[#This Row],[79]]</f>
        <v>2.0466329573054996E-10</v>
      </c>
      <c r="CD45" s="10">
        <f>3/24000000*OO[[#This Row],[138 (06JUL1985 03:00:00)-Water Temperature (C)]]*OO[[#This Row],[80]]</f>
        <v>1.8081527504249997E-10</v>
      </c>
      <c r="CE45" s="10">
        <f>3/24000000*OO[[#This Row],[139 (06JUL1985 06:00:00)-Water Temperature (C)]]*OO[[#This Row],[81]]</f>
        <v>1.6253651902499999E-10</v>
      </c>
      <c r="CF45" s="10">
        <f>3/24000000*OO[[#This Row],[140 (06JUL1985 09:00:00)-Water Temperature (C)]]*OO[[#This Row],[82]]</f>
        <v>1.5332123800209998E-10</v>
      </c>
      <c r="CG45" s="10">
        <f>3/24000000*OO[[#This Row],[141 (06JUL1985 12:00:00)-Water Temperature (C)]]*OO[[#This Row],[83]]</f>
        <v>1.4657559971530004E-10</v>
      </c>
      <c r="CH45" s="10">
        <f>3/24000000*OO[[#This Row],[142 (06JUL1985 15:00:00)-Water Temperature (C)]]*OO[[#This Row],[84]]</f>
        <v>1.4072514124599999E-10</v>
      </c>
      <c r="CI45" s="10">
        <f>3/24000000*OO[[#This Row],[143 (06JUL1985 18:00:00)-Water Temperature (C)]]*OO[[#This Row],[85]]</f>
        <v>1.3252245538370001E-10</v>
      </c>
      <c r="CJ45" s="10">
        <f>3/24000000*OO[[#This Row],[144 (06JUL1985 21:00:00)-Water Temperature (C)]]*OO[[#This Row],[86]]</f>
        <v>1.20415103221525E-10</v>
      </c>
      <c r="CK45" s="10">
        <f>3/24000000*OO[[#This Row],[145 (07JUL1985 00:00:00)-Water Temperature (C)]]*OO[[#This Row],[87]]</f>
        <v>1.082768889049625E-10</v>
      </c>
      <c r="CL45" s="10">
        <f>3/24000000*OO[[#This Row],[146 (07JUL1985 03:00:00)-Water Temperature (C)]]*OO[[#This Row],[88]]</f>
        <v>9.750780565835E-11</v>
      </c>
      <c r="CM45" s="10">
        <f>3/24000000*OO[[#This Row],[147 (07JUL1985 06:00:00)-Water Temperature (C)]]*OO[[#This Row],[89]]</f>
        <v>8.8764397867687503E-11</v>
      </c>
      <c r="CN45" s="10">
        <f>3/24000000*OO[[#This Row],[148 (07JUL1985 09:00:00)-Water Temperature (C)]]*OO[[#This Row],[90]]</f>
        <v>8.2706266795062489E-11</v>
      </c>
      <c r="CO45" s="10">
        <f>3/24000000*OO[[#This Row],[149 (07JUL1985 12:00:00)-Water Temperature (C)]]*OO[[#This Row],[91]]</f>
        <v>7.8387567538312481E-11</v>
      </c>
      <c r="CP45" s="10">
        <f>3/24000000*OO[[#This Row],[150 (07JUL1985 15:00:00)-Water Temperature (C)]]*OO[[#This Row],[92]]</f>
        <v>7.5259757389199996E-11</v>
      </c>
      <c r="CQ45" s="10">
        <f>3/24000000*OO[[#This Row],[151 (07JUL1985 18:00:00)-Water Temperature (C)]]*OO[[#This Row],[93]]</f>
        <v>7.1089444049437495E-11</v>
      </c>
      <c r="CR45" s="10">
        <f>3/24000000*OO[[#This Row],[152 (07JUL1985 21:00:00)-Water Temperature (C)]]*OO[[#This Row],[94]]</f>
        <v>6.5855525625599994E-11</v>
      </c>
      <c r="CS45" s="10">
        <f>3/24000000*OO[[#This Row],[153 (08JUL1985 00:00:00)-Water Temperature (C)]]*OO[[#This Row],[95]]</f>
        <v>6.0049545254700004E-11</v>
      </c>
      <c r="CT45" s="10">
        <f>3/24000000*OO[[#This Row],[154 (08JUL1985 03:00:00)-Water Temperature (C)]]*OO[[#This Row],[96]]</f>
        <v>5.4870168645737499E-11</v>
      </c>
      <c r="CU45" s="10">
        <f>3/24000000*OO[[#This Row],[155 (08JUL1985 06:00:00)-Water Temperature (C)]]*OO[[#This Row],[97]]</f>
        <v>5.0821815855449988E-11</v>
      </c>
      <c r="CV45" s="10">
        <f>3/24000000*OO[[#This Row],[156 (08JUL1985 09:00:00)-Water Temperature (C)]]*OO[[#This Row],[98]]</f>
        <v>4.8532692888349994E-11</v>
      </c>
      <c r="CW45" s="10">
        <f>3/24000000*OO[[#This Row],[157 (08JUL1985 12:00:00)-Water Temperature (C)]]*OO[[#This Row],[99]]</f>
        <v>4.6883267244687498E-11</v>
      </c>
    </row>
    <row r="46" spans="1:101" x14ac:dyDescent="0.35">
      <c r="A46" t="s">
        <v>51</v>
      </c>
      <c r="B46">
        <v>838.18780000000004</v>
      </c>
      <c r="C46" s="10">
        <f>3/24*OO[[#This Row],[59 (26JUN1985 06:00:00)-Water Temperature (C)]]*OO[[#This Row],[1]]/SUM(OO[1])</f>
        <v>3.6452831089961522E-2</v>
      </c>
      <c r="D46" s="10">
        <f>3/24*OO[[#This Row],[60 (26JUN1985 09:00:00)-Water Temperature (C)]]*OO[[#This Row],[2]]/SUM(OO[2])</f>
        <v>0.11793155887571306</v>
      </c>
      <c r="E46" s="10">
        <f>3/24*OO[[#This Row],[61 (26JUN1985 12:00:00)-Water Temperature (C)]]*OO[[#This Row],[3]]/SUM(OO[3])</f>
        <v>4.200657030199932E-3</v>
      </c>
      <c r="F46" s="10">
        <f>3/24*OO[[#This Row],[62 (26JUN1985 15:00:00)-Water Temperature (C)]]*OO[[#This Row],[4]]/SUM(OO[4])</f>
        <v>4.1277552550442885E-5</v>
      </c>
      <c r="G46" s="10">
        <f>3/24*OO[[#This Row],[63 (26JUN1985 18:00:00)-Water Temperature (C)]]*OO[[#This Row],[5]]/SUM(OO[5])</f>
        <v>1.4140062368230606E-5</v>
      </c>
      <c r="H46" s="10">
        <f>3/24*OO[[#This Row],[64 (26JUN1985 21:00:00)-Water Temperature (C)]]*OO[[#This Row],[6]]/SUM(OO[6])</f>
        <v>1.134529816695271E-5</v>
      </c>
      <c r="I46" s="10">
        <f>3/24*OO[[#This Row],[65 (27JUN1985 00:00:00)-Water Temperature (C)]]*OO[[#This Row],[7]]/SUM(OO[7])</f>
        <v>9.1703790122651679E-6</v>
      </c>
      <c r="J46" s="10">
        <f>3/24*OO[[#This Row],[66 (27JUN1985 03:00:00)-Water Temperature (C)]]*OO[[#This Row],[8]]/SUM(OO[8])</f>
        <v>7.414840069671206E-6</v>
      </c>
      <c r="K46" s="10">
        <f>3/24*OO[[#This Row],[67 (27JUN1985 06:00:00)-Water Temperature (C)]]*OO[[#This Row],[9]]/SUM(OO[9])</f>
        <v>6.0318330871734434E-6</v>
      </c>
      <c r="L46" s="10">
        <f>3/24*OO[[#This Row],[68 (27JUN1985 09:00:00)-Water Temperature (C)]]*OO[[#This Row],[10]]/SUM(OO[10])</f>
        <v>5.0433598210160374E-6</v>
      </c>
      <c r="M46" s="10">
        <f>3/24*OO[[#This Row],[69 (27JUN1985 12:00:00)-Water Temperature (C)]]*OO[[#This Row],[11]]/SUM(OO[11])</f>
        <v>4.2510813823526226E-6</v>
      </c>
      <c r="N46" s="10">
        <f>3/24*OO[[#This Row],[70 (27JUN1985 15:00:00)-Water Temperature (C)]]*OO[[#This Row],[12]]/SUM(OO[12])</f>
        <v>3.5468818432439846E-6</v>
      </c>
      <c r="O46" s="10">
        <f>3/24*OO[[#This Row],[71 (27JUN1985 18:00:00)-Water Temperature (C)]]*OO[[#This Row],[13]]/SUM(OO[13])</f>
        <v>2.9090753134508087E-6</v>
      </c>
      <c r="P46" s="10">
        <f>3/24*OO[[#This Row],[72 (27JUN1985 21:00:00)-Water Temperature (C)]]*OO[[#This Row],[14]]/SUM(OO[14])</f>
        <v>2.3163241919524097E-6</v>
      </c>
      <c r="Q46" s="10">
        <f>3/24*OO[[#This Row],[73 (28JUN1985 00:00:00)-Water Temperature (C)]]*OO[[#This Row],[15]]/SUM(OO[15])</f>
        <v>1.8220653079338766E-6</v>
      </c>
      <c r="R46" s="10">
        <f>3/24*OO[[#This Row],[74 (28JUN1985 03:00:00)-Water Temperature (C)]]*OO[[#This Row],[16]]/SUM(OO[16])</f>
        <v>1.4413302148737246E-6</v>
      </c>
      <c r="S46" s="10">
        <f>3/24*OO[[#This Row],[75 (28JUN1985 06:00:00)-Water Temperature (C)]]*OO[[#This Row],[17]]/SUM(OO[17])</f>
        <v>1.1556195625705352E-6</v>
      </c>
      <c r="T46" s="10">
        <f>3/24*OO[[#This Row],[76 (28JUN1985 09:00:00)-Water Temperature (C)]]*OO[[#This Row],[18]]/SUM(OO[18])</f>
        <v>9.6016176673611498E-7</v>
      </c>
      <c r="U46" s="10">
        <f>3/24*OO[[#This Row],[77 (28JUN1985 12:00:00)-Water Temperature (C)]]*OO[[#This Row],[19]]/SUM(OO[19])</f>
        <v>8.088420079583838E-7</v>
      </c>
      <c r="V46" s="10">
        <f>3/24000000*OO[[#This Row],[78 (28JUN1985 15:00:00)-Water Temperature (C)]]*OO[[#This Row],[20]]</f>
        <v>6.7461206759962501E-7</v>
      </c>
      <c r="W46" s="10">
        <f>3/24000000*OO[[#This Row],[79 (28JUN1985 18:00:00)-Water Temperature (C)]]*OO[[#This Row],[21]]</f>
        <v>5.5753226863187494E-7</v>
      </c>
      <c r="X46" s="10">
        <f>3/24000000*OO[[#This Row],[80 (28JUN1985 21:00:00)-Water Temperature (C)]]*OO[[#This Row],[22]]</f>
        <v>4.4748289301250003E-7</v>
      </c>
      <c r="Y46" s="10">
        <f>3/24000000*OO[[#This Row],[81 (29JUN1985 00:00:00)-Water Temperature (C)]]*OO[[#This Row],[23]]</f>
        <v>3.5411224979200004E-7</v>
      </c>
      <c r="Z46" s="10">
        <f>3/24000000*OO[[#This Row],[82 (29JUN1985 03:00:00)-Water Temperature (C)]]*OO[[#This Row],[24]]</f>
        <v>2.8237538118E-7</v>
      </c>
      <c r="AA46" s="10">
        <f>3/24000000*OO[[#This Row],[83 (29JUN1985 06:00:00)-Water Temperature (C)]]*OO[[#This Row],[25]]</f>
        <v>2.2800521918399997E-7</v>
      </c>
      <c r="AB46" s="10">
        <f>3/24000000*OO[[#This Row],[84 (29JUN1985 09:00:00)-Water Temperature (C)]]*OO[[#This Row],[26]]</f>
        <v>1.9219124879858748E-7</v>
      </c>
      <c r="AC46" s="10">
        <f>3/24000000*OO[[#This Row],[85 (29JUN1985 12:00:00)-Water Temperature (C)]]*OO[[#This Row],[27]]</f>
        <v>1.6411649709302498E-7</v>
      </c>
      <c r="AD46" s="10">
        <f>3/24000000*OO[[#This Row],[86 (29JUN1985 15:00:00)-Water Temperature (C)]]*OO[[#This Row],[28]]</f>
        <v>1.4081965401528749E-7</v>
      </c>
      <c r="AE46" s="10">
        <f>3/24000000*OO[[#This Row],[88 (29JUN1985 21:00:00)-Water Temperature (C)]]*OO[[#This Row],[30]]</f>
        <v>9.7062465233474976E-8</v>
      </c>
      <c r="AF46" s="10">
        <f>3/24000000*OO[[#This Row],[88 (29JUN1985 21:00:00)-Water Temperature (C)]]*OO[[#This Row],[30]]</f>
        <v>9.7062465233474976E-8</v>
      </c>
      <c r="AG46" s="10">
        <f>3/24000000*OO[[#This Row],[89 (30JUN1985 00:00:00)-Water Temperature (C)]]*OO[[#This Row],[31]]</f>
        <v>7.8438718336874997E-8</v>
      </c>
      <c r="AH46" s="10">
        <f>3/24000000*OO[[#This Row],[90 (30JUN1985 03:00:00)-Water Temperature (C)]]*OO[[#This Row],[32]]</f>
        <v>6.3688483976374997E-8</v>
      </c>
      <c r="AI46" s="10">
        <f>3/24000000*OO[[#This Row],[91 (30JUN1985 06:00:00)-Water Temperature (C)]]*OO[[#This Row],[33]]</f>
        <v>5.2876440299612505E-8</v>
      </c>
      <c r="AJ46" s="10">
        <f>3/24000000*OO[[#This Row],[92 (30JUN1985 09:00:00)-Water Temperature (C)]]*OO[[#This Row],[34]]</f>
        <v>4.6028250528649992E-8</v>
      </c>
      <c r="AK46" s="10">
        <f>3/24000000*OO[[#This Row],[93 (30JUN1985 12:00:00)-Water Temperature (C)]]*OO[[#This Row],[35]]</f>
        <v>4.1062458980587499E-8</v>
      </c>
      <c r="AL46" s="10">
        <f>3/24000000*OO[[#This Row],[94 (30JUN1985 15:00:00)-Water Temperature (C)]]*OO[[#This Row],[36]]</f>
        <v>3.6987186793424998E-8</v>
      </c>
      <c r="AM46" s="10">
        <f>3/24000000*OO[[#This Row],[95 (30JUN1985 18:00:00)-Water Temperature (C)]]*OO[[#This Row],[37]]</f>
        <v>3.2960386824787496E-8</v>
      </c>
      <c r="AN46" s="10">
        <f>3/24000000*OO[[#This Row],[96 (30JUN1985 21:00:00)-Water Temperature (C)]]*OO[[#This Row],[38]]</f>
        <v>2.8278182490449998E-8</v>
      </c>
      <c r="AO46" s="10">
        <f>3/24000000*OO[[#This Row],[97 (01JUL1985 00:00:00)-Water Temperature (C)]]*OO[[#This Row],[39]]</f>
        <v>2.3853901480687503E-8</v>
      </c>
      <c r="AP46" s="10">
        <f>3/24000000*OO[[#This Row],[98 (01JUL1985 03:00:00)-Water Temperature (C)]]*OO[[#This Row],[40]]</f>
        <v>2.0170983691408749E-8</v>
      </c>
      <c r="AQ46" s="10">
        <f>3/24000000*OO[[#This Row],[99 (01JUL1985 06:00:00)-Water Temperature (C)]]*OO[[#This Row],[41]]</f>
        <v>1.7395049104015001E-8</v>
      </c>
      <c r="AR46" s="10">
        <f>3/24000000*OO[[#This Row],[100 (01JUL1985 09:00:00)-Water Temperature (C)]]*OO[[#This Row],[42]]</f>
        <v>1.5717389057119997E-8</v>
      </c>
      <c r="AS46" s="10">
        <f>3/24000000*OO[[#This Row],[101 (01JUL1985 12:00:00)-Water Temperature (C)]]*OO[[#This Row],[43]]</f>
        <v>1.432396576069E-8</v>
      </c>
      <c r="AT46" s="10">
        <f>3/24000000*OO[[#This Row],[102 (01JUL1985 15:00:00)-Water Temperature (C)]]*OO[[#This Row],[44]]</f>
        <v>1.2881957464827498E-8</v>
      </c>
      <c r="AU46" s="10">
        <f>3/24000000*OO[[#This Row],[103 (01JUL1985 18:00:00)-Water Temperature (C)]]*OO[[#This Row],[45]]</f>
        <v>1.1404137027470001E-8</v>
      </c>
      <c r="AV46" s="10">
        <f>3/24000000*OO[[#This Row],[104 (01JUL1985 21:00:00)-Water Temperature (C)]]*OO[[#This Row],[46]]</f>
        <v>9.8192327340799999E-9</v>
      </c>
      <c r="AW46" s="10">
        <f>3/24000000*OO[[#This Row],[105 (02JUL1985 00:00:00)-Water Temperature (C)]]*OO[[#This Row],[47]]</f>
        <v>8.5034222549237495E-9</v>
      </c>
      <c r="AX46" s="10">
        <f>3/24000000*OO[[#This Row],[106 (02JUL1985 03:00:00)-Water Temperature (C)]]*OO[[#This Row],[48]]</f>
        <v>7.4030296619124982E-9</v>
      </c>
      <c r="AY46" s="10">
        <f>3/24000000*OO[[#This Row],[107 (02JUL1985 06:00:00)-Water Temperature (C)]]*OO[[#This Row],[49]]</f>
        <v>6.5155260415950001E-9</v>
      </c>
      <c r="AZ46" s="10">
        <f>3/24000000*OO[[#This Row],[108 (02JUL1985 09:00:00)-Water Temperature (C)]]*OO[[#This Row],[50]]</f>
        <v>5.7460141247825001E-9</v>
      </c>
      <c r="BA46" s="10">
        <f>3/24000000*OO[[#This Row],[109 (02JUL1985 12:00:00)-Water Temperature (C)]]*OO[[#This Row],[51]]</f>
        <v>5.133277963668749E-9</v>
      </c>
      <c r="BB46" s="10">
        <f>3/24000000*OO[[#This Row],[110 (02JUL1985 15:00:00)-Water Temperature (C)]]*OO[[#This Row],[52]]</f>
        <v>4.6074295814400001E-9</v>
      </c>
      <c r="BC46" s="10">
        <f>3/24000000*OO[[#This Row],[111 (02JUL1985 18:00:00)-Water Temperature (C)]]*OO[[#This Row],[53]]</f>
        <v>4.1292950739049993E-9</v>
      </c>
      <c r="BD46" s="10">
        <f>3/24000000*OO[[#This Row],[112 (02JUL1985 21:00:00)-Water Temperature (C)]]*OO[[#This Row],[54]]</f>
        <v>3.6027440984237498E-9</v>
      </c>
      <c r="BE46" s="10">
        <f>3/24000000*OO[[#This Row],[113 (03JUL1985 00:00:00)-Water Temperature (C)]]*OO[[#This Row],[55]]</f>
        <v>3.0588555087899998E-9</v>
      </c>
      <c r="BF46" s="10">
        <f>3/24000000*OO[[#This Row],[114 (03JUL1985 03:00:00)-Water Temperature (C)]]*OO[[#This Row],[56]]</f>
        <v>2.5881395854999999E-9</v>
      </c>
      <c r="BG46" s="10">
        <f>3/24000000*OO[[#This Row],[115 (03JUL1985 06:00:00)-Water Temperature (C)]]*OO[[#This Row],[57]]</f>
        <v>2.2083326513324999E-9</v>
      </c>
      <c r="BH46" s="10">
        <f>3/24000000*OO[[#This Row],[116 (03JUL1985 09:00:00)-Water Temperature (C)]]*OO[[#This Row],[58]]</f>
        <v>1.96925750842975E-9</v>
      </c>
      <c r="BI46" s="10">
        <f>3/24000000*OO[[#This Row],[117 (03JUL1985 12:00:00)-Water Temperature (C)]]*OO[[#This Row],[59]]</f>
        <v>1.781393890979875E-9</v>
      </c>
      <c r="BJ46" s="10">
        <f>3/24000000*OO[[#This Row],[118 (03JUL1985 15:00:00)-Water Temperature (C)]]*OO[[#This Row],[60]]</f>
        <v>1.6051743522749999E-9</v>
      </c>
      <c r="BK46" s="10">
        <f>3/24000000*OO[[#This Row],[119 (03JUL1985 18:00:00)-Water Temperature (C)]]*OO[[#This Row],[61]]</f>
        <v>1.4325914538000001E-9</v>
      </c>
      <c r="BL46" s="10">
        <f>3/24000000*OO[[#This Row],[120 (03JUL1985 21:00:00)-Water Temperature (C)]]*OO[[#This Row],[62]]</f>
        <v>1.2391960899076248E-9</v>
      </c>
      <c r="BM46" s="10">
        <f>3/24000000*OO[[#This Row],[121 (04JUL1985 00:00:00)-Water Temperature (C)]]*OO[[#This Row],[63]]</f>
        <v>1.0653023344605E-9</v>
      </c>
      <c r="BN46" s="10">
        <f>3/24000000*OO[[#This Row],[122 (04JUL1985 03:00:00)-Water Temperature (C)]]*OO[[#This Row],[64]]</f>
        <v>9.2144856243374998E-10</v>
      </c>
      <c r="BO46" s="10">
        <f>3/24000000*OO[[#This Row],[123 (04JUL1985 06:00:00)-Water Temperature (C)]]*OO[[#This Row],[65]]</f>
        <v>8.0713227696987499E-10</v>
      </c>
      <c r="BP46" s="10">
        <f>3/24000000*OO[[#This Row],[124 (04JUL1985 09:00:00)-Water Temperature (C)]]*OO[[#This Row],[66]]</f>
        <v>7.3436448094262498E-10</v>
      </c>
      <c r="BQ46" s="10">
        <f>3/24000000*OO[[#This Row],[125 (04JUL1985 12:00:00)-Water Temperature (C)]]*OO[[#This Row],[67]]</f>
        <v>6.752923077656249E-10</v>
      </c>
      <c r="BR46" s="10">
        <f>3/24000000*OO[[#This Row],[126 (04JUL1985 15:00:00)-Water Temperature (C)]]*OO[[#This Row],[68]]</f>
        <v>6.2165133818012489E-10</v>
      </c>
      <c r="BS46" s="10">
        <f>3/24000000*OO[[#This Row],[127 (04JUL1985 18:00:00)-Water Temperature (C)]]*OO[[#This Row],[69]]</f>
        <v>5.6162388514837512E-10</v>
      </c>
      <c r="BT46" s="10">
        <f>3/24000000*OO[[#This Row],[128 (04JUL1985 21:00:00)-Water Temperature (C)]]*OO[[#This Row],[70]]</f>
        <v>4.9574885372999997E-10</v>
      </c>
      <c r="BU46" s="10">
        <f>3/24000000*OO[[#This Row],[129 (05JUL1985 00:00:00)-Water Temperature (C)]]*OO[[#This Row],[71]]</f>
        <v>4.3427389170274995E-10</v>
      </c>
      <c r="BV46" s="10">
        <f>3/24000000*OO[[#This Row],[130 (05JUL1985 03:00:00)-Water Temperature (C)]]*OO[[#This Row],[72]]</f>
        <v>3.8395650122549998E-10</v>
      </c>
      <c r="BW46" s="10">
        <f>3/24000000*OO[[#This Row],[131 (05JUL1985 06:00:00)-Water Temperature (C)]]*OO[[#This Row],[73]]</f>
        <v>3.44826546346375E-10</v>
      </c>
      <c r="BX46" s="10">
        <f>3/24000000*OO[[#This Row],[132 (05JUL1985 09:00:00)-Water Temperature (C)]]*OO[[#This Row],[74]]</f>
        <v>3.2169618554587499E-10</v>
      </c>
      <c r="BY46" s="10">
        <f>3/24000000*OO[[#This Row],[133 (05JUL1985 12:00:00)-Water Temperature (C)]]*OO[[#This Row],[75]]</f>
        <v>3.0211324668524999E-10</v>
      </c>
      <c r="BZ46" s="10">
        <f>3/24000000*OO[[#This Row],[134 (05JUL1985 15:00:00)-Water Temperature (C)]]*OO[[#This Row],[76]]</f>
        <v>2.83257804045375E-10</v>
      </c>
      <c r="CA46" s="10">
        <f>3/24000000*OO[[#This Row],[135 (05JUL1985 18:00:00)-Water Temperature (C)]]*OO[[#This Row],[77]]</f>
        <v>2.6116611416775001E-10</v>
      </c>
      <c r="CB46" s="10">
        <f>3/24000000*OO[[#This Row],[136 (05JUL1985 21:00:00)-Water Temperature (C)]]*OO[[#This Row],[78]]</f>
        <v>2.3287569926062502E-10</v>
      </c>
      <c r="CC46" s="10">
        <f>3/24000000*OO[[#This Row],[137 (06JUL1985 00:00:00)-Water Temperature (C)]]*OO[[#This Row],[79]]</f>
        <v>2.0516883936752499E-10</v>
      </c>
      <c r="CD46" s="10">
        <f>3/24000000*OO[[#This Row],[138 (06JUL1985 03:00:00)-Water Temperature (C)]]*OO[[#This Row],[80]]</f>
        <v>1.8121442603E-10</v>
      </c>
      <c r="CE46" s="10">
        <f>3/24000000*OO[[#This Row],[139 (06JUL1985 06:00:00)-Water Temperature (C)]]*OO[[#This Row],[81]]</f>
        <v>1.6271947433279999E-10</v>
      </c>
      <c r="CF46" s="10">
        <f>3/24000000*OO[[#This Row],[140 (06JUL1985 09:00:00)-Water Temperature (C)]]*OO[[#This Row],[82]]</f>
        <v>1.5353972894568751E-10</v>
      </c>
      <c r="CG46" s="10">
        <f>3/24000000*OO[[#This Row],[141 (06JUL1985 12:00:00)-Water Temperature (C)]]*OO[[#This Row],[83]]</f>
        <v>1.4666074241981248E-10</v>
      </c>
      <c r="CH46" s="10">
        <f>3/24000000*OO[[#This Row],[142 (06JUL1985 15:00:00)-Water Temperature (C)]]*OO[[#This Row],[84]]</f>
        <v>1.4076848631606249E-10</v>
      </c>
      <c r="CI46" s="10">
        <f>3/24000000*OO[[#This Row],[143 (06JUL1985 18:00:00)-Water Temperature (C)]]*OO[[#This Row],[85]]</f>
        <v>1.327595672703125E-10</v>
      </c>
      <c r="CJ46" s="10">
        <f>3/24000000*OO[[#This Row],[144 (06JUL1985 21:00:00)-Water Temperature (C)]]*OO[[#This Row],[86]]</f>
        <v>1.2054459506174999E-10</v>
      </c>
      <c r="CK46" s="10">
        <f>3/24000000*OO[[#This Row],[145 (07JUL1985 00:00:00)-Water Temperature (C)]]*OO[[#This Row],[87]]</f>
        <v>1.0838424536257498E-10</v>
      </c>
      <c r="CL46" s="10">
        <f>3/24000000*OO[[#This Row],[146 (07JUL1985 03:00:00)-Water Temperature (C)]]*OO[[#This Row],[88]]</f>
        <v>9.7571394813149984E-11</v>
      </c>
      <c r="CM46" s="10">
        <f>3/24000000*OO[[#This Row],[147 (07JUL1985 06:00:00)-Water Temperature (C)]]*OO[[#This Row],[89]]</f>
        <v>8.8656420851062501E-11</v>
      </c>
      <c r="CN46" s="10">
        <f>3/24000000*OO[[#This Row],[148 (07JUL1985 09:00:00)-Water Temperature (C)]]*OO[[#This Row],[90]]</f>
        <v>8.2546858276899987E-11</v>
      </c>
      <c r="CO46" s="10">
        <f>3/24000000*OO[[#This Row],[149 (07JUL1985 12:00:00)-Water Temperature (C)]]*OO[[#This Row],[91]]</f>
        <v>7.8294950810625003E-11</v>
      </c>
      <c r="CP46" s="10">
        <f>3/24000000*OO[[#This Row],[150 (07JUL1985 15:00:00)-Water Temperature (C)]]*OO[[#This Row],[92]]</f>
        <v>7.5181562260087507E-11</v>
      </c>
      <c r="CQ46" s="10">
        <f>3/24000000*OO[[#This Row],[151 (07JUL1985 18:00:00)-Water Temperature (C)]]*OO[[#This Row],[93]]</f>
        <v>7.0958666370362505E-11</v>
      </c>
      <c r="CR46" s="10">
        <f>3/24000000*OO[[#This Row],[152 (07JUL1985 21:00:00)-Water Temperature (C)]]*OO[[#This Row],[94]]</f>
        <v>6.5769470019049996E-11</v>
      </c>
      <c r="CS46" s="10">
        <f>3/24000000*OO[[#This Row],[153 (08JUL1985 00:00:00)-Water Temperature (C)]]*OO[[#This Row],[95]]</f>
        <v>6.0032126189199998E-11</v>
      </c>
      <c r="CT46" s="10">
        <f>3/24000000*OO[[#This Row],[154 (08JUL1985 03:00:00)-Water Temperature (C)]]*OO[[#This Row],[96]]</f>
        <v>5.4792444125999997E-11</v>
      </c>
      <c r="CU46" s="10">
        <f>3/24000000*OO[[#This Row],[155 (08JUL1985 06:00:00)-Water Temperature (C)]]*OO[[#This Row],[97]]</f>
        <v>5.0703919207374998E-11</v>
      </c>
      <c r="CV46" s="10">
        <f>3/24000000*OO[[#This Row],[156 (08JUL1985 09:00:00)-Water Temperature (C)]]*OO[[#This Row],[98]]</f>
        <v>4.8471382273599996E-11</v>
      </c>
      <c r="CW46" s="10">
        <f>3/24000000*OO[[#This Row],[157 (08JUL1985 12:00:00)-Water Temperature (C)]]*OO[[#This Row],[99]]</f>
        <v>4.6830088227824993E-11</v>
      </c>
    </row>
    <row r="47" spans="1:101" x14ac:dyDescent="0.35">
      <c r="A47" t="s">
        <v>52</v>
      </c>
      <c r="B47">
        <v>822.63080000000002</v>
      </c>
      <c r="C47" s="10">
        <f>3/24*OO[[#This Row],[59 (26JUN1985 06:00:00)-Water Temperature (C)]]*OO[[#This Row],[1]]/SUM(OO[1])</f>
        <v>2.4146445362198662E-2</v>
      </c>
      <c r="D47" s="10">
        <f>3/24*OO[[#This Row],[60 (26JUN1985 09:00:00)-Water Temperature (C)]]*OO[[#This Row],[2]]/SUM(OO[2])</f>
        <v>0.14006881022683756</v>
      </c>
      <c r="E47" s="10">
        <f>3/24*OO[[#This Row],[61 (26JUN1985 12:00:00)-Water Temperature (C)]]*OO[[#This Row],[3]]/SUM(OO[3])</f>
        <v>6.5613867157988861E-3</v>
      </c>
      <c r="F47" s="10">
        <f>3/24*OO[[#This Row],[62 (26JUN1985 15:00:00)-Water Temperature (C)]]*OO[[#This Row],[4]]/SUM(OO[4])</f>
        <v>6.1932501212430679E-5</v>
      </c>
      <c r="G47" s="10">
        <f>3/24*OO[[#This Row],[63 (26JUN1985 18:00:00)-Water Temperature (C)]]*OO[[#This Row],[5]]/SUM(OO[5])</f>
        <v>1.5116126683251629E-5</v>
      </c>
      <c r="H47" s="10">
        <f>3/24*OO[[#This Row],[64 (26JUN1985 21:00:00)-Water Temperature (C)]]*OO[[#This Row],[6]]/SUM(OO[6])</f>
        <v>1.2079467011632795E-5</v>
      </c>
      <c r="I47" s="10">
        <f>3/24*OO[[#This Row],[65 (27JUN1985 00:00:00)-Water Temperature (C)]]*OO[[#This Row],[7]]/SUM(OO[7])</f>
        <v>9.7588800226565026E-6</v>
      </c>
      <c r="J47" s="10">
        <f>3/24*OO[[#This Row],[66 (27JUN1985 03:00:00)-Water Temperature (C)]]*OO[[#This Row],[8]]/SUM(OO[8])</f>
        <v>7.8938340086294923E-6</v>
      </c>
      <c r="K47" s="10">
        <f>3/24*OO[[#This Row],[67 (27JUN1985 06:00:00)-Water Temperature (C)]]*OO[[#This Row],[9]]/SUM(OO[9])</f>
        <v>6.4204919940883499E-6</v>
      </c>
      <c r="L47" s="10">
        <f>3/24*OO[[#This Row],[68 (27JUN1985 09:00:00)-Water Temperature (C)]]*OO[[#This Row],[10]]/SUM(OO[10])</f>
        <v>5.3715983467571044E-6</v>
      </c>
      <c r="M47" s="10">
        <f>3/24*OO[[#This Row],[69 (27JUN1985 12:00:00)-Water Temperature (C)]]*OO[[#This Row],[11]]/SUM(OO[11])</f>
        <v>4.5293199349917211E-6</v>
      </c>
      <c r="N47" s="10">
        <f>3/24*OO[[#This Row],[70 (27JUN1985 15:00:00)-Water Temperature (C)]]*OO[[#This Row],[12]]/SUM(OO[12])</f>
        <v>3.7784846928570024E-6</v>
      </c>
      <c r="O47" s="10">
        <f>3/24*OO[[#This Row],[71 (27JUN1985 18:00:00)-Water Temperature (C)]]*OO[[#This Row],[13]]/SUM(OO[13])</f>
        <v>3.1015920926944876E-6</v>
      </c>
      <c r="P47" s="10">
        <f>3/24*OO[[#This Row],[72 (27JUN1985 21:00:00)-Water Temperature (C)]]*OO[[#This Row],[14]]/SUM(OO[14])</f>
        <v>2.4702044825320341E-6</v>
      </c>
      <c r="Q47" s="10">
        <f>3/24*OO[[#This Row],[73 (28JUN1985 00:00:00)-Water Temperature (C)]]*OO[[#This Row],[15]]/SUM(OO[15])</f>
        <v>1.941872507664521E-6</v>
      </c>
      <c r="R47" s="10">
        <f>3/24*OO[[#This Row],[74 (28JUN1985 03:00:00)-Water Temperature (C)]]*OO[[#This Row],[16]]/SUM(OO[16])</f>
        <v>1.5355007592614876E-6</v>
      </c>
      <c r="S47" s="10">
        <f>3/24*OO[[#This Row],[75 (28JUN1985 06:00:00)-Water Temperature (C)]]*OO[[#This Row],[17]]/SUM(OO[17])</f>
        <v>1.2296606152068114E-6</v>
      </c>
      <c r="T47" s="10">
        <f>3/24*OO[[#This Row],[76 (28JUN1985 09:00:00)-Water Temperature (C)]]*OO[[#This Row],[18]]/SUM(OO[18])</f>
        <v>1.0214388851734997E-6</v>
      </c>
      <c r="U47" s="10">
        <f>3/24*OO[[#This Row],[77 (28JUN1985 12:00:00)-Water Temperature (C)]]*OO[[#This Row],[19]]/SUM(OO[19])</f>
        <v>8.6121622311182295E-7</v>
      </c>
      <c r="V47" s="10">
        <f>3/24000000*OO[[#This Row],[78 (28JUN1985 15:00:00)-Water Temperature (C)]]*OO[[#This Row],[20]]</f>
        <v>7.1814440371562498E-7</v>
      </c>
      <c r="W47" s="10">
        <f>3/24000000*OO[[#This Row],[79 (28JUN1985 18:00:00)-Water Temperature (C)]]*OO[[#This Row],[21]]</f>
        <v>5.9421151942799995E-7</v>
      </c>
      <c r="X47" s="10">
        <f>3/24000000*OO[[#This Row],[80 (28JUN1985 21:00:00)-Water Temperature (C)]]*OO[[#This Row],[22]]</f>
        <v>4.7691916754199998E-7</v>
      </c>
      <c r="Y47" s="10">
        <f>3/24000000*OO[[#This Row],[81 (29JUN1985 00:00:00)-Water Temperature (C)]]*OO[[#This Row],[23]]</f>
        <v>3.77172773362E-7</v>
      </c>
      <c r="Z47" s="10">
        <f>3/24000000*OO[[#This Row],[82 (29JUN1985 03:00:00)-Water Temperature (C)]]*OO[[#This Row],[24]]</f>
        <v>3.0073866017937499E-7</v>
      </c>
      <c r="AA47" s="10">
        <f>3/24000000*OO[[#This Row],[83 (29JUN1985 06:00:00)-Water Temperature (C)]]*OO[[#This Row],[25]]</f>
        <v>2.4263615637187503E-7</v>
      </c>
      <c r="AB47" s="10">
        <f>3/24000000*OO[[#This Row],[84 (29JUN1985 09:00:00)-Water Temperature (C)]]*OO[[#This Row],[26]]</f>
        <v>2.045831632115625E-7</v>
      </c>
      <c r="AC47" s="10">
        <f>3/24000000*OO[[#This Row],[85 (29JUN1985 12:00:00)-Water Temperature (C)]]*OO[[#This Row],[27]]</f>
        <v>1.7461946796600001E-7</v>
      </c>
      <c r="AD47" s="10">
        <f>3/24000000*OO[[#This Row],[86 (29JUN1985 15:00:00)-Water Temperature (C)]]*OO[[#This Row],[28]]</f>
        <v>1.4977356246397498E-7</v>
      </c>
      <c r="AE47" s="10">
        <f>3/24000000*OO[[#This Row],[88 (29JUN1985 21:00:00)-Water Temperature (C)]]*OO[[#This Row],[30]]</f>
        <v>1.032416130731125E-7</v>
      </c>
      <c r="AF47" s="10">
        <f>3/24000000*OO[[#This Row],[88 (29JUN1985 21:00:00)-Water Temperature (C)]]*OO[[#This Row],[30]]</f>
        <v>1.032416130731125E-7</v>
      </c>
      <c r="AG47" s="10">
        <f>3/24000000*OO[[#This Row],[89 (30JUN1985 00:00:00)-Water Temperature (C)]]*OO[[#This Row],[31]]</f>
        <v>8.3410684627074992E-8</v>
      </c>
      <c r="AH47" s="10">
        <f>3/24000000*OO[[#This Row],[90 (30JUN1985 03:00:00)-Water Temperature (C)]]*OO[[#This Row],[32]]</f>
        <v>6.7697238217512506E-8</v>
      </c>
      <c r="AI47" s="10">
        <f>3/24000000*OO[[#This Row],[91 (30JUN1985 06:00:00)-Water Temperature (C)]]*OO[[#This Row],[33]]</f>
        <v>5.6105823070800003E-8</v>
      </c>
      <c r="AJ47" s="10">
        <f>3/24000000*OO[[#This Row],[92 (30JUN1985 09:00:00)-Water Temperature (C)]]*OO[[#This Row],[34]]</f>
        <v>4.8826306970624995E-8</v>
      </c>
      <c r="AK47" s="10">
        <f>3/24000000*OO[[#This Row],[93 (30JUN1985 12:00:00)-Water Temperature (C)]]*OO[[#This Row],[35]]</f>
        <v>4.3532649027524998E-8</v>
      </c>
      <c r="AL47" s="10">
        <f>3/24000000*OO[[#This Row],[94 (30JUN1985 15:00:00)-Water Temperature (C)]]*OO[[#This Row],[36]]</f>
        <v>3.9187272796849997E-8</v>
      </c>
      <c r="AM47" s="10">
        <f>3/24000000*OO[[#This Row],[95 (30JUN1985 18:00:00)-Water Temperature (C)]]*OO[[#This Row],[37]]</f>
        <v>3.4936600596962499E-8</v>
      </c>
      <c r="AN47" s="10">
        <f>3/24000000*OO[[#This Row],[96 (30JUN1985 21:00:00)-Water Temperature (C)]]*OO[[#This Row],[38]]</f>
        <v>2.99686538435E-8</v>
      </c>
      <c r="AO47" s="10">
        <f>3/24000000*OO[[#This Row],[97 (01JUL1985 00:00:00)-Water Temperature (C)]]*OO[[#This Row],[39]]</f>
        <v>2.5276252315049996E-8</v>
      </c>
      <c r="AP47" s="10">
        <f>3/24000000*OO[[#This Row],[98 (01JUL1985 03:00:00)-Water Temperature (C)]]*OO[[#This Row],[40]]</f>
        <v>2.1370491679904999E-8</v>
      </c>
      <c r="AQ47" s="10">
        <f>3/24000000*OO[[#This Row],[99 (01JUL1985 06:00:00)-Water Temperature (C)]]*OO[[#This Row],[41]]</f>
        <v>1.8400612418495E-8</v>
      </c>
      <c r="AR47" s="10">
        <f>3/24000000*OO[[#This Row],[100 (01JUL1985 09:00:00)-Water Temperature (C)]]*OO[[#This Row],[42]]</f>
        <v>1.66237416571875E-8</v>
      </c>
      <c r="AS47" s="10">
        <f>3/24000000*OO[[#This Row],[101 (01JUL1985 12:00:00)-Water Temperature (C)]]*OO[[#This Row],[43]]</f>
        <v>1.5151653065279996E-8</v>
      </c>
      <c r="AT47" s="10">
        <f>3/24000000*OO[[#This Row],[102 (01JUL1985 15:00:00)-Water Temperature (C)]]*OO[[#This Row],[44]]</f>
        <v>1.3624327678734997E-8</v>
      </c>
      <c r="AU47" s="10">
        <f>3/24000000*OO[[#This Row],[103 (01JUL1985 18:00:00)-Water Temperature (C)]]*OO[[#This Row],[45]]</f>
        <v>1.2074936864849999E-8</v>
      </c>
      <c r="AV47" s="10">
        <f>3/24000000*OO[[#This Row],[104 (01JUL1985 21:00:00)-Water Temperature (C)]]*OO[[#This Row],[46]]</f>
        <v>1.0399724485499999E-8</v>
      </c>
      <c r="AW47" s="10">
        <f>3/24000000*OO[[#This Row],[105 (02JUL1985 00:00:00)-Water Temperature (C)]]*OO[[#This Row],[47]]</f>
        <v>9.0025451712349996E-9</v>
      </c>
      <c r="AX47" s="10">
        <f>3/24000000*OO[[#This Row],[106 (02JUL1985 03:00:00)-Water Temperature (C)]]*OO[[#This Row],[48]]</f>
        <v>7.8354374287812506E-9</v>
      </c>
      <c r="AY47" s="10">
        <f>3/24000000*OO[[#This Row],[107 (02JUL1985 06:00:00)-Water Temperature (C)]]*OO[[#This Row],[49]]</f>
        <v>6.8894219801849995E-9</v>
      </c>
      <c r="AZ47" s="10">
        <f>3/24000000*OO[[#This Row],[108 (02JUL1985 09:00:00)-Water Temperature (C)]]*OO[[#This Row],[50]]</f>
        <v>6.0751892403075002E-9</v>
      </c>
      <c r="BA47" s="10">
        <f>3/24000000*OO[[#This Row],[109 (02JUL1985 12:00:00)-Water Temperature (C)]]*OO[[#This Row],[51]]</f>
        <v>5.4350062276149994E-9</v>
      </c>
      <c r="BB47" s="10">
        <f>3/24000000*OO[[#This Row],[110 (02JUL1985 15:00:00)-Water Temperature (C)]]*OO[[#This Row],[52]]</f>
        <v>4.8821499638250006E-9</v>
      </c>
      <c r="BC47" s="10">
        <f>3/24000000*OO[[#This Row],[111 (02JUL1985 18:00:00)-Water Temperature (C)]]*OO[[#This Row],[53]]</f>
        <v>4.3740899501312501E-9</v>
      </c>
      <c r="BD47" s="10">
        <f>3/24000000*OO[[#This Row],[112 (02JUL1985 21:00:00)-Water Temperature (C)]]*OO[[#This Row],[54]]</f>
        <v>3.8153049156637503E-9</v>
      </c>
      <c r="BE47" s="10">
        <f>3/24000000*OO[[#This Row],[113 (03JUL1985 00:00:00)-Water Temperature (C)]]*OO[[#This Row],[55]]</f>
        <v>3.2409911996912502E-9</v>
      </c>
      <c r="BF47" s="10">
        <f>3/24000000*OO[[#This Row],[114 (03JUL1985 03:00:00)-Water Temperature (C)]]*OO[[#This Row],[56]]</f>
        <v>2.7433736725599997E-9</v>
      </c>
      <c r="BG47" s="10">
        <f>3/24000000*OO[[#This Row],[115 (03JUL1985 06:00:00)-Water Temperature (C)]]*OO[[#This Row],[57]]</f>
        <v>2.3372230533612501E-9</v>
      </c>
      <c r="BH47" s="10">
        <f>3/24000000*OO[[#This Row],[116 (03JUL1985 09:00:00)-Water Temperature (C)]]*OO[[#This Row],[58]]</f>
        <v>2.0831791896283748E-9</v>
      </c>
      <c r="BI47" s="10">
        <f>3/24000000*OO[[#This Row],[117 (03JUL1985 12:00:00)-Water Temperature (C)]]*OO[[#This Row],[59]]</f>
        <v>1.8849781346987498E-9</v>
      </c>
      <c r="BJ47" s="10">
        <f>3/24000000*OO[[#This Row],[118 (03JUL1985 15:00:00)-Water Temperature (C)]]*OO[[#This Row],[60]]</f>
        <v>1.6982724011954999E-9</v>
      </c>
      <c r="BK47" s="10">
        <f>3/24000000*OO[[#This Row],[119 (03JUL1985 18:00:00)-Water Temperature (C)]]*OO[[#This Row],[61]]</f>
        <v>1.5170951360031248E-9</v>
      </c>
      <c r="BL47" s="10">
        <f>3/24000000*OO[[#This Row],[120 (03JUL1985 21:00:00)-Water Temperature (C)]]*OO[[#This Row],[62]]</f>
        <v>1.3119482956975002E-9</v>
      </c>
      <c r="BM47" s="10">
        <f>3/24000000*OO[[#This Row],[121 (04JUL1985 00:00:00)-Water Temperature (C)]]*OO[[#This Row],[63]]</f>
        <v>1.1278542903142499E-9</v>
      </c>
      <c r="BN47" s="10">
        <f>3/24000000*OO[[#This Row],[122 (04JUL1985 03:00:00)-Water Temperature (C)]]*OO[[#This Row],[64]]</f>
        <v>9.7531684737299982E-10</v>
      </c>
      <c r="BO47" s="10">
        <f>3/24000000*OO[[#This Row],[123 (04JUL1985 06:00:00)-Water Temperature (C)]]*OO[[#This Row],[65]]</f>
        <v>8.5345959464437502E-10</v>
      </c>
      <c r="BP47" s="10">
        <f>3/24000000*OO[[#This Row],[124 (04JUL1985 09:00:00)-Water Temperature (C)]]*OO[[#This Row],[66]]</f>
        <v>7.7670388745700006E-10</v>
      </c>
      <c r="BQ47" s="10">
        <f>3/24000000*OO[[#This Row],[125 (04JUL1985 12:00:00)-Water Temperature (C)]]*OO[[#This Row],[67]]</f>
        <v>7.1406122935599999E-10</v>
      </c>
      <c r="BR47" s="10">
        <f>3/24000000*OO[[#This Row],[126 (04JUL1985 15:00:00)-Water Temperature (C)]]*OO[[#This Row],[68]]</f>
        <v>6.5690837648999988E-10</v>
      </c>
      <c r="BS47" s="10">
        <f>3/24000000*OO[[#This Row],[127 (04JUL1985 18:00:00)-Water Temperature (C)]]*OO[[#This Row],[69]]</f>
        <v>5.9376708277250006E-10</v>
      </c>
      <c r="BT47" s="10">
        <f>3/24000000*OO[[#This Row],[128 (04JUL1985 21:00:00)-Water Temperature (C)]]*OO[[#This Row],[70]]</f>
        <v>5.2411270708299993E-10</v>
      </c>
      <c r="BU47" s="10">
        <f>3/24000000*OO[[#This Row],[129 (05JUL1985 00:00:00)-Water Temperature (C)]]*OO[[#This Row],[71]]</f>
        <v>4.5900091841749992E-10</v>
      </c>
      <c r="BV47" s="10">
        <f>3/24000000*OO[[#This Row],[130 (05JUL1985 03:00:00)-Water Temperature (C)]]*OO[[#This Row],[72]]</f>
        <v>4.0553753354537493E-10</v>
      </c>
      <c r="BW47" s="10">
        <f>3/24000000*OO[[#This Row],[131 (05JUL1985 06:00:00)-Water Temperature (C)]]*OO[[#This Row],[73]]</f>
        <v>3.6379786617175001E-10</v>
      </c>
      <c r="BX47" s="10">
        <f>3/24000000*OO[[#This Row],[132 (05JUL1985 09:00:00)-Water Temperature (C)]]*OO[[#This Row],[74]]</f>
        <v>3.3953933236475E-10</v>
      </c>
      <c r="BY47" s="10">
        <f>3/24000000*OO[[#This Row],[133 (05JUL1985 12:00:00)-Water Temperature (C)]]*OO[[#This Row],[75]]</f>
        <v>3.1895226492449995E-10</v>
      </c>
      <c r="BZ47" s="10">
        <f>3/24000000*OO[[#This Row],[134 (05JUL1985 15:00:00)-Water Temperature (C)]]*OO[[#This Row],[76]]</f>
        <v>2.9909036456049999E-10</v>
      </c>
      <c r="CA47" s="10">
        <f>3/24000000*OO[[#This Row],[135 (05JUL1985 18:00:00)-Water Temperature (C)]]*OO[[#This Row],[77]]</f>
        <v>2.7602781949687498E-10</v>
      </c>
      <c r="CB47" s="10">
        <f>3/24000000*OO[[#This Row],[136 (05JUL1985 21:00:00)-Water Temperature (C)]]*OO[[#This Row],[78]]</f>
        <v>2.4605866105437497E-10</v>
      </c>
      <c r="CC47" s="10">
        <f>3/24000000*OO[[#This Row],[137 (06JUL1985 00:00:00)-Water Temperature (C)]]*OO[[#This Row],[79]]</f>
        <v>2.1675808646009999E-10</v>
      </c>
      <c r="CD47" s="10">
        <f>3/24000000*OO[[#This Row],[138 (06JUL1985 03:00:00)-Water Temperature (C)]]*OO[[#This Row],[80]]</f>
        <v>1.9142053431389998E-10</v>
      </c>
      <c r="CE47" s="10">
        <f>3/24000000*OO[[#This Row],[139 (06JUL1985 06:00:00)-Water Temperature (C)]]*OO[[#This Row],[81]]</f>
        <v>1.7170062360079998E-10</v>
      </c>
      <c r="CF47" s="10">
        <f>3/24000000*OO[[#This Row],[140 (06JUL1985 09:00:00)-Water Temperature (C)]]*OO[[#This Row],[82]]</f>
        <v>1.6205033996395001E-10</v>
      </c>
      <c r="CG47" s="10">
        <f>3/24000000*OO[[#This Row],[141 (06JUL1985 12:00:00)-Water Temperature (C)]]*OO[[#This Row],[83]]</f>
        <v>1.5469242288679999E-10</v>
      </c>
      <c r="CH47" s="10">
        <f>3/24000000*OO[[#This Row],[142 (06JUL1985 15:00:00)-Water Temperature (C)]]*OO[[#This Row],[84]]</f>
        <v>1.4842074053393749E-10</v>
      </c>
      <c r="CI47" s="10">
        <f>3/24000000*OO[[#This Row],[143 (06JUL1985 18:00:00)-Water Temperature (C)]]*OO[[#This Row],[85]]</f>
        <v>1.401733643784625E-10</v>
      </c>
      <c r="CJ47" s="10">
        <f>3/24000000*OO[[#This Row],[144 (06JUL1985 21:00:00)-Water Temperature (C)]]*OO[[#This Row],[86]]</f>
        <v>1.2722822675876249E-10</v>
      </c>
      <c r="CK47" s="10">
        <f>3/24000000*OO[[#This Row],[145 (07JUL1985 00:00:00)-Water Temperature (C)]]*OO[[#This Row],[87]]</f>
        <v>1.1438127472449998E-10</v>
      </c>
      <c r="CL47" s="10">
        <f>3/24000000*OO[[#This Row],[146 (07JUL1985 03:00:00)-Water Temperature (C)]]*OO[[#This Row],[88]]</f>
        <v>1.02944996037375E-10</v>
      </c>
      <c r="CM47" s="10">
        <f>3/24000000*OO[[#This Row],[147 (07JUL1985 06:00:00)-Water Temperature (C)]]*OO[[#This Row],[89]]</f>
        <v>9.3385813333200002E-11</v>
      </c>
      <c r="CN47" s="10">
        <f>3/24000000*OO[[#This Row],[148 (07JUL1985 09:00:00)-Water Temperature (C)]]*OO[[#This Row],[90]]</f>
        <v>8.6886752352750005E-11</v>
      </c>
      <c r="CO47" s="10">
        <f>3/24000000*OO[[#This Row],[149 (07JUL1985 12:00:00)-Water Temperature (C)]]*OO[[#This Row],[91]]</f>
        <v>8.2461501590287497E-11</v>
      </c>
      <c r="CP47" s="10">
        <f>3/24000000*OO[[#This Row],[150 (07JUL1985 15:00:00)-Water Temperature (C)]]*OO[[#This Row],[92]]</f>
        <v>7.9204348848950001E-11</v>
      </c>
      <c r="CQ47" s="10">
        <f>3/24000000*OO[[#This Row],[151 (07JUL1985 18:00:00)-Water Temperature (C)]]*OO[[#This Row],[93]]</f>
        <v>7.4701822069600001E-11</v>
      </c>
      <c r="CR47" s="10">
        <f>3/24000000*OO[[#This Row],[152 (07JUL1985 21:00:00)-Water Temperature (C)]]*OO[[#This Row],[94]]</f>
        <v>6.9267813418862492E-11</v>
      </c>
      <c r="CS47" s="10">
        <f>3/24000000*OO[[#This Row],[153 (08JUL1985 00:00:00)-Water Temperature (C)]]*OO[[#This Row],[95]]</f>
        <v>6.3290625722187496E-11</v>
      </c>
      <c r="CT47" s="10">
        <f>3/24000000*OO[[#This Row],[154 (08JUL1985 03:00:00)-Water Temperature (C)]]*OO[[#This Row],[96]]</f>
        <v>5.7712920350775005E-11</v>
      </c>
      <c r="CU47" s="10">
        <f>3/24000000*OO[[#This Row],[155 (08JUL1985 06:00:00)-Water Temperature (C)]]*OO[[#This Row],[97]]</f>
        <v>5.3357995769199998E-11</v>
      </c>
      <c r="CV47" s="10">
        <f>3/24000000*OO[[#This Row],[156 (08JUL1985 09:00:00)-Water Temperature (C)]]*OO[[#This Row],[98]]</f>
        <v>5.1051799320475004E-11</v>
      </c>
      <c r="CW47" s="10">
        <f>3/24000000*OO[[#This Row],[157 (08JUL1985 12:00:00)-Water Temperature (C)]]*OO[[#This Row],[99]]</f>
        <v>4.9332176377274998E-11</v>
      </c>
    </row>
    <row r="48" spans="1:101" x14ac:dyDescent="0.35">
      <c r="A48" t="s">
        <v>53</v>
      </c>
      <c r="B48">
        <v>805.71439999999996</v>
      </c>
      <c r="C48" s="10">
        <f>3/24*OO[[#This Row],[59 (26JUN1985 06:00:00)-Water Temperature (C)]]*OO[[#This Row],[1]]/SUM(OO[1])</f>
        <v>1.3067212068007395E-2</v>
      </c>
      <c r="D48" s="10">
        <f>3/24*OO[[#This Row],[60 (26JUN1985 09:00:00)-Water Temperature (C)]]*OO[[#This Row],[2]]/SUM(OO[2])</f>
        <v>0.13818813812202477</v>
      </c>
      <c r="E48" s="10">
        <f>3/24*OO[[#This Row],[61 (26JUN1985 12:00:00)-Water Temperature (C)]]*OO[[#This Row],[3]]/SUM(OO[3])</f>
        <v>8.5894480638928593E-3</v>
      </c>
      <c r="F48" s="10">
        <f>3/24*OO[[#This Row],[62 (26JUN1985 15:00:00)-Water Temperature (C)]]*OO[[#This Row],[4]]/SUM(OO[4])</f>
        <v>8.4059318176684086E-5</v>
      </c>
      <c r="G48" s="10">
        <f>3/24*OO[[#This Row],[63 (26JUN1985 18:00:00)-Water Temperature (C)]]*OO[[#This Row],[5]]/SUM(OO[5])</f>
        <v>1.3945693035387792E-5</v>
      </c>
      <c r="H48" s="10">
        <f>3/24*OO[[#This Row],[64 (26JUN1985 21:00:00)-Water Temperature (C)]]*OO[[#This Row],[6]]/SUM(OO[6])</f>
        <v>1.1065905894714897E-5</v>
      </c>
      <c r="I48" s="10">
        <f>3/24*OO[[#This Row],[65 (27JUN1985 00:00:00)-Water Temperature (C)]]*OO[[#This Row],[7]]/SUM(OO[7])</f>
        <v>8.9349819901970344E-6</v>
      </c>
      <c r="J48" s="10">
        <f>3/24*OO[[#This Row],[66 (27JUN1985 03:00:00)-Water Temperature (C)]]*OO[[#This Row],[8]]/SUM(OO[8])</f>
        <v>7.2303919902391295E-6</v>
      </c>
      <c r="K48" s="10">
        <f>3/24*OO[[#This Row],[67 (27JUN1985 06:00:00)-Water Temperature (C)]]*OO[[#This Row],[9]]/SUM(OO[9])</f>
        <v>5.8782333266672814E-6</v>
      </c>
      <c r="L48" s="10">
        <f>3/24*OO[[#This Row],[68 (27JUN1985 09:00:00)-Water Temperature (C)]]*OO[[#This Row],[10]]/SUM(OO[10])</f>
        <v>4.9195520150226712E-6</v>
      </c>
      <c r="M48" s="10">
        <f>3/24*OO[[#This Row],[69 (27JUN1985 12:00:00)-Water Temperature (C)]]*OO[[#This Row],[11]]/SUM(OO[11])</f>
        <v>4.1499476012534289E-6</v>
      </c>
      <c r="N48" s="10">
        <f>3/24*OO[[#This Row],[70 (27JUN1985 15:00:00)-Water Temperature (C)]]*OO[[#This Row],[12]]/SUM(OO[12])</f>
        <v>3.4615583528557469E-6</v>
      </c>
      <c r="O48" s="10">
        <f>3/24*OO[[#This Row],[71 (27JUN1985 18:00:00)-Water Temperature (C)]]*OO[[#This Row],[13]]/SUM(OO[13])</f>
        <v>2.8446439963020195E-6</v>
      </c>
      <c r="P48" s="10">
        <f>3/24*OO[[#This Row],[72 (27JUN1985 21:00:00)-Water Temperature (C)]]*OO[[#This Row],[14]]/SUM(OO[14])</f>
        <v>2.2666844119217194E-6</v>
      </c>
      <c r="Q48" s="10">
        <f>3/24*OO[[#This Row],[73 (28JUN1985 00:00:00)-Water Temperature (C)]]*OO[[#This Row],[15]]/SUM(OO[15])</f>
        <v>1.7806859631035826E-6</v>
      </c>
      <c r="R48" s="10">
        <f>3/24*OO[[#This Row],[74 (28JUN1985 03:00:00)-Water Temperature (C)]]*OO[[#This Row],[16]]/SUM(OO[16])</f>
        <v>1.4076082147979982E-6</v>
      </c>
      <c r="S48" s="10">
        <f>3/24*OO[[#This Row],[75 (28JUN1985 06:00:00)-Water Temperature (C)]]*OO[[#This Row],[17]]/SUM(OO[17])</f>
        <v>1.1258135260839463E-6</v>
      </c>
      <c r="T48" s="10">
        <f>3/24*OO[[#This Row],[76 (28JUN1985 09:00:00)-Water Temperature (C)]]*OO[[#This Row],[18]]/SUM(OO[18])</f>
        <v>9.3473577122508299E-7</v>
      </c>
      <c r="U48" s="10">
        <f>3/24*OO[[#This Row],[77 (28JUN1985 12:00:00)-Water Temperature (C)]]*OO[[#This Row],[19]]/SUM(OO[19])</f>
        <v>7.8864059637306131E-7</v>
      </c>
      <c r="V48" s="10">
        <f>3/24000000*OO[[#This Row],[78 (28JUN1985 15:00:00)-Water Temperature (C)]]*OO[[#This Row],[20]]</f>
        <v>6.5752866670050013E-7</v>
      </c>
      <c r="W48" s="10">
        <f>3/24000000*OO[[#This Row],[79 (28JUN1985 18:00:00)-Water Temperature (C)]]*OO[[#This Row],[21]]</f>
        <v>5.4469314481312491E-7</v>
      </c>
      <c r="X48" s="10">
        <f>3/24000000*OO[[#This Row],[80 (28JUN1985 21:00:00)-Water Temperature (C)]]*OO[[#This Row],[22]]</f>
        <v>4.3739796708400002E-7</v>
      </c>
      <c r="Y48" s="10">
        <f>3/24000000*OO[[#This Row],[81 (29JUN1985 00:00:00)-Water Temperature (C)]]*OO[[#This Row],[23]]</f>
        <v>3.4571059155699999E-7</v>
      </c>
      <c r="Z48" s="10">
        <f>3/24000000*OO[[#This Row],[82 (29JUN1985 03:00:00)-Water Temperature (C)]]*OO[[#This Row],[24]]</f>
        <v>2.7562135499400001E-7</v>
      </c>
      <c r="AA48" s="10">
        <f>3/24000000*OO[[#This Row],[83 (29JUN1985 06:00:00)-Water Temperature (C)]]*OO[[#This Row],[25]]</f>
        <v>2.2216986397762496E-7</v>
      </c>
      <c r="AB48" s="10">
        <f>3/24000000*OO[[#This Row],[84 (29JUN1985 09:00:00)-Water Temperature (C)]]*OO[[#This Row],[26]]</f>
        <v>1.8731078963257498E-7</v>
      </c>
      <c r="AC48" s="10">
        <f>3/24000000*OO[[#This Row],[85 (29JUN1985 12:00:00)-Water Temperature (C)]]*OO[[#This Row],[27]]</f>
        <v>1.5981358908681248E-7</v>
      </c>
      <c r="AD48" s="10">
        <f>3/24000000*OO[[#This Row],[86 (29JUN1985 15:00:00)-Water Temperature (C)]]*OO[[#This Row],[28]]</f>
        <v>1.3702615518455001E-7</v>
      </c>
      <c r="AE48" s="10">
        <f>3/24000000*OO[[#This Row],[88 (29JUN1985 21:00:00)-Water Temperature (C)]]*OO[[#This Row],[30]]</f>
        <v>9.4527532480387491E-8</v>
      </c>
      <c r="AF48" s="10">
        <f>3/24000000*OO[[#This Row],[88 (29JUN1985 21:00:00)-Water Temperature (C)]]*OO[[#This Row],[30]]</f>
        <v>9.4527532480387491E-8</v>
      </c>
      <c r="AG48" s="10">
        <f>3/24000000*OO[[#This Row],[89 (30JUN1985 00:00:00)-Water Temperature (C)]]*OO[[#This Row],[31]]</f>
        <v>7.6348719350750008E-8</v>
      </c>
      <c r="AH48" s="10">
        <f>3/24000000*OO[[#This Row],[90 (30JUN1985 03:00:00)-Water Temperature (C)]]*OO[[#This Row],[32]]</f>
        <v>6.1944439776299998E-8</v>
      </c>
      <c r="AI48" s="10">
        <f>3/24000000*OO[[#This Row],[91 (30JUN1985 06:00:00)-Water Temperature (C)]]*OO[[#This Row],[33]]</f>
        <v>5.1245722131437489E-8</v>
      </c>
      <c r="AJ48" s="10">
        <f>3/24000000*OO[[#This Row],[92 (30JUN1985 09:00:00)-Water Temperature (C)]]*OO[[#This Row],[34]]</f>
        <v>4.4561910716225004E-8</v>
      </c>
      <c r="AK48" s="10">
        <f>3/24000000*OO[[#This Row],[93 (30JUN1985 12:00:00)-Water Temperature (C)]]*OO[[#This Row],[35]]</f>
        <v>3.9708584057449998E-8</v>
      </c>
      <c r="AL48" s="10">
        <f>3/24000000*OO[[#This Row],[94 (30JUN1985 15:00:00)-Water Temperature (C)]]*OO[[#This Row],[36]]</f>
        <v>3.5722675739250004E-8</v>
      </c>
      <c r="AM48" s="10">
        <f>3/24000000*OO[[#This Row],[95 (30JUN1985 18:00:00)-Water Temperature (C)]]*OO[[#This Row],[37]]</f>
        <v>3.1866343975374998E-8</v>
      </c>
      <c r="AN48" s="10">
        <f>3/24000000*OO[[#This Row],[96 (30JUN1985 21:00:00)-Water Temperature (C)]]*OO[[#This Row],[38]]</f>
        <v>2.7343825012350002E-8</v>
      </c>
      <c r="AO48" s="10">
        <f>3/24000000*OO[[#This Row],[97 (01JUL1985 00:00:00)-Water Temperature (C)]]*OO[[#This Row],[39]]</f>
        <v>2.3058025033074997E-8</v>
      </c>
      <c r="AP48" s="10">
        <f>3/24000000*OO[[#This Row],[98 (01JUL1985 03:00:00)-Water Temperature (C)]]*OO[[#This Row],[40]]</f>
        <v>1.9492579044644998E-8</v>
      </c>
      <c r="AQ48" s="10">
        <f>3/24000000*OO[[#This Row],[99 (01JUL1985 06:00:00)-Water Temperature (C)]]*OO[[#This Row],[41]]</f>
        <v>1.6758158903034998E-8</v>
      </c>
      <c r="AR48" s="10">
        <f>3/24000000*OO[[#This Row],[100 (01JUL1985 09:00:00)-Water Temperature (C)]]*OO[[#This Row],[42]]</f>
        <v>1.5129073807680001E-8</v>
      </c>
      <c r="AS48" s="10">
        <f>3/24000000*OO[[#This Row],[101 (01JUL1985 12:00:00)-Water Temperature (C)]]*OO[[#This Row],[43]]</f>
        <v>1.3792208207028749E-8</v>
      </c>
      <c r="AT48" s="10">
        <f>3/24000000*OO[[#This Row],[102 (01JUL1985 15:00:00)-Water Temperature (C)]]*OO[[#This Row],[44]]</f>
        <v>1.2399701529875E-8</v>
      </c>
      <c r="AU48" s="10">
        <f>3/24000000*OO[[#This Row],[103 (01JUL1985 18:00:00)-Water Temperature (C)]]*OO[[#This Row],[45]]</f>
        <v>1.100498004955E-8</v>
      </c>
      <c r="AV48" s="10">
        <f>3/24000000*OO[[#This Row],[104 (01JUL1985 21:00:00)-Water Temperature (C)]]*OO[[#This Row],[46]]</f>
        <v>9.4816263598874993E-9</v>
      </c>
      <c r="AW48" s="10">
        <f>3/24000000*OO[[#This Row],[105 (02JUL1985 00:00:00)-Water Temperature (C)]]*OO[[#This Row],[47]]</f>
        <v>8.2041419164724987E-9</v>
      </c>
      <c r="AX48" s="10">
        <f>3/24000000*OO[[#This Row],[106 (02JUL1985 03:00:00)-Water Temperature (C)]]*OO[[#This Row],[48]]</f>
        <v>7.1390835379499981E-9</v>
      </c>
      <c r="AY48" s="10">
        <f>3/24000000*OO[[#This Row],[107 (02JUL1985 06:00:00)-Water Temperature (C)]]*OO[[#This Row],[49]]</f>
        <v>6.2711387383999995E-9</v>
      </c>
      <c r="AZ48" s="10">
        <f>3/24000000*OO[[#This Row],[108 (02JUL1985 09:00:00)-Water Temperature (C)]]*OO[[#This Row],[50]]</f>
        <v>5.5289537836224993E-9</v>
      </c>
      <c r="BA48" s="10">
        <f>3/24000000*OO[[#This Row],[109 (02JUL1985 12:00:00)-Water Temperature (C)]]*OO[[#This Row],[51]]</f>
        <v>4.9515657908099994E-9</v>
      </c>
      <c r="BB48" s="10">
        <f>3/24000000*OO[[#This Row],[110 (02JUL1985 15:00:00)-Water Temperature (C)]]*OO[[#This Row],[52]]</f>
        <v>4.4513951494162494E-9</v>
      </c>
      <c r="BC48" s="10">
        <f>3/24000000*OO[[#This Row],[111 (02JUL1985 18:00:00)-Water Temperature (C)]]*OO[[#This Row],[53]]</f>
        <v>3.9872428431262499E-9</v>
      </c>
      <c r="BD48" s="10">
        <f>3/24000000*OO[[#This Row],[112 (02JUL1985 21:00:00)-Water Temperature (C)]]*OO[[#This Row],[54]]</f>
        <v>3.4786967620212498E-9</v>
      </c>
      <c r="BE48" s="10">
        <f>3/24000000*OO[[#This Row],[113 (03JUL1985 00:00:00)-Water Temperature (C)]]*OO[[#This Row],[55]]</f>
        <v>2.9563833931649999E-9</v>
      </c>
      <c r="BF48" s="10">
        <f>3/24000000*OO[[#This Row],[114 (03JUL1985 03:00:00)-Water Temperature (C)]]*OO[[#This Row],[56]]</f>
        <v>2.5035225735449997E-9</v>
      </c>
      <c r="BG48" s="10">
        <f>3/24000000*OO[[#This Row],[115 (03JUL1985 06:00:00)-Water Temperature (C)]]*OO[[#This Row],[57]]</f>
        <v>2.1300827601397497E-9</v>
      </c>
      <c r="BH48" s="10">
        <f>3/24000000*OO[[#This Row],[116 (03JUL1985 09:00:00)-Water Temperature (C)]]*OO[[#This Row],[58]]</f>
        <v>1.8966051989224999E-9</v>
      </c>
      <c r="BI48" s="10">
        <f>3/24000000*OO[[#This Row],[117 (03JUL1985 12:00:00)-Water Temperature (C)]]*OO[[#This Row],[59]]</f>
        <v>1.7165862248605001E-9</v>
      </c>
      <c r="BJ48" s="10">
        <f>3/24000000*OO[[#This Row],[118 (03JUL1985 15:00:00)-Water Temperature (C)]]*OO[[#This Row],[60]]</f>
        <v>1.54650022556875E-9</v>
      </c>
      <c r="BK48" s="10">
        <f>3/24000000*OO[[#This Row],[119 (03JUL1985 18:00:00)-Water Temperature (C)]]*OO[[#This Row],[61]]</f>
        <v>1.3827227899949997E-9</v>
      </c>
      <c r="BL48" s="10">
        <f>3/24000000*OO[[#This Row],[120 (03JUL1985 21:00:00)-Water Temperature (C)]]*OO[[#This Row],[62]]</f>
        <v>1.1960444274979999E-9</v>
      </c>
      <c r="BM48" s="10">
        <f>3/24000000*OO[[#This Row],[121 (04JUL1985 00:00:00)-Water Temperature (C)]]*OO[[#This Row],[63]]</f>
        <v>1.0281843875519999E-9</v>
      </c>
      <c r="BN48" s="10">
        <f>3/24000000*OO[[#This Row],[122 (04JUL1985 03:00:00)-Water Temperature (C)]]*OO[[#This Row],[64]]</f>
        <v>8.8892633204999989E-10</v>
      </c>
      <c r="BO48" s="10">
        <f>3/24000000*OO[[#This Row],[123 (04JUL1985 06:00:00)-Water Temperature (C)]]*OO[[#This Row],[65]]</f>
        <v>7.7696457989875E-10</v>
      </c>
      <c r="BP48" s="10">
        <f>3/24000000*OO[[#This Row],[124 (04JUL1985 09:00:00)-Water Temperature (C)]]*OO[[#This Row],[66]]</f>
        <v>7.0709168813112485E-10</v>
      </c>
      <c r="BQ48" s="10">
        <f>3/24000000*OO[[#This Row],[125 (04JUL1985 12:00:00)-Water Temperature (C)]]*OO[[#This Row],[67]]</f>
        <v>6.4993528980075002E-10</v>
      </c>
      <c r="BR48" s="10">
        <f>3/24000000*OO[[#This Row],[126 (04JUL1985 15:00:00)-Water Temperature (C)]]*OO[[#This Row],[68]]</f>
        <v>5.9750333666325013E-10</v>
      </c>
      <c r="BS48" s="10">
        <f>3/24000000*OO[[#This Row],[127 (04JUL1985 18:00:00)-Water Temperature (C)]]*OO[[#This Row],[69]]</f>
        <v>5.4044673844900004E-10</v>
      </c>
      <c r="BT48" s="10">
        <f>3/24000000*OO[[#This Row],[128 (04JUL1985 21:00:00)-Water Temperature (C)]]*OO[[#This Row],[70]]</f>
        <v>4.7722730521524987E-10</v>
      </c>
      <c r="BU48" s="10">
        <f>3/24000000*OO[[#This Row],[129 (05JUL1985 00:00:00)-Water Temperature (C)]]*OO[[#This Row],[71]]</f>
        <v>4.178052730466249E-10</v>
      </c>
      <c r="BV48" s="10">
        <f>3/24000000*OO[[#This Row],[130 (05JUL1985 03:00:00)-Water Temperature (C)]]*OO[[#This Row],[72]]</f>
        <v>3.6890106917399998E-10</v>
      </c>
      <c r="BW48" s="10">
        <f>3/24000000*OO[[#This Row],[131 (05JUL1985 06:00:00)-Water Temperature (C)]]*OO[[#This Row],[73]]</f>
        <v>3.3051978582149999E-10</v>
      </c>
      <c r="BX48" s="10">
        <f>3/24000000*OO[[#This Row],[132 (05JUL1985 09:00:00)-Water Temperature (C)]]*OO[[#This Row],[74]]</f>
        <v>3.0848103671575003E-10</v>
      </c>
      <c r="BY48" s="10">
        <f>3/24000000*OO[[#This Row],[133 (05JUL1985 12:00:00)-Water Temperature (C)]]*OO[[#This Row],[75]]</f>
        <v>2.8985779552937504E-10</v>
      </c>
      <c r="BZ48" s="10">
        <f>3/24000000*OO[[#This Row],[134 (05JUL1985 15:00:00)-Water Temperature (C)]]*OO[[#This Row],[76]]</f>
        <v>2.7185234104525001E-10</v>
      </c>
      <c r="CA48" s="10">
        <f>3/24000000*OO[[#This Row],[135 (05JUL1985 18:00:00)-Water Temperature (C)]]*OO[[#This Row],[77]]</f>
        <v>2.5115600981624994E-10</v>
      </c>
      <c r="CB48" s="10">
        <f>3/24000000*OO[[#This Row],[136 (05JUL1985 21:00:00)-Water Temperature (C)]]*OO[[#This Row],[78]]</f>
        <v>2.2393248806175E-10</v>
      </c>
      <c r="CC48" s="10">
        <f>3/24000000*OO[[#This Row],[137 (06JUL1985 00:00:00)-Water Temperature (C)]]*OO[[#This Row],[79]]</f>
        <v>1.9724085914114999E-10</v>
      </c>
      <c r="CD48" s="10">
        <f>3/24000000*OO[[#This Row],[138 (06JUL1985 03:00:00)-Water Temperature (C)]]*OO[[#This Row],[80]]</f>
        <v>1.7416402374802498E-10</v>
      </c>
      <c r="CE48" s="10">
        <f>3/24000000*OO[[#This Row],[139 (06JUL1985 06:00:00)-Water Temperature (C)]]*OO[[#This Row],[81]]</f>
        <v>1.5601421153193749E-10</v>
      </c>
      <c r="CF48" s="10">
        <f>3/24000000*OO[[#This Row],[140 (06JUL1985 09:00:00)-Water Temperature (C)]]*OO[[#This Row],[82]]</f>
        <v>1.4722751270581251E-10</v>
      </c>
      <c r="CG48" s="10">
        <f>3/24000000*OO[[#This Row],[141 (06JUL1985 12:00:00)-Water Temperature (C)]]*OO[[#This Row],[83]]</f>
        <v>1.4047238175312497E-10</v>
      </c>
      <c r="CH48" s="10">
        <f>3/24000000*OO[[#This Row],[142 (06JUL1985 15:00:00)-Water Temperature (C)]]*OO[[#This Row],[84]]</f>
        <v>1.347157178752E-10</v>
      </c>
      <c r="CI48" s="10">
        <f>3/24000000*OO[[#This Row],[143 (06JUL1985 18:00:00)-Water Temperature (C)]]*OO[[#This Row],[85]]</f>
        <v>1.2741236538406251E-10</v>
      </c>
      <c r="CJ48" s="10">
        <f>3/24000000*OO[[#This Row],[144 (06JUL1985 21:00:00)-Water Temperature (C)]]*OO[[#This Row],[86]]</f>
        <v>1.15678255599975E-10</v>
      </c>
      <c r="CK48" s="10">
        <f>3/24000000*OO[[#This Row],[145 (07JUL1985 00:00:00)-Water Temperature (C)]]*OO[[#This Row],[87]]</f>
        <v>1.039755856293E-10</v>
      </c>
      <c r="CL48" s="10">
        <f>3/24000000*OO[[#This Row],[146 (07JUL1985 03:00:00)-Water Temperature (C)]]*OO[[#This Row],[88]]</f>
        <v>9.3559724918274996E-11</v>
      </c>
      <c r="CM48" s="10">
        <f>3/24000000*OO[[#This Row],[147 (07JUL1985 06:00:00)-Water Temperature (C)]]*OO[[#This Row],[89]]</f>
        <v>8.4744708010024977E-11</v>
      </c>
      <c r="CN48" s="10">
        <f>3/24000000*OO[[#This Row],[148 (07JUL1985 09:00:00)-Water Temperature (C)]]*OO[[#This Row],[90]]</f>
        <v>7.8778365805762507E-11</v>
      </c>
      <c r="CO48" s="10">
        <f>3/24000000*OO[[#This Row],[149 (07JUL1985 12:00:00)-Water Temperature (C)]]*OO[[#This Row],[91]]</f>
        <v>7.4787465351499995E-11</v>
      </c>
      <c r="CP48" s="10">
        <f>3/24000000*OO[[#This Row],[150 (07JUL1985 15:00:00)-Water Temperature (C)]]*OO[[#This Row],[92]]</f>
        <v>7.1862700213799983E-11</v>
      </c>
      <c r="CQ48" s="10">
        <f>3/24000000*OO[[#This Row],[151 (07JUL1985 18:00:00)-Water Temperature (C)]]*OO[[#This Row],[93]]</f>
        <v>6.7742391346299998E-11</v>
      </c>
      <c r="CR48" s="10">
        <f>3/24000000*OO[[#This Row],[152 (07JUL1985 21:00:00)-Water Temperature (C)]]*OO[[#This Row],[94]]</f>
        <v>6.284115314509999E-11</v>
      </c>
      <c r="CS48" s="10">
        <f>3/24000000*OO[[#This Row],[153 (08JUL1985 00:00:00)-Water Temperature (C)]]*OO[[#This Row],[95]]</f>
        <v>5.7478969884874991E-11</v>
      </c>
      <c r="CT48" s="10">
        <f>3/24000000*OO[[#This Row],[154 (08JUL1985 03:00:00)-Water Temperature (C)]]*OO[[#This Row],[96]]</f>
        <v>5.2374322414799996E-11</v>
      </c>
      <c r="CU48" s="10">
        <f>3/24000000*OO[[#This Row],[155 (08JUL1985 06:00:00)-Water Temperature (C)]]*OO[[#This Row],[97]]</f>
        <v>4.8369587914625E-11</v>
      </c>
      <c r="CV48" s="10">
        <f>3/24000000*OO[[#This Row],[156 (08JUL1985 09:00:00)-Water Temperature (C)]]*OO[[#This Row],[98]]</f>
        <v>4.6296912834549996E-11</v>
      </c>
      <c r="CW48" s="10">
        <f>3/24000000*OO[[#This Row],[157 (08JUL1985 12:00:00)-Water Temperature (C)]]*OO[[#This Row],[99]]</f>
        <v>4.4746157171324994E-11</v>
      </c>
    </row>
    <row r="49" spans="1:101" x14ac:dyDescent="0.35">
      <c r="A49" t="s">
        <v>54</v>
      </c>
      <c r="B49">
        <v>622.84360000000004</v>
      </c>
      <c r="C49" s="10">
        <f>3/24*OO[[#This Row],[59 (26JUN1985 06:00:00)-Water Temperature (C)]]*OO[[#This Row],[1]]/SUM(OO[1])</f>
        <v>6.9339437133807908E-3</v>
      </c>
      <c r="D49" s="10">
        <f>3/24*OO[[#This Row],[60 (26JUN1985 09:00:00)-Water Temperature (C)]]*OO[[#This Row],[2]]/SUM(OO[2])</f>
        <v>0.13783551838523694</v>
      </c>
      <c r="E49" s="10">
        <f>3/24*OO[[#This Row],[61 (26JUN1985 12:00:00)-Water Temperature (C)]]*OO[[#This Row],[3]]/SUM(OO[3])</f>
        <v>1.2420715171922017E-2</v>
      </c>
      <c r="F49" s="10">
        <f>3/24*OO[[#This Row],[62 (26JUN1985 15:00:00)-Water Temperature (C)]]*OO[[#This Row],[4]]/SUM(OO[4])</f>
        <v>1.4757627885599706E-4</v>
      </c>
      <c r="G49" s="10">
        <f>3/24*OO[[#This Row],[63 (26JUN1985 18:00:00)-Water Temperature (C)]]*OO[[#This Row],[5]]/SUM(OO[5])</f>
        <v>1.3725198250905453E-5</v>
      </c>
      <c r="H49" s="10">
        <f>3/24*OO[[#This Row],[64 (26JUN1985 21:00:00)-Water Temperature (C)]]*OO[[#This Row],[6]]/SUM(OO[6])</f>
        <v>1.0643712503322231E-5</v>
      </c>
      <c r="I49" s="10">
        <f>3/24*OO[[#This Row],[65 (27JUN1985 00:00:00)-Water Temperature (C)]]*OO[[#This Row],[7]]/SUM(OO[7])</f>
        <v>8.5879137440309915E-6</v>
      </c>
      <c r="J49" s="10">
        <f>3/24*OO[[#This Row],[66 (27JUN1985 03:00:00)-Water Temperature (C)]]*OO[[#This Row],[8]]/SUM(OO[8])</f>
        <v>6.9523893947067592E-6</v>
      </c>
      <c r="K49" s="10">
        <f>3/24*OO[[#This Row],[67 (27JUN1985 06:00:00)-Water Temperature (C)]]*OO[[#This Row],[9]]/SUM(OO[9])</f>
        <v>5.6487850938496605E-6</v>
      </c>
      <c r="L49" s="10">
        <f>3/24*OO[[#This Row],[68 (27JUN1985 09:00:00)-Water Temperature (C)]]*OO[[#This Row],[10]]/SUM(OO[10])</f>
        <v>4.7284165363103573E-6</v>
      </c>
      <c r="M49" s="10">
        <f>3/24*OO[[#This Row],[69 (27JUN1985 12:00:00)-Water Temperature (C)]]*OO[[#This Row],[11]]/SUM(OO[11])</f>
        <v>3.9905765371971896E-6</v>
      </c>
      <c r="N49" s="10">
        <f>3/24*OO[[#This Row],[70 (27JUN1985 15:00:00)-Water Temperature (C)]]*OO[[#This Row],[12]]/SUM(OO[12])</f>
        <v>3.3282278276524801E-6</v>
      </c>
      <c r="O49" s="10">
        <f>3/24*OO[[#This Row],[71 (27JUN1985 18:00:00)-Water Temperature (C)]]*OO[[#This Row],[13]]/SUM(OO[13])</f>
        <v>2.7387671719309108E-6</v>
      </c>
      <c r="P49" s="10">
        <f>3/24*OO[[#This Row],[72 (27JUN1985 21:00:00)-Water Temperature (C)]]*OO[[#This Row],[14]]/SUM(OO[14])</f>
        <v>2.1840485298465064E-6</v>
      </c>
      <c r="Q49" s="10">
        <f>3/24*OO[[#This Row],[73 (28JUN1985 00:00:00)-Water Temperature (C)]]*OO[[#This Row],[15]]/SUM(OO[15])</f>
        <v>1.7145960976487288E-6</v>
      </c>
      <c r="R49" s="10">
        <f>3/24*OO[[#This Row],[74 (28JUN1985 03:00:00)-Water Temperature (C)]]*OO[[#This Row],[16]]/SUM(OO[16])</f>
        <v>1.3549328358014384E-6</v>
      </c>
      <c r="S49" s="10">
        <f>3/24*OO[[#This Row],[75 (28JUN1985 06:00:00)-Water Temperature (C)]]*OO[[#This Row],[17]]/SUM(OO[17])</f>
        <v>1.0822009077226188E-6</v>
      </c>
      <c r="T49" s="10">
        <f>3/24*OO[[#This Row],[76 (28JUN1985 09:00:00)-Water Temperature (C)]]*OO[[#This Row],[18]]/SUM(OO[18])</f>
        <v>8.9774090646727816E-7</v>
      </c>
      <c r="U49" s="10">
        <f>3/24*OO[[#This Row],[77 (28JUN1985 12:00:00)-Water Temperature (C)]]*OO[[#This Row],[19]]/SUM(OO[19])</f>
        <v>7.5782128288427792E-7</v>
      </c>
      <c r="V49" s="10">
        <f>3/24000000*OO[[#This Row],[78 (28JUN1985 15:00:00)-Water Temperature (C)]]*OO[[#This Row],[20]]</f>
        <v>6.318634636037499E-7</v>
      </c>
      <c r="W49" s="10">
        <f>3/24000000*OO[[#This Row],[79 (28JUN1985 18:00:00)-Water Temperature (C)]]*OO[[#This Row],[21]]</f>
        <v>5.2399142884799996E-7</v>
      </c>
      <c r="X49" s="10">
        <f>3/24000000*OO[[#This Row],[80 (28JUN1985 21:00:00)-Water Temperature (C)]]*OO[[#This Row],[22]]</f>
        <v>4.2114673421549989E-7</v>
      </c>
      <c r="Y49" s="10">
        <f>3/24000000*OO[[#This Row],[81 (29JUN1985 00:00:00)-Water Temperature (C)]]*OO[[#This Row],[23]]</f>
        <v>3.3268175999024998E-7</v>
      </c>
      <c r="Z49" s="10">
        <f>3/24000000*OO[[#This Row],[82 (29JUN1985 03:00:00)-Water Temperature (C)]]*OO[[#This Row],[24]]</f>
        <v>2.6515282174874995E-7</v>
      </c>
      <c r="AA49" s="10">
        <f>3/24000000*OO[[#This Row],[83 (29JUN1985 06:00:00)-Water Temperature (C)]]*OO[[#This Row],[25]]</f>
        <v>2.1351346240860001E-7</v>
      </c>
      <c r="AB49" s="10">
        <f>3/24000000*OO[[#This Row],[84 (29JUN1985 09:00:00)-Water Temperature (C)]]*OO[[#This Row],[26]]</f>
        <v>1.7990872473946252E-7</v>
      </c>
      <c r="AC49" s="10">
        <f>3/24000000*OO[[#This Row],[85 (29JUN1985 12:00:00)-Water Temperature (C)]]*OO[[#This Row],[27]]</f>
        <v>1.5343347560279997E-7</v>
      </c>
      <c r="AD49" s="10">
        <f>3/24000000*OO[[#This Row],[86 (29JUN1985 15:00:00)-Water Temperature (C)]]*OO[[#This Row],[28]]</f>
        <v>1.3149184516443749E-7</v>
      </c>
      <c r="AE49" s="10">
        <f>3/24000000*OO[[#This Row],[88 (29JUN1985 21:00:00)-Water Temperature (C)]]*OO[[#This Row],[30]]</f>
        <v>9.0825909516600004E-8</v>
      </c>
      <c r="AF49" s="10">
        <f>3/24000000*OO[[#This Row],[88 (29JUN1985 21:00:00)-Water Temperature (C)]]*OO[[#This Row],[30]]</f>
        <v>9.0825909516600004E-8</v>
      </c>
      <c r="AG49" s="10">
        <f>3/24000000*OO[[#This Row],[89 (30JUN1985 00:00:00)-Water Temperature (C)]]*OO[[#This Row],[31]]</f>
        <v>7.33306555345E-8</v>
      </c>
      <c r="AH49" s="10">
        <f>3/24000000*OO[[#This Row],[90 (30JUN1985 03:00:00)-Water Temperature (C)]]*OO[[#This Row],[32]]</f>
        <v>5.9471709011749996E-8</v>
      </c>
      <c r="AI49" s="10">
        <f>3/24000000*OO[[#This Row],[91 (30JUN1985 06:00:00)-Water Temperature (C)]]*OO[[#This Row],[33]]</f>
        <v>4.9102799714099999E-8</v>
      </c>
      <c r="AJ49" s="10">
        <f>3/24000000*OO[[#This Row],[92 (30JUN1985 09:00:00)-Water Temperature (C)]]*OO[[#This Row],[34]]</f>
        <v>4.2636598989962495E-8</v>
      </c>
      <c r="AK49" s="10">
        <f>3/24000000*OO[[#This Row],[93 (30JUN1985 12:00:00)-Water Temperature (C)]]*OO[[#This Row],[35]]</f>
        <v>3.7970944960162494E-8</v>
      </c>
      <c r="AL49" s="10">
        <f>3/24000000*OO[[#This Row],[94 (30JUN1985 15:00:00)-Water Temperature (C)]]*OO[[#This Row],[36]]</f>
        <v>3.4133427423750002E-8</v>
      </c>
      <c r="AM49" s="10">
        <f>3/24000000*OO[[#This Row],[95 (30JUN1985 18:00:00)-Water Temperature (C)]]*OO[[#This Row],[37]]</f>
        <v>3.0467155626249995E-8</v>
      </c>
      <c r="AN49" s="10">
        <f>3/24000000*OO[[#This Row],[96 (30JUN1985 21:00:00)-Water Temperature (C)]]*OO[[#This Row],[38]]</f>
        <v>2.6163466875999995E-8</v>
      </c>
      <c r="AO49" s="10">
        <f>3/24000000*OO[[#This Row],[97 (01JUL1985 00:00:00)-Water Temperature (C)]]*OO[[#This Row],[39]]</f>
        <v>2.2058576276342497E-8</v>
      </c>
      <c r="AP49" s="10">
        <f>3/24000000*OO[[#This Row],[98 (01JUL1985 03:00:00)-Water Temperature (C)]]*OO[[#This Row],[40]]</f>
        <v>1.8645697852574998E-8</v>
      </c>
      <c r="AQ49" s="10">
        <f>3/24000000*OO[[#This Row],[99 (01JUL1985 06:00:00)-Water Temperature (C)]]*OO[[#This Row],[41]]</f>
        <v>1.6004327581199999E-8</v>
      </c>
      <c r="AR49" s="10">
        <f>3/24000000*OO[[#This Row],[100 (01JUL1985 09:00:00)-Water Temperature (C)]]*OO[[#This Row],[42]]</f>
        <v>1.4429255244206247E-8</v>
      </c>
      <c r="AS49" s="10">
        <f>3/24000000*OO[[#This Row],[101 (01JUL1985 12:00:00)-Water Temperature (C)]]*OO[[#This Row],[43]]</f>
        <v>1.3157637864993749E-8</v>
      </c>
      <c r="AT49" s="10">
        <f>3/24000000*OO[[#This Row],[102 (01JUL1985 15:00:00)-Water Temperature (C)]]*OO[[#This Row],[44]]</f>
        <v>1.1827880057499998E-8</v>
      </c>
      <c r="AU49" s="10">
        <f>3/24000000*OO[[#This Row],[103 (01JUL1985 18:00:00)-Water Temperature (C)]]*OO[[#This Row],[45]]</f>
        <v>1.0513686791107499E-8</v>
      </c>
      <c r="AV49" s="10">
        <f>3/24000000*OO[[#This Row],[104 (01JUL1985 21:00:00)-Water Temperature (C)]]*OO[[#This Row],[46]]</f>
        <v>9.0636225410800008E-9</v>
      </c>
      <c r="AW49" s="10">
        <f>3/24000000*OO[[#This Row],[105 (02JUL1985 00:00:00)-Water Temperature (C)]]*OO[[#This Row],[47]]</f>
        <v>7.8384106709149986E-9</v>
      </c>
      <c r="AX49" s="10">
        <f>3/24000000*OO[[#This Row],[106 (02JUL1985 03:00:00)-Water Temperature (C)]]*OO[[#This Row],[48]]</f>
        <v>6.8198593741662485E-9</v>
      </c>
      <c r="AY49" s="10">
        <f>3/24000000*OO[[#This Row],[107 (02JUL1985 06:00:00)-Water Temperature (C)]]*OO[[#This Row],[49]]</f>
        <v>5.9840943623562498E-9</v>
      </c>
      <c r="AZ49" s="10">
        <f>3/24000000*OO[[#This Row],[108 (02JUL1985 09:00:00)-Water Temperature (C)]]*OO[[#This Row],[50]]</f>
        <v>5.2744212583874998E-9</v>
      </c>
      <c r="BA49" s="10">
        <f>3/24000000*OO[[#This Row],[109 (02JUL1985 12:00:00)-Water Temperature (C)]]*OO[[#This Row],[51]]</f>
        <v>4.7275768248300001E-9</v>
      </c>
      <c r="BB49" s="10">
        <f>3/24000000*OO[[#This Row],[110 (02JUL1985 15:00:00)-Water Temperature (C)]]*OO[[#This Row],[52]]</f>
        <v>4.25371468627E-9</v>
      </c>
      <c r="BC49" s="10">
        <f>3/24000000*OO[[#This Row],[111 (02JUL1985 18:00:00)-Water Temperature (C)]]*OO[[#This Row],[53]]</f>
        <v>3.8095214440649993E-9</v>
      </c>
      <c r="BD49" s="10">
        <f>3/24000000*OO[[#This Row],[112 (02JUL1985 21:00:00)-Water Temperature (C)]]*OO[[#This Row],[54]]</f>
        <v>3.3254866055387497E-9</v>
      </c>
      <c r="BE49" s="10">
        <f>3/24000000*OO[[#This Row],[113 (03JUL1985 00:00:00)-Water Temperature (C)]]*OO[[#This Row],[55]]</f>
        <v>2.8274694566612497E-9</v>
      </c>
      <c r="BF49" s="10">
        <f>3/24000000*OO[[#This Row],[114 (03JUL1985 03:00:00)-Water Temperature (C)]]*OO[[#This Row],[56]]</f>
        <v>2.3954935655200005E-9</v>
      </c>
      <c r="BG49" s="10">
        <f>3/24000000*OO[[#This Row],[115 (03JUL1985 06:00:00)-Water Temperature (C)]]*OO[[#This Row],[57]]</f>
        <v>2.0356616686874999E-9</v>
      </c>
      <c r="BH49" s="10">
        <f>3/24000000*OO[[#This Row],[116 (03JUL1985 09:00:00)-Water Temperature (C)]]*OO[[#This Row],[58]]</f>
        <v>1.8094757689042498E-9</v>
      </c>
      <c r="BI49" s="10">
        <f>3/24000000*OO[[#This Row],[117 (03JUL1985 12:00:00)-Water Temperature (C)]]*OO[[#This Row],[59]]</f>
        <v>1.6379915633549999E-9</v>
      </c>
      <c r="BJ49" s="10">
        <f>3/24000000*OO[[#This Row],[118 (03JUL1985 15:00:00)-Water Temperature (C)]]*OO[[#This Row],[60]]</f>
        <v>1.4758485935444999E-9</v>
      </c>
      <c r="BK49" s="10">
        <f>3/24000000*OO[[#This Row],[119 (03JUL1985 18:00:00)-Water Temperature (C)]]*OO[[#This Row],[61]]</f>
        <v>1.3205016768844999E-9</v>
      </c>
      <c r="BL49" s="10">
        <f>3/24000000*OO[[#This Row],[120 (03JUL1985 21:00:00)-Water Temperature (C)]]*OO[[#This Row],[62]]</f>
        <v>1.1430662153444997E-9</v>
      </c>
      <c r="BM49" s="10">
        <f>3/24000000*OO[[#This Row],[121 (04JUL1985 00:00:00)-Water Temperature (C)]]*OO[[#This Row],[63]]</f>
        <v>9.8250143580562506E-10</v>
      </c>
      <c r="BN49" s="10">
        <f>3/24000000*OO[[#This Row],[122 (04JUL1985 03:00:00)-Water Temperature (C)]]*OO[[#This Row],[64]]</f>
        <v>8.4919083339362511E-10</v>
      </c>
      <c r="BO49" s="10">
        <f>3/24000000*OO[[#This Row],[123 (04JUL1985 06:00:00)-Water Temperature (C)]]*OO[[#This Row],[65]]</f>
        <v>7.4127646586149994E-10</v>
      </c>
      <c r="BP49" s="10">
        <f>3/24000000*OO[[#This Row],[124 (04JUL1985 09:00:00)-Water Temperature (C)]]*OO[[#This Row],[66]]</f>
        <v>6.7437549307199987E-10</v>
      </c>
      <c r="BQ49" s="10">
        <f>3/24000000*OO[[#This Row],[125 (04JUL1985 12:00:00)-Water Temperature (C)]]*OO[[#This Row],[67]]</f>
        <v>6.1971148661212499E-10</v>
      </c>
      <c r="BR49" s="10">
        <f>3/24000000*OO[[#This Row],[126 (04JUL1985 15:00:00)-Water Temperature (C)]]*OO[[#This Row],[68]]</f>
        <v>5.6924158104000002E-10</v>
      </c>
      <c r="BS49" s="10">
        <f>3/24000000*OO[[#This Row],[127 (04JUL1985 18:00:00)-Water Temperature (C)]]*OO[[#This Row],[69]]</f>
        <v>5.1535562509499995E-10</v>
      </c>
      <c r="BT49" s="10">
        <f>3/24000000*OO[[#This Row],[128 (04JUL1985 21:00:00)-Water Temperature (C)]]*OO[[#This Row],[70]]</f>
        <v>4.5536905140524995E-10</v>
      </c>
      <c r="BU49" s="10">
        <f>3/24000000*OO[[#This Row],[129 (05JUL1985 00:00:00)-Water Temperature (C)]]*OO[[#This Row],[71]]</f>
        <v>3.98501160801E-10</v>
      </c>
      <c r="BV49" s="10">
        <f>3/24000000*OO[[#This Row],[130 (05JUL1985 03:00:00)-Water Temperature (C)]]*OO[[#This Row],[72]]</f>
        <v>3.5161171030937496E-10</v>
      </c>
      <c r="BW49" s="10">
        <f>3/24000000*OO[[#This Row],[131 (05JUL1985 06:00:00)-Water Temperature (C)]]*OO[[#This Row],[73]]</f>
        <v>3.1457712598375001E-10</v>
      </c>
      <c r="BX49" s="10">
        <f>3/24000000*OO[[#This Row],[132 (05JUL1985 09:00:00)-Water Temperature (C)]]*OO[[#This Row],[74]]</f>
        <v>2.9346954457424994E-10</v>
      </c>
      <c r="BY49" s="10">
        <f>3/24000000*OO[[#This Row],[133 (05JUL1985 12:00:00)-Water Temperature (C)]]*OO[[#This Row],[75]]</f>
        <v>2.7585022720687502E-10</v>
      </c>
      <c r="BZ49" s="10">
        <f>3/24000000*OO[[#This Row],[134 (05JUL1985 15:00:00)-Water Temperature (C)]]*OO[[#This Row],[76]]</f>
        <v>2.5873800404999995E-10</v>
      </c>
      <c r="CA49" s="10">
        <f>3/24000000*OO[[#This Row],[135 (05JUL1985 18:00:00)-Water Temperature (C)]]*OO[[#This Row],[77]]</f>
        <v>2.3932344097130001E-10</v>
      </c>
      <c r="CB49" s="10">
        <f>3/24000000*OO[[#This Row],[136 (05JUL1985 21:00:00)-Water Temperature (C)]]*OO[[#This Row],[78]]</f>
        <v>2.1352075655710002E-10</v>
      </c>
      <c r="CC49" s="10">
        <f>3/24000000*OO[[#This Row],[137 (06JUL1985 00:00:00)-Water Temperature (C)]]*OO[[#This Row],[79]]</f>
        <v>1.8803822422732499E-10</v>
      </c>
      <c r="CD49" s="10">
        <f>3/24000000*OO[[#This Row],[138 (06JUL1985 03:00:00)-Water Temperature (C)]]*OO[[#This Row],[80]]</f>
        <v>1.6600947475852501E-10</v>
      </c>
      <c r="CE49" s="10">
        <f>3/24000000*OO[[#This Row],[139 (06JUL1985 06:00:00)-Water Temperature (C)]]*OO[[#This Row],[81]]</f>
        <v>1.4848567372480003E-10</v>
      </c>
      <c r="CF49" s="10">
        <f>3/24000000*OO[[#This Row],[140 (06JUL1985 09:00:00)-Water Temperature (C)]]*OO[[#This Row],[82]]</f>
        <v>1.400417857295E-10</v>
      </c>
      <c r="CG49" s="10">
        <f>3/24000000*OO[[#This Row],[141 (06JUL1985 12:00:00)-Water Temperature (C)]]*OO[[#This Row],[83]]</f>
        <v>1.3354876674620001E-10</v>
      </c>
      <c r="CH49" s="10">
        <f>3/24000000*OO[[#This Row],[142 (06JUL1985 15:00:00)-Water Temperature (C)]]*OO[[#This Row],[84]]</f>
        <v>1.2799428338345E-10</v>
      </c>
      <c r="CI49" s="10">
        <f>3/24000000*OO[[#This Row],[143 (06JUL1985 18:00:00)-Water Temperature (C)]]*OO[[#This Row],[85]]</f>
        <v>1.2123420162907498E-10</v>
      </c>
      <c r="CJ49" s="10">
        <f>3/24000000*OO[[#This Row],[144 (06JUL1985 21:00:00)-Water Temperature (C)]]*OO[[#This Row],[86]]</f>
        <v>1.10169535248825E-10</v>
      </c>
      <c r="CK49" s="10">
        <f>3/24000000*OO[[#This Row],[145 (07JUL1985 00:00:00)-Water Temperature (C)]]*OO[[#This Row],[87]]</f>
        <v>9.8989955201799996E-11</v>
      </c>
      <c r="CL49" s="10">
        <f>3/24000000*OO[[#This Row],[146 (07JUL1985 03:00:00)-Water Temperature (C)]]*OO[[#This Row],[88]]</f>
        <v>8.9053843251537515E-11</v>
      </c>
      <c r="CM49" s="10">
        <f>3/24000000*OO[[#This Row],[147 (07JUL1985 06:00:00)-Water Temperature (C)]]*OO[[#This Row],[89]]</f>
        <v>8.054518362393749E-11</v>
      </c>
      <c r="CN49" s="10">
        <f>3/24000000*OO[[#This Row],[148 (07JUL1985 09:00:00)-Water Temperature (C)]]*OO[[#This Row],[90]]</f>
        <v>7.4779606277999989E-11</v>
      </c>
      <c r="CO49" s="10">
        <f>3/24000000*OO[[#This Row],[149 (07JUL1985 12:00:00)-Water Temperature (C)]]*OO[[#This Row],[91]]</f>
        <v>7.099329329144998E-11</v>
      </c>
      <c r="CP49" s="10">
        <f>3/24000000*OO[[#This Row],[150 (07JUL1985 15:00:00)-Water Temperature (C)]]*OO[[#This Row],[92]]</f>
        <v>6.8251407520999982E-11</v>
      </c>
      <c r="CQ49" s="10">
        <f>3/24000000*OO[[#This Row],[151 (07JUL1985 18:00:00)-Water Temperature (C)]]*OO[[#This Row],[93]]</f>
        <v>6.4315583641249986E-11</v>
      </c>
      <c r="CR49" s="10">
        <f>3/24000000*OO[[#This Row],[152 (07JUL1985 21:00:00)-Water Temperature (C)]]*OO[[#This Row],[94]]</f>
        <v>5.9685399573824991E-11</v>
      </c>
      <c r="CS49" s="10">
        <f>3/24000000*OO[[#This Row],[153 (08JUL1985 00:00:00)-Water Temperature (C)]]*OO[[#This Row],[95]]</f>
        <v>5.4657505920000006E-11</v>
      </c>
      <c r="CT49" s="10">
        <f>3/24000000*OO[[#This Row],[154 (08JUL1985 03:00:00)-Water Temperature (C)]]*OO[[#This Row],[96]]</f>
        <v>4.9773163078800001E-11</v>
      </c>
      <c r="CU49" s="10">
        <f>3/24000000*OO[[#This Row],[155 (08JUL1985 06:00:00)-Water Temperature (C)]]*OO[[#This Row],[97]]</f>
        <v>4.5906191458224996E-11</v>
      </c>
      <c r="CV49" s="10">
        <f>3/24000000*OO[[#This Row],[156 (08JUL1985 09:00:00)-Water Temperature (C)]]*OO[[#This Row],[98]]</f>
        <v>4.3935851595587497E-11</v>
      </c>
      <c r="CW49" s="10">
        <f>3/24000000*OO[[#This Row],[157 (08JUL1985 12:00:00)-Water Temperature (C)]]*OO[[#This Row],[99]]</f>
        <v>4.2474478451487492E-11</v>
      </c>
    </row>
    <row r="50" spans="1:101" x14ac:dyDescent="0.35">
      <c r="A50" t="s">
        <v>55</v>
      </c>
      <c r="B50">
        <v>947.24220000000003</v>
      </c>
      <c r="C50" s="10">
        <f>3/24*OO[[#This Row],[59 (26JUN1985 06:00:00)-Water Temperature (C)]]*OO[[#This Row],[1]]/SUM(OO[1])</f>
        <v>5.4998887368256609E-3</v>
      </c>
      <c r="D50" s="10">
        <f>3/24*OO[[#This Row],[60 (26JUN1985 09:00:00)-Water Temperature (C)]]*OO[[#This Row],[2]]/SUM(OO[2])</f>
        <v>0.23211509278615036</v>
      </c>
      <c r="E50" s="10">
        <f>3/24*OO[[#This Row],[61 (26JUN1985 12:00:00)-Water Temperature (C)]]*OO[[#This Row],[3]]/SUM(OO[3])</f>
        <v>3.1123736823744121E-2</v>
      </c>
      <c r="F50" s="10">
        <f>3/24*OO[[#This Row],[62 (26JUN1985 15:00:00)-Water Temperature (C)]]*OO[[#This Row],[4]]/SUM(OO[4])</f>
        <v>4.4922092601884766E-4</v>
      </c>
      <c r="G50" s="10">
        <f>3/24*OO[[#This Row],[63 (26JUN1985 18:00:00)-Water Temperature (C)]]*OO[[#This Row],[5]]/SUM(OO[5])</f>
        <v>2.4432904206439153E-5</v>
      </c>
      <c r="H50" s="10">
        <f>3/24*OO[[#This Row],[64 (26JUN1985 21:00:00)-Water Temperature (C)]]*OO[[#This Row],[6]]/SUM(OO[6])</f>
        <v>1.8151482497274549E-5</v>
      </c>
      <c r="I50" s="10">
        <f>3/24*OO[[#This Row],[65 (27JUN1985 00:00:00)-Water Temperature (C)]]*OO[[#This Row],[7]]/SUM(OO[7])</f>
        <v>1.4632746253140596E-5</v>
      </c>
      <c r="J50" s="10">
        <f>3/24*OO[[#This Row],[66 (27JUN1985 03:00:00)-Water Temperature (C)]]*OO[[#This Row],[8]]/SUM(OO[8])</f>
        <v>1.18505574751396E-5</v>
      </c>
      <c r="K50" s="10">
        <f>3/24*OO[[#This Row],[67 (27JUN1985 06:00:00)-Water Temperature (C)]]*OO[[#This Row],[9]]/SUM(OO[9])</f>
        <v>9.6209128627735274E-6</v>
      </c>
      <c r="L50" s="10">
        <f>3/24*OO[[#This Row],[68 (27JUN1985 09:00:00)-Water Temperature (C)]]*OO[[#This Row],[10]]/SUM(OO[10])</f>
        <v>8.0526388609729128E-6</v>
      </c>
      <c r="M50" s="10">
        <f>3/24*OO[[#This Row],[69 (27JUN1985 12:00:00)-Water Temperature (C)]]*OO[[#This Row],[11]]/SUM(OO[11])</f>
        <v>6.7993753489553164E-6</v>
      </c>
      <c r="N50" s="10">
        <f>3/24*OO[[#This Row],[70 (27JUN1985 15:00:00)-Water Temperature (C)]]*OO[[#This Row],[12]]/SUM(OO[12])</f>
        <v>5.6706486335502996E-6</v>
      </c>
      <c r="O50" s="10">
        <f>3/24*OO[[#This Row],[71 (27JUN1985 18:00:00)-Water Temperature (C)]]*OO[[#This Row],[13]]/SUM(OO[13])</f>
        <v>4.6739400310782357E-6</v>
      </c>
      <c r="P50" s="10">
        <f>3/24*OO[[#This Row],[72 (27JUN1985 21:00:00)-Water Temperature (C)]]*OO[[#This Row],[14]]/SUM(OO[14])</f>
        <v>3.7315316867587468E-6</v>
      </c>
      <c r="Q50" s="10">
        <f>3/24*OO[[#This Row],[73 (28JUN1985 00:00:00)-Water Temperature (C)]]*OO[[#This Row],[15]]/SUM(OO[15])</f>
        <v>2.9275991964078648E-6</v>
      </c>
      <c r="R50" s="10">
        <f>3/24*OO[[#This Row],[74 (28JUN1985 03:00:00)-Water Temperature (C)]]*OO[[#This Row],[16]]/SUM(OO[16])</f>
        <v>2.3127042539303869E-6</v>
      </c>
      <c r="S50" s="10">
        <f>3/24*OO[[#This Row],[75 (28JUN1985 06:00:00)-Water Temperature (C)]]*OO[[#This Row],[17]]/SUM(OO[17])</f>
        <v>1.8444222070053381E-6</v>
      </c>
      <c r="T50" s="10">
        <f>3/24*OO[[#This Row],[76 (28JUN1985 09:00:00)-Water Temperature (C)]]*OO[[#This Row],[18]]/SUM(OO[18])</f>
        <v>1.5279704337475913E-6</v>
      </c>
      <c r="U50" s="10">
        <f>3/24*OO[[#This Row],[77 (28JUN1985 12:00:00)-Water Temperature (C)]]*OO[[#This Row],[19]]/SUM(OO[19])</f>
        <v>1.290276341844996E-6</v>
      </c>
      <c r="V50" s="10">
        <f>3/24000000*OO[[#This Row],[78 (28JUN1985 15:00:00)-Water Temperature (C)]]*OO[[#This Row],[20]]</f>
        <v>1.0762252215446251E-6</v>
      </c>
      <c r="W50" s="10">
        <f>3/24000000*OO[[#This Row],[79 (28JUN1985 18:00:00)-Water Temperature (C)]]*OO[[#This Row],[21]]</f>
        <v>8.9339803776037498E-7</v>
      </c>
      <c r="X50" s="10">
        <f>3/24000000*OO[[#This Row],[80 (28JUN1985 21:00:00)-Water Temperature (C)]]*OO[[#This Row],[22]]</f>
        <v>7.1911714347362489E-7</v>
      </c>
      <c r="Y50" s="10">
        <f>3/24000000*OO[[#This Row],[81 (29JUN1985 00:00:00)-Water Temperature (C)]]*OO[[#This Row],[23]]</f>
        <v>5.6783709234000005E-7</v>
      </c>
      <c r="Z50" s="10">
        <f>3/24000000*OO[[#This Row],[82 (29JUN1985 03:00:00)-Water Temperature (C)]]*OO[[#This Row],[24]]</f>
        <v>4.5237166178125E-7</v>
      </c>
      <c r="AA50" s="10">
        <f>3/24000000*OO[[#This Row],[83 (29JUN1985 06:00:00)-Water Temperature (C)]]*OO[[#This Row],[25]]</f>
        <v>3.6387348828999998E-7</v>
      </c>
      <c r="AB50" s="10">
        <f>3/24000000*OO[[#This Row],[84 (29JUN1985 09:00:00)-Water Temperature (C)]]*OO[[#This Row],[26]]</f>
        <v>3.0626231077000002E-7</v>
      </c>
      <c r="AC50" s="10">
        <f>3/24000000*OO[[#This Row],[85 (29JUN1985 12:00:00)-Water Temperature (C)]]*OO[[#This Row],[27]]</f>
        <v>2.6109698834312496E-7</v>
      </c>
      <c r="AD50" s="10">
        <f>3/24000000*OO[[#This Row],[86 (29JUN1985 15:00:00)-Water Temperature (C)]]*OO[[#This Row],[28]]</f>
        <v>2.2365177086352501E-7</v>
      </c>
      <c r="AE50" s="10">
        <f>3/24000000*OO[[#This Row],[88 (29JUN1985 21:00:00)-Water Temperature (C)]]*OO[[#This Row],[30]]</f>
        <v>1.5481061190674998E-7</v>
      </c>
      <c r="AF50" s="10">
        <f>3/24000000*OO[[#This Row],[88 (29JUN1985 21:00:00)-Water Temperature (C)]]*OO[[#This Row],[30]]</f>
        <v>1.5481061190674998E-7</v>
      </c>
      <c r="AG50" s="10">
        <f>3/24000000*OO[[#This Row],[89 (30JUN1985 00:00:00)-Water Temperature (C)]]*OO[[#This Row],[31]]</f>
        <v>1.2493862729169999E-7</v>
      </c>
      <c r="AH50" s="10">
        <f>3/24000000*OO[[#This Row],[90 (30JUN1985 03:00:00)-Water Temperature (C)]]*OO[[#This Row],[32]]</f>
        <v>1.012873623174E-7</v>
      </c>
      <c r="AI50" s="10">
        <f>3/24000000*OO[[#This Row],[91 (30JUN1985 06:00:00)-Water Temperature (C)]]*OO[[#This Row],[33]]</f>
        <v>8.3448255003312487E-8</v>
      </c>
      <c r="AJ50" s="10">
        <f>3/24000000*OO[[#This Row],[92 (30JUN1985 09:00:00)-Water Temperature (C)]]*OO[[#This Row],[34]]</f>
        <v>7.230354990372501E-8</v>
      </c>
      <c r="AK50" s="10">
        <f>3/24000000*OO[[#This Row],[93 (30JUN1985 12:00:00)-Water Temperature (C)]]*OO[[#This Row],[35]]</f>
        <v>6.4349339251500005E-8</v>
      </c>
      <c r="AL50" s="10">
        <f>3/24000000*OO[[#This Row],[94 (30JUN1985 15:00:00)-Water Temperature (C)]]*OO[[#This Row],[36]]</f>
        <v>5.7797783988262495E-8</v>
      </c>
      <c r="AM50" s="10">
        <f>3/24000000*OO[[#This Row],[95 (30JUN1985 18:00:00)-Water Temperature (C)]]*OO[[#This Row],[37]]</f>
        <v>5.1628603524937493E-8</v>
      </c>
      <c r="AN50" s="10">
        <f>3/24000000*OO[[#This Row],[96 (30JUN1985 21:00:00)-Water Temperature (C)]]*OO[[#This Row],[38]]</f>
        <v>4.4395044680874996E-8</v>
      </c>
      <c r="AO50" s="10">
        <f>3/24000000*OO[[#This Row],[97 (01JUL1985 00:00:00)-Water Temperature (C)]]*OO[[#This Row],[39]]</f>
        <v>3.7423763763575001E-8</v>
      </c>
      <c r="AP50" s="10">
        <f>3/24000000*OO[[#This Row],[98 (01JUL1985 03:00:00)-Water Temperature (C)]]*OO[[#This Row],[40]]</f>
        <v>3.1630678802450007E-8</v>
      </c>
      <c r="AQ50" s="10">
        <f>3/24000000*OO[[#This Row],[99 (01JUL1985 06:00:00)-Water Temperature (C)]]*OO[[#This Row],[41]]</f>
        <v>2.7102100119499999E-8</v>
      </c>
      <c r="AR50" s="10">
        <f>3/24000000*OO[[#This Row],[100 (01JUL1985 09:00:00)-Water Temperature (C)]]*OO[[#This Row],[42]]</f>
        <v>2.43839968844625E-8</v>
      </c>
      <c r="AS50" s="10">
        <f>3/24000000*OO[[#This Row],[101 (01JUL1985 12:00:00)-Water Temperature (C)]]*OO[[#This Row],[43]]</f>
        <v>2.2241790821987497E-8</v>
      </c>
      <c r="AT50" s="10">
        <f>3/24000000*OO[[#This Row],[102 (01JUL1985 15:00:00)-Water Temperature (C)]]*OO[[#This Row],[44]]</f>
        <v>1.9993936400549996E-8</v>
      </c>
      <c r="AU50" s="10">
        <f>3/24000000*OO[[#This Row],[103 (01JUL1985 18:00:00)-Water Temperature (C)]]*OO[[#This Row],[45]]</f>
        <v>1.7803892727390001E-8</v>
      </c>
      <c r="AV50" s="10">
        <f>3/24000000*OO[[#This Row],[104 (01JUL1985 21:00:00)-Water Temperature (C)]]*OO[[#This Row],[46]]</f>
        <v>1.5361820629759998E-8</v>
      </c>
      <c r="AW50" s="10">
        <f>3/24000000*OO[[#This Row],[105 (02JUL1985 00:00:00)-Water Temperature (C)]]*OO[[#This Row],[47]]</f>
        <v>1.3277325447332499E-8</v>
      </c>
      <c r="AX50" s="10">
        <f>3/24000000*OO[[#This Row],[106 (02JUL1985 03:00:00)-Water Temperature (C)]]*OO[[#This Row],[48]]</f>
        <v>1.1549971596495001E-8</v>
      </c>
      <c r="AY50" s="10">
        <f>3/24000000*OO[[#This Row],[107 (02JUL1985 06:00:00)-Water Temperature (C)]]*OO[[#This Row],[49]]</f>
        <v>1.0122475545126248E-8</v>
      </c>
      <c r="AZ50" s="10">
        <f>3/24000000*OO[[#This Row],[108 (02JUL1985 09:00:00)-Water Temperature (C)]]*OO[[#This Row],[50]]</f>
        <v>8.9188391269025013E-9</v>
      </c>
      <c r="BA50" s="10">
        <f>3/24000000*OO[[#This Row],[109 (02JUL1985 12:00:00)-Water Temperature (C)]]*OO[[#This Row],[51]]</f>
        <v>7.9984101812287506E-9</v>
      </c>
      <c r="BB50" s="10">
        <f>3/24000000*OO[[#This Row],[110 (02JUL1985 15:00:00)-Water Temperature (C)]]*OO[[#This Row],[52]]</f>
        <v>7.2033235113737506E-9</v>
      </c>
      <c r="BC50" s="10">
        <f>3/24000000*OO[[#This Row],[111 (02JUL1985 18:00:00)-Water Temperature (C)]]*OO[[#This Row],[53]]</f>
        <v>6.4509357885362498E-9</v>
      </c>
      <c r="BD50" s="10">
        <f>3/24000000*OO[[#This Row],[112 (02JUL1985 21:00:00)-Water Temperature (C)]]*OO[[#This Row],[54]]</f>
        <v>5.6373280986137493E-9</v>
      </c>
      <c r="BE50" s="10">
        <f>3/24000000*OO[[#This Row],[113 (03JUL1985 00:00:00)-Water Temperature (C)]]*OO[[#This Row],[55]]</f>
        <v>4.7956540342149985E-9</v>
      </c>
      <c r="BF50" s="10">
        <f>3/24000000*OO[[#This Row],[114 (03JUL1985 03:00:00)-Water Temperature (C)]]*OO[[#This Row],[56]]</f>
        <v>4.0651581161750002E-9</v>
      </c>
      <c r="BG50" s="10">
        <f>3/24000000*OO[[#This Row],[115 (03JUL1985 06:00:00)-Water Temperature (C)]]*OO[[#This Row],[57]]</f>
        <v>3.4506572091949993E-9</v>
      </c>
      <c r="BH50" s="10">
        <f>3/24000000*OO[[#This Row],[116 (03JUL1985 09:00:00)-Water Temperature (C)]]*OO[[#This Row],[58]]</f>
        <v>3.0597822058387497E-9</v>
      </c>
      <c r="BI50" s="10">
        <f>3/24000000*OO[[#This Row],[117 (03JUL1985 12:00:00)-Water Temperature (C)]]*OO[[#This Row],[59]]</f>
        <v>2.7701105461199996E-9</v>
      </c>
      <c r="BJ50" s="10">
        <f>3/24000000*OO[[#This Row],[118 (03JUL1985 15:00:00)-Water Temperature (C)]]*OO[[#This Row],[60]]</f>
        <v>2.4966428189274999E-9</v>
      </c>
      <c r="BK50" s="10">
        <f>3/24000000*OO[[#This Row],[119 (03JUL1985 18:00:00)-Water Temperature (C)]]*OO[[#This Row],[61]]</f>
        <v>2.2354590464553749E-9</v>
      </c>
      <c r="BL50" s="10">
        <f>3/24000000*OO[[#This Row],[120 (03JUL1985 21:00:00)-Water Temperature (C)]]*OO[[#This Row],[62]]</f>
        <v>1.9377041641369999E-9</v>
      </c>
      <c r="BM50" s="10">
        <f>3/24000000*OO[[#This Row],[121 (04JUL1985 00:00:00)-Water Temperature (C)]]*OO[[#This Row],[63]]</f>
        <v>1.6651787129635001E-9</v>
      </c>
      <c r="BN50" s="10">
        <f>3/24000000*OO[[#This Row],[122 (04JUL1985 03:00:00)-Water Temperature (C)]]*OO[[#This Row],[64]]</f>
        <v>1.4387879248366249E-9</v>
      </c>
      <c r="BO50" s="10">
        <f>3/24000000*OO[[#This Row],[123 (04JUL1985 06:00:00)-Water Temperature (C)]]*OO[[#This Row],[65]]</f>
        <v>1.254170442432375E-9</v>
      </c>
      <c r="BP50" s="10">
        <f>3/24000000*OO[[#This Row],[124 (04JUL1985 09:00:00)-Water Temperature (C)]]*OO[[#This Row],[66]]</f>
        <v>1.1401203285933748E-9</v>
      </c>
      <c r="BQ50" s="10">
        <f>3/24000000*OO[[#This Row],[125 (04JUL1985 12:00:00)-Water Temperature (C)]]*OO[[#This Row],[67]]</f>
        <v>1.0474457666418751E-9</v>
      </c>
      <c r="BR50" s="10">
        <f>3/24000000*OO[[#This Row],[126 (04JUL1985 15:00:00)-Water Temperature (C)]]*OO[[#This Row],[68]]</f>
        <v>9.6127918093799994E-10</v>
      </c>
      <c r="BS50" s="10">
        <f>3/24000000*OO[[#This Row],[127 (04JUL1985 18:00:00)-Water Temperature (C)]]*OO[[#This Row],[69]]</f>
        <v>8.7135744167774981E-10</v>
      </c>
      <c r="BT50" s="10">
        <f>3/24000000*OO[[#This Row],[128 (04JUL1985 21:00:00)-Water Temperature (C)]]*OO[[#This Row],[70]]</f>
        <v>7.7072181510299993E-10</v>
      </c>
      <c r="BU50" s="10">
        <f>3/24000000*OO[[#This Row],[129 (05JUL1985 00:00:00)-Water Temperature (C)]]*OO[[#This Row],[71]]</f>
        <v>6.7416844202024993E-10</v>
      </c>
      <c r="BV50" s="10">
        <f>3/24000000*OO[[#This Row],[130 (05JUL1985 03:00:00)-Water Temperature (C)]]*OO[[#This Row],[72]]</f>
        <v>5.94401097450875E-10</v>
      </c>
      <c r="BW50" s="10">
        <f>3/24000000*OO[[#This Row],[131 (05JUL1985 06:00:00)-Water Temperature (C)]]*OO[[#This Row],[73]]</f>
        <v>5.3094886755949991E-10</v>
      </c>
      <c r="BX50" s="10">
        <f>3/24000000*OO[[#This Row],[132 (05JUL1985 09:00:00)-Water Temperature (C)]]*OO[[#This Row],[74]]</f>
        <v>4.9482296127375E-10</v>
      </c>
      <c r="BY50" s="10">
        <f>3/24000000*OO[[#This Row],[133 (05JUL1985 12:00:00)-Water Temperature (C)]]*OO[[#This Row],[75]]</f>
        <v>4.6529744431875E-10</v>
      </c>
      <c r="BZ50" s="10">
        <f>3/24000000*OO[[#This Row],[134 (05JUL1985 15:00:00)-Water Temperature (C)]]*OO[[#This Row],[76]]</f>
        <v>4.3649244232999994E-10</v>
      </c>
      <c r="CA50" s="10">
        <f>3/24000000*OO[[#This Row],[135 (05JUL1985 18:00:00)-Water Temperature (C)]]*OO[[#This Row],[77]]</f>
        <v>4.0429090419562497E-10</v>
      </c>
      <c r="CB50" s="10">
        <f>3/24000000*OO[[#This Row],[136 (05JUL1985 21:00:00)-Water Temperature (C)]]*OO[[#This Row],[78]]</f>
        <v>3.6116273974950001E-10</v>
      </c>
      <c r="CC50" s="10">
        <f>3/24000000*OO[[#This Row],[137 (06JUL1985 00:00:00)-Water Temperature (C)]]*OO[[#This Row],[79]]</f>
        <v>3.1799828634499997E-10</v>
      </c>
      <c r="CD50" s="10">
        <f>3/24000000*OO[[#This Row],[138 (06JUL1985 03:00:00)-Water Temperature (C)]]*OO[[#This Row],[80]]</f>
        <v>2.8069477856912497E-10</v>
      </c>
      <c r="CE50" s="10">
        <f>3/24000000*OO[[#This Row],[139 (06JUL1985 06:00:00)-Water Temperature (C)]]*OO[[#This Row],[81]]</f>
        <v>2.5064017050087503E-10</v>
      </c>
      <c r="CF50" s="10">
        <f>3/24000000*OO[[#This Row],[140 (06JUL1985 09:00:00)-Water Temperature (C)]]*OO[[#This Row],[82]]</f>
        <v>2.3610855815625E-10</v>
      </c>
      <c r="CG50" s="10">
        <f>3/24000000*OO[[#This Row],[141 (06JUL1985 12:00:00)-Water Temperature (C)]]*OO[[#This Row],[83]]</f>
        <v>2.2505481282159999E-10</v>
      </c>
      <c r="CH50" s="10">
        <f>3/24000000*OO[[#This Row],[142 (06JUL1985 15:00:00)-Water Temperature (C)]]*OO[[#This Row],[84]]</f>
        <v>2.1553187412053747E-10</v>
      </c>
      <c r="CI50" s="10">
        <f>3/24000000*OO[[#This Row],[143 (06JUL1985 18:00:00)-Water Temperature (C)]]*OO[[#This Row],[85]]</f>
        <v>2.0448504883374997E-10</v>
      </c>
      <c r="CJ50" s="10">
        <f>3/24000000*OO[[#This Row],[144 (06JUL1985 21:00:00)-Water Temperature (C)]]*OO[[#This Row],[86]]</f>
        <v>1.8612800504602496E-10</v>
      </c>
      <c r="CK50" s="10">
        <f>3/24000000*OO[[#This Row],[145 (07JUL1985 00:00:00)-Water Temperature (C)]]*OO[[#This Row],[87]]</f>
        <v>1.6716013469149997E-10</v>
      </c>
      <c r="CL50" s="10">
        <f>3/24000000*OO[[#This Row],[146 (07JUL1985 03:00:00)-Water Temperature (C)]]*OO[[#This Row],[88]]</f>
        <v>1.5035825857332498E-10</v>
      </c>
      <c r="CM50" s="10">
        <f>3/24000000*OO[[#This Row],[147 (07JUL1985 06:00:00)-Water Temperature (C)]]*OO[[#This Row],[89]]</f>
        <v>1.357933569184E-10</v>
      </c>
      <c r="CN50" s="10">
        <f>3/24000000*OO[[#This Row],[148 (07JUL1985 09:00:00)-Water Temperature (C)]]*OO[[#This Row],[90]]</f>
        <v>1.2586499606523752E-10</v>
      </c>
      <c r="CO50" s="10">
        <f>3/24000000*OO[[#This Row],[149 (07JUL1985 12:00:00)-Water Temperature (C)]]*OO[[#This Row],[91]]</f>
        <v>1.1945749525036247E-10</v>
      </c>
      <c r="CP50" s="10">
        <f>3/24000000*OO[[#This Row],[150 (07JUL1985 15:00:00)-Water Temperature (C)]]*OO[[#This Row],[92]]</f>
        <v>1.1491148622371249E-10</v>
      </c>
      <c r="CQ50" s="10">
        <f>3/24000000*OO[[#This Row],[151 (07JUL1985 18:00:00)-Water Temperature (C)]]*OO[[#This Row],[93]]</f>
        <v>1.082772444215E-10</v>
      </c>
      <c r="CR50" s="10">
        <f>3/24000000*OO[[#This Row],[152 (07JUL1985 21:00:00)-Water Temperature (C)]]*OO[[#This Row],[94]]</f>
        <v>1.0052742404317498E-10</v>
      </c>
      <c r="CS50" s="10">
        <f>3/24000000*OO[[#This Row],[153 (08JUL1985 00:00:00)-Water Temperature (C)]]*OO[[#This Row],[95]]</f>
        <v>9.2183373282549996E-11</v>
      </c>
      <c r="CT50" s="10">
        <f>3/24000000*OO[[#This Row],[154 (08JUL1985 03:00:00)-Water Temperature (C)]]*OO[[#This Row],[96]]</f>
        <v>8.390504393932499E-11</v>
      </c>
      <c r="CU50" s="10">
        <f>3/24000000*OO[[#This Row],[155 (08JUL1985 06:00:00)-Water Temperature (C)]]*OO[[#This Row],[97]]</f>
        <v>7.7267120101199977E-11</v>
      </c>
      <c r="CV50" s="10">
        <f>3/24000000*OO[[#This Row],[156 (08JUL1985 09:00:00)-Water Temperature (C)]]*OO[[#This Row],[98]]</f>
        <v>7.3903632870049998E-11</v>
      </c>
      <c r="CW50" s="10">
        <f>3/24000000*OO[[#This Row],[157 (08JUL1985 12:00:00)-Water Temperature (C)]]*OO[[#This Row],[99]]</f>
        <v>7.1466443168250005E-11</v>
      </c>
    </row>
    <row r="51" spans="1:101" x14ac:dyDescent="0.35">
      <c r="A51" t="s">
        <v>56</v>
      </c>
      <c r="B51">
        <v>912.23900000000003</v>
      </c>
      <c r="C51" s="10">
        <f>3/24*OO[[#This Row],[59 (26JUN1985 06:00:00)-Water Temperature (C)]]*OO[[#This Row],[1]]/SUM(OO[1])</f>
        <v>1.7942263246142653E-3</v>
      </c>
      <c r="D51" s="10">
        <f>3/24*OO[[#This Row],[60 (26JUN1985 09:00:00)-Water Temperature (C)]]*OO[[#This Row],[2]]/SUM(OO[2])</f>
        <v>0.17377838894713343</v>
      </c>
      <c r="E51" s="10">
        <f>3/24*OO[[#This Row],[61 (26JUN1985 12:00:00)-Water Temperature (C)]]*OO[[#This Row],[3]]/SUM(OO[3])</f>
        <v>3.2049918432576895E-2</v>
      </c>
      <c r="F51" s="10">
        <f>3/24*OO[[#This Row],[62 (26JUN1985 15:00:00)-Water Temperature (C)]]*OO[[#This Row],[4]]/SUM(OO[4])</f>
        <v>5.3697890502654993E-4</v>
      </c>
      <c r="G51" s="10">
        <f>3/24*OO[[#This Row],[63 (26JUN1985 18:00:00)-Water Temperature (C)]]*OO[[#This Row],[5]]/SUM(OO[5])</f>
        <v>1.9958188848356289E-5</v>
      </c>
      <c r="H51" s="10">
        <f>3/24*OO[[#This Row],[64 (26JUN1985 21:00:00)-Water Temperature (C)]]*OO[[#This Row],[6]]/SUM(OO[6])</f>
        <v>1.4029319704824967E-5</v>
      </c>
      <c r="I51" s="10">
        <f>3/24*OO[[#This Row],[65 (27JUN1985 00:00:00)-Water Temperature (C)]]*OO[[#This Row],[7]]/SUM(OO[7])</f>
        <v>1.1300181776564824E-5</v>
      </c>
      <c r="J51" s="10">
        <f>3/24*OO[[#This Row],[66 (27JUN1985 03:00:00)-Water Temperature (C)]]*OO[[#This Row],[8]]/SUM(OO[8])</f>
        <v>9.1542827766885302E-6</v>
      </c>
      <c r="K51" s="10">
        <f>3/24*OO[[#This Row],[67 (27JUN1985 06:00:00)-Water Temperature (C)]]*OO[[#This Row],[9]]/SUM(OO[9])</f>
        <v>7.4274434593621731E-6</v>
      </c>
      <c r="L51" s="10">
        <f>3/24*OO[[#This Row],[68 (27JUN1985 09:00:00)-Water Temperature (C)]]*OO[[#This Row],[10]]/SUM(OO[10])</f>
        <v>6.2154684157343152E-6</v>
      </c>
      <c r="M51" s="10">
        <f>3/24*OO[[#This Row],[69 (27JUN1985 12:00:00)-Water Temperature (C)]]*OO[[#This Row],[11]]/SUM(OO[11])</f>
        <v>5.2500968075743992E-6</v>
      </c>
      <c r="N51" s="10">
        <f>3/24*OO[[#This Row],[70 (27JUN1985 15:00:00)-Water Temperature (C)]]*OO[[#This Row],[12]]/SUM(OO[12])</f>
        <v>4.3787870531738661E-6</v>
      </c>
      <c r="O51" s="10">
        <f>3/24*OO[[#This Row],[71 (27JUN1985 18:00:00)-Water Temperature (C)]]*OO[[#This Row],[13]]/SUM(OO[13])</f>
        <v>3.613951724188452E-6</v>
      </c>
      <c r="P51" s="10">
        <f>3/24*OO[[#This Row],[72 (27JUN1985 21:00:00)-Water Temperature (C)]]*OO[[#This Row],[14]]/SUM(OO[14])</f>
        <v>2.8883772082848687E-6</v>
      </c>
      <c r="Q51" s="10">
        <f>3/24*OO[[#This Row],[73 (28JUN1985 00:00:00)-Water Temperature (C)]]*OO[[#This Row],[15]]/SUM(OO[15])</f>
        <v>2.2650810626427115E-6</v>
      </c>
      <c r="R51" s="10">
        <f>3/24*OO[[#This Row],[74 (28JUN1985 03:00:00)-Water Temperature (C)]]*OO[[#This Row],[16]]/SUM(OO[16])</f>
        <v>1.7888082112744039E-6</v>
      </c>
      <c r="S51" s="10">
        <f>3/24*OO[[#This Row],[75 (28JUN1985 06:00:00)-Water Temperature (C)]]*OO[[#This Row],[17]]/SUM(OO[17])</f>
        <v>1.4248610590822632E-6</v>
      </c>
      <c r="T51" s="10">
        <f>3/24*OO[[#This Row],[76 (28JUN1985 09:00:00)-Water Temperature (C)]]*OO[[#This Row],[18]]/SUM(OO[18])</f>
        <v>1.1787491486085949E-6</v>
      </c>
      <c r="U51" s="10">
        <f>3/24*OO[[#This Row],[77 (28JUN1985 12:00:00)-Water Temperature (C)]]*OO[[#This Row],[19]]/SUM(OO[19])</f>
        <v>9.9555222783353047E-7</v>
      </c>
      <c r="V51" s="10">
        <f>3/24000000*OO[[#This Row],[78 (28JUN1985 15:00:00)-Water Temperature (C)]]*OO[[#This Row],[20]]</f>
        <v>8.3080791943874992E-7</v>
      </c>
      <c r="W51" s="10">
        <f>3/24000000*OO[[#This Row],[79 (28JUN1985 18:00:00)-Water Temperature (C)]]*OO[[#This Row],[21]]</f>
        <v>6.9012437148899992E-7</v>
      </c>
      <c r="X51" s="10">
        <f>3/24000000*OO[[#This Row],[80 (28JUN1985 21:00:00)-Water Temperature (C)]]*OO[[#This Row],[22]]</f>
        <v>5.5629682576399989E-7</v>
      </c>
      <c r="Y51" s="10">
        <f>3/24000000*OO[[#This Row],[81 (29JUN1985 00:00:00)-Water Temperature (C)]]*OO[[#This Row],[23]]</f>
        <v>4.3915463298849998E-7</v>
      </c>
      <c r="Z51" s="10">
        <f>3/24000000*OO[[#This Row],[82 (29JUN1985 03:00:00)-Water Temperature (C)]]*OO[[#This Row],[24]]</f>
        <v>3.4967984909849995E-7</v>
      </c>
      <c r="AA51" s="10">
        <f>3/24000000*OO[[#This Row],[83 (29JUN1985 06:00:00)-Water Temperature (C)]]*OO[[#This Row],[25]]</f>
        <v>2.8104144694649996E-7</v>
      </c>
      <c r="AB51" s="10">
        <f>3/24000000*OO[[#This Row],[84 (29JUN1985 09:00:00)-Water Temperature (C)]]*OO[[#This Row],[26]]</f>
        <v>2.36248104681E-7</v>
      </c>
      <c r="AC51" s="10">
        <f>3/24000000*OO[[#This Row],[85 (29JUN1985 12:00:00)-Water Temperature (C)]]*OO[[#This Row],[27]]</f>
        <v>2.0134840646996252E-7</v>
      </c>
      <c r="AD51" s="10">
        <f>3/24000000*OO[[#This Row],[86 (29JUN1985 15:00:00)-Water Temperature (C)]]*OO[[#This Row],[28]]</f>
        <v>1.7239322928135E-7</v>
      </c>
      <c r="AE51" s="10">
        <f>3/24000000*OO[[#This Row],[88 (29JUN1985 21:00:00)-Water Temperature (C)]]*OO[[#This Row],[30]]</f>
        <v>1.1956151585280001E-7</v>
      </c>
      <c r="AF51" s="10">
        <f>3/24000000*OO[[#This Row],[88 (29JUN1985 21:00:00)-Water Temperature (C)]]*OO[[#This Row],[30]]</f>
        <v>1.1956151585280001E-7</v>
      </c>
      <c r="AG51" s="10">
        <f>3/24000000*OO[[#This Row],[89 (30JUN1985 00:00:00)-Water Temperature (C)]]*OO[[#This Row],[31]]</f>
        <v>9.6452243296437487E-8</v>
      </c>
      <c r="AH51" s="10">
        <f>3/24000000*OO[[#This Row],[90 (30JUN1985 03:00:00)-Water Temperature (C)]]*OO[[#This Row],[32]]</f>
        <v>7.8167969412749979E-8</v>
      </c>
      <c r="AI51" s="10">
        <f>3/24000000*OO[[#This Row],[91 (30JUN1985 06:00:00)-Water Temperature (C)]]*OO[[#This Row],[33]]</f>
        <v>6.4287063586274995E-8</v>
      </c>
      <c r="AJ51" s="10">
        <f>3/24000000*OO[[#This Row],[92 (30JUN1985 09:00:00)-Water Temperature (C)]]*OO[[#This Row],[34]]</f>
        <v>5.55835165158E-8</v>
      </c>
      <c r="AK51" s="10">
        <f>3/24000000*OO[[#This Row],[93 (30JUN1985 12:00:00)-Water Temperature (C)]]*OO[[#This Row],[35]]</f>
        <v>4.9438820564750005E-8</v>
      </c>
      <c r="AL51" s="10">
        <f>3/24000000*OO[[#This Row],[94 (30JUN1985 15:00:00)-Water Temperature (C)]]*OO[[#This Row],[36]]</f>
        <v>4.4371742209999987E-8</v>
      </c>
      <c r="AM51" s="10">
        <f>3/24000000*OO[[#This Row],[95 (30JUN1985 18:00:00)-Water Temperature (C)]]*OO[[#This Row],[37]]</f>
        <v>3.9657604799624999E-8</v>
      </c>
      <c r="AN51" s="10">
        <f>3/24000000*OO[[#This Row],[96 (30JUN1985 21:00:00)-Water Temperature (C)]]*OO[[#This Row],[38]]</f>
        <v>3.4147006629749994E-8</v>
      </c>
      <c r="AO51" s="10">
        <f>3/24000000*OO[[#This Row],[97 (01JUL1985 00:00:00)-Water Temperature (C)]]*OO[[#This Row],[39]]</f>
        <v>2.8781591520374997E-8</v>
      </c>
      <c r="AP51" s="10">
        <f>3/24000000*OO[[#This Row],[98 (01JUL1985 03:00:00)-Water Temperature (C)]]*OO[[#This Row],[40]]</f>
        <v>2.43251581846E-8</v>
      </c>
      <c r="AQ51" s="10">
        <f>3/24000000*OO[[#This Row],[99 (01JUL1985 06:00:00)-Water Temperature (C)]]*OO[[#This Row],[41]]</f>
        <v>2.0811985909177501E-8</v>
      </c>
      <c r="AR51" s="10">
        <f>3/24000000*OO[[#This Row],[100 (01JUL1985 09:00:00)-Water Temperature (C)]]*OO[[#This Row],[42]]</f>
        <v>1.8686775075844996E-8</v>
      </c>
      <c r="AS51" s="10">
        <f>3/24000000*OO[[#This Row],[101 (01JUL1985 12:00:00)-Water Temperature (C)]]*OO[[#This Row],[43]]</f>
        <v>1.7048613356485001E-8</v>
      </c>
      <c r="AT51" s="10">
        <f>3/24000000*OO[[#This Row],[102 (01JUL1985 15:00:00)-Water Temperature (C)]]*OO[[#This Row],[44]]</f>
        <v>1.5327144546097499E-8</v>
      </c>
      <c r="AU51" s="10">
        <f>3/24000000*OO[[#This Row],[103 (01JUL1985 18:00:00)-Water Temperature (C)]]*OO[[#This Row],[45]]</f>
        <v>1.3667094042827499E-8</v>
      </c>
      <c r="AV51" s="10">
        <f>3/24000000*OO[[#This Row],[104 (01JUL1985 21:00:00)-Water Temperature (C)]]*OO[[#This Row],[46]]</f>
        <v>1.1803817435168749E-8</v>
      </c>
      <c r="AW51" s="10">
        <f>3/24000000*OO[[#This Row],[105 (02JUL1985 00:00:00)-Water Temperature (C)]]*OO[[#This Row],[47]]</f>
        <v>1.019730458868E-8</v>
      </c>
      <c r="AX51" s="10">
        <f>3/24000000*OO[[#This Row],[106 (02JUL1985 03:00:00)-Water Temperature (C)]]*OO[[#This Row],[48]]</f>
        <v>8.8690580273400002E-9</v>
      </c>
      <c r="AY51" s="10">
        <f>3/24000000*OO[[#This Row],[107 (02JUL1985 06:00:00)-Water Temperature (C)]]*OO[[#This Row],[49]]</f>
        <v>7.7650409971599997E-9</v>
      </c>
      <c r="AZ51" s="10">
        <f>3/24000000*OO[[#This Row],[108 (02JUL1985 09:00:00)-Water Temperature (C)]]*OO[[#This Row],[50]]</f>
        <v>6.8393290906499994E-9</v>
      </c>
      <c r="BA51" s="10">
        <f>3/24000000*OO[[#This Row],[109 (02JUL1985 12:00:00)-Water Temperature (C)]]*OO[[#This Row],[51]]</f>
        <v>6.1352518258537501E-9</v>
      </c>
      <c r="BB51" s="10">
        <f>3/24000000*OO[[#This Row],[110 (02JUL1985 15:00:00)-Water Temperature (C)]]*OO[[#This Row],[52]]</f>
        <v>5.5297377016699987E-9</v>
      </c>
      <c r="BC51" s="10">
        <f>3/24000000*OO[[#This Row],[111 (02JUL1985 18:00:00)-Water Temperature (C)]]*OO[[#This Row],[53]]</f>
        <v>4.9524974812200008E-9</v>
      </c>
      <c r="BD51" s="10">
        <f>3/24000000*OO[[#This Row],[112 (02JUL1985 21:00:00)-Water Temperature (C)]]*OO[[#This Row],[54]]</f>
        <v>4.3319760132824991E-9</v>
      </c>
      <c r="BE51" s="10">
        <f>3/24000000*OO[[#This Row],[113 (03JUL1985 00:00:00)-Water Temperature (C)]]*OO[[#This Row],[55]]</f>
        <v>3.6869931596399997E-9</v>
      </c>
      <c r="BF51" s="10">
        <f>3/24000000*OO[[#This Row],[114 (03JUL1985 03:00:00)-Water Temperature (C)]]*OO[[#This Row],[56]]</f>
        <v>3.126806096375E-9</v>
      </c>
      <c r="BG51" s="10">
        <f>3/24000000*OO[[#This Row],[115 (03JUL1985 06:00:00)-Water Temperature (C)]]*OO[[#This Row],[57]]</f>
        <v>2.6520686242724999E-9</v>
      </c>
      <c r="BH51" s="10">
        <f>3/24000000*OO[[#This Row],[116 (03JUL1985 09:00:00)-Water Temperature (C)]]*OO[[#This Row],[58]]</f>
        <v>2.3460489035362499E-9</v>
      </c>
      <c r="BI51" s="10">
        <f>3/24000000*OO[[#This Row],[117 (03JUL1985 12:00:00)-Water Temperature (C)]]*OO[[#This Row],[59]]</f>
        <v>2.124013131306E-9</v>
      </c>
      <c r="BJ51" s="10">
        <f>3/24000000*OO[[#This Row],[118 (03JUL1985 15:00:00)-Water Temperature (C)]]*OO[[#This Row],[60]]</f>
        <v>1.9149017342064998E-9</v>
      </c>
      <c r="BK51" s="10">
        <f>3/24000000*OO[[#This Row],[119 (03JUL1985 18:00:00)-Water Temperature (C)]]*OO[[#This Row],[61]]</f>
        <v>1.7154233140057502E-9</v>
      </c>
      <c r="BL51" s="10">
        <f>3/24000000*OO[[#This Row],[120 (03JUL1985 21:00:00)-Water Temperature (C)]]*OO[[#This Row],[62]]</f>
        <v>1.4890058565368747E-9</v>
      </c>
      <c r="BM51" s="10">
        <f>3/24000000*OO[[#This Row],[121 (04JUL1985 00:00:00)-Water Temperature (C)]]*OO[[#This Row],[63]]</f>
        <v>1.2793054694647499E-9</v>
      </c>
      <c r="BN51" s="10">
        <f>3/24000000*OO[[#This Row],[122 (04JUL1985 03:00:00)-Water Temperature (C)]]*OO[[#This Row],[64]]</f>
        <v>1.1050453945987501E-9</v>
      </c>
      <c r="BO51" s="10">
        <f>3/24000000*OO[[#This Row],[123 (04JUL1985 06:00:00)-Water Temperature (C)]]*OO[[#This Row],[65]]</f>
        <v>9.6218758579849984E-10</v>
      </c>
      <c r="BP51" s="10">
        <f>3/24000000*OO[[#This Row],[124 (04JUL1985 09:00:00)-Water Temperature (C)]]*OO[[#This Row],[66]]</f>
        <v>8.7387607817799997E-10</v>
      </c>
      <c r="BQ51" s="10">
        <f>3/24000000*OO[[#This Row],[125 (04JUL1985 12:00:00)-Water Temperature (C)]]*OO[[#This Row],[67]]</f>
        <v>8.0266761667125009E-10</v>
      </c>
      <c r="BR51" s="10">
        <f>3/24000000*OO[[#This Row],[126 (04JUL1985 15:00:00)-Water Temperature (C)]]*OO[[#This Row],[68]]</f>
        <v>7.3605560972624998E-10</v>
      </c>
      <c r="BS51" s="10">
        <f>3/24000000*OO[[#This Row],[127 (04JUL1985 18:00:00)-Water Temperature (C)]]*OO[[#This Row],[69]]</f>
        <v>6.6791956561500003E-10</v>
      </c>
      <c r="BT51" s="10">
        <f>3/24000000*OO[[#This Row],[128 (04JUL1985 21:00:00)-Water Temperature (C)]]*OO[[#This Row],[70]]</f>
        <v>5.9134426258899994E-10</v>
      </c>
      <c r="BU51" s="10">
        <f>3/24000000*OO[[#This Row],[129 (05JUL1985 00:00:00)-Water Temperature (C)]]*OO[[#This Row],[71]]</f>
        <v>5.1706362604649999E-10</v>
      </c>
      <c r="BV51" s="10">
        <f>3/24000000*OO[[#This Row],[130 (05JUL1985 03:00:00)-Water Temperature (C)]]*OO[[#This Row],[72]]</f>
        <v>4.5559953610837498E-10</v>
      </c>
      <c r="BW51" s="10">
        <f>3/24000000*OO[[#This Row],[131 (05JUL1985 06:00:00)-Water Temperature (C)]]*OO[[#This Row],[73]]</f>
        <v>4.06437809281125E-10</v>
      </c>
      <c r="BX51" s="10">
        <f>3/24000000*OO[[#This Row],[132 (05JUL1985 09:00:00)-Water Temperature (C)]]*OO[[#This Row],[74]]</f>
        <v>3.7834565392799995E-10</v>
      </c>
      <c r="BY51" s="10">
        <f>3/24000000*OO[[#This Row],[133 (05JUL1985 12:00:00)-Water Temperature (C)]]*OO[[#This Row],[75]]</f>
        <v>3.55887330815625E-10</v>
      </c>
      <c r="BZ51" s="10">
        <f>3/24000000*OO[[#This Row],[134 (05JUL1985 15:00:00)-Water Temperature (C)]]*OO[[#This Row],[76]]</f>
        <v>3.3389375572637495E-10</v>
      </c>
      <c r="CA51" s="10">
        <f>3/24000000*OO[[#This Row],[135 (05JUL1985 18:00:00)-Water Temperature (C)]]*OO[[#This Row],[77]]</f>
        <v>3.096081043055E-10</v>
      </c>
      <c r="CB51" s="10">
        <f>3/24000000*OO[[#This Row],[136 (05JUL1985 21:00:00)-Water Temperature (C)]]*OO[[#This Row],[78]]</f>
        <v>2.7694235386162502E-10</v>
      </c>
      <c r="CC51" s="10">
        <f>3/24000000*OO[[#This Row],[137 (06JUL1985 00:00:00)-Water Temperature (C)]]*OO[[#This Row],[79]]</f>
        <v>2.4379390470749996E-10</v>
      </c>
      <c r="CD51" s="10">
        <f>3/24000000*OO[[#This Row],[138 (06JUL1985 03:00:00)-Water Temperature (C)]]*OO[[#This Row],[80]]</f>
        <v>2.1516045528719995E-10</v>
      </c>
      <c r="CE51" s="10">
        <f>3/24000000*OO[[#This Row],[139 (06JUL1985 06:00:00)-Water Temperature (C)]]*OO[[#This Row],[81]]</f>
        <v>1.9186767297074999E-10</v>
      </c>
      <c r="CF51" s="10">
        <f>3/24000000*OO[[#This Row],[140 (06JUL1985 09:00:00)-Water Temperature (C)]]*OO[[#This Row],[82]]</f>
        <v>1.80504178172175E-10</v>
      </c>
      <c r="CG51" s="10">
        <f>3/24000000*OO[[#This Row],[141 (06JUL1985 12:00:00)-Water Temperature (C)]]*OO[[#This Row],[83]]</f>
        <v>1.7199028785341251E-10</v>
      </c>
      <c r="CH51" s="10">
        <f>3/24000000*OO[[#This Row],[142 (06JUL1985 15:00:00)-Water Temperature (C)]]*OO[[#This Row],[84]]</f>
        <v>1.6459505014262497E-10</v>
      </c>
      <c r="CI51" s="10">
        <f>3/24000000*OO[[#This Row],[143 (06JUL1985 18:00:00)-Water Temperature (C)]]*OO[[#This Row],[85]]</f>
        <v>1.563645192010625E-10</v>
      </c>
      <c r="CJ51" s="10">
        <f>3/24000000*OO[[#This Row],[144 (06JUL1985 21:00:00)-Water Temperature (C)]]*OO[[#This Row],[86]]</f>
        <v>1.425653450905375E-10</v>
      </c>
      <c r="CK51" s="10">
        <f>3/24000000*OO[[#This Row],[145 (07JUL1985 00:00:00)-Water Temperature (C)]]*OO[[#This Row],[87]]</f>
        <v>1.2797710465962498E-10</v>
      </c>
      <c r="CL51" s="10">
        <f>3/24000000*OO[[#This Row],[146 (07JUL1985 03:00:00)-Water Temperature (C)]]*OO[[#This Row],[88]]</f>
        <v>1.15100824625E-10</v>
      </c>
      <c r="CM51" s="10">
        <f>3/24000000*OO[[#This Row],[147 (07JUL1985 06:00:00)-Water Temperature (C)]]*OO[[#This Row],[89]]</f>
        <v>1.0383513517369998E-10</v>
      </c>
      <c r="CN51" s="10">
        <f>3/24000000*OO[[#This Row],[148 (07JUL1985 09:00:00)-Water Temperature (C)]]*OO[[#This Row],[90]]</f>
        <v>9.60857173829625E-11</v>
      </c>
      <c r="CO51" s="10">
        <f>3/24000000*OO[[#This Row],[149 (07JUL1985 12:00:00)-Water Temperature (C)]]*OO[[#This Row],[91]]</f>
        <v>9.1159393767349996E-11</v>
      </c>
      <c r="CP51" s="10">
        <f>3/24000000*OO[[#This Row],[150 (07JUL1985 15:00:00)-Water Temperature (C)]]*OO[[#This Row],[92]]</f>
        <v>8.7731115106800011E-11</v>
      </c>
      <c r="CQ51" s="10">
        <f>3/24000000*OO[[#This Row],[151 (07JUL1985 18:00:00)-Water Temperature (C)]]*OO[[#This Row],[93]]</f>
        <v>8.2675710063899984E-11</v>
      </c>
      <c r="CR51" s="10">
        <f>3/24000000*OO[[#This Row],[152 (07JUL1985 21:00:00)-Water Temperature (C)]]*OO[[#This Row],[94]]</f>
        <v>7.6784169131999984E-11</v>
      </c>
      <c r="CS51" s="10">
        <f>3/24000000*OO[[#This Row],[153 (08JUL1985 00:00:00)-Water Temperature (C)]]*OO[[#This Row],[95]]</f>
        <v>7.0492446044999979E-11</v>
      </c>
      <c r="CT51" s="10">
        <f>3/24000000*OO[[#This Row],[154 (08JUL1985 03:00:00)-Water Temperature (C)]]*OO[[#This Row],[96]]</f>
        <v>6.4144398365437489E-11</v>
      </c>
      <c r="CU51" s="10">
        <f>3/24000000*OO[[#This Row],[155 (08JUL1985 06:00:00)-Water Temperature (C)]]*OO[[#This Row],[97]]</f>
        <v>5.8990426821450004E-11</v>
      </c>
      <c r="CV51" s="10">
        <f>3/24000000*OO[[#This Row],[156 (08JUL1985 09:00:00)-Water Temperature (C)]]*OO[[#This Row],[98]]</f>
        <v>5.6377462176074995E-11</v>
      </c>
      <c r="CW51" s="10">
        <f>3/24000000*OO[[#This Row],[157 (08JUL1985 12:00:00)-Water Temperature (C)]]*OO[[#This Row],[99]]</f>
        <v>5.4532642405974995E-11</v>
      </c>
    </row>
    <row r="52" spans="1:101" x14ac:dyDescent="0.35">
      <c r="A52" t="s">
        <v>57</v>
      </c>
      <c r="B52">
        <v>924.20839999999998</v>
      </c>
      <c r="C52" s="10">
        <f>3/24*OO[[#This Row],[59 (26JUN1985 06:00:00)-Water Temperature (C)]]*OO[[#This Row],[1]]/SUM(OO[1])</f>
        <v>6.2163248281177331E-4</v>
      </c>
      <c r="D52" s="10">
        <f>3/24*OO[[#This Row],[60 (26JUN1985 09:00:00)-Water Temperature (C)]]*OO[[#This Row],[2]]/SUM(OO[2])</f>
        <v>0.13265562843265741</v>
      </c>
      <c r="E52" s="10">
        <f>3/24*OO[[#This Row],[61 (26JUN1985 12:00:00)-Water Temperature (C)]]*OO[[#This Row],[3]]/SUM(OO[3])</f>
        <v>3.2545707676783157E-2</v>
      </c>
      <c r="F52" s="10">
        <f>3/24*OO[[#This Row],[62 (26JUN1985 15:00:00)-Water Temperature (C)]]*OO[[#This Row],[4]]/SUM(OO[4])</f>
        <v>6.2582621759469086E-4</v>
      </c>
      <c r="G52" s="10">
        <f>3/24*OO[[#This Row],[63 (26JUN1985 18:00:00)-Water Temperature (C)]]*OO[[#This Row],[5]]/SUM(OO[5])</f>
        <v>1.7365651207134546E-5</v>
      </c>
      <c r="H52" s="10">
        <f>3/24*OO[[#This Row],[64 (26JUN1985 21:00:00)-Water Temperature (C)]]*OO[[#This Row],[6]]/SUM(OO[6])</f>
        <v>1.1374006525157628E-5</v>
      </c>
      <c r="I52" s="10">
        <f>3/24*OO[[#This Row],[65 (27JUN1985 00:00:00)-Water Temperature (C)]]*OO[[#This Row],[7]]/SUM(OO[7])</f>
        <v>9.1539994801470209E-6</v>
      </c>
      <c r="J52" s="10">
        <f>3/24*OO[[#This Row],[66 (27JUN1985 03:00:00)-Water Temperature (C)]]*OO[[#This Row],[8]]/SUM(OO[8])</f>
        <v>7.4170811309681879E-6</v>
      </c>
      <c r="K52" s="10">
        <f>3/24*OO[[#This Row],[67 (27JUN1985 06:00:00)-Water Temperature (C)]]*OO[[#This Row],[9]]/SUM(OO[9])</f>
        <v>6.0153498024674104E-6</v>
      </c>
      <c r="L52" s="10">
        <f>3/24*OO[[#This Row],[68 (27JUN1985 09:00:00)-Water Temperature (C)]]*OO[[#This Row],[10]]/SUM(OO[10])</f>
        <v>5.0322240736407798E-6</v>
      </c>
      <c r="M52" s="10">
        <f>3/24*OO[[#This Row],[69 (27JUN1985 12:00:00)-Water Temperature (C)]]*OO[[#This Row],[11]]/SUM(OO[11])</f>
        <v>4.2517647518734123E-6</v>
      </c>
      <c r="N52" s="10">
        <f>3/24*OO[[#This Row],[70 (27JUN1985 15:00:00)-Water Temperature (C)]]*OO[[#This Row],[12]]/SUM(OO[12])</f>
        <v>3.5466308071825857E-6</v>
      </c>
      <c r="O52" s="10">
        <f>3/24*OO[[#This Row],[71 (27JUN1985 18:00:00)-Water Temperature (C)]]*OO[[#This Row],[13]]/SUM(OO[13])</f>
        <v>2.9301777952552694E-6</v>
      </c>
      <c r="P52" s="10">
        <f>3/24*OO[[#This Row],[72 (27JUN1985 21:00:00)-Water Temperature (C)]]*OO[[#This Row],[14]]/SUM(OO[14])</f>
        <v>2.3441782642088642E-6</v>
      </c>
      <c r="Q52" s="10">
        <f>3/24*OO[[#This Row],[73 (28JUN1985 00:00:00)-Water Temperature (C)]]*OO[[#This Row],[15]]/SUM(OO[15])</f>
        <v>1.837844979817917E-6</v>
      </c>
      <c r="R52" s="10">
        <f>3/24*OO[[#This Row],[74 (28JUN1985 03:00:00)-Water Temperature (C)]]*OO[[#This Row],[16]]/SUM(OO[16])</f>
        <v>1.4510320585575901E-6</v>
      </c>
      <c r="S52" s="10">
        <f>3/24*OO[[#This Row],[75 (28JUN1985 06:00:00)-Water Temperature (C)]]*OO[[#This Row],[17]]/SUM(OO[17])</f>
        <v>1.1546964236365169E-6</v>
      </c>
      <c r="T52" s="10">
        <f>3/24*OO[[#This Row],[76 (28JUN1985 09:00:00)-Water Temperature (C)]]*OO[[#This Row],[18]]/SUM(OO[18])</f>
        <v>9.5395580348722391E-7</v>
      </c>
      <c r="U52" s="10">
        <f>3/24*OO[[#This Row],[77 (28JUN1985 12:00:00)-Water Temperature (C)]]*OO[[#This Row],[19]]/SUM(OO[19])</f>
        <v>8.0570321913818167E-7</v>
      </c>
      <c r="V52" s="10">
        <f>3/24000000*OO[[#This Row],[78 (28JUN1985 15:00:00)-Water Temperature (C)]]*OO[[#This Row],[20]]</f>
        <v>6.7277001866875E-7</v>
      </c>
      <c r="W52" s="10">
        <f>3/24000000*OO[[#This Row],[79 (28JUN1985 18:00:00)-Water Temperature (C)]]*OO[[#This Row],[21]]</f>
        <v>5.5906084324487491E-7</v>
      </c>
      <c r="X52" s="10">
        <f>3/24000000*OO[[#This Row],[80 (28JUN1985 21:00:00)-Water Temperature (C)]]*OO[[#This Row],[22]]</f>
        <v>4.5124512919424999E-7</v>
      </c>
      <c r="Y52" s="10">
        <f>3/24000000*OO[[#This Row],[81 (29JUN1985 00:00:00)-Water Temperature (C)]]*OO[[#This Row],[23]]</f>
        <v>3.5618076756337504E-7</v>
      </c>
      <c r="Z52" s="10">
        <f>3/24000000*OO[[#This Row],[82 (29JUN1985 03:00:00)-Water Temperature (C)]]*OO[[#This Row],[24]]</f>
        <v>2.834656356039999E-7</v>
      </c>
      <c r="AA52" s="10">
        <f>3/24000000*OO[[#This Row],[83 (29JUN1985 06:00:00)-Water Temperature (C)]]*OO[[#This Row],[25]]</f>
        <v>2.2769574728062502E-7</v>
      </c>
      <c r="AB52" s="10">
        <f>3/24000000*OO[[#This Row],[84 (29JUN1985 09:00:00)-Water Temperature (C)]]*OO[[#This Row],[26]]</f>
        <v>1.9115262589056248E-7</v>
      </c>
      <c r="AC52" s="10">
        <f>3/24000000*OO[[#This Row],[85 (29JUN1985 12:00:00)-Water Temperature (C)]]*OO[[#This Row],[27]]</f>
        <v>1.6287511645741249E-7</v>
      </c>
      <c r="AD52" s="10">
        <f>3/24000000*OO[[#This Row],[86 (29JUN1985 15:00:00)-Water Temperature (C)]]*OO[[#This Row],[28]]</f>
        <v>1.3939314201959999E-7</v>
      </c>
      <c r="AE52" s="10">
        <f>3/24000000*OO[[#This Row],[88 (29JUN1985 21:00:00)-Water Temperature (C)]]*OO[[#This Row],[30]]</f>
        <v>9.6844645644724991E-8</v>
      </c>
      <c r="AF52" s="10">
        <f>3/24000000*OO[[#This Row],[88 (29JUN1985 21:00:00)-Water Temperature (C)]]*OO[[#This Row],[30]]</f>
        <v>9.6844645644724991E-8</v>
      </c>
      <c r="AG52" s="10">
        <f>3/24000000*OO[[#This Row],[89 (30JUN1985 00:00:00)-Water Temperature (C)]]*OO[[#This Row],[31]]</f>
        <v>7.8097392114075003E-8</v>
      </c>
      <c r="AH52" s="10">
        <f>3/24000000*OO[[#This Row],[90 (30JUN1985 03:00:00)-Water Temperature (C)]]*OO[[#This Row],[32]]</f>
        <v>6.3273680931037498E-8</v>
      </c>
      <c r="AI52" s="10">
        <f>3/24000000*OO[[#This Row],[91 (30JUN1985 06:00:00)-Water Temperature (C)]]*OO[[#This Row],[33]]</f>
        <v>5.1966101280599999E-8</v>
      </c>
      <c r="AJ52" s="10">
        <f>3/24000000*OO[[#This Row],[92 (30JUN1985 09:00:00)-Water Temperature (C)]]*OO[[#This Row],[34]]</f>
        <v>4.48398702478125E-8</v>
      </c>
      <c r="AK52" s="10">
        <f>3/24000000*OO[[#This Row],[93 (30JUN1985 12:00:00)-Water Temperature (C)]]*OO[[#This Row],[35]]</f>
        <v>3.9860553886037499E-8</v>
      </c>
      <c r="AL52" s="10">
        <f>3/24000000*OO[[#This Row],[94 (30JUN1985 15:00:00)-Water Temperature (C)]]*OO[[#This Row],[36]]</f>
        <v>3.5751387828100002E-8</v>
      </c>
      <c r="AM52" s="10">
        <f>3/24000000*OO[[#This Row],[95 (30JUN1985 18:00:00)-Water Temperature (C)]]*OO[[#This Row],[37]]</f>
        <v>3.1964266177800004E-8</v>
      </c>
      <c r="AN52" s="10">
        <f>3/24000000*OO[[#This Row],[96 (30JUN1985 21:00:00)-Water Temperature (C)]]*OO[[#This Row],[38]]</f>
        <v>2.755819421955E-8</v>
      </c>
      <c r="AO52" s="10">
        <f>3/24000000*OO[[#This Row],[97 (01JUL1985 00:00:00)-Water Temperature (C)]]*OO[[#This Row],[39]]</f>
        <v>2.32273564459375E-8</v>
      </c>
      <c r="AP52" s="10">
        <f>3/24000000*OO[[#This Row],[98 (01JUL1985 03:00:00)-Water Temperature (C)]]*OO[[#This Row],[40]]</f>
        <v>1.9630288213312499E-8</v>
      </c>
      <c r="AQ52" s="10">
        <f>3/24000000*OO[[#This Row],[99 (01JUL1985 06:00:00)-Water Temperature (C)]]*OO[[#This Row],[41]]</f>
        <v>1.6775481155174997E-8</v>
      </c>
      <c r="AR52" s="10">
        <f>3/24000000*OO[[#This Row],[100 (01JUL1985 09:00:00)-Water Temperature (C)]]*OO[[#This Row],[42]]</f>
        <v>1.5033838807462498E-8</v>
      </c>
      <c r="AS52" s="10">
        <f>3/24000000*OO[[#This Row],[101 (01JUL1985 12:00:00)-Water Temperature (C)]]*OO[[#This Row],[43]]</f>
        <v>1.371762952494E-8</v>
      </c>
      <c r="AT52" s="10">
        <f>3/24000000*OO[[#This Row],[102 (01JUL1985 15:00:00)-Water Temperature (C)]]*OO[[#This Row],[44]]</f>
        <v>1.23346145746675E-8</v>
      </c>
      <c r="AU52" s="10">
        <f>3/24000000*OO[[#This Row],[103 (01JUL1985 18:00:00)-Water Temperature (C)]]*OO[[#This Row],[45]]</f>
        <v>1.1009663416319998E-8</v>
      </c>
      <c r="AV52" s="10">
        <f>3/24000000*OO[[#This Row],[104 (01JUL1985 21:00:00)-Water Temperature (C)]]*OO[[#This Row],[46]]</f>
        <v>9.5179747567799998E-9</v>
      </c>
      <c r="AW52" s="10">
        <f>3/24000000*OO[[#This Row],[105 (02JUL1985 00:00:00)-Water Temperature (C)]]*OO[[#This Row],[47]]</f>
        <v>8.2198178042624997E-9</v>
      </c>
      <c r="AX52" s="10">
        <f>3/24000000*OO[[#This Row],[106 (02JUL1985 03:00:00)-Water Temperature (C)]]*OO[[#This Row],[48]]</f>
        <v>7.14799019473E-9</v>
      </c>
      <c r="AY52" s="10">
        <f>3/24000000*OO[[#This Row],[107 (02JUL1985 06:00:00)-Water Temperature (C)]]*OO[[#This Row],[49]]</f>
        <v>6.2529500911275007E-9</v>
      </c>
      <c r="AZ52" s="10">
        <f>3/24000000*OO[[#This Row],[108 (02JUL1985 09:00:00)-Water Temperature (C)]]*OO[[#This Row],[50]]</f>
        <v>5.5057032830150004E-9</v>
      </c>
      <c r="BA52" s="10">
        <f>3/24000000*OO[[#This Row],[109 (02JUL1985 12:00:00)-Water Temperature (C)]]*OO[[#This Row],[51]]</f>
        <v>4.9392316355000001E-9</v>
      </c>
      <c r="BB52" s="10">
        <f>3/24000000*OO[[#This Row],[110 (02JUL1985 15:00:00)-Water Temperature (C)]]*OO[[#This Row],[52]]</f>
        <v>4.4547160235099996E-9</v>
      </c>
      <c r="BC52" s="10">
        <f>3/24000000*OO[[#This Row],[111 (02JUL1985 18:00:00)-Water Temperature (C)]]*OO[[#This Row],[53]]</f>
        <v>3.9902449924499991E-9</v>
      </c>
      <c r="BD52" s="10">
        <f>3/24000000*OO[[#This Row],[112 (02JUL1985 21:00:00)-Water Temperature (C)]]*OO[[#This Row],[54]]</f>
        <v>3.4930935600474997E-9</v>
      </c>
      <c r="BE52" s="10">
        <f>3/24000000*OO[[#This Row],[113 (03JUL1985 00:00:00)-Water Temperature (C)]]*OO[[#This Row],[55]]</f>
        <v>2.9743065404137505E-9</v>
      </c>
      <c r="BF52" s="10">
        <f>3/24000000*OO[[#This Row],[114 (03JUL1985 03:00:00)-Water Temperature (C)]]*OO[[#This Row],[56]]</f>
        <v>2.5234419136250005E-9</v>
      </c>
      <c r="BG52" s="10">
        <f>3/24000000*OO[[#This Row],[115 (03JUL1985 06:00:00)-Water Temperature (C)]]*OO[[#This Row],[57]]</f>
        <v>2.1392449974899999E-9</v>
      </c>
      <c r="BH52" s="10">
        <f>3/24000000*OO[[#This Row],[116 (03JUL1985 09:00:00)-Water Temperature (C)]]*OO[[#This Row],[58]]</f>
        <v>1.8881715303281249E-9</v>
      </c>
      <c r="BI52" s="10">
        <f>3/24000000*OO[[#This Row],[117 (03JUL1985 12:00:00)-Water Temperature (C)]]*OO[[#This Row],[59]]</f>
        <v>1.7093936676558746E-9</v>
      </c>
      <c r="BJ52" s="10">
        <f>3/24000000*OO[[#This Row],[118 (03JUL1985 15:00:00)-Water Temperature (C)]]*OO[[#This Row],[60]]</f>
        <v>1.5415610127243747E-9</v>
      </c>
      <c r="BK52" s="10">
        <f>3/24000000*OO[[#This Row],[119 (03JUL1985 18:00:00)-Water Temperature (C)]]*OO[[#This Row],[61]]</f>
        <v>1.3813621241654998E-9</v>
      </c>
      <c r="BL52" s="10">
        <f>3/24000000*OO[[#This Row],[120 (03JUL1985 21:00:00)-Water Temperature (C)]]*OO[[#This Row],[62]]</f>
        <v>1.2006815025378752E-9</v>
      </c>
      <c r="BM52" s="10">
        <f>3/24000000*OO[[#This Row],[121 (04JUL1985 00:00:00)-Water Temperature (C)]]*OO[[#This Row],[63]]</f>
        <v>1.0313616206805E-9</v>
      </c>
      <c r="BN52" s="10">
        <f>3/24000000*OO[[#This Row],[122 (04JUL1985 03:00:00)-Water Temperature (C)]]*OO[[#This Row],[64]]</f>
        <v>8.9064165450624986E-10</v>
      </c>
      <c r="BO52" s="10">
        <f>3/24000000*OO[[#This Row],[123 (04JUL1985 06:00:00)-Water Temperature (C)]]*OO[[#This Row],[65]]</f>
        <v>7.7487014906799997E-10</v>
      </c>
      <c r="BP52" s="10">
        <f>3/24000000*OO[[#This Row],[124 (04JUL1985 09:00:00)-Water Temperature (C)]]*OO[[#This Row],[66]]</f>
        <v>7.0300849737787507E-10</v>
      </c>
      <c r="BQ52" s="10">
        <f>3/24000000*OO[[#This Row],[125 (04JUL1985 12:00:00)-Water Temperature (C)]]*OO[[#This Row],[67]]</f>
        <v>6.455949251692499E-10</v>
      </c>
      <c r="BR52" s="10">
        <f>3/24000000*OO[[#This Row],[126 (04JUL1985 15:00:00)-Water Temperature (C)]]*OO[[#This Row],[68]]</f>
        <v>5.9163413342225004E-10</v>
      </c>
      <c r="BS52" s="10">
        <f>3/24000000*OO[[#This Row],[127 (04JUL1985 18:00:00)-Water Temperature (C)]]*OO[[#This Row],[69]]</f>
        <v>5.3735916254924996E-10</v>
      </c>
      <c r="BT52" s="10">
        <f>3/24000000*OO[[#This Row],[128 (04JUL1985 21:00:00)-Water Temperature (C)]]*OO[[#This Row],[70]]</f>
        <v>4.7615722972050002E-10</v>
      </c>
      <c r="BU52" s="10">
        <f>3/24000000*OO[[#This Row],[129 (05JUL1985 00:00:00)-Water Temperature (C)]]*OO[[#This Row],[71]]</f>
        <v>4.1621490266074996E-10</v>
      </c>
      <c r="BV52" s="10">
        <f>3/24000000*OO[[#This Row],[130 (05JUL1985 03:00:00)-Water Temperature (C)]]*OO[[#This Row],[72]]</f>
        <v>3.6655652122162503E-10</v>
      </c>
      <c r="BW52" s="10">
        <f>3/24000000*OO[[#This Row],[131 (05JUL1985 06:00:00)-Water Temperature (C)]]*OO[[#This Row],[73]]</f>
        <v>3.2666608425162499E-10</v>
      </c>
      <c r="BX52" s="10">
        <f>3/24000000*OO[[#This Row],[132 (05JUL1985 09:00:00)-Water Temperature (C)]]*OO[[#This Row],[74]]</f>
        <v>3.0371547284375001E-10</v>
      </c>
      <c r="BY52" s="10">
        <f>3/24000000*OO[[#This Row],[133 (05JUL1985 12:00:00)-Water Temperature (C)]]*OO[[#This Row],[75]]</f>
        <v>2.8576115904749997E-10</v>
      </c>
      <c r="BZ52" s="10">
        <f>3/24000000*OO[[#This Row],[134 (05JUL1985 15:00:00)-Water Temperature (C)]]*OO[[#This Row],[76]]</f>
        <v>2.6812488598437501E-10</v>
      </c>
      <c r="CA52" s="10">
        <f>3/24000000*OO[[#This Row],[135 (05JUL1985 18:00:00)-Water Temperature (C)]]*OO[[#This Row],[77]]</f>
        <v>2.4884752878350004E-10</v>
      </c>
      <c r="CB52" s="10">
        <f>3/24000000*OO[[#This Row],[136 (05JUL1985 21:00:00)-Water Temperature (C)]]*OO[[#This Row],[78]]</f>
        <v>2.2287518114561247E-10</v>
      </c>
      <c r="CC52" s="10">
        <f>3/24000000*OO[[#This Row],[137 (06JUL1985 00:00:00)-Water Temperature (C)]]*OO[[#This Row],[79]]</f>
        <v>1.9616667428925E-10</v>
      </c>
      <c r="CD52" s="10">
        <f>3/24000000*OO[[#This Row],[138 (06JUL1985 03:00:00)-Water Temperature (C)]]*OO[[#This Row],[80]]</f>
        <v>1.7310286080928751E-10</v>
      </c>
      <c r="CE52" s="10">
        <f>3/24000000*OO[[#This Row],[139 (06JUL1985 06:00:00)-Water Temperature (C)]]*OO[[#This Row],[81]]</f>
        <v>1.5420833014719998E-10</v>
      </c>
      <c r="CF52" s="10">
        <f>3/24000000*OO[[#This Row],[140 (06JUL1985 09:00:00)-Water Temperature (C)]]*OO[[#This Row],[82]]</f>
        <v>1.4487035855317499E-10</v>
      </c>
      <c r="CG52" s="10">
        <f>3/24000000*OO[[#This Row],[141 (06JUL1985 12:00:00)-Water Temperature (C)]]*OO[[#This Row],[83]]</f>
        <v>1.3800118759049998E-10</v>
      </c>
      <c r="CH52" s="10">
        <f>3/24000000*OO[[#This Row],[142 (06JUL1985 15:00:00)-Water Temperature (C)]]*OO[[#This Row],[84]]</f>
        <v>1.31982040291725E-10</v>
      </c>
      <c r="CI52" s="10">
        <f>3/24000000*OO[[#This Row],[143 (06JUL1985 18:00:00)-Water Temperature (C)]]*OO[[#This Row],[85]]</f>
        <v>1.2550282829717501E-10</v>
      </c>
      <c r="CJ52" s="10">
        <f>3/24000000*OO[[#This Row],[144 (06JUL1985 21:00:00)-Water Temperature (C)]]*OO[[#This Row],[86]]</f>
        <v>1.1461463932645E-10</v>
      </c>
      <c r="CK52" s="10">
        <f>3/24000000*OO[[#This Row],[145 (07JUL1985 00:00:00)-Water Temperature (C)]]*OO[[#This Row],[87]]</f>
        <v>1.0284534440734999E-10</v>
      </c>
      <c r="CL52" s="10">
        <f>3/24000000*OO[[#This Row],[146 (07JUL1985 03:00:00)-Water Temperature (C)]]*OO[[#This Row],[88]]</f>
        <v>9.248922803909999E-11</v>
      </c>
      <c r="CM52" s="10">
        <f>3/24000000*OO[[#This Row],[147 (07JUL1985 06:00:00)-Water Temperature (C)]]*OO[[#This Row],[89]]</f>
        <v>8.3369743592812498E-11</v>
      </c>
      <c r="CN52" s="10">
        <f>3/24000000*OO[[#This Row],[148 (07JUL1985 09:00:00)-Water Temperature (C)]]*OO[[#This Row],[90]]</f>
        <v>7.7028617020500005E-11</v>
      </c>
      <c r="CO52" s="10">
        <f>3/24000000*OO[[#This Row],[149 (07JUL1985 12:00:00)-Water Temperature (C)]]*OO[[#This Row],[91]]</f>
        <v>7.3045335417799994E-11</v>
      </c>
      <c r="CP52" s="10">
        <f>3/24000000*OO[[#This Row],[150 (07JUL1985 15:00:00)-Water Temperature (C)]]*OO[[#This Row],[92]]</f>
        <v>7.0321990804274994E-11</v>
      </c>
      <c r="CQ52" s="10">
        <f>3/24000000*OO[[#This Row],[151 (07JUL1985 18:00:00)-Water Temperature (C)]]*OO[[#This Row],[93]]</f>
        <v>6.6288146087850007E-11</v>
      </c>
      <c r="CR52" s="10">
        <f>3/24000000*OO[[#This Row],[152 (07JUL1985 21:00:00)-Water Temperature (C)]]*OO[[#This Row],[94]]</f>
        <v>6.1579360755974994E-11</v>
      </c>
      <c r="CS52" s="10">
        <f>3/24000000*OO[[#This Row],[153 (08JUL1985 00:00:00)-Water Temperature (C)]]*OO[[#This Row],[95]]</f>
        <v>5.6587720041299988E-11</v>
      </c>
      <c r="CT52" s="10">
        <f>3/24000000*OO[[#This Row],[154 (08JUL1985 03:00:00)-Water Temperature (C)]]*OO[[#This Row],[96]]</f>
        <v>5.1487256636149991E-11</v>
      </c>
      <c r="CU52" s="10">
        <f>3/24000000*OO[[#This Row],[155 (08JUL1985 06:00:00)-Water Temperature (C)]]*OO[[#This Row],[97]]</f>
        <v>4.7297259026549999E-11</v>
      </c>
      <c r="CV52" s="10">
        <f>3/24000000*OO[[#This Row],[156 (08JUL1985 09:00:00)-Water Temperature (C)]]*OO[[#This Row],[98]]</f>
        <v>4.5161082890462495E-11</v>
      </c>
      <c r="CW52" s="10">
        <f>3/24000000*OO[[#This Row],[157 (08JUL1985 12:00:00)-Water Temperature (C)]]*OO[[#This Row],[99]]</f>
        <v>4.3692943788987492E-11</v>
      </c>
    </row>
    <row r="53" spans="1:101" x14ac:dyDescent="0.35">
      <c r="A53" t="s">
        <v>58</v>
      </c>
      <c r="B53">
        <v>759.07389999999998</v>
      </c>
      <c r="C53" s="10">
        <f>3/24*OO[[#This Row],[59 (26JUN1985 06:00:00)-Water Temperature (C)]]*OO[[#This Row],[1]]/SUM(OO[1])</f>
        <v>2.2285814648737452E-4</v>
      </c>
      <c r="D53" s="10">
        <f>3/24*OO[[#This Row],[60 (26JUN1985 09:00:00)-Water Temperature (C)]]*OO[[#This Row],[2]]/SUM(OO[2])</f>
        <v>0.10221117607301054</v>
      </c>
      <c r="E53" s="10">
        <f>3/24*OO[[#This Row],[61 (26JUN1985 12:00:00)-Water Temperature (C)]]*OO[[#This Row],[3]]/SUM(OO[3])</f>
        <v>3.2578888337529158E-2</v>
      </c>
      <c r="F53" s="10">
        <f>3/24*OO[[#This Row],[62 (26JUN1985 15:00:00)-Water Temperature (C)]]*OO[[#This Row],[4]]/SUM(OO[4])</f>
        <v>7.1575729231413386E-4</v>
      </c>
      <c r="G53" s="10">
        <f>3/24*OO[[#This Row],[63 (26JUN1985 18:00:00)-Water Temperature (C)]]*OO[[#This Row],[5]]/SUM(OO[5])</f>
        <v>1.5803086743262158E-5</v>
      </c>
      <c r="H53" s="10">
        <f>3/24*OO[[#This Row],[64 (26JUN1985 21:00:00)-Water Temperature (C)]]*OO[[#This Row],[6]]/SUM(OO[6])</f>
        <v>9.4763996719068019E-6</v>
      </c>
      <c r="I53" s="10">
        <f>3/24*OO[[#This Row],[65 (27JUN1985 00:00:00)-Water Temperature (C)]]*OO[[#This Row],[7]]/SUM(OO[7])</f>
        <v>7.6200443478476275E-6</v>
      </c>
      <c r="J53" s="10">
        <f>3/24*OO[[#This Row],[66 (27JUN1985 03:00:00)-Water Temperature (C)]]*OO[[#This Row],[8]]/SUM(OO[8])</f>
        <v>6.1748833985985923E-6</v>
      </c>
      <c r="K53" s="10">
        <f>3/24*OO[[#This Row],[67 (27JUN1985 06:00:00)-Water Temperature (C)]]*OO[[#This Row],[9]]/SUM(OO[9])</f>
        <v>5.0063343227413533E-6</v>
      </c>
      <c r="L53" s="10">
        <f>3/24*OO[[#This Row],[68 (27JUN1985 09:00:00)-Water Temperature (C)]]*OO[[#This Row],[10]]/SUM(OO[10])</f>
        <v>4.186375038398815E-6</v>
      </c>
      <c r="M53" s="10">
        <f>3/24*OO[[#This Row],[69 (27JUN1985 12:00:00)-Water Temperature (C)]]*OO[[#This Row],[11]]/SUM(OO[11])</f>
        <v>3.5377481312801365E-6</v>
      </c>
      <c r="N53" s="10">
        <f>3/24*OO[[#This Row],[70 (27JUN1985 15:00:00)-Water Temperature (C)]]*OO[[#This Row],[12]]/SUM(OO[12])</f>
        <v>2.9515991862635344E-6</v>
      </c>
      <c r="O53" s="10">
        <f>3/24*OO[[#This Row],[71 (27JUN1985 18:00:00)-Water Temperature (C)]]*OO[[#This Row],[13]]/SUM(OO[13])</f>
        <v>2.4406043321361153E-6</v>
      </c>
      <c r="P53" s="10">
        <f>3/24*OO[[#This Row],[72 (27JUN1985 21:00:00)-Water Temperature (C)]]*OO[[#This Row],[14]]/SUM(OO[14])</f>
        <v>1.9543342721103458E-6</v>
      </c>
      <c r="Q53" s="10">
        <f>3/24*OO[[#This Row],[73 (28JUN1985 00:00:00)-Water Temperature (C)]]*OO[[#This Row],[15]]/SUM(OO[15])</f>
        <v>1.5320821403544036E-6</v>
      </c>
      <c r="R53" s="10">
        <f>3/24*OO[[#This Row],[74 (28JUN1985 03:00:00)-Water Temperature (C)]]*OO[[#This Row],[16]]/SUM(OO[16])</f>
        <v>1.209334890864932E-6</v>
      </c>
      <c r="S53" s="10">
        <f>3/24*OO[[#This Row],[75 (28JUN1985 06:00:00)-Water Temperature (C)]]*OO[[#This Row],[17]]/SUM(OO[17])</f>
        <v>9.6159020612238576E-7</v>
      </c>
      <c r="T53" s="10">
        <f>3/24*OO[[#This Row],[76 (28JUN1985 09:00:00)-Water Temperature (C)]]*OO[[#This Row],[18]]/SUM(OO[18])</f>
        <v>7.9338934112632255E-7</v>
      </c>
      <c r="U53" s="10">
        <f>3/24*OO[[#This Row],[77 (28JUN1985 12:00:00)-Water Temperature (C)]]*OO[[#This Row],[19]]/SUM(OO[19])</f>
        <v>6.6997761405506799E-7</v>
      </c>
      <c r="V53" s="10">
        <f>3/24000000*OO[[#This Row],[78 (28JUN1985 15:00:00)-Water Temperature (C)]]*OO[[#This Row],[20]]</f>
        <v>5.5981345558937497E-7</v>
      </c>
      <c r="W53" s="10">
        <f>3/24000000*OO[[#This Row],[79 (28JUN1985 18:00:00)-Water Temperature (C)]]*OO[[#This Row],[21]]</f>
        <v>4.6531837032687494E-7</v>
      </c>
      <c r="X53" s="10">
        <f>3/24000000*OO[[#This Row],[80 (28JUN1985 21:00:00)-Water Temperature (C)]]*OO[[#This Row],[22]]</f>
        <v>3.7605564660699993E-7</v>
      </c>
      <c r="Y53" s="10">
        <f>3/24000000*OO[[#This Row],[81 (29JUN1985 00:00:00)-Water Temperature (C)]]*OO[[#This Row],[23]]</f>
        <v>2.9683499159924997E-7</v>
      </c>
      <c r="Z53" s="10">
        <f>3/24000000*OO[[#This Row],[82 (29JUN1985 03:00:00)-Water Temperature (C)]]*OO[[#This Row],[24]]</f>
        <v>2.3612266475849998E-7</v>
      </c>
      <c r="AA53" s="10">
        <f>3/24000000*OO[[#This Row],[83 (29JUN1985 06:00:00)-Water Temperature (C)]]*OO[[#This Row],[25]]</f>
        <v>1.8958525387594997E-7</v>
      </c>
      <c r="AB53" s="10">
        <f>3/24000000*OO[[#This Row],[84 (29JUN1985 09:00:00)-Water Temperature (C)]]*OO[[#This Row],[26]]</f>
        <v>1.5894532367669997E-7</v>
      </c>
      <c r="AC53" s="10">
        <f>3/24000000*OO[[#This Row],[85 (29JUN1985 12:00:00)-Water Temperature (C)]]*OO[[#This Row],[27]]</f>
        <v>1.3541009934309999E-7</v>
      </c>
      <c r="AD53" s="10">
        <f>3/24000000*OO[[#This Row],[86 (29JUN1985 15:00:00)-Water Temperature (C)]]*OO[[#This Row],[28]]</f>
        <v>1.158434037165375E-7</v>
      </c>
      <c r="AE53" s="10">
        <f>3/24000000*OO[[#This Row],[88 (29JUN1985 21:00:00)-Water Temperature (C)]]*OO[[#This Row],[30]]</f>
        <v>8.0618757984737496E-8</v>
      </c>
      <c r="AF53" s="10">
        <f>3/24000000*OO[[#This Row],[88 (29JUN1985 21:00:00)-Water Temperature (C)]]*OO[[#This Row],[30]]</f>
        <v>8.0618757984737496E-8</v>
      </c>
      <c r="AG53" s="10">
        <f>3/24000000*OO[[#This Row],[89 (30JUN1985 00:00:00)-Water Temperature (C)]]*OO[[#This Row],[31]]</f>
        <v>6.4992430526512492E-8</v>
      </c>
      <c r="AH53" s="10">
        <f>3/24000000*OO[[#This Row],[90 (30JUN1985 03:00:00)-Water Temperature (C)]]*OO[[#This Row],[32]]</f>
        <v>5.26443645743E-8</v>
      </c>
      <c r="AI53" s="10">
        <f>3/24000000*OO[[#This Row],[91 (30JUN1985 06:00:00)-Water Temperature (C)]]*OO[[#This Row],[33]]</f>
        <v>4.3187842826849997E-8</v>
      </c>
      <c r="AJ53" s="10">
        <f>3/24000000*OO[[#This Row],[92 (30JUN1985 09:00:00)-Water Temperature (C)]]*OO[[#This Row],[34]]</f>
        <v>3.7192771661850003E-8</v>
      </c>
      <c r="AK53" s="10">
        <f>3/24000000*OO[[#This Row],[93 (30JUN1985 12:00:00)-Water Temperature (C)]]*OO[[#This Row],[35]]</f>
        <v>3.3045788518850001E-8</v>
      </c>
      <c r="AL53" s="10">
        <f>3/24000000*OO[[#This Row],[94 (30JUN1985 15:00:00)-Water Temperature (C)]]*OO[[#This Row],[36]]</f>
        <v>2.9622025828924998E-8</v>
      </c>
      <c r="AM53" s="10">
        <f>3/24000000*OO[[#This Row],[95 (30JUN1985 18:00:00)-Water Temperature (C)]]*OO[[#This Row],[37]]</f>
        <v>2.6489968186237499E-8</v>
      </c>
      <c r="AN53" s="10">
        <f>3/24000000*OO[[#This Row],[96 (30JUN1985 21:00:00)-Water Temperature (C)]]*OO[[#This Row],[38]]</f>
        <v>2.2867221153806251E-8</v>
      </c>
      <c r="AO53" s="10">
        <f>3/24000000*OO[[#This Row],[97 (01JUL1985 00:00:00)-Water Temperature (C)]]*OO[[#This Row],[39]]</f>
        <v>1.9274433630851246E-8</v>
      </c>
      <c r="AP53" s="10">
        <f>3/24000000*OO[[#This Row],[98 (01JUL1985 03:00:00)-Water Temperature (C)]]*OO[[#This Row],[40]]</f>
        <v>1.6289099167702501E-8</v>
      </c>
      <c r="AQ53" s="10">
        <f>3/24000000*OO[[#This Row],[99 (01JUL1985 06:00:00)-Water Temperature (C)]]*OO[[#This Row],[41]]</f>
        <v>1.390687824765625E-8</v>
      </c>
      <c r="AR53" s="10">
        <f>3/24000000*OO[[#This Row],[100 (01JUL1985 09:00:00)-Water Temperature (C)]]*OO[[#This Row],[42]]</f>
        <v>1.2439864630742499E-8</v>
      </c>
      <c r="AS53" s="10">
        <f>3/24000000*OO[[#This Row],[101 (01JUL1985 12:00:00)-Water Temperature (C)]]*OO[[#This Row],[43]]</f>
        <v>1.135110480400125E-8</v>
      </c>
      <c r="AT53" s="10">
        <f>3/24000000*OO[[#This Row],[102 (01JUL1985 15:00:00)-Water Temperature (C)]]*OO[[#This Row],[44]]</f>
        <v>1.0209438897622501E-8</v>
      </c>
      <c r="AU53" s="10">
        <f>3/24000000*OO[[#This Row],[103 (01JUL1985 18:00:00)-Water Temperature (C)]]*OO[[#This Row],[45]]</f>
        <v>9.1198587337499992E-9</v>
      </c>
      <c r="AV53" s="10">
        <f>3/24000000*OO[[#This Row],[104 (01JUL1985 21:00:00)-Water Temperature (C)]]*OO[[#This Row],[46]]</f>
        <v>7.8918620547799992E-9</v>
      </c>
      <c r="AW53" s="10">
        <f>3/24000000*OO[[#This Row],[105 (02JUL1985 00:00:00)-Water Temperature (C)]]*OO[[#This Row],[47]]</f>
        <v>6.813668113559999E-9</v>
      </c>
      <c r="AX53" s="10">
        <f>3/24000000*OO[[#This Row],[106 (02JUL1985 03:00:00)-Water Temperature (C)]]*OO[[#This Row],[48]]</f>
        <v>5.9242805969624992E-9</v>
      </c>
      <c r="AY53" s="10">
        <f>3/24000000*OO[[#This Row],[107 (02JUL1985 06:00:00)-Water Temperature (C)]]*OO[[#This Row],[49]]</f>
        <v>5.1788925466399999E-9</v>
      </c>
      <c r="AZ53" s="10">
        <f>3/24000000*OO[[#This Row],[108 (02JUL1985 09:00:00)-Water Temperature (C)]]*OO[[#This Row],[50]]</f>
        <v>4.5585932298637503E-9</v>
      </c>
      <c r="BA53" s="10">
        <f>3/24000000*OO[[#This Row],[109 (02JUL1985 12:00:00)-Water Temperature (C)]]*OO[[#This Row],[51]]</f>
        <v>4.08922046918E-9</v>
      </c>
      <c r="BB53" s="10">
        <f>3/24000000*OO[[#This Row],[110 (02JUL1985 15:00:00)-Water Temperature (C)]]*OO[[#This Row],[52]]</f>
        <v>3.6901636415249998E-9</v>
      </c>
      <c r="BC53" s="10">
        <f>3/24000000*OO[[#This Row],[111 (02JUL1985 18:00:00)-Water Temperature (C)]]*OO[[#This Row],[53]]</f>
        <v>3.3060267975625E-9</v>
      </c>
      <c r="BD53" s="10">
        <f>3/24000000*OO[[#This Row],[112 (02JUL1985 21:00:00)-Water Temperature (C)]]*OO[[#This Row],[54]]</f>
        <v>2.8963087892375E-9</v>
      </c>
      <c r="BE53" s="10">
        <f>3/24000000*OO[[#This Row],[113 (03JUL1985 00:00:00)-Water Temperature (C)]]*OO[[#This Row],[55]]</f>
        <v>2.4672065994900001E-9</v>
      </c>
      <c r="BF53" s="10">
        <f>3/24000000*OO[[#This Row],[114 (03JUL1985 03:00:00)-Water Temperature (C)]]*OO[[#This Row],[56]]</f>
        <v>2.0939878581457503E-9</v>
      </c>
      <c r="BG53" s="10">
        <f>3/24000000*OO[[#This Row],[115 (03JUL1985 06:00:00)-Water Temperature (C)]]*OO[[#This Row],[57]]</f>
        <v>1.7746064287175E-9</v>
      </c>
      <c r="BH53" s="10">
        <f>3/24000000*OO[[#This Row],[116 (03JUL1985 09:00:00)-Water Temperature (C)]]*OO[[#This Row],[58]]</f>
        <v>1.563050336476E-9</v>
      </c>
      <c r="BI53" s="10">
        <f>3/24000000*OO[[#This Row],[117 (03JUL1985 12:00:00)-Water Temperature (C)]]*OO[[#This Row],[59]]</f>
        <v>1.4149126584042498E-9</v>
      </c>
      <c r="BJ53" s="10">
        <f>3/24000000*OO[[#This Row],[118 (03JUL1985 15:00:00)-Water Temperature (C)]]*OO[[#This Row],[60]]</f>
        <v>1.2764062760799999E-9</v>
      </c>
      <c r="BK53" s="10">
        <f>3/24000000*OO[[#This Row],[119 (03JUL1985 18:00:00)-Water Temperature (C)]]*OO[[#This Row],[61]]</f>
        <v>1.14395875047E-9</v>
      </c>
      <c r="BL53" s="10">
        <f>3/24000000*OO[[#This Row],[120 (03JUL1985 21:00:00)-Water Temperature (C)]]*OO[[#This Row],[62]]</f>
        <v>9.9566606703324994E-10</v>
      </c>
      <c r="BM53" s="10">
        <f>3/24000000*OO[[#This Row],[121 (04JUL1985 00:00:00)-Water Temperature (C)]]*OO[[#This Row],[63]]</f>
        <v>8.5509021596074993E-10</v>
      </c>
      <c r="BN53" s="10">
        <f>3/24000000*OO[[#This Row],[122 (04JUL1985 03:00:00)-Water Temperature (C)]]*OO[[#This Row],[64]]</f>
        <v>7.3827195733425002E-10</v>
      </c>
      <c r="BO53" s="10">
        <f>3/24000000*OO[[#This Row],[123 (04JUL1985 06:00:00)-Water Temperature (C)]]*OO[[#This Row],[65]]</f>
        <v>6.4190095844662498E-10</v>
      </c>
      <c r="BP53" s="10">
        <f>3/24000000*OO[[#This Row],[124 (04JUL1985 09:00:00)-Water Temperature (C)]]*OO[[#This Row],[66]]</f>
        <v>5.8172040533250001E-10</v>
      </c>
      <c r="BQ53" s="10">
        <f>3/24000000*OO[[#This Row],[125 (04JUL1985 12:00:00)-Water Temperature (C)]]*OO[[#This Row],[67]]</f>
        <v>5.3411646642637493E-10</v>
      </c>
      <c r="BR53" s="10">
        <f>3/24000000*OO[[#This Row],[126 (04JUL1985 15:00:00)-Water Temperature (C)]]*OO[[#This Row],[68]]</f>
        <v>4.8923472634150004E-10</v>
      </c>
      <c r="BS53" s="10">
        <f>3/24000000*OO[[#This Row],[127 (04JUL1985 18:00:00)-Water Temperature (C)]]*OO[[#This Row],[69]]</f>
        <v>4.4469611564124999E-10</v>
      </c>
      <c r="BT53" s="10">
        <f>3/24000000*OO[[#This Row],[128 (04JUL1985 21:00:00)-Water Temperature (C)]]*OO[[#This Row],[70]]</f>
        <v>3.9437185095E-10</v>
      </c>
      <c r="BU53" s="10">
        <f>3/24000000*OO[[#This Row],[129 (05JUL1985 00:00:00)-Water Temperature (C)]]*OO[[#This Row],[71]]</f>
        <v>3.4464499653924992E-10</v>
      </c>
      <c r="BV53" s="10">
        <f>3/24000000*OO[[#This Row],[130 (05JUL1985 03:00:00)-Water Temperature (C)]]*OO[[#This Row],[72]]</f>
        <v>3.0340090649699994E-10</v>
      </c>
      <c r="BW53" s="10">
        <f>3/24000000*OO[[#This Row],[131 (05JUL1985 06:00:00)-Water Temperature (C)]]*OO[[#This Row],[73]]</f>
        <v>2.7014826403499995E-10</v>
      </c>
      <c r="BX53" s="10">
        <f>3/24000000*OO[[#This Row],[132 (05JUL1985 09:00:00)-Water Temperature (C)]]*OO[[#This Row],[74]]</f>
        <v>2.5085747731374998E-10</v>
      </c>
      <c r="BY53" s="10">
        <f>3/24000000*OO[[#This Row],[133 (05JUL1985 12:00:00)-Water Temperature (C)]]*OO[[#This Row],[75]]</f>
        <v>2.3607865953974999E-10</v>
      </c>
      <c r="BZ53" s="10">
        <f>3/24000000*OO[[#This Row],[134 (05JUL1985 15:00:00)-Water Temperature (C)]]*OO[[#This Row],[76]]</f>
        <v>2.2152374007368749E-10</v>
      </c>
      <c r="CA53" s="10">
        <f>3/24000000*OO[[#This Row],[135 (05JUL1985 18:00:00)-Water Temperature (C)]]*OO[[#This Row],[77]]</f>
        <v>2.057523374473E-10</v>
      </c>
      <c r="CB53" s="10">
        <f>3/24000000*OO[[#This Row],[136 (05JUL1985 21:00:00)-Water Temperature (C)]]*OO[[#This Row],[78]]</f>
        <v>1.845106415876625E-10</v>
      </c>
      <c r="CC53" s="10">
        <f>3/24000000*OO[[#This Row],[137 (06JUL1985 00:00:00)-Water Temperature (C)]]*OO[[#This Row],[79]]</f>
        <v>1.6237997747172499E-10</v>
      </c>
      <c r="CD53" s="10">
        <f>3/24000000*OO[[#This Row],[138 (06JUL1985 03:00:00)-Water Temperature (C)]]*OO[[#This Row],[80]]</f>
        <v>1.4327539885710001E-10</v>
      </c>
      <c r="CE53" s="10">
        <f>3/24000000*OO[[#This Row],[139 (06JUL1985 06:00:00)-Water Temperature (C)]]*OO[[#This Row],[81]]</f>
        <v>1.275359449555625E-10</v>
      </c>
      <c r="CF53" s="10">
        <f>3/24000000*OO[[#This Row],[140 (06JUL1985 09:00:00)-Water Temperature (C)]]*OO[[#This Row],[82]]</f>
        <v>1.1963710792285E-10</v>
      </c>
      <c r="CG53" s="10">
        <f>3/24000000*OO[[#This Row],[141 (06JUL1985 12:00:00)-Water Temperature (C)]]*OO[[#This Row],[83]]</f>
        <v>1.1394527652440001E-10</v>
      </c>
      <c r="CH53" s="10">
        <f>3/24000000*OO[[#This Row],[142 (06JUL1985 15:00:00)-Water Temperature (C)]]*OO[[#This Row],[84]]</f>
        <v>1.089094249656875E-10</v>
      </c>
      <c r="CI53" s="10">
        <f>3/24000000*OO[[#This Row],[143 (06JUL1985 18:00:00)-Water Temperature (C)]]*OO[[#This Row],[85]]</f>
        <v>1.0364180378822501E-10</v>
      </c>
      <c r="CJ53" s="10">
        <f>3/24000000*OO[[#This Row],[144 (06JUL1985 21:00:00)-Water Temperature (C)]]*OO[[#This Row],[86]]</f>
        <v>9.4802868558025011E-11</v>
      </c>
      <c r="CK53" s="10">
        <f>3/24000000*OO[[#This Row],[145 (07JUL1985 00:00:00)-Water Temperature (C)]]*OO[[#This Row],[87]]</f>
        <v>8.5040264680875001E-11</v>
      </c>
      <c r="CL53" s="10">
        <f>3/24000000*OO[[#This Row],[146 (07JUL1985 03:00:00)-Water Temperature (C)]]*OO[[#This Row],[88]]</f>
        <v>7.6471058190449998E-11</v>
      </c>
      <c r="CM53" s="10">
        <f>3/24000000*OO[[#This Row],[147 (07JUL1985 06:00:00)-Water Temperature (C)]]*OO[[#This Row],[89]]</f>
        <v>6.8889861857949997E-11</v>
      </c>
      <c r="CN53" s="10">
        <f>3/24000000*OO[[#This Row],[148 (07JUL1985 09:00:00)-Water Temperature (C)]]*OO[[#This Row],[90]]</f>
        <v>6.3558621462075004E-11</v>
      </c>
      <c r="CO53" s="10">
        <f>3/24000000*OO[[#This Row],[149 (07JUL1985 12:00:00)-Water Temperature (C)]]*OO[[#This Row],[91]]</f>
        <v>6.023932126964999E-11</v>
      </c>
      <c r="CP53" s="10">
        <f>3/24000000*OO[[#This Row],[150 (07JUL1985 15:00:00)-Water Temperature (C)]]*OO[[#This Row],[92]]</f>
        <v>5.8008042067749998E-11</v>
      </c>
      <c r="CQ53" s="10">
        <f>3/24000000*OO[[#This Row],[151 (07JUL1985 18:00:00)-Water Temperature (C)]]*OO[[#This Row],[93]]</f>
        <v>5.4699885209199988E-11</v>
      </c>
      <c r="CR53" s="10">
        <f>3/24000000*OO[[#This Row],[152 (07JUL1985 21:00:00)-Water Temperature (C)]]*OO[[#This Row],[94]]</f>
        <v>5.0826096324500003E-11</v>
      </c>
      <c r="CS53" s="10">
        <f>3/24000000*OO[[#This Row],[153 (08JUL1985 00:00:00)-Water Temperature (C)]]*OO[[#This Row],[95]]</f>
        <v>4.6743386370937502E-11</v>
      </c>
      <c r="CT53" s="10">
        <f>3/24000000*OO[[#This Row],[154 (08JUL1985 03:00:00)-Water Temperature (C)]]*OO[[#This Row],[96]]</f>
        <v>4.2532654350550001E-11</v>
      </c>
      <c r="CU53" s="10">
        <f>3/24000000*OO[[#This Row],[155 (08JUL1985 06:00:00)-Water Temperature (C)]]*OO[[#This Row],[97]]</f>
        <v>3.9034051788599997E-11</v>
      </c>
      <c r="CV53" s="10">
        <f>3/24000000*OO[[#This Row],[156 (08JUL1985 09:00:00)-Water Temperature (C)]]*OO[[#This Row],[98]]</f>
        <v>3.7234627018737501E-11</v>
      </c>
      <c r="CW53" s="10">
        <f>3/24000000*OO[[#This Row],[157 (08JUL1985 12:00:00)-Water Temperature (C)]]*OO[[#This Row],[99]]</f>
        <v>3.6030820493524994E-11</v>
      </c>
    </row>
    <row r="54" spans="1:101" x14ac:dyDescent="0.35">
      <c r="A54" t="s">
        <v>59</v>
      </c>
      <c r="B54">
        <v>763.56970000000001</v>
      </c>
      <c r="C54" s="10">
        <f>3/24*OO[[#This Row],[59 (26JUN1985 06:00:00)-Water Temperature (C)]]*OO[[#This Row],[1]]/SUM(OO[1])</f>
        <v>9.6032505032985231E-5</v>
      </c>
      <c r="D54" s="10">
        <f>3/24*OO[[#This Row],[60 (26JUN1985 09:00:00)-Water Temperature (C)]]*OO[[#This Row],[2]]/SUM(OO[2])</f>
        <v>9.7689296709130138E-2</v>
      </c>
      <c r="E54" s="10">
        <f>3/24*OO[[#This Row],[61 (26JUN1985 12:00:00)-Water Temperature (C)]]*OO[[#This Row],[3]]/SUM(OO[3])</f>
        <v>4.0368631552035524E-2</v>
      </c>
      <c r="F54" s="10">
        <f>3/24*OO[[#This Row],[62 (26JUN1985 15:00:00)-Water Temperature (C)]]*OO[[#This Row],[4]]/SUM(OO[4])</f>
        <v>1.0188995227533553E-3</v>
      </c>
      <c r="G54" s="10">
        <f>3/24*OO[[#This Row],[63 (26JUN1985 18:00:00)-Water Temperature (C)]]*OO[[#This Row],[5]]/SUM(OO[5])</f>
        <v>1.8672508459341745E-5</v>
      </c>
      <c r="H54" s="10">
        <f>3/24*OO[[#This Row],[64 (26JUN1985 21:00:00)-Water Temperature (C)]]*OO[[#This Row],[6]]/SUM(OO[6])</f>
        <v>9.9846014011892953E-6</v>
      </c>
      <c r="I54" s="10">
        <f>3/24*OO[[#This Row],[65 (27JUN1985 00:00:00)-Water Temperature (C)]]*OO[[#This Row],[7]]/SUM(OO[7])</f>
        <v>8.0202208264936481E-6</v>
      </c>
      <c r="J54" s="10">
        <f>3/24*OO[[#This Row],[66 (27JUN1985 03:00:00)-Water Temperature (C)]]*OO[[#This Row],[8]]/SUM(OO[8])</f>
        <v>6.4993602887213603E-6</v>
      </c>
      <c r="K54" s="10">
        <f>3/24*OO[[#This Row],[67 (27JUN1985 06:00:00)-Water Temperature (C)]]*OO[[#This Row],[9]]/SUM(OO[9])</f>
        <v>5.2682649736408557E-6</v>
      </c>
      <c r="L54" s="10">
        <f>3/24*OO[[#This Row],[68 (27JUN1985 09:00:00)-Water Temperature (C)]]*OO[[#This Row],[10]]/SUM(OO[10])</f>
        <v>4.4032182319727676E-6</v>
      </c>
      <c r="M54" s="10">
        <f>3/24*OO[[#This Row],[69 (27JUN1985 12:00:00)-Water Temperature (C)]]*OO[[#This Row],[11]]/SUM(OO[11])</f>
        <v>3.7214343180682432E-6</v>
      </c>
      <c r="N54" s="10">
        <f>3/24*OO[[#This Row],[70 (27JUN1985 15:00:00)-Water Temperature (C)]]*OO[[#This Row],[12]]/SUM(OO[12])</f>
        <v>3.105603309261895E-6</v>
      </c>
      <c r="O54" s="10">
        <f>3/24*OO[[#This Row],[71 (27JUN1985 18:00:00)-Water Temperature (C)]]*OO[[#This Row],[13]]/SUM(OO[13])</f>
        <v>2.5697383368979552E-6</v>
      </c>
      <c r="P54" s="10">
        <f>3/24*OO[[#This Row],[72 (27JUN1985 21:00:00)-Water Temperature (C)]]*OO[[#This Row],[14]]/SUM(OO[14])</f>
        <v>2.0596931891454289E-6</v>
      </c>
      <c r="Q54" s="10">
        <f>3/24*OO[[#This Row],[73 (28JUN1985 00:00:00)-Water Temperature (C)]]*OO[[#This Row],[15]]/SUM(OO[15])</f>
        <v>1.6147677253002072E-6</v>
      </c>
      <c r="R54" s="10">
        <f>3/24*OO[[#This Row],[74 (28JUN1985 03:00:00)-Water Temperature (C)]]*OO[[#This Row],[16]]/SUM(OO[16])</f>
        <v>1.2742800561461594E-6</v>
      </c>
      <c r="S54" s="10">
        <f>3/24*OO[[#This Row],[75 (28JUN1985 06:00:00)-Water Temperature (C)]]*OO[[#This Row],[17]]/SUM(OO[17])</f>
        <v>1.0125395501366632E-6</v>
      </c>
      <c r="T54" s="10">
        <f>3/24*OO[[#This Row],[76 (28JUN1985 09:00:00)-Water Temperature (C)]]*OO[[#This Row],[18]]/SUM(OO[18])</f>
        <v>8.3428471601812241E-7</v>
      </c>
      <c r="U54" s="10">
        <f>3/24*OO[[#This Row],[77 (28JUN1985 12:00:00)-Water Temperature (C)]]*OO[[#This Row],[19]]/SUM(OO[19])</f>
        <v>7.0436558544790316E-7</v>
      </c>
      <c r="V54" s="10">
        <f>3/24000000*OO[[#This Row],[78 (28JUN1985 15:00:00)-Water Temperature (C)]]*OO[[#This Row],[20]]</f>
        <v>5.8893622725949988E-7</v>
      </c>
      <c r="W54" s="10">
        <f>3/24000000*OO[[#This Row],[79 (28JUN1985 18:00:00)-Water Temperature (C)]]*OO[[#This Row],[21]]</f>
        <v>4.8961876206599998E-7</v>
      </c>
      <c r="X54" s="10">
        <f>3/24000000*OO[[#This Row],[80 (28JUN1985 21:00:00)-Water Temperature (C)]]*OO[[#This Row],[22]]</f>
        <v>3.9618587280724994E-7</v>
      </c>
      <c r="Y54" s="10">
        <f>3/24000000*OO[[#This Row],[81 (29JUN1985 00:00:00)-Water Temperature (C)]]*OO[[#This Row],[23]]</f>
        <v>3.1275597122399998E-7</v>
      </c>
      <c r="Z54" s="10">
        <f>3/24000000*OO[[#This Row],[82 (29JUN1985 03:00:00)-Water Temperature (C)]]*OO[[#This Row],[24]]</f>
        <v>2.4866932061499996E-7</v>
      </c>
      <c r="AA54" s="10">
        <f>3/24000000*OO[[#This Row],[83 (29JUN1985 06:00:00)-Water Temperature (C)]]*OO[[#This Row],[25]]</f>
        <v>1.9958858810730001E-7</v>
      </c>
      <c r="AB54" s="10">
        <f>3/24000000*OO[[#This Row],[84 (29JUN1985 09:00:00)-Water Temperature (C)]]*OO[[#This Row],[26]]</f>
        <v>1.6709839531342499E-7</v>
      </c>
      <c r="AC54" s="10">
        <f>3/24000000*OO[[#This Row],[85 (29JUN1985 12:00:00)-Water Temperature (C)]]*OO[[#This Row],[27]]</f>
        <v>1.423334130386E-7</v>
      </c>
      <c r="AD54" s="10">
        <f>3/24000000*OO[[#This Row],[86 (29JUN1985 15:00:00)-Water Temperature (C)]]*OO[[#This Row],[28]]</f>
        <v>1.2172082792787498E-7</v>
      </c>
      <c r="AE54" s="10">
        <f>3/24000000*OO[[#This Row],[88 (29JUN1985 21:00:00)-Water Temperature (C)]]*OO[[#This Row],[30]]</f>
        <v>8.4848117101874989E-8</v>
      </c>
      <c r="AF54" s="10">
        <f>3/24000000*OO[[#This Row],[88 (29JUN1985 21:00:00)-Water Temperature (C)]]*OO[[#This Row],[30]]</f>
        <v>8.4848117101874989E-8</v>
      </c>
      <c r="AG54" s="10">
        <f>3/24000000*OO[[#This Row],[89 (30JUN1985 00:00:00)-Water Temperature (C)]]*OO[[#This Row],[31]]</f>
        <v>6.8382730408799988E-8</v>
      </c>
      <c r="AH54" s="10">
        <f>3/24000000*OO[[#This Row],[90 (30JUN1985 03:00:00)-Water Temperature (C)]]*OO[[#This Row],[32]]</f>
        <v>5.5379612359612502E-8</v>
      </c>
      <c r="AI54" s="10">
        <f>3/24000000*OO[[#This Row],[91 (30JUN1985 06:00:00)-Water Temperature (C)]]*OO[[#This Row],[33]]</f>
        <v>4.5386608393349993E-8</v>
      </c>
      <c r="AJ54" s="10">
        <f>3/24000000*OO[[#This Row],[92 (30JUN1985 09:00:00)-Water Temperature (C)]]*OO[[#This Row],[34]]</f>
        <v>3.9010634163900002E-8</v>
      </c>
      <c r="AK54" s="10">
        <f>3/24000000*OO[[#This Row],[93 (30JUN1985 12:00:00)-Water Temperature (C)]]*OO[[#This Row],[35]]</f>
        <v>3.4642550122012499E-8</v>
      </c>
      <c r="AL54" s="10">
        <f>3/24000000*OO[[#This Row],[94 (30JUN1985 15:00:00)-Water Temperature (C)]]*OO[[#This Row],[36]]</f>
        <v>3.1035308160524998E-8</v>
      </c>
      <c r="AM54" s="10">
        <f>3/24000000*OO[[#This Row],[95 (30JUN1985 18:00:00)-Water Temperature (C)]]*OO[[#This Row],[37]]</f>
        <v>2.7757581399900002E-8</v>
      </c>
      <c r="AN54" s="10">
        <f>3/24000000*OO[[#This Row],[96 (30JUN1985 21:00:00)-Water Temperature (C)]]*OO[[#This Row],[38]]</f>
        <v>2.3991454900675E-8</v>
      </c>
      <c r="AO54" s="10">
        <f>3/24000000*OO[[#This Row],[97 (01JUL1985 00:00:00)-Water Temperature (C)]]*OO[[#This Row],[39]]</f>
        <v>2.022449840572E-8</v>
      </c>
      <c r="AP54" s="10">
        <f>3/24000000*OO[[#This Row],[98 (01JUL1985 03:00:00)-Water Temperature (C)]]*OO[[#This Row],[40]]</f>
        <v>1.7091531886812501E-8</v>
      </c>
      <c r="AQ54" s="10">
        <f>3/24000000*OO[[#This Row],[99 (01JUL1985 06:00:00)-Water Temperature (C)]]*OO[[#This Row],[41]]</f>
        <v>1.4579594877305003E-8</v>
      </c>
      <c r="AR54" s="10">
        <f>3/24000000*OO[[#This Row],[100 (01JUL1985 09:00:00)-Water Temperature (C)]]*OO[[#This Row],[42]]</f>
        <v>1.3017033621377501E-8</v>
      </c>
      <c r="AS54" s="10">
        <f>3/24000000*OO[[#This Row],[101 (01JUL1985 12:00:00)-Water Temperature (C)]]*OO[[#This Row],[43]]</f>
        <v>1.1877666953450001E-8</v>
      </c>
      <c r="AT54" s="10">
        <f>3/24000000*OO[[#This Row],[102 (01JUL1985 15:00:00)-Water Temperature (C)]]*OO[[#This Row],[44]]</f>
        <v>1.0686366185697498E-8</v>
      </c>
      <c r="AU54" s="10">
        <f>3/24000000*OO[[#This Row],[103 (01JUL1985 18:00:00)-Water Temperature (C)]]*OO[[#This Row],[45]]</f>
        <v>9.5518910856374994E-9</v>
      </c>
      <c r="AV54" s="10">
        <f>3/24000000*OO[[#This Row],[104 (01JUL1985 21:00:00)-Water Temperature (C)]]*OO[[#This Row],[46]]</f>
        <v>8.274214831815E-9</v>
      </c>
      <c r="AW54" s="10">
        <f>3/24000000*OO[[#This Row],[105 (02JUL1985 00:00:00)-Water Temperature (C)]]*OO[[#This Row],[47]]</f>
        <v>7.1422718855249995E-9</v>
      </c>
      <c r="AX54" s="10">
        <f>3/24000000*OO[[#This Row],[106 (02JUL1985 03:00:00)-Water Temperature (C)]]*OO[[#This Row],[48]]</f>
        <v>6.2089053884324995E-9</v>
      </c>
      <c r="AY54" s="10">
        <f>3/24000000*OO[[#This Row],[107 (02JUL1985 06:00:00)-Water Temperature (C)]]*OO[[#This Row],[49]]</f>
        <v>5.4243479146999991E-9</v>
      </c>
      <c r="AZ54" s="10">
        <f>3/24000000*OO[[#This Row],[108 (02JUL1985 09:00:00)-Water Temperature (C)]]*OO[[#This Row],[50]]</f>
        <v>4.7730442198174996E-9</v>
      </c>
      <c r="BA54" s="10">
        <f>3/24000000*OO[[#This Row],[109 (02JUL1985 12:00:00)-Water Temperature (C)]]*OO[[#This Row],[51]]</f>
        <v>4.2808403598974997E-9</v>
      </c>
      <c r="BB54" s="10">
        <f>3/24000000*OO[[#This Row],[110 (02JUL1985 15:00:00)-Water Temperature (C)]]*OO[[#This Row],[52]]</f>
        <v>3.8651079774699996E-9</v>
      </c>
      <c r="BC54" s="10">
        <f>3/24000000*OO[[#This Row],[111 (02JUL1985 18:00:00)-Water Temperature (C)]]*OO[[#This Row],[53]]</f>
        <v>3.4635532281999994E-9</v>
      </c>
      <c r="BD54" s="10">
        <f>3/24000000*OO[[#This Row],[112 (02JUL1985 21:00:00)-Water Temperature (C)]]*OO[[#This Row],[54]]</f>
        <v>3.0364983148499999E-9</v>
      </c>
      <c r="BE54" s="10">
        <f>3/24000000*OO[[#This Row],[113 (03JUL1985 00:00:00)-Water Temperature (C)]]*OO[[#This Row],[55]]</f>
        <v>2.5877800986224998E-9</v>
      </c>
      <c r="BF54" s="10">
        <f>3/24000000*OO[[#This Row],[114 (03JUL1985 03:00:00)-Water Temperature (C)]]*OO[[#This Row],[56]]</f>
        <v>2.1971117264112502E-9</v>
      </c>
      <c r="BG54" s="10">
        <f>3/24000000*OO[[#This Row],[115 (03JUL1985 06:00:00)-Water Temperature (C)]]*OO[[#This Row],[57]]</f>
        <v>1.8616089919522501E-9</v>
      </c>
      <c r="BH54" s="10">
        <f>3/24000000*OO[[#This Row],[116 (03JUL1985 09:00:00)-Water Temperature (C)]]*OO[[#This Row],[58]]</f>
        <v>1.6362992012216248E-9</v>
      </c>
      <c r="BI54" s="10">
        <f>3/24000000*OO[[#This Row],[117 (03JUL1985 12:00:00)-Water Temperature (C)]]*OO[[#This Row],[59]]</f>
        <v>1.4809584911715E-9</v>
      </c>
      <c r="BJ54" s="10">
        <f>3/24000000*OO[[#This Row],[118 (03JUL1985 15:00:00)-Water Temperature (C)]]*OO[[#This Row],[60]]</f>
        <v>1.3364086615119999E-9</v>
      </c>
      <c r="BK54" s="10">
        <f>3/24000000*OO[[#This Row],[119 (03JUL1985 18:00:00)-Water Temperature (C)]]*OO[[#This Row],[61]]</f>
        <v>1.197877316098125E-9</v>
      </c>
      <c r="BL54" s="10">
        <f>3/24000000*OO[[#This Row],[120 (03JUL1985 21:00:00)-Water Temperature (C)]]*OO[[#This Row],[62]]</f>
        <v>1.0439919206324998E-9</v>
      </c>
      <c r="BM54" s="10">
        <f>3/24000000*OO[[#This Row],[121 (04JUL1985 00:00:00)-Water Temperature (C)]]*OO[[#This Row],[63]]</f>
        <v>8.9645151003749987E-10</v>
      </c>
      <c r="BN54" s="10">
        <f>3/24000000*OO[[#This Row],[122 (04JUL1985 03:00:00)-Water Temperature (C)]]*OO[[#This Row],[64]]</f>
        <v>7.7383185500274985E-10</v>
      </c>
      <c r="BO54" s="10">
        <f>3/24000000*OO[[#This Row],[123 (04JUL1985 06:00:00)-Water Temperature (C)]]*OO[[#This Row],[65]]</f>
        <v>6.7247613379650007E-10</v>
      </c>
      <c r="BP54" s="10">
        <f>3/24000000*OO[[#This Row],[124 (04JUL1985 09:00:00)-Water Temperature (C)]]*OO[[#This Row],[66]]</f>
        <v>6.0868747220325005E-10</v>
      </c>
      <c r="BQ54" s="10">
        <f>3/24000000*OO[[#This Row],[125 (04JUL1985 12:00:00)-Water Temperature (C)]]*OO[[#This Row],[67]]</f>
        <v>5.5876688702274994E-10</v>
      </c>
      <c r="BR54" s="10">
        <f>3/24000000*OO[[#This Row],[126 (04JUL1985 15:00:00)-Water Temperature (C)]]*OO[[#This Row],[68]]</f>
        <v>5.1161719373600004E-10</v>
      </c>
      <c r="BS54" s="10">
        <f>3/24000000*OO[[#This Row],[127 (04JUL1985 18:00:00)-Water Temperature (C)]]*OO[[#This Row],[69]]</f>
        <v>4.6533560857599995E-10</v>
      </c>
      <c r="BT54" s="10">
        <f>3/24000000*OO[[#This Row],[128 (04JUL1985 21:00:00)-Water Temperature (C)]]*OO[[#This Row],[70]]</f>
        <v>4.1301304126399996E-10</v>
      </c>
      <c r="BU54" s="10">
        <f>3/24000000*OO[[#This Row],[129 (05JUL1985 00:00:00)-Water Temperature (C)]]*OO[[#This Row],[71]]</f>
        <v>3.6088232647949996E-10</v>
      </c>
      <c r="BV54" s="10">
        <f>3/24000000*OO[[#This Row],[130 (05JUL1985 03:00:00)-Water Temperature (C)]]*OO[[#This Row],[72]]</f>
        <v>3.175730938625E-10</v>
      </c>
      <c r="BW54" s="10">
        <f>3/24000000*OO[[#This Row],[131 (05JUL1985 06:00:00)-Water Temperature (C)]]*OO[[#This Row],[73]]</f>
        <v>2.8254924288799998E-10</v>
      </c>
      <c r="BX54" s="10">
        <f>3/24000000*OO[[#This Row],[132 (05JUL1985 09:00:00)-Water Temperature (C)]]*OO[[#This Row],[74]]</f>
        <v>2.6202447271687498E-10</v>
      </c>
      <c r="BY54" s="10">
        <f>3/24000000*OO[[#This Row],[133 (05JUL1985 12:00:00)-Water Temperature (C)]]*OO[[#This Row],[75]]</f>
        <v>2.4663365234224998E-10</v>
      </c>
      <c r="BZ54" s="10">
        <f>3/24000000*OO[[#This Row],[134 (05JUL1985 15:00:00)-Water Temperature (C)]]*OO[[#This Row],[76]]</f>
        <v>2.3144626323262499E-10</v>
      </c>
      <c r="CA54" s="10">
        <f>3/24000000*OO[[#This Row],[135 (05JUL1985 18:00:00)-Water Temperature (C)]]*OO[[#This Row],[77]]</f>
        <v>2.1510971816028747E-10</v>
      </c>
      <c r="CB54" s="10">
        <f>3/24000000*OO[[#This Row],[136 (05JUL1985 21:00:00)-Water Temperature (C)]]*OO[[#This Row],[78]]</f>
        <v>1.9315074020317498E-10</v>
      </c>
      <c r="CC54" s="10">
        <f>3/24000000*OO[[#This Row],[137 (06JUL1985 00:00:00)-Water Temperature (C)]]*OO[[#This Row],[79]]</f>
        <v>1.6997156271393751E-10</v>
      </c>
      <c r="CD54" s="10">
        <f>3/24000000*OO[[#This Row],[138 (06JUL1985 03:00:00)-Water Temperature (C)]]*OO[[#This Row],[80]]</f>
        <v>1.4995837849184997E-10</v>
      </c>
      <c r="CE54" s="10">
        <f>3/24000000*OO[[#This Row],[139 (06JUL1985 06:00:00)-Water Temperature (C)]]*OO[[#This Row],[81]]</f>
        <v>1.3339935403095E-10</v>
      </c>
      <c r="CF54" s="10">
        <f>3/24000000*OO[[#This Row],[140 (06JUL1985 09:00:00)-Water Temperature (C)]]*OO[[#This Row],[82]]</f>
        <v>1.2494148754106248E-10</v>
      </c>
      <c r="CG54" s="10">
        <f>3/24000000*OO[[#This Row],[141 (06JUL1985 12:00:00)-Water Temperature (C)]]*OO[[#This Row],[83]]</f>
        <v>1.1897854881628747E-10</v>
      </c>
      <c r="CH54" s="10">
        <f>3/24000000*OO[[#This Row],[142 (06JUL1985 15:00:00)-Water Temperature (C)]]*OO[[#This Row],[84]]</f>
        <v>1.136564068189875E-10</v>
      </c>
      <c r="CI54" s="10">
        <f>3/24000000*OO[[#This Row],[143 (06JUL1985 18:00:00)-Water Temperature (C)]]*OO[[#This Row],[85]]</f>
        <v>1.0822609122896249E-10</v>
      </c>
      <c r="CJ54" s="10">
        <f>3/24000000*OO[[#This Row],[144 (06JUL1985 21:00:00)-Water Temperature (C)]]*OO[[#This Row],[86]]</f>
        <v>9.9157247956812497E-11</v>
      </c>
      <c r="CK54" s="10">
        <f>3/24000000*OO[[#This Row],[145 (07JUL1985 00:00:00)-Water Temperature (C)]]*OO[[#This Row],[87]]</f>
        <v>8.8923011601187503E-11</v>
      </c>
      <c r="CL54" s="10">
        <f>3/24000000*OO[[#This Row],[146 (07JUL1985 03:00:00)-Water Temperature (C)]]*OO[[#This Row],[88]]</f>
        <v>7.9958005871974995E-11</v>
      </c>
      <c r="CM54" s="10">
        <f>3/24000000*OO[[#This Row],[147 (07JUL1985 06:00:00)-Water Temperature (C)]]*OO[[#This Row],[89]]</f>
        <v>7.1996230315712498E-11</v>
      </c>
      <c r="CN54" s="10">
        <f>3/24000000*OO[[#This Row],[148 (07JUL1985 09:00:00)-Water Temperature (C)]]*OO[[#This Row],[90]]</f>
        <v>6.6328544271600003E-11</v>
      </c>
      <c r="CO54" s="10">
        <f>3/24000000*OO[[#This Row],[149 (07JUL1985 12:00:00)-Water Temperature (C)]]*OO[[#This Row],[91]]</f>
        <v>6.2827940248437484E-11</v>
      </c>
      <c r="CP54" s="10">
        <f>3/24000000*OO[[#This Row],[150 (07JUL1985 15:00:00)-Water Temperature (C)]]*OO[[#This Row],[92]]</f>
        <v>6.0510834037499997E-11</v>
      </c>
      <c r="CQ54" s="10">
        <f>3/24000000*OO[[#This Row],[151 (07JUL1985 18:00:00)-Water Temperature (C)]]*OO[[#This Row],[93]]</f>
        <v>5.7083266197737503E-11</v>
      </c>
      <c r="CR54" s="10">
        <f>3/24000000*OO[[#This Row],[152 (07JUL1985 21:00:00)-Water Temperature (C)]]*OO[[#This Row],[94]]</f>
        <v>5.3052088642162505E-11</v>
      </c>
      <c r="CS54" s="10">
        <f>3/24000000*OO[[#This Row],[153 (08JUL1985 00:00:00)-Water Temperature (C)]]*OO[[#This Row],[95]]</f>
        <v>4.882655170905E-11</v>
      </c>
      <c r="CT54" s="10">
        <f>3/24000000*OO[[#This Row],[154 (08JUL1985 03:00:00)-Water Temperature (C)]]*OO[[#This Row],[96]]</f>
        <v>4.4435506709662495E-11</v>
      </c>
      <c r="CU54" s="10">
        <f>3/24000000*OO[[#This Row],[155 (08JUL1985 06:00:00)-Water Temperature (C)]]*OO[[#This Row],[97]]</f>
        <v>4.0744343407662503E-11</v>
      </c>
      <c r="CV54" s="10">
        <f>3/24000000*OO[[#This Row],[156 (08JUL1985 09:00:00)-Water Temperature (C)]]*OO[[#This Row],[98]]</f>
        <v>3.8825271055799995E-11</v>
      </c>
      <c r="CW54" s="10">
        <f>3/24000000*OO[[#This Row],[157 (08JUL1985 12:00:00)-Water Temperature (C)]]*OO[[#This Row],[99]]</f>
        <v>3.7576029587599997E-11</v>
      </c>
    </row>
    <row r="55" spans="1:101" x14ac:dyDescent="0.35">
      <c r="A55" t="s">
        <v>60</v>
      </c>
      <c r="B55">
        <v>752.88040000000001</v>
      </c>
      <c r="C55" s="10">
        <f>3/24*OO[[#This Row],[59 (26JUN1985 06:00:00)-Water Temperature (C)]]*OO[[#This Row],[1]]/SUM(OO[1])</f>
        <v>3.5516157261616757E-5</v>
      </c>
      <c r="D55" s="10">
        <f>3/24*OO[[#This Row],[60 (26JUN1985 09:00:00)-Water Temperature (C)]]*OO[[#This Row],[2]]/SUM(OO[2])</f>
        <v>0.10230269047187085</v>
      </c>
      <c r="E55" s="10">
        <f>3/24*OO[[#This Row],[61 (26JUN1985 12:00:00)-Water Temperature (C)]]*OO[[#This Row],[3]]/SUM(OO[3])</f>
        <v>5.990227843528699E-2</v>
      </c>
      <c r="F55" s="10">
        <f>3/24*OO[[#This Row],[62 (26JUN1985 15:00:00)-Water Temperature (C)]]*OO[[#This Row],[4]]/SUM(OO[4])</f>
        <v>1.8884981883499903E-3</v>
      </c>
      <c r="G55" s="10">
        <f>3/24*OO[[#This Row],[63 (26JUN1985 18:00:00)-Water Temperature (C)]]*OO[[#This Row],[5]]/SUM(OO[5])</f>
        <v>2.8924954091604251E-5</v>
      </c>
      <c r="H55" s="10">
        <f>3/24*OO[[#This Row],[64 (26JUN1985 21:00:00)-Water Temperature (C)]]*OO[[#This Row],[6]]/SUM(OO[6])</f>
        <v>1.2262352654850797E-5</v>
      </c>
      <c r="I55" s="10">
        <f>3/24*OO[[#This Row],[65 (27JUN1985 00:00:00)-Water Temperature (C)]]*OO[[#This Row],[7]]/SUM(OO[7])</f>
        <v>9.8272934471965086E-6</v>
      </c>
      <c r="J55" s="10">
        <f>3/24*OO[[#This Row],[66 (27JUN1985 03:00:00)-Water Temperature (C)]]*OO[[#This Row],[8]]/SUM(OO[8])</f>
        <v>7.963049311029584E-6</v>
      </c>
      <c r="K55" s="10">
        <f>3/24*OO[[#This Row],[67 (27JUN1985 06:00:00)-Water Temperature (C)]]*OO[[#This Row],[9]]/SUM(OO[9])</f>
        <v>6.4535323581737358E-6</v>
      </c>
      <c r="L55" s="10">
        <f>3/24*OO[[#This Row],[68 (27JUN1985 09:00:00)-Water Temperature (C)]]*OO[[#This Row],[10]]/SUM(OO[10])</f>
        <v>5.3895882560145213E-6</v>
      </c>
      <c r="M55" s="10">
        <f>3/24*OO[[#This Row],[69 (27JUN1985 12:00:00)-Water Temperature (C)]]*OO[[#This Row],[11]]/SUM(OO[11])</f>
        <v>4.5555407849639993E-6</v>
      </c>
      <c r="N55" s="10">
        <f>3/24*OO[[#This Row],[70 (27JUN1985 15:00:00)-Water Temperature (C)]]*OO[[#This Row],[12]]/SUM(OO[12])</f>
        <v>3.8030444326299071E-6</v>
      </c>
      <c r="O55" s="10">
        <f>3/24*OO[[#This Row],[71 (27JUN1985 18:00:00)-Water Temperature (C)]]*OO[[#This Row],[13]]/SUM(OO[13])</f>
        <v>3.1491610607368344E-6</v>
      </c>
      <c r="P55" s="10">
        <f>3/24*OO[[#This Row],[72 (27JUN1985 21:00:00)-Water Temperature (C)]]*OO[[#This Row],[14]]/SUM(OO[14])</f>
        <v>2.527454420650851E-6</v>
      </c>
      <c r="Q55" s="10">
        <f>3/24*OO[[#This Row],[73 (28JUN1985 00:00:00)-Water Temperature (C)]]*OO[[#This Row],[15]]/SUM(OO[15])</f>
        <v>1.9820828834397447E-6</v>
      </c>
      <c r="R55" s="10">
        <f>3/24*OO[[#This Row],[74 (28JUN1985 03:00:00)-Water Temperature (C)]]*OO[[#This Row],[16]]/SUM(OO[16])</f>
        <v>1.5635900120973695E-6</v>
      </c>
      <c r="S55" s="10">
        <f>3/24*OO[[#This Row],[75 (28JUN1985 06:00:00)-Water Temperature (C)]]*OO[[#This Row],[17]]/SUM(OO[17])</f>
        <v>1.2414212546814515E-6</v>
      </c>
      <c r="T55" s="10">
        <f>3/24*OO[[#This Row],[76 (28JUN1985 09:00:00)-Water Temperature (C)]]*OO[[#This Row],[18]]/SUM(OO[18])</f>
        <v>1.0209472292414179E-6</v>
      </c>
      <c r="U55" s="10">
        <f>3/24*OO[[#This Row],[77 (28JUN1985 12:00:00)-Water Temperature (C)]]*OO[[#This Row],[19]]/SUM(OO[19])</f>
        <v>8.6158683145011534E-7</v>
      </c>
      <c r="V55" s="10">
        <f>3/24000000*OO[[#This Row],[78 (28JUN1985 15:00:00)-Water Temperature (C)]]*OO[[#This Row],[20]]</f>
        <v>7.2104639655E-7</v>
      </c>
      <c r="W55" s="10">
        <f>3/24000000*OO[[#This Row],[79 (28JUN1985 18:00:00)-Water Temperature (C)]]*OO[[#This Row],[21]]</f>
        <v>5.9957586787649992E-7</v>
      </c>
      <c r="X55" s="10">
        <f>3/24000000*OO[[#This Row],[80 (28JUN1985 21:00:00)-Water Temperature (C)]]*OO[[#This Row],[22]]</f>
        <v>4.8595549839862495E-7</v>
      </c>
      <c r="Y55" s="10">
        <f>3/24000000*OO[[#This Row],[81 (29JUN1985 00:00:00)-Water Temperature (C)]]*OO[[#This Row],[23]]</f>
        <v>3.8374583650037493E-7</v>
      </c>
      <c r="Z55" s="10">
        <f>3/24000000*OO[[#This Row],[82 (29JUN1985 03:00:00)-Water Temperature (C)]]*OO[[#This Row],[24]]</f>
        <v>3.0491191840449997E-7</v>
      </c>
      <c r="AA55" s="10">
        <f>3/24000000*OO[[#This Row],[83 (29JUN1985 06:00:00)-Water Temperature (C)]]*OO[[#This Row],[25]]</f>
        <v>2.4463412305099997E-7</v>
      </c>
      <c r="AB55" s="10">
        <f>3/24000000*OO[[#This Row],[84 (29JUN1985 09:00:00)-Water Temperature (C)]]*OO[[#This Row],[26]]</f>
        <v>2.0441465588774999E-7</v>
      </c>
      <c r="AC55" s="10">
        <f>3/24000000*OO[[#This Row],[85 (29JUN1985 12:00:00)-Water Temperature (C)]]*OO[[#This Row],[27]]</f>
        <v>1.7408008505655001E-7</v>
      </c>
      <c r="AD55" s="10">
        <f>3/24000000*OO[[#This Row],[86 (29JUN1985 15:00:00)-Water Temperature (C)]]*OO[[#This Row],[28]]</f>
        <v>1.4879994336774998E-7</v>
      </c>
      <c r="AE55" s="10">
        <f>3/24000000*OO[[#This Row],[88 (29JUN1985 21:00:00)-Water Temperature (C)]]*OO[[#This Row],[30]]</f>
        <v>1.0394727706914999E-7</v>
      </c>
      <c r="AF55" s="10">
        <f>3/24000000*OO[[#This Row],[88 (29JUN1985 21:00:00)-Water Temperature (C)]]*OO[[#This Row],[30]]</f>
        <v>1.0394727706914999E-7</v>
      </c>
      <c r="AG55" s="10">
        <f>3/24000000*OO[[#This Row],[89 (30JUN1985 00:00:00)-Water Temperature (C)]]*OO[[#This Row],[31]]</f>
        <v>8.3752257934399989E-8</v>
      </c>
      <c r="AH55" s="10">
        <f>3/24000000*OO[[#This Row],[90 (30JUN1985 03:00:00)-Water Temperature (C)]]*OO[[#This Row],[32]]</f>
        <v>6.7808310143975001E-8</v>
      </c>
      <c r="AI55" s="10">
        <f>3/24000000*OO[[#This Row],[91 (30JUN1985 06:00:00)-Water Temperature (C)]]*OO[[#This Row],[33]]</f>
        <v>5.5510349965349998E-8</v>
      </c>
      <c r="AJ55" s="10">
        <f>3/24000000*OO[[#This Row],[92 (30JUN1985 09:00:00)-Water Temperature (C)]]*OO[[#This Row],[34]]</f>
        <v>4.7586930253687498E-8</v>
      </c>
      <c r="AK55" s="10">
        <f>3/24000000*OO[[#This Row],[93 (30JUN1985 12:00:00)-Water Temperature (C)]]*OO[[#This Row],[35]]</f>
        <v>4.2224944954499999E-8</v>
      </c>
      <c r="AL55" s="10">
        <f>3/24000000*OO[[#This Row],[94 (30JUN1985 15:00:00)-Water Temperature (C)]]*OO[[#This Row],[36]]</f>
        <v>3.7798690955625007E-8</v>
      </c>
      <c r="AM55" s="10">
        <f>3/24000000*OO[[#This Row],[95 (30JUN1985 18:00:00)-Water Temperature (C)]]*OO[[#This Row],[37]]</f>
        <v>3.3809587709574998E-8</v>
      </c>
      <c r="AN55" s="10">
        <f>3/24000000*OO[[#This Row],[96 (30JUN1985 21:00:00)-Water Temperature (C)]]*OO[[#This Row],[38]]</f>
        <v>2.9270228670900003E-8</v>
      </c>
      <c r="AO55" s="10">
        <f>3/24000000*OO[[#This Row],[97 (01JUL1985 00:00:00)-Water Temperature (C)]]*OO[[#This Row],[39]]</f>
        <v>2.4682383033962496E-8</v>
      </c>
      <c r="AP55" s="10">
        <f>3/24000000*OO[[#This Row],[98 (01JUL1985 03:00:00)-Water Temperature (C)]]*OO[[#This Row],[40]]</f>
        <v>2.08577015379125E-8</v>
      </c>
      <c r="AQ55" s="10">
        <f>3/24000000*OO[[#This Row],[99 (01JUL1985 06:00:00)-Water Temperature (C)]]*OO[[#This Row],[41]]</f>
        <v>1.7775048029968751E-8</v>
      </c>
      <c r="AR55" s="10">
        <f>3/24000000*OO[[#This Row],[100 (01JUL1985 09:00:00)-Water Temperature (C)]]*OO[[#This Row],[42]]</f>
        <v>1.58298125758225E-8</v>
      </c>
      <c r="AS55" s="10">
        <f>3/24000000*OO[[#This Row],[101 (01JUL1985 12:00:00)-Water Temperature (C)]]*OO[[#This Row],[43]]</f>
        <v>1.4441869196004998E-8</v>
      </c>
      <c r="AT55" s="10">
        <f>3/24000000*OO[[#This Row],[102 (01JUL1985 15:00:00)-Water Temperature (C)]]*OO[[#This Row],[44]]</f>
        <v>1.2999825657793749E-8</v>
      </c>
      <c r="AU55" s="10">
        <f>3/24000000*OO[[#This Row],[103 (01JUL1985 18:00:00)-Water Temperature (C)]]*OO[[#This Row],[45]]</f>
        <v>1.1627182643984999E-8</v>
      </c>
      <c r="AV55" s="10">
        <f>3/24000000*OO[[#This Row],[104 (01JUL1985 21:00:00)-Water Temperature (C)]]*OO[[#This Row],[46]]</f>
        <v>1.00867499980225E-8</v>
      </c>
      <c r="AW55" s="10">
        <f>3/24000000*OO[[#This Row],[105 (02JUL1985 00:00:00)-Water Temperature (C)]]*OO[[#This Row],[47]]</f>
        <v>8.7052717569025002E-9</v>
      </c>
      <c r="AX55" s="10">
        <f>3/24000000*OO[[#This Row],[106 (02JUL1985 03:00:00)-Water Temperature (C)]]*OO[[#This Row],[48]]</f>
        <v>7.5654998018812493E-9</v>
      </c>
      <c r="AY55" s="10">
        <f>3/24000000*OO[[#This Row],[107 (02JUL1985 06:00:00)-Water Temperature (C)]]*OO[[#This Row],[49]]</f>
        <v>6.6048071195149997E-9</v>
      </c>
      <c r="AZ55" s="10">
        <f>3/24000000*OO[[#This Row],[108 (02JUL1985 09:00:00)-Water Temperature (C)]]*OO[[#This Row],[50]]</f>
        <v>5.8088765042899998E-9</v>
      </c>
      <c r="BA55" s="10">
        <f>3/24000000*OO[[#This Row],[109 (02JUL1985 12:00:00)-Water Temperature (C)]]*OO[[#This Row],[51]]</f>
        <v>5.2079162409299985E-9</v>
      </c>
      <c r="BB55" s="10">
        <f>3/24000000*OO[[#This Row],[110 (02JUL1985 15:00:00)-Water Temperature (C)]]*OO[[#This Row],[52]]</f>
        <v>4.7052047981962505E-9</v>
      </c>
      <c r="BC55" s="10">
        <f>3/24000000*OO[[#This Row],[111 (02JUL1985 18:00:00)-Water Temperature (C)]]*OO[[#This Row],[53]]</f>
        <v>4.2180236325500007E-9</v>
      </c>
      <c r="BD55" s="10">
        <f>3/24000000*OO[[#This Row],[112 (02JUL1985 21:00:00)-Water Temperature (C)]]*OO[[#This Row],[54]]</f>
        <v>3.7011701301950003E-9</v>
      </c>
      <c r="BE55" s="10">
        <f>3/24000000*OO[[#This Row],[113 (03JUL1985 00:00:00)-Water Temperature (C)]]*OO[[#This Row],[55]]</f>
        <v>3.1564077966925001E-9</v>
      </c>
      <c r="BF55" s="10">
        <f>3/24000000*OO[[#This Row],[114 (03JUL1985 03:00:00)-Water Temperature (C)]]*OO[[#This Row],[56]]</f>
        <v>2.6810739277799995E-9</v>
      </c>
      <c r="BG55" s="10">
        <f>3/24000000*OO[[#This Row],[115 (03JUL1985 06:00:00)-Water Temperature (C)]]*OO[[#This Row],[57]]</f>
        <v>2.2714257146474998E-9</v>
      </c>
      <c r="BH55" s="10">
        <f>3/24000000*OO[[#This Row],[116 (03JUL1985 09:00:00)-Water Temperature (C)]]*OO[[#This Row],[58]]</f>
        <v>1.9911473922727501E-9</v>
      </c>
      <c r="BI55" s="10">
        <f>3/24000000*OO[[#This Row],[117 (03JUL1985 12:00:00)-Water Temperature (C)]]*OO[[#This Row],[59]]</f>
        <v>1.8013860262659998E-9</v>
      </c>
      <c r="BJ55" s="10">
        <f>3/24000000*OO[[#This Row],[118 (03JUL1985 15:00:00)-Water Temperature (C)]]*OO[[#This Row],[60]]</f>
        <v>1.6262036843709997E-9</v>
      </c>
      <c r="BK55" s="10">
        <f>3/24000000*OO[[#This Row],[119 (03JUL1985 18:00:00)-Water Temperature (C)]]*OO[[#This Row],[61]]</f>
        <v>1.4578292340052503E-9</v>
      </c>
      <c r="BL55" s="10">
        <f>3/24000000*OO[[#This Row],[120 (03JUL1985 21:00:00)-Water Temperature (C)]]*OO[[#This Row],[62]]</f>
        <v>1.2727983960160001E-9</v>
      </c>
      <c r="BM55" s="10">
        <f>3/24000000*OO[[#This Row],[121 (04JUL1985 00:00:00)-Water Temperature (C)]]*OO[[#This Row],[63]]</f>
        <v>1.0928046841818748E-9</v>
      </c>
      <c r="BN55" s="10">
        <f>3/24000000*OO[[#This Row],[122 (04JUL1985 03:00:00)-Water Temperature (C)]]*OO[[#This Row],[64]]</f>
        <v>9.4309217716874987E-10</v>
      </c>
      <c r="BO55" s="10">
        <f>3/24000000*OO[[#This Row],[123 (04JUL1985 06:00:00)-Water Temperature (C)]]*OO[[#This Row],[65]]</f>
        <v>8.1911539216600004E-10</v>
      </c>
      <c r="BP55" s="10">
        <f>3/24000000*OO[[#This Row],[124 (04JUL1985 09:00:00)-Water Temperature (C)]]*OO[[#This Row],[66]]</f>
        <v>7.4010448026299986E-10</v>
      </c>
      <c r="BQ55" s="10">
        <f>3/24000000*OO[[#This Row],[125 (04JUL1985 12:00:00)-Water Temperature (C)]]*OO[[#This Row],[67]]</f>
        <v>6.7922965815374991E-10</v>
      </c>
      <c r="BR55" s="10">
        <f>3/24000000*OO[[#This Row],[126 (04JUL1985 15:00:00)-Water Temperature (C)]]*OO[[#This Row],[68]]</f>
        <v>6.2166678480749991E-10</v>
      </c>
      <c r="BS55" s="10">
        <f>3/24000000*OO[[#This Row],[127 (04JUL1985 18:00:00)-Water Temperature (C)]]*OO[[#This Row],[69]]</f>
        <v>5.6580101780149998E-10</v>
      </c>
      <c r="BT55" s="10">
        <f>3/24000000*OO[[#This Row],[128 (04JUL1985 21:00:00)-Water Temperature (C)]]*OO[[#This Row],[70]]</f>
        <v>5.0273054792124999E-10</v>
      </c>
      <c r="BU55" s="10">
        <f>3/24000000*OO[[#This Row],[129 (05JUL1985 00:00:00)-Water Temperature (C)]]*OO[[#This Row],[71]]</f>
        <v>4.3926526668225001E-10</v>
      </c>
      <c r="BV55" s="10">
        <f>3/24000000*OO[[#This Row],[130 (05JUL1985 03:00:00)-Water Temperature (C)]]*OO[[#This Row],[72]]</f>
        <v>3.8636542080662507E-10</v>
      </c>
      <c r="BW55" s="10">
        <f>3/24000000*OO[[#This Row],[131 (05JUL1985 06:00:00)-Water Temperature (C)]]*OO[[#This Row],[73]]</f>
        <v>3.4343382140799999E-10</v>
      </c>
      <c r="BX55" s="10">
        <f>3/24000000*OO[[#This Row],[132 (05JUL1985 09:00:00)-Water Temperature (C)]]*OO[[#This Row],[74]]</f>
        <v>3.1788872615774999E-10</v>
      </c>
      <c r="BY55" s="10">
        <f>3/24000000*OO[[#This Row],[133 (05JUL1985 12:00:00)-Water Temperature (C)]]*OO[[#This Row],[75]]</f>
        <v>2.9926230442200004E-10</v>
      </c>
      <c r="BZ55" s="10">
        <f>3/24000000*OO[[#This Row],[134 (05JUL1985 15:00:00)-Water Temperature (C)]]*OO[[#This Row],[76]]</f>
        <v>2.8086698625699999E-10</v>
      </c>
      <c r="CA55" s="10">
        <f>3/24000000*OO[[#This Row],[135 (05JUL1985 18:00:00)-Water Temperature (C)]]*OO[[#This Row],[77]]</f>
        <v>2.6124016287612504E-10</v>
      </c>
      <c r="CB55" s="10">
        <f>3/24000000*OO[[#This Row],[136 (05JUL1985 21:00:00)-Water Temperature (C)]]*OO[[#This Row],[78]]</f>
        <v>2.3497975601924998E-10</v>
      </c>
      <c r="CC55" s="10">
        <f>3/24000000*OO[[#This Row],[137 (06JUL1985 00:00:00)-Water Temperature (C)]]*OO[[#This Row],[79]]</f>
        <v>2.0679493588064998E-10</v>
      </c>
      <c r="CD55" s="10">
        <f>3/24000000*OO[[#This Row],[138 (06JUL1985 03:00:00)-Water Temperature (C)]]*OO[[#This Row],[80]]</f>
        <v>1.8241929239478746E-10</v>
      </c>
      <c r="CE55" s="10">
        <f>3/24000000*OO[[#This Row],[139 (06JUL1985 06:00:00)-Water Temperature (C)]]*OO[[#This Row],[81]]</f>
        <v>1.6216309506281247E-10</v>
      </c>
      <c r="CF55" s="10">
        <f>3/24000000*OO[[#This Row],[140 (06JUL1985 09:00:00)-Water Temperature (C)]]*OO[[#This Row],[82]]</f>
        <v>1.5154082545760002E-10</v>
      </c>
      <c r="CG55" s="10">
        <f>3/24000000*OO[[#This Row],[141 (06JUL1985 12:00:00)-Water Temperature (C)]]*OO[[#This Row],[83]]</f>
        <v>1.4427527763330002E-10</v>
      </c>
      <c r="CH55" s="10">
        <f>3/24000000*OO[[#This Row],[142 (06JUL1985 15:00:00)-Water Temperature (C)]]*OO[[#This Row],[84]]</f>
        <v>1.3773169517726248E-10</v>
      </c>
      <c r="CI55" s="10">
        <f>3/24000000*OO[[#This Row],[143 (06JUL1985 18:00:00)-Water Temperature (C)]]*OO[[#This Row],[85]]</f>
        <v>1.312300319034E-10</v>
      </c>
      <c r="CJ55" s="10">
        <f>3/24000000*OO[[#This Row],[144 (06JUL1985 21:00:00)-Water Temperature (C)]]*OO[[#This Row],[86]]</f>
        <v>1.2049523883599999E-10</v>
      </c>
      <c r="CK55" s="10">
        <f>3/24000000*OO[[#This Row],[145 (07JUL1985 00:00:00)-Water Temperature (C)]]*OO[[#This Row],[87]]</f>
        <v>1.0804076289159999E-10</v>
      </c>
      <c r="CL55" s="10">
        <f>3/24000000*OO[[#This Row],[146 (07JUL1985 03:00:00)-Water Temperature (C)]]*OO[[#This Row],[88]]</f>
        <v>9.7140526941075001E-11</v>
      </c>
      <c r="CM55" s="10">
        <f>3/24000000*OO[[#This Row],[147 (07JUL1985 06:00:00)-Water Temperature (C)]]*OO[[#This Row],[89]]</f>
        <v>8.7423481253062499E-11</v>
      </c>
      <c r="CN55" s="10">
        <f>3/24000000*OO[[#This Row],[148 (07JUL1985 09:00:00)-Water Temperature (C)]]*OO[[#This Row],[90]]</f>
        <v>8.0388862525125009E-11</v>
      </c>
      <c r="CO55" s="10">
        <f>3/24000000*OO[[#This Row],[149 (07JUL1985 12:00:00)-Water Temperature (C)]]*OO[[#This Row],[91]]</f>
        <v>7.6077794225887506E-11</v>
      </c>
      <c r="CP55" s="10">
        <f>3/24000000*OO[[#This Row],[150 (07JUL1985 15:00:00)-Water Temperature (C)]]*OO[[#This Row],[92]]</f>
        <v>7.3279517821875002E-11</v>
      </c>
      <c r="CQ55" s="10">
        <f>3/24000000*OO[[#This Row],[151 (07JUL1985 18:00:00)-Water Temperature (C)]]*OO[[#This Row],[93]]</f>
        <v>6.9172068582224991E-11</v>
      </c>
      <c r="CR55" s="10">
        <f>3/24000000*OO[[#This Row],[152 (07JUL1985 21:00:00)-Water Temperature (C)]]*OO[[#This Row],[94]]</f>
        <v>6.4304240290949981E-11</v>
      </c>
      <c r="CS55" s="10">
        <f>3/24000000*OO[[#This Row],[153 (08JUL1985 00:00:00)-Water Temperature (C)]]*OO[[#This Row],[95]]</f>
        <v>5.9237012909812493E-11</v>
      </c>
      <c r="CT55" s="10">
        <f>3/24000000*OO[[#This Row],[154 (08JUL1985 03:00:00)-Water Temperature (C)]]*OO[[#This Row],[96]]</f>
        <v>5.3929861432537491E-11</v>
      </c>
      <c r="CU55" s="10">
        <f>3/24000000*OO[[#This Row],[155 (08JUL1985 06:00:00)-Water Temperature (C)]]*OO[[#This Row],[97]]</f>
        <v>4.9397063304337502E-11</v>
      </c>
      <c r="CV55" s="10">
        <f>3/24000000*OO[[#This Row],[156 (08JUL1985 09:00:00)-Water Temperature (C)]]*OO[[#This Row],[98]]</f>
        <v>4.6997555349874997E-11</v>
      </c>
      <c r="CW55" s="10">
        <f>3/24000000*OO[[#This Row],[157 (08JUL1985 12:00:00)-Water Temperature (C)]]*OO[[#This Row],[99]]</f>
        <v>4.5493309961324997E-11</v>
      </c>
    </row>
    <row r="56" spans="1:101" x14ac:dyDescent="0.35">
      <c r="A56" t="s">
        <v>61</v>
      </c>
      <c r="B56">
        <v>777.36189999999999</v>
      </c>
      <c r="C56" s="10">
        <f>3/24*OO[[#This Row],[59 (26JUN1985 06:00:00)-Water Temperature (C)]]*OO[[#This Row],[1]]/SUM(OO[1])</f>
        <v>8.5205498309614914E-6</v>
      </c>
      <c r="D56" s="10">
        <f>3/24*OO[[#This Row],[60 (26JUN1985 09:00:00)-Water Temperature (C)]]*OO[[#This Row],[2]]/SUM(OO[2])</f>
        <v>0.10114245473106145</v>
      </c>
      <c r="E56" s="10">
        <f>3/24*OO[[#This Row],[61 (26JUN1985 12:00:00)-Water Temperature (C)]]*OO[[#This Row],[3]]/SUM(OO[3])</f>
        <v>8.7006947267177379E-2</v>
      </c>
      <c r="F56" s="10">
        <f>3/24*OO[[#This Row],[62 (26JUN1985 15:00:00)-Water Temperature (C)]]*OO[[#This Row],[4]]/SUM(OO[4])</f>
        <v>3.4924393790327127E-3</v>
      </c>
      <c r="G56" s="10">
        <f>3/24*OO[[#This Row],[63 (26JUN1985 18:00:00)-Water Temperature (C)]]*OO[[#This Row],[5]]/SUM(OO[5])</f>
        <v>4.8682956866174971E-5</v>
      </c>
      <c r="H56" s="10">
        <f>3/24*OO[[#This Row],[64 (26JUN1985 21:00:00)-Water Temperature (C)]]*OO[[#This Row],[6]]/SUM(OO[6])</f>
        <v>1.4979590332739738E-5</v>
      </c>
      <c r="I56" s="10">
        <f>3/24*OO[[#This Row],[65 (27JUN1985 00:00:00)-Water Temperature (C)]]*OO[[#This Row],[7]]/SUM(OO[7])</f>
        <v>1.1953555846632079E-5</v>
      </c>
      <c r="J56" s="10">
        <f>3/24*OO[[#This Row],[66 (27JUN1985 03:00:00)-Water Temperature (C)]]*OO[[#This Row],[8]]/SUM(OO[8])</f>
        <v>9.6838261007033742E-6</v>
      </c>
      <c r="K56" s="10">
        <f>3/24*OO[[#This Row],[67 (27JUN1985 06:00:00)-Water Temperature (C)]]*OO[[#This Row],[9]]/SUM(OO[9])</f>
        <v>7.8474118333407652E-6</v>
      </c>
      <c r="L56" s="10">
        <f>3/24*OO[[#This Row],[68 (27JUN1985 09:00:00)-Water Temperature (C)]]*OO[[#This Row],[10]]/SUM(OO[10])</f>
        <v>6.5470104819828805E-6</v>
      </c>
      <c r="M56" s="10">
        <f>3/24*OO[[#This Row],[69 (27JUN1985 12:00:00)-Water Temperature (C)]]*OO[[#This Row],[11]]/SUM(OO[11])</f>
        <v>5.5337135376463407E-6</v>
      </c>
      <c r="N56" s="10">
        <f>3/24*OO[[#This Row],[70 (27JUN1985 15:00:00)-Water Temperature (C)]]*OO[[#This Row],[12]]/SUM(OO[12])</f>
        <v>4.6220333731906728E-6</v>
      </c>
      <c r="O56" s="10">
        <f>3/24*OO[[#This Row],[71 (27JUN1985 18:00:00)-Water Temperature (C)]]*OO[[#This Row],[13]]/SUM(OO[13])</f>
        <v>3.8299579728919047E-6</v>
      </c>
      <c r="P56" s="10">
        <f>3/24*OO[[#This Row],[72 (27JUN1985 21:00:00)-Water Temperature (C)]]*OO[[#This Row],[14]]/SUM(OO[14])</f>
        <v>3.0785490097295148E-6</v>
      </c>
      <c r="Q56" s="10">
        <f>3/24*OO[[#This Row],[73 (28JUN1985 00:00:00)-Water Temperature (C)]]*OO[[#This Row],[15]]/SUM(OO[15])</f>
        <v>2.4155756019385681E-6</v>
      </c>
      <c r="R56" s="10">
        <f>3/24*OO[[#This Row],[74 (28JUN1985 03:00:00)-Water Temperature (C)]]*OO[[#This Row],[16]]/SUM(OO[16])</f>
        <v>1.9047249169206832E-6</v>
      </c>
      <c r="S56" s="10">
        <f>3/24*OO[[#This Row],[75 (28JUN1985 06:00:00)-Water Temperature (C)]]*OO[[#This Row],[17]]/SUM(OO[17])</f>
        <v>1.5110513689119275E-6</v>
      </c>
      <c r="T56" s="10">
        <f>3/24*OO[[#This Row],[76 (28JUN1985 09:00:00)-Water Temperature (C)]]*OO[[#This Row],[18]]/SUM(OO[18])</f>
        <v>1.2400565892624876E-6</v>
      </c>
      <c r="U56" s="10">
        <f>3/24*OO[[#This Row],[77 (28JUN1985 12:00:00)-Water Temperature (C)]]*OO[[#This Row],[19]]/SUM(OO[19])</f>
        <v>1.0458074642497625E-6</v>
      </c>
      <c r="V56" s="10">
        <f>3/24000000*OO[[#This Row],[78 (28JUN1985 15:00:00)-Water Temperature (C)]]*OO[[#This Row],[20]]</f>
        <v>8.760950065131251E-7</v>
      </c>
      <c r="W56" s="10">
        <f>3/24000000*OO[[#This Row],[79 (28JUN1985 18:00:00)-Water Temperature (C)]]*OO[[#This Row],[21]]</f>
        <v>7.2865708884849989E-7</v>
      </c>
      <c r="X56" s="10">
        <f>3/24000000*OO[[#This Row],[80 (28JUN1985 21:00:00)-Water Temperature (C)]]*OO[[#This Row],[22]]</f>
        <v>5.9164570016999999E-7</v>
      </c>
      <c r="Y56" s="10">
        <f>3/24000000*OO[[#This Row],[81 (29JUN1985 00:00:00)-Water Temperature (C)]]*OO[[#This Row],[23]]</f>
        <v>4.6745986115937492E-7</v>
      </c>
      <c r="Z56" s="10">
        <f>3/24000000*OO[[#This Row],[82 (29JUN1985 03:00:00)-Water Temperature (C)]]*OO[[#This Row],[24]]</f>
        <v>3.7116065206774991E-7</v>
      </c>
      <c r="AA56" s="10">
        <f>3/24000000*OO[[#This Row],[83 (29JUN1985 06:00:00)-Water Temperature (C)]]*OO[[#This Row],[25]]</f>
        <v>2.9766767690999998E-7</v>
      </c>
      <c r="AB56" s="10">
        <f>3/24000000*OO[[#This Row],[84 (29JUN1985 09:00:00)-Water Temperature (C)]]*OO[[#This Row],[26]]</f>
        <v>2.4817781563737504E-7</v>
      </c>
      <c r="AC56" s="10">
        <f>3/24000000*OO[[#This Row],[85 (29JUN1985 12:00:00)-Water Temperature (C)]]*OO[[#This Row],[27]]</f>
        <v>2.112849654576E-7</v>
      </c>
      <c r="AD56" s="10">
        <f>3/24000000*OO[[#This Row],[86 (29JUN1985 15:00:00)-Water Temperature (C)]]*OO[[#This Row],[28]]</f>
        <v>1.8051200983984998E-7</v>
      </c>
      <c r="AE56" s="10">
        <f>3/24000000*OO[[#This Row],[88 (29JUN1985 21:00:00)-Water Temperature (C)]]*OO[[#This Row],[30]]</f>
        <v>1.2639680397329998E-7</v>
      </c>
      <c r="AF56" s="10">
        <f>3/24000000*OO[[#This Row],[88 (29JUN1985 21:00:00)-Water Temperature (C)]]*OO[[#This Row],[30]]</f>
        <v>1.2639680397329998E-7</v>
      </c>
      <c r="AG56" s="10">
        <f>3/24000000*OO[[#This Row],[89 (30JUN1985 00:00:00)-Water Temperature (C)]]*OO[[#This Row],[31]]</f>
        <v>1.0182152767035E-7</v>
      </c>
      <c r="AH56" s="10">
        <f>3/24000000*OO[[#This Row],[90 (30JUN1985 03:00:00)-Water Temperature (C)]]*OO[[#This Row],[32]]</f>
        <v>8.2412967327312507E-8</v>
      </c>
      <c r="AI56" s="10">
        <f>3/24000000*OO[[#This Row],[91 (30JUN1985 06:00:00)-Water Temperature (C)]]*OO[[#This Row],[33]]</f>
        <v>6.7393025100999995E-8</v>
      </c>
      <c r="AJ56" s="10">
        <f>3/24000000*OO[[#This Row],[92 (30JUN1985 09:00:00)-Water Temperature (C)]]*OO[[#This Row],[34]]</f>
        <v>5.76016714206E-8</v>
      </c>
      <c r="AK56" s="10">
        <f>3/24000000*OO[[#This Row],[93 (30JUN1985 12:00:00)-Water Temperature (C)]]*OO[[#This Row],[35]]</f>
        <v>5.1062547075762508E-8</v>
      </c>
      <c r="AL56" s="10">
        <f>3/24000000*OO[[#This Row],[94 (30JUN1985 15:00:00)-Water Temperature (C)]]*OO[[#This Row],[36]]</f>
        <v>4.5671068944012497E-8</v>
      </c>
      <c r="AM56" s="10">
        <f>3/24000000*OO[[#This Row],[95 (30JUN1985 18:00:00)-Water Temperature (C)]]*OO[[#This Row],[37]]</f>
        <v>4.0851093272950001E-8</v>
      </c>
      <c r="AN56" s="10">
        <f>3/24000000*OO[[#This Row],[96 (30JUN1985 21:00:00)-Water Temperature (C)]]*OO[[#This Row],[38]]</f>
        <v>3.5429803649874998E-8</v>
      </c>
      <c r="AO56" s="10">
        <f>3/24000000*OO[[#This Row],[97 (01JUL1985 00:00:00)-Water Temperature (C)]]*OO[[#This Row],[39]]</f>
        <v>2.9892452827124999E-8</v>
      </c>
      <c r="AP56" s="10">
        <f>3/24000000*OO[[#This Row],[98 (01JUL1985 03:00:00)-Water Temperature (C)]]*OO[[#This Row],[40]]</f>
        <v>2.5257898449262497E-8</v>
      </c>
      <c r="AQ56" s="10">
        <f>3/24000000*OO[[#This Row],[99 (01JUL1985 06:00:00)-Water Temperature (C)]]*OO[[#This Row],[41]]</f>
        <v>2.1505450047707494E-8</v>
      </c>
      <c r="AR56" s="10">
        <f>3/24000000*OO[[#This Row],[100 (01JUL1985 09:00:00)-Water Temperature (C)]]*OO[[#This Row],[42]]</f>
        <v>1.9097199928211251E-8</v>
      </c>
      <c r="AS56" s="10">
        <f>3/24000000*OO[[#This Row],[101 (01JUL1985 12:00:00)-Water Temperature (C)]]*OO[[#This Row],[43]]</f>
        <v>1.741741782102E-8</v>
      </c>
      <c r="AT56" s="10">
        <f>3/24000000*OO[[#This Row],[102 (01JUL1985 15:00:00)-Water Temperature (C)]]*OO[[#This Row],[44]]</f>
        <v>1.5687551832567498E-8</v>
      </c>
      <c r="AU56" s="10">
        <f>3/24000000*OO[[#This Row],[103 (01JUL1985 18:00:00)-Water Temperature (C)]]*OO[[#This Row],[45]]</f>
        <v>1.4038895576290002E-8</v>
      </c>
      <c r="AV56" s="10">
        <f>3/24000000*OO[[#This Row],[104 (01JUL1985 21:00:00)-Water Temperature (C)]]*OO[[#This Row],[46]]</f>
        <v>1.2199784135918749E-8</v>
      </c>
      <c r="AW56" s="10">
        <f>3/24000000*OO[[#This Row],[105 (02JUL1985 00:00:00)-Water Temperature (C)]]*OO[[#This Row],[47]]</f>
        <v>1.0527908916387501E-8</v>
      </c>
      <c r="AX56" s="10">
        <f>3/24000000*OO[[#This Row],[106 (02JUL1985 03:00:00)-Water Temperature (C)]]*OO[[#This Row],[48]]</f>
        <v>9.1461699439874988E-9</v>
      </c>
      <c r="AY56" s="10">
        <f>3/24000000*OO[[#This Row],[107 (02JUL1985 06:00:00)-Water Temperature (C)]]*OO[[#This Row],[49]]</f>
        <v>7.9792430871512493E-9</v>
      </c>
      <c r="AZ56" s="10">
        <f>3/24000000*OO[[#This Row],[108 (02JUL1985 09:00:00)-Water Temperature (C)]]*OO[[#This Row],[50]]</f>
        <v>7.0134986825749993E-9</v>
      </c>
      <c r="BA56" s="10">
        <f>3/24000000*OO[[#This Row],[109 (02JUL1985 12:00:00)-Water Temperature (C)]]*OO[[#This Row],[51]]</f>
        <v>6.2845604261100001E-9</v>
      </c>
      <c r="BB56" s="10">
        <f>3/24000000*OO[[#This Row],[110 (02JUL1985 15:00:00)-Water Temperature (C)]]*OO[[#This Row],[52]]</f>
        <v>5.6816337915249994E-9</v>
      </c>
      <c r="BC56" s="10">
        <f>3/24000000*OO[[#This Row],[111 (02JUL1985 18:00:00)-Water Temperature (C)]]*OO[[#This Row],[53]]</f>
        <v>5.0958951635199994E-9</v>
      </c>
      <c r="BD56" s="10">
        <f>3/24000000*OO[[#This Row],[112 (02JUL1985 21:00:00)-Water Temperature (C)]]*OO[[#This Row],[54]]</f>
        <v>4.4754964641650004E-9</v>
      </c>
      <c r="BE56" s="10">
        <f>3/24000000*OO[[#This Row],[113 (03JUL1985 00:00:00)-Water Temperature (C)]]*OO[[#This Row],[55]]</f>
        <v>3.8200455293000005E-9</v>
      </c>
      <c r="BF56" s="10">
        <f>3/24000000*OO[[#This Row],[114 (03JUL1985 03:00:00)-Water Temperature (C)]]*OO[[#This Row],[56]]</f>
        <v>3.2463431040600001E-9</v>
      </c>
      <c r="BG56" s="10">
        <f>3/24000000*OO[[#This Row],[115 (03JUL1985 06:00:00)-Water Temperature (C)]]*OO[[#This Row],[57]]</f>
        <v>2.7503636416687501E-9</v>
      </c>
      <c r="BH56" s="10">
        <f>3/24000000*OO[[#This Row],[116 (03JUL1985 09:00:00)-Water Temperature (C)]]*OO[[#This Row],[58]]</f>
        <v>2.4039877213725001E-9</v>
      </c>
      <c r="BI56" s="10">
        <f>3/24000000*OO[[#This Row],[117 (03JUL1985 12:00:00)-Water Temperature (C)]]*OO[[#This Row],[59]]</f>
        <v>2.1734467811090001E-9</v>
      </c>
      <c r="BJ56" s="10">
        <f>3/24000000*OO[[#This Row],[118 (03JUL1985 15:00:00)-Water Temperature (C)]]*OO[[#This Row],[60]]</f>
        <v>1.9628635324479999E-9</v>
      </c>
      <c r="BK56" s="10">
        <f>3/24000000*OO[[#This Row],[119 (03JUL1985 18:00:00)-Water Temperature (C)]]*OO[[#This Row],[61]]</f>
        <v>1.7599349732898751E-9</v>
      </c>
      <c r="BL56" s="10">
        <f>3/24000000*OO[[#This Row],[120 (03JUL1985 21:00:00)-Water Temperature (C)]]*OO[[#This Row],[62]]</f>
        <v>1.5395088559848749E-9</v>
      </c>
      <c r="BM56" s="10">
        <f>3/24000000*OO[[#This Row],[121 (04JUL1985 00:00:00)-Water Temperature (C)]]*OO[[#This Row],[63]]</f>
        <v>1.3218041797867501E-9</v>
      </c>
      <c r="BN56" s="10">
        <f>3/24000000*OO[[#This Row],[122 (04JUL1985 03:00:00)-Water Temperature (C)]]*OO[[#This Row],[64]]</f>
        <v>1.14041536076E-9</v>
      </c>
      <c r="BO56" s="10">
        <f>3/24000000*OO[[#This Row],[123 (04JUL1985 06:00:00)-Water Temperature (C)]]*OO[[#This Row],[65]]</f>
        <v>9.8998571652000005E-10</v>
      </c>
      <c r="BP56" s="10">
        <f>3/24000000*OO[[#This Row],[124 (04JUL1985 09:00:00)-Water Temperature (C)]]*OO[[#This Row],[66]]</f>
        <v>8.926220988859999E-10</v>
      </c>
      <c r="BQ56" s="10">
        <f>3/24000000*OO[[#This Row],[125 (04JUL1985 12:00:00)-Water Temperature (C)]]*OO[[#This Row],[67]]</f>
        <v>8.1890643850700008E-10</v>
      </c>
      <c r="BR56" s="10">
        <f>3/24000000*OO[[#This Row],[126 (04JUL1985 15:00:00)-Water Temperature (C)]]*OO[[#This Row],[68]]</f>
        <v>7.4929910496625003E-10</v>
      </c>
      <c r="BS56" s="10">
        <f>3/24000000*OO[[#This Row],[127 (04JUL1985 18:00:00)-Water Temperature (C)]]*OO[[#This Row],[69]]</f>
        <v>6.8233353828062487E-10</v>
      </c>
      <c r="BT56" s="10">
        <f>3/24000000*OO[[#This Row],[128 (04JUL1985 21:00:00)-Water Temperature (C)]]*OO[[#This Row],[70]]</f>
        <v>6.0701840878674999E-10</v>
      </c>
      <c r="BU56" s="10">
        <f>3/24000000*OO[[#This Row],[129 (05JUL1985 00:00:00)-Water Temperature (C)]]*OO[[#This Row],[71]]</f>
        <v>5.3047166334612495E-10</v>
      </c>
      <c r="BV56" s="10">
        <f>3/24000000*OO[[#This Row],[130 (05JUL1985 03:00:00)-Water Temperature (C)]]*OO[[#This Row],[72]]</f>
        <v>4.6635760281337505E-10</v>
      </c>
      <c r="BW56" s="10">
        <f>3/24000000*OO[[#This Row],[131 (05JUL1985 06:00:00)-Water Temperature (C)]]*OO[[#This Row],[73]]</f>
        <v>4.1413390579875002E-10</v>
      </c>
      <c r="BX56" s="10">
        <f>3/24000000*OO[[#This Row],[132 (05JUL1985 09:00:00)-Water Temperature (C)]]*OO[[#This Row],[74]]</f>
        <v>3.8248931229974999E-10</v>
      </c>
      <c r="BY56" s="10">
        <f>3/24000000*OO[[#This Row],[133 (05JUL1985 12:00:00)-Water Temperature (C)]]*OO[[#This Row],[75]]</f>
        <v>3.6008832652450005E-10</v>
      </c>
      <c r="BZ56" s="10">
        <f>3/24000000*OO[[#This Row],[134 (05JUL1985 15:00:00)-Water Temperature (C)]]*OO[[#This Row],[76]]</f>
        <v>3.3801538789299999E-10</v>
      </c>
      <c r="CA56" s="10">
        <f>3/24000000*OO[[#This Row],[135 (05JUL1985 18:00:00)-Water Temperature (C)]]*OO[[#This Row],[77]]</f>
        <v>3.1463187390662497E-10</v>
      </c>
      <c r="CB56" s="10">
        <f>3/24000000*OO[[#This Row],[136 (05JUL1985 21:00:00)-Water Temperature (C)]]*OO[[#This Row],[78]]</f>
        <v>2.8355435956137497E-10</v>
      </c>
      <c r="CC56" s="10">
        <f>3/24000000*OO[[#This Row],[137 (06JUL1985 00:00:00)-Water Temperature (C)]]*OO[[#This Row],[79]]</f>
        <v>2.4959524848300001E-10</v>
      </c>
      <c r="CD56" s="10">
        <f>3/24000000*OO[[#This Row],[138 (06JUL1985 03:00:00)-Water Temperature (C)]]*OO[[#This Row],[80]]</f>
        <v>2.2014800773953752E-10</v>
      </c>
      <c r="CE56" s="10">
        <f>3/24000000*OO[[#This Row],[139 (06JUL1985 06:00:00)-Water Temperature (C)]]*OO[[#This Row],[81]]</f>
        <v>1.9557067393782499E-10</v>
      </c>
      <c r="CF56" s="10">
        <f>3/24000000*OO[[#This Row],[140 (06JUL1985 09:00:00)-Water Temperature (C)]]*OO[[#This Row],[82]]</f>
        <v>1.82281298653775E-10</v>
      </c>
      <c r="CG56" s="10">
        <f>3/24000000*OO[[#This Row],[141 (06JUL1985 12:00:00)-Water Temperature (C)]]*OO[[#This Row],[83]]</f>
        <v>1.7349230842889997E-10</v>
      </c>
      <c r="CH56" s="10">
        <f>3/24000000*OO[[#This Row],[142 (06JUL1985 15:00:00)-Water Temperature (C)]]*OO[[#This Row],[84]]</f>
        <v>1.6549620455969995E-10</v>
      </c>
      <c r="CI56" s="10">
        <f>3/24000000*OO[[#This Row],[143 (06JUL1985 18:00:00)-Water Temperature (C)]]*OO[[#This Row],[85]]</f>
        <v>1.5777725555375001E-10</v>
      </c>
      <c r="CJ56" s="10">
        <f>3/24000000*OO[[#This Row],[144 (06JUL1985 21:00:00)-Water Temperature (C)]]*OO[[#This Row],[86]]</f>
        <v>1.4522111696384999E-10</v>
      </c>
      <c r="CK56" s="10">
        <f>3/24000000*OO[[#This Row],[145 (07JUL1985 00:00:00)-Water Temperature (C)]]*OO[[#This Row],[87]]</f>
        <v>1.3021286634539999E-10</v>
      </c>
      <c r="CL56" s="10">
        <f>3/24000000*OO[[#This Row],[146 (07JUL1985 03:00:00)-Water Temperature (C)]]*OO[[#This Row],[88]]</f>
        <v>1.1706285686112498E-10</v>
      </c>
      <c r="CM56" s="10">
        <f>3/24000000*OO[[#This Row],[147 (07JUL1985 06:00:00)-Water Temperature (C)]]*OO[[#This Row],[89]]</f>
        <v>1.053087792668625E-10</v>
      </c>
      <c r="CN56" s="10">
        <f>3/24000000*OO[[#This Row],[148 (07JUL1985 09:00:00)-Water Temperature (C)]]*OO[[#This Row],[90]]</f>
        <v>9.6634964964600001E-11</v>
      </c>
      <c r="CO56" s="10">
        <f>3/24000000*OO[[#This Row],[149 (07JUL1985 12:00:00)-Water Temperature (C)]]*OO[[#This Row],[91]]</f>
        <v>9.1349813385624986E-11</v>
      </c>
      <c r="CP56" s="10">
        <f>3/24000000*OO[[#This Row],[150 (07JUL1985 15:00:00)-Water Temperature (C)]]*OO[[#This Row],[92]]</f>
        <v>8.7980528249024996E-11</v>
      </c>
      <c r="CQ56" s="10">
        <f>3/24000000*OO[[#This Row],[151 (07JUL1985 18:00:00)-Water Temperature (C)]]*OO[[#This Row],[93]]</f>
        <v>8.3120619527637505E-11</v>
      </c>
      <c r="CR56" s="10">
        <f>3/24000000*OO[[#This Row],[152 (07JUL1985 21:00:00)-Water Temperature (C)]]*OO[[#This Row],[94]]</f>
        <v>7.7293113974475003E-11</v>
      </c>
      <c r="CS56" s="10">
        <f>3/24000000*OO[[#This Row],[153 (08JUL1985 00:00:00)-Water Temperature (C)]]*OO[[#This Row],[95]]</f>
        <v>7.1269645185849982E-11</v>
      </c>
      <c r="CT56" s="10">
        <f>3/24000000*OO[[#This Row],[154 (08JUL1985 03:00:00)-Water Temperature (C)]]*OO[[#This Row],[96]]</f>
        <v>6.4922871017374997E-11</v>
      </c>
      <c r="CU56" s="10">
        <f>3/24000000*OO[[#This Row],[155 (08JUL1985 06:00:00)-Water Temperature (C)]]*OO[[#This Row],[97]]</f>
        <v>5.9400409123124988E-11</v>
      </c>
      <c r="CV56" s="10">
        <f>3/24000000*OO[[#This Row],[156 (08JUL1985 09:00:00)-Water Temperature (C)]]*OO[[#This Row],[98]]</f>
        <v>5.641233703699999E-11</v>
      </c>
      <c r="CW56" s="10">
        <f>3/24000000*OO[[#This Row],[157 (08JUL1985 12:00:00)-Water Temperature (C)]]*OO[[#This Row],[99]]</f>
        <v>5.4611221159875E-11</v>
      </c>
    </row>
    <row r="57" spans="1:101" x14ac:dyDescent="0.35">
      <c r="A57" t="s">
        <v>62</v>
      </c>
      <c r="B57">
        <v>734.69290000000001</v>
      </c>
      <c r="C57" s="10">
        <f>3/24*OO[[#This Row],[59 (26JUN1985 06:00:00)-Water Temperature (C)]]*OO[[#This Row],[1]]/SUM(OO[1])</f>
        <v>1.2015918532311558E-6</v>
      </c>
      <c r="D57" s="10">
        <f>3/24*OO[[#This Row],[60 (26JUN1985 09:00:00)-Water Temperature (C)]]*OO[[#This Row],[2]]/SUM(OO[2])</f>
        <v>7.2454596055964493E-2</v>
      </c>
      <c r="E57" s="10">
        <f>3/24*OO[[#This Row],[61 (26JUN1985 12:00:00)-Water Temperature (C)]]*OO[[#This Row],[3]]/SUM(OO[3])</f>
        <v>8.8991416280771896E-2</v>
      </c>
      <c r="F57" s="10">
        <f>3/24*OO[[#This Row],[62 (26JUN1985 15:00:00)-Water Temperature (C)]]*OO[[#This Row],[4]]/SUM(OO[4])</f>
        <v>4.4787403678174841E-3</v>
      </c>
      <c r="G57" s="10">
        <f>3/24*OO[[#This Row],[63 (26JUN1985 18:00:00)-Water Temperature (C)]]*OO[[#This Row],[5]]/SUM(OO[5])</f>
        <v>6.2357327318411497E-5</v>
      </c>
      <c r="H57" s="10">
        <f>3/24*OO[[#This Row],[64 (26JUN1985 21:00:00)-Water Temperature (C)]]*OO[[#This Row],[6]]/SUM(OO[6])</f>
        <v>1.3494759214072742E-5</v>
      </c>
      <c r="I57" s="10">
        <f>3/24*OO[[#This Row],[65 (27JUN1985 00:00:00)-Water Temperature (C)]]*OO[[#This Row],[7]]/SUM(OO[7])</f>
        <v>1.0690087460448264E-5</v>
      </c>
      <c r="J57" s="10">
        <f>3/24*OO[[#This Row],[66 (27JUN1985 03:00:00)-Water Temperature (C)]]*OO[[#This Row],[8]]/SUM(OO[8])</f>
        <v>8.6575472270423534E-6</v>
      </c>
      <c r="K57" s="10">
        <f>3/24*OO[[#This Row],[67 (27JUN1985 06:00:00)-Water Temperature (C)]]*OO[[#This Row],[9]]/SUM(OO[9])</f>
        <v>7.0155674454033238E-6</v>
      </c>
      <c r="L57" s="10">
        <f>3/24*OO[[#This Row],[68 (27JUN1985 09:00:00)-Water Temperature (C)]]*OO[[#This Row],[10]]/SUM(OO[10])</f>
        <v>5.846544090419219E-6</v>
      </c>
      <c r="M57" s="10">
        <f>3/24*OO[[#This Row],[69 (27JUN1985 12:00:00)-Water Temperature (C)]]*OO[[#This Row],[11]]/SUM(OO[11])</f>
        <v>4.9412745441625012E-6</v>
      </c>
      <c r="N57" s="10">
        <f>3/24*OO[[#This Row],[70 (27JUN1985 15:00:00)-Water Temperature (C)]]*OO[[#This Row],[12]]/SUM(OO[12])</f>
        <v>4.1294076142924429E-6</v>
      </c>
      <c r="O57" s="10">
        <f>3/24*OO[[#This Row],[71 (27JUN1985 18:00:00)-Water Temperature (C)]]*OO[[#This Row],[13]]/SUM(OO[13])</f>
        <v>3.4236726553343933E-6</v>
      </c>
      <c r="P57" s="10">
        <f>3/24*OO[[#This Row],[72 (27JUN1985 21:00:00)-Water Temperature (C)]]*OO[[#This Row],[14]]/SUM(OO[14])</f>
        <v>2.7561922080088791E-6</v>
      </c>
      <c r="Q57" s="10">
        <f>3/24*OO[[#This Row],[73 (28JUN1985 00:00:00)-Water Temperature (C)]]*OO[[#This Row],[15]]/SUM(OO[15])</f>
        <v>2.1641183419719209E-6</v>
      </c>
      <c r="R57" s="10">
        <f>3/24*OO[[#This Row],[74 (28JUN1985 03:00:00)-Water Temperature (C)]]*OO[[#This Row],[16]]/SUM(OO[16])</f>
        <v>1.7056645100818647E-6</v>
      </c>
      <c r="S57" s="10">
        <f>3/24*OO[[#This Row],[75 (28JUN1985 06:00:00)-Water Temperature (C)]]*OO[[#This Row],[17]]/SUM(OO[17])</f>
        <v>1.3522518774253274E-6</v>
      </c>
      <c r="T57" s="10">
        <f>3/24*OO[[#This Row],[76 (28JUN1985 09:00:00)-Water Temperature (C)]]*OO[[#This Row],[18]]/SUM(OO[18])</f>
        <v>1.1074738302416906E-6</v>
      </c>
      <c r="U57" s="10">
        <f>3/24*OO[[#This Row],[77 (28JUN1985 12:00:00)-Water Temperature (C)]]*OO[[#This Row],[19]]/SUM(OO[19])</f>
        <v>9.3326389557325382E-7</v>
      </c>
      <c r="V57" s="10">
        <f>3/24000000*OO[[#This Row],[78 (28JUN1985 15:00:00)-Water Temperature (C)]]*OO[[#This Row],[20]]</f>
        <v>7.8250581179099995E-7</v>
      </c>
      <c r="W57" s="10">
        <f>3/24000000*OO[[#This Row],[79 (28JUN1985 18:00:00)-Water Temperature (C)]]*OO[[#This Row],[21]]</f>
        <v>6.5094463462924998E-7</v>
      </c>
      <c r="X57" s="10">
        <f>3/24000000*OO[[#This Row],[80 (28JUN1985 21:00:00)-Water Temperature (C)]]*OO[[#This Row],[22]]</f>
        <v>5.2948605172275001E-7</v>
      </c>
      <c r="Y57" s="10">
        <f>3/24000000*OO[[#This Row],[81 (29JUN1985 00:00:00)-Water Temperature (C)]]*OO[[#This Row],[23]]</f>
        <v>4.1862812139799997E-7</v>
      </c>
      <c r="Z57" s="10">
        <f>3/24000000*OO[[#This Row],[82 (29JUN1985 03:00:00)-Water Temperature (C)]]*OO[[#This Row],[24]]</f>
        <v>3.3217659433700003E-7</v>
      </c>
      <c r="AA57" s="10">
        <f>3/24000000*OO[[#This Row],[83 (29JUN1985 06:00:00)-Water Temperature (C)]]*OO[[#This Row],[25]]</f>
        <v>2.6630264997474997E-7</v>
      </c>
      <c r="AB57" s="10">
        <f>3/24000000*OO[[#This Row],[84 (29JUN1985 09:00:00)-Water Temperature (C)]]*OO[[#This Row],[26]]</f>
        <v>2.2155547801162501E-7</v>
      </c>
      <c r="AC57" s="10">
        <f>3/24000000*OO[[#This Row],[85 (29JUN1985 12:00:00)-Water Temperature (C)]]*OO[[#This Row],[27]]</f>
        <v>1.8855502914868751E-7</v>
      </c>
      <c r="AD57" s="10">
        <f>3/24000000*OO[[#This Row],[86 (29JUN1985 15:00:00)-Water Temperature (C)]]*OO[[#This Row],[28]]</f>
        <v>1.6102395813599999E-7</v>
      </c>
      <c r="AE57" s="10">
        <f>3/24000000*OO[[#This Row],[88 (29JUN1985 21:00:00)-Water Temperature (C)]]*OO[[#This Row],[30]]</f>
        <v>1.1300324782274999E-7</v>
      </c>
      <c r="AF57" s="10">
        <f>3/24000000*OO[[#This Row],[88 (29JUN1985 21:00:00)-Water Temperature (C)]]*OO[[#This Row],[30]]</f>
        <v>1.1300324782274999E-7</v>
      </c>
      <c r="AG57" s="10">
        <f>3/24000000*OO[[#This Row],[89 (30JUN1985 00:00:00)-Water Temperature (C)]]*OO[[#This Row],[31]]</f>
        <v>9.1030724132950008E-8</v>
      </c>
      <c r="AH57" s="10">
        <f>3/24000000*OO[[#This Row],[90 (30JUN1985 03:00:00)-Water Temperature (C)]]*OO[[#This Row],[32]]</f>
        <v>7.36589614816E-8</v>
      </c>
      <c r="AI57" s="10">
        <f>3/24000000*OO[[#This Row],[91 (30JUN1985 06:00:00)-Water Temperature (C)]]*OO[[#This Row],[33]]</f>
        <v>6.0179023928774991E-8</v>
      </c>
      <c r="AJ57" s="10">
        <f>3/24000000*OO[[#This Row],[92 (30JUN1985 09:00:00)-Water Temperature (C)]]*OO[[#This Row],[34]]</f>
        <v>5.129165496E-8</v>
      </c>
      <c r="AK57" s="10">
        <f>3/24000000*OO[[#This Row],[93 (30JUN1985 12:00:00)-Water Temperature (C)]]*OO[[#This Row],[35]]</f>
        <v>4.5421774287987498E-8</v>
      </c>
      <c r="AL57" s="10">
        <f>3/24000000*OO[[#This Row],[94 (30JUN1985 15:00:00)-Water Temperature (C)]]*OO[[#This Row],[36]]</f>
        <v>4.0595339483999999E-8</v>
      </c>
      <c r="AM57" s="10">
        <f>3/24000000*OO[[#This Row],[95 (30JUN1985 18:00:00)-Water Temperature (C)]]*OO[[#This Row],[37]]</f>
        <v>3.6309521369099995E-8</v>
      </c>
      <c r="AN57" s="10">
        <f>3/24000000*OO[[#This Row],[96 (30JUN1985 21:00:00)-Water Temperature (C)]]*OO[[#This Row],[38]]</f>
        <v>3.1545013253799999E-8</v>
      </c>
      <c r="AO57" s="10">
        <f>3/24000000*OO[[#This Row],[97 (01JUL1985 00:00:00)-Water Temperature (C)]]*OO[[#This Row],[39]]</f>
        <v>2.6632223556749996E-8</v>
      </c>
      <c r="AP57" s="10">
        <f>3/24000000*OO[[#This Row],[98 (01JUL1985 03:00:00)-Water Temperature (C)]]*OO[[#This Row],[40]]</f>
        <v>2.2500323688825E-8</v>
      </c>
      <c r="AQ57" s="10">
        <f>3/24000000*OO[[#This Row],[99 (01JUL1985 06:00:00)-Water Temperature (C)]]*OO[[#This Row],[41]]</f>
        <v>1.9143293138437499E-8</v>
      </c>
      <c r="AR57" s="10">
        <f>3/24000000*OO[[#This Row],[100 (01JUL1985 09:00:00)-Water Temperature (C)]]*OO[[#This Row],[42]]</f>
        <v>1.6954048321402502E-8</v>
      </c>
      <c r="AS57" s="10">
        <f>3/24000000*OO[[#This Row],[101 (01JUL1985 12:00:00)-Water Temperature (C)]]*OO[[#This Row],[43]]</f>
        <v>1.54555855672725E-8</v>
      </c>
      <c r="AT57" s="10">
        <f>3/24000000*OO[[#This Row],[102 (01JUL1985 15:00:00)-Water Temperature (C)]]*OO[[#This Row],[44]]</f>
        <v>1.39280976263775E-8</v>
      </c>
      <c r="AU57" s="10">
        <f>3/24000000*OO[[#This Row],[103 (01JUL1985 18:00:00)-Water Temperature (C)]]*OO[[#This Row],[45]]</f>
        <v>1.2470469685927498E-8</v>
      </c>
      <c r="AV57" s="10">
        <f>3/24000000*OO[[#This Row],[104 (01JUL1985 21:00:00)-Water Temperature (C)]]*OO[[#This Row],[46]]</f>
        <v>1.0854806107574999E-8</v>
      </c>
      <c r="AW57" s="10">
        <f>3/24000000*OO[[#This Row],[105 (02JUL1985 00:00:00)-Water Temperature (C)]]*OO[[#This Row],[47]]</f>
        <v>9.3672377067974991E-9</v>
      </c>
      <c r="AX57" s="10">
        <f>3/24000000*OO[[#This Row],[106 (02JUL1985 03:00:00)-Water Temperature (C)]]*OO[[#This Row],[48]]</f>
        <v>8.1347016056437496E-9</v>
      </c>
      <c r="AY57" s="10">
        <f>3/24000000*OO[[#This Row],[107 (02JUL1985 06:00:00)-Water Temperature (C)]]*OO[[#This Row],[49]]</f>
        <v>7.0930097301712491E-9</v>
      </c>
      <c r="AZ57" s="10">
        <f>3/24000000*OO[[#This Row],[108 (02JUL1985 09:00:00)-Water Temperature (C)]]*OO[[#This Row],[50]]</f>
        <v>6.2307634793962507E-9</v>
      </c>
      <c r="BA57" s="10">
        <f>3/24000000*OO[[#This Row],[109 (02JUL1985 12:00:00)-Water Temperature (C)]]*OO[[#This Row],[51]]</f>
        <v>5.5795052179712495E-9</v>
      </c>
      <c r="BB57" s="10">
        <f>3/24000000*OO[[#This Row],[110 (02JUL1985 15:00:00)-Water Temperature (C)]]*OO[[#This Row],[52]]</f>
        <v>5.0469796978699989E-9</v>
      </c>
      <c r="BC57" s="10">
        <f>3/24000000*OO[[#This Row],[111 (02JUL1985 18:00:00)-Water Temperature (C)]]*OO[[#This Row],[53]]</f>
        <v>4.5290203962299989E-9</v>
      </c>
      <c r="BD57" s="10">
        <f>3/24000000*OO[[#This Row],[112 (02JUL1985 21:00:00)-Water Temperature (C)]]*OO[[#This Row],[54]]</f>
        <v>3.98110225545E-9</v>
      </c>
      <c r="BE57" s="10">
        <f>3/24000000*OO[[#This Row],[113 (03JUL1985 00:00:00)-Water Temperature (C)]]*OO[[#This Row],[55]]</f>
        <v>3.4011182136000001E-9</v>
      </c>
      <c r="BF57" s="10">
        <f>3/24000000*OO[[#This Row],[114 (03JUL1985 03:00:00)-Water Temperature (C)]]*OO[[#This Row],[56]]</f>
        <v>2.8916398918399999E-9</v>
      </c>
      <c r="BG57" s="10">
        <f>3/24000000*OO[[#This Row],[115 (03JUL1985 06:00:00)-Water Temperature (C)]]*OO[[#This Row],[57]]</f>
        <v>2.4500849264324996E-9</v>
      </c>
      <c r="BH57" s="10">
        <f>3/24000000*OO[[#This Row],[116 (03JUL1985 09:00:00)-Water Temperature (C)]]*OO[[#This Row],[58]]</f>
        <v>2.1359072457811248E-9</v>
      </c>
      <c r="BI57" s="10">
        <f>3/24000000*OO[[#This Row],[117 (03JUL1985 12:00:00)-Water Temperature (C)]]*OO[[#This Row],[59]]</f>
        <v>1.9294978835343745E-9</v>
      </c>
      <c r="BJ57" s="10">
        <f>3/24000000*OO[[#This Row],[118 (03JUL1985 15:00:00)-Water Temperature (C)]]*OO[[#This Row],[60]]</f>
        <v>1.7431494038842498E-9</v>
      </c>
      <c r="BK57" s="10">
        <f>3/24000000*OO[[#This Row],[119 (03JUL1985 18:00:00)-Water Temperature (C)]]*OO[[#This Row],[61]]</f>
        <v>1.56320923251525E-9</v>
      </c>
      <c r="BL57" s="10">
        <f>3/24000000*OO[[#This Row],[120 (03JUL1985 21:00:00)-Water Temperature (C)]]*OO[[#This Row],[62]]</f>
        <v>1.369867713476E-9</v>
      </c>
      <c r="BM57" s="10">
        <f>3/24000000*OO[[#This Row],[121 (04JUL1985 00:00:00)-Water Temperature (C)]]*OO[[#This Row],[63]]</f>
        <v>1.1763293472131249E-9</v>
      </c>
      <c r="BN57" s="10">
        <f>3/24000000*OO[[#This Row],[122 (04JUL1985 03:00:00)-Water Temperature (C)]]*OO[[#This Row],[64]]</f>
        <v>1.0146548010419999E-9</v>
      </c>
      <c r="BO57" s="10">
        <f>3/24000000*OO[[#This Row],[123 (04JUL1985 06:00:00)-Water Temperature (C)]]*OO[[#This Row],[65]]</f>
        <v>8.8041424764599998E-10</v>
      </c>
      <c r="BP57" s="10">
        <f>3/24000000*OO[[#This Row],[124 (04JUL1985 09:00:00)-Water Temperature (C)]]*OO[[#This Row],[66]]</f>
        <v>7.9221102528399997E-10</v>
      </c>
      <c r="BQ57" s="10">
        <f>3/24000000*OO[[#This Row],[125 (04JUL1985 12:00:00)-Water Temperature (C)]]*OO[[#This Row],[67]]</f>
        <v>7.2653429876400005E-10</v>
      </c>
      <c r="BR57" s="10">
        <f>3/24000000*OO[[#This Row],[126 (04JUL1985 15:00:00)-Water Temperature (C)]]*OO[[#This Row],[68]]</f>
        <v>6.6466752789562491E-10</v>
      </c>
      <c r="BS57" s="10">
        <f>3/24000000*OO[[#This Row],[127 (04JUL1985 18:00:00)-Water Temperature (C)]]*OO[[#This Row],[69]]</f>
        <v>6.0548787765724998E-10</v>
      </c>
      <c r="BT57" s="10">
        <f>3/24000000*OO[[#This Row],[128 (04JUL1985 21:00:00)-Water Temperature (C)]]*OO[[#This Row],[70]]</f>
        <v>5.3930488435649995E-10</v>
      </c>
      <c r="BU57" s="10">
        <f>3/24000000*OO[[#This Row],[129 (05JUL1985 00:00:00)-Water Temperature (C)]]*OO[[#This Row],[71]]</f>
        <v>4.7144340564824991E-10</v>
      </c>
      <c r="BV57" s="10">
        <f>3/24000000*OO[[#This Row],[130 (05JUL1985 03:00:00)-Water Temperature (C)]]*OO[[#This Row],[72]]</f>
        <v>4.1428164503362492E-10</v>
      </c>
      <c r="BW57" s="10">
        <f>3/24000000*OO[[#This Row],[131 (05JUL1985 06:00:00)-Water Temperature (C)]]*OO[[#This Row],[73]]</f>
        <v>3.6757097564399997E-10</v>
      </c>
      <c r="BX57" s="10">
        <f>3/24000000*OO[[#This Row],[132 (05JUL1985 09:00:00)-Water Temperature (C)]]*OO[[#This Row],[74]]</f>
        <v>3.3876192197362492E-10</v>
      </c>
      <c r="BY57" s="10">
        <f>3/24000000*OO[[#This Row],[133 (05JUL1985 12:00:00)-Water Temperature (C)]]*OO[[#This Row],[75]]</f>
        <v>3.1888976034299994E-10</v>
      </c>
      <c r="BZ57" s="10">
        <f>3/24000000*OO[[#This Row],[134 (05JUL1985 15:00:00)-Water Temperature (C)]]*OO[[#This Row],[76]]</f>
        <v>2.9939338284074998E-10</v>
      </c>
      <c r="CA57" s="10">
        <f>3/24000000*OO[[#This Row],[135 (05JUL1985 18:00:00)-Water Temperature (C)]]*OO[[#This Row],[77]]</f>
        <v>2.7886485103674998E-10</v>
      </c>
      <c r="CB57" s="10">
        <f>3/24000000*OO[[#This Row],[136 (05JUL1985 21:00:00)-Water Temperature (C)]]*OO[[#This Row],[78]]</f>
        <v>2.5179377866799995E-10</v>
      </c>
      <c r="CC57" s="10">
        <f>3/24000000*OO[[#This Row],[137 (06JUL1985 00:00:00)-Water Temperature (C)]]*OO[[#This Row],[79]]</f>
        <v>2.2171400907820001E-10</v>
      </c>
      <c r="CD57" s="10">
        <f>3/24000000*OO[[#This Row],[138 (06JUL1985 03:00:00)-Water Temperature (C)]]*OO[[#This Row],[80]]</f>
        <v>1.9553589630022496E-10</v>
      </c>
      <c r="CE57" s="10">
        <f>3/24000000*OO[[#This Row],[139 (06JUL1985 06:00:00)-Water Temperature (C)]]*OO[[#This Row],[81]]</f>
        <v>1.7360291847464995E-10</v>
      </c>
      <c r="CF57" s="10">
        <f>3/24000000*OO[[#This Row],[140 (06JUL1985 09:00:00)-Water Temperature (C)]]*OO[[#This Row],[82]]</f>
        <v>1.6140103557974999E-10</v>
      </c>
      <c r="CG57" s="10">
        <f>3/24000000*OO[[#This Row],[141 (06JUL1985 12:00:00)-Water Temperature (C)]]*OO[[#This Row],[83]]</f>
        <v>1.5356213437518748E-10</v>
      </c>
      <c r="CH57" s="10">
        <f>3/24000000*OO[[#This Row],[142 (06JUL1985 15:00:00)-Water Temperature (C)]]*OO[[#This Row],[84]]</f>
        <v>1.4640193972521248E-10</v>
      </c>
      <c r="CI57" s="10">
        <f>3/24000000*OO[[#This Row],[143 (06JUL1985 18:00:00)-Water Temperature (C)]]*OO[[#This Row],[85]]</f>
        <v>1.3962031624575002E-10</v>
      </c>
      <c r="CJ57" s="10">
        <f>3/24000000*OO[[#This Row],[144 (06JUL1985 21:00:00)-Water Temperature (C)]]*OO[[#This Row],[86]]</f>
        <v>1.2880386935294999E-10</v>
      </c>
      <c r="CK57" s="10">
        <f>3/24000000*OO[[#This Row],[145 (07JUL1985 00:00:00)-Water Temperature (C)]]*OO[[#This Row],[87]]</f>
        <v>1.1551702236706249E-10</v>
      </c>
      <c r="CL57" s="10">
        <f>3/24000000*OO[[#This Row],[146 (07JUL1985 03:00:00)-Water Temperature (C)]]*OO[[#This Row],[88]]</f>
        <v>1.0384026376250002E-10</v>
      </c>
      <c r="CM57" s="10">
        <f>3/24000000*OO[[#This Row],[147 (07JUL1985 06:00:00)-Water Temperature (C)]]*OO[[#This Row],[89]]</f>
        <v>9.3386840529774995E-11</v>
      </c>
      <c r="CN57" s="10">
        <f>3/24000000*OO[[#This Row],[148 (07JUL1985 09:00:00)-Water Temperature (C)]]*OO[[#This Row],[90]]</f>
        <v>8.5535466317449988E-11</v>
      </c>
      <c r="CO57" s="10">
        <f>3/24000000*OO[[#This Row],[149 (07JUL1985 12:00:00)-Water Temperature (C)]]*OO[[#This Row],[91]]</f>
        <v>8.0761883089999999E-11</v>
      </c>
      <c r="CP57" s="10">
        <f>3/24000000*OO[[#This Row],[150 (07JUL1985 15:00:00)-Water Temperature (C)]]*OO[[#This Row],[92]]</f>
        <v>7.7770562973099998E-11</v>
      </c>
      <c r="CQ57" s="10">
        <f>3/24000000*OO[[#This Row],[151 (07JUL1985 18:00:00)-Water Temperature (C)]]*OO[[#This Row],[93]]</f>
        <v>7.3535203748049997E-11</v>
      </c>
      <c r="CR57" s="10">
        <f>3/24000000*OO[[#This Row],[152 (07JUL1985 21:00:00)-Water Temperature (C)]]*OO[[#This Row],[94]]</f>
        <v>6.8400087087749991E-11</v>
      </c>
      <c r="CS57" s="10">
        <f>3/24000000*OO[[#This Row],[153 (08JUL1985 00:00:00)-Water Temperature (C)]]*OO[[#This Row],[95]]</f>
        <v>6.3120308037187489E-11</v>
      </c>
      <c r="CT57" s="10">
        <f>3/24000000*OO[[#This Row],[154 (08JUL1985 03:00:00)-Water Temperature (C)]]*OO[[#This Row],[96]]</f>
        <v>5.7538809297500005E-11</v>
      </c>
      <c r="CU57" s="10">
        <f>3/24000000*OO[[#This Row],[155 (08JUL1985 06:00:00)-Water Temperature (C)]]*OO[[#This Row],[97]]</f>
        <v>5.2593530523799991E-11</v>
      </c>
      <c r="CV57" s="10">
        <f>3/24000000*OO[[#This Row],[156 (08JUL1985 09:00:00)-Water Temperature (C)]]*OO[[#This Row],[98]]</f>
        <v>4.9856150177750002E-11</v>
      </c>
      <c r="CW57" s="10">
        <f>3/24000000*OO[[#This Row],[157 (08JUL1985 12:00:00)-Water Temperature (C)]]*OO[[#This Row],[99]]</f>
        <v>4.8265513460312498E-11</v>
      </c>
    </row>
    <row r="58" spans="1:101" x14ac:dyDescent="0.35">
      <c r="A58" t="s">
        <v>63</v>
      </c>
      <c r="B58">
        <v>889.88490000000002</v>
      </c>
      <c r="C58" s="10">
        <f>3/24*OO[[#This Row],[59 (26JUN1985 06:00:00)-Water Temperature (C)]]*OO[[#This Row],[1]]/SUM(OO[1])</f>
        <v>2.3981261828300366E-7</v>
      </c>
      <c r="D58" s="10">
        <f>3/24*OO[[#This Row],[60 (26JUN1985 09:00:00)-Water Temperature (C)]]*OO[[#This Row],[2]]/SUM(OO[2])</f>
        <v>7.4305996871906296E-2</v>
      </c>
      <c r="E58" s="10">
        <f>3/24*OO[[#This Row],[61 (26JUN1985 12:00:00)-Water Temperature (C)]]*OO[[#This Row],[3]]/SUM(OO[3])</f>
        <v>0.15007740442929363</v>
      </c>
      <c r="F58" s="10">
        <f>3/24*OO[[#This Row],[62 (26JUN1985 15:00:00)-Water Temperature (C)]]*OO[[#This Row],[4]]/SUM(OO[4])</f>
        <v>1.0660236663890561E-2</v>
      </c>
      <c r="G58" s="10">
        <f>3/24*OO[[#This Row],[63 (26JUN1985 18:00:00)-Water Temperature (C)]]*OO[[#This Row],[5]]/SUM(OO[5])</f>
        <v>1.6531358837406393E-4</v>
      </c>
      <c r="H58" s="10">
        <f>3/24*OO[[#This Row],[64 (26JUN1985 21:00:00)-Water Temperature (C)]]*OO[[#This Row],[6]]/SUM(OO[6])</f>
        <v>2.0181594284856726E-5</v>
      </c>
      <c r="I58" s="10">
        <f>3/24*OO[[#This Row],[65 (27JUN1985 00:00:00)-Water Temperature (C)]]*OO[[#This Row],[7]]/SUM(OO[7])</f>
        <v>1.5633118567051198E-5</v>
      </c>
      <c r="J58" s="10">
        <f>3/24*OO[[#This Row],[66 (27JUN1985 03:00:00)-Water Temperature (C)]]*OO[[#This Row],[8]]/SUM(OO[8])</f>
        <v>1.2652633092114747E-5</v>
      </c>
      <c r="K58" s="10">
        <f>3/24*OO[[#This Row],[67 (27JUN1985 06:00:00)-Water Temperature (C)]]*OO[[#This Row],[9]]/SUM(OO[9])</f>
        <v>1.0255047421496067E-5</v>
      </c>
      <c r="L58" s="10">
        <f>3/24*OO[[#This Row],[68 (27JUN1985 09:00:00)-Water Temperature (C)]]*OO[[#This Row],[10]]/SUM(OO[10])</f>
        <v>8.5326156756752865E-6</v>
      </c>
      <c r="M58" s="10">
        <f>3/24*OO[[#This Row],[69 (27JUN1985 12:00:00)-Water Temperature (C)]]*OO[[#This Row],[11]]/SUM(OO[11])</f>
        <v>7.2097870753184571E-6</v>
      </c>
      <c r="N58" s="10">
        <f>3/24*OO[[#This Row],[70 (27JUN1985 15:00:00)-Water Temperature (C)]]*OO[[#This Row],[12]]/SUM(OO[12])</f>
        <v>6.0297271861405772E-6</v>
      </c>
      <c r="O58" s="10">
        <f>3/24*OO[[#This Row],[71 (27JUN1985 18:00:00)-Water Temperature (C)]]*OO[[#This Row],[13]]/SUM(OO[13])</f>
        <v>5.0016423846034628E-6</v>
      </c>
      <c r="P58" s="10">
        <f>3/24*OO[[#This Row],[72 (27JUN1985 21:00:00)-Water Temperature (C)]]*OO[[#This Row],[14]]/SUM(OO[14])</f>
        <v>4.0352791478178671E-6</v>
      </c>
      <c r="Q58" s="10">
        <f>3/24*OO[[#This Row],[73 (28JUN1985 00:00:00)-Water Temperature (C)]]*OO[[#This Row],[15]]/SUM(OO[15])</f>
        <v>3.1724165747097362E-6</v>
      </c>
      <c r="R58" s="10">
        <f>3/24*OO[[#This Row],[74 (28JUN1985 03:00:00)-Water Temperature (C)]]*OO[[#This Row],[16]]/SUM(OO[16])</f>
        <v>2.4985836723698592E-6</v>
      </c>
      <c r="S58" s="10">
        <f>3/24*OO[[#This Row],[75 (28JUN1985 06:00:00)-Water Temperature (C)]]*OO[[#This Row],[17]]/SUM(OO[17])</f>
        <v>1.97944315294318E-6</v>
      </c>
      <c r="T58" s="10">
        <f>3/24*OO[[#This Row],[76 (28JUN1985 09:00:00)-Water Temperature (C)]]*OO[[#This Row],[18]]/SUM(OO[18])</f>
        <v>1.616605597472212E-6</v>
      </c>
      <c r="U58" s="10">
        <f>3/24*OO[[#This Row],[77 (28JUN1985 12:00:00)-Water Temperature (C)]]*OO[[#This Row],[19]]/SUM(OO[19])</f>
        <v>1.360571176019889E-6</v>
      </c>
      <c r="V58" s="10">
        <f>3/24000000*OO[[#This Row],[78 (28JUN1985 15:00:00)-Water Temperature (C)]]*OO[[#This Row],[20]]</f>
        <v>1.1420309785972501E-6</v>
      </c>
      <c r="W58" s="10">
        <f>3/24000000*OO[[#This Row],[79 (28JUN1985 18:00:00)-Water Temperature (C)]]*OO[[#This Row],[21]]</f>
        <v>9.5030551071225E-7</v>
      </c>
      <c r="X58" s="10">
        <f>3/24000000*OO[[#This Row],[80 (28JUN1985 21:00:00)-Water Temperature (C)]]*OO[[#This Row],[22]]</f>
        <v>7.746444710424999E-7</v>
      </c>
      <c r="Y58" s="10">
        <f>3/24000000*OO[[#This Row],[81 (29JUN1985 00:00:00)-Water Temperature (C)]]*OO[[#This Row],[23]]</f>
        <v>6.1321116490549999E-7</v>
      </c>
      <c r="Z58" s="10">
        <f>3/24000000*OO[[#This Row],[82 (29JUN1985 03:00:00)-Water Temperature (C)]]*OO[[#This Row],[24]]</f>
        <v>4.8614410118725006E-7</v>
      </c>
      <c r="AA58" s="10">
        <f>3/24000000*OO[[#This Row],[83 (29JUN1985 06:00:00)-Water Temperature (C)]]*OO[[#This Row],[25]]</f>
        <v>3.8955029284799999E-7</v>
      </c>
      <c r="AB58" s="10">
        <f>3/24000000*OO[[#This Row],[84 (29JUN1985 09:00:00)-Water Temperature (C)]]*OO[[#This Row],[26]]</f>
        <v>3.2316517839799996E-7</v>
      </c>
      <c r="AC58" s="10">
        <f>3/24000000*OO[[#This Row],[85 (29JUN1985 12:00:00)-Water Temperature (C)]]*OO[[#This Row],[27]]</f>
        <v>2.7484134959599998E-7</v>
      </c>
      <c r="AD58" s="10">
        <f>3/24000000*OO[[#This Row],[86 (29JUN1985 15:00:00)-Water Temperature (C)]]*OO[[#This Row],[28]]</f>
        <v>2.3456838396167497E-7</v>
      </c>
      <c r="AE58" s="10">
        <f>3/24000000*OO[[#This Row],[88 (29JUN1985 21:00:00)-Water Temperature (C)]]*OO[[#This Row],[30]]</f>
        <v>1.6504933012919999E-7</v>
      </c>
      <c r="AF58" s="10">
        <f>3/24000000*OO[[#This Row],[88 (29JUN1985 21:00:00)-Water Temperature (C)]]*OO[[#This Row],[30]]</f>
        <v>1.6504933012919999E-7</v>
      </c>
      <c r="AG58" s="10">
        <f>3/24000000*OO[[#This Row],[89 (30JUN1985 00:00:00)-Water Temperature (C)]]*OO[[#This Row],[31]]</f>
        <v>1.3298760391474999E-7</v>
      </c>
      <c r="AH58" s="10">
        <f>3/24000000*OO[[#This Row],[90 (30JUN1985 03:00:00)-Water Temperature (C)]]*OO[[#This Row],[32]]</f>
        <v>1.0756385812649997E-7</v>
      </c>
      <c r="AI58" s="10">
        <f>3/24000000*OO[[#This Row],[91 (30JUN1985 06:00:00)-Water Temperature (C)]]*OO[[#This Row],[33]]</f>
        <v>8.7785781580749998E-8</v>
      </c>
      <c r="AJ58" s="10">
        <f>3/24000000*OO[[#This Row],[92 (30JUN1985 09:00:00)-Water Temperature (C)]]*OO[[#This Row],[34]]</f>
        <v>7.4535713063600003E-8</v>
      </c>
      <c r="AK58" s="10">
        <f>3/24000000*OO[[#This Row],[93 (30JUN1985 12:00:00)-Water Temperature (C)]]*OO[[#This Row],[35]]</f>
        <v>6.589344993604999E-8</v>
      </c>
      <c r="AL58" s="10">
        <f>3/24000000*OO[[#This Row],[94 (30JUN1985 15:00:00)-Water Temperature (C)]]*OO[[#This Row],[36]]</f>
        <v>5.8829844305212495E-8</v>
      </c>
      <c r="AM58" s="10">
        <f>3/24000000*OO[[#This Row],[95 (30JUN1985 18:00:00)-Water Temperature (C)]]*OO[[#This Row],[37]]</f>
        <v>5.2601678769375001E-8</v>
      </c>
      <c r="AN58" s="10">
        <f>3/24000000*OO[[#This Row],[96 (30JUN1985 21:00:00)-Water Temperature (C)]]*OO[[#This Row],[38]]</f>
        <v>4.5798155257949998E-8</v>
      </c>
      <c r="AO58" s="10">
        <f>3/24000000*OO[[#This Row],[97 (01JUL1985 00:00:00)-Water Temperature (C)]]*OO[[#This Row],[39]]</f>
        <v>3.8711628866625001E-8</v>
      </c>
      <c r="AP58" s="10">
        <f>3/24000000*OO[[#This Row],[98 (01JUL1985 03:00:00)-Water Temperature (C)]]*OO[[#This Row],[40]]</f>
        <v>3.2699922705749999E-8</v>
      </c>
      <c r="AQ58" s="10">
        <f>3/24000000*OO[[#This Row],[99 (01JUL1985 06:00:00)-Water Temperature (C)]]*OO[[#This Row],[41]]</f>
        <v>2.7798006455699997E-8</v>
      </c>
      <c r="AR58" s="10">
        <f>3/24000000*OO[[#This Row],[100 (01JUL1985 09:00:00)-Water Temperature (C)]]*OO[[#This Row],[42]]</f>
        <v>2.4532010156237494E-8</v>
      </c>
      <c r="AS58" s="10">
        <f>3/24000000*OO[[#This Row],[101 (01JUL1985 12:00:00)-Water Temperature (C)]]*OO[[#This Row],[43]]</f>
        <v>2.2340395215843755E-8</v>
      </c>
      <c r="AT58" s="10">
        <f>3/24000000*OO[[#This Row],[102 (01JUL1985 15:00:00)-Water Temperature (C)]]*OO[[#This Row],[44]]</f>
        <v>2.01489058459575E-8</v>
      </c>
      <c r="AU58" s="10">
        <f>3/24000000*OO[[#This Row],[103 (01JUL1985 18:00:00)-Water Temperature (C)]]*OO[[#This Row],[45]]</f>
        <v>1.8046650975761246E-8</v>
      </c>
      <c r="AV58" s="10">
        <f>3/24000000*OO[[#This Row],[104 (01JUL1985 21:00:00)-Water Temperature (C)]]*OO[[#This Row],[46]]</f>
        <v>1.5747206933893752E-8</v>
      </c>
      <c r="AW58" s="10">
        <f>3/24000000*OO[[#This Row],[105 (02JUL1985 00:00:00)-Water Temperature (C)]]*OO[[#This Row],[47]]</f>
        <v>1.35919728342725E-8</v>
      </c>
      <c r="AX58" s="10">
        <f>3/24000000*OO[[#This Row],[106 (02JUL1985 03:00:00)-Water Temperature (C)]]*OO[[#This Row],[48]]</f>
        <v>1.1796431221416249E-8</v>
      </c>
      <c r="AY58" s="10">
        <f>3/24000000*OO[[#This Row],[107 (02JUL1985 06:00:00)-Water Temperature (C)]]*OO[[#This Row],[49]]</f>
        <v>1.0279622228868749E-8</v>
      </c>
      <c r="AZ58" s="10">
        <f>3/24000000*OO[[#This Row],[108 (02JUL1985 09:00:00)-Water Temperature (C)]]*OO[[#This Row],[50]]</f>
        <v>9.0214301125499991E-9</v>
      </c>
      <c r="BA58" s="10">
        <f>3/24000000*OO[[#This Row],[109 (02JUL1985 12:00:00)-Water Temperature (C)]]*OO[[#This Row],[51]]</f>
        <v>8.0714114125724988E-9</v>
      </c>
      <c r="BB58" s="10">
        <f>3/24000000*OO[[#This Row],[110 (02JUL1985 15:00:00)-Water Temperature (C)]]*OO[[#This Row],[52]]</f>
        <v>7.3056060810000008E-9</v>
      </c>
      <c r="BC58" s="10">
        <f>3/24000000*OO[[#This Row],[111 (02JUL1985 18:00:00)-Water Temperature (C)]]*OO[[#This Row],[53]]</f>
        <v>6.5611109970387495E-9</v>
      </c>
      <c r="BD58" s="10">
        <f>3/24000000*OO[[#This Row],[112 (02JUL1985 21:00:00)-Water Temperature (C)]]*OO[[#This Row],[54]]</f>
        <v>5.7722080231749989E-9</v>
      </c>
      <c r="BE58" s="10">
        <f>3/24000000*OO[[#This Row],[113 (03JUL1985 00:00:00)-Water Temperature (C)]]*OO[[#This Row],[55]]</f>
        <v>4.9384794088350002E-9</v>
      </c>
      <c r="BF58" s="10">
        <f>3/24000000*OO[[#This Row],[114 (03JUL1985 03:00:00)-Water Temperature (C)]]*OO[[#This Row],[56]]</f>
        <v>4.2011439008499995E-9</v>
      </c>
      <c r="BG58" s="10">
        <f>3/24000000*OO[[#This Row],[115 (03JUL1985 06:00:00)-Water Temperature (C)]]*OO[[#This Row],[57]]</f>
        <v>3.56062915564E-9</v>
      </c>
      <c r="BH58" s="10">
        <f>3/24000000*OO[[#This Row],[116 (03JUL1985 09:00:00)-Water Temperature (C)]]*OO[[#This Row],[58]]</f>
        <v>3.0940255187999994E-9</v>
      </c>
      <c r="BI58" s="10">
        <f>3/24000000*OO[[#This Row],[117 (03JUL1985 12:00:00)-Water Temperature (C)]]*OO[[#This Row],[59]]</f>
        <v>2.7905479711124999E-9</v>
      </c>
      <c r="BJ58" s="10">
        <f>3/24000000*OO[[#This Row],[118 (03JUL1985 15:00:00)-Water Temperature (C)]]*OO[[#This Row],[60]]</f>
        <v>2.5219522643999996E-9</v>
      </c>
      <c r="BK58" s="10">
        <f>3/24000000*OO[[#This Row],[119 (03JUL1985 18:00:00)-Water Temperature (C)]]*OO[[#This Row],[61]]</f>
        <v>2.2621741967829998E-9</v>
      </c>
      <c r="BL58" s="10">
        <f>3/24000000*OO[[#This Row],[120 (03JUL1985 21:00:00)-Water Temperature (C)]]*OO[[#This Row],[62]]</f>
        <v>1.9866305832243751E-9</v>
      </c>
      <c r="BM58" s="10">
        <f>3/24000000*OO[[#This Row],[121 (04JUL1985 00:00:00)-Water Temperature (C)]]*OO[[#This Row],[63]]</f>
        <v>1.7068954290314998E-9</v>
      </c>
      <c r="BN58" s="10">
        <f>3/24000000*OO[[#This Row],[122 (04JUL1985 03:00:00)-Water Temperature (C)]]*OO[[#This Row],[64]]</f>
        <v>1.4717628301410001E-9</v>
      </c>
      <c r="BO58" s="10">
        <f>3/24000000*OO[[#This Row],[123 (04JUL1985 06:00:00)-Water Temperature (C)]]*OO[[#This Row],[65]]</f>
        <v>1.2764214928859999E-9</v>
      </c>
      <c r="BP58" s="10">
        <f>3/24000000*OO[[#This Row],[124 (04JUL1985 09:00:00)-Water Temperature (C)]]*OO[[#This Row],[66]]</f>
        <v>1.1452982640685001E-9</v>
      </c>
      <c r="BQ58" s="10">
        <f>3/24000000*OO[[#This Row],[125 (04JUL1985 12:00:00)-Water Temperature (C)]]*OO[[#This Row],[67]]</f>
        <v>1.0497033632475E-9</v>
      </c>
      <c r="BR58" s="10">
        <f>3/24000000*OO[[#This Row],[126 (04JUL1985 15:00:00)-Water Temperature (C)]]*OO[[#This Row],[68]]</f>
        <v>9.6013879510499989E-10</v>
      </c>
      <c r="BS58" s="10">
        <f>3/24000000*OO[[#This Row],[127 (04JUL1985 18:00:00)-Water Temperature (C)]]*OO[[#This Row],[69]]</f>
        <v>8.7473033379987506E-10</v>
      </c>
      <c r="BT58" s="10">
        <f>3/24000000*OO[[#This Row],[128 (04JUL1985 21:00:00)-Water Temperature (C)]]*OO[[#This Row],[70]]</f>
        <v>7.8036218755362494E-10</v>
      </c>
      <c r="BU58" s="10">
        <f>3/24000000*OO[[#This Row],[129 (05JUL1985 00:00:00)-Water Temperature (C)]]*OO[[#This Row],[71]]</f>
        <v>6.8266877640000009E-10</v>
      </c>
      <c r="BV58" s="10">
        <f>3/24000000*OO[[#This Row],[130 (05JUL1985 03:00:00)-Water Temperature (C)]]*OO[[#This Row],[72]]</f>
        <v>5.9953551248799978E-10</v>
      </c>
      <c r="BW58" s="10">
        <f>3/24000000*OO[[#This Row],[131 (05JUL1985 06:00:00)-Water Temperature (C)]]*OO[[#This Row],[73]]</f>
        <v>5.3135439336200006E-10</v>
      </c>
      <c r="BX58" s="10">
        <f>3/24000000*OO[[#This Row],[132 (05JUL1985 09:00:00)-Water Temperature (C)]]*OO[[#This Row],[74]]</f>
        <v>4.8828298310874992E-10</v>
      </c>
      <c r="BY58" s="10">
        <f>3/24000000*OO[[#This Row],[133 (05JUL1985 12:00:00)-Water Temperature (C)]]*OO[[#This Row],[75]]</f>
        <v>4.5946086239624989E-10</v>
      </c>
      <c r="BZ58" s="10">
        <f>3/24000000*OO[[#This Row],[134 (05JUL1985 15:00:00)-Water Temperature (C)]]*OO[[#This Row],[76]]</f>
        <v>4.3149332367812506E-10</v>
      </c>
      <c r="CA58" s="10">
        <f>3/24000000*OO[[#This Row],[135 (05JUL1985 18:00:00)-Water Temperature (C)]]*OO[[#This Row],[77]]</f>
        <v>4.0217050025999995E-10</v>
      </c>
      <c r="CB58" s="10">
        <f>3/24000000*OO[[#This Row],[136 (05JUL1985 21:00:00)-Water Temperature (C)]]*OO[[#This Row],[78]]</f>
        <v>3.6401721783749999E-10</v>
      </c>
      <c r="CC58" s="10">
        <f>3/24000000*OO[[#This Row],[137 (06JUL1985 00:00:00)-Water Temperature (C)]]*OO[[#This Row],[79]]</f>
        <v>3.2078878031812496E-10</v>
      </c>
      <c r="CD58" s="10">
        <f>3/24000000*OO[[#This Row],[138 (06JUL1985 03:00:00)-Water Temperature (C)]]*OO[[#This Row],[80]]</f>
        <v>2.828576375175E-10</v>
      </c>
      <c r="CE58" s="10">
        <f>3/24000000*OO[[#This Row],[139 (06JUL1985 06:00:00)-Water Temperature (C)]]*OO[[#This Row],[81]]</f>
        <v>2.5098391511062498E-10</v>
      </c>
      <c r="CF58" s="10">
        <f>3/24000000*OO[[#This Row],[140 (06JUL1985 09:00:00)-Water Temperature (C)]]*OO[[#This Row],[82]]</f>
        <v>2.3252547536100003E-10</v>
      </c>
      <c r="CG58" s="10">
        <f>3/24000000*OO[[#This Row],[141 (06JUL1985 12:00:00)-Water Temperature (C)]]*OO[[#This Row],[83]]</f>
        <v>2.21088911024375E-10</v>
      </c>
      <c r="CH58" s="10">
        <f>3/24000000*OO[[#This Row],[142 (06JUL1985 15:00:00)-Water Temperature (C)]]*OO[[#This Row],[84]]</f>
        <v>2.1061813128700001E-10</v>
      </c>
      <c r="CI58" s="10">
        <f>3/24000000*OO[[#This Row],[143 (06JUL1985 18:00:00)-Water Temperature (C)]]*OO[[#This Row],[85]]</f>
        <v>2.0088668098033748E-10</v>
      </c>
      <c r="CJ58" s="10">
        <f>3/24000000*OO[[#This Row],[144 (06JUL1985 21:00:00)-Water Temperature (C)]]*OO[[#This Row],[86]]</f>
        <v>1.8586894297494999E-10</v>
      </c>
      <c r="CK58" s="10">
        <f>3/24000000*OO[[#This Row],[145 (07JUL1985 00:00:00)-Water Temperature (C)]]*OO[[#This Row],[87]]</f>
        <v>1.66824790648475E-10</v>
      </c>
      <c r="CL58" s="10">
        <f>3/24000000*OO[[#This Row],[146 (07JUL1985 03:00:00)-Water Temperature (C)]]*OO[[#This Row],[88]]</f>
        <v>1.4992630214851249E-10</v>
      </c>
      <c r="CM58" s="10">
        <f>3/24000000*OO[[#This Row],[147 (07JUL1985 06:00:00)-Water Temperature (C)]]*OO[[#This Row],[89]]</f>
        <v>1.3479332671724999E-10</v>
      </c>
      <c r="CN58" s="10">
        <f>3/24000000*OO[[#This Row],[148 (07JUL1985 09:00:00)-Water Temperature (C)]]*OO[[#This Row],[90]]</f>
        <v>1.2315427272487501E-10</v>
      </c>
      <c r="CO58" s="10">
        <f>3/24000000*OO[[#This Row],[149 (07JUL1985 12:00:00)-Water Temperature (C)]]*OO[[#This Row],[91]]</f>
        <v>1.16083871136E-10</v>
      </c>
      <c r="CP58" s="10">
        <f>3/24000000*OO[[#This Row],[150 (07JUL1985 15:00:00)-Water Temperature (C)]]*OO[[#This Row],[92]]</f>
        <v>1.1172926489399999E-10</v>
      </c>
      <c r="CQ58" s="10">
        <f>3/24000000*OO[[#This Row],[151 (07JUL1985 18:00:00)-Water Temperature (C)]]*OO[[#This Row],[93]]</f>
        <v>1.0576539185192499E-10</v>
      </c>
      <c r="CR58" s="10">
        <f>3/24000000*OO[[#This Row],[152 (07JUL1985 21:00:00)-Water Temperature (C)]]*OO[[#This Row],[94]]</f>
        <v>9.8418447553562484E-11</v>
      </c>
      <c r="CS58" s="10">
        <f>3/24000000*OO[[#This Row],[153 (08JUL1985 00:00:00)-Water Temperature (C)]]*OO[[#This Row],[95]]</f>
        <v>9.0912524672787489E-11</v>
      </c>
      <c r="CT58" s="10">
        <f>3/24000000*OO[[#This Row],[154 (08JUL1985 03:00:00)-Water Temperature (C)]]*OO[[#This Row],[96]]</f>
        <v>8.2967026375274991E-11</v>
      </c>
      <c r="CU58" s="10">
        <f>3/24000000*OO[[#This Row],[155 (08JUL1985 06:00:00)-Water Temperature (C)]]*OO[[#This Row],[97]]</f>
        <v>7.574756351015E-11</v>
      </c>
      <c r="CV58" s="10">
        <f>3/24000000*OO[[#This Row],[156 (08JUL1985 09:00:00)-Water Temperature (C)]]*OO[[#This Row],[98]]</f>
        <v>7.162915058324999E-11</v>
      </c>
      <c r="CW58" s="10">
        <f>3/24000000*OO[[#This Row],[157 (08JUL1985 12:00:00)-Water Temperature (C)]]*OO[[#This Row],[99]]</f>
        <v>6.9325950489499995E-11</v>
      </c>
    </row>
    <row r="59" spans="1:101" x14ac:dyDescent="0.35">
      <c r="A59" t="s">
        <v>64</v>
      </c>
      <c r="B59">
        <v>849.29769999999996</v>
      </c>
      <c r="C59" s="10">
        <f>3/24*OO[[#This Row],[59 (26JUN1985 06:00:00)-Water Temperature (C)]]*OO[[#This Row],[1]]/SUM(OO[1])</f>
        <v>2.8386901832156914E-8</v>
      </c>
      <c r="D59" s="10">
        <f>3/24*OO[[#This Row],[60 (26JUN1985 09:00:00)-Water Temperature (C)]]*OO[[#This Row],[2]]/SUM(OO[2])</f>
        <v>4.7385907025246074E-2</v>
      </c>
      <c r="E59" s="10">
        <f>3/24*OO[[#This Row],[61 (26JUN1985 12:00:00)-Water Temperature (C)]]*OO[[#This Row],[3]]/SUM(OO[3])</f>
        <v>0.14365796172540296</v>
      </c>
      <c r="F59" s="10">
        <f>3/24*OO[[#This Row],[62 (26JUN1985 15:00:00)-Water Temperature (C)]]*OO[[#This Row],[4]]/SUM(OO[4])</f>
        <v>1.2652439302105863E-2</v>
      </c>
      <c r="G59" s="10">
        <f>3/24*OO[[#This Row],[63 (26JUN1985 18:00:00)-Water Temperature (C)]]*OO[[#This Row],[5]]/SUM(OO[5])</f>
        <v>2.112618034913538E-4</v>
      </c>
      <c r="H59" s="10">
        <f>3/24*OO[[#This Row],[64 (26JUN1985 21:00:00)-Water Temperature (C)]]*OO[[#This Row],[6]]/SUM(OO[6])</f>
        <v>1.8212188668258552E-5</v>
      </c>
      <c r="I59" s="10">
        <f>3/24*OO[[#This Row],[65 (27JUN1985 00:00:00)-Water Temperature (C)]]*OO[[#This Row],[7]]/SUM(OO[7])</f>
        <v>1.3784821191056689E-5</v>
      </c>
      <c r="J59" s="10">
        <f>3/24*OO[[#This Row],[66 (27JUN1985 03:00:00)-Water Temperature (C)]]*OO[[#This Row],[8]]/SUM(OO[8])</f>
        <v>1.1150382470216141E-5</v>
      </c>
      <c r="K59" s="10">
        <f>3/24*OO[[#This Row],[67 (27JUN1985 06:00:00)-Water Temperature (C)]]*OO[[#This Row],[9]]/SUM(OO[9])</f>
        <v>9.0392552111957106E-6</v>
      </c>
      <c r="L59" s="10">
        <f>3/24*OO[[#This Row],[68 (27JUN1985 09:00:00)-Water Temperature (C)]]*OO[[#This Row],[10]]/SUM(OO[10])</f>
        <v>7.512172222833428E-6</v>
      </c>
      <c r="M59" s="10">
        <f>3/24*OO[[#This Row],[69 (27JUN1985 12:00:00)-Water Temperature (C)]]*OO[[#This Row],[11]]/SUM(OO[11])</f>
        <v>6.3457571949375721E-6</v>
      </c>
      <c r="N59" s="10">
        <f>3/24*OO[[#This Row],[70 (27JUN1985 15:00:00)-Water Temperature (C)]]*OO[[#This Row],[12]]/SUM(OO[12])</f>
        <v>5.3100993298958642E-6</v>
      </c>
      <c r="O59" s="10">
        <f>3/24*OO[[#This Row],[71 (27JUN1985 18:00:00)-Water Temperature (C)]]*OO[[#This Row],[13]]/SUM(OO[13])</f>
        <v>4.4060417616092352E-6</v>
      </c>
      <c r="P59" s="10">
        <f>3/24*OO[[#This Row],[72 (27JUN1985 21:00:00)-Water Temperature (C)]]*OO[[#This Row],[14]]/SUM(OO[14])</f>
        <v>3.5607552010032169E-6</v>
      </c>
      <c r="Q59" s="10">
        <f>3/24*OO[[#This Row],[73 (28JUN1985 00:00:00)-Water Temperature (C)]]*OO[[#This Row],[15]]/SUM(OO[15])</f>
        <v>2.8022809491810457E-6</v>
      </c>
      <c r="R59" s="10">
        <f>3/24*OO[[#This Row],[74 (28JUN1985 03:00:00)-Water Temperature (C)]]*OO[[#This Row],[16]]/SUM(OO[16])</f>
        <v>2.2058727152855777E-6</v>
      </c>
      <c r="S59" s="10">
        <f>3/24*OO[[#This Row],[75 (28JUN1985 06:00:00)-Water Temperature (C)]]*OO[[#This Row],[17]]/SUM(OO[17])</f>
        <v>1.7466739261497764E-6</v>
      </c>
      <c r="T59" s="10">
        <f>3/24*OO[[#This Row],[76 (28JUN1985 09:00:00)-Water Temperature (C)]]*OO[[#This Row],[18]]/SUM(OO[18])</f>
        <v>1.4235525988164923E-6</v>
      </c>
      <c r="U59" s="10">
        <f>3/24*OO[[#This Row],[77 (28JUN1985 12:00:00)-Water Temperature (C)]]*OO[[#This Row],[19]]/SUM(OO[19])</f>
        <v>1.196828566870382E-6</v>
      </c>
      <c r="V59" s="10">
        <f>3/24000000*OO[[#This Row],[78 (28JUN1985 15:00:00)-Water Temperature (C)]]*OO[[#This Row],[20]]</f>
        <v>1.0053622037549998E-6</v>
      </c>
      <c r="W59" s="10">
        <f>3/24000000*OO[[#This Row],[79 (28JUN1985 18:00:00)-Water Temperature (C)]]*OO[[#This Row],[21]]</f>
        <v>8.3682620973524998E-7</v>
      </c>
      <c r="X59" s="10">
        <f>3/24000000*OO[[#This Row],[80 (28JUN1985 21:00:00)-Water Temperature (C)]]*OO[[#This Row],[22]]</f>
        <v>6.8316126663574997E-7</v>
      </c>
      <c r="Y59" s="10">
        <f>3/24000000*OO[[#This Row],[81 (29JUN1985 00:00:00)-Water Temperature (C)]]*OO[[#This Row],[23]]</f>
        <v>5.4137286514237507E-7</v>
      </c>
      <c r="Z59" s="10">
        <f>3/24000000*OO[[#This Row],[82 (29JUN1985 03:00:00)-Water Temperature (C)]]*OO[[#This Row],[24]]</f>
        <v>4.2892265667849997E-7</v>
      </c>
      <c r="AA59" s="10">
        <f>3/24000000*OO[[#This Row],[83 (29JUN1985 06:00:00)-Water Temperature (C)]]*OO[[#This Row],[25]]</f>
        <v>3.4357730011525001E-7</v>
      </c>
      <c r="AB59" s="10">
        <f>3/24000000*OO[[#This Row],[84 (29JUN1985 09:00:00)-Water Temperature (C)]]*OO[[#This Row],[26]]</f>
        <v>2.8442266634999998E-7</v>
      </c>
      <c r="AC59" s="10">
        <f>3/24000000*OO[[#This Row],[85 (29JUN1985 12:00:00)-Water Temperature (C)]]*OO[[#This Row],[27]]</f>
        <v>2.4175027609200001E-7</v>
      </c>
      <c r="AD59" s="10">
        <f>3/24000000*OO[[#This Row],[86 (29JUN1985 15:00:00)-Water Temperature (C)]]*OO[[#This Row],[28]]</f>
        <v>2.0624397914282498E-7</v>
      </c>
      <c r="AE59" s="10">
        <f>3/24000000*OO[[#This Row],[88 (29JUN1985 21:00:00)-Water Temperature (C)]]*OO[[#This Row],[30]]</f>
        <v>1.4539831373362502E-7</v>
      </c>
      <c r="AF59" s="10">
        <f>3/24000000*OO[[#This Row],[88 (29JUN1985 21:00:00)-Water Temperature (C)]]*OO[[#This Row],[30]]</f>
        <v>1.4539831373362502E-7</v>
      </c>
      <c r="AG59" s="10">
        <f>3/24000000*OO[[#This Row],[89 (30JUN1985 00:00:00)-Water Temperature (C)]]*OO[[#This Row],[31]]</f>
        <v>1.1719269244924999E-7</v>
      </c>
      <c r="AH59" s="10">
        <f>3/24000000*OO[[#This Row],[90 (30JUN1985 03:00:00)-Water Temperature (C)]]*OO[[#This Row],[32]]</f>
        <v>9.4758611091112502E-8</v>
      </c>
      <c r="AI59" s="10">
        <f>3/24000000*OO[[#This Row],[91 (30JUN1985 06:00:00)-Water Temperature (C)]]*OO[[#This Row],[33]]</f>
        <v>7.7278991222212497E-8</v>
      </c>
      <c r="AJ59" s="10">
        <f>3/24000000*OO[[#This Row],[92 (30JUN1985 09:00:00)-Water Temperature (C)]]*OO[[#This Row],[34]]</f>
        <v>6.5432456035937503E-8</v>
      </c>
      <c r="AK59" s="10">
        <f>3/24000000*OO[[#This Row],[93 (30JUN1985 12:00:00)-Water Temperature (C)]]*OO[[#This Row],[35]]</f>
        <v>5.7758168110950008E-8</v>
      </c>
      <c r="AL59" s="10">
        <f>3/24000000*OO[[#This Row],[94 (30JUN1985 15:00:00)-Water Temperature (C)]]*OO[[#This Row],[36]]</f>
        <v>5.1529902707875004E-8</v>
      </c>
      <c r="AM59" s="10">
        <f>3/24000000*OO[[#This Row],[95 (30JUN1985 18:00:00)-Water Temperature (C)]]*OO[[#This Row],[37]]</f>
        <v>4.6062374725249997E-8</v>
      </c>
      <c r="AN59" s="10">
        <f>3/24000000*OO[[#This Row],[96 (30JUN1985 21:00:00)-Water Temperature (C)]]*OO[[#This Row],[38]]</f>
        <v>4.0168190733349996E-8</v>
      </c>
      <c r="AO59" s="10">
        <f>3/24000000*OO[[#This Row],[97 (01JUL1985 00:00:00)-Water Temperature (C)]]*OO[[#This Row],[39]]</f>
        <v>3.3987681604512499E-8</v>
      </c>
      <c r="AP59" s="10">
        <f>3/24000000*OO[[#This Row],[98 (01JUL1985 03:00:00)-Water Temperature (C)]]*OO[[#This Row],[40]]</f>
        <v>2.8705491211375E-8</v>
      </c>
      <c r="AQ59" s="10">
        <f>3/24000000*OO[[#This Row],[99 (01JUL1985 06:00:00)-Water Temperature (C)]]*OO[[#This Row],[41]]</f>
        <v>2.43893094390625E-8</v>
      </c>
      <c r="AR59" s="10">
        <f>3/24000000*OO[[#This Row],[100 (01JUL1985 09:00:00)-Water Temperature (C)]]*OO[[#This Row],[42]]</f>
        <v>2.1468467314087497E-8</v>
      </c>
      <c r="AS59" s="10">
        <f>3/24000000*OO[[#This Row],[101 (01JUL1985 12:00:00)-Water Temperature (C)]]*OO[[#This Row],[43]]</f>
        <v>1.9529744940224999E-8</v>
      </c>
      <c r="AT59" s="10">
        <f>3/24000000*OO[[#This Row],[102 (01JUL1985 15:00:00)-Water Temperature (C)]]*OO[[#This Row],[44]]</f>
        <v>1.7625961497374996E-8</v>
      </c>
      <c r="AU59" s="10">
        <f>3/24000000*OO[[#This Row],[103 (01JUL1985 18:00:00)-Water Temperature (C)]]*OO[[#This Row],[45]]</f>
        <v>1.5790098431835001E-8</v>
      </c>
      <c r="AV59" s="10">
        <f>3/24000000*OO[[#This Row],[104 (01JUL1985 21:00:00)-Water Temperature (C)]]*OO[[#This Row],[46]]</f>
        <v>1.3803960175983749E-8</v>
      </c>
      <c r="AW59" s="10">
        <f>3/24000000*OO[[#This Row],[105 (02JUL1985 00:00:00)-Water Temperature (C)]]*OO[[#This Row],[47]]</f>
        <v>1.1917820885272498E-8</v>
      </c>
      <c r="AX59" s="10">
        <f>3/24000000*OO[[#This Row],[106 (02JUL1985 03:00:00)-Water Temperature (C)]]*OO[[#This Row],[48]]</f>
        <v>1.0338540406355E-8</v>
      </c>
      <c r="AY59" s="10">
        <f>3/24000000*OO[[#This Row],[107 (02JUL1985 06:00:00)-Water Temperature (C)]]*OO[[#This Row],[49]]</f>
        <v>9.0055769193787511E-9</v>
      </c>
      <c r="AZ59" s="10">
        <f>3/24000000*OO[[#This Row],[108 (02JUL1985 09:00:00)-Water Temperature (C)]]*OO[[#This Row],[50]]</f>
        <v>7.8974268401699998E-9</v>
      </c>
      <c r="BA59" s="10">
        <f>3/24000000*OO[[#This Row],[109 (02JUL1985 12:00:00)-Water Temperature (C)]]*OO[[#This Row],[51]]</f>
        <v>7.0609873050850006E-9</v>
      </c>
      <c r="BB59" s="10">
        <f>3/24000000*OO[[#This Row],[110 (02JUL1985 15:00:00)-Water Temperature (C)]]*OO[[#This Row],[52]]</f>
        <v>6.3934914443400002E-9</v>
      </c>
      <c r="BC59" s="10">
        <f>3/24000000*OO[[#This Row],[111 (02JUL1985 18:00:00)-Water Temperature (C)]]*OO[[#This Row],[53]]</f>
        <v>5.7455412829049999E-9</v>
      </c>
      <c r="BD59" s="10">
        <f>3/24000000*OO[[#This Row],[112 (02JUL1985 21:00:00)-Water Temperature (C)]]*OO[[#This Row],[54]]</f>
        <v>5.0578084685924996E-9</v>
      </c>
      <c r="BE59" s="10">
        <f>3/24000000*OO[[#This Row],[113 (03JUL1985 00:00:00)-Water Temperature (C)]]*OO[[#This Row],[55]]</f>
        <v>4.3323404137375001E-9</v>
      </c>
      <c r="BF59" s="10">
        <f>3/24000000*OO[[#This Row],[114 (03JUL1985 03:00:00)-Water Temperature (C)]]*OO[[#This Row],[56]]</f>
        <v>3.687084642695E-9</v>
      </c>
      <c r="BG59" s="10">
        <f>3/24000000*OO[[#This Row],[115 (03JUL1985 06:00:00)-Water Temperature (C)]]*OO[[#This Row],[57]]</f>
        <v>3.1257434643749997E-9</v>
      </c>
      <c r="BH59" s="10">
        <f>3/24000000*OO[[#This Row],[116 (03JUL1985 09:00:00)-Water Temperature (C)]]*OO[[#This Row],[58]]</f>
        <v>2.7100119566400001E-9</v>
      </c>
      <c r="BI59" s="10">
        <f>3/24000000*OO[[#This Row],[117 (03JUL1985 12:00:00)-Water Temperature (C)]]*OO[[#This Row],[59]]</f>
        <v>2.4407610347574995E-9</v>
      </c>
      <c r="BJ59" s="10">
        <f>3/24000000*OO[[#This Row],[118 (03JUL1985 15:00:00)-Water Temperature (C)]]*OO[[#This Row],[60]]</f>
        <v>2.2064653506765E-9</v>
      </c>
      <c r="BK59" s="10">
        <f>3/24000000*OO[[#This Row],[119 (03JUL1985 18:00:00)-Water Temperature (C)]]*OO[[#This Row],[61]]</f>
        <v>1.97949173436075E-9</v>
      </c>
      <c r="BL59" s="10">
        <f>3/24000000*OO[[#This Row],[120 (03JUL1985 21:00:00)-Water Temperature (C)]]*OO[[#This Row],[62]]</f>
        <v>1.7410930399834999E-9</v>
      </c>
      <c r="BM59" s="10">
        <f>3/24000000*OO[[#This Row],[121 (04JUL1985 00:00:00)-Water Temperature (C)]]*OO[[#This Row],[63]]</f>
        <v>1.4967846831629997E-9</v>
      </c>
      <c r="BN59" s="10">
        <f>3/24000000*OO[[#This Row],[122 (04JUL1985 03:00:00)-Water Temperature (C)]]*OO[[#This Row],[64]]</f>
        <v>1.2902787118240001E-9</v>
      </c>
      <c r="BO59" s="10">
        <f>3/24000000*OO[[#This Row],[123 (04JUL1985 06:00:00)-Water Temperature (C)]]*OO[[#This Row],[65]]</f>
        <v>1.1186252571175E-9</v>
      </c>
      <c r="BP59" s="10">
        <f>3/24000000*OO[[#This Row],[124 (04JUL1985 09:00:00)-Water Temperature (C)]]*OO[[#This Row],[66]]</f>
        <v>1.0015704354289999E-9</v>
      </c>
      <c r="BQ59" s="10">
        <f>3/24000000*OO[[#This Row],[125 (04JUL1985 12:00:00)-Water Temperature (C)]]*OO[[#This Row],[67]]</f>
        <v>9.1756084200400003E-10</v>
      </c>
      <c r="BR59" s="10">
        <f>3/24000000*OO[[#This Row],[126 (04JUL1985 15:00:00)-Water Temperature (C)]]*OO[[#This Row],[68]]</f>
        <v>8.3914963796399986E-10</v>
      </c>
      <c r="BS59" s="10">
        <f>3/24000000*OO[[#This Row],[127 (04JUL1985 18:00:00)-Water Temperature (C)]]*OO[[#This Row],[69]]</f>
        <v>7.6447548626562488E-10</v>
      </c>
      <c r="BT59" s="10">
        <f>3/24000000*OO[[#This Row],[128 (04JUL1985 21:00:00)-Water Temperature (C)]]*OO[[#This Row],[70]]</f>
        <v>6.8283528827249988E-10</v>
      </c>
      <c r="BU59" s="10">
        <f>3/24000000*OO[[#This Row],[129 (05JUL1985 00:00:00)-Water Temperature (C)]]*OO[[#This Row],[71]]</f>
        <v>5.9775687531000005E-10</v>
      </c>
      <c r="BV59" s="10">
        <f>3/24000000*OO[[#This Row],[130 (05JUL1985 03:00:00)-Water Temperature (C)]]*OO[[#This Row],[72]]</f>
        <v>5.2473921375699994E-10</v>
      </c>
      <c r="BW59" s="10">
        <f>3/24000000*OO[[#This Row],[131 (05JUL1985 06:00:00)-Water Temperature (C)]]*OO[[#This Row],[73]]</f>
        <v>4.6469598332337496E-10</v>
      </c>
      <c r="BX59" s="10">
        <f>3/24000000*OO[[#This Row],[132 (05JUL1985 09:00:00)-Water Temperature (C)]]*OO[[#This Row],[74]]</f>
        <v>4.2608716263099997E-10</v>
      </c>
      <c r="BY59" s="10">
        <f>3/24000000*OO[[#This Row],[133 (05JUL1985 12:00:00)-Water Temperature (C)]]*OO[[#This Row],[75]]</f>
        <v>4.0079302123575007E-10</v>
      </c>
      <c r="BZ59" s="10">
        <f>3/24000000*OO[[#This Row],[134 (05JUL1985 15:00:00)-Water Temperature (C)]]*OO[[#This Row],[76]]</f>
        <v>3.7649031240662502E-10</v>
      </c>
      <c r="CA59" s="10">
        <f>3/24000000*OO[[#This Row],[135 (05JUL1985 18:00:00)-Water Temperature (C)]]*OO[[#This Row],[77]]</f>
        <v>3.5104180088999998E-10</v>
      </c>
      <c r="CB59" s="10">
        <f>3/24000000*OO[[#This Row],[136 (05JUL1985 21:00:00)-Water Temperature (C)]]*OO[[#This Row],[78]]</f>
        <v>3.1831319308249998E-10</v>
      </c>
      <c r="CC59" s="10">
        <f>3/24000000*OO[[#This Row],[137 (06JUL1985 00:00:00)-Water Temperature (C)]]*OO[[#This Row],[79]]</f>
        <v>2.8072622804200003E-10</v>
      </c>
      <c r="CD59" s="10">
        <f>3/24000000*OO[[#This Row],[138 (06JUL1985 03:00:00)-Water Temperature (C)]]*OO[[#This Row],[80]]</f>
        <v>2.4749644145999998E-10</v>
      </c>
      <c r="CE59" s="10">
        <f>3/24000000*OO[[#This Row],[139 (06JUL1985 06:00:00)-Water Temperature (C)]]*OO[[#This Row],[81]]</f>
        <v>2.1952473917752504E-10</v>
      </c>
      <c r="CF59" s="10">
        <f>3/24000000*OO[[#This Row],[140 (06JUL1985 09:00:00)-Water Temperature (C)]]*OO[[#This Row],[82]]</f>
        <v>2.0284342943782497E-10</v>
      </c>
      <c r="CG59" s="10">
        <f>3/24000000*OO[[#This Row],[141 (06JUL1985 12:00:00)-Water Temperature (C)]]*OO[[#This Row],[83]]</f>
        <v>1.927652487735E-10</v>
      </c>
      <c r="CH59" s="10">
        <f>3/24000000*OO[[#This Row],[142 (06JUL1985 15:00:00)-Water Temperature (C)]]*OO[[#This Row],[84]]</f>
        <v>1.835461760108625E-10</v>
      </c>
      <c r="CI59" s="10">
        <f>3/24000000*OO[[#This Row],[143 (06JUL1985 18:00:00)-Water Temperature (C)]]*OO[[#This Row],[85]]</f>
        <v>1.7504725745937498E-10</v>
      </c>
      <c r="CJ59" s="10">
        <f>3/24000000*OO[[#This Row],[144 (06JUL1985 21:00:00)-Water Temperature (C)]]*OO[[#This Row],[86]]</f>
        <v>1.6231270148609998E-10</v>
      </c>
      <c r="CK59" s="10">
        <f>3/24000000*OO[[#This Row],[145 (07JUL1985 00:00:00)-Water Temperature (C)]]*OO[[#This Row],[87]]</f>
        <v>1.4579693342144998E-10</v>
      </c>
      <c r="CL59" s="10">
        <f>3/24000000*OO[[#This Row],[146 (07JUL1985 03:00:00)-Water Temperature (C)]]*OO[[#This Row],[88]]</f>
        <v>1.31002405263725E-10</v>
      </c>
      <c r="CM59" s="10">
        <f>3/24000000*OO[[#This Row],[147 (07JUL1985 06:00:00)-Water Temperature (C)]]*OO[[#This Row],[89]]</f>
        <v>1.1775741324109998E-10</v>
      </c>
      <c r="CN59" s="10">
        <f>3/24000000*OO[[#This Row],[148 (07JUL1985 09:00:00)-Water Temperature (C)]]*OO[[#This Row],[90]]</f>
        <v>1.0739751416392499E-10</v>
      </c>
      <c r="CO59" s="10">
        <f>3/24000000*OO[[#This Row],[149 (07JUL1985 12:00:00)-Water Temperature (C)]]*OO[[#This Row],[91]]</f>
        <v>1.01094331718775E-10</v>
      </c>
      <c r="CP59" s="10">
        <f>3/24000000*OO[[#This Row],[150 (07JUL1985 15:00:00)-Water Temperature (C)]]*OO[[#This Row],[92]]</f>
        <v>9.726427200206249E-11</v>
      </c>
      <c r="CQ59" s="10">
        <f>3/24000000*OO[[#This Row],[151 (07JUL1985 18:00:00)-Water Temperature (C)]]*OO[[#This Row],[93]]</f>
        <v>9.2147536353812509E-11</v>
      </c>
      <c r="CR59" s="10">
        <f>3/24000000*OO[[#This Row],[152 (07JUL1985 21:00:00)-Water Temperature (C)]]*OO[[#This Row],[94]]</f>
        <v>8.5773965890750011E-11</v>
      </c>
      <c r="CS59" s="10">
        <f>3/24000000*OO[[#This Row],[153 (08JUL1985 00:00:00)-Water Temperature (C)]]*OO[[#This Row],[95]]</f>
        <v>7.9288869007199992E-11</v>
      </c>
      <c r="CT59" s="10">
        <f>3/24000000*OO[[#This Row],[154 (08JUL1985 03:00:00)-Water Temperature (C)]]*OO[[#This Row],[96]]</f>
        <v>7.2425079713999995E-11</v>
      </c>
      <c r="CU59" s="10">
        <f>3/24000000*OO[[#This Row],[155 (08JUL1985 06:00:00)-Water Temperature (C)]]*OO[[#This Row],[97]]</f>
        <v>6.6070710418212495E-11</v>
      </c>
      <c r="CV59" s="10">
        <f>3/24000000*OO[[#This Row],[156 (08JUL1985 09:00:00)-Water Temperature (C)]]*OO[[#This Row],[98]]</f>
        <v>6.2359569274599996E-11</v>
      </c>
      <c r="CW59" s="10">
        <f>3/24000000*OO[[#This Row],[157 (08JUL1985 12:00:00)-Water Temperature (C)]]*OO[[#This Row],[99]]</f>
        <v>6.0341600982112499E-11</v>
      </c>
    </row>
    <row r="60" spans="1:101" x14ac:dyDescent="0.35">
      <c r="A60" t="s">
        <v>65</v>
      </c>
      <c r="B60">
        <v>883.13670000000002</v>
      </c>
      <c r="C60" s="10">
        <f>3/24*OO[[#This Row],[59 (26JUN1985 06:00:00)-Water Temperature (C)]]*OO[[#This Row],[1]]/SUM(OO[1])</f>
        <v>2.1308501791259703E-9</v>
      </c>
      <c r="D60" s="10">
        <f>3/24*OO[[#This Row],[60 (26JUN1985 09:00:00)-Water Temperature (C)]]*OO[[#This Row],[2]]/SUM(OO[2])</f>
        <v>2.6272667320629887E-2</v>
      </c>
      <c r="E60" s="10">
        <f>3/24*OO[[#This Row],[61 (26JUN1985 12:00:00)-Water Temperature (C)]]*OO[[#This Row],[3]]/SUM(OO[3])</f>
        <v>0.11908461208610049</v>
      </c>
      <c r="F60" s="10">
        <f>3/24*OO[[#This Row],[62 (26JUN1985 15:00:00)-Water Temperature (C)]]*OO[[#This Row],[4]]/SUM(OO[4])</f>
        <v>1.315089494975733E-2</v>
      </c>
      <c r="G60" s="10">
        <f>3/24*OO[[#This Row],[63 (26JUN1985 18:00:00)-Water Temperature (C)]]*OO[[#This Row],[5]]/SUM(OO[5])</f>
        <v>2.4406813799403708E-4</v>
      </c>
      <c r="H60" s="10">
        <f>3/24*OO[[#This Row],[64 (26JUN1985 21:00:00)-Water Temperature (C)]]*OO[[#This Row],[6]]/SUM(OO[6])</f>
        <v>1.4865513485038883E-5</v>
      </c>
      <c r="I60" s="10">
        <f>3/24*OO[[#This Row],[65 (27JUN1985 00:00:00)-Water Temperature (C)]]*OO[[#This Row],[7]]/SUM(OO[7])</f>
        <v>1.0834446262120729E-5</v>
      </c>
      <c r="J60" s="10">
        <f>3/24*OO[[#This Row],[66 (27JUN1985 03:00:00)-Water Temperature (C)]]*OO[[#This Row],[8]]/SUM(OO[8])</f>
        <v>8.7580478895135995E-6</v>
      </c>
      <c r="K60" s="10">
        <f>3/24*OO[[#This Row],[67 (27JUN1985 06:00:00)-Water Temperature (C)]]*OO[[#This Row],[9]]/SUM(OO[9])</f>
        <v>7.1031117164314061E-6</v>
      </c>
      <c r="L60" s="10">
        <f>3/24*OO[[#This Row],[68 (27JUN1985 09:00:00)-Water Temperature (C)]]*OO[[#This Row],[10]]/SUM(OO[10])</f>
        <v>5.8967312986317566E-6</v>
      </c>
      <c r="M60" s="10">
        <f>3/24*OO[[#This Row],[69 (27JUN1985 12:00:00)-Water Temperature (C)]]*OO[[#This Row],[11]]/SUM(OO[11])</f>
        <v>4.980266473878254E-6</v>
      </c>
      <c r="N60" s="10">
        <f>3/24*OO[[#This Row],[70 (27JUN1985 15:00:00)-Water Temperature (C)]]*OO[[#This Row],[12]]/SUM(OO[12])</f>
        <v>4.1694588154006303E-6</v>
      </c>
      <c r="O60" s="10">
        <f>3/24*OO[[#This Row],[71 (27JUN1985 18:00:00)-Water Temperature (C)]]*OO[[#This Row],[13]]/SUM(OO[13])</f>
        <v>3.4594772443705283E-6</v>
      </c>
      <c r="P60" s="10">
        <f>3/24*OO[[#This Row],[72 (27JUN1985 21:00:00)-Water Temperature (C)]]*OO[[#This Row],[14]]/SUM(OO[14])</f>
        <v>2.7998949256618785E-6</v>
      </c>
      <c r="Q60" s="10">
        <f>3/24*OO[[#This Row],[73 (28JUN1985 00:00:00)-Water Temperature (C)]]*OO[[#This Row],[15]]/SUM(OO[15])</f>
        <v>2.2058553931941961E-6</v>
      </c>
      <c r="R60" s="10">
        <f>3/24*OO[[#This Row],[74 (28JUN1985 03:00:00)-Water Temperature (C)]]*OO[[#This Row],[16]]/SUM(OO[16])</f>
        <v>1.7355280742546019E-6</v>
      </c>
      <c r="S60" s="10">
        <f>3/24*OO[[#This Row],[75 (28JUN1985 06:00:00)-Water Temperature (C)]]*OO[[#This Row],[17]]/SUM(OO[17])</f>
        <v>1.3737532861659363E-6</v>
      </c>
      <c r="T60" s="10">
        <f>3/24*OO[[#This Row],[76 (28JUN1985 09:00:00)-Water Temperature (C)]]*OO[[#This Row],[18]]/SUM(OO[18])</f>
        <v>1.1177222321278246E-6</v>
      </c>
      <c r="U60" s="10">
        <f>3/24*OO[[#This Row],[77 (28JUN1985 12:00:00)-Water Temperature (C)]]*OO[[#This Row],[19]]/SUM(OO[19])</f>
        <v>9.3880468104486496E-7</v>
      </c>
      <c r="V60" s="10">
        <f>3/24000000*OO[[#This Row],[78 (28JUN1985 15:00:00)-Water Temperature (C)]]*OO[[#This Row],[20]]</f>
        <v>7.8889917314050005E-7</v>
      </c>
      <c r="W60" s="10">
        <f>3/24000000*OO[[#This Row],[79 (28JUN1985 18:00:00)-Water Temperature (C)]]*OO[[#This Row],[21]]</f>
        <v>6.5681014298724999E-7</v>
      </c>
      <c r="X60" s="10">
        <f>3/24000000*OO[[#This Row],[80 (28JUN1985 21:00:00)-Water Temperature (C)]]*OO[[#This Row],[22]]</f>
        <v>5.3676253632749993E-7</v>
      </c>
      <c r="Y60" s="10">
        <f>3/24000000*OO[[#This Row],[81 (29JUN1985 00:00:00)-Water Temperature (C)]]*OO[[#This Row],[23]]</f>
        <v>4.2585291315E-7</v>
      </c>
      <c r="Z60" s="10">
        <f>3/24000000*OO[[#This Row],[82 (29JUN1985 03:00:00)-Water Temperature (C)]]*OO[[#This Row],[24]]</f>
        <v>3.3720828750924994E-7</v>
      </c>
      <c r="AA60" s="10">
        <f>3/24000000*OO[[#This Row],[83 (29JUN1985 06:00:00)-Water Temperature (C)]]*OO[[#This Row],[25]]</f>
        <v>2.7005299511962495E-7</v>
      </c>
      <c r="AB60" s="10">
        <f>3/24000000*OO[[#This Row],[84 (29JUN1985 09:00:00)-Water Temperature (C)]]*OO[[#This Row],[26]]</f>
        <v>2.2319879196475001E-7</v>
      </c>
      <c r="AC60" s="10">
        <f>3/24000000*OO[[#This Row],[85 (29JUN1985 12:00:00)-Water Temperature (C)]]*OO[[#This Row],[27]]</f>
        <v>1.8956984313574998E-7</v>
      </c>
      <c r="AD60" s="10">
        <f>3/24000000*OO[[#This Row],[86 (29JUN1985 15:00:00)-Water Temperature (C)]]*OO[[#This Row],[28]]</f>
        <v>1.6164391286899999E-7</v>
      </c>
      <c r="AE60" s="10">
        <f>3/24000000*OO[[#This Row],[88 (29JUN1985 21:00:00)-Water Temperature (C)]]*OO[[#This Row],[30]]</f>
        <v>1.1407627205054999E-7</v>
      </c>
      <c r="AF60" s="10">
        <f>3/24000000*OO[[#This Row],[88 (29JUN1985 21:00:00)-Water Temperature (C)]]*OO[[#This Row],[30]]</f>
        <v>1.1407627205054999E-7</v>
      </c>
      <c r="AG60" s="10">
        <f>3/24000000*OO[[#This Row],[89 (30JUN1985 00:00:00)-Water Temperature (C)]]*OO[[#This Row],[31]]</f>
        <v>9.1993926676837485E-8</v>
      </c>
      <c r="AH60" s="10">
        <f>3/24000000*OO[[#This Row],[90 (30JUN1985 03:00:00)-Water Temperature (C)]]*OO[[#This Row],[32]]</f>
        <v>7.4358511829924997E-8</v>
      </c>
      <c r="AI60" s="10">
        <f>3/24000000*OO[[#This Row],[91 (30JUN1985 06:00:00)-Water Temperature (C)]]*OO[[#This Row],[33]]</f>
        <v>6.0611789204999989E-8</v>
      </c>
      <c r="AJ60" s="10">
        <f>3/24000000*OO[[#This Row],[92 (30JUN1985 09:00:00)-Water Temperature (C)]]*OO[[#This Row],[34]]</f>
        <v>5.1207609321300007E-8</v>
      </c>
      <c r="AK60" s="10">
        <f>3/24000000*OO[[#This Row],[93 (30JUN1985 12:00:00)-Water Temperature (C)]]*OO[[#This Row],[35]]</f>
        <v>4.5134678689687502E-8</v>
      </c>
      <c r="AL60" s="10">
        <f>3/24000000*OO[[#This Row],[94 (30JUN1985 15:00:00)-Water Temperature (C)]]*OO[[#This Row],[36]]</f>
        <v>4.0233851096249999E-8</v>
      </c>
      <c r="AM60" s="10">
        <f>3/24000000*OO[[#This Row],[95 (30JUN1985 18:00:00)-Water Temperature (C)]]*OO[[#This Row],[37]]</f>
        <v>3.59421399149E-8</v>
      </c>
      <c r="AN60" s="10">
        <f>3/24000000*OO[[#This Row],[96 (30JUN1985 21:00:00)-Water Temperature (C)]]*OO[[#This Row],[38]]</f>
        <v>3.1374658424999997E-8</v>
      </c>
      <c r="AO60" s="10">
        <f>3/24000000*OO[[#This Row],[97 (01JUL1985 00:00:00)-Water Temperature (C)]]*OO[[#This Row],[39]]</f>
        <v>2.6577636047500004E-8</v>
      </c>
      <c r="AP60" s="10">
        <f>3/24000000*OO[[#This Row],[98 (01JUL1985 03:00:00)-Water Temperature (C)]]*OO[[#This Row],[40]]</f>
        <v>2.2444435648971252E-8</v>
      </c>
      <c r="AQ60" s="10">
        <f>3/24000000*OO[[#This Row],[99 (01JUL1985 06:00:00)-Water Temperature (C)]]*OO[[#This Row],[41]]</f>
        <v>1.9063329498826245E-8</v>
      </c>
      <c r="AR60" s="10">
        <f>3/24000000*OO[[#This Row],[100 (01JUL1985 09:00:00)-Water Temperature (C)]]*OO[[#This Row],[42]]</f>
        <v>1.6748205649702499E-8</v>
      </c>
      <c r="AS60" s="10">
        <f>3/24000000*OO[[#This Row],[101 (01JUL1985 12:00:00)-Water Temperature (C)]]*OO[[#This Row],[43]]</f>
        <v>1.5216866092188753E-8</v>
      </c>
      <c r="AT60" s="10">
        <f>3/24000000*OO[[#This Row],[102 (01JUL1985 15:00:00)-Water Temperature (C)]]*OO[[#This Row],[44]]</f>
        <v>1.3739801593168748E-8</v>
      </c>
      <c r="AU60" s="10">
        <f>3/24000000*OO[[#This Row],[103 (01JUL1985 18:00:00)-Water Temperature (C)]]*OO[[#This Row],[45]]</f>
        <v>1.2306908499068748E-8</v>
      </c>
      <c r="AV60" s="10">
        <f>3/24000000*OO[[#This Row],[104 (01JUL1985 21:00:00)-Water Temperature (C)]]*OO[[#This Row],[46]]</f>
        <v>1.0777906959443749E-8</v>
      </c>
      <c r="AW60" s="10">
        <f>3/24000000*OO[[#This Row],[105 (02JUL1985 00:00:00)-Water Temperature (C)]]*OO[[#This Row],[47]]</f>
        <v>9.3092692320374998E-9</v>
      </c>
      <c r="AX60" s="10">
        <f>3/24000000*OO[[#This Row],[106 (02JUL1985 03:00:00)-Water Temperature (C)]]*OO[[#This Row],[48]]</f>
        <v>8.0720933590374993E-9</v>
      </c>
      <c r="AY60" s="10">
        <f>3/24000000*OO[[#This Row],[107 (02JUL1985 06:00:00)-Water Temperature (C)]]*OO[[#This Row],[49]]</f>
        <v>7.0288662074400007E-9</v>
      </c>
      <c r="AZ60" s="10">
        <f>3/24000000*OO[[#This Row],[108 (02JUL1985 09:00:00)-Water Temperature (C)]]*OO[[#This Row],[50]]</f>
        <v>6.1593212208999992E-9</v>
      </c>
      <c r="BA60" s="10">
        <f>3/24000000*OO[[#This Row],[109 (02JUL1985 12:00:00)-Water Temperature (C)]]*OO[[#This Row],[51]]</f>
        <v>5.5048818139062501E-9</v>
      </c>
      <c r="BB60" s="10">
        <f>3/24000000*OO[[#This Row],[110 (02JUL1985 15:00:00)-Water Temperature (C)]]*OO[[#This Row],[52]]</f>
        <v>4.986367072925E-9</v>
      </c>
      <c r="BC60" s="10">
        <f>3/24000000*OO[[#This Row],[111 (02JUL1985 18:00:00)-Water Temperature (C)]]*OO[[#This Row],[53]]</f>
        <v>4.4834444487674998E-9</v>
      </c>
      <c r="BD60" s="10">
        <f>3/24000000*OO[[#This Row],[112 (02JUL1985 21:00:00)-Water Temperature (C)]]*OO[[#This Row],[54]]</f>
        <v>3.946958936481249E-9</v>
      </c>
      <c r="BE60" s="10">
        <f>3/24000000*OO[[#This Row],[113 (03JUL1985 00:00:00)-Water Temperature (C)]]*OO[[#This Row],[55]]</f>
        <v>3.3848488311749992E-9</v>
      </c>
      <c r="BF60" s="10">
        <f>3/24000000*OO[[#This Row],[114 (03JUL1985 03:00:00)-Water Temperature (C)]]*OO[[#This Row],[56]]</f>
        <v>2.881937896815E-9</v>
      </c>
      <c r="BG60" s="10">
        <f>3/24000000*OO[[#This Row],[115 (03JUL1985 06:00:00)-Water Temperature (C)]]*OO[[#This Row],[57]]</f>
        <v>2.4438760885537493E-9</v>
      </c>
      <c r="BH60" s="10">
        <f>3/24000000*OO[[#This Row],[116 (03JUL1985 09:00:00)-Water Temperature (C)]]*OO[[#This Row],[58]]</f>
        <v>2.1155644502414998E-9</v>
      </c>
      <c r="BI60" s="10">
        <f>3/24000000*OO[[#This Row],[117 (03JUL1985 12:00:00)-Water Temperature (C)]]*OO[[#This Row],[59]]</f>
        <v>1.9022557946104997E-9</v>
      </c>
      <c r="BJ60" s="10">
        <f>3/24000000*OO[[#This Row],[118 (03JUL1985 15:00:00)-Water Temperature (C)]]*OO[[#This Row],[60]]</f>
        <v>1.7196763161037499E-9</v>
      </c>
      <c r="BK60" s="10">
        <f>3/24000000*OO[[#This Row],[119 (03JUL1985 18:00:00)-Water Temperature (C)]]*OO[[#This Row],[61]]</f>
        <v>1.5431296248337498E-9</v>
      </c>
      <c r="BL60" s="10">
        <f>3/24000000*OO[[#This Row],[120 (03JUL1985 21:00:00)-Water Temperature (C)]]*OO[[#This Row],[62]]</f>
        <v>1.358597812481E-9</v>
      </c>
      <c r="BM60" s="10">
        <f>3/24000000*OO[[#This Row],[121 (04JUL1985 00:00:00)-Water Temperature (C)]]*OO[[#This Row],[63]]</f>
        <v>1.1688895189723751E-9</v>
      </c>
      <c r="BN60" s="10">
        <f>3/24000000*OO[[#This Row],[122 (04JUL1985 03:00:00)-Water Temperature (C)]]*OO[[#This Row],[64]]</f>
        <v>1.0073872934455E-9</v>
      </c>
      <c r="BO60" s="10">
        <f>3/24000000*OO[[#This Row],[123 (04JUL1985 06:00:00)-Water Temperature (C)]]*OO[[#This Row],[65]]</f>
        <v>8.732194951562499E-10</v>
      </c>
      <c r="BP60" s="10">
        <f>3/24000000*OO[[#This Row],[124 (04JUL1985 09:00:00)-Water Temperature (C)]]*OO[[#This Row],[66]]</f>
        <v>7.8041249546850005E-10</v>
      </c>
      <c r="BQ60" s="10">
        <f>3/24000000*OO[[#This Row],[125 (04JUL1985 12:00:00)-Water Temperature (C)]]*OO[[#This Row],[67]]</f>
        <v>7.1453247932175005E-10</v>
      </c>
      <c r="BR60" s="10">
        <f>3/24000000*OO[[#This Row],[126 (04JUL1985 15:00:00)-Water Temperature (C)]]*OO[[#This Row],[68]]</f>
        <v>6.5341408532537503E-10</v>
      </c>
      <c r="BS60" s="10">
        <f>3/24000000*OO[[#This Row],[127 (04JUL1985 18:00:00)-Water Temperature (C)]]*OO[[#This Row],[69]]</f>
        <v>5.9499150869100006E-10</v>
      </c>
      <c r="BT60" s="10">
        <f>3/24000000*OO[[#This Row],[128 (04JUL1985 21:00:00)-Water Temperature (C)]]*OO[[#This Row],[70]]</f>
        <v>5.3194636577724997E-10</v>
      </c>
      <c r="BU60" s="10">
        <f>3/24000000*OO[[#This Row],[129 (05JUL1985 00:00:00)-Water Temperature (C)]]*OO[[#This Row],[71]]</f>
        <v>4.6604353619312501E-10</v>
      </c>
      <c r="BV60" s="10">
        <f>3/24000000*OO[[#This Row],[130 (05JUL1985 03:00:00)-Water Temperature (C)]]*OO[[#This Row],[72]]</f>
        <v>4.0895441210474997E-10</v>
      </c>
      <c r="BW60" s="10">
        <f>3/24000000*OO[[#This Row],[131 (05JUL1985 06:00:00)-Water Temperature (C)]]*OO[[#This Row],[73]]</f>
        <v>3.6193593359374998E-10</v>
      </c>
      <c r="BX60" s="10">
        <f>3/24000000*OO[[#This Row],[132 (05JUL1985 09:00:00)-Water Temperature (C)]]*OO[[#This Row],[74]]</f>
        <v>3.3129356817375E-10</v>
      </c>
      <c r="BY60" s="10">
        <f>3/24000000*OO[[#This Row],[133 (05JUL1985 12:00:00)-Water Temperature (C)]]*OO[[#This Row],[75]]</f>
        <v>3.1142945493449999E-10</v>
      </c>
      <c r="BZ60" s="10">
        <f>3/24000000*OO[[#This Row],[134 (05JUL1985 15:00:00)-Water Temperature (C)]]*OO[[#This Row],[76]]</f>
        <v>2.9259586048350001E-10</v>
      </c>
      <c r="CA60" s="10">
        <f>3/24000000*OO[[#This Row],[135 (05JUL1985 18:00:00)-Water Temperature (C)]]*OO[[#This Row],[77]]</f>
        <v>2.7289391751875002E-10</v>
      </c>
      <c r="CB60" s="10">
        <f>3/24000000*OO[[#This Row],[136 (05JUL1985 21:00:00)-Water Temperature (C)]]*OO[[#This Row],[78]]</f>
        <v>2.4777124539999996E-10</v>
      </c>
      <c r="CC60" s="10">
        <f>3/24000000*OO[[#This Row],[137 (06JUL1985 00:00:00)-Water Temperature (C)]]*OO[[#This Row],[79]]</f>
        <v>2.1870915548343749E-10</v>
      </c>
      <c r="CD60" s="10">
        <f>3/24000000*OO[[#This Row],[138 (06JUL1985 03:00:00)-Water Temperature (C)]]*OO[[#This Row],[80]]</f>
        <v>1.9279324533684999E-10</v>
      </c>
      <c r="CE60" s="10">
        <f>3/24000000*OO[[#This Row],[139 (06JUL1985 06:00:00)-Water Temperature (C)]]*OO[[#This Row],[81]]</f>
        <v>1.709951258098625E-10</v>
      </c>
      <c r="CF60" s="10">
        <f>3/24000000*OO[[#This Row],[140 (06JUL1985 09:00:00)-Water Temperature (C)]]*OO[[#This Row],[82]]</f>
        <v>1.5766295818982496E-10</v>
      </c>
      <c r="CG60" s="10">
        <f>3/24000000*OO[[#This Row],[141 (06JUL1985 12:00:00)-Water Temperature (C)]]*OO[[#This Row],[83]]</f>
        <v>1.497074720102625E-10</v>
      </c>
      <c r="CH60" s="10">
        <f>3/24000000*OO[[#This Row],[142 (06JUL1985 15:00:00)-Water Temperature (C)]]*OO[[#This Row],[84]]</f>
        <v>1.4246418836322499E-10</v>
      </c>
      <c r="CI60" s="10">
        <f>3/24000000*OO[[#This Row],[143 (06JUL1985 18:00:00)-Water Temperature (C)]]*OO[[#This Row],[85]]</f>
        <v>1.3584523444659999E-10</v>
      </c>
      <c r="CJ60" s="10">
        <f>3/24000000*OO[[#This Row],[144 (06JUL1985 21:00:00)-Water Temperature (C)]]*OO[[#This Row],[86]]</f>
        <v>1.2615231627187498E-10</v>
      </c>
      <c r="CK60" s="10">
        <f>3/24000000*OO[[#This Row],[145 (07JUL1985 00:00:00)-Water Temperature (C)]]*OO[[#This Row],[87]]</f>
        <v>1.13441241224225E-10</v>
      </c>
      <c r="CL60" s="10">
        <f>3/24000000*OO[[#This Row],[146 (07JUL1985 03:00:00)-Water Temperature (C)]]*OO[[#This Row],[88]]</f>
        <v>1.0189958283960001E-10</v>
      </c>
      <c r="CM60" s="10">
        <f>3/24000000*OO[[#This Row],[147 (07JUL1985 06:00:00)-Water Temperature (C)]]*OO[[#This Row],[89]]</f>
        <v>9.1586028171412514E-11</v>
      </c>
      <c r="CN60" s="10">
        <f>3/24000000*OO[[#This Row],[148 (07JUL1985 09:00:00)-Water Temperature (C)]]*OO[[#This Row],[90]]</f>
        <v>8.3398883016500016E-11</v>
      </c>
      <c r="CO60" s="10">
        <f>3/24000000*OO[[#This Row],[149 (07JUL1985 12:00:00)-Water Temperature (C)]]*OO[[#This Row],[91]]</f>
        <v>7.8413914291050014E-11</v>
      </c>
      <c r="CP60" s="10">
        <f>3/24000000*OO[[#This Row],[150 (07JUL1985 15:00:00)-Water Temperature (C)]]*OO[[#This Row],[92]]</f>
        <v>7.5398553559737499E-11</v>
      </c>
      <c r="CQ60" s="10">
        <f>3/24000000*OO[[#This Row],[151 (07JUL1985 18:00:00)-Water Temperature (C)]]*OO[[#This Row],[93]]</f>
        <v>7.1476653618024991E-11</v>
      </c>
      <c r="CR60" s="10">
        <f>3/24000000*OO[[#This Row],[152 (07JUL1985 21:00:00)-Water Temperature (C)]]*OO[[#This Row],[94]]</f>
        <v>6.6546690065037497E-11</v>
      </c>
      <c r="CS60" s="10">
        <f>3/24000000*OO[[#This Row],[153 (08JUL1985 00:00:00)-Water Temperature (C)]]*OO[[#This Row],[95]]</f>
        <v>6.1553910401199986E-11</v>
      </c>
      <c r="CT60" s="10">
        <f>3/24000000*OO[[#This Row],[154 (08JUL1985 03:00:00)-Water Temperature (C)]]*OO[[#This Row],[96]]</f>
        <v>5.6275562606374993E-11</v>
      </c>
      <c r="CU60" s="10">
        <f>3/24000000*OO[[#This Row],[155 (08JUL1985 06:00:00)-Water Temperature (C)]]*OO[[#This Row],[97]]</f>
        <v>5.1309958418700005E-11</v>
      </c>
      <c r="CV60" s="10">
        <f>3/24000000*OO[[#This Row],[156 (08JUL1985 09:00:00)-Water Temperature (C)]]*OO[[#This Row],[98]]</f>
        <v>4.8358253737999997E-11</v>
      </c>
      <c r="CW60" s="10">
        <f>3/24000000*OO[[#This Row],[157 (08JUL1985 12:00:00)-Water Temperature (C)]]*OO[[#This Row],[99]]</f>
        <v>4.6769086688612492E-11</v>
      </c>
    </row>
    <row r="61" spans="1:101" x14ac:dyDescent="0.35">
      <c r="A61" t="s">
        <v>66</v>
      </c>
      <c r="B61">
        <v>893.70410000000004</v>
      </c>
      <c r="C61" s="10">
        <f>3/24*OO[[#This Row],[59 (26JUN1985 06:00:00)-Water Temperature (C)]]*OO[[#This Row],[1]]/SUM(OO[1])</f>
        <v>3.2423441706386133E-10</v>
      </c>
      <c r="D61" s="10">
        <f>3/24*OO[[#This Row],[60 (26JUN1985 09:00:00)-Water Temperature (C)]]*OO[[#This Row],[2]]/SUM(OO[2])</f>
        <v>2.0136526413089675E-2</v>
      </c>
      <c r="E61" s="10">
        <f>3/24*OO[[#This Row],[61 (26JUN1985 12:00:00)-Water Temperature (C)]]*OO[[#This Row],[3]]/SUM(OO[3])</f>
        <v>0.14080330958947765</v>
      </c>
      <c r="F61" s="10">
        <f>3/24*OO[[#This Row],[62 (26JUN1985 15:00:00)-Water Temperature (C)]]*OO[[#This Row],[4]]/SUM(OO[4])</f>
        <v>2.0250620625582211E-2</v>
      </c>
      <c r="G61" s="10">
        <f>3/24*OO[[#This Row],[63 (26JUN1985 18:00:00)-Water Temperature (C)]]*OO[[#This Row],[5]]/SUM(OO[5])</f>
        <v>4.4153666953067675E-4</v>
      </c>
      <c r="H61" s="10">
        <f>3/24*OO[[#This Row],[64 (26JUN1985 21:00:00)-Water Temperature (C)]]*OO[[#This Row],[6]]/SUM(OO[6])</f>
        <v>1.8462683104984068E-5</v>
      </c>
      <c r="I61" s="10">
        <f>3/24*OO[[#This Row],[65 (27JUN1985 00:00:00)-Water Temperature (C)]]*OO[[#This Row],[7]]/SUM(OO[7])</f>
        <v>1.2472741146831195E-5</v>
      </c>
      <c r="J61" s="10">
        <f>3/24*OO[[#This Row],[66 (27JUN1985 03:00:00)-Water Temperature (C)]]*OO[[#This Row],[8]]/SUM(OO[8])</f>
        <v>1.0072608757679875E-5</v>
      </c>
      <c r="K61" s="10">
        <f>3/24*OO[[#This Row],[67 (27JUN1985 06:00:00)-Water Temperature (C)]]*OO[[#This Row],[9]]/SUM(OO[9])</f>
        <v>8.1748597699349596E-6</v>
      </c>
      <c r="L61" s="10">
        <f>3/24*OO[[#This Row],[68 (27JUN1985 09:00:00)-Water Temperature (C)]]*OO[[#This Row],[10]]/SUM(OO[10])</f>
        <v>6.7820243508074105E-6</v>
      </c>
      <c r="M61" s="10">
        <f>3/24*OO[[#This Row],[69 (27JUN1985 12:00:00)-Water Temperature (C)]]*OO[[#This Row],[11]]/SUM(OO[11])</f>
        <v>5.726236580963176E-6</v>
      </c>
      <c r="N61" s="10">
        <f>3/24*OO[[#This Row],[70 (27JUN1985 15:00:00)-Water Temperature (C)]]*OO[[#This Row],[12]]/SUM(OO[12])</f>
        <v>4.7954580946349968E-6</v>
      </c>
      <c r="O61" s="10">
        <f>3/24*OO[[#This Row],[71 (27JUN1985 18:00:00)-Water Temperature (C)]]*OO[[#This Row],[13]]/SUM(OO[13])</f>
        <v>3.9776001107940727E-6</v>
      </c>
      <c r="P61" s="10">
        <f>3/24*OO[[#This Row],[72 (27JUN1985 21:00:00)-Water Temperature (C)]]*OO[[#This Row],[14]]/SUM(OO[14])</f>
        <v>3.2233665656624802E-6</v>
      </c>
      <c r="Q61" s="10">
        <f>3/24*OO[[#This Row],[73 (28JUN1985 00:00:00)-Water Temperature (C)]]*OO[[#This Row],[15]]/SUM(OO[15])</f>
        <v>2.5425146412944527E-6</v>
      </c>
      <c r="R61" s="10">
        <f>3/24*OO[[#This Row],[74 (28JUN1985 03:00:00)-Water Temperature (C)]]*OO[[#This Row],[16]]/SUM(OO[16])</f>
        <v>1.9994996049188718E-6</v>
      </c>
      <c r="S61" s="10">
        <f>3/24*OO[[#This Row],[75 (28JUN1985 06:00:00)-Water Temperature (C)]]*OO[[#This Row],[17]]/SUM(OO[17])</f>
        <v>1.5822856153475919E-6</v>
      </c>
      <c r="T61" s="10">
        <f>3/24*OO[[#This Row],[76 (28JUN1985 09:00:00)-Water Temperature (C)]]*OO[[#This Row],[18]]/SUM(OO[18])</f>
        <v>1.2856450726853463E-6</v>
      </c>
      <c r="U61" s="10">
        <f>3/24*OO[[#This Row],[77 (28JUN1985 12:00:00)-Water Temperature (C)]]*OO[[#This Row],[19]]/SUM(OO[19])</f>
        <v>1.078749869426492E-6</v>
      </c>
      <c r="V61" s="10">
        <f>3/24000000*OO[[#This Row],[78 (28JUN1985 15:00:00)-Water Temperature (C)]]*OO[[#This Row],[20]]</f>
        <v>9.0662495700874989E-7</v>
      </c>
      <c r="W61" s="10">
        <f>3/24000000*OO[[#This Row],[79 (28JUN1985 18:00:00)-Water Temperature (C)]]*OO[[#This Row],[21]]</f>
        <v>7.5514396203937485E-7</v>
      </c>
      <c r="X61" s="10">
        <f>3/24000000*OO[[#This Row],[80 (28JUN1985 21:00:00)-Water Temperature (C)]]*OO[[#This Row],[22]]</f>
        <v>6.1738784005600005E-7</v>
      </c>
      <c r="Y61" s="10">
        <f>3/24000000*OO[[#This Row],[81 (29JUN1985 00:00:00)-Water Temperature (C)]]*OO[[#This Row],[23]]</f>
        <v>4.9051185158999996E-7</v>
      </c>
      <c r="Z61" s="10">
        <f>3/24000000*OO[[#This Row],[82 (29JUN1985 03:00:00)-Water Temperature (C)]]*OO[[#This Row],[24]]</f>
        <v>3.882264918555E-7</v>
      </c>
      <c r="AA61" s="10">
        <f>3/24000000*OO[[#This Row],[83 (29JUN1985 06:00:00)-Water Temperature (C)]]*OO[[#This Row],[25]]</f>
        <v>3.1089041576362495E-7</v>
      </c>
      <c r="AB61" s="10">
        <f>3/24000000*OO[[#This Row],[84 (29JUN1985 09:00:00)-Water Temperature (C)]]*OO[[#This Row],[26]]</f>
        <v>2.56692278492E-7</v>
      </c>
      <c r="AC61" s="10">
        <f>3/24000000*OO[[#This Row],[85 (29JUN1985 12:00:00)-Water Temperature (C)]]*OO[[#This Row],[27]]</f>
        <v>2.1780066294312497E-7</v>
      </c>
      <c r="AD61" s="10">
        <f>3/24000000*OO[[#This Row],[86 (29JUN1985 15:00:00)-Water Temperature (C)]]*OO[[#This Row],[28]]</f>
        <v>1.8561007828698749E-7</v>
      </c>
      <c r="AE61" s="10">
        <f>3/24000000*OO[[#This Row],[88 (29JUN1985 21:00:00)-Water Temperature (C)]]*OO[[#This Row],[30]]</f>
        <v>1.310091508464E-7</v>
      </c>
      <c r="AF61" s="10">
        <f>3/24000000*OO[[#This Row],[88 (29JUN1985 21:00:00)-Water Temperature (C)]]*OO[[#This Row],[30]]</f>
        <v>1.310091508464E-7</v>
      </c>
      <c r="AG61" s="10">
        <f>3/24000000*OO[[#This Row],[89 (30JUN1985 00:00:00)-Water Temperature (C)]]*OO[[#This Row],[31]]</f>
        <v>1.0573189924189998E-7</v>
      </c>
      <c r="AH61" s="10">
        <f>3/24000000*OO[[#This Row],[90 (30JUN1985 03:00:00)-Water Temperature (C)]]*OO[[#This Row],[32]]</f>
        <v>8.5434065010149989E-8</v>
      </c>
      <c r="AI61" s="10">
        <f>3/24000000*OO[[#This Row],[91 (30JUN1985 06:00:00)-Water Temperature (C)]]*OO[[#This Row],[33]]</f>
        <v>6.9623738407125001E-8</v>
      </c>
      <c r="AJ61" s="10">
        <f>3/24000000*OO[[#This Row],[92 (30JUN1985 09:00:00)-Water Temperature (C)]]*OO[[#This Row],[34]]</f>
        <v>5.8720481680224992E-8</v>
      </c>
      <c r="AK61" s="10">
        <f>3/24000000*OO[[#This Row],[93 (30JUN1985 12:00:00)-Water Temperature (C)]]*OO[[#This Row],[35]]</f>
        <v>5.1664741378949994E-8</v>
      </c>
      <c r="AL61" s="10">
        <f>3/24000000*OO[[#This Row],[94 (30JUN1985 15:00:00)-Water Temperature (C)]]*OO[[#This Row],[36]]</f>
        <v>4.6014140329849998E-8</v>
      </c>
      <c r="AM61" s="10">
        <f>3/24000000*OO[[#This Row],[95 (30JUN1985 18:00:00)-Water Temperature (C)]]*OO[[#This Row],[37]]</f>
        <v>4.1063728401600001E-8</v>
      </c>
      <c r="AN61" s="10">
        <f>3/24000000*OO[[#This Row],[96 (30JUN1985 21:00:00)-Water Temperature (C)]]*OO[[#This Row],[38]]</f>
        <v>3.5860737821999998E-8</v>
      </c>
      <c r="AO61" s="10">
        <f>3/24000000*OO[[#This Row],[97 (01JUL1985 00:00:00)-Water Temperature (C)]]*OO[[#This Row],[39]]</f>
        <v>3.0418523282437498E-8</v>
      </c>
      <c r="AP61" s="10">
        <f>3/24000000*OO[[#This Row],[98 (01JUL1985 03:00:00)-Water Temperature (C)]]*OO[[#This Row],[40]]</f>
        <v>2.5687541151562501E-8</v>
      </c>
      <c r="AQ61" s="10">
        <f>3/24000000*OO[[#This Row],[99 (01JUL1985 06:00:00)-Water Temperature (C)]]*OO[[#This Row],[41]]</f>
        <v>2.18142675802625E-8</v>
      </c>
      <c r="AR61" s="10">
        <f>3/24000000*OO[[#This Row],[100 (01JUL1985 09:00:00)-Water Temperature (C)]]*OO[[#This Row],[42]]</f>
        <v>1.91396203211375E-8</v>
      </c>
      <c r="AS61" s="10">
        <f>3/24000000*OO[[#This Row],[101 (01JUL1985 12:00:00)-Water Temperature (C)]]*OO[[#This Row],[43]]</f>
        <v>1.7357977852781249E-8</v>
      </c>
      <c r="AT61" s="10">
        <f>3/24000000*OO[[#This Row],[102 (01JUL1985 15:00:00)-Water Temperature (C)]]*OO[[#This Row],[44]]</f>
        <v>1.5679728597319996E-8</v>
      </c>
      <c r="AU61" s="10">
        <f>3/24000000*OO[[#This Row],[103 (01JUL1985 18:00:00)-Water Temperature (C)]]*OO[[#This Row],[45]]</f>
        <v>1.40388125423E-8</v>
      </c>
      <c r="AV61" s="10">
        <f>3/24000000*OO[[#This Row],[104 (01JUL1985 21:00:00)-Water Temperature (C)]]*OO[[#This Row],[46]]</f>
        <v>1.2315922983427499E-8</v>
      </c>
      <c r="AW61" s="10">
        <f>3/24000000*OO[[#This Row],[105 (02JUL1985 00:00:00)-Water Temperature (C)]]*OO[[#This Row],[47]]</f>
        <v>1.06446852190025E-8</v>
      </c>
      <c r="AX61" s="10">
        <f>3/24000000*OO[[#This Row],[106 (02JUL1985 03:00:00)-Water Temperature (C)]]*OO[[#This Row],[48]]</f>
        <v>9.2261556786987486E-9</v>
      </c>
      <c r="AY61" s="10">
        <f>3/24000000*OO[[#This Row],[107 (02JUL1985 06:00:00)-Water Temperature (C)]]*OO[[#This Row],[49]]</f>
        <v>8.0310649888949978E-9</v>
      </c>
      <c r="AZ61" s="10">
        <f>3/24000000*OO[[#This Row],[108 (02JUL1985 09:00:00)-Water Temperature (C)]]*OO[[#This Row],[50]]</f>
        <v>7.0315195610199983E-9</v>
      </c>
      <c r="BA61" s="10">
        <f>3/24000000*OO[[#This Row],[109 (02JUL1985 12:00:00)-Water Temperature (C)]]*OO[[#This Row],[51]]</f>
        <v>6.2842627181249992E-9</v>
      </c>
      <c r="BB61" s="10">
        <f>3/24000000*OO[[#This Row],[110 (02JUL1985 15:00:00)-Water Temperature (C)]]*OO[[#This Row],[52]]</f>
        <v>5.6947478950862491E-9</v>
      </c>
      <c r="BC61" s="10">
        <f>3/24000000*OO[[#This Row],[111 (02JUL1985 18:00:00)-Water Temperature (C)]]*OO[[#This Row],[53]]</f>
        <v>5.1233626993500002E-9</v>
      </c>
      <c r="BD61" s="10">
        <f>3/24000000*OO[[#This Row],[112 (02JUL1985 21:00:00)-Water Temperature (C)]]*OO[[#This Row],[54]]</f>
        <v>4.5074649041562504E-9</v>
      </c>
      <c r="BE61" s="10">
        <f>3/24000000*OO[[#This Row],[113 (03JUL1985 00:00:00)-Water Temperature (C)]]*OO[[#This Row],[55]]</f>
        <v>3.8705909740999996E-9</v>
      </c>
      <c r="BF61" s="10">
        <f>3/24000000*OO[[#This Row],[114 (03JUL1985 03:00:00)-Water Temperature (C)]]*OO[[#This Row],[56]]</f>
        <v>3.2971237432500001E-9</v>
      </c>
      <c r="BG61" s="10">
        <f>3/24000000*OO[[#This Row],[115 (03JUL1985 06:00:00)-Water Temperature (C)]]*OO[[#This Row],[57]]</f>
        <v>2.7971403778249999E-9</v>
      </c>
      <c r="BH61" s="10">
        <f>3/24000000*OO[[#This Row],[116 (03JUL1985 09:00:00)-Water Temperature (C)]]*OO[[#This Row],[58]]</f>
        <v>2.4192019809900002E-9</v>
      </c>
      <c r="BI61" s="10">
        <f>3/24000000*OO[[#This Row],[117 (03JUL1985 12:00:00)-Water Temperature (C)]]*OO[[#This Row],[59]]</f>
        <v>2.1710239809309998E-9</v>
      </c>
      <c r="BJ61" s="10">
        <f>3/24000000*OO[[#This Row],[118 (03JUL1985 15:00:00)-Water Temperature (C)]]*OO[[#This Row],[60]]</f>
        <v>1.9624322569020001E-9</v>
      </c>
      <c r="BK61" s="10">
        <f>3/24000000*OO[[#This Row],[119 (03JUL1985 18:00:00)-Water Temperature (C)]]*OO[[#This Row],[61]]</f>
        <v>1.7612940590279998E-9</v>
      </c>
      <c r="BL61" s="10">
        <f>3/24000000*OO[[#This Row],[120 (03JUL1985 21:00:00)-Water Temperature (C)]]*OO[[#This Row],[62]]</f>
        <v>1.551226404853125E-9</v>
      </c>
      <c r="BM61" s="10">
        <f>3/24000000*OO[[#This Row],[121 (04JUL1985 00:00:00)-Water Temperature (C)]]*OO[[#This Row],[63]]</f>
        <v>1.3362450056131249E-9</v>
      </c>
      <c r="BN61" s="10">
        <f>3/24000000*OO[[#This Row],[122 (04JUL1985 03:00:00)-Water Temperature (C)]]*OO[[#This Row],[64]]</f>
        <v>1.151340563625E-9</v>
      </c>
      <c r="BO61" s="10">
        <f>3/24000000*OO[[#This Row],[123 (04JUL1985 06:00:00)-Water Temperature (C)]]*OO[[#This Row],[65]]</f>
        <v>9.9805979678624998E-10</v>
      </c>
      <c r="BP61" s="10">
        <f>3/24000000*OO[[#This Row],[124 (04JUL1985 09:00:00)-Water Temperature (C)]]*OO[[#This Row],[66]]</f>
        <v>8.9071137968400011E-10</v>
      </c>
      <c r="BQ61" s="10">
        <f>3/24000000*OO[[#This Row],[125 (04JUL1985 12:00:00)-Water Temperature (C)]]*OO[[#This Row],[67]]</f>
        <v>8.1492153725500005E-10</v>
      </c>
      <c r="BR61" s="10">
        <f>3/24000000*OO[[#This Row],[126 (04JUL1985 15:00:00)-Water Temperature (C)]]*OO[[#This Row],[68]]</f>
        <v>7.4505833114624994E-10</v>
      </c>
      <c r="BS61" s="10">
        <f>3/24000000*OO[[#This Row],[127 (04JUL1985 18:00:00)-Water Temperature (C)]]*OO[[#This Row],[69]]</f>
        <v>6.7779983419675E-10</v>
      </c>
      <c r="BT61" s="10">
        <f>3/24000000*OO[[#This Row],[128 (04JUL1985 21:00:00)-Water Temperature (C)]]*OO[[#This Row],[70]]</f>
        <v>6.0641642415600007E-10</v>
      </c>
      <c r="BU61" s="10">
        <f>3/24000000*OO[[#This Row],[129 (05JUL1985 00:00:00)-Water Temperature (C)]]*OO[[#This Row],[71]]</f>
        <v>5.3182520991249998E-10</v>
      </c>
      <c r="BV61" s="10">
        <f>3/24000000*OO[[#This Row],[130 (05JUL1985 03:00:00)-Water Temperature (C)]]*OO[[#This Row],[72]]</f>
        <v>4.6651264129599996E-10</v>
      </c>
      <c r="BW61" s="10">
        <f>3/24000000*OO[[#This Row],[131 (05JUL1985 06:00:00)-Water Temperature (C)]]*OO[[#This Row],[73]]</f>
        <v>4.1267712995249998E-10</v>
      </c>
      <c r="BX61" s="10">
        <f>3/24000000*OO[[#This Row],[132 (05JUL1985 09:00:00)-Water Temperature (C)]]*OO[[#This Row],[74]]</f>
        <v>3.7726667968049997E-10</v>
      </c>
      <c r="BY61" s="10">
        <f>3/24000000*OO[[#This Row],[133 (05JUL1985 12:00:00)-Water Temperature (C)]]*OO[[#This Row],[75]]</f>
        <v>3.5434503548500001E-10</v>
      </c>
      <c r="BZ61" s="10">
        <f>3/24000000*OO[[#This Row],[134 (05JUL1985 15:00:00)-Water Temperature (C)]]*OO[[#This Row],[76]]</f>
        <v>3.3297050692124998E-10</v>
      </c>
      <c r="CA61" s="10">
        <f>3/24000000*OO[[#This Row],[135 (05JUL1985 18:00:00)-Water Temperature (C)]]*OO[[#This Row],[77]]</f>
        <v>3.1055784574200001E-10</v>
      </c>
      <c r="CB61" s="10">
        <f>3/24000000*OO[[#This Row],[136 (05JUL1985 21:00:00)-Water Temperature (C)]]*OO[[#This Row],[78]]</f>
        <v>2.8219887781312501E-10</v>
      </c>
      <c r="CC61" s="10">
        <f>3/24000000*OO[[#This Row],[137 (06JUL1985 00:00:00)-Water Temperature (C)]]*OO[[#This Row],[79]]</f>
        <v>2.4938347771750001E-10</v>
      </c>
      <c r="CD61" s="10">
        <f>3/24000000*OO[[#This Row],[138 (06JUL1985 03:00:00)-Water Temperature (C)]]*OO[[#This Row],[80]]</f>
        <v>2.19806672335625E-10</v>
      </c>
      <c r="CE61" s="10">
        <f>3/24000000*OO[[#This Row],[139 (06JUL1985 06:00:00)-Water Temperature (C)]]*OO[[#This Row],[81]]</f>
        <v>1.9500862296302502E-10</v>
      </c>
      <c r="CF61" s="10">
        <f>3/24000000*OO[[#This Row],[140 (06JUL1985 09:00:00)-Water Temperature (C)]]*OO[[#This Row],[82]]</f>
        <v>1.7951541896582497E-10</v>
      </c>
      <c r="CG61" s="10">
        <f>3/24000000*OO[[#This Row],[141 (06JUL1985 12:00:00)-Water Temperature (C)]]*OO[[#This Row],[83]]</f>
        <v>1.7028114291387501E-10</v>
      </c>
      <c r="CH61" s="10">
        <f>3/24000000*OO[[#This Row],[142 (06JUL1985 15:00:00)-Water Temperature (C)]]*OO[[#This Row],[84]]</f>
        <v>1.6193789433765001E-10</v>
      </c>
      <c r="CI61" s="10">
        <f>3/24000000*OO[[#This Row],[143 (06JUL1985 18:00:00)-Water Temperature (C)]]*OO[[#This Row],[85]]</f>
        <v>1.5432887848237501E-10</v>
      </c>
      <c r="CJ61" s="10">
        <f>3/24000000*OO[[#This Row],[144 (06JUL1985 21:00:00)-Water Temperature (C)]]*OO[[#This Row],[86]]</f>
        <v>1.4344877941563751E-10</v>
      </c>
      <c r="CK61" s="10">
        <f>3/24000000*OO[[#This Row],[145 (07JUL1985 00:00:00)-Water Temperature (C)]]*OO[[#This Row],[87]]</f>
        <v>1.2919396402457498E-10</v>
      </c>
      <c r="CL61" s="10">
        <f>3/24000000*OO[[#This Row],[146 (07JUL1985 03:00:00)-Water Temperature (C)]]*OO[[#This Row],[88]]</f>
        <v>1.1599994440444999E-10</v>
      </c>
      <c r="CM61" s="10">
        <f>3/24000000*OO[[#This Row],[147 (07JUL1985 06:00:00)-Water Temperature (C)]]*OO[[#This Row],[89]]</f>
        <v>1.0425059955877501E-10</v>
      </c>
      <c r="CN61" s="10">
        <f>3/24000000*OO[[#This Row],[148 (07JUL1985 09:00:00)-Water Temperature (C)]]*OO[[#This Row],[90]]</f>
        <v>9.4797511701749997E-11</v>
      </c>
      <c r="CO61" s="10">
        <f>3/24000000*OO[[#This Row],[149 (07JUL1985 12:00:00)-Water Temperature (C)]]*OO[[#This Row],[91]]</f>
        <v>8.9044688563700002E-11</v>
      </c>
      <c r="CP61" s="10">
        <f>3/24000000*OO[[#This Row],[150 (07JUL1985 15:00:00)-Water Temperature (C)]]*OO[[#This Row],[92]]</f>
        <v>8.5563935136624985E-11</v>
      </c>
      <c r="CQ61" s="10">
        <f>3/24000000*OO[[#This Row],[151 (07JUL1985 18:00:00)-Water Temperature (C)]]*OO[[#This Row],[93]]</f>
        <v>8.1135056486874999E-11</v>
      </c>
      <c r="CR61" s="10">
        <f>3/24000000*OO[[#This Row],[152 (07JUL1985 21:00:00)-Water Temperature (C)]]*OO[[#This Row],[94]]</f>
        <v>7.5544575532974986E-11</v>
      </c>
      <c r="CS61" s="10">
        <f>3/24000000*OO[[#This Row],[153 (08JUL1985 00:00:00)-Water Temperature (C)]]*OO[[#This Row],[95]]</f>
        <v>6.99199374696625E-11</v>
      </c>
      <c r="CT61" s="10">
        <f>3/24000000*OO[[#This Row],[154 (08JUL1985 03:00:00)-Water Temperature (C)]]*OO[[#This Row],[96]]</f>
        <v>6.3986525571149996E-11</v>
      </c>
      <c r="CU61" s="10">
        <f>3/24000000*OO[[#This Row],[155 (08JUL1985 06:00:00)-Water Temperature (C)]]*OO[[#This Row],[97]]</f>
        <v>5.8321095784700007E-11</v>
      </c>
      <c r="CV61" s="10">
        <f>3/24000000*OO[[#This Row],[156 (08JUL1985 09:00:00)-Water Temperature (C)]]*OO[[#This Row],[98]]</f>
        <v>5.4913894442099997E-11</v>
      </c>
      <c r="CW61" s="10">
        <f>3/24000000*OO[[#This Row],[157 (08JUL1985 12:00:00)-Water Temperature (C)]]*OO[[#This Row],[99]]</f>
        <v>5.3076779300924999E-11</v>
      </c>
    </row>
    <row r="62" spans="1:101" x14ac:dyDescent="0.35">
      <c r="A62" t="s">
        <v>67</v>
      </c>
      <c r="B62">
        <v>869.30489999999998</v>
      </c>
      <c r="C62" s="10">
        <f>3/24*OO[[#This Row],[59 (26JUN1985 06:00:00)-Water Temperature (C)]]*OO[[#This Row],[1]]/SUM(OO[1])</f>
        <v>5.4305830716529296E-11</v>
      </c>
      <c r="D62" s="10">
        <f>3/24*OO[[#This Row],[60 (26JUN1985 09:00:00)-Water Temperature (C)]]*OO[[#This Row],[2]]/SUM(OO[2])</f>
        <v>1.4329761428309792E-2</v>
      </c>
      <c r="E62" s="10">
        <f>3/24*OO[[#This Row],[61 (26JUN1985 12:00:00)-Water Temperature (C)]]*OO[[#This Row],[3]]/SUM(OO[3])</f>
        <v>0.16376403391358957</v>
      </c>
      <c r="F62" s="10">
        <f>3/24*OO[[#This Row],[62 (26JUN1985 15:00:00)-Water Temperature (C)]]*OO[[#This Row],[4]]/SUM(OO[4])</f>
        <v>3.2261023914616452E-2</v>
      </c>
      <c r="G62" s="10">
        <f>3/24*OO[[#This Row],[63 (26JUN1985 18:00:00)-Water Temperature (C)]]*OO[[#This Row],[5]]/SUM(OO[5])</f>
        <v>8.636113412853082E-4</v>
      </c>
      <c r="H62" s="10">
        <f>3/24*OO[[#This Row],[64 (26JUN1985 21:00:00)-Water Temperature (C)]]*OO[[#This Row],[6]]/SUM(OO[6])</f>
        <v>2.5204467309793663E-5</v>
      </c>
      <c r="I62" s="10">
        <f>3/24*OO[[#This Row],[65 (27JUN1985 00:00:00)-Water Temperature (C)]]*OO[[#This Row],[7]]/SUM(OO[7])</f>
        <v>1.4709302508107503E-5</v>
      </c>
      <c r="J62" s="10">
        <f>3/24*OO[[#This Row],[66 (27JUN1985 03:00:00)-Water Temperature (C)]]*OO[[#This Row],[8]]/SUM(OO[8])</f>
        <v>1.1858931214107968E-5</v>
      </c>
      <c r="K62" s="10">
        <f>3/24*OO[[#This Row],[67 (27JUN1985 06:00:00)-Water Temperature (C)]]*OO[[#This Row],[9]]/SUM(OO[9])</f>
        <v>9.6281143122187721E-6</v>
      </c>
      <c r="L62" s="10">
        <f>3/24*OO[[#This Row],[68 (27JUN1985 09:00:00)-Water Temperature (C)]]*OO[[#This Row],[10]]/SUM(OO[10])</f>
        <v>7.9813030606202227E-6</v>
      </c>
      <c r="M62" s="10">
        <f>3/24*OO[[#This Row],[69 (27JUN1985 12:00:00)-Water Temperature (C)]]*OO[[#This Row],[11]]/SUM(OO[11])</f>
        <v>6.7362974592587393E-6</v>
      </c>
      <c r="N62" s="10">
        <f>3/24*OO[[#This Row],[70 (27JUN1985 15:00:00)-Water Temperature (C)]]*OO[[#This Row],[12]]/SUM(OO[12])</f>
        <v>5.6431619887641323E-6</v>
      </c>
      <c r="O62" s="10">
        <f>3/24*OO[[#This Row],[71 (27JUN1985 18:00:00)-Water Temperature (C)]]*OO[[#This Row],[13]]/SUM(OO[13])</f>
        <v>4.6807988542880865E-6</v>
      </c>
      <c r="P62" s="10">
        <f>3/24*OO[[#This Row],[72 (27JUN1985 21:00:00)-Water Temperature (C)]]*OO[[#This Row],[14]]/SUM(OO[14])</f>
        <v>3.7991412665200305E-6</v>
      </c>
      <c r="Q62" s="10">
        <f>3/24*OO[[#This Row],[73 (28JUN1985 00:00:00)-Water Temperature (C)]]*OO[[#This Row],[15]]/SUM(OO[15])</f>
        <v>3.0008243422272561E-6</v>
      </c>
      <c r="R62" s="10">
        <f>3/24*OO[[#This Row],[74 (28JUN1985 03:00:00)-Water Temperature (C)]]*OO[[#This Row],[16]]/SUM(OO[16])</f>
        <v>2.3589427134619407E-6</v>
      </c>
      <c r="S62" s="10">
        <f>3/24*OO[[#This Row],[75 (28JUN1985 06:00:00)-Water Temperature (C)]]*OO[[#This Row],[17]]/SUM(OO[17])</f>
        <v>1.8659705243280379E-6</v>
      </c>
      <c r="T62" s="10">
        <f>3/24*OO[[#This Row],[76 (28JUN1985 09:00:00)-Water Temperature (C)]]*OO[[#This Row],[18]]/SUM(OO[18])</f>
        <v>1.5138811806947863E-6</v>
      </c>
      <c r="U62" s="10">
        <f>3/24*OO[[#This Row],[77 (28JUN1985 12:00:00)-Water Temperature (C)]]*OO[[#This Row],[19]]/SUM(OO[19])</f>
        <v>1.2684145155576052E-6</v>
      </c>
      <c r="V62" s="10">
        <f>3/24000000*OO[[#This Row],[78 (28JUN1985 15:00:00)-Water Temperature (C)]]*OO[[#This Row],[20]]</f>
        <v>1.0660063531901249E-6</v>
      </c>
      <c r="W62" s="10">
        <f>3/24000000*OO[[#This Row],[79 (28JUN1985 18:00:00)-Water Temperature (C)]]*OO[[#This Row],[21]]</f>
        <v>8.8858081406249994E-7</v>
      </c>
      <c r="X62" s="10">
        <f>3/24000000*OO[[#This Row],[80 (28JUN1985 21:00:00)-Water Temperature (C)]]*OO[[#This Row],[22]]</f>
        <v>7.2701555967050005E-7</v>
      </c>
      <c r="Y62" s="10">
        <f>3/24000000*OO[[#This Row],[81 (29JUN1985 00:00:00)-Water Temperature (C)]]*OO[[#This Row],[23]]</f>
        <v>5.7861030569024986E-7</v>
      </c>
      <c r="Z62" s="10">
        <f>3/24000000*OO[[#This Row],[82 (29JUN1985 03:00:00)-Water Temperature (C)]]*OO[[#This Row],[24]]</f>
        <v>4.5780868339112502E-7</v>
      </c>
      <c r="AA62" s="10">
        <f>3/24000000*OO[[#This Row],[83 (29JUN1985 06:00:00)-Water Temperature (C)]]*OO[[#This Row],[25]]</f>
        <v>3.6647825599662506E-7</v>
      </c>
      <c r="AB62" s="10">
        <f>3/24000000*OO[[#This Row],[84 (29JUN1985 09:00:00)-Water Temperature (C)]]*OO[[#This Row],[26]]</f>
        <v>3.0224864020549997E-7</v>
      </c>
      <c r="AC62" s="10">
        <f>3/24000000*OO[[#This Row],[85 (29JUN1985 12:00:00)-Water Temperature (C)]]*OO[[#This Row],[27]]</f>
        <v>2.5612351668249996E-7</v>
      </c>
      <c r="AD62" s="10">
        <f>3/24000000*OO[[#This Row],[86 (29JUN1985 15:00:00)-Water Temperature (C)]]*OO[[#This Row],[28]]</f>
        <v>2.1816863009610002E-7</v>
      </c>
      <c r="AE62" s="10">
        <f>3/24000000*OO[[#This Row],[88 (29JUN1985 21:00:00)-Water Temperature (C)]]*OO[[#This Row],[30]]</f>
        <v>1.5407767368368748E-7</v>
      </c>
      <c r="AF62" s="10">
        <f>3/24000000*OO[[#This Row],[88 (29JUN1985 21:00:00)-Water Temperature (C)]]*OO[[#This Row],[30]]</f>
        <v>1.5407767368368748E-7</v>
      </c>
      <c r="AG62" s="10">
        <f>3/24000000*OO[[#This Row],[89 (30JUN1985 00:00:00)-Water Temperature (C)]]*OO[[#This Row],[31]]</f>
        <v>1.2450051657652498E-7</v>
      </c>
      <c r="AH62" s="10">
        <f>3/24000000*OO[[#This Row],[90 (30JUN1985 03:00:00)-Water Temperature (C)]]*OO[[#This Row],[32]]</f>
        <v>1.005630331067E-7</v>
      </c>
      <c r="AI62" s="10">
        <f>3/24000000*OO[[#This Row],[91 (30JUN1985 06:00:00)-Water Temperature (C)]]*OO[[#This Row],[33]]</f>
        <v>8.1923970061925E-8</v>
      </c>
      <c r="AJ62" s="10">
        <f>3/24000000*OO[[#This Row],[92 (30JUN1985 09:00:00)-Water Temperature (C)]]*OO[[#This Row],[34]]</f>
        <v>6.8950202307674987E-8</v>
      </c>
      <c r="AK62" s="10">
        <f>3/24000000*OO[[#This Row],[93 (30JUN1985 12:00:00)-Water Temperature (C)]]*OO[[#This Row],[35]]</f>
        <v>6.0531470426962507E-8</v>
      </c>
      <c r="AL62" s="10">
        <f>3/24000000*OO[[#This Row],[94 (30JUN1985 15:00:00)-Water Temperature (C)]]*OO[[#This Row],[36]]</f>
        <v>5.3865013796999995E-8</v>
      </c>
      <c r="AM62" s="10">
        <f>3/24000000*OO[[#This Row],[95 (30JUN1985 18:00:00)-Water Temperature (C)]]*OO[[#This Row],[37]]</f>
        <v>4.8025387026250004E-8</v>
      </c>
      <c r="AN62" s="10">
        <f>3/24000000*OO[[#This Row],[96 (30JUN1985 21:00:00)-Water Temperature (C)]]*OO[[#This Row],[38]]</f>
        <v>4.1965445306849992E-8</v>
      </c>
      <c r="AO62" s="10">
        <f>3/24000000*OO[[#This Row],[97 (01JUL1985 00:00:00)-Water Temperature (C)]]*OO[[#This Row],[39]]</f>
        <v>3.5655330667312497E-8</v>
      </c>
      <c r="AP62" s="10">
        <f>3/24000000*OO[[#This Row],[98 (01JUL1985 03:00:00)-Water Temperature (C)]]*OO[[#This Row],[40]]</f>
        <v>3.0110182912450005E-8</v>
      </c>
      <c r="AQ62" s="10">
        <f>3/24000000*OO[[#This Row],[99 (01JUL1985 06:00:00)-Water Temperature (C)]]*OO[[#This Row],[41]]</f>
        <v>2.5565068931837495E-8</v>
      </c>
      <c r="AR62" s="10">
        <f>3/24000000*OO[[#This Row],[100 (01JUL1985 09:00:00)-Water Temperature (C)]]*OO[[#This Row],[42]]</f>
        <v>2.23922603571875E-8</v>
      </c>
      <c r="AS62" s="10">
        <f>3/24000000*OO[[#This Row],[101 (01JUL1985 12:00:00)-Water Temperature (C)]]*OO[[#This Row],[43]]</f>
        <v>2.0263841230975E-8</v>
      </c>
      <c r="AT62" s="10">
        <f>3/24000000*OO[[#This Row],[102 (01JUL1985 15:00:00)-Water Temperature (C)]]*OO[[#This Row],[44]]</f>
        <v>1.8309094899484998E-8</v>
      </c>
      <c r="AU62" s="10">
        <f>3/24000000*OO[[#This Row],[103 (01JUL1985 18:00:00)-Water Temperature (C)]]*OO[[#This Row],[45]]</f>
        <v>1.6393428943849998E-8</v>
      </c>
      <c r="AV62" s="10">
        <f>3/24000000*OO[[#This Row],[104 (01JUL1985 21:00:00)-Water Temperature (C)]]*OO[[#This Row],[46]]</f>
        <v>1.4406338796855E-8</v>
      </c>
      <c r="AW62" s="10">
        <f>3/24000000*OO[[#This Row],[105 (02JUL1985 00:00:00)-Water Temperature (C)]]*OO[[#This Row],[47]]</f>
        <v>1.2463033662000001E-8</v>
      </c>
      <c r="AX62" s="10">
        <f>3/24000000*OO[[#This Row],[106 (02JUL1985 03:00:00)-Water Temperature (C)]]*OO[[#This Row],[48]]</f>
        <v>1.0796857900251248E-8</v>
      </c>
      <c r="AY62" s="10">
        <f>3/24000000*OO[[#This Row],[107 (02JUL1985 06:00:00)-Water Temperature (C)]]*OO[[#This Row],[49]]</f>
        <v>9.3954365703649982E-9</v>
      </c>
      <c r="AZ62" s="10">
        <f>3/24000000*OO[[#This Row],[108 (02JUL1985 09:00:00)-Water Temperature (C)]]*OO[[#This Row],[50]]</f>
        <v>8.2175611108624997E-9</v>
      </c>
      <c r="BA62" s="10">
        <f>3/24000000*OO[[#This Row],[109 (02JUL1985 12:00:00)-Water Temperature (C)]]*OO[[#This Row],[51]]</f>
        <v>7.3422921849999996E-9</v>
      </c>
      <c r="BB62" s="10">
        <f>3/24000000*OO[[#This Row],[110 (02JUL1985 15:00:00)-Water Temperature (C)]]*OO[[#This Row],[52]]</f>
        <v>6.6554384677137501E-9</v>
      </c>
      <c r="BC62" s="10">
        <f>3/24000000*OO[[#This Row],[111 (02JUL1985 18:00:00)-Water Temperature (C)]]*OO[[#This Row],[53]]</f>
        <v>5.9922611969412496E-9</v>
      </c>
      <c r="BD62" s="10">
        <f>3/24000000*OO[[#This Row],[112 (02JUL1985 21:00:00)-Water Temperature (C)]]*OO[[#This Row],[54]]</f>
        <v>5.2709570985500004E-9</v>
      </c>
      <c r="BE62" s="10">
        <f>3/24000000*OO[[#This Row],[113 (03JUL1985 00:00:00)-Water Temperature (C)]]*OO[[#This Row],[55]]</f>
        <v>4.53269751784625E-9</v>
      </c>
      <c r="BF62" s="10">
        <f>3/24000000*OO[[#This Row],[114 (03JUL1985 03:00:00)-Water Temperature (C)]]*OO[[#This Row],[56]]</f>
        <v>3.8634733129912503E-9</v>
      </c>
      <c r="BG62" s="10">
        <f>3/24000000*OO[[#This Row],[115 (03JUL1985 06:00:00)-Water Temperature (C)]]*OO[[#This Row],[57]]</f>
        <v>3.2792457649987504E-9</v>
      </c>
      <c r="BH62" s="10">
        <f>3/24000000*OO[[#This Row],[116 (03JUL1985 09:00:00)-Water Temperature (C)]]*OO[[#This Row],[58]]</f>
        <v>2.8332731382812498E-9</v>
      </c>
      <c r="BI62" s="10">
        <f>3/24000000*OO[[#This Row],[117 (03JUL1985 12:00:00)-Water Temperature (C)]]*OO[[#This Row],[59]]</f>
        <v>2.5363043192824996E-9</v>
      </c>
      <c r="BJ62" s="10">
        <f>3/24000000*OO[[#This Row],[118 (03JUL1985 15:00:00)-Water Temperature (C)]]*OO[[#This Row],[60]]</f>
        <v>2.2924001378107497E-9</v>
      </c>
      <c r="BK62" s="10">
        <f>3/24000000*OO[[#This Row],[119 (03JUL1985 18:00:00)-Water Temperature (C)]]*OO[[#This Row],[61]]</f>
        <v>2.0581677398733752E-9</v>
      </c>
      <c r="BL62" s="10">
        <f>3/24000000*OO[[#This Row],[120 (03JUL1985 21:00:00)-Water Temperature (C)]]*OO[[#This Row],[62]]</f>
        <v>1.8137034774693748E-9</v>
      </c>
      <c r="BM62" s="10">
        <f>3/24000000*OO[[#This Row],[121 (04JUL1985 00:00:00)-Water Temperature (C)]]*OO[[#This Row],[63]]</f>
        <v>1.56484961762E-9</v>
      </c>
      <c r="BN62" s="10">
        <f>3/24000000*OO[[#This Row],[122 (04JUL1985 03:00:00)-Water Temperature (C)]]*OO[[#This Row],[64]]</f>
        <v>1.3480192423919999E-9</v>
      </c>
      <c r="BO62" s="10">
        <f>3/24000000*OO[[#This Row],[123 (04JUL1985 06:00:00)-Water Temperature (C)]]*OO[[#This Row],[65]]</f>
        <v>1.1683056687825002E-9</v>
      </c>
      <c r="BP62" s="10">
        <f>3/24000000*OO[[#This Row],[124 (04JUL1985 09:00:00)-Water Temperature (C)]]*OO[[#This Row],[66]]</f>
        <v>1.041149193216875E-9</v>
      </c>
      <c r="BQ62" s="10">
        <f>3/24000000*OO[[#This Row],[125 (04JUL1985 12:00:00)-Water Temperature (C)]]*OO[[#This Row],[67]]</f>
        <v>9.5158732486762504E-10</v>
      </c>
      <c r="BR62" s="10">
        <f>3/24000000*OO[[#This Row],[126 (04JUL1985 15:00:00)-Water Temperature (C)]]*OO[[#This Row],[68]]</f>
        <v>8.6981891918249993E-10</v>
      </c>
      <c r="BS62" s="10">
        <f>3/24000000*OO[[#This Row],[127 (04JUL1985 18:00:00)-Water Temperature (C)]]*OO[[#This Row],[69]]</f>
        <v>7.9059022424675003E-10</v>
      </c>
      <c r="BT62" s="10">
        <f>3/24000000*OO[[#This Row],[128 (04JUL1985 21:00:00)-Water Temperature (C)]]*OO[[#This Row],[70]]</f>
        <v>7.0809803252037495E-10</v>
      </c>
      <c r="BU62" s="10">
        <f>3/24000000*OO[[#This Row],[129 (05JUL1985 00:00:00)-Water Temperature (C)]]*OO[[#This Row],[71]]</f>
        <v>6.2175864963374988E-10</v>
      </c>
      <c r="BV62" s="10">
        <f>3/24000000*OO[[#This Row],[130 (05JUL1985 03:00:00)-Water Temperature (C)]]*OO[[#This Row],[72]]</f>
        <v>5.4521393859062506E-10</v>
      </c>
      <c r="BW62" s="10">
        <f>3/24000000*OO[[#This Row],[131 (05JUL1985 06:00:00)-Water Temperature (C)]]*OO[[#This Row],[73]]</f>
        <v>4.8195778716E-10</v>
      </c>
      <c r="BX62" s="10">
        <f>3/24000000*OO[[#This Row],[132 (05JUL1985 09:00:00)-Water Temperature (C)]]*OO[[#This Row],[74]]</f>
        <v>4.3994476221899997E-10</v>
      </c>
      <c r="BY62" s="10">
        <f>3/24000000*OO[[#This Row],[133 (05JUL1985 12:00:00)-Water Temperature (C)]]*OO[[#This Row],[75]]</f>
        <v>4.1270711227199994E-10</v>
      </c>
      <c r="BZ62" s="10">
        <f>3/24000000*OO[[#This Row],[134 (05JUL1985 15:00:00)-Water Temperature (C)]]*OO[[#This Row],[76]]</f>
        <v>3.8791600661499992E-10</v>
      </c>
      <c r="CA62" s="10">
        <f>3/24000000*OO[[#This Row],[135 (05JUL1985 18:00:00)-Water Temperature (C)]]*OO[[#This Row],[77]]</f>
        <v>3.6186128867249996E-10</v>
      </c>
      <c r="CB62" s="10">
        <f>3/24000000*OO[[#This Row],[136 (05JUL1985 21:00:00)-Water Temperature (C)]]*OO[[#This Row],[78]]</f>
        <v>3.2920441439387501E-10</v>
      </c>
      <c r="CC62" s="10">
        <f>3/24000000*OO[[#This Row],[137 (06JUL1985 00:00:00)-Water Temperature (C)]]*OO[[#This Row],[79]]</f>
        <v>2.9136806388450001E-10</v>
      </c>
      <c r="CD62" s="10">
        <f>3/24000000*OO[[#This Row],[138 (06JUL1985 03:00:00)-Water Temperature (C)]]*OO[[#This Row],[80]]</f>
        <v>2.56786655338125E-10</v>
      </c>
      <c r="CE62" s="10">
        <f>3/24000000*OO[[#This Row],[139 (06JUL1985 06:00:00)-Water Temperature (C)]]*OO[[#This Row],[81]]</f>
        <v>2.2780361737612496E-10</v>
      </c>
      <c r="CF62" s="10">
        <f>3/24000000*OO[[#This Row],[140 (06JUL1985 09:00:00)-Water Temperature (C)]]*OO[[#This Row],[82]]</f>
        <v>2.093418386748E-10</v>
      </c>
      <c r="CG62" s="10">
        <f>3/24000000*OO[[#This Row],[141 (06JUL1985 12:00:00)-Water Temperature (C)]]*OO[[#This Row],[83]]</f>
        <v>1.982942510889375E-10</v>
      </c>
      <c r="CH62" s="10">
        <f>3/24000000*OO[[#This Row],[142 (06JUL1985 15:00:00)-Water Temperature (C)]]*OO[[#This Row],[84]]</f>
        <v>1.8847132377960001E-10</v>
      </c>
      <c r="CI62" s="10">
        <f>3/24000000*OO[[#This Row],[143 (06JUL1985 18:00:00)-Water Temperature (C)]]*OO[[#This Row],[85]]</f>
        <v>1.79504710403625E-10</v>
      </c>
      <c r="CJ62" s="10">
        <f>3/24000000*OO[[#This Row],[144 (06JUL1985 21:00:00)-Water Temperature (C)]]*OO[[#This Row],[86]]</f>
        <v>1.6706615807204998E-10</v>
      </c>
      <c r="CK62" s="10">
        <f>3/24000000*OO[[#This Row],[145 (07JUL1985 00:00:00)-Water Temperature (C)]]*OO[[#This Row],[87]]</f>
        <v>1.507611402584625E-10</v>
      </c>
      <c r="CL62" s="10">
        <f>3/24000000*OO[[#This Row],[146 (07JUL1985 03:00:00)-Water Temperature (C)]]*OO[[#This Row],[88]]</f>
        <v>1.3530485215192498E-10</v>
      </c>
      <c r="CM62" s="10">
        <f>3/24000000*OO[[#This Row],[147 (07JUL1985 06:00:00)-Water Temperature (C)]]*OO[[#This Row],[89]]</f>
        <v>1.215867152717E-10</v>
      </c>
      <c r="CN62" s="10">
        <f>3/24000000*OO[[#This Row],[148 (07JUL1985 09:00:00)-Water Temperature (C)]]*OO[[#This Row],[90]]</f>
        <v>1.1040987698859999E-10</v>
      </c>
      <c r="CO62" s="10">
        <f>3/24000000*OO[[#This Row],[149 (07JUL1985 12:00:00)-Water Temperature (C)]]*OO[[#This Row],[91]]</f>
        <v>1.035546899761625E-10</v>
      </c>
      <c r="CP62" s="10">
        <f>3/24000000*OO[[#This Row],[150 (07JUL1985 15:00:00)-Water Temperature (C)]]*OO[[#This Row],[92]]</f>
        <v>9.9437467477274993E-11</v>
      </c>
      <c r="CQ62" s="10">
        <f>3/24000000*OO[[#This Row],[151 (07JUL1985 18:00:00)-Water Temperature (C)]]*OO[[#This Row],[93]]</f>
        <v>9.4322462840749997E-11</v>
      </c>
      <c r="CR62" s="10">
        <f>3/24000000*OO[[#This Row],[152 (07JUL1985 21:00:00)-Water Temperature (C)]]*OO[[#This Row],[94]]</f>
        <v>8.7844868963287505E-11</v>
      </c>
      <c r="CS62" s="10">
        <f>3/24000000*OO[[#This Row],[153 (08JUL1985 00:00:00)-Water Temperature (C)]]*OO[[#This Row],[95]]</f>
        <v>8.1355254776899991E-11</v>
      </c>
      <c r="CT62" s="10">
        <f>3/24000000*OO[[#This Row],[154 (08JUL1985 03:00:00)-Water Temperature (C)]]*OO[[#This Row],[96]]</f>
        <v>7.4540454991112493E-11</v>
      </c>
      <c r="CU62" s="10">
        <f>3/24000000*OO[[#This Row],[155 (08JUL1985 06:00:00)-Water Temperature (C)]]*OO[[#This Row],[97]]</f>
        <v>6.7916607062700002E-11</v>
      </c>
      <c r="CV62" s="10">
        <f>3/24000000*OO[[#This Row],[156 (08JUL1985 09:00:00)-Water Temperature (C)]]*OO[[#This Row],[98]]</f>
        <v>6.3865178878750015E-11</v>
      </c>
      <c r="CW62" s="10">
        <f>3/24000000*OO[[#This Row],[157 (08JUL1985 12:00:00)-Water Temperature (C)]]*OO[[#This Row],[99]]</f>
        <v>6.1671373808274989E-11</v>
      </c>
    </row>
    <row r="63" spans="1:101" x14ac:dyDescent="0.35">
      <c r="A63" t="s">
        <v>68</v>
      </c>
      <c r="B63">
        <v>852.80600000000004</v>
      </c>
      <c r="C63" s="10">
        <f>3/24*OO[[#This Row],[59 (26JUN1985 06:00:00)-Water Temperature (C)]]*OO[[#This Row],[1]]/SUM(OO[1])</f>
        <v>7.5827171361085964E-12</v>
      </c>
      <c r="D63" s="10">
        <f>3/24*OO[[#This Row],[60 (26JUN1985 09:00:00)-Water Temperature (C)]]*OO[[#This Row],[2]]/SUM(OO[2])</f>
        <v>8.4703869831119563E-3</v>
      </c>
      <c r="E63" s="10">
        <f>3/24*OO[[#This Row],[61 (26JUN1985 12:00:00)-Water Temperature (C)]]*OO[[#This Row],[3]]/SUM(OO[3])</f>
        <v>0.15821312106628138</v>
      </c>
      <c r="F63" s="10">
        <f>3/24*OO[[#This Row],[62 (26JUN1985 15:00:00)-Water Temperature (C)]]*OO[[#This Row],[4]]/SUM(OO[4])</f>
        <v>4.0971597403277486E-2</v>
      </c>
      <c r="G63" s="10">
        <f>3/24*OO[[#This Row],[63 (26JUN1985 18:00:00)-Water Temperature (C)]]*OO[[#This Row],[5]]/SUM(OO[5])</f>
        <v>1.3098545465162956E-3</v>
      </c>
      <c r="H63" s="10">
        <f>3/24*OO[[#This Row],[64 (26JUN1985 21:00:00)-Water Temperature (C)]]*OO[[#This Row],[6]]/SUM(OO[6])</f>
        <v>3.0304745273841789E-5</v>
      </c>
      <c r="I63" s="10">
        <f>3/24*OO[[#This Row],[65 (27JUN1985 00:00:00)-Water Temperature (C)]]*OO[[#This Row],[7]]/SUM(OO[7])</f>
        <v>1.4693298642125289E-5</v>
      </c>
      <c r="J63" s="10">
        <f>3/24*OO[[#This Row],[66 (27JUN1985 03:00:00)-Water Temperature (C)]]*OO[[#This Row],[8]]/SUM(OO[8])</f>
        <v>1.1818695282971421E-5</v>
      </c>
      <c r="K63" s="10">
        <f>3/24*OO[[#This Row],[67 (27JUN1985 06:00:00)-Water Temperature (C)]]*OO[[#This Row],[9]]/SUM(OO[9])</f>
        <v>9.5969258680111577E-6</v>
      </c>
      <c r="L63" s="10">
        <f>3/24*OO[[#This Row],[68 (27JUN1985 09:00:00)-Water Temperature (C)]]*OO[[#This Row],[10]]/SUM(OO[10])</f>
        <v>7.9504313583030063E-6</v>
      </c>
      <c r="M63" s="10">
        <f>3/24*OO[[#This Row],[69 (27JUN1985 12:00:00)-Water Temperature (C)]]*OO[[#This Row],[11]]/SUM(OO[11])</f>
        <v>6.7075852493768705E-6</v>
      </c>
      <c r="N63" s="10">
        <f>3/24*OO[[#This Row],[70 (27JUN1985 15:00:00)-Water Temperature (C)]]*OO[[#This Row],[12]]/SUM(OO[12])</f>
        <v>5.6204351865311582E-6</v>
      </c>
      <c r="O63" s="10">
        <f>3/24*OO[[#This Row],[71 (27JUN1985 18:00:00)-Water Temperature (C)]]*OO[[#This Row],[13]]/SUM(OO[13])</f>
        <v>4.6627489743523168E-6</v>
      </c>
      <c r="P63" s="10">
        <f>3/24*OO[[#This Row],[72 (27JUN1985 21:00:00)-Water Temperature (C)]]*OO[[#This Row],[14]]/SUM(OO[14])</f>
        <v>3.7896038201457964E-6</v>
      </c>
      <c r="Q63" s="10">
        <f>3/24*OO[[#This Row],[73 (28JUN1985 00:00:00)-Water Temperature (C)]]*OO[[#This Row],[15]]/SUM(OO[15])</f>
        <v>2.9971824819139551E-6</v>
      </c>
      <c r="R63" s="10">
        <f>3/24*OO[[#This Row],[74 (28JUN1985 03:00:00)-Water Temperature (C)]]*OO[[#This Row],[16]]/SUM(OO[16])</f>
        <v>2.3553969996707283E-6</v>
      </c>
      <c r="S63" s="10">
        <f>3/24*OO[[#This Row],[75 (28JUN1985 06:00:00)-Water Temperature (C)]]*OO[[#This Row],[17]]/SUM(OO[17])</f>
        <v>1.862426561522033E-6</v>
      </c>
      <c r="T63" s="10">
        <f>3/24*OO[[#This Row],[76 (28JUN1985 09:00:00)-Water Temperature (C)]]*OO[[#This Row],[18]]/SUM(OO[18])</f>
        <v>1.5090808693548884E-6</v>
      </c>
      <c r="U63" s="10">
        <f>3/24*OO[[#This Row],[77 (28JUN1985 12:00:00)-Water Temperature (C)]]*OO[[#This Row],[19]]/SUM(OO[19])</f>
        <v>1.2624799031179468E-6</v>
      </c>
      <c r="V63" s="10">
        <f>3/24000000*OO[[#This Row],[78 (28JUN1985 15:00:00)-Water Temperature (C)]]*OO[[#This Row],[20]]</f>
        <v>1.0608208388505001E-6</v>
      </c>
      <c r="W63" s="10">
        <f>3/24000000*OO[[#This Row],[79 (28JUN1985 18:00:00)-Water Temperature (C)]]*OO[[#This Row],[21]]</f>
        <v>8.8495512099750002E-7</v>
      </c>
      <c r="X63" s="10">
        <f>3/24000000*OO[[#This Row],[80 (28JUN1985 21:00:00)-Water Temperature (C)]]*OO[[#This Row],[22]]</f>
        <v>7.2448733884312498E-7</v>
      </c>
      <c r="Y63" s="10">
        <f>3/24000000*OO[[#This Row],[81 (29JUN1985 00:00:00)-Water Temperature (C)]]*OO[[#This Row],[23]]</f>
        <v>5.7750738006374999E-7</v>
      </c>
      <c r="Z63" s="10">
        <f>3/24000000*OO[[#This Row],[82 (29JUN1985 03:00:00)-Water Temperature (C)]]*OO[[#This Row],[24]]</f>
        <v>4.5683675387999993E-7</v>
      </c>
      <c r="AA63" s="10">
        <f>3/24000000*OO[[#This Row],[83 (29JUN1985 06:00:00)-Water Temperature (C)]]*OO[[#This Row],[25]]</f>
        <v>3.6550410656450003E-7</v>
      </c>
      <c r="AB63" s="10">
        <f>3/24000000*OO[[#This Row],[84 (29JUN1985 09:00:00)-Water Temperature (C)]]*OO[[#This Row],[26]]</f>
        <v>3.01157343203E-7</v>
      </c>
      <c r="AC63" s="10">
        <f>3/24000000*OO[[#This Row],[85 (29JUN1985 12:00:00)-Water Temperature (C)]]*OO[[#This Row],[27]]</f>
        <v>2.5483365039287497E-7</v>
      </c>
      <c r="AD63" s="10">
        <f>3/24000000*OO[[#This Row],[86 (29JUN1985 15:00:00)-Water Temperature (C)]]*OO[[#This Row],[28]]</f>
        <v>2.1699222690575E-7</v>
      </c>
      <c r="AE63" s="10">
        <f>3/24000000*OO[[#This Row],[88 (29JUN1985 21:00:00)-Water Temperature (C)]]*OO[[#This Row],[30]]</f>
        <v>1.5330098722014999E-7</v>
      </c>
      <c r="AF63" s="10">
        <f>3/24000000*OO[[#This Row],[88 (29JUN1985 21:00:00)-Water Temperature (C)]]*OO[[#This Row],[30]]</f>
        <v>1.5330098722014999E-7</v>
      </c>
      <c r="AG63" s="10">
        <f>3/24000000*OO[[#This Row],[89 (30JUN1985 00:00:00)-Water Temperature (C)]]*OO[[#This Row],[31]]</f>
        <v>1.2402804994249999E-7</v>
      </c>
      <c r="AH63" s="10">
        <f>3/24000000*OO[[#This Row],[90 (30JUN1985 03:00:00)-Water Temperature (C)]]*OO[[#This Row],[32]]</f>
        <v>1.0014373228895E-7</v>
      </c>
      <c r="AI63" s="10">
        <f>3/24000000*OO[[#This Row],[91 (30JUN1985 06:00:00)-Water Temperature (C)]]*OO[[#This Row],[33]]</f>
        <v>8.1549353943462508E-8</v>
      </c>
      <c r="AJ63" s="10">
        <f>3/24000000*OO[[#This Row],[92 (30JUN1985 09:00:00)-Water Temperature (C)]]*OO[[#This Row],[34]]</f>
        <v>6.8506870540199998E-8</v>
      </c>
      <c r="AK63" s="10">
        <f>3/24000000*OO[[#This Row],[93 (30JUN1985 12:00:00)-Water Temperature (C)]]*OO[[#This Row],[35]]</f>
        <v>6.0009405799650008E-8</v>
      </c>
      <c r="AL63" s="10">
        <f>3/24000000*OO[[#This Row],[94 (30JUN1985 15:00:00)-Water Temperature (C)]]*OO[[#This Row],[36]]</f>
        <v>5.3353677851200001E-8</v>
      </c>
      <c r="AM63" s="10">
        <f>3/24000000*OO[[#This Row],[95 (30JUN1985 18:00:00)-Water Temperature (C)]]*OO[[#This Row],[37]]</f>
        <v>4.7536610602274994E-8</v>
      </c>
      <c r="AN63" s="10">
        <f>3/24000000*OO[[#This Row],[96 (30JUN1985 21:00:00)-Water Temperature (C)]]*OO[[#This Row],[38]]</f>
        <v>4.1557074417949995E-8</v>
      </c>
      <c r="AO63" s="10">
        <f>3/24000000*OO[[#This Row],[97 (01JUL1985 00:00:00)-Water Temperature (C)]]*OO[[#This Row],[39]]</f>
        <v>3.5363343480499997E-8</v>
      </c>
      <c r="AP63" s="10">
        <f>3/24000000*OO[[#This Row],[98 (01JUL1985 03:00:00)-Water Temperature (C)]]*OO[[#This Row],[40]]</f>
        <v>2.9865380233987497E-8</v>
      </c>
      <c r="AQ63" s="10">
        <f>3/24000000*OO[[#This Row],[99 (01JUL1985 06:00:00)-Water Temperature (C)]]*OO[[#This Row],[41]]</f>
        <v>2.5353295806074997E-8</v>
      </c>
      <c r="AR63" s="10">
        <f>3/24000000*OO[[#This Row],[100 (01JUL1985 09:00:00)-Water Temperature (C)]]*OO[[#This Row],[42]]</f>
        <v>2.2173452021874998E-8</v>
      </c>
      <c r="AS63" s="10">
        <f>3/24000000*OO[[#This Row],[101 (01JUL1985 12:00:00)-Water Temperature (C)]]*OO[[#This Row],[43]]</f>
        <v>2.0023178263904997E-8</v>
      </c>
      <c r="AT63" s="10">
        <f>3/24000000*OO[[#This Row],[102 (01JUL1985 15:00:00)-Water Temperature (C)]]*OO[[#This Row],[44]]</f>
        <v>1.8093522467632503E-8</v>
      </c>
      <c r="AU63" s="10">
        <f>3/24000000*OO[[#This Row],[103 (01JUL1985 18:00:00)-Water Temperature (C)]]*OO[[#This Row],[45]]</f>
        <v>1.6203672311601248E-8</v>
      </c>
      <c r="AV63" s="10">
        <f>3/24000000*OO[[#This Row],[104 (01JUL1985 21:00:00)-Water Temperature (C)]]*OO[[#This Row],[46]]</f>
        <v>1.4259116233179999E-8</v>
      </c>
      <c r="AW63" s="10">
        <f>3/24000000*OO[[#This Row],[105 (02JUL1985 00:00:00)-Water Temperature (C)]]*OO[[#This Row],[47]]</f>
        <v>1.2348051887665001E-8</v>
      </c>
      <c r="AX63" s="10">
        <f>3/24000000*OO[[#This Row],[106 (02JUL1985 03:00:00)-Water Temperature (C)]]*OO[[#This Row],[48]]</f>
        <v>1.0692689572041251E-8</v>
      </c>
      <c r="AY63" s="10">
        <f>3/24000000*OO[[#This Row],[107 (02JUL1985 06:00:00)-Water Temperature (C)]]*OO[[#This Row],[49]]</f>
        <v>9.3024761808000006E-9</v>
      </c>
      <c r="AZ63" s="10">
        <f>3/24000000*OO[[#This Row],[108 (02JUL1985 09:00:00)-Water Temperature (C)]]*OO[[#This Row],[50]]</f>
        <v>8.128447115669999E-9</v>
      </c>
      <c r="BA63" s="10">
        <f>3/24000000*OO[[#This Row],[109 (02JUL1985 12:00:00)-Water Temperature (C)]]*OO[[#This Row],[51]]</f>
        <v>7.2603097137674994E-9</v>
      </c>
      <c r="BB63" s="10">
        <f>3/24000000*OO[[#This Row],[110 (02JUL1985 15:00:00)-Water Temperature (C)]]*OO[[#This Row],[52]]</f>
        <v>6.5819176783849997E-9</v>
      </c>
      <c r="BC63" s="10">
        <f>3/24000000*OO[[#This Row],[111 (02JUL1985 18:00:00)-Water Temperature (C)]]*OO[[#This Row],[53]]</f>
        <v>5.9301993730899989E-9</v>
      </c>
      <c r="BD63" s="10">
        <f>3/24000000*OO[[#This Row],[112 (02JUL1985 21:00:00)-Water Temperature (C)]]*OO[[#This Row],[54]]</f>
        <v>5.216436194138749E-9</v>
      </c>
      <c r="BE63" s="10">
        <f>3/24000000*OO[[#This Row],[113 (03JUL1985 00:00:00)-Water Temperature (C)]]*OO[[#This Row],[55]]</f>
        <v>4.49118130152E-9</v>
      </c>
      <c r="BF63" s="10">
        <f>3/24000000*OO[[#This Row],[114 (03JUL1985 03:00:00)-Water Temperature (C)]]*OO[[#This Row],[56]]</f>
        <v>3.8302552562899994E-9</v>
      </c>
      <c r="BG63" s="10">
        <f>3/24000000*OO[[#This Row],[115 (03JUL1985 06:00:00)-Water Temperature (C)]]*OO[[#This Row],[57]]</f>
        <v>3.2524529234850001E-9</v>
      </c>
      <c r="BH63" s="10">
        <f>3/24000000*OO[[#This Row],[116 (03JUL1985 09:00:00)-Water Temperature (C)]]*OO[[#This Row],[58]]</f>
        <v>2.8078152941474991E-9</v>
      </c>
      <c r="BI63" s="10">
        <f>3/24000000*OO[[#This Row],[117 (03JUL1985 12:00:00)-Water Temperature (C)]]*OO[[#This Row],[59]]</f>
        <v>2.5073257547250002E-9</v>
      </c>
      <c r="BJ63" s="10">
        <f>3/24000000*OO[[#This Row],[118 (03JUL1985 15:00:00)-Water Temperature (C)]]*OO[[#This Row],[60]]</f>
        <v>2.265795256952625E-9</v>
      </c>
      <c r="BK63" s="10">
        <f>3/24000000*OO[[#This Row],[119 (03JUL1985 18:00:00)-Water Temperature (C)]]*OO[[#This Row],[61]]</f>
        <v>2.03497636958E-9</v>
      </c>
      <c r="BL63" s="10">
        <f>3/24000000*OO[[#This Row],[120 (03JUL1985 21:00:00)-Water Temperature (C)]]*OO[[#This Row],[62]]</f>
        <v>1.7940453537957496E-9</v>
      </c>
      <c r="BM63" s="10">
        <f>3/24000000*OO[[#This Row],[121 (04JUL1985 00:00:00)-Water Temperature (C)]]*OO[[#This Row],[63]]</f>
        <v>1.5502760804189999E-9</v>
      </c>
      <c r="BN63" s="10">
        <f>3/24000000*OO[[#This Row],[122 (04JUL1985 03:00:00)-Water Temperature (C)]]*OO[[#This Row],[64]]</f>
        <v>1.3352079685675E-9</v>
      </c>
      <c r="BO63" s="10">
        <f>3/24000000*OO[[#This Row],[123 (04JUL1985 06:00:00)-Water Temperature (C)]]*OO[[#This Row],[65]]</f>
        <v>1.1568096144769999E-9</v>
      </c>
      <c r="BP63" s="10">
        <f>3/24000000*OO[[#This Row],[124 (04JUL1985 09:00:00)-Water Temperature (C)]]*OO[[#This Row],[66]]</f>
        <v>1.0297096968275E-9</v>
      </c>
      <c r="BQ63" s="10">
        <f>3/24000000*OO[[#This Row],[125 (04JUL1985 12:00:00)-Water Temperature (C)]]*OO[[#This Row],[67]]</f>
        <v>9.4005913806000013E-10</v>
      </c>
      <c r="BR63" s="10">
        <f>3/24000000*OO[[#This Row],[126 (04JUL1985 15:00:00)-Water Temperature (C)]]*OO[[#This Row],[68]]</f>
        <v>8.5904630725499984E-10</v>
      </c>
      <c r="BS63" s="10">
        <f>3/24000000*OO[[#This Row],[127 (04JUL1985 18:00:00)-Water Temperature (C)]]*OO[[#This Row],[69]]</f>
        <v>7.8019049529299999E-10</v>
      </c>
      <c r="BT63" s="10">
        <f>3/24000000*OO[[#This Row],[128 (04JUL1985 21:00:00)-Water Temperature (C)]]*OO[[#This Row],[70]]</f>
        <v>6.9949115854150008E-10</v>
      </c>
      <c r="BU63" s="10">
        <f>3/24000000*OO[[#This Row],[129 (05JUL1985 00:00:00)-Water Temperature (C)]]*OO[[#This Row],[71]]</f>
        <v>6.1488869638874992E-10</v>
      </c>
      <c r="BV63" s="10">
        <f>3/24000000*OO[[#This Row],[130 (05JUL1985 03:00:00)-Water Temperature (C)]]*OO[[#This Row],[72]]</f>
        <v>5.3902812864375001E-10</v>
      </c>
      <c r="BW63" s="10">
        <f>3/24000000*OO[[#This Row],[131 (05JUL1985 06:00:00)-Water Temperature (C)]]*OO[[#This Row],[73]]</f>
        <v>4.7615267577750002E-10</v>
      </c>
      <c r="BX63" s="10">
        <f>3/24000000*OO[[#This Row],[132 (05JUL1985 09:00:00)-Water Temperature (C)]]*OO[[#This Row],[74]]</f>
        <v>4.3408041397000003E-10</v>
      </c>
      <c r="BY63" s="10">
        <f>3/24000000*OO[[#This Row],[133 (05JUL1985 12:00:00)-Water Temperature (C)]]*OO[[#This Row],[75]]</f>
        <v>4.0666116463349999E-10</v>
      </c>
      <c r="BZ63" s="10">
        <f>3/24000000*OO[[#This Row],[134 (05JUL1985 15:00:00)-Water Temperature (C)]]*OO[[#This Row],[76]]</f>
        <v>3.8231536500000001E-10</v>
      </c>
      <c r="CA63" s="10">
        <f>3/24000000*OO[[#This Row],[135 (05JUL1985 18:00:00)-Water Temperature (C)]]*OO[[#This Row],[77]]</f>
        <v>3.5669082215112492E-10</v>
      </c>
      <c r="CB63" s="10">
        <f>3/24000000*OO[[#This Row],[136 (05JUL1985 21:00:00)-Water Temperature (C)]]*OO[[#This Row],[78]]</f>
        <v>3.2484123657562501E-10</v>
      </c>
      <c r="CC63" s="10">
        <f>3/24000000*OO[[#This Row],[137 (06JUL1985 00:00:00)-Water Temperature (C)]]*OO[[#This Row],[79]]</f>
        <v>2.8793645849312496E-10</v>
      </c>
      <c r="CD63" s="10">
        <f>3/24000000*OO[[#This Row],[138 (06JUL1985 03:00:00)-Water Temperature (C)]]*OO[[#This Row],[80]]</f>
        <v>2.5374013080599999E-10</v>
      </c>
      <c r="CE63" s="10">
        <f>3/24000000*OO[[#This Row],[139 (06JUL1985 06:00:00)-Water Temperature (C)]]*OO[[#This Row],[81]]</f>
        <v>2.250537110664E-10</v>
      </c>
      <c r="CF63" s="10">
        <f>3/24000000*OO[[#This Row],[140 (06JUL1985 09:00:00)-Water Temperature (C)]]*OO[[#This Row],[82]]</f>
        <v>2.0651903739809999E-10</v>
      </c>
      <c r="CG63" s="10">
        <f>3/24000000*OO[[#This Row],[141 (06JUL1985 12:00:00)-Water Temperature (C)]]*OO[[#This Row],[83]]</f>
        <v>1.9532337989906247E-10</v>
      </c>
      <c r="CH63" s="10">
        <f>3/24000000*OO[[#This Row],[142 (06JUL1985 15:00:00)-Water Temperature (C)]]*OO[[#This Row],[84]]</f>
        <v>1.8556242598049996E-10</v>
      </c>
      <c r="CI63" s="10">
        <f>3/24000000*OO[[#This Row],[143 (06JUL1985 18:00:00)-Water Temperature (C)]]*OO[[#This Row],[85]]</f>
        <v>1.766239685314E-10</v>
      </c>
      <c r="CJ63" s="10">
        <f>3/24000000*OO[[#This Row],[144 (06JUL1985 21:00:00)-Water Temperature (C)]]*OO[[#This Row],[86]]</f>
        <v>1.6457256034581251E-10</v>
      </c>
      <c r="CK63" s="10">
        <f>3/24000000*OO[[#This Row],[145 (07JUL1985 00:00:00)-Water Temperature (C)]]*OO[[#This Row],[87]]</f>
        <v>1.4879869670317498E-10</v>
      </c>
      <c r="CL63" s="10">
        <f>3/24000000*OO[[#This Row],[146 (07JUL1985 03:00:00)-Water Temperature (C)]]*OO[[#This Row],[88]]</f>
        <v>1.3349077122000001E-10</v>
      </c>
      <c r="CM63" s="10">
        <f>3/24000000*OO[[#This Row],[147 (07JUL1985 06:00:00)-Water Temperature (C)]]*OO[[#This Row],[89]]</f>
        <v>1.1994238103159998E-10</v>
      </c>
      <c r="CN63" s="10">
        <f>3/24000000*OO[[#This Row],[148 (07JUL1985 09:00:00)-Water Temperature (C)]]*OO[[#This Row],[90]]</f>
        <v>1.0879788696074999E-10</v>
      </c>
      <c r="CO63" s="10">
        <f>3/24000000*OO[[#This Row],[149 (07JUL1985 12:00:00)-Water Temperature (C)]]*OO[[#This Row],[91]]</f>
        <v>1.018834284389625E-10</v>
      </c>
      <c r="CP63" s="10">
        <f>3/24000000*OO[[#This Row],[150 (07JUL1985 15:00:00)-Water Temperature (C)]]*OO[[#This Row],[92]]</f>
        <v>9.7769170647450009E-11</v>
      </c>
      <c r="CQ63" s="10">
        <f>3/24000000*OO[[#This Row],[151 (07JUL1985 18:00:00)-Water Temperature (C)]]*OO[[#This Row],[93]]</f>
        <v>9.2761780511399985E-11</v>
      </c>
      <c r="CR63" s="10">
        <f>3/24000000*OO[[#This Row],[152 (07JUL1985 21:00:00)-Water Temperature (C)]]*OO[[#This Row],[94]]</f>
        <v>8.6416645890574991E-11</v>
      </c>
      <c r="CS63" s="10">
        <f>3/24000000*OO[[#This Row],[153 (08JUL1985 00:00:00)-Water Temperature (C)]]*OO[[#This Row],[95]]</f>
        <v>8.0070776992000004E-11</v>
      </c>
      <c r="CT63" s="10">
        <f>3/24000000*OO[[#This Row],[154 (08JUL1985 03:00:00)-Water Temperature (C)]]*OO[[#This Row],[96]]</f>
        <v>7.3442676928650006E-11</v>
      </c>
      <c r="CU63" s="10">
        <f>3/24000000*OO[[#This Row],[155 (08JUL1985 06:00:00)-Water Temperature (C)]]*OO[[#This Row],[97]]</f>
        <v>6.69016073761875E-11</v>
      </c>
      <c r="CV63" s="10">
        <f>3/24000000*OO[[#This Row],[156 (08JUL1985 09:00:00)-Water Temperature (C)]]*OO[[#This Row],[98]]</f>
        <v>6.2832469386899994E-11</v>
      </c>
      <c r="CW63" s="10">
        <f>3/24000000*OO[[#This Row],[157 (08JUL1985 12:00:00)-Water Temperature (C)]]*OO[[#This Row],[99]]</f>
        <v>6.0610779772812501E-11</v>
      </c>
    </row>
    <row r="64" spans="1:101" x14ac:dyDescent="0.35">
      <c r="A64" t="s">
        <v>69</v>
      </c>
      <c r="B64">
        <v>923.14170000000001</v>
      </c>
      <c r="C64" s="10">
        <f>3/24*OO[[#This Row],[59 (26JUN1985 06:00:00)-Water Temperature (C)]]*OO[[#This Row],[1]]/SUM(OO[1])</f>
        <v>9.6255493328325679E-13</v>
      </c>
      <c r="D64" s="10">
        <f>3/24*OO[[#This Row],[60 (26JUN1985 09:00:00)-Water Temperature (C)]]*OO[[#This Row],[2]]/SUM(OO[2])</f>
        <v>4.9471426689986393E-3</v>
      </c>
      <c r="E64" s="10">
        <f>3/24*OO[[#This Row],[61 (26JUN1985 12:00:00)-Water Temperature (C)]]*OO[[#This Row],[3]]/SUM(OO[3])</f>
        <v>0.1588299431747692</v>
      </c>
      <c r="F64" s="10">
        <f>3/24*OO[[#This Row],[62 (26JUN1985 15:00:00)-Water Temperature (C)]]*OO[[#This Row],[4]]/SUM(OO[4])</f>
        <v>5.6503320372479772E-2</v>
      </c>
      <c r="G64" s="10">
        <f>3/24*OO[[#This Row],[63 (26JUN1985 18:00:00)-Water Temperature (C)]]*OO[[#This Row],[5]]/SUM(OO[5])</f>
        <v>2.2541905561233979E-3</v>
      </c>
      <c r="H64" s="10">
        <f>3/24*OO[[#This Row],[64 (26JUN1985 21:00:00)-Water Temperature (C)]]*OO[[#This Row],[6]]/SUM(OO[6])</f>
        <v>4.4535727471534184E-5</v>
      </c>
      <c r="I64" s="10">
        <f>3/24*OO[[#This Row],[65 (27JUN1985 00:00:00)-Water Temperature (C)]]*OO[[#This Row],[7]]/SUM(OO[7])</f>
        <v>1.5988383343385742E-5</v>
      </c>
      <c r="J64" s="10">
        <f>3/24*OO[[#This Row],[66 (27JUN1985 03:00:00)-Water Temperature (C)]]*OO[[#This Row],[8]]/SUM(OO[8])</f>
        <v>1.2798805905301227E-5</v>
      </c>
      <c r="K64" s="10">
        <f>3/24*OO[[#This Row],[67 (27JUN1985 06:00:00)-Water Temperature (C)]]*OO[[#This Row],[9]]/SUM(OO[9])</f>
        <v>1.0392977414407424E-5</v>
      </c>
      <c r="L64" s="10">
        <f>3/24*OO[[#This Row],[68 (27JUN1985 09:00:00)-Water Temperature (C)]]*OO[[#This Row],[10]]/SUM(OO[10])</f>
        <v>8.6052540923452188E-6</v>
      </c>
      <c r="M64" s="10">
        <f>3/24*OO[[#This Row],[69 (27JUN1985 12:00:00)-Water Temperature (C)]]*OO[[#This Row],[11]]/SUM(OO[11])</f>
        <v>7.2555231367752904E-6</v>
      </c>
      <c r="N64" s="10">
        <f>3/24*OO[[#This Row],[70 (27JUN1985 15:00:00)-Water Temperature (C)]]*OO[[#This Row],[12]]/SUM(OO[12])</f>
        <v>6.0813061144938105E-6</v>
      </c>
      <c r="O64" s="10">
        <f>3/24*OO[[#This Row],[71 (27JUN1985 18:00:00)-Water Temperature (C)]]*OO[[#This Row],[13]]/SUM(OO[13])</f>
        <v>5.0465437446688098E-6</v>
      </c>
      <c r="P64" s="10">
        <f>3/24*OO[[#This Row],[72 (27JUN1985 21:00:00)-Water Temperature (C)]]*OO[[#This Row],[14]]/SUM(OO[14])</f>
        <v>4.1070666086643737E-6</v>
      </c>
      <c r="Q64" s="10">
        <f>3/24*OO[[#This Row],[73 (28JUN1985 00:00:00)-Water Temperature (C)]]*OO[[#This Row],[15]]/SUM(OO[15])</f>
        <v>3.2529791108535842E-6</v>
      </c>
      <c r="R64" s="10">
        <f>3/24*OO[[#This Row],[74 (28JUN1985 03:00:00)-Water Temperature (C)]]*OO[[#This Row],[16]]/SUM(OO[16])</f>
        <v>2.5561336823420967E-6</v>
      </c>
      <c r="S64" s="10">
        <f>3/24*OO[[#This Row],[75 (28JUN1985 06:00:00)-Water Temperature (C)]]*OO[[#This Row],[17]]/SUM(OO[17])</f>
        <v>2.0202410213641935E-6</v>
      </c>
      <c r="T64" s="10">
        <f>3/24*OO[[#This Row],[76 (28JUN1985 09:00:00)-Water Temperature (C)]]*OO[[#This Row],[18]]/SUM(OO[18])</f>
        <v>1.6348818546925846E-6</v>
      </c>
      <c r="U64" s="10">
        <f>3/24*OO[[#This Row],[77 (28JUN1985 12:00:00)-Water Temperature (C)]]*OO[[#This Row],[19]]/SUM(OO[19])</f>
        <v>1.3652337186171137E-6</v>
      </c>
      <c r="V64" s="10">
        <f>3/24000000*OO[[#This Row],[78 (28JUN1985 15:00:00)-Water Temperature (C)]]*OO[[#This Row],[20]]</f>
        <v>1.146788848463875E-6</v>
      </c>
      <c r="W64" s="10">
        <f>3/24000000*OO[[#This Row],[79 (28JUN1985 18:00:00)-Water Temperature (C)]]*OO[[#This Row],[21]]</f>
        <v>9.5757290175599999E-7</v>
      </c>
      <c r="X64" s="10">
        <f>3/24000000*OO[[#This Row],[80 (28JUN1985 21:00:00)-Water Temperature (C)]]*OO[[#This Row],[22]]</f>
        <v>7.8438025029274983E-7</v>
      </c>
      <c r="Y64" s="10">
        <f>3/24000000*OO[[#This Row],[81 (29JUN1985 00:00:00)-Water Temperature (C)]]*OO[[#This Row],[23]]</f>
        <v>6.2639444106224994E-7</v>
      </c>
      <c r="Z64" s="10">
        <f>3/24000000*OO[[#This Row],[82 (29JUN1985 03:00:00)-Water Temperature (C)]]*OO[[#This Row],[24]]</f>
        <v>4.9549759601512496E-7</v>
      </c>
      <c r="AA64" s="10">
        <f>3/24000000*OO[[#This Row],[83 (29JUN1985 06:00:00)-Water Temperature (C)]]*OO[[#This Row],[25]]</f>
        <v>3.961635036489999E-7</v>
      </c>
      <c r="AB64" s="10">
        <f>3/24000000*OO[[#This Row],[84 (29JUN1985 09:00:00)-Water Temperature (C)]]*OO[[#This Row],[26]]</f>
        <v>3.2613088435450002E-7</v>
      </c>
      <c r="AC64" s="10">
        <f>3/24000000*OO[[#This Row],[85 (29JUN1985 12:00:00)-Water Temperature (C)]]*OO[[#This Row],[27]]</f>
        <v>2.7545774663099998E-7</v>
      </c>
      <c r="AD64" s="10">
        <f>3/24000000*OO[[#This Row],[86 (29JUN1985 15:00:00)-Water Temperature (C)]]*OO[[#This Row],[28]]</f>
        <v>2.3444832312708746E-7</v>
      </c>
      <c r="AE64" s="10">
        <f>3/24000000*OO[[#This Row],[88 (29JUN1985 21:00:00)-Water Temperature (C)]]*OO[[#This Row],[30]]</f>
        <v>1.6571271910953752E-7</v>
      </c>
      <c r="AF64" s="10">
        <f>3/24000000*OO[[#This Row],[88 (29JUN1985 21:00:00)-Water Temperature (C)]]*OO[[#This Row],[30]]</f>
        <v>1.6571271910953752E-7</v>
      </c>
      <c r="AG64" s="10">
        <f>3/24000000*OO[[#This Row],[89 (30JUN1985 00:00:00)-Water Temperature (C)]]*OO[[#This Row],[31]]</f>
        <v>1.3428267779535002E-7</v>
      </c>
      <c r="AH64" s="10">
        <f>3/24000000*OO[[#This Row],[90 (30JUN1985 03:00:00)-Water Temperature (C)]]*OO[[#This Row],[32]]</f>
        <v>1.083847258515E-7</v>
      </c>
      <c r="AI64" s="10">
        <f>3/24000000*OO[[#This Row],[91 (30JUN1985 06:00:00)-Water Temperature (C)]]*OO[[#This Row],[33]]</f>
        <v>8.8220363182087492E-8</v>
      </c>
      <c r="AJ64" s="10">
        <f>3/24000000*OO[[#This Row],[92 (30JUN1985 09:00:00)-Water Temperature (C)]]*OO[[#This Row],[34]]</f>
        <v>7.3971490025999992E-8</v>
      </c>
      <c r="AK64" s="10">
        <f>3/24000000*OO[[#This Row],[93 (30JUN1985 12:00:00)-Water Temperature (C)]]*OO[[#This Row],[35]]</f>
        <v>6.4621556024437495E-8</v>
      </c>
      <c r="AL64" s="10">
        <f>3/24000000*OO[[#This Row],[94 (30JUN1985 15:00:00)-Water Temperature (C)]]*OO[[#This Row],[36]]</f>
        <v>5.7405992558599986E-8</v>
      </c>
      <c r="AM64" s="10">
        <f>3/24000000*OO[[#This Row],[95 (30JUN1985 18:00:00)-Water Temperature (C)]]*OO[[#This Row],[37]]</f>
        <v>5.1101988537200001E-8</v>
      </c>
      <c r="AN64" s="10">
        <f>3/24000000*OO[[#This Row],[96 (30JUN1985 21:00:00)-Water Temperature (C)]]*OO[[#This Row],[38]]</f>
        <v>4.4692575874450003E-8</v>
      </c>
      <c r="AO64" s="10">
        <f>3/24000000*OO[[#This Row],[97 (01JUL1985 00:00:00)-Water Temperature (C)]]*OO[[#This Row],[39]]</f>
        <v>3.8099455611899995E-8</v>
      </c>
      <c r="AP64" s="10">
        <f>3/24000000*OO[[#This Row],[98 (01JUL1985 03:00:00)-Water Temperature (C)]]*OO[[#This Row],[40]]</f>
        <v>3.2181597186749997E-8</v>
      </c>
      <c r="AQ64" s="10">
        <f>3/24000000*OO[[#This Row],[99 (01JUL1985 06:00:00)-Water Temperature (C)]]*OO[[#This Row],[41]]</f>
        <v>2.73155408283E-8</v>
      </c>
      <c r="AR64" s="10">
        <f>3/24000000*OO[[#This Row],[100 (01JUL1985 09:00:00)-Water Temperature (C)]]*OO[[#This Row],[42]]</f>
        <v>2.3852749366949997E-8</v>
      </c>
      <c r="AS64" s="10">
        <f>3/24000000*OO[[#This Row],[101 (01JUL1985 12:00:00)-Water Temperature (C)]]*OO[[#This Row],[43]]</f>
        <v>2.1483686159390003E-8</v>
      </c>
      <c r="AT64" s="10">
        <f>3/24000000*OO[[#This Row],[102 (01JUL1985 15:00:00)-Water Temperature (C)]]*OO[[#This Row],[44]]</f>
        <v>1.9412529100328752E-8</v>
      </c>
      <c r="AU64" s="10">
        <f>3/24000000*OO[[#This Row],[103 (01JUL1985 18:00:00)-Water Temperature (C)]]*OO[[#This Row],[45]]</f>
        <v>1.7392340374850001E-8</v>
      </c>
      <c r="AV64" s="10">
        <f>3/24000000*OO[[#This Row],[104 (01JUL1985 21:00:00)-Water Temperature (C)]]*OO[[#This Row],[46]]</f>
        <v>1.5324957302912501E-8</v>
      </c>
      <c r="AW64" s="10">
        <f>3/24000000*OO[[#This Row],[105 (02JUL1985 00:00:00)-Water Temperature (C)]]*OO[[#This Row],[47]]</f>
        <v>1.3288112275458751E-8</v>
      </c>
      <c r="AX64" s="10">
        <f>3/24000000*OO[[#This Row],[106 (02JUL1985 03:00:00)-Water Temperature (C)]]*OO[[#This Row],[48]]</f>
        <v>1.1502520784764999E-8</v>
      </c>
      <c r="AY64" s="10">
        <f>3/24000000*OO[[#This Row],[107 (02JUL1985 06:00:00)-Water Temperature (C)]]*OO[[#This Row],[49]]</f>
        <v>1.0004139693099998E-8</v>
      </c>
      <c r="AZ64" s="10">
        <f>3/24000000*OO[[#This Row],[108 (02JUL1985 09:00:00)-Water Temperature (C)]]*OO[[#This Row],[50]]</f>
        <v>8.7327522915299997E-9</v>
      </c>
      <c r="BA64" s="10">
        <f>3/24000000*OO[[#This Row],[109 (02JUL1985 12:00:00)-Water Temperature (C)]]*OO[[#This Row],[51]]</f>
        <v>7.7964597246224984E-9</v>
      </c>
      <c r="BB64" s="10">
        <f>3/24000000*OO[[#This Row],[110 (02JUL1985 15:00:00)-Water Temperature (C)]]*OO[[#This Row],[52]]</f>
        <v>7.0684194364499988E-9</v>
      </c>
      <c r="BC64" s="10">
        <f>3/24000000*OO[[#This Row],[111 (02JUL1985 18:00:00)-Water Temperature (C)]]*OO[[#This Row],[53]]</f>
        <v>6.3728105775099991E-9</v>
      </c>
      <c r="BD64" s="10">
        <f>3/24000000*OO[[#This Row],[112 (02JUL1985 21:00:00)-Water Temperature (C)]]*OO[[#This Row],[54]]</f>
        <v>5.6071383616050003E-9</v>
      </c>
      <c r="BE64" s="10">
        <f>3/24000000*OO[[#This Row],[113 (03JUL1985 00:00:00)-Water Temperature (C)]]*OO[[#This Row],[55]]</f>
        <v>4.8333526650887489E-9</v>
      </c>
      <c r="BF64" s="10">
        <f>3/24000000*OO[[#This Row],[114 (03JUL1985 03:00:00)-Water Temperature (C)]]*OO[[#This Row],[56]]</f>
        <v>4.12499227094E-9</v>
      </c>
      <c r="BG64" s="10">
        <f>3/24000000*OO[[#This Row],[115 (03JUL1985 06:00:00)-Water Temperature (C)]]*OO[[#This Row],[57]]</f>
        <v>3.5044678577999998E-9</v>
      </c>
      <c r="BH64" s="10">
        <f>3/24000000*OO[[#This Row],[116 (03JUL1985 09:00:00)-Water Temperature (C)]]*OO[[#This Row],[58]]</f>
        <v>3.0232993765162501E-9</v>
      </c>
      <c r="BI64" s="10">
        <f>3/24000000*OO[[#This Row],[117 (03JUL1985 12:00:00)-Water Temperature (C)]]*OO[[#This Row],[59]]</f>
        <v>2.6920863852299999E-9</v>
      </c>
      <c r="BJ64" s="10">
        <f>3/24000000*OO[[#This Row],[118 (03JUL1985 15:00:00)-Water Temperature (C)]]*OO[[#This Row],[60]]</f>
        <v>2.4317995395487501E-9</v>
      </c>
      <c r="BK64" s="10">
        <f>3/24000000*OO[[#This Row],[119 (03JUL1985 18:00:00)-Water Temperature (C)]]*OO[[#This Row],[61]]</f>
        <v>2.18521736464E-9</v>
      </c>
      <c r="BL64" s="10">
        <f>3/24000000*OO[[#This Row],[120 (03JUL1985 21:00:00)-Water Temperature (C)]]*OO[[#This Row],[62]]</f>
        <v>1.927292345487E-9</v>
      </c>
      <c r="BM64" s="10">
        <f>3/24000000*OO[[#This Row],[121 (04JUL1985 00:00:00)-Water Temperature (C)]]*OO[[#This Row],[63]]</f>
        <v>1.6684221962966249E-9</v>
      </c>
      <c r="BN64" s="10">
        <f>3/24000000*OO[[#This Row],[122 (04JUL1985 03:00:00)-Water Temperature (C)]]*OO[[#This Row],[64]]</f>
        <v>1.436737728212625E-9</v>
      </c>
      <c r="BO64" s="10">
        <f>3/24000000*OO[[#This Row],[123 (04JUL1985 06:00:00)-Water Temperature (C)]]*OO[[#This Row],[65]]</f>
        <v>1.24427123982825E-9</v>
      </c>
      <c r="BP64" s="10">
        <f>3/24000000*OO[[#This Row],[124 (04JUL1985 09:00:00)-Water Temperature (C)]]*OO[[#This Row],[66]]</f>
        <v>1.1063785076406249E-9</v>
      </c>
      <c r="BQ64" s="10">
        <f>3/24000000*OO[[#This Row],[125 (04JUL1985 12:00:00)-Water Temperature (C)]]*OO[[#This Row],[67]]</f>
        <v>1.008556404388E-9</v>
      </c>
      <c r="BR64" s="10">
        <f>3/24000000*OO[[#This Row],[126 (04JUL1985 15:00:00)-Water Temperature (C)]]*OO[[#This Row],[68]]</f>
        <v>9.2135471549799989E-10</v>
      </c>
      <c r="BS64" s="10">
        <f>3/24000000*OO[[#This Row],[127 (04JUL1985 18:00:00)-Water Temperature (C)]]*OO[[#This Row],[69]]</f>
        <v>8.3613575538049986E-10</v>
      </c>
      <c r="BT64" s="10">
        <f>3/24000000*OO[[#This Row],[128 (04JUL1985 21:00:00)-Water Temperature (C)]]*OO[[#This Row],[70]]</f>
        <v>7.5044435710749987E-10</v>
      </c>
      <c r="BU64" s="10">
        <f>3/24000000*OO[[#This Row],[129 (05JUL1985 00:00:00)-Water Temperature (C)]]*OO[[#This Row],[71]]</f>
        <v>6.6049945604212504E-10</v>
      </c>
      <c r="BV64" s="10">
        <f>3/24000000*OO[[#This Row],[130 (05JUL1985 03:00:00)-Water Temperature (C)]]*OO[[#This Row],[72]]</f>
        <v>5.7889010640624996E-10</v>
      </c>
      <c r="BW64" s="10">
        <f>3/24000000*OO[[#This Row],[131 (05JUL1985 06:00:00)-Water Temperature (C)]]*OO[[#This Row],[73]]</f>
        <v>5.1097721381599996E-10</v>
      </c>
      <c r="BX64" s="10">
        <f>3/24000000*OO[[#This Row],[132 (05JUL1985 09:00:00)-Water Temperature (C)]]*OO[[#This Row],[74]]</f>
        <v>4.6519235994000003E-10</v>
      </c>
      <c r="BY64" s="10">
        <f>3/24000000*OO[[#This Row],[133 (05JUL1985 12:00:00)-Water Temperature (C)]]*OO[[#This Row],[75]]</f>
        <v>4.3506491785999999E-10</v>
      </c>
      <c r="BZ64" s="10">
        <f>3/24000000*OO[[#This Row],[134 (05JUL1985 15:00:00)-Water Temperature (C)]]*OO[[#This Row],[76]]</f>
        <v>4.0910876804699995E-10</v>
      </c>
      <c r="CA64" s="10">
        <f>3/24000000*OO[[#This Row],[135 (05JUL1985 18:00:00)-Water Temperature (C)]]*OO[[#This Row],[77]]</f>
        <v>3.8178546313999996E-10</v>
      </c>
      <c r="CB64" s="10">
        <f>3/24000000*OO[[#This Row],[136 (05JUL1985 21:00:00)-Water Temperature (C)]]*OO[[#This Row],[78]]</f>
        <v>3.4806131411625001E-10</v>
      </c>
      <c r="CC64" s="10">
        <f>3/24000000*OO[[#This Row],[137 (06JUL1985 00:00:00)-Water Temperature (C)]]*OO[[#This Row],[79]]</f>
        <v>3.0907457224999996E-10</v>
      </c>
      <c r="CD64" s="10">
        <f>3/24000000*OO[[#This Row],[138 (06JUL1985 03:00:00)-Water Temperature (C)]]*OO[[#This Row],[80]]</f>
        <v>2.7236191781249998E-10</v>
      </c>
      <c r="CE64" s="10">
        <f>3/24000000*OO[[#This Row],[139 (06JUL1985 06:00:00)-Water Temperature (C)]]*OO[[#This Row],[81]]</f>
        <v>2.4150269944124997E-10</v>
      </c>
      <c r="CF64" s="10">
        <f>3/24000000*OO[[#This Row],[140 (06JUL1985 09:00:00)-Water Temperature (C)]]*OO[[#This Row],[82]]</f>
        <v>2.2131063767496251E-10</v>
      </c>
      <c r="CG64" s="10">
        <f>3/24000000*OO[[#This Row],[141 (06JUL1985 12:00:00)-Water Temperature (C)]]*OO[[#This Row],[83]]</f>
        <v>2.0890348560226249E-10</v>
      </c>
      <c r="CH64" s="10">
        <f>3/24000000*OO[[#This Row],[142 (06JUL1985 15:00:00)-Water Temperature (C)]]*OO[[#This Row],[84]]</f>
        <v>1.9837017530959999E-10</v>
      </c>
      <c r="CI64" s="10">
        <f>3/24000000*OO[[#This Row],[143 (06JUL1985 18:00:00)-Water Temperature (C)]]*OO[[#This Row],[85]]</f>
        <v>1.8868827762112499E-10</v>
      </c>
      <c r="CJ64" s="10">
        <f>3/24000000*OO[[#This Row],[144 (06JUL1985 21:00:00)-Water Temperature (C)]]*OO[[#This Row],[86]]</f>
        <v>1.7601091651185001E-10</v>
      </c>
      <c r="CK64" s="10">
        <f>3/24000000*OO[[#This Row],[145 (07JUL1985 00:00:00)-Water Temperature (C)]]*OO[[#This Row],[87]]</f>
        <v>1.5950161192290001E-10</v>
      </c>
      <c r="CL64" s="10">
        <f>3/24000000*OO[[#This Row],[146 (07JUL1985 03:00:00)-Water Temperature (C)]]*OO[[#This Row],[88]]</f>
        <v>1.4304707830156249E-10</v>
      </c>
      <c r="CM64" s="10">
        <f>3/24000000*OO[[#This Row],[147 (07JUL1985 06:00:00)-Water Temperature (C)]]*OO[[#This Row],[89]]</f>
        <v>1.2851024959484999E-10</v>
      </c>
      <c r="CN64" s="10">
        <f>3/24000000*OO[[#This Row],[148 (07JUL1985 09:00:00)-Water Temperature (C)]]*OO[[#This Row],[90]]</f>
        <v>1.1645307514472499E-10</v>
      </c>
      <c r="CO64" s="10">
        <f>3/24000000*OO[[#This Row],[149 (07JUL1985 12:00:00)-Water Temperature (C)]]*OO[[#This Row],[91]]</f>
        <v>1.08841619502E-10</v>
      </c>
      <c r="CP64" s="10">
        <f>3/24000000*OO[[#This Row],[150 (07JUL1985 15:00:00)-Water Temperature (C)]]*OO[[#This Row],[92]]</f>
        <v>1.0436923613830002E-10</v>
      </c>
      <c r="CQ64" s="10">
        <f>3/24000000*OO[[#This Row],[151 (07JUL1985 18:00:00)-Water Temperature (C)]]*OO[[#This Row],[93]]</f>
        <v>9.9041795418375E-11</v>
      </c>
      <c r="CR64" s="10">
        <f>3/24000000*OO[[#This Row],[152 (07JUL1985 21:00:00)-Water Temperature (C)]]*OO[[#This Row],[94]]</f>
        <v>9.2306276660550001E-11</v>
      </c>
      <c r="CS64" s="10">
        <f>3/24000000*OO[[#This Row],[153 (08JUL1985 00:00:00)-Water Temperature (C)]]*OO[[#This Row],[95]]</f>
        <v>8.5568043898999997E-11</v>
      </c>
      <c r="CT64" s="10">
        <f>3/24000000*OO[[#This Row],[154 (08JUL1985 03:00:00)-Water Temperature (C)]]*OO[[#This Row],[96]]</f>
        <v>7.8576421876974995E-11</v>
      </c>
      <c r="CU64" s="10">
        <f>3/24000000*OO[[#This Row],[155 (08JUL1985 06:00:00)-Water Temperature (C)]]*OO[[#This Row],[97]]</f>
        <v>7.1576506591199993E-11</v>
      </c>
      <c r="CV64" s="10">
        <f>3/24000000*OO[[#This Row],[156 (08JUL1985 09:00:00)-Water Temperature (C)]]*OO[[#This Row],[98]]</f>
        <v>6.7128134040124994E-11</v>
      </c>
      <c r="CW64" s="10">
        <f>3/24000000*OO[[#This Row],[157 (08JUL1985 12:00:00)-Water Temperature (C)]]*OO[[#This Row],[99]]</f>
        <v>6.4666061308999989E-11</v>
      </c>
    </row>
    <row r="65" spans="1:101" x14ac:dyDescent="0.35">
      <c r="A65" t="s">
        <v>70</v>
      </c>
      <c r="B65">
        <v>914.79319999999996</v>
      </c>
      <c r="C65" s="10">
        <f>3/24*OO[[#This Row],[59 (26JUN1985 06:00:00)-Water Temperature (C)]]*OO[[#This Row],[1]]/SUM(OO[1])</f>
        <v>1.3274575813988249E-13</v>
      </c>
      <c r="D65" s="10">
        <f>3/24*OO[[#This Row],[60 (26JUN1985 09:00:00)-Water Temperature (C)]]*OO[[#This Row],[2]]/SUM(OO[2])</f>
        <v>2.6388826816917624E-3</v>
      </c>
      <c r="E65" s="10">
        <f>3/24*OO[[#This Row],[61 (26JUN1985 12:00:00)-Water Temperature (C)]]*OO[[#This Row],[3]]/SUM(OO[3])</f>
        <v>0.15596923103470994</v>
      </c>
      <c r="F65" s="10">
        <f>3/24*OO[[#This Row],[62 (26JUN1985 15:00:00)-Water Temperature (C)]]*OO[[#This Row],[4]]/SUM(OO[4])</f>
        <v>7.8566322714250958E-2</v>
      </c>
      <c r="G65" s="10">
        <f>3/24*OO[[#This Row],[63 (26JUN1985 18:00:00)-Water Temperature (C)]]*OO[[#This Row],[5]]/SUM(OO[5])</f>
        <v>3.9859236675072567E-3</v>
      </c>
      <c r="H65" s="10">
        <f>3/24*OO[[#This Row],[64 (26JUN1985 21:00:00)-Water Temperature (C)]]*OO[[#This Row],[6]]/SUM(OO[6])</f>
        <v>7.4410664861521294E-5</v>
      </c>
      <c r="I65" s="10">
        <f>3/24*OO[[#This Row],[65 (27JUN1985 00:00:00)-Water Temperature (C)]]*OO[[#This Row],[7]]/SUM(OO[7])</f>
        <v>1.7939364306100361E-5</v>
      </c>
      <c r="J65" s="10">
        <f>3/24*OO[[#This Row],[66 (27JUN1985 03:00:00)-Water Temperature (C)]]*OO[[#This Row],[8]]/SUM(OO[8])</f>
        <v>1.4222677442211162E-5</v>
      </c>
      <c r="K65" s="10">
        <f>3/24*OO[[#This Row],[67 (27JUN1985 06:00:00)-Water Temperature (C)]]*OO[[#This Row],[9]]/SUM(OO[9])</f>
        <v>1.1545702123761106E-5</v>
      </c>
      <c r="L65" s="10">
        <f>3/24*OO[[#This Row],[68 (27JUN1985 09:00:00)-Water Temperature (C)]]*OO[[#This Row],[10]]/SUM(OO[10])</f>
        <v>9.5537363121314054E-6</v>
      </c>
      <c r="M65" s="10">
        <f>3/24*OO[[#This Row],[69 (27JUN1985 12:00:00)-Water Temperature (C)]]*OO[[#This Row],[11]]/SUM(OO[11])</f>
        <v>8.0490135676065926E-6</v>
      </c>
      <c r="N65" s="10">
        <f>3/24*OO[[#This Row],[70 (27JUN1985 15:00:00)-Water Temperature (C)]]*OO[[#This Row],[12]]/SUM(OO[12])</f>
        <v>6.7474689803881646E-6</v>
      </c>
      <c r="O65" s="10">
        <f>3/24*OO[[#This Row],[71 (27JUN1985 18:00:00)-Water Temperature (C)]]*OO[[#This Row],[13]]/SUM(OO[13])</f>
        <v>5.6034810511415458E-6</v>
      </c>
      <c r="P65" s="10">
        <f>3/24*OO[[#This Row],[72 (27JUN1985 21:00:00)-Water Temperature (C)]]*OO[[#This Row],[14]]/SUM(OO[14])</f>
        <v>4.5667959539139834E-6</v>
      </c>
      <c r="Q65" s="10">
        <f>3/24*OO[[#This Row],[73 (28JUN1985 00:00:00)-Water Temperature (C)]]*OO[[#This Row],[15]]/SUM(OO[15])</f>
        <v>3.6229443472165615E-6</v>
      </c>
      <c r="R65" s="10">
        <f>3/24*OO[[#This Row],[74 (28JUN1985 03:00:00)-Water Temperature (C)]]*OO[[#This Row],[16]]/SUM(OO[16])</f>
        <v>2.8472067507334473E-6</v>
      </c>
      <c r="S65" s="10">
        <f>3/24*OO[[#This Row],[75 (28JUN1985 06:00:00)-Water Temperature (C)]]*OO[[#This Row],[17]]/SUM(OO[17])</f>
        <v>2.2489864681498262E-6</v>
      </c>
      <c r="T65" s="10">
        <f>3/24*OO[[#This Row],[76 (28JUN1985 09:00:00)-Water Temperature (C)]]*OO[[#This Row],[18]]/SUM(OO[18])</f>
        <v>1.8174460320094716E-6</v>
      </c>
      <c r="U65" s="10">
        <f>3/24*OO[[#This Row],[77 (28JUN1985 12:00:00)-Water Temperature (C)]]*OO[[#This Row],[19]]/SUM(OO[19])</f>
        <v>1.5141183533595234E-6</v>
      </c>
      <c r="V65" s="10">
        <f>3/24000000*OO[[#This Row],[78 (28JUN1985 15:00:00)-Water Temperature (C)]]*OO[[#This Row],[20]]</f>
        <v>1.2715376474625E-6</v>
      </c>
      <c r="W65" s="10">
        <f>3/24000000*OO[[#This Row],[79 (28JUN1985 18:00:00)-Water Temperature (C)]]*OO[[#This Row],[21]]</f>
        <v>1.06261968039E-6</v>
      </c>
      <c r="X65" s="10">
        <f>3/24000000*OO[[#This Row],[80 (28JUN1985 21:00:00)-Water Temperature (C)]]*OO[[#This Row],[22]]</f>
        <v>8.713247310353748E-7</v>
      </c>
      <c r="Y65" s="10">
        <f>3/24000000*OO[[#This Row],[81 (29JUN1985 00:00:00)-Water Temperature (C)]]*OO[[#This Row],[23]]</f>
        <v>6.9722197944437495E-7</v>
      </c>
      <c r="Z65" s="10">
        <f>3/24000000*OO[[#This Row],[82 (29JUN1985 03:00:00)-Water Temperature (C)]]*OO[[#This Row],[24]]</f>
        <v>5.5165428290962499E-7</v>
      </c>
      <c r="AA65" s="10">
        <f>3/24000000*OO[[#This Row],[83 (29JUN1985 06:00:00)-Water Temperature (C)]]*OO[[#This Row],[25]]</f>
        <v>4.4064149616574993E-7</v>
      </c>
      <c r="AB65" s="10">
        <f>3/24000000*OO[[#This Row],[84 (29JUN1985 09:00:00)-Water Temperature (C)]]*OO[[#This Row],[26]]</f>
        <v>3.6234273943737498E-7</v>
      </c>
      <c r="AC65" s="10">
        <f>3/24000000*OO[[#This Row],[85 (29JUN1985 12:00:00)-Water Temperature (C)]]*OO[[#This Row],[27]]</f>
        <v>3.0542219594437494E-7</v>
      </c>
      <c r="AD65" s="10">
        <f>3/24000000*OO[[#This Row],[86 (29JUN1985 15:00:00)-Water Temperature (C)]]*OO[[#This Row],[28]]</f>
        <v>2.5986518410925E-7</v>
      </c>
      <c r="AE65" s="10">
        <f>3/24000000*OO[[#This Row],[88 (29JUN1985 21:00:00)-Water Temperature (C)]]*OO[[#This Row],[30]]</f>
        <v>1.8379797388562498E-7</v>
      </c>
      <c r="AF65" s="10">
        <f>3/24000000*OO[[#This Row],[88 (29JUN1985 21:00:00)-Water Temperature (C)]]*OO[[#This Row],[30]]</f>
        <v>1.8379797388562498E-7</v>
      </c>
      <c r="AG65" s="10">
        <f>3/24000000*OO[[#This Row],[89 (30JUN1985 00:00:00)-Water Temperature (C)]]*OO[[#This Row],[31]]</f>
        <v>1.4922202078010001E-7</v>
      </c>
      <c r="AH65" s="10">
        <f>3/24000000*OO[[#This Row],[90 (30JUN1985 03:00:00)-Water Temperature (C)]]*OO[[#This Row],[32]]</f>
        <v>1.2040755133319999E-7</v>
      </c>
      <c r="AI65" s="10">
        <f>3/24000000*OO[[#This Row],[91 (30JUN1985 06:00:00)-Water Temperature (C)]]*OO[[#This Row],[33]]</f>
        <v>9.7948687418399973E-8</v>
      </c>
      <c r="AJ65" s="10">
        <f>3/24000000*OO[[#This Row],[92 (30JUN1985 09:00:00)-Water Temperature (C)]]*OO[[#This Row],[34]]</f>
        <v>8.1951263526774996E-8</v>
      </c>
      <c r="AK65" s="10">
        <f>3/24000000*OO[[#This Row],[93 (30JUN1985 12:00:00)-Water Temperature (C)]]*OO[[#This Row],[35]]</f>
        <v>7.1371724899062505E-8</v>
      </c>
      <c r="AL65" s="10">
        <f>3/24000000*OO[[#This Row],[94 (30JUN1985 15:00:00)-Water Temperature (C)]]*OO[[#This Row],[36]]</f>
        <v>6.3339114101999998E-8</v>
      </c>
      <c r="AM65" s="10">
        <f>3/24000000*OO[[#This Row],[95 (30JUN1985 18:00:00)-Water Temperature (C)]]*OO[[#This Row],[37]]</f>
        <v>5.6344014890399998E-8</v>
      </c>
      <c r="AN65" s="10">
        <f>3/24000000*OO[[#This Row],[96 (30JUN1985 21:00:00)-Water Temperature (C)]]*OO[[#This Row],[38]]</f>
        <v>4.9306946552974993E-8</v>
      </c>
      <c r="AO65" s="10">
        <f>3/24000000*OO[[#This Row],[97 (01JUL1985 00:00:00)-Water Temperature (C)]]*OO[[#This Row],[39]]</f>
        <v>4.2115611799462495E-8</v>
      </c>
      <c r="AP65" s="10">
        <f>3/24000000*OO[[#This Row],[98 (01JUL1985 03:00:00)-Water Temperature (C)]]*OO[[#This Row],[40]]</f>
        <v>3.5583988535674997E-8</v>
      </c>
      <c r="AQ65" s="10">
        <f>3/24000000*OO[[#This Row],[99 (01JUL1985 06:00:00)-Water Temperature (C)]]*OO[[#This Row],[41]]</f>
        <v>3.0196842128625002E-8</v>
      </c>
      <c r="AR65" s="10">
        <f>3/24000000*OO[[#This Row],[100 (01JUL1985 09:00:00)-Water Temperature (C)]]*OO[[#This Row],[42]]</f>
        <v>2.6319420138824998E-8</v>
      </c>
      <c r="AS65" s="10">
        <f>3/24000000*OO[[#This Row],[101 (01JUL1985 12:00:00)-Water Temperature (C)]]*OO[[#This Row],[43]]</f>
        <v>2.3639925343649996E-8</v>
      </c>
      <c r="AT65" s="10">
        <f>3/24000000*OO[[#This Row],[102 (01JUL1985 15:00:00)-Water Temperature (C)]]*OO[[#This Row],[44]]</f>
        <v>2.1356253056919999E-8</v>
      </c>
      <c r="AU65" s="10">
        <f>3/24000000*OO[[#This Row],[103 (01JUL1985 18:00:00)-Water Temperature (C)]]*OO[[#This Row],[45]]</f>
        <v>1.9147717824719998E-8</v>
      </c>
      <c r="AV65" s="10">
        <f>3/24000000*OO[[#This Row],[104 (01JUL1985 21:00:00)-Water Temperature (C)]]*OO[[#This Row],[46]]</f>
        <v>1.6891565404531249E-8</v>
      </c>
      <c r="AW65" s="10">
        <f>3/24000000*OO[[#This Row],[105 (02JUL1985 00:00:00)-Water Temperature (C)]]*OO[[#This Row],[47]]</f>
        <v>1.4669464320346251E-8</v>
      </c>
      <c r="AX65" s="10">
        <f>3/24000000*OO[[#This Row],[106 (02JUL1985 03:00:00)-Water Temperature (C)]]*OO[[#This Row],[48]]</f>
        <v>1.2694378090209999E-8</v>
      </c>
      <c r="AY65" s="10">
        <f>3/24000000*OO[[#This Row],[107 (02JUL1985 06:00:00)-Water Temperature (C)]]*OO[[#This Row],[49]]</f>
        <v>1.1037048211766252E-8</v>
      </c>
      <c r="AZ65" s="10">
        <f>3/24000000*OO[[#This Row],[108 (02JUL1985 09:00:00)-Water Temperature (C)]]*OO[[#This Row],[50]]</f>
        <v>9.62482848544E-9</v>
      </c>
      <c r="BA65" s="10">
        <f>3/24000000*OO[[#This Row],[109 (02JUL1985 12:00:00)-Water Temperature (C)]]*OO[[#This Row],[51]]</f>
        <v>8.5854788298074989E-9</v>
      </c>
      <c r="BB65" s="10">
        <f>3/24000000*OO[[#This Row],[110 (02JUL1985 15:00:00)-Water Temperature (C)]]*OO[[#This Row],[52]]</f>
        <v>7.7808053969100001E-9</v>
      </c>
      <c r="BC65" s="10">
        <f>3/24000000*OO[[#This Row],[111 (02JUL1985 18:00:00)-Water Temperature (C)]]*OO[[#This Row],[53]]</f>
        <v>7.0218891052162491E-9</v>
      </c>
      <c r="BD65" s="10">
        <f>3/24000000*OO[[#This Row],[112 (02JUL1985 21:00:00)-Water Temperature (C)]]*OO[[#This Row],[54]]</f>
        <v>6.1836178734000006E-9</v>
      </c>
      <c r="BE65" s="10">
        <f>3/24000000*OO[[#This Row],[113 (03JUL1985 00:00:00)-Water Temperature (C)]]*OO[[#This Row],[55]]</f>
        <v>5.3363879332874992E-9</v>
      </c>
      <c r="BF65" s="10">
        <f>3/24000000*OO[[#This Row],[114 (03JUL1985 03:00:00)-Water Temperature (C)]]*OO[[#This Row],[56]]</f>
        <v>4.5582191265824992E-9</v>
      </c>
      <c r="BG65" s="10">
        <f>3/24000000*OO[[#This Row],[115 (03JUL1985 06:00:00)-Water Temperature (C)]]*OO[[#This Row],[57]]</f>
        <v>3.8746006827675002E-9</v>
      </c>
      <c r="BH65" s="10">
        <f>3/24000000*OO[[#This Row],[116 (03JUL1985 09:00:00)-Water Temperature (C)]]*OO[[#This Row],[58]]</f>
        <v>3.3397794078924992E-9</v>
      </c>
      <c r="BI65" s="10">
        <f>3/24000000*OO[[#This Row],[117 (03JUL1985 12:00:00)-Water Temperature (C)]]*OO[[#This Row],[59]]</f>
        <v>2.9643689563799997E-9</v>
      </c>
      <c r="BJ65" s="10">
        <f>3/24000000*OO[[#This Row],[118 (03JUL1985 15:00:00)-Water Temperature (C)]]*OO[[#This Row],[60]]</f>
        <v>2.6769161181675E-9</v>
      </c>
      <c r="BK65" s="10">
        <f>3/24000000*OO[[#This Row],[119 (03JUL1985 18:00:00)-Water Temperature (C)]]*OO[[#This Row],[61]]</f>
        <v>2.4063314343675003E-9</v>
      </c>
      <c r="BL65" s="10">
        <f>3/24000000*OO[[#This Row],[120 (03JUL1985 21:00:00)-Water Temperature (C)]]*OO[[#This Row],[62]]</f>
        <v>2.124071364943125E-9</v>
      </c>
      <c r="BM65" s="10">
        <f>3/24000000*OO[[#This Row],[121 (04JUL1985 00:00:00)-Water Temperature (C)]]*OO[[#This Row],[63]]</f>
        <v>1.8423255317568751E-9</v>
      </c>
      <c r="BN65" s="10">
        <f>3/24000000*OO[[#This Row],[122 (04JUL1985 03:00:00)-Water Temperature (C)]]*OO[[#This Row],[64]]</f>
        <v>1.5863837804814999E-9</v>
      </c>
      <c r="BO65" s="10">
        <f>3/24000000*OO[[#This Row],[123 (04JUL1985 06:00:00)-Water Temperature (C)]]*OO[[#This Row],[65]]</f>
        <v>1.3730692180269998E-9</v>
      </c>
      <c r="BP65" s="10">
        <f>3/24000000*OO[[#This Row],[124 (04JUL1985 09:00:00)-Water Temperature (C)]]*OO[[#This Row],[66]]</f>
        <v>1.2194944172738749E-9</v>
      </c>
      <c r="BQ65" s="10">
        <f>3/24000000*OO[[#This Row],[125 (04JUL1985 12:00:00)-Water Temperature (C)]]*OO[[#This Row],[67]]</f>
        <v>1.1096025082987498E-9</v>
      </c>
      <c r="BR65" s="10">
        <f>3/24000000*OO[[#This Row],[126 (04JUL1985 15:00:00)-Water Temperature (C)]]*OO[[#This Row],[68]]</f>
        <v>1.0132453139733749E-9</v>
      </c>
      <c r="BS65" s="10">
        <f>3/24000000*OO[[#This Row],[127 (04JUL1985 18:00:00)-Water Temperature (C)]]*OO[[#This Row],[69]]</f>
        <v>9.1921388259124996E-10</v>
      </c>
      <c r="BT65" s="10">
        <f>3/24000000*OO[[#This Row],[128 (04JUL1985 21:00:00)-Water Temperature (C)]]*OO[[#This Row],[70]]</f>
        <v>8.2596893064499996E-10</v>
      </c>
      <c r="BU65" s="10">
        <f>3/24000000*OO[[#This Row],[129 (05JUL1985 00:00:00)-Water Temperature (C)]]*OO[[#This Row],[71]]</f>
        <v>7.2794358876549998E-10</v>
      </c>
      <c r="BV65" s="10">
        <f>3/24000000*OO[[#This Row],[130 (05JUL1985 03:00:00)-Water Temperature (C)]]*OO[[#This Row],[72]]</f>
        <v>6.3794159882399977E-10</v>
      </c>
      <c r="BW65" s="10">
        <f>3/24000000*OO[[#This Row],[131 (05JUL1985 06:00:00)-Water Temperature (C)]]*OO[[#This Row],[73]]</f>
        <v>5.6262109516925003E-10</v>
      </c>
      <c r="BX65" s="10">
        <f>3/24000000*OO[[#This Row],[132 (05JUL1985 09:00:00)-Water Temperature (C)]]*OO[[#This Row],[74]]</f>
        <v>5.1133710928299991E-10</v>
      </c>
      <c r="BY65" s="10">
        <f>3/24000000*OO[[#This Row],[133 (05JUL1985 12:00:00)-Water Temperature (C)]]*OO[[#This Row],[75]]</f>
        <v>4.7726309458625005E-10</v>
      </c>
      <c r="BZ65" s="10">
        <f>3/24000000*OO[[#This Row],[134 (05JUL1985 15:00:00)-Water Temperature (C)]]*OO[[#This Row],[76]]</f>
        <v>4.4884609060400006E-10</v>
      </c>
      <c r="CA65" s="10">
        <f>3/24000000*OO[[#This Row],[135 (05JUL1985 18:00:00)-Water Temperature (C)]]*OO[[#This Row],[77]]</f>
        <v>4.1898899235150001E-10</v>
      </c>
      <c r="CB65" s="10">
        <f>3/24000000*OO[[#This Row],[136 (05JUL1985 21:00:00)-Water Temperature (C)]]*OO[[#This Row],[78]]</f>
        <v>3.8256366568425002E-10</v>
      </c>
      <c r="CC65" s="10">
        <f>3/24000000*OO[[#This Row],[137 (06JUL1985 00:00:00)-Water Temperature (C)]]*OO[[#This Row],[79]]</f>
        <v>3.4040159015349999E-10</v>
      </c>
      <c r="CD65" s="10">
        <f>3/24000000*OO[[#This Row],[138 (06JUL1985 03:00:00)-Water Temperature (C)]]*OO[[#This Row],[80]]</f>
        <v>2.9999905550549997E-10</v>
      </c>
      <c r="CE65" s="10">
        <f>3/24000000*OO[[#This Row],[139 (06JUL1985 06:00:00)-Water Temperature (C)]]*OO[[#This Row],[81]]</f>
        <v>2.65866914424625E-10</v>
      </c>
      <c r="CF65" s="10">
        <f>3/24000000*OO[[#This Row],[140 (06JUL1985 09:00:00)-Water Temperature (C)]]*OO[[#This Row],[82]]</f>
        <v>2.4326261017149997E-10</v>
      </c>
      <c r="CG65" s="10">
        <f>3/24000000*OO[[#This Row],[141 (06JUL1985 12:00:00)-Water Temperature (C)]]*OO[[#This Row],[83]]</f>
        <v>2.2908070235099998E-10</v>
      </c>
      <c r="CH65" s="10">
        <f>3/24000000*OO[[#This Row],[142 (06JUL1985 15:00:00)-Water Temperature (C)]]*OO[[#This Row],[84]]</f>
        <v>2.1744906470614996E-10</v>
      </c>
      <c r="CI65" s="10">
        <f>3/24000000*OO[[#This Row],[143 (06JUL1985 18:00:00)-Water Temperature (C)]]*OO[[#This Row],[85]]</f>
        <v>2.0667793452592496E-10</v>
      </c>
      <c r="CJ65" s="10">
        <f>3/24000000*OO[[#This Row],[144 (06JUL1985 21:00:00)-Water Temperature (C)]]*OO[[#This Row],[86]]</f>
        <v>1.9307758795499998E-10</v>
      </c>
      <c r="CK65" s="10">
        <f>3/24000000*OO[[#This Row],[145 (07JUL1985 00:00:00)-Water Temperature (C)]]*OO[[#This Row],[87]]</f>
        <v>1.75394303090725E-10</v>
      </c>
      <c r="CL65" s="10">
        <f>3/24000000*OO[[#This Row],[146 (07JUL1985 03:00:00)-Water Temperature (C)]]*OO[[#This Row],[88]]</f>
        <v>1.5728438105189996E-10</v>
      </c>
      <c r="CM65" s="10">
        <f>3/24000000*OO[[#This Row],[147 (07JUL1985 06:00:00)-Water Temperature (C)]]*OO[[#This Row],[89]]</f>
        <v>1.4127590645946249E-10</v>
      </c>
      <c r="CN65" s="10">
        <f>3/24000000*OO[[#This Row],[148 (07JUL1985 09:00:00)-Water Temperature (C)]]*OO[[#This Row],[90]]</f>
        <v>1.2790064178905001E-10</v>
      </c>
      <c r="CO65" s="10">
        <f>3/24000000*OO[[#This Row],[149 (07JUL1985 12:00:00)-Water Temperature (C)]]*OO[[#This Row],[91]]</f>
        <v>1.1924525421432499E-10</v>
      </c>
      <c r="CP65" s="10">
        <f>3/24000000*OO[[#This Row],[150 (07JUL1985 15:00:00)-Water Temperature (C)]]*OO[[#This Row],[92]]</f>
        <v>1.1423828122656249E-10</v>
      </c>
      <c r="CQ65" s="10">
        <f>3/24000000*OO[[#This Row],[151 (07JUL1985 18:00:00)-Water Temperature (C)]]*OO[[#This Row],[93]]</f>
        <v>1.0844982740154999E-10</v>
      </c>
      <c r="CR65" s="10">
        <f>3/24000000*OO[[#This Row],[152 (07JUL1985 21:00:00)-Water Temperature (C)]]*OO[[#This Row],[94]]</f>
        <v>1.011423860356E-10</v>
      </c>
      <c r="CS65" s="10">
        <f>3/24000000*OO[[#This Row],[153 (08JUL1985 00:00:00)-Water Temperature (C)]]*OO[[#This Row],[95]]</f>
        <v>9.3799102927199984E-11</v>
      </c>
      <c r="CT65" s="10">
        <f>3/24000000*OO[[#This Row],[154 (08JUL1985 03:00:00)-Water Temperature (C)]]*OO[[#This Row],[96]]</f>
        <v>8.6243163179624985E-11</v>
      </c>
      <c r="CU65" s="10">
        <f>3/24000000*OO[[#This Row],[155 (08JUL1985 06:00:00)-Water Temperature (C)]]*OO[[#This Row],[97]]</f>
        <v>7.8569097043399991E-11</v>
      </c>
      <c r="CV65" s="10">
        <f>3/24000000*OO[[#This Row],[156 (08JUL1985 09:00:00)-Water Temperature (C)]]*OO[[#This Row],[98]]</f>
        <v>7.3550710992000011E-11</v>
      </c>
      <c r="CW65" s="10">
        <f>3/24000000*OO[[#This Row],[157 (08JUL1985 12:00:00)-Water Temperature (C)]]*OO[[#This Row],[99]]</f>
        <v>7.0740567875424995E-11</v>
      </c>
    </row>
    <row r="66" spans="1:101" x14ac:dyDescent="0.35">
      <c r="A66" t="s">
        <v>71</v>
      </c>
      <c r="B66">
        <v>825.41359999999997</v>
      </c>
      <c r="C66" s="10">
        <f>3/24*OO[[#This Row],[59 (26JUN1985 06:00:00)-Water Temperature (C)]]*OO[[#This Row],[1]]/SUM(OO[1])</f>
        <v>1.1885955692142981E-14</v>
      </c>
      <c r="D66" s="10">
        <f>3/24*OO[[#This Row],[60 (26JUN1985 09:00:00)-Water Temperature (C)]]*OO[[#This Row],[2]]/SUM(OO[2])</f>
        <v>1.0499712875326128E-3</v>
      </c>
      <c r="E66" s="10">
        <f>3/24*OO[[#This Row],[61 (26JUN1985 12:00:00)-Water Temperature (C)]]*OO[[#This Row],[3]]/SUM(OO[3])</f>
        <v>0.10728740816123551</v>
      </c>
      <c r="F66" s="10">
        <f>3/24*OO[[#This Row],[62 (26JUN1985 15:00:00)-Water Temperature (C)]]*OO[[#This Row],[4]]/SUM(OO[4])</f>
        <v>6.9384244339844137E-2</v>
      </c>
      <c r="G66" s="10">
        <f>3/24*OO[[#This Row],[63 (26JUN1985 18:00:00)-Water Temperature (C)]]*OO[[#This Row],[5]]/SUM(OO[5])</f>
        <v>4.042984592231842E-3</v>
      </c>
      <c r="H66" s="10">
        <f>3/24*OO[[#This Row],[64 (26JUN1985 21:00:00)-Water Temperature (C)]]*OO[[#This Row],[6]]/SUM(OO[6])</f>
        <v>7.4240461155022339E-5</v>
      </c>
      <c r="I66" s="10">
        <f>3/24*OO[[#This Row],[65 (27JUN1985 00:00:00)-Water Temperature (C)]]*OO[[#This Row],[7]]/SUM(OO[7])</f>
        <v>1.39161641846703E-5</v>
      </c>
      <c r="J66" s="10">
        <f>3/24*OO[[#This Row],[66 (27JUN1985 03:00:00)-Water Temperature (C)]]*OO[[#This Row],[8]]/SUM(OO[8])</f>
        <v>1.0943682865314365E-5</v>
      </c>
      <c r="K66" s="10">
        <f>3/24*OO[[#This Row],[67 (27JUN1985 06:00:00)-Water Temperature (C)]]*OO[[#This Row],[9]]/SUM(OO[9])</f>
        <v>8.8816773325140952E-6</v>
      </c>
      <c r="L66" s="10">
        <f>3/24*OO[[#This Row],[68 (27JUN1985 09:00:00)-Water Temperature (C)]]*OO[[#This Row],[10]]/SUM(OO[10])</f>
        <v>7.34664147150626E-6</v>
      </c>
      <c r="M66" s="10">
        <f>3/24*OO[[#This Row],[69 (27JUN1985 12:00:00)-Water Temperature (C)]]*OO[[#This Row],[11]]/SUM(OO[11])</f>
        <v>6.1853346182663265E-6</v>
      </c>
      <c r="N66" s="10">
        <f>3/24*OO[[#This Row],[70 (27JUN1985 15:00:00)-Water Temperature (C)]]*OO[[#This Row],[12]]/SUM(OO[12])</f>
        <v>5.1861665202029433E-6</v>
      </c>
      <c r="O66" s="10">
        <f>3/24*OO[[#This Row],[71 (27JUN1985 18:00:00)-Water Temperature (C)]]*OO[[#This Row],[13]]/SUM(OO[13])</f>
        <v>4.308998112463635E-6</v>
      </c>
      <c r="P66" s="10">
        <f>3/24*OO[[#This Row],[72 (27JUN1985 21:00:00)-Water Temperature (C)]]*OO[[#This Row],[14]]/SUM(OO[14])</f>
        <v>3.5149712486698524E-6</v>
      </c>
      <c r="Q66" s="10">
        <f>3/24*OO[[#This Row],[73 (28JUN1985 00:00:00)-Water Temperature (C)]]*OO[[#This Row],[15]]/SUM(OO[15])</f>
        <v>2.7918631842712176E-6</v>
      </c>
      <c r="R66" s="10">
        <f>3/24*OO[[#This Row],[74 (28JUN1985 03:00:00)-Water Temperature (C)]]*OO[[#This Row],[16]]/SUM(OO[16])</f>
        <v>2.1945229482237155E-6</v>
      </c>
      <c r="S66" s="10">
        <f>3/24*OO[[#This Row],[75 (28JUN1985 06:00:00)-Water Temperature (C)]]*OO[[#This Row],[17]]/SUM(OO[17])</f>
        <v>1.7327201287732535E-6</v>
      </c>
      <c r="T66" s="10">
        <f>3/24*OO[[#This Row],[76 (28JUN1985 09:00:00)-Water Temperature (C)]]*OO[[#This Row],[18]]/SUM(OO[18])</f>
        <v>1.3988954847848152E-6</v>
      </c>
      <c r="U66" s="10">
        <f>3/24*OO[[#This Row],[77 (28JUN1985 12:00:00)-Water Temperature (C)]]*OO[[#This Row],[19]]/SUM(OO[19])</f>
        <v>1.1634284921058079E-6</v>
      </c>
      <c r="V66" s="10">
        <f>3/24000000*OO[[#This Row],[78 (28JUN1985 15:00:00)-Water Temperature (C)]]*OO[[#This Row],[20]]</f>
        <v>9.7680141107550012E-7</v>
      </c>
      <c r="W66" s="10">
        <f>3/24000000*OO[[#This Row],[79 (28JUN1985 18:00:00)-Water Temperature (C)]]*OO[[#This Row],[21]]</f>
        <v>8.1678159019999992E-7</v>
      </c>
      <c r="X66" s="10">
        <f>3/24000000*OO[[#This Row],[80 (28JUN1985 21:00:00)-Water Temperature (C)]]*OO[[#This Row],[22]]</f>
        <v>6.7016667387599997E-7</v>
      </c>
      <c r="Y66" s="10">
        <f>3/24000000*OO[[#This Row],[81 (29JUN1985 00:00:00)-Water Temperature (C)]]*OO[[#This Row],[23]]</f>
        <v>5.3701481071137495E-7</v>
      </c>
      <c r="Z66" s="10">
        <f>3/24000000*OO[[#This Row],[82 (29JUN1985 03:00:00)-Water Temperature (C)]]*OO[[#This Row],[24]]</f>
        <v>4.2500805891862503E-7</v>
      </c>
      <c r="AA66" s="10">
        <f>3/24000000*OO[[#This Row],[83 (29JUN1985 06:00:00)-Water Temperature (C)]]*OO[[#This Row],[25]]</f>
        <v>3.3924155250075003E-7</v>
      </c>
      <c r="AB66" s="10">
        <f>3/24000000*OO[[#This Row],[84 (29JUN1985 09:00:00)-Water Temperature (C)]]*OO[[#This Row],[26]]</f>
        <v>2.7874286227799994E-7</v>
      </c>
      <c r="AC66" s="10">
        <f>3/24000000*OO[[#This Row],[85 (29JUN1985 12:00:00)-Water Temperature (C)]]*OO[[#This Row],[27]]</f>
        <v>2.3458775832124998E-7</v>
      </c>
      <c r="AD66" s="10">
        <f>3/24000000*OO[[#This Row],[86 (29JUN1985 15:00:00)-Water Temperature (C)]]*OO[[#This Row],[28]]</f>
        <v>1.9953774328909999E-7</v>
      </c>
      <c r="AE66" s="10">
        <f>3/24000000*OO[[#This Row],[88 (29JUN1985 21:00:00)-Water Temperature (C)]]*OO[[#This Row],[30]]</f>
        <v>1.4118561368391248E-7</v>
      </c>
      <c r="AF66" s="10">
        <f>3/24000000*OO[[#This Row],[88 (29JUN1985 21:00:00)-Water Temperature (C)]]*OO[[#This Row],[30]]</f>
        <v>1.4118561368391248E-7</v>
      </c>
      <c r="AG66" s="10">
        <f>3/24000000*OO[[#This Row],[89 (30JUN1985 00:00:00)-Water Temperature (C)]]*OO[[#This Row],[31]]</f>
        <v>1.1478814538545E-7</v>
      </c>
      <c r="AH66" s="10">
        <f>3/24000000*OO[[#This Row],[90 (30JUN1985 03:00:00)-Water Temperature (C)]]*OO[[#This Row],[32]]</f>
        <v>9.2606905075424991E-8</v>
      </c>
      <c r="AI66" s="10">
        <f>3/24000000*OO[[#This Row],[91 (30JUN1985 06:00:00)-Water Temperature (C)]]*OO[[#This Row],[33]]</f>
        <v>7.5301971801937491E-8</v>
      </c>
      <c r="AJ66" s="10">
        <f>3/24000000*OO[[#This Row],[92 (30JUN1985 09:00:00)-Water Temperature (C)]]*OO[[#This Row],[34]]</f>
        <v>6.2911392527262504E-8</v>
      </c>
      <c r="AK66" s="10">
        <f>3/24000000*OO[[#This Row],[93 (30JUN1985 12:00:00)-Water Temperature (C)]]*OO[[#This Row],[35]]</f>
        <v>5.4665255873374996E-8</v>
      </c>
      <c r="AL66" s="10">
        <f>3/24000000*OO[[#This Row],[94 (30JUN1985 15:00:00)-Water Temperature (C)]]*OO[[#This Row],[36]]</f>
        <v>4.8473544495062496E-8</v>
      </c>
      <c r="AM66" s="10">
        <f>3/24000000*OO[[#This Row],[95 (30JUN1985 18:00:00)-Water Temperature (C)]]*OO[[#This Row],[37]]</f>
        <v>4.3097524596750005E-8</v>
      </c>
      <c r="AN66" s="10">
        <f>3/24000000*OO[[#This Row],[96 (30JUN1985 21:00:00)-Water Temperature (C)]]*OO[[#This Row],[38]]</f>
        <v>3.7729634964449995E-8</v>
      </c>
      <c r="AO66" s="10">
        <f>3/24000000*OO[[#This Row],[97 (01JUL1985 00:00:00)-Water Temperature (C)]]*OO[[#This Row],[39]]</f>
        <v>3.2271776250862493E-8</v>
      </c>
      <c r="AP66" s="10">
        <f>3/24000000*OO[[#This Row],[98 (01JUL1985 03:00:00)-Water Temperature (C)]]*OO[[#This Row],[40]]</f>
        <v>2.7274545172837501E-8</v>
      </c>
      <c r="AQ66" s="10">
        <f>3/24000000*OO[[#This Row],[99 (01JUL1985 06:00:00)-Water Temperature (C)]]*OO[[#This Row],[41]]</f>
        <v>2.3141874553199996E-8</v>
      </c>
      <c r="AR66" s="10">
        <f>3/24000000*OO[[#This Row],[100 (01JUL1985 09:00:00)-Water Temperature (C)]]*OO[[#This Row],[42]]</f>
        <v>2.0144874572062497E-8</v>
      </c>
      <c r="AS66" s="10">
        <f>3/24000000*OO[[#This Row],[101 (01JUL1985 12:00:00)-Water Temperature (C)]]*OO[[#This Row],[43]]</f>
        <v>1.8057129159363749E-8</v>
      </c>
      <c r="AT66" s="10">
        <f>3/24000000*OO[[#This Row],[102 (01JUL1985 15:00:00)-Water Temperature (C)]]*OO[[#This Row],[44]]</f>
        <v>1.6308872318085002E-8</v>
      </c>
      <c r="AU66" s="10">
        <f>3/24000000*OO[[#This Row],[103 (01JUL1985 18:00:00)-Water Temperature (C)]]*OO[[#This Row],[45]]</f>
        <v>1.4630312704814998E-8</v>
      </c>
      <c r="AV66" s="10">
        <f>3/24000000*OO[[#This Row],[104 (01JUL1985 21:00:00)-Water Temperature (C)]]*OO[[#This Row],[46]]</f>
        <v>1.2916028870784999E-8</v>
      </c>
      <c r="AW66" s="10">
        <f>3/24000000*OO[[#This Row],[105 (02JUL1985 00:00:00)-Water Temperature (C)]]*OO[[#This Row],[47]]</f>
        <v>1.1230614038249999E-8</v>
      </c>
      <c r="AX66" s="10">
        <f>3/24000000*OO[[#This Row],[106 (02JUL1985 03:00:00)-Water Temperature (C)]]*OO[[#This Row],[48]]</f>
        <v>9.7168717593750003E-9</v>
      </c>
      <c r="AY66" s="10">
        <f>3/24000000*OO[[#This Row],[107 (02JUL1985 06:00:00)-Water Temperature (C)]]*OO[[#This Row],[49]]</f>
        <v>8.4461320737749988E-9</v>
      </c>
      <c r="AZ66" s="10">
        <f>3/24000000*OO[[#This Row],[108 (02JUL1985 09:00:00)-Water Temperature (C)]]*OO[[#This Row],[50]]</f>
        <v>7.3605767102662499E-9</v>
      </c>
      <c r="BA66" s="10">
        <f>3/24000000*OO[[#This Row],[109 (02JUL1985 12:00:00)-Water Temperature (C)]]*OO[[#This Row],[51]]</f>
        <v>6.5613000623724991E-9</v>
      </c>
      <c r="BB66" s="10">
        <f>3/24000000*OO[[#This Row],[110 (02JUL1985 15:00:00)-Water Temperature (C)]]*OO[[#This Row],[52]]</f>
        <v>5.9446594594887504E-9</v>
      </c>
      <c r="BC66" s="10">
        <f>3/24000000*OO[[#This Row],[111 (02JUL1985 18:00:00)-Water Temperature (C)]]*OO[[#This Row],[53]]</f>
        <v>5.3681169095999998E-9</v>
      </c>
      <c r="BD66" s="10">
        <f>3/24000000*OO[[#This Row],[112 (02JUL1985 21:00:00)-Water Temperature (C)]]*OO[[#This Row],[54]]</f>
        <v>4.7305001878099996E-9</v>
      </c>
      <c r="BE66" s="10">
        <f>3/24000000*OO[[#This Row],[113 (03JUL1985 00:00:00)-Water Temperature (C)]]*OO[[#This Row],[55]]</f>
        <v>4.0854257401799995E-9</v>
      </c>
      <c r="BF66" s="10">
        <f>3/24000000*OO[[#This Row],[114 (03JUL1985 03:00:00)-Water Temperature (C)]]*OO[[#This Row],[56]]</f>
        <v>3.4919372761425E-9</v>
      </c>
      <c r="BG66" s="10">
        <f>3/24000000*OO[[#This Row],[115 (03JUL1985 06:00:00)-Water Temperature (C)]]*OO[[#This Row],[57]]</f>
        <v>2.9693799429249996E-9</v>
      </c>
      <c r="BH66" s="10">
        <f>3/24000000*OO[[#This Row],[116 (03JUL1985 09:00:00)-Water Temperature (C)]]*OO[[#This Row],[58]]</f>
        <v>2.5581201443849999E-9</v>
      </c>
      <c r="BI66" s="10">
        <f>3/24000000*OO[[#This Row],[117 (03JUL1985 12:00:00)-Water Temperature (C)]]*OO[[#This Row],[59]]</f>
        <v>2.2653935326574993E-9</v>
      </c>
      <c r="BJ66" s="10">
        <f>3/24000000*OO[[#This Row],[118 (03JUL1985 15:00:00)-Water Temperature (C)]]*OO[[#This Row],[60]]</f>
        <v>2.0449710049408748E-9</v>
      </c>
      <c r="BK66" s="10">
        <f>3/24000000*OO[[#This Row],[119 (03JUL1985 18:00:00)-Water Temperature (C)]]*OO[[#This Row],[61]]</f>
        <v>1.8388117666847497E-9</v>
      </c>
      <c r="BL66" s="10">
        <f>3/24000000*OO[[#This Row],[120 (03JUL1985 21:00:00)-Water Temperature (C)]]*OO[[#This Row],[62]]</f>
        <v>1.6239468101001249E-9</v>
      </c>
      <c r="BM66" s="10">
        <f>3/24000000*OO[[#This Row],[121 (04JUL1985 00:00:00)-Water Temperature (C)]]*OO[[#This Row],[63]]</f>
        <v>1.4104739203522502E-9</v>
      </c>
      <c r="BN66" s="10">
        <f>3/24000000*OO[[#This Row],[122 (04JUL1985 03:00:00)-Water Temperature (C)]]*OO[[#This Row],[64]]</f>
        <v>1.214526258309375E-9</v>
      </c>
      <c r="BO66" s="10">
        <f>3/24000000*OO[[#This Row],[123 (04JUL1985 06:00:00)-Water Temperature (C)]]*OO[[#This Row],[65]]</f>
        <v>1.0507946494998751E-9</v>
      </c>
      <c r="BP66" s="10">
        <f>3/24000000*OO[[#This Row],[124 (04JUL1985 09:00:00)-Water Temperature (C)]]*OO[[#This Row],[66]]</f>
        <v>9.3252153355199978E-10</v>
      </c>
      <c r="BQ66" s="10">
        <f>3/24000000*OO[[#This Row],[125 (04JUL1985 12:00:00)-Water Temperature (C)]]*OO[[#This Row],[67]]</f>
        <v>8.4727724423999992E-10</v>
      </c>
      <c r="BR66" s="10">
        <f>3/24000000*OO[[#This Row],[126 (04JUL1985 15:00:00)-Water Temperature (C)]]*OO[[#This Row],[68]]</f>
        <v>7.7345212197674989E-10</v>
      </c>
      <c r="BS66" s="10">
        <f>3/24000000*OO[[#This Row],[127 (04JUL1985 18:00:00)-Water Temperature (C)]]*OO[[#This Row],[69]]</f>
        <v>7.0154612058899985E-10</v>
      </c>
      <c r="BT66" s="10">
        <f>3/24000000*OO[[#This Row],[128 (04JUL1985 21:00:00)-Water Temperature (C)]]*OO[[#This Row],[70]]</f>
        <v>6.3083553220437482E-10</v>
      </c>
      <c r="BU66" s="10">
        <f>3/24000000*OO[[#This Row],[129 (05JUL1985 00:00:00)-Water Temperature (C)]]*OO[[#This Row],[71]]</f>
        <v>5.5649544367924999E-10</v>
      </c>
      <c r="BV66" s="10">
        <f>3/24000000*OO[[#This Row],[130 (05JUL1985 03:00:00)-Water Temperature (C)]]*OO[[#This Row],[72]]</f>
        <v>4.87684931879625E-10</v>
      </c>
      <c r="BW66" s="10">
        <f>3/24000000*OO[[#This Row],[131 (05JUL1985 06:00:00)-Water Temperature (C)]]*OO[[#This Row],[73]]</f>
        <v>4.2986465607274997E-10</v>
      </c>
      <c r="BX66" s="10">
        <f>3/24000000*OO[[#This Row],[132 (05JUL1985 09:00:00)-Water Temperature (C)]]*OO[[#This Row],[74]]</f>
        <v>3.9021045470900003E-10</v>
      </c>
      <c r="BY66" s="10">
        <f>3/24000000*OO[[#This Row],[133 (05JUL1985 12:00:00)-Water Temperature (C)]]*OO[[#This Row],[75]]</f>
        <v>3.6365295952912494E-10</v>
      </c>
      <c r="BZ66" s="10">
        <f>3/24000000*OO[[#This Row],[134 (05JUL1985 15:00:00)-Water Temperature (C)]]*OO[[#This Row],[76]]</f>
        <v>3.4200855646000001E-10</v>
      </c>
      <c r="CA66" s="10">
        <f>3/24000000*OO[[#This Row],[135 (05JUL1985 18:00:00)-Water Temperature (C)]]*OO[[#This Row],[77]]</f>
        <v>3.1933421850849999E-10</v>
      </c>
      <c r="CB66" s="10">
        <f>3/24000000*OO[[#This Row],[136 (05JUL1985 21:00:00)-Water Temperature (C)]]*OO[[#This Row],[78]]</f>
        <v>2.9187021929812499E-10</v>
      </c>
      <c r="CC66" s="10">
        <f>3/24000000*OO[[#This Row],[137 (06JUL1985 00:00:00)-Water Temperature (C)]]*OO[[#This Row],[79]]</f>
        <v>2.6007945648412497E-10</v>
      </c>
      <c r="CD66" s="10">
        <f>3/24000000*OO[[#This Row],[138 (06JUL1985 03:00:00)-Water Temperature (C)]]*OO[[#This Row],[80]]</f>
        <v>2.2924008058882503E-10</v>
      </c>
      <c r="CE66" s="10">
        <f>3/24000000*OO[[#This Row],[139 (06JUL1985 06:00:00)-Water Temperature (C)]]*OO[[#This Row],[81]]</f>
        <v>2.03088711560775E-10</v>
      </c>
      <c r="CF66" s="10">
        <f>3/24000000*OO[[#This Row],[140 (06JUL1985 09:00:00)-Water Temperature (C)]]*OO[[#This Row],[82]]</f>
        <v>1.8562627253487497E-10</v>
      </c>
      <c r="CG66" s="10">
        <f>3/24000000*OO[[#This Row],[141 (06JUL1985 12:00:00)-Water Temperature (C)]]*OO[[#This Row],[83]]</f>
        <v>1.7449504536542497E-10</v>
      </c>
      <c r="CH66" s="10">
        <f>3/24000000*OO[[#This Row],[142 (06JUL1985 15:00:00)-Water Temperature (C)]]*OO[[#This Row],[84]]</f>
        <v>1.6558208146177499E-10</v>
      </c>
      <c r="CI66" s="10">
        <f>3/24000000*OO[[#This Row],[143 (06JUL1985 18:00:00)-Water Temperature (C)]]*OO[[#This Row],[85]]</f>
        <v>1.5729920328749999E-10</v>
      </c>
      <c r="CJ66" s="10">
        <f>3/24000000*OO[[#This Row],[144 (06JUL1985 21:00:00)-Water Temperature (C)]]*OO[[#This Row],[86]]</f>
        <v>1.470843921248625E-10</v>
      </c>
      <c r="CK66" s="10">
        <f>3/24000000*OO[[#This Row],[145 (07JUL1985 00:00:00)-Water Temperature (C)]]*OO[[#This Row],[87]]</f>
        <v>1.3384678530269998E-10</v>
      </c>
      <c r="CL66" s="10">
        <f>3/24000000*OO[[#This Row],[146 (07JUL1985 03:00:00)-Water Temperature (C)]]*OO[[#This Row],[88]]</f>
        <v>1.2002859782943748E-10</v>
      </c>
      <c r="CM66" s="10">
        <f>3/24000000*OO[[#This Row],[147 (07JUL1985 06:00:00)-Water Temperature (C)]]*OO[[#This Row],[89]]</f>
        <v>1.0779814289152501E-10</v>
      </c>
      <c r="CN66" s="10">
        <f>3/24000000*OO[[#This Row],[148 (07JUL1985 09:00:00)-Water Temperature (C)]]*OO[[#This Row],[90]]</f>
        <v>9.7532512703600011E-11</v>
      </c>
      <c r="CO66" s="10">
        <f>3/24000000*OO[[#This Row],[149 (07JUL1985 12:00:00)-Water Temperature (C)]]*OO[[#This Row],[91]]</f>
        <v>9.0766219360162486E-11</v>
      </c>
      <c r="CP66" s="10">
        <f>3/24000000*OO[[#This Row],[150 (07JUL1985 15:00:00)-Water Temperature (C)]]*OO[[#This Row],[92]]</f>
        <v>8.6889510785424986E-11</v>
      </c>
      <c r="CQ66" s="10">
        <f>3/24000000*OO[[#This Row],[151 (07JUL1985 18:00:00)-Water Temperature (C)]]*OO[[#This Row],[93]]</f>
        <v>8.2509437679375004E-11</v>
      </c>
      <c r="CR66" s="10">
        <f>3/24000000*OO[[#This Row],[152 (07JUL1985 21:00:00)-Water Temperature (C)]]*OO[[#This Row],[94]]</f>
        <v>7.6990905078749995E-11</v>
      </c>
      <c r="CS66" s="10">
        <f>3/24000000*OO[[#This Row],[153 (08JUL1985 00:00:00)-Water Temperature (C)]]*OO[[#This Row],[95]]</f>
        <v>7.141936527720001E-11</v>
      </c>
      <c r="CT66" s="10">
        <f>3/24000000*OO[[#This Row],[154 (08JUL1985 03:00:00)-Water Temperature (C)]]*OO[[#This Row],[96]]</f>
        <v>6.5724205743399997E-11</v>
      </c>
      <c r="CU66" s="10">
        <f>3/24000000*OO[[#This Row],[155 (08JUL1985 06:00:00)-Water Temperature (C)]]*OO[[#This Row],[97]]</f>
        <v>5.9887216389999989E-11</v>
      </c>
      <c r="CV66" s="10">
        <f>3/24000000*OO[[#This Row],[156 (08JUL1985 09:00:00)-Water Temperature (C)]]*OO[[#This Row],[98]]</f>
        <v>5.5988373595424997E-11</v>
      </c>
      <c r="CW66" s="10">
        <f>3/24000000*OO[[#This Row],[157 (08JUL1985 12:00:00)-Water Temperature (C)]]*OO[[#This Row],[99]]</f>
        <v>5.378266103209999E-11</v>
      </c>
    </row>
    <row r="67" spans="1:101" x14ac:dyDescent="0.35">
      <c r="A67" t="s">
        <v>72</v>
      </c>
      <c r="B67">
        <v>445.11160000000001</v>
      </c>
      <c r="C67" s="10">
        <f>3/24*OO[[#This Row],[59 (26JUN1985 06:00:00)-Water Temperature (C)]]*OO[[#This Row],[1]]/SUM(OO[1])</f>
        <v>7.0073593998364471E-16</v>
      </c>
      <c r="D67" s="10">
        <f>3/24*OO[[#This Row],[60 (26JUN1985 09:00:00)-Water Temperature (C)]]*OO[[#This Row],[2]]/SUM(OO[2])</f>
        <v>3.201462847376254E-4</v>
      </c>
      <c r="E67" s="10">
        <f>3/24*OO[[#This Row],[61 (26JUN1985 12:00:00)-Water Temperature (C)]]*OO[[#This Row],[3]]/SUM(OO[3])</f>
        <v>5.2593669178952925E-2</v>
      </c>
      <c r="F67" s="10">
        <f>3/24*OO[[#This Row],[62 (26JUN1985 15:00:00)-Water Temperature (C)]]*OO[[#This Row],[4]]/SUM(OO[4])</f>
        <v>4.4318715624350608E-2</v>
      </c>
      <c r="G67" s="10">
        <f>3/24*OO[[#This Row],[63 (26JUN1985 18:00:00)-Water Temperature (C)]]*OO[[#This Row],[5]]/SUM(OO[5])</f>
        <v>3.1781746232434119E-3</v>
      </c>
      <c r="H67" s="10">
        <f>3/24*OO[[#This Row],[64 (26JUN1985 21:00:00)-Water Temperature (C)]]*OO[[#This Row],[6]]/SUM(OO[6])</f>
        <v>6.3808606193558562E-5</v>
      </c>
      <c r="I67" s="10">
        <f>3/24*OO[[#This Row],[65 (27JUN1985 00:00:00)-Water Temperature (C)]]*OO[[#This Row],[7]]/SUM(OO[7])</f>
        <v>8.059940552461939E-6</v>
      </c>
      <c r="J67" s="10">
        <f>3/24*OO[[#This Row],[66 (27JUN1985 03:00:00)-Water Temperature (C)]]*OO[[#This Row],[8]]/SUM(OO[8])</f>
        <v>6.1875031627969308E-6</v>
      </c>
      <c r="K67" s="10">
        <f>3/24*OO[[#This Row],[67 (27JUN1985 06:00:00)-Water Temperature (C)]]*OO[[#This Row],[9]]/SUM(OO[9])</f>
        <v>5.0200509198528749E-6</v>
      </c>
      <c r="L67" s="10">
        <f>3/24*OO[[#This Row],[68 (27JUN1985 09:00:00)-Water Temperature (C)]]*OO[[#This Row],[10]]/SUM(OO[10])</f>
        <v>4.1516406127845792E-6</v>
      </c>
      <c r="M67" s="10">
        <f>3/24*OO[[#This Row],[69 (27JUN1985 12:00:00)-Water Temperature (C)]]*OO[[#This Row],[11]]/SUM(OO[11])</f>
        <v>3.4926954210571585E-6</v>
      </c>
      <c r="N67" s="10">
        <f>3/24*OO[[#This Row],[70 (27JUN1985 15:00:00)-Water Temperature (C)]]*OO[[#This Row],[12]]/SUM(OO[12])</f>
        <v>2.9285707012062946E-6</v>
      </c>
      <c r="O67" s="10">
        <f>3/24*OO[[#This Row],[71 (27JUN1985 18:00:00)-Water Temperature (C)]]*OO[[#This Row],[13]]/SUM(OO[13])</f>
        <v>2.4343077351358708E-6</v>
      </c>
      <c r="P67" s="10">
        <f>3/24*OO[[#This Row],[72 (27JUN1985 21:00:00)-Water Temperature (C)]]*OO[[#This Row],[14]]/SUM(OO[14])</f>
        <v>1.9870229243153177E-6</v>
      </c>
      <c r="Q67" s="10">
        <f>3/24*OO[[#This Row],[73 (28JUN1985 00:00:00)-Water Temperature (C)]]*OO[[#This Row],[15]]/SUM(OO[15])</f>
        <v>1.5803650706527207E-6</v>
      </c>
      <c r="R67" s="10">
        <f>3/24*OO[[#This Row],[74 (28JUN1985 03:00:00)-Water Temperature (C)]]*OO[[#This Row],[16]]/SUM(OO[16])</f>
        <v>1.2427596483388836E-6</v>
      </c>
      <c r="S67" s="10">
        <f>3/24*OO[[#This Row],[75 (28JUN1985 06:00:00)-Water Temperature (C)]]*OO[[#This Row],[17]]/SUM(OO[17])</f>
        <v>9.8085940469883555E-7</v>
      </c>
      <c r="T67" s="10">
        <f>3/24*OO[[#This Row],[76 (28JUN1985 09:00:00)-Water Temperature (C)]]*OO[[#This Row],[18]]/SUM(OO[18])</f>
        <v>7.9122487754437386E-7</v>
      </c>
      <c r="U67" s="10">
        <f>3/24*OO[[#This Row],[77 (28JUN1985 12:00:00)-Water Temperature (C)]]*OO[[#This Row],[19]]/SUM(OO[19])</f>
        <v>6.5690397360828975E-7</v>
      </c>
      <c r="V67" s="10">
        <f>3/24000000*OO[[#This Row],[78 (28JUN1985 15:00:00)-Water Temperature (C)]]*OO[[#This Row],[20]]</f>
        <v>5.5130216935049996E-7</v>
      </c>
      <c r="W67" s="10">
        <f>3/24000000*OO[[#This Row],[79 (28JUN1985 18:00:00)-Water Temperature (C)]]*OO[[#This Row],[21]]</f>
        <v>4.6122215842312492E-7</v>
      </c>
      <c r="X67" s="10">
        <f>3/24000000*OO[[#This Row],[80 (28JUN1985 21:00:00)-Water Temperature (C)]]*OO[[#This Row],[22]]</f>
        <v>3.7861277876099991E-7</v>
      </c>
      <c r="Y67" s="10">
        <f>3/24000000*OO[[#This Row],[81 (29JUN1985 00:00:00)-Water Temperature (C)]]*OO[[#This Row],[23]]</f>
        <v>3.0381317637750003E-7</v>
      </c>
      <c r="Z67" s="10">
        <f>3/24000000*OO[[#This Row],[82 (29JUN1985 03:00:00)-Water Temperature (C)]]*OO[[#This Row],[24]]</f>
        <v>2.40563772176E-7</v>
      </c>
      <c r="AA67" s="10">
        <f>3/24000000*OO[[#This Row],[83 (29JUN1985 06:00:00)-Water Temperature (C)]]*OO[[#This Row],[25]]</f>
        <v>1.9189690213822503E-7</v>
      </c>
      <c r="AB67" s="10">
        <f>3/24000000*OO[[#This Row],[84 (29JUN1985 09:00:00)-Water Temperature (C)]]*OO[[#This Row],[26]]</f>
        <v>1.5757533491026247E-7</v>
      </c>
      <c r="AC67" s="10">
        <f>3/24000000*OO[[#This Row],[85 (29JUN1985 12:00:00)-Water Temperature (C)]]*OO[[#This Row],[27]]</f>
        <v>1.3238812572645001E-7</v>
      </c>
      <c r="AD67" s="10">
        <f>3/24000000*OO[[#This Row],[86 (29JUN1985 15:00:00)-Water Temperature (C)]]*OO[[#This Row],[28]]</f>
        <v>1.125665606570625E-7</v>
      </c>
      <c r="AE67" s="10">
        <f>3/24000000*OO[[#This Row],[88 (29JUN1985 21:00:00)-Water Temperature (C)]]*OO[[#This Row],[30]]</f>
        <v>7.9647055710975011E-8</v>
      </c>
      <c r="AF67" s="10">
        <f>3/24000000*OO[[#This Row],[88 (29JUN1985 21:00:00)-Water Temperature (C)]]*OO[[#This Row],[30]]</f>
        <v>7.9647055710975011E-8</v>
      </c>
      <c r="AG67" s="10">
        <f>3/24000000*OO[[#This Row],[89 (30JUN1985 00:00:00)-Water Temperature (C)]]*OO[[#This Row],[31]]</f>
        <v>6.4850971046800003E-8</v>
      </c>
      <c r="AH67" s="10">
        <f>3/24000000*OO[[#This Row],[90 (30JUN1985 03:00:00)-Water Temperature (C)]]*OO[[#This Row],[32]]</f>
        <v>5.2317759249000004E-8</v>
      </c>
      <c r="AI67" s="10">
        <f>3/24000000*OO[[#This Row],[91 (30JUN1985 06:00:00)-Water Temperature (C)]]*OO[[#This Row],[33]]</f>
        <v>4.2525618407437496E-8</v>
      </c>
      <c r="AJ67" s="10">
        <f>3/24000000*OO[[#This Row],[92 (30JUN1985 09:00:00)-Water Temperature (C)]]*OO[[#This Row],[34]]</f>
        <v>3.5487002292225003E-8</v>
      </c>
      <c r="AK67" s="10">
        <f>3/24000000*OO[[#This Row],[93 (30JUN1985 12:00:00)-Water Temperature (C)]]*OO[[#This Row],[35]]</f>
        <v>3.0760418563200002E-8</v>
      </c>
      <c r="AL67" s="10">
        <f>3/24000000*OO[[#This Row],[94 (30JUN1985 15:00:00)-Water Temperature (C)]]*OO[[#This Row],[36]]</f>
        <v>2.7250914858000002E-8</v>
      </c>
      <c r="AM67" s="10">
        <f>3/24000000*OO[[#This Row],[95 (30JUN1985 18:00:00)-Water Temperature (C)]]*OO[[#This Row],[37]]</f>
        <v>2.4211231328906253E-8</v>
      </c>
      <c r="AN67" s="10">
        <f>3/24000000*OO[[#This Row],[96 (30JUN1985 21:00:00)-Water Temperature (C)]]*OO[[#This Row],[38]]</f>
        <v>2.1197769274237496E-8</v>
      </c>
      <c r="AO67" s="10">
        <f>3/24000000*OO[[#This Row],[97 (01JUL1985 00:00:00)-Water Temperature (C)]]*OO[[#This Row],[39]]</f>
        <v>1.8156370109666248E-8</v>
      </c>
      <c r="AP67" s="10">
        <f>3/24000000*OO[[#This Row],[98 (01JUL1985 03:00:00)-Water Temperature (C)]]*OO[[#This Row],[40]]</f>
        <v>1.5352460601463748E-8</v>
      </c>
      <c r="AQ67" s="10">
        <f>3/24000000*OO[[#This Row],[99 (01JUL1985 06:00:00)-Water Temperature (C)]]*OO[[#This Row],[41]]</f>
        <v>1.3024738531680002E-8</v>
      </c>
      <c r="AR67" s="10">
        <f>3/24000000*OO[[#This Row],[100 (01JUL1985 09:00:00)-Water Temperature (C)]]*OO[[#This Row],[42]]</f>
        <v>1.1326747837697501E-8</v>
      </c>
      <c r="AS67" s="10">
        <f>3/24000000*OO[[#This Row],[101 (01JUL1985 12:00:00)-Water Temperature (C)]]*OO[[#This Row],[43]]</f>
        <v>1.0129943128589999E-8</v>
      </c>
      <c r="AT67" s="10">
        <f>3/24000000*OO[[#This Row],[102 (01JUL1985 15:00:00)-Water Temperature (C)]]*OO[[#This Row],[44]]</f>
        <v>9.1460326206324985E-9</v>
      </c>
      <c r="AU67" s="10">
        <f>3/24000000*OO[[#This Row],[103 (01JUL1985 18:00:00)-Water Temperature (C)]]*OO[[#This Row],[45]]</f>
        <v>8.2082554411875E-9</v>
      </c>
      <c r="AV67" s="10">
        <f>3/24000000*OO[[#This Row],[104 (01JUL1985 21:00:00)-Water Temperature (C)]]*OO[[#This Row],[46]]</f>
        <v>7.2508236629400007E-9</v>
      </c>
      <c r="AW67" s="10">
        <f>3/24000000*OO[[#This Row],[105 (02JUL1985 00:00:00)-Water Temperature (C)]]*OO[[#This Row],[47]]</f>
        <v>6.3134575831249988E-9</v>
      </c>
      <c r="AX67" s="10">
        <f>3/24000000*OO[[#This Row],[106 (02JUL1985 03:00:00)-Water Temperature (C)]]*OO[[#This Row],[48]]</f>
        <v>5.4622886499300004E-9</v>
      </c>
      <c r="AY67" s="10">
        <f>3/24000000*OO[[#This Row],[107 (02JUL1985 06:00:00)-Water Temperature (C)]]*OO[[#This Row],[49]]</f>
        <v>4.7465166698999994E-9</v>
      </c>
      <c r="AZ67" s="10">
        <f>3/24000000*OO[[#This Row],[108 (02JUL1985 09:00:00)-Water Temperature (C)]]*OO[[#This Row],[50]]</f>
        <v>4.1340582046175004E-9</v>
      </c>
      <c r="BA67" s="10">
        <f>3/24000000*OO[[#This Row],[109 (02JUL1985 12:00:00)-Water Temperature (C)]]*OO[[#This Row],[51]]</f>
        <v>3.6826546346749995E-9</v>
      </c>
      <c r="BB67" s="10">
        <f>3/24000000*OO[[#This Row],[110 (02JUL1985 15:00:00)-Water Temperature (C)]]*OO[[#This Row],[52]]</f>
        <v>3.3353890593687503E-9</v>
      </c>
      <c r="BC67" s="10">
        <f>3/24000000*OO[[#This Row],[111 (02JUL1985 18:00:00)-Water Temperature (C)]]*OO[[#This Row],[53]]</f>
        <v>3.01363222840875E-9</v>
      </c>
      <c r="BD67" s="10">
        <f>3/24000000*OO[[#This Row],[112 (02JUL1985 21:00:00)-Water Temperature (C)]]*OO[[#This Row],[54]]</f>
        <v>2.6572254052499997E-9</v>
      </c>
      <c r="BE67" s="10">
        <f>3/24000000*OO[[#This Row],[113 (03JUL1985 00:00:00)-Water Temperature (C)]]*OO[[#This Row],[55]]</f>
        <v>2.2963635623950004E-9</v>
      </c>
      <c r="BF67" s="10">
        <f>3/24000000*OO[[#This Row],[114 (03JUL1985 03:00:00)-Water Temperature (C)]]*OO[[#This Row],[56]]</f>
        <v>1.964300244284E-9</v>
      </c>
      <c r="BG67" s="10">
        <f>3/24000000*OO[[#This Row],[115 (03JUL1985 06:00:00)-Water Temperature (C)]]*OO[[#This Row],[57]]</f>
        <v>1.671058766334E-9</v>
      </c>
      <c r="BH67" s="10">
        <f>3/24000000*OO[[#This Row],[116 (03JUL1985 09:00:00)-Water Temperature (C)]]*OO[[#This Row],[58]]</f>
        <v>1.4392245349192498E-9</v>
      </c>
      <c r="BI67" s="10">
        <f>3/24000000*OO[[#This Row],[117 (03JUL1985 12:00:00)-Water Temperature (C)]]*OO[[#This Row],[59]]</f>
        <v>1.2717241260360002E-9</v>
      </c>
      <c r="BJ67" s="10">
        <f>3/24000000*OO[[#This Row],[118 (03JUL1985 15:00:00)-Water Temperature (C)]]*OO[[#This Row],[60]]</f>
        <v>1.1471977435229999E-9</v>
      </c>
      <c r="BK67" s="10">
        <f>3/24000000*OO[[#This Row],[119 (03JUL1985 18:00:00)-Water Temperature (C)]]*OO[[#This Row],[61]]</f>
        <v>1.0317598897189998E-9</v>
      </c>
      <c r="BL67" s="10">
        <f>3/24000000*OO[[#This Row],[120 (03JUL1985 21:00:00)-Water Temperature (C)]]*OO[[#This Row],[62]]</f>
        <v>9.1157031100312485E-10</v>
      </c>
      <c r="BM67" s="10">
        <f>3/24000000*OO[[#This Row],[121 (04JUL1985 00:00:00)-Water Temperature (C)]]*OO[[#This Row],[63]]</f>
        <v>7.9281806858662497E-10</v>
      </c>
      <c r="BN67" s="10">
        <f>3/24000000*OO[[#This Row],[122 (04JUL1985 03:00:00)-Water Temperature (C)]]*OO[[#This Row],[64]]</f>
        <v>6.8277960398049999E-10</v>
      </c>
      <c r="BO67" s="10">
        <f>3/24000000*OO[[#This Row],[123 (04JUL1985 06:00:00)-Water Temperature (C)]]*OO[[#This Row],[65]]</f>
        <v>5.9057987541249998E-10</v>
      </c>
      <c r="BP67" s="10">
        <f>3/24000000*OO[[#This Row],[124 (04JUL1985 09:00:00)-Water Temperature (C)]]*OO[[#This Row],[66]]</f>
        <v>5.2374217352274989E-10</v>
      </c>
      <c r="BQ67" s="10">
        <f>3/24000000*OO[[#This Row],[125 (04JUL1985 12:00:00)-Water Temperature (C)]]*OO[[#This Row],[67]]</f>
        <v>4.7510328267449999E-10</v>
      </c>
      <c r="BR67" s="10">
        <f>3/24000000*OO[[#This Row],[126 (04JUL1985 15:00:00)-Water Temperature (C)]]*OO[[#This Row],[68]]</f>
        <v>4.3354842190812494E-10</v>
      </c>
      <c r="BS67" s="10">
        <f>3/24000000*OO[[#This Row],[127 (04JUL1985 18:00:00)-Water Temperature (C)]]*OO[[#This Row],[69]]</f>
        <v>3.9316526537599996E-10</v>
      </c>
      <c r="BT67" s="10">
        <f>3/24000000*OO[[#This Row],[128 (04JUL1985 21:00:00)-Water Temperature (C)]]*OO[[#This Row],[70]]</f>
        <v>3.5368088632349997E-10</v>
      </c>
      <c r="BU67" s="10">
        <f>3/24000000*OO[[#This Row],[129 (05JUL1985 00:00:00)-Water Temperature (C)]]*OO[[#This Row],[71]]</f>
        <v>3.1230690595874999E-10</v>
      </c>
      <c r="BV67" s="10">
        <f>3/24000000*OO[[#This Row],[130 (05JUL1985 03:00:00)-Water Temperature (C)]]*OO[[#This Row],[72]]</f>
        <v>2.7373431721812502E-10</v>
      </c>
      <c r="BW67" s="10">
        <f>3/24000000*OO[[#This Row],[131 (05JUL1985 06:00:00)-Water Temperature (C)]]*OO[[#This Row],[73]]</f>
        <v>2.4117374781175E-10</v>
      </c>
      <c r="BX67" s="10">
        <f>3/24000000*OO[[#This Row],[132 (05JUL1985 09:00:00)-Water Temperature (C)]]*OO[[#This Row],[74]]</f>
        <v>2.18690709955275E-10</v>
      </c>
      <c r="BY67" s="10">
        <f>3/24000000*OO[[#This Row],[133 (05JUL1985 12:00:00)-Water Temperature (C)]]*OO[[#This Row],[75]]</f>
        <v>2.0346087269519997E-10</v>
      </c>
      <c r="BZ67" s="10">
        <f>3/24000000*OO[[#This Row],[134 (05JUL1985 15:00:00)-Water Temperature (C)]]*OO[[#This Row],[76]]</f>
        <v>1.9134102118949999E-10</v>
      </c>
      <c r="CA67" s="10">
        <f>3/24000000*OO[[#This Row],[135 (05JUL1985 18:00:00)-Water Temperature (C)]]*OO[[#This Row],[77]]</f>
        <v>1.7868800731342496E-10</v>
      </c>
      <c r="CB67" s="10">
        <f>3/24000000*OO[[#This Row],[136 (05JUL1985 21:00:00)-Water Temperature (C)]]*OO[[#This Row],[78]]</f>
        <v>1.6344743003887497E-10</v>
      </c>
      <c r="CC67" s="10">
        <f>3/24000000*OO[[#This Row],[137 (06JUL1985 00:00:00)-Water Temperature (C)]]*OO[[#This Row],[79]]</f>
        <v>1.4586161440942498E-10</v>
      </c>
      <c r="CD67" s="10">
        <f>3/24000000*OO[[#This Row],[138 (06JUL1985 03:00:00)-Water Temperature (C)]]*OO[[#This Row],[80]]</f>
        <v>1.28602731793125E-10</v>
      </c>
      <c r="CE67" s="10">
        <f>3/24000000*OO[[#This Row],[139 (06JUL1985 06:00:00)-Water Temperature (C)]]*OO[[#This Row],[81]]</f>
        <v>1.13912719652925E-10</v>
      </c>
      <c r="CF67" s="10">
        <f>3/24000000*OO[[#This Row],[140 (06JUL1985 09:00:00)-Water Temperature (C)]]*OO[[#This Row],[82]]</f>
        <v>1.04030552305E-10</v>
      </c>
      <c r="CG67" s="10">
        <f>3/24000000*OO[[#This Row],[141 (06JUL1985 12:00:00)-Water Temperature (C)]]*OO[[#This Row],[83]]</f>
        <v>9.7592247200499993E-11</v>
      </c>
      <c r="CH67" s="10">
        <f>3/24000000*OO[[#This Row],[142 (06JUL1985 15:00:00)-Water Temperature (C)]]*OO[[#This Row],[84]]</f>
        <v>9.2578489283999996E-11</v>
      </c>
      <c r="CI67" s="10">
        <f>3/24000000*OO[[#This Row],[143 (06JUL1985 18:00:00)-Water Temperature (C)]]*OO[[#This Row],[85]]</f>
        <v>8.7892006353899998E-11</v>
      </c>
      <c r="CJ67" s="10">
        <f>3/24000000*OO[[#This Row],[144 (06JUL1985 21:00:00)-Water Temperature (C)]]*OO[[#This Row],[86]]</f>
        <v>8.2234701063899989E-11</v>
      </c>
      <c r="CK67" s="10">
        <f>3/24000000*OO[[#This Row],[145 (07JUL1985 00:00:00)-Water Temperature (C)]]*OO[[#This Row],[87]]</f>
        <v>7.4967511949199994E-11</v>
      </c>
      <c r="CL67" s="10">
        <f>3/24000000*OO[[#This Row],[146 (07JUL1985 03:00:00)-Water Temperature (C)]]*OO[[#This Row],[88]]</f>
        <v>6.7244314928999994E-11</v>
      </c>
      <c r="CM67" s="10">
        <f>3/24000000*OO[[#This Row],[147 (07JUL1985 06:00:00)-Water Temperature (C)]]*OO[[#This Row],[89]]</f>
        <v>6.0383781196800001E-11</v>
      </c>
      <c r="CN67" s="10">
        <f>3/24000000*OO[[#This Row],[148 (07JUL1985 09:00:00)-Water Temperature (C)]]*OO[[#This Row],[90]]</f>
        <v>5.4605873510549996E-11</v>
      </c>
      <c r="CO67" s="10">
        <f>3/24000000*OO[[#This Row],[149 (07JUL1985 12:00:00)-Water Temperature (C)]]*OO[[#This Row],[91]]</f>
        <v>5.0726358119250002E-11</v>
      </c>
      <c r="CP67" s="10">
        <f>3/24000000*OO[[#This Row],[150 (07JUL1985 15:00:00)-Water Temperature (C)]]*OO[[#This Row],[92]]</f>
        <v>4.851482820884999E-11</v>
      </c>
      <c r="CQ67" s="10">
        <f>3/24000000*OO[[#This Row],[151 (07JUL1985 18:00:00)-Water Temperature (C)]]*OO[[#This Row],[93]]</f>
        <v>4.6073170931125011E-11</v>
      </c>
      <c r="CR67" s="10">
        <f>3/24000000*OO[[#This Row],[152 (07JUL1985 21:00:00)-Water Temperature (C)]]*OO[[#This Row],[94]]</f>
        <v>4.3016907939624994E-11</v>
      </c>
      <c r="CS67" s="10">
        <f>3/24000000*OO[[#This Row],[153 (08JUL1985 00:00:00)-Water Temperature (C)]]*OO[[#This Row],[95]]</f>
        <v>3.9913164532874997E-11</v>
      </c>
      <c r="CT67" s="10">
        <f>3/24000000*OO[[#This Row],[154 (08JUL1985 03:00:00)-Water Temperature (C)]]*OO[[#This Row],[96]]</f>
        <v>3.6760534069737499E-11</v>
      </c>
      <c r="CU67" s="10">
        <f>3/24000000*OO[[#This Row],[155 (08JUL1985 06:00:00)-Water Temperature (C)]]*OO[[#This Row],[97]]</f>
        <v>3.3511424863374996E-11</v>
      </c>
      <c r="CV67" s="10">
        <f>3/24000000*OO[[#This Row],[156 (08JUL1985 09:00:00)-Water Temperature (C)]]*OO[[#This Row],[98]]</f>
        <v>3.1294287065825E-11</v>
      </c>
      <c r="CW67" s="10">
        <f>3/24000000*OO[[#This Row],[157 (08JUL1985 12:00:00)-Water Temperature (C)]]*OO[[#This Row],[99]]</f>
        <v>3.0020250112599999E-11</v>
      </c>
    </row>
    <row r="68" spans="1:101" x14ac:dyDescent="0.35">
      <c r="A68" t="s">
        <v>73</v>
      </c>
      <c r="B68">
        <v>376.57429999999999</v>
      </c>
      <c r="C68" s="10">
        <f>3/24*OO[[#This Row],[59 (26JUN1985 06:00:00)-Water Temperature (C)]]*OO[[#This Row],[1]]/SUM(OO[1])</f>
        <v>2.5348102372877658E-16</v>
      </c>
      <c r="D68" s="10">
        <f>3/24*OO[[#This Row],[60 (26JUN1985 09:00:00)-Water Temperature (C)]]*OO[[#This Row],[2]]/SUM(OO[2])</f>
        <v>2.1729607788268922E-4</v>
      </c>
      <c r="E68" s="10">
        <f>3/24*OO[[#This Row],[61 (26JUN1985 12:00:00)-Water Temperature (C)]]*OO[[#This Row],[3]]/SUM(OO[3])</f>
        <v>4.8297388089640438E-2</v>
      </c>
      <c r="F68" s="10">
        <f>3/24*OO[[#This Row],[62 (26JUN1985 15:00:00)-Water Temperature (C)]]*OO[[#This Row],[4]]/SUM(OO[4])</f>
        <v>4.7942851299959524E-2</v>
      </c>
      <c r="G68" s="10">
        <f>3/24*OO[[#This Row],[63 (26JUN1985 18:00:00)-Water Temperature (C)]]*OO[[#This Row],[5]]/SUM(OO[5])</f>
        <v>3.8902522941910689E-3</v>
      </c>
      <c r="H68" s="10">
        <f>3/24*OO[[#This Row],[64 (26JUN1985 21:00:00)-Water Temperature (C)]]*OO[[#This Row],[6]]/SUM(OO[6])</f>
        <v>8.3247448993281395E-5</v>
      </c>
      <c r="I68" s="10">
        <f>3/24*OO[[#This Row],[65 (27JUN1985 00:00:00)-Water Temperature (C)]]*OO[[#This Row],[7]]/SUM(OO[7])</f>
        <v>8.3490352845071641E-6</v>
      </c>
      <c r="J68" s="10">
        <f>3/24*OO[[#This Row],[66 (27JUN1985 03:00:00)-Water Temperature (C)]]*OO[[#This Row],[8]]/SUM(OO[8])</f>
        <v>6.2730163258590309E-6</v>
      </c>
      <c r="K68" s="10">
        <f>3/24*OO[[#This Row],[67 (27JUN1985 06:00:00)-Water Temperature (C)]]*OO[[#This Row],[9]]/SUM(OO[9])</f>
        <v>5.0881380457166113E-6</v>
      </c>
      <c r="L68" s="10">
        <f>3/24*OO[[#This Row],[68 (27JUN1985 09:00:00)-Water Temperature (C)]]*OO[[#This Row],[10]]/SUM(OO[10])</f>
        <v>4.2076955798593688E-6</v>
      </c>
      <c r="M68" s="10">
        <f>3/24*OO[[#This Row],[69 (27JUN1985 12:00:00)-Water Temperature (C)]]*OO[[#This Row],[11]]/SUM(OO[11])</f>
        <v>3.5380469127006341E-6</v>
      </c>
      <c r="N68" s="10">
        <f>3/24*OO[[#This Row],[70 (27JUN1985 15:00:00)-Water Temperature (C)]]*OO[[#This Row],[12]]/SUM(OO[12])</f>
        <v>2.9666400813029753E-6</v>
      </c>
      <c r="O68" s="10">
        <f>3/24*OO[[#This Row],[71 (27JUN1985 18:00:00)-Water Temperature (C)]]*OO[[#This Row],[13]]/SUM(OO[13])</f>
        <v>2.466515501207957E-6</v>
      </c>
      <c r="P68" s="10">
        <f>3/24*OO[[#This Row],[72 (27JUN1985 21:00:00)-Water Temperature (C)]]*OO[[#This Row],[14]]/SUM(OO[14])</f>
        <v>2.0139663652276447E-6</v>
      </c>
      <c r="Q68" s="10">
        <f>3/24*OO[[#This Row],[73 (28JUN1985 00:00:00)-Water Temperature (C)]]*OO[[#This Row],[15]]/SUM(OO[15])</f>
        <v>1.6031501939932662E-6</v>
      </c>
      <c r="R68" s="10">
        <f>3/24*OO[[#This Row],[74 (28JUN1985 03:00:00)-Water Temperature (C)]]*OO[[#This Row],[16]]/SUM(OO[16])</f>
        <v>1.2610931458394989E-6</v>
      </c>
      <c r="S68" s="10">
        <f>3/24*OO[[#This Row],[75 (28JUN1985 06:00:00)-Water Temperature (C)]]*OO[[#This Row],[17]]/SUM(OO[17])</f>
        <v>9.9509266574125609E-7</v>
      </c>
      <c r="T68" s="10">
        <f>3/24*OO[[#This Row],[76 (28JUN1985 09:00:00)-Water Temperature (C)]]*OO[[#This Row],[18]]/SUM(OO[18])</f>
        <v>8.0232770320587235E-7</v>
      </c>
      <c r="U68" s="10">
        <f>3/24*OO[[#This Row],[77 (28JUN1985 12:00:00)-Water Temperature (C)]]*OO[[#This Row],[19]]/SUM(OO[19])</f>
        <v>6.6541787230732997E-7</v>
      </c>
      <c r="V68" s="10">
        <f>3/24000000*OO[[#This Row],[78 (28JUN1985 15:00:00)-Water Temperature (C)]]*OO[[#This Row],[20]]</f>
        <v>5.5827877905799996E-7</v>
      </c>
      <c r="W68" s="10">
        <f>3/24000000*OO[[#This Row],[79 (28JUN1985 18:00:00)-Water Temperature (C)]]*OO[[#This Row],[21]]</f>
        <v>4.6719503040750001E-7</v>
      </c>
      <c r="X68" s="10">
        <f>3/24000000*OO[[#This Row],[80 (28JUN1985 21:00:00)-Water Temperature (C)]]*OO[[#This Row],[22]]</f>
        <v>3.8361046808937503E-7</v>
      </c>
      <c r="Y68" s="10">
        <f>3/24000000*OO[[#This Row],[81 (29JUN1985 00:00:00)-Water Temperature (C)]]*OO[[#This Row],[23]]</f>
        <v>3.0808141020112498E-7</v>
      </c>
      <c r="Z68" s="10">
        <f>3/24000000*OO[[#This Row],[82 (29JUN1985 03:00:00)-Water Temperature (C)]]*OO[[#This Row],[24]]</f>
        <v>2.4403011961562498E-7</v>
      </c>
      <c r="AA68" s="10">
        <f>3/24000000*OO[[#This Row],[83 (29JUN1985 06:00:00)-Water Temperature (C)]]*OO[[#This Row],[25]]</f>
        <v>1.9459201400924999E-7</v>
      </c>
      <c r="AB68" s="10">
        <f>3/24000000*OO[[#This Row],[84 (29JUN1985 09:00:00)-Water Temperature (C)]]*OO[[#This Row],[26]]</f>
        <v>1.5973427027756247E-7</v>
      </c>
      <c r="AC68" s="10">
        <f>3/24000000*OO[[#This Row],[85 (29JUN1985 12:00:00)-Water Temperature (C)]]*OO[[#This Row],[27]]</f>
        <v>1.3406002694279999E-7</v>
      </c>
      <c r="AD68" s="10">
        <f>3/24000000*OO[[#This Row],[86 (29JUN1985 15:00:00)-Water Temperature (C)]]*OO[[#This Row],[28]]</f>
        <v>1.1395916054181251E-7</v>
      </c>
      <c r="AE68" s="10">
        <f>3/24000000*OO[[#This Row],[88 (29JUN1985 21:00:00)-Water Temperature (C)]]*OO[[#This Row],[30]]</f>
        <v>8.06231685228375E-8</v>
      </c>
      <c r="AF68" s="10">
        <f>3/24000000*OO[[#This Row],[88 (29JUN1985 21:00:00)-Water Temperature (C)]]*OO[[#This Row],[30]]</f>
        <v>8.06231685228375E-8</v>
      </c>
      <c r="AG68" s="10">
        <f>3/24000000*OO[[#This Row],[89 (30JUN1985 00:00:00)-Water Temperature (C)]]*OO[[#This Row],[31]]</f>
        <v>6.5704439762987501E-8</v>
      </c>
      <c r="AH68" s="10">
        <f>3/24000000*OO[[#This Row],[90 (30JUN1985 03:00:00)-Water Temperature (C)]]*OO[[#This Row],[32]]</f>
        <v>5.30079601041E-8</v>
      </c>
      <c r="AI68" s="10">
        <f>3/24000000*OO[[#This Row],[91 (30JUN1985 06:00:00)-Water Temperature (C)]]*OO[[#This Row],[33]]</f>
        <v>4.3077885779700005E-8</v>
      </c>
      <c r="AJ68" s="10">
        <f>3/24000000*OO[[#This Row],[92 (30JUN1985 09:00:00)-Water Temperature (C)]]*OO[[#This Row],[34]]</f>
        <v>3.5925265292624996E-8</v>
      </c>
      <c r="AK68" s="10">
        <f>3/24000000*OO[[#This Row],[93 (30JUN1985 12:00:00)-Water Temperature (C)]]*OO[[#This Row],[35]]</f>
        <v>3.1093305053999999E-8</v>
      </c>
      <c r="AL68" s="10">
        <f>3/24000000*OO[[#This Row],[94 (30JUN1985 15:00:00)-Water Temperature (C)]]*OO[[#This Row],[36]]</f>
        <v>2.7528986790787498E-8</v>
      </c>
      <c r="AM68" s="10">
        <f>3/24000000*OO[[#This Row],[95 (30JUN1985 18:00:00)-Water Temperature (C)]]*OO[[#This Row],[37]]</f>
        <v>2.4446498718083748E-8</v>
      </c>
      <c r="AN68" s="10">
        <f>3/24000000*OO[[#This Row],[96 (30JUN1985 21:00:00)-Water Temperature (C)]]*OO[[#This Row],[38]]</f>
        <v>2.1403313869002501E-8</v>
      </c>
      <c r="AO68" s="10">
        <f>3/24000000*OO[[#This Row],[97 (01JUL1985 00:00:00)-Water Temperature (C)]]*OO[[#This Row],[39]]</f>
        <v>1.8347672672034999E-8</v>
      </c>
      <c r="AP68" s="10">
        <f>3/24000000*OO[[#This Row],[98 (01JUL1985 03:00:00)-Water Temperature (C)]]*OO[[#This Row],[40]]</f>
        <v>1.5519921378676251E-8</v>
      </c>
      <c r="AQ68" s="10">
        <f>3/24000000*OO[[#This Row],[99 (01JUL1985 06:00:00)-Water Temperature (C)]]*OO[[#This Row],[41]]</f>
        <v>1.3165907531321251E-8</v>
      </c>
      <c r="AR68" s="10">
        <f>3/24000000*OO[[#This Row],[100 (01JUL1985 09:00:00)-Water Temperature (C)]]*OO[[#This Row],[42]]</f>
        <v>1.1443385918996247E-8</v>
      </c>
      <c r="AS68" s="10">
        <f>3/24000000*OO[[#This Row],[101 (01JUL1985 12:00:00)-Water Temperature (C)]]*OO[[#This Row],[43]]</f>
        <v>1.022026652398125E-8</v>
      </c>
      <c r="AT68" s="10">
        <f>3/24000000*OO[[#This Row],[102 (01JUL1985 15:00:00)-Water Temperature (C)]]*OO[[#This Row],[44]]</f>
        <v>9.2249300576912493E-9</v>
      </c>
      <c r="AU68" s="10">
        <f>3/24000000*OO[[#This Row],[103 (01JUL1985 18:00:00)-Water Temperature (C)]]*OO[[#This Row],[45]]</f>
        <v>8.2810334610799997E-9</v>
      </c>
      <c r="AV68" s="10">
        <f>3/24000000*OO[[#This Row],[104 (01JUL1985 21:00:00)-Water Temperature (C)]]*OO[[#This Row],[46]]</f>
        <v>7.3173574410750008E-9</v>
      </c>
      <c r="AW68" s="10">
        <f>3/24000000*OO[[#This Row],[105 (02JUL1985 00:00:00)-Water Temperature (C)]]*OO[[#This Row],[47]]</f>
        <v>6.3770865932812496E-9</v>
      </c>
      <c r="AX68" s="10">
        <f>3/24000000*OO[[#This Row],[106 (02JUL1985 03:00:00)-Water Temperature (C)]]*OO[[#This Row],[48]]</f>
        <v>5.5175330944837495E-9</v>
      </c>
      <c r="AY68" s="10">
        <f>3/24000000*OO[[#This Row],[107 (02JUL1985 06:00:00)-Water Temperature (C)]]*OO[[#This Row],[49]]</f>
        <v>4.7935526702962497E-9</v>
      </c>
      <c r="AZ68" s="10">
        <f>3/24000000*OO[[#This Row],[108 (02JUL1985 09:00:00)-Water Temperature (C)]]*OO[[#This Row],[50]]</f>
        <v>4.1736133894799996E-9</v>
      </c>
      <c r="BA68" s="10">
        <f>3/24000000*OO[[#This Row],[109 (02JUL1985 12:00:00)-Water Temperature (C)]]*OO[[#This Row],[51]]</f>
        <v>3.7164286254999998E-9</v>
      </c>
      <c r="BB68" s="10">
        <f>3/24000000*OO[[#This Row],[110 (02JUL1985 15:00:00)-Water Temperature (C)]]*OO[[#This Row],[52]]</f>
        <v>3.3651405930174996E-9</v>
      </c>
      <c r="BC68" s="10">
        <f>3/24000000*OO[[#This Row],[111 (02JUL1985 18:00:00)-Water Temperature (C)]]*OO[[#This Row],[53]]</f>
        <v>3.0415078404087501E-9</v>
      </c>
      <c r="BD68" s="10">
        <f>3/24000000*OO[[#This Row],[112 (02JUL1985 21:00:00)-Water Temperature (C)]]*OO[[#This Row],[54]]</f>
        <v>2.6827093840624997E-9</v>
      </c>
      <c r="BE68" s="10">
        <f>3/24000000*OO[[#This Row],[113 (03JUL1985 00:00:00)-Water Temperature (C)]]*OO[[#This Row],[55]]</f>
        <v>2.31919541176925E-9</v>
      </c>
      <c r="BF68" s="10">
        <f>3/24000000*OO[[#This Row],[114 (03JUL1985 03:00:00)-Water Temperature (C)]]*OO[[#This Row],[56]]</f>
        <v>1.9848723538967498E-9</v>
      </c>
      <c r="BG68" s="10">
        <f>3/24000000*OO[[#This Row],[115 (03JUL1985 06:00:00)-Water Temperature (C)]]*OO[[#This Row],[57]]</f>
        <v>1.6890047060152501E-9</v>
      </c>
      <c r="BH68" s="10">
        <f>3/24000000*OO[[#This Row],[116 (03JUL1985 09:00:00)-Water Temperature (C)]]*OO[[#This Row],[58]]</f>
        <v>1.4545513155259997E-9</v>
      </c>
      <c r="BI68" s="10">
        <f>3/24000000*OO[[#This Row],[117 (03JUL1985 12:00:00)-Water Temperature (C)]]*OO[[#This Row],[59]]</f>
        <v>1.2835947873459998E-9</v>
      </c>
      <c r="BJ68" s="10">
        <f>3/24000000*OO[[#This Row],[118 (03JUL1985 15:00:00)-Water Temperature (C)]]*OO[[#This Row],[60]]</f>
        <v>1.1573117637387503E-9</v>
      </c>
      <c r="BK68" s="10">
        <f>3/24000000*OO[[#This Row],[119 (03JUL1985 18:00:00)-Water Temperature (C)]]*OO[[#This Row],[61]]</f>
        <v>1.040979624085625E-9</v>
      </c>
      <c r="BL68" s="10">
        <f>3/24000000*OO[[#This Row],[120 (03JUL1985 21:00:00)-Water Temperature (C)]]*OO[[#This Row],[62]]</f>
        <v>9.1989645335149989E-10</v>
      </c>
      <c r="BM68" s="10">
        <f>3/24000000*OO[[#This Row],[121 (04JUL1985 00:00:00)-Water Temperature (C)]]*OO[[#This Row],[63]]</f>
        <v>8.0070634727237492E-10</v>
      </c>
      <c r="BN68" s="10">
        <f>3/24000000*OO[[#This Row],[122 (04JUL1985 03:00:00)-Water Temperature (C)]]*OO[[#This Row],[64]]</f>
        <v>6.8967874282049999E-10</v>
      </c>
      <c r="BO68" s="10">
        <f>3/24000000*OO[[#This Row],[123 (04JUL1985 06:00:00)-Water Temperature (C)]]*OO[[#This Row],[65]]</f>
        <v>5.96464528534875E-10</v>
      </c>
      <c r="BP68" s="10">
        <f>3/24000000*OO[[#This Row],[124 (04JUL1985 09:00:00)-Water Temperature (C)]]*OO[[#This Row],[66]]</f>
        <v>5.2876107781250008E-10</v>
      </c>
      <c r="BQ68" s="10">
        <f>3/24000000*OO[[#This Row],[125 (04JUL1985 12:00:00)-Water Temperature (C)]]*OO[[#This Row],[67]]</f>
        <v>4.7917274778750006E-10</v>
      </c>
      <c r="BR68" s="10">
        <f>3/24000000*OO[[#This Row],[126 (04JUL1985 15:00:00)-Water Temperature (C)]]*OO[[#This Row],[68]]</f>
        <v>4.3715494337962493E-10</v>
      </c>
      <c r="BS68" s="10">
        <f>3/24000000*OO[[#This Row],[127 (04JUL1985 18:00:00)-Water Temperature (C)]]*OO[[#This Row],[69]]</f>
        <v>3.9638436298624993E-10</v>
      </c>
      <c r="BT68" s="10">
        <f>3/24000000*OO[[#This Row],[128 (04JUL1985 21:00:00)-Water Temperature (C)]]*OO[[#This Row],[70]]</f>
        <v>3.5663052776774995E-10</v>
      </c>
      <c r="BU68" s="10">
        <f>3/24000000*OO[[#This Row],[129 (05JUL1985 00:00:00)-Water Temperature (C)]]*OO[[#This Row],[71]]</f>
        <v>3.1510085771587503E-10</v>
      </c>
      <c r="BV68" s="10">
        <f>3/24000000*OO[[#This Row],[130 (05JUL1985 03:00:00)-Water Temperature (C)]]*OO[[#This Row],[72]]</f>
        <v>2.7622797686999999E-10</v>
      </c>
      <c r="BW68" s="10">
        <f>3/24000000*OO[[#This Row],[131 (05JUL1985 06:00:00)-Water Temperature (C)]]*OO[[#This Row],[73]]</f>
        <v>2.4331033295624997E-10</v>
      </c>
      <c r="BX68" s="10">
        <f>3/24000000*OO[[#This Row],[132 (05JUL1985 09:00:00)-Water Temperature (C)]]*OO[[#This Row],[74]]</f>
        <v>2.2049450390715001E-10</v>
      </c>
      <c r="BY68" s="10">
        <f>3/24000000*OO[[#This Row],[133 (05JUL1985 12:00:00)-Water Temperature (C)]]*OO[[#This Row],[75]]</f>
        <v>2.0492109842129997E-10</v>
      </c>
      <c r="BZ68" s="10">
        <f>3/24000000*OO[[#This Row],[134 (05JUL1985 15:00:00)-Water Temperature (C)]]*OO[[#This Row],[76]]</f>
        <v>1.9270027655340001E-10</v>
      </c>
      <c r="CA68" s="10">
        <f>3/24000000*OO[[#This Row],[135 (05JUL1985 18:00:00)-Water Temperature (C)]]*OO[[#This Row],[77]]</f>
        <v>1.7997284252817498E-10</v>
      </c>
      <c r="CB68" s="10">
        <f>3/24000000*OO[[#This Row],[136 (05JUL1985 21:00:00)-Water Temperature (C)]]*OO[[#This Row],[78]]</f>
        <v>1.6469024965904999E-10</v>
      </c>
      <c r="CC68" s="10">
        <f>3/24000000*OO[[#This Row],[137 (06JUL1985 00:00:00)-Water Temperature (C)]]*OO[[#This Row],[79]]</f>
        <v>1.4710407290865001E-10</v>
      </c>
      <c r="CD68" s="10">
        <f>3/24000000*OO[[#This Row],[138 (06JUL1985 03:00:00)-Water Temperature (C)]]*OO[[#This Row],[80]]</f>
        <v>1.29728240633775E-10</v>
      </c>
      <c r="CE68" s="10">
        <f>3/24000000*OO[[#This Row],[139 (06JUL1985 06:00:00)-Water Temperature (C)]]*OO[[#This Row],[81]]</f>
        <v>1.1490170080299999E-10</v>
      </c>
      <c r="CF68" s="10">
        <f>3/24000000*OO[[#This Row],[140 (06JUL1985 09:00:00)-Water Temperature (C)]]*OO[[#This Row],[82]]</f>
        <v>1.0488714995972498E-10</v>
      </c>
      <c r="CG68" s="10">
        <f>3/24000000*OO[[#This Row],[141 (06JUL1985 12:00:00)-Water Temperature (C)]]*OO[[#This Row],[83]]</f>
        <v>9.8272973699600001E-11</v>
      </c>
      <c r="CH68" s="10">
        <f>3/24000000*OO[[#This Row],[142 (06JUL1985 15:00:00)-Water Temperature (C)]]*OO[[#This Row],[84]]</f>
        <v>9.3200334661850005E-11</v>
      </c>
      <c r="CI68" s="10">
        <f>3/24000000*OO[[#This Row],[143 (06JUL1985 18:00:00)-Water Temperature (C)]]*OO[[#This Row],[85]]</f>
        <v>8.8448598439425012E-11</v>
      </c>
      <c r="CJ68" s="10">
        <f>3/24000000*OO[[#This Row],[144 (06JUL1985 21:00:00)-Water Temperature (C)]]*OO[[#This Row],[86]]</f>
        <v>8.2776841187562496E-11</v>
      </c>
      <c r="CK68" s="10">
        <f>3/24000000*OO[[#This Row],[145 (07JUL1985 00:00:00)-Water Temperature (C)]]*OO[[#This Row],[87]]</f>
        <v>7.554346824537499E-11</v>
      </c>
      <c r="CL68" s="10">
        <f>3/24000000*OO[[#This Row],[146 (07JUL1985 03:00:00)-Water Temperature (C)]]*OO[[#This Row],[88]]</f>
        <v>6.7776794683499994E-11</v>
      </c>
      <c r="CM68" s="10">
        <f>3/24000000*OO[[#This Row],[147 (07JUL1985 06:00:00)-Water Temperature (C)]]*OO[[#This Row],[89]]</f>
        <v>6.085580650079999E-11</v>
      </c>
      <c r="CN68" s="10">
        <f>3/24000000*OO[[#This Row],[148 (07JUL1985 09:00:00)-Water Temperature (C)]]*OO[[#This Row],[90]]</f>
        <v>5.501756148435E-11</v>
      </c>
      <c r="CO68" s="10">
        <f>3/24000000*OO[[#This Row],[149 (07JUL1985 12:00:00)-Water Temperature (C)]]*OO[[#This Row],[91]]</f>
        <v>5.1054205284999999E-11</v>
      </c>
      <c r="CP68" s="10">
        <f>3/24000000*OO[[#This Row],[150 (07JUL1985 15:00:00)-Water Temperature (C)]]*OO[[#This Row],[92]]</f>
        <v>4.8798455249499996E-11</v>
      </c>
      <c r="CQ68" s="10">
        <f>3/24000000*OO[[#This Row],[151 (07JUL1985 18:00:00)-Water Temperature (C)]]*OO[[#This Row],[93]]</f>
        <v>4.6342089354974998E-11</v>
      </c>
      <c r="CR68" s="10">
        <f>3/24000000*OO[[#This Row],[152 (07JUL1985 21:00:00)-Water Temperature (C)]]*OO[[#This Row],[94]]</f>
        <v>4.3283765069287498E-11</v>
      </c>
      <c r="CS68" s="10">
        <f>3/24000000*OO[[#This Row],[153 (08JUL1985 00:00:00)-Water Temperature (C)]]*OO[[#This Row],[95]]</f>
        <v>4.0166501360312493E-11</v>
      </c>
      <c r="CT68" s="10">
        <f>3/24000000*OO[[#This Row],[154 (08JUL1985 03:00:00)-Water Temperature (C)]]*OO[[#This Row],[96]]</f>
        <v>3.7011527344349996E-11</v>
      </c>
      <c r="CU68" s="10">
        <f>3/24000000*OO[[#This Row],[155 (08JUL1985 06:00:00)-Water Temperature (C)]]*OO[[#This Row],[97]]</f>
        <v>3.3752071526599999E-11</v>
      </c>
      <c r="CV68" s="10">
        <f>3/24000000*OO[[#This Row],[156 (08JUL1985 09:00:00)-Water Temperature (C)]]*OO[[#This Row],[98]]</f>
        <v>3.1499410216100001E-11</v>
      </c>
      <c r="CW68" s="10">
        <f>3/24000000*OO[[#This Row],[157 (08JUL1985 12:00:00)-Water Temperature (C)]]*OO[[#This Row],[99]]</f>
        <v>3.0191037949749999E-11</v>
      </c>
    </row>
    <row r="69" spans="1:101" x14ac:dyDescent="0.35">
      <c r="A69" t="s">
        <v>74</v>
      </c>
      <c r="B69">
        <v>848.73689999999999</v>
      </c>
      <c r="C69" s="10">
        <f>3/24*OO[[#This Row],[59 (26JUN1985 06:00:00)-Water Temperature (C)]]*OO[[#This Row],[1]]/SUM(OO[1])</f>
        <v>1.3563858106157794E-16</v>
      </c>
      <c r="D69" s="10">
        <f>3/24*OO[[#This Row],[60 (26JUN1985 09:00:00)-Water Temperature (C)]]*OO[[#This Row],[2]]/SUM(OO[2])</f>
        <v>2.5632199834527928E-4</v>
      </c>
      <c r="E69" s="10">
        <f>3/24*OO[[#This Row],[61 (26JUN1985 12:00:00)-Water Temperature (C)]]*OO[[#This Row],[3]]/SUM(OO[3])</f>
        <v>9.3588415686814849E-2</v>
      </c>
      <c r="F69" s="10">
        <f>3/24*OO[[#This Row],[62 (26JUN1985 15:00:00)-Water Temperature (C)]]*OO[[#This Row],[4]]/SUM(OO[4])</f>
        <v>0.12065830589188015</v>
      </c>
      <c r="G69" s="10">
        <f>3/24*OO[[#This Row],[63 (26JUN1985 18:00:00)-Water Temperature (C)]]*OO[[#This Row],[5]]/SUM(OO[5])</f>
        <v>1.1775939943542091E-2</v>
      </c>
      <c r="H69" s="10">
        <f>3/24*OO[[#This Row],[64 (26JUN1985 21:00:00)-Water Temperature (C)]]*OO[[#This Row],[6]]/SUM(OO[6])</f>
        <v>2.7834815026379662E-4</v>
      </c>
      <c r="I69" s="10">
        <f>3/24*OO[[#This Row],[65 (27JUN1985 00:00:00)-Water Temperature (C)]]*OO[[#This Row],[7]]/SUM(OO[7])</f>
        <v>2.0133398202916016E-5</v>
      </c>
      <c r="J69" s="10">
        <f>3/24*OO[[#This Row],[66 (27JUN1985 03:00:00)-Water Temperature (C)]]*OO[[#This Row],[8]]/SUM(OO[8])</f>
        <v>1.4462959473261841E-5</v>
      </c>
      <c r="K69" s="10">
        <f>3/24*OO[[#This Row],[67 (27JUN1985 06:00:00)-Water Temperature (C)]]*OO[[#This Row],[9]]/SUM(OO[9])</f>
        <v>1.1724626918173124E-5</v>
      </c>
      <c r="L69" s="10">
        <f>3/24*OO[[#This Row],[68 (27JUN1985 09:00:00)-Water Temperature (C)]]*OO[[#This Row],[10]]/SUM(OO[10])</f>
        <v>9.6952216629453988E-6</v>
      </c>
      <c r="M69" s="10">
        <f>3/24*OO[[#This Row],[69 (27JUN1985 12:00:00)-Water Temperature (C)]]*OO[[#This Row],[11]]/SUM(OO[11])</f>
        <v>8.1455470849210673E-6</v>
      </c>
      <c r="N69" s="10">
        <f>3/24*OO[[#This Row],[70 (27JUN1985 15:00:00)-Water Temperature (C)]]*OO[[#This Row],[12]]/SUM(OO[12])</f>
        <v>6.8299435404621916E-6</v>
      </c>
      <c r="O69" s="10">
        <f>3/24*OO[[#This Row],[71 (27JUN1985 18:00:00)-Water Temperature (C)]]*OO[[#This Row],[13]]/SUM(OO[13])</f>
        <v>5.6805941414025186E-6</v>
      </c>
      <c r="P69" s="10">
        <f>3/24*OO[[#This Row],[72 (27JUN1985 21:00:00)-Water Temperature (C)]]*OO[[#This Row],[14]]/SUM(OO[14])</f>
        <v>4.6404534877622587E-6</v>
      </c>
      <c r="Q69" s="10">
        <f>3/24*OO[[#This Row],[73 (28JUN1985 00:00:00)-Water Temperature (C)]]*OO[[#This Row],[15]]/SUM(OO[15])</f>
        <v>3.6988537244079354E-6</v>
      </c>
      <c r="R69" s="10">
        <f>3/24*OO[[#This Row],[74 (28JUN1985 03:00:00)-Water Temperature (C)]]*OO[[#This Row],[16]]/SUM(OO[16])</f>
        <v>2.9114592616753118E-6</v>
      </c>
      <c r="S69" s="10">
        <f>3/24*OO[[#This Row],[75 (28JUN1985 06:00:00)-Water Temperature (C)]]*OO[[#This Row],[17]]/SUM(OO[17])</f>
        <v>2.2964779913000875E-6</v>
      </c>
      <c r="T69" s="10">
        <f>3/24*OO[[#This Row],[76 (28JUN1985 09:00:00)-Water Temperature (C)]]*OO[[#This Row],[18]]/SUM(OO[18])</f>
        <v>1.850303158323266E-6</v>
      </c>
      <c r="U69" s="10">
        <f>3/24*OO[[#This Row],[77 (28JUN1985 12:00:00)-Water Temperature (C)]]*OO[[#This Row],[19]]/SUM(OO[19])</f>
        <v>1.5320069068273659E-6</v>
      </c>
      <c r="V69" s="10">
        <f>3/24000000*OO[[#This Row],[78 (28JUN1985 15:00:00)-Water Temperature (C)]]*OO[[#This Row],[20]]</f>
        <v>1.284632710791875E-6</v>
      </c>
      <c r="W69" s="10">
        <f>3/24000000*OO[[#This Row],[79 (28JUN1985 18:00:00)-Water Temperature (C)]]*OO[[#This Row],[21]]</f>
        <v>1.0755687034894997E-6</v>
      </c>
      <c r="X69" s="10">
        <f>3/24000000*OO[[#This Row],[80 (28JUN1985 21:00:00)-Water Temperature (C)]]*OO[[#This Row],[22]]</f>
        <v>8.834860983609999E-7</v>
      </c>
      <c r="Y69" s="10">
        <f>3/24000000*OO[[#This Row],[81 (29JUN1985 00:00:00)-Water Temperature (C)]]*OO[[#This Row],[23]]</f>
        <v>7.1046525850137499E-7</v>
      </c>
      <c r="Z69" s="10">
        <f>3/24000000*OO[[#This Row],[82 (29JUN1985 03:00:00)-Water Temperature (C)]]*OO[[#This Row],[24]]</f>
        <v>5.6313688194449998E-7</v>
      </c>
      <c r="AA69" s="10">
        <f>3/24000000*OO[[#This Row],[83 (29JUN1985 06:00:00)-Water Temperature (C)]]*OO[[#This Row],[25]]</f>
        <v>4.4881463617200003E-7</v>
      </c>
      <c r="AB69" s="10">
        <f>3/24000000*OO[[#This Row],[84 (29JUN1985 09:00:00)-Water Temperature (C)]]*OO[[#This Row],[26]]</f>
        <v>3.6822206774824993E-7</v>
      </c>
      <c r="AC69" s="10">
        <f>3/24000000*OO[[#This Row],[85 (29JUN1985 12:00:00)-Water Temperature (C)]]*OO[[#This Row],[27]]</f>
        <v>3.08544522391875E-7</v>
      </c>
      <c r="AD69" s="10">
        <f>3/24000000*OO[[#This Row],[86 (29JUN1985 15:00:00)-Water Temperature (C)]]*OO[[#This Row],[28]]</f>
        <v>2.6216748355087497E-7</v>
      </c>
      <c r="AE69" s="10">
        <f>3/24000000*OO[[#This Row],[88 (29JUN1985 21:00:00)-Water Temperature (C)]]*OO[[#This Row],[30]]</f>
        <v>1.8544691434004999E-7</v>
      </c>
      <c r="AF69" s="10">
        <f>3/24000000*OO[[#This Row],[88 (29JUN1985 21:00:00)-Water Temperature (C)]]*OO[[#This Row],[30]]</f>
        <v>1.8544691434004999E-7</v>
      </c>
      <c r="AG69" s="10">
        <f>3/24000000*OO[[#This Row],[89 (30JUN1985 00:00:00)-Water Temperature (C)]]*OO[[#This Row],[31]]</f>
        <v>1.5134483315737498E-7</v>
      </c>
      <c r="AH69" s="10">
        <f>3/24000000*OO[[#This Row],[90 (30JUN1985 03:00:00)-Water Temperature (C)]]*OO[[#This Row],[32]]</f>
        <v>1.2211860924945001E-7</v>
      </c>
      <c r="AI69" s="10">
        <f>3/24000000*OO[[#This Row],[91 (30JUN1985 06:00:00)-Water Temperature (C)]]*OO[[#This Row],[33]]</f>
        <v>9.9209856292649996E-8</v>
      </c>
      <c r="AJ69" s="10">
        <f>3/24000000*OO[[#This Row],[92 (30JUN1985 09:00:00)-Water Temperature (C)]]*OO[[#This Row],[34]]</f>
        <v>8.2661838469175001E-8</v>
      </c>
      <c r="AK69" s="10">
        <f>3/24000000*OO[[#This Row],[93 (30JUN1985 12:00:00)-Water Temperature (C)]]*OO[[#This Row],[35]]</f>
        <v>7.1375654838249989E-8</v>
      </c>
      <c r="AL69" s="10">
        <f>3/24000000*OO[[#This Row],[94 (30JUN1985 15:00:00)-Water Temperature (C)]]*OO[[#This Row],[36]]</f>
        <v>6.3129760014112495E-8</v>
      </c>
      <c r="AM69" s="10">
        <f>3/24000000*OO[[#This Row],[95 (30JUN1985 18:00:00)-Water Temperature (C)]]*OO[[#This Row],[37]]</f>
        <v>5.6019923993249991E-8</v>
      </c>
      <c r="AN69" s="10">
        <f>3/24000000*OO[[#This Row],[96 (30JUN1985 21:00:00)-Water Temperature (C)]]*OO[[#This Row],[38]]</f>
        <v>4.9042246675499996E-8</v>
      </c>
      <c r="AO69" s="10">
        <f>3/24000000*OO[[#This Row],[97 (01JUL1985 00:00:00)-Water Temperature (C)]]*OO[[#This Row],[39]]</f>
        <v>4.2094231659374992E-8</v>
      </c>
      <c r="AP69" s="10">
        <f>3/24000000*OO[[#This Row],[98 (01JUL1985 03:00:00)-Water Temperature (C)]]*OO[[#This Row],[40]]</f>
        <v>3.5630333611799999E-8</v>
      </c>
      <c r="AQ69" s="10">
        <f>3/24000000*OO[[#This Row],[99 (01JUL1985 06:00:00)-Water Temperature (C)]]*OO[[#This Row],[41]]</f>
        <v>3.0222442555199994E-8</v>
      </c>
      <c r="AR69" s="10">
        <f>3/24000000*OO[[#This Row],[100 (01JUL1985 09:00:00)-Water Temperature (C)]]*OO[[#This Row],[42]]</f>
        <v>2.6247630215549999E-8</v>
      </c>
      <c r="AS69" s="10">
        <f>3/24000000*OO[[#This Row],[101 (01JUL1985 12:00:00)-Water Temperature (C)]]*OO[[#This Row],[43]]</f>
        <v>2.3392813328624997E-8</v>
      </c>
      <c r="AT69" s="10">
        <f>3/24000000*OO[[#This Row],[102 (01JUL1985 15:00:00)-Water Temperature (C)]]*OO[[#This Row],[44]]</f>
        <v>2.1102710283059995E-8</v>
      </c>
      <c r="AU69" s="10">
        <f>3/24000000*OO[[#This Row],[103 (01JUL1985 18:00:00)-Water Temperature (C)]]*OO[[#This Row],[45]]</f>
        <v>1.8950898781706252E-8</v>
      </c>
      <c r="AV69" s="10">
        <f>3/24000000*OO[[#This Row],[104 (01JUL1985 21:00:00)-Water Temperature (C)]]*OO[[#This Row],[46]]</f>
        <v>1.6752312817488749E-8</v>
      </c>
      <c r="AW69" s="10">
        <f>3/24000000*OO[[#This Row],[105 (02JUL1985 00:00:00)-Water Temperature (C)]]*OO[[#This Row],[47]]</f>
        <v>1.4620684259124997E-8</v>
      </c>
      <c r="AX69" s="10">
        <f>3/24000000*OO[[#This Row],[106 (02JUL1985 03:00:00)-Water Temperature (C)]]*OO[[#This Row],[48]]</f>
        <v>1.2651558195377498E-8</v>
      </c>
      <c r="AY69" s="10">
        <f>3/24000000*OO[[#This Row],[107 (02JUL1985 06:00:00)-Water Temperature (C)]]*OO[[#This Row],[49]]</f>
        <v>1.0987653738943747E-8</v>
      </c>
      <c r="AZ69" s="10">
        <f>3/24000000*OO[[#This Row],[108 (02JUL1985 09:00:00)-Water Temperature (C)]]*OO[[#This Row],[50]]</f>
        <v>9.5622458694012496E-9</v>
      </c>
      <c r="BA69" s="10">
        <f>3/24000000*OO[[#This Row],[109 (02JUL1985 12:00:00)-Water Temperature (C)]]*OO[[#This Row],[51]]</f>
        <v>8.5089689937899998E-9</v>
      </c>
      <c r="BB69" s="10">
        <f>3/24000000*OO[[#This Row],[110 (02JUL1985 15:00:00)-Water Temperature (C)]]*OO[[#This Row],[52]]</f>
        <v>7.7015194974499998E-9</v>
      </c>
      <c r="BC69" s="10">
        <f>3/24000000*OO[[#This Row],[111 (02JUL1985 18:00:00)-Water Temperature (C)]]*OO[[#This Row],[53]]</f>
        <v>6.9643020204349997E-9</v>
      </c>
      <c r="BD69" s="10">
        <f>3/24000000*OO[[#This Row],[112 (02JUL1985 21:00:00)-Water Temperature (C)]]*OO[[#This Row],[54]]</f>
        <v>6.1463504354862502E-9</v>
      </c>
      <c r="BE69" s="10">
        <f>3/24000000*OO[[#This Row],[113 (03JUL1985 00:00:00)-Water Temperature (C)]]*OO[[#This Row],[55]]</f>
        <v>5.3162683841899991E-9</v>
      </c>
      <c r="BF69" s="10">
        <f>3/24000000*OO[[#This Row],[114 (03JUL1985 03:00:00)-Water Temperature (C)]]*OO[[#This Row],[56]]</f>
        <v>4.5537919234499992E-9</v>
      </c>
      <c r="BG69" s="10">
        <f>3/24000000*OO[[#This Row],[115 (03JUL1985 06:00:00)-Water Temperature (C)]]*OO[[#This Row],[57]]</f>
        <v>3.8767053225375004E-9</v>
      </c>
      <c r="BH69" s="10">
        <f>3/24000000*OO[[#This Row],[116 (03JUL1985 09:00:00)-Water Temperature (C)]]*OO[[#This Row],[58]]</f>
        <v>3.3383088219924998E-9</v>
      </c>
      <c r="BI69" s="10">
        <f>3/24000000*OO[[#This Row],[117 (03JUL1985 12:00:00)-Water Temperature (C)]]*OO[[#This Row],[59]]</f>
        <v>2.9402042523524995E-9</v>
      </c>
      <c r="BJ69" s="10">
        <f>3/24000000*OO[[#This Row],[118 (03JUL1985 15:00:00)-Water Temperature (C)]]*OO[[#This Row],[60]]</f>
        <v>2.6484765407000006E-9</v>
      </c>
      <c r="BK69" s="10">
        <f>3/24000000*OO[[#This Row],[119 (03JUL1985 18:00:00)-Water Temperature (C)]]*OO[[#This Row],[61]]</f>
        <v>2.3827141266837497E-9</v>
      </c>
      <c r="BL69" s="10">
        <f>3/24000000*OO[[#This Row],[120 (03JUL1985 21:00:00)-Water Temperature (C)]]*OO[[#This Row],[62]]</f>
        <v>2.1062183720599996E-9</v>
      </c>
      <c r="BM69" s="10">
        <f>3/24000000*OO[[#This Row],[121 (04JUL1985 00:00:00)-Water Temperature (C)]]*OO[[#This Row],[63]]</f>
        <v>1.8356150747112501E-9</v>
      </c>
      <c r="BN69" s="10">
        <f>3/24000000*OO[[#This Row],[122 (04JUL1985 03:00:00)-Water Temperature (C)]]*OO[[#This Row],[64]]</f>
        <v>1.5816366021412497E-9</v>
      </c>
      <c r="BO69" s="10">
        <f>3/24000000*OO[[#This Row],[123 (04JUL1985 06:00:00)-Water Temperature (C)]]*OO[[#This Row],[65]]</f>
        <v>1.3675751702324997E-9</v>
      </c>
      <c r="BP69" s="10">
        <f>3/24000000*OO[[#This Row],[124 (04JUL1985 09:00:00)-Water Temperature (C)]]*OO[[#This Row],[66]]</f>
        <v>1.2116857401045E-9</v>
      </c>
      <c r="BQ69" s="10">
        <f>3/24000000*OO[[#This Row],[125 (04JUL1985 12:00:00)-Water Temperature (C)]]*OO[[#This Row],[67]]</f>
        <v>1.0963016062497498E-9</v>
      </c>
      <c r="BR69" s="10">
        <f>3/24000000*OO[[#This Row],[126 (04JUL1985 15:00:00)-Water Temperature (C)]]*OO[[#This Row],[68]]</f>
        <v>9.9977838786562514E-10</v>
      </c>
      <c r="BS69" s="10">
        <f>3/24000000*OO[[#This Row],[127 (04JUL1985 18:00:00)-Water Temperature (C)]]*OO[[#This Row],[69]]</f>
        <v>9.0639361803937495E-10</v>
      </c>
      <c r="BT69" s="10">
        <f>3/24000000*OO[[#This Row],[128 (04JUL1985 21:00:00)-Water Temperature (C)]]*OO[[#This Row],[70]]</f>
        <v>8.156108014225E-10</v>
      </c>
      <c r="BU69" s="10">
        <f>3/24000000*OO[[#This Row],[129 (05JUL1985 00:00:00)-Water Temperature (C)]]*OO[[#This Row],[71]]</f>
        <v>7.2132496475387503E-10</v>
      </c>
      <c r="BV69" s="10">
        <f>3/24000000*OO[[#This Row],[130 (05JUL1985 03:00:00)-Water Temperature (C)]]*OO[[#This Row],[72]]</f>
        <v>6.3256310785037497E-10</v>
      </c>
      <c r="BW69" s="10">
        <f>3/24000000*OO[[#This Row],[131 (05JUL1985 06:00:00)-Water Temperature (C)]]*OO[[#This Row],[73]]</f>
        <v>5.5696491919312502E-10</v>
      </c>
      <c r="BX69" s="10">
        <f>3/24000000*OO[[#This Row],[132 (05JUL1985 09:00:00)-Water Temperature (C)]]*OO[[#This Row],[74]]</f>
        <v>5.0427314080587491E-10</v>
      </c>
      <c r="BY69" s="10">
        <f>3/24000000*OO[[#This Row],[133 (05JUL1985 12:00:00)-Water Temperature (C)]]*OO[[#This Row],[75]]</f>
        <v>4.6787825390787501E-10</v>
      </c>
      <c r="BZ69" s="10">
        <f>3/24000000*OO[[#This Row],[134 (05JUL1985 15:00:00)-Water Temperature (C)]]*OO[[#This Row],[76]]</f>
        <v>4.3989529253774996E-10</v>
      </c>
      <c r="CA69" s="10">
        <f>3/24000000*OO[[#This Row],[135 (05JUL1985 18:00:00)-Water Temperature (C)]]*OO[[#This Row],[77]]</f>
        <v>4.1091007322174997E-10</v>
      </c>
      <c r="CB69" s="10">
        <f>3/24000000*OO[[#This Row],[136 (05JUL1985 21:00:00)-Water Temperature (C)]]*OO[[#This Row],[78]]</f>
        <v>3.7624665356025002E-10</v>
      </c>
      <c r="CC69" s="10">
        <f>3/24000000*OO[[#This Row],[137 (06JUL1985 00:00:00)-Water Temperature (C)]]*OO[[#This Row],[79]]</f>
        <v>3.3654897219725E-10</v>
      </c>
      <c r="CD69" s="10">
        <f>3/24000000*OO[[#This Row],[138 (06JUL1985 03:00:00)-Water Temperature (C)]]*OO[[#This Row],[80]]</f>
        <v>2.9693061392999998E-10</v>
      </c>
      <c r="CE69" s="10">
        <f>3/24000000*OO[[#This Row],[139 (06JUL1985 06:00:00)-Water Temperature (C)]]*OO[[#This Row],[81]]</f>
        <v>2.6296843543950001E-10</v>
      </c>
      <c r="CF69" s="10">
        <f>3/24000000*OO[[#This Row],[140 (06JUL1985 09:00:00)-Water Temperature (C)]]*OO[[#This Row],[82]]</f>
        <v>2.3989543355699997E-10</v>
      </c>
      <c r="CG69" s="10">
        <f>3/24000000*OO[[#This Row],[141 (06JUL1985 12:00:00)-Water Temperature (C)]]*OO[[#This Row],[83]]</f>
        <v>2.2432517635147496E-10</v>
      </c>
      <c r="CH69" s="10">
        <f>3/24000000*OO[[#This Row],[142 (06JUL1985 15:00:00)-Water Temperature (C)]]*OO[[#This Row],[84]]</f>
        <v>2.126485748023E-10</v>
      </c>
      <c r="CI69" s="10">
        <f>3/24000000*OO[[#This Row],[143 (06JUL1985 18:00:00)-Water Temperature (C)]]*OO[[#This Row],[85]]</f>
        <v>2.0169586728819997E-10</v>
      </c>
      <c r="CJ69" s="10">
        <f>3/24000000*OO[[#This Row],[144 (06JUL1985 21:00:00)-Water Temperature (C)]]*OO[[#This Row],[86]]</f>
        <v>1.8882116892079999E-10</v>
      </c>
      <c r="CK69" s="10">
        <f>3/24000000*OO[[#This Row],[145 (07JUL1985 00:00:00)-Water Temperature (C)]]*OO[[#This Row],[87]]</f>
        <v>1.72612256817925E-10</v>
      </c>
      <c r="CL69" s="10">
        <f>3/24000000*OO[[#This Row],[146 (07JUL1985 03:00:00)-Water Temperature (C)]]*OO[[#This Row],[88]]</f>
        <v>1.5494105598003749E-10</v>
      </c>
      <c r="CM69" s="10">
        <f>3/24000000*OO[[#This Row],[147 (07JUL1985 06:00:00)-Water Temperature (C)]]*OO[[#This Row],[89]]</f>
        <v>1.3909788306848749E-10</v>
      </c>
      <c r="CN69" s="10">
        <f>3/24000000*OO[[#This Row],[148 (07JUL1985 09:00:00)-Water Temperature (C)]]*OO[[#This Row],[90]]</f>
        <v>1.2570685053567498E-10</v>
      </c>
      <c r="CO69" s="10">
        <f>3/24000000*OO[[#This Row],[149 (07JUL1985 12:00:00)-Water Temperature (C)]]*OO[[#This Row],[91]]</f>
        <v>1.1645665872399999E-10</v>
      </c>
      <c r="CP69" s="10">
        <f>3/24000000*OO[[#This Row],[150 (07JUL1985 15:00:00)-Water Temperature (C)]]*OO[[#This Row],[92]]</f>
        <v>1.1119898587275E-10</v>
      </c>
      <c r="CQ69" s="10">
        <f>3/24000000*OO[[#This Row],[151 (07JUL1985 18:00:00)-Water Temperature (C)]]*OO[[#This Row],[93]]</f>
        <v>1.0559399268562499E-10</v>
      </c>
      <c r="CR69" s="10">
        <f>3/24000000*OO[[#This Row],[152 (07JUL1985 21:00:00)-Water Temperature (C)]]*OO[[#This Row],[94]]</f>
        <v>9.8684457678399988E-11</v>
      </c>
      <c r="CS69" s="10">
        <f>3/24000000*OO[[#This Row],[153 (08JUL1985 00:00:00)-Water Temperature (C)]]*OO[[#This Row],[95]]</f>
        <v>9.1598665496337484E-11</v>
      </c>
      <c r="CT69" s="10">
        <f>3/24000000*OO[[#This Row],[154 (08JUL1985 03:00:00)-Water Temperature (C)]]*OO[[#This Row],[96]]</f>
        <v>8.4465787447124995E-11</v>
      </c>
      <c r="CU69" s="10">
        <f>3/24000000*OO[[#This Row],[155 (08JUL1985 06:00:00)-Water Temperature (C)]]*OO[[#This Row],[97]]</f>
        <v>7.707423939391249E-11</v>
      </c>
      <c r="CV69" s="10">
        <f>3/24000000*OO[[#This Row],[156 (08JUL1985 09:00:00)-Water Temperature (C)]]*OO[[#This Row],[98]]</f>
        <v>7.1863146990700007E-11</v>
      </c>
      <c r="CW69" s="10">
        <f>3/24000000*OO[[#This Row],[157 (08JUL1985 12:00:00)-Water Temperature (C)]]*OO[[#This Row],[99]]</f>
        <v>6.8782991963650003E-11</v>
      </c>
    </row>
    <row r="70" spans="1:101" x14ac:dyDescent="0.35">
      <c r="A70" t="s">
        <v>75</v>
      </c>
      <c r="B70">
        <v>811.53610000000003</v>
      </c>
      <c r="C70" s="10">
        <f>3/24*OO[[#This Row],[59 (26JUN1985 06:00:00)-Water Temperature (C)]]*OO[[#This Row],[1]]/SUM(OO[1])</f>
        <v>1.7075589693673608E-17</v>
      </c>
      <c r="D70" s="10">
        <f>3/24*OO[[#This Row],[60 (26JUN1985 09:00:00)-Water Temperature (C)]]*OO[[#This Row],[2]]/SUM(OO[2])</f>
        <v>9.5599321511616095E-5</v>
      </c>
      <c r="E70" s="10">
        <f>3/24*OO[[#This Row],[61 (26JUN1985 12:00:00)-Water Temperature (C)]]*OO[[#This Row],[3]]/SUM(OO[3])</f>
        <v>6.9256745374557532E-2</v>
      </c>
      <c r="F70" s="10">
        <f>3/24*OO[[#This Row],[62 (26JUN1985 15:00:00)-Water Temperature (C)]]*OO[[#This Row],[4]]/SUM(OO[4])</f>
        <v>0.12282957683786658</v>
      </c>
      <c r="G70" s="10">
        <f>3/24*OO[[#This Row],[63 (26JUN1985 18:00:00)-Water Temperature (C)]]*OO[[#This Row],[5]]/SUM(OO[5])</f>
        <v>1.4829261614380583E-2</v>
      </c>
      <c r="H70" s="10">
        <f>3/24*OO[[#This Row],[64 (26JUN1985 21:00:00)-Water Temperature (C)]]*OO[[#This Row],[6]]/SUM(OO[6])</f>
        <v>3.9633866997451509E-4</v>
      </c>
      <c r="I70" s="10">
        <f>3/24*OO[[#This Row],[65 (27JUN1985 00:00:00)-Water Temperature (C)]]*OO[[#This Row],[7]]/SUM(OO[7])</f>
        <v>2.0412891049274425E-5</v>
      </c>
      <c r="J70" s="10">
        <f>3/24*OO[[#This Row],[66 (27JUN1985 03:00:00)-Water Temperature (C)]]*OO[[#This Row],[8]]/SUM(OO[8])</f>
        <v>1.3567907833685863E-5</v>
      </c>
      <c r="K70" s="10">
        <f>3/24*OO[[#This Row],[67 (27JUN1985 06:00:00)-Water Temperature (C)]]*OO[[#This Row],[9]]/SUM(OO[9])</f>
        <v>1.098881261006878E-5</v>
      </c>
      <c r="L70" s="10">
        <f>3/24*OO[[#This Row],[68 (27JUN1985 09:00:00)-Water Temperature (C)]]*OO[[#This Row],[10]]/SUM(OO[10])</f>
        <v>9.0870446196510809E-6</v>
      </c>
      <c r="M70" s="10">
        <f>3/24*OO[[#This Row],[69 (27JUN1985 12:00:00)-Water Temperature (C)]]*OO[[#This Row],[11]]/SUM(OO[11])</f>
        <v>7.6269826218573815E-6</v>
      </c>
      <c r="N70" s="10">
        <f>3/24*OO[[#This Row],[70 (27JUN1985 15:00:00)-Water Temperature (C)]]*OO[[#This Row],[12]]/SUM(OO[12])</f>
        <v>6.3945136507466287E-6</v>
      </c>
      <c r="O70" s="10">
        <f>3/24*OO[[#This Row],[71 (27JUN1985 18:00:00)-Water Temperature (C)]]*OO[[#This Row],[13]]/SUM(OO[13])</f>
        <v>5.3204400901252019E-6</v>
      </c>
      <c r="P70" s="10">
        <f>3/24*OO[[#This Row],[72 (27JUN1985 21:00:00)-Water Temperature (C)]]*OO[[#This Row],[14]]/SUM(OO[14])</f>
        <v>4.3480304874008006E-6</v>
      </c>
      <c r="Q70" s="10">
        <f>3/24*OO[[#This Row],[73 (28JUN1985 00:00:00)-Water Temperature (C)]]*OO[[#This Row],[15]]/SUM(OO[15])</f>
        <v>3.4713706735452971E-6</v>
      </c>
      <c r="R70" s="10">
        <f>3/24*OO[[#This Row],[74 (28JUN1985 03:00:00)-Water Temperature (C)]]*OO[[#This Row],[16]]/SUM(OO[16])</f>
        <v>2.7348113099456775E-6</v>
      </c>
      <c r="S70" s="10">
        <f>3/24*OO[[#This Row],[75 (28JUN1985 06:00:00)-Water Temperature (C)]]*OO[[#This Row],[17]]/SUM(OO[17])</f>
        <v>2.1562031253544138E-6</v>
      </c>
      <c r="T70" s="10">
        <f>3/24*OO[[#This Row],[76 (28JUN1985 09:00:00)-Water Temperature (C)]]*OO[[#This Row],[18]]/SUM(OO[18])</f>
        <v>1.736009866236957E-6</v>
      </c>
      <c r="U70" s="10">
        <f>3/24*OO[[#This Row],[77 (28JUN1985 12:00:00)-Water Temperature (C)]]*OO[[#This Row],[19]]/SUM(OO[19])</f>
        <v>1.4346110078157469E-6</v>
      </c>
      <c r="V70" s="10">
        <f>3/24000000*OO[[#This Row],[78 (28JUN1985 15:00:00)-Water Temperature (C)]]*OO[[#This Row],[20]]</f>
        <v>1.2019649153655002E-6</v>
      </c>
      <c r="W70" s="10">
        <f>3/24000000*OO[[#This Row],[79 (28JUN1985 18:00:00)-Water Temperature (C)]]*OO[[#This Row],[21]]</f>
        <v>1.006913988024E-6</v>
      </c>
      <c r="X70" s="10">
        <f>3/24000000*OO[[#This Row],[80 (28JUN1985 21:00:00)-Water Temperature (C)]]*OO[[#This Row],[22]]</f>
        <v>8.2739440221699992E-7</v>
      </c>
      <c r="Y70" s="10">
        <f>3/24000000*OO[[#This Row],[81 (29JUN1985 00:00:00)-Water Temperature (C)]]*OO[[#This Row],[23]]</f>
        <v>6.6632557697999997E-7</v>
      </c>
      <c r="Z70" s="10">
        <f>3/24000000*OO[[#This Row],[82 (29JUN1985 03:00:00)-Water Temperature (C)]]*OO[[#This Row],[24]]</f>
        <v>5.286486233902501E-7</v>
      </c>
      <c r="AA70" s="10">
        <f>3/24000000*OO[[#This Row],[83 (29JUN1985 06:00:00)-Water Temperature (C)]]*OO[[#This Row],[25]]</f>
        <v>4.2108916614600001E-7</v>
      </c>
      <c r="AB70" s="10">
        <f>3/24000000*OO[[#This Row],[84 (29JUN1985 09:00:00)-Water Temperature (C)]]*OO[[#This Row],[26]]</f>
        <v>3.4528464445800002E-7</v>
      </c>
      <c r="AC70" s="10">
        <f>3/24000000*OO[[#This Row],[85 (29JUN1985 12:00:00)-Water Temperature (C)]]*OO[[#This Row],[27]]</f>
        <v>2.8879297553925E-7</v>
      </c>
      <c r="AD70" s="10">
        <f>3/24000000*OO[[#This Row],[86 (29JUN1985 15:00:00)-Water Temperature (C)]]*OO[[#This Row],[28]]</f>
        <v>2.4523747506349999E-7</v>
      </c>
      <c r="AE70" s="10">
        <f>3/24000000*OO[[#This Row],[88 (29JUN1985 21:00:00)-Water Temperature (C)]]*OO[[#This Row],[30]]</f>
        <v>1.7338418564119999E-7</v>
      </c>
      <c r="AF70" s="10">
        <f>3/24000000*OO[[#This Row],[88 (29JUN1985 21:00:00)-Water Temperature (C)]]*OO[[#This Row],[30]]</f>
        <v>1.7338418564119999E-7</v>
      </c>
      <c r="AG70" s="10">
        <f>3/24000000*OO[[#This Row],[89 (30JUN1985 00:00:00)-Water Temperature (C)]]*OO[[#This Row],[31]]</f>
        <v>1.4173138610204998E-7</v>
      </c>
      <c r="AH70" s="10">
        <f>3/24000000*OO[[#This Row],[90 (30JUN1985 03:00:00)-Water Temperature (C)]]*OO[[#This Row],[32]]</f>
        <v>1.1439866852505E-7</v>
      </c>
      <c r="AI70" s="10">
        <f>3/24000000*OO[[#This Row],[91 (30JUN1985 06:00:00)-Water Temperature (C)]]*OO[[#This Row],[33]]</f>
        <v>9.2903017998124994E-8</v>
      </c>
      <c r="AJ70" s="10">
        <f>3/24000000*OO[[#This Row],[92 (30JUN1985 09:00:00)-Water Temperature (C)]]*OO[[#This Row],[34]]</f>
        <v>7.7335775268262484E-8</v>
      </c>
      <c r="AK70" s="10">
        <f>3/24000000*OO[[#This Row],[93 (30JUN1985 12:00:00)-Water Temperature (C)]]*OO[[#This Row],[35]]</f>
        <v>6.6597662701250004E-8</v>
      </c>
      <c r="AL70" s="10">
        <f>3/24000000*OO[[#This Row],[94 (30JUN1985 15:00:00)-Water Temperature (C)]]*OO[[#This Row],[36]]</f>
        <v>5.8821780689999999E-8</v>
      </c>
      <c r="AM70" s="10">
        <f>3/24000000*OO[[#This Row],[95 (30JUN1985 18:00:00)-Water Temperature (C)]]*OO[[#This Row],[37]]</f>
        <v>5.2149385864799992E-8</v>
      </c>
      <c r="AN70" s="10">
        <f>3/24000000*OO[[#This Row],[96 (30JUN1985 21:00:00)-Water Temperature (C)]]*OO[[#This Row],[38]]</f>
        <v>4.5640323656799999E-8</v>
      </c>
      <c r="AO70" s="10">
        <f>3/24000000*OO[[#This Row],[97 (01JUL1985 00:00:00)-Water Temperature (C)]]*OO[[#This Row],[39]]</f>
        <v>3.922913589385E-8</v>
      </c>
      <c r="AP70" s="10">
        <f>3/24000000*OO[[#This Row],[98 (01JUL1985 03:00:00)-Water Temperature (C)]]*OO[[#This Row],[40]]</f>
        <v>3.3236213826725001E-8</v>
      </c>
      <c r="AQ70" s="10">
        <f>3/24000000*OO[[#This Row],[99 (01JUL1985 06:00:00)-Water Temperature (C)]]*OO[[#This Row],[41]]</f>
        <v>2.8188510094175E-8</v>
      </c>
      <c r="AR70" s="10">
        <f>3/24000000*OO[[#This Row],[100 (01JUL1985 09:00:00)-Water Temperature (C)]]*OO[[#This Row],[42]]</f>
        <v>2.4463137716849998E-8</v>
      </c>
      <c r="AS70" s="10">
        <f>3/24000000*OO[[#This Row],[101 (01JUL1985 12:00:00)-Water Temperature (C)]]*OO[[#This Row],[43]]</f>
        <v>2.1749984418593751E-8</v>
      </c>
      <c r="AT70" s="10">
        <f>3/24000000*OO[[#This Row],[102 (01JUL1985 15:00:00)-Water Temperature (C)]]*OO[[#This Row],[44]]</f>
        <v>1.9603079345136249E-8</v>
      </c>
      <c r="AU70" s="10">
        <f>3/24000000*OO[[#This Row],[103 (01JUL1985 18:00:00)-Water Temperature (C)]]*OO[[#This Row],[45]]</f>
        <v>1.7611215874214999E-8</v>
      </c>
      <c r="AV70" s="10">
        <f>3/24000000*OO[[#This Row],[104 (01JUL1985 21:00:00)-Water Temperature (C)]]*OO[[#This Row],[46]]</f>
        <v>1.5573901102274999E-8</v>
      </c>
      <c r="AW70" s="10">
        <f>3/24000000*OO[[#This Row],[105 (02JUL1985 00:00:00)-Water Temperature (C)]]*OO[[#This Row],[47]]</f>
        <v>1.3616048188274997E-8</v>
      </c>
      <c r="AX70" s="10">
        <f>3/24000000*OO[[#This Row],[106 (02JUL1985 03:00:00)-Water Temperature (C)]]*OO[[#This Row],[48]]</f>
        <v>1.1785256609669999E-8</v>
      </c>
      <c r="AY70" s="10">
        <f>3/24000000*OO[[#This Row],[107 (02JUL1985 06:00:00)-Water Temperature (C)]]*OO[[#This Row],[49]]</f>
        <v>1.0230792517636251E-8</v>
      </c>
      <c r="AZ70" s="10">
        <f>3/24000000*OO[[#This Row],[108 (02JUL1985 09:00:00)-Water Temperature (C)]]*OO[[#This Row],[50]]</f>
        <v>8.8993057346949979E-9</v>
      </c>
      <c r="BA70" s="10">
        <f>3/24000000*OO[[#This Row],[109 (02JUL1985 12:00:00)-Water Temperature (C)]]*OO[[#This Row],[51]]</f>
        <v>7.9125379329375009E-9</v>
      </c>
      <c r="BB70" s="10">
        <f>3/24000000*OO[[#This Row],[110 (02JUL1985 15:00:00)-Water Temperature (C)]]*OO[[#This Row],[52]]</f>
        <v>7.1582932145362487E-9</v>
      </c>
      <c r="BC70" s="10">
        <f>3/24000000*OO[[#This Row],[111 (02JUL1985 18:00:00)-Water Temperature (C)]]*OO[[#This Row],[53]]</f>
        <v>6.4764352741199995E-9</v>
      </c>
      <c r="BD70" s="10">
        <f>3/24000000*OO[[#This Row],[112 (02JUL1985 21:00:00)-Water Temperature (C)]]*OO[[#This Row],[54]]</f>
        <v>5.7191635255649993E-9</v>
      </c>
      <c r="BE70" s="10">
        <f>3/24000000*OO[[#This Row],[113 (03JUL1985 00:00:00)-Water Temperature (C)]]*OO[[#This Row],[55]]</f>
        <v>4.9495431779099999E-9</v>
      </c>
      <c r="BF70" s="10">
        <f>3/24000000*OO[[#This Row],[114 (03JUL1985 03:00:00)-Water Temperature (C)]]*OO[[#This Row],[56]]</f>
        <v>4.2441983680425001E-9</v>
      </c>
      <c r="BG70" s="10">
        <f>3/24000000*OO[[#This Row],[115 (03JUL1985 06:00:00)-Water Temperature (C)]]*OO[[#This Row],[57]]</f>
        <v>3.6150521951400001E-9</v>
      </c>
      <c r="BH70" s="10">
        <f>3/24000000*OO[[#This Row],[116 (03JUL1985 09:00:00)-Water Temperature (C)]]*OO[[#This Row],[58]]</f>
        <v>3.1131722974974997E-9</v>
      </c>
      <c r="BI70" s="10">
        <f>3/24000000*OO[[#This Row],[117 (03JUL1985 12:00:00)-Water Temperature (C)]]*OO[[#This Row],[59]]</f>
        <v>2.7360112119599997E-9</v>
      </c>
      <c r="BJ70" s="10">
        <f>3/24000000*OO[[#This Row],[118 (03JUL1985 15:00:00)-Water Temperature (C)]]*OO[[#This Row],[60]]</f>
        <v>2.4613206819249999E-9</v>
      </c>
      <c r="BK70" s="10">
        <f>3/24000000*OO[[#This Row],[119 (03JUL1985 18:00:00)-Water Temperature (C)]]*OO[[#This Row],[61]]</f>
        <v>2.2146633397977501E-9</v>
      </c>
      <c r="BL70" s="10">
        <f>3/24000000*OO[[#This Row],[120 (03JUL1985 21:00:00)-Water Temperature (C)]]*OO[[#This Row],[62]]</f>
        <v>1.9582062400907498E-9</v>
      </c>
      <c r="BM70" s="10">
        <f>3/24000000*OO[[#This Row],[121 (04JUL1985 00:00:00)-Water Temperature (C)]]*OO[[#This Row],[63]]</f>
        <v>1.7089729587866248E-9</v>
      </c>
      <c r="BN70" s="10">
        <f>3/24000000*OO[[#This Row],[122 (04JUL1985 03:00:00)-Water Temperature (C)]]*OO[[#This Row],[64]]</f>
        <v>1.4733664353712498E-9</v>
      </c>
      <c r="BO70" s="10">
        <f>3/24000000*OO[[#This Row],[123 (04JUL1985 06:00:00)-Water Temperature (C)]]*OO[[#This Row],[65]]</f>
        <v>1.2736774063125001E-9</v>
      </c>
      <c r="BP70" s="10">
        <f>3/24000000*OO[[#This Row],[124 (04JUL1985 09:00:00)-Water Temperature (C)]]*OO[[#This Row],[66]]</f>
        <v>1.1278523927772501E-9</v>
      </c>
      <c r="BQ70" s="10">
        <f>3/24000000*OO[[#This Row],[125 (04JUL1985 12:00:00)-Water Temperature (C)]]*OO[[#This Row],[67]]</f>
        <v>1.0185315496649998E-9</v>
      </c>
      <c r="BR70" s="10">
        <f>3/24000000*OO[[#This Row],[126 (04JUL1985 15:00:00)-Water Temperature (C)]]*OO[[#This Row],[68]]</f>
        <v>9.2836281605624989E-10</v>
      </c>
      <c r="BS70" s="10">
        <f>3/24000000*OO[[#This Row],[127 (04JUL1985 18:00:00)-Water Temperature (C)]]*OO[[#This Row],[69]]</f>
        <v>8.41442887737E-10</v>
      </c>
      <c r="BT70" s="10">
        <f>3/24000000*OO[[#This Row],[128 (04JUL1985 21:00:00)-Water Temperature (C)]]*OO[[#This Row],[70]]</f>
        <v>7.5713701700537508E-10</v>
      </c>
      <c r="BU70" s="10">
        <f>3/24000000*OO[[#This Row],[129 (05JUL1985 00:00:00)-Water Temperature (C)]]*OO[[#This Row],[71]]</f>
        <v>6.7038229622324989E-10</v>
      </c>
      <c r="BV70" s="10">
        <f>3/24000000*OO[[#This Row],[130 (05JUL1985 03:00:00)-Water Temperature (C)]]*OO[[#This Row],[72]]</f>
        <v>5.8821169966350003E-10</v>
      </c>
      <c r="BW70" s="10">
        <f>3/24000000*OO[[#This Row],[131 (05JUL1985 06:00:00)-Water Temperature (C)]]*OO[[#This Row],[73]]</f>
        <v>5.1769846715349996E-10</v>
      </c>
      <c r="BX70" s="10">
        <f>3/24000000*OO[[#This Row],[132 (05JUL1985 09:00:00)-Water Temperature (C)]]*OO[[#This Row],[74]]</f>
        <v>4.6826092089699999E-10</v>
      </c>
      <c r="BY70" s="10">
        <f>3/24000000*OO[[#This Row],[133 (05JUL1985 12:00:00)-Water Temperature (C)]]*OO[[#This Row],[75]]</f>
        <v>4.3362158316875E-10</v>
      </c>
      <c r="BZ70" s="10">
        <f>3/24000000*OO[[#This Row],[134 (05JUL1985 15:00:00)-Water Temperature (C)]]*OO[[#This Row],[76]]</f>
        <v>4.0752601539000001E-10</v>
      </c>
      <c r="CA70" s="10">
        <f>3/24000000*OO[[#This Row],[135 (05JUL1985 18:00:00)-Water Temperature (C)]]*OO[[#This Row],[77]]</f>
        <v>3.8074806823949996E-10</v>
      </c>
      <c r="CB70" s="10">
        <f>3/24000000*OO[[#This Row],[136 (05JUL1985 21:00:00)-Water Temperature (C)]]*OO[[#This Row],[78]]</f>
        <v>3.4881463344750005E-10</v>
      </c>
      <c r="CC70" s="10">
        <f>3/24000000*OO[[#This Row],[137 (06JUL1985 00:00:00)-Water Temperature (C)]]*OO[[#This Row],[79]]</f>
        <v>3.1252740151874998E-10</v>
      </c>
      <c r="CD70" s="10">
        <f>3/24000000*OO[[#This Row],[138 (06JUL1985 03:00:00)-Water Temperature (C)]]*OO[[#This Row],[80]]</f>
        <v>2.7592807810837492E-10</v>
      </c>
      <c r="CE70" s="10">
        <f>3/24000000*OO[[#This Row],[139 (06JUL1985 06:00:00)-Water Temperature (C)]]*OO[[#This Row],[81]]</f>
        <v>2.443488517275E-10</v>
      </c>
      <c r="CF70" s="10">
        <f>3/24000000*OO[[#This Row],[140 (06JUL1985 09:00:00)-Water Temperature (C)]]*OO[[#This Row],[82]]</f>
        <v>2.2277591808762501E-10</v>
      </c>
      <c r="CG70" s="10">
        <f>3/24000000*OO[[#This Row],[141 (06JUL1985 12:00:00)-Water Temperature (C)]]*OO[[#This Row],[83]]</f>
        <v>2.0783655640930001E-10</v>
      </c>
      <c r="CH70" s="10">
        <f>3/24000000*OO[[#This Row],[142 (06JUL1985 15:00:00)-Water Temperature (C)]]*OO[[#This Row],[84]]</f>
        <v>1.9688576204334998E-10</v>
      </c>
      <c r="CI70" s="10">
        <f>3/24000000*OO[[#This Row],[143 (06JUL1985 18:00:00)-Water Temperature (C)]]*OO[[#This Row],[85]]</f>
        <v>1.86623487317275E-10</v>
      </c>
      <c r="CJ70" s="10">
        <f>3/24000000*OO[[#This Row],[144 (06JUL1985 21:00:00)-Water Temperature (C)]]*OO[[#This Row],[86]]</f>
        <v>1.7472767185952501E-10</v>
      </c>
      <c r="CK70" s="10">
        <f>3/24000000*OO[[#This Row],[145 (07JUL1985 00:00:00)-Water Temperature (C)]]*OO[[#This Row],[87]]</f>
        <v>1.6004106583214999E-10</v>
      </c>
      <c r="CL70" s="10">
        <f>3/24000000*OO[[#This Row],[146 (07JUL1985 03:00:00)-Water Temperature (C)]]*OO[[#This Row],[88]]</f>
        <v>1.4376594369899998E-10</v>
      </c>
      <c r="CM70" s="10">
        <f>3/24000000*OO[[#This Row],[147 (07JUL1985 06:00:00)-Water Temperature (C)]]*OO[[#This Row],[89]]</f>
        <v>1.2904125844949996E-10</v>
      </c>
      <c r="CN70" s="10">
        <f>3/24000000*OO[[#This Row],[148 (07JUL1985 09:00:00)-Water Temperature (C)]]*OO[[#This Row],[90]]</f>
        <v>1.16575155749525E-10</v>
      </c>
      <c r="CO70" s="10">
        <f>3/24000000*OO[[#This Row],[149 (07JUL1985 12:00:00)-Water Temperature (C)]]*OO[[#This Row],[91]]</f>
        <v>1.0779660690499998E-10</v>
      </c>
      <c r="CP70" s="10">
        <f>3/24000000*OO[[#This Row],[150 (07JUL1985 15:00:00)-Water Temperature (C)]]*OO[[#This Row],[92]]</f>
        <v>1.0279746201637501E-10</v>
      </c>
      <c r="CQ70" s="10">
        <f>3/24000000*OO[[#This Row],[151 (07JUL1985 18:00:00)-Water Temperature (C)]]*OO[[#This Row],[93]]</f>
        <v>9.7590202419899997E-11</v>
      </c>
      <c r="CR70" s="10">
        <f>3/24000000*OO[[#This Row],[152 (07JUL1985 21:00:00)-Water Temperature (C)]]*OO[[#This Row],[94]]</f>
        <v>9.1268511054949981E-11</v>
      </c>
      <c r="CS70" s="10">
        <f>3/24000000*OO[[#This Row],[153 (08JUL1985 00:00:00)-Water Temperature (C)]]*OO[[#This Row],[95]]</f>
        <v>8.4738257763374994E-11</v>
      </c>
      <c r="CT70" s="10">
        <f>3/24000000*OO[[#This Row],[154 (08JUL1985 03:00:00)-Water Temperature (C)]]*OO[[#This Row],[96]]</f>
        <v>7.8203415899437488E-11</v>
      </c>
      <c r="CU70" s="10">
        <f>3/24000000*OO[[#This Row],[155 (08JUL1985 06:00:00)-Water Temperature (C)]]*OO[[#This Row],[97]]</f>
        <v>7.1419164268724995E-11</v>
      </c>
      <c r="CV70" s="10">
        <f>3/24000000*OO[[#This Row],[156 (08JUL1985 09:00:00)-Water Temperature (C)]]*OO[[#This Row],[98]]</f>
        <v>6.6528664364724993E-11</v>
      </c>
      <c r="CW70" s="10">
        <f>3/24000000*OO[[#This Row],[157 (08JUL1985 12:00:00)-Water Temperature (C)]]*OO[[#This Row],[99]]</f>
        <v>6.3572483961187489E-11</v>
      </c>
    </row>
    <row r="71" spans="1:101" x14ac:dyDescent="0.35">
      <c r="A71" t="s">
        <v>76</v>
      </c>
      <c r="B71">
        <v>739.91719999999998</v>
      </c>
      <c r="C71" s="10">
        <f>3/24*OO[[#This Row],[59 (26JUN1985 06:00:00)-Water Temperature (C)]]*OO[[#This Row],[1]]/SUM(OO[1])</f>
        <v>1.7260408334915042E-18</v>
      </c>
      <c r="D71" s="10">
        <f>3/24*OO[[#This Row],[60 (26JUN1985 09:00:00)-Water Temperature (C)]]*OO[[#This Row],[2]]/SUM(OO[2])</f>
        <v>3.1493091772769409E-5</v>
      </c>
      <c r="E71" s="10">
        <f>3/24*OO[[#This Row],[61 (26JUN1985 12:00:00)-Water Temperature (C)]]*OO[[#This Row],[3]]/SUM(OO[3])</f>
        <v>4.4081144511596483E-2</v>
      </c>
      <c r="F71" s="10">
        <f>3/24*OO[[#This Row],[62 (26JUN1985 15:00:00)-Water Temperature (C)]]*OO[[#This Row],[4]]/SUM(OO[4])</f>
        <v>0.10260131599754545</v>
      </c>
      <c r="G71" s="10">
        <f>3/24*OO[[#This Row],[63 (26JUN1985 18:00:00)-Water Temperature (C)]]*OO[[#This Row],[5]]/SUM(OO[5])</f>
        <v>1.4774648446793092E-2</v>
      </c>
      <c r="H71" s="10">
        <f>3/24*OO[[#This Row],[64 (26JUN1985 21:00:00)-Water Temperature (C)]]*OO[[#This Row],[6]]/SUM(OO[6])</f>
        <v>4.4024614565157867E-4</v>
      </c>
      <c r="I71" s="10">
        <f>3/24*OO[[#This Row],[65 (27JUN1985 00:00:00)-Water Temperature (C)]]*OO[[#This Row],[7]]/SUM(OO[7])</f>
        <v>1.7806240673679274E-5</v>
      </c>
      <c r="J71" s="10">
        <f>3/24*OO[[#This Row],[66 (27JUN1985 03:00:00)-Water Temperature (C)]]*OO[[#This Row],[8]]/SUM(OO[8])</f>
        <v>1.0792457173994448E-5</v>
      </c>
      <c r="K71" s="10">
        <f>3/24*OO[[#This Row],[67 (27JUN1985 06:00:00)-Water Temperature (C)]]*OO[[#This Row],[9]]/SUM(OO[9])</f>
        <v>8.7313111424482114E-6</v>
      </c>
      <c r="L71" s="10">
        <f>3/24*OO[[#This Row],[68 (27JUN1985 09:00:00)-Water Temperature (C)]]*OO[[#This Row],[10]]/SUM(OO[10])</f>
        <v>7.221652427293619E-6</v>
      </c>
      <c r="M71" s="10">
        <f>3/24*OO[[#This Row],[69 (27JUN1985 12:00:00)-Water Temperature (C)]]*OO[[#This Row],[11]]/SUM(OO[11])</f>
        <v>6.0563163071188132E-6</v>
      </c>
      <c r="N71" s="10">
        <f>3/24*OO[[#This Row],[70 (27JUN1985 15:00:00)-Water Temperature (C)]]*OO[[#This Row],[12]]/SUM(OO[12])</f>
        <v>5.0766447967307685E-6</v>
      </c>
      <c r="O71" s="10">
        <f>3/24*OO[[#This Row],[71 (27JUN1985 18:00:00)-Water Temperature (C)]]*OO[[#This Row],[13]]/SUM(OO[13])</f>
        <v>4.2247765628328351E-6</v>
      </c>
      <c r="P71" s="10">
        <f>3/24*OO[[#This Row],[72 (27JUN1985 21:00:00)-Water Temperature (C)]]*OO[[#This Row],[14]]/SUM(OO[14])</f>
        <v>3.4532601943503572E-6</v>
      </c>
      <c r="Q71" s="10">
        <f>3/24*OO[[#This Row],[73 (28JUN1985 00:00:00)-Water Temperature (C)]]*OO[[#This Row],[15]]/SUM(OO[15])</f>
        <v>2.7606768791567707E-6</v>
      </c>
      <c r="R71" s="10">
        <f>3/24*OO[[#This Row],[74 (28JUN1985 03:00:00)-Water Temperature (C)]]*OO[[#This Row],[16]]/SUM(OO[16])</f>
        <v>2.1767303665689428E-6</v>
      </c>
      <c r="S71" s="10">
        <f>3/24*OO[[#This Row],[75 (28JUN1985 06:00:00)-Water Temperature (C)]]*OO[[#This Row],[17]]/SUM(OO[17])</f>
        <v>1.7156667641927371E-6</v>
      </c>
      <c r="T71" s="10">
        <f>3/24*OO[[#This Row],[76 (28JUN1985 09:00:00)-Water Temperature (C)]]*OO[[#This Row],[18]]/SUM(OO[18])</f>
        <v>1.3806793204775421E-6</v>
      </c>
      <c r="U71" s="10">
        <f>3/24*OO[[#This Row],[77 (28JUN1985 12:00:00)-Water Temperature (C)]]*OO[[#This Row],[19]]/SUM(OO[19])</f>
        <v>1.1392987331786742E-6</v>
      </c>
      <c r="V71" s="10">
        <f>3/24000000*OO[[#This Row],[78 (28JUN1985 15:00:00)-Water Temperature (C)]]*OO[[#This Row],[20]]</f>
        <v>9.5367570428249992E-7</v>
      </c>
      <c r="W71" s="10">
        <f>3/24000000*OO[[#This Row],[79 (28JUN1985 18:00:00)-Water Temperature (C)]]*OO[[#This Row],[21]]</f>
        <v>7.9928494864224986E-7</v>
      </c>
      <c r="X71" s="10">
        <f>3/24000000*OO[[#This Row],[80 (28JUN1985 21:00:00)-Water Temperature (C)]]*OO[[#This Row],[22]]</f>
        <v>6.5687281361449992E-7</v>
      </c>
      <c r="Y71" s="10">
        <f>3/24000000*OO[[#This Row],[81 (29JUN1985 00:00:00)-Water Temperature (C)]]*OO[[#This Row],[23]]</f>
        <v>5.2956687704587498E-7</v>
      </c>
      <c r="Z71" s="10">
        <f>3/24000000*OO[[#This Row],[82 (29JUN1985 03:00:00)-Water Temperature (C)]]*OO[[#This Row],[24]]</f>
        <v>4.2053293869799997E-7</v>
      </c>
      <c r="AA71" s="10">
        <f>3/24000000*OO[[#This Row],[83 (29JUN1985 06:00:00)-Water Temperature (C)]]*OO[[#This Row],[25]]</f>
        <v>3.3484700718712499E-7</v>
      </c>
      <c r="AB71" s="10">
        <f>3/24000000*OO[[#This Row],[84 (29JUN1985 09:00:00)-Water Temperature (C)]]*OO[[#This Row],[26]]</f>
        <v>2.7449644748399998E-7</v>
      </c>
      <c r="AC71" s="10">
        <f>3/24000000*OO[[#This Row],[85 (29JUN1985 12:00:00)-Water Temperature (C)]]*OO[[#This Row],[27]]</f>
        <v>2.292505785005875E-7</v>
      </c>
      <c r="AD71" s="10">
        <f>3/24000000*OO[[#This Row],[86 (29JUN1985 15:00:00)-Water Temperature (C)]]*OO[[#This Row],[28]]</f>
        <v>1.9454128650787497E-7</v>
      </c>
      <c r="AE71" s="10">
        <f>3/24000000*OO[[#This Row],[88 (29JUN1985 21:00:00)-Water Temperature (C)]]*OO[[#This Row],[30]]</f>
        <v>1.374392887079625E-7</v>
      </c>
      <c r="AF71" s="10">
        <f>3/24000000*OO[[#This Row],[88 (29JUN1985 21:00:00)-Water Temperature (C)]]*OO[[#This Row],[30]]</f>
        <v>1.374392887079625E-7</v>
      </c>
      <c r="AG71" s="10">
        <f>3/24000000*OO[[#This Row],[89 (30JUN1985 00:00:00)-Water Temperature (C)]]*OO[[#This Row],[31]]</f>
        <v>1.124896846101875E-7</v>
      </c>
      <c r="AH71" s="10">
        <f>3/24000000*OO[[#This Row],[90 (30JUN1985 03:00:00)-Water Temperature (C)]]*OO[[#This Row],[32]]</f>
        <v>9.0833056823949997E-8</v>
      </c>
      <c r="AI71" s="10">
        <f>3/24000000*OO[[#This Row],[91 (30JUN1985 06:00:00)-Water Temperature (C)]]*OO[[#This Row],[33]]</f>
        <v>7.3748857837987501E-8</v>
      </c>
      <c r="AJ71" s="10">
        <f>3/24000000*OO[[#This Row],[92 (30JUN1985 09:00:00)-Water Temperature (C)]]*OO[[#This Row],[34]]</f>
        <v>6.135889981399999E-8</v>
      </c>
      <c r="AK71" s="10">
        <f>3/24000000*OO[[#This Row],[93 (30JUN1985 12:00:00)-Water Temperature (C)]]*OO[[#This Row],[35]]</f>
        <v>5.2728952139999994E-8</v>
      </c>
      <c r="AL71" s="10">
        <f>3/24000000*OO[[#This Row],[94 (30JUN1985 15:00:00)-Water Temperature (C)]]*OO[[#This Row],[36]]</f>
        <v>4.6510275688412498E-8</v>
      </c>
      <c r="AM71" s="10">
        <f>3/24000000*OO[[#This Row],[95 (30JUN1985 18:00:00)-Water Temperature (C)]]*OO[[#This Row],[37]]</f>
        <v>4.1198144948799994E-8</v>
      </c>
      <c r="AN71" s="10">
        <f>3/24000000*OO[[#This Row],[96 (30JUN1985 21:00:00)-Water Temperature (C)]]*OO[[#This Row],[38]]</f>
        <v>3.6037511920275001E-8</v>
      </c>
      <c r="AO71" s="10">
        <f>3/24000000*OO[[#This Row],[97 (01JUL1985 00:00:00)-Water Temperature (C)]]*OO[[#This Row],[39]]</f>
        <v>3.1008033975599991E-8</v>
      </c>
      <c r="AP71" s="10">
        <f>3/24000000*OO[[#This Row],[98 (01JUL1985 03:00:00)-Water Temperature (C)]]*OO[[#This Row],[40]]</f>
        <v>2.6294703192200004E-8</v>
      </c>
      <c r="AQ71" s="10">
        <f>3/24000000*OO[[#This Row],[99 (01JUL1985 06:00:00)-Water Temperature (C)]]*OO[[#This Row],[41]]</f>
        <v>2.2300362699299996E-8</v>
      </c>
      <c r="AR71" s="10">
        <f>3/24000000*OO[[#This Row],[100 (01JUL1985 09:00:00)-Water Temperature (C)]]*OO[[#This Row],[42]]</f>
        <v>1.9346898179662496E-8</v>
      </c>
      <c r="AS71" s="10">
        <f>3/24000000*OO[[#This Row],[101 (01JUL1985 12:00:00)-Water Temperature (C)]]*OO[[#This Row],[43]]</f>
        <v>1.7168384432062502E-8</v>
      </c>
      <c r="AT71" s="10">
        <f>3/24000000*OO[[#This Row],[102 (01JUL1985 15:00:00)-Water Temperature (C)]]*OO[[#This Row],[44]]</f>
        <v>1.5458500491525E-8</v>
      </c>
      <c r="AU71" s="10">
        <f>3/24000000*OO[[#This Row],[103 (01JUL1985 18:00:00)-Water Temperature (C)]]*OO[[#This Row],[45]]</f>
        <v>1.3890687886225001E-8</v>
      </c>
      <c r="AV71" s="10">
        <f>3/24000000*OO[[#This Row],[104 (01JUL1985 21:00:00)-Water Temperature (C)]]*OO[[#This Row],[46]]</f>
        <v>1.228650938168125E-8</v>
      </c>
      <c r="AW71" s="10">
        <f>3/24000000*OO[[#This Row],[105 (02JUL1985 00:00:00)-Water Temperature (C)]]*OO[[#This Row],[47]]</f>
        <v>1.075750039711E-8</v>
      </c>
      <c r="AX71" s="10">
        <f>3/24000000*OO[[#This Row],[106 (02JUL1985 03:00:00)-Water Temperature (C)]]*OO[[#This Row],[48]]</f>
        <v>9.314277814741251E-9</v>
      </c>
      <c r="AY71" s="10">
        <f>3/24000000*OO[[#This Row],[107 (02JUL1985 06:00:00)-Water Temperature (C)]]*OO[[#This Row],[49]]</f>
        <v>8.0826983713750014E-9</v>
      </c>
      <c r="AZ71" s="10">
        <f>3/24000000*OO[[#This Row],[108 (02JUL1985 09:00:00)-Water Temperature (C)]]*OO[[#This Row],[50]]</f>
        <v>7.0281505993725001E-9</v>
      </c>
      <c r="BA71" s="10">
        <f>3/24000000*OO[[#This Row],[109 (02JUL1985 12:00:00)-Water Temperature (C)]]*OO[[#This Row],[51]]</f>
        <v>6.24536756311E-9</v>
      </c>
      <c r="BB71" s="10">
        <f>3/24000000*OO[[#This Row],[110 (02JUL1985 15:00:00)-Water Temperature (C)]]*OO[[#This Row],[52]]</f>
        <v>5.6480406121562496E-9</v>
      </c>
      <c r="BC71" s="10">
        <f>3/24000000*OO[[#This Row],[111 (02JUL1985 18:00:00)-Water Temperature (C)]]*OO[[#This Row],[53]]</f>
        <v>5.1117617381400001E-9</v>
      </c>
      <c r="BD71" s="10">
        <f>3/24000000*OO[[#This Row],[112 (02JUL1985 21:00:00)-Water Temperature (C)]]*OO[[#This Row],[54]]</f>
        <v>4.5152879902199998E-9</v>
      </c>
      <c r="BE71" s="10">
        <f>3/24000000*OO[[#This Row],[113 (03JUL1985 00:00:00)-Water Temperature (C)]]*OO[[#This Row],[55]]</f>
        <v>3.9091607423250001E-9</v>
      </c>
      <c r="BF71" s="10">
        <f>3/24000000*OO[[#This Row],[114 (03JUL1985 03:00:00)-Water Temperature (C)]]*OO[[#This Row],[56]]</f>
        <v>3.3552567325799999E-9</v>
      </c>
      <c r="BG71" s="10">
        <f>3/24000000*OO[[#This Row],[115 (03JUL1985 06:00:00)-Water Temperature (C)]]*OO[[#This Row],[57]]</f>
        <v>2.8591241875349999E-9</v>
      </c>
      <c r="BH71" s="10">
        <f>3/24000000*OO[[#This Row],[116 (03JUL1985 09:00:00)-Water Temperature (C)]]*OO[[#This Row],[58]]</f>
        <v>2.4628934784699997E-9</v>
      </c>
      <c r="BI71" s="10">
        <f>3/24000000*OO[[#This Row],[117 (03JUL1985 12:00:00)-Water Temperature (C)]]*OO[[#This Row],[59]]</f>
        <v>2.1610441655055001E-9</v>
      </c>
      <c r="BJ71" s="10">
        <f>3/24000000*OO[[#This Row],[118 (03JUL1985 15:00:00)-Water Temperature (C)]]*OO[[#This Row],[60]]</f>
        <v>1.9415564674241251E-9</v>
      </c>
      <c r="BK71" s="10">
        <f>3/24000000*OO[[#This Row],[119 (03JUL1985 18:00:00)-Water Temperature (C)]]*OO[[#This Row],[61]]</f>
        <v>1.7470861706193752E-9</v>
      </c>
      <c r="BL71" s="10">
        <f>3/24000000*OO[[#This Row],[120 (03JUL1985 21:00:00)-Water Temperature (C)]]*OO[[#This Row],[62]]</f>
        <v>1.5448383716427499E-9</v>
      </c>
      <c r="BM71" s="10">
        <f>3/24000000*OO[[#This Row],[121 (04JUL1985 00:00:00)-Water Temperature (C)]]*OO[[#This Row],[63]]</f>
        <v>1.3496536424895E-9</v>
      </c>
      <c r="BN71" s="10">
        <f>3/24000000*OO[[#This Row],[122 (04JUL1985 03:00:00)-Water Temperature (C)]]*OO[[#This Row],[64]]</f>
        <v>1.1642863740384997E-9</v>
      </c>
      <c r="BO71" s="10">
        <f>3/24000000*OO[[#This Row],[123 (04JUL1985 06:00:00)-Water Temperature (C)]]*OO[[#This Row],[65]]</f>
        <v>1.0063892765135001E-9</v>
      </c>
      <c r="BP71" s="10">
        <f>3/24000000*OO[[#This Row],[124 (04JUL1985 09:00:00)-Water Temperature (C)]]*OO[[#This Row],[66]]</f>
        <v>8.9087277370962492E-10</v>
      </c>
      <c r="BQ71" s="10">
        <f>3/24000000*OO[[#This Row],[125 (04JUL1985 12:00:00)-Water Temperature (C)]]*OO[[#This Row],[67]]</f>
        <v>8.0330901542925002E-10</v>
      </c>
      <c r="BR71" s="10">
        <f>3/24000000*OO[[#This Row],[126 (04JUL1985 15:00:00)-Water Temperature (C)]]*OO[[#This Row],[68]]</f>
        <v>7.3181662705062501E-10</v>
      </c>
      <c r="BS71" s="10">
        <f>3/24000000*OO[[#This Row],[127 (04JUL1985 18:00:00)-Water Temperature (C)]]*OO[[#This Row],[69]]</f>
        <v>6.6306936714637501E-10</v>
      </c>
      <c r="BT71" s="10">
        <f>3/24000000*OO[[#This Row],[128 (04JUL1985 21:00:00)-Water Temperature (C)]]*OO[[#This Row],[70]]</f>
        <v>5.9647371803599988E-10</v>
      </c>
      <c r="BU71" s="10">
        <f>3/24000000*OO[[#This Row],[129 (05JUL1985 00:00:00)-Water Temperature (C)]]*OO[[#This Row],[71]]</f>
        <v>5.2863470957187495E-10</v>
      </c>
      <c r="BV71" s="10">
        <f>3/24000000*OO[[#This Row],[130 (05JUL1985 03:00:00)-Water Temperature (C)]]*OO[[#This Row],[72]]</f>
        <v>4.6409603857649999E-10</v>
      </c>
      <c r="BW71" s="10">
        <f>3/24000000*OO[[#This Row],[131 (05JUL1985 06:00:00)-Water Temperature (C)]]*OO[[#This Row],[73]]</f>
        <v>4.0835341665949993E-10</v>
      </c>
      <c r="BX71" s="10">
        <f>3/24000000*OO[[#This Row],[132 (05JUL1985 09:00:00)-Water Temperature (C)]]*OO[[#This Row],[74]]</f>
        <v>3.6913288533199993E-10</v>
      </c>
      <c r="BY71" s="10">
        <f>3/24000000*OO[[#This Row],[133 (05JUL1985 12:00:00)-Water Temperature (C)]]*OO[[#This Row],[75]]</f>
        <v>3.4129796754374999E-10</v>
      </c>
      <c r="BZ71" s="10">
        <f>3/24000000*OO[[#This Row],[134 (05JUL1985 15:00:00)-Water Temperature (C)]]*OO[[#This Row],[76]]</f>
        <v>3.2059784456349997E-10</v>
      </c>
      <c r="CA71" s="10">
        <f>3/24000000*OO[[#This Row],[135 (05JUL1985 18:00:00)-Water Temperature (C)]]*OO[[#This Row],[77]]</f>
        <v>2.9955923148799998E-10</v>
      </c>
      <c r="CB71" s="10">
        <f>3/24000000*OO[[#This Row],[136 (05JUL1985 21:00:00)-Water Temperature (C)]]*OO[[#This Row],[78]]</f>
        <v>2.7448841237399998E-10</v>
      </c>
      <c r="CC71" s="10">
        <f>3/24000000*OO[[#This Row],[137 (06JUL1985 00:00:00)-Water Temperature (C)]]*OO[[#This Row],[79]]</f>
        <v>2.4625727953155001E-10</v>
      </c>
      <c r="CD71" s="10">
        <f>3/24000000*OO[[#This Row],[138 (06JUL1985 03:00:00)-Water Temperature (C)]]*OO[[#This Row],[80]]</f>
        <v>2.1757145518184999E-10</v>
      </c>
      <c r="CE71" s="10">
        <f>3/24000000*OO[[#This Row],[139 (06JUL1985 06:00:00)-Water Temperature (C)]]*OO[[#This Row],[81]]</f>
        <v>1.9267852654049999E-10</v>
      </c>
      <c r="CF71" s="10">
        <f>3/24000000*OO[[#This Row],[140 (06JUL1985 09:00:00)-Water Temperature (C)]]*OO[[#This Row],[82]]</f>
        <v>1.7561822644724995E-10</v>
      </c>
      <c r="CG71" s="10">
        <f>3/24000000*OO[[#This Row],[141 (06JUL1985 12:00:00)-Water Temperature (C)]]*OO[[#This Row],[83]]</f>
        <v>1.6354181091179996E-10</v>
      </c>
      <c r="CH71" s="10">
        <f>3/24000000*OO[[#This Row],[142 (06JUL1985 15:00:00)-Water Temperature (C)]]*OO[[#This Row],[84]]</f>
        <v>1.5481821631545E-10</v>
      </c>
      <c r="CI71" s="10">
        <f>3/24000000*OO[[#This Row],[143 (06JUL1985 18:00:00)-Water Temperature (C)]]*OO[[#This Row],[85]]</f>
        <v>1.4666180859889998E-10</v>
      </c>
      <c r="CJ71" s="10">
        <f>3/24000000*OO[[#This Row],[144 (06JUL1985 21:00:00)-Water Temperature (C)]]*OO[[#This Row],[86]]</f>
        <v>1.372776756157625E-10</v>
      </c>
      <c r="CK71" s="10">
        <f>3/24000000*OO[[#This Row],[145 (07JUL1985 00:00:00)-Water Temperature (C)]]*OO[[#This Row],[87]]</f>
        <v>1.2593651118624999E-10</v>
      </c>
      <c r="CL71" s="10">
        <f>3/24000000*OO[[#This Row],[146 (07JUL1985 03:00:00)-Water Temperature (C)]]*OO[[#This Row],[88]]</f>
        <v>1.1321820698662498E-10</v>
      </c>
      <c r="CM71" s="10">
        <f>3/24000000*OO[[#This Row],[147 (07JUL1985 06:00:00)-Water Temperature (C)]]*OO[[#This Row],[89]]</f>
        <v>1.0160434934824999E-10</v>
      </c>
      <c r="CN71" s="10">
        <f>3/24000000*OO[[#This Row],[148 (07JUL1985 09:00:00)-Water Temperature (C)]]*OO[[#This Row],[90]]</f>
        <v>9.1767967992224993E-11</v>
      </c>
      <c r="CO71" s="10">
        <f>3/24000000*OO[[#This Row],[149 (07JUL1985 12:00:00)-Water Temperature (C)]]*OO[[#This Row],[91]]</f>
        <v>8.4745478262637501E-11</v>
      </c>
      <c r="CP71" s="10">
        <f>3/24000000*OO[[#This Row],[150 (07JUL1985 15:00:00)-Water Temperature (C)]]*OO[[#This Row],[92]]</f>
        <v>8.0723528995312505E-11</v>
      </c>
      <c r="CQ71" s="10">
        <f>3/24000000*OO[[#This Row],[151 (07JUL1985 18:00:00)-Water Temperature (C)]]*OO[[#This Row],[93]]</f>
        <v>7.6601665600000004E-11</v>
      </c>
      <c r="CR71" s="10">
        <f>3/24000000*OO[[#This Row],[152 (07JUL1985 21:00:00)-Water Temperature (C)]]*OO[[#This Row],[94]]</f>
        <v>7.1676106972199998E-11</v>
      </c>
      <c r="CS71" s="10">
        <f>3/24000000*OO[[#This Row],[153 (08JUL1985 00:00:00)-Water Temperature (C)]]*OO[[#This Row],[95]]</f>
        <v>6.6563339287499995E-11</v>
      </c>
      <c r="CT71" s="10">
        <f>3/24000000*OO[[#This Row],[154 (08JUL1985 03:00:00)-Water Temperature (C)]]*OO[[#This Row],[96]]</f>
        <v>6.146686942760001E-11</v>
      </c>
      <c r="CU71" s="10">
        <f>3/24000000*OO[[#This Row],[155 (08JUL1985 06:00:00)-Water Temperature (C)]]*OO[[#This Row],[97]]</f>
        <v>5.6179216468725002E-11</v>
      </c>
      <c r="CV71" s="10">
        <f>3/24000000*OO[[#This Row],[156 (08JUL1985 09:00:00)-Water Temperature (C)]]*OO[[#This Row],[98]]</f>
        <v>5.2306866297624992E-11</v>
      </c>
      <c r="CW71" s="10">
        <f>3/24000000*OO[[#This Row],[157 (08JUL1985 12:00:00)-Water Temperature (C)]]*OO[[#This Row],[99]]</f>
        <v>4.9916084193112502E-11</v>
      </c>
    </row>
    <row r="72" spans="1:101" x14ac:dyDescent="0.35">
      <c r="A72" t="s">
        <v>77</v>
      </c>
      <c r="B72">
        <v>879.94240000000002</v>
      </c>
      <c r="C72" s="10">
        <f>3/24*OO[[#This Row],[59 (26JUN1985 06:00:00)-Water Temperature (C)]]*OO[[#This Row],[1]]/SUM(OO[1])</f>
        <v>2.9787948134156182E-19</v>
      </c>
      <c r="D72" s="10">
        <f>3/24*OO[[#This Row],[60 (26JUN1985 09:00:00)-Water Temperature (C)]]*OO[[#This Row],[2]]/SUM(OO[2])</f>
        <v>1.3786428216043089E-5</v>
      </c>
      <c r="E72" s="10">
        <f>3/24*OO[[#This Row],[61 (26JUN1985 12:00:00)-Water Temperature (C)]]*OO[[#This Row],[3]]/SUM(OO[3])</f>
        <v>4.0092744935039094E-2</v>
      </c>
      <c r="F72" s="10">
        <f>3/24*OO[[#This Row],[62 (26JUN1985 15:00:00)-Water Temperature (C)]]*OO[[#This Row],[4]]/SUM(OO[4])</f>
        <v>0.12556417639104728</v>
      </c>
      <c r="G72" s="10">
        <f>3/24*OO[[#This Row],[63 (26JUN1985 18:00:00)-Water Temperature (C)]]*OO[[#This Row],[5]]/SUM(OO[5])</f>
        <v>2.2078737475749673E-2</v>
      </c>
      <c r="H72" s="10">
        <f>3/24*OO[[#This Row],[64 (26JUN1985 21:00:00)-Water Temperature (C)]]*OO[[#This Row],[6]]/SUM(OO[6])</f>
        <v>7.5460544477370895E-4</v>
      </c>
      <c r="I72" s="10">
        <f>3/24*OO[[#This Row],[65 (27JUN1985 00:00:00)-Water Temperature (C)]]*OO[[#This Row],[7]]/SUM(OO[7])</f>
        <v>2.4479078506016287E-5</v>
      </c>
      <c r="J72" s="10">
        <f>3/24*OO[[#This Row],[66 (27JUN1985 03:00:00)-Water Temperature (C)]]*OO[[#This Row],[8]]/SUM(OO[8])</f>
        <v>1.2799806807471656E-5</v>
      </c>
      <c r="K72" s="10">
        <f>3/24*OO[[#This Row],[67 (27JUN1985 06:00:00)-Water Temperature (C)]]*OO[[#This Row],[9]]/SUM(OO[9])</f>
        <v>1.0333905544430147E-5</v>
      </c>
      <c r="L72" s="10">
        <f>3/24*OO[[#This Row],[68 (27JUN1985 09:00:00)-Water Temperature (C)]]*OO[[#This Row],[10]]/SUM(OO[10])</f>
        <v>8.5496518944170221E-6</v>
      </c>
      <c r="M72" s="10">
        <f>3/24*OO[[#This Row],[69 (27JUN1985 12:00:00)-Water Temperature (C)]]*OO[[#This Row],[11]]/SUM(OO[11])</f>
        <v>7.1641003619810544E-6</v>
      </c>
      <c r="N72" s="10">
        <f>3/24*OO[[#This Row],[70 (27JUN1985 15:00:00)-Water Temperature (C)]]*OO[[#This Row],[12]]/SUM(OO[12])</f>
        <v>6.0031849393960498E-6</v>
      </c>
      <c r="O72" s="10">
        <f>3/24*OO[[#This Row],[71 (27JUN1985 18:00:00)-Water Temperature (C)]]*OO[[#This Row],[13]]/SUM(OO[13])</f>
        <v>4.9967045237600413E-6</v>
      </c>
      <c r="P72" s="10">
        <f>3/24*OO[[#This Row],[72 (27JUN1985 21:00:00)-Water Temperature (C)]]*OO[[#This Row],[14]]/SUM(OO[14])</f>
        <v>4.0847533061080815E-6</v>
      </c>
      <c r="Q72" s="10">
        <f>3/24*OO[[#This Row],[73 (28JUN1985 00:00:00)-Water Temperature (C)]]*OO[[#This Row],[15]]/SUM(OO[15])</f>
        <v>3.2701049602386744E-6</v>
      </c>
      <c r="R72" s="10">
        <f>3/24*OO[[#This Row],[74 (28JUN1985 03:00:00)-Water Temperature (C)]]*OO[[#This Row],[16]]/SUM(OO[16])</f>
        <v>2.5810039037549073E-6</v>
      </c>
      <c r="S72" s="10">
        <f>3/24*OO[[#This Row],[75 (28JUN1985 06:00:00)-Water Temperature (C)]]*OO[[#This Row],[17]]/SUM(OO[17])</f>
        <v>2.0337081991630597E-6</v>
      </c>
      <c r="T72" s="10">
        <f>3/24*OO[[#This Row],[76 (28JUN1985 09:00:00)-Water Temperature (C)]]*OO[[#This Row],[18]]/SUM(OO[18])</f>
        <v>1.6359759251411359E-6</v>
      </c>
      <c r="U72" s="10">
        <f>3/24*OO[[#This Row],[77 (28JUN1985 12:00:00)-Water Temperature (C)]]*OO[[#This Row],[19]]/SUM(OO[19])</f>
        <v>1.347959383753691E-6</v>
      </c>
      <c r="V72" s="10">
        <f>3/24000000*OO[[#This Row],[78 (28JUN1985 15:00:00)-Water Temperature (C)]]*OO[[#This Row],[20]]</f>
        <v>1.1270626760580001E-6</v>
      </c>
      <c r="W72" s="10">
        <f>3/24000000*OO[[#This Row],[79 (28JUN1985 18:00:00)-Water Temperature (C)]]*OO[[#This Row],[21]]</f>
        <v>9.45016322559E-7</v>
      </c>
      <c r="X72" s="10">
        <f>3/24000000*OO[[#This Row],[80 (28JUN1985 21:00:00)-Water Temperature (C)]]*OO[[#This Row],[22]]</f>
        <v>7.7674352071662494E-7</v>
      </c>
      <c r="Y72" s="10">
        <f>3/24000000*OO[[#This Row],[81 (29JUN1985 00:00:00)-Water Temperature (C)]]*OO[[#This Row],[23]]</f>
        <v>6.268655855385E-7</v>
      </c>
      <c r="Z72" s="10">
        <f>3/24000000*OO[[#This Row],[82 (29JUN1985 03:00:00)-Water Temperature (C)]]*OO[[#This Row],[24]]</f>
        <v>4.9837133503437509E-7</v>
      </c>
      <c r="AA72" s="10">
        <f>3/24000000*OO[[#This Row],[83 (29JUN1985 06:00:00)-Water Temperature (C)]]*OO[[#This Row],[25]]</f>
        <v>3.96705452571375E-7</v>
      </c>
      <c r="AB72" s="10">
        <f>3/24000000*OO[[#This Row],[84 (29JUN1985 09:00:00)-Water Temperature (C)]]*OO[[#This Row],[26]]</f>
        <v>3.2514646038187495E-7</v>
      </c>
      <c r="AC72" s="10">
        <f>3/24000000*OO[[#This Row],[85 (29JUN1985 12:00:00)-Water Temperature (C)]]*OO[[#This Row],[27]]</f>
        <v>2.7116186895000002E-7</v>
      </c>
      <c r="AD72" s="10">
        <f>3/24000000*OO[[#This Row],[86 (29JUN1985 15:00:00)-Water Temperature (C)]]*OO[[#This Row],[28]]</f>
        <v>2.2991476660402502E-7</v>
      </c>
      <c r="AE72" s="10">
        <f>3/24000000*OO[[#This Row],[88 (29JUN1985 21:00:00)-Water Temperature (C)]]*OO[[#This Row],[30]]</f>
        <v>1.622704589031875E-7</v>
      </c>
      <c r="AF72" s="10">
        <f>3/24000000*OO[[#This Row],[88 (29JUN1985 21:00:00)-Water Temperature (C)]]*OO[[#This Row],[30]]</f>
        <v>1.622704589031875E-7</v>
      </c>
      <c r="AG72" s="10">
        <f>3/24000000*OO[[#This Row],[89 (30JUN1985 00:00:00)-Water Temperature (C)]]*OO[[#This Row],[31]]</f>
        <v>1.3298254645110001E-7</v>
      </c>
      <c r="AH72" s="10">
        <f>3/24000000*OO[[#This Row],[90 (30JUN1985 03:00:00)-Water Temperature (C)]]*OO[[#This Row],[32]]</f>
        <v>1.0744558255506249E-7</v>
      </c>
      <c r="AI72" s="10">
        <f>3/24000000*OO[[#This Row],[91 (30JUN1985 06:00:00)-Water Temperature (C)]]*OO[[#This Row],[33]]</f>
        <v>8.7220365976524998E-8</v>
      </c>
      <c r="AJ72" s="10">
        <f>3/24000000*OO[[#This Row],[92 (30JUN1985 09:00:00)-Water Temperature (C)]]*OO[[#This Row],[34]]</f>
        <v>7.2536687278575001E-8</v>
      </c>
      <c r="AK72" s="10">
        <f>3/24000000*OO[[#This Row],[93 (30JUN1985 12:00:00)-Water Temperature (C)]]*OO[[#This Row],[35]]</f>
        <v>6.220625157149999E-8</v>
      </c>
      <c r="AL72" s="10">
        <f>3/24000000*OO[[#This Row],[94 (30JUN1985 15:00:00)-Water Temperature (C)]]*OO[[#This Row],[36]]</f>
        <v>5.4782558784499998E-8</v>
      </c>
      <c r="AM72" s="10">
        <f>3/24000000*OO[[#This Row],[95 (30JUN1985 18:00:00)-Water Temperature (C)]]*OO[[#This Row],[37]]</f>
        <v>4.8479019641250008E-8</v>
      </c>
      <c r="AN72" s="10">
        <f>3/24000000*OO[[#This Row],[96 (30JUN1985 21:00:00)-Water Temperature (C)]]*OO[[#This Row],[38]]</f>
        <v>4.2373489884400003E-8</v>
      </c>
      <c r="AO72" s="10">
        <f>3/24000000*OO[[#This Row],[97 (01JUL1985 00:00:00)-Water Temperature (C)]]*OO[[#This Row],[39]]</f>
        <v>3.6497277816299996E-8</v>
      </c>
      <c r="AP72" s="10">
        <f>3/24000000*OO[[#This Row],[98 (01JUL1985 03:00:00)-Water Temperature (C)]]*OO[[#This Row],[40]]</f>
        <v>3.0984284921999995E-8</v>
      </c>
      <c r="AQ72" s="10">
        <f>3/24000000*OO[[#This Row],[99 (01JUL1985 06:00:00)-Water Temperature (C)]]*OO[[#This Row],[41]]</f>
        <v>2.6277083738849999E-8</v>
      </c>
      <c r="AR72" s="10">
        <f>3/24000000*OO[[#This Row],[100 (01JUL1985 09:00:00)-Water Temperature (C)]]*OO[[#This Row],[42]]</f>
        <v>2.2792908152399996E-8</v>
      </c>
      <c r="AS72" s="10">
        <f>3/24000000*OO[[#This Row],[101 (01JUL1985 12:00:00)-Water Temperature (C)]]*OO[[#This Row],[43]]</f>
        <v>2.0187147488434999E-8</v>
      </c>
      <c r="AT72" s="10">
        <f>3/24000000*OO[[#This Row],[102 (01JUL1985 15:00:00)-Water Temperature (C)]]*OO[[#This Row],[44]]</f>
        <v>1.8153122271525E-8</v>
      </c>
      <c r="AU72" s="10">
        <f>3/24000000*OO[[#This Row],[103 (01JUL1985 18:00:00)-Water Temperature (C)]]*OO[[#This Row],[45]]</f>
        <v>1.6314847364472499E-8</v>
      </c>
      <c r="AV72" s="10">
        <f>3/24000000*OO[[#This Row],[104 (01JUL1985 21:00:00)-Water Temperature (C)]]*OO[[#This Row],[46]]</f>
        <v>1.443279167345625E-8</v>
      </c>
      <c r="AW72" s="10">
        <f>3/24000000*OO[[#This Row],[105 (02JUL1985 00:00:00)-Water Temperature (C)]]*OO[[#This Row],[47]]</f>
        <v>1.2656148904633752E-8</v>
      </c>
      <c r="AX72" s="10">
        <f>3/24000000*OO[[#This Row],[106 (02JUL1985 03:00:00)-Water Temperature (C)]]*OO[[#This Row],[48]]</f>
        <v>1.0963664836702499E-8</v>
      </c>
      <c r="AY72" s="10">
        <f>3/24000000*OO[[#This Row],[107 (02JUL1985 06:00:00)-Water Temperature (C)]]*OO[[#This Row],[49]]</f>
        <v>9.5101723677650006E-9</v>
      </c>
      <c r="AZ72" s="10">
        <f>3/24000000*OO[[#This Row],[108 (02JUL1985 09:00:00)-Water Temperature (C)]]*OO[[#This Row],[50]]</f>
        <v>8.2664220265949997E-9</v>
      </c>
      <c r="BA72" s="10">
        <f>3/24000000*OO[[#This Row],[109 (02JUL1985 12:00:00)-Water Temperature (C)]]*OO[[#This Row],[51]]</f>
        <v>7.3416352667624992E-9</v>
      </c>
      <c r="BB72" s="10">
        <f>3/24000000*OO[[#This Row],[110 (02JUL1985 15:00:00)-Water Temperature (C)]]*OO[[#This Row],[52]]</f>
        <v>6.6371588329049994E-9</v>
      </c>
      <c r="BC72" s="10">
        <f>3/24000000*OO[[#This Row],[111 (02JUL1985 18:00:00)-Water Temperature (C)]]*OO[[#This Row],[53]]</f>
        <v>6.0086624107249998E-9</v>
      </c>
      <c r="BD72" s="10">
        <f>3/24000000*OO[[#This Row],[112 (02JUL1985 21:00:00)-Water Temperature (C)]]*OO[[#This Row],[54]]</f>
        <v>5.308760474937499E-9</v>
      </c>
      <c r="BE72" s="10">
        <f>3/24000000*OO[[#This Row],[113 (03JUL1985 00:00:00)-Water Temperature (C)]]*OO[[#This Row],[55]]</f>
        <v>4.5976309613887499E-9</v>
      </c>
      <c r="BF72" s="10">
        <f>3/24000000*OO[[#This Row],[114 (03JUL1985 03:00:00)-Water Temperature (C)]]*OO[[#This Row],[56]]</f>
        <v>3.9504040738499997E-9</v>
      </c>
      <c r="BG72" s="10">
        <f>3/24000000*OO[[#This Row],[115 (03JUL1985 06:00:00)-Water Temperature (C)]]*OO[[#This Row],[57]]</f>
        <v>3.3679103270962497E-9</v>
      </c>
      <c r="BH72" s="10">
        <f>3/24000000*OO[[#This Row],[116 (03JUL1985 09:00:00)-Water Temperature (C)]]*OO[[#This Row],[58]]</f>
        <v>2.9025564206875001E-9</v>
      </c>
      <c r="BI72" s="10">
        <f>3/24000000*OO[[#This Row],[117 (03JUL1985 12:00:00)-Water Temperature (C)]]*OO[[#This Row],[59]]</f>
        <v>2.5429876523699992E-9</v>
      </c>
      <c r="BJ72" s="10">
        <f>3/24000000*OO[[#This Row],[118 (03JUL1985 15:00:00)-Water Temperature (C)]]*OO[[#This Row],[60]]</f>
        <v>2.2809918649883747E-9</v>
      </c>
      <c r="BK72" s="10">
        <f>3/24000000*OO[[#This Row],[119 (03JUL1985 18:00:00)-Water Temperature (C)]]*OO[[#This Row],[61]]</f>
        <v>2.05257703846725E-9</v>
      </c>
      <c r="BL72" s="10">
        <f>3/24000000*OO[[#This Row],[120 (03JUL1985 21:00:00)-Water Temperature (C)]]*OO[[#This Row],[62]]</f>
        <v>1.8149173540874999E-9</v>
      </c>
      <c r="BM72" s="10">
        <f>3/24000000*OO[[#This Row],[121 (04JUL1985 00:00:00)-Water Temperature (C)]]*OO[[#This Row],[63]]</f>
        <v>1.5873056474677497E-9</v>
      </c>
      <c r="BN72" s="10">
        <f>3/24000000*OO[[#This Row],[122 (04JUL1985 03:00:00)-Water Temperature (C)]]*OO[[#This Row],[64]]</f>
        <v>1.370405704612E-9</v>
      </c>
      <c r="BO72" s="10">
        <f>3/24000000*OO[[#This Row],[123 (04JUL1985 06:00:00)-Water Temperature (C)]]*OO[[#This Row],[65]]</f>
        <v>1.1844780469943752E-9</v>
      </c>
      <c r="BP72" s="10">
        <f>3/24000000*OO[[#This Row],[124 (04JUL1985 09:00:00)-Water Temperature (C)]]*OO[[#This Row],[66]]</f>
        <v>1.0483031659539999E-9</v>
      </c>
      <c r="BQ72" s="10">
        <f>3/24000000*OO[[#This Row],[125 (04JUL1985 12:00:00)-Water Temperature (C)]]*OO[[#This Row],[67]]</f>
        <v>9.4380167995449992E-10</v>
      </c>
      <c r="BR72" s="10">
        <f>3/24000000*OO[[#This Row],[126 (04JUL1985 15:00:00)-Water Temperature (C)]]*OO[[#This Row],[68]]</f>
        <v>8.5925415358625001E-10</v>
      </c>
      <c r="BS72" s="10">
        <f>3/24000000*OO[[#This Row],[127 (04JUL1985 18:00:00)-Water Temperature (C)]]*OO[[#This Row],[69]]</f>
        <v>7.7819668441199998E-10</v>
      </c>
      <c r="BT72" s="10">
        <f>3/24000000*OO[[#This Row],[128 (04JUL1985 21:00:00)-Water Temperature (C)]]*OO[[#This Row],[70]]</f>
        <v>6.9973276155325009E-10</v>
      </c>
      <c r="BU72" s="10">
        <f>3/24000000*OO[[#This Row],[129 (05JUL1985 00:00:00)-Water Temperature (C)]]*OO[[#This Row],[71]]</f>
        <v>6.2079201210650005E-10</v>
      </c>
      <c r="BV72" s="10">
        <f>3/24000000*OO[[#This Row],[130 (05JUL1985 03:00:00)-Water Temperature (C)]]*OO[[#This Row],[72]]</f>
        <v>5.4538762978125002E-10</v>
      </c>
      <c r="BW72" s="10">
        <f>3/24000000*OO[[#This Row],[131 (05JUL1985 06:00:00)-Water Temperature (C)]]*OO[[#This Row],[73]]</f>
        <v>4.79764083995625E-10</v>
      </c>
      <c r="BX72" s="10">
        <f>3/24000000*OO[[#This Row],[132 (05JUL1985 09:00:00)-Water Temperature (C)]]*OO[[#This Row],[74]]</f>
        <v>4.3345780878562497E-10</v>
      </c>
      <c r="BY72" s="10">
        <f>3/24000000*OO[[#This Row],[133 (05JUL1985 12:00:00)-Water Temperature (C)]]*OO[[#This Row],[75]]</f>
        <v>4.0014393300712496E-10</v>
      </c>
      <c r="BZ72" s="10">
        <f>3/24000000*OO[[#This Row],[134 (05JUL1985 15:00:00)-Water Temperature (C)]]*OO[[#This Row],[76]]</f>
        <v>3.7561206141600002E-10</v>
      </c>
      <c r="CA72" s="10">
        <f>3/24000000*OO[[#This Row],[135 (05JUL1985 18:00:00)-Water Temperature (C)]]*OO[[#This Row],[77]]</f>
        <v>3.5098600665300003E-10</v>
      </c>
      <c r="CB72" s="10">
        <f>3/24000000*OO[[#This Row],[136 (05JUL1985 21:00:00)-Water Temperature (C)]]*OO[[#This Row],[78]]</f>
        <v>3.2163987446399994E-10</v>
      </c>
      <c r="CC72" s="10">
        <f>3/24000000*OO[[#This Row],[137 (06JUL1985 00:00:00)-Water Temperature (C)]]*OO[[#This Row],[79]]</f>
        <v>2.8894997126774997E-10</v>
      </c>
      <c r="CD72" s="10">
        <f>3/24000000*OO[[#This Row],[138 (06JUL1985 03:00:00)-Water Temperature (C)]]*OO[[#This Row],[80]]</f>
        <v>2.5552469353124998E-10</v>
      </c>
      <c r="CE72" s="10">
        <f>3/24000000*OO[[#This Row],[139 (06JUL1985 06:00:00)-Water Temperature (C)]]*OO[[#This Row],[81]]</f>
        <v>2.2630754230229999E-10</v>
      </c>
      <c r="CF72" s="10">
        <f>3/24000000*OO[[#This Row],[140 (06JUL1985 09:00:00)-Water Temperature (C)]]*OO[[#This Row],[82]]</f>
        <v>2.0624084547605001E-10</v>
      </c>
      <c r="CG72" s="10">
        <f>3/24000000*OO[[#This Row],[141 (06JUL1985 12:00:00)-Water Temperature (C)]]*OO[[#This Row],[83]]</f>
        <v>1.9170542684875001E-10</v>
      </c>
      <c r="CH72" s="10">
        <f>3/24000000*OO[[#This Row],[142 (06JUL1985 15:00:00)-Water Temperature (C)]]*OO[[#This Row],[84]]</f>
        <v>1.8131545783957497E-10</v>
      </c>
      <c r="CI72" s="10">
        <f>3/24000000*OO[[#This Row],[143 (06JUL1985 18:00:00)-Water Temperature (C)]]*OO[[#This Row],[85]]</f>
        <v>1.7165680178437499E-10</v>
      </c>
      <c r="CJ72" s="10">
        <f>3/24000000*OO[[#This Row],[144 (06JUL1985 21:00:00)-Water Temperature (C)]]*OO[[#This Row],[86]]</f>
        <v>1.6059204140621247E-10</v>
      </c>
      <c r="CK72" s="10">
        <f>3/24000000*OO[[#This Row],[145 (07JUL1985 00:00:00)-Water Temperature (C)]]*OO[[#This Row],[87]]</f>
        <v>1.4756263930869999E-10</v>
      </c>
      <c r="CL72" s="10">
        <f>3/24000000*OO[[#This Row],[146 (07JUL1985 03:00:00)-Water Temperature (C)]]*OO[[#This Row],[88]]</f>
        <v>1.327962839831875E-10</v>
      </c>
      <c r="CM72" s="10">
        <f>3/24000000*OO[[#This Row],[147 (07JUL1985 06:00:00)-Water Temperature (C)]]*OO[[#This Row],[89]]</f>
        <v>1.19149527285525E-10</v>
      </c>
      <c r="CN72" s="10">
        <f>3/24000000*OO[[#This Row],[148 (07JUL1985 09:00:00)-Water Temperature (C)]]*OO[[#This Row],[90]]</f>
        <v>1.0760040749809999E-10</v>
      </c>
      <c r="CO72" s="10">
        <f>3/24000000*OO[[#This Row],[149 (07JUL1985 12:00:00)-Water Temperature (C)]]*OO[[#This Row],[91]]</f>
        <v>9.9241606941600003E-11</v>
      </c>
      <c r="CP72" s="10">
        <f>3/24000000*OO[[#This Row],[150 (07JUL1985 15:00:00)-Water Temperature (C)]]*OO[[#This Row],[92]]</f>
        <v>9.4408485695887492E-11</v>
      </c>
      <c r="CQ72" s="10">
        <f>3/24000000*OO[[#This Row],[151 (07JUL1985 18:00:00)-Water Temperature (C)]]*OO[[#This Row],[93]]</f>
        <v>8.9533456963399997E-11</v>
      </c>
      <c r="CR72" s="10">
        <f>3/24000000*OO[[#This Row],[152 (07JUL1985 21:00:00)-Water Temperature (C)]]*OO[[#This Row],[94]]</f>
        <v>8.3815856888449984E-11</v>
      </c>
      <c r="CS72" s="10">
        <f>3/24000000*OO[[#This Row],[153 (08JUL1985 00:00:00)-Water Temperature (C)]]*OO[[#This Row],[95]]</f>
        <v>7.7859783713937493E-11</v>
      </c>
      <c r="CT72" s="10">
        <f>3/24000000*OO[[#This Row],[154 (08JUL1985 03:00:00)-Water Temperature (C)]]*OO[[#This Row],[96]]</f>
        <v>7.194062037906249E-11</v>
      </c>
      <c r="CU72" s="10">
        <f>3/24000000*OO[[#This Row],[155 (08JUL1985 06:00:00)-Water Temperature (C)]]*OO[[#This Row],[97]]</f>
        <v>6.5812667963675002E-11</v>
      </c>
      <c r="CV72" s="10">
        <f>3/24000000*OO[[#This Row],[156 (08JUL1985 09:00:00)-Water Temperature (C)]]*OO[[#This Row],[98]]</f>
        <v>6.12573389137875E-11</v>
      </c>
      <c r="CW72" s="10">
        <f>3/24000000*OO[[#This Row],[157 (08JUL1985 12:00:00)-Water Temperature (C)]]*OO[[#This Row],[99]]</f>
        <v>5.8375733225624998E-11</v>
      </c>
    </row>
    <row r="73" spans="1:101" x14ac:dyDescent="0.35">
      <c r="A73" t="s">
        <v>78</v>
      </c>
      <c r="B73">
        <v>780.3886</v>
      </c>
      <c r="C73" s="10">
        <f>3/24*OO[[#This Row],[59 (26JUN1985 06:00:00)-Water Temperature (C)]]*OO[[#This Row],[1]]/SUM(OO[1])</f>
        <v>4.1758224852984312E-20</v>
      </c>
      <c r="D73" s="10">
        <f>3/24*OO[[#This Row],[60 (26JUN1985 09:00:00)-Water Temperature (C)]]*OO[[#This Row],[2]]/SUM(OO[2])</f>
        <v>4.0693530929393731E-6</v>
      </c>
      <c r="E73" s="10">
        <f>3/24*OO[[#This Row],[61 (26JUN1985 12:00:00)-Water Temperature (C)]]*OO[[#This Row],[3]]/SUM(OO[3])</f>
        <v>3.2252634204987855E-2</v>
      </c>
      <c r="F73" s="10">
        <f>3/24*OO[[#This Row],[62 (26JUN1985 15:00:00)-Water Temperature (C)]]*OO[[#This Row],[4]]/SUM(OO[4])</f>
        <v>0.14840921715244615</v>
      </c>
      <c r="G73" s="10">
        <f>3/24*OO[[#This Row],[63 (26JUN1985 18:00:00)-Water Temperature (C)]]*OO[[#This Row],[5]]/SUM(OO[5])</f>
        <v>3.4691789282118891E-2</v>
      </c>
      <c r="H73" s="10">
        <f>3/24*OO[[#This Row],[64 (26JUN1985 21:00:00)-Water Temperature (C)]]*OO[[#This Row],[6]]/SUM(OO[6])</f>
        <v>1.4796931618379636E-3</v>
      </c>
      <c r="I73" s="10">
        <f>3/24*OO[[#This Row],[65 (27JUN1985 00:00:00)-Water Temperature (C)]]*OO[[#This Row],[7]]/SUM(OO[7])</f>
        <v>3.9517358347463039E-5</v>
      </c>
      <c r="J73" s="10">
        <f>3/24*OO[[#This Row],[66 (27JUN1985 03:00:00)-Water Temperature (C)]]*OO[[#This Row],[8]]/SUM(OO[8])</f>
        <v>1.5128525733522578E-5</v>
      </c>
      <c r="K73" s="10">
        <f>3/24*OO[[#This Row],[67 (27JUN1985 06:00:00)-Water Temperature (C)]]*OO[[#This Row],[9]]/SUM(OO[9])</f>
        <v>1.2136484884973355E-5</v>
      </c>
      <c r="L73" s="10">
        <f>3/24*OO[[#This Row],[68 (27JUN1985 09:00:00)-Water Temperature (C)]]*OO[[#This Row],[10]]/SUM(OO[10])</f>
        <v>1.0043818007956219E-5</v>
      </c>
      <c r="M73" s="10">
        <f>3/24*OO[[#This Row],[69 (27JUN1985 12:00:00)-Water Temperature (C)]]*OO[[#This Row],[11]]/SUM(OO[11])</f>
        <v>8.4082654868328587E-6</v>
      </c>
      <c r="N73" s="10">
        <f>3/24*OO[[#This Row],[70 (27JUN1985 15:00:00)-Water Temperature (C)]]*OO[[#This Row],[12]]/SUM(OO[12])</f>
        <v>7.0417227240819654E-6</v>
      </c>
      <c r="O73" s="10">
        <f>3/24*OO[[#This Row],[71 (27JUN1985 18:00:00)-Water Temperature (C)]]*OO[[#This Row],[13]]/SUM(OO[13])</f>
        <v>5.8630853103025501E-6</v>
      </c>
      <c r="P73" s="10">
        <f>3/24*OO[[#This Row],[72 (27JUN1985 21:00:00)-Water Temperature (C)]]*OO[[#This Row],[14]]/SUM(OO[14])</f>
        <v>4.7940746126095641E-6</v>
      </c>
      <c r="Q73" s="10">
        <f>3/24*OO[[#This Row],[73 (28JUN1985 00:00:00)-Water Temperature (C)]]*OO[[#This Row],[15]]/SUM(OO[15])</f>
        <v>3.8446445311926842E-6</v>
      </c>
      <c r="R73" s="10">
        <f>3/24*OO[[#This Row],[74 (28JUN1985 03:00:00)-Water Temperature (C)]]*OO[[#This Row],[16]]/SUM(OO[16])</f>
        <v>3.0388968606771701E-6</v>
      </c>
      <c r="S73" s="10">
        <f>3/24*OO[[#This Row],[75 (28JUN1985 06:00:00)-Water Temperature (C)]]*OO[[#This Row],[17]]/SUM(OO[17])</f>
        <v>2.393645325334206E-6</v>
      </c>
      <c r="T73" s="10">
        <f>3/24*OO[[#This Row],[76 (28JUN1985 09:00:00)-Water Temperature (C)]]*OO[[#This Row],[18]]/SUM(OO[18])</f>
        <v>1.9245957464282177E-6</v>
      </c>
      <c r="U73" s="10">
        <f>3/24*OO[[#This Row],[77 (28JUN1985 12:00:00)-Water Temperature (C)]]*OO[[#This Row],[19]]/SUM(OO[19])</f>
        <v>1.5828249482834744E-6</v>
      </c>
      <c r="V73" s="10">
        <f>3/24000000*OO[[#This Row],[78 (28JUN1985 15:00:00)-Water Temperature (C)]]*OO[[#This Row],[20]]</f>
        <v>1.3211457900322502E-6</v>
      </c>
      <c r="W73" s="10">
        <f>3/24000000*OO[[#This Row],[79 (28JUN1985 18:00:00)-Water Temperature (C)]]*OO[[#This Row],[21]]</f>
        <v>1.1082496263353749E-6</v>
      </c>
      <c r="X73" s="10">
        <f>3/24000000*OO[[#This Row],[80 (28JUN1985 21:00:00)-Water Temperature (C)]]*OO[[#This Row],[22]]</f>
        <v>9.1126483075199995E-7</v>
      </c>
      <c r="Y73" s="10">
        <f>3/24000000*OO[[#This Row],[81 (29JUN1985 00:00:00)-Water Temperature (C)]]*OO[[#This Row],[23]]</f>
        <v>7.3633825787124995E-7</v>
      </c>
      <c r="Z73" s="10">
        <f>3/24000000*OO[[#This Row],[82 (29JUN1985 03:00:00)-Water Temperature (C)]]*OO[[#This Row],[24]]</f>
        <v>5.8638207196799993E-7</v>
      </c>
      <c r="AA73" s="10">
        <f>3/24000000*OO[[#This Row],[83 (29JUN1985 06:00:00)-Water Temperature (C)]]*OO[[#This Row],[25]]</f>
        <v>4.6660637559075E-7</v>
      </c>
      <c r="AB73" s="10">
        <f>3/24000000*OO[[#This Row],[84 (29JUN1985 09:00:00)-Water Temperature (C)]]*OO[[#This Row],[26]]</f>
        <v>3.8229055310249994E-7</v>
      </c>
      <c r="AC73" s="10">
        <f>3/24000000*OO[[#This Row],[85 (29JUN1985 12:00:00)-Water Temperature (C)]]*OO[[#This Row],[27]]</f>
        <v>3.1828373710650001E-7</v>
      </c>
      <c r="AD73" s="10">
        <f>3/24000000*OO[[#This Row],[86 (29JUN1985 15:00:00)-Water Temperature (C)]]*OO[[#This Row],[28]]</f>
        <v>2.6951234164799996E-7</v>
      </c>
      <c r="AE73" s="10">
        <f>3/24000000*OO[[#This Row],[88 (29JUN1985 21:00:00)-Water Temperature (C)]]*OO[[#This Row],[30]]</f>
        <v>1.8999220268115E-7</v>
      </c>
      <c r="AF73" s="10">
        <f>3/24000000*OO[[#This Row],[88 (29JUN1985 21:00:00)-Water Temperature (C)]]*OO[[#This Row],[30]]</f>
        <v>1.8999220268115E-7</v>
      </c>
      <c r="AG73" s="10">
        <f>3/24000000*OO[[#This Row],[89 (30JUN1985 00:00:00)-Water Temperature (C)]]*OO[[#This Row],[31]]</f>
        <v>1.559410667302625E-7</v>
      </c>
      <c r="AH73" s="10">
        <f>3/24000000*OO[[#This Row],[90 (30JUN1985 03:00:00)-Water Temperature (C)]]*OO[[#This Row],[32]]</f>
        <v>1.2613025178022501E-7</v>
      </c>
      <c r="AI73" s="10">
        <f>3/24000000*OO[[#This Row],[91 (30JUN1985 06:00:00)-Water Temperature (C)]]*OO[[#This Row],[33]]</f>
        <v>1.0235515330094999E-7</v>
      </c>
      <c r="AJ73" s="10">
        <f>3/24000000*OO[[#This Row],[92 (30JUN1985 09:00:00)-Water Temperature (C)]]*OO[[#This Row],[34]]</f>
        <v>8.5073106635412483E-8</v>
      </c>
      <c r="AK73" s="10">
        <f>3/24000000*OO[[#This Row],[93 (30JUN1985 12:00:00)-Water Temperature (C)]]*OO[[#This Row],[35]]</f>
        <v>7.27725032887125E-8</v>
      </c>
      <c r="AL73" s="10">
        <f>3/24000000*OO[[#This Row],[94 (30JUN1985 15:00:00)-Water Temperature (C)]]*OO[[#This Row],[36]]</f>
        <v>6.3938498183099995E-8</v>
      </c>
      <c r="AM73" s="10">
        <f>3/24000000*OO[[#This Row],[95 (30JUN1985 18:00:00)-Water Temperature (C)]]*OO[[#This Row],[37]]</f>
        <v>5.6516665112562498E-8</v>
      </c>
      <c r="AN73" s="10">
        <f>3/24000000*OO[[#This Row],[96 (30JUN1985 21:00:00)-Water Temperature (C)]]*OO[[#This Row],[38]]</f>
        <v>4.9347837366949996E-8</v>
      </c>
      <c r="AO73" s="10">
        <f>3/24000000*OO[[#This Row],[97 (01JUL1985 00:00:00)-Water Temperature (C)]]*OO[[#This Row],[39]]</f>
        <v>4.2551622557424999E-8</v>
      </c>
      <c r="AP73" s="10">
        <f>3/24000000*OO[[#This Row],[98 (01JUL1985 03:00:00)-Water Temperature (C)]]*OO[[#This Row],[40]]</f>
        <v>3.6183200367599995E-8</v>
      </c>
      <c r="AQ73" s="10">
        <f>3/24000000*OO[[#This Row],[99 (01JUL1985 06:00:00)-Water Temperature (C)]]*OO[[#This Row],[41]]</f>
        <v>3.0687150787887499E-8</v>
      </c>
      <c r="AR73" s="10">
        <f>3/24000000*OO[[#This Row],[100 (01JUL1985 09:00:00)-Water Temperature (C)]]*OO[[#This Row],[42]]</f>
        <v>2.6611216541699998E-8</v>
      </c>
      <c r="AS73" s="10">
        <f>3/24000000*OO[[#This Row],[101 (01JUL1985 12:00:00)-Water Temperature (C)]]*OO[[#This Row],[43]]</f>
        <v>2.3514290000337504E-8</v>
      </c>
      <c r="AT73" s="10">
        <f>3/24000000*OO[[#This Row],[102 (01JUL1985 15:00:00)-Water Temperature (C)]]*OO[[#This Row],[44]]</f>
        <v>2.1101255070678749E-8</v>
      </c>
      <c r="AU73" s="10">
        <f>3/24000000*OO[[#This Row],[103 (01JUL1985 18:00:00)-Water Temperature (C)]]*OO[[#This Row],[45]]</f>
        <v>1.8969327459299997E-8</v>
      </c>
      <c r="AV73" s="10">
        <f>3/24000000*OO[[#This Row],[104 (01JUL1985 21:00:00)-Water Temperature (C)]]*OO[[#This Row],[46]]</f>
        <v>1.67840751491875E-8</v>
      </c>
      <c r="AW73" s="10">
        <f>3/24000000*OO[[#This Row],[105 (02JUL1985 00:00:00)-Water Temperature (C)]]*OO[[#This Row],[47]]</f>
        <v>1.47459601625925E-8</v>
      </c>
      <c r="AX73" s="10">
        <f>3/24000000*OO[[#This Row],[106 (02JUL1985 03:00:00)-Water Temperature (C)]]*OO[[#This Row],[48]]</f>
        <v>1.2785137909575002E-8</v>
      </c>
      <c r="AY73" s="10">
        <f>3/24000000*OO[[#This Row],[107 (02JUL1985 06:00:00)-Water Temperature (C)]]*OO[[#This Row],[49]]</f>
        <v>1.1085097129906249E-8</v>
      </c>
      <c r="AZ73" s="10">
        <f>3/24000000*OO[[#This Row],[108 (02JUL1985 09:00:00)-Water Temperature (C)]]*OO[[#This Row],[50]]</f>
        <v>9.6309537832500001E-9</v>
      </c>
      <c r="BA73" s="10">
        <f>3/24000000*OO[[#This Row],[109 (02JUL1985 12:00:00)-Water Temperature (C)]]*OO[[#This Row],[51]]</f>
        <v>8.5461651505525002E-9</v>
      </c>
      <c r="BB73" s="10">
        <f>3/24000000*OO[[#This Row],[110 (02JUL1985 15:00:00)-Water Temperature (C)]]*OO[[#This Row],[52]]</f>
        <v>7.7223294088499991E-9</v>
      </c>
      <c r="BC73" s="10">
        <f>3/24000000*OO[[#This Row],[111 (02JUL1985 18:00:00)-Water Temperature (C)]]*OO[[#This Row],[53]]</f>
        <v>6.9927847370324998E-9</v>
      </c>
      <c r="BD73" s="10">
        <f>3/24000000*OO[[#This Row],[112 (02JUL1985 21:00:00)-Water Temperature (C)]]*OO[[#This Row],[54]]</f>
        <v>6.1815592574437492E-9</v>
      </c>
      <c r="BE73" s="10">
        <f>3/24000000*OO[[#This Row],[113 (03JUL1985 00:00:00)-Water Temperature (C)]]*OO[[#This Row],[55]]</f>
        <v>5.3555345917199996E-9</v>
      </c>
      <c r="BF73" s="10">
        <f>3/24000000*OO[[#This Row],[114 (03JUL1985 03:00:00)-Water Temperature (C)]]*OO[[#This Row],[56]]</f>
        <v>4.6081191672500002E-9</v>
      </c>
      <c r="BG73" s="10">
        <f>3/24000000*OO[[#This Row],[115 (03JUL1985 06:00:00)-Water Temperature (C)]]*OO[[#This Row],[57]]</f>
        <v>3.9313352894399997E-9</v>
      </c>
      <c r="BH73" s="10">
        <f>3/24000000*OO[[#This Row],[116 (03JUL1985 09:00:00)-Water Temperature (C)]]*OO[[#This Row],[58]]</f>
        <v>3.3901964175599999E-9</v>
      </c>
      <c r="BI73" s="10">
        <f>3/24000000*OO[[#This Row],[117 (03JUL1985 12:00:00)-Water Temperature (C)]]*OO[[#This Row],[59]]</f>
        <v>2.9651572277399999E-9</v>
      </c>
      <c r="BJ73" s="10">
        <f>3/24000000*OO[[#This Row],[118 (03JUL1985 15:00:00)-Water Temperature (C)]]*OO[[#This Row],[60]]</f>
        <v>2.6532235899799997E-9</v>
      </c>
      <c r="BK73" s="10">
        <f>3/24000000*OO[[#This Row],[119 (03JUL1985 18:00:00)-Water Temperature (C)]]*OO[[#This Row],[61]]</f>
        <v>2.3874496532175001E-9</v>
      </c>
      <c r="BL73" s="10">
        <f>3/24000000*OO[[#This Row],[120 (03JUL1985 21:00:00)-Water Temperature (C)]]*OO[[#This Row],[62]]</f>
        <v>2.1112196870002499E-9</v>
      </c>
      <c r="BM73" s="10">
        <f>3/24000000*OO[[#This Row],[121 (04JUL1985 00:00:00)-Water Temperature (C)]]*OO[[#This Row],[63]]</f>
        <v>1.8486206000115E-9</v>
      </c>
      <c r="BN73" s="10">
        <f>3/24000000*OO[[#This Row],[122 (04JUL1985 03:00:00)-Water Temperature (C)]]*OO[[#This Row],[64]]</f>
        <v>1.5981788444833749E-9</v>
      </c>
      <c r="BO73" s="10">
        <f>3/24000000*OO[[#This Row],[123 (04JUL1985 06:00:00)-Water Temperature (C)]]*OO[[#This Row],[65]]</f>
        <v>1.381104380516E-9</v>
      </c>
      <c r="BP73" s="10">
        <f>3/24000000*OO[[#This Row],[124 (04JUL1985 09:00:00)-Water Temperature (C)]]*OO[[#This Row],[66]]</f>
        <v>1.2220092452931249E-9</v>
      </c>
      <c r="BQ73" s="10">
        <f>3/24000000*OO[[#This Row],[125 (04JUL1985 12:00:00)-Water Temperature (C)]]*OO[[#This Row],[67]]</f>
        <v>1.09817748054E-9</v>
      </c>
      <c r="BR73" s="10">
        <f>3/24000000*OO[[#This Row],[126 (04JUL1985 15:00:00)-Water Temperature (C)]]*OO[[#This Row],[68]]</f>
        <v>9.9870813315249998E-10</v>
      </c>
      <c r="BS73" s="10">
        <f>3/24000000*OO[[#This Row],[127 (04JUL1985 18:00:00)-Water Temperature (C)]]*OO[[#This Row],[69]]</f>
        <v>9.0404950998E-10</v>
      </c>
      <c r="BT73" s="10">
        <f>3/24000000*OO[[#This Row],[128 (04JUL1985 21:00:00)-Water Temperature (C)]]*OO[[#This Row],[70]]</f>
        <v>8.1239772183412503E-10</v>
      </c>
      <c r="BU73" s="10">
        <f>3/24000000*OO[[#This Row],[129 (05JUL1985 00:00:00)-Water Temperature (C)]]*OO[[#This Row],[71]]</f>
        <v>7.2167779389712488E-10</v>
      </c>
      <c r="BV73" s="10">
        <f>3/24000000*OO[[#This Row],[130 (05JUL1985 03:00:00)-Water Temperature (C)]]*OO[[#This Row],[72]]</f>
        <v>6.3472201899599987E-10</v>
      </c>
      <c r="BW73" s="10">
        <f>3/24000000*OO[[#This Row],[131 (05JUL1985 06:00:00)-Water Temperature (C)]]*OO[[#This Row],[73]]</f>
        <v>5.5814988279937499E-10</v>
      </c>
      <c r="BX73" s="10">
        <f>3/24000000*OO[[#This Row],[132 (05JUL1985 09:00:00)-Water Temperature (C)]]*OO[[#This Row],[74]]</f>
        <v>5.0390701444124995E-10</v>
      </c>
      <c r="BY73" s="10">
        <f>3/24000000*OO[[#This Row],[133 (05JUL1985 12:00:00)-Water Temperature (C)]]*OO[[#This Row],[75]]</f>
        <v>4.6427010275099998E-10</v>
      </c>
      <c r="BZ73" s="10">
        <f>3/24000000*OO[[#This Row],[134 (05JUL1985 15:00:00)-Water Temperature (C)]]*OO[[#This Row],[76]]</f>
        <v>4.3530009943949995E-10</v>
      </c>
      <c r="CA73" s="10">
        <f>3/24000000*OO[[#This Row],[135 (05JUL1985 18:00:00)-Water Temperature (C)]]*OO[[#This Row],[77]]</f>
        <v>4.068129466312499E-10</v>
      </c>
      <c r="CB73" s="10">
        <f>3/24000000*OO[[#This Row],[136 (05JUL1985 21:00:00)-Water Temperature (C)]]*OO[[#This Row],[78]]</f>
        <v>3.7286225934749996E-10</v>
      </c>
      <c r="CC73" s="10">
        <f>3/24000000*OO[[#This Row],[137 (06JUL1985 00:00:00)-Water Temperature (C)]]*OO[[#This Row],[79]]</f>
        <v>3.3552033087999999E-10</v>
      </c>
      <c r="CD73" s="10">
        <f>3/24000000*OO[[#This Row],[138 (06JUL1985 03:00:00)-Water Temperature (C)]]*OO[[#This Row],[80]]</f>
        <v>2.9713716208749991E-10</v>
      </c>
      <c r="CE73" s="10">
        <f>3/24000000*OO[[#This Row],[139 (06JUL1985 06:00:00)-Water Temperature (C)]]*OO[[#This Row],[81]]</f>
        <v>2.6315705013937501E-10</v>
      </c>
      <c r="CF73" s="10">
        <f>3/24000000*OO[[#This Row],[140 (06JUL1985 09:00:00)-Water Temperature (C)]]*OO[[#This Row],[82]]</f>
        <v>2.3978327530687499E-10</v>
      </c>
      <c r="CG73" s="10">
        <f>3/24000000*OO[[#This Row],[141 (06JUL1985 12:00:00)-Water Temperature (C)]]*OO[[#This Row],[83]]</f>
        <v>2.2239461614162498E-10</v>
      </c>
      <c r="CH73" s="10">
        <f>3/24000000*OO[[#This Row],[142 (06JUL1985 15:00:00)-Water Temperature (C)]]*OO[[#This Row],[84]]</f>
        <v>2.1003259947538748E-10</v>
      </c>
      <c r="CI73" s="10">
        <f>3/24000000*OO[[#This Row],[143 (06JUL1985 18:00:00)-Water Temperature (C)]]*OO[[#This Row],[85]]</f>
        <v>1.98703247021825E-10</v>
      </c>
      <c r="CJ73" s="10">
        <f>3/24000000*OO[[#This Row],[144 (06JUL1985 21:00:00)-Water Temperature (C)]]*OO[[#This Row],[86]]</f>
        <v>1.8576643356849998E-10</v>
      </c>
      <c r="CK73" s="10">
        <f>3/24000000*OO[[#This Row],[145 (07JUL1985 00:00:00)-Water Temperature (C)]]*OO[[#This Row],[87]]</f>
        <v>1.7101865901354997E-10</v>
      </c>
      <c r="CL73" s="10">
        <f>3/24000000*OO[[#This Row],[146 (07JUL1985 03:00:00)-Water Temperature (C)]]*OO[[#This Row],[88]]</f>
        <v>1.5416642905867499E-10</v>
      </c>
      <c r="CM73" s="10">
        <f>3/24000000*OO[[#This Row],[147 (07JUL1985 06:00:00)-Water Temperature (C)]]*OO[[#This Row],[89]]</f>
        <v>1.3828451401464998E-10</v>
      </c>
      <c r="CN73" s="10">
        <f>3/24000000*OO[[#This Row],[148 (07JUL1985 09:00:00)-Water Temperature (C)]]*OO[[#This Row],[90]]</f>
        <v>1.2486341548239998E-10</v>
      </c>
      <c r="CO73" s="10">
        <f>3/24000000*OO[[#This Row],[149 (07JUL1985 12:00:00)-Water Temperature (C)]]*OO[[#This Row],[91]]</f>
        <v>1.1498557071348749E-10</v>
      </c>
      <c r="CP73" s="10">
        <f>3/24000000*OO[[#This Row],[150 (07JUL1985 15:00:00)-Water Temperature (C)]]*OO[[#This Row],[92]]</f>
        <v>1.09189475520325E-10</v>
      </c>
      <c r="CQ73" s="10">
        <f>3/24000000*OO[[#This Row],[151 (07JUL1985 18:00:00)-Water Temperature (C)]]*OO[[#This Row],[93]]</f>
        <v>1.0345762900327499E-10</v>
      </c>
      <c r="CR73" s="10">
        <f>3/24000000*OO[[#This Row],[152 (07JUL1985 21:00:00)-Water Temperature (C)]]*OO[[#This Row],[94]]</f>
        <v>9.6902070112249975E-11</v>
      </c>
      <c r="CS73" s="10">
        <f>3/24000000*OO[[#This Row],[153 (08JUL1985 00:00:00)-Water Temperature (C)]]*OO[[#This Row],[95]]</f>
        <v>9.0055024305999991E-11</v>
      </c>
      <c r="CT73" s="10">
        <f>3/24000000*OO[[#This Row],[154 (08JUL1985 03:00:00)-Water Temperature (C)]]*OO[[#This Row],[96]]</f>
        <v>8.3268520793850002E-11</v>
      </c>
      <c r="CU73" s="10">
        <f>3/24000000*OO[[#This Row],[155 (08JUL1985 06:00:00)-Water Temperature (C)]]*OO[[#This Row],[97]]</f>
        <v>7.6268011884024989E-11</v>
      </c>
      <c r="CV73" s="10">
        <f>3/24000000*OO[[#This Row],[156 (08JUL1985 09:00:00)-Water Temperature (C)]]*OO[[#This Row],[98]]</f>
        <v>7.0968009094449986E-11</v>
      </c>
      <c r="CW73" s="10">
        <f>3/24000000*OO[[#This Row],[157 (08JUL1985 12:00:00)-Water Temperature (C)]]*OO[[#This Row],[99]]</f>
        <v>6.7510188206999997E-11</v>
      </c>
    </row>
    <row r="74" spans="1:101" x14ac:dyDescent="0.35">
      <c r="A74" t="s">
        <v>79</v>
      </c>
      <c r="B74">
        <v>748.07979999999998</v>
      </c>
      <c r="C74" s="10">
        <f>3/24*OO[[#This Row],[59 (26JUN1985 06:00:00)-Water Temperature (C)]]*OO[[#This Row],[1]]/SUM(OO[1])</f>
        <v>6.1325283306469634E-21</v>
      </c>
      <c r="D74" s="10">
        <f>3/24*OO[[#This Row],[60 (26JUN1985 09:00:00)-Water Temperature (C)]]*OO[[#This Row],[2]]/SUM(OO[2])</f>
        <v>9.0836144663803823E-7</v>
      </c>
      <c r="E74" s="10">
        <f>3/24*OO[[#This Row],[61 (26JUN1985 12:00:00)-Water Temperature (C)]]*OO[[#This Row],[3]]/SUM(OO[3])</f>
        <v>2.1980474303339305E-2</v>
      </c>
      <c r="F74" s="10">
        <f>3/24*OO[[#This Row],[62 (26JUN1985 15:00:00)-Water Temperature (C)]]*OO[[#This Row],[4]]/SUM(OO[4])</f>
        <v>0.13835984037701157</v>
      </c>
      <c r="G74" s="10">
        <f>3/24*OO[[#This Row],[63 (26JUN1985 18:00:00)-Water Temperature (C)]]*OO[[#This Row],[5]]/SUM(OO[5])</f>
        <v>3.9762370171850601E-2</v>
      </c>
      <c r="H74" s="10">
        <f>3/24*OO[[#This Row],[64 (26JUN1985 21:00:00)-Water Temperature (C)]]*OO[[#This Row],[6]]/SUM(OO[6])</f>
        <v>1.9574792403245652E-3</v>
      </c>
      <c r="I74" s="10">
        <f>3/24*OO[[#This Row],[65 (27JUN1985 00:00:00)-Water Temperature (C)]]*OO[[#This Row],[7]]/SUM(OO[7])</f>
        <v>4.8851468404793804E-5</v>
      </c>
      <c r="J74" s="10">
        <f>3/24*OO[[#This Row],[66 (27JUN1985 03:00:00)-Water Temperature (C)]]*OO[[#This Row],[8]]/SUM(OO[8])</f>
        <v>1.4446448234491548E-5</v>
      </c>
      <c r="K74" s="10">
        <f>3/24*OO[[#This Row],[67 (27JUN1985 06:00:00)-Water Temperature (C)]]*OO[[#This Row],[9]]/SUM(OO[9])</f>
        <v>1.1499694060010432E-5</v>
      </c>
      <c r="L74" s="10">
        <f>3/24*OO[[#This Row],[68 (27JUN1985 09:00:00)-Water Temperature (C)]]*OO[[#This Row],[10]]/SUM(OO[10])</f>
        <v>9.5180213648841992E-6</v>
      </c>
      <c r="M74" s="10">
        <f>3/24*OO[[#This Row],[69 (27JUN1985 12:00:00)-Water Temperature (C)]]*OO[[#This Row],[11]]/SUM(OO[11])</f>
        <v>7.9631108644940748E-6</v>
      </c>
      <c r="N74" s="10">
        <f>3/24*OO[[#This Row],[70 (27JUN1985 15:00:00)-Water Temperature (C)]]*OO[[#This Row],[12]]/SUM(OO[12])</f>
        <v>6.665351681364126E-6</v>
      </c>
      <c r="O74" s="10">
        <f>3/24*OO[[#This Row],[71 (27JUN1985 18:00:00)-Water Temperature (C)]]*OO[[#This Row],[13]]/SUM(OO[13])</f>
        <v>5.5518260921071913E-6</v>
      </c>
      <c r="P74" s="10">
        <f>3/24*OO[[#This Row],[72 (27JUN1985 21:00:00)-Water Temperature (C)]]*OO[[#This Row],[14]]/SUM(OO[14])</f>
        <v>4.540437320388227E-6</v>
      </c>
      <c r="Q74" s="10">
        <f>3/24*OO[[#This Row],[73 (28JUN1985 00:00:00)-Water Temperature (C)]]*OO[[#This Row],[15]]/SUM(OO[15])</f>
        <v>3.6457610444744808E-6</v>
      </c>
      <c r="R74" s="10">
        <f>3/24*OO[[#This Row],[74 (28JUN1985 03:00:00)-Water Temperature (C)]]*OO[[#This Row],[16]]/SUM(OO[16])</f>
        <v>2.8849964313453753E-6</v>
      </c>
      <c r="S74" s="10">
        <f>3/24*OO[[#This Row],[75 (28JUN1985 06:00:00)-Water Temperature (C)]]*OO[[#This Row],[17]]/SUM(OO[17])</f>
        <v>2.2718917680277217E-6</v>
      </c>
      <c r="T74" s="10">
        <f>3/24*OO[[#This Row],[76 (28JUN1985 09:00:00)-Water Temperature (C)]]*OO[[#This Row],[18]]/SUM(OO[18])</f>
        <v>1.8260212986664935E-6</v>
      </c>
      <c r="U74" s="10">
        <f>3/24*OO[[#This Row],[77 (28JUN1985 12:00:00)-Water Temperature (C)]]*OO[[#This Row],[19]]/SUM(OO[19])</f>
        <v>1.4997424051413656E-6</v>
      </c>
      <c r="V74" s="10">
        <f>3/24000000*OO[[#This Row],[78 (28JUN1985 15:00:00)-Water Temperature (C)]]*OO[[#This Row],[20]]</f>
        <v>1.2500455067459999E-6</v>
      </c>
      <c r="W74" s="10">
        <f>3/24000000*OO[[#This Row],[79 (28JUN1985 18:00:00)-Water Temperature (C)]]*OO[[#This Row],[21]]</f>
        <v>1.048720081267625E-6</v>
      </c>
      <c r="X74" s="10">
        <f>3/24000000*OO[[#This Row],[80 (28JUN1985 21:00:00)-Water Temperature (C)]]*OO[[#This Row],[22]]</f>
        <v>8.6279203411725004E-7</v>
      </c>
      <c r="Y74" s="10">
        <f>3/24000000*OO[[#This Row],[81 (29JUN1985 00:00:00)-Water Temperature (C)]]*OO[[#This Row],[23]]</f>
        <v>6.9775160426562509E-7</v>
      </c>
      <c r="Z74" s="10">
        <f>3/24000000*OO[[#This Row],[82 (29JUN1985 03:00:00)-Water Temperature (C)]]*OO[[#This Row],[24]]</f>
        <v>5.5638357645149991E-7</v>
      </c>
      <c r="AA74" s="10">
        <f>3/24000000*OO[[#This Row],[83 (29JUN1985 06:00:00)-Water Temperature (C)]]*OO[[#This Row],[25]]</f>
        <v>4.426398843457499E-7</v>
      </c>
      <c r="AB74" s="10">
        <f>3/24000000*OO[[#This Row],[84 (29JUN1985 09:00:00)-Water Temperature (C)]]*OO[[#This Row],[26]]</f>
        <v>3.6251363506462489E-7</v>
      </c>
      <c r="AC74" s="10">
        <f>3/24000000*OO[[#This Row],[85 (29JUN1985 12:00:00)-Water Temperature (C)]]*OO[[#This Row],[27]]</f>
        <v>3.0147256454249998E-7</v>
      </c>
      <c r="AD74" s="10">
        <f>3/24000000*OO[[#This Row],[86 (29JUN1985 15:00:00)-Water Temperature (C)]]*OO[[#This Row],[28]]</f>
        <v>2.5496649059374996E-7</v>
      </c>
      <c r="AE74" s="10">
        <f>3/24000000*OO[[#This Row],[88 (29JUN1985 21:00:00)-Water Temperature (C)]]*OO[[#This Row],[30]]</f>
        <v>1.7961702446206253E-7</v>
      </c>
      <c r="AF74" s="10">
        <f>3/24000000*OO[[#This Row],[88 (29JUN1985 21:00:00)-Water Temperature (C)]]*OO[[#This Row],[30]]</f>
        <v>1.7961702446206253E-7</v>
      </c>
      <c r="AG74" s="10">
        <f>3/24000000*OO[[#This Row],[89 (30JUN1985 00:00:00)-Water Temperature (C)]]*OO[[#This Row],[31]]</f>
        <v>1.4758107754237499E-7</v>
      </c>
      <c r="AH74" s="10">
        <f>3/24000000*OO[[#This Row],[90 (30JUN1985 03:00:00)-Water Temperature (C)]]*OO[[#This Row],[32]]</f>
        <v>1.1947979371212498E-7</v>
      </c>
      <c r="AI74" s="10">
        <f>3/24000000*OO[[#This Row],[91 (30JUN1985 06:00:00)-Water Temperature (C)]]*OO[[#This Row],[33]]</f>
        <v>9.6932440591024987E-8</v>
      </c>
      <c r="AJ74" s="10">
        <f>3/24000000*OO[[#This Row],[92 (30JUN1985 09:00:00)-Water Temperature (C)]]*OO[[#This Row],[34]]</f>
        <v>8.0527131668000003E-8</v>
      </c>
      <c r="AK74" s="10">
        <f>3/24000000*OO[[#This Row],[93 (30JUN1985 12:00:00)-Water Temperature (C)]]*OO[[#This Row],[35]]</f>
        <v>6.8757710436212485E-8</v>
      </c>
      <c r="AL74" s="10">
        <f>3/24000000*OO[[#This Row],[94 (30JUN1985 15:00:00)-Water Temperature (C)]]*OO[[#This Row],[36]]</f>
        <v>6.029697982572499E-8</v>
      </c>
      <c r="AM74" s="10">
        <f>3/24000000*OO[[#This Row],[95 (30JUN1985 18:00:00)-Water Temperature (C)]]*OO[[#This Row],[37]]</f>
        <v>5.3257267878400007E-8</v>
      </c>
      <c r="AN74" s="10">
        <f>3/24000000*OO[[#This Row],[96 (30JUN1985 21:00:00)-Water Temperature (C)]]*OO[[#This Row],[38]]</f>
        <v>4.6468627598250008E-8</v>
      </c>
      <c r="AO74" s="10">
        <f>3/24000000*OO[[#This Row],[97 (01JUL1985 00:00:00)-Water Temperature (C)]]*OO[[#This Row],[39]]</f>
        <v>4.0096749303499993E-8</v>
      </c>
      <c r="AP74" s="10">
        <f>3/24000000*OO[[#This Row],[98 (01JUL1985 03:00:00)-Water Temperature (C)]]*OO[[#This Row],[40]]</f>
        <v>3.4139842073950002E-8</v>
      </c>
      <c r="AQ74" s="10">
        <f>3/24000000*OO[[#This Row],[99 (01JUL1985 06:00:00)-Water Temperature (C)]]*OO[[#This Row],[41]]</f>
        <v>2.8956002779224997E-8</v>
      </c>
      <c r="AR74" s="10">
        <f>3/24000000*OO[[#This Row],[100 (01JUL1985 09:00:00)-Water Temperature (C)]]*OO[[#This Row],[42]]</f>
        <v>2.51037513576E-8</v>
      </c>
      <c r="AS74" s="10">
        <f>3/24000000*OO[[#This Row],[101 (01JUL1985 12:00:00)-Water Temperature (C)]]*OO[[#This Row],[43]]</f>
        <v>2.2146569001242499E-8</v>
      </c>
      <c r="AT74" s="10">
        <f>3/24000000*OO[[#This Row],[102 (01JUL1985 15:00:00)-Water Temperature (C)]]*OO[[#This Row],[44]]</f>
        <v>1.9839510480941248E-8</v>
      </c>
      <c r="AU74" s="10">
        <f>3/24000000*OO[[#This Row],[103 (01JUL1985 18:00:00)-Water Temperature (C)]]*OO[[#This Row],[45]]</f>
        <v>1.7838569526266249E-8</v>
      </c>
      <c r="AV74" s="10">
        <f>3/24000000*OO[[#This Row],[104 (01JUL1985 21:00:00)-Water Temperature (C)]]*OO[[#This Row],[46]]</f>
        <v>1.5786401574839997E-8</v>
      </c>
      <c r="AW74" s="10">
        <f>3/24000000*OO[[#This Row],[105 (02JUL1985 00:00:00)-Water Temperature (C)]]*OO[[#This Row],[47]]</f>
        <v>1.3887687143965001E-8</v>
      </c>
      <c r="AX74" s="10">
        <f>3/24000000*OO[[#This Row],[106 (02JUL1985 03:00:00)-Water Temperature (C)]]*OO[[#This Row],[48]]</f>
        <v>1.205031572184E-8</v>
      </c>
      <c r="AY74" s="10">
        <f>3/24000000*OO[[#This Row],[107 (02JUL1985 06:00:00)-Water Temperature (C)]]*OO[[#This Row],[49]]</f>
        <v>1.0444805750659999E-8</v>
      </c>
      <c r="AZ74" s="10">
        <f>3/24000000*OO[[#This Row],[108 (02JUL1985 09:00:00)-Water Temperature (C)]]*OO[[#This Row],[50]]</f>
        <v>9.0715638121137507E-9</v>
      </c>
      <c r="BA74" s="10">
        <f>3/24000000*OO[[#This Row],[109 (02JUL1985 12:00:00)-Water Temperature (C)]]*OO[[#This Row],[51]]</f>
        <v>8.0440340333425007E-9</v>
      </c>
      <c r="BB74" s="10">
        <f>3/24000000*OO[[#This Row],[110 (02JUL1985 15:00:00)-Water Temperature (C)]]*OO[[#This Row],[52]]</f>
        <v>7.2657752165074998E-9</v>
      </c>
      <c r="BC74" s="10">
        <f>3/24000000*OO[[#This Row],[111 (02JUL1985 18:00:00)-Water Temperature (C)]]*OO[[#This Row],[53]]</f>
        <v>6.5802187357675E-9</v>
      </c>
      <c r="BD74" s="10">
        <f>3/24000000*OO[[#This Row],[112 (02JUL1985 21:00:00)-Water Temperature (C)]]*OO[[#This Row],[54]]</f>
        <v>5.8198476028875001E-9</v>
      </c>
      <c r="BE74" s="10">
        <f>3/24000000*OO[[#This Row],[113 (03JUL1985 00:00:00)-Water Temperature (C)]]*OO[[#This Row],[55]]</f>
        <v>5.0435428724375002E-9</v>
      </c>
      <c r="BF74" s="10">
        <f>3/24000000*OO[[#This Row],[114 (03JUL1985 03:00:00)-Water Temperature (C)]]*OO[[#This Row],[56]]</f>
        <v>4.3441895437499994E-9</v>
      </c>
      <c r="BG74" s="10">
        <f>3/24000000*OO[[#This Row],[115 (03JUL1985 06:00:00)-Water Temperature (C)]]*OO[[#This Row],[57]]</f>
        <v>3.7081576986774997E-9</v>
      </c>
      <c r="BH74" s="10">
        <f>3/24000000*OO[[#This Row],[116 (03JUL1985 09:00:00)-Water Temperature (C)]]*OO[[#This Row],[58]]</f>
        <v>3.1989664715750002E-9</v>
      </c>
      <c r="BI74" s="10">
        <f>3/24000000*OO[[#This Row],[117 (03JUL1985 12:00:00)-Water Temperature (C)]]*OO[[#This Row],[59]]</f>
        <v>2.7948101576062494E-9</v>
      </c>
      <c r="BJ74" s="10">
        <f>3/24000000*OO[[#This Row],[118 (03JUL1985 15:00:00)-Water Temperature (C)]]*OO[[#This Row],[60]]</f>
        <v>2.4959100401024998E-9</v>
      </c>
      <c r="BK74" s="10">
        <f>3/24000000*OO[[#This Row],[119 (03JUL1985 18:00:00)-Water Temperature (C)]]*OO[[#This Row],[61]]</f>
        <v>2.2455551123249997E-9</v>
      </c>
      <c r="BL74" s="10">
        <f>3/24000000*OO[[#This Row],[120 (03JUL1985 21:00:00)-Water Temperature (C)]]*OO[[#This Row],[62]]</f>
        <v>1.9862148955924999E-9</v>
      </c>
      <c r="BM74" s="10">
        <f>3/24000000*OO[[#This Row],[121 (04JUL1985 00:00:00)-Water Temperature (C)]]*OO[[#This Row],[63]]</f>
        <v>1.7405156779822499E-9</v>
      </c>
      <c r="BN74" s="10">
        <f>3/24000000*OO[[#This Row],[122 (04JUL1985 03:00:00)-Water Temperature (C)]]*OO[[#This Row],[64]]</f>
        <v>1.506416977404E-9</v>
      </c>
      <c r="BO74" s="10">
        <f>3/24000000*OO[[#This Row],[123 (04JUL1985 06:00:00)-Water Temperature (C)]]*OO[[#This Row],[65]]</f>
        <v>1.3015975060919999E-9</v>
      </c>
      <c r="BP74" s="10">
        <f>3/24000000*OO[[#This Row],[124 (04JUL1985 09:00:00)-Water Temperature (C)]]*OO[[#This Row],[66]]</f>
        <v>1.1513916837495E-9</v>
      </c>
      <c r="BQ74" s="10">
        <f>3/24000000*OO[[#This Row],[125 (04JUL1985 12:00:00)-Water Temperature (C)]]*OO[[#This Row],[67]]</f>
        <v>1.033416763988E-9</v>
      </c>
      <c r="BR74" s="10">
        <f>3/24000000*OO[[#This Row],[126 (04JUL1985 15:00:00)-Water Temperature (C)]]*OO[[#This Row],[68]]</f>
        <v>9.3887953705350013E-10</v>
      </c>
      <c r="BS74" s="10">
        <f>3/24000000*OO[[#This Row],[127 (04JUL1985 18:00:00)-Water Temperature (C)]]*OO[[#This Row],[69]]</f>
        <v>8.4969458364374996E-10</v>
      </c>
      <c r="BT74" s="10">
        <f>3/24000000*OO[[#This Row],[128 (04JUL1985 21:00:00)-Water Temperature (C)]]*OO[[#This Row],[70]]</f>
        <v>7.6318780738249985E-10</v>
      </c>
      <c r="BU74" s="10">
        <f>3/24000000*OO[[#This Row],[129 (05JUL1985 00:00:00)-Water Temperature (C)]]*OO[[#This Row],[71]]</f>
        <v>6.7858303512312493E-10</v>
      </c>
      <c r="BV74" s="10">
        <f>3/24000000*OO[[#This Row],[130 (05JUL1985 03:00:00)-Water Temperature (C)]]*OO[[#This Row],[72]]</f>
        <v>5.9735522618175005E-10</v>
      </c>
      <c r="BW74" s="10">
        <f>3/24000000*OO[[#This Row],[131 (05JUL1985 06:00:00)-Water Temperature (C)]]*OO[[#This Row],[73]]</f>
        <v>5.2514705534550001E-10</v>
      </c>
      <c r="BX74" s="10">
        <f>3/24000000*OO[[#This Row],[132 (05JUL1985 09:00:00)-Water Temperature (C)]]*OO[[#This Row],[74]]</f>
        <v>4.73830216115E-10</v>
      </c>
      <c r="BY74" s="10">
        <f>3/24000000*OO[[#This Row],[133 (05JUL1985 12:00:00)-Water Temperature (C)]]*OO[[#This Row],[75]]</f>
        <v>4.3594926038212502E-10</v>
      </c>
      <c r="BZ74" s="10">
        <f>3/24000000*OO[[#This Row],[134 (05JUL1985 15:00:00)-Water Temperature (C)]]*OO[[#This Row],[76]]</f>
        <v>4.0830848337487499E-10</v>
      </c>
      <c r="CA74" s="10">
        <f>3/24000000*OO[[#This Row],[135 (05JUL1985 18:00:00)-Water Temperature (C)]]*OO[[#This Row],[77]]</f>
        <v>3.8165253435862498E-10</v>
      </c>
      <c r="CB74" s="10">
        <f>3/24000000*OO[[#This Row],[136 (05JUL1985 21:00:00)-Water Temperature (C)]]*OO[[#This Row],[78]]</f>
        <v>3.4987044636825002E-10</v>
      </c>
      <c r="CC74" s="10">
        <f>3/24000000*OO[[#This Row],[137 (06JUL1985 00:00:00)-Water Temperature (C)]]*OO[[#This Row],[79]]</f>
        <v>3.1519963396349997E-10</v>
      </c>
      <c r="CD74" s="10">
        <f>3/24000000*OO[[#This Row],[138 (06JUL1985 03:00:00)-Water Temperature (C)]]*OO[[#This Row],[80]]</f>
        <v>2.7947158593374996E-10</v>
      </c>
      <c r="CE74" s="10">
        <f>3/24000000*OO[[#This Row],[139 (06JUL1985 06:00:00)-Water Temperature (C)]]*OO[[#This Row],[81]]</f>
        <v>2.4749624948212498E-10</v>
      </c>
      <c r="CF74" s="10">
        <f>3/24000000*OO[[#This Row],[140 (06JUL1985 09:00:00)-Water Temperature (C)]]*OO[[#This Row],[82]]</f>
        <v>2.2547391301613749E-10</v>
      </c>
      <c r="CG74" s="10">
        <f>3/24000000*OO[[#This Row],[141 (06JUL1985 12:00:00)-Water Temperature (C)]]*OO[[#This Row],[83]]</f>
        <v>2.0880476012478751E-10</v>
      </c>
      <c r="CH74" s="10">
        <f>3/24000000*OO[[#This Row],[142 (06JUL1985 15:00:00)-Water Temperature (C)]]*OO[[#This Row],[84]]</f>
        <v>1.9694797763582498E-10</v>
      </c>
      <c r="CI74" s="10">
        <f>3/24000000*OO[[#This Row],[143 (06JUL1985 18:00:00)-Water Temperature (C)]]*OO[[#This Row],[85]]</f>
        <v>1.8623440655662497E-10</v>
      </c>
      <c r="CJ74" s="10">
        <f>3/24000000*OO[[#This Row],[144 (06JUL1985 21:00:00)-Water Temperature (C)]]*OO[[#This Row],[86]]</f>
        <v>1.740344180432E-10</v>
      </c>
      <c r="CK74" s="10">
        <f>3/24000000*OO[[#This Row],[145 (07JUL1985 00:00:00)-Water Temperature (C)]]*OO[[#This Row],[87]]</f>
        <v>1.6042412287062501E-10</v>
      </c>
      <c r="CL74" s="10">
        <f>3/24000000*OO[[#This Row],[146 (07JUL1985 03:00:00)-Water Temperature (C)]]*OO[[#This Row],[88]]</f>
        <v>1.4482159418737497E-10</v>
      </c>
      <c r="CM74" s="10">
        <f>3/24000000*OO[[#This Row],[147 (07JUL1985 06:00:00)-Water Temperature (C)]]*OO[[#This Row],[89]]</f>
        <v>1.2987622161184999E-10</v>
      </c>
      <c r="CN74" s="10">
        <f>3/24000000*OO[[#This Row],[148 (07JUL1985 09:00:00)-Water Temperature (C)]]*OO[[#This Row],[90]]</f>
        <v>1.1725911793749998E-10</v>
      </c>
      <c r="CO74" s="10">
        <f>3/24000000*OO[[#This Row],[149 (07JUL1985 12:00:00)-Water Temperature (C)]]*OO[[#This Row],[91]]</f>
        <v>1.0786194160556249E-10</v>
      </c>
      <c r="CP74" s="10">
        <f>3/24000000*OO[[#This Row],[150 (07JUL1985 15:00:00)-Water Temperature (C)]]*OO[[#This Row],[92]]</f>
        <v>1.0228268453219999E-10</v>
      </c>
      <c r="CQ74" s="10">
        <f>3/24000000*OO[[#This Row],[151 (07JUL1985 18:00:00)-Water Temperature (C)]]*OO[[#This Row],[93]]</f>
        <v>9.6846717441099999E-11</v>
      </c>
      <c r="CR74" s="10">
        <f>3/24000000*OO[[#This Row],[152 (07JUL1985 21:00:00)-Water Temperature (C)]]*OO[[#This Row],[94]]</f>
        <v>9.0743009484874987E-11</v>
      </c>
      <c r="CS74" s="10">
        <f>3/24000000*OO[[#This Row],[153 (08JUL1985 00:00:00)-Water Temperature (C)]]*OO[[#This Row],[95]]</f>
        <v>8.4359193889837501E-11</v>
      </c>
      <c r="CT74" s="10">
        <f>3/24000000*OO[[#This Row],[154 (08JUL1985 03:00:00)-Water Temperature (C)]]*OO[[#This Row],[96]]</f>
        <v>7.8041389781075003E-11</v>
      </c>
      <c r="CU74" s="10">
        <f>3/24000000*OO[[#This Row],[155 (08JUL1985 06:00:00)-Water Temperature (C)]]*OO[[#This Row],[97]]</f>
        <v>7.1543715471150004E-11</v>
      </c>
      <c r="CV74" s="10">
        <f>3/24000000*OO[[#This Row],[156 (08JUL1985 09:00:00)-Water Temperature (C)]]*OO[[#This Row],[98]]</f>
        <v>6.6559124307299988E-11</v>
      </c>
      <c r="CW74" s="10">
        <f>3/24000000*OO[[#This Row],[157 (08JUL1985 12:00:00)-Water Temperature (C)]]*OO[[#This Row],[99]]</f>
        <v>6.3234875878487486E-11</v>
      </c>
    </row>
    <row r="75" spans="1:101" x14ac:dyDescent="0.35">
      <c r="A75" t="s">
        <v>80</v>
      </c>
      <c r="B75">
        <v>768.5471</v>
      </c>
      <c r="C75" s="10">
        <f>3/24*OO[[#This Row],[59 (26JUN1985 06:00:00)-Water Temperature (C)]]*OO[[#This Row],[1]]/SUM(OO[1])</f>
        <v>7.025751244716799E-22</v>
      </c>
      <c r="D75" s="10">
        <f>3/24*OO[[#This Row],[60 (26JUN1985 09:00:00)-Water Temperature (C)]]*OO[[#This Row],[2]]/SUM(OO[2])</f>
        <v>1.4534991571814036E-7</v>
      </c>
      <c r="E75" s="10">
        <f>3/24*OO[[#This Row],[61 (26JUN1985 12:00:00)-Water Temperature (C)]]*OO[[#This Row],[3]]/SUM(OO[3])</f>
        <v>1.4617233323300324E-2</v>
      </c>
      <c r="F75" s="10">
        <f>3/24*OO[[#This Row],[62 (26JUN1985 15:00:00)-Water Temperature (C)]]*OO[[#This Row],[4]]/SUM(OO[4])</f>
        <v>0.13170224558723351</v>
      </c>
      <c r="G75" s="10">
        <f>3/24*OO[[#This Row],[63 (26JUN1985 18:00:00)-Water Temperature (C)]]*OO[[#This Row],[5]]/SUM(OO[5])</f>
        <v>4.8695814956250888E-2</v>
      </c>
      <c r="H75" s="10">
        <f>3/24*OO[[#This Row],[64 (26JUN1985 21:00:00)-Water Temperature (C)]]*OO[[#This Row],[6]]/SUM(OO[6])</f>
        <v>2.9710200121804485E-3</v>
      </c>
      <c r="I75" s="10">
        <f>3/24*OO[[#This Row],[65 (27JUN1985 00:00:00)-Water Temperature (C)]]*OO[[#This Row],[7]]/SUM(OO[7])</f>
        <v>7.6746454275482154E-5</v>
      </c>
      <c r="J75" s="10">
        <f>3/24*OO[[#This Row],[66 (27JUN1985 03:00:00)-Water Temperature (C)]]*OO[[#This Row],[8]]/SUM(OO[8])</f>
        <v>1.4755330338082343E-5</v>
      </c>
      <c r="K75" s="10">
        <f>3/24*OO[[#This Row],[67 (27JUN1985 06:00:00)-Water Temperature (C)]]*OO[[#This Row],[9]]/SUM(OO[9])</f>
        <v>1.1447803141838734E-5</v>
      </c>
      <c r="L75" s="10">
        <f>3/24*OO[[#This Row],[68 (27JUN1985 09:00:00)-Water Temperature (C)]]*OO[[#This Row],[10]]/SUM(OO[10])</f>
        <v>9.4701897038428486E-6</v>
      </c>
      <c r="M75" s="10">
        <f>3/24*OO[[#This Row],[69 (27JUN1985 12:00:00)-Water Temperature (C)]]*OO[[#This Row],[11]]/SUM(OO[11])</f>
        <v>7.9173263127276463E-6</v>
      </c>
      <c r="N75" s="10">
        <f>3/24*OO[[#This Row],[70 (27JUN1985 15:00:00)-Water Temperature (C)]]*OO[[#This Row],[12]]/SUM(OO[12])</f>
        <v>6.6249171102195928E-6</v>
      </c>
      <c r="O75" s="10">
        <f>3/24*OO[[#This Row],[71 (27JUN1985 18:00:00)-Water Temperature (C)]]*OO[[#This Row],[13]]/SUM(OO[13])</f>
        <v>5.5205617097482994E-6</v>
      </c>
      <c r="P75" s="10">
        <f>3/24*OO[[#This Row],[72 (27JUN1985 21:00:00)-Water Temperature (C)]]*OO[[#This Row],[14]]/SUM(OO[14])</f>
        <v>4.5176071569452022E-6</v>
      </c>
      <c r="Q75" s="10">
        <f>3/24*OO[[#This Row],[73 (28JUN1985 00:00:00)-Water Temperature (C)]]*OO[[#This Row],[15]]/SUM(OO[15])</f>
        <v>3.6323942457049456E-6</v>
      </c>
      <c r="R75" s="10">
        <f>3/24*OO[[#This Row],[74 (28JUN1985 03:00:00)-Water Temperature (C)]]*OO[[#This Row],[16]]/SUM(OO[16])</f>
        <v>2.8784539021006799E-6</v>
      </c>
      <c r="S75" s="10">
        <f>3/24*OO[[#This Row],[75 (28JUN1985 06:00:00)-Water Temperature (C)]]*OO[[#This Row],[17]]/SUM(OO[17])</f>
        <v>2.2662953334772248E-6</v>
      </c>
      <c r="T75" s="10">
        <f>3/24*OO[[#This Row],[76 (28JUN1985 09:00:00)-Water Temperature (C)]]*OO[[#This Row],[18]]/SUM(OO[18])</f>
        <v>1.8201821038651556E-6</v>
      </c>
      <c r="U75" s="10">
        <f>3/24*OO[[#This Row],[77 (28JUN1985 12:00:00)-Water Temperature (C)]]*OO[[#This Row],[19]]/SUM(OO[19])</f>
        <v>1.4924661598185833E-6</v>
      </c>
      <c r="V75" s="10">
        <f>3/24000000*OO[[#This Row],[78 (28JUN1985 15:00:00)-Water Temperature (C)]]*OO[[#This Row],[20]]</f>
        <v>1.2420749319272501E-6</v>
      </c>
      <c r="W75" s="10">
        <f>3/24000000*OO[[#This Row],[79 (28JUN1985 18:00:00)-Water Temperature (C)]]*OO[[#This Row],[21]]</f>
        <v>1.04207560968E-6</v>
      </c>
      <c r="X75" s="10">
        <f>3/24000000*OO[[#This Row],[80 (28JUN1985 21:00:00)-Water Temperature (C)]]*OO[[#This Row],[22]]</f>
        <v>8.5822178857912505E-7</v>
      </c>
      <c r="Y75" s="10">
        <f>3/24000000*OO[[#This Row],[81 (29JUN1985 00:00:00)-Water Temperature (C)]]*OO[[#This Row],[23]]</f>
        <v>6.9467891751499991E-7</v>
      </c>
      <c r="Z75" s="10">
        <f>3/24000000*OO[[#This Row],[82 (29JUN1985 03:00:00)-Water Temperature (C)]]*OO[[#This Row],[24]]</f>
        <v>5.5483985078237511E-7</v>
      </c>
      <c r="AA75" s="10">
        <f>3/24000000*OO[[#This Row],[83 (29JUN1985 06:00:00)-Water Temperature (C)]]*OO[[#This Row],[25]]</f>
        <v>4.4129157485749994E-7</v>
      </c>
      <c r="AB75" s="10">
        <f>3/24000000*OO[[#This Row],[84 (29JUN1985 09:00:00)-Water Temperature (C)]]*OO[[#This Row],[26]]</f>
        <v>3.6105919301724995E-7</v>
      </c>
      <c r="AC75" s="10">
        <f>3/24000000*OO[[#This Row],[85 (29JUN1985 12:00:00)-Water Temperature (C)]]*OO[[#This Row],[27]]</f>
        <v>2.99908470472E-7</v>
      </c>
      <c r="AD75" s="10">
        <f>3/24000000*OO[[#This Row],[86 (29JUN1985 15:00:00)-Water Temperature (C)]]*OO[[#This Row],[28]]</f>
        <v>2.5332585973049997E-7</v>
      </c>
      <c r="AE75" s="10">
        <f>3/24000000*OO[[#This Row],[88 (29JUN1985 21:00:00)-Water Temperature (C)]]*OO[[#This Row],[30]]</f>
        <v>1.7841362044043749E-7</v>
      </c>
      <c r="AF75" s="10">
        <f>3/24000000*OO[[#This Row],[88 (29JUN1985 21:00:00)-Water Temperature (C)]]*OO[[#This Row],[30]]</f>
        <v>1.7841362044043749E-7</v>
      </c>
      <c r="AG75" s="10">
        <f>3/24000000*OO[[#This Row],[89 (30JUN1985 00:00:00)-Water Temperature (C)]]*OO[[#This Row],[31]]</f>
        <v>1.4675226406082498E-7</v>
      </c>
      <c r="AH75" s="10">
        <f>3/24000000*OO[[#This Row],[90 (30JUN1985 03:00:00)-Water Temperature (C)]]*OO[[#This Row],[32]]</f>
        <v>1.1896594527359999E-7</v>
      </c>
      <c r="AI75" s="10">
        <f>3/24000000*OO[[#This Row],[91 (30JUN1985 06:00:00)-Water Temperature (C)]]*OO[[#This Row],[33]]</f>
        <v>9.647328676319999E-8</v>
      </c>
      <c r="AJ75" s="10">
        <f>3/24000000*OO[[#This Row],[92 (30JUN1985 09:00:00)-Water Temperature (C)]]*OO[[#This Row],[34]]</f>
        <v>8.0064905779999999E-8</v>
      </c>
      <c r="AK75" s="10">
        <f>3/24000000*OO[[#This Row],[93 (30JUN1985 12:00:00)-Water Temperature (C)]]*OO[[#This Row],[35]]</f>
        <v>6.8218497148537483E-8</v>
      </c>
      <c r="AL75" s="10">
        <f>3/24000000*OO[[#This Row],[94 (30JUN1985 15:00:00)-Water Temperature (C)]]*OO[[#This Row],[36]]</f>
        <v>5.9686103325437495E-8</v>
      </c>
      <c r="AM75" s="10">
        <f>3/24000000*OO[[#This Row],[95 (30JUN1985 18:00:00)-Water Temperature (C)]]*OO[[#This Row],[37]]</f>
        <v>5.2682896609987497E-8</v>
      </c>
      <c r="AN75" s="10">
        <f>3/24000000*OO[[#This Row],[96 (30JUN1985 21:00:00)-Water Temperature (C)]]*OO[[#This Row],[38]]</f>
        <v>4.5951188323050001E-8</v>
      </c>
      <c r="AO75" s="10">
        <f>3/24000000*OO[[#This Row],[97 (01JUL1985 00:00:00)-Water Temperature (C)]]*OO[[#This Row],[39]]</f>
        <v>3.96752869818125E-8</v>
      </c>
      <c r="AP75" s="10">
        <f>3/24000000*OO[[#This Row],[98 (01JUL1985 03:00:00)-Water Temperature (C)]]*OO[[#This Row],[40]]</f>
        <v>3.3833850549375004E-8</v>
      </c>
      <c r="AQ75" s="10">
        <f>3/24000000*OO[[#This Row],[99 (01JUL1985 06:00:00)-Water Temperature (C)]]*OO[[#This Row],[41]]</f>
        <v>2.8698938642912497E-8</v>
      </c>
      <c r="AR75" s="10">
        <f>3/24000000*OO[[#This Row],[100 (01JUL1985 09:00:00)-Water Temperature (C)]]*OO[[#This Row],[42]]</f>
        <v>2.4860701256475003E-8</v>
      </c>
      <c r="AS75" s="10">
        <f>3/24000000*OO[[#This Row],[101 (01JUL1985 12:00:00)-Water Temperature (C)]]*OO[[#This Row],[43]]</f>
        <v>2.1896271440662498E-8</v>
      </c>
      <c r="AT75" s="10">
        <f>3/24000000*OO[[#This Row],[102 (01JUL1985 15:00:00)-Water Temperature (C)]]*OO[[#This Row],[44]]</f>
        <v>1.9572892438049999E-8</v>
      </c>
      <c r="AU75" s="10">
        <f>3/24000000*OO[[#This Row],[103 (01JUL1985 18:00:00)-Water Temperature (C)]]*OO[[#This Row],[45]]</f>
        <v>1.760580617050125E-8</v>
      </c>
      <c r="AV75" s="10">
        <f>3/24000000*OO[[#This Row],[104 (01JUL1985 21:00:00)-Water Temperature (C)]]*OO[[#This Row],[46]]</f>
        <v>1.5585540522499996E-8</v>
      </c>
      <c r="AW75" s="10">
        <f>3/24000000*OO[[#This Row],[105 (02JUL1985 00:00:00)-Water Temperature (C)]]*OO[[#This Row],[47]]</f>
        <v>1.3729167659898748E-8</v>
      </c>
      <c r="AX75" s="10">
        <f>3/24000000*OO[[#This Row],[106 (02JUL1985 03:00:00)-Water Temperature (C)]]*OO[[#This Row],[48]]</f>
        <v>1.1925562015806248E-8</v>
      </c>
      <c r="AY75" s="10">
        <f>3/24000000*OO[[#This Row],[107 (02JUL1985 06:00:00)-Water Temperature (C)]]*OO[[#This Row],[49]]</f>
        <v>1.0333690710855001E-8</v>
      </c>
      <c r="AZ75" s="10">
        <f>3/24000000*OO[[#This Row],[108 (02JUL1985 09:00:00)-Water Temperature (C)]]*OO[[#This Row],[50]]</f>
        <v>8.9717833988887503E-9</v>
      </c>
      <c r="BA75" s="10">
        <f>3/24000000*OO[[#This Row],[109 (02JUL1985 12:00:00)-Water Temperature (C)]]*OO[[#This Row],[51]]</f>
        <v>7.94580885507E-9</v>
      </c>
      <c r="BB75" s="10">
        <f>3/24000000*OO[[#This Row],[110 (02JUL1985 15:00:00)-Water Temperature (C)]]*OO[[#This Row],[52]]</f>
        <v>7.1719743855987505E-9</v>
      </c>
      <c r="BC75" s="10">
        <f>3/24000000*OO[[#This Row],[111 (02JUL1985 18:00:00)-Water Temperature (C)]]*OO[[#This Row],[53]]</f>
        <v>6.4958386312212504E-9</v>
      </c>
      <c r="BD75" s="10">
        <f>3/24000000*OO[[#This Row],[112 (02JUL1985 21:00:00)-Water Temperature (C)]]*OO[[#This Row],[54]]</f>
        <v>5.7531171274537494E-9</v>
      </c>
      <c r="BE75" s="10">
        <f>3/24000000*OO[[#This Row],[113 (03JUL1985 00:00:00)-Water Temperature (C)]]*OO[[#This Row],[55]]</f>
        <v>4.9876591218937489E-9</v>
      </c>
      <c r="BF75" s="10">
        <f>3/24000000*OO[[#This Row],[114 (03JUL1985 03:00:00)-Water Temperature (C)]]*OO[[#This Row],[56]]</f>
        <v>4.3010129374824999E-9</v>
      </c>
      <c r="BG75" s="10">
        <f>3/24000000*OO[[#This Row],[115 (03JUL1985 06:00:00)-Water Temperature (C)]]*OO[[#This Row],[57]]</f>
        <v>3.6738392988899993E-9</v>
      </c>
      <c r="BH75" s="10">
        <f>3/24000000*OO[[#This Row],[116 (03JUL1985 09:00:00)-Water Temperature (C)]]*OO[[#This Row],[58]]</f>
        <v>3.1693633988287496E-9</v>
      </c>
      <c r="BI75" s="10">
        <f>3/24000000*OO[[#This Row],[117 (03JUL1985 12:00:00)-Water Temperature (C)]]*OO[[#This Row],[59]]</f>
        <v>2.7659855655899997E-9</v>
      </c>
      <c r="BJ75" s="10">
        <f>3/24000000*OO[[#This Row],[118 (03JUL1985 15:00:00)-Water Temperature (C)]]*OO[[#This Row],[60]]</f>
        <v>2.4644354117175002E-9</v>
      </c>
      <c r="BK75" s="10">
        <f>3/24000000*OO[[#This Row],[119 (03JUL1985 18:00:00)-Water Temperature (C)]]*OO[[#This Row],[61]]</f>
        <v>2.216923109376E-9</v>
      </c>
      <c r="BL75" s="10">
        <f>3/24000000*OO[[#This Row],[120 (03JUL1985 21:00:00)-Water Temperature (C)]]*OO[[#This Row],[62]]</f>
        <v>1.9621722682782501E-9</v>
      </c>
      <c r="BM75" s="10">
        <f>3/24000000*OO[[#This Row],[121 (04JUL1985 00:00:00)-Water Temperature (C)]]*OO[[#This Row],[63]]</f>
        <v>1.720654039791375E-9</v>
      </c>
      <c r="BN75" s="10">
        <f>3/24000000*OO[[#This Row],[122 (04JUL1985 03:00:00)-Water Temperature (C)]]*OO[[#This Row],[64]]</f>
        <v>1.4914247602079999E-9</v>
      </c>
      <c r="BO75" s="10">
        <f>3/24000000*OO[[#This Row],[123 (04JUL1985 06:00:00)-Water Temperature (C)]]*OO[[#This Row],[65]]</f>
        <v>1.2882574350903752E-9</v>
      </c>
      <c r="BP75" s="10">
        <f>3/24000000*OO[[#This Row],[124 (04JUL1985 09:00:00)-Water Temperature (C)]]*OO[[#This Row],[66]]</f>
        <v>1.1389126974497496E-9</v>
      </c>
      <c r="BQ75" s="10">
        <f>3/24000000*OO[[#This Row],[125 (04JUL1985 12:00:00)-Water Temperature (C)]]*OO[[#This Row],[67]]</f>
        <v>1.02083889318125E-9</v>
      </c>
      <c r="BR75" s="10">
        <f>3/24000000*OO[[#This Row],[126 (04JUL1985 15:00:00)-Water Temperature (C)]]*OO[[#This Row],[68]]</f>
        <v>9.2636561852999997E-10</v>
      </c>
      <c r="BS75" s="10">
        <f>3/24000000*OO[[#This Row],[127 (04JUL1985 18:00:00)-Water Temperature (C)]]*OO[[#This Row],[69]]</f>
        <v>8.3820847465249985E-10</v>
      </c>
      <c r="BT75" s="10">
        <f>3/24000000*OO[[#This Row],[128 (04JUL1985 21:00:00)-Water Temperature (C)]]*OO[[#This Row],[70]]</f>
        <v>7.5278816036624995E-10</v>
      </c>
      <c r="BU75" s="10">
        <f>3/24000000*OO[[#This Row],[129 (05JUL1985 00:00:00)-Water Temperature (C)]]*OO[[#This Row],[71]]</f>
        <v>6.6996425211000006E-10</v>
      </c>
      <c r="BV75" s="10">
        <f>3/24000000*OO[[#This Row],[130 (05JUL1985 03:00:00)-Water Temperature (C)]]*OO[[#This Row],[72]]</f>
        <v>5.9042914175349995E-10</v>
      </c>
      <c r="BW75" s="10">
        <f>3/24000000*OO[[#This Row],[131 (05JUL1985 06:00:00)-Water Temperature (C)]]*OO[[#This Row],[73]]</f>
        <v>5.1888108309374992E-10</v>
      </c>
      <c r="BX75" s="10">
        <f>3/24000000*OO[[#This Row],[132 (05JUL1985 09:00:00)-Water Temperature (C)]]*OO[[#This Row],[74]]</f>
        <v>4.6765364876999996E-10</v>
      </c>
      <c r="BY75" s="10">
        <f>3/24000000*OO[[#This Row],[133 (05JUL1985 12:00:00)-Water Temperature (C)]]*OO[[#This Row],[75]]</f>
        <v>4.2957805913749993E-10</v>
      </c>
      <c r="BZ75" s="10">
        <f>3/24000000*OO[[#This Row],[134 (05JUL1985 15:00:00)-Water Temperature (C)]]*OO[[#This Row],[76]]</f>
        <v>4.0182725339537505E-10</v>
      </c>
      <c r="CA75" s="10">
        <f>3/24000000*OO[[#This Row],[135 (05JUL1985 18:00:00)-Water Temperature (C)]]*OO[[#This Row],[77]]</f>
        <v>3.7567857130524999E-10</v>
      </c>
      <c r="CB75" s="10">
        <f>3/24000000*OO[[#This Row],[136 (05JUL1985 21:00:00)-Water Temperature (C)]]*OO[[#This Row],[78]]</f>
        <v>3.4463103500350005E-10</v>
      </c>
      <c r="CC75" s="10">
        <f>3/24000000*OO[[#This Row],[137 (06JUL1985 00:00:00)-Water Temperature (C)]]*OO[[#This Row],[79]]</f>
        <v>3.1088111997412501E-10</v>
      </c>
      <c r="CD75" s="10">
        <f>3/24000000*OO[[#This Row],[138 (06JUL1985 03:00:00)-Water Temperature (C)]]*OO[[#This Row],[80]]</f>
        <v>2.760745121065E-10</v>
      </c>
      <c r="CE75" s="10">
        <f>3/24000000*OO[[#This Row],[139 (06JUL1985 06:00:00)-Water Temperature (C)]]*OO[[#This Row],[81]]</f>
        <v>2.4441796028124997E-10</v>
      </c>
      <c r="CF75" s="10">
        <f>3/24000000*OO[[#This Row],[140 (06JUL1985 09:00:00)-Water Temperature (C)]]*OO[[#This Row],[82]]</f>
        <v>2.22521207963525E-10</v>
      </c>
      <c r="CG75" s="10">
        <f>3/24000000*OO[[#This Row],[141 (06JUL1985 12:00:00)-Water Temperature (C)]]*OO[[#This Row],[83]]</f>
        <v>2.0573568054452498E-10</v>
      </c>
      <c r="CH75" s="10">
        <f>3/24000000*OO[[#This Row],[142 (06JUL1985 15:00:00)-Water Temperature (C)]]*OO[[#This Row],[84]]</f>
        <v>1.9376065116449999E-10</v>
      </c>
      <c r="CI75" s="10">
        <f>3/24000000*OO[[#This Row],[143 (06JUL1985 18:00:00)-Water Temperature (C)]]*OO[[#This Row],[85]]</f>
        <v>1.831472876245125E-10</v>
      </c>
      <c r="CJ75" s="10">
        <f>3/24000000*OO[[#This Row],[144 (06JUL1985 21:00:00)-Water Temperature (C)]]*OO[[#This Row],[86]]</f>
        <v>1.711348392909625E-10</v>
      </c>
      <c r="CK75" s="10">
        <f>3/24000000*OO[[#This Row],[145 (07JUL1985 00:00:00)-Water Temperature (C)]]*OO[[#This Row],[87]]</f>
        <v>1.5794376504156249E-10</v>
      </c>
      <c r="CL75" s="10">
        <f>3/24000000*OO[[#This Row],[146 (07JUL1985 03:00:00)-Water Temperature (C)]]*OO[[#This Row],[88]]</f>
        <v>1.4286115244738751E-10</v>
      </c>
      <c r="CM75" s="10">
        <f>3/24000000*OO[[#This Row],[147 (07JUL1985 06:00:00)-Water Temperature (C)]]*OO[[#This Row],[89]]</f>
        <v>1.2809927784587499E-10</v>
      </c>
      <c r="CN75" s="10">
        <f>3/24000000*OO[[#This Row],[148 (07JUL1985 09:00:00)-Water Temperature (C)]]*OO[[#This Row],[90]]</f>
        <v>1.1563044067965E-10</v>
      </c>
      <c r="CO75" s="10">
        <f>3/24000000*OO[[#This Row],[149 (07JUL1985 12:00:00)-Water Temperature (C)]]*OO[[#This Row],[91]]</f>
        <v>1.062022736256625E-10</v>
      </c>
      <c r="CP75" s="10">
        <f>3/24000000*OO[[#This Row],[150 (07JUL1985 15:00:00)-Water Temperature (C)]]*OO[[#This Row],[92]]</f>
        <v>1.0053159959537499E-10</v>
      </c>
      <c r="CQ75" s="10">
        <f>3/24000000*OO[[#This Row],[151 (07JUL1985 18:00:00)-Water Temperature (C)]]*OO[[#This Row],[93]]</f>
        <v>9.5138211988799996E-11</v>
      </c>
      <c r="CR75" s="10">
        <f>3/24000000*OO[[#This Row],[152 (07JUL1985 21:00:00)-Water Temperature (C)]]*OO[[#This Row],[94]]</f>
        <v>8.9184318039812507E-11</v>
      </c>
      <c r="CS75" s="10">
        <f>3/24000000*OO[[#This Row],[153 (08JUL1985 00:00:00)-Water Temperature (C)]]*OO[[#This Row],[95]]</f>
        <v>8.2945251091574995E-11</v>
      </c>
      <c r="CT75" s="10">
        <f>3/24000000*OO[[#This Row],[154 (08JUL1985 03:00:00)-Water Temperature (C)]]*OO[[#This Row],[96]]</f>
        <v>7.6778011826074996E-11</v>
      </c>
      <c r="CU75" s="10">
        <f>3/24000000*OO[[#This Row],[155 (08JUL1985 06:00:00)-Water Temperature (C)]]*OO[[#This Row],[97]]</f>
        <v>7.04534992266875E-11</v>
      </c>
      <c r="CV75" s="10">
        <f>3/24000000*OO[[#This Row],[156 (08JUL1985 09:00:00)-Water Temperature (C)]]*OO[[#This Row],[98]]</f>
        <v>6.5506761418575E-11</v>
      </c>
      <c r="CW75" s="10">
        <f>3/24000000*OO[[#This Row],[157 (08JUL1985 12:00:00)-Water Temperature (C)]]*OO[[#This Row],[99]]</f>
        <v>6.2141153928962503E-11</v>
      </c>
    </row>
    <row r="76" spans="1:101" x14ac:dyDescent="0.35">
      <c r="A76" t="s">
        <v>81</v>
      </c>
      <c r="B76">
        <v>771.43349999999998</v>
      </c>
      <c r="C76" s="10">
        <f>3/24*OO[[#This Row],[59 (26JUN1985 06:00:00)-Water Temperature (C)]]*OO[[#This Row],[1]]/SUM(OO[1])</f>
        <v>1.3240933346630947E-22</v>
      </c>
      <c r="D76" s="10">
        <f>3/24*OO[[#This Row],[60 (26JUN1985 09:00:00)-Water Temperature (C)]]*OO[[#This Row],[2]]/SUM(OO[2])</f>
        <v>3.014066053472768E-8</v>
      </c>
      <c r="E76" s="10">
        <f>3/24*OO[[#This Row],[61 (26JUN1985 12:00:00)-Water Temperature (C)]]*OO[[#This Row],[3]]/SUM(OO[3])</f>
        <v>1.1005527944538459E-2</v>
      </c>
      <c r="F76" s="10">
        <f>3/24*OO[[#This Row],[62 (26JUN1985 15:00:00)-Water Temperature (C)]]*OO[[#This Row],[4]]/SUM(OO[4])</f>
        <v>0.14379989239714905</v>
      </c>
      <c r="G76" s="10">
        <f>3/24*OO[[#This Row],[63 (26JUN1985 18:00:00)-Water Temperature (C)]]*OO[[#This Row],[5]]/SUM(OO[5])</f>
        <v>6.9428459557514394E-2</v>
      </c>
      <c r="H76" s="10">
        <f>3/24*OO[[#This Row],[64 (26JUN1985 21:00:00)-Water Temperature (C)]]*OO[[#This Row],[6]]/SUM(OO[6])</f>
        <v>5.3329827773450165E-3</v>
      </c>
      <c r="I76" s="10">
        <f>3/24*OO[[#This Row],[65 (27JUN1985 00:00:00)-Water Temperature (C)]]*OO[[#This Row],[7]]/SUM(OO[7])</f>
        <v>1.5543630081777537E-4</v>
      </c>
      <c r="J76" s="10">
        <f>3/24*OO[[#This Row],[66 (27JUN1985 03:00:00)-Water Temperature (C)]]*OO[[#This Row],[8]]/SUM(OO[8])</f>
        <v>1.8556487401645211E-5</v>
      </c>
      <c r="K76" s="10">
        <f>3/24*OO[[#This Row],[67 (27JUN1985 06:00:00)-Water Temperature (C)]]*OO[[#This Row],[9]]/SUM(OO[9])</f>
        <v>1.3556136061160555E-5</v>
      </c>
      <c r="L76" s="10">
        <f>3/24*OO[[#This Row],[68 (27JUN1985 09:00:00)-Water Temperature (C)]]*OO[[#This Row],[10]]/SUM(OO[10])</f>
        <v>1.1197152079369241E-5</v>
      </c>
      <c r="M76" s="10">
        <f>3/24*OO[[#This Row],[69 (27JUN1985 12:00:00)-Water Temperature (C)]]*OO[[#This Row],[11]]/SUM(OO[11])</f>
        <v>9.3551402062608937E-6</v>
      </c>
      <c r="N76" s="10">
        <f>3/24*OO[[#This Row],[70 (27JUN1985 15:00:00)-Water Temperature (C)]]*OO[[#This Row],[12]]/SUM(OO[12])</f>
        <v>7.8249105195256432E-6</v>
      </c>
      <c r="O76" s="10">
        <f>3/24*OO[[#This Row],[71 (27JUN1985 18:00:00)-Water Temperature (C)]]*OO[[#This Row],[13]]/SUM(OO[13])</f>
        <v>6.5246073141159819E-6</v>
      </c>
      <c r="P76" s="10">
        <f>3/24*OO[[#This Row],[72 (27JUN1985 21:00:00)-Water Temperature (C)]]*OO[[#This Row],[14]]/SUM(OO[14])</f>
        <v>5.3432118213566173E-6</v>
      </c>
      <c r="Q76" s="10">
        <f>3/24*OO[[#This Row],[73 (28JUN1985 00:00:00)-Water Temperature (C)]]*OO[[#This Row],[15]]/SUM(OO[15])</f>
        <v>4.3020629215368896E-6</v>
      </c>
      <c r="R76" s="10">
        <f>3/24*OO[[#This Row],[74 (28JUN1985 03:00:00)-Water Temperature (C)]]*OO[[#This Row],[16]]/SUM(OO[16])</f>
        <v>3.4142595745701397E-6</v>
      </c>
      <c r="S76" s="10">
        <f>3/24*OO[[#This Row],[75 (28JUN1985 06:00:00)-Water Temperature (C)]]*OO[[#This Row],[17]]/SUM(OO[17])</f>
        <v>2.6880669520583768E-6</v>
      </c>
      <c r="T76" s="10">
        <f>3/24*OO[[#This Row],[76 (28JUN1985 09:00:00)-Water Temperature (C)]]*OO[[#This Row],[18]]/SUM(OO[18])</f>
        <v>2.1567973067692431E-6</v>
      </c>
      <c r="U76" s="10">
        <f>3/24*OO[[#This Row],[77 (28JUN1985 12:00:00)-Water Temperature (C)]]*OO[[#This Row],[19]]/SUM(OO[19])</f>
        <v>1.7654461578021312E-6</v>
      </c>
      <c r="V76" s="10">
        <f>3/24000000*OO[[#This Row],[78 (28JUN1985 15:00:00)-Water Temperature (C)]]*OO[[#This Row],[20]]</f>
        <v>1.4669191510137499E-6</v>
      </c>
      <c r="W76" s="10">
        <f>3/24000000*OO[[#This Row],[79 (28JUN1985 18:00:00)-Water Temperature (C)]]*OO[[#This Row],[21]]</f>
        <v>1.2302717032812499E-6</v>
      </c>
      <c r="X76" s="10">
        <f>3/24000000*OO[[#This Row],[80 (28JUN1985 21:00:00)-Water Temperature (C)]]*OO[[#This Row],[22]]</f>
        <v>1.0147202425892501E-6</v>
      </c>
      <c r="Y76" s="10">
        <f>3/24000000*OO[[#This Row],[81 (29JUN1985 00:00:00)-Water Temperature (C)]]*OO[[#This Row],[23]]</f>
        <v>8.2207164848549991E-7</v>
      </c>
      <c r="Z76" s="10">
        <f>3/24000000*OO[[#This Row],[82 (29JUN1985 03:00:00)-Water Temperature (C)]]*OO[[#This Row],[24]]</f>
        <v>6.5771828749199996E-7</v>
      </c>
      <c r="AA76" s="10">
        <f>3/24000000*OO[[#This Row],[83 (29JUN1985 06:00:00)-Water Temperature (C)]]*OO[[#This Row],[25]]</f>
        <v>5.2302693242250001E-7</v>
      </c>
      <c r="AB76" s="10">
        <f>3/24000000*OO[[#This Row],[84 (29JUN1985 09:00:00)-Water Temperature (C)]]*OO[[#This Row],[26]]</f>
        <v>4.2733787665837503E-7</v>
      </c>
      <c r="AC76" s="10">
        <f>3/24000000*OO[[#This Row],[85 (29JUN1985 12:00:00)-Water Temperature (C)]]*OO[[#This Row],[27]]</f>
        <v>3.5455482835499998E-7</v>
      </c>
      <c r="AD76" s="10">
        <f>3/24000000*OO[[#This Row],[86 (29JUN1985 15:00:00)-Water Temperature (C)]]*OO[[#This Row],[28]]</f>
        <v>2.9901197611224997E-7</v>
      </c>
      <c r="AE76" s="10">
        <f>3/24000000*OO[[#This Row],[88 (29JUN1985 21:00:00)-Water Temperature (C)]]*OO[[#This Row],[30]]</f>
        <v>2.1061725898657503E-7</v>
      </c>
      <c r="AF76" s="10">
        <f>3/24000000*OO[[#This Row],[88 (29JUN1985 21:00:00)-Water Temperature (C)]]*OO[[#This Row],[30]]</f>
        <v>2.1061725898657503E-7</v>
      </c>
      <c r="AG76" s="10">
        <f>3/24000000*OO[[#This Row],[89 (30JUN1985 00:00:00)-Water Temperature (C)]]*OO[[#This Row],[31]]</f>
        <v>1.7340876888286249E-7</v>
      </c>
      <c r="AH76" s="10">
        <f>3/24000000*OO[[#This Row],[90 (30JUN1985 03:00:00)-Water Temperature (C)]]*OO[[#This Row],[32]]</f>
        <v>1.4078937829814998E-7</v>
      </c>
      <c r="AI76" s="10">
        <f>3/24000000*OO[[#This Row],[91 (30JUN1985 06:00:00)-Water Temperature (C)]]*OO[[#This Row],[33]]</f>
        <v>1.1411623221635001E-7</v>
      </c>
      <c r="AJ76" s="10">
        <f>3/24000000*OO[[#This Row],[92 (30JUN1985 09:00:00)-Water Temperature (C)]]*OO[[#This Row],[34]]</f>
        <v>9.4584260940149991E-8</v>
      </c>
      <c r="AK76" s="10">
        <f>3/24000000*OO[[#This Row],[93 (30JUN1985 12:00:00)-Water Temperature (C)]]*OO[[#This Row],[35]]</f>
        <v>8.0415328008262483E-8</v>
      </c>
      <c r="AL76" s="10">
        <f>3/24000000*OO[[#This Row],[94 (30JUN1985 15:00:00)-Water Temperature (C)]]*OO[[#This Row],[36]]</f>
        <v>7.018028774175E-8</v>
      </c>
      <c r="AM76" s="10">
        <f>3/24000000*OO[[#This Row],[95 (30JUN1985 18:00:00)-Water Temperature (C)]]*OO[[#This Row],[37]]</f>
        <v>6.1902898730550004E-8</v>
      </c>
      <c r="AN76" s="10">
        <f>3/24000000*OO[[#This Row],[96 (30JUN1985 21:00:00)-Water Temperature (C)]]*OO[[#This Row],[38]]</f>
        <v>5.398493521395E-8</v>
      </c>
      <c r="AO76" s="10">
        <f>3/24000000*OO[[#This Row],[97 (01JUL1985 00:00:00)-Water Temperature (C)]]*OO[[#This Row],[39]]</f>
        <v>4.6637314543749998E-8</v>
      </c>
      <c r="AP76" s="10">
        <f>3/24000000*OO[[#This Row],[98 (01JUL1985 03:00:00)-Water Temperature (C)]]*OO[[#This Row],[40]]</f>
        <v>3.9835350620499999E-8</v>
      </c>
      <c r="AQ76" s="10">
        <f>3/24000000*OO[[#This Row],[99 (01JUL1985 06:00:00)-Water Temperature (C)]]*OO[[#This Row],[41]]</f>
        <v>3.3795431329199998E-8</v>
      </c>
      <c r="AR76" s="10">
        <f>3/24000000*OO[[#This Row],[100 (01JUL1985 09:00:00)-Water Temperature (C)]]*OO[[#This Row],[42]]</f>
        <v>2.9243638920799999E-8</v>
      </c>
      <c r="AS76" s="10">
        <f>3/24000000*OO[[#This Row],[101 (01JUL1985 12:00:00)-Water Temperature (C)]]*OO[[#This Row],[43]]</f>
        <v>2.5717108462824999E-8</v>
      </c>
      <c r="AT76" s="10">
        <f>3/24000000*OO[[#This Row],[102 (01JUL1985 15:00:00)-Water Temperature (C)]]*OO[[#This Row],[44]]</f>
        <v>2.2935878628074998E-8</v>
      </c>
      <c r="AU76" s="10">
        <f>3/24000000*OO[[#This Row],[103 (01JUL1985 18:00:00)-Water Temperature (C)]]*OO[[#This Row],[45]]</f>
        <v>2.0635933459329998E-8</v>
      </c>
      <c r="AV76" s="10">
        <f>3/24000000*OO[[#This Row],[104 (01JUL1985 21:00:00)-Water Temperature (C)]]*OO[[#This Row],[46]]</f>
        <v>1.8277430384939999E-8</v>
      </c>
      <c r="AW76" s="10">
        <f>3/24000000*OO[[#This Row],[105 (02JUL1985 00:00:00)-Water Temperature (C)]]*OO[[#This Row],[47]]</f>
        <v>1.6119531742501251E-8</v>
      </c>
      <c r="AX76" s="10">
        <f>3/24000000*OO[[#This Row],[106 (02JUL1985 03:00:00)-Water Temperature (C)]]*OO[[#This Row],[48]]</f>
        <v>1.4019814188367499E-8</v>
      </c>
      <c r="AY76" s="10">
        <f>3/24000000*OO[[#This Row],[107 (02JUL1985 06:00:00)-Water Temperature (C)]]*OO[[#This Row],[49]]</f>
        <v>1.2145917564E-8</v>
      </c>
      <c r="AZ76" s="10">
        <f>3/24000000*OO[[#This Row],[108 (02JUL1985 09:00:00)-Water Temperature (C)]]*OO[[#This Row],[50]]</f>
        <v>1.0541393821874998E-8</v>
      </c>
      <c r="BA76" s="10">
        <f>3/24000000*OO[[#This Row],[109 (02JUL1985 12:00:00)-Water Temperature (C)]]*OO[[#This Row],[51]]</f>
        <v>9.3221461637500001E-9</v>
      </c>
      <c r="BB76" s="10">
        <f>3/24000000*OO[[#This Row],[110 (02JUL1985 15:00:00)-Water Temperature (C)]]*OO[[#This Row],[52]]</f>
        <v>8.4072631747875002E-9</v>
      </c>
      <c r="BC76" s="10">
        <f>3/24000000*OO[[#This Row],[111 (02JUL1985 18:00:00)-Water Temperature (C)]]*OO[[#This Row],[53]]</f>
        <v>7.6145010382000002E-9</v>
      </c>
      <c r="BD76" s="10">
        <f>3/24000000*OO[[#This Row],[112 (02JUL1985 21:00:00)-Water Temperature (C)]]*OO[[#This Row],[54]]</f>
        <v>6.7553398276950002E-9</v>
      </c>
      <c r="BE76" s="10">
        <f>3/24000000*OO[[#This Row],[113 (03JUL1985 00:00:00)-Water Temperature (C)]]*OO[[#This Row],[55]]</f>
        <v>5.8595345370649993E-9</v>
      </c>
      <c r="BF76" s="10">
        <f>3/24000000*OO[[#This Row],[114 (03JUL1985 03:00:00)-Water Temperature (C)]]*OO[[#This Row],[56]]</f>
        <v>5.0583454451862495E-9</v>
      </c>
      <c r="BG76" s="10">
        <f>3/24000000*OO[[#This Row],[115 (03JUL1985 06:00:00)-Water Temperature (C)]]*OO[[#This Row],[57]]</f>
        <v>4.3241331941099999E-9</v>
      </c>
      <c r="BH76" s="10">
        <f>3/24000000*OO[[#This Row],[116 (03JUL1985 09:00:00)-Water Temperature (C)]]*OO[[#This Row],[58]]</f>
        <v>3.7294911340225003E-9</v>
      </c>
      <c r="BI76" s="10">
        <f>3/24000000*OO[[#This Row],[117 (03JUL1985 12:00:00)-Water Temperature (C)]]*OO[[#This Row],[59]]</f>
        <v>3.2517577554549998E-9</v>
      </c>
      <c r="BJ76" s="10">
        <f>3/24000000*OO[[#This Row],[118 (03JUL1985 15:00:00)-Water Temperature (C)]]*OO[[#This Row],[60]]</f>
        <v>2.8900774339062495E-9</v>
      </c>
      <c r="BK76" s="10">
        <f>3/24000000*OO[[#This Row],[119 (03JUL1985 18:00:00)-Water Temperature (C)]]*OO[[#This Row],[61]]</f>
        <v>2.59878805442E-9</v>
      </c>
      <c r="BL76" s="10">
        <f>3/24000000*OO[[#This Row],[120 (03JUL1985 21:00:00)-Water Temperature (C)]]*OO[[#This Row],[62]]</f>
        <v>2.302514873981E-9</v>
      </c>
      <c r="BM76" s="10">
        <f>3/24000000*OO[[#This Row],[121 (04JUL1985 00:00:00)-Water Temperature (C)]]*OO[[#This Row],[63]]</f>
        <v>2.0201988873712497E-9</v>
      </c>
      <c r="BN76" s="10">
        <f>3/24000000*OO[[#This Row],[122 (04JUL1985 03:00:00)-Water Temperature (C)]]*OO[[#This Row],[64]]</f>
        <v>1.7538752067209999E-9</v>
      </c>
      <c r="BO76" s="10">
        <f>3/24000000*OO[[#This Row],[123 (04JUL1985 06:00:00)-Water Temperature (C)]]*OO[[#This Row],[65]]</f>
        <v>1.5145460850094999E-9</v>
      </c>
      <c r="BP76" s="10">
        <f>3/24000000*OO[[#This Row],[124 (04JUL1985 09:00:00)-Water Temperature (C)]]*OO[[#This Row],[66]]</f>
        <v>1.337759114544E-9</v>
      </c>
      <c r="BQ76" s="10">
        <f>3/24000000*OO[[#This Row],[125 (04JUL1985 12:00:00)-Water Temperature (C)]]*OO[[#This Row],[67]]</f>
        <v>1.1975164007808749E-9</v>
      </c>
      <c r="BR76" s="10">
        <f>3/24000000*OO[[#This Row],[126 (04JUL1985 15:00:00)-Water Temperature (C)]]*OO[[#This Row],[68]]</f>
        <v>1.0851644709584999E-9</v>
      </c>
      <c r="BS76" s="10">
        <f>3/24000000*OO[[#This Row],[127 (04JUL1985 18:00:00)-Water Temperature (C)]]*OO[[#This Row],[69]]</f>
        <v>9.8200917993562516E-10</v>
      </c>
      <c r="BT76" s="10">
        <f>3/24000000*OO[[#This Row],[128 (04JUL1985 21:00:00)-Water Temperature (C)]]*OO[[#This Row],[70]]</f>
        <v>8.8186459384312504E-10</v>
      </c>
      <c r="BU76" s="10">
        <f>3/24000000*OO[[#This Row],[129 (05JUL1985 00:00:00)-Water Temperature (C)]]*OO[[#This Row],[71]]</f>
        <v>7.8547779152500014E-10</v>
      </c>
      <c r="BV76" s="10">
        <f>3/24000000*OO[[#This Row],[130 (05JUL1985 03:00:00)-Water Temperature (C)]]*OO[[#This Row],[72]]</f>
        <v>6.9304853520874998E-10</v>
      </c>
      <c r="BW76" s="10">
        <f>3/24000000*OO[[#This Row],[131 (05JUL1985 06:00:00)-Water Temperature (C)]]*OO[[#This Row],[73]]</f>
        <v>6.0891944154125006E-10</v>
      </c>
      <c r="BX76" s="10">
        <f>3/24000000*OO[[#This Row],[132 (05JUL1985 09:00:00)-Water Temperature (C)]]*OO[[#This Row],[74]]</f>
        <v>5.4800824271699991E-10</v>
      </c>
      <c r="BY76" s="10">
        <f>3/24000000*OO[[#This Row],[133 (05JUL1985 12:00:00)-Water Temperature (C)]]*OO[[#This Row],[75]]</f>
        <v>5.0257495334799996E-10</v>
      </c>
      <c r="BZ76" s="10">
        <f>3/24000000*OO[[#This Row],[134 (05JUL1985 15:00:00)-Water Temperature (C)]]*OO[[#This Row],[76]]</f>
        <v>4.6936818051250008E-10</v>
      </c>
      <c r="CA76" s="10">
        <f>3/24000000*OO[[#This Row],[135 (05JUL1985 18:00:00)-Water Temperature (C)]]*OO[[#This Row],[77]]</f>
        <v>4.3895618020612498E-10</v>
      </c>
      <c r="CB76" s="10">
        <f>3/24000000*OO[[#This Row],[136 (05JUL1985 21:00:00)-Water Temperature (C)]]*OO[[#This Row],[78]]</f>
        <v>4.0307429107024998E-10</v>
      </c>
      <c r="CC76" s="10">
        <f>3/24000000*OO[[#This Row],[137 (06JUL1985 00:00:00)-Water Temperature (C)]]*OO[[#This Row],[79]]</f>
        <v>3.6404851401925E-10</v>
      </c>
      <c r="CD76" s="10">
        <f>3/24000000*OO[[#This Row],[138 (06JUL1985 03:00:00)-Water Temperature (C)]]*OO[[#This Row],[80]]</f>
        <v>3.2384400939599997E-10</v>
      </c>
      <c r="CE76" s="10">
        <f>3/24000000*OO[[#This Row],[139 (06JUL1985 06:00:00)-Water Temperature (C)]]*OO[[#This Row],[81]]</f>
        <v>2.8663369684125001E-10</v>
      </c>
      <c r="CF76" s="10">
        <f>3/24000000*OO[[#This Row],[140 (06JUL1985 09:00:00)-Water Temperature (C)]]*OO[[#This Row],[82]]</f>
        <v>2.6068457844900001E-10</v>
      </c>
      <c r="CG76" s="10">
        <f>3/24000000*OO[[#This Row],[141 (06JUL1985 12:00:00)-Water Temperature (C)]]*OO[[#This Row],[83]]</f>
        <v>2.4064815035975002E-10</v>
      </c>
      <c r="CH76" s="10">
        <f>3/24000000*OO[[#This Row],[142 (06JUL1985 15:00:00)-Water Temperature (C)]]*OO[[#This Row],[84]]</f>
        <v>2.2623261108854999E-10</v>
      </c>
      <c r="CI76" s="10">
        <f>3/24000000*OO[[#This Row],[143 (06JUL1985 18:00:00)-Water Temperature (C)]]*OO[[#This Row],[85]]</f>
        <v>2.1377214140887498E-10</v>
      </c>
      <c r="CJ76" s="10">
        <f>3/24000000*OO[[#This Row],[144 (06JUL1985 21:00:00)-Water Temperature (C)]]*OO[[#This Row],[86]]</f>
        <v>1.99786245764875E-10</v>
      </c>
      <c r="CK76" s="10">
        <f>3/24000000*OO[[#This Row],[145 (07JUL1985 00:00:00)-Water Temperature (C)]]*OO[[#This Row],[87]]</f>
        <v>1.8457600095854999E-10</v>
      </c>
      <c r="CL76" s="10">
        <f>3/24000000*OO[[#This Row],[146 (07JUL1985 03:00:00)-Water Temperature (C)]]*OO[[#This Row],[88]]</f>
        <v>1.6731843690707499E-10</v>
      </c>
      <c r="CM76" s="10">
        <f>3/24000000*OO[[#This Row],[147 (07JUL1985 06:00:00)-Water Temperature (C)]]*OO[[#This Row],[89]]</f>
        <v>1.5002900059546247E-10</v>
      </c>
      <c r="CN76" s="10">
        <f>3/24000000*OO[[#This Row],[148 (07JUL1985 09:00:00)-Water Temperature (C)]]*OO[[#This Row],[90]]</f>
        <v>1.3538291037952501E-10</v>
      </c>
      <c r="CO76" s="10">
        <f>3/24000000*OO[[#This Row],[149 (07JUL1985 12:00:00)-Water Temperature (C)]]*OO[[#This Row],[91]]</f>
        <v>1.2414319901277499E-10</v>
      </c>
      <c r="CP76" s="10">
        <f>3/24000000*OO[[#This Row],[150 (07JUL1985 15:00:00)-Water Temperature (C)]]*OO[[#This Row],[92]]</f>
        <v>1.1727852376308749E-10</v>
      </c>
      <c r="CQ76" s="10">
        <f>3/24000000*OO[[#This Row],[151 (07JUL1985 18:00:00)-Water Temperature (C)]]*OO[[#This Row],[93]]</f>
        <v>1.1093566676263749E-10</v>
      </c>
      <c r="CR76" s="10">
        <f>3/24000000*OO[[#This Row],[152 (07JUL1985 21:00:00)-Water Temperature (C)]]*OO[[#This Row],[94]]</f>
        <v>1.04046205402275E-10</v>
      </c>
      <c r="CS76" s="10">
        <f>3/24000000*OO[[#This Row],[153 (08JUL1985 00:00:00)-Water Temperature (C)]]*OO[[#This Row],[95]]</f>
        <v>9.6815676758374999E-11</v>
      </c>
      <c r="CT76" s="10">
        <f>3/24000000*OO[[#This Row],[154 (08JUL1985 03:00:00)-Water Temperature (C)]]*OO[[#This Row],[96]]</f>
        <v>8.9666292936E-11</v>
      </c>
      <c r="CU76" s="10">
        <f>3/24000000*OO[[#This Row],[155 (08JUL1985 06:00:00)-Water Temperature (C)]]*OO[[#This Row],[97]]</f>
        <v>8.2362222081562494E-11</v>
      </c>
      <c r="CV76" s="10">
        <f>3/24000000*OO[[#This Row],[156 (08JUL1985 09:00:00)-Water Temperature (C)]]*OO[[#This Row],[98]]</f>
        <v>7.6522106506999986E-11</v>
      </c>
      <c r="CW76" s="10">
        <f>3/24000000*OO[[#This Row],[157 (08JUL1985 12:00:00)-Water Temperature (C)]]*OO[[#This Row],[99]]</f>
        <v>7.2477531705149999E-11</v>
      </c>
    </row>
    <row r="77" spans="1:101" x14ac:dyDescent="0.35">
      <c r="A77" t="s">
        <v>82</v>
      </c>
      <c r="B77">
        <v>756.221</v>
      </c>
      <c r="C77" s="10">
        <f>3/24*OO[[#This Row],[59 (26JUN1985 06:00:00)-Water Temperature (C)]]*OO[[#This Row],[1]]/SUM(OO[1])</f>
        <v>1.80547879942137E-23</v>
      </c>
      <c r="D77" s="10">
        <f>3/24*OO[[#This Row],[60 (26JUN1985 09:00:00)-Water Temperature (C)]]*OO[[#This Row],[2]]/SUM(OO[2])</f>
        <v>4.7400702512769508E-9</v>
      </c>
      <c r="E77" s="10">
        <f>3/24*OO[[#This Row],[61 (26JUN1985 12:00:00)-Water Temperature (C)]]*OO[[#This Row],[3]]/SUM(OO[3])</f>
        <v>7.0790144366046507E-3</v>
      </c>
      <c r="F77" s="10">
        <f>3/24*OO[[#This Row],[62 (26JUN1985 15:00:00)-Water Temperature (C)]]*OO[[#This Row],[4]]/SUM(OO[4])</f>
        <v>0.14065265150801437</v>
      </c>
      <c r="G77" s="10">
        <f>3/24*OO[[#This Row],[63 (26JUN1985 18:00:00)-Water Temperature (C)]]*OO[[#This Row],[5]]/SUM(OO[5])</f>
        <v>9.2653615078876234E-2</v>
      </c>
      <c r="H77" s="10">
        <f>3/24*OO[[#This Row],[64 (26JUN1985 21:00:00)-Water Temperature (C)]]*OO[[#This Row],[6]]/SUM(OO[6])</f>
        <v>9.3857103643786716E-3</v>
      </c>
      <c r="I77" s="10">
        <f>3/24*OO[[#This Row],[65 (27JUN1985 00:00:00)-Water Temperature (C)]]*OO[[#This Row],[7]]/SUM(OO[7])</f>
        <v>3.3383145801113546E-4</v>
      </c>
      <c r="J77" s="10">
        <f>3/24*OO[[#This Row],[66 (27JUN1985 03:00:00)-Water Temperature (C)]]*OO[[#This Row],[8]]/SUM(OO[8])</f>
        <v>2.4106119821169523E-5</v>
      </c>
      <c r="K77" s="10">
        <f>3/24*OO[[#This Row],[67 (27JUN1985 06:00:00)-Water Temperature (C)]]*OO[[#This Row],[9]]/SUM(OO[9])</f>
        <v>1.5185127837452229E-5</v>
      </c>
      <c r="L77" s="10">
        <f>3/24*OO[[#This Row],[68 (27JUN1985 09:00:00)-Water Temperature (C)]]*OO[[#This Row],[10]]/SUM(OO[10])</f>
        <v>1.249272782150537E-5</v>
      </c>
      <c r="M77" s="10">
        <f>3/24*OO[[#This Row],[69 (27JUN1985 12:00:00)-Water Temperature (C)]]*OO[[#This Row],[11]]/SUM(OO[11])</f>
        <v>1.0429864287946853E-5</v>
      </c>
      <c r="N77" s="10">
        <f>3/24*OO[[#This Row],[70 (27JUN1985 15:00:00)-Water Temperature (C)]]*OO[[#This Row],[12]]/SUM(OO[12])</f>
        <v>8.7195881672187872E-6</v>
      </c>
      <c r="O77" s="10">
        <f>3/24*OO[[#This Row],[71 (27JUN1985 18:00:00)-Water Temperature (C)]]*OO[[#This Row],[13]]/SUM(OO[13])</f>
        <v>7.2744800104853072E-6</v>
      </c>
      <c r="P77" s="10">
        <f>3/24*OO[[#This Row],[72 (27JUN1985 21:00:00)-Water Temperature (C)]]*OO[[#This Row],[14]]/SUM(OO[14])</f>
        <v>5.9632447275419233E-6</v>
      </c>
      <c r="Q77" s="10">
        <f>3/24*OO[[#This Row],[73 (28JUN1985 00:00:00)-Water Temperature (C)]]*OO[[#This Row],[15]]/SUM(OO[15])</f>
        <v>4.8084412137375233E-6</v>
      </c>
      <c r="R77" s="10">
        <f>3/24*OO[[#This Row],[74 (28JUN1985 03:00:00)-Water Temperature (C)]]*OO[[#This Row],[16]]/SUM(OO[16])</f>
        <v>3.8231181825811874E-6</v>
      </c>
      <c r="S77" s="10">
        <f>3/24*OO[[#This Row],[75 (28JUN1985 06:00:00)-Water Temperature (C)]]*OO[[#This Row],[17]]/SUM(OO[17])</f>
        <v>3.0108254205285383E-6</v>
      </c>
      <c r="T77" s="10">
        <f>3/24*OO[[#This Row],[76 (28JUN1985 09:00:00)-Water Temperature (C)]]*OO[[#This Row],[18]]/SUM(OO[18])</f>
        <v>2.4126184506950424E-6</v>
      </c>
      <c r="U77" s="10">
        <f>3/24*OO[[#This Row],[77 (28JUN1985 12:00:00)-Water Temperature (C)]]*OO[[#This Row],[19]]/SUM(OO[19])</f>
        <v>1.9711000598950521E-6</v>
      </c>
      <c r="V77" s="10">
        <f>3/24000000*OO[[#This Row],[78 (28JUN1985 15:00:00)-Water Temperature (C)]]*OO[[#This Row],[20]]</f>
        <v>1.6347733662003749E-6</v>
      </c>
      <c r="W77" s="10">
        <f>3/24000000*OO[[#This Row],[79 (28JUN1985 18:00:00)-Water Temperature (C)]]*OO[[#This Row],[21]]</f>
        <v>1.369946997154125E-6</v>
      </c>
      <c r="X77" s="10">
        <f>3/24000000*OO[[#This Row],[80 (28JUN1985 21:00:00)-Water Temperature (C)]]*OO[[#This Row],[22]]</f>
        <v>1.131839212309875E-6</v>
      </c>
      <c r="Y77" s="10">
        <f>3/24000000*OO[[#This Row],[81 (29JUN1985 00:00:00)-Water Temperature (C)]]*OO[[#This Row],[23]]</f>
        <v>9.1792051180900001E-7</v>
      </c>
      <c r="Z77" s="10">
        <f>3/24000000*OO[[#This Row],[82 (29JUN1985 03:00:00)-Water Temperature (C)]]*OO[[#This Row],[24]]</f>
        <v>7.3586365138825003E-7</v>
      </c>
      <c r="AA77" s="10">
        <f>3/24000000*OO[[#This Row],[83 (29JUN1985 06:00:00)-Water Temperature (C)]]*OO[[#This Row],[25]]</f>
        <v>5.8525290457362488E-7</v>
      </c>
      <c r="AB77" s="10">
        <f>3/24000000*OO[[#This Row],[84 (29JUN1985 09:00:00)-Water Temperature (C)]]*OO[[#This Row],[26]]</f>
        <v>4.7728211493999999E-7</v>
      </c>
      <c r="AC77" s="10">
        <f>3/24000000*OO[[#This Row],[85 (29JUN1985 12:00:00)-Water Temperature (C)]]*OO[[#This Row],[27]]</f>
        <v>3.9549830684624998E-7</v>
      </c>
      <c r="AD77" s="10">
        <f>3/24000000*OO[[#This Row],[86 (29JUN1985 15:00:00)-Water Temperature (C)]]*OO[[#This Row],[28]]</f>
        <v>3.3285979593999992E-7</v>
      </c>
      <c r="AE77" s="10">
        <f>3/24000000*OO[[#This Row],[88 (29JUN1985 21:00:00)-Water Temperature (C)]]*OO[[#This Row],[30]]</f>
        <v>2.3448847179352499E-7</v>
      </c>
      <c r="AF77" s="10">
        <f>3/24000000*OO[[#This Row],[88 (29JUN1985 21:00:00)-Water Temperature (C)]]*OO[[#This Row],[30]]</f>
        <v>2.3448847179352499E-7</v>
      </c>
      <c r="AG77" s="10">
        <f>3/24000000*OO[[#This Row],[89 (30JUN1985 00:00:00)-Water Temperature (C)]]*OO[[#This Row],[31]]</f>
        <v>1.9324321669316252E-7</v>
      </c>
      <c r="AH77" s="10">
        <f>3/24000000*OO[[#This Row],[90 (30JUN1985 03:00:00)-Water Temperature (C)]]*OO[[#This Row],[32]]</f>
        <v>1.5718747110314998E-7</v>
      </c>
      <c r="AI77" s="10">
        <f>3/24000000*OO[[#This Row],[91 (30JUN1985 06:00:00)-Water Temperature (C)]]*OO[[#This Row],[33]]</f>
        <v>1.2736099472355E-7</v>
      </c>
      <c r="AJ77" s="10">
        <f>3/24000000*OO[[#This Row],[92 (30JUN1985 09:00:00)-Water Temperature (C)]]*OO[[#This Row],[34]]</f>
        <v>1.0539579369399998E-7</v>
      </c>
      <c r="AK77" s="10">
        <f>3/24000000*OO[[#This Row],[93 (30JUN1985 12:00:00)-Water Temperature (C)]]*OO[[#This Row],[35]]</f>
        <v>8.9390196795899982E-8</v>
      </c>
      <c r="AL77" s="10">
        <f>3/24000000*OO[[#This Row],[94 (30JUN1985 15:00:00)-Water Temperature (C)]]*OO[[#This Row],[36]]</f>
        <v>7.7770433837249991E-8</v>
      </c>
      <c r="AM77" s="10">
        <f>3/24000000*OO[[#This Row],[95 (30JUN1985 18:00:00)-Water Temperature (C)]]*OO[[#This Row],[37]]</f>
        <v>6.8527954017112496E-8</v>
      </c>
      <c r="AN77" s="10">
        <f>3/24000000*OO[[#This Row],[96 (30JUN1985 21:00:00)-Water Temperature (C)]]*OO[[#This Row],[38]]</f>
        <v>5.9760205601475002E-8</v>
      </c>
      <c r="AO77" s="10">
        <f>3/24000000*OO[[#This Row],[97 (01JUL1985 00:00:00)-Water Temperature (C)]]*OO[[#This Row],[39]]</f>
        <v>5.1648050235225003E-8</v>
      </c>
      <c r="AP77" s="10">
        <f>3/24000000*OO[[#This Row],[98 (01JUL1985 03:00:00)-Water Temperature (C)]]*OO[[#This Row],[40]]</f>
        <v>4.4197620001175001E-8</v>
      </c>
      <c r="AQ77" s="10">
        <f>3/24000000*OO[[#This Row],[99 (01JUL1985 06:00:00)-Water Temperature (C)]]*OO[[#This Row],[41]]</f>
        <v>3.7511386577437496E-8</v>
      </c>
      <c r="AR77" s="10">
        <f>3/24000000*OO[[#This Row],[100 (01JUL1985 09:00:00)-Water Temperature (C)]]*OO[[#This Row],[42]]</f>
        <v>3.2416442254250001E-8</v>
      </c>
      <c r="AS77" s="10">
        <f>3/24000000*OO[[#This Row],[101 (01JUL1985 12:00:00)-Water Temperature (C)]]*OO[[#This Row],[43]]</f>
        <v>2.8460129935737503E-8</v>
      </c>
      <c r="AT77" s="10">
        <f>3/24000000*OO[[#This Row],[102 (01JUL1985 15:00:00)-Water Temperature (C)]]*OO[[#This Row],[44]]</f>
        <v>2.5315441958812497E-8</v>
      </c>
      <c r="AU77" s="10">
        <f>3/24000000*OO[[#This Row],[103 (01JUL1985 18:00:00)-Water Temperature (C)]]*OO[[#This Row],[45]]</f>
        <v>2.2773320056859999E-8</v>
      </c>
      <c r="AV77" s="10">
        <f>3/24000000*OO[[#This Row],[104 (01JUL1985 21:00:00)-Water Temperature (C)]]*OO[[#This Row],[46]]</f>
        <v>2.0187085394568747E-8</v>
      </c>
      <c r="AW77" s="10">
        <f>3/24000000*OO[[#This Row],[105 (02JUL1985 00:00:00)-Water Temperature (C)]]*OO[[#This Row],[47]]</f>
        <v>1.7823682987858748E-8</v>
      </c>
      <c r="AX77" s="10">
        <f>3/24000000*OO[[#This Row],[106 (02JUL1985 03:00:00)-Water Temperature (C)]]*OO[[#This Row],[48]]</f>
        <v>1.5528242690382501E-8</v>
      </c>
      <c r="AY77" s="10">
        <f>3/24000000*OO[[#This Row],[107 (02JUL1985 06:00:00)-Water Temperature (C)]]*OO[[#This Row],[49]]</f>
        <v>1.3451587976970001E-8</v>
      </c>
      <c r="AZ77" s="10">
        <f>3/24000000*OO[[#This Row],[108 (02JUL1985 09:00:00)-Water Temperature (C)]]*OO[[#This Row],[50]]</f>
        <v>1.1670174494667501E-8</v>
      </c>
      <c r="BA77" s="10">
        <f>3/24000000*OO[[#This Row],[109 (02JUL1985 12:00:00)-Water Temperature (C)]]*OO[[#This Row],[51]]</f>
        <v>1.03023053995675E-8</v>
      </c>
      <c r="BB77" s="10">
        <f>3/24000000*OO[[#This Row],[110 (02JUL1985 15:00:00)-Water Temperature (C)]]*OO[[#This Row],[52]]</f>
        <v>9.2803156454249996E-9</v>
      </c>
      <c r="BC77" s="10">
        <f>3/24000000*OO[[#This Row],[111 (02JUL1985 18:00:00)-Water Temperature (C)]]*OO[[#This Row],[53]]</f>
        <v>8.4040225798725013E-9</v>
      </c>
      <c r="BD77" s="10">
        <f>3/24000000*OO[[#This Row],[112 (02JUL1985 21:00:00)-Water Temperature (C)]]*OO[[#This Row],[54]]</f>
        <v>7.4705004245237503E-9</v>
      </c>
      <c r="BE77" s="10">
        <f>3/24000000*OO[[#This Row],[113 (03JUL1985 00:00:00)-Water Temperature (C)]]*OO[[#This Row],[55]]</f>
        <v>6.4852694611837488E-9</v>
      </c>
      <c r="BF77" s="10">
        <f>3/24000000*OO[[#This Row],[114 (03JUL1985 03:00:00)-Water Temperature (C)]]*OO[[#This Row],[56]]</f>
        <v>5.6046287180799996E-9</v>
      </c>
      <c r="BG77" s="10">
        <f>3/24000000*OO[[#This Row],[115 (03JUL1985 06:00:00)-Water Temperature (C)]]*OO[[#This Row],[57]]</f>
        <v>4.7960695517074995E-9</v>
      </c>
      <c r="BH77" s="10">
        <f>3/24000000*OO[[#This Row],[116 (03JUL1985 09:00:00)-Water Temperature (C)]]*OO[[#This Row],[58]]</f>
        <v>4.1351750902500005E-9</v>
      </c>
      <c r="BI77" s="10">
        <f>3/24000000*OO[[#This Row],[117 (03JUL1985 12:00:00)-Water Temperature (C)]]*OO[[#This Row],[59]]</f>
        <v>3.6023762955399995E-9</v>
      </c>
      <c r="BJ77" s="10">
        <f>3/24000000*OO[[#This Row],[118 (03JUL1985 15:00:00)-Water Temperature (C)]]*OO[[#This Row],[60]]</f>
        <v>3.1925012933999998E-9</v>
      </c>
      <c r="BK77" s="10">
        <f>3/24000000*OO[[#This Row],[119 (03JUL1985 18:00:00)-Water Temperature (C)]]*OO[[#This Row],[61]]</f>
        <v>2.8683492931349999E-9</v>
      </c>
      <c r="BL77" s="10">
        <f>3/24000000*OO[[#This Row],[120 (03JUL1985 21:00:00)-Water Temperature (C)]]*OO[[#This Row],[62]]</f>
        <v>2.5445190846750001E-9</v>
      </c>
      <c r="BM77" s="10">
        <f>3/24000000*OO[[#This Row],[121 (04JUL1985 00:00:00)-Water Temperature (C)]]*OO[[#This Row],[63]]</f>
        <v>2.2337099630467498E-9</v>
      </c>
      <c r="BN77" s="10">
        <f>3/24000000*OO[[#This Row],[122 (04JUL1985 03:00:00)-Water Temperature (C)]]*OO[[#This Row],[64]]</f>
        <v>1.9428897293306251E-9</v>
      </c>
      <c r="BO77" s="10">
        <f>3/24000000*OO[[#This Row],[123 (04JUL1985 06:00:00)-Water Temperature (C)]]*OO[[#This Row],[65]]</f>
        <v>1.6776740804612498E-9</v>
      </c>
      <c r="BP77" s="10">
        <f>3/24000000*OO[[#This Row],[124 (04JUL1985 09:00:00)-Water Temperature (C)]]*OO[[#This Row],[66]]</f>
        <v>1.4799490747144998E-9</v>
      </c>
      <c r="BQ77" s="10">
        <f>3/24000000*OO[[#This Row],[125 (04JUL1985 12:00:00)-Water Temperature (C)]]*OO[[#This Row],[67]]</f>
        <v>1.3229656095582497E-9</v>
      </c>
      <c r="BR77" s="10">
        <f>3/24000000*OO[[#This Row],[126 (04JUL1985 15:00:00)-Water Temperature (C)]]*OO[[#This Row],[68]]</f>
        <v>1.1966666246606249E-9</v>
      </c>
      <c r="BS77" s="10">
        <f>3/24000000*OO[[#This Row],[127 (04JUL1985 18:00:00)-Water Temperature (C)]]*OO[[#This Row],[69]]</f>
        <v>1.083041145550125E-9</v>
      </c>
      <c r="BT77" s="10">
        <f>3/24000000*OO[[#This Row],[128 (04JUL1985 21:00:00)-Water Temperature (C)]]*OO[[#This Row],[70]]</f>
        <v>9.72569842912E-10</v>
      </c>
      <c r="BU77" s="10">
        <f>3/24000000*OO[[#This Row],[129 (05JUL1985 00:00:00)-Water Temperature (C)]]*OO[[#This Row],[71]]</f>
        <v>8.669373389477499E-10</v>
      </c>
      <c r="BV77" s="10">
        <f>3/24000000*OO[[#This Row],[130 (05JUL1985 03:00:00)-Water Temperature (C)]]*OO[[#This Row],[72]]</f>
        <v>7.659746266814999E-10</v>
      </c>
      <c r="BW77" s="10">
        <f>3/24000000*OO[[#This Row],[131 (05JUL1985 06:00:00)-Water Temperature (C)]]*OO[[#This Row],[73]]</f>
        <v>6.7297543036624993E-10</v>
      </c>
      <c r="BX77" s="10">
        <f>3/24000000*OO[[#This Row],[132 (05JUL1985 09:00:00)-Water Temperature (C)]]*OO[[#This Row],[74]]</f>
        <v>6.0456989193575001E-10</v>
      </c>
      <c r="BY77" s="10">
        <f>3/24000000*OO[[#This Row],[133 (05JUL1985 12:00:00)-Water Temperature (C)]]*OO[[#This Row],[75]]</f>
        <v>5.5345403173737495E-10</v>
      </c>
      <c r="BZ77" s="10">
        <f>3/24000000*OO[[#This Row],[134 (05JUL1985 15:00:00)-Water Temperature (C)]]*OO[[#This Row],[76]]</f>
        <v>5.1580708838099998E-10</v>
      </c>
      <c r="CA77" s="10">
        <f>3/24000000*OO[[#This Row],[135 (05JUL1985 18:00:00)-Water Temperature (C)]]*OO[[#This Row],[77]]</f>
        <v>4.8248926237687502E-10</v>
      </c>
      <c r="CB77" s="10">
        <f>3/24000000*OO[[#This Row],[136 (05JUL1985 21:00:00)-Water Temperature (C)]]*OO[[#This Row],[78]]</f>
        <v>4.4358078757974996E-10</v>
      </c>
      <c r="CC77" s="10">
        <f>3/24000000*OO[[#This Row],[137 (06JUL1985 00:00:00)-Water Temperature (C)]]*OO[[#This Row],[79]]</f>
        <v>4.0117009227725E-10</v>
      </c>
      <c r="CD77" s="10">
        <f>3/24000000*OO[[#This Row],[138 (06JUL1985 03:00:00)-Water Temperature (C)]]*OO[[#This Row],[80]]</f>
        <v>3.5760063813374999E-10</v>
      </c>
      <c r="CE77" s="10">
        <f>3/24000000*OO[[#This Row],[139 (06JUL1985 06:00:00)-Water Temperature (C)]]*OO[[#This Row],[81]]</f>
        <v>3.1650814353999999E-10</v>
      </c>
      <c r="CF77" s="10">
        <f>3/24000000*OO[[#This Row],[140 (06JUL1985 09:00:00)-Water Temperature (C)]]*OO[[#This Row],[82]]</f>
        <v>2.8743636917199996E-10</v>
      </c>
      <c r="CG77" s="10">
        <f>3/24000000*OO[[#This Row],[141 (06JUL1985 12:00:00)-Water Temperature (C)]]*OO[[#This Row],[83]]</f>
        <v>2.6491995761824999E-10</v>
      </c>
      <c r="CH77" s="10">
        <f>3/24000000*OO[[#This Row],[142 (06JUL1985 15:00:00)-Water Temperature (C)]]*OO[[#This Row],[84]]</f>
        <v>2.4847327702199997E-10</v>
      </c>
      <c r="CI77" s="10">
        <f>3/24000000*OO[[#This Row],[143 (06JUL1985 18:00:00)-Water Temperature (C)]]*OO[[#This Row],[85]]</f>
        <v>2.3468418395032501E-10</v>
      </c>
      <c r="CJ77" s="10">
        <f>3/24000000*OO[[#This Row],[144 (06JUL1985 21:00:00)-Water Temperature (C)]]*OO[[#This Row],[86]]</f>
        <v>2.1936981916406245E-10</v>
      </c>
      <c r="CK77" s="10">
        <f>3/24000000*OO[[#This Row],[145 (07JUL1985 00:00:00)-Water Temperature (C)]]*OO[[#This Row],[87]]</f>
        <v>2.028709380004E-10</v>
      </c>
      <c r="CL77" s="10">
        <f>3/24000000*OO[[#This Row],[146 (07JUL1985 03:00:00)-Water Temperature (C)]]*OO[[#This Row],[88]]</f>
        <v>1.8439277675490002E-10</v>
      </c>
      <c r="CM77" s="10">
        <f>3/24000000*OO[[#This Row],[147 (07JUL1985 06:00:00)-Water Temperature (C)]]*OO[[#This Row],[89]]</f>
        <v>1.6538257681421248E-10</v>
      </c>
      <c r="CN77" s="10">
        <f>3/24000000*OO[[#This Row],[148 (07JUL1985 09:00:00)-Water Temperature (C)]]*OO[[#This Row],[90]]</f>
        <v>1.4917054823124999E-10</v>
      </c>
      <c r="CO77" s="10">
        <f>3/24000000*OO[[#This Row],[149 (07JUL1985 12:00:00)-Water Temperature (C)]]*OO[[#This Row],[91]]</f>
        <v>1.3654906318288751E-10</v>
      </c>
      <c r="CP77" s="10">
        <f>3/24000000*OO[[#This Row],[150 (07JUL1985 15:00:00)-Water Temperature (C)]]*OO[[#This Row],[92]]</f>
        <v>1.2866563765425002E-10</v>
      </c>
      <c r="CQ77" s="10">
        <f>3/24000000*OO[[#This Row],[151 (07JUL1985 18:00:00)-Water Temperature (C)]]*OO[[#This Row],[93]]</f>
        <v>1.216426104006E-10</v>
      </c>
      <c r="CR77" s="10">
        <f>3/24000000*OO[[#This Row],[152 (07JUL1985 21:00:00)-Water Temperature (C)]]*OO[[#This Row],[94]]</f>
        <v>1.1414361266906249E-10</v>
      </c>
      <c r="CS77" s="10">
        <f>3/24000000*OO[[#This Row],[153 (08JUL1985 00:00:00)-Water Temperature (C)]]*OO[[#This Row],[95]]</f>
        <v>1.0628262826192502E-10</v>
      </c>
      <c r="CT77" s="10">
        <f>3/24000000*OO[[#This Row],[154 (08JUL1985 03:00:00)-Water Temperature (C)]]*OO[[#This Row],[96]]</f>
        <v>9.8490723975349997E-11</v>
      </c>
      <c r="CU77" s="10">
        <f>3/24000000*OO[[#This Row],[155 (08JUL1985 06:00:00)-Water Temperature (C)]]*OO[[#This Row],[97]]</f>
        <v>9.0574699655837511E-11</v>
      </c>
      <c r="CV77" s="10">
        <f>3/24000000*OO[[#This Row],[156 (08JUL1985 09:00:00)-Water Temperature (C)]]*OO[[#This Row],[98]]</f>
        <v>8.408900370062502E-11</v>
      </c>
      <c r="CW77" s="10">
        <f>3/24000000*OO[[#This Row],[157 (08JUL1985 12:00:00)-Water Temperature (C)]]*OO[[#This Row],[99]]</f>
        <v>7.9503226160687496E-11</v>
      </c>
    </row>
    <row r="78" spans="1:101" x14ac:dyDescent="0.35">
      <c r="A78" t="s">
        <v>83</v>
      </c>
      <c r="B78">
        <v>860.74599999999998</v>
      </c>
      <c r="C78" s="10">
        <f>3/24*OO[[#This Row],[59 (26JUN1985 06:00:00)-Water Temperature (C)]]*OO[[#This Row],[1]]/SUM(OO[1])</f>
        <v>3.4914044123520373E-24</v>
      </c>
      <c r="D78" s="10">
        <f>3/24*OO[[#This Row],[60 (26JUN1985 09:00:00)-Water Temperature (C)]]*OO[[#This Row],[2]]/SUM(OO[2])</f>
        <v>1.0142989468868708E-9</v>
      </c>
      <c r="E78" s="10">
        <f>3/24*OO[[#This Row],[61 (26JUN1985 12:00:00)-Water Temperature (C)]]*OO[[#This Row],[3]]/SUM(OO[3])</f>
        <v>4.7581714493916578E-3</v>
      </c>
      <c r="F78" s="10">
        <f>3/24*OO[[#This Row],[62 (26JUN1985 15:00:00)-Water Temperature (C)]]*OO[[#This Row],[4]]/SUM(OO[4])</f>
        <v>0.1476348475231149</v>
      </c>
      <c r="G78" s="10">
        <f>3/24*OO[[#This Row],[63 (26JUN1985 18:00:00)-Water Temperature (C)]]*OO[[#This Row],[5]]/SUM(OO[5])</f>
        <v>0.13247911335324061</v>
      </c>
      <c r="H78" s="10">
        <f>3/24*OO[[#This Row],[64 (26JUN1985 21:00:00)-Water Temperature (C)]]*OO[[#This Row],[6]]/SUM(OO[6])</f>
        <v>1.7194993827900813E-2</v>
      </c>
      <c r="I78" s="10">
        <f>3/24*OO[[#This Row],[65 (27JUN1985 00:00:00)-Water Temperature (C)]]*OO[[#This Row],[7]]/SUM(OO[7])</f>
        <v>7.2747168790491797E-4</v>
      </c>
      <c r="J78" s="10">
        <f>3/24*OO[[#This Row],[66 (27JUN1985 03:00:00)-Water Temperature (C)]]*OO[[#This Row],[8]]/SUM(OO[8])</f>
        <v>3.7502151697220643E-5</v>
      </c>
      <c r="K78" s="10">
        <f>3/24*OO[[#This Row],[67 (27JUN1985 06:00:00)-Water Temperature (C)]]*OO[[#This Row],[9]]/SUM(OO[9])</f>
        <v>1.900260138251007E-5</v>
      </c>
      <c r="L78" s="10">
        <f>3/24*OO[[#This Row],[68 (27JUN1985 09:00:00)-Water Temperature (C)]]*OO[[#This Row],[10]]/SUM(OO[10])</f>
        <v>1.5522801546857281E-5</v>
      </c>
      <c r="M78" s="10">
        <f>3/24*OO[[#This Row],[69 (27JUN1985 12:00:00)-Water Temperature (C)]]*OO[[#This Row],[11]]/SUM(OO[11])</f>
        <v>1.2949844292400581E-5</v>
      </c>
      <c r="N78" s="10">
        <f>3/24*OO[[#This Row],[70 (27JUN1985 15:00:00)-Water Temperature (C)]]*OO[[#This Row],[12]]/SUM(OO[12])</f>
        <v>1.0821095765617037E-5</v>
      </c>
      <c r="O78" s="10">
        <f>3/24*OO[[#This Row],[71 (27JUN1985 18:00:00)-Water Temperature (C)]]*OO[[#This Row],[13]]/SUM(OO[13])</f>
        <v>9.0310063237020537E-6</v>
      </c>
      <c r="P78" s="10">
        <f>3/24*OO[[#This Row],[72 (27JUN1985 21:00:00)-Water Temperature (C)]]*OO[[#This Row],[14]]/SUM(OO[14])</f>
        <v>7.4112288548048568E-6</v>
      </c>
      <c r="Q78" s="10">
        <f>3/24*OO[[#This Row],[73 (28JUN1985 00:00:00)-Water Temperature (C)]]*OO[[#This Row],[15]]/SUM(OO[15])</f>
        <v>5.9845300614200086E-6</v>
      </c>
      <c r="R78" s="10">
        <f>3/24*OO[[#This Row],[74 (28JUN1985 03:00:00)-Water Temperature (C)]]*OO[[#This Row],[16]]/SUM(OO[16])</f>
        <v>4.7670883458016786E-6</v>
      </c>
      <c r="S78" s="10">
        <f>3/24*OO[[#This Row],[75 (28JUN1985 06:00:00)-Water Temperature (C)]]*OO[[#This Row],[17]]/SUM(OO[17])</f>
        <v>3.7563840483149183E-6</v>
      </c>
      <c r="T78" s="10">
        <f>3/24*OO[[#This Row],[76 (28JUN1985 09:00:00)-Water Temperature (C)]]*OO[[#This Row],[18]]/SUM(OO[18])</f>
        <v>3.0058183616363764E-6</v>
      </c>
      <c r="U78" s="10">
        <f>3/24*OO[[#This Row],[77 (28JUN1985 12:00:00)-Water Temperature (C)]]*OO[[#This Row],[19]]/SUM(OO[19])</f>
        <v>2.4512743248321546E-6</v>
      </c>
      <c r="V78" s="10">
        <f>3/24000000*OO[[#This Row],[78 (28JUN1985 15:00:00)-Water Temperature (C)]]*OO[[#This Row],[20]]</f>
        <v>2.0292544895362495E-6</v>
      </c>
      <c r="W78" s="10">
        <f>3/24000000*OO[[#This Row],[79 (28JUN1985 18:00:00)-Water Temperature (C)]]*OO[[#This Row],[21]]</f>
        <v>1.6988235067999998E-6</v>
      </c>
      <c r="X78" s="10">
        <f>3/24000000*OO[[#This Row],[80 (28JUN1985 21:00:00)-Water Temperature (C)]]*OO[[#This Row],[22]]</f>
        <v>1.405912880304E-6</v>
      </c>
      <c r="Y78" s="10">
        <f>3/24000000*OO[[#This Row],[81 (29JUN1985 00:00:00)-Water Temperature (C)]]*OO[[#This Row],[23]]</f>
        <v>1.1414027773745E-6</v>
      </c>
      <c r="Z78" s="10">
        <f>3/24000000*OO[[#This Row],[82 (29JUN1985 03:00:00)-Water Temperature (C)]]*OO[[#This Row],[24]]</f>
        <v>9.1680737494124982E-7</v>
      </c>
      <c r="AA78" s="10">
        <f>3/24000000*OO[[#This Row],[83 (29JUN1985 06:00:00)-Water Temperature (C)]]*OO[[#This Row],[25]]</f>
        <v>7.2949060020250002E-7</v>
      </c>
      <c r="AB78" s="10">
        <f>3/24000000*OO[[#This Row],[84 (29JUN1985 09:00:00)-Water Temperature (C)]]*OO[[#This Row],[26]]</f>
        <v>5.9372989706249987E-7</v>
      </c>
      <c r="AC78" s="10">
        <f>3/24000000*OO[[#This Row],[85 (29JUN1985 12:00:00)-Water Temperature (C)]]*OO[[#This Row],[27]]</f>
        <v>4.9141619196124998E-7</v>
      </c>
      <c r="AD78" s="10">
        <f>3/24000000*OO[[#This Row],[86 (29JUN1985 15:00:00)-Water Temperature (C)]]*OO[[#This Row],[28]]</f>
        <v>4.1271170320800004E-7</v>
      </c>
      <c r="AE78" s="10">
        <f>3/24000000*OO[[#This Row],[88 (29JUN1985 21:00:00)-Water Temperature (C)]]*OO[[#This Row],[30]]</f>
        <v>2.9079385945312493E-7</v>
      </c>
      <c r="AF78" s="10">
        <f>3/24000000*OO[[#This Row],[88 (29JUN1985 21:00:00)-Water Temperature (C)]]*OO[[#This Row],[30]]</f>
        <v>2.9079385945312493E-7</v>
      </c>
      <c r="AG78" s="10">
        <f>3/24000000*OO[[#This Row],[89 (30JUN1985 00:00:00)-Water Temperature (C)]]*OO[[#This Row],[31]]</f>
        <v>2.3982884377349999E-7</v>
      </c>
      <c r="AH78" s="10">
        <f>3/24000000*OO[[#This Row],[90 (30JUN1985 03:00:00)-Water Temperature (C)]]*OO[[#This Row],[32]]</f>
        <v>1.9545953950984999E-7</v>
      </c>
      <c r="AI78" s="10">
        <f>3/24000000*OO[[#This Row],[91 (30JUN1985 06:00:00)-Water Temperature (C)]]*OO[[#This Row],[33]]</f>
        <v>1.583481149371E-7</v>
      </c>
      <c r="AJ78" s="10">
        <f>3/24000000*OO[[#This Row],[92 (30JUN1985 09:00:00)-Water Temperature (C)]]*OO[[#This Row],[34]]</f>
        <v>1.3082839743937499E-7</v>
      </c>
      <c r="AK78" s="10">
        <f>3/24000000*OO[[#This Row],[93 (30JUN1985 12:00:00)-Water Temperature (C)]]*OO[[#This Row],[35]]</f>
        <v>1.1070480841947499E-7</v>
      </c>
      <c r="AL78" s="10">
        <f>3/24000000*OO[[#This Row],[94 (30JUN1985 15:00:00)-Water Temperature (C)]]*OO[[#This Row],[36]]</f>
        <v>9.6005647436550004E-8</v>
      </c>
      <c r="AM78" s="10">
        <f>3/24000000*OO[[#This Row],[95 (30JUN1985 18:00:00)-Water Temperature (C)]]*OO[[#This Row],[37]]</f>
        <v>8.4496319414812492E-8</v>
      </c>
      <c r="AN78" s="10">
        <f>3/24000000*OO[[#This Row],[96 (30JUN1985 21:00:00)-Water Temperature (C)]]*OO[[#This Row],[38]]</f>
        <v>7.3687099408299995E-8</v>
      </c>
      <c r="AO78" s="10">
        <f>3/24000000*OO[[#This Row],[97 (01JUL1985 00:00:00)-Water Temperature (C)]]*OO[[#This Row],[39]]</f>
        <v>6.3705353491812499E-8</v>
      </c>
      <c r="AP78" s="10">
        <f>3/24000000*OO[[#This Row],[98 (01JUL1985 03:00:00)-Water Temperature (C)]]*OO[[#This Row],[40]]</f>
        <v>5.4614431322150006E-8</v>
      </c>
      <c r="AQ78" s="10">
        <f>3/24000000*OO[[#This Row],[99 (01JUL1985 06:00:00)-Water Temperature (C)]]*OO[[#This Row],[41]]</f>
        <v>4.6380023688175002E-8</v>
      </c>
      <c r="AR78" s="10">
        <f>3/24000000*OO[[#This Row],[100 (01JUL1985 09:00:00)-Water Temperature (C)]]*OO[[#This Row],[42]]</f>
        <v>4.0026371425599996E-8</v>
      </c>
      <c r="AS78" s="10">
        <f>3/24000000*OO[[#This Row],[101 (01JUL1985 12:00:00)-Water Temperature (C)]]*OO[[#This Row],[43]]</f>
        <v>3.5087549803162498E-8</v>
      </c>
      <c r="AT78" s="10">
        <f>3/24000000*OO[[#This Row],[102 (01JUL1985 15:00:00)-Water Temperature (C)]]*OO[[#This Row],[44]]</f>
        <v>3.1129730769599996E-8</v>
      </c>
      <c r="AU78" s="10">
        <f>3/24000000*OO[[#This Row],[103 (01JUL1985 18:00:00)-Water Temperature (C)]]*OO[[#This Row],[45]]</f>
        <v>2.7989696877237494E-8</v>
      </c>
      <c r="AV78" s="10">
        <f>3/24000000*OO[[#This Row],[104 (01JUL1985 21:00:00)-Water Temperature (C)]]*OO[[#This Row],[46]]</f>
        <v>2.4835030274924998E-8</v>
      </c>
      <c r="AW78" s="10">
        <f>3/24000000*OO[[#This Row],[105 (02JUL1985 00:00:00)-Water Temperature (C)]]*OO[[#This Row],[47]]</f>
        <v>2.1947226287350005E-8</v>
      </c>
      <c r="AX78" s="10">
        <f>3/24000000*OO[[#This Row],[106 (02JUL1985 03:00:00)-Water Temperature (C)]]*OO[[#This Row],[48]]</f>
        <v>1.915555431216E-8</v>
      </c>
      <c r="AY78" s="10">
        <f>3/24000000*OO[[#This Row],[107 (02JUL1985 06:00:00)-Water Temperature (C)]]*OO[[#This Row],[49]]</f>
        <v>1.659492718924875E-8</v>
      </c>
      <c r="AZ78" s="10">
        <f>3/24000000*OO[[#This Row],[108 (02JUL1985 09:00:00)-Water Temperature (C)]]*OO[[#This Row],[50]]</f>
        <v>1.4392270689235001E-8</v>
      </c>
      <c r="BA78" s="10">
        <f>3/24000000*OO[[#This Row],[109 (02JUL1985 12:00:00)-Water Temperature (C)]]*OO[[#This Row],[51]]</f>
        <v>1.2683330783460001E-8</v>
      </c>
      <c r="BB78" s="10">
        <f>3/24000000*OO[[#This Row],[110 (02JUL1985 15:00:00)-Water Temperature (C)]]*OO[[#This Row],[52]]</f>
        <v>1.14098322735675E-8</v>
      </c>
      <c r="BC78" s="10">
        <f>3/24000000*OO[[#This Row],[111 (02JUL1985 18:00:00)-Water Temperature (C)]]*OO[[#This Row],[53]]</f>
        <v>1.0329909027030001E-8</v>
      </c>
      <c r="BD78" s="10">
        <f>3/24000000*OO[[#This Row],[112 (02JUL1985 21:00:00)-Water Temperature (C)]]*OO[[#This Row],[54]]</f>
        <v>9.2000068531549986E-9</v>
      </c>
      <c r="BE78" s="10">
        <f>3/24000000*OO[[#This Row],[113 (03JUL1985 00:00:00)-Water Temperature (C)]]*OO[[#This Row],[55]]</f>
        <v>7.9954536676762488E-9</v>
      </c>
      <c r="BF78" s="10">
        <f>3/24000000*OO[[#This Row],[114 (03JUL1985 03:00:00)-Water Temperature (C)]]*OO[[#This Row],[56]]</f>
        <v>6.9162496448500007E-9</v>
      </c>
      <c r="BG78" s="10">
        <f>3/24000000*OO[[#This Row],[115 (03JUL1985 06:00:00)-Water Temperature (C)]]*OO[[#This Row],[57]]</f>
        <v>5.9252346515274995E-9</v>
      </c>
      <c r="BH78" s="10">
        <f>3/24000000*OO[[#This Row],[116 (03JUL1985 09:00:00)-Water Temperature (C)]]*OO[[#This Row],[58]]</f>
        <v>5.107056330199999E-9</v>
      </c>
      <c r="BI78" s="10">
        <f>3/24000000*OO[[#This Row],[117 (03JUL1985 12:00:00)-Water Temperature (C)]]*OO[[#This Row],[59]]</f>
        <v>4.4459400052924997E-9</v>
      </c>
      <c r="BJ78" s="10">
        <f>3/24000000*OO[[#This Row],[118 (03JUL1985 15:00:00)-Water Temperature (C)]]*OO[[#This Row],[60]]</f>
        <v>3.9292532358299995E-9</v>
      </c>
      <c r="BK78" s="10">
        <f>3/24000000*OO[[#This Row],[119 (03JUL1985 18:00:00)-Water Temperature (C)]]*OO[[#This Row],[61]]</f>
        <v>3.5263002158800002E-9</v>
      </c>
      <c r="BL78" s="10">
        <f>3/24000000*OO[[#This Row],[120 (03JUL1985 21:00:00)-Water Temperature (C)]]*OO[[#This Row],[62]]</f>
        <v>3.1319890240799995E-9</v>
      </c>
      <c r="BM78" s="10">
        <f>3/24000000*OO[[#This Row],[121 (04JUL1985 00:00:00)-Water Temperature (C)]]*OO[[#This Row],[63]]</f>
        <v>2.7509100775999999E-9</v>
      </c>
      <c r="BN78" s="10">
        <f>3/24000000*OO[[#This Row],[122 (04JUL1985 03:00:00)-Water Temperature (C)]]*OO[[#This Row],[64]]</f>
        <v>2.3971362440349999E-9</v>
      </c>
      <c r="BO78" s="10">
        <f>3/24000000*OO[[#This Row],[123 (04JUL1985 06:00:00)-Water Temperature (C)]]*OO[[#This Row],[65]]</f>
        <v>2.0703620093E-9</v>
      </c>
      <c r="BP78" s="10">
        <f>3/24000000*OO[[#This Row],[124 (04JUL1985 09:00:00)-Water Temperature (C)]]*OO[[#This Row],[66]]</f>
        <v>1.8237809158222499E-9</v>
      </c>
      <c r="BQ78" s="10">
        <f>3/24000000*OO[[#This Row],[125 (04JUL1985 12:00:00)-Water Temperature (C)]]*OO[[#This Row],[67]]</f>
        <v>1.6282674808303747E-9</v>
      </c>
      <c r="BR78" s="10">
        <f>3/24000000*OO[[#This Row],[126 (04JUL1985 15:00:00)-Water Temperature (C)]]*OO[[#This Row],[68]]</f>
        <v>1.4700385893599998E-9</v>
      </c>
      <c r="BS78" s="10">
        <f>3/24000000*OO[[#This Row],[127 (04JUL1985 18:00:00)-Water Temperature (C)]]*OO[[#This Row],[69]]</f>
        <v>1.3305354494418748E-9</v>
      </c>
      <c r="BT78" s="10">
        <f>3/24000000*OO[[#This Row],[128 (04JUL1985 21:00:00)-Water Temperature (C)]]*OO[[#This Row],[70]]</f>
        <v>1.194881366109375E-9</v>
      </c>
      <c r="BU78" s="10">
        <f>3/24000000*OO[[#This Row],[129 (05JUL1985 00:00:00)-Water Temperature (C)]]*OO[[#This Row],[71]]</f>
        <v>1.0657878129569999E-9</v>
      </c>
      <c r="BV78" s="10">
        <f>3/24000000*OO[[#This Row],[130 (05JUL1985 03:00:00)-Water Temperature (C)]]*OO[[#This Row],[72]]</f>
        <v>9.4295779270874984E-10</v>
      </c>
      <c r="BW78" s="10">
        <f>3/24000000*OO[[#This Row],[131 (05JUL1985 06:00:00)-Water Temperature (C)]]*OO[[#This Row],[73]]</f>
        <v>8.2864152503899993E-10</v>
      </c>
      <c r="BX78" s="10">
        <f>3/24000000*OO[[#This Row],[132 (05JUL1985 09:00:00)-Water Temperature (C)]]*OO[[#This Row],[74]]</f>
        <v>7.4305749507749982E-10</v>
      </c>
      <c r="BY78" s="10">
        <f>3/24000000*OO[[#This Row],[133 (05JUL1985 12:00:00)-Water Temperature (C)]]*OO[[#This Row],[75]]</f>
        <v>6.7905260101150008E-10</v>
      </c>
      <c r="BZ78" s="10">
        <f>3/24000000*OO[[#This Row],[134 (05JUL1985 15:00:00)-Water Temperature (C)]]*OO[[#This Row],[76]]</f>
        <v>6.3145768573124993E-10</v>
      </c>
      <c r="CA78" s="10">
        <f>3/24000000*OO[[#This Row],[135 (05JUL1985 18:00:00)-Water Temperature (C)]]*OO[[#This Row],[77]]</f>
        <v>5.9070726668124991E-10</v>
      </c>
      <c r="CB78" s="10">
        <f>3/24000000*OO[[#This Row],[136 (05JUL1985 21:00:00)-Water Temperature (C)]]*OO[[#This Row],[78]]</f>
        <v>5.4373620781099999E-10</v>
      </c>
      <c r="CC78" s="10">
        <f>3/24000000*OO[[#This Row],[137 (06JUL1985 00:00:00)-Water Temperature (C)]]*OO[[#This Row],[79]]</f>
        <v>4.9239513969524995E-10</v>
      </c>
      <c r="CD78" s="10">
        <f>3/24000000*OO[[#This Row],[138 (06JUL1985 03:00:00)-Water Temperature (C)]]*OO[[#This Row],[80]]</f>
        <v>4.3983022167299995E-10</v>
      </c>
      <c r="CE78" s="10">
        <f>3/24000000*OO[[#This Row],[139 (06JUL1985 06:00:00)-Water Temperature (C)]]*OO[[#This Row],[81]]</f>
        <v>3.8939155707375E-10</v>
      </c>
      <c r="CF78" s="10">
        <f>3/24000000*OO[[#This Row],[140 (06JUL1985 09:00:00)-Water Temperature (C)]]*OO[[#This Row],[82]]</f>
        <v>3.5306143586262499E-10</v>
      </c>
      <c r="CG78" s="10">
        <f>3/24000000*OO[[#This Row],[141 (06JUL1985 12:00:00)-Water Temperature (C)]]*OO[[#This Row],[83]]</f>
        <v>3.24936788262E-10</v>
      </c>
      <c r="CH78" s="10">
        <f>3/24000000*OO[[#This Row],[142 (06JUL1985 15:00:00)-Water Temperature (C)]]*OO[[#This Row],[84]]</f>
        <v>3.0402006580762496E-10</v>
      </c>
      <c r="CI78" s="10">
        <f>3/24000000*OO[[#This Row],[143 (06JUL1985 18:00:00)-Water Temperature (C)]]*OO[[#This Row],[85]]</f>
        <v>2.8700008732499998E-10</v>
      </c>
      <c r="CJ78" s="10">
        <f>3/24000000*OO[[#This Row],[144 (06JUL1985 21:00:00)-Water Temperature (C)]]*OO[[#This Row],[86]]</f>
        <v>2.6833846696799995E-10</v>
      </c>
      <c r="CK78" s="10">
        <f>3/24000000*OO[[#This Row],[145 (07JUL1985 00:00:00)-Water Temperature (C)]]*OO[[#This Row],[87]]</f>
        <v>2.4835426264135001E-10</v>
      </c>
      <c r="CL78" s="10">
        <f>3/24000000*OO[[#This Row],[146 (07JUL1985 03:00:00)-Water Temperature (C)]]*OO[[#This Row],[88]]</f>
        <v>2.263376040228E-10</v>
      </c>
      <c r="CM78" s="10">
        <f>3/24000000*OO[[#This Row],[147 (07JUL1985 06:00:00)-Water Temperature (C)]]*OO[[#This Row],[89]]</f>
        <v>2.0311282665356248E-10</v>
      </c>
      <c r="CN78" s="10">
        <f>3/24000000*OO[[#This Row],[148 (07JUL1985 09:00:00)-Water Temperature (C)]]*OO[[#This Row],[90]]</f>
        <v>1.8311022709047501E-10</v>
      </c>
      <c r="CO78" s="10">
        <f>3/24000000*OO[[#This Row],[149 (07JUL1985 12:00:00)-Water Temperature (C)]]*OO[[#This Row],[91]]</f>
        <v>1.673513139909625E-10</v>
      </c>
      <c r="CP78" s="10">
        <f>3/24000000*OO[[#This Row],[150 (07JUL1985 15:00:00)-Water Temperature (C)]]*OO[[#This Row],[92]]</f>
        <v>1.5725934365469996E-10</v>
      </c>
      <c r="CQ78" s="10">
        <f>3/24000000*OO[[#This Row],[151 (07JUL1985 18:00:00)-Water Temperature (C)]]*OO[[#This Row],[93]]</f>
        <v>1.4858724214022497E-10</v>
      </c>
      <c r="CR78" s="10">
        <f>3/24000000*OO[[#This Row],[152 (07JUL1985 21:00:00)-Water Temperature (C)]]*OO[[#This Row],[94]]</f>
        <v>1.3948683410141249E-10</v>
      </c>
      <c r="CS78" s="10">
        <f>3/24000000*OO[[#This Row],[153 (08JUL1985 00:00:00)-Water Temperature (C)]]*OO[[#This Row],[95]]</f>
        <v>1.2997815266482498E-10</v>
      </c>
      <c r="CT78" s="10">
        <f>3/24000000*OO[[#This Row],[154 (08JUL1985 03:00:00)-Water Temperature (C)]]*OO[[#This Row],[96]]</f>
        <v>1.2051348935741249E-10</v>
      </c>
      <c r="CU78" s="10">
        <f>3/24000000*OO[[#This Row],[155 (08JUL1985 06:00:00)-Water Temperature (C)]]*OO[[#This Row],[97]]</f>
        <v>1.109571155226E-10</v>
      </c>
      <c r="CV78" s="10">
        <f>3/24000000*OO[[#This Row],[156 (08JUL1985 09:00:00)-Water Temperature (C)]]*OO[[#This Row],[98]]</f>
        <v>1.0294868627627497E-10</v>
      </c>
      <c r="CW78" s="10">
        <f>3/24000000*OO[[#This Row],[157 (08JUL1985 12:00:00)-Water Temperature (C)]]*OO[[#This Row],[99]]</f>
        <v>9.7166827100175006E-11</v>
      </c>
    </row>
    <row r="79" spans="1:101" x14ac:dyDescent="0.35">
      <c r="A79" t="s">
        <v>84</v>
      </c>
      <c r="B79">
        <v>866.85419999999999</v>
      </c>
      <c r="C79" s="10">
        <f>3/24*OO[[#This Row],[59 (26JUN1985 06:00:00)-Water Temperature (C)]]*OO[[#This Row],[1]]/SUM(OO[1])</f>
        <v>3.4596162975821381E-25</v>
      </c>
      <c r="D79" s="10">
        <f>3/24*OO[[#This Row],[60 (26JUN1985 09:00:00)-Water Temperature (C)]]*OO[[#This Row],[2]]/SUM(OO[2])</f>
        <v>1.183354359193933E-10</v>
      </c>
      <c r="E79" s="10">
        <f>3/24*OO[[#This Row],[61 (26JUN1985 12:00:00)-Water Temperature (C)]]*OO[[#This Row],[3]]/SUM(OO[3])</f>
        <v>2.2828510909564418E-3</v>
      </c>
      <c r="F79" s="10">
        <f>3/24*OO[[#This Row],[62 (26JUN1985 15:00:00)-Water Temperature (C)]]*OO[[#This Row],[4]]/SUM(OO[4])</f>
        <v>0.11181980159079698</v>
      </c>
      <c r="G79" s="10">
        <f>3/24*OO[[#This Row],[63 (26JUN1985 18:00:00)-Water Temperature (C)]]*OO[[#This Row],[5]]/SUM(OO[5])</f>
        <v>0.1340356448821988</v>
      </c>
      <c r="H79" s="10">
        <f>3/24*OO[[#This Row],[64 (26JUN1985 21:00:00)-Water Temperature (C)]]*OO[[#This Row],[6]]/SUM(OO[6])</f>
        <v>2.1557635430466793E-2</v>
      </c>
      <c r="I79" s="10">
        <f>3/24*OO[[#This Row],[65 (27JUN1985 00:00:00)-Water Temperature (C)]]*OO[[#This Row],[7]]/SUM(OO[7])</f>
        <v>1.0577166015749823E-3</v>
      </c>
      <c r="J79" s="10">
        <f>3/24*OO[[#This Row],[66 (27JUN1985 03:00:00)-Water Temperature (C)]]*OO[[#This Row],[8]]/SUM(OO[8])</f>
        <v>4.5009377744388878E-5</v>
      </c>
      <c r="K79" s="10">
        <f>3/24*OO[[#This Row],[67 (27JUN1985 06:00:00)-Water Temperature (C)]]*OO[[#This Row],[9]]/SUM(OO[9])</f>
        <v>1.7614104564767019E-5</v>
      </c>
      <c r="L79" s="10">
        <f>3/24*OO[[#This Row],[68 (27JUN1985 09:00:00)-Water Temperature (C)]]*OO[[#This Row],[10]]/SUM(OO[10])</f>
        <v>1.4235305830588713E-5</v>
      </c>
      <c r="M79" s="10">
        <f>3/24*OO[[#This Row],[69 (27JUN1985 12:00:00)-Water Temperature (C)]]*OO[[#This Row],[11]]/SUM(OO[11])</f>
        <v>1.1869428005326221E-5</v>
      </c>
      <c r="N79" s="10">
        <f>3/24*OO[[#This Row],[70 (27JUN1985 15:00:00)-Water Temperature (C)]]*OO[[#This Row],[12]]/SUM(OO[12])</f>
        <v>9.9098055986660073E-6</v>
      </c>
      <c r="O79" s="10">
        <f>3/24*OO[[#This Row],[71 (27JUN1985 18:00:00)-Water Temperature (C)]]*OO[[#This Row],[13]]/SUM(OO[13])</f>
        <v>8.2704713614490457E-6</v>
      </c>
      <c r="P79" s="10">
        <f>3/24*OO[[#This Row],[72 (27JUN1985 21:00:00)-Water Temperature (C)]]*OO[[#This Row],[14]]/SUM(OO[14])</f>
        <v>6.7930476504037915E-6</v>
      </c>
      <c r="Q79" s="10">
        <f>3/24*OO[[#This Row],[73 (28JUN1985 00:00:00)-Water Temperature (C)]]*OO[[#This Row],[15]]/SUM(OO[15])</f>
        <v>5.492126593005519E-6</v>
      </c>
      <c r="R79" s="10">
        <f>3/24*OO[[#This Row],[74 (28JUN1985 03:00:00)-Water Temperature (C)]]*OO[[#This Row],[16]]/SUM(OO[16])</f>
        <v>4.3825558273738322E-6</v>
      </c>
      <c r="S79" s="10">
        <f>3/24*OO[[#This Row],[75 (28JUN1985 06:00:00)-Water Temperature (C)]]*OO[[#This Row],[17]]/SUM(OO[17])</f>
        <v>3.4562565930452742E-6</v>
      </c>
      <c r="T79" s="10">
        <f>3/24*OO[[#This Row],[76 (28JUN1985 09:00:00)-Water Temperature (C)]]*OO[[#This Row],[18]]/SUM(OO[18])</f>
        <v>2.7625036977968382E-6</v>
      </c>
      <c r="U79" s="10">
        <f>3/24*OO[[#This Row],[77 (28JUN1985 12:00:00)-Water Temperature (C)]]*OO[[#This Row],[19]]/SUM(OO[19])</f>
        <v>2.2495451168158062E-6</v>
      </c>
      <c r="V79" s="10">
        <f>3/24000000*OO[[#This Row],[78 (28JUN1985 15:00:00)-Water Temperature (C)]]*OO[[#This Row],[20]]</f>
        <v>1.8587675587454999E-6</v>
      </c>
      <c r="W79" s="10">
        <f>3/24000000*OO[[#This Row],[79 (28JUN1985 18:00:00)-Water Temperature (C)]]*OO[[#This Row],[21]]</f>
        <v>1.5544880403120001E-6</v>
      </c>
      <c r="X79" s="10">
        <f>3/24000000*OO[[#This Row],[80 (28JUN1985 21:00:00)-Water Temperature (C)]]*OO[[#This Row],[22]]</f>
        <v>1.2878502798356248E-6</v>
      </c>
      <c r="Y79" s="10">
        <f>3/24000000*OO[[#This Row],[81 (29JUN1985 00:00:00)-Water Temperature (C)]]*OO[[#This Row],[23]]</f>
        <v>1.0466010937705E-6</v>
      </c>
      <c r="Z79" s="10">
        <f>3/24000000*OO[[#This Row],[82 (29JUN1985 03:00:00)-Water Temperature (C)]]*OO[[#This Row],[24]]</f>
        <v>8.4209859986550002E-7</v>
      </c>
      <c r="AA79" s="10">
        <f>3/24000000*OO[[#This Row],[83 (29JUN1985 06:00:00)-Water Temperature (C)]]*OO[[#This Row],[25]]</f>
        <v>6.7058399743124994E-7</v>
      </c>
      <c r="AB79" s="10">
        <f>3/24000000*OO[[#This Row],[84 (29JUN1985 09:00:00)-Water Temperature (C)]]*OO[[#This Row],[26]]</f>
        <v>5.4493265838662507E-7</v>
      </c>
      <c r="AC79" s="10">
        <f>3/24000000*OO[[#This Row],[85 (29JUN1985 12:00:00)-Water Temperature (C)]]*OO[[#This Row],[27]]</f>
        <v>4.5054645944099991E-7</v>
      </c>
      <c r="AD79" s="10">
        <f>3/24000000*OO[[#This Row],[86 (29JUN1985 15:00:00)-Water Temperature (C)]]*OO[[#This Row],[28]]</f>
        <v>3.7764175981200005E-7</v>
      </c>
      <c r="AE79" s="10">
        <f>3/24000000*OO[[#This Row],[88 (29JUN1985 21:00:00)-Water Temperature (C)]]*OO[[#This Row],[30]]</f>
        <v>2.6593560014524999E-7</v>
      </c>
      <c r="AF79" s="10">
        <f>3/24000000*OO[[#This Row],[88 (29JUN1985 21:00:00)-Water Temperature (C)]]*OO[[#This Row],[30]]</f>
        <v>2.6593560014524999E-7</v>
      </c>
      <c r="AG79" s="10">
        <f>3/24000000*OO[[#This Row],[89 (30JUN1985 00:00:00)-Water Temperature (C)]]*OO[[#This Row],[31]]</f>
        <v>2.1944768260277499E-7</v>
      </c>
      <c r="AH79" s="10">
        <f>3/24000000*OO[[#This Row],[90 (30JUN1985 03:00:00)-Water Temperature (C)]]*OO[[#This Row],[32]]</f>
        <v>1.7916749759999998E-7</v>
      </c>
      <c r="AI79" s="10">
        <f>3/24000000*OO[[#This Row],[91 (30JUN1985 06:00:00)-Water Temperature (C)]]*OO[[#This Row],[33]]</f>
        <v>1.4517647122481251E-7</v>
      </c>
      <c r="AJ79" s="10">
        <f>3/24000000*OO[[#This Row],[92 (30JUN1985 09:00:00)-Water Temperature (C)]]*OO[[#This Row],[34]]</f>
        <v>1.1980527954719997E-7</v>
      </c>
      <c r="AK79" s="10">
        <f>3/24000000*OO[[#This Row],[93 (30JUN1985 12:00:00)-Water Temperature (C)]]*OO[[#This Row],[35]]</f>
        <v>1.0117868377422498E-7</v>
      </c>
      <c r="AL79" s="10">
        <f>3/24000000*OO[[#This Row],[94 (30JUN1985 15:00:00)-Water Temperature (C)]]*OO[[#This Row],[36]]</f>
        <v>8.7486572460374997E-8</v>
      </c>
      <c r="AM79" s="10">
        <f>3/24000000*OO[[#This Row],[95 (30JUN1985 18:00:00)-Water Temperature (C)]]*OO[[#This Row],[37]]</f>
        <v>7.687610313882499E-8</v>
      </c>
      <c r="AN79" s="10">
        <f>3/24000000*OO[[#This Row],[96 (30JUN1985 21:00:00)-Water Temperature (C)]]*OO[[#This Row],[38]]</f>
        <v>6.701952904789999E-8</v>
      </c>
      <c r="AO79" s="10">
        <f>3/24000000*OO[[#This Row],[97 (01JUL1985 00:00:00)-Water Temperature (C)]]*OO[[#This Row],[39]]</f>
        <v>5.7952312236374995E-8</v>
      </c>
      <c r="AP79" s="10">
        <f>3/24000000*OO[[#This Row],[98 (01JUL1985 03:00:00)-Water Temperature (C)]]*OO[[#This Row],[40]]</f>
        <v>4.9762927427425001E-8</v>
      </c>
      <c r="AQ79" s="10">
        <f>3/24000000*OO[[#This Row],[99 (01JUL1985 06:00:00)-Water Temperature (C)]]*OO[[#This Row],[41]]</f>
        <v>4.2294070575000002E-8</v>
      </c>
      <c r="AR79" s="10">
        <f>3/24000000*OO[[#This Row],[100 (01JUL1985 09:00:00)-Water Temperature (C)]]*OO[[#This Row],[42]]</f>
        <v>3.6468493778250002E-8</v>
      </c>
      <c r="AS79" s="10">
        <f>3/24000000*OO[[#This Row],[101 (01JUL1985 12:00:00)-Water Temperature (C)]]*OO[[#This Row],[43]]</f>
        <v>3.1925418246400002E-8</v>
      </c>
      <c r="AT79" s="10">
        <f>3/24000000*OO[[#This Row],[102 (01JUL1985 15:00:00)-Water Temperature (C)]]*OO[[#This Row],[44]]</f>
        <v>2.8257113101475E-8</v>
      </c>
      <c r="AU79" s="10">
        <f>3/24000000*OO[[#This Row],[103 (01JUL1985 18:00:00)-Water Temperature (C)]]*OO[[#This Row],[45]]</f>
        <v>2.5381692190775E-8</v>
      </c>
      <c r="AV79" s="10">
        <f>3/24000000*OO[[#This Row],[104 (01JUL1985 21:00:00)-Water Temperature (C)]]*OO[[#This Row],[46]]</f>
        <v>2.2541649836519996E-8</v>
      </c>
      <c r="AW79" s="10">
        <f>3/24000000*OO[[#This Row],[105 (02JUL1985 00:00:00)-Water Temperature (C)]]*OO[[#This Row],[47]]</f>
        <v>1.9934339879308748E-8</v>
      </c>
      <c r="AX79" s="10">
        <f>3/24000000*OO[[#This Row],[106 (02JUL1985 03:00:00)-Water Temperature (C)]]*OO[[#This Row],[48]]</f>
        <v>1.7429644976282499E-8</v>
      </c>
      <c r="AY79" s="10">
        <f>3/24000000*OO[[#This Row],[107 (02JUL1985 06:00:00)-Water Temperature (C)]]*OO[[#This Row],[49]]</f>
        <v>1.5102868463199998E-8</v>
      </c>
      <c r="AZ79" s="10">
        <f>3/24000000*OO[[#This Row],[108 (02JUL1985 09:00:00)-Water Temperature (C)]]*OO[[#This Row],[50]]</f>
        <v>1.3094217818324998E-8</v>
      </c>
      <c r="BA79" s="10">
        <f>3/24000000*OO[[#This Row],[109 (02JUL1985 12:00:00)-Water Temperature (C)]]*OO[[#This Row],[51]]</f>
        <v>1.152464757016E-8</v>
      </c>
      <c r="BB79" s="10">
        <f>3/24000000*OO[[#This Row],[110 (02JUL1985 15:00:00)-Water Temperature (C)]]*OO[[#This Row],[52]]</f>
        <v>1.035481605519375E-8</v>
      </c>
      <c r="BC79" s="10">
        <f>3/24000000*OO[[#This Row],[111 (02JUL1985 18:00:00)-Water Temperature (C)]]*OO[[#This Row],[53]]</f>
        <v>9.3706025936024998E-9</v>
      </c>
      <c r="BD79" s="10">
        <f>3/24000000*OO[[#This Row],[112 (02JUL1985 21:00:00)-Water Temperature (C)]]*OO[[#This Row],[54]]</f>
        <v>8.3556570363524988E-9</v>
      </c>
      <c r="BE79" s="10">
        <f>3/24000000*OO[[#This Row],[113 (03JUL1985 00:00:00)-Water Temperature (C)]]*OO[[#This Row],[55]]</f>
        <v>7.2703427415299989E-9</v>
      </c>
      <c r="BF79" s="10">
        <f>3/24000000*OO[[#This Row],[114 (03JUL1985 03:00:00)-Water Temperature (C)]]*OO[[#This Row],[56]]</f>
        <v>6.2938584098662509E-9</v>
      </c>
      <c r="BG79" s="10">
        <f>3/24000000*OO[[#This Row],[115 (03JUL1985 06:00:00)-Water Temperature (C)]]*OO[[#This Row],[57]]</f>
        <v>5.3982216818899998E-9</v>
      </c>
      <c r="BH79" s="10">
        <f>3/24000000*OO[[#This Row],[116 (03JUL1985 09:00:00)-Water Temperature (C)]]*OO[[#This Row],[58]]</f>
        <v>4.6529615293312493E-9</v>
      </c>
      <c r="BI79" s="10">
        <f>3/24000000*OO[[#This Row],[117 (03JUL1985 12:00:00)-Water Temperature (C)]]*OO[[#This Row],[59]]</f>
        <v>4.0486158788000007E-9</v>
      </c>
      <c r="BJ79" s="10">
        <f>3/24000000*OO[[#This Row],[118 (03JUL1985 15:00:00)-Water Temperature (C)]]*OO[[#This Row],[60]]</f>
        <v>3.5687684311562493E-9</v>
      </c>
      <c r="BK79" s="10">
        <f>3/24000000*OO[[#This Row],[119 (03JUL1985 18:00:00)-Water Temperature (C)]]*OO[[#This Row],[61]]</f>
        <v>3.19880325842E-9</v>
      </c>
      <c r="BL79" s="10">
        <f>3/24000000*OO[[#This Row],[120 (03JUL1985 21:00:00)-Water Temperature (C)]]*OO[[#This Row],[62]]</f>
        <v>2.8431977070000002E-9</v>
      </c>
      <c r="BM79" s="10">
        <f>3/24000000*OO[[#This Row],[121 (04JUL1985 00:00:00)-Water Temperature (C)]]*OO[[#This Row],[63]]</f>
        <v>2.4985940700875003E-9</v>
      </c>
      <c r="BN79" s="10">
        <f>3/24000000*OO[[#This Row],[122 (04JUL1985 03:00:00)-Water Temperature (C)]]*OO[[#This Row],[64]]</f>
        <v>2.1807524159999998E-9</v>
      </c>
      <c r="BO79" s="10">
        <f>3/24000000*OO[[#This Row],[123 (04JUL1985 06:00:00)-Water Temperature (C)]]*OO[[#This Row],[65]]</f>
        <v>1.884528747286625E-9</v>
      </c>
      <c r="BP79" s="10">
        <f>3/24000000*OO[[#This Row],[124 (04JUL1985 09:00:00)-Water Temperature (C)]]*OO[[#This Row],[66]]</f>
        <v>1.6581384106008749E-9</v>
      </c>
      <c r="BQ79" s="10">
        <f>3/24000000*OO[[#This Row],[125 (04JUL1985 12:00:00)-Water Temperature (C)]]*OO[[#This Row],[67]]</f>
        <v>1.4788015802254999E-9</v>
      </c>
      <c r="BR79" s="10">
        <f>3/24000000*OO[[#This Row],[126 (04JUL1985 15:00:00)-Water Temperature (C)]]*OO[[#This Row],[68]]</f>
        <v>1.3327812258499998E-9</v>
      </c>
      <c r="BS79" s="10">
        <f>3/24000000*OO[[#This Row],[127 (04JUL1985 18:00:00)-Water Temperature (C)]]*OO[[#This Row],[69]]</f>
        <v>1.20583409518975E-9</v>
      </c>
      <c r="BT79" s="10">
        <f>3/24000000*OO[[#This Row],[128 (04JUL1985 21:00:00)-Water Temperature (C)]]*OO[[#This Row],[70]]</f>
        <v>1.0827536306512499E-9</v>
      </c>
      <c r="BU79" s="10">
        <f>3/24000000*OO[[#This Row],[129 (05JUL1985 00:00:00)-Water Temperature (C)]]*OO[[#This Row],[71]]</f>
        <v>9.6623549957025008E-10</v>
      </c>
      <c r="BV79" s="10">
        <f>3/24000000*OO[[#This Row],[130 (05JUL1985 03:00:00)-Water Temperature (C)]]*OO[[#This Row],[72]]</f>
        <v>8.5595979456900005E-10</v>
      </c>
      <c r="BW79" s="10">
        <f>3/24000000*OO[[#This Row],[131 (05JUL1985 06:00:00)-Water Temperature (C)]]*OO[[#This Row],[73]]</f>
        <v>7.5255113388562501E-10</v>
      </c>
      <c r="BX79" s="10">
        <f>3/24000000*OO[[#This Row],[132 (05JUL1985 09:00:00)-Water Temperature (C)]]*OO[[#This Row],[74]]</f>
        <v>6.7389594947999991E-10</v>
      </c>
      <c r="BY79" s="10">
        <f>3/24000000*OO[[#This Row],[133 (05JUL1985 12:00:00)-Water Temperature (C)]]*OO[[#This Row],[75]]</f>
        <v>6.1489616526737496E-10</v>
      </c>
      <c r="BZ79" s="10">
        <f>3/24000000*OO[[#This Row],[134 (05JUL1985 15:00:00)-Water Temperature (C)]]*OO[[#This Row],[76]]</f>
        <v>5.7060742999999998E-10</v>
      </c>
      <c r="CA79" s="10">
        <f>3/24000000*OO[[#This Row],[135 (05JUL1985 18:00:00)-Water Temperature (C)]]*OO[[#This Row],[77]]</f>
        <v>5.3360914285574995E-10</v>
      </c>
      <c r="CB79" s="10">
        <f>3/24000000*OO[[#This Row],[136 (05JUL1985 21:00:00)-Water Temperature (C)]]*OO[[#This Row],[78]]</f>
        <v>4.9156803024037497E-10</v>
      </c>
      <c r="CC79" s="10">
        <f>3/24000000*OO[[#This Row],[137 (06JUL1985 00:00:00)-Water Temperature (C)]]*OO[[#This Row],[79]]</f>
        <v>4.4566262415675001E-10</v>
      </c>
      <c r="CD79" s="10">
        <f>3/24000000*OO[[#This Row],[138 (06JUL1985 03:00:00)-Water Temperature (C)]]*OO[[#This Row],[80]]</f>
        <v>3.9884258983962503E-10</v>
      </c>
      <c r="CE79" s="10">
        <f>3/24000000*OO[[#This Row],[139 (06JUL1985 06:00:00)-Water Temperature (C)]]*OO[[#This Row],[81]]</f>
        <v>3.5334879910312503E-10</v>
      </c>
      <c r="CF79" s="10">
        <f>3/24000000*OO[[#This Row],[140 (06JUL1985 09:00:00)-Water Temperature (C)]]*OO[[#This Row],[82]]</f>
        <v>3.1998355964999998E-10</v>
      </c>
      <c r="CG79" s="10">
        <f>3/24000000*OO[[#This Row],[141 (06JUL1985 12:00:00)-Water Temperature (C)]]*OO[[#This Row],[83]]</f>
        <v>2.9413747660912499E-10</v>
      </c>
      <c r="CH79" s="10">
        <f>3/24000000*OO[[#This Row],[142 (06JUL1985 15:00:00)-Water Temperature (C)]]*OO[[#This Row],[84]]</f>
        <v>2.7458413399374994E-10</v>
      </c>
      <c r="CI79" s="10">
        <f>3/24000000*OO[[#This Row],[143 (06JUL1985 18:00:00)-Water Temperature (C)]]*OO[[#This Row],[85]]</f>
        <v>2.5899781021687497E-10</v>
      </c>
      <c r="CJ79" s="10">
        <f>3/24000000*OO[[#This Row],[144 (06JUL1985 21:00:00)-Water Temperature (C)]]*OO[[#This Row],[86]]</f>
        <v>2.4210929520300001E-10</v>
      </c>
      <c r="CK79" s="10">
        <f>3/24000000*OO[[#This Row],[145 (07JUL1985 00:00:00)-Water Temperature (C)]]*OO[[#This Row],[87]]</f>
        <v>2.242288567389375E-10</v>
      </c>
      <c r="CL79" s="10">
        <f>3/24000000*OO[[#This Row],[146 (07JUL1985 03:00:00)-Water Temperature (C)]]*OO[[#This Row],[88]]</f>
        <v>2.0483202006592501E-10</v>
      </c>
      <c r="CM79" s="10">
        <f>3/24000000*OO[[#This Row],[147 (07JUL1985 06:00:00)-Water Temperature (C)]]*OO[[#This Row],[89]]</f>
        <v>1.8395978218375E-10</v>
      </c>
      <c r="CN79" s="10">
        <f>3/24000000*OO[[#This Row],[148 (07JUL1985 09:00:00)-Water Temperature (C)]]*OO[[#This Row],[90]]</f>
        <v>1.6577107689367499E-10</v>
      </c>
      <c r="CO79" s="10">
        <f>3/24000000*OO[[#This Row],[149 (07JUL1985 12:00:00)-Water Temperature (C)]]*OO[[#This Row],[91]]</f>
        <v>1.5133681403149999E-10</v>
      </c>
      <c r="CP79" s="10">
        <f>3/24000000*OO[[#This Row],[150 (07JUL1985 15:00:00)-Water Temperature (C)]]*OO[[#This Row],[92]]</f>
        <v>1.4183974112840001E-10</v>
      </c>
      <c r="CQ79" s="10">
        <f>3/24000000*OO[[#This Row],[151 (07JUL1985 18:00:00)-Water Temperature (C)]]*OO[[#This Row],[93]]</f>
        <v>1.3390485018336249E-10</v>
      </c>
      <c r="CR79" s="10">
        <f>3/24000000*OO[[#This Row],[152 (07JUL1985 21:00:00)-Water Temperature (C)]]*OO[[#This Row],[94]]</f>
        <v>1.2572833963225001E-10</v>
      </c>
      <c r="CS79" s="10">
        <f>3/24000000*OO[[#This Row],[153 (08JUL1985 00:00:00)-Water Temperature (C)]]*OO[[#This Row],[95]]</f>
        <v>1.1724495815722497E-10</v>
      </c>
      <c r="CT79" s="10">
        <f>3/24000000*OO[[#This Row],[154 (08JUL1985 03:00:00)-Water Temperature (C)]]*OO[[#This Row],[96]]</f>
        <v>1.0875450468319999E-10</v>
      </c>
      <c r="CU79" s="10">
        <f>3/24000000*OO[[#This Row],[155 (08JUL1985 06:00:00)-Water Temperature (C)]]*OO[[#This Row],[97]]</f>
        <v>1.0024057195079998E-10</v>
      </c>
      <c r="CV79" s="10">
        <f>3/24000000*OO[[#This Row],[156 (08JUL1985 09:00:00)-Water Temperature (C)]]*OO[[#This Row],[98]]</f>
        <v>9.2999878859650007E-11</v>
      </c>
      <c r="CW79" s="10">
        <f>3/24000000*OO[[#This Row],[157 (08JUL1985 12:00:00)-Water Temperature (C)]]*OO[[#This Row],[99]]</f>
        <v>8.7645778679474998E-11</v>
      </c>
    </row>
    <row r="80" spans="1:101" x14ac:dyDescent="0.35">
      <c r="A80" t="s">
        <v>85</v>
      </c>
      <c r="B80">
        <v>809.36289999999997</v>
      </c>
      <c r="C80" s="10">
        <f>3/24*OO[[#This Row],[59 (26JUN1985 06:00:00)-Water Temperature (C)]]*OO[[#This Row],[1]]/SUM(OO[1])</f>
        <v>2.6743822623207194E-26</v>
      </c>
      <c r="D80" s="10">
        <f>3/24*OO[[#This Row],[60 (26JUN1985 09:00:00)-Water Temperature (C)]]*OO[[#This Row],[2]]/SUM(OO[2])</f>
        <v>1.1484970354247175E-11</v>
      </c>
      <c r="E80" s="10">
        <f>3/24*OO[[#This Row],[61 (26JUN1985 12:00:00)-Water Temperature (C)]]*OO[[#This Row],[3]]/SUM(OO[3])</f>
        <v>1.0290649703829941E-3</v>
      </c>
      <c r="F80" s="10">
        <f>3/24*OO[[#This Row],[62 (26JUN1985 15:00:00)-Water Temperature (C)]]*OO[[#This Row],[4]]/SUM(OO[4])</f>
        <v>7.7254712810923415E-2</v>
      </c>
      <c r="G80" s="10">
        <f>3/24*OO[[#This Row],[63 (26JUN1985 18:00:00)-Water Temperature (C)]]*OO[[#This Row],[5]]/SUM(OO[5])</f>
        <v>0.12056829206020157</v>
      </c>
      <c r="H80" s="10">
        <f>3/24*OO[[#This Row],[64 (26JUN1985 21:00:00)-Water Temperature (C)]]*OO[[#This Row],[6]]/SUM(OO[6])</f>
        <v>2.3619123412851366E-2</v>
      </c>
      <c r="I80" s="10">
        <f>3/24*OO[[#This Row],[65 (27JUN1985 00:00:00)-Water Temperature (C)]]*OO[[#This Row],[7]]/SUM(OO[7])</f>
        <v>1.3418227107309169E-3</v>
      </c>
      <c r="J80" s="10">
        <f>3/24*OO[[#This Row],[66 (27JUN1985 03:00:00)-Water Temperature (C)]]*OO[[#This Row],[8]]/SUM(OO[8])</f>
        <v>5.2214934089756517E-5</v>
      </c>
      <c r="K80" s="10">
        <f>3/24*OO[[#This Row],[67 (27JUN1985 06:00:00)-Water Temperature (C)]]*OO[[#This Row],[9]]/SUM(OO[9])</f>
        <v>1.5171305772867539E-5</v>
      </c>
      <c r="L80" s="10">
        <f>3/24*OO[[#This Row],[68 (27JUN1985 09:00:00)-Water Temperature (C)]]*OO[[#This Row],[10]]/SUM(OO[10])</f>
        <v>1.2047667014438684E-5</v>
      </c>
      <c r="M80" s="10">
        <f>3/24*OO[[#This Row],[69 (27JUN1985 12:00:00)-Water Temperature (C)]]*OO[[#This Row],[11]]/SUM(OO[11])</f>
        <v>1.0037279668344624E-5</v>
      </c>
      <c r="N80" s="10">
        <f>3/24*OO[[#This Row],[70 (27JUN1985 15:00:00)-Water Temperature (C)]]*OO[[#This Row],[12]]/SUM(OO[12])</f>
        <v>8.3749092347534581E-6</v>
      </c>
      <c r="O80" s="10">
        <f>3/24*OO[[#This Row],[71 (27JUN1985 18:00:00)-Water Temperature (C)]]*OO[[#This Row],[13]]/SUM(OO[13])</f>
        <v>6.9865604929271551E-6</v>
      </c>
      <c r="P80" s="10">
        <f>3/24*OO[[#This Row],[72 (27JUN1985 21:00:00)-Water Temperature (C)]]*OO[[#This Row],[14]]/SUM(OO[14])</f>
        <v>5.7418849771152719E-6</v>
      </c>
      <c r="Q80" s="10">
        <f>3/24*OO[[#This Row],[73 (28JUN1985 00:00:00)-Water Temperature (C)]]*OO[[#This Row],[15]]/SUM(OO[15])</f>
        <v>4.6468569907506173E-6</v>
      </c>
      <c r="R80" s="10">
        <f>3/24*OO[[#This Row],[74 (28JUN1985 03:00:00)-Water Temperature (C)]]*OO[[#This Row],[16]]/SUM(OO[16])</f>
        <v>3.7141064845997421E-6</v>
      </c>
      <c r="S80" s="10">
        <f>3/24*OO[[#This Row],[75 (28JUN1985 06:00:00)-Water Temperature (C)]]*OO[[#This Row],[17]]/SUM(OO[17])</f>
        <v>2.9319830283336762E-6</v>
      </c>
      <c r="T80" s="10">
        <f>3/24*OO[[#This Row],[76 (28JUN1985 09:00:00)-Water Temperature (C)]]*OO[[#This Row],[18]]/SUM(OO[18])</f>
        <v>2.341784796055144E-6</v>
      </c>
      <c r="U80" s="10">
        <f>3/24*OO[[#This Row],[77 (28JUN1985 12:00:00)-Water Temperature (C)]]*OO[[#This Row],[19]]/SUM(OO[19])</f>
        <v>1.9049298122147691E-6</v>
      </c>
      <c r="V80" s="10">
        <f>3/24000000*OO[[#This Row],[78 (28JUN1985 15:00:00)-Water Temperature (C)]]*OO[[#This Row],[20]]</f>
        <v>1.5710165658974997E-6</v>
      </c>
      <c r="W80" s="10">
        <f>3/24000000*OO[[#This Row],[79 (28JUN1985 18:00:00)-Water Temperature (C)]]*OO[[#This Row],[21]]</f>
        <v>1.3125535987499998E-6</v>
      </c>
      <c r="X80" s="10">
        <f>3/24000000*OO[[#This Row],[80 (28JUN1985 21:00:00)-Water Temperature (C)]]*OO[[#This Row],[22]]</f>
        <v>1.0878632761703747E-6</v>
      </c>
      <c r="Y80" s="10">
        <f>3/24000000*OO[[#This Row],[81 (29JUN1985 00:00:00)-Water Temperature (C)]]*OO[[#This Row],[23]]</f>
        <v>8.8489383244899994E-7</v>
      </c>
      <c r="Z80" s="10">
        <f>3/24000000*OO[[#This Row],[82 (29JUN1985 03:00:00)-Water Temperature (C)]]*OO[[#This Row],[24]]</f>
        <v>7.1302038695387497E-7</v>
      </c>
      <c r="AA80" s="10">
        <f>3/24000000*OO[[#This Row],[83 (29JUN1985 06:00:00)-Water Temperature (C)]]*OO[[#This Row],[25]]</f>
        <v>5.6843103265449987E-7</v>
      </c>
      <c r="AB80" s="10">
        <f>3/24000000*OO[[#This Row],[84 (29JUN1985 09:00:00)-Water Temperature (C)]]*OO[[#This Row],[26]]</f>
        <v>4.6149735406162491E-7</v>
      </c>
      <c r="AC80" s="10">
        <f>3/24000000*OO[[#This Row],[85 (29JUN1985 12:00:00)-Water Temperature (C)]]*OO[[#This Row],[27]]</f>
        <v>3.8120567417599999E-7</v>
      </c>
      <c r="AD80" s="10">
        <f>3/24000000*OO[[#This Row],[86 (29JUN1985 15:00:00)-Water Temperature (C)]]*OO[[#This Row],[28]]</f>
        <v>3.1892120596812502E-7</v>
      </c>
      <c r="AE80" s="10">
        <f>3/24000000*OO[[#This Row],[88 (29JUN1985 21:00:00)-Water Temperature (C)]]*OO[[#This Row],[30]]</f>
        <v>2.2431046710665E-7</v>
      </c>
      <c r="AF80" s="10">
        <f>3/24000000*OO[[#This Row],[88 (29JUN1985 21:00:00)-Water Temperature (C)]]*OO[[#This Row],[30]]</f>
        <v>2.2431046710665E-7</v>
      </c>
      <c r="AG80" s="10">
        <f>3/24000000*OO[[#This Row],[89 (30JUN1985 00:00:00)-Water Temperature (C)]]*OO[[#This Row],[31]]</f>
        <v>1.851694132278125E-7</v>
      </c>
      <c r="AH80" s="10">
        <f>3/24000000*OO[[#This Row],[90 (30JUN1985 03:00:00)-Water Temperature (C)]]*OO[[#This Row],[32]]</f>
        <v>1.51418663751975E-7</v>
      </c>
      <c r="AI80" s="10">
        <f>3/24000000*OO[[#This Row],[91 (30JUN1985 06:00:00)-Water Temperature (C)]]*OO[[#This Row],[33]]</f>
        <v>1.2275387409637499E-7</v>
      </c>
      <c r="AJ80" s="10">
        <f>3/24000000*OO[[#This Row],[92 (30JUN1985 09:00:00)-Water Temperature (C)]]*OO[[#This Row],[34]]</f>
        <v>1.0124122944387499E-7</v>
      </c>
      <c r="AK80" s="10">
        <f>3/24000000*OO[[#This Row],[93 (30JUN1985 12:00:00)-Water Temperature (C)]]*OO[[#This Row],[35]]</f>
        <v>8.53709600361375E-8</v>
      </c>
      <c r="AL80" s="10">
        <f>3/24000000*OO[[#This Row],[94 (30JUN1985 15:00:00)-Water Temperature (C)]]*OO[[#This Row],[36]]</f>
        <v>7.3611469761724994E-8</v>
      </c>
      <c r="AM80" s="10">
        <f>3/24000000*OO[[#This Row],[95 (30JUN1985 18:00:00)-Water Temperature (C)]]*OO[[#This Row],[37]]</f>
        <v>6.457291089479999E-8</v>
      </c>
      <c r="AN80" s="10">
        <f>3/24000000*OO[[#This Row],[96 (30JUN1985 21:00:00)-Water Temperature (C)]]*OO[[#This Row],[38]]</f>
        <v>5.6249022940462498E-8</v>
      </c>
      <c r="AO80" s="10">
        <f>3/24000000*OO[[#This Row],[97 (01JUL1985 00:00:00)-Water Temperature (C)]]*OO[[#This Row],[39]]</f>
        <v>4.8642199602999996E-8</v>
      </c>
      <c r="AP80" s="10">
        <f>3/24000000*OO[[#This Row],[98 (01JUL1985 03:00:00)-Water Temperature (C)]]*OO[[#This Row],[40]]</f>
        <v>4.1825681519999993E-8</v>
      </c>
      <c r="AQ80" s="10">
        <f>3/24000000*OO[[#This Row],[99 (01JUL1985 06:00:00)-Water Temperature (C)]]*OO[[#This Row],[41]]</f>
        <v>3.5583734848762493E-8</v>
      </c>
      <c r="AR80" s="10">
        <f>3/24000000*OO[[#This Row],[100 (01JUL1985 09:00:00)-Water Temperature (C)]]*OO[[#This Row],[42]]</f>
        <v>3.0674548605499997E-8</v>
      </c>
      <c r="AS80" s="10">
        <f>3/24000000*OO[[#This Row],[101 (01JUL1985 12:00:00)-Water Temperature (C)]]*OO[[#This Row],[43]]</f>
        <v>2.6821223614125E-8</v>
      </c>
      <c r="AT80" s="10">
        <f>3/24000000*OO[[#This Row],[102 (01JUL1985 15:00:00)-Water Temperature (C)]]*OO[[#This Row],[44]]</f>
        <v>2.3688304227149998E-8</v>
      </c>
      <c r="AU80" s="10">
        <f>3/24000000*OO[[#This Row],[103 (01JUL1985 18:00:00)-Water Temperature (C)]]*OO[[#This Row],[45]]</f>
        <v>2.1248558457026247E-8</v>
      </c>
      <c r="AV80" s="10">
        <f>3/24000000*OO[[#This Row],[104 (01JUL1985 21:00:00)-Water Temperature (C)]]*OO[[#This Row],[46]]</f>
        <v>1.8884770931162499E-8</v>
      </c>
      <c r="AW80" s="10">
        <f>3/24000000*OO[[#This Row],[105 (02JUL1985 00:00:00)-Water Temperature (C)]]*OO[[#This Row],[47]]</f>
        <v>1.6709893012698749E-8</v>
      </c>
      <c r="AX80" s="10">
        <f>3/24000000*OO[[#This Row],[106 (02JUL1985 03:00:00)-Water Temperature (C)]]*OO[[#This Row],[48]]</f>
        <v>1.46343968334375E-8</v>
      </c>
      <c r="AY80" s="10">
        <f>3/24000000*OO[[#This Row],[107 (02JUL1985 06:00:00)-Water Temperature (C)]]*OO[[#This Row],[49]]</f>
        <v>1.2685063959067498E-8</v>
      </c>
      <c r="AZ80" s="10">
        <f>3/24000000*OO[[#This Row],[108 (02JUL1985 09:00:00)-Water Temperature (C)]]*OO[[#This Row],[50]]</f>
        <v>1.0994850382619999E-8</v>
      </c>
      <c r="BA80" s="10">
        <f>3/24000000*OO[[#This Row],[109 (02JUL1985 12:00:00)-Water Temperature (C)]]*OO[[#This Row],[51]]</f>
        <v>9.6700461930900009E-9</v>
      </c>
      <c r="BB80" s="10">
        <f>3/24000000*OO[[#This Row],[110 (02JUL1985 15:00:00)-Water Temperature (C)]]*OO[[#This Row],[52]]</f>
        <v>8.6787358216262496E-9</v>
      </c>
      <c r="BC80" s="10">
        <f>3/24000000*OO[[#This Row],[111 (02JUL1985 18:00:00)-Water Temperature (C)]]*OO[[#This Row],[53]]</f>
        <v>7.8499840804850002E-9</v>
      </c>
      <c r="BD80" s="10">
        <f>3/24000000*OO[[#This Row],[112 (02JUL1985 21:00:00)-Water Temperature (C)]]*OO[[#This Row],[54]]</f>
        <v>7.0024466193149995E-9</v>
      </c>
      <c r="BE80" s="10">
        <f>3/24000000*OO[[#This Row],[113 (03JUL1985 00:00:00)-Water Temperature (C)]]*OO[[#This Row],[55]]</f>
        <v>6.1001659151999988E-9</v>
      </c>
      <c r="BF80" s="10">
        <f>3/24000000*OO[[#This Row],[114 (03JUL1985 03:00:00)-Water Temperature (C)]]*OO[[#This Row],[56]]</f>
        <v>5.2842451319774996E-9</v>
      </c>
      <c r="BG80" s="10">
        <f>3/24000000*OO[[#This Row],[115 (03JUL1985 06:00:00)-Water Temperature (C)]]*OO[[#This Row],[57]]</f>
        <v>4.5373017521337502E-9</v>
      </c>
      <c r="BH80" s="10">
        <f>3/24000000*OO[[#This Row],[116 (03JUL1985 09:00:00)-Water Temperature (C)]]*OO[[#This Row],[58]]</f>
        <v>3.9129049908149992E-9</v>
      </c>
      <c r="BI80" s="10">
        <f>3/24000000*OO[[#This Row],[117 (03JUL1985 12:00:00)-Water Temperature (C)]]*OO[[#This Row],[59]]</f>
        <v>3.4036127916299997E-9</v>
      </c>
      <c r="BJ80" s="10">
        <f>3/24000000*OO[[#This Row],[118 (03JUL1985 15:00:00)-Water Temperature (C)]]*OO[[#This Row],[60]]</f>
        <v>2.9936406564487495E-9</v>
      </c>
      <c r="BK80" s="10">
        <f>3/24000000*OO[[#This Row],[119 (03JUL1985 18:00:00)-Water Temperature (C)]]*OO[[#This Row],[61]]</f>
        <v>2.67939116503875E-9</v>
      </c>
      <c r="BL80" s="10">
        <f>3/24000000*OO[[#This Row],[120 (03JUL1985 21:00:00)-Water Temperature (C)]]*OO[[#This Row],[62]]</f>
        <v>2.38177490061625E-9</v>
      </c>
      <c r="BM80" s="10">
        <f>3/24000000*OO[[#This Row],[121 (04JUL1985 00:00:00)-Water Temperature (C)]]*OO[[#This Row],[63]]</f>
        <v>2.0943940816504998E-9</v>
      </c>
      <c r="BN80" s="10">
        <f>3/24000000*OO[[#This Row],[122 (04JUL1985 03:00:00)-Water Temperature (C)]]*OO[[#This Row],[64]]</f>
        <v>1.8304050042045001E-9</v>
      </c>
      <c r="BO80" s="10">
        <f>3/24000000*OO[[#This Row],[123 (04JUL1985 06:00:00)-Water Temperature (C)]]*OO[[#This Row],[65]]</f>
        <v>1.5831431030606249E-9</v>
      </c>
      <c r="BP80" s="10">
        <f>3/24000000*OO[[#This Row],[124 (04JUL1985 09:00:00)-Water Temperature (C)]]*OO[[#This Row],[66]]</f>
        <v>1.3919259678108748E-9</v>
      </c>
      <c r="BQ80" s="10">
        <f>3/24000000*OO[[#This Row],[125 (04JUL1985 12:00:00)-Water Temperature (C)]]*OO[[#This Row],[67]]</f>
        <v>1.240326331594E-9</v>
      </c>
      <c r="BR80" s="10">
        <f>3/24000000*OO[[#This Row],[126 (04JUL1985 15:00:00)-Water Temperature (C)]]*OO[[#This Row],[68]]</f>
        <v>1.115947163283125E-9</v>
      </c>
      <c r="BS80" s="10">
        <f>3/24000000*OO[[#This Row],[127 (04JUL1985 18:00:00)-Water Temperature (C)]]*OO[[#This Row],[69]]</f>
        <v>1.008943792117E-9</v>
      </c>
      <c r="BT80" s="10">
        <f>3/24000000*OO[[#This Row],[128 (04JUL1985 21:00:00)-Water Temperature (C)]]*OO[[#This Row],[70]]</f>
        <v>9.0566228191874994E-10</v>
      </c>
      <c r="BU80" s="10">
        <f>3/24000000*OO[[#This Row],[129 (05JUL1985 00:00:00)-Water Temperature (C)]]*OO[[#This Row],[71]]</f>
        <v>8.0846709223574994E-10</v>
      </c>
      <c r="BV80" s="10">
        <f>3/24000000*OO[[#This Row],[130 (05JUL1985 03:00:00)-Water Temperature (C)]]*OO[[#This Row],[72]]</f>
        <v>7.17009238008E-10</v>
      </c>
      <c r="BW80" s="10">
        <f>3/24000000*OO[[#This Row],[131 (05JUL1985 06:00:00)-Water Temperature (C)]]*OO[[#This Row],[73]]</f>
        <v>6.30825155935125E-10</v>
      </c>
      <c r="BX80" s="10">
        <f>3/24000000*OO[[#This Row],[132 (05JUL1985 09:00:00)-Water Temperature (C)]]*OO[[#This Row],[74]]</f>
        <v>5.6446203856625004E-10</v>
      </c>
      <c r="BY80" s="10">
        <f>3/24000000*OO[[#This Row],[133 (05JUL1985 12:00:00)-Water Temperature (C)]]*OO[[#This Row],[75]]</f>
        <v>5.1436135123499998E-10</v>
      </c>
      <c r="BZ80" s="10">
        <f>3/24000000*OO[[#This Row],[134 (05JUL1985 15:00:00)-Water Temperature (C)]]*OO[[#This Row],[76]]</f>
        <v>4.7637289771874999E-10</v>
      </c>
      <c r="CA80" s="10">
        <f>3/24000000*OO[[#This Row],[135 (05JUL1985 18:00:00)-Water Temperature (C)]]*OO[[#This Row],[77]]</f>
        <v>4.4521265462962496E-10</v>
      </c>
      <c r="CB80" s="10">
        <f>3/24000000*OO[[#This Row],[136 (05JUL1985 21:00:00)-Water Temperature (C)]]*OO[[#This Row],[78]]</f>
        <v>4.1025702675749992E-10</v>
      </c>
      <c r="CC80" s="10">
        <f>3/24000000*OO[[#This Row],[137 (06JUL1985 00:00:00)-Water Temperature (C)]]*OO[[#This Row],[79]]</f>
        <v>3.7230435658349998E-10</v>
      </c>
      <c r="CD80" s="10">
        <f>3/24000000*OO[[#This Row],[138 (06JUL1985 03:00:00)-Water Temperature (C)]]*OO[[#This Row],[80]]</f>
        <v>3.3374966688149997E-10</v>
      </c>
      <c r="CE80" s="10">
        <f>3/24000000*OO[[#This Row],[139 (06JUL1985 06:00:00)-Water Temperature (C)]]*OO[[#This Row],[81]]</f>
        <v>2.9599828561012503E-10</v>
      </c>
      <c r="CF80" s="10">
        <f>3/24000000*OO[[#This Row],[140 (06JUL1985 09:00:00)-Water Temperature (C)]]*OO[[#This Row],[82]]</f>
        <v>2.6786421049500001E-10</v>
      </c>
      <c r="CG80" s="10">
        <f>3/24000000*OO[[#This Row],[141 (06JUL1985 12:00:00)-Water Temperature (C)]]*OO[[#This Row],[83]]</f>
        <v>2.4599268532187496E-10</v>
      </c>
      <c r="CH80" s="10">
        <f>3/24000000*OO[[#This Row],[142 (06JUL1985 15:00:00)-Water Temperature (C)]]*OO[[#This Row],[84]]</f>
        <v>2.2912895220269997E-10</v>
      </c>
      <c r="CI80" s="10">
        <f>3/24000000*OO[[#This Row],[143 (06JUL1985 18:00:00)-Water Temperature (C)]]*OO[[#This Row],[85]]</f>
        <v>2.1592525617499996E-10</v>
      </c>
      <c r="CJ80" s="10">
        <f>3/24000000*OO[[#This Row],[144 (06JUL1985 21:00:00)-Water Temperature (C)]]*OO[[#This Row],[86]]</f>
        <v>2.0171129807482496E-10</v>
      </c>
      <c r="CK80" s="10">
        <f>3/24000000*OO[[#This Row],[145 (07JUL1985 00:00:00)-Water Temperature (C)]]*OO[[#This Row],[87]]</f>
        <v>1.8691841480639999E-10</v>
      </c>
      <c r="CL80" s="10">
        <f>3/24000000*OO[[#This Row],[146 (07JUL1985 03:00:00)-Water Temperature (C)]]*OO[[#This Row],[88]]</f>
        <v>1.710779208106375E-10</v>
      </c>
      <c r="CM80" s="10">
        <f>3/24000000*OO[[#This Row],[147 (07JUL1985 06:00:00)-Water Temperature (C)]]*OO[[#This Row],[89]]</f>
        <v>1.5379903714229999E-10</v>
      </c>
      <c r="CN80" s="10">
        <f>3/24000000*OO[[#This Row],[148 (07JUL1985 09:00:00)-Water Temperature (C)]]*OO[[#This Row],[90]]</f>
        <v>1.3855223428364999E-10</v>
      </c>
      <c r="CO80" s="10">
        <f>3/24000000*OO[[#This Row],[149 (07JUL1985 12:00:00)-Water Temperature (C)]]*OO[[#This Row],[91]]</f>
        <v>1.2641678752890001E-10</v>
      </c>
      <c r="CP80" s="10">
        <f>3/24000000*OO[[#This Row],[150 (07JUL1985 15:00:00)-Water Temperature (C)]]*OO[[#This Row],[92]]</f>
        <v>1.1820947944925E-10</v>
      </c>
      <c r="CQ80" s="10">
        <f>3/24000000*OO[[#This Row],[151 (07JUL1985 18:00:00)-Water Temperature (C)]]*OO[[#This Row],[93]]</f>
        <v>1.11460820584E-10</v>
      </c>
      <c r="CR80" s="10">
        <f>3/24000000*OO[[#This Row],[152 (07JUL1985 21:00:00)-Water Temperature (C)]]*OO[[#This Row],[94]]</f>
        <v>1.046501186416875E-10</v>
      </c>
      <c r="CS80" s="10">
        <f>3/24000000*OO[[#This Row],[153 (08JUL1985 00:00:00)-Water Temperature (C)]]*OO[[#This Row],[95]]</f>
        <v>9.7657104542312493E-11</v>
      </c>
      <c r="CT80" s="10">
        <f>3/24000000*OO[[#This Row],[154 (08JUL1985 03:00:00)-Water Temperature (C)]]*OO[[#This Row],[96]]</f>
        <v>9.0617612715000004E-11</v>
      </c>
      <c r="CU80" s="10">
        <f>3/24000000*OO[[#This Row],[155 (08JUL1985 06:00:00)-Water Temperature (C)]]*OO[[#This Row],[97]]</f>
        <v>8.3606949694349997E-11</v>
      </c>
      <c r="CV80" s="10">
        <f>3/24000000*OO[[#This Row],[156 (08JUL1985 09:00:00)-Water Temperature (C)]]*OO[[#This Row],[98]]</f>
        <v>7.7612710695762504E-11</v>
      </c>
      <c r="CW80" s="10">
        <f>3/24000000*OO[[#This Row],[157 (08JUL1985 12:00:00)-Water Temperature (C)]]*OO[[#This Row],[99]]</f>
        <v>7.3055868095662504E-11</v>
      </c>
    </row>
    <row r="81" spans="1:101" x14ac:dyDescent="0.35">
      <c r="A81" t="s">
        <v>86</v>
      </c>
      <c r="B81">
        <v>845.64930000000004</v>
      </c>
      <c r="C81" s="10">
        <f>3/24*OO[[#This Row],[59 (26JUN1985 06:00:00)-Water Temperature (C)]]*OO[[#This Row],[1]]/SUM(OO[1])</f>
        <v>3.80306030621566E-27</v>
      </c>
      <c r="D81" s="10">
        <f>3/24*OO[[#This Row],[60 (26JUN1985 09:00:00)-Water Temperature (C)]]*OO[[#This Row],[2]]/SUM(OO[2])</f>
        <v>1.8301301128241858E-12</v>
      </c>
      <c r="E81" s="10">
        <f>3/24*OO[[#This Row],[61 (26JUN1985 12:00:00)-Water Temperature (C)]]*OO[[#This Row],[3]]/SUM(OO[3])</f>
        <v>5.8103029469030098E-4</v>
      </c>
      <c r="F81" s="10">
        <f>3/24*OO[[#This Row],[62 (26JUN1985 15:00:00)-Water Temperature (C)]]*OO[[#This Row],[4]]/SUM(OO[4])</f>
        <v>6.925565442744866E-2</v>
      </c>
      <c r="G81" s="10">
        <f>3/24*OO[[#This Row],[63 (26JUN1985 18:00:00)-Water Temperature (C)]]*OO[[#This Row],[5]]/SUM(OO[5])</f>
        <v>0.14511580220473119</v>
      </c>
      <c r="H81" s="10">
        <f>3/24*OO[[#This Row],[64 (26JUN1985 21:00:00)-Water Temperature (C)]]*OO[[#This Row],[6]]/SUM(OO[6])</f>
        <v>3.5762394359150275E-2</v>
      </c>
      <c r="I81" s="10">
        <f>3/24*OO[[#This Row],[65 (27JUN1985 00:00:00)-Water Temperature (C)]]*OO[[#This Row],[7]]/SUM(OO[7])</f>
        <v>2.4354940902330813E-3</v>
      </c>
      <c r="J81" s="10">
        <f>3/24*OO[[#This Row],[66 (27JUN1985 03:00:00)-Water Temperature (C)]]*OO[[#This Row],[8]]/SUM(OO[8])</f>
        <v>9.3483223887216057E-5</v>
      </c>
      <c r="K81" s="10">
        <f>3/24*OO[[#This Row],[67 (27JUN1985 06:00:00)-Water Temperature (C)]]*OO[[#This Row],[9]]/SUM(OO[9])</f>
        <v>1.8302069816330087E-5</v>
      </c>
      <c r="L81" s="10">
        <f>3/24*OO[[#This Row],[68 (27JUN1985 09:00:00)-Water Temperature (C)]]*OO[[#This Row],[10]]/SUM(OO[10])</f>
        <v>1.3995951040751289E-5</v>
      </c>
      <c r="M81" s="10">
        <f>3/24*OO[[#This Row],[69 (27JUN1985 12:00:00)-Water Temperature (C)]]*OO[[#This Row],[11]]/SUM(OO[11])</f>
        <v>1.1647847892549193E-5</v>
      </c>
      <c r="N81" s="10">
        <f>3/24*OO[[#This Row],[70 (27JUN1985 15:00:00)-Water Temperature (C)]]*OO[[#This Row],[12]]/SUM(OO[12])</f>
        <v>9.7086316827066923E-6</v>
      </c>
      <c r="O81" s="10">
        <f>3/24*OO[[#This Row],[71 (27JUN1985 18:00:00)-Water Temperature (C)]]*OO[[#This Row],[13]]/SUM(OO[13])</f>
        <v>8.0949499234223155E-6</v>
      </c>
      <c r="P81" s="10">
        <f>3/24*OO[[#This Row],[72 (27JUN1985 21:00:00)-Water Temperature (C)]]*OO[[#This Row],[14]]/SUM(OO[14])</f>
        <v>6.6562061181671995E-6</v>
      </c>
      <c r="Q81" s="10">
        <f>3/24*OO[[#This Row],[73 (28JUN1985 00:00:00)-Water Temperature (C)]]*OO[[#This Row],[15]]/SUM(OO[15])</f>
        <v>5.3918266267103799E-6</v>
      </c>
      <c r="R81" s="10">
        <f>3/24*OO[[#This Row],[74 (28JUN1985 03:00:00)-Water Temperature (C)]]*OO[[#This Row],[16]]/SUM(OO[16])</f>
        <v>4.3174138540251967E-6</v>
      </c>
      <c r="S81" s="10">
        <f>3/24*OO[[#This Row],[75 (28JUN1985 06:00:00)-Water Temperature (C)]]*OO[[#This Row],[17]]/SUM(OO[17])</f>
        <v>3.4126141829730411E-6</v>
      </c>
      <c r="T81" s="10">
        <f>3/24*OO[[#This Row],[76 (28JUN1985 09:00:00)-Water Temperature (C)]]*OO[[#This Row],[18]]/SUM(OO[18])</f>
        <v>2.7244017993128918E-6</v>
      </c>
      <c r="U81" s="10">
        <f>3/24*OO[[#This Row],[77 (28JUN1985 12:00:00)-Water Temperature (C)]]*OO[[#This Row],[19]]/SUM(OO[19])</f>
        <v>2.2139807475738208E-6</v>
      </c>
      <c r="V81" s="10">
        <f>3/24000000*OO[[#This Row],[78 (28JUN1985 15:00:00)-Water Temperature (C)]]*OO[[#This Row],[20]]</f>
        <v>1.8216365400213753E-6</v>
      </c>
      <c r="W81" s="10">
        <f>3/24000000*OO[[#This Row],[79 (28JUN1985 18:00:00)-Water Temperature (C)]]*OO[[#This Row],[21]]</f>
        <v>1.5204237403593751E-6</v>
      </c>
      <c r="X81" s="10">
        <f>3/24000000*OO[[#This Row],[80 (28JUN1985 21:00:00)-Water Temperature (C)]]*OO[[#This Row],[22]]</f>
        <v>1.2601161246164999E-6</v>
      </c>
      <c r="Y81" s="10">
        <f>3/24000000*OO[[#This Row],[81 (29JUN1985 00:00:00)-Water Temperature (C)]]*OO[[#This Row],[23]]</f>
        <v>1.0261029430809998E-6</v>
      </c>
      <c r="Z81" s="10">
        <f>3/24000000*OO[[#This Row],[82 (29JUN1985 03:00:00)-Water Temperature (C)]]*OO[[#This Row],[24]]</f>
        <v>8.280785043629999E-7</v>
      </c>
      <c r="AA81" s="10">
        <f>3/24000000*OO[[#This Row],[83 (29JUN1985 06:00:00)-Water Temperature (C)]]*OO[[#This Row],[25]]</f>
        <v>6.6115725182649987E-7</v>
      </c>
      <c r="AB81" s="10">
        <f>3/24000000*OO[[#This Row],[84 (29JUN1985 09:00:00)-Water Temperature (C)]]*OO[[#This Row],[26]]</f>
        <v>5.3649809671787498E-7</v>
      </c>
      <c r="AC81" s="10">
        <f>3/24000000*OO[[#This Row],[85 (29JUN1985 12:00:00)-Water Temperature (C)]]*OO[[#This Row],[27]]</f>
        <v>4.4270184843987495E-7</v>
      </c>
      <c r="AD81" s="10">
        <f>3/24000000*OO[[#This Row],[86 (29JUN1985 15:00:00)-Water Temperature (C)]]*OO[[#This Row],[28]]</f>
        <v>3.6963339874249998E-7</v>
      </c>
      <c r="AE81" s="10">
        <f>3/24000000*OO[[#This Row],[88 (29JUN1985 21:00:00)-Water Temperature (C)]]*OO[[#This Row],[30]]</f>
        <v>2.5948337186249997E-7</v>
      </c>
      <c r="AF81" s="10">
        <f>3/24000000*OO[[#This Row],[88 (29JUN1985 21:00:00)-Water Temperature (C)]]*OO[[#This Row],[30]]</f>
        <v>2.5948337186249997E-7</v>
      </c>
      <c r="AG81" s="10">
        <f>3/24000000*OO[[#This Row],[89 (30JUN1985 00:00:00)-Water Temperature (C)]]*OO[[#This Row],[31]]</f>
        <v>2.1427744794225E-7</v>
      </c>
      <c r="AH81" s="10">
        <f>3/24000000*OO[[#This Row],[90 (30JUN1985 03:00:00)-Water Temperature (C)]]*OO[[#This Row],[32]]</f>
        <v>1.7551490386211248E-7</v>
      </c>
      <c r="AI81" s="10">
        <f>3/24000000*OO[[#This Row],[91 (30JUN1985 06:00:00)-Water Temperature (C)]]*OO[[#This Row],[33]]</f>
        <v>1.42414428481325E-7</v>
      </c>
      <c r="AJ81" s="10">
        <f>3/24000000*OO[[#This Row],[92 (30JUN1985 09:00:00)-Water Temperature (C)]]*OO[[#This Row],[34]]</f>
        <v>1.1741609078519999E-7</v>
      </c>
      <c r="AK81" s="10">
        <f>3/24000000*OO[[#This Row],[93 (30JUN1985 12:00:00)-Water Temperature (C)]]*OO[[#This Row],[35]]</f>
        <v>9.8868539578600006E-8</v>
      </c>
      <c r="AL81" s="10">
        <f>3/24000000*OO[[#This Row],[94 (30JUN1985 15:00:00)-Water Temperature (C)]]*OO[[#This Row],[36]]</f>
        <v>8.4992566424999998E-8</v>
      </c>
      <c r="AM81" s="10">
        <f>3/24000000*OO[[#This Row],[95 (30JUN1985 18:00:00)-Water Temperature (C)]]*OO[[#This Row],[37]]</f>
        <v>7.4391673061174996E-8</v>
      </c>
      <c r="AN81" s="10">
        <f>3/24000000*OO[[#This Row],[96 (30JUN1985 21:00:00)-Water Temperature (C)]]*OO[[#This Row],[38]]</f>
        <v>6.4719205466999996E-8</v>
      </c>
      <c r="AO81" s="10">
        <f>3/24000000*OO[[#This Row],[97 (01JUL1985 00:00:00)-Water Temperature (C)]]*OO[[#This Row],[39]]</f>
        <v>5.5963240448500002E-8</v>
      </c>
      <c r="AP81" s="10">
        <f>3/24000000*OO[[#This Row],[98 (01JUL1985 03:00:00)-Water Temperature (C)]]*OO[[#This Row],[40]]</f>
        <v>4.8187970507949993E-8</v>
      </c>
      <c r="AQ81" s="10">
        <f>3/24000000*OO[[#This Row],[99 (01JUL1985 06:00:00)-Water Temperature (C)]]*OO[[#This Row],[41]]</f>
        <v>4.1052055125112494E-8</v>
      </c>
      <c r="AR81" s="10">
        <f>3/24000000*OO[[#This Row],[100 (01JUL1985 09:00:00)-Water Temperature (C)]]*OO[[#This Row],[42]]</f>
        <v>3.5392169502912499E-8</v>
      </c>
      <c r="AS81" s="10">
        <f>3/24000000*OO[[#This Row],[101 (01JUL1985 12:00:00)-Water Temperature (C)]]*OO[[#This Row],[43]]</f>
        <v>3.0908159814499996E-8</v>
      </c>
      <c r="AT81" s="10">
        <f>3/24000000*OO[[#This Row],[102 (01JUL1985 15:00:00)-Water Temperature (C)]]*OO[[#This Row],[44]]</f>
        <v>2.7232224583537498E-8</v>
      </c>
      <c r="AU81" s="10">
        <f>3/24000000*OO[[#This Row],[103 (01JUL1985 18:00:00)-Water Temperature (C)]]*OO[[#This Row],[45]]</f>
        <v>2.4382113997537499E-8</v>
      </c>
      <c r="AV81" s="10">
        <f>3/24000000*OO[[#This Row],[104 (01JUL1985 21:00:00)-Water Temperature (C)]]*OO[[#This Row],[46]]</f>
        <v>2.1682808587799997E-8</v>
      </c>
      <c r="AW81" s="10">
        <f>3/24000000*OO[[#This Row],[105 (02JUL1985 00:00:00)-Water Temperature (C)]]*OO[[#This Row],[47]]</f>
        <v>1.9196631843869998E-8</v>
      </c>
      <c r="AX81" s="10">
        <f>3/24000000*OO[[#This Row],[106 (02JUL1985 03:00:00)-Water Temperature (C)]]*OO[[#This Row],[48]]</f>
        <v>1.6842829784114995E-8</v>
      </c>
      <c r="AY81" s="10">
        <f>3/24000000*OO[[#This Row],[107 (02JUL1985 06:00:00)-Water Temperature (C)]]*OO[[#This Row],[49]]</f>
        <v>1.4608255001007497E-8</v>
      </c>
      <c r="AZ81" s="10">
        <f>3/24000000*OO[[#This Row],[108 (02JUL1985 09:00:00)-Water Temperature (C)]]*OO[[#This Row],[50]]</f>
        <v>1.265737700214E-8</v>
      </c>
      <c r="BA81" s="10">
        <f>3/24000000*OO[[#This Row],[109 (02JUL1985 12:00:00)-Water Temperature (C)]]*OO[[#This Row],[51]]</f>
        <v>1.112719733508E-8</v>
      </c>
      <c r="BB81" s="10">
        <f>3/24000000*OO[[#This Row],[110 (02JUL1985 15:00:00)-Water Temperature (C)]]*OO[[#This Row],[52]]</f>
        <v>9.9742686261112482E-9</v>
      </c>
      <c r="BC81" s="10">
        <f>3/24000000*OO[[#This Row],[111 (02JUL1985 18:00:00)-Water Temperature (C)]]*OO[[#This Row],[53]]</f>
        <v>9.0156165429537501E-9</v>
      </c>
      <c r="BD81" s="10">
        <f>3/24000000*OO[[#This Row],[112 (02JUL1985 21:00:00)-Water Temperature (C)]]*OO[[#This Row],[54]]</f>
        <v>8.0422336567999997E-9</v>
      </c>
      <c r="BE81" s="10">
        <f>3/24000000*OO[[#This Row],[113 (03JUL1985 00:00:00)-Water Temperature (C)]]*OO[[#This Row],[55]]</f>
        <v>7.0157871757124996E-9</v>
      </c>
      <c r="BF81" s="10">
        <f>3/24000000*OO[[#This Row],[114 (03JUL1985 03:00:00)-Water Temperature (C)]]*OO[[#This Row],[56]]</f>
        <v>6.0814876528087496E-9</v>
      </c>
      <c r="BG81" s="10">
        <f>3/24000000*OO[[#This Row],[115 (03JUL1985 06:00:00)-Water Temperature (C)]]*OO[[#This Row],[57]]</f>
        <v>5.2286725998999996E-9</v>
      </c>
      <c r="BH81" s="10">
        <f>3/24000000*OO[[#This Row],[116 (03JUL1985 09:00:00)-Water Temperature (C)]]*OO[[#This Row],[58]]</f>
        <v>4.513261360859999E-9</v>
      </c>
      <c r="BI81" s="10">
        <f>3/24000000*OO[[#This Row],[117 (03JUL1985 12:00:00)-Water Temperature (C)]]*OO[[#This Row],[59]]</f>
        <v>3.9250043863199995E-9</v>
      </c>
      <c r="BJ81" s="10">
        <f>3/24000000*OO[[#This Row],[118 (03JUL1985 15:00:00)-Water Temperature (C)]]*OO[[#This Row],[60]]</f>
        <v>3.4444498318062501E-9</v>
      </c>
      <c r="BK81" s="10">
        <f>3/24000000*OO[[#This Row],[119 (03JUL1985 18:00:00)-Water Temperature (C)]]*OO[[#This Row],[61]]</f>
        <v>3.07722281624875E-9</v>
      </c>
      <c r="BL81" s="10">
        <f>3/24000000*OO[[#This Row],[120 (03JUL1985 21:00:00)-Water Temperature (C)]]*OO[[#This Row],[62]]</f>
        <v>2.7345471825025002E-9</v>
      </c>
      <c r="BM81" s="10">
        <f>3/24000000*OO[[#This Row],[121 (04JUL1985 00:00:00)-Water Temperature (C)]]*OO[[#This Row],[63]]</f>
        <v>2.4065076958650001E-9</v>
      </c>
      <c r="BN81" s="10">
        <f>3/24000000*OO[[#This Row],[122 (04JUL1985 03:00:00)-Water Temperature (C)]]*OO[[#This Row],[64]]</f>
        <v>2.1060014813312499E-9</v>
      </c>
      <c r="BO81" s="10">
        <f>3/24000000*OO[[#This Row],[123 (04JUL1985 06:00:00)-Water Temperature (C)]]*OO[[#This Row],[65]]</f>
        <v>1.823775059397E-9</v>
      </c>
      <c r="BP81" s="10">
        <f>3/24000000*OO[[#This Row],[124 (04JUL1985 09:00:00)-Water Temperature (C)]]*OO[[#This Row],[66]]</f>
        <v>1.60280037216275E-9</v>
      </c>
      <c r="BQ81" s="10">
        <f>3/24000000*OO[[#This Row],[125 (04JUL1985 12:00:00)-Water Temperature (C)]]*OO[[#This Row],[67]]</f>
        <v>1.426989788624125E-9</v>
      </c>
      <c r="BR81" s="10">
        <f>3/24000000*OO[[#This Row],[126 (04JUL1985 15:00:00)-Water Temperature (C)]]*OO[[#This Row],[68]]</f>
        <v>1.28150254531625E-9</v>
      </c>
      <c r="BS81" s="10">
        <f>3/24000000*OO[[#This Row],[127 (04JUL1985 18:00:00)-Water Temperature (C)]]*OO[[#This Row],[69]]</f>
        <v>1.1573198429624998E-9</v>
      </c>
      <c r="BT81" s="10">
        <f>3/24000000*OO[[#This Row],[128 (04JUL1985 21:00:00)-Water Temperature (C)]]*OO[[#This Row],[70]]</f>
        <v>1.0383191301345E-9</v>
      </c>
      <c r="BU81" s="10">
        <f>3/24000000*OO[[#This Row],[129 (05JUL1985 00:00:00)-Water Temperature (C)]]*OO[[#This Row],[71]]</f>
        <v>9.2711385953374998E-10</v>
      </c>
      <c r="BV81" s="10">
        <f>3/24000000*OO[[#This Row],[130 (05JUL1985 03:00:00)-Water Temperature (C)]]*OO[[#This Row],[72]]</f>
        <v>8.2325415834150003E-10</v>
      </c>
      <c r="BW81" s="10">
        <f>3/24000000*OO[[#This Row],[131 (05JUL1985 06:00:00)-Water Temperature (C)]]*OO[[#This Row],[73]]</f>
        <v>7.2499812086425007E-10</v>
      </c>
      <c r="BX81" s="10">
        <f>3/24000000*OO[[#This Row],[132 (05JUL1985 09:00:00)-Water Temperature (C)]]*OO[[#This Row],[74]]</f>
        <v>6.4844643863999982E-10</v>
      </c>
      <c r="BY81" s="10">
        <f>3/24000000*OO[[#This Row],[133 (05JUL1985 12:00:00)-Water Temperature (C)]]*OO[[#This Row],[75]]</f>
        <v>5.9006396243249984E-10</v>
      </c>
      <c r="BZ81" s="10">
        <f>3/24000000*OO[[#This Row],[134 (05JUL1985 15:00:00)-Water Temperature (C)]]*OO[[#This Row],[76]]</f>
        <v>5.4530285620249993E-10</v>
      </c>
      <c r="CA81" s="10">
        <f>3/24000000*OO[[#This Row],[135 (05JUL1985 18:00:00)-Water Temperature (C)]]*OO[[#This Row],[77]]</f>
        <v>5.0917841718412498E-10</v>
      </c>
      <c r="CB81" s="10">
        <f>3/24000000*OO[[#This Row],[136 (05JUL1985 21:00:00)-Water Temperature (C)]]*OO[[#This Row],[78]]</f>
        <v>4.6915890530850005E-10</v>
      </c>
      <c r="CC81" s="10">
        <f>3/24000000*OO[[#This Row],[137 (06JUL1985 00:00:00)-Water Temperature (C)]]*OO[[#This Row],[79]]</f>
        <v>4.2619442645624999E-10</v>
      </c>
      <c r="CD81" s="10">
        <f>3/24000000*OO[[#This Row],[138 (06JUL1985 03:00:00)-Water Temperature (C)]]*OO[[#This Row],[80]]</f>
        <v>3.8276095217324999E-10</v>
      </c>
      <c r="CE81" s="10">
        <f>3/24000000*OO[[#This Row],[139 (06JUL1985 06:00:00)-Water Temperature (C)]]*OO[[#This Row],[81]]</f>
        <v>3.3995797451562496E-10</v>
      </c>
      <c r="CF81" s="10">
        <f>3/24000000*OO[[#This Row],[140 (06JUL1985 09:00:00)-Water Temperature (C)]]*OO[[#This Row],[82]]</f>
        <v>3.0754473339374998E-10</v>
      </c>
      <c r="CG81" s="10">
        <f>3/24000000*OO[[#This Row],[141 (06JUL1985 12:00:00)-Water Temperature (C)]]*OO[[#This Row],[83]]</f>
        <v>2.8216405009224996E-10</v>
      </c>
      <c r="CH81" s="10">
        <f>3/24000000*OO[[#This Row],[142 (06JUL1985 15:00:00)-Water Temperature (C)]]*OO[[#This Row],[84]]</f>
        <v>2.6219117922400004E-10</v>
      </c>
      <c r="CI81" s="10">
        <f>3/24000000*OO[[#This Row],[143 (06JUL1985 18:00:00)-Water Temperature (C)]]*OO[[#This Row],[85]]</f>
        <v>2.4677911873340001E-10</v>
      </c>
      <c r="CJ81" s="10">
        <f>3/24000000*OO[[#This Row],[144 (06JUL1985 21:00:00)-Water Temperature (C)]]*OO[[#This Row],[86]]</f>
        <v>2.302775901998625E-10</v>
      </c>
      <c r="CK81" s="10">
        <f>3/24000000*OO[[#This Row],[145 (07JUL1985 00:00:00)-Water Temperature (C)]]*OO[[#This Row],[87]]</f>
        <v>2.1350001970699998E-10</v>
      </c>
      <c r="CL81" s="10">
        <f>3/24000000*OO[[#This Row],[146 (07JUL1985 03:00:00)-Water Temperature (C)]]*OO[[#This Row],[88]]</f>
        <v>1.9578279934401249E-10</v>
      </c>
      <c r="CM81" s="10">
        <f>3/24000000*OO[[#This Row],[147 (07JUL1985 06:00:00)-Water Temperature (C)]]*OO[[#This Row],[89]]</f>
        <v>1.7625901843908751E-10</v>
      </c>
      <c r="CN81" s="10">
        <f>3/24000000*OO[[#This Row],[148 (07JUL1985 09:00:00)-Water Temperature (C)]]*OO[[#This Row],[90]]</f>
        <v>1.5875826329362499E-10</v>
      </c>
      <c r="CO81" s="10">
        <f>3/24000000*OO[[#This Row],[149 (07JUL1985 12:00:00)-Water Temperature (C)]]*OO[[#This Row],[91]]</f>
        <v>1.4481029779003749E-10</v>
      </c>
      <c r="CP81" s="10">
        <f>3/24000000*OO[[#This Row],[150 (07JUL1985 15:00:00)-Water Temperature (C)]]*OO[[#This Row],[92]]</f>
        <v>1.3508559454599997E-10</v>
      </c>
      <c r="CQ81" s="10">
        <f>3/24000000*OO[[#This Row],[151 (07JUL1985 18:00:00)-Water Temperature (C)]]*OO[[#This Row],[93]]</f>
        <v>1.2714233441893751E-10</v>
      </c>
      <c r="CR81" s="10">
        <f>3/24000000*OO[[#This Row],[152 (07JUL1985 21:00:00)-Water Temperature (C)]]*OO[[#This Row],[94]]</f>
        <v>1.1933880141014998E-10</v>
      </c>
      <c r="CS81" s="10">
        <f>3/24000000*OO[[#This Row],[153 (08JUL1985 00:00:00)-Water Temperature (C)]]*OO[[#This Row],[95]]</f>
        <v>1.1145094312822498E-10</v>
      </c>
      <c r="CT81" s="10">
        <f>3/24000000*OO[[#This Row],[154 (08JUL1985 03:00:00)-Water Temperature (C)]]*OO[[#This Row],[96]]</f>
        <v>1.0346101593181249E-10</v>
      </c>
      <c r="CU81" s="10">
        <f>3/24000000*OO[[#This Row],[155 (08JUL1985 06:00:00)-Water Temperature (C)]]*OO[[#This Row],[97]]</f>
        <v>9.5554438344462498E-11</v>
      </c>
      <c r="CV81" s="10">
        <f>3/24000000*OO[[#This Row],[156 (08JUL1985 09:00:00)-Water Temperature (C)]]*OO[[#This Row],[98]]</f>
        <v>8.8804631680162491E-11</v>
      </c>
      <c r="CW81" s="10">
        <f>3/24000000*OO[[#This Row],[157 (08JUL1985 12:00:00)-Water Temperature (C)]]*OO[[#This Row],[99]]</f>
        <v>8.3491778772462479E-11</v>
      </c>
    </row>
    <row r="82" spans="1:101" x14ac:dyDescent="0.35">
      <c r="A82" t="s">
        <v>87</v>
      </c>
      <c r="B82">
        <v>842.38789999999995</v>
      </c>
      <c r="C82" s="10">
        <f>3/24*OO[[#This Row],[59 (26JUN1985 06:00:00)-Water Temperature (C)]]*OO[[#This Row],[1]]/SUM(OO[1])</f>
        <v>4.6103643352707192E-28</v>
      </c>
      <c r="D82" s="10">
        <f>3/24*OO[[#This Row],[60 (26JUN1985 09:00:00)-Water Temperature (C)]]*OO[[#This Row],[2]]/SUM(OO[2])</f>
        <v>2.6532102426122927E-13</v>
      </c>
      <c r="E82" s="10">
        <f>3/24*OO[[#This Row],[61 (26JUN1985 12:00:00)-Water Temperature (C)]]*OO[[#This Row],[3]]/SUM(OO[3])</f>
        <v>2.813595878181691E-4</v>
      </c>
      <c r="F82" s="10">
        <f>3/24*OO[[#This Row],[62 (26JUN1985 15:00:00)-Water Temperature (C)]]*OO[[#This Row],[4]]/SUM(OO[4])</f>
        <v>5.4219049677134819E-2</v>
      </c>
      <c r="G82" s="10">
        <f>3/24*OO[[#This Row],[63 (26JUN1985 18:00:00)-Water Temperature (C)]]*OO[[#This Row],[5]]/SUM(OO[5])</f>
        <v>0.15065657529211524</v>
      </c>
      <c r="H82" s="10">
        <f>3/24*OO[[#This Row],[64 (26JUN1985 21:00:00)-Water Temperature (C)]]*OO[[#This Row],[6]]/SUM(OO[6])</f>
        <v>4.5725003833273305E-2</v>
      </c>
      <c r="I82" s="10">
        <f>3/24*OO[[#This Row],[65 (27JUN1985 00:00:00)-Water Temperature (C)]]*OO[[#This Row],[7]]/SUM(OO[7])</f>
        <v>3.6440247186983257E-3</v>
      </c>
      <c r="J82" s="10">
        <f>3/24*OO[[#This Row],[66 (27JUN1985 03:00:00)-Water Temperature (C)]]*OO[[#This Row],[8]]/SUM(OO[8])</f>
        <v>1.4468275351362886E-4</v>
      </c>
      <c r="K82" s="10">
        <f>3/24*OO[[#This Row],[67 (27JUN1985 06:00:00)-Water Temperature (C)]]*OO[[#This Row],[9]]/SUM(OO[9])</f>
        <v>1.9956237543508199E-5</v>
      </c>
      <c r="L82" s="10">
        <f>3/24*OO[[#This Row],[68 (27JUN1985 09:00:00)-Water Temperature (C)]]*OO[[#This Row],[10]]/SUM(OO[10])</f>
        <v>1.443902877538529E-5</v>
      </c>
      <c r="M82" s="10">
        <f>3/24*OO[[#This Row],[69 (27JUN1985 12:00:00)-Water Temperature (C)]]*OO[[#This Row],[11]]/SUM(OO[11])</f>
        <v>1.1999564508145039E-5</v>
      </c>
      <c r="N82" s="10">
        <f>3/24*OO[[#This Row],[70 (27JUN1985 15:00:00)-Water Temperature (C)]]*OO[[#This Row],[12]]/SUM(OO[12])</f>
        <v>9.9899342022996862E-6</v>
      </c>
      <c r="O82" s="10">
        <f>3/24*OO[[#This Row],[71 (27JUN1985 18:00:00)-Water Temperature (C)]]*OO[[#This Row],[13]]/SUM(OO[13])</f>
        <v>8.322682210168305E-6</v>
      </c>
      <c r="P82" s="10">
        <f>3/24*OO[[#This Row],[72 (27JUN1985 21:00:00)-Water Temperature (C)]]*OO[[#This Row],[14]]/SUM(OO[14])</f>
        <v>6.8443399589904756E-6</v>
      </c>
      <c r="Q82" s="10">
        <f>3/24*OO[[#This Row],[73 (28JUN1985 00:00:00)-Water Temperature (C)]]*OO[[#This Row],[15]]/SUM(OO[15])</f>
        <v>5.5479720363559638E-6</v>
      </c>
      <c r="R82" s="10">
        <f>3/24*OO[[#This Row],[74 (28JUN1985 03:00:00)-Water Temperature (C)]]*OO[[#This Row],[16]]/SUM(OO[16])</f>
        <v>4.4498613324805094E-6</v>
      </c>
      <c r="S82" s="10">
        <f>3/24*OO[[#This Row],[75 (28JUN1985 06:00:00)-Water Temperature (C)]]*OO[[#This Row],[17]]/SUM(OO[17])</f>
        <v>3.5221933300489332E-6</v>
      </c>
      <c r="T82" s="10">
        <f>3/24*OO[[#This Row],[76 (28JUN1985 09:00:00)-Water Temperature (C)]]*OO[[#This Row],[18]]/SUM(OO[18])</f>
        <v>2.8121762661527781E-6</v>
      </c>
      <c r="U82" s="10">
        <f>3/24*OO[[#This Row],[77 (28JUN1985 12:00:00)-Water Temperature (C)]]*OO[[#This Row],[19]]/SUM(OO[19])</f>
        <v>2.2838827439936171E-6</v>
      </c>
      <c r="V82" s="10">
        <f>3/24000000*OO[[#This Row],[78 (28JUN1985 15:00:00)-Water Temperature (C)]]*OO[[#This Row],[20]]</f>
        <v>1.8747039392318749E-6</v>
      </c>
      <c r="W82" s="10">
        <f>3/24000000*OO[[#This Row],[79 (28JUN1985 18:00:00)-Water Temperature (C)]]*OO[[#This Row],[21]]</f>
        <v>1.5631572338050001E-6</v>
      </c>
      <c r="X82" s="10">
        <f>3/24000000*OO[[#This Row],[80 (28JUN1985 21:00:00)-Water Temperature (C)]]*OO[[#This Row],[22]]</f>
        <v>1.2945886328997499E-6</v>
      </c>
      <c r="Y82" s="10">
        <f>3/24000000*OO[[#This Row],[81 (29JUN1985 00:00:00)-Water Temperature (C)]]*OO[[#This Row],[23]]</f>
        <v>1.0551373422018748E-6</v>
      </c>
      <c r="Z82" s="10">
        <f>3/24000000*OO[[#This Row],[82 (29JUN1985 03:00:00)-Water Temperature (C)]]*OO[[#This Row],[24]]</f>
        <v>8.5263721788849998E-7</v>
      </c>
      <c r="AA82" s="10">
        <f>3/24000000*OO[[#This Row],[83 (29JUN1985 06:00:00)-Water Temperature (C)]]*OO[[#This Row],[25]]</f>
        <v>6.8191656090175003E-7</v>
      </c>
      <c r="AB82" s="10">
        <f>3/24000000*OO[[#This Row],[84 (29JUN1985 09:00:00)-Water Temperature (C)]]*OO[[#This Row],[26]]</f>
        <v>5.5346477088599993E-7</v>
      </c>
      <c r="AC82" s="10">
        <f>3/24000000*OO[[#This Row],[85 (29JUN1985 12:00:00)-Water Temperature (C)]]*OO[[#This Row],[27]]</f>
        <v>4.5625939910000005E-7</v>
      </c>
      <c r="AD82" s="10">
        <f>3/24000000*OO[[#This Row],[86 (29JUN1985 15:00:00)-Water Temperature (C)]]*OO[[#This Row],[28]]</f>
        <v>3.8026188439124997E-7</v>
      </c>
      <c r="AE82" s="10">
        <f>3/24000000*OO[[#This Row],[88 (29JUN1985 21:00:00)-Water Temperature (C)]]*OO[[#This Row],[30]]</f>
        <v>2.6617340007187499E-7</v>
      </c>
      <c r="AF82" s="10">
        <f>3/24000000*OO[[#This Row],[88 (29JUN1985 21:00:00)-Water Temperature (C)]]*OO[[#This Row],[30]]</f>
        <v>2.6617340007187499E-7</v>
      </c>
      <c r="AG82" s="10">
        <f>3/24000000*OO[[#This Row],[89 (30JUN1985 00:00:00)-Water Temperature (C)]]*OO[[#This Row],[31]]</f>
        <v>2.1983513756969999E-7</v>
      </c>
      <c r="AH82" s="10">
        <f>3/24000000*OO[[#This Row],[90 (30JUN1985 03:00:00)-Water Temperature (C)]]*OO[[#This Row],[32]]</f>
        <v>1.8032181242058748E-7</v>
      </c>
      <c r="AI82" s="10">
        <f>3/24000000*OO[[#This Row],[91 (30JUN1985 06:00:00)-Water Temperature (C)]]*OO[[#This Row],[33]]</f>
        <v>1.4648876641034999E-7</v>
      </c>
      <c r="AJ82" s="10">
        <f>3/24000000*OO[[#This Row],[92 (30JUN1985 09:00:00)-Water Temperature (C)]]*OO[[#This Row],[34]]</f>
        <v>1.2080312581515E-7</v>
      </c>
      <c r="AK82" s="10">
        <f>3/24000000*OO[[#This Row],[93 (30JUN1985 12:00:00)-Water Temperature (C)]]*OO[[#This Row],[35]]</f>
        <v>1.016141580242E-7</v>
      </c>
      <c r="AL82" s="10">
        <f>3/24000000*OO[[#This Row],[94 (30JUN1985 15:00:00)-Water Temperature (C)]]*OO[[#This Row],[36]]</f>
        <v>8.7114056317050004E-8</v>
      </c>
      <c r="AM82" s="10">
        <f>3/24000000*OO[[#This Row],[95 (30JUN1985 18:00:00)-Water Temperature (C)]]*OO[[#This Row],[37]]</f>
        <v>7.6057189477599992E-8</v>
      </c>
      <c r="AN82" s="10">
        <f>3/24000000*OO[[#This Row],[96 (30JUN1985 21:00:00)-Water Temperature (C)]]*OO[[#This Row],[38]]</f>
        <v>6.604440052949999E-8</v>
      </c>
      <c r="AO82" s="10">
        <f>3/24000000*OO[[#This Row],[97 (01JUL1985 00:00:00)-Water Temperature (C)]]*OO[[#This Row],[39]]</f>
        <v>5.7094725100562495E-8</v>
      </c>
      <c r="AP82" s="10">
        <f>3/24000000*OO[[#This Row],[98 (01JUL1985 03:00:00)-Water Temperature (C)]]*OO[[#This Row],[40]]</f>
        <v>4.9221417185949995E-8</v>
      </c>
      <c r="AQ82" s="10">
        <f>3/24000000*OO[[#This Row],[99 (01JUL1985 06:00:00)-Water Temperature (C)]]*OO[[#This Row],[41]]</f>
        <v>4.1993995864375001E-8</v>
      </c>
      <c r="AR82" s="10">
        <f>3/24000000*OO[[#This Row],[100 (01JUL1985 09:00:00)-Water Temperature (C)]]*OO[[#This Row],[42]]</f>
        <v>3.6234726053787497E-8</v>
      </c>
      <c r="AS82" s="10">
        <f>3/24000000*OO[[#This Row],[101 (01JUL1985 12:00:00)-Water Temperature (C)]]*OO[[#This Row],[43]]</f>
        <v>3.1609040792000001E-8</v>
      </c>
      <c r="AT82" s="10">
        <f>3/24000000*OO[[#This Row],[102 (01JUL1985 15:00:00)-Water Temperature (C)]]*OO[[#This Row],[44]]</f>
        <v>2.7787229106000005E-8</v>
      </c>
      <c r="AU82" s="10">
        <f>3/24000000*OO[[#This Row],[103 (01JUL1985 18:00:00)-Water Temperature (C)]]*OO[[#This Row],[45]]</f>
        <v>2.4825946783650001E-8</v>
      </c>
      <c r="AV82" s="10">
        <f>3/24000000*OO[[#This Row],[104 (01JUL1985 21:00:00)-Water Temperature (C)]]*OO[[#This Row],[46]]</f>
        <v>2.2082695100380001E-8</v>
      </c>
      <c r="AW82" s="10">
        <f>3/24000000*OO[[#This Row],[105 (02JUL1985 00:00:00)-Water Temperature (C)]]*OO[[#This Row],[47]]</f>
        <v>1.956118114628125E-8</v>
      </c>
      <c r="AX82" s="10">
        <f>3/24000000*OO[[#This Row],[106 (02JUL1985 03:00:00)-Water Temperature (C)]]*OO[[#This Row],[48]]</f>
        <v>1.7191283956908747E-8</v>
      </c>
      <c r="AY82" s="10">
        <f>3/24000000*OO[[#This Row],[107 (02JUL1985 06:00:00)-Water Temperature (C)]]*OO[[#This Row],[49]]</f>
        <v>1.4921313185479998E-8</v>
      </c>
      <c r="AZ82" s="10">
        <f>3/24000000*OO[[#This Row],[108 (02JUL1985 09:00:00)-Water Temperature (C)]]*OO[[#This Row],[50]]</f>
        <v>1.2924085453353751E-8</v>
      </c>
      <c r="BA82" s="10">
        <f>3/24000000*OO[[#This Row],[109 (02JUL1985 12:00:00)-Water Temperature (C)]]*OO[[#This Row],[51]]</f>
        <v>1.136319567276E-8</v>
      </c>
      <c r="BB82" s="10">
        <f>3/24000000*OO[[#This Row],[110 (02JUL1985 15:00:00)-Water Temperature (C)]]*OO[[#This Row],[52]]</f>
        <v>1.0175792951412499E-8</v>
      </c>
      <c r="BC82" s="10">
        <f>3/24000000*OO[[#This Row],[111 (02JUL1985 18:00:00)-Water Temperature (C)]]*OO[[#This Row],[53]]</f>
        <v>9.1905243019499988E-9</v>
      </c>
      <c r="BD82" s="10">
        <f>3/24000000*OO[[#This Row],[112 (02JUL1985 21:00:00)-Water Temperature (C)]]*OO[[#This Row],[54]]</f>
        <v>8.1915755971087492E-9</v>
      </c>
      <c r="BE82" s="10">
        <f>3/24000000*OO[[#This Row],[113 (03JUL1985 00:00:00)-Water Temperature (C)]]*OO[[#This Row],[55]]</f>
        <v>7.1546898102400003E-9</v>
      </c>
      <c r="BF82" s="10">
        <f>3/24000000*OO[[#This Row],[114 (03JUL1985 03:00:00)-Water Temperature (C)]]*OO[[#This Row],[56]]</f>
        <v>6.2056715544674997E-9</v>
      </c>
      <c r="BG82" s="10">
        <f>3/24000000*OO[[#This Row],[115 (03JUL1985 06:00:00)-Water Temperature (C)]]*OO[[#This Row],[57]]</f>
        <v>5.3420544000999994E-9</v>
      </c>
      <c r="BH82" s="10">
        <f>3/24000000*OO[[#This Row],[116 (03JUL1985 09:00:00)-Water Temperature (C)]]*OO[[#This Row],[58]]</f>
        <v>4.6177496861999986E-9</v>
      </c>
      <c r="BI82" s="10">
        <f>3/24000000*OO[[#This Row],[117 (03JUL1985 12:00:00)-Water Temperature (C)]]*OO[[#This Row],[59]]</f>
        <v>4.0157140708525003E-9</v>
      </c>
      <c r="BJ82" s="10">
        <f>3/24000000*OO[[#This Row],[118 (03JUL1985 15:00:00)-Water Temperature (C)]]*OO[[#This Row],[60]]</f>
        <v>3.5170199286975001E-9</v>
      </c>
      <c r="BK82" s="10">
        <f>3/24000000*OO[[#This Row],[119 (03JUL1985 18:00:00)-Water Temperature (C)]]*OO[[#This Row],[61]]</f>
        <v>3.1358174068974998E-9</v>
      </c>
      <c r="BL82" s="10">
        <f>3/24000000*OO[[#This Row],[120 (03JUL1985 21:00:00)-Water Temperature (C)]]*OO[[#This Row],[62]]</f>
        <v>2.7838687219200007E-9</v>
      </c>
      <c r="BM82" s="10">
        <f>3/24000000*OO[[#This Row],[121 (04JUL1985 00:00:00)-Water Temperature (C)]]*OO[[#This Row],[63]]</f>
        <v>2.451881330365E-9</v>
      </c>
      <c r="BN82" s="10">
        <f>3/24000000*OO[[#This Row],[122 (04JUL1985 03:00:00)-Water Temperature (C)]]*OO[[#This Row],[64]]</f>
        <v>2.148071987082E-9</v>
      </c>
      <c r="BO82" s="10">
        <f>3/24000000*OO[[#This Row],[123 (04JUL1985 06:00:00)-Water Temperature (C)]]*OO[[#This Row],[65]]</f>
        <v>1.86288822558675E-9</v>
      </c>
      <c r="BP82" s="10">
        <f>3/24000000*OO[[#This Row],[124 (04JUL1985 09:00:00)-Water Temperature (C)]]*OO[[#This Row],[66]]</f>
        <v>1.6374170820818748E-9</v>
      </c>
      <c r="BQ82" s="10">
        <f>3/24000000*OO[[#This Row],[125 (04JUL1985 12:00:00)-Water Temperature (C)]]*OO[[#This Row],[67]]</f>
        <v>1.4567414728095001E-9</v>
      </c>
      <c r="BR82" s="10">
        <f>3/24000000*OO[[#This Row],[126 (04JUL1985 15:00:00)-Water Temperature (C)]]*OO[[#This Row],[68]]</f>
        <v>1.3059160141239999E-9</v>
      </c>
      <c r="BS82" s="10">
        <f>3/24000000*OO[[#This Row],[127 (04JUL1985 18:00:00)-Water Temperature (C)]]*OO[[#This Row],[69]]</f>
        <v>1.1773622550781249E-9</v>
      </c>
      <c r="BT82" s="10">
        <f>3/24000000*OO[[#This Row],[128 (04JUL1985 21:00:00)-Water Temperature (C)]]*OO[[#This Row],[70]]</f>
        <v>1.0555786993233749E-9</v>
      </c>
      <c r="BU82" s="10">
        <f>3/24000000*OO[[#This Row],[129 (05JUL1985 00:00:00)-Water Temperature (C)]]*OO[[#This Row],[71]]</f>
        <v>9.42595824106125E-10</v>
      </c>
      <c r="BV82" s="10">
        <f>3/24000000*OO[[#This Row],[130 (05JUL1985 03:00:00)-Water Temperature (C)]]*OO[[#This Row],[72]]</f>
        <v>8.3793700022400007E-10</v>
      </c>
      <c r="BW82" s="10">
        <f>3/24000000*OO[[#This Row],[131 (05JUL1985 06:00:00)-Water Temperature (C)]]*OO[[#This Row],[73]]</f>
        <v>7.3874771298037506E-10</v>
      </c>
      <c r="BX82" s="10">
        <f>3/24000000*OO[[#This Row],[132 (05JUL1985 09:00:00)-Water Temperature (C)]]*OO[[#This Row],[74]]</f>
        <v>6.6090439451024983E-10</v>
      </c>
      <c r="BY82" s="10">
        <f>3/24000000*OO[[#This Row],[133 (05JUL1985 12:00:00)-Water Temperature (C)]]*OO[[#This Row],[75]]</f>
        <v>6.0068324509699997E-10</v>
      </c>
      <c r="BZ82" s="10">
        <f>3/24000000*OO[[#This Row],[134 (05JUL1985 15:00:00)-Water Temperature (C)]]*OO[[#This Row],[76]]</f>
        <v>5.5401399082837498E-10</v>
      </c>
      <c r="CA82" s="10">
        <f>3/24000000*OO[[#This Row],[135 (05JUL1985 18:00:00)-Water Temperature (C)]]*OO[[#This Row],[77]]</f>
        <v>5.1663864633149996E-10</v>
      </c>
      <c r="CB82" s="10">
        <f>3/24000000*OO[[#This Row],[136 (05JUL1985 21:00:00)-Water Temperature (C)]]*OO[[#This Row],[78]]</f>
        <v>4.7573513899575002E-10</v>
      </c>
      <c r="CC82" s="10">
        <f>3/24000000*OO[[#This Row],[137 (06JUL1985 00:00:00)-Water Temperature (C)]]*OO[[#This Row],[79]]</f>
        <v>4.3251402821787494E-10</v>
      </c>
      <c r="CD82" s="10">
        <f>3/24000000*OO[[#This Row],[138 (06JUL1985 03:00:00)-Water Temperature (C)]]*OO[[#This Row],[80]]</f>
        <v>3.8906985867425E-10</v>
      </c>
      <c r="CE82" s="10">
        <f>3/24000000*OO[[#This Row],[139 (06JUL1985 06:00:00)-Water Temperature (C)]]*OO[[#This Row],[81]]</f>
        <v>3.4615741484999993E-10</v>
      </c>
      <c r="CF82" s="10">
        <f>3/24000000*OO[[#This Row],[140 (06JUL1985 09:00:00)-Water Temperature (C)]]*OO[[#This Row],[82]]</f>
        <v>3.1327549901699995E-10</v>
      </c>
      <c r="CG82" s="10">
        <f>3/24000000*OO[[#This Row],[141 (06JUL1985 12:00:00)-Water Temperature (C)]]*OO[[#This Row],[83]]</f>
        <v>2.8719985832999999E-10</v>
      </c>
      <c r="CH82" s="10">
        <f>3/24000000*OO[[#This Row],[142 (06JUL1985 15:00:00)-Water Temperature (C)]]*OO[[#This Row],[84]]</f>
        <v>2.6627701728300001E-10</v>
      </c>
      <c r="CI82" s="10">
        <f>3/24000000*OO[[#This Row],[143 (06JUL1985 18:00:00)-Water Temperature (C)]]*OO[[#This Row],[85]]</f>
        <v>2.5024983856439997E-10</v>
      </c>
      <c r="CJ82" s="10">
        <f>3/24000000*OO[[#This Row],[144 (06JUL1985 21:00:00)-Water Temperature (C)]]*OO[[#This Row],[86]]</f>
        <v>2.3313533892662496E-10</v>
      </c>
      <c r="CK82" s="10">
        <f>3/24000000*OO[[#This Row],[145 (07JUL1985 00:00:00)-Water Temperature (C)]]*OO[[#This Row],[87]]</f>
        <v>2.162238110717875E-10</v>
      </c>
      <c r="CL82" s="10">
        <f>3/24000000*OO[[#This Row],[146 (07JUL1985 03:00:00)-Water Temperature (C)]]*OO[[#This Row],[88]]</f>
        <v>1.9858329044836252E-10</v>
      </c>
      <c r="CM82" s="10">
        <f>3/24000000*OO[[#This Row],[147 (07JUL1985 06:00:00)-Water Temperature (C)]]*OO[[#This Row],[89]]</f>
        <v>1.7905667857749998E-10</v>
      </c>
      <c r="CN82" s="10">
        <f>3/24000000*OO[[#This Row],[148 (07JUL1985 09:00:00)-Water Temperature (C)]]*OO[[#This Row],[90]]</f>
        <v>1.6128004617474999E-10</v>
      </c>
      <c r="CO82" s="10">
        <f>3/24000000*OO[[#This Row],[149 (07JUL1985 12:00:00)-Water Temperature (C)]]*OO[[#This Row],[91]]</f>
        <v>1.4714235258352498E-10</v>
      </c>
      <c r="CP82" s="10">
        <f>3/24000000*OO[[#This Row],[150 (07JUL1985 15:00:00)-Water Temperature (C)]]*OO[[#This Row],[92]]</f>
        <v>1.369880546213375E-10</v>
      </c>
      <c r="CQ82" s="10">
        <f>3/24000000*OO[[#This Row],[151 (07JUL1985 18:00:00)-Water Temperature (C)]]*OO[[#This Row],[93]]</f>
        <v>1.2864112061433748E-10</v>
      </c>
      <c r="CR82" s="10">
        <f>3/24000000*OO[[#This Row],[152 (07JUL1985 21:00:00)-Water Temperature (C)]]*OO[[#This Row],[94]]</f>
        <v>1.2067235323368751E-10</v>
      </c>
      <c r="CS82" s="10">
        <f>3/24000000*OO[[#This Row],[153 (08JUL1985 00:00:00)-Water Temperature (C)]]*OO[[#This Row],[95]]</f>
        <v>1.1277368837117499E-10</v>
      </c>
      <c r="CT82" s="10">
        <f>3/24000000*OO[[#This Row],[154 (08JUL1985 03:00:00)-Water Temperature (C)]]*OO[[#This Row],[96]]</f>
        <v>1.0472539037122498E-10</v>
      </c>
      <c r="CU82" s="10">
        <f>3/24000000*OO[[#This Row],[155 (08JUL1985 06:00:00)-Water Temperature (C)]]*OO[[#This Row],[97]]</f>
        <v>9.6811068597075001E-11</v>
      </c>
      <c r="CV82" s="10">
        <f>3/24000000*OO[[#This Row],[156 (08JUL1985 09:00:00)-Water Temperature (C)]]*OO[[#This Row],[98]]</f>
        <v>9.0132301029274988E-11</v>
      </c>
      <c r="CW82" s="10">
        <f>3/24000000*OO[[#This Row],[157 (08JUL1985 12:00:00)-Water Temperature (C)]]*OO[[#This Row],[99]]</f>
        <v>8.466701967179999E-11</v>
      </c>
    </row>
    <row r="83" spans="1:101" x14ac:dyDescent="0.35">
      <c r="A83" t="s">
        <v>88</v>
      </c>
      <c r="B83">
        <v>998.39380000000006</v>
      </c>
      <c r="C83" s="10">
        <f>3/24*OO[[#This Row],[59 (26JUN1985 06:00:00)-Water Temperature (C)]]*OO[[#This Row],[1]]/SUM(OO[1])</f>
        <v>5.5812485056475044E-29</v>
      </c>
      <c r="D83" s="10">
        <f>3/24*OO[[#This Row],[60 (26JUN1985 09:00:00)-Water Temperature (C)]]*OO[[#This Row],[2]]/SUM(OO[2])</f>
        <v>3.7742365885297171E-14</v>
      </c>
      <c r="E83" s="10">
        <f>3/24*OO[[#This Row],[61 (26JUN1985 12:00:00)-Water Temperature (C)]]*OO[[#This Row],[3]]/SUM(OO[3])</f>
        <v>1.3084672418041849E-4</v>
      </c>
      <c r="F83" s="10">
        <f>3/24*OO[[#This Row],[62 (26JUN1985 15:00:00)-Water Temperature (C)]]*OO[[#This Row],[4]]/SUM(OO[4])</f>
        <v>4.3726003484140352E-2</v>
      </c>
      <c r="G83" s="10">
        <f>3/24*OO[[#This Row],[63 (26JUN1985 18:00:00)-Water Temperature (C)]]*OO[[#This Row],[5]]/SUM(OO[5])</f>
        <v>0.16658900654301034</v>
      </c>
      <c r="H83" s="10">
        <f>3/24*OO[[#This Row],[64 (26JUN1985 21:00:00)-Water Temperature (C)]]*OO[[#This Row],[6]]/SUM(OO[6])</f>
        <v>6.3971606284112914E-2</v>
      </c>
      <c r="I83" s="10">
        <f>3/24*OO[[#This Row],[65 (27JUN1985 00:00:00)-Water Temperature (C)]]*OO[[#This Row],[7]]/SUM(OO[7])</f>
        <v>6.0779495360004446E-3</v>
      </c>
      <c r="J83" s="10">
        <f>3/24*OO[[#This Row],[66 (27JUN1985 03:00:00)-Water Temperature (C)]]*OO[[#This Row],[8]]/SUM(OO[8])</f>
        <v>2.5980333841569208E-4</v>
      </c>
      <c r="K83" s="10">
        <f>3/24*OO[[#This Row],[67 (27JUN1985 06:00:00)-Water Temperature (C)]]*OO[[#This Row],[9]]/SUM(OO[9])</f>
        <v>2.5009597207418813E-5</v>
      </c>
      <c r="L83" s="10">
        <f>3/24*OO[[#This Row],[68 (27JUN1985 09:00:00)-Water Temperature (C)]]*OO[[#This Row],[10]]/SUM(OO[10])</f>
        <v>1.6410244314682279E-5</v>
      </c>
      <c r="M83" s="10">
        <f>3/24*OO[[#This Row],[69 (27JUN1985 12:00:00)-Water Temperature (C)]]*OO[[#This Row],[11]]/SUM(OO[11])</f>
        <v>1.360335863307373E-5</v>
      </c>
      <c r="N83" s="10">
        <f>3/24*OO[[#This Row],[70 (27JUN1985 15:00:00)-Water Temperature (C)]]*OO[[#This Row],[12]]/SUM(OO[12])</f>
        <v>1.1307890000344917E-5</v>
      </c>
      <c r="O83" s="10">
        <f>3/24*OO[[#This Row],[71 (27JUN1985 18:00:00)-Water Temperature (C)]]*OO[[#This Row],[13]]/SUM(OO[13])</f>
        <v>9.4102430602959195E-6</v>
      </c>
      <c r="P83" s="10">
        <f>3/24*OO[[#This Row],[72 (27JUN1985 21:00:00)-Water Temperature (C)]]*OO[[#This Row],[14]]/SUM(OO[14])</f>
        <v>7.7369767126190371E-6</v>
      </c>
      <c r="Q83" s="10">
        <f>3/24*OO[[#This Row],[73 (28JUN1985 00:00:00)-Water Temperature (C)]]*OO[[#This Row],[15]]/SUM(OO[15])</f>
        <v>6.2744048071246026E-6</v>
      </c>
      <c r="R83" s="10">
        <f>3/24*OO[[#This Row],[74 (28JUN1985 03:00:00)-Water Temperature (C)]]*OO[[#This Row],[16]]/SUM(OO[16])</f>
        <v>5.0416139929475106E-6</v>
      </c>
      <c r="S83" s="10">
        <f>3/24*OO[[#This Row],[75 (28JUN1985 06:00:00)-Water Temperature (C)]]*OO[[#This Row],[17]]/SUM(OO[17])</f>
        <v>3.9973287384418485E-6</v>
      </c>
      <c r="T83" s="10">
        <f>3/24*OO[[#This Row],[76 (28JUN1985 09:00:00)-Water Temperature (C)]]*OO[[#This Row],[18]]/SUM(OO[18])</f>
        <v>3.1938579171813258E-6</v>
      </c>
      <c r="U83" s="10">
        <f>3/24*OO[[#This Row],[77 (28JUN1985 12:00:00)-Water Temperature (C)]]*OO[[#This Row],[19]]/SUM(OO[19])</f>
        <v>2.5928764553333392E-6</v>
      </c>
      <c r="V83" s="10">
        <f>3/24000000*OO[[#This Row],[78 (28JUN1985 15:00:00)-Water Temperature (C)]]*OO[[#This Row],[20]]</f>
        <v>2.1225442178040001E-6</v>
      </c>
      <c r="W83" s="10">
        <f>3/24000000*OO[[#This Row],[79 (28JUN1985 18:00:00)-Water Temperature (C)]]*OO[[#This Row],[21]]</f>
        <v>1.7677116638475E-6</v>
      </c>
      <c r="X83" s="10">
        <f>3/24000000*OO[[#This Row],[80 (28JUN1985 21:00:00)-Water Temperature (C)]]*OO[[#This Row],[22]]</f>
        <v>1.4619813476181248E-6</v>
      </c>
      <c r="Y83" s="10">
        <f>3/24000000*OO[[#This Row],[81 (29JUN1985 00:00:00)-Water Temperature (C)]]*OO[[#This Row],[23]]</f>
        <v>1.1926285664484998E-6</v>
      </c>
      <c r="Z83" s="10">
        <f>3/24000000*OO[[#This Row],[82 (29JUN1985 03:00:00)-Water Temperature (C)]]*OO[[#This Row],[24]]</f>
        <v>9.6507276796874997E-7</v>
      </c>
      <c r="AA83" s="10">
        <f>3/24000000*OO[[#This Row],[83 (29JUN1985 06:00:00)-Water Temperature (C)]]*OO[[#This Row],[25]]</f>
        <v>7.73500209734E-7</v>
      </c>
      <c r="AB83" s="10">
        <f>3/24000000*OO[[#This Row],[84 (29JUN1985 09:00:00)-Water Temperature (C)]]*OO[[#This Row],[26]]</f>
        <v>6.2846173189799996E-7</v>
      </c>
      <c r="AC83" s="10">
        <f>3/24000000*OO[[#This Row],[85 (29JUN1985 12:00:00)-Water Temperature (C)]]*OO[[#This Row],[27]]</f>
        <v>5.1758625681299995E-7</v>
      </c>
      <c r="AD83" s="10">
        <f>3/24000000*OO[[#This Row],[86 (29JUN1985 15:00:00)-Water Temperature (C)]]*OO[[#This Row],[28]]</f>
        <v>4.3058720818599999E-7</v>
      </c>
      <c r="AE83" s="10">
        <f>3/24000000*OO[[#This Row],[88 (29JUN1985 21:00:00)-Water Temperature (C)]]*OO[[#This Row],[30]]</f>
        <v>3.0016416661599998E-7</v>
      </c>
      <c r="AF83" s="10">
        <f>3/24000000*OO[[#This Row],[88 (29JUN1985 21:00:00)-Water Temperature (C)]]*OO[[#This Row],[30]]</f>
        <v>3.0016416661599998E-7</v>
      </c>
      <c r="AG83" s="10">
        <f>3/24000000*OO[[#This Row],[89 (30JUN1985 00:00:00)-Water Temperature (C)]]*OO[[#This Row],[31]]</f>
        <v>2.4790976829874996E-7</v>
      </c>
      <c r="AH83" s="10">
        <f>3/24000000*OO[[#This Row],[90 (30JUN1985 03:00:00)-Water Temperature (C)]]*OO[[#This Row],[32]]</f>
        <v>2.03647358691E-7</v>
      </c>
      <c r="AI83" s="10">
        <f>3/24000000*OO[[#This Row],[91 (30JUN1985 06:00:00)-Water Temperature (C)]]*OO[[#This Row],[33]]</f>
        <v>1.6570736011987499E-7</v>
      </c>
      <c r="AJ83" s="10">
        <f>3/24000000*OO[[#This Row],[92 (30JUN1985 09:00:00)-Water Temperature (C)]]*OO[[#This Row],[34]]</f>
        <v>1.367698781516625E-7</v>
      </c>
      <c r="AK83" s="10">
        <f>3/24000000*OO[[#This Row],[93 (30JUN1985 12:00:00)-Water Temperature (C)]]*OO[[#This Row],[35]]</f>
        <v>1.1495644220105E-7</v>
      </c>
      <c r="AL83" s="10">
        <f>3/24000000*OO[[#This Row],[94 (30JUN1985 15:00:00)-Water Temperature (C)]]*OO[[#This Row],[36]]</f>
        <v>9.8276456498837488E-8</v>
      </c>
      <c r="AM83" s="10">
        <f>3/24000000*OO[[#This Row],[95 (30JUN1985 18:00:00)-Water Temperature (C)]]*OO[[#This Row],[37]]</f>
        <v>8.5531254365499992E-8</v>
      </c>
      <c r="AN83" s="10">
        <f>3/24000000*OO[[#This Row],[96 (30JUN1985 21:00:00)-Water Temperature (C)]]*OO[[#This Row],[38]]</f>
        <v>7.4074871456899989E-8</v>
      </c>
      <c r="AO83" s="10">
        <f>3/24000000*OO[[#This Row],[97 (01JUL1985 00:00:00)-Water Temperature (C)]]*OO[[#This Row],[39]]</f>
        <v>6.4000072276675001E-8</v>
      </c>
      <c r="AP83" s="10">
        <f>3/24000000*OO[[#This Row],[98 (01JUL1985 03:00:00)-Water Temperature (C)]]*OO[[#This Row],[40]]</f>
        <v>5.5239628855674997E-8</v>
      </c>
      <c r="AQ83" s="10">
        <f>3/24000000*OO[[#This Row],[99 (01JUL1985 06:00:00)-Water Temperature (C)]]*OO[[#This Row],[41]]</f>
        <v>4.7215101526312503E-8</v>
      </c>
      <c r="AR83" s="10">
        <f>3/24000000*OO[[#This Row],[100 (01JUL1985 09:00:00)-Water Temperature (C)]]*OO[[#This Row],[42]]</f>
        <v>4.0806127374599996E-8</v>
      </c>
      <c r="AS83" s="10">
        <f>3/24000000*OO[[#This Row],[101 (01JUL1985 12:00:00)-Water Temperature (C)]]*OO[[#This Row],[43]]</f>
        <v>3.5557620938650001E-8</v>
      </c>
      <c r="AT83" s="10">
        <f>3/24000000*OO[[#This Row],[102 (01JUL1985 15:00:00)-Water Temperature (C)]]*OO[[#This Row],[44]]</f>
        <v>3.11797145444E-8</v>
      </c>
      <c r="AU83" s="10">
        <f>3/24000000*OO[[#This Row],[103 (01JUL1985 18:00:00)-Water Temperature (C)]]*OO[[#This Row],[45]]</f>
        <v>2.7781297389787497E-8</v>
      </c>
      <c r="AV83" s="10">
        <f>3/24000000*OO[[#This Row],[104 (01JUL1985 21:00:00)-Water Temperature (C)]]*OO[[#This Row],[46]]</f>
        <v>2.4708321326899996E-8</v>
      </c>
      <c r="AW83" s="10">
        <f>3/24000000*OO[[#This Row],[105 (02JUL1985 00:00:00)-Water Temperature (C)]]*OO[[#This Row],[47]]</f>
        <v>2.1900787799757501E-8</v>
      </c>
      <c r="AX83" s="10">
        <f>3/24000000*OO[[#This Row],[106 (02JUL1985 03:00:00)-Water Temperature (C)]]*OO[[#This Row],[48]]</f>
        <v>1.9281367855668753E-8</v>
      </c>
      <c r="AY83" s="10">
        <f>3/24000000*OO[[#This Row],[107 (02JUL1985 06:00:00)-Water Temperature (C)]]*OO[[#This Row],[49]]</f>
        <v>1.6752312883735001E-8</v>
      </c>
      <c r="AZ83" s="10">
        <f>3/24000000*OO[[#This Row],[108 (02JUL1985 09:00:00)-Water Temperature (C)]]*OO[[#This Row],[50]]</f>
        <v>1.4504574712815E-8</v>
      </c>
      <c r="BA83" s="10">
        <f>3/24000000*OO[[#This Row],[109 (02JUL1985 12:00:00)-Water Temperature (C)]]*OO[[#This Row],[51]]</f>
        <v>1.2760954598205E-8</v>
      </c>
      <c r="BB83" s="10">
        <f>3/24000000*OO[[#This Row],[110 (02JUL1985 15:00:00)-Water Temperature (C)]]*OO[[#This Row],[52]]</f>
        <v>1.1417650792135001E-8</v>
      </c>
      <c r="BC83" s="10">
        <f>3/24000000*OO[[#This Row],[111 (02JUL1985 18:00:00)-Water Temperature (C)]]*OO[[#This Row],[53]]</f>
        <v>1.0301607182405001E-8</v>
      </c>
      <c r="BD83" s="10">
        <f>3/24000000*OO[[#This Row],[112 (02JUL1985 21:00:00)-Water Temperature (C)]]*OO[[#This Row],[54]]</f>
        <v>9.1674699816000005E-9</v>
      </c>
      <c r="BE83" s="10">
        <f>3/24000000*OO[[#This Row],[113 (03JUL1985 00:00:00)-Water Temperature (C)]]*OO[[#This Row],[55]]</f>
        <v>8.0162207108000006E-9</v>
      </c>
      <c r="BF83" s="10">
        <f>3/24000000*OO[[#This Row],[114 (03JUL1985 03:00:00)-Water Temperature (C)]]*OO[[#This Row],[56]]</f>
        <v>6.9580493077000003E-9</v>
      </c>
      <c r="BG83" s="10">
        <f>3/24000000*OO[[#This Row],[115 (03JUL1985 06:00:00)-Water Temperature (C)]]*OO[[#This Row],[57]]</f>
        <v>5.9978720779875004E-9</v>
      </c>
      <c r="BH83" s="10">
        <f>3/24000000*OO[[#This Row],[116 (03JUL1985 09:00:00)-Water Temperature (C)]]*OO[[#This Row],[58]]</f>
        <v>5.1959061020737498E-9</v>
      </c>
      <c r="BI83" s="10">
        <f>3/24000000*OO[[#This Row],[117 (03JUL1985 12:00:00)-Water Temperature (C)]]*OO[[#This Row],[59]]</f>
        <v>4.5191935721099996E-9</v>
      </c>
      <c r="BJ83" s="10">
        <f>3/24000000*OO[[#This Row],[118 (03JUL1985 15:00:00)-Water Temperature (C)]]*OO[[#This Row],[60]]</f>
        <v>3.9503423686124999E-9</v>
      </c>
      <c r="BK83" s="10">
        <f>3/24000000*OO[[#This Row],[119 (03JUL1985 18:00:00)-Water Temperature (C)]]*OO[[#This Row],[61]]</f>
        <v>3.5135913070999998E-9</v>
      </c>
      <c r="BL83" s="10">
        <f>3/24000000*OO[[#This Row],[120 (03JUL1985 21:00:00)-Water Temperature (C)]]*OO[[#This Row],[62]]</f>
        <v>3.1138668628725003E-9</v>
      </c>
      <c r="BM83" s="10">
        <f>3/24000000*OO[[#This Row],[121 (04JUL1985 00:00:00)-Water Temperature (C)]]*OO[[#This Row],[63]]</f>
        <v>2.7451087432650006E-9</v>
      </c>
      <c r="BN83" s="10">
        <f>3/24000000*OO[[#This Row],[122 (04JUL1985 03:00:00)-Water Temperature (C)]]*OO[[#This Row],[64]]</f>
        <v>2.4076873623974997E-9</v>
      </c>
      <c r="BO83" s="10">
        <f>3/24000000*OO[[#This Row],[123 (04JUL1985 06:00:00)-Water Temperature (C)]]*OO[[#This Row],[65]]</f>
        <v>2.091788606730625E-9</v>
      </c>
      <c r="BP83" s="10">
        <f>3/24000000*OO[[#This Row],[124 (04JUL1985 09:00:00)-Water Temperature (C)]]*OO[[#This Row],[66]]</f>
        <v>1.8401822759972498E-9</v>
      </c>
      <c r="BQ83" s="10">
        <f>3/24000000*OO[[#This Row],[125 (04JUL1985 12:00:00)-Water Temperature (C)]]*OO[[#This Row],[67]]</f>
        <v>1.6360814406034996E-9</v>
      </c>
      <c r="BR83" s="10">
        <f>3/24000000*OO[[#This Row],[126 (04JUL1985 15:00:00)-Water Temperature (C)]]*OO[[#This Row],[68]]</f>
        <v>1.4638451764882497E-9</v>
      </c>
      <c r="BS83" s="10">
        <f>3/24000000*OO[[#This Row],[127 (04JUL1985 18:00:00)-Water Temperature (C)]]*OO[[#This Row],[69]]</f>
        <v>1.316731489052875E-9</v>
      </c>
      <c r="BT83" s="10">
        <f>3/24000000*OO[[#This Row],[128 (04JUL1985 21:00:00)-Water Temperature (C)]]*OO[[#This Row],[70]]</f>
        <v>1.1792722825935001E-9</v>
      </c>
      <c r="BU83" s="10">
        <f>3/24000000*OO[[#This Row],[129 (05JUL1985 00:00:00)-Water Temperature (C)]]*OO[[#This Row],[71]]</f>
        <v>1.0529507208122501E-9</v>
      </c>
      <c r="BV83" s="10">
        <f>3/24000000*OO[[#This Row],[130 (05JUL1985 03:00:00)-Water Temperature (C)]]*OO[[#This Row],[72]]</f>
        <v>9.3717050451187499E-10</v>
      </c>
      <c r="BW83" s="10">
        <f>3/24000000*OO[[#This Row],[131 (05JUL1985 06:00:00)-Water Temperature (C)]]*OO[[#This Row],[73]]</f>
        <v>8.2738219210499994E-10</v>
      </c>
      <c r="BX83" s="10">
        <f>3/24000000*OO[[#This Row],[132 (05JUL1985 09:00:00)-Water Temperature (C)]]*OO[[#This Row],[74]]</f>
        <v>7.4093715781399996E-10</v>
      </c>
      <c r="BY83" s="10">
        <f>3/24000000*OO[[#This Row],[133 (05JUL1985 12:00:00)-Water Temperature (C)]]*OO[[#This Row],[75]]</f>
        <v>6.7261877588574988E-10</v>
      </c>
      <c r="BZ83" s="10">
        <f>3/24000000*OO[[#This Row],[134 (05JUL1985 15:00:00)-Water Temperature (C)]]*OO[[#This Row],[76]]</f>
        <v>6.190797508574999E-10</v>
      </c>
      <c r="CA83" s="10">
        <f>3/24000000*OO[[#This Row],[135 (05JUL1985 18:00:00)-Water Temperature (C)]]*OO[[#This Row],[77]]</f>
        <v>5.7627796155149998E-10</v>
      </c>
      <c r="CB83" s="10">
        <f>3/24000000*OO[[#This Row],[136 (05JUL1985 21:00:00)-Water Temperature (C)]]*OO[[#This Row],[78]]</f>
        <v>5.2998532466700005E-10</v>
      </c>
      <c r="CC83" s="10">
        <f>3/24000000*OO[[#This Row],[137 (06JUL1985 00:00:00)-Water Temperature (C)]]*OO[[#This Row],[79]]</f>
        <v>4.8218780013250005E-10</v>
      </c>
      <c r="CD83" s="10">
        <f>3/24000000*OO[[#This Row],[138 (06JUL1985 03:00:00)-Water Temperature (C)]]*OO[[#This Row],[80]]</f>
        <v>4.3449788328750001E-10</v>
      </c>
      <c r="CE83" s="10">
        <f>3/24000000*OO[[#This Row],[139 (06JUL1985 06:00:00)-Water Temperature (C)]]*OO[[#This Row],[81]]</f>
        <v>3.8741994611999997E-10</v>
      </c>
      <c r="CF83" s="10">
        <f>3/24000000*OO[[#This Row],[140 (06JUL1985 09:00:00)-Water Temperature (C)]]*OO[[#This Row],[82]]</f>
        <v>3.5106545488175001E-10</v>
      </c>
      <c r="CG83" s="10">
        <f>3/24000000*OO[[#This Row],[141 (06JUL1985 12:00:00)-Water Temperature (C)]]*OO[[#This Row],[83]]</f>
        <v>3.2160451708574998E-10</v>
      </c>
      <c r="CH83" s="10">
        <f>3/24000000*OO[[#This Row],[142 (06JUL1985 15:00:00)-Water Temperature (C)]]*OO[[#This Row],[84]]</f>
        <v>2.9748567549924997E-10</v>
      </c>
      <c r="CI83" s="10">
        <f>3/24000000*OO[[#This Row],[143 (06JUL1985 18:00:00)-Water Temperature (C)]]*OO[[#This Row],[85]]</f>
        <v>2.7903429165149996E-10</v>
      </c>
      <c r="CJ83" s="10">
        <f>3/24000000*OO[[#This Row],[144 (06JUL1985 21:00:00)-Water Temperature (C)]]*OO[[#This Row],[86]]</f>
        <v>2.5934446291874998E-10</v>
      </c>
      <c r="CK83" s="10">
        <f>3/24000000*OO[[#This Row],[145 (07JUL1985 00:00:00)-Water Temperature (C)]]*OO[[#This Row],[87]]</f>
        <v>2.4056970044933747E-10</v>
      </c>
      <c r="CL83" s="10">
        <f>3/24000000*OO[[#This Row],[146 (07JUL1985 03:00:00)-Water Temperature (C)]]*OO[[#This Row],[88]]</f>
        <v>2.21256963571625E-10</v>
      </c>
      <c r="CM83" s="10">
        <f>3/24000000*OO[[#This Row],[147 (07JUL1985 06:00:00)-Water Temperature (C)]]*OO[[#This Row],[89]]</f>
        <v>1.9988793123075001E-10</v>
      </c>
      <c r="CN83" s="10">
        <f>3/24000000*OO[[#This Row],[148 (07JUL1985 09:00:00)-Water Temperature (C)]]*OO[[#This Row],[90]]</f>
        <v>1.8009033869829998E-10</v>
      </c>
      <c r="CO83" s="10">
        <f>3/24000000*OO[[#This Row],[149 (07JUL1985 12:00:00)-Water Temperature (C)]]*OO[[#This Row],[91]]</f>
        <v>1.6440916834574998E-10</v>
      </c>
      <c r="CP83" s="10">
        <f>3/24000000*OO[[#This Row],[150 (07JUL1985 15:00:00)-Water Temperature (C)]]*OO[[#This Row],[92]]</f>
        <v>1.5279457203899999E-10</v>
      </c>
      <c r="CQ83" s="10">
        <f>3/24000000*OO[[#This Row],[151 (07JUL1985 18:00:00)-Water Temperature (C)]]*OO[[#This Row],[93]]</f>
        <v>1.4304746235639998E-10</v>
      </c>
      <c r="CR83" s="10">
        <f>3/24000000*OO[[#This Row],[152 (07JUL1985 21:00:00)-Water Temperature (C)]]*OO[[#This Row],[94]]</f>
        <v>1.3404402954609999E-10</v>
      </c>
      <c r="CS83" s="10">
        <f>3/24000000*OO[[#This Row],[153 (08JUL1985 00:00:00)-Water Temperature (C)]]*OO[[#This Row],[95]]</f>
        <v>1.2535439838643751E-10</v>
      </c>
      <c r="CT83" s="10">
        <f>3/24000000*OO[[#This Row],[154 (08JUL1985 03:00:00)-Water Temperature (C)]]*OO[[#This Row],[96]]</f>
        <v>1.1645219813878748E-10</v>
      </c>
      <c r="CU83" s="10">
        <f>3/24000000*OO[[#This Row],[155 (08JUL1985 06:00:00)-Water Temperature (C)]]*OO[[#This Row],[97]]</f>
        <v>1.0775451628408749E-10</v>
      </c>
      <c r="CV83" s="10">
        <f>3/24000000*OO[[#This Row],[156 (08JUL1985 09:00:00)-Water Temperature (C)]]*OO[[#This Row],[98]]</f>
        <v>1.0058591199967501E-10</v>
      </c>
      <c r="CW83" s="10">
        <f>3/24000000*OO[[#This Row],[157 (08JUL1985 12:00:00)-Water Temperature (C)]]*OO[[#This Row],[99]]</f>
        <v>9.4428763751887499E-11</v>
      </c>
    </row>
    <row r="84" spans="1:101" x14ac:dyDescent="0.35">
      <c r="A84" t="s">
        <v>89</v>
      </c>
      <c r="B84">
        <v>796.41189999999995</v>
      </c>
      <c r="C84" s="10">
        <f>3/24*OO[[#This Row],[59 (26JUN1985 06:00:00)-Water Temperature (C)]]*OO[[#This Row],[1]]/SUM(OO[1])</f>
        <v>3.2126247401262071E-30</v>
      </c>
      <c r="D84" s="10">
        <f>3/24*OO[[#This Row],[60 (26JUN1985 09:00:00)-Water Temperature (C)]]*OO[[#This Row],[2]]/SUM(OO[2])</f>
        <v>3.0632114392524293E-15</v>
      </c>
      <c r="E84" s="10">
        <f>3/24*OO[[#This Row],[61 (26JUN1985 12:00:00)-Water Temperature (C)]]*OO[[#This Row],[3]]/SUM(OO[3])</f>
        <v>4.2922247827378831E-5</v>
      </c>
      <c r="F84" s="10">
        <f>3/24*OO[[#This Row],[62 (26JUN1985 15:00:00)-Water Temperature (C)]]*OO[[#This Row],[4]]/SUM(OO[4])</f>
        <v>2.456266776840136E-2</v>
      </c>
      <c r="G84" s="10">
        <f>3/24*OO[[#This Row],[63 (26JUN1985 18:00:00)-Water Temperature (C)]]*OO[[#This Row],[5]]/SUM(OO[5])</f>
        <v>0.12288611227805428</v>
      </c>
      <c r="H84" s="10">
        <f>3/24*OO[[#This Row],[64 (26JUN1985 21:00:00)-Water Temperature (C)]]*OO[[#This Row],[6]]/SUM(OO[6])</f>
        <v>5.645989013703849E-2</v>
      </c>
      <c r="I84" s="10">
        <f>3/24*OO[[#This Row],[65 (27JUN1985 00:00:00)-Water Temperature (C)]]*OO[[#This Row],[7]]/SUM(OO[7])</f>
        <v>6.0967558282119944E-3</v>
      </c>
      <c r="J84" s="10">
        <f>3/24*OO[[#This Row],[66 (27JUN1985 03:00:00)-Water Temperature (C)]]*OO[[#This Row],[8]]/SUM(OO[8])</f>
        <v>2.776916041608812E-4</v>
      </c>
      <c r="K84" s="10">
        <f>3/24*OO[[#This Row],[67 (27JUN1985 06:00:00)-Water Temperature (C)]]*OO[[#This Row],[9]]/SUM(OO[9])</f>
        <v>2.1207005952418682E-5</v>
      </c>
      <c r="L84" s="10">
        <f>3/24*OO[[#This Row],[68 (27JUN1985 09:00:00)-Water Temperature (C)]]*OO[[#This Row],[10]]/SUM(OO[10])</f>
        <v>1.2567096760280186E-5</v>
      </c>
      <c r="M84" s="10">
        <f>3/24*OO[[#This Row],[69 (27JUN1985 12:00:00)-Water Temperature (C)]]*OO[[#This Row],[11]]/SUM(OO[11])</f>
        <v>1.0386982836715837E-5</v>
      </c>
      <c r="N84" s="10">
        <f>3/24*OO[[#This Row],[70 (27JUN1985 15:00:00)-Water Temperature (C)]]*OO[[#This Row],[12]]/SUM(OO[12])</f>
        <v>8.624359028972897E-6</v>
      </c>
      <c r="O84" s="10">
        <f>3/24*OO[[#This Row],[71 (27JUN1985 18:00:00)-Water Temperature (C)]]*OO[[#This Row],[13]]/SUM(OO[13])</f>
        <v>7.1727356195933623E-6</v>
      </c>
      <c r="P84" s="10">
        <f>3/24*OO[[#This Row],[72 (27JUN1985 21:00:00)-Water Temperature (C)]]*OO[[#This Row],[14]]/SUM(OO[14])</f>
        <v>5.8967235105045036E-6</v>
      </c>
      <c r="Q84" s="10">
        <f>3/24*OO[[#This Row],[73 (28JUN1985 00:00:00)-Water Temperature (C)]]*OO[[#This Row],[15]]/SUM(OO[15])</f>
        <v>4.7830262669598738E-6</v>
      </c>
      <c r="R84" s="10">
        <f>3/24*OO[[#This Row],[74 (28JUN1985 03:00:00)-Water Temperature (C)]]*OO[[#This Row],[16]]/SUM(OO[16])</f>
        <v>3.84861263805048E-6</v>
      </c>
      <c r="S84" s="10">
        <f>3/24*OO[[#This Row],[75 (28JUN1985 06:00:00)-Water Temperature (C)]]*OO[[#This Row],[17]]/SUM(OO[17])</f>
        <v>3.0553194659053617E-6</v>
      </c>
      <c r="T84" s="10">
        <f>3/24*OO[[#This Row],[76 (28JUN1985 09:00:00)-Water Temperature (C)]]*OO[[#This Row],[18]]/SUM(OO[18])</f>
        <v>2.4427587186558361E-6</v>
      </c>
      <c r="U84" s="10">
        <f>3/24*OO[[#This Row],[77 (28JUN1985 12:00:00)-Water Temperature (C)]]*OO[[#This Row],[19]]/SUM(OO[19])</f>
        <v>1.9823720990245707E-6</v>
      </c>
      <c r="V84" s="10">
        <f>3/24000000*OO[[#This Row],[78 (28JUN1985 15:00:00)-Water Temperature (C)]]*OO[[#This Row],[20]]</f>
        <v>1.6194788991839998E-6</v>
      </c>
      <c r="W84" s="10">
        <f>3/24000000*OO[[#This Row],[79 (28JUN1985 18:00:00)-Water Temperature (C)]]*OO[[#This Row],[21]]</f>
        <v>1.3473709334420001E-6</v>
      </c>
      <c r="X84" s="10">
        <f>3/24000000*OO[[#This Row],[80 (28JUN1985 21:00:00)-Water Temperature (C)]]*OO[[#This Row],[22]]</f>
        <v>1.1134069653465E-6</v>
      </c>
      <c r="Y84" s="10">
        <f>3/24000000*OO[[#This Row],[81 (29JUN1985 00:00:00)-Water Temperature (C)]]*OO[[#This Row],[23]]</f>
        <v>9.0885903562125001E-7</v>
      </c>
      <c r="Z84" s="10">
        <f>3/24000000*OO[[#This Row],[82 (29JUN1985 03:00:00)-Water Temperature (C)]]*OO[[#This Row],[24]]</f>
        <v>7.3620532159899996E-7</v>
      </c>
      <c r="AA84" s="10">
        <f>3/24000000*OO[[#This Row],[83 (29JUN1985 06:00:00)-Water Temperature (C)]]*OO[[#This Row],[25]]</f>
        <v>5.9099428493187489E-7</v>
      </c>
      <c r="AB84" s="10">
        <f>3/24000000*OO[[#This Row],[84 (29JUN1985 09:00:00)-Water Temperature (C)]]*OO[[#This Row],[26]]</f>
        <v>4.8057950449424995E-7</v>
      </c>
      <c r="AC84" s="10">
        <f>3/24000000*OO[[#This Row],[85 (29JUN1985 12:00:00)-Water Temperature (C)]]*OO[[#This Row],[27]]</f>
        <v>3.9549840144812499E-7</v>
      </c>
      <c r="AD84" s="10">
        <f>3/24000000*OO[[#This Row],[86 (29JUN1985 15:00:00)-Water Temperature (C)]]*OO[[#This Row],[28]]</f>
        <v>3.2860673224662506E-7</v>
      </c>
      <c r="AE84" s="10">
        <f>3/24000000*OO[[#This Row],[88 (29JUN1985 21:00:00)-Water Temperature (C)]]*OO[[#This Row],[30]]</f>
        <v>2.2842345909179995E-7</v>
      </c>
      <c r="AF84" s="10">
        <f>3/24000000*OO[[#This Row],[88 (29JUN1985 21:00:00)-Water Temperature (C)]]*OO[[#This Row],[30]]</f>
        <v>2.2842345909179995E-7</v>
      </c>
      <c r="AG84" s="10">
        <f>3/24000000*OO[[#This Row],[89 (30JUN1985 00:00:00)-Water Temperature (C)]]*OO[[#This Row],[31]]</f>
        <v>1.8864092337821251E-7</v>
      </c>
      <c r="AH84" s="10">
        <f>3/24000000*OO[[#This Row],[90 (30JUN1985 03:00:00)-Water Temperature (C)]]*OO[[#This Row],[32]]</f>
        <v>1.5513111867067499E-7</v>
      </c>
      <c r="AI84" s="10">
        <f>3/24000000*OO[[#This Row],[91 (30JUN1985 06:00:00)-Water Temperature (C)]]*OO[[#This Row],[33]]</f>
        <v>1.2638780719792499E-7</v>
      </c>
      <c r="AJ84" s="10">
        <f>3/24000000*OO[[#This Row],[92 (30JUN1985 09:00:00)-Water Temperature (C)]]*OO[[#This Row],[34]]</f>
        <v>1.0436973251159999E-7</v>
      </c>
      <c r="AK84" s="10">
        <f>3/24000000*OO[[#This Row],[93 (30JUN1985 12:00:00)-Water Temperature (C)]]*OO[[#This Row],[35]]</f>
        <v>8.767778459168749E-8</v>
      </c>
      <c r="AL84" s="10">
        <f>3/24000000*OO[[#This Row],[94 (30JUN1985 15:00:00)-Water Temperature (C)]]*OO[[#This Row],[36]]</f>
        <v>7.4803402634275E-8</v>
      </c>
      <c r="AM84" s="10">
        <f>3/24000000*OO[[#This Row],[95 (30JUN1985 18:00:00)-Water Temperature (C)]]*OO[[#This Row],[37]]</f>
        <v>6.4951680210074986E-8</v>
      </c>
      <c r="AN84" s="10">
        <f>3/24000000*OO[[#This Row],[96 (30JUN1985 21:00:00)-Water Temperature (C)]]*OO[[#This Row],[38]]</f>
        <v>5.6146453338749996E-8</v>
      </c>
      <c r="AO84" s="10">
        <f>3/24000000*OO[[#This Row],[97 (01JUL1985 00:00:00)-Water Temperature (C)]]*OO[[#This Row],[39]]</f>
        <v>4.8481164948162496E-8</v>
      </c>
      <c r="AP84" s="10">
        <f>3/24000000*OO[[#This Row],[98 (01JUL1985 03:00:00)-Water Temperature (C)]]*OO[[#This Row],[40]]</f>
        <v>4.1877515427925003E-8</v>
      </c>
      <c r="AQ84" s="10">
        <f>3/24000000*OO[[#This Row],[99 (01JUL1985 06:00:00)-Water Temperature (C)]]*OO[[#This Row],[41]]</f>
        <v>3.5846387968387506E-8</v>
      </c>
      <c r="AR84" s="10">
        <f>3/24000000*OO[[#This Row],[100 (01JUL1985 09:00:00)-Water Temperature (C)]]*OO[[#This Row],[42]]</f>
        <v>3.1013340238749998E-8</v>
      </c>
      <c r="AS84" s="10">
        <f>3/24000000*OO[[#This Row],[101 (01JUL1985 12:00:00)-Water Temperature (C)]]*OO[[#This Row],[43]]</f>
        <v>2.70061883376E-8</v>
      </c>
      <c r="AT84" s="10">
        <f>3/24000000*OO[[#This Row],[102 (01JUL1985 15:00:00)-Water Temperature (C)]]*OO[[#This Row],[44]]</f>
        <v>2.3634479139425E-8</v>
      </c>
      <c r="AU84" s="10">
        <f>3/24000000*OO[[#This Row],[103 (01JUL1985 18:00:00)-Water Temperature (C)]]*OO[[#This Row],[45]]</f>
        <v>2.1018551913933747E-8</v>
      </c>
      <c r="AV84" s="10">
        <f>3/24000000*OO[[#This Row],[104 (01JUL1985 21:00:00)-Water Temperature (C)]]*OO[[#This Row],[46]]</f>
        <v>1.8687286725086248E-8</v>
      </c>
      <c r="AW84" s="10">
        <f>3/24000000*OO[[#This Row],[105 (02JUL1985 00:00:00)-Water Temperature (C)]]*OO[[#This Row],[47]]</f>
        <v>1.6572008266453745E-8</v>
      </c>
      <c r="AX84" s="10">
        <f>3/24000000*OO[[#This Row],[106 (02JUL1985 03:00:00)-Water Temperature (C)]]*OO[[#This Row],[48]]</f>
        <v>1.4608509022593748E-8</v>
      </c>
      <c r="AY84" s="10">
        <f>3/24000000*OO[[#This Row],[107 (02JUL1985 06:00:00)-Water Temperature (C)]]*OO[[#This Row],[49]]</f>
        <v>1.2704427295762501E-8</v>
      </c>
      <c r="AZ84" s="10">
        <f>3/24000000*OO[[#This Row],[108 (02JUL1985 09:00:00)-Water Temperature (C)]]*OO[[#This Row],[50]]</f>
        <v>1.0996617214439999E-8</v>
      </c>
      <c r="BA84" s="10">
        <f>3/24000000*OO[[#This Row],[109 (02JUL1985 12:00:00)-Water Temperature (C)]]*OO[[#This Row],[51]]</f>
        <v>9.6779816466374982E-9</v>
      </c>
      <c r="BB84" s="10">
        <f>3/24000000*OO[[#This Row],[110 (02JUL1985 15:00:00)-Water Temperature (C)]]*OO[[#This Row],[52]]</f>
        <v>8.6533770854300002E-9</v>
      </c>
      <c r="BC84" s="10">
        <f>3/24000000*OO[[#This Row],[111 (02JUL1985 18:00:00)-Water Temperature (C)]]*OO[[#This Row],[53]]</f>
        <v>7.8014877562450009E-9</v>
      </c>
      <c r="BD84" s="10">
        <f>3/24000000*OO[[#This Row],[112 (02JUL1985 21:00:00)-Water Temperature (C)]]*OO[[#This Row],[54]]</f>
        <v>6.936442105346249E-9</v>
      </c>
      <c r="BE84" s="10">
        <f>3/24000000*OO[[#This Row],[113 (03JUL1985 00:00:00)-Water Temperature (C)]]*OO[[#This Row],[55]]</f>
        <v>6.0699076683750003E-9</v>
      </c>
      <c r="BF84" s="10">
        <f>3/24000000*OO[[#This Row],[114 (03JUL1985 03:00:00)-Water Temperature (C)]]*OO[[#This Row],[56]]</f>
        <v>5.2719994441200005E-9</v>
      </c>
      <c r="BG84" s="10">
        <f>3/24000000*OO[[#This Row],[115 (03JUL1985 06:00:00)-Water Temperature (C)]]*OO[[#This Row],[57]]</f>
        <v>4.5489818777812504E-9</v>
      </c>
      <c r="BH84" s="10">
        <f>3/24000000*OO[[#This Row],[116 (03JUL1985 09:00:00)-Water Temperature (C)]]*OO[[#This Row],[58]]</f>
        <v>3.94666876437E-9</v>
      </c>
      <c r="BI84" s="10">
        <f>3/24000000*OO[[#This Row],[117 (03JUL1985 12:00:00)-Water Temperature (C)]]*OO[[#This Row],[59]]</f>
        <v>3.43330220559125E-9</v>
      </c>
      <c r="BJ84" s="10">
        <f>3/24000000*OO[[#This Row],[118 (03JUL1985 15:00:00)-Water Temperature (C)]]*OO[[#This Row],[60]]</f>
        <v>2.997338988555E-9</v>
      </c>
      <c r="BK84" s="10">
        <f>3/24000000*OO[[#This Row],[119 (03JUL1985 18:00:00)-Water Temperature (C)]]*OO[[#This Row],[61]]</f>
        <v>2.6607403757099999E-9</v>
      </c>
      <c r="BL84" s="10">
        <f>3/24000000*OO[[#This Row],[120 (03JUL1985 21:00:00)-Water Temperature (C)]]*OO[[#This Row],[62]]</f>
        <v>2.3552758942439997E-9</v>
      </c>
      <c r="BM84" s="10">
        <f>3/24000000*OO[[#This Row],[121 (04JUL1985 00:00:00)-Water Temperature (C)]]*OO[[#This Row],[63]]</f>
        <v>2.0776870194472498E-9</v>
      </c>
      <c r="BN84" s="10">
        <f>3/24000000*OO[[#This Row],[122 (04JUL1985 03:00:00)-Water Temperature (C)]]*OO[[#This Row],[64]]</f>
        <v>1.8238490880498747E-9</v>
      </c>
      <c r="BO84" s="10">
        <f>3/24000000*OO[[#This Row],[123 (04JUL1985 06:00:00)-Water Temperature (C)]]*OO[[#This Row],[65]]</f>
        <v>1.5865492621728747E-9</v>
      </c>
      <c r="BP84" s="10">
        <f>3/24000000*OO[[#This Row],[124 (04JUL1985 09:00:00)-Water Temperature (C)]]*OO[[#This Row],[66]]</f>
        <v>1.3967940336479999E-9</v>
      </c>
      <c r="BQ84" s="10">
        <f>3/24000000*OO[[#This Row],[125 (04JUL1985 12:00:00)-Water Temperature (C)]]*OO[[#This Row],[67]]</f>
        <v>1.2412587464759998E-9</v>
      </c>
      <c r="BR84" s="10">
        <f>3/24000000*OO[[#This Row],[126 (04JUL1985 15:00:00)-Water Temperature (C)]]*OO[[#This Row],[68]]</f>
        <v>1.1089830445155001E-9</v>
      </c>
      <c r="BS84" s="10">
        <f>3/24000000*OO[[#This Row],[127 (04JUL1985 18:00:00)-Water Temperature (C)]]*OO[[#This Row],[69]]</f>
        <v>9.9587792683700006E-10</v>
      </c>
      <c r="BT84" s="10">
        <f>3/24000000*OO[[#This Row],[128 (04JUL1985 21:00:00)-Water Temperature (C)]]*OO[[#This Row],[70]]</f>
        <v>8.9135441614862501E-10</v>
      </c>
      <c r="BU84" s="10">
        <f>3/24000000*OO[[#This Row],[129 (05JUL1985 00:00:00)-Water Temperature (C)]]*OO[[#This Row],[71]]</f>
        <v>7.9570694494774987E-10</v>
      </c>
      <c r="BV84" s="10">
        <f>3/24000000*OO[[#This Row],[130 (05JUL1985 03:00:00)-Water Temperature (C)]]*OO[[#This Row],[72]]</f>
        <v>7.0885848405349987E-10</v>
      </c>
      <c r="BW84" s="10">
        <f>3/24000000*OO[[#This Row],[131 (05JUL1985 06:00:00)-Water Temperature (C)]]*OO[[#This Row],[73]]</f>
        <v>6.2642454989999986E-10</v>
      </c>
      <c r="BX84" s="10">
        <f>3/24000000*OO[[#This Row],[132 (05JUL1985 09:00:00)-Water Temperature (C)]]*OO[[#This Row],[74]]</f>
        <v>5.6138905007212495E-10</v>
      </c>
      <c r="BY84" s="10">
        <f>3/24000000*OO[[#This Row],[133 (05JUL1985 12:00:00)-Water Temperature (C)]]*OO[[#This Row],[75]]</f>
        <v>5.0915764416562496E-10</v>
      </c>
      <c r="BZ84" s="10">
        <f>3/24000000*OO[[#This Row],[134 (05JUL1985 15:00:00)-Water Temperature (C)]]*OO[[#This Row],[76]]</f>
        <v>4.6791871458849991E-10</v>
      </c>
      <c r="CA84" s="10">
        <f>3/24000000*OO[[#This Row],[135 (05JUL1985 18:00:00)-Water Temperature (C)]]*OO[[#This Row],[77]]</f>
        <v>4.3495442370624997E-10</v>
      </c>
      <c r="CB84" s="10">
        <f>3/24000000*OO[[#This Row],[136 (05JUL1985 21:00:00)-Water Temperature (C)]]*OO[[#This Row],[78]]</f>
        <v>3.9971845163750004E-10</v>
      </c>
      <c r="CC84" s="10">
        <f>3/24000000*OO[[#This Row],[137 (06JUL1985 00:00:00)-Water Temperature (C)]]*OO[[#This Row],[79]]</f>
        <v>3.6384775142624999E-10</v>
      </c>
      <c r="CD84" s="10">
        <f>3/24000000*OO[[#This Row],[138 (06JUL1985 03:00:00)-Water Temperature (C)]]*OO[[#This Row],[80]]</f>
        <v>3.2828704701249996E-10</v>
      </c>
      <c r="CE84" s="10">
        <f>3/24000000*OO[[#This Row],[139 (06JUL1985 06:00:00)-Water Temperature (C)]]*OO[[#This Row],[81]]</f>
        <v>2.9315469775549997E-10</v>
      </c>
      <c r="CF84" s="10">
        <f>3/24000000*OO[[#This Row],[140 (06JUL1985 09:00:00)-Water Temperature (C)]]*OO[[#This Row],[82]]</f>
        <v>2.6591676728662496E-10</v>
      </c>
      <c r="CG84" s="10">
        <f>3/24000000*OO[[#This Row],[141 (06JUL1985 12:00:00)-Water Temperature (C)]]*OO[[#This Row],[83]]</f>
        <v>2.4346173570812495E-10</v>
      </c>
      <c r="CH84" s="10">
        <f>3/24000000*OO[[#This Row],[142 (06JUL1985 15:00:00)-Water Temperature (C)]]*OO[[#This Row],[84]]</f>
        <v>2.2483552387091252E-10</v>
      </c>
      <c r="CI84" s="10">
        <f>3/24000000*OO[[#This Row],[143 (06JUL1985 18:00:00)-Water Temperature (C)]]*OO[[#This Row],[85]]</f>
        <v>2.1056604017282498E-10</v>
      </c>
      <c r="CJ84" s="10">
        <f>3/24000000*OO[[#This Row],[144 (06JUL1985 21:00:00)-Water Temperature (C)]]*OO[[#This Row],[86]]</f>
        <v>1.9541883149853748E-10</v>
      </c>
      <c r="CK84" s="10">
        <f>3/24000000*OO[[#This Row],[145 (07JUL1985 00:00:00)-Water Temperature (C)]]*OO[[#This Row],[87]]</f>
        <v>1.8125616159945001E-10</v>
      </c>
      <c r="CL84" s="10">
        <f>3/24000000*OO[[#This Row],[146 (07JUL1985 03:00:00)-Water Temperature (C)]]*OO[[#This Row],[88]]</f>
        <v>1.6688045728865E-10</v>
      </c>
      <c r="CM84" s="10">
        <f>3/24000000*OO[[#This Row],[147 (07JUL1985 06:00:00)-Water Temperature (C)]]*OO[[#This Row],[89]]</f>
        <v>1.5100419883465E-10</v>
      </c>
      <c r="CN84" s="10">
        <f>3/24000000*OO[[#This Row],[148 (07JUL1985 09:00:00)-Water Temperature (C)]]*OO[[#This Row],[90]]</f>
        <v>1.3608837369574999E-10</v>
      </c>
      <c r="CO84" s="10">
        <f>3/24000000*OO[[#This Row],[149 (07JUL1985 12:00:00)-Water Temperature (C)]]*OO[[#This Row],[91]]</f>
        <v>1.2427705150799999E-10</v>
      </c>
      <c r="CP84" s="10">
        <f>3/24000000*OO[[#This Row],[150 (07JUL1985 15:00:00)-Water Temperature (C)]]*OO[[#This Row],[92]]</f>
        <v>1.1537313220827499E-10</v>
      </c>
      <c r="CQ84" s="10">
        <f>3/24000000*OO[[#This Row],[151 (07JUL1985 18:00:00)-Water Temperature (C)]]*OO[[#This Row],[93]]</f>
        <v>1.077570336989375E-10</v>
      </c>
      <c r="CR84" s="10">
        <f>3/24000000*OO[[#This Row],[152 (07JUL1985 21:00:00)-Water Temperature (C)]]*OO[[#This Row],[94]]</f>
        <v>1.0088163418579998E-10</v>
      </c>
      <c r="CS84" s="10">
        <f>3/24000000*OO[[#This Row],[153 (08JUL1985 00:00:00)-Water Temperature (C)]]*OO[[#This Row],[95]]</f>
        <v>9.4384793128049997E-11</v>
      </c>
      <c r="CT84" s="10">
        <f>3/24000000*OO[[#This Row],[154 (08JUL1985 03:00:00)-Water Temperature (C)]]*OO[[#This Row],[96]]</f>
        <v>8.7714737696137498E-11</v>
      </c>
      <c r="CU84" s="10">
        <f>3/24000000*OO[[#This Row],[155 (08JUL1985 06:00:00)-Water Temperature (C)]]*OO[[#This Row],[97]]</f>
        <v>8.1209302676325003E-11</v>
      </c>
      <c r="CV84" s="10">
        <f>3/24000000*OO[[#This Row],[156 (08JUL1985 09:00:00)-Water Temperature (C)]]*OO[[#This Row],[98]]</f>
        <v>7.5948107134899994E-11</v>
      </c>
      <c r="CW84" s="10">
        <f>3/24000000*OO[[#This Row],[157 (08JUL1985 12:00:00)-Water Temperature (C)]]*OO[[#This Row],[99]]</f>
        <v>7.1276318874374994E-11</v>
      </c>
    </row>
    <row r="85" spans="1:101" x14ac:dyDescent="0.35">
      <c r="A85" t="s">
        <v>90</v>
      </c>
      <c r="B85">
        <v>885.43790000000001</v>
      </c>
      <c r="C85" s="10">
        <f>3/24*OO[[#This Row],[59 (26JUN1985 06:00:00)-Water Temperature (C)]]*OO[[#This Row],[1]]/SUM(OO[1])</f>
        <v>2.9325145505959828E-31</v>
      </c>
      <c r="D85" s="10">
        <f>3/24*OO[[#This Row],[60 (26JUN1985 09:00:00)-Water Temperature (C)]]*OO[[#This Row],[2]]/SUM(OO[2])</f>
        <v>4.023870100668786E-16</v>
      </c>
      <c r="E85" s="10">
        <f>3/24*OO[[#This Row],[61 (26JUN1985 12:00:00)-Water Temperature (C)]]*OO[[#This Row],[3]]/SUM(OO[3])</f>
        <v>1.799534709886131E-5</v>
      </c>
      <c r="F85" s="10">
        <f>3/24*OO[[#This Row],[62 (26JUN1985 15:00:00)-Water Temperature (C)]]*OO[[#This Row],[4]]/SUM(OO[4])</f>
        <v>1.652487858504479E-2</v>
      </c>
      <c r="G85" s="10">
        <f>3/24*OO[[#This Row],[63 (26JUN1985 18:00:00)-Water Temperature (C)]]*OO[[#This Row],[5]]/SUM(OO[5])</f>
        <v>0.10250105911861539</v>
      </c>
      <c r="H85" s="10">
        <f>3/24*OO[[#This Row],[64 (26JUN1985 21:00:00)-Water Temperature (C)]]*OO[[#This Row],[6]]/SUM(OO[6])</f>
        <v>5.3849194449385226E-2</v>
      </c>
      <c r="I85" s="10">
        <f>3/24*OO[[#This Row],[65 (27JUN1985 00:00:00)-Water Temperature (C)]]*OO[[#This Row],[7]]/SUM(OO[7])</f>
        <v>6.3544617398057978E-3</v>
      </c>
      <c r="J85" s="10">
        <f>3/24*OO[[#This Row],[66 (27JUN1985 03:00:00)-Water Temperature (C)]]*OO[[#This Row],[8]]/SUM(OO[8])</f>
        <v>3.0299142618741968E-4</v>
      </c>
      <c r="K85" s="10">
        <f>3/24*OO[[#This Row],[67 (27JUN1985 06:00:00)-Water Temperature (C)]]*OO[[#This Row],[9]]/SUM(OO[9])</f>
        <v>2.0098396683506108E-5</v>
      </c>
      <c r="L85" s="10">
        <f>3/24*OO[[#This Row],[68 (27JUN1985 09:00:00)-Water Temperature (C)]]*OO[[#This Row],[10]]/SUM(OO[10])</f>
        <v>1.0916071968181806E-5</v>
      </c>
      <c r="M85" s="10">
        <f>3/24*OO[[#This Row],[69 (27JUN1985 12:00:00)-Water Temperature (C)]]*OO[[#This Row],[11]]/SUM(OO[11])</f>
        <v>8.9968446468214809E-6</v>
      </c>
      <c r="N85" s="10">
        <f>3/24*OO[[#This Row],[70 (27JUN1985 15:00:00)-Water Temperature (C)]]*OO[[#This Row],[12]]/SUM(OO[12])</f>
        <v>7.464481108388257E-6</v>
      </c>
      <c r="O85" s="10">
        <f>3/24*OO[[#This Row],[71 (27JUN1985 18:00:00)-Water Temperature (C)]]*OO[[#This Row],[13]]/SUM(OO[13])</f>
        <v>6.2064561435064516E-6</v>
      </c>
      <c r="P85" s="10">
        <f>3/24*OO[[#This Row],[72 (27JUN1985 21:00:00)-Water Temperature (C)]]*OO[[#This Row],[14]]/SUM(OO[14])</f>
        <v>5.1023175691422786E-6</v>
      </c>
      <c r="Q85" s="10">
        <f>3/24*OO[[#This Row],[73 (28JUN1985 00:00:00)-Water Temperature (C)]]*OO[[#This Row],[15]]/SUM(OO[15])</f>
        <v>4.139130451634572E-6</v>
      </c>
      <c r="R85" s="10">
        <f>3/24*OO[[#This Row],[74 (28JUN1985 03:00:00)-Water Temperature (C)]]*OO[[#This Row],[16]]/SUM(OO[16])</f>
        <v>3.3337685352865034E-6</v>
      </c>
      <c r="S85" s="10">
        <f>3/24*OO[[#This Row],[75 (28JUN1985 06:00:00)-Water Temperature (C)]]*OO[[#This Row],[17]]/SUM(OO[17])</f>
        <v>2.6489706178985842E-6</v>
      </c>
      <c r="T85" s="10">
        <f>3/24*OO[[#This Row],[76 (28JUN1985 09:00:00)-Water Temperature (C)]]*OO[[#This Row],[18]]/SUM(OO[18])</f>
        <v>2.1188168676963956E-6</v>
      </c>
      <c r="U85" s="10">
        <f>3/24*OO[[#This Row],[77 (28JUN1985 12:00:00)-Water Temperature (C)]]*OO[[#This Row],[19]]/SUM(OO[19])</f>
        <v>1.718857453221761E-6</v>
      </c>
      <c r="V85" s="10">
        <f>3/24000000*OO[[#This Row],[78 (28JUN1985 15:00:00)-Water Temperature (C)]]*OO[[#This Row],[20]]</f>
        <v>1.4022666404713751E-6</v>
      </c>
      <c r="W85" s="10">
        <f>3/24000000*OO[[#This Row],[79 (28JUN1985 18:00:00)-Water Temperature (C)]]*OO[[#This Row],[21]]</f>
        <v>1.1656813032878749E-6</v>
      </c>
      <c r="X85" s="10">
        <f>3/24000000*OO[[#This Row],[80 (28JUN1985 21:00:00)-Water Temperature (C)]]*OO[[#This Row],[22]]</f>
        <v>9.6289262556862503E-7</v>
      </c>
      <c r="Y85" s="10">
        <f>3/24000000*OO[[#This Row],[81 (29JUN1985 00:00:00)-Water Temperature (C)]]*OO[[#This Row],[23]]</f>
        <v>7.8632234668599997E-7</v>
      </c>
      <c r="Z85" s="10">
        <f>3/24000000*OO[[#This Row],[82 (29JUN1985 03:00:00)-Water Temperature (C)]]*OO[[#This Row],[24]]</f>
        <v>6.3739574279025002E-7</v>
      </c>
      <c r="AA85" s="10">
        <f>3/24000000*OO[[#This Row],[83 (29JUN1985 06:00:00)-Water Temperature (C)]]*OO[[#This Row],[25]]</f>
        <v>5.122094907956251E-7</v>
      </c>
      <c r="AB85" s="10">
        <f>3/24000000*OO[[#This Row],[84 (29JUN1985 09:00:00)-Water Temperature (C)]]*OO[[#This Row],[26]]</f>
        <v>4.1672581448399993E-7</v>
      </c>
      <c r="AC85" s="10">
        <f>3/24000000*OO[[#This Row],[85 (29JUN1985 12:00:00)-Water Temperature (C)]]*OO[[#This Row],[27]]</f>
        <v>3.4274834241974997E-7</v>
      </c>
      <c r="AD85" s="10">
        <f>3/24000000*OO[[#This Row],[86 (29JUN1985 15:00:00)-Water Temperature (C)]]*OO[[#This Row],[28]]</f>
        <v>2.8453890377249995E-7</v>
      </c>
      <c r="AE85" s="10">
        <f>3/24000000*OO[[#This Row],[88 (29JUN1985 21:00:00)-Water Temperature (C)]]*OO[[#This Row],[30]]</f>
        <v>1.9744268290539999E-7</v>
      </c>
      <c r="AF85" s="10">
        <f>3/24000000*OO[[#This Row],[88 (29JUN1985 21:00:00)-Water Temperature (C)]]*OO[[#This Row],[30]]</f>
        <v>1.9744268290539999E-7</v>
      </c>
      <c r="AG85" s="10">
        <f>3/24000000*OO[[#This Row],[89 (30JUN1985 00:00:00)-Water Temperature (C)]]*OO[[#This Row],[31]]</f>
        <v>1.6303568759458752E-7</v>
      </c>
      <c r="AH85" s="10">
        <f>3/24000000*OO[[#This Row],[90 (30JUN1985 03:00:00)-Water Temperature (C)]]*OO[[#This Row],[32]]</f>
        <v>1.3417385827023748E-7</v>
      </c>
      <c r="AI85" s="10">
        <f>3/24000000*OO[[#This Row],[91 (30JUN1985 06:00:00)-Water Temperature (C)]]*OO[[#This Row],[33]]</f>
        <v>1.0940981555789999E-7</v>
      </c>
      <c r="AJ85" s="10">
        <f>3/24000000*OO[[#This Row],[92 (30JUN1985 09:00:00)-Water Temperature (C)]]*OO[[#This Row],[34]]</f>
        <v>9.0363396894224998E-8</v>
      </c>
      <c r="AK85" s="10">
        <f>3/24000000*OO[[#This Row],[93 (30JUN1985 12:00:00)-Water Temperature (C)]]*OO[[#This Row],[35]]</f>
        <v>7.5882132483749999E-8</v>
      </c>
      <c r="AL85" s="10">
        <f>3/24000000*OO[[#This Row],[94 (30JUN1985 15:00:00)-Water Temperature (C)]]*OO[[#This Row],[36]]</f>
        <v>6.464880286204999E-8</v>
      </c>
      <c r="AM85" s="10">
        <f>3/24000000*OO[[#This Row],[95 (30JUN1985 18:00:00)-Water Temperature (C)]]*OO[[#This Row],[37]]</f>
        <v>5.6046307558049995E-8</v>
      </c>
      <c r="AN85" s="10">
        <f>3/24000000*OO[[#This Row],[96 (30JUN1985 21:00:00)-Water Temperature (C)]]*OO[[#This Row],[38]]</f>
        <v>4.8392109488687492E-8</v>
      </c>
      <c r="AO85" s="10">
        <f>3/24000000*OO[[#This Row],[97 (01JUL1985 00:00:00)-Water Temperature (C)]]*OO[[#This Row],[39]]</f>
        <v>4.1764643419999996E-8</v>
      </c>
      <c r="AP85" s="10">
        <f>3/24000000*OO[[#This Row],[98 (01JUL1985 03:00:00)-Water Temperature (C)]]*OO[[#This Row],[40]]</f>
        <v>3.6092736362974998E-8</v>
      </c>
      <c r="AQ85" s="10">
        <f>3/24000000*OO[[#This Row],[99 (01JUL1985 06:00:00)-Water Temperature (C)]]*OO[[#This Row],[41]]</f>
        <v>3.09271690035E-8</v>
      </c>
      <c r="AR85" s="10">
        <f>3/24000000*OO[[#This Row],[100 (01JUL1985 09:00:00)-Water Temperature (C)]]*OO[[#This Row],[42]]</f>
        <v>2.6772125815837498E-8</v>
      </c>
      <c r="AS85" s="10">
        <f>3/24000000*OO[[#This Row],[101 (01JUL1985 12:00:00)-Water Temperature (C)]]*OO[[#This Row],[43]]</f>
        <v>2.3304042832074995E-8</v>
      </c>
      <c r="AT85" s="10">
        <f>3/24000000*OO[[#This Row],[102 (01JUL1985 15:00:00)-Water Temperature (C)]]*OO[[#This Row],[44]]</f>
        <v>2.0365897402482504E-8</v>
      </c>
      <c r="AU85" s="10">
        <f>3/24000000*OO[[#This Row],[103 (01JUL1985 18:00:00)-Water Temperature (C)]]*OO[[#This Row],[45]]</f>
        <v>1.8089566287546251E-8</v>
      </c>
      <c r="AV85" s="10">
        <f>3/24000000*OO[[#This Row],[104 (01JUL1985 21:00:00)-Water Temperature (C)]]*OO[[#This Row],[46]]</f>
        <v>1.6077689727049999E-8</v>
      </c>
      <c r="AW85" s="10">
        <f>3/24000000*OO[[#This Row],[105 (02JUL1985 00:00:00)-Water Temperature (C)]]*OO[[#This Row],[47]]</f>
        <v>1.4262785882253748E-8</v>
      </c>
      <c r="AX85" s="10">
        <f>3/24000000*OO[[#This Row],[106 (02JUL1985 03:00:00)-Water Temperature (C)]]*OO[[#This Row],[48]]</f>
        <v>1.2583724125384997E-8</v>
      </c>
      <c r="AY85" s="10">
        <f>3/24000000*OO[[#This Row],[107 (02JUL1985 06:00:00)-Water Temperature (C)]]*OO[[#This Row],[49]]</f>
        <v>1.0951936571797499E-8</v>
      </c>
      <c r="AZ85" s="10">
        <f>3/24000000*OO[[#This Row],[108 (02JUL1985 09:00:00)-Water Temperature (C)]]*OO[[#This Row],[50]]</f>
        <v>9.4777050599549979E-9</v>
      </c>
      <c r="BA85" s="10">
        <f>3/24000000*OO[[#This Row],[109 (02JUL1985 12:00:00)-Water Temperature (C)]]*OO[[#This Row],[51]]</f>
        <v>8.3419386563274989E-9</v>
      </c>
      <c r="BB85" s="10">
        <f>3/24000000*OO[[#This Row],[110 (02JUL1985 15:00:00)-Water Temperature (C)]]*OO[[#This Row],[52]]</f>
        <v>7.4548868866974997E-9</v>
      </c>
      <c r="BC85" s="10">
        <f>3/24000000*OO[[#This Row],[111 (02JUL1985 18:00:00)-Water Temperature (C)]]*OO[[#This Row],[53]]</f>
        <v>6.7174101189899996E-9</v>
      </c>
      <c r="BD85" s="10">
        <f>3/24000000*OO[[#This Row],[112 (02JUL1985 21:00:00)-Water Temperature (C)]]*OO[[#This Row],[54]]</f>
        <v>5.9705336201874996E-9</v>
      </c>
      <c r="BE85" s="10">
        <f>3/24000000*OO[[#This Row],[113 (03JUL1985 00:00:00)-Water Temperature (C)]]*OO[[#This Row],[55]]</f>
        <v>5.2270526382137504E-9</v>
      </c>
      <c r="BF85" s="10">
        <f>3/24000000*OO[[#This Row],[114 (03JUL1985 03:00:00)-Water Temperature (C)]]*OO[[#This Row],[56]]</f>
        <v>4.542130237049999E-9</v>
      </c>
      <c r="BG85" s="10">
        <f>3/24000000*OO[[#This Row],[115 (03JUL1985 06:00:00)-Water Temperature (C)]]*OO[[#This Row],[57]]</f>
        <v>3.9218414912699998E-9</v>
      </c>
      <c r="BH85" s="10">
        <f>3/24000000*OO[[#This Row],[116 (03JUL1985 09:00:00)-Water Temperature (C)]]*OO[[#This Row],[58]]</f>
        <v>3.4055329241925001E-9</v>
      </c>
      <c r="BI85" s="10">
        <f>3/24000000*OO[[#This Row],[117 (03JUL1985 12:00:00)-Water Temperature (C)]]*OO[[#This Row],[59]]</f>
        <v>2.9630754008887496E-9</v>
      </c>
      <c r="BJ85" s="10">
        <f>3/24000000*OO[[#This Row],[118 (03JUL1985 15:00:00)-Water Temperature (C)]]*OO[[#This Row],[60]]</f>
        <v>2.5847844982574998E-9</v>
      </c>
      <c r="BK85" s="10">
        <f>3/24000000*OO[[#This Row],[119 (03JUL1985 18:00:00)-Water Temperature (C)]]*OO[[#This Row],[61]]</f>
        <v>2.2911531499679993E-9</v>
      </c>
      <c r="BL85" s="10">
        <f>3/24000000*OO[[#This Row],[120 (03JUL1985 21:00:00)-Water Temperature (C)]]*OO[[#This Row],[62]]</f>
        <v>2.0267664388582499E-9</v>
      </c>
      <c r="BM85" s="10">
        <f>3/24000000*OO[[#This Row],[121 (04JUL1985 00:00:00)-Water Temperature (C)]]*OO[[#This Row],[63]]</f>
        <v>1.7885805200917501E-9</v>
      </c>
      <c r="BN85" s="10">
        <f>3/24000000*OO[[#This Row],[122 (04JUL1985 03:00:00)-Water Temperature (C)]]*OO[[#This Row],[64]]</f>
        <v>1.5709444975935001E-9</v>
      </c>
      <c r="BO85" s="10">
        <f>3/24000000*OO[[#This Row],[123 (04JUL1985 06:00:00)-Water Temperature (C)]]*OO[[#This Row],[65]]</f>
        <v>1.3676663483909999E-9</v>
      </c>
      <c r="BP85" s="10">
        <f>3/24000000*OO[[#This Row],[124 (04JUL1985 09:00:00)-Water Temperature (C)]]*OO[[#This Row],[66]]</f>
        <v>1.2047267588194998E-9</v>
      </c>
      <c r="BQ85" s="10">
        <f>3/24000000*OO[[#This Row],[125 (04JUL1985 12:00:00)-Water Temperature (C)]]*OO[[#This Row],[67]]</f>
        <v>1.0701597178214999E-9</v>
      </c>
      <c r="BR85" s="10">
        <f>3/24000000*OO[[#This Row],[126 (04JUL1985 15:00:00)-Water Temperature (C)]]*OO[[#This Row],[68]]</f>
        <v>9.551503919760001E-10</v>
      </c>
      <c r="BS85" s="10">
        <f>3/24000000*OO[[#This Row],[127 (04JUL1985 18:00:00)-Water Temperature (C)]]*OO[[#This Row],[69]]</f>
        <v>8.5679960259637493E-10</v>
      </c>
      <c r="BT85" s="10">
        <f>3/24000000*OO[[#This Row],[128 (04JUL1985 21:00:00)-Water Temperature (C)]]*OO[[#This Row],[70]]</f>
        <v>7.6666451242262491E-10</v>
      </c>
      <c r="BU85" s="10">
        <f>3/24000000*OO[[#This Row],[129 (05JUL1985 00:00:00)-Water Temperature (C)]]*OO[[#This Row],[71]]</f>
        <v>6.8422308168474999E-10</v>
      </c>
      <c r="BV85" s="10">
        <f>3/24000000*OO[[#This Row],[130 (05JUL1985 03:00:00)-Water Temperature (C)]]*OO[[#This Row],[72]]</f>
        <v>6.0992183387837494E-10</v>
      </c>
      <c r="BW85" s="10">
        <f>3/24000000*OO[[#This Row],[131 (05JUL1985 06:00:00)-Water Temperature (C)]]*OO[[#This Row],[73]]</f>
        <v>5.3933368868737504E-10</v>
      </c>
      <c r="BX85" s="10">
        <f>3/24000000*OO[[#This Row],[132 (05JUL1985 09:00:00)-Water Temperature (C)]]*OO[[#This Row],[74]]</f>
        <v>4.8353013446500002E-10</v>
      </c>
      <c r="BY85" s="10">
        <f>3/24000000*OO[[#This Row],[133 (05JUL1985 12:00:00)-Water Temperature (C)]]*OO[[#This Row],[75]]</f>
        <v>4.3825101213725E-10</v>
      </c>
      <c r="BZ85" s="10">
        <f>3/24000000*OO[[#This Row],[134 (05JUL1985 15:00:00)-Water Temperature (C)]]*OO[[#This Row],[76]]</f>
        <v>4.0232999001687506E-10</v>
      </c>
      <c r="CA85" s="10">
        <f>3/24000000*OO[[#This Row],[135 (05JUL1985 18:00:00)-Water Temperature (C)]]*OO[[#This Row],[77]]</f>
        <v>3.7361241861562499E-10</v>
      </c>
      <c r="CB85" s="10">
        <f>3/24000000*OO[[#This Row],[136 (05JUL1985 21:00:00)-Water Temperature (C)]]*OO[[#This Row],[78]]</f>
        <v>3.4323406992799997E-10</v>
      </c>
      <c r="CC85" s="10">
        <f>3/24000000*OO[[#This Row],[137 (06JUL1985 00:00:00)-Water Temperature (C)]]*OO[[#This Row],[79]]</f>
        <v>3.1252370717987495E-10</v>
      </c>
      <c r="CD85" s="10">
        <f>3/24000000*OO[[#This Row],[138 (06JUL1985 03:00:00)-Water Temperature (C)]]*OO[[#This Row],[80]]</f>
        <v>2.8223818818399998E-10</v>
      </c>
      <c r="CE85" s="10">
        <f>3/24000000*OO[[#This Row],[139 (06JUL1985 06:00:00)-Water Temperature (C)]]*OO[[#This Row],[81]]</f>
        <v>2.5226973189E-10</v>
      </c>
      <c r="CF85" s="10">
        <f>3/24000000*OO[[#This Row],[140 (06JUL1985 09:00:00)-Water Temperature (C)]]*OO[[#This Row],[82]]</f>
        <v>2.2897631031240001E-10</v>
      </c>
      <c r="CG85" s="10">
        <f>3/24000000*OO[[#This Row],[141 (06JUL1985 12:00:00)-Water Temperature (C)]]*OO[[#This Row],[83]]</f>
        <v>2.09553653628975E-10</v>
      </c>
      <c r="CH85" s="10">
        <f>3/24000000*OO[[#This Row],[142 (06JUL1985 15:00:00)-Water Temperature (C)]]*OO[[#This Row],[84]]</f>
        <v>1.9330663209129998E-10</v>
      </c>
      <c r="CI85" s="10">
        <f>3/24000000*OO[[#This Row],[143 (06JUL1985 18:00:00)-Water Temperature (C)]]*OO[[#This Row],[85]]</f>
        <v>1.8083473981054998E-10</v>
      </c>
      <c r="CJ85" s="10">
        <f>3/24000000*OO[[#This Row],[144 (06JUL1985 21:00:00)-Water Temperature (C)]]*OO[[#This Row],[86]]</f>
        <v>1.6770235739936253E-10</v>
      </c>
      <c r="CK85" s="10">
        <f>3/24000000*OO[[#This Row],[145 (07JUL1985 00:00:00)-Water Temperature (C)]]*OO[[#This Row],[87]]</f>
        <v>1.555139838736375E-10</v>
      </c>
      <c r="CL85" s="10">
        <f>3/24000000*OO[[#This Row],[146 (07JUL1985 03:00:00)-Water Temperature (C)]]*OO[[#This Row],[88]]</f>
        <v>1.4328694921134999E-10</v>
      </c>
      <c r="CM85" s="10">
        <f>3/24000000*OO[[#This Row],[147 (07JUL1985 06:00:00)-Water Temperature (C)]]*OO[[#This Row],[89]]</f>
        <v>1.2981074299424999E-10</v>
      </c>
      <c r="CN85" s="10">
        <f>3/24000000*OO[[#This Row],[148 (07JUL1985 09:00:00)-Water Temperature (C)]]*OO[[#This Row],[90]]</f>
        <v>1.170168424161E-10</v>
      </c>
      <c r="CO85" s="10">
        <f>3/24000000*OO[[#This Row],[149 (07JUL1985 12:00:00)-Water Temperature (C)]]*OO[[#This Row],[91]]</f>
        <v>1.0686669149217498E-10</v>
      </c>
      <c r="CP85" s="10">
        <f>3/24000000*OO[[#This Row],[150 (07JUL1985 15:00:00)-Water Temperature (C)]]*OO[[#This Row],[92]]</f>
        <v>9.9145255559249984E-11</v>
      </c>
      <c r="CQ85" s="10">
        <f>3/24000000*OO[[#This Row],[151 (07JUL1985 18:00:00)-Water Temperature (C)]]*OO[[#This Row],[93]]</f>
        <v>9.2446529774374999E-11</v>
      </c>
      <c r="CR85" s="10">
        <f>3/24000000*OO[[#This Row],[152 (07JUL1985 21:00:00)-Water Temperature (C)]]*OO[[#This Row],[94]]</f>
        <v>8.6488540270274997E-11</v>
      </c>
      <c r="CS85" s="10">
        <f>3/24000000*OO[[#This Row],[153 (08JUL1985 00:00:00)-Water Temperature (C)]]*OO[[#This Row],[95]]</f>
        <v>8.0941381891949988E-11</v>
      </c>
      <c r="CT85" s="10">
        <f>3/24000000*OO[[#This Row],[154 (08JUL1985 03:00:00)-Water Temperature (C)]]*OO[[#This Row],[96]]</f>
        <v>7.5245608649924993E-11</v>
      </c>
      <c r="CU85" s="10">
        <f>3/24000000*OO[[#This Row],[155 (08JUL1985 06:00:00)-Water Temperature (C)]]*OO[[#This Row],[97]]</f>
        <v>6.9684861838374984E-11</v>
      </c>
      <c r="CV85" s="10">
        <f>3/24000000*OO[[#This Row],[156 (08JUL1985 09:00:00)-Water Temperature (C)]]*OO[[#This Row],[98]]</f>
        <v>6.5243494802749988E-11</v>
      </c>
      <c r="CW85" s="10">
        <f>3/24000000*OO[[#This Row],[157 (08JUL1985 12:00:00)-Water Temperature (C)]]*OO[[#This Row],[99]]</f>
        <v>6.122156897276251E-11</v>
      </c>
    </row>
    <row r="86" spans="1:101" x14ac:dyDescent="0.35">
      <c r="A86" t="s">
        <v>91</v>
      </c>
      <c r="B86">
        <v>653.28700000000003</v>
      </c>
      <c r="C86" s="10">
        <f>3/24*OO[[#This Row],[59 (26JUN1985 06:00:00)-Water Temperature (C)]]*OO[[#This Row],[1]]/SUM(OO[1])</f>
        <v>1.3438825262431819E-32</v>
      </c>
      <c r="D86" s="10">
        <f>3/24*OO[[#This Row],[60 (26JUN1985 09:00:00)-Water Temperature (C)]]*OO[[#This Row],[2]]/SUM(OO[2])</f>
        <v>3.5492289607177923E-17</v>
      </c>
      <c r="E86" s="10">
        <f>3/24*OO[[#This Row],[61 (26JUN1985 12:00:00)-Water Temperature (C)]]*OO[[#This Row],[3]]/SUM(OO[3])</f>
        <v>6.1915184670806597E-6</v>
      </c>
      <c r="F86" s="10">
        <f>3/24*OO[[#This Row],[62 (26JUN1985 15:00:00)-Water Temperature (C)]]*OO[[#This Row],[4]]/SUM(OO[4])</f>
        <v>8.8271778973875361E-3</v>
      </c>
      <c r="G86" s="10">
        <f>3/24*OO[[#This Row],[63 (26JUN1985 18:00:00)-Water Temperature (C)]]*OO[[#This Row],[5]]/SUM(OO[5])</f>
        <v>6.6882238509799394E-2</v>
      </c>
      <c r="H86" s="10">
        <f>3/24*OO[[#This Row],[64 (26JUN1985 21:00:00)-Water Temperature (C)]]*OO[[#This Row],[6]]/SUM(OO[6])</f>
        <v>4.0016315865555756E-2</v>
      </c>
      <c r="I86" s="10">
        <f>3/24*OO[[#This Row],[65 (27JUN1985 00:00:00)-Water Temperature (C)]]*OO[[#This Row],[7]]/SUM(OO[7])</f>
        <v>5.1679634975979718E-3</v>
      </c>
      <c r="J86" s="10">
        <f>3/24*OO[[#This Row],[66 (27JUN1985 03:00:00)-Water Temperature (C)]]*OO[[#This Row],[8]]/SUM(OO[8])</f>
        <v>2.5973011221172928E-4</v>
      </c>
      <c r="K86" s="10">
        <f>3/24*OO[[#This Row],[67 (27JUN1985 06:00:00)-Water Temperature (C)]]*OO[[#This Row],[9]]/SUM(OO[9])</f>
        <v>1.5293500024169291E-5</v>
      </c>
      <c r="L86" s="10">
        <f>3/24*OO[[#This Row],[68 (27JUN1985 09:00:00)-Water Temperature (C)]]*OO[[#This Row],[10]]/SUM(OO[10])</f>
        <v>7.498085887824609E-6</v>
      </c>
      <c r="M86" s="10">
        <f>3/24*OO[[#This Row],[69 (27JUN1985 12:00:00)-Water Temperature (C)]]*OO[[#This Row],[11]]/SUM(OO[11])</f>
        <v>6.156225985126668E-6</v>
      </c>
      <c r="N86" s="10">
        <f>3/24*OO[[#This Row],[70 (27JUN1985 15:00:00)-Water Temperature (C)]]*OO[[#This Row],[12]]/SUM(OO[12])</f>
        <v>5.1040610537274692E-6</v>
      </c>
      <c r="O86" s="10">
        <f>3/24*OO[[#This Row],[71 (27JUN1985 18:00:00)-Water Temperature (C)]]*OO[[#This Row],[13]]/SUM(OO[13])</f>
        <v>4.242376234277888E-6</v>
      </c>
      <c r="P86" s="10">
        <f>3/24*OO[[#This Row],[72 (27JUN1985 21:00:00)-Water Temperature (C)]]*OO[[#This Row],[14]]/SUM(OO[14])</f>
        <v>3.4870685710699298E-6</v>
      </c>
      <c r="Q86" s="10">
        <f>3/24*OO[[#This Row],[73 (28JUN1985 00:00:00)-Water Temperature (C)]]*OO[[#This Row],[15]]/SUM(OO[15])</f>
        <v>2.8289936284598187E-6</v>
      </c>
      <c r="R86" s="10">
        <f>3/24*OO[[#This Row],[74 (28JUN1985 03:00:00)-Water Temperature (C)]]*OO[[#This Row],[16]]/SUM(OO[16])</f>
        <v>2.2804766462800861E-6</v>
      </c>
      <c r="S86" s="10">
        <f>3/24*OO[[#This Row],[75 (28JUN1985 06:00:00)-Water Temperature (C)]]*OO[[#This Row],[17]]/SUM(OO[17])</f>
        <v>1.8137535747622869E-6</v>
      </c>
      <c r="T86" s="10">
        <f>3/24*OO[[#This Row],[76 (28JUN1985 09:00:00)-Water Temperature (C)]]*OO[[#This Row],[18]]/SUM(OO[18])</f>
        <v>1.4515250018657773E-6</v>
      </c>
      <c r="U86" s="10">
        <f>3/24*OO[[#This Row],[77 (28JUN1985 12:00:00)-Water Temperature (C)]]*OO[[#This Row],[19]]/SUM(OO[19])</f>
        <v>1.1772213847602381E-6</v>
      </c>
      <c r="V86" s="10">
        <f>3/24000000*OO[[#This Row],[78 (28JUN1985 15:00:00)-Water Temperature (C)]]*OO[[#This Row],[20]]</f>
        <v>9.5926933681937479E-7</v>
      </c>
      <c r="W86" s="10">
        <f>3/24000000*OO[[#This Row],[79 (28JUN1985 18:00:00)-Water Temperature (C)]]*OO[[#This Row],[21]]</f>
        <v>7.9666765938549997E-7</v>
      </c>
      <c r="X86" s="10">
        <f>3/24000000*OO[[#This Row],[80 (28JUN1985 21:00:00)-Water Temperature (C)]]*OO[[#This Row],[22]]</f>
        <v>6.5770165580000011E-7</v>
      </c>
      <c r="Y86" s="10">
        <f>3/24000000*OO[[#This Row],[81 (29JUN1985 00:00:00)-Water Temperature (C)]]*OO[[#This Row],[23]]</f>
        <v>5.3724993059562497E-7</v>
      </c>
      <c r="Z86" s="10">
        <f>3/24000000*OO[[#This Row],[82 (29JUN1985 03:00:00)-Water Temperature (C)]]*OO[[#This Row],[24]]</f>
        <v>4.3577000867025004E-7</v>
      </c>
      <c r="AA86" s="10">
        <f>3/24000000*OO[[#This Row],[83 (29JUN1985 06:00:00)-Water Temperature (C)]]*OO[[#This Row],[25]]</f>
        <v>3.5054989036812491E-7</v>
      </c>
      <c r="AB86" s="10">
        <f>3/24000000*OO[[#This Row],[84 (29JUN1985 09:00:00)-Water Temperature (C)]]*OO[[#This Row],[26]]</f>
        <v>2.8538826539999998E-7</v>
      </c>
      <c r="AC86" s="10">
        <f>3/24000000*OO[[#This Row],[85 (29JUN1985 12:00:00)-Water Temperature (C)]]*OO[[#This Row],[27]]</f>
        <v>2.34596092629375E-7</v>
      </c>
      <c r="AD86" s="10">
        <f>3/24000000*OO[[#This Row],[86 (29JUN1985 15:00:00)-Water Temperature (C)]]*OO[[#This Row],[28]]</f>
        <v>1.9460443818942498E-7</v>
      </c>
      <c r="AE86" s="10">
        <f>3/24000000*OO[[#This Row],[88 (29JUN1985 21:00:00)-Water Temperature (C)]]*OO[[#This Row],[30]]</f>
        <v>1.3476810029975E-7</v>
      </c>
      <c r="AF86" s="10">
        <f>3/24000000*OO[[#This Row],[88 (29JUN1985 21:00:00)-Water Temperature (C)]]*OO[[#This Row],[30]]</f>
        <v>1.3476810029975E-7</v>
      </c>
      <c r="AG86" s="10">
        <f>3/24000000*OO[[#This Row],[89 (30JUN1985 00:00:00)-Water Temperature (C)]]*OO[[#This Row],[31]]</f>
        <v>1.11259380484175E-7</v>
      </c>
      <c r="AH86" s="10">
        <f>3/24000000*OO[[#This Row],[90 (30JUN1985 03:00:00)-Water Temperature (C)]]*OO[[#This Row],[32]]</f>
        <v>9.1617740187749991E-8</v>
      </c>
      <c r="AI86" s="10">
        <f>3/24000000*OO[[#This Row],[91 (30JUN1985 06:00:00)-Water Temperature (C)]]*OO[[#This Row],[33]]</f>
        <v>7.4774456528849989E-8</v>
      </c>
      <c r="AJ86" s="10">
        <f>3/24000000*OO[[#This Row],[92 (30JUN1985 09:00:00)-Water Temperature (C)]]*OO[[#This Row],[34]]</f>
        <v>6.1776513144824997E-8</v>
      </c>
      <c r="AK86" s="10">
        <f>3/24000000*OO[[#This Row],[93 (30JUN1985 12:00:00)-Water Temperature (C)]]*OO[[#This Row],[35]]</f>
        <v>5.1860132595000006E-8</v>
      </c>
      <c r="AL86" s="10">
        <f>3/24000000*OO[[#This Row],[94 (30JUN1985 15:00:00)-Water Temperature (C)]]*OO[[#This Row],[36]]</f>
        <v>4.41277324323875E-8</v>
      </c>
      <c r="AM86" s="10">
        <f>3/24000000*OO[[#This Row],[95 (30JUN1985 18:00:00)-Water Temperature (C)]]*OO[[#This Row],[37]]</f>
        <v>3.8193767516424996E-8</v>
      </c>
      <c r="AN86" s="10">
        <f>3/24000000*OO[[#This Row],[96 (30JUN1985 21:00:00)-Water Temperature (C)]]*OO[[#This Row],[38]]</f>
        <v>3.2936600100324995E-8</v>
      </c>
      <c r="AO86" s="10">
        <f>3/24000000*OO[[#This Row],[97 (01JUL1985 00:00:00)-Water Temperature (C)]]*OO[[#This Row],[39]]</f>
        <v>2.8409899984099996E-8</v>
      </c>
      <c r="AP86" s="10">
        <f>3/24000000*OO[[#This Row],[98 (01JUL1985 03:00:00)-Water Temperature (C)]]*OO[[#This Row],[40]]</f>
        <v>2.4560175623299996E-8</v>
      </c>
      <c r="AQ86" s="10">
        <f>3/24000000*OO[[#This Row],[99 (01JUL1985 06:00:00)-Water Temperature (C)]]*OO[[#This Row],[41]]</f>
        <v>2.1066645979417502E-8</v>
      </c>
      <c r="AR86" s="10">
        <f>3/24000000*OO[[#This Row],[100 (01JUL1985 09:00:00)-Water Temperature (C)]]*OO[[#This Row],[42]]</f>
        <v>1.8249597945000002E-8</v>
      </c>
      <c r="AS86" s="10">
        <f>3/24000000*OO[[#This Row],[101 (01JUL1985 12:00:00)-Water Temperature (C)]]*OO[[#This Row],[43]]</f>
        <v>1.588012230242375E-8</v>
      </c>
      <c r="AT86" s="10">
        <f>3/24000000*OO[[#This Row],[102 (01JUL1985 15:00:00)-Water Temperature (C)]]*OO[[#This Row],[44]]</f>
        <v>1.3860590986061248E-8</v>
      </c>
      <c r="AU86" s="10">
        <f>3/24000000*OO[[#This Row],[103 (01JUL1985 18:00:00)-Water Temperature (C)]]*OO[[#This Row],[45]]</f>
        <v>1.2295444661305E-8</v>
      </c>
      <c r="AV86" s="10">
        <f>3/24000000*OO[[#This Row],[104 (01JUL1985 21:00:00)-Water Temperature (C)]]*OO[[#This Row],[46]]</f>
        <v>1.0923041231118748E-8</v>
      </c>
      <c r="AW86" s="10">
        <f>3/24000000*OO[[#This Row],[105 (02JUL1985 00:00:00)-Water Temperature (C)]]*OO[[#This Row],[47]]</f>
        <v>9.6935060133112505E-9</v>
      </c>
      <c r="AX86" s="10">
        <f>3/24000000*OO[[#This Row],[106 (02JUL1985 03:00:00)-Water Temperature (C)]]*OO[[#This Row],[48]]</f>
        <v>8.5588116793424995E-9</v>
      </c>
      <c r="AY86" s="10">
        <f>3/24000000*OO[[#This Row],[107 (02JUL1985 06:00:00)-Water Temperature (C)]]*OO[[#This Row],[49]]</f>
        <v>7.4546682303124981E-9</v>
      </c>
      <c r="AZ86" s="10">
        <f>3/24000000*OO[[#This Row],[108 (02JUL1985 09:00:00)-Water Temperature (C)]]*OO[[#This Row],[50]]</f>
        <v>6.4504287423524994E-9</v>
      </c>
      <c r="BA86" s="10">
        <f>3/24000000*OO[[#This Row],[109 (02JUL1985 12:00:00)-Water Temperature (C)]]*OO[[#This Row],[51]]</f>
        <v>5.6783088176787494E-9</v>
      </c>
      <c r="BB86" s="10">
        <f>3/24000000*OO[[#This Row],[110 (02JUL1985 15:00:00)-Water Temperature (C)]]*OO[[#This Row],[52]]</f>
        <v>5.0722522321874993E-9</v>
      </c>
      <c r="BC86" s="10">
        <f>3/24000000*OO[[#This Row],[111 (02JUL1985 18:00:00)-Water Temperature (C)]]*OO[[#This Row],[53]]</f>
        <v>4.5680386600049992E-9</v>
      </c>
      <c r="BD86" s="10">
        <f>3/24000000*OO[[#This Row],[112 (02JUL1985 21:00:00)-Water Temperature (C)]]*OO[[#This Row],[54]]</f>
        <v>4.0581394404849998E-9</v>
      </c>
      <c r="BE86" s="10">
        <f>3/24000000*OO[[#This Row],[113 (03JUL1985 00:00:00)-Water Temperature (C)]]*OO[[#This Row],[55]]</f>
        <v>3.5539038764399997E-9</v>
      </c>
      <c r="BF86" s="10">
        <f>3/24000000*OO[[#This Row],[114 (03JUL1985 03:00:00)-Water Temperature (C)]]*OO[[#This Row],[56]]</f>
        <v>3.0896688778049999E-9</v>
      </c>
      <c r="BG86" s="10">
        <f>3/24000000*OO[[#This Row],[115 (03JUL1985 06:00:00)-Water Temperature (C)]]*OO[[#This Row],[57]]</f>
        <v>2.6693783622824997E-9</v>
      </c>
      <c r="BH86" s="10">
        <f>3/24000000*OO[[#This Row],[116 (03JUL1985 09:00:00)-Water Temperature (C)]]*OO[[#This Row],[58]]</f>
        <v>2.3200678398957497E-9</v>
      </c>
      <c r="BI86" s="10">
        <f>3/24000000*OO[[#This Row],[117 (03JUL1985 12:00:00)-Water Temperature (C)]]*OO[[#This Row],[59]]</f>
        <v>2.0191242415645003E-9</v>
      </c>
      <c r="BJ86" s="10">
        <f>3/24000000*OO[[#This Row],[118 (03JUL1985 15:00:00)-Water Temperature (C)]]*OO[[#This Row],[60]]</f>
        <v>1.7602472922787499E-9</v>
      </c>
      <c r="BK86" s="10">
        <f>3/24000000*OO[[#This Row],[119 (03JUL1985 18:00:00)-Water Temperature (C)]]*OO[[#This Row],[61]]</f>
        <v>1.5579350946262499E-9</v>
      </c>
      <c r="BL86" s="10">
        <f>3/24000000*OO[[#This Row],[120 (03JUL1985 21:00:00)-Water Temperature (C)]]*OO[[#This Row],[62]]</f>
        <v>1.377088172030625E-9</v>
      </c>
      <c r="BM86" s="10">
        <f>3/24000000*OO[[#This Row],[121 (04JUL1985 00:00:00)-Water Temperature (C)]]*OO[[#This Row],[63]]</f>
        <v>1.2155820274377499E-9</v>
      </c>
      <c r="BN86" s="10">
        <f>3/24000000*OO[[#This Row],[122 (04JUL1985 03:00:00)-Water Temperature (C)]]*OO[[#This Row],[64]]</f>
        <v>1.0681622908000001E-9</v>
      </c>
      <c r="BO86" s="10">
        <f>3/24000000*OO[[#This Row],[123 (04JUL1985 06:00:00)-Water Temperature (C)]]*OO[[#This Row],[65]]</f>
        <v>9.3074255592187495E-10</v>
      </c>
      <c r="BP86" s="10">
        <f>3/24000000*OO[[#This Row],[124 (04JUL1985 09:00:00)-Water Temperature (C)]]*OO[[#This Row],[66]]</f>
        <v>8.2034360472837489E-10</v>
      </c>
      <c r="BQ86" s="10">
        <f>3/24000000*OO[[#This Row],[125 (04JUL1985 12:00:00)-Water Temperature (C)]]*OO[[#This Row],[67]]</f>
        <v>7.28472268445625E-10</v>
      </c>
      <c r="BR86" s="10">
        <f>3/24000000*OO[[#This Row],[126 (04JUL1985 15:00:00)-Water Temperature (C)]]*OO[[#This Row],[68]]</f>
        <v>6.4955184244687483E-10</v>
      </c>
      <c r="BS86" s="10">
        <f>3/24000000*OO[[#This Row],[127 (04JUL1985 18:00:00)-Water Temperature (C)]]*OO[[#This Row],[69]]</f>
        <v>5.8202489853749994E-10</v>
      </c>
      <c r="BT86" s="10">
        <f>3/24000000*OO[[#This Row],[128 (04JUL1985 21:00:00)-Water Temperature (C)]]*OO[[#This Row],[70]]</f>
        <v>5.2059732482099999E-10</v>
      </c>
      <c r="BU86" s="10">
        <f>3/24000000*OO[[#This Row],[129 (05JUL1985 00:00:00)-Water Temperature (C)]]*OO[[#This Row],[71]]</f>
        <v>4.6446253271249994E-10</v>
      </c>
      <c r="BV86" s="10">
        <f>3/24000000*OO[[#This Row],[130 (05JUL1985 03:00:00)-Water Temperature (C)]]*OO[[#This Row],[72]]</f>
        <v>4.1423094037499998E-10</v>
      </c>
      <c r="BW86" s="10">
        <f>3/24000000*OO[[#This Row],[131 (05JUL1985 06:00:00)-Water Temperature (C)]]*OO[[#This Row],[73]]</f>
        <v>3.6654542408487502E-10</v>
      </c>
      <c r="BX86" s="10">
        <f>3/24000000*OO[[#This Row],[132 (05JUL1985 09:00:00)-Water Temperature (C)]]*OO[[#This Row],[74]]</f>
        <v>3.287799885672499E-10</v>
      </c>
      <c r="BY86" s="10">
        <f>3/24000000*OO[[#This Row],[133 (05JUL1985 12:00:00)-Water Temperature (C)]]*OO[[#This Row],[75]]</f>
        <v>2.9782752686700003E-10</v>
      </c>
      <c r="BZ86" s="10">
        <f>3/24000000*OO[[#This Row],[134 (05JUL1985 15:00:00)-Water Temperature (C)]]*OO[[#This Row],[76]]</f>
        <v>2.7315338511999999E-10</v>
      </c>
      <c r="CA86" s="10">
        <f>3/24000000*OO[[#This Row],[135 (05JUL1985 18:00:00)-Water Temperature (C)]]*OO[[#This Row],[77]]</f>
        <v>2.5338692196375001E-10</v>
      </c>
      <c r="CB86" s="10">
        <f>3/24000000*OO[[#This Row],[136 (05JUL1985 21:00:00)-Water Temperature (C)]]*OO[[#This Row],[78]]</f>
        <v>2.3267933752763749E-10</v>
      </c>
      <c r="CC86" s="10">
        <f>3/24000000*OO[[#This Row],[137 (06JUL1985 00:00:00)-Water Temperature (C)]]*OO[[#This Row],[79]]</f>
        <v>2.11896537414625E-10</v>
      </c>
      <c r="CD86" s="10">
        <f>3/24000000*OO[[#This Row],[138 (06JUL1985 03:00:00)-Water Temperature (C)]]*OO[[#This Row],[80]]</f>
        <v>1.9151325177979998E-10</v>
      </c>
      <c r="CE86" s="10">
        <f>3/24000000*OO[[#This Row],[139 (06JUL1985 06:00:00)-Water Temperature (C)]]*OO[[#This Row],[81]]</f>
        <v>1.71347062364225E-10</v>
      </c>
      <c r="CF86" s="10">
        <f>3/24000000*OO[[#This Row],[140 (06JUL1985 09:00:00)-Water Temperature (C)]]*OO[[#This Row],[82]]</f>
        <v>1.5564634688720001E-10</v>
      </c>
      <c r="CG86" s="10">
        <f>3/24000000*OO[[#This Row],[141 (06JUL1985 12:00:00)-Water Temperature (C)]]*OO[[#This Row],[83]]</f>
        <v>1.4238881851983748E-10</v>
      </c>
      <c r="CH86" s="10">
        <f>3/24000000*OO[[#This Row],[142 (06JUL1985 15:00:00)-Water Temperature (C)]]*OO[[#This Row],[84]]</f>
        <v>1.3122051850600002E-10</v>
      </c>
      <c r="CI86" s="10">
        <f>3/24000000*OO[[#This Row],[143 (06JUL1985 18:00:00)-Water Temperature (C)]]*OO[[#This Row],[85]]</f>
        <v>1.2261207564199999E-10</v>
      </c>
      <c r="CJ86" s="10">
        <f>3/24000000*OO[[#This Row],[144 (06JUL1985 21:00:00)-Water Temperature (C)]]*OO[[#This Row],[86]]</f>
        <v>1.1361230627679999E-10</v>
      </c>
      <c r="CK86" s="10">
        <f>3/24000000*OO[[#This Row],[145 (07JUL1985 00:00:00)-Water Temperature (C)]]*OO[[#This Row],[87]]</f>
        <v>1.0532177627658749E-10</v>
      </c>
      <c r="CL86" s="10">
        <f>3/24000000*OO[[#This Row],[146 (07JUL1985 03:00:00)-Water Temperature (C)]]*OO[[#This Row],[88]]</f>
        <v>9.7099629285000006E-11</v>
      </c>
      <c r="CM86" s="10">
        <f>3/24000000*OO[[#This Row],[147 (07JUL1985 06:00:00)-Water Temperature (C)]]*OO[[#This Row],[89]]</f>
        <v>8.8069818457074995E-11</v>
      </c>
      <c r="CN86" s="10">
        <f>3/24000000*OO[[#This Row],[148 (07JUL1985 09:00:00)-Water Temperature (C)]]*OO[[#This Row],[90]]</f>
        <v>7.9413171805112496E-11</v>
      </c>
      <c r="CO86" s="10">
        <f>3/24000000*OO[[#This Row],[149 (07JUL1985 12:00:00)-Water Temperature (C)]]*OO[[#This Row],[91]]</f>
        <v>7.2532719457737498E-11</v>
      </c>
      <c r="CP86" s="10">
        <f>3/24000000*OO[[#This Row],[150 (07JUL1985 15:00:00)-Water Temperature (C)]]*OO[[#This Row],[92]]</f>
        <v>6.7259105164699986E-11</v>
      </c>
      <c r="CQ86" s="10">
        <f>3/24000000*OO[[#This Row],[151 (07JUL1985 18:00:00)-Water Temperature (C)]]*OO[[#This Row],[93]]</f>
        <v>6.2612909733400002E-11</v>
      </c>
      <c r="CR86" s="10">
        <f>3/24000000*OO[[#This Row],[152 (07JUL1985 21:00:00)-Water Temperature (C)]]*OO[[#This Row],[94]]</f>
        <v>5.8532615465512492E-11</v>
      </c>
      <c r="CS86" s="10">
        <f>3/24000000*OO[[#This Row],[153 (08JUL1985 00:00:00)-Water Temperature (C)]]*OO[[#This Row],[95]]</f>
        <v>5.4788287806087493E-11</v>
      </c>
      <c r="CT86" s="10">
        <f>3/24000000*OO[[#This Row],[154 (08JUL1985 03:00:00)-Water Temperature (C)]]*OO[[#This Row],[96]]</f>
        <v>5.0948362334775E-11</v>
      </c>
      <c r="CU86" s="10">
        <f>3/24000000*OO[[#This Row],[155 (08JUL1985 06:00:00)-Water Temperature (C)]]*OO[[#This Row],[97]]</f>
        <v>4.71964143625E-11</v>
      </c>
      <c r="CV86" s="10">
        <f>3/24000000*OO[[#This Row],[156 (08JUL1985 09:00:00)-Water Temperature (C)]]*OO[[#This Row],[98]]</f>
        <v>4.4238188347374997E-11</v>
      </c>
      <c r="CW86" s="10">
        <f>3/24000000*OO[[#This Row],[157 (08JUL1985 12:00:00)-Water Temperature (C)]]*OO[[#This Row],[99]]</f>
        <v>4.1511119157900003E-11</v>
      </c>
    </row>
    <row r="87" spans="1:101" x14ac:dyDescent="0.35">
      <c r="A87" t="s">
        <v>92</v>
      </c>
      <c r="B87">
        <v>891.50340000000006</v>
      </c>
      <c r="C87" s="10">
        <f>3/24*OO[[#This Row],[59 (26JUN1985 06:00:00)-Water Temperature (C)]]*OO[[#This Row],[1]]/SUM(OO[1])</f>
        <v>4.5599604727243954E-33</v>
      </c>
      <c r="D87" s="10">
        <f>3/24*OO[[#This Row],[60 (26JUN1985 09:00:00)-Water Temperature (C)]]*OO[[#This Row],[2]]/SUM(OO[2])</f>
        <v>1.1682786781192813E-17</v>
      </c>
      <c r="E87" s="10">
        <f>3/24*OO[[#This Row],[61 (26JUN1985 12:00:00)-Water Temperature (C)]]*OO[[#This Row],[3]]/SUM(OO[3])</f>
        <v>4.2642178960495212E-6</v>
      </c>
      <c r="F87" s="10">
        <f>3/24*OO[[#This Row],[62 (26JUN1985 15:00:00)-Water Temperature (C)]]*OO[[#This Row],[4]]/SUM(OO[4])</f>
        <v>9.6904679862759163E-3</v>
      </c>
      <c r="G87" s="10">
        <f>3/24*OO[[#This Row],[63 (26JUN1985 18:00:00)-Water Temperature (C)]]*OO[[#This Row],[5]]/SUM(OO[5])</f>
        <v>8.9592939259976911E-2</v>
      </c>
      <c r="H87" s="10">
        <f>3/24*OO[[#This Row],[64 (26JUN1985 21:00:00)-Water Temperature (C)]]*OO[[#This Row],[6]]/SUM(OO[6])</f>
        <v>6.0713354525816207E-2</v>
      </c>
      <c r="I87" s="10">
        <f>3/24*OO[[#This Row],[65 (27JUN1985 00:00:00)-Water Temperature (C)]]*OO[[#This Row],[7]]/SUM(OO[7])</f>
        <v>8.520884538260531E-3</v>
      </c>
      <c r="J87" s="10">
        <f>3/24*OO[[#This Row],[66 (27JUN1985 03:00:00)-Water Temperature (C)]]*OO[[#This Row],[8]]/SUM(OO[8])</f>
        <v>4.4957557558974488E-4</v>
      </c>
      <c r="K87" s="10">
        <f>3/24*OO[[#This Row],[67 (27JUN1985 06:00:00)-Water Temperature (C)]]*OO[[#This Row],[9]]/SUM(OO[9])</f>
        <v>2.4130022555673788E-5</v>
      </c>
      <c r="L87" s="10">
        <f>3/24*OO[[#This Row],[68 (27JUN1985 09:00:00)-Water Temperature (C)]]*OO[[#This Row],[10]]/SUM(OO[10])</f>
        <v>1.0647188395902833E-5</v>
      </c>
      <c r="M87" s="10">
        <f>3/24*OO[[#This Row],[69 (27JUN1985 12:00:00)-Water Temperature (C)]]*OO[[#This Row],[11]]/SUM(OO[11])</f>
        <v>8.7024090220903562E-6</v>
      </c>
      <c r="N87" s="10">
        <f>3/24*OO[[#This Row],[70 (27JUN1985 15:00:00)-Water Temperature (C)]]*OO[[#This Row],[12]]/SUM(OO[12])</f>
        <v>7.2101999953370879E-6</v>
      </c>
      <c r="O87" s="10">
        <f>3/24*OO[[#This Row],[71 (27JUN1985 18:00:00)-Water Temperature (C)]]*OO[[#This Row],[13]]/SUM(OO[13])</f>
        <v>5.9901893723172535E-6</v>
      </c>
      <c r="P87" s="10">
        <f>3/24*OO[[#This Row],[72 (27JUN1985 21:00:00)-Water Temperature (C)]]*OO[[#This Row],[14]]/SUM(OO[14])</f>
        <v>4.9222147611753203E-6</v>
      </c>
      <c r="Q87" s="10">
        <f>3/24*OO[[#This Row],[73 (28JUN1985 00:00:00)-Water Temperature (C)]]*OO[[#This Row],[15]]/SUM(OO[15])</f>
        <v>3.9934411281664639E-6</v>
      </c>
      <c r="R87" s="10">
        <f>3/24*OO[[#This Row],[74 (28JUN1985 03:00:00)-Water Temperature (C)]]*OO[[#This Row],[16]]/SUM(OO[16])</f>
        <v>3.2216884709892924E-6</v>
      </c>
      <c r="S87" s="10">
        <f>3/24*OO[[#This Row],[75 (28JUN1985 06:00:00)-Water Temperature (C)]]*OO[[#This Row],[17]]/SUM(OO[17])</f>
        <v>2.5647217300948144E-6</v>
      </c>
      <c r="T87" s="10">
        <f>3/24*OO[[#This Row],[76 (28JUN1985 09:00:00)-Water Temperature (C)]]*OO[[#This Row],[18]]/SUM(OO[18])</f>
        <v>2.0538767578146388E-6</v>
      </c>
      <c r="U87" s="10">
        <f>3/24*OO[[#This Row],[77 (28JUN1985 12:00:00)-Water Temperature (C)]]*OO[[#This Row],[19]]/SUM(OO[19])</f>
        <v>1.6654453987275989E-6</v>
      </c>
      <c r="V87" s="10">
        <f>3/24000000*OO[[#This Row],[78 (28JUN1985 15:00:00)-Water Temperature (C)]]*OO[[#This Row],[20]]</f>
        <v>1.3557292846459998E-6</v>
      </c>
      <c r="W87" s="10">
        <f>3/24000000*OO[[#This Row],[79 (28JUN1985 18:00:00)-Water Temperature (C)]]*OO[[#This Row],[21]]</f>
        <v>1.12479860783025E-6</v>
      </c>
      <c r="X87" s="10">
        <f>3/24000000*OO[[#This Row],[80 (28JUN1985 21:00:00)-Water Temperature (C)]]*OO[[#This Row],[22]]</f>
        <v>9.27891225263E-7</v>
      </c>
      <c r="Y87" s="10">
        <f>3/24000000*OO[[#This Row],[81 (29JUN1985 00:00:00)-Water Temperature (C)]]*OO[[#This Row],[23]]</f>
        <v>7.5812493818362492E-7</v>
      </c>
      <c r="Z87" s="10">
        <f>3/24000000*OO[[#This Row],[82 (29JUN1985 03:00:00)-Water Temperature (C)]]*OO[[#This Row],[24]]</f>
        <v>6.1528682558599997E-7</v>
      </c>
      <c r="AA87" s="10">
        <f>3/24000000*OO[[#This Row],[83 (29JUN1985 06:00:00)-Water Temperature (C)]]*OO[[#This Row],[25]]</f>
        <v>4.9548742474000004E-7</v>
      </c>
      <c r="AB87" s="10">
        <f>3/24000000*OO[[#This Row],[84 (29JUN1985 09:00:00)-Water Temperature (C)]]*OO[[#This Row],[26]]</f>
        <v>4.0371354148124996E-7</v>
      </c>
      <c r="AC87" s="10">
        <f>3/24000000*OO[[#This Row],[85 (29JUN1985 12:00:00)-Water Temperature (C)]]*OO[[#This Row],[27]]</f>
        <v>3.3169699474437503E-7</v>
      </c>
      <c r="AD87" s="10">
        <f>3/24000000*OO[[#This Row],[86 (29JUN1985 15:00:00)-Water Temperature (C)]]*OO[[#This Row],[28]]</f>
        <v>2.7495701202549996E-7</v>
      </c>
      <c r="AE87" s="10">
        <f>3/24000000*OO[[#This Row],[88 (29JUN1985 21:00:00)-Water Temperature (C)]]*OO[[#This Row],[30]]</f>
        <v>1.9000115923836249E-7</v>
      </c>
      <c r="AF87" s="10">
        <f>3/24000000*OO[[#This Row],[88 (29JUN1985 21:00:00)-Water Temperature (C)]]*OO[[#This Row],[30]]</f>
        <v>1.9000115923836249E-7</v>
      </c>
      <c r="AG87" s="10">
        <f>3/24000000*OO[[#This Row],[89 (30JUN1985 00:00:00)-Water Temperature (C)]]*OO[[#This Row],[31]]</f>
        <v>1.5681273387521252E-7</v>
      </c>
      <c r="AH87" s="10">
        <f>3/24000000*OO[[#This Row],[90 (30JUN1985 03:00:00)-Water Temperature (C)]]*OO[[#This Row],[32]]</f>
        <v>1.2919573227942502E-7</v>
      </c>
      <c r="AI87" s="10">
        <f>3/24000000*OO[[#This Row],[91 (30JUN1985 06:00:00)-Water Temperature (C)]]*OO[[#This Row],[33]]</f>
        <v>1.05542604952875E-7</v>
      </c>
      <c r="AJ87" s="10">
        <f>3/24000000*OO[[#This Row],[92 (30JUN1985 09:00:00)-Water Temperature (C)]]*OO[[#This Row],[34]]</f>
        <v>8.723905043800001E-8</v>
      </c>
      <c r="AK87" s="10">
        <f>3/24000000*OO[[#This Row],[93 (30JUN1985 12:00:00)-Water Temperature (C)]]*OO[[#This Row],[35]]</f>
        <v>7.3217854689237499E-8</v>
      </c>
      <c r="AL87" s="10">
        <f>3/24000000*OO[[#This Row],[94 (30JUN1985 15:00:00)-Water Temperature (C)]]*OO[[#This Row],[36]]</f>
        <v>6.2230521317324991E-8</v>
      </c>
      <c r="AM87" s="10">
        <f>3/24000000*OO[[#This Row],[95 (30JUN1985 18:00:00)-Water Temperature (C)]]*OO[[#This Row],[37]]</f>
        <v>5.3772908921199997E-8</v>
      </c>
      <c r="AN87" s="10">
        <f>3/24000000*OO[[#This Row],[96 (30JUN1985 21:00:00)-Water Temperature (C)]]*OO[[#This Row],[38]]</f>
        <v>4.6309277964625003E-8</v>
      </c>
      <c r="AO87" s="10">
        <f>3/24000000*OO[[#This Row],[97 (01JUL1985 00:00:00)-Water Temperature (C)]]*OO[[#This Row],[39]]</f>
        <v>3.9919321545949999E-8</v>
      </c>
      <c r="AP87" s="10">
        <f>3/24000000*OO[[#This Row],[98 (01JUL1985 03:00:00)-Water Temperature (C)]]*OO[[#This Row],[40]]</f>
        <v>3.4521367488750004E-8</v>
      </c>
      <c r="AQ87" s="10">
        <f>3/24000000*OO[[#This Row],[99 (01JUL1985 06:00:00)-Water Temperature (C)]]*OO[[#This Row],[41]]</f>
        <v>2.9639694992999999E-8</v>
      </c>
      <c r="AR87" s="10">
        <f>3/24000000*OO[[#This Row],[100 (01JUL1985 09:00:00)-Water Temperature (C)]]*OO[[#This Row],[42]]</f>
        <v>2.5699159221000003E-8</v>
      </c>
      <c r="AS87" s="10">
        <f>3/24000000*OO[[#This Row],[101 (01JUL1985 12:00:00)-Water Temperature (C)]]*OO[[#This Row],[43]]</f>
        <v>2.2356162239339999E-8</v>
      </c>
      <c r="AT87" s="10">
        <f>3/24000000*OO[[#This Row],[102 (01JUL1985 15:00:00)-Water Temperature (C)]]*OO[[#This Row],[44]]</f>
        <v>1.9490654372472496E-8</v>
      </c>
      <c r="AU87" s="10">
        <f>3/24000000*OO[[#This Row],[103 (01JUL1985 18:00:00)-Water Temperature (C)]]*OO[[#This Row],[45]]</f>
        <v>1.7266187159235002E-8</v>
      </c>
      <c r="AV87" s="10">
        <f>3/24000000*OO[[#This Row],[104 (01JUL1985 21:00:00)-Water Temperature (C)]]*OO[[#This Row],[46]]</f>
        <v>1.5330748729947499E-8</v>
      </c>
      <c r="AW87" s="10">
        <f>3/24000000*OO[[#This Row],[105 (02JUL1985 00:00:00)-Water Temperature (C)]]*OO[[#This Row],[47]]</f>
        <v>1.3610317957599999E-8</v>
      </c>
      <c r="AX87" s="10">
        <f>3/24000000*OO[[#This Row],[106 (02JUL1985 03:00:00)-Water Temperature (C)]]*OO[[#This Row],[48]]</f>
        <v>1.2025129740356248E-8</v>
      </c>
      <c r="AY87" s="10">
        <f>3/24000000*OO[[#This Row],[107 (02JUL1985 06:00:00)-Water Temperature (C)]]*OO[[#This Row],[49]]</f>
        <v>1.0481771540839999E-8</v>
      </c>
      <c r="AZ87" s="10">
        <f>3/24000000*OO[[#This Row],[108 (02JUL1985 09:00:00)-Water Temperature (C)]]*OO[[#This Row],[50]]</f>
        <v>9.0690054895575E-9</v>
      </c>
      <c r="BA87" s="10">
        <f>3/24000000*OO[[#This Row],[109 (02JUL1985 12:00:00)-Water Temperature (C)]]*OO[[#This Row],[51]]</f>
        <v>7.9855502719799996E-9</v>
      </c>
      <c r="BB87" s="10">
        <f>3/24000000*OO[[#This Row],[110 (02JUL1985 15:00:00)-Water Temperature (C)]]*OO[[#This Row],[52]]</f>
        <v>7.1308166048999993E-9</v>
      </c>
      <c r="BC87" s="10">
        <f>3/24000000*OO[[#This Row],[111 (02JUL1985 18:00:00)-Water Temperature (C)]]*OO[[#This Row],[53]]</f>
        <v>6.4185513118149999E-9</v>
      </c>
      <c r="BD87" s="10">
        <f>3/24000000*OO[[#This Row],[112 (02JUL1985 21:00:00)-Water Temperature (C)]]*OO[[#This Row],[54]]</f>
        <v>5.6981786027849995E-9</v>
      </c>
      <c r="BE87" s="10">
        <f>3/24000000*OO[[#This Row],[113 (03JUL1985 00:00:00)-Water Temperature (C)]]*OO[[#This Row],[55]]</f>
        <v>4.9911725275475002E-9</v>
      </c>
      <c r="BF87" s="10">
        <f>3/24000000*OO[[#This Row],[114 (03JUL1985 03:00:00)-Water Temperature (C)]]*OO[[#This Row],[56]]</f>
        <v>4.3412320935899998E-9</v>
      </c>
      <c r="BG87" s="10">
        <f>3/24000000*OO[[#This Row],[115 (03JUL1985 06:00:00)-Water Temperature (C)]]*OO[[#This Row],[57]]</f>
        <v>3.7528269267299999E-9</v>
      </c>
      <c r="BH87" s="10">
        <f>3/24000000*OO[[#This Row],[116 (03JUL1985 09:00:00)-Water Temperature (C)]]*OO[[#This Row],[58]]</f>
        <v>3.2650250519250002E-9</v>
      </c>
      <c r="BI87" s="10">
        <f>3/24000000*OO[[#This Row],[117 (03JUL1985 12:00:00)-Water Temperature (C)]]*OO[[#This Row],[59]]</f>
        <v>2.84235469092E-9</v>
      </c>
      <c r="BJ87" s="10">
        <f>3/24000000*OO[[#This Row],[118 (03JUL1985 15:00:00)-Water Temperature (C)]]*OO[[#This Row],[60]]</f>
        <v>2.4766122510599998E-9</v>
      </c>
      <c r="BK87" s="10">
        <f>3/24000000*OO[[#This Row],[119 (03JUL1985 18:00:00)-Water Temperature (C)]]*OO[[#This Row],[61]]</f>
        <v>2.1887348743400001E-9</v>
      </c>
      <c r="BL87" s="10">
        <f>3/24000000*OO[[#This Row],[120 (03JUL1985 21:00:00)-Water Temperature (C)]]*OO[[#This Row],[62]]</f>
        <v>1.9328945523074999E-9</v>
      </c>
      <c r="BM87" s="10">
        <f>3/24000000*OO[[#This Row],[121 (04JUL1985 00:00:00)-Water Temperature (C)]]*OO[[#This Row],[63]]</f>
        <v>1.7065834678659998E-9</v>
      </c>
      <c r="BN87" s="10">
        <f>3/24000000*OO[[#This Row],[122 (04JUL1985 03:00:00)-Water Temperature (C)]]*OO[[#This Row],[64]]</f>
        <v>1.5002657025200001E-9</v>
      </c>
      <c r="BO87" s="10">
        <f>3/24000000*OO[[#This Row],[123 (04JUL1985 06:00:00)-Water Temperature (C)]]*OO[[#This Row],[65]]</f>
        <v>1.3084218885195E-9</v>
      </c>
      <c r="BP87" s="10">
        <f>3/24000000*OO[[#This Row],[124 (04JUL1985 09:00:00)-Water Temperature (C)]]*OO[[#This Row],[66]]</f>
        <v>1.1539943324199999E-9</v>
      </c>
      <c r="BQ87" s="10">
        <f>3/24000000*OO[[#This Row],[125 (04JUL1985 12:00:00)-Water Temperature (C)]]*OO[[#This Row],[67]]</f>
        <v>1.024481943352625E-9</v>
      </c>
      <c r="BR87" s="10">
        <f>3/24000000*OO[[#This Row],[126 (04JUL1985 15:00:00)-Water Temperature (C)]]*OO[[#This Row],[68]]</f>
        <v>9.1266399573750001E-10</v>
      </c>
      <c r="BS87" s="10">
        <f>3/24000000*OO[[#This Row],[127 (04JUL1985 18:00:00)-Water Temperature (C)]]*OO[[#This Row],[69]]</f>
        <v>8.1686956863325003E-10</v>
      </c>
      <c r="BT87" s="10">
        <f>3/24000000*OO[[#This Row],[128 (04JUL1985 21:00:00)-Water Temperature (C)]]*OO[[#This Row],[70]]</f>
        <v>7.3028626756725013E-10</v>
      </c>
      <c r="BU87" s="10">
        <f>3/24000000*OO[[#This Row],[129 (05JUL1985 00:00:00)-Water Temperature (C)]]*OO[[#This Row],[71]]</f>
        <v>6.5130425963262497E-10</v>
      </c>
      <c r="BV87" s="10">
        <f>3/24000000*OO[[#This Row],[130 (05JUL1985 03:00:00)-Water Temperature (C)]]*OO[[#This Row],[72]]</f>
        <v>5.8113141347800012E-10</v>
      </c>
      <c r="BW87" s="10">
        <f>3/24000000*OO[[#This Row],[131 (05JUL1985 06:00:00)-Water Temperature (C)]]*OO[[#This Row],[73]]</f>
        <v>5.1459279919400001E-10</v>
      </c>
      <c r="BX87" s="10">
        <f>3/24000000*OO[[#This Row],[132 (05JUL1985 09:00:00)-Water Temperature (C)]]*OO[[#This Row],[74]]</f>
        <v>4.6187322157849998E-10</v>
      </c>
      <c r="BY87" s="10">
        <f>3/24000000*OO[[#This Row],[133 (05JUL1985 12:00:00)-Water Temperature (C)]]*OO[[#This Row],[75]]</f>
        <v>4.1819577528599998E-10</v>
      </c>
      <c r="BZ87" s="10">
        <f>3/24000000*OO[[#This Row],[134 (05JUL1985 15:00:00)-Water Temperature (C)]]*OO[[#This Row],[76]]</f>
        <v>3.8320466087324998E-10</v>
      </c>
      <c r="CA87" s="10">
        <f>3/24000000*OO[[#This Row],[135 (05JUL1985 18:00:00)-Water Temperature (C)]]*OO[[#This Row],[77]]</f>
        <v>3.5508168117200002E-10</v>
      </c>
      <c r="CB87" s="10">
        <f>3/24000000*OO[[#This Row],[136 (05JUL1985 21:00:00)-Water Temperature (C)]]*OO[[#This Row],[78]]</f>
        <v>3.2587078649400003E-10</v>
      </c>
      <c r="CC87" s="10">
        <f>3/24000000*OO[[#This Row],[137 (06JUL1985 00:00:00)-Water Temperature (C)]]*OO[[#This Row],[79]]</f>
        <v>2.9679443972725001E-10</v>
      </c>
      <c r="CD87" s="10">
        <f>3/24000000*OO[[#This Row],[138 (06JUL1985 03:00:00)-Water Temperature (C)]]*OO[[#This Row],[80]]</f>
        <v>2.6843551889699995E-10</v>
      </c>
      <c r="CE87" s="10">
        <f>3/24000000*OO[[#This Row],[139 (06JUL1985 06:00:00)-Water Temperature (C)]]*OO[[#This Row],[81]]</f>
        <v>2.4042217805822502E-10</v>
      </c>
      <c r="CF87" s="10">
        <f>3/24000000*OO[[#This Row],[140 (06JUL1985 09:00:00)-Water Temperature (C)]]*OO[[#This Row],[82]]</f>
        <v>2.1858653257349996E-10</v>
      </c>
      <c r="CG87" s="10">
        <f>3/24000000*OO[[#This Row],[141 (06JUL1985 12:00:00)-Water Temperature (C)]]*OO[[#This Row],[83]]</f>
        <v>1.9990521467173745E-10</v>
      </c>
      <c r="CH87" s="10">
        <f>3/24000000*OO[[#This Row],[142 (06JUL1985 15:00:00)-Water Temperature (C)]]*OO[[#This Row],[84]]</f>
        <v>1.8406296551609999E-10</v>
      </c>
      <c r="CI87" s="10">
        <f>3/24000000*OO[[#This Row],[143 (06JUL1985 18:00:00)-Water Temperature (C)]]*OO[[#This Row],[85]]</f>
        <v>1.7178367235193751E-10</v>
      </c>
      <c r="CJ87" s="10">
        <f>3/24000000*OO[[#This Row],[144 (06JUL1985 21:00:00)-Water Temperature (C)]]*OO[[#This Row],[86]]</f>
        <v>1.5901930443936251E-10</v>
      </c>
      <c r="CK87" s="10">
        <f>3/24000000*OO[[#This Row],[145 (07JUL1985 00:00:00)-Water Temperature (C)]]*OO[[#This Row],[87]]</f>
        <v>1.473610774726125E-10</v>
      </c>
      <c r="CL87" s="10">
        <f>3/24000000*OO[[#This Row],[146 (07JUL1985 03:00:00)-Water Temperature (C)]]*OO[[#This Row],[88]]</f>
        <v>1.359251757196125E-10</v>
      </c>
      <c r="CM87" s="10">
        <f>3/24000000*OO[[#This Row],[147 (07JUL1985 06:00:00)-Water Temperature (C)]]*OO[[#This Row],[89]]</f>
        <v>1.2342434183527498E-10</v>
      </c>
      <c r="CN87" s="10">
        <f>3/24000000*OO[[#This Row],[148 (07JUL1985 09:00:00)-Water Temperature (C)]]*OO[[#This Row],[90]]</f>
        <v>1.1132905930781248E-10</v>
      </c>
      <c r="CO87" s="10">
        <f>3/24000000*OO[[#This Row],[149 (07JUL1985 12:00:00)-Water Temperature (C)]]*OO[[#This Row],[91]]</f>
        <v>1.0170418928999999E-10</v>
      </c>
      <c r="CP87" s="10">
        <f>3/24000000*OO[[#This Row],[150 (07JUL1985 15:00:00)-Water Temperature (C)]]*OO[[#This Row],[92]]</f>
        <v>9.4272857694224993E-11</v>
      </c>
      <c r="CQ87" s="10">
        <f>3/24000000*OO[[#This Row],[151 (07JUL1985 18:00:00)-Water Temperature (C)]]*OO[[#This Row],[93]]</f>
        <v>8.761970630952499E-11</v>
      </c>
      <c r="CR87" s="10">
        <f>3/24000000*OO[[#This Row],[152 (07JUL1985 21:00:00)-Water Temperature (C)]]*OO[[#This Row],[94]]</f>
        <v>8.18413419612375E-11</v>
      </c>
      <c r="CS87" s="10">
        <f>3/24000000*OO[[#This Row],[153 (08JUL1985 00:00:00)-Water Temperature (C)]]*OO[[#This Row],[95]]</f>
        <v>7.6616993785312509E-11</v>
      </c>
      <c r="CT87" s="10">
        <f>3/24000000*OO[[#This Row],[154 (08JUL1985 03:00:00)-Water Temperature (C)]]*OO[[#This Row],[96]]</f>
        <v>7.1267305922837502E-11</v>
      </c>
      <c r="CU87" s="10">
        <f>3/24000000*OO[[#This Row],[155 (08JUL1985 06:00:00)-Water Temperature (C)]]*OO[[#This Row],[97]]</f>
        <v>6.6038107930999998E-11</v>
      </c>
      <c r="CV87" s="10">
        <f>3/24000000*OO[[#This Row],[156 (08JUL1985 09:00:00)-Water Temperature (C)]]*OO[[#This Row],[98]]</f>
        <v>6.1972697899562503E-11</v>
      </c>
      <c r="CW87" s="10">
        <f>3/24000000*OO[[#This Row],[157 (08JUL1985 12:00:00)-Water Temperature (C)]]*OO[[#This Row],[99]]</f>
        <v>5.8158429654199989E-11</v>
      </c>
    </row>
    <row r="88" spans="1:101" x14ac:dyDescent="0.35">
      <c r="A88" t="s">
        <v>93</v>
      </c>
      <c r="B88">
        <v>745.62009999999998</v>
      </c>
      <c r="C88" s="10">
        <f>3/24*OO[[#This Row],[59 (26JUN1985 06:00:00)-Water Temperature (C)]]*OO[[#This Row],[1]]/SUM(OO[1])</f>
        <v>4.0170690412032054E-34</v>
      </c>
      <c r="D88" s="10">
        <f>3/24*OO[[#This Row],[60 (26JUN1985 09:00:00)-Water Temperature (C)]]*OO[[#This Row],[2]]/SUM(OO[2])</f>
        <v>1.3319055681431661E-18</v>
      </c>
      <c r="E88" s="10">
        <f>3/24*OO[[#This Row],[61 (26JUN1985 12:00:00)-Water Temperature (C)]]*OO[[#This Row],[3]]/SUM(OO[3])</f>
        <v>1.5894668115023356E-6</v>
      </c>
      <c r="F88" s="10">
        <f>3/24*OO[[#This Row],[62 (26JUN1985 15:00:00)-Water Temperature (C)]]*OO[[#This Row],[4]]/SUM(OO[4])</f>
        <v>6.5429818149940252E-3</v>
      </c>
      <c r="G88" s="10">
        <f>3/24*OO[[#This Row],[63 (26JUN1985 18:00:00)-Water Temperature (C)]]*OO[[#This Row],[5]]/SUM(OO[5])</f>
        <v>7.7568279914583163E-2</v>
      </c>
      <c r="H88" s="10">
        <f>3/24*OO[[#This Row],[64 (26JUN1985 21:00:00)-Water Temperature (C)]]*OO[[#This Row],[6]]/SUM(OO[6])</f>
        <v>6.1973246586933955E-2</v>
      </c>
      <c r="I88" s="10">
        <f>3/24*OO[[#This Row],[65 (27JUN1985 00:00:00)-Water Temperature (C)]]*OO[[#This Row],[7]]/SUM(OO[7])</f>
        <v>9.7838649603547434E-3</v>
      </c>
      <c r="J88" s="10">
        <f>3/24*OO[[#This Row],[66 (27JUN1985 03:00:00)-Water Temperature (C)]]*OO[[#This Row],[8]]/SUM(OO[8])</f>
        <v>5.5743625150622906E-4</v>
      </c>
      <c r="K88" s="10">
        <f>3/24*OO[[#This Row],[67 (27JUN1985 06:00:00)-Water Temperature (C)]]*OO[[#This Row],[9]]/SUM(OO[9])</f>
        <v>2.7147571073897355E-5</v>
      </c>
      <c r="L88" s="10">
        <f>3/24*OO[[#This Row],[68 (27JUN1985 09:00:00)-Water Temperature (C)]]*OO[[#This Row],[10]]/SUM(OO[10])</f>
        <v>1.0123360495325204E-5</v>
      </c>
      <c r="M88" s="10">
        <f>3/24*OO[[#This Row],[69 (27JUN1985 12:00:00)-Water Temperature (C)]]*OO[[#This Row],[11]]/SUM(OO[11])</f>
        <v>8.2022565385622036E-6</v>
      </c>
      <c r="N88" s="10">
        <f>3/24*OO[[#This Row],[70 (27JUN1985 15:00:00)-Water Temperature (C)]]*OO[[#This Row],[12]]/SUM(OO[12])</f>
        <v>6.7897805566357143E-6</v>
      </c>
      <c r="O88" s="10">
        <f>3/24*OO[[#This Row],[71 (27JUN1985 18:00:00)-Water Temperature (C)]]*OO[[#This Row],[13]]/SUM(OO[13])</f>
        <v>5.6372567163003159E-6</v>
      </c>
      <c r="P88" s="10">
        <f>3/24*OO[[#This Row],[72 (27JUN1985 21:00:00)-Water Temperature (C)]]*OO[[#This Row],[14]]/SUM(OO[14])</f>
        <v>4.6296824444188893E-6</v>
      </c>
      <c r="Q88" s="10">
        <f>3/24*OO[[#This Row],[73 (28JUN1985 00:00:00)-Water Temperature (C)]]*OO[[#This Row],[15]]/SUM(OO[15])</f>
        <v>3.7560147850817364E-6</v>
      </c>
      <c r="R88" s="10">
        <f>3/24*OO[[#This Row],[74 (28JUN1985 03:00:00)-Water Temperature (C)]]*OO[[#This Row],[16]]/SUM(OO[16])</f>
        <v>3.0330845240213126E-6</v>
      </c>
      <c r="S88" s="10">
        <f>3/24*OO[[#This Row],[75 (28JUN1985 06:00:00)-Water Temperature (C)]]*OO[[#This Row],[17]]/SUM(OO[17])</f>
        <v>2.4175720319598143E-6</v>
      </c>
      <c r="T88" s="10">
        <f>3/24*OO[[#This Row],[76 (28JUN1985 09:00:00)-Water Temperature (C)]]*OO[[#This Row],[18]]/SUM(OO[18])</f>
        <v>1.9379140398877789E-6</v>
      </c>
      <c r="U88" s="10">
        <f>3/24*OO[[#This Row],[77 (28JUN1985 12:00:00)-Water Temperature (C)]]*OO[[#This Row],[19]]/SUM(OO[19])</f>
        <v>1.571179859992968E-6</v>
      </c>
      <c r="V88" s="10">
        <f>3/24000000*OO[[#This Row],[78 (28JUN1985 15:00:00)-Water Temperature (C)]]*OO[[#This Row],[20]]</f>
        <v>1.27753876373225E-6</v>
      </c>
      <c r="W88" s="10">
        <f>3/24000000*OO[[#This Row],[79 (28JUN1985 18:00:00)-Water Temperature (C)]]*OO[[#This Row],[21]]</f>
        <v>1.0584389327627501E-6</v>
      </c>
      <c r="X88" s="10">
        <f>3/24000000*OO[[#This Row],[80 (28JUN1985 21:00:00)-Water Temperature (C)]]*OO[[#This Row],[22]]</f>
        <v>8.7225240140500004E-7</v>
      </c>
      <c r="Y88" s="10">
        <f>3/24000000*OO[[#This Row],[81 (29JUN1985 00:00:00)-Water Temperature (C)]]*OO[[#This Row],[23]]</f>
        <v>7.1277747905099987E-7</v>
      </c>
      <c r="Z88" s="10">
        <f>3/24000000*OO[[#This Row],[82 (29JUN1985 03:00:00)-Water Temperature (C)]]*OO[[#This Row],[24]]</f>
        <v>5.7892034626250005E-7</v>
      </c>
      <c r="AA88" s="10">
        <f>3/24000000*OO[[#This Row],[83 (29JUN1985 06:00:00)-Water Temperature (C)]]*OO[[#This Row],[25]]</f>
        <v>4.66848442551E-7</v>
      </c>
      <c r="AB88" s="10">
        <f>3/24000000*OO[[#This Row],[84 (29JUN1985 09:00:00)-Water Temperature (C)]]*OO[[#This Row],[26]]</f>
        <v>3.8085046838299995E-7</v>
      </c>
      <c r="AC88" s="10">
        <f>3/24000000*OO[[#This Row],[85 (29JUN1985 12:00:00)-Water Temperature (C)]]*OO[[#This Row],[27]]</f>
        <v>3.1274861268624993E-7</v>
      </c>
      <c r="AD88" s="10">
        <f>3/24000000*OO[[#This Row],[86 (29JUN1985 15:00:00)-Water Temperature (C)]]*OO[[#This Row],[28]]</f>
        <v>2.5903204646474995E-7</v>
      </c>
      <c r="AE88" s="10">
        <f>3/24000000*OO[[#This Row],[88 (29JUN1985 21:00:00)-Water Temperature (C)]]*OO[[#This Row],[30]]</f>
        <v>1.7847982647E-7</v>
      </c>
      <c r="AF88" s="10">
        <f>3/24000000*OO[[#This Row],[88 (29JUN1985 21:00:00)-Water Temperature (C)]]*OO[[#This Row],[30]]</f>
        <v>1.7847982647E-7</v>
      </c>
      <c r="AG88" s="10">
        <f>3/24000000*OO[[#This Row],[89 (30JUN1985 00:00:00)-Water Temperature (C)]]*OO[[#This Row],[31]]</f>
        <v>1.4723465678696249E-7</v>
      </c>
      <c r="AH88" s="10">
        <f>3/24000000*OO[[#This Row],[90 (30JUN1985 03:00:00)-Water Temperature (C)]]*OO[[#This Row],[32]]</f>
        <v>1.2137489408815E-7</v>
      </c>
      <c r="AI88" s="10">
        <f>3/24000000*OO[[#This Row],[91 (30JUN1985 06:00:00)-Water Temperature (C)]]*OO[[#This Row],[33]]</f>
        <v>9.9278082563625004E-8</v>
      </c>
      <c r="AJ88" s="10">
        <f>3/24000000*OO[[#This Row],[92 (30JUN1985 09:00:00)-Water Temperature (C)]]*OO[[#This Row],[34]]</f>
        <v>8.2125081219187502E-8</v>
      </c>
      <c r="AK88" s="10">
        <f>3/24000000*OO[[#This Row],[93 (30JUN1985 12:00:00)-Water Temperature (C)]]*OO[[#This Row],[35]]</f>
        <v>6.8914263815437499E-8</v>
      </c>
      <c r="AL88" s="10">
        <f>3/24000000*OO[[#This Row],[94 (30JUN1985 15:00:00)-Water Temperature (C)]]*OO[[#This Row],[36]]</f>
        <v>5.8494536193300006E-8</v>
      </c>
      <c r="AM88" s="10">
        <f>3/24000000*OO[[#This Row],[95 (30JUN1985 18:00:00)-Water Temperature (C)]]*OO[[#This Row],[37]]</f>
        <v>5.0434314088499995E-8</v>
      </c>
      <c r="AN88" s="10">
        <f>3/24000000*OO[[#This Row],[96 (30JUN1985 21:00:00)-Water Temperature (C)]]*OO[[#This Row],[38]]</f>
        <v>4.3354435709549999E-8</v>
      </c>
      <c r="AO88" s="10">
        <f>3/24000000*OO[[#This Row],[97 (01JUL1985 00:00:00)-Water Temperature (C)]]*OO[[#This Row],[39]]</f>
        <v>3.7336376361899993E-8</v>
      </c>
      <c r="AP88" s="10">
        <f>3/24000000*OO[[#This Row],[98 (01JUL1985 03:00:00)-Water Temperature (C)]]*OO[[#This Row],[40]]</f>
        <v>3.2298632140799996E-8</v>
      </c>
      <c r="AQ88" s="10">
        <f>3/24000000*OO[[#This Row],[99 (01JUL1985 06:00:00)-Water Temperature (C)]]*OO[[#This Row],[41]]</f>
        <v>2.7765948754049997E-8</v>
      </c>
      <c r="AR88" s="10">
        <f>3/24000000*OO[[#This Row],[100 (01JUL1985 09:00:00)-Water Temperature (C)]]*OO[[#This Row],[42]]</f>
        <v>2.4104966162149998E-8</v>
      </c>
      <c r="AS88" s="10">
        <f>3/24000000*OO[[#This Row],[101 (01JUL1985 12:00:00)-Water Temperature (C)]]*OO[[#This Row],[43]]</f>
        <v>2.0964407701887501E-8</v>
      </c>
      <c r="AT88" s="10">
        <f>3/24000000*OO[[#This Row],[102 (01JUL1985 15:00:00)-Water Temperature (C)]]*OO[[#This Row],[44]]</f>
        <v>1.8251798406022502E-8</v>
      </c>
      <c r="AU88" s="10">
        <f>3/24000000*OO[[#This Row],[103 (01JUL1985 18:00:00)-Water Temperature (C)]]*OO[[#This Row],[45]]</f>
        <v>1.6139552371837502E-8</v>
      </c>
      <c r="AV88" s="10">
        <f>3/24000000*OO[[#This Row],[104 (01JUL1985 21:00:00)-Water Temperature (C)]]*OO[[#This Row],[46]]</f>
        <v>1.4317875883832498E-8</v>
      </c>
      <c r="AW88" s="10">
        <f>3/24000000*OO[[#This Row],[105 (02JUL1985 00:00:00)-Water Temperature (C)]]*OO[[#This Row],[47]]</f>
        <v>1.2717338011592499E-8</v>
      </c>
      <c r="AX88" s="10">
        <f>3/24000000*OO[[#This Row],[106 (02JUL1985 03:00:00)-Water Temperature (C)]]*OO[[#This Row],[48]]</f>
        <v>1.1244923635994997E-8</v>
      </c>
      <c r="AY88" s="10">
        <f>3/24000000*OO[[#This Row],[107 (02JUL1985 06:00:00)-Water Temperature (C)]]*OO[[#This Row],[49]]</f>
        <v>9.8119719127799998E-9</v>
      </c>
      <c r="AZ88" s="10">
        <f>3/24000000*OO[[#This Row],[108 (02JUL1985 09:00:00)-Water Temperature (C)]]*OO[[#This Row],[50]]</f>
        <v>8.4890208577949977E-9</v>
      </c>
      <c r="BA88" s="10">
        <f>3/24000000*OO[[#This Row],[109 (02JUL1985 12:00:00)-Water Temperature (C)]]*OO[[#This Row],[51]]</f>
        <v>7.4774944717987496E-9</v>
      </c>
      <c r="BB88" s="10">
        <f>3/24000000*OO[[#This Row],[110 (02JUL1985 15:00:00)-Water Temperature (C)]]*OO[[#This Row],[52]]</f>
        <v>6.6750854836749993E-9</v>
      </c>
      <c r="BC88" s="10">
        <f>3/24000000*OO[[#This Row],[111 (02JUL1985 18:00:00)-Water Temperature (C)]]*OO[[#This Row],[53]]</f>
        <v>6.004214520261249E-9</v>
      </c>
      <c r="BD88" s="10">
        <f>3/24000000*OO[[#This Row],[112 (02JUL1985 21:00:00)-Water Temperature (C)]]*OO[[#This Row],[54]]</f>
        <v>5.3252235432937505E-9</v>
      </c>
      <c r="BE88" s="10">
        <f>3/24000000*OO[[#This Row],[113 (03JUL1985 00:00:00)-Water Temperature (C)]]*OO[[#This Row],[55]]</f>
        <v>4.6648857193049991E-9</v>
      </c>
      <c r="BF88" s="10">
        <f>3/24000000*OO[[#This Row],[114 (03JUL1985 03:00:00)-Water Temperature (C)]]*OO[[#This Row],[56]]</f>
        <v>4.0601894662162502E-9</v>
      </c>
      <c r="BG88" s="10">
        <f>3/24000000*OO[[#This Row],[115 (03JUL1985 06:00:00)-Water Temperature (C)]]*OO[[#This Row],[57]]</f>
        <v>3.5123932275399998E-9</v>
      </c>
      <c r="BH88" s="10">
        <f>3/24000000*OO[[#This Row],[116 (03JUL1985 09:00:00)-Water Temperature (C)]]*OO[[#This Row],[58]]</f>
        <v>3.0599271179399999E-9</v>
      </c>
      <c r="BI88" s="10">
        <f>3/24000000*OO[[#This Row],[117 (03JUL1985 12:00:00)-Water Temperature (C)]]*OO[[#This Row],[59]]</f>
        <v>2.66519913296E-9</v>
      </c>
      <c r="BJ88" s="10">
        <f>3/24000000*OO[[#This Row],[118 (03JUL1985 15:00:00)-Water Temperature (C)]]*OO[[#This Row],[60]]</f>
        <v>2.3210008375916245E-9</v>
      </c>
      <c r="BK88" s="10">
        <f>3/24000000*OO[[#This Row],[119 (03JUL1985 18:00:00)-Water Temperature (C)]]*OO[[#This Row],[61]]</f>
        <v>2.0473417810532501E-9</v>
      </c>
      <c r="BL88" s="10">
        <f>3/24000000*OO[[#This Row],[120 (03JUL1985 21:00:00)-Water Temperature (C)]]*OO[[#This Row],[62]]</f>
        <v>1.8056716554687497E-9</v>
      </c>
      <c r="BM88" s="10">
        <f>3/24000000*OO[[#This Row],[121 (04JUL1985 00:00:00)-Water Temperature (C)]]*OO[[#This Row],[63]]</f>
        <v>1.5945145966942502E-9</v>
      </c>
      <c r="BN88" s="10">
        <f>3/24000000*OO[[#This Row],[122 (04JUL1985 03:00:00)-Water Temperature (C)]]*OO[[#This Row],[64]]</f>
        <v>1.40250180773675E-9</v>
      </c>
      <c r="BO88" s="10">
        <f>3/24000000*OO[[#This Row],[123 (04JUL1985 06:00:00)-Water Temperature (C)]]*OO[[#This Row],[65]]</f>
        <v>1.2246131548187497E-9</v>
      </c>
      <c r="BP88" s="10">
        <f>3/24000000*OO[[#This Row],[124 (04JUL1985 09:00:00)-Water Temperature (C)]]*OO[[#This Row],[66]]</f>
        <v>1.0811837776739998E-9</v>
      </c>
      <c r="BQ88" s="10">
        <f>3/24000000*OO[[#This Row],[125 (04JUL1985 12:00:00)-Water Temperature (C)]]*OO[[#This Row],[67]]</f>
        <v>9.595590994395E-10</v>
      </c>
      <c r="BR88" s="10">
        <f>3/24000000*OO[[#This Row],[126 (04JUL1985 15:00:00)-Water Temperature (C)]]*OO[[#This Row],[68]]</f>
        <v>8.538994670607499E-10</v>
      </c>
      <c r="BS88" s="10">
        <f>3/24000000*OO[[#This Row],[127 (04JUL1985 18:00:00)-Water Temperature (C)]]*OO[[#This Row],[69]]</f>
        <v>7.6315842454499999E-10</v>
      </c>
      <c r="BT88" s="10">
        <f>3/24000000*OO[[#This Row],[128 (04JUL1985 21:00:00)-Water Temperature (C)]]*OO[[#This Row],[70]]</f>
        <v>6.8174006133000005E-10</v>
      </c>
      <c r="BU88" s="10">
        <f>3/24000000*OO[[#This Row],[129 (05JUL1985 00:00:00)-Water Temperature (C)]]*OO[[#This Row],[71]]</f>
        <v>6.0769504841999999E-10</v>
      </c>
      <c r="BV88" s="10">
        <f>3/24000000*OO[[#This Row],[130 (05JUL1985 03:00:00)-Water Temperature (C)]]*OO[[#This Row],[72]]</f>
        <v>5.4251592094699992E-10</v>
      </c>
      <c r="BW88" s="10">
        <f>3/24000000*OO[[#This Row],[131 (05JUL1985 06:00:00)-Water Temperature (C)]]*OO[[#This Row],[73]]</f>
        <v>4.8083642562937501E-10</v>
      </c>
      <c r="BX88" s="10">
        <f>3/24000000*OO[[#This Row],[132 (05JUL1985 09:00:00)-Water Temperature (C)]]*OO[[#This Row],[74]]</f>
        <v>4.3200225914725009E-10</v>
      </c>
      <c r="BY88" s="10">
        <f>3/24000000*OO[[#This Row],[133 (05JUL1985 12:00:00)-Water Temperature (C)]]*OO[[#This Row],[75]]</f>
        <v>3.9095208122662498E-10</v>
      </c>
      <c r="BZ88" s="10">
        <f>3/24000000*OO[[#This Row],[134 (05JUL1985 15:00:00)-Water Temperature (C)]]*OO[[#This Row],[76]]</f>
        <v>3.5784776790924998E-10</v>
      </c>
      <c r="CA88" s="10">
        <f>3/24000000*OO[[#This Row],[135 (05JUL1985 18:00:00)-Water Temperature (C)]]*OO[[#This Row],[77]]</f>
        <v>3.3109811329049995E-10</v>
      </c>
      <c r="CB88" s="10">
        <f>3/24000000*OO[[#This Row],[136 (05JUL1985 21:00:00)-Water Temperature (C)]]*OO[[#This Row],[78]]</f>
        <v>3.0359192765212496E-10</v>
      </c>
      <c r="CC88" s="10">
        <f>3/24000000*OO[[#This Row],[137 (06JUL1985 00:00:00)-Water Temperature (C)]]*OO[[#This Row],[79]]</f>
        <v>2.7651043452862496E-10</v>
      </c>
      <c r="CD88" s="10">
        <f>3/24000000*OO[[#This Row],[138 (06JUL1985 03:00:00)-Water Temperature (C)]]*OO[[#This Row],[80]]</f>
        <v>2.50308464182425E-10</v>
      </c>
      <c r="CE88" s="10">
        <f>3/24000000*OO[[#This Row],[139 (06JUL1985 06:00:00)-Water Temperature (C)]]*OO[[#This Row],[81]]</f>
        <v>2.2450455953681251E-10</v>
      </c>
      <c r="CF88" s="10">
        <f>3/24000000*OO[[#This Row],[140 (06JUL1985 09:00:00)-Water Temperature (C)]]*OO[[#This Row],[82]]</f>
        <v>2.0438549311192501E-10</v>
      </c>
      <c r="CG88" s="10">
        <f>3/24000000*OO[[#This Row],[141 (06JUL1985 12:00:00)-Water Temperature (C)]]*OO[[#This Row],[83]]</f>
        <v>1.8685851730262499E-10</v>
      </c>
      <c r="CH88" s="10">
        <f>3/24000000*OO[[#This Row],[142 (06JUL1985 15:00:00)-Water Temperature (C)]]*OO[[#This Row],[84]]</f>
        <v>1.718710704234E-10</v>
      </c>
      <c r="CI88" s="10">
        <f>3/24000000*OO[[#This Row],[143 (06JUL1985 18:00:00)-Water Temperature (C)]]*OO[[#This Row],[85]]</f>
        <v>1.6014813108975E-10</v>
      </c>
      <c r="CJ88" s="10">
        <f>3/24000000*OO[[#This Row],[144 (06JUL1985 21:00:00)-Water Temperature (C)]]*OO[[#This Row],[86]]</f>
        <v>1.4805550273458752E-10</v>
      </c>
      <c r="CK88" s="10">
        <f>3/24000000*OO[[#This Row],[145 (07JUL1985 00:00:00)-Water Temperature (C)]]*OO[[#This Row],[87]]</f>
        <v>1.371113784821E-10</v>
      </c>
      <c r="CL88" s="10">
        <f>3/24000000*OO[[#This Row],[146 (07JUL1985 03:00:00)-Water Temperature (C)]]*OO[[#This Row],[88]]</f>
        <v>1.2654416178202498E-10</v>
      </c>
      <c r="CM88" s="10">
        <f>3/24000000*OO[[#This Row],[147 (07JUL1985 06:00:00)-Water Temperature (C)]]*OO[[#This Row],[89]]</f>
        <v>1.1507629754855E-10</v>
      </c>
      <c r="CN88" s="10">
        <f>3/24000000*OO[[#This Row],[148 (07JUL1985 09:00:00)-Water Temperature (C)]]*OO[[#This Row],[90]]</f>
        <v>1.0385372420692499E-10</v>
      </c>
      <c r="CO88" s="10">
        <f>3/24000000*OO[[#This Row],[149 (07JUL1985 12:00:00)-Water Temperature (C)]]*OO[[#This Row],[91]]</f>
        <v>9.4901054911612493E-11</v>
      </c>
      <c r="CP88" s="10">
        <f>3/24000000*OO[[#This Row],[150 (07JUL1985 15:00:00)-Water Temperature (C)]]*OO[[#This Row],[92]]</f>
        <v>8.7940605013799999E-11</v>
      </c>
      <c r="CQ88" s="10">
        <f>3/24000000*OO[[#This Row],[151 (07JUL1985 18:00:00)-Water Temperature (C)]]*OO[[#This Row],[93]]</f>
        <v>8.1561886075687495E-11</v>
      </c>
      <c r="CR88" s="10">
        <f>3/24000000*OO[[#This Row],[152 (07JUL1985 21:00:00)-Water Temperature (C)]]*OO[[#This Row],[94]]</f>
        <v>7.6093266445624999E-11</v>
      </c>
      <c r="CS88" s="10">
        <f>3/24000000*OO[[#This Row],[153 (08JUL1985 00:00:00)-Water Temperature (C)]]*OO[[#This Row],[95]]</f>
        <v>7.1242707908237511E-11</v>
      </c>
      <c r="CT88" s="10">
        <f>3/24000000*OO[[#This Row],[154 (08JUL1985 03:00:00)-Water Temperature (C)]]*OO[[#This Row],[96]]</f>
        <v>6.629273436765E-11</v>
      </c>
      <c r="CU88" s="10">
        <f>3/24000000*OO[[#This Row],[155 (08JUL1985 06:00:00)-Water Temperature (C)]]*OO[[#This Row],[97]]</f>
        <v>6.1451638393974992E-11</v>
      </c>
      <c r="CV88" s="10">
        <f>3/24000000*OO[[#This Row],[156 (08JUL1985 09:00:00)-Water Temperature (C)]]*OO[[#This Row],[98]]</f>
        <v>5.7758231127675001E-11</v>
      </c>
      <c r="CW88" s="10">
        <f>3/24000000*OO[[#This Row],[157 (08JUL1985 12:00:00)-Water Temperature (C)]]*OO[[#This Row],[99]]</f>
        <v>5.4222124616037513E-11</v>
      </c>
    </row>
    <row r="89" spans="1:101" x14ac:dyDescent="0.35">
      <c r="A89" t="s">
        <v>94</v>
      </c>
      <c r="B89">
        <v>801.98670000000004</v>
      </c>
      <c r="C89" s="10">
        <f>3/24*OO[[#This Row],[59 (26JUN1985 06:00:00)-Water Temperature (C)]]*OO[[#This Row],[1]]/SUM(OO[1])</f>
        <v>7.5442745080075277E-35</v>
      </c>
      <c r="D89" s="10">
        <f>3/24*OO[[#This Row],[60 (26JUN1985 09:00:00)-Water Temperature (C)]]*OO[[#This Row],[2]]/SUM(OO[2])</f>
        <v>3.0517320963238461E-19</v>
      </c>
      <c r="E89" s="10">
        <f>3/24*OO[[#This Row],[61 (26JUN1985 12:00:00)-Water Temperature (C)]]*OO[[#This Row],[3]]/SUM(OO[3])</f>
        <v>6.9726864681586971E-7</v>
      </c>
      <c r="F89" s="10">
        <f>3/24*OO[[#This Row],[62 (26JUN1985 15:00:00)-Water Temperature (C)]]*OO[[#This Row],[4]]/SUM(OO[4])</f>
        <v>5.437137072914983E-3</v>
      </c>
      <c r="G89" s="10">
        <f>3/24*OO[[#This Row],[63 (26JUN1985 18:00:00)-Water Temperature (C)]]*OO[[#This Row],[5]]/SUM(OO[5])</f>
        <v>8.1663457535436149E-2</v>
      </c>
      <c r="H89" s="10">
        <f>3/24*OO[[#This Row],[64 (26JUN1985 21:00:00)-Water Temperature (C)]]*OO[[#This Row],[6]]/SUM(OO[6])</f>
        <v>7.5867495938663654E-2</v>
      </c>
      <c r="I89" s="10">
        <f>3/24*OO[[#This Row],[65 (27JUN1985 00:00:00)-Water Temperature (C)]]*OO[[#This Row],[7]]/SUM(OO[7])</f>
        <v>1.3298969038986287E-2</v>
      </c>
      <c r="J89" s="10">
        <f>3/24*OO[[#This Row],[66 (27JUN1985 03:00:00)-Water Temperature (C)]]*OO[[#This Row],[8]]/SUM(OO[8])</f>
        <v>8.1124398711292787E-4</v>
      </c>
      <c r="K89" s="10">
        <f>3/24*OO[[#This Row],[67 (27JUN1985 06:00:00)-Water Temperature (C)]]*OO[[#This Row],[9]]/SUM(OO[9])</f>
        <v>3.7150172775551287E-5</v>
      </c>
      <c r="L89" s="10">
        <f>3/24*OO[[#This Row],[68 (27JUN1985 09:00:00)-Water Temperature (C)]]*OO[[#This Row],[10]]/SUM(OO[10])</f>
        <v>1.1771616562711795E-5</v>
      </c>
      <c r="M89" s="10">
        <f>3/24*OO[[#This Row],[69 (27JUN1985 12:00:00)-Water Temperature (C)]]*OO[[#This Row],[11]]/SUM(OO[11])</f>
        <v>9.4390093353244808E-6</v>
      </c>
      <c r="N89" s="10">
        <f>3/24*OO[[#This Row],[70 (27JUN1985 15:00:00)-Water Temperature (C)]]*OO[[#This Row],[12]]/SUM(OO[12])</f>
        <v>7.8071814136231391E-6</v>
      </c>
      <c r="O89" s="10">
        <f>3/24*OO[[#This Row],[71 (27JUN1985 18:00:00)-Water Temperature (C)]]*OO[[#This Row],[13]]/SUM(OO[13])</f>
        <v>6.4782179799281831E-6</v>
      </c>
      <c r="P89" s="10">
        <f>3/24*OO[[#This Row],[72 (27JUN1985 21:00:00)-Water Temperature (C)]]*OO[[#This Row],[14]]/SUM(OO[14])</f>
        <v>5.3174972254470385E-6</v>
      </c>
      <c r="Q89" s="10">
        <f>3/24*OO[[#This Row],[73 (28JUN1985 00:00:00)-Water Temperature (C)]]*OO[[#This Row],[15]]/SUM(OO[15])</f>
        <v>4.3138454779325907E-6</v>
      </c>
      <c r="R89" s="10">
        <f>3/24*OO[[#This Row],[74 (28JUN1985 03:00:00)-Water Temperature (C)]]*OO[[#This Row],[16]]/SUM(OO[16])</f>
        <v>3.4863820588418543E-6</v>
      </c>
      <c r="S89" s="10">
        <f>3/24*OO[[#This Row],[75 (28JUN1985 06:00:00)-Water Temperature (C)]]*OO[[#This Row],[17]]/SUM(OO[17])</f>
        <v>2.7820032438685105E-6</v>
      </c>
      <c r="T89" s="10">
        <f>3/24*OO[[#This Row],[76 (28JUN1985 09:00:00)-Water Temperature (C)]]*OO[[#This Row],[18]]/SUM(OO[18])</f>
        <v>2.2320717982248379E-6</v>
      </c>
      <c r="U89" s="10">
        <f>3/24*OO[[#This Row],[77 (28JUN1985 12:00:00)-Water Temperature (C)]]*OO[[#This Row],[19]]/SUM(OO[19])</f>
        <v>1.8094915097395252E-6</v>
      </c>
      <c r="V89" s="10">
        <f>3/24000000*OO[[#This Row],[78 (28JUN1985 15:00:00)-Water Temperature (C)]]*OO[[#This Row],[20]]</f>
        <v>1.469946327692E-6</v>
      </c>
      <c r="W89" s="10">
        <f>3/24000000*OO[[#This Row],[79 (28JUN1985 18:00:00)-Water Temperature (C)]]*OO[[#This Row],[21]]</f>
        <v>1.2162651906124997E-6</v>
      </c>
      <c r="X89" s="10">
        <f>3/24000000*OO[[#This Row],[80 (28JUN1985 21:00:00)-Water Temperature (C)]]*OO[[#This Row],[22]]</f>
        <v>1.0014172056524999E-6</v>
      </c>
      <c r="Y89" s="10">
        <f>3/24000000*OO[[#This Row],[81 (29JUN1985 00:00:00)-Water Temperature (C)]]*OO[[#This Row],[23]]</f>
        <v>8.1836033776199993E-7</v>
      </c>
      <c r="Z89" s="10">
        <f>3/24000000*OO[[#This Row],[82 (29JUN1985 03:00:00)-Water Temperature (C)]]*OO[[#This Row],[24]]</f>
        <v>6.6512799109899993E-7</v>
      </c>
      <c r="AA89" s="10">
        <f>3/24000000*OO[[#This Row],[83 (29JUN1985 06:00:00)-Water Temperature (C)]]*OO[[#This Row],[25]]</f>
        <v>5.3700787274062494E-7</v>
      </c>
      <c r="AB89" s="10">
        <f>3/24000000*OO[[#This Row],[84 (29JUN1985 09:00:00)-Water Temperature (C)]]*OO[[#This Row],[26]]</f>
        <v>4.3859938860175002E-7</v>
      </c>
      <c r="AC89" s="10">
        <f>3/24000000*OO[[#This Row],[85 (29JUN1985 12:00:00)-Water Temperature (C)]]*OO[[#This Row],[27]]</f>
        <v>3.6003452607749995E-7</v>
      </c>
      <c r="AD89" s="10">
        <f>3/24000000*OO[[#This Row],[86 (29JUN1985 15:00:00)-Water Temperature (C)]]*OO[[#This Row],[28]]</f>
        <v>2.9798804793999994E-7</v>
      </c>
      <c r="AE89" s="10">
        <f>3/24000000*OO[[#This Row],[88 (29JUN1985 21:00:00)-Water Temperature (C)]]*OO[[#This Row],[30]]</f>
        <v>2.0480003189100001E-7</v>
      </c>
      <c r="AF89" s="10">
        <f>3/24000000*OO[[#This Row],[88 (29JUN1985 21:00:00)-Water Temperature (C)]]*OO[[#This Row],[30]]</f>
        <v>2.0480003189100001E-7</v>
      </c>
      <c r="AG89" s="10">
        <f>3/24000000*OO[[#This Row],[89 (30JUN1985 00:00:00)-Water Temperature (C)]]*OO[[#This Row],[31]]</f>
        <v>1.688661544325E-7</v>
      </c>
      <c r="AH89" s="10">
        <f>3/24000000*OO[[#This Row],[90 (30JUN1985 03:00:00)-Water Temperature (C)]]*OO[[#This Row],[32]]</f>
        <v>1.392738288022875E-7</v>
      </c>
      <c r="AI89" s="10">
        <f>3/24000000*OO[[#This Row],[91 (30JUN1985 06:00:00)-Water Temperature (C)]]*OO[[#This Row],[33]]</f>
        <v>1.1404581780402498E-7</v>
      </c>
      <c r="AJ89" s="10">
        <f>3/24000000*OO[[#This Row],[92 (30JUN1985 09:00:00)-Water Temperature (C)]]*OO[[#This Row],[34]]</f>
        <v>9.4409522488124993E-8</v>
      </c>
      <c r="AK89" s="10">
        <f>3/24000000*OO[[#This Row],[93 (30JUN1985 12:00:00)-Water Temperature (C)]]*OO[[#This Row],[35]]</f>
        <v>7.9216489552162501E-8</v>
      </c>
      <c r="AL89" s="10">
        <f>3/24000000*OO[[#This Row],[94 (30JUN1985 15:00:00)-Water Temperature (C)]]*OO[[#This Row],[36]]</f>
        <v>6.7165609938375013E-8</v>
      </c>
      <c r="AM89" s="10">
        <f>3/24000000*OO[[#This Row],[95 (30JUN1985 18:00:00)-Water Temperature (C)]]*OO[[#This Row],[37]]</f>
        <v>5.7798158370699989E-8</v>
      </c>
      <c r="AN89" s="10">
        <f>3/24000000*OO[[#This Row],[96 (30JUN1985 21:00:00)-Water Temperature (C)]]*OO[[#This Row],[38]]</f>
        <v>4.9601853191275001E-8</v>
      </c>
      <c r="AO89" s="10">
        <f>3/24000000*OO[[#This Row],[97 (01JUL1985 00:00:00)-Water Temperature (C)]]*OO[[#This Row],[39]]</f>
        <v>4.2676763776575006E-8</v>
      </c>
      <c r="AP89" s="10">
        <f>3/24000000*OO[[#This Row],[98 (01JUL1985 03:00:00)-Water Temperature (C)]]*OO[[#This Row],[40]]</f>
        <v>3.6926421360700002E-8</v>
      </c>
      <c r="AQ89" s="10">
        <f>3/24000000*OO[[#This Row],[99 (01JUL1985 06:00:00)-Water Temperature (C)]]*OO[[#This Row],[41]]</f>
        <v>3.1780245783000002E-8</v>
      </c>
      <c r="AR89" s="10">
        <f>3/24000000*OO[[#This Row],[100 (01JUL1985 09:00:00)-Water Temperature (C)]]*OO[[#This Row],[42]]</f>
        <v>2.762085270735E-8</v>
      </c>
      <c r="AS89" s="10">
        <f>3/24000000*OO[[#This Row],[101 (01JUL1985 12:00:00)-Water Temperature (C)]]*OO[[#This Row],[43]]</f>
        <v>2.4019673368237496E-8</v>
      </c>
      <c r="AT89" s="10">
        <f>3/24000000*OO[[#This Row],[102 (01JUL1985 15:00:00)-Water Temperature (C)]]*OO[[#This Row],[44]]</f>
        <v>2.088665254445E-8</v>
      </c>
      <c r="AU89" s="10">
        <f>3/24000000*OO[[#This Row],[103 (01JUL1985 18:00:00)-Water Temperature (C)]]*OO[[#This Row],[45]]</f>
        <v>1.8440271544612501E-8</v>
      </c>
      <c r="AV89" s="10">
        <f>3/24000000*OO[[#This Row],[104 (01JUL1985 21:00:00)-Water Temperature (C)]]*OO[[#This Row],[46]]</f>
        <v>1.6343681841375E-8</v>
      </c>
      <c r="AW89" s="10">
        <f>3/24000000*OO[[#This Row],[105 (02JUL1985 00:00:00)-Water Temperature (C)]]*OO[[#This Row],[47]]</f>
        <v>1.4523150275156249E-8</v>
      </c>
      <c r="AX89" s="10">
        <f>3/24000000*OO[[#This Row],[106 (02JUL1985 03:00:00)-Water Temperature (C)]]*OO[[#This Row],[48]]</f>
        <v>1.2849978237585E-8</v>
      </c>
      <c r="AY89" s="10">
        <f>3/24000000*OO[[#This Row],[107 (02JUL1985 06:00:00)-Water Temperature (C)]]*OO[[#This Row],[49]]</f>
        <v>1.1223484093167499E-8</v>
      </c>
      <c r="AZ89" s="10">
        <f>3/24000000*OO[[#This Row],[108 (02JUL1985 09:00:00)-Water Temperature (C)]]*OO[[#This Row],[50]]</f>
        <v>9.7102511217599997E-9</v>
      </c>
      <c r="BA89" s="10">
        <f>3/24000000*OO[[#This Row],[109 (02JUL1985 12:00:00)-Water Temperature (C)]]*OO[[#This Row],[51]]</f>
        <v>8.5554960614225003E-9</v>
      </c>
      <c r="BB89" s="10">
        <f>3/24000000*OO[[#This Row],[110 (02JUL1985 15:00:00)-Water Temperature (C)]]*OO[[#This Row],[52]]</f>
        <v>7.63552950495375E-9</v>
      </c>
      <c r="BC89" s="10">
        <f>3/24000000*OO[[#This Row],[111 (02JUL1985 18:00:00)-Water Temperature (C)]]*OO[[#This Row],[53]]</f>
        <v>6.8640436070425001E-9</v>
      </c>
      <c r="BD89" s="10">
        <f>3/24000000*OO[[#This Row],[112 (02JUL1985 21:00:00)-Water Temperature (C)]]*OO[[#This Row],[54]]</f>
        <v>6.0829787157262507E-9</v>
      </c>
      <c r="BE89" s="10">
        <f>3/24000000*OO[[#This Row],[113 (03JUL1985 00:00:00)-Water Temperature (C)]]*OO[[#This Row],[55]]</f>
        <v>5.3283259959937495E-9</v>
      </c>
      <c r="BF89" s="10">
        <f>3/24000000*OO[[#This Row],[114 (03JUL1985 03:00:00)-Water Temperature (C)]]*OO[[#This Row],[56]]</f>
        <v>4.64075228484E-9</v>
      </c>
      <c r="BG89" s="10">
        <f>3/24000000*OO[[#This Row],[115 (03JUL1985 06:00:00)-Water Temperature (C)]]*OO[[#This Row],[57]]</f>
        <v>4.0170709721649993E-9</v>
      </c>
      <c r="BH89" s="10">
        <f>3/24000000*OO[[#This Row],[116 (03JUL1985 09:00:00)-Water Temperature (C)]]*OO[[#This Row],[58]]</f>
        <v>3.503654326575E-9</v>
      </c>
      <c r="BI89" s="10">
        <f>3/24000000*OO[[#This Row],[117 (03JUL1985 12:00:00)-Water Temperature (C)]]*OO[[#This Row],[59]]</f>
        <v>3.0533589582775E-9</v>
      </c>
      <c r="BJ89" s="10">
        <f>3/24000000*OO[[#This Row],[118 (03JUL1985 15:00:00)-Water Temperature (C)]]*OO[[#This Row],[60]]</f>
        <v>2.6580395194687499E-9</v>
      </c>
      <c r="BK89" s="10">
        <f>3/24000000*OO[[#This Row],[119 (03JUL1985 18:00:00)-Water Temperature (C)]]*OO[[#This Row],[61]]</f>
        <v>2.340727732042E-9</v>
      </c>
      <c r="BL89" s="10">
        <f>3/24000000*OO[[#This Row],[120 (03JUL1985 21:00:00)-Water Temperature (C)]]*OO[[#This Row],[62]]</f>
        <v>2.0619539603260003E-9</v>
      </c>
      <c r="BM89" s="10">
        <f>3/24000000*OO[[#This Row],[121 (04JUL1985 00:00:00)-Water Temperature (C)]]*OO[[#This Row],[63]]</f>
        <v>1.8209144248759997E-9</v>
      </c>
      <c r="BN89" s="10">
        <f>3/24000000*OO[[#This Row],[122 (04JUL1985 03:00:00)-Water Temperature (C)]]*OO[[#This Row],[64]]</f>
        <v>1.6023976157624998E-9</v>
      </c>
      <c r="BO89" s="10">
        <f>3/24000000*OO[[#This Row],[123 (04JUL1985 06:00:00)-Water Temperature (C)]]*OO[[#This Row],[65]]</f>
        <v>1.4006113607638749E-9</v>
      </c>
      <c r="BP89" s="10">
        <f>3/24000000*OO[[#This Row],[124 (04JUL1985 09:00:00)-Water Temperature (C)]]*OO[[#This Row],[66]]</f>
        <v>1.2378106516008748E-9</v>
      </c>
      <c r="BQ89" s="10">
        <f>3/24000000*OO[[#This Row],[125 (04JUL1985 12:00:00)-Water Temperature (C)]]*OO[[#This Row],[67]]</f>
        <v>1.0982978508719999E-9</v>
      </c>
      <c r="BR89" s="10">
        <f>3/24000000*OO[[#This Row],[126 (04JUL1985 15:00:00)-Water Temperature (C)]]*OO[[#This Row],[68]]</f>
        <v>9.7647804579225002E-10</v>
      </c>
      <c r="BS89" s="10">
        <f>3/24000000*OO[[#This Row],[127 (04JUL1985 18:00:00)-Water Temperature (C)]]*OO[[#This Row],[69]]</f>
        <v>8.7159033561025005E-10</v>
      </c>
      <c r="BT89" s="10">
        <f>3/24000000*OO[[#This Row],[128 (04JUL1985 21:00:00)-Water Temperature (C)]]*OO[[#This Row],[70]]</f>
        <v>7.7805912671812499E-10</v>
      </c>
      <c r="BU89" s="10">
        <f>3/24000000*OO[[#This Row],[129 (05JUL1985 00:00:00)-Water Temperature (C)]]*OO[[#This Row],[71]]</f>
        <v>6.9319604025937487E-10</v>
      </c>
      <c r="BV89" s="10">
        <f>3/24000000*OO[[#This Row],[130 (05JUL1985 03:00:00)-Water Temperature (C)]]*OO[[#This Row],[72]]</f>
        <v>6.1910870475225007E-10</v>
      </c>
      <c r="BW89" s="10">
        <f>3/24000000*OO[[#This Row],[131 (05JUL1985 06:00:00)-Water Temperature (C)]]*OO[[#This Row],[73]]</f>
        <v>5.4917786324500001E-10</v>
      </c>
      <c r="BX89" s="10">
        <f>3/24000000*OO[[#This Row],[132 (05JUL1985 09:00:00)-Water Temperature (C)]]*OO[[#This Row],[74]]</f>
        <v>4.9384735349099985E-10</v>
      </c>
      <c r="BY89" s="10">
        <f>3/24000000*OO[[#This Row],[133 (05JUL1985 12:00:00)-Water Temperature (C)]]*OO[[#This Row],[75]]</f>
        <v>4.4675266491199999E-10</v>
      </c>
      <c r="BZ89" s="10">
        <f>3/24000000*OO[[#This Row],[134 (05JUL1985 15:00:00)-Water Temperature (C)]]*OO[[#This Row],[76]]</f>
        <v>4.0854441071437496E-10</v>
      </c>
      <c r="CA89" s="10">
        <f>3/24000000*OO[[#This Row],[135 (05JUL1985 18:00:00)-Water Temperature (C)]]*OO[[#This Row],[77]]</f>
        <v>3.7749783891750004E-10</v>
      </c>
      <c r="CB89" s="10">
        <f>3/24000000*OO[[#This Row],[136 (05JUL1985 21:00:00)-Water Temperature (C)]]*OO[[#This Row],[78]]</f>
        <v>3.45866550215625E-10</v>
      </c>
      <c r="CC89" s="10">
        <f>3/24000000*OO[[#This Row],[137 (06JUL1985 00:00:00)-Water Temperature (C)]]*OO[[#This Row],[79]]</f>
        <v>3.1499235226375003E-10</v>
      </c>
      <c r="CD89" s="10">
        <f>3/24000000*OO[[#This Row],[138 (06JUL1985 03:00:00)-Water Temperature (C)]]*OO[[#This Row],[80]]</f>
        <v>2.8535891160375001E-10</v>
      </c>
      <c r="CE89" s="10">
        <f>3/24000000*OO[[#This Row],[139 (06JUL1985 06:00:00)-Water Temperature (C)]]*OO[[#This Row],[81]]</f>
        <v>2.5626075806100001E-10</v>
      </c>
      <c r="CF89" s="10">
        <f>3/24000000*OO[[#This Row],[140 (06JUL1985 09:00:00)-Water Temperature (C)]]*OO[[#This Row],[82]]</f>
        <v>2.3358945102779998E-10</v>
      </c>
      <c r="CG89" s="10">
        <f>3/24000000*OO[[#This Row],[141 (06JUL1985 12:00:00)-Water Temperature (C)]]*OO[[#This Row],[83]]</f>
        <v>2.1351104389889997E-10</v>
      </c>
      <c r="CH89" s="10">
        <f>3/24000000*OO[[#This Row],[142 (06JUL1985 15:00:00)-Water Temperature (C)]]*OO[[#This Row],[84]]</f>
        <v>1.96216436183275E-10</v>
      </c>
      <c r="CI89" s="10">
        <f>3/24000000*OO[[#This Row],[143 (06JUL1985 18:00:00)-Water Temperature (C)]]*OO[[#This Row],[85]]</f>
        <v>1.8256680828719999E-10</v>
      </c>
      <c r="CJ89" s="10">
        <f>3/24000000*OO[[#This Row],[144 (06JUL1985 21:00:00)-Water Temperature (C)]]*OO[[#This Row],[86]]</f>
        <v>1.685907765323E-10</v>
      </c>
      <c r="CK89" s="10">
        <f>3/24000000*OO[[#This Row],[145 (07JUL1985 00:00:00)-Water Temperature (C)]]*OO[[#This Row],[87]]</f>
        <v>1.560240937778875E-10</v>
      </c>
      <c r="CL89" s="10">
        <f>3/24000000*OO[[#This Row],[146 (07JUL1985 03:00:00)-Water Temperature (C)]]*OO[[#This Row],[88]]</f>
        <v>1.44064254800025E-10</v>
      </c>
      <c r="CM89" s="10">
        <f>3/24000000*OO[[#This Row],[147 (07JUL1985 06:00:00)-Water Temperature (C)]]*OO[[#This Row],[89]]</f>
        <v>1.31183164893825E-10</v>
      </c>
      <c r="CN89" s="10">
        <f>3/24000000*OO[[#This Row],[148 (07JUL1985 09:00:00)-Water Temperature (C)]]*OO[[#This Row],[90]]</f>
        <v>1.1845334561649999E-10</v>
      </c>
      <c r="CO89" s="10">
        <f>3/24000000*OO[[#This Row],[149 (07JUL1985 12:00:00)-Water Temperature (C)]]*OO[[#This Row],[91]]</f>
        <v>1.0826397540682499E-10</v>
      </c>
      <c r="CP89" s="10">
        <f>3/24000000*OO[[#This Row],[150 (07JUL1985 15:00:00)-Water Temperature (C)]]*OO[[#This Row],[92]]</f>
        <v>1.003077467441625E-10</v>
      </c>
      <c r="CQ89" s="10">
        <f>3/24000000*OO[[#This Row],[151 (07JUL1985 18:00:00)-Water Temperature (C)]]*OO[[#This Row],[93]]</f>
        <v>9.2860867371375007E-11</v>
      </c>
      <c r="CR89" s="10">
        <f>3/24000000*OO[[#This Row],[152 (07JUL1985 21:00:00)-Water Temperature (C)]]*OO[[#This Row],[94]]</f>
        <v>8.6537929777599994E-11</v>
      </c>
      <c r="CS89" s="10">
        <f>3/24000000*OO[[#This Row],[153 (08JUL1985 00:00:00)-Water Temperature (C)]]*OO[[#This Row],[95]]</f>
        <v>8.1021819582375016E-11</v>
      </c>
      <c r="CT89" s="10">
        <f>3/24000000*OO[[#This Row],[154 (08JUL1985 03:00:00)-Water Temperature (C)]]*OO[[#This Row],[96]]</f>
        <v>7.5419584294999983E-11</v>
      </c>
      <c r="CU89" s="10">
        <f>3/24000000*OO[[#This Row],[155 (08JUL1985 06:00:00)-Water Temperature (C)]]*OO[[#This Row],[97]]</f>
        <v>6.99343515251875E-11</v>
      </c>
      <c r="CV89" s="10">
        <f>3/24000000*OO[[#This Row],[156 (08JUL1985 09:00:00)-Water Temperature (C)]]*OO[[#This Row],[98]]</f>
        <v>6.5817921361874994E-11</v>
      </c>
      <c r="CW89" s="10">
        <f>3/24000000*OO[[#This Row],[157 (08JUL1985 12:00:00)-Water Temperature (C)]]*OO[[#This Row],[99]]</f>
        <v>6.1815613921874989E-11</v>
      </c>
    </row>
    <row r="90" spans="1:101" x14ac:dyDescent="0.35">
      <c r="A90" t="s">
        <v>95</v>
      </c>
      <c r="B90">
        <v>810.46929999999998</v>
      </c>
      <c r="C90" s="10">
        <f>3/24*OO[[#This Row],[59 (26JUN1985 06:00:00)-Water Temperature (C)]]*OO[[#This Row],[1]]/SUM(OO[1])</f>
        <v>7.7666808033425431E-36</v>
      </c>
      <c r="D90" s="10">
        <f>3/24*OO[[#This Row],[60 (26JUN1985 09:00:00)-Water Temperature (C)]]*OO[[#This Row],[2]]/SUM(OO[2])</f>
        <v>4.2441194746618343E-20</v>
      </c>
      <c r="E90" s="10">
        <f>3/24*OO[[#This Row],[61 (26JUN1985 12:00:00)-Water Temperature (C)]]*OO[[#This Row],[3]]/SUM(OO[3])</f>
        <v>2.1836008355872198E-7</v>
      </c>
      <c r="F90" s="10">
        <f>3/24*OO[[#This Row],[62 (26JUN1985 15:00:00)-Water Temperature (C)]]*OO[[#This Row],[4]]/SUM(OO[4])</f>
        <v>3.6005074783242749E-3</v>
      </c>
      <c r="G90" s="10">
        <f>3/24*OO[[#This Row],[63 (26JUN1985 18:00:00)-Water Temperature (C)]]*OO[[#This Row],[5]]/SUM(OO[5])</f>
        <v>6.913465918594261E-2</v>
      </c>
      <c r="H90" s="10">
        <f>3/24*OO[[#This Row],[64 (26JUN1985 21:00:00)-Water Temperature (C)]]*OO[[#This Row],[6]]/SUM(OO[6])</f>
        <v>7.5012033988813773E-2</v>
      </c>
      <c r="I90" s="10">
        <f>3/24*OO[[#This Row],[65 (27JUN1985 00:00:00)-Water Temperature (C)]]*OO[[#This Row],[7]]/SUM(OO[7])</f>
        <v>1.4642107948087145E-2</v>
      </c>
      <c r="J90" s="10">
        <f>3/24*OO[[#This Row],[66 (27JUN1985 03:00:00)-Water Temperature (C)]]*OO[[#This Row],[8]]/SUM(OO[8])</f>
        <v>9.5938321260703187E-4</v>
      </c>
      <c r="K90" s="10">
        <f>3/24*OO[[#This Row],[67 (27JUN1985 06:00:00)-Water Temperature (C)]]*OO[[#This Row],[9]]/SUM(OO[9])</f>
        <v>4.2179141099370005E-5</v>
      </c>
      <c r="L90" s="10">
        <f>3/24*OO[[#This Row],[68 (27JUN1985 09:00:00)-Water Temperature (C)]]*OO[[#This Row],[10]]/SUM(OO[10])</f>
        <v>1.1196177483044352E-5</v>
      </c>
      <c r="M90" s="10">
        <f>3/24*OO[[#This Row],[69 (27JUN1985 12:00:00)-Water Temperature (C)]]*OO[[#This Row],[11]]/SUM(OO[11])</f>
        <v>8.8515684019980751E-6</v>
      </c>
      <c r="N90" s="10">
        <f>3/24*OO[[#This Row],[70 (27JUN1985 15:00:00)-Water Temperature (C)]]*OO[[#This Row],[12]]/SUM(OO[12])</f>
        <v>7.3158529338433288E-6</v>
      </c>
      <c r="O90" s="10">
        <f>3/24*OO[[#This Row],[71 (27JUN1985 18:00:00)-Water Temperature (C)]]*OO[[#This Row],[13]]/SUM(OO[13])</f>
        <v>6.0684090316961667E-6</v>
      </c>
      <c r="P90" s="10">
        <f>3/24*OO[[#This Row],[72 (27JUN1985 21:00:00)-Water Temperature (C)]]*OO[[#This Row],[14]]/SUM(OO[14])</f>
        <v>4.9792465559946624E-6</v>
      </c>
      <c r="Q90" s="10">
        <f>3/24*OO[[#This Row],[73 (28JUN1985 00:00:00)-Water Temperature (C)]]*OO[[#This Row],[15]]/SUM(OO[15])</f>
        <v>4.0393415251063892E-6</v>
      </c>
      <c r="R90" s="10">
        <f>3/24*OO[[#This Row],[74 (28JUN1985 03:00:00)-Water Temperature (C)]]*OO[[#This Row],[16]]/SUM(OO[16])</f>
        <v>3.2669987932448569E-6</v>
      </c>
      <c r="S90" s="10">
        <f>3/24*OO[[#This Row],[75 (28JUN1985 06:00:00)-Water Temperature (C)]]*OO[[#This Row],[17]]/SUM(OO[17])</f>
        <v>2.6096305798608794E-6</v>
      </c>
      <c r="T90" s="10">
        <f>3/24*OO[[#This Row],[76 (28JUN1985 09:00:00)-Water Temperature (C)]]*OO[[#This Row],[18]]/SUM(OO[18])</f>
        <v>2.0954106304576529E-6</v>
      </c>
      <c r="U90" s="10">
        <f>3/24*OO[[#This Row],[77 (28JUN1985 12:00:00)-Water Temperature (C)]]*OO[[#This Row],[19]]/SUM(OO[19])</f>
        <v>1.698288708270843E-6</v>
      </c>
      <c r="V90" s="10">
        <f>3/24000000*OO[[#This Row],[78 (28JUN1985 15:00:00)-Water Temperature (C)]]*OO[[#This Row],[20]]</f>
        <v>1.3785669553937499E-6</v>
      </c>
      <c r="W90" s="10">
        <f>3/24000000*OO[[#This Row],[79 (28JUN1985 18:00:00)-Water Temperature (C)]]*OO[[#This Row],[21]]</f>
        <v>1.13914810172625E-6</v>
      </c>
      <c r="X90" s="10">
        <f>3/24000000*OO[[#This Row],[80 (28JUN1985 21:00:00)-Water Temperature (C)]]*OO[[#This Row],[22]]</f>
        <v>9.3747544294799989E-7</v>
      </c>
      <c r="Y90" s="10">
        <f>3/24000000*OO[[#This Row],[81 (29JUN1985 00:00:00)-Water Temperature (C)]]*OO[[#This Row],[23]]</f>
        <v>7.6608474699899997E-7</v>
      </c>
      <c r="Z90" s="10">
        <f>3/24000000*OO[[#This Row],[82 (29JUN1985 03:00:00)-Water Temperature (C)]]*OO[[#This Row],[24]]</f>
        <v>6.2306634073499991E-7</v>
      </c>
      <c r="AA90" s="10">
        <f>3/24000000*OO[[#This Row],[83 (29JUN1985 06:00:00)-Water Temperature (C)]]*OO[[#This Row],[25]]</f>
        <v>5.0356133955949997E-7</v>
      </c>
      <c r="AB90" s="10">
        <f>3/24000000*OO[[#This Row],[84 (29JUN1985 09:00:00)-Water Temperature (C)]]*OO[[#This Row],[26]]</f>
        <v>4.1166735351899997E-7</v>
      </c>
      <c r="AC90" s="10">
        <f>3/24000000*OO[[#This Row],[85 (29JUN1985 12:00:00)-Water Temperature (C)]]*OO[[#This Row],[27]]</f>
        <v>3.37825588332E-7</v>
      </c>
      <c r="AD90" s="10">
        <f>3/24000000*OO[[#This Row],[86 (29JUN1985 15:00:00)-Water Temperature (C)]]*OO[[#This Row],[28]]</f>
        <v>2.7944329687474999E-7</v>
      </c>
      <c r="AE90" s="10">
        <f>3/24000000*OO[[#This Row],[88 (29JUN1985 21:00:00)-Water Temperature (C)]]*OO[[#This Row],[30]]</f>
        <v>1.91696628882375E-7</v>
      </c>
      <c r="AF90" s="10">
        <f>3/24000000*OO[[#This Row],[88 (29JUN1985 21:00:00)-Water Temperature (C)]]*OO[[#This Row],[30]]</f>
        <v>1.91696628882375E-7</v>
      </c>
      <c r="AG90" s="10">
        <f>3/24000000*OO[[#This Row],[89 (30JUN1985 00:00:00)-Water Temperature (C)]]*OO[[#This Row],[31]]</f>
        <v>1.5797772002570002E-7</v>
      </c>
      <c r="AH90" s="10">
        <f>3/24000000*OO[[#This Row],[90 (30JUN1985 03:00:00)-Water Temperature (C)]]*OO[[#This Row],[32]]</f>
        <v>1.3035169517122499E-7</v>
      </c>
      <c r="AI90" s="10">
        <f>3/24000000*OO[[#This Row],[91 (30JUN1985 06:00:00)-Water Temperature (C)]]*OO[[#This Row],[33]]</f>
        <v>1.0684940448983749E-7</v>
      </c>
      <c r="AJ90" s="10">
        <f>3/24000000*OO[[#This Row],[92 (30JUN1985 09:00:00)-Water Temperature (C)]]*OO[[#This Row],[34]]</f>
        <v>8.8487639414200003E-8</v>
      </c>
      <c r="AK90" s="10">
        <f>3/24000000*OO[[#This Row],[93 (30JUN1985 12:00:00)-Water Temperature (C)]]*OO[[#This Row],[35]]</f>
        <v>7.4241101803075E-8</v>
      </c>
      <c r="AL90" s="10">
        <f>3/24000000*OO[[#This Row],[94 (30JUN1985 15:00:00)-Water Temperature (C)]]*OO[[#This Row],[36]]</f>
        <v>6.2887204775062501E-8</v>
      </c>
      <c r="AM90" s="10">
        <f>3/24000000*OO[[#This Row],[95 (30JUN1985 18:00:00)-Water Temperature (C)]]*OO[[#This Row],[37]]</f>
        <v>5.4025159727825001E-8</v>
      </c>
      <c r="AN90" s="10">
        <f>3/24000000*OO[[#This Row],[96 (30JUN1985 21:00:00)-Water Temperature (C)]]*OO[[#This Row],[38]]</f>
        <v>4.6303592710500002E-8</v>
      </c>
      <c r="AO90" s="10">
        <f>3/24000000*OO[[#This Row],[97 (01JUL1985 00:00:00)-Water Temperature (C)]]*OO[[#This Row],[39]]</f>
        <v>3.9800155279674998E-8</v>
      </c>
      <c r="AP90" s="10">
        <f>3/24000000*OO[[#This Row],[98 (01JUL1985 03:00:00)-Water Temperature (C)]]*OO[[#This Row],[40]]</f>
        <v>3.4441602256749997E-8</v>
      </c>
      <c r="AQ90" s="10">
        <f>3/24000000*OO[[#This Row],[99 (01JUL1985 06:00:00)-Water Temperature (C)]]*OO[[#This Row],[41]]</f>
        <v>2.9672135692587497E-8</v>
      </c>
      <c r="AR90" s="10">
        <f>3/24000000*OO[[#This Row],[100 (01JUL1985 09:00:00)-Water Temperature (C)]]*OO[[#This Row],[42]]</f>
        <v>2.5807479238849998E-8</v>
      </c>
      <c r="AS90" s="10">
        <f>3/24000000*OO[[#This Row],[101 (01JUL1985 12:00:00)-Water Temperature (C)]]*OO[[#This Row],[43]]</f>
        <v>2.2444389604634998E-8</v>
      </c>
      <c r="AT90" s="10">
        <f>3/24000000*OO[[#This Row],[102 (01JUL1985 15:00:00)-Water Temperature (C)]]*OO[[#This Row],[44]]</f>
        <v>1.9494905442565E-8</v>
      </c>
      <c r="AU90" s="10">
        <f>3/24000000*OO[[#This Row],[103 (01JUL1985 18:00:00)-Water Temperature (C)]]*OO[[#This Row],[45]]</f>
        <v>1.71892008340325E-8</v>
      </c>
      <c r="AV90" s="10">
        <f>3/24000000*OO[[#This Row],[104 (01JUL1985 21:00:00)-Water Temperature (C)]]*OO[[#This Row],[46]]</f>
        <v>1.52188248423575E-8</v>
      </c>
      <c r="AW90" s="10">
        <f>3/24000000*OO[[#This Row],[105 (02JUL1985 00:00:00)-Water Temperature (C)]]*OO[[#This Row],[47]]</f>
        <v>1.3529221828395001E-8</v>
      </c>
      <c r="AX90" s="10">
        <f>3/24000000*OO[[#This Row],[106 (02JUL1985 03:00:00)-Water Temperature (C)]]*OO[[#This Row],[48]]</f>
        <v>1.197740306795625E-8</v>
      </c>
      <c r="AY90" s="10">
        <f>3/24000000*OO[[#This Row],[107 (02JUL1985 06:00:00)-Water Temperature (C)]]*OO[[#This Row],[49]]</f>
        <v>1.0472258182941248E-8</v>
      </c>
      <c r="AZ90" s="10">
        <f>3/24000000*OO[[#This Row],[108 (02JUL1985 09:00:00)-Water Temperature (C)]]*OO[[#This Row],[50]]</f>
        <v>9.0608683179500015E-9</v>
      </c>
      <c r="BA90" s="10">
        <f>3/24000000*OO[[#This Row],[109 (02JUL1985 12:00:00)-Water Temperature (C)]]*OO[[#This Row],[51]]</f>
        <v>7.9828016716499999E-9</v>
      </c>
      <c r="BB90" s="10">
        <f>3/24000000*OO[[#This Row],[110 (02JUL1985 15:00:00)-Water Temperature (C)]]*OO[[#This Row],[52]]</f>
        <v>7.1224083778100011E-9</v>
      </c>
      <c r="BC90" s="10">
        <f>3/24000000*OO[[#This Row],[111 (02JUL1985 18:00:00)-Water Temperature (C)]]*OO[[#This Row],[53]]</f>
        <v>6.3991667324112502E-9</v>
      </c>
      <c r="BD90" s="10">
        <f>3/24000000*OO[[#This Row],[112 (02JUL1985 21:00:00)-Water Temperature (C)]]*OO[[#This Row],[54]]</f>
        <v>5.6695952038537498E-9</v>
      </c>
      <c r="BE90" s="10">
        <f>3/24000000*OO[[#This Row],[113 (03JUL1985 00:00:00)-Water Temperature (C)]]*OO[[#This Row],[55]]</f>
        <v>4.9654231219437502E-9</v>
      </c>
      <c r="BF90" s="10">
        <f>3/24000000*OO[[#This Row],[114 (03JUL1985 03:00:00)-Water Temperature (C)]]*OO[[#This Row],[56]]</f>
        <v>4.3277073200562497E-9</v>
      </c>
      <c r="BG90" s="10">
        <f>3/24000000*OO[[#This Row],[115 (03JUL1985 06:00:00)-Water Temperature (C)]]*OO[[#This Row],[57]]</f>
        <v>3.7482326081199999E-9</v>
      </c>
      <c r="BH90" s="10">
        <f>3/24000000*OO[[#This Row],[116 (03JUL1985 09:00:00)-Water Temperature (C)]]*OO[[#This Row],[58]]</f>
        <v>3.2717960033849999E-9</v>
      </c>
      <c r="BI90" s="10">
        <f>3/24000000*OO[[#This Row],[117 (03JUL1985 12:00:00)-Water Temperature (C)]]*OO[[#This Row],[59]]</f>
        <v>2.8530014582699996E-9</v>
      </c>
      <c r="BJ90" s="10">
        <f>3/24000000*OO[[#This Row],[118 (03JUL1985 15:00:00)-Water Temperature (C)]]*OO[[#This Row],[60]]</f>
        <v>2.4831083827200002E-9</v>
      </c>
      <c r="BK90" s="10">
        <f>3/24000000*OO[[#This Row],[119 (03JUL1985 18:00:00)-Water Temperature (C)]]*OO[[#This Row],[61]]</f>
        <v>2.1832076198519997E-9</v>
      </c>
      <c r="BL90" s="10">
        <f>3/24000000*OO[[#This Row],[120 (03JUL1985 21:00:00)-Water Temperature (C)]]*OO[[#This Row],[62]]</f>
        <v>1.921550586401875E-9</v>
      </c>
      <c r="BM90" s="10">
        <f>3/24000000*OO[[#This Row],[121 (04JUL1985 00:00:00)-Water Temperature (C)]]*OO[[#This Row],[63]]</f>
        <v>1.6967071129933751E-9</v>
      </c>
      <c r="BN90" s="10">
        <f>3/24000000*OO[[#This Row],[122 (04JUL1985 03:00:00)-Water Temperature (C)]]*OO[[#This Row],[64]]</f>
        <v>1.4939157528382499E-9</v>
      </c>
      <c r="BO90" s="10">
        <f>3/24000000*OO[[#This Row],[123 (04JUL1985 06:00:00)-Water Temperature (C)]]*OO[[#This Row],[65]]</f>
        <v>1.3068882985300001E-9</v>
      </c>
      <c r="BP90" s="10">
        <f>3/24000000*OO[[#This Row],[124 (04JUL1985 09:00:00)-Water Temperature (C)]]*OO[[#This Row],[66]]</f>
        <v>1.1559953286375E-9</v>
      </c>
      <c r="BQ90" s="10">
        <f>3/24000000*OO[[#This Row],[125 (04JUL1985 12:00:00)-Water Temperature (C)]]*OO[[#This Row],[67]]</f>
        <v>1.025456474128125E-9</v>
      </c>
      <c r="BR90" s="10">
        <f>3/24000000*OO[[#This Row],[126 (04JUL1985 15:00:00)-Water Temperature (C)]]*OO[[#This Row],[68]]</f>
        <v>9.1101854949599997E-10</v>
      </c>
      <c r="BS90" s="10">
        <f>3/24000000*OO[[#This Row],[127 (04JUL1985 18:00:00)-Water Temperature (C)]]*OO[[#This Row],[69]]</f>
        <v>8.1233003997274988E-10</v>
      </c>
      <c r="BT90" s="10">
        <f>3/24000000*OO[[#This Row],[128 (04JUL1985 21:00:00)-Water Temperature (C)]]*OO[[#This Row],[70]]</f>
        <v>7.2481361138187496E-10</v>
      </c>
      <c r="BU90" s="10">
        <f>3/24000000*OO[[#This Row],[129 (05JUL1985 00:00:00)-Water Temperature (C)]]*OO[[#This Row],[71]]</f>
        <v>6.453951376522499E-10</v>
      </c>
      <c r="BV90" s="10">
        <f>3/24000000*OO[[#This Row],[130 (05JUL1985 03:00:00)-Water Temperature (C)]]*OO[[#This Row],[72]]</f>
        <v>5.7662671394175005E-10</v>
      </c>
      <c r="BW90" s="10">
        <f>3/24000000*OO[[#This Row],[131 (05JUL1985 06:00:00)-Water Temperature (C)]]*OO[[#This Row],[73]]</f>
        <v>5.118569591485E-10</v>
      </c>
      <c r="BX90" s="10">
        <f>3/24000000*OO[[#This Row],[132 (05JUL1985 09:00:00)-Water Temperature (C)]]*OO[[#This Row],[74]]</f>
        <v>4.6056995754374995E-10</v>
      </c>
      <c r="BY90" s="10">
        <f>3/24000000*OO[[#This Row],[133 (05JUL1985 12:00:00)-Water Temperature (C)]]*OO[[#This Row],[75]]</f>
        <v>4.1651938237437496E-10</v>
      </c>
      <c r="BZ90" s="10">
        <f>3/24000000*OO[[#This Row],[134 (05JUL1985 15:00:00)-Water Temperature (C)]]*OO[[#This Row],[76]]</f>
        <v>3.8057702441499996E-10</v>
      </c>
      <c r="CA90" s="10">
        <f>3/24000000*OO[[#This Row],[135 (05JUL1985 18:00:00)-Water Temperature (C)]]*OO[[#This Row],[77]]</f>
        <v>3.51224895648E-10</v>
      </c>
      <c r="CB90" s="10">
        <f>3/24000000*OO[[#This Row],[136 (05JUL1985 21:00:00)-Water Temperature (C)]]*OO[[#This Row],[78]]</f>
        <v>3.2166176630087496E-10</v>
      </c>
      <c r="CC90" s="10">
        <f>3/24000000*OO[[#This Row],[137 (06JUL1985 00:00:00)-Water Temperature (C)]]*OO[[#This Row],[79]]</f>
        <v>2.9290555652799995E-10</v>
      </c>
      <c r="CD90" s="10">
        <f>3/24000000*OO[[#This Row],[138 (06JUL1985 03:00:00)-Water Temperature (C)]]*OO[[#This Row],[80]]</f>
        <v>2.6554942229999997E-10</v>
      </c>
      <c r="CE90" s="10">
        <f>3/24000000*OO[[#This Row],[139 (06JUL1985 06:00:00)-Water Temperature (C)]]*OO[[#This Row],[81]]</f>
        <v>2.3870794370182501E-10</v>
      </c>
      <c r="CF90" s="10">
        <f>3/24000000*OO[[#This Row],[140 (06JUL1985 09:00:00)-Water Temperature (C)]]*OO[[#This Row],[82]]</f>
        <v>2.1781067407751247E-10</v>
      </c>
      <c r="CG90" s="10">
        <f>3/24000000*OO[[#This Row],[141 (06JUL1985 12:00:00)-Water Temperature (C)]]*OO[[#This Row],[83]]</f>
        <v>1.9905588914174999E-10</v>
      </c>
      <c r="CH90" s="10">
        <f>3/24000000*OO[[#This Row],[142 (06JUL1985 15:00:00)-Water Temperature (C)]]*OO[[#This Row],[84]]</f>
        <v>1.827976872216E-10</v>
      </c>
      <c r="CI90" s="10">
        <f>3/24000000*OO[[#This Row],[143 (06JUL1985 18:00:00)-Water Temperature (C)]]*OO[[#This Row],[85]]</f>
        <v>1.6985035735683753E-10</v>
      </c>
      <c r="CJ90" s="10">
        <f>3/24000000*OO[[#This Row],[144 (06JUL1985 21:00:00)-Water Temperature (C)]]*OO[[#This Row],[86]]</f>
        <v>1.5674702965442499E-10</v>
      </c>
      <c r="CK90" s="10">
        <f>3/24000000*OO[[#This Row],[145 (07JUL1985 00:00:00)-Water Temperature (C)]]*OO[[#This Row],[87]]</f>
        <v>1.4493513889139999E-10</v>
      </c>
      <c r="CL90" s="10">
        <f>3/24000000*OO[[#This Row],[146 (07JUL1985 03:00:00)-Water Temperature (C)]]*OO[[#This Row],[88]]</f>
        <v>1.3389851207069997E-10</v>
      </c>
      <c r="CM90" s="10">
        <f>3/24000000*OO[[#This Row],[147 (07JUL1985 06:00:00)-Water Temperature (C)]]*OO[[#This Row],[89]]</f>
        <v>1.2208299180049999E-10</v>
      </c>
      <c r="CN90" s="10">
        <f>3/24000000*OO[[#This Row],[148 (07JUL1985 09:00:00)-Water Temperature (C)]]*OO[[#This Row],[90]]</f>
        <v>1.1029913038042499E-10</v>
      </c>
      <c r="CO90" s="10">
        <f>3/24000000*OO[[#This Row],[149 (07JUL1985 12:00:00)-Water Temperature (C)]]*OO[[#This Row],[91]]</f>
        <v>1.0080269408852498E-10</v>
      </c>
      <c r="CP90" s="10">
        <f>3/24000000*OO[[#This Row],[150 (07JUL1985 15:00:00)-Water Temperature (C)]]*OO[[#This Row],[92]]</f>
        <v>9.3389041702774997E-11</v>
      </c>
      <c r="CQ90" s="10">
        <f>3/24000000*OO[[#This Row],[151 (07JUL1985 18:00:00)-Water Temperature (C)]]*OO[[#This Row],[93]]</f>
        <v>8.6320642445099995E-11</v>
      </c>
      <c r="CR90" s="10">
        <f>3/24000000*OO[[#This Row],[152 (07JUL1985 21:00:00)-Water Temperature (C)]]*OO[[#This Row],[94]]</f>
        <v>8.0355739050937495E-11</v>
      </c>
      <c r="CS90" s="10">
        <f>3/24000000*OO[[#This Row],[153 (08JUL1985 00:00:00)-Water Temperature (C)]]*OO[[#This Row],[95]]</f>
        <v>7.522949329542499E-11</v>
      </c>
      <c r="CT90" s="10">
        <f>3/24000000*OO[[#This Row],[154 (08JUL1985 03:00:00)-Water Temperature (C)]]*OO[[#This Row],[96]]</f>
        <v>7.0058279449037487E-11</v>
      </c>
      <c r="CU90" s="10">
        <f>3/24000000*OO[[#This Row],[155 (08JUL1985 06:00:00)-Water Temperature (C)]]*OO[[#This Row],[97]]</f>
        <v>6.4975594723137506E-11</v>
      </c>
      <c r="CV90" s="10">
        <f>3/24000000*OO[[#This Row],[156 (08JUL1985 09:00:00)-Water Temperature (C)]]*OO[[#This Row],[98]]</f>
        <v>6.1205904441825007E-11</v>
      </c>
      <c r="CW90" s="10">
        <f>3/24000000*OO[[#This Row],[157 (08JUL1985 12:00:00)-Water Temperature (C)]]*OO[[#This Row],[99]]</f>
        <v>5.7515457952249992E-11</v>
      </c>
    </row>
    <row r="91" spans="1:101" x14ac:dyDescent="0.35">
      <c r="A91" t="s">
        <v>96</v>
      </c>
      <c r="B91">
        <v>860.48389999999995</v>
      </c>
      <c r="C91" s="10">
        <f>3/24*OO[[#This Row],[59 (26JUN1985 06:00:00)-Water Temperature (C)]]*OO[[#This Row],[1]]/SUM(OO[1])</f>
        <v>9.1112137601737402E-37</v>
      </c>
      <c r="D91" s="10">
        <f>3/24*OO[[#This Row],[60 (26JUN1985 09:00:00)-Water Temperature (C)]]*OO[[#This Row],[2]]/SUM(OO[2])</f>
        <v>6.6204527742017934E-21</v>
      </c>
      <c r="E91" s="10">
        <f>3/24*OO[[#This Row],[61 (26JUN1985 12:00:00)-Water Temperature (C)]]*OO[[#This Row],[3]]/SUM(OO[3])</f>
        <v>6.573064936536453E-8</v>
      </c>
      <c r="F91" s="10">
        <f>3/24*OO[[#This Row],[62 (26JUN1985 15:00:00)-Water Temperature (C)]]*OO[[#This Row],[4]]/SUM(OO[4])</f>
        <v>2.6070523211491939E-3</v>
      </c>
      <c r="G91" s="10">
        <f>3/24*OO[[#This Row],[63 (26JUN1985 18:00:00)-Water Temperature (C)]]*OO[[#This Row],[5]]/SUM(OO[5])</f>
        <v>6.4083170615481452E-2</v>
      </c>
      <c r="H91" s="10">
        <f>3/24*OO[[#This Row],[64 (26JUN1985 21:00:00)-Water Temperature (C)]]*OO[[#This Row],[6]]/SUM(OO[6])</f>
        <v>8.1116193150002652E-2</v>
      </c>
      <c r="I91" s="10">
        <f>3/24*OO[[#This Row],[65 (27JUN1985 00:00:00)-Water Temperature (C)]]*OO[[#This Row],[7]]/SUM(OO[7])</f>
        <v>1.7602553494184769E-2</v>
      </c>
      <c r="J91" s="10">
        <f>3/24*OO[[#This Row],[66 (27JUN1985 03:00:00)-Water Temperature (C)]]*OO[[#This Row],[8]]/SUM(OO[8])</f>
        <v>1.2379667135094749E-3</v>
      </c>
      <c r="K91" s="10">
        <f>3/24*OO[[#This Row],[67 (27JUN1985 06:00:00)-Water Temperature (C)]]*OO[[#This Row],[9]]/SUM(OO[9])</f>
        <v>5.3254549254709181E-5</v>
      </c>
      <c r="L91" s="10">
        <f>3/24*OO[[#This Row],[68 (27JUN1985 09:00:00)-Water Temperature (C)]]*OO[[#This Row],[10]]/SUM(OO[10])</f>
        <v>1.1817782185278177E-5</v>
      </c>
      <c r="M91" s="10">
        <f>3/24*OO[[#This Row],[69 (27JUN1985 12:00:00)-Water Temperature (C)]]*OO[[#This Row],[11]]/SUM(OO[11])</f>
        <v>9.1756192260540737E-6</v>
      </c>
      <c r="N91" s="10">
        <f>3/24*OO[[#This Row],[70 (27JUN1985 15:00:00)-Water Temperature (C)]]*OO[[#This Row],[12]]/SUM(OO[12])</f>
        <v>7.578650103367475E-6</v>
      </c>
      <c r="O91" s="10">
        <f>3/24*OO[[#This Row],[71 (27JUN1985 18:00:00)-Water Temperature (C)]]*OO[[#This Row],[13]]/SUM(OO[13])</f>
        <v>6.2847601017692799E-6</v>
      </c>
      <c r="P91" s="10">
        <f>3/24*OO[[#This Row],[72 (27JUN1985 21:00:00)-Water Temperature (C)]]*OO[[#This Row],[14]]/SUM(OO[14])</f>
        <v>5.1552075249929801E-6</v>
      </c>
      <c r="Q91" s="10">
        <f>3/24*OO[[#This Row],[73 (28JUN1985 00:00:00)-Water Temperature (C)]]*OO[[#This Row],[15]]/SUM(OO[15])</f>
        <v>4.1820450370960541E-6</v>
      </c>
      <c r="R91" s="10">
        <f>3/24*OO[[#This Row],[74 (28JUN1985 03:00:00)-Water Temperature (C)]]*OO[[#This Row],[16]]/SUM(OO[16])</f>
        <v>3.3847287961349449E-6</v>
      </c>
      <c r="S91" s="10">
        <f>3/24*OO[[#This Row],[75 (28JUN1985 06:00:00)-Water Temperature (C)]]*OO[[#This Row],[17]]/SUM(OO[17])</f>
        <v>2.7063202450608368E-6</v>
      </c>
      <c r="T91" s="10">
        <f>3/24*OO[[#This Row],[76 (28JUN1985 09:00:00)-Water Temperature (C)]]*OO[[#This Row],[18]]/SUM(OO[18])</f>
        <v>2.1744330326207865E-6</v>
      </c>
      <c r="U91" s="10">
        <f>3/24*OO[[#This Row],[77 (28JUN1985 12:00:00)-Water Temperature (C)]]*OO[[#This Row],[19]]/SUM(OO[19])</f>
        <v>1.7617742598928213E-6</v>
      </c>
      <c r="V91" s="10">
        <f>3/24000000*OO[[#This Row],[78 (28JUN1985 15:00:00)-Water Temperature (C)]]*OO[[#This Row],[20]]</f>
        <v>1.4292998953390001E-6</v>
      </c>
      <c r="W91" s="10">
        <f>3/24000000*OO[[#This Row],[79 (28JUN1985 18:00:00)-Water Temperature (C)]]*OO[[#This Row],[21]]</f>
        <v>1.1794477056599998E-6</v>
      </c>
      <c r="X91" s="10">
        <f>3/24000000*OO[[#This Row],[80 (28JUN1985 21:00:00)-Water Temperature (C)]]*OO[[#This Row],[22]]</f>
        <v>9.7039360306087503E-7</v>
      </c>
      <c r="Y91" s="10">
        <f>3/24000000*OO[[#This Row],[81 (29JUN1985 00:00:00)-Water Temperature (C)]]*OO[[#This Row],[23]]</f>
        <v>7.9287903319300009E-7</v>
      </c>
      <c r="Z91" s="10">
        <f>3/24000000*OO[[#This Row],[82 (29JUN1985 03:00:00)-Water Temperature (C)]]*OO[[#This Row],[24]]</f>
        <v>6.4526390547625012E-7</v>
      </c>
      <c r="AA91" s="10">
        <f>3/24000000*OO[[#This Row],[83 (29JUN1985 06:00:00)-Water Temperature (C)]]*OO[[#This Row],[25]]</f>
        <v>5.2195477220724999E-7</v>
      </c>
      <c r="AB91" s="10">
        <f>3/24000000*OO[[#This Row],[84 (29JUN1985 09:00:00)-Water Temperature (C)]]*OO[[#This Row],[26]]</f>
        <v>4.2701322639375E-7</v>
      </c>
      <c r="AC91" s="10">
        <f>3/24000000*OO[[#This Row],[85 (29JUN1985 12:00:00)-Water Temperature (C)]]*OO[[#This Row],[27]]</f>
        <v>3.5032408003249992E-7</v>
      </c>
      <c r="AD91" s="10">
        <f>3/24000000*OO[[#This Row],[86 (29JUN1985 15:00:00)-Water Temperature (C)]]*OO[[#This Row],[28]]</f>
        <v>2.8962475282824999E-7</v>
      </c>
      <c r="AE91" s="10">
        <f>3/24000000*OO[[#This Row],[88 (29JUN1985 21:00:00)-Water Temperature (C)]]*OO[[#This Row],[30]]</f>
        <v>1.9837891328718751E-7</v>
      </c>
      <c r="AF91" s="10">
        <f>3/24000000*OO[[#This Row],[88 (29JUN1985 21:00:00)-Water Temperature (C)]]*OO[[#This Row],[30]]</f>
        <v>1.9837891328718751E-7</v>
      </c>
      <c r="AG91" s="10">
        <f>3/24000000*OO[[#This Row],[89 (30JUN1985 00:00:00)-Water Temperature (C)]]*OO[[#This Row],[31]]</f>
        <v>1.6338455980054997E-7</v>
      </c>
      <c r="AH91" s="10">
        <f>3/24000000*OO[[#This Row],[90 (30JUN1985 03:00:00)-Water Temperature (C)]]*OO[[#This Row],[32]]</f>
        <v>1.348585589900625E-7</v>
      </c>
      <c r="AI91" s="10">
        <f>3/24000000*OO[[#This Row],[91 (30JUN1985 06:00:00)-Water Temperature (C)]]*OO[[#This Row],[33]]</f>
        <v>1.1064412557122499E-7</v>
      </c>
      <c r="AJ91" s="10">
        <f>3/24000000*OO[[#This Row],[92 (30JUN1985 09:00:00)-Water Temperature (C)]]*OO[[#This Row],[34]]</f>
        <v>9.1648315696999992E-8</v>
      </c>
      <c r="AK91" s="10">
        <f>3/24000000*OO[[#This Row],[93 (30JUN1985 12:00:00)-Water Temperature (C)]]*OO[[#This Row],[35]]</f>
        <v>7.6885064196874992E-8</v>
      </c>
      <c r="AL91" s="10">
        <f>3/24000000*OO[[#This Row],[94 (30JUN1985 15:00:00)-Water Temperature (C)]]*OO[[#This Row],[36]]</f>
        <v>6.5070465041399998E-8</v>
      </c>
      <c r="AM91" s="10">
        <f>3/24000000*OO[[#This Row],[95 (30JUN1985 18:00:00)-Water Temperature (C)]]*OO[[#This Row],[37]]</f>
        <v>5.5814894951399999E-8</v>
      </c>
      <c r="AN91" s="10">
        <f>3/24000000*OO[[#This Row],[96 (30JUN1985 21:00:00)-Water Temperature (C)]]*OO[[#This Row],[38]]</f>
        <v>4.7786013341362493E-8</v>
      </c>
      <c r="AO91" s="10">
        <f>3/24000000*OO[[#This Row],[97 (01JUL1985 00:00:00)-Water Temperature (C)]]*OO[[#This Row],[39]]</f>
        <v>4.1033454774599997E-8</v>
      </c>
      <c r="AP91" s="10">
        <f>3/24000000*OO[[#This Row],[98 (01JUL1985 03:00:00)-Water Temperature (C)]]*OO[[#This Row],[40]]</f>
        <v>3.5510585194499996E-8</v>
      </c>
      <c r="AQ91" s="10">
        <f>3/24000000*OO[[#This Row],[99 (01JUL1985 06:00:00)-Water Temperature (C)]]*OO[[#This Row],[41]]</f>
        <v>3.0620545427987501E-8</v>
      </c>
      <c r="AR91" s="10">
        <f>3/24000000*OO[[#This Row],[100 (01JUL1985 09:00:00)-Water Temperature (C)]]*OO[[#This Row],[42]]</f>
        <v>2.6645727462049999E-8</v>
      </c>
      <c r="AS91" s="10">
        <f>3/24000000*OO[[#This Row],[101 (01JUL1985 12:00:00)-Water Temperature (C)]]*OO[[#This Row],[43]]</f>
        <v>2.3177940387751247E-8</v>
      </c>
      <c r="AT91" s="10">
        <f>3/24000000*OO[[#This Row],[102 (01JUL1985 15:00:00)-Water Temperature (C)]]*OO[[#This Row],[44]]</f>
        <v>2.0112379172429998E-8</v>
      </c>
      <c r="AU91" s="10">
        <f>3/24000000*OO[[#This Row],[103 (01JUL1985 18:00:00)-Water Temperature (C)]]*OO[[#This Row],[45]]</f>
        <v>1.7713172664342499E-8</v>
      </c>
      <c r="AV91" s="10">
        <f>3/24000000*OO[[#This Row],[104 (01JUL1985 21:00:00)-Water Temperature (C)]]*OO[[#This Row],[46]]</f>
        <v>1.5665877357018749E-8</v>
      </c>
      <c r="AW91" s="10">
        <f>3/24000000*OO[[#This Row],[105 (02JUL1985 00:00:00)-Water Temperature (C)]]*OO[[#This Row],[47]]</f>
        <v>1.3931511453764996E-8</v>
      </c>
      <c r="AX91" s="10">
        <f>3/24000000*OO[[#This Row],[106 (02JUL1985 03:00:00)-Water Temperature (C)]]*OO[[#This Row],[48]]</f>
        <v>1.233969962862375E-8</v>
      </c>
      <c r="AY91" s="10">
        <f>3/24000000*OO[[#This Row],[107 (02JUL1985 06:00:00)-Water Temperature (C)]]*OO[[#This Row],[49]]</f>
        <v>1.080034634283625E-8</v>
      </c>
      <c r="AZ91" s="10">
        <f>3/24000000*OO[[#This Row],[108 (02JUL1985 09:00:00)-Water Temperature (C)]]*OO[[#This Row],[50]]</f>
        <v>9.3459658455600018E-9</v>
      </c>
      <c r="BA91" s="10">
        <f>3/24000000*OO[[#This Row],[109 (02JUL1985 12:00:00)-Water Temperature (C)]]*OO[[#This Row],[51]]</f>
        <v>8.2315209483812497E-9</v>
      </c>
      <c r="BB91" s="10">
        <f>3/24000000*OO[[#This Row],[110 (02JUL1985 15:00:00)-Water Temperature (C)]]*OO[[#This Row],[52]]</f>
        <v>7.3425009429012507E-9</v>
      </c>
      <c r="BC91" s="10">
        <f>3/24000000*OO[[#This Row],[111 (02JUL1985 18:00:00)-Water Temperature (C)]]*OO[[#This Row],[53]]</f>
        <v>6.5932295421400002E-9</v>
      </c>
      <c r="BD91" s="10">
        <f>3/24000000*OO[[#This Row],[112 (02JUL1985 21:00:00)-Water Temperature (C)]]*OO[[#This Row],[54]]</f>
        <v>5.8416743823899996E-9</v>
      </c>
      <c r="BE91" s="10">
        <f>3/24000000*OO[[#This Row],[113 (03JUL1985 00:00:00)-Water Temperature (C)]]*OO[[#This Row],[55]]</f>
        <v>5.1149698524999997E-9</v>
      </c>
      <c r="BF91" s="10">
        <f>3/24000000*OO[[#This Row],[114 (03JUL1985 03:00:00)-Water Temperature (C)]]*OO[[#This Row],[56]]</f>
        <v>4.4610101324624998E-9</v>
      </c>
      <c r="BG91" s="10">
        <f>3/24000000*OO[[#This Row],[115 (03JUL1985 06:00:00)-Water Temperature (C)]]*OO[[#This Row],[57]]</f>
        <v>3.8656635626862498E-9</v>
      </c>
      <c r="BH91" s="10">
        <f>3/24000000*OO[[#This Row],[116 (03JUL1985 09:00:00)-Water Temperature (C)]]*OO[[#This Row],[58]]</f>
        <v>3.3761549417100001E-9</v>
      </c>
      <c r="BI91" s="10">
        <f>3/24000000*OO[[#This Row],[117 (03JUL1985 12:00:00)-Water Temperature (C)]]*OO[[#This Row],[59]]</f>
        <v>2.9457825447574998E-9</v>
      </c>
      <c r="BJ91" s="10">
        <f>3/24000000*OO[[#This Row],[118 (03JUL1985 15:00:00)-Water Temperature (C)]]*OO[[#This Row],[60]]</f>
        <v>2.56354047499E-9</v>
      </c>
      <c r="BK91" s="10">
        <f>3/24000000*OO[[#This Row],[119 (03JUL1985 18:00:00)-Water Temperature (C)]]*OO[[#This Row],[61]]</f>
        <v>2.2505997556554996E-9</v>
      </c>
      <c r="BL91" s="10">
        <f>3/24000000*OO[[#This Row],[120 (03JUL1985 21:00:00)-Water Temperature (C)]]*OO[[#This Row],[62]]</f>
        <v>1.97954592516925E-9</v>
      </c>
      <c r="BM91" s="10">
        <f>3/24000000*OO[[#This Row],[121 (04JUL1985 00:00:00)-Water Temperature (C)]]*OO[[#This Row],[63]]</f>
        <v>1.7474760982927499E-9</v>
      </c>
      <c r="BN91" s="10">
        <f>3/24000000*OO[[#This Row],[122 (04JUL1985 03:00:00)-Water Temperature (C)]]*OO[[#This Row],[64]]</f>
        <v>1.5393534316327501E-9</v>
      </c>
      <c r="BO91" s="10">
        <f>3/24000000*OO[[#This Row],[123 (04JUL1985 06:00:00)-Water Temperature (C)]]*OO[[#This Row],[65]]</f>
        <v>1.3475662150769997E-9</v>
      </c>
      <c r="BP91" s="10">
        <f>3/24000000*OO[[#This Row],[124 (04JUL1985 09:00:00)-Water Temperature (C)]]*OO[[#This Row],[66]]</f>
        <v>1.1928401884831249E-9</v>
      </c>
      <c r="BQ91" s="10">
        <f>3/24000000*OO[[#This Row],[125 (04JUL1985 12:00:00)-Water Temperature (C)]]*OO[[#This Row],[67]]</f>
        <v>1.05789231655275E-9</v>
      </c>
      <c r="BR91" s="10">
        <f>3/24000000*OO[[#This Row],[126 (04JUL1985 15:00:00)-Water Temperature (C)]]*OO[[#This Row],[68]]</f>
        <v>9.3921533810100002E-10</v>
      </c>
      <c r="BS91" s="10">
        <f>3/24000000*OO[[#This Row],[127 (04JUL1985 18:00:00)-Water Temperature (C)]]*OO[[#This Row],[69]]</f>
        <v>8.3674793616674977E-10</v>
      </c>
      <c r="BT91" s="10">
        <f>3/24000000*OO[[#This Row],[128 (04JUL1985 21:00:00)-Water Temperature (C)]]*OO[[#This Row],[70]]</f>
        <v>7.4628396194887484E-10</v>
      </c>
      <c r="BU91" s="10">
        <f>3/24000000*OO[[#This Row],[129 (05JUL1985 00:00:00)-Water Temperature (C)]]*OO[[#This Row],[71]]</f>
        <v>6.6413579440224995E-10</v>
      </c>
      <c r="BV91" s="10">
        <f>3/24000000*OO[[#This Row],[130 (05JUL1985 03:00:00)-Water Temperature (C)]]*OO[[#This Row],[72]]</f>
        <v>5.9353861953099992E-10</v>
      </c>
      <c r="BW91" s="10">
        <f>3/24000000*OO[[#This Row],[131 (05JUL1985 06:00:00)-Water Temperature (C)]]*OO[[#This Row],[73]]</f>
        <v>5.2718695312499992E-10</v>
      </c>
      <c r="BX91" s="10">
        <f>3/24000000*OO[[#This Row],[132 (05JUL1985 09:00:00)-Water Temperature (C)]]*OO[[#This Row],[74]]</f>
        <v>4.7455861320937503E-10</v>
      </c>
      <c r="BY91" s="10">
        <f>3/24000000*OO[[#This Row],[133 (05JUL1985 12:00:00)-Water Temperature (C)]]*OO[[#This Row],[75]]</f>
        <v>4.2906328365074995E-10</v>
      </c>
      <c r="BZ91" s="10">
        <f>3/24000000*OO[[#This Row],[134 (05JUL1985 15:00:00)-Water Temperature (C)]]*OO[[#This Row],[76]]</f>
        <v>3.9172783979699995E-10</v>
      </c>
      <c r="CA91" s="10">
        <f>3/24000000*OO[[#This Row],[135 (05JUL1985 18:00:00)-Water Temperature (C)]]*OO[[#This Row],[77]]</f>
        <v>3.6111524130412497E-10</v>
      </c>
      <c r="CB91" s="10">
        <f>3/24000000*OO[[#This Row],[136 (05JUL1985 21:00:00)-Water Temperature (C)]]*OO[[#This Row],[78]]</f>
        <v>3.3063373800774996E-10</v>
      </c>
      <c r="CC91" s="10">
        <f>3/24000000*OO[[#This Row],[137 (06JUL1985 00:00:00)-Water Temperature (C)]]*OO[[#This Row],[79]]</f>
        <v>3.0101273957500001E-10</v>
      </c>
      <c r="CD91" s="10">
        <f>3/24000000*OO[[#This Row],[138 (06JUL1985 03:00:00)-Water Temperature (C)]]*OO[[#This Row],[80]]</f>
        <v>2.7308485459599999E-10</v>
      </c>
      <c r="CE91" s="10">
        <f>3/24000000*OO[[#This Row],[139 (06JUL1985 06:00:00)-Water Temperature (C)]]*OO[[#This Row],[81]]</f>
        <v>2.4569042192992499E-10</v>
      </c>
      <c r="CF91" s="10">
        <f>3/24000000*OO[[#This Row],[140 (06JUL1985 09:00:00)-Water Temperature (C)]]*OO[[#This Row],[82]]</f>
        <v>2.2436147957447502E-10</v>
      </c>
      <c r="CG91" s="10">
        <f>3/24000000*OO[[#This Row],[141 (06JUL1985 12:00:00)-Water Temperature (C)]]*OO[[#This Row],[83]]</f>
        <v>2.0501629162199998E-10</v>
      </c>
      <c r="CH91" s="10">
        <f>3/24000000*OO[[#This Row],[142 (06JUL1985 15:00:00)-Water Temperature (C)]]*OO[[#This Row],[84]]</f>
        <v>1.8814992784565001E-10</v>
      </c>
      <c r="CI91" s="10">
        <f>3/24000000*OO[[#This Row],[143 (06JUL1985 18:00:00)-Water Temperature (C)]]*OO[[#This Row],[85]]</f>
        <v>1.7459903394772497E-10</v>
      </c>
      <c r="CJ91" s="10">
        <f>3/24000000*OO[[#This Row],[144 (06JUL1985 21:00:00)-Water Temperature (C)]]*OO[[#This Row],[86]]</f>
        <v>1.6106929258362501E-10</v>
      </c>
      <c r="CK91" s="10">
        <f>3/24000000*OO[[#This Row],[145 (07JUL1985 00:00:00)-Water Temperature (C)]]*OO[[#This Row],[87]]</f>
        <v>1.4879112257336249E-10</v>
      </c>
      <c r="CL91" s="10">
        <f>3/24000000*OO[[#This Row],[146 (07JUL1985 03:00:00)-Water Temperature (C)]]*OO[[#This Row],[88]]</f>
        <v>1.3752734887788749E-10</v>
      </c>
      <c r="CM91" s="10">
        <f>3/24000000*OO[[#This Row],[147 (07JUL1985 06:00:00)-Water Temperature (C)]]*OO[[#This Row],[89]]</f>
        <v>1.2553860201750001E-10</v>
      </c>
      <c r="CN91" s="10">
        <f>3/24000000*OO[[#This Row],[148 (07JUL1985 09:00:00)-Water Temperature (C)]]*OO[[#This Row],[90]]</f>
        <v>1.1348934627048748E-10</v>
      </c>
      <c r="CO91" s="10">
        <f>3/24000000*OO[[#This Row],[149 (07JUL1985 12:00:00)-Water Temperature (C)]]*OO[[#This Row],[91]]</f>
        <v>1.0369106830104999E-10</v>
      </c>
      <c r="CP91" s="10">
        <f>3/24000000*OO[[#This Row],[150 (07JUL1985 15:00:00)-Water Temperature (C)]]*OO[[#This Row],[92]]</f>
        <v>9.6063686682974983E-11</v>
      </c>
      <c r="CQ91" s="10">
        <f>3/24000000*OO[[#This Row],[151 (07JUL1985 18:00:00)-Water Temperature (C)]]*OO[[#This Row],[93]]</f>
        <v>8.8674517700974997E-11</v>
      </c>
      <c r="CR91" s="10">
        <f>3/24000000*OO[[#This Row],[152 (07JUL1985 21:00:00)-Water Temperature (C)]]*OO[[#This Row],[94]]</f>
        <v>8.2460494715649983E-11</v>
      </c>
      <c r="CS91" s="10">
        <f>3/24000000*OO[[#This Row],[153 (08JUL1985 00:00:00)-Water Temperature (C)]]*OO[[#This Row],[95]]</f>
        <v>7.7189810510799978E-11</v>
      </c>
      <c r="CT91" s="10">
        <f>3/24000000*OO[[#This Row],[154 (08JUL1985 03:00:00)-Water Temperature (C)]]*OO[[#This Row],[96]]</f>
        <v>7.1915088234075005E-11</v>
      </c>
      <c r="CU91" s="10">
        <f>3/24000000*OO[[#This Row],[155 (08JUL1985 06:00:00)-Water Temperature (C)]]*OO[[#This Row],[97]]</f>
        <v>6.6707363243774991E-11</v>
      </c>
      <c r="CV91" s="10">
        <f>3/24000000*OO[[#This Row],[156 (08JUL1985 09:00:00)-Water Temperature (C)]]*OO[[#This Row],[98]]</f>
        <v>6.2873621996999992E-11</v>
      </c>
      <c r="CW91" s="10">
        <f>3/24000000*OO[[#This Row],[157 (08JUL1985 12:00:00)-Water Temperature (C)]]*OO[[#This Row],[99]]</f>
        <v>5.9118724179712496E-11</v>
      </c>
    </row>
    <row r="92" spans="1:101" x14ac:dyDescent="0.35">
      <c r="A92" t="s">
        <v>97</v>
      </c>
      <c r="B92">
        <v>870.899</v>
      </c>
      <c r="C92" s="10">
        <f>3/24*OO[[#This Row],[59 (26JUN1985 06:00:00)-Water Temperature (C)]]*OO[[#This Row],[1]]/SUM(OO[1])</f>
        <v>9.7661409189047398E-38</v>
      </c>
      <c r="D92" s="10">
        <f>3/24*OO[[#This Row],[60 (26JUN1985 09:00:00)-Water Temperature (C)]]*OO[[#This Row],[2]]/SUM(OO[2])</f>
        <v>9.1912867850798336E-22</v>
      </c>
      <c r="E92" s="10">
        <f>3/24*OO[[#This Row],[61 (26JUN1985 12:00:00)-Water Temperature (C)]]*OO[[#This Row],[3]]/SUM(OO[3])</f>
        <v>1.2810656631235812E-8</v>
      </c>
      <c r="F92" s="10">
        <f>3/24*OO[[#This Row],[62 (26JUN1985 15:00:00)-Water Temperature (C)]]*OO[[#This Row],[4]]/SUM(OO[4])</f>
        <v>1.8747902465927962E-3</v>
      </c>
      <c r="G92" s="10">
        <f>3/24*OO[[#This Row],[63 (26JUN1985 18:00:00)-Water Temperature (C)]]*OO[[#This Row],[5]]/SUM(OO[5])</f>
        <v>6.1128193114258302E-2</v>
      </c>
      <c r="H92" s="10">
        <f>3/24*OO[[#This Row],[64 (26JUN1985 21:00:00)-Water Temperature (C)]]*OO[[#This Row],[6]]/SUM(OO[6])</f>
        <v>9.275159624573337E-2</v>
      </c>
      <c r="I92" s="10">
        <f>3/24*OO[[#This Row],[65 (27JUN1985 00:00:00)-Water Temperature (C)]]*OO[[#This Row],[7]]/SUM(OO[7])</f>
        <v>2.2900731328852106E-2</v>
      </c>
      <c r="J92" s="10">
        <f>3/24*OO[[#This Row],[66 (27JUN1985 03:00:00)-Water Temperature (C)]]*OO[[#This Row],[8]]/SUM(OO[8])</f>
        <v>1.7633653625379149E-3</v>
      </c>
      <c r="K92" s="10">
        <f>3/24*OO[[#This Row],[67 (27JUN1985 06:00:00)-Water Temperature (C)]]*OO[[#This Row],[9]]/SUM(OO[9])</f>
        <v>7.5673688824383551E-5</v>
      </c>
      <c r="L92" s="10">
        <f>3/24*OO[[#This Row],[68 (27JUN1985 09:00:00)-Water Temperature (C)]]*OO[[#This Row],[10]]/SUM(OO[10])</f>
        <v>1.3435263894422447E-5</v>
      </c>
      <c r="M92" s="10">
        <f>3/24*OO[[#This Row],[69 (27JUN1985 12:00:00)-Water Temperature (C)]]*OO[[#This Row],[11]]/SUM(OO[11])</f>
        <v>1.0123601349108212E-5</v>
      </c>
      <c r="N92" s="10">
        <f>3/24*OO[[#This Row],[70 (27JUN1985 15:00:00)-Water Temperature (C)]]*OO[[#This Row],[12]]/SUM(OO[12])</f>
        <v>8.3542001255248944E-6</v>
      </c>
      <c r="O92" s="10">
        <f>3/24*OO[[#This Row],[71 (27JUN1985 18:00:00)-Water Temperature (C)]]*OO[[#This Row],[13]]/SUM(OO[13])</f>
        <v>6.9246557848145269E-6</v>
      </c>
      <c r="P92" s="10">
        <f>3/24*OO[[#This Row],[72 (27JUN1985 21:00:00)-Water Temperature (C)]]*OO[[#This Row],[14]]/SUM(OO[14])</f>
        <v>5.6777189481870355E-6</v>
      </c>
      <c r="Q92" s="10">
        <f>3/24*OO[[#This Row],[73 (28JUN1985 00:00:00)-Water Temperature (C)]]*OO[[#This Row],[15]]/SUM(OO[15])</f>
        <v>4.6061834848048878E-6</v>
      </c>
      <c r="R92" s="10">
        <f>3/24*OO[[#This Row],[74 (28JUN1985 03:00:00)-Water Temperature (C)]]*OO[[#This Row],[16]]/SUM(OO[16])</f>
        <v>3.7305869782720194E-6</v>
      </c>
      <c r="S92" s="10">
        <f>3/24*OO[[#This Row],[75 (28JUN1985 06:00:00)-Water Temperature (C)]]*OO[[#This Row],[17]]/SUM(OO[17])</f>
        <v>2.9863625874305246E-6</v>
      </c>
      <c r="T92" s="10">
        <f>3/24*OO[[#This Row],[76 (28JUN1985 09:00:00)-Water Temperature (C)]]*OO[[#This Row],[18]]/SUM(OO[18])</f>
        <v>2.4012161374910876E-6</v>
      </c>
      <c r="U92" s="10">
        <f>3/24*OO[[#This Row],[77 (28JUN1985 12:00:00)-Water Temperature (C)]]*OO[[#This Row],[19]]/SUM(OO[19])</f>
        <v>1.9449773837382619E-6</v>
      </c>
      <c r="V92" s="10">
        <f>3/24000000*OO[[#This Row],[78 (28JUN1985 15:00:00)-Water Temperature (C)]]*OO[[#This Row],[20]]</f>
        <v>1.5771661038559999E-6</v>
      </c>
      <c r="W92" s="10">
        <f>3/24000000*OO[[#This Row],[79 (28JUN1985 18:00:00)-Water Temperature (C)]]*OO[[#This Row],[21]]</f>
        <v>1.2992243286329999E-6</v>
      </c>
      <c r="X92" s="10">
        <f>3/24000000*OO[[#This Row],[80 (28JUN1985 21:00:00)-Water Temperature (C)]]*OO[[#This Row],[22]]</f>
        <v>1.0685254579862499E-6</v>
      </c>
      <c r="Y92" s="10">
        <f>3/24000000*OO[[#This Row],[81 (29JUN1985 00:00:00)-Water Temperature (C)]]*OO[[#This Row],[23]]</f>
        <v>8.7283359880587502E-7</v>
      </c>
      <c r="Z92" s="10">
        <f>3/24000000*OO[[#This Row],[82 (29JUN1985 03:00:00)-Water Temperature (C)]]*OO[[#This Row],[24]]</f>
        <v>7.1082128920000002E-7</v>
      </c>
      <c r="AA92" s="10">
        <f>3/24000000*OO[[#This Row],[83 (29JUN1985 06:00:00)-Water Temperature (C)]]*OO[[#This Row],[25]]</f>
        <v>5.7555841103099998E-7</v>
      </c>
      <c r="AB92" s="10">
        <f>3/24000000*OO[[#This Row],[84 (29JUN1985 09:00:00)-Water Temperature (C)]]*OO[[#This Row],[26]]</f>
        <v>4.7125557426374995E-7</v>
      </c>
      <c r="AC92" s="10">
        <f>3/24000000*OO[[#This Row],[85 (29JUN1985 12:00:00)-Water Temperature (C)]]*OO[[#This Row],[27]]</f>
        <v>3.865432939175E-7</v>
      </c>
      <c r="AD92" s="10">
        <f>3/24000000*OO[[#This Row],[86 (29JUN1985 15:00:00)-Water Temperature (C)]]*OO[[#This Row],[28]]</f>
        <v>3.19356823358E-7</v>
      </c>
      <c r="AE92" s="10">
        <f>3/24000000*OO[[#This Row],[88 (29JUN1985 21:00:00)-Water Temperature (C)]]*OO[[#This Row],[30]]</f>
        <v>2.1832511999358749E-7</v>
      </c>
      <c r="AF92" s="10">
        <f>3/24000000*OO[[#This Row],[88 (29JUN1985 21:00:00)-Water Temperature (C)]]*OO[[#This Row],[30]]</f>
        <v>2.1832511999358749E-7</v>
      </c>
      <c r="AG92" s="10">
        <f>3/24000000*OO[[#This Row],[89 (30JUN1985 00:00:00)-Water Temperature (C)]]*OO[[#This Row],[31]]</f>
        <v>1.79667099498E-7</v>
      </c>
      <c r="AH92" s="10">
        <f>3/24000000*OO[[#This Row],[90 (30JUN1985 03:00:00)-Water Temperature (C)]]*OO[[#This Row],[32]]</f>
        <v>1.4833795398894999E-7</v>
      </c>
      <c r="AI92" s="10">
        <f>3/24000000*OO[[#This Row],[91 (30JUN1985 06:00:00)-Water Temperature (C)]]*OO[[#This Row],[33]]</f>
        <v>1.2183073461870001E-7</v>
      </c>
      <c r="AJ92" s="10">
        <f>3/24000000*OO[[#This Row],[92 (30JUN1985 09:00:00)-Water Temperature (C)]]*OO[[#This Row],[34]]</f>
        <v>1.00947787443425E-7</v>
      </c>
      <c r="AK92" s="10">
        <f>3/24000000*OO[[#This Row],[93 (30JUN1985 12:00:00)-Water Temperature (C)]]*OO[[#This Row],[35]]</f>
        <v>8.4677520513299986E-8</v>
      </c>
      <c r="AL92" s="10">
        <f>3/24000000*OO[[#This Row],[94 (30JUN1985 15:00:00)-Water Temperature (C)]]*OO[[#This Row],[36]]</f>
        <v>7.1598283499024985E-8</v>
      </c>
      <c r="AM92" s="10">
        <f>3/24000000*OO[[#This Row],[95 (30JUN1985 18:00:00)-Water Temperature (C)]]*OO[[#This Row],[37]]</f>
        <v>6.1300528076137498E-8</v>
      </c>
      <c r="AN92" s="10">
        <f>3/24000000*OO[[#This Row],[96 (30JUN1985 21:00:00)-Water Temperature (C)]]*OO[[#This Row],[38]]</f>
        <v>5.2411477491749995E-8</v>
      </c>
      <c r="AO92" s="10">
        <f>3/24000000*OO[[#This Row],[97 (01JUL1985 00:00:00)-Water Temperature (C)]]*OO[[#This Row],[39]]</f>
        <v>4.4950963943700001E-8</v>
      </c>
      <c r="AP92" s="10">
        <f>3/24000000*OO[[#This Row],[98 (01JUL1985 03:00:00)-Water Temperature (C)]]*OO[[#This Row],[40]]</f>
        <v>3.8898649957499994E-8</v>
      </c>
      <c r="AQ92" s="10">
        <f>3/24000000*OO[[#This Row],[99 (01JUL1985 06:00:00)-Water Temperature (C)]]*OO[[#This Row],[41]]</f>
        <v>3.3575741507475004E-8</v>
      </c>
      <c r="AR92" s="10">
        <f>3/24000000*OO[[#This Row],[100 (01JUL1985 09:00:00)-Water Temperature (C)]]*OO[[#This Row],[42]]</f>
        <v>2.9235500466462497E-8</v>
      </c>
      <c r="AS92" s="10">
        <f>3/24000000*OO[[#This Row],[101 (01JUL1985 12:00:00)-Water Temperature (C)]]*OO[[#This Row],[43]]</f>
        <v>2.5439611377999997E-8</v>
      </c>
      <c r="AT92" s="10">
        <f>3/24000000*OO[[#This Row],[102 (01JUL1985 15:00:00)-Water Temperature (C)]]*OO[[#This Row],[44]]</f>
        <v>2.2052969322296247E-8</v>
      </c>
      <c r="AU92" s="10">
        <f>3/24000000*OO[[#This Row],[103 (01JUL1985 18:00:00)-Water Temperature (C)]]*OO[[#This Row],[45]]</f>
        <v>1.9394016753597501E-8</v>
      </c>
      <c r="AV92" s="10">
        <f>3/24000000*OO[[#This Row],[104 (01JUL1985 21:00:00)-Water Temperature (C)]]*OO[[#This Row],[46]]</f>
        <v>1.7130027842749998E-8</v>
      </c>
      <c r="AW92" s="10">
        <f>3/24000000*OO[[#This Row],[105 (02JUL1985 00:00:00)-Water Temperature (C)]]*OO[[#This Row],[47]]</f>
        <v>1.5239054145465E-8</v>
      </c>
      <c r="AX92" s="10">
        <f>3/24000000*OO[[#This Row],[106 (02JUL1985 03:00:00)-Water Temperature (C)]]*OO[[#This Row],[48]]</f>
        <v>1.3504714893897499E-8</v>
      </c>
      <c r="AY92" s="10">
        <f>3/24000000*OO[[#This Row],[107 (02JUL1985 06:00:00)-Water Temperature (C)]]*OO[[#This Row],[49]]</f>
        <v>1.1834423290868749E-8</v>
      </c>
      <c r="AZ92" s="10">
        <f>3/24000000*OO[[#This Row],[108 (02JUL1985 09:00:00)-Water Temperature (C)]]*OO[[#This Row],[50]]</f>
        <v>1.02436116074475E-8</v>
      </c>
      <c r="BA92" s="10">
        <f>3/24000000*OO[[#This Row],[109 (02JUL1985 12:00:00)-Water Temperature (C)]]*OO[[#This Row],[51]]</f>
        <v>9.0187171198124981E-9</v>
      </c>
      <c r="BB92" s="10">
        <f>3/24000000*OO[[#This Row],[110 (02JUL1985 15:00:00)-Water Temperature (C)]]*OO[[#This Row],[52]]</f>
        <v>8.0429703410249986E-9</v>
      </c>
      <c r="BC92" s="10">
        <f>3/24000000*OO[[#This Row],[111 (02JUL1985 18:00:00)-Water Temperature (C)]]*OO[[#This Row],[53]]</f>
        <v>7.217497304999999E-9</v>
      </c>
      <c r="BD92" s="10">
        <f>3/24000000*OO[[#This Row],[112 (02JUL1985 21:00:00)-Water Temperature (C)]]*OO[[#This Row],[54]]</f>
        <v>6.3943002422437497E-9</v>
      </c>
      <c r="BE92" s="10">
        <f>3/24000000*OO[[#This Row],[113 (03JUL1985 00:00:00)-Water Temperature (C)]]*OO[[#This Row],[55]]</f>
        <v>5.5967799412874999E-9</v>
      </c>
      <c r="BF92" s="10">
        <f>3/24000000*OO[[#This Row],[114 (03JUL1985 03:00:00)-Water Temperature (C)]]*OO[[#This Row],[56]]</f>
        <v>4.8851041992999998E-9</v>
      </c>
      <c r="BG92" s="10">
        <f>3/24000000*OO[[#This Row],[115 (03JUL1985 06:00:00)-Water Temperature (C)]]*OO[[#This Row],[57]]</f>
        <v>4.2354965729999991E-9</v>
      </c>
      <c r="BH92" s="10">
        <f>3/24000000*OO[[#This Row],[116 (03JUL1985 09:00:00)-Water Temperature (C)]]*OO[[#This Row],[58]]</f>
        <v>3.7015407334425001E-9</v>
      </c>
      <c r="BI92" s="10">
        <f>3/24000000*OO[[#This Row],[117 (03JUL1985 12:00:00)-Water Temperature (C)]]*OO[[#This Row],[59]]</f>
        <v>3.2322407025037498E-9</v>
      </c>
      <c r="BJ92" s="10">
        <f>3/24000000*OO[[#This Row],[118 (03JUL1985 15:00:00)-Water Temperature (C)]]*OO[[#This Row],[60]]</f>
        <v>2.8126003120449997E-9</v>
      </c>
      <c r="BK92" s="10">
        <f>3/24000000*OO[[#This Row],[119 (03JUL1985 18:00:00)-Water Temperature (C)]]*OO[[#This Row],[61]]</f>
        <v>2.4650959358024995E-9</v>
      </c>
      <c r="BL92" s="10">
        <f>3/24000000*OO[[#This Row],[120 (03JUL1985 21:00:00)-Water Temperature (C)]]*OO[[#This Row],[62]]</f>
        <v>2.166246127137625E-9</v>
      </c>
      <c r="BM92" s="10">
        <f>3/24000000*OO[[#This Row],[121 (04JUL1985 00:00:00)-Water Temperature (C)]]*OO[[#This Row],[63]]</f>
        <v>1.9113845639734999E-9</v>
      </c>
      <c r="BN92" s="10">
        <f>3/24000000*OO[[#This Row],[122 (04JUL1985 03:00:00)-Water Temperature (C)]]*OO[[#This Row],[64]]</f>
        <v>1.684668702276E-9</v>
      </c>
      <c r="BO92" s="10">
        <f>3/24000000*OO[[#This Row],[123 (04JUL1985 06:00:00)-Water Temperature (C)]]*OO[[#This Row],[65]]</f>
        <v>1.4760016640565E-9</v>
      </c>
      <c r="BP92" s="10">
        <f>3/24000000*OO[[#This Row],[124 (04JUL1985 09:00:00)-Water Temperature (C)]]*OO[[#This Row],[66]]</f>
        <v>1.3075568820337498E-9</v>
      </c>
      <c r="BQ92" s="10">
        <f>3/24000000*OO[[#This Row],[125 (04JUL1985 12:00:00)-Water Temperature (C)]]*OO[[#This Row],[67]]</f>
        <v>1.1594118389156249E-9</v>
      </c>
      <c r="BR92" s="10">
        <f>3/24000000*OO[[#This Row],[126 (04JUL1985 15:00:00)-Water Temperature (C)]]*OO[[#This Row],[68]]</f>
        <v>1.02862139861275E-9</v>
      </c>
      <c r="BS92" s="10">
        <f>3/24000000*OO[[#This Row],[127 (04JUL1985 18:00:00)-Water Temperature (C)]]*OO[[#This Row],[69]]</f>
        <v>9.1545656648999988E-10</v>
      </c>
      <c r="BT92" s="10">
        <f>3/24000000*OO[[#This Row],[128 (04JUL1985 21:00:00)-Water Temperature (C)]]*OO[[#This Row],[70]]</f>
        <v>8.1592374802575001E-10</v>
      </c>
      <c r="BU92" s="10">
        <f>3/24000000*OO[[#This Row],[129 (05JUL1985 00:00:00)-Water Temperature (C)]]*OO[[#This Row],[71]]</f>
        <v>7.2563038986187509E-10</v>
      </c>
      <c r="BV92" s="10">
        <f>3/24000000*OO[[#This Row],[130 (05JUL1985 03:00:00)-Water Temperature (C)]]*OO[[#This Row],[72]]</f>
        <v>6.4864891845900003E-10</v>
      </c>
      <c r="BW92" s="10">
        <f>3/24000000*OO[[#This Row],[131 (05JUL1985 06:00:00)-Water Temperature (C)]]*OO[[#This Row],[73]]</f>
        <v>5.7657069292124994E-10</v>
      </c>
      <c r="BX92" s="10">
        <f>3/24000000*OO[[#This Row],[132 (05JUL1985 09:00:00)-Water Temperature (C)]]*OO[[#This Row],[74]]</f>
        <v>5.1925998406912491E-10</v>
      </c>
      <c r="BY92" s="10">
        <f>3/24000000*OO[[#This Row],[133 (05JUL1985 12:00:00)-Water Temperature (C)]]*OO[[#This Row],[75]]</f>
        <v>4.6940109495E-10</v>
      </c>
      <c r="BZ92" s="10">
        <f>3/24000000*OO[[#This Row],[134 (05JUL1985 15:00:00)-Water Temperature (C)]]*OO[[#This Row],[76]]</f>
        <v>4.2815731055299998E-10</v>
      </c>
      <c r="CA92" s="10">
        <f>3/24000000*OO[[#This Row],[135 (05JUL1985 18:00:00)-Water Temperature (C)]]*OO[[#This Row],[77]]</f>
        <v>3.9417594578999994E-10</v>
      </c>
      <c r="CB92" s="10">
        <f>3/24000000*OO[[#This Row],[136 (05JUL1985 21:00:00)-Water Temperature (C)]]*OO[[#This Row],[78]]</f>
        <v>3.6075156361149996E-10</v>
      </c>
      <c r="CC92" s="10">
        <f>3/24000000*OO[[#This Row],[137 (06JUL1985 00:00:00)-Water Temperature (C)]]*OO[[#This Row],[79]]</f>
        <v>3.2832983654374999E-10</v>
      </c>
      <c r="CD92" s="10">
        <f>3/24000000*OO[[#This Row],[138 (06JUL1985 03:00:00)-Water Temperature (C)]]*OO[[#This Row],[80]]</f>
        <v>2.9807937886999999E-10</v>
      </c>
      <c r="CE92" s="10">
        <f>3/24000000*OO[[#This Row],[139 (06JUL1985 06:00:00)-Water Temperature (C)]]*OO[[#This Row],[81]]</f>
        <v>2.6846163068999994E-10</v>
      </c>
      <c r="CF92" s="10">
        <f>3/24000000*OO[[#This Row],[140 (06JUL1985 09:00:00)-Water Temperature (C)]]*OO[[#This Row],[82]]</f>
        <v>2.4537727967859997E-10</v>
      </c>
      <c r="CG92" s="10">
        <f>3/24000000*OO[[#This Row],[141 (06JUL1985 12:00:00)-Water Temperature (C)]]*OO[[#This Row],[83]]</f>
        <v>2.2420731388492497E-10</v>
      </c>
      <c r="CH92" s="10">
        <f>3/24000000*OO[[#This Row],[142 (06JUL1985 15:00:00)-Water Temperature (C)]]*OO[[#This Row],[84]]</f>
        <v>2.0562196881059999E-10</v>
      </c>
      <c r="CI92" s="10">
        <f>3/24000000*OO[[#This Row],[143 (06JUL1985 18:00:00)-Water Temperature (C)]]*OO[[#This Row],[85]]</f>
        <v>1.9052483975370003E-10</v>
      </c>
      <c r="CJ92" s="10">
        <f>3/24000000*OO[[#This Row],[144 (06JUL1985 21:00:00)-Water Temperature (C)]]*OO[[#This Row],[86]]</f>
        <v>1.7566114681775E-10</v>
      </c>
      <c r="CK92" s="10">
        <f>3/24000000*OO[[#This Row],[145 (07JUL1985 00:00:00)-Water Temperature (C)]]*OO[[#This Row],[87]]</f>
        <v>1.6208184800055E-10</v>
      </c>
      <c r="CL92" s="10">
        <f>3/24000000*OO[[#This Row],[146 (07JUL1985 03:00:00)-Water Temperature (C)]]*OO[[#This Row],[88]]</f>
        <v>1.4988124121025002E-10</v>
      </c>
      <c r="CM92" s="10">
        <f>3/24000000*OO[[#This Row],[147 (07JUL1985 06:00:00)-Water Temperature (C)]]*OO[[#This Row],[89]]</f>
        <v>1.3699571576404996E-10</v>
      </c>
      <c r="CN92" s="10">
        <f>3/24000000*OO[[#This Row],[148 (07JUL1985 09:00:00)-Water Temperature (C)]]*OO[[#This Row],[90]]</f>
        <v>1.2394363691987498E-10</v>
      </c>
      <c r="CO92" s="10">
        <f>3/24000000*OO[[#This Row],[149 (07JUL1985 12:00:00)-Water Temperature (C)]]*OO[[#This Row],[91]]</f>
        <v>1.1321204824024998E-10</v>
      </c>
      <c r="CP92" s="10">
        <f>3/24000000*OO[[#This Row],[150 (07JUL1985 15:00:00)-Water Temperature (C)]]*OO[[#This Row],[92]]</f>
        <v>1.0487976199843752E-10</v>
      </c>
      <c r="CQ92" s="10">
        <f>3/24000000*OO[[#This Row],[151 (07JUL1985 18:00:00)-Water Temperature (C)]]*OO[[#This Row],[93]]</f>
        <v>9.667440879277499E-11</v>
      </c>
      <c r="CR92" s="10">
        <f>3/24000000*OO[[#This Row],[152 (07JUL1985 21:00:00)-Water Temperature (C)]]*OO[[#This Row],[94]]</f>
        <v>8.9784145621774988E-11</v>
      </c>
      <c r="CS92" s="10">
        <f>3/24000000*OO[[#This Row],[153 (08JUL1985 00:00:00)-Water Temperature (C)]]*OO[[#This Row],[95]]</f>
        <v>8.4023241131224993E-11</v>
      </c>
      <c r="CT92" s="10">
        <f>3/24000000*OO[[#This Row],[154 (08JUL1985 03:00:00)-Water Temperature (C)]]*OO[[#This Row],[96]]</f>
        <v>7.8320744997549986E-11</v>
      </c>
      <c r="CU92" s="10">
        <f>3/24000000*OO[[#This Row],[155 (08JUL1985 06:00:00)-Water Temperature (C)]]*OO[[#This Row],[97]]</f>
        <v>7.2665215880474984E-11</v>
      </c>
      <c r="CV92" s="10">
        <f>3/24000000*OO[[#This Row],[156 (08JUL1985 09:00:00)-Water Temperature (C)]]*OO[[#This Row],[98]]</f>
        <v>6.8528257075799991E-11</v>
      </c>
      <c r="CW92" s="10">
        <f>3/24000000*OO[[#This Row],[157 (08JUL1985 12:00:00)-Water Temperature (C)]]*OO[[#This Row],[99]]</f>
        <v>6.4490372913875005E-11</v>
      </c>
    </row>
    <row r="93" spans="1:101" x14ac:dyDescent="0.35">
      <c r="A93" t="s">
        <v>98</v>
      </c>
      <c r="B93">
        <v>857.67359999999996</v>
      </c>
      <c r="C93" s="10">
        <f>3/24*OO[[#This Row],[59 (26JUN1985 06:00:00)-Water Temperature (C)]]*OO[[#This Row],[1]]/SUM(OO[1])</f>
        <v>1.1123418750678757E-38</v>
      </c>
      <c r="D93" s="10">
        <f>3/24*OO[[#This Row],[60 (26JUN1985 09:00:00)-Water Temperature (C)]]*OO[[#This Row],[2]]/SUM(OO[2])</f>
        <v>1.3692944504243481E-22</v>
      </c>
      <c r="E93" s="10">
        <f>3/24*OO[[#This Row],[61 (26JUN1985 12:00:00)-Water Temperature (C)]]*OO[[#This Row],[3]]/SUM(OO[3])</f>
        <v>1.8862037815468892E-9</v>
      </c>
      <c r="F93" s="10">
        <f>3/24*OO[[#This Row],[62 (26JUN1985 15:00:00)-Water Temperature (C)]]*OO[[#This Row],[4]]/SUM(OO[4])</f>
        <v>1.2801244938155526E-3</v>
      </c>
      <c r="G93" s="10">
        <f>3/24*OO[[#This Row],[63 (26JUN1985 18:00:00)-Water Temperature (C)]]*OO[[#This Row],[5]]/SUM(OO[5])</f>
        <v>5.6346736365265562E-2</v>
      </c>
      <c r="H93" s="10">
        <f>3/24*OO[[#This Row],[64 (26JUN1985 21:00:00)-Water Temperature (C)]]*OO[[#This Row],[6]]/SUM(OO[6])</f>
        <v>0.10363637750667133</v>
      </c>
      <c r="I93" s="10">
        <f>3/24*OO[[#This Row],[65 (27JUN1985 00:00:00)-Water Temperature (C)]]*OO[[#This Row],[7]]/SUM(OO[7])</f>
        <v>2.9380583366999405E-2</v>
      </c>
      <c r="J93" s="10">
        <f>3/24*OO[[#This Row],[66 (27JUN1985 03:00:00)-Water Temperature (C)]]*OO[[#This Row],[8]]/SUM(OO[8])</f>
        <v>2.5015469440071228E-3</v>
      </c>
      <c r="K93" s="10">
        <f>3/24*OO[[#This Row],[67 (27JUN1985 06:00:00)-Water Temperature (C)]]*OO[[#This Row],[9]]/SUM(OO[9])</f>
        <v>1.0957010105334332E-4</v>
      </c>
      <c r="L93" s="10">
        <f>3/24*OO[[#This Row],[68 (27JUN1985 09:00:00)-Water Temperature (C)]]*OO[[#This Row],[10]]/SUM(OO[10])</f>
        <v>1.5344900219215972E-5</v>
      </c>
      <c r="M93" s="10">
        <f>3/24*OO[[#This Row],[69 (27JUN1985 12:00:00)-Water Temperature (C)]]*OO[[#This Row],[11]]/SUM(OO[11])</f>
        <v>1.1055768553558577E-5</v>
      </c>
      <c r="N93" s="10">
        <f>3/24*OO[[#This Row],[70 (27JUN1985 15:00:00)-Water Temperature (C)]]*OO[[#This Row],[12]]/SUM(OO[12])</f>
        <v>9.1124600897685604E-6</v>
      </c>
      <c r="O93" s="10">
        <f>3/24*OO[[#This Row],[71 (27JUN1985 18:00:00)-Water Temperature (C)]]*OO[[#This Row],[13]]/SUM(OO[13])</f>
        <v>7.5490194629782084E-6</v>
      </c>
      <c r="P93" s="10">
        <f>3/24*OO[[#This Row],[72 (27JUN1985 21:00:00)-Water Temperature (C)]]*OO[[#This Row],[14]]/SUM(OO[14])</f>
        <v>6.1870786759904401E-6</v>
      </c>
      <c r="Q93" s="10">
        <f>3/24*OO[[#This Row],[73 (28JUN1985 00:00:00)-Water Temperature (C)]]*OO[[#This Row],[15]]/SUM(OO[15])</f>
        <v>5.0199456093033519E-6</v>
      </c>
      <c r="R93" s="10">
        <f>3/24*OO[[#This Row],[74 (28JUN1985 03:00:00)-Water Temperature (C)]]*OO[[#This Row],[16]]/SUM(OO[16])</f>
        <v>4.0682736477546279E-6</v>
      </c>
      <c r="S93" s="10">
        <f>3/24*OO[[#This Row],[75 (28JUN1985 06:00:00)-Water Temperature (C)]]*OO[[#This Row],[17]]/SUM(OO[17])</f>
        <v>3.2606829076054574E-6</v>
      </c>
      <c r="T93" s="10">
        <f>3/24*OO[[#This Row],[76 (28JUN1985 09:00:00)-Water Temperature (C)]]*OO[[#This Row],[18]]/SUM(OO[18])</f>
        <v>2.6236766344590856E-6</v>
      </c>
      <c r="U93" s="10">
        <f>3/24*OO[[#This Row],[77 (28JUN1985 12:00:00)-Water Temperature (C)]]*OO[[#This Row],[19]]/SUM(OO[19])</f>
        <v>2.1246694283150804E-6</v>
      </c>
      <c r="V93" s="10">
        <f>3/24000000*OO[[#This Row],[78 (28JUN1985 15:00:00)-Water Temperature (C)]]*OO[[#This Row],[20]]</f>
        <v>1.7222801040007503E-6</v>
      </c>
      <c r="W93" s="10">
        <f>3/24000000*OO[[#This Row],[79 (28JUN1985 18:00:00)-Water Temperature (C)]]*OO[[#This Row],[21]]</f>
        <v>1.4161487643660001E-6</v>
      </c>
      <c r="X93" s="10">
        <f>3/24000000*OO[[#This Row],[80 (28JUN1985 21:00:00)-Water Temperature (C)]]*OO[[#This Row],[22]]</f>
        <v>1.1642611412179998E-6</v>
      </c>
      <c r="Y93" s="10">
        <f>3/24000000*OO[[#This Row],[81 (29JUN1985 00:00:00)-Water Temperature (C)]]*OO[[#This Row],[23]]</f>
        <v>9.5072444815950003E-7</v>
      </c>
      <c r="Z93" s="10">
        <f>3/24000000*OO[[#This Row],[82 (29JUN1985 03:00:00)-Water Temperature (C)]]*OO[[#This Row],[24]]</f>
        <v>7.7481486251650004E-7</v>
      </c>
      <c r="AA93" s="10">
        <f>3/24000000*OO[[#This Row],[83 (29JUN1985 06:00:00)-Water Temperature (C)]]*OO[[#This Row],[25]]</f>
        <v>6.2799963667874996E-7</v>
      </c>
      <c r="AB93" s="10">
        <f>3/24000000*OO[[#This Row],[84 (29JUN1985 09:00:00)-Water Temperature (C)]]*OO[[#This Row],[26]]</f>
        <v>5.1461068944625003E-7</v>
      </c>
      <c r="AC93" s="10">
        <f>3/24000000*OO[[#This Row],[85 (29JUN1985 12:00:00)-Water Temperature (C)]]*OO[[#This Row],[27]]</f>
        <v>4.2208705633312504E-7</v>
      </c>
      <c r="AD93" s="10">
        <f>3/24000000*OO[[#This Row],[86 (29JUN1985 15:00:00)-Water Temperature (C)]]*OO[[#This Row],[28]]</f>
        <v>3.4848788090112495E-7</v>
      </c>
      <c r="AE93" s="10">
        <f>3/24000000*OO[[#This Row],[88 (29JUN1985 21:00:00)-Water Temperature (C)]]*OO[[#This Row],[30]]</f>
        <v>2.3781109195584997E-7</v>
      </c>
      <c r="AF93" s="10">
        <f>3/24000000*OO[[#This Row],[88 (29JUN1985 21:00:00)-Water Temperature (C)]]*OO[[#This Row],[30]]</f>
        <v>2.3781109195584997E-7</v>
      </c>
      <c r="AG93" s="10">
        <f>3/24000000*OO[[#This Row],[89 (30JUN1985 00:00:00)-Water Temperature (C)]]*OO[[#This Row],[31]]</f>
        <v>1.9552736770759998E-7</v>
      </c>
      <c r="AH93" s="10">
        <f>3/24000000*OO[[#This Row],[90 (30JUN1985 03:00:00)-Water Temperature (C)]]*OO[[#This Row],[32]]</f>
        <v>1.6146944587124999E-7</v>
      </c>
      <c r="AI93" s="10">
        <f>3/24000000*OO[[#This Row],[91 (30JUN1985 06:00:00)-Water Temperature (C)]]*OO[[#This Row],[33]]</f>
        <v>1.3275581550681247E-7</v>
      </c>
      <c r="AJ93" s="10">
        <f>3/24000000*OO[[#This Row],[92 (30JUN1985 09:00:00)-Water Temperature (C)]]*OO[[#This Row],[34]]</f>
        <v>1.1003998989149999E-7</v>
      </c>
      <c r="AK93" s="10">
        <f>3/24000000*OO[[#This Row],[93 (30JUN1985 12:00:00)-Water Temperature (C)]]*OO[[#This Row],[35]]</f>
        <v>9.2297457296450003E-8</v>
      </c>
      <c r="AL93" s="10">
        <f>3/24000000*OO[[#This Row],[94 (30JUN1985 15:00:00)-Water Temperature (C)]]*OO[[#This Row],[36]]</f>
        <v>7.7972024090399988E-8</v>
      </c>
      <c r="AM93" s="10">
        <f>3/24000000*OO[[#This Row],[95 (30JUN1985 18:00:00)-Water Temperature (C)]]*OO[[#This Row],[37]]</f>
        <v>6.6634140036425002E-8</v>
      </c>
      <c r="AN93" s="10">
        <f>3/24000000*OO[[#This Row],[96 (30JUN1985 21:00:00)-Water Temperature (C)]]*OO[[#This Row],[38]]</f>
        <v>5.6894684170499996E-8</v>
      </c>
      <c r="AO93" s="10">
        <f>3/24000000*OO[[#This Row],[97 (01JUL1985 00:00:00)-Water Temperature (C)]]*OO[[#This Row],[39]]</f>
        <v>4.8732932268124999E-8</v>
      </c>
      <c r="AP93" s="10">
        <f>3/24000000*OO[[#This Row],[98 (01JUL1985 03:00:00)-Water Temperature (C)]]*OO[[#This Row],[40]]</f>
        <v>4.2164188886375E-8</v>
      </c>
      <c r="AQ93" s="10">
        <f>3/24000000*OO[[#This Row],[99 (01JUL1985 06:00:00)-Water Temperature (C)]]*OO[[#This Row],[41]]</f>
        <v>3.6429698876474998E-8</v>
      </c>
      <c r="AR93" s="10">
        <f>3/24000000*OO[[#This Row],[100 (01JUL1985 09:00:00)-Water Temperature (C)]]*OO[[#This Row],[42]]</f>
        <v>3.1738932866024996E-8</v>
      </c>
      <c r="AS93" s="10">
        <f>3/24000000*OO[[#This Row],[101 (01JUL1985 12:00:00)-Water Temperature (C)]]*OO[[#This Row],[43]]</f>
        <v>2.7631203555187497E-8</v>
      </c>
      <c r="AT93" s="10">
        <f>3/24000000*OO[[#This Row],[102 (01JUL1985 15:00:00)-Water Temperature (C)]]*OO[[#This Row],[44]]</f>
        <v>2.3931996852725E-8</v>
      </c>
      <c r="AU93" s="10">
        <f>3/24000000*OO[[#This Row],[103 (01JUL1985 18:00:00)-Water Temperature (C)]]*OO[[#This Row],[45]]</f>
        <v>2.1014001076332504E-8</v>
      </c>
      <c r="AV93" s="10">
        <f>3/24000000*OO[[#This Row],[104 (01JUL1985 21:00:00)-Water Temperature (C)]]*OO[[#This Row],[46]]</f>
        <v>1.8535430283915E-8</v>
      </c>
      <c r="AW93" s="10">
        <f>3/24000000*OO[[#This Row],[105 (02JUL1985 00:00:00)-Water Temperature (C)]]*OO[[#This Row],[47]]</f>
        <v>1.6493333465230002E-8</v>
      </c>
      <c r="AX93" s="10">
        <f>3/24000000*OO[[#This Row],[106 (02JUL1985 03:00:00)-Water Temperature (C)]]*OO[[#This Row],[48]]</f>
        <v>1.4623414327339999E-8</v>
      </c>
      <c r="AY93" s="10">
        <f>3/24000000*OO[[#This Row],[107 (02JUL1985 06:00:00)-Water Temperature (C)]]*OO[[#This Row],[49]]</f>
        <v>1.283102275827875E-8</v>
      </c>
      <c r="AZ93" s="10">
        <f>3/24000000*OO[[#This Row],[108 (02JUL1985 09:00:00)-Water Temperature (C)]]*OO[[#This Row],[50]]</f>
        <v>1.111094114787E-8</v>
      </c>
      <c r="BA93" s="10">
        <f>3/24000000*OO[[#This Row],[109 (02JUL1985 12:00:00)-Water Temperature (C)]]*OO[[#This Row],[51]]</f>
        <v>9.7772726227249986E-9</v>
      </c>
      <c r="BB93" s="10">
        <f>3/24000000*OO[[#This Row],[110 (02JUL1985 15:00:00)-Water Temperature (C)]]*OO[[#This Row],[52]]</f>
        <v>8.7177440216300006E-9</v>
      </c>
      <c r="BC93" s="10">
        <f>3/24000000*OO[[#This Row],[111 (02JUL1985 18:00:00)-Water Temperature (C)]]*OO[[#This Row],[53]]</f>
        <v>7.8179497658624991E-9</v>
      </c>
      <c r="BD93" s="10">
        <f>3/24000000*OO[[#This Row],[112 (02JUL1985 21:00:00)-Water Temperature (C)]]*OO[[#This Row],[54]]</f>
        <v>6.9262724718499993E-9</v>
      </c>
      <c r="BE93" s="10">
        <f>3/24000000*OO[[#This Row],[113 (03JUL1985 00:00:00)-Water Temperature (C)]]*OO[[#This Row],[55]]</f>
        <v>6.0597581703750004E-9</v>
      </c>
      <c r="BF93" s="10">
        <f>3/24000000*OO[[#This Row],[114 (03JUL1985 03:00:00)-Water Temperature (C)]]*OO[[#This Row],[56]]</f>
        <v>5.2936085382999995E-9</v>
      </c>
      <c r="BG93" s="10">
        <f>3/24000000*OO[[#This Row],[115 (03JUL1985 06:00:00)-Water Temperature (C)]]*OO[[#This Row],[57]]</f>
        <v>4.5923047083374994E-9</v>
      </c>
      <c r="BH93" s="10">
        <f>3/24000000*OO[[#This Row],[116 (03JUL1985 09:00:00)-Water Temperature (C)]]*OO[[#This Row],[58]]</f>
        <v>4.0156165990687497E-9</v>
      </c>
      <c r="BI93" s="10">
        <f>3/24000000*OO[[#This Row],[117 (03JUL1985 12:00:00)-Water Temperature (C)]]*OO[[#This Row],[59]]</f>
        <v>3.5097040057199999E-9</v>
      </c>
      <c r="BJ93" s="10">
        <f>3/24000000*OO[[#This Row],[118 (03JUL1985 15:00:00)-Water Temperature (C)]]*OO[[#This Row],[60]]</f>
        <v>3.0540690896000001E-9</v>
      </c>
      <c r="BK93" s="10">
        <f>3/24000000*OO[[#This Row],[119 (03JUL1985 18:00:00)-Water Temperature (C)]]*OO[[#This Row],[61]]</f>
        <v>2.6723711812000003E-9</v>
      </c>
      <c r="BL93" s="10">
        <f>3/24000000*OO[[#This Row],[120 (03JUL1985 21:00:00)-Water Temperature (C)]]*OO[[#This Row],[62]]</f>
        <v>2.3461826695912499E-9</v>
      </c>
      <c r="BM93" s="10">
        <f>3/24000000*OO[[#This Row],[121 (04JUL1985 00:00:00)-Water Temperature (C)]]*OO[[#This Row],[63]]</f>
        <v>2.0688591278341246E-9</v>
      </c>
      <c r="BN93" s="10">
        <f>3/24000000*OO[[#This Row],[122 (04JUL1985 03:00:00)-Water Temperature (C)]]*OO[[#This Row],[64]]</f>
        <v>1.8245465768561251E-9</v>
      </c>
      <c r="BO93" s="10">
        <f>3/24000000*OO[[#This Row],[123 (04JUL1985 06:00:00)-Water Temperature (C)]]*OO[[#This Row],[65]]</f>
        <v>1.5999219191572498E-9</v>
      </c>
      <c r="BP93" s="10">
        <f>3/24000000*OO[[#This Row],[124 (04JUL1985 09:00:00)-Water Temperature (C)]]*OO[[#This Row],[66]]</f>
        <v>1.4183465234734999E-9</v>
      </c>
      <c r="BQ93" s="10">
        <f>3/24000000*OO[[#This Row],[125 (04JUL1985 12:00:00)-Water Temperature (C)]]*OO[[#This Row],[67]]</f>
        <v>1.2575429063735001E-9</v>
      </c>
      <c r="BR93" s="10">
        <f>3/24000000*OO[[#This Row],[126 (04JUL1985 15:00:00)-Water Temperature (C)]]*OO[[#This Row],[68]]</f>
        <v>1.1150059490734998E-9</v>
      </c>
      <c r="BS93" s="10">
        <f>3/24000000*OO[[#This Row],[127 (04JUL1985 18:00:00)-Water Temperature (C)]]*OO[[#This Row],[69]]</f>
        <v>9.9135715638375014E-10</v>
      </c>
      <c r="BT93" s="10">
        <f>3/24000000*OO[[#This Row],[128 (04JUL1985 21:00:00)-Water Temperature (C)]]*OO[[#This Row],[70]]</f>
        <v>8.8287342951937503E-10</v>
      </c>
      <c r="BU93" s="10">
        <f>3/24000000*OO[[#This Row],[129 (05JUL1985 00:00:00)-Water Temperature (C)]]*OO[[#This Row],[71]]</f>
        <v>7.8465499717799994E-10</v>
      </c>
      <c r="BV93" s="10">
        <f>3/24000000*OO[[#This Row],[130 (05JUL1985 03:00:00)-Water Temperature (C)]]*OO[[#This Row],[72]]</f>
        <v>7.015168219787501E-10</v>
      </c>
      <c r="BW93" s="10">
        <f>3/24000000*OO[[#This Row],[131 (05JUL1985 06:00:00)-Water Temperature (C)]]*OO[[#This Row],[73]]</f>
        <v>6.2407644965549994E-10</v>
      </c>
      <c r="BX93" s="10">
        <f>3/24000000*OO[[#This Row],[132 (05JUL1985 09:00:00)-Water Temperature (C)]]*OO[[#This Row],[74]]</f>
        <v>5.6226622721000005E-10</v>
      </c>
      <c r="BY93" s="10">
        <f>3/24000000*OO[[#This Row],[133 (05JUL1985 12:00:00)-Water Temperature (C)]]*OO[[#This Row],[75]]</f>
        <v>5.082633821616249E-10</v>
      </c>
      <c r="BZ93" s="10">
        <f>3/24000000*OO[[#This Row],[134 (05JUL1985 15:00:00)-Water Temperature (C)]]*OO[[#This Row],[76]]</f>
        <v>4.6316659724112504E-10</v>
      </c>
      <c r="CA93" s="10">
        <f>3/24000000*OO[[#This Row],[135 (05JUL1985 18:00:00)-Water Temperature (C)]]*OO[[#This Row],[77]]</f>
        <v>4.2583549546174994E-10</v>
      </c>
      <c r="CB93" s="10">
        <f>3/24000000*OO[[#This Row],[136 (05JUL1985 21:00:00)-Water Temperature (C)]]*OO[[#This Row],[78]]</f>
        <v>3.8956373333624995E-10</v>
      </c>
      <c r="CC93" s="10">
        <f>3/24000000*OO[[#This Row],[137 (06JUL1985 00:00:00)-Water Temperature (C)]]*OO[[#This Row],[79]]</f>
        <v>3.5441616064200001E-10</v>
      </c>
      <c r="CD93" s="10">
        <f>3/24000000*OO[[#This Row],[138 (06JUL1985 03:00:00)-Water Temperature (C)]]*OO[[#This Row],[80]]</f>
        <v>3.2198248155262498E-10</v>
      </c>
      <c r="CE93" s="10">
        <f>3/24000000*OO[[#This Row],[139 (06JUL1985 06:00:00)-Water Temperature (C)]]*OO[[#This Row],[81]]</f>
        <v>2.9031296155162499E-10</v>
      </c>
      <c r="CF93" s="10">
        <f>3/24000000*OO[[#This Row],[140 (06JUL1985 09:00:00)-Water Temperature (C)]]*OO[[#This Row],[82]]</f>
        <v>2.6556398987474997E-10</v>
      </c>
      <c r="CG93" s="10">
        <f>3/24000000*OO[[#This Row],[141 (06JUL1985 12:00:00)-Water Temperature (C)]]*OO[[#This Row],[83]]</f>
        <v>2.426770933404E-10</v>
      </c>
      <c r="CH93" s="10">
        <f>3/24000000*OO[[#This Row],[142 (06JUL1985 15:00:00)-Water Temperature (C)]]*OO[[#This Row],[84]]</f>
        <v>2.2242299103997502E-10</v>
      </c>
      <c r="CI93" s="10">
        <f>3/24000000*OO[[#This Row],[143 (06JUL1985 18:00:00)-Water Temperature (C)]]*OO[[#This Row],[85]]</f>
        <v>2.0577921659019998E-10</v>
      </c>
      <c r="CJ93" s="10">
        <f>3/24000000*OO[[#This Row],[144 (06JUL1985 21:00:00)-Water Temperature (C)]]*OO[[#This Row],[86]]</f>
        <v>1.8961971752902499E-10</v>
      </c>
      <c r="CK93" s="10">
        <f>3/24000000*OO[[#This Row],[145 (07JUL1985 00:00:00)-Water Temperature (C)]]*OO[[#This Row],[87]]</f>
        <v>1.7474150088988752E-10</v>
      </c>
      <c r="CL93" s="10">
        <f>3/24000000*OO[[#This Row],[146 (07JUL1985 03:00:00)-Water Temperature (C)]]*OO[[#This Row],[88]]</f>
        <v>1.6165384241804999E-10</v>
      </c>
      <c r="CM93" s="10">
        <f>3/24000000*OO[[#This Row],[147 (07JUL1985 06:00:00)-Water Temperature (C)]]*OO[[#This Row],[89]]</f>
        <v>1.4795001777447501E-10</v>
      </c>
      <c r="CN93" s="10">
        <f>3/24000000*OO[[#This Row],[148 (07JUL1985 09:00:00)-Water Temperature (C)]]*OO[[#This Row],[90]]</f>
        <v>1.3397485606571251E-10</v>
      </c>
      <c r="CO93" s="10">
        <f>3/24000000*OO[[#This Row],[149 (07JUL1985 12:00:00)-Water Temperature (C)]]*OO[[#This Row],[91]]</f>
        <v>1.223361655348125E-10</v>
      </c>
      <c r="CP93" s="10">
        <f>3/24000000*OO[[#This Row],[150 (07JUL1985 15:00:00)-Water Temperature (C)]]*OO[[#This Row],[92]]</f>
        <v>1.1332857960359997E-10</v>
      </c>
      <c r="CQ93" s="10">
        <f>3/24000000*OO[[#This Row],[151 (07JUL1985 18:00:00)-Water Temperature (C)]]*OO[[#This Row],[93]]</f>
        <v>1.0432803637881249E-10</v>
      </c>
      <c r="CR93" s="10">
        <f>3/24000000*OO[[#This Row],[152 (07JUL1985 21:00:00)-Water Temperature (C)]]*OO[[#This Row],[94]]</f>
        <v>9.6757557825249988E-11</v>
      </c>
      <c r="CS93" s="10">
        <f>3/24000000*OO[[#This Row],[153 (08JUL1985 00:00:00)-Water Temperature (C)]]*OO[[#This Row],[95]]</f>
        <v>9.0514086271124989E-11</v>
      </c>
      <c r="CT93" s="10">
        <f>3/24000000*OO[[#This Row],[154 (08JUL1985 03:00:00)-Water Temperature (C)]]*OO[[#This Row],[96]]</f>
        <v>8.4417323114074995E-11</v>
      </c>
      <c r="CU93" s="10">
        <f>3/24000000*OO[[#This Row],[155 (08JUL1985 06:00:00)-Water Temperature (C)]]*OO[[#This Row],[97]]</f>
        <v>7.8341314314174991E-11</v>
      </c>
      <c r="CV93" s="10">
        <f>3/24000000*OO[[#This Row],[156 (08JUL1985 09:00:00)-Water Temperature (C)]]*OO[[#This Row],[98]]</f>
        <v>7.3910280182812486E-11</v>
      </c>
      <c r="CW93" s="10">
        <f>3/24000000*OO[[#This Row],[157 (08JUL1985 12:00:00)-Water Temperature (C)]]*OO[[#This Row],[99]]</f>
        <v>6.9627053316699999E-11</v>
      </c>
    </row>
    <row r="94" spans="1:101" x14ac:dyDescent="0.35">
      <c r="A94" t="s">
        <v>99</v>
      </c>
      <c r="B94">
        <v>885.09349999999995</v>
      </c>
      <c r="C94" s="10">
        <f>3/24*OO[[#This Row],[59 (26JUN1985 06:00:00)-Water Temperature (C)]]*OO[[#This Row],[1]]/SUM(OO[1])</f>
        <v>1.3350104885527181E-39</v>
      </c>
      <c r="D94" s="10">
        <f>3/24*OO[[#This Row],[60 (26JUN1985 09:00:00)-Water Temperature (C)]]*OO[[#This Row],[2]]/SUM(OO[2])</f>
        <v>2.0156746290368215E-23</v>
      </c>
      <c r="E94" s="10">
        <f>3/24*OO[[#This Row],[61 (26JUN1985 12:00:00)-Water Temperature (C)]]*OO[[#This Row],[3]]/SUM(OO[3])</f>
        <v>2.9196017458984259E-10</v>
      </c>
      <c r="F94" s="10">
        <f>3/24*OO[[#This Row],[62 (26JUN1985 15:00:00)-Water Temperature (C)]]*OO[[#This Row],[4]]/SUM(OO[4])</f>
        <v>8.7599932803088493E-4</v>
      </c>
      <c r="G94" s="10">
        <f>3/24*OO[[#This Row],[63 (26JUN1985 18:00:00)-Water Temperature (C)]]*OO[[#This Row],[5]]/SUM(OO[5])</f>
        <v>5.5306918999893283E-2</v>
      </c>
      <c r="H94" s="10">
        <f>3/24*OO[[#This Row],[64 (26JUN1985 21:00:00)-Water Temperature (C)]]*OO[[#This Row],[6]]/SUM(OO[6])</f>
        <v>0.12986844679109782</v>
      </c>
      <c r="I94" s="10">
        <f>3/24*OO[[#This Row],[65 (27JUN1985 00:00:00)-Water Temperature (C)]]*OO[[#This Row],[7]]/SUM(OO[7])</f>
        <v>4.4445572543887042E-2</v>
      </c>
      <c r="J94" s="10">
        <f>3/24*OO[[#This Row],[66 (27JUN1985 03:00:00)-Water Temperature (C)]]*OO[[#This Row],[8]]/SUM(OO[8])</f>
        <v>4.3949139801349891E-3</v>
      </c>
      <c r="K94" s="10">
        <f>3/24*OO[[#This Row],[67 (27JUN1985 06:00:00)-Water Temperature (C)]]*OO[[#This Row],[9]]/SUM(OO[9])</f>
        <v>2.0595887993065122E-4</v>
      </c>
      <c r="L94" s="10">
        <f>3/24*OO[[#This Row],[68 (27JUN1985 09:00:00)-Water Temperature (C)]]*OO[[#This Row],[10]]/SUM(OO[10])</f>
        <v>2.1090452246921674E-5</v>
      </c>
      <c r="M94" s="10">
        <f>3/24*OO[[#This Row],[69 (27JUN1985 12:00:00)-Water Temperature (C)]]*OO[[#This Row],[11]]/SUM(OO[11])</f>
        <v>1.3810236141575547E-5</v>
      </c>
      <c r="N94" s="10">
        <f>3/24*OO[[#This Row],[70 (27JUN1985 15:00:00)-Water Temperature (C)]]*OO[[#This Row],[12]]/SUM(OO[12])</f>
        <v>1.1352692576794125E-5</v>
      </c>
      <c r="O94" s="10">
        <f>3/24*OO[[#This Row],[71 (27JUN1985 18:00:00)-Water Temperature (C)]]*OO[[#This Row],[13]]/SUM(OO[13])</f>
        <v>9.3966576170579913E-6</v>
      </c>
      <c r="P94" s="10">
        <f>3/24*OO[[#This Row],[72 (27JUN1985 21:00:00)-Water Temperature (C)]]*OO[[#This Row],[14]]/SUM(OO[14])</f>
        <v>7.6978106305842198E-6</v>
      </c>
      <c r="Q94" s="10">
        <f>3/24*OO[[#This Row],[73 (28JUN1985 00:00:00)-Water Temperature (C)]]*OO[[#This Row],[15]]/SUM(OO[15])</f>
        <v>6.2466937968531771E-6</v>
      </c>
      <c r="R94" s="10">
        <f>3/24*OO[[#This Row],[74 (28JUN1985 03:00:00)-Water Temperature (C)]]*OO[[#This Row],[16]]/SUM(OO[16])</f>
        <v>5.0656493236802722E-6</v>
      </c>
      <c r="S94" s="10">
        <f>3/24*OO[[#This Row],[75 (28JUN1985 06:00:00)-Water Temperature (C)]]*OO[[#This Row],[17]]/SUM(OO[17])</f>
        <v>4.0665528685800421E-6</v>
      </c>
      <c r="T94" s="10">
        <f>3/24*OO[[#This Row],[76 (28JUN1985 09:00:00)-Water Temperature (C)]]*OO[[#This Row],[18]]/SUM(OO[18])</f>
        <v>3.2750129279921847E-6</v>
      </c>
      <c r="U94" s="10">
        <f>3/24*OO[[#This Row],[77 (28JUN1985 12:00:00)-Water Temperature (C)]]*OO[[#This Row],[19]]/SUM(OO[19])</f>
        <v>2.6517634817483521E-6</v>
      </c>
      <c r="V94" s="10">
        <f>3/24000000*OO[[#This Row],[78 (28JUN1985 15:00:00)-Water Temperature (C)]]*OO[[#This Row],[20]]</f>
        <v>2.1488971359940001E-6</v>
      </c>
      <c r="W94" s="10">
        <f>3/24000000*OO[[#This Row],[79 (28JUN1985 18:00:00)-Water Temperature (C)]]*OO[[#This Row],[21]]</f>
        <v>1.762779529268875E-6</v>
      </c>
      <c r="X94" s="10">
        <f>3/24000000*OO[[#This Row],[80 (28JUN1985 21:00:00)-Water Temperature (C)]]*OO[[#This Row],[22]]</f>
        <v>1.448412048282375E-6</v>
      </c>
      <c r="Y94" s="10">
        <f>3/24000000*OO[[#This Row],[81 (29JUN1985 00:00:00)-Water Temperature (C)]]*OO[[#This Row],[23]]</f>
        <v>1.182187998223125E-6</v>
      </c>
      <c r="Z94" s="10">
        <f>3/24000000*OO[[#This Row],[82 (29JUN1985 03:00:00)-Water Temperature (C)]]*OO[[#This Row],[24]]</f>
        <v>9.6425104319999993E-7</v>
      </c>
      <c r="AA94" s="10">
        <f>3/24000000*OO[[#This Row],[83 (29JUN1985 06:00:00)-Water Temperature (C)]]*OO[[#This Row],[25]]</f>
        <v>7.8250377179399994E-7</v>
      </c>
      <c r="AB94" s="10">
        <f>3/24000000*OO[[#This Row],[84 (29JUN1985 09:00:00)-Water Temperature (C)]]*OO[[#This Row],[26]]</f>
        <v>6.4186134777199993E-7</v>
      </c>
      <c r="AC94" s="10">
        <f>3/24000000*OO[[#This Row],[85 (29JUN1985 12:00:00)-Water Temperature (C)]]*OO[[#This Row],[27]]</f>
        <v>5.2655492588812499E-7</v>
      </c>
      <c r="AD94" s="10">
        <f>3/24000000*OO[[#This Row],[86 (29JUN1985 15:00:00)-Water Temperature (C)]]*OO[[#This Row],[28]]</f>
        <v>4.3436743131975E-7</v>
      </c>
      <c r="AE94" s="10">
        <f>3/24000000*OO[[#This Row],[88 (29JUN1985 21:00:00)-Water Temperature (C)]]*OO[[#This Row],[30]]</f>
        <v>2.9576005855424997E-7</v>
      </c>
      <c r="AF94" s="10">
        <f>3/24000000*OO[[#This Row],[88 (29JUN1985 21:00:00)-Water Temperature (C)]]*OO[[#This Row],[30]]</f>
        <v>2.9576005855424997E-7</v>
      </c>
      <c r="AG94" s="10">
        <f>3/24000000*OO[[#This Row],[89 (30JUN1985 00:00:00)-Water Temperature (C)]]*OO[[#This Row],[31]]</f>
        <v>2.428689693987375E-7</v>
      </c>
      <c r="AH94" s="10">
        <f>3/24000000*OO[[#This Row],[90 (30JUN1985 03:00:00)-Water Temperature (C)]]*OO[[#This Row],[32]]</f>
        <v>2.0059216037981248E-7</v>
      </c>
      <c r="AI94" s="10">
        <f>3/24000000*OO[[#This Row],[91 (30JUN1985 06:00:00)-Water Temperature (C)]]*OO[[#This Row],[33]]</f>
        <v>1.651308694672E-7</v>
      </c>
      <c r="AJ94" s="10">
        <f>3/24000000*OO[[#This Row],[92 (30JUN1985 09:00:00)-Water Temperature (C)]]*OO[[#This Row],[34]]</f>
        <v>1.3695253802463748E-7</v>
      </c>
      <c r="AK94" s="10">
        <f>3/24000000*OO[[#This Row],[93 (30JUN1985 12:00:00)-Water Temperature (C)]]*OO[[#This Row],[35]]</f>
        <v>1.1486502513639999E-7</v>
      </c>
      <c r="AL94" s="10">
        <f>3/24000000*OO[[#This Row],[94 (30JUN1985 15:00:00)-Water Temperature (C)]]*OO[[#This Row],[36]]</f>
        <v>9.6941858081062492E-8</v>
      </c>
      <c r="AM94" s="10">
        <f>3/24000000*OO[[#This Row],[95 (30JUN1985 18:00:00)-Water Temperature (C)]]*OO[[#This Row],[37]]</f>
        <v>8.2654629036799994E-8</v>
      </c>
      <c r="AN94" s="10">
        <f>3/24000000*OO[[#This Row],[96 (30JUN1985 21:00:00)-Water Temperature (C)]]*OO[[#This Row],[38]]</f>
        <v>7.0449677869024985E-8</v>
      </c>
      <c r="AO94" s="10">
        <f>3/24000000*OO[[#This Row],[97 (01JUL1985 00:00:00)-Water Temperature (C)]]*OO[[#This Row],[39]]</f>
        <v>6.0238940313599994E-8</v>
      </c>
      <c r="AP94" s="10">
        <f>3/24000000*OO[[#This Row],[98 (01JUL1985 03:00:00)-Water Temperature (C)]]*OO[[#This Row],[40]]</f>
        <v>5.2099100030437501E-8</v>
      </c>
      <c r="AQ94" s="10">
        <f>3/24000000*OO[[#This Row],[99 (01JUL1985 06:00:00)-Water Temperature (C)]]*OO[[#This Row],[41]]</f>
        <v>4.5061153320787499E-8</v>
      </c>
      <c r="AR94" s="10">
        <f>3/24000000*OO[[#This Row],[100 (01JUL1985 09:00:00)-Water Temperature (C)]]*OO[[#This Row],[42]]</f>
        <v>3.9288729016699994E-8</v>
      </c>
      <c r="AS94" s="10">
        <f>3/24000000*OO[[#This Row],[101 (01JUL1985 12:00:00)-Water Temperature (C)]]*OO[[#This Row],[43]]</f>
        <v>3.4229636073900004E-8</v>
      </c>
      <c r="AT94" s="10">
        <f>3/24000000*OO[[#This Row],[102 (01JUL1985 15:00:00)-Water Temperature (C)]]*OO[[#This Row],[44]]</f>
        <v>2.9621613631274999E-8</v>
      </c>
      <c r="AU94" s="10">
        <f>3/24000000*OO[[#This Row],[103 (01JUL1985 18:00:00)-Water Temperature (C)]]*OO[[#This Row],[45]]</f>
        <v>2.5956970176787498E-8</v>
      </c>
      <c r="AV94" s="10">
        <f>3/24000000*OO[[#This Row],[104 (01JUL1985 21:00:00)-Water Temperature (C)]]*OO[[#This Row],[46]]</f>
        <v>2.2855356828314998E-8</v>
      </c>
      <c r="AW94" s="10">
        <f>3/24000000*OO[[#This Row],[105 (02JUL1985 00:00:00)-Water Temperature (C)]]*OO[[#This Row],[47]]</f>
        <v>2.03381284967325E-8</v>
      </c>
      <c r="AX94" s="10">
        <f>3/24000000*OO[[#This Row],[106 (02JUL1985 03:00:00)-Water Temperature (C)]]*OO[[#This Row],[48]]</f>
        <v>1.8042862757177499E-8</v>
      </c>
      <c r="AY94" s="10">
        <f>3/24000000*OO[[#This Row],[107 (02JUL1985 06:00:00)-Water Temperature (C)]]*OO[[#This Row],[49]]</f>
        <v>1.5856344477201247E-8</v>
      </c>
      <c r="AZ94" s="10">
        <f>3/24000000*OO[[#This Row],[108 (02JUL1985 09:00:00)-Water Temperature (C)]]*OO[[#This Row],[50]]</f>
        <v>1.374117499014E-8</v>
      </c>
      <c r="BA94" s="10">
        <f>3/24000000*OO[[#This Row],[109 (02JUL1985 12:00:00)-Water Temperature (C)]]*OO[[#This Row],[51]]</f>
        <v>1.2082722018125E-8</v>
      </c>
      <c r="BB94" s="10">
        <f>3/24000000*OO[[#This Row],[110 (02JUL1985 15:00:00)-Water Temperature (C)]]*OO[[#This Row],[52]]</f>
        <v>1.0771418419224998E-8</v>
      </c>
      <c r="BC94" s="10">
        <f>3/24000000*OO[[#This Row],[111 (02JUL1985 18:00:00)-Water Temperature (C)]]*OO[[#This Row],[53]]</f>
        <v>9.6518417392062502E-9</v>
      </c>
      <c r="BD94" s="10">
        <f>3/24000000*OO[[#This Row],[112 (02JUL1985 21:00:00)-Water Temperature (C)]]*OO[[#This Row],[54]]</f>
        <v>8.5507002053474996E-9</v>
      </c>
      <c r="BE94" s="10">
        <f>3/24000000*OO[[#This Row],[113 (03JUL1985 00:00:00)-Water Temperature (C)]]*OO[[#This Row],[55]]</f>
        <v>7.4766429246599994E-9</v>
      </c>
      <c r="BF94" s="10">
        <f>3/24000000*OO[[#This Row],[114 (03JUL1985 03:00:00)-Water Temperature (C)]]*OO[[#This Row],[56]]</f>
        <v>6.5378108762999996E-9</v>
      </c>
      <c r="BG94" s="10">
        <f>3/24000000*OO[[#This Row],[115 (03JUL1985 06:00:00)-Water Temperature (C)]]*OO[[#This Row],[57]]</f>
        <v>5.6757584760799995E-9</v>
      </c>
      <c r="BH94" s="10">
        <f>3/24000000*OO[[#This Row],[116 (03JUL1985 09:00:00)-Water Temperature (C)]]*OO[[#This Row],[58]]</f>
        <v>4.9662286439999996E-9</v>
      </c>
      <c r="BI94" s="10">
        <f>3/24000000*OO[[#This Row],[117 (03JUL1985 12:00:00)-Water Temperature (C)]]*OO[[#This Row],[59]]</f>
        <v>4.3459988175175001E-9</v>
      </c>
      <c r="BJ94" s="10">
        <f>3/24000000*OO[[#This Row],[118 (03JUL1985 15:00:00)-Water Temperature (C)]]*OO[[#This Row],[60]]</f>
        <v>3.7821799637924995E-9</v>
      </c>
      <c r="BK94" s="10">
        <f>3/24000000*OO[[#This Row],[119 (03JUL1985 18:00:00)-Water Temperature (C)]]*OO[[#This Row],[61]]</f>
        <v>3.3034228188650002E-9</v>
      </c>
      <c r="BL94" s="10">
        <f>3/24000000*OO[[#This Row],[120 (03JUL1985 21:00:00)-Water Temperature (C)]]*OO[[#This Row],[62]]</f>
        <v>2.8963164841362499E-9</v>
      </c>
      <c r="BM94" s="10">
        <f>3/24000000*OO[[#This Row],[121 (04JUL1985 00:00:00)-Water Temperature (C)]]*OO[[#This Row],[63]]</f>
        <v>2.5514975472187497E-9</v>
      </c>
      <c r="BN94" s="10">
        <f>3/24000000*OO[[#This Row],[122 (04JUL1985 03:00:00)-Water Temperature (C)]]*OO[[#This Row],[64]]</f>
        <v>2.2518061790208752E-9</v>
      </c>
      <c r="BO94" s="10">
        <f>3/24000000*OO[[#This Row],[123 (04JUL1985 06:00:00)-Water Temperature (C)]]*OO[[#This Row],[65]]</f>
        <v>1.9766495732631247E-9</v>
      </c>
      <c r="BP94" s="10">
        <f>3/24000000*OO[[#This Row],[124 (04JUL1985 09:00:00)-Water Temperature (C)]]*OO[[#This Row],[66]]</f>
        <v>1.7537789495493749E-9</v>
      </c>
      <c r="BQ94" s="10">
        <f>3/24000000*OO[[#This Row],[125 (04JUL1985 12:00:00)-Water Temperature (C)]]*OO[[#This Row],[67]]</f>
        <v>1.5550987895849999E-9</v>
      </c>
      <c r="BR94" s="10">
        <f>3/24000000*OO[[#This Row],[126 (04JUL1985 15:00:00)-Water Temperature (C)]]*OO[[#This Row],[68]]</f>
        <v>1.3779601038192497E-9</v>
      </c>
      <c r="BS94" s="10">
        <f>3/24000000*OO[[#This Row],[127 (04JUL1985 18:00:00)-Water Temperature (C)]]*OO[[#This Row],[69]]</f>
        <v>1.2236287891243748E-9</v>
      </c>
      <c r="BT94" s="10">
        <f>3/24000000*OO[[#This Row],[128 (04JUL1985 21:00:00)-Water Temperature (C)]]*OO[[#This Row],[70]]</f>
        <v>1.0884377889420001E-9</v>
      </c>
      <c r="BU94" s="10">
        <f>3/24000000*OO[[#This Row],[129 (05JUL1985 00:00:00)-Water Temperature (C)]]*OO[[#This Row],[71]]</f>
        <v>9.6662003639512506E-10</v>
      </c>
      <c r="BV94" s="10">
        <f>3/24000000*OO[[#This Row],[130 (05JUL1985 03:00:00)-Water Temperature (C)]]*OO[[#This Row],[72]]</f>
        <v>8.6421605260612498E-10</v>
      </c>
      <c r="BW94" s="10">
        <f>3/24000000*OO[[#This Row],[131 (05JUL1985 06:00:00)-Water Temperature (C)]]*OO[[#This Row],[73]]</f>
        <v>7.6961293985874998E-10</v>
      </c>
      <c r="BX94" s="10">
        <f>3/24000000*OO[[#This Row],[132 (05JUL1985 09:00:00)-Water Temperature (C)]]*OO[[#This Row],[74]]</f>
        <v>6.9369395519249987E-10</v>
      </c>
      <c r="BY94" s="10">
        <f>3/24000000*OO[[#This Row],[133 (05JUL1985 12:00:00)-Water Temperature (C)]]*OO[[#This Row],[75]]</f>
        <v>6.2716151179275003E-10</v>
      </c>
      <c r="BZ94" s="10">
        <f>3/24000000*OO[[#This Row],[134 (05JUL1985 15:00:00)-Water Temperature (C)]]*OO[[#This Row],[76]]</f>
        <v>5.7086151845962497E-10</v>
      </c>
      <c r="CA94" s="10">
        <f>3/24000000*OO[[#This Row],[135 (05JUL1985 18:00:00)-Water Temperature (C)]]*OO[[#This Row],[77]]</f>
        <v>5.2397915758349996E-10</v>
      </c>
      <c r="CB94" s="10">
        <f>3/24000000*OO[[#This Row],[136 (05JUL1985 21:00:00)-Water Temperature (C)]]*OO[[#This Row],[78]]</f>
        <v>4.7903174888325002E-10</v>
      </c>
      <c r="CC94" s="10">
        <f>3/24000000*OO[[#This Row],[137 (06JUL1985 00:00:00)-Water Temperature (C)]]*OO[[#This Row],[79]]</f>
        <v>4.3557596294099998E-10</v>
      </c>
      <c r="CD94" s="10">
        <f>3/24000000*OO[[#This Row],[138 (06JUL1985 03:00:00)-Water Temperature (C)]]*OO[[#This Row],[80]]</f>
        <v>3.96009885849E-10</v>
      </c>
      <c r="CE94" s="10">
        <f>3/24000000*OO[[#This Row],[139 (06JUL1985 06:00:00)-Water Temperature (C)]]*OO[[#This Row],[81]]</f>
        <v>3.5757152194724999E-10</v>
      </c>
      <c r="CF94" s="10">
        <f>3/24000000*OO[[#This Row],[140 (06JUL1985 09:00:00)-Water Temperature (C)]]*OO[[#This Row],[82]]</f>
        <v>3.2738998045500001E-10</v>
      </c>
      <c r="CG94" s="10">
        <f>3/24000000*OO[[#This Row],[141 (06JUL1985 12:00:00)-Water Temperature (C)]]*OO[[#This Row],[83]]</f>
        <v>2.9928835560037505E-10</v>
      </c>
      <c r="CH94" s="10">
        <f>3/24000000*OO[[#This Row],[142 (06JUL1985 15:00:00)-Water Temperature (C)]]*OO[[#This Row],[84]]</f>
        <v>2.7411726014437494E-10</v>
      </c>
      <c r="CI94" s="10">
        <f>3/24000000*OO[[#This Row],[143 (06JUL1985 18:00:00)-Water Temperature (C)]]*OO[[#This Row],[85]]</f>
        <v>2.53126746436025E-10</v>
      </c>
      <c r="CJ94" s="10">
        <f>3/24000000*OO[[#This Row],[144 (06JUL1985 21:00:00)-Water Temperature (C)]]*OO[[#This Row],[86]]</f>
        <v>2.3306231164627499E-10</v>
      </c>
      <c r="CK94" s="10">
        <f>3/24000000*OO[[#This Row],[145 (07JUL1985 00:00:00)-Water Temperature (C)]]*OO[[#This Row],[87]]</f>
        <v>2.1443164672356247E-10</v>
      </c>
      <c r="CL94" s="10">
        <f>3/24000000*OO[[#This Row],[146 (07JUL1985 03:00:00)-Water Temperature (C)]]*OO[[#This Row],[88]]</f>
        <v>1.9844096905683747E-10</v>
      </c>
      <c r="CM94" s="10">
        <f>3/24000000*OO[[#This Row],[147 (07JUL1985 06:00:00)-Water Temperature (C)]]*OO[[#This Row],[89]]</f>
        <v>1.8189511506145E-10</v>
      </c>
      <c r="CN94" s="10">
        <f>3/24000000*OO[[#This Row],[148 (07JUL1985 09:00:00)-Water Temperature (C)]]*OO[[#This Row],[90]]</f>
        <v>1.6492787660602497E-10</v>
      </c>
      <c r="CO94" s="10">
        <f>3/24000000*OO[[#This Row],[149 (07JUL1985 12:00:00)-Water Temperature (C)]]*OO[[#This Row],[91]]</f>
        <v>1.5054853358516249E-10</v>
      </c>
      <c r="CP94" s="10">
        <f>3/24000000*OO[[#This Row],[150 (07JUL1985 15:00:00)-Water Temperature (C)]]*OO[[#This Row],[92]]</f>
        <v>1.3945520883044999E-10</v>
      </c>
      <c r="CQ94" s="10">
        <f>3/24000000*OO[[#This Row],[151 (07JUL1985 18:00:00)-Water Temperature (C)]]*OO[[#This Row],[93]]</f>
        <v>1.2820998401099998E-10</v>
      </c>
      <c r="CR94" s="10">
        <f>3/24000000*OO[[#This Row],[152 (07JUL1985 21:00:00)-Water Temperature (C)]]*OO[[#This Row],[94]]</f>
        <v>1.18679592418725E-10</v>
      </c>
      <c r="CS94" s="10">
        <f>3/24000000*OO[[#This Row],[153 (08JUL1985 00:00:00)-Water Temperature (C)]]*OO[[#This Row],[95]]</f>
        <v>1.109456293757E-10</v>
      </c>
      <c r="CT94" s="10">
        <f>3/24000000*OO[[#This Row],[154 (08JUL1985 03:00:00)-Water Temperature (C)]]*OO[[#This Row],[96]]</f>
        <v>1.0353998832412498E-10</v>
      </c>
      <c r="CU94" s="10">
        <f>3/24000000*OO[[#This Row],[155 (08JUL1985 06:00:00)-Water Temperature (C)]]*OO[[#This Row],[97]]</f>
        <v>9.6124016742812499E-11</v>
      </c>
      <c r="CV94" s="10">
        <f>3/24000000*OO[[#This Row],[156 (08JUL1985 09:00:00)-Water Temperature (C)]]*OO[[#This Row],[98]]</f>
        <v>9.0714888298124986E-11</v>
      </c>
      <c r="CW94" s="10">
        <f>3/24000000*OO[[#This Row],[157 (08JUL1985 12:00:00)-Water Temperature (C)]]*OO[[#This Row],[99]]</f>
        <v>8.5584021128849993E-11</v>
      </c>
    </row>
    <row r="95" spans="1:101" x14ac:dyDescent="0.35">
      <c r="A95" t="s">
        <v>100</v>
      </c>
      <c r="B95">
        <v>936.15660000000003</v>
      </c>
      <c r="C95" s="10">
        <f>3/24*OO[[#This Row],[59 (26JUN1985 06:00:00)-Water Temperature (C)]]*OO[[#This Row],[1]]/SUM(OO[1])</f>
        <v>1.8016487952555735E-40</v>
      </c>
      <c r="D95" s="10">
        <f>3/24*OO[[#This Row],[60 (26JUN1985 09:00:00)-Water Temperature (C)]]*OO[[#This Row],[2]]/SUM(OO[2])</f>
        <v>3.4312642356081597E-24</v>
      </c>
      <c r="E95" s="10">
        <f>3/24*OO[[#This Row],[61 (26JUN1985 12:00:00)-Water Temperature (C)]]*OO[[#This Row],[3]]/SUM(OO[3])</f>
        <v>5.302455367594667E-11</v>
      </c>
      <c r="F95" s="10">
        <f>3/24*OO[[#This Row],[62 (26JUN1985 15:00:00)-Water Temperature (C)]]*OO[[#This Row],[4]]/SUM(OO[4])</f>
        <v>5.2838564554484775E-4</v>
      </c>
      <c r="G95" s="10">
        <f>3/24*OO[[#This Row],[63 (26JUN1985 18:00:00)-Water Temperature (C)]]*OO[[#This Row],[5]]/SUM(OO[5])</f>
        <v>4.9945006811139607E-2</v>
      </c>
      <c r="H95" s="10">
        <f>3/24*OO[[#This Row],[64 (26JUN1985 21:00:00)-Water Temperature (C)]]*OO[[#This Row],[6]]/SUM(OO[6])</f>
        <v>0.15153143002314581</v>
      </c>
      <c r="I95" s="10">
        <f>3/24*OO[[#This Row],[65 (27JUN1985 00:00:00)-Water Temperature (C)]]*OO[[#This Row],[7]]/SUM(OO[7])</f>
        <v>6.3101250134658962E-2</v>
      </c>
      <c r="J95" s="10">
        <f>3/24*OO[[#This Row],[66 (27JUN1985 03:00:00)-Water Temperature (C)]]*OO[[#This Row],[8]]/SUM(OO[8])</f>
        <v>7.2236025658483864E-3</v>
      </c>
      <c r="K95" s="10">
        <f>3/24*OO[[#This Row],[67 (27JUN1985 06:00:00)-Water Temperature (C)]]*OO[[#This Row],[9]]/SUM(OO[9])</f>
        <v>3.6663233115923256E-4</v>
      </c>
      <c r="L95" s="10">
        <f>3/24*OO[[#This Row],[68 (27JUN1985 09:00:00)-Water Temperature (C)]]*OO[[#This Row],[10]]/SUM(OO[10])</f>
        <v>2.8858953674563847E-5</v>
      </c>
      <c r="M95" s="10">
        <f>3/24*OO[[#This Row],[69 (27JUN1985 12:00:00)-Water Temperature (C)]]*OO[[#This Row],[11]]/SUM(OO[11])</f>
        <v>1.6530399407814886E-5</v>
      </c>
      <c r="N95" s="10">
        <f>3/24*OO[[#This Row],[70 (27JUN1985 15:00:00)-Water Temperature (C)]]*OO[[#This Row],[12]]/SUM(OO[12])</f>
        <v>1.3528885517688884E-5</v>
      </c>
      <c r="O95" s="10">
        <f>3/24*OO[[#This Row],[71 (27JUN1985 18:00:00)-Water Temperature (C)]]*OO[[#This Row],[13]]/SUM(OO[13])</f>
        <v>1.1183200817871885E-5</v>
      </c>
      <c r="P95" s="10">
        <f>3/24*OO[[#This Row],[72 (27JUN1985 21:00:00)-Water Temperature (C)]]*OO[[#This Row],[14]]/SUM(OO[14])</f>
        <v>9.1554933581601041E-6</v>
      </c>
      <c r="Q95" s="10">
        <f>3/24*OO[[#This Row],[73 (28JUN1985 00:00:00)-Water Temperature (C)]]*OO[[#This Row],[15]]/SUM(OO[15])</f>
        <v>7.4305472506820448E-6</v>
      </c>
      <c r="R95" s="10">
        <f>3/24*OO[[#This Row],[74 (28JUN1985 03:00:00)-Water Temperature (C)]]*OO[[#This Row],[16]]/SUM(OO[16])</f>
        <v>6.0287561247888361E-6</v>
      </c>
      <c r="S95" s="10">
        <f>3/24*OO[[#This Row],[75 (28JUN1985 06:00:00)-Water Temperature (C)]]*OO[[#This Row],[17]]/SUM(OO[17])</f>
        <v>4.8478401210101438E-6</v>
      </c>
      <c r="T95" s="10">
        <f>3/24*OO[[#This Row],[76 (28JUN1985 09:00:00)-Water Temperature (C)]]*OO[[#This Row],[18]]/SUM(OO[18])</f>
        <v>3.9087755740531118E-6</v>
      </c>
      <c r="U95" s="10">
        <f>3/24*OO[[#This Row],[77 (28JUN1985 12:00:00)-Water Temperature (C)]]*OO[[#This Row],[19]]/SUM(OO[19])</f>
        <v>3.1655476816930378E-6</v>
      </c>
      <c r="V95" s="10">
        <f>3/24000000*OO[[#This Row],[78 (28JUN1985 15:00:00)-Water Temperature (C)]]*OO[[#This Row],[20]]</f>
        <v>2.5642927512937496E-6</v>
      </c>
      <c r="W95" s="10">
        <f>3/24000000*OO[[#This Row],[79 (28JUN1985 18:00:00)-Water Temperature (C)]]*OO[[#This Row],[21]]</f>
        <v>2.0987450871499999E-6</v>
      </c>
      <c r="X95" s="10">
        <f>3/24000000*OO[[#This Row],[80 (28JUN1985 21:00:00)-Water Temperature (C)]]*OO[[#This Row],[22]]</f>
        <v>1.7224193521249997E-6</v>
      </c>
      <c r="Y95" s="10">
        <f>3/24000000*OO[[#This Row],[81 (29JUN1985 00:00:00)-Water Temperature (C)]]*OO[[#This Row],[23]]</f>
        <v>1.40496006011625E-6</v>
      </c>
      <c r="Z95" s="10">
        <f>3/24000000*OO[[#This Row],[82 (29JUN1985 03:00:00)-Water Temperature (C)]]*OO[[#This Row],[24]]</f>
        <v>1.1467943159325001E-6</v>
      </c>
      <c r="AA95" s="10">
        <f>3/24000000*OO[[#This Row],[83 (29JUN1985 06:00:00)-Water Temperature (C)]]*OO[[#This Row],[25]]</f>
        <v>9.3191914203749996E-7</v>
      </c>
      <c r="AB95" s="10">
        <f>3/24000000*OO[[#This Row],[84 (29JUN1985 09:00:00)-Water Temperature (C)]]*OO[[#This Row],[26]]</f>
        <v>7.6547879279400006E-7</v>
      </c>
      <c r="AC95" s="10">
        <f>3/24000000*OO[[#This Row],[85 (29JUN1985 12:00:00)-Water Temperature (C)]]*OO[[#This Row],[27]]</f>
        <v>6.2820648363937487E-7</v>
      </c>
      <c r="AD95" s="10">
        <f>3/24000000*OO[[#This Row],[86 (29JUN1985 15:00:00)-Water Temperature (C)]]*OO[[#This Row],[28]]</f>
        <v>5.1773389483199997E-7</v>
      </c>
      <c r="AE95" s="10">
        <f>3/24000000*OO[[#This Row],[88 (29JUN1985 21:00:00)-Water Temperature (C)]]*OO[[#This Row],[30]]</f>
        <v>3.5146453358025E-7</v>
      </c>
      <c r="AF95" s="10">
        <f>3/24000000*OO[[#This Row],[88 (29JUN1985 21:00:00)-Water Temperature (C)]]*OO[[#This Row],[30]]</f>
        <v>3.5146453358025E-7</v>
      </c>
      <c r="AG95" s="10">
        <f>3/24000000*OO[[#This Row],[89 (30JUN1985 00:00:00)-Water Temperature (C)]]*OO[[#This Row],[31]]</f>
        <v>2.8821699550612498E-7</v>
      </c>
      <c r="AH95" s="10">
        <f>3/24000000*OO[[#This Row],[90 (30JUN1985 03:00:00)-Water Temperature (C)]]*OO[[#This Row],[32]]</f>
        <v>2.3803382435093747E-7</v>
      </c>
      <c r="AI95" s="10">
        <f>3/24000000*OO[[#This Row],[91 (30JUN1985 06:00:00)-Water Temperature (C)]]*OO[[#This Row],[33]]</f>
        <v>1.96217194041E-7</v>
      </c>
      <c r="AJ95" s="10">
        <f>3/24000000*OO[[#This Row],[92 (30JUN1985 09:00:00)-Water Temperature (C)]]*OO[[#This Row],[34]]</f>
        <v>1.62904445377275E-7</v>
      </c>
      <c r="AK95" s="10">
        <f>3/24000000*OO[[#This Row],[93 (30JUN1985 12:00:00)-Water Temperature (C)]]*OO[[#This Row],[35]]</f>
        <v>1.3664631031290001E-7</v>
      </c>
      <c r="AL95" s="10">
        <f>3/24000000*OO[[#This Row],[94 (30JUN1985 15:00:00)-Water Temperature (C)]]*OO[[#This Row],[36]]</f>
        <v>1.1521907761544998E-7</v>
      </c>
      <c r="AM95" s="10">
        <f>3/24000000*OO[[#This Row],[95 (30JUN1985 18:00:00)-Water Temperature (C)]]*OO[[#This Row],[37]]</f>
        <v>9.7986688027799988E-8</v>
      </c>
      <c r="AN95" s="10">
        <f>3/24000000*OO[[#This Row],[96 (30JUN1985 21:00:00)-Water Temperature (C)]]*OO[[#This Row],[38]]</f>
        <v>8.3321598750825007E-8</v>
      </c>
      <c r="AO95" s="10">
        <f>3/24000000*OO[[#This Row],[97 (01JUL1985 00:00:00)-Water Temperature (C)]]*OO[[#This Row],[39]]</f>
        <v>7.111358042132501E-8</v>
      </c>
      <c r="AP95" s="10">
        <f>3/24000000*OO[[#This Row],[98 (01JUL1985 03:00:00)-Water Temperature (C)]]*OO[[#This Row],[40]]</f>
        <v>6.1472506820374986E-8</v>
      </c>
      <c r="AQ95" s="10">
        <f>3/24000000*OO[[#This Row],[99 (01JUL1985 06:00:00)-Water Temperature (C)]]*OO[[#This Row],[41]]</f>
        <v>5.3221280385899999E-8</v>
      </c>
      <c r="AR95" s="10">
        <f>3/24000000*OO[[#This Row],[100 (01JUL1985 09:00:00)-Water Temperature (C)]]*OO[[#This Row],[42]]</f>
        <v>4.6464839778599995E-8</v>
      </c>
      <c r="AS95" s="10">
        <f>3/24000000*OO[[#This Row],[101 (01JUL1985 12:00:00)-Water Temperature (C)]]*OO[[#This Row],[43]]</f>
        <v>4.0513752161374992E-8</v>
      </c>
      <c r="AT95" s="10">
        <f>3/24000000*OO[[#This Row],[102 (01JUL1985 15:00:00)-Water Temperature (C)]]*OO[[#This Row],[44]]</f>
        <v>3.5034851063150003E-8</v>
      </c>
      <c r="AU95" s="10">
        <f>3/24000000*OO[[#This Row],[103 (01JUL1985 18:00:00)-Water Temperature (C)]]*OO[[#This Row],[45]]</f>
        <v>3.0627353293499997E-8</v>
      </c>
      <c r="AV95" s="10">
        <f>3/24000000*OO[[#This Row],[104 (01JUL1985 21:00:00)-Water Temperature (C)]]*OO[[#This Row],[46]]</f>
        <v>2.6915026951749997E-8</v>
      </c>
      <c r="AW95" s="10">
        <f>3/24000000*OO[[#This Row],[105 (02JUL1985 00:00:00)-Water Temperature (C)]]*OO[[#This Row],[47]]</f>
        <v>2.3948989554749999E-8</v>
      </c>
      <c r="AX95" s="10">
        <f>3/24000000*OO[[#This Row],[106 (02JUL1985 03:00:00)-Water Temperature (C)]]*OO[[#This Row],[48]]</f>
        <v>2.1259106668962497E-8</v>
      </c>
      <c r="AY95" s="10">
        <f>3/24000000*OO[[#This Row],[107 (02JUL1985 06:00:00)-Water Temperature (C)]]*OO[[#This Row],[49]]</f>
        <v>1.8711147676882496E-8</v>
      </c>
      <c r="AZ95" s="10">
        <f>3/24000000*OO[[#This Row],[108 (02JUL1985 09:00:00)-Water Temperature (C)]]*OO[[#This Row],[50]]</f>
        <v>1.62305905710875E-8</v>
      </c>
      <c r="BA95" s="10">
        <f>3/24000000*OO[[#This Row],[109 (02JUL1985 12:00:00)-Water Temperature (C)]]*OO[[#This Row],[51]]</f>
        <v>1.4265323323664998E-8</v>
      </c>
      <c r="BB95" s="10">
        <f>3/24000000*OO[[#This Row],[110 (02JUL1985 15:00:00)-Water Temperature (C)]]*OO[[#This Row],[52]]</f>
        <v>1.2717034286074998E-8</v>
      </c>
      <c r="BC95" s="10">
        <f>3/24000000*OO[[#This Row],[111 (02JUL1985 18:00:00)-Water Temperature (C)]]*OO[[#This Row],[53]]</f>
        <v>1.1385577710870002E-8</v>
      </c>
      <c r="BD95" s="10">
        <f>3/24000000*OO[[#This Row],[112 (02JUL1985 21:00:00)-Water Temperature (C)]]*OO[[#This Row],[54]]</f>
        <v>1.0079556353899999E-8</v>
      </c>
      <c r="BE95" s="10">
        <f>3/24000000*OO[[#This Row],[113 (03JUL1985 00:00:00)-Water Temperature (C)]]*OO[[#This Row],[55]]</f>
        <v>8.8081351814762483E-9</v>
      </c>
      <c r="BF95" s="10">
        <f>3/24000000*OO[[#This Row],[114 (03JUL1985 03:00:00)-Water Temperature (C)]]*OO[[#This Row],[56]]</f>
        <v>7.7091103204400004E-9</v>
      </c>
      <c r="BG95" s="10">
        <f>3/24000000*OO[[#This Row],[115 (03JUL1985 06:00:00)-Water Temperature (C)]]*OO[[#This Row],[57]]</f>
        <v>6.6976183177324997E-9</v>
      </c>
      <c r="BH95" s="10">
        <f>3/24000000*OO[[#This Row],[116 (03JUL1985 09:00:00)-Water Temperature (C)]]*OO[[#This Row],[58]]</f>
        <v>5.8663271405349994E-9</v>
      </c>
      <c r="BI95" s="10">
        <f>3/24000000*OO[[#This Row],[117 (03JUL1985 12:00:00)-Water Temperature (C)]]*OO[[#This Row],[59]]</f>
        <v>5.1406930939724996E-9</v>
      </c>
      <c r="BJ95" s="10">
        <f>3/24000000*OO[[#This Row],[118 (03JUL1985 15:00:00)-Water Temperature (C)]]*OO[[#This Row],[60]]</f>
        <v>4.4742098250162503E-9</v>
      </c>
      <c r="BK95" s="10">
        <f>3/24000000*OO[[#This Row],[119 (03JUL1985 18:00:00)-Water Temperature (C)]]*OO[[#This Row],[61]]</f>
        <v>3.9012091918099997E-9</v>
      </c>
      <c r="BL95" s="10">
        <f>3/24000000*OO[[#This Row],[120 (03JUL1985 21:00:00)-Water Temperature (C)]]*OO[[#This Row],[62]]</f>
        <v>3.4137098386737498E-9</v>
      </c>
      <c r="BM95" s="10">
        <f>3/24000000*OO[[#This Row],[121 (04JUL1985 00:00:00)-Water Temperature (C)]]*OO[[#This Row],[63]]</f>
        <v>3.0040669229999999E-9</v>
      </c>
      <c r="BN95" s="10">
        <f>3/24000000*OO[[#This Row],[122 (04JUL1985 03:00:00)-Water Temperature (C)]]*OO[[#This Row],[64]]</f>
        <v>2.6529182336174992E-9</v>
      </c>
      <c r="BO95" s="10">
        <f>3/24000000*OO[[#This Row],[123 (04JUL1985 06:00:00)-Water Temperature (C)]]*OO[[#This Row],[65]]</f>
        <v>2.3315491918964999E-9</v>
      </c>
      <c r="BP95" s="10">
        <f>3/24000000*OO[[#This Row],[124 (04JUL1985 09:00:00)-Water Temperature (C)]]*OO[[#This Row],[66]]</f>
        <v>2.0707982341968751E-9</v>
      </c>
      <c r="BQ95" s="10">
        <f>3/24000000*OO[[#This Row],[125 (04JUL1985 12:00:00)-Water Temperature (C)]]*OO[[#This Row],[67]]</f>
        <v>1.8368134571187501E-9</v>
      </c>
      <c r="BR95" s="10">
        <f>3/24000000*OO[[#This Row],[126 (04JUL1985 15:00:00)-Water Temperature (C)]]*OO[[#This Row],[68]]</f>
        <v>1.6265741867592498E-9</v>
      </c>
      <c r="BS95" s="10">
        <f>3/24000000*OO[[#This Row],[127 (04JUL1985 18:00:00)-Water Temperature (C)]]*OO[[#This Row],[69]]</f>
        <v>1.4421263635950001E-9</v>
      </c>
      <c r="BT95" s="10">
        <f>3/24000000*OO[[#This Row],[128 (04JUL1985 21:00:00)-Water Temperature (C)]]*OO[[#This Row],[70]]</f>
        <v>1.2806789032083751E-9</v>
      </c>
      <c r="BU95" s="10">
        <f>3/24000000*OO[[#This Row],[129 (05JUL1985 00:00:00)-Water Temperature (C)]]*OO[[#This Row],[71]]</f>
        <v>1.1365657563221249E-9</v>
      </c>
      <c r="BV95" s="10">
        <f>3/24000000*OO[[#This Row],[130 (05JUL1985 03:00:00)-Water Temperature (C)]]*OO[[#This Row],[72]]</f>
        <v>1.0159940442536251E-9</v>
      </c>
      <c r="BW95" s="10">
        <f>3/24000000*OO[[#This Row],[131 (05JUL1985 06:00:00)-Water Temperature (C)]]*OO[[#This Row],[73]]</f>
        <v>9.0582325430024987E-10</v>
      </c>
      <c r="BX95" s="10">
        <f>3/24000000*OO[[#This Row],[132 (05JUL1985 09:00:00)-Water Temperature (C)]]*OO[[#This Row],[74]]</f>
        <v>8.1711706806074996E-10</v>
      </c>
      <c r="BY95" s="10">
        <f>3/24000000*OO[[#This Row],[133 (05JUL1985 12:00:00)-Water Temperature (C)]]*OO[[#This Row],[75]]</f>
        <v>7.3899403477087504E-10</v>
      </c>
      <c r="BZ95" s="10">
        <f>3/24000000*OO[[#This Row],[134 (05JUL1985 15:00:00)-Water Temperature (C)]]*OO[[#This Row],[76]]</f>
        <v>6.7190006103062505E-10</v>
      </c>
      <c r="CA95" s="10">
        <f>3/24000000*OO[[#This Row],[135 (05JUL1985 18:00:00)-Water Temperature (C)]]*OO[[#This Row],[77]]</f>
        <v>6.1558791273100001E-10</v>
      </c>
      <c r="CB95" s="10">
        <f>3/24000000*OO[[#This Row],[136 (05JUL1985 21:00:00)-Water Temperature (C)]]*OO[[#This Row],[78]]</f>
        <v>5.6207589923249987E-10</v>
      </c>
      <c r="CC95" s="10">
        <f>3/24000000*OO[[#This Row],[137 (06JUL1985 00:00:00)-Water Temperature (C)]]*OO[[#This Row],[79]]</f>
        <v>5.1076954603799992E-10</v>
      </c>
      <c r="CD95" s="10">
        <f>3/24000000*OO[[#This Row],[138 (06JUL1985 03:00:00)-Water Temperature (C)]]*OO[[#This Row],[80]]</f>
        <v>4.6466542272124997E-10</v>
      </c>
      <c r="CE95" s="10">
        <f>3/24000000*OO[[#This Row],[139 (06JUL1985 06:00:00)-Water Temperature (C)]]*OO[[#This Row],[81]]</f>
        <v>4.2027765005012502E-10</v>
      </c>
      <c r="CF95" s="10">
        <f>3/24000000*OO[[#This Row],[140 (06JUL1985 09:00:00)-Water Temperature (C)]]*OO[[#This Row],[82]]</f>
        <v>3.8529167801049999E-10</v>
      </c>
      <c r="CG95" s="10">
        <f>3/24000000*OO[[#This Row],[141 (06JUL1985 12:00:00)-Water Temperature (C)]]*OO[[#This Row],[83]]</f>
        <v>3.5242458095600002E-10</v>
      </c>
      <c r="CH95" s="10">
        <f>3/24000000*OO[[#This Row],[142 (06JUL1985 15:00:00)-Water Temperature (C)]]*OO[[#This Row],[84]]</f>
        <v>3.2255556163125E-10</v>
      </c>
      <c r="CI95" s="10">
        <f>3/24000000*OO[[#This Row],[143 (06JUL1985 18:00:00)-Water Temperature (C)]]*OO[[#This Row],[85]]</f>
        <v>2.9726343968549997E-10</v>
      </c>
      <c r="CJ95" s="10">
        <f>3/24000000*OO[[#This Row],[144 (06JUL1985 21:00:00)-Water Temperature (C)]]*OO[[#This Row],[86]]</f>
        <v>2.7329537423000001E-10</v>
      </c>
      <c r="CK95" s="10">
        <f>3/24000000*OO[[#This Row],[145 (07JUL1985 00:00:00)-Water Temperature (C)]]*OO[[#This Row],[87]]</f>
        <v>2.5107921451350002E-10</v>
      </c>
      <c r="CL95" s="10">
        <f>3/24000000*OO[[#This Row],[146 (07JUL1985 03:00:00)-Water Temperature (C)]]*OO[[#This Row],[88]]</f>
        <v>2.3236364064581255E-10</v>
      </c>
      <c r="CM95" s="10">
        <f>3/24000000*OO[[#This Row],[147 (07JUL1985 06:00:00)-Water Temperature (C)]]*OO[[#This Row],[89]]</f>
        <v>2.1329213304984999E-10</v>
      </c>
      <c r="CN95" s="10">
        <f>3/24000000*OO[[#This Row],[148 (07JUL1985 09:00:00)-Water Temperature (C)]]*OO[[#This Row],[90]]</f>
        <v>1.9369149347125E-10</v>
      </c>
      <c r="CO95" s="10">
        <f>3/24000000*OO[[#This Row],[149 (07JUL1985 12:00:00)-Water Temperature (C)]]*OO[[#This Row],[91]]</f>
        <v>1.7681351567067497E-10</v>
      </c>
      <c r="CP95" s="10">
        <f>3/24000000*OO[[#This Row],[150 (07JUL1985 15:00:00)-Water Temperature (C)]]*OO[[#This Row],[92]]</f>
        <v>1.6376637553849996E-10</v>
      </c>
      <c r="CQ95" s="10">
        <f>3/24000000*OO[[#This Row],[151 (07JUL1985 18:00:00)-Water Temperature (C)]]*OO[[#This Row],[93]]</f>
        <v>1.5035985217440002E-10</v>
      </c>
      <c r="CR95" s="10">
        <f>3/24000000*OO[[#This Row],[152 (07JUL1985 21:00:00)-Water Temperature (C)]]*OO[[#This Row],[94]]</f>
        <v>1.3887589121419997E-10</v>
      </c>
      <c r="CS95" s="10">
        <f>3/24000000*OO[[#This Row],[153 (08JUL1985 00:00:00)-Water Temperature (C)]]*OO[[#This Row],[95]]</f>
        <v>1.297154802328E-10</v>
      </c>
      <c r="CT95" s="10">
        <f>3/24000000*OO[[#This Row],[154 (08JUL1985 03:00:00)-Water Temperature (C)]]*OO[[#This Row],[96]]</f>
        <v>1.2112255555275E-10</v>
      </c>
      <c r="CU95" s="10">
        <f>3/24000000*OO[[#This Row],[155 (08JUL1985 06:00:00)-Water Temperature (C)]]*OO[[#This Row],[97]]</f>
        <v>1.1250485731894999E-10</v>
      </c>
      <c r="CV95" s="10">
        <f>3/24000000*OO[[#This Row],[156 (08JUL1985 09:00:00)-Water Temperature (C)]]*OO[[#This Row],[98]]</f>
        <v>1.0623857326320001E-10</v>
      </c>
      <c r="CW95" s="10">
        <f>3/24000000*OO[[#This Row],[157 (08JUL1985 12:00:00)-Water Temperature (C)]]*OO[[#This Row],[99]]</f>
        <v>1.0039156311374999E-10</v>
      </c>
    </row>
    <row r="96" spans="1:101" x14ac:dyDescent="0.35">
      <c r="A96" t="s">
        <v>101</v>
      </c>
      <c r="B96">
        <v>946.97090000000003</v>
      </c>
      <c r="C96" s="10">
        <f>3/24*OO[[#This Row],[59 (26JUN1985 06:00:00)-Water Temperature (C)]]*OO[[#This Row],[1]]/SUM(OO[1])</f>
        <v>9.3213196661615466E-42</v>
      </c>
      <c r="D96" s="10">
        <f>3/24*OO[[#This Row],[60 (26JUN1985 09:00:00)-Water Temperature (C)]]*OO[[#This Row],[2]]/SUM(OO[2])</f>
        <v>2.907333888302297E-25</v>
      </c>
      <c r="E96" s="10">
        <f>3/24*OO[[#This Row],[61 (26JUN1985 12:00:00)-Water Temperature (C)]]*OO[[#This Row],[3]]/SUM(OO[3])</f>
        <v>5.3721118583842494E-12</v>
      </c>
      <c r="F96" s="10">
        <f>3/24*OO[[#This Row],[62 (26JUN1985 15:00:00)-Water Temperature (C)]]*OO[[#This Row],[4]]/SUM(OO[4])</f>
        <v>2.2154073715900514E-4</v>
      </c>
      <c r="G96" s="10">
        <f>3/24*OO[[#This Row],[63 (26JUN1985 18:00:00)-Water Temperature (C)]]*OO[[#This Row],[5]]/SUM(OO[5])</f>
        <v>3.0098537502168999E-2</v>
      </c>
      <c r="H96" s="10">
        <f>3/24*OO[[#This Row],[64 (26JUN1985 21:00:00)-Water Temperature (C)]]*OO[[#This Row],[6]]/SUM(OO[6])</f>
        <v>0.1120837699201265</v>
      </c>
      <c r="I96" s="10">
        <f>3/24*OO[[#This Row],[65 (27JUN1985 00:00:00)-Water Temperature (C)]]*OO[[#This Row],[7]]/SUM(OO[7])</f>
        <v>5.3352379842378783E-2</v>
      </c>
      <c r="J96" s="10">
        <f>3/24*OO[[#This Row],[66 (27JUN1985 03:00:00)-Water Temperature (C)]]*OO[[#This Row],[8]]/SUM(OO[8])</f>
        <v>6.7121593187567507E-3</v>
      </c>
      <c r="K96" s="10">
        <f>3/24*OO[[#This Row],[67 (27JUN1985 06:00:00)-Water Temperature (C)]]*OO[[#This Row],[9]]/SUM(OO[9])</f>
        <v>3.5920258210657787E-4</v>
      </c>
      <c r="L96" s="10">
        <f>3/24*OO[[#This Row],[68 (27JUN1985 09:00:00)-Water Temperature (C)]]*OO[[#This Row],[10]]/SUM(OO[10])</f>
        <v>2.4474382374313117E-5</v>
      </c>
      <c r="M96" s="10">
        <f>3/24*OO[[#This Row],[69 (27JUN1985 12:00:00)-Water Temperature (C)]]*OO[[#This Row],[11]]/SUM(OO[11])</f>
        <v>1.2562917512223633E-5</v>
      </c>
      <c r="N96" s="10">
        <f>3/24*OO[[#This Row],[70 (27JUN1985 15:00:00)-Water Temperature (C)]]*OO[[#This Row],[12]]/SUM(OO[12])</f>
        <v>1.0237645313177769E-5</v>
      </c>
      <c r="O96" s="10">
        <f>3/24*OO[[#This Row],[71 (27JUN1985 18:00:00)-Water Temperature (C)]]*OO[[#This Row],[13]]/SUM(OO[13])</f>
        <v>8.4527302790710438E-6</v>
      </c>
      <c r="P96" s="10">
        <f>3/24*OO[[#This Row],[72 (27JUN1985 21:00:00)-Water Temperature (C)]]*OO[[#This Row],[14]]/SUM(OO[14])</f>
        <v>6.9159217805602309E-6</v>
      </c>
      <c r="Q96" s="10">
        <f>3/24*OO[[#This Row],[73 (28JUN1985 00:00:00)-Water Temperature (C)]]*OO[[#This Row],[15]]/SUM(OO[15])</f>
        <v>5.6131461014855938E-6</v>
      </c>
      <c r="R96" s="10">
        <f>3/24*OO[[#This Row],[74 (28JUN1985 03:00:00)-Water Temperature (C)]]*OO[[#This Row],[16]]/SUM(OO[16])</f>
        <v>4.5556749817771223E-6</v>
      </c>
      <c r="S96" s="10">
        <f>3/24*OO[[#This Row],[75 (28JUN1985 06:00:00)-Water Temperature (C)]]*OO[[#This Row],[17]]/SUM(OO[17])</f>
        <v>3.6677955208607453E-6</v>
      </c>
      <c r="T96" s="10">
        <f>3/24*OO[[#This Row],[76 (28JUN1985 09:00:00)-Water Temperature (C)]]*OO[[#This Row],[18]]/SUM(OO[18])</f>
        <v>2.9604115153198782E-6</v>
      </c>
      <c r="U96" s="10">
        <f>3/24*OO[[#This Row],[77 (28JUN1985 12:00:00)-Water Temperature (C)]]*OO[[#This Row],[19]]/SUM(OO[19])</f>
        <v>2.3983584517012128E-6</v>
      </c>
      <c r="V96" s="10">
        <f>3/24000000*OO[[#This Row],[78 (28JUN1985 15:00:00)-Water Temperature (C)]]*OO[[#This Row],[20]]</f>
        <v>1.9421353883743751E-6</v>
      </c>
      <c r="W96" s="10">
        <f>3/24000000*OO[[#This Row],[79 (28JUN1985 18:00:00)-Water Temperature (C)]]*OO[[#This Row],[21]]</f>
        <v>1.5871692100109999E-6</v>
      </c>
      <c r="X96" s="10">
        <f>3/24000000*OO[[#This Row],[80 (28JUN1985 21:00:00)-Water Temperature (C)]]*OO[[#This Row],[22]]</f>
        <v>1.3009464555243748E-6</v>
      </c>
      <c r="Y96" s="10">
        <f>3/24000000*OO[[#This Row],[81 (29JUN1985 00:00:00)-Water Temperature (C)]]*OO[[#This Row],[23]]</f>
        <v>1.0606555788112499E-6</v>
      </c>
      <c r="Z96" s="10">
        <f>3/24000000*OO[[#This Row],[82 (29JUN1985 03:00:00)-Water Temperature (C)]]*OO[[#This Row],[24]]</f>
        <v>8.6617633986499989E-7</v>
      </c>
      <c r="AA96" s="10">
        <f>3/24000000*OO[[#This Row],[83 (29JUN1985 06:00:00)-Water Temperature (C)]]*OO[[#This Row],[25]]</f>
        <v>7.0464128341725006E-7</v>
      </c>
      <c r="AB96" s="10">
        <f>3/24000000*OO[[#This Row],[84 (29JUN1985 09:00:00)-Water Temperature (C)]]*OO[[#This Row],[26]]</f>
        <v>5.7954958469999999E-7</v>
      </c>
      <c r="AC96" s="10">
        <f>3/24000000*OO[[#This Row],[85 (29JUN1985 12:00:00)-Water Temperature (C)]]*OO[[#This Row],[27]]</f>
        <v>4.7581473688875001E-7</v>
      </c>
      <c r="AD96" s="10">
        <f>3/24000000*OO[[#This Row],[86 (29JUN1985 15:00:00)-Water Temperature (C)]]*OO[[#This Row],[28]]</f>
        <v>3.9187288293424997E-7</v>
      </c>
      <c r="AE96" s="10">
        <f>3/24000000*OO[[#This Row],[88 (29JUN1985 21:00:00)-Water Temperature (C)]]*OO[[#This Row],[30]]</f>
        <v>2.6533054946825002E-7</v>
      </c>
      <c r="AF96" s="10">
        <f>3/24000000*OO[[#This Row],[88 (29JUN1985 21:00:00)-Water Temperature (C)]]*OO[[#This Row],[30]]</f>
        <v>2.6533054946825002E-7</v>
      </c>
      <c r="AG96" s="10">
        <f>3/24000000*OO[[#This Row],[89 (30JUN1985 00:00:00)-Water Temperature (C)]]*OO[[#This Row],[31]]</f>
        <v>2.1735942640139996E-7</v>
      </c>
      <c r="AH96" s="10">
        <f>3/24000000*OO[[#This Row],[90 (30JUN1985 03:00:00)-Water Temperature (C)]]*OO[[#This Row],[32]]</f>
        <v>1.7949945804927501E-7</v>
      </c>
      <c r="AI96" s="10">
        <f>3/24000000*OO[[#This Row],[91 (30JUN1985 06:00:00)-Water Temperature (C)]]*OO[[#This Row],[33]]</f>
        <v>1.4811762527347498E-7</v>
      </c>
      <c r="AJ96" s="10">
        <f>3/24000000*OO[[#This Row],[92 (30JUN1985 09:00:00)-Water Temperature (C)]]*OO[[#This Row],[34]]</f>
        <v>1.2310598747354999E-7</v>
      </c>
      <c r="AK96" s="10">
        <f>3/24000000*OO[[#This Row],[93 (30JUN1985 12:00:00)-Water Temperature (C)]]*OO[[#This Row],[35]]</f>
        <v>1.0328622139687499E-7</v>
      </c>
      <c r="AL96" s="10">
        <f>3/24000000*OO[[#This Row],[94 (30JUN1985 15:00:00)-Water Temperature (C)]]*OO[[#This Row],[36]]</f>
        <v>8.7036450770100006E-8</v>
      </c>
      <c r="AM96" s="10">
        <f>3/24000000*OO[[#This Row],[95 (30JUN1985 18:00:00)-Water Temperature (C)]]*OO[[#This Row],[37]]</f>
        <v>7.3877295803974999E-8</v>
      </c>
      <c r="AN96" s="10">
        <f>3/24000000*OO[[#This Row],[96 (30JUN1985 21:00:00)-Water Temperature (C)]]*OO[[#This Row],[38]]</f>
        <v>6.2690733274274985E-8</v>
      </c>
      <c r="AO96" s="10">
        <f>3/24000000*OO[[#This Row],[97 (01JUL1985 00:00:00)-Water Temperature (C)]]*OO[[#This Row],[39]]</f>
        <v>5.3432422079699991E-8</v>
      </c>
      <c r="AP96" s="10">
        <f>3/24000000*OO[[#This Row],[98 (01JUL1985 03:00:00)-Water Temperature (C)]]*OO[[#This Row],[40]]</f>
        <v>4.6168906471199999E-8</v>
      </c>
      <c r="AQ96" s="10">
        <f>3/24000000*OO[[#This Row],[99 (01JUL1985 06:00:00)-Water Temperature (C)]]*OO[[#This Row],[41]]</f>
        <v>3.9999666158824998E-8</v>
      </c>
      <c r="AR96" s="10">
        <f>3/24000000*OO[[#This Row],[100 (01JUL1985 09:00:00)-Water Temperature (C)]]*OO[[#This Row],[42]]</f>
        <v>3.4967892453812497E-8</v>
      </c>
      <c r="AS96" s="10">
        <f>3/24000000*OO[[#This Row],[101 (01JUL1985 12:00:00)-Water Temperature (C)]]*OO[[#This Row],[43]]</f>
        <v>3.0506913449100004E-8</v>
      </c>
      <c r="AT96" s="10">
        <f>3/24000000*OO[[#This Row],[102 (01JUL1985 15:00:00)-Water Temperature (C)]]*OO[[#This Row],[44]]</f>
        <v>2.6369107803999998E-8</v>
      </c>
      <c r="AU96" s="10">
        <f>3/24000000*OO[[#This Row],[103 (01JUL1985 18:00:00)-Water Temperature (C)]]*OO[[#This Row],[45]]</f>
        <v>2.3008647744014998E-8</v>
      </c>
      <c r="AV96" s="10">
        <f>3/24000000*OO[[#This Row],[104 (01JUL1985 21:00:00)-Water Temperature (C)]]*OO[[#This Row],[46]]</f>
        <v>2.0190741966333751E-8</v>
      </c>
      <c r="AW96" s="10">
        <f>3/24000000*OO[[#This Row],[105 (02JUL1985 00:00:00)-Water Temperature (C)]]*OO[[#This Row],[47]]</f>
        <v>1.7962696283174998E-8</v>
      </c>
      <c r="AX96" s="10">
        <f>3/24000000*OO[[#This Row],[106 (02JUL1985 03:00:00)-Water Temperature (C)]]*OO[[#This Row],[48]]</f>
        <v>1.5952142384244997E-8</v>
      </c>
      <c r="AY96" s="10">
        <f>3/24000000*OO[[#This Row],[107 (02JUL1985 06:00:00)-Water Temperature (C)]]*OO[[#This Row],[49]]</f>
        <v>1.4054444211718749E-8</v>
      </c>
      <c r="AZ96" s="10">
        <f>3/24000000*OO[[#This Row],[108 (02JUL1985 09:00:00)-Water Temperature (C)]]*OO[[#This Row],[50]]</f>
        <v>1.220065630239E-8</v>
      </c>
      <c r="BA96" s="10">
        <f>3/24000000*OO[[#This Row],[109 (02JUL1985 12:00:00)-Water Temperature (C)]]*OO[[#This Row],[51]]</f>
        <v>1.0722781617975E-8</v>
      </c>
      <c r="BB96" s="10">
        <f>3/24000000*OO[[#This Row],[110 (02JUL1985 15:00:00)-Water Temperature (C)]]*OO[[#This Row],[52]]</f>
        <v>9.5598697617112495E-9</v>
      </c>
      <c r="BC96" s="10">
        <f>3/24000000*OO[[#This Row],[111 (02JUL1985 18:00:00)-Water Temperature (C)]]*OO[[#This Row],[53]]</f>
        <v>8.5537607801799997E-9</v>
      </c>
      <c r="BD96" s="10">
        <f>3/24000000*OO[[#This Row],[112 (02JUL1985 21:00:00)-Water Temperature (C)]]*OO[[#This Row],[54]]</f>
        <v>7.5652854098799993E-9</v>
      </c>
      <c r="BE96" s="10">
        <f>3/24000000*OO[[#This Row],[113 (03JUL1985 00:00:00)-Water Temperature (C)]]*OO[[#This Row],[55]]</f>
        <v>6.6081831862375005E-9</v>
      </c>
      <c r="BF96" s="10">
        <f>3/24000000*OO[[#This Row],[114 (03JUL1985 03:00:00)-Water Temperature (C)]]*OO[[#This Row],[56]]</f>
        <v>5.78710846393875E-9</v>
      </c>
      <c r="BG96" s="10">
        <f>3/24000000*OO[[#This Row],[115 (03JUL1985 06:00:00)-Water Temperature (C)]]*OO[[#This Row],[57]]</f>
        <v>5.0306149833974993E-9</v>
      </c>
      <c r="BH96" s="10">
        <f>3/24000000*OO[[#This Row],[116 (03JUL1985 09:00:00)-Water Temperature (C)]]*OO[[#This Row],[58]]</f>
        <v>4.4107083798687502E-9</v>
      </c>
      <c r="BI96" s="10">
        <f>3/24000000*OO[[#This Row],[117 (03JUL1985 12:00:00)-Water Temperature (C)]]*OO[[#This Row],[59]]</f>
        <v>3.8691222903449997E-9</v>
      </c>
      <c r="BJ96" s="10">
        <f>3/24000000*OO[[#This Row],[118 (03JUL1985 15:00:00)-Water Temperature (C)]]*OO[[#This Row],[60]]</f>
        <v>3.3677362690399997E-9</v>
      </c>
      <c r="BK96" s="10">
        <f>3/24000000*OO[[#This Row],[119 (03JUL1985 18:00:00)-Water Temperature (C)]]*OO[[#This Row],[61]]</f>
        <v>2.9331849772462498E-9</v>
      </c>
      <c r="BL96" s="10">
        <f>3/24000000*OO[[#This Row],[120 (03JUL1985 21:00:00)-Water Temperature (C)]]*OO[[#This Row],[62]]</f>
        <v>2.5620456507912497E-9</v>
      </c>
      <c r="BM96" s="10">
        <f>3/24000000*OO[[#This Row],[121 (04JUL1985 00:00:00)-Water Temperature (C)]]*OO[[#This Row],[63]]</f>
        <v>2.2529128210106248E-9</v>
      </c>
      <c r="BN96" s="10">
        <f>3/24000000*OO[[#This Row],[122 (04JUL1985 03:00:00)-Water Temperature (C)]]*OO[[#This Row],[64]]</f>
        <v>1.9903734242452497E-9</v>
      </c>
      <c r="BO96" s="10">
        <f>3/24000000*OO[[#This Row],[123 (04JUL1985 06:00:00)-Water Temperature (C)]]*OO[[#This Row],[65]]</f>
        <v>1.750962728515E-9</v>
      </c>
      <c r="BP96" s="10">
        <f>3/24000000*OO[[#This Row],[124 (04JUL1985 09:00:00)-Water Temperature (C)]]*OO[[#This Row],[66]]</f>
        <v>1.5565793130194998E-9</v>
      </c>
      <c r="BQ96" s="10">
        <f>3/24000000*OO[[#This Row],[125 (04JUL1985 12:00:00)-Water Temperature (C)]]*OO[[#This Row],[67]]</f>
        <v>1.3812192860235001E-9</v>
      </c>
      <c r="BR96" s="10">
        <f>3/24000000*OO[[#This Row],[126 (04JUL1985 15:00:00)-Water Temperature (C)]]*OO[[#This Row],[68]]</f>
        <v>1.2226195022266252E-9</v>
      </c>
      <c r="BS96" s="10">
        <f>3/24000000*OO[[#This Row],[127 (04JUL1985 18:00:00)-Water Temperature (C)]]*OO[[#This Row],[69]]</f>
        <v>1.0825421745582499E-9</v>
      </c>
      <c r="BT96" s="10">
        <f>3/24000000*OO[[#This Row],[128 (04JUL1985 21:00:00)-Water Temperature (C)]]*OO[[#This Row],[70]]</f>
        <v>9.5997935073712487E-10</v>
      </c>
      <c r="BU96" s="10">
        <f>3/24000000*OO[[#This Row],[129 (05JUL1985 00:00:00)-Water Temperature (C)]]*OO[[#This Row],[71]]</f>
        <v>8.5157933043249995E-10</v>
      </c>
      <c r="BV96" s="10">
        <f>3/24000000*OO[[#This Row],[130 (05JUL1985 03:00:00)-Water Temperature (C)]]*OO[[#This Row],[72]]</f>
        <v>7.6109233989712488E-10</v>
      </c>
      <c r="BW96" s="10">
        <f>3/24000000*OO[[#This Row],[131 (05JUL1985 06:00:00)-Water Temperature (C)]]*OO[[#This Row],[73]]</f>
        <v>6.7916830734899994E-10</v>
      </c>
      <c r="BX96" s="10">
        <f>3/24000000*OO[[#This Row],[132 (05JUL1985 09:00:00)-Water Temperature (C)]]*OO[[#This Row],[74]]</f>
        <v>6.1318434102999997E-10</v>
      </c>
      <c r="BY96" s="10">
        <f>3/24000000*OO[[#This Row],[133 (05JUL1985 12:00:00)-Water Temperature (C)]]*OO[[#This Row],[75]]</f>
        <v>5.5475115456249988E-10</v>
      </c>
      <c r="BZ96" s="10">
        <f>3/24000000*OO[[#This Row],[134 (05JUL1985 15:00:00)-Water Temperature (C)]]*OO[[#This Row],[76]]</f>
        <v>5.0399730649612499E-10</v>
      </c>
      <c r="CA96" s="10">
        <f>3/24000000*OO[[#This Row],[135 (05JUL1985 18:00:00)-Water Temperature (C)]]*OO[[#This Row],[77]]</f>
        <v>4.6111074673037497E-10</v>
      </c>
      <c r="CB96" s="10">
        <f>3/24000000*OO[[#This Row],[136 (05JUL1985 21:00:00)-Water Temperature (C)]]*OO[[#This Row],[78]]</f>
        <v>4.2049342190625002E-10</v>
      </c>
      <c r="CC96" s="10">
        <f>3/24000000*OO[[#This Row],[137 (06JUL1985 00:00:00)-Water Temperature (C)]]*OO[[#This Row],[79]]</f>
        <v>3.8192977309187504E-10</v>
      </c>
      <c r="CD96" s="10">
        <f>3/24000000*OO[[#This Row],[138 (06JUL1985 03:00:00)-Water Temperature (C)]]*OO[[#This Row],[80]]</f>
        <v>3.4759071816100006E-10</v>
      </c>
      <c r="CE96" s="10">
        <f>3/24000000*OO[[#This Row],[139 (06JUL1985 06:00:00)-Water Temperature (C)]]*OO[[#This Row],[81]]</f>
        <v>3.1482109551537501E-10</v>
      </c>
      <c r="CF96" s="10">
        <f>3/24000000*OO[[#This Row],[140 (06JUL1985 09:00:00)-Water Temperature (C)]]*OO[[#This Row],[82]]</f>
        <v>2.8896074608274997E-10</v>
      </c>
      <c r="CG96" s="10">
        <f>3/24000000*OO[[#This Row],[141 (06JUL1985 12:00:00)-Water Temperature (C)]]*OO[[#This Row],[83]]</f>
        <v>2.64449901282E-10</v>
      </c>
      <c r="CH96" s="10">
        <f>3/24000000*OO[[#This Row],[142 (06JUL1985 15:00:00)-Water Temperature (C)]]*OO[[#This Row],[84]]</f>
        <v>2.4191396412468748E-10</v>
      </c>
      <c r="CI96" s="10">
        <f>3/24000000*OO[[#This Row],[143 (06JUL1985 18:00:00)-Water Temperature (C)]]*OO[[#This Row],[85]]</f>
        <v>2.2262322754781249E-10</v>
      </c>
      <c r="CJ96" s="10">
        <f>3/24000000*OO[[#This Row],[144 (06JUL1985 21:00:00)-Water Temperature (C)]]*OO[[#This Row],[86]]</f>
        <v>2.0436783751268747E-10</v>
      </c>
      <c r="CK96" s="10">
        <f>3/24000000*OO[[#This Row],[145 (07JUL1985 00:00:00)-Water Temperature (C)]]*OO[[#This Row],[87]]</f>
        <v>1.8756776149555002E-10</v>
      </c>
      <c r="CL96" s="10">
        <f>3/24000000*OO[[#This Row],[146 (07JUL1985 03:00:00)-Water Temperature (C)]]*OO[[#This Row],[88]]</f>
        <v>1.7356462433012502E-10</v>
      </c>
      <c r="CM96" s="10">
        <f>3/24000000*OO[[#This Row],[147 (07JUL1985 06:00:00)-Water Temperature (C)]]*OO[[#This Row],[89]]</f>
        <v>1.5947301169657498E-10</v>
      </c>
      <c r="CN96" s="10">
        <f>3/24000000*OO[[#This Row],[148 (07JUL1985 09:00:00)-Water Temperature (C)]]*OO[[#This Row],[90]]</f>
        <v>1.44996608108375E-10</v>
      </c>
      <c r="CO96" s="10">
        <f>3/24000000*OO[[#This Row],[149 (07JUL1985 12:00:00)-Water Temperature (C)]]*OO[[#This Row],[91]]</f>
        <v>1.32405327456325E-10</v>
      </c>
      <c r="CP96" s="10">
        <f>3/24000000*OO[[#This Row],[150 (07JUL1985 15:00:00)-Water Temperature (C)]]*OO[[#This Row],[92]]</f>
        <v>1.2262383885145001E-10</v>
      </c>
      <c r="CQ96" s="10">
        <f>3/24000000*OO[[#This Row],[151 (07JUL1985 18:00:00)-Water Temperature (C)]]*OO[[#This Row],[93]]</f>
        <v>1.1247034755059999E-10</v>
      </c>
      <c r="CR96" s="10">
        <f>3/24000000*OO[[#This Row],[152 (07JUL1985 21:00:00)-Water Temperature (C)]]*OO[[#This Row],[94]]</f>
        <v>1.0370027175547498E-10</v>
      </c>
      <c r="CS96" s="10">
        <f>3/24000000*OO[[#This Row],[153 (08JUL1985 00:00:00)-Water Temperature (C)]]*OO[[#This Row],[95]]</f>
        <v>9.6794093870250007E-11</v>
      </c>
      <c r="CT96" s="10">
        <f>3/24000000*OO[[#This Row],[154 (08JUL1985 03:00:00)-Water Temperature (C)]]*OO[[#This Row],[96]]</f>
        <v>9.0412153585875003E-11</v>
      </c>
      <c r="CU96" s="10">
        <f>3/24000000*OO[[#This Row],[155 (08JUL1985 06:00:00)-Water Temperature (C)]]*OO[[#This Row],[97]]</f>
        <v>8.4016428192424988E-11</v>
      </c>
      <c r="CV96" s="10">
        <f>3/24000000*OO[[#This Row],[156 (08JUL1985 09:00:00)-Water Temperature (C)]]*OO[[#This Row],[98]]</f>
        <v>7.9393066374849996E-11</v>
      </c>
      <c r="CW96" s="10">
        <f>3/24000000*OO[[#This Row],[157 (08JUL1985 12:00:00)-Water Temperature (C)]]*OO[[#This Row],[99]]</f>
        <v>7.5113889385500004E-11</v>
      </c>
    </row>
    <row r="97" spans="1:101" x14ac:dyDescent="0.35">
      <c r="A97" t="s">
        <v>102</v>
      </c>
      <c r="B97">
        <v>833.72249999999997</v>
      </c>
      <c r="C97" s="10">
        <f>3/24*OO[[#This Row],[59 (26JUN1985 06:00:00)-Water Temperature (C)]]*OO[[#This Row],[1]]/SUM(OO[1])</f>
        <v>8.4041584859364755E-44</v>
      </c>
      <c r="D97" s="10">
        <f>3/24*OO[[#This Row],[60 (26JUN1985 09:00:00)-Water Temperature (C)]]*OO[[#This Row],[2]]/SUM(OO[2])</f>
        <v>1.73384960135618E-26</v>
      </c>
      <c r="E97" s="10">
        <f>3/24*OO[[#This Row],[61 (26JUN1985 12:00:00)-Water Temperature (C)]]*OO[[#This Row],[3]]/SUM(OO[3])</f>
        <v>5.0942883903984913E-13</v>
      </c>
      <c r="F97" s="10">
        <f>3/24*OO[[#This Row],[62 (26JUN1985 15:00:00)-Water Temperature (C)]]*OO[[#This Row],[4]]/SUM(OO[4])</f>
        <v>8.3791305009721538E-5</v>
      </c>
      <c r="G97" s="10">
        <f>3/24*OO[[#This Row],[63 (26JUN1985 18:00:00)-Water Temperature (C)]]*OO[[#This Row],[5]]/SUM(OO[5])</f>
        <v>1.5190481086267296E-2</v>
      </c>
      <c r="H97" s="10">
        <f>3/24*OO[[#This Row],[64 (26JUN1985 21:00:00)-Water Temperature (C)]]*OO[[#This Row],[6]]/SUM(OO[6])</f>
        <v>6.6291024918912547E-2</v>
      </c>
      <c r="I97" s="10">
        <f>3/24*OO[[#This Row],[65 (27JUN1985 00:00:00)-Water Temperature (C)]]*OO[[#This Row],[7]]/SUM(OO[7])</f>
        <v>3.4994772305625393E-2</v>
      </c>
      <c r="J97" s="10">
        <f>3/24*OO[[#This Row],[66 (27JUN1985 03:00:00)-Water Temperature (C)]]*OO[[#This Row],[8]]/SUM(OO[8])</f>
        <v>4.7277331387204375E-3</v>
      </c>
      <c r="K97" s="10">
        <f>3/24*OO[[#This Row],[67 (27JUN1985 06:00:00)-Water Temperature (C)]]*OO[[#This Row],[9]]/SUM(OO[9])</f>
        <v>2.6367366361601389E-4</v>
      </c>
      <c r="L97" s="10">
        <f>3/24*OO[[#This Row],[68 (27JUN1985 09:00:00)-Water Temperature (C)]]*OO[[#This Row],[10]]/SUM(OO[10])</f>
        <v>1.6387532489215926E-5</v>
      </c>
      <c r="M97" s="10">
        <f>3/24*OO[[#This Row],[69 (27JUN1985 12:00:00)-Water Temperature (C)]]*OO[[#This Row],[11]]/SUM(OO[11])</f>
        <v>7.660180488181024E-6</v>
      </c>
      <c r="N97" s="10">
        <f>3/24*OO[[#This Row],[70 (27JUN1985 15:00:00)-Water Temperature (C)]]*OO[[#This Row],[12]]/SUM(OO[12])</f>
        <v>6.2167322154083112E-6</v>
      </c>
      <c r="O97" s="10">
        <f>3/24*OO[[#This Row],[71 (27JUN1985 18:00:00)-Water Temperature (C)]]*OO[[#This Row],[13]]/SUM(OO[13])</f>
        <v>5.1294229816858449E-6</v>
      </c>
      <c r="P97" s="10">
        <f>3/24*OO[[#This Row],[72 (27JUN1985 21:00:00)-Water Temperature (C)]]*OO[[#This Row],[14]]/SUM(OO[14])</f>
        <v>4.1955211266496807E-6</v>
      </c>
      <c r="Q97" s="10">
        <f>3/24*OO[[#This Row],[73 (28JUN1985 00:00:00)-Water Temperature (C)]]*OO[[#This Row],[15]]/SUM(OO[15])</f>
        <v>3.4051906380721669E-6</v>
      </c>
      <c r="R97" s="10">
        <f>3/24*OO[[#This Row],[74 (28JUN1985 03:00:00)-Water Temperature (C)]]*OO[[#This Row],[16]]/SUM(OO[16])</f>
        <v>2.7642045218977422E-6</v>
      </c>
      <c r="S97" s="10">
        <f>3/24*OO[[#This Row],[75 (28JUN1985 06:00:00)-Water Temperature (C)]]*OO[[#This Row],[17]]/SUM(OO[17])</f>
        <v>2.2273121728025378E-6</v>
      </c>
      <c r="T97" s="10">
        <f>3/24*OO[[#This Row],[76 (28JUN1985 09:00:00)-Water Temperature (C)]]*OO[[#This Row],[18]]/SUM(OO[18])</f>
        <v>1.7990363843452778E-6</v>
      </c>
      <c r="U97" s="10">
        <f>3/24*OO[[#This Row],[77 (28JUN1985 12:00:00)-Water Temperature (C)]]*OO[[#This Row],[19]]/SUM(OO[19])</f>
        <v>1.4578514581769104E-6</v>
      </c>
      <c r="V97" s="10">
        <f>3/24000000*OO[[#This Row],[78 (28JUN1985 15:00:00)-Water Temperature (C)]]*OO[[#This Row],[20]]</f>
        <v>1.1802086998199999E-6</v>
      </c>
      <c r="W97" s="10">
        <f>3/24000000*OO[[#This Row],[79 (28JUN1985 18:00:00)-Water Temperature (C)]]*OO[[#This Row],[21]]</f>
        <v>9.6356129218587498E-7</v>
      </c>
      <c r="X97" s="10">
        <f>3/24000000*OO[[#This Row],[80 (28JUN1985 21:00:00)-Water Temperature (C)]]*OO[[#This Row],[22]]</f>
        <v>7.8923555137975007E-7</v>
      </c>
      <c r="Y97" s="10">
        <f>3/24000000*OO[[#This Row],[81 (29JUN1985 00:00:00)-Water Temperature (C)]]*OO[[#This Row],[23]]</f>
        <v>6.4325175431000003E-7</v>
      </c>
      <c r="Z97" s="10">
        <f>3/24000000*OO[[#This Row],[82 (29JUN1985 03:00:00)-Water Temperature (C)]]*OO[[#This Row],[24]]</f>
        <v>5.2550149733749998E-7</v>
      </c>
      <c r="AA97" s="10">
        <f>3/24000000*OO[[#This Row],[83 (29JUN1985 06:00:00)-Water Temperature (C)]]*OO[[#This Row],[25]]</f>
        <v>4.2779999236124995E-7</v>
      </c>
      <c r="AB97" s="10">
        <f>3/24000000*OO[[#This Row],[84 (29JUN1985 09:00:00)-Water Temperature (C)]]*OO[[#This Row],[26]]</f>
        <v>3.5216172190012497E-7</v>
      </c>
      <c r="AC97" s="10">
        <f>3/24000000*OO[[#This Row],[85 (29JUN1985 12:00:00)-Water Temperature (C)]]*OO[[#This Row],[27]]</f>
        <v>2.8925753882575003E-7</v>
      </c>
      <c r="AD97" s="10">
        <f>3/24000000*OO[[#This Row],[86 (29JUN1985 15:00:00)-Water Temperature (C)]]*OO[[#This Row],[28]]</f>
        <v>2.3812917739949997E-7</v>
      </c>
      <c r="AE97" s="10">
        <f>3/24000000*OO[[#This Row],[88 (29JUN1985 21:00:00)-Water Temperature (C)]]*OO[[#This Row],[30]]</f>
        <v>1.610029406086E-7</v>
      </c>
      <c r="AF97" s="10">
        <f>3/24000000*OO[[#This Row],[88 (29JUN1985 21:00:00)-Water Temperature (C)]]*OO[[#This Row],[30]]</f>
        <v>1.610029406086E-7</v>
      </c>
      <c r="AG97" s="10">
        <f>3/24000000*OO[[#This Row],[89 (30JUN1985 00:00:00)-Water Temperature (C)]]*OO[[#This Row],[31]]</f>
        <v>1.3179874007238747E-7</v>
      </c>
      <c r="AH97" s="10">
        <f>3/24000000*OO[[#This Row],[90 (30JUN1985 03:00:00)-Water Temperature (C)]]*OO[[#This Row],[32]]</f>
        <v>1.088366457483E-7</v>
      </c>
      <c r="AI97" s="10">
        <f>3/24000000*OO[[#This Row],[91 (30JUN1985 06:00:00)-Water Temperature (C)]]*OO[[#This Row],[33]]</f>
        <v>8.9869147196399994E-8</v>
      </c>
      <c r="AJ97" s="10">
        <f>3/24000000*OO[[#This Row],[92 (30JUN1985 09:00:00)-Water Temperature (C)]]*OO[[#This Row],[34]]</f>
        <v>7.4745760743837497E-8</v>
      </c>
      <c r="AK97" s="10">
        <f>3/24000000*OO[[#This Row],[93 (30JUN1985 12:00:00)-Water Temperature (C)]]*OO[[#This Row],[35]]</f>
        <v>6.2725047680000008E-8</v>
      </c>
      <c r="AL97" s="10">
        <f>3/24000000*OO[[#This Row],[94 (30JUN1985 15:00:00)-Water Temperature (C)]]*OO[[#This Row],[36]]</f>
        <v>5.2837311946562497E-8</v>
      </c>
      <c r="AM97" s="10">
        <f>3/24000000*OO[[#This Row],[95 (30JUN1985 18:00:00)-Water Temperature (C)]]*OO[[#This Row],[37]]</f>
        <v>4.4797067270649995E-8</v>
      </c>
      <c r="AN97" s="10">
        <f>3/24000000*OO[[#This Row],[96 (30JUN1985 21:00:00)-Water Temperature (C)]]*OO[[#This Row],[38]]</f>
        <v>3.7963273186462496E-8</v>
      </c>
      <c r="AO97" s="10">
        <f>3/24000000*OO[[#This Row],[97 (01JUL1985 00:00:00)-Water Temperature (C)]]*OO[[#This Row],[39]]</f>
        <v>3.2324177226400001E-8</v>
      </c>
      <c r="AP97" s="10">
        <f>3/24000000*OO[[#This Row],[98 (01JUL1985 03:00:00)-Water Temperature (C)]]*OO[[#This Row],[40]]</f>
        <v>2.7918633283199999E-8</v>
      </c>
      <c r="AQ97" s="10">
        <f>3/24000000*OO[[#This Row],[99 (01JUL1985 06:00:00)-Water Temperature (C)]]*OO[[#This Row],[41]]</f>
        <v>2.4199396615444998E-8</v>
      </c>
      <c r="AR97" s="10">
        <f>3/24000000*OO[[#This Row],[100 (01JUL1985 09:00:00)-Water Temperature (C)]]*OO[[#This Row],[42]]</f>
        <v>2.1170693151464998E-8</v>
      </c>
      <c r="AS97" s="10">
        <f>3/24000000*OO[[#This Row],[101 (01JUL1985 12:00:00)-Water Temperature (C)]]*OO[[#This Row],[43]]</f>
        <v>1.847987903895875E-8</v>
      </c>
      <c r="AT97" s="10">
        <f>3/24000000*OO[[#This Row],[102 (01JUL1985 15:00:00)-Water Temperature (C)]]*OO[[#This Row],[44]]</f>
        <v>1.5968385449720002E-8</v>
      </c>
      <c r="AU97" s="10">
        <f>3/24000000*OO[[#This Row],[103 (01JUL1985 18:00:00)-Water Temperature (C)]]*OO[[#This Row],[45]]</f>
        <v>1.3917297586443749E-8</v>
      </c>
      <c r="AV97" s="10">
        <f>3/24000000*OO[[#This Row],[104 (01JUL1985 21:00:00)-Water Temperature (C)]]*OO[[#This Row],[46]]</f>
        <v>1.21992860097875E-8</v>
      </c>
      <c r="AW97" s="10">
        <f>3/24000000*OO[[#This Row],[105 (02JUL1985 00:00:00)-Water Temperature (C)]]*OO[[#This Row],[47]]</f>
        <v>1.0850305642040001E-8</v>
      </c>
      <c r="AX97" s="10">
        <f>3/24000000*OO[[#This Row],[106 (02JUL1985 03:00:00)-Water Temperature (C)]]*OO[[#This Row],[48]]</f>
        <v>9.6388312086149987E-9</v>
      </c>
      <c r="AY97" s="10">
        <f>3/24000000*OO[[#This Row],[107 (02JUL1985 06:00:00)-Water Temperature (C)]]*OO[[#This Row],[49]]</f>
        <v>8.4984818586062501E-9</v>
      </c>
      <c r="AZ97" s="10">
        <f>3/24000000*OO[[#This Row],[108 (02JUL1985 09:00:00)-Water Temperature (C)]]*OO[[#This Row],[50]]</f>
        <v>7.3822112716274997E-9</v>
      </c>
      <c r="BA97" s="10">
        <f>3/24000000*OO[[#This Row],[109 (02JUL1985 12:00:00)-Water Temperature (C)]]*OO[[#This Row],[51]]</f>
        <v>6.4868931678375E-9</v>
      </c>
      <c r="BB97" s="10">
        <f>3/24000000*OO[[#This Row],[110 (02JUL1985 15:00:00)-Water Temperature (C)]]*OO[[#This Row],[52]]</f>
        <v>5.7835185742687499E-9</v>
      </c>
      <c r="BC97" s="10">
        <f>3/24000000*OO[[#This Row],[111 (02JUL1985 18:00:00)-Water Temperature (C)]]*OO[[#This Row],[53]]</f>
        <v>5.1727520356337494E-9</v>
      </c>
      <c r="BD97" s="10">
        <f>3/24000000*OO[[#This Row],[112 (02JUL1985 21:00:00)-Water Temperature (C)]]*OO[[#This Row],[54]]</f>
        <v>4.5730461341024998E-9</v>
      </c>
      <c r="BE97" s="10">
        <f>3/24000000*OO[[#This Row],[113 (03JUL1985 00:00:00)-Water Temperature (C)]]*OO[[#This Row],[55]]</f>
        <v>3.9933202571900004E-9</v>
      </c>
      <c r="BF97" s="10">
        <f>3/24000000*OO[[#This Row],[114 (03JUL1985 03:00:00)-Water Temperature (C)]]*OO[[#This Row],[56]]</f>
        <v>3.4985481604975001E-9</v>
      </c>
      <c r="BG97" s="10">
        <f>3/24000000*OO[[#This Row],[115 (03JUL1985 06:00:00)-Water Temperature (C)]]*OO[[#This Row],[57]]</f>
        <v>3.0425871426562498E-9</v>
      </c>
      <c r="BH97" s="10">
        <f>3/24000000*OO[[#This Row],[116 (03JUL1985 09:00:00)-Water Temperature (C)]]*OO[[#This Row],[58]]</f>
        <v>2.6692066577125E-9</v>
      </c>
      <c r="BI97" s="10">
        <f>3/24000000*OO[[#This Row],[117 (03JUL1985 12:00:00)-Water Temperature (C)]]*OO[[#This Row],[59]]</f>
        <v>2.3432725018893747E-9</v>
      </c>
      <c r="BJ97" s="10">
        <f>3/24000000*OO[[#This Row],[118 (03JUL1985 15:00:00)-Water Temperature (C)]]*OO[[#This Row],[60]]</f>
        <v>2.0399108766879999E-9</v>
      </c>
      <c r="BK97" s="10">
        <f>3/24000000*OO[[#This Row],[119 (03JUL1985 18:00:00)-Water Temperature (C)]]*OO[[#This Row],[61]]</f>
        <v>1.7755388846907498E-9</v>
      </c>
      <c r="BL97" s="10">
        <f>3/24000000*OO[[#This Row],[120 (03JUL1985 21:00:00)-Water Temperature (C)]]*OO[[#This Row],[62]]</f>
        <v>1.5490914750029999E-9</v>
      </c>
      <c r="BM97" s="10">
        <f>3/24000000*OO[[#This Row],[121 (04JUL1985 00:00:00)-Water Temperature (C)]]*OO[[#This Row],[63]]</f>
        <v>1.3614147550299999E-9</v>
      </c>
      <c r="BN97" s="10">
        <f>3/24000000*OO[[#This Row],[122 (04JUL1985 03:00:00)-Water Temperature (C)]]*OO[[#This Row],[64]]</f>
        <v>1.2031272302198748E-9</v>
      </c>
      <c r="BO97" s="10">
        <f>3/24000000*OO[[#This Row],[123 (04JUL1985 06:00:00)-Water Temperature (C)]]*OO[[#This Row],[65]]</f>
        <v>1.059031020849E-9</v>
      </c>
      <c r="BP97" s="10">
        <f>3/24000000*OO[[#This Row],[124 (04JUL1985 09:00:00)-Water Temperature (C)]]*OO[[#This Row],[66]]</f>
        <v>9.4209139008074998E-10</v>
      </c>
      <c r="BQ97" s="10">
        <f>3/24000000*OO[[#This Row],[125 (04JUL1985 12:00:00)-Water Temperature (C)]]*OO[[#This Row],[67]]</f>
        <v>8.3625946979550005E-10</v>
      </c>
      <c r="BR97" s="10">
        <f>3/24000000*OO[[#This Row],[126 (04JUL1985 15:00:00)-Water Temperature (C)]]*OO[[#This Row],[68]]</f>
        <v>7.4007834308362493E-10</v>
      </c>
      <c r="BS97" s="10">
        <f>3/24000000*OO[[#This Row],[127 (04JUL1985 18:00:00)-Water Temperature (C)]]*OO[[#This Row],[69]]</f>
        <v>6.5474977397624991E-10</v>
      </c>
      <c r="BT97" s="10">
        <f>3/24000000*OO[[#This Row],[128 (04JUL1985 21:00:00)-Water Temperature (C)]]*OO[[#This Row],[70]]</f>
        <v>5.8010723590950004E-10</v>
      </c>
      <c r="BU97" s="10">
        <f>3/24000000*OO[[#This Row],[129 (05JUL1985 00:00:00)-Water Temperature (C)]]*OO[[#This Row],[71]]</f>
        <v>5.144501148751249E-10</v>
      </c>
      <c r="BV97" s="10">
        <f>3/24000000*OO[[#This Row],[130 (05JUL1985 03:00:00)-Water Temperature (C)]]*OO[[#This Row],[72]]</f>
        <v>4.5970978469074993E-10</v>
      </c>
      <c r="BW97" s="10">
        <f>3/24000000*OO[[#This Row],[131 (05JUL1985 06:00:00)-Water Temperature (C)]]*OO[[#This Row],[73]]</f>
        <v>4.1044636276874999E-10</v>
      </c>
      <c r="BX97" s="10">
        <f>3/24000000*OO[[#This Row],[132 (05JUL1985 09:00:00)-Water Temperature (C)]]*OO[[#This Row],[74]]</f>
        <v>3.7076131067887495E-10</v>
      </c>
      <c r="BY97" s="10">
        <f>3/24000000*OO[[#This Row],[133 (05JUL1985 12:00:00)-Water Temperature (C)]]*OO[[#This Row],[75]]</f>
        <v>3.3553615091550006E-10</v>
      </c>
      <c r="BZ97" s="10">
        <f>3/24000000*OO[[#This Row],[134 (05JUL1985 15:00:00)-Water Temperature (C)]]*OO[[#This Row],[76]]</f>
        <v>3.0467974881825002E-10</v>
      </c>
      <c r="CA97" s="10">
        <f>3/24000000*OO[[#This Row],[135 (05JUL1985 18:00:00)-Water Temperature (C)]]*OO[[#This Row],[77]]</f>
        <v>2.7850816279774995E-10</v>
      </c>
      <c r="CB97" s="10">
        <f>3/24000000*OO[[#This Row],[136 (05JUL1985 21:00:00)-Water Temperature (C)]]*OO[[#This Row],[78]]</f>
        <v>2.5378040375099995E-10</v>
      </c>
      <c r="CC97" s="10">
        <f>3/24000000*OO[[#This Row],[137 (06JUL1985 00:00:00)-Water Temperature (C)]]*OO[[#This Row],[79]]</f>
        <v>2.3043711066749999E-10</v>
      </c>
      <c r="CD97" s="10">
        <f>3/24000000*OO[[#This Row],[138 (06JUL1985 03:00:00)-Water Temperature (C)]]*OO[[#This Row],[80]]</f>
        <v>2.0977293716639997E-10</v>
      </c>
      <c r="CE97" s="10">
        <f>3/24000000*OO[[#This Row],[139 (06JUL1985 06:00:00)-Water Temperature (C)]]*OO[[#This Row],[81]]</f>
        <v>1.9015571534109998E-10</v>
      </c>
      <c r="CF97" s="10">
        <f>3/24000000*OO[[#This Row],[140 (06JUL1985 09:00:00)-Water Temperature (C)]]*OO[[#This Row],[82]]</f>
        <v>1.7467003376025001E-10</v>
      </c>
      <c r="CG97" s="10">
        <f>3/24000000*OO[[#This Row],[141 (06JUL1985 12:00:00)-Water Temperature (C)]]*OO[[#This Row],[83]]</f>
        <v>1.5993203975954994E-10</v>
      </c>
      <c r="CH97" s="10">
        <f>3/24000000*OO[[#This Row],[142 (06JUL1985 15:00:00)-Water Temperature (C)]]*OO[[#This Row],[84]]</f>
        <v>1.4626063640100002E-10</v>
      </c>
      <c r="CI97" s="10">
        <f>3/24000000*OO[[#This Row],[143 (06JUL1985 18:00:00)-Water Temperature (C)]]*OO[[#This Row],[85]]</f>
        <v>1.3447215495600003E-10</v>
      </c>
      <c r="CJ97" s="10">
        <f>3/24000000*OO[[#This Row],[144 (06JUL1985 21:00:00)-Water Temperature (C)]]*OO[[#This Row],[86]]</f>
        <v>1.23336564192225E-10</v>
      </c>
      <c r="CK97" s="10">
        <f>3/24000000*OO[[#This Row],[145 (07JUL1985 00:00:00)-Water Temperature (C)]]*OO[[#This Row],[87]]</f>
        <v>1.1311459330559998E-10</v>
      </c>
      <c r="CL97" s="10">
        <f>3/24000000*OO[[#This Row],[146 (07JUL1985 03:00:00)-Water Temperature (C)]]*OO[[#This Row],[88]]</f>
        <v>1.0465685226699998E-10</v>
      </c>
      <c r="CM97" s="10">
        <f>3/24000000*OO[[#This Row],[147 (07JUL1985 06:00:00)-Water Temperature (C)]]*OO[[#This Row],[89]]</f>
        <v>9.6224765802000003E-11</v>
      </c>
      <c r="CN97" s="10">
        <f>3/24000000*OO[[#This Row],[148 (07JUL1985 09:00:00)-Water Temperature (C)]]*OO[[#This Row],[90]]</f>
        <v>8.7575729109212494E-11</v>
      </c>
      <c r="CO97" s="10">
        <f>3/24000000*OO[[#This Row],[149 (07JUL1985 12:00:00)-Water Temperature (C)]]*OO[[#This Row],[91]]</f>
        <v>7.9983225827999998E-11</v>
      </c>
      <c r="CP97" s="10">
        <f>3/24000000*OO[[#This Row],[150 (07JUL1985 15:00:00)-Water Temperature (C)]]*OO[[#This Row],[92]]</f>
        <v>7.4071569703424987E-11</v>
      </c>
      <c r="CQ97" s="10">
        <f>3/24000000*OO[[#This Row],[151 (07JUL1985 18:00:00)-Water Temperature (C)]]*OO[[#This Row],[93]]</f>
        <v>6.7899088054049994E-11</v>
      </c>
      <c r="CR97" s="10">
        <f>3/24000000*OO[[#This Row],[152 (07JUL1985 21:00:00)-Water Temperature (C)]]*OO[[#This Row],[94]]</f>
        <v>6.2526944602849989E-11</v>
      </c>
      <c r="CS97" s="10">
        <f>3/24000000*OO[[#This Row],[153 (08JUL1985 00:00:00)-Water Temperature (C)]]*OO[[#This Row],[95]]</f>
        <v>5.8330557313875001E-11</v>
      </c>
      <c r="CT97" s="10">
        <f>3/24000000*OO[[#This Row],[154 (08JUL1985 03:00:00)-Water Temperature (C)]]*OO[[#This Row],[96]]</f>
        <v>5.4498717621200001E-11</v>
      </c>
      <c r="CU97" s="10">
        <f>3/24000000*OO[[#This Row],[155 (08JUL1985 06:00:00)-Water Temperature (C)]]*OO[[#This Row],[97]]</f>
        <v>5.0656446930374987E-11</v>
      </c>
      <c r="CV97" s="10">
        <f>3/24000000*OO[[#This Row],[156 (08JUL1985 09:00:00)-Water Temperature (C)]]*OO[[#This Row],[98]]</f>
        <v>4.7884575322199998E-11</v>
      </c>
      <c r="CW97" s="10">
        <f>3/24000000*OO[[#This Row],[157 (08JUL1985 12:00:00)-Water Temperature (C)]]*OO[[#This Row],[99]]</f>
        <v>4.5344639599124996E-11</v>
      </c>
    </row>
    <row r="98" spans="1:101" x14ac:dyDescent="0.35">
      <c r="A98" t="s">
        <v>103</v>
      </c>
      <c r="B98">
        <v>843.96370000000002</v>
      </c>
      <c r="C98" s="10">
        <f>3/24*OO[[#This Row],[59 (26JUN1985 06:00:00)-Water Temperature (C)]]*OO[[#This Row],[1]]/SUM(OO[1])</f>
        <v>0</v>
      </c>
      <c r="D98" s="10">
        <f>3/24*OO[[#This Row],[60 (26JUN1985 09:00:00)-Water Temperature (C)]]*OO[[#This Row],[2]]/SUM(OO[2])</f>
        <v>2.6594267571334502E-27</v>
      </c>
      <c r="E98" s="10">
        <f>3/24*OO[[#This Row],[61 (26JUN1985 12:00:00)-Water Temperature (C)]]*OO[[#This Row],[3]]/SUM(OO[3])</f>
        <v>9.2230781029350289E-14</v>
      </c>
      <c r="F98" s="10">
        <f>3/24*OO[[#This Row],[62 (26JUN1985 15:00:00)-Water Temperature (C)]]*OO[[#This Row],[4]]/SUM(OO[4])</f>
        <v>6.2641588767939525E-5</v>
      </c>
      <c r="G98" s="10">
        <f>3/24*OO[[#This Row],[63 (26JUN1985 18:00:00)-Water Temperature (C)]]*OO[[#This Row],[5]]/SUM(OO[5])</f>
        <v>1.5006761903059595E-2</v>
      </c>
      <c r="H98" s="10">
        <f>3/24*OO[[#This Row],[64 (26JUN1985 21:00:00)-Water Temperature (C)]]*OO[[#This Row],[6]]/SUM(OO[6])</f>
        <v>7.704984722963093E-2</v>
      </c>
      <c r="I98" s="10">
        <f>3/24*OO[[#This Row],[65 (27JUN1985 00:00:00)-Water Temperature (C)]]*OO[[#This Row],[7]]/SUM(OO[7])</f>
        <v>4.558297168363331E-2</v>
      </c>
      <c r="J98" s="10">
        <f>3/24*OO[[#This Row],[66 (27JUN1985 03:00:00)-Water Temperature (C)]]*OO[[#This Row],[8]]/SUM(OO[8])</f>
        <v>6.7020537843662702E-3</v>
      </c>
      <c r="K98" s="10">
        <f>3/24*OO[[#This Row],[67 (27JUN1985 06:00:00)-Water Temperature (C)]]*OO[[#This Row],[9]]/SUM(OO[9])</f>
        <v>3.9528232352086998E-4</v>
      </c>
      <c r="L98" s="10">
        <f>3/24*OO[[#This Row],[68 (27JUN1985 09:00:00)-Water Temperature (C)]]*OO[[#This Row],[10]]/SUM(OO[10])</f>
        <v>2.2561361394122347E-5</v>
      </c>
      <c r="M98" s="10">
        <f>3/24*OO[[#This Row],[69 (27JUN1985 12:00:00)-Water Temperature (C)]]*OO[[#This Row],[11]]/SUM(OO[11])</f>
        <v>9.3146737016358407E-6</v>
      </c>
      <c r="N98" s="10">
        <f>3/24*OO[[#This Row],[70 (27JUN1985 15:00:00)-Water Temperature (C)]]*OO[[#This Row],[12]]/SUM(OO[12])</f>
        <v>7.5106431251123752E-6</v>
      </c>
      <c r="O98" s="10">
        <f>3/24*OO[[#This Row],[71 (27JUN1985 18:00:00)-Water Temperature (C)]]*OO[[#This Row],[13]]/SUM(OO[13])</f>
        <v>6.1926305656531221E-6</v>
      </c>
      <c r="P98" s="10">
        <f>3/24*OO[[#This Row],[72 (27JUN1985 21:00:00)-Water Temperature (C)]]*OO[[#This Row],[14]]/SUM(OO[14])</f>
        <v>5.0635710152552403E-6</v>
      </c>
      <c r="Q98" s="10">
        <f>3/24*OO[[#This Row],[73 (28JUN1985 00:00:00)-Water Temperature (C)]]*OO[[#This Row],[15]]/SUM(OO[15])</f>
        <v>4.1094187121364207E-6</v>
      </c>
      <c r="R98" s="10">
        <f>3/24*OO[[#This Row],[74 (28JUN1985 03:00:00)-Water Temperature (C)]]*OO[[#This Row],[16]]/SUM(OO[16])</f>
        <v>3.3363345314006755E-6</v>
      </c>
      <c r="S98" s="10">
        <f>3/24*OO[[#This Row],[75 (28JUN1985 06:00:00)-Water Temperature (C)]]*OO[[#This Row],[17]]/SUM(OO[17])</f>
        <v>2.6905510649879657E-6</v>
      </c>
      <c r="T98" s="10">
        <f>3/24*OO[[#This Row],[76 (28JUN1985 09:00:00)-Water Temperature (C)]]*OO[[#This Row],[18]]/SUM(OO[18])</f>
        <v>2.1749623941053248E-6</v>
      </c>
      <c r="U98" s="10">
        <f>3/24*OO[[#This Row],[77 (28JUN1985 12:00:00)-Water Temperature (C)]]*OO[[#This Row],[19]]/SUM(OO[19])</f>
        <v>1.7630942424813489E-6</v>
      </c>
      <c r="V98" s="10">
        <f>3/24000000*OO[[#This Row],[78 (28JUN1985 15:00:00)-Water Temperature (C)]]*OO[[#This Row],[20]]</f>
        <v>1.426804688837E-6</v>
      </c>
      <c r="W98" s="10">
        <f>3/24000000*OO[[#This Row],[79 (28JUN1985 18:00:00)-Water Temperature (C)]]*OO[[#This Row],[21]]</f>
        <v>1.1638203924802499E-6</v>
      </c>
      <c r="X98" s="10">
        <f>3/24000000*OO[[#This Row],[80 (28JUN1985 21:00:00)-Water Temperature (C)]]*OO[[#This Row],[22]]</f>
        <v>9.5242671556499989E-7</v>
      </c>
      <c r="Y98" s="10">
        <f>3/24000000*OO[[#This Row],[81 (29JUN1985 00:00:00)-Water Temperature (C)]]*OO[[#This Row],[23]]</f>
        <v>7.7592735174999988E-7</v>
      </c>
      <c r="Z98" s="10">
        <f>3/24000000*OO[[#This Row],[82 (29JUN1985 03:00:00)-Water Temperature (C)]]*OO[[#This Row],[24]]</f>
        <v>6.3406306448337507E-7</v>
      </c>
      <c r="AA98" s="10">
        <f>3/24000000*OO[[#This Row],[83 (29JUN1985 06:00:00)-Water Temperature (C)]]*OO[[#This Row],[25]]</f>
        <v>5.16512494848E-7</v>
      </c>
      <c r="AB98" s="10">
        <f>3/24000000*OO[[#This Row],[84 (29JUN1985 09:00:00)-Water Temperature (C)]]*OO[[#This Row],[26]]</f>
        <v>4.2557381735212498E-7</v>
      </c>
      <c r="AC98" s="10">
        <f>3/24000000*OO[[#This Row],[85 (29JUN1985 12:00:00)-Water Temperature (C)]]*OO[[#This Row],[27]]</f>
        <v>3.4972976853524991E-7</v>
      </c>
      <c r="AD98" s="10">
        <f>3/24000000*OO[[#This Row],[86 (29JUN1985 15:00:00)-Water Temperature (C)]]*OO[[#This Row],[28]]</f>
        <v>2.8776921697224999E-7</v>
      </c>
      <c r="AE98" s="10">
        <f>3/24000000*OO[[#This Row],[88 (29JUN1985 21:00:00)-Water Temperature (C)]]*OO[[#This Row],[30]]</f>
        <v>1.9424479959438749E-7</v>
      </c>
      <c r="AF98" s="10">
        <f>3/24000000*OO[[#This Row],[88 (29JUN1985 21:00:00)-Water Temperature (C)]]*OO[[#This Row],[30]]</f>
        <v>1.9424479959438749E-7</v>
      </c>
      <c r="AG98" s="10">
        <f>3/24000000*OO[[#This Row],[89 (30JUN1985 00:00:00)-Water Temperature (C)]]*OO[[#This Row],[31]]</f>
        <v>1.5888471246134999E-7</v>
      </c>
      <c r="AH98" s="10">
        <f>3/24000000*OO[[#This Row],[90 (30JUN1985 03:00:00)-Water Temperature (C)]]*OO[[#This Row],[32]]</f>
        <v>1.3117811287110001E-7</v>
      </c>
      <c r="AI98" s="10">
        <f>3/24000000*OO[[#This Row],[91 (30JUN1985 06:00:00)-Water Temperature (C)]]*OO[[#This Row],[33]]</f>
        <v>1.0838206826909999E-7</v>
      </c>
      <c r="AJ98" s="10">
        <f>3/24000000*OO[[#This Row],[92 (30JUN1985 09:00:00)-Water Temperature (C)]]*OO[[#This Row],[34]]</f>
        <v>9.0209803958399991E-8</v>
      </c>
      <c r="AK98" s="10">
        <f>3/24000000*OO[[#This Row],[93 (30JUN1985 12:00:00)-Water Temperature (C)]]*OO[[#This Row],[35]]</f>
        <v>7.5716110719212502E-8</v>
      </c>
      <c r="AL98" s="10">
        <f>3/24000000*OO[[#This Row],[94 (30JUN1985 15:00:00)-Water Temperature (C)]]*OO[[#This Row],[36]]</f>
        <v>6.3758485064862494E-8</v>
      </c>
      <c r="AM98" s="10">
        <f>3/24000000*OO[[#This Row],[95 (30JUN1985 18:00:00)-Water Temperature (C)]]*OO[[#This Row],[37]]</f>
        <v>5.3991890850599998E-8</v>
      </c>
      <c r="AN98" s="10">
        <f>3/24000000*OO[[#This Row],[96 (30JUN1985 21:00:00)-Water Temperature (C)]]*OO[[#This Row],[38]]</f>
        <v>4.56871376994E-8</v>
      </c>
      <c r="AO98" s="10">
        <f>3/24000000*OO[[#This Row],[97 (01JUL1985 00:00:00)-Water Temperature (C)]]*OO[[#This Row],[39]]</f>
        <v>3.8857583340825E-8</v>
      </c>
      <c r="AP98" s="10">
        <f>3/24000000*OO[[#This Row],[98 (01JUL1985 03:00:00)-Water Temperature (C)]]*OO[[#This Row],[40]]</f>
        <v>3.3543798908987499E-8</v>
      </c>
      <c r="AQ98" s="10">
        <f>3/24000000*OO[[#This Row],[99 (01JUL1985 06:00:00)-Water Temperature (C)]]*OO[[#This Row],[41]]</f>
        <v>2.9086534247512495E-8</v>
      </c>
      <c r="AR98" s="10">
        <f>3/24000000*OO[[#This Row],[100 (01JUL1985 09:00:00)-Water Temperature (C)]]*OO[[#This Row],[42]]</f>
        <v>2.5467862672237497E-8</v>
      </c>
      <c r="AS98" s="10">
        <f>3/24000000*OO[[#This Row],[101 (01JUL1985 12:00:00)-Water Temperature (C)]]*OO[[#This Row],[43]]</f>
        <v>2.2243726377676247E-8</v>
      </c>
      <c r="AT98" s="10">
        <f>3/24000000*OO[[#This Row],[102 (01JUL1985 15:00:00)-Water Temperature (C)]]*OO[[#This Row],[44]]</f>
        <v>1.9215473026400001E-8</v>
      </c>
      <c r="AU98" s="10">
        <f>3/24000000*OO[[#This Row],[103 (01JUL1985 18:00:00)-Water Temperature (C)]]*OO[[#This Row],[45]]</f>
        <v>1.6727540959079999E-8</v>
      </c>
      <c r="AV98" s="10">
        <f>3/24000000*OO[[#This Row],[104 (01JUL1985 21:00:00)-Water Temperature (C)]]*OO[[#This Row],[46]]</f>
        <v>1.4645369298133748E-8</v>
      </c>
      <c r="AW98" s="10">
        <f>3/24000000*OO[[#This Row],[105 (02JUL1985 00:00:00)-Water Temperature (C)]]*OO[[#This Row],[47]]</f>
        <v>1.3020701442812498E-8</v>
      </c>
      <c r="AX98" s="10">
        <f>3/24000000*OO[[#This Row],[106 (02JUL1985 03:00:00)-Water Temperature (C)]]*OO[[#This Row],[48]]</f>
        <v>1.157078446503125E-8</v>
      </c>
      <c r="AY98" s="10">
        <f>3/24000000*OO[[#This Row],[107 (02JUL1985 06:00:00)-Water Temperature (C)]]*OO[[#This Row],[49]]</f>
        <v>1.0209308439892499E-8</v>
      </c>
      <c r="AZ98" s="10">
        <f>3/24000000*OO[[#This Row],[108 (02JUL1985 09:00:00)-Water Temperature (C)]]*OO[[#This Row],[50]]</f>
        <v>8.874543238079999E-9</v>
      </c>
      <c r="BA98" s="10">
        <f>3/24000000*OO[[#This Row],[109 (02JUL1985 12:00:00)-Water Temperature (C)]]*OO[[#This Row],[51]]</f>
        <v>7.7972241929312509E-9</v>
      </c>
      <c r="BB98" s="10">
        <f>3/24000000*OO[[#This Row],[110 (02JUL1985 15:00:00)-Water Temperature (C)]]*OO[[#This Row],[52]]</f>
        <v>6.9521614392849995E-9</v>
      </c>
      <c r="BC98" s="10">
        <f>3/24000000*OO[[#This Row],[111 (02JUL1985 18:00:00)-Water Temperature (C)]]*OO[[#This Row],[53]]</f>
        <v>6.2152390567399998E-9</v>
      </c>
      <c r="BD98" s="10">
        <f>3/24000000*OO[[#This Row],[112 (02JUL1985 21:00:00)-Water Temperature (C)]]*OO[[#This Row],[54]]</f>
        <v>5.4919528413749997E-9</v>
      </c>
      <c r="BE98" s="10">
        <f>3/24000000*OO[[#This Row],[113 (03JUL1985 00:00:00)-Water Temperature (C)]]*OO[[#This Row],[55]]</f>
        <v>4.7942242923524995E-9</v>
      </c>
      <c r="BF98" s="10">
        <f>3/24000000*OO[[#This Row],[114 (03JUL1985 03:00:00)-Water Temperature (C)]]*OO[[#This Row],[56]]</f>
        <v>4.2015043738249996E-9</v>
      </c>
      <c r="BG98" s="10">
        <f>3/24000000*OO[[#This Row],[115 (03JUL1985 06:00:00)-Water Temperature (C)]]*OO[[#This Row],[57]]</f>
        <v>3.6556171491949996E-9</v>
      </c>
      <c r="BH98" s="10">
        <f>3/24000000*OO[[#This Row],[116 (03JUL1985 09:00:00)-Water Temperature (C)]]*OO[[#This Row],[58]]</f>
        <v>3.20897137997125E-9</v>
      </c>
      <c r="BI98" s="10">
        <f>3/24000000*OO[[#This Row],[117 (03JUL1985 12:00:00)-Water Temperature (C)]]*OO[[#This Row],[59]]</f>
        <v>2.8192479935374996E-9</v>
      </c>
      <c r="BJ98" s="10">
        <f>3/24000000*OO[[#This Row],[118 (03JUL1985 15:00:00)-Water Temperature (C)]]*OO[[#This Row],[60]]</f>
        <v>2.4547121255699998E-9</v>
      </c>
      <c r="BK98" s="10">
        <f>3/24000000*OO[[#This Row],[119 (03JUL1985 18:00:00)-Water Temperature (C)]]*OO[[#This Row],[61]]</f>
        <v>2.13530277325875E-9</v>
      </c>
      <c r="BL98" s="10">
        <f>3/24000000*OO[[#This Row],[120 (03JUL1985 21:00:00)-Water Temperature (C)]]*OO[[#This Row],[62]]</f>
        <v>1.86046217544675E-9</v>
      </c>
      <c r="BM98" s="10">
        <f>3/24000000*OO[[#This Row],[121 (04JUL1985 00:00:00)-Water Temperature (C)]]*OO[[#This Row],[63]]</f>
        <v>1.6340025322766248E-9</v>
      </c>
      <c r="BN98" s="10">
        <f>3/24000000*OO[[#This Row],[122 (04JUL1985 03:00:00)-Water Temperature (C)]]*OO[[#This Row],[64]]</f>
        <v>1.444327191195375E-9</v>
      </c>
      <c r="BO98" s="10">
        <f>3/24000000*OO[[#This Row],[123 (04JUL1985 06:00:00)-Water Temperature (C)]]*OO[[#This Row],[65]]</f>
        <v>1.2720155216969999E-9</v>
      </c>
      <c r="BP98" s="10">
        <f>3/24000000*OO[[#This Row],[124 (04JUL1985 09:00:00)-Water Temperature (C)]]*OO[[#This Row],[66]]</f>
        <v>1.1323737295248751E-9</v>
      </c>
      <c r="BQ98" s="10">
        <f>3/24000000*OO[[#This Row],[125 (04JUL1985 12:00:00)-Water Temperature (C)]]*OO[[#This Row],[67]]</f>
        <v>1.0055919984591249E-9</v>
      </c>
      <c r="BR98" s="10">
        <f>3/24000000*OO[[#This Row],[126 (04JUL1985 15:00:00)-Water Temperature (C)]]*OO[[#This Row],[68]]</f>
        <v>8.8968670654512506E-10</v>
      </c>
      <c r="BS98" s="10">
        <f>3/24000000*OO[[#This Row],[127 (04JUL1985 18:00:00)-Water Temperature (C)]]*OO[[#This Row],[69]]</f>
        <v>7.8640627552499988E-10</v>
      </c>
      <c r="BT98" s="10">
        <f>3/24000000*OO[[#This Row],[128 (04JUL1985 21:00:00)-Water Temperature (C)]]*OO[[#This Row],[70]]</f>
        <v>6.9606315761549998E-10</v>
      </c>
      <c r="BU98" s="10">
        <f>3/24000000*OO[[#This Row],[129 (05JUL1985 00:00:00)-Water Temperature (C)]]*OO[[#This Row],[71]]</f>
        <v>6.1706956681687486E-10</v>
      </c>
      <c r="BV98" s="10">
        <f>3/24000000*OO[[#This Row],[130 (05JUL1985 03:00:00)-Water Temperature (C)]]*OO[[#This Row],[72]]</f>
        <v>5.5126143714050003E-10</v>
      </c>
      <c r="BW98" s="10">
        <f>3/24000000*OO[[#This Row],[131 (05JUL1985 06:00:00)-Water Temperature (C)]]*OO[[#This Row],[73]]</f>
        <v>4.9243114083375012E-10</v>
      </c>
      <c r="BX98" s="10">
        <f>3/24000000*OO[[#This Row],[132 (05JUL1985 09:00:00)-Water Temperature (C)]]*OO[[#This Row],[74]]</f>
        <v>4.450717541625E-10</v>
      </c>
      <c r="BY98" s="10">
        <f>3/24000000*OO[[#This Row],[133 (05JUL1985 12:00:00)-Water Temperature (C)]]*OO[[#This Row],[75]]</f>
        <v>4.0293540361199999E-10</v>
      </c>
      <c r="BZ98" s="10">
        <f>3/24000000*OO[[#This Row],[134 (05JUL1985 15:00:00)-Water Temperature (C)]]*OO[[#This Row],[76]]</f>
        <v>3.6568723920287496E-10</v>
      </c>
      <c r="CA98" s="10">
        <f>3/24000000*OO[[#This Row],[135 (05JUL1985 18:00:00)-Water Temperature (C)]]*OO[[#This Row],[77]]</f>
        <v>3.3396811621200004E-10</v>
      </c>
      <c r="CB98" s="10">
        <f>3/24000000*OO[[#This Row],[136 (05JUL1985 21:00:00)-Water Temperature (C)]]*OO[[#This Row],[78]]</f>
        <v>3.0402806409299997E-10</v>
      </c>
      <c r="CC98" s="10">
        <f>3/24000000*OO[[#This Row],[137 (06JUL1985 00:00:00)-Water Temperature (C)]]*OO[[#This Row],[79]]</f>
        <v>2.7596487573112499E-10</v>
      </c>
      <c r="CD98" s="10">
        <f>3/24000000*OO[[#This Row],[138 (06JUL1985 03:00:00)-Water Temperature (C)]]*OO[[#This Row],[80]]</f>
        <v>2.5126574677177498E-10</v>
      </c>
      <c r="CE98" s="10">
        <f>3/24000000*OO[[#This Row],[139 (06JUL1985 06:00:00)-Water Temperature (C)]]*OO[[#This Row],[81]]</f>
        <v>2.2795010623559998E-10</v>
      </c>
      <c r="CF98" s="10">
        <f>3/24000000*OO[[#This Row],[140 (06JUL1985 09:00:00)-Water Temperature (C)]]*OO[[#This Row],[82]]</f>
        <v>2.0955954298488749E-10</v>
      </c>
      <c r="CG98" s="10">
        <f>3/24000000*OO[[#This Row],[141 (06JUL1985 12:00:00)-Water Temperature (C)]]*OO[[#This Row],[83]]</f>
        <v>1.9199309229954999E-10</v>
      </c>
      <c r="CH98" s="10">
        <f>3/24000000*OO[[#This Row],[142 (06JUL1985 15:00:00)-Water Temperature (C)]]*OO[[#This Row],[84]]</f>
        <v>1.755239671138625E-10</v>
      </c>
      <c r="CI98" s="10">
        <f>3/24000000*OO[[#This Row],[143 (06JUL1985 18:00:00)-Water Temperature (C)]]*OO[[#This Row],[85]]</f>
        <v>1.6122678496854999E-10</v>
      </c>
      <c r="CJ98" s="10">
        <f>3/24000000*OO[[#This Row],[144 (06JUL1985 21:00:00)-Water Temperature (C)]]*OO[[#This Row],[86]]</f>
        <v>1.4771709495614998E-10</v>
      </c>
      <c r="CK98" s="10">
        <f>3/24000000*OO[[#This Row],[145 (07JUL1985 00:00:00)-Water Temperature (C)]]*OO[[#This Row],[87]]</f>
        <v>1.3537582863029999E-10</v>
      </c>
      <c r="CL98" s="10">
        <f>3/24000000*OO[[#This Row],[146 (07JUL1985 03:00:00)-Water Temperature (C)]]*OO[[#This Row],[88]]</f>
        <v>1.2521944495199999E-10</v>
      </c>
      <c r="CM98" s="10">
        <f>3/24000000*OO[[#This Row],[147 (07JUL1985 06:00:00)-Water Temperature (C)]]*OO[[#This Row],[89]]</f>
        <v>1.1520241928037498E-10</v>
      </c>
      <c r="CN98" s="10">
        <f>3/24000000*OO[[#This Row],[148 (07JUL1985 09:00:00)-Water Temperature (C)]]*OO[[#This Row],[90]]</f>
        <v>1.0496081020690001E-10</v>
      </c>
      <c r="CO98" s="10">
        <f>3/24000000*OO[[#This Row],[149 (07JUL1985 12:00:00)-Water Temperature (C)]]*OO[[#This Row],[91]]</f>
        <v>9.588263663754998E-11</v>
      </c>
      <c r="CP98" s="10">
        <f>3/24000000*OO[[#This Row],[150 (07JUL1985 15:00:00)-Water Temperature (C)]]*OO[[#This Row],[92]]</f>
        <v>8.8791545236274996E-11</v>
      </c>
      <c r="CQ98" s="10">
        <f>3/24000000*OO[[#This Row],[151 (07JUL1985 18:00:00)-Water Temperature (C)]]*OO[[#This Row],[93]]</f>
        <v>8.1348749449549997E-11</v>
      </c>
      <c r="CR98" s="10">
        <f>3/24000000*OO[[#This Row],[152 (07JUL1985 21:00:00)-Water Temperature (C)]]*OO[[#This Row],[94]]</f>
        <v>7.480914550954998E-11</v>
      </c>
      <c r="CS98" s="10">
        <f>3/24000000*OO[[#This Row],[153 (08JUL1985 00:00:00)-Water Temperature (C)]]*OO[[#This Row],[95]]</f>
        <v>6.9743481746025001E-11</v>
      </c>
      <c r="CT98" s="10">
        <f>3/24000000*OO[[#This Row],[154 (08JUL1985 03:00:00)-Water Temperature (C)]]*OO[[#This Row],[96]]</f>
        <v>6.517327072480001E-11</v>
      </c>
      <c r="CU98" s="10">
        <f>3/24000000*OO[[#This Row],[155 (08JUL1985 06:00:00)-Water Temperature (C)]]*OO[[#This Row],[97]]</f>
        <v>6.0595204681600004E-11</v>
      </c>
      <c r="CV98" s="10">
        <f>3/24000000*OO[[#This Row],[156 (08JUL1985 09:00:00)-Water Temperature (C)]]*OO[[#This Row],[98]]</f>
        <v>5.7297770058824998E-11</v>
      </c>
      <c r="CW98" s="10">
        <f>3/24000000*OO[[#This Row],[157 (08JUL1985 12:00:00)-Water Temperature (C)]]*OO[[#This Row],[99]]</f>
        <v>5.4309195462649999E-11</v>
      </c>
    </row>
    <row r="99" spans="1:101" x14ac:dyDescent="0.35">
      <c r="A99" t="s">
        <v>104</v>
      </c>
      <c r="B99">
        <v>913.98239999999998</v>
      </c>
      <c r="C99" s="10">
        <f>3/24*OO[[#This Row],[59 (26JUN1985 06:00:00)-Water Temperature (C)]]*OO[[#This Row],[1]]/SUM(OO[1])</f>
        <v>0</v>
      </c>
      <c r="D99" s="10">
        <f>3/24*OO[[#This Row],[60 (26JUN1985 09:00:00)-Water Temperature (C)]]*OO[[#This Row],[2]]/SUM(OO[2])</f>
        <v>7.3583980816759531E-28</v>
      </c>
      <c r="E99" s="10">
        <f>3/24*OO[[#This Row],[61 (26JUN1985 12:00:00)-Water Temperature (C)]]*OO[[#This Row],[3]]/SUM(OO[3])</f>
        <v>2.9070306898671862E-14</v>
      </c>
      <c r="F99" s="10">
        <f>3/24*OO[[#This Row],[62 (26JUN1985 15:00:00)-Water Temperature (C)]]*OO[[#This Row],[4]]/SUM(OO[4])</f>
        <v>4.8936402080120277E-5</v>
      </c>
      <c r="G99" s="10">
        <f>3/24*OO[[#This Row],[63 (26JUN1985 18:00:00)-Water Temperature (C)]]*OO[[#This Row],[5]]/SUM(OO[5])</f>
        <v>1.8051673481133575E-2</v>
      </c>
      <c r="H99" s="10">
        <f>3/24*OO[[#This Row],[64 (26JUN1985 21:00:00)-Water Temperature (C)]]*OO[[#This Row],[6]]/SUM(OO[6])</f>
        <v>0.12041152182965799</v>
      </c>
      <c r="I99" s="10">
        <f>3/24*OO[[#This Row],[65 (27JUN1985 00:00:00)-Water Temperature (C)]]*OO[[#This Row],[7]]/SUM(OO[7])</f>
        <v>8.6407591362208047E-2</v>
      </c>
      <c r="J99" s="10">
        <f>3/24*OO[[#This Row],[66 (27JUN1985 03:00:00)-Water Temperature (C)]]*OO[[#This Row],[8]]/SUM(OO[8])</f>
        <v>1.4748932291789824E-2</v>
      </c>
      <c r="K99" s="10">
        <f>3/24*OO[[#This Row],[67 (27JUN1985 06:00:00)-Water Temperature (C)]]*OO[[#This Row],[9]]/SUM(OO[9])</f>
        <v>9.6700651960961431E-4</v>
      </c>
      <c r="L99" s="10">
        <f>3/24*OO[[#This Row],[68 (27JUN1985 09:00:00)-Water Temperature (C)]]*OO[[#This Row],[10]]/SUM(OO[10])</f>
        <v>4.9971673795062984E-5</v>
      </c>
      <c r="M99" s="10">
        <f>3/24*OO[[#This Row],[69 (27JUN1985 12:00:00)-Water Temperature (C)]]*OO[[#This Row],[11]]/SUM(OO[11])</f>
        <v>1.6119378614804109E-5</v>
      </c>
      <c r="N99" s="10">
        <f>3/24*OO[[#This Row],[70 (27JUN1985 15:00:00)-Water Temperature (C)]]*OO[[#This Row],[12]]/SUM(OO[12])</f>
        <v>1.2781720743179921E-5</v>
      </c>
      <c r="O99" s="10">
        <f>3/24*OO[[#This Row],[71 (27JUN1985 18:00:00)-Water Temperature (C)]]*OO[[#This Row],[13]]/SUM(OO[13])</f>
        <v>1.0525139285518359E-5</v>
      </c>
      <c r="P99" s="10">
        <f>3/24*OO[[#This Row],[72 (27JUN1985 21:00:00)-Water Temperature (C)]]*OO[[#This Row],[14]]/SUM(OO[14])</f>
        <v>8.6007899728359414E-6</v>
      </c>
      <c r="Q99" s="10">
        <f>3/24*OO[[#This Row],[73 (28JUN1985 00:00:00)-Water Temperature (C)]]*OO[[#This Row],[15]]/SUM(OO[15])</f>
        <v>6.9784661889948029E-6</v>
      </c>
      <c r="R99" s="10">
        <f>3/24*OO[[#This Row],[74 (28JUN1985 03:00:00)-Water Temperature (C)]]*OO[[#This Row],[16]]/SUM(OO[16])</f>
        <v>5.6662906361402388E-6</v>
      </c>
      <c r="S99" s="10">
        <f>3/24*OO[[#This Row],[75 (28JUN1985 06:00:00)-Water Temperature (C)]]*OO[[#This Row],[17]]/SUM(OO[17])</f>
        <v>4.5755897698066027E-6</v>
      </c>
      <c r="T99" s="10">
        <f>3/24*OO[[#This Row],[76 (28JUN1985 09:00:00)-Water Temperature (C)]]*OO[[#This Row],[18]]/SUM(OO[18])</f>
        <v>3.7042547714349156E-6</v>
      </c>
      <c r="U99" s="10">
        <f>3/24*OO[[#This Row],[77 (28JUN1985 12:00:00)-Water Temperature (C)]]*OO[[#This Row],[19]]/SUM(OO[19])</f>
        <v>3.0051386472457327E-6</v>
      </c>
      <c r="V99" s="10">
        <f>3/24000000*OO[[#This Row],[78 (28JUN1985 15:00:00)-Water Temperature (C)]]*OO[[#This Row],[20]]</f>
        <v>2.4305350993574998E-6</v>
      </c>
      <c r="W99" s="10">
        <f>3/24000000*OO[[#This Row],[79 (28JUN1985 18:00:00)-Water Temperature (C)]]*OO[[#This Row],[21]]</f>
        <v>1.9799085118571249E-6</v>
      </c>
      <c r="X99" s="10">
        <f>3/24000000*OO[[#This Row],[80 (28JUN1985 21:00:00)-Water Temperature (C)]]*OO[[#This Row],[22]]</f>
        <v>1.6173897795912498E-6</v>
      </c>
      <c r="Y99" s="10">
        <f>3/24000000*OO[[#This Row],[81 (29JUN1985 00:00:00)-Water Temperature (C)]]*OO[[#This Row],[23]]</f>
        <v>1.3166805319298749E-6</v>
      </c>
      <c r="Z99" s="10">
        <f>3/24000000*OO[[#This Row],[82 (29JUN1985 03:00:00)-Water Temperature (C)]]*OO[[#This Row],[24]]</f>
        <v>1.076307016047375E-6</v>
      </c>
      <c r="AA99" s="10">
        <f>3/24000000*OO[[#This Row],[83 (29JUN1985 06:00:00)-Water Temperature (C)]]*OO[[#This Row],[25]]</f>
        <v>8.7771334333049997E-7</v>
      </c>
      <c r="AB99" s="10">
        <f>3/24000000*OO[[#This Row],[84 (29JUN1985 09:00:00)-Water Temperature (C)]]*OO[[#This Row],[26]]</f>
        <v>7.2436419785250006E-7</v>
      </c>
      <c r="AC99" s="10">
        <f>3/24000000*OO[[#This Row],[85 (29JUN1985 12:00:00)-Water Temperature (C)]]*OO[[#This Row],[27]]</f>
        <v>5.9581549468887491E-7</v>
      </c>
      <c r="AD99" s="10">
        <f>3/24000000*OO[[#This Row],[86 (29JUN1985 15:00:00)-Water Temperature (C)]]*OO[[#This Row],[28]]</f>
        <v>4.8990791388649999E-7</v>
      </c>
      <c r="AE99" s="10">
        <f>3/24000000*OO[[#This Row],[88 (29JUN1985 21:00:00)-Water Temperature (C)]]*OO[[#This Row],[30]]</f>
        <v>3.2971554637087502E-7</v>
      </c>
      <c r="AF99" s="10">
        <f>3/24000000*OO[[#This Row],[88 (29JUN1985 21:00:00)-Water Temperature (C)]]*OO[[#This Row],[30]]</f>
        <v>3.2971554637087502E-7</v>
      </c>
      <c r="AG99" s="10">
        <f>3/24000000*OO[[#This Row],[89 (30JUN1985 00:00:00)-Water Temperature (C)]]*OO[[#This Row],[31]]</f>
        <v>2.6935285900574999E-7</v>
      </c>
      <c r="AH99" s="10">
        <f>3/24000000*OO[[#This Row],[90 (30JUN1985 03:00:00)-Water Temperature (C)]]*OO[[#This Row],[32]]</f>
        <v>2.2227895150125002E-7</v>
      </c>
      <c r="AI99" s="10">
        <f>3/24000000*OO[[#This Row],[91 (30JUN1985 06:00:00)-Water Temperature (C)]]*OO[[#This Row],[33]]</f>
        <v>1.8381742592267499E-7</v>
      </c>
      <c r="AJ99" s="10">
        <f>3/24000000*OO[[#This Row],[92 (30JUN1985 09:00:00)-Water Temperature (C)]]*OO[[#This Row],[34]]</f>
        <v>1.5321358737431248E-7</v>
      </c>
      <c r="AK99" s="10">
        <f>3/24000000*OO[[#This Row],[93 (30JUN1985 12:00:00)-Water Temperature (C)]]*OO[[#This Row],[35]]</f>
        <v>1.2865332777222498E-7</v>
      </c>
      <c r="AL99" s="10">
        <f>3/24000000*OO[[#This Row],[94 (30JUN1985 15:00:00)-Water Temperature (C)]]*OO[[#This Row],[36]]</f>
        <v>1.0828201343328749E-7</v>
      </c>
      <c r="AM99" s="10">
        <f>3/24000000*OO[[#This Row],[95 (30JUN1985 18:00:00)-Water Temperature (C)]]*OO[[#This Row],[37]]</f>
        <v>9.1523887213199986E-8</v>
      </c>
      <c r="AN99" s="10">
        <f>3/24000000*OO[[#This Row],[96 (30JUN1985 21:00:00)-Water Temperature (C)]]*OO[[#This Row],[38]]</f>
        <v>7.7241894115837497E-8</v>
      </c>
      <c r="AO99" s="10">
        <f>3/24000000*OO[[#This Row],[97 (01JUL1985 00:00:00)-Water Temperature (C)]]*OO[[#This Row],[39]]</f>
        <v>6.5573248881450001E-8</v>
      </c>
      <c r="AP99" s="10">
        <f>3/24000000*OO[[#This Row],[98 (01JUL1985 03:00:00)-Water Temperature (C)]]*OO[[#This Row],[40]]</f>
        <v>5.6549153952637499E-8</v>
      </c>
      <c r="AQ99" s="10">
        <f>3/24000000*OO[[#This Row],[99 (01JUL1985 06:00:00)-Water Temperature (C)]]*OO[[#This Row],[41]]</f>
        <v>4.9058222392200004E-8</v>
      </c>
      <c r="AR99" s="10">
        <f>3/24000000*OO[[#This Row],[100 (01JUL1985 09:00:00)-Water Temperature (C)]]*OO[[#This Row],[42]]</f>
        <v>4.3024339083599995E-8</v>
      </c>
      <c r="AS99" s="10">
        <f>3/24000000*OO[[#This Row],[101 (01JUL1985 12:00:00)-Water Temperature (C)]]*OO[[#This Row],[43]]</f>
        <v>3.7612784056225E-8</v>
      </c>
      <c r="AT99" s="10">
        <f>3/24000000*OO[[#This Row],[102 (01JUL1985 15:00:00)-Water Temperature (C)]]*OO[[#This Row],[44]]</f>
        <v>3.2481701129925001E-8</v>
      </c>
      <c r="AU99" s="10">
        <f>3/24000000*OO[[#This Row],[103 (01JUL1985 18:00:00)-Water Temperature (C)]]*OO[[#This Row],[45]]</f>
        <v>2.822318439075E-8</v>
      </c>
      <c r="AV99" s="10">
        <f>3/24000000*OO[[#This Row],[104 (01JUL1985 21:00:00)-Water Temperature (C)]]*OO[[#This Row],[46]]</f>
        <v>2.4660717030674994E-8</v>
      </c>
      <c r="AW99" s="10">
        <f>3/24000000*OO[[#This Row],[105 (02JUL1985 00:00:00)-Water Temperature (C)]]*OO[[#This Row],[47]]</f>
        <v>2.1905723269034997E-8</v>
      </c>
      <c r="AX99" s="10">
        <f>3/24000000*OO[[#This Row],[106 (02JUL1985 03:00:00)-Water Temperature (C)]]*OO[[#This Row],[48]]</f>
        <v>1.9477426169424999E-8</v>
      </c>
      <c r="AY99" s="10">
        <f>3/24000000*OO[[#This Row],[107 (02JUL1985 06:00:00)-Water Temperature (C)]]*OO[[#This Row],[49]]</f>
        <v>1.7204531810332499E-8</v>
      </c>
      <c r="AZ99" s="10">
        <f>3/24000000*OO[[#This Row],[108 (02JUL1985 09:00:00)-Water Temperature (C)]]*OO[[#This Row],[50]]</f>
        <v>1.4973713910719998E-8</v>
      </c>
      <c r="BA99" s="10">
        <f>3/24000000*OO[[#This Row],[109 (02JUL1985 12:00:00)-Water Temperature (C)]]*OO[[#This Row],[51]]</f>
        <v>1.3156032484875E-8</v>
      </c>
      <c r="BB99" s="10">
        <f>3/24000000*OO[[#This Row],[110 (02JUL1985 15:00:00)-Water Temperature (C)]]*OO[[#This Row],[52]]</f>
        <v>1.1731116471759999E-8</v>
      </c>
      <c r="BC99" s="10">
        <f>3/24000000*OO[[#This Row],[111 (02JUL1985 18:00:00)-Water Temperature (C)]]*OO[[#This Row],[53]]</f>
        <v>1.048103213729E-8</v>
      </c>
      <c r="BD99" s="10">
        <f>3/24000000*OO[[#This Row],[112 (02JUL1985 21:00:00)-Water Temperature (C)]]*OO[[#This Row],[54]]</f>
        <v>9.2515720716862495E-9</v>
      </c>
      <c r="BE99" s="10">
        <f>3/24000000*OO[[#This Row],[113 (03JUL1985 00:00:00)-Water Temperature (C)]]*OO[[#This Row],[55]]</f>
        <v>8.0719700826299994E-9</v>
      </c>
      <c r="BF99" s="10">
        <f>3/24000000*OO[[#This Row],[114 (03JUL1985 03:00:00)-Water Temperature (C)]]*OO[[#This Row],[56]]</f>
        <v>7.0763898915762492E-9</v>
      </c>
      <c r="BG99" s="10">
        <f>3/24000000*OO[[#This Row],[115 (03JUL1985 06:00:00)-Water Temperature (C)]]*OO[[#This Row],[57]]</f>
        <v>6.1620914087400005E-9</v>
      </c>
      <c r="BH99" s="10">
        <f>3/24000000*OO[[#This Row],[116 (03JUL1985 09:00:00)-Water Temperature (C)]]*OO[[#This Row],[58]]</f>
        <v>5.4150975065725005E-9</v>
      </c>
      <c r="BI99" s="10">
        <f>3/24000000*OO[[#This Row],[117 (03JUL1985 12:00:00)-Water Temperature (C)]]*OO[[#This Row],[59]]</f>
        <v>4.7632653156425003E-9</v>
      </c>
      <c r="BJ99" s="10">
        <f>3/24000000*OO[[#This Row],[118 (03JUL1985 15:00:00)-Water Temperature (C)]]*OO[[#This Row],[60]]</f>
        <v>4.1490543925762496E-9</v>
      </c>
      <c r="BK99" s="10">
        <f>3/24000000*OO[[#This Row],[119 (03JUL1985 18:00:00)-Water Temperature (C)]]*OO[[#This Row],[61]]</f>
        <v>3.6063235679625003E-9</v>
      </c>
      <c r="BL99" s="10">
        <f>3/24000000*OO[[#This Row],[120 (03JUL1985 21:00:00)-Water Temperature (C)]]*OO[[#This Row],[62]]</f>
        <v>3.1346529943500002E-9</v>
      </c>
      <c r="BM99" s="10">
        <f>3/24000000*OO[[#This Row],[121 (04JUL1985 00:00:00)-Water Temperature (C)]]*OO[[#This Row],[63]]</f>
        <v>2.7499504202324996E-9</v>
      </c>
      <c r="BN99" s="10">
        <f>3/24000000*OO[[#This Row],[122 (04JUL1985 03:00:00)-Water Temperature (C)]]*OO[[#This Row],[64]]</f>
        <v>2.4312509763849995E-9</v>
      </c>
      <c r="BO99" s="10">
        <f>3/24000000*OO[[#This Row],[123 (04JUL1985 06:00:00)-Water Temperature (C)]]*OO[[#This Row],[65]]</f>
        <v>2.1430513355954995E-9</v>
      </c>
      <c r="BP99" s="10">
        <f>3/24000000*OO[[#This Row],[124 (04JUL1985 09:00:00)-Water Temperature (C)]]*OO[[#This Row],[66]]</f>
        <v>1.9102809069334999E-9</v>
      </c>
      <c r="BQ99" s="10">
        <f>3/24000000*OO[[#This Row],[125 (04JUL1985 12:00:00)-Water Temperature (C)]]*OO[[#This Row],[67]]</f>
        <v>1.6978437968935E-9</v>
      </c>
      <c r="BR99" s="10">
        <f>3/24000000*OO[[#This Row],[126 (04JUL1985 15:00:00)-Water Temperature (C)]]*OO[[#This Row],[68]]</f>
        <v>1.5015140224607501E-9</v>
      </c>
      <c r="BS99" s="10">
        <f>3/24000000*OO[[#This Row],[127 (04JUL1985 18:00:00)-Water Temperature (C)]]*OO[[#This Row],[69]]</f>
        <v>1.3252020755338747E-9</v>
      </c>
      <c r="BT99" s="10">
        <f>3/24000000*OO[[#This Row],[128 (04JUL1985 21:00:00)-Water Temperature (C)]]*OO[[#This Row],[70]]</f>
        <v>1.1709884372614999E-9</v>
      </c>
      <c r="BU99" s="10">
        <f>3/24000000*OO[[#This Row],[129 (05JUL1985 00:00:00)-Water Temperature (C)]]*OO[[#This Row],[71]]</f>
        <v>1.037449063423125E-9</v>
      </c>
      <c r="BV99" s="10">
        <f>3/24000000*OO[[#This Row],[130 (05JUL1985 03:00:00)-Water Temperature (C)]]*OO[[#This Row],[72]]</f>
        <v>9.2631692831499994E-10</v>
      </c>
      <c r="BW99" s="10">
        <f>3/24000000*OO[[#This Row],[131 (05JUL1985 06:00:00)-Water Temperature (C)]]*OO[[#This Row],[73]]</f>
        <v>8.2805435796999996E-10</v>
      </c>
      <c r="BX99" s="10">
        <f>3/24000000*OO[[#This Row],[132 (05JUL1985 09:00:00)-Water Temperature (C)]]*OO[[#This Row],[74]]</f>
        <v>7.4923737147474998E-10</v>
      </c>
      <c r="BY99" s="10">
        <f>3/24000000*OO[[#This Row],[133 (05JUL1985 12:00:00)-Water Temperature (C)]]*OO[[#This Row],[75]]</f>
        <v>6.7876738905299998E-10</v>
      </c>
      <c r="BZ99" s="10">
        <f>3/24000000*OO[[#This Row],[134 (05JUL1985 15:00:00)-Water Temperature (C)]]*OO[[#This Row],[76]]</f>
        <v>6.1556456315437493E-10</v>
      </c>
      <c r="CA99" s="10">
        <f>3/24000000*OO[[#This Row],[135 (05JUL1985 18:00:00)-Water Temperature (C)]]*OO[[#This Row],[77]]</f>
        <v>5.6134156682812498E-10</v>
      </c>
      <c r="CB99" s="10">
        <f>3/24000000*OO[[#This Row],[136 (05JUL1985 21:00:00)-Water Temperature (C)]]*OO[[#This Row],[78]]</f>
        <v>5.1009577179599998E-10</v>
      </c>
      <c r="CC99" s="10">
        <f>3/24000000*OO[[#This Row],[137 (06JUL1985 00:00:00)-Water Temperature (C)]]*OO[[#This Row],[79]]</f>
        <v>4.6273461868687499E-10</v>
      </c>
      <c r="CD99" s="10">
        <f>3/24000000*OO[[#This Row],[138 (06JUL1985 03:00:00)-Water Temperature (C)]]*OO[[#This Row],[80]]</f>
        <v>4.2138540213787503E-10</v>
      </c>
      <c r="CE99" s="10">
        <f>3/24000000*OO[[#This Row],[139 (06JUL1985 06:00:00)-Water Temperature (C)]]*OO[[#This Row],[81]]</f>
        <v>3.8278378859062493E-10</v>
      </c>
      <c r="CF99" s="10">
        <f>3/24000000*OO[[#This Row],[140 (06JUL1985 09:00:00)-Water Temperature (C)]]*OO[[#This Row],[82]]</f>
        <v>3.5244721365900008E-10</v>
      </c>
      <c r="CG99" s="10">
        <f>3/24000000*OO[[#This Row],[141 (06JUL1985 12:00:00)-Water Temperature (C)]]*OO[[#This Row],[83]]</f>
        <v>3.2325634848449997E-10</v>
      </c>
      <c r="CH99" s="10">
        <f>3/24000000*OO[[#This Row],[142 (06JUL1985 15:00:00)-Water Temperature (C)]]*OO[[#This Row],[84]]</f>
        <v>2.9538005106399997E-10</v>
      </c>
      <c r="CI99" s="10">
        <f>3/24000000*OO[[#This Row],[143 (06JUL1985 18:00:00)-Water Temperature (C)]]*OO[[#This Row],[85]]</f>
        <v>2.7094673278924997E-10</v>
      </c>
      <c r="CJ99" s="10">
        <f>3/24000000*OO[[#This Row],[144 (06JUL1985 21:00:00)-Water Temperature (C)]]*OO[[#This Row],[86]]</f>
        <v>2.47736343711725E-10</v>
      </c>
      <c r="CK99" s="10">
        <f>3/24000000*OO[[#This Row],[145 (07JUL1985 00:00:00)-Water Temperature (C)]]*OO[[#This Row],[87]]</f>
        <v>2.2678977209784996E-10</v>
      </c>
      <c r="CL99" s="10">
        <f>3/24000000*OO[[#This Row],[146 (07JUL1985 03:00:00)-Water Temperature (C)]]*OO[[#This Row],[88]]</f>
        <v>2.0961923118885001E-10</v>
      </c>
      <c r="CM99" s="10">
        <f>3/24000000*OO[[#This Row],[147 (07JUL1985 06:00:00)-Water Temperature (C)]]*OO[[#This Row],[89]]</f>
        <v>1.9303631842425E-10</v>
      </c>
      <c r="CN99" s="10">
        <f>3/24000000*OO[[#This Row],[148 (07JUL1985 09:00:00)-Water Temperature (C)]]*OO[[#This Row],[90]]</f>
        <v>1.7619393579287499E-10</v>
      </c>
      <c r="CO99" s="10">
        <f>3/24000000*OO[[#This Row],[149 (07JUL1985 12:00:00)-Water Temperature (C)]]*OO[[#This Row],[91]]</f>
        <v>1.61055030218775E-10</v>
      </c>
      <c r="CP99" s="10">
        <f>3/24000000*OO[[#This Row],[150 (07JUL1985 15:00:00)-Water Temperature (C)]]*OO[[#This Row],[92]]</f>
        <v>1.4913429976201247E-10</v>
      </c>
      <c r="CQ99" s="10">
        <f>3/24000000*OO[[#This Row],[151 (07JUL1985 18:00:00)-Water Temperature (C)]]*OO[[#This Row],[93]]</f>
        <v>1.3652803811234998E-10</v>
      </c>
      <c r="CR99" s="10">
        <f>3/24000000*OO[[#This Row],[152 (07JUL1985 21:00:00)-Water Temperature (C)]]*OO[[#This Row],[94]]</f>
        <v>1.2525995791417497E-10</v>
      </c>
      <c r="CS99" s="10">
        <f>3/24000000*OO[[#This Row],[153 (08JUL1985 00:00:00)-Water Temperature (C)]]*OO[[#This Row],[95]]</f>
        <v>1.1663514541902499E-10</v>
      </c>
      <c r="CT99" s="10">
        <f>3/24000000*OO[[#This Row],[154 (08JUL1985 03:00:00)-Water Temperature (C)]]*OO[[#This Row],[96]]</f>
        <v>1.0901150434179998E-10</v>
      </c>
      <c r="CU99" s="10">
        <f>3/24000000*OO[[#This Row],[155 (08JUL1985 06:00:00)-Water Temperature (C)]]*OO[[#This Row],[97]]</f>
        <v>1.01406975762225E-10</v>
      </c>
      <c r="CV99" s="10">
        <f>3/24000000*OO[[#This Row],[156 (08JUL1985 09:00:00)-Water Temperature (C)]]*OO[[#This Row],[98]]</f>
        <v>9.5948273652399993E-11</v>
      </c>
      <c r="CW99" s="10">
        <f>3/24000000*OO[[#This Row],[157 (08JUL1985 12:00:00)-Water Temperature (C)]]*OO[[#This Row],[99]]</f>
        <v>9.1075125316874986E-11</v>
      </c>
    </row>
    <row r="100" spans="1:101" x14ac:dyDescent="0.35">
      <c r="A100" t="s">
        <v>105</v>
      </c>
      <c r="B100">
        <v>818.99760000000003</v>
      </c>
      <c r="C100" s="10">
        <f>3/24*OO[[#This Row],[59 (26JUN1985 06:00:00)-Water Temperature (C)]]*OO[[#This Row],[1]]/SUM(OO[1])</f>
        <v>0</v>
      </c>
      <c r="D100" s="10">
        <f>3/24*OO[[#This Row],[60 (26JUN1985 09:00:00)-Water Temperature (C)]]*OO[[#This Row],[2]]/SUM(OO[2])</f>
        <v>7.8408613501086392E-29</v>
      </c>
      <c r="E100" s="10">
        <f>3/24*OO[[#This Row],[61 (26JUN1985 12:00:00)-Water Temperature (C)]]*OO[[#This Row],[3]]/SUM(OO[3])</f>
        <v>4.1679358150847501E-15</v>
      </c>
      <c r="F100" s="10">
        <f>3/24*OO[[#This Row],[62 (26JUN1985 15:00:00)-Water Temperature (C)]]*OO[[#This Row],[4]]/SUM(OO[4])</f>
        <v>1.9196891529498311E-5</v>
      </c>
      <c r="G100" s="10">
        <f>3/24*OO[[#This Row],[63 (26JUN1985 18:00:00)-Water Temperature (C)]]*OO[[#This Row],[5]]/SUM(OO[5])</f>
        <v>1.0624393364320063E-2</v>
      </c>
      <c r="H100" s="10">
        <f>3/24*OO[[#This Row],[64 (26JUN1985 21:00:00)-Water Temperature (C)]]*OO[[#This Row],[6]]/SUM(OO[6])</f>
        <v>8.6274658978792218E-2</v>
      </c>
      <c r="I100" s="10">
        <f>3/24*OO[[#This Row],[65 (27JUN1985 00:00:00)-Water Temperature (C)]]*OO[[#This Row],[7]]/SUM(OO[7])</f>
        <v>7.0054885480590329E-2</v>
      </c>
      <c r="J100" s="10">
        <f>3/24*OO[[#This Row],[66 (27JUN1985 03:00:00)-Water Temperature (C)]]*OO[[#This Row],[8]]/SUM(OO[8])</f>
        <v>1.298866225307746E-2</v>
      </c>
      <c r="K100" s="10">
        <f>3/24*OO[[#This Row],[67 (27JUN1985 06:00:00)-Water Temperature (C)]]*OO[[#This Row],[9]]/SUM(OO[9])</f>
        <v>8.9739988558394667E-4</v>
      </c>
      <c r="L100" s="10">
        <f>3/24*OO[[#This Row],[68 (27JUN1985 09:00:00)-Water Temperature (C)]]*OO[[#This Row],[10]]/SUM(OO[10])</f>
        <v>4.4561822561248514E-5</v>
      </c>
      <c r="M100" s="10">
        <f>3/24*OO[[#This Row],[69 (27JUN1985 12:00:00)-Water Temperature (C)]]*OO[[#This Row],[11]]/SUM(OO[11])</f>
        <v>1.2451598460853529E-5</v>
      </c>
      <c r="N100" s="10">
        <f>3/24*OO[[#This Row],[70 (27JUN1985 15:00:00)-Water Temperature (C)]]*OO[[#This Row],[12]]/SUM(OO[12])</f>
        <v>9.7542307196876432E-6</v>
      </c>
      <c r="O100" s="10">
        <f>3/24*OO[[#This Row],[71 (27JUN1985 18:00:00)-Water Temperature (C)]]*OO[[#This Row],[13]]/SUM(OO[13])</f>
        <v>8.0255701294263661E-6</v>
      </c>
      <c r="P100" s="10">
        <f>3/24*OO[[#This Row],[72 (27JUN1985 21:00:00)-Water Temperature (C)]]*OO[[#This Row],[14]]/SUM(OO[14])</f>
        <v>6.5556076556015186E-6</v>
      </c>
      <c r="Q100" s="10">
        <f>3/24*OO[[#This Row],[73 (28JUN1985 00:00:00)-Water Temperature (C)]]*OO[[#This Row],[15]]/SUM(OO[15])</f>
        <v>5.3180059588474755E-6</v>
      </c>
      <c r="R100" s="10">
        <f>3/24*OO[[#This Row],[74 (28JUN1985 03:00:00)-Water Temperature (C)]]*OO[[#This Row],[16]]/SUM(OO[16])</f>
        <v>4.3182714164997057E-6</v>
      </c>
      <c r="S100" s="10">
        <f>3/24*OO[[#This Row],[75 (28JUN1985 06:00:00)-Water Temperature (C)]]*OO[[#This Row],[17]]/SUM(OO[17])</f>
        <v>3.4899025981088015E-6</v>
      </c>
      <c r="T100" s="10">
        <f>3/24*OO[[#This Row],[76 (28JUN1985 09:00:00)-Water Temperature (C)]]*OO[[#This Row],[18]]/SUM(OO[18])</f>
        <v>2.8280784546785954E-6</v>
      </c>
      <c r="U100" s="10">
        <f>3/24*OO[[#This Row],[77 (28JUN1985 12:00:00)-Water Temperature (C)]]*OO[[#This Row],[19]]/SUM(OO[19])</f>
        <v>2.2955792318628998E-6</v>
      </c>
      <c r="V100" s="10">
        <f>3/24000000*OO[[#This Row],[78 (28JUN1985 15:00:00)-Water Temperature (C)]]*OO[[#This Row],[20]]</f>
        <v>1.8559710642482499E-6</v>
      </c>
      <c r="W100" s="10">
        <f>3/24000000*OO[[#This Row],[79 (28JUN1985 18:00:00)-Water Temperature (C)]]*OO[[#This Row],[21]]</f>
        <v>1.5106843003304998E-6</v>
      </c>
      <c r="X100" s="10">
        <f>3/24000000*OO[[#This Row],[80 (28JUN1985 21:00:00)-Water Temperature (C)]]*OO[[#This Row],[22]]</f>
        <v>1.2326401089451252E-6</v>
      </c>
      <c r="Y100" s="10">
        <f>3/24000000*OO[[#This Row],[81 (29JUN1985 00:00:00)-Water Temperature (C)]]*OO[[#This Row],[23]]</f>
        <v>1.0029841352028751E-6</v>
      </c>
      <c r="Z100" s="10">
        <f>3/24000000*OO[[#This Row],[82 (29JUN1985 03:00:00)-Water Temperature (C)]]*OO[[#This Row],[24]]</f>
        <v>8.2001584419300002E-7</v>
      </c>
      <c r="AA100" s="10">
        <f>3/24000000*OO[[#This Row],[83 (29JUN1985 06:00:00)-Water Temperature (C)]]*OO[[#This Row],[25]]</f>
        <v>6.6916835055000004E-7</v>
      </c>
      <c r="AB100" s="10">
        <f>3/24000000*OO[[#This Row],[84 (29JUN1985 09:00:00)-Water Temperature (C)]]*OO[[#This Row],[26]]</f>
        <v>5.5285421277775006E-7</v>
      </c>
      <c r="AC100" s="10">
        <f>3/24000000*OO[[#This Row],[85 (29JUN1985 12:00:00)-Water Temperature (C)]]*OO[[#This Row],[27]]</f>
        <v>4.5502832285074996E-7</v>
      </c>
      <c r="AD100" s="10">
        <f>3/24000000*OO[[#This Row],[86 (29JUN1985 15:00:00)-Water Temperature (C)]]*OO[[#This Row],[28]]</f>
        <v>3.7399482743874995E-7</v>
      </c>
      <c r="AE100" s="10">
        <f>3/24000000*OO[[#This Row],[88 (29JUN1985 21:00:00)-Water Temperature (C)]]*OO[[#This Row],[30]]</f>
        <v>2.5124266804799999E-7</v>
      </c>
      <c r="AF100" s="10">
        <f>3/24000000*OO[[#This Row],[88 (29JUN1985 21:00:00)-Water Temperature (C)]]*OO[[#This Row],[30]]</f>
        <v>2.5124266804799999E-7</v>
      </c>
      <c r="AG100" s="10">
        <f>3/24000000*OO[[#This Row],[89 (30JUN1985 00:00:00)-Water Temperature (C)]]*OO[[#This Row],[31]]</f>
        <v>2.0509005234465003E-7</v>
      </c>
      <c r="AH100" s="10">
        <f>3/24000000*OO[[#This Row],[90 (30JUN1985 03:00:00)-Water Temperature (C)]]*OO[[#This Row],[32]]</f>
        <v>1.6918785072199998E-7</v>
      </c>
      <c r="AI100" s="10">
        <f>3/24000000*OO[[#This Row],[91 (30JUN1985 06:00:00)-Water Temperature (C)]]*OO[[#This Row],[33]]</f>
        <v>1.3999074984187501E-7</v>
      </c>
      <c r="AJ100" s="10">
        <f>3/24000000*OO[[#This Row],[92 (30JUN1985 09:00:00)-Water Temperature (C)]]*OO[[#This Row],[34]]</f>
        <v>1.1679363640961248E-7</v>
      </c>
      <c r="AK100" s="10">
        <f>3/24000000*OO[[#This Row],[93 (30JUN1985 12:00:00)-Water Temperature (C)]]*OO[[#This Row],[35]]</f>
        <v>9.8103164097374975E-8</v>
      </c>
      <c r="AL100" s="10">
        <f>3/24000000*OO[[#This Row],[94 (30JUN1985 15:00:00)-Water Temperature (C)]]*OO[[#This Row],[36]]</f>
        <v>8.2547255823474992E-8</v>
      </c>
      <c r="AM100" s="10">
        <f>3/24000000*OO[[#This Row],[95 (30JUN1985 18:00:00)-Water Temperature (C)]]*OO[[#This Row],[37]]</f>
        <v>6.9693543972937498E-8</v>
      </c>
      <c r="AN100" s="10">
        <f>3/24000000*OO[[#This Row],[96 (30JUN1985 21:00:00)-Water Temperature (C)]]*OO[[#This Row],[38]]</f>
        <v>5.8719707429624999E-8</v>
      </c>
      <c r="AO100" s="10">
        <f>3/24000000*OO[[#This Row],[97 (01JUL1985 00:00:00)-Water Temperature (C)]]*OO[[#This Row],[39]]</f>
        <v>4.9789935730437499E-8</v>
      </c>
      <c r="AP100" s="10">
        <f>3/24000000*OO[[#This Row],[98 (01JUL1985 03:00:00)-Water Temperature (C)]]*OO[[#This Row],[40]]</f>
        <v>4.2908234388000003E-8</v>
      </c>
      <c r="AQ100" s="10">
        <f>3/24000000*OO[[#This Row],[99 (01JUL1985 06:00:00)-Water Temperature (C)]]*OO[[#This Row],[41]]</f>
        <v>3.72343360322E-8</v>
      </c>
      <c r="AR100" s="10">
        <f>3/24000000*OO[[#This Row],[100 (01JUL1985 09:00:00)-Water Temperature (C)]]*OO[[#This Row],[42]]</f>
        <v>3.2688627339487496E-8</v>
      </c>
      <c r="AS100" s="10">
        <f>3/24000000*OO[[#This Row],[101 (01JUL1985 12:00:00)-Water Temperature (C)]]*OO[[#This Row],[43]]</f>
        <v>2.8594407145949996E-8</v>
      </c>
      <c r="AT100" s="10">
        <f>3/24000000*OO[[#This Row],[102 (01JUL1985 15:00:00)-Water Temperature (C)]]*OO[[#This Row],[44]]</f>
        <v>2.4689582360375002E-8</v>
      </c>
      <c r="AU100" s="10">
        <f>3/24000000*OO[[#This Row],[103 (01JUL1985 18:00:00)-Water Temperature (C)]]*OO[[#This Row],[45]]</f>
        <v>2.1428266119374997E-8</v>
      </c>
      <c r="AV100" s="10">
        <f>3/24000000*OO[[#This Row],[104 (01JUL1985 21:00:00)-Water Temperature (C)]]*OO[[#This Row],[46]]</f>
        <v>1.8699159954937499E-8</v>
      </c>
      <c r="AW100" s="10">
        <f>3/24000000*OO[[#This Row],[105 (02JUL1985 00:00:00)-Water Temperature (C)]]*OO[[#This Row],[47]]</f>
        <v>1.659973967757E-8</v>
      </c>
      <c r="AX100" s="10">
        <f>3/24000000*OO[[#This Row],[106 (02JUL1985 03:00:00)-Water Temperature (C)]]*OO[[#This Row],[48]]</f>
        <v>1.4764945254959998E-8</v>
      </c>
      <c r="AY100" s="10">
        <f>3/24000000*OO[[#This Row],[107 (02JUL1985 06:00:00)-Water Temperature (C)]]*OO[[#This Row],[49]]</f>
        <v>1.3050701669862498E-8</v>
      </c>
      <c r="AZ100" s="10">
        <f>3/24000000*OO[[#This Row],[108 (02JUL1985 09:00:00)-Water Temperature (C)]]*OO[[#This Row],[50]]</f>
        <v>1.1367759408552499E-8</v>
      </c>
      <c r="BA100" s="10">
        <f>3/24000000*OO[[#This Row],[109 (02JUL1985 12:00:00)-Water Temperature (C)]]*OO[[#This Row],[51]]</f>
        <v>9.9882753221875002E-9</v>
      </c>
      <c r="BB100" s="10">
        <f>3/24000000*OO[[#This Row],[110 (02JUL1985 15:00:00)-Water Temperature (C)]]*OO[[#This Row],[52]]</f>
        <v>8.906724065361249E-9</v>
      </c>
      <c r="BC100" s="10">
        <f>3/24000000*OO[[#This Row],[111 (02JUL1985 18:00:00)-Water Temperature (C)]]*OO[[#This Row],[53]]</f>
        <v>7.9546688488875002E-9</v>
      </c>
      <c r="BD100" s="10">
        <f>3/24000000*OO[[#This Row],[112 (02JUL1985 21:00:00)-Water Temperature (C)]]*OO[[#This Row],[54]]</f>
        <v>7.0169584575012502E-9</v>
      </c>
      <c r="BE100" s="10">
        <f>3/24000000*OO[[#This Row],[113 (03JUL1985 00:00:00)-Water Temperature (C)]]*OO[[#This Row],[55]]</f>
        <v>6.1202011138124992E-9</v>
      </c>
      <c r="BF100" s="10">
        <f>3/24000000*OO[[#This Row],[114 (03JUL1985 03:00:00)-Water Temperature (C)]]*OO[[#This Row],[56]]</f>
        <v>5.3661663583000005E-9</v>
      </c>
      <c r="BG100" s="10">
        <f>3/24000000*OO[[#This Row],[115 (03JUL1985 06:00:00)-Water Temperature (C)]]*OO[[#This Row],[57]]</f>
        <v>4.6754243779649997E-9</v>
      </c>
      <c r="BH100" s="10">
        <f>3/24000000*OO[[#This Row],[116 (03JUL1985 09:00:00)-Water Temperature (C)]]*OO[[#This Row],[58]]</f>
        <v>4.1114936117500002E-9</v>
      </c>
      <c r="BI100" s="10">
        <f>3/24000000*OO[[#This Row],[117 (03JUL1985 12:00:00)-Water Temperature (C)]]*OO[[#This Row],[59]]</f>
        <v>3.6193953631849995E-9</v>
      </c>
      <c r="BJ100" s="10">
        <f>3/24000000*OO[[#This Row],[118 (03JUL1985 15:00:00)-Water Temperature (C)]]*OO[[#This Row],[60]]</f>
        <v>3.153686101475E-9</v>
      </c>
      <c r="BK100" s="10">
        <f>3/24000000*OO[[#This Row],[119 (03JUL1985 18:00:00)-Water Temperature (C)]]*OO[[#This Row],[61]]</f>
        <v>2.7399385123949999E-9</v>
      </c>
      <c r="BL100" s="10">
        <f>3/24000000*OO[[#This Row],[120 (03JUL1985 21:00:00)-Water Temperature (C)]]*OO[[#This Row],[62]]</f>
        <v>2.3779854952999997E-9</v>
      </c>
      <c r="BM100" s="10">
        <f>3/24000000*OO[[#This Row],[121 (04JUL1985 00:00:00)-Water Temperature (C)]]*OO[[#This Row],[63]]</f>
        <v>2.0846179103705002E-9</v>
      </c>
      <c r="BN100" s="10">
        <f>3/24000000*OO[[#This Row],[122 (04JUL1985 03:00:00)-Water Temperature (C)]]*OO[[#This Row],[64]]</f>
        <v>1.8431927727311248E-9</v>
      </c>
      <c r="BO100" s="10">
        <f>3/24000000*OO[[#This Row],[123 (04JUL1985 06:00:00)-Water Temperature (C)]]*OO[[#This Row],[65]]</f>
        <v>1.62554890719E-9</v>
      </c>
      <c r="BP100" s="10">
        <f>3/24000000*OO[[#This Row],[124 (04JUL1985 09:00:00)-Water Temperature (C)]]*OO[[#This Row],[66]]</f>
        <v>1.45025809955675E-9</v>
      </c>
      <c r="BQ100" s="10">
        <f>3/24000000*OO[[#This Row],[125 (04JUL1985 12:00:00)-Water Temperature (C)]]*OO[[#This Row],[67]]</f>
        <v>1.2897386203881247E-9</v>
      </c>
      <c r="BR100" s="10">
        <f>3/24000000*OO[[#This Row],[126 (04JUL1985 15:00:00)-Water Temperature (C)]]*OO[[#This Row],[68]]</f>
        <v>1.14031390259625E-9</v>
      </c>
      <c r="BS100" s="10">
        <f>3/24000000*OO[[#This Row],[127 (04JUL1985 18:00:00)-Water Temperature (C)]]*OO[[#This Row],[69]]</f>
        <v>1.00547957027525E-9</v>
      </c>
      <c r="BT100" s="10">
        <f>3/24000000*OO[[#This Row],[128 (04JUL1985 21:00:00)-Water Temperature (C)]]*OO[[#This Row],[70]]</f>
        <v>8.8754544549125003E-10</v>
      </c>
      <c r="BU100" s="10">
        <f>3/24000000*OO[[#This Row],[129 (05JUL1985 00:00:00)-Water Temperature (C)]]*OO[[#This Row],[71]]</f>
        <v>7.860071016772501E-10</v>
      </c>
      <c r="BV100" s="10">
        <f>3/24000000*OO[[#This Row],[130 (05JUL1985 03:00:00)-Water Temperature (C)]]*OO[[#This Row],[72]]</f>
        <v>7.0156070876999997E-10</v>
      </c>
      <c r="BW100" s="10">
        <f>3/24000000*OO[[#This Row],[131 (05JUL1985 06:00:00)-Water Temperature (C)]]*OO[[#This Row],[73]]</f>
        <v>6.2739749482024986E-10</v>
      </c>
      <c r="BX100" s="10">
        <f>3/24000000*OO[[#This Row],[132 (05JUL1985 09:00:00)-Water Temperature (C)]]*OO[[#This Row],[74]]</f>
        <v>5.6809738725299986E-10</v>
      </c>
      <c r="BY100" s="10">
        <f>3/24000000*OO[[#This Row],[133 (05JUL1985 12:00:00)-Water Temperature (C)]]*OO[[#This Row],[75]]</f>
        <v>5.1489926867962495E-10</v>
      </c>
      <c r="BZ100" s="10">
        <f>3/24000000*OO[[#This Row],[134 (05JUL1985 15:00:00)-Water Temperature (C)]]*OO[[#This Row],[76]]</f>
        <v>4.6675640425312504E-10</v>
      </c>
      <c r="CA100" s="10">
        <f>3/24000000*OO[[#This Row],[135 (05JUL1985 18:00:00)-Water Temperature (C)]]*OO[[#This Row],[77]]</f>
        <v>4.2525482113349994E-10</v>
      </c>
      <c r="CB100" s="10">
        <f>3/24000000*OO[[#This Row],[136 (05JUL1985 21:00:00)-Water Temperature (C)]]*OO[[#This Row],[78]]</f>
        <v>3.8598415528162496E-10</v>
      </c>
      <c r="CC100" s="10">
        <f>3/24000000*OO[[#This Row],[137 (06JUL1985 00:00:00)-Water Temperature (C)]]*OO[[#This Row],[79]]</f>
        <v>3.5001122148374997E-10</v>
      </c>
      <c r="CD100" s="10">
        <f>3/24000000*OO[[#This Row],[138 (06JUL1985 03:00:00)-Water Temperature (C)]]*OO[[#This Row],[80]]</f>
        <v>3.1875531512074992E-10</v>
      </c>
      <c r="CE100" s="10">
        <f>3/24000000*OO[[#This Row],[139 (06JUL1985 06:00:00)-Water Temperature (C)]]*OO[[#This Row],[81]]</f>
        <v>2.8978444339187497E-10</v>
      </c>
      <c r="CF100" s="10">
        <f>3/24000000*OO[[#This Row],[140 (06JUL1985 09:00:00)-Water Temperature (C)]]*OO[[#This Row],[82]]</f>
        <v>2.6709122841212497E-10</v>
      </c>
      <c r="CG100" s="10">
        <f>3/24000000*OO[[#This Row],[141 (06JUL1985 12:00:00)-Water Temperature (C)]]*OO[[#This Row],[83]]</f>
        <v>2.45148494697225E-10</v>
      </c>
      <c r="CH100" s="10">
        <f>3/24000000*OO[[#This Row],[142 (06JUL1985 15:00:00)-Water Temperature (C)]]*OO[[#This Row],[84]]</f>
        <v>2.2394604711000001E-10</v>
      </c>
      <c r="CI100" s="10">
        <f>3/24000000*OO[[#This Row],[143 (06JUL1985 18:00:00)-Water Temperature (C)]]*OO[[#This Row],[85]]</f>
        <v>2.0525063640637499E-10</v>
      </c>
      <c r="CJ100" s="10">
        <f>3/24000000*OO[[#This Row],[144 (06JUL1985 21:00:00)-Water Temperature (C)]]*OO[[#This Row],[86]]</f>
        <v>1.8742277907209998E-10</v>
      </c>
      <c r="CK100" s="10">
        <f>3/24000000*OO[[#This Row],[145 (07JUL1985 00:00:00)-Water Temperature (C)]]*OO[[#This Row],[87]]</f>
        <v>1.7146003277354998E-10</v>
      </c>
      <c r="CL100" s="10">
        <f>3/24000000*OO[[#This Row],[146 (07JUL1985 03:00:00)-Water Temperature (C)]]*OO[[#This Row],[88]]</f>
        <v>1.5839350471732499E-10</v>
      </c>
      <c r="CM100" s="10">
        <f>3/24000000*OO[[#This Row],[147 (07JUL1985 06:00:00)-Water Temperature (C)]]*OO[[#This Row],[89]]</f>
        <v>1.4594790153854999E-10</v>
      </c>
      <c r="CN100" s="10">
        <f>3/24000000*OO[[#This Row],[148 (07JUL1985 09:00:00)-Water Temperature (C)]]*OO[[#This Row],[90]]</f>
        <v>1.333711037010625E-10</v>
      </c>
      <c r="CO100" s="10">
        <f>3/24000000*OO[[#This Row],[149 (07JUL1985 12:00:00)-Water Temperature (C)]]*OO[[#This Row],[91]]</f>
        <v>1.2196542185400001E-10</v>
      </c>
      <c r="CP100" s="10">
        <f>3/24000000*OO[[#This Row],[150 (07JUL1985 15:00:00)-Water Temperature (C)]]*OO[[#This Row],[92]]</f>
        <v>1.1293380509759999E-10</v>
      </c>
      <c r="CQ100" s="10">
        <f>3/24000000*OO[[#This Row],[151 (07JUL1985 18:00:00)-Water Temperature (C)]]*OO[[#This Row],[93]]</f>
        <v>1.0334368883655E-10</v>
      </c>
      <c r="CR100" s="10">
        <f>3/24000000*OO[[#This Row],[152 (07JUL1985 21:00:00)-Water Temperature (C)]]*OO[[#This Row],[94]]</f>
        <v>9.4674226291924993E-11</v>
      </c>
      <c r="CS100" s="10">
        <f>3/24000000*OO[[#This Row],[153 (08JUL1985 00:00:00)-Water Temperature (C)]]*OO[[#This Row],[95]]</f>
        <v>8.8081520023599999E-11</v>
      </c>
      <c r="CT100" s="10">
        <f>3/24000000*OO[[#This Row],[154 (08JUL1985 03:00:00)-Water Temperature (C)]]*OO[[#This Row],[96]]</f>
        <v>8.2331139957299981E-11</v>
      </c>
      <c r="CU100" s="10">
        <f>3/24000000*OO[[#This Row],[155 (08JUL1985 06:00:00)-Water Temperature (C)]]*OO[[#This Row],[97]]</f>
        <v>7.6613680420937492E-11</v>
      </c>
      <c r="CV100" s="10">
        <f>3/24000000*OO[[#This Row],[156 (08JUL1985 09:00:00)-Water Temperature (C)]]*OO[[#This Row],[98]]</f>
        <v>7.2518541634950006E-11</v>
      </c>
      <c r="CW100" s="10">
        <f>3/24000000*OO[[#This Row],[157 (08JUL1985 12:00:00)-Water Temperature (C)]]*OO[[#This Row],[99]]</f>
        <v>6.8896727572737497E-11</v>
      </c>
    </row>
    <row r="101" spans="1:101" x14ac:dyDescent="0.35">
      <c r="A101" t="s">
        <v>106</v>
      </c>
      <c r="B101">
        <v>853.88810000000001</v>
      </c>
      <c r="C101" s="10">
        <f>3/24*OO[[#This Row],[59 (26JUN1985 06:00:00)-Water Temperature (C)]]*OO[[#This Row],[1]]/SUM(OO[1])</f>
        <v>0</v>
      </c>
      <c r="D101" s="10">
        <f>3/24*OO[[#This Row],[60 (26JUN1985 09:00:00)-Water Temperature (C)]]*OO[[#This Row],[2]]/SUM(OO[2])</f>
        <v>5.8755521776011391E-30</v>
      </c>
      <c r="E101" s="10">
        <f>3/24*OO[[#This Row],[61 (26JUN1985 12:00:00)-Water Temperature (C)]]*OO[[#This Row],[3]]/SUM(OO[3])</f>
        <v>5.0500667937183815E-16</v>
      </c>
      <c r="F101" s="10">
        <f>3/24*OO[[#This Row],[62 (26JUN1985 15:00:00)-Water Temperature (C)]]*OO[[#This Row],[4]]/SUM(OO[4])</f>
        <v>8.2802115571207346E-6</v>
      </c>
      <c r="G101" s="10">
        <f>3/24*OO[[#This Row],[63 (26JUN1985 18:00:00)-Water Temperature (C)]]*OO[[#This Row],[5]]/SUM(OO[5])</f>
        <v>6.8547874778028808E-3</v>
      </c>
      <c r="H101" s="10">
        <f>3/24*OO[[#This Row],[64 (26JUN1985 21:00:00)-Water Temperature (C)]]*OO[[#This Row],[6]]/SUM(OO[6])</f>
        <v>6.8893173315365208E-2</v>
      </c>
      <c r="I101" s="10">
        <f>3/24*OO[[#This Row],[65 (27JUN1985 00:00:00)-Water Temperature (C)]]*OO[[#This Row],[7]]/SUM(OO[7])</f>
        <v>6.4975067350015334E-2</v>
      </c>
      <c r="J101" s="10">
        <f>3/24*OO[[#This Row],[66 (27JUN1985 03:00:00)-Water Temperature (C)]]*OO[[#This Row],[8]]/SUM(OO[8])</f>
        <v>1.3476292210793717E-2</v>
      </c>
      <c r="K101" s="10">
        <f>3/24*OO[[#This Row],[67 (27JUN1985 06:00:00)-Water Temperature (C)]]*OO[[#This Row],[9]]/SUM(OO[9])</f>
        <v>1.009673150532247E-3</v>
      </c>
      <c r="L101" s="10">
        <f>3/24*OO[[#This Row],[68 (27JUN1985 09:00:00)-Water Temperature (C)]]*OO[[#This Row],[10]]/SUM(OO[10])</f>
        <v>4.8972706842202233E-5</v>
      </c>
      <c r="M101" s="10">
        <f>3/24*OO[[#This Row],[69 (27JUN1985 12:00:00)-Water Temperature (C)]]*OO[[#This Row],[11]]/SUM(OO[11])</f>
        <v>1.1133575205822096E-5</v>
      </c>
      <c r="N101" s="10">
        <f>3/24*OO[[#This Row],[70 (27JUN1985 15:00:00)-Water Temperature (C)]]*OO[[#This Row],[12]]/SUM(OO[12])</f>
        <v>8.5257528115101059E-6</v>
      </c>
      <c r="O101" s="10">
        <f>3/24*OO[[#This Row],[71 (27JUN1985 18:00:00)-Water Temperature (C)]]*OO[[#This Row],[13]]/SUM(OO[13])</f>
        <v>7.0078737454100014E-6</v>
      </c>
      <c r="P101" s="10">
        <f>3/24*OO[[#This Row],[72 (27JUN1985 21:00:00)-Water Temperature (C)]]*OO[[#This Row],[14]]/SUM(OO[14])</f>
        <v>5.7217718555430795E-6</v>
      </c>
      <c r="Q101" s="10">
        <f>3/24*OO[[#This Row],[73 (28JUN1985 00:00:00)-Water Temperature (C)]]*OO[[#This Row],[15]]/SUM(OO[15])</f>
        <v>4.6399531588002718E-6</v>
      </c>
      <c r="R101" s="10">
        <f>3/24*OO[[#This Row],[74 (28JUN1985 03:00:00)-Water Temperature (C)]]*OO[[#This Row],[16]]/SUM(OO[16])</f>
        <v>3.7678995262996275E-6</v>
      </c>
      <c r="S101" s="10">
        <f>3/24*OO[[#This Row],[75 (28JUN1985 06:00:00)-Water Temperature (C)]]*OO[[#This Row],[17]]/SUM(OO[17])</f>
        <v>3.0476907351745604E-6</v>
      </c>
      <c r="T101" s="10">
        <f>3/24*OO[[#This Row],[76 (28JUN1985 09:00:00)-Water Temperature (C)]]*OO[[#This Row],[18]]/SUM(OO[18])</f>
        <v>2.4726175827050189E-6</v>
      </c>
      <c r="U101" s="10">
        <f>3/24*OO[[#This Row],[77 (28JUN1985 12:00:00)-Water Temperature (C)]]*OO[[#This Row],[19]]/SUM(OO[19])</f>
        <v>2.0083623556701162E-6</v>
      </c>
      <c r="V101" s="10">
        <f>3/24000000*OO[[#This Row],[78 (28JUN1985 15:00:00)-Water Temperature (C)]]*OO[[#This Row],[20]]</f>
        <v>1.6231771596712497E-6</v>
      </c>
      <c r="W101" s="10">
        <f>3/24000000*OO[[#This Row],[79 (28JUN1985 18:00:00)-Water Temperature (C)]]*OO[[#This Row],[21]]</f>
        <v>1.3200808062480001E-6</v>
      </c>
      <c r="X101" s="10">
        <f>3/24000000*OO[[#This Row],[80 (28JUN1985 21:00:00)-Water Temperature (C)]]*OO[[#This Row],[22]]</f>
        <v>1.0757046006067499E-6</v>
      </c>
      <c r="Y101" s="10">
        <f>3/24000000*OO[[#This Row],[81 (29JUN1985 00:00:00)-Water Temperature (C)]]*OO[[#This Row],[23]]</f>
        <v>8.7476220543699995E-7</v>
      </c>
      <c r="Z101" s="10">
        <f>3/24000000*OO[[#This Row],[82 (29JUN1985 03:00:00)-Water Temperature (C)]]*OO[[#This Row],[24]]</f>
        <v>7.1522818363762492E-7</v>
      </c>
      <c r="AA101" s="10">
        <f>3/24000000*OO[[#This Row],[83 (29JUN1985 06:00:00)-Water Temperature (C)]]*OO[[#This Row],[25]]</f>
        <v>5.8407909167999997E-7</v>
      </c>
      <c r="AB101" s="10">
        <f>3/24000000*OO[[#This Row],[84 (29JUN1985 09:00:00)-Water Temperature (C)]]*OO[[#This Row],[26]]</f>
        <v>4.8312052645012496E-7</v>
      </c>
      <c r="AC101" s="10">
        <f>3/24000000*OO[[#This Row],[85 (29JUN1985 12:00:00)-Water Temperature (C)]]*OO[[#This Row],[27]]</f>
        <v>3.9795209810937501E-7</v>
      </c>
      <c r="AD101" s="10">
        <f>3/24000000*OO[[#This Row],[86 (29JUN1985 15:00:00)-Water Temperature (C)]]*OO[[#This Row],[28]]</f>
        <v>3.2694773241749998E-7</v>
      </c>
      <c r="AE101" s="10">
        <f>3/24000000*OO[[#This Row],[88 (29JUN1985 21:00:00)-Water Temperature (C)]]*OO[[#This Row],[30]]</f>
        <v>2.1921514216400001E-7</v>
      </c>
      <c r="AF101" s="10">
        <f>3/24000000*OO[[#This Row],[88 (29JUN1985 21:00:00)-Water Temperature (C)]]*OO[[#This Row],[30]]</f>
        <v>2.1921514216400001E-7</v>
      </c>
      <c r="AG101" s="10">
        <f>3/24000000*OO[[#This Row],[89 (30JUN1985 00:00:00)-Water Temperature (C)]]*OO[[#This Row],[31]]</f>
        <v>1.7878530048327502E-7</v>
      </c>
      <c r="AH101" s="10">
        <f>3/24000000*OO[[#This Row],[90 (30JUN1985 03:00:00)-Water Temperature (C)]]*OO[[#This Row],[32]]</f>
        <v>1.4741042180193748E-7</v>
      </c>
      <c r="AI101" s="10">
        <f>3/24000000*OO[[#This Row],[91 (30JUN1985 06:00:00)-Water Temperature (C)]]*OO[[#This Row],[33]]</f>
        <v>1.2202999270874999E-7</v>
      </c>
      <c r="AJ101" s="10">
        <f>3/24000000*OO[[#This Row],[92 (30JUN1985 09:00:00)-Water Temperature (C)]]*OO[[#This Row],[34]]</f>
        <v>1.0191570215291249E-7</v>
      </c>
      <c r="AK101" s="10">
        <f>3/24000000*OO[[#This Row],[93 (30JUN1985 12:00:00)-Water Temperature (C)]]*OO[[#This Row],[35]]</f>
        <v>8.5637786630812482E-8</v>
      </c>
      <c r="AL101" s="10">
        <f>3/24000000*OO[[#This Row],[94 (30JUN1985 15:00:00)-Water Temperature (C)]]*OO[[#This Row],[36]]</f>
        <v>7.2041204166749992E-8</v>
      </c>
      <c r="AM101" s="10">
        <f>3/24000000*OO[[#This Row],[95 (30JUN1985 18:00:00)-Water Temperature (C)]]*OO[[#This Row],[37]]</f>
        <v>6.0755560844999986E-8</v>
      </c>
      <c r="AN101" s="10">
        <f>3/24000000*OO[[#This Row],[96 (30JUN1985 21:00:00)-Water Temperature (C)]]*OO[[#This Row],[38]]</f>
        <v>5.1094112927799997E-8</v>
      </c>
      <c r="AO101" s="10">
        <f>3/24000000*OO[[#This Row],[97 (01JUL1985 00:00:00)-Water Temperature (C)]]*OO[[#This Row],[39]]</f>
        <v>4.3261802848687497E-8</v>
      </c>
      <c r="AP101" s="10">
        <f>3/24000000*OO[[#This Row],[98 (01JUL1985 03:00:00)-Water Temperature (C)]]*OO[[#This Row],[40]]</f>
        <v>3.7246195795824995E-8</v>
      </c>
      <c r="AQ101" s="10">
        <f>3/24000000*OO[[#This Row],[99 (01JUL1985 06:00:00)-Water Temperature (C)]]*OO[[#This Row],[41]]</f>
        <v>3.2326528378274999E-8</v>
      </c>
      <c r="AR101" s="10">
        <f>3/24000000*OO[[#This Row],[100 (01JUL1985 09:00:00)-Water Temperature (C)]]*OO[[#This Row],[42]]</f>
        <v>2.8410994683749999E-8</v>
      </c>
      <c r="AS101" s="10">
        <f>3/24000000*OO[[#This Row],[101 (01JUL1985 12:00:00)-Water Temperature (C)]]*OO[[#This Row],[43]]</f>
        <v>2.4871431297300001E-8</v>
      </c>
      <c r="AT101" s="10">
        <f>3/24000000*OO[[#This Row],[102 (01JUL1985 15:00:00)-Water Temperature (C)]]*OO[[#This Row],[44]]</f>
        <v>2.1473515392300003E-8</v>
      </c>
      <c r="AU101" s="10">
        <f>3/24000000*OO[[#This Row],[103 (01JUL1985 18:00:00)-Water Temperature (C)]]*OO[[#This Row],[45]]</f>
        <v>1.861542704053125E-8</v>
      </c>
      <c r="AV101" s="10">
        <f>3/24000000*OO[[#This Row],[104 (01JUL1985 21:00:00)-Water Temperature (C)]]*OO[[#This Row],[46]]</f>
        <v>1.6219939407568748E-8</v>
      </c>
      <c r="AW101" s="10">
        <f>3/24000000*OO[[#This Row],[105 (02JUL1985 00:00:00)-Water Temperature (C)]]*OO[[#This Row],[47]]</f>
        <v>1.4386173205765002E-8</v>
      </c>
      <c r="AX101" s="10">
        <f>3/24000000*OO[[#This Row],[106 (02JUL1985 03:00:00)-Water Temperature (C)]]*OO[[#This Row],[48]]</f>
        <v>1.2800924966525001E-8</v>
      </c>
      <c r="AY101" s="10">
        <f>3/24000000*OO[[#This Row],[107 (02JUL1985 06:00:00)-Water Temperature (C)]]*OO[[#This Row],[49]]</f>
        <v>1.132239610720375E-8</v>
      </c>
      <c r="AZ101" s="10">
        <f>3/24000000*OO[[#This Row],[108 (02JUL1985 09:00:00)-Water Temperature (C)]]*OO[[#This Row],[50]]</f>
        <v>9.8722848648537514E-9</v>
      </c>
      <c r="BA101" s="10">
        <f>3/24000000*OO[[#This Row],[109 (02JUL1985 12:00:00)-Water Temperature (C)]]*OO[[#This Row],[51]]</f>
        <v>8.6748743194749993E-9</v>
      </c>
      <c r="BB101" s="10">
        <f>3/24000000*OO[[#This Row],[110 (02JUL1985 15:00:00)-Water Temperature (C)]]*OO[[#This Row],[52]]</f>
        <v>7.7353528792937497E-9</v>
      </c>
      <c r="BC101" s="10">
        <f>3/24000000*OO[[#This Row],[111 (02JUL1985 18:00:00)-Water Temperature (C)]]*OO[[#This Row],[53]]</f>
        <v>6.9060113822699984E-9</v>
      </c>
      <c r="BD101" s="10">
        <f>3/24000000*OO[[#This Row],[112 (02JUL1985 21:00:00)-Water Temperature (C)]]*OO[[#This Row],[54]]</f>
        <v>6.0882463932000009E-9</v>
      </c>
      <c r="BE101" s="10">
        <f>3/24000000*OO[[#This Row],[113 (03JUL1985 00:00:00)-Water Temperature (C)]]*OO[[#This Row],[55]]</f>
        <v>5.3080539442424988E-9</v>
      </c>
      <c r="BF101" s="10">
        <f>3/24000000*OO[[#This Row],[114 (03JUL1985 03:00:00)-Water Temperature (C)]]*OO[[#This Row],[56]]</f>
        <v>4.6541771801099997E-9</v>
      </c>
      <c r="BG101" s="10">
        <f>3/24000000*OO[[#This Row],[115 (03JUL1985 06:00:00)-Water Temperature (C)]]*OO[[#This Row],[57]]</f>
        <v>4.0577635950937492E-9</v>
      </c>
      <c r="BH101" s="10">
        <f>3/24000000*OO[[#This Row],[116 (03JUL1985 09:00:00)-Water Temperature (C)]]*OO[[#This Row],[58]]</f>
        <v>3.5708088071274994E-9</v>
      </c>
      <c r="BI101" s="10">
        <f>3/24000000*OO[[#This Row],[117 (03JUL1985 12:00:00)-Water Temperature (C)]]*OO[[#This Row],[59]]</f>
        <v>3.1461457566449998E-9</v>
      </c>
      <c r="BJ101" s="10">
        <f>3/24000000*OO[[#This Row],[118 (03JUL1985 15:00:00)-Water Temperature (C)]]*OO[[#This Row],[60]]</f>
        <v>2.7427932002749999E-9</v>
      </c>
      <c r="BK101" s="10">
        <f>3/24000000*OO[[#This Row],[119 (03JUL1985 18:00:00)-Water Temperature (C)]]*OO[[#This Row],[61]]</f>
        <v>2.381966872608125E-9</v>
      </c>
      <c r="BL101" s="10">
        <f>3/24000000*OO[[#This Row],[120 (03JUL1985 21:00:00)-Water Temperature (C)]]*OO[[#This Row],[62]]</f>
        <v>2.0638604966033748E-9</v>
      </c>
      <c r="BM101" s="10">
        <f>3/24000000*OO[[#This Row],[121 (04JUL1985 00:00:00)-Water Temperature (C)]]*OO[[#This Row],[63]]</f>
        <v>1.8075523187906247E-9</v>
      </c>
      <c r="BN101" s="10">
        <f>3/24000000*OO[[#This Row],[122 (04JUL1985 03:00:00)-Water Temperature (C)]]*OO[[#This Row],[64]]</f>
        <v>1.5981528768676249E-9</v>
      </c>
      <c r="BO101" s="10">
        <f>3/24000000*OO[[#This Row],[123 (04JUL1985 06:00:00)-Water Temperature (C)]]*OO[[#This Row],[65]]</f>
        <v>1.4101575534622499E-9</v>
      </c>
      <c r="BP101" s="10">
        <f>3/24000000*OO[[#This Row],[124 (04JUL1985 09:00:00)-Water Temperature (C)]]*OO[[#This Row],[66]]</f>
        <v>1.2593540231030001E-9</v>
      </c>
      <c r="BQ101" s="10">
        <f>3/24000000*OO[[#This Row],[125 (04JUL1985 12:00:00)-Water Temperature (C)]]*OO[[#This Row],[67]]</f>
        <v>1.120771231965E-9</v>
      </c>
      <c r="BR101" s="10">
        <f>3/24000000*OO[[#This Row],[126 (04JUL1985 15:00:00)-Water Temperature (C)]]*OO[[#This Row],[68]]</f>
        <v>9.9065869870500012E-10</v>
      </c>
      <c r="BS101" s="10">
        <f>3/24000000*OO[[#This Row],[127 (04JUL1985 18:00:00)-Water Temperature (C)]]*OO[[#This Row],[69]]</f>
        <v>8.7273261749999987E-10</v>
      </c>
      <c r="BT101" s="10">
        <f>3/24000000*OO[[#This Row],[128 (04JUL1985 21:00:00)-Water Temperature (C)]]*OO[[#This Row],[70]]</f>
        <v>7.6950726191049993E-10</v>
      </c>
      <c r="BU101" s="10">
        <f>3/24000000*OO[[#This Row],[129 (05JUL1985 00:00:00)-Water Temperature (C)]]*OO[[#This Row],[71]]</f>
        <v>6.8105205789749994E-10</v>
      </c>
      <c r="BV101" s="10">
        <f>3/24000000*OO[[#This Row],[130 (05JUL1985 03:00:00)-Water Temperature (C)]]*OO[[#This Row],[72]]</f>
        <v>6.0758214477424993E-10</v>
      </c>
      <c r="BW101" s="10">
        <f>3/24000000*OO[[#This Row],[131 (05JUL1985 06:00:00)-Water Temperature (C)]]*OO[[#This Row],[73]]</f>
        <v>5.4356540571724998E-10</v>
      </c>
      <c r="BX101" s="10">
        <f>3/24000000*OO[[#This Row],[132 (05JUL1985 09:00:00)-Water Temperature (C)]]*OO[[#This Row],[74]]</f>
        <v>4.9258162094699995E-10</v>
      </c>
      <c r="BY101" s="10">
        <f>3/24000000*OO[[#This Row],[133 (05JUL1985 12:00:00)-Water Temperature (C)]]*OO[[#This Row],[75]]</f>
        <v>4.4668892023050001E-10</v>
      </c>
      <c r="BZ101" s="10">
        <f>3/24000000*OO[[#This Row],[134 (05JUL1985 15:00:00)-Water Temperature (C)]]*OO[[#This Row],[76]]</f>
        <v>4.0476763550999996E-10</v>
      </c>
      <c r="CA101" s="10">
        <f>3/24000000*OO[[#This Row],[135 (05JUL1985 18:00:00)-Water Temperature (C)]]*OO[[#This Row],[77]]</f>
        <v>3.6841863959999996E-10</v>
      </c>
      <c r="CB101" s="10">
        <f>3/24000000*OO[[#This Row],[136 (05JUL1985 21:00:00)-Water Temperature (C)]]*OO[[#This Row],[78]]</f>
        <v>3.3396682322024999E-10</v>
      </c>
      <c r="CC101" s="10">
        <f>3/24000000*OO[[#This Row],[137 (06JUL1985 00:00:00)-Water Temperature (C)]]*OO[[#This Row],[79]]</f>
        <v>3.0268795562999999E-10</v>
      </c>
      <c r="CD101" s="10">
        <f>3/24000000*OO[[#This Row],[138 (06JUL1985 03:00:00)-Water Temperature (C)]]*OO[[#This Row],[80]]</f>
        <v>2.7565518490799995E-10</v>
      </c>
      <c r="CE101" s="10">
        <f>3/24000000*OO[[#This Row],[139 (06JUL1985 06:00:00)-Water Temperature (C)]]*OO[[#This Row],[81]]</f>
        <v>2.5078745020312499E-10</v>
      </c>
      <c r="CF101" s="10">
        <f>3/24000000*OO[[#This Row],[140 (06JUL1985 09:00:00)-Water Temperature (C)]]*OO[[#This Row],[82]]</f>
        <v>2.31414008464375E-10</v>
      </c>
      <c r="CG101" s="10">
        <f>3/24000000*OO[[#This Row],[141 (06JUL1985 12:00:00)-Water Temperature (C)]]*OO[[#This Row],[83]]</f>
        <v>2.1259433132795001E-10</v>
      </c>
      <c r="CH101" s="10">
        <f>3/24000000*OO[[#This Row],[142 (06JUL1985 15:00:00)-Water Temperature (C)]]*OO[[#This Row],[84]]</f>
        <v>1.9416252587949995E-10</v>
      </c>
      <c r="CI101" s="10">
        <f>3/24000000*OO[[#This Row],[143 (06JUL1985 18:00:00)-Water Temperature (C)]]*OO[[#This Row],[85]]</f>
        <v>1.7779944562350001E-10</v>
      </c>
      <c r="CJ101" s="10">
        <f>3/24000000*OO[[#This Row],[144 (06JUL1985 21:00:00)-Water Temperature (C)]]*OO[[#This Row],[86]]</f>
        <v>1.6213073458522497E-10</v>
      </c>
      <c r="CK101" s="10">
        <f>3/24000000*OO[[#This Row],[145 (07JUL1985 00:00:00)-Water Temperature (C)]]*OO[[#This Row],[87]]</f>
        <v>1.4820113169125E-10</v>
      </c>
      <c r="CL101" s="10">
        <f>3/24000000*OO[[#This Row],[146 (07JUL1985 03:00:00)-Water Temperature (C)]]*OO[[#This Row],[88]]</f>
        <v>1.368039479628625E-10</v>
      </c>
      <c r="CM101" s="10">
        <f>3/24000000*OO[[#This Row],[147 (07JUL1985 06:00:00)-Water Temperature (C)]]*OO[[#This Row],[89]]</f>
        <v>1.2612250089112498E-10</v>
      </c>
      <c r="CN101" s="10">
        <f>3/24000000*OO[[#This Row],[148 (07JUL1985 09:00:00)-Water Temperature (C)]]*OO[[#This Row],[90]]</f>
        <v>1.154145306744E-10</v>
      </c>
      <c r="CO101" s="10">
        <f>3/24000000*OO[[#This Row],[149 (07JUL1985 12:00:00)-Water Temperature (C)]]*OO[[#This Row],[91]]</f>
        <v>1.0560206104730001E-10</v>
      </c>
      <c r="CP101" s="10">
        <f>3/24000000*OO[[#This Row],[150 (07JUL1985 15:00:00)-Water Temperature (C)]]*OO[[#This Row],[92]]</f>
        <v>9.777704592824999E-11</v>
      </c>
      <c r="CQ101" s="10">
        <f>3/24000000*OO[[#This Row],[151 (07JUL1985 18:00:00)-Water Temperature (C)]]*OO[[#This Row],[93]]</f>
        <v>8.9447713273087492E-11</v>
      </c>
      <c r="CR101" s="10">
        <f>3/24000000*OO[[#This Row],[152 (07JUL1985 21:00:00)-Water Temperature (C)]]*OO[[#This Row],[94]]</f>
        <v>8.1806463693499986E-11</v>
      </c>
      <c r="CS101" s="10">
        <f>3/24000000*OO[[#This Row],[153 (08JUL1985 00:00:00)-Water Temperature (C)]]*OO[[#This Row],[95]]</f>
        <v>7.6027028430599994E-11</v>
      </c>
      <c r="CT101" s="10">
        <f>3/24000000*OO[[#This Row],[154 (08JUL1985 03:00:00)-Water Temperature (C)]]*OO[[#This Row],[96]]</f>
        <v>7.1062158764799992E-11</v>
      </c>
      <c r="CU101" s="10">
        <f>3/24000000*OO[[#This Row],[155 (08JUL1985 06:00:00)-Water Temperature (C)]]*OO[[#This Row],[97]]</f>
        <v>6.615311980279999E-11</v>
      </c>
      <c r="CV101" s="10">
        <f>3/24000000*OO[[#This Row],[156 (08JUL1985 09:00:00)-Water Temperature (C)]]*OO[[#This Row],[98]]</f>
        <v>6.2637739957499994E-11</v>
      </c>
      <c r="CW101" s="10">
        <f>3/24000000*OO[[#This Row],[157 (08JUL1985 12:00:00)-Water Temperature (C)]]*OO[[#This Row],[99]]</f>
        <v>5.95667024959125E-11</v>
      </c>
    </row>
    <row r="102" spans="1:101" x14ac:dyDescent="0.35">
      <c r="A102" t="s">
        <v>107</v>
      </c>
      <c r="B102">
        <v>776.79499999999996</v>
      </c>
      <c r="C102" s="10">
        <f>3/24*OO[[#This Row],[59 (26JUN1985 06:00:00)-Water Temperature (C)]]*OO[[#This Row],[1]]/SUM(OO[1])</f>
        <v>0</v>
      </c>
      <c r="D102" s="10">
        <f>3/24*OO[[#This Row],[60 (26JUN1985 09:00:00)-Water Temperature (C)]]*OO[[#This Row],[2]]/SUM(OO[2])</f>
        <v>1.2658797717260831E-30</v>
      </c>
      <c r="E102" s="10">
        <f>3/24*OO[[#This Row],[61 (26JUN1985 12:00:00)-Water Temperature (C)]]*OO[[#This Row],[3]]/SUM(OO[3])</f>
        <v>1.1779464404681078E-16</v>
      </c>
      <c r="F102" s="10">
        <f>3/24*OO[[#This Row],[62 (26JUN1985 15:00:00)-Water Temperature (C)]]*OO[[#This Row],[4]]/SUM(OO[4])</f>
        <v>4.7380826556590161E-6</v>
      </c>
      <c r="G102" s="10">
        <f>3/24*OO[[#This Row],[63 (26JUN1985 18:00:00)-Water Temperature (C)]]*OO[[#This Row],[5]]/SUM(OO[5])</f>
        <v>5.9546091512117936E-3</v>
      </c>
      <c r="H102" s="10">
        <f>3/24*OO[[#This Row],[64 (26JUN1985 21:00:00)-Water Temperature (C)]]*OO[[#This Row],[6]]/SUM(OO[6])</f>
        <v>7.4018161220207518E-2</v>
      </c>
      <c r="I102" s="10">
        <f>3/24*OO[[#This Row],[65 (27JUN1985 00:00:00)-Water Temperature (C)]]*OO[[#This Row],[7]]/SUM(OO[7])</f>
        <v>8.0933011819957545E-2</v>
      </c>
      <c r="J102" s="10">
        <f>3/24*OO[[#This Row],[66 (27JUN1985 03:00:00)-Water Temperature (C)]]*OO[[#This Row],[8]]/SUM(OO[8])</f>
        <v>1.8739877348140557E-2</v>
      </c>
      <c r="K102" s="10">
        <f>3/24*OO[[#This Row],[67 (27JUN1985 06:00:00)-Water Temperature (C)]]*OO[[#This Row],[9]]/SUM(OO[9])</f>
        <v>1.5213623661272501E-3</v>
      </c>
      <c r="L102" s="10">
        <f>3/24*OO[[#This Row],[68 (27JUN1985 09:00:00)-Water Temperature (C)]]*OO[[#This Row],[10]]/SUM(OO[10])</f>
        <v>7.3563647513871609E-5</v>
      </c>
      <c r="M102" s="10">
        <f>3/24*OO[[#This Row],[69 (27JUN1985 12:00:00)-Water Temperature (C)]]*OO[[#This Row],[11]]/SUM(OO[11])</f>
        <v>1.363620581493235E-5</v>
      </c>
      <c r="N102" s="10">
        <f>3/24*OO[[#This Row],[70 (27JUN1985 15:00:00)-Water Temperature (C)]]*OO[[#This Row],[12]]/SUM(OO[12])</f>
        <v>1.0134224291647339E-5</v>
      </c>
      <c r="O102" s="10">
        <f>3/24*OO[[#This Row],[71 (27JUN1985 18:00:00)-Water Temperature (C)]]*OO[[#This Row],[13]]/SUM(OO[13])</f>
        <v>8.3203120786720476E-6</v>
      </c>
      <c r="P102" s="10">
        <f>3/24*OO[[#This Row],[72 (27JUN1985 21:00:00)-Water Temperature (C)]]*OO[[#This Row],[14]]/SUM(OO[14])</f>
        <v>6.7897546606979544E-6</v>
      </c>
      <c r="Q102" s="10">
        <f>3/24*OO[[#This Row],[73 (28JUN1985 00:00:00)-Water Temperature (C)]]*OO[[#This Row],[15]]/SUM(OO[15])</f>
        <v>5.5037274896771448E-6</v>
      </c>
      <c r="R102" s="10">
        <f>3/24*OO[[#This Row],[74 (28JUN1985 03:00:00)-Water Temperature (C)]]*OO[[#This Row],[16]]/SUM(OO[16])</f>
        <v>4.4695707134474836E-6</v>
      </c>
      <c r="S102" s="10">
        <f>3/24*OO[[#This Row],[75 (28JUN1985 06:00:00)-Water Temperature (C)]]*OO[[#This Row],[17]]/SUM(OO[17])</f>
        <v>3.6180405052777529E-6</v>
      </c>
      <c r="T102" s="10">
        <f>3/24*OO[[#This Row],[76 (28JUN1985 09:00:00)-Water Temperature (C)]]*OO[[#This Row],[18]]/SUM(OO[18])</f>
        <v>2.9388301052215948E-6</v>
      </c>
      <c r="U102" s="10">
        <f>3/24*OO[[#This Row],[77 (28JUN1985 12:00:00)-Water Temperature (C)]]*OO[[#This Row],[19]]/SUM(OO[19])</f>
        <v>2.3887828656316569E-6</v>
      </c>
      <c r="V102" s="10">
        <f>3/24000000*OO[[#This Row],[78 (28JUN1985 15:00:00)-Water Temperature (C)]]*OO[[#This Row],[20]]</f>
        <v>1.9300829641218749E-6</v>
      </c>
      <c r="W102" s="10">
        <f>3/24000000*OO[[#This Row],[79 (28JUN1985 18:00:00)-Water Temperature (C)]]*OO[[#This Row],[21]]</f>
        <v>1.5684729070578752E-6</v>
      </c>
      <c r="X102" s="10">
        <f>3/24000000*OO[[#This Row],[80 (28JUN1985 21:00:00)-Water Temperature (C)]]*OO[[#This Row],[22]]</f>
        <v>1.2762708061635002E-6</v>
      </c>
      <c r="Y102" s="10">
        <f>3/24000000*OO[[#This Row],[81 (29JUN1985 00:00:00)-Water Temperature (C)]]*OO[[#This Row],[23]]</f>
        <v>1.03723674801E-6</v>
      </c>
      <c r="Z102" s="10">
        <f>3/24000000*OO[[#This Row],[82 (29JUN1985 03:00:00)-Water Temperature (C)]]*OO[[#This Row],[24]]</f>
        <v>8.4805096816799987E-7</v>
      </c>
      <c r="AA102" s="10">
        <f>3/24000000*OO[[#This Row],[83 (29JUN1985 06:00:00)-Water Temperature (C)]]*OO[[#This Row],[25]]</f>
        <v>6.9303018133999995E-7</v>
      </c>
      <c r="AB102" s="10">
        <f>3/24000000*OO[[#This Row],[84 (29JUN1985 09:00:00)-Water Temperature (C)]]*OO[[#This Row],[26]]</f>
        <v>5.7390718193249997E-7</v>
      </c>
      <c r="AC102" s="10">
        <f>3/24000000*OO[[#This Row],[85 (29JUN1985 12:00:00)-Water Temperature (C)]]*OO[[#This Row],[27]]</f>
        <v>4.7312376749550003E-7</v>
      </c>
      <c r="AD102" s="10">
        <f>3/24000000*OO[[#This Row],[86 (29JUN1985 15:00:00)-Water Temperature (C)]]*OO[[#This Row],[28]]</f>
        <v>3.8857755235062496E-7</v>
      </c>
      <c r="AE102" s="10">
        <f>3/24000000*OO[[#This Row],[88 (29JUN1985 21:00:00)-Water Temperature (C)]]*OO[[#This Row],[30]]</f>
        <v>2.6001303092549995E-7</v>
      </c>
      <c r="AF102" s="10">
        <f>3/24000000*OO[[#This Row],[88 (29JUN1985 21:00:00)-Water Temperature (C)]]*OO[[#This Row],[30]]</f>
        <v>2.6001303092549995E-7</v>
      </c>
      <c r="AG102" s="10">
        <f>3/24000000*OO[[#This Row],[89 (30JUN1985 00:00:00)-Water Temperature (C)]]*OO[[#This Row],[31]]</f>
        <v>2.1187304039801244E-7</v>
      </c>
      <c r="AH102" s="10">
        <f>3/24000000*OO[[#This Row],[90 (30JUN1985 03:00:00)-Water Temperature (C)]]*OO[[#This Row],[32]]</f>
        <v>1.7458687749923749E-7</v>
      </c>
      <c r="AI102" s="10">
        <f>3/24000000*OO[[#This Row],[91 (30JUN1985 06:00:00)-Water Temperature (C)]]*OO[[#This Row],[33]]</f>
        <v>1.4459193215159999E-7</v>
      </c>
      <c r="AJ102" s="10">
        <f>3/24000000*OO[[#This Row],[92 (30JUN1985 09:00:00)-Water Temperature (C)]]*OO[[#This Row],[34]]</f>
        <v>1.2088666872205001E-7</v>
      </c>
      <c r="AK102" s="10">
        <f>3/24000000*OO[[#This Row],[93 (30JUN1985 12:00:00)-Water Temperature (C)]]*OO[[#This Row],[35]]</f>
        <v>1.0162074678716249E-7</v>
      </c>
      <c r="AL102" s="10">
        <f>3/24000000*OO[[#This Row],[94 (30JUN1985 15:00:00)-Water Temperature (C)]]*OO[[#This Row],[36]]</f>
        <v>8.547166442220001E-8</v>
      </c>
      <c r="AM102" s="10">
        <f>3/24000000*OO[[#This Row],[95 (30JUN1985 18:00:00)-Water Temperature (C)]]*OO[[#This Row],[37]]</f>
        <v>7.2006149911874988E-8</v>
      </c>
      <c r="AN102" s="10">
        <f>3/24000000*OO[[#This Row],[96 (30JUN1985 21:00:00)-Water Temperature (C)]]*OO[[#This Row],[38]]</f>
        <v>6.0440756224749995E-8</v>
      </c>
      <c r="AO102" s="10">
        <f>3/24000000*OO[[#This Row],[97 (01JUL1985 00:00:00)-Water Temperature (C)]]*OO[[#This Row],[39]]</f>
        <v>5.1101730590437494E-8</v>
      </c>
      <c r="AP102" s="10">
        <f>3/24000000*OO[[#This Row],[98 (01JUL1985 03:00:00)-Water Temperature (C)]]*OO[[#This Row],[40]]</f>
        <v>4.3951877215024997E-8</v>
      </c>
      <c r="AQ102" s="10">
        <f>3/24000000*OO[[#This Row],[99 (01JUL1985 06:00:00)-Water Temperature (C)]]*OO[[#This Row],[41]]</f>
        <v>3.8150878373124991E-8</v>
      </c>
      <c r="AR102" s="10">
        <f>3/24000000*OO[[#This Row],[100 (01JUL1985 09:00:00)-Water Temperature (C)]]*OO[[#This Row],[42]]</f>
        <v>3.3567710027774998E-8</v>
      </c>
      <c r="AS102" s="10">
        <f>3/24000000*OO[[#This Row],[101 (01JUL1985 12:00:00)-Water Temperature (C)]]*OO[[#This Row],[43]]</f>
        <v>2.9406793528699993E-8</v>
      </c>
      <c r="AT102" s="10">
        <f>3/24000000*OO[[#This Row],[102 (01JUL1985 15:00:00)-Water Temperature (C)]]*OO[[#This Row],[44]]</f>
        <v>2.5390220596099997E-8</v>
      </c>
      <c r="AU102" s="10">
        <f>3/24000000*OO[[#This Row],[103 (01JUL1985 18:00:00)-Water Temperature (C)]]*OO[[#This Row],[45]]</f>
        <v>2.1985765370249996E-8</v>
      </c>
      <c r="AV102" s="10">
        <f>3/24000000*OO[[#This Row],[104 (01JUL1985 21:00:00)-Water Temperature (C)]]*OO[[#This Row],[46]]</f>
        <v>1.9128510836325E-8</v>
      </c>
      <c r="AW102" s="10">
        <f>3/24000000*OO[[#This Row],[105 (02JUL1985 00:00:00)-Water Temperature (C)]]*OO[[#This Row],[47]]</f>
        <v>1.6949582113872501E-8</v>
      </c>
      <c r="AX102" s="10">
        <f>3/24000000*OO[[#This Row],[106 (02JUL1985 03:00:00)-Water Temperature (C)]]*OO[[#This Row],[48]]</f>
        <v>1.5086777985127498E-8</v>
      </c>
      <c r="AY102" s="10">
        <f>3/24000000*OO[[#This Row],[107 (02JUL1985 06:00:00)-Water Temperature (C)]]*OO[[#This Row],[49]]</f>
        <v>1.3352666397907501E-8</v>
      </c>
      <c r="AZ102" s="10">
        <f>3/24000000*OO[[#This Row],[108 (02JUL1985 09:00:00)-Water Temperature (C)]]*OO[[#This Row],[50]]</f>
        <v>1.1654428440839999E-8</v>
      </c>
      <c r="BA102" s="10">
        <f>3/24000000*OO[[#This Row],[109 (02JUL1985 12:00:00)-Water Temperature (C)]]*OO[[#This Row],[51]]</f>
        <v>1.024282383476E-8</v>
      </c>
      <c r="BB102" s="10">
        <f>3/24000000*OO[[#This Row],[110 (02JUL1985 15:00:00)-Water Temperature (C)]]*OO[[#This Row],[52]]</f>
        <v>9.1329857663999998E-9</v>
      </c>
      <c r="BC102" s="10">
        <f>3/24000000*OO[[#This Row],[111 (02JUL1985 18:00:00)-Water Temperature (C)]]*OO[[#This Row],[53]]</f>
        <v>8.1514361261937491E-9</v>
      </c>
      <c r="BD102" s="10">
        <f>3/24000000*OO[[#This Row],[112 (02JUL1985 21:00:00)-Water Temperature (C)]]*OO[[#This Row],[54]]</f>
        <v>7.1810698042762498E-9</v>
      </c>
      <c r="BE102" s="10">
        <f>3/24000000*OO[[#This Row],[113 (03JUL1985 00:00:00)-Water Temperature (C)]]*OO[[#This Row],[55]]</f>
        <v>6.2584306327200006E-9</v>
      </c>
      <c r="BF102" s="10">
        <f>3/24000000*OO[[#This Row],[114 (03JUL1985 03:00:00)-Water Temperature (C)]]*OO[[#This Row],[56]]</f>
        <v>5.4870022238287504E-9</v>
      </c>
      <c r="BG102" s="10">
        <f>3/24000000*OO[[#This Row],[115 (03JUL1985 06:00:00)-Water Temperature (C)]]*OO[[#This Row],[57]]</f>
        <v>4.7871548378299992E-9</v>
      </c>
      <c r="BH102" s="10">
        <f>3/24000000*OO[[#This Row],[116 (03JUL1985 09:00:00)-Water Temperature (C)]]*OO[[#This Row],[58]]</f>
        <v>4.2155710698299992E-9</v>
      </c>
      <c r="BI102" s="10">
        <f>3/24000000*OO[[#This Row],[117 (03JUL1985 12:00:00)-Water Temperature (C)]]*OO[[#This Row],[59]]</f>
        <v>3.7172336267625001E-9</v>
      </c>
      <c r="BJ102" s="10">
        <f>3/24000000*OO[[#This Row],[118 (03JUL1985 15:00:00)-Water Temperature (C)]]*OO[[#This Row],[60]]</f>
        <v>3.2425390069799993E-9</v>
      </c>
      <c r="BK102" s="10">
        <f>3/24000000*OO[[#This Row],[119 (03JUL1985 18:00:00)-Water Temperature (C)]]*OO[[#This Row],[61]]</f>
        <v>2.8151183766674997E-9</v>
      </c>
      <c r="BL102" s="10">
        <f>3/24000000*OO[[#This Row],[120 (03JUL1985 21:00:00)-Water Temperature (C)]]*OO[[#This Row],[62]]</f>
        <v>2.4350928427500004E-9</v>
      </c>
      <c r="BM102" s="10">
        <f>3/24000000*OO[[#This Row],[121 (04JUL1985 00:00:00)-Water Temperature (C)]]*OO[[#This Row],[63]]</f>
        <v>2.1306164238172499E-9</v>
      </c>
      <c r="BN102" s="10">
        <f>3/24000000*OO[[#This Row],[122 (04JUL1985 03:00:00)-Water Temperature (C)]]*OO[[#This Row],[64]]</f>
        <v>1.8835056104085002E-9</v>
      </c>
      <c r="BO102" s="10">
        <f>3/24000000*OO[[#This Row],[123 (04JUL1985 06:00:00)-Water Temperature (C)]]*OO[[#This Row],[65]]</f>
        <v>1.6628391218520001E-9</v>
      </c>
      <c r="BP102" s="10">
        <f>3/24000000*OO[[#This Row],[124 (04JUL1985 09:00:00)-Water Temperature (C)]]*OO[[#This Row],[66]]</f>
        <v>1.4864761149912501E-9</v>
      </c>
      <c r="BQ102" s="10">
        <f>3/24000000*OO[[#This Row],[125 (04JUL1985 12:00:00)-Water Temperature (C)]]*OO[[#This Row],[67]]</f>
        <v>1.3238762985987499E-9</v>
      </c>
      <c r="BR102" s="10">
        <f>3/24000000*OO[[#This Row],[126 (04JUL1985 15:00:00)-Water Temperature (C)]]*OO[[#This Row],[68]]</f>
        <v>1.1699058290904998E-9</v>
      </c>
      <c r="BS102" s="10">
        <f>3/24000000*OO[[#This Row],[127 (04JUL1985 18:00:00)-Water Temperature (C)]]*OO[[#This Row],[69]]</f>
        <v>1.0297560627003749E-9</v>
      </c>
      <c r="BT102" s="10">
        <f>3/24000000*OO[[#This Row],[128 (04JUL1985 21:00:00)-Water Temperature (C)]]*OO[[#This Row],[70]]</f>
        <v>9.0692311943574996E-10</v>
      </c>
      <c r="BU102" s="10">
        <f>3/24000000*OO[[#This Row],[129 (05JUL1985 00:00:00)-Water Temperature (C)]]*OO[[#This Row],[71]]</f>
        <v>8.0213626451000001E-10</v>
      </c>
      <c r="BV102" s="10">
        <f>3/24000000*OO[[#This Row],[130 (05JUL1985 03:00:00)-Water Temperature (C)]]*OO[[#This Row],[72]]</f>
        <v>7.1523507241799996E-10</v>
      </c>
      <c r="BW102" s="10">
        <f>3/24000000*OO[[#This Row],[131 (05JUL1985 06:00:00)-Water Temperature (C)]]*OO[[#This Row],[73]]</f>
        <v>6.4009794953600003E-10</v>
      </c>
      <c r="BX102" s="10">
        <f>3/24000000*OO[[#This Row],[132 (05JUL1985 09:00:00)-Water Temperature (C)]]*OO[[#This Row],[74]]</f>
        <v>5.8054570109999988E-10</v>
      </c>
      <c r="BY102" s="10">
        <f>3/24000000*OO[[#This Row],[133 (05JUL1985 12:00:00)-Water Temperature (C)]]*OO[[#This Row],[75]]</f>
        <v>5.2673946646612498E-10</v>
      </c>
      <c r="BZ102" s="10">
        <f>3/24000000*OO[[#This Row],[134 (05JUL1985 15:00:00)-Water Temperature (C)]]*OO[[#This Row],[76]]</f>
        <v>4.771680163908749E-10</v>
      </c>
      <c r="CA102" s="10">
        <f>3/24000000*OO[[#This Row],[135 (05JUL1985 18:00:00)-Water Temperature (C)]]*OO[[#This Row],[77]]</f>
        <v>4.3390715901924997E-10</v>
      </c>
      <c r="CB102" s="10">
        <f>3/24000000*OO[[#This Row],[136 (05JUL1985 21:00:00)-Water Temperature (C)]]*OO[[#This Row],[78]]</f>
        <v>3.9279924567674999E-10</v>
      </c>
      <c r="CC102" s="10">
        <f>3/24000000*OO[[#This Row],[137 (06JUL1985 00:00:00)-Water Temperature (C)]]*OO[[#This Row],[79]]</f>
        <v>3.5581369753749994E-10</v>
      </c>
      <c r="CD102" s="10">
        <f>3/24000000*OO[[#This Row],[138 (06JUL1985 03:00:00)-Water Temperature (C)]]*OO[[#This Row],[80]]</f>
        <v>3.2400046484524999E-10</v>
      </c>
      <c r="CE102" s="10">
        <f>3/24000000*OO[[#This Row],[139 (06JUL1985 06:00:00)-Water Temperature (C)]]*OO[[#This Row],[81]]</f>
        <v>2.9499626553162497E-10</v>
      </c>
      <c r="CF102" s="10">
        <f>3/24000000*OO[[#This Row],[140 (06JUL1985 09:00:00)-Water Temperature (C)]]*OO[[#This Row],[82]]</f>
        <v>2.7253338380712498E-10</v>
      </c>
      <c r="CG102" s="10">
        <f>3/24000000*OO[[#This Row],[141 (06JUL1985 12:00:00)-Water Temperature (C)]]*OO[[#This Row],[83]]</f>
        <v>2.5058995771639999E-10</v>
      </c>
      <c r="CH102" s="10">
        <f>3/24000000*OO[[#This Row],[142 (06JUL1985 15:00:00)-Water Temperature (C)]]*OO[[#This Row],[84]]</f>
        <v>2.2883020135017498E-10</v>
      </c>
      <c r="CI102" s="10">
        <f>3/24000000*OO[[#This Row],[143 (06JUL1985 18:00:00)-Water Temperature (C)]]*OO[[#This Row],[85]]</f>
        <v>2.0937926414399999E-10</v>
      </c>
      <c r="CJ102" s="10">
        <f>3/24000000*OO[[#This Row],[144 (06JUL1985 21:00:00)-Water Temperature (C)]]*OO[[#This Row],[86]]</f>
        <v>1.906471753076E-10</v>
      </c>
      <c r="CK102" s="10">
        <f>3/24000000*OO[[#This Row],[145 (07JUL1985 00:00:00)-Water Temperature (C)]]*OO[[#This Row],[87]]</f>
        <v>1.7412922722422498E-10</v>
      </c>
      <c r="CL102" s="10">
        <f>3/24000000*OO[[#This Row],[146 (07JUL1985 03:00:00)-Water Temperature (C)]]*OO[[#This Row],[88]]</f>
        <v>1.6059967235032501E-10</v>
      </c>
      <c r="CM102" s="10">
        <f>3/24000000*OO[[#This Row],[147 (07JUL1985 06:00:00)-Water Temperature (C)]]*OO[[#This Row],[89]]</f>
        <v>1.4812973485762499E-10</v>
      </c>
      <c r="CN102" s="10">
        <f>3/24000000*OO[[#This Row],[148 (07JUL1985 09:00:00)-Water Temperature (C)]]*OO[[#This Row],[90]]</f>
        <v>1.3572976025025E-10</v>
      </c>
      <c r="CO102" s="10">
        <f>3/24000000*OO[[#This Row],[149 (07JUL1985 12:00:00)-Water Temperature (C)]]*OO[[#This Row],[91]]</f>
        <v>1.2427400436029998E-10</v>
      </c>
      <c r="CP102" s="10">
        <f>3/24000000*OO[[#This Row],[150 (07JUL1985 15:00:00)-Water Temperature (C)]]*OO[[#This Row],[92]]</f>
        <v>1.150625377902E-10</v>
      </c>
      <c r="CQ102" s="10">
        <f>3/24000000*OO[[#This Row],[151 (07JUL1985 18:00:00)-Water Temperature (C)]]*OO[[#This Row],[93]]</f>
        <v>1.0523192448588749E-10</v>
      </c>
      <c r="CR102" s="10">
        <f>3/24000000*OO[[#This Row],[152 (07JUL1985 21:00:00)-Water Temperature (C)]]*OO[[#This Row],[94]]</f>
        <v>9.6089950469249995E-11</v>
      </c>
      <c r="CS102" s="10">
        <f>3/24000000*OO[[#This Row],[153 (08JUL1985 00:00:00)-Water Temperature (C)]]*OO[[#This Row],[95]]</f>
        <v>8.9199754521637491E-11</v>
      </c>
      <c r="CT102" s="10">
        <f>3/24000000*OO[[#This Row],[154 (08JUL1985 03:00:00)-Water Temperature (C)]]*OO[[#This Row],[96]]</f>
        <v>8.3364540546899994E-11</v>
      </c>
      <c r="CU102" s="10">
        <f>3/24000000*OO[[#This Row],[155 (08JUL1985 06:00:00)-Water Temperature (C)]]*OO[[#This Row],[97]]</f>
        <v>7.7639369542349997E-11</v>
      </c>
      <c r="CV102" s="10">
        <f>3/24000000*OO[[#This Row],[156 (08JUL1985 09:00:00)-Water Temperature (C)]]*OO[[#This Row],[98]]</f>
        <v>7.3540612875262505E-11</v>
      </c>
      <c r="CW102" s="10">
        <f>3/24000000*OO[[#This Row],[157 (08JUL1985 12:00:00)-Water Temperature (C)]]*OO[[#This Row],[99]]</f>
        <v>6.9996394436750009E-11</v>
      </c>
    </row>
    <row r="103" spans="1:101" x14ac:dyDescent="0.35">
      <c r="A103" t="s">
        <v>108</v>
      </c>
      <c r="B103">
        <v>876.75720000000001</v>
      </c>
      <c r="C103" s="10">
        <f>3/24*OO[[#This Row],[59 (26JUN1985 06:00:00)-Water Temperature (C)]]*OO[[#This Row],[1]]/SUM(OO[1])</f>
        <v>0</v>
      </c>
      <c r="D103" s="10">
        <f>3/24*OO[[#This Row],[60 (26JUN1985 09:00:00)-Water Temperature (C)]]*OO[[#This Row],[2]]/SUM(OO[2])</f>
        <v>1.9389042025171454E-31</v>
      </c>
      <c r="E103" s="10">
        <f>3/24*OO[[#This Row],[61 (26JUN1985 12:00:00)-Water Temperature (C)]]*OO[[#This Row],[3]]/SUM(OO[3])</f>
        <v>2.1940950569087132E-17</v>
      </c>
      <c r="F103" s="10">
        <f>3/24*OO[[#This Row],[62 (26JUN1985 15:00:00)-Water Temperature (C)]]*OO[[#This Row],[4]]/SUM(OO[4])</f>
        <v>2.2509711202680961E-6</v>
      </c>
      <c r="G103" s="10">
        <f>3/24*OO[[#This Row],[63 (26JUN1985 18:00:00)-Water Temperature (C)]]*OO[[#This Row],[5]]/SUM(OO[5])</f>
        <v>4.5284705979322919E-3</v>
      </c>
      <c r="H103" s="10">
        <f>3/24*OO[[#This Row],[64 (26JUN1985 21:00:00)-Water Temperature (C)]]*OO[[#This Row],[6]]/SUM(OO[6])</f>
        <v>7.0399665012725599E-2</v>
      </c>
      <c r="I103" s="10">
        <f>3/24*OO[[#This Row],[65 (27JUN1985 00:00:00)-Water Temperature (C)]]*OO[[#This Row],[7]]/SUM(OO[7])</f>
        <v>8.9634149589182602E-2</v>
      </c>
      <c r="J103" s="10">
        <f>3/24*OO[[#This Row],[66 (27JUN1985 03:00:00)-Water Temperature (C)]]*OO[[#This Row],[8]]/SUM(OO[8])</f>
        <v>2.3201623444477484E-2</v>
      </c>
      <c r="K103" s="10">
        <f>3/24*OO[[#This Row],[67 (27JUN1985 06:00:00)-Water Temperature (C)]]*OO[[#This Row],[9]]/SUM(OO[9])</f>
        <v>2.0419863682528232E-3</v>
      </c>
      <c r="L103" s="10">
        <f>3/24*OO[[#This Row],[68 (27JUN1985 09:00:00)-Water Temperature (C)]]*OO[[#This Row],[10]]/SUM(OO[10])</f>
        <v>9.9890144304825854E-5</v>
      </c>
      <c r="M103" s="10">
        <f>3/24*OO[[#This Row],[69 (27JUN1985 12:00:00)-Water Temperature (C)]]*OO[[#This Row],[11]]/SUM(OO[11])</f>
        <v>1.5142687037005818E-5</v>
      </c>
      <c r="N103" s="10">
        <f>3/24*OO[[#This Row],[70 (27JUN1985 15:00:00)-Water Temperature (C)]]*OO[[#This Row],[12]]/SUM(OO[12])</f>
        <v>1.0819454405215428E-5</v>
      </c>
      <c r="O103" s="10">
        <f>3/24*OO[[#This Row],[71 (27JUN1985 18:00:00)-Water Temperature (C)]]*OO[[#This Row],[13]]/SUM(OO[13])</f>
        <v>8.8702514508533386E-6</v>
      </c>
      <c r="P103" s="10">
        <f>3/24*OO[[#This Row],[72 (27JUN1985 21:00:00)-Water Temperature (C)]]*OO[[#This Row],[14]]/SUM(OO[14])</f>
        <v>7.2339575240417369E-6</v>
      </c>
      <c r="Q103" s="10">
        <f>3/24*OO[[#This Row],[73 (28JUN1985 00:00:00)-Water Temperature (C)]]*OO[[#This Row],[15]]/SUM(OO[15])</f>
        <v>5.8610047319761019E-6</v>
      </c>
      <c r="R103" s="10">
        <f>3/24*OO[[#This Row],[74 (28JUN1985 03:00:00)-Water Temperature (C)]]*OO[[#This Row],[16]]/SUM(OO[16])</f>
        <v>4.7599138070928159E-6</v>
      </c>
      <c r="S103" s="10">
        <f>3/24*OO[[#This Row],[75 (28JUN1985 06:00:00)-Water Temperature (C)]]*OO[[#This Row],[17]]/SUM(OO[17])</f>
        <v>3.855915776773493E-6</v>
      </c>
      <c r="T103" s="10">
        <f>3/24*OO[[#This Row],[76 (28JUN1985 09:00:00)-Water Temperature (C)]]*OO[[#This Row],[18]]/SUM(OO[18])</f>
        <v>3.1359270243029685E-6</v>
      </c>
      <c r="U103" s="10">
        <f>3/24*OO[[#This Row],[77 (28JUN1985 12:00:00)-Water Temperature (C)]]*OO[[#This Row],[19]]/SUM(OO[19])</f>
        <v>2.5510240941235365E-6</v>
      </c>
      <c r="V103" s="10">
        <f>3/24000000*OO[[#This Row],[78 (28JUN1985 15:00:00)-Water Temperature (C)]]*OO[[#This Row],[20]]</f>
        <v>2.0607006336934999E-6</v>
      </c>
      <c r="W103" s="10">
        <f>3/24000000*OO[[#This Row],[79 (28JUN1985 18:00:00)-Water Temperature (C)]]*OO[[#This Row],[21]]</f>
        <v>1.6734922293435E-6</v>
      </c>
      <c r="X103" s="10">
        <f>3/24000000*OO[[#This Row],[80 (28JUN1985 21:00:00)-Water Temperature (C)]]*OO[[#This Row],[22]]</f>
        <v>1.3595877872394998E-6</v>
      </c>
      <c r="Y103" s="10">
        <f>3/24000000*OO[[#This Row],[81 (29JUN1985 00:00:00)-Water Temperature (C)]]*OO[[#This Row],[23]]</f>
        <v>1.1042577752609999E-6</v>
      </c>
      <c r="Z103" s="10">
        <f>3/24000000*OO[[#This Row],[82 (29JUN1985 03:00:00)-Water Temperature (C)]]*OO[[#This Row],[24]]</f>
        <v>9.0274439324124996E-7</v>
      </c>
      <c r="AA103" s="10">
        <f>3/24000000*OO[[#This Row],[83 (29JUN1985 06:00:00)-Water Temperature (C)]]*OO[[#This Row],[25]]</f>
        <v>7.3826106046462508E-7</v>
      </c>
      <c r="AB103" s="10">
        <f>3/24000000*OO[[#This Row],[84 (29JUN1985 09:00:00)-Water Temperature (C)]]*OO[[#This Row],[26]]</f>
        <v>6.1210734007312497E-7</v>
      </c>
      <c r="AC103" s="10">
        <f>3/24000000*OO[[#This Row],[85 (29JUN1985 12:00:00)-Water Temperature (C)]]*OO[[#This Row],[27]]</f>
        <v>5.0506188173250006E-7</v>
      </c>
      <c r="AD103" s="10">
        <f>3/24000000*OO[[#This Row],[86 (29JUN1985 15:00:00)-Water Temperature (C)]]*OO[[#This Row],[28]]</f>
        <v>4.1471382978749998E-7</v>
      </c>
      <c r="AE103" s="10">
        <f>3/24000000*OO[[#This Row],[88 (29JUN1985 21:00:00)-Water Temperature (C)]]*OO[[#This Row],[30]]</f>
        <v>2.7691825589999997E-7</v>
      </c>
      <c r="AF103" s="10">
        <f>3/24000000*OO[[#This Row],[88 (29JUN1985 21:00:00)-Water Temperature (C)]]*OO[[#This Row],[30]]</f>
        <v>2.7691825589999997E-7</v>
      </c>
      <c r="AG103" s="10">
        <f>3/24000000*OO[[#This Row],[89 (30JUN1985 00:00:00)-Water Temperature (C)]]*OO[[#This Row],[31]]</f>
        <v>2.2544722695000001E-7</v>
      </c>
      <c r="AH103" s="10">
        <f>3/24000000*OO[[#This Row],[90 (30JUN1985 03:00:00)-Water Temperature (C)]]*OO[[#This Row],[32]]</f>
        <v>1.856535839010125E-7</v>
      </c>
      <c r="AI103" s="10">
        <f>3/24000000*OO[[#This Row],[91 (30JUN1985 06:00:00)-Water Temperature (C)]]*OO[[#This Row],[33]]</f>
        <v>1.5381694914654999E-7</v>
      </c>
      <c r="AJ103" s="10">
        <f>3/24000000*OO[[#This Row],[92 (30JUN1985 09:00:00)-Water Temperature (C)]]*OO[[#This Row],[34]]</f>
        <v>1.2874635941579999E-7</v>
      </c>
      <c r="AK103" s="10">
        <f>3/24000000*OO[[#This Row],[93 (30JUN1985 12:00:00)-Water Temperature (C)]]*OO[[#This Row],[35]]</f>
        <v>1.082798761082E-7</v>
      </c>
      <c r="AL103" s="10">
        <f>3/24000000*OO[[#This Row],[94 (30JUN1985 15:00:00)-Water Temperature (C)]]*OO[[#This Row],[36]]</f>
        <v>9.1062708307399995E-8</v>
      </c>
      <c r="AM103" s="10">
        <f>3/24000000*OO[[#This Row],[95 (30JUN1985 18:00:00)-Water Temperature (C)]]*OO[[#This Row],[37]]</f>
        <v>7.6637436253649992E-8</v>
      </c>
      <c r="AN103" s="10">
        <f>3/24000000*OO[[#This Row],[96 (30JUN1985 21:00:00)-Water Temperature (C)]]*OO[[#This Row],[38]]</f>
        <v>6.4203514302824993E-8</v>
      </c>
      <c r="AO103" s="10">
        <f>3/24000000*OO[[#This Row],[97 (01JUL1985 00:00:00)-Water Temperature (C)]]*OO[[#This Row],[39]]</f>
        <v>5.4200119495312499E-8</v>
      </c>
      <c r="AP103" s="10">
        <f>3/24000000*OO[[#This Row],[98 (01JUL1985 03:00:00)-Water Temperature (C)]]*OO[[#This Row],[40]]</f>
        <v>4.6567632297525E-8</v>
      </c>
      <c r="AQ103" s="10">
        <f>3/24000000*OO[[#This Row],[99 (01JUL1985 06:00:00)-Water Temperature (C)]]*OO[[#This Row],[41]]</f>
        <v>4.0423881995924998E-8</v>
      </c>
      <c r="AR103" s="10">
        <f>3/24000000*OO[[#This Row],[100 (01JUL1985 09:00:00)-Water Temperature (C)]]*OO[[#This Row],[42]]</f>
        <v>3.5609426947050004E-8</v>
      </c>
      <c r="AS103" s="10">
        <f>3/24000000*OO[[#This Row],[101 (01JUL1985 12:00:00)-Water Temperature (C)]]*OO[[#This Row],[43]]</f>
        <v>3.1217974775000002E-8</v>
      </c>
      <c r="AT103" s="10">
        <f>3/24000000*OO[[#This Row],[102 (01JUL1985 15:00:00)-Water Temperature (C)]]*OO[[#This Row],[44]]</f>
        <v>2.6957425958100001E-8</v>
      </c>
      <c r="AU103" s="10">
        <f>3/24000000*OO[[#This Row],[103 (01JUL1985 18:00:00)-Water Temperature (C)]]*OO[[#This Row],[45]]</f>
        <v>2.3316994167187496E-8</v>
      </c>
      <c r="AV103" s="10">
        <f>3/24000000*OO[[#This Row],[104 (01JUL1985 21:00:00)-Water Temperature (C)]]*OO[[#This Row],[46]]</f>
        <v>2.0256487225065001E-8</v>
      </c>
      <c r="AW103" s="10">
        <f>3/24000000*OO[[#This Row],[105 (02JUL1985 00:00:00)-Water Temperature (C)]]*OO[[#This Row],[47]]</f>
        <v>1.7930052070841249E-8</v>
      </c>
      <c r="AX103" s="10">
        <f>3/24000000*OO[[#This Row],[106 (02JUL1985 03:00:00)-Water Temperature (C)]]*OO[[#This Row],[48]]</f>
        <v>1.5964205520599998E-8</v>
      </c>
      <c r="AY103" s="10">
        <f>3/24000000*OO[[#This Row],[107 (02JUL1985 06:00:00)-Water Temperature (C)]]*OO[[#This Row],[49]]</f>
        <v>1.4137351921192499E-8</v>
      </c>
      <c r="AZ103" s="10">
        <f>3/24000000*OO[[#This Row],[108 (02JUL1985 09:00:00)-Water Temperature (C)]]*OO[[#This Row],[50]]</f>
        <v>1.2352524375599999E-8</v>
      </c>
      <c r="BA103" s="10">
        <f>3/24000000*OO[[#This Row],[109 (02JUL1985 12:00:00)-Water Temperature (C)]]*OO[[#This Row],[51]]</f>
        <v>1.0859820440155E-8</v>
      </c>
      <c r="BB103" s="10">
        <f>3/24000000*OO[[#This Row],[110 (02JUL1985 15:00:00)-Water Temperature (C)]]*OO[[#This Row],[52]]</f>
        <v>9.6822376014374992E-9</v>
      </c>
      <c r="BC103" s="10">
        <f>3/24000000*OO[[#This Row],[111 (02JUL1985 18:00:00)-Water Temperature (C)]]*OO[[#This Row],[53]]</f>
        <v>8.6394912429374996E-9</v>
      </c>
      <c r="BD103" s="10">
        <f>3/24000000*OO[[#This Row],[112 (02JUL1985 21:00:00)-Water Temperature (C)]]*OO[[#This Row],[54]]</f>
        <v>7.6052244358449997E-9</v>
      </c>
      <c r="BE103" s="10">
        <f>3/24000000*OO[[#This Row],[113 (03JUL1985 00:00:00)-Water Temperature (C)]]*OO[[#This Row],[55]]</f>
        <v>6.6253638096875E-9</v>
      </c>
      <c r="BF103" s="10">
        <f>3/24000000*OO[[#This Row],[114 (03JUL1985 03:00:00)-Water Temperature (C)]]*OO[[#This Row],[56]]</f>
        <v>5.8077173784499994E-9</v>
      </c>
      <c r="BG103" s="10">
        <f>3/24000000*OO[[#This Row],[115 (03JUL1985 06:00:00)-Water Temperature (C)]]*OO[[#This Row],[57]]</f>
        <v>5.0705935751124985E-9</v>
      </c>
      <c r="BH103" s="10">
        <f>3/24000000*OO[[#This Row],[116 (03JUL1985 09:00:00)-Water Temperature (C)]]*OO[[#This Row],[58]]</f>
        <v>4.4684565563912497E-9</v>
      </c>
      <c r="BI103" s="10">
        <f>3/24000000*OO[[#This Row],[117 (03JUL1985 12:00:00)-Water Temperature (C)]]*OO[[#This Row],[59]]</f>
        <v>3.9434178692999999E-9</v>
      </c>
      <c r="BJ103" s="10">
        <f>3/24000000*OO[[#This Row],[118 (03JUL1985 15:00:00)-Water Temperature (C)]]*OO[[#This Row],[60]]</f>
        <v>3.4420089693687499E-9</v>
      </c>
      <c r="BK103" s="10">
        <f>3/24000000*OO[[#This Row],[119 (03JUL1985 18:00:00)-Water Temperature (C)]]*OO[[#This Row],[61]]</f>
        <v>2.9876640123049999E-9</v>
      </c>
      <c r="BL103" s="10">
        <f>3/24000000*OO[[#This Row],[120 (03JUL1985 21:00:00)-Water Temperature (C)]]*OO[[#This Row],[62]]</f>
        <v>2.5799540079950001E-9</v>
      </c>
      <c r="BM103" s="10">
        <f>3/24000000*OO[[#This Row],[121 (04JUL1985 00:00:00)-Water Temperature (C)]]*OO[[#This Row],[63]]</f>
        <v>2.2550682336343751E-9</v>
      </c>
      <c r="BN103" s="10">
        <f>3/24000000*OO[[#This Row],[122 (04JUL1985 03:00:00)-Water Temperature (C)]]*OO[[#This Row],[64]]</f>
        <v>1.993029551436E-9</v>
      </c>
      <c r="BO103" s="10">
        <f>3/24000000*OO[[#This Row],[123 (04JUL1985 06:00:00)-Water Temperature (C)]]*OO[[#This Row],[65]]</f>
        <v>1.7605211737874998E-9</v>
      </c>
      <c r="BP103" s="10">
        <f>3/24000000*OO[[#This Row],[124 (04JUL1985 09:00:00)-Water Temperature (C)]]*OO[[#This Row],[66]]</f>
        <v>1.575425722256625E-9</v>
      </c>
      <c r="BQ103" s="10">
        <f>3/24000000*OO[[#This Row],[125 (04JUL1985 12:00:00)-Water Temperature (C)]]*OO[[#This Row],[67]]</f>
        <v>1.4041910457049999E-9</v>
      </c>
      <c r="BR103" s="10">
        <f>3/24000000*OO[[#This Row],[126 (04JUL1985 15:00:00)-Water Temperature (C)]]*OO[[#This Row],[68]]</f>
        <v>1.2406143776208747E-9</v>
      </c>
      <c r="BS103" s="10">
        <f>3/24000000*OO[[#This Row],[127 (04JUL1985 18:00:00)-Water Temperature (C)]]*OO[[#This Row],[69]]</f>
        <v>1.0911208405039998E-9</v>
      </c>
      <c r="BT103" s="10">
        <f>3/24000000*OO[[#This Row],[128 (04JUL1985 21:00:00)-Water Temperature (C)]]*OO[[#This Row],[70]]</f>
        <v>9.5982397662287493E-10</v>
      </c>
      <c r="BU103" s="10">
        <f>3/24000000*OO[[#This Row],[129 (05JUL1985 00:00:00)-Water Temperature (C)]]*OO[[#This Row],[71]]</f>
        <v>8.483016826271251E-10</v>
      </c>
      <c r="BV103" s="10">
        <f>3/24000000*OO[[#This Row],[130 (05JUL1985 03:00:00)-Water Temperature (C)]]*OO[[#This Row],[72]]</f>
        <v>7.5600349966650006E-10</v>
      </c>
      <c r="BW103" s="10">
        <f>3/24000000*OO[[#This Row],[131 (05JUL1985 06:00:00)-Water Temperature (C)]]*OO[[#This Row],[73]]</f>
        <v>6.767808411790001E-10</v>
      </c>
      <c r="BX103" s="10">
        <f>3/24000000*OO[[#This Row],[132 (05JUL1985 09:00:00)-Water Temperature (C)]]*OO[[#This Row],[74]]</f>
        <v>6.1437773004E-10</v>
      </c>
      <c r="BY103" s="10">
        <f>3/24000000*OO[[#This Row],[133 (05JUL1985 12:00:00)-Water Temperature (C)]]*OO[[#This Row],[75]]</f>
        <v>5.5775511051749988E-10</v>
      </c>
      <c r="BZ103" s="10">
        <f>3/24000000*OO[[#This Row],[134 (05JUL1985 15:00:00)-Water Temperature (C)]]*OO[[#This Row],[76]]</f>
        <v>5.0515528036737501E-10</v>
      </c>
      <c r="CA103" s="10">
        <f>3/24000000*OO[[#This Row],[135 (05JUL1985 18:00:00)-Water Temperature (C)]]*OO[[#This Row],[77]]</f>
        <v>4.5892523579374996E-10</v>
      </c>
      <c r="CB103" s="10">
        <f>3/24000000*OO[[#This Row],[136 (05JUL1985 21:00:00)-Water Temperature (C)]]*OO[[#This Row],[78]]</f>
        <v>4.1485679692637501E-10</v>
      </c>
      <c r="CC103" s="10">
        <f>3/24000000*OO[[#This Row],[137 (06JUL1985 00:00:00)-Water Temperature (C)]]*OO[[#This Row],[79]]</f>
        <v>3.7556706512737504E-10</v>
      </c>
      <c r="CD103" s="10">
        <f>3/24000000*OO[[#This Row],[138 (06JUL1985 03:00:00)-Water Temperature (C)]]*OO[[#This Row],[80]]</f>
        <v>3.4192185120050001E-10</v>
      </c>
      <c r="CE103" s="10">
        <f>3/24000000*OO[[#This Row],[139 (06JUL1985 06:00:00)-Water Temperature (C)]]*OO[[#This Row],[81]]</f>
        <v>3.1155850230374996E-10</v>
      </c>
      <c r="CF103" s="10">
        <f>3/24000000*OO[[#This Row],[140 (06JUL1985 09:00:00)-Water Temperature (C)]]*OO[[#This Row],[82]]</f>
        <v>2.8820475880612495E-10</v>
      </c>
      <c r="CG103" s="10">
        <f>3/24000000*OO[[#This Row],[141 (06JUL1985 12:00:00)-Water Temperature (C)]]*OO[[#This Row],[83]]</f>
        <v>2.6523499136900001E-10</v>
      </c>
      <c r="CH103" s="10">
        <f>3/24000000*OO[[#This Row],[142 (06JUL1985 15:00:00)-Water Temperature (C)]]*OO[[#This Row],[84]]</f>
        <v>2.4218993856933748E-10</v>
      </c>
      <c r="CI103" s="10">
        <f>3/24000000*OO[[#This Row],[143 (06JUL1985 18:00:00)-Water Temperature (C)]]*OO[[#This Row],[85]]</f>
        <v>2.2143421637863751E-10</v>
      </c>
      <c r="CJ103" s="10">
        <f>3/24000000*OO[[#This Row],[144 (06JUL1985 21:00:00)-Water Temperature (C)]]*OO[[#This Row],[86]]</f>
        <v>2.0131033343396253E-10</v>
      </c>
      <c r="CK103" s="10">
        <f>3/24000000*OO[[#This Row],[145 (07JUL1985 00:00:00)-Water Temperature (C)]]*OO[[#This Row],[87]]</f>
        <v>1.8371899250718752E-10</v>
      </c>
      <c r="CL103" s="10">
        <f>3/24000000*OO[[#This Row],[146 (07JUL1985 03:00:00)-Water Temperature (C)]]*OO[[#This Row],[88]]</f>
        <v>1.6928354187255E-10</v>
      </c>
      <c r="CM103" s="10">
        <f>3/24000000*OO[[#This Row],[147 (07JUL1985 06:00:00)-Water Temperature (C)]]*OO[[#This Row],[89]]</f>
        <v>1.5620576537774997E-10</v>
      </c>
      <c r="CN103" s="10">
        <f>3/24000000*OO[[#This Row],[148 (07JUL1985 09:00:00)-Water Temperature (C)]]*OO[[#This Row],[90]]</f>
        <v>1.433111137660125E-10</v>
      </c>
      <c r="CO103" s="10">
        <f>3/24000000*OO[[#This Row],[149 (07JUL1985 12:00:00)-Water Temperature (C)]]*OO[[#This Row],[91]]</f>
        <v>1.313226748416E-10</v>
      </c>
      <c r="CP103" s="10">
        <f>3/24000000*OO[[#This Row],[150 (07JUL1985 15:00:00)-Water Temperature (C)]]*OO[[#This Row],[92]]</f>
        <v>1.21587091493E-10</v>
      </c>
      <c r="CQ103" s="10">
        <f>3/24000000*OO[[#This Row],[151 (07JUL1985 18:00:00)-Water Temperature (C)]]*OO[[#This Row],[93]]</f>
        <v>1.1117141721280001E-10</v>
      </c>
      <c r="CR103" s="10">
        <f>3/24000000*OO[[#This Row],[152 (07JUL1985 21:00:00)-Water Temperature (C)]]*OO[[#This Row],[94]]</f>
        <v>1.013574526644E-10</v>
      </c>
      <c r="CS103" s="10">
        <f>3/24000000*OO[[#This Row],[153 (08JUL1985 00:00:00)-Water Temperature (C)]]*OO[[#This Row],[95]]</f>
        <v>9.3974272380374995E-11</v>
      </c>
      <c r="CT103" s="10">
        <f>3/24000000*OO[[#This Row],[154 (08JUL1985 03:00:00)-Water Temperature (C)]]*OO[[#This Row],[96]]</f>
        <v>8.7809469164174984E-11</v>
      </c>
      <c r="CU103" s="10">
        <f>3/24000000*OO[[#This Row],[155 (08JUL1985 06:00:00)-Water Temperature (C)]]*OO[[#This Row],[97]]</f>
        <v>8.1816398752724997E-11</v>
      </c>
      <c r="CV103" s="10">
        <f>3/24000000*OO[[#This Row],[156 (08JUL1985 09:00:00)-Water Temperature (C)]]*OO[[#This Row],[98]]</f>
        <v>7.7531351607050003E-11</v>
      </c>
      <c r="CW103" s="10">
        <f>3/24000000*OO[[#This Row],[157 (08JUL1985 12:00:00)-Water Temperature (C)]]*OO[[#This Row],[99]]</f>
        <v>7.3855413503274998E-11</v>
      </c>
    </row>
    <row r="104" spans="1:101" x14ac:dyDescent="0.35">
      <c r="A104" t="s">
        <v>109</v>
      </c>
      <c r="B104">
        <v>815.41010000000006</v>
      </c>
      <c r="C104" s="10">
        <f>3/24*OO[[#This Row],[59 (26JUN1985 06:00:00)-Water Temperature (C)]]*OO[[#This Row],[1]]/SUM(OO[1])</f>
        <v>0</v>
      </c>
      <c r="D104" s="10">
        <f>3/24*OO[[#This Row],[60 (26JUN1985 09:00:00)-Water Temperature (C)]]*OO[[#This Row],[2]]/SUM(OO[2])</f>
        <v>2.2962381805712444E-32</v>
      </c>
      <c r="E104" s="10">
        <f>3/24*OO[[#This Row],[61 (26JUN1985 12:00:00)-Water Temperature (C)]]*OO[[#This Row],[3]]/SUM(OO[3])</f>
        <v>3.1209855407654257E-18</v>
      </c>
      <c r="F104" s="10">
        <f>3/24*OO[[#This Row],[62 (26JUN1985 15:00:00)-Water Temperature (C)]]*OO[[#This Row],[4]]/SUM(OO[4])</f>
        <v>9.0667881684422488E-7</v>
      </c>
      <c r="G104" s="10">
        <f>3/24*OO[[#This Row],[63 (26JUN1985 18:00:00)-Water Temperature (C)]]*OO[[#This Row],[5]]/SUM(OO[5])</f>
        <v>3.1246910709213658E-3</v>
      </c>
      <c r="H104" s="10">
        <f>3/24*OO[[#This Row],[64 (26JUN1985 21:00:00)-Water Temperature (C)]]*OO[[#This Row],[6]]/SUM(OO[6])</f>
        <v>6.2127120907386486E-2</v>
      </c>
      <c r="I104" s="10">
        <f>3/24*OO[[#This Row],[65 (27JUN1985 00:00:00)-Water Temperature (C)]]*OO[[#This Row],[7]]/SUM(OO[7])</f>
        <v>9.3922534755209147E-2</v>
      </c>
      <c r="J104" s="10">
        <f>3/24*OO[[#This Row],[66 (27JUN1985 03:00:00)-Water Temperature (C)]]*OO[[#This Row],[8]]/SUM(OO[8])</f>
        <v>2.7680217397549368E-2</v>
      </c>
      <c r="K104" s="10">
        <f>3/24*OO[[#This Row],[67 (27JUN1985 06:00:00)-Water Temperature (C)]]*OO[[#This Row],[9]]/SUM(OO[9])</f>
        <v>2.6864636044328311E-3</v>
      </c>
      <c r="L104" s="10">
        <f>3/24*OO[[#This Row],[68 (27JUN1985 09:00:00)-Water Temperature (C)]]*OO[[#This Row],[10]]/SUM(OO[10])</f>
        <v>1.3579148192603954E-4</v>
      </c>
      <c r="M104" s="10">
        <f>3/24*OO[[#This Row],[69 (27JUN1985 12:00:00)-Water Temperature (C)]]*OO[[#This Row],[11]]/SUM(OO[11])</f>
        <v>1.6444550842206308E-5</v>
      </c>
      <c r="N104" s="10">
        <f>3/24*OO[[#This Row],[70 (27JUN1985 15:00:00)-Water Temperature (C)]]*OO[[#This Row],[12]]/SUM(OO[12])</f>
        <v>1.1043357977615354E-5</v>
      </c>
      <c r="O104" s="10">
        <f>3/24*OO[[#This Row],[71 (27JUN1985 18:00:00)-Water Temperature (C)]]*OO[[#This Row],[13]]/SUM(OO[13])</f>
        <v>9.0345290339549105E-6</v>
      </c>
      <c r="P104" s="10">
        <f>3/24*OO[[#This Row],[72 (27JUN1985 21:00:00)-Water Temperature (C)]]*OO[[#This Row],[14]]/SUM(OO[14])</f>
        <v>7.3620364948700312E-6</v>
      </c>
      <c r="Q104" s="10">
        <f>3/24*OO[[#This Row],[73 (28JUN1985 00:00:00)-Water Temperature (C)]]*OO[[#This Row],[15]]/SUM(OO[15])</f>
        <v>5.9613048521505561E-6</v>
      </c>
      <c r="R104" s="10">
        <f>3/24*OO[[#This Row],[74 (28JUN1985 03:00:00)-Water Temperature (C)]]*OO[[#This Row],[16]]/SUM(OO[16])</f>
        <v>4.8415139198946137E-6</v>
      </c>
      <c r="S104" s="10">
        <f>3/24*OO[[#This Row],[75 (28JUN1985 06:00:00)-Water Temperature (C)]]*OO[[#This Row],[17]]/SUM(OO[17])</f>
        <v>3.9249864121378851E-6</v>
      </c>
      <c r="T104" s="10">
        <f>3/24*OO[[#This Row],[76 (28JUN1985 09:00:00)-Water Temperature (C)]]*OO[[#This Row],[18]]/SUM(OO[18])</f>
        <v>3.1966070717937211E-6</v>
      </c>
      <c r="U104" s="10">
        <f>3/24*OO[[#This Row],[77 (28JUN1985 12:00:00)-Water Temperature (C)]]*OO[[#This Row],[19]]/SUM(OO[19])</f>
        <v>2.6027989073689835E-6</v>
      </c>
      <c r="V104" s="10">
        <f>3/24000000*OO[[#This Row],[78 (28JUN1985 15:00:00)-Water Temperature (C)]]*OO[[#This Row],[20]]</f>
        <v>2.10217719526275E-6</v>
      </c>
      <c r="W104" s="10">
        <f>3/24000000*OO[[#This Row],[79 (28JUN1985 18:00:00)-Water Temperature (C)]]*OO[[#This Row],[21]]</f>
        <v>1.7061216171770001E-6</v>
      </c>
      <c r="X104" s="10">
        <f>3/24000000*OO[[#This Row],[80 (28JUN1985 21:00:00)-Water Temperature (C)]]*OO[[#This Row],[22]]</f>
        <v>1.3835469155302498E-6</v>
      </c>
      <c r="Y104" s="10">
        <f>3/24000000*OO[[#This Row],[81 (29JUN1985 00:00:00)-Water Temperature (C)]]*OO[[#This Row],[23]]</f>
        <v>1.1228418797225001E-6</v>
      </c>
      <c r="Z104" s="10">
        <f>3/24000000*OO[[#This Row],[82 (29JUN1985 03:00:00)-Water Temperature (C)]]*OO[[#This Row],[24]]</f>
        <v>9.1775089399599998E-7</v>
      </c>
      <c r="AA104" s="10">
        <f>3/24000000*OO[[#This Row],[83 (29JUN1985 06:00:00)-Water Temperature (C)]]*OO[[#This Row],[25]]</f>
        <v>7.5111604009487484E-7</v>
      </c>
      <c r="AB104" s="10">
        <f>3/24000000*OO[[#This Row],[84 (29JUN1985 09:00:00)-Water Temperature (C)]]*OO[[#This Row],[26]]</f>
        <v>6.2362478968124994E-7</v>
      </c>
      <c r="AC104" s="10">
        <f>3/24000000*OO[[#This Row],[85 (29JUN1985 12:00:00)-Water Temperature (C)]]*OO[[#This Row],[27]]</f>
        <v>5.1508694053024994E-7</v>
      </c>
      <c r="AD104" s="10">
        <f>3/24000000*OO[[#This Row],[86 (29JUN1985 15:00:00)-Water Temperature (C)]]*OO[[#This Row],[28]]</f>
        <v>4.2288997924799994E-7</v>
      </c>
      <c r="AE104" s="10">
        <f>3/24000000*OO[[#This Row],[88 (29JUN1985 21:00:00)-Water Temperature (C)]]*OO[[#This Row],[30]]</f>
        <v>2.8171307540150001E-7</v>
      </c>
      <c r="AF104" s="10">
        <f>3/24000000*OO[[#This Row],[88 (29JUN1985 21:00:00)-Water Temperature (C)]]*OO[[#This Row],[30]]</f>
        <v>2.8171307540150001E-7</v>
      </c>
      <c r="AG104" s="10">
        <f>3/24000000*OO[[#This Row],[89 (30JUN1985 00:00:00)-Water Temperature (C)]]*OO[[#This Row],[31]]</f>
        <v>2.2911536074569997E-7</v>
      </c>
      <c r="AH104" s="10">
        <f>3/24000000*OO[[#This Row],[90 (30JUN1985 03:00:00)-Water Temperature (C)]]*OO[[#This Row],[32]]</f>
        <v>1.8852370468154999E-7</v>
      </c>
      <c r="AI104" s="10">
        <f>3/24000000*OO[[#This Row],[91 (30JUN1985 06:00:00)-Water Temperature (C)]]*OO[[#This Row],[33]]</f>
        <v>1.5624205494644999E-7</v>
      </c>
      <c r="AJ104" s="10">
        <f>3/24000000*OO[[#This Row],[92 (30JUN1985 09:00:00)-Water Temperature (C)]]*OO[[#This Row],[34]]</f>
        <v>1.3094959135871249E-7</v>
      </c>
      <c r="AK104" s="10">
        <f>3/24000000*OO[[#This Row],[93 (30JUN1985 12:00:00)-Water Temperature (C)]]*OO[[#This Row],[35]]</f>
        <v>1.1020049055584999E-7</v>
      </c>
      <c r="AL104" s="10">
        <f>3/24000000*OO[[#This Row],[94 (30JUN1985 15:00:00)-Water Temperature (C)]]*OO[[#This Row],[36]]</f>
        <v>9.2672348915000012E-8</v>
      </c>
      <c r="AM104" s="10">
        <f>3/24000000*OO[[#This Row],[95 (30JUN1985 18:00:00)-Water Temperature (C)]]*OO[[#This Row],[37]]</f>
        <v>7.7908679973112504E-8</v>
      </c>
      <c r="AN104" s="10">
        <f>3/24000000*OO[[#This Row],[96 (30JUN1985 21:00:00)-Water Temperature (C)]]*OO[[#This Row],[38]]</f>
        <v>6.5127074448150007E-8</v>
      </c>
      <c r="AO104" s="10">
        <f>3/24000000*OO[[#This Row],[97 (01JUL1985 00:00:00)-Water Temperature (C)]]*OO[[#This Row],[39]]</f>
        <v>5.4882236110449997E-8</v>
      </c>
      <c r="AP104" s="10">
        <f>3/24000000*OO[[#This Row],[98 (01JUL1985 03:00:00)-Water Temperature (C)]]*OO[[#This Row],[40]]</f>
        <v>4.7095136446000007E-8</v>
      </c>
      <c r="AQ104" s="10">
        <f>3/24000000*OO[[#This Row],[99 (01JUL1985 06:00:00)-Water Temperature (C)]]*OO[[#This Row],[41]]</f>
        <v>4.0879299237000008E-8</v>
      </c>
      <c r="AR104" s="10">
        <f>3/24000000*OO[[#This Row],[100 (01JUL1985 09:00:00)-Water Temperature (C)]]*OO[[#This Row],[42]]</f>
        <v>3.6057109693574997E-8</v>
      </c>
      <c r="AS104" s="10">
        <f>3/24000000*OO[[#This Row],[101 (01JUL1985 12:00:00)-Water Temperature (C)]]*OO[[#This Row],[43]]</f>
        <v>3.1637399426874998E-8</v>
      </c>
      <c r="AT104" s="10">
        <f>3/24000000*OO[[#This Row],[102 (01JUL1985 15:00:00)-Water Temperature (C)]]*OO[[#This Row],[44]]</f>
        <v>2.7325762089675E-8</v>
      </c>
      <c r="AU104" s="10">
        <f>3/24000000*OO[[#This Row],[103 (01JUL1985 18:00:00)-Water Temperature (C)]]*OO[[#This Row],[45]]</f>
        <v>2.361040218876875E-8</v>
      </c>
      <c r="AV104" s="10">
        <f>3/24000000*OO[[#This Row],[104 (01JUL1985 21:00:00)-Water Temperature (C)]]*OO[[#This Row],[46]]</f>
        <v>2.0475712649874999E-8</v>
      </c>
      <c r="AW104" s="10">
        <f>3/24000000*OO[[#This Row],[105 (02JUL1985 00:00:00)-Water Temperature (C)]]*OO[[#This Row],[47]]</f>
        <v>1.8101006805489998E-8</v>
      </c>
      <c r="AX104" s="10">
        <f>3/24000000*OO[[#This Row],[106 (02JUL1985 03:00:00)-Water Temperature (C)]]*OO[[#This Row],[48]]</f>
        <v>1.6120482840945E-8</v>
      </c>
      <c r="AY104" s="10">
        <f>3/24000000*OO[[#This Row],[107 (02JUL1985 06:00:00)-Water Temperature (C)]]*OO[[#This Row],[49]]</f>
        <v>1.428418703636E-8</v>
      </c>
      <c r="AZ104" s="10">
        <f>3/24000000*OO[[#This Row],[108 (02JUL1985 09:00:00)-Water Temperature (C)]]*OO[[#This Row],[50]]</f>
        <v>1.2495741847729999E-8</v>
      </c>
      <c r="BA104" s="10">
        <f>3/24000000*OO[[#This Row],[109 (02JUL1985 12:00:00)-Water Temperature (C)]]*OO[[#This Row],[51]]</f>
        <v>1.0991227173834999E-8</v>
      </c>
      <c r="BB104" s="10">
        <f>3/24000000*OO[[#This Row],[110 (02JUL1985 15:00:00)-Water Temperature (C)]]*OO[[#This Row],[52]]</f>
        <v>9.7981376835799987E-9</v>
      </c>
      <c r="BC104" s="10">
        <f>3/24000000*OO[[#This Row],[111 (02JUL1985 18:00:00)-Water Temperature (C)]]*OO[[#This Row],[53]]</f>
        <v>8.7410221744912495E-9</v>
      </c>
      <c r="BD104" s="10">
        <f>3/24000000*OO[[#This Row],[112 (02JUL1985 21:00:00)-Water Temperature (C)]]*OO[[#This Row],[54]]</f>
        <v>7.6877695495687503E-9</v>
      </c>
      <c r="BE104" s="10">
        <f>3/24000000*OO[[#This Row],[113 (03JUL1985 00:00:00)-Water Temperature (C)]]*OO[[#This Row],[55]]</f>
        <v>6.6938332513975002E-9</v>
      </c>
      <c r="BF104" s="10">
        <f>3/24000000*OO[[#This Row],[114 (03JUL1985 03:00:00)-Water Temperature (C)]]*OO[[#This Row],[56]]</f>
        <v>5.8660754569424999E-9</v>
      </c>
      <c r="BG104" s="10">
        <f>3/24000000*OO[[#This Row],[115 (03JUL1985 06:00:00)-Water Temperature (C)]]*OO[[#This Row],[57]]</f>
        <v>5.1255985617899989E-9</v>
      </c>
      <c r="BH104" s="10">
        <f>3/24000000*OO[[#This Row],[116 (03JUL1985 09:00:00)-Water Temperature (C)]]*OO[[#This Row],[58]]</f>
        <v>4.5207993628599993E-9</v>
      </c>
      <c r="BI104" s="10">
        <f>3/24000000*OO[[#This Row],[117 (03JUL1985 12:00:00)-Water Temperature (C)]]*OO[[#This Row],[59]]</f>
        <v>3.9932297375024997E-9</v>
      </c>
      <c r="BJ104" s="10">
        <f>3/24000000*OO[[#This Row],[118 (03JUL1985 15:00:00)-Water Temperature (C)]]*OO[[#This Row],[60]]</f>
        <v>3.4882058849137499E-9</v>
      </c>
      <c r="BK104" s="10">
        <f>3/24000000*OO[[#This Row],[119 (03JUL1985 18:00:00)-Water Temperature (C)]]*OO[[#This Row],[61]]</f>
        <v>3.0272628227062499E-9</v>
      </c>
      <c r="BL104" s="10">
        <f>3/24000000*OO[[#This Row],[120 (03JUL1985 21:00:00)-Water Temperature (C)]]*OO[[#This Row],[62]]</f>
        <v>2.6093454863125006E-9</v>
      </c>
      <c r="BM104" s="10">
        <f>3/24000000*OO[[#This Row],[121 (04JUL1985 00:00:00)-Water Temperature (C)]]*OO[[#This Row],[63]]</f>
        <v>2.2779981131200002E-9</v>
      </c>
      <c r="BN104" s="10">
        <f>3/24000000*OO[[#This Row],[122 (04JUL1985 03:00:00)-Water Temperature (C)]]*OO[[#This Row],[64]]</f>
        <v>2.0124365602109998E-9</v>
      </c>
      <c r="BO104" s="10">
        <f>3/24000000*OO[[#This Row],[123 (04JUL1985 06:00:00)-Water Temperature (C)]]*OO[[#This Row],[65]]</f>
        <v>1.7787582314414999E-9</v>
      </c>
      <c r="BP104" s="10">
        <f>3/24000000*OO[[#This Row],[124 (04JUL1985 09:00:00)-Water Temperature (C)]]*OO[[#This Row],[66]]</f>
        <v>1.5936399552070001E-9</v>
      </c>
      <c r="BQ104" s="10">
        <f>3/24000000*OO[[#This Row],[125 (04JUL1985 12:00:00)-Water Temperature (C)]]*OO[[#This Row],[67]]</f>
        <v>1.4216466948615E-9</v>
      </c>
      <c r="BR104" s="10">
        <f>3/24000000*OO[[#This Row],[126 (04JUL1985 15:00:00)-Water Temperature (C)]]*OO[[#This Row],[68]]</f>
        <v>1.2558333216952501E-9</v>
      </c>
      <c r="BS104" s="10">
        <f>3/24000000*OO[[#This Row],[127 (04JUL1985 18:00:00)-Water Temperature (C)]]*OO[[#This Row],[69]]</f>
        <v>1.103620080948E-9</v>
      </c>
      <c r="BT104" s="10">
        <f>3/24000000*OO[[#This Row],[128 (04JUL1985 21:00:00)-Water Temperature (C)]]*OO[[#This Row],[70]]</f>
        <v>9.6952580217150003E-10</v>
      </c>
      <c r="BU104" s="10">
        <f>3/24000000*OO[[#This Row],[129 (05JUL1985 00:00:00)-Water Temperature (C)]]*OO[[#This Row],[71]]</f>
        <v>8.5608224939249995E-10</v>
      </c>
      <c r="BV104" s="10">
        <f>3/24000000*OO[[#This Row],[130 (05JUL1985 03:00:00)-Water Temperature (C)]]*OO[[#This Row],[72]]</f>
        <v>7.6248327798599995E-10</v>
      </c>
      <c r="BW104" s="10">
        <f>3/24000000*OO[[#This Row],[131 (05JUL1985 06:00:00)-Water Temperature (C)]]*OO[[#This Row],[73]]</f>
        <v>6.8273718802874997E-10</v>
      </c>
      <c r="BX104" s="10">
        <f>3/24000000*OO[[#This Row],[132 (05JUL1985 09:00:00)-Water Temperature (C)]]*OO[[#This Row],[74]]</f>
        <v>6.2043705513649999E-10</v>
      </c>
      <c r="BY104" s="10">
        <f>3/24000000*OO[[#This Row],[133 (05JUL1985 12:00:00)-Water Temperature (C)]]*OO[[#This Row],[75]]</f>
        <v>5.6362110286125E-10</v>
      </c>
      <c r="BZ104" s="10">
        <f>3/24000000*OO[[#This Row],[134 (05JUL1985 15:00:00)-Water Temperature (C)]]*OO[[#This Row],[76]]</f>
        <v>5.1040363435687501E-10</v>
      </c>
      <c r="CA104" s="10">
        <f>3/24000000*OO[[#This Row],[135 (05JUL1985 18:00:00)-Water Temperature (C)]]*OO[[#This Row],[77]]</f>
        <v>4.6322817722299997E-10</v>
      </c>
      <c r="CB104" s="10">
        <f>3/24000000*OO[[#This Row],[136 (05JUL1985 21:00:00)-Water Temperature (C)]]*OO[[#This Row],[78]]</f>
        <v>4.1806087724212503E-10</v>
      </c>
      <c r="CC104" s="10">
        <f>3/24000000*OO[[#This Row],[137 (06JUL1985 00:00:00)-Water Temperature (C)]]*OO[[#This Row],[79]]</f>
        <v>3.7818282304687494E-10</v>
      </c>
      <c r="CD104" s="10">
        <f>3/24000000*OO[[#This Row],[138 (06JUL1985 03:00:00)-Water Temperature (C)]]*OO[[#This Row],[80]]</f>
        <v>3.4420266903749999E-10</v>
      </c>
      <c r="CE104" s="10">
        <f>3/24000000*OO[[#This Row],[139 (06JUL1985 06:00:00)-Water Temperature (C)]]*OO[[#This Row],[81]]</f>
        <v>3.1389350659200002E-10</v>
      </c>
      <c r="CF104" s="10">
        <f>3/24000000*OO[[#This Row],[140 (06JUL1985 09:00:00)-Water Temperature (C)]]*OO[[#This Row],[82]]</f>
        <v>2.9079524533949998E-10</v>
      </c>
      <c r="CG104" s="10">
        <f>3/24000000*OO[[#This Row],[141 (06JUL1985 12:00:00)-Water Temperature (C)]]*OO[[#This Row],[83]]</f>
        <v>2.6789268069375001E-10</v>
      </c>
      <c r="CH104" s="10">
        <f>3/24000000*OO[[#This Row],[142 (06JUL1985 15:00:00)-Water Temperature (C)]]*OO[[#This Row],[84]]</f>
        <v>2.4462669460074998E-10</v>
      </c>
      <c r="CI104" s="10">
        <f>3/24000000*OO[[#This Row],[143 (06JUL1985 18:00:00)-Water Temperature (C)]]*OO[[#This Row],[85]]</f>
        <v>2.2348737680488751E-10</v>
      </c>
      <c r="CJ104" s="10">
        <f>3/24000000*OO[[#This Row],[144 (06JUL1985 21:00:00)-Water Temperature (C)]]*OO[[#This Row],[86]]</f>
        <v>2.0281612950134997E-10</v>
      </c>
      <c r="CK104" s="10">
        <f>3/24000000*OO[[#This Row],[145 (07JUL1985 00:00:00)-Water Temperature (C)]]*OO[[#This Row],[87]]</f>
        <v>1.8491775158707499E-10</v>
      </c>
      <c r="CL104" s="10">
        <f>3/24000000*OO[[#This Row],[146 (07JUL1985 03:00:00)-Water Temperature (C)]]*OO[[#This Row],[88]]</f>
        <v>1.7019812379161247E-10</v>
      </c>
      <c r="CM104" s="10">
        <f>3/24000000*OO[[#This Row],[147 (07JUL1985 06:00:00)-Water Temperature (C)]]*OO[[#This Row],[89]]</f>
        <v>1.5710699943775E-10</v>
      </c>
      <c r="CN104" s="10">
        <f>3/24000000*OO[[#This Row],[148 (07JUL1985 09:00:00)-Water Temperature (C)]]*OO[[#This Row],[90]]</f>
        <v>1.4433473226299998E-10</v>
      </c>
      <c r="CO104" s="10">
        <f>3/24000000*OO[[#This Row],[149 (07JUL1985 12:00:00)-Water Temperature (C)]]*OO[[#This Row],[91]]</f>
        <v>1.3239662316737501E-10</v>
      </c>
      <c r="CP104" s="10">
        <f>3/24000000*OO[[#This Row],[150 (07JUL1985 15:00:00)-Water Temperature (C)]]*OO[[#This Row],[92]]</f>
        <v>1.225808850306375E-10</v>
      </c>
      <c r="CQ104" s="10">
        <f>3/24000000*OO[[#This Row],[151 (07JUL1985 18:00:00)-Water Temperature (C)]]*OO[[#This Row],[93]]</f>
        <v>1.120543537923E-10</v>
      </c>
      <c r="CR104" s="10">
        <f>3/24000000*OO[[#This Row],[152 (07JUL1985 21:00:00)-Water Temperature (C)]]*OO[[#This Row],[94]]</f>
        <v>1.0199717762045002E-10</v>
      </c>
      <c r="CS104" s="10">
        <f>3/24000000*OO[[#This Row],[153 (08JUL1985 00:00:00)-Water Temperature (C)]]*OO[[#This Row],[95]]</f>
        <v>9.4431448459199998E-11</v>
      </c>
      <c r="CT104" s="10">
        <f>3/24000000*OO[[#This Row],[154 (08JUL1985 03:00:00)-Water Temperature (C)]]*OO[[#This Row],[96]]</f>
        <v>8.8207480196262499E-11</v>
      </c>
      <c r="CU104" s="10">
        <f>3/24000000*OO[[#This Row],[155 (08JUL1985 06:00:00)-Water Temperature (C)]]*OO[[#This Row],[97]]</f>
        <v>8.2225888659850002E-11</v>
      </c>
      <c r="CV104" s="10">
        <f>3/24000000*OO[[#This Row],[156 (08JUL1985 09:00:00)-Water Temperature (C)]]*OO[[#This Row],[98]]</f>
        <v>7.7964325210049996E-11</v>
      </c>
      <c r="CW104" s="10">
        <f>3/24000000*OO[[#This Row],[157 (08JUL1985 12:00:00)-Water Temperature (C)]]*OO[[#This Row],[99]]</f>
        <v>7.4329008423074991E-11</v>
      </c>
    </row>
    <row r="105" spans="1:101" x14ac:dyDescent="0.35">
      <c r="A105" t="s">
        <v>110</v>
      </c>
      <c r="B105">
        <v>847.45069999999998</v>
      </c>
      <c r="C105" s="10">
        <f>3/24*OO[[#This Row],[59 (26JUN1985 06:00:00)-Water Temperature (C)]]*OO[[#This Row],[1]]/SUM(OO[1])</f>
        <v>0</v>
      </c>
      <c r="D105" s="10">
        <f>3/24*OO[[#This Row],[60 (26JUN1985 09:00:00)-Water Temperature (C)]]*OO[[#This Row],[2]]/SUM(OO[2])</f>
        <v>3.3877542665199774E-33</v>
      </c>
      <c r="E105" s="10">
        <f>3/24*OO[[#This Row],[61 (26JUN1985 12:00:00)-Water Temperature (C)]]*OO[[#This Row],[3]]/SUM(OO[3])</f>
        <v>5.5382894845842585E-19</v>
      </c>
      <c r="F105" s="10">
        <f>3/24*OO[[#This Row],[62 (26JUN1985 15:00:00)-Water Temperature (C)]]*OO[[#This Row],[4]]/SUM(OO[4])</f>
        <v>3.6117122441920295E-7</v>
      </c>
      <c r="G105" s="10">
        <f>3/24*OO[[#This Row],[63 (26JUN1985 18:00:00)-Water Temperature (C)]]*OO[[#This Row],[5]]/SUM(OO[5])</f>
        <v>2.1873419909931705E-3</v>
      </c>
      <c r="H105" s="10">
        <f>3/24*OO[[#This Row],[64 (26JUN1985 21:00:00)-Water Temperature (C)]]*OO[[#This Row],[6]]/SUM(OO[6])</f>
        <v>5.4576243573628384E-2</v>
      </c>
      <c r="I105" s="10">
        <f>3/24*OO[[#This Row],[65 (27JUN1985 00:00:00)-Water Temperature (C)]]*OO[[#This Row],[7]]/SUM(OO[7])</f>
        <v>9.5983090707704555E-2</v>
      </c>
      <c r="J105" s="10">
        <f>3/24*OO[[#This Row],[66 (27JUN1985 03:00:00)-Water Temperature (C)]]*OO[[#This Row],[8]]/SUM(OO[8])</f>
        <v>3.1562138718702067E-2</v>
      </c>
      <c r="K105" s="10">
        <f>3/24*OO[[#This Row],[67 (27JUN1985 06:00:00)-Water Temperature (C)]]*OO[[#This Row],[9]]/SUM(OO[9])</f>
        <v>3.3176680987346994E-3</v>
      </c>
      <c r="L105" s="10">
        <f>3/24*OO[[#This Row],[68 (27JUN1985 09:00:00)-Water Temperature (C)]]*OO[[#This Row],[10]]/SUM(OO[10])</f>
        <v>1.7340500016593661E-4</v>
      </c>
      <c r="M105" s="10">
        <f>3/24*OO[[#This Row],[69 (27JUN1985 12:00:00)-Water Temperature (C)]]*OO[[#This Row],[11]]/SUM(OO[11])</f>
        <v>1.7701643831463382E-5</v>
      </c>
      <c r="N105" s="10">
        <f>3/24*OO[[#This Row],[70 (27JUN1985 15:00:00)-Water Temperature (C)]]*OO[[#This Row],[12]]/SUM(OO[12])</f>
        <v>1.1142807848242655E-5</v>
      </c>
      <c r="O105" s="10">
        <f>3/24*OO[[#This Row],[71 (27JUN1985 18:00:00)-Water Temperature (C)]]*OO[[#This Row],[13]]/SUM(OO[13])</f>
        <v>9.0959704083602897E-6</v>
      </c>
      <c r="P105" s="10">
        <f>3/24*OO[[#This Row],[72 (27JUN1985 21:00:00)-Water Temperature (C)]]*OO[[#This Row],[14]]/SUM(OO[14])</f>
        <v>7.4073211523355299E-6</v>
      </c>
      <c r="Q105" s="10">
        <f>3/24*OO[[#This Row],[73 (28JUN1985 00:00:00)-Water Temperature (C)]]*OO[[#This Row],[15]]/SUM(OO[15])</f>
        <v>5.9948996390720122E-6</v>
      </c>
      <c r="R105" s="10">
        <f>3/24*OO[[#This Row],[74 (28JUN1985 03:00:00)-Water Temperature (C)]]*OO[[#This Row],[16]]/SUM(OO[16])</f>
        <v>4.8689751064184E-6</v>
      </c>
      <c r="S105" s="10">
        <f>3/24*OO[[#This Row],[75 (28JUN1985 06:00:00)-Water Temperature (C)]]*OO[[#This Row],[17]]/SUM(OO[17])</f>
        <v>3.9493644102712378E-6</v>
      </c>
      <c r="T105" s="10">
        <f>3/24*OO[[#This Row],[76 (28JUN1985 09:00:00)-Water Temperature (C)]]*OO[[#This Row],[18]]/SUM(OO[18])</f>
        <v>3.2201635730569392E-6</v>
      </c>
      <c r="U105" s="10">
        <f>3/24*OO[[#This Row],[77 (28JUN1985 12:00:00)-Water Temperature (C)]]*OO[[#This Row],[19]]/SUM(OO[19])</f>
        <v>2.623936639050717E-6</v>
      </c>
      <c r="V105" s="10">
        <f>3/24000000*OO[[#This Row],[78 (28JUN1985 15:00:00)-Water Temperature (C)]]*OO[[#This Row],[20]]</f>
        <v>2.1191401220609997E-6</v>
      </c>
      <c r="W105" s="10">
        <f>3/24000000*OO[[#This Row],[79 (28JUN1985 18:00:00)-Water Temperature (C)]]*OO[[#This Row],[21]]</f>
        <v>1.719093898405E-6</v>
      </c>
      <c r="X105" s="10">
        <f>3/24000000*OO[[#This Row],[80 (28JUN1985 21:00:00)-Water Temperature (C)]]*OO[[#This Row],[22]]</f>
        <v>1.3921032288420001E-6</v>
      </c>
      <c r="Y105" s="10">
        <f>3/24000000*OO[[#This Row],[81 (29JUN1985 00:00:00)-Water Temperature (C)]]*OO[[#This Row],[23]]</f>
        <v>1.12899783404625E-6</v>
      </c>
      <c r="Z105" s="10">
        <f>3/24000000*OO[[#This Row],[82 (29JUN1985 03:00:00)-Water Temperature (C)]]*OO[[#This Row],[24]]</f>
        <v>9.2257987071249997E-7</v>
      </c>
      <c r="AA105" s="10">
        <f>3/24000000*OO[[#This Row],[83 (29JUN1985 06:00:00)-Water Temperature (C)]]*OO[[#This Row],[25]]</f>
        <v>7.555061413934999E-7</v>
      </c>
      <c r="AB105" s="10">
        <f>3/24000000*OO[[#This Row],[84 (29JUN1985 09:00:00)-Water Temperature (C)]]*OO[[#This Row],[26]]</f>
        <v>6.2794431953399995E-7</v>
      </c>
      <c r="AC105" s="10">
        <f>3/24000000*OO[[#This Row],[85 (29JUN1985 12:00:00)-Water Temperature (C)]]*OO[[#This Row],[27]]</f>
        <v>5.1911962160949998E-7</v>
      </c>
      <c r="AD105" s="10">
        <f>3/24000000*OO[[#This Row],[86 (29JUN1985 15:00:00)-Water Temperature (C)]]*OO[[#This Row],[28]]</f>
        <v>4.2620330591000002E-7</v>
      </c>
      <c r="AE105" s="10">
        <f>3/24000000*OO[[#This Row],[88 (29JUN1985 21:00:00)-Water Temperature (C)]]*OO[[#This Row],[30]]</f>
        <v>2.8344166079249995E-7</v>
      </c>
      <c r="AF105" s="10">
        <f>3/24000000*OO[[#This Row],[88 (29JUN1985 21:00:00)-Water Temperature (C)]]*OO[[#This Row],[30]]</f>
        <v>2.8344166079249995E-7</v>
      </c>
      <c r="AG105" s="10">
        <f>3/24000000*OO[[#This Row],[89 (30JUN1985 00:00:00)-Water Temperature (C)]]*OO[[#This Row],[31]]</f>
        <v>2.303245926086E-7</v>
      </c>
      <c r="AH105" s="10">
        <f>3/24000000*OO[[#This Row],[90 (30JUN1985 03:00:00)-Water Temperature (C)]]*OO[[#This Row],[32]]</f>
        <v>1.8938004374300001E-7</v>
      </c>
      <c r="AI105" s="10">
        <f>3/24000000*OO[[#This Row],[91 (30JUN1985 06:00:00)-Water Temperature (C)]]*OO[[#This Row],[33]]</f>
        <v>1.5697914747039998E-7</v>
      </c>
      <c r="AJ105" s="10">
        <f>3/24000000*OO[[#This Row],[92 (30JUN1985 09:00:00)-Water Temperature (C)]]*OO[[#This Row],[34]]</f>
        <v>1.3169805653489999E-7</v>
      </c>
      <c r="AK105" s="10">
        <f>3/24000000*OO[[#This Row],[93 (30JUN1985 12:00:00)-Water Temperature (C)]]*OO[[#This Row],[35]]</f>
        <v>1.1089345270812499E-7</v>
      </c>
      <c r="AL105" s="10">
        <f>3/24000000*OO[[#This Row],[94 (30JUN1985 15:00:00)-Water Temperature (C)]]*OO[[#This Row],[36]]</f>
        <v>9.3257423701799975E-8</v>
      </c>
      <c r="AM105" s="10">
        <f>3/24000000*OO[[#This Row],[95 (30JUN1985 18:00:00)-Water Temperature (C)]]*OO[[#This Row],[37]]</f>
        <v>7.8343251639174992E-8</v>
      </c>
      <c r="AN105" s="10">
        <f>3/24000000*OO[[#This Row],[96 (30JUN1985 21:00:00)-Water Temperature (C)]]*OO[[#This Row],[38]]</f>
        <v>6.5379998645799981E-8</v>
      </c>
      <c r="AO105" s="10">
        <f>3/24000000*OO[[#This Row],[97 (01JUL1985 00:00:00)-Water Temperature (C)]]*OO[[#This Row],[39]]</f>
        <v>5.5011792927700001E-8</v>
      </c>
      <c r="AP105" s="10">
        <f>3/24000000*OO[[#This Row],[98 (01JUL1985 03:00:00)-Water Temperature (C)]]*OO[[#This Row],[40]]</f>
        <v>4.7153344374600006E-8</v>
      </c>
      <c r="AQ105" s="10">
        <f>3/24000000*OO[[#This Row],[99 (01JUL1985 06:00:00)-Water Temperature (C)]]*OO[[#This Row],[41]]</f>
        <v>4.0924660400000002E-8</v>
      </c>
      <c r="AR105" s="10">
        <f>3/24000000*OO[[#This Row],[100 (01JUL1985 09:00:00)-Water Temperature (C)]]*OO[[#This Row],[42]]</f>
        <v>3.61284316474125E-8</v>
      </c>
      <c r="AS105" s="10">
        <f>3/24000000*OO[[#This Row],[101 (01JUL1985 12:00:00)-Water Temperature (C)]]*OO[[#This Row],[43]]</f>
        <v>3.1725387135674993E-8</v>
      </c>
      <c r="AT105" s="10">
        <f>3/24000000*OO[[#This Row],[102 (01JUL1985 15:00:00)-Water Temperature (C)]]*OO[[#This Row],[44]]</f>
        <v>2.7408964983000002E-8</v>
      </c>
      <c r="AU105" s="10">
        <f>3/24000000*OO[[#This Row],[103 (01JUL1985 18:00:00)-Water Temperature (C)]]*OO[[#This Row],[45]]</f>
        <v>2.3665639282880002E-8</v>
      </c>
      <c r="AV105" s="10">
        <f>3/24000000*OO[[#This Row],[104 (01JUL1985 21:00:00)-Water Temperature (C)]]*OO[[#This Row],[46]]</f>
        <v>2.0492698037448749E-8</v>
      </c>
      <c r="AW105" s="10">
        <f>3/24000000*OO[[#This Row],[105 (02JUL1985 00:00:00)-Water Temperature (C)]]*OO[[#This Row],[47]]</f>
        <v>1.809505392744125E-8</v>
      </c>
      <c r="AX105" s="10">
        <f>3/24000000*OO[[#This Row],[106 (02JUL1985 03:00:00)-Water Temperature (C)]]*OO[[#This Row],[48]]</f>
        <v>1.61177883925275E-8</v>
      </c>
      <c r="AY105" s="10">
        <f>3/24000000*OO[[#This Row],[107 (02JUL1985 06:00:00)-Water Temperature (C)]]*OO[[#This Row],[49]]</f>
        <v>1.4288686446217498E-8</v>
      </c>
      <c r="AZ105" s="10">
        <f>3/24000000*OO[[#This Row],[108 (02JUL1985 09:00:00)-Water Temperature (C)]]*OO[[#This Row],[50]]</f>
        <v>1.2512113737969999E-8</v>
      </c>
      <c r="BA105" s="10">
        <f>3/24000000*OO[[#This Row],[109 (02JUL1985 12:00:00)-Water Temperature (C)]]*OO[[#This Row],[51]]</f>
        <v>1.1010037063837498E-8</v>
      </c>
      <c r="BB105" s="10">
        <f>3/24000000*OO[[#This Row],[110 (02JUL1985 15:00:00)-Water Temperature (C)]]*OO[[#This Row],[52]]</f>
        <v>9.8133433398049983E-9</v>
      </c>
      <c r="BC105" s="10">
        <f>3/24000000*OO[[#This Row],[111 (02JUL1985 18:00:00)-Water Temperature (C)]]*OO[[#This Row],[53]]</f>
        <v>8.7535153545250009E-9</v>
      </c>
      <c r="BD105" s="10">
        <f>3/24000000*OO[[#This Row],[112 (02JUL1985 21:00:00)-Water Temperature (C)]]*OO[[#This Row],[54]]</f>
        <v>7.6944672910762475E-9</v>
      </c>
      <c r="BE105" s="10">
        <f>3/24000000*OO[[#This Row],[113 (03JUL1985 00:00:00)-Water Temperature (C)]]*OO[[#This Row],[55]]</f>
        <v>6.6965921518724997E-9</v>
      </c>
      <c r="BF105" s="10">
        <f>3/24000000*OO[[#This Row],[114 (03JUL1985 03:00:00)-Water Temperature (C)]]*OO[[#This Row],[56]]</f>
        <v>5.8668033726087494E-9</v>
      </c>
      <c r="BG105" s="10">
        <f>3/24000000*OO[[#This Row],[115 (03JUL1985 06:00:00)-Water Temperature (C)]]*OO[[#This Row],[57]]</f>
        <v>5.1296649603974992E-9</v>
      </c>
      <c r="BH105" s="10">
        <f>3/24000000*OO[[#This Row],[116 (03JUL1985 09:00:00)-Water Temperature (C)]]*OO[[#This Row],[58]]</f>
        <v>4.5270120400174995E-9</v>
      </c>
      <c r="BI105" s="10">
        <f>3/24000000*OO[[#This Row],[117 (03JUL1985 12:00:00)-Water Temperature (C)]]*OO[[#This Row],[59]]</f>
        <v>4.0017626396312501E-9</v>
      </c>
      <c r="BJ105" s="10">
        <f>3/24000000*OO[[#This Row],[118 (03JUL1985 15:00:00)-Water Temperature (C)]]*OO[[#This Row],[60]]</f>
        <v>3.4983300619450004E-9</v>
      </c>
      <c r="BK105" s="10">
        <f>3/24000000*OO[[#This Row],[119 (03JUL1985 18:00:00)-Water Temperature (C)]]*OO[[#This Row],[61]]</f>
        <v>3.03585341839E-9</v>
      </c>
      <c r="BL105" s="10">
        <f>3/24000000*OO[[#This Row],[120 (03JUL1985 21:00:00)-Water Temperature (C)]]*OO[[#This Row],[62]]</f>
        <v>2.6132622742524997E-9</v>
      </c>
      <c r="BM105" s="10">
        <f>3/24000000*OO[[#This Row],[121 (04JUL1985 00:00:00)-Water Temperature (C)]]*OO[[#This Row],[63]]</f>
        <v>2.278915834367E-9</v>
      </c>
      <c r="BN105" s="10">
        <f>3/24000000*OO[[#This Row],[122 (04JUL1985 03:00:00)-Water Temperature (C)]]*OO[[#This Row],[64]]</f>
        <v>2.0123667295447503E-9</v>
      </c>
      <c r="BO105" s="10">
        <f>3/24000000*OO[[#This Row],[123 (04JUL1985 06:00:00)-Water Temperature (C)]]*OO[[#This Row],[65]]</f>
        <v>1.7794908836434998E-9</v>
      </c>
      <c r="BP105" s="10">
        <f>3/24000000*OO[[#This Row],[124 (04JUL1985 09:00:00)-Water Temperature (C)]]*OO[[#This Row],[66]]</f>
        <v>1.59580540283225E-9</v>
      </c>
      <c r="BQ105" s="10">
        <f>3/24000000*OO[[#This Row],[125 (04JUL1985 12:00:00)-Water Temperature (C)]]*OO[[#This Row],[67]]</f>
        <v>1.4246427655022502E-9</v>
      </c>
      <c r="BR105" s="10">
        <f>3/24000000*OO[[#This Row],[126 (04JUL1985 15:00:00)-Water Temperature (C)]]*OO[[#This Row],[68]]</f>
        <v>1.2584249607667497E-9</v>
      </c>
      <c r="BS105" s="10">
        <f>3/24000000*OO[[#This Row],[127 (04JUL1985 18:00:00)-Water Temperature (C)]]*OO[[#This Row],[69]]</f>
        <v>1.105309012368E-9</v>
      </c>
      <c r="BT105" s="10">
        <f>3/24000000*OO[[#This Row],[128 (04JUL1985 21:00:00)-Water Temperature (C)]]*OO[[#This Row],[70]]</f>
        <v>9.7003922294824989E-10</v>
      </c>
      <c r="BU105" s="10">
        <f>3/24000000*OO[[#This Row],[129 (05JUL1985 00:00:00)-Water Temperature (C)]]*OO[[#This Row],[71]]</f>
        <v>8.5578963570674986E-10</v>
      </c>
      <c r="BV105" s="10">
        <f>3/24000000*OO[[#This Row],[130 (05JUL1985 03:00:00)-Water Temperature (C)]]*OO[[#This Row],[72]]</f>
        <v>7.6184446199062497E-10</v>
      </c>
      <c r="BW105" s="10">
        <f>3/24000000*OO[[#This Row],[131 (05JUL1985 06:00:00)-Water Temperature (C)]]*OO[[#This Row],[73]]</f>
        <v>6.8222558885499988E-10</v>
      </c>
      <c r="BX105" s="10">
        <f>3/24000000*OO[[#This Row],[132 (05JUL1985 09:00:00)-Water Temperature (C)]]*OO[[#This Row],[74]]</f>
        <v>6.2046465185024998E-10</v>
      </c>
      <c r="BY105" s="10">
        <f>3/24000000*OO[[#This Row],[133 (05JUL1985 12:00:00)-Water Temperature (C)]]*OO[[#This Row],[75]]</f>
        <v>5.6395878974987503E-10</v>
      </c>
      <c r="BZ105" s="10">
        <f>3/24000000*OO[[#This Row],[134 (05JUL1985 15:00:00)-Water Temperature (C)]]*OO[[#This Row],[76]]</f>
        <v>5.1070478170299996E-10</v>
      </c>
      <c r="CA105" s="10">
        <f>3/24000000*OO[[#This Row],[135 (05JUL1985 18:00:00)-Water Temperature (C)]]*OO[[#This Row],[77]]</f>
        <v>4.6314235203124998E-10</v>
      </c>
      <c r="CB105" s="10">
        <f>3/24000000*OO[[#This Row],[136 (05JUL1985 21:00:00)-Water Temperature (C)]]*OO[[#This Row],[78]]</f>
        <v>4.1747521000187501E-10</v>
      </c>
      <c r="CC105" s="10">
        <f>3/24000000*OO[[#This Row],[137 (06JUL1985 00:00:00)-Water Temperature (C)]]*OO[[#This Row],[79]]</f>
        <v>3.7738874119374999E-10</v>
      </c>
      <c r="CD105" s="10">
        <f>3/24000000*OO[[#This Row],[138 (06JUL1985 03:00:00)-Water Temperature (C)]]*OO[[#This Row],[80]]</f>
        <v>3.4338635973825008E-10</v>
      </c>
      <c r="CE105" s="10">
        <f>3/24000000*OO[[#This Row],[139 (06JUL1985 06:00:00)-Water Temperature (C)]]*OO[[#This Row],[81]]</f>
        <v>3.1331502056812502E-10</v>
      </c>
      <c r="CF105" s="10">
        <f>3/24000000*OO[[#This Row],[140 (06JUL1985 09:00:00)-Water Temperature (C)]]*OO[[#This Row],[82]]</f>
        <v>2.9059989168000004E-10</v>
      </c>
      <c r="CG105" s="10">
        <f>3/24000000*OO[[#This Row],[141 (06JUL1985 12:00:00)-Water Temperature (C)]]*OO[[#This Row],[83]]</f>
        <v>2.6795063275049998E-10</v>
      </c>
      <c r="CH105" s="10">
        <f>3/24000000*OO[[#This Row],[142 (06JUL1985 15:00:00)-Water Temperature (C)]]*OO[[#This Row],[84]]</f>
        <v>2.4471354794622497E-10</v>
      </c>
      <c r="CI105" s="10">
        <f>3/24000000*OO[[#This Row],[143 (06JUL1985 18:00:00)-Water Temperature (C)]]*OO[[#This Row],[85]]</f>
        <v>2.2344234587499998E-10</v>
      </c>
      <c r="CJ105" s="10">
        <f>3/24000000*OO[[#This Row],[144 (06JUL1985 21:00:00)-Water Temperature (C)]]*OO[[#This Row],[86]]</f>
        <v>2.0250858511232501E-10</v>
      </c>
      <c r="CK105" s="10">
        <f>3/24000000*OO[[#This Row],[145 (07JUL1985 00:00:00)-Water Temperature (C)]]*OO[[#This Row],[87]]</f>
        <v>1.8447881351594998E-10</v>
      </c>
      <c r="CL105" s="10">
        <f>3/24000000*OO[[#This Row],[146 (07JUL1985 03:00:00)-Water Temperature (C)]]*OO[[#This Row],[88]]</f>
        <v>1.696314108328E-10</v>
      </c>
      <c r="CM105" s="10">
        <f>3/24000000*OO[[#This Row],[147 (07JUL1985 06:00:00)-Water Temperature (C)]]*OO[[#This Row],[89]]</f>
        <v>1.5662135341579999E-10</v>
      </c>
      <c r="CN105" s="10">
        <f>3/24000000*OO[[#This Row],[148 (07JUL1985 09:00:00)-Water Temperature (C)]]*OO[[#This Row],[90]]</f>
        <v>1.4405000847291248E-10</v>
      </c>
      <c r="CO105" s="10">
        <f>3/24000000*OO[[#This Row],[149 (07JUL1985 12:00:00)-Water Temperature (C)]]*OO[[#This Row],[91]]</f>
        <v>1.32243950386375E-10</v>
      </c>
      <c r="CP105" s="10">
        <f>3/24000000*OO[[#This Row],[150 (07JUL1985 15:00:00)-Water Temperature (C)]]*OO[[#This Row],[92]]</f>
        <v>1.22444813983625E-10</v>
      </c>
      <c r="CQ105" s="10">
        <f>3/24000000*OO[[#This Row],[151 (07JUL1985 18:00:00)-Water Temperature (C)]]*OO[[#This Row],[93]]</f>
        <v>1.1192046742792501E-10</v>
      </c>
      <c r="CR105" s="10">
        <f>3/24000000*OO[[#This Row],[152 (07JUL1985 21:00:00)-Water Temperature (C)]]*OO[[#This Row],[94]]</f>
        <v>1.0174873980675E-10</v>
      </c>
      <c r="CS105" s="10">
        <f>3/24000000*OO[[#This Row],[153 (08JUL1985 00:00:00)-Water Temperature (C)]]*OO[[#This Row],[95]]</f>
        <v>9.4079080004399992E-11</v>
      </c>
      <c r="CT105" s="10">
        <f>3/24000000*OO[[#This Row],[154 (08JUL1985 03:00:00)-Water Temperature (C)]]*OO[[#This Row],[96]]</f>
        <v>8.784949451565E-11</v>
      </c>
      <c r="CU105" s="10">
        <f>3/24000000*OO[[#This Row],[155 (08JUL1985 06:00:00)-Water Temperature (C)]]*OO[[#This Row],[97]]</f>
        <v>8.1921760542299979E-11</v>
      </c>
      <c r="CV105" s="10">
        <f>3/24000000*OO[[#This Row],[156 (08JUL1985 09:00:00)-Water Temperature (C)]]*OO[[#This Row],[98]]</f>
        <v>7.7703405522774989E-11</v>
      </c>
      <c r="CW105" s="10">
        <f>3/24000000*OO[[#This Row],[157 (08JUL1985 12:00:00)-Water Temperature (C)]]*OO[[#This Row],[99]]</f>
        <v>7.4128577456462489E-11</v>
      </c>
    </row>
    <row r="106" spans="1:101" x14ac:dyDescent="0.35">
      <c r="A106" t="s">
        <v>111</v>
      </c>
      <c r="B106">
        <v>874.48339999999996</v>
      </c>
      <c r="C106" s="10">
        <f>3/24*OO[[#This Row],[59 (26JUN1985 06:00:00)-Water Temperature (C)]]*OO[[#This Row],[1]]/SUM(OO[1])</f>
        <v>0</v>
      </c>
      <c r="D106" s="10">
        <f>3/24*OO[[#This Row],[60 (26JUN1985 09:00:00)-Water Temperature (C)]]*OO[[#This Row],[2]]/SUM(OO[2])</f>
        <v>4.0141445936764962E-34</v>
      </c>
      <c r="E106" s="10">
        <f>3/24*OO[[#This Row],[61 (26JUN1985 12:00:00)-Water Temperature (C)]]*OO[[#This Row],[3]]/SUM(OO[3])</f>
        <v>7.53083355086655E-20</v>
      </c>
      <c r="F106" s="10">
        <f>3/24*OO[[#This Row],[62 (26JUN1985 15:00:00)-Water Temperature (C)]]*OO[[#This Row],[4]]/SUM(OO[4])</f>
        <v>1.2611505516997498E-7</v>
      </c>
      <c r="G106" s="10">
        <f>3/24*OO[[#This Row],[63 (26JUN1985 18:00:00)-Water Temperature (C)]]*OO[[#This Row],[5]]/SUM(OO[5])</f>
        <v>1.5712934622509162E-3</v>
      </c>
      <c r="H106" s="10">
        <f>3/24*OO[[#This Row],[64 (26JUN1985 21:00:00)-Water Temperature (C)]]*OO[[#This Row],[6]]/SUM(OO[6])</f>
        <v>5.1849506841286183E-2</v>
      </c>
      <c r="I106" s="10">
        <f>3/24*OO[[#This Row],[65 (27JUN1985 00:00:00)-Water Temperature (C)]]*OO[[#This Row],[7]]/SUM(OO[7])</f>
        <v>0.1112702467316061</v>
      </c>
      <c r="J106" s="10">
        <f>3/24*OO[[#This Row],[66 (27JUN1985 03:00:00)-Water Temperature (C)]]*OO[[#This Row],[8]]/SUM(OO[8])</f>
        <v>4.2724150349163624E-2</v>
      </c>
      <c r="K106" s="10">
        <f>3/24*OO[[#This Row],[67 (27JUN1985 06:00:00)-Water Temperature (C)]]*OO[[#This Row],[9]]/SUM(OO[9])</f>
        <v>5.0759307176335266E-3</v>
      </c>
      <c r="L106" s="10">
        <f>3/24*OO[[#This Row],[68 (27JUN1985 09:00:00)-Water Temperature (C)]]*OO[[#This Row],[10]]/SUM(OO[10])</f>
        <v>2.8462834248912239E-4</v>
      </c>
      <c r="M106" s="10">
        <f>3/24*OO[[#This Row],[69 (27JUN1985 12:00:00)-Water Temperature (C)]]*OO[[#This Row],[11]]/SUM(OO[11])</f>
        <v>2.3367409718306813E-5</v>
      </c>
      <c r="N106" s="10">
        <f>3/24*OO[[#This Row],[70 (27JUN1985 15:00:00)-Water Temperature (C)]]*OO[[#This Row],[12]]/SUM(OO[12])</f>
        <v>1.2967756755992726E-5</v>
      </c>
      <c r="O106" s="10">
        <f>3/24*OO[[#This Row],[71 (27JUN1985 18:00:00)-Water Temperature (C)]]*OO[[#This Row],[13]]/SUM(OO[13])</f>
        <v>1.0537448084727413E-5</v>
      </c>
      <c r="P106" s="10">
        <f>3/24*OO[[#This Row],[72 (27JUN1985 21:00:00)-Water Temperature (C)]]*OO[[#This Row],[14]]/SUM(OO[14])</f>
        <v>8.5745486943264122E-6</v>
      </c>
      <c r="Q106" s="10">
        <f>3/24*OO[[#This Row],[73 (28JUN1985 00:00:00)-Water Temperature (C)]]*OO[[#This Row],[15]]/SUM(OO[15])</f>
        <v>6.9352230558507103E-6</v>
      </c>
      <c r="R106" s="10">
        <f>3/24*OO[[#This Row],[74 (28JUN1985 03:00:00)-Water Temperature (C)]]*OO[[#This Row],[16]]/SUM(OO[16])</f>
        <v>5.6329565738823381E-6</v>
      </c>
      <c r="S106" s="10">
        <f>3/24*OO[[#This Row],[75 (28JUN1985 06:00:00)-Water Temperature (C)]]*OO[[#This Row],[17]]/SUM(OO[17])</f>
        <v>4.5712387898230513E-6</v>
      </c>
      <c r="T106" s="10">
        <f>3/24*OO[[#This Row],[76 (28JUN1985 09:00:00)-Water Temperature (C)]]*OO[[#This Row],[18]]/SUM(OO[18])</f>
        <v>3.7320488468361282E-6</v>
      </c>
      <c r="U106" s="10">
        <f>3/24*OO[[#This Row],[77 (28JUN1985 12:00:00)-Water Temperature (C)]]*OO[[#This Row],[19]]/SUM(OO[19])</f>
        <v>3.0436385149094636E-6</v>
      </c>
      <c r="V106" s="10">
        <f>3/24000000*OO[[#This Row],[78 (28JUN1985 15:00:00)-Water Temperature (C)]]*OO[[#This Row],[20]]</f>
        <v>2.4585593091E-6</v>
      </c>
      <c r="W106" s="10">
        <f>3/24000000*OO[[#This Row],[79 (28JUN1985 18:00:00)-Water Temperature (C)]]*OO[[#This Row],[21]]</f>
        <v>1.9932493015174997E-6</v>
      </c>
      <c r="X106" s="10">
        <f>3/24000000*OO[[#This Row],[80 (28JUN1985 21:00:00)-Water Temperature (C)]]*OO[[#This Row],[22]]</f>
        <v>1.6118722106359999E-6</v>
      </c>
      <c r="Y106" s="10">
        <f>3/24000000*OO[[#This Row],[81 (29JUN1985 00:00:00)-Water Temperature (C)]]*OO[[#This Row],[23]]</f>
        <v>1.3058862644972498E-6</v>
      </c>
      <c r="Z106" s="10">
        <f>3/24000000*OO[[#This Row],[82 (29JUN1985 03:00:00)-Water Temperature (C)]]*OO[[#This Row],[24]]</f>
        <v>1.0666935221009999E-6</v>
      </c>
      <c r="AA106" s="10">
        <f>3/24000000*OO[[#This Row],[83 (29JUN1985 06:00:00)-Water Temperature (C)]]*OO[[#This Row],[25]]</f>
        <v>8.7399742998875004E-7</v>
      </c>
      <c r="AB106" s="10">
        <f>3/24000000*OO[[#This Row],[84 (29JUN1985 09:00:00)-Water Temperature (C)]]*OO[[#This Row],[26]]</f>
        <v>7.2714151012787509E-7</v>
      </c>
      <c r="AC106" s="10">
        <f>3/24000000*OO[[#This Row],[85 (29JUN1985 12:00:00)-Water Temperature (C)]]*OO[[#This Row],[27]]</f>
        <v>6.0186960346124996E-7</v>
      </c>
      <c r="AD106" s="10">
        <f>3/24000000*OO[[#This Row],[86 (29JUN1985 15:00:00)-Water Temperature (C)]]*OO[[#This Row],[28]]</f>
        <v>4.9425265507949994E-7</v>
      </c>
      <c r="AE106" s="10">
        <f>3/24000000*OO[[#This Row],[88 (29JUN1985 21:00:00)-Water Temperature (C)]]*OO[[#This Row],[30]]</f>
        <v>3.2819433010024996E-7</v>
      </c>
      <c r="AF106" s="10">
        <f>3/24000000*OO[[#This Row],[88 (29JUN1985 21:00:00)-Water Temperature (C)]]*OO[[#This Row],[30]]</f>
        <v>3.2819433010024996E-7</v>
      </c>
      <c r="AG106" s="10">
        <f>3/24000000*OO[[#This Row],[89 (30JUN1985 00:00:00)-Water Temperature (C)]]*OO[[#This Row],[31]]</f>
        <v>2.6638011598175002E-7</v>
      </c>
      <c r="AH106" s="10">
        <f>3/24000000*OO[[#This Row],[90 (30JUN1985 03:00:00)-Water Temperature (C)]]*OO[[#This Row],[32]]</f>
        <v>2.1879444070050001E-7</v>
      </c>
      <c r="AI106" s="10">
        <f>3/24000000*OO[[#This Row],[91 (30JUN1985 06:00:00)-Water Temperature (C)]]*OO[[#This Row],[33]]</f>
        <v>1.8135277937988749E-7</v>
      </c>
      <c r="AJ106" s="10">
        <f>3/24000000*OO[[#This Row],[92 (30JUN1985 09:00:00)-Water Temperature (C)]]*OO[[#This Row],[34]]</f>
        <v>1.5227842084813748E-7</v>
      </c>
      <c r="AK106" s="10">
        <f>3/24000000*OO[[#This Row],[93 (30JUN1985 12:00:00)-Water Temperature (C)]]*OO[[#This Row],[35]]</f>
        <v>1.2831896892512498E-7</v>
      </c>
      <c r="AL106" s="10">
        <f>3/24000000*OO[[#This Row],[94 (30JUN1985 15:00:00)-Water Temperature (C)]]*OO[[#This Row],[36]]</f>
        <v>1.0792426642574999E-7</v>
      </c>
      <c r="AM106" s="10">
        <f>3/24000000*OO[[#This Row],[95 (30JUN1985 18:00:00)-Water Temperature (C)]]*OO[[#This Row],[37]]</f>
        <v>9.06073687965875E-8</v>
      </c>
      <c r="AN106" s="10">
        <f>3/24000000*OO[[#This Row],[96 (30JUN1985 21:00:00)-Water Temperature (C)]]*OO[[#This Row],[38]]</f>
        <v>7.5482427823999992E-8</v>
      </c>
      <c r="AO106" s="10">
        <f>3/24000000*OO[[#This Row],[97 (01JUL1985 00:00:00)-Water Temperature (C)]]*OO[[#This Row],[39]]</f>
        <v>6.3382878671224999E-8</v>
      </c>
      <c r="AP106" s="10">
        <f>3/24000000*OO[[#This Row],[98 (01JUL1985 03:00:00)-Water Temperature (C)]]*OO[[#This Row],[40]]</f>
        <v>5.4241445099762497E-8</v>
      </c>
      <c r="AQ106" s="10">
        <f>3/24000000*OO[[#This Row],[99 (01JUL1985 06:00:00)-Water Temperature (C)]]*OO[[#This Row],[41]]</f>
        <v>4.7058302108787499E-8</v>
      </c>
      <c r="AR106" s="10">
        <f>3/24000000*OO[[#This Row],[100 (01JUL1985 09:00:00)-Water Temperature (C)]]*OO[[#This Row],[42]]</f>
        <v>4.1566723541900001E-8</v>
      </c>
      <c r="AS106" s="10">
        <f>3/24000000*OO[[#This Row],[101 (01JUL1985 12:00:00)-Water Temperature (C)]]*OO[[#This Row],[43]]</f>
        <v>3.6544389817800002E-8</v>
      </c>
      <c r="AT106" s="10">
        <f>3/24000000*OO[[#This Row],[102 (01JUL1985 15:00:00)-Water Temperature (C)]]*OO[[#This Row],[44]]</f>
        <v>3.1589580853875E-8</v>
      </c>
      <c r="AU106" s="10">
        <f>3/24000000*OO[[#This Row],[103 (01JUL1985 18:00:00)-Water Temperature (C)]]*OO[[#This Row],[45]]</f>
        <v>2.7260341360000001E-8</v>
      </c>
      <c r="AV106" s="10">
        <f>3/24000000*OO[[#This Row],[104 (01JUL1985 21:00:00)-Water Temperature (C)]]*OO[[#This Row],[46]]</f>
        <v>2.3559632097099998E-8</v>
      </c>
      <c r="AW106" s="10">
        <f>3/24000000*OO[[#This Row],[105 (02JUL1985 00:00:00)-Water Temperature (C)]]*OO[[#This Row],[47]]</f>
        <v>2.0768780120618754E-8</v>
      </c>
      <c r="AX106" s="10">
        <f>3/24000000*OO[[#This Row],[106 (02JUL1985 03:00:00)-Water Temperature (C)]]*OO[[#This Row],[48]]</f>
        <v>1.8498976885620001E-8</v>
      </c>
      <c r="AY106" s="10">
        <f>3/24000000*OO[[#This Row],[107 (02JUL1985 06:00:00)-Water Temperature (C)]]*OO[[#This Row],[49]]</f>
        <v>1.6410026818088747E-8</v>
      </c>
      <c r="AZ106" s="10">
        <f>3/24000000*OO[[#This Row],[108 (02JUL1985 09:00:00)-Water Temperature (C)]]*OO[[#This Row],[50]]</f>
        <v>1.4388250161671248E-8</v>
      </c>
      <c r="BA106" s="10">
        <f>3/24000000*OO[[#This Row],[109 (02JUL1985 12:00:00)-Water Temperature (C)]]*OO[[#This Row],[51]]</f>
        <v>1.2665810517362499E-8</v>
      </c>
      <c r="BB106" s="10">
        <f>3/24000000*OO[[#This Row],[110 (02JUL1985 15:00:00)-Water Temperature (C)]]*OO[[#This Row],[52]]</f>
        <v>1.128504426675E-8</v>
      </c>
      <c r="BC106" s="10">
        <f>3/24000000*OO[[#This Row],[111 (02JUL1985 18:00:00)-Water Temperature (C)]]*OO[[#This Row],[53]]</f>
        <v>1.0065866201583749E-8</v>
      </c>
      <c r="BD106" s="10">
        <f>3/24000000*OO[[#This Row],[112 (02JUL1985 21:00:00)-Water Temperature (C)]]*OO[[#This Row],[54]]</f>
        <v>8.8463060669424996E-9</v>
      </c>
      <c r="BE106" s="10">
        <f>3/24000000*OO[[#This Row],[113 (03JUL1985 00:00:00)-Water Temperature (C)]]*OO[[#This Row],[55]]</f>
        <v>7.6942803929999999E-9</v>
      </c>
      <c r="BF106" s="10">
        <f>3/24000000*OO[[#This Row],[114 (03JUL1985 03:00:00)-Water Temperature (C)]]*OO[[#This Row],[56]]</f>
        <v>6.7378808258000004E-9</v>
      </c>
      <c r="BG106" s="10">
        <f>3/24000000*OO[[#This Row],[115 (03JUL1985 06:00:00)-Water Temperature (C)]]*OO[[#This Row],[57]]</f>
        <v>5.8958808303549993E-9</v>
      </c>
      <c r="BH106" s="10">
        <f>3/24000000*OO[[#This Row],[116 (03JUL1985 09:00:00)-Water Temperature (C)]]*OO[[#This Row],[58]]</f>
        <v>5.2051047963599996E-9</v>
      </c>
      <c r="BI106" s="10">
        <f>3/24000000*OO[[#This Row],[117 (03JUL1985 12:00:00)-Water Temperature (C)]]*OO[[#This Row],[59]]</f>
        <v>4.6055441309474996E-9</v>
      </c>
      <c r="BJ106" s="10">
        <f>3/24000000*OO[[#This Row],[118 (03JUL1985 15:00:00)-Water Temperature (C)]]*OO[[#This Row],[60]]</f>
        <v>4.0307884847962502E-9</v>
      </c>
      <c r="BK106" s="10">
        <f>3/24000000*OO[[#This Row],[119 (03JUL1985 18:00:00)-Water Temperature (C)]]*OO[[#This Row],[61]]</f>
        <v>3.4981040597850001E-9</v>
      </c>
      <c r="BL106" s="10">
        <f>3/24000000*OO[[#This Row],[120 (03JUL1985 21:00:00)-Water Temperature (C)]]*OO[[#This Row],[62]]</f>
        <v>3.0076235293499996E-9</v>
      </c>
      <c r="BM106" s="10">
        <f>3/24000000*OO[[#This Row],[121 (04JUL1985 00:00:00)-Water Temperature (C)]]*OO[[#This Row],[63]]</f>
        <v>2.6184122176500004E-9</v>
      </c>
      <c r="BN106" s="10">
        <f>3/24000000*OO[[#This Row],[122 (04JUL1985 03:00:00)-Water Temperature (C)]]*OO[[#This Row],[64]]</f>
        <v>2.3105598585677497E-9</v>
      </c>
      <c r="BO106" s="10">
        <f>3/24000000*OO[[#This Row],[123 (04JUL1985 06:00:00)-Water Temperature (C)]]*OO[[#This Row],[65]]</f>
        <v>2.0439001015799993E-9</v>
      </c>
      <c r="BP106" s="10">
        <f>3/24000000*OO[[#This Row],[124 (04JUL1985 09:00:00)-Water Temperature (C)]]*OO[[#This Row],[66]]</f>
        <v>1.8345959797856247E-9</v>
      </c>
      <c r="BQ106" s="10">
        <f>3/24000000*OO[[#This Row],[125 (04JUL1985 12:00:00)-Water Temperature (C)]]*OO[[#This Row],[67]]</f>
        <v>1.6394255377516248E-9</v>
      </c>
      <c r="BR106" s="10">
        <f>3/24000000*OO[[#This Row],[126 (04JUL1985 15:00:00)-Water Temperature (C)]]*OO[[#This Row],[68]]</f>
        <v>1.4483730477634998E-9</v>
      </c>
      <c r="BS106" s="10">
        <f>3/24000000*OO[[#This Row],[127 (04JUL1985 18:00:00)-Water Temperature (C)]]*OO[[#This Row],[69]]</f>
        <v>1.2716965846824998E-9</v>
      </c>
      <c r="BT106" s="10">
        <f>3/24000000*OO[[#This Row],[128 (04JUL1985 21:00:00)-Water Temperature (C)]]*OO[[#This Row],[70]]</f>
        <v>1.1148847539200001E-9</v>
      </c>
      <c r="BU106" s="10">
        <f>3/24000000*OO[[#This Row],[129 (05JUL1985 00:00:00)-Water Temperature (C)]]*OO[[#This Row],[71]]</f>
        <v>9.8229909881474999E-10</v>
      </c>
      <c r="BV106" s="10">
        <f>3/24000000*OO[[#This Row],[130 (05JUL1985 03:00:00)-Water Temperature (C)]]*OO[[#This Row],[72]]</f>
        <v>8.7387821330799998E-10</v>
      </c>
      <c r="BW106" s="10">
        <f>3/24000000*OO[[#This Row],[131 (05JUL1985 06:00:00)-Water Temperature (C)]]*OO[[#This Row],[73]]</f>
        <v>7.8244902218999996E-10</v>
      </c>
      <c r="BX106" s="10">
        <f>3/24000000*OO[[#This Row],[132 (05JUL1985 09:00:00)-Water Temperature (C)]]*OO[[#This Row],[74]]</f>
        <v>7.120943289329999E-10</v>
      </c>
      <c r="BY106" s="10">
        <f>3/24000000*OO[[#This Row],[133 (05JUL1985 12:00:00)-Water Temperature (C)]]*OO[[#This Row],[75]]</f>
        <v>6.477095094217499E-10</v>
      </c>
      <c r="BZ106" s="10">
        <f>3/24000000*OO[[#This Row],[134 (05JUL1985 15:00:00)-Water Temperature (C)]]*OO[[#This Row],[76]]</f>
        <v>5.8663807477974999E-10</v>
      </c>
      <c r="CA106" s="10">
        <f>3/24000000*OO[[#This Row],[135 (05JUL1985 18:00:00)-Water Temperature (C)]]*OO[[#This Row],[77]]</f>
        <v>5.3156164272825005E-10</v>
      </c>
      <c r="CB106" s="10">
        <f>3/24000000*OO[[#This Row],[136 (05JUL1985 21:00:00)-Water Temperature (C)]]*OO[[#This Row],[78]]</f>
        <v>4.7858320130987504E-10</v>
      </c>
      <c r="CC106" s="10">
        <f>3/24000000*OO[[#This Row],[137 (06JUL1985 00:00:00)-Water Temperature (C)]]*OO[[#This Row],[79]]</f>
        <v>4.3218863875899993E-10</v>
      </c>
      <c r="CD106" s="10">
        <f>3/24000000*OO[[#This Row],[138 (06JUL1985 03:00:00)-Water Temperature (C)]]*OO[[#This Row],[80]]</f>
        <v>3.9307450235849992E-10</v>
      </c>
      <c r="CE106" s="10">
        <f>3/24000000*OO[[#This Row],[139 (06JUL1985 06:00:00)-Water Temperature (C)]]*OO[[#This Row],[81]]</f>
        <v>3.5878123329374999E-10</v>
      </c>
      <c r="CF106" s="10">
        <f>3/24000000*OO[[#This Row],[140 (06JUL1985 09:00:00)-Water Temperature (C)]]*OO[[#This Row],[82]]</f>
        <v>3.33164257173E-10</v>
      </c>
      <c r="CG106" s="10">
        <f>3/24000000*OO[[#This Row],[141 (06JUL1985 12:00:00)-Water Temperature (C)]]*OO[[#This Row],[83]]</f>
        <v>3.07549529656E-10</v>
      </c>
      <c r="CH106" s="10">
        <f>3/24000000*OO[[#This Row],[142 (06JUL1985 15:00:00)-Water Temperature (C)]]*OO[[#This Row],[84]]</f>
        <v>2.8099441572499997E-10</v>
      </c>
      <c r="CI106" s="10">
        <f>3/24000000*OO[[#This Row],[143 (06JUL1985 18:00:00)-Water Temperature (C)]]*OO[[#This Row],[85]]</f>
        <v>2.564213936101125E-10</v>
      </c>
      <c r="CJ106" s="10">
        <f>3/24000000*OO[[#This Row],[144 (06JUL1985 21:00:00)-Water Temperature (C)]]*OO[[#This Row],[86]]</f>
        <v>2.3212584712570001E-10</v>
      </c>
      <c r="CK106" s="10">
        <f>3/24000000*OO[[#This Row],[145 (07JUL1985 00:00:00)-Water Temperature (C)]]*OO[[#This Row],[87]]</f>
        <v>2.1117811520324998E-10</v>
      </c>
      <c r="CL106" s="10">
        <f>3/24000000*OO[[#This Row],[146 (07JUL1985 03:00:00)-Water Temperature (C)]]*OO[[#This Row],[88]]</f>
        <v>1.9394803336425E-10</v>
      </c>
      <c r="CM106" s="10">
        <f>3/24000000*OO[[#This Row],[147 (07JUL1985 06:00:00)-Water Temperature (C)]]*OO[[#This Row],[89]]</f>
        <v>1.7909913257774998E-10</v>
      </c>
      <c r="CN106" s="10">
        <f>3/24000000*OO[[#This Row],[148 (07JUL1985 09:00:00)-Water Temperature (C)]]*OO[[#This Row],[90]]</f>
        <v>1.6493663297643749E-10</v>
      </c>
      <c r="CO106" s="10">
        <f>3/24000000*OO[[#This Row],[149 (07JUL1985 12:00:00)-Water Temperature (C)]]*OO[[#This Row],[91]]</f>
        <v>1.5155946080519998E-10</v>
      </c>
      <c r="CP106" s="10">
        <f>3/24000000*OO[[#This Row],[150 (07JUL1985 15:00:00)-Water Temperature (C)]]*OO[[#This Row],[92]]</f>
        <v>1.4034448964622498E-10</v>
      </c>
      <c r="CQ106" s="10">
        <f>3/24000000*OO[[#This Row],[151 (07JUL1985 18:00:00)-Water Temperature (C)]]*OO[[#This Row],[93]]</f>
        <v>1.2830134791499999E-10</v>
      </c>
      <c r="CR106" s="10">
        <f>3/24000000*OO[[#This Row],[152 (07JUL1985 21:00:00)-Water Temperature (C)]]*OO[[#This Row],[94]]</f>
        <v>1.16487325933E-10</v>
      </c>
      <c r="CS106" s="10">
        <f>3/24000000*OO[[#This Row],[153 (08JUL1985 00:00:00)-Water Temperature (C)]]*OO[[#This Row],[95]]</f>
        <v>1.075092295347E-10</v>
      </c>
      <c r="CT106" s="10">
        <f>3/24000000*OO[[#This Row],[154 (08JUL1985 03:00:00)-Water Temperature (C)]]*OO[[#This Row],[96]]</f>
        <v>1.00333679112375E-10</v>
      </c>
      <c r="CU106" s="10">
        <f>3/24000000*OO[[#This Row],[155 (08JUL1985 06:00:00)-Water Temperature (C)]]*OO[[#This Row],[97]]</f>
        <v>9.3599388350812507E-11</v>
      </c>
      <c r="CV106" s="10">
        <f>3/24000000*OO[[#This Row],[156 (08JUL1985 09:00:00)-Water Temperature (C)]]*OO[[#This Row],[98]]</f>
        <v>8.8783418883150003E-11</v>
      </c>
      <c r="CW106" s="10">
        <f>3/24000000*OO[[#This Row],[157 (08JUL1985 12:00:00)-Water Temperature (C)]]*OO[[#This Row],[99]]</f>
        <v>8.4759780686249989E-11</v>
      </c>
    </row>
    <row r="107" spans="1:101" x14ac:dyDescent="0.35">
      <c r="A107" t="s">
        <v>112</v>
      </c>
      <c r="B107">
        <v>842.08920000000001</v>
      </c>
      <c r="C107" s="10">
        <f>3/24*OO[[#This Row],[59 (26JUN1985 06:00:00)-Water Temperature (C)]]*OO[[#This Row],[1]]/SUM(OO[1])</f>
        <v>0</v>
      </c>
      <c r="D107" s="10">
        <f>3/24*OO[[#This Row],[60 (26JUN1985 09:00:00)-Water Temperature (C)]]*OO[[#This Row],[2]]/SUM(OO[2])</f>
        <v>5.8263127707615177E-35</v>
      </c>
      <c r="E107" s="10">
        <f>3/24*OO[[#This Row],[61 (26JUN1985 12:00:00)-Water Temperature (C)]]*OO[[#This Row],[3]]/SUM(OO[3])</f>
        <v>1.2787514526653875E-20</v>
      </c>
      <c r="F107" s="10">
        <f>3/24*OO[[#This Row],[62 (26JUN1985 15:00:00)-Water Temperature (C)]]*OO[[#This Row],[4]]/SUM(OO[4])</f>
        <v>3.3350451972562316E-8</v>
      </c>
      <c r="G107" s="10">
        <f>3/24*OO[[#This Row],[63 (26JUN1985 18:00:00)-Water Temperature (C)]]*OO[[#This Row],[5]]/SUM(OO[5])</f>
        <v>1.0197897489338053E-3</v>
      </c>
      <c r="H107" s="10">
        <f>3/24*OO[[#This Row],[64 (26JUN1985 21:00:00)-Water Temperature (C)]]*OO[[#This Row],[6]]/SUM(OO[6])</f>
        <v>4.4114737596898539E-2</v>
      </c>
      <c r="I107" s="10">
        <f>3/24*OO[[#This Row],[65 (27JUN1985 00:00:00)-Water Temperature (C)]]*OO[[#This Row],[7]]/SUM(OO[7])</f>
        <v>0.11311281488665259</v>
      </c>
      <c r="J107" s="10">
        <f>3/24*OO[[#This Row],[66 (27JUN1985 03:00:00)-Water Temperature (C)]]*OO[[#This Row],[8]]/SUM(OO[8])</f>
        <v>4.9747999115923827E-2</v>
      </c>
      <c r="K107" s="10">
        <f>3/24*OO[[#This Row],[67 (27JUN1985 06:00:00)-Water Temperature (C)]]*OO[[#This Row],[9]]/SUM(OO[9])</f>
        <v>6.5332327423443257E-3</v>
      </c>
      <c r="L107" s="10">
        <f>3/24*OO[[#This Row],[68 (27JUN1985 09:00:00)-Water Temperature (C)]]*OO[[#This Row],[10]]/SUM(OO[10])</f>
        <v>3.8923121558860293E-4</v>
      </c>
      <c r="M107" s="10">
        <f>3/24*OO[[#This Row],[69 (27JUN1985 12:00:00)-Water Temperature (C)]]*OO[[#This Row],[11]]/SUM(OO[11])</f>
        <v>2.7556741727162988E-5</v>
      </c>
      <c r="N107" s="10">
        <f>3/24*OO[[#This Row],[70 (27JUN1985 15:00:00)-Water Temperature (C)]]*OO[[#This Row],[12]]/SUM(OO[12])</f>
        <v>1.344710122042108E-5</v>
      </c>
      <c r="O107" s="10">
        <f>3/24*OO[[#This Row],[71 (27JUN1985 18:00:00)-Water Temperature (C)]]*OO[[#This Row],[13]]/SUM(OO[13])</f>
        <v>1.0866649744545529E-5</v>
      </c>
      <c r="P107" s="10">
        <f>3/24*OO[[#This Row],[72 (27JUN1985 21:00:00)-Water Temperature (C)]]*OO[[#This Row],[14]]/SUM(OO[14])</f>
        <v>8.8359962530172545E-6</v>
      </c>
      <c r="Q107" s="10">
        <f>3/24*OO[[#This Row],[73 (28JUN1985 00:00:00)-Water Temperature (C)]]*OO[[#This Row],[15]]/SUM(OO[15])</f>
        <v>7.143164566948472E-6</v>
      </c>
      <c r="R107" s="10">
        <f>3/24*OO[[#This Row],[74 (28JUN1985 03:00:00)-Water Temperature (C)]]*OO[[#This Row],[16]]/SUM(OO[16])</f>
        <v>5.80193401775589E-6</v>
      </c>
      <c r="S107" s="10">
        <f>3/24*OO[[#This Row],[75 (28JUN1985 06:00:00)-Water Temperature (C)]]*OO[[#This Row],[17]]/SUM(OO[17])</f>
        <v>4.710107439880603E-6</v>
      </c>
      <c r="T107" s="10">
        <f>3/24*OO[[#This Row],[76 (28JUN1985 09:00:00)-Water Temperature (C)]]*OO[[#This Row],[18]]/SUM(OO[18])</f>
        <v>3.8493236208875875E-6</v>
      </c>
      <c r="U107" s="10">
        <f>3/24*OO[[#This Row],[77 (28JUN1985 12:00:00)-Water Temperature (C)]]*OO[[#This Row],[19]]/SUM(OO[19])</f>
        <v>3.141615324316694E-6</v>
      </c>
      <c r="V107" s="10">
        <f>3/24000000*OO[[#This Row],[78 (28JUN1985 15:00:00)-Water Temperature (C)]]*OO[[#This Row],[20]]</f>
        <v>2.5385134755312499E-6</v>
      </c>
      <c r="W107" s="10">
        <f>3/24000000*OO[[#This Row],[79 (28JUN1985 18:00:00)-Water Temperature (C)]]*OO[[#This Row],[21]]</f>
        <v>2.0569782778454996E-6</v>
      </c>
      <c r="X107" s="10">
        <f>3/24000000*OO[[#This Row],[80 (28JUN1985 21:00:00)-Water Temperature (C)]]*OO[[#This Row],[22]]</f>
        <v>1.6615244788202499E-6</v>
      </c>
      <c r="Y107" s="10">
        <f>3/24000000*OO[[#This Row],[81 (29JUN1985 00:00:00)-Water Temperature (C)]]*OO[[#This Row],[23]]</f>
        <v>1.3448371281446248E-6</v>
      </c>
      <c r="Z107" s="10">
        <f>3/24000000*OO[[#This Row],[82 (29JUN1985 03:00:00)-Water Temperature (C)]]*OO[[#This Row],[24]]</f>
        <v>1.0980472211763751E-6</v>
      </c>
      <c r="AA107" s="10">
        <f>3/24000000*OO[[#This Row],[83 (29JUN1985 06:00:00)-Water Temperature (C)]]*OO[[#This Row],[25]]</f>
        <v>9.0004947616099997E-7</v>
      </c>
      <c r="AB107" s="10">
        <f>3/24000000*OO[[#This Row],[84 (29JUN1985 09:00:00)-Water Temperature (C)]]*OO[[#This Row],[26]]</f>
        <v>7.4933968887050004E-7</v>
      </c>
      <c r="AC107" s="10">
        <f>3/24000000*OO[[#This Row],[85 (29JUN1985 12:00:00)-Water Temperature (C)]]*OO[[#This Row],[27]]</f>
        <v>6.2090966482874992E-7</v>
      </c>
      <c r="AD107" s="10">
        <f>3/24000000*OO[[#This Row],[86 (29JUN1985 15:00:00)-Water Temperature (C)]]*OO[[#This Row],[28]]</f>
        <v>5.1003250780425001E-7</v>
      </c>
      <c r="AE107" s="10">
        <f>3/24000000*OO[[#This Row],[88 (29JUN1985 21:00:00)-Water Temperature (C)]]*OO[[#This Row],[30]]</f>
        <v>3.38256329375E-7</v>
      </c>
      <c r="AF107" s="10">
        <f>3/24000000*OO[[#This Row],[88 (29JUN1985 21:00:00)-Water Temperature (C)]]*OO[[#This Row],[30]]</f>
        <v>3.38256329375E-7</v>
      </c>
      <c r="AG107" s="10">
        <f>3/24000000*OO[[#This Row],[89 (30JUN1985 00:00:00)-Water Temperature (C)]]*OO[[#This Row],[31]]</f>
        <v>2.7424910254499999E-7</v>
      </c>
      <c r="AH107" s="10">
        <f>3/24000000*OO[[#This Row],[90 (30JUN1985 03:00:00)-Water Temperature (C)]]*OO[[#This Row],[32]]</f>
        <v>2.2503705790897498E-7</v>
      </c>
      <c r="AI107" s="10">
        <f>3/24000000*OO[[#This Row],[91 (30JUN1985 06:00:00)-Water Temperature (C)]]*OO[[#This Row],[33]]</f>
        <v>1.8650308115234998E-7</v>
      </c>
      <c r="AJ107" s="10">
        <f>3/24000000*OO[[#This Row],[92 (30JUN1985 09:00:00)-Water Temperature (C)]]*OO[[#This Row],[34]]</f>
        <v>1.5670516128290001E-7</v>
      </c>
      <c r="AK107" s="10">
        <f>3/24000000*OO[[#This Row],[93 (30JUN1985 12:00:00)-Water Temperature (C)]]*OO[[#This Row],[35]]</f>
        <v>1.3213461937853749E-7</v>
      </c>
      <c r="AL107" s="10">
        <f>3/24000000*OO[[#This Row],[94 (30JUN1985 15:00:00)-Water Temperature (C)]]*OO[[#This Row],[36]]</f>
        <v>1.1114919230265E-7</v>
      </c>
      <c r="AM107" s="10">
        <f>3/24000000*OO[[#This Row],[95 (30JUN1985 18:00:00)-Water Temperature (C)]]*OO[[#This Row],[37]]</f>
        <v>9.3267041261599998E-8</v>
      </c>
      <c r="AN107" s="10">
        <f>3/24000000*OO[[#This Row],[96 (30JUN1985 21:00:00)-Water Temperature (C)]]*OO[[#This Row],[38]]</f>
        <v>7.7589726817949986E-8</v>
      </c>
      <c r="AO107" s="10">
        <f>3/24000000*OO[[#This Row],[97 (01JUL1985 00:00:00)-Water Temperature (C)]]*OO[[#This Row],[39]]</f>
        <v>6.5034317166749987E-8</v>
      </c>
      <c r="AP107" s="10">
        <f>3/24000000*OO[[#This Row],[98 (01JUL1985 03:00:00)-Water Temperature (C)]]*OO[[#This Row],[40]]</f>
        <v>5.5575639076237493E-8</v>
      </c>
      <c r="AQ107" s="10">
        <f>3/24000000*OO[[#This Row],[99 (01JUL1985 06:00:00)-Water Temperature (C)]]*OO[[#This Row],[41]]</f>
        <v>4.8193678488875003E-8</v>
      </c>
      <c r="AR107" s="10">
        <f>3/24000000*OO[[#This Row],[100 (01JUL1985 09:00:00)-Water Temperature (C)]]*OO[[#This Row],[42]]</f>
        <v>4.2584869586174992E-8</v>
      </c>
      <c r="AS107" s="10">
        <f>3/24000000*OO[[#This Row],[101 (01JUL1985 12:00:00)-Water Temperature (C)]]*OO[[#This Row],[43]]</f>
        <v>3.7478830210249995E-8</v>
      </c>
      <c r="AT107" s="10">
        <f>3/24000000*OO[[#This Row],[102 (01JUL1985 15:00:00)-Water Temperature (C)]]*OO[[#This Row],[44]]</f>
        <v>3.24173317304375E-8</v>
      </c>
      <c r="AU107" s="10">
        <f>3/24000000*OO[[#This Row],[103 (01JUL1985 18:00:00)-Water Temperature (C)]]*OO[[#This Row],[45]]</f>
        <v>2.7962867859062497E-8</v>
      </c>
      <c r="AV107" s="10">
        <f>3/24000000*OO[[#This Row],[104 (01JUL1985 21:00:00)-Water Temperature (C)]]*OO[[#This Row],[46]]</f>
        <v>2.4127259179700003E-8</v>
      </c>
      <c r="AW107" s="10">
        <f>3/24000000*OO[[#This Row],[105 (02JUL1985 00:00:00)-Water Temperature (C)]]*OO[[#This Row],[47]]</f>
        <v>2.1237708422975002E-8</v>
      </c>
      <c r="AX107" s="10">
        <f>3/24000000*OO[[#This Row],[106 (02JUL1985 03:00:00)-Water Temperature (C)]]*OO[[#This Row],[48]]</f>
        <v>1.8914492209725002E-8</v>
      </c>
      <c r="AY107" s="10">
        <f>3/24000000*OO[[#This Row],[107 (02JUL1985 06:00:00)-Water Temperature (C)]]*OO[[#This Row],[49]]</f>
        <v>1.6787103708044998E-8</v>
      </c>
      <c r="AZ107" s="10">
        <f>3/24000000*OO[[#This Row],[108 (02JUL1985 09:00:00)-Water Temperature (C)]]*OO[[#This Row],[50]]</f>
        <v>1.4735203784699997E-8</v>
      </c>
      <c r="BA107" s="10">
        <f>3/24000000*OO[[#This Row],[109 (02JUL1985 12:00:00)-Water Temperature (C)]]*OO[[#This Row],[51]]</f>
        <v>1.2976010857709999E-8</v>
      </c>
      <c r="BB107" s="10">
        <f>3/24000000*OO[[#This Row],[110 (02JUL1985 15:00:00)-Water Temperature (C)]]*OO[[#This Row],[52]]</f>
        <v>1.1557389908952499E-8</v>
      </c>
      <c r="BC107" s="10">
        <f>3/24000000*OO[[#This Row],[111 (02JUL1985 18:00:00)-Water Temperature (C)]]*OO[[#This Row],[53]]</f>
        <v>1.0308951375742498E-8</v>
      </c>
      <c r="BD107" s="10">
        <f>3/24000000*OO[[#This Row],[112 (02JUL1985 21:00:00)-Water Temperature (C)]]*OO[[#This Row],[54]]</f>
        <v>9.058887471954998E-9</v>
      </c>
      <c r="BE107" s="10">
        <f>3/24000000*OO[[#This Row],[113 (03JUL1985 00:00:00)-Water Temperature (C)]]*OO[[#This Row],[55]]</f>
        <v>7.8747845177599997E-9</v>
      </c>
      <c r="BF107" s="10">
        <f>3/24000000*OO[[#This Row],[114 (03JUL1985 03:00:00)-Water Temperature (C)]]*OO[[#This Row],[56]]</f>
        <v>6.8929909027837486E-9</v>
      </c>
      <c r="BG107" s="10">
        <f>3/24000000*OO[[#This Row],[115 (03JUL1985 06:00:00)-Water Temperature (C)]]*OO[[#This Row],[57]]</f>
        <v>6.0353601367962508E-9</v>
      </c>
      <c r="BH107" s="10">
        <f>3/24000000*OO[[#This Row],[116 (03JUL1985 09:00:00)-Water Temperature (C)]]*OO[[#This Row],[58]]</f>
        <v>5.3296170348500001E-9</v>
      </c>
      <c r="BI107" s="10">
        <f>3/24000000*OO[[#This Row],[117 (03JUL1985 12:00:00)-Water Temperature (C)]]*OO[[#This Row],[59]]</f>
        <v>4.7194254896249994E-9</v>
      </c>
      <c r="BJ107" s="10">
        <f>3/24000000*OO[[#This Row],[118 (03JUL1985 15:00:00)-Water Temperature (C)]]*OO[[#This Row],[60]]</f>
        <v>4.1347183848249993E-9</v>
      </c>
      <c r="BK107" s="10">
        <f>3/24000000*OO[[#This Row],[119 (03JUL1985 18:00:00)-Water Temperature (C)]]*OO[[#This Row],[61]]</f>
        <v>3.5886342355674999E-9</v>
      </c>
      <c r="BL107" s="10">
        <f>3/24000000*OO[[#This Row],[120 (03JUL1985 21:00:00)-Water Temperature (C)]]*OO[[#This Row],[62]]</f>
        <v>3.0828315367749994E-9</v>
      </c>
      <c r="BM107" s="10">
        <f>3/24000000*OO[[#This Row],[121 (04JUL1985 00:00:00)-Water Temperature (C)]]*OO[[#This Row],[63]]</f>
        <v>2.6796162205349998E-9</v>
      </c>
      <c r="BN107" s="10">
        <f>3/24000000*OO[[#This Row],[122 (04JUL1985 03:00:00)-Water Temperature (C)]]*OO[[#This Row],[64]]</f>
        <v>2.3629735808279999E-9</v>
      </c>
      <c r="BO107" s="10">
        <f>3/24000000*OO[[#This Row],[123 (04JUL1985 06:00:00)-Water Temperature (C)]]*OO[[#This Row],[65]]</f>
        <v>2.0908232265070001E-9</v>
      </c>
      <c r="BP107" s="10">
        <f>3/24000000*OO[[#This Row],[124 (04JUL1985 09:00:00)-Water Temperature (C)]]*OO[[#This Row],[66]]</f>
        <v>1.8779517179997498E-9</v>
      </c>
      <c r="BQ107" s="10">
        <f>3/24000000*OO[[#This Row],[125 (04JUL1985 12:00:00)-Water Temperature (C)]]*OO[[#This Row],[67]]</f>
        <v>1.6795396325812498E-9</v>
      </c>
      <c r="BR107" s="10">
        <f>3/24000000*OO[[#This Row],[126 (04JUL1985 15:00:00)-Water Temperature (C)]]*OO[[#This Row],[68]]</f>
        <v>1.4841858138977499E-9</v>
      </c>
      <c r="BS107" s="10">
        <f>3/24000000*OO[[#This Row],[127 (04JUL1985 18:00:00)-Water Temperature (C)]]*OO[[#This Row],[69]]</f>
        <v>1.3028379868927498E-9</v>
      </c>
      <c r="BT107" s="10">
        <f>3/24000000*OO[[#This Row],[128 (04JUL1985 21:00:00)-Water Temperature (C)]]*OO[[#This Row],[70]]</f>
        <v>1.1411398364904999E-9</v>
      </c>
      <c r="BU107" s="10">
        <f>3/24000000*OO[[#This Row],[129 (05JUL1985 00:00:00)-Water Temperature (C)]]*OO[[#This Row],[71]]</f>
        <v>1.0042387605627501E-9</v>
      </c>
      <c r="BV107" s="10">
        <f>3/24000000*OO[[#This Row],[130 (05JUL1985 03:00:00)-Water Temperature (C)]]*OO[[#This Row],[72]]</f>
        <v>8.9286834592199992E-10</v>
      </c>
      <c r="BW107" s="10">
        <f>3/24000000*OO[[#This Row],[131 (05JUL1985 06:00:00)-Water Temperature (C)]]*OO[[#This Row],[73]]</f>
        <v>7.9929990506799994E-10</v>
      </c>
      <c r="BX107" s="10">
        <f>3/24000000*OO[[#This Row],[132 (05JUL1985 09:00:00)-Water Temperature (C)]]*OO[[#This Row],[74]]</f>
        <v>7.2778069259099987E-10</v>
      </c>
      <c r="BY107" s="10">
        <f>3/24000000*OO[[#This Row],[133 (05JUL1985 12:00:00)-Water Temperature (C)]]*OO[[#This Row],[75]]</f>
        <v>6.6239183561687504E-10</v>
      </c>
      <c r="BZ107" s="10">
        <f>3/24000000*OO[[#This Row],[134 (05JUL1985 15:00:00)-Water Temperature (C)]]*OO[[#This Row],[76]]</f>
        <v>6.0005627652224998E-10</v>
      </c>
      <c r="CA107" s="10">
        <f>3/24000000*OO[[#This Row],[135 (05JUL1985 18:00:00)-Water Temperature (C)]]*OO[[#This Row],[77]]</f>
        <v>5.4336001765749994E-10</v>
      </c>
      <c r="CB107" s="10">
        <f>3/24000000*OO[[#This Row],[136 (05JUL1985 21:00:00)-Water Temperature (C)]]*OO[[#This Row],[78]]</f>
        <v>4.8873150327374997E-10</v>
      </c>
      <c r="CC107" s="10">
        <f>3/24000000*OO[[#This Row],[137 (06JUL1985 00:00:00)-Water Temperature (C)]]*OO[[#This Row],[79]]</f>
        <v>4.4093123332999996E-10</v>
      </c>
      <c r="CD107" s="10">
        <f>3/24000000*OO[[#This Row],[138 (06JUL1985 03:00:00)-Water Temperature (C)]]*OO[[#This Row],[80]]</f>
        <v>4.0084481143175002E-10</v>
      </c>
      <c r="CE107" s="10">
        <f>3/24000000*OO[[#This Row],[139 (06JUL1985 06:00:00)-Water Temperature (C)]]*OO[[#This Row],[81]]</f>
        <v>3.6597852849075001E-10</v>
      </c>
      <c r="CF107" s="10">
        <f>3/24000000*OO[[#This Row],[140 (06JUL1985 09:00:00)-Water Temperature (C)]]*OO[[#This Row],[82]]</f>
        <v>3.40147515955375E-10</v>
      </c>
      <c r="CG107" s="10">
        <f>3/24000000*OO[[#This Row],[141 (06JUL1985 12:00:00)-Water Temperature (C)]]*OO[[#This Row],[83]]</f>
        <v>3.1431236304999999E-10</v>
      </c>
      <c r="CH107" s="10">
        <f>3/24000000*OO[[#This Row],[142 (06JUL1985 15:00:00)-Water Temperature (C)]]*OO[[#This Row],[84]]</f>
        <v>2.8730110442512497E-10</v>
      </c>
      <c r="CI107" s="10">
        <f>3/24000000*OO[[#This Row],[143 (06JUL1985 18:00:00)-Water Temperature (C)]]*OO[[#This Row],[85]]</f>
        <v>2.620579895156E-10</v>
      </c>
      <c r="CJ107" s="10">
        <f>3/24000000*OO[[#This Row],[144 (06JUL1985 21:00:00)-Water Temperature (C)]]*OO[[#This Row],[86]]</f>
        <v>2.370049235015625E-10</v>
      </c>
      <c r="CK107" s="10">
        <f>3/24000000*OO[[#This Row],[145 (07JUL1985 00:00:00)-Water Temperature (C)]]*OO[[#This Row],[87]]</f>
        <v>2.1535061493592502E-10</v>
      </c>
      <c r="CL107" s="10">
        <f>3/24000000*OO[[#This Row],[146 (07JUL1985 03:00:00)-Water Temperature (C)]]*OO[[#This Row],[88]]</f>
        <v>1.97579370333E-10</v>
      </c>
      <c r="CM107" s="10">
        <f>3/24000000*OO[[#This Row],[147 (07JUL1985 06:00:00)-Water Temperature (C)]]*OO[[#This Row],[89]]</f>
        <v>1.8245049440759998E-10</v>
      </c>
      <c r="CN107" s="10">
        <f>3/24000000*OO[[#This Row],[148 (07JUL1985 09:00:00)-Water Temperature (C)]]*OO[[#This Row],[90]]</f>
        <v>1.6819495322527496E-10</v>
      </c>
      <c r="CO107" s="10">
        <f>3/24000000*OO[[#This Row],[149 (07JUL1985 12:00:00)-Water Temperature (C)]]*OO[[#This Row],[91]]</f>
        <v>1.5468602931882497E-10</v>
      </c>
      <c r="CP107" s="10">
        <f>3/24000000*OO[[#This Row],[150 (07JUL1985 15:00:00)-Water Temperature (C)]]*OO[[#This Row],[92]]</f>
        <v>1.4325037783599999E-10</v>
      </c>
      <c r="CQ107" s="10">
        <f>3/24000000*OO[[#This Row],[151 (07JUL1985 18:00:00)-Water Temperature (C)]]*OO[[#This Row],[93]]</f>
        <v>1.3098354085721249E-10</v>
      </c>
      <c r="CR107" s="10">
        <f>3/24000000*OO[[#This Row],[152 (07JUL1985 21:00:00)-Water Temperature (C)]]*OO[[#This Row],[94]]</f>
        <v>1.188069769855E-10</v>
      </c>
      <c r="CS107" s="10">
        <f>3/24000000*OO[[#This Row],[153 (08JUL1985 00:00:00)-Water Temperature (C)]]*OO[[#This Row],[95]]</f>
        <v>1.0946840527260001E-10</v>
      </c>
      <c r="CT107" s="10">
        <f>3/24000000*OO[[#This Row],[154 (08JUL1985 03:00:00)-Water Temperature (C)]]*OO[[#This Row],[96]]</f>
        <v>1.0210103944775E-10</v>
      </c>
      <c r="CU107" s="10">
        <f>3/24000000*OO[[#This Row],[155 (08JUL1985 06:00:00)-Water Temperature (C)]]*OO[[#This Row],[97]]</f>
        <v>9.5279840295462495E-11</v>
      </c>
      <c r="CV107" s="10">
        <f>3/24000000*OO[[#This Row],[156 (08JUL1985 09:00:00)-Water Temperature (C)]]*OO[[#This Row],[98]]</f>
        <v>9.0374064526762496E-11</v>
      </c>
      <c r="CW107" s="10">
        <f>3/24000000*OO[[#This Row],[157 (08JUL1985 12:00:00)-Water Temperature (C)]]*OO[[#This Row],[99]]</f>
        <v>8.6325244973462497E-11</v>
      </c>
    </row>
    <row r="108" spans="1:101" x14ac:dyDescent="0.35">
      <c r="A108" t="s">
        <v>113</v>
      </c>
      <c r="B108">
        <v>843.14689999999996</v>
      </c>
      <c r="C108" s="10">
        <f>3/24*OO[[#This Row],[59 (26JUN1985 06:00:00)-Water Temperature (C)]]*OO[[#This Row],[1]]/SUM(OO[1])</f>
        <v>0</v>
      </c>
      <c r="D108" s="10">
        <f>3/24*OO[[#This Row],[60 (26JUN1985 09:00:00)-Water Temperature (C)]]*OO[[#This Row],[2]]/SUM(OO[2])</f>
        <v>5.4628903008248579E-36</v>
      </c>
      <c r="E108" s="10">
        <f>3/24*OO[[#This Row],[61 (26JUN1985 12:00:00)-Water Temperature (C)]]*OO[[#This Row],[3]]/SUM(OO[3])</f>
        <v>1.4793119814552838E-21</v>
      </c>
      <c r="F108" s="10">
        <f>3/24*OO[[#This Row],[62 (26JUN1985 15:00:00)-Water Temperature (C)]]*OO[[#This Row],[4]]/SUM(OO[4])</f>
        <v>5.7316854257555996E-9</v>
      </c>
      <c r="G108" s="10">
        <f>3/24*OO[[#This Row],[63 (26JUN1985 18:00:00)-Water Temperature (C)]]*OO[[#This Row],[5]]/SUM(OO[5])</f>
        <v>5.6255102236652964E-4</v>
      </c>
      <c r="H108" s="10">
        <f>3/24*OO[[#This Row],[64 (26JUN1985 21:00:00)-Water Temperature (C)]]*OO[[#This Row],[6]]/SUM(OO[6])</f>
        <v>3.169803439355777E-2</v>
      </c>
      <c r="I108" s="10">
        <f>3/24*OO[[#This Row],[65 (27JUN1985 00:00:00)-Water Temperature (C)]]*OO[[#This Row],[7]]/SUM(OO[7])</f>
        <v>9.7046034480035168E-2</v>
      </c>
      <c r="J108" s="10">
        <f>3/24*OO[[#This Row],[66 (27JUN1985 03:00:00)-Water Temperature (C)]]*OO[[#This Row],[8]]/SUM(OO[8])</f>
        <v>4.8509325260610268E-2</v>
      </c>
      <c r="K108" s="10">
        <f>3/24*OO[[#This Row],[67 (27JUN1985 06:00:00)-Water Temperature (C)]]*OO[[#This Row],[9]]/SUM(OO[9])</f>
        <v>7.0349040369294879E-3</v>
      </c>
      <c r="L108" s="10">
        <f>3/24*OO[[#This Row],[68 (27JUN1985 09:00:00)-Water Temperature (C)]]*OO[[#This Row],[10]]/SUM(OO[10])</f>
        <v>4.4742515032781584E-4</v>
      </c>
      <c r="M108" s="10">
        <f>3/24*OO[[#This Row],[69 (27JUN1985 12:00:00)-Water Temperature (C)]]*OO[[#This Row],[11]]/SUM(OO[11])</f>
        <v>2.8284831064697178E-5</v>
      </c>
      <c r="N108" s="10">
        <f>3/24*OO[[#This Row],[70 (27JUN1985 15:00:00)-Water Temperature (C)]]*OO[[#This Row],[12]]/SUM(OO[12])</f>
        <v>1.1891893247018256E-5</v>
      </c>
      <c r="O108" s="10">
        <f>3/24*OO[[#This Row],[71 (27JUN1985 18:00:00)-Water Temperature (C)]]*OO[[#This Row],[13]]/SUM(OO[13])</f>
        <v>9.5342713837440706E-6</v>
      </c>
      <c r="P108" s="10">
        <f>3/24*OO[[#This Row],[72 (27JUN1985 21:00:00)-Water Temperature (C)]]*OO[[#This Row],[14]]/SUM(OO[14])</f>
        <v>7.746633106740932E-6</v>
      </c>
      <c r="Q108" s="10">
        <f>3/24*OO[[#This Row],[73 (28JUN1985 00:00:00)-Water Temperature (C)]]*OO[[#This Row],[15]]/SUM(OO[15])</f>
        <v>6.259924081692128E-6</v>
      </c>
      <c r="R108" s="10">
        <f>3/24*OO[[#This Row],[74 (28JUN1985 03:00:00)-Water Temperature (C)]]*OO[[#This Row],[16]]/SUM(OO[16])</f>
        <v>5.0843176450822487E-6</v>
      </c>
      <c r="S108" s="10">
        <f>3/24*OO[[#This Row],[75 (28JUN1985 06:00:00)-Water Temperature (C)]]*OO[[#This Row],[17]]/SUM(OO[17])</f>
        <v>4.128846733103605E-6</v>
      </c>
      <c r="T108" s="10">
        <f>3/24*OO[[#This Row],[76 (28JUN1985 09:00:00)-Water Temperature (C)]]*OO[[#This Row],[18]]/SUM(OO[18])</f>
        <v>3.3773014039894729E-6</v>
      </c>
      <c r="U108" s="10">
        <f>3/24*OO[[#This Row],[77 (28JUN1985 12:00:00)-Water Temperature (C)]]*OO[[#This Row],[19]]/SUM(OO[19])</f>
        <v>2.7584981623250475E-6</v>
      </c>
      <c r="V108" s="10">
        <f>3/24000000*OO[[#This Row],[78 (28JUN1985 15:00:00)-Water Temperature (C)]]*OO[[#This Row],[20]]</f>
        <v>2.2299083226680002E-6</v>
      </c>
      <c r="W108" s="10">
        <f>3/24000000*OO[[#This Row],[79 (28JUN1985 18:00:00)-Water Temperature (C)]]*OO[[#This Row],[21]]</f>
        <v>1.805989885317E-6</v>
      </c>
      <c r="X108" s="10">
        <f>3/24000000*OO[[#This Row],[80 (28JUN1985 21:00:00)-Water Temperature (C)]]*OO[[#This Row],[22]]</f>
        <v>1.4572454023708748E-6</v>
      </c>
      <c r="Y108" s="10">
        <f>3/24000000*OO[[#This Row],[81 (29JUN1985 00:00:00)-Water Temperature (C)]]*OO[[#This Row],[23]]</f>
        <v>1.1783830630633749E-6</v>
      </c>
      <c r="Z108" s="10">
        <f>3/24000000*OO[[#This Row],[82 (29JUN1985 03:00:00)-Water Temperature (C)]]*OO[[#This Row],[24]]</f>
        <v>9.617003508749999E-7</v>
      </c>
      <c r="AA108" s="10">
        <f>3/24000000*OO[[#This Row],[83 (29JUN1985 06:00:00)-Water Temperature (C)]]*OO[[#This Row],[25]]</f>
        <v>7.8858103834600003E-7</v>
      </c>
      <c r="AB108" s="10">
        <f>3/24000000*OO[[#This Row],[84 (29JUN1985 09:00:00)-Water Temperature (C)]]*OO[[#This Row],[26]]</f>
        <v>6.56941456301375E-7</v>
      </c>
      <c r="AC108" s="10">
        <f>3/24000000*OO[[#This Row],[85 (29JUN1985 12:00:00)-Water Temperature (C)]]*OO[[#This Row],[27]]</f>
        <v>5.4491620929137499E-7</v>
      </c>
      <c r="AD108" s="10">
        <f>3/24000000*OO[[#This Row],[86 (29JUN1985 15:00:00)-Water Temperature (C)]]*OO[[#This Row],[28]]</f>
        <v>4.4777424825000002E-7</v>
      </c>
      <c r="AE108" s="10">
        <f>3/24000000*OO[[#This Row],[88 (29JUN1985 21:00:00)-Water Temperature (C)]]*OO[[#This Row],[30]]</f>
        <v>2.9662165243562494E-7</v>
      </c>
      <c r="AF108" s="10">
        <f>3/24000000*OO[[#This Row],[88 (29JUN1985 21:00:00)-Water Temperature (C)]]*OO[[#This Row],[30]]</f>
        <v>2.9662165243562494E-7</v>
      </c>
      <c r="AG108" s="10">
        <f>3/24000000*OO[[#This Row],[89 (30JUN1985 00:00:00)-Water Temperature (C)]]*OO[[#This Row],[31]]</f>
        <v>2.4023512839599997E-7</v>
      </c>
      <c r="AH108" s="10">
        <f>3/24000000*OO[[#This Row],[90 (30JUN1985 03:00:00)-Water Temperature (C)]]*OO[[#This Row],[32]]</f>
        <v>1.9693615160497499E-7</v>
      </c>
      <c r="AI108" s="10">
        <f>3/24000000*OO[[#This Row],[91 (30JUN1985 06:00:00)-Water Temperature (C)]]*OO[[#This Row],[33]]</f>
        <v>1.6318537662227501E-7</v>
      </c>
      <c r="AJ108" s="10">
        <f>3/24000000*OO[[#This Row],[92 (30JUN1985 09:00:00)-Water Temperature (C)]]*OO[[#This Row],[34]]</f>
        <v>1.3719523326677499E-7</v>
      </c>
      <c r="AK108" s="10">
        <f>3/24000000*OO[[#This Row],[93 (30JUN1985 12:00:00)-Water Temperature (C)]]*OO[[#This Row],[35]]</f>
        <v>1.15758171630175E-7</v>
      </c>
      <c r="AL108" s="10">
        <f>3/24000000*OO[[#This Row],[94 (30JUN1985 15:00:00)-Water Temperature (C)]]*OO[[#This Row],[36]]</f>
        <v>9.7391016653124997E-8</v>
      </c>
      <c r="AM108" s="10">
        <f>3/24000000*OO[[#This Row],[95 (30JUN1985 18:00:00)-Water Temperature (C)]]*OO[[#This Row],[37]]</f>
        <v>8.1683281807875002E-8</v>
      </c>
      <c r="AN108" s="10">
        <f>3/24000000*OO[[#This Row],[96 (30JUN1985 21:00:00)-Water Temperature (C)]]*OO[[#This Row],[38]]</f>
        <v>6.7867107249412503E-8</v>
      </c>
      <c r="AO108" s="10">
        <f>3/24000000*OO[[#This Row],[97 (01JUL1985 00:00:00)-Water Temperature (C)]]*OO[[#This Row],[39]]</f>
        <v>5.6785433018624995E-8</v>
      </c>
      <c r="AP108" s="10">
        <f>3/24000000*OO[[#This Row],[98 (01JUL1985 03:00:00)-Water Temperature (C)]]*OO[[#This Row],[40]]</f>
        <v>4.8458924711125008E-8</v>
      </c>
      <c r="AQ108" s="10">
        <f>3/24000000*OO[[#This Row],[99 (01JUL1985 06:00:00)-Water Temperature (C)]]*OO[[#This Row],[41]]</f>
        <v>4.1998872674399999E-8</v>
      </c>
      <c r="AR108" s="10">
        <f>3/24000000*OO[[#This Row],[100 (01JUL1985 09:00:00)-Water Temperature (C)]]*OO[[#This Row],[42]]</f>
        <v>3.7122002339024997E-8</v>
      </c>
      <c r="AS108" s="10">
        <f>3/24000000*OO[[#This Row],[101 (01JUL1985 12:00:00)-Water Temperature (C)]]*OO[[#This Row],[43]]</f>
        <v>3.2703254811249994E-8</v>
      </c>
      <c r="AT108" s="10">
        <f>3/24000000*OO[[#This Row],[102 (01JUL1985 15:00:00)-Water Temperature (C)]]*OO[[#This Row],[44]]</f>
        <v>2.8307081395987498E-8</v>
      </c>
      <c r="AU108" s="10">
        <f>3/24000000*OO[[#This Row],[103 (01JUL1985 18:00:00)-Water Temperature (C)]]*OO[[#This Row],[45]]</f>
        <v>2.4407294414676251E-8</v>
      </c>
      <c r="AV108" s="10">
        <f>3/24000000*OO[[#This Row],[104 (01JUL1985 21:00:00)-Water Temperature (C)]]*OO[[#This Row],[46]]</f>
        <v>2.1028693609862498E-8</v>
      </c>
      <c r="AW108" s="10">
        <f>3/24000000*OO[[#This Row],[105 (02JUL1985 00:00:00)-Water Temperature (C)]]*OO[[#This Row],[47]]</f>
        <v>1.8483255958475E-8</v>
      </c>
      <c r="AX108" s="10">
        <f>3/24000000*OO[[#This Row],[106 (02JUL1985 03:00:00)-Water Temperature (C)]]*OO[[#This Row],[48]]</f>
        <v>1.6457298427102502E-8</v>
      </c>
      <c r="AY108" s="10">
        <f>3/24000000*OO[[#This Row],[107 (02JUL1985 06:00:00)-Water Temperature (C)]]*OO[[#This Row],[49]]</f>
        <v>1.4613131970277499E-8</v>
      </c>
      <c r="AZ108" s="10">
        <f>3/24000000*OO[[#This Row],[108 (02JUL1985 09:00:00)-Water Temperature (C)]]*OO[[#This Row],[50]]</f>
        <v>1.284005893399125E-8</v>
      </c>
      <c r="BA108" s="10">
        <f>3/24000000*OO[[#This Row],[109 (02JUL1985 12:00:00)-Water Temperature (C)]]*OO[[#This Row],[51]]</f>
        <v>1.1312208168300001E-8</v>
      </c>
      <c r="BB108" s="10">
        <f>3/24000000*OO[[#This Row],[110 (02JUL1985 15:00:00)-Water Temperature (C)]]*OO[[#This Row],[52]]</f>
        <v>1.00724383380175E-8</v>
      </c>
      <c r="BC108" s="10">
        <f>3/24000000*OO[[#This Row],[111 (02JUL1985 18:00:00)-Water Temperature (C)]]*OO[[#This Row],[53]]</f>
        <v>8.9845294264499997E-9</v>
      </c>
      <c r="BD108" s="10">
        <f>3/24000000*OO[[#This Row],[112 (02JUL1985 21:00:00)-Water Temperature (C)]]*OO[[#This Row],[54]]</f>
        <v>7.8939166967999998E-9</v>
      </c>
      <c r="BE108" s="10">
        <f>3/24000000*OO[[#This Row],[113 (03JUL1985 00:00:00)-Water Temperature (C)]]*OO[[#This Row],[55]]</f>
        <v>6.8584798663874993E-9</v>
      </c>
      <c r="BF108" s="10">
        <f>3/24000000*OO[[#This Row],[114 (03JUL1985 03:00:00)-Water Temperature (C)]]*OO[[#This Row],[56]]</f>
        <v>6.0008027624799984E-9</v>
      </c>
      <c r="BG108" s="10">
        <f>3/24000000*OO[[#This Row],[115 (03JUL1985 06:00:00)-Water Temperature (C)]]*OO[[#This Row],[57]]</f>
        <v>5.2569598956149997E-9</v>
      </c>
      <c r="BH108" s="10">
        <f>3/24000000*OO[[#This Row],[116 (03JUL1985 09:00:00)-Water Temperature (C)]]*OO[[#This Row],[58]]</f>
        <v>4.6435806045199998E-9</v>
      </c>
      <c r="BI108" s="10">
        <f>3/24000000*OO[[#This Row],[117 (03JUL1985 12:00:00)-Water Temperature (C)]]*OO[[#This Row],[59]]</f>
        <v>4.1149644393149989E-9</v>
      </c>
      <c r="BJ108" s="10">
        <f>3/24000000*OO[[#This Row],[118 (03JUL1985 15:00:00)-Water Temperature (C)]]*OO[[#This Row],[60]]</f>
        <v>3.60870291359375E-9</v>
      </c>
      <c r="BK108" s="10">
        <f>3/24000000*OO[[#This Row],[119 (03JUL1985 18:00:00)-Water Temperature (C)]]*OO[[#This Row],[61]]</f>
        <v>3.1325942598274995E-9</v>
      </c>
      <c r="BL108" s="10">
        <f>3/24000000*OO[[#This Row],[120 (03JUL1985 21:00:00)-Water Temperature (C)]]*OO[[#This Row],[62]]</f>
        <v>2.6891427938624999E-9</v>
      </c>
      <c r="BM108" s="10">
        <f>3/24000000*OO[[#This Row],[121 (04JUL1985 00:00:00)-Water Temperature (C)]]*OO[[#This Row],[63]]</f>
        <v>2.3337350180534997E-9</v>
      </c>
      <c r="BN108" s="10">
        <f>3/24000000*OO[[#This Row],[122 (04JUL1985 03:00:00)-Water Temperature (C)]]*OO[[#This Row],[64]]</f>
        <v>2.056459046754E-9</v>
      </c>
      <c r="BO108" s="10">
        <f>3/24000000*OO[[#This Row],[123 (04JUL1985 06:00:00)-Water Temperature (C)]]*OO[[#This Row],[65]]</f>
        <v>1.820103806473625E-9</v>
      </c>
      <c r="BP108" s="10">
        <f>3/24000000*OO[[#This Row],[124 (04JUL1985 09:00:00)-Water Temperature (C)]]*OO[[#This Row],[66]]</f>
        <v>1.6356770625755001E-9</v>
      </c>
      <c r="BQ108" s="10">
        <f>3/24000000*OO[[#This Row],[125 (04JUL1985 12:00:00)-Water Temperature (C)]]*OO[[#This Row],[67]]</f>
        <v>1.4640001908003749E-9</v>
      </c>
      <c r="BR108" s="10">
        <f>3/24000000*OO[[#This Row],[126 (04JUL1985 15:00:00)-Water Temperature (C)]]*OO[[#This Row],[68]]</f>
        <v>1.29418483891125E-9</v>
      </c>
      <c r="BS108" s="10">
        <f>3/24000000*OO[[#This Row],[127 (04JUL1985 18:00:00)-Water Temperature (C)]]*OO[[#This Row],[69]]</f>
        <v>1.13584690417275E-9</v>
      </c>
      <c r="BT108" s="10">
        <f>3/24000000*OO[[#This Row],[128 (04JUL1985 21:00:00)-Water Temperature (C)]]*OO[[#This Row],[70]]</f>
        <v>9.9397093423012497E-10</v>
      </c>
      <c r="BU108" s="10">
        <f>3/24000000*OO[[#This Row],[129 (05JUL1985 00:00:00)-Water Temperature (C)]]*OO[[#This Row],[71]]</f>
        <v>8.7369928342125002E-10</v>
      </c>
      <c r="BV108" s="10">
        <f>3/24000000*OO[[#This Row],[130 (05JUL1985 03:00:00)-Water Temperature (C)]]*OO[[#This Row],[72]]</f>
        <v>7.7638345722749993E-10</v>
      </c>
      <c r="BW108" s="10">
        <f>3/24000000*OO[[#This Row],[131 (05JUL1985 06:00:00)-Water Temperature (C)]]*OO[[#This Row],[73]]</f>
        <v>6.9486502227337496E-10</v>
      </c>
      <c r="BX108" s="10">
        <f>3/24000000*OO[[#This Row],[132 (05JUL1985 09:00:00)-Water Temperature (C)]]*OO[[#This Row],[74]]</f>
        <v>6.3294185858812502E-10</v>
      </c>
      <c r="BY108" s="10">
        <f>3/24000000*OO[[#This Row],[133 (05JUL1985 12:00:00)-Water Temperature (C)]]*OO[[#This Row],[75]]</f>
        <v>5.7643909467312493E-10</v>
      </c>
      <c r="BZ108" s="10">
        <f>3/24000000*OO[[#This Row],[134 (05JUL1985 15:00:00)-Water Temperature (C)]]*OO[[#This Row],[76]]</f>
        <v>5.2232424971375004E-10</v>
      </c>
      <c r="CA108" s="10">
        <f>3/24000000*OO[[#This Row],[135 (05JUL1985 18:00:00)-Water Temperature (C)]]*OO[[#This Row],[77]]</f>
        <v>4.7268058164600005E-10</v>
      </c>
      <c r="CB108" s="10">
        <f>3/24000000*OO[[#This Row],[136 (05JUL1985 21:00:00)-Water Temperature (C)]]*OO[[#This Row],[78]]</f>
        <v>4.2477669497637501E-10</v>
      </c>
      <c r="CC108" s="10">
        <f>3/24000000*OO[[#This Row],[137 (06JUL1985 00:00:00)-Water Temperature (C)]]*OO[[#This Row],[79]]</f>
        <v>3.8284266480899994E-10</v>
      </c>
      <c r="CD108" s="10">
        <f>3/24000000*OO[[#This Row],[138 (06JUL1985 03:00:00)-Water Temperature (C)]]*OO[[#This Row],[80]]</f>
        <v>3.4788637415362493E-10</v>
      </c>
      <c r="CE108" s="10">
        <f>3/24000000*OO[[#This Row],[139 (06JUL1985 06:00:00)-Water Temperature (C)]]*OO[[#This Row],[81]]</f>
        <v>3.1771103540137501E-10</v>
      </c>
      <c r="CF108" s="10">
        <f>3/24000000*OO[[#This Row],[140 (06JUL1985 09:00:00)-Water Temperature (C)]]*OO[[#This Row],[82]]</f>
        <v>2.9551394807499998E-10</v>
      </c>
      <c r="CG108" s="10">
        <f>3/24000000*OO[[#This Row],[141 (06JUL1985 12:00:00)-Water Temperature (C)]]*OO[[#This Row],[83]]</f>
        <v>2.733377391225E-10</v>
      </c>
      <c r="CH108" s="10">
        <f>3/24000000*OO[[#This Row],[142 (06JUL1985 15:00:00)-Water Temperature (C)]]*OO[[#This Row],[84]]</f>
        <v>2.4997635100804999E-10</v>
      </c>
      <c r="CI108" s="10">
        <f>3/24000000*OO[[#This Row],[143 (06JUL1985 18:00:00)-Water Temperature (C)]]*OO[[#This Row],[85]]</f>
        <v>2.2792404318982499E-10</v>
      </c>
      <c r="CJ108" s="10">
        <f>3/24000000*OO[[#This Row],[144 (06JUL1985 21:00:00)-Water Temperature (C)]]*OO[[#This Row],[86]]</f>
        <v>2.0594912730967503E-10</v>
      </c>
      <c r="CK108" s="10">
        <f>3/24000000*OO[[#This Row],[145 (07JUL1985 00:00:00)-Water Temperature (C)]]*OO[[#This Row],[87]]</f>
        <v>1.8690236926350003E-10</v>
      </c>
      <c r="CL108" s="10">
        <f>3/24000000*OO[[#This Row],[146 (07JUL1985 03:00:00)-Water Temperature (C)]]*OO[[#This Row],[88]]</f>
        <v>1.7131742551724999E-10</v>
      </c>
      <c r="CM108" s="10">
        <f>3/24000000*OO[[#This Row],[147 (07JUL1985 06:00:00)-Water Temperature (C)]]*OO[[#This Row],[89]]</f>
        <v>1.5817591960625E-10</v>
      </c>
      <c r="CN108" s="10">
        <f>3/24000000*OO[[#This Row],[148 (07JUL1985 09:00:00)-Water Temperature (C)]]*OO[[#This Row],[90]]</f>
        <v>1.4594466626025E-10</v>
      </c>
      <c r="CO108" s="10">
        <f>3/24000000*OO[[#This Row],[149 (07JUL1985 12:00:00)-Water Temperature (C)]]*OO[[#This Row],[91]]</f>
        <v>1.3434898545364997E-10</v>
      </c>
      <c r="CP108" s="10">
        <f>3/24000000*OO[[#This Row],[150 (07JUL1985 15:00:00)-Water Temperature (C)]]*OO[[#This Row],[92]]</f>
        <v>1.24426220568E-10</v>
      </c>
      <c r="CQ108" s="10">
        <f>3/24000000*OO[[#This Row],[151 (07JUL1985 18:00:00)-Water Temperature (C)]]*OO[[#This Row],[93]]</f>
        <v>1.1379527131173749E-10</v>
      </c>
      <c r="CR108" s="10">
        <f>3/24000000*OO[[#This Row],[152 (07JUL1985 21:00:00)-Water Temperature (C)]]*OO[[#This Row],[94]]</f>
        <v>1.03136099109875E-10</v>
      </c>
      <c r="CS108" s="10">
        <f>3/24000000*OO[[#This Row],[153 (08JUL1985 00:00:00)-Water Temperature (C)]]*OO[[#This Row],[95]]</f>
        <v>9.4872613916774982E-11</v>
      </c>
      <c r="CT108" s="10">
        <f>3/24000000*OO[[#This Row],[154 (08JUL1985 03:00:00)-Water Temperature (C)]]*OO[[#This Row],[96]]</f>
        <v>8.8429572112437507E-11</v>
      </c>
      <c r="CU108" s="10">
        <f>3/24000000*OO[[#This Row],[155 (08JUL1985 06:00:00)-Water Temperature (C)]]*OO[[#This Row],[97]]</f>
        <v>8.2547539286212502E-11</v>
      </c>
      <c r="CV108" s="10">
        <f>3/24000000*OO[[#This Row],[156 (08JUL1985 09:00:00)-Water Temperature (C)]]*OO[[#This Row],[98]]</f>
        <v>7.8296594492049992E-11</v>
      </c>
      <c r="CW108" s="10">
        <f>3/24000000*OO[[#This Row],[157 (08JUL1985 12:00:00)-Water Temperature (C)]]*OO[[#This Row],[99]]</f>
        <v>7.4823263075212492E-11</v>
      </c>
    </row>
    <row r="109" spans="1:101" x14ac:dyDescent="0.35">
      <c r="A109" t="s">
        <v>114</v>
      </c>
      <c r="B109">
        <v>832.89959999999996</v>
      </c>
      <c r="C109" s="10">
        <f>3/24*OO[[#This Row],[59 (26JUN1985 06:00:00)-Water Temperature (C)]]*OO[[#This Row],[1]]/SUM(OO[1])</f>
        <v>0</v>
      </c>
      <c r="D109" s="10">
        <f>3/24*OO[[#This Row],[60 (26JUN1985 09:00:00)-Water Temperature (C)]]*OO[[#This Row],[2]]/SUM(OO[2])</f>
        <v>7.9416193707158681E-37</v>
      </c>
      <c r="E109" s="10">
        <f>3/24*OO[[#This Row],[61 (26JUN1985 12:00:00)-Water Temperature (C)]]*OO[[#This Row],[3]]/SUM(OO[3])</f>
        <v>2.4143811628850395E-22</v>
      </c>
      <c r="F109" s="10">
        <f>3/24*OO[[#This Row],[62 (26JUN1985 15:00:00)-Water Temperature (C)]]*OO[[#This Row],[4]]/SUM(OO[4])</f>
        <v>9.5815580539770136E-10</v>
      </c>
      <c r="G109" s="10">
        <f>3/24*OO[[#This Row],[63 (26JUN1985 18:00:00)-Water Temperature (C)]]*OO[[#This Row],[5]]/SUM(OO[5])</f>
        <v>3.8259031282993425E-4</v>
      </c>
      <c r="H109" s="10">
        <f>3/24*OO[[#This Row],[64 (26JUN1985 21:00:00)-Water Temperature (C)]]*OO[[#This Row],[6]]/SUM(OO[6])</f>
        <v>2.8819867064696386E-2</v>
      </c>
      <c r="I109" s="10">
        <f>3/24*OO[[#This Row],[65 (27JUN1985 00:00:00)-Water Temperature (C)]]*OO[[#This Row],[7]]/SUM(OO[7])</f>
        <v>0.10767328434034888</v>
      </c>
      <c r="J109" s="10">
        <f>3/24*OO[[#This Row],[66 (27JUN1985 03:00:00)-Water Temperature (C)]]*OO[[#This Row],[8]]/SUM(OO[8])</f>
        <v>6.2664984224986009E-2</v>
      </c>
      <c r="K109" s="10">
        <f>3/24*OO[[#This Row],[67 (27JUN1985 06:00:00)-Water Temperature (C)]]*OO[[#This Row],[9]]/SUM(OO[9])</f>
        <v>1.0253629415919154E-2</v>
      </c>
      <c r="L109" s="10">
        <f>3/24*OO[[#This Row],[68 (27JUN1985 09:00:00)-Water Temperature (C)]]*OO[[#This Row],[10]]/SUM(OO[10])</f>
        <v>7.1099385928890591E-4</v>
      </c>
      <c r="M109" s="10">
        <f>3/24*OO[[#This Row],[69 (27JUN1985 12:00:00)-Water Temperature (C)]]*OO[[#This Row],[11]]/SUM(OO[11])</f>
        <v>4.093569086365187E-5</v>
      </c>
      <c r="N109" s="10">
        <f>3/24*OO[[#This Row],[70 (27JUN1985 15:00:00)-Water Temperature (C)]]*OO[[#This Row],[12]]/SUM(OO[12])</f>
        <v>1.3993323450958818E-5</v>
      </c>
      <c r="O109" s="10">
        <f>3/24*OO[[#This Row],[71 (27JUN1985 18:00:00)-Water Temperature (C)]]*OO[[#This Row],[13]]/SUM(OO[13])</f>
        <v>1.1060991147384539E-5</v>
      </c>
      <c r="P109" s="10">
        <f>3/24*OO[[#This Row],[72 (27JUN1985 21:00:00)-Water Temperature (C)]]*OO[[#This Row],[14]]/SUM(OO[14])</f>
        <v>8.9789981998324274E-6</v>
      </c>
      <c r="Q109" s="10">
        <f>3/24*OO[[#This Row],[73 (28JUN1985 00:00:00)-Water Temperature (C)]]*OO[[#This Row],[15]]/SUM(OO[15])</f>
        <v>7.2527369011628691E-6</v>
      </c>
      <c r="R109" s="10">
        <f>3/24*OO[[#This Row],[74 (28JUN1985 03:00:00)-Water Temperature (C)]]*OO[[#This Row],[16]]/SUM(OO[16])</f>
        <v>5.8899431320014691E-6</v>
      </c>
      <c r="S109" s="10">
        <f>3/24*OO[[#This Row],[75 (28JUN1985 06:00:00)-Water Temperature (C)]]*OO[[#This Row],[17]]/SUM(OO[17])</f>
        <v>4.7843655568404687E-6</v>
      </c>
      <c r="T109" s="10">
        <f>3/24*OO[[#This Row],[76 (28JUN1985 09:00:00)-Water Temperature (C)]]*OO[[#This Row],[18]]/SUM(OO[18])</f>
        <v>3.9170362313385648E-6</v>
      </c>
      <c r="U109" s="10">
        <f>3/24*OO[[#This Row],[77 (28JUN1985 12:00:00)-Water Temperature (C)]]*OO[[#This Row],[19]]/SUM(OO[19])</f>
        <v>3.2023081595598387E-6</v>
      </c>
      <c r="V109" s="10">
        <f>3/24000000*OO[[#This Row],[78 (28JUN1985 15:00:00)-Water Temperature (C)]]*OO[[#This Row],[20]]</f>
        <v>2.5902725478525002E-6</v>
      </c>
      <c r="W109" s="10">
        <f>3/24000000*OO[[#This Row],[79 (28JUN1985 18:00:00)-Water Temperature (C)]]*OO[[#This Row],[21]]</f>
        <v>2.0966719530900002E-6</v>
      </c>
      <c r="X109" s="10">
        <f>3/24000000*OO[[#This Row],[80 (28JUN1985 21:00:00)-Water Temperature (C)]]*OO[[#This Row],[22]]</f>
        <v>1.6900339757632498E-6</v>
      </c>
      <c r="Y109" s="10">
        <f>3/24000000*OO[[#This Row],[81 (29JUN1985 00:00:00)-Water Temperature (C)]]*OO[[#This Row],[23]]</f>
        <v>1.365086832730125E-6</v>
      </c>
      <c r="Z109" s="10">
        <f>3/24000000*OO[[#This Row],[82 (29JUN1985 03:00:00)-Water Temperature (C)]]*OO[[#This Row],[24]]</f>
        <v>1.1134244917899997E-6</v>
      </c>
      <c r="AA109" s="10">
        <f>3/24000000*OO[[#This Row],[83 (29JUN1985 06:00:00)-Water Temperature (C)]]*OO[[#This Row],[25]]</f>
        <v>9.1329907604250003E-7</v>
      </c>
      <c r="AB109" s="10">
        <f>3/24000000*OO[[#This Row],[84 (29JUN1985 09:00:00)-Water Temperature (C)]]*OO[[#This Row],[26]]</f>
        <v>7.6128251445599988E-7</v>
      </c>
      <c r="AC109" s="10">
        <f>3/24000000*OO[[#This Row],[85 (29JUN1985 12:00:00)-Water Temperature (C)]]*OO[[#This Row],[27]]</f>
        <v>6.3223856844500008E-7</v>
      </c>
      <c r="AD109" s="10">
        <f>3/24000000*OO[[#This Row],[86 (29JUN1985 15:00:00)-Water Temperature (C)]]*OO[[#This Row],[28]]</f>
        <v>5.1982247314499995E-7</v>
      </c>
      <c r="AE109" s="10">
        <f>3/24000000*OO[[#This Row],[88 (29JUN1985 21:00:00)-Water Temperature (C)]]*OO[[#This Row],[30]]</f>
        <v>3.4396535853437501E-7</v>
      </c>
      <c r="AF109" s="10">
        <f>3/24000000*OO[[#This Row],[88 (29JUN1985 21:00:00)-Water Temperature (C)]]*OO[[#This Row],[30]]</f>
        <v>3.4396535853437501E-7</v>
      </c>
      <c r="AG109" s="10">
        <f>3/24000000*OO[[#This Row],[89 (30JUN1985 00:00:00)-Water Temperature (C)]]*OO[[#This Row],[31]]</f>
        <v>2.78238567786875E-7</v>
      </c>
      <c r="AH109" s="10">
        <f>3/24000000*OO[[#This Row],[90 (30JUN1985 03:00:00)-Water Temperature (C)]]*OO[[#This Row],[32]]</f>
        <v>2.2783827042497499E-7</v>
      </c>
      <c r="AI109" s="10">
        <f>3/24000000*OO[[#This Row],[91 (30JUN1985 06:00:00)-Water Temperature (C)]]*OO[[#This Row],[33]]</f>
        <v>1.8873214999649997E-7</v>
      </c>
      <c r="AJ109" s="10">
        <f>3/24000000*OO[[#This Row],[92 (30JUN1985 09:00:00)-Water Temperature (C)]]*OO[[#This Row],[34]]</f>
        <v>1.5875631498216247E-7</v>
      </c>
      <c r="AK109" s="10">
        <f>3/24000000*OO[[#This Row],[93 (30JUN1985 12:00:00)-Water Temperature (C)]]*OO[[#This Row],[35]]</f>
        <v>1.3405529727270002E-7</v>
      </c>
      <c r="AL109" s="10">
        <f>3/24000000*OO[[#This Row],[94 (30JUN1985 15:00:00)-Water Temperature (C)]]*OO[[#This Row],[36]]</f>
        <v>1.128137001613E-7</v>
      </c>
      <c r="AM109" s="10">
        <f>3/24000000*OO[[#This Row],[95 (30JUN1985 18:00:00)-Water Temperature (C)]]*OO[[#This Row],[37]]</f>
        <v>9.4577600221500009E-8</v>
      </c>
      <c r="AN109" s="10">
        <f>3/24000000*OO[[#This Row],[96 (30JUN1985 21:00:00)-Water Temperature (C)]]*OO[[#This Row],[38]]</f>
        <v>7.8481279130062484E-8</v>
      </c>
      <c r="AO109" s="10">
        <f>3/24000000*OO[[#This Row],[97 (01JUL1985 00:00:00)-Water Temperature (C)]]*OO[[#This Row],[39]]</f>
        <v>6.5537222893262495E-8</v>
      </c>
      <c r="AP109" s="10">
        <f>3/24000000*OO[[#This Row],[98 (01JUL1985 03:00:00)-Water Temperature (C)]]*OO[[#This Row],[40]]</f>
        <v>5.5835531262325003E-8</v>
      </c>
      <c r="AQ109" s="10">
        <f>3/24000000*OO[[#This Row],[99 (01JUL1985 06:00:00)-Water Temperature (C)]]*OO[[#This Row],[41]]</f>
        <v>4.8355158365949986E-8</v>
      </c>
      <c r="AR109" s="10">
        <f>3/24000000*OO[[#This Row],[100 (01JUL1985 09:00:00)-Water Temperature (C)]]*OO[[#This Row],[42]]</f>
        <v>4.2745658572649992E-8</v>
      </c>
      <c r="AS109" s="10">
        <f>3/24000000*OO[[#This Row],[101 (01JUL1985 12:00:00)-Water Temperature (C)]]*OO[[#This Row],[43]]</f>
        <v>3.7702045094025005E-8</v>
      </c>
      <c r="AT109" s="10">
        <f>3/24000000*OO[[#This Row],[102 (01JUL1985 15:00:00)-Water Temperature (C)]]*OO[[#This Row],[44]]</f>
        <v>3.2662395220724996E-8</v>
      </c>
      <c r="AU109" s="10">
        <f>3/24000000*OO[[#This Row],[103 (01JUL1985 18:00:00)-Water Temperature (C)]]*OO[[#This Row],[45]]</f>
        <v>2.8152954065137498E-8</v>
      </c>
      <c r="AV109" s="10">
        <f>3/24000000*OO[[#This Row],[104 (01JUL1985 21:00:00)-Water Temperature (C)]]*OO[[#This Row],[46]]</f>
        <v>2.4218728994249999E-8</v>
      </c>
      <c r="AW109" s="10">
        <f>3/24000000*OO[[#This Row],[105 (02JUL1985 00:00:00)-Water Temperature (C)]]*OO[[#This Row],[47]]</f>
        <v>2.1250538445474997E-8</v>
      </c>
      <c r="AX109" s="10">
        <f>3/24000000*OO[[#This Row],[106 (02JUL1985 03:00:00)-Water Temperature (C)]]*OO[[#This Row],[48]]</f>
        <v>1.891263509866E-8</v>
      </c>
      <c r="AY109" s="10">
        <f>3/24000000*OO[[#This Row],[107 (02JUL1985 06:00:00)-Water Temperature (C)]]*OO[[#This Row],[49]]</f>
        <v>1.6801415760837501E-8</v>
      </c>
      <c r="AZ109" s="10">
        <f>3/24000000*OO[[#This Row],[108 (02JUL1985 09:00:00)-Water Temperature (C)]]*OO[[#This Row],[50]]</f>
        <v>1.47794068088525E-8</v>
      </c>
      <c r="BA109" s="10">
        <f>3/24000000*OO[[#This Row],[109 (02JUL1985 12:00:00)-Water Temperature (C)]]*OO[[#This Row],[51]]</f>
        <v>1.3028068406849998E-8</v>
      </c>
      <c r="BB109" s="10">
        <f>3/24000000*OO[[#This Row],[110 (02JUL1985 15:00:00)-Water Temperature (C)]]*OO[[#This Row],[52]]</f>
        <v>1.159650444092875E-8</v>
      </c>
      <c r="BC109" s="10">
        <f>3/24000000*OO[[#This Row],[111 (02JUL1985 18:00:00)-Water Temperature (C)]]*OO[[#This Row],[53]]</f>
        <v>1.0344235261487498E-8</v>
      </c>
      <c r="BD109" s="10">
        <f>3/24000000*OO[[#This Row],[112 (02JUL1985 21:00:00)-Water Temperature (C)]]*OO[[#This Row],[54]]</f>
        <v>9.0879788763300001E-9</v>
      </c>
      <c r="BE109" s="10">
        <f>3/24000000*OO[[#This Row],[113 (03JUL1985 00:00:00)-Water Temperature (C)]]*OO[[#This Row],[55]]</f>
        <v>7.8914827903100004E-9</v>
      </c>
      <c r="BF109" s="10">
        <f>3/24000000*OO[[#This Row],[114 (03JUL1985 03:00:00)-Water Temperature (C)]]*OO[[#This Row],[56]]</f>
        <v>6.9011936079487496E-9</v>
      </c>
      <c r="BG109" s="10">
        <f>3/24000000*OO[[#This Row],[115 (03JUL1985 06:00:00)-Water Temperature (C)]]*OO[[#This Row],[57]]</f>
        <v>6.0486190270599989E-9</v>
      </c>
      <c r="BH109" s="10">
        <f>3/24000000*OO[[#This Row],[116 (03JUL1985 09:00:00)-Water Temperature (C)]]*OO[[#This Row],[58]]</f>
        <v>5.3445365873400003E-9</v>
      </c>
      <c r="BI109" s="10">
        <f>3/24000000*OO[[#This Row],[117 (03JUL1985 12:00:00)-Water Temperature (C)]]*OO[[#This Row],[59]]</f>
        <v>4.7399707450950005E-9</v>
      </c>
      <c r="BJ109" s="10">
        <f>3/24000000*OO[[#This Row],[118 (03JUL1985 15:00:00)-Water Temperature (C)]]*OO[[#This Row],[60]]</f>
        <v>4.1614749306450002E-9</v>
      </c>
      <c r="BK109" s="10">
        <f>3/24000000*OO[[#This Row],[119 (03JUL1985 18:00:00)-Water Temperature (C)]]*OO[[#This Row],[61]]</f>
        <v>3.6134664026499997E-9</v>
      </c>
      <c r="BL109" s="10">
        <f>3/24000000*OO[[#This Row],[120 (03JUL1985 21:00:00)-Water Temperature (C)]]*OO[[#This Row],[62]]</f>
        <v>3.1001444205224996E-9</v>
      </c>
      <c r="BM109" s="10">
        <f>3/24000000*OO[[#This Row],[121 (04JUL1985 00:00:00)-Water Temperature (C)]]*OO[[#This Row],[63]]</f>
        <v>2.6854751923999996E-9</v>
      </c>
      <c r="BN109" s="10">
        <f>3/24000000*OO[[#This Row],[122 (04JUL1985 03:00:00)-Water Temperature (C)]]*OO[[#This Row],[64]]</f>
        <v>2.3642028894275E-9</v>
      </c>
      <c r="BO109" s="10">
        <f>3/24000000*OO[[#This Row],[123 (04JUL1985 06:00:00)-Water Temperature (C)]]*OO[[#This Row],[65]]</f>
        <v>2.0929776493079997E-9</v>
      </c>
      <c r="BP109" s="10">
        <f>3/24000000*OO[[#This Row],[124 (04JUL1985 09:00:00)-Water Temperature (C)]]*OO[[#This Row],[66]]</f>
        <v>1.8817876146644999E-9</v>
      </c>
      <c r="BQ109" s="10">
        <f>3/24000000*OO[[#This Row],[125 (04JUL1985 12:00:00)-Water Temperature (C)]]*OO[[#This Row],[67]]</f>
        <v>1.6858368603772499E-9</v>
      </c>
      <c r="BR109" s="10">
        <f>3/24000000*OO[[#This Row],[126 (04JUL1985 15:00:00)-Water Temperature (C)]]*OO[[#This Row],[68]]</f>
        <v>1.4911275243328752E-9</v>
      </c>
      <c r="BS109" s="10">
        <f>3/24000000*OO[[#This Row],[127 (04JUL1985 18:00:00)-Water Temperature (C)]]*OO[[#This Row],[69]]</f>
        <v>1.3085345047199999E-9</v>
      </c>
      <c r="BT109" s="10">
        <f>3/24000000*OO[[#This Row],[128 (04JUL1985 21:00:00)-Water Temperature (C)]]*OO[[#This Row],[70]]</f>
        <v>1.1439584424035E-9</v>
      </c>
      <c r="BU109" s="10">
        <f>3/24000000*OO[[#This Row],[129 (05JUL1985 00:00:00)-Water Temperature (C)]]*OO[[#This Row],[71]]</f>
        <v>1.004201922249375E-9</v>
      </c>
      <c r="BV109" s="10">
        <f>3/24000000*OO[[#This Row],[130 (05JUL1985 03:00:00)-Water Temperature (C)]]*OO[[#This Row],[72]]</f>
        <v>8.9178031219200001E-10</v>
      </c>
      <c r="BW109" s="10">
        <f>3/24000000*OO[[#This Row],[131 (05JUL1985 06:00:00)-Water Temperature (C)]]*OO[[#This Row],[73]]</f>
        <v>7.9787696422874989E-10</v>
      </c>
      <c r="BX109" s="10">
        <f>3/24000000*OO[[#This Row],[132 (05JUL1985 09:00:00)-Water Temperature (C)]]*OO[[#This Row],[74]]</f>
        <v>7.2699297316449988E-10</v>
      </c>
      <c r="BY109" s="10">
        <f>3/24000000*OO[[#This Row],[133 (05JUL1985 12:00:00)-Water Temperature (C)]]*OO[[#This Row],[75]]</f>
        <v>6.6257540767199997E-10</v>
      </c>
      <c r="BZ109" s="10">
        <f>3/24000000*OO[[#This Row],[134 (05JUL1985 15:00:00)-Water Temperature (C)]]*OO[[#This Row],[76]]</f>
        <v>6.0061498829599993E-10</v>
      </c>
      <c r="CA109" s="10">
        <f>3/24000000*OO[[#This Row],[135 (05JUL1985 18:00:00)-Water Temperature (C)]]*OO[[#This Row],[77]]</f>
        <v>5.4319595582487497E-10</v>
      </c>
      <c r="CB109" s="10">
        <f>3/24000000*OO[[#This Row],[136 (05JUL1985 21:00:00)-Water Temperature (C)]]*OO[[#This Row],[78]]</f>
        <v>4.8769770772212504E-10</v>
      </c>
      <c r="CC109" s="10">
        <f>3/24000000*OO[[#This Row],[137 (06JUL1985 00:00:00)-Water Temperature (C)]]*OO[[#This Row],[79]]</f>
        <v>4.3901778009374995E-10</v>
      </c>
      <c r="CD109" s="10">
        <f>3/24000000*OO[[#This Row],[138 (06JUL1985 03:00:00)-Water Temperature (C)]]*OO[[#This Row],[80]]</f>
        <v>3.9872369219200003E-10</v>
      </c>
      <c r="CE109" s="10">
        <f>3/24000000*OO[[#This Row],[139 (06JUL1985 06:00:00)-Water Temperature (C)]]*OO[[#This Row],[81]]</f>
        <v>3.6421360664049996E-10</v>
      </c>
      <c r="CF109" s="10">
        <f>3/24000000*OO[[#This Row],[140 (06JUL1985 09:00:00)-Water Temperature (C)]]*OO[[#This Row],[82]]</f>
        <v>3.3901403023950003E-10</v>
      </c>
      <c r="CG109" s="10">
        <f>3/24000000*OO[[#This Row],[141 (06JUL1985 12:00:00)-Water Temperature (C)]]*OO[[#This Row],[83]]</f>
        <v>3.1393247693850002E-10</v>
      </c>
      <c r="CH109" s="10">
        <f>3/24000000*OO[[#This Row],[142 (06JUL1985 15:00:00)-Water Temperature (C)]]*OO[[#This Row],[84]]</f>
        <v>2.8730936405962497E-10</v>
      </c>
      <c r="CI109" s="10">
        <f>3/24000000*OO[[#This Row],[143 (06JUL1985 18:00:00)-Water Temperature (C)]]*OO[[#This Row],[85]]</f>
        <v>2.61862595316E-10</v>
      </c>
      <c r="CJ109" s="10">
        <f>3/24000000*OO[[#This Row],[144 (06JUL1985 21:00:00)-Water Temperature (C)]]*OO[[#This Row],[86]]</f>
        <v>2.3641419328159999E-10</v>
      </c>
      <c r="CK109" s="10">
        <f>3/24000000*OO[[#This Row],[145 (07JUL1985 00:00:00)-Water Temperature (C)]]*OO[[#This Row],[87]]</f>
        <v>2.1423658885291247E-10</v>
      </c>
      <c r="CL109" s="10">
        <f>3/24000000*OO[[#This Row],[146 (07JUL1985 03:00:00)-Water Temperature (C)]]*OO[[#This Row],[88]]</f>
        <v>1.9617332436481249E-10</v>
      </c>
      <c r="CM109" s="10">
        <f>3/24000000*OO[[#This Row],[147 (07JUL1985 06:00:00)-Water Temperature (C)]]*OO[[#This Row],[89]]</f>
        <v>1.8106489779457498E-10</v>
      </c>
      <c r="CN109" s="10">
        <f>3/24000000*OO[[#This Row],[148 (07JUL1985 09:00:00)-Water Temperature (C)]]*OO[[#This Row],[90]]</f>
        <v>1.6720898915306247E-10</v>
      </c>
      <c r="CO109" s="10">
        <f>3/24000000*OO[[#This Row],[149 (07JUL1985 12:00:00)-Water Temperature (C)]]*OO[[#This Row],[91]]</f>
        <v>1.540966754978E-10</v>
      </c>
      <c r="CP109" s="10">
        <f>3/24000000*OO[[#This Row],[150 (07JUL1985 15:00:00)-Water Temperature (C)]]*OO[[#This Row],[92]]</f>
        <v>1.4273489038874999E-10</v>
      </c>
      <c r="CQ109" s="10">
        <f>3/24000000*OO[[#This Row],[151 (07JUL1985 18:00:00)-Water Temperature (C)]]*OO[[#This Row],[93]]</f>
        <v>1.3057662806649999E-10</v>
      </c>
      <c r="CR109" s="10">
        <f>3/24000000*OO[[#This Row],[152 (07JUL1985 21:00:00)-Water Temperature (C)]]*OO[[#This Row],[94]]</f>
        <v>1.1826593370242499E-10</v>
      </c>
      <c r="CS109" s="10">
        <f>3/24000000*OO[[#This Row],[153 (08JUL1985 00:00:00)-Water Temperature (C)]]*OO[[#This Row],[95]]</f>
        <v>1.0858391001045E-10</v>
      </c>
      <c r="CT109" s="10">
        <f>3/24000000*OO[[#This Row],[154 (08JUL1985 03:00:00)-Water Temperature (C)]]*OO[[#This Row],[96]]</f>
        <v>1.0112136929089999E-10</v>
      </c>
      <c r="CU109" s="10">
        <f>3/24000000*OO[[#This Row],[155 (08JUL1985 06:00:00)-Water Temperature (C)]]*OO[[#This Row],[97]]</f>
        <v>9.4421611795387488E-11</v>
      </c>
      <c r="CV109" s="10">
        <f>3/24000000*OO[[#This Row],[156 (08JUL1985 09:00:00)-Water Temperature (C)]]*OO[[#This Row],[98]]</f>
        <v>8.9556429612074994E-11</v>
      </c>
      <c r="CW109" s="10">
        <f>3/24000000*OO[[#This Row],[157 (08JUL1985 12:00:00)-Water Temperature (C)]]*OO[[#This Row],[99]]</f>
        <v>8.5620236288624995E-11</v>
      </c>
    </row>
    <row r="110" spans="1:101" x14ac:dyDescent="0.35">
      <c r="A110" t="s">
        <v>115</v>
      </c>
      <c r="B110">
        <v>821.22879999999998</v>
      </c>
      <c r="C110" s="10">
        <f>3/24*OO[[#This Row],[59 (26JUN1985 06:00:00)-Water Temperature (C)]]*OO[[#This Row],[1]]/SUM(OO[1])</f>
        <v>0</v>
      </c>
      <c r="D110" s="10">
        <f>3/24*OO[[#This Row],[60 (26JUN1985 09:00:00)-Water Temperature (C)]]*OO[[#This Row],[2]]/SUM(OO[2])</f>
        <v>1.0452772787230483E-37</v>
      </c>
      <c r="E110" s="10">
        <f>3/24*OO[[#This Row],[61 (26JUN1985 12:00:00)-Water Temperature (C)]]*OO[[#This Row],[3]]/SUM(OO[3])</f>
        <v>3.802245084467974E-23</v>
      </c>
      <c r="F110" s="10">
        <f>3/24*OO[[#This Row],[62 (26JUN1985 15:00:00)-Water Temperature (C)]]*OO[[#This Row],[4]]/SUM(OO[4])</f>
        <v>1.647644342621729E-10</v>
      </c>
      <c r="G110" s="10">
        <f>3/24*OO[[#This Row],[63 (26JUN1985 18:00:00)-Water Temperature (C)]]*OO[[#This Row],[5]]/SUM(OO[5])</f>
        <v>2.2212566665404958E-4</v>
      </c>
      <c r="H110" s="10">
        <f>3/24*OO[[#This Row],[64 (26JUN1985 21:00:00)-Water Temperature (C)]]*OO[[#This Row],[6]]/SUM(OO[6])</f>
        <v>2.1938894340239171E-2</v>
      </c>
      <c r="I110" s="10">
        <f>3/24*OO[[#This Row],[65 (27JUN1985 00:00:00)-Water Temperature (C)]]*OO[[#This Row],[7]]/SUM(OO[7])</f>
        <v>9.7275436824336786E-2</v>
      </c>
      <c r="J110" s="10">
        <f>3/24*OO[[#This Row],[66 (27JUN1985 03:00:00)-Water Temperature (C)]]*OO[[#This Row],[8]]/SUM(OO[8])</f>
        <v>6.3997452690533807E-2</v>
      </c>
      <c r="K110" s="10">
        <f>3/24*OO[[#This Row],[67 (27JUN1985 06:00:00)-Water Temperature (C)]]*OO[[#This Row],[9]]/SUM(OO[9])</f>
        <v>1.1475545883806648E-2</v>
      </c>
      <c r="L110" s="10">
        <f>3/24*OO[[#This Row],[68 (27JUN1985 09:00:00)-Water Temperature (C)]]*OO[[#This Row],[10]]/SUM(OO[10])</f>
        <v>8.4784689277869665E-4</v>
      </c>
      <c r="M110" s="10">
        <f>3/24*OO[[#This Row],[69 (27JUN1985 12:00:00)-Water Temperature (C)]]*OO[[#This Row],[11]]/SUM(OO[11])</f>
        <v>4.6510502253496348E-5</v>
      </c>
      <c r="N110" s="10">
        <f>3/24*OO[[#This Row],[70 (27JUN1985 15:00:00)-Water Temperature (C)]]*OO[[#This Row],[12]]/SUM(OO[12])</f>
        <v>1.343657168801095E-5</v>
      </c>
      <c r="O110" s="10">
        <f>3/24*OO[[#This Row],[71 (27JUN1985 18:00:00)-Water Temperature (C)]]*OO[[#This Row],[13]]/SUM(OO[13])</f>
        <v>1.0463369201974605E-5</v>
      </c>
      <c r="P110" s="10">
        <f>3/24*OO[[#This Row],[72 (27JUN1985 21:00:00)-Water Temperature (C)]]*OO[[#This Row],[14]]/SUM(OO[14])</f>
        <v>8.485310013819028E-6</v>
      </c>
      <c r="Q110" s="10">
        <f>3/24*OO[[#This Row],[73 (28JUN1985 00:00:00)-Water Temperature (C)]]*OO[[#This Row],[15]]/SUM(OO[15])</f>
        <v>6.8516041671759679E-6</v>
      </c>
      <c r="R110" s="10">
        <f>3/24*OO[[#This Row],[74 (28JUN1985 03:00:00)-Water Temperature (C)]]*OO[[#This Row],[16]]/SUM(OO[16])</f>
        <v>5.5634497496283594E-6</v>
      </c>
      <c r="S110" s="10">
        <f>3/24*OO[[#This Row],[75 (28JUN1985 06:00:00)-Water Temperature (C)]]*OO[[#This Row],[17]]/SUM(OO[17])</f>
        <v>4.5204444946297485E-6</v>
      </c>
      <c r="T110" s="10">
        <f>3/24*OO[[#This Row],[76 (28JUN1985 09:00:00)-Water Temperature (C)]]*OO[[#This Row],[18]]/SUM(OO[18])</f>
        <v>3.7042782987044897E-6</v>
      </c>
      <c r="U110" s="10">
        <f>3/24*OO[[#This Row],[77 (28JUN1985 12:00:00)-Water Temperature (C)]]*OO[[#This Row],[19]]/SUM(OO[19])</f>
        <v>3.0312560239480526E-6</v>
      </c>
      <c r="V110" s="10">
        <f>3/24000000*OO[[#This Row],[78 (28JUN1985 15:00:00)-Water Temperature (C)]]*OO[[#This Row],[20]]</f>
        <v>2.4530751506497498E-6</v>
      </c>
      <c r="W110" s="10">
        <f>3/24000000*OO[[#This Row],[79 (28JUN1985 18:00:00)-Water Temperature (C)]]*OO[[#This Row],[21]]</f>
        <v>1.9848026836845002E-6</v>
      </c>
      <c r="X110" s="10">
        <f>3/24000000*OO[[#This Row],[80 (28JUN1985 21:00:00)-Water Temperature (C)]]*OO[[#This Row],[22]]</f>
        <v>1.59780779750025E-6</v>
      </c>
      <c r="Y110" s="10">
        <f>3/24000000*OO[[#This Row],[81 (29JUN1985 00:00:00)-Water Temperature (C)]]*OO[[#This Row],[23]]</f>
        <v>1.2893328927374999E-6</v>
      </c>
      <c r="Z110" s="10">
        <f>3/24000000*OO[[#This Row],[82 (29JUN1985 03:00:00)-Water Temperature (C)]]*OO[[#This Row],[24]]</f>
        <v>1.0510575258431251E-6</v>
      </c>
      <c r="AA110" s="10">
        <f>3/24000000*OO[[#This Row],[83 (29JUN1985 06:00:00)-Water Temperature (C)]]*OO[[#This Row],[25]]</f>
        <v>8.6250909574037494E-7</v>
      </c>
      <c r="AB110" s="10">
        <f>3/24000000*OO[[#This Row],[84 (29JUN1985 09:00:00)-Water Temperature (C)]]*OO[[#This Row],[26]]</f>
        <v>7.194906480437499E-7</v>
      </c>
      <c r="AC110" s="10">
        <f>3/24000000*OO[[#This Row],[85 (29JUN1985 12:00:00)-Water Temperature (C)]]*OO[[#This Row],[27]]</f>
        <v>5.9810777599199997E-7</v>
      </c>
      <c r="AD110" s="10">
        <f>3/24000000*OO[[#This Row],[86 (29JUN1985 15:00:00)-Water Temperature (C)]]*OO[[#This Row],[28]]</f>
        <v>4.9196305361199997E-7</v>
      </c>
      <c r="AE110" s="10">
        <f>3/24000000*OO[[#This Row],[88 (29JUN1985 21:00:00)-Water Temperature (C)]]*OO[[#This Row],[30]]</f>
        <v>3.2499384174450004E-7</v>
      </c>
      <c r="AF110" s="10">
        <f>3/24000000*OO[[#This Row],[88 (29JUN1985 21:00:00)-Water Temperature (C)]]*OO[[#This Row],[30]]</f>
        <v>3.2499384174450004E-7</v>
      </c>
      <c r="AG110" s="10">
        <f>3/24000000*OO[[#This Row],[89 (30JUN1985 00:00:00)-Water Temperature (C)]]*OO[[#This Row],[31]]</f>
        <v>2.6260847191162499E-7</v>
      </c>
      <c r="AH110" s="10">
        <f>3/24000000*OO[[#This Row],[90 (30JUN1985 03:00:00)-Water Temperature (C)]]*OO[[#This Row],[32]]</f>
        <v>2.14839572036375E-7</v>
      </c>
      <c r="AI110" s="10">
        <f>3/24000000*OO[[#This Row],[91 (30JUN1985 06:00:00)-Water Temperature (C)]]*OO[[#This Row],[33]]</f>
        <v>1.77932292875E-7</v>
      </c>
      <c r="AJ110" s="10">
        <f>3/24000000*OO[[#This Row],[92 (30JUN1985 09:00:00)-Water Temperature (C)]]*OO[[#This Row],[34]]</f>
        <v>1.4978325095142501E-7</v>
      </c>
      <c r="AK110" s="10">
        <f>3/24000000*OO[[#This Row],[93 (30JUN1985 12:00:00)-Water Temperature (C)]]*OO[[#This Row],[35]]</f>
        <v>1.2656642825992499E-7</v>
      </c>
      <c r="AL110" s="10">
        <f>3/24000000*OO[[#This Row],[94 (30JUN1985 15:00:00)-Water Temperature (C)]]*OO[[#This Row],[36]]</f>
        <v>1.0652852284912499E-7</v>
      </c>
      <c r="AM110" s="10">
        <f>3/24000000*OO[[#This Row],[95 (30JUN1985 18:00:00)-Water Temperature (C)]]*OO[[#This Row],[37]]</f>
        <v>8.9253744179224996E-8</v>
      </c>
      <c r="AN110" s="10">
        <f>3/24000000*OO[[#This Row],[96 (30JUN1985 21:00:00)-Water Temperature (C)]]*OO[[#This Row],[38]]</f>
        <v>7.395645426821249E-8</v>
      </c>
      <c r="AO110" s="10">
        <f>3/24000000*OO[[#This Row],[97 (01JUL1985 00:00:00)-Water Temperature (C)]]*OO[[#This Row],[39]]</f>
        <v>6.1657085806199988E-8</v>
      </c>
      <c r="AP110" s="10">
        <f>3/24000000*OO[[#This Row],[98 (01JUL1985 03:00:00)-Water Temperature (C)]]*OO[[#This Row],[40]]</f>
        <v>5.2460521875687495E-8</v>
      </c>
      <c r="AQ110" s="10">
        <f>3/24000000*OO[[#This Row],[99 (01JUL1985 06:00:00)-Water Temperature (C)]]*OO[[#This Row],[41]]</f>
        <v>4.5404929711687494E-8</v>
      </c>
      <c r="AR110" s="10">
        <f>3/24000000*OO[[#This Row],[100 (01JUL1985 09:00:00)-Water Temperature (C)]]*OO[[#This Row],[42]]</f>
        <v>4.01583546962625E-8</v>
      </c>
      <c r="AS110" s="10">
        <f>3/24000000*OO[[#This Row],[101 (01JUL1985 12:00:00)-Water Temperature (C)]]*OO[[#This Row],[43]]</f>
        <v>3.5450624238375E-8</v>
      </c>
      <c r="AT110" s="10">
        <f>3/24000000*OO[[#This Row],[102 (01JUL1985 15:00:00)-Water Temperature (C)]]*OO[[#This Row],[44]]</f>
        <v>3.0734178479549999E-8</v>
      </c>
      <c r="AU110" s="10">
        <f>3/24000000*OO[[#This Row],[103 (01JUL1985 18:00:00)-Water Temperature (C)]]*OO[[#This Row],[45]]</f>
        <v>2.6476360971800001E-8</v>
      </c>
      <c r="AV110" s="10">
        <f>3/24000000*OO[[#This Row],[104 (01JUL1985 21:00:00)-Water Temperature (C)]]*OO[[#This Row],[46]]</f>
        <v>2.2749237449839998E-8</v>
      </c>
      <c r="AW110" s="10">
        <f>3/24000000*OO[[#This Row],[105 (02JUL1985 00:00:00)-Water Temperature (C)]]*OO[[#This Row],[47]]</f>
        <v>1.9934045110524998E-8</v>
      </c>
      <c r="AX110" s="10">
        <f>3/24000000*OO[[#This Row],[106 (02JUL1985 03:00:00)-Water Temperature (C)]]*OO[[#This Row],[48]]</f>
        <v>1.773288577984375E-8</v>
      </c>
      <c r="AY110" s="10">
        <f>3/24000000*OO[[#This Row],[107 (02JUL1985 06:00:00)-Water Temperature (C)]]*OO[[#This Row],[49]]</f>
        <v>1.5758581213487495E-8</v>
      </c>
      <c r="AZ110" s="10">
        <f>3/24000000*OO[[#This Row],[108 (02JUL1985 09:00:00)-Water Temperature (C)]]*OO[[#This Row],[50]]</f>
        <v>1.3874566347437497E-8</v>
      </c>
      <c r="BA110" s="10">
        <f>3/24000000*OO[[#This Row],[109 (02JUL1985 12:00:00)-Water Temperature (C)]]*OO[[#This Row],[51]]</f>
        <v>1.2240670373975E-8</v>
      </c>
      <c r="BB110" s="10">
        <f>3/24000000*OO[[#This Row],[110 (02JUL1985 15:00:00)-Water Temperature (C)]]*OO[[#This Row],[52]]</f>
        <v>1.0894195022789998E-8</v>
      </c>
      <c r="BC110" s="10">
        <f>3/24000000*OO[[#This Row],[111 (02JUL1985 18:00:00)-Water Temperature (C)]]*OO[[#This Row],[53]]</f>
        <v>9.7176750254099978E-9</v>
      </c>
      <c r="BD110" s="10">
        <f>3/24000000*OO[[#This Row],[112 (02JUL1985 21:00:00)-Water Temperature (C)]]*OO[[#This Row],[54]]</f>
        <v>8.5317792479974998E-9</v>
      </c>
      <c r="BE110" s="10">
        <f>3/24000000*OO[[#This Row],[113 (03JUL1985 00:00:00)-Water Temperature (C)]]*OO[[#This Row],[55]]</f>
        <v>7.40510981720125E-9</v>
      </c>
      <c r="BF110" s="10">
        <f>3/24000000*OO[[#This Row],[114 (03JUL1985 03:00:00)-Water Temperature (C)]]*OO[[#This Row],[56]]</f>
        <v>6.4732798827449985E-9</v>
      </c>
      <c r="BG110" s="10">
        <f>3/24000000*OO[[#This Row],[115 (03JUL1985 06:00:00)-Water Temperature (C)]]*OO[[#This Row],[57]]</f>
        <v>5.67535171470375E-9</v>
      </c>
      <c r="BH110" s="10">
        <f>3/24000000*OO[[#This Row],[116 (03JUL1985 09:00:00)-Water Temperature (C)]]*OO[[#This Row],[58]]</f>
        <v>5.0181299192837497E-9</v>
      </c>
      <c r="BI110" s="10">
        <f>3/24000000*OO[[#This Row],[117 (03JUL1985 12:00:00)-Water Temperature (C)]]*OO[[#This Row],[59]]</f>
        <v>4.453368504E-9</v>
      </c>
      <c r="BJ110" s="10">
        <f>3/24000000*OO[[#This Row],[118 (03JUL1985 15:00:00)-Water Temperature (C)]]*OO[[#This Row],[60]]</f>
        <v>3.91299706886E-9</v>
      </c>
      <c r="BK110" s="10">
        <f>3/24000000*OO[[#This Row],[119 (03JUL1985 18:00:00)-Water Temperature (C)]]*OO[[#This Row],[61]]</f>
        <v>3.3983159716000001E-9</v>
      </c>
      <c r="BL110" s="10">
        <f>3/24000000*OO[[#This Row],[120 (03JUL1985 21:00:00)-Water Temperature (C)]]*OO[[#This Row],[62]]</f>
        <v>2.9131794068174996E-9</v>
      </c>
      <c r="BM110" s="10">
        <f>3/24000000*OO[[#This Row],[121 (04JUL1985 00:00:00)-Water Temperature (C)]]*OO[[#This Row],[63]]</f>
        <v>2.5198045772774997E-9</v>
      </c>
      <c r="BN110" s="10">
        <f>3/24000000*OO[[#This Row],[122 (04JUL1985 03:00:00)-Water Temperature (C)]]*OO[[#This Row],[64]]</f>
        <v>2.2165075771052498E-9</v>
      </c>
      <c r="BO110" s="10">
        <f>3/24000000*OO[[#This Row],[123 (04JUL1985 06:00:00)-Water Temperature (C)]]*OO[[#This Row],[65]]</f>
        <v>1.9629537091424998E-9</v>
      </c>
      <c r="BP110" s="10">
        <f>3/24000000*OO[[#This Row],[124 (04JUL1985 09:00:00)-Water Temperature (C)]]*OO[[#This Row],[66]]</f>
        <v>1.7657609902968751E-9</v>
      </c>
      <c r="BQ110" s="10">
        <f>3/24000000*OO[[#This Row],[125 (04JUL1985 12:00:00)-Water Temperature (C)]]*OO[[#This Row],[67]]</f>
        <v>1.5831195075956251E-9</v>
      </c>
      <c r="BR110" s="10">
        <f>3/24000000*OO[[#This Row],[126 (04JUL1985 15:00:00)-Water Temperature (C)]]*OO[[#This Row],[68]]</f>
        <v>1.4008830536332502E-9</v>
      </c>
      <c r="BS110" s="10">
        <f>3/24000000*OO[[#This Row],[127 (04JUL1985 18:00:00)-Water Temperature (C)]]*OO[[#This Row],[69]]</f>
        <v>1.2288485676149998E-9</v>
      </c>
      <c r="BT110" s="10">
        <f>3/24000000*OO[[#This Row],[128 (04JUL1985 21:00:00)-Water Temperature (C)]]*OO[[#This Row],[70]]</f>
        <v>1.0730809002975001E-9</v>
      </c>
      <c r="BU110" s="10">
        <f>3/24000000*OO[[#This Row],[129 (05JUL1985 00:00:00)-Water Temperature (C)]]*OO[[#This Row],[71]]</f>
        <v>9.4099639334299999E-10</v>
      </c>
      <c r="BV110" s="10">
        <f>3/24000000*OO[[#This Row],[130 (05JUL1985 03:00:00)-Water Temperature (C)]]*OO[[#This Row],[72]]</f>
        <v>8.3519072661199997E-10</v>
      </c>
      <c r="BW110" s="10">
        <f>3/24000000*OO[[#This Row],[131 (05JUL1985 06:00:00)-Water Temperature (C)]]*OO[[#This Row],[73]]</f>
        <v>7.4713140612249995E-10</v>
      </c>
      <c r="BX110" s="10">
        <f>3/24000000*OO[[#This Row],[132 (05JUL1985 09:00:00)-Water Temperature (C)]]*OO[[#This Row],[74]]</f>
        <v>6.8111345559649992E-10</v>
      </c>
      <c r="BY110" s="10">
        <f>3/24000000*OO[[#This Row],[133 (05JUL1985 12:00:00)-Water Temperature (C)]]*OO[[#This Row],[75]]</f>
        <v>6.2114062980374995E-10</v>
      </c>
      <c r="BZ110" s="10">
        <f>3/24000000*OO[[#This Row],[134 (05JUL1985 15:00:00)-Water Temperature (C)]]*OO[[#This Row],[76]]</f>
        <v>5.6324028838437498E-10</v>
      </c>
      <c r="CA110" s="10">
        <f>3/24000000*OO[[#This Row],[135 (05JUL1985 18:00:00)-Water Temperature (C)]]*OO[[#This Row],[77]]</f>
        <v>5.0907126713174994E-10</v>
      </c>
      <c r="CB110" s="10">
        <f>3/24000000*OO[[#This Row],[136 (05JUL1985 21:00:00)-Water Temperature (C)]]*OO[[#This Row],[78]]</f>
        <v>4.5652432197487495E-10</v>
      </c>
      <c r="CC110" s="10">
        <f>3/24000000*OO[[#This Row],[137 (06JUL1985 00:00:00)-Water Temperature (C)]]*OO[[#This Row],[79]]</f>
        <v>4.1052146270624999E-10</v>
      </c>
      <c r="CD110" s="10">
        <f>3/24000000*OO[[#This Row],[138 (06JUL1985 03:00:00)-Water Temperature (C)]]*OO[[#This Row],[80]]</f>
        <v>3.7266922769999996E-10</v>
      </c>
      <c r="CE110" s="10">
        <f>3/24000000*OO[[#This Row],[139 (06JUL1985 06:00:00)-Water Temperature (C)]]*OO[[#This Row],[81]]</f>
        <v>3.40555732064E-10</v>
      </c>
      <c r="CF110" s="10">
        <f>3/24000000*OO[[#This Row],[140 (06JUL1985 09:00:00)-Water Temperature (C)]]*OO[[#This Row],[82]]</f>
        <v>3.1726308375999995E-10</v>
      </c>
      <c r="CG110" s="10">
        <f>3/24000000*OO[[#This Row],[141 (06JUL1985 12:00:00)-Water Temperature (C)]]*OO[[#This Row],[83]]</f>
        <v>2.9406712217887499E-10</v>
      </c>
      <c r="CH110" s="10">
        <f>3/24000000*OO[[#This Row],[142 (06JUL1985 15:00:00)-Water Temperature (C)]]*OO[[#This Row],[84]]</f>
        <v>2.6927635429799996E-10</v>
      </c>
      <c r="CI110" s="10">
        <f>3/24000000*OO[[#This Row],[143 (06JUL1985 18:00:00)-Water Temperature (C)]]*OO[[#This Row],[85]]</f>
        <v>2.4532233850880001E-10</v>
      </c>
      <c r="CJ110" s="10">
        <f>3/24000000*OO[[#This Row],[144 (06JUL1985 21:00:00)-Water Temperature (C)]]*OO[[#This Row],[86]]</f>
        <v>2.2121730285854998E-10</v>
      </c>
      <c r="CK110" s="10">
        <f>3/24000000*OO[[#This Row],[145 (07JUL1985 00:00:00)-Water Temperature (C)]]*OO[[#This Row],[87]]</f>
        <v>2.0023503799997499E-10</v>
      </c>
      <c r="CL110" s="10">
        <f>3/24000000*OO[[#This Row],[146 (07JUL1985 03:00:00)-Water Temperature (C)]]*OO[[#This Row],[88]]</f>
        <v>1.831895215478125E-10</v>
      </c>
      <c r="CM110" s="10">
        <f>3/24000000*OO[[#This Row],[147 (07JUL1985 06:00:00)-Water Temperature (C)]]*OO[[#This Row],[89]]</f>
        <v>1.6902077588549996E-10</v>
      </c>
      <c r="CN110" s="10">
        <f>3/24000000*OO[[#This Row],[148 (07JUL1985 09:00:00)-Water Temperature (C)]]*OO[[#This Row],[90]]</f>
        <v>1.5619395304301247E-10</v>
      </c>
      <c r="CO110" s="10">
        <f>3/24000000*OO[[#This Row],[149 (07JUL1985 12:00:00)-Water Temperature (C)]]*OO[[#This Row],[91]]</f>
        <v>1.4412313326419997E-10</v>
      </c>
      <c r="CP110" s="10">
        <f>3/24000000*OO[[#This Row],[150 (07JUL1985 15:00:00)-Water Temperature (C)]]*OO[[#This Row],[92]]</f>
        <v>1.3351053704122501E-10</v>
      </c>
      <c r="CQ110" s="10">
        <f>3/24000000*OO[[#This Row],[151 (07JUL1985 18:00:00)-Water Temperature (C)]]*OO[[#This Row],[93]]</f>
        <v>1.2213680638788749E-10</v>
      </c>
      <c r="CR110" s="10">
        <f>3/24000000*OO[[#This Row],[152 (07JUL1985 21:00:00)-Water Temperature (C)]]*OO[[#This Row],[94]]</f>
        <v>1.1055764446706248E-10</v>
      </c>
      <c r="CS110" s="10">
        <f>3/24000000*OO[[#This Row],[153 (08JUL1985 00:00:00)-Water Temperature (C)]]*OO[[#This Row],[95]]</f>
        <v>1.013507960234625E-10</v>
      </c>
      <c r="CT110" s="10">
        <f>3/24000000*OO[[#This Row],[154 (08JUL1985 03:00:00)-Water Temperature (C)]]*OO[[#This Row],[96]]</f>
        <v>9.4307767936562497E-11</v>
      </c>
      <c r="CU110" s="10">
        <f>3/24000000*OO[[#This Row],[155 (08JUL1985 06:00:00)-Water Temperature (C)]]*OO[[#This Row],[97]]</f>
        <v>8.8085126726399984E-11</v>
      </c>
      <c r="CV110" s="10">
        <f>3/24000000*OO[[#This Row],[156 (08JUL1985 09:00:00)-Water Temperature (C)]]*OO[[#This Row],[98]]</f>
        <v>8.3580511005112495E-11</v>
      </c>
      <c r="CW110" s="10">
        <f>3/24000000*OO[[#This Row],[157 (08JUL1985 12:00:00)-Water Temperature (C)]]*OO[[#This Row],[99]]</f>
        <v>7.9934551000200009E-11</v>
      </c>
    </row>
    <row r="111" spans="1:101" x14ac:dyDescent="0.35">
      <c r="A111" t="s">
        <v>116</v>
      </c>
      <c r="B111">
        <v>807.2903</v>
      </c>
      <c r="C111" s="10">
        <f>3/24*OO[[#This Row],[59 (26JUN1985 06:00:00)-Water Temperature (C)]]*OO[[#This Row],[1]]/SUM(OO[1])</f>
        <v>0</v>
      </c>
      <c r="D111" s="10">
        <f>3/24*OO[[#This Row],[60 (26JUN1985 09:00:00)-Water Temperature (C)]]*OO[[#This Row],[2]]/SUM(OO[2])</f>
        <v>9.957553079891602E-39</v>
      </c>
      <c r="E111" s="10">
        <f>3/24*OO[[#This Row],[61 (26JUN1985 12:00:00)-Water Temperature (C)]]*OO[[#This Row],[3]]/SUM(OO[3])</f>
        <v>4.3456234878504494E-24</v>
      </c>
      <c r="F111" s="10">
        <f>3/24*OO[[#This Row],[62 (26JUN1985 15:00:00)-Water Temperature (C)]]*OO[[#This Row],[4]]/SUM(OO[4])</f>
        <v>2.0358798274728022E-11</v>
      </c>
      <c r="G111" s="10">
        <f>3/24*OO[[#This Row],[63 (26JUN1985 18:00:00)-Water Temperature (C)]]*OO[[#This Row],[5]]/SUM(OO[5])</f>
        <v>1.2517861968879774E-4</v>
      </c>
      <c r="H111" s="10">
        <f>3/24*OO[[#This Row],[64 (26JUN1985 21:00:00)-Water Temperature (C)]]*OO[[#This Row],[6]]/SUM(OO[6])</f>
        <v>1.6558805745411354E-2</v>
      </c>
      <c r="I111" s="10">
        <f>3/24*OO[[#This Row],[65 (27JUN1985 00:00:00)-Water Temperature (C)]]*OO[[#This Row],[7]]/SUM(OO[7])</f>
        <v>8.9151197682094327E-2</v>
      </c>
      <c r="J111" s="10">
        <f>3/24*OO[[#This Row],[66 (27JUN1985 03:00:00)-Water Temperature (C)]]*OO[[#This Row],[8]]/SUM(OO[8])</f>
        <v>6.8085010045634373E-2</v>
      </c>
      <c r="K111" s="10">
        <f>3/24*OO[[#This Row],[67 (27JUN1985 06:00:00)-Water Temperature (C)]]*OO[[#This Row],[9]]/SUM(OO[9])</f>
        <v>1.3784669393281783E-2</v>
      </c>
      <c r="L111" s="10">
        <f>3/24*OO[[#This Row],[68 (27JUN1985 09:00:00)-Water Temperature (C)]]*OO[[#This Row],[10]]/SUM(OO[10])</f>
        <v>1.1203326893843533E-3</v>
      </c>
      <c r="M111" s="10">
        <f>3/24*OO[[#This Row],[69 (27JUN1985 12:00:00)-Water Temperature (C)]]*OO[[#This Row],[11]]/SUM(OO[11])</f>
        <v>6.0048682960925449E-5</v>
      </c>
      <c r="N111" s="10">
        <f>3/24*OO[[#This Row],[70 (27JUN1985 15:00:00)-Water Temperature (C)]]*OO[[#This Row],[12]]/SUM(OO[12])</f>
        <v>1.3636997198077667E-5</v>
      </c>
      <c r="O111" s="10">
        <f>3/24*OO[[#This Row],[71 (27JUN1985 18:00:00)-Water Temperature (C)]]*OO[[#This Row],[13]]/SUM(OO[13])</f>
        <v>1.0307089326910318E-5</v>
      </c>
      <c r="P111" s="10">
        <f>3/24*OO[[#This Row],[72 (27JUN1985 21:00:00)-Water Temperature (C)]]*OO[[#This Row],[14]]/SUM(OO[14])</f>
        <v>8.3426392772532862E-6</v>
      </c>
      <c r="Q111" s="10">
        <f>3/24*OO[[#This Row],[73 (28JUN1985 00:00:00)-Water Temperature (C)]]*OO[[#This Row],[15]]/SUM(OO[15])</f>
        <v>6.7327522785080199E-6</v>
      </c>
      <c r="R111" s="10">
        <f>3/24*OO[[#This Row],[74 (28JUN1985 03:00:00)-Water Temperature (C)]]*OO[[#This Row],[16]]/SUM(OO[16])</f>
        <v>5.4657957236249715E-6</v>
      </c>
      <c r="S111" s="10">
        <f>3/24*OO[[#This Row],[75 (28JUN1985 06:00:00)-Water Temperature (C)]]*OO[[#This Row],[17]]/SUM(OO[17])</f>
        <v>4.4428317989116442E-6</v>
      </c>
      <c r="T111" s="10">
        <f>3/24*OO[[#This Row],[76 (28JUN1985 09:00:00)-Water Temperature (C)]]*OO[[#This Row],[18]]/SUM(OO[18])</f>
        <v>3.6461955869633825E-6</v>
      </c>
      <c r="U111" s="10">
        <f>3/24*OO[[#This Row],[77 (28JUN1985 12:00:00)-Water Temperature (C)]]*OO[[#This Row],[19]]/SUM(OO[19])</f>
        <v>2.9882539307531158E-6</v>
      </c>
      <c r="V111" s="10">
        <f>3/24000000*OO[[#This Row],[78 (28JUN1985 15:00:00)-Water Temperature (C)]]*OO[[#This Row],[20]]</f>
        <v>2.419122030315E-6</v>
      </c>
      <c r="W111" s="10">
        <f>3/24000000*OO[[#This Row],[79 (28JUN1985 18:00:00)-Water Temperature (C)]]*OO[[#This Row],[21]]</f>
        <v>1.9568980691538749E-6</v>
      </c>
      <c r="X111" s="10">
        <f>3/24000000*OO[[#This Row],[80 (28JUN1985 21:00:00)-Water Temperature (C)]]*OO[[#This Row],[22]]</f>
        <v>1.5718662713561249E-6</v>
      </c>
      <c r="Y111" s="10">
        <f>3/24000000*OO[[#This Row],[81 (29JUN1985 00:00:00)-Water Temperature (C)]]*OO[[#This Row],[23]]</f>
        <v>1.2666787482954998E-6</v>
      </c>
      <c r="Z111" s="10">
        <f>3/24000000*OO[[#This Row],[82 (29JUN1985 03:00:00)-Water Temperature (C)]]*OO[[#This Row],[24]]</f>
        <v>1.0319570986619999E-6</v>
      </c>
      <c r="AA111" s="10">
        <f>3/24000000*OO[[#This Row],[83 (29JUN1985 06:00:00)-Water Temperature (C)]]*OO[[#This Row],[25]]</f>
        <v>8.4743254595024998E-7</v>
      </c>
      <c r="AB111" s="10">
        <f>3/24000000*OO[[#This Row],[84 (29JUN1985 09:00:00)-Water Temperature (C)]]*OO[[#This Row],[26]]</f>
        <v>7.0812162003500005E-7</v>
      </c>
      <c r="AC111" s="10">
        <f>3/24000000*OO[[#This Row],[85 (29JUN1985 12:00:00)-Water Temperature (C)]]*OO[[#This Row],[27]]</f>
        <v>5.8937580811124998E-7</v>
      </c>
      <c r="AD111" s="10">
        <f>3/24000000*OO[[#This Row],[86 (29JUN1985 15:00:00)-Water Temperature (C)]]*OO[[#This Row],[28]]</f>
        <v>4.8502208651499983E-7</v>
      </c>
      <c r="AE111" s="10">
        <f>3/24000000*OO[[#This Row],[88 (29JUN1985 21:00:00)-Water Temperature (C)]]*OO[[#This Row],[30]]</f>
        <v>3.1943961826875E-7</v>
      </c>
      <c r="AF111" s="10">
        <f>3/24000000*OO[[#This Row],[88 (29JUN1985 21:00:00)-Water Temperature (C)]]*OO[[#This Row],[30]]</f>
        <v>3.1943961826875E-7</v>
      </c>
      <c r="AG111" s="10">
        <f>3/24000000*OO[[#This Row],[89 (30JUN1985 00:00:00)-Water Temperature (C)]]*OO[[#This Row],[31]]</f>
        <v>2.5776467923499995E-7</v>
      </c>
      <c r="AH111" s="10">
        <f>3/24000000*OO[[#This Row],[90 (30JUN1985 03:00:00)-Water Temperature (C)]]*OO[[#This Row],[32]]</f>
        <v>2.1064701882431249E-7</v>
      </c>
      <c r="AI111" s="10">
        <f>3/24000000*OO[[#This Row],[91 (30JUN1985 06:00:00)-Water Temperature (C)]]*OO[[#This Row],[33]]</f>
        <v>1.7445229656029995E-7</v>
      </c>
      <c r="AJ111" s="10">
        <f>3/24000000*OO[[#This Row],[92 (30JUN1985 09:00:00)-Water Temperature (C)]]*OO[[#This Row],[34]]</f>
        <v>1.4707902165915001E-7</v>
      </c>
      <c r="AK111" s="10">
        <f>3/24000000*OO[[#This Row],[93 (30JUN1985 12:00:00)-Water Temperature (C)]]*OO[[#This Row],[35]]</f>
        <v>1.2442511438240001E-7</v>
      </c>
      <c r="AL111" s="10">
        <f>3/24000000*OO[[#This Row],[94 (30JUN1985 15:00:00)-Water Temperature (C)]]*OO[[#This Row],[36]]</f>
        <v>1.0474659651233748E-7</v>
      </c>
      <c r="AM111" s="10">
        <f>3/24000000*OO[[#This Row],[95 (30JUN1985 18:00:00)-Water Temperature (C)]]*OO[[#This Row],[37]]</f>
        <v>8.7671307251199988E-8</v>
      </c>
      <c r="AN111" s="10">
        <f>3/24000000*OO[[#This Row],[96 (30JUN1985 21:00:00)-Water Temperature (C)]]*OO[[#This Row],[38]]</f>
        <v>7.2467946468600001E-8</v>
      </c>
      <c r="AO111" s="10">
        <f>3/24000000*OO[[#This Row],[97 (01JUL1985 00:00:00)-Water Temperature (C)]]*OO[[#This Row],[39]]</f>
        <v>6.0290217496300002E-8</v>
      </c>
      <c r="AP111" s="10">
        <f>3/24000000*OO[[#This Row],[98 (01JUL1985 03:00:00)-Water Temperature (C)]]*OO[[#This Row],[40]]</f>
        <v>5.1218915258137486E-8</v>
      </c>
      <c r="AQ111" s="10">
        <f>3/24000000*OO[[#This Row],[99 (01JUL1985 06:00:00)-Water Temperature (C)]]*OO[[#This Row],[41]]</f>
        <v>4.4298607720999999E-8</v>
      </c>
      <c r="AR111" s="10">
        <f>3/24000000*OO[[#This Row],[100 (01JUL1985 09:00:00)-Water Temperature (C)]]*OO[[#This Row],[42]]</f>
        <v>3.9235199662037498E-8</v>
      </c>
      <c r="AS111" s="10">
        <f>3/24000000*OO[[#This Row],[101 (01JUL1985 12:00:00)-Water Temperature (C)]]*OO[[#This Row],[43]]</f>
        <v>3.4666434928124997E-8</v>
      </c>
      <c r="AT111" s="10">
        <f>3/24000000*OO[[#This Row],[102 (01JUL1985 15:00:00)-Water Temperature (C)]]*OO[[#This Row],[44]]</f>
        <v>3.0077434194599994E-8</v>
      </c>
      <c r="AU111" s="10">
        <f>3/24000000*OO[[#This Row],[103 (01JUL1985 18:00:00)-Water Temperature (C)]]*OO[[#This Row],[45]]</f>
        <v>2.5885929618937501E-8</v>
      </c>
      <c r="AV111" s="10">
        <f>3/24000000*OO[[#This Row],[104 (01JUL1985 21:00:00)-Water Temperature (C)]]*OO[[#This Row],[46]]</f>
        <v>2.2209226982684999E-8</v>
      </c>
      <c r="AW111" s="10">
        <f>3/24000000*OO[[#This Row],[105 (02JUL1985 00:00:00)-Water Temperature (C)]]*OO[[#This Row],[47]]</f>
        <v>1.9431026834724998E-8</v>
      </c>
      <c r="AX111" s="10">
        <f>3/24000000*OO[[#This Row],[106 (02JUL1985 03:00:00)-Water Temperature (C)]]*OO[[#This Row],[48]]</f>
        <v>1.7273610477386248E-8</v>
      </c>
      <c r="AY111" s="10">
        <f>3/24000000*OO[[#This Row],[107 (02JUL1985 06:00:00)-Water Temperature (C)]]*OO[[#This Row],[49]]</f>
        <v>1.5355345071779999E-8</v>
      </c>
      <c r="AZ111" s="10">
        <f>3/24000000*OO[[#This Row],[108 (02JUL1985 09:00:00)-Water Temperature (C)]]*OO[[#This Row],[50]]</f>
        <v>1.3532379644509998E-8</v>
      </c>
      <c r="BA111" s="10">
        <f>3/24000000*OO[[#This Row],[109 (02JUL1985 12:00:00)-Water Temperature (C)]]*OO[[#This Row],[51]]</f>
        <v>1.1959733490834998E-8</v>
      </c>
      <c r="BB111" s="10">
        <f>3/24000000*OO[[#This Row],[110 (02JUL1985 15:00:00)-Water Temperature (C)]]*OO[[#This Row],[52]]</f>
        <v>1.0646310813059999E-8</v>
      </c>
      <c r="BC111" s="10">
        <f>3/24000000*OO[[#This Row],[111 (02JUL1985 18:00:00)-Water Temperature (C)]]*OO[[#This Row],[53]]</f>
        <v>9.4950936057950008E-9</v>
      </c>
      <c r="BD111" s="10">
        <f>3/24000000*OO[[#This Row],[112 (02JUL1985 21:00:00)-Water Temperature (C)]]*OO[[#This Row],[54]]</f>
        <v>8.32134845175625E-9</v>
      </c>
      <c r="BE111" s="10">
        <f>3/24000000*OO[[#This Row],[113 (03JUL1985 00:00:00)-Water Temperature (C)]]*OO[[#This Row],[55]]</f>
        <v>7.217927921356249E-9</v>
      </c>
      <c r="BF111" s="10">
        <f>3/24000000*OO[[#This Row],[114 (03JUL1985 03:00:00)-Water Temperature (C)]]*OO[[#This Row],[56]]</f>
        <v>6.3068820802987485E-9</v>
      </c>
      <c r="BG111" s="10">
        <f>3/24000000*OO[[#This Row],[115 (03JUL1985 06:00:00)-Water Temperature (C)]]*OO[[#This Row],[57]]</f>
        <v>5.531111313397501E-9</v>
      </c>
      <c r="BH111" s="10">
        <f>3/24000000*OO[[#This Row],[116 (03JUL1985 09:00:00)-Water Temperature (C)]]*OO[[#This Row],[58]]</f>
        <v>4.8987056656200008E-9</v>
      </c>
      <c r="BI111" s="10">
        <f>3/24000000*OO[[#This Row],[117 (03JUL1985 12:00:00)-Water Temperature (C)]]*OO[[#This Row],[59]]</f>
        <v>4.3510154512137506E-9</v>
      </c>
      <c r="BJ111" s="10">
        <f>3/24000000*OO[[#This Row],[118 (03JUL1985 15:00:00)-Water Temperature (C)]]*OO[[#This Row],[60]]</f>
        <v>3.8260507299912499E-9</v>
      </c>
      <c r="BK111" s="10">
        <f>3/24000000*OO[[#This Row],[119 (03JUL1985 18:00:00)-Water Temperature (C)]]*OO[[#This Row],[61]]</f>
        <v>3.3237866575149999E-9</v>
      </c>
      <c r="BL111" s="10">
        <f>3/24000000*OO[[#This Row],[120 (03JUL1985 21:00:00)-Water Temperature (C)]]*OO[[#This Row],[62]]</f>
        <v>2.8446420967575004E-9</v>
      </c>
      <c r="BM111" s="10">
        <f>3/24000000*OO[[#This Row],[121 (04JUL1985 00:00:00)-Water Temperature (C)]]*OO[[#This Row],[63]]</f>
        <v>2.45655875016E-9</v>
      </c>
      <c r="BN111" s="10">
        <f>3/24000000*OO[[#This Row],[122 (04JUL1985 03:00:00)-Water Temperature (C)]]*OO[[#This Row],[64]]</f>
        <v>2.1586080727522501E-9</v>
      </c>
      <c r="BO111" s="10">
        <f>3/24000000*OO[[#This Row],[123 (04JUL1985 06:00:00)-Water Temperature (C)]]*OO[[#This Row],[65]]</f>
        <v>1.9128936573493752E-9</v>
      </c>
      <c r="BP111" s="10">
        <f>3/24000000*OO[[#This Row],[124 (04JUL1985 09:00:00)-Water Temperature (C)]]*OO[[#This Row],[66]]</f>
        <v>1.7226843671917499E-9</v>
      </c>
      <c r="BQ111" s="10">
        <f>3/24000000*OO[[#This Row],[125 (04JUL1985 12:00:00)-Water Temperature (C)]]*OO[[#This Row],[67]]</f>
        <v>1.5460592050635E-9</v>
      </c>
      <c r="BR111" s="10">
        <f>3/24000000*OO[[#This Row],[126 (04JUL1985 15:00:00)-Water Temperature (C)]]*OO[[#This Row],[68]]</f>
        <v>1.3688126514423751E-9</v>
      </c>
      <c r="BS111" s="10">
        <f>3/24000000*OO[[#This Row],[127 (04JUL1985 18:00:00)-Water Temperature (C)]]*OO[[#This Row],[69]]</f>
        <v>1.199549355776E-9</v>
      </c>
      <c r="BT111" s="10">
        <f>3/24000000*OO[[#This Row],[128 (04JUL1985 21:00:00)-Water Temperature (C)]]*OO[[#This Row],[70]]</f>
        <v>1.04565512133275E-9</v>
      </c>
      <c r="BU111" s="10">
        <f>3/24000000*OO[[#This Row],[129 (05JUL1985 00:00:00)-Water Temperature (C)]]*OO[[#This Row],[71]]</f>
        <v>9.1581155167124982E-10</v>
      </c>
      <c r="BV111" s="10">
        <f>3/24000000*OO[[#This Row],[130 (05JUL1985 03:00:00)-Water Temperature (C)]]*OO[[#This Row],[72]]</f>
        <v>8.1230703518249991E-10</v>
      </c>
      <c r="BW111" s="10">
        <f>3/24000000*OO[[#This Row],[131 (05JUL1985 06:00:00)-Water Temperature (C)]]*OO[[#This Row],[73]]</f>
        <v>7.26630099950625E-10</v>
      </c>
      <c r="BX111" s="10">
        <f>3/24000000*OO[[#This Row],[132 (05JUL1985 09:00:00)-Water Temperature (C)]]*OO[[#This Row],[74]]</f>
        <v>6.6326643749337493E-10</v>
      </c>
      <c r="BY111" s="10">
        <f>3/24000000*OO[[#This Row],[133 (05JUL1985 12:00:00)-Water Temperature (C)]]*OO[[#This Row],[75]]</f>
        <v>6.0538070513687499E-10</v>
      </c>
      <c r="BZ111" s="10">
        <f>3/24000000*OO[[#This Row],[134 (05JUL1985 15:00:00)-Water Temperature (C)]]*OO[[#This Row],[76]]</f>
        <v>5.4918115335924997E-10</v>
      </c>
      <c r="CA111" s="10">
        <f>3/24000000*OO[[#This Row],[135 (05JUL1985 18:00:00)-Water Temperature (C)]]*OO[[#This Row],[77]]</f>
        <v>4.9591439088512494E-10</v>
      </c>
      <c r="CB111" s="10">
        <f>3/24000000*OO[[#This Row],[136 (05JUL1985 21:00:00)-Water Temperature (C)]]*OO[[#This Row],[78]]</f>
        <v>4.4377007555400001E-10</v>
      </c>
      <c r="CC111" s="10">
        <f>3/24000000*OO[[#This Row],[137 (06JUL1985 00:00:00)-Water Temperature (C)]]*OO[[#This Row],[79]]</f>
        <v>3.9850224292112497E-10</v>
      </c>
      <c r="CD111" s="10">
        <f>3/24000000*OO[[#This Row],[138 (06JUL1985 03:00:00)-Water Temperature (C)]]*OO[[#This Row],[80]]</f>
        <v>3.615533581492499E-10</v>
      </c>
      <c r="CE111" s="10">
        <f>3/24000000*OO[[#This Row],[139 (06JUL1985 06:00:00)-Water Temperature (C)]]*OO[[#This Row],[81]]</f>
        <v>3.3067574163000002E-10</v>
      </c>
      <c r="CF111" s="10">
        <f>3/24000000*OO[[#This Row],[140 (06JUL1985 09:00:00)-Water Temperature (C)]]*OO[[#This Row],[82]]</f>
        <v>3.0859013950624997E-10</v>
      </c>
      <c r="CG111" s="10">
        <f>3/24000000*OO[[#This Row],[141 (06JUL1985 12:00:00)-Water Temperature (C)]]*OO[[#This Row],[83]]</f>
        <v>2.8636145913374996E-10</v>
      </c>
      <c r="CH111" s="10">
        <f>3/24000000*OO[[#This Row],[142 (06JUL1985 15:00:00)-Water Temperature (C)]]*OO[[#This Row],[84]]</f>
        <v>2.6239642385534999E-10</v>
      </c>
      <c r="CI111" s="10">
        <f>3/24000000*OO[[#This Row],[143 (06JUL1985 18:00:00)-Water Temperature (C)]]*OO[[#This Row],[85]]</f>
        <v>2.3891070128152499E-10</v>
      </c>
      <c r="CJ111" s="10">
        <f>3/24000000*OO[[#This Row],[144 (06JUL1985 21:00:00)-Water Temperature (C)]]*OO[[#This Row],[86]]</f>
        <v>2.1493892769337499E-10</v>
      </c>
      <c r="CK111" s="10">
        <f>3/24000000*OO[[#This Row],[145 (07JUL1985 00:00:00)-Water Temperature (C)]]*OO[[#This Row],[87]]</f>
        <v>1.9430579797299996E-10</v>
      </c>
      <c r="CL111" s="10">
        <f>3/24000000*OO[[#This Row],[146 (07JUL1985 03:00:00)-Water Temperature (C)]]*OO[[#This Row],[88]]</f>
        <v>1.7754902131737498E-10</v>
      </c>
      <c r="CM111" s="10">
        <f>3/24000000*OO[[#This Row],[147 (07JUL1985 06:00:00)-Water Temperature (C)]]*OO[[#This Row],[89]]</f>
        <v>1.6372558894747498E-10</v>
      </c>
      <c r="CN111" s="10">
        <f>3/24000000*OO[[#This Row],[148 (07JUL1985 09:00:00)-Water Temperature (C)]]*OO[[#This Row],[90]]</f>
        <v>1.5143185589317503E-10</v>
      </c>
      <c r="CO111" s="10">
        <f>3/24000000*OO[[#This Row],[149 (07JUL1985 12:00:00)-Water Temperature (C)]]*OO[[#This Row],[91]]</f>
        <v>1.4001880820689998E-10</v>
      </c>
      <c r="CP111" s="10">
        <f>3/24000000*OO[[#This Row],[150 (07JUL1985 15:00:00)-Water Temperature (C)]]*OO[[#This Row],[92]]</f>
        <v>1.297507311478125E-10</v>
      </c>
      <c r="CQ111" s="10">
        <f>3/24000000*OO[[#This Row],[151 (07JUL1985 18:00:00)-Water Temperature (C)]]*OO[[#This Row],[93]]</f>
        <v>1.186348019456E-10</v>
      </c>
      <c r="CR111" s="10">
        <f>3/24000000*OO[[#This Row],[152 (07JUL1985 21:00:00)-Water Temperature (C)]]*OO[[#This Row],[94]]</f>
        <v>1.0729807092215E-10</v>
      </c>
      <c r="CS111" s="10">
        <f>3/24000000*OO[[#This Row],[153 (08JUL1985 00:00:00)-Water Temperature (C)]]*OO[[#This Row],[95]]</f>
        <v>9.8188950816599991E-11</v>
      </c>
      <c r="CT111" s="10">
        <f>3/24000000*OO[[#This Row],[154 (08JUL1985 03:00:00)-Water Temperature (C)]]*OO[[#This Row],[96]]</f>
        <v>9.1259897344199988E-11</v>
      </c>
      <c r="CU111" s="10">
        <f>3/24000000*OO[[#This Row],[155 (08JUL1985 06:00:00)-Water Temperature (C)]]*OO[[#This Row],[97]]</f>
        <v>8.5267906324999999E-11</v>
      </c>
      <c r="CV111" s="10">
        <f>3/24000000*OO[[#This Row],[156 (08JUL1985 09:00:00)-Water Temperature (C)]]*OO[[#This Row],[98]]</f>
        <v>8.1023428263749999E-11</v>
      </c>
      <c r="CW111" s="10">
        <f>3/24000000*OO[[#This Row],[157 (08JUL1985 12:00:00)-Water Temperature (C)]]*OO[[#This Row],[99]]</f>
        <v>7.7525568306224993E-11</v>
      </c>
    </row>
    <row r="112" spans="1:101" x14ac:dyDescent="0.35">
      <c r="A112" t="s">
        <v>117</v>
      </c>
      <c r="B112">
        <v>826.17570000000001</v>
      </c>
      <c r="C112" s="10">
        <f>3/24*OO[[#This Row],[59 (26JUN1985 06:00:00)-Water Temperature (C)]]*OO[[#This Row],[1]]/SUM(OO[1])</f>
        <v>0</v>
      </c>
      <c r="D112" s="10">
        <f>3/24*OO[[#This Row],[60 (26JUN1985 09:00:00)-Water Temperature (C)]]*OO[[#This Row],[2]]/SUM(OO[2])</f>
        <v>1.912647082621253E-39</v>
      </c>
      <c r="E112" s="10">
        <f>3/24*OO[[#This Row],[61 (26JUN1985 12:00:00)-Water Temperature (C)]]*OO[[#This Row],[3]]/SUM(OO[3])</f>
        <v>9.1998549939580113E-25</v>
      </c>
      <c r="F112" s="10">
        <f>3/24*OO[[#This Row],[62 (26JUN1985 15:00:00)-Water Temperature (C)]]*OO[[#This Row],[4]]/SUM(OO[4])</f>
        <v>4.4773314245854107E-12</v>
      </c>
      <c r="G112" s="10">
        <f>3/24*OO[[#This Row],[63 (26JUN1985 18:00:00)-Water Temperature (C)]]*OO[[#This Row],[5]]/SUM(OO[5])</f>
        <v>8.3809412310724825E-5</v>
      </c>
      <c r="H112" s="10">
        <f>3/24*OO[[#This Row],[64 (26JUN1985 21:00:00)-Water Temperature (C)]]*OO[[#This Row],[6]]/SUM(OO[6])</f>
        <v>1.5240903038418324E-2</v>
      </c>
      <c r="I112" s="10">
        <f>3/24*OO[[#This Row],[65 (27JUN1985 00:00:00)-Water Temperature (C)]]*OO[[#This Row],[7]]/SUM(OO[7])</f>
        <v>0.10133456093617289</v>
      </c>
      <c r="J112" s="10">
        <f>3/24*OO[[#This Row],[66 (27JUN1985 03:00:00)-Water Temperature (C)]]*OO[[#This Row],[8]]/SUM(OO[8])</f>
        <v>9.1202799997534986E-2</v>
      </c>
      <c r="K112" s="10">
        <f>3/24*OO[[#This Row],[67 (27JUN1985 06:00:00)-Water Temperature (C)]]*OO[[#This Row],[9]]/SUM(OO[9])</f>
        <v>2.1146760889837239E-2</v>
      </c>
      <c r="L112" s="10">
        <f>3/24*OO[[#This Row],[68 (27JUN1985 09:00:00)-Water Temperature (C)]]*OO[[#This Row],[10]]/SUM(OO[10])</f>
        <v>1.9192257580353538E-3</v>
      </c>
      <c r="M112" s="10">
        <f>3/24*OO[[#This Row],[69 (27JUN1985 12:00:00)-Water Temperature (C)]]*OO[[#This Row],[11]]/SUM(OO[11])</f>
        <v>1.0392322508151583E-4</v>
      </c>
      <c r="N112" s="10">
        <f>3/24*OO[[#This Row],[70 (27JUN1985 15:00:00)-Water Temperature (C)]]*OO[[#This Row],[12]]/SUM(OO[12])</f>
        <v>1.79434757065812E-5</v>
      </c>
      <c r="O112" s="10">
        <f>3/24*OO[[#This Row],[71 (27JUN1985 18:00:00)-Water Temperature (C)]]*OO[[#This Row],[13]]/SUM(OO[13])</f>
        <v>1.2907868395331942E-5</v>
      </c>
      <c r="P112" s="10">
        <f>3/24*OO[[#This Row],[72 (27JUN1985 21:00:00)-Water Temperature (C)]]*OO[[#This Row],[14]]/SUM(OO[14])</f>
        <v>1.0422964093364088E-5</v>
      </c>
      <c r="Q112" s="10">
        <f>3/24*OO[[#This Row],[73 (28JUN1985 00:00:00)-Water Temperature (C)]]*OO[[#This Row],[15]]/SUM(OO[15])</f>
        <v>8.405364761210533E-6</v>
      </c>
      <c r="R112" s="10">
        <f>3/24*OO[[#This Row],[74 (28JUN1985 03:00:00)-Water Temperature (C)]]*OO[[#This Row],[16]]/SUM(OO[16])</f>
        <v>6.8217617861301921E-6</v>
      </c>
      <c r="S112" s="10">
        <f>3/24*OO[[#This Row],[75 (28JUN1985 06:00:00)-Water Temperature (C)]]*OO[[#This Row],[17]]/SUM(OO[17])</f>
        <v>5.5460863690173948E-6</v>
      </c>
      <c r="T112" s="10">
        <f>3/24*OO[[#This Row],[76 (28JUN1985 09:00:00)-Water Temperature (C)]]*OO[[#This Row],[18]]/SUM(OO[18])</f>
        <v>4.5588020621256848E-6</v>
      </c>
      <c r="U112" s="10">
        <f>3/24*OO[[#This Row],[77 (28JUN1985 12:00:00)-Water Temperature (C)]]*OO[[#This Row],[19]]/SUM(OO[19])</f>
        <v>3.7420101010009623E-6</v>
      </c>
      <c r="V112" s="10">
        <f>3/24000000*OO[[#This Row],[78 (28JUN1985 15:00:00)-Water Temperature (C)]]*OO[[#This Row],[20]]</f>
        <v>3.0303380689050001E-6</v>
      </c>
      <c r="W112" s="10">
        <f>3/24000000*OO[[#This Row],[79 (28JUN1985 18:00:00)-Water Temperature (C)]]*OO[[#This Row],[21]]</f>
        <v>2.4513986839462497E-6</v>
      </c>
      <c r="X112" s="10">
        <f>3/24000000*OO[[#This Row],[80 (28JUN1985 21:00:00)-Water Temperature (C)]]*OO[[#This Row],[22]]</f>
        <v>1.9654412661540002E-6</v>
      </c>
      <c r="Y112" s="10">
        <f>3/24000000*OO[[#This Row],[81 (29JUN1985 00:00:00)-Water Temperature (C)]]*OO[[#This Row],[23]]</f>
        <v>1.5812736818773751E-6</v>
      </c>
      <c r="Z112" s="10">
        <f>3/24000000*OO[[#This Row],[82 (29JUN1985 03:00:00)-Water Temperature (C)]]*OO[[#This Row],[24]]</f>
        <v>1.2873852313446249E-6</v>
      </c>
      <c r="AA112" s="10">
        <f>3/24000000*OO[[#This Row],[83 (29JUN1985 06:00:00)-Water Temperature (C)]]*OO[[#This Row],[25]]</f>
        <v>1.0577358262165001E-6</v>
      </c>
      <c r="AB112" s="10">
        <f>3/24000000*OO[[#This Row],[84 (29JUN1985 09:00:00)-Water Temperature (C)]]*OO[[#This Row],[26]]</f>
        <v>8.853610402175E-7</v>
      </c>
      <c r="AC112" s="10">
        <f>3/24000000*OO[[#This Row],[85 (29JUN1985 12:00:00)-Water Temperature (C)]]*OO[[#This Row],[27]]</f>
        <v>7.3793049273199987E-7</v>
      </c>
      <c r="AD112" s="10">
        <f>3/24000000*OO[[#This Row],[86 (29JUN1985 15:00:00)-Water Temperature (C)]]*OO[[#This Row],[28]]</f>
        <v>6.0775672220674989E-7</v>
      </c>
      <c r="AE112" s="10">
        <f>3/24000000*OO[[#This Row],[88 (29JUN1985 21:00:00)-Water Temperature (C)]]*OO[[#This Row],[30]]</f>
        <v>3.9930990600599993E-7</v>
      </c>
      <c r="AF112" s="10">
        <f>3/24000000*OO[[#This Row],[88 (29JUN1985 21:00:00)-Water Temperature (C)]]*OO[[#This Row],[30]]</f>
        <v>3.9930990600599993E-7</v>
      </c>
      <c r="AG112" s="10">
        <f>3/24000000*OO[[#This Row],[89 (30JUN1985 00:00:00)-Water Temperature (C)]]*OO[[#This Row],[31]]</f>
        <v>3.2175161733599999E-7</v>
      </c>
      <c r="AH112" s="10">
        <f>3/24000000*OO[[#This Row],[90 (30JUN1985 03:00:00)-Water Temperature (C)]]*OO[[#This Row],[32]]</f>
        <v>2.6265020428849999E-7</v>
      </c>
      <c r="AI112" s="10">
        <f>3/24000000*OO[[#This Row],[91 (30JUN1985 06:00:00)-Water Temperature (C)]]*OO[[#This Row],[33]]</f>
        <v>2.1746491824897497E-7</v>
      </c>
      <c r="AJ112" s="10">
        <f>3/24000000*OO[[#This Row],[92 (30JUN1985 09:00:00)-Water Temperature (C)]]*OO[[#This Row],[34]]</f>
        <v>1.835826968471875E-7</v>
      </c>
      <c r="AK112" s="10">
        <f>3/24000000*OO[[#This Row],[93 (30JUN1985 12:00:00)-Water Temperature (C)]]*OO[[#This Row],[35]]</f>
        <v>1.5552875725414999E-7</v>
      </c>
      <c r="AL112" s="10">
        <f>3/24000000*OO[[#This Row],[94 (30JUN1985 15:00:00)-Water Temperature (C)]]*OO[[#This Row],[36]]</f>
        <v>1.309798659423E-7</v>
      </c>
      <c r="AM112" s="10">
        <f>3/24000000*OO[[#This Row],[95 (30JUN1985 18:00:00)-Water Temperature (C)]]*OO[[#This Row],[37]]</f>
        <v>1.095605454943E-7</v>
      </c>
      <c r="AN112" s="10">
        <f>3/24000000*OO[[#This Row],[96 (30JUN1985 21:00:00)-Water Temperature (C)]]*OO[[#This Row],[38]]</f>
        <v>9.0359387264875008E-8</v>
      </c>
      <c r="AO112" s="10">
        <f>3/24000000*OO[[#This Row],[97 (01JUL1985 00:00:00)-Water Temperature (C)]]*OO[[#This Row],[39]]</f>
        <v>7.5003810333199998E-8</v>
      </c>
      <c r="AP112" s="10">
        <f>3/24000000*OO[[#This Row],[98 (01JUL1985 03:00:00)-Water Temperature (C)]]*OO[[#This Row],[40]]</f>
        <v>6.3608860283324996E-8</v>
      </c>
      <c r="AQ112" s="10">
        <f>3/24000000*OO[[#This Row],[99 (01JUL1985 06:00:00)-Water Temperature (C)]]*OO[[#This Row],[41]]</f>
        <v>5.4960556819999999E-8</v>
      </c>
      <c r="AR112" s="10">
        <f>3/24000000*OO[[#This Row],[100 (01JUL1985 09:00:00)-Water Temperature (C)]]*OO[[#This Row],[42]]</f>
        <v>4.8733921241500002E-8</v>
      </c>
      <c r="AS112" s="10">
        <f>3/24000000*OO[[#This Row],[101 (01JUL1985 12:00:00)-Water Temperature (C)]]*OO[[#This Row],[43]]</f>
        <v>4.3107720464850002E-8</v>
      </c>
      <c r="AT112" s="10">
        <f>3/24000000*OO[[#This Row],[102 (01JUL1985 15:00:00)-Water Temperature (C)]]*OO[[#This Row],[44]]</f>
        <v>3.7427331820999996E-8</v>
      </c>
      <c r="AU112" s="10">
        <f>3/24000000*OO[[#This Row],[103 (01JUL1985 18:00:00)-Water Temperature (C)]]*OO[[#This Row],[45]]</f>
        <v>3.2197849854399999E-8</v>
      </c>
      <c r="AV112" s="10">
        <f>3/24000000*OO[[#This Row],[104 (01JUL1985 21:00:00)-Water Temperature (C)]]*OO[[#This Row],[46]]</f>
        <v>2.7579775820287495E-8</v>
      </c>
      <c r="AW112" s="10">
        <f>3/24000000*OO[[#This Row],[105 (02JUL1985 00:00:00)-Water Temperature (C)]]*OO[[#This Row],[47]]</f>
        <v>2.4087572134372492E-8</v>
      </c>
      <c r="AX112" s="10">
        <f>3/24000000*OO[[#This Row],[106 (02JUL1985 03:00:00)-Water Temperature (C)]]*OO[[#This Row],[48]]</f>
        <v>2.1393514625684997E-8</v>
      </c>
      <c r="AY112" s="10">
        <f>3/24000000*OO[[#This Row],[107 (02JUL1985 06:00:00)-Water Temperature (C)]]*OO[[#This Row],[49]]</f>
        <v>1.9024883341200001E-8</v>
      </c>
      <c r="AZ112" s="10">
        <f>3/24000000*OO[[#This Row],[108 (02JUL1985 09:00:00)-Water Temperature (C)]]*OO[[#This Row],[50]]</f>
        <v>1.67804225412425E-8</v>
      </c>
      <c r="BA112" s="10">
        <f>3/24000000*OO[[#This Row],[109 (02JUL1985 12:00:00)-Water Temperature (C)]]*OO[[#This Row],[51]]</f>
        <v>1.4856845241E-8</v>
      </c>
      <c r="BB112" s="10">
        <f>3/24000000*OO[[#This Row],[110 (02JUL1985 15:00:00)-Water Temperature (C)]]*OO[[#This Row],[52]]</f>
        <v>1.3229693288297499E-8</v>
      </c>
      <c r="BC112" s="10">
        <f>3/24000000*OO[[#This Row],[111 (02JUL1985 18:00:00)-Water Temperature (C)]]*OO[[#This Row],[53]]</f>
        <v>1.1797245554399998E-8</v>
      </c>
      <c r="BD112" s="10">
        <f>3/24000000*OO[[#This Row],[112 (02JUL1985 21:00:00)-Water Temperature (C)]]*OO[[#This Row],[54]]</f>
        <v>1.0324465012890001E-8</v>
      </c>
      <c r="BE112" s="10">
        <f>3/24000000*OO[[#This Row],[113 (03JUL1985 00:00:00)-Water Temperature (C)]]*OO[[#This Row],[55]]</f>
        <v>8.9483750871199994E-9</v>
      </c>
      <c r="BF112" s="10">
        <f>3/24000000*OO[[#This Row],[114 (03JUL1985 03:00:00)-Water Temperature (C)]]*OO[[#This Row],[56]]</f>
        <v>7.8153066465650003E-9</v>
      </c>
      <c r="BG112" s="10">
        <f>3/24000000*OO[[#This Row],[115 (03JUL1985 06:00:00)-Water Temperature (C)]]*OO[[#This Row],[57]]</f>
        <v>6.8553061191999994E-9</v>
      </c>
      <c r="BH112" s="10">
        <f>3/24000000*OO[[#This Row],[116 (03JUL1985 09:00:00)-Water Temperature (C)]]*OO[[#This Row],[58]]</f>
        <v>6.0810187469062496E-9</v>
      </c>
      <c r="BI112" s="10">
        <f>3/24000000*OO[[#This Row],[117 (03JUL1985 12:00:00)-Water Temperature (C)]]*OO[[#This Row],[59]]</f>
        <v>5.4061541798549998E-9</v>
      </c>
      <c r="BJ112" s="10">
        <f>3/24000000*OO[[#This Row],[118 (03JUL1985 15:00:00)-Water Temperature (C)]]*OO[[#This Row],[60]]</f>
        <v>4.7580194192050004E-9</v>
      </c>
      <c r="BK112" s="10">
        <f>3/24000000*OO[[#This Row],[119 (03JUL1985 18:00:00)-Water Temperature (C)]]*OO[[#This Row],[61]]</f>
        <v>4.1359187097487499E-9</v>
      </c>
      <c r="BL112" s="10">
        <f>3/24000000*OO[[#This Row],[120 (03JUL1985 21:00:00)-Water Temperature (C)]]*OO[[#This Row],[62]]</f>
        <v>3.5350863910974998E-9</v>
      </c>
      <c r="BM112" s="10">
        <f>3/24000000*OO[[#This Row],[121 (04JUL1985 00:00:00)-Water Temperature (C)]]*OO[[#This Row],[63]]</f>
        <v>3.0475507068037497E-9</v>
      </c>
      <c r="BN112" s="10">
        <f>3/24000000*OO[[#This Row],[122 (04JUL1985 03:00:00)-Water Temperature (C)]]*OO[[#This Row],[64]]</f>
        <v>2.6747864697087499E-9</v>
      </c>
      <c r="BO112" s="10">
        <f>3/24000000*OO[[#This Row],[123 (04JUL1985 06:00:00)-Water Temperature (C)]]*OO[[#This Row],[65]]</f>
        <v>2.3711537864374999E-9</v>
      </c>
      <c r="BP112" s="10">
        <f>3/24000000*OO[[#This Row],[124 (04JUL1985 09:00:00)-Water Temperature (C)]]*OO[[#This Row],[66]]</f>
        <v>2.1380717315179996E-9</v>
      </c>
      <c r="BQ112" s="10">
        <f>3/24000000*OO[[#This Row],[125 (04JUL1985 12:00:00)-Water Temperature (C)]]*OO[[#This Row],[67]]</f>
        <v>1.9210691642534999E-9</v>
      </c>
      <c r="BR112" s="10">
        <f>3/24000000*OO[[#This Row],[126 (04JUL1985 15:00:00)-Water Temperature (C)]]*OO[[#This Row],[68]]</f>
        <v>1.702078662625E-9</v>
      </c>
      <c r="BS112" s="10">
        <f>3/24000000*OO[[#This Row],[127 (04JUL1985 18:00:00)-Water Temperature (C)]]*OO[[#This Row],[69]]</f>
        <v>1.4904077078249999E-9</v>
      </c>
      <c r="BT112" s="10">
        <f>3/24000000*OO[[#This Row],[128 (04JUL1985 21:00:00)-Water Temperature (C)]]*OO[[#This Row],[70]]</f>
        <v>1.2972530688345001E-9</v>
      </c>
      <c r="BU112" s="10">
        <f>3/24000000*OO[[#This Row],[129 (05JUL1985 00:00:00)-Water Temperature (C)]]*OO[[#This Row],[71]]</f>
        <v>1.1346552294824998E-9</v>
      </c>
      <c r="BV112" s="10">
        <f>3/24000000*OO[[#This Row],[130 (05JUL1985 03:00:00)-Water Temperature (C)]]*OO[[#This Row],[72]]</f>
        <v>1.005714930524E-9</v>
      </c>
      <c r="BW112" s="10">
        <f>3/24000000*OO[[#This Row],[131 (05JUL1985 06:00:00)-Water Temperature (C)]]*OO[[#This Row],[73]]</f>
        <v>8.9931560479699976E-10</v>
      </c>
      <c r="BX112" s="10">
        <f>3/24000000*OO[[#This Row],[132 (05JUL1985 09:00:00)-Water Temperature (C)]]*OO[[#This Row],[74]]</f>
        <v>8.2188388982699995E-10</v>
      </c>
      <c r="BY112" s="10">
        <f>3/24000000*OO[[#This Row],[133 (05JUL1985 12:00:00)-Water Temperature (C)]]*OO[[#This Row],[75]]</f>
        <v>7.5088212650999996E-10</v>
      </c>
      <c r="BZ112" s="10">
        <f>3/24000000*OO[[#This Row],[134 (05JUL1985 15:00:00)-Water Temperature (C)]]*OO[[#This Row],[76]]</f>
        <v>6.8156838041624987E-10</v>
      </c>
      <c r="CA112" s="10">
        <f>3/24000000*OO[[#This Row],[135 (05JUL1985 18:00:00)-Water Temperature (C)]]*OO[[#This Row],[77]]</f>
        <v>6.1504535328000008E-10</v>
      </c>
      <c r="CB112" s="10">
        <f>3/24000000*OO[[#This Row],[136 (05JUL1985 21:00:00)-Water Temperature (C)]]*OO[[#This Row],[78]]</f>
        <v>5.4928904869874996E-10</v>
      </c>
      <c r="CC112" s="10">
        <f>3/24000000*OO[[#This Row],[137 (06JUL1985 00:00:00)-Water Temperature (C)]]*OO[[#This Row],[79]]</f>
        <v>4.9251146338374998E-10</v>
      </c>
      <c r="CD112" s="10">
        <f>3/24000000*OO[[#This Row],[138 (06JUL1985 03:00:00)-Water Temperature (C)]]*OO[[#This Row],[80]]</f>
        <v>4.4657441931487497E-10</v>
      </c>
      <c r="CE112" s="10">
        <f>3/24000000*OO[[#This Row],[139 (06JUL1985 06:00:00)-Water Temperature (C)]]*OO[[#This Row],[81]]</f>
        <v>4.0860034090312503E-10</v>
      </c>
      <c r="CF112" s="10">
        <f>3/24000000*OO[[#This Row],[140 (06JUL1985 09:00:00)-Water Temperature (C)]]*OO[[#This Row],[82]]</f>
        <v>3.8199305699012495E-10</v>
      </c>
      <c r="CG112" s="10">
        <f>3/24000000*OO[[#This Row],[141 (06JUL1985 12:00:00)-Water Temperature (C)]]*OO[[#This Row],[83]]</f>
        <v>3.5495454264599993E-10</v>
      </c>
      <c r="CH112" s="10">
        <f>3/24000000*OO[[#This Row],[142 (06JUL1985 15:00:00)-Water Temperature (C)]]*OO[[#This Row],[84]]</f>
        <v>3.2553900139337503E-10</v>
      </c>
      <c r="CI112" s="10">
        <f>3/24000000*OO[[#This Row],[143 (06JUL1985 18:00:00)-Water Temperature (C)]]*OO[[#This Row],[85]]</f>
        <v>2.9629645472750001E-10</v>
      </c>
      <c r="CJ112" s="10">
        <f>3/24000000*OO[[#This Row],[144 (06JUL1985 21:00:00)-Water Temperature (C)]]*OO[[#This Row],[86]]</f>
        <v>2.660322001425E-10</v>
      </c>
      <c r="CK112" s="10">
        <f>3/24000000*OO[[#This Row],[145 (07JUL1985 00:00:00)-Water Temperature (C)]]*OO[[#This Row],[87]]</f>
        <v>2.4014454691931249E-10</v>
      </c>
      <c r="CL112" s="10">
        <f>3/24000000*OO[[#This Row],[146 (07JUL1985 03:00:00)-Water Temperature (C)]]*OO[[#This Row],[88]]</f>
        <v>2.1915995355599998E-10</v>
      </c>
      <c r="CM112" s="10">
        <f>3/24000000*OO[[#This Row],[147 (07JUL1985 06:00:00)-Water Temperature (C)]]*OO[[#This Row],[89]]</f>
        <v>2.0194298863443747E-10</v>
      </c>
      <c r="CN112" s="10">
        <f>3/24000000*OO[[#This Row],[148 (07JUL1985 09:00:00)-Water Temperature (C)]]*OO[[#This Row],[90]]</f>
        <v>1.869446533149E-10</v>
      </c>
      <c r="CO112" s="10">
        <f>3/24000000*OO[[#This Row],[149 (07JUL1985 12:00:00)-Water Temperature (C)]]*OO[[#This Row],[91]]</f>
        <v>1.7321160051314998E-10</v>
      </c>
      <c r="CP112" s="10">
        <f>3/24000000*OO[[#This Row],[150 (07JUL1985 15:00:00)-Water Temperature (C)]]*OO[[#This Row],[92]]</f>
        <v>1.6062019898625001E-10</v>
      </c>
      <c r="CQ112" s="10">
        <f>3/24000000*OO[[#This Row],[151 (07JUL1985 18:00:00)-Water Temperature (C)]]*OO[[#This Row],[93]]</f>
        <v>1.4678216062589998E-10</v>
      </c>
      <c r="CR112" s="10">
        <f>3/24000000*OO[[#This Row],[152 (07JUL1985 21:00:00)-Water Temperature (C)]]*OO[[#This Row],[94]]</f>
        <v>1.3266081221242498E-10</v>
      </c>
      <c r="CS112" s="10">
        <f>3/24000000*OO[[#This Row],[153 (08JUL1985 00:00:00)-Water Temperature (C)]]*OO[[#This Row],[95]]</f>
        <v>1.2117815652799999E-10</v>
      </c>
      <c r="CT112" s="10">
        <f>3/24000000*OO[[#This Row],[154 (08JUL1985 03:00:00)-Water Temperature (C)]]*OO[[#This Row],[96]]</f>
        <v>1.1247480356032499E-10</v>
      </c>
      <c r="CU112" s="10">
        <f>3/24000000*OO[[#This Row],[155 (08JUL1985 06:00:00)-Water Temperature (C)]]*OO[[#This Row],[97]]</f>
        <v>1.05097145937E-10</v>
      </c>
      <c r="CV112" s="10">
        <f>3/24000000*OO[[#This Row],[156 (08JUL1985 09:00:00)-Water Temperature (C)]]*OO[[#This Row],[98]]</f>
        <v>1.0000479893762499E-10</v>
      </c>
      <c r="CW112" s="10">
        <f>3/24000000*OO[[#This Row],[157 (08JUL1985 12:00:00)-Water Temperature (C)]]*OO[[#This Row],[99]]</f>
        <v>9.5733706583125001E-11</v>
      </c>
    </row>
    <row r="113" spans="1:101" x14ac:dyDescent="0.35">
      <c r="A113" t="s">
        <v>118</v>
      </c>
      <c r="B113">
        <v>907.41089999999997</v>
      </c>
      <c r="C113" s="10">
        <f>3/24*OO[[#This Row],[59 (26JUN1985 06:00:00)-Water Temperature (C)]]*OO[[#This Row],[1]]/SUM(OO[1])</f>
        <v>0</v>
      </c>
      <c r="D113" s="10">
        <f>3/24*OO[[#This Row],[60 (26JUN1985 09:00:00)-Water Temperature (C)]]*OO[[#This Row],[2]]/SUM(OO[2])</f>
        <v>2.7963767212455116E-40</v>
      </c>
      <c r="E113" s="10">
        <f>3/24*OO[[#This Row],[61 (26JUN1985 12:00:00)-Water Temperature (C)]]*OO[[#This Row],[3]]/SUM(OO[3])</f>
        <v>1.5434979854465739E-25</v>
      </c>
      <c r="F113" s="10">
        <f>3/24*OO[[#This Row],[62 (26JUN1985 15:00:00)-Water Temperature (C)]]*OO[[#This Row],[4]]/SUM(OO[4])</f>
        <v>7.8945408581081052E-13</v>
      </c>
      <c r="G113" s="10">
        <f>3/24*OO[[#This Row],[63 (26JUN1985 18:00:00)-Water Temperature (C)]]*OO[[#This Row],[5]]/SUM(OO[5])</f>
        <v>4.7687313463042916E-5</v>
      </c>
      <c r="H113" s="10">
        <f>3/24*OO[[#This Row],[64 (26JUN1985 21:00:00)-Water Temperature (C)]]*OO[[#This Row],[6]]/SUM(OO[6])</f>
        <v>1.2655918198021554E-2</v>
      </c>
      <c r="I113" s="10">
        <f>3/24*OO[[#This Row],[65 (27JUN1985 00:00:00)-Water Temperature (C)]]*OO[[#This Row],[7]]/SUM(OO[7])</f>
        <v>0.10752988422069866</v>
      </c>
      <c r="J113" s="10">
        <f>3/24*OO[[#This Row],[66 (27JUN1985 03:00:00)-Water Temperature (C)]]*OO[[#This Row],[8]]/SUM(OO[8])</f>
        <v>0.11696032190441208</v>
      </c>
      <c r="K113" s="10">
        <f>3/24*OO[[#This Row],[67 (27JUN1985 06:00:00)-Water Temperature (C)]]*OO[[#This Row],[9]]/SUM(OO[9])</f>
        <v>3.1641479868974642E-2</v>
      </c>
      <c r="L113" s="10">
        <f>3/24*OO[[#This Row],[68 (27JUN1985 09:00:00)-Water Temperature (C)]]*OO[[#This Row],[10]]/SUM(OO[10])</f>
        <v>3.2536777998110949E-3</v>
      </c>
      <c r="M113" s="10">
        <f>3/24*OO[[#This Row],[69 (27JUN1985 12:00:00)-Water Temperature (C)]]*OO[[#This Row],[11]]/SUM(OO[11])</f>
        <v>1.83392652490971E-4</v>
      </c>
      <c r="N113" s="10">
        <f>3/24*OO[[#This Row],[70 (27JUN1985 15:00:00)-Water Temperature (C)]]*OO[[#This Row],[12]]/SUM(OO[12])</f>
        <v>2.3604228777438803E-5</v>
      </c>
      <c r="O113" s="10">
        <f>3/24*OO[[#This Row],[71 (27JUN1985 18:00:00)-Water Temperature (C)]]*OO[[#This Row],[13]]/SUM(OO[13])</f>
        <v>1.5643763007026711E-5</v>
      </c>
      <c r="P113" s="10">
        <f>3/24*OO[[#This Row],[72 (27JUN1985 21:00:00)-Water Temperature (C)]]*OO[[#This Row],[14]]/SUM(OO[14])</f>
        <v>1.2590245014403921E-5</v>
      </c>
      <c r="Q113" s="10">
        <f>3/24*OO[[#This Row],[73 (28JUN1985 00:00:00)-Water Temperature (C)]]*OO[[#This Row],[15]]/SUM(OO[15])</f>
        <v>1.0143343650550832E-5</v>
      </c>
      <c r="R113" s="10">
        <f>3/24*OO[[#This Row],[74 (28JUN1985 03:00:00)-Water Temperature (C)]]*OO[[#This Row],[16]]/SUM(OO[16])</f>
        <v>8.2285410415804998E-6</v>
      </c>
      <c r="S113" s="10">
        <f>3/24*OO[[#This Row],[75 (28JUN1985 06:00:00)-Water Temperature (C)]]*OO[[#This Row],[17]]/SUM(OO[17])</f>
        <v>6.6900720958292696E-6</v>
      </c>
      <c r="T113" s="10">
        <f>3/24*OO[[#This Row],[76 (28JUN1985 09:00:00)-Water Temperature (C)]]*OO[[#This Row],[18]]/SUM(OO[18])</f>
        <v>5.5070646640316179E-6</v>
      </c>
      <c r="U113" s="10">
        <f>3/24*OO[[#This Row],[77 (28JUN1985 12:00:00)-Water Temperature (C)]]*OO[[#This Row],[19]]/SUM(OO[19])</f>
        <v>4.5276984979994148E-6</v>
      </c>
      <c r="V113" s="10">
        <f>3/24000000*OO[[#This Row],[78 (28JUN1985 15:00:00)-Water Temperature (C)]]*OO[[#This Row],[20]]</f>
        <v>3.6684799152750005E-6</v>
      </c>
      <c r="W113" s="10">
        <f>3/24000000*OO[[#This Row],[79 (28JUN1985 18:00:00)-Water Temperature (C)]]*OO[[#This Row],[21]]</f>
        <v>2.9678830486875001E-6</v>
      </c>
      <c r="X113" s="10">
        <f>3/24000000*OO[[#This Row],[80 (28JUN1985 21:00:00)-Water Temperature (C)]]*OO[[#This Row],[22]]</f>
        <v>2.3764486335014998E-6</v>
      </c>
      <c r="Y113" s="10">
        <f>3/24000000*OO[[#This Row],[81 (29JUN1985 00:00:00)-Water Temperature (C)]]*OO[[#This Row],[23]]</f>
        <v>1.9081775272705001E-6</v>
      </c>
      <c r="Z113" s="10">
        <f>3/24000000*OO[[#This Row],[82 (29JUN1985 03:00:00)-Water Temperature (C)]]*OO[[#This Row],[24]]</f>
        <v>1.5521369758328749E-6</v>
      </c>
      <c r="AA113" s="10">
        <f>3/24000000*OO[[#This Row],[83 (29JUN1985 06:00:00)-Water Temperature (C)]]*OO[[#This Row],[25]]</f>
        <v>1.2752150329476251E-6</v>
      </c>
      <c r="AB113" s="10">
        <f>3/24000000*OO[[#This Row],[84 (29JUN1985 09:00:00)-Water Temperature (C)]]*OO[[#This Row],[26]]</f>
        <v>1.0691639367649998E-6</v>
      </c>
      <c r="AC113" s="10">
        <f>3/24000000*OO[[#This Row],[85 (29JUN1985 12:00:00)-Water Temperature (C)]]*OO[[#This Row],[27]]</f>
        <v>8.9242990177074997E-7</v>
      </c>
      <c r="AD113" s="10">
        <f>3/24000000*OO[[#This Row],[86 (29JUN1985 15:00:00)-Water Temperature (C)]]*OO[[#This Row],[28]]</f>
        <v>7.3580213718700013E-7</v>
      </c>
      <c r="AE113" s="10">
        <f>3/24000000*OO[[#This Row],[88 (29JUN1985 21:00:00)-Water Temperature (C)]]*OO[[#This Row],[30]]</f>
        <v>4.8261578830425004E-7</v>
      </c>
      <c r="AF113" s="10">
        <f>3/24000000*OO[[#This Row],[88 (29JUN1985 21:00:00)-Water Temperature (C)]]*OO[[#This Row],[30]]</f>
        <v>4.8261578830425004E-7</v>
      </c>
      <c r="AG113" s="10">
        <f>3/24000000*OO[[#This Row],[89 (30JUN1985 00:00:00)-Water Temperature (C)]]*OO[[#This Row],[31]]</f>
        <v>3.8823515039312495E-7</v>
      </c>
      <c r="AH113" s="10">
        <f>3/24000000*OO[[#This Row],[90 (30JUN1985 03:00:00)-Water Temperature (C)]]*OO[[#This Row],[32]]</f>
        <v>3.1651633909949999E-7</v>
      </c>
      <c r="AI113" s="10">
        <f>3/24000000*OO[[#This Row],[91 (30JUN1985 06:00:00)-Water Temperature (C)]]*OO[[#This Row],[33]]</f>
        <v>2.6185706230725E-7</v>
      </c>
      <c r="AJ113" s="10">
        <f>3/24000000*OO[[#This Row],[92 (30JUN1985 09:00:00)-Water Temperature (C)]]*OO[[#This Row],[34]]</f>
        <v>2.2126862650922495E-7</v>
      </c>
      <c r="AK113" s="10">
        <f>3/24000000*OO[[#This Row],[93 (30JUN1985 12:00:00)-Water Temperature (C)]]*OO[[#This Row],[35]]</f>
        <v>1.877408066725125E-7</v>
      </c>
      <c r="AL113" s="10">
        <f>3/24000000*OO[[#This Row],[94 (30JUN1985 15:00:00)-Water Temperature (C)]]*OO[[#This Row],[36]]</f>
        <v>1.5819827966670001E-7</v>
      </c>
      <c r="AM113" s="10">
        <f>3/24000000*OO[[#This Row],[95 (30JUN1985 18:00:00)-Water Temperature (C)]]*OO[[#This Row],[37]]</f>
        <v>1.3230113761556249E-7</v>
      </c>
      <c r="AN113" s="10">
        <f>3/24000000*OO[[#This Row],[96 (30JUN1985 21:00:00)-Water Temperature (C)]]*OO[[#This Row],[38]]</f>
        <v>1.0891164735134999E-7</v>
      </c>
      <c r="AO113" s="10">
        <f>3/24000000*OO[[#This Row],[97 (01JUL1985 00:00:00)-Water Temperature (C)]]*OO[[#This Row],[39]]</f>
        <v>9.0167319163562507E-8</v>
      </c>
      <c r="AP113" s="10">
        <f>3/24000000*OO[[#This Row],[98 (01JUL1985 03:00:00)-Water Temperature (C)]]*OO[[#This Row],[40]]</f>
        <v>7.631002212041251E-8</v>
      </c>
      <c r="AQ113" s="10">
        <f>3/24000000*OO[[#This Row],[99 (01JUL1985 06:00:00)-Water Temperature (C)]]*OO[[#This Row],[41]]</f>
        <v>6.5850049052399989E-8</v>
      </c>
      <c r="AR113" s="10">
        <f>3/24000000*OO[[#This Row],[100 (01JUL1985 09:00:00)-Water Temperature (C)]]*OO[[#This Row],[42]]</f>
        <v>5.8421703196999991E-8</v>
      </c>
      <c r="AS113" s="10">
        <f>3/24000000*OO[[#This Row],[101 (01JUL1985 12:00:00)-Water Temperature (C)]]*OO[[#This Row],[43]]</f>
        <v>5.1744448153700005E-8</v>
      </c>
      <c r="AT113" s="10">
        <f>3/24000000*OO[[#This Row],[102 (01JUL1985 15:00:00)-Water Temperature (C)]]*OO[[#This Row],[44]]</f>
        <v>4.4961876661825007E-8</v>
      </c>
      <c r="AU113" s="10">
        <f>3/24000000*OO[[#This Row],[103 (01JUL1985 18:00:00)-Water Temperature (C)]]*OO[[#This Row],[45]]</f>
        <v>3.8687002708987503E-8</v>
      </c>
      <c r="AV113" s="10">
        <f>3/24000000*OO[[#This Row],[104 (01JUL1985 21:00:00)-Water Temperature (C)]]*OO[[#This Row],[46]]</f>
        <v>3.3079968642599996E-8</v>
      </c>
      <c r="AW113" s="10">
        <f>3/24000000*OO[[#This Row],[105 (02JUL1985 00:00:00)-Water Temperature (C)]]*OO[[#This Row],[47]]</f>
        <v>2.8832085207637505E-8</v>
      </c>
      <c r="AX113" s="10">
        <f>3/24000000*OO[[#This Row],[106 (02JUL1985 03:00:00)-Water Temperature (C)]]*OO[[#This Row],[48]]</f>
        <v>2.5574847102724999E-8</v>
      </c>
      <c r="AY113" s="10">
        <f>3/24000000*OO[[#This Row],[107 (02JUL1985 06:00:00)-Water Temperature (C)]]*OO[[#This Row],[49]]</f>
        <v>2.2752057856082498E-8</v>
      </c>
      <c r="AZ113" s="10">
        <f>3/24000000*OO[[#This Row],[108 (02JUL1985 09:00:00)-Water Temperature (C)]]*OO[[#This Row],[50]]</f>
        <v>2.0084349594147497E-8</v>
      </c>
      <c r="BA113" s="10">
        <f>3/24000000*OO[[#This Row],[109 (02JUL1985 12:00:00)-Water Temperature (C)]]*OO[[#This Row],[51]]</f>
        <v>1.7811597625219997E-8</v>
      </c>
      <c r="BB113" s="10">
        <f>3/24000000*OO[[#This Row],[110 (02JUL1985 15:00:00)-Water Temperature (C)]]*OO[[#This Row],[52]]</f>
        <v>1.5867818323279999E-8</v>
      </c>
      <c r="BC113" s="10">
        <f>3/24000000*OO[[#This Row],[111 (02JUL1985 18:00:00)-Water Temperature (C)]]*OO[[#This Row],[53]]</f>
        <v>1.4147239713906251E-8</v>
      </c>
      <c r="BD113" s="10">
        <f>3/24000000*OO[[#This Row],[112 (02JUL1985 21:00:00)-Water Temperature (C)]]*OO[[#This Row],[54]]</f>
        <v>1.2372194381971248E-8</v>
      </c>
      <c r="BE113" s="10">
        <f>3/24000000*OO[[#This Row],[113 (03JUL1985 00:00:00)-Water Temperature (C)]]*OO[[#This Row],[55]]</f>
        <v>1.0712743168727499E-8</v>
      </c>
      <c r="BF113" s="10">
        <f>3/24000000*OO[[#This Row],[114 (03JUL1985 03:00:00)-Water Temperature (C)]]*OO[[#This Row],[56]]</f>
        <v>9.3509693259950001E-9</v>
      </c>
      <c r="BG113" s="10">
        <f>3/24000000*OO[[#This Row],[115 (03JUL1985 06:00:00)-Water Temperature (C)]]*OO[[#This Row],[57]]</f>
        <v>8.2018928721749993E-9</v>
      </c>
      <c r="BH113" s="10">
        <f>3/24000000*OO[[#This Row],[116 (03JUL1985 09:00:00)-Water Temperature (C)]]*OO[[#This Row],[58]]</f>
        <v>7.2849621126637488E-9</v>
      </c>
      <c r="BI113" s="10">
        <f>3/24000000*OO[[#This Row],[117 (03JUL1985 12:00:00)-Water Temperature (C)]]*OO[[#This Row],[59]]</f>
        <v>6.4828719239775007E-9</v>
      </c>
      <c r="BJ113" s="10">
        <f>3/24000000*OO[[#This Row],[118 (03JUL1985 15:00:00)-Water Temperature (C)]]*OO[[#This Row],[60]]</f>
        <v>5.7116817460849984E-9</v>
      </c>
      <c r="BK113" s="10">
        <f>3/24000000*OO[[#This Row],[119 (03JUL1985 18:00:00)-Water Temperature (C)]]*OO[[#This Row],[61]]</f>
        <v>4.9691867746200008E-9</v>
      </c>
      <c r="BL113" s="10">
        <f>3/24000000*OO[[#This Row],[120 (03JUL1985 21:00:00)-Water Temperature (C)]]*OO[[#This Row],[62]]</f>
        <v>4.2439901175300003E-9</v>
      </c>
      <c r="BM113" s="10">
        <f>3/24000000*OO[[#This Row],[121 (04JUL1985 00:00:00)-Water Temperature (C)]]*OO[[#This Row],[63]]</f>
        <v>3.6512494792674997E-9</v>
      </c>
      <c r="BN113" s="10">
        <f>3/24000000*OO[[#This Row],[122 (04JUL1985 03:00:00)-Water Temperature (C)]]*OO[[#This Row],[64]]</f>
        <v>3.2000632710149995E-9</v>
      </c>
      <c r="BO113" s="10">
        <f>3/24000000*OO[[#This Row],[123 (04JUL1985 06:00:00)-Water Temperature (C)]]*OO[[#This Row],[65]]</f>
        <v>2.8356583414749997E-9</v>
      </c>
      <c r="BP113" s="10">
        <f>3/24000000*OO[[#This Row],[124 (04JUL1985 09:00:00)-Water Temperature (C)]]*OO[[#This Row],[66]]</f>
        <v>2.56074276843125E-9</v>
      </c>
      <c r="BQ113" s="10">
        <f>3/24000000*OO[[#This Row],[125 (04JUL1985 12:00:00)-Water Temperature (C)]]*OO[[#This Row],[67]]</f>
        <v>2.3036294269099998E-9</v>
      </c>
      <c r="BR113" s="10">
        <f>3/24000000*OO[[#This Row],[126 (04JUL1985 15:00:00)-Water Temperature (C)]]*OO[[#This Row],[68]]</f>
        <v>2.0428817428235001E-9</v>
      </c>
      <c r="BS113" s="10">
        <f>3/24000000*OO[[#This Row],[127 (04JUL1985 18:00:00)-Water Temperature (C)]]*OO[[#This Row],[69]]</f>
        <v>1.7879760344565E-9</v>
      </c>
      <c r="BT113" s="10">
        <f>3/24000000*OO[[#This Row],[128 (04JUL1985 21:00:00)-Water Temperature (C)]]*OO[[#This Row],[70]]</f>
        <v>1.5544037820825E-9</v>
      </c>
      <c r="BU113" s="10">
        <f>3/24000000*OO[[#This Row],[129 (05JUL1985 00:00:00)-Water Temperature (C)]]*OO[[#This Row],[71]]</f>
        <v>1.3574416303456253E-9</v>
      </c>
      <c r="BV113" s="10">
        <f>3/24000000*OO[[#This Row],[130 (05JUL1985 03:00:00)-Water Temperature (C)]]*OO[[#This Row],[72]]</f>
        <v>1.2020666723362501E-9</v>
      </c>
      <c r="BW113" s="10">
        <f>3/24000000*OO[[#This Row],[131 (05JUL1985 06:00:00)-Water Temperature (C)]]*OO[[#This Row],[73]]</f>
        <v>1.0740873762622499E-9</v>
      </c>
      <c r="BX113" s="10">
        <f>3/24000000*OO[[#This Row],[132 (05JUL1985 09:00:00)-Water Temperature (C)]]*OO[[#This Row],[74]]</f>
        <v>9.8246313345600012E-10</v>
      </c>
      <c r="BY113" s="10">
        <f>3/24000000*OO[[#This Row],[133 (05JUL1985 12:00:00)-Water Temperature (C)]]*OO[[#This Row],[75]]</f>
        <v>8.9853273458099991E-10</v>
      </c>
      <c r="BZ113" s="10">
        <f>3/24000000*OO[[#This Row],[134 (05JUL1985 15:00:00)-Water Temperature (C)]]*OO[[#This Row],[76]]</f>
        <v>8.1620473392499983E-10</v>
      </c>
      <c r="CA113" s="10">
        <f>3/24000000*OO[[#This Row],[135 (05JUL1985 18:00:00)-Water Temperature (C)]]*OO[[#This Row],[77]]</f>
        <v>7.3622316590325001E-10</v>
      </c>
      <c r="CB113" s="10">
        <f>3/24000000*OO[[#This Row],[136 (05JUL1985 21:00:00)-Water Temperature (C)]]*OO[[#This Row],[78]]</f>
        <v>6.5645515654050007E-10</v>
      </c>
      <c r="CC113" s="10">
        <f>3/24000000*OO[[#This Row],[137 (06JUL1985 00:00:00)-Water Temperature (C)]]*OO[[#This Row],[79]]</f>
        <v>5.8755197875724998E-10</v>
      </c>
      <c r="CD113" s="10">
        <f>3/24000000*OO[[#This Row],[138 (06JUL1985 03:00:00)-Water Temperature (C)]]*OO[[#This Row],[80]]</f>
        <v>5.3232072359274999E-10</v>
      </c>
      <c r="CE113" s="10">
        <f>3/24000000*OO[[#This Row],[139 (06JUL1985 06:00:00)-Water Temperature (C)]]*OO[[#This Row],[81]]</f>
        <v>4.8695703605250003E-10</v>
      </c>
      <c r="CF113" s="10">
        <f>3/24000000*OO[[#This Row],[140 (06JUL1985 09:00:00)-Water Temperature (C)]]*OO[[#This Row],[82]]</f>
        <v>4.5600924221550001E-10</v>
      </c>
      <c r="CG113" s="10">
        <f>3/24000000*OO[[#This Row],[141 (06JUL1985 12:00:00)-Water Temperature (C)]]*OO[[#This Row],[83]]</f>
        <v>4.2437675964037499E-10</v>
      </c>
      <c r="CH113" s="10">
        <f>3/24000000*OO[[#This Row],[142 (06JUL1985 15:00:00)-Water Temperature (C)]]*OO[[#This Row],[84]]</f>
        <v>3.8964442289587501E-10</v>
      </c>
      <c r="CI113" s="10">
        <f>3/24000000*OO[[#This Row],[143 (06JUL1985 18:00:00)-Water Temperature (C)]]*OO[[#This Row],[85]]</f>
        <v>3.5460616578524996E-10</v>
      </c>
      <c r="CJ113" s="10">
        <f>3/24000000*OO[[#This Row],[144 (06JUL1985 21:00:00)-Water Temperature (C)]]*OO[[#This Row],[86]]</f>
        <v>3.1792716405299999E-10</v>
      </c>
      <c r="CK113" s="10">
        <f>3/24000000*OO[[#This Row],[145 (07JUL1985 00:00:00)-Water Temperature (C)]]*OO[[#This Row],[87]]</f>
        <v>2.8645888953375001E-10</v>
      </c>
      <c r="CL113" s="10">
        <f>3/24000000*OO[[#This Row],[146 (07JUL1985 03:00:00)-Water Temperature (C)]]*OO[[#This Row],[88]]</f>
        <v>2.6107614646000003E-10</v>
      </c>
      <c r="CM113" s="10">
        <f>3/24000000*OO[[#This Row],[147 (07JUL1985 06:00:00)-Water Temperature (C)]]*OO[[#This Row],[89]]</f>
        <v>2.4030405402885001E-10</v>
      </c>
      <c r="CN113" s="10">
        <f>3/24000000*OO[[#This Row],[148 (07JUL1985 09:00:00)-Water Temperature (C)]]*OO[[#This Row],[90]]</f>
        <v>2.226382136915625E-10</v>
      </c>
      <c r="CO113" s="10">
        <f>3/24000000*OO[[#This Row],[149 (07JUL1985 12:00:00)-Water Temperature (C)]]*OO[[#This Row],[91]]</f>
        <v>2.0668448039222499E-10</v>
      </c>
      <c r="CP113" s="10">
        <f>3/24000000*OO[[#This Row],[150 (07JUL1985 15:00:00)-Water Temperature (C)]]*OO[[#This Row],[92]]</f>
        <v>1.9186169879699998E-10</v>
      </c>
      <c r="CQ113" s="10">
        <f>3/24000000*OO[[#This Row],[151 (07JUL1985 18:00:00)-Water Temperature (C)]]*OO[[#This Row],[93]]</f>
        <v>1.7527020918539999E-10</v>
      </c>
      <c r="CR113" s="10">
        <f>3/24000000*OO[[#This Row],[152 (07JUL1985 21:00:00)-Water Temperature (C)]]*OO[[#This Row],[94]]</f>
        <v>1.5832066295780001E-10</v>
      </c>
      <c r="CS113" s="10">
        <f>3/24000000*OO[[#This Row],[153 (08JUL1985 00:00:00)-Water Temperature (C)]]*OO[[#This Row],[95]]</f>
        <v>1.44322343652375E-10</v>
      </c>
      <c r="CT113" s="10">
        <f>3/24000000*OO[[#This Row],[154 (08JUL1985 03:00:00)-Water Temperature (C)]]*OO[[#This Row],[96]]</f>
        <v>1.3373840627437497E-10</v>
      </c>
      <c r="CU113" s="10">
        <f>3/24000000*OO[[#This Row],[155 (08JUL1985 06:00:00)-Water Temperature (C)]]*OO[[#This Row],[97]]</f>
        <v>1.249325944368E-10</v>
      </c>
      <c r="CV113" s="10">
        <f>3/24000000*OO[[#This Row],[156 (08JUL1985 09:00:00)-Water Temperature (C)]]*OO[[#This Row],[98]]</f>
        <v>1.1900644756389999E-10</v>
      </c>
      <c r="CW113" s="10">
        <f>3/24000000*OO[[#This Row],[157 (08JUL1985 12:00:00)-Water Temperature (C)]]*OO[[#This Row],[99]]</f>
        <v>1.13981138340825E-10</v>
      </c>
    </row>
    <row r="114" spans="1:101" x14ac:dyDescent="0.35">
      <c r="A114" t="s">
        <v>119</v>
      </c>
      <c r="B114">
        <v>809.64030000000002</v>
      </c>
      <c r="C114" s="10">
        <f>3/24*OO[[#This Row],[59 (26JUN1985 06:00:00)-Water Temperature (C)]]*OO[[#This Row],[1]]/SUM(OO[1])</f>
        <v>0</v>
      </c>
      <c r="D114" s="10">
        <f>3/24*OO[[#This Row],[60 (26JUN1985 09:00:00)-Water Temperature (C)]]*OO[[#This Row],[2]]/SUM(OO[2])</f>
        <v>2.1865332120804766E-41</v>
      </c>
      <c r="E114" s="10">
        <f>3/24*OO[[#This Row],[61 (26JUN1985 12:00:00)-Water Temperature (C)]]*OO[[#This Row],[3]]/SUM(OO[3])</f>
        <v>1.5289812304210643E-26</v>
      </c>
      <c r="F114" s="10">
        <f>3/24*OO[[#This Row],[62 (26JUN1985 15:00:00)-Water Temperature (C)]]*OO[[#This Row],[4]]/SUM(OO[4])</f>
        <v>8.4678349185194235E-14</v>
      </c>
      <c r="G114" s="10">
        <f>3/24*OO[[#This Row],[63 (26JUN1985 18:00:00)-Water Temperature (C)]]*OO[[#This Row],[5]]/SUM(OO[5])</f>
        <v>1.9140220675188836E-5</v>
      </c>
      <c r="H114" s="10">
        <f>3/24*OO[[#This Row],[64 (26JUN1985 21:00:00)-Water Temperature (C)]]*OO[[#This Row],[6]]/SUM(OO[6])</f>
        <v>7.2956633306131072E-3</v>
      </c>
      <c r="I114" s="10">
        <f>3/24*OO[[#This Row],[65 (27JUN1985 00:00:00)-Water Temperature (C)]]*OO[[#This Row],[7]]/SUM(OO[7])</f>
        <v>7.656290946895894E-2</v>
      </c>
      <c r="J114" s="10">
        <f>3/24*OO[[#This Row],[66 (27JUN1985 03:00:00)-Water Temperature (C)]]*OO[[#This Row],[8]]/SUM(OO[8])</f>
        <v>9.6921474063185659E-2</v>
      </c>
      <c r="K114" s="10">
        <f>3/24*OO[[#This Row],[67 (27JUN1985 06:00:00)-Water Temperature (C)]]*OO[[#This Row],[9]]/SUM(OO[9])</f>
        <v>2.9429277532165888E-2</v>
      </c>
      <c r="L114" s="10">
        <f>3/24*OO[[#This Row],[68 (27JUN1985 09:00:00)-Water Temperature (C)]]*OO[[#This Row],[10]]/SUM(OO[10])</f>
        <v>3.3058813262111849E-3</v>
      </c>
      <c r="M114" s="10">
        <f>3/24*OO[[#This Row],[69 (27JUN1985 12:00:00)-Water Temperature (C)]]*OO[[#This Row],[11]]/SUM(OO[11])</f>
        <v>1.9357986232859377E-4</v>
      </c>
      <c r="N114" s="10">
        <f>3/24*OO[[#This Row],[70 (27JUN1985 15:00:00)-Water Temperature (C)]]*OO[[#This Row],[12]]/SUM(OO[12])</f>
        <v>2.0529067717684006E-5</v>
      </c>
      <c r="O114" s="10">
        <f>3/24*OO[[#This Row],[71 (27JUN1985 18:00:00)-Water Temperature (C)]]*OO[[#This Row],[13]]/SUM(OO[13])</f>
        <v>1.2562079319492736E-5</v>
      </c>
      <c r="P114" s="10">
        <f>3/24*OO[[#This Row],[72 (27JUN1985 21:00:00)-Water Temperature (C)]]*OO[[#This Row],[14]]/SUM(OO[14])</f>
        <v>1.0078611317818475E-5</v>
      </c>
      <c r="Q114" s="10">
        <f>3/24*OO[[#This Row],[73 (28JUN1985 00:00:00)-Water Temperature (C)]]*OO[[#This Row],[15]]/SUM(OO[15])</f>
        <v>8.1134208867726489E-6</v>
      </c>
      <c r="R114" s="10">
        <f>3/24*OO[[#This Row],[74 (28JUN1985 03:00:00)-Water Temperature (C)]]*OO[[#This Row],[16]]/SUM(OO[16])</f>
        <v>6.578884147670607E-6</v>
      </c>
      <c r="S114" s="10">
        <f>3/24*OO[[#This Row],[75 (28JUN1985 06:00:00)-Water Temperature (C)]]*OO[[#This Row],[17]]/SUM(OO[17])</f>
        <v>5.3484289810451395E-6</v>
      </c>
      <c r="T114" s="10">
        <f>3/24*OO[[#This Row],[76 (28JUN1985 09:00:00)-Water Temperature (C)]]*OO[[#This Row],[18]]/SUM(OO[18])</f>
        <v>4.4061469637900813E-6</v>
      </c>
      <c r="U114" s="10">
        <f>3/24*OO[[#This Row],[77 (28JUN1985 12:00:00)-Water Temperature (C)]]*OO[[#This Row],[19]]/SUM(OO[19])</f>
        <v>3.6266005675169558E-6</v>
      </c>
      <c r="V114" s="10">
        <f>3/24000000*OO[[#This Row],[78 (28JUN1985 15:00:00)-Water Temperature (C)]]*OO[[#This Row],[20]]</f>
        <v>2.9401479821124998E-6</v>
      </c>
      <c r="W114" s="10">
        <f>3/24000000*OO[[#This Row],[79 (28JUN1985 18:00:00)-Water Temperature (C)]]*OO[[#This Row],[21]]</f>
        <v>2.3786476689847496E-6</v>
      </c>
      <c r="X114" s="10">
        <f>3/24000000*OO[[#This Row],[80 (28JUN1985 21:00:00)-Water Temperature (C)]]*OO[[#This Row],[22]]</f>
        <v>1.9039148676176248E-6</v>
      </c>
      <c r="Y114" s="10">
        <f>3/24000000*OO[[#This Row],[81 (29JUN1985 00:00:00)-Water Temperature (C)]]*OO[[#This Row],[23]]</f>
        <v>1.526376311284125E-6</v>
      </c>
      <c r="Z114" s="10">
        <f>3/24000000*OO[[#This Row],[82 (29JUN1985 03:00:00)-Water Temperature (C)]]*OO[[#This Row],[24]]</f>
        <v>1.2406285825125E-6</v>
      </c>
      <c r="AA114" s="10">
        <f>3/24000000*OO[[#This Row],[83 (29JUN1985 06:00:00)-Water Temperature (C)]]*OO[[#This Row],[25]]</f>
        <v>1.0189587540627499E-6</v>
      </c>
      <c r="AB114" s="10">
        <f>3/24000000*OO[[#This Row],[84 (29JUN1985 09:00:00)-Water Temperature (C)]]*OO[[#This Row],[26]]</f>
        <v>8.5478629658937495E-7</v>
      </c>
      <c r="AC114" s="10">
        <f>3/24000000*OO[[#This Row],[85 (29JUN1985 12:00:00)-Water Temperature (C)]]*OO[[#This Row],[27]]</f>
        <v>7.1443791998899991E-7</v>
      </c>
      <c r="AD114" s="10">
        <f>3/24000000*OO[[#This Row],[86 (29JUN1985 15:00:00)-Water Temperature (C)]]*OO[[#This Row],[28]]</f>
        <v>5.8963505449624996E-7</v>
      </c>
      <c r="AE114" s="10">
        <f>3/24000000*OO[[#This Row],[88 (29JUN1985 21:00:00)-Water Temperature (C)]]*OO[[#This Row],[30]]</f>
        <v>3.8658442004550002E-7</v>
      </c>
      <c r="AF114" s="10">
        <f>3/24000000*OO[[#This Row],[88 (29JUN1985 21:00:00)-Water Temperature (C)]]*OO[[#This Row],[30]]</f>
        <v>3.8658442004550002E-7</v>
      </c>
      <c r="AG114" s="10">
        <f>3/24000000*OO[[#This Row],[89 (30JUN1985 00:00:00)-Water Temperature (C)]]*OO[[#This Row],[31]]</f>
        <v>3.1059337530375003E-7</v>
      </c>
      <c r="AH114" s="10">
        <f>3/24000000*OO[[#This Row],[90 (30JUN1985 03:00:00)-Water Temperature (C)]]*OO[[#This Row],[32]]</f>
        <v>2.5295928400774999E-7</v>
      </c>
      <c r="AI114" s="10">
        <f>3/24000000*OO[[#This Row],[91 (30JUN1985 06:00:00)-Water Temperature (C)]]*OO[[#This Row],[33]]</f>
        <v>2.09097897036675E-7</v>
      </c>
      <c r="AJ114" s="10">
        <f>3/24000000*OO[[#This Row],[92 (30JUN1985 09:00:00)-Water Temperature (C)]]*OO[[#This Row],[34]]</f>
        <v>1.7671631345937501E-7</v>
      </c>
      <c r="AK114" s="10">
        <f>3/24000000*OO[[#This Row],[93 (30JUN1985 12:00:00)-Water Temperature (C)]]*OO[[#This Row],[35]]</f>
        <v>1.5010425121903747E-7</v>
      </c>
      <c r="AL114" s="10">
        <f>3/24000000*OO[[#This Row],[94 (30JUN1985 15:00:00)-Water Temperature (C)]]*OO[[#This Row],[36]]</f>
        <v>1.2655607484375E-7</v>
      </c>
      <c r="AM114" s="10">
        <f>3/24000000*OO[[#This Row],[95 (30JUN1985 18:00:00)-Water Temperature (C)]]*OO[[#This Row],[37]]</f>
        <v>1.0585732081767501E-7</v>
      </c>
      <c r="AN114" s="10">
        <f>3/24000000*OO[[#This Row],[96 (30JUN1985 21:00:00)-Water Temperature (C)]]*OO[[#This Row],[38]]</f>
        <v>8.7073839353299998E-8</v>
      </c>
      <c r="AO114" s="10">
        <f>3/24000000*OO[[#This Row],[97 (01JUL1985 00:00:00)-Water Temperature (C)]]*OO[[#This Row],[39]]</f>
        <v>7.1944413420599995E-8</v>
      </c>
      <c r="AP114" s="10">
        <f>3/24000000*OO[[#This Row],[98 (01JUL1985 03:00:00)-Water Temperature (C)]]*OO[[#This Row],[40]]</f>
        <v>6.078336470674999E-8</v>
      </c>
      <c r="AQ114" s="10">
        <f>3/24000000*OO[[#This Row],[99 (01JUL1985 06:00:00)-Water Temperature (C)]]*OO[[#This Row],[41]]</f>
        <v>5.2388137466624998E-8</v>
      </c>
      <c r="AR114" s="10">
        <f>3/24000000*OO[[#This Row],[100 (01JUL1985 09:00:00)-Water Temperature (C)]]*OO[[#This Row],[42]]</f>
        <v>4.6461418941262493E-8</v>
      </c>
      <c r="AS114" s="10">
        <f>3/24000000*OO[[#This Row],[101 (01JUL1985 12:00:00)-Water Temperature (C)]]*OO[[#This Row],[43]]</f>
        <v>4.1203033674074996E-8</v>
      </c>
      <c r="AT114" s="10">
        <f>3/24000000*OO[[#This Row],[102 (01JUL1985 15:00:00)-Water Temperature (C)]]*OO[[#This Row],[44]]</f>
        <v>3.5827772938337502E-8</v>
      </c>
      <c r="AU114" s="10">
        <f>3/24000000*OO[[#This Row],[103 (01JUL1985 18:00:00)-Water Temperature (C)]]*OO[[#This Row],[45]]</f>
        <v>3.0845152474149997E-8</v>
      </c>
      <c r="AV114" s="10">
        <f>3/24000000*OO[[#This Row],[104 (01JUL1985 21:00:00)-Water Temperature (C)]]*OO[[#This Row],[46]]</f>
        <v>2.6342285365124997E-8</v>
      </c>
      <c r="AW114" s="10">
        <f>3/24000000*OO[[#This Row],[105 (02JUL1985 00:00:00)-Water Temperature (C)]]*OO[[#This Row],[47]]</f>
        <v>2.2921838604166247E-8</v>
      </c>
      <c r="AX114" s="10">
        <f>3/24000000*OO[[#This Row],[106 (02JUL1985 03:00:00)-Water Temperature (C)]]*OO[[#This Row],[48]]</f>
        <v>2.0308912547271248E-8</v>
      </c>
      <c r="AY114" s="10">
        <f>3/24000000*OO[[#This Row],[107 (02JUL1985 06:00:00)-Water Temperature (C)]]*OO[[#This Row],[49]]</f>
        <v>1.807236829589125E-8</v>
      </c>
      <c r="AZ114" s="10">
        <f>3/24000000*OO[[#This Row],[108 (02JUL1985 09:00:00)-Water Temperature (C)]]*OO[[#This Row],[50]]</f>
        <v>1.59628821700725E-8</v>
      </c>
      <c r="BA114" s="10">
        <f>3/24000000*OO[[#This Row],[109 (02JUL1985 12:00:00)-Water Temperature (C)]]*OO[[#This Row],[51]]</f>
        <v>1.4169631188881249E-8</v>
      </c>
      <c r="BB114" s="10">
        <f>3/24000000*OO[[#This Row],[110 (02JUL1985 15:00:00)-Water Temperature (C)]]*OO[[#This Row],[52]]</f>
        <v>1.2626920978393749E-8</v>
      </c>
      <c r="BC114" s="10">
        <f>3/24000000*OO[[#This Row],[111 (02JUL1985 18:00:00)-Water Temperature (C)]]*OO[[#This Row],[53]]</f>
        <v>1.12564254996375E-8</v>
      </c>
      <c r="BD114" s="10">
        <f>3/24000000*OO[[#This Row],[112 (02JUL1985 21:00:00)-Water Temperature (C)]]*OO[[#This Row],[54]]</f>
        <v>9.8460909168712504E-9</v>
      </c>
      <c r="BE114" s="10">
        <f>3/24000000*OO[[#This Row],[113 (03JUL1985 00:00:00)-Water Temperature (C)]]*OO[[#This Row],[55]]</f>
        <v>8.5188123849999992E-9</v>
      </c>
      <c r="BF114" s="10">
        <f>3/24000000*OO[[#This Row],[114 (03JUL1985 03:00:00)-Water Temperature (C)]]*OO[[#This Row],[56]]</f>
        <v>7.432386877469999E-9</v>
      </c>
      <c r="BG114" s="10">
        <f>3/24000000*OO[[#This Row],[115 (03JUL1985 06:00:00)-Water Temperature (C)]]*OO[[#This Row],[57]]</f>
        <v>6.5179034827600008E-9</v>
      </c>
      <c r="BH114" s="10">
        <f>3/24000000*OO[[#This Row],[116 (03JUL1985 09:00:00)-Water Temperature (C)]]*OO[[#This Row],[58]]</f>
        <v>5.7925334375149986E-9</v>
      </c>
      <c r="BI114" s="10">
        <f>3/24000000*OO[[#This Row],[117 (03JUL1985 12:00:00)-Water Temperature (C)]]*OO[[#This Row],[59]]</f>
        <v>5.1583007113124994E-9</v>
      </c>
      <c r="BJ114" s="10">
        <f>3/24000000*OO[[#This Row],[118 (03JUL1985 15:00:00)-Water Temperature (C)]]*OO[[#This Row],[60]]</f>
        <v>4.5489239390025002E-9</v>
      </c>
      <c r="BK114" s="10">
        <f>3/24000000*OO[[#This Row],[119 (03JUL1985 18:00:00)-Water Temperature (C)]]*OO[[#This Row],[61]]</f>
        <v>3.9606800510437502E-9</v>
      </c>
      <c r="BL114" s="10">
        <f>3/24000000*OO[[#This Row],[120 (03JUL1985 21:00:00)-Water Temperature (C)]]*OO[[#This Row],[62]]</f>
        <v>3.3825807798999995E-9</v>
      </c>
      <c r="BM114" s="10">
        <f>3/24000000*OO[[#This Row],[121 (04JUL1985 00:00:00)-Water Temperature (C)]]*OO[[#This Row],[63]]</f>
        <v>2.9053730716499996E-9</v>
      </c>
      <c r="BN114" s="10">
        <f>3/24000000*OO[[#This Row],[122 (04JUL1985 03:00:00)-Water Temperature (C)]]*OO[[#This Row],[64]]</f>
        <v>2.5434222978812503E-9</v>
      </c>
      <c r="BO114" s="10">
        <f>3/24000000*OO[[#This Row],[123 (04JUL1985 06:00:00)-Water Temperature (C)]]*OO[[#This Row],[65]]</f>
        <v>2.2525470241694998E-9</v>
      </c>
      <c r="BP114" s="10">
        <f>3/24000000*OO[[#This Row],[124 (04JUL1985 09:00:00)-Water Temperature (C)]]*OO[[#This Row],[66]]</f>
        <v>2.0353311743999998E-9</v>
      </c>
      <c r="BQ114" s="10">
        <f>3/24000000*OO[[#This Row],[125 (04JUL1985 12:00:00)-Water Temperature (C)]]*OO[[#This Row],[67]]</f>
        <v>1.832979837728625E-9</v>
      </c>
      <c r="BR114" s="10">
        <f>3/24000000*OO[[#This Row],[126 (04JUL1985 15:00:00)-Water Temperature (C)]]*OO[[#This Row],[68]]</f>
        <v>1.6267485084847498E-9</v>
      </c>
      <c r="BS114" s="10">
        <f>3/24000000*OO[[#This Row],[127 (04JUL1985 18:00:00)-Water Temperature (C)]]*OO[[#This Row],[69]]</f>
        <v>1.4238232537003748E-9</v>
      </c>
      <c r="BT114" s="10">
        <f>3/24000000*OO[[#This Row],[128 (04JUL1985 21:00:00)-Water Temperature (C)]]*OO[[#This Row],[70]]</f>
        <v>1.2372231418623749E-9</v>
      </c>
      <c r="BU114" s="10">
        <f>3/24000000*OO[[#This Row],[129 (05JUL1985 00:00:00)-Water Temperature (C)]]*OO[[#This Row],[71]]</f>
        <v>1.0790668109432499E-9</v>
      </c>
      <c r="BV114" s="10">
        <f>3/24000000*OO[[#This Row],[130 (05JUL1985 03:00:00)-Water Temperature (C)]]*OO[[#This Row],[72]]</f>
        <v>9.5476734945900008E-10</v>
      </c>
      <c r="BW114" s="10">
        <f>3/24000000*OO[[#This Row],[131 (05JUL1985 06:00:00)-Water Temperature (C)]]*OO[[#This Row],[73]]</f>
        <v>8.5246669456949997E-10</v>
      </c>
      <c r="BX114" s="10">
        <f>3/24000000*OO[[#This Row],[132 (05JUL1985 09:00:00)-Water Temperature (C)]]*OO[[#This Row],[74]]</f>
        <v>7.7990478445599989E-10</v>
      </c>
      <c r="BY114" s="10">
        <f>3/24000000*OO[[#This Row],[133 (05JUL1985 12:00:00)-Water Temperature (C)]]*OO[[#This Row],[75]]</f>
        <v>7.1383436679937499E-10</v>
      </c>
      <c r="BZ114" s="10">
        <f>3/24000000*OO[[#This Row],[134 (05JUL1985 15:00:00)-Water Temperature (C)]]*OO[[#This Row],[76]]</f>
        <v>6.4885020666474996E-10</v>
      </c>
      <c r="CA114" s="10">
        <f>3/24000000*OO[[#This Row],[135 (05JUL1985 18:00:00)-Water Temperature (C)]]*OO[[#This Row],[77]]</f>
        <v>5.8522273056624993E-10</v>
      </c>
      <c r="CB114" s="10">
        <f>3/24000000*OO[[#This Row],[136 (05JUL1985 21:00:00)-Water Temperature (C)]]*OO[[#This Row],[78]]</f>
        <v>5.2145422998699994E-10</v>
      </c>
      <c r="CC114" s="10">
        <f>3/24000000*OO[[#This Row],[137 (06JUL1985 00:00:00)-Water Temperature (C)]]*OO[[#This Row],[79]]</f>
        <v>4.6607781740849992E-10</v>
      </c>
      <c r="CD114" s="10">
        <f>3/24000000*OO[[#This Row],[138 (06JUL1985 03:00:00)-Water Temperature (C)]]*OO[[#This Row],[80]]</f>
        <v>4.2196046161999998E-10</v>
      </c>
      <c r="CE114" s="10">
        <f>3/24000000*OO[[#This Row],[139 (06JUL1985 06:00:00)-Water Temperature (C)]]*OO[[#This Row],[81]]</f>
        <v>3.8580423154349997E-10</v>
      </c>
      <c r="CF114" s="10">
        <f>3/24000000*OO[[#This Row],[140 (06JUL1985 09:00:00)-Water Temperature (C)]]*OO[[#This Row],[82]]</f>
        <v>3.61550390506625E-10</v>
      </c>
      <c r="CG114" s="10">
        <f>3/24000000*OO[[#This Row],[141 (06JUL1985 12:00:00)-Water Temperature (C)]]*OO[[#This Row],[83]]</f>
        <v>3.3689177875437501E-10</v>
      </c>
      <c r="CH114" s="10">
        <f>3/24000000*OO[[#This Row],[142 (06JUL1985 15:00:00)-Water Temperature (C)]]*OO[[#This Row],[84]]</f>
        <v>3.0962473178062501E-10</v>
      </c>
      <c r="CI114" s="10">
        <f>3/24000000*OO[[#This Row],[143 (06JUL1985 18:00:00)-Water Temperature (C)]]*OO[[#This Row],[85]]</f>
        <v>2.8181498087000002E-10</v>
      </c>
      <c r="CJ114" s="10">
        <f>3/24000000*OO[[#This Row],[144 (06JUL1985 21:00:00)-Water Temperature (C)]]*OO[[#This Row],[86]]</f>
        <v>2.5256442445929997E-10</v>
      </c>
      <c r="CK114" s="10">
        <f>3/24000000*OO[[#This Row],[145 (07JUL1985 00:00:00)-Water Temperature (C)]]*OO[[#This Row],[87]]</f>
        <v>2.2721020300218746E-10</v>
      </c>
      <c r="CL114" s="10">
        <f>3/24000000*OO[[#This Row],[146 (07JUL1985 03:00:00)-Water Temperature (C)]]*OO[[#This Row],[88]]</f>
        <v>2.0687416951451247E-10</v>
      </c>
      <c r="CM114" s="10">
        <f>3/24000000*OO[[#This Row],[147 (07JUL1985 06:00:00)-Water Temperature (C)]]*OO[[#This Row],[89]]</f>
        <v>1.9023138279924999E-10</v>
      </c>
      <c r="CN114" s="10">
        <f>3/24000000*OO[[#This Row],[148 (07JUL1985 09:00:00)-Water Temperature (C)]]*OO[[#This Row],[90]]</f>
        <v>1.7633054934897496E-10</v>
      </c>
      <c r="CO114" s="10">
        <f>3/24000000*OO[[#This Row],[149 (07JUL1985 12:00:00)-Water Temperature (C)]]*OO[[#This Row],[91]]</f>
        <v>1.6388541214549999E-10</v>
      </c>
      <c r="CP114" s="10">
        <f>3/24000000*OO[[#This Row],[150 (07JUL1985 15:00:00)-Water Temperature (C)]]*OO[[#This Row],[92]]</f>
        <v>1.52273749539725E-10</v>
      </c>
      <c r="CQ114" s="10">
        <f>3/24000000*OO[[#This Row],[151 (07JUL1985 18:00:00)-Water Temperature (C)]]*OO[[#This Row],[93]]</f>
        <v>1.3911050224789997E-10</v>
      </c>
      <c r="CR114" s="10">
        <f>3/24000000*OO[[#This Row],[152 (07JUL1985 21:00:00)-Water Temperature (C)]]*OO[[#This Row],[94]]</f>
        <v>1.2562998498427498E-10</v>
      </c>
      <c r="CS114" s="10">
        <f>3/24000000*OO[[#This Row],[153 (08JUL1985 00:00:00)-Water Temperature (C)]]*OO[[#This Row],[95]]</f>
        <v>1.1434169365836251E-10</v>
      </c>
      <c r="CT114" s="10">
        <f>3/24000000*OO[[#This Row],[154 (08JUL1985 03:00:00)-Water Temperature (C)]]*OO[[#This Row],[96]]</f>
        <v>1.0581927413156249E-10</v>
      </c>
      <c r="CU114" s="10">
        <f>3/24000000*OO[[#This Row],[155 (08JUL1985 06:00:00)-Water Temperature (C)]]*OO[[#This Row],[97]]</f>
        <v>9.8810490263212507E-11</v>
      </c>
      <c r="CV114" s="10">
        <f>3/24000000*OO[[#This Row],[156 (08JUL1985 09:00:00)-Water Temperature (C)]]*OO[[#This Row],[98]]</f>
        <v>9.4144795351500003E-11</v>
      </c>
      <c r="CW114" s="10">
        <f>3/24000000*OO[[#This Row],[157 (08JUL1985 12:00:00)-Water Temperature (C)]]*OO[[#This Row],[99]]</f>
        <v>9.0210181426700006E-11</v>
      </c>
    </row>
    <row r="115" spans="1:101" x14ac:dyDescent="0.35">
      <c r="A115" t="s">
        <v>120</v>
      </c>
      <c r="B115">
        <v>761.71960000000001</v>
      </c>
      <c r="C115" s="10">
        <f>3/24*OO[[#This Row],[59 (26JUN1985 06:00:00)-Water Temperature (C)]]*OO[[#This Row],[1]]/SUM(OO[1])</f>
        <v>0</v>
      </c>
      <c r="D115" s="10">
        <f>3/24*OO[[#This Row],[60 (26JUN1985 09:00:00)-Water Temperature (C)]]*OO[[#This Row],[2]]/SUM(OO[2])</f>
        <v>1.4688696276427211E-42</v>
      </c>
      <c r="E115" s="10">
        <f>3/24*OO[[#This Row],[61 (26JUN1985 12:00:00)-Water Temperature (C)]]*OO[[#This Row],[3]]/SUM(OO[3])</f>
        <v>1.5460135666102898E-27</v>
      </c>
      <c r="F115" s="10">
        <f>3/24*OO[[#This Row],[62 (26JUN1985 15:00:00)-Water Temperature (C)]]*OO[[#This Row],[4]]/SUM(OO[4])</f>
        <v>9.7104778095534002E-15</v>
      </c>
      <c r="G115" s="10">
        <f>3/24*OO[[#This Row],[63 (26JUN1985 18:00:00)-Water Temperature (C)]]*OO[[#This Row],[5]]/SUM(OO[5])</f>
        <v>7.6356705638076845E-6</v>
      </c>
      <c r="H115" s="10">
        <f>3/24*OO[[#This Row],[64 (26JUN1985 21:00:00)-Water Temperature (C)]]*OO[[#This Row],[6]]/SUM(OO[6])</f>
        <v>3.849581702334375E-3</v>
      </c>
      <c r="I115" s="10">
        <f>3/24*OO[[#This Row],[65 (27JUN1985 00:00:00)-Water Temperature (C)]]*OO[[#This Row],[7]]/SUM(OO[7])</f>
        <v>4.7037898433269887E-2</v>
      </c>
      <c r="J115" s="10">
        <f>3/24*OO[[#This Row],[66 (27JUN1985 03:00:00)-Water Temperature (C)]]*OO[[#This Row],[8]]/SUM(OO[8])</f>
        <v>6.607866215347781E-2</v>
      </c>
      <c r="K115" s="10">
        <f>3/24*OO[[#This Row],[67 (27JUN1985 06:00:00)-Water Temperature (C)]]*OO[[#This Row],[9]]/SUM(OO[9])</f>
        <v>2.1643823618814118E-2</v>
      </c>
      <c r="L115" s="10">
        <f>3/24*OO[[#This Row],[68 (27JUN1985 09:00:00)-Water Temperature (C)]]*OO[[#This Row],[10]]/SUM(OO[10])</f>
        <v>2.5714176472454403E-3</v>
      </c>
      <c r="M115" s="10">
        <f>3/24*OO[[#This Row],[69 (27JUN1985 12:00:00)-Water Temperature (C)]]*OO[[#This Row],[11]]/SUM(OO[11])</f>
        <v>1.5469543178878918E-4</v>
      </c>
      <c r="N115" s="10">
        <f>3/24*OO[[#This Row],[70 (27JUN1985 15:00:00)-Water Temperature (C)]]*OO[[#This Row],[12]]/SUM(OO[12])</f>
        <v>1.4659222477443289E-5</v>
      </c>
      <c r="O115" s="10">
        <f>3/24*OO[[#This Row],[71 (27JUN1985 18:00:00)-Water Temperature (C)]]*OO[[#This Row],[13]]/SUM(OO[13])</f>
        <v>8.4386370661196972E-6</v>
      </c>
      <c r="P115" s="10">
        <f>3/24*OO[[#This Row],[72 (27JUN1985 21:00:00)-Water Temperature (C)]]*OO[[#This Row],[14]]/SUM(OO[14])</f>
        <v>6.75393125321854E-6</v>
      </c>
      <c r="Q115" s="10">
        <f>3/24*OO[[#This Row],[73 (28JUN1985 00:00:00)-Water Temperature (C)]]*OO[[#This Row],[15]]/SUM(OO[15])</f>
        <v>5.4339869883556139E-6</v>
      </c>
      <c r="R115" s="10">
        <f>3/24*OO[[#This Row],[74 (28JUN1985 03:00:00)-Water Temperature (C)]]*OO[[#This Row],[16]]/SUM(OO[16])</f>
        <v>4.4048387318452971E-6</v>
      </c>
      <c r="S115" s="10">
        <f>3/24*OO[[#This Row],[75 (28JUN1985 06:00:00)-Water Temperature (C)]]*OO[[#This Row],[17]]/SUM(OO[17])</f>
        <v>3.5806063497962886E-6</v>
      </c>
      <c r="T115" s="10">
        <f>3/24*OO[[#This Row],[76 (28JUN1985 09:00:00)-Water Temperature (C)]]*OO[[#This Row],[18]]/SUM(OO[18])</f>
        <v>2.950875921303288E-6</v>
      </c>
      <c r="U115" s="10">
        <f>3/24*OO[[#This Row],[77 (28JUN1985 12:00:00)-Water Temperature (C)]]*OO[[#This Row],[19]]/SUM(OO[19])</f>
        <v>2.430378867265332E-6</v>
      </c>
      <c r="V115" s="10">
        <f>3/24000000*OO[[#This Row],[78 (28JUN1985 15:00:00)-Water Temperature (C)]]*OO[[#This Row],[20]]</f>
        <v>1.9714237651447499E-6</v>
      </c>
      <c r="W115" s="10">
        <f>3/24000000*OO[[#This Row],[79 (28JUN1985 18:00:00)-Water Temperature (C)]]*OO[[#This Row],[21]]</f>
        <v>1.5948284719139998E-6</v>
      </c>
      <c r="X115" s="10">
        <f>3/24000000*OO[[#This Row],[80 (28JUN1985 21:00:00)-Water Temperature (C)]]*OO[[#This Row],[22]]</f>
        <v>1.2765357977319999E-6</v>
      </c>
      <c r="Y115" s="10">
        <f>3/24000000*OO[[#This Row],[81 (29JUN1985 00:00:00)-Water Temperature (C)]]*OO[[#This Row],[23]]</f>
        <v>1.0223410125569998E-6</v>
      </c>
      <c r="Z115" s="10">
        <f>3/24000000*OO[[#This Row],[82 (29JUN1985 03:00:00)-Water Temperature (C)]]*OO[[#This Row],[24]]</f>
        <v>8.3050880554949992E-7</v>
      </c>
      <c r="AA115" s="10">
        <f>3/24000000*OO[[#This Row],[83 (29JUN1985 06:00:00)-Water Temperature (C)]]*OO[[#This Row],[25]]</f>
        <v>6.8187289877437481E-7</v>
      </c>
      <c r="AB115" s="10">
        <f>3/24000000*OO[[#This Row],[84 (29JUN1985 09:00:00)-Water Temperature (C)]]*OO[[#This Row],[26]]</f>
        <v>5.7210353568799998E-7</v>
      </c>
      <c r="AC115" s="10">
        <f>3/24000000*OO[[#This Row],[85 (29JUN1985 12:00:00)-Water Temperature (C)]]*OO[[#This Row],[27]]</f>
        <v>4.7855262716799994E-7</v>
      </c>
      <c r="AD115" s="10">
        <f>3/24000000*OO[[#This Row],[86 (29JUN1985 15:00:00)-Water Temperature (C)]]*OO[[#This Row],[28]]</f>
        <v>3.9523338013012502E-7</v>
      </c>
      <c r="AE115" s="10">
        <f>3/24000000*OO[[#This Row],[88 (29JUN1985 21:00:00)-Water Temperature (C)]]*OO[[#This Row],[30]]</f>
        <v>2.5915805306049999E-7</v>
      </c>
      <c r="AF115" s="10">
        <f>3/24000000*OO[[#This Row],[88 (29JUN1985 21:00:00)-Water Temperature (C)]]*OO[[#This Row],[30]]</f>
        <v>2.5915805306049999E-7</v>
      </c>
      <c r="AG115" s="10">
        <f>3/24000000*OO[[#This Row],[89 (30JUN1985 00:00:00)-Water Temperature (C)]]*OO[[#This Row],[31]]</f>
        <v>2.0804267137312498E-7</v>
      </c>
      <c r="AH115" s="10">
        <f>3/24000000*OO[[#This Row],[90 (30JUN1985 03:00:00)-Water Temperature (C)]]*OO[[#This Row],[32]]</f>
        <v>1.6931985544687498E-7</v>
      </c>
      <c r="AI115" s="10">
        <f>3/24000000*OO[[#This Row],[91 (30JUN1985 06:00:00)-Water Temperature (C)]]*OO[[#This Row],[33]]</f>
        <v>1.3986479514104998E-7</v>
      </c>
      <c r="AJ115" s="10">
        <f>3/24000000*OO[[#This Row],[92 (30JUN1985 09:00:00)-Water Temperature (C)]]*OO[[#This Row],[34]]</f>
        <v>1.181865549885625E-7</v>
      </c>
      <c r="AK115" s="10">
        <f>3/24000000*OO[[#This Row],[93 (30JUN1985 12:00:00)-Water Temperature (C)]]*OO[[#This Row],[35]]</f>
        <v>1.0045477231291249E-7</v>
      </c>
      <c r="AL115" s="10">
        <f>3/24000000*OO[[#This Row],[94 (30JUN1985 15:00:00)-Water Temperature (C)]]*OO[[#This Row],[36]]</f>
        <v>8.4730662063074994E-8</v>
      </c>
      <c r="AM115" s="10">
        <f>3/24000000*OO[[#This Row],[95 (30JUN1985 18:00:00)-Water Temperature (C)]]*OO[[#This Row],[37]]</f>
        <v>7.0888717979150009E-8</v>
      </c>
      <c r="AN115" s="10">
        <f>3/24000000*OO[[#This Row],[96 (30JUN1985 21:00:00)-Water Temperature (C)]]*OO[[#This Row],[38]]</f>
        <v>5.8297504139325E-8</v>
      </c>
      <c r="AO115" s="10">
        <f>3/24000000*OO[[#This Row],[97 (01JUL1985 00:00:00)-Water Temperature (C)]]*OO[[#This Row],[39]]</f>
        <v>4.8105177614287504E-8</v>
      </c>
      <c r="AP115" s="10">
        <f>3/24000000*OO[[#This Row],[98 (01JUL1985 03:00:00)-Water Temperature (C)]]*OO[[#This Row],[40]]</f>
        <v>4.0593771456399996E-8</v>
      </c>
      <c r="AQ115" s="10">
        <f>3/24000000*OO[[#This Row],[99 (01JUL1985 06:00:00)-Water Temperature (C)]]*OO[[#This Row],[41]]</f>
        <v>3.4956071630924996E-8</v>
      </c>
      <c r="AR115" s="10">
        <f>3/24000000*OO[[#This Row],[100 (01JUL1985 09:00:00)-Water Temperature (C)]]*OO[[#This Row],[42]]</f>
        <v>3.0987910905974996E-8</v>
      </c>
      <c r="AS115" s="10">
        <f>3/24000000*OO[[#This Row],[101 (01JUL1985 12:00:00)-Water Temperature (C)]]*OO[[#This Row],[43]]</f>
        <v>2.7501186221487501E-8</v>
      </c>
      <c r="AT115" s="10">
        <f>3/24000000*OO[[#This Row],[102 (01JUL1985 15:00:00)-Water Temperature (C)]]*OO[[#This Row],[44]]</f>
        <v>2.3926363200314999E-8</v>
      </c>
      <c r="AU115" s="10">
        <f>3/24000000*OO[[#This Row],[103 (01JUL1985 18:00:00)-Water Temperature (C)]]*OO[[#This Row],[45]]</f>
        <v>2.0609764050610002E-8</v>
      </c>
      <c r="AV115" s="10">
        <f>3/24000000*OO[[#This Row],[104 (01JUL1985 21:00:00)-Water Temperature (C)]]*OO[[#This Row],[46]]</f>
        <v>1.7588831607365E-8</v>
      </c>
      <c r="AW115" s="10">
        <f>3/24000000*OO[[#This Row],[105 (02JUL1985 00:00:00)-Water Temperature (C)]]*OO[[#This Row],[47]]</f>
        <v>1.5287192389237498E-8</v>
      </c>
      <c r="AX115" s="10">
        <f>3/24000000*OO[[#This Row],[106 (02JUL1985 03:00:00)-Water Temperature (C)]]*OO[[#This Row],[48]]</f>
        <v>1.353339005610125E-8</v>
      </c>
      <c r="AY115" s="10">
        <f>3/24000000*OO[[#This Row],[107 (02JUL1985 06:00:00)-Water Temperature (C)]]*OO[[#This Row],[49]]</f>
        <v>1.2045142781372502E-8</v>
      </c>
      <c r="AZ115" s="10">
        <f>3/24000000*OO[[#This Row],[108 (02JUL1985 09:00:00)-Water Temperature (C)]]*OO[[#This Row],[50]]</f>
        <v>1.0643284979368749E-8</v>
      </c>
      <c r="BA115" s="10">
        <f>3/24000000*OO[[#This Row],[109 (02JUL1985 12:00:00)-Water Temperature (C)]]*OO[[#This Row],[51]]</f>
        <v>9.4518321611199985E-9</v>
      </c>
      <c r="BB115" s="10">
        <f>3/24000000*OO[[#This Row],[110 (02JUL1985 15:00:00)-Water Temperature (C)]]*OO[[#This Row],[52]]</f>
        <v>8.423999332019999E-9</v>
      </c>
      <c r="BC115" s="10">
        <f>3/24000000*OO[[#This Row],[111 (02JUL1985 18:00:00)-Water Temperature (C)]]*OO[[#This Row],[53]]</f>
        <v>7.5093175553450003E-9</v>
      </c>
      <c r="BD115" s="10">
        <f>3/24000000*OO[[#This Row],[112 (02JUL1985 21:00:00)-Water Temperature (C)]]*OO[[#This Row],[54]]</f>
        <v>6.5715271906675009E-9</v>
      </c>
      <c r="BE115" s="10">
        <f>3/24000000*OO[[#This Row],[113 (03JUL1985 00:00:00)-Water Temperature (C)]]*OO[[#This Row],[55]]</f>
        <v>5.6827054868924992E-9</v>
      </c>
      <c r="BF115" s="10">
        <f>3/24000000*OO[[#This Row],[114 (03JUL1985 03:00:00)-Water Temperature (C)]]*OO[[#This Row],[56]]</f>
        <v>4.9562572581425004E-9</v>
      </c>
      <c r="BG115" s="10">
        <f>3/24000000*OO[[#This Row],[115 (03JUL1985 06:00:00)-Water Temperature (C)]]*OO[[#This Row],[57]]</f>
        <v>4.3457648456249987E-9</v>
      </c>
      <c r="BH115" s="10">
        <f>3/24000000*OO[[#This Row],[116 (03JUL1985 09:00:00)-Water Temperature (C)]]*OO[[#This Row],[58]]</f>
        <v>3.8624926898374989E-9</v>
      </c>
      <c r="BI115" s="10">
        <f>3/24000000*OO[[#This Row],[117 (03JUL1985 12:00:00)-Water Temperature (C)]]*OO[[#This Row],[59]]</f>
        <v>3.4411283259775E-9</v>
      </c>
      <c r="BJ115" s="10">
        <f>3/24000000*OO[[#This Row],[118 (03JUL1985 15:00:00)-Water Temperature (C)]]*OO[[#This Row],[60]]</f>
        <v>3.0366604304575006E-9</v>
      </c>
      <c r="BK115" s="10">
        <f>3/24000000*OO[[#This Row],[119 (03JUL1985 18:00:00)-Water Temperature (C)]]*OO[[#This Row],[61]]</f>
        <v>2.6454192102187501E-9</v>
      </c>
      <c r="BL115" s="10">
        <f>3/24000000*OO[[#This Row],[120 (03JUL1985 21:00:00)-Water Temperature (C)]]*OO[[#This Row],[62]]</f>
        <v>2.259886407994875E-9</v>
      </c>
      <c r="BM115" s="10">
        <f>3/24000000*OO[[#This Row],[121 (04JUL1985 00:00:00)-Water Temperature (C)]]*OO[[#This Row],[63]]</f>
        <v>1.9388740759848747E-9</v>
      </c>
      <c r="BN115" s="10">
        <f>3/24000000*OO[[#This Row],[122 (04JUL1985 03:00:00)-Water Temperature (C)]]*OO[[#This Row],[64]]</f>
        <v>1.6959800913234997E-9</v>
      </c>
      <c r="BO115" s="10">
        <f>3/24000000*OO[[#This Row],[123 (04JUL1985 06:00:00)-Water Temperature (C)]]*OO[[#This Row],[65]]</f>
        <v>1.5012066102810001E-9</v>
      </c>
      <c r="BP115" s="10">
        <f>3/24000000*OO[[#This Row],[124 (04JUL1985 09:00:00)-Water Temperature (C)]]*OO[[#This Row],[66]]</f>
        <v>1.3568418446419998E-9</v>
      </c>
      <c r="BQ115" s="10">
        <f>3/24000000*OO[[#This Row],[125 (04JUL1985 12:00:00)-Water Temperature (C)]]*OO[[#This Row],[67]]</f>
        <v>1.222732825580375E-9</v>
      </c>
      <c r="BR115" s="10">
        <f>3/24000000*OO[[#This Row],[126 (04JUL1985 15:00:00)-Water Temperature (C)]]*OO[[#This Row],[68]]</f>
        <v>1.0857278948030001E-9</v>
      </c>
      <c r="BS115" s="10">
        <f>3/24000000*OO[[#This Row],[127 (04JUL1985 18:00:00)-Water Temperature (C)]]*OO[[#This Row],[69]]</f>
        <v>9.5049564214887502E-10</v>
      </c>
      <c r="BT115" s="10">
        <f>3/24000000*OO[[#This Row],[128 (04JUL1985 21:00:00)-Water Temperature (C)]]*OO[[#This Row],[70]]</f>
        <v>8.2580701360937498E-10</v>
      </c>
      <c r="BU115" s="10">
        <f>3/24000000*OO[[#This Row],[129 (05JUL1985 00:00:00)-Water Temperature (C)]]*OO[[#This Row],[71]]</f>
        <v>7.1961330639600004E-10</v>
      </c>
      <c r="BV115" s="10">
        <f>3/24000000*OO[[#This Row],[130 (05JUL1985 03:00:00)-Water Temperature (C)]]*OO[[#This Row],[72]]</f>
        <v>6.3633409788112504E-10</v>
      </c>
      <c r="BW115" s="10">
        <f>3/24000000*OO[[#This Row],[131 (05JUL1985 06:00:00)-Water Temperature (C)]]*OO[[#This Row],[73]]</f>
        <v>5.6783641068000007E-10</v>
      </c>
      <c r="BX115" s="10">
        <f>3/24000000*OO[[#This Row],[132 (05JUL1985 09:00:00)-Water Temperature (C)]]*OO[[#This Row],[74]]</f>
        <v>5.1942729454299996E-10</v>
      </c>
      <c r="BY115" s="10">
        <f>3/24000000*OO[[#This Row],[133 (05JUL1985 12:00:00)-Water Temperature (C)]]*OO[[#This Row],[75]]</f>
        <v>4.7566610679124999E-10</v>
      </c>
      <c r="BZ115" s="10">
        <f>3/24000000*OO[[#This Row],[134 (05JUL1985 15:00:00)-Water Temperature (C)]]*OO[[#This Row],[76]]</f>
        <v>4.3255435208025001E-10</v>
      </c>
      <c r="CA115" s="10">
        <f>3/24000000*OO[[#This Row],[135 (05JUL1985 18:00:00)-Water Temperature (C)]]*OO[[#This Row],[77]]</f>
        <v>3.9016291714400002E-10</v>
      </c>
      <c r="CB115" s="10">
        <f>3/24000000*OO[[#This Row],[136 (05JUL1985 21:00:00)-Water Temperature (C)]]*OO[[#This Row],[78]]</f>
        <v>3.4757032395599996E-10</v>
      </c>
      <c r="CC115" s="10">
        <f>3/24000000*OO[[#This Row],[137 (06JUL1985 00:00:00)-Water Temperature (C)]]*OO[[#This Row],[79]]</f>
        <v>3.1037730457500004E-10</v>
      </c>
      <c r="CD115" s="10">
        <f>3/24000000*OO[[#This Row],[138 (06JUL1985 03:00:00)-Water Temperature (C)]]*OO[[#This Row],[80]]</f>
        <v>2.8085229255349997E-10</v>
      </c>
      <c r="CE115" s="10">
        <f>3/24000000*OO[[#This Row],[139 (06JUL1985 06:00:00)-Water Temperature (C)]]*OO[[#This Row],[81]]</f>
        <v>2.5664200675312498E-10</v>
      </c>
      <c r="CF115" s="10">
        <f>3/24000000*OO[[#This Row],[140 (06JUL1985 09:00:00)-Water Temperature (C)]]*OO[[#This Row],[82]]</f>
        <v>2.4058136232322502E-10</v>
      </c>
      <c r="CG115" s="10">
        <f>3/24000000*OO[[#This Row],[141 (06JUL1985 12:00:00)-Water Temperature (C)]]*OO[[#This Row],[83]]</f>
        <v>2.2435622064337501E-10</v>
      </c>
      <c r="CH115" s="10">
        <f>3/24000000*OO[[#This Row],[142 (06JUL1985 15:00:00)-Water Temperature (C)]]*OO[[#This Row],[84]]</f>
        <v>2.063422289269E-10</v>
      </c>
      <c r="CI115" s="10">
        <f>3/24000000*OO[[#This Row],[143 (06JUL1985 18:00:00)-Water Temperature (C)]]*OO[[#This Row],[85]]</f>
        <v>1.8783903195952497E-10</v>
      </c>
      <c r="CJ115" s="10">
        <f>3/24000000*OO[[#This Row],[144 (06JUL1985 21:00:00)-Water Temperature (C)]]*OO[[#This Row],[86]]</f>
        <v>1.6834983307579996E-10</v>
      </c>
      <c r="CK115" s="10">
        <f>3/24000000*OO[[#This Row],[145 (07JUL1985 00:00:00)-Water Temperature (C)]]*OO[[#This Row],[87]]</f>
        <v>1.51284295758575E-10</v>
      </c>
      <c r="CL115" s="10">
        <f>3/24000000*OO[[#This Row],[146 (07JUL1985 03:00:00)-Water Temperature (C)]]*OO[[#This Row],[88]]</f>
        <v>1.3765808459599999E-10</v>
      </c>
      <c r="CM115" s="10">
        <f>3/24000000*OO[[#This Row],[147 (07JUL1985 06:00:00)-Water Temperature (C)]]*OO[[#This Row],[89]]</f>
        <v>1.2649783787135E-10</v>
      </c>
      <c r="CN115" s="10">
        <f>3/24000000*OO[[#This Row],[148 (07JUL1985 09:00:00)-Water Temperature (C)]]*OO[[#This Row],[90]]</f>
        <v>1.1727835890365E-10</v>
      </c>
      <c r="CO115" s="10">
        <f>3/24000000*OO[[#This Row],[149 (07JUL1985 12:00:00)-Water Temperature (C)]]*OO[[#This Row],[91]]</f>
        <v>1.0906623047099999E-10</v>
      </c>
      <c r="CP115" s="10">
        <f>3/24000000*OO[[#This Row],[150 (07JUL1985 15:00:00)-Water Temperature (C)]]*OO[[#This Row],[92]]</f>
        <v>1.0140443464375001E-10</v>
      </c>
      <c r="CQ115" s="10">
        <f>3/24000000*OO[[#This Row],[151 (07JUL1985 18:00:00)-Water Temperature (C)]]*OO[[#This Row],[93]]</f>
        <v>9.2655357941349989E-11</v>
      </c>
      <c r="CR115" s="10">
        <f>3/24000000*OO[[#This Row],[152 (07JUL1985 21:00:00)-Water Temperature (C)]]*OO[[#This Row],[94]]</f>
        <v>8.3672215302650005E-11</v>
      </c>
      <c r="CS115" s="10">
        <f>3/24000000*OO[[#This Row],[153 (08JUL1985 00:00:00)-Water Temperature (C)]]*OO[[#This Row],[95]]</f>
        <v>7.6076514253674995E-11</v>
      </c>
      <c r="CT115" s="10">
        <f>3/24000000*OO[[#This Row],[154 (08JUL1985 03:00:00)-Water Temperature (C)]]*OO[[#This Row],[96]]</f>
        <v>7.0343844476099992E-11</v>
      </c>
      <c r="CU115" s="10">
        <f>3/24000000*OO[[#This Row],[155 (08JUL1985 06:00:00)-Water Temperature (C)]]*OO[[#This Row],[97]]</f>
        <v>6.5660467169687496E-11</v>
      </c>
      <c r="CV115" s="10">
        <f>3/24000000*OO[[#This Row],[156 (08JUL1985 09:00:00)-Water Temperature (C)]]*OO[[#This Row],[98]]</f>
        <v>6.2555909343075006E-11</v>
      </c>
      <c r="CW115" s="10">
        <f>3/24000000*OO[[#This Row],[157 (08JUL1985 12:00:00)-Water Temperature (C)]]*OO[[#This Row],[99]]</f>
        <v>5.9955781556999998E-11</v>
      </c>
    </row>
    <row r="116" spans="1:101" x14ac:dyDescent="0.35">
      <c r="A116" t="s">
        <v>121</v>
      </c>
      <c r="B116">
        <v>802.66330000000005</v>
      </c>
      <c r="C116" s="10">
        <f>3/24*OO[[#This Row],[59 (26JUN1985 06:00:00)-Water Temperature (C)]]*OO[[#This Row],[1]]/SUM(OO[1])</f>
        <v>0</v>
      </c>
      <c r="D116" s="10">
        <f>3/24*OO[[#This Row],[60 (26JUN1985 09:00:00)-Water Temperature (C)]]*OO[[#This Row],[2]]/SUM(OO[2])</f>
        <v>1.7825995097850144E-43</v>
      </c>
      <c r="E116" s="10">
        <f>3/24*OO[[#This Row],[61 (26JUN1985 12:00:00)-Water Temperature (C)]]*OO[[#This Row],[3]]/SUM(OO[3])</f>
        <v>2.3955850053538429E-28</v>
      </c>
      <c r="F116" s="10">
        <f>3/24*OO[[#This Row],[62 (26JUN1985 15:00:00)-Water Temperature (C)]]*OO[[#This Row],[4]]/SUM(OO[4])</f>
        <v>1.658736312228242E-15</v>
      </c>
      <c r="G116" s="10">
        <f>3/24*OO[[#This Row],[63 (26JUN1985 18:00:00)-Water Temperature (C)]]*OO[[#This Row],[5]]/SUM(OO[5])</f>
        <v>4.4150438968473693E-6</v>
      </c>
      <c r="H116" s="10">
        <f>3/24*OO[[#This Row],[64 (26JUN1985 21:00:00)-Water Temperature (C)]]*OO[[#This Row],[6]]/SUM(OO[6])</f>
        <v>2.9029127428164174E-3</v>
      </c>
      <c r="I116" s="10">
        <f>3/24*OO[[#This Row],[65 (27JUN1985 00:00:00)-Water Temperature (C)]]*OO[[#This Row],[7]]/SUM(OO[7])</f>
        <v>4.1091801342524929E-2</v>
      </c>
      <c r="J116" s="10">
        <f>3/24*OO[[#This Row],[66 (27JUN1985 03:00:00)-Water Temperature (C)]]*OO[[#This Row],[8]]/SUM(OO[8])</f>
        <v>6.3966418972628572E-2</v>
      </c>
      <c r="K116" s="10">
        <f>3/24*OO[[#This Row],[67 (27JUN1985 06:00:00)-Water Temperature (C)]]*OO[[#This Row],[9]]/SUM(OO[9])</f>
        <v>2.2614521737348268E-2</v>
      </c>
      <c r="L116" s="10">
        <f>3/24*OO[[#This Row],[68 (27JUN1985 09:00:00)-Water Temperature (C)]]*OO[[#This Row],[10]]/SUM(OO[10])</f>
        <v>2.8453319596287506E-3</v>
      </c>
      <c r="M116" s="10">
        <f>3/24*OO[[#This Row],[69 (27JUN1985 12:00:00)-Water Temperature (C)]]*OO[[#This Row],[11]]/SUM(OO[11])</f>
        <v>1.7664094828588977E-4</v>
      </c>
      <c r="N116" s="10">
        <f>3/24*OO[[#This Row],[70 (27JUN1985 15:00:00)-Water Temperature (C)]]*OO[[#This Row],[12]]/SUM(OO[12])</f>
        <v>1.5113187513766358E-5</v>
      </c>
      <c r="O116" s="10">
        <f>3/24*OO[[#This Row],[71 (27JUN1985 18:00:00)-Water Temperature (C)]]*OO[[#This Row],[13]]/SUM(OO[13])</f>
        <v>8.1052989818277966E-6</v>
      </c>
      <c r="P116" s="10">
        <f>3/24*OO[[#This Row],[72 (27JUN1985 21:00:00)-Water Temperature (C)]]*OO[[#This Row],[14]]/SUM(OO[14])</f>
        <v>6.4665572529955293E-6</v>
      </c>
      <c r="Q116" s="10">
        <f>3/24*OO[[#This Row],[73 (28JUN1985 00:00:00)-Water Temperature (C)]]*OO[[#This Row],[15]]/SUM(OO[15])</f>
        <v>5.1999480490824808E-6</v>
      </c>
      <c r="R116" s="10">
        <f>3/24*OO[[#This Row],[74 (28JUN1985 03:00:00)-Water Temperature (C)]]*OO[[#This Row],[16]]/SUM(OO[16])</f>
        <v>4.2137591985766979E-6</v>
      </c>
      <c r="S116" s="10">
        <f>3/24*OO[[#This Row],[75 (28JUN1985 06:00:00)-Water Temperature (C)]]*OO[[#This Row],[17]]/SUM(OO[17])</f>
        <v>3.4252041962689683E-6</v>
      </c>
      <c r="T116" s="10">
        <f>3/24*OO[[#This Row],[76 (28JUN1985 09:00:00)-Water Temperature (C)]]*OO[[#This Row],[18]]/SUM(OO[18])</f>
        <v>2.8237214329754749E-6</v>
      </c>
      <c r="U116" s="10">
        <f>3/24*OO[[#This Row],[77 (28JUN1985 12:00:00)-Water Temperature (C)]]*OO[[#This Row],[19]]/SUM(OO[19])</f>
        <v>2.3272756963234781E-6</v>
      </c>
      <c r="V116" s="10">
        <f>3/24000000*OO[[#This Row],[78 (28JUN1985 15:00:00)-Water Temperature (C)]]*OO[[#This Row],[20]]</f>
        <v>1.8890445434639999E-6</v>
      </c>
      <c r="W116" s="10">
        <f>3/24000000*OO[[#This Row],[79 (28JUN1985 18:00:00)-Water Temperature (C)]]*OO[[#This Row],[21]]</f>
        <v>1.5278977957349999E-6</v>
      </c>
      <c r="X116" s="10">
        <f>3/24000000*OO[[#This Row],[80 (28JUN1985 21:00:00)-Water Temperature (C)]]*OO[[#This Row],[22]]</f>
        <v>1.2228112859199999E-6</v>
      </c>
      <c r="Y116" s="10">
        <f>3/24000000*OO[[#This Row],[81 (29JUN1985 00:00:00)-Water Temperature (C)]]*OO[[#This Row],[23]]</f>
        <v>9.7832286972225003E-7</v>
      </c>
      <c r="Z116" s="10">
        <f>3/24000000*OO[[#This Row],[82 (29JUN1985 03:00:00)-Water Temperature (C)]]*OO[[#This Row],[24]]</f>
        <v>7.9430619963074997E-7</v>
      </c>
      <c r="AA116" s="10">
        <f>3/24000000*OO[[#This Row],[83 (29JUN1985 06:00:00)-Water Temperature (C)]]*OO[[#This Row],[25]]</f>
        <v>6.5197267541100002E-7</v>
      </c>
      <c r="AB116" s="10">
        <f>3/24000000*OO[[#This Row],[84 (29JUN1985 09:00:00)-Water Temperature (C)]]*OO[[#This Row],[26]]</f>
        <v>5.4717026187724994E-7</v>
      </c>
      <c r="AC116" s="10">
        <f>3/24000000*OO[[#This Row],[85 (29JUN1985 12:00:00)-Water Temperature (C)]]*OO[[#This Row],[27]]</f>
        <v>4.5799137994199996E-7</v>
      </c>
      <c r="AD116" s="10">
        <f>3/24000000*OO[[#This Row],[86 (29JUN1985 15:00:00)-Water Temperature (C)]]*OO[[#This Row],[28]]</f>
        <v>3.78489854820625E-7</v>
      </c>
      <c r="AE116" s="10">
        <f>3/24000000*OO[[#This Row],[88 (29JUN1985 21:00:00)-Water Temperature (C)]]*OO[[#This Row],[30]]</f>
        <v>2.4814225973334999E-7</v>
      </c>
      <c r="AF116" s="10">
        <f>3/24000000*OO[[#This Row],[88 (29JUN1985 21:00:00)-Water Temperature (C)]]*OO[[#This Row],[30]]</f>
        <v>2.4814225973334999E-7</v>
      </c>
      <c r="AG116" s="10">
        <f>3/24000000*OO[[#This Row],[89 (30JUN1985 00:00:00)-Water Temperature (C)]]*OO[[#This Row],[31]]</f>
        <v>1.9903223575859999E-7</v>
      </c>
      <c r="AH116" s="10">
        <f>3/24000000*OO[[#This Row],[90 (30JUN1985 03:00:00)-Water Temperature (C)]]*OO[[#This Row],[32]]</f>
        <v>1.6187197022699999E-7</v>
      </c>
      <c r="AI116" s="10">
        <f>3/24000000*OO[[#This Row],[91 (30JUN1985 06:00:00)-Water Temperature (C)]]*OO[[#This Row],[33]]</f>
        <v>1.33623013778325E-7</v>
      </c>
      <c r="AJ116" s="10">
        <f>3/24000000*OO[[#This Row],[92 (30JUN1985 09:00:00)-Water Temperature (C)]]*OO[[#This Row],[34]]</f>
        <v>1.1290010528695E-7</v>
      </c>
      <c r="AK116" s="10">
        <f>3/24000000*OO[[#This Row],[93 (30JUN1985 12:00:00)-Water Temperature (C)]]*OO[[#This Row],[35]]</f>
        <v>9.6021372155262499E-8</v>
      </c>
      <c r="AL116" s="10">
        <f>3/24000000*OO[[#This Row],[94 (30JUN1985 15:00:00)-Water Temperature (C)]]*OO[[#This Row],[36]]</f>
        <v>8.1022380955249994E-8</v>
      </c>
      <c r="AM116" s="10">
        <f>3/24000000*OO[[#This Row],[95 (30JUN1985 18:00:00)-Water Temperature (C)]]*OO[[#This Row],[37]]</f>
        <v>6.7793105409937504E-8</v>
      </c>
      <c r="AN116" s="10">
        <f>3/24000000*OO[[#This Row],[96 (30JUN1985 21:00:00)-Water Temperature (C)]]*OO[[#This Row],[38]]</f>
        <v>5.5734710503499998E-8</v>
      </c>
      <c r="AO116" s="10">
        <f>3/24000000*OO[[#This Row],[97 (01JUL1985 00:00:00)-Water Temperature (C)]]*OO[[#This Row],[39]]</f>
        <v>4.5931594318474998E-8</v>
      </c>
      <c r="AP116" s="10">
        <f>3/24000000*OO[[#This Row],[98 (01JUL1985 03:00:00)-Water Temperature (C)]]*OO[[#This Row],[40]]</f>
        <v>3.8713208861512496E-8</v>
      </c>
      <c r="AQ116" s="10">
        <f>3/24000000*OO[[#This Row],[99 (01JUL1985 06:00:00)-Water Temperature (C)]]*OO[[#This Row],[41]]</f>
        <v>3.3307600801124993E-8</v>
      </c>
      <c r="AR116" s="10">
        <f>3/24000000*OO[[#This Row],[100 (01JUL1985 09:00:00)-Water Temperature (C)]]*OO[[#This Row],[42]]</f>
        <v>2.9517088441499999E-8</v>
      </c>
      <c r="AS116" s="10">
        <f>3/24000000*OO[[#This Row],[101 (01JUL1985 12:00:00)-Water Temperature (C)]]*OO[[#This Row],[43]]</f>
        <v>2.6212412103637498E-8</v>
      </c>
      <c r="AT116" s="10">
        <f>3/24000000*OO[[#This Row],[102 (01JUL1985 15:00:00)-Water Temperature (C)]]*OO[[#This Row],[44]]</f>
        <v>2.2818551185799999E-8</v>
      </c>
      <c r="AU116" s="10">
        <f>3/24000000*OO[[#This Row],[103 (01JUL1985 18:00:00)-Water Temperature (C)]]*OO[[#This Row],[45]]</f>
        <v>1.9662443323737501E-8</v>
      </c>
      <c r="AV116" s="10">
        <f>3/24000000*OO[[#This Row],[104 (01JUL1985 21:00:00)-Water Temperature (C)]]*OO[[#This Row],[46]]</f>
        <v>1.6770812561414997E-8</v>
      </c>
      <c r="AW116" s="10">
        <f>3/24000000*OO[[#This Row],[105 (02JUL1985 00:00:00)-Water Temperature (C)]]*OO[[#This Row],[47]]</f>
        <v>1.4560102201784998E-8</v>
      </c>
      <c r="AX116" s="10">
        <f>3/24000000*OO[[#This Row],[106 (02JUL1985 03:00:00)-Water Temperature (C)]]*OO[[#This Row],[48]]</f>
        <v>1.2879247432698749E-8</v>
      </c>
      <c r="AY116" s="10">
        <f>3/24000000*OO[[#This Row],[107 (02JUL1985 06:00:00)-Water Temperature (C)]]*OO[[#This Row],[49]]</f>
        <v>1.146355479009E-8</v>
      </c>
      <c r="AZ116" s="10">
        <f>3/24000000*OO[[#This Row],[108 (02JUL1985 09:00:00)-Water Temperature (C)]]*OO[[#This Row],[50]]</f>
        <v>1.0133407688274999E-8</v>
      </c>
      <c r="BA116" s="10">
        <f>3/24000000*OO[[#This Row],[109 (02JUL1985 12:00:00)-Water Temperature (C)]]*OO[[#This Row],[51]]</f>
        <v>9.0038149002000003E-9</v>
      </c>
      <c r="BB116" s="10">
        <f>3/24000000*OO[[#This Row],[110 (02JUL1985 15:00:00)-Water Temperature (C)]]*OO[[#This Row],[52]]</f>
        <v>8.0263837314012502E-9</v>
      </c>
      <c r="BC116" s="10">
        <f>3/24000000*OO[[#This Row],[111 (02JUL1985 18:00:00)-Water Temperature (C)]]*OO[[#This Row],[53]]</f>
        <v>7.1544502815325008E-9</v>
      </c>
      <c r="BD116" s="10">
        <f>3/24000000*OO[[#This Row],[112 (02JUL1985 21:00:00)-Water Temperature (C)]]*OO[[#This Row],[54]]</f>
        <v>6.2625442533712497E-9</v>
      </c>
      <c r="BE116" s="10">
        <f>3/24000000*OO[[#This Row],[113 (03JUL1985 00:00:00)-Water Temperature (C)]]*OO[[#This Row],[55]]</f>
        <v>5.412875794692501E-9</v>
      </c>
      <c r="BF116" s="10">
        <f>3/24000000*OO[[#This Row],[114 (03JUL1985 03:00:00)-Water Temperature (C)]]*OO[[#This Row],[56]]</f>
        <v>4.7192278165649996E-9</v>
      </c>
      <c r="BG116" s="10">
        <f>3/24000000*OO[[#This Row],[115 (03JUL1985 06:00:00)-Water Temperature (C)]]*OO[[#This Row],[57]]</f>
        <v>4.1372093960999996E-9</v>
      </c>
      <c r="BH116" s="10">
        <f>3/24000000*OO[[#This Row],[116 (03JUL1985 09:00:00)-Water Temperature (C)]]*OO[[#This Row],[58]]</f>
        <v>3.6778298512037499E-9</v>
      </c>
      <c r="BI116" s="10">
        <f>3/24000000*OO[[#This Row],[117 (03JUL1985 12:00:00)-Water Temperature (C)]]*OO[[#This Row],[59]]</f>
        <v>3.2780434073449997E-9</v>
      </c>
      <c r="BJ116" s="10">
        <f>3/24000000*OO[[#This Row],[118 (03JUL1985 15:00:00)-Water Temperature (C)]]*OO[[#This Row],[60]]</f>
        <v>2.8945727680000001E-9</v>
      </c>
      <c r="BK116" s="10">
        <f>3/24000000*OO[[#This Row],[119 (03JUL1985 18:00:00)-Water Temperature (C)]]*OO[[#This Row],[61]]</f>
        <v>2.522825491665E-9</v>
      </c>
      <c r="BL116" s="10">
        <f>3/24000000*OO[[#This Row],[120 (03JUL1985 21:00:00)-Water Temperature (C)]]*OO[[#This Row],[62]]</f>
        <v>2.1555804651937501E-9</v>
      </c>
      <c r="BM116" s="10">
        <f>3/24000000*OO[[#This Row],[121 (04JUL1985 00:00:00)-Water Temperature (C)]]*OO[[#This Row],[63]]</f>
        <v>1.8474033019459997E-9</v>
      </c>
      <c r="BN116" s="10">
        <f>3/24000000*OO[[#This Row],[122 (04JUL1985 03:00:00)-Water Temperature (C)]]*OO[[#This Row],[64]]</f>
        <v>1.614565195378E-9</v>
      </c>
      <c r="BO116" s="10">
        <f>3/24000000*OO[[#This Row],[123 (04JUL1985 06:00:00)-Water Temperature (C)]]*OO[[#This Row],[65]]</f>
        <v>1.4285924131979999E-9</v>
      </c>
      <c r="BP116" s="10">
        <f>3/24000000*OO[[#This Row],[124 (04JUL1985 09:00:00)-Water Temperature (C)]]*OO[[#This Row],[66]]</f>
        <v>1.2914305447064998E-9</v>
      </c>
      <c r="BQ116" s="10">
        <f>3/24000000*OO[[#This Row],[125 (04JUL1985 12:00:00)-Water Temperature (C)]]*OO[[#This Row],[67]]</f>
        <v>1.164495114688E-9</v>
      </c>
      <c r="BR116" s="10">
        <f>3/24000000*OO[[#This Row],[126 (04JUL1985 15:00:00)-Water Temperature (C)]]*OO[[#This Row],[68]]</f>
        <v>1.0345017756660002E-9</v>
      </c>
      <c r="BS116" s="10">
        <f>3/24000000*OO[[#This Row],[127 (04JUL1985 18:00:00)-Water Temperature (C)]]*OO[[#This Row],[69]]</f>
        <v>9.0583457877899993E-10</v>
      </c>
      <c r="BT116" s="10">
        <f>3/24000000*OO[[#This Row],[128 (04JUL1985 21:00:00)-Water Temperature (C)]]*OO[[#This Row],[70]]</f>
        <v>7.8679594459987489E-10</v>
      </c>
      <c r="BU116" s="10">
        <f>3/24000000*OO[[#This Row],[129 (05JUL1985 00:00:00)-Water Temperature (C)]]*OO[[#This Row],[71]]</f>
        <v>6.8502089829725001E-10</v>
      </c>
      <c r="BV116" s="10">
        <f>3/24000000*OO[[#This Row],[130 (05JUL1985 03:00:00)-Water Temperature (C)]]*OO[[#This Row],[72]]</f>
        <v>6.0534827714074999E-10</v>
      </c>
      <c r="BW116" s="10">
        <f>3/24000000*OO[[#This Row],[131 (05JUL1985 06:00:00)-Water Temperature (C)]]*OO[[#This Row],[73]]</f>
        <v>5.3992048284625001E-10</v>
      </c>
      <c r="BX116" s="10">
        <f>3/24000000*OO[[#This Row],[132 (05JUL1985 09:00:00)-Water Temperature (C)]]*OO[[#This Row],[74]]</f>
        <v>4.9385951966349995E-10</v>
      </c>
      <c r="BY116" s="10">
        <f>3/24000000*OO[[#This Row],[133 (05JUL1985 12:00:00)-Water Temperature (C)]]*OO[[#This Row],[75]]</f>
        <v>4.5247268612812501E-10</v>
      </c>
      <c r="BZ116" s="10">
        <f>3/24000000*OO[[#This Row],[134 (05JUL1985 15:00:00)-Water Temperature (C)]]*OO[[#This Row],[76]]</f>
        <v>4.11626036384E-10</v>
      </c>
      <c r="CA116" s="10">
        <f>3/24000000*OO[[#This Row],[135 (05JUL1985 18:00:00)-Water Temperature (C)]]*OO[[#This Row],[77]]</f>
        <v>3.71297032589E-10</v>
      </c>
      <c r="CB116" s="10">
        <f>3/24000000*OO[[#This Row],[136 (05JUL1985 21:00:00)-Water Temperature (C)]]*OO[[#This Row],[78]]</f>
        <v>3.3065571800775001E-10</v>
      </c>
      <c r="CC116" s="10">
        <f>3/24000000*OO[[#This Row],[137 (06JUL1985 00:00:00)-Water Temperature (C)]]*OO[[#This Row],[79]]</f>
        <v>2.9499433472499999E-10</v>
      </c>
      <c r="CD116" s="10">
        <f>3/24000000*OO[[#This Row],[138 (06JUL1985 03:00:00)-Water Temperature (C)]]*OO[[#This Row],[80]]</f>
        <v>2.6678959227575E-10</v>
      </c>
      <c r="CE116" s="10">
        <f>3/24000000*OO[[#This Row],[139 (06JUL1985 06:00:00)-Water Temperature (C)]]*OO[[#This Row],[81]]</f>
        <v>2.4372074309569997E-10</v>
      </c>
      <c r="CF116" s="10">
        <f>3/24000000*OO[[#This Row],[140 (06JUL1985 09:00:00)-Water Temperature (C)]]*OO[[#This Row],[82]]</f>
        <v>2.2850097159898747E-10</v>
      </c>
      <c r="CG116" s="10">
        <f>3/24000000*OO[[#This Row],[141 (06JUL1985 12:00:00)-Water Temperature (C)]]*OO[[#This Row],[83]]</f>
        <v>2.1326195224919998E-10</v>
      </c>
      <c r="CH116" s="10">
        <f>3/24000000*OO[[#This Row],[142 (06JUL1985 15:00:00)-Water Temperature (C)]]*OO[[#This Row],[84]]</f>
        <v>1.9626654524327501E-10</v>
      </c>
      <c r="CI116" s="10">
        <f>3/24000000*OO[[#This Row],[143 (06JUL1985 18:00:00)-Water Temperature (C)]]*OO[[#This Row],[85]]</f>
        <v>1.7869342351093752E-10</v>
      </c>
      <c r="CJ116" s="10">
        <f>3/24000000*OO[[#This Row],[144 (06JUL1985 21:00:00)-Water Temperature (C)]]*OO[[#This Row],[86]]</f>
        <v>1.6013317589884999E-10</v>
      </c>
      <c r="CK116" s="10">
        <f>3/24000000*OO[[#This Row],[145 (07JUL1985 00:00:00)-Water Temperature (C)]]*OO[[#This Row],[87]]</f>
        <v>1.4374945419465E-10</v>
      </c>
      <c r="CL116" s="10">
        <f>3/24000000*OO[[#This Row],[146 (07JUL1985 03:00:00)-Water Temperature (C)]]*OO[[#This Row],[88]]</f>
        <v>1.3071679785369999E-10</v>
      </c>
      <c r="CM116" s="10">
        <f>3/24000000*OO[[#This Row],[147 (07JUL1985 06:00:00)-Water Temperature (C)]]*OO[[#This Row],[89]]</f>
        <v>1.2003693725519999E-10</v>
      </c>
      <c r="CN116" s="10">
        <f>3/24000000*OO[[#This Row],[148 (07JUL1985 09:00:00)-Water Temperature (C)]]*OO[[#This Row],[90]]</f>
        <v>1.1130223564565E-10</v>
      </c>
      <c r="CO116" s="10">
        <f>3/24000000*OO[[#This Row],[149 (07JUL1985 12:00:00)-Water Temperature (C)]]*OO[[#This Row],[91]]</f>
        <v>1.0357393598649999E-10</v>
      </c>
      <c r="CP116" s="10">
        <f>3/24000000*OO[[#This Row],[150 (07JUL1985 15:00:00)-Water Temperature (C)]]*OO[[#This Row],[92]]</f>
        <v>9.6358880979600005E-11</v>
      </c>
      <c r="CQ116" s="10">
        <f>3/24000000*OO[[#This Row],[151 (07JUL1985 18:00:00)-Water Temperature (C)]]*OO[[#This Row],[93]]</f>
        <v>8.806034952123749E-11</v>
      </c>
      <c r="CR116" s="10">
        <f>3/24000000*OO[[#This Row],[152 (07JUL1985 21:00:00)-Water Temperature (C)]]*OO[[#This Row],[94]]</f>
        <v>7.9518221128499989E-11</v>
      </c>
      <c r="CS116" s="10">
        <f>3/24000000*OO[[#This Row],[153 (08JUL1985 00:00:00)-Water Temperature (C)]]*OO[[#This Row],[95]]</f>
        <v>7.2229699003174997E-11</v>
      </c>
      <c r="CT116" s="10">
        <f>3/24000000*OO[[#This Row],[154 (08JUL1985 03:00:00)-Water Temperature (C)]]*OO[[#This Row],[96]]</f>
        <v>6.6724364270250002E-11</v>
      </c>
      <c r="CU116" s="10">
        <f>3/24000000*OO[[#This Row],[155 (08JUL1985 06:00:00)-Water Temperature (C)]]*OO[[#This Row],[97]]</f>
        <v>6.2262955176725012E-11</v>
      </c>
      <c r="CV116" s="10">
        <f>3/24000000*OO[[#This Row],[156 (08JUL1985 09:00:00)-Water Temperature (C)]]*OO[[#This Row],[98]]</f>
        <v>5.9317471546775008E-11</v>
      </c>
      <c r="CW116" s="10">
        <f>3/24000000*OO[[#This Row],[157 (08JUL1985 12:00:00)-Water Temperature (C)]]*OO[[#This Row],[99]]</f>
        <v>5.6868461796200001E-11</v>
      </c>
    </row>
    <row r="117" spans="1:101" x14ac:dyDescent="0.35">
      <c r="A117" t="s">
        <v>122</v>
      </c>
      <c r="B117">
        <v>845.19820000000004</v>
      </c>
      <c r="C117" s="10">
        <f>3/24*OO[[#This Row],[59 (26JUN1985 06:00:00)-Water Temperature (C)]]*OO[[#This Row],[1]]/SUM(OO[1])</f>
        <v>0</v>
      </c>
      <c r="D117" s="10">
        <f>3/24*OO[[#This Row],[60 (26JUN1985 09:00:00)-Water Temperature (C)]]*OO[[#This Row],[2]]/SUM(OO[2])</f>
        <v>0</v>
      </c>
      <c r="E117" s="10">
        <f>3/24*OO[[#This Row],[61 (26JUN1985 12:00:00)-Water Temperature (C)]]*OO[[#This Row],[3]]/SUM(OO[3])</f>
        <v>4.7140262903346025E-29</v>
      </c>
      <c r="F117" s="10">
        <f>3/24*OO[[#This Row],[62 (26JUN1985 15:00:00)-Water Temperature (C)]]*OO[[#This Row],[4]]/SUM(OO[4])</f>
        <v>3.6657398977509061E-16</v>
      </c>
      <c r="G117" s="10">
        <f>3/24*OO[[#This Row],[63 (26JUN1985 18:00:00)-Water Temperature (C)]]*OO[[#This Row],[5]]/SUM(OO[5])</f>
        <v>2.7601865035556143E-6</v>
      </c>
      <c r="H117" s="10">
        <f>3/24*OO[[#This Row],[64 (26JUN1985 21:00:00)-Water Temperature (C)]]*OO[[#This Row],[6]]/SUM(OO[6])</f>
        <v>2.3921409365157491E-3</v>
      </c>
      <c r="I117" s="10">
        <f>3/24*OO[[#This Row],[65 (27JUN1985 00:00:00)-Water Temperature (C)]]*OO[[#This Row],[7]]/SUM(OO[7])</f>
        <v>3.9192696962200679E-2</v>
      </c>
      <c r="J117" s="10">
        <f>3/24*OO[[#This Row],[66 (27JUN1985 03:00:00)-Water Temperature (C)]]*OO[[#This Row],[8]]/SUM(OO[8])</f>
        <v>6.7368230064348611E-2</v>
      </c>
      <c r="K117" s="10">
        <f>3/24*OO[[#This Row],[67 (27JUN1985 06:00:00)-Water Temperature (C)]]*OO[[#This Row],[9]]/SUM(OO[9])</f>
        <v>2.5591924431495532E-2</v>
      </c>
      <c r="L117" s="10">
        <f>3/24*OO[[#This Row],[68 (27JUN1985 09:00:00)-Water Temperature (C)]]*OO[[#This Row],[10]]/SUM(OO[10])</f>
        <v>3.3936865180715712E-3</v>
      </c>
      <c r="M117" s="10">
        <f>3/24*OO[[#This Row],[69 (27JUN1985 12:00:00)-Water Temperature (C)]]*OO[[#This Row],[11]]/SUM(OO[11])</f>
        <v>2.1697963636234477E-4</v>
      </c>
      <c r="N117" s="10">
        <f>3/24*OO[[#This Row],[70 (27JUN1985 15:00:00)-Water Temperature (C)]]*OO[[#This Row],[12]]/SUM(OO[12])</f>
        <v>1.7064114276709455E-5</v>
      </c>
      <c r="O117" s="10">
        <f>3/24*OO[[#This Row],[71 (27JUN1985 18:00:00)-Water Temperature (C)]]*OO[[#This Row],[13]]/SUM(OO[13])</f>
        <v>8.5137953973966637E-6</v>
      </c>
      <c r="P117" s="10">
        <f>3/24*OO[[#This Row],[72 (27JUN1985 21:00:00)-Water Temperature (C)]]*OO[[#This Row],[14]]/SUM(OO[14])</f>
        <v>6.7672542310869971E-6</v>
      </c>
      <c r="Q117" s="10">
        <f>3/24*OO[[#This Row],[73 (28JUN1985 00:00:00)-Water Temperature (C)]]*OO[[#This Row],[15]]/SUM(OO[15])</f>
        <v>5.4389526970366094E-6</v>
      </c>
      <c r="R117" s="10">
        <f>3/24*OO[[#This Row],[74 (28JUN1985 03:00:00)-Water Temperature (C)]]*OO[[#This Row],[16]]/SUM(OO[16])</f>
        <v>4.4060267389242612E-6</v>
      </c>
      <c r="S117" s="10">
        <f>3/24*OO[[#This Row],[75 (28JUN1985 06:00:00)-Water Temperature (C)]]*OO[[#This Row],[17]]/SUM(OO[17])</f>
        <v>3.5817537469631488E-6</v>
      </c>
      <c r="T117" s="10">
        <f>3/24*OO[[#This Row],[76 (28JUN1985 09:00:00)-Water Temperature (C)]]*OO[[#This Row],[18]]/SUM(OO[18])</f>
        <v>2.9541436864601804E-6</v>
      </c>
      <c r="U117" s="10">
        <f>3/24*OO[[#This Row],[77 (28JUN1985 12:00:00)-Water Temperature (C)]]*OO[[#This Row],[19]]/SUM(OO[19])</f>
        <v>2.4366868905525941E-6</v>
      </c>
      <c r="V117" s="10">
        <f>3/24000000*OO[[#This Row],[78 (28JUN1985 15:00:00)-Water Temperature (C)]]*OO[[#This Row],[20]]</f>
        <v>1.9790962177608748E-6</v>
      </c>
      <c r="W117" s="10">
        <f>3/24000000*OO[[#This Row],[79 (28JUN1985 18:00:00)-Water Temperature (C)]]*OO[[#This Row],[21]]</f>
        <v>1.6003969742152501E-6</v>
      </c>
      <c r="X117" s="10">
        <f>3/24000000*OO[[#This Row],[80 (28JUN1985 21:00:00)-Water Temperature (C)]]*OO[[#This Row],[22]]</f>
        <v>1.280260379495625E-6</v>
      </c>
      <c r="Y117" s="10">
        <f>3/24000000*OO[[#This Row],[81 (29JUN1985 00:00:00)-Water Temperature (C)]]*OO[[#This Row],[23]]</f>
        <v>1.0232955128385E-6</v>
      </c>
      <c r="Z117" s="10">
        <f>3/24000000*OO[[#This Row],[82 (29JUN1985 03:00:00)-Water Temperature (C)]]*OO[[#This Row],[24]]</f>
        <v>8.3038222334212499E-7</v>
      </c>
      <c r="AA117" s="10">
        <f>3/24000000*OO[[#This Row],[83 (29JUN1985 06:00:00)-Water Temperature (C)]]*OO[[#This Row],[25]]</f>
        <v>6.8151626476799999E-7</v>
      </c>
      <c r="AB117" s="10">
        <f>3/24000000*OO[[#This Row],[84 (29JUN1985 09:00:00)-Water Temperature (C)]]*OO[[#This Row],[26]]</f>
        <v>5.7225583542400002E-7</v>
      </c>
      <c r="AC117" s="10">
        <f>3/24000000*OO[[#This Row],[85 (29JUN1985 12:00:00)-Water Temperature (C)]]*OO[[#This Row],[27]]</f>
        <v>4.7928784125149991E-7</v>
      </c>
      <c r="AD117" s="10">
        <f>3/24000000*OO[[#This Row],[86 (29JUN1985 15:00:00)-Water Temperature (C)]]*OO[[#This Row],[28]]</f>
        <v>3.9630327020812502E-7</v>
      </c>
      <c r="AE117" s="10">
        <f>3/24000000*OO[[#This Row],[88 (29JUN1985 21:00:00)-Water Temperature (C)]]*OO[[#This Row],[30]]</f>
        <v>2.5964231557649999E-7</v>
      </c>
      <c r="AF117" s="10">
        <f>3/24000000*OO[[#This Row],[88 (29JUN1985 21:00:00)-Water Temperature (C)]]*OO[[#This Row],[30]]</f>
        <v>2.5964231557649999E-7</v>
      </c>
      <c r="AG117" s="10">
        <f>3/24000000*OO[[#This Row],[89 (30JUN1985 00:00:00)-Water Temperature (C)]]*OO[[#This Row],[31]]</f>
        <v>2.0808783373886248E-7</v>
      </c>
      <c r="AH117" s="10">
        <f>3/24000000*OO[[#This Row],[90 (30JUN1985 03:00:00)-Water Temperature (C)]]*OO[[#This Row],[32]]</f>
        <v>1.6912082734399999E-7</v>
      </c>
      <c r="AI117" s="10">
        <f>3/24000000*OO[[#This Row],[91 (30JUN1985 06:00:00)-Water Temperature (C)]]*OO[[#This Row],[33]]</f>
        <v>1.3954210100598748E-7</v>
      </c>
      <c r="AJ117" s="10">
        <f>3/24000000*OO[[#This Row],[92 (30JUN1985 09:00:00)-Water Temperature (C)]]*OO[[#This Row],[34]]</f>
        <v>1.1792425539859998E-7</v>
      </c>
      <c r="AK117" s="10">
        <f>3/24000000*OO[[#This Row],[93 (30JUN1985 12:00:00)-Water Temperature (C)]]*OO[[#This Row],[35]]</f>
        <v>1.0035330347249999E-7</v>
      </c>
      <c r="AL117" s="10">
        <f>3/24000000*OO[[#This Row],[94 (30JUN1985 15:00:00)-Water Temperature (C)]]*OO[[#This Row],[36]]</f>
        <v>8.4704666418812499E-8</v>
      </c>
      <c r="AM117" s="10">
        <f>3/24000000*OO[[#This Row],[95 (30JUN1985 18:00:00)-Water Temperature (C)]]*OO[[#This Row],[37]]</f>
        <v>7.086440259059999E-8</v>
      </c>
      <c r="AN117" s="10">
        <f>3/24000000*OO[[#This Row],[96 (30JUN1985 21:00:00)-Water Temperature (C)]]*OO[[#This Row],[38]]</f>
        <v>5.8225039475349996E-8</v>
      </c>
      <c r="AO117" s="10">
        <f>3/24000000*OO[[#This Row],[97 (01JUL1985 00:00:00)-Water Temperature (C)]]*OO[[#This Row],[39]]</f>
        <v>4.7925279873649998E-8</v>
      </c>
      <c r="AP117" s="10">
        <f>3/24000000*OO[[#This Row],[98 (01JUL1985 03:00:00)-Water Temperature (C)]]*OO[[#This Row],[40]]</f>
        <v>4.0349721240499998E-8</v>
      </c>
      <c r="AQ117" s="10">
        <f>3/24000000*OO[[#This Row],[99 (01JUL1985 06:00:00)-Water Temperature (C)]]*OO[[#This Row],[41]]</f>
        <v>3.4688124756999995E-8</v>
      </c>
      <c r="AR117" s="10">
        <f>3/24000000*OO[[#This Row],[100 (01JUL1985 09:00:00)-Water Temperature (C)]]*OO[[#This Row],[42]]</f>
        <v>3.074179463595E-8</v>
      </c>
      <c r="AS117" s="10">
        <f>3/24000000*OO[[#This Row],[101 (01JUL1985 12:00:00)-Water Temperature (C)]]*OO[[#This Row],[43]]</f>
        <v>2.7313146920312499E-8</v>
      </c>
      <c r="AT117" s="10">
        <f>3/24000000*OO[[#This Row],[102 (01JUL1985 15:00:00)-Water Temperature (C)]]*OO[[#This Row],[44]]</f>
        <v>2.379001232628E-8</v>
      </c>
      <c r="AU117" s="10">
        <f>3/24000000*OO[[#This Row],[103 (01JUL1985 18:00:00)-Water Temperature (C)]]*OO[[#This Row],[45]]</f>
        <v>2.050067773854E-8</v>
      </c>
      <c r="AV117" s="10">
        <f>3/24000000*OO[[#This Row],[104 (01JUL1985 21:00:00)-Water Temperature (C)]]*OO[[#This Row],[46]]</f>
        <v>1.7477537633789998E-8</v>
      </c>
      <c r="AW117" s="10">
        <f>3/24000000*OO[[#This Row],[105 (02JUL1985 00:00:00)-Water Temperature (C)]]*OO[[#This Row],[47]]</f>
        <v>1.5158596142542497E-8</v>
      </c>
      <c r="AX117" s="10">
        <f>3/24000000*OO[[#This Row],[106 (02JUL1985 03:00:00)-Water Temperature (C)]]*OO[[#This Row],[48]]</f>
        <v>1.3397749290666249E-8</v>
      </c>
      <c r="AY117" s="10">
        <f>3/24000000*OO[[#This Row],[107 (02JUL1985 06:00:00)-Water Temperature (C)]]*OO[[#This Row],[49]]</f>
        <v>1.192556372138E-8</v>
      </c>
      <c r="AZ117" s="10">
        <f>3/24000000*OO[[#This Row],[108 (02JUL1985 09:00:00)-Water Temperature (C)]]*OO[[#This Row],[50]]</f>
        <v>1.0545794507657502E-8</v>
      </c>
      <c r="BA117" s="10">
        <f>3/24000000*OO[[#This Row],[109 (02JUL1985 12:00:00)-Water Temperature (C)]]*OO[[#This Row],[51]]</f>
        <v>9.3774965044474983E-9</v>
      </c>
      <c r="BB117" s="10">
        <f>3/24000000*OO[[#This Row],[110 (02JUL1985 15:00:00)-Water Temperature (C)]]*OO[[#This Row],[52]]</f>
        <v>8.3617638125850003E-9</v>
      </c>
      <c r="BC117" s="10">
        <f>3/24000000*OO[[#This Row],[111 (02JUL1985 18:00:00)-Water Temperature (C)]]*OO[[#This Row],[53]]</f>
        <v>7.4528007072562483E-9</v>
      </c>
      <c r="BD117" s="10">
        <f>3/24000000*OO[[#This Row],[112 (02JUL1985 21:00:00)-Water Temperature (C)]]*OO[[#This Row],[54]]</f>
        <v>6.5221864286450002E-9</v>
      </c>
      <c r="BE117" s="10">
        <f>3/24000000*OO[[#This Row],[113 (03JUL1985 00:00:00)-Water Temperature (C)]]*OO[[#This Row],[55]]</f>
        <v>5.6347072536112503E-9</v>
      </c>
      <c r="BF117" s="10">
        <f>3/24000000*OO[[#This Row],[114 (03JUL1985 03:00:00)-Water Temperature (C)]]*OO[[#This Row],[56]]</f>
        <v>4.9110440359499999E-9</v>
      </c>
      <c r="BG117" s="10">
        <f>3/24000000*OO[[#This Row],[115 (03JUL1985 06:00:00)-Water Temperature (C)]]*OO[[#This Row],[57]]</f>
        <v>4.3047052898474994E-9</v>
      </c>
      <c r="BH117" s="10">
        <f>3/24000000*OO[[#This Row],[116 (03JUL1985 09:00:00)-Water Temperature (C)]]*OO[[#This Row],[58]]</f>
        <v>3.8285811620374999E-9</v>
      </c>
      <c r="BI117" s="10">
        <f>3/24000000*OO[[#This Row],[117 (03JUL1985 12:00:00)-Water Temperature (C)]]*OO[[#This Row],[59]]</f>
        <v>3.4139480861125003E-9</v>
      </c>
      <c r="BJ117" s="10">
        <f>3/24000000*OO[[#This Row],[118 (03JUL1985 15:00:00)-Water Temperature (C)]]*OO[[#This Row],[60]]</f>
        <v>3.0162097313075001E-9</v>
      </c>
      <c r="BK117" s="10">
        <f>3/24000000*OO[[#This Row],[119 (03JUL1985 18:00:00)-Water Temperature (C)]]*OO[[#This Row],[61]]</f>
        <v>2.6298496488374997E-9</v>
      </c>
      <c r="BL117" s="10">
        <f>3/24000000*OO[[#This Row],[120 (03JUL1985 21:00:00)-Water Temperature (C)]]*OO[[#This Row],[62]]</f>
        <v>2.246759790650625E-9</v>
      </c>
      <c r="BM117" s="10">
        <f>3/24000000*OO[[#This Row],[121 (04JUL1985 00:00:00)-Water Temperature (C)]]*OO[[#This Row],[63]]</f>
        <v>1.9237749416599996E-9</v>
      </c>
      <c r="BN117" s="10">
        <f>3/24000000*OO[[#This Row],[122 (04JUL1985 03:00:00)-Water Temperature (C)]]*OO[[#This Row],[64]]</f>
        <v>1.6798773158553748E-9</v>
      </c>
      <c r="BO117" s="10">
        <f>3/24000000*OO[[#This Row],[123 (04JUL1985 06:00:00)-Water Temperature (C)]]*OO[[#This Row],[65]]</f>
        <v>1.48606482853125E-9</v>
      </c>
      <c r="BP117" s="10">
        <f>3/24000000*OO[[#This Row],[124 (04JUL1985 09:00:00)-Water Temperature (C)]]*OO[[#This Row],[66]]</f>
        <v>1.3438233905591249E-9</v>
      </c>
      <c r="BQ117" s="10">
        <f>3/24000000*OO[[#This Row],[125 (04JUL1985 12:00:00)-Water Temperature (C)]]*OO[[#This Row],[67]]</f>
        <v>1.2124302855972499E-9</v>
      </c>
      <c r="BR117" s="10">
        <f>3/24000000*OO[[#This Row],[126 (04JUL1985 15:00:00)-Water Temperature (C)]]*OO[[#This Row],[68]]</f>
        <v>1.0775083196499999E-9</v>
      </c>
      <c r="BS117" s="10">
        <f>3/24000000*OO[[#This Row],[127 (04JUL1985 18:00:00)-Water Temperature (C)]]*OO[[#This Row],[69]]</f>
        <v>9.4350488562400008E-10</v>
      </c>
      <c r="BT117" s="10">
        <f>3/24000000*OO[[#This Row],[128 (04JUL1985 21:00:00)-Water Temperature (C)]]*OO[[#This Row],[70]]</f>
        <v>8.1912169853249989E-10</v>
      </c>
      <c r="BU117" s="10">
        <f>3/24000000*OO[[#This Row],[129 (05JUL1985 00:00:00)-Water Temperature (C)]]*OO[[#This Row],[71]]</f>
        <v>7.1257517897449991E-10</v>
      </c>
      <c r="BV117" s="10">
        <f>3/24000000*OO[[#This Row],[130 (05JUL1985 03:00:00)-Water Temperature (C)]]*OO[[#This Row],[72]]</f>
        <v>6.2931097075999995E-10</v>
      </c>
      <c r="BW117" s="10">
        <f>3/24000000*OO[[#This Row],[131 (05JUL1985 06:00:00)-Water Temperature (C)]]*OO[[#This Row],[73]]</f>
        <v>5.6113084510875E-10</v>
      </c>
      <c r="BX117" s="10">
        <f>3/24000000*OO[[#This Row],[132 (05JUL1985 09:00:00)-Water Temperature (C)]]*OO[[#This Row],[74]]</f>
        <v>5.1332878952025004E-10</v>
      </c>
      <c r="BY117" s="10">
        <f>3/24000000*OO[[#This Row],[133 (05JUL1985 12:00:00)-Water Temperature (C)]]*OO[[#This Row],[75]]</f>
        <v>4.7053483695824997E-10</v>
      </c>
      <c r="BZ117" s="10">
        <f>3/24000000*OO[[#This Row],[134 (05JUL1985 15:00:00)-Water Temperature (C)]]*OO[[#This Row],[76]]</f>
        <v>4.2820064984637501E-10</v>
      </c>
      <c r="CA117" s="10">
        <f>3/24000000*OO[[#This Row],[135 (05JUL1985 18:00:00)-Water Temperature (C)]]*OO[[#This Row],[77]]</f>
        <v>3.8622486919125002E-10</v>
      </c>
      <c r="CB117" s="10">
        <f>3/24000000*OO[[#This Row],[136 (05JUL1985 21:00:00)-Water Temperature (C)]]*OO[[#This Row],[78]]</f>
        <v>3.4373157616000004E-10</v>
      </c>
      <c r="CC117" s="10">
        <f>3/24000000*OO[[#This Row],[137 (06JUL1985 00:00:00)-Water Temperature (C)]]*OO[[#This Row],[79]]</f>
        <v>3.0638250725999994E-10</v>
      </c>
      <c r="CD117" s="10">
        <f>3/24000000*OO[[#This Row],[138 (06JUL1985 03:00:00)-Water Temperature (C)]]*OO[[#This Row],[80]]</f>
        <v>2.7693829929025003E-10</v>
      </c>
      <c r="CE117" s="10">
        <f>3/24000000*OO[[#This Row],[139 (06JUL1985 06:00:00)-Water Temperature (C)]]*OO[[#This Row],[81]]</f>
        <v>2.5296381560339994E-10</v>
      </c>
      <c r="CF117" s="10">
        <f>3/24000000*OO[[#This Row],[140 (06JUL1985 09:00:00)-Water Temperature (C)]]*OO[[#This Row],[82]]</f>
        <v>2.3728462364399999E-10</v>
      </c>
      <c r="CG117" s="10">
        <f>3/24000000*OO[[#This Row],[141 (06JUL1985 12:00:00)-Water Temperature (C)]]*OO[[#This Row],[83]]</f>
        <v>2.2161959722044999E-10</v>
      </c>
      <c r="CH117" s="10">
        <f>3/24000000*OO[[#This Row],[142 (06JUL1985 15:00:00)-Water Temperature (C)]]*OO[[#This Row],[84]]</f>
        <v>2.0407233979783748E-10</v>
      </c>
      <c r="CI117" s="10">
        <f>3/24000000*OO[[#This Row],[143 (06JUL1985 18:00:00)-Water Temperature (C)]]*OO[[#This Row],[85]]</f>
        <v>1.8581226512072498E-10</v>
      </c>
      <c r="CJ117" s="10">
        <f>3/24000000*OO[[#This Row],[144 (06JUL1985 21:00:00)-Water Temperature (C)]]*OO[[#This Row],[86]]</f>
        <v>1.6642594830919998E-10</v>
      </c>
      <c r="CK117" s="10">
        <f>3/24000000*OO[[#This Row],[145 (07JUL1985 00:00:00)-Water Temperature (C)]]*OO[[#This Row],[87]]</f>
        <v>1.4925701275982502E-10</v>
      </c>
      <c r="CL117" s="10">
        <f>3/24000000*OO[[#This Row],[146 (07JUL1985 03:00:00)-Water Temperature (C)]]*OO[[#This Row],[88]]</f>
        <v>1.35635348817E-10</v>
      </c>
      <c r="CM117" s="10">
        <f>3/24000000*OO[[#This Row],[147 (07JUL1985 06:00:00)-Water Temperature (C)]]*OO[[#This Row],[89]]</f>
        <v>1.2447525630084998E-10</v>
      </c>
      <c r="CN117" s="10">
        <f>3/24000000*OO[[#This Row],[148 (07JUL1985 09:00:00)-Water Temperature (C)]]*OO[[#This Row],[90]]</f>
        <v>1.1542684886459999E-10</v>
      </c>
      <c r="CO117" s="10">
        <f>3/24000000*OO[[#This Row],[149 (07JUL1985 12:00:00)-Water Temperature (C)]]*OO[[#This Row],[91]]</f>
        <v>1.0749823173105E-10</v>
      </c>
      <c r="CP117" s="10">
        <f>3/24000000*OO[[#This Row],[150 (07JUL1985 15:00:00)-Water Temperature (C)]]*OO[[#This Row],[92]]</f>
        <v>1.00070597658275E-10</v>
      </c>
      <c r="CQ117" s="10">
        <f>3/24000000*OO[[#This Row],[151 (07JUL1985 18:00:00)-Water Temperature (C)]]*OO[[#This Row],[93]]</f>
        <v>9.1454341913549988E-11</v>
      </c>
      <c r="CR117" s="10">
        <f>3/24000000*OO[[#This Row],[152 (07JUL1985 21:00:00)-Water Temperature (C)]]*OO[[#This Row],[94]]</f>
        <v>8.2571469256500004E-11</v>
      </c>
      <c r="CS117" s="10">
        <f>3/24000000*OO[[#This Row],[153 (08JUL1985 00:00:00)-Water Temperature (C)]]*OO[[#This Row],[95]]</f>
        <v>7.4937614429749998E-11</v>
      </c>
      <c r="CT117" s="10">
        <f>3/24000000*OO[[#This Row],[154 (08JUL1985 03:00:00)-Water Temperature (C)]]*OO[[#This Row],[96]]</f>
        <v>6.9160124078587487E-11</v>
      </c>
      <c r="CU117" s="10">
        <f>3/24000000*OO[[#This Row],[155 (08JUL1985 06:00:00)-Water Temperature (C)]]*OO[[#This Row],[97]]</f>
        <v>6.4524105883250002E-11</v>
      </c>
      <c r="CV117" s="10">
        <f>3/24000000*OO[[#This Row],[156 (08JUL1985 09:00:00)-Water Temperature (C)]]*OO[[#This Row],[98]]</f>
        <v>6.149087511839999E-11</v>
      </c>
      <c r="CW117" s="10">
        <f>3/24000000*OO[[#This Row],[157 (08JUL1985 12:00:00)-Water Temperature (C)]]*OO[[#This Row],[99]]</f>
        <v>5.8968047410799988E-11</v>
      </c>
    </row>
    <row r="118" spans="1:101" x14ac:dyDescent="0.35">
      <c r="A118" t="s">
        <v>123</v>
      </c>
      <c r="B118">
        <v>772.06150000000002</v>
      </c>
      <c r="C118" s="10">
        <f>3/24*OO[[#This Row],[59 (26JUN1985 06:00:00)-Water Temperature (C)]]*OO[[#This Row],[1]]/SUM(OO[1])</f>
        <v>0</v>
      </c>
      <c r="D118" s="10">
        <f>3/24*OO[[#This Row],[60 (26JUN1985 09:00:00)-Water Temperature (C)]]*OO[[#This Row],[2]]/SUM(OO[2])</f>
        <v>0</v>
      </c>
      <c r="E118" s="10">
        <f>3/24*OO[[#This Row],[61 (26JUN1985 12:00:00)-Water Temperature (C)]]*OO[[#This Row],[3]]/SUM(OO[3])</f>
        <v>6.0574681289409614E-30</v>
      </c>
      <c r="F118" s="10">
        <f>3/24*OO[[#This Row],[62 (26JUN1985 15:00:00)-Water Temperature (C)]]*OO[[#This Row],[4]]/SUM(OO[4])</f>
        <v>5.2248040771940227E-17</v>
      </c>
      <c r="G118" s="10">
        <f>3/24*OO[[#This Row],[63 (26JUN1985 18:00:00)-Water Temperature (C)]]*OO[[#This Row],[5]]/SUM(OO[5])</f>
        <v>1.6358316964554391E-6</v>
      </c>
      <c r="H118" s="10">
        <f>3/24*OO[[#This Row],[64 (26JUN1985 21:00:00)-Water Temperature (C)]]*OO[[#This Row],[6]]/SUM(OO[6])</f>
        <v>1.9921681020217421E-3</v>
      </c>
      <c r="I118" s="10">
        <f>3/24*OO[[#This Row],[65 (27JUN1985 00:00:00)-Water Temperature (C)]]*OO[[#This Row],[7]]/SUM(OO[7])</f>
        <v>3.9389786007351928E-2</v>
      </c>
      <c r="J118" s="10">
        <f>3/24*OO[[#This Row],[66 (27JUN1985 03:00:00)-Water Temperature (C)]]*OO[[#This Row],[8]]/SUM(OO[8])</f>
        <v>7.7696901071472188E-2</v>
      </c>
      <c r="K118" s="10">
        <f>3/24*OO[[#This Row],[67 (27JUN1985 06:00:00)-Water Temperature (C)]]*OO[[#This Row],[9]]/SUM(OO[9])</f>
        <v>3.2850113001022412E-2</v>
      </c>
      <c r="L118" s="10">
        <f>3/24*OO[[#This Row],[68 (27JUN1985 09:00:00)-Water Temperature (C)]]*OO[[#This Row],[10]]/SUM(OO[10])</f>
        <v>4.7450606302627827E-3</v>
      </c>
      <c r="M118" s="10">
        <f>3/24*OO[[#This Row],[69 (27JUN1985 12:00:00)-Water Temperature (C)]]*OO[[#This Row],[11]]/SUM(OO[11])</f>
        <v>3.2102259090035162E-4</v>
      </c>
      <c r="N118" s="10">
        <f>3/24*OO[[#This Row],[70 (27JUN1985 15:00:00)-Water Temperature (C)]]*OO[[#This Row],[12]]/SUM(OO[12])</f>
        <v>2.2660341924183977E-5</v>
      </c>
      <c r="O118" s="10">
        <f>3/24*OO[[#This Row],[71 (27JUN1985 18:00:00)-Water Temperature (C)]]*OO[[#This Row],[13]]/SUM(OO[13])</f>
        <v>9.9141431944467788E-6</v>
      </c>
      <c r="P118" s="10">
        <f>3/24*OO[[#This Row],[72 (27JUN1985 21:00:00)-Water Temperature (C)]]*OO[[#This Row],[14]]/SUM(OO[14])</f>
        <v>7.8180251522993043E-6</v>
      </c>
      <c r="Q118" s="10">
        <f>3/24*OO[[#This Row],[73 (28JUN1985 00:00:00)-Water Temperature (C)]]*OO[[#This Row],[15]]/SUM(OO[15])</f>
        <v>6.2780460024290761E-6</v>
      </c>
      <c r="R118" s="10">
        <f>3/24*OO[[#This Row],[74 (28JUN1985 03:00:00)-Water Temperature (C)]]*OO[[#This Row],[16]]/SUM(OO[16])</f>
        <v>5.0835603482449108E-6</v>
      </c>
      <c r="S118" s="10">
        <f>3/24*OO[[#This Row],[75 (28JUN1985 06:00:00)-Water Temperature (C)]]*OO[[#This Row],[17]]/SUM(OO[17])</f>
        <v>4.1330975609873879E-6</v>
      </c>
      <c r="T118" s="10">
        <f>3/24*OO[[#This Row],[76 (28JUN1985 09:00:00)-Water Temperature (C)]]*OO[[#This Row],[18]]/SUM(OO[18])</f>
        <v>3.4115163506928404E-6</v>
      </c>
      <c r="U118" s="10">
        <f>3/24*OO[[#This Row],[77 (28JUN1985 12:00:00)-Water Temperature (C)]]*OO[[#This Row],[19]]/SUM(OO[19])</f>
        <v>2.8175401998556557E-6</v>
      </c>
      <c r="V118" s="10">
        <f>3/24000000*OO[[#This Row],[78 (28JUN1985 15:00:00)-Water Temperature (C)]]*OO[[#This Row],[20]]</f>
        <v>2.2902415276050001E-6</v>
      </c>
      <c r="W118" s="10">
        <f>3/24000000*OO[[#This Row],[79 (28JUN1985 18:00:00)-Water Temperature (C)]]*OO[[#This Row],[21]]</f>
        <v>1.8518513757119999E-6</v>
      </c>
      <c r="X118" s="10">
        <f>3/24000000*OO[[#This Row],[80 (28JUN1985 21:00:00)-Water Temperature (C)]]*OO[[#This Row],[22]]</f>
        <v>1.4799969300097497E-6</v>
      </c>
      <c r="Y118" s="10">
        <f>3/24000000*OO[[#This Row],[81 (29JUN1985 00:00:00)-Water Temperature (C)]]*OO[[#This Row],[23]]</f>
        <v>1.1813250167309997E-6</v>
      </c>
      <c r="Z118" s="10">
        <f>3/24000000*OO[[#This Row],[82 (29JUN1985 03:00:00)-Water Temperature (C)]]*OO[[#This Row],[24]]</f>
        <v>9.5793176837137483E-7</v>
      </c>
      <c r="AA118" s="10">
        <f>3/24000000*OO[[#This Row],[83 (29JUN1985 06:00:00)-Water Temperature (C)]]*OO[[#This Row],[25]]</f>
        <v>7.8620478557037492E-7</v>
      </c>
      <c r="AB118" s="10">
        <f>3/24000000*OO[[#This Row],[84 (29JUN1985 09:00:00)-Water Temperature (C)]]*OO[[#This Row],[26]]</f>
        <v>6.6083588230874999E-7</v>
      </c>
      <c r="AC118" s="10">
        <f>3/24000000*OO[[#This Row],[85 (29JUN1985 12:00:00)-Water Temperature (C)]]*OO[[#This Row],[27]]</f>
        <v>5.5401953201074994E-7</v>
      </c>
      <c r="AD118" s="10">
        <f>3/24000000*OO[[#This Row],[86 (29JUN1985 15:00:00)-Water Temperature (C)]]*OO[[#This Row],[28]]</f>
        <v>4.5845632168450007E-7</v>
      </c>
      <c r="AE118" s="10">
        <f>3/24000000*OO[[#This Row],[88 (29JUN1985 21:00:00)-Water Temperature (C)]]*OO[[#This Row],[30]]</f>
        <v>2.9997509882174999E-7</v>
      </c>
      <c r="AF118" s="10">
        <f>3/24000000*OO[[#This Row],[88 (29JUN1985 21:00:00)-Water Temperature (C)]]*OO[[#This Row],[30]]</f>
        <v>2.9997509882174999E-7</v>
      </c>
      <c r="AG118" s="10">
        <f>3/24000000*OO[[#This Row],[89 (30JUN1985 00:00:00)-Water Temperature (C)]]*OO[[#This Row],[31]]</f>
        <v>2.4014879798231249E-7</v>
      </c>
      <c r="AH118" s="10">
        <f>3/24000000*OO[[#This Row],[90 (30JUN1985 03:00:00)-Water Temperature (C)]]*OO[[#This Row],[32]]</f>
        <v>1.9499950696999997E-7</v>
      </c>
      <c r="AI118" s="10">
        <f>3/24000000*OO[[#This Row],[91 (30JUN1985 06:00:00)-Water Temperature (C)]]*OO[[#This Row],[33]]</f>
        <v>1.60806120643475E-7</v>
      </c>
      <c r="AJ118" s="10">
        <f>3/24000000*OO[[#This Row],[92 (30JUN1985 09:00:00)-Water Temperature (C)]]*OO[[#This Row],[34]]</f>
        <v>1.3597705833525E-7</v>
      </c>
      <c r="AK118" s="10">
        <f>3/24000000*OO[[#This Row],[93 (30JUN1985 12:00:00)-Water Temperature (C)]]*OO[[#This Row],[35]]</f>
        <v>1.158219851943E-7</v>
      </c>
      <c r="AL118" s="10">
        <f>3/24000000*OO[[#This Row],[94 (30JUN1985 15:00:00)-Water Temperature (C)]]*OO[[#This Row],[36]]</f>
        <v>9.7814540000099995E-8</v>
      </c>
      <c r="AM118" s="10">
        <f>3/24000000*OO[[#This Row],[95 (30JUN1985 18:00:00)-Water Temperature (C)]]*OO[[#This Row],[37]]</f>
        <v>8.1807231172200002E-8</v>
      </c>
      <c r="AN118" s="10">
        <f>3/24000000*OO[[#This Row],[96 (30JUN1985 21:00:00)-Water Temperature (C)]]*OO[[#This Row],[38]]</f>
        <v>6.7139658767699995E-8</v>
      </c>
      <c r="AO118" s="10">
        <f>3/24000000*OO[[#This Row],[97 (01JUL1985 00:00:00)-Water Temperature (C)]]*OO[[#This Row],[39]]</f>
        <v>5.5170120926250005E-8</v>
      </c>
      <c r="AP118" s="10">
        <f>3/24000000*OO[[#This Row],[98 (01JUL1985 03:00:00)-Water Temperature (C)]]*OO[[#This Row],[40]]</f>
        <v>4.6378876040399992E-8</v>
      </c>
      <c r="AQ118" s="10">
        <f>3/24000000*OO[[#This Row],[99 (01JUL1985 06:00:00)-Water Temperature (C)]]*OO[[#This Row],[41]]</f>
        <v>3.9828821075999996E-8</v>
      </c>
      <c r="AR118" s="10">
        <f>3/24000000*OO[[#This Row],[100 (01JUL1985 09:00:00)-Water Temperature (C)]]*OO[[#This Row],[42]]</f>
        <v>3.5309978067499999E-8</v>
      </c>
      <c r="AS118" s="10">
        <f>3/24000000*OO[[#This Row],[101 (01JUL1985 12:00:00)-Water Temperature (C)]]*OO[[#This Row],[43]]</f>
        <v>3.1389652134375001E-8</v>
      </c>
      <c r="AT118" s="10">
        <f>3/24000000*OO[[#This Row],[102 (01JUL1985 15:00:00)-Water Temperature (C)]]*OO[[#This Row],[44]]</f>
        <v>2.7362607747562495E-8</v>
      </c>
      <c r="AU118" s="10">
        <f>3/24000000*OO[[#This Row],[103 (01JUL1985 18:00:00)-Water Temperature (C)]]*OO[[#This Row],[45]]</f>
        <v>2.3577551846420003E-8</v>
      </c>
      <c r="AV118" s="10">
        <f>3/24000000*OO[[#This Row],[104 (01JUL1985 21:00:00)-Water Temperature (C)]]*OO[[#This Row],[46]]</f>
        <v>2.0087722925789996E-8</v>
      </c>
      <c r="AW118" s="10">
        <f>3/24000000*OO[[#This Row],[105 (02JUL1985 00:00:00)-Water Temperature (C)]]*OO[[#This Row],[47]]</f>
        <v>1.73988319725675E-8</v>
      </c>
      <c r="AX118" s="10">
        <f>3/24000000*OO[[#This Row],[106 (02JUL1985 03:00:00)-Water Temperature (C)]]*OO[[#This Row],[48]]</f>
        <v>1.536017756662E-8</v>
      </c>
      <c r="AY118" s="10">
        <f>3/24000000*OO[[#This Row],[107 (02JUL1985 06:00:00)-Water Temperature (C)]]*OO[[#This Row],[49]]</f>
        <v>1.3671349338539998E-8</v>
      </c>
      <c r="AZ118" s="10">
        <f>3/24000000*OO[[#This Row],[108 (02JUL1985 09:00:00)-Water Temperature (C)]]*OO[[#This Row],[50]]</f>
        <v>1.20954020376475E-8</v>
      </c>
      <c r="BA118" s="10">
        <f>3/24000000*OO[[#This Row],[109 (02JUL1985 12:00:00)-Water Temperature (C)]]*OO[[#This Row],[51]]</f>
        <v>1.0769814235331248E-8</v>
      </c>
      <c r="BB118" s="10">
        <f>3/24000000*OO[[#This Row],[110 (02JUL1985 15:00:00)-Water Temperature (C)]]*OO[[#This Row],[52]]</f>
        <v>9.6093561120750002E-9</v>
      </c>
      <c r="BC118" s="10">
        <f>3/24000000*OO[[#This Row],[111 (02JUL1985 18:00:00)-Water Temperature (C)]]*OO[[#This Row],[53]]</f>
        <v>8.5632068294299993E-9</v>
      </c>
      <c r="BD118" s="10">
        <f>3/24000000*OO[[#This Row],[112 (02JUL1985 21:00:00)-Water Temperature (C)]]*OO[[#This Row],[54]]</f>
        <v>7.4882856292749995E-9</v>
      </c>
      <c r="BE118" s="10">
        <f>3/24000000*OO[[#This Row],[113 (03JUL1985 00:00:00)-Water Temperature (C)]]*OO[[#This Row],[55]]</f>
        <v>6.4651793956849995E-9</v>
      </c>
      <c r="BF118" s="10">
        <f>3/24000000*OO[[#This Row],[114 (03JUL1985 03:00:00)-Water Temperature (C)]]*OO[[#This Row],[56]]</f>
        <v>5.6325557226049996E-9</v>
      </c>
      <c r="BG118" s="10">
        <f>3/24000000*OO[[#This Row],[115 (03JUL1985 06:00:00)-Water Temperature (C)]]*OO[[#This Row],[57]]</f>
        <v>4.9359327197674994E-9</v>
      </c>
      <c r="BH118" s="10">
        <f>3/24000000*OO[[#This Row],[116 (03JUL1985 09:00:00)-Water Temperature (C)]]*OO[[#This Row],[58]]</f>
        <v>4.3945708506437495E-9</v>
      </c>
      <c r="BI118" s="10">
        <f>3/24000000*OO[[#This Row],[117 (03JUL1985 12:00:00)-Water Temperature (C)]]*OO[[#This Row],[59]]</f>
        <v>3.9213605901199992E-9</v>
      </c>
      <c r="BJ118" s="10">
        <f>3/24000000*OO[[#This Row],[118 (03JUL1985 15:00:00)-Water Temperature (C)]]*OO[[#This Row],[60]]</f>
        <v>3.46689110931625E-9</v>
      </c>
      <c r="BK118" s="10">
        <f>3/24000000*OO[[#This Row],[119 (03JUL1985 18:00:00)-Water Temperature (C)]]*OO[[#This Row],[61]]</f>
        <v>3.0245288861499998E-9</v>
      </c>
      <c r="BL118" s="10">
        <f>3/24000000*OO[[#This Row],[120 (03JUL1985 21:00:00)-Water Temperature (C)]]*OO[[#This Row],[62]]</f>
        <v>2.5829441465637493E-9</v>
      </c>
      <c r="BM118" s="10">
        <f>3/24000000*OO[[#This Row],[121 (04JUL1985 00:00:00)-Water Temperature (C)]]*OO[[#This Row],[63]]</f>
        <v>2.2090810968633749E-9</v>
      </c>
      <c r="BN118" s="10">
        <f>3/24000000*OO[[#This Row],[122 (04JUL1985 03:00:00)-Water Temperature (C)]]*OO[[#This Row],[64]]</f>
        <v>1.9267093667994998E-9</v>
      </c>
      <c r="BO118" s="10">
        <f>3/24000000*OO[[#This Row],[123 (04JUL1985 06:00:00)-Water Temperature (C)]]*OO[[#This Row],[65]]</f>
        <v>1.7041192414446249E-9</v>
      </c>
      <c r="BP118" s="10">
        <f>3/24000000*OO[[#This Row],[124 (04JUL1985 09:00:00)-Water Temperature (C)]]*OO[[#This Row],[66]]</f>
        <v>1.5420544393565E-9</v>
      </c>
      <c r="BQ118" s="10">
        <f>3/24000000*OO[[#This Row],[125 (04JUL1985 12:00:00)-Water Temperature (C)]]*OO[[#This Row],[67]]</f>
        <v>1.3924225855203748E-9</v>
      </c>
      <c r="BR118" s="10">
        <f>3/24000000*OO[[#This Row],[126 (04JUL1985 15:00:00)-Water Temperature (C)]]*OO[[#This Row],[68]]</f>
        <v>1.2381719478525E-9</v>
      </c>
      <c r="BS118" s="10">
        <f>3/24000000*OO[[#This Row],[127 (04JUL1985 18:00:00)-Water Temperature (C)]]*OO[[#This Row],[69]]</f>
        <v>1.0841010225794999E-9</v>
      </c>
      <c r="BT118" s="10">
        <f>3/24000000*OO[[#This Row],[128 (04JUL1985 21:00:00)-Water Temperature (C)]]*OO[[#This Row],[70]]</f>
        <v>9.4039206353937491E-10</v>
      </c>
      <c r="BU118" s="10">
        <f>3/24000000*OO[[#This Row],[129 (05JUL1985 00:00:00)-Water Temperature (C)]]*OO[[#This Row],[71]]</f>
        <v>8.1717985264474997E-10</v>
      </c>
      <c r="BV118" s="10">
        <f>3/24000000*OO[[#This Row],[130 (05JUL1985 03:00:00)-Water Temperature (C)]]*OO[[#This Row],[72]]</f>
        <v>7.2106083014000008E-10</v>
      </c>
      <c r="BW118" s="10">
        <f>3/24000000*OO[[#This Row],[131 (05JUL1985 06:00:00)-Water Temperature (C)]]*OO[[#This Row],[73]]</f>
        <v>6.4275822949750002E-10</v>
      </c>
      <c r="BX118" s="10">
        <f>3/24000000*OO[[#This Row],[132 (05JUL1985 09:00:00)-Water Temperature (C)]]*OO[[#This Row],[74]]</f>
        <v>5.8825180022774998E-10</v>
      </c>
      <c r="BY118" s="10">
        <f>3/24000000*OO[[#This Row],[133 (05JUL1985 12:00:00)-Water Temperature (C)]]*OO[[#This Row],[75]]</f>
        <v>5.3958507432899996E-10</v>
      </c>
      <c r="BZ118" s="10">
        <f>3/24000000*OO[[#This Row],[134 (05JUL1985 15:00:00)-Water Temperature (C)]]*OO[[#This Row],[76]]</f>
        <v>4.9129960929074987E-10</v>
      </c>
      <c r="CA118" s="10">
        <f>3/24000000*OO[[#This Row],[135 (05JUL1985 18:00:00)-Water Temperature (C)]]*OO[[#This Row],[77]]</f>
        <v>4.430917773825E-10</v>
      </c>
      <c r="CB118" s="10">
        <f>3/24000000*OO[[#This Row],[136 (05JUL1985 21:00:00)-Water Temperature (C)]]*OO[[#This Row],[78]]</f>
        <v>3.9386863269199996E-10</v>
      </c>
      <c r="CC118" s="10">
        <f>3/24000000*OO[[#This Row],[137 (06JUL1985 00:00:00)-Water Temperature (C)]]*OO[[#This Row],[79]]</f>
        <v>3.5063395082099995E-10</v>
      </c>
      <c r="CD118" s="10">
        <f>3/24000000*OO[[#This Row],[138 (06JUL1985 03:00:00)-Water Temperature (C)]]*OO[[#This Row],[80]]</f>
        <v>3.1668638246899999E-10</v>
      </c>
      <c r="CE118" s="10">
        <f>3/24000000*OO[[#This Row],[139 (06JUL1985 06:00:00)-Water Temperature (C)]]*OO[[#This Row],[81]]</f>
        <v>2.8930242402449998E-10</v>
      </c>
      <c r="CF118" s="10">
        <f>3/24000000*OO[[#This Row],[140 (06JUL1985 09:00:00)-Water Temperature (C)]]*OO[[#This Row],[82]]</f>
        <v>2.7161465726024999E-10</v>
      </c>
      <c r="CG118" s="10">
        <f>3/24000000*OO[[#This Row],[141 (06JUL1985 12:00:00)-Water Temperature (C)]]*OO[[#This Row],[83]]</f>
        <v>2.5395058934490002E-10</v>
      </c>
      <c r="CH118" s="10">
        <f>3/24000000*OO[[#This Row],[142 (06JUL1985 15:00:00)-Water Temperature (C)]]*OO[[#This Row],[84]]</f>
        <v>2.3402639900024998E-10</v>
      </c>
      <c r="CI118" s="10">
        <f>3/24000000*OO[[#This Row],[143 (06JUL1985 18:00:00)-Water Temperature (C)]]*OO[[#This Row],[85]]</f>
        <v>2.131074304517625E-10</v>
      </c>
      <c r="CJ118" s="10">
        <f>3/24000000*OO[[#This Row],[144 (06JUL1985 21:00:00)-Water Temperature (C)]]*OO[[#This Row],[86]]</f>
        <v>1.9067228765707501E-10</v>
      </c>
      <c r="CK118" s="10">
        <f>3/24000000*OO[[#This Row],[145 (07JUL1985 00:00:00)-Water Temperature (C)]]*OO[[#This Row],[87]]</f>
        <v>1.7078830570396248E-10</v>
      </c>
      <c r="CL118" s="10">
        <f>3/24000000*OO[[#This Row],[146 (07JUL1985 03:00:00)-Water Temperature (C)]]*OO[[#This Row],[88]]</f>
        <v>1.550444672649E-10</v>
      </c>
      <c r="CM118" s="10">
        <f>3/24000000*OO[[#This Row],[147 (07JUL1985 06:00:00)-Water Temperature (C)]]*OO[[#This Row],[89]]</f>
        <v>1.4216014456558752E-10</v>
      </c>
      <c r="CN118" s="10">
        <f>3/24000000*OO[[#This Row],[148 (07JUL1985 09:00:00)-Water Temperature (C)]]*OO[[#This Row],[90]]</f>
        <v>1.3183846413307501E-10</v>
      </c>
      <c r="CO118" s="10">
        <f>3/24000000*OO[[#This Row],[149 (07JUL1985 12:00:00)-Water Temperature (C)]]*OO[[#This Row],[91]]</f>
        <v>1.22941703343E-10</v>
      </c>
      <c r="CP118" s="10">
        <f>3/24000000*OO[[#This Row],[150 (07JUL1985 15:00:00)-Water Temperature (C)]]*OO[[#This Row],[92]]</f>
        <v>1.1455698059807501E-10</v>
      </c>
      <c r="CQ118" s="10">
        <f>3/24000000*OO[[#This Row],[151 (07JUL1985 18:00:00)-Water Temperature (C)]]*OO[[#This Row],[93]]</f>
        <v>1.04680688821275E-10</v>
      </c>
      <c r="CR118" s="10">
        <f>3/24000000*OO[[#This Row],[152 (07JUL1985 21:00:00)-Water Temperature (C)]]*OO[[#This Row],[94]]</f>
        <v>9.4487020488787512E-11</v>
      </c>
      <c r="CS118" s="10">
        <f>3/24000000*OO[[#This Row],[153 (08JUL1985 00:00:00)-Water Temperature (C)]]*OO[[#This Row],[95]]</f>
        <v>8.565987214124999E-11</v>
      </c>
      <c r="CT118" s="10">
        <f>3/24000000*OO[[#This Row],[154 (08JUL1985 03:00:00)-Water Temperature (C)]]*OO[[#This Row],[96]]</f>
        <v>7.8947242133199996E-11</v>
      </c>
      <c r="CU118" s="10">
        <f>3/24000000*OO[[#This Row],[155 (08JUL1985 06:00:00)-Water Temperature (C)]]*OO[[#This Row],[97]]</f>
        <v>7.36347901369125E-11</v>
      </c>
      <c r="CV118" s="10">
        <f>3/24000000*OO[[#This Row],[156 (08JUL1985 09:00:00)-Water Temperature (C)]]*OO[[#This Row],[98]]</f>
        <v>7.0230502705350006E-11</v>
      </c>
      <c r="CW118" s="10">
        <f>3/24000000*OO[[#This Row],[157 (08JUL1985 12:00:00)-Water Temperature (C)]]*OO[[#This Row],[99]]</f>
        <v>6.7378444002000004E-11</v>
      </c>
    </row>
    <row r="119" spans="1:101" x14ac:dyDescent="0.35">
      <c r="A119" t="s">
        <v>124</v>
      </c>
      <c r="B119">
        <v>825.53859999999997</v>
      </c>
      <c r="C119" s="10">
        <f>3/24*OO[[#This Row],[59 (26JUN1985 06:00:00)-Water Temperature (C)]]*OO[[#This Row],[1]]/SUM(OO[1])</f>
        <v>0</v>
      </c>
      <c r="D119" s="10">
        <f>3/24*OO[[#This Row],[60 (26JUN1985 09:00:00)-Water Temperature (C)]]*OO[[#This Row],[2]]/SUM(OO[2])</f>
        <v>0</v>
      </c>
      <c r="E119" s="10">
        <f>3/24*OO[[#This Row],[61 (26JUN1985 12:00:00)-Water Temperature (C)]]*OO[[#This Row],[3]]/SUM(OO[3])</f>
        <v>1.7569020827801981E-30</v>
      </c>
      <c r="F119" s="10">
        <f>3/24*OO[[#This Row],[62 (26JUN1985 15:00:00)-Water Temperature (C)]]*OO[[#This Row],[4]]/SUM(OO[4])</f>
        <v>1.6265228933105552E-17</v>
      </c>
      <c r="G119" s="10">
        <f>3/24*OO[[#This Row],[63 (26JUN1985 18:00:00)-Water Temperature (C)]]*OO[[#This Row],[5]]/SUM(OO[5])</f>
        <v>9.9343897410523772E-7</v>
      </c>
      <c r="H119" s="10">
        <f>3/24*OO[[#This Row],[64 (26JUN1985 21:00:00)-Water Temperature (C)]]*OO[[#This Row],[6]]/SUM(OO[6])</f>
        <v>1.7986001327155892E-3</v>
      </c>
      <c r="I119" s="10">
        <f>3/24*OO[[#This Row],[65 (27JUN1985 00:00:00)-Water Temperature (C)]]*OO[[#This Row],[7]]/SUM(OO[7])</f>
        <v>4.374204497814168E-2</v>
      </c>
      <c r="J119" s="10">
        <f>3/24*OO[[#This Row],[66 (27JUN1985 03:00:00)-Water Temperature (C)]]*OO[[#This Row],[8]]/SUM(OO[8])</f>
        <v>9.9854200201880738E-2</v>
      </c>
      <c r="K119" s="10">
        <f>3/24*OO[[#This Row],[67 (27JUN1985 06:00:00)-Water Temperature (C)]]*OO[[#This Row],[9]]/SUM(OO[9])</f>
        <v>4.7373943194921803E-2</v>
      </c>
      <c r="L119" s="10">
        <f>3/24*OO[[#This Row],[68 (27JUN1985 09:00:00)-Water Temperature (C)]]*OO[[#This Row],[10]]/SUM(OO[10])</f>
        <v>7.4781067564998905E-3</v>
      </c>
      <c r="M119" s="10">
        <f>3/24*OO[[#This Row],[69 (27JUN1985 12:00:00)-Water Temperature (C)]]*OO[[#This Row],[11]]/SUM(OO[11])</f>
        <v>5.3745623456072844E-4</v>
      </c>
      <c r="N119" s="10">
        <f>3/24*OO[[#This Row],[70 (27JUN1985 15:00:00)-Water Temperature (C)]]*OO[[#This Row],[12]]/SUM(OO[12])</f>
        <v>3.4784675172825693E-5</v>
      </c>
      <c r="O119" s="10">
        <f>3/24*OO[[#This Row],[71 (27JUN1985 18:00:00)-Water Temperature (C)]]*OO[[#This Row],[13]]/SUM(OO[13])</f>
        <v>1.3060042838064102E-5</v>
      </c>
      <c r="P119" s="10">
        <f>3/24*OO[[#This Row],[72 (27JUN1985 21:00:00)-Water Temperature (C)]]*OO[[#This Row],[14]]/SUM(OO[14])</f>
        <v>1.0185800639193634E-5</v>
      </c>
      <c r="Q119" s="10">
        <f>3/24*OO[[#This Row],[73 (28JUN1985 00:00:00)-Water Temperature (C)]]*OO[[#This Row],[15]]/SUM(OO[15])</f>
        <v>8.1709770564076685E-6</v>
      </c>
      <c r="R119" s="10">
        <f>3/24*OO[[#This Row],[74 (28JUN1985 03:00:00)-Water Temperature (C)]]*OO[[#This Row],[16]]/SUM(OO[16])</f>
        <v>6.6134891321556366E-6</v>
      </c>
      <c r="S119" s="10">
        <f>3/24*OO[[#This Row],[75 (28JUN1985 06:00:00)-Water Temperature (C)]]*OO[[#This Row],[17]]/SUM(OO[17])</f>
        <v>5.3774344073695685E-6</v>
      </c>
      <c r="T119" s="10">
        <f>3/24*OO[[#This Row],[76 (28JUN1985 09:00:00)-Water Temperature (C)]]*OO[[#This Row],[18]]/SUM(OO[18])</f>
        <v>4.4421245117318872E-6</v>
      </c>
      <c r="U119" s="10">
        <f>3/24*OO[[#This Row],[77 (28JUN1985 12:00:00)-Water Temperature (C)]]*OO[[#This Row],[19]]/SUM(OO[19])</f>
        <v>3.6735405987351295E-6</v>
      </c>
      <c r="V119" s="10">
        <f>3/24000000*OO[[#This Row],[78 (28JUN1985 15:00:00)-Water Temperature (C)]]*OO[[#This Row],[20]]</f>
        <v>2.9884259769500002E-6</v>
      </c>
      <c r="W119" s="10">
        <f>3/24000000*OO[[#This Row],[79 (28JUN1985 18:00:00)-Water Temperature (C)]]*OO[[#This Row],[21]]</f>
        <v>2.4166610159463749E-6</v>
      </c>
      <c r="X119" s="10">
        <f>3/24000000*OO[[#This Row],[80 (28JUN1985 21:00:00)-Water Temperature (C)]]*OO[[#This Row],[22]]</f>
        <v>1.9294763856902494E-6</v>
      </c>
      <c r="Y119" s="10">
        <f>3/24000000*OO[[#This Row],[81 (29JUN1985 00:00:00)-Water Temperature (C)]]*OO[[#This Row],[23]]</f>
        <v>1.5378987283625E-6</v>
      </c>
      <c r="Z119" s="10">
        <f>3/24000000*OO[[#This Row],[82 (29JUN1985 03:00:00)-Water Temperature (C)]]*OO[[#This Row],[24]]</f>
        <v>1.246049258652E-6</v>
      </c>
      <c r="AA119" s="10">
        <f>3/24000000*OO[[#This Row],[83 (29JUN1985 06:00:00)-Water Temperature (C)]]*OO[[#This Row],[25]]</f>
        <v>1.0226134475748748E-6</v>
      </c>
      <c r="AB119" s="10">
        <f>3/24000000*OO[[#This Row],[84 (29JUN1985 09:00:00)-Water Temperature (C)]]*OO[[#This Row],[26]]</f>
        <v>8.6050566488025005E-7</v>
      </c>
      <c r="AC119" s="10">
        <f>3/24000000*OO[[#This Row],[85 (29JUN1985 12:00:00)-Water Temperature (C)]]*OO[[#This Row],[27]]</f>
        <v>7.2218107375874988E-7</v>
      </c>
      <c r="AD119" s="10">
        <f>3/24000000*OO[[#This Row],[86 (29JUN1985 15:00:00)-Water Temperature (C)]]*OO[[#This Row],[28]]</f>
        <v>5.9813789432825001E-7</v>
      </c>
      <c r="AE119" s="10">
        <f>3/24000000*OO[[#This Row],[88 (29JUN1985 21:00:00)-Water Temperature (C)]]*OO[[#This Row],[30]]</f>
        <v>3.9087097757499995E-7</v>
      </c>
      <c r="AF119" s="10">
        <f>3/24000000*OO[[#This Row],[88 (29JUN1985 21:00:00)-Water Temperature (C)]]*OO[[#This Row],[30]]</f>
        <v>3.9087097757499995E-7</v>
      </c>
      <c r="AG119" s="10">
        <f>3/24000000*OO[[#This Row],[89 (30JUN1985 00:00:00)-Water Temperature (C)]]*OO[[#This Row],[31]]</f>
        <v>3.1255987169412502E-7</v>
      </c>
      <c r="AH119" s="10">
        <f>3/24000000*OO[[#This Row],[90 (30JUN1985 03:00:00)-Water Temperature (C)]]*OO[[#This Row],[32]]</f>
        <v>2.535491972625E-7</v>
      </c>
      <c r="AI119" s="10">
        <f>3/24000000*OO[[#This Row],[91 (30JUN1985 06:00:00)-Water Temperature (C)]]*OO[[#This Row],[33]]</f>
        <v>2.0896484910714999E-7</v>
      </c>
      <c r="AJ119" s="10">
        <f>3/24000000*OO[[#This Row],[92 (30JUN1985 09:00:00)-Water Temperature (C)]]*OO[[#This Row],[34]]</f>
        <v>1.7680727183152497E-7</v>
      </c>
      <c r="AK119" s="10">
        <f>3/24000000*OO[[#This Row],[93 (30JUN1985 12:00:00)-Water Temperature (C)]]*OO[[#This Row],[35]]</f>
        <v>1.5075356620499999E-7</v>
      </c>
      <c r="AL119" s="10">
        <f>3/24000000*OO[[#This Row],[94 (30JUN1985 15:00:00)-Water Temperature (C)]]*OO[[#This Row],[36]]</f>
        <v>1.2739327457298748E-7</v>
      </c>
      <c r="AM119" s="10">
        <f>3/24000000*OO[[#This Row],[95 (30JUN1985 18:00:00)-Water Temperature (C)]]*OO[[#This Row],[37]]</f>
        <v>1.0652081154433749E-7</v>
      </c>
      <c r="AN119" s="10">
        <f>3/24000000*OO[[#This Row],[96 (30JUN1985 21:00:00)-Water Temperature (C)]]*OO[[#This Row],[38]]</f>
        <v>8.7317347225250004E-8</v>
      </c>
      <c r="AO119" s="10">
        <f>3/24000000*OO[[#This Row],[97 (01JUL1985 00:00:00)-Water Temperature (C)]]*OO[[#This Row],[39]]</f>
        <v>7.1627062369612498E-8</v>
      </c>
      <c r="AP119" s="10">
        <f>3/24000000*OO[[#This Row],[98 (01JUL1985 03:00:00)-Water Temperature (C)]]*OO[[#This Row],[40]]</f>
        <v>6.0115668686549989E-8</v>
      </c>
      <c r="AQ119" s="10">
        <f>3/24000000*OO[[#This Row],[99 (01JUL1985 06:00:00)-Water Temperature (C)]]*OO[[#This Row],[41]]</f>
        <v>5.1566112564999996E-8</v>
      </c>
      <c r="AR119" s="10">
        <f>3/24000000*OO[[#This Row],[100 (01JUL1985 09:00:00)-Water Temperature (C)]]*OO[[#This Row],[42]]</f>
        <v>4.5729575834250003E-8</v>
      </c>
      <c r="AS119" s="10">
        <f>3/24000000*OO[[#This Row],[101 (01JUL1985 12:00:00)-Water Temperature (C)]]*OO[[#This Row],[43]]</f>
        <v>4.0677358331024998E-8</v>
      </c>
      <c r="AT119" s="10">
        <f>3/24000000*OO[[#This Row],[102 (01JUL1985 15:00:00)-Water Temperature (C)]]*OO[[#This Row],[44]]</f>
        <v>3.5486437330025002E-8</v>
      </c>
      <c r="AU119" s="10">
        <f>3/24000000*OO[[#This Row],[103 (01JUL1985 18:00:00)-Water Temperature (C)]]*OO[[#This Row],[45]]</f>
        <v>3.0579603584849994E-8</v>
      </c>
      <c r="AV119" s="10">
        <f>3/24000000*OO[[#This Row],[104 (01JUL1985 21:00:00)-Water Temperature (C)]]*OO[[#This Row],[46]]</f>
        <v>2.603539591075E-8</v>
      </c>
      <c r="AW119" s="10">
        <f>3/24000000*OO[[#This Row],[105 (02JUL1985 00:00:00)-Water Temperature (C)]]*OO[[#This Row],[47]]</f>
        <v>2.2519063039353754E-8</v>
      </c>
      <c r="AX119" s="10">
        <f>3/24000000*OO[[#This Row],[106 (02JUL1985 03:00:00)-Water Temperature (C)]]*OO[[#This Row],[48]]</f>
        <v>1.9855907265424996E-8</v>
      </c>
      <c r="AY119" s="10">
        <f>3/24000000*OO[[#This Row],[107 (02JUL1985 06:00:00)-Water Temperature (C)]]*OO[[#This Row],[49]]</f>
        <v>1.7670064740322502E-8</v>
      </c>
      <c r="AZ119" s="10">
        <f>3/24000000*OO[[#This Row],[108 (02JUL1985 09:00:00)-Water Temperature (C)]]*OO[[#This Row],[50]]</f>
        <v>1.5640267677344999E-8</v>
      </c>
      <c r="BA119" s="10">
        <f>3/24000000*OO[[#This Row],[109 (02JUL1985 12:00:00)-Water Temperature (C)]]*OO[[#This Row],[51]]</f>
        <v>1.394578495268E-8</v>
      </c>
      <c r="BB119" s="10">
        <f>3/24000000*OO[[#This Row],[110 (02JUL1985 15:00:00)-Water Temperature (C)]]*OO[[#This Row],[52]]</f>
        <v>1.2452808178242499E-8</v>
      </c>
      <c r="BC119" s="10">
        <f>3/24000000*OO[[#This Row],[111 (02JUL1985 18:00:00)-Water Temperature (C)]]*OO[[#This Row],[53]]</f>
        <v>1.1095086819599997E-8</v>
      </c>
      <c r="BD119" s="10">
        <f>3/24000000*OO[[#This Row],[112 (02JUL1985 21:00:00)-Water Temperature (C)]]*OO[[#This Row],[54]]</f>
        <v>9.6944502136112489E-9</v>
      </c>
      <c r="BE119" s="10">
        <f>3/24000000*OO[[#This Row],[113 (03JUL1985 00:00:00)-Water Temperature (C)]]*OO[[#This Row],[55]]</f>
        <v>8.3641041884599997E-9</v>
      </c>
      <c r="BF119" s="10">
        <f>3/24000000*OO[[#This Row],[114 (03JUL1985 03:00:00)-Water Temperature (C)]]*OO[[#This Row],[56]]</f>
        <v>7.2836868945262501E-9</v>
      </c>
      <c r="BG119" s="10">
        <f>3/24000000*OO[[#This Row],[115 (03JUL1985 06:00:00)-Water Temperature (C)]]*OO[[#This Row],[57]]</f>
        <v>6.3810157140374993E-9</v>
      </c>
      <c r="BH119" s="10">
        <f>3/24000000*OO[[#This Row],[116 (03JUL1985 09:00:00)-Water Temperature (C)]]*OO[[#This Row],[58]]</f>
        <v>5.6874941204349993E-9</v>
      </c>
      <c r="BI119" s="10">
        <f>3/24000000*OO[[#This Row],[117 (03JUL1985 12:00:00)-Water Temperature (C)]]*OO[[#This Row],[59]]</f>
        <v>5.07883247768125E-9</v>
      </c>
      <c r="BJ119" s="10">
        <f>3/24000000*OO[[#This Row],[118 (03JUL1985 15:00:00)-Water Temperature (C)]]*OO[[#This Row],[60]]</f>
        <v>4.4933299422637497E-9</v>
      </c>
      <c r="BK119" s="10">
        <f>3/24000000*OO[[#This Row],[119 (03JUL1985 18:00:00)-Water Temperature (C)]]*OO[[#This Row],[61]]</f>
        <v>3.9226483723424993E-9</v>
      </c>
      <c r="BL119" s="10">
        <f>3/24000000*OO[[#This Row],[120 (03JUL1985 21:00:00)-Water Temperature (C)]]*OO[[#This Row],[62]]</f>
        <v>3.3486039055525001E-9</v>
      </c>
      <c r="BM119" s="10">
        <f>3/24000000*OO[[#This Row],[121 (04JUL1985 00:00:00)-Water Temperature (C)]]*OO[[#This Row],[63]]</f>
        <v>2.8607813480724997E-9</v>
      </c>
      <c r="BN119" s="10">
        <f>3/24000000*OO[[#This Row],[122 (04JUL1985 03:00:00)-Water Temperature (C)]]*OO[[#This Row],[64]]</f>
        <v>2.4918054679600003E-9</v>
      </c>
      <c r="BO119" s="10">
        <f>3/24000000*OO[[#This Row],[123 (04JUL1985 06:00:00)-Water Temperature (C)]]*OO[[#This Row],[65]]</f>
        <v>2.2033261407674998E-9</v>
      </c>
      <c r="BP119" s="10">
        <f>3/24000000*OO[[#This Row],[124 (04JUL1985 09:00:00)-Water Temperature (C)]]*OO[[#This Row],[66]]</f>
        <v>1.995333858235875E-9</v>
      </c>
      <c r="BQ119" s="10">
        <f>3/24000000*OO[[#This Row],[125 (04JUL1985 12:00:00)-Water Temperature (C)]]*OO[[#This Row],[67]]</f>
        <v>1.8032580153348747E-9</v>
      </c>
      <c r="BR119" s="10">
        <f>3/24000000*OO[[#This Row],[126 (04JUL1985 15:00:00)-Water Temperature (C)]]*OO[[#This Row],[68]]</f>
        <v>1.60452635970825E-9</v>
      </c>
      <c r="BS119" s="10">
        <f>3/24000000*OO[[#This Row],[127 (04JUL1985 18:00:00)-Water Temperature (C)]]*OO[[#This Row],[69]]</f>
        <v>1.4047491921442499E-9</v>
      </c>
      <c r="BT119" s="10">
        <f>3/24000000*OO[[#This Row],[128 (04JUL1985 21:00:00)-Water Temperature (C)]]*OO[[#This Row],[70]]</f>
        <v>1.2175205182519999E-9</v>
      </c>
      <c r="BU119" s="10">
        <f>3/24000000*OO[[#This Row],[129 (05JUL1985 00:00:00)-Water Temperature (C)]]*OO[[#This Row],[71]]</f>
        <v>1.0568181454155E-9</v>
      </c>
      <c r="BV119" s="10">
        <f>3/24000000*OO[[#This Row],[130 (05JUL1985 03:00:00)-Water Temperature (C)]]*OO[[#This Row],[72]]</f>
        <v>9.3162186120649995E-10</v>
      </c>
      <c r="BW119" s="10">
        <f>3/24000000*OO[[#This Row],[131 (05JUL1985 06:00:00)-Water Temperature (C)]]*OO[[#This Row],[73]]</f>
        <v>8.3018313231050002E-10</v>
      </c>
      <c r="BX119" s="10">
        <f>3/24000000*OO[[#This Row],[132 (05JUL1985 09:00:00)-Water Temperature (C)]]*OO[[#This Row],[74]]</f>
        <v>7.6012877832375001E-10</v>
      </c>
      <c r="BY119" s="10">
        <f>3/24000000*OO[[#This Row],[133 (05JUL1985 12:00:00)-Water Temperature (C)]]*OO[[#This Row],[75]]</f>
        <v>6.9776527262125004E-10</v>
      </c>
      <c r="BZ119" s="10">
        <f>3/24000000*OO[[#This Row],[134 (05JUL1985 15:00:00)-Water Temperature (C)]]*OO[[#This Row],[76]]</f>
        <v>6.3569727436424992E-10</v>
      </c>
      <c r="CA119" s="10">
        <f>3/24000000*OO[[#This Row],[135 (05JUL1985 18:00:00)-Water Temperature (C)]]*OO[[#This Row],[77]]</f>
        <v>5.7328946311749997E-10</v>
      </c>
      <c r="CB119" s="10">
        <f>3/24000000*OO[[#This Row],[136 (05JUL1985 21:00:00)-Water Temperature (C)]]*OO[[#This Row],[78]]</f>
        <v>5.08958910332375E-10</v>
      </c>
      <c r="CC119" s="10">
        <f>3/24000000*OO[[#This Row],[137 (06JUL1985 00:00:00)-Water Temperature (C)]]*OO[[#This Row],[79]]</f>
        <v>4.5250046821787495E-10</v>
      </c>
      <c r="CD119" s="10">
        <f>3/24000000*OO[[#This Row],[138 (06JUL1985 03:00:00)-Water Temperature (C)]]*OO[[#This Row],[80]]</f>
        <v>4.0833242902424994E-10</v>
      </c>
      <c r="CE119" s="10">
        <f>3/24000000*OO[[#This Row],[139 (06JUL1985 06:00:00)-Water Temperature (C)]]*OO[[#This Row],[81]]</f>
        <v>3.7303553510975001E-10</v>
      </c>
      <c r="CF119" s="10">
        <f>3/24000000*OO[[#This Row],[140 (06JUL1985 09:00:00)-Water Temperature (C)]]*OO[[#This Row],[82]]</f>
        <v>3.5058445727737499E-10</v>
      </c>
      <c r="CG119" s="10">
        <f>3/24000000*OO[[#This Row],[141 (06JUL1985 12:00:00)-Water Temperature (C)]]*OO[[#This Row],[83]]</f>
        <v>3.2814391573274997E-10</v>
      </c>
      <c r="CH119" s="10">
        <f>3/24000000*OO[[#This Row],[142 (06JUL1985 15:00:00)-Water Temperature (C)]]*OO[[#This Row],[84]]</f>
        <v>3.0265717084075002E-10</v>
      </c>
      <c r="CI119" s="10">
        <f>3/24000000*OO[[#This Row],[143 (06JUL1985 18:00:00)-Water Temperature (C)]]*OO[[#This Row],[85]]</f>
        <v>2.7565209407574995E-10</v>
      </c>
      <c r="CJ119" s="10">
        <f>3/24000000*OO[[#This Row],[144 (06JUL1985 21:00:00)-Water Temperature (C)]]*OO[[#This Row],[86]]</f>
        <v>2.4636002560222499E-10</v>
      </c>
      <c r="CK119" s="10">
        <f>3/24000000*OO[[#This Row],[145 (07JUL1985 00:00:00)-Water Temperature (C)]]*OO[[#This Row],[87]]</f>
        <v>2.2038788083331249E-10</v>
      </c>
      <c r="CL119" s="10">
        <f>3/24000000*OO[[#This Row],[146 (07JUL1985 03:00:00)-Water Temperature (C)]]*OO[[#This Row],[88]]</f>
        <v>1.9984963466159996E-10</v>
      </c>
      <c r="CM119" s="10">
        <f>3/24000000*OO[[#This Row],[147 (07JUL1985 06:00:00)-Water Temperature (C)]]*OO[[#This Row],[89]]</f>
        <v>1.830722033627375E-10</v>
      </c>
      <c r="CN119" s="10">
        <f>3/24000000*OO[[#This Row],[148 (07JUL1985 09:00:00)-Water Temperature (C)]]*OO[[#This Row],[90]]</f>
        <v>1.6978840617975E-10</v>
      </c>
      <c r="CO119" s="10">
        <f>3/24000000*OO[[#This Row],[149 (07JUL1985 12:00:00)-Water Temperature (C)]]*OO[[#This Row],[91]]</f>
        <v>1.5853959808413752E-10</v>
      </c>
      <c r="CP119" s="10">
        <f>3/24000000*OO[[#This Row],[150 (07JUL1985 15:00:00)-Water Temperature (C)]]*OO[[#This Row],[92]]</f>
        <v>1.47886378764525E-10</v>
      </c>
      <c r="CQ119" s="10">
        <f>3/24000000*OO[[#This Row],[151 (07JUL1985 18:00:00)-Water Temperature (C)]]*OO[[#This Row],[93]]</f>
        <v>1.3511488788975E-10</v>
      </c>
      <c r="CR119" s="10">
        <f>3/24000000*OO[[#This Row],[152 (07JUL1985 21:00:00)-Water Temperature (C)]]*OO[[#This Row],[94]]</f>
        <v>1.2192344008551251E-10</v>
      </c>
      <c r="CS119" s="10">
        <f>3/24000000*OO[[#This Row],[153 (08JUL1985 00:00:00)-Water Temperature (C)]]*OO[[#This Row],[95]]</f>
        <v>1.10423527203825E-10</v>
      </c>
      <c r="CT119" s="10">
        <f>3/24000000*OO[[#This Row],[154 (08JUL1985 03:00:00)-Water Temperature (C)]]*OO[[#This Row],[96]]</f>
        <v>1.0161966983350002E-10</v>
      </c>
      <c r="CU119" s="10">
        <f>3/24000000*OO[[#This Row],[155 (08JUL1985 06:00:00)-Water Temperature (C)]]*OO[[#This Row],[97]]</f>
        <v>9.4743026793449986E-11</v>
      </c>
      <c r="CV119" s="10">
        <f>3/24000000*OO[[#This Row],[156 (08JUL1985 09:00:00)-Water Temperature (C)]]*OO[[#This Row],[98]]</f>
        <v>9.0446783481599991E-11</v>
      </c>
      <c r="CW119" s="10">
        <f>3/24000000*OO[[#This Row],[157 (08JUL1985 12:00:00)-Water Temperature (C)]]*OO[[#This Row],[99]]</f>
        <v>8.6814393096374986E-11</v>
      </c>
    </row>
    <row r="120" spans="1:101" x14ac:dyDescent="0.35">
      <c r="A120" t="s">
        <v>125</v>
      </c>
      <c r="B120">
        <v>772.61620000000005</v>
      </c>
      <c r="C120" s="10">
        <f>3/24*OO[[#This Row],[59 (26JUN1985 06:00:00)-Water Temperature (C)]]*OO[[#This Row],[1]]/SUM(OO[1])</f>
        <v>0</v>
      </c>
      <c r="D120" s="10">
        <f>3/24*OO[[#This Row],[60 (26JUN1985 09:00:00)-Water Temperature (C)]]*OO[[#This Row],[2]]/SUM(OO[2])</f>
        <v>0</v>
      </c>
      <c r="E120" s="10">
        <f>3/24*OO[[#This Row],[61 (26JUN1985 12:00:00)-Water Temperature (C)]]*OO[[#This Row],[3]]/SUM(OO[3])</f>
        <v>2.4474602841443814E-31</v>
      </c>
      <c r="F120" s="10">
        <f>3/24*OO[[#This Row],[62 (26JUN1985 15:00:00)-Water Temperature (C)]]*OO[[#This Row],[4]]/SUM(OO[4])</f>
        <v>2.5980974713980496E-18</v>
      </c>
      <c r="G120" s="10">
        <f>3/24*OO[[#This Row],[63 (26JUN1985 18:00:00)-Water Temperature (C)]]*OO[[#This Row],[5]]/SUM(OO[5])</f>
        <v>3.7517031485041056E-7</v>
      </c>
      <c r="H120" s="10">
        <f>3/24*OO[[#This Row],[64 (26JUN1985 21:00:00)-Water Temperature (C)]]*OO[[#This Row],[6]]/SUM(OO[6])</f>
        <v>9.9518606804228351E-4</v>
      </c>
      <c r="I120" s="10">
        <f>3/24*OO[[#This Row],[65 (27JUN1985 00:00:00)-Water Temperature (C)]]*OO[[#This Row],[7]]/SUM(OO[7])</f>
        <v>2.8833210973226782E-2</v>
      </c>
      <c r="J120" s="10">
        <f>3/24*OO[[#This Row],[66 (27JUN1985 03:00:00)-Water Temperature (C)]]*OO[[#This Row],[8]]/SUM(OO[8])</f>
        <v>7.3986517161218998E-2</v>
      </c>
      <c r="K120" s="10">
        <f>3/24*OO[[#This Row],[67 (27JUN1985 06:00:00)-Water Temperature (C)]]*OO[[#This Row],[9]]/SUM(OO[9])</f>
        <v>3.8165848881603466E-2</v>
      </c>
      <c r="L120" s="10">
        <f>3/24*OO[[#This Row],[68 (27JUN1985 09:00:00)-Water Temperature (C)]]*OO[[#This Row],[10]]/SUM(OO[10])</f>
        <v>6.4121690503768239E-3</v>
      </c>
      <c r="M120" s="10">
        <f>3/24*OO[[#This Row],[69 (27JUN1985 12:00:00)-Water Temperature (C)]]*OO[[#This Row],[11]]/SUM(OO[11])</f>
        <v>4.8028486905306561E-4</v>
      </c>
      <c r="N120" s="10">
        <f>3/24*OO[[#This Row],[70 (27JUN1985 15:00:00)-Water Temperature (C)]]*OO[[#This Row],[12]]/SUM(OO[12])</f>
        <v>2.9608184856224381E-5</v>
      </c>
      <c r="O120" s="10">
        <f>3/24*OO[[#This Row],[71 (27JUN1985 18:00:00)-Water Temperature (C)]]*OO[[#This Row],[13]]/SUM(OO[13])</f>
        <v>9.9044770283485497E-6</v>
      </c>
      <c r="P120" s="10">
        <f>3/24*OO[[#This Row],[72 (27JUN1985 21:00:00)-Water Temperature (C)]]*OO[[#This Row],[14]]/SUM(OO[14])</f>
        <v>7.6496480048904515E-6</v>
      </c>
      <c r="Q120" s="10">
        <f>3/24*OO[[#This Row],[73 (28JUN1985 00:00:00)-Water Temperature (C)]]*OO[[#This Row],[15]]/SUM(OO[15])</f>
        <v>6.1313659469840348E-6</v>
      </c>
      <c r="R120" s="10">
        <f>3/24*OO[[#This Row],[74 (28JUN1985 03:00:00)-Water Temperature (C)]]*OO[[#This Row],[16]]/SUM(OO[16])</f>
        <v>4.9611500164361254E-6</v>
      </c>
      <c r="S120" s="10">
        <f>3/24*OO[[#This Row],[75 (28JUN1985 06:00:00)-Water Temperature (C)]]*OO[[#This Row],[17]]/SUM(OO[17])</f>
        <v>4.0341197444031755E-6</v>
      </c>
      <c r="T120" s="10">
        <f>3/24*OO[[#This Row],[76 (28JUN1985 09:00:00)-Water Temperature (C)]]*OO[[#This Row],[18]]/SUM(OO[18])</f>
        <v>3.3343882257983308E-6</v>
      </c>
      <c r="U120" s="10">
        <f>3/24*OO[[#This Row],[77 (28JUN1985 12:00:00)-Water Temperature (C)]]*OO[[#This Row],[19]]/SUM(OO[19])</f>
        <v>2.760122840096175E-6</v>
      </c>
      <c r="V120" s="10">
        <f>3/24000000*OO[[#This Row],[78 (28JUN1985 15:00:00)-Water Temperature (C)]]*OO[[#This Row],[20]]</f>
        <v>2.2464880512349999E-6</v>
      </c>
      <c r="W120" s="10">
        <f>3/24000000*OO[[#This Row],[79 (28JUN1985 18:00:00)-Water Temperature (C)]]*OO[[#This Row],[21]]</f>
        <v>1.817030900840125E-6</v>
      </c>
      <c r="X120" s="10">
        <f>3/24000000*OO[[#This Row],[80 (28JUN1985 21:00:00)-Water Temperature (C)]]*OO[[#This Row],[22]]</f>
        <v>1.4494603923359999E-6</v>
      </c>
      <c r="Y120" s="10">
        <f>3/24000000*OO[[#This Row],[81 (29JUN1985 00:00:00)-Water Temperature (C)]]*OO[[#This Row],[23]]</f>
        <v>1.153917925278E-6</v>
      </c>
      <c r="Z120" s="10">
        <f>3/24000000*OO[[#This Row],[82 (29JUN1985 03:00:00)-Water Temperature (C)]]*OO[[#This Row],[24]]</f>
        <v>9.3417169771700007E-7</v>
      </c>
      <c r="AA120" s="10">
        <f>3/24000000*OO[[#This Row],[83 (29JUN1985 06:00:00)-Water Temperature (C)]]*OO[[#This Row],[25]]</f>
        <v>7.6649845140374999E-7</v>
      </c>
      <c r="AB120" s="10">
        <f>3/24000000*OO[[#This Row],[84 (29JUN1985 09:00:00)-Water Temperature (C)]]*OO[[#This Row],[26]]</f>
        <v>6.4545225259199992E-7</v>
      </c>
      <c r="AC120" s="10">
        <f>3/24000000*OO[[#This Row],[85 (29JUN1985 12:00:00)-Water Temperature (C)]]*OO[[#This Row],[27]]</f>
        <v>5.4200903689937505E-7</v>
      </c>
      <c r="AD120" s="10">
        <f>3/24000000*OO[[#This Row],[86 (29JUN1985 15:00:00)-Water Temperature (C)]]*OO[[#This Row],[28]]</f>
        <v>4.4910419192249996E-7</v>
      </c>
      <c r="AE120" s="10">
        <f>3/24000000*OO[[#This Row],[88 (29JUN1985 21:00:00)-Water Temperature (C)]]*OO[[#This Row],[30]]</f>
        <v>2.9302343214524997E-7</v>
      </c>
      <c r="AF120" s="10">
        <f>3/24000000*OO[[#This Row],[88 (29JUN1985 21:00:00)-Water Temperature (C)]]*OO[[#This Row],[30]]</f>
        <v>2.9302343214524997E-7</v>
      </c>
      <c r="AG120" s="10">
        <f>3/24000000*OO[[#This Row],[89 (30JUN1985 00:00:00)-Water Temperature (C)]]*OO[[#This Row],[31]]</f>
        <v>2.3405439996160001E-7</v>
      </c>
      <c r="AH120" s="10">
        <f>3/24000000*OO[[#This Row],[90 (30JUN1985 03:00:00)-Water Temperature (C)]]*OO[[#This Row],[32]]</f>
        <v>1.89676352448E-7</v>
      </c>
      <c r="AI120" s="10">
        <f>3/24000000*OO[[#This Row],[91 (30JUN1985 06:00:00)-Water Temperature (C)]]*OO[[#This Row],[33]]</f>
        <v>1.562229480312875E-7</v>
      </c>
      <c r="AJ120" s="10">
        <f>3/24000000*OO[[#This Row],[92 (30JUN1985 09:00:00)-Water Temperature (C)]]*OO[[#This Row],[34]]</f>
        <v>1.32216044653125E-7</v>
      </c>
      <c r="AK120" s="10">
        <f>3/24000000*OO[[#This Row],[93 (30JUN1985 12:00:00)-Water Temperature (C)]]*OO[[#This Row],[35]]</f>
        <v>1.12799573721075E-7</v>
      </c>
      <c r="AL120" s="10">
        <f>3/24000000*OO[[#This Row],[94 (30JUN1985 15:00:00)-Water Temperature (C)]]*OO[[#This Row],[36]]</f>
        <v>9.5343632641850001E-8</v>
      </c>
      <c r="AM120" s="10">
        <f>3/24000000*OO[[#This Row],[95 (30JUN1985 18:00:00)-Water Temperature (C)]]*OO[[#This Row],[37]]</f>
        <v>7.9694846756400009E-8</v>
      </c>
      <c r="AN120" s="10">
        <f>3/24000000*OO[[#This Row],[96 (30JUN1985 21:00:00)-Water Temperature (C)]]*OO[[#This Row],[38]]</f>
        <v>6.525072476763749E-8</v>
      </c>
      <c r="AO120" s="10">
        <f>3/24000000*OO[[#This Row],[97 (01JUL1985 00:00:00)-Water Temperature (C)]]*OO[[#This Row],[39]]</f>
        <v>5.3448877549999994E-8</v>
      </c>
      <c r="AP120" s="10">
        <f>3/24000000*OO[[#This Row],[98 (01JUL1985 03:00:00)-Water Temperature (C)]]*OO[[#This Row],[40]]</f>
        <v>4.48000084252625E-8</v>
      </c>
      <c r="AQ120" s="10">
        <f>3/24000000*OO[[#This Row],[99 (01JUL1985 06:00:00)-Water Temperature (C)]]*OO[[#This Row],[41]]</f>
        <v>3.8392719637924995E-8</v>
      </c>
      <c r="AR120" s="10">
        <f>3/24000000*OO[[#This Row],[100 (01JUL1985 09:00:00)-Water Temperature (C)]]*OO[[#This Row],[42]]</f>
        <v>3.4054729210974995E-8</v>
      </c>
      <c r="AS120" s="10">
        <f>3/24000000*OO[[#This Row],[101 (01JUL1985 12:00:00)-Water Temperature (C)]]*OO[[#This Row],[43]]</f>
        <v>3.0304322739187496E-8</v>
      </c>
      <c r="AT120" s="10">
        <f>3/24000000*OO[[#This Row],[102 (01JUL1985 15:00:00)-Water Temperature (C)]]*OO[[#This Row],[44]]</f>
        <v>2.6451371809862503E-8</v>
      </c>
      <c r="AU120" s="10">
        <f>3/24000000*OO[[#This Row],[103 (01JUL1985 18:00:00)-Water Temperature (C)]]*OO[[#This Row],[45]]</f>
        <v>2.2795291839827499E-8</v>
      </c>
      <c r="AV120" s="10">
        <f>3/24000000*OO[[#This Row],[104 (01JUL1985 21:00:00)-Water Temperature (C)]]*OO[[#This Row],[46]]</f>
        <v>1.9397308256046248E-8</v>
      </c>
      <c r="AW120" s="10">
        <f>3/24000000*OO[[#This Row],[105 (02JUL1985 00:00:00)-Water Temperature (C)]]*OO[[#This Row],[47]]</f>
        <v>1.6760892530739998E-8</v>
      </c>
      <c r="AX120" s="10">
        <f>3/24000000*OO[[#This Row],[106 (02JUL1985 03:00:00)-Water Temperature (C)]]*OO[[#This Row],[48]]</f>
        <v>1.476477829519875E-8</v>
      </c>
      <c r="AY120" s="10">
        <f>3/24000000*OO[[#This Row],[107 (02JUL1985 06:00:00)-Water Temperature (C)]]*OO[[#This Row],[49]]</f>
        <v>1.3137340617080001E-8</v>
      </c>
      <c r="AZ120" s="10">
        <f>3/24000000*OO[[#This Row],[108 (02JUL1985 09:00:00)-Water Temperature (C)]]*OO[[#This Row],[50]]</f>
        <v>1.1631539321050001E-8</v>
      </c>
      <c r="BA120" s="10">
        <f>3/24000000*OO[[#This Row],[109 (02JUL1985 12:00:00)-Water Temperature (C)]]*OO[[#This Row],[51]]</f>
        <v>1.038305126320125E-8</v>
      </c>
      <c r="BB120" s="10">
        <f>3/24000000*OO[[#This Row],[110 (02JUL1985 15:00:00)-Water Temperature (C)]]*OO[[#This Row],[52]]</f>
        <v>9.2768948737124985E-9</v>
      </c>
      <c r="BC120" s="10">
        <f>3/24000000*OO[[#This Row],[111 (02JUL1985 18:00:00)-Water Temperature (C)]]*OO[[#This Row],[53]]</f>
        <v>8.2644449416624983E-9</v>
      </c>
      <c r="BD120" s="10">
        <f>3/24000000*OO[[#This Row],[112 (02JUL1985 21:00:00)-Water Temperature (C)]]*OO[[#This Row],[54]]</f>
        <v>7.2159407588537492E-9</v>
      </c>
      <c r="BE120" s="10">
        <f>3/24000000*OO[[#This Row],[113 (03JUL1985 00:00:00)-Water Temperature (C)]]*OO[[#This Row],[55]]</f>
        <v>6.2219690053325003E-9</v>
      </c>
      <c r="BF120" s="10">
        <f>3/24000000*OO[[#This Row],[114 (03JUL1985 03:00:00)-Water Temperature (C)]]*OO[[#This Row],[56]]</f>
        <v>5.4160071057799999E-9</v>
      </c>
      <c r="BG120" s="10">
        <f>3/24000000*OO[[#This Row],[115 (03JUL1985 06:00:00)-Water Temperature (C)]]*OO[[#This Row],[57]]</f>
        <v>4.7433706873312505E-9</v>
      </c>
      <c r="BH120" s="10">
        <f>3/24000000*OO[[#This Row],[116 (03JUL1985 09:00:00)-Water Temperature (C)]]*OO[[#This Row],[58]]</f>
        <v>4.2312929084325007E-9</v>
      </c>
      <c r="BI120" s="10">
        <f>3/24000000*OO[[#This Row],[117 (03JUL1985 12:00:00)-Water Temperature (C)]]*OO[[#This Row],[59]]</f>
        <v>3.7801157627025001E-9</v>
      </c>
      <c r="BJ120" s="10">
        <f>3/24000000*OO[[#This Row],[118 (03JUL1985 15:00:00)-Water Temperature (C)]]*OO[[#This Row],[60]]</f>
        <v>3.3455448961537499E-9</v>
      </c>
      <c r="BK120" s="10">
        <f>3/24000000*OO[[#This Row],[119 (03JUL1985 18:00:00)-Water Temperature (C)]]*OO[[#This Row],[61]]</f>
        <v>2.9218331588774994E-9</v>
      </c>
      <c r="BL120" s="10">
        <f>3/24000000*OO[[#This Row],[120 (03JUL1985 21:00:00)-Water Temperature (C)]]*OO[[#This Row],[62]]</f>
        <v>2.4929492751191247E-9</v>
      </c>
      <c r="BM120" s="10">
        <f>3/24000000*OO[[#This Row],[121 (04JUL1985 00:00:00)-Water Temperature (C)]]*OO[[#This Row],[63]]</f>
        <v>2.1279171063465E-9</v>
      </c>
      <c r="BN120" s="10">
        <f>3/24000000*OO[[#This Row],[122 (04JUL1985 03:00:00)-Water Temperature (C)]]*OO[[#This Row],[64]]</f>
        <v>1.8512948824007498E-9</v>
      </c>
      <c r="BO120" s="10">
        <f>3/24000000*OO[[#This Row],[123 (04JUL1985 06:00:00)-Water Temperature (C)]]*OO[[#This Row],[65]]</f>
        <v>1.6363505468649998E-9</v>
      </c>
      <c r="BP120" s="10">
        <f>3/24000000*OO[[#This Row],[124 (04JUL1985 09:00:00)-Water Temperature (C)]]*OO[[#This Row],[66]]</f>
        <v>1.4825741954448748E-9</v>
      </c>
      <c r="BQ120" s="10">
        <f>3/24000000*OO[[#This Row],[125 (04JUL1985 12:00:00)-Water Temperature (C)]]*OO[[#This Row],[67]]</f>
        <v>1.3404822845417496E-9</v>
      </c>
      <c r="BR120" s="10">
        <f>3/24000000*OO[[#This Row],[126 (04JUL1985 15:00:00)-Water Temperature (C)]]*OO[[#This Row],[68]]</f>
        <v>1.1931288687359999E-9</v>
      </c>
      <c r="BS120" s="10">
        <f>3/24000000*OO[[#This Row],[127 (04JUL1985 18:00:00)-Water Temperature (C)]]*OO[[#This Row],[69]]</f>
        <v>1.0442822638582499E-9</v>
      </c>
      <c r="BT120" s="10">
        <f>3/24000000*OO[[#This Row],[128 (04JUL1985 21:00:00)-Water Temperature (C)]]*OO[[#This Row],[70]]</f>
        <v>9.0439349183362497E-10</v>
      </c>
      <c r="BU120" s="10">
        <f>3/24000000*OO[[#This Row],[129 (05JUL1985 00:00:00)-Water Temperature (C)]]*OO[[#This Row],[71]]</f>
        <v>7.8424859059199991E-10</v>
      </c>
      <c r="BV120" s="10">
        <f>3/24000000*OO[[#This Row],[130 (05JUL1985 03:00:00)-Water Temperature (C)]]*OO[[#This Row],[72]]</f>
        <v>6.9074601368850002E-10</v>
      </c>
      <c r="BW120" s="10">
        <f>3/24000000*OO[[#This Row],[131 (05JUL1985 06:00:00)-Water Temperature (C)]]*OO[[#This Row],[73]]</f>
        <v>6.1531140569850013E-10</v>
      </c>
      <c r="BX120" s="10">
        <f>3/24000000*OO[[#This Row],[132 (05JUL1985 09:00:00)-Water Temperature (C)]]*OO[[#This Row],[74]]</f>
        <v>5.6355072709074998E-10</v>
      </c>
      <c r="BY120" s="10">
        <f>3/24000000*OO[[#This Row],[133 (05JUL1985 12:00:00)-Water Temperature (C)]]*OO[[#This Row],[75]]</f>
        <v>5.1753442021087493E-10</v>
      </c>
      <c r="BZ120" s="10">
        <f>3/24000000*OO[[#This Row],[134 (05JUL1985 15:00:00)-Water Temperature (C)]]*OO[[#This Row],[76]]</f>
        <v>4.7165720061399998E-10</v>
      </c>
      <c r="CA120" s="10">
        <f>3/24000000*OO[[#This Row],[135 (05JUL1985 18:00:00)-Water Temperature (C)]]*OO[[#This Row],[77]]</f>
        <v>4.2529933137600004E-10</v>
      </c>
      <c r="CB120" s="10">
        <f>3/24000000*OO[[#This Row],[136 (05JUL1985 21:00:00)-Water Temperature (C)]]*OO[[#This Row],[78]]</f>
        <v>3.7716199357062499E-10</v>
      </c>
      <c r="CC120" s="10">
        <f>3/24000000*OO[[#This Row],[137 (06JUL1985 00:00:00)-Water Temperature (C)]]*OO[[#This Row],[79]]</f>
        <v>3.3496845582849994E-10</v>
      </c>
      <c r="CD120" s="10">
        <f>3/24000000*OO[[#This Row],[138 (06JUL1985 03:00:00)-Water Temperature (C)]]*OO[[#This Row],[80]]</f>
        <v>3.0203169010199997E-10</v>
      </c>
      <c r="CE120" s="10">
        <f>3/24000000*OO[[#This Row],[139 (06JUL1985 06:00:00)-Water Temperature (C)]]*OO[[#This Row],[81]]</f>
        <v>2.7589523260162499E-10</v>
      </c>
      <c r="CF120" s="10">
        <f>3/24000000*OO[[#This Row],[140 (06JUL1985 09:00:00)-Water Temperature (C)]]*OO[[#This Row],[82]]</f>
        <v>2.5948563836731247E-10</v>
      </c>
      <c r="CG120" s="10">
        <f>3/24000000*OO[[#This Row],[141 (06JUL1985 12:00:00)-Water Temperature (C)]]*OO[[#This Row],[83]]</f>
        <v>2.4304235776453745E-10</v>
      </c>
      <c r="CH120" s="10">
        <f>3/24000000*OO[[#This Row],[142 (06JUL1985 15:00:00)-Water Temperature (C)]]*OO[[#This Row],[84]]</f>
        <v>2.2427993096354999E-10</v>
      </c>
      <c r="CI120" s="10">
        <f>3/24000000*OO[[#This Row],[143 (06JUL1985 18:00:00)-Water Temperature (C)]]*OO[[#This Row],[85]]</f>
        <v>2.0427519155039997E-10</v>
      </c>
      <c r="CJ120" s="10">
        <f>3/24000000*OO[[#This Row],[144 (06JUL1985 21:00:00)-Water Temperature (C)]]*OO[[#This Row],[86]]</f>
        <v>1.8238677219997502E-10</v>
      </c>
      <c r="CK120" s="10">
        <f>3/24000000*OO[[#This Row],[145 (07JUL1985 00:00:00)-Water Temperature (C)]]*OO[[#This Row],[87]]</f>
        <v>1.6299410072275E-10</v>
      </c>
      <c r="CL120" s="10">
        <f>3/24000000*OO[[#This Row],[146 (07JUL1985 03:00:00)-Water Temperature (C)]]*OO[[#This Row],[88]]</f>
        <v>1.4766684965694997E-10</v>
      </c>
      <c r="CM120" s="10">
        <f>3/24000000*OO[[#This Row],[147 (07JUL1985 06:00:00)-Water Temperature (C)]]*OO[[#This Row],[89]]</f>
        <v>1.3516627383352501E-10</v>
      </c>
      <c r="CN120" s="10">
        <f>3/24000000*OO[[#This Row],[148 (07JUL1985 09:00:00)-Water Temperature (C)]]*OO[[#This Row],[90]]</f>
        <v>1.2535002287665001E-10</v>
      </c>
      <c r="CO120" s="10">
        <f>3/24000000*OO[[#This Row],[149 (07JUL1985 12:00:00)-Water Temperature (C)]]*OO[[#This Row],[91]]</f>
        <v>1.171551968576E-10</v>
      </c>
      <c r="CP120" s="10">
        <f>3/24000000*OO[[#This Row],[150 (07JUL1985 15:00:00)-Water Temperature (C)]]*OO[[#This Row],[92]]</f>
        <v>1.0936680856162499E-10</v>
      </c>
      <c r="CQ120" s="10">
        <f>3/24000000*OO[[#This Row],[151 (07JUL1985 18:00:00)-Water Temperature (C)]]*OO[[#This Row],[93]]</f>
        <v>9.9896667997199995E-11</v>
      </c>
      <c r="CR120" s="10">
        <f>3/24000000*OO[[#This Row],[152 (07JUL1985 21:00:00)-Water Temperature (C)]]*OO[[#This Row],[94]]</f>
        <v>9.0117700846399997E-11</v>
      </c>
      <c r="CS120" s="10">
        <f>3/24000000*OO[[#This Row],[153 (08JUL1985 00:00:00)-Water Temperature (C)]]*OO[[#This Row],[95]]</f>
        <v>8.1558919219274999E-11</v>
      </c>
      <c r="CT120" s="10">
        <f>3/24000000*OO[[#This Row],[154 (08JUL1985 03:00:00)-Water Temperature (C)]]*OO[[#This Row],[96]]</f>
        <v>7.4966904679699993E-11</v>
      </c>
      <c r="CU120" s="10">
        <f>3/24000000*OO[[#This Row],[155 (08JUL1985 06:00:00)-Water Temperature (C)]]*OO[[#This Row],[97]]</f>
        <v>6.9863572193899988E-11</v>
      </c>
      <c r="CV120" s="10">
        <f>3/24000000*OO[[#This Row],[156 (08JUL1985 09:00:00)-Water Temperature (C)]]*OO[[#This Row],[98]]</f>
        <v>6.6743529445499996E-11</v>
      </c>
      <c r="CW120" s="10">
        <f>3/24000000*OO[[#This Row],[157 (08JUL1985 12:00:00)-Water Temperature (C)]]*OO[[#This Row],[99]]</f>
        <v>6.4080823077812496E-11</v>
      </c>
    </row>
    <row r="121" spans="1:101" x14ac:dyDescent="0.35">
      <c r="A121" t="s">
        <v>126</v>
      </c>
      <c r="B121">
        <v>777.92269999999996</v>
      </c>
      <c r="C121" s="10">
        <f>3/24*OO[[#This Row],[59 (26JUN1985 06:00:00)-Water Temperature (C)]]*OO[[#This Row],[1]]/SUM(OO[1])</f>
        <v>0</v>
      </c>
      <c r="D121" s="10">
        <f>3/24*OO[[#This Row],[60 (26JUN1985 09:00:00)-Water Temperature (C)]]*OO[[#This Row],[2]]/SUM(OO[2])</f>
        <v>0</v>
      </c>
      <c r="E121" s="10">
        <f>3/24*OO[[#This Row],[61 (26JUN1985 12:00:00)-Water Temperature (C)]]*OO[[#This Row],[3]]/SUM(OO[3])</f>
        <v>3.0264009550436152E-32</v>
      </c>
      <c r="F121" s="10">
        <f>3/24*OO[[#This Row],[62 (26JUN1985 15:00:00)-Water Temperature (C)]]*OO[[#This Row],[4]]/SUM(OO[4])</f>
        <v>4.4743440024876188E-19</v>
      </c>
      <c r="G121" s="10">
        <f>3/24*OO[[#This Row],[63 (26JUN1985 18:00:00)-Water Temperature (C)]]*OO[[#This Row],[5]]/SUM(OO[5])</f>
        <v>1.8787038441072235E-7</v>
      </c>
      <c r="H121" s="10">
        <f>3/24*OO[[#This Row],[64 (26JUN1985 21:00:00)-Water Temperature (C)]]*OO[[#This Row],[6]]/SUM(OO[6])</f>
        <v>7.5562832326556888E-4</v>
      </c>
      <c r="I121" s="10">
        <f>3/24*OO[[#This Row],[65 (27JUN1985 00:00:00)-Water Temperature (C)]]*OO[[#This Row],[7]]/SUM(OO[7])</f>
        <v>2.6815762843835578E-2</v>
      </c>
      <c r="J121" s="10">
        <f>3/24*OO[[#This Row],[66 (27JUN1985 03:00:00)-Water Temperature (C)]]*OO[[#This Row],[8]]/SUM(OO[8])</f>
        <v>7.9833832308504479E-2</v>
      </c>
      <c r="K121" s="10">
        <f>3/24*OO[[#This Row],[67 (27JUN1985 06:00:00)-Water Temperature (C)]]*OO[[#This Row],[9]]/SUM(OO[9])</f>
        <v>4.6260537210651473E-2</v>
      </c>
      <c r="L121" s="10">
        <f>3/24*OO[[#This Row],[68 (27JUN1985 09:00:00)-Water Temperature (C)]]*OO[[#This Row],[10]]/SUM(OO[10])</f>
        <v>8.5478397365181674E-3</v>
      </c>
      <c r="M121" s="10">
        <f>3/24*OO[[#This Row],[69 (27JUN1985 12:00:00)-Water Temperature (C)]]*OO[[#This Row],[11]]/SUM(OO[11])</f>
        <v>6.8786359875234418E-4</v>
      </c>
      <c r="N121" s="10">
        <f>3/24*OO[[#This Row],[70 (27JUN1985 15:00:00)-Water Temperature (C)]]*OO[[#This Row],[12]]/SUM(OO[12])</f>
        <v>4.0579017751498295E-5</v>
      </c>
      <c r="O121" s="10">
        <f>3/24*OO[[#This Row],[71 (27JUN1985 18:00:00)-Water Temperature (C)]]*OO[[#This Row],[13]]/SUM(OO[13])</f>
        <v>1.1249811259727859E-5</v>
      </c>
      <c r="P121" s="10">
        <f>3/24*OO[[#This Row],[72 (27JUN1985 21:00:00)-Water Temperature (C)]]*OO[[#This Row],[14]]/SUM(OO[14])</f>
        <v>8.5197948109549134E-6</v>
      </c>
      <c r="Q121" s="10">
        <f>3/24*OO[[#This Row],[73 (28JUN1985 00:00:00)-Water Temperature (C)]]*OO[[#This Row],[15]]/SUM(OO[15])</f>
        <v>6.819775746390745E-6</v>
      </c>
      <c r="R121" s="10">
        <f>3/24*OO[[#This Row],[74 (28JUN1985 03:00:00)-Water Temperature (C)]]*OO[[#This Row],[16]]/SUM(OO[16])</f>
        <v>5.5158428786395468E-6</v>
      </c>
      <c r="S121" s="10">
        <f>3/24*OO[[#This Row],[75 (28JUN1985 06:00:00)-Water Temperature (C)]]*OO[[#This Row],[17]]/SUM(OO[17])</f>
        <v>4.4846892147718271E-6</v>
      </c>
      <c r="T121" s="10">
        <f>3/24*OO[[#This Row],[76 (28JUN1985 09:00:00)-Water Temperature (C)]]*OO[[#This Row],[18]]/SUM(OO[18])</f>
        <v>3.7093315001391549E-6</v>
      </c>
      <c r="U121" s="10">
        <f>3/24*OO[[#This Row],[77 (28JUN1985 12:00:00)-Water Temperature (C)]]*OO[[#This Row],[19]]/SUM(OO[19])</f>
        <v>3.0740833780107323E-6</v>
      </c>
      <c r="V121" s="10">
        <f>3/24000000*OO[[#This Row],[78 (28JUN1985 15:00:00)-Water Temperature (C)]]*OO[[#This Row],[20]]</f>
        <v>2.5036695555374996E-6</v>
      </c>
      <c r="W121" s="10">
        <f>3/24000000*OO[[#This Row],[79 (28JUN1985 18:00:00)-Water Temperature (C)]]*OO[[#This Row],[21]]</f>
        <v>2.0260989436799998E-6</v>
      </c>
      <c r="X121" s="10">
        <f>3/24000000*OO[[#This Row],[80 (28JUN1985 21:00:00)-Water Temperature (C)]]*OO[[#This Row],[22]]</f>
        <v>1.6152451522612498E-6</v>
      </c>
      <c r="Y121" s="10">
        <f>3/24000000*OO[[#This Row],[81 (29JUN1985 00:00:00)-Water Temperature (C)]]*OO[[#This Row],[23]]</f>
        <v>1.2841062590151251E-6</v>
      </c>
      <c r="Z121" s="10">
        <f>3/24000000*OO[[#This Row],[82 (29JUN1985 03:00:00)-Water Temperature (C)]]*OO[[#This Row],[24]]</f>
        <v>1.0386099113414999E-6</v>
      </c>
      <c r="AA121" s="10">
        <f>3/24000000*OO[[#This Row],[83 (29JUN1985 06:00:00)-Water Temperature (C)]]*OO[[#This Row],[25]]</f>
        <v>8.5197325360950015E-7</v>
      </c>
      <c r="AB121" s="10">
        <f>3/24000000*OO[[#This Row],[84 (29JUN1985 09:00:00)-Water Temperature (C)]]*OO[[#This Row],[26]]</f>
        <v>7.1815765013500008E-7</v>
      </c>
      <c r="AC121" s="10">
        <f>3/24000000*OO[[#This Row],[85 (29JUN1985 12:00:00)-Water Temperature (C)]]*OO[[#This Row],[27]]</f>
        <v>6.0367625958299996E-7</v>
      </c>
      <c r="AD121" s="10">
        <f>3/24000000*OO[[#This Row],[86 (29JUN1985 15:00:00)-Water Temperature (C)]]*OO[[#This Row],[28]]</f>
        <v>5.0070306983012494E-7</v>
      </c>
      <c r="AE121" s="10">
        <f>3/24000000*OO[[#This Row],[88 (29JUN1985 21:00:00)-Water Temperature (C)]]*OO[[#This Row],[30]]</f>
        <v>3.2652125038387498E-7</v>
      </c>
      <c r="AF121" s="10">
        <f>3/24000000*OO[[#This Row],[88 (29JUN1985 21:00:00)-Water Temperature (C)]]*OO[[#This Row],[30]]</f>
        <v>3.2652125038387498E-7</v>
      </c>
      <c r="AG121" s="10">
        <f>3/24000000*OO[[#This Row],[89 (30JUN1985 00:00:00)-Water Temperature (C)]]*OO[[#This Row],[31]]</f>
        <v>2.6053062710949999E-7</v>
      </c>
      <c r="AH121" s="10">
        <f>3/24000000*OO[[#This Row],[90 (30JUN1985 03:00:00)-Water Temperature (C)]]*OO[[#This Row],[32]]</f>
        <v>2.1093172835541248E-7</v>
      </c>
      <c r="AI121" s="10">
        <f>3/24000000*OO[[#This Row],[91 (30JUN1985 06:00:00)-Water Temperature (C)]]*OO[[#This Row],[33]]</f>
        <v>1.7359556295864999E-7</v>
      </c>
      <c r="AJ121" s="10">
        <f>3/24000000*OO[[#This Row],[92 (30JUN1985 09:00:00)-Water Temperature (C)]]*OO[[#This Row],[34]]</f>
        <v>1.4697685546751249E-7</v>
      </c>
      <c r="AK121" s="10">
        <f>3/24000000*OO[[#This Row],[93 (30JUN1985 12:00:00)-Water Temperature (C)]]*OO[[#This Row],[35]]</f>
        <v>1.2551734589845E-7</v>
      </c>
      <c r="AL121" s="10">
        <f>3/24000000*OO[[#This Row],[94 (30JUN1985 15:00:00)-Water Temperature (C)]]*OO[[#This Row],[36]]</f>
        <v>1.0617573932549999E-7</v>
      </c>
      <c r="AM121" s="10">
        <f>3/24000000*OO[[#This Row],[95 (30JUN1985 18:00:00)-Water Temperature (C)]]*OO[[#This Row],[37]]</f>
        <v>8.8755739823449999E-8</v>
      </c>
      <c r="AN121" s="10">
        <f>3/24000000*OO[[#This Row],[96 (30JUN1985 21:00:00)-Water Temperature (C)]]*OO[[#This Row],[38]]</f>
        <v>7.2603292537875006E-8</v>
      </c>
      <c r="AO121" s="10">
        <f>3/24000000*OO[[#This Row],[97 (01JUL1985 00:00:00)-Water Temperature (C)]]*OO[[#This Row],[39]]</f>
        <v>5.9376703147312494E-8</v>
      </c>
      <c r="AP121" s="10">
        <f>3/24000000*OO[[#This Row],[98 (01JUL1985 03:00:00)-Water Temperature (C)]]*OO[[#This Row],[40]]</f>
        <v>4.9687478091674992E-8</v>
      </c>
      <c r="AQ121" s="10">
        <f>3/24000000*OO[[#This Row],[99 (01JUL1985 06:00:00)-Water Temperature (C)]]*OO[[#This Row],[41]]</f>
        <v>4.2528798716537508E-8</v>
      </c>
      <c r="AR121" s="10">
        <f>3/24000000*OO[[#This Row],[100 (01JUL1985 09:00:00)-Water Temperature (C)]]*OO[[#This Row],[42]]</f>
        <v>3.7722528777099996E-8</v>
      </c>
      <c r="AS121" s="10">
        <f>3/24000000*OO[[#This Row],[101 (01JUL1985 12:00:00)-Water Temperature (C)]]*OO[[#This Row],[43]]</f>
        <v>3.3585995074799999E-8</v>
      </c>
      <c r="AT121" s="10">
        <f>3/24000000*OO[[#This Row],[102 (01JUL1985 15:00:00)-Water Temperature (C)]]*OO[[#This Row],[44]]</f>
        <v>2.9337033725999996E-8</v>
      </c>
      <c r="AU121" s="10">
        <f>3/24000000*OO[[#This Row],[103 (01JUL1985 18:00:00)-Water Temperature (C)]]*OO[[#This Row],[45]]</f>
        <v>2.5295514580529996E-8</v>
      </c>
      <c r="AV121" s="10">
        <f>3/24000000*OO[[#This Row],[104 (01JUL1985 21:00:00)-Water Temperature (C)]]*OO[[#This Row],[46]]</f>
        <v>2.1509491951556252E-8</v>
      </c>
      <c r="AW121" s="10">
        <f>3/24000000*OO[[#This Row],[105 (02JUL1985 00:00:00)-Water Temperature (C)]]*OO[[#This Row],[47]]</f>
        <v>1.8561753649999996E-8</v>
      </c>
      <c r="AX121" s="10">
        <f>3/24000000*OO[[#This Row],[106 (02JUL1985 03:00:00)-Water Temperature (C)]]*OO[[#This Row],[48]]</f>
        <v>1.6329799058402498E-8</v>
      </c>
      <c r="AY121" s="10">
        <f>3/24000000*OO[[#This Row],[107 (02JUL1985 06:00:00)-Water Temperature (C)]]*OO[[#This Row],[49]]</f>
        <v>1.4524917130596249E-8</v>
      </c>
      <c r="AZ121" s="10">
        <f>3/24000000*OO[[#This Row],[108 (02JUL1985 09:00:00)-Water Temperature (C)]]*OO[[#This Row],[50]]</f>
        <v>1.2864619401987501E-8</v>
      </c>
      <c r="BA121" s="10">
        <f>3/24000000*OO[[#This Row],[109 (02JUL1985 12:00:00)-Water Temperature (C)]]*OO[[#This Row],[51]]</f>
        <v>1.1497757394451248E-8</v>
      </c>
      <c r="BB121" s="10">
        <f>3/24000000*OO[[#This Row],[110 (02JUL1985 15:00:00)-Water Temperature (C)]]*OO[[#This Row],[52]]</f>
        <v>1.028215403052E-8</v>
      </c>
      <c r="BC121" s="10">
        <f>3/24000000*OO[[#This Row],[111 (02JUL1985 18:00:00)-Water Temperature (C)]]*OO[[#This Row],[53]]</f>
        <v>9.1587977056124994E-9</v>
      </c>
      <c r="BD121" s="10">
        <f>3/24000000*OO[[#This Row],[112 (02JUL1985 21:00:00)-Water Temperature (C)]]*OO[[#This Row],[54]]</f>
        <v>7.9933922918100005E-9</v>
      </c>
      <c r="BE121" s="10">
        <f>3/24000000*OO[[#This Row],[113 (03JUL1985 00:00:00)-Water Temperature (C)]]*OO[[#This Row],[55]]</f>
        <v>6.8871872485937491E-9</v>
      </c>
      <c r="BF121" s="10">
        <f>3/24000000*OO[[#This Row],[114 (03JUL1985 03:00:00)-Water Temperature (C)]]*OO[[#This Row],[56]]</f>
        <v>5.9924682088649992E-9</v>
      </c>
      <c r="BG121" s="10">
        <f>3/24000000*OO[[#This Row],[115 (03JUL1985 06:00:00)-Water Temperature (C)]]*OO[[#This Row],[57]]</f>
        <v>5.246537096562499E-9</v>
      </c>
      <c r="BH121" s="10">
        <f>3/24000000*OO[[#This Row],[116 (03JUL1985 09:00:00)-Water Temperature (C)]]*OO[[#This Row],[58]]</f>
        <v>4.683901395852499E-9</v>
      </c>
      <c r="BI121" s="10">
        <f>3/24000000*OO[[#This Row],[117 (03JUL1985 12:00:00)-Water Temperature (C)]]*OO[[#This Row],[59]]</f>
        <v>4.1879471981587494E-9</v>
      </c>
      <c r="BJ121" s="10">
        <f>3/24000000*OO[[#This Row],[118 (03JUL1985 15:00:00)-Water Temperature (C)]]*OO[[#This Row],[60]]</f>
        <v>3.7088317044900001E-9</v>
      </c>
      <c r="BK121" s="10">
        <f>3/24000000*OO[[#This Row],[119 (03JUL1985 18:00:00)-Water Temperature (C)]]*OO[[#This Row],[61]]</f>
        <v>3.2419523601849999E-9</v>
      </c>
      <c r="BL121" s="10">
        <f>3/24000000*OO[[#This Row],[120 (03JUL1985 21:00:00)-Water Temperature (C)]]*OO[[#This Row],[62]]</f>
        <v>2.7657774352649999E-9</v>
      </c>
      <c r="BM121" s="10">
        <f>3/24000000*OO[[#This Row],[121 (04JUL1985 00:00:00)-Water Temperature (C)]]*OO[[#This Row],[63]]</f>
        <v>2.3586634665072499E-9</v>
      </c>
      <c r="BN121" s="10">
        <f>3/24000000*OO[[#This Row],[122 (04JUL1985 03:00:00)-Water Temperature (C)]]*OO[[#This Row],[64]]</f>
        <v>2.0494061674132498E-9</v>
      </c>
      <c r="BO121" s="10">
        <f>3/24000000*OO[[#This Row],[123 (04JUL1985 06:00:00)-Water Temperature (C)]]*OO[[#This Row],[65]]</f>
        <v>1.810280993112E-9</v>
      </c>
      <c r="BP121" s="10">
        <f>3/24000000*OO[[#This Row],[124 (04JUL1985 09:00:00)-Water Temperature (C)]]*OO[[#This Row],[66]]</f>
        <v>1.6413897897532499E-9</v>
      </c>
      <c r="BQ121" s="10">
        <f>3/24000000*OO[[#This Row],[125 (04JUL1985 12:00:00)-Water Temperature (C)]]*OO[[#This Row],[67]]</f>
        <v>1.4852675777172501E-9</v>
      </c>
      <c r="BR121" s="10">
        <f>3/24000000*OO[[#This Row],[126 (04JUL1985 15:00:00)-Water Temperature (C)]]*OO[[#This Row],[68]]</f>
        <v>1.3230301798621248E-9</v>
      </c>
      <c r="BS121" s="10">
        <f>3/24000000*OO[[#This Row],[127 (04JUL1985 18:00:00)-Water Temperature (C)]]*OO[[#This Row],[69]]</f>
        <v>1.1581398293079999E-9</v>
      </c>
      <c r="BT121" s="10">
        <f>3/24000000*OO[[#This Row],[128 (04JUL1985 21:00:00)-Water Temperature (C)]]*OO[[#This Row],[70]]</f>
        <v>1.0024329701457501E-9</v>
      </c>
      <c r="BU121" s="10">
        <f>3/24000000*OO[[#This Row],[129 (05JUL1985 00:00:00)-Water Temperature (C)]]*OO[[#This Row],[71]]</f>
        <v>8.6837238089162504E-10</v>
      </c>
      <c r="BV121" s="10">
        <f>3/24000000*OO[[#This Row],[130 (05JUL1985 03:00:00)-Water Temperature (C)]]*OO[[#This Row],[72]]</f>
        <v>7.6409414095875003E-10</v>
      </c>
      <c r="BW121" s="10">
        <f>3/24000000*OO[[#This Row],[131 (05JUL1985 06:00:00)-Water Temperature (C)]]*OO[[#This Row],[73]]</f>
        <v>6.8030460808125001E-10</v>
      </c>
      <c r="BX121" s="10">
        <f>3/24000000*OO[[#This Row],[132 (05JUL1985 09:00:00)-Water Temperature (C)]]*OO[[#This Row],[74]]</f>
        <v>6.2323789013125001E-10</v>
      </c>
      <c r="BY121" s="10">
        <f>3/24000000*OO[[#This Row],[133 (05JUL1985 12:00:00)-Water Temperature (C)]]*OO[[#This Row],[75]]</f>
        <v>5.7277609979399993E-10</v>
      </c>
      <c r="BZ121" s="10">
        <f>3/24000000*OO[[#This Row],[134 (05JUL1985 15:00:00)-Water Temperature (C)]]*OO[[#This Row],[76]]</f>
        <v>5.2232591240774996E-10</v>
      </c>
      <c r="CA121" s="10">
        <f>3/24000000*OO[[#This Row],[135 (05JUL1985 18:00:00)-Water Temperature (C)]]*OO[[#This Row],[77]]</f>
        <v>4.7108741820300002E-10</v>
      </c>
      <c r="CB121" s="10">
        <f>3/24000000*OO[[#This Row],[136 (05JUL1985 21:00:00)-Water Temperature (C)]]*OO[[#This Row],[78]]</f>
        <v>4.1738499542E-10</v>
      </c>
      <c r="CC121" s="10">
        <f>3/24000000*OO[[#This Row],[137 (06JUL1985 00:00:00)-Water Temperature (C)]]*OO[[#This Row],[79]]</f>
        <v>3.7022011202399992E-10</v>
      </c>
      <c r="CD121" s="10">
        <f>3/24000000*OO[[#This Row],[138 (06JUL1985 03:00:00)-Water Temperature (C)]]*OO[[#This Row],[80]]</f>
        <v>3.3350822011287495E-10</v>
      </c>
      <c r="CE121" s="10">
        <f>3/24000000*OO[[#This Row],[139 (06JUL1985 06:00:00)-Water Temperature (C)]]*OO[[#This Row],[81]]</f>
        <v>3.04559669721E-10</v>
      </c>
      <c r="CF121" s="10">
        <f>3/24000000*OO[[#This Row],[140 (06JUL1985 09:00:00)-Water Temperature (C)]]*OO[[#This Row],[82]]</f>
        <v>2.8669778759937497E-10</v>
      </c>
      <c r="CG121" s="10">
        <f>3/24000000*OO[[#This Row],[141 (06JUL1985 12:00:00)-Water Temperature (C)]]*OO[[#This Row],[83]]</f>
        <v>2.6882230979424995E-10</v>
      </c>
      <c r="CH121" s="10">
        <f>3/24000000*OO[[#This Row],[142 (06JUL1985 15:00:00)-Water Temperature (C)]]*OO[[#This Row],[84]]</f>
        <v>2.4829189620255E-10</v>
      </c>
      <c r="CI121" s="10">
        <f>3/24000000*OO[[#This Row],[143 (06JUL1985 18:00:00)-Water Temperature (C)]]*OO[[#This Row],[85]]</f>
        <v>2.26242799300575E-10</v>
      </c>
      <c r="CJ121" s="10">
        <f>3/24000000*OO[[#This Row],[144 (06JUL1985 21:00:00)-Water Temperature (C)]]*OO[[#This Row],[86]]</f>
        <v>2.0186171577635E-10</v>
      </c>
      <c r="CK121" s="10">
        <f>3/24000000*OO[[#This Row],[145 (07JUL1985 00:00:00)-Water Temperature (C)]]*OO[[#This Row],[87]]</f>
        <v>1.8017494948657498E-10</v>
      </c>
      <c r="CL121" s="10">
        <f>3/24000000*OO[[#This Row],[146 (07JUL1985 03:00:00)-Water Temperature (C)]]*OO[[#This Row],[88]]</f>
        <v>1.6304703405959997E-10</v>
      </c>
      <c r="CM121" s="10">
        <f>3/24000000*OO[[#This Row],[147 (07JUL1985 06:00:00)-Water Temperature (C)]]*OO[[#This Row],[89]]</f>
        <v>1.4910301934E-10</v>
      </c>
      <c r="CN121" s="10">
        <f>3/24000000*OO[[#This Row],[148 (07JUL1985 09:00:00)-Water Temperature (C)]]*OO[[#This Row],[90]]</f>
        <v>1.3826554226939998E-10</v>
      </c>
      <c r="CO121" s="10">
        <f>3/24000000*OO[[#This Row],[149 (07JUL1985 12:00:00)-Water Temperature (C)]]*OO[[#This Row],[91]]</f>
        <v>1.2935998569645001E-10</v>
      </c>
      <c r="CP121" s="10">
        <f>3/24000000*OO[[#This Row],[150 (07JUL1985 15:00:00)-Water Temperature (C)]]*OO[[#This Row],[92]]</f>
        <v>1.2091628942917499E-10</v>
      </c>
      <c r="CQ121" s="10">
        <f>3/24000000*OO[[#This Row],[151 (07JUL1985 18:00:00)-Water Temperature (C)]]*OO[[#This Row],[93]]</f>
        <v>1.104383126704E-10</v>
      </c>
      <c r="CR121" s="10">
        <f>3/24000000*OO[[#This Row],[152 (07JUL1985 21:00:00)-Water Temperature (C)]]*OO[[#This Row],[94]]</f>
        <v>9.9611191556999994E-11</v>
      </c>
      <c r="CS121" s="10">
        <f>3/24000000*OO[[#This Row],[153 (08JUL1985 00:00:00)-Water Temperature (C)]]*OO[[#This Row],[95]]</f>
        <v>9.0083710664999985E-11</v>
      </c>
      <c r="CT121" s="10">
        <f>3/24000000*OO[[#This Row],[154 (08JUL1985 03:00:00)-Water Temperature (C)]]*OO[[#This Row],[96]]</f>
        <v>8.2678450161312501E-11</v>
      </c>
      <c r="CU121" s="10">
        <f>3/24000000*OO[[#This Row],[155 (08JUL1985 06:00:00)-Water Temperature (C)]]*OO[[#This Row],[97]]</f>
        <v>7.6994767899299985E-11</v>
      </c>
      <c r="CV121" s="10">
        <f>3/24000000*OO[[#This Row],[156 (08JUL1985 09:00:00)-Water Temperature (C)]]*OO[[#This Row],[98]]</f>
        <v>7.3608540399000006E-11</v>
      </c>
      <c r="CW121" s="10">
        <f>3/24000000*OO[[#This Row],[157 (08JUL1985 12:00:00)-Water Temperature (C)]]*OO[[#This Row],[99]]</f>
        <v>7.0710269777999996E-11</v>
      </c>
    </row>
    <row r="122" spans="1:101" x14ac:dyDescent="0.35">
      <c r="A122" t="s">
        <v>127</v>
      </c>
      <c r="B122">
        <v>821.17690000000005</v>
      </c>
      <c r="C122" s="10">
        <f>3/24*OO[[#This Row],[59 (26JUN1985 06:00:00)-Water Temperature (C)]]*OO[[#This Row],[1]]/SUM(OO[1])</f>
        <v>0</v>
      </c>
      <c r="D122" s="10">
        <f>3/24*OO[[#This Row],[60 (26JUN1985 09:00:00)-Water Temperature (C)]]*OO[[#This Row],[2]]/SUM(OO[2])</f>
        <v>0</v>
      </c>
      <c r="E122" s="10">
        <f>3/24*OO[[#This Row],[61 (26JUN1985 12:00:00)-Water Temperature (C)]]*OO[[#This Row],[3]]/SUM(OO[3])</f>
        <v>8.7832188031027127E-33</v>
      </c>
      <c r="F122" s="10">
        <f>3/24*OO[[#This Row],[62 (26JUN1985 15:00:00)-Water Temperature (C)]]*OO[[#This Row],[4]]/SUM(OO[4])</f>
        <v>1.3691272601861366E-19</v>
      </c>
      <c r="G122" s="10">
        <f>3/24*OO[[#This Row],[63 (26JUN1985 18:00:00)-Water Temperature (C)]]*OO[[#This Row],[5]]/SUM(OO[5])</f>
        <v>9.9628788271444212E-8</v>
      </c>
      <c r="H122" s="10">
        <f>3/24*OO[[#This Row],[64 (26JUN1985 21:00:00)-Water Temperature (C)]]*OO[[#This Row],[6]]/SUM(OO[6])</f>
        <v>6.3713041342726136E-4</v>
      </c>
      <c r="I122" s="10">
        <f>3/24*OO[[#This Row],[65 (27JUN1985 00:00:00)-Water Temperature (C)]]*OO[[#This Row],[7]]/SUM(OO[7])</f>
        <v>2.7744909703230514E-2</v>
      </c>
      <c r="J122" s="10">
        <f>3/24*OO[[#This Row],[66 (27JUN1985 03:00:00)-Water Temperature (C)]]*OO[[#This Row],[8]]/SUM(OO[8])</f>
        <v>9.532745623563639E-2</v>
      </c>
      <c r="K122" s="10">
        <f>3/24*OO[[#This Row],[67 (27JUN1985 06:00:00)-Water Temperature (C)]]*OO[[#This Row],[9]]/SUM(OO[9])</f>
        <v>6.1546498485637459E-2</v>
      </c>
      <c r="L122" s="10">
        <f>3/24*OO[[#This Row],[68 (27JUN1985 09:00:00)-Water Temperature (C)]]*OO[[#This Row],[10]]/SUM(OO[10])</f>
        <v>1.238449873079555E-2</v>
      </c>
      <c r="M122" s="10">
        <f>3/24*OO[[#This Row],[69 (27JUN1985 12:00:00)-Water Temperature (C)]]*OO[[#This Row],[11]]/SUM(OO[11])</f>
        <v>1.0620749874560419E-3</v>
      </c>
      <c r="N122" s="10">
        <f>3/24*OO[[#This Row],[70 (27JUN1985 15:00:00)-Water Temperature (C)]]*OO[[#This Row],[12]]/SUM(OO[12])</f>
        <v>6.1275583554947242E-5</v>
      </c>
      <c r="O122" s="10">
        <f>3/24*OO[[#This Row],[71 (27JUN1985 18:00:00)-Water Temperature (C)]]*OO[[#This Row],[13]]/SUM(OO[13])</f>
        <v>1.427983136044235E-5</v>
      </c>
      <c r="P122" s="10">
        <f>3/24*OO[[#This Row],[72 (27JUN1985 21:00:00)-Water Temperature (C)]]*OO[[#This Row],[14]]/SUM(OO[14])</f>
        <v>1.0569725341160149E-5</v>
      </c>
      <c r="Q122" s="10">
        <f>3/24*OO[[#This Row],[73 (28JUN1985 00:00:00)-Water Temperature (C)]]*OO[[#This Row],[15]]/SUM(OO[15])</f>
        <v>8.449040465586509E-6</v>
      </c>
      <c r="R122" s="10">
        <f>3/24*OO[[#This Row],[74 (28JUN1985 03:00:00)-Water Temperature (C)]]*OO[[#This Row],[16]]/SUM(OO[16])</f>
        <v>6.8307064711250339E-6</v>
      </c>
      <c r="S122" s="10">
        <f>3/24*OO[[#This Row],[75 (28JUN1985 06:00:00)-Water Temperature (C)]]*OO[[#This Row],[17]]/SUM(OO[17])</f>
        <v>5.5526265698490261E-6</v>
      </c>
      <c r="T122" s="10">
        <f>3/24*OO[[#This Row],[76 (28JUN1985 09:00:00)-Water Temperature (C)]]*OO[[#This Row],[18]]/SUM(OO[18])</f>
        <v>4.5946304391985234E-6</v>
      </c>
      <c r="U122" s="10">
        <f>3/24*OO[[#This Row],[77 (28JUN1985 12:00:00)-Water Temperature (C)]]*OO[[#This Row],[19]]/SUM(OO[19])</f>
        <v>3.8114209352701038E-6</v>
      </c>
      <c r="V122" s="10">
        <f>3/24000000*OO[[#This Row],[78 (28JUN1985 15:00:00)-Water Temperature (C)]]*OO[[#This Row],[20]]</f>
        <v>3.1063426514024995E-6</v>
      </c>
      <c r="W122" s="10">
        <f>3/24000000*OO[[#This Row],[79 (28JUN1985 18:00:00)-Water Temperature (C)]]*OO[[#This Row],[21]]</f>
        <v>2.5152288232500002E-6</v>
      </c>
      <c r="X122" s="10">
        <f>3/24000000*OO[[#This Row],[80 (28JUN1985 21:00:00)-Water Temperature (C)]]*OO[[#This Row],[22]]</f>
        <v>2.0048420968956252E-6</v>
      </c>
      <c r="Y122" s="10">
        <f>3/24000000*OO[[#This Row],[81 (29JUN1985 00:00:00)-Water Temperature (C)]]*OO[[#This Row],[23]]</f>
        <v>1.5919286570651248E-6</v>
      </c>
      <c r="Z122" s="10">
        <f>3/24000000*OO[[#This Row],[82 (29JUN1985 03:00:00)-Water Temperature (C)]]*OO[[#This Row],[24]]</f>
        <v>1.2864839999332501E-6</v>
      </c>
      <c r="AA122" s="10">
        <f>3/24000000*OO[[#This Row],[83 (29JUN1985 06:00:00)-Water Temperature (C)]]*OO[[#This Row],[25]]</f>
        <v>1.054835435155E-6</v>
      </c>
      <c r="AB122" s="10">
        <f>3/24000000*OO[[#This Row],[84 (29JUN1985 09:00:00)-Water Temperature (C)]]*OO[[#This Row],[26]]</f>
        <v>8.898250032292501E-7</v>
      </c>
      <c r="AC122" s="10">
        <f>3/24000000*OO[[#This Row],[85 (29JUN1985 12:00:00)-Water Temperature (C)]]*OO[[#This Row],[27]]</f>
        <v>7.4873338678799995E-7</v>
      </c>
      <c r="AD122" s="10">
        <f>3/24000000*OO[[#This Row],[86 (29JUN1985 15:00:00)-Water Temperature (C)]]*OO[[#This Row],[28]]</f>
        <v>6.2170506045337497E-7</v>
      </c>
      <c r="AE122" s="10">
        <f>3/24000000*OO[[#This Row],[88 (29JUN1985 21:00:00)-Water Temperature (C)]]*OO[[#This Row],[30]]</f>
        <v>4.0557896032587501E-7</v>
      </c>
      <c r="AF122" s="10">
        <f>3/24000000*OO[[#This Row],[88 (29JUN1985 21:00:00)-Water Temperature (C)]]*OO[[#This Row],[30]]</f>
        <v>4.0557896032587501E-7</v>
      </c>
      <c r="AG122" s="10">
        <f>3/24000000*OO[[#This Row],[89 (30JUN1985 00:00:00)-Water Temperature (C)]]*OO[[#This Row],[31]]</f>
        <v>3.2333091183999997E-7</v>
      </c>
      <c r="AH122" s="10">
        <f>3/24000000*OO[[#This Row],[90 (30JUN1985 03:00:00)-Water Temperature (C)]]*OO[[#This Row],[32]]</f>
        <v>2.6156632997499999E-7</v>
      </c>
      <c r="AI122" s="10">
        <f>3/24000000*OO[[#This Row],[91 (30JUN1985 06:00:00)-Water Temperature (C)]]*OO[[#This Row],[33]]</f>
        <v>2.1511414280633748E-7</v>
      </c>
      <c r="AJ122" s="10">
        <f>3/24000000*OO[[#This Row],[92 (30JUN1985 09:00:00)-Water Temperature (C)]]*OO[[#This Row],[34]]</f>
        <v>1.8213065009099998E-7</v>
      </c>
      <c r="AK122" s="10">
        <f>3/24000000*OO[[#This Row],[93 (30JUN1985 12:00:00)-Water Temperature (C)]]*OO[[#This Row],[35]]</f>
        <v>1.5569272265314998E-7</v>
      </c>
      <c r="AL122" s="10">
        <f>3/24000000*OO[[#This Row],[94 (30JUN1985 15:00:00)-Water Temperature (C)]]*OO[[#This Row],[36]]</f>
        <v>1.3181839288417499E-7</v>
      </c>
      <c r="AM122" s="10">
        <f>3/24000000*OO[[#This Row],[95 (30JUN1985 18:00:00)-Water Temperature (C)]]*OO[[#This Row],[37]]</f>
        <v>1.102316961053E-7</v>
      </c>
      <c r="AN122" s="10">
        <f>3/24000000*OO[[#This Row],[96 (30JUN1985 21:00:00)-Water Temperature (C)]]*OO[[#This Row],[38]]</f>
        <v>9.0135967398537492E-8</v>
      </c>
      <c r="AO122" s="10">
        <f>3/24000000*OO[[#This Row],[97 (01JUL1985 00:00:00)-Water Temperature (C)]]*OO[[#This Row],[39]]</f>
        <v>7.361569442620001E-8</v>
      </c>
      <c r="AP122" s="10">
        <f>3/24000000*OO[[#This Row],[98 (01JUL1985 03:00:00)-Water Temperature (C)]]*OO[[#This Row],[40]]</f>
        <v>6.1509349069874997E-8</v>
      </c>
      <c r="AQ122" s="10">
        <f>3/24000000*OO[[#This Row],[99 (01JUL1985 06:00:00)-Water Temperature (C)]]*OO[[#This Row],[41]]</f>
        <v>5.2585093440900002E-8</v>
      </c>
      <c r="AR122" s="10">
        <f>3/24000000*OO[[#This Row],[100 (01JUL1985 09:00:00)-Water Temperature (C)]]*OO[[#This Row],[42]]</f>
        <v>4.6613412099637492E-8</v>
      </c>
      <c r="AS122" s="10">
        <f>3/24000000*OO[[#This Row],[101 (01JUL1985 12:00:00)-Water Temperature (C)]]*OO[[#This Row],[43]]</f>
        <v>4.1534424606150001E-8</v>
      </c>
      <c r="AT122" s="10">
        <f>3/24000000*OO[[#This Row],[102 (01JUL1985 15:00:00)-Water Temperature (C)]]*OO[[#This Row],[44]]</f>
        <v>3.6303995930124994E-8</v>
      </c>
      <c r="AU122" s="10">
        <f>3/24000000*OO[[#This Row],[103 (01JUL1985 18:00:00)-Water Temperature (C)]]*OO[[#This Row],[45]]</f>
        <v>3.1327062203774997E-8</v>
      </c>
      <c r="AV122" s="10">
        <f>3/24000000*OO[[#This Row],[104 (01JUL1985 21:00:00)-Water Temperature (C)]]*OO[[#This Row],[46]]</f>
        <v>2.6622582356249999E-8</v>
      </c>
      <c r="AW122" s="10">
        <f>3/24000000*OO[[#This Row],[105 (02JUL1985 00:00:00)-Water Temperature (C)]]*OO[[#This Row],[47]]</f>
        <v>2.2946001337334997E-8</v>
      </c>
      <c r="AX122" s="10">
        <f>3/24000000*OO[[#This Row],[106 (02JUL1985 03:00:00)-Water Temperature (C)]]*OO[[#This Row],[48]]</f>
        <v>2.0161771407521248E-8</v>
      </c>
      <c r="AY122" s="10">
        <f>3/24000000*OO[[#This Row],[107 (02JUL1985 06:00:00)-Water Temperature (C)]]*OO[[#This Row],[49]]</f>
        <v>1.7926738387065001E-8</v>
      </c>
      <c r="AZ122" s="10">
        <f>3/24000000*OO[[#This Row],[108 (02JUL1985 09:00:00)-Water Temperature (C)]]*OO[[#This Row],[50]]</f>
        <v>1.5882393073218748E-8</v>
      </c>
      <c r="BA122" s="10">
        <f>3/24000000*OO[[#This Row],[109 (02JUL1985 12:00:00)-Water Temperature (C)]]*OO[[#This Row],[51]]</f>
        <v>1.4206771589328749E-8</v>
      </c>
      <c r="BB122" s="10">
        <f>3/24000000*OO[[#This Row],[110 (02JUL1985 15:00:00)-Water Temperature (C)]]*OO[[#This Row],[52]]</f>
        <v>1.27158135325E-8</v>
      </c>
      <c r="BC122" s="10">
        <f>3/24000000*OO[[#This Row],[111 (02JUL1985 18:00:00)-Water Temperature (C)]]*OO[[#This Row],[53]]</f>
        <v>1.132574850955625E-8</v>
      </c>
      <c r="BD122" s="10">
        <f>3/24000000*OO[[#This Row],[112 (02JUL1985 21:00:00)-Water Temperature (C)]]*OO[[#This Row],[54]]</f>
        <v>9.8851220895862491E-9</v>
      </c>
      <c r="BE122" s="10">
        <f>3/24000000*OO[[#This Row],[113 (03JUL1985 00:00:00)-Water Temperature (C)]]*OO[[#This Row],[55]]</f>
        <v>8.5114901769787496E-9</v>
      </c>
      <c r="BF122" s="10">
        <f>3/24000000*OO[[#This Row],[114 (03JUL1985 03:00:00)-Water Temperature (C)]]*OO[[#This Row],[56]]</f>
        <v>7.4025612581700002E-9</v>
      </c>
      <c r="BG122" s="10">
        <f>3/24000000*OO[[#This Row],[115 (03JUL1985 06:00:00)-Water Temperature (C)]]*OO[[#This Row],[57]]</f>
        <v>6.4791365793699991E-9</v>
      </c>
      <c r="BH122" s="10">
        <f>3/24000000*OO[[#This Row],[116 (03JUL1985 09:00:00)-Water Temperature (C)]]*OO[[#This Row],[58]]</f>
        <v>5.7867586005949992E-9</v>
      </c>
      <c r="BI122" s="10">
        <f>3/24000000*OO[[#This Row],[117 (03JUL1985 12:00:00)-Water Temperature (C)]]*OO[[#This Row],[59]]</f>
        <v>5.1782450587699993E-9</v>
      </c>
      <c r="BJ122" s="10">
        <f>3/24000000*OO[[#This Row],[118 (03JUL1985 15:00:00)-Water Temperature (C)]]*OO[[#This Row],[60]]</f>
        <v>4.5890377924724995E-9</v>
      </c>
      <c r="BK122" s="10">
        <f>3/24000000*OO[[#This Row],[119 (03JUL1985 18:00:00)-Water Temperature (C)]]*OO[[#This Row],[61]]</f>
        <v>4.0149956601300005E-9</v>
      </c>
      <c r="BL122" s="10">
        <f>3/24000000*OO[[#This Row],[120 (03JUL1985 21:00:00)-Water Temperature (C)]]*OO[[#This Row],[62]]</f>
        <v>3.4263350423750004E-9</v>
      </c>
      <c r="BM122" s="10">
        <f>3/24000000*OO[[#This Row],[121 (04JUL1985 00:00:00)-Water Temperature (C)]]*OO[[#This Row],[63]]</f>
        <v>2.9197577135999994E-9</v>
      </c>
      <c r="BN122" s="10">
        <f>3/24000000*OO[[#This Row],[122 (04JUL1985 03:00:00)-Water Temperature (C)]]*OO[[#This Row],[64]]</f>
        <v>2.53398364384375E-9</v>
      </c>
      <c r="BO122" s="10">
        <f>3/24000000*OO[[#This Row],[123 (04JUL1985 06:00:00)-Water Temperature (C)]]*OO[[#This Row],[65]]</f>
        <v>2.2364485081563751E-9</v>
      </c>
      <c r="BP122" s="10">
        <f>3/24000000*OO[[#This Row],[124 (04JUL1985 09:00:00)-Water Temperature (C)]]*OO[[#This Row],[66]]</f>
        <v>2.0291389577599997E-9</v>
      </c>
      <c r="BQ122" s="10">
        <f>3/24000000*OO[[#This Row],[125 (04JUL1985 12:00:00)-Water Temperature (C)]]*OO[[#This Row],[67]]</f>
        <v>1.837567483572E-9</v>
      </c>
      <c r="BR122" s="10">
        <f>3/24000000*OO[[#This Row],[126 (04JUL1985 15:00:00)-Water Temperature (C)]]*OO[[#This Row],[68]]</f>
        <v>1.6382523544919999E-9</v>
      </c>
      <c r="BS122" s="10">
        <f>3/24000000*OO[[#This Row],[127 (04JUL1985 18:00:00)-Water Temperature (C)]]*OO[[#This Row],[69]]</f>
        <v>1.4346776569496248E-9</v>
      </c>
      <c r="BT122" s="10">
        <f>3/24000000*OO[[#This Row],[128 (04JUL1985 21:00:00)-Water Temperature (C)]]*OO[[#This Row],[70]]</f>
        <v>1.2415234347571249E-9</v>
      </c>
      <c r="BU122" s="10">
        <f>3/24000000*OO[[#This Row],[129 (05JUL1985 00:00:00)-Water Temperature (C)]]*OO[[#This Row],[71]]</f>
        <v>1.0745270950036249E-9</v>
      </c>
      <c r="BV122" s="10">
        <f>3/24000000*OO[[#This Row],[130 (05JUL1985 03:00:00)-Water Temperature (C)]]*OO[[#This Row],[72]]</f>
        <v>9.4467564677099992E-10</v>
      </c>
      <c r="BW122" s="10">
        <f>3/24000000*OO[[#This Row],[131 (05JUL1985 06:00:00)-Water Temperature (C)]]*OO[[#This Row],[73]]</f>
        <v>8.4060864299737497E-10</v>
      </c>
      <c r="BX122" s="10">
        <f>3/24000000*OO[[#This Row],[132 (05JUL1985 09:00:00)-Water Temperature (C)]]*OO[[#This Row],[74]]</f>
        <v>7.7009714124600008E-10</v>
      </c>
      <c r="BY122" s="10">
        <f>3/24000000*OO[[#This Row],[133 (05JUL1985 12:00:00)-Water Temperature (C)]]*OO[[#This Row],[75]]</f>
        <v>7.0826812919999994E-10</v>
      </c>
      <c r="BZ122" s="10">
        <f>3/24000000*OO[[#This Row],[134 (05JUL1985 15:00:00)-Water Temperature (C)]]*OO[[#This Row],[76]]</f>
        <v>6.4629480230699993E-10</v>
      </c>
      <c r="CA122" s="10">
        <f>3/24000000*OO[[#This Row],[135 (05JUL1985 18:00:00)-Water Temperature (C)]]*OO[[#This Row],[77]]</f>
        <v>5.8313165515500006E-10</v>
      </c>
      <c r="CB122" s="10">
        <f>3/24000000*OO[[#This Row],[136 (05JUL1985 21:00:00)-Water Temperature (C)]]*OO[[#This Row],[78]]</f>
        <v>5.1640636414875E-10</v>
      </c>
      <c r="CC122" s="10">
        <f>3/24000000*OO[[#This Row],[137 (06JUL1985 00:00:00)-Water Temperature (C)]]*OO[[#This Row],[79]]</f>
        <v>4.57541747502E-10</v>
      </c>
      <c r="CD122" s="10">
        <f>3/24000000*OO[[#This Row],[138 (06JUL1985 03:00:00)-Water Temperature (C)]]*OO[[#This Row],[80]]</f>
        <v>4.118200374925E-10</v>
      </c>
      <c r="CE122" s="10">
        <f>3/24000000*OO[[#This Row],[139 (06JUL1985 06:00:00)-Water Temperature (C)]]*OO[[#This Row],[81]]</f>
        <v>3.7585960267012496E-10</v>
      </c>
      <c r="CF122" s="10">
        <f>3/24000000*OO[[#This Row],[140 (06JUL1985 09:00:00)-Water Temperature (C)]]*OO[[#This Row],[82]]</f>
        <v>3.5404866089249997E-10</v>
      </c>
      <c r="CG122" s="10">
        <f>3/24000000*OO[[#This Row],[141 (06JUL1985 12:00:00)-Water Temperature (C)]]*OO[[#This Row],[83]]</f>
        <v>3.3232503209699991E-10</v>
      </c>
      <c r="CH122" s="10">
        <f>3/24000000*OO[[#This Row],[142 (06JUL1985 15:00:00)-Water Temperature (C)]]*OO[[#This Row],[84]]</f>
        <v>3.0723367831275001E-10</v>
      </c>
      <c r="CI122" s="10">
        <f>3/24000000*OO[[#This Row],[143 (06JUL1985 18:00:00)-Water Temperature (C)]]*OO[[#This Row],[85]]</f>
        <v>2.8011822515687502E-10</v>
      </c>
      <c r="CJ122" s="10">
        <f>3/24000000*OO[[#This Row],[144 (06JUL1985 21:00:00)-Water Temperature (C)]]*OO[[#This Row],[86]]</f>
        <v>2.4987836395937497E-10</v>
      </c>
      <c r="CK122" s="10">
        <f>3/24000000*OO[[#This Row],[145 (07JUL1985 00:00:00)-Water Temperature (C)]]*OO[[#This Row],[87]]</f>
        <v>2.2278644021120002E-10</v>
      </c>
      <c r="CL122" s="10">
        <f>3/24000000*OO[[#This Row],[146 (07JUL1985 03:00:00)-Water Temperature (C)]]*OO[[#This Row],[88]]</f>
        <v>2.0140069805756249E-10</v>
      </c>
      <c r="CM122" s="10">
        <f>3/24000000*OO[[#This Row],[147 (07JUL1985 06:00:00)-Water Temperature (C)]]*OO[[#This Row],[89]]</f>
        <v>1.8401962077466249E-10</v>
      </c>
      <c r="CN122" s="10">
        <f>3/24000000*OO[[#This Row],[148 (07JUL1985 09:00:00)-Water Temperature (C)]]*OO[[#This Row],[90]]</f>
        <v>1.7062081817464998E-10</v>
      </c>
      <c r="CO122" s="10">
        <f>3/24000000*OO[[#This Row],[149 (07JUL1985 12:00:00)-Water Temperature (C)]]*OO[[#This Row],[91]]</f>
        <v>1.5975119056717499E-10</v>
      </c>
      <c r="CP122" s="10">
        <f>3/24000000*OO[[#This Row],[150 (07JUL1985 15:00:00)-Water Temperature (C)]]*OO[[#This Row],[92]]</f>
        <v>1.4951198866447498E-10</v>
      </c>
      <c r="CQ122" s="10">
        <f>3/24000000*OO[[#This Row],[151 (07JUL1985 18:00:00)-Water Temperature (C)]]*OO[[#This Row],[93]]</f>
        <v>1.3658273278806247E-10</v>
      </c>
      <c r="CR122" s="10">
        <f>3/24000000*OO[[#This Row],[152 (07JUL1985 21:00:00)-Water Temperature (C)]]*OO[[#This Row],[94]]</f>
        <v>1.2318442248487499E-10</v>
      </c>
      <c r="CS122" s="10">
        <f>3/24000000*OO[[#This Row],[153 (08JUL1985 00:00:00)-Water Temperature (C)]]*OO[[#This Row],[95]]</f>
        <v>1.1133540948974998E-10</v>
      </c>
      <c r="CT122" s="10">
        <f>3/24000000*OO[[#This Row],[154 (08JUL1985 03:00:00)-Water Temperature (C)]]*OO[[#This Row],[96]]</f>
        <v>1.0204355484839999E-10</v>
      </c>
      <c r="CU122" s="10">
        <f>3/24000000*OO[[#This Row],[155 (08JUL1985 06:00:00)-Water Temperature (C)]]*OO[[#This Row],[97]]</f>
        <v>9.4952983648049987E-11</v>
      </c>
      <c r="CV122" s="10">
        <f>3/24000000*OO[[#This Row],[156 (08JUL1985 09:00:00)-Water Temperature (C)]]*OO[[#This Row],[98]]</f>
        <v>9.0809480630625004E-11</v>
      </c>
      <c r="CW122" s="10">
        <f>3/24000000*OO[[#This Row],[157 (08JUL1985 12:00:00)-Water Temperature (C)]]*OO[[#This Row],[99]]</f>
        <v>8.7282400953812488E-11</v>
      </c>
    </row>
    <row r="123" spans="1:101" x14ac:dyDescent="0.35">
      <c r="A123" t="s">
        <v>128</v>
      </c>
      <c r="B123">
        <v>902.09829999999999</v>
      </c>
      <c r="C123" s="10">
        <f>3/24*OO[[#This Row],[59 (26JUN1985 06:00:00)-Water Temperature (C)]]*OO[[#This Row],[1]]/SUM(OO[1])</f>
        <v>0</v>
      </c>
      <c r="D123" s="10">
        <f>3/24*OO[[#This Row],[60 (26JUN1985 09:00:00)-Water Temperature (C)]]*OO[[#This Row],[2]]/SUM(OO[2])</f>
        <v>0</v>
      </c>
      <c r="E123" s="10">
        <f>3/24*OO[[#This Row],[61 (26JUN1985 12:00:00)-Water Temperature (C)]]*OO[[#This Row],[3]]/SUM(OO[3])</f>
        <v>1.135384080909251E-33</v>
      </c>
      <c r="F123" s="10">
        <f>3/24*OO[[#This Row],[62 (26JUN1985 15:00:00)-Water Temperature (C)]]*OO[[#This Row],[4]]/SUM(OO[4])</f>
        <v>2.0903462658246252E-20</v>
      </c>
      <c r="G123" s="10">
        <f>3/24*OO[[#This Row],[63 (26JUN1985 18:00:00)-Water Temperature (C)]]*OO[[#This Row],[5]]/SUM(OO[5])</f>
        <v>3.7309510824789244E-8</v>
      </c>
      <c r="H123" s="10">
        <f>3/24*OO[[#This Row],[64 (26JUN1985 21:00:00)-Water Temperature (C)]]*OO[[#This Row],[6]]/SUM(OO[6])</f>
        <v>4.393261756993679E-4</v>
      </c>
      <c r="I123" s="10">
        <f>3/24*OO[[#This Row],[65 (27JUN1985 00:00:00)-Water Temperature (C)]]*OO[[#This Row],[7]]/SUM(OO[7])</f>
        <v>2.4660580556076051E-2</v>
      </c>
      <c r="J123" s="10">
        <f>3/24*OO[[#This Row],[66 (27JUN1985 03:00:00)-Water Temperature (C)]]*OO[[#This Row],[8]]/SUM(OO[8])</f>
        <v>0.10164860720262951</v>
      </c>
      <c r="K123" s="10">
        <f>3/24*OO[[#This Row],[67 (27JUN1985 06:00:00)-Water Temperature (C)]]*OO[[#This Row],[9]]/SUM(OO[9])</f>
        <v>7.5652887434271662E-2</v>
      </c>
      <c r="L123" s="10">
        <f>3/24*OO[[#This Row],[68 (27JUN1985 09:00:00)-Water Temperature (C)]]*OO[[#This Row],[10]]/SUM(OO[10])</f>
        <v>1.7086894302935234E-2</v>
      </c>
      <c r="M123" s="10">
        <f>3/24*OO[[#This Row],[69 (27JUN1985 12:00:00)-Water Temperature (C)]]*OO[[#This Row],[11]]/SUM(OO[11])</f>
        <v>1.604190390390144E-3</v>
      </c>
      <c r="N123" s="10">
        <f>3/24*OO[[#This Row],[70 (27JUN1985 15:00:00)-Water Temperature (C)]]*OO[[#This Row],[12]]/SUM(OO[12])</f>
        <v>9.2346187874007895E-5</v>
      </c>
      <c r="O123" s="10">
        <f>3/24*OO[[#This Row],[71 (27JUN1985 18:00:00)-Water Temperature (C)]]*OO[[#This Row],[13]]/SUM(OO[13])</f>
        <v>1.695705734939135E-5</v>
      </c>
      <c r="P123" s="10">
        <f>3/24*OO[[#This Row],[72 (27JUN1985 21:00:00)-Water Temperature (C)]]*OO[[#This Row],[14]]/SUM(OO[14])</f>
        <v>1.2024930813700586E-5</v>
      </c>
      <c r="Q123" s="10">
        <f>3/24*OO[[#This Row],[73 (28JUN1985 00:00:00)-Water Temperature (C)]]*OO[[#This Row],[15]]/SUM(OO[15])</f>
        <v>9.5916461323374146E-6</v>
      </c>
      <c r="R123" s="10">
        <f>3/24*OO[[#This Row],[74 (28JUN1985 03:00:00)-Water Temperature (C)]]*OO[[#This Row],[16]]/SUM(OO[16])</f>
        <v>7.7495908563596749E-6</v>
      </c>
      <c r="S123" s="10">
        <f>3/24*OO[[#This Row],[75 (28JUN1985 06:00:00)-Water Temperature (C)]]*OO[[#This Row],[17]]/SUM(OO[17])</f>
        <v>6.2977585788110539E-6</v>
      </c>
      <c r="T123" s="10">
        <f>3/24*OO[[#This Row],[76 (28JUN1985 09:00:00)-Water Temperature (C)]]*OO[[#This Row],[18]]/SUM(OO[18])</f>
        <v>5.2128303057267776E-6</v>
      </c>
      <c r="U123" s="10">
        <f>3/24*OO[[#This Row],[77 (28JUN1985 12:00:00)-Water Temperature (C)]]*OO[[#This Row],[19]]/SUM(OO[19])</f>
        <v>4.3291251024420161E-6</v>
      </c>
      <c r="V123" s="10">
        <f>3/24000000*OO[[#This Row],[78 (28JUN1985 15:00:00)-Water Temperature (C)]]*OO[[#This Row],[20]]</f>
        <v>3.5320976456399997E-6</v>
      </c>
      <c r="W123" s="10">
        <f>3/24000000*OO[[#This Row],[79 (28JUN1985 18:00:00)-Water Temperature (C)]]*OO[[#This Row],[21]]</f>
        <v>2.8614961041562504E-6</v>
      </c>
      <c r="X123" s="10">
        <f>3/24000000*OO[[#This Row],[80 (28JUN1985 21:00:00)-Water Temperature (C)]]*OO[[#This Row],[22]]</f>
        <v>2.28074698503225E-6</v>
      </c>
      <c r="Y123" s="10">
        <f>3/24000000*OO[[#This Row],[81 (29JUN1985 00:00:00)-Water Temperature (C)]]*OO[[#This Row],[23]]</f>
        <v>1.808237849092625E-6</v>
      </c>
      <c r="Z123" s="10">
        <f>3/24000000*OO[[#This Row],[82 (29JUN1985 03:00:00)-Water Temperature (C)]]*OO[[#This Row],[24]]</f>
        <v>1.4592895596143751E-6</v>
      </c>
      <c r="AA123" s="10">
        <f>3/24000000*OO[[#This Row],[83 (29JUN1985 06:00:00)-Water Temperature (C)]]*OO[[#This Row],[25]]</f>
        <v>1.1955846065866248E-6</v>
      </c>
      <c r="AB123" s="10">
        <f>3/24000000*OO[[#This Row],[84 (29JUN1985 09:00:00)-Water Temperature (C)]]*OO[[#This Row],[26]]</f>
        <v>1.0088374622400001E-6</v>
      </c>
      <c r="AC123" s="10">
        <f>3/24000000*OO[[#This Row],[85 (29JUN1985 12:00:00)-Water Temperature (C)]]*OO[[#This Row],[27]]</f>
        <v>8.4985694758125E-7</v>
      </c>
      <c r="AD123" s="10">
        <f>3/24000000*OO[[#This Row],[86 (29JUN1985 15:00:00)-Water Temperature (C)]]*OO[[#This Row],[28]]</f>
        <v>7.0651348655937498E-7</v>
      </c>
      <c r="AE123" s="10">
        <f>3/24000000*OO[[#This Row],[88 (29JUN1985 21:00:00)-Water Temperature (C)]]*OO[[#This Row],[30]]</f>
        <v>4.6102855531262498E-7</v>
      </c>
      <c r="AF123" s="10">
        <f>3/24000000*OO[[#This Row],[88 (29JUN1985 21:00:00)-Water Temperature (C)]]*OO[[#This Row],[30]]</f>
        <v>4.6102855531262498E-7</v>
      </c>
      <c r="AG123" s="10">
        <f>3/24000000*OO[[#This Row],[89 (30JUN1985 00:00:00)-Water Temperature (C)]]*OO[[#This Row],[31]]</f>
        <v>3.6704791115800001E-7</v>
      </c>
      <c r="AH123" s="10">
        <f>3/24000000*OO[[#This Row],[90 (30JUN1985 03:00:00)-Water Temperature (C)]]*OO[[#This Row],[32]]</f>
        <v>2.9653445814612498E-7</v>
      </c>
      <c r="AI123" s="10">
        <f>3/24000000*OO[[#This Row],[91 (30JUN1985 06:00:00)-Water Temperature (C)]]*OO[[#This Row],[33]]</f>
        <v>2.4357328259849998E-7</v>
      </c>
      <c r="AJ123" s="10">
        <f>3/24000000*OO[[#This Row],[92 (30JUN1985 09:00:00)-Water Temperature (C)]]*OO[[#This Row],[34]]</f>
        <v>2.0612592346139998E-7</v>
      </c>
      <c r="AK123" s="10">
        <f>3/24000000*OO[[#This Row],[93 (30JUN1985 12:00:00)-Water Temperature (C)]]*OO[[#This Row],[35]]</f>
        <v>1.763647561971625E-7</v>
      </c>
      <c r="AL123" s="10">
        <f>3/24000000*OO[[#This Row],[94 (30JUN1985 15:00:00)-Water Temperature (C)]]*OO[[#This Row],[36]]</f>
        <v>1.49464188712E-7</v>
      </c>
      <c r="AM123" s="10">
        <f>3/24000000*OO[[#This Row],[95 (30JUN1985 18:00:00)-Water Temperature (C)]]*OO[[#This Row],[37]]</f>
        <v>1.250425777758125E-7</v>
      </c>
      <c r="AN123" s="10">
        <f>3/24000000*OO[[#This Row],[96 (30JUN1985 21:00:00)-Water Temperature (C)]]*OO[[#This Row],[38]]</f>
        <v>1.022022999567375E-7</v>
      </c>
      <c r="AO123" s="10">
        <f>3/24000000*OO[[#This Row],[97 (01JUL1985 00:00:00)-Water Temperature (C)]]*OO[[#This Row],[39]]</f>
        <v>8.3319253176599988E-8</v>
      </c>
      <c r="AP123" s="10">
        <f>3/24000000*OO[[#This Row],[98 (01JUL1985 03:00:00)-Water Temperature (C)]]*OO[[#This Row],[40]]</f>
        <v>6.9469495078649994E-8</v>
      </c>
      <c r="AQ123" s="10">
        <f>3/24000000*OO[[#This Row],[99 (01JUL1985 06:00:00)-Water Temperature (C)]]*OO[[#This Row],[41]]</f>
        <v>5.9288766823649995E-8</v>
      </c>
      <c r="AR123" s="10">
        <f>3/24000000*OO[[#This Row],[100 (01JUL1985 09:00:00)-Water Temperature (C)]]*OO[[#This Row],[42]]</f>
        <v>5.2507752039599991E-8</v>
      </c>
      <c r="AS123" s="10">
        <f>3/24000000*OO[[#This Row],[101 (01JUL1985 12:00:00)-Water Temperature (C)]]*OO[[#This Row],[43]]</f>
        <v>4.6819140243287492E-8</v>
      </c>
      <c r="AT123" s="10">
        <f>3/24000000*OO[[#This Row],[102 (01JUL1985 15:00:00)-Water Temperature (C)]]*OO[[#This Row],[44]]</f>
        <v>4.0960684485500006E-8</v>
      </c>
      <c r="AU123" s="10">
        <f>3/24000000*OO[[#This Row],[103 (01JUL1985 18:00:00)-Water Temperature (C)]]*OO[[#This Row],[45]]</f>
        <v>3.538033365781249E-8</v>
      </c>
      <c r="AV123" s="10">
        <f>3/24000000*OO[[#This Row],[104 (01JUL1985 21:00:00)-Water Temperature (C)]]*OO[[#This Row],[46]]</f>
        <v>3.0051272341549998E-8</v>
      </c>
      <c r="AW123" s="10">
        <f>3/24000000*OO[[#This Row],[105 (02JUL1985 00:00:00)-Water Temperature (C)]]*OO[[#This Row],[47]]</f>
        <v>2.5861613665800004E-8</v>
      </c>
      <c r="AX123" s="10">
        <f>3/24000000*OO[[#This Row],[106 (02JUL1985 03:00:00)-Water Temperature (C)]]*OO[[#This Row],[48]]</f>
        <v>2.2685769659865001E-8</v>
      </c>
      <c r="AY123" s="10">
        <f>3/24000000*OO[[#This Row],[107 (02JUL1985 06:00:00)-Water Temperature (C)]]*OO[[#This Row],[49]]</f>
        <v>2.0158662476549997E-8</v>
      </c>
      <c r="AZ123" s="10">
        <f>3/24000000*OO[[#This Row],[108 (02JUL1985 09:00:00)-Water Temperature (C)]]*OO[[#This Row],[50]]</f>
        <v>1.7866076403121247E-8</v>
      </c>
      <c r="BA123" s="10">
        <f>3/24000000*OO[[#This Row],[109 (02JUL1985 12:00:00)-Water Temperature (C)]]*OO[[#This Row],[51]]</f>
        <v>1.599507547308E-8</v>
      </c>
      <c r="BB123" s="10">
        <f>3/24000000*OO[[#This Row],[110 (02JUL1985 15:00:00)-Water Temperature (C)]]*OO[[#This Row],[52]]</f>
        <v>1.4332456035975E-8</v>
      </c>
      <c r="BC123" s="10">
        <f>3/24000000*OO[[#This Row],[111 (02JUL1985 18:00:00)-Water Temperature (C)]]*OO[[#This Row],[53]]</f>
        <v>1.2766058415274997E-8</v>
      </c>
      <c r="BD123" s="10">
        <f>3/24000000*OO[[#This Row],[112 (02JUL1985 21:00:00)-Water Temperature (C)]]*OO[[#This Row],[54]]</f>
        <v>1.1144677716224999E-8</v>
      </c>
      <c r="BE123" s="10">
        <f>3/24000000*OO[[#This Row],[113 (03JUL1985 00:00:00)-Water Temperature (C)]]*OO[[#This Row],[55]]</f>
        <v>9.5878833905999977E-9</v>
      </c>
      <c r="BF123" s="10">
        <f>3/24000000*OO[[#This Row],[114 (03JUL1985 03:00:00)-Water Temperature (C)]]*OO[[#This Row],[56]]</f>
        <v>8.3327563677599997E-9</v>
      </c>
      <c r="BG123" s="10">
        <f>3/24000000*OO[[#This Row],[115 (03JUL1985 06:00:00)-Water Temperature (C)]]*OO[[#This Row],[57]]</f>
        <v>7.2897321951824986E-9</v>
      </c>
      <c r="BH123" s="10">
        <f>3/24000000*OO[[#This Row],[116 (03JUL1985 09:00:00)-Water Temperature (C)]]*OO[[#This Row],[58]]</f>
        <v>6.5117427481374992E-9</v>
      </c>
      <c r="BI123" s="10">
        <f>3/24000000*OO[[#This Row],[117 (03JUL1985 12:00:00)-Water Temperature (C)]]*OO[[#This Row],[59]]</f>
        <v>5.8325498231874992E-9</v>
      </c>
      <c r="BJ123" s="10">
        <f>3/24000000*OO[[#This Row],[118 (03JUL1985 15:00:00)-Water Temperature (C)]]*OO[[#This Row],[60]]</f>
        <v>5.1731003950799992E-9</v>
      </c>
      <c r="BK123" s="10">
        <f>3/24000000*OO[[#This Row],[119 (03JUL1985 18:00:00)-Water Temperature (C)]]*OO[[#This Row],[61]]</f>
        <v>4.5304122708362493E-9</v>
      </c>
      <c r="BL123" s="10">
        <f>3/24000000*OO[[#This Row],[120 (03JUL1985 21:00:00)-Water Temperature (C)]]*OO[[#This Row],[62]]</f>
        <v>3.8682497871899995E-9</v>
      </c>
      <c r="BM123" s="10">
        <f>3/24000000*OO[[#This Row],[121 (04JUL1985 00:00:00)-Water Temperature (C)]]*OO[[#This Row],[63]]</f>
        <v>3.2928260876125002E-9</v>
      </c>
      <c r="BN123" s="10">
        <f>3/24000000*OO[[#This Row],[122 (04JUL1985 03:00:00)-Water Temperature (C)]]*OO[[#This Row],[64]]</f>
        <v>2.8529375732999998E-9</v>
      </c>
      <c r="BO123" s="10">
        <f>3/24000000*OO[[#This Row],[123 (04JUL1985 06:00:00)-Water Temperature (C)]]*OO[[#This Row],[65]]</f>
        <v>2.5147579006899996E-9</v>
      </c>
      <c r="BP123" s="10">
        <f>3/24000000*OO[[#This Row],[124 (04JUL1985 09:00:00)-Water Temperature (C)]]*OO[[#This Row],[66]]</f>
        <v>2.2824457007123745E-9</v>
      </c>
      <c r="BQ123" s="10">
        <f>3/24000000*OO[[#This Row],[125 (04JUL1985 12:00:00)-Water Temperature (C)]]*OO[[#This Row],[67]]</f>
        <v>2.0686370387284998E-9</v>
      </c>
      <c r="BR123" s="10">
        <f>3/24000000*OO[[#This Row],[126 (04JUL1985 15:00:00)-Water Temperature (C)]]*OO[[#This Row],[68]]</f>
        <v>1.8459609240003752E-9</v>
      </c>
      <c r="BS123" s="10">
        <f>3/24000000*OO[[#This Row],[127 (04JUL1985 18:00:00)-Water Temperature (C)]]*OO[[#This Row],[69]]</f>
        <v>1.6175379484890001E-9</v>
      </c>
      <c r="BT123" s="10">
        <f>3/24000000*OO[[#This Row],[128 (04JUL1985 21:00:00)-Water Temperature (C)]]*OO[[#This Row],[70]]</f>
        <v>1.3993457975298747E-9</v>
      </c>
      <c r="BU123" s="10">
        <f>3/24000000*OO[[#This Row],[129 (05JUL1985 00:00:00)-Water Temperature (C)]]*OO[[#This Row],[71]]</f>
        <v>1.209548678892E-9</v>
      </c>
      <c r="BV123" s="10">
        <f>3/24000000*OO[[#This Row],[130 (05JUL1985 03:00:00)-Water Temperature (C)]]*OO[[#This Row],[72]]</f>
        <v>1.0619889086620001E-9</v>
      </c>
      <c r="BW123" s="10">
        <f>3/24000000*OO[[#This Row],[131 (05JUL1985 06:00:00)-Water Temperature (C)]]*OO[[#This Row],[73]]</f>
        <v>9.4415908387874999E-10</v>
      </c>
      <c r="BX123" s="10">
        <f>3/24000000*OO[[#This Row],[132 (05JUL1985 09:00:00)-Water Temperature (C)]]*OO[[#This Row],[74]]</f>
        <v>8.6466787824712491E-10</v>
      </c>
      <c r="BY123" s="10">
        <f>3/24000000*OO[[#This Row],[133 (05JUL1985 12:00:00)-Water Temperature (C)]]*OO[[#This Row],[75]]</f>
        <v>7.9581265262324996E-10</v>
      </c>
      <c r="BZ123" s="10">
        <f>3/24000000*OO[[#This Row],[134 (05JUL1985 15:00:00)-Water Temperature (C)]]*OO[[#This Row],[76]]</f>
        <v>7.2672268364937496E-10</v>
      </c>
      <c r="CA123" s="10">
        <f>3/24000000*OO[[#This Row],[135 (05JUL1985 18:00:00)-Water Temperature (C)]]*OO[[#This Row],[77]]</f>
        <v>6.5603037388649999E-10</v>
      </c>
      <c r="CB123" s="10">
        <f>3/24000000*OO[[#This Row],[136 (05JUL1985 21:00:00)-Water Temperature (C)]]*OO[[#This Row],[78]]</f>
        <v>5.806860546025E-10</v>
      </c>
      <c r="CC123" s="10">
        <f>3/24000000*OO[[#This Row],[137 (06JUL1985 00:00:00)-Water Temperature (C)]]*OO[[#This Row],[79]]</f>
        <v>5.1372820572349994E-10</v>
      </c>
      <c r="CD123" s="10">
        <f>3/24000000*OO[[#This Row],[138 (06JUL1985 03:00:00)-Water Temperature (C)]]*OO[[#This Row],[80]]</f>
        <v>4.6179382889550007E-10</v>
      </c>
      <c r="CE123" s="10">
        <f>3/24000000*OO[[#This Row],[139 (06JUL1985 06:00:00)-Water Temperature (C)]]*OO[[#This Row],[81]]</f>
        <v>4.2109829760599998E-10</v>
      </c>
      <c r="CF123" s="10">
        <f>3/24000000*OO[[#This Row],[140 (06JUL1985 09:00:00)-Water Temperature (C)]]*OO[[#This Row],[82]]</f>
        <v>3.9681559188299998E-10</v>
      </c>
      <c r="CG123" s="10">
        <f>3/24000000*OO[[#This Row],[141 (06JUL1985 12:00:00)-Water Temperature (C)]]*OO[[#This Row],[83]]</f>
        <v>3.7290849803025E-10</v>
      </c>
      <c r="CH123" s="10">
        <f>3/24000000*OO[[#This Row],[142 (06JUL1985 15:00:00)-Water Temperature (C)]]*OO[[#This Row],[84]]</f>
        <v>3.4514360040374998E-10</v>
      </c>
      <c r="CI123" s="10">
        <f>3/24000000*OO[[#This Row],[143 (06JUL1985 18:00:00)-Water Temperature (C)]]*OO[[#This Row],[85]]</f>
        <v>3.1492999531687495E-10</v>
      </c>
      <c r="CJ123" s="10">
        <f>3/24000000*OO[[#This Row],[144 (06JUL1985 21:00:00)-Water Temperature (C)]]*OO[[#This Row],[86]]</f>
        <v>2.8089129546724996E-10</v>
      </c>
      <c r="CK123" s="10">
        <f>3/24000000*OO[[#This Row],[145 (07JUL1985 00:00:00)-Water Temperature (C)]]*OO[[#This Row],[87]]</f>
        <v>2.5006494656474998E-10</v>
      </c>
      <c r="CL123" s="10">
        <f>3/24000000*OO[[#This Row],[146 (07JUL1985 03:00:00)-Water Temperature (C)]]*OO[[#This Row],[88]]</f>
        <v>2.2574129254749997E-10</v>
      </c>
      <c r="CM123" s="10">
        <f>3/24000000*OO[[#This Row],[147 (07JUL1985 06:00:00)-Water Temperature (C)]]*OO[[#This Row],[89]]</f>
        <v>2.0601710530679998E-10</v>
      </c>
      <c r="CN123" s="10">
        <f>3/24000000*OO[[#This Row],[148 (07JUL1985 09:00:00)-Water Temperature (C)]]*OO[[#This Row],[90]]</f>
        <v>1.9092506827204999E-10</v>
      </c>
      <c r="CO123" s="10">
        <f>3/24000000*OO[[#This Row],[149 (07JUL1985 12:00:00)-Water Temperature (C)]]*OO[[#This Row],[91]]</f>
        <v>1.7889007399499997E-10</v>
      </c>
      <c r="CP123" s="10">
        <f>3/24000000*OO[[#This Row],[150 (07JUL1985 15:00:00)-Water Temperature (C)]]*OO[[#This Row],[92]]</f>
        <v>1.6768186527320002E-10</v>
      </c>
      <c r="CQ123" s="10">
        <f>3/24000000*OO[[#This Row],[151 (07JUL1985 18:00:00)-Water Temperature (C)]]*OO[[#This Row],[93]]</f>
        <v>1.5325432143324998E-10</v>
      </c>
      <c r="CR123" s="10">
        <f>3/24000000*OO[[#This Row],[152 (07JUL1985 21:00:00)-Water Temperature (C)]]*OO[[#This Row],[94]]</f>
        <v>1.3819818104745E-10</v>
      </c>
      <c r="CS123" s="10">
        <f>3/24000000*OO[[#This Row],[153 (08JUL1985 00:00:00)-Water Temperature (C)]]*OO[[#This Row],[95]]</f>
        <v>1.2481057676100001E-10</v>
      </c>
      <c r="CT123" s="10">
        <f>3/24000000*OO[[#This Row],[154 (08JUL1985 03:00:00)-Water Temperature (C)]]*OO[[#This Row],[96]]</f>
        <v>1.1419181408267499E-10</v>
      </c>
      <c r="CU123" s="10">
        <f>3/24000000*OO[[#This Row],[155 (08JUL1985 06:00:00)-Water Temperature (C)]]*OO[[#This Row],[97]]</f>
        <v>1.061275745365625E-10</v>
      </c>
      <c r="CV123" s="10">
        <f>3/24000000*OO[[#This Row],[156 (08JUL1985 09:00:00)-Water Temperature (C)]]*OO[[#This Row],[98]]</f>
        <v>1.0150525553726249E-10</v>
      </c>
      <c r="CW123" s="10">
        <f>3/24000000*OO[[#This Row],[157 (08JUL1985 12:00:00)-Water Temperature (C)]]*OO[[#This Row],[99]]</f>
        <v>9.7628499242624994E-11</v>
      </c>
    </row>
    <row r="124" spans="1:101" x14ac:dyDescent="0.35">
      <c r="A124" t="s">
        <v>129</v>
      </c>
      <c r="B124">
        <v>935.11109999999996</v>
      </c>
      <c r="C124" s="10">
        <f>3/24*OO[[#This Row],[59 (26JUN1985 06:00:00)-Water Temperature (C)]]*OO[[#This Row],[1]]/SUM(OO[1])</f>
        <v>0</v>
      </c>
      <c r="D124" s="10">
        <f>3/24*OO[[#This Row],[60 (26JUN1985 09:00:00)-Water Temperature (C)]]*OO[[#This Row],[2]]/SUM(OO[2])</f>
        <v>0</v>
      </c>
      <c r="E124" s="10">
        <f>3/24*OO[[#This Row],[61 (26JUN1985 12:00:00)-Water Temperature (C)]]*OO[[#This Row],[3]]/SUM(OO[3])</f>
        <v>1.6104550939987994E-34</v>
      </c>
      <c r="F124" s="10">
        <f>3/24*OO[[#This Row],[62 (26JUN1985 15:00:00)-Water Temperature (C)]]*OO[[#This Row],[4]]/SUM(OO[4])</f>
        <v>3.5373163969823817E-21</v>
      </c>
      <c r="G124" s="10">
        <f>3/24*OO[[#This Row],[63 (26JUN1985 18:00:00)-Water Temperature (C)]]*OO[[#This Row],[5]]/SUM(OO[5])</f>
        <v>1.1168339947115368E-8</v>
      </c>
      <c r="H124" s="10">
        <f>3/24*OO[[#This Row],[64 (26JUN1985 21:00:00)-Water Temperature (C)]]*OO[[#This Row],[6]]/SUM(OO[6])</f>
        <v>2.7639385344153396E-4</v>
      </c>
      <c r="I124" s="10">
        <f>3/24*OO[[#This Row],[65 (27JUN1985 00:00:00)-Water Temperature (C)]]*OO[[#This Row],[7]]/SUM(OO[7])</f>
        <v>1.9951685156495456E-2</v>
      </c>
      <c r="J124" s="10">
        <f>3/24*OO[[#This Row],[66 (27JUN1985 03:00:00)-Water Temperature (C)]]*OO[[#This Row],[8]]/SUM(OO[8])</f>
        <v>9.7418672132362147E-2</v>
      </c>
      <c r="K124" s="10">
        <f>3/24*OO[[#This Row],[67 (27JUN1985 06:00:00)-Water Temperature (C)]]*OO[[#This Row],[9]]/SUM(OO[9])</f>
        <v>8.2203730565901661E-2</v>
      </c>
      <c r="L124" s="10">
        <f>3/24*OO[[#This Row],[68 (27JUN1985 09:00:00)-Water Temperature (C)]]*OO[[#This Row],[10]]/SUM(OO[10])</f>
        <v>2.0450083691708712E-2</v>
      </c>
      <c r="M124" s="10">
        <f>3/24*OO[[#This Row],[69 (27JUN1985 12:00:00)-Water Temperature (C)]]*OO[[#This Row],[11]]/SUM(OO[11])</f>
        <v>2.0643134359686721E-3</v>
      </c>
      <c r="N124" s="10">
        <f>3/24*OO[[#This Row],[70 (27JUN1985 15:00:00)-Water Temperature (C)]]*OO[[#This Row],[12]]/SUM(OO[12])</f>
        <v>1.2001374209347921E-4</v>
      </c>
      <c r="O124" s="10">
        <f>3/24*OO[[#This Row],[71 (27JUN1985 18:00:00)-Water Temperature (C)]]*OO[[#This Row],[13]]/SUM(OO[13])</f>
        <v>1.8216938823369539E-5</v>
      </c>
      <c r="P124" s="10">
        <f>3/24*OO[[#This Row],[72 (27JUN1985 21:00:00)-Water Temperature (C)]]*OO[[#This Row],[14]]/SUM(OO[14])</f>
        <v>1.2331803737822112E-5</v>
      </c>
      <c r="Q124" s="10">
        <f>3/24*OO[[#This Row],[73 (28JUN1985 00:00:00)-Water Temperature (C)]]*OO[[#This Row],[15]]/SUM(OO[15])</f>
        <v>9.814796803907761E-6</v>
      </c>
      <c r="R124" s="10">
        <f>3/24*OO[[#This Row],[74 (28JUN1985 03:00:00)-Water Temperature (C)]]*OO[[#This Row],[16]]/SUM(OO[16])</f>
        <v>7.9252411533336366E-6</v>
      </c>
      <c r="S124" s="10">
        <f>3/24*OO[[#This Row],[75 (28JUN1985 06:00:00)-Water Temperature (C)]]*OO[[#This Row],[17]]/SUM(OO[17])</f>
        <v>6.4393237343888375E-6</v>
      </c>
      <c r="T124" s="10">
        <f>3/24*OO[[#This Row],[76 (28JUN1985 09:00:00)-Water Temperature (C)]]*OO[[#This Row],[18]]/SUM(OO[18])</f>
        <v>5.3316843308594681E-6</v>
      </c>
      <c r="U124" s="10">
        <f>3/24*OO[[#This Row],[77 (28JUN1985 12:00:00)-Water Temperature (C)]]*OO[[#This Row],[19]]/SUM(OO[19])</f>
        <v>4.4326671929940401E-6</v>
      </c>
      <c r="V124" s="10">
        <f>3/24000000*OO[[#This Row],[78 (28JUN1985 15:00:00)-Water Temperature (C)]]*OO[[#This Row],[20]]</f>
        <v>3.6203069446650001E-6</v>
      </c>
      <c r="W124" s="10">
        <f>3/24000000*OO[[#This Row],[79 (28JUN1985 18:00:00)-Water Temperature (C)]]*OO[[#This Row],[21]]</f>
        <v>2.9339321068799997E-6</v>
      </c>
      <c r="X124" s="10">
        <f>3/24000000*OO[[#This Row],[80 (28JUN1985 21:00:00)-Water Temperature (C)]]*OO[[#This Row],[22]]</f>
        <v>2.3377908158279994E-6</v>
      </c>
      <c r="Y124" s="10">
        <f>3/24000000*OO[[#This Row],[81 (29JUN1985 00:00:00)-Water Temperature (C)]]*OO[[#This Row],[23]]</f>
        <v>1.8510546789202499E-6</v>
      </c>
      <c r="Z124" s="10">
        <f>3/24000000*OO[[#This Row],[82 (29JUN1985 03:00:00)-Water Temperature (C)]]*OO[[#This Row],[24]]</f>
        <v>1.49191688623425E-6</v>
      </c>
      <c r="AA124" s="10">
        <f>3/24000000*OO[[#This Row],[83 (29JUN1985 06:00:00)-Water Temperature (C)]]*OO[[#This Row],[25]]</f>
        <v>1.2214981210704998E-6</v>
      </c>
      <c r="AB124" s="10">
        <f>3/24000000*OO[[#This Row],[84 (29JUN1985 09:00:00)-Water Temperature (C)]]*OO[[#This Row],[26]]</f>
        <v>1.03113083346E-6</v>
      </c>
      <c r="AC124" s="10">
        <f>3/24000000*OO[[#This Row],[85 (29JUN1985 12:00:00)-Water Temperature (C)]]*OO[[#This Row],[27]]</f>
        <v>8.6940993420699984E-7</v>
      </c>
      <c r="AD124" s="10">
        <f>3/24000000*OO[[#This Row],[86 (29JUN1985 15:00:00)-Water Temperature (C)]]*OO[[#This Row],[28]]</f>
        <v>7.2341041138499998E-7</v>
      </c>
      <c r="AE124" s="10">
        <f>3/24000000*OO[[#This Row],[88 (29JUN1985 21:00:00)-Water Temperature (C)]]*OO[[#This Row],[30]]</f>
        <v>4.7188397307662501E-7</v>
      </c>
      <c r="AF124" s="10">
        <f>3/24000000*OO[[#This Row],[88 (29JUN1985 21:00:00)-Water Temperature (C)]]*OO[[#This Row],[30]]</f>
        <v>4.7188397307662501E-7</v>
      </c>
      <c r="AG124" s="10">
        <f>3/24000000*OO[[#This Row],[89 (30JUN1985 00:00:00)-Water Temperature (C)]]*OO[[#This Row],[31]]</f>
        <v>3.7522714285374999E-7</v>
      </c>
      <c r="AH124" s="10">
        <f>3/24000000*OO[[#This Row],[90 (30JUN1985 03:00:00)-Water Temperature (C)]]*OO[[#This Row],[32]]</f>
        <v>3.0274677055E-7</v>
      </c>
      <c r="AI124" s="10">
        <f>3/24000000*OO[[#This Row],[91 (30JUN1985 06:00:00)-Water Temperature (C)]]*OO[[#This Row],[33]]</f>
        <v>2.484118478402E-7</v>
      </c>
      <c r="AJ124" s="10">
        <f>3/24000000*OO[[#This Row],[92 (30JUN1985 09:00:00)-Water Temperature (C)]]*OO[[#This Row],[34]]</f>
        <v>2.1015997046899999E-7</v>
      </c>
      <c r="AK124" s="10">
        <f>3/24000000*OO[[#This Row],[93 (30JUN1985 12:00:00)-Water Temperature (C)]]*OO[[#This Row],[35]]</f>
        <v>1.7993715622121249E-7</v>
      </c>
      <c r="AL124" s="10">
        <f>3/24000000*OO[[#This Row],[94 (30JUN1985 15:00:00)-Water Temperature (C)]]*OO[[#This Row],[36]]</f>
        <v>1.5260655885079996E-7</v>
      </c>
      <c r="AM124" s="10">
        <f>3/24000000*OO[[#This Row],[95 (30JUN1985 18:00:00)-Water Temperature (C)]]*OO[[#This Row],[37]]</f>
        <v>1.2768954788264997E-7</v>
      </c>
      <c r="AN124" s="10">
        <f>3/24000000*OO[[#This Row],[96 (30JUN1985 21:00:00)-Water Temperature (C)]]*OO[[#This Row],[38]]</f>
        <v>1.0429863631976251E-7</v>
      </c>
      <c r="AO124" s="10">
        <f>3/24000000*OO[[#This Row],[97 (01JUL1985 00:00:00)-Water Temperature (C)]]*OO[[#This Row],[39]]</f>
        <v>8.4892725274349987E-8</v>
      </c>
      <c r="AP124" s="10">
        <f>3/24000000*OO[[#This Row],[98 (01JUL1985 03:00:00)-Water Temperature (C)]]*OO[[#This Row],[40]]</f>
        <v>7.0647427394862498E-8</v>
      </c>
      <c r="AQ124" s="10">
        <f>3/24000000*OO[[#This Row],[99 (01JUL1985 06:00:00)-Water Temperature (C)]]*OO[[#This Row],[41]]</f>
        <v>6.020559993944999E-8</v>
      </c>
      <c r="AR124" s="10">
        <f>3/24000000*OO[[#This Row],[100 (01JUL1985 09:00:00)-Water Temperature (C)]]*OO[[#This Row],[42]]</f>
        <v>5.3283205875750002E-8</v>
      </c>
      <c r="AS124" s="10">
        <f>3/24000000*OO[[#This Row],[101 (01JUL1985 12:00:00)-Water Temperature (C)]]*OO[[#This Row],[43]]</f>
        <v>4.7534157561899999E-8</v>
      </c>
      <c r="AT124" s="10">
        <f>3/24000000*OO[[#This Row],[102 (01JUL1985 15:00:00)-Water Temperature (C)]]*OO[[#This Row],[44]]</f>
        <v>4.1619466980737502E-8</v>
      </c>
      <c r="AU124" s="10">
        <f>3/24000000*OO[[#This Row],[103 (01JUL1985 18:00:00)-Water Temperature (C)]]*OO[[#This Row],[45]]</f>
        <v>3.597067755055E-8</v>
      </c>
      <c r="AV124" s="10">
        <f>3/24000000*OO[[#This Row],[104 (01JUL1985 21:00:00)-Water Temperature (C)]]*OO[[#This Row],[46]]</f>
        <v>3.05431350441E-8</v>
      </c>
      <c r="AW124" s="10">
        <f>3/24000000*OO[[#This Row],[105 (02JUL1985 00:00:00)-Water Temperature (C)]]*OO[[#This Row],[47]]</f>
        <v>2.6251537949399999E-8</v>
      </c>
      <c r="AX124" s="10">
        <f>3/24000000*OO[[#This Row],[106 (02JUL1985 03:00:00)-Water Temperature (C)]]*OO[[#This Row],[48]]</f>
        <v>2.29953289315725E-8</v>
      </c>
      <c r="AY124" s="10">
        <f>3/24000000*OO[[#This Row],[107 (02JUL1985 06:00:00)-Water Temperature (C)]]*OO[[#This Row],[49]]</f>
        <v>2.0419958689023749E-8</v>
      </c>
      <c r="AZ124" s="10">
        <f>3/24000000*OO[[#This Row],[108 (02JUL1985 09:00:00)-Water Temperature (C)]]*OO[[#This Row],[50]]</f>
        <v>1.8103044458325002E-8</v>
      </c>
      <c r="BA124" s="10">
        <f>3/24000000*OO[[#This Row],[109 (02JUL1985 12:00:00)-Water Temperature (C)]]*OO[[#This Row],[51]]</f>
        <v>1.6221964700971251E-8</v>
      </c>
      <c r="BB124" s="10">
        <f>3/24000000*OO[[#This Row],[110 (02JUL1985 15:00:00)-Water Temperature (C)]]*OO[[#This Row],[52]]</f>
        <v>1.4551459494762497E-8</v>
      </c>
      <c r="BC124" s="10">
        <f>3/24000000*OO[[#This Row],[111 (02JUL1985 18:00:00)-Water Temperature (C)]]*OO[[#This Row],[53]]</f>
        <v>1.2961776140214999E-8</v>
      </c>
      <c r="BD124" s="10">
        <f>3/24000000*OO[[#This Row],[112 (02JUL1985 21:00:00)-Water Temperature (C)]]*OO[[#This Row],[54]]</f>
        <v>1.1312963163540001E-8</v>
      </c>
      <c r="BE124" s="10">
        <f>3/24000000*OO[[#This Row],[113 (03JUL1985 00:00:00)-Water Temperature (C)]]*OO[[#This Row],[55]]</f>
        <v>9.7259115088799994E-9</v>
      </c>
      <c r="BF124" s="10">
        <f>3/24000000*OO[[#This Row],[114 (03JUL1985 03:00:00)-Water Temperature (C)]]*OO[[#This Row],[56]]</f>
        <v>8.446963362314999E-9</v>
      </c>
      <c r="BG124" s="10">
        <f>3/24000000*OO[[#This Row],[115 (03JUL1985 06:00:00)-Water Temperature (C)]]*OO[[#This Row],[57]]</f>
        <v>7.3864664347499995E-9</v>
      </c>
      <c r="BH124" s="10">
        <f>3/24000000*OO[[#This Row],[116 (03JUL1985 09:00:00)-Water Temperature (C)]]*OO[[#This Row],[58]]</f>
        <v>6.6000985617974992E-9</v>
      </c>
      <c r="BI124" s="10">
        <f>3/24000000*OO[[#This Row],[117 (03JUL1985 12:00:00)-Water Temperature (C)]]*OO[[#This Row],[59]]</f>
        <v>5.9166059377699992E-9</v>
      </c>
      <c r="BJ124" s="10">
        <f>3/24000000*OO[[#This Row],[118 (03JUL1985 15:00:00)-Water Temperature (C)]]*OO[[#This Row],[60]]</f>
        <v>5.2509371544225005E-9</v>
      </c>
      <c r="BK124" s="10">
        <f>3/24000000*OO[[#This Row],[119 (03JUL1985 18:00:00)-Water Temperature (C)]]*OO[[#This Row],[61]]</f>
        <v>4.6017171142799998E-9</v>
      </c>
      <c r="BL124" s="10">
        <f>3/24000000*OO[[#This Row],[120 (03JUL1985 21:00:00)-Water Temperature (C)]]*OO[[#This Row],[62]]</f>
        <v>3.9300776065525007E-9</v>
      </c>
      <c r="BM124" s="10">
        <f>3/24000000*OO[[#This Row],[121 (04JUL1985 00:00:00)-Water Temperature (C)]]*OO[[#This Row],[63]]</f>
        <v>3.3425464145850002E-9</v>
      </c>
      <c r="BN124" s="10">
        <f>3/24000000*OO[[#This Row],[122 (04JUL1985 03:00:00)-Water Temperature (C)]]*OO[[#This Row],[64]]</f>
        <v>2.89154796424E-9</v>
      </c>
      <c r="BO124" s="10">
        <f>3/24000000*OO[[#This Row],[123 (04JUL1985 06:00:00)-Water Temperature (C)]]*OO[[#This Row],[65]]</f>
        <v>2.5460942490912498E-9</v>
      </c>
      <c r="BP124" s="10">
        <f>3/24000000*OO[[#This Row],[124 (04JUL1985 09:00:00)-Water Temperature (C)]]*OO[[#This Row],[66]]</f>
        <v>2.3115283295500001E-9</v>
      </c>
      <c r="BQ124" s="10">
        <f>3/24000000*OO[[#This Row],[125 (04JUL1985 12:00:00)-Water Temperature (C)]]*OO[[#This Row],[67]]</f>
        <v>2.0963839898223749E-9</v>
      </c>
      <c r="BR124" s="10">
        <f>3/24000000*OO[[#This Row],[126 (04JUL1985 15:00:00)-Water Temperature (C)]]*OO[[#This Row],[68]]</f>
        <v>1.8719754229924998E-9</v>
      </c>
      <c r="BS124" s="10">
        <f>3/24000000*OO[[#This Row],[127 (04JUL1985 18:00:00)-Water Temperature (C)]]*OO[[#This Row],[69]]</f>
        <v>1.6409797851082501E-9</v>
      </c>
      <c r="BT124" s="10">
        <f>3/24000000*OO[[#This Row],[128 (04JUL1985 21:00:00)-Water Temperature (C)]]*OO[[#This Row],[70]]</f>
        <v>1.4189122489596249E-9</v>
      </c>
      <c r="BU124" s="10">
        <f>3/24000000*OO[[#This Row],[129 (05JUL1985 00:00:00)-Water Temperature (C)]]*OO[[#This Row],[71]]</f>
        <v>1.2250314484427501E-9</v>
      </c>
      <c r="BV124" s="10">
        <f>3/24000000*OO[[#This Row],[130 (05JUL1985 03:00:00)-Water Temperature (C)]]*OO[[#This Row],[72]]</f>
        <v>1.0742763908129998E-9</v>
      </c>
      <c r="BW124" s="10">
        <f>3/24000000*OO[[#This Row],[131 (05JUL1985 06:00:00)-Water Temperature (C)]]*OO[[#This Row],[73]]</f>
        <v>9.5441360863087481E-10</v>
      </c>
      <c r="BX124" s="10">
        <f>3/24000000*OO[[#This Row],[132 (05JUL1985 09:00:00)-Water Temperature (C)]]*OO[[#This Row],[74]]</f>
        <v>8.7389542174900012E-10</v>
      </c>
      <c r="BY124" s="10">
        <f>3/24000000*OO[[#This Row],[133 (05JUL1985 12:00:00)-Water Temperature (C)]]*OO[[#This Row],[75]]</f>
        <v>8.0473586183725005E-10</v>
      </c>
      <c r="BZ124" s="10">
        <f>3/24000000*OO[[#This Row],[134 (05JUL1985 15:00:00)-Water Temperature (C)]]*OO[[#This Row],[76]]</f>
        <v>7.3532422143787491E-10</v>
      </c>
      <c r="CA124" s="10">
        <f>3/24000000*OO[[#This Row],[135 (05JUL1985 18:00:00)-Water Temperature (C)]]*OO[[#This Row],[77]]</f>
        <v>6.6400341666062494E-10</v>
      </c>
      <c r="CB124" s="10">
        <f>3/24000000*OO[[#This Row],[136 (05JUL1985 21:00:00)-Water Temperature (C)]]*OO[[#This Row],[78]]</f>
        <v>5.8736729800562502E-10</v>
      </c>
      <c r="CC124" s="10">
        <f>3/24000000*OO[[#This Row],[137 (06JUL1985 00:00:00)-Water Temperature (C)]]*OO[[#This Row],[79]]</f>
        <v>5.1895183326299998E-10</v>
      </c>
      <c r="CD124" s="10">
        <f>3/24000000*OO[[#This Row],[138 (06JUL1985 03:00:00)-Water Temperature (C)]]*OO[[#This Row],[80]]</f>
        <v>4.6590579909600006E-10</v>
      </c>
      <c r="CE124" s="10">
        <f>3/24000000*OO[[#This Row],[139 (06JUL1985 06:00:00)-Water Temperature (C)]]*OO[[#This Row],[81]]</f>
        <v>4.2461565480249999E-10</v>
      </c>
      <c r="CF124" s="10">
        <f>3/24000000*OO[[#This Row],[140 (06JUL1985 09:00:00)-Water Temperature (C)]]*OO[[#This Row],[82]]</f>
        <v>4.0027812008199995E-10</v>
      </c>
      <c r="CG124" s="10">
        <f>3/24000000*OO[[#This Row],[141 (06JUL1985 12:00:00)-Water Temperature (C)]]*OO[[#This Row],[83]]</f>
        <v>3.7652943661724998E-10</v>
      </c>
      <c r="CH124" s="10">
        <f>3/24000000*OO[[#This Row],[142 (06JUL1985 15:00:00)-Water Temperature (C)]]*OO[[#This Row],[84]]</f>
        <v>3.4880973293099998E-10</v>
      </c>
      <c r="CI124" s="10">
        <f>3/24000000*OO[[#This Row],[143 (06JUL1985 18:00:00)-Water Temperature (C)]]*OO[[#This Row],[85]]</f>
        <v>3.18460610058375E-10</v>
      </c>
      <c r="CJ124" s="10">
        <f>3/24000000*OO[[#This Row],[144 (06JUL1985 21:00:00)-Water Temperature (C)]]*OO[[#This Row],[86]]</f>
        <v>2.8392444009599996E-10</v>
      </c>
      <c r="CK124" s="10">
        <f>3/24000000*OO[[#This Row],[145 (07JUL1985 00:00:00)-Water Temperature (C)]]*OO[[#This Row],[87]]</f>
        <v>2.524382285815E-10</v>
      </c>
      <c r="CL124" s="10">
        <f>3/24000000*OO[[#This Row],[146 (07JUL1985 03:00:00)-Water Temperature (C)]]*OO[[#This Row],[88]]</f>
        <v>2.2758390208754998E-10</v>
      </c>
      <c r="CM124" s="10">
        <f>3/24000000*OO[[#This Row],[147 (07JUL1985 06:00:00)-Water Temperature (C)]]*OO[[#This Row],[89]]</f>
        <v>2.0748605603163748E-10</v>
      </c>
      <c r="CN124" s="10">
        <f>3/24000000*OO[[#This Row],[148 (07JUL1985 09:00:00)-Water Temperature (C)]]*OO[[#This Row],[90]]</f>
        <v>1.9218182069579997E-10</v>
      </c>
      <c r="CO124" s="10">
        <f>3/24000000*OO[[#This Row],[149 (07JUL1985 12:00:00)-Water Temperature (C)]]*OO[[#This Row],[91]]</f>
        <v>1.8019939381881248E-10</v>
      </c>
      <c r="CP124" s="10">
        <f>3/24000000*OO[[#This Row],[150 (07JUL1985 15:00:00)-Water Temperature (C)]]*OO[[#This Row],[92]]</f>
        <v>1.6912478714520001E-10</v>
      </c>
      <c r="CQ124" s="10">
        <f>3/24000000*OO[[#This Row],[151 (07JUL1985 18:00:00)-Water Temperature (C)]]*OO[[#This Row],[93]]</f>
        <v>1.5462916318643749E-10</v>
      </c>
      <c r="CR124" s="10">
        <f>3/24000000*OO[[#This Row],[152 (07JUL1985 21:00:00)-Water Temperature (C)]]*OO[[#This Row],[94]]</f>
        <v>1.3940531821679999E-10</v>
      </c>
      <c r="CS124" s="10">
        <f>3/24000000*OO[[#This Row],[153 (08JUL1985 00:00:00)-Water Temperature (C)]]*OO[[#This Row],[95]]</f>
        <v>1.25821925808E-10</v>
      </c>
      <c r="CT124" s="10">
        <f>3/24000000*OO[[#This Row],[154 (08JUL1985 03:00:00)-Water Temperature (C)]]*OO[[#This Row],[96]]</f>
        <v>1.1493656573805E-10</v>
      </c>
      <c r="CU124" s="10">
        <f>3/24000000*OO[[#This Row],[155 (08JUL1985 06:00:00)-Water Temperature (C)]]*OO[[#This Row],[97]]</f>
        <v>1.0671027033242499E-10</v>
      </c>
      <c r="CV124" s="10">
        <f>3/24000000*OO[[#This Row],[156 (08JUL1985 09:00:00)-Water Temperature (C)]]*OO[[#This Row],[98]]</f>
        <v>1.020826255865125E-10</v>
      </c>
      <c r="CW124" s="10">
        <f>3/24000000*OO[[#This Row],[157 (08JUL1985 12:00:00)-Water Temperature (C)]]*OO[[#This Row],[99]]</f>
        <v>9.8242252449599995E-11</v>
      </c>
    </row>
    <row r="125" spans="1:101" x14ac:dyDescent="0.35">
      <c r="A125" t="s">
        <v>130</v>
      </c>
      <c r="B125">
        <v>888.41890000000001</v>
      </c>
      <c r="C125" s="10">
        <f>3/24*OO[[#This Row],[59 (26JUN1985 06:00:00)-Water Temperature (C)]]*OO[[#This Row],[1]]/SUM(OO[1])</f>
        <v>0</v>
      </c>
      <c r="D125" s="10">
        <f>3/24*OO[[#This Row],[60 (26JUN1985 09:00:00)-Water Temperature (C)]]*OO[[#This Row],[2]]/SUM(OO[2])</f>
        <v>0</v>
      </c>
      <c r="E125" s="10">
        <f>3/24*OO[[#This Row],[61 (26JUN1985 12:00:00)-Water Temperature (C)]]*OO[[#This Row],[3]]/SUM(OO[3])</f>
        <v>1.3986853788505027E-35</v>
      </c>
      <c r="F125" s="10">
        <f>3/24*OO[[#This Row],[62 (26JUN1985 15:00:00)-Water Temperature (C)]]*OO[[#This Row],[4]]/SUM(OO[4])</f>
        <v>3.7684044935046523E-22</v>
      </c>
      <c r="G125" s="10">
        <f>3/24*OO[[#This Row],[63 (26JUN1985 18:00:00)-Water Temperature (C)]]*OO[[#This Row],[5]]/SUM(OO[5])</f>
        <v>2.2021689616041406E-9</v>
      </c>
      <c r="H125" s="10">
        <f>3/24*OO[[#This Row],[64 (26JUN1985 21:00:00)-Water Temperature (C)]]*OO[[#This Row],[6]]/SUM(OO[6])</f>
        <v>1.4878063894504135E-4</v>
      </c>
      <c r="I125" s="10">
        <f>3/24*OO[[#This Row],[65 (27JUN1985 00:00:00)-Water Temperature (C)]]*OO[[#This Row],[7]]/SUM(OO[7])</f>
        <v>1.4116722219370981E-2</v>
      </c>
      <c r="J125" s="10">
        <f>3/24*OO[[#This Row],[66 (27JUN1985 03:00:00)-Water Temperature (C)]]*OO[[#This Row],[8]]/SUM(OO[8])</f>
        <v>8.3252021308494212E-2</v>
      </c>
      <c r="K125" s="10">
        <f>3/24*OO[[#This Row],[67 (27JUN1985 06:00:00)-Water Temperature (C)]]*OO[[#This Row],[9]]/SUM(OO[9])</f>
        <v>8.1288716491219132E-2</v>
      </c>
      <c r="L125" s="10">
        <f>3/24*OO[[#This Row],[68 (27JUN1985 09:00:00)-Water Temperature (C)]]*OO[[#This Row],[10]]/SUM(OO[10])</f>
        <v>2.2747296230061324E-2</v>
      </c>
      <c r="M125" s="10">
        <f>3/24*OO[[#This Row],[69 (27JUN1985 12:00:00)-Water Temperature (C)]]*OO[[#This Row],[11]]/SUM(OO[11])</f>
        <v>2.521119138013408E-3</v>
      </c>
      <c r="N125" s="10">
        <f>3/24*OO[[#This Row],[70 (27JUN1985 15:00:00)-Water Temperature (C)]]*OO[[#This Row],[12]]/SUM(OO[12])</f>
        <v>1.5156554953997545E-4</v>
      </c>
      <c r="O125" s="10">
        <f>3/24*OO[[#This Row],[71 (27JUN1985 18:00:00)-Water Temperature (C)]]*OO[[#This Row],[13]]/SUM(OO[13])</f>
        <v>1.8478489994970693E-5</v>
      </c>
      <c r="P125" s="10">
        <f>3/24*OO[[#This Row],[72 (27JUN1985 21:00:00)-Water Temperature (C)]]*OO[[#This Row],[14]]/SUM(OO[14])</f>
        <v>1.1584568791557331E-5</v>
      </c>
      <c r="Q125" s="10">
        <f>3/24*OO[[#This Row],[73 (28JUN1985 00:00:00)-Water Temperature (C)]]*OO[[#This Row],[15]]/SUM(OO[15])</f>
        <v>9.1871725616382425E-6</v>
      </c>
      <c r="R125" s="10">
        <f>3/24*OO[[#This Row],[74 (28JUN1985 03:00:00)-Water Temperature (C)]]*OO[[#This Row],[16]]/SUM(OO[16])</f>
        <v>7.4132374173727463E-6</v>
      </c>
      <c r="S125" s="10">
        <f>3/24*OO[[#This Row],[75 (28JUN1985 06:00:00)-Water Temperature (C)]]*OO[[#This Row],[17]]/SUM(OO[17])</f>
        <v>6.0219930154261142E-6</v>
      </c>
      <c r="T125" s="10">
        <f>3/24*OO[[#This Row],[76 (28JUN1985 09:00:00)-Water Temperature (C)]]*OO[[#This Row],[18]]/SUM(OO[18])</f>
        <v>4.9886348815517943E-6</v>
      </c>
      <c r="U125" s="10">
        <f>3/24*OO[[#This Row],[77 (28JUN1985 12:00:00)-Water Temperature (C)]]*OO[[#This Row],[19]]/SUM(OO[19])</f>
        <v>4.1530560111540836E-6</v>
      </c>
      <c r="V125" s="10">
        <f>3/24000000*OO[[#This Row],[78 (28JUN1985 15:00:00)-Water Temperature (C)]]*OO[[#This Row],[20]]</f>
        <v>3.3958783422000001E-6</v>
      </c>
      <c r="W125" s="10">
        <f>3/24000000*OO[[#This Row],[79 (28JUN1985 18:00:00)-Water Temperature (C)]]*OO[[#This Row],[21]]</f>
        <v>2.7533391537000003E-6</v>
      </c>
      <c r="X125" s="10">
        <f>3/24000000*OO[[#This Row],[80 (28JUN1985 21:00:00)-Water Temperature (C)]]*OO[[#This Row],[22]]</f>
        <v>2.1927758167495E-6</v>
      </c>
      <c r="Y125" s="10">
        <f>3/24000000*OO[[#This Row],[81 (29JUN1985 00:00:00)-Water Temperature (C)]]*OO[[#This Row],[23]]</f>
        <v>1.73397966753225E-6</v>
      </c>
      <c r="Z125" s="10">
        <f>3/24000000*OO[[#This Row],[82 (29JUN1985 03:00:00)-Water Temperature (C)]]*OO[[#This Row],[24]]</f>
        <v>1.3955033475477499E-6</v>
      </c>
      <c r="AA125" s="10">
        <f>3/24000000*OO[[#This Row],[83 (29JUN1985 06:00:00)-Water Temperature (C)]]*OO[[#This Row],[25]]</f>
        <v>1.1420054494882501E-6</v>
      </c>
      <c r="AB125" s="10">
        <f>3/24000000*OO[[#This Row],[84 (29JUN1985 09:00:00)-Water Temperature (C)]]*OO[[#This Row],[26]]</f>
        <v>9.6471293300024994E-7</v>
      </c>
      <c r="AC125" s="10">
        <f>3/24000000*OO[[#This Row],[85 (29JUN1985 12:00:00)-Water Temperature (C)]]*OO[[#This Row],[27]]</f>
        <v>8.1437209206600004E-7</v>
      </c>
      <c r="AD125" s="10">
        <f>3/24000000*OO[[#This Row],[86 (29JUN1985 15:00:00)-Water Temperature (C)]]*OO[[#This Row],[28]]</f>
        <v>6.7835550525075002E-7</v>
      </c>
      <c r="AE125" s="10">
        <f>3/24000000*OO[[#This Row],[88 (29JUN1985 21:00:00)-Water Temperature (C)]]*OO[[#This Row],[30]]</f>
        <v>4.4235588745262498E-7</v>
      </c>
      <c r="AF125" s="10">
        <f>3/24000000*OO[[#This Row],[88 (29JUN1985 21:00:00)-Water Temperature (C)]]*OO[[#This Row],[30]]</f>
        <v>4.4235588745262498E-7</v>
      </c>
      <c r="AG125" s="10">
        <f>3/24000000*OO[[#This Row],[89 (30JUN1985 00:00:00)-Water Temperature (C)]]*OO[[#This Row],[31]]</f>
        <v>3.5131087239674999E-7</v>
      </c>
      <c r="AH125" s="10">
        <f>3/24000000*OO[[#This Row],[90 (30JUN1985 03:00:00)-Water Temperature (C)]]*OO[[#This Row],[32]]</f>
        <v>2.8307424744224999E-7</v>
      </c>
      <c r="AI125" s="10">
        <f>3/24000000*OO[[#This Row],[91 (30JUN1985 06:00:00)-Water Temperature (C)]]*OO[[#This Row],[33]]</f>
        <v>2.320500887775E-7</v>
      </c>
      <c r="AJ125" s="10">
        <f>3/24000000*OO[[#This Row],[92 (30JUN1985 09:00:00)-Water Temperature (C)]]*OO[[#This Row],[34]]</f>
        <v>1.9631405342255001E-7</v>
      </c>
      <c r="AK125" s="10">
        <f>3/24000000*OO[[#This Row],[93 (30JUN1985 12:00:00)-Water Temperature (C)]]*OO[[#This Row],[35]]</f>
        <v>1.6823986260960001E-7</v>
      </c>
      <c r="AL125" s="10">
        <f>3/24000000*OO[[#This Row],[94 (30JUN1985 15:00:00)-Water Temperature (C)]]*OO[[#This Row],[36]]</f>
        <v>1.4282956603775001E-7</v>
      </c>
      <c r="AM125" s="10">
        <f>3/24000000*OO[[#This Row],[95 (30JUN1985 18:00:00)-Water Temperature (C)]]*OO[[#This Row],[37]]</f>
        <v>1.1952618804343749E-7</v>
      </c>
      <c r="AN125" s="10">
        <f>3/24000000*OO[[#This Row],[96 (30JUN1985 21:00:00)-Water Temperature (C)]]*OO[[#This Row],[38]]</f>
        <v>9.7554711433749994E-8</v>
      </c>
      <c r="AO125" s="10">
        <f>3/24000000*OO[[#This Row],[97 (01JUL1985 00:00:00)-Water Temperature (C)]]*OO[[#This Row],[39]]</f>
        <v>7.9271476133812493E-8</v>
      </c>
      <c r="AP125" s="10">
        <f>3/24000000*OO[[#This Row],[98 (01JUL1985 03:00:00)-Water Temperature (C)]]*OO[[#This Row],[40]]</f>
        <v>6.5832410252399998E-8</v>
      </c>
      <c r="AQ125" s="10">
        <f>3/24000000*OO[[#This Row],[99 (01JUL1985 06:00:00)-Water Temperature (C)]]*OO[[#This Row],[41]]</f>
        <v>5.6008593697049989E-8</v>
      </c>
      <c r="AR125" s="10">
        <f>3/24000000*OO[[#This Row],[100 (01JUL1985 09:00:00)-Water Temperature (C)]]*OO[[#This Row],[42]]</f>
        <v>4.955027319221251E-8</v>
      </c>
      <c r="AS125" s="10">
        <f>3/24000000*OO[[#This Row],[101 (01JUL1985 12:00:00)-Water Temperature (C)]]*OO[[#This Row],[43]]</f>
        <v>4.4218945537799991E-8</v>
      </c>
      <c r="AT125" s="10">
        <f>3/24000000*OO[[#This Row],[102 (01JUL1985 15:00:00)-Water Temperature (C)]]*OO[[#This Row],[44]]</f>
        <v>3.8751672408374995E-8</v>
      </c>
      <c r="AU125" s="10">
        <f>3/24000000*OO[[#This Row],[103 (01JUL1985 18:00:00)-Water Temperature (C)]]*OO[[#This Row],[45]]</f>
        <v>3.3507817582999995E-8</v>
      </c>
      <c r="AV125" s="10">
        <f>3/24000000*OO[[#This Row],[104 (01JUL1985 21:00:00)-Water Temperature (C)]]*OO[[#This Row],[46]]</f>
        <v>2.8445977747199998E-8</v>
      </c>
      <c r="AW125" s="10">
        <f>3/24000000*OO[[#This Row],[105 (02JUL1985 00:00:00)-Water Temperature (C)]]*OO[[#This Row],[47]]</f>
        <v>2.4416781104037496E-8</v>
      </c>
      <c r="AX125" s="10">
        <f>3/24000000*OO[[#This Row],[106 (02JUL1985 03:00:00)-Water Temperature (C)]]*OO[[#This Row],[48]]</f>
        <v>2.1353792459714999E-8</v>
      </c>
      <c r="AY125" s="10">
        <f>3/24000000*OO[[#This Row],[107 (02JUL1985 06:00:00)-Water Temperature (C)]]*OO[[#This Row],[49]]</f>
        <v>1.8944926819140002E-8</v>
      </c>
      <c r="AZ125" s="10">
        <f>3/24000000*OO[[#This Row],[108 (02JUL1985 09:00:00)-Water Temperature (C)]]*OO[[#This Row],[50]]</f>
        <v>1.6799862116175E-8</v>
      </c>
      <c r="BA125" s="10">
        <f>3/24000000*OO[[#This Row],[109 (02JUL1985 12:00:00)-Water Temperature (C)]]*OO[[#This Row],[51]]</f>
        <v>1.5072058334969998E-8</v>
      </c>
      <c r="BB125" s="10">
        <f>3/24000000*OO[[#This Row],[110 (02JUL1985 15:00:00)-Water Temperature (C)]]*OO[[#This Row],[52]]</f>
        <v>1.3539015445289996E-8</v>
      </c>
      <c r="BC125" s="10">
        <f>3/24000000*OO[[#This Row],[111 (02JUL1985 18:00:00)-Water Temperature (C)]]*OO[[#This Row],[53]]</f>
        <v>1.2061429291082497E-8</v>
      </c>
      <c r="BD125" s="10">
        <f>3/24000000*OO[[#This Row],[112 (02JUL1985 21:00:00)-Water Temperature (C)]]*OO[[#This Row],[54]]</f>
        <v>1.052085868535625E-8</v>
      </c>
      <c r="BE125" s="10">
        <f>3/24000000*OO[[#This Row],[113 (03JUL1985 00:00:00)-Water Temperature (C)]]*OO[[#This Row],[55]]</f>
        <v>9.0376386973875008E-9</v>
      </c>
      <c r="BF125" s="10">
        <f>3/24000000*OO[[#This Row],[114 (03JUL1985 03:00:00)-Water Temperature (C)]]*OO[[#This Row],[56]]</f>
        <v>7.84348346668E-9</v>
      </c>
      <c r="BG125" s="10">
        <f>3/24000000*OO[[#This Row],[115 (03JUL1985 06:00:00)-Water Temperature (C)]]*OO[[#This Row],[57]]</f>
        <v>6.8558174579062494E-9</v>
      </c>
      <c r="BH125" s="10">
        <f>3/24000000*OO[[#This Row],[116 (03JUL1985 09:00:00)-Water Temperature (C)]]*OO[[#This Row],[58]]</f>
        <v>6.1296922675199993E-9</v>
      </c>
      <c r="BI125" s="10">
        <f>3/24000000*OO[[#This Row],[117 (03JUL1985 12:00:00)-Water Temperature (C)]]*OO[[#This Row],[59]]</f>
        <v>5.5007636631900002E-9</v>
      </c>
      <c r="BJ125" s="10">
        <f>3/24000000*OO[[#This Row],[118 (03JUL1985 15:00:00)-Water Temperature (C)]]*OO[[#This Row],[60]]</f>
        <v>4.8855832227300003E-9</v>
      </c>
      <c r="BK125" s="10">
        <f>3/24000000*OO[[#This Row],[119 (03JUL1985 18:00:00)-Water Temperature (C)]]*OO[[#This Row],[61]]</f>
        <v>4.2848544465674998E-9</v>
      </c>
      <c r="BL125" s="10">
        <f>3/24000000*OO[[#This Row],[120 (03JUL1985 21:00:00)-Water Temperature (C)]]*OO[[#This Row],[62]]</f>
        <v>3.6601168275175004E-9</v>
      </c>
      <c r="BM125" s="10">
        <f>3/24000000*OO[[#This Row],[121 (04JUL1985 00:00:00)-Water Temperature (C)]]*OO[[#This Row],[63]]</f>
        <v>3.1106937394050001E-9</v>
      </c>
      <c r="BN125" s="10">
        <f>3/24000000*OO[[#This Row],[122 (04JUL1985 03:00:00)-Water Temperature (C)]]*OO[[#This Row],[64]]</f>
        <v>2.6865800450774999E-9</v>
      </c>
      <c r="BO125" s="10">
        <f>3/24000000*OO[[#This Row],[123 (04JUL1985 06:00:00)-Water Temperature (C)]]*OO[[#This Row],[65]]</f>
        <v>2.3634230648437501E-9</v>
      </c>
      <c r="BP125" s="10">
        <f>3/24000000*OO[[#This Row],[124 (04JUL1985 09:00:00)-Water Temperature (C)]]*OO[[#This Row],[66]]</f>
        <v>2.1464589145054997E-9</v>
      </c>
      <c r="BQ125" s="10">
        <f>3/24000000*OO[[#This Row],[125 (04JUL1985 12:00:00)-Water Temperature (C)]]*OO[[#This Row],[67]]</f>
        <v>1.9484887082164998E-9</v>
      </c>
      <c r="BR125" s="10">
        <f>3/24000000*OO[[#This Row],[126 (04JUL1985 15:00:00)-Water Temperature (C)]]*OO[[#This Row],[68]]</f>
        <v>1.7413415359979998E-9</v>
      </c>
      <c r="BS125" s="10">
        <f>3/24000000*OO[[#This Row],[127 (04JUL1985 18:00:00)-Water Temperature (C)]]*OO[[#This Row],[69]]</f>
        <v>1.5271320046261249E-9</v>
      </c>
      <c r="BT125" s="10">
        <f>3/24000000*OO[[#This Row],[128 (04JUL1985 21:00:00)-Water Temperature (C)]]*OO[[#This Row],[70]]</f>
        <v>1.31964903303125E-9</v>
      </c>
      <c r="BU125" s="10">
        <f>3/24000000*OO[[#This Row],[129 (05JUL1985 00:00:00)-Water Temperature (C)]]*OO[[#This Row],[71]]</f>
        <v>1.1380206548544998E-9</v>
      </c>
      <c r="BV125" s="10">
        <f>3/24000000*OO[[#This Row],[130 (05JUL1985 03:00:00)-Water Temperature (C)]]*OO[[#This Row],[72]]</f>
        <v>9.9667973173000002E-10</v>
      </c>
      <c r="BW125" s="10">
        <f>3/24000000*OO[[#This Row],[131 (05JUL1985 06:00:00)-Water Temperature (C)]]*OO[[#This Row],[73]]</f>
        <v>8.8489972898249997E-10</v>
      </c>
      <c r="BX125" s="10">
        <f>3/24000000*OO[[#This Row],[132 (05JUL1985 09:00:00)-Water Temperature (C)]]*OO[[#This Row],[74]]</f>
        <v>8.1029329597024997E-10</v>
      </c>
      <c r="BY125" s="10">
        <f>3/24000000*OO[[#This Row],[133 (05JUL1985 12:00:00)-Water Temperature (C)]]*OO[[#This Row],[75]]</f>
        <v>7.46642638674E-10</v>
      </c>
      <c r="BZ125" s="10">
        <f>3/24000000*OO[[#This Row],[134 (05JUL1985 15:00:00)-Water Temperature (C)]]*OO[[#This Row],[76]]</f>
        <v>6.8277002752349997E-10</v>
      </c>
      <c r="CA125" s="10">
        <f>3/24000000*OO[[#This Row],[135 (05JUL1985 18:00:00)-Water Temperature (C)]]*OO[[#This Row],[77]]</f>
        <v>6.1678679878199993E-10</v>
      </c>
      <c r="CB125" s="10">
        <f>3/24000000*OO[[#This Row],[136 (05JUL1985 21:00:00)-Water Temperature (C)]]*OO[[#This Row],[78]]</f>
        <v>5.4513243446249995E-10</v>
      </c>
      <c r="CC125" s="10">
        <f>3/24000000*OO[[#This Row],[137 (06JUL1985 00:00:00)-Water Temperature (C)]]*OO[[#This Row],[79]]</f>
        <v>4.8094189106399998E-10</v>
      </c>
      <c r="CD125" s="10">
        <f>3/24000000*OO[[#This Row],[138 (06JUL1985 03:00:00)-Water Temperature (C)]]*OO[[#This Row],[80]]</f>
        <v>4.3117125511837495E-10</v>
      </c>
      <c r="CE125" s="10">
        <f>3/24000000*OO[[#This Row],[139 (06JUL1985 06:00:00)-Water Temperature (C)]]*OO[[#This Row],[81]]</f>
        <v>3.9281501366949996E-10</v>
      </c>
      <c r="CF125" s="10">
        <f>3/24000000*OO[[#This Row],[140 (06JUL1985 09:00:00)-Water Temperature (C)]]*OO[[#This Row],[82]]</f>
        <v>3.7052971323900003E-10</v>
      </c>
      <c r="CG125" s="10">
        <f>3/24000000*OO[[#This Row],[141 (06JUL1985 12:00:00)-Water Temperature (C)]]*OO[[#This Row],[83]]</f>
        <v>3.4895917945799995E-10</v>
      </c>
      <c r="CH125" s="10">
        <f>3/24000000*OO[[#This Row],[142 (06JUL1985 15:00:00)-Water Temperature (C)]]*OO[[#This Row],[84]]</f>
        <v>3.2362530974674996E-10</v>
      </c>
      <c r="CI125" s="10">
        <f>3/24000000*OO[[#This Row],[143 (06JUL1985 18:00:00)-Water Temperature (C)]]*OO[[#This Row],[85]]</f>
        <v>2.9567024314649998E-10</v>
      </c>
      <c r="CJ125" s="10">
        <f>3/24000000*OO[[#This Row],[144 (06JUL1985 21:00:00)-Water Temperature (C)]]*OO[[#This Row],[86]]</f>
        <v>2.6343422929739999E-10</v>
      </c>
      <c r="CK125" s="10">
        <f>3/24000000*OO[[#This Row],[145 (07JUL1985 00:00:00)-Water Temperature (C)]]*OO[[#This Row],[87]]</f>
        <v>2.339241582307125E-10</v>
      </c>
      <c r="CL125" s="10">
        <f>3/24000000*OO[[#This Row],[146 (07JUL1985 03:00:00)-Water Temperature (C)]]*OO[[#This Row],[88]]</f>
        <v>2.1056522042354998E-10</v>
      </c>
      <c r="CM125" s="10">
        <f>3/24000000*OO[[#This Row],[147 (07JUL1985 06:00:00)-Water Temperature (C)]]*OO[[#This Row],[89]]</f>
        <v>1.9175674835243747E-10</v>
      </c>
      <c r="CN125" s="10">
        <f>3/24000000*OO[[#This Row],[148 (07JUL1985 09:00:00)-Water Temperature (C)]]*OO[[#This Row],[90]]</f>
        <v>1.774925092240125E-10</v>
      </c>
      <c r="CO125" s="10">
        <f>3/24000000*OO[[#This Row],[149 (07JUL1985 12:00:00)-Water Temperature (C)]]*OO[[#This Row],[91]]</f>
        <v>1.6659279273752499E-10</v>
      </c>
      <c r="CP125" s="10">
        <f>3/24000000*OO[[#This Row],[150 (07JUL1985 15:00:00)-Water Temperature (C)]]*OO[[#This Row],[92]]</f>
        <v>1.565999244676625E-10</v>
      </c>
      <c r="CQ125" s="10">
        <f>3/24000000*OO[[#This Row],[151 (07JUL1985 18:00:00)-Water Temperature (C)]]*OO[[#This Row],[93]]</f>
        <v>1.4323643298461249E-10</v>
      </c>
      <c r="CR125" s="10">
        <f>3/24000000*OO[[#This Row],[152 (07JUL1985 21:00:00)-Water Temperature (C)]]*OO[[#This Row],[94]]</f>
        <v>1.2909129047142499E-10</v>
      </c>
      <c r="CS125" s="10">
        <f>3/24000000*OO[[#This Row],[153 (08JUL1985 00:00:00)-Water Temperature (C)]]*OO[[#This Row],[95]]</f>
        <v>1.1644743209157501E-10</v>
      </c>
      <c r="CT125" s="10">
        <f>3/24000000*OO[[#This Row],[154 (08JUL1985 03:00:00)-Water Temperature (C)]]*OO[[#This Row],[96]]</f>
        <v>1.0618994145809997E-10</v>
      </c>
      <c r="CU125" s="10">
        <f>3/24000000*OO[[#This Row],[155 (08JUL1985 06:00:00)-Water Temperature (C)]]*OO[[#This Row],[97]]</f>
        <v>9.8475632920000001E-11</v>
      </c>
      <c r="CV125" s="10">
        <f>3/24000000*OO[[#This Row],[156 (08JUL1985 09:00:00)-Water Temperature (C)]]*OO[[#This Row],[98]]</f>
        <v>9.4249573933125004E-11</v>
      </c>
      <c r="CW125" s="10">
        <f>3/24000000*OO[[#This Row],[157 (08JUL1985 12:00:00)-Water Temperature (C)]]*OO[[#This Row],[99]]</f>
        <v>9.0775953114025005E-11</v>
      </c>
    </row>
    <row r="126" spans="1:101" x14ac:dyDescent="0.35">
      <c r="A126" t="s">
        <v>131</v>
      </c>
      <c r="B126">
        <v>872.15170000000001</v>
      </c>
      <c r="C126" s="10">
        <f>3/24*OO[[#This Row],[59 (26JUN1985 06:00:00)-Water Temperature (C)]]*OO[[#This Row],[1]]/SUM(OO[1])</f>
        <v>0</v>
      </c>
      <c r="D126" s="10">
        <f>3/24*OO[[#This Row],[60 (26JUN1985 09:00:00)-Water Temperature (C)]]*OO[[#This Row],[2]]/SUM(OO[2])</f>
        <v>0</v>
      </c>
      <c r="E126" s="10">
        <f>3/24*OO[[#This Row],[61 (26JUN1985 12:00:00)-Water Temperature (C)]]*OO[[#This Row],[3]]/SUM(OO[3])</f>
        <v>1.7987282030612188E-36</v>
      </c>
      <c r="F126" s="10">
        <f>3/24*OO[[#This Row],[62 (26JUN1985 15:00:00)-Water Temperature (C)]]*OO[[#This Row],[4]]/SUM(OO[4])</f>
        <v>6.050704558858915E-23</v>
      </c>
      <c r="G126" s="10">
        <f>3/24*OO[[#This Row],[63 (26JUN1985 18:00:00)-Water Temperature (C)]]*OO[[#This Row],[5]]/SUM(OO[5])</f>
        <v>3.888606034494337E-10</v>
      </c>
      <c r="H126" s="10">
        <f>3/24*OO[[#This Row],[64 (26JUN1985 21:00:00)-Water Temperature (C)]]*OO[[#This Row],[6]]/SUM(OO[6])</f>
        <v>8.7120343335313758E-5</v>
      </c>
      <c r="I126" s="10">
        <f>3/24*OO[[#This Row],[65 (27JUN1985 00:00:00)-Water Temperature (C)]]*OO[[#This Row],[7]]/SUM(OO[7])</f>
        <v>1.0507838815869501E-2</v>
      </c>
      <c r="J126" s="10">
        <f>3/24*OO[[#This Row],[66 (27JUN1985 03:00:00)-Water Temperature (C)]]*OO[[#This Row],[8]]/SUM(OO[8])</f>
        <v>7.2399986334663491E-2</v>
      </c>
      <c r="K126" s="10">
        <f>3/24*OO[[#This Row],[67 (27JUN1985 06:00:00)-Water Temperature (C)]]*OO[[#This Row],[9]]/SUM(OO[9])</f>
        <v>7.9233470510179607E-2</v>
      </c>
      <c r="L126" s="10">
        <f>3/24*OO[[#This Row],[68 (27JUN1985 09:00:00)-Water Temperature (C)]]*OO[[#This Row],[10]]/SUM(OO[10])</f>
        <v>2.419887779752139E-2</v>
      </c>
      <c r="M126" s="10">
        <f>3/24*OO[[#This Row],[69 (27JUN1985 12:00:00)-Water Temperature (C)]]*OO[[#This Row],[11]]/SUM(OO[11])</f>
        <v>2.8663828785394849E-3</v>
      </c>
      <c r="N126" s="10">
        <f>3/24*OO[[#This Row],[70 (27JUN1985 15:00:00)-Water Temperature (C)]]*OO[[#This Row],[12]]/SUM(OO[12])</f>
        <v>1.7735541204235076E-4</v>
      </c>
      <c r="O126" s="10">
        <f>3/24*OO[[#This Row],[71 (27JUN1985 18:00:00)-Water Temperature (C)]]*OO[[#This Row],[13]]/SUM(OO[13])</f>
        <v>1.8706852334343712E-5</v>
      </c>
      <c r="P126" s="10">
        <f>3/24*OO[[#This Row],[72 (27JUN1985 21:00:00)-Water Temperature (C)]]*OO[[#This Row],[14]]/SUM(OO[14])</f>
        <v>1.0945884192935594E-5</v>
      </c>
      <c r="Q126" s="10">
        <f>3/24*OO[[#This Row],[73 (28JUN1985 00:00:00)-Water Temperature (C)]]*OO[[#This Row],[15]]/SUM(OO[15])</f>
        <v>8.6515587139125975E-6</v>
      </c>
      <c r="R126" s="10">
        <f>3/24*OO[[#This Row],[74 (28JUN1985 03:00:00)-Water Temperature (C)]]*OO[[#This Row],[16]]/SUM(OO[16])</f>
        <v>6.9770089543140717E-6</v>
      </c>
      <c r="S126" s="10">
        <f>3/24*OO[[#This Row],[75 (28JUN1985 06:00:00)-Water Temperature (C)]]*OO[[#This Row],[17]]/SUM(OO[17])</f>
        <v>5.6665205834707747E-6</v>
      </c>
      <c r="T126" s="10">
        <f>3/24*OO[[#This Row],[76 (28JUN1985 09:00:00)-Water Temperature (C)]]*OO[[#This Row],[18]]/SUM(OO[18])</f>
        <v>4.696552617657769E-6</v>
      </c>
      <c r="U126" s="10">
        <f>3/24*OO[[#This Row],[77 (28JUN1985 12:00:00)-Water Temperature (C)]]*OO[[#This Row],[19]]/SUM(OO[19])</f>
        <v>3.9139419405134011E-6</v>
      </c>
      <c r="V126" s="10">
        <f>3/24000000*OO[[#This Row],[78 (28JUN1985 15:00:00)-Water Temperature (C)]]*OO[[#This Row],[20]]</f>
        <v>3.2031854692749996E-6</v>
      </c>
      <c r="W126" s="10">
        <f>3/24000000*OO[[#This Row],[79 (28JUN1985 18:00:00)-Water Temperature (C)]]*OO[[#This Row],[21]]</f>
        <v>2.5982151310574999E-6</v>
      </c>
      <c r="X126" s="10">
        <f>3/24000000*OO[[#This Row],[80 (28JUN1985 21:00:00)-Water Temperature (C)]]*OO[[#This Row],[22]]</f>
        <v>2.0682458673081247E-6</v>
      </c>
      <c r="Y126" s="10">
        <f>3/24000000*OO[[#This Row],[81 (29JUN1985 00:00:00)-Water Temperature (C)]]*OO[[#This Row],[23]]</f>
        <v>1.6339992309524999E-6</v>
      </c>
      <c r="Z126" s="10">
        <f>3/24000000*OO[[#This Row],[82 (29JUN1985 03:00:00)-Water Temperature (C)]]*OO[[#This Row],[24]]</f>
        <v>1.3135762723899999E-6</v>
      </c>
      <c r="AA126" s="10">
        <f>3/24000000*OO[[#This Row],[83 (29JUN1985 06:00:00)-Water Temperature (C)]]*OO[[#This Row],[25]]</f>
        <v>1.0746641473852502E-6</v>
      </c>
      <c r="AB126" s="10">
        <f>3/24000000*OO[[#This Row],[84 (29JUN1985 09:00:00)-Water Temperature (C)]]*OO[[#This Row],[26]]</f>
        <v>9.0843880730624986E-7</v>
      </c>
      <c r="AC126" s="10">
        <f>3/24000000*OO[[#This Row],[85 (29JUN1985 12:00:00)-Water Temperature (C)]]*OO[[#This Row],[27]]</f>
        <v>7.6764847144562502E-7</v>
      </c>
      <c r="AD126" s="10">
        <f>3/24000000*OO[[#This Row],[86 (29JUN1985 15:00:00)-Water Temperature (C)]]*OO[[#This Row],[28]]</f>
        <v>6.3999878004900004E-7</v>
      </c>
      <c r="AE126" s="10">
        <f>3/24000000*OO[[#This Row],[88 (29JUN1985 21:00:00)-Water Temperature (C)]]*OO[[#This Row],[30]]</f>
        <v>4.1726628041062493E-7</v>
      </c>
      <c r="AF126" s="10">
        <f>3/24000000*OO[[#This Row],[88 (29JUN1985 21:00:00)-Water Temperature (C)]]*OO[[#This Row],[30]]</f>
        <v>4.1726628041062493E-7</v>
      </c>
      <c r="AG126" s="10">
        <f>3/24000000*OO[[#This Row],[89 (30JUN1985 00:00:00)-Water Temperature (C)]]*OO[[#This Row],[31]]</f>
        <v>3.3109400081712499E-7</v>
      </c>
      <c r="AH126" s="10">
        <f>3/24000000*OO[[#This Row],[90 (30JUN1985 03:00:00)-Water Temperature (C)]]*OO[[#This Row],[32]]</f>
        <v>2.6653528223349997E-7</v>
      </c>
      <c r="AI126" s="10">
        <f>3/24000000*OO[[#This Row],[91 (30JUN1985 06:00:00)-Water Temperature (C)]]*OO[[#This Row],[33]]</f>
        <v>2.1836169137865001E-7</v>
      </c>
      <c r="AJ126" s="10">
        <f>3/24000000*OO[[#This Row],[92 (30JUN1985 09:00:00)-Water Temperature (C)]]*OO[[#This Row],[34]]</f>
        <v>1.8476449588574997E-7</v>
      </c>
      <c r="AK126" s="10">
        <f>3/24000000*OO[[#This Row],[93 (30JUN1985 12:00:00)-Water Temperature (C)]]*OO[[#This Row],[35]]</f>
        <v>1.5846689119375001E-7</v>
      </c>
      <c r="AL126" s="10">
        <f>3/24000000*OO[[#This Row],[94 (30JUN1985 15:00:00)-Water Temperature (C)]]*OO[[#This Row],[36]]</f>
        <v>1.346473712341E-7</v>
      </c>
      <c r="AM126" s="10">
        <f>3/24000000*OO[[#This Row],[95 (30JUN1985 18:00:00)-Water Temperature (C)]]*OO[[#This Row],[37]]</f>
        <v>1.12694855583375E-7</v>
      </c>
      <c r="AN126" s="10">
        <f>3/24000000*OO[[#This Row],[96 (30JUN1985 21:00:00)-Water Temperature (C)]]*OO[[#This Row],[38]]</f>
        <v>9.1918646308699997E-8</v>
      </c>
      <c r="AO126" s="10">
        <f>3/24000000*OO[[#This Row],[97 (01JUL1985 00:00:00)-Water Temperature (C)]]*OO[[#This Row],[39]]</f>
        <v>7.4601684851849984E-8</v>
      </c>
      <c r="AP126" s="10">
        <f>3/24000000*OO[[#This Row],[98 (01JUL1985 03:00:00)-Water Temperature (C)]]*OO[[#This Row],[40]]</f>
        <v>6.1859076855099992E-8</v>
      </c>
      <c r="AQ126" s="10">
        <f>3/24000000*OO[[#This Row],[99 (01JUL1985 06:00:00)-Water Temperature (C)]]*OO[[#This Row],[41]]</f>
        <v>5.2563999988499999E-8</v>
      </c>
      <c r="AR126" s="10">
        <f>3/24000000*OO[[#This Row],[100 (01JUL1985 09:00:00)-Water Temperature (C)]]*OO[[#This Row],[42]]</f>
        <v>4.6495988524799999E-8</v>
      </c>
      <c r="AS126" s="10">
        <f>3/24000000*OO[[#This Row],[101 (01JUL1985 12:00:00)-Water Temperature (C)]]*OO[[#This Row],[43]]</f>
        <v>4.1501651939212494E-8</v>
      </c>
      <c r="AT126" s="10">
        <f>3/24000000*OO[[#This Row],[102 (01JUL1985 15:00:00)-Water Temperature (C)]]*OO[[#This Row],[44]]</f>
        <v>3.6394313906775E-8</v>
      </c>
      <c r="AU126" s="10">
        <f>3/24000000*OO[[#This Row],[103 (01JUL1985 18:00:00)-Water Temperature (C)]]*OO[[#This Row],[45]]</f>
        <v>3.1478397030749999E-8</v>
      </c>
      <c r="AV126" s="10">
        <f>3/24000000*OO[[#This Row],[104 (01JUL1985 21:00:00)-Water Temperature (C)]]*OO[[#This Row],[46]]</f>
        <v>2.6719251096200003E-8</v>
      </c>
      <c r="AW126" s="10">
        <f>3/24000000*OO[[#This Row],[105 (02JUL1985 00:00:00)-Water Temperature (C)]]*OO[[#This Row],[47]]</f>
        <v>2.2913775782130001E-8</v>
      </c>
      <c r="AX126" s="10">
        <f>3/24000000*OO[[#This Row],[106 (02JUL1985 03:00:00)-Water Temperature (C)]]*OO[[#This Row],[48]]</f>
        <v>2.0014022368224999E-8</v>
      </c>
      <c r="AY126" s="10">
        <f>3/24000000*OO[[#This Row],[107 (02JUL1985 06:00:00)-Water Temperature (C)]]*OO[[#This Row],[49]]</f>
        <v>1.7742778264119995E-8</v>
      </c>
      <c r="AZ126" s="10">
        <f>3/24000000*OO[[#This Row],[108 (02JUL1985 09:00:00)-Water Temperature (C)]]*OO[[#This Row],[50]]</f>
        <v>1.5736574703349998E-8</v>
      </c>
      <c r="BA126" s="10">
        <f>3/24000000*OO[[#This Row],[109 (02JUL1985 12:00:00)-Water Temperature (C)]]*OO[[#This Row],[51]]</f>
        <v>1.4131977748346248E-8</v>
      </c>
      <c r="BB126" s="10">
        <f>3/24000000*OO[[#This Row],[110 (02JUL1985 15:00:00)-Water Temperature (C)]]*OO[[#This Row],[52]]</f>
        <v>1.2709243524887499E-8</v>
      </c>
      <c r="BC126" s="10">
        <f>3/24000000*OO[[#This Row],[111 (02JUL1985 18:00:00)-Water Temperature (C)]]*OO[[#This Row],[53]]</f>
        <v>1.1324416309928751E-8</v>
      </c>
      <c r="BD126" s="10">
        <f>3/24000000*OO[[#This Row],[112 (02JUL1985 21:00:00)-Water Temperature (C)]]*OO[[#This Row],[54]]</f>
        <v>9.8714127466500008E-9</v>
      </c>
      <c r="BE126" s="10">
        <f>3/24000000*OO[[#This Row],[113 (03JUL1985 00:00:00)-Water Temperature (C)]]*OO[[#This Row],[55]]</f>
        <v>8.4743313916375002E-9</v>
      </c>
      <c r="BF126" s="10">
        <f>3/24000000*OO[[#This Row],[114 (03JUL1985 03:00:00)-Water Temperature (C)]]*OO[[#This Row],[56]]</f>
        <v>7.3509707722124991E-9</v>
      </c>
      <c r="BG126" s="10">
        <f>3/24000000*OO[[#This Row],[115 (03JUL1985 06:00:00)-Water Temperature (C)]]*OO[[#This Row],[57]]</f>
        <v>6.4233370637799991E-9</v>
      </c>
      <c r="BH126" s="10">
        <f>3/24000000*OO[[#This Row],[116 (03JUL1985 09:00:00)-Water Temperature (C)]]*OO[[#This Row],[58]]</f>
        <v>5.7462579801E-9</v>
      </c>
      <c r="BI126" s="10">
        <f>3/24000000*OO[[#This Row],[117 (03JUL1985 12:00:00)-Water Temperature (C)]]*OO[[#This Row],[59]]</f>
        <v>5.1612278869274995E-9</v>
      </c>
      <c r="BJ126" s="10">
        <f>3/24000000*OO[[#This Row],[118 (03JUL1985 15:00:00)-Water Temperature (C)]]*OO[[#This Row],[60]]</f>
        <v>4.5868287423799998E-9</v>
      </c>
      <c r="BK126" s="10">
        <f>3/24000000*OO[[#This Row],[119 (03JUL1985 18:00:00)-Water Temperature (C)]]*OO[[#This Row],[61]]</f>
        <v>4.0253058906300003E-9</v>
      </c>
      <c r="BL126" s="10">
        <f>3/24000000*OO[[#This Row],[120 (03JUL1985 21:00:00)-Water Temperature (C)]]*OO[[#This Row],[62]]</f>
        <v>3.4386253797525E-9</v>
      </c>
      <c r="BM126" s="10">
        <f>3/24000000*OO[[#This Row],[121 (04JUL1985 00:00:00)-Water Temperature (C)]]*OO[[#This Row],[63]]</f>
        <v>2.9212310461424996E-9</v>
      </c>
      <c r="BN126" s="10">
        <f>3/24000000*OO[[#This Row],[122 (04JUL1985 03:00:00)-Water Temperature (C)]]*OO[[#This Row],[64]]</f>
        <v>2.5199445331899997E-9</v>
      </c>
      <c r="BO126" s="10">
        <f>3/24000000*OO[[#This Row],[123 (04JUL1985 06:00:00)-Water Temperature (C)]]*OO[[#This Row],[65]]</f>
        <v>2.2154251508897496E-9</v>
      </c>
      <c r="BP126" s="10">
        <f>3/24000000*OO[[#This Row],[124 (04JUL1985 09:00:00)-Water Temperature (C)]]*OO[[#This Row],[66]]</f>
        <v>2.0128164950009999E-9</v>
      </c>
      <c r="BQ126" s="10">
        <f>3/24000000*OO[[#This Row],[125 (04JUL1985 12:00:00)-Water Temperature (C)]]*OO[[#This Row],[67]]</f>
        <v>1.82859159895125E-9</v>
      </c>
      <c r="BR126" s="10">
        <f>3/24000000*OO[[#This Row],[126 (04JUL1985 15:00:00)-Water Temperature (C)]]*OO[[#This Row],[68]]</f>
        <v>1.6353143928770003E-9</v>
      </c>
      <c r="BS126" s="10">
        <f>3/24000000*OO[[#This Row],[127 (04JUL1985 18:00:00)-Water Temperature (C)]]*OO[[#This Row],[69]]</f>
        <v>1.434553102962125E-9</v>
      </c>
      <c r="BT126" s="10">
        <f>3/24000000*OO[[#This Row],[128 (04JUL1985 21:00:00)-Water Temperature (C)]]*OO[[#This Row],[70]]</f>
        <v>1.2390554140147499E-9</v>
      </c>
      <c r="BU126" s="10">
        <f>3/24000000*OO[[#This Row],[129 (05JUL1985 00:00:00)-Water Temperature (C)]]*OO[[#This Row],[71]]</f>
        <v>1.0676686675574998E-9</v>
      </c>
      <c r="BV126" s="10">
        <f>3/24000000*OO[[#This Row],[130 (05JUL1985 03:00:00)-Water Temperature (C)]]*OO[[#This Row],[72]]</f>
        <v>9.3420732239374993E-10</v>
      </c>
      <c r="BW126" s="10">
        <f>3/24000000*OO[[#This Row],[131 (05JUL1985 06:00:00)-Water Temperature (C)]]*OO[[#This Row],[73]]</f>
        <v>8.2905701040249993E-10</v>
      </c>
      <c r="BX126" s="10">
        <f>3/24000000*OO[[#This Row],[132 (05JUL1985 09:00:00)-Water Temperature (C)]]*OO[[#This Row],[74]]</f>
        <v>7.5930813392362503E-10</v>
      </c>
      <c r="BY126" s="10">
        <f>3/24000000*OO[[#This Row],[133 (05JUL1985 12:00:00)-Water Temperature (C)]]*OO[[#This Row],[75]]</f>
        <v>7.0002262597812488E-10</v>
      </c>
      <c r="BZ126" s="10">
        <f>3/24000000*OO[[#This Row],[134 (05JUL1985 15:00:00)-Water Temperature (C)]]*OO[[#This Row],[76]]</f>
        <v>6.4053872531887497E-10</v>
      </c>
      <c r="CA126" s="10">
        <f>3/24000000*OO[[#This Row],[135 (05JUL1985 18:00:00)-Water Temperature (C)]]*OO[[#This Row],[77]]</f>
        <v>5.7882308267025001E-10</v>
      </c>
      <c r="CB126" s="10">
        <f>3/24000000*OO[[#This Row],[136 (05JUL1985 21:00:00)-Water Temperature (C)]]*OO[[#This Row],[78]]</f>
        <v>5.1118768118525001E-10</v>
      </c>
      <c r="CC126" s="10">
        <f>3/24000000*OO[[#This Row],[137 (06JUL1985 00:00:00)-Water Temperature (C)]]*OO[[#This Row],[79]]</f>
        <v>4.5051487149537495E-10</v>
      </c>
      <c r="CD126" s="10">
        <f>3/24000000*OO[[#This Row],[138 (06JUL1985 03:00:00)-Water Temperature (C)]]*OO[[#This Row],[80]]</f>
        <v>4.0347943141450002E-10</v>
      </c>
      <c r="CE126" s="10">
        <f>3/24000000*OO[[#This Row],[139 (06JUL1985 06:00:00)-Water Temperature (C)]]*OO[[#This Row],[81]]</f>
        <v>3.6750651954000001E-10</v>
      </c>
      <c r="CF126" s="10">
        <f>3/24000000*OO[[#This Row],[140 (06JUL1985 09:00:00)-Water Temperature (C)]]*OO[[#This Row],[82]]</f>
        <v>3.4686551397237495E-10</v>
      </c>
      <c r="CG126" s="10">
        <f>3/24000000*OO[[#This Row],[141 (06JUL1985 12:00:00)-Water Temperature (C)]]*OO[[#This Row],[83]]</f>
        <v>3.2697959182349994E-10</v>
      </c>
      <c r="CH126" s="10">
        <f>3/24000000*OO[[#This Row],[142 (06JUL1985 15:00:00)-Water Temperature (C)]]*OO[[#This Row],[84]]</f>
        <v>3.0351063487799996E-10</v>
      </c>
      <c r="CI126" s="10">
        <f>3/24000000*OO[[#This Row],[143 (06JUL1985 18:00:00)-Water Temperature (C)]]*OO[[#This Row],[85]]</f>
        <v>2.7744191020571248E-10</v>
      </c>
      <c r="CJ126" s="10">
        <f>3/24000000*OO[[#This Row],[144 (06JUL1985 21:00:00)-Water Temperature (C)]]*OO[[#This Row],[86]]</f>
        <v>2.4704313568549999E-10</v>
      </c>
      <c r="CK126" s="10">
        <f>3/24000000*OO[[#This Row],[145 (07JUL1985 00:00:00)-Water Temperature (C)]]*OO[[#This Row],[87]]</f>
        <v>2.1918492532597498E-10</v>
      </c>
      <c r="CL126" s="10">
        <f>3/24000000*OO[[#This Row],[146 (07JUL1985 03:00:00)-Water Temperature (C)]]*OO[[#This Row],[88]]</f>
        <v>1.9705888763646246E-10</v>
      </c>
      <c r="CM126" s="10">
        <f>3/24000000*OO[[#This Row],[147 (07JUL1985 06:00:00)-Water Temperature (C)]]*OO[[#This Row],[89]]</f>
        <v>1.7930742434657499E-10</v>
      </c>
      <c r="CN126" s="10">
        <f>3/24000000*OO[[#This Row],[148 (07JUL1985 09:00:00)-Water Temperature (C)]]*OO[[#This Row],[90]]</f>
        <v>1.6588158908602501E-10</v>
      </c>
      <c r="CO126" s="10">
        <f>3/24000000*OO[[#This Row],[149 (07JUL1985 12:00:00)-Water Temperature (C)]]*OO[[#This Row],[91]]</f>
        <v>1.5582523550025E-10</v>
      </c>
      <c r="CP126" s="10">
        <f>3/24000000*OO[[#This Row],[150 (07JUL1985 15:00:00)-Water Temperature (C)]]*OO[[#This Row],[92]]</f>
        <v>1.4666629712617497E-10</v>
      </c>
      <c r="CQ126" s="10">
        <f>3/24000000*OO[[#This Row],[151 (07JUL1985 18:00:00)-Water Temperature (C)]]*OO[[#This Row],[93]]</f>
        <v>1.3419136170315001E-10</v>
      </c>
      <c r="CR126" s="10">
        <f>3/24000000*OO[[#This Row],[152 (07JUL1985 21:00:00)-Water Temperature (C)]]*OO[[#This Row],[94]]</f>
        <v>1.2089916648094999E-10</v>
      </c>
      <c r="CS126" s="10">
        <f>3/24000000*OO[[#This Row],[153 (08JUL1985 00:00:00)-Water Temperature (C)]]*OO[[#This Row],[95]]</f>
        <v>1.090210734886E-10</v>
      </c>
      <c r="CT126" s="10">
        <f>3/24000000*OO[[#This Row],[154 (08JUL1985 03:00:00)-Water Temperature (C)]]*OO[[#This Row],[96]]</f>
        <v>9.9292184311124983E-11</v>
      </c>
      <c r="CU126" s="10">
        <f>3/24000000*OO[[#This Row],[155 (08JUL1985 06:00:00)-Water Temperature (C)]]*OO[[#This Row],[97]]</f>
        <v>9.199665480211249E-11</v>
      </c>
      <c r="CV126" s="10">
        <f>3/24000000*OO[[#This Row],[156 (08JUL1985 09:00:00)-Water Temperature (C)]]*OO[[#This Row],[98]]</f>
        <v>8.8091747536624992E-11</v>
      </c>
      <c r="CW126" s="10">
        <f>3/24000000*OO[[#This Row],[157 (08JUL1985 12:00:00)-Water Temperature (C)]]*OO[[#This Row],[99]]</f>
        <v>8.4903687249049996E-11</v>
      </c>
    </row>
    <row r="127" spans="1:101" x14ac:dyDescent="0.35">
      <c r="A127" t="s">
        <v>132</v>
      </c>
      <c r="B127">
        <v>931.84370000000001</v>
      </c>
      <c r="C127" s="10">
        <f>3/24*OO[[#This Row],[59 (26JUN1985 06:00:00)-Water Temperature (C)]]*OO[[#This Row],[1]]/SUM(OO[1])</f>
        <v>0</v>
      </c>
      <c r="D127" s="10">
        <f>3/24*OO[[#This Row],[60 (26JUN1985 09:00:00)-Water Temperature (C)]]*OO[[#This Row],[2]]/SUM(OO[2])</f>
        <v>0</v>
      </c>
      <c r="E127" s="10">
        <f>3/24*OO[[#This Row],[61 (26JUN1985 12:00:00)-Water Temperature (C)]]*OO[[#This Row],[3]]/SUM(OO[3])</f>
        <v>1.8718255797250125E-37</v>
      </c>
      <c r="F127" s="10">
        <f>3/24*OO[[#This Row],[62 (26JUN1985 15:00:00)-Water Temperature (C)]]*OO[[#This Row],[4]]/SUM(OO[4])</f>
        <v>7.7335227618629639E-24</v>
      </c>
      <c r="G127" s="10">
        <f>3/24*OO[[#This Row],[63 (26JUN1985 18:00:00)-Water Temperature (C)]]*OO[[#This Row],[5]]/SUM(OO[5])</f>
        <v>4.8534635431011247E-11</v>
      </c>
      <c r="H127" s="10">
        <f>3/24*OO[[#This Row],[64 (26JUN1985 21:00:00)-Water Temperature (C)]]*OO[[#This Row],[6]]/SUM(OO[6])</f>
        <v>5.1944392210602703E-5</v>
      </c>
      <c r="I127" s="10">
        <f>3/24*OO[[#This Row],[65 (27JUN1985 00:00:00)-Water Temperature (C)]]*OO[[#This Row],[7]]/SUM(OO[7])</f>
        <v>8.0722423195697598E-3</v>
      </c>
      <c r="J127" s="10">
        <f>3/24*OO[[#This Row],[66 (27JUN1985 03:00:00)-Water Temperature (C)]]*OO[[#This Row],[8]]/SUM(OO[8])</f>
        <v>6.5796767426683916E-2</v>
      </c>
      <c r="K127" s="10">
        <f>3/24*OO[[#This Row],[67 (27JUN1985 06:00:00)-Water Temperature (C)]]*OO[[#This Row],[9]]/SUM(OO[9])</f>
        <v>8.1759837270649935E-2</v>
      </c>
      <c r="L127" s="10">
        <f>3/24*OO[[#This Row],[68 (27JUN1985 09:00:00)-Water Temperature (C)]]*OO[[#This Row],[10]]/SUM(OO[10])</f>
        <v>2.7618678880862432E-2</v>
      </c>
      <c r="M127" s="10">
        <f>3/24*OO[[#This Row],[69 (27JUN1985 12:00:00)-Water Temperature (C)]]*OO[[#This Row],[11]]/SUM(OO[11])</f>
        <v>3.5433554424656507E-3</v>
      </c>
      <c r="N127" s="10">
        <f>3/24*OO[[#This Row],[70 (27JUN1985 15:00:00)-Water Temperature (C)]]*OO[[#This Row],[12]]/SUM(OO[12])</f>
        <v>2.2901979381552561E-4</v>
      </c>
      <c r="O127" s="10">
        <f>3/24*OO[[#This Row],[71 (27JUN1985 18:00:00)-Water Temperature (C)]]*OO[[#This Row],[13]]/SUM(OO[13])</f>
        <v>2.0821241956712904E-5</v>
      </c>
      <c r="P127" s="10">
        <f>3/24*OO[[#This Row],[72 (27JUN1985 21:00:00)-Water Temperature (C)]]*OO[[#This Row],[14]]/SUM(OO[14])</f>
        <v>1.1044236028195647E-5</v>
      </c>
      <c r="Q127" s="10">
        <f>3/24*OO[[#This Row],[73 (28JUN1985 00:00:00)-Water Temperature (C)]]*OO[[#This Row],[15]]/SUM(OO[15])</f>
        <v>8.6844024864074196E-6</v>
      </c>
      <c r="R127" s="10">
        <f>3/24*OO[[#This Row],[74 (28JUN1985 03:00:00)-Water Temperature (C)]]*OO[[#This Row],[16]]/SUM(OO[16])</f>
        <v>6.9987475292073845E-6</v>
      </c>
      <c r="S127" s="10">
        <f>3/24*OO[[#This Row],[75 (28JUN1985 06:00:00)-Water Temperature (C)]]*OO[[#This Row],[17]]/SUM(OO[17])</f>
        <v>5.6823217967615687E-6</v>
      </c>
      <c r="T127" s="10">
        <f>3/24*OO[[#This Row],[76 (28JUN1985 09:00:00)-Water Temperature (C)]]*OO[[#This Row],[18]]/SUM(OO[18])</f>
        <v>4.711709525060799E-6</v>
      </c>
      <c r="U127" s="10">
        <f>3/24*OO[[#This Row],[77 (28JUN1985 12:00:00)-Water Temperature (C)]]*OO[[#This Row],[19]]/SUM(OO[19])</f>
        <v>3.9305535834348633E-6</v>
      </c>
      <c r="V127" s="10">
        <f>3/24000000*OO[[#This Row],[78 (28JUN1985 15:00:00)-Water Temperature (C)]]*OO[[#This Row],[20]]</f>
        <v>3.2199966119050003E-6</v>
      </c>
      <c r="W127" s="10">
        <f>3/24000000*OO[[#This Row],[79 (28JUN1985 18:00:00)-Water Temperature (C)]]*OO[[#This Row],[21]]</f>
        <v>2.6133378907949993E-6</v>
      </c>
      <c r="X127" s="10">
        <f>3/24000000*OO[[#This Row],[80 (28JUN1985 21:00:00)-Water Temperature (C)]]*OO[[#This Row],[22]]</f>
        <v>2.0796041139911246E-6</v>
      </c>
      <c r="Y127" s="10">
        <f>3/24000000*OO[[#This Row],[81 (29JUN1985 00:00:00)-Water Temperature (C)]]*OO[[#This Row],[23]]</f>
        <v>1.6412854270222499E-6</v>
      </c>
      <c r="Z127" s="10">
        <f>3/24000000*OO[[#This Row],[82 (29JUN1985 03:00:00)-Water Temperature (C)]]*OO[[#This Row],[24]]</f>
        <v>1.3177058333360002E-6</v>
      </c>
      <c r="AA127" s="10">
        <f>3/24000000*OO[[#This Row],[83 (29JUN1985 06:00:00)-Water Temperature (C)]]*OO[[#This Row],[25]]</f>
        <v>1.0774710338472501E-6</v>
      </c>
      <c r="AB127" s="10">
        <f>3/24000000*OO[[#This Row],[84 (29JUN1985 09:00:00)-Water Temperature (C)]]*OO[[#This Row],[26]]</f>
        <v>9.1142128163749985E-7</v>
      </c>
      <c r="AC127" s="10">
        <f>3/24000000*OO[[#This Row],[85 (29JUN1985 12:00:00)-Water Temperature (C)]]*OO[[#This Row],[27]]</f>
        <v>7.70828310861375E-7</v>
      </c>
      <c r="AD127" s="10">
        <f>3/24000000*OO[[#This Row],[86 (29JUN1985 15:00:00)-Water Temperature (C)]]*OO[[#This Row],[28]]</f>
        <v>6.4327097030362488E-7</v>
      </c>
      <c r="AE127" s="10">
        <f>3/24000000*OO[[#This Row],[88 (29JUN1985 21:00:00)-Water Temperature (C)]]*OO[[#This Row],[30]]</f>
        <v>4.1938622812199998E-7</v>
      </c>
      <c r="AF127" s="10">
        <f>3/24000000*OO[[#This Row],[88 (29JUN1985 21:00:00)-Water Temperature (C)]]*OO[[#This Row],[30]]</f>
        <v>4.1938622812199998E-7</v>
      </c>
      <c r="AG127" s="10">
        <f>3/24000000*OO[[#This Row],[89 (30JUN1985 00:00:00)-Water Temperature (C)]]*OO[[#This Row],[31]]</f>
        <v>3.3243652486687498E-7</v>
      </c>
      <c r="AH127" s="10">
        <f>3/24000000*OO[[#This Row],[90 (30JUN1985 03:00:00)-Water Temperature (C)]]*OO[[#This Row],[32]]</f>
        <v>2.6731696812499999E-7</v>
      </c>
      <c r="AI127" s="10">
        <f>3/24000000*OO[[#This Row],[91 (30JUN1985 06:00:00)-Water Temperature (C)]]*OO[[#This Row],[33]]</f>
        <v>2.1882217789119995E-7</v>
      </c>
      <c r="AJ127" s="10">
        <f>3/24000000*OO[[#This Row],[92 (30JUN1985 09:00:00)-Water Temperature (C)]]*OO[[#This Row],[34]]</f>
        <v>1.8514896340929996E-7</v>
      </c>
      <c r="AK127" s="10">
        <f>3/24000000*OO[[#This Row],[93 (30JUN1985 12:00:00)-Water Temperature (C)]]*OO[[#This Row],[35]]</f>
        <v>1.5889649406399997E-7</v>
      </c>
      <c r="AL127" s="10">
        <f>3/24000000*OO[[#This Row],[94 (30JUN1985 15:00:00)-Water Temperature (C)]]*OO[[#This Row],[36]]</f>
        <v>1.3513633195091247E-7</v>
      </c>
      <c r="AM127" s="10">
        <f>3/24000000*OO[[#This Row],[95 (30JUN1985 18:00:00)-Water Temperature (C)]]*OO[[#This Row],[37]]</f>
        <v>1.1313482596195E-7</v>
      </c>
      <c r="AN127" s="10">
        <f>3/24000000*OO[[#This Row],[96 (30JUN1985 21:00:00)-Water Temperature (C)]]*OO[[#This Row],[38]]</f>
        <v>9.2223478809999997E-8</v>
      </c>
      <c r="AO127" s="10">
        <f>3/24000000*OO[[#This Row],[97 (01JUL1985 00:00:00)-Water Temperature (C)]]*OO[[#This Row],[39]]</f>
        <v>7.4751622173387484E-8</v>
      </c>
      <c r="AP127" s="10">
        <f>3/24000000*OO[[#This Row],[98 (01JUL1985 03:00:00)-Water Temperature (C)]]*OO[[#This Row],[40]]</f>
        <v>6.1873700721924989E-8</v>
      </c>
      <c r="AQ127" s="10">
        <f>3/24000000*OO[[#This Row],[99 (01JUL1985 06:00:00)-Water Temperature (C)]]*OO[[#This Row],[41]]</f>
        <v>5.250209073195E-8</v>
      </c>
      <c r="AR127" s="10">
        <f>3/24000000*OO[[#This Row],[100 (01JUL1985 09:00:00)-Water Temperature (C)]]*OO[[#This Row],[42]]</f>
        <v>4.6419448597074998E-8</v>
      </c>
      <c r="AS127" s="10">
        <f>3/24000000*OO[[#This Row],[101 (01JUL1985 12:00:00)-Water Temperature (C)]]*OO[[#This Row],[43]]</f>
        <v>4.1442312061500007E-8</v>
      </c>
      <c r="AT127" s="10">
        <f>3/24000000*OO[[#This Row],[102 (01JUL1985 15:00:00)-Water Temperature (C)]]*OO[[#This Row],[44]]</f>
        <v>3.6365355105074999E-8</v>
      </c>
      <c r="AU127" s="10">
        <f>3/24000000*OO[[#This Row],[103 (01JUL1985 18:00:00)-Water Temperature (C)]]*OO[[#This Row],[45]]</f>
        <v>3.1470965465475002E-8</v>
      </c>
      <c r="AV127" s="10">
        <f>3/24000000*OO[[#This Row],[104 (01JUL1985 21:00:00)-Water Temperature (C)]]*OO[[#This Row],[46]]</f>
        <v>2.67093422400875E-8</v>
      </c>
      <c r="AW127" s="10">
        <f>3/24000000*OO[[#This Row],[105 (02JUL1985 00:00:00)-Water Temperature (C)]]*OO[[#This Row],[47]]</f>
        <v>2.2883429874447501E-8</v>
      </c>
      <c r="AX127" s="10">
        <f>3/24000000*OO[[#This Row],[106 (02JUL1985 03:00:00)-Water Temperature (C)]]*OO[[#This Row],[48]]</f>
        <v>1.9959832751831249E-8</v>
      </c>
      <c r="AY127" s="10">
        <f>3/24000000*OO[[#This Row],[107 (02JUL1985 06:00:00)-Water Temperature (C)]]*OO[[#This Row],[49]]</f>
        <v>1.7677940169037497E-8</v>
      </c>
      <c r="AZ127" s="10">
        <f>3/24000000*OO[[#This Row],[108 (02JUL1985 09:00:00)-Water Temperature (C)]]*OO[[#This Row],[50]]</f>
        <v>1.5680779382399998E-8</v>
      </c>
      <c r="BA127" s="10">
        <f>3/24000000*OO[[#This Row],[109 (02JUL1985 12:00:00)-Water Temperature (C)]]*OO[[#This Row],[51]]</f>
        <v>1.4094802860202501E-8</v>
      </c>
      <c r="BB127" s="10">
        <f>3/24000000*OO[[#This Row],[110 (02JUL1985 15:00:00)-Water Temperature (C)]]*OO[[#This Row],[52]]</f>
        <v>1.2691923586396248E-8</v>
      </c>
      <c r="BC127" s="10">
        <f>3/24000000*OO[[#This Row],[111 (02JUL1985 18:00:00)-Water Temperature (C)]]*OO[[#This Row],[53]]</f>
        <v>1.1312656666079998E-8</v>
      </c>
      <c r="BD127" s="10">
        <f>3/24000000*OO[[#This Row],[112 (02JUL1985 21:00:00)-Water Temperature (C)]]*OO[[#This Row],[54]]</f>
        <v>9.8558077989374987E-9</v>
      </c>
      <c r="BE127" s="10">
        <f>3/24000000*OO[[#This Row],[113 (03JUL1985 00:00:00)-Water Temperature (C)]]*OO[[#This Row],[55]]</f>
        <v>8.4550904883225004E-9</v>
      </c>
      <c r="BF127" s="10">
        <f>3/24000000*OO[[#This Row],[114 (03JUL1985 03:00:00)-Water Temperature (C)]]*OO[[#This Row],[56]]</f>
        <v>7.3300489643237507E-9</v>
      </c>
      <c r="BG127" s="10">
        <f>3/24000000*OO[[#This Row],[115 (03JUL1985 06:00:00)-Water Temperature (C)]]*OO[[#This Row],[57]]</f>
        <v>6.4023134923012496E-9</v>
      </c>
      <c r="BH127" s="10">
        <f>3/24000000*OO[[#This Row],[116 (03JUL1985 09:00:00)-Water Temperature (C)]]*OO[[#This Row],[58]]</f>
        <v>5.7295182855925E-9</v>
      </c>
      <c r="BI127" s="10">
        <f>3/24000000*OO[[#This Row],[117 (03JUL1985 12:00:00)-Water Temperature (C)]]*OO[[#This Row],[59]]</f>
        <v>5.1509900849849996E-9</v>
      </c>
      <c r="BJ127" s="10">
        <f>3/24000000*OO[[#This Row],[118 (03JUL1985 15:00:00)-Water Temperature (C)]]*OO[[#This Row],[60]]</f>
        <v>4.5807827664974994E-9</v>
      </c>
      <c r="BK127" s="10">
        <f>3/24000000*OO[[#This Row],[119 (03JUL1985 18:00:00)-Water Temperature (C)]]*OO[[#This Row],[61]]</f>
        <v>4.0227208724700001E-9</v>
      </c>
      <c r="BL127" s="10">
        <f>3/24000000*OO[[#This Row],[120 (03JUL1985 21:00:00)-Water Temperature (C)]]*OO[[#This Row],[62]]</f>
        <v>3.4371239857499998E-9</v>
      </c>
      <c r="BM127" s="10">
        <f>3/24000000*OO[[#This Row],[121 (04JUL1985 00:00:00)-Water Temperature (C)]]*OO[[#This Row],[63]]</f>
        <v>2.9186981229124994E-9</v>
      </c>
      <c r="BN127" s="10">
        <f>3/24000000*OO[[#This Row],[122 (04JUL1985 03:00:00)-Water Temperature (C)]]*OO[[#This Row],[64]]</f>
        <v>2.5143743743299999E-9</v>
      </c>
      <c r="BO127" s="10">
        <f>3/24000000*OO[[#This Row],[123 (04JUL1985 06:00:00)-Water Temperature (C)]]*OO[[#This Row],[65]]</f>
        <v>2.20848468670375E-9</v>
      </c>
      <c r="BP127" s="10">
        <f>3/24000000*OO[[#This Row],[124 (04JUL1985 09:00:00)-Water Temperature (C)]]*OO[[#This Row],[66]]</f>
        <v>2.0073984714168747E-9</v>
      </c>
      <c r="BQ127" s="10">
        <f>3/24000000*OO[[#This Row],[125 (04JUL1985 12:00:00)-Water Temperature (C)]]*OO[[#This Row],[67]]</f>
        <v>1.8247038172588748E-9</v>
      </c>
      <c r="BR127" s="10">
        <f>3/24000000*OO[[#This Row],[126 (04JUL1985 15:00:00)-Water Temperature (C)]]*OO[[#This Row],[68]]</f>
        <v>1.6330124195279997E-9</v>
      </c>
      <c r="BS127" s="10">
        <f>3/24000000*OO[[#This Row],[127 (04JUL1985 18:00:00)-Water Temperature (C)]]*OO[[#This Row],[69]]</f>
        <v>1.4330575087496248E-9</v>
      </c>
      <c r="BT127" s="10">
        <f>3/24000000*OO[[#This Row],[128 (04JUL1985 21:00:00)-Water Temperature (C)]]*OO[[#This Row],[70]]</f>
        <v>1.2373312450399999E-9</v>
      </c>
      <c r="BU127" s="10">
        <f>3/24000000*OO[[#This Row],[129 (05JUL1985 00:00:00)-Water Temperature (C)]]*OO[[#This Row],[71]]</f>
        <v>1.0652257513658751E-9</v>
      </c>
      <c r="BV127" s="10">
        <f>3/24000000*OO[[#This Row],[130 (05JUL1985 03:00:00)-Water Temperature (C)]]*OO[[#This Row],[72]]</f>
        <v>9.3106048103424983E-10</v>
      </c>
      <c r="BW127" s="10">
        <f>3/24000000*OO[[#This Row],[131 (05JUL1985 06:00:00)-Water Temperature (C)]]*OO[[#This Row],[73]]</f>
        <v>8.2569410696499997E-10</v>
      </c>
      <c r="BX127" s="10">
        <f>3/24000000*OO[[#This Row],[132 (05JUL1985 09:00:00)-Water Temperature (C)]]*OO[[#This Row],[74]]</f>
        <v>7.5624861165637496E-10</v>
      </c>
      <c r="BY127" s="10">
        <f>3/24000000*OO[[#This Row],[133 (05JUL1985 12:00:00)-Water Temperature (C)]]*OO[[#This Row],[75]]</f>
        <v>6.9754954420312498E-10</v>
      </c>
      <c r="BZ127" s="10">
        <f>3/24000000*OO[[#This Row],[134 (05JUL1985 15:00:00)-Water Temperature (C)]]*OO[[#This Row],[76]]</f>
        <v>6.3870156015624997E-10</v>
      </c>
      <c r="CA127" s="10">
        <f>3/24000000*OO[[#This Row],[135 (05JUL1985 18:00:00)-Water Temperature (C)]]*OO[[#This Row],[77]]</f>
        <v>5.77399833485375E-10</v>
      </c>
      <c r="CB127" s="10">
        <f>3/24000000*OO[[#This Row],[136 (05JUL1985 21:00:00)-Water Temperature (C)]]*OO[[#This Row],[78]]</f>
        <v>5.09600161224E-10</v>
      </c>
      <c r="CC127" s="10">
        <f>3/24000000*OO[[#This Row],[137 (06JUL1985 00:00:00)-Water Temperature (C)]]*OO[[#This Row],[79]]</f>
        <v>4.4859802661799999E-10</v>
      </c>
      <c r="CD127" s="10">
        <f>3/24000000*OO[[#This Row],[138 (06JUL1985 03:00:00)-Water Temperature (C)]]*OO[[#This Row],[80]]</f>
        <v>4.0127929935712497E-10</v>
      </c>
      <c r="CE127" s="10">
        <f>3/24000000*OO[[#This Row],[139 (06JUL1985 06:00:00)-Water Temperature (C)]]*OO[[#This Row],[81]]</f>
        <v>3.65314970416875E-10</v>
      </c>
      <c r="CF127" s="10">
        <f>3/24000000*OO[[#This Row],[140 (06JUL1985 09:00:00)-Water Temperature (C)]]*OO[[#This Row],[82]]</f>
        <v>3.4505186117500001E-10</v>
      </c>
      <c r="CG127" s="10">
        <f>3/24000000*OO[[#This Row],[141 (06JUL1985 12:00:00)-Water Temperature (C)]]*OO[[#This Row],[83]]</f>
        <v>3.2550794596774997E-10</v>
      </c>
      <c r="CH127" s="10">
        <f>3/24000000*OO[[#This Row],[142 (06JUL1985 15:00:00)-Water Temperature (C)]]*OO[[#This Row],[84]]</f>
        <v>3.0243734382299995E-10</v>
      </c>
      <c r="CI127" s="10">
        <f>3/24000000*OO[[#This Row],[143 (06JUL1985 18:00:00)-Water Temperature (C)]]*OO[[#This Row],[85]]</f>
        <v>2.7664200631567499E-10</v>
      </c>
      <c r="CJ127" s="10">
        <f>3/24000000*OO[[#This Row],[144 (06JUL1985 21:00:00)-Water Temperature (C)]]*OO[[#This Row],[86]]</f>
        <v>2.4622937841075E-10</v>
      </c>
      <c r="CK127" s="10">
        <f>3/24000000*OO[[#This Row],[145 (07JUL1985 00:00:00)-Water Temperature (C)]]*OO[[#This Row],[87]]</f>
        <v>2.182510583272875E-10</v>
      </c>
      <c r="CL127" s="10">
        <f>3/24000000*OO[[#This Row],[146 (07JUL1985 03:00:00)-Water Temperature (C)]]*OO[[#This Row],[88]]</f>
        <v>1.9595485132437502E-10</v>
      </c>
      <c r="CM127" s="10">
        <f>3/24000000*OO[[#This Row],[147 (07JUL1985 06:00:00)-Water Temperature (C)]]*OO[[#This Row],[89]]</f>
        <v>1.78129732767875E-10</v>
      </c>
      <c r="CN127" s="10">
        <f>3/24000000*OO[[#This Row],[148 (07JUL1985 09:00:00)-Water Temperature (C)]]*OO[[#This Row],[90]]</f>
        <v>1.6467924112639998E-10</v>
      </c>
      <c r="CO127" s="10">
        <f>3/24000000*OO[[#This Row],[149 (07JUL1985 12:00:00)-Water Temperature (C)]]*OO[[#This Row],[91]]</f>
        <v>1.5480350049412497E-10</v>
      </c>
      <c r="CP127" s="10">
        <f>3/24000000*OO[[#This Row],[150 (07JUL1985 15:00:00)-Water Temperature (C)]]*OO[[#This Row],[92]]</f>
        <v>1.4591005666249999E-10</v>
      </c>
      <c r="CQ127" s="10">
        <f>3/24000000*OO[[#This Row],[151 (07JUL1985 18:00:00)-Water Temperature (C)]]*OO[[#This Row],[93]]</f>
        <v>1.3356026859999998E-10</v>
      </c>
      <c r="CR127" s="10">
        <f>3/24000000*OO[[#This Row],[152 (07JUL1985 21:00:00)-Water Temperature (C)]]*OO[[#This Row],[94]]</f>
        <v>1.202904565212E-10</v>
      </c>
      <c r="CS127" s="10">
        <f>3/24000000*OO[[#This Row],[153 (08JUL1985 00:00:00)-Water Temperature (C)]]*OO[[#This Row],[95]]</f>
        <v>1.0843329925919998E-10</v>
      </c>
      <c r="CT127" s="10">
        <f>3/24000000*OO[[#This Row],[154 (08JUL1985 03:00:00)-Water Temperature (C)]]*OO[[#This Row],[96]]</f>
        <v>9.8623473556424997E-11</v>
      </c>
      <c r="CU127" s="10">
        <f>3/24000000*OO[[#This Row],[155 (08JUL1985 06:00:00)-Water Temperature (C)]]*OO[[#This Row],[97]]</f>
        <v>9.1274460629624991E-11</v>
      </c>
      <c r="CV127" s="10">
        <f>3/24000000*OO[[#This Row],[156 (08JUL1985 09:00:00)-Water Temperature (C)]]*OO[[#This Row],[98]]</f>
        <v>8.7423742433812503E-11</v>
      </c>
      <c r="CW127" s="10">
        <f>3/24000000*OO[[#This Row],[157 (08JUL1985 12:00:00)-Water Temperature (C)]]*OO[[#This Row],[99]]</f>
        <v>8.4322833182999984E-11</v>
      </c>
    </row>
    <row r="128" spans="1:101" x14ac:dyDescent="0.35">
      <c r="A128" t="s">
        <v>133</v>
      </c>
      <c r="B128">
        <v>922.36739999999998</v>
      </c>
      <c r="C128" s="10">
        <f>3/24*OO[[#This Row],[59 (26JUN1985 06:00:00)-Water Temperature (C)]]*OO[[#This Row],[1]]/SUM(OO[1])</f>
        <v>0</v>
      </c>
      <c r="D128" s="10">
        <f>3/24*OO[[#This Row],[60 (26JUN1985 09:00:00)-Water Temperature (C)]]*OO[[#This Row],[2]]/SUM(OO[2])</f>
        <v>0</v>
      </c>
      <c r="E128" s="10">
        <f>3/24*OO[[#This Row],[61 (26JUN1985 12:00:00)-Water Temperature (C)]]*OO[[#This Row],[3]]/SUM(OO[3])</f>
        <v>3.2232445254215965E-38</v>
      </c>
      <c r="F128" s="10">
        <f>3/24*OO[[#This Row],[62 (26JUN1985 15:00:00)-Water Temperature (C)]]*OO[[#This Row],[4]]/SUM(OO[4])</f>
        <v>1.4651245970876262E-24</v>
      </c>
      <c r="G128" s="10">
        <f>3/24*OO[[#This Row],[63 (26JUN1985 18:00:00)-Water Temperature (C)]]*OO[[#This Row],[5]]/SUM(OO[5])</f>
        <v>9.0387195327999644E-12</v>
      </c>
      <c r="H128" s="10">
        <f>3/24*OO[[#This Row],[64 (26JUN1985 21:00:00)-Water Temperature (C)]]*OO[[#This Row],[6]]/SUM(OO[6])</f>
        <v>3.5316098700299228E-5</v>
      </c>
      <c r="I128" s="10">
        <f>3/24*OO[[#This Row],[65 (27JUN1985 00:00:00)-Water Temperature (C)]]*OO[[#This Row],[7]]/SUM(OO[7])</f>
        <v>7.4538410950198142E-3</v>
      </c>
      <c r="J128" s="10">
        <f>3/24*OO[[#This Row],[66 (27JUN1985 03:00:00)-Water Temperature (C)]]*OO[[#This Row],[8]]/SUM(OO[8])</f>
        <v>7.4736021775916914E-2</v>
      </c>
      <c r="K128" s="10">
        <f>3/24*OO[[#This Row],[67 (27JUN1985 06:00:00)-Water Temperature (C)]]*OO[[#This Row],[9]]/SUM(OO[9])</f>
        <v>0.10919593580547612</v>
      </c>
      <c r="L128" s="10">
        <f>3/24*OO[[#This Row],[68 (27JUN1985 09:00:00)-Water Temperature (C)]]*OO[[#This Row],[10]]/SUM(OO[10])</f>
        <v>4.2152448643319455E-2</v>
      </c>
      <c r="M128" s="10">
        <f>3/24*OO[[#This Row],[69 (27JUN1985 12:00:00)-Water Temperature (C)]]*OO[[#This Row],[11]]/SUM(OO[11])</f>
        <v>6.0438978018639671E-3</v>
      </c>
      <c r="N128" s="10">
        <f>3/24*OO[[#This Row],[70 (27JUN1985 15:00:00)-Water Temperature (C)]]*OO[[#This Row],[12]]/SUM(OO[12])</f>
        <v>4.2029263256400167E-4</v>
      </c>
      <c r="O128" s="10">
        <f>3/24*OO[[#This Row],[71 (27JUN1985 18:00:00)-Water Temperature (C)]]*OO[[#This Row],[13]]/SUM(OO[13])</f>
        <v>3.2543975009966193E-5</v>
      </c>
      <c r="P128" s="10">
        <f>3/24*OO[[#This Row],[72 (27JUN1985 21:00:00)-Water Temperature (C)]]*OO[[#This Row],[14]]/SUM(OO[14])</f>
        <v>1.4628970232948511E-5</v>
      </c>
      <c r="Q128" s="10">
        <f>3/24*OO[[#This Row],[73 (28JUN1985 00:00:00)-Water Temperature (C)]]*OO[[#This Row],[15]]/SUM(OO[15])</f>
        <v>1.1388083883759778E-5</v>
      </c>
      <c r="R128" s="10">
        <f>3/24*OO[[#This Row],[74 (28JUN1985 03:00:00)-Water Temperature (C)]]*OO[[#This Row],[16]]/SUM(OO[16])</f>
        <v>9.1678782105136834E-6</v>
      </c>
      <c r="S128" s="10">
        <f>3/24*OO[[#This Row],[75 (28JUN1985 06:00:00)-Water Temperature (C)]]*OO[[#This Row],[17]]/SUM(OO[17])</f>
        <v>7.4390201801148189E-6</v>
      </c>
      <c r="T128" s="10">
        <f>3/24*OO[[#This Row],[76 (28JUN1985 09:00:00)-Water Temperature (C)]]*OO[[#This Row],[18]]/SUM(OO[18])</f>
        <v>6.1693222247418955E-6</v>
      </c>
      <c r="U128" s="10">
        <f>3/24*OO[[#This Row],[77 (28JUN1985 12:00:00)-Water Temperature (C)]]*OO[[#This Row],[19]]/SUM(OO[19])</f>
        <v>5.151386620034745E-6</v>
      </c>
      <c r="V128" s="10">
        <f>3/24000000*OO[[#This Row],[78 (28JUN1985 15:00:00)-Water Temperature (C)]]*OO[[#This Row],[20]]</f>
        <v>4.2260231568749999E-6</v>
      </c>
      <c r="W128" s="10">
        <f>3/24000000*OO[[#This Row],[79 (28JUN1985 18:00:00)-Water Temperature (C)]]*OO[[#This Row],[21]]</f>
        <v>3.4326714927699996E-6</v>
      </c>
      <c r="X128" s="10">
        <f>3/24000000*OO[[#This Row],[80 (28JUN1985 21:00:00)-Water Temperature (C)]]*OO[[#This Row],[22]]</f>
        <v>2.7324854469562498E-6</v>
      </c>
      <c r="Y128" s="10">
        <f>3/24000000*OO[[#This Row],[81 (29JUN1985 00:00:00)-Water Temperature (C)]]*OO[[#This Row],[23]]</f>
        <v>2.1541234636789998E-6</v>
      </c>
      <c r="Z128" s="10">
        <f>3/24000000*OO[[#This Row],[82 (29JUN1985 03:00:00)-Water Temperature (C)]]*OO[[#This Row],[24]]</f>
        <v>1.7263751085315003E-6</v>
      </c>
      <c r="AA128" s="10">
        <f>3/24000000*OO[[#This Row],[83 (29JUN1985 06:00:00)-Water Temperature (C)]]*OO[[#This Row],[25]]</f>
        <v>1.4101030405E-6</v>
      </c>
      <c r="AB128" s="10">
        <f>3/24000000*OO[[#This Row],[84 (29JUN1985 09:00:00)-Water Temperature (C)]]*OO[[#This Row],[26]]</f>
        <v>1.1926060030279998E-6</v>
      </c>
      <c r="AC128" s="10">
        <f>3/24000000*OO[[#This Row],[85 (29JUN1985 12:00:00)-Water Temperature (C)]]*OO[[#This Row],[27]]</f>
        <v>1.0099776406666249E-6</v>
      </c>
      <c r="AD128" s="10">
        <f>3/24000000*OO[[#This Row],[86 (29JUN1985 15:00:00)-Water Temperature (C)]]*OO[[#This Row],[28]]</f>
        <v>8.4401972718749993E-7</v>
      </c>
      <c r="AE128" s="10">
        <f>3/24000000*OO[[#This Row],[88 (29JUN1985 21:00:00)-Water Temperature (C)]]*OO[[#This Row],[30]]</f>
        <v>5.5095760846349999E-7</v>
      </c>
      <c r="AF128" s="10">
        <f>3/24000000*OO[[#This Row],[88 (29JUN1985 21:00:00)-Water Temperature (C)]]*OO[[#This Row],[30]]</f>
        <v>5.5095760846349999E-7</v>
      </c>
      <c r="AG128" s="10">
        <f>3/24000000*OO[[#This Row],[89 (30JUN1985 00:00:00)-Water Temperature (C)]]*OO[[#This Row],[31]]</f>
        <v>4.36208678838875E-7</v>
      </c>
      <c r="AH128" s="10">
        <f>3/24000000*OO[[#This Row],[90 (30JUN1985 03:00:00)-Water Temperature (C)]]*OO[[#This Row],[32]]</f>
        <v>3.5025680593500004E-7</v>
      </c>
      <c r="AI128" s="10">
        <f>3/24000000*OO[[#This Row],[91 (30JUN1985 06:00:00)-Water Temperature (C)]]*OO[[#This Row],[33]]</f>
        <v>2.8634247946525E-7</v>
      </c>
      <c r="AJ128" s="10">
        <f>3/24000000*OO[[#This Row],[92 (30JUN1985 09:00:00)-Water Temperature (C)]]*OO[[#This Row],[34]]</f>
        <v>2.4205822721210003E-7</v>
      </c>
      <c r="AK128" s="10">
        <f>3/24000000*OO[[#This Row],[93 (30JUN1985 12:00:00)-Water Temperature (C)]]*OO[[#This Row],[35]]</f>
        <v>2.0789375331375E-7</v>
      </c>
      <c r="AL128" s="10">
        <f>3/24000000*OO[[#This Row],[94 (30JUN1985 15:00:00)-Water Temperature (C)]]*OO[[#This Row],[36]]</f>
        <v>1.7702733976919999E-7</v>
      </c>
      <c r="AM128" s="10">
        <f>3/24000000*OO[[#This Row],[95 (30JUN1985 18:00:00)-Water Temperature (C)]]*OO[[#This Row],[37]]</f>
        <v>1.4832693395550001E-7</v>
      </c>
      <c r="AN128" s="10">
        <f>3/24000000*OO[[#This Row],[96 (30JUN1985 21:00:00)-Water Temperature (C)]]*OO[[#This Row],[38]]</f>
        <v>1.20918999759825E-7</v>
      </c>
      <c r="AO128" s="10">
        <f>3/24000000*OO[[#This Row],[97 (01JUL1985 00:00:00)-Water Temperature (C)]]*OO[[#This Row],[39]]</f>
        <v>9.7867541382812506E-8</v>
      </c>
      <c r="AP128" s="10">
        <f>3/24000000*OO[[#This Row],[98 (01JUL1985 03:00:00)-Water Temperature (C)]]*OO[[#This Row],[40]]</f>
        <v>8.0820411088462507E-8</v>
      </c>
      <c r="AQ128" s="10">
        <f>3/24000000*OO[[#This Row],[99 (01JUL1985 06:00:00)-Water Temperature (C)]]*OO[[#This Row],[41]]</f>
        <v>6.8444543060600004E-8</v>
      </c>
      <c r="AR128" s="10">
        <f>3/24000000*OO[[#This Row],[100 (01JUL1985 09:00:00)-Water Temperature (C)]]*OO[[#This Row],[42]]</f>
        <v>6.0424780346249992E-8</v>
      </c>
      <c r="AS128" s="10">
        <f>3/24000000*OO[[#This Row],[101 (01JUL1985 12:00:00)-Water Temperature (C)]]*OO[[#This Row],[43]]</f>
        <v>5.3965832544999998E-8</v>
      </c>
      <c r="AT128" s="10">
        <f>3/24000000*OO[[#This Row],[102 (01JUL1985 15:00:00)-Water Temperature (C)]]*OO[[#This Row],[44]]</f>
        <v>4.7393887824562501E-8</v>
      </c>
      <c r="AU128" s="10">
        <f>3/24000000*OO[[#This Row],[103 (01JUL1985 18:00:00)-Water Temperature (C)]]*OO[[#This Row],[45]]</f>
        <v>4.1064322713224995E-8</v>
      </c>
      <c r="AV128" s="10">
        <f>3/24000000*OO[[#This Row],[104 (01JUL1985 21:00:00)-Water Temperature (C)]]*OO[[#This Row],[46]]</f>
        <v>3.48514669689E-8</v>
      </c>
      <c r="AW128" s="10">
        <f>3/24000000*OO[[#This Row],[105 (02JUL1985 00:00:00)-Water Temperature (C)]]*OO[[#This Row],[47]]</f>
        <v>2.9824316223374994E-8</v>
      </c>
      <c r="AX128" s="10">
        <f>3/24000000*OO[[#This Row],[106 (02JUL1985 03:00:00)-Water Temperature (C)]]*OO[[#This Row],[48]]</f>
        <v>2.5967173788074996E-8</v>
      </c>
      <c r="AY128" s="10">
        <f>3/24000000*OO[[#This Row],[107 (02JUL1985 06:00:00)-Water Temperature (C)]]*OO[[#This Row],[49]]</f>
        <v>2.2967935885839997E-8</v>
      </c>
      <c r="AZ128" s="10">
        <f>3/24000000*OO[[#This Row],[108 (02JUL1985 09:00:00)-Water Temperature (C)]]*OO[[#This Row],[50]]</f>
        <v>2.0373937542348751E-8</v>
      </c>
      <c r="BA128" s="10">
        <f>3/24000000*OO[[#This Row],[109 (02JUL1985 12:00:00)-Water Temperature (C)]]*OO[[#This Row],[51]]</f>
        <v>1.8324221524299997E-8</v>
      </c>
      <c r="BB128" s="10">
        <f>3/24000000*OO[[#This Row],[110 (02JUL1985 15:00:00)-Water Temperature (C)]]*OO[[#This Row],[52]]</f>
        <v>1.6524331911937498E-8</v>
      </c>
      <c r="BC128" s="10">
        <f>3/24000000*OO[[#This Row],[111 (02JUL1985 18:00:00)-Water Temperature (C)]]*OO[[#This Row],[53]]</f>
        <v>1.4737348924312499E-8</v>
      </c>
      <c r="BD128" s="10">
        <f>3/24000000*OO[[#This Row],[112 (02JUL1985 21:00:00)-Water Temperature (C)]]*OO[[#This Row],[54]]</f>
        <v>1.284267461706625E-8</v>
      </c>
      <c r="BE128" s="10">
        <f>3/24000000*OO[[#This Row],[113 (03JUL1985 00:00:00)-Water Temperature (C)]]*OO[[#This Row],[55]]</f>
        <v>1.1008508372204998E-8</v>
      </c>
      <c r="BF128" s="10">
        <f>3/24000000*OO[[#This Row],[114 (03JUL1985 03:00:00)-Water Temperature (C)]]*OO[[#This Row],[56]]</f>
        <v>9.5358113413049988E-9</v>
      </c>
      <c r="BG128" s="10">
        <f>3/24000000*OO[[#This Row],[115 (03JUL1985 06:00:00)-Water Temperature (C)]]*OO[[#This Row],[57]]</f>
        <v>8.3238735946799978E-9</v>
      </c>
      <c r="BH128" s="10">
        <f>3/24000000*OO[[#This Row],[116 (03JUL1985 09:00:00)-Water Temperature (C)]]*OO[[#This Row],[58]]</f>
        <v>7.4472257278587495E-9</v>
      </c>
      <c r="BI128" s="10">
        <f>3/24000000*OO[[#This Row],[117 (03JUL1985 12:00:00)-Water Temperature (C)]]*OO[[#This Row],[59]]</f>
        <v>6.702639473969999E-9</v>
      </c>
      <c r="BJ128" s="10">
        <f>3/24000000*OO[[#This Row],[118 (03JUL1985 15:00:00)-Water Temperature (C)]]*OO[[#This Row],[60]]</f>
        <v>5.966242054575E-9</v>
      </c>
      <c r="BK128" s="10">
        <f>3/24000000*OO[[#This Row],[119 (03JUL1985 18:00:00)-Water Temperature (C)]]*OO[[#This Row],[61]]</f>
        <v>5.2446002288749999E-9</v>
      </c>
      <c r="BL128" s="10">
        <f>3/24000000*OO[[#This Row],[120 (03JUL1985 21:00:00)-Water Temperature (C)]]*OO[[#This Row],[62]]</f>
        <v>4.4856465280699996E-9</v>
      </c>
      <c r="BM128" s="10">
        <f>3/24000000*OO[[#This Row],[121 (04JUL1985 00:00:00)-Water Temperature (C)]]*OO[[#This Row],[63]]</f>
        <v>3.8071089654187498E-9</v>
      </c>
      <c r="BN128" s="10">
        <f>3/24000000*OO[[#This Row],[122 (04JUL1985 03:00:00)-Water Temperature (C)]]*OO[[#This Row],[64]]</f>
        <v>3.2743271897424998E-9</v>
      </c>
      <c r="BO128" s="10">
        <f>3/24000000*OO[[#This Row],[123 (04JUL1985 06:00:00)-Water Temperature (C)]]*OO[[#This Row],[65]]</f>
        <v>2.8712468779625E-9</v>
      </c>
      <c r="BP128" s="10">
        <f>3/24000000*OO[[#This Row],[124 (04JUL1985 09:00:00)-Water Temperature (C)]]*OO[[#This Row],[66]]</f>
        <v>2.6089032939524997E-9</v>
      </c>
      <c r="BQ128" s="10">
        <f>3/24000000*OO[[#This Row],[125 (04JUL1985 12:00:00)-Water Temperature (C)]]*OO[[#This Row],[67]]</f>
        <v>2.3741263659581252E-9</v>
      </c>
      <c r="BR128" s="10">
        <f>3/24000000*OO[[#This Row],[126 (04JUL1985 15:00:00)-Water Temperature (C)]]*OO[[#This Row],[68]]</f>
        <v>2.1268510223879996E-9</v>
      </c>
      <c r="BS128" s="10">
        <f>3/24000000*OO[[#This Row],[127 (04JUL1985 18:00:00)-Water Temperature (C)]]*OO[[#This Row],[69]]</f>
        <v>1.8681909933097498E-9</v>
      </c>
      <c r="BT128" s="10">
        <f>3/24000000*OO[[#This Row],[128 (04JUL1985 21:00:00)-Water Temperature (C)]]*OO[[#This Row],[70]]</f>
        <v>1.613216871220625E-9</v>
      </c>
      <c r="BU128" s="10">
        <f>3/24000000*OO[[#This Row],[129 (05JUL1985 00:00:00)-Water Temperature (C)]]*OO[[#This Row],[71]]</f>
        <v>1.3873568872659998E-9</v>
      </c>
      <c r="BV128" s="10">
        <f>3/24000000*OO[[#This Row],[130 (05JUL1985 03:00:00)-Water Temperature (C)]]*OO[[#This Row],[72]]</f>
        <v>1.2108772518915001E-9</v>
      </c>
      <c r="BW128" s="10">
        <f>3/24000000*OO[[#This Row],[131 (05JUL1985 06:00:00)-Water Temperature (C)]]*OO[[#This Row],[73]]</f>
        <v>1.0726155885855E-9</v>
      </c>
      <c r="BX128" s="10">
        <f>3/24000000*OO[[#This Row],[132 (05JUL1985 09:00:00)-Water Temperature (C)]]*OO[[#This Row],[74]]</f>
        <v>9.8189949273587474E-10</v>
      </c>
      <c r="BY128" s="10">
        <f>3/24000000*OO[[#This Row],[133 (05JUL1985 12:00:00)-Water Temperature (C)]]*OO[[#This Row],[75]]</f>
        <v>9.0610390912274999E-10</v>
      </c>
      <c r="BZ128" s="10">
        <f>3/24000000*OO[[#This Row],[134 (05JUL1985 15:00:00)-Water Temperature (C)]]*OO[[#This Row],[76]]</f>
        <v>8.3042131099124998E-10</v>
      </c>
      <c r="CA128" s="10">
        <f>3/24000000*OO[[#This Row],[135 (05JUL1985 18:00:00)-Water Temperature (C)]]*OO[[#This Row],[77]]</f>
        <v>7.5128196706412487E-10</v>
      </c>
      <c r="CB128" s="10">
        <f>3/24000000*OO[[#This Row],[136 (05JUL1985 21:00:00)-Water Temperature (C)]]*OO[[#This Row],[78]]</f>
        <v>6.631010775874999E-10</v>
      </c>
      <c r="CC128" s="10">
        <f>3/24000000*OO[[#This Row],[137 (06JUL1985 00:00:00)-Water Temperature (C)]]*OO[[#This Row],[79]]</f>
        <v>5.8290402407075002E-10</v>
      </c>
      <c r="CD128" s="10">
        <f>3/24000000*OO[[#This Row],[138 (06JUL1985 03:00:00)-Water Temperature (C)]]*OO[[#This Row],[80]]</f>
        <v>5.2059281799487491E-10</v>
      </c>
      <c r="CE128" s="10">
        <f>3/24000000*OO[[#This Row],[139 (06JUL1985 06:00:00)-Water Temperature (C)]]*OO[[#This Row],[81]]</f>
        <v>4.7336603743799999E-10</v>
      </c>
      <c r="CF128" s="10">
        <f>3/24000000*OO[[#This Row],[140 (06JUL1985 09:00:00)-Water Temperature (C)]]*OO[[#This Row],[82]]</f>
        <v>4.4701112963812498E-10</v>
      </c>
      <c r="CG128" s="10">
        <f>3/24000000*OO[[#This Row],[141 (06JUL1985 12:00:00)-Water Temperature (C)]]*OO[[#This Row],[83]]</f>
        <v>4.2228033672237497E-10</v>
      </c>
      <c r="CH128" s="10">
        <f>3/24000000*OO[[#This Row],[142 (06JUL1985 15:00:00)-Water Temperature (C)]]*OO[[#This Row],[84]]</f>
        <v>3.9289333260100003E-10</v>
      </c>
      <c r="CI128" s="10">
        <f>3/24000000*OO[[#This Row],[143 (06JUL1985 18:00:00)-Water Temperature (C)]]*OO[[#This Row],[85]]</f>
        <v>3.5977866214424995E-10</v>
      </c>
      <c r="CJ128" s="10">
        <f>3/24000000*OO[[#This Row],[144 (06JUL1985 21:00:00)-Water Temperature (C)]]*OO[[#This Row],[86]]</f>
        <v>3.2034474654999998E-10</v>
      </c>
      <c r="CK128" s="10">
        <f>3/24000000*OO[[#This Row],[145 (07JUL1985 00:00:00)-Water Temperature (C)]]*OO[[#This Row],[87]]</f>
        <v>2.8359406114324999E-10</v>
      </c>
      <c r="CL128" s="10">
        <f>3/24000000*OO[[#This Row],[146 (07JUL1985 03:00:00)-Water Temperature (C)]]*OO[[#This Row],[88]]</f>
        <v>2.5421506197404993E-10</v>
      </c>
      <c r="CM128" s="10">
        <f>3/24000000*OO[[#This Row],[147 (07JUL1985 06:00:00)-Water Temperature (C)]]*OO[[#This Row],[89]]</f>
        <v>2.3078802990982498E-10</v>
      </c>
      <c r="CN128" s="10">
        <f>3/24000000*OO[[#This Row],[148 (07JUL1985 09:00:00)-Water Temperature (C)]]*OO[[#This Row],[90]]</f>
        <v>2.1314274266759997E-10</v>
      </c>
      <c r="CO128" s="10">
        <f>3/24000000*OO[[#This Row],[149 (07JUL1985 12:00:00)-Water Temperature (C)]]*OO[[#This Row],[91]]</f>
        <v>2.00412042519975E-10</v>
      </c>
      <c r="CP128" s="10">
        <f>3/24000000*OO[[#This Row],[150 (07JUL1985 15:00:00)-Water Temperature (C)]]*OO[[#This Row],[92]]</f>
        <v>1.892298656751125E-10</v>
      </c>
      <c r="CQ128" s="10">
        <f>3/24000000*OO[[#This Row],[151 (07JUL1985 18:00:00)-Water Temperature (C)]]*OO[[#This Row],[93]]</f>
        <v>1.7340412793219998E-10</v>
      </c>
      <c r="CR128" s="10">
        <f>3/24000000*OO[[#This Row],[152 (07JUL1985 21:00:00)-Water Temperature (C)]]*OO[[#This Row],[94]]</f>
        <v>1.5615596953079999E-10</v>
      </c>
      <c r="CS128" s="10">
        <f>3/24000000*OO[[#This Row],[153 (08JUL1985 00:00:00)-Water Temperature (C)]]*OO[[#This Row],[95]]</f>
        <v>1.4070125780639999E-10</v>
      </c>
      <c r="CT128" s="10">
        <f>3/24000000*OO[[#This Row],[154 (08JUL1985 03:00:00)-Water Temperature (C)]]*OO[[#This Row],[96]]</f>
        <v>1.2777714747687501E-10</v>
      </c>
      <c r="CU128" s="10">
        <f>3/24000000*OO[[#This Row],[155 (08JUL1985 06:00:00)-Water Temperature (C)]]*OO[[#This Row],[97]]</f>
        <v>1.1804872791624999E-10</v>
      </c>
      <c r="CV128" s="10">
        <f>3/24000000*OO[[#This Row],[156 (08JUL1985 09:00:00)-Water Temperature (C)]]*OO[[#This Row],[98]]</f>
        <v>1.1302321337614999E-10</v>
      </c>
      <c r="CW128" s="10">
        <f>3/24000000*OO[[#This Row],[157 (08JUL1985 12:00:00)-Water Temperature (C)]]*OO[[#This Row],[99]]</f>
        <v>1.0910377815787499E-10</v>
      </c>
    </row>
    <row r="129" spans="1:101" x14ac:dyDescent="0.35">
      <c r="A129" t="s">
        <v>134</v>
      </c>
      <c r="B129">
        <v>891.01570000000004</v>
      </c>
      <c r="C129" s="10">
        <f>3/24*OO[[#This Row],[59 (26JUN1985 06:00:00)-Water Temperature (C)]]*OO[[#This Row],[1]]/SUM(OO[1])</f>
        <v>0</v>
      </c>
      <c r="D129" s="10">
        <f>3/24*OO[[#This Row],[60 (26JUN1985 09:00:00)-Water Temperature (C)]]*OO[[#This Row],[2]]/SUM(OO[2])</f>
        <v>0</v>
      </c>
      <c r="E129" s="10">
        <f>3/24*OO[[#This Row],[61 (26JUN1985 12:00:00)-Water Temperature (C)]]*OO[[#This Row],[3]]/SUM(OO[3])</f>
        <v>4.0362487562613006E-39</v>
      </c>
      <c r="F129" s="10">
        <f>3/24*OO[[#This Row],[62 (26JUN1985 15:00:00)-Water Temperature (C)]]*OO[[#This Row],[4]]/SUM(OO[4])</f>
        <v>2.174890721556643E-25</v>
      </c>
      <c r="G129" s="10">
        <f>3/24*OO[[#This Row],[63 (26JUN1985 18:00:00)-Water Temperature (C)]]*OO[[#This Row],[5]]/SUM(OO[5])</f>
        <v>1.3010006020540181E-12</v>
      </c>
      <c r="H129" s="10">
        <f>3/24*OO[[#This Row],[64 (26JUN1985 21:00:00)-Water Temperature (C)]]*OO[[#This Row],[6]]/SUM(OO[6])</f>
        <v>1.8102373551757869E-5</v>
      </c>
      <c r="I129" s="10">
        <f>3/24*OO[[#This Row],[65 (27JUN1985 00:00:00)-Water Temperature (C)]]*OO[[#This Row],[7]]/SUM(OO[7])</f>
        <v>5.2929984335185181E-3</v>
      </c>
      <c r="J129" s="10">
        <f>3/24*OO[[#This Row],[66 (27JUN1985 03:00:00)-Water Temperature (C)]]*OO[[#This Row],[8]]/SUM(OO[8])</f>
        <v>6.5284415471061202E-2</v>
      </c>
      <c r="K129" s="10">
        <f>3/24*OO[[#This Row],[67 (27JUN1985 06:00:00)-Water Temperature (C)]]*OO[[#This Row],[9]]/SUM(OO[9])</f>
        <v>0.11145305713416301</v>
      </c>
      <c r="L129" s="10">
        <f>3/24*OO[[#This Row],[68 (27JUN1985 09:00:00)-Water Temperature (C)]]*OO[[#This Row],[10]]/SUM(OO[10])</f>
        <v>4.870521916352151E-2</v>
      </c>
      <c r="M129" s="10">
        <f>3/24*OO[[#This Row],[69 (27JUN1985 12:00:00)-Water Temperature (C)]]*OO[[#This Row],[11]]/SUM(OO[11])</f>
        <v>7.7202577077502259E-3</v>
      </c>
      <c r="N129" s="10">
        <f>3/24*OO[[#This Row],[70 (27JUN1985 15:00:00)-Water Temperature (C)]]*OO[[#This Row],[12]]/SUM(OO[12])</f>
        <v>5.7528061409797913E-4</v>
      </c>
      <c r="O129" s="10">
        <f>3/24*OO[[#This Row],[71 (27JUN1985 18:00:00)-Water Temperature (C)]]*OO[[#This Row],[13]]/SUM(OO[13])</f>
        <v>3.999127845831701E-5</v>
      </c>
      <c r="P129" s="10">
        <f>3/24*OO[[#This Row],[72 (27JUN1985 21:00:00)-Water Temperature (C)]]*OO[[#This Row],[14]]/SUM(OO[14])</f>
        <v>1.5069970523765021E-5</v>
      </c>
      <c r="Q129" s="10">
        <f>3/24*OO[[#This Row],[73 (28JUN1985 00:00:00)-Water Temperature (C)]]*OO[[#This Row],[15]]/SUM(OO[15])</f>
        <v>1.1578829466783056E-5</v>
      </c>
      <c r="R129" s="10">
        <f>3/24*OO[[#This Row],[74 (28JUN1985 03:00:00)-Water Temperature (C)]]*OO[[#This Row],[16]]/SUM(OO[16])</f>
        <v>9.3103387299687895E-6</v>
      </c>
      <c r="S129" s="10">
        <f>3/24*OO[[#This Row],[75 (28JUN1985 06:00:00)-Water Temperature (C)]]*OO[[#This Row],[17]]/SUM(OO[17])</f>
        <v>7.5500585962627573E-6</v>
      </c>
      <c r="T129" s="10">
        <f>3/24*OO[[#This Row],[76 (28JUN1985 09:00:00)-Water Temperature (C)]]*OO[[#This Row],[18]]/SUM(OO[18])</f>
        <v>6.2609058385197655E-6</v>
      </c>
      <c r="U129" s="10">
        <f>3/24*OO[[#This Row],[77 (28JUN1985 12:00:00)-Water Temperature (C)]]*OO[[#This Row],[19]]/SUM(OO[19])</f>
        <v>5.2316101398951085E-6</v>
      </c>
      <c r="V129" s="10">
        <f>3/24000000*OO[[#This Row],[78 (28JUN1985 15:00:00)-Water Temperature (C)]]*OO[[#This Row],[20]]</f>
        <v>4.2980714852999998E-6</v>
      </c>
      <c r="W129" s="10">
        <f>3/24000000*OO[[#This Row],[79 (28JUN1985 18:00:00)-Water Temperature (C)]]*OO[[#This Row],[21]]</f>
        <v>3.49379707133625E-6</v>
      </c>
      <c r="X129" s="10">
        <f>3/24000000*OO[[#This Row],[80 (28JUN1985 21:00:00)-Water Temperature (C)]]*OO[[#This Row],[22]]</f>
        <v>2.7827632849499996E-6</v>
      </c>
      <c r="Y129" s="10">
        <f>3/24000000*OO[[#This Row],[81 (29JUN1985 00:00:00)-Water Temperature (C)]]*OO[[#This Row],[23]]</f>
        <v>2.1916623357507498E-6</v>
      </c>
      <c r="Z129" s="10">
        <f>3/24000000*OO[[#This Row],[82 (29JUN1985 03:00:00)-Water Temperature (C)]]*OO[[#This Row],[24]]</f>
        <v>1.75348038075E-6</v>
      </c>
      <c r="AA129" s="10">
        <f>3/24000000*OO[[#This Row],[83 (29JUN1985 06:00:00)-Water Temperature (C)]]*OO[[#This Row],[25]]</f>
        <v>1.4305038721061251E-6</v>
      </c>
      <c r="AB129" s="10">
        <f>3/24000000*OO[[#This Row],[84 (29JUN1985 09:00:00)-Water Temperature (C)]]*OO[[#This Row],[26]]</f>
        <v>1.20935713953675E-6</v>
      </c>
      <c r="AC129" s="10">
        <f>3/24000000*OO[[#This Row],[85 (29JUN1985 12:00:00)-Water Temperature (C)]]*OO[[#This Row],[27]]</f>
        <v>1.025258876388125E-6</v>
      </c>
      <c r="AD129" s="10">
        <f>3/24000000*OO[[#This Row],[86 (29JUN1985 15:00:00)-Water Temperature (C)]]*OO[[#This Row],[28]]</f>
        <v>8.5789367345374994E-7</v>
      </c>
      <c r="AE129" s="10">
        <f>3/24000000*OO[[#This Row],[88 (29JUN1985 21:00:00)-Water Temperature (C)]]*OO[[#This Row],[30]]</f>
        <v>5.6090667387600006E-7</v>
      </c>
      <c r="AF129" s="10">
        <f>3/24000000*OO[[#This Row],[88 (29JUN1985 21:00:00)-Water Temperature (C)]]*OO[[#This Row],[30]]</f>
        <v>5.6090667387600006E-7</v>
      </c>
      <c r="AG129" s="10">
        <f>3/24000000*OO[[#This Row],[89 (30JUN1985 00:00:00)-Water Temperature (C)]]*OO[[#This Row],[31]]</f>
        <v>4.4359490462049999E-7</v>
      </c>
      <c r="AH129" s="10">
        <f>3/24000000*OO[[#This Row],[90 (30JUN1985 03:00:00)-Water Temperature (C)]]*OO[[#This Row],[32]]</f>
        <v>3.5568292333399995E-7</v>
      </c>
      <c r="AI129" s="10">
        <f>3/24000000*OO[[#This Row],[91 (30JUN1985 06:00:00)-Water Temperature (C)]]*OO[[#This Row],[33]]</f>
        <v>2.9039316659875001E-7</v>
      </c>
      <c r="AJ129" s="10">
        <f>3/24000000*OO[[#This Row],[92 (30JUN1985 09:00:00)-Water Temperature (C)]]*OO[[#This Row],[34]]</f>
        <v>2.4520026787812495E-7</v>
      </c>
      <c r="AK129" s="10">
        <f>3/24000000*OO[[#This Row],[93 (30JUN1985 12:00:00)-Water Temperature (C)]]*OO[[#This Row],[35]]</f>
        <v>2.1069288294127499E-7</v>
      </c>
      <c r="AL129" s="10">
        <f>3/24000000*OO[[#This Row],[94 (30JUN1985 15:00:00)-Water Temperature (C)]]*OO[[#This Row],[36]]</f>
        <v>1.7961531378524997E-7</v>
      </c>
      <c r="AM129" s="10">
        <f>3/24000000*OO[[#This Row],[95 (30JUN1985 18:00:00)-Water Temperature (C)]]*OO[[#This Row],[37]]</f>
        <v>1.5062679095625001E-7</v>
      </c>
      <c r="AN129" s="10">
        <f>3/24000000*OO[[#This Row],[96 (30JUN1985 21:00:00)-Water Temperature (C)]]*OO[[#This Row],[38]]</f>
        <v>1.2283568489928749E-7</v>
      </c>
      <c r="AO129" s="10">
        <f>3/24000000*OO[[#This Row],[97 (01JUL1985 00:00:00)-Water Temperature (C)]]*OO[[#This Row],[39]]</f>
        <v>9.9293372770499987E-8</v>
      </c>
      <c r="AP129" s="10">
        <f>3/24000000*OO[[#This Row],[98 (01JUL1985 03:00:00)-Water Temperature (C)]]*OO[[#This Row],[40]]</f>
        <v>8.18208952732E-8</v>
      </c>
      <c r="AQ129" s="10">
        <f>3/24000000*OO[[#This Row],[99 (01JUL1985 06:00:00)-Water Temperature (C)]]*OO[[#This Row],[41]]</f>
        <v>6.9156256125187502E-8</v>
      </c>
      <c r="AR129" s="10">
        <f>3/24000000*OO[[#This Row],[100 (01JUL1985 09:00:00)-Water Temperature (C)]]*OO[[#This Row],[42]]</f>
        <v>6.0947416206600001E-8</v>
      </c>
      <c r="AS129" s="10">
        <f>3/24000000*OO[[#This Row],[101 (01JUL1985 12:00:00)-Water Temperature (C)]]*OO[[#This Row],[43]]</f>
        <v>5.4446388608374997E-8</v>
      </c>
      <c r="AT129" s="10">
        <f>3/24000000*OO[[#This Row],[102 (01JUL1985 15:00:00)-Water Temperature (C)]]*OO[[#This Row],[44]]</f>
        <v>4.7854270569787503E-8</v>
      </c>
      <c r="AU129" s="10">
        <f>3/24000000*OO[[#This Row],[103 (01JUL1985 18:00:00)-Water Temperature (C)]]*OO[[#This Row],[45]]</f>
        <v>4.1512481226562499E-8</v>
      </c>
      <c r="AV129" s="10">
        <f>3/24000000*OO[[#This Row],[104 (01JUL1985 21:00:00)-Water Temperature (C)]]*OO[[#This Row],[46]]</f>
        <v>3.5238353841575002E-8</v>
      </c>
      <c r="AW129" s="10">
        <f>3/24000000*OO[[#This Row],[105 (02JUL1985 00:00:00)-Water Temperature (C)]]*OO[[#This Row],[47]]</f>
        <v>3.0124301636849999E-8</v>
      </c>
      <c r="AX129" s="10">
        <f>3/24000000*OO[[#This Row],[106 (02JUL1985 03:00:00)-Water Temperature (C)]]*OO[[#This Row],[48]]</f>
        <v>2.61842661369E-8</v>
      </c>
      <c r="AY129" s="10">
        <f>3/24000000*OO[[#This Row],[107 (02JUL1985 06:00:00)-Water Temperature (C)]]*OO[[#This Row],[49]]</f>
        <v>2.3129062730249998E-8</v>
      </c>
      <c r="AZ129" s="10">
        <f>3/24000000*OO[[#This Row],[108 (02JUL1985 09:00:00)-Water Temperature (C)]]*OO[[#This Row],[50]]</f>
        <v>2.0516400695919998E-8</v>
      </c>
      <c r="BA129" s="10">
        <f>3/24000000*OO[[#This Row],[109 (02JUL1985 12:00:00)-Water Temperature (C)]]*OO[[#This Row],[51]]</f>
        <v>1.8457927120833752E-8</v>
      </c>
      <c r="BB129" s="10">
        <f>3/24000000*OO[[#This Row],[110 (02JUL1985 15:00:00)-Water Temperature (C)]]*OO[[#This Row],[52]]</f>
        <v>1.6666212197860001E-8</v>
      </c>
      <c r="BC129" s="10">
        <f>3/24000000*OO[[#This Row],[111 (02JUL1985 18:00:00)-Water Temperature (C)]]*OO[[#This Row],[53]]</f>
        <v>1.4874234432125002E-8</v>
      </c>
      <c r="BD129" s="10">
        <f>3/24000000*OO[[#This Row],[112 (02JUL1985 21:00:00)-Water Temperature (C)]]*OO[[#This Row],[54]]</f>
        <v>1.2968535213095001E-8</v>
      </c>
      <c r="BE129" s="10">
        <f>3/24000000*OO[[#This Row],[113 (03JUL1985 00:00:00)-Water Temperature (C)]]*OO[[#This Row],[55]]</f>
        <v>1.1109008164047499E-8</v>
      </c>
      <c r="BF129" s="10">
        <f>3/24000000*OO[[#This Row],[114 (03JUL1985 03:00:00)-Water Temperature (C)]]*OO[[#This Row],[56]]</f>
        <v>9.6148611410774988E-9</v>
      </c>
      <c r="BG129" s="10">
        <f>3/24000000*OO[[#This Row],[115 (03JUL1985 06:00:00)-Water Temperature (C)]]*OO[[#This Row],[57]]</f>
        <v>8.3879373455250003E-9</v>
      </c>
      <c r="BH129" s="10">
        <f>3/24000000*OO[[#This Row],[116 (03JUL1985 09:00:00)-Water Temperature (C)]]*OO[[#This Row],[58]]</f>
        <v>7.4998721101674989E-9</v>
      </c>
      <c r="BI129" s="10">
        <f>3/24000000*OO[[#This Row],[117 (03JUL1985 12:00:00)-Water Temperature (C)]]*OO[[#This Row],[59]]</f>
        <v>6.7567746912649999E-9</v>
      </c>
      <c r="BJ129" s="10">
        <f>3/24000000*OO[[#This Row],[118 (03JUL1985 15:00:00)-Water Temperature (C)]]*OO[[#This Row],[60]]</f>
        <v>6.0199107871499998E-9</v>
      </c>
      <c r="BK129" s="10">
        <f>3/24000000*OO[[#This Row],[119 (03JUL1985 18:00:00)-Water Temperature (C)]]*OO[[#This Row],[61]]</f>
        <v>5.2966761721349995E-9</v>
      </c>
      <c r="BL129" s="10">
        <f>3/24000000*OO[[#This Row],[120 (03JUL1985 21:00:00)-Water Temperature (C)]]*OO[[#This Row],[62]]</f>
        <v>4.5356041562725003E-9</v>
      </c>
      <c r="BM129" s="10">
        <f>3/24000000*OO[[#This Row],[121 (04JUL1985 00:00:00)-Water Temperature (C)]]*OO[[#This Row],[63]]</f>
        <v>3.8477623084537497E-9</v>
      </c>
      <c r="BN129" s="10">
        <f>3/24000000*OO[[#This Row],[122 (04JUL1985 03:00:00)-Water Temperature (C)]]*OO[[#This Row],[64]]</f>
        <v>3.3043140610987502E-9</v>
      </c>
      <c r="BO129" s="10">
        <f>3/24000000*OO[[#This Row],[123 (04JUL1985 06:00:00)-Water Temperature (C)]]*OO[[#This Row],[65]]</f>
        <v>2.8926116165699998E-9</v>
      </c>
      <c r="BP129" s="10">
        <f>3/24000000*OO[[#This Row],[124 (04JUL1985 09:00:00)-Water Temperature (C)]]*OO[[#This Row],[66]]</f>
        <v>2.6268414928350005E-9</v>
      </c>
      <c r="BQ129" s="10">
        <f>3/24000000*OO[[#This Row],[125 (04JUL1985 12:00:00)-Water Temperature (C)]]*OO[[#This Row],[67]]</f>
        <v>2.3925105327112496E-9</v>
      </c>
      <c r="BR129" s="10">
        <f>3/24000000*OO[[#This Row],[126 (04JUL1985 15:00:00)-Water Temperature (C)]]*OO[[#This Row],[68]]</f>
        <v>2.1453774851916252E-9</v>
      </c>
      <c r="BS129" s="10">
        <f>3/24000000*OO[[#This Row],[127 (04JUL1985 18:00:00)-Water Temperature (C)]]*OO[[#This Row],[69]]</f>
        <v>1.88643443566875E-9</v>
      </c>
      <c r="BT129" s="10">
        <f>3/24000000*OO[[#This Row],[128 (04JUL1985 21:00:00)-Water Temperature (C)]]*OO[[#This Row],[70]]</f>
        <v>1.6294167101362501E-9</v>
      </c>
      <c r="BU129" s="10">
        <f>3/24000000*OO[[#This Row],[129 (05JUL1985 00:00:00)-Water Temperature (C)]]*OO[[#This Row],[71]]</f>
        <v>1.3999401483243749E-9</v>
      </c>
      <c r="BV129" s="10">
        <f>3/24000000*OO[[#This Row],[130 (05JUL1985 03:00:00)-Water Temperature (C)]]*OO[[#This Row],[72]]</f>
        <v>1.2201801279424997E-9</v>
      </c>
      <c r="BW129" s="10">
        <f>3/24000000*OO[[#This Row],[131 (05JUL1985 06:00:00)-Water Temperature (C)]]*OO[[#This Row],[73]]</f>
        <v>1.0795709069549998E-9</v>
      </c>
      <c r="BX129" s="10">
        <f>3/24000000*OO[[#This Row],[132 (05JUL1985 09:00:00)-Water Temperature (C)]]*OO[[#This Row],[74]]</f>
        <v>9.8743734529349993E-10</v>
      </c>
      <c r="BY129" s="10">
        <f>3/24000000*OO[[#This Row],[133 (05JUL1985 12:00:00)-Water Temperature (C)]]*OO[[#This Row],[75]]</f>
        <v>9.1157031172999999E-10</v>
      </c>
      <c r="BZ129" s="10">
        <f>3/24000000*OO[[#This Row],[134 (05JUL1985 15:00:00)-Water Temperature (C)]]*OO[[#This Row],[76]]</f>
        <v>8.3613869248537492E-10</v>
      </c>
      <c r="CA129" s="10">
        <f>3/24000000*OO[[#This Row],[135 (05JUL1985 18:00:00)-Water Temperature (C)]]*OO[[#This Row],[77]]</f>
        <v>7.5703797869999995E-10</v>
      </c>
      <c r="CB129" s="10">
        <f>3/24000000*OO[[#This Row],[136 (05JUL1985 21:00:00)-Water Temperature (C)]]*OO[[#This Row],[78]]</f>
        <v>6.6842530465212507E-10</v>
      </c>
      <c r="CC129" s="10">
        <f>3/24000000*OO[[#This Row],[137 (06JUL1985 00:00:00)-Water Temperature (C)]]*OO[[#This Row],[79]]</f>
        <v>5.8684640013749994E-10</v>
      </c>
      <c r="CD129" s="10">
        <f>3/24000000*OO[[#This Row],[138 (06JUL1985 03:00:00)-Water Temperature (C)]]*OO[[#This Row],[80]]</f>
        <v>5.2330540450987504E-10</v>
      </c>
      <c r="CE129" s="10">
        <f>3/24000000*OO[[#This Row],[139 (06JUL1985 06:00:00)-Water Temperature (C)]]*OO[[#This Row],[81]]</f>
        <v>4.7521956278599998E-10</v>
      </c>
      <c r="CF129" s="10">
        <f>3/24000000*OO[[#This Row],[140 (06JUL1985 09:00:00)-Water Temperature (C)]]*OO[[#This Row],[82]]</f>
        <v>4.4858289668550001E-10</v>
      </c>
      <c r="CG129" s="10">
        <f>3/24000000*OO[[#This Row],[141 (06JUL1985 12:00:00)-Water Temperature (C)]]*OO[[#This Row],[83]]</f>
        <v>4.2420651680550001E-10</v>
      </c>
      <c r="CH129" s="10">
        <f>3/24000000*OO[[#This Row],[142 (06JUL1985 15:00:00)-Water Temperature (C)]]*OO[[#This Row],[84]]</f>
        <v>3.9520613424975E-10</v>
      </c>
      <c r="CI129" s="10">
        <f>3/24000000*OO[[#This Row],[143 (06JUL1985 18:00:00)-Water Temperature (C)]]*OO[[#This Row],[85]]</f>
        <v>3.6229207375800003E-10</v>
      </c>
      <c r="CJ129" s="10">
        <f>3/24000000*OO[[#This Row],[144 (06JUL1985 21:00:00)-Water Temperature (C)]]*OO[[#This Row],[86]]</f>
        <v>3.2280853396124999E-10</v>
      </c>
      <c r="CK129" s="10">
        <f>3/24000000*OO[[#This Row],[145 (07JUL1985 00:00:00)-Water Temperature (C)]]*OO[[#This Row],[87]]</f>
        <v>2.8544899598474999E-10</v>
      </c>
      <c r="CL129" s="10">
        <f>3/24000000*OO[[#This Row],[146 (07JUL1985 03:00:00)-Water Temperature (C)]]*OO[[#This Row],[88]]</f>
        <v>2.5550291849035002E-10</v>
      </c>
      <c r="CM129" s="10">
        <f>3/24000000*OO[[#This Row],[147 (07JUL1985 06:00:00)-Water Temperature (C)]]*OO[[#This Row],[89]]</f>
        <v>2.3166162093882501E-10</v>
      </c>
      <c r="CN129" s="10">
        <f>3/24000000*OO[[#This Row],[148 (07JUL1985 09:00:00)-Water Temperature (C)]]*OO[[#This Row],[90]]</f>
        <v>2.1371727454462497E-10</v>
      </c>
      <c r="CO129" s="10">
        <f>3/24000000*OO[[#This Row],[149 (07JUL1985 12:00:00)-Water Temperature (C)]]*OO[[#This Row],[91]]</f>
        <v>2.0093697934097499E-10</v>
      </c>
      <c r="CP129" s="10">
        <f>3/24000000*OO[[#This Row],[150 (07JUL1985 15:00:00)-Water Temperature (C)]]*OO[[#This Row],[92]]</f>
        <v>1.9001326047607501E-10</v>
      </c>
      <c r="CQ129" s="10">
        <f>3/24000000*OO[[#This Row],[151 (07JUL1985 18:00:00)-Water Temperature (C)]]*OO[[#This Row],[93]]</f>
        <v>1.7435135900129998E-10</v>
      </c>
      <c r="CR129" s="10">
        <f>3/24000000*OO[[#This Row],[152 (07JUL1985 21:00:00)-Water Temperature (C)]]*OO[[#This Row],[94]]</f>
        <v>1.5701106570528748E-10</v>
      </c>
      <c r="CS129" s="10">
        <f>3/24000000*OO[[#This Row],[153 (08JUL1985 00:00:00)-Water Temperature (C)]]*OO[[#This Row],[95]]</f>
        <v>1.4141936071981247E-10</v>
      </c>
      <c r="CT129" s="10">
        <f>3/24000000*OO[[#This Row],[154 (08JUL1985 03:00:00)-Water Temperature (C)]]*OO[[#This Row],[96]]</f>
        <v>1.2825972186623749E-10</v>
      </c>
      <c r="CU129" s="10">
        <f>3/24000000*OO[[#This Row],[155 (08JUL1985 06:00:00)-Water Temperature (C)]]*OO[[#This Row],[97]]</f>
        <v>1.1828402232075E-10</v>
      </c>
      <c r="CV129" s="10">
        <f>3/24000000*OO[[#This Row],[156 (08JUL1985 09:00:00)-Water Temperature (C)]]*OO[[#This Row],[98]]</f>
        <v>1.1315506100990001E-10</v>
      </c>
      <c r="CW129" s="10">
        <f>3/24000000*OO[[#This Row],[157 (08JUL1985 12:00:00)-Water Temperature (C)]]*OO[[#This Row],[99]]</f>
        <v>1.0931455519230001E-10</v>
      </c>
    </row>
    <row r="130" spans="1:101" x14ac:dyDescent="0.35">
      <c r="A130" t="s">
        <v>135</v>
      </c>
      <c r="B130">
        <v>930.7373</v>
      </c>
      <c r="C130" s="10">
        <f>3/24*OO[[#This Row],[59 (26JUN1985 06:00:00)-Water Temperature (C)]]*OO[[#This Row],[1]]/SUM(OO[1])</f>
        <v>0</v>
      </c>
      <c r="D130" s="10">
        <f>3/24*OO[[#This Row],[60 (26JUN1985 09:00:00)-Water Temperature (C)]]*OO[[#This Row],[2]]/SUM(OO[2])</f>
        <v>0</v>
      </c>
      <c r="E130" s="10">
        <f>3/24*OO[[#This Row],[61 (26JUN1985 12:00:00)-Water Temperature (C)]]*OO[[#This Row],[3]]/SUM(OO[3])</f>
        <v>3.8039700307738692E-40</v>
      </c>
      <c r="F130" s="10">
        <f>3/24*OO[[#This Row],[62 (26JUN1985 15:00:00)-Water Temperature (C)]]*OO[[#This Row],[4]]/SUM(OO[4])</f>
        <v>2.5814844324454757E-26</v>
      </c>
      <c r="G130" s="10">
        <f>3/24*OO[[#This Row],[63 (26JUN1985 18:00:00)-Water Temperature (C)]]*OO[[#This Row],[5]]/SUM(OO[5])</f>
        <v>1.4737585427951558E-13</v>
      </c>
      <c r="H130" s="10">
        <f>3/24*OO[[#This Row],[64 (26JUN1985 21:00:00)-Water Temperature (C)]]*OO[[#This Row],[6]]/SUM(OO[6])</f>
        <v>8.3067289651822895E-6</v>
      </c>
      <c r="I130" s="10">
        <f>3/24*OO[[#This Row],[65 (27JUN1985 00:00:00)-Water Temperature (C)]]*OO[[#This Row],[7]]/SUM(OO[7])</f>
        <v>3.2978312320000626E-3</v>
      </c>
      <c r="J130" s="10">
        <f>3/24*OO[[#This Row],[66 (27JUN1985 03:00:00)-Water Temperature (C)]]*OO[[#This Row],[8]]/SUM(OO[8])</f>
        <v>4.8877858219231893E-2</v>
      </c>
      <c r="K130" s="10">
        <f>3/24*OO[[#This Row],[67 (27JUN1985 06:00:00)-Water Temperature (C)]]*OO[[#This Row],[9]]/SUM(OO[9])</f>
        <v>9.5232938917262491E-2</v>
      </c>
      <c r="L130" s="10">
        <f>3/24*OO[[#This Row],[68 (27JUN1985 09:00:00)-Water Temperature (C)]]*OO[[#This Row],[10]]/SUM(OO[10])</f>
        <v>4.6140670402564359E-2</v>
      </c>
      <c r="M130" s="10">
        <f>3/24*OO[[#This Row],[69 (27JUN1985 12:00:00)-Water Temperature (C)]]*OO[[#This Row],[11]]/SUM(OO[11])</f>
        <v>7.9210756015640725E-3</v>
      </c>
      <c r="N130" s="10">
        <f>3/24*OO[[#This Row],[70 (27JUN1985 15:00:00)-Water Temperature (C)]]*OO[[#This Row],[12]]/SUM(OO[12])</f>
        <v>6.2391468404610767E-4</v>
      </c>
      <c r="O130" s="10">
        <f>3/24*OO[[#This Row],[71 (27JUN1985 18:00:00)-Water Temperature (C)]]*OO[[#This Row],[13]]/SUM(OO[13])</f>
        <v>4.0729474175273057E-5</v>
      </c>
      <c r="P130" s="10">
        <f>3/24*OO[[#This Row],[72 (27JUN1985 21:00:00)-Water Temperature (C)]]*OO[[#This Row],[14]]/SUM(OO[14])</f>
        <v>1.3148450741879888E-5</v>
      </c>
      <c r="Q130" s="10">
        <f>3/24*OO[[#This Row],[73 (28JUN1985 00:00:00)-Water Temperature (C)]]*OO[[#This Row],[15]]/SUM(OO[15])</f>
        <v>9.9617482406550465E-6</v>
      </c>
      <c r="R130" s="10">
        <f>3/24*OO[[#This Row],[74 (28JUN1985 03:00:00)-Water Temperature (C)]]*OO[[#This Row],[16]]/SUM(OO[16])</f>
        <v>8.0013563571370026E-6</v>
      </c>
      <c r="S130" s="10">
        <f>3/24*OO[[#This Row],[75 (28JUN1985 06:00:00)-Water Temperature (C)]]*OO[[#This Row],[17]]/SUM(OO[17])</f>
        <v>6.4855667968260465E-6</v>
      </c>
      <c r="T130" s="10">
        <f>3/24*OO[[#This Row],[76 (28JUN1985 09:00:00)-Water Temperature (C)]]*OO[[#This Row],[18]]/SUM(OO[18])</f>
        <v>5.3777626025953109E-6</v>
      </c>
      <c r="U130" s="10">
        <f>3/24*OO[[#This Row],[77 (28JUN1985 12:00:00)-Water Temperature (C)]]*OO[[#This Row],[19]]/SUM(OO[19])</f>
        <v>4.4963207191417179E-6</v>
      </c>
      <c r="V130" s="10">
        <f>3/24000000*OO[[#This Row],[78 (28JUN1985 15:00:00)-Water Temperature (C)]]*OO[[#This Row],[20]]</f>
        <v>3.6986621856249996E-6</v>
      </c>
      <c r="W130" s="10">
        <f>3/24000000*OO[[#This Row],[79 (28JUN1985 18:00:00)-Water Temperature (C)]]*OO[[#This Row],[21]]</f>
        <v>3.0082178404424999E-6</v>
      </c>
      <c r="X130" s="10">
        <f>3/24000000*OO[[#This Row],[80 (28JUN1985 21:00:00)-Water Temperature (C)]]*OO[[#This Row],[22]]</f>
        <v>2.3969196859862496E-6</v>
      </c>
      <c r="Y130" s="10">
        <f>3/24000000*OO[[#This Row],[81 (29JUN1985 00:00:00)-Water Temperature (C)]]*OO[[#This Row],[23]]</f>
        <v>1.8864337780750001E-6</v>
      </c>
      <c r="Z130" s="10">
        <f>3/24000000*OO[[#This Row],[82 (29JUN1985 03:00:00)-Water Temperature (C)]]*OO[[#This Row],[24]]</f>
        <v>1.50718606495875E-6</v>
      </c>
      <c r="AA130" s="10">
        <f>3/24000000*OO[[#This Row],[83 (29JUN1985 06:00:00)-Water Temperature (C)]]*OO[[#This Row],[25]]</f>
        <v>1.2283982622491249E-6</v>
      </c>
      <c r="AB130" s="10">
        <f>3/24000000*OO[[#This Row],[84 (29JUN1985 09:00:00)-Water Temperature (C)]]*OO[[#This Row],[26]]</f>
        <v>1.0381471633039999E-6</v>
      </c>
      <c r="AC130" s="10">
        <f>3/24000000*OO[[#This Row],[85 (29JUN1985 12:00:00)-Water Temperature (C)]]*OO[[#This Row],[27]]</f>
        <v>8.8085615819399987E-7</v>
      </c>
      <c r="AD130" s="10">
        <f>3/24000000*OO[[#This Row],[86 (29JUN1985 15:00:00)-Water Temperature (C)]]*OO[[#This Row],[28]]</f>
        <v>7.37774302178125E-7</v>
      </c>
      <c r="AE130" s="10">
        <f>3/24000000*OO[[#This Row],[88 (29JUN1985 21:00:00)-Water Temperature (C)]]*OO[[#This Row],[30]]</f>
        <v>4.8291806541174998E-7</v>
      </c>
      <c r="AF130" s="10">
        <f>3/24000000*OO[[#This Row],[88 (29JUN1985 21:00:00)-Water Temperature (C)]]*OO[[#This Row],[30]]</f>
        <v>4.8291806541174998E-7</v>
      </c>
      <c r="AG130" s="10">
        <f>3/24000000*OO[[#This Row],[89 (30JUN1985 00:00:00)-Water Temperature (C)]]*OO[[#This Row],[31]]</f>
        <v>3.8157375240875004E-7</v>
      </c>
      <c r="AH130" s="10">
        <f>3/24000000*OO[[#This Row],[90 (30JUN1985 03:00:00)-Water Temperature (C)]]*OO[[#This Row],[32]]</f>
        <v>3.0559623858524995E-7</v>
      </c>
      <c r="AI130" s="10">
        <f>3/24000000*OO[[#This Row],[91 (30JUN1985 06:00:00)-Water Temperature (C)]]*OO[[#This Row],[33]]</f>
        <v>2.4923519518161251E-7</v>
      </c>
      <c r="AJ130" s="10">
        <f>3/24000000*OO[[#This Row],[92 (30JUN1985 09:00:00)-Water Temperature (C)]]*OO[[#This Row],[34]]</f>
        <v>2.1027094504076248E-7</v>
      </c>
      <c r="AK130" s="10">
        <f>3/24000000*OO[[#This Row],[93 (30JUN1985 12:00:00)-Water Temperature (C)]]*OO[[#This Row],[35]]</f>
        <v>1.8072695828074998E-7</v>
      </c>
      <c r="AL130" s="10">
        <f>3/24000000*OO[[#This Row],[94 (30JUN1985 15:00:00)-Water Temperature (C)]]*OO[[#This Row],[36]]</f>
        <v>1.542025020895E-7</v>
      </c>
      <c r="AM130" s="10">
        <f>3/24000000*OO[[#This Row],[95 (30JUN1985 18:00:00)-Water Temperature (C)]]*OO[[#This Row],[37]]</f>
        <v>1.2939659100382499E-7</v>
      </c>
      <c r="AN130" s="10">
        <f>3/24000000*OO[[#This Row],[96 (30JUN1985 21:00:00)-Water Temperature (C)]]*OO[[#This Row],[38]]</f>
        <v>1.0554248721450002E-7</v>
      </c>
      <c r="AO130" s="10">
        <f>3/24000000*OO[[#This Row],[97 (01JUL1985 00:00:00)-Water Temperature (C)]]*OO[[#This Row],[39]]</f>
        <v>8.5230907522199992E-8</v>
      </c>
      <c r="AP130" s="10">
        <f>3/24000000*OO[[#This Row],[98 (01JUL1985 03:00:00)-Water Temperature (C)]]*OO[[#This Row],[40]]</f>
        <v>7.0111064941312498E-8</v>
      </c>
      <c r="AQ130" s="10">
        <f>3/24000000*OO[[#This Row],[99 (01JUL1985 06:00:00)-Water Temperature (C)]]*OO[[#This Row],[41]]</f>
        <v>5.9161373392549994E-8</v>
      </c>
      <c r="AR130" s="10">
        <f>3/24000000*OO[[#This Row],[100 (01JUL1985 09:00:00)-Water Temperature (C)]]*OO[[#This Row],[42]]</f>
        <v>5.2069893181424999E-8</v>
      </c>
      <c r="AS130" s="10">
        <f>3/24000000*OO[[#This Row],[101 (01JUL1985 12:00:00)-Water Temperature (C)]]*OO[[#This Row],[43]]</f>
        <v>4.6518711158600003E-8</v>
      </c>
      <c r="AT130" s="10">
        <f>3/24000000*OO[[#This Row],[102 (01JUL1985 15:00:00)-Water Temperature (C)]]*OO[[#This Row],[44]]</f>
        <v>4.0913353152375001E-8</v>
      </c>
      <c r="AU130" s="10">
        <f>3/24000000*OO[[#This Row],[103 (01JUL1985 18:00:00)-Water Temperature (C)]]*OO[[#This Row],[45]]</f>
        <v>3.5520259708424995E-8</v>
      </c>
      <c r="AV130" s="10">
        <f>3/24000000*OO[[#This Row],[104 (01JUL1985 21:00:00)-Water Temperature (C)]]*OO[[#This Row],[46]]</f>
        <v>3.01598168306125E-8</v>
      </c>
      <c r="AW130" s="10">
        <f>3/24000000*OO[[#This Row],[105 (02JUL1985 00:00:00)-Water Temperature (C)]]*OO[[#This Row],[47]]</f>
        <v>2.5762926781312498E-8</v>
      </c>
      <c r="AX130" s="10">
        <f>3/24000000*OO[[#This Row],[106 (02JUL1985 03:00:00)-Water Temperature (C)]]*OO[[#This Row],[48]]</f>
        <v>2.2362764358479998E-8</v>
      </c>
      <c r="AY130" s="10">
        <f>3/24000000*OO[[#This Row],[107 (02JUL1985 06:00:00)-Water Temperature (C)]]*OO[[#This Row],[49]]</f>
        <v>1.9730704412125E-8</v>
      </c>
      <c r="AZ130" s="10">
        <f>3/24000000*OO[[#This Row],[108 (02JUL1985 09:00:00)-Water Temperature (C)]]*OO[[#This Row],[50]]</f>
        <v>1.7500510182124999E-8</v>
      </c>
      <c r="BA130" s="10">
        <f>3/24000000*OO[[#This Row],[109 (02JUL1985 12:00:00)-Water Temperature (C)]]*OO[[#This Row],[51]]</f>
        <v>1.5749254381227499E-8</v>
      </c>
      <c r="BB130" s="10">
        <f>3/24000000*OO[[#This Row],[110 (02JUL1985 15:00:00)-Water Temperature (C)]]*OO[[#This Row],[52]]</f>
        <v>1.42358315063475E-8</v>
      </c>
      <c r="BC130" s="10">
        <f>3/24000000*OO[[#This Row],[111 (02JUL1985 18:00:00)-Water Temperature (C)]]*OO[[#This Row],[53]]</f>
        <v>1.2713060685891249E-8</v>
      </c>
      <c r="BD130" s="10">
        <f>3/24000000*OO[[#This Row],[112 (02JUL1985 21:00:00)-Water Temperature (C)]]*OO[[#This Row],[54]]</f>
        <v>1.1086533899024998E-8</v>
      </c>
      <c r="BE130" s="10">
        <f>3/24000000*OO[[#This Row],[113 (03JUL1985 00:00:00)-Water Temperature (C)]]*OO[[#This Row],[55]]</f>
        <v>9.4924644977899991E-9</v>
      </c>
      <c r="BF130" s="10">
        <f>3/24000000*OO[[#This Row],[114 (03JUL1985 03:00:00)-Water Temperature (C)]]*OO[[#This Row],[56]]</f>
        <v>8.2099658034299998E-9</v>
      </c>
      <c r="BG130" s="10">
        <f>3/24000000*OO[[#This Row],[115 (03JUL1985 06:00:00)-Water Temperature (C)]]*OO[[#This Row],[57]]</f>
        <v>7.1588352289649999E-9</v>
      </c>
      <c r="BH130" s="10">
        <f>3/24000000*OO[[#This Row],[116 (03JUL1985 09:00:00)-Water Temperature (C)]]*OO[[#This Row],[58]]</f>
        <v>6.3978858025287495E-9</v>
      </c>
      <c r="BI130" s="10">
        <f>3/24000000*OO[[#This Row],[117 (03JUL1985 12:00:00)-Water Temperature (C)]]*OO[[#This Row],[59]]</f>
        <v>5.7687685847737499E-9</v>
      </c>
      <c r="BJ130" s="10">
        <f>3/24000000*OO[[#This Row],[118 (03JUL1985 15:00:00)-Water Temperature (C)]]*OO[[#This Row],[60]]</f>
        <v>5.1435172492300003E-9</v>
      </c>
      <c r="BK130" s="10">
        <f>3/24000000*OO[[#This Row],[119 (03JUL1985 18:00:00)-Water Temperature (C)]]*OO[[#This Row],[61]]</f>
        <v>4.5285989872199991E-9</v>
      </c>
      <c r="BL130" s="10">
        <f>3/24000000*OO[[#This Row],[120 (03JUL1985 21:00:00)-Water Temperature (C)]]*OO[[#This Row],[62]]</f>
        <v>3.8813313134200003E-9</v>
      </c>
      <c r="BM130" s="10">
        <f>3/24000000*OO[[#This Row],[121 (04JUL1985 00:00:00)-Water Temperature (C)]]*OO[[#This Row],[63]]</f>
        <v>3.2917142426350002E-9</v>
      </c>
      <c r="BN130" s="10">
        <f>3/24000000*OO[[#This Row],[122 (04JUL1985 03:00:00)-Water Temperature (C)]]*OO[[#This Row],[64]]</f>
        <v>2.8235006775624999E-9</v>
      </c>
      <c r="BO130" s="10">
        <f>3/24000000*OO[[#This Row],[123 (04JUL1985 06:00:00)-Water Temperature (C)]]*OO[[#This Row],[65]]</f>
        <v>2.46845056393125E-9</v>
      </c>
      <c r="BP130" s="10">
        <f>3/24000000*OO[[#This Row],[124 (04JUL1985 09:00:00)-Water Temperature (C)]]*OO[[#This Row],[66]]</f>
        <v>2.240376330950625E-9</v>
      </c>
      <c r="BQ130" s="10">
        <f>3/24000000*OO[[#This Row],[125 (04JUL1985 12:00:00)-Water Temperature (C)]]*OO[[#This Row],[67]]</f>
        <v>2.0418713579030003E-9</v>
      </c>
      <c r="BR130" s="10">
        <f>3/24000000*OO[[#This Row],[126 (04JUL1985 15:00:00)-Water Temperature (C)]]*OO[[#This Row],[68]]</f>
        <v>1.8323264839547499E-9</v>
      </c>
      <c r="BS130" s="10">
        <f>3/24000000*OO[[#This Row],[127 (04JUL1985 18:00:00)-Water Temperature (C)]]*OO[[#This Row],[69]]</f>
        <v>1.6124405460423751E-9</v>
      </c>
      <c r="BT130" s="10">
        <f>3/24000000*OO[[#This Row],[128 (04JUL1985 21:00:00)-Water Temperature (C)]]*OO[[#This Row],[70]]</f>
        <v>1.3929706880374999E-9</v>
      </c>
      <c r="BU130" s="10">
        <f>3/24000000*OO[[#This Row],[129 (05JUL1985 00:00:00)-Water Temperature (C)]]*OO[[#This Row],[71]]</f>
        <v>1.19590264629625E-9</v>
      </c>
      <c r="BV130" s="10">
        <f>3/24000000*OO[[#This Row],[130 (05JUL1985 03:00:00)-Water Temperature (C)]]*OO[[#This Row],[72]]</f>
        <v>1.041175339734375E-9</v>
      </c>
      <c r="BW130" s="10">
        <f>3/24000000*OO[[#This Row],[131 (05JUL1985 06:00:00)-Water Temperature (C)]]*OO[[#This Row],[73]]</f>
        <v>9.2031677638424983E-10</v>
      </c>
      <c r="BX130" s="10">
        <f>3/24000000*OO[[#This Row],[132 (05JUL1985 09:00:00)-Water Temperature (C)]]*OO[[#This Row],[74]]</f>
        <v>8.4121330796000003E-10</v>
      </c>
      <c r="BY130" s="10">
        <f>3/24000000*OO[[#This Row],[133 (05JUL1985 12:00:00)-Water Temperature (C)]]*OO[[#This Row],[75]]</f>
        <v>7.767950674907501E-10</v>
      </c>
      <c r="BZ130" s="10">
        <f>3/24000000*OO[[#This Row],[134 (05JUL1985 15:00:00)-Water Temperature (C)]]*OO[[#This Row],[76]]</f>
        <v>7.1297492635599996E-10</v>
      </c>
      <c r="CA130" s="10">
        <f>3/24000000*OO[[#This Row],[135 (05JUL1985 18:00:00)-Water Temperature (C)]]*OO[[#This Row],[77]]</f>
        <v>6.4590714733199999E-10</v>
      </c>
      <c r="CB130" s="10">
        <f>3/24000000*OO[[#This Row],[136 (05JUL1985 21:00:00)-Water Temperature (C)]]*OO[[#This Row],[78]]</f>
        <v>5.704226641025E-10</v>
      </c>
      <c r="CC130" s="10">
        <f>3/24000000*OO[[#This Row],[137 (06JUL1985 00:00:00)-Water Temperature (C)]]*OO[[#This Row],[79]]</f>
        <v>5.0031384182450002E-10</v>
      </c>
      <c r="CD130" s="10">
        <f>3/24000000*OO[[#This Row],[138 (06JUL1985 03:00:00)-Water Temperature (C)]]*OO[[#This Row],[80]]</f>
        <v>4.4556366120762505E-10</v>
      </c>
      <c r="CE130" s="10">
        <f>3/24000000*OO[[#This Row],[139 (06JUL1985 06:00:00)-Water Temperature (C)]]*OO[[#This Row],[81]]</f>
        <v>4.0424441809162498E-10</v>
      </c>
      <c r="CF130" s="10">
        <f>3/24000000*OO[[#This Row],[140 (06JUL1985 09:00:00)-Water Temperature (C)]]*OO[[#This Row],[82]]</f>
        <v>3.8143520402937497E-10</v>
      </c>
      <c r="CG130" s="10">
        <f>3/24000000*OO[[#This Row],[141 (06JUL1985 12:00:00)-Water Temperature (C)]]*OO[[#This Row],[83]]</f>
        <v>3.61011718663875E-10</v>
      </c>
      <c r="CH130" s="10">
        <f>3/24000000*OO[[#This Row],[142 (06JUL1985 15:00:00)-Water Temperature (C)]]*OO[[#This Row],[84]]</f>
        <v>3.36679875342375E-10</v>
      </c>
      <c r="CI130" s="10">
        <f>3/24000000*OO[[#This Row],[143 (06JUL1985 18:00:00)-Water Temperature (C)]]*OO[[#This Row],[85]]</f>
        <v>3.0890510501125E-10</v>
      </c>
      <c r="CJ130" s="10">
        <f>3/24000000*OO[[#This Row],[144 (06JUL1985 21:00:00)-Water Temperature (C)]]*OO[[#This Row],[86]]</f>
        <v>2.7536906696118751E-10</v>
      </c>
      <c r="CK130" s="10">
        <f>3/24000000*OO[[#This Row],[145 (07JUL1985 00:00:00)-Water Temperature (C)]]*OO[[#This Row],[87]]</f>
        <v>2.4328371652224995E-10</v>
      </c>
      <c r="CL130" s="10">
        <f>3/24000000*OO[[#This Row],[146 (07JUL1985 03:00:00)-Water Temperature (C)]]*OO[[#This Row],[88]]</f>
        <v>2.174999748236E-10</v>
      </c>
      <c r="CM130" s="10">
        <f>3/24000000*OO[[#This Row],[147 (07JUL1985 06:00:00)-Water Temperature (C)]]*OO[[#This Row],[89]]</f>
        <v>1.969942321585E-10</v>
      </c>
      <c r="CN130" s="10">
        <f>3/24000000*OO[[#This Row],[148 (07JUL1985 09:00:00)-Water Temperature (C)]]*OO[[#This Row],[90]]</f>
        <v>1.815632732628E-10</v>
      </c>
      <c r="CO130" s="10">
        <f>3/24000000*OO[[#This Row],[149 (07JUL1985 12:00:00)-Water Temperature (C)]]*OO[[#This Row],[91]]</f>
        <v>1.7069373055485001E-10</v>
      </c>
      <c r="CP130" s="10">
        <f>3/24000000*OO[[#This Row],[150 (07JUL1985 15:00:00)-Water Temperature (C)]]*OO[[#This Row],[92]]</f>
        <v>1.6159749409453749E-10</v>
      </c>
      <c r="CQ130" s="10">
        <f>3/24000000*OO[[#This Row],[151 (07JUL1985 18:00:00)-Water Temperature (C)]]*OO[[#This Row],[93]]</f>
        <v>1.4844347167072501E-10</v>
      </c>
      <c r="CR130" s="10">
        <f>3/24000000*OO[[#This Row],[152 (07JUL1985 21:00:00)-Water Temperature (C)]]*OO[[#This Row],[94]]</f>
        <v>1.3368142322189996E-10</v>
      </c>
      <c r="CS130" s="10">
        <f>3/24000000*OO[[#This Row],[153 (08JUL1985 00:00:00)-Water Temperature (C)]]*OO[[#This Row],[95]]</f>
        <v>1.2037402927439999E-10</v>
      </c>
      <c r="CT130" s="10">
        <f>3/24000000*OO[[#This Row],[154 (08JUL1985 03:00:00)-Water Temperature (C)]]*OO[[#This Row],[96]]</f>
        <v>1.090625620963625E-10</v>
      </c>
      <c r="CU130" s="10">
        <f>3/24000000*OO[[#This Row],[155 (08JUL1985 06:00:00)-Water Temperature (C)]]*OO[[#This Row],[97]]</f>
        <v>1.0043563185309998E-10</v>
      </c>
      <c r="CV130" s="10">
        <f>3/24000000*OO[[#This Row],[156 (08JUL1985 09:00:00)-Water Temperature (C)]]*OO[[#This Row],[98]]</f>
        <v>9.6013541987674998E-11</v>
      </c>
      <c r="CW130" s="10">
        <f>3/24000000*OO[[#This Row],[157 (08JUL1985 12:00:00)-Water Temperature (C)]]*OO[[#This Row],[99]]</f>
        <v>9.2815516484600006E-11</v>
      </c>
    </row>
    <row r="131" spans="1:101" x14ac:dyDescent="0.35">
      <c r="A131" t="s">
        <v>136</v>
      </c>
      <c r="B131">
        <v>913.08939999999996</v>
      </c>
      <c r="C131" s="10">
        <f>3/24*OO[[#This Row],[59 (26JUN1985 06:00:00)-Water Temperature (C)]]*OO[[#This Row],[1]]/SUM(OO[1])</f>
        <v>0</v>
      </c>
      <c r="D131" s="10">
        <f>3/24*OO[[#This Row],[60 (26JUN1985 09:00:00)-Water Temperature (C)]]*OO[[#This Row],[2]]/SUM(OO[2])</f>
        <v>0</v>
      </c>
      <c r="E131" s="10">
        <f>3/24*OO[[#This Row],[61 (26JUN1985 12:00:00)-Water Temperature (C)]]*OO[[#This Row],[3]]/SUM(OO[3])</f>
        <v>3.6445486771236731E-41</v>
      </c>
      <c r="F131" s="10">
        <f>3/24*OO[[#This Row],[62 (26JUN1985 15:00:00)-Water Temperature (C)]]*OO[[#This Row],[4]]/SUM(OO[4])</f>
        <v>2.969937379850868E-27</v>
      </c>
      <c r="G131" s="10">
        <f>3/24*OO[[#This Row],[63 (26JUN1985 18:00:00)-Water Temperature (C)]]*OO[[#This Row],[5]]/SUM(OO[5])</f>
        <v>1.6236581208455922E-14</v>
      </c>
      <c r="H131" s="10">
        <f>3/24*OO[[#This Row],[64 (26JUN1985 21:00:00)-Water Temperature (C)]]*OO[[#This Row],[6]]/SUM(OO[6])</f>
        <v>4.2502755353921632E-6</v>
      </c>
      <c r="I131" s="10">
        <f>3/24*OO[[#This Row],[65 (27JUN1985 00:00:00)-Water Temperature (C)]]*OO[[#This Row],[7]]/SUM(OO[7])</f>
        <v>2.31126080714106E-3</v>
      </c>
      <c r="J131" s="10">
        <f>3/24*OO[[#This Row],[66 (27JUN1985 03:00:00)-Water Temperature (C)]]*OO[[#This Row],[8]]/SUM(OO[8])</f>
        <v>4.1503046312232249E-2</v>
      </c>
      <c r="K131" s="10">
        <f>3/24*OO[[#This Row],[67 (27JUN1985 06:00:00)-Water Temperature (C)]]*OO[[#This Row],[9]]/SUM(OO[9])</f>
        <v>9.3350697530317425E-2</v>
      </c>
      <c r="L131" s="10">
        <f>3/24*OO[[#This Row],[68 (27JUN1985 09:00:00)-Water Temperature (C)]]*OO[[#This Row],[10]]/SUM(OO[10])</f>
        <v>5.0708787377680364E-2</v>
      </c>
      <c r="M131" s="10">
        <f>3/24*OO[[#This Row],[69 (27JUN1985 12:00:00)-Water Temperature (C)]]*OO[[#This Row],[11]]/SUM(OO[11])</f>
        <v>9.5531443599075633E-3</v>
      </c>
      <c r="N131" s="10">
        <f>3/24*OO[[#This Row],[70 (27JUN1985 15:00:00)-Water Temperature (C)]]*OO[[#This Row],[12]]/SUM(OO[12])</f>
        <v>8.0696165817021454E-4</v>
      </c>
      <c r="O131" s="10">
        <f>3/24*OO[[#This Row],[71 (27JUN1985 18:00:00)-Water Temperature (C)]]*OO[[#This Row],[13]]/SUM(OO[13])</f>
        <v>5.043237535381647E-5</v>
      </c>
      <c r="P131" s="10">
        <f>3/24*OO[[#This Row],[72 (27JUN1985 21:00:00)-Water Temperature (C)]]*OO[[#This Row],[14]]/SUM(OO[14])</f>
        <v>1.3437566132348024E-5</v>
      </c>
      <c r="Q131" s="10">
        <f>3/24*OO[[#This Row],[73 (28JUN1985 00:00:00)-Water Temperature (C)]]*OO[[#This Row],[15]]/SUM(OO[15])</f>
        <v>9.9571195053492552E-6</v>
      </c>
      <c r="R131" s="10">
        <f>3/24*OO[[#This Row],[74 (28JUN1985 03:00:00)-Water Temperature (C)]]*OO[[#This Row],[16]]/SUM(OO[16])</f>
        <v>7.9862140280462687E-6</v>
      </c>
      <c r="S131" s="10">
        <f>3/24*OO[[#This Row],[75 (28JUN1985 06:00:00)-Water Temperature (C)]]*OO[[#This Row],[17]]/SUM(OO[17])</f>
        <v>6.4698333495316149E-6</v>
      </c>
      <c r="T131" s="10">
        <f>3/24*OO[[#This Row],[76 (28JUN1985 09:00:00)-Water Temperature (C)]]*OO[[#This Row],[18]]/SUM(OO[18])</f>
        <v>5.3630618300790783E-6</v>
      </c>
      <c r="U131" s="10">
        <f>3/24*OO[[#This Row],[77 (28JUN1985 12:00:00)-Water Temperature (C)]]*OO[[#This Row],[19]]/SUM(OO[19])</f>
        <v>4.4865551273735431E-6</v>
      </c>
      <c r="V131" s="10">
        <f>3/24000000*OO[[#This Row],[78 (28JUN1985 15:00:00)-Water Temperature (C)]]*OO[[#This Row],[20]]</f>
        <v>3.6959371863000001E-6</v>
      </c>
      <c r="W131" s="10">
        <f>3/24000000*OO[[#This Row],[79 (28JUN1985 18:00:00)-Water Temperature (C)]]*OO[[#This Row],[21]]</f>
        <v>3.0077671238649999E-6</v>
      </c>
      <c r="X131" s="10">
        <f>3/24000000*OO[[#This Row],[80 (28JUN1985 21:00:00)-Water Temperature (C)]]*OO[[#This Row],[22]]</f>
        <v>2.3981169461260002E-6</v>
      </c>
      <c r="Y131" s="10">
        <f>3/24000000*OO[[#This Row],[81 (29JUN1985 00:00:00)-Water Temperature (C)]]*OO[[#This Row],[23]]</f>
        <v>1.8862179762937498E-6</v>
      </c>
      <c r="Z131" s="10">
        <f>3/24000000*OO[[#This Row],[82 (29JUN1985 03:00:00)-Water Temperature (C)]]*OO[[#This Row],[24]]</f>
        <v>1.5047501469652497E-6</v>
      </c>
      <c r="AA131" s="10">
        <f>3/24000000*OO[[#This Row],[83 (29JUN1985 06:00:00)-Water Temperature (C)]]*OO[[#This Row],[25]]</f>
        <v>1.2250887959167499E-6</v>
      </c>
      <c r="AB131" s="10">
        <f>3/24000000*OO[[#This Row],[84 (29JUN1985 09:00:00)-Water Temperature (C)]]*OO[[#This Row],[26]]</f>
        <v>1.0346827422245E-6</v>
      </c>
      <c r="AC131" s="10">
        <f>3/24000000*OO[[#This Row],[85 (29JUN1985 12:00:00)-Water Temperature (C)]]*OO[[#This Row],[27]]</f>
        <v>8.7869127951200015E-7</v>
      </c>
      <c r="AD131" s="10">
        <f>3/24000000*OO[[#This Row],[86 (29JUN1985 15:00:00)-Water Temperature (C)]]*OO[[#This Row],[28]]</f>
        <v>7.3673256205799988E-7</v>
      </c>
      <c r="AE131" s="10">
        <f>3/24000000*OO[[#This Row],[88 (29JUN1985 21:00:00)-Water Temperature (C)]]*OO[[#This Row],[30]]</f>
        <v>4.8306238909912501E-7</v>
      </c>
      <c r="AF131" s="10">
        <f>3/24000000*OO[[#This Row],[88 (29JUN1985 21:00:00)-Water Temperature (C)]]*OO[[#This Row],[30]]</f>
        <v>4.8306238909912501E-7</v>
      </c>
      <c r="AG131" s="10">
        <f>3/24000000*OO[[#This Row],[89 (30JUN1985 00:00:00)-Water Temperature (C)]]*OO[[#This Row],[31]]</f>
        <v>3.8135499304649996E-7</v>
      </c>
      <c r="AH131" s="10">
        <f>3/24000000*OO[[#This Row],[90 (30JUN1985 03:00:00)-Water Temperature (C)]]*OO[[#This Row],[32]]</f>
        <v>3.0505715824499996E-7</v>
      </c>
      <c r="AI131" s="10">
        <f>3/24000000*OO[[#This Row],[91 (30JUN1985 06:00:00)-Water Temperature (C)]]*OO[[#This Row],[33]]</f>
        <v>2.4849495715950002E-7</v>
      </c>
      <c r="AJ131" s="10">
        <f>3/24000000*OO[[#This Row],[92 (30JUN1985 09:00:00)-Water Temperature (C)]]*OO[[#This Row],[34]]</f>
        <v>2.0941588037049996E-7</v>
      </c>
      <c r="AK131" s="10">
        <f>3/24000000*OO[[#This Row],[93 (30JUN1985 12:00:00)-Water Temperature (C)]]*OO[[#This Row],[35]]</f>
        <v>1.8001734969850001E-7</v>
      </c>
      <c r="AL131" s="10">
        <f>3/24000000*OO[[#This Row],[94 (30JUN1985 15:00:00)-Water Temperature (C)]]*OO[[#This Row],[36]]</f>
        <v>1.537457453790125E-7</v>
      </c>
      <c r="AM131" s="10">
        <f>3/24000000*OO[[#This Row],[95 (30JUN1985 18:00:00)-Water Temperature (C)]]*OO[[#This Row],[37]]</f>
        <v>1.2911848904429999E-7</v>
      </c>
      <c r="AN131" s="10">
        <f>3/24000000*OO[[#This Row],[96 (30JUN1985 21:00:00)-Water Temperature (C)]]*OO[[#This Row],[38]]</f>
        <v>1.0536734184899998E-7</v>
      </c>
      <c r="AO131" s="10">
        <f>3/24000000*OO[[#This Row],[97 (01JUL1985 00:00:00)-Water Temperature (C)]]*OO[[#This Row],[39]]</f>
        <v>8.5013997790874992E-8</v>
      </c>
      <c r="AP131" s="10">
        <f>3/24000000*OO[[#This Row],[98 (01JUL1985 03:00:00)-Water Temperature (C)]]*OO[[#This Row],[40]]</f>
        <v>6.980306393689999E-8</v>
      </c>
      <c r="AQ131" s="10">
        <f>3/24000000*OO[[#This Row],[99 (01JUL1985 06:00:00)-Water Temperature (C)]]*OO[[#This Row],[41]]</f>
        <v>5.8792813452800003E-8</v>
      </c>
      <c r="AR131" s="10">
        <f>3/24000000*OO[[#This Row],[100 (01JUL1985 09:00:00)-Water Temperature (C)]]*OO[[#This Row],[42]]</f>
        <v>5.1658726985999996E-8</v>
      </c>
      <c r="AS131" s="10">
        <f>3/24000000*OO[[#This Row],[101 (01JUL1985 12:00:00)-Water Temperature (C)]]*OO[[#This Row],[43]]</f>
        <v>4.6148547013399998E-8</v>
      </c>
      <c r="AT131" s="10">
        <f>3/24000000*OO[[#This Row],[102 (01JUL1985 15:00:00)-Water Temperature (C)]]*OO[[#This Row],[44]]</f>
        <v>4.0618951030674996E-8</v>
      </c>
      <c r="AU131" s="10">
        <f>3/24000000*OO[[#This Row],[103 (01JUL1985 18:00:00)-Water Temperature (C)]]*OO[[#This Row],[45]]</f>
        <v>3.5296922821874993E-8</v>
      </c>
      <c r="AV131" s="10">
        <f>3/24000000*OO[[#This Row],[104 (01JUL1985 21:00:00)-Water Temperature (C)]]*OO[[#This Row],[46]]</f>
        <v>2.99841646966125E-8</v>
      </c>
      <c r="AW131" s="10">
        <f>3/24000000*OO[[#This Row],[105 (02JUL1985 00:00:00)-Water Temperature (C)]]*OO[[#This Row],[47]]</f>
        <v>2.5593389225687503E-8</v>
      </c>
      <c r="AX131" s="10">
        <f>3/24000000*OO[[#This Row],[106 (02JUL1985 03:00:00)-Water Temperature (C)]]*OO[[#This Row],[48]]</f>
        <v>2.2182790861239996E-8</v>
      </c>
      <c r="AY131" s="10">
        <f>3/24000000*OO[[#This Row],[107 (02JUL1985 06:00:00)-Water Temperature (C)]]*OO[[#This Row],[49]]</f>
        <v>1.9546756655399999E-8</v>
      </c>
      <c r="AZ131" s="10">
        <f>3/24000000*OO[[#This Row],[108 (02JUL1985 09:00:00)-Water Temperature (C)]]*OO[[#This Row],[50]]</f>
        <v>1.7334057849206248E-8</v>
      </c>
      <c r="BA131" s="10">
        <f>3/24000000*OO[[#This Row],[109 (02JUL1985 12:00:00)-Water Temperature (C)]]*OO[[#This Row],[51]]</f>
        <v>1.5601334710349999E-8</v>
      </c>
      <c r="BB131" s="10">
        <f>3/24000000*OO[[#This Row],[110 (02JUL1985 15:00:00)-Water Temperature (C)]]*OO[[#This Row],[52]]</f>
        <v>1.4117368922744999E-8</v>
      </c>
      <c r="BC131" s="10">
        <f>3/24000000*OO[[#This Row],[111 (02JUL1985 18:00:00)-Water Temperature (C)]]*OO[[#This Row],[53]]</f>
        <v>1.2617254749701251E-8</v>
      </c>
      <c r="BD131" s="10">
        <f>3/24000000*OO[[#This Row],[112 (02JUL1985 21:00:00)-Water Temperature (C)]]*OO[[#This Row],[54]]</f>
        <v>1.1007746555318751E-8</v>
      </c>
      <c r="BE131" s="10">
        <f>3/24000000*OO[[#This Row],[113 (03JUL1985 00:00:00)-Water Temperature (C)]]*OO[[#This Row],[55]]</f>
        <v>9.4216006777199994E-9</v>
      </c>
      <c r="BF131" s="10">
        <f>3/24000000*OO[[#This Row],[114 (03JUL1985 03:00:00)-Water Temperature (C)]]*OO[[#This Row],[56]]</f>
        <v>8.14215109242125E-9</v>
      </c>
      <c r="BG131" s="10">
        <f>3/24000000*OO[[#This Row],[115 (03JUL1985 06:00:00)-Water Temperature (C)]]*OO[[#This Row],[57]]</f>
        <v>7.095978703149999E-9</v>
      </c>
      <c r="BH131" s="10">
        <f>3/24000000*OO[[#This Row],[116 (03JUL1985 09:00:00)-Water Temperature (C)]]*OO[[#This Row],[58]]</f>
        <v>6.3372008037775E-9</v>
      </c>
      <c r="BI131" s="10">
        <f>3/24000000*OO[[#This Row],[117 (03JUL1985 12:00:00)-Water Temperature (C)]]*OO[[#This Row],[59]]</f>
        <v>5.7187152509962506E-9</v>
      </c>
      <c r="BJ131" s="10">
        <f>3/24000000*OO[[#This Row],[118 (03JUL1985 15:00:00)-Water Temperature (C)]]*OO[[#This Row],[60]]</f>
        <v>5.1034268131937498E-9</v>
      </c>
      <c r="BK131" s="10">
        <f>3/24000000*OO[[#This Row],[119 (03JUL1985 18:00:00)-Water Temperature (C)]]*OO[[#This Row],[61]]</f>
        <v>4.4964772155775001E-9</v>
      </c>
      <c r="BL131" s="10">
        <f>3/24000000*OO[[#This Row],[120 (03JUL1985 21:00:00)-Water Temperature (C)]]*OO[[#This Row],[62]]</f>
        <v>3.8583977676562503E-9</v>
      </c>
      <c r="BM131" s="10">
        <f>3/24000000*OO[[#This Row],[121 (04JUL1985 00:00:00)-Water Temperature (C)]]*OO[[#This Row],[63]]</f>
        <v>3.2715347345474998E-9</v>
      </c>
      <c r="BN131" s="10">
        <f>3/24000000*OO[[#This Row],[122 (04JUL1985 03:00:00)-Water Temperature (C)]]*OO[[#This Row],[64]]</f>
        <v>2.8029218295612491E-9</v>
      </c>
      <c r="BO131" s="10">
        <f>3/24000000*OO[[#This Row],[123 (04JUL1985 06:00:00)-Water Temperature (C)]]*OO[[#This Row],[65]]</f>
        <v>2.4468287239921242E-9</v>
      </c>
      <c r="BP131" s="10">
        <f>3/24000000*OO[[#This Row],[124 (04JUL1985 09:00:00)-Water Temperature (C)]]*OO[[#This Row],[66]]</f>
        <v>2.2189683538773745E-9</v>
      </c>
      <c r="BQ131" s="10">
        <f>3/24000000*OO[[#This Row],[125 (04JUL1985 12:00:00)-Water Temperature (C)]]*OO[[#This Row],[67]]</f>
        <v>2.023555076551125E-9</v>
      </c>
      <c r="BR131" s="10">
        <f>3/24000000*OO[[#This Row],[126 (04JUL1985 15:00:00)-Water Temperature (C)]]*OO[[#This Row],[68]]</f>
        <v>1.817404781346E-9</v>
      </c>
      <c r="BS131" s="10">
        <f>3/24000000*OO[[#This Row],[127 (04JUL1985 18:00:00)-Water Temperature (C)]]*OO[[#This Row],[69]]</f>
        <v>1.6009605843693749E-9</v>
      </c>
      <c r="BT131" s="10">
        <f>3/24000000*OO[[#This Row],[128 (04JUL1985 21:00:00)-Water Temperature (C)]]*OO[[#This Row],[70]]</f>
        <v>1.3835474057805001E-9</v>
      </c>
      <c r="BU131" s="10">
        <f>3/24000000*OO[[#This Row],[129 (05JUL1985 00:00:00)-Water Temperature (C)]]*OO[[#This Row],[71]]</f>
        <v>1.1869771914797501E-9</v>
      </c>
      <c r="BV131" s="10">
        <f>3/24000000*OO[[#This Row],[130 (05JUL1985 03:00:00)-Water Temperature (C)]]*OO[[#This Row],[72]]</f>
        <v>1.0321787761045E-9</v>
      </c>
      <c r="BW131" s="10">
        <f>3/24000000*OO[[#This Row],[131 (05JUL1985 06:00:00)-Water Temperature (C)]]*OO[[#This Row],[73]]</f>
        <v>9.1137967605099998E-10</v>
      </c>
      <c r="BX131" s="10">
        <f>3/24000000*OO[[#This Row],[132 (05JUL1985 09:00:00)-Water Temperature (C)]]*OO[[#This Row],[74]]</f>
        <v>8.3228469799800009E-10</v>
      </c>
      <c r="BY131" s="10">
        <f>3/24000000*OO[[#This Row],[133 (05JUL1985 12:00:00)-Water Temperature (C)]]*OO[[#This Row],[75]]</f>
        <v>7.686957385139999E-10</v>
      </c>
      <c r="BZ131" s="10">
        <f>3/24000000*OO[[#This Row],[134 (05JUL1985 15:00:00)-Water Temperature (C)]]*OO[[#This Row],[76]]</f>
        <v>7.0605122684249998E-10</v>
      </c>
      <c r="CA131" s="10">
        <f>3/24000000*OO[[#This Row],[135 (05JUL1985 18:00:00)-Water Temperature (C)]]*OO[[#This Row],[77]]</f>
        <v>6.4008809219374997E-10</v>
      </c>
      <c r="CB131" s="10">
        <f>3/24000000*OO[[#This Row],[136 (05JUL1985 21:00:00)-Water Temperature (C)]]*OO[[#This Row],[78]]</f>
        <v>5.6557051910500007E-10</v>
      </c>
      <c r="CC131" s="10">
        <f>3/24000000*OO[[#This Row],[137 (06JUL1985 00:00:00)-Water Temperature (C)]]*OO[[#This Row],[79]]</f>
        <v>4.9557397921424999E-10</v>
      </c>
      <c r="CD131" s="10">
        <f>3/24000000*OO[[#This Row],[138 (06JUL1985 03:00:00)-Water Temperature (C)]]*OO[[#This Row],[80]]</f>
        <v>4.4073576674400002E-10</v>
      </c>
      <c r="CE131" s="10">
        <f>3/24000000*OO[[#This Row],[139 (06JUL1985 06:00:00)-Water Temperature (C)]]*OO[[#This Row],[81]]</f>
        <v>3.9941728661950001E-10</v>
      </c>
      <c r="CF131" s="10">
        <f>3/24000000*OO[[#This Row],[140 (06JUL1985 09:00:00)-Water Temperature (C)]]*OO[[#This Row],[82]]</f>
        <v>3.7666052299600001E-10</v>
      </c>
      <c r="CG131" s="10">
        <f>3/24000000*OO[[#This Row],[141 (06JUL1985 12:00:00)-Water Temperature (C)]]*OO[[#This Row],[83]]</f>
        <v>3.5676381551112498E-10</v>
      </c>
      <c r="CH131" s="10">
        <f>3/24000000*OO[[#This Row],[142 (06JUL1985 15:00:00)-Water Temperature (C)]]*OO[[#This Row],[84]]</f>
        <v>3.3310012282462501E-10</v>
      </c>
      <c r="CI131" s="10">
        <f>3/24000000*OO[[#This Row],[143 (06JUL1985 18:00:00)-Water Temperature (C)]]*OO[[#This Row],[85]]</f>
        <v>3.0592284527499999E-10</v>
      </c>
      <c r="CJ131" s="10">
        <f>3/24000000*OO[[#This Row],[144 (06JUL1985 21:00:00)-Water Temperature (C)]]*OO[[#This Row],[86]]</f>
        <v>2.7292849429120002E-10</v>
      </c>
      <c r="CK131" s="10">
        <f>3/24000000*OO[[#This Row],[145 (07JUL1985 00:00:00)-Water Temperature (C)]]*OO[[#This Row],[87]]</f>
        <v>2.40922984609125E-10</v>
      </c>
      <c r="CL131" s="10">
        <f>3/24000000*OO[[#This Row],[146 (07JUL1985 03:00:00)-Water Temperature (C)]]*OO[[#This Row],[88]]</f>
        <v>2.1512002237020001E-10</v>
      </c>
      <c r="CM131" s="10">
        <f>3/24000000*OO[[#This Row],[147 (07JUL1985 06:00:00)-Water Temperature (C)]]*OO[[#This Row],[89]]</f>
        <v>1.9460884485997496E-10</v>
      </c>
      <c r="CN131" s="10">
        <f>3/24000000*OO[[#This Row],[148 (07JUL1985 09:00:00)-Water Temperature (C)]]*OO[[#This Row],[90]]</f>
        <v>1.7917012529368748E-10</v>
      </c>
      <c r="CO131" s="10">
        <f>3/24000000*OO[[#This Row],[149 (07JUL1985 12:00:00)-Water Temperature (C)]]*OO[[#This Row],[91]]</f>
        <v>1.6839271165559998E-10</v>
      </c>
      <c r="CP131" s="10">
        <f>3/24000000*OO[[#This Row],[150 (07JUL1985 15:00:00)-Water Temperature (C)]]*OO[[#This Row],[92]]</f>
        <v>1.5959572564919996E-10</v>
      </c>
      <c r="CQ131" s="10">
        <f>3/24000000*OO[[#This Row],[151 (07JUL1985 18:00:00)-Water Temperature (C)]]*OO[[#This Row],[93]]</f>
        <v>1.4681477836934996E-10</v>
      </c>
      <c r="CR131" s="10">
        <f>3/24000000*OO[[#This Row],[152 (07JUL1985 21:00:00)-Water Temperature (C)]]*OO[[#This Row],[94]]</f>
        <v>1.3223617874089999E-10</v>
      </c>
      <c r="CS131" s="10">
        <f>3/24000000*OO[[#This Row],[153 (08JUL1985 00:00:00)-Water Temperature (C)]]*OO[[#This Row],[95]]</f>
        <v>1.1903968822803747E-10</v>
      </c>
      <c r="CT131" s="10">
        <f>3/24000000*OO[[#This Row],[154 (08JUL1985 03:00:00)-Water Temperature (C)]]*OO[[#This Row],[96]]</f>
        <v>1.0774831958741251E-10</v>
      </c>
      <c r="CU131" s="10">
        <f>3/24000000*OO[[#This Row],[155 (08JUL1985 06:00:00)-Water Temperature (C)]]*OO[[#This Row],[97]]</f>
        <v>9.9070067612387508E-11</v>
      </c>
      <c r="CV131" s="10">
        <f>3/24000000*OO[[#This Row],[156 (08JUL1985 09:00:00)-Water Temperature (C)]]*OO[[#This Row],[98]]</f>
        <v>9.4609690930587494E-11</v>
      </c>
      <c r="CW131" s="10">
        <f>3/24000000*OO[[#This Row],[157 (08JUL1985 12:00:00)-Water Temperature (C)]]*OO[[#This Row],[99]]</f>
        <v>9.1515270081887489E-11</v>
      </c>
    </row>
    <row r="132" spans="1:101" x14ac:dyDescent="0.35">
      <c r="A132" t="s">
        <v>137</v>
      </c>
      <c r="B132">
        <v>895.35609999999997</v>
      </c>
      <c r="C132" s="10">
        <f>3/24*OO[[#This Row],[59 (26JUN1985 06:00:00)-Water Temperature (C)]]*OO[[#This Row],[1]]/SUM(OO[1])</f>
        <v>0</v>
      </c>
      <c r="D132" s="10">
        <f>3/24*OO[[#This Row],[60 (26JUN1985 09:00:00)-Water Temperature (C)]]*OO[[#This Row],[2]]/SUM(OO[2])</f>
        <v>0</v>
      </c>
      <c r="E132" s="10">
        <f>3/24*OO[[#This Row],[61 (26JUN1985 12:00:00)-Water Temperature (C)]]*OO[[#This Row],[3]]/SUM(OO[3])</f>
        <v>5.7956911350058999E-42</v>
      </c>
      <c r="F132" s="10">
        <f>3/24*OO[[#This Row],[62 (26JUN1985 15:00:00)-Water Temperature (C)]]*OO[[#This Row],[4]]/SUM(OO[4])</f>
        <v>5.2845254735304558E-28</v>
      </c>
      <c r="G132" s="10">
        <f>3/24*OO[[#This Row],[63 (26JUN1985 18:00:00)-Water Temperature (C)]]*OO[[#This Row],[5]]/SUM(OO[5])</f>
        <v>2.8104280079315524E-15</v>
      </c>
      <c r="H132" s="10">
        <f>3/24*OO[[#This Row],[64 (26JUN1985 21:00:00)-Water Temperature (C)]]*OO[[#This Row],[6]]/SUM(OO[6])</f>
        <v>2.312620716477676E-6</v>
      </c>
      <c r="I132" s="10">
        <f>3/24*OO[[#This Row],[65 (27JUN1985 00:00:00)-Water Temperature (C)]]*OO[[#This Row],[7]]/SUM(OO[7])</f>
        <v>1.7867072188297978E-3</v>
      </c>
      <c r="J132" s="10">
        <f>3/24*OO[[#This Row],[66 (27JUN1985 03:00:00)-Water Temperature (C)]]*OO[[#This Row],[8]]/SUM(OO[8])</f>
        <v>3.9518607946643525E-2</v>
      </c>
      <c r="K132" s="10">
        <f>3/24*OO[[#This Row],[67 (27JUN1985 06:00:00)-Water Temperature (C)]]*OO[[#This Row],[9]]/SUM(OO[9])</f>
        <v>0.10396582703138942</v>
      </c>
      <c r="L132" s="10">
        <f>3/24*OO[[#This Row],[68 (27JUN1985 09:00:00)-Water Temperature (C)]]*OO[[#This Row],[10]]/SUM(OO[10])</f>
        <v>6.3837366997104447E-2</v>
      </c>
      <c r="M132" s="10">
        <f>3/24*OO[[#This Row],[69 (27JUN1985 12:00:00)-Water Temperature (C)]]*OO[[#This Row],[11]]/SUM(OO[11])</f>
        <v>1.3300425736340908E-2</v>
      </c>
      <c r="N132" s="10">
        <f>3/24*OO[[#This Row],[70 (27JUN1985 15:00:00)-Water Temperature (C)]]*OO[[#This Row],[12]]/SUM(OO[12])</f>
        <v>1.2143764332764242E-3</v>
      </c>
      <c r="O132" s="10">
        <f>3/24*OO[[#This Row],[71 (27JUN1985 18:00:00)-Water Temperature (C)]]*OO[[#This Row],[13]]/SUM(OO[13])</f>
        <v>7.434004992374077E-5</v>
      </c>
      <c r="P132" s="10">
        <f>3/24*OO[[#This Row],[72 (27JUN1985 21:00:00)-Water Temperature (C)]]*OO[[#This Row],[14]]/SUM(OO[14])</f>
        <v>1.598033245380868E-5</v>
      </c>
      <c r="Q132" s="10">
        <f>3/24*OO[[#This Row],[73 (28JUN1985 00:00:00)-Water Temperature (C)]]*OO[[#This Row],[15]]/SUM(OO[15])</f>
        <v>1.1456047457061193E-5</v>
      </c>
      <c r="R132" s="10">
        <f>3/24*OO[[#This Row],[74 (28JUN1985 03:00:00)-Water Temperature (C)]]*OO[[#This Row],[16]]/SUM(OO[16])</f>
        <v>9.1711442306440253E-6</v>
      </c>
      <c r="S132" s="10">
        <f>3/24*OO[[#This Row],[75 (28JUN1985 06:00:00)-Water Temperature (C)]]*OO[[#This Row],[17]]/SUM(OO[17])</f>
        <v>7.4258215772177247E-6</v>
      </c>
      <c r="T132" s="10">
        <f>3/24*OO[[#This Row],[76 (28JUN1985 09:00:00)-Water Temperature (C)]]*OO[[#This Row],[18]]/SUM(OO[18])</f>
        <v>6.1531675312382863E-6</v>
      </c>
      <c r="U132" s="10">
        <f>3/24*OO[[#This Row],[77 (28JUN1985 12:00:00)-Water Temperature (C)]]*OO[[#This Row],[19]]/SUM(OO[19])</f>
        <v>5.1503475036997234E-6</v>
      </c>
      <c r="V132" s="10">
        <f>3/24000000*OO[[#This Row],[78 (28JUN1985 15:00:00)-Water Temperature (C)]]*OO[[#This Row],[20]]</f>
        <v>4.2491224807949996E-6</v>
      </c>
      <c r="W132" s="10">
        <f>3/24000000*OO[[#This Row],[79 (28JUN1985 18:00:00)-Water Temperature (C)]]*OO[[#This Row],[21]]</f>
        <v>3.4603631885812491E-6</v>
      </c>
      <c r="X132" s="10">
        <f>3/24000000*OO[[#This Row],[80 (28JUN1985 21:00:00)-Water Temperature (C)]]*OO[[#This Row],[22]]</f>
        <v>2.7606877387425001E-6</v>
      </c>
      <c r="Y132" s="10">
        <f>3/24000000*OO[[#This Row],[81 (29JUN1985 00:00:00)-Water Temperature (C)]]*OO[[#This Row],[23]]</f>
        <v>2.1702464182707499E-6</v>
      </c>
      <c r="Z132" s="10">
        <f>3/24000000*OO[[#This Row],[82 (29JUN1985 03:00:00)-Water Temperature (C)]]*OO[[#This Row],[24]]</f>
        <v>1.7286148960015E-6</v>
      </c>
      <c r="AA132" s="10">
        <f>3/24000000*OO[[#This Row],[83 (29JUN1985 06:00:00)-Water Temperature (C)]]*OO[[#This Row],[25]]</f>
        <v>1.4057429248237499E-6</v>
      </c>
      <c r="AB132" s="10">
        <f>3/24000000*OO[[#This Row],[84 (29JUN1985 09:00:00)-Water Temperature (C)]]*OO[[#This Row],[26]]</f>
        <v>1.186375833536E-6</v>
      </c>
      <c r="AC132" s="10">
        <f>3/24000000*OO[[#This Row],[85 (29JUN1985 12:00:00)-Water Temperature (C)]]*OO[[#This Row],[27]]</f>
        <v>1.0083725461662498E-6</v>
      </c>
      <c r="AD132" s="10">
        <f>3/24000000*OO[[#This Row],[86 (29JUN1985 15:00:00)-Water Temperature (C)]]*OO[[#This Row],[28]]</f>
        <v>8.4638037168637505E-7</v>
      </c>
      <c r="AE132" s="10">
        <f>3/24000000*OO[[#This Row],[88 (29JUN1985 21:00:00)-Water Temperature (C)]]*OO[[#This Row],[30]]</f>
        <v>5.5591796362424993E-7</v>
      </c>
      <c r="AF132" s="10">
        <f>3/24000000*OO[[#This Row],[88 (29JUN1985 21:00:00)-Water Temperature (C)]]*OO[[#This Row],[30]]</f>
        <v>5.5591796362424993E-7</v>
      </c>
      <c r="AG132" s="10">
        <f>3/24000000*OO[[#This Row],[89 (30JUN1985 00:00:00)-Water Temperature (C)]]*OO[[#This Row],[31]]</f>
        <v>4.3849495624562498E-7</v>
      </c>
      <c r="AH132" s="10">
        <f>3/24000000*OO[[#This Row],[90 (30JUN1985 03:00:00)-Water Temperature (C)]]*OO[[#This Row],[32]]</f>
        <v>3.5030898615987503E-7</v>
      </c>
      <c r="AI132" s="10">
        <f>3/24000000*OO[[#This Row],[91 (30JUN1985 06:00:00)-Water Temperature (C)]]*OO[[#This Row],[33]]</f>
        <v>2.8499805397175003E-7</v>
      </c>
      <c r="AJ132" s="10">
        <f>3/24000000*OO[[#This Row],[92 (30JUN1985 09:00:00)-Water Temperature (C)]]*OO[[#This Row],[34]]</f>
        <v>2.3990253817302497E-7</v>
      </c>
      <c r="AK132" s="10">
        <f>3/24000000*OO[[#This Row],[93 (30JUN1985 12:00:00)-Water Temperature (C)]]*OO[[#This Row],[35]]</f>
        <v>2.0622440771819998E-7</v>
      </c>
      <c r="AL132" s="10">
        <f>3/24000000*OO[[#This Row],[94 (30JUN1985 15:00:00)-Water Temperature (C)]]*OO[[#This Row],[36]]</f>
        <v>1.7630281104075E-7</v>
      </c>
      <c r="AM132" s="10">
        <f>3/24000000*OO[[#This Row],[95 (30JUN1985 18:00:00)-Water Temperature (C)]]*OO[[#This Row],[37]]</f>
        <v>1.4817992622037499E-7</v>
      </c>
      <c r="AN132" s="10">
        <f>3/24000000*OO[[#This Row],[96 (30JUN1985 21:00:00)-Water Temperature (C)]]*OO[[#This Row],[38]]</f>
        <v>1.2097777006361249E-7</v>
      </c>
      <c r="AO132" s="10">
        <f>3/24000000*OO[[#This Row],[97 (01JUL1985 00:00:00)-Water Temperature (C)]]*OO[[#This Row],[39]]</f>
        <v>9.7531483233412495E-8</v>
      </c>
      <c r="AP132" s="10">
        <f>3/24000000*OO[[#This Row],[98 (01JUL1985 03:00:00)-Water Temperature (C)]]*OO[[#This Row],[40]]</f>
        <v>7.9925852341849993E-8</v>
      </c>
      <c r="AQ132" s="10">
        <f>3/24000000*OO[[#This Row],[99 (01JUL1985 06:00:00)-Water Temperature (C)]]*OO[[#This Row],[41]]</f>
        <v>6.7185728777099998E-8</v>
      </c>
      <c r="AR132" s="10">
        <f>3/24000000*OO[[#This Row],[100 (01JUL1985 09:00:00)-Water Temperature (C)]]*OO[[#This Row],[42]]</f>
        <v>5.8930183969249989E-8</v>
      </c>
      <c r="AS132" s="10">
        <f>3/24000000*OO[[#This Row],[101 (01JUL1985 12:00:00)-Water Temperature (C)]]*OO[[#This Row],[43]]</f>
        <v>5.2629785768024993E-8</v>
      </c>
      <c r="AT132" s="10">
        <f>3/24000000*OO[[#This Row],[102 (01JUL1985 15:00:00)-Water Temperature (C)]]*OO[[#This Row],[44]]</f>
        <v>4.63624806894375E-8</v>
      </c>
      <c r="AU132" s="10">
        <f>3/24000000*OO[[#This Row],[103 (01JUL1985 18:00:00)-Water Temperature (C)]]*OO[[#This Row],[45]]</f>
        <v>4.0320591417712498E-8</v>
      </c>
      <c r="AV132" s="10">
        <f>3/24000000*OO[[#This Row],[104 (01JUL1985 21:00:00)-Water Temperature (C)]]*OO[[#This Row],[46]]</f>
        <v>3.4273774148324999E-8</v>
      </c>
      <c r="AW132" s="10">
        <f>3/24000000*OO[[#This Row],[105 (02JUL1985 00:00:00)-Water Temperature (C)]]*OO[[#This Row],[47]]</f>
        <v>2.923386879615E-8</v>
      </c>
      <c r="AX132" s="10">
        <f>3/24000000*OO[[#This Row],[106 (02JUL1985 03:00:00)-Water Temperature (C)]]*OO[[#This Row],[48]]</f>
        <v>2.5299240211800004E-8</v>
      </c>
      <c r="AY132" s="10">
        <f>3/24000000*OO[[#This Row],[107 (02JUL1985 06:00:00)-Water Temperature (C)]]*OO[[#This Row],[49]]</f>
        <v>2.2261498686982502E-8</v>
      </c>
      <c r="AZ132" s="10">
        <f>3/24000000*OO[[#This Row],[108 (02JUL1985 09:00:00)-Water Temperature (C)]]*OO[[#This Row],[50]]</f>
        <v>1.9735274653124996E-8</v>
      </c>
      <c r="BA132" s="10">
        <f>3/24000000*OO[[#This Row],[109 (02JUL1985 12:00:00)-Water Temperature (C)]]*OO[[#This Row],[51]]</f>
        <v>1.7765595794059998E-8</v>
      </c>
      <c r="BB132" s="10">
        <f>3/24000000*OO[[#This Row],[110 (02JUL1985 15:00:00)-Water Temperature (C)]]*OO[[#This Row],[52]]</f>
        <v>1.6093348721874997E-8</v>
      </c>
      <c r="BC132" s="10">
        <f>3/24000000*OO[[#This Row],[111 (02JUL1985 18:00:00)-Water Temperature (C)]]*OO[[#This Row],[53]]</f>
        <v>1.4396493312993751E-8</v>
      </c>
      <c r="BD132" s="10">
        <f>3/24000000*OO[[#This Row],[112 (02JUL1985 21:00:00)-Water Temperature (C)]]*OO[[#This Row],[54]]</f>
        <v>1.2563839793324999E-8</v>
      </c>
      <c r="BE132" s="10">
        <f>3/24000000*OO[[#This Row],[113 (03JUL1985 00:00:00)-Water Temperature (C)]]*OO[[#This Row],[55]]</f>
        <v>1.075051375065E-8</v>
      </c>
      <c r="BF132" s="10">
        <f>3/24000000*OO[[#This Row],[114 (03JUL1985 03:00:00)-Water Temperature (C)]]*OO[[#This Row],[56]]</f>
        <v>9.2828002733125002E-9</v>
      </c>
      <c r="BG132" s="10">
        <f>3/24000000*OO[[#This Row],[115 (03JUL1985 06:00:00)-Water Temperature (C)]]*OO[[#This Row],[57]]</f>
        <v>8.0854273664299997E-9</v>
      </c>
      <c r="BH132" s="10">
        <f>3/24000000*OO[[#This Row],[116 (03JUL1985 09:00:00)-Water Temperature (C)]]*OO[[#This Row],[58]]</f>
        <v>7.2155886707549991E-9</v>
      </c>
      <c r="BI132" s="10">
        <f>3/24000000*OO[[#This Row],[117 (03JUL1985 12:00:00)-Water Temperature (C)]]*OO[[#This Row],[59]]</f>
        <v>6.5165258140875004E-9</v>
      </c>
      <c r="BJ132" s="10">
        <f>3/24000000*OO[[#This Row],[118 (03JUL1985 15:00:00)-Water Temperature (C)]]*OO[[#This Row],[60]]</f>
        <v>5.8208249142599999E-9</v>
      </c>
      <c r="BK132" s="10">
        <f>3/24000000*OO[[#This Row],[119 (03JUL1985 18:00:00)-Water Temperature (C)]]*OO[[#This Row],[61]]</f>
        <v>5.1323082088724996E-9</v>
      </c>
      <c r="BL132" s="10">
        <f>3/24000000*OO[[#This Row],[120 (03JUL1985 21:00:00)-Water Temperature (C)]]*OO[[#This Row],[62]]</f>
        <v>4.4091575516624996E-9</v>
      </c>
      <c r="BM132" s="10">
        <f>3/24000000*OO[[#This Row],[121 (04JUL1985 00:00:00)-Water Temperature (C)]]*OO[[#This Row],[63]]</f>
        <v>3.7381334376737496E-9</v>
      </c>
      <c r="BN132" s="10">
        <f>3/24000000*OO[[#This Row],[122 (04JUL1985 03:00:00)-Water Temperature (C)]]*OO[[#This Row],[64]]</f>
        <v>3.1988931448599994E-9</v>
      </c>
      <c r="BO132" s="10">
        <f>3/24000000*OO[[#This Row],[123 (04JUL1985 06:00:00)-Water Temperature (C)]]*OO[[#This Row],[65]]</f>
        <v>2.7882372398625002E-9</v>
      </c>
      <c r="BP132" s="10">
        <f>3/24000000*OO[[#This Row],[124 (04JUL1985 09:00:00)-Water Temperature (C)]]*OO[[#This Row],[66]]</f>
        <v>2.5259380620631246E-9</v>
      </c>
      <c r="BQ132" s="10">
        <f>3/24000000*OO[[#This Row],[125 (04JUL1985 12:00:00)-Water Temperature (C)]]*OO[[#This Row],[67]]</f>
        <v>2.3048935260837499E-9</v>
      </c>
      <c r="BR132" s="10">
        <f>3/24000000*OO[[#This Row],[126 (04JUL1985 15:00:00)-Water Temperature (C)]]*OO[[#This Row],[68]]</f>
        <v>2.0719090435525E-9</v>
      </c>
      <c r="BS132" s="10">
        <f>3/24000000*OO[[#This Row],[127 (04JUL1985 18:00:00)-Water Temperature (C)]]*OO[[#This Row],[69]]</f>
        <v>1.82700686541E-9</v>
      </c>
      <c r="BT132" s="10">
        <f>3/24000000*OO[[#This Row],[128 (04JUL1985 21:00:00)-Water Temperature (C)]]*OO[[#This Row],[70]]</f>
        <v>1.5794660449837498E-9</v>
      </c>
      <c r="BU132" s="10">
        <f>3/24000000*OO[[#This Row],[129 (05JUL1985 00:00:00)-Water Temperature (C)]]*OO[[#This Row],[71]]</f>
        <v>1.3541744976007497E-9</v>
      </c>
      <c r="BV132" s="10">
        <f>3/24000000*OO[[#This Row],[130 (05JUL1985 03:00:00)-Water Temperature (C)]]*OO[[#This Row],[72]]</f>
        <v>1.1760736933782498E-9</v>
      </c>
      <c r="BW132" s="10">
        <f>3/24000000*OO[[#This Row],[131 (05JUL1985 06:00:00)-Water Temperature (C)]]*OO[[#This Row],[73]]</f>
        <v>1.0372777549931249E-9</v>
      </c>
      <c r="BX132" s="10">
        <f>3/24000000*OO[[#This Row],[132 (05JUL1985 09:00:00)-Water Temperature (C)]]*OO[[#This Row],[74]]</f>
        <v>9.4633019688750014E-10</v>
      </c>
      <c r="BY132" s="10">
        <f>3/24000000*OO[[#This Row],[133 (05JUL1985 12:00:00)-Water Temperature (C)]]*OO[[#This Row],[75]]</f>
        <v>8.7413503154112499E-10</v>
      </c>
      <c r="BZ132" s="10">
        <f>3/24000000*OO[[#This Row],[134 (05JUL1985 15:00:00)-Water Temperature (C)]]*OO[[#This Row],[76]]</f>
        <v>8.0348495793999992E-10</v>
      </c>
      <c r="CA132" s="10">
        <f>3/24000000*OO[[#This Row],[135 (05JUL1985 18:00:00)-Water Temperature (C)]]*OO[[#This Row],[77]]</f>
        <v>7.2892228299624993E-10</v>
      </c>
      <c r="CB132" s="10">
        <f>3/24000000*OO[[#This Row],[136 (05JUL1985 21:00:00)-Water Temperature (C)]]*OO[[#This Row],[78]]</f>
        <v>6.4441067437762503E-10</v>
      </c>
      <c r="CC132" s="10">
        <f>3/24000000*OO[[#This Row],[137 (06JUL1985 00:00:00)-Water Temperature (C)]]*OO[[#This Row],[79]]</f>
        <v>5.6412793231349997E-10</v>
      </c>
      <c r="CD132" s="10">
        <f>3/24000000*OO[[#This Row],[138 (06JUL1985 03:00:00)-Water Temperature (C)]]*OO[[#This Row],[80]]</f>
        <v>5.0097028763074992E-10</v>
      </c>
      <c r="CE132" s="10">
        <f>3/24000000*OO[[#This Row],[139 (06JUL1985 06:00:00)-Water Temperature (C)]]*OO[[#This Row],[81]]</f>
        <v>4.5348349325999997E-10</v>
      </c>
      <c r="CF132" s="10">
        <f>3/24000000*OO[[#This Row],[140 (06JUL1985 09:00:00)-Water Temperature (C)]]*OO[[#This Row],[82]]</f>
        <v>4.2733889698499993E-10</v>
      </c>
      <c r="CG132" s="10">
        <f>3/24000000*OO[[#This Row],[141 (06JUL1985 12:00:00)-Water Temperature (C)]]*OO[[#This Row],[83]]</f>
        <v>4.0507472809375003E-10</v>
      </c>
      <c r="CH132" s="10">
        <f>3/24000000*OO[[#This Row],[142 (06JUL1985 15:00:00)-Water Temperature (C)]]*OO[[#This Row],[84]]</f>
        <v>3.7865436573299993E-10</v>
      </c>
      <c r="CI132" s="10">
        <f>3/24000000*OO[[#This Row],[143 (06JUL1985 18:00:00)-Water Temperature (C)]]*OO[[#This Row],[85]]</f>
        <v>3.4810925407912499E-10</v>
      </c>
      <c r="CJ132" s="10">
        <f>3/24000000*OO[[#This Row],[144 (06JUL1985 21:00:00)-Water Temperature (C)]]*OO[[#This Row],[86]]</f>
        <v>3.1081278312999996E-10</v>
      </c>
      <c r="CK132" s="10">
        <f>3/24000000*OO[[#This Row],[145 (07JUL1985 00:00:00)-Water Temperature (C)]]*OO[[#This Row],[87]]</f>
        <v>2.7415738304149997E-10</v>
      </c>
      <c r="CL132" s="10">
        <f>3/24000000*OO[[#This Row],[146 (07JUL1985 03:00:00)-Water Temperature (C)]]*OO[[#This Row],[88]]</f>
        <v>2.4446880530069999E-10</v>
      </c>
      <c r="CM132" s="10">
        <f>3/24000000*OO[[#This Row],[147 (07JUL1985 06:00:00)-Water Temperature (C)]]*OO[[#This Row],[89]]</f>
        <v>2.2087666762199997E-10</v>
      </c>
      <c r="CN132" s="10">
        <f>3/24000000*OO[[#This Row],[148 (07JUL1985 09:00:00)-Water Temperature (C)]]*OO[[#This Row],[90]]</f>
        <v>2.0310977151645E-10</v>
      </c>
      <c r="CO132" s="10">
        <f>3/24000000*OO[[#This Row],[149 (07JUL1985 12:00:00)-Water Temperature (C)]]*OO[[#This Row],[91]]</f>
        <v>1.9082477970801249E-10</v>
      </c>
      <c r="CP132" s="10">
        <f>3/24000000*OO[[#This Row],[150 (07JUL1985 15:00:00)-Water Temperature (C)]]*OO[[#This Row],[92]]</f>
        <v>1.8103678136343752E-10</v>
      </c>
      <c r="CQ132" s="10">
        <f>3/24000000*OO[[#This Row],[151 (07JUL1985 18:00:00)-Water Temperature (C)]]*OO[[#This Row],[93]]</f>
        <v>1.6680225668947499E-10</v>
      </c>
      <c r="CR132" s="10">
        <f>3/24000000*OO[[#This Row],[152 (07JUL1985 21:00:00)-Water Temperature (C)]]*OO[[#This Row],[94]]</f>
        <v>1.502739216052875E-10</v>
      </c>
      <c r="CS132" s="10">
        <f>3/24000000*OO[[#This Row],[153 (08JUL1985 00:00:00)-Water Temperature (C)]]*OO[[#This Row],[95]]</f>
        <v>1.352411539483125E-10</v>
      </c>
      <c r="CT132" s="10">
        <f>3/24000000*OO[[#This Row],[154 (08JUL1985 03:00:00)-Water Temperature (C)]]*OO[[#This Row],[96]]</f>
        <v>1.2229370189855E-10</v>
      </c>
      <c r="CU132" s="10">
        <f>3/24000000*OO[[#This Row],[155 (08JUL1985 06:00:00)-Water Temperature (C)]]*OO[[#This Row],[97]]</f>
        <v>1.1226170024999999E-10</v>
      </c>
      <c r="CV132" s="10">
        <f>3/24000000*OO[[#This Row],[156 (08JUL1985 09:00:00)-Water Temperature (C)]]*OO[[#This Row],[98]]</f>
        <v>1.0708103830719999E-10</v>
      </c>
      <c r="CW132" s="10">
        <f>3/24000000*OO[[#This Row],[157 (08JUL1985 12:00:00)-Water Temperature (C)]]*OO[[#This Row],[99]]</f>
        <v>1.036419388632E-10</v>
      </c>
    </row>
    <row r="133" spans="1:101" x14ac:dyDescent="0.35">
      <c r="A133" t="s">
        <v>138</v>
      </c>
      <c r="B133">
        <v>645.46280000000002</v>
      </c>
      <c r="C133" s="10">
        <f>3/24*OO[[#This Row],[59 (26JUN1985 06:00:00)-Water Temperature (C)]]*OO[[#This Row],[1]]/SUM(OO[1])</f>
        <v>0</v>
      </c>
      <c r="D133" s="10">
        <f>3/24*OO[[#This Row],[60 (26JUN1985 09:00:00)-Water Temperature (C)]]*OO[[#This Row],[2]]/SUM(OO[2])</f>
        <v>0</v>
      </c>
      <c r="E133" s="10">
        <f>3/24*OO[[#This Row],[61 (26JUN1985 12:00:00)-Water Temperature (C)]]*OO[[#This Row],[3]]/SUM(OO[3])</f>
        <v>4.2498260606891939E-43</v>
      </c>
      <c r="F133" s="10">
        <f>3/24*OO[[#This Row],[62 (26JUN1985 15:00:00)-Water Temperature (C)]]*OO[[#This Row],[4]]/SUM(OO[4])</f>
        <v>4.8459050195297699E-29</v>
      </c>
      <c r="G133" s="10">
        <f>3/24*OO[[#This Row],[63 (26JUN1985 18:00:00)-Water Temperature (C)]]*OO[[#This Row],[5]]/SUM(OO[5])</f>
        <v>2.447194492962432E-16</v>
      </c>
      <c r="H133" s="10">
        <f>3/24*OO[[#This Row],[64 (26JUN1985 21:00:00)-Water Temperature (C)]]*OO[[#This Row],[6]]/SUM(OO[6])</f>
        <v>7.7244849528775526E-7</v>
      </c>
      <c r="I133" s="10">
        <f>3/24*OO[[#This Row],[65 (27JUN1985 00:00:00)-Water Temperature (C)]]*OO[[#This Row],[7]]/SUM(OO[7])</f>
        <v>7.9319027533345323E-4</v>
      </c>
      <c r="J133" s="10">
        <f>3/24*OO[[#This Row],[66 (27JUN1985 03:00:00)-Water Temperature (C)]]*OO[[#This Row],[8]]/SUM(OO[8])</f>
        <v>2.0332088913059633E-2</v>
      </c>
      <c r="K133" s="10">
        <f>3/24*OO[[#This Row],[67 (27JUN1985 06:00:00)-Water Temperature (C)]]*OO[[#This Row],[9]]/SUM(OO[9])</f>
        <v>5.9212490960037417E-2</v>
      </c>
      <c r="L133" s="10">
        <f>3/24*OO[[#This Row],[68 (27JUN1985 09:00:00)-Water Temperature (C)]]*OO[[#This Row],[10]]/SUM(OO[10])</f>
        <v>3.9170590545131376E-2</v>
      </c>
      <c r="M133" s="10">
        <f>3/24*OO[[#This Row],[69 (27JUN1985 12:00:00)-Water Temperature (C)]]*OO[[#This Row],[11]]/SUM(OO[11])</f>
        <v>8.6440342225735604E-3</v>
      </c>
      <c r="N133" s="10">
        <f>3/24*OO[[#This Row],[70 (27JUN1985 15:00:00)-Water Temperature (C)]]*OO[[#This Row],[12]]/SUM(OO[12])</f>
        <v>8.2370654512527869E-4</v>
      </c>
      <c r="O133" s="10">
        <f>3/24*OO[[#This Row],[71 (27JUN1985 18:00:00)-Water Temperature (C)]]*OO[[#This Row],[13]]/SUM(OO[13])</f>
        <v>5.018856978761107E-5</v>
      </c>
      <c r="P133" s="10">
        <f>3/24*OO[[#This Row],[72 (27JUN1985 21:00:00)-Water Temperature (C)]]*OO[[#This Row],[14]]/SUM(OO[14])</f>
        <v>9.5512121874790102E-6</v>
      </c>
      <c r="Q133" s="10">
        <f>3/24*OO[[#This Row],[73 (28JUN1985 00:00:00)-Water Temperature (C)]]*OO[[#This Row],[15]]/SUM(OO[15])</f>
        <v>6.6883987076560269E-6</v>
      </c>
      <c r="R133" s="10">
        <f>3/24*OO[[#This Row],[74 (28JUN1985 03:00:00)-Water Temperature (C)]]*OO[[#This Row],[16]]/SUM(OO[16])</f>
        <v>5.347556699858805E-6</v>
      </c>
      <c r="S133" s="10">
        <f>3/24*OO[[#This Row],[75 (28JUN1985 06:00:00)-Water Temperature (C)]]*OO[[#This Row],[17]]/SUM(OO[17])</f>
        <v>4.3285332824325598E-6</v>
      </c>
      <c r="T133" s="10">
        <f>3/24*OO[[#This Row],[76 (28JUN1985 09:00:00)-Water Temperature (C)]]*OO[[#This Row],[18]]/SUM(OO[18])</f>
        <v>3.5856805833024702E-6</v>
      </c>
      <c r="U133" s="10">
        <f>3/24*OO[[#This Row],[77 (28JUN1985 12:00:00)-Water Temperature (C)]]*OO[[#This Row],[19]]/SUM(OO[19])</f>
        <v>3.0023741015309311E-6</v>
      </c>
      <c r="V133" s="10">
        <f>3/24000000*OO[[#This Row],[78 (28JUN1985 15:00:00)-Water Temperature (C)]]*OO[[#This Row],[20]]</f>
        <v>2.4793038102994996E-6</v>
      </c>
      <c r="W133" s="10">
        <f>3/24000000*OO[[#This Row],[79 (28JUN1985 18:00:00)-Water Temperature (C)]]*OO[[#This Row],[21]]</f>
        <v>2.0200445038556251E-6</v>
      </c>
      <c r="X133" s="10">
        <f>3/24000000*OO[[#This Row],[80 (28JUN1985 21:00:00)-Water Temperature (C)]]*OO[[#This Row],[22]]</f>
        <v>1.6120898957467498E-6</v>
      </c>
      <c r="Y133" s="10">
        <f>3/24000000*OO[[#This Row],[81 (29JUN1985 00:00:00)-Water Temperature (C)]]*OO[[#This Row],[23]]</f>
        <v>1.2669654271189998E-6</v>
      </c>
      <c r="Z133" s="10">
        <f>3/24000000*OO[[#This Row],[82 (29JUN1985 03:00:00)-Water Temperature (C)]]*OO[[#This Row],[24]]</f>
        <v>1.0082112429330001E-6</v>
      </c>
      <c r="AA133" s="10">
        <f>3/24000000*OO[[#This Row],[83 (29JUN1985 06:00:00)-Water Temperature (C)]]*OO[[#This Row],[25]]</f>
        <v>8.19338013855E-7</v>
      </c>
      <c r="AB133" s="10">
        <f>3/24000000*OO[[#This Row],[84 (29JUN1985 09:00:00)-Water Temperature (C)]]*OO[[#This Row],[26]]</f>
        <v>6.9120553528299996E-7</v>
      </c>
      <c r="AC133" s="10">
        <f>3/24000000*OO[[#This Row],[85 (29JUN1985 12:00:00)-Water Temperature (C)]]*OO[[#This Row],[27]]</f>
        <v>5.8770709669687498E-7</v>
      </c>
      <c r="AD133" s="10">
        <f>3/24000000*OO[[#This Row],[86 (29JUN1985 15:00:00)-Water Temperature (C)]]*OO[[#This Row],[28]]</f>
        <v>4.9369086460574993E-7</v>
      </c>
      <c r="AE133" s="10">
        <f>3/24000000*OO[[#This Row],[88 (29JUN1985 21:00:00)-Water Temperature (C)]]*OO[[#This Row],[30]]</f>
        <v>3.2458597165274997E-7</v>
      </c>
      <c r="AF133" s="10">
        <f>3/24000000*OO[[#This Row],[88 (29JUN1985 21:00:00)-Water Temperature (C)]]*OO[[#This Row],[30]]</f>
        <v>3.2458597165274997E-7</v>
      </c>
      <c r="AG133" s="10">
        <f>3/24000000*OO[[#This Row],[89 (30JUN1985 00:00:00)-Water Temperature (C)]]*OO[[#This Row],[31]]</f>
        <v>2.5590537394015005E-7</v>
      </c>
      <c r="AH133" s="10">
        <f>3/24000000*OO[[#This Row],[90 (30JUN1985 03:00:00)-Water Temperature (C)]]*OO[[#This Row],[32]]</f>
        <v>2.0427936505645003E-7</v>
      </c>
      <c r="AI133" s="10">
        <f>3/24000000*OO[[#This Row],[91 (30JUN1985 06:00:00)-Water Temperature (C)]]*OO[[#This Row],[33]]</f>
        <v>1.6607426967475002E-7</v>
      </c>
      <c r="AJ133" s="10">
        <f>3/24000000*OO[[#This Row],[92 (30JUN1985 09:00:00)-Water Temperature (C)]]*OO[[#This Row],[34]]</f>
        <v>1.397122213385E-7</v>
      </c>
      <c r="AK133" s="10">
        <f>3/24000000*OO[[#This Row],[93 (30JUN1985 12:00:00)-Water Temperature (C)]]*OO[[#This Row],[35]]</f>
        <v>1.2007737353379998E-7</v>
      </c>
      <c r="AL133" s="10">
        <f>3/24000000*OO[[#This Row],[94 (30JUN1985 15:00:00)-Water Temperature (C)]]*OO[[#This Row],[36]]</f>
        <v>1.0272974549861249E-7</v>
      </c>
      <c r="AM133" s="10">
        <f>3/24000000*OO[[#This Row],[95 (30JUN1985 18:00:00)-Water Temperature (C)]]*OO[[#This Row],[37]]</f>
        <v>8.6383346859899998E-8</v>
      </c>
      <c r="AN133" s="10">
        <f>3/24000000*OO[[#This Row],[96 (30JUN1985 21:00:00)-Water Temperature (C)]]*OO[[#This Row],[38]]</f>
        <v>7.0541137533749993E-8</v>
      </c>
      <c r="AO133" s="10">
        <f>3/24000000*OO[[#This Row],[97 (01JUL1985 00:00:00)-Water Temperature (C)]]*OO[[#This Row],[39]]</f>
        <v>5.6845706789650003E-8</v>
      </c>
      <c r="AP133" s="10">
        <f>3/24000000*OO[[#This Row],[98 (01JUL1985 03:00:00)-Water Temperature (C)]]*OO[[#This Row],[40]]</f>
        <v>4.6530624326775002E-8</v>
      </c>
      <c r="AQ133" s="10">
        <f>3/24000000*OO[[#This Row],[99 (01JUL1985 06:00:00)-Water Temperature (C)]]*OO[[#This Row],[41]]</f>
        <v>3.9066990739249995E-8</v>
      </c>
      <c r="AR133" s="10">
        <f>3/24000000*OO[[#This Row],[100 (01JUL1985 09:00:00)-Water Temperature (C)]]*OO[[#This Row],[42]]</f>
        <v>3.4232725485000002E-8</v>
      </c>
      <c r="AS133" s="10">
        <f>3/24000000*OO[[#This Row],[101 (01JUL1985 12:00:00)-Water Temperature (C)]]*OO[[#This Row],[43]]</f>
        <v>3.0562271376E-8</v>
      </c>
      <c r="AT133" s="10">
        <f>3/24000000*OO[[#This Row],[102 (01JUL1985 15:00:00)-Water Temperature (C)]]*OO[[#This Row],[44]]</f>
        <v>2.6938996010100004E-8</v>
      </c>
      <c r="AU133" s="10">
        <f>3/24000000*OO[[#This Row],[103 (01JUL1985 18:00:00)-Water Temperature (C)]]*OO[[#This Row],[45]]</f>
        <v>2.3438774332574996E-8</v>
      </c>
      <c r="AV133" s="10">
        <f>3/24000000*OO[[#This Row],[104 (01JUL1985 21:00:00)-Water Temperature (C)]]*OO[[#This Row],[46]]</f>
        <v>1.9932017735896247E-8</v>
      </c>
      <c r="AW133" s="10">
        <f>3/24000000*OO[[#This Row],[105 (02JUL1985 00:00:00)-Water Temperature (C)]]*OO[[#This Row],[47]]</f>
        <v>1.6994296866599996E-8</v>
      </c>
      <c r="AX133" s="10">
        <f>3/24000000*OO[[#This Row],[106 (02JUL1985 03:00:00)-Water Temperature (C)]]*OO[[#This Row],[48]]</f>
        <v>1.4693573167785001E-8</v>
      </c>
      <c r="AY133" s="10">
        <f>3/24000000*OO[[#This Row],[107 (02JUL1985 06:00:00)-Water Temperature (C)]]*OO[[#This Row],[49]]</f>
        <v>1.29179105358625E-8</v>
      </c>
      <c r="AZ133" s="10">
        <f>3/24000000*OO[[#This Row],[108 (02JUL1985 09:00:00)-Water Temperature (C)]]*OO[[#This Row],[50]]</f>
        <v>1.144914905862875E-8</v>
      </c>
      <c r="BA133" s="10">
        <f>3/24000000*OO[[#This Row],[109 (02JUL1985 12:00:00)-Water Temperature (C)]]*OO[[#This Row],[51]]</f>
        <v>1.0307453169772497E-8</v>
      </c>
      <c r="BB133" s="10">
        <f>3/24000000*OO[[#This Row],[110 (02JUL1985 15:00:00)-Water Temperature (C)]]*OO[[#This Row],[52]]</f>
        <v>9.3441185129550005E-9</v>
      </c>
      <c r="BC133" s="10">
        <f>3/24000000*OO[[#This Row],[111 (02JUL1985 18:00:00)-Water Temperature (C)]]*OO[[#This Row],[53]]</f>
        <v>8.363734473187499E-9</v>
      </c>
      <c r="BD133" s="10">
        <f>3/24000000*OO[[#This Row],[112 (02JUL1985 21:00:00)-Water Temperature (C)]]*OO[[#This Row],[54]]</f>
        <v>7.2996663620899986E-9</v>
      </c>
      <c r="BE133" s="10">
        <f>3/24000000*OO[[#This Row],[113 (03JUL1985 00:00:00)-Water Temperature (C)]]*OO[[#This Row],[55]]</f>
        <v>6.2452417768737489E-9</v>
      </c>
      <c r="BF133" s="10">
        <f>3/24000000*OO[[#This Row],[114 (03JUL1985 03:00:00)-Water Temperature (C)]]*OO[[#This Row],[56]]</f>
        <v>5.38995123536E-9</v>
      </c>
      <c r="BG133" s="10">
        <f>3/24000000*OO[[#This Row],[115 (03JUL1985 06:00:00)-Water Temperature (C)]]*OO[[#This Row],[57]]</f>
        <v>4.6930671927562497E-9</v>
      </c>
      <c r="BH133" s="10">
        <f>3/24000000*OO[[#This Row],[116 (03JUL1985 09:00:00)-Water Temperature (C)]]*OO[[#This Row],[58]]</f>
        <v>4.1864053920062502E-9</v>
      </c>
      <c r="BI133" s="10">
        <f>3/24000000*OO[[#This Row],[117 (03JUL1985 12:00:00)-Water Temperature (C)]]*OO[[#This Row],[59]]</f>
        <v>3.7824891241274994E-9</v>
      </c>
      <c r="BJ133" s="10">
        <f>3/24000000*OO[[#This Row],[118 (03JUL1985 15:00:00)-Water Temperature (C)]]*OO[[#This Row],[60]]</f>
        <v>3.3807852732649998E-9</v>
      </c>
      <c r="BK133" s="10">
        <f>3/24000000*OO[[#This Row],[119 (03JUL1985 18:00:00)-Water Temperature (C)]]*OO[[#This Row],[61]]</f>
        <v>2.9822281732999997E-9</v>
      </c>
      <c r="BL133" s="10">
        <f>3/24000000*OO[[#This Row],[120 (03JUL1985 21:00:00)-Water Temperature (C)]]*OO[[#This Row],[62]]</f>
        <v>2.5636746841406249E-9</v>
      </c>
      <c r="BM133" s="10">
        <f>3/24000000*OO[[#This Row],[121 (04JUL1985 00:00:00)-Water Temperature (C)]]*OO[[#This Row],[63]]</f>
        <v>2.1735108993242498E-9</v>
      </c>
      <c r="BN133" s="10">
        <f>3/24000000*OO[[#This Row],[122 (04JUL1985 03:00:00)-Water Temperature (C)]]*OO[[#This Row],[64]]</f>
        <v>1.85872006773E-9</v>
      </c>
      <c r="BO133" s="10">
        <f>3/24000000*OO[[#This Row],[123 (04JUL1985 06:00:00)-Water Temperature (C)]]*OO[[#This Row],[65]]</f>
        <v>1.6186662000494999E-9</v>
      </c>
      <c r="BP133" s="10">
        <f>3/24000000*OO[[#This Row],[124 (04JUL1985 09:00:00)-Water Temperature (C)]]*OO[[#This Row],[66]]</f>
        <v>1.4654072530845E-9</v>
      </c>
      <c r="BQ133" s="10">
        <f>3/24000000*OO[[#This Row],[125 (04JUL1985 12:00:00)-Water Temperature (C)]]*OO[[#This Row],[67]]</f>
        <v>1.33756154933275E-9</v>
      </c>
      <c r="BR133" s="10">
        <f>3/24000000*OO[[#This Row],[126 (04JUL1985 15:00:00)-Water Temperature (C)]]*OO[[#This Row],[68]]</f>
        <v>1.2031357288293751E-9</v>
      </c>
      <c r="BS133" s="10">
        <f>3/24000000*OO[[#This Row],[127 (04JUL1985 18:00:00)-Water Temperature (C)]]*OO[[#This Row],[69]]</f>
        <v>1.0615167259333749E-9</v>
      </c>
      <c r="BT133" s="10">
        <f>3/24000000*OO[[#This Row],[128 (04JUL1985 21:00:00)-Water Temperature (C)]]*OO[[#This Row],[70]]</f>
        <v>9.1787992373699996E-10</v>
      </c>
      <c r="BU133" s="10">
        <f>3/24000000*OO[[#This Row],[129 (05JUL1985 00:00:00)-Water Temperature (C)]]*OO[[#This Row],[71]]</f>
        <v>7.8667457738187499E-10</v>
      </c>
      <c r="BV133" s="10">
        <f>3/24000000*OO[[#This Row],[130 (05JUL1985 03:00:00)-Water Temperature (C)]]*OO[[#This Row],[72]]</f>
        <v>6.8270291678150001E-10</v>
      </c>
      <c r="BW133" s="10">
        <f>3/24000000*OO[[#This Row],[131 (05JUL1985 06:00:00)-Water Temperature (C)]]*OO[[#This Row],[73]]</f>
        <v>6.0173230544400003E-10</v>
      </c>
      <c r="BX133" s="10">
        <f>3/24000000*OO[[#This Row],[132 (05JUL1985 09:00:00)-Water Temperature (C)]]*OO[[#This Row],[74]]</f>
        <v>5.4862366744062494E-10</v>
      </c>
      <c r="BY133" s="10">
        <f>3/24000000*OO[[#This Row],[133 (05JUL1985 12:00:00)-Water Temperature (C)]]*OO[[#This Row],[75]]</f>
        <v>5.0682963024150004E-10</v>
      </c>
      <c r="BZ133" s="10">
        <f>3/24000000*OO[[#This Row],[134 (05JUL1985 15:00:00)-Water Temperature (C)]]*OO[[#This Row],[76]]</f>
        <v>4.6608486523612498E-10</v>
      </c>
      <c r="CA133" s="10">
        <f>3/24000000*OO[[#This Row],[135 (05JUL1985 18:00:00)-Water Temperature (C)]]*OO[[#This Row],[77]]</f>
        <v>4.2300505776525002E-10</v>
      </c>
      <c r="CB133" s="10">
        <f>3/24000000*OO[[#This Row],[136 (05JUL1985 21:00:00)-Water Temperature (C)]]*OO[[#This Row],[78]]</f>
        <v>3.7406831389199997E-10</v>
      </c>
      <c r="CC133" s="10">
        <f>3/24000000*OO[[#This Row],[137 (06JUL1985 00:00:00)-Water Temperature (C)]]*OO[[#This Row],[79]]</f>
        <v>3.2729431651675002E-10</v>
      </c>
      <c r="CD133" s="10">
        <f>3/24000000*OO[[#This Row],[138 (06JUL1985 03:00:00)-Water Temperature (C)]]*OO[[#This Row],[80]]</f>
        <v>2.9039437598062496E-10</v>
      </c>
      <c r="CE133" s="10">
        <f>3/24000000*OO[[#This Row],[139 (06JUL1985 06:00:00)-Water Temperature (C)]]*OO[[#This Row],[81]]</f>
        <v>2.6269615656074999E-10</v>
      </c>
      <c r="CF133" s="10">
        <f>3/24000000*OO[[#This Row],[140 (06JUL1985 09:00:00)-Water Temperature (C)]]*OO[[#This Row],[82]]</f>
        <v>2.4742481432462497E-10</v>
      </c>
      <c r="CG133" s="10">
        <f>3/24000000*OO[[#This Row],[141 (06JUL1985 12:00:00)-Water Temperature (C)]]*OO[[#This Row],[83]]</f>
        <v>2.346408272490625E-10</v>
      </c>
      <c r="CH133" s="10">
        <f>3/24000000*OO[[#This Row],[142 (06JUL1985 15:00:00)-Water Temperature (C)]]*OO[[#This Row],[84]]</f>
        <v>2.1951473831629999E-10</v>
      </c>
      <c r="CI133" s="10">
        <f>3/24000000*OO[[#This Row],[143 (06JUL1985 18:00:00)-Water Temperature (C)]]*OO[[#This Row],[85]]</f>
        <v>2.019256006924E-10</v>
      </c>
      <c r="CJ133" s="10">
        <f>3/24000000*OO[[#This Row],[144 (06JUL1985 21:00:00)-Water Temperature (C)]]*OO[[#This Row],[86]]</f>
        <v>1.803674748924E-10</v>
      </c>
      <c r="CK133" s="10">
        <f>3/24000000*OO[[#This Row],[145 (07JUL1985 00:00:00)-Water Temperature (C)]]*OO[[#This Row],[87]]</f>
        <v>1.5903330153849999E-10</v>
      </c>
      <c r="CL133" s="10">
        <f>3/24000000*OO[[#This Row],[146 (07JUL1985 03:00:00)-Water Temperature (C)]]*OO[[#This Row],[88]]</f>
        <v>1.4169654786875E-10</v>
      </c>
      <c r="CM133" s="10">
        <f>3/24000000*OO[[#This Row],[147 (07JUL1985 06:00:00)-Water Temperature (C)]]*OO[[#This Row],[89]]</f>
        <v>1.2792195376871251E-10</v>
      </c>
      <c r="CN133" s="10">
        <f>3/24000000*OO[[#This Row],[148 (07JUL1985 09:00:00)-Water Temperature (C)]]*OO[[#This Row],[90]]</f>
        <v>1.175468218209E-10</v>
      </c>
      <c r="CO133" s="10">
        <f>3/24000000*OO[[#This Row],[149 (07JUL1985 12:00:00)-Water Temperature (C)]]*OO[[#This Row],[91]]</f>
        <v>1.104100072671E-10</v>
      </c>
      <c r="CP133" s="10">
        <f>3/24000000*OO[[#This Row],[150 (07JUL1985 15:00:00)-Water Temperature (C)]]*OO[[#This Row],[92]]</f>
        <v>1.048114514713875E-10</v>
      </c>
      <c r="CQ133" s="10">
        <f>3/24000000*OO[[#This Row],[151 (07JUL1985 18:00:00)-Water Temperature (C)]]*OO[[#This Row],[93]]</f>
        <v>9.6662373529350005E-11</v>
      </c>
      <c r="CR133" s="10">
        <f>3/24000000*OO[[#This Row],[152 (07JUL1985 21:00:00)-Water Temperature (C)]]*OO[[#This Row],[94]]</f>
        <v>8.7097363009199991E-11</v>
      </c>
      <c r="CS133" s="10">
        <f>3/24000000*OO[[#This Row],[153 (08JUL1985 00:00:00)-Water Temperature (C)]]*OO[[#This Row],[95]]</f>
        <v>7.8372683778449995E-11</v>
      </c>
      <c r="CT133" s="10">
        <f>3/24000000*OO[[#This Row],[154 (08JUL1985 03:00:00)-Water Temperature (C)]]*OO[[#This Row],[96]]</f>
        <v>7.0830226746125007E-11</v>
      </c>
      <c r="CU133" s="10">
        <f>3/24000000*OO[[#This Row],[155 (08JUL1985 06:00:00)-Water Temperature (C)]]*OO[[#This Row],[97]]</f>
        <v>6.4957246309724999E-11</v>
      </c>
      <c r="CV133" s="10">
        <f>3/24000000*OO[[#This Row],[156 (08JUL1985 09:00:00)-Water Temperature (C)]]*OO[[#This Row],[98]]</f>
        <v>6.1912774707937507E-11</v>
      </c>
      <c r="CW133" s="10">
        <f>3/24000000*OO[[#This Row],[157 (08JUL1985 12:00:00)-Water Temperature (C)]]*OO[[#This Row],[99]]</f>
        <v>5.994533669048751E-11</v>
      </c>
    </row>
    <row r="134" spans="1:101" x14ac:dyDescent="0.35">
      <c r="A134" t="s">
        <v>139</v>
      </c>
      <c r="B134">
        <v>65.175380000000004</v>
      </c>
      <c r="C134" s="10">
        <f>3/24*OO[[#This Row],[59 (26JUN1985 06:00:00)-Water Temperature (C)]]*OO[[#This Row],[1]]/SUM(OO[1])</f>
        <v>0</v>
      </c>
      <c r="D134" s="10">
        <f>3/24*OO[[#This Row],[60 (26JUN1985 09:00:00)-Water Temperature (C)]]*OO[[#This Row],[2]]/SUM(OO[2])</f>
        <v>0</v>
      </c>
      <c r="E134" s="10">
        <f>3/24*OO[[#This Row],[61 (26JUN1985 12:00:00)-Water Temperature (C)]]*OO[[#This Row],[3]]/SUM(OO[3])</f>
        <v>0</v>
      </c>
      <c r="F134" s="10">
        <f>3/24*OO[[#This Row],[62 (26JUN1985 15:00:00)-Water Temperature (C)]]*OO[[#This Row],[4]]/SUM(OO[4])</f>
        <v>1.4034432921300381E-30</v>
      </c>
      <c r="G134" s="10">
        <f>3/24*OO[[#This Row],[63 (26JUN1985 18:00:00)-Water Temperature (C)]]*OO[[#This Row],[5]]/SUM(OO[5])</f>
        <v>6.7296058794030595E-18</v>
      </c>
      <c r="H134" s="10">
        <f>3/24*OO[[#This Row],[64 (26JUN1985 21:00:00)-Water Temperature (C)]]*OO[[#This Row],[6]]/SUM(OO[6])</f>
        <v>4.3366903722211637E-8</v>
      </c>
      <c r="I134" s="10">
        <f>3/24*OO[[#This Row],[65 (27JUN1985 00:00:00)-Water Temperature (C)]]*OO[[#This Row],[7]]/SUM(OO[7])</f>
        <v>4.9648780611658317E-5</v>
      </c>
      <c r="J134" s="10">
        <f>3/24*OO[[#This Row],[66 (27JUN1985 03:00:00)-Water Temperature (C)]]*OO[[#This Row],[8]]/SUM(OO[8])</f>
        <v>1.3462341317746357E-3</v>
      </c>
      <c r="K134" s="10">
        <f>3/24*OO[[#This Row],[67 (27JUN1985 06:00:00)-Water Temperature (C)]]*OO[[#This Row],[9]]/SUM(OO[9])</f>
        <v>4.076992368776549E-3</v>
      </c>
      <c r="L134" s="10">
        <f>3/24*OO[[#This Row],[68 (27JUN1985 09:00:00)-Water Temperature (C)]]*OO[[#This Row],[10]]/SUM(OO[10])</f>
        <v>2.7771858618392715E-3</v>
      </c>
      <c r="M134" s="10">
        <f>3/24*OO[[#This Row],[69 (27JUN1985 12:00:00)-Water Temperature (C)]]*OO[[#This Row],[11]]/SUM(OO[11])</f>
        <v>6.2715281610940495E-4</v>
      </c>
      <c r="N134" s="10">
        <f>3/24*OO[[#This Row],[70 (27JUN1985 15:00:00)-Water Temperature (C)]]*OO[[#This Row],[12]]/SUM(OO[12])</f>
        <v>6.0817654692003E-5</v>
      </c>
      <c r="O134" s="10">
        <f>3/24*OO[[#This Row],[71 (27JUN1985 18:00:00)-Water Temperature (C)]]*OO[[#This Row],[13]]/SUM(OO[13])</f>
        <v>3.7072951381326382E-6</v>
      </c>
      <c r="P134" s="10">
        <f>3/24*OO[[#This Row],[72 (27JUN1985 21:00:00)-Water Temperature (C)]]*OO[[#This Row],[14]]/SUM(OO[14])</f>
        <v>6.7236477816641682E-7</v>
      </c>
      <c r="Q134" s="10">
        <f>3/24*OO[[#This Row],[73 (28JUN1985 00:00:00)-Water Temperature (C)]]*OO[[#This Row],[15]]/SUM(OO[15])</f>
        <v>4.6587892672286063E-7</v>
      </c>
      <c r="R134" s="10">
        <f>3/24*OO[[#This Row],[74 (28JUN1985 03:00:00)-Water Temperature (C)]]*OO[[#This Row],[16]]/SUM(OO[16])</f>
        <v>3.7228003899223666E-7</v>
      </c>
      <c r="S134" s="10">
        <f>3/24*OO[[#This Row],[75 (28JUN1985 06:00:00)-Water Temperature (C)]]*OO[[#This Row],[17]]/SUM(OO[17])</f>
        <v>3.0128531317518194E-7</v>
      </c>
      <c r="T134" s="10">
        <f>3/24*OO[[#This Row],[76 (28JUN1985 09:00:00)-Water Temperature (C)]]*OO[[#This Row],[18]]/SUM(OO[18])</f>
        <v>2.4955162854032463E-7</v>
      </c>
      <c r="U134" s="10">
        <f>3/24*OO[[#This Row],[77 (28JUN1985 12:00:00)-Water Temperature (C)]]*OO[[#This Row],[19]]/SUM(OO[19])</f>
        <v>2.0896343591760681E-7</v>
      </c>
      <c r="V134" s="10">
        <f>3/24000000*OO[[#This Row],[78 (28JUN1985 15:00:00)-Water Temperature (C)]]*OO[[#This Row],[20]]</f>
        <v>1.7261217635299999E-7</v>
      </c>
      <c r="W134" s="10">
        <f>3/24000000*OO[[#This Row],[79 (28JUN1985 18:00:00)-Water Temperature (C)]]*OO[[#This Row],[21]]</f>
        <v>1.4066728619025001E-7</v>
      </c>
      <c r="X134" s="10">
        <f>3/24000000*OO[[#This Row],[80 (28JUN1985 21:00:00)-Water Temperature (C)]]*OO[[#This Row],[22]]</f>
        <v>1.1230027222275E-7</v>
      </c>
      <c r="Y134" s="10">
        <f>3/24000000*OO[[#This Row],[81 (29JUN1985 00:00:00)-Water Temperature (C)]]*OO[[#This Row],[23]]</f>
        <v>8.8253714606625011E-8</v>
      </c>
      <c r="Z134" s="10">
        <f>3/24000000*OO[[#This Row],[82 (29JUN1985 03:00:00)-Water Temperature (C)]]*OO[[#This Row],[24]]</f>
        <v>7.0207652605124994E-8</v>
      </c>
      <c r="AA134" s="10">
        <f>3/24000000*OO[[#This Row],[83 (29JUN1985 06:00:00)-Water Temperature (C)]]*OO[[#This Row],[25]]</f>
        <v>5.7036112077699998E-8</v>
      </c>
      <c r="AB134" s="10">
        <f>3/24000000*OO[[#This Row],[84 (29JUN1985 09:00:00)-Water Temperature (C)]]*OO[[#This Row],[26]]</f>
        <v>4.8104421865500003E-8</v>
      </c>
      <c r="AC134" s="10">
        <f>3/24000000*OO[[#This Row],[85 (29JUN1985 12:00:00)-Water Temperature (C)]]*OO[[#This Row],[27]]</f>
        <v>4.0916097516999994E-8</v>
      </c>
      <c r="AD134" s="10">
        <f>3/24000000*OO[[#This Row],[86 (29JUN1985 15:00:00)-Water Temperature (C)]]*OO[[#This Row],[28]]</f>
        <v>3.438040326165E-8</v>
      </c>
      <c r="AE134" s="10">
        <f>3/24000000*OO[[#This Row],[88 (29JUN1985 21:00:00)-Water Temperature (C)]]*OO[[#This Row],[30]]</f>
        <v>2.2625092104243748E-8</v>
      </c>
      <c r="AF134" s="10">
        <f>3/24000000*OO[[#This Row],[88 (29JUN1985 21:00:00)-Water Temperature (C)]]*OO[[#This Row],[30]]</f>
        <v>2.2625092104243748E-8</v>
      </c>
      <c r="AG134" s="10">
        <f>3/24000000*OO[[#This Row],[89 (30JUN1985 00:00:00)-Water Temperature (C)]]*OO[[#This Row],[31]]</f>
        <v>1.7836597988178749E-8</v>
      </c>
      <c r="AH134" s="10">
        <f>3/24000000*OO[[#This Row],[90 (30JUN1985 03:00:00)-Water Temperature (C)]]*OO[[#This Row],[32]]</f>
        <v>1.4235443758331247E-8</v>
      </c>
      <c r="AI134" s="10">
        <f>3/24000000*OO[[#This Row],[91 (30JUN1985 06:00:00)-Water Temperature (C)]]*OO[[#This Row],[33]]</f>
        <v>1.1570166887550001E-8</v>
      </c>
      <c r="AJ134" s="10">
        <f>3/24000000*OO[[#This Row],[92 (30JUN1985 09:00:00)-Water Temperature (C)]]*OO[[#This Row],[34]]</f>
        <v>9.7299915121749992E-9</v>
      </c>
      <c r="AK134" s="10">
        <f>3/24000000*OO[[#This Row],[93 (30JUN1985 12:00:00)-Water Temperature (C)]]*OO[[#This Row],[35]]</f>
        <v>8.3640084237624992E-9</v>
      </c>
      <c r="AL134" s="10">
        <f>3/24000000*OO[[#This Row],[94 (30JUN1985 15:00:00)-Water Temperature (C)]]*OO[[#This Row],[36]]</f>
        <v>7.1571302689599997E-9</v>
      </c>
      <c r="AM134" s="10">
        <f>3/24000000*OO[[#This Row],[95 (30JUN1985 18:00:00)-Water Temperature (C)]]*OO[[#This Row],[37]]</f>
        <v>6.0207294924087505E-9</v>
      </c>
      <c r="AN134" s="10">
        <f>3/24000000*OO[[#This Row],[96 (30JUN1985 21:00:00)-Water Temperature (C)]]*OO[[#This Row],[38]]</f>
        <v>4.9183856133075E-9</v>
      </c>
      <c r="AO134" s="10">
        <f>3/24000000*OO[[#This Row],[97 (01JUL1985 00:00:00)-Water Temperature (C)]]*OO[[#This Row],[39]]</f>
        <v>3.9631795015312493E-9</v>
      </c>
      <c r="AP134" s="10">
        <f>3/24000000*OO[[#This Row],[98 (01JUL1985 03:00:00)-Water Temperature (C)]]*OO[[#This Row],[40]]</f>
        <v>3.2426878209500003E-9</v>
      </c>
      <c r="AQ134" s="10">
        <f>3/24000000*OO[[#This Row],[99 (01JUL1985 06:00:00)-Water Temperature (C)]]*OO[[#This Row],[41]]</f>
        <v>2.7213090225412496E-9</v>
      </c>
      <c r="AR134" s="10">
        <f>3/24000000*OO[[#This Row],[100 (01JUL1985 09:00:00)-Water Temperature (C)]]*OO[[#This Row],[42]]</f>
        <v>2.3831630330062497E-9</v>
      </c>
      <c r="AS134" s="10">
        <f>3/24000000*OO[[#This Row],[101 (01JUL1985 12:00:00)-Water Temperature (C)]]*OO[[#This Row],[43]]</f>
        <v>2.1277620800928753E-9</v>
      </c>
      <c r="AT134" s="10">
        <f>3/24000000*OO[[#This Row],[102 (01JUL1985 15:00:00)-Water Temperature (C)]]*OO[[#This Row],[44]]</f>
        <v>1.8757173009994999E-9</v>
      </c>
      <c r="AU134" s="10">
        <f>3/24000000*OO[[#This Row],[103 (01JUL1985 18:00:00)-Water Temperature (C)]]*OO[[#This Row],[45]]</f>
        <v>1.6325896864879999E-9</v>
      </c>
      <c r="AV134" s="10">
        <f>3/24000000*OO[[#This Row],[104 (01JUL1985 21:00:00)-Water Temperature (C)]]*OO[[#This Row],[46]]</f>
        <v>1.3885769026526247E-9</v>
      </c>
      <c r="AW134" s="10">
        <f>3/24000000*OO[[#This Row],[105 (02JUL1985 00:00:00)-Water Temperature (C)]]*OO[[#This Row],[47]]</f>
        <v>1.1837195518563748E-9</v>
      </c>
      <c r="AX134" s="10">
        <f>3/24000000*OO[[#This Row],[106 (02JUL1985 03:00:00)-Water Temperature (C)]]*OO[[#This Row],[48]]</f>
        <v>1.023082892171E-9</v>
      </c>
      <c r="AY134" s="10">
        <f>3/24000000*OO[[#This Row],[107 (02JUL1985 06:00:00)-Water Temperature (C)]]*OO[[#This Row],[49]]</f>
        <v>8.9914398411074995E-10</v>
      </c>
      <c r="AZ134" s="10">
        <f>3/24000000*OO[[#This Row],[108 (02JUL1985 09:00:00)-Water Temperature (C)]]*OO[[#This Row],[50]]</f>
        <v>7.9684498376937496E-10</v>
      </c>
      <c r="BA134" s="10">
        <f>3/24000000*OO[[#This Row],[109 (02JUL1985 12:00:00)-Water Temperature (C)]]*OO[[#This Row],[51]]</f>
        <v>7.1735657120899996E-10</v>
      </c>
      <c r="BB134" s="10">
        <f>3/24000000*OO[[#This Row],[110 (02JUL1985 15:00:00)-Water Temperature (C)]]*OO[[#This Row],[52]]</f>
        <v>6.5038826445300003E-10</v>
      </c>
      <c r="BC134" s="10">
        <f>3/24000000*OO[[#This Row],[111 (02JUL1985 18:00:00)-Water Temperature (C)]]*OO[[#This Row],[53]]</f>
        <v>5.8231486690212507E-10</v>
      </c>
      <c r="BD134" s="10">
        <f>3/24000000*OO[[#This Row],[112 (02JUL1985 21:00:00)-Water Temperature (C)]]*OO[[#This Row],[54]]</f>
        <v>5.0839044232350002E-10</v>
      </c>
      <c r="BE134" s="10">
        <f>3/24000000*OO[[#This Row],[113 (03JUL1985 00:00:00)-Water Temperature (C)]]*OO[[#This Row],[55]]</f>
        <v>4.3494694710774995E-10</v>
      </c>
      <c r="BF134" s="10">
        <f>3/24000000*OO[[#This Row],[114 (03JUL1985 03:00:00)-Water Temperature (C)]]*OO[[#This Row],[56]]</f>
        <v>3.7530631537000005E-10</v>
      </c>
      <c r="BG134" s="10">
        <f>3/24000000*OO[[#This Row],[115 (03JUL1985 06:00:00)-Water Temperature (C)]]*OO[[#This Row],[57]]</f>
        <v>3.2674797620087503E-10</v>
      </c>
      <c r="BH134" s="10">
        <f>3/24000000*OO[[#This Row],[116 (03JUL1985 09:00:00)-Water Temperature (C)]]*OO[[#This Row],[58]]</f>
        <v>2.9140075799999998E-10</v>
      </c>
      <c r="BI134" s="10">
        <f>3/24000000*OO[[#This Row],[117 (03JUL1985 12:00:00)-Water Temperature (C)]]*OO[[#This Row],[59]]</f>
        <v>2.63329268736E-10</v>
      </c>
      <c r="BJ134" s="10">
        <f>3/24000000*OO[[#This Row],[118 (03JUL1985 15:00:00)-Water Temperature (C)]]*OO[[#This Row],[60]]</f>
        <v>2.3541886816256249E-10</v>
      </c>
      <c r="BK134" s="10">
        <f>3/24000000*OO[[#This Row],[119 (03JUL1985 18:00:00)-Water Temperature (C)]]*OO[[#This Row],[61]]</f>
        <v>2.0772303641517498E-10</v>
      </c>
      <c r="BL134" s="10">
        <f>3/24000000*OO[[#This Row],[120 (03JUL1985 21:00:00)-Water Temperature (C)]]*OO[[#This Row],[62]]</f>
        <v>1.7865322994539999E-10</v>
      </c>
      <c r="BM134" s="10">
        <f>3/24000000*OO[[#This Row],[121 (04JUL1985 00:00:00)-Water Temperature (C)]]*OO[[#This Row],[63]]</f>
        <v>1.5147156323799997E-10</v>
      </c>
      <c r="BN134" s="10">
        <f>3/24000000*OO[[#This Row],[122 (04JUL1985 03:00:00)-Water Temperature (C)]]*OO[[#This Row],[64]]</f>
        <v>1.2951030628305002E-10</v>
      </c>
      <c r="BO134" s="10">
        <f>3/24000000*OO[[#This Row],[123 (04JUL1985 06:00:00)-Water Temperature (C)]]*OO[[#This Row],[65]]</f>
        <v>1.127365105494875E-10</v>
      </c>
      <c r="BP134" s="10">
        <f>3/24000000*OO[[#This Row],[124 (04JUL1985 09:00:00)-Water Temperature (C)]]*OO[[#This Row],[66]]</f>
        <v>1.0203847151245E-10</v>
      </c>
      <c r="BQ134" s="10">
        <f>3/24000000*OO[[#This Row],[125 (04JUL1985 12:00:00)-Water Temperature (C)]]*OO[[#This Row],[67]]</f>
        <v>9.3156408543150002E-11</v>
      </c>
      <c r="BR134" s="10">
        <f>3/24000000*OO[[#This Row],[126 (04JUL1985 15:00:00)-Water Temperature (C)]]*OO[[#This Row],[68]]</f>
        <v>8.3814105831149998E-11</v>
      </c>
      <c r="BS134" s="10">
        <f>3/24000000*OO[[#This Row],[127 (04JUL1985 18:00:00)-Water Temperature (C)]]*OO[[#This Row],[69]]</f>
        <v>7.3978119871499999E-11</v>
      </c>
      <c r="BT134" s="10">
        <f>3/24000000*OO[[#This Row],[128 (04JUL1985 21:00:00)-Water Temperature (C)]]*OO[[#This Row],[70]]</f>
        <v>6.3986665161100001E-11</v>
      </c>
      <c r="BU134" s="10">
        <f>3/24000000*OO[[#This Row],[129 (05JUL1985 00:00:00)-Water Temperature (C)]]*OO[[#This Row],[71]]</f>
        <v>5.4835949893424993E-11</v>
      </c>
      <c r="BV134" s="10">
        <f>3/24000000*OO[[#This Row],[130 (05JUL1985 03:00:00)-Water Temperature (C)]]*OO[[#This Row],[72]]</f>
        <v>4.7577732178200005E-11</v>
      </c>
      <c r="BW134" s="10">
        <f>3/24000000*OO[[#This Row],[131 (05JUL1985 06:00:00)-Water Temperature (C)]]*OO[[#This Row],[73]]</f>
        <v>4.1922323966599991E-11</v>
      </c>
      <c r="BX134" s="10">
        <f>3/24000000*OO[[#This Row],[132 (05JUL1985 09:00:00)-Water Temperature (C)]]*OO[[#This Row],[74]]</f>
        <v>3.82153237661E-11</v>
      </c>
      <c r="BY134" s="10">
        <f>3/24000000*OO[[#This Row],[133 (05JUL1985 12:00:00)-Water Temperature (C)]]*OO[[#This Row],[75]]</f>
        <v>3.53031715309E-11</v>
      </c>
      <c r="BZ134" s="10">
        <f>3/24000000*OO[[#This Row],[134 (05JUL1985 15:00:00)-Water Temperature (C)]]*OO[[#This Row],[76]]</f>
        <v>3.2470123143899996E-11</v>
      </c>
      <c r="CA134" s="10">
        <f>3/24000000*OO[[#This Row],[135 (05JUL1985 18:00:00)-Water Temperature (C)]]*OO[[#This Row],[77]]</f>
        <v>2.94773571546125E-11</v>
      </c>
      <c r="CB134" s="10">
        <f>3/24000000*OO[[#This Row],[136 (05JUL1985 21:00:00)-Water Temperature (C)]]*OO[[#This Row],[78]]</f>
        <v>2.6076255493859999E-11</v>
      </c>
      <c r="CC134" s="10">
        <f>3/24000000*OO[[#This Row],[137 (06JUL1985 00:00:00)-Water Temperature (C)]]*OO[[#This Row],[79]]</f>
        <v>2.2812272274137497E-11</v>
      </c>
      <c r="CD134" s="10">
        <f>3/24000000*OO[[#This Row],[138 (06JUL1985 03:00:00)-Water Temperature (C)]]*OO[[#This Row],[80]]</f>
        <v>2.0234460297039999E-11</v>
      </c>
      <c r="CE134" s="10">
        <f>3/24000000*OO[[#This Row],[139 (06JUL1985 06:00:00)-Water Temperature (C)]]*OO[[#This Row],[81]]</f>
        <v>1.829776228805625E-11</v>
      </c>
      <c r="CF134" s="10">
        <f>3/24000000*OO[[#This Row],[140 (06JUL1985 09:00:00)-Water Temperature (C)]]*OO[[#This Row],[82]]</f>
        <v>1.7230978156946248E-11</v>
      </c>
      <c r="CG134" s="10">
        <f>3/24000000*OO[[#This Row],[141 (06JUL1985 12:00:00)-Water Temperature (C)]]*OO[[#This Row],[83]]</f>
        <v>1.6343705223399998E-11</v>
      </c>
      <c r="CH134" s="10">
        <f>3/24000000*OO[[#This Row],[142 (06JUL1985 15:00:00)-Water Temperature (C)]]*OO[[#This Row],[84]]</f>
        <v>1.5294326888425E-11</v>
      </c>
      <c r="CI134" s="10">
        <f>3/24000000*OO[[#This Row],[143 (06JUL1985 18:00:00)-Water Temperature (C)]]*OO[[#This Row],[85]]</f>
        <v>1.407344617970625E-11</v>
      </c>
      <c r="CJ134" s="10">
        <f>3/24000000*OO[[#This Row],[144 (06JUL1985 21:00:00)-Water Temperature (C)]]*OO[[#This Row],[86]]</f>
        <v>1.2576810661799999E-11</v>
      </c>
      <c r="CK134" s="10">
        <f>3/24000000*OO[[#This Row],[145 (07JUL1985 00:00:00)-Water Temperature (C)]]*OO[[#This Row],[87]]</f>
        <v>1.1087894159002501E-11</v>
      </c>
      <c r="CL134" s="10">
        <f>3/24000000*OO[[#This Row],[146 (07JUL1985 03:00:00)-Water Temperature (C)]]*OO[[#This Row],[88]]</f>
        <v>9.8765496378687494E-12</v>
      </c>
      <c r="CM134" s="10">
        <f>3/24000000*OO[[#This Row],[147 (07JUL1985 06:00:00)-Water Temperature (C)]]*OO[[#This Row],[89]]</f>
        <v>8.9139151429474998E-12</v>
      </c>
      <c r="CN134" s="10">
        <f>3/24000000*OO[[#This Row],[148 (07JUL1985 09:00:00)-Water Temperature (C)]]*OO[[#This Row],[90]]</f>
        <v>8.1889397746187512E-12</v>
      </c>
      <c r="CO134" s="10">
        <f>3/24000000*OO[[#This Row],[149 (07JUL1985 12:00:00)-Water Temperature (C)]]*OO[[#This Row],[91]]</f>
        <v>7.6905284034600006E-12</v>
      </c>
      <c r="CP134" s="10">
        <f>3/24000000*OO[[#This Row],[150 (07JUL1985 15:00:00)-Water Temperature (C)]]*OO[[#This Row],[92]]</f>
        <v>7.30195200999E-12</v>
      </c>
      <c r="CQ134" s="10">
        <f>3/24000000*OO[[#This Row],[151 (07JUL1985 18:00:00)-Water Temperature (C)]]*OO[[#This Row],[93]]</f>
        <v>6.7376406691800008E-12</v>
      </c>
      <c r="CR134" s="10">
        <f>3/24000000*OO[[#This Row],[152 (07JUL1985 21:00:00)-Water Temperature (C)]]*OO[[#This Row],[94]]</f>
        <v>6.071907917675E-12</v>
      </c>
      <c r="CS134" s="10">
        <f>3/24000000*OO[[#This Row],[153 (08JUL1985 00:00:00)-Water Temperature (C)]]*OO[[#This Row],[95]]</f>
        <v>5.4634446596812494E-12</v>
      </c>
      <c r="CT134" s="10">
        <f>3/24000000*OO[[#This Row],[154 (08JUL1985 03:00:00)-Water Temperature (C)]]*OO[[#This Row],[96]]</f>
        <v>4.9368814279462492E-12</v>
      </c>
      <c r="CU134" s="10">
        <f>3/24000000*OO[[#This Row],[155 (08JUL1985 06:00:00)-Water Temperature (C)]]*OO[[#This Row],[97]]</f>
        <v>4.5256777505887503E-12</v>
      </c>
      <c r="CV134" s="10">
        <f>3/24000000*OO[[#This Row],[156 (08JUL1985 09:00:00)-Water Temperature (C)]]*OO[[#This Row],[98]]</f>
        <v>4.3121393122224997E-12</v>
      </c>
      <c r="CW134" s="10">
        <f>3/24000000*OO[[#This Row],[157 (08JUL1985 12:00:00)-Water Temperature (C)]]*OO[[#This Row],[99]]</f>
        <v>4.1754661926737498E-12</v>
      </c>
    </row>
    <row r="135" spans="1:101" x14ac:dyDescent="0.35">
      <c r="A135" t="s">
        <v>140</v>
      </c>
      <c r="B135">
        <v>73.868279999999999</v>
      </c>
      <c r="C135" s="10">
        <f>3/24*OO[[#This Row],[59 (26JUN1985 06:00:00)-Water Temperature (C)]]*OO[[#This Row],[1]]/SUM(OO[1])</f>
        <v>0</v>
      </c>
      <c r="D135" s="10">
        <f>3/24*OO[[#This Row],[60 (26JUN1985 09:00:00)-Water Temperature (C)]]*OO[[#This Row],[2]]/SUM(OO[2])</f>
        <v>0</v>
      </c>
      <c r="E135" s="10">
        <f>3/24*OO[[#This Row],[61 (26JUN1985 12:00:00)-Water Temperature (C)]]*OO[[#This Row],[3]]/SUM(OO[3])</f>
        <v>0</v>
      </c>
      <c r="F135" s="10">
        <f>3/24*OO[[#This Row],[62 (26JUN1985 15:00:00)-Water Temperature (C)]]*OO[[#This Row],[4]]/SUM(OO[4])</f>
        <v>7.1533043731079215E-31</v>
      </c>
      <c r="G135" s="10">
        <f>3/24*OO[[#This Row],[63 (26JUN1985 18:00:00)-Water Temperature (C)]]*OO[[#This Row],[5]]/SUM(OO[5])</f>
        <v>3.4238603138036494E-18</v>
      </c>
      <c r="H135" s="10">
        <f>3/24*OO[[#This Row],[64 (26JUN1985 21:00:00)-Water Temperature (C)]]*OO[[#This Row],[6]]/SUM(OO[6])</f>
        <v>2.3018470517050321E-8</v>
      </c>
      <c r="I135" s="10">
        <f>3/24*OO[[#This Row],[65 (27JUN1985 00:00:00)-Water Temperature (C)]]*OO[[#This Row],[7]]/SUM(OO[7])</f>
        <v>2.6711996171094442E-5</v>
      </c>
      <c r="J135" s="10">
        <f>3/24*OO[[#This Row],[66 (27JUN1985 03:00:00)-Water Temperature (C)]]*OO[[#This Row],[8]]/SUM(OO[8])</f>
        <v>7.297125652229845E-4</v>
      </c>
      <c r="K135" s="10">
        <f>3/24*OO[[#This Row],[67 (27JUN1985 06:00:00)-Water Temperature (C)]]*OO[[#This Row],[9]]/SUM(OO[9])</f>
        <v>2.2216842632175153E-3</v>
      </c>
      <c r="L135" s="10">
        <f>3/24*OO[[#This Row],[68 (27JUN1985 09:00:00)-Water Temperature (C)]]*OO[[#This Row],[10]]/SUM(OO[10])</f>
        <v>1.519530828449814E-3</v>
      </c>
      <c r="M135" s="10">
        <f>3/24*OO[[#This Row],[69 (27JUN1985 12:00:00)-Water Temperature (C)]]*OO[[#This Row],[11]]/SUM(OO[11])</f>
        <v>3.4425291954517327E-4</v>
      </c>
      <c r="N135" s="10">
        <f>3/24*OO[[#This Row],[70 (27JUN1985 15:00:00)-Water Temperature (C)]]*OO[[#This Row],[12]]/SUM(OO[12])</f>
        <v>3.3466447407415608E-5</v>
      </c>
      <c r="O135" s="10">
        <f>3/24*OO[[#This Row],[71 (27JUN1985 18:00:00)-Water Temperature (C)]]*OO[[#This Row],[13]]/SUM(OO[13])</f>
        <v>2.0403519909686793E-6</v>
      </c>
      <c r="P135" s="10">
        <f>3/24*OO[[#This Row],[72 (27JUN1985 21:00:00)-Water Temperature (C)]]*OO[[#This Row],[14]]/SUM(OO[14])</f>
        <v>3.6757443761506663E-7</v>
      </c>
      <c r="Q135" s="10">
        <f>3/24*OO[[#This Row],[73 (28JUN1985 00:00:00)-Water Temperature (C)]]*OO[[#This Row],[15]]/SUM(OO[15])</f>
        <v>2.5429734552729569E-7</v>
      </c>
      <c r="R135" s="10">
        <f>3/24*OO[[#This Row],[74 (28JUN1985 03:00:00)-Water Temperature (C)]]*OO[[#This Row],[16]]/SUM(OO[16])</f>
        <v>2.031905997866037E-7</v>
      </c>
      <c r="S135" s="10">
        <f>3/24*OO[[#This Row],[75 (28JUN1985 06:00:00)-Water Temperature (C)]]*OO[[#This Row],[17]]/SUM(OO[17])</f>
        <v>1.6443721583682556E-7</v>
      </c>
      <c r="T135" s="10">
        <f>3/24*OO[[#This Row],[76 (28JUN1985 09:00:00)-Water Temperature (C)]]*OO[[#This Row],[18]]/SUM(OO[18])</f>
        <v>1.3619864751297229E-7</v>
      </c>
      <c r="U135" s="10">
        <f>3/24*OO[[#This Row],[77 (28JUN1985 12:00:00)-Water Temperature (C)]]*OO[[#This Row],[19]]/SUM(OO[19])</f>
        <v>1.1404622655798487E-7</v>
      </c>
      <c r="V135" s="10">
        <f>3/24000000*OO[[#This Row],[78 (28JUN1985 15:00:00)-Water Temperature (C)]]*OO[[#This Row],[20]]</f>
        <v>9.4211996811025003E-8</v>
      </c>
      <c r="W135" s="10">
        <f>3/24000000*OO[[#This Row],[79 (28JUN1985 18:00:00)-Water Temperature (C)]]*OO[[#This Row],[21]]</f>
        <v>7.677802497299999E-8</v>
      </c>
      <c r="X135" s="10">
        <f>3/24000000*OO[[#This Row],[80 (28JUN1985 21:00:00)-Water Temperature (C)]]*OO[[#This Row],[22]]</f>
        <v>6.1298052893612481E-8</v>
      </c>
      <c r="Y135" s="10">
        <f>3/24000000*OO[[#This Row],[81 (29JUN1985 00:00:00)-Water Temperature (C)]]*OO[[#This Row],[23]]</f>
        <v>4.8172149054649997E-8</v>
      </c>
      <c r="Z135" s="10">
        <f>3/24000000*OO[[#This Row],[82 (29JUN1985 03:00:00)-Water Temperature (C)]]*OO[[#This Row],[24]]</f>
        <v>3.8319917458374995E-8</v>
      </c>
      <c r="AA135" s="10">
        <f>3/24000000*OO[[#This Row],[83 (29JUN1985 06:00:00)-Water Temperature (C)]]*OO[[#This Row],[25]]</f>
        <v>3.1128681578575001E-8</v>
      </c>
      <c r="AB135" s="10">
        <f>3/24000000*OO[[#This Row],[84 (29JUN1985 09:00:00)-Water Temperature (C)]]*OO[[#This Row],[26]]</f>
        <v>2.6252682716699999E-8</v>
      </c>
      <c r="AC135" s="10">
        <f>3/24000000*OO[[#This Row],[85 (29JUN1985 12:00:00)-Water Temperature (C)]]*OO[[#This Row],[27]]</f>
        <v>2.2330110789909999E-8</v>
      </c>
      <c r="AD135" s="10">
        <f>3/24000000*OO[[#This Row],[86 (29JUN1985 15:00:00)-Water Temperature (C)]]*OO[[#This Row],[28]]</f>
        <v>1.8763915752719999E-8</v>
      </c>
      <c r="AE135" s="10">
        <f>3/24000000*OO[[#This Row],[88 (29JUN1985 21:00:00)-Water Temperature (C)]]*OO[[#This Row],[30]]</f>
        <v>1.2349404820619998E-8</v>
      </c>
      <c r="AF135" s="10">
        <f>3/24000000*OO[[#This Row],[88 (29JUN1985 21:00:00)-Water Temperature (C)]]*OO[[#This Row],[30]]</f>
        <v>1.2349404820619998E-8</v>
      </c>
      <c r="AG135" s="10">
        <f>3/24000000*OO[[#This Row],[89 (30JUN1985 00:00:00)-Water Temperature (C)]]*OO[[#This Row],[31]]</f>
        <v>9.7354482406912491E-9</v>
      </c>
      <c r="AH135" s="10">
        <f>3/24000000*OO[[#This Row],[90 (30JUN1985 03:00:00)-Water Temperature (C)]]*OO[[#This Row],[32]]</f>
        <v>7.7695213343299995E-9</v>
      </c>
      <c r="AI135" s="10">
        <f>3/24000000*OO[[#This Row],[91 (30JUN1985 06:00:00)-Water Temperature (C)]]*OO[[#This Row],[33]]</f>
        <v>6.314520324846249E-9</v>
      </c>
      <c r="AJ135" s="10">
        <f>3/24000000*OO[[#This Row],[92 (30JUN1985 09:00:00)-Water Temperature (C)]]*OO[[#This Row],[34]]</f>
        <v>5.3098061318749999E-9</v>
      </c>
      <c r="AK135" s="10">
        <f>3/24000000*OO[[#This Row],[93 (30JUN1985 12:00:00)-Water Temperature (C)]]*OO[[#This Row],[35]]</f>
        <v>4.5643062066200004E-9</v>
      </c>
      <c r="AL135" s="10">
        <f>3/24000000*OO[[#This Row],[94 (30JUN1985 15:00:00)-Water Temperature (C)]]*OO[[#This Row],[36]]</f>
        <v>3.9058470991312499E-9</v>
      </c>
      <c r="AM135" s="10">
        <f>3/24000000*OO[[#This Row],[95 (30JUN1985 18:00:00)-Water Temperature (C)]]*OO[[#This Row],[37]]</f>
        <v>3.2858216303650002E-9</v>
      </c>
      <c r="AN135" s="10">
        <f>3/24000000*OO[[#This Row],[96 (30JUN1985 21:00:00)-Water Temperature (C)]]*OO[[#This Row],[38]]</f>
        <v>2.6843310491600005E-9</v>
      </c>
      <c r="AO135" s="10">
        <f>3/24000000*OO[[#This Row],[97 (01JUL1985 00:00:00)-Water Temperature (C)]]*OO[[#This Row],[39]]</f>
        <v>2.1629561112971247E-9</v>
      </c>
      <c r="AP135" s="10">
        <f>3/24000000*OO[[#This Row],[98 (01JUL1985 03:00:00)-Water Temperature (C)]]*OO[[#This Row],[40]]</f>
        <v>1.7696364661255002E-9</v>
      </c>
      <c r="AQ135" s="10">
        <f>3/24000000*OO[[#This Row],[99 (01JUL1985 06:00:00)-Water Temperature (C)]]*OO[[#This Row],[41]]</f>
        <v>1.4849823224249999E-9</v>
      </c>
      <c r="AR135" s="10">
        <f>3/24000000*OO[[#This Row],[100 (01JUL1985 09:00:00)-Water Temperature (C)]]*OO[[#This Row],[42]]</f>
        <v>1.300329709987E-9</v>
      </c>
      <c r="AS135" s="10">
        <f>3/24000000*OO[[#This Row],[101 (01JUL1985 12:00:00)-Water Temperature (C)]]*OO[[#This Row],[43]]</f>
        <v>1.1609744161499999E-9</v>
      </c>
      <c r="AT135" s="10">
        <f>3/24000000*OO[[#This Row],[102 (01JUL1985 15:00:00)-Water Temperature (C)]]*OO[[#This Row],[44]]</f>
        <v>1.023478208563625E-9</v>
      </c>
      <c r="AU135" s="10">
        <f>3/24000000*OO[[#This Row],[103 (01JUL1985 18:00:00)-Water Temperature (C)]]*OO[[#This Row],[45]]</f>
        <v>8.9086058159799989E-10</v>
      </c>
      <c r="AV135" s="10">
        <f>3/24000000*OO[[#This Row],[104 (01JUL1985 21:00:00)-Water Temperature (C)]]*OO[[#This Row],[46]]</f>
        <v>7.5772881035024999E-10</v>
      </c>
      <c r="AW135" s="10">
        <f>3/24000000*OO[[#This Row],[105 (02JUL1985 00:00:00)-Water Temperature (C)]]*OO[[#This Row],[47]]</f>
        <v>6.4592572546812503E-10</v>
      </c>
      <c r="AX135" s="10">
        <f>3/24000000*OO[[#This Row],[106 (02JUL1985 03:00:00)-Water Temperature (C)]]*OO[[#This Row],[48]]</f>
        <v>5.5824197625262497E-10</v>
      </c>
      <c r="AY135" s="10">
        <f>3/24000000*OO[[#This Row],[107 (02JUL1985 06:00:00)-Water Temperature (C)]]*OO[[#This Row],[49]]</f>
        <v>4.9059556089599998E-10</v>
      </c>
      <c r="AZ135" s="10">
        <f>3/24000000*OO[[#This Row],[108 (02JUL1985 09:00:00)-Water Temperature (C)]]*OO[[#This Row],[50]]</f>
        <v>4.3477437116862497E-10</v>
      </c>
      <c r="BA135" s="10">
        <f>3/24000000*OO[[#This Row],[109 (02JUL1985 12:00:00)-Water Temperature (C)]]*OO[[#This Row],[51]]</f>
        <v>3.9138847092999998E-10</v>
      </c>
      <c r="BB135" s="10">
        <f>3/24000000*OO[[#This Row],[110 (02JUL1985 15:00:00)-Water Temperature (C)]]*OO[[#This Row],[52]]</f>
        <v>3.5486206740074997E-10</v>
      </c>
      <c r="BC135" s="10">
        <f>3/24000000*OO[[#This Row],[111 (02JUL1985 18:00:00)-Water Temperature (C)]]*OO[[#This Row],[53]]</f>
        <v>3.1773192813599999E-10</v>
      </c>
      <c r="BD135" s="10">
        <f>3/24000000*OO[[#This Row],[112 (02JUL1985 21:00:00)-Water Temperature (C)]]*OO[[#This Row],[54]]</f>
        <v>2.7740806968737501E-10</v>
      </c>
      <c r="BE135" s="10">
        <f>3/24000000*OO[[#This Row],[113 (03JUL1985 00:00:00)-Water Temperature (C)]]*OO[[#This Row],[55]]</f>
        <v>2.3733328573919998E-10</v>
      </c>
      <c r="BF135" s="10">
        <f>3/24000000*OO[[#This Row],[114 (03JUL1985 03:00:00)-Water Temperature (C)]]*OO[[#This Row],[56]]</f>
        <v>2.0478352411439999E-10</v>
      </c>
      <c r="BG135" s="10">
        <f>3/24000000*OO[[#This Row],[115 (03JUL1985 06:00:00)-Water Temperature (C)]]*OO[[#This Row],[57]]</f>
        <v>1.782837240533125E-10</v>
      </c>
      <c r="BH135" s="10">
        <f>3/24000000*OO[[#This Row],[116 (03JUL1985 09:00:00)-Water Temperature (C)]]*OO[[#This Row],[58]]</f>
        <v>1.5898981202385E-10</v>
      </c>
      <c r="BI135" s="10">
        <f>3/24000000*OO[[#This Row],[117 (03JUL1985 12:00:00)-Water Temperature (C)]]*OO[[#This Row],[59]]</f>
        <v>1.4367475871637499E-10</v>
      </c>
      <c r="BJ135" s="10">
        <f>3/24000000*OO[[#This Row],[118 (03JUL1985 15:00:00)-Water Temperature (C)]]*OO[[#This Row],[60]]</f>
        <v>1.2845089969095E-10</v>
      </c>
      <c r="BK135" s="10">
        <f>3/24000000*OO[[#This Row],[119 (03JUL1985 18:00:00)-Water Temperature (C)]]*OO[[#This Row],[61]]</f>
        <v>1.1334245451027498E-10</v>
      </c>
      <c r="BL135" s="10">
        <f>3/24000000*OO[[#This Row],[120 (03JUL1985 21:00:00)-Water Temperature (C)]]*OO[[#This Row],[62]]</f>
        <v>9.7486878550275012E-11</v>
      </c>
      <c r="BM135" s="10">
        <f>3/24000000*OO[[#This Row],[121 (04JUL1985 00:00:00)-Water Temperature (C)]]*OO[[#This Row],[63]]</f>
        <v>8.265460402625001E-11</v>
      </c>
      <c r="BN135" s="10">
        <f>3/24000000*OO[[#This Row],[122 (04JUL1985 03:00:00)-Water Temperature (C)]]*OO[[#This Row],[64]]</f>
        <v>7.0668185571099989E-11</v>
      </c>
      <c r="BO135" s="10">
        <f>3/24000000*OO[[#This Row],[123 (04JUL1985 06:00:00)-Water Temperature (C)]]*OO[[#This Row],[65]]</f>
        <v>6.1511064608699992E-11</v>
      </c>
      <c r="BP135" s="10">
        <f>3/24000000*OO[[#This Row],[124 (04JUL1985 09:00:00)-Water Temperature (C)]]*OO[[#This Row],[66]]</f>
        <v>5.5670840138999999E-11</v>
      </c>
      <c r="BQ135" s="10">
        <f>3/24000000*OO[[#This Row],[125 (04JUL1985 12:00:00)-Water Temperature (C)]]*OO[[#This Row],[67]]</f>
        <v>5.0825455104125005E-11</v>
      </c>
      <c r="BR135" s="10">
        <f>3/24000000*OO[[#This Row],[126 (04JUL1985 15:00:00)-Water Temperature (C)]]*OO[[#This Row],[68]]</f>
        <v>4.5729840634312497E-11</v>
      </c>
      <c r="BS135" s="10">
        <f>3/24000000*OO[[#This Row],[127 (04JUL1985 18:00:00)-Water Temperature (C)]]*OO[[#This Row],[69]]</f>
        <v>4.0365131651399995E-11</v>
      </c>
      <c r="BT135" s="10">
        <f>3/24000000*OO[[#This Row],[128 (04JUL1985 21:00:00)-Water Temperature (C)]]*OO[[#This Row],[70]]</f>
        <v>3.4914275497899997E-11</v>
      </c>
      <c r="BU135" s="10">
        <f>3/24000000*OO[[#This Row],[129 (05JUL1985 00:00:00)-Water Temperature (C)]]*OO[[#This Row],[71]]</f>
        <v>2.99209813874E-11</v>
      </c>
      <c r="BV135" s="10">
        <f>3/24000000*OO[[#This Row],[130 (05JUL1985 03:00:00)-Water Temperature (C)]]*OO[[#This Row],[72]]</f>
        <v>2.5959238375349995E-11</v>
      </c>
      <c r="BW135" s="10">
        <f>3/24000000*OO[[#This Row],[131 (05JUL1985 06:00:00)-Water Temperature (C)]]*OO[[#This Row],[73]]</f>
        <v>2.2872504292638747E-11</v>
      </c>
      <c r="BX135" s="10">
        <f>3/24000000*OO[[#This Row],[132 (05JUL1985 09:00:00)-Water Temperature (C)]]*OO[[#This Row],[74]]</f>
        <v>2.0848622134283748E-11</v>
      </c>
      <c r="BY135" s="10">
        <f>3/24000000*OO[[#This Row],[133 (05JUL1985 12:00:00)-Water Temperature (C)]]*OO[[#This Row],[75]]</f>
        <v>1.9259817002300002E-11</v>
      </c>
      <c r="BZ135" s="10">
        <f>3/24000000*OO[[#This Row],[134 (05JUL1985 15:00:00)-Water Temperature (C)]]*OO[[#This Row],[76]]</f>
        <v>1.7714606881718749E-11</v>
      </c>
      <c r="CA135" s="10">
        <f>3/24000000*OO[[#This Row],[135 (05JUL1985 18:00:00)-Water Temperature (C)]]*OO[[#This Row],[77]]</f>
        <v>1.6082393577172497E-11</v>
      </c>
      <c r="CB135" s="10">
        <f>3/24000000*OO[[#This Row],[136 (05JUL1985 21:00:00)-Water Temperature (C)]]*OO[[#This Row],[78]]</f>
        <v>1.42275607154625E-11</v>
      </c>
      <c r="CC135" s="10">
        <f>3/24000000*OO[[#This Row],[137 (06JUL1985 00:00:00)-Water Temperature (C)]]*OO[[#This Row],[79]]</f>
        <v>1.2446361395374998E-11</v>
      </c>
      <c r="CD135" s="10">
        <f>3/24000000*OO[[#This Row],[138 (06JUL1985 03:00:00)-Water Temperature (C)]]*OO[[#This Row],[80]]</f>
        <v>1.1039359074326251E-11</v>
      </c>
      <c r="CE135" s="10">
        <f>3/24000000*OO[[#This Row],[139 (06JUL1985 06:00:00)-Water Temperature (C)]]*OO[[#This Row],[81]]</f>
        <v>9.9821066271975E-12</v>
      </c>
      <c r="CF135" s="10">
        <f>3/24000000*OO[[#This Row],[140 (06JUL1985 09:00:00)-Water Temperature (C)]]*OO[[#This Row],[82]]</f>
        <v>9.399640048374999E-12</v>
      </c>
      <c r="CG135" s="10">
        <f>3/24000000*OO[[#This Row],[141 (06JUL1985 12:00:00)-Water Temperature (C)]]*OO[[#This Row],[83]]</f>
        <v>8.91579188411875E-12</v>
      </c>
      <c r="CH135" s="10">
        <f>3/24000000*OO[[#This Row],[142 (06JUL1985 15:00:00)-Water Temperature (C)]]*OO[[#This Row],[84]]</f>
        <v>8.3436233368174987E-12</v>
      </c>
      <c r="CI135" s="10">
        <f>3/24000000*OO[[#This Row],[143 (06JUL1985 18:00:00)-Water Temperature (C)]]*OO[[#This Row],[85]]</f>
        <v>7.6779522589574986E-12</v>
      </c>
      <c r="CJ135" s="10">
        <f>3/24000000*OO[[#This Row],[144 (06JUL1985 21:00:00)-Water Temperature (C)]]*OO[[#This Row],[86]]</f>
        <v>6.8618634679375004E-12</v>
      </c>
      <c r="CK135" s="10">
        <f>3/24000000*OO[[#This Row],[145 (07JUL1985 00:00:00)-Water Temperature (C)]]*OO[[#This Row],[87]]</f>
        <v>6.0493682835299995E-12</v>
      </c>
      <c r="CL135" s="10">
        <f>3/24000000*OO[[#This Row],[146 (07JUL1985 03:00:00)-Water Temperature (C)]]*OO[[#This Row],[88]]</f>
        <v>5.3882591648625004E-12</v>
      </c>
      <c r="CM135" s="10">
        <f>3/24000000*OO[[#This Row],[147 (07JUL1985 06:00:00)-Water Temperature (C)]]*OO[[#This Row],[89]]</f>
        <v>4.8628560731624998E-12</v>
      </c>
      <c r="CN135" s="10">
        <f>3/24000000*OO[[#This Row],[148 (07JUL1985 09:00:00)-Water Temperature (C)]]*OO[[#This Row],[90]]</f>
        <v>4.4671633328000006E-12</v>
      </c>
      <c r="CO135" s="10">
        <f>3/24000000*OO[[#This Row],[149 (07JUL1985 12:00:00)-Water Temperature (C)]]*OO[[#This Row],[91]]</f>
        <v>4.1951145417525001E-12</v>
      </c>
      <c r="CP135" s="10">
        <f>3/24000000*OO[[#This Row],[150 (07JUL1985 15:00:00)-Water Temperature (C)]]*OO[[#This Row],[92]]</f>
        <v>3.9832575751475002E-12</v>
      </c>
      <c r="CQ135" s="10">
        <f>3/24000000*OO[[#This Row],[151 (07JUL1985 18:00:00)-Water Temperature (C)]]*OO[[#This Row],[93]]</f>
        <v>3.6756462794287495E-12</v>
      </c>
      <c r="CR135" s="10">
        <f>3/24000000*OO[[#This Row],[152 (07JUL1985 21:00:00)-Water Temperature (C)]]*OO[[#This Row],[94]]</f>
        <v>3.3125291549962502E-12</v>
      </c>
      <c r="CS135" s="10">
        <f>3/24000000*OO[[#This Row],[153 (08JUL1985 00:00:00)-Water Temperature (C)]]*OO[[#This Row],[95]]</f>
        <v>2.9805699766424997E-12</v>
      </c>
      <c r="CT135" s="10">
        <f>3/24000000*OO[[#This Row],[154 (08JUL1985 03:00:00)-Water Temperature (C)]]*OO[[#This Row],[96]]</f>
        <v>2.6932354349174999E-12</v>
      </c>
      <c r="CU135" s="10">
        <f>3/24000000*OO[[#This Row],[155 (08JUL1985 06:00:00)-Water Temperature (C)]]*OO[[#This Row],[97]]</f>
        <v>2.4687355281100005E-12</v>
      </c>
      <c r="CV135" s="10">
        <f>3/24000000*OO[[#This Row],[156 (08JUL1985 09:00:00)-Water Temperature (C)]]*OO[[#This Row],[98]]</f>
        <v>2.3520949694099998E-12</v>
      </c>
      <c r="CW135" s="10">
        <f>3/24000000*OO[[#This Row],[157 (08JUL1985 12:00:00)-Water Temperature (C)]]*OO[[#This Row],[99]]</f>
        <v>2.2775681465937499E-12</v>
      </c>
    </row>
    <row r="136" spans="1:101" x14ac:dyDescent="0.35">
      <c r="A136" t="s">
        <v>141</v>
      </c>
      <c r="B136">
        <v>178.42080000000001</v>
      </c>
      <c r="C136" s="10">
        <f>3/24*OO[[#This Row],[59 (26JUN1985 06:00:00)-Water Temperature (C)]]*OO[[#This Row],[1]]/SUM(OO[1])</f>
        <v>0</v>
      </c>
      <c r="D136" s="10">
        <f>3/24*OO[[#This Row],[60 (26JUN1985 09:00:00)-Water Temperature (C)]]*OO[[#This Row],[2]]/SUM(OO[2])</f>
        <v>0</v>
      </c>
      <c r="E136" s="10">
        <f>3/24*OO[[#This Row],[61 (26JUN1985 12:00:00)-Water Temperature (C)]]*OO[[#This Row],[3]]/SUM(OO[3])</f>
        <v>0</v>
      </c>
      <c r="F136" s="10">
        <f>3/24*OO[[#This Row],[62 (26JUN1985 15:00:00)-Water Temperature (C)]]*OO[[#This Row],[4]]/SUM(OO[4])</f>
        <v>7.3583489035104976E-31</v>
      </c>
      <c r="G136" s="10">
        <f>3/24*OO[[#This Row],[63 (26JUN1985 18:00:00)-Water Temperature (C)]]*OO[[#This Row],[5]]/SUM(OO[5])</f>
        <v>3.5184776465079403E-18</v>
      </c>
      <c r="H136" s="10">
        <f>3/24*OO[[#This Row],[64 (26JUN1985 21:00:00)-Water Temperature (C)]]*OO[[#This Row],[6]]/SUM(OO[6])</f>
        <v>2.4336878286690221E-8</v>
      </c>
      <c r="I136" s="10">
        <f>3/24*OO[[#This Row],[65 (27JUN1985 00:00:00)-Water Temperature (C)]]*OO[[#This Row],[7]]/SUM(OO[7])</f>
        <v>2.852665685943772E-5</v>
      </c>
      <c r="J136" s="10">
        <f>3/24*OO[[#This Row],[66 (27JUN1985 03:00:00)-Water Temperature (C)]]*OO[[#This Row],[8]]/SUM(OO[8])</f>
        <v>7.8364997779650292E-4</v>
      </c>
      <c r="K136" s="10">
        <f>3/24*OO[[#This Row],[67 (27JUN1985 06:00:00)-Water Temperature (C)]]*OO[[#This Row],[9]]/SUM(OO[9])</f>
        <v>2.3955277057675041E-3</v>
      </c>
      <c r="L136" s="10">
        <f>3/24*OO[[#This Row],[68 (27JUN1985 09:00:00)-Water Temperature (C)]]*OO[[#This Row],[10]]/SUM(OO[10])</f>
        <v>1.6434893394018752E-3</v>
      </c>
      <c r="M136" s="10">
        <f>3/24*OO[[#This Row],[69 (27JUN1985 12:00:00)-Water Temperature (C)]]*OO[[#This Row],[11]]/SUM(OO[11])</f>
        <v>3.7324900441221222E-4</v>
      </c>
      <c r="N136" s="10">
        <f>3/24*OO[[#This Row],[70 (27JUN1985 15:00:00)-Water Temperature (C)]]*OO[[#This Row],[12]]/SUM(OO[12])</f>
        <v>3.6354435561791425E-5</v>
      </c>
      <c r="O136" s="10">
        <f>3/24*OO[[#This Row],[71 (27JUN1985 18:00:00)-Water Temperature (C)]]*OO[[#This Row],[13]]/SUM(OO[13])</f>
        <v>2.2167564592176606E-6</v>
      </c>
      <c r="P136" s="10">
        <f>3/24*OO[[#This Row],[72 (27JUN1985 21:00:00)-Water Temperature (C)]]*OO[[#This Row],[14]]/SUM(OO[14])</f>
        <v>3.9731889651506123E-7</v>
      </c>
      <c r="Q136" s="10">
        <f>3/24*OO[[#This Row],[73 (28JUN1985 00:00:00)-Water Temperature (C)]]*OO[[#This Row],[15]]/SUM(OO[15])</f>
        <v>2.7454934431226561E-7</v>
      </c>
      <c r="R136" s="10">
        <f>3/24*OO[[#This Row],[74 (28JUN1985 03:00:00)-Water Temperature (C)]]*OO[[#This Row],[16]]/SUM(OO[16])</f>
        <v>2.1936030184087547E-7</v>
      </c>
      <c r="S136" s="10">
        <f>3/24*OO[[#This Row],[75 (28JUN1985 06:00:00)-Water Temperature (C)]]*OO[[#This Row],[17]]/SUM(OO[17])</f>
        <v>1.7751811020167697E-7</v>
      </c>
      <c r="T136" s="10">
        <f>3/24*OO[[#This Row],[76 (28JUN1985 09:00:00)-Water Temperature (C)]]*OO[[#This Row],[18]]/SUM(OO[18])</f>
        <v>1.4702906018588248E-7</v>
      </c>
      <c r="U136" s="10">
        <f>3/24*OO[[#This Row],[77 (28JUN1985 12:00:00)-Water Temperature (C)]]*OO[[#This Row],[19]]/SUM(OO[19])</f>
        <v>1.231159857620091E-7</v>
      </c>
      <c r="V136" s="10">
        <f>3/24000000*OO[[#This Row],[78 (28JUN1985 15:00:00)-Water Temperature (C)]]*OO[[#This Row],[20]]</f>
        <v>1.0170843350325E-7</v>
      </c>
      <c r="W136" s="10">
        <f>3/24000000*OO[[#This Row],[79 (28JUN1985 18:00:00)-Water Temperature (C)]]*OO[[#This Row],[21]]</f>
        <v>8.2888837404437519E-8</v>
      </c>
      <c r="X136" s="10">
        <f>3/24000000*OO[[#This Row],[80 (28JUN1985 21:00:00)-Water Temperature (C)]]*OO[[#This Row],[22]]</f>
        <v>6.6178973166562486E-8</v>
      </c>
      <c r="Y136" s="10">
        <f>3/24000000*OO[[#This Row],[81 (29JUN1985 00:00:00)-Water Temperature (C)]]*OO[[#This Row],[23]]</f>
        <v>5.2007507485312493E-8</v>
      </c>
      <c r="Z136" s="10">
        <f>3/24000000*OO[[#This Row],[82 (29JUN1985 03:00:00)-Water Temperature (C)]]*OO[[#This Row],[24]]</f>
        <v>4.1368970400000002E-8</v>
      </c>
      <c r="AA136" s="10">
        <f>3/24000000*OO[[#This Row],[83 (29JUN1985 06:00:00)-Water Temperature (C)]]*OO[[#This Row],[25]]</f>
        <v>3.3604477605825E-8</v>
      </c>
      <c r="AB136" s="10">
        <f>3/24000000*OO[[#This Row],[84 (29JUN1985 09:00:00)-Water Temperature (C)]]*OO[[#This Row],[26]]</f>
        <v>2.8339270372087498E-8</v>
      </c>
      <c r="AC136" s="10">
        <f>3/24000000*OO[[#This Row],[85 (29JUN1985 12:00:00)-Water Temperature (C)]]*OO[[#This Row],[27]]</f>
        <v>2.4105306931912499E-8</v>
      </c>
      <c r="AD136" s="10">
        <f>3/24000000*OO[[#This Row],[86 (29JUN1985 15:00:00)-Water Temperature (C)]]*OO[[#This Row],[28]]</f>
        <v>2.0256327424136248E-8</v>
      </c>
      <c r="AE136" s="10">
        <f>3/24000000*OO[[#This Row],[88 (29JUN1985 21:00:00)-Water Temperature (C)]]*OO[[#This Row],[30]]</f>
        <v>1.3332715149920002E-8</v>
      </c>
      <c r="AF136" s="10">
        <f>3/24000000*OO[[#This Row],[88 (29JUN1985 21:00:00)-Water Temperature (C)]]*OO[[#This Row],[30]]</f>
        <v>1.3332715149920002E-8</v>
      </c>
      <c r="AG136" s="10">
        <f>3/24000000*OO[[#This Row],[89 (30JUN1985 00:00:00)-Water Temperature (C)]]*OO[[#This Row],[31]]</f>
        <v>1.051042631777625E-8</v>
      </c>
      <c r="AH136" s="10">
        <f>3/24000000*OO[[#This Row],[90 (30JUN1985 03:00:00)-Water Temperature (C)]]*OO[[#This Row],[32]]</f>
        <v>8.3877849598725004E-9</v>
      </c>
      <c r="AI136" s="10">
        <f>3/24000000*OO[[#This Row],[91 (30JUN1985 06:00:00)-Water Temperature (C)]]*OO[[#This Row],[33]]</f>
        <v>6.8166354049200003E-9</v>
      </c>
      <c r="AJ136" s="10">
        <f>3/24000000*OO[[#This Row],[92 (30JUN1985 09:00:00)-Water Temperature (C)]]*OO[[#This Row],[34]]</f>
        <v>5.7317489181262493E-9</v>
      </c>
      <c r="AK136" s="10">
        <f>3/24000000*OO[[#This Row],[93 (30JUN1985 12:00:00)-Water Temperature (C)]]*OO[[#This Row],[35]]</f>
        <v>4.9269684424162492E-9</v>
      </c>
      <c r="AL136" s="10">
        <f>3/24000000*OO[[#This Row],[94 (30JUN1985 15:00:00)-Water Temperature (C)]]*OO[[#This Row],[36]]</f>
        <v>4.2162925140962496E-9</v>
      </c>
      <c r="AM136" s="10">
        <f>3/24000000*OO[[#This Row],[95 (30JUN1985 18:00:00)-Water Temperature (C)]]*OO[[#This Row],[37]]</f>
        <v>3.5471131937099999E-9</v>
      </c>
      <c r="AN136" s="10">
        <f>3/24000000*OO[[#This Row],[96 (30JUN1985 21:00:00)-Water Temperature (C)]]*OO[[#This Row],[38]]</f>
        <v>2.8978903767799995E-9</v>
      </c>
      <c r="AO136" s="10">
        <f>3/24000000*OO[[#This Row],[97 (01JUL1985 00:00:00)-Water Temperature (C)]]*OO[[#This Row],[39]]</f>
        <v>2.334999264290625E-9</v>
      </c>
      <c r="AP136" s="10">
        <f>3/24000000*OO[[#This Row],[98 (01JUL1985 03:00:00)-Water Temperature (C)]]*OO[[#This Row],[40]]</f>
        <v>1.9103170396634997E-9</v>
      </c>
      <c r="AQ136" s="10">
        <f>3/24000000*OO[[#This Row],[99 (01JUL1985 06:00:00)-Water Temperature (C)]]*OO[[#This Row],[41]]</f>
        <v>1.6029452479749999E-9</v>
      </c>
      <c r="AR136" s="10">
        <f>3/24000000*OO[[#This Row],[100 (01JUL1985 09:00:00)-Water Temperature (C)]]*OO[[#This Row],[42]]</f>
        <v>1.403521836586875E-9</v>
      </c>
      <c r="AS136" s="10">
        <f>3/24000000*OO[[#This Row],[101 (01JUL1985 12:00:00)-Water Temperature (C)]]*OO[[#This Row],[43]]</f>
        <v>1.2531102918727498E-9</v>
      </c>
      <c r="AT136" s="10">
        <f>3/24000000*OO[[#This Row],[102 (01JUL1985 15:00:00)-Water Temperature (C)]]*OO[[#This Row],[44]]</f>
        <v>1.1047110250464999E-9</v>
      </c>
      <c r="AU136" s="10">
        <f>3/24000000*OO[[#This Row],[103 (01JUL1985 18:00:00)-Water Temperature (C)]]*OO[[#This Row],[45]]</f>
        <v>9.6161589808300001E-10</v>
      </c>
      <c r="AV136" s="10">
        <f>3/24000000*OO[[#This Row],[104 (01JUL1985 21:00:00)-Water Temperature (C)]]*OO[[#This Row],[46]]</f>
        <v>8.1791609227000007E-10</v>
      </c>
      <c r="AW136" s="10">
        <f>3/24000000*OO[[#This Row],[105 (02JUL1985 00:00:00)-Water Temperature (C)]]*OO[[#This Row],[47]]</f>
        <v>6.9722005158149986E-10</v>
      </c>
      <c r="AX136" s="10">
        <f>3/24000000*OO[[#This Row],[106 (02JUL1985 03:00:00)-Water Temperature (C)]]*OO[[#This Row],[48]]</f>
        <v>6.0254669680424999E-10</v>
      </c>
      <c r="AY136" s="10">
        <f>3/24000000*OO[[#This Row],[107 (02JUL1985 06:00:00)-Water Temperature (C)]]*OO[[#This Row],[49]]</f>
        <v>5.2951683980250001E-10</v>
      </c>
      <c r="AZ136" s="10">
        <f>3/24000000*OO[[#This Row],[108 (02JUL1985 09:00:00)-Water Temperature (C)]]*OO[[#This Row],[50]]</f>
        <v>4.69257952117125E-10</v>
      </c>
      <c r="BA136" s="10">
        <f>3/24000000*OO[[#This Row],[109 (02JUL1985 12:00:00)-Water Temperature (C)]]*OO[[#This Row],[51]]</f>
        <v>4.2242920609725E-10</v>
      </c>
      <c r="BB136" s="10">
        <f>3/24000000*OO[[#This Row],[110 (02JUL1985 15:00:00)-Water Temperature (C)]]*OO[[#This Row],[52]]</f>
        <v>3.8301382381699998E-10</v>
      </c>
      <c r="BC136" s="10">
        <f>3/24000000*OO[[#This Row],[111 (02JUL1985 18:00:00)-Water Temperature (C)]]*OO[[#This Row],[53]]</f>
        <v>3.4294578178024995E-10</v>
      </c>
      <c r="BD136" s="10">
        <f>3/24000000*OO[[#This Row],[112 (02JUL1985 21:00:00)-Water Temperature (C)]]*OO[[#This Row],[54]]</f>
        <v>2.99435014783875E-10</v>
      </c>
      <c r="BE136" s="10">
        <f>3/24000000*OO[[#This Row],[113 (03JUL1985 00:00:00)-Water Temperature (C)]]*OO[[#This Row],[55]]</f>
        <v>2.5617574047765E-10</v>
      </c>
      <c r="BF136" s="10">
        <f>3/24000000*OO[[#This Row],[114 (03JUL1985 03:00:00)-Water Temperature (C)]]*OO[[#This Row],[56]]</f>
        <v>2.2103680097351252E-10</v>
      </c>
      <c r="BG136" s="10">
        <f>3/24000000*OO[[#This Row],[115 (03JUL1985 06:00:00)-Water Temperature (C)]]*OO[[#This Row],[57]]</f>
        <v>1.9243022242188751E-10</v>
      </c>
      <c r="BH136" s="10">
        <f>3/24000000*OO[[#This Row],[116 (03JUL1985 09:00:00)-Water Temperature (C)]]*OO[[#This Row],[58]]</f>
        <v>1.7159979910735E-10</v>
      </c>
      <c r="BI136" s="10">
        <f>3/24000000*OO[[#This Row],[117 (03JUL1985 12:00:00)-Water Temperature (C)]]*OO[[#This Row],[59]]</f>
        <v>1.5507148907480002E-10</v>
      </c>
      <c r="BJ136" s="10">
        <f>3/24000000*OO[[#This Row],[118 (03JUL1985 15:00:00)-Water Temperature (C)]]*OO[[#This Row],[60]]</f>
        <v>1.3864291007354999E-10</v>
      </c>
      <c r="BK136" s="10">
        <f>3/24000000*OO[[#This Row],[119 (03JUL1985 18:00:00)-Water Temperature (C)]]*OO[[#This Row],[61]]</f>
        <v>1.2233922518675001E-10</v>
      </c>
      <c r="BL136" s="10">
        <f>3/24000000*OO[[#This Row],[120 (03JUL1985 21:00:00)-Water Temperature (C)]]*OO[[#This Row],[62]]</f>
        <v>1.052301711474E-10</v>
      </c>
      <c r="BM136" s="10">
        <f>3/24000000*OO[[#This Row],[121 (04JUL1985 00:00:00)-Water Temperature (C)]]*OO[[#This Row],[63]]</f>
        <v>8.9219159297187501E-11</v>
      </c>
      <c r="BN136" s="10">
        <f>3/24000000*OO[[#This Row],[122 (04JUL1985 03:00:00)-Water Temperature (C)]]*OO[[#This Row],[64]]</f>
        <v>7.6278703294087499E-11</v>
      </c>
      <c r="BO136" s="10">
        <f>3/24000000*OO[[#This Row],[123 (04JUL1985 06:00:00)-Water Temperature (C)]]*OO[[#This Row],[65]]</f>
        <v>6.6391468371200011E-11</v>
      </c>
      <c r="BP136" s="10">
        <f>3/24000000*OO[[#This Row],[124 (04JUL1985 09:00:00)-Water Temperature (C)]]*OO[[#This Row],[66]]</f>
        <v>6.0084962358574998E-11</v>
      </c>
      <c r="BQ136" s="10">
        <f>3/24000000*OO[[#This Row],[125 (04JUL1985 12:00:00)-Water Temperature (C)]]*OO[[#This Row],[67]]</f>
        <v>5.4856564997850002E-11</v>
      </c>
      <c r="BR136" s="10">
        <f>3/24000000*OO[[#This Row],[126 (04JUL1985 15:00:00)-Water Temperature (C)]]*OO[[#This Row],[68]]</f>
        <v>4.935754445344999E-11</v>
      </c>
      <c r="BS136" s="10">
        <f>3/24000000*OO[[#This Row],[127 (04JUL1985 18:00:00)-Water Temperature (C)]]*OO[[#This Row],[69]]</f>
        <v>4.3569126884500007E-11</v>
      </c>
      <c r="BT136" s="10">
        <f>3/24000000*OO[[#This Row],[128 (04JUL1985 21:00:00)-Water Temperature (C)]]*OO[[#This Row],[70]]</f>
        <v>3.76867147911E-11</v>
      </c>
      <c r="BU136" s="10">
        <f>3/24000000*OO[[#This Row],[129 (05JUL1985 00:00:00)-Water Temperature (C)]]*OO[[#This Row],[71]]</f>
        <v>3.2296312711862502E-11</v>
      </c>
      <c r="BV136" s="10">
        <f>3/24000000*OO[[#This Row],[130 (05JUL1985 03:00:00)-Water Temperature (C)]]*OO[[#This Row],[72]]</f>
        <v>2.8018994691899997E-11</v>
      </c>
      <c r="BW136" s="10">
        <f>3/24000000*OO[[#This Row],[131 (05JUL1985 06:00:00)-Water Temperature (C)]]*OO[[#This Row],[73]]</f>
        <v>2.4686518650562498E-11</v>
      </c>
      <c r="BX136" s="10">
        <f>3/24000000*OO[[#This Row],[132 (05JUL1985 09:00:00)-Water Temperature (C)]]*OO[[#This Row],[74]]</f>
        <v>2.2501135845168749E-11</v>
      </c>
      <c r="BY136" s="10">
        <f>3/24000000*OO[[#This Row],[133 (05JUL1985 12:00:00)-Water Temperature (C)]]*OO[[#This Row],[75]]</f>
        <v>2.0786356429312496E-11</v>
      </c>
      <c r="BZ136" s="10">
        <f>3/24000000*OO[[#This Row],[134 (05JUL1985 15:00:00)-Water Temperature (C)]]*OO[[#This Row],[76]]</f>
        <v>1.9119004673539999E-11</v>
      </c>
      <c r="CA136" s="10">
        <f>3/24000000*OO[[#This Row],[135 (05JUL1985 18:00:00)-Water Temperature (C)]]*OO[[#This Row],[77]]</f>
        <v>1.7357950629375001E-11</v>
      </c>
      <c r="CB136" s="10">
        <f>3/24000000*OO[[#This Row],[136 (05JUL1985 21:00:00)-Water Temperature (C)]]*OO[[#This Row],[78]]</f>
        <v>1.5356576538831248E-11</v>
      </c>
      <c r="CC136" s="10">
        <f>3/24000000*OO[[#This Row],[137 (06JUL1985 00:00:00)-Water Temperature (C)]]*OO[[#This Row],[79]]</f>
        <v>1.3433778657843748E-11</v>
      </c>
      <c r="CD136" s="10">
        <f>3/24000000*OO[[#This Row],[138 (06JUL1985 03:00:00)-Water Temperature (C)]]*OO[[#This Row],[80]]</f>
        <v>1.1914634647507499E-11</v>
      </c>
      <c r="CE136" s="10">
        <f>3/24000000*OO[[#This Row],[139 (06JUL1985 06:00:00)-Water Temperature (C)]]*OO[[#This Row],[81]]</f>
        <v>1.07729063915825E-11</v>
      </c>
      <c r="CF136" s="10">
        <f>3/24000000*OO[[#This Row],[140 (06JUL1985 09:00:00)-Water Temperature (C)]]*OO[[#This Row],[82]]</f>
        <v>1.0144031652596251E-11</v>
      </c>
      <c r="CG136" s="10">
        <f>3/24000000*OO[[#This Row],[141 (06JUL1985 12:00:00)-Water Temperature (C)]]*OO[[#This Row],[83]]</f>
        <v>9.6220234875149993E-12</v>
      </c>
      <c r="CH136" s="10">
        <f>3/24000000*OO[[#This Row],[142 (06JUL1985 15:00:00)-Water Temperature (C)]]*OO[[#This Row],[84]]</f>
        <v>9.0048495312737498E-12</v>
      </c>
      <c r="CI136" s="10">
        <f>3/24000000*OO[[#This Row],[143 (06JUL1985 18:00:00)-Water Temperature (C)]]*OO[[#This Row],[85]]</f>
        <v>8.2867049656562501E-12</v>
      </c>
      <c r="CJ136" s="10">
        <f>3/24000000*OO[[#This Row],[144 (06JUL1985 21:00:00)-Water Temperature (C)]]*OO[[#This Row],[86]]</f>
        <v>7.4062171519987502E-12</v>
      </c>
      <c r="CK136" s="10">
        <f>3/24000000*OO[[#This Row],[145 (07JUL1985 00:00:00)-Water Temperature (C)]]*OO[[#This Row],[87]]</f>
        <v>6.5291926329175005E-12</v>
      </c>
      <c r="CL136" s="10">
        <f>3/24000000*OO[[#This Row],[146 (07JUL1985 03:00:00)-Water Temperature (C)]]*OO[[#This Row],[88]]</f>
        <v>5.8154319958712487E-12</v>
      </c>
      <c r="CM136" s="10">
        <f>3/24000000*OO[[#This Row],[147 (07JUL1985 06:00:00)-Water Temperature (C)]]*OO[[#This Row],[89]]</f>
        <v>5.2482314225099995E-12</v>
      </c>
      <c r="CN136" s="10">
        <f>3/24000000*OO[[#This Row],[148 (07JUL1985 09:00:00)-Water Temperature (C)]]*OO[[#This Row],[90]]</f>
        <v>4.8209640245E-12</v>
      </c>
      <c r="CO136" s="10">
        <f>3/24000000*OO[[#This Row],[149 (07JUL1985 12:00:00)-Water Temperature (C)]]*OO[[#This Row],[91]]</f>
        <v>4.5272398035999998E-12</v>
      </c>
      <c r="CP136" s="10">
        <f>3/24000000*OO[[#This Row],[150 (07JUL1985 15:00:00)-Water Temperature (C)]]*OO[[#This Row],[92]]</f>
        <v>4.2987524097699993E-12</v>
      </c>
      <c r="CQ136" s="10">
        <f>3/24000000*OO[[#This Row],[151 (07JUL1985 18:00:00)-Water Temperature (C)]]*OO[[#This Row],[93]]</f>
        <v>3.9669851875675003E-12</v>
      </c>
      <c r="CR136" s="10">
        <f>3/24000000*OO[[#This Row],[152 (07JUL1985 21:00:00)-Water Temperature (C)]]*OO[[#This Row],[94]]</f>
        <v>3.5751408116624999E-12</v>
      </c>
      <c r="CS136" s="10">
        <f>3/24000000*OO[[#This Row],[153 (08JUL1985 00:00:00)-Water Temperature (C)]]*OO[[#This Row],[95]]</f>
        <v>3.2168242187400002E-12</v>
      </c>
      <c r="CT136" s="10">
        <f>3/24000000*OO[[#This Row],[154 (08JUL1985 03:00:00)-Water Temperature (C)]]*OO[[#This Row],[96]]</f>
        <v>2.9066576972437497E-12</v>
      </c>
      <c r="CU136" s="10">
        <f>3/24000000*OO[[#This Row],[155 (08JUL1985 06:00:00)-Water Temperature (C)]]*OO[[#This Row],[97]]</f>
        <v>2.6642541473600002E-12</v>
      </c>
      <c r="CV136" s="10">
        <f>3/24000000*OO[[#This Row],[156 (08JUL1985 09:00:00)-Water Temperature (C)]]*OO[[#This Row],[98]]</f>
        <v>2.5382375805749999E-12</v>
      </c>
      <c r="CW136" s="10">
        <f>3/24000000*OO[[#This Row],[157 (08JUL1985 12:00:00)-Water Temperature (C)]]*OO[[#This Row],[99]]</f>
        <v>2.4578177987772502E-12</v>
      </c>
    </row>
    <row r="137" spans="1:101" x14ac:dyDescent="0.35">
      <c r="A137" t="s">
        <v>142</v>
      </c>
      <c r="B137">
        <v>865.78440000000001</v>
      </c>
      <c r="C137" s="10">
        <f>3/24*OO[[#This Row],[59 (26JUN1985 06:00:00)-Water Temperature (C)]]*OO[[#This Row],[1]]/SUM(OO[1])</f>
        <v>0</v>
      </c>
      <c r="D137" s="10">
        <f>3/24*OO[[#This Row],[60 (26JUN1985 09:00:00)-Water Temperature (C)]]*OO[[#This Row],[2]]/SUM(OO[2])</f>
        <v>0</v>
      </c>
      <c r="E137" s="10">
        <f>3/24*OO[[#This Row],[61 (26JUN1985 12:00:00)-Water Temperature (C)]]*OO[[#This Row],[3]]/SUM(OO[3])</f>
        <v>0</v>
      </c>
      <c r="F137" s="10">
        <f>3/24*OO[[#This Row],[62 (26JUN1985 15:00:00)-Water Temperature (C)]]*OO[[#This Row],[4]]/SUM(OO[4])</f>
        <v>3.136307525820353E-30</v>
      </c>
      <c r="G137" s="10">
        <f>3/24*OO[[#This Row],[63 (26JUN1985 18:00:00)-Water Temperature (C)]]*OO[[#This Row],[5]]/SUM(OO[5])</f>
        <v>1.4958343167318076E-17</v>
      </c>
      <c r="H137" s="10">
        <f>3/24*OO[[#This Row],[64 (26JUN1985 21:00:00)-Water Temperature (C)]]*OO[[#This Row],[6]]/SUM(OO[6])</f>
        <v>1.1197557546577013E-7</v>
      </c>
      <c r="I137" s="10">
        <f>3/24*OO[[#This Row],[65 (27JUN1985 00:00:00)-Water Temperature (C)]]*OO[[#This Row],[7]]/SUM(OO[7])</f>
        <v>1.3519514997850198E-4</v>
      </c>
      <c r="J137" s="10">
        <f>3/24*OO[[#This Row],[66 (27JUN1985 03:00:00)-Water Temperature (C)]]*OO[[#This Row],[8]]/SUM(OO[8])</f>
        <v>3.776551461701823E-3</v>
      </c>
      <c r="K137" s="10">
        <f>3/24*OO[[#This Row],[67 (27JUN1985 06:00:00)-Water Temperature (C)]]*OO[[#This Row],[9]]/SUM(OO[9])</f>
        <v>1.1685776502395421E-2</v>
      </c>
      <c r="L137" s="10">
        <f>3/24*OO[[#This Row],[68 (27JUN1985 09:00:00)-Water Temperature (C)]]*OO[[#This Row],[10]]/SUM(OO[10])</f>
        <v>8.0926398329731284E-3</v>
      </c>
      <c r="M137" s="10">
        <f>3/24*OO[[#This Row],[69 (27JUN1985 12:00:00)-Water Temperature (C)]]*OO[[#This Row],[11]]/SUM(OO[11])</f>
        <v>1.8517582313272141E-3</v>
      </c>
      <c r="N137" s="10">
        <f>3/24*OO[[#This Row],[70 (27JUN1985 15:00:00)-Water Temperature (C)]]*OO[[#This Row],[12]]/SUM(OO[12])</f>
        <v>1.8140884190969269E-4</v>
      </c>
      <c r="O137" s="10">
        <f>3/24*OO[[#This Row],[71 (27JUN1985 18:00:00)-Water Temperature (C)]]*OO[[#This Row],[13]]/SUM(OO[13])</f>
        <v>1.1067383611298882E-5</v>
      </c>
      <c r="P137" s="10">
        <f>3/24*OO[[#This Row],[72 (27JUN1985 21:00:00)-Water Temperature (C)]]*OO[[#This Row],[14]]/SUM(OO[14])</f>
        <v>1.953057241801196E-6</v>
      </c>
      <c r="Q137" s="10">
        <f>3/24*OO[[#This Row],[73 (28JUN1985 00:00:00)-Water Temperature (C)]]*OO[[#This Row],[15]]/SUM(OO[15])</f>
        <v>1.3446480732149107E-6</v>
      </c>
      <c r="R137" s="10">
        <f>3/24*OO[[#This Row],[74 (28JUN1985 03:00:00)-Water Temperature (C)]]*OO[[#This Row],[16]]/SUM(OO[16])</f>
        <v>1.0741441881745612E-6</v>
      </c>
      <c r="S137" s="10">
        <f>3/24*OO[[#This Row],[75 (28JUN1985 06:00:00)-Water Temperature (C)]]*OO[[#This Row],[17]]/SUM(OO[17])</f>
        <v>8.6920250780349616E-7</v>
      </c>
      <c r="T137" s="10">
        <f>3/24*OO[[#This Row],[76 (28JUN1985 09:00:00)-Water Temperature (C)]]*OO[[#This Row],[18]]/SUM(OO[18])</f>
        <v>7.1986876064514757E-7</v>
      </c>
      <c r="U137" s="10">
        <f>3/24*OO[[#This Row],[77 (28JUN1985 12:00:00)-Water Temperature (C)]]*OO[[#This Row],[19]]/SUM(OO[19])</f>
        <v>6.0278462431205688E-7</v>
      </c>
      <c r="V137" s="10">
        <f>3/24000000*OO[[#This Row],[78 (28JUN1985 15:00:00)-Water Temperature (C)]]*OO[[#This Row],[20]]</f>
        <v>4.980318175967499E-7</v>
      </c>
      <c r="W137" s="10">
        <f>3/24000000*OO[[#This Row],[79 (28JUN1985 18:00:00)-Water Temperature (C)]]*OO[[#This Row],[21]]</f>
        <v>4.0590583166249992E-7</v>
      </c>
      <c r="X137" s="10">
        <f>3/24000000*OO[[#This Row],[80 (28JUN1985 21:00:00)-Water Temperature (C)]]*OO[[#This Row],[22]]</f>
        <v>3.2411885169912499E-7</v>
      </c>
      <c r="Y137" s="10">
        <f>3/24000000*OO[[#This Row],[81 (29JUN1985 00:00:00)-Water Temperature (C)]]*OO[[#This Row],[23]]</f>
        <v>2.5470599283000002E-7</v>
      </c>
      <c r="Z137" s="10">
        <f>3/24000000*OO[[#This Row],[82 (29JUN1985 03:00:00)-Water Temperature (C)]]*OO[[#This Row],[24]]</f>
        <v>2.025821255436E-7</v>
      </c>
      <c r="AA137" s="10">
        <f>3/24000000*OO[[#This Row],[83 (29JUN1985 06:00:00)-Water Temperature (C)]]*OO[[#This Row],[25]]</f>
        <v>1.6453492743695E-7</v>
      </c>
      <c r="AB137" s="10">
        <f>3/24000000*OO[[#This Row],[84 (29JUN1985 09:00:00)-Water Temperature (C)]]*OO[[#This Row],[26]]</f>
        <v>1.387394182212E-7</v>
      </c>
      <c r="AC137" s="10">
        <f>3/24000000*OO[[#This Row],[85 (29JUN1985 12:00:00)-Water Temperature (C)]]*OO[[#This Row],[27]]</f>
        <v>1.1801732371905E-7</v>
      </c>
      <c r="AD137" s="10">
        <f>3/24000000*OO[[#This Row],[86 (29JUN1985 15:00:00)-Water Temperature (C)]]*OO[[#This Row],[28]]</f>
        <v>9.9182012126399985E-8</v>
      </c>
      <c r="AE137" s="10">
        <f>3/24000000*OO[[#This Row],[88 (29JUN1985 21:00:00)-Water Temperature (C)]]*OO[[#This Row],[30]]</f>
        <v>6.5298523580100001E-8</v>
      </c>
      <c r="AF137" s="10">
        <f>3/24000000*OO[[#This Row],[88 (29JUN1985 21:00:00)-Water Temperature (C)]]*OO[[#This Row],[30]]</f>
        <v>6.5298523580100001E-8</v>
      </c>
      <c r="AG137" s="10">
        <f>3/24000000*OO[[#This Row],[89 (30JUN1985 00:00:00)-Water Temperature (C)]]*OO[[#This Row],[31]]</f>
        <v>5.1474244248500005E-8</v>
      </c>
      <c r="AH137" s="10">
        <f>3/24000000*OO[[#This Row],[90 (30JUN1985 03:00:00)-Water Temperature (C)]]*OO[[#This Row],[32]]</f>
        <v>4.1074499738875004E-8</v>
      </c>
      <c r="AI137" s="10">
        <f>3/24000000*OO[[#This Row],[91 (30JUN1985 06:00:00)-Water Temperature (C)]]*OO[[#This Row],[33]]</f>
        <v>3.3376555970587501E-8</v>
      </c>
      <c r="AJ137" s="10">
        <f>3/24000000*OO[[#This Row],[92 (30JUN1985 09:00:00)-Water Temperature (C)]]*OO[[#This Row],[34]]</f>
        <v>2.8060248966749997E-8</v>
      </c>
      <c r="AK137" s="10">
        <f>3/24000000*OO[[#This Row],[93 (30JUN1985 12:00:00)-Water Temperature (C)]]*OO[[#This Row],[35]]</f>
        <v>2.4119985839052499E-8</v>
      </c>
      <c r="AL137" s="10">
        <f>3/24000000*OO[[#This Row],[94 (30JUN1985 15:00:00)-Water Temperature (C)]]*OO[[#This Row],[36]]</f>
        <v>2.0642404923794997E-8</v>
      </c>
      <c r="AM137" s="10">
        <f>3/24000000*OO[[#This Row],[95 (30JUN1985 18:00:00)-Water Temperature (C)]]*OO[[#This Row],[37]]</f>
        <v>1.7368088523867496E-8</v>
      </c>
      <c r="AN137" s="10">
        <f>3/24000000*OO[[#This Row],[96 (30JUN1985 21:00:00)-Water Temperature (C)]]*OO[[#This Row],[38]]</f>
        <v>1.4190787516590002E-8</v>
      </c>
      <c r="AO137" s="10">
        <f>3/24000000*OO[[#This Row],[97 (01JUL1985 00:00:00)-Water Temperature (C)]]*OO[[#This Row],[39]]</f>
        <v>1.1433887988900001E-8</v>
      </c>
      <c r="AP137" s="10">
        <f>3/24000000*OO[[#This Row],[98 (01JUL1985 03:00:00)-Water Temperature (C)]]*OO[[#This Row],[40]]</f>
        <v>9.353005047393751E-9</v>
      </c>
      <c r="AQ137" s="10">
        <f>3/24000000*OO[[#This Row],[99 (01JUL1985 06:00:00)-Water Temperature (C)]]*OO[[#This Row],[41]]</f>
        <v>7.8468002811262497E-9</v>
      </c>
      <c r="AR137" s="10">
        <f>3/24000000*OO[[#This Row],[100 (01JUL1985 09:00:00)-Water Temperature (C)]]*OO[[#This Row],[42]]</f>
        <v>6.8691090145312491E-9</v>
      </c>
      <c r="AS137" s="10">
        <f>3/24000000*OO[[#This Row],[101 (01JUL1985 12:00:00)-Water Temperature (C)]]*OO[[#This Row],[43]]</f>
        <v>6.13287699612E-9</v>
      </c>
      <c r="AT137" s="10">
        <f>3/24000000*OO[[#This Row],[102 (01JUL1985 15:00:00)-Water Temperature (C)]]*OO[[#This Row],[44]]</f>
        <v>5.4069663559599993E-9</v>
      </c>
      <c r="AU137" s="10">
        <f>3/24000000*OO[[#This Row],[103 (01JUL1985 18:00:00)-Water Temperature (C)]]*OO[[#This Row],[45]]</f>
        <v>4.7070974366375002E-9</v>
      </c>
      <c r="AV137" s="10">
        <f>3/24000000*OO[[#This Row],[104 (01JUL1985 21:00:00)-Water Temperature (C)]]*OO[[#This Row],[46]]</f>
        <v>4.0039532996400001E-9</v>
      </c>
      <c r="AW137" s="10">
        <f>3/24000000*OO[[#This Row],[105 (02JUL1985 00:00:00)-Water Temperature (C)]]*OO[[#This Row],[47]]</f>
        <v>3.4129050261274993E-9</v>
      </c>
      <c r="AX137" s="10">
        <f>3/24000000*OO[[#This Row],[106 (02JUL1985 03:00:00)-Water Temperature (C)]]*OO[[#This Row],[48]]</f>
        <v>2.9491696425099999E-9</v>
      </c>
      <c r="AY137" s="10">
        <f>3/24000000*OO[[#This Row],[107 (02JUL1985 06:00:00)-Water Temperature (C)]]*OO[[#This Row],[49]]</f>
        <v>2.5914307816975001E-9</v>
      </c>
      <c r="AZ137" s="10">
        <f>3/24000000*OO[[#This Row],[108 (02JUL1985 09:00:00)-Water Temperature (C)]]*OO[[#This Row],[50]]</f>
        <v>2.2964392093863751E-9</v>
      </c>
      <c r="BA137" s="10">
        <f>3/24000000*OO[[#This Row],[109 (02JUL1985 12:00:00)-Water Temperature (C)]]*OO[[#This Row],[51]]</f>
        <v>2.067171982246875E-9</v>
      </c>
      <c r="BB137" s="10">
        <f>3/24000000*OO[[#This Row],[110 (02JUL1985 15:00:00)-Water Temperature (C)]]*OO[[#This Row],[52]]</f>
        <v>1.8743834160062498E-9</v>
      </c>
      <c r="BC137" s="10">
        <f>3/24000000*OO[[#This Row],[111 (02JUL1985 18:00:00)-Water Temperature (C)]]*OO[[#This Row],[53]]</f>
        <v>1.678455148890625E-9</v>
      </c>
      <c r="BD137" s="10">
        <f>3/24000000*OO[[#This Row],[112 (02JUL1985 21:00:00)-Water Temperature (C)]]*OO[[#This Row],[54]]</f>
        <v>1.4656764442022499E-9</v>
      </c>
      <c r="BE137" s="10">
        <f>3/24000000*OO[[#This Row],[113 (03JUL1985 00:00:00)-Water Temperature (C)]]*OO[[#This Row],[55]]</f>
        <v>1.2539191523400002E-9</v>
      </c>
      <c r="BF137" s="10">
        <f>3/24000000*OO[[#This Row],[114 (03JUL1985 03:00:00)-Water Temperature (C)]]*OO[[#This Row],[56]]</f>
        <v>1.0818623949699999E-9</v>
      </c>
      <c r="BG137" s="10">
        <f>3/24000000*OO[[#This Row],[115 (03JUL1985 06:00:00)-Water Temperature (C)]]*OO[[#This Row],[57]]</f>
        <v>9.4179543883424997E-10</v>
      </c>
      <c r="BH137" s="10">
        <f>3/24000000*OO[[#This Row],[116 (03JUL1985 09:00:00)-Water Temperature (C)]]*OO[[#This Row],[58]]</f>
        <v>8.3974064364699982E-10</v>
      </c>
      <c r="BI137" s="10">
        <f>3/24000000*OO[[#This Row],[117 (03JUL1985 12:00:00)-Water Temperature (C)]]*OO[[#This Row],[59]]</f>
        <v>7.5888449733249995E-10</v>
      </c>
      <c r="BJ137" s="10">
        <f>3/24000000*OO[[#This Row],[118 (03JUL1985 15:00:00)-Water Temperature (C)]]*OO[[#This Row],[60]]</f>
        <v>6.7854766257512493E-10</v>
      </c>
      <c r="BK137" s="10">
        <f>3/24000000*OO[[#This Row],[119 (03JUL1985 18:00:00)-Water Temperature (C)]]*OO[[#This Row],[61]]</f>
        <v>5.9879235512162492E-10</v>
      </c>
      <c r="BL137" s="10">
        <f>3/24000000*OO[[#This Row],[120 (03JUL1985 21:00:00)-Water Temperature (C)]]*OO[[#This Row],[62]]</f>
        <v>5.1513233776687491E-10</v>
      </c>
      <c r="BM137" s="10">
        <f>3/24000000*OO[[#This Row],[121 (04JUL1985 00:00:00)-Water Temperature (C)]]*OO[[#This Row],[63]]</f>
        <v>4.3675537489987498E-10</v>
      </c>
      <c r="BN137" s="10">
        <f>3/24000000*OO[[#This Row],[122 (04JUL1985 03:00:00)-Water Temperature (C)]]*OO[[#This Row],[64]]</f>
        <v>3.7337858003250002E-10</v>
      </c>
      <c r="BO137" s="10">
        <f>3/24000000*OO[[#This Row],[123 (04JUL1985 06:00:00)-Water Temperature (C)]]*OO[[#This Row],[65]]</f>
        <v>3.2493091740687501E-10</v>
      </c>
      <c r="BP137" s="10">
        <f>3/24000000*OO[[#This Row],[124 (04JUL1985 09:00:00)-Water Temperature (C)]]*OO[[#This Row],[66]]</f>
        <v>2.940267398775E-10</v>
      </c>
      <c r="BQ137" s="10">
        <f>3/24000000*OO[[#This Row],[125 (04JUL1985 12:00:00)-Water Temperature (C)]]*OO[[#This Row],[67]]</f>
        <v>2.6844864117500001E-10</v>
      </c>
      <c r="BR137" s="10">
        <f>3/24000000*OO[[#This Row],[126 (04JUL1985 15:00:00)-Water Temperature (C)]]*OO[[#This Row],[68]]</f>
        <v>2.4156166749627497E-10</v>
      </c>
      <c r="BS137" s="10">
        <f>3/24000000*OO[[#This Row],[127 (04JUL1985 18:00:00)-Water Temperature (C)]]*OO[[#This Row],[69]]</f>
        <v>2.1325435134659997E-10</v>
      </c>
      <c r="BT137" s="10">
        <f>3/24000000*OO[[#This Row],[128 (04JUL1985 21:00:00)-Water Temperature (C)]]*OO[[#This Row],[70]]</f>
        <v>1.844775478481375E-10</v>
      </c>
      <c r="BU137" s="10">
        <f>3/24000000*OO[[#This Row],[129 (05JUL1985 00:00:00)-Water Temperature (C)]]*OO[[#This Row],[71]]</f>
        <v>1.5808633211529998E-10</v>
      </c>
      <c r="BV137" s="10">
        <f>3/24000000*OO[[#This Row],[130 (05JUL1985 03:00:00)-Water Temperature (C)]]*OO[[#This Row],[72]]</f>
        <v>1.3713777634259997E-10</v>
      </c>
      <c r="BW137" s="10">
        <f>3/24000000*OO[[#This Row],[131 (05JUL1985 06:00:00)-Water Temperature (C)]]*OO[[#This Row],[73]]</f>
        <v>1.20811400575E-10</v>
      </c>
      <c r="BX137" s="10">
        <f>3/24000000*OO[[#This Row],[132 (05JUL1985 09:00:00)-Water Temperature (C)]]*OO[[#This Row],[74]]</f>
        <v>1.101020816723625E-10</v>
      </c>
      <c r="BY137" s="10">
        <f>3/24000000*OO[[#This Row],[133 (05JUL1985 12:00:00)-Water Temperature (C)]]*OO[[#This Row],[75]]</f>
        <v>1.0171111905112498E-10</v>
      </c>
      <c r="BZ137" s="10">
        <f>3/24000000*OO[[#This Row],[134 (05JUL1985 15:00:00)-Water Temperature (C)]]*OO[[#This Row],[76]]</f>
        <v>9.3558189483499999E-11</v>
      </c>
      <c r="CA137" s="10">
        <f>3/24000000*OO[[#This Row],[135 (05JUL1985 18:00:00)-Water Temperature (C)]]*OO[[#This Row],[77]]</f>
        <v>8.4947917560975003E-11</v>
      </c>
      <c r="CB137" s="10">
        <f>3/24000000*OO[[#This Row],[136 (05JUL1985 21:00:00)-Water Temperature (C)]]*OO[[#This Row],[78]]</f>
        <v>7.5161085865899995E-11</v>
      </c>
      <c r="CC137" s="10">
        <f>3/24000000*OO[[#This Row],[137 (06JUL1985 00:00:00)-Water Temperature (C)]]*OO[[#This Row],[79]]</f>
        <v>6.5747035595500009E-11</v>
      </c>
      <c r="CD137" s="10">
        <f>3/24000000*OO[[#This Row],[138 (06JUL1985 03:00:00)-Water Temperature (C)]]*OO[[#This Row],[80]]</f>
        <v>5.8305791990400004E-11</v>
      </c>
      <c r="CE137" s="10">
        <f>3/24000000*OO[[#This Row],[139 (06JUL1985 06:00:00)-Water Temperature (C)]]*OO[[#This Row],[81]]</f>
        <v>5.2711147645787492E-11</v>
      </c>
      <c r="CF137" s="10">
        <f>3/24000000*OO[[#This Row],[140 (06JUL1985 09:00:00)-Water Temperature (C)]]*OO[[#This Row],[82]]</f>
        <v>4.9627986002999992E-11</v>
      </c>
      <c r="CG137" s="10">
        <f>3/24000000*OO[[#This Row],[141 (06JUL1985 12:00:00)-Water Temperature (C)]]*OO[[#This Row],[83]]</f>
        <v>4.7076817688249998E-11</v>
      </c>
      <c r="CH137" s="10">
        <f>3/24000000*OO[[#This Row],[142 (06JUL1985 15:00:00)-Water Temperature (C)]]*OO[[#This Row],[84]]</f>
        <v>4.4061449818699999E-11</v>
      </c>
      <c r="CI137" s="10">
        <f>3/24000000*OO[[#This Row],[143 (06JUL1985 18:00:00)-Water Temperature (C)]]*OO[[#This Row],[85]]</f>
        <v>4.0551525683199997E-11</v>
      </c>
      <c r="CJ137" s="10">
        <f>3/24000000*OO[[#This Row],[144 (06JUL1985 21:00:00)-Water Temperature (C)]]*OO[[#This Row],[86]]</f>
        <v>3.6248096627975E-11</v>
      </c>
      <c r="CK137" s="10">
        <f>3/24000000*OO[[#This Row],[145 (07JUL1985 00:00:00)-Water Temperature (C)]]*OO[[#This Row],[87]]</f>
        <v>3.1953936058000005E-11</v>
      </c>
      <c r="CL137" s="10">
        <f>3/24000000*OO[[#This Row],[146 (07JUL1985 03:00:00)-Water Temperature (C)]]*OO[[#This Row],[88]]</f>
        <v>2.8458603412974999E-11</v>
      </c>
      <c r="CM137" s="10">
        <f>3/24000000*OO[[#This Row],[147 (07JUL1985 06:00:00)-Water Temperature (C)]]*OO[[#This Row],[89]]</f>
        <v>2.5679968758374999E-11</v>
      </c>
      <c r="CN137" s="10">
        <f>3/24000000*OO[[#This Row],[148 (07JUL1985 09:00:00)-Water Temperature (C)]]*OO[[#This Row],[90]]</f>
        <v>2.3587426927082495E-11</v>
      </c>
      <c r="CO137" s="10">
        <f>3/24000000*OO[[#This Row],[149 (07JUL1985 12:00:00)-Water Temperature (C)]]*OO[[#This Row],[91]]</f>
        <v>2.2148428735136251E-11</v>
      </c>
      <c r="CP137" s="10">
        <f>3/24000000*OO[[#This Row],[150 (07JUL1985 15:00:00)-Water Temperature (C)]]*OO[[#This Row],[92]]</f>
        <v>2.1031764510453748E-11</v>
      </c>
      <c r="CQ137" s="10">
        <f>3/24000000*OO[[#This Row],[151 (07JUL1985 18:00:00)-Water Temperature (C)]]*OO[[#This Row],[93]]</f>
        <v>1.9411815811425001E-11</v>
      </c>
      <c r="CR137" s="10">
        <f>3/24000000*OO[[#This Row],[152 (07JUL1985 21:00:00)-Water Temperature (C)]]*OO[[#This Row],[94]]</f>
        <v>1.7495384311531246E-11</v>
      </c>
      <c r="CS137" s="10">
        <f>3/24000000*OO[[#This Row],[153 (08JUL1985 00:00:00)-Water Temperature (C)]]*OO[[#This Row],[95]]</f>
        <v>1.5741495406324997E-11</v>
      </c>
      <c r="CT137" s="10">
        <f>3/24000000*OO[[#This Row],[154 (08JUL1985 03:00:00)-Water Temperature (C)]]*OO[[#This Row],[96]]</f>
        <v>1.4222936043030001E-11</v>
      </c>
      <c r="CU137" s="10">
        <f>3/24000000*OO[[#This Row],[155 (08JUL1985 06:00:00)-Water Temperature (C)]]*OO[[#This Row],[97]]</f>
        <v>1.3034892909934999E-11</v>
      </c>
      <c r="CV137" s="10">
        <f>3/24000000*OO[[#This Row],[156 (08JUL1985 09:00:00)-Water Temperature (C)]]*OO[[#This Row],[98]]</f>
        <v>1.2416322760164999E-11</v>
      </c>
      <c r="CW137" s="10">
        <f>3/24000000*OO[[#This Row],[157 (08JUL1985 12:00:00)-Water Temperature (C)]]*OO[[#This Row],[99]]</f>
        <v>1.202322825893E-11</v>
      </c>
    </row>
    <row r="138" spans="1:101" x14ac:dyDescent="0.35">
      <c r="A138" t="s">
        <v>143</v>
      </c>
      <c r="B138">
        <v>908.41980000000001</v>
      </c>
      <c r="C138" s="10">
        <f>3/24*OO[[#This Row],[59 (26JUN1985 06:00:00)-Water Temperature (C)]]*OO[[#This Row],[1]]/SUM(OO[1])</f>
        <v>0</v>
      </c>
      <c r="D138" s="10">
        <f>3/24*OO[[#This Row],[60 (26JUN1985 09:00:00)-Water Temperature (C)]]*OO[[#This Row],[2]]/SUM(OO[2])</f>
        <v>0</v>
      </c>
      <c r="E138" s="10">
        <f>3/24*OO[[#This Row],[61 (26JUN1985 12:00:00)-Water Temperature (C)]]*OO[[#This Row],[3]]/SUM(OO[3])</f>
        <v>4.5286561420040354E-44</v>
      </c>
      <c r="F138" s="10">
        <f>3/24*OO[[#This Row],[62 (26JUN1985 15:00:00)-Water Temperature (C)]]*OO[[#This Row],[4]]/SUM(OO[4])</f>
        <v>7.5837051492662749E-30</v>
      </c>
      <c r="G138" s="10">
        <f>3/24*OO[[#This Row],[63 (26JUN1985 18:00:00)-Water Temperature (C)]]*OO[[#This Row],[5]]/SUM(OO[5])</f>
        <v>3.5719161938067581E-17</v>
      </c>
      <c r="H138" s="10">
        <f>3/24*OO[[#This Row],[64 (26JUN1985 21:00:00)-Water Temperature (C)]]*OO[[#This Row],[6]]/SUM(OO[6])</f>
        <v>4.2774955646737815E-7</v>
      </c>
      <c r="I138" s="10">
        <f>3/24*OO[[#This Row],[65 (27JUN1985 00:00:00)-Water Temperature (C)]]*OO[[#This Row],[7]]/SUM(OO[7])</f>
        <v>6.1263992324689723E-4</v>
      </c>
      <c r="J138" s="10">
        <f>3/24*OO[[#This Row],[66 (27JUN1985 03:00:00)-Water Temperature (C)]]*OO[[#This Row],[8]]/SUM(OO[8])</f>
        <v>1.8752228790966437E-2</v>
      </c>
      <c r="K138" s="10">
        <f>3/24*OO[[#This Row],[67 (27JUN1985 06:00:00)-Water Temperature (C)]]*OO[[#This Row],[9]]/SUM(OO[9])</f>
        <v>6.1863880385610803E-2</v>
      </c>
      <c r="L138" s="10">
        <f>3/24*OO[[#This Row],[68 (27JUN1985 09:00:00)-Water Temperature (C)]]*OO[[#This Row],[10]]/SUM(OO[10])</f>
        <v>4.4940535546695651E-2</v>
      </c>
      <c r="M138" s="10">
        <f>3/24*OO[[#This Row],[69 (27JUN1985 12:00:00)-Water Temperature (C)]]*OO[[#This Row],[11]]/SUM(OO[11])</f>
        <v>1.067586281501713E-2</v>
      </c>
      <c r="N138" s="10">
        <f>3/24*OO[[#This Row],[70 (27JUN1985 15:00:00)-Water Temperature (C)]]*OO[[#This Row],[12]]/SUM(OO[12])</f>
        <v>1.0760469095835096E-3</v>
      </c>
      <c r="O138" s="10">
        <f>3/24*OO[[#This Row],[71 (27JUN1985 18:00:00)-Water Temperature (C)]]*OO[[#This Row],[13]]/SUM(OO[13])</f>
        <v>6.585708443323848E-5</v>
      </c>
      <c r="P138" s="10">
        <f>3/24*OO[[#This Row],[72 (27JUN1985 21:00:00)-Water Temperature (C)]]*OO[[#This Row],[14]]/SUM(OO[14])</f>
        <v>1.0765463478803713E-5</v>
      </c>
      <c r="Q138" s="10">
        <f>3/24*OO[[#This Row],[73 (28JUN1985 00:00:00)-Water Temperature (C)]]*OO[[#This Row],[15]]/SUM(OO[15])</f>
        <v>7.270489227286376E-6</v>
      </c>
      <c r="R138" s="10">
        <f>3/24*OO[[#This Row],[74 (28JUN1985 03:00:00)-Water Temperature (C)]]*OO[[#This Row],[16]]/SUM(OO[16])</f>
        <v>5.8020261048521409E-6</v>
      </c>
      <c r="S138" s="10">
        <f>3/24*OO[[#This Row],[75 (28JUN1985 06:00:00)-Water Temperature (C)]]*OO[[#This Row],[17]]/SUM(OO[17])</f>
        <v>4.6935433304394647E-6</v>
      </c>
      <c r="T138" s="10">
        <f>3/24*OO[[#This Row],[76 (28JUN1985 09:00:00)-Water Temperature (C)]]*OO[[#This Row],[18]]/SUM(OO[18])</f>
        <v>3.8857594865135306E-6</v>
      </c>
      <c r="U138" s="10">
        <f>3/24*OO[[#This Row],[77 (28JUN1985 12:00:00)-Water Temperature (C)]]*OO[[#This Row],[19]]/SUM(OO[19])</f>
        <v>3.2538454726099521E-6</v>
      </c>
      <c r="V138" s="10">
        <f>3/24000000*OO[[#This Row],[78 (28JUN1985 15:00:00)-Water Temperature (C)]]*OO[[#This Row],[20]]</f>
        <v>2.6899820772124996E-6</v>
      </c>
      <c r="W138" s="10">
        <f>3/24000000*OO[[#This Row],[79 (28JUN1985 18:00:00)-Water Temperature (C)]]*OO[[#This Row],[21]]</f>
        <v>2.1931109429111249E-6</v>
      </c>
      <c r="X138" s="10">
        <f>3/24000000*OO[[#This Row],[80 (28JUN1985 21:00:00)-Water Temperature (C)]]*OO[[#This Row],[22]]</f>
        <v>1.7522871442965E-6</v>
      </c>
      <c r="Y138" s="10">
        <f>3/24000000*OO[[#This Row],[81 (29JUN1985 00:00:00)-Water Temperature (C)]]*OO[[#This Row],[23]]</f>
        <v>1.376867961253125E-6</v>
      </c>
      <c r="Z138" s="10">
        <f>3/24000000*OO[[#This Row],[82 (29JUN1985 03:00:00)-Water Temperature (C)]]*OO[[#This Row],[24]]</f>
        <v>1.0944566585862499E-6</v>
      </c>
      <c r="AA138" s="10">
        <f>3/24000000*OO[[#This Row],[83 (29JUN1985 06:00:00)-Water Temperature (C)]]*OO[[#This Row],[25]]</f>
        <v>8.8830292747500005E-7</v>
      </c>
      <c r="AB138" s="10">
        <f>3/24000000*OO[[#This Row],[84 (29JUN1985 09:00:00)-Water Temperature (C)]]*OO[[#This Row],[26]]</f>
        <v>7.4853539025137477E-7</v>
      </c>
      <c r="AC138" s="10">
        <f>3/24000000*OO[[#This Row],[85 (29JUN1985 12:00:00)-Water Temperature (C)]]*OO[[#This Row],[27]]</f>
        <v>6.3688723045412501E-7</v>
      </c>
      <c r="AD138" s="10">
        <f>3/24000000*OO[[#This Row],[86 (29JUN1985 15:00:00)-Water Temperature (C)]]*OO[[#This Row],[28]]</f>
        <v>5.355009711906249E-7</v>
      </c>
      <c r="AE138" s="10">
        <f>3/24000000*OO[[#This Row],[88 (29JUN1985 21:00:00)-Water Temperature (C)]]*OO[[#This Row],[30]]</f>
        <v>3.5302163667574999E-7</v>
      </c>
      <c r="AF138" s="10">
        <f>3/24000000*OO[[#This Row],[88 (29JUN1985 21:00:00)-Water Temperature (C)]]*OO[[#This Row],[30]]</f>
        <v>3.5302163667574999E-7</v>
      </c>
      <c r="AG138" s="10">
        <f>3/24000000*OO[[#This Row],[89 (30JUN1985 00:00:00)-Water Temperature (C)]]*OO[[#This Row],[31]]</f>
        <v>2.7821425953124995E-7</v>
      </c>
      <c r="AH138" s="10">
        <f>3/24000000*OO[[#This Row],[90 (30JUN1985 03:00:00)-Water Temperature (C)]]*OO[[#This Row],[32]]</f>
        <v>2.2189342448221249E-7</v>
      </c>
      <c r="AI138" s="10">
        <f>3/24000000*OO[[#This Row],[91 (30JUN1985 06:00:00)-Water Temperature (C)]]*OO[[#This Row],[33]]</f>
        <v>1.801930088111375E-7</v>
      </c>
      <c r="AJ138" s="10">
        <f>3/24000000*OO[[#This Row],[92 (30JUN1985 09:00:00)-Water Temperature (C)]]*OO[[#This Row],[34]]</f>
        <v>1.5136709378949998E-7</v>
      </c>
      <c r="AK138" s="10">
        <f>3/24000000*OO[[#This Row],[93 (30JUN1985 12:00:00)-Water Temperature (C)]]*OO[[#This Row],[35]]</f>
        <v>1.3009548728819999E-7</v>
      </c>
      <c r="AL138" s="10">
        <f>3/24000000*OO[[#This Row],[94 (30JUN1985 15:00:00)-Water Temperature (C)]]*OO[[#This Row],[36]]</f>
        <v>1.1138338776735E-7</v>
      </c>
      <c r="AM138" s="10">
        <f>3/24000000*OO[[#This Row],[95 (30JUN1985 18:00:00)-Water Temperature (C)]]*OO[[#This Row],[37]]</f>
        <v>9.3767245756562507E-8</v>
      </c>
      <c r="AN138" s="10">
        <f>3/24000000*OO[[#This Row],[96 (30JUN1985 21:00:00)-Water Temperature (C)]]*OO[[#This Row],[38]]</f>
        <v>7.6655650516974988E-8</v>
      </c>
      <c r="AO138" s="10">
        <f>3/24000000*OO[[#This Row],[97 (01JUL1985 00:00:00)-Water Temperature (C)]]*OO[[#This Row],[39]]</f>
        <v>6.1751092146250003E-8</v>
      </c>
      <c r="AP138" s="10">
        <f>3/24000000*OO[[#This Row],[98 (01JUL1985 03:00:00)-Water Temperature (C)]]*OO[[#This Row],[40]]</f>
        <v>5.0476193109737493E-8</v>
      </c>
      <c r="AQ138" s="10">
        <f>3/24000000*OO[[#This Row],[99 (01JUL1985 06:00:00)-Water Temperature (C)]]*OO[[#This Row],[41]]</f>
        <v>4.2311461844249993E-8</v>
      </c>
      <c r="AR138" s="10">
        <f>3/24000000*OO[[#This Row],[100 (01JUL1985 09:00:00)-Water Temperature (C)]]*OO[[#This Row],[42]]</f>
        <v>3.6998358154762501E-8</v>
      </c>
      <c r="AS138" s="10">
        <f>3/24000000*OO[[#This Row],[101 (01JUL1985 12:00:00)-Water Temperature (C)]]*OO[[#This Row],[43]]</f>
        <v>3.3030235310887493E-8</v>
      </c>
      <c r="AT138" s="10">
        <f>3/24000000*OO[[#This Row],[102 (01JUL1985 15:00:00)-Water Temperature (C)]]*OO[[#This Row],[44]]</f>
        <v>2.9130016568849995E-8</v>
      </c>
      <c r="AU138" s="10">
        <f>3/24000000*OO[[#This Row],[103 (01JUL1985 18:00:00)-Water Temperature (C)]]*OO[[#This Row],[45]]</f>
        <v>2.5373978597546247E-8</v>
      </c>
      <c r="AV138" s="10">
        <f>3/24000000*OO[[#This Row],[104 (01JUL1985 21:00:00)-Water Temperature (C)]]*OO[[#This Row],[46]]</f>
        <v>2.1590565209570005E-8</v>
      </c>
      <c r="AW138" s="10">
        <f>3/24000000*OO[[#This Row],[105 (02JUL1985 00:00:00)-Water Temperature (C)]]*OO[[#This Row],[47]]</f>
        <v>1.8398653507399999E-8</v>
      </c>
      <c r="AX138" s="10">
        <f>3/24000000*OO[[#This Row],[106 (02JUL1985 03:00:00)-Water Temperature (C)]]*OO[[#This Row],[48]]</f>
        <v>1.5889228376299999E-8</v>
      </c>
      <c r="AY138" s="10">
        <f>3/24000000*OO[[#This Row],[107 (02JUL1985 06:00:00)-Water Temperature (C)]]*OO[[#This Row],[49]]</f>
        <v>1.3954123405896248E-8</v>
      </c>
      <c r="AZ138" s="10">
        <f>3/24000000*OO[[#This Row],[108 (02JUL1985 09:00:00)-Water Temperature (C)]]*OO[[#This Row],[50]]</f>
        <v>1.2363002023762502E-8</v>
      </c>
      <c r="BA138" s="10">
        <f>3/24000000*OO[[#This Row],[109 (02JUL1985 12:00:00)-Water Temperature (C)]]*OO[[#This Row],[51]]</f>
        <v>1.1126343033819999E-8</v>
      </c>
      <c r="BB138" s="10">
        <f>3/24000000*OO[[#This Row],[110 (02JUL1985 15:00:00)-Water Temperature (C)]]*OO[[#This Row],[52]]</f>
        <v>1.00915853650225E-8</v>
      </c>
      <c r="BC138" s="10">
        <f>3/24000000*OO[[#This Row],[111 (02JUL1985 18:00:00)-Water Temperature (C)]]*OO[[#This Row],[53]]</f>
        <v>9.0407509027624984E-9</v>
      </c>
      <c r="BD138" s="10">
        <f>3/24000000*OO[[#This Row],[112 (02JUL1985 21:00:00)-Water Temperature (C)]]*OO[[#This Row],[54]]</f>
        <v>7.8994032339362506E-9</v>
      </c>
      <c r="BE138" s="10">
        <f>3/24000000*OO[[#This Row],[113 (03JUL1985 00:00:00)-Water Temperature (C)]]*OO[[#This Row],[55]]</f>
        <v>6.7578845008675003E-9</v>
      </c>
      <c r="BF138" s="10">
        <f>3/24000000*OO[[#This Row],[114 (03JUL1985 03:00:00)-Water Temperature (C)]]*OO[[#This Row],[56]]</f>
        <v>5.828515101825E-9</v>
      </c>
      <c r="BG138" s="10">
        <f>3/24000000*OO[[#This Row],[115 (03JUL1985 06:00:00)-Water Temperature (C)]]*OO[[#This Row],[57]]</f>
        <v>5.0725689712599993E-9</v>
      </c>
      <c r="BH138" s="10">
        <f>3/24000000*OO[[#This Row],[116 (03JUL1985 09:00:00)-Water Temperature (C)]]*OO[[#This Row],[58]]</f>
        <v>4.5201283182750002E-9</v>
      </c>
      <c r="BI138" s="10">
        <f>3/24000000*OO[[#This Row],[117 (03JUL1985 12:00:00)-Water Temperature (C)]]*OO[[#This Row],[59]]</f>
        <v>4.0855656467062502E-9</v>
      </c>
      <c r="BJ138" s="10">
        <f>3/24000000*OO[[#This Row],[118 (03JUL1985 15:00:00)-Water Temperature (C)]]*OO[[#This Row],[60]]</f>
        <v>3.6546267108224999E-9</v>
      </c>
      <c r="BK138" s="10">
        <f>3/24000000*OO[[#This Row],[119 (03JUL1985 18:00:00)-Water Temperature (C)]]*OO[[#This Row],[61]]</f>
        <v>3.2262015718499994E-9</v>
      </c>
      <c r="BL138" s="10">
        <f>3/24000000*OO[[#This Row],[120 (03JUL1985 21:00:00)-Water Temperature (C)]]*OO[[#This Row],[62]]</f>
        <v>2.7775707833475E-9</v>
      </c>
      <c r="BM138" s="10">
        <f>3/24000000*OO[[#This Row],[121 (04JUL1985 00:00:00)-Water Temperature (C)]]*OO[[#This Row],[63]]</f>
        <v>2.3549469341189998E-9</v>
      </c>
      <c r="BN138" s="10">
        <f>3/24000000*OO[[#This Row],[122 (04JUL1985 03:00:00)-Water Temperature (C)]]*OO[[#This Row],[64]]</f>
        <v>2.0124122036864999E-9</v>
      </c>
      <c r="BO138" s="10">
        <f>3/24000000*OO[[#This Row],[123 (04JUL1985 06:00:00)-Water Temperature (C)]]*OO[[#This Row],[65]]</f>
        <v>1.7499061378059998E-9</v>
      </c>
      <c r="BP138" s="10">
        <f>3/24000000*OO[[#This Row],[124 (04JUL1985 09:00:00)-Water Temperature (C)]]*OO[[#This Row],[66]]</f>
        <v>1.5824192311539998E-9</v>
      </c>
      <c r="BQ138" s="10">
        <f>3/24000000*OO[[#This Row],[125 (04JUL1985 12:00:00)-Water Temperature (C)]]*OO[[#This Row],[67]]</f>
        <v>1.4449759441044998E-9</v>
      </c>
      <c r="BR138" s="10">
        <f>3/24000000*OO[[#This Row],[126 (04JUL1985 15:00:00)-Water Temperature (C)]]*OO[[#This Row],[68]]</f>
        <v>1.3008058496084999E-9</v>
      </c>
      <c r="BS138" s="10">
        <f>3/24000000*OO[[#This Row],[127 (04JUL1985 18:00:00)-Water Temperature (C)]]*OO[[#This Row],[69]]</f>
        <v>1.1490463176888748E-9</v>
      </c>
      <c r="BT138" s="10">
        <f>3/24000000*OO[[#This Row],[128 (04JUL1985 21:00:00)-Water Temperature (C)]]*OO[[#This Row],[70]]</f>
        <v>9.9440329549750002E-10</v>
      </c>
      <c r="BU138" s="10">
        <f>3/24000000*OO[[#This Row],[129 (05JUL1985 00:00:00)-Water Temperature (C)]]*OO[[#This Row],[71]]</f>
        <v>8.519773249618751E-10</v>
      </c>
      <c r="BV138" s="10">
        <f>3/24000000*OO[[#This Row],[130 (05JUL1985 03:00:00)-Water Temperature (C)]]*OO[[#This Row],[72]]</f>
        <v>7.3871648052787507E-10</v>
      </c>
      <c r="BW138" s="10">
        <f>3/24000000*OO[[#This Row],[131 (05JUL1985 06:00:00)-Water Temperature (C)]]*OO[[#This Row],[73]]</f>
        <v>6.503965153432499E-10</v>
      </c>
      <c r="BX138" s="10">
        <f>3/24000000*OO[[#This Row],[132 (05JUL1985 09:00:00)-Water Temperature (C)]]*OO[[#This Row],[74]]</f>
        <v>5.9233184803949999E-10</v>
      </c>
      <c r="BY138" s="10">
        <f>3/24000000*OO[[#This Row],[133 (05JUL1985 12:00:00)-Water Temperature (C)]]*OO[[#This Row],[75]]</f>
        <v>5.4717760010250001E-10</v>
      </c>
      <c r="BZ138" s="10">
        <f>3/24000000*OO[[#This Row],[134 (05JUL1985 15:00:00)-Water Temperature (C)]]*OO[[#This Row],[76]]</f>
        <v>5.0345352599962496E-10</v>
      </c>
      <c r="CA138" s="10">
        <f>3/24000000*OO[[#This Row],[135 (05JUL1985 18:00:00)-Water Temperature (C)]]*OO[[#This Row],[77]]</f>
        <v>4.5730414817587499E-10</v>
      </c>
      <c r="CB138" s="10">
        <f>3/24000000*OO[[#This Row],[136 (05JUL1985 21:00:00)-Water Temperature (C)]]*OO[[#This Row],[78]]</f>
        <v>4.0486053783312497E-10</v>
      </c>
      <c r="CC138" s="10">
        <f>3/24000000*OO[[#This Row],[137 (06JUL1985 00:00:00)-Water Temperature (C)]]*OO[[#This Row],[79]]</f>
        <v>3.5405354927424996E-10</v>
      </c>
      <c r="CD138" s="10">
        <f>3/24000000*OO[[#This Row],[138 (06JUL1985 03:00:00)-Water Temperature (C)]]*OO[[#This Row],[80]]</f>
        <v>3.1380718885099998E-10</v>
      </c>
      <c r="CE138" s="10">
        <f>3/24000000*OO[[#This Row],[139 (06JUL1985 06:00:00)-Water Temperature (C)]]*OO[[#This Row],[81]]</f>
        <v>2.8349330655525E-10</v>
      </c>
      <c r="CF138" s="10">
        <f>3/24000000*OO[[#This Row],[140 (06JUL1985 09:00:00)-Water Temperature (C)]]*OO[[#This Row],[82]]</f>
        <v>2.6673702125699996E-10</v>
      </c>
      <c r="CG138" s="10">
        <f>3/24000000*OO[[#This Row],[141 (06JUL1985 12:00:00)-Water Temperature (C)]]*OO[[#This Row],[83]]</f>
        <v>2.53088770998375E-10</v>
      </c>
      <c r="CH138" s="10">
        <f>3/24000000*OO[[#This Row],[142 (06JUL1985 15:00:00)-Water Temperature (C)]]*OO[[#This Row],[84]]</f>
        <v>2.369959711041E-10</v>
      </c>
      <c r="CI138" s="10">
        <f>3/24000000*OO[[#This Row],[143 (06JUL1985 18:00:00)-Water Temperature (C)]]*OO[[#This Row],[85]]</f>
        <v>2.1822787162052499E-10</v>
      </c>
      <c r="CJ138" s="10">
        <f>3/24000000*OO[[#This Row],[144 (06JUL1985 21:00:00)-Water Temperature (C)]]*OO[[#This Row],[86]]</f>
        <v>1.9521395556334999E-10</v>
      </c>
      <c r="CK138" s="10">
        <f>3/24000000*OO[[#This Row],[145 (07JUL1985 00:00:00)-Water Temperature (C)]]*OO[[#This Row],[87]]</f>
        <v>1.7204682833073749E-10</v>
      </c>
      <c r="CL138" s="10">
        <f>3/24000000*OO[[#This Row],[146 (07JUL1985 03:00:00)-Water Temperature (C)]]*OO[[#This Row],[88]]</f>
        <v>1.5315736463797498E-10</v>
      </c>
      <c r="CM138" s="10">
        <f>3/24000000*OO[[#This Row],[147 (07JUL1985 06:00:00)-Water Temperature (C)]]*OO[[#This Row],[89]]</f>
        <v>1.3813029499219999E-10</v>
      </c>
      <c r="CN138" s="10">
        <f>3/24000000*OO[[#This Row],[148 (07JUL1985 09:00:00)-Water Temperature (C)]]*OO[[#This Row],[90]]</f>
        <v>1.2681032215406251E-10</v>
      </c>
      <c r="CO138" s="10">
        <f>3/24000000*OO[[#This Row],[149 (07JUL1985 12:00:00)-Water Temperature (C)]]*OO[[#This Row],[91]]</f>
        <v>1.19021487395475E-10</v>
      </c>
      <c r="CP138" s="10">
        <f>3/24000000*OO[[#This Row],[150 (07JUL1985 15:00:00)-Water Temperature (C)]]*OO[[#This Row],[92]]</f>
        <v>1.1305532360943748E-10</v>
      </c>
      <c r="CQ138" s="10">
        <f>3/24000000*OO[[#This Row],[151 (07JUL1985 18:00:00)-Water Temperature (C)]]*OO[[#This Row],[93]]</f>
        <v>1.044335683160875E-10</v>
      </c>
      <c r="CR138" s="10">
        <f>3/24000000*OO[[#This Row],[152 (07JUL1985 21:00:00)-Water Temperature (C)]]*OO[[#This Row],[94]]</f>
        <v>9.4149220123750001E-11</v>
      </c>
      <c r="CS138" s="10">
        <f>3/24000000*OO[[#This Row],[153 (08JUL1985 00:00:00)-Water Temperature (C)]]*OO[[#This Row],[95]]</f>
        <v>8.470104534959998E-11</v>
      </c>
      <c r="CT138" s="10">
        <f>3/24000000*OO[[#This Row],[154 (08JUL1985 03:00:00)-Water Temperature (C)]]*OO[[#This Row],[96]]</f>
        <v>7.6509565512225006E-11</v>
      </c>
      <c r="CU138" s="10">
        <f>3/24000000*OO[[#This Row],[155 (08JUL1985 06:00:00)-Water Temperature (C)]]*OO[[#This Row],[97]]</f>
        <v>7.0067652402174993E-11</v>
      </c>
      <c r="CV138" s="10">
        <f>3/24000000*OO[[#This Row],[156 (08JUL1985 09:00:00)-Water Temperature (C)]]*OO[[#This Row],[98]]</f>
        <v>6.6684713567149998E-11</v>
      </c>
      <c r="CW138" s="10">
        <f>3/24000000*OO[[#This Row],[157 (08JUL1985 12:00:00)-Water Temperature (C)]]*OO[[#This Row],[99]]</f>
        <v>6.4580958274937486E-11</v>
      </c>
    </row>
    <row r="139" spans="1:101" x14ac:dyDescent="0.35">
      <c r="A139" t="s">
        <v>144</v>
      </c>
      <c r="B139">
        <v>915.82339999999999</v>
      </c>
      <c r="C139" s="10">
        <f>3/24*OO[[#This Row],[59 (26JUN1985 06:00:00)-Water Temperature (C)]]*OO[[#This Row],[1]]/SUM(OO[1])</f>
        <v>0</v>
      </c>
      <c r="D139" s="10">
        <f>3/24*OO[[#This Row],[60 (26JUN1985 09:00:00)-Water Temperature (C)]]*OO[[#This Row],[2]]/SUM(OO[2])</f>
        <v>0</v>
      </c>
      <c r="E139" s="10">
        <f>3/24*OO[[#This Row],[61 (26JUN1985 12:00:00)-Water Temperature (C)]]*OO[[#This Row],[3]]/SUM(OO[3])</f>
        <v>0</v>
      </c>
      <c r="F139" s="10">
        <f>3/24*OO[[#This Row],[62 (26JUN1985 15:00:00)-Water Temperature (C)]]*OO[[#This Row],[4]]/SUM(OO[4])</f>
        <v>1.8034929493608457E-30</v>
      </c>
      <c r="G139" s="10">
        <f>3/24*OO[[#This Row],[63 (26JUN1985 18:00:00)-Water Temperature (C)]]*OO[[#This Row],[5]]/SUM(OO[5])</f>
        <v>8.3741558277976791E-18</v>
      </c>
      <c r="H139" s="10">
        <f>3/24*OO[[#This Row],[64 (26JUN1985 21:00:00)-Water Temperature (C)]]*OO[[#This Row],[6]]/SUM(OO[6])</f>
        <v>2.7987160854400579E-7</v>
      </c>
      <c r="I139" s="10">
        <f>3/24*OO[[#This Row],[65 (27JUN1985 00:00:00)-Water Temperature (C)]]*OO[[#This Row],[7]]/SUM(OO[7])</f>
        <v>5.5838343263418528E-4</v>
      </c>
      <c r="J139" s="10">
        <f>3/24*OO[[#This Row],[66 (27JUN1985 03:00:00)-Water Temperature (C)]]*OO[[#This Row],[8]]/SUM(OO[8])</f>
        <v>2.0413293079410488E-2</v>
      </c>
      <c r="K139" s="10">
        <f>3/24*OO[[#This Row],[67 (27JUN1985 06:00:00)-Water Temperature (C)]]*OO[[#This Row],[9]]/SUM(OO[9])</f>
        <v>7.6545813845498578E-2</v>
      </c>
      <c r="L139" s="10">
        <f>3/24*OO[[#This Row],[68 (27JUN1985 09:00:00)-Water Temperature (C)]]*OO[[#This Row],[10]]/SUM(OO[10])</f>
        <v>6.1369505494969244E-2</v>
      </c>
      <c r="M139" s="10">
        <f>3/24*OO[[#This Row],[69 (27JUN1985 12:00:00)-Water Temperature (C)]]*OO[[#This Row],[11]]/SUM(OO[11])</f>
        <v>1.5776793594180126E-2</v>
      </c>
      <c r="N139" s="10">
        <f>3/24*OO[[#This Row],[70 (27JUN1985 15:00:00)-Water Temperature (C)]]*OO[[#This Row],[12]]/SUM(OO[12])</f>
        <v>1.6924141545071171E-3</v>
      </c>
      <c r="O139" s="10">
        <f>3/24*OO[[#This Row],[71 (27JUN1985 18:00:00)-Water Temperature (C)]]*OO[[#This Row],[13]]/SUM(OO[13])</f>
        <v>1.0520992594203614E-4</v>
      </c>
      <c r="P139" s="10">
        <f>3/24*OO[[#This Row],[72 (27JUN1985 21:00:00)-Water Temperature (C)]]*OO[[#This Row],[14]]/SUM(OO[14])</f>
        <v>1.4696893728740743E-5</v>
      </c>
      <c r="Q139" s="10">
        <f>3/24*OO[[#This Row],[73 (28JUN1985 00:00:00)-Water Temperature (C)]]*OO[[#This Row],[15]]/SUM(OO[15])</f>
        <v>9.4571245175128382E-6</v>
      </c>
      <c r="R139" s="10">
        <f>3/24*OO[[#This Row],[74 (28JUN1985 03:00:00)-Water Temperature (C)]]*OO[[#This Row],[16]]/SUM(OO[16])</f>
        <v>7.5284515110759602E-6</v>
      </c>
      <c r="S139" s="10">
        <f>3/24*OO[[#This Row],[75 (28JUN1985 06:00:00)-Water Temperature (C)]]*OO[[#This Row],[17]]/SUM(OO[17])</f>
        <v>6.0867077657737864E-6</v>
      </c>
      <c r="T139" s="10">
        <f>3/24*OO[[#This Row],[76 (28JUN1985 09:00:00)-Water Temperature (C)]]*OO[[#This Row],[18]]/SUM(OO[18])</f>
        <v>5.0354052658419576E-6</v>
      </c>
      <c r="U139" s="10">
        <f>3/24*OO[[#This Row],[77 (28JUN1985 12:00:00)-Water Temperature (C)]]*OO[[#This Row],[19]]/SUM(OO[19])</f>
        <v>4.2167755561895489E-6</v>
      </c>
      <c r="V139" s="10">
        <f>3/24000000*OO[[#This Row],[78 (28JUN1985 15:00:00)-Water Temperature (C)]]*OO[[#This Row],[20]]</f>
        <v>3.4901414034075001E-6</v>
      </c>
      <c r="W139" s="10">
        <f>3/24000000*OO[[#This Row],[79 (28JUN1985 18:00:00)-Water Temperature (C)]]*OO[[#This Row],[21]]</f>
        <v>2.8473569722650004E-6</v>
      </c>
      <c r="X139" s="10">
        <f>3/24000000*OO[[#This Row],[80 (28JUN1985 21:00:00)-Water Temperature (C)]]*OO[[#This Row],[22]]</f>
        <v>2.2773221379360001E-6</v>
      </c>
      <c r="Y139" s="10">
        <f>3/24000000*OO[[#This Row],[81 (29JUN1985 00:00:00)-Water Temperature (C)]]*OO[[#This Row],[23]]</f>
        <v>1.7891740193126251E-6</v>
      </c>
      <c r="Z139" s="10">
        <f>3/24000000*OO[[#This Row],[82 (29JUN1985 03:00:00)-Water Temperature (C)]]*OO[[#This Row],[24]]</f>
        <v>1.4205371558075E-6</v>
      </c>
      <c r="AA139" s="10">
        <f>3/24000000*OO[[#This Row],[83 (29JUN1985 06:00:00)-Water Temperature (C)]]*OO[[#This Row],[25]]</f>
        <v>1.1514527378742501E-6</v>
      </c>
      <c r="AB139" s="10">
        <f>3/24000000*OO[[#This Row],[84 (29JUN1985 09:00:00)-Water Temperature (C)]]*OO[[#This Row],[26]]</f>
        <v>9.689837219874999E-7</v>
      </c>
      <c r="AC139" s="10">
        <f>3/24000000*OO[[#This Row],[85 (29JUN1985 12:00:00)-Water Temperature (C)]]*OO[[#This Row],[27]]</f>
        <v>8.2472538445999997E-7</v>
      </c>
      <c r="AD139" s="10">
        <f>3/24000000*OO[[#This Row],[86 (29JUN1985 15:00:00)-Water Temperature (C)]]*OO[[#This Row],[28]]</f>
        <v>6.9407314728749998E-7</v>
      </c>
      <c r="AE139" s="10">
        <f>3/24000000*OO[[#This Row],[88 (29JUN1985 21:00:00)-Water Temperature (C)]]*OO[[#This Row],[30]]</f>
        <v>4.58548937309E-7</v>
      </c>
      <c r="AF139" s="10">
        <f>3/24000000*OO[[#This Row],[88 (29JUN1985 21:00:00)-Water Temperature (C)]]*OO[[#This Row],[30]]</f>
        <v>4.58548937309E-7</v>
      </c>
      <c r="AG139" s="10">
        <f>3/24000000*OO[[#This Row],[89 (30JUN1985 00:00:00)-Water Temperature (C)]]*OO[[#This Row],[31]]</f>
        <v>3.6119901767799996E-7</v>
      </c>
      <c r="AH139" s="10">
        <f>3/24000000*OO[[#This Row],[90 (30JUN1985 03:00:00)-Water Temperature (C)]]*OO[[#This Row],[32]]</f>
        <v>2.8776738365937499E-7</v>
      </c>
      <c r="AI139" s="10">
        <f>3/24000000*OO[[#This Row],[91 (30JUN1985 06:00:00)-Water Temperature (C)]]*OO[[#This Row],[33]]</f>
        <v>2.3339294763461251E-7</v>
      </c>
      <c r="AJ139" s="10">
        <f>3/24000000*OO[[#This Row],[92 (30JUN1985 09:00:00)-Water Temperature (C)]]*OO[[#This Row],[34]]</f>
        <v>1.9574841108547496E-7</v>
      </c>
      <c r="AK139" s="10">
        <f>3/24000000*OO[[#This Row],[93 (30JUN1985 12:00:00)-Water Temperature (C)]]*OO[[#This Row],[35]]</f>
        <v>1.681684177395625E-7</v>
      </c>
      <c r="AL139" s="10">
        <f>3/24000000*OO[[#This Row],[94 (30JUN1985 15:00:00)-Water Temperature (C)]]*OO[[#This Row],[36]]</f>
        <v>1.4407356466822501E-7</v>
      </c>
      <c r="AM139" s="10">
        <f>3/24000000*OO[[#This Row],[95 (30JUN1985 18:00:00)-Water Temperature (C)]]*OO[[#This Row],[37]]</f>
        <v>1.213965610275375E-7</v>
      </c>
      <c r="AN139" s="10">
        <f>3/24000000*OO[[#This Row],[96 (30JUN1985 21:00:00)-Water Temperature (C)]]*OO[[#This Row],[38]]</f>
        <v>9.9335346390599986E-8</v>
      </c>
      <c r="AO139" s="10">
        <f>3/24000000*OO[[#This Row],[97 (01JUL1985 00:00:00)-Water Temperature (C)]]*OO[[#This Row],[39]]</f>
        <v>7.9993037341874987E-8</v>
      </c>
      <c r="AP139" s="10">
        <f>3/24000000*OO[[#This Row],[98 (01JUL1985 03:00:00)-Water Temperature (C)]]*OO[[#This Row],[40]]</f>
        <v>6.5291114769299995E-8</v>
      </c>
      <c r="AQ139" s="10">
        <f>3/24000000*OO[[#This Row],[99 (01JUL1985 06:00:00)-Water Temperature (C)]]*OO[[#This Row],[41]]</f>
        <v>5.4636325938187498E-8</v>
      </c>
      <c r="AR139" s="10">
        <f>3/24000000*OO[[#This Row],[100 (01JUL1985 09:00:00)-Water Temperature (C)]]*OO[[#This Row],[42]]</f>
        <v>4.7674588052499998E-8</v>
      </c>
      <c r="AS139" s="10">
        <f>3/24000000*OO[[#This Row],[101 (01JUL1985 12:00:00)-Water Temperature (C)]]*OO[[#This Row],[43]]</f>
        <v>4.254687620592499E-8</v>
      </c>
      <c r="AT139" s="10">
        <f>3/24000000*OO[[#This Row],[102 (01JUL1985 15:00:00)-Water Temperature (C)]]*OO[[#This Row],[44]]</f>
        <v>3.7546905164999998E-8</v>
      </c>
      <c r="AU139" s="10">
        <f>3/24000000*OO[[#This Row],[103 (01JUL1985 18:00:00)-Water Temperature (C)]]*OO[[#This Row],[45]]</f>
        <v>3.2734855009500002E-8</v>
      </c>
      <c r="AV139" s="10">
        <f>3/24000000*OO[[#This Row],[104 (01JUL1985 21:00:00)-Water Temperature (C)]]*OO[[#This Row],[46]]</f>
        <v>2.7874971375600002E-8</v>
      </c>
      <c r="AW139" s="10">
        <f>3/24000000*OO[[#This Row],[105 (02JUL1985 00:00:00)-Water Temperature (C)]]*OO[[#This Row],[47]]</f>
        <v>2.3743106011049998E-8</v>
      </c>
      <c r="AX139" s="10">
        <f>3/24000000*OO[[#This Row],[106 (02JUL1985 03:00:00)-Water Temperature (C)]]*OO[[#This Row],[48]]</f>
        <v>2.0481297402845E-8</v>
      </c>
      <c r="AY139" s="10">
        <f>3/24000000*OO[[#This Row],[107 (02JUL1985 06:00:00)-Water Temperature (C)]]*OO[[#This Row],[49]]</f>
        <v>1.7965859713440001E-8</v>
      </c>
      <c r="AZ139" s="10">
        <f>3/24000000*OO[[#This Row],[108 (02JUL1985 09:00:00)-Water Temperature (C)]]*OO[[#This Row],[50]]</f>
        <v>1.5911439353188748E-8</v>
      </c>
      <c r="BA139" s="10">
        <f>3/24000000*OO[[#This Row],[109 (02JUL1985 12:00:00)-Water Temperature (C)]]*OO[[#This Row],[51]]</f>
        <v>1.4312979333089998E-8</v>
      </c>
      <c r="BB139" s="10">
        <f>3/24000000*OO[[#This Row],[110 (02JUL1985 15:00:00)-Water Temperature (C)]]*OO[[#This Row],[52]]</f>
        <v>1.2989924840096248E-8</v>
      </c>
      <c r="BC139" s="10">
        <f>3/24000000*OO[[#This Row],[111 (02JUL1985 18:00:00)-Water Temperature (C)]]*OO[[#This Row],[53]]</f>
        <v>1.16475881289E-8</v>
      </c>
      <c r="BD139" s="10">
        <f>3/24000000*OO[[#This Row],[112 (02JUL1985 21:00:00)-Water Temperature (C)]]*OO[[#This Row],[54]]</f>
        <v>1.0186682307749998E-8</v>
      </c>
      <c r="BE139" s="10">
        <f>3/24000000*OO[[#This Row],[113 (03JUL1985 00:00:00)-Water Temperature (C)]]*OO[[#This Row],[55]]</f>
        <v>8.7150284126274991E-9</v>
      </c>
      <c r="BF139" s="10">
        <f>3/24000000*OO[[#This Row],[114 (03JUL1985 03:00:00)-Water Temperature (C)]]*OO[[#This Row],[56]]</f>
        <v>7.5111630115499999E-9</v>
      </c>
      <c r="BG139" s="10">
        <f>3/24000000*OO[[#This Row],[115 (03JUL1985 06:00:00)-Water Temperature (C)]]*OO[[#This Row],[57]]</f>
        <v>6.5334711669287502E-9</v>
      </c>
      <c r="BH139" s="10">
        <f>3/24000000*OO[[#This Row],[116 (03JUL1985 09:00:00)-Water Temperature (C)]]*OO[[#This Row],[58]]</f>
        <v>5.8152570386274994E-9</v>
      </c>
      <c r="BI139" s="10">
        <f>3/24000000*OO[[#This Row],[117 (03JUL1985 12:00:00)-Water Temperature (C)]]*OO[[#This Row],[59]]</f>
        <v>5.2574834046249998E-9</v>
      </c>
      <c r="BJ139" s="10">
        <f>3/24000000*OO[[#This Row],[118 (03JUL1985 15:00:00)-Water Temperature (C)]]*OO[[#This Row],[60]]</f>
        <v>4.7066258652687493E-9</v>
      </c>
      <c r="BK139" s="10">
        <f>3/24000000*OO[[#This Row],[119 (03JUL1985 18:00:00)-Water Temperature (C)]]*OO[[#This Row],[61]]</f>
        <v>4.1576554230462503E-9</v>
      </c>
      <c r="BL139" s="10">
        <f>3/24000000*OO[[#This Row],[120 (03JUL1985 21:00:00)-Water Temperature (C)]]*OO[[#This Row],[62]]</f>
        <v>3.5841466767187498E-9</v>
      </c>
      <c r="BM139" s="10">
        <f>3/24000000*OO[[#This Row],[121 (04JUL1985 00:00:00)-Water Temperature (C)]]*OO[[#This Row],[63]]</f>
        <v>3.03905157673125E-9</v>
      </c>
      <c r="BN139" s="10">
        <f>3/24000000*OO[[#This Row],[122 (04JUL1985 03:00:00)-Water Temperature (C)]]*OO[[#This Row],[64]]</f>
        <v>2.5948683586999999E-9</v>
      </c>
      <c r="BO139" s="10">
        <f>3/24000000*OO[[#This Row],[123 (04JUL1985 06:00:00)-Water Temperature (C)]]*OO[[#This Row],[65]]</f>
        <v>2.25308501451875E-9</v>
      </c>
      <c r="BP139" s="10">
        <f>3/24000000*OO[[#This Row],[124 (04JUL1985 09:00:00)-Water Temperature (C)]]*OO[[#This Row],[66]]</f>
        <v>2.0344478628978748E-9</v>
      </c>
      <c r="BQ139" s="10">
        <f>3/24000000*OO[[#This Row],[125 (04JUL1985 12:00:00)-Water Temperature (C)]]*OO[[#This Row],[67]]</f>
        <v>1.8580569746417501E-9</v>
      </c>
      <c r="BR139" s="10">
        <f>3/24000000*OO[[#This Row],[126 (04JUL1985 15:00:00)-Water Temperature (C)]]*OO[[#This Row],[68]]</f>
        <v>1.6740223050424999E-9</v>
      </c>
      <c r="BS139" s="10">
        <f>3/24000000*OO[[#This Row],[127 (04JUL1985 18:00:00)-Water Temperature (C)]]*OO[[#This Row],[69]]</f>
        <v>1.4802273100437498E-9</v>
      </c>
      <c r="BT139" s="10">
        <f>3/24000000*OO[[#This Row],[128 (04JUL1985 21:00:00)-Water Temperature (C)]]*OO[[#This Row],[70]]</f>
        <v>1.28187277755625E-9</v>
      </c>
      <c r="BU139" s="10">
        <f>3/24000000*OO[[#This Row],[129 (05JUL1985 00:00:00)-Water Temperature (C)]]*OO[[#This Row],[71]]</f>
        <v>1.0978984692340001E-9</v>
      </c>
      <c r="BV139" s="10">
        <f>3/24000000*OO[[#This Row],[130 (05JUL1985 03:00:00)-Water Temperature (C)]]*OO[[#This Row],[72]]</f>
        <v>9.5095815440924988E-10</v>
      </c>
      <c r="BW139" s="10">
        <f>3/24000000*OO[[#This Row],[131 (05JUL1985 06:00:00)-Water Temperature (C)]]*OO[[#This Row],[73]]</f>
        <v>8.3634576721325001E-10</v>
      </c>
      <c r="BX139" s="10">
        <f>3/24000000*OO[[#This Row],[132 (05JUL1985 09:00:00)-Water Temperature (C)]]*OO[[#This Row],[74]]</f>
        <v>7.6063582420000001E-10</v>
      </c>
      <c r="BY139" s="10">
        <f>3/24000000*OO[[#This Row],[133 (05JUL1985 12:00:00)-Water Temperature (C)]]*OO[[#This Row],[75]]</f>
        <v>7.0253736184124993E-10</v>
      </c>
      <c r="BZ139" s="10">
        <f>3/24000000*OO[[#This Row],[134 (05JUL1985 15:00:00)-Water Temperature (C)]]*OO[[#This Row],[76]]</f>
        <v>6.4671095573649995E-10</v>
      </c>
      <c r="CA139" s="10">
        <f>3/24000000*OO[[#This Row],[135 (05JUL1985 18:00:00)-Water Temperature (C)]]*OO[[#This Row],[77]]</f>
        <v>5.8785539047199992E-10</v>
      </c>
      <c r="CB139" s="10">
        <f>3/24000000*OO[[#This Row],[136 (05JUL1985 21:00:00)-Water Temperature (C)]]*OO[[#This Row],[78]]</f>
        <v>5.2096247639775004E-10</v>
      </c>
      <c r="CC139" s="10">
        <f>3/24000000*OO[[#This Row],[137 (06JUL1985 00:00:00)-Water Temperature (C)]]*OO[[#This Row],[79]]</f>
        <v>4.5537325138E-10</v>
      </c>
      <c r="CD139" s="10">
        <f>3/24000000*OO[[#This Row],[138 (06JUL1985 03:00:00)-Water Temperature (C)]]*OO[[#This Row],[80]]</f>
        <v>4.0313697809812494E-10</v>
      </c>
      <c r="CE139" s="10">
        <f>3/24000000*OO[[#This Row],[139 (06JUL1985 06:00:00)-Water Temperature (C)]]*OO[[#This Row],[81]]</f>
        <v>3.6371726333875004E-10</v>
      </c>
      <c r="CF139" s="10">
        <f>3/24000000*OO[[#This Row],[140 (06JUL1985 09:00:00)-Water Temperature (C)]]*OO[[#This Row],[82]]</f>
        <v>3.4177124182399993E-10</v>
      </c>
      <c r="CG139" s="10">
        <f>3/24000000*OO[[#This Row],[141 (06JUL1985 12:00:00)-Water Temperature (C)]]*OO[[#This Row],[83]]</f>
        <v>3.2440535397249993E-10</v>
      </c>
      <c r="CH139" s="10">
        <f>3/24000000*OO[[#This Row],[142 (06JUL1985 15:00:00)-Water Temperature (C)]]*OO[[#This Row],[84]]</f>
        <v>3.0406027716899998E-10</v>
      </c>
      <c r="CI139" s="10">
        <f>3/24000000*OO[[#This Row],[143 (06JUL1985 18:00:00)-Water Temperature (C)]]*OO[[#This Row],[85]]</f>
        <v>2.8024356562599996E-10</v>
      </c>
      <c r="CJ139" s="10">
        <f>3/24000000*OO[[#This Row],[144 (06JUL1985 21:00:00)-Water Temperature (C)]]*OO[[#This Row],[86]]</f>
        <v>2.5101330156044998E-10</v>
      </c>
      <c r="CK139" s="10">
        <f>3/24000000*OO[[#This Row],[145 (07JUL1985 00:00:00)-Water Temperature (C)]]*OO[[#This Row],[87]]</f>
        <v>2.2114031002231251E-10</v>
      </c>
      <c r="CL139" s="10">
        <f>3/24000000*OO[[#This Row],[146 (07JUL1985 03:00:00)-Water Temperature (C)]]*OO[[#This Row],[88]]</f>
        <v>1.9666941652750001E-10</v>
      </c>
      <c r="CM139" s="10">
        <f>3/24000000*OO[[#This Row],[147 (07JUL1985 06:00:00)-Water Temperature (C)]]*OO[[#This Row],[89]]</f>
        <v>1.7718355592840001E-10</v>
      </c>
      <c r="CN139" s="10">
        <f>3/24000000*OO[[#This Row],[148 (07JUL1985 09:00:00)-Water Temperature (C)]]*OO[[#This Row],[90]]</f>
        <v>1.6249385522657501E-10</v>
      </c>
      <c r="CO139" s="10">
        <f>3/24000000*OO[[#This Row],[149 (07JUL1985 12:00:00)-Water Temperature (C)]]*OO[[#This Row],[91]]</f>
        <v>1.5237488573437499E-10</v>
      </c>
      <c r="CP139" s="10">
        <f>3/24000000*OO[[#This Row],[150 (07JUL1985 15:00:00)-Water Temperature (C)]]*OO[[#This Row],[92]]</f>
        <v>1.4480560032925E-10</v>
      </c>
      <c r="CQ139" s="10">
        <f>3/24000000*OO[[#This Row],[151 (07JUL1985 18:00:00)-Water Temperature (C)]]*OO[[#This Row],[93]]</f>
        <v>1.3397727036362498E-10</v>
      </c>
      <c r="CR139" s="10">
        <f>3/24000000*OO[[#This Row],[152 (07JUL1985 21:00:00)-Water Temperature (C)]]*OO[[#This Row],[94]]</f>
        <v>1.2085215611122499E-10</v>
      </c>
      <c r="CS139" s="10">
        <f>3/24000000*OO[[#This Row],[153 (08JUL1985 00:00:00)-Water Temperature (C)]]*OO[[#This Row],[95]]</f>
        <v>1.086997386172E-10</v>
      </c>
      <c r="CT139" s="10">
        <f>3/24000000*OO[[#This Row],[154 (08JUL1985 03:00:00)-Water Temperature (C)]]*OO[[#This Row],[96]]</f>
        <v>9.8134960041112513E-11</v>
      </c>
      <c r="CU139" s="10">
        <f>3/24000000*OO[[#This Row],[155 (08JUL1985 06:00:00)-Water Temperature (C)]]*OO[[#This Row],[97]]</f>
        <v>8.9748449400749998E-11</v>
      </c>
      <c r="CV139" s="10">
        <f>3/24000000*OO[[#This Row],[156 (08JUL1985 09:00:00)-Water Temperature (C)]]*OO[[#This Row],[98]]</f>
        <v>8.5260877928362489E-11</v>
      </c>
      <c r="CW139" s="10">
        <f>3/24000000*OO[[#This Row],[157 (08JUL1985 12:00:00)-Water Temperature (C)]]*OO[[#This Row],[99]]</f>
        <v>8.2589981767124991E-11</v>
      </c>
    </row>
    <row r="140" spans="1:101" x14ac:dyDescent="0.35">
      <c r="A140" t="s">
        <v>145</v>
      </c>
      <c r="B140">
        <v>899.03809999999999</v>
      </c>
      <c r="C140" s="10">
        <f>3/24*OO[[#This Row],[59 (26JUN1985 06:00:00)-Water Temperature (C)]]*OO[[#This Row],[1]]/SUM(OO[1])</f>
        <v>0</v>
      </c>
      <c r="D140" s="10">
        <f>3/24*OO[[#This Row],[60 (26JUN1985 09:00:00)-Water Temperature (C)]]*OO[[#This Row],[2]]/SUM(OO[2])</f>
        <v>0</v>
      </c>
      <c r="E140" s="10">
        <f>3/24*OO[[#This Row],[61 (26JUN1985 12:00:00)-Water Temperature (C)]]*OO[[#This Row],[3]]/SUM(OO[3])</f>
        <v>0</v>
      </c>
      <c r="F140" s="10">
        <f>3/24*OO[[#This Row],[62 (26JUN1985 15:00:00)-Water Temperature (C)]]*OO[[#This Row],[4]]/SUM(OO[4])</f>
        <v>2.9678395743223743E-31</v>
      </c>
      <c r="G140" s="10">
        <f>3/24*OO[[#This Row],[63 (26JUN1985 18:00:00)-Water Temperature (C)]]*OO[[#This Row],[5]]/SUM(OO[5])</f>
        <v>1.4117759643412478E-18</v>
      </c>
      <c r="H140" s="10">
        <f>3/24*OO[[#This Row],[64 (26JUN1985 21:00:00)-Water Temperature (C)]]*OO[[#This Row],[6]]/SUM(OO[6])</f>
        <v>1.4724404227437947E-7</v>
      </c>
      <c r="I140" s="10">
        <f>3/24*OO[[#This Row],[65 (27JUN1985 00:00:00)-Water Temperature (C)]]*OO[[#This Row],[7]]/SUM(OO[7])</f>
        <v>4.5047954694499797E-4</v>
      </c>
      <c r="J140" s="10">
        <f>3/24*OO[[#This Row],[66 (27JUN1985 03:00:00)-Water Temperature (C)]]*OO[[#This Row],[8]]/SUM(OO[8])</f>
        <v>2.0511170024466556E-2</v>
      </c>
      <c r="K140" s="10">
        <f>3/24*OO[[#This Row],[67 (27JUN1985 06:00:00)-Water Temperature (C)]]*OO[[#This Row],[9]]/SUM(OO[9])</f>
        <v>9.0363588429664077E-2</v>
      </c>
      <c r="L140" s="10">
        <f>3/24*OO[[#This Row],[68 (27JUN1985 09:00:00)-Water Temperature (C)]]*OO[[#This Row],[10]]/SUM(OO[10])</f>
        <v>8.2289586019482691E-2</v>
      </c>
      <c r="M140" s="10">
        <f>3/24*OO[[#This Row],[69 (27JUN1985 12:00:00)-Water Temperature (C)]]*OO[[#This Row],[11]]/SUM(OO[11])</f>
        <v>2.3510201108864742E-2</v>
      </c>
      <c r="N140" s="10">
        <f>3/24*OO[[#This Row],[70 (27JUN1985 15:00:00)-Water Temperature (C)]]*OO[[#This Row],[12]]/SUM(OO[12])</f>
        <v>2.7501808171898358E-3</v>
      </c>
      <c r="O140" s="10">
        <f>3/24*OO[[#This Row],[71 (27JUN1985 18:00:00)-Water Temperature (C)]]*OO[[#This Row],[13]]/SUM(OO[13])</f>
        <v>1.7735078891624849E-4</v>
      </c>
      <c r="P140" s="10">
        <f>3/24*OO[[#This Row],[72 (27JUN1985 21:00:00)-Water Temperature (C)]]*OO[[#This Row],[14]]/SUM(OO[14])</f>
        <v>2.0386066078317034E-5</v>
      </c>
      <c r="Q140" s="10">
        <f>3/24*OO[[#This Row],[73 (28JUN1985 00:00:00)-Water Temperature (C)]]*OO[[#This Row],[15]]/SUM(OO[15])</f>
        <v>1.2063256531113697E-5</v>
      </c>
      <c r="R140" s="10">
        <f>3/24*OO[[#This Row],[74 (28JUN1985 03:00:00)-Water Temperature (C)]]*OO[[#This Row],[16]]/SUM(OO[16])</f>
        <v>9.5619382118963808E-6</v>
      </c>
      <c r="S140" s="10">
        <f>3/24*OO[[#This Row],[75 (28JUN1985 06:00:00)-Water Temperature (C)]]*OO[[#This Row],[17]]/SUM(OO[17])</f>
        <v>7.7255662892560981E-6</v>
      </c>
      <c r="T140" s="10">
        <f>3/24*OO[[#This Row],[76 (28JUN1985 09:00:00)-Water Temperature (C)]]*OO[[#This Row],[18]]/SUM(OO[18])</f>
        <v>6.3857175935089544E-6</v>
      </c>
      <c r="U140" s="10">
        <f>3/24*OO[[#This Row],[77 (28JUN1985 12:00:00)-Water Temperature (C)]]*OO[[#This Row],[19]]/SUM(OO[19])</f>
        <v>5.348363031985725E-6</v>
      </c>
      <c r="V140" s="10">
        <f>3/24000000*OO[[#This Row],[78 (28JUN1985 15:00:00)-Water Temperature (C)]]*OO[[#This Row],[20]]</f>
        <v>4.4325928518024995E-6</v>
      </c>
      <c r="W140" s="10">
        <f>3/24000000*OO[[#This Row],[79 (28JUN1985 18:00:00)-Water Temperature (C)]]*OO[[#This Row],[21]]</f>
        <v>3.6196324349199999E-6</v>
      </c>
      <c r="X140" s="10">
        <f>3/24000000*OO[[#This Row],[80 (28JUN1985 21:00:00)-Water Temperature (C)]]*OO[[#This Row],[22]]</f>
        <v>2.8978351299449998E-6</v>
      </c>
      <c r="Y140" s="10">
        <f>3/24000000*OO[[#This Row],[81 (29JUN1985 00:00:00)-Water Temperature (C)]]*OO[[#This Row],[23]]</f>
        <v>2.2768132923652502E-6</v>
      </c>
      <c r="Z140" s="10">
        <f>3/24000000*OO[[#This Row],[82 (29JUN1985 03:00:00)-Water Temperature (C)]]*OO[[#This Row],[24]]</f>
        <v>1.8052649824151248E-6</v>
      </c>
      <c r="AA140" s="10">
        <f>3/24000000*OO[[#This Row],[83 (29JUN1985 06:00:00)-Water Temperature (C)]]*OO[[#This Row],[25]]</f>
        <v>1.46117937930075E-6</v>
      </c>
      <c r="AB140" s="10">
        <f>3/24000000*OO[[#This Row],[84 (29JUN1985 09:00:00)-Water Temperature (C)]]*OO[[#This Row],[26]]</f>
        <v>1.22778208326675E-6</v>
      </c>
      <c r="AC140" s="10">
        <f>3/24000000*OO[[#This Row],[85 (29JUN1985 12:00:00)-Water Temperature (C)]]*OO[[#This Row],[27]]</f>
        <v>1.0453516598002499E-6</v>
      </c>
      <c r="AD140" s="10">
        <f>3/24000000*OO[[#This Row],[86 (29JUN1985 15:00:00)-Water Temperature (C)]]*OO[[#This Row],[28]]</f>
        <v>8.8079699868674998E-7</v>
      </c>
      <c r="AE140" s="10">
        <f>3/24000000*OO[[#This Row],[88 (29JUN1985 21:00:00)-Water Temperature (C)]]*OO[[#This Row],[30]]</f>
        <v>5.8344460945374997E-7</v>
      </c>
      <c r="AF140" s="10">
        <f>3/24000000*OO[[#This Row],[88 (29JUN1985 21:00:00)-Water Temperature (C)]]*OO[[#This Row],[30]]</f>
        <v>5.8344460945374997E-7</v>
      </c>
      <c r="AG140" s="10">
        <f>3/24000000*OO[[#This Row],[89 (30JUN1985 00:00:00)-Water Temperature (C)]]*OO[[#This Row],[31]]</f>
        <v>4.5940362042699995E-7</v>
      </c>
      <c r="AH140" s="10">
        <f>3/24000000*OO[[#This Row],[90 (30JUN1985 03:00:00)-Water Temperature (C)]]*OO[[#This Row],[32]]</f>
        <v>3.6555967334262502E-7</v>
      </c>
      <c r="AI140" s="10">
        <f>3/24000000*OO[[#This Row],[91 (30JUN1985 06:00:00)-Water Temperature (C)]]*OO[[#This Row],[33]]</f>
        <v>2.9608186762875E-7</v>
      </c>
      <c r="AJ140" s="10">
        <f>3/24000000*OO[[#This Row],[92 (30JUN1985 09:00:00)-Water Temperature (C)]]*OO[[#This Row],[34]]</f>
        <v>2.4790425099872496E-7</v>
      </c>
      <c r="AK140" s="10">
        <f>3/24000000*OO[[#This Row],[93 (30JUN1985 12:00:00)-Water Temperature (C)]]*OO[[#This Row],[35]]</f>
        <v>2.1284025703149999E-7</v>
      </c>
      <c r="AL140" s="10">
        <f>3/24000000*OO[[#This Row],[94 (30JUN1985 15:00:00)-Water Temperature (C)]]*OO[[#This Row],[36]]</f>
        <v>1.8250599963015001E-7</v>
      </c>
      <c r="AM140" s="10">
        <f>3/24000000*OO[[#This Row],[95 (30JUN1985 18:00:00)-Water Temperature (C)]]*OO[[#This Row],[37]]</f>
        <v>1.5394012413039999E-7</v>
      </c>
      <c r="AN140" s="10">
        <f>3/24000000*OO[[#This Row],[96 (30JUN1985 21:00:00)-Water Temperature (C)]]*OO[[#This Row],[38]]</f>
        <v>1.2609585514625E-7</v>
      </c>
      <c r="AO140" s="10">
        <f>3/24000000*OO[[#This Row],[97 (01JUL1985 00:00:00)-Water Temperature (C)]]*OO[[#This Row],[39]]</f>
        <v>1.0152293896249999E-7</v>
      </c>
      <c r="AP140" s="10">
        <f>3/24000000*OO[[#This Row],[98 (01JUL1985 03:00:00)-Water Temperature (C)]]*OO[[#This Row],[40]]</f>
        <v>8.2725158476800006E-8</v>
      </c>
      <c r="AQ140" s="10">
        <f>3/24000000*OO[[#This Row],[99 (01JUL1985 06:00:00)-Water Temperature (C)]]*OO[[#This Row],[41]]</f>
        <v>6.9078697454574993E-8</v>
      </c>
      <c r="AR140" s="10">
        <f>3/24000000*OO[[#This Row],[100 (01JUL1985 09:00:00)-Water Temperature (C)]]*OO[[#This Row],[42]]</f>
        <v>6.012875013323749E-8</v>
      </c>
      <c r="AS140" s="10">
        <f>3/24000000*OO[[#This Row],[101 (01JUL1985 12:00:00)-Water Temperature (C)]]*OO[[#This Row],[43]]</f>
        <v>5.3631862931100004E-8</v>
      </c>
      <c r="AT140" s="10">
        <f>3/24000000*OO[[#This Row],[102 (01JUL1985 15:00:00)-Water Temperature (C)]]*OO[[#This Row],[44]]</f>
        <v>4.7363963926124997E-8</v>
      </c>
      <c r="AU140" s="10">
        <f>3/24000000*OO[[#This Row],[103 (01JUL1985 18:00:00)-Water Temperature (C)]]*OO[[#This Row],[45]]</f>
        <v>4.132877064449999E-8</v>
      </c>
      <c r="AV140" s="10">
        <f>3/24000000*OO[[#This Row],[104 (01JUL1985 21:00:00)-Water Temperature (C)]]*OO[[#This Row],[46]]</f>
        <v>3.5230799669500002E-8</v>
      </c>
      <c r="AW140" s="10">
        <f>3/24000000*OO[[#This Row],[105 (02JUL1985 00:00:00)-Water Temperature (C)]]*OO[[#This Row],[47]]</f>
        <v>2.9995682463862503E-8</v>
      </c>
      <c r="AX140" s="10">
        <f>3/24000000*OO[[#This Row],[106 (02JUL1985 03:00:00)-Water Temperature (C)]]*OO[[#This Row],[48]]</f>
        <v>2.58399990598625E-8</v>
      </c>
      <c r="AY140" s="10">
        <f>3/24000000*OO[[#This Row],[107 (02JUL1985 06:00:00)-Water Temperature (C)]]*OO[[#This Row],[49]]</f>
        <v>2.2631861977245002E-8</v>
      </c>
      <c r="AZ140" s="10">
        <f>3/24000000*OO[[#This Row],[108 (02JUL1985 09:00:00)-Water Temperature (C)]]*OO[[#This Row],[50]]</f>
        <v>2.0031065450062496E-8</v>
      </c>
      <c r="BA140" s="10">
        <f>3/24000000*OO[[#This Row],[109 (02JUL1985 12:00:00)-Water Temperature (C)]]*OO[[#This Row],[51]]</f>
        <v>1.80160356031875E-8</v>
      </c>
      <c r="BB140" s="10">
        <f>3/24000000*OO[[#This Row],[110 (02JUL1985 15:00:00)-Water Temperature (C)]]*OO[[#This Row],[52]]</f>
        <v>1.6358594151200001E-8</v>
      </c>
      <c r="BC140" s="10">
        <f>3/24000000*OO[[#This Row],[111 (02JUL1985 18:00:00)-Water Temperature (C)]]*OO[[#This Row],[53]]</f>
        <v>1.4685509287537502E-8</v>
      </c>
      <c r="BD140" s="10">
        <f>3/24000000*OO[[#This Row],[112 (02JUL1985 21:00:00)-Water Temperature (C)]]*OO[[#This Row],[54]]</f>
        <v>1.28539143969125E-8</v>
      </c>
      <c r="BE140" s="10">
        <f>3/24000000*OO[[#This Row],[113 (03JUL1985 00:00:00)-Water Temperature (C)]]*OO[[#This Row],[55]]</f>
        <v>1.0999679486037502E-8</v>
      </c>
      <c r="BF140" s="10">
        <f>3/24000000*OO[[#This Row],[114 (03JUL1985 03:00:00)-Water Temperature (C)]]*OO[[#This Row],[56]]</f>
        <v>9.47224522540125E-9</v>
      </c>
      <c r="BG140" s="10">
        <f>3/24000000*OO[[#This Row],[115 (03JUL1985 06:00:00)-Water Temperature (C)]]*OO[[#This Row],[57]]</f>
        <v>8.2338013147649992E-9</v>
      </c>
      <c r="BH140" s="10">
        <f>3/24000000*OO[[#This Row],[116 (03JUL1985 09:00:00)-Water Temperature (C)]]*OO[[#This Row],[58]]</f>
        <v>7.3212954061499999E-9</v>
      </c>
      <c r="BI140" s="10">
        <f>3/24000000*OO[[#This Row],[117 (03JUL1985 12:00:00)-Water Temperature (C)]]*OO[[#This Row],[59]]</f>
        <v>6.6200045892074996E-9</v>
      </c>
      <c r="BJ140" s="10">
        <f>3/24000000*OO[[#This Row],[118 (03JUL1985 15:00:00)-Water Temperature (C)]]*OO[[#This Row],[60]]</f>
        <v>5.9321349038325004E-9</v>
      </c>
      <c r="BK140" s="10">
        <f>3/24000000*OO[[#This Row],[119 (03JUL1985 18:00:00)-Water Temperature (C)]]*OO[[#This Row],[61]]</f>
        <v>5.2445134239999998E-9</v>
      </c>
      <c r="BL140" s="10">
        <f>3/24000000*OO[[#This Row],[120 (03JUL1985 21:00:00)-Water Temperature (C)]]*OO[[#This Row],[62]]</f>
        <v>4.5275416220474995E-9</v>
      </c>
      <c r="BM140" s="10">
        <f>3/24000000*OO[[#This Row],[121 (04JUL1985 00:00:00)-Water Temperature (C)]]*OO[[#This Row],[63]]</f>
        <v>3.8403549100800004E-9</v>
      </c>
      <c r="BN140" s="10">
        <f>3/24000000*OO[[#This Row],[122 (04JUL1985 03:00:00)-Water Temperature (C)]]*OO[[#This Row],[64]]</f>
        <v>3.2762051142075002E-9</v>
      </c>
      <c r="BO140" s="10">
        <f>3/24000000*OO[[#This Row],[123 (04JUL1985 06:00:00)-Water Temperature (C)]]*OO[[#This Row],[65]]</f>
        <v>2.84025006671875E-9</v>
      </c>
      <c r="BP140" s="10">
        <f>3/24000000*OO[[#This Row],[124 (04JUL1985 09:00:00)-Water Temperature (C)]]*OO[[#This Row],[66]]</f>
        <v>2.5598628103125004E-9</v>
      </c>
      <c r="BQ140" s="10">
        <f>3/24000000*OO[[#This Row],[125 (04JUL1985 12:00:00)-Water Temperature (C)]]*OO[[#This Row],[67]]</f>
        <v>2.3382510614654998E-9</v>
      </c>
      <c r="BR140" s="10">
        <f>3/24000000*OO[[#This Row],[126 (04JUL1985 15:00:00)-Water Temperature (C)]]*OO[[#This Row],[68]]</f>
        <v>2.109002577271625E-9</v>
      </c>
      <c r="BS140" s="10">
        <f>3/24000000*OO[[#This Row],[127 (04JUL1985 18:00:00)-Water Temperature (C)]]*OO[[#This Row],[69]]</f>
        <v>1.86704165722375E-9</v>
      </c>
      <c r="BT140" s="10">
        <f>3/24000000*OO[[#This Row],[128 (04JUL1985 21:00:00)-Water Temperature (C)]]*OO[[#This Row],[70]]</f>
        <v>1.6181037911493749E-9</v>
      </c>
      <c r="BU140" s="10">
        <f>3/24000000*OO[[#This Row],[129 (05JUL1985 00:00:00)-Water Temperature (C)]]*OO[[#This Row],[71]]</f>
        <v>1.3855790074774999E-9</v>
      </c>
      <c r="BV140" s="10">
        <f>3/24000000*OO[[#This Row],[130 (05JUL1985 03:00:00)-Water Temperature (C)]]*OO[[#This Row],[72]]</f>
        <v>1.1986956994457502E-9</v>
      </c>
      <c r="BW140" s="10">
        <f>3/24000000*OO[[#This Row],[131 (05JUL1985 06:00:00)-Water Temperature (C)]]*OO[[#This Row],[73]]</f>
        <v>1.0529321644399998E-9</v>
      </c>
      <c r="BX140" s="10">
        <f>3/24000000*OO[[#This Row],[132 (05JUL1985 09:00:00)-Water Temperature (C)]]*OO[[#This Row],[74]]</f>
        <v>9.5619645722999983E-10</v>
      </c>
      <c r="BY140" s="10">
        <f>3/24000000*OO[[#This Row],[133 (05JUL1985 12:00:00)-Water Temperature (C)]]*OO[[#This Row],[75]]</f>
        <v>8.8302908344725001E-10</v>
      </c>
      <c r="BZ140" s="10">
        <f>3/24000000*OO[[#This Row],[134 (05JUL1985 15:00:00)-Water Temperature (C)]]*OO[[#This Row],[76]]</f>
        <v>8.1322282754899995E-10</v>
      </c>
      <c r="CA140" s="10">
        <f>3/24000000*OO[[#This Row],[135 (05JUL1985 18:00:00)-Water Temperature (C)]]*OO[[#This Row],[77]]</f>
        <v>7.3984640114349993E-10</v>
      </c>
      <c r="CB140" s="10">
        <f>3/24000000*OO[[#This Row],[136 (05JUL1985 21:00:00)-Water Temperature (C)]]*OO[[#This Row],[78]]</f>
        <v>6.5634718493187494E-10</v>
      </c>
      <c r="CC140" s="10">
        <f>3/24000000*OO[[#This Row],[137 (06JUL1985 00:00:00)-Water Temperature (C)]]*OO[[#This Row],[79]]</f>
        <v>5.73497090583E-10</v>
      </c>
      <c r="CD140" s="10">
        <f>3/24000000*OO[[#This Row],[138 (06JUL1985 03:00:00)-Water Temperature (C)]]*OO[[#This Row],[80]]</f>
        <v>5.070016551376249E-10</v>
      </c>
      <c r="CE140" s="10">
        <f>3/24000000*OO[[#This Row],[139 (06JUL1985 06:00:00)-Water Temperature (C)]]*OO[[#This Row],[81]]</f>
        <v>4.5680984981099998E-10</v>
      </c>
      <c r="CF140" s="10">
        <f>3/24000000*OO[[#This Row],[140 (06JUL1985 09:00:00)-Water Temperature (C)]]*OO[[#This Row],[82]]</f>
        <v>4.2856630196399996E-10</v>
      </c>
      <c r="CG140" s="10">
        <f>3/24000000*OO[[#This Row],[141 (06JUL1985 12:00:00)-Water Temperature (C)]]*OO[[#This Row],[83]]</f>
        <v>4.0694111280887496E-10</v>
      </c>
      <c r="CH140" s="10">
        <f>3/24000000*OO[[#This Row],[142 (06JUL1985 15:00:00)-Water Temperature (C)]]*OO[[#This Row],[84]]</f>
        <v>3.8188308819375E-10</v>
      </c>
      <c r="CI140" s="10">
        <f>3/24000000*OO[[#This Row],[143 (06JUL1985 18:00:00)-Water Temperature (C)]]*OO[[#This Row],[85]]</f>
        <v>3.5237632346350001E-10</v>
      </c>
      <c r="CJ140" s="10">
        <f>3/24000000*OO[[#This Row],[144 (06JUL1985 21:00:00)-Water Temperature (C)]]*OO[[#This Row],[86]]</f>
        <v>3.1604455007062497E-10</v>
      </c>
      <c r="CK140" s="10">
        <f>3/24000000*OO[[#This Row],[145 (07JUL1985 00:00:00)-Water Temperature (C)]]*OO[[#This Row],[87]]</f>
        <v>2.7838507361925E-10</v>
      </c>
      <c r="CL140" s="10">
        <f>3/24000000*OO[[#This Row],[146 (07JUL1985 03:00:00)-Water Temperature (C)]]*OO[[#This Row],[88]]</f>
        <v>2.47281062961075E-10</v>
      </c>
      <c r="CM140" s="10">
        <f>3/24000000*OO[[#This Row],[147 (07JUL1985 06:00:00)-Water Temperature (C)]]*OO[[#This Row],[89]]</f>
        <v>2.2249023115480001E-10</v>
      </c>
      <c r="CN140" s="10">
        <f>3/24000000*OO[[#This Row],[148 (07JUL1985 09:00:00)-Water Temperature (C)]]*OO[[#This Row],[90]]</f>
        <v>2.0377531859851247E-10</v>
      </c>
      <c r="CO140" s="10">
        <f>3/24000000*OO[[#This Row],[149 (07JUL1985 12:00:00)-Water Temperature (C)]]*OO[[#This Row],[91]]</f>
        <v>1.9090653149759997E-10</v>
      </c>
      <c r="CP140" s="10">
        <f>3/24000000*OO[[#This Row],[150 (07JUL1985 15:00:00)-Water Temperature (C)]]*OO[[#This Row],[92]]</f>
        <v>1.8148423943749999E-10</v>
      </c>
      <c r="CQ140" s="10">
        <f>3/24000000*OO[[#This Row],[151 (07JUL1985 18:00:00)-Water Temperature (C)]]*OO[[#This Row],[93]]</f>
        <v>1.6824418150995001E-10</v>
      </c>
      <c r="CR140" s="10">
        <f>3/24000000*OO[[#This Row],[152 (07JUL1985 21:00:00)-Water Temperature (C)]]*OO[[#This Row],[94]]</f>
        <v>1.5188739205289998E-10</v>
      </c>
      <c r="CS140" s="10">
        <f>3/24000000*OO[[#This Row],[153 (08JUL1985 00:00:00)-Water Temperature (C)]]*OO[[#This Row],[95]]</f>
        <v>1.3658797608600001E-10</v>
      </c>
      <c r="CT140" s="10">
        <f>3/24000000*OO[[#This Row],[154 (08JUL1985 03:00:00)-Water Temperature (C)]]*OO[[#This Row],[96]]</f>
        <v>1.2323671255623749E-10</v>
      </c>
      <c r="CU140" s="10">
        <f>3/24000000*OO[[#This Row],[155 (08JUL1985 06:00:00)-Water Temperature (C)]]*OO[[#This Row],[97]]</f>
        <v>1.1253151242392499E-10</v>
      </c>
      <c r="CV140" s="10">
        <f>3/24000000*OO[[#This Row],[156 (08JUL1985 09:00:00)-Water Temperature (C)]]*OO[[#This Row],[98]]</f>
        <v>1.0672370010656248E-10</v>
      </c>
      <c r="CW140" s="10">
        <f>3/24000000*OO[[#This Row],[157 (08JUL1985 12:00:00)-Water Temperature (C)]]*OO[[#This Row],[99]]</f>
        <v>1.0336259420947499E-10</v>
      </c>
    </row>
    <row r="141" spans="1:101" x14ac:dyDescent="0.35">
      <c r="A141" t="s">
        <v>146</v>
      </c>
      <c r="B141">
        <v>899.59280000000001</v>
      </c>
      <c r="C141" s="10">
        <f>3/24*OO[[#This Row],[59 (26JUN1985 06:00:00)-Water Temperature (C)]]*OO[[#This Row],[1]]/SUM(OO[1])</f>
        <v>0</v>
      </c>
      <c r="D141" s="10">
        <f>3/24*OO[[#This Row],[60 (26JUN1985 09:00:00)-Water Temperature (C)]]*OO[[#This Row],[2]]/SUM(OO[2])</f>
        <v>0</v>
      </c>
      <c r="E141" s="10">
        <f>3/24*OO[[#This Row],[61 (26JUN1985 12:00:00)-Water Temperature (C)]]*OO[[#This Row],[3]]/SUM(OO[3])</f>
        <v>0</v>
      </c>
      <c r="F141" s="10">
        <f>3/24*OO[[#This Row],[62 (26JUN1985 15:00:00)-Water Temperature (C)]]*OO[[#This Row],[4]]/SUM(OO[4])</f>
        <v>4.6890479723716658E-32</v>
      </c>
      <c r="G141" s="10">
        <f>3/24*OO[[#This Row],[63 (26JUN1985 18:00:00)-Water Temperature (C)]]*OO[[#This Row],[5]]/SUM(OO[5])</f>
        <v>2.2852965262289329E-19</v>
      </c>
      <c r="H141" s="10">
        <f>3/24*OO[[#This Row],[64 (26JUN1985 21:00:00)-Water Temperature (C)]]*OO[[#This Row],[6]]/SUM(OO[6])</f>
        <v>5.8813747132950399E-8</v>
      </c>
      <c r="I141" s="10">
        <f>3/24*OO[[#This Row],[65 (27JUN1985 00:00:00)-Water Temperature (C)]]*OO[[#This Row],[7]]/SUM(OO[7])</f>
        <v>3.0757251398622011E-4</v>
      </c>
      <c r="J141" s="10">
        <f>3/24*OO[[#This Row],[66 (27JUN1985 03:00:00)-Water Temperature (C)]]*OO[[#This Row],[8]]/SUM(OO[8])</f>
        <v>1.8066716358550592E-2</v>
      </c>
      <c r="K141" s="10">
        <f>3/24*OO[[#This Row],[67 (27JUN1985 06:00:00)-Water Temperature (C)]]*OO[[#This Row],[9]]/SUM(OO[9])</f>
        <v>9.6083866789126046E-2</v>
      </c>
      <c r="L141" s="10">
        <f>3/24*OO[[#This Row],[68 (27JUN1985 09:00:00)-Water Temperature (C)]]*OO[[#This Row],[10]]/SUM(OO[10])</f>
        <v>0.10179051137567835</v>
      </c>
      <c r="M141" s="10">
        <f>3/24*OO[[#This Row],[69 (27JUN1985 12:00:00)-Water Temperature (C)]]*OO[[#This Row],[11]]/SUM(OO[11])</f>
        <v>3.3022045236847854E-2</v>
      </c>
      <c r="N141" s="10">
        <f>3/24*OO[[#This Row],[70 (27JUN1985 15:00:00)-Water Temperature (C)]]*OO[[#This Row],[12]]/SUM(OO[12])</f>
        <v>4.2984242871749309E-3</v>
      </c>
      <c r="O141" s="10">
        <f>3/24*OO[[#This Row],[71 (27JUN1985 18:00:00)-Water Temperature (C)]]*OO[[#This Row],[13]]/SUM(OO[13])</f>
        <v>2.9431860709861087E-4</v>
      </c>
      <c r="P141" s="10">
        <f>3/24*OO[[#This Row],[72 (27JUN1985 21:00:00)-Water Temperature (C)]]*OO[[#This Row],[14]]/SUM(OO[14])</f>
        <v>2.7649397021431047E-5</v>
      </c>
      <c r="Q141" s="10">
        <f>3/24*OO[[#This Row],[73 (28JUN1985 00:00:00)-Water Temperature (C)]]*OO[[#This Row],[15]]/SUM(OO[15])</f>
        <v>1.4317188558670987E-5</v>
      </c>
      <c r="R141" s="10">
        <f>3/24*OO[[#This Row],[74 (28JUN1985 03:00:00)-Water Temperature (C)]]*OO[[#This Row],[16]]/SUM(OO[16])</f>
        <v>1.1263667417582701E-5</v>
      </c>
      <c r="S141" s="10">
        <f>3/24*OO[[#This Row],[75 (28JUN1985 06:00:00)-Water Temperature (C)]]*OO[[#This Row],[17]]/SUM(OO[17])</f>
        <v>9.0932428909235598E-6</v>
      </c>
      <c r="T141" s="10">
        <f>3/24*OO[[#This Row],[76 (28JUN1985 09:00:00)-Water Temperature (C)]]*OO[[#This Row],[18]]/SUM(OO[18])</f>
        <v>7.510510320948104E-6</v>
      </c>
      <c r="U141" s="10">
        <f>3/24*OO[[#This Row],[77 (28JUN1985 12:00:00)-Water Temperature (C)]]*OO[[#This Row],[19]]/SUM(OO[19])</f>
        <v>6.2917209850513883E-6</v>
      </c>
      <c r="V141" s="10">
        <f>3/24000000*OO[[#This Row],[78 (28JUN1985 15:00:00)-Water Temperature (C)]]*OO[[#This Row],[20]]</f>
        <v>5.2210904571099994E-6</v>
      </c>
      <c r="W141" s="10">
        <f>3/24000000*OO[[#This Row],[79 (28JUN1985 18:00:00)-Water Temperature (C)]]*OO[[#This Row],[21]]</f>
        <v>4.2690510179625005E-6</v>
      </c>
      <c r="X141" s="10">
        <f>3/24000000*OO[[#This Row],[80 (28JUN1985 21:00:00)-Water Temperature (C)]]*OO[[#This Row],[22]]</f>
        <v>3.4195815426874998E-6</v>
      </c>
      <c r="Y141" s="10">
        <f>3/24000000*OO[[#This Row],[81 (29JUN1985 00:00:00)-Water Temperature (C)]]*OO[[#This Row],[23]]</f>
        <v>2.6874880568849995E-6</v>
      </c>
      <c r="Z141" s="10">
        <f>3/24000000*OO[[#This Row],[82 (29JUN1985 03:00:00)-Water Temperature (C)]]*OO[[#This Row],[24]]</f>
        <v>2.1277136392218748E-6</v>
      </c>
      <c r="AA141" s="10">
        <f>3/24000000*OO[[#This Row],[83 (29JUN1985 06:00:00)-Water Temperature (C)]]*OO[[#This Row],[25]]</f>
        <v>1.71950677269525E-6</v>
      </c>
      <c r="AB141" s="10">
        <f>3/24000000*OO[[#This Row],[84 (29JUN1985 09:00:00)-Water Temperature (C)]]*OO[[#This Row],[26]]</f>
        <v>1.4430810226105E-6</v>
      </c>
      <c r="AC141" s="10">
        <f>3/24000000*OO[[#This Row],[85 (29JUN1985 12:00:00)-Water Temperature (C)]]*OO[[#This Row],[27]]</f>
        <v>1.2288089806457501E-6</v>
      </c>
      <c r="AD141" s="10">
        <f>3/24000000*OO[[#This Row],[86 (29JUN1985 15:00:00)-Water Temperature (C)]]*OO[[#This Row],[28]]</f>
        <v>1.0363697182175001E-6</v>
      </c>
      <c r="AE141" s="10">
        <f>3/24000000*OO[[#This Row],[88 (29JUN1985 21:00:00)-Water Temperature (C)]]*OO[[#This Row],[30]]</f>
        <v>6.879170730599999E-7</v>
      </c>
      <c r="AF141" s="10">
        <f>3/24000000*OO[[#This Row],[88 (29JUN1985 21:00:00)-Water Temperature (C)]]*OO[[#This Row],[30]]</f>
        <v>6.879170730599999E-7</v>
      </c>
      <c r="AG141" s="10">
        <f>3/24000000*OO[[#This Row],[89 (30JUN1985 00:00:00)-Water Temperature (C)]]*OO[[#This Row],[31]]</f>
        <v>5.4147517440074989E-7</v>
      </c>
      <c r="AH141" s="10">
        <f>3/24000000*OO[[#This Row],[90 (30JUN1985 03:00:00)-Water Temperature (C)]]*OO[[#This Row],[32]]</f>
        <v>4.3022048937450002E-7</v>
      </c>
      <c r="AI141" s="10">
        <f>3/24000000*OO[[#This Row],[91 (30JUN1985 06:00:00)-Water Temperature (C)]]*OO[[#This Row],[33]]</f>
        <v>3.4792472203137504E-7</v>
      </c>
      <c r="AJ141" s="10">
        <f>3/24000000*OO[[#This Row],[92 (30JUN1985 09:00:00)-Water Temperature (C)]]*OO[[#This Row],[34]]</f>
        <v>2.9088291203887505E-7</v>
      </c>
      <c r="AK141" s="10">
        <f>3/24000000*OO[[#This Row],[93 (30JUN1985 12:00:00)-Water Temperature (C)]]*OO[[#This Row],[35]]</f>
        <v>2.495323547012625E-7</v>
      </c>
      <c r="AL141" s="10">
        <f>3/24000000*OO[[#This Row],[94 (30JUN1985 15:00:00)-Water Temperature (C)]]*OO[[#This Row],[36]]</f>
        <v>2.1407936765676248E-7</v>
      </c>
      <c r="AM141" s="10">
        <f>3/24000000*OO[[#This Row],[95 (30JUN1985 18:00:00)-Water Temperature (C)]]*OO[[#This Row],[37]]</f>
        <v>1.8071849769449999E-7</v>
      </c>
      <c r="AN141" s="10">
        <f>3/24000000*OO[[#This Row],[96 (30JUN1985 21:00:00)-Water Temperature (C)]]*OO[[#This Row],[38]]</f>
        <v>1.4811955082724998E-7</v>
      </c>
      <c r="AO141" s="10">
        <f>3/24000000*OO[[#This Row],[97 (01JUL1985 00:00:00)-Water Temperature (C)]]*OO[[#This Row],[39]]</f>
        <v>1.1923666304152499E-7</v>
      </c>
      <c r="AP141" s="10">
        <f>3/24000000*OO[[#This Row],[98 (01JUL1985 03:00:00)-Water Temperature (C)]]*OO[[#This Row],[40]]</f>
        <v>9.6980868329625E-8</v>
      </c>
      <c r="AQ141" s="10">
        <f>3/24000000*OO[[#This Row],[99 (01JUL1985 06:00:00)-Water Temperature (C)]]*OO[[#This Row],[41]]</f>
        <v>8.0783300688000016E-8</v>
      </c>
      <c r="AR141" s="10">
        <f>3/24000000*OO[[#This Row],[100 (01JUL1985 09:00:00)-Water Temperature (C)]]*OO[[#This Row],[42]]</f>
        <v>7.0177835067062502E-8</v>
      </c>
      <c r="AS141" s="10">
        <f>3/24000000*OO[[#This Row],[101 (01JUL1985 12:00:00)-Water Temperature (C)]]*OO[[#This Row],[43]]</f>
        <v>6.2506646159100003E-8</v>
      </c>
      <c r="AT141" s="10">
        <f>3/24000000*OO[[#This Row],[102 (01JUL1985 15:00:00)-Water Temperature (C)]]*OO[[#This Row],[44]]</f>
        <v>5.5240064156499995E-8</v>
      </c>
      <c r="AU141" s="10">
        <f>3/24000000*OO[[#This Row],[103 (01JUL1985 18:00:00)-Water Temperature (C)]]*OO[[#This Row],[45]]</f>
        <v>4.8229268464125001E-8</v>
      </c>
      <c r="AV141" s="10">
        <f>3/24000000*OO[[#This Row],[104 (01JUL1985 21:00:00)-Water Temperature (C)]]*OO[[#This Row],[46]]</f>
        <v>4.1166105923249994E-8</v>
      </c>
      <c r="AW141" s="10">
        <f>3/24000000*OO[[#This Row],[105 (02JUL1985 00:00:00)-Water Temperature (C)]]*OO[[#This Row],[47]]</f>
        <v>3.5038490848424996E-8</v>
      </c>
      <c r="AX141" s="10">
        <f>3/24000000*OO[[#This Row],[106 (02JUL1985 03:00:00)-Water Temperature (C)]]*OO[[#This Row],[48]]</f>
        <v>3.0140335644550001E-8</v>
      </c>
      <c r="AY141" s="10">
        <f>3/24000000*OO[[#This Row],[107 (02JUL1985 06:00:00)-Water Temperature (C)]]*OO[[#This Row],[49]]</f>
        <v>2.6350644751187501E-8</v>
      </c>
      <c r="AZ141" s="10">
        <f>3/24000000*OO[[#This Row],[108 (02JUL1985 09:00:00)-Water Temperature (C)]]*OO[[#This Row],[50]]</f>
        <v>2.3301817309017502E-8</v>
      </c>
      <c r="BA141" s="10">
        <f>3/24000000*OO[[#This Row],[109 (02JUL1985 12:00:00)-Water Temperature (C)]]*OO[[#This Row],[51]]</f>
        <v>2.0957987106548748E-8</v>
      </c>
      <c r="BB141" s="10">
        <f>3/24000000*OO[[#This Row],[110 (02JUL1985 15:00:00)-Water Temperature (C)]]*OO[[#This Row],[52]]</f>
        <v>1.9043606976143746E-8</v>
      </c>
      <c r="BC141" s="10">
        <f>3/24000000*OO[[#This Row],[111 (02JUL1985 18:00:00)-Water Temperature (C)]]*OO[[#This Row],[53]]</f>
        <v>1.711916166582E-8</v>
      </c>
      <c r="BD141" s="10">
        <f>3/24000000*OO[[#This Row],[112 (02JUL1985 21:00:00)-Water Temperature (C)]]*OO[[#This Row],[54]]</f>
        <v>1.4987822064529999E-8</v>
      </c>
      <c r="BE141" s="10">
        <f>3/24000000*OO[[#This Row],[113 (03JUL1985 00:00:00)-Water Temperature (C)]]*OO[[#This Row],[55]]</f>
        <v>1.2831306576935001E-8</v>
      </c>
      <c r="BF141" s="10">
        <f>3/24000000*OO[[#This Row],[114 (03JUL1985 03:00:00)-Water Temperature (C)]]*OO[[#This Row],[56]]</f>
        <v>1.1039156825803749E-8</v>
      </c>
      <c r="BG141" s="10">
        <f>3/24000000*OO[[#This Row],[115 (03JUL1985 06:00:00)-Water Temperature (C)]]*OO[[#This Row],[57]]</f>
        <v>9.5877838549350002E-9</v>
      </c>
      <c r="BH141" s="10">
        <f>3/24000000*OO[[#This Row],[116 (03JUL1985 09:00:00)-Water Temperature (C)]]*OO[[#This Row],[58]]</f>
        <v>8.5196769685799985E-9</v>
      </c>
      <c r="BI141" s="10">
        <f>3/24000000*OO[[#This Row],[117 (03JUL1985 12:00:00)-Water Temperature (C)]]*OO[[#This Row],[59]]</f>
        <v>7.7028901925999985E-9</v>
      </c>
      <c r="BJ141" s="10">
        <f>3/24000000*OO[[#This Row],[118 (03JUL1985 15:00:00)-Water Temperature (C)]]*OO[[#This Row],[60]]</f>
        <v>6.9096482738987499E-9</v>
      </c>
      <c r="BK141" s="10">
        <f>3/24000000*OO[[#This Row],[119 (03JUL1985 18:00:00)-Water Temperature (C)]]*OO[[#This Row],[61]]</f>
        <v>6.1139375411399999E-9</v>
      </c>
      <c r="BL141" s="10">
        <f>3/24000000*OO[[#This Row],[120 (03JUL1985 21:00:00)-Water Temperature (C)]]*OO[[#This Row],[62]]</f>
        <v>5.2834466479687498E-9</v>
      </c>
      <c r="BM141" s="10">
        <f>3/24000000*OO[[#This Row],[121 (04JUL1985 00:00:00)-Water Temperature (C)]]*OO[[#This Row],[63]]</f>
        <v>4.4844969032499986E-9</v>
      </c>
      <c r="BN141" s="10">
        <f>3/24000000*OO[[#This Row],[122 (04JUL1985 03:00:00)-Water Temperature (C)]]*OO[[#This Row],[64]]</f>
        <v>3.8221226805024998E-9</v>
      </c>
      <c r="BO141" s="10">
        <f>3/24000000*OO[[#This Row],[123 (04JUL1985 06:00:00)-Water Temperature (C)]]*OO[[#This Row],[65]]</f>
        <v>3.3083403624424995E-9</v>
      </c>
      <c r="BP141" s="10">
        <f>3/24000000*OO[[#This Row],[124 (04JUL1985 09:00:00)-Water Temperature (C)]]*OO[[#This Row],[66]]</f>
        <v>2.9761402288875004E-9</v>
      </c>
      <c r="BQ141" s="10">
        <f>3/24000000*OO[[#This Row],[125 (04JUL1985 12:00:00)-Water Temperature (C)]]*OO[[#This Row],[67]]</f>
        <v>2.7182359380637497E-9</v>
      </c>
      <c r="BR141" s="10">
        <f>3/24000000*OO[[#This Row],[126 (04JUL1985 15:00:00)-Water Temperature (C)]]*OO[[#This Row],[68]]</f>
        <v>2.4541129495679996E-9</v>
      </c>
      <c r="BS141" s="10">
        <f>3/24000000*OO[[#This Row],[127 (04JUL1985 18:00:00)-Water Temperature (C)]]*OO[[#This Row],[69]]</f>
        <v>2.1744742180823749E-9</v>
      </c>
      <c r="BT141" s="10">
        <f>3/24000000*OO[[#This Row],[128 (04JUL1985 21:00:00)-Water Temperature (C)]]*OO[[#This Row],[70]]</f>
        <v>1.8855894358800002E-9</v>
      </c>
      <c r="BU141" s="10">
        <f>3/24000000*OO[[#This Row],[129 (05JUL1985 00:00:00)-Water Temperature (C)]]*OO[[#This Row],[71]]</f>
        <v>1.6144860088649999E-9</v>
      </c>
      <c r="BV141" s="10">
        <f>3/24000000*OO[[#This Row],[130 (05JUL1985 03:00:00)-Water Temperature (C)]]*OO[[#This Row],[72]]</f>
        <v>1.3948133604031252E-9</v>
      </c>
      <c r="BW141" s="10">
        <f>3/24000000*OO[[#This Row],[131 (05JUL1985 06:00:00)-Water Temperature (C)]]*OO[[#This Row],[73]]</f>
        <v>1.2235683787031251E-9</v>
      </c>
      <c r="BX141" s="10">
        <f>3/24000000*OO[[#This Row],[132 (05JUL1985 09:00:00)-Water Temperature (C)]]*OO[[#This Row],[74]]</f>
        <v>1.109637302392E-9</v>
      </c>
      <c r="BY141" s="10">
        <f>3/24000000*OO[[#This Row],[133 (05JUL1985 12:00:00)-Water Temperature (C)]]*OO[[#This Row],[75]]</f>
        <v>1.0241211441750001E-9</v>
      </c>
      <c r="BZ141" s="10">
        <f>3/24000000*OO[[#This Row],[134 (05JUL1985 15:00:00)-Water Temperature (C)]]*OO[[#This Row],[76]]</f>
        <v>9.4371001270349992E-10</v>
      </c>
      <c r="CA141" s="10">
        <f>3/24000000*OO[[#This Row],[135 (05JUL1985 18:00:00)-Water Temperature (C)]]*OO[[#This Row],[77]]</f>
        <v>8.5921510873325001E-10</v>
      </c>
      <c r="CB141" s="10">
        <f>3/24000000*OO[[#This Row],[136 (05JUL1985 21:00:00)-Water Temperature (C)]]*OO[[#This Row],[78]]</f>
        <v>7.6272411288137513E-10</v>
      </c>
      <c r="CC141" s="10">
        <f>3/24000000*OO[[#This Row],[137 (06JUL1985 00:00:00)-Water Temperature (C)]]*OO[[#This Row],[79]]</f>
        <v>6.6627545563599996E-10</v>
      </c>
      <c r="CD141" s="10">
        <f>3/24000000*OO[[#This Row],[138 (06JUL1985 03:00:00)-Water Temperature (C)]]*OO[[#This Row],[80]]</f>
        <v>5.8807996724174998E-10</v>
      </c>
      <c r="CE141" s="10">
        <f>3/24000000*OO[[#This Row],[139 (06JUL1985 06:00:00)-Water Temperature (C)]]*OO[[#This Row],[81]]</f>
        <v>5.2917582384599995E-10</v>
      </c>
      <c r="CF141" s="10">
        <f>3/24000000*OO[[#This Row],[140 (06JUL1985 09:00:00)-Water Temperature (C)]]*OO[[#This Row],[82]]</f>
        <v>4.9577653878375004E-10</v>
      </c>
      <c r="CG141" s="10">
        <f>3/24000000*OO[[#This Row],[141 (06JUL1985 12:00:00)-Water Temperature (C)]]*OO[[#This Row],[83]]</f>
        <v>4.7078510359375004E-10</v>
      </c>
      <c r="CH141" s="10">
        <f>3/24000000*OO[[#This Row],[142 (06JUL1985 15:00:00)-Water Temperature (C)]]*OO[[#This Row],[84]]</f>
        <v>4.4232059642112503E-10</v>
      </c>
      <c r="CI141" s="10">
        <f>3/24000000*OO[[#This Row],[143 (06JUL1985 18:00:00)-Water Temperature (C)]]*OO[[#This Row],[85]]</f>
        <v>4.0861280286225002E-10</v>
      </c>
      <c r="CJ141" s="10">
        <f>3/24000000*OO[[#This Row],[144 (06JUL1985 21:00:00)-Water Temperature (C)]]*OO[[#This Row],[86]]</f>
        <v>3.6680817715749997E-10</v>
      </c>
      <c r="CK141" s="10">
        <f>3/24000000*OO[[#This Row],[145 (07JUL1985 00:00:00)-Water Temperature (C)]]*OO[[#This Row],[87]]</f>
        <v>3.2313916167487496E-10</v>
      </c>
      <c r="CL141" s="10">
        <f>3/24000000*OO[[#This Row],[146 (07JUL1985 03:00:00)-Water Temperature (C)]]*OO[[#This Row],[88]]</f>
        <v>2.8661772062100002E-10</v>
      </c>
      <c r="CM141" s="10">
        <f>3/24000000*OO[[#This Row],[147 (07JUL1985 06:00:00)-Water Temperature (C)]]*OO[[#This Row],[89]]</f>
        <v>2.5747606169144999E-10</v>
      </c>
      <c r="CN141" s="10">
        <f>3/24000000*OO[[#This Row],[148 (07JUL1985 09:00:00)-Water Temperature (C)]]*OO[[#This Row],[90]]</f>
        <v>2.3547516641118746E-10</v>
      </c>
      <c r="CO141" s="10">
        <f>3/24000000*OO[[#This Row],[149 (07JUL1985 12:00:00)-Water Temperature (C)]]*OO[[#This Row],[91]]</f>
        <v>2.2039888043628748E-10</v>
      </c>
      <c r="CP141" s="10">
        <f>3/24000000*OO[[#This Row],[150 (07JUL1985 15:00:00)-Water Temperature (C)]]*OO[[#This Row],[92]]</f>
        <v>2.0955618145312497E-10</v>
      </c>
      <c r="CQ141" s="10">
        <f>3/24000000*OO[[#This Row],[151 (07JUL1985 18:00:00)-Water Temperature (C)]]*OO[[#This Row],[93]]</f>
        <v>1.9463805204907497E-10</v>
      </c>
      <c r="CR141" s="10">
        <f>3/24000000*OO[[#This Row],[152 (07JUL1985 21:00:00)-Water Temperature (C)]]*OO[[#This Row],[94]]</f>
        <v>1.7587912445326249E-10</v>
      </c>
      <c r="CS141" s="10">
        <f>3/24000000*OO[[#This Row],[153 (08JUL1985 00:00:00)-Water Temperature (C)]]*OO[[#This Row],[95]]</f>
        <v>1.5813561493697498E-10</v>
      </c>
      <c r="CT141" s="10">
        <f>3/24000000*OO[[#This Row],[154 (08JUL1985 03:00:00)-Water Temperature (C)]]*OO[[#This Row],[96]]</f>
        <v>1.4258306969595001E-10</v>
      </c>
      <c r="CU141" s="10">
        <f>3/24000000*OO[[#This Row],[155 (08JUL1985 06:00:00)-Water Temperature (C)]]*OO[[#This Row],[97]]</f>
        <v>1.299857009984E-10</v>
      </c>
      <c r="CV141" s="10">
        <f>3/24000000*OO[[#This Row],[156 (08JUL1985 09:00:00)-Water Temperature (C)]]*OO[[#This Row],[98]]</f>
        <v>1.2305735354519999E-10</v>
      </c>
      <c r="CW141" s="10">
        <f>3/24000000*OO[[#This Row],[157 (08JUL1985 12:00:00)-Water Temperature (C)]]*OO[[#This Row],[99]]</f>
        <v>1.1915441621719999E-10</v>
      </c>
    </row>
    <row r="142" spans="1:101" x14ac:dyDescent="0.35">
      <c r="A142" t="s">
        <v>147</v>
      </c>
      <c r="B142">
        <v>907.05740000000003</v>
      </c>
      <c r="C142" s="10">
        <f>3/24*OO[[#This Row],[59 (26JUN1985 06:00:00)-Water Temperature (C)]]*OO[[#This Row],[1]]/SUM(OO[1])</f>
        <v>0</v>
      </c>
      <c r="D142" s="10">
        <f>3/24*OO[[#This Row],[60 (26JUN1985 09:00:00)-Water Temperature (C)]]*OO[[#This Row],[2]]/SUM(OO[2])</f>
        <v>0</v>
      </c>
      <c r="E142" s="10">
        <f>3/24*OO[[#This Row],[61 (26JUN1985 12:00:00)-Water Temperature (C)]]*OO[[#This Row],[3]]/SUM(OO[3])</f>
        <v>0</v>
      </c>
      <c r="F142" s="10">
        <f>3/24*OO[[#This Row],[62 (26JUN1985 15:00:00)-Water Temperature (C)]]*OO[[#This Row],[4]]/SUM(OO[4])</f>
        <v>5.8239471184334608E-33</v>
      </c>
      <c r="G142" s="10">
        <f>3/24*OO[[#This Row],[63 (26JUN1985 18:00:00)-Water Temperature (C)]]*OO[[#This Row],[5]]/SUM(OO[5])</f>
        <v>2.9808857654007242E-20</v>
      </c>
      <c r="H142" s="10">
        <f>3/24*OO[[#This Row],[64 (26JUN1985 21:00:00)-Water Temperature (C)]]*OO[[#This Row],[6]]/SUM(OO[6])</f>
        <v>1.8200758809411232E-8</v>
      </c>
      <c r="I142" s="10">
        <f>3/24*OO[[#This Row],[65 (27JUN1985 00:00:00)-Water Temperature (C)]]*OO[[#This Row],[7]]/SUM(OO[7])</f>
        <v>1.7180013068094293E-4</v>
      </c>
      <c r="J142" s="10">
        <f>3/24*OO[[#This Row],[66 (27JUN1985 03:00:00)-Water Temperature (C)]]*OO[[#This Row],[8]]/SUM(OO[8])</f>
        <v>1.2770489847455317E-2</v>
      </c>
      <c r="K142" s="10">
        <f>3/24*OO[[#This Row],[67 (27JUN1985 06:00:00)-Water Temperature (C)]]*OO[[#This Row],[9]]/SUM(OO[9])</f>
        <v>8.0034830612822502E-2</v>
      </c>
      <c r="L142" s="10">
        <f>3/24*OO[[#This Row],[68 (27JUN1985 09:00:00)-Water Temperature (C)]]*OO[[#This Row],[10]]/SUM(OO[10])</f>
        <v>9.6150334629842266E-2</v>
      </c>
      <c r="M142" s="10">
        <f>3/24*OO[[#This Row],[69 (27JUN1985 12:00:00)-Water Temperature (C)]]*OO[[#This Row],[11]]/SUM(OO[11])</f>
        <v>3.4492443216487575E-2</v>
      </c>
      <c r="N142" s="10">
        <f>3/24*OO[[#This Row],[70 (27JUN1985 15:00:00)-Water Temperature (C)]]*OO[[#This Row],[12]]/SUM(OO[12])</f>
        <v>4.8690332789411055E-3</v>
      </c>
      <c r="O142" s="10">
        <f>3/24*OO[[#This Row],[71 (27JUN1985 18:00:00)-Water Temperature (C)]]*OO[[#This Row],[13]]/SUM(OO[13])</f>
        <v>3.5015177516765347E-4</v>
      </c>
      <c r="P142" s="10">
        <f>3/24*OO[[#This Row],[72 (27JUN1985 21:00:00)-Water Temperature (C)]]*OO[[#This Row],[14]]/SUM(OO[14])</f>
        <v>2.8951012310406168E-5</v>
      </c>
      <c r="Q142" s="10">
        <f>3/24*OO[[#This Row],[73 (28JUN1985 00:00:00)-Water Temperature (C)]]*OO[[#This Row],[15]]/SUM(OO[15])</f>
        <v>1.3230293713217629E-5</v>
      </c>
      <c r="R142" s="10">
        <f>3/24*OO[[#This Row],[74 (28JUN1985 03:00:00)-Water Temperature (C)]]*OO[[#This Row],[16]]/SUM(OO[16])</f>
        <v>1.0325320686700429E-5</v>
      </c>
      <c r="S142" s="10">
        <f>3/24*OO[[#This Row],[75 (28JUN1985 06:00:00)-Water Temperature (C)]]*OO[[#This Row],[17]]/SUM(OO[17])</f>
        <v>8.3299165255974439E-6</v>
      </c>
      <c r="T142" s="10">
        <f>3/24*OO[[#This Row],[76 (28JUN1985 09:00:00)-Water Temperature (C)]]*OO[[#This Row],[18]]/SUM(OO[18])</f>
        <v>6.8771520384937904E-6</v>
      </c>
      <c r="U142" s="10">
        <f>3/24*OO[[#This Row],[77 (28JUN1985 12:00:00)-Water Temperature (C)]]*OO[[#This Row],[19]]/SUM(OO[19])</f>
        <v>5.7625331261842377E-6</v>
      </c>
      <c r="V142" s="10">
        <f>3/24000000*OO[[#This Row],[78 (28JUN1985 15:00:00)-Water Temperature (C)]]*OO[[#This Row],[20]]</f>
        <v>4.7858200057075008E-6</v>
      </c>
      <c r="W142" s="10">
        <f>3/24000000*OO[[#This Row],[79 (28JUN1985 18:00:00)-Water Temperature (C)]]*OO[[#This Row],[21]]</f>
        <v>3.9178468707087497E-6</v>
      </c>
      <c r="X142" s="10">
        <f>3/24000000*OO[[#This Row],[80 (28JUN1985 21:00:00)-Water Temperature (C)]]*OO[[#This Row],[22]]</f>
        <v>3.1388186765924999E-6</v>
      </c>
      <c r="Y142" s="10">
        <f>3/24000000*OO[[#This Row],[81 (29JUN1985 00:00:00)-Water Temperature (C)]]*OO[[#This Row],[23]]</f>
        <v>2.4676520073249995E-6</v>
      </c>
      <c r="Z142" s="10">
        <f>3/24000000*OO[[#This Row],[82 (29JUN1985 03:00:00)-Water Temperature (C)]]*OO[[#This Row],[24]]</f>
        <v>1.9515730946497502E-6</v>
      </c>
      <c r="AA142" s="10">
        <f>3/24000000*OO[[#This Row],[83 (29JUN1985 06:00:00)-Water Temperature (C)]]*OO[[#This Row],[25]]</f>
        <v>1.575382590161625E-6</v>
      </c>
      <c r="AB142" s="10">
        <f>3/24000000*OO[[#This Row],[84 (29JUN1985 09:00:00)-Water Temperature (C)]]*OO[[#This Row],[26]]</f>
        <v>1.3211895017562502E-6</v>
      </c>
      <c r="AC142" s="10">
        <f>3/24000000*OO[[#This Row],[85 (29JUN1985 12:00:00)-Water Temperature (C)]]*OO[[#This Row],[27]]</f>
        <v>1.1251664015707499E-6</v>
      </c>
      <c r="AD142" s="10">
        <f>3/24000000*OO[[#This Row],[86 (29JUN1985 15:00:00)-Water Temperature (C)]]*OO[[#This Row],[28]]</f>
        <v>9.4971180482774996E-7</v>
      </c>
      <c r="AE142" s="10">
        <f>3/24000000*OO[[#This Row],[88 (29JUN1985 21:00:00)-Water Temperature (C)]]*OO[[#This Row],[30]]</f>
        <v>6.3128417130449994E-7</v>
      </c>
      <c r="AF142" s="10">
        <f>3/24000000*OO[[#This Row],[88 (29JUN1985 21:00:00)-Water Temperature (C)]]*OO[[#This Row],[30]]</f>
        <v>6.3128417130449994E-7</v>
      </c>
      <c r="AG142" s="10">
        <f>3/24000000*OO[[#This Row],[89 (30JUN1985 00:00:00)-Water Temperature (C)]]*OO[[#This Row],[31]]</f>
        <v>4.9689733373737492E-7</v>
      </c>
      <c r="AH142" s="10">
        <f>3/24000000*OO[[#This Row],[90 (30JUN1985 03:00:00)-Water Temperature (C)]]*OO[[#This Row],[32]]</f>
        <v>3.9436645242312493E-7</v>
      </c>
      <c r="AI142" s="10">
        <f>3/24000000*OO[[#This Row],[91 (30JUN1985 06:00:00)-Water Temperature (C)]]*OO[[#This Row],[33]]</f>
        <v>3.1859471585800001E-7</v>
      </c>
      <c r="AJ142" s="10">
        <f>3/24000000*OO[[#This Row],[92 (30JUN1985 09:00:00)-Water Temperature (C)]]*OO[[#This Row],[34]]</f>
        <v>2.6614097650049998E-7</v>
      </c>
      <c r="AK142" s="10">
        <f>3/24000000*OO[[#This Row],[93 (30JUN1985 12:00:00)-Water Temperature (C)]]*OO[[#This Row],[35]]</f>
        <v>2.2817270136137503E-7</v>
      </c>
      <c r="AL142" s="10">
        <f>3/24000000*OO[[#This Row],[94 (30JUN1985 15:00:00)-Water Temperature (C)]]*OO[[#This Row],[36]]</f>
        <v>1.958359435312E-7</v>
      </c>
      <c r="AM142" s="10">
        <f>3/24000000*OO[[#This Row],[95 (30JUN1985 18:00:00)-Water Temperature (C)]]*OO[[#This Row],[37]]</f>
        <v>1.6542064067519998E-7</v>
      </c>
      <c r="AN142" s="10">
        <f>3/24000000*OO[[#This Row],[96 (30JUN1985 21:00:00)-Water Temperature (C)]]*OO[[#This Row],[38]]</f>
        <v>1.3561623598486251E-7</v>
      </c>
      <c r="AO142" s="10">
        <f>3/24000000*OO[[#This Row],[97 (01JUL1985 00:00:00)-Water Temperature (C)]]*OO[[#This Row],[39]]</f>
        <v>1.0917949557042499E-7</v>
      </c>
      <c r="AP142" s="10">
        <f>3/24000000*OO[[#This Row],[98 (01JUL1985 03:00:00)-Water Temperature (C)]]*OO[[#This Row],[40]]</f>
        <v>8.8681350084749998E-8</v>
      </c>
      <c r="AQ142" s="10">
        <f>3/24000000*OO[[#This Row],[99 (01JUL1985 06:00:00)-Water Temperature (C)]]*OO[[#This Row],[41]]</f>
        <v>7.3731724940824991E-8</v>
      </c>
      <c r="AR142" s="10">
        <f>3/24000000*OO[[#This Row],[100 (01JUL1985 09:00:00)-Water Temperature (C)]]*OO[[#This Row],[42]]</f>
        <v>6.3966202147099987E-8</v>
      </c>
      <c r="AS142" s="10">
        <f>3/24000000*OO[[#This Row],[101 (01JUL1985 12:00:00)-Water Temperature (C)]]*OO[[#This Row],[43]]</f>
        <v>5.69001720025E-8</v>
      </c>
      <c r="AT142" s="10">
        <f>3/24000000*OO[[#This Row],[102 (01JUL1985 15:00:00)-Water Temperature (C)]]*OO[[#This Row],[44]]</f>
        <v>5.0309279849399991E-8</v>
      </c>
      <c r="AU142" s="10">
        <f>3/24000000*OO[[#This Row],[103 (01JUL1985 18:00:00)-Water Temperature (C)]]*OO[[#This Row],[45]]</f>
        <v>4.3938662705299995E-8</v>
      </c>
      <c r="AV142" s="10">
        <f>3/24000000*OO[[#This Row],[104 (01JUL1985 21:00:00)-Water Temperature (C)]]*OO[[#This Row],[46]]</f>
        <v>3.754146356415E-8</v>
      </c>
      <c r="AW142" s="10">
        <f>3/24000000*OO[[#This Row],[105 (02JUL1985 00:00:00)-Water Temperature (C)]]*OO[[#This Row],[47]]</f>
        <v>3.1950944858250001E-8</v>
      </c>
      <c r="AX142" s="10">
        <f>3/24000000*OO[[#This Row],[106 (02JUL1985 03:00:00)-Water Temperature (C)]]*OO[[#This Row],[48]]</f>
        <v>2.7454478619824997E-8</v>
      </c>
      <c r="AY142" s="10">
        <f>3/24000000*OO[[#This Row],[107 (02JUL1985 06:00:00)-Water Temperature (C)]]*OO[[#This Row],[49]]</f>
        <v>2.3966360628980002E-8</v>
      </c>
      <c r="AZ142" s="10">
        <f>3/24000000*OO[[#This Row],[108 (02JUL1985 09:00:00)-Water Temperature (C)]]*OO[[#This Row],[50]]</f>
        <v>2.1175445364963748E-8</v>
      </c>
      <c r="BA142" s="10">
        <f>3/24000000*OO[[#This Row],[109 (02JUL1985 12:00:00)-Water Temperature (C)]]*OO[[#This Row],[51]]</f>
        <v>1.9051130617559997E-8</v>
      </c>
      <c r="BB142" s="10">
        <f>3/24000000*OO[[#This Row],[110 (02JUL1985 15:00:00)-Water Temperature (C)]]*OO[[#This Row],[52]]</f>
        <v>1.7320998969779998E-8</v>
      </c>
      <c r="BC142" s="10">
        <f>3/24000000*OO[[#This Row],[111 (02JUL1985 18:00:00)-Water Temperature (C)]]*OO[[#This Row],[53]]</f>
        <v>1.5587110030989999E-8</v>
      </c>
      <c r="BD142" s="10">
        <f>3/24000000*OO[[#This Row],[112 (02JUL1985 21:00:00)-Water Temperature (C)]]*OO[[#This Row],[54]]</f>
        <v>1.3644753637275002E-8</v>
      </c>
      <c r="BE142" s="10">
        <f>3/24000000*OO[[#This Row],[113 (03JUL1985 00:00:00)-Water Temperature (C)]]*OO[[#This Row],[55]]</f>
        <v>1.1686160542665001E-8</v>
      </c>
      <c r="BF142" s="10">
        <f>3/24000000*OO[[#This Row],[114 (03JUL1985 03:00:00)-Water Temperature (C)]]*OO[[#This Row],[56]]</f>
        <v>1.0047119469543748E-8</v>
      </c>
      <c r="BG142" s="10">
        <f>3/24000000*OO[[#This Row],[115 (03JUL1985 06:00:00)-Water Temperature (C)]]*OO[[#This Row],[57]]</f>
        <v>8.7204536022187485E-9</v>
      </c>
      <c r="BH142" s="10">
        <f>3/24000000*OO[[#This Row],[116 (03JUL1985 09:00:00)-Water Temperature (C)]]*OO[[#This Row],[58]]</f>
        <v>7.7476281220312507E-9</v>
      </c>
      <c r="BI142" s="10">
        <f>3/24000000*OO[[#This Row],[117 (03JUL1985 12:00:00)-Water Temperature (C)]]*OO[[#This Row],[59]]</f>
        <v>7.0040509947374992E-9</v>
      </c>
      <c r="BJ142" s="10">
        <f>3/24000000*OO[[#This Row],[118 (03JUL1985 15:00:00)-Water Temperature (C)]]*OO[[#This Row],[60]]</f>
        <v>6.2875196887137497E-9</v>
      </c>
      <c r="BK142" s="10">
        <f>3/24000000*OO[[#This Row],[119 (03JUL1985 18:00:00)-Water Temperature (C)]]*OO[[#This Row],[61]]</f>
        <v>5.5678604413337495E-9</v>
      </c>
      <c r="BL142" s="10">
        <f>3/24000000*OO[[#This Row],[120 (03JUL1985 21:00:00)-Water Temperature (C)]]*OO[[#This Row],[62]]</f>
        <v>4.8138259543199996E-9</v>
      </c>
      <c r="BM142" s="10">
        <f>3/24000000*OO[[#This Row],[121 (04JUL1985 00:00:00)-Water Temperature (C)]]*OO[[#This Row],[63]]</f>
        <v>4.0891688380124989E-9</v>
      </c>
      <c r="BN142" s="10">
        <f>3/24000000*OO[[#This Row],[122 (04JUL1985 03:00:00)-Water Temperature (C)]]*OO[[#This Row],[64]]</f>
        <v>3.4830799378962498E-9</v>
      </c>
      <c r="BO142" s="10">
        <f>3/24000000*OO[[#This Row],[123 (04JUL1985 06:00:00)-Water Temperature (C)]]*OO[[#This Row],[65]]</f>
        <v>3.0115717708937496E-9</v>
      </c>
      <c r="BP142" s="10">
        <f>3/24000000*OO[[#This Row],[124 (04JUL1985 09:00:00)-Water Temperature (C)]]*OO[[#This Row],[66]]</f>
        <v>2.7055496206500002E-9</v>
      </c>
      <c r="BQ142" s="10">
        <f>3/24000000*OO[[#This Row],[125 (04JUL1985 12:00:00)-Water Temperature (C)]]*OO[[#This Row],[67]]</f>
        <v>2.4709403477475002E-9</v>
      </c>
      <c r="BR142" s="10">
        <f>3/24000000*OO[[#This Row],[126 (04JUL1985 15:00:00)-Water Temperature (C)]]*OO[[#This Row],[68]]</f>
        <v>2.232604522889E-9</v>
      </c>
      <c r="BS142" s="10">
        <f>3/24000000*OO[[#This Row],[127 (04JUL1985 18:00:00)-Water Temperature (C)]]*OO[[#This Row],[69]]</f>
        <v>1.97924935542375E-9</v>
      </c>
      <c r="BT142" s="10">
        <f>3/24000000*OO[[#This Row],[128 (04JUL1985 21:00:00)-Water Temperature (C)]]*OO[[#This Row],[70]]</f>
        <v>1.7169944575286249E-9</v>
      </c>
      <c r="BU142" s="10">
        <f>3/24000000*OO[[#This Row],[129 (05JUL1985 00:00:00)-Water Temperature (C)]]*OO[[#This Row],[71]]</f>
        <v>1.470329278004125E-9</v>
      </c>
      <c r="BV142" s="10">
        <f>3/24000000*OO[[#This Row],[130 (05JUL1985 03:00:00)-Water Temperature (C)]]*OO[[#This Row],[72]]</f>
        <v>1.26898675418275E-9</v>
      </c>
      <c r="BW142" s="10">
        <f>3/24000000*OO[[#This Row],[131 (05JUL1985 06:00:00)-Water Temperature (C)]]*OO[[#This Row],[73]]</f>
        <v>1.1121134781933751E-9</v>
      </c>
      <c r="BX142" s="10">
        <f>3/24000000*OO[[#This Row],[132 (05JUL1985 09:00:00)-Water Temperature (C)]]*OO[[#This Row],[74]]</f>
        <v>1.00777616406E-9</v>
      </c>
      <c r="BY142" s="10">
        <f>3/24000000*OO[[#This Row],[133 (05JUL1985 12:00:00)-Water Temperature (C)]]*OO[[#This Row],[75]]</f>
        <v>9.2967910749149994E-10</v>
      </c>
      <c r="BZ142" s="10">
        <f>3/24000000*OO[[#This Row],[134 (05JUL1985 15:00:00)-Water Temperature (C)]]*OO[[#This Row],[76]]</f>
        <v>8.5700897113999993E-10</v>
      </c>
      <c r="CA142" s="10">
        <f>3/24000000*OO[[#This Row],[135 (05JUL1985 18:00:00)-Water Temperature (C)]]*OO[[#This Row],[77]]</f>
        <v>7.8072252622475003E-10</v>
      </c>
      <c r="CB142" s="10">
        <f>3/24000000*OO[[#This Row],[136 (05JUL1985 21:00:00)-Water Temperature (C)]]*OO[[#This Row],[78]]</f>
        <v>6.9321816438000012E-10</v>
      </c>
      <c r="CC142" s="10">
        <f>3/24000000*OO[[#This Row],[137 (06JUL1985 00:00:00)-Water Temperature (C)]]*OO[[#This Row],[79]]</f>
        <v>6.0555386219850004E-10</v>
      </c>
      <c r="CD142" s="10">
        <f>3/24000000*OO[[#This Row],[138 (06JUL1985 03:00:00)-Water Temperature (C)]]*OO[[#This Row],[80]]</f>
        <v>5.3383370828062506E-10</v>
      </c>
      <c r="CE142" s="10">
        <f>3/24000000*OO[[#This Row],[139 (06JUL1985 06:00:00)-Water Temperature (C)]]*OO[[#This Row],[81]]</f>
        <v>4.7992774652062494E-10</v>
      </c>
      <c r="CF142" s="10">
        <f>3/24000000*OO[[#This Row],[140 (06JUL1985 09:00:00)-Water Temperature (C)]]*OO[[#This Row],[82]]</f>
        <v>4.4925227837324996E-10</v>
      </c>
      <c r="CG142" s="10">
        <f>3/24000000*OO[[#This Row],[141 (06JUL1985 12:00:00)-Water Temperature (C)]]*OO[[#This Row],[83]]</f>
        <v>4.2661636737562494E-10</v>
      </c>
      <c r="CH142" s="10">
        <f>3/24000000*OO[[#This Row],[142 (06JUL1985 15:00:00)-Water Temperature (C)]]*OO[[#This Row],[84]]</f>
        <v>4.0118880239400004E-10</v>
      </c>
      <c r="CI142" s="10">
        <f>3/24000000*OO[[#This Row],[143 (06JUL1985 18:00:00)-Water Temperature (C)]]*OO[[#This Row],[85]]</f>
        <v>3.7096007805450002E-10</v>
      </c>
      <c r="CJ142" s="10">
        <f>3/24000000*OO[[#This Row],[144 (06JUL1985 21:00:00)-Water Temperature (C)]]*OO[[#This Row],[86]]</f>
        <v>3.3313496829187496E-10</v>
      </c>
      <c r="CK142" s="10">
        <f>3/24000000*OO[[#This Row],[145 (07JUL1985 00:00:00)-Water Temperature (C)]]*OO[[#This Row],[87]]</f>
        <v>2.9358732003724998E-10</v>
      </c>
      <c r="CL142" s="10">
        <f>3/24000000*OO[[#This Row],[146 (07JUL1985 03:00:00)-Water Temperature (C)]]*OO[[#This Row],[88]]</f>
        <v>2.6010548389035002E-10</v>
      </c>
      <c r="CM142" s="10">
        <f>3/24000000*OO[[#This Row],[147 (07JUL1985 06:00:00)-Water Temperature (C)]]*OO[[#This Row],[89]]</f>
        <v>2.3336181720586247E-10</v>
      </c>
      <c r="CN142" s="10">
        <f>3/24000000*OO[[#This Row],[148 (07JUL1985 09:00:00)-Water Temperature (C)]]*OO[[#This Row],[90]]</f>
        <v>2.1319289014603754E-10</v>
      </c>
      <c r="CO142" s="10">
        <f>3/24000000*OO[[#This Row],[149 (07JUL1985 12:00:00)-Water Temperature (C)]]*OO[[#This Row],[91]]</f>
        <v>1.9943174426505E-10</v>
      </c>
      <c r="CP142" s="10">
        <f>3/24000000*OO[[#This Row],[150 (07JUL1985 15:00:00)-Water Temperature (C)]]*OO[[#This Row],[92]]</f>
        <v>1.8962781440325002E-10</v>
      </c>
      <c r="CQ142" s="10">
        <f>3/24000000*OO[[#This Row],[151 (07JUL1985 18:00:00)-Water Temperature (C)]]*OO[[#This Row],[93]]</f>
        <v>1.7636294149485001E-10</v>
      </c>
      <c r="CR142" s="10">
        <f>3/24000000*OO[[#This Row],[152 (07JUL1985 21:00:00)-Water Temperature (C)]]*OO[[#This Row],[94]]</f>
        <v>1.5949474457479998E-10</v>
      </c>
      <c r="CS142" s="10">
        <f>3/24000000*OO[[#This Row],[153 (08JUL1985 00:00:00)-Water Temperature (C)]]*OO[[#This Row],[95]]</f>
        <v>1.4339321396019999E-10</v>
      </c>
      <c r="CT142" s="10">
        <f>3/24000000*OO[[#This Row],[154 (08JUL1985 03:00:00)-Water Temperature (C)]]*OO[[#This Row],[96]]</f>
        <v>1.2923066839987501E-10</v>
      </c>
      <c r="CU142" s="10">
        <f>3/24000000*OO[[#This Row],[155 (08JUL1985 06:00:00)-Water Temperature (C)]]*OO[[#This Row],[97]]</f>
        <v>1.1766802166600001E-10</v>
      </c>
      <c r="CV142" s="10">
        <f>3/24000000*OO[[#This Row],[156 (08JUL1985 09:00:00)-Water Temperature (C)]]*OO[[#This Row],[98]]</f>
        <v>1.1128324161149998E-10</v>
      </c>
      <c r="CW142" s="10">
        <f>3/24000000*OO[[#This Row],[157 (08JUL1985 12:00:00)-Water Temperature (C)]]*OO[[#This Row],[99]]</f>
        <v>1.0771533352807499E-10</v>
      </c>
    </row>
    <row r="143" spans="1:101" x14ac:dyDescent="0.35">
      <c r="A143" t="s">
        <v>148</v>
      </c>
      <c r="B143">
        <v>885.16060000000004</v>
      </c>
      <c r="C143" s="10">
        <f>3/24*OO[[#This Row],[59 (26JUN1985 06:00:00)-Water Temperature (C)]]*OO[[#This Row],[1]]/SUM(OO[1])</f>
        <v>0</v>
      </c>
      <c r="D143" s="10">
        <f>3/24*OO[[#This Row],[60 (26JUN1985 09:00:00)-Water Temperature (C)]]*OO[[#This Row],[2]]/SUM(OO[2])</f>
        <v>0</v>
      </c>
      <c r="E143" s="10">
        <f>3/24*OO[[#This Row],[61 (26JUN1985 12:00:00)-Water Temperature (C)]]*OO[[#This Row],[3]]/SUM(OO[3])</f>
        <v>0</v>
      </c>
      <c r="F143" s="10">
        <f>3/24*OO[[#This Row],[62 (26JUN1985 15:00:00)-Water Temperature (C)]]*OO[[#This Row],[4]]/SUM(OO[4])</f>
        <v>6.0540227335701292E-34</v>
      </c>
      <c r="G143" s="10">
        <f>3/24*OO[[#This Row],[63 (26JUN1985 18:00:00)-Water Temperature (C)]]*OO[[#This Row],[5]]/SUM(OO[5])</f>
        <v>3.3549700380157651E-21</v>
      </c>
      <c r="H143" s="10">
        <f>3/24*OO[[#This Row],[64 (26JUN1985 21:00:00)-Water Temperature (C)]]*OO[[#This Row],[6]]/SUM(OO[6])</f>
        <v>5.2926308272710575E-9</v>
      </c>
      <c r="I143" s="10">
        <f>3/24*OO[[#This Row],[65 (27JUN1985 00:00:00)-Water Temperature (C)]]*OO[[#This Row],[7]]/SUM(OO[7])</f>
        <v>9.2837353405098458E-5</v>
      </c>
      <c r="J143" s="10">
        <f>3/24*OO[[#This Row],[66 (27JUN1985 03:00:00)-Water Temperature (C)]]*OO[[#This Row],[8]]/SUM(OO[8])</f>
        <v>8.5786096654812214E-3</v>
      </c>
      <c r="K143" s="10">
        <f>3/24*OO[[#This Row],[67 (27JUN1985 06:00:00)-Water Temperature (C)]]*OO[[#This Row],[9]]/SUM(OO[9])</f>
        <v>6.2457047627482901E-2</v>
      </c>
      <c r="L143" s="10">
        <f>3/24*OO[[#This Row],[68 (27JUN1985 09:00:00)-Water Temperature (C)]]*OO[[#This Row],[10]]/SUM(OO[10])</f>
        <v>8.4101289812301916E-2</v>
      </c>
      <c r="M143" s="10">
        <f>3/24*OO[[#This Row],[69 (27JUN1985 12:00:00)-Water Temperature (C)]]*OO[[#This Row],[11]]/SUM(OO[11])</f>
        <v>3.3035030359249755E-2</v>
      </c>
      <c r="N143" s="10">
        <f>3/24*OO[[#This Row],[70 (27JUN1985 15:00:00)-Water Temperature (C)]]*OO[[#This Row],[12]]/SUM(OO[12])</f>
        <v>5.0147408787364544E-3</v>
      </c>
      <c r="O143" s="10">
        <f>3/24*OO[[#This Row],[71 (27JUN1985 18:00:00)-Water Temperature (C)]]*OO[[#This Row],[13]]/SUM(OO[13])</f>
        <v>3.7813427232619769E-4</v>
      </c>
      <c r="P143" s="10">
        <f>3/24*OO[[#This Row],[72 (27JUN1985 21:00:00)-Water Temperature (C)]]*OO[[#This Row],[14]]/SUM(OO[14])</f>
        <v>2.853481114933345E-5</v>
      </c>
      <c r="Q143" s="10">
        <f>3/24*OO[[#This Row],[73 (28JUN1985 00:00:00)-Water Temperature (C)]]*OO[[#This Row],[15]]/SUM(OO[15])</f>
        <v>1.1480458463093539E-5</v>
      </c>
      <c r="R143" s="10">
        <f>3/24*OO[[#This Row],[74 (28JUN1985 03:00:00)-Water Temperature (C)]]*OO[[#This Row],[16]]/SUM(OO[16])</f>
        <v>8.8753412039343612E-6</v>
      </c>
      <c r="S143" s="10">
        <f>3/24*OO[[#This Row],[75 (28JUN1985 06:00:00)-Water Temperature (C)]]*OO[[#This Row],[17]]/SUM(OO[17])</f>
        <v>7.1542334645597781E-6</v>
      </c>
      <c r="T143" s="10">
        <f>3/24*OO[[#This Row],[76 (28JUN1985 09:00:00)-Water Temperature (C)]]*OO[[#This Row],[18]]/SUM(OO[18])</f>
        <v>5.9041457919880145E-6</v>
      </c>
      <c r="U143" s="10">
        <f>3/24*OO[[#This Row],[77 (28JUN1985 12:00:00)-Water Temperature (C)]]*OO[[#This Row],[19]]/SUM(OO[19])</f>
        <v>4.9474373557968068E-6</v>
      </c>
      <c r="V143" s="10">
        <f>3/24000000*OO[[#This Row],[78 (28JUN1985 15:00:00)-Water Temperature (C)]]*OO[[#This Row],[20]]</f>
        <v>4.1114124199449995E-6</v>
      </c>
      <c r="W143" s="10">
        <f>3/24000000*OO[[#This Row],[79 (28JUN1985 18:00:00)-Water Temperature (C)]]*OO[[#This Row],[21]]</f>
        <v>3.3698826443449998E-6</v>
      </c>
      <c r="X143" s="10">
        <f>3/24000000*OO[[#This Row],[80 (28JUN1985 21:00:00)-Water Temperature (C)]]*OO[[#This Row],[22]]</f>
        <v>2.7010956982687501E-6</v>
      </c>
      <c r="Y143" s="10">
        <f>3/24000000*OO[[#This Row],[81 (29JUN1985 00:00:00)-Water Temperature (C)]]*OO[[#This Row],[23]]</f>
        <v>2.1243289159169997E-6</v>
      </c>
      <c r="Z143" s="10">
        <f>3/24000000*OO[[#This Row],[82 (29JUN1985 03:00:00)-Water Temperature (C)]]*OO[[#This Row],[24]]</f>
        <v>1.678656216009125E-6</v>
      </c>
      <c r="AA143" s="10">
        <f>3/24000000*OO[[#This Row],[83 (29JUN1985 06:00:00)-Water Temperature (C)]]*OO[[#This Row],[25]]</f>
        <v>1.3535357202629997E-6</v>
      </c>
      <c r="AB143" s="10">
        <f>3/24000000*OO[[#This Row],[84 (29JUN1985 09:00:00)-Water Temperature (C)]]*OO[[#This Row],[26]]</f>
        <v>1.1343451852299999E-6</v>
      </c>
      <c r="AC143" s="10">
        <f>3/24000000*OO[[#This Row],[85 (29JUN1985 12:00:00)-Water Temperature (C)]]*OO[[#This Row],[27]]</f>
        <v>9.6609560955600006E-7</v>
      </c>
      <c r="AD143" s="10">
        <f>3/24000000*OO[[#This Row],[86 (29JUN1985 15:00:00)-Water Temperature (C)]]*OO[[#This Row],[28]]</f>
        <v>8.1627152334749999E-7</v>
      </c>
      <c r="AE143" s="10">
        <f>3/24000000*OO[[#This Row],[88 (29JUN1985 21:00:00)-Water Temperature (C)]]*OO[[#This Row],[30]]</f>
        <v>5.4366327415087494E-7</v>
      </c>
      <c r="AF143" s="10">
        <f>3/24000000*OO[[#This Row],[88 (29JUN1985 21:00:00)-Water Temperature (C)]]*OO[[#This Row],[30]]</f>
        <v>5.4366327415087494E-7</v>
      </c>
      <c r="AG143" s="10">
        <f>3/24000000*OO[[#This Row],[89 (30JUN1985 00:00:00)-Water Temperature (C)]]*OO[[#This Row],[31]]</f>
        <v>4.2807665484937498E-7</v>
      </c>
      <c r="AH143" s="10">
        <f>3/24000000*OO[[#This Row],[90 (30JUN1985 03:00:00)-Water Temperature (C)]]*OO[[#This Row],[32]]</f>
        <v>3.3948012342299998E-7</v>
      </c>
      <c r="AI143" s="10">
        <f>3/24000000*OO[[#This Row],[91 (30JUN1985 06:00:00)-Water Temperature (C)]]*OO[[#This Row],[33]]</f>
        <v>2.7400612185600002E-7</v>
      </c>
      <c r="AJ143" s="10">
        <f>3/24000000*OO[[#This Row],[92 (30JUN1985 09:00:00)-Water Temperature (C)]]*OO[[#This Row],[34]]</f>
        <v>2.2871500982279997E-7</v>
      </c>
      <c r="AK143" s="10">
        <f>3/24000000*OO[[#This Row],[93 (30JUN1985 12:00:00)-Water Temperature (C)]]*OO[[#This Row],[35]]</f>
        <v>1.9598754890445E-7</v>
      </c>
      <c r="AL143" s="10">
        <f>3/24000000*OO[[#This Row],[94 (30JUN1985 15:00:00)-Water Temperature (C)]]*OO[[#This Row],[36]]</f>
        <v>1.6830231416460002E-7</v>
      </c>
      <c r="AM143" s="10">
        <f>3/24000000*OO[[#This Row],[95 (30JUN1985 18:00:00)-Water Temperature (C)]]*OO[[#This Row],[37]]</f>
        <v>1.4229504082394998E-7</v>
      </c>
      <c r="AN143" s="10">
        <f>3/24000000*OO[[#This Row],[96 (30JUN1985 21:00:00)-Water Temperature (C)]]*OO[[#This Row],[38]]</f>
        <v>1.167250922665625E-7</v>
      </c>
      <c r="AO143" s="10">
        <f>3/24000000*OO[[#This Row],[97 (01JUL1985 00:00:00)-Water Temperature (C)]]*OO[[#This Row],[39]]</f>
        <v>9.4002939346199983E-8</v>
      </c>
      <c r="AP143" s="10">
        <f>3/24000000*OO[[#This Row],[98 (01JUL1985 03:00:00)-Water Temperature (C)]]*OO[[#This Row],[40]]</f>
        <v>7.627368052605E-8</v>
      </c>
      <c r="AQ143" s="10">
        <f>3/24000000*OO[[#This Row],[99 (01JUL1985 06:00:00)-Water Temperature (C)]]*OO[[#This Row],[41]]</f>
        <v>6.3312355295399996E-8</v>
      </c>
      <c r="AR143" s="10">
        <f>3/24000000*OO[[#This Row],[100 (01JUL1985 09:00:00)-Water Temperature (C)]]*OO[[#This Row],[42]]</f>
        <v>5.4849397470599992E-8</v>
      </c>
      <c r="AS143" s="10">
        <f>3/24000000*OO[[#This Row],[101 (01JUL1985 12:00:00)-Water Temperature (C)]]*OO[[#This Row],[43]]</f>
        <v>4.8738580993387498E-8</v>
      </c>
      <c r="AT143" s="10">
        <f>3/24000000*OO[[#This Row],[102 (01JUL1985 15:00:00)-Water Temperature (C)]]*OO[[#This Row],[44]]</f>
        <v>4.3104328227825008E-8</v>
      </c>
      <c r="AU143" s="10">
        <f>3/24000000*OO[[#This Row],[103 (01JUL1985 18:00:00)-Water Temperature (C)]]*OO[[#This Row],[45]]</f>
        <v>3.7668042696249995E-8</v>
      </c>
      <c r="AV143" s="10">
        <f>3/24000000*OO[[#This Row],[104 (01JUL1985 21:00:00)-Water Temperature (C)]]*OO[[#This Row],[46]]</f>
        <v>3.2211365178262501E-8</v>
      </c>
      <c r="AW143" s="10">
        <f>3/24000000*OO[[#This Row],[105 (02JUL1985 00:00:00)-Water Temperature (C)]]*OO[[#This Row],[47]]</f>
        <v>2.74152340546875E-8</v>
      </c>
      <c r="AX143" s="10">
        <f>3/24000000*OO[[#This Row],[106 (02JUL1985 03:00:00)-Water Temperature (C)]]*OO[[#This Row],[48]]</f>
        <v>2.3535197093049999E-8</v>
      </c>
      <c r="AY143" s="10">
        <f>3/24000000*OO[[#This Row],[107 (02JUL1985 06:00:00)-Water Temperature (C)]]*OO[[#This Row],[49]]</f>
        <v>2.0517979440585E-8</v>
      </c>
      <c r="AZ143" s="10">
        <f>3/24000000*OO[[#This Row],[108 (02JUL1985 09:00:00)-Water Temperature (C)]]*OO[[#This Row],[50]]</f>
        <v>1.8112113510282499E-8</v>
      </c>
      <c r="BA143" s="10">
        <f>3/24000000*OO[[#This Row],[109 (02JUL1985 12:00:00)-Water Temperature (C)]]*OO[[#This Row],[51]]</f>
        <v>1.6297257520760001E-8</v>
      </c>
      <c r="BB143" s="10">
        <f>3/24000000*OO[[#This Row],[110 (02JUL1985 15:00:00)-Water Temperature (C)]]*OO[[#This Row],[52]]</f>
        <v>1.482318848972E-8</v>
      </c>
      <c r="BC143" s="10">
        <f>3/24000000*OO[[#This Row],[111 (02JUL1985 18:00:00)-Water Temperature (C)]]*OO[[#This Row],[53]]</f>
        <v>1.3352239634606252E-8</v>
      </c>
      <c r="BD143" s="10">
        <f>3/24000000*OO[[#This Row],[112 (02JUL1985 21:00:00)-Water Temperature (C)]]*OO[[#This Row],[54]]</f>
        <v>1.16916295431E-8</v>
      </c>
      <c r="BE143" s="10">
        <f>3/24000000*OO[[#This Row],[113 (03JUL1985 00:00:00)-Water Temperature (C)]]*OO[[#This Row],[55]]</f>
        <v>1.0017368709410001E-8</v>
      </c>
      <c r="BF143" s="10">
        <f>3/24000000*OO[[#This Row],[114 (03JUL1985 03:00:00)-Water Temperature (C)]]*OO[[#This Row],[56]]</f>
        <v>8.6076893063812504E-9</v>
      </c>
      <c r="BG143" s="10">
        <f>3/24000000*OO[[#This Row],[115 (03JUL1985 06:00:00)-Water Temperature (C)]]*OO[[#This Row],[57]]</f>
        <v>7.4668497304362496E-9</v>
      </c>
      <c r="BH143" s="10">
        <f>3/24000000*OO[[#This Row],[116 (03JUL1985 09:00:00)-Water Temperature (C)]]*OO[[#This Row],[58]]</f>
        <v>6.6317386302887497E-9</v>
      </c>
      <c r="BI143" s="10">
        <f>3/24000000*OO[[#This Row],[117 (03JUL1985 12:00:00)-Water Temperature (C)]]*OO[[#This Row],[59]]</f>
        <v>5.9942244097500004E-9</v>
      </c>
      <c r="BJ143" s="10">
        <f>3/24000000*OO[[#This Row],[118 (03JUL1985 15:00:00)-Water Temperature (C)]]*OO[[#This Row],[60]]</f>
        <v>5.3851817448024991E-9</v>
      </c>
      <c r="BK143" s="10">
        <f>3/24000000*OO[[#This Row],[119 (03JUL1985 18:00:00)-Water Temperature (C)]]*OO[[#This Row],[61]]</f>
        <v>4.7729443086524999E-9</v>
      </c>
      <c r="BL143" s="10">
        <f>3/24000000*OO[[#This Row],[120 (03JUL1985 21:00:00)-Water Temperature (C)]]*OO[[#This Row],[62]]</f>
        <v>4.12936695399375E-9</v>
      </c>
      <c r="BM143" s="10">
        <f>3/24000000*OO[[#This Row],[121 (04JUL1985 00:00:00)-Water Temperature (C)]]*OO[[#This Row],[63]]</f>
        <v>3.5108846310999996E-9</v>
      </c>
      <c r="BN143" s="10">
        <f>3/24000000*OO[[#This Row],[122 (04JUL1985 03:00:00)-Water Temperature (C)]]*OO[[#This Row],[64]]</f>
        <v>2.9894058859812497E-9</v>
      </c>
      <c r="BO143" s="10">
        <f>3/24000000*OO[[#This Row],[123 (04JUL1985 06:00:00)-Water Temperature (C)]]*OO[[#This Row],[65]]</f>
        <v>2.5819568877149992E-9</v>
      </c>
      <c r="BP143" s="10">
        <f>3/24000000*OO[[#This Row],[124 (04JUL1985 09:00:00)-Water Temperature (C)]]*OO[[#This Row],[66]]</f>
        <v>2.3169817697722497E-9</v>
      </c>
      <c r="BQ143" s="10">
        <f>3/24000000*OO[[#This Row],[125 (04JUL1985 12:00:00)-Water Temperature (C)]]*OO[[#This Row],[67]]</f>
        <v>2.1158780693493751E-9</v>
      </c>
      <c r="BR143" s="10">
        <f>3/24000000*OO[[#This Row],[126 (04JUL1985 15:00:00)-Water Temperature (C)]]*OO[[#This Row],[68]]</f>
        <v>1.913421147831875E-9</v>
      </c>
      <c r="BS143" s="10">
        <f>3/24000000*OO[[#This Row],[127 (04JUL1985 18:00:00)-Water Temperature (C)]]*OO[[#This Row],[69]]</f>
        <v>1.6974388626539999E-9</v>
      </c>
      <c r="BT143" s="10">
        <f>3/24000000*OO[[#This Row],[128 (04JUL1985 21:00:00)-Water Temperature (C)]]*OO[[#This Row],[70]]</f>
        <v>1.4736027626324997E-9</v>
      </c>
      <c r="BU143" s="10">
        <f>3/24000000*OO[[#This Row],[129 (05JUL1985 00:00:00)-Water Temperature (C)]]*OO[[#This Row],[71]]</f>
        <v>1.2622936544474998E-9</v>
      </c>
      <c r="BV143" s="10">
        <f>3/24000000*OO[[#This Row],[130 (05JUL1985 03:00:00)-Water Temperature (C)]]*OO[[#This Row],[72]]</f>
        <v>1.088593101557625E-9</v>
      </c>
      <c r="BW143" s="10">
        <f>3/24000000*OO[[#This Row],[131 (05JUL1985 06:00:00)-Water Temperature (C)]]*OO[[#This Row],[73]]</f>
        <v>9.5312063299475015E-10</v>
      </c>
      <c r="BX143" s="10">
        <f>3/24000000*OO[[#This Row],[132 (05JUL1985 09:00:00)-Water Temperature (C)]]*OO[[#This Row],[74]]</f>
        <v>8.6308805027374991E-10</v>
      </c>
      <c r="BY143" s="10">
        <f>3/24000000*OO[[#This Row],[133 (05JUL1985 12:00:00)-Water Temperature (C)]]*OO[[#This Row],[75]]</f>
        <v>7.9586044705124982E-10</v>
      </c>
      <c r="BZ143" s="10">
        <f>3/24000000*OO[[#This Row],[134 (05JUL1985 15:00:00)-Water Temperature (C)]]*OO[[#This Row],[76]]</f>
        <v>7.3394684452374998E-10</v>
      </c>
      <c r="CA143" s="10">
        <f>3/24000000*OO[[#This Row],[135 (05JUL1985 18:00:00)-Water Temperature (C)]]*OO[[#This Row],[77]]</f>
        <v>6.6905833450837491E-10</v>
      </c>
      <c r="CB143" s="10">
        <f>3/24000000*OO[[#This Row],[136 (05JUL1985 21:00:00)-Water Temperature (C)]]*OO[[#This Row],[78]]</f>
        <v>5.943822536505E-10</v>
      </c>
      <c r="CC143" s="10">
        <f>3/24000000*OO[[#This Row],[137 (06JUL1985 00:00:00)-Water Temperature (C)]]*OO[[#This Row],[79]]</f>
        <v>5.1931772297112502E-10</v>
      </c>
      <c r="CD143" s="10">
        <f>3/24000000*OO[[#This Row],[138 (06JUL1985 03:00:00)-Water Temperature (C)]]*OO[[#This Row],[80]]</f>
        <v>4.5737050836599997E-10</v>
      </c>
      <c r="CE143" s="10">
        <f>3/24000000*OO[[#This Row],[139 (06JUL1985 06:00:00)-Water Temperature (C)]]*OO[[#This Row],[81]]</f>
        <v>4.1075565518000005E-10</v>
      </c>
      <c r="CF143" s="10">
        <f>3/24000000*OO[[#This Row],[140 (06JUL1985 09:00:00)-Water Temperature (C)]]*OO[[#This Row],[82]]</f>
        <v>3.8419538768374996E-10</v>
      </c>
      <c r="CG143" s="10">
        <f>3/24000000*OO[[#This Row],[141 (06JUL1985 12:00:00)-Water Temperature (C)]]*OO[[#This Row],[83]]</f>
        <v>3.6484470806875004E-10</v>
      </c>
      <c r="CH143" s="10">
        <f>3/24000000*OO[[#This Row],[142 (06JUL1985 15:00:00)-Water Temperature (C)]]*OO[[#This Row],[84]]</f>
        <v>3.4340152422974998E-10</v>
      </c>
      <c r="CI143" s="10">
        <f>3/24000000*OO[[#This Row],[143 (06JUL1985 18:00:00)-Water Temperature (C)]]*OO[[#This Row],[85]]</f>
        <v>3.1785258644324998E-10</v>
      </c>
      <c r="CJ143" s="10">
        <f>3/24000000*OO[[#This Row],[144 (06JUL1985 21:00:00)-Water Temperature (C)]]*OO[[#This Row],[86]]</f>
        <v>2.8563162284799997E-10</v>
      </c>
      <c r="CK143" s="10">
        <f>3/24000000*OO[[#This Row],[145 (07JUL1985 00:00:00)-Water Temperature (C)]]*OO[[#This Row],[87]]</f>
        <v>2.5185771765229999E-10</v>
      </c>
      <c r="CL143" s="10">
        <f>3/24000000*OO[[#This Row],[146 (07JUL1985 03:00:00)-Water Temperature (C)]]*OO[[#This Row],[88]]</f>
        <v>2.2293074492794997E-10</v>
      </c>
      <c r="CM143" s="10">
        <f>3/24000000*OO[[#This Row],[147 (07JUL1985 06:00:00)-Water Temperature (C)]]*OO[[#This Row],[89]]</f>
        <v>1.9978960552432501E-10</v>
      </c>
      <c r="CN143" s="10">
        <f>3/24000000*OO[[#This Row],[148 (07JUL1985 09:00:00)-Water Temperature (C)]]*OO[[#This Row],[90]]</f>
        <v>1.823589404661E-10</v>
      </c>
      <c r="CO143" s="10">
        <f>3/24000000*OO[[#This Row],[149 (07JUL1985 12:00:00)-Water Temperature (C)]]*OO[[#This Row],[91]]</f>
        <v>1.7048161243684999E-10</v>
      </c>
      <c r="CP143" s="10">
        <f>3/24000000*OO[[#This Row],[150 (07JUL1985 15:00:00)-Water Temperature (C)]]*OO[[#This Row],[92]]</f>
        <v>1.6211029153994999E-10</v>
      </c>
      <c r="CQ143" s="10">
        <f>3/24000000*OO[[#This Row],[151 (07JUL1985 18:00:00)-Water Temperature (C)]]*OO[[#This Row],[93]]</f>
        <v>1.50954007986825E-10</v>
      </c>
      <c r="CR143" s="10">
        <f>3/24000000*OO[[#This Row],[152 (07JUL1985 21:00:00)-Water Temperature (C)]]*OO[[#This Row],[94]]</f>
        <v>1.3664593085124997E-10</v>
      </c>
      <c r="CS143" s="10">
        <f>3/24000000*OO[[#This Row],[153 (08JUL1985 00:00:00)-Water Temperature (C)]]*OO[[#This Row],[95]]</f>
        <v>1.2285193223044998E-10</v>
      </c>
      <c r="CT143" s="10">
        <f>3/24000000*OO[[#This Row],[154 (08JUL1985 03:00:00)-Water Temperature (C)]]*OO[[#This Row],[96]]</f>
        <v>1.106839159434E-10</v>
      </c>
      <c r="CU143" s="10">
        <f>3/24000000*OO[[#This Row],[155 (08JUL1985 06:00:00)-Water Temperature (C)]]*OO[[#This Row],[97]]</f>
        <v>1.0066890067822499E-10</v>
      </c>
      <c r="CV143" s="10">
        <f>3/24000000*OO[[#This Row],[156 (08JUL1985 09:00:00)-Water Temperature (C)]]*OO[[#This Row],[98]]</f>
        <v>9.5101707843650008E-11</v>
      </c>
      <c r="CW143" s="10">
        <f>3/24000000*OO[[#This Row],[157 (08JUL1985 12:00:00)-Water Temperature (C)]]*OO[[#This Row],[99]]</f>
        <v>9.2016072198462514E-11</v>
      </c>
    </row>
    <row r="144" spans="1:101" x14ac:dyDescent="0.35">
      <c r="A144" t="s">
        <v>149</v>
      </c>
      <c r="B144">
        <v>897.13919999999996</v>
      </c>
      <c r="C144" s="10">
        <f>3/24*OO[[#This Row],[59 (26JUN1985 06:00:00)-Water Temperature (C)]]*OO[[#This Row],[1]]/SUM(OO[1])</f>
        <v>0</v>
      </c>
      <c r="D144" s="10">
        <f>3/24*OO[[#This Row],[60 (26JUN1985 09:00:00)-Water Temperature (C)]]*OO[[#This Row],[2]]/SUM(OO[2])</f>
        <v>0</v>
      </c>
      <c r="E144" s="10">
        <f>3/24*OO[[#This Row],[61 (26JUN1985 12:00:00)-Water Temperature (C)]]*OO[[#This Row],[3]]/SUM(OO[3])</f>
        <v>0</v>
      </c>
      <c r="F144" s="10">
        <f>3/24*OO[[#This Row],[62 (26JUN1985 15:00:00)-Water Temperature (C)]]*OO[[#This Row],[4]]/SUM(OO[4])</f>
        <v>8.0312436065430333E-35</v>
      </c>
      <c r="G144" s="10">
        <f>3/24*OO[[#This Row],[63 (26JUN1985 18:00:00)-Water Temperature (C)]]*OO[[#This Row],[5]]/SUM(OO[5])</f>
        <v>4.7268804749749724E-22</v>
      </c>
      <c r="H144" s="10">
        <f>3/24*OO[[#This Row],[64 (26JUN1985 21:00:00)-Water Temperature (C)]]*OO[[#This Row],[6]]/SUM(OO[6])</f>
        <v>1.6397202693276345E-9</v>
      </c>
      <c r="I144" s="10">
        <f>3/24*OO[[#This Row],[65 (27JUN1985 00:00:00)-Water Temperature (C)]]*OO[[#This Row],[7]]/SUM(OO[7])</f>
        <v>6.1279529661536656E-5</v>
      </c>
      <c r="J144" s="10">
        <f>3/24*OO[[#This Row],[66 (27JUN1985 03:00:00)-Water Temperature (C)]]*OO[[#This Row],[8]]/SUM(OO[8])</f>
        <v>7.1614719274431674E-3</v>
      </c>
      <c r="K144" s="10">
        <f>3/24*OO[[#This Row],[67 (27JUN1985 06:00:00)-Water Temperature (C)]]*OO[[#This Row],[9]]/SUM(OO[9])</f>
        <v>6.1568189316189438E-2</v>
      </c>
      <c r="L144" s="10">
        <f>3/24*OO[[#This Row],[68 (27JUN1985 09:00:00)-Water Temperature (C)]]*OO[[#This Row],[10]]/SUM(OO[10])</f>
        <v>9.4542416490477996E-2</v>
      </c>
      <c r="M144" s="10">
        <f>3/24*OO[[#This Row],[69 (27JUN1985 12:00:00)-Water Temperature (C)]]*OO[[#This Row],[11]]/SUM(OO[11])</f>
        <v>4.139140790553289E-2</v>
      </c>
      <c r="N144" s="10">
        <f>3/24*OO[[#This Row],[70 (27JUN1985 15:00:00)-Water Temperature (C)]]*OO[[#This Row],[12]]/SUM(OO[12])</f>
        <v>6.8800331371561422E-3</v>
      </c>
      <c r="O144" s="10">
        <f>3/24*OO[[#This Row],[71 (27JUN1985 18:00:00)-Water Temperature (C)]]*OO[[#This Row],[13]]/SUM(OO[13])</f>
        <v>5.5433978197880131E-4</v>
      </c>
      <c r="P144" s="10">
        <f>3/24*OO[[#This Row],[72 (27JUN1985 21:00:00)-Water Temperature (C)]]*OO[[#This Row],[14]]/SUM(OO[14])</f>
        <v>3.8615755709249853E-5</v>
      </c>
      <c r="Q144" s="10">
        <f>3/24*OO[[#This Row],[73 (28JUN1985 00:00:00)-Water Temperature (C)]]*OO[[#This Row],[15]]/SUM(OO[15])</f>
        <v>1.3016262467075076E-5</v>
      </c>
      <c r="R144" s="10">
        <f>3/24*OO[[#This Row],[74 (28JUN1985 03:00:00)-Water Temperature (C)]]*OO[[#This Row],[16]]/SUM(OO[16])</f>
        <v>9.9012559683544298E-6</v>
      </c>
      <c r="S144" s="10">
        <f>3/24*OO[[#This Row],[75 (28JUN1985 06:00:00)-Water Temperature (C)]]*OO[[#This Row],[17]]/SUM(OO[17])</f>
        <v>7.9715324901271335E-6</v>
      </c>
      <c r="T144" s="10">
        <f>3/24*OO[[#This Row],[76 (28JUN1985 09:00:00)-Water Temperature (C)]]*OO[[#This Row],[18]]/SUM(OO[18])</f>
        <v>6.5754134116614804E-6</v>
      </c>
      <c r="U144" s="10">
        <f>3/24*OO[[#This Row],[77 (28JUN1985 12:00:00)-Water Temperature (C)]]*OO[[#This Row],[19]]/SUM(OO[19])</f>
        <v>5.5097124587118821E-6</v>
      </c>
      <c r="V144" s="10">
        <f>3/24000000*OO[[#This Row],[78 (28JUN1985 15:00:00)-Water Temperature (C)]]*OO[[#This Row],[20]]</f>
        <v>4.5809628143249996E-6</v>
      </c>
      <c r="W144" s="10">
        <f>3/24000000*OO[[#This Row],[79 (28JUN1985 18:00:00)-Water Temperature (C)]]*OO[[#This Row],[21]]</f>
        <v>3.7603706169374996E-6</v>
      </c>
      <c r="X144" s="10">
        <f>3/24000000*OO[[#This Row],[80 (28JUN1985 21:00:00)-Water Temperature (C)]]*OO[[#This Row],[22]]</f>
        <v>3.0158330077225E-6</v>
      </c>
      <c r="Y144" s="10">
        <f>3/24000000*OO[[#This Row],[81 (29JUN1985 00:00:00)-Water Temperature (C)]]*OO[[#This Row],[23]]</f>
        <v>2.3730686590454998E-6</v>
      </c>
      <c r="Z144" s="10">
        <f>3/24000000*OO[[#This Row],[82 (29JUN1985 03:00:00)-Water Temperature (C)]]*OO[[#This Row],[24]]</f>
        <v>1.8734590857937502E-6</v>
      </c>
      <c r="AA144" s="10">
        <f>3/24000000*OO[[#This Row],[83 (29JUN1985 06:00:00)-Water Temperature (C)]]*OO[[#This Row],[25]]</f>
        <v>1.5083161015016249E-6</v>
      </c>
      <c r="AB144" s="10">
        <f>3/24000000*OO[[#This Row],[84 (29JUN1985 09:00:00)-Water Temperature (C)]]*OO[[#This Row],[26]]</f>
        <v>1.2628283003435E-6</v>
      </c>
      <c r="AC144" s="10">
        <f>3/24000000*OO[[#This Row],[85 (29JUN1985 12:00:00)-Water Temperature (C)]]*OO[[#This Row],[27]]</f>
        <v>1.075221050775E-6</v>
      </c>
      <c r="AD144" s="10">
        <f>3/24000000*OO[[#This Row],[86 (29JUN1985 15:00:00)-Water Temperature (C)]]*OO[[#This Row],[28]]</f>
        <v>9.0938623294999992E-7</v>
      </c>
      <c r="AE144" s="10">
        <f>3/24000000*OO[[#This Row],[88 (29JUN1985 21:00:00)-Water Temperature (C)]]*OO[[#This Row],[30]]</f>
        <v>6.0691214304699992E-7</v>
      </c>
      <c r="AF144" s="10">
        <f>3/24000000*OO[[#This Row],[88 (29JUN1985 21:00:00)-Water Temperature (C)]]*OO[[#This Row],[30]]</f>
        <v>6.0691214304699992E-7</v>
      </c>
      <c r="AG144" s="10">
        <f>3/24000000*OO[[#This Row],[89 (30JUN1985 00:00:00)-Water Temperature (C)]]*OO[[#This Row],[31]]</f>
        <v>4.7803619541150007E-7</v>
      </c>
      <c r="AH144" s="10">
        <f>3/24000000*OO[[#This Row],[90 (30JUN1985 03:00:00)-Water Temperature (C)]]*OO[[#This Row],[32]]</f>
        <v>3.7871833945824996E-7</v>
      </c>
      <c r="AI144" s="10">
        <f>3/24000000*OO[[#This Row],[91 (30JUN1985 06:00:00)-Water Temperature (C)]]*OO[[#This Row],[33]]</f>
        <v>3.052824866775E-7</v>
      </c>
      <c r="AJ144" s="10">
        <f>3/24000000*OO[[#This Row],[92 (30JUN1985 09:00:00)-Water Temperature (C)]]*OO[[#This Row],[34]]</f>
        <v>2.5452781833337498E-7</v>
      </c>
      <c r="AK144" s="10">
        <f>3/24000000*OO[[#This Row],[93 (30JUN1985 12:00:00)-Water Temperature (C)]]*OO[[#This Row],[35]]</f>
        <v>2.1790907231289997E-7</v>
      </c>
      <c r="AL144" s="10">
        <f>3/24000000*OO[[#This Row],[94 (30JUN1985 15:00:00)-Water Temperature (C)]]*OO[[#This Row],[36]]</f>
        <v>1.8720645034269998E-7</v>
      </c>
      <c r="AM144" s="10">
        <f>3/24000000*OO[[#This Row],[95 (30JUN1985 18:00:00)-Water Temperature (C)]]*OO[[#This Row],[37]]</f>
        <v>1.5842560571212499E-7</v>
      </c>
      <c r="AN144" s="10">
        <f>3/24000000*OO[[#This Row],[96 (30JUN1985 21:00:00)-Water Temperature (C)]]*OO[[#This Row],[38]]</f>
        <v>1.3004023566718749E-7</v>
      </c>
      <c r="AO144" s="10">
        <f>3/24000000*OO[[#This Row],[97 (01JUL1985 00:00:00)-Water Temperature (C)]]*OO[[#This Row],[39]]</f>
        <v>1.0476226220206248E-7</v>
      </c>
      <c r="AP144" s="10">
        <f>3/24000000*OO[[#This Row],[98 (01JUL1985 03:00:00)-Water Temperature (C)]]*OO[[#This Row],[40]]</f>
        <v>8.4900209562000011E-8</v>
      </c>
      <c r="AQ144" s="10">
        <f>3/24000000*OO[[#This Row],[99 (01JUL1985 06:00:00)-Water Temperature (C)]]*OO[[#This Row],[41]]</f>
        <v>7.0334637550000007E-8</v>
      </c>
      <c r="AR144" s="10">
        <f>3/24000000*OO[[#This Row],[100 (01JUL1985 09:00:00)-Water Temperature (C)]]*OO[[#This Row],[42]]</f>
        <v>6.0825181969724993E-8</v>
      </c>
      <c r="AS144" s="10">
        <f>3/24000000*OO[[#This Row],[101 (01JUL1985 12:00:00)-Water Temperature (C)]]*OO[[#This Row],[43]]</f>
        <v>5.3973245306749996E-8</v>
      </c>
      <c r="AT144" s="10">
        <f>3/24000000*OO[[#This Row],[102 (01JUL1985 15:00:00)-Water Temperature (C)]]*OO[[#This Row],[44]]</f>
        <v>4.7740305793362502E-8</v>
      </c>
      <c r="AU144" s="10">
        <f>3/24000000*OO[[#This Row],[103 (01JUL1985 18:00:00)-Water Temperature (C)]]*OO[[#This Row],[45]]</f>
        <v>4.1750580137925001E-8</v>
      </c>
      <c r="AV144" s="10">
        <f>3/24000000*OO[[#This Row],[104 (01JUL1985 21:00:00)-Water Temperature (C)]]*OO[[#This Row],[46]]</f>
        <v>3.5737569751162493E-8</v>
      </c>
      <c r="AW144" s="10">
        <f>3/24000000*OO[[#This Row],[105 (02JUL1985 00:00:00)-Water Temperature (C)]]*OO[[#This Row],[47]]</f>
        <v>3.0419210484787499E-8</v>
      </c>
      <c r="AX144" s="10">
        <f>3/24000000*OO[[#This Row],[106 (02JUL1985 03:00:00)-Water Temperature (C)]]*OO[[#This Row],[48]]</f>
        <v>2.60882955868875E-8</v>
      </c>
      <c r="AY144" s="10">
        <f>3/24000000*OO[[#This Row],[107 (02JUL1985 06:00:00)-Water Temperature (C)]]*OO[[#This Row],[49]]</f>
        <v>2.2709957561137496E-8</v>
      </c>
      <c r="AZ144" s="10">
        <f>3/24000000*OO[[#This Row],[108 (02JUL1985 09:00:00)-Water Temperature (C)]]*OO[[#This Row],[50]]</f>
        <v>2.0024333589109997E-8</v>
      </c>
      <c r="BA144" s="10">
        <f>3/24000000*OO[[#This Row],[109 (02JUL1985 12:00:00)-Water Temperature (C)]]*OO[[#This Row],[51]]</f>
        <v>1.80183990573E-8</v>
      </c>
      <c r="BB144" s="10">
        <f>3/24000000*OO[[#This Row],[110 (02JUL1985 15:00:00)-Water Temperature (C)]]*OO[[#This Row],[52]]</f>
        <v>1.639455925156875E-8</v>
      </c>
      <c r="BC144" s="10">
        <f>3/24000000*OO[[#This Row],[111 (02JUL1985 18:00:00)-Water Temperature (C)]]*OO[[#This Row],[53]]</f>
        <v>1.47837099529525E-8</v>
      </c>
      <c r="BD144" s="10">
        <f>3/24000000*OO[[#This Row],[112 (02JUL1985 21:00:00)-Water Temperature (C)]]*OO[[#This Row],[54]]</f>
        <v>1.2951270267247499E-8</v>
      </c>
      <c r="BE144" s="10">
        <f>3/24000000*OO[[#This Row],[113 (03JUL1985 00:00:00)-Water Temperature (C)]]*OO[[#This Row],[55]]</f>
        <v>1.1101971600202499E-8</v>
      </c>
      <c r="BF144" s="10">
        <f>3/24000000*OO[[#This Row],[114 (03JUL1985 03:00:00)-Water Temperature (C)]]*OO[[#This Row],[56]]</f>
        <v>9.5336673459250008E-9</v>
      </c>
      <c r="BG144" s="10">
        <f>3/24000000*OO[[#This Row],[115 (03JUL1985 06:00:00)-Water Temperature (C)]]*OO[[#This Row],[57]]</f>
        <v>8.2640028816124993E-9</v>
      </c>
      <c r="BH144" s="10">
        <f>3/24000000*OO[[#This Row],[116 (03JUL1985 09:00:00)-Water Temperature (C)]]*OO[[#This Row],[58]]</f>
        <v>7.3365333190674999E-9</v>
      </c>
      <c r="BI144" s="10">
        <f>3/24000000*OO[[#This Row],[117 (03JUL1985 12:00:00)-Water Temperature (C)]]*OO[[#This Row],[59]]</f>
        <v>6.6281733395800006E-9</v>
      </c>
      <c r="BJ144" s="10">
        <f>3/24000000*OO[[#This Row],[118 (03JUL1985 15:00:00)-Water Temperature (C)]]*OO[[#This Row],[60]]</f>
        <v>5.9594827909499996E-9</v>
      </c>
      <c r="BK144" s="10">
        <f>3/24000000*OO[[#This Row],[119 (03JUL1985 18:00:00)-Water Temperature (C)]]*OO[[#This Row],[61]]</f>
        <v>5.2868224800462506E-9</v>
      </c>
      <c r="BL144" s="10">
        <f>3/24000000*OO[[#This Row],[120 (03JUL1985 21:00:00)-Water Temperature (C)]]*OO[[#This Row],[62]]</f>
        <v>4.577322367275E-9</v>
      </c>
      <c r="BM144" s="10">
        <f>3/24000000*OO[[#This Row],[121 (04JUL1985 00:00:00)-Water Temperature (C)]]*OO[[#This Row],[63]]</f>
        <v>3.8957491966050002E-9</v>
      </c>
      <c r="BN144" s="10">
        <f>3/24000000*OO[[#This Row],[122 (04JUL1985 03:00:00)-Water Temperature (C)]]*OO[[#This Row],[64]]</f>
        <v>3.3155932780124999E-9</v>
      </c>
      <c r="BO144" s="10">
        <f>3/24000000*OO[[#This Row],[123 (04JUL1985 06:00:00)-Water Temperature (C)]]*OO[[#This Row],[65]]</f>
        <v>2.8597487398125E-9</v>
      </c>
      <c r="BP144" s="10">
        <f>3/24000000*OO[[#This Row],[124 (04JUL1985 09:00:00)-Water Temperature (C)]]*OO[[#This Row],[66]]</f>
        <v>2.56269406716E-9</v>
      </c>
      <c r="BQ144" s="10">
        <f>3/24000000*OO[[#This Row],[125 (04JUL1985 12:00:00)-Water Temperature (C)]]*OO[[#This Row],[67]]</f>
        <v>2.339349366984375E-9</v>
      </c>
      <c r="BR144" s="10">
        <f>3/24000000*OO[[#This Row],[126 (04JUL1985 15:00:00)-Water Temperature (C)]]*OO[[#This Row],[68]]</f>
        <v>2.11708781499525E-9</v>
      </c>
      <c r="BS144" s="10">
        <f>3/24000000*OO[[#This Row],[127 (04JUL1985 18:00:00)-Water Temperature (C)]]*OO[[#This Row],[69]]</f>
        <v>1.8794115691233747E-9</v>
      </c>
      <c r="BT144" s="10">
        <f>3/24000000*OO[[#This Row],[128 (04JUL1985 21:00:00)-Water Temperature (C)]]*OO[[#This Row],[70]]</f>
        <v>1.6330290765375001E-9</v>
      </c>
      <c r="BU144" s="10">
        <f>3/24000000*OO[[#This Row],[129 (05JUL1985 00:00:00)-Water Temperature (C)]]*OO[[#This Row],[71]]</f>
        <v>1.3992546452474997E-9</v>
      </c>
      <c r="BV144" s="10">
        <f>3/24000000*OO[[#This Row],[130 (05JUL1985 03:00:00)-Water Temperature (C)]]*OO[[#This Row],[72]]</f>
        <v>1.2056028500362501E-9</v>
      </c>
      <c r="BW144" s="10">
        <f>3/24000000*OO[[#This Row],[131 (05JUL1985 06:00:00)-Water Temperature (C)]]*OO[[#This Row],[73]]</f>
        <v>1.0542456141167497E-9</v>
      </c>
      <c r="BX144" s="10">
        <f>3/24000000*OO[[#This Row],[132 (05JUL1985 09:00:00)-Water Temperature (C)]]*OO[[#This Row],[74]]</f>
        <v>9.5371056994999989E-10</v>
      </c>
      <c r="BY144" s="10">
        <f>3/24000000*OO[[#This Row],[133 (05JUL1985 12:00:00)-Water Temperature (C)]]*OO[[#This Row],[75]]</f>
        <v>8.7883860821600008E-10</v>
      </c>
      <c r="BZ144" s="10">
        <f>3/24000000*OO[[#This Row],[134 (05JUL1985 15:00:00)-Water Temperature (C)]]*OO[[#This Row],[76]]</f>
        <v>8.1072795254150004E-10</v>
      </c>
      <c r="CA144" s="10">
        <f>3/24000000*OO[[#This Row],[135 (05JUL1985 18:00:00)-Water Temperature (C)]]*OO[[#This Row],[77]]</f>
        <v>7.3956398024999986E-10</v>
      </c>
      <c r="CB144" s="10">
        <f>3/24000000*OO[[#This Row],[136 (05JUL1985 21:00:00)-Water Temperature (C)]]*OO[[#This Row],[78]]</f>
        <v>6.5742494721337494E-10</v>
      </c>
      <c r="CC144" s="10">
        <f>3/24000000*OO[[#This Row],[137 (06JUL1985 00:00:00)-Water Temperature (C)]]*OO[[#This Row],[79]]</f>
        <v>5.7455113848262501E-10</v>
      </c>
      <c r="CD144" s="10">
        <f>3/24000000*OO[[#This Row],[138 (06JUL1985 03:00:00)-Water Temperature (C)]]*OO[[#This Row],[80]]</f>
        <v>5.0544098727500002E-10</v>
      </c>
      <c r="CE144" s="10">
        <f>3/24000000*OO[[#This Row],[139 (06JUL1985 06:00:00)-Water Temperature (C)]]*OO[[#This Row],[81]]</f>
        <v>4.5330177350624993E-10</v>
      </c>
      <c r="CF144" s="10">
        <f>3/24000000*OO[[#This Row],[140 (06JUL1985 09:00:00)-Water Temperature (C)]]*OO[[#This Row],[82]]</f>
        <v>4.2354505415062499E-10</v>
      </c>
      <c r="CG144" s="10">
        <f>3/24000000*OO[[#This Row],[141 (06JUL1985 12:00:00)-Water Temperature (C)]]*OO[[#This Row],[83]]</f>
        <v>4.0211627095425001E-10</v>
      </c>
      <c r="CH144" s="10">
        <f>3/24000000*OO[[#This Row],[142 (06JUL1985 15:00:00)-Water Temperature (C)]]*OO[[#This Row],[84]]</f>
        <v>3.7881751146524997E-10</v>
      </c>
      <c r="CI144" s="10">
        <f>3/24000000*OO[[#This Row],[143 (06JUL1985 18:00:00)-Water Temperature (C)]]*OO[[#This Row],[85]]</f>
        <v>3.5102552188199996E-10</v>
      </c>
      <c r="CJ144" s="10">
        <f>3/24000000*OO[[#This Row],[144 (06JUL1985 21:00:00)-Water Temperature (C)]]*OO[[#This Row],[86]]</f>
        <v>3.1571720342312495E-10</v>
      </c>
      <c r="CK144" s="10">
        <f>3/24000000*OO[[#This Row],[145 (07JUL1985 00:00:00)-Water Temperature (C)]]*OO[[#This Row],[87]]</f>
        <v>2.7856661514517502E-10</v>
      </c>
      <c r="CL144" s="10">
        <f>3/24000000*OO[[#This Row],[146 (07JUL1985 03:00:00)-Water Temperature (C)]]*OO[[#This Row],[88]]</f>
        <v>2.4631454560800001E-10</v>
      </c>
      <c r="CM144" s="10">
        <f>3/24000000*OO[[#This Row],[147 (07JUL1985 06:00:00)-Water Temperature (C)]]*OO[[#This Row],[89]]</f>
        <v>2.204494348979625E-10</v>
      </c>
      <c r="CN144" s="10">
        <f>3/24000000*OO[[#This Row],[148 (07JUL1985 09:00:00)-Water Temperature (C)]]*OO[[#This Row],[90]]</f>
        <v>2.009925901673625E-10</v>
      </c>
      <c r="CO144" s="10">
        <f>3/24000000*OO[[#This Row],[149 (07JUL1985 12:00:00)-Water Temperature (C)]]*OO[[#This Row],[91]]</f>
        <v>1.8773309302199998E-10</v>
      </c>
      <c r="CP144" s="10">
        <f>3/24000000*OO[[#This Row],[150 (07JUL1985 15:00:00)-Water Temperature (C)]]*OO[[#This Row],[92]]</f>
        <v>1.7851137330116253E-10</v>
      </c>
      <c r="CQ144" s="10">
        <f>3/24000000*OO[[#This Row],[151 (07JUL1985 18:00:00)-Water Temperature (C)]]*OO[[#This Row],[93]]</f>
        <v>1.6642449652987498E-10</v>
      </c>
      <c r="CR144" s="10">
        <f>3/24000000*OO[[#This Row],[152 (07JUL1985 21:00:00)-Water Temperature (C)]]*OO[[#This Row],[94]]</f>
        <v>1.5082813688462499E-10</v>
      </c>
      <c r="CS144" s="10">
        <f>3/24000000*OO[[#This Row],[153 (08JUL1985 00:00:00)-Water Temperature (C)]]*OO[[#This Row],[95]]</f>
        <v>1.3560552402675E-10</v>
      </c>
      <c r="CT144" s="10">
        <f>3/24000000*OO[[#This Row],[154 (08JUL1985 03:00:00)-Water Temperature (C)]]*OO[[#This Row],[96]]</f>
        <v>1.221280936045625E-10</v>
      </c>
      <c r="CU144" s="10">
        <f>3/24000000*OO[[#This Row],[155 (08JUL1985 06:00:00)-Water Temperature (C)]]*OO[[#This Row],[97]]</f>
        <v>1.1094041563053748E-10</v>
      </c>
      <c r="CV144" s="10">
        <f>3/24000000*OO[[#This Row],[156 (08JUL1985 09:00:00)-Water Temperature (C)]]*OO[[#This Row],[98]]</f>
        <v>1.0465103457362499E-10</v>
      </c>
      <c r="CW144" s="10">
        <f>3/24000000*OO[[#This Row],[157 (08JUL1985 12:00:00)-Water Temperature (C)]]*OO[[#This Row],[99]]</f>
        <v>1.0118944815843751E-10</v>
      </c>
    </row>
    <row r="145" spans="1:101" x14ac:dyDescent="0.35">
      <c r="A145" t="s">
        <v>150</v>
      </c>
      <c r="B145">
        <v>933.30679999999995</v>
      </c>
      <c r="C145" s="10">
        <f>3/24*OO[[#This Row],[59 (26JUN1985 06:00:00)-Water Temperature (C)]]*OO[[#This Row],[1]]/SUM(OO[1])</f>
        <v>0</v>
      </c>
      <c r="D145" s="10">
        <f>3/24*OO[[#This Row],[60 (26JUN1985 09:00:00)-Water Temperature (C)]]*OO[[#This Row],[2]]/SUM(OO[2])</f>
        <v>0</v>
      </c>
      <c r="E145" s="10">
        <f>3/24*OO[[#This Row],[61 (26JUN1985 12:00:00)-Water Temperature (C)]]*OO[[#This Row],[3]]/SUM(OO[3])</f>
        <v>0</v>
      </c>
      <c r="F145" s="10">
        <f>3/24*OO[[#This Row],[62 (26JUN1985 15:00:00)-Water Temperature (C)]]*OO[[#This Row],[4]]/SUM(OO[4])</f>
        <v>1.343160485689454E-35</v>
      </c>
      <c r="G145" s="10">
        <f>3/24*OO[[#This Row],[63 (26JUN1985 18:00:00)-Water Temperature (C)]]*OO[[#This Row],[5]]/SUM(OO[5])</f>
        <v>8.4457947359067545E-23</v>
      </c>
      <c r="H145" s="10">
        <f>3/24*OO[[#This Row],[64 (26JUN1985 21:00:00)-Water Temperature (C)]]*OO[[#This Row],[6]]/SUM(OO[6])</f>
        <v>3.5353990066600594E-10</v>
      </c>
      <c r="I145" s="10">
        <f>3/24*OO[[#This Row],[65 (27JUN1985 00:00:00)-Water Temperature (C)]]*OO[[#This Row],[7]]/SUM(OO[7])</f>
        <v>3.9250085157357157E-5</v>
      </c>
      <c r="J145" s="10">
        <f>3/24*OO[[#This Row],[66 (27JUN1985 03:00:00)-Water Temperature (C)]]*OO[[#This Row],[8]]/SUM(OO[8])</f>
        <v>5.895801761209611E-3</v>
      </c>
      <c r="K145" s="10">
        <f>3/24*OO[[#This Row],[67 (27JUN1985 06:00:00)-Water Temperature (C)]]*OO[[#This Row],[9]]/SUM(OO[9])</f>
        <v>6.0245248848042582E-2</v>
      </c>
      <c r="L145" s="10">
        <f>3/24*OO[[#This Row],[68 (27JUN1985 09:00:00)-Water Temperature (C)]]*OO[[#This Row],[10]]/SUM(OO[10])</f>
        <v>0.1057933662578133</v>
      </c>
      <c r="M145" s="10">
        <f>3/24*OO[[#This Row],[69 (27JUN1985 12:00:00)-Water Temperature (C)]]*OO[[#This Row],[11]]/SUM(OO[11])</f>
        <v>5.1650391341191773E-2</v>
      </c>
      <c r="N145" s="10">
        <f>3/24*OO[[#This Row],[70 (27JUN1985 15:00:00)-Water Temperature (C)]]*OO[[#This Row],[12]]/SUM(OO[12])</f>
        <v>9.3928451672687235E-3</v>
      </c>
      <c r="O145" s="10">
        <f>3/24*OO[[#This Row],[71 (27JUN1985 18:00:00)-Water Temperature (C)]]*OO[[#This Row],[13]]/SUM(OO[13])</f>
        <v>8.0951854307721423E-4</v>
      </c>
      <c r="P145" s="10">
        <f>3/24*OO[[#This Row],[72 (27JUN1985 21:00:00)-Water Temperature (C)]]*OO[[#This Row],[14]]/SUM(OO[14])</f>
        <v>5.3565528304002168E-5</v>
      </c>
      <c r="Q145" s="10">
        <f>3/24*OO[[#This Row],[73 (28JUN1985 00:00:00)-Water Temperature (C)]]*OO[[#This Row],[15]]/SUM(OO[15])</f>
        <v>1.4935997233091537E-5</v>
      </c>
      <c r="R145" s="10">
        <f>3/24*OO[[#This Row],[74 (28JUN1985 03:00:00)-Water Temperature (C)]]*OO[[#This Row],[16]]/SUM(OO[16])</f>
        <v>1.1113531111261184E-5</v>
      </c>
      <c r="S145" s="10">
        <f>3/24*OO[[#This Row],[75 (28JUN1985 06:00:00)-Water Temperature (C)]]*OO[[#This Row],[17]]/SUM(OO[17])</f>
        <v>8.9349890720795662E-6</v>
      </c>
      <c r="T145" s="10">
        <f>3/24*OO[[#This Row],[76 (28JUN1985 09:00:00)-Water Temperature (C)]]*OO[[#This Row],[18]]/SUM(OO[18])</f>
        <v>7.3671313679425648E-6</v>
      </c>
      <c r="U145" s="10">
        <f>3/24*OO[[#This Row],[77 (28JUN1985 12:00:00)-Water Temperature (C)]]*OO[[#This Row],[19]]/SUM(OO[19])</f>
        <v>6.1729692470763803E-6</v>
      </c>
      <c r="V145" s="10">
        <f>3/24000000*OO[[#This Row],[78 (28JUN1985 15:00:00)-Water Temperature (C)]]*OO[[#This Row],[20]]</f>
        <v>5.1343232972399994E-6</v>
      </c>
      <c r="W145" s="10">
        <f>3/24000000*OO[[#This Row],[79 (28JUN1985 18:00:00)-Water Temperature (C)]]*OO[[#This Row],[21]]</f>
        <v>4.2208025181824995E-6</v>
      </c>
      <c r="X145" s="10">
        <f>3/24000000*OO[[#This Row],[80 (28JUN1985 21:00:00)-Water Temperature (C)]]*OO[[#This Row],[22]]</f>
        <v>3.3867249162625E-6</v>
      </c>
      <c r="Y145" s="10">
        <f>3/24000000*OO[[#This Row],[81 (29JUN1985 00:00:00)-Water Temperature (C)]]*OO[[#This Row],[23]]</f>
        <v>2.6663881586874998E-6</v>
      </c>
      <c r="Z145" s="10">
        <f>3/24000000*OO[[#This Row],[82 (29JUN1985 03:00:00)-Water Temperature (C)]]*OO[[#This Row],[24]]</f>
        <v>2.1033143473657496E-6</v>
      </c>
      <c r="AA145" s="10">
        <f>3/24000000*OO[[#This Row],[83 (29JUN1985 06:00:00)-Water Temperature (C)]]*OO[[#This Row],[25]]</f>
        <v>1.69089682973025E-6</v>
      </c>
      <c r="AB145" s="10">
        <f>3/24000000*OO[[#This Row],[84 (29JUN1985 09:00:00)-Water Temperature (C)]]*OO[[#This Row],[26]]</f>
        <v>1.4144556845213752E-6</v>
      </c>
      <c r="AC145" s="10">
        <f>3/24000000*OO[[#This Row],[85 (29JUN1985 12:00:00)-Water Temperature (C)]]*OO[[#This Row],[27]]</f>
        <v>1.2038277751642499E-6</v>
      </c>
      <c r="AD145" s="10">
        <f>3/24000000*OO[[#This Row],[86 (29JUN1985 15:00:00)-Water Temperature (C)]]*OO[[#This Row],[28]]</f>
        <v>1.019111757664E-6</v>
      </c>
      <c r="AE145" s="10">
        <f>3/24000000*OO[[#This Row],[88 (29JUN1985 21:00:00)-Water Temperature (C)]]*OO[[#This Row],[30]]</f>
        <v>6.8132088062000004E-7</v>
      </c>
      <c r="AF145" s="10">
        <f>3/24000000*OO[[#This Row],[88 (29JUN1985 21:00:00)-Water Temperature (C)]]*OO[[#This Row],[30]]</f>
        <v>6.8132088062000004E-7</v>
      </c>
      <c r="AG145" s="10">
        <f>3/24000000*OO[[#This Row],[89 (30JUN1985 00:00:00)-Water Temperature (C)]]*OO[[#This Row],[31]]</f>
        <v>5.3689303878299995E-7</v>
      </c>
      <c r="AH145" s="10">
        <f>3/24000000*OO[[#This Row],[90 (30JUN1985 03:00:00)-Water Temperature (C)]]*OO[[#This Row],[32]]</f>
        <v>4.2493764605874997E-7</v>
      </c>
      <c r="AI145" s="10">
        <f>3/24000000*OO[[#This Row],[91 (30JUN1985 06:00:00)-Water Temperature (C)]]*OO[[#This Row],[33]]</f>
        <v>3.4211363303337504E-7</v>
      </c>
      <c r="AJ145" s="10">
        <f>3/24000000*OO[[#This Row],[92 (30JUN1985 09:00:00)-Water Temperature (C)]]*OO[[#This Row],[34]]</f>
        <v>2.8494142200487497E-7</v>
      </c>
      <c r="AK145" s="10">
        <f>3/24000000*OO[[#This Row],[93 (30JUN1985 12:00:00)-Water Temperature (C)]]*OO[[#This Row],[35]]</f>
        <v>2.4372436541144998E-7</v>
      </c>
      <c r="AL145" s="10">
        <f>3/24000000*OO[[#This Row],[94 (30JUN1985 15:00:00)-Water Temperature (C)]]*OO[[#This Row],[36]]</f>
        <v>2.0943497800501245E-7</v>
      </c>
      <c r="AM145" s="10">
        <f>3/24000000*OO[[#This Row],[95 (30JUN1985 18:00:00)-Water Temperature (C)]]*OO[[#This Row],[37]]</f>
        <v>1.7738003468456248E-7</v>
      </c>
      <c r="AN145" s="10">
        <f>3/24000000*OO[[#This Row],[96 (30JUN1985 21:00:00)-Water Temperature (C)]]*OO[[#This Row],[38]]</f>
        <v>1.45678455585775E-7</v>
      </c>
      <c r="AO145" s="10">
        <f>3/24000000*OO[[#This Row],[97 (01JUL1985 00:00:00)-Water Temperature (C)]]*OO[[#This Row],[39]]</f>
        <v>1.1740512635407498E-7</v>
      </c>
      <c r="AP145" s="10">
        <f>3/24000000*OO[[#This Row],[98 (01JUL1985 03:00:00)-Water Temperature (C)]]*OO[[#This Row],[40]]</f>
        <v>9.5041083297149991E-8</v>
      </c>
      <c r="AQ145" s="10">
        <f>3/24000000*OO[[#This Row],[99 (01JUL1985 06:00:00)-Water Temperature (C)]]*OO[[#This Row],[41]]</f>
        <v>7.8584743531649989E-8</v>
      </c>
      <c r="AR145" s="10">
        <f>3/24000000*OO[[#This Row],[100 (01JUL1985 09:00:00)-Water Temperature (C)]]*OO[[#This Row],[42]]</f>
        <v>6.7851250911637497E-8</v>
      </c>
      <c r="AS145" s="10">
        <f>3/24000000*OO[[#This Row],[101 (01JUL1985 12:00:00)-Water Temperature (C)]]*OO[[#This Row],[43]]</f>
        <v>6.0112944480149995E-8</v>
      </c>
      <c r="AT145" s="10">
        <f>3/24000000*OO[[#This Row],[102 (01JUL1985 15:00:00)-Water Temperature (C)]]*OO[[#This Row],[44]]</f>
        <v>5.3171754576749997E-8</v>
      </c>
      <c r="AU145" s="10">
        <f>3/24000000*OO[[#This Row],[103 (01JUL1985 18:00:00)-Water Temperature (C)]]*OO[[#This Row],[45]]</f>
        <v>4.6530296119199997E-8</v>
      </c>
      <c r="AV145" s="10">
        <f>3/24000000*OO[[#This Row],[104 (01JUL1985 21:00:00)-Water Temperature (C)]]*OO[[#This Row],[46]]</f>
        <v>3.9865514762037504E-8</v>
      </c>
      <c r="AW145" s="10">
        <f>3/24000000*OO[[#This Row],[105 (02JUL1985 00:00:00)-Water Temperature (C)]]*OO[[#This Row],[47]]</f>
        <v>3.3941449439249998E-8</v>
      </c>
      <c r="AX145" s="10">
        <f>3/24000000*OO[[#This Row],[106 (02JUL1985 03:00:00)-Water Temperature (C)]]*OO[[#This Row],[48]]</f>
        <v>2.9083418301700001E-8</v>
      </c>
      <c r="AY145" s="10">
        <f>3/24000000*OO[[#This Row],[107 (02JUL1985 06:00:00)-Water Temperature (C)]]*OO[[#This Row],[49]]</f>
        <v>2.5278730033199993E-8</v>
      </c>
      <c r="AZ145" s="10">
        <f>3/24000000*OO[[#This Row],[108 (02JUL1985 09:00:00)-Water Temperature (C)]]*OO[[#This Row],[50]]</f>
        <v>2.2262366580289999E-8</v>
      </c>
      <c r="BA145" s="10">
        <f>3/24000000*OO[[#This Row],[109 (02JUL1985 12:00:00)-Water Temperature (C)]]*OO[[#This Row],[51]]</f>
        <v>2.0034234587999999E-8</v>
      </c>
      <c r="BB145" s="10">
        <f>3/24000000*OO[[#This Row],[110 (02JUL1985 15:00:00)-Water Temperature (C)]]*OO[[#This Row],[52]]</f>
        <v>1.8235285781389997E-8</v>
      </c>
      <c r="BC145" s="10">
        <f>3/24000000*OO[[#This Row],[111 (02JUL1985 18:00:00)-Water Temperature (C)]]*OO[[#This Row],[53]]</f>
        <v>1.6460018363372501E-8</v>
      </c>
      <c r="BD145" s="10">
        <f>3/24000000*OO[[#This Row],[112 (02JUL1985 21:00:00)-Water Temperature (C)]]*OO[[#This Row],[54]]</f>
        <v>1.4425498943062497E-8</v>
      </c>
      <c r="BE145" s="10">
        <f>3/24000000*OO[[#This Row],[113 (03JUL1985 00:00:00)-Water Temperature (C)]]*OO[[#This Row],[55]]</f>
        <v>1.2371414140382498E-8</v>
      </c>
      <c r="BF145" s="10">
        <f>3/24000000*OO[[#This Row],[114 (03JUL1985 03:00:00)-Water Temperature (C)]]*OO[[#This Row],[56]]</f>
        <v>1.061821025685E-8</v>
      </c>
      <c r="BG145" s="10">
        <f>3/24000000*OO[[#This Row],[115 (03JUL1985 06:00:00)-Water Temperature (C)]]*OO[[#This Row],[57]]</f>
        <v>9.1973241643049996E-9</v>
      </c>
      <c r="BH145" s="10">
        <f>3/24000000*OO[[#This Row],[116 (03JUL1985 09:00:00)-Water Temperature (C)]]*OO[[#This Row],[58]]</f>
        <v>8.1625819630249993E-9</v>
      </c>
      <c r="BI145" s="10">
        <f>3/24000000*OO[[#This Row],[117 (03JUL1985 12:00:00)-Water Temperature (C)]]*OO[[#This Row],[59]]</f>
        <v>7.3706622507000001E-9</v>
      </c>
      <c r="BJ145" s="10">
        <f>3/24000000*OO[[#This Row],[118 (03JUL1985 15:00:00)-Water Temperature (C)]]*OO[[#This Row],[60]]</f>
        <v>6.6316956594112499E-9</v>
      </c>
      <c r="BK145" s="10">
        <f>3/24000000*OO[[#This Row],[119 (03JUL1985 18:00:00)-Water Temperature (C)]]*OO[[#This Row],[61]]</f>
        <v>5.8883956537024992E-9</v>
      </c>
      <c r="BL145" s="10">
        <f>3/24000000*OO[[#This Row],[120 (03JUL1985 21:00:00)-Water Temperature (C)]]*OO[[#This Row],[62]]</f>
        <v>5.1009372519074995E-9</v>
      </c>
      <c r="BM145" s="10">
        <f>3/24000000*OO[[#This Row],[121 (04JUL1985 00:00:00)-Water Temperature (C)]]*OO[[#This Row],[63]]</f>
        <v>4.3464654947350004E-9</v>
      </c>
      <c r="BN145" s="10">
        <f>3/24000000*OO[[#This Row],[122 (04JUL1985 03:00:00)-Water Temperature (C)]]*OO[[#This Row],[64]]</f>
        <v>3.6978072904824996E-9</v>
      </c>
      <c r="BO145" s="10">
        <f>3/24000000*OO[[#This Row],[123 (04JUL1985 06:00:00)-Water Temperature (C)]]*OO[[#This Row],[65]]</f>
        <v>3.18532259537375E-9</v>
      </c>
      <c r="BP145" s="10">
        <f>3/24000000*OO[[#This Row],[124 (04JUL1985 09:00:00)-Water Temperature (C)]]*OO[[#This Row],[66]]</f>
        <v>2.8507015231049997E-9</v>
      </c>
      <c r="BQ145" s="10">
        <f>3/24000000*OO[[#This Row],[125 (04JUL1985 12:00:00)-Water Temperature (C)]]*OO[[#This Row],[67]]</f>
        <v>2.6006877212557497E-9</v>
      </c>
      <c r="BR145" s="10">
        <f>3/24000000*OO[[#This Row],[126 (04JUL1985 15:00:00)-Water Temperature (C)]]*OO[[#This Row],[68]]</f>
        <v>2.3552196607322498E-9</v>
      </c>
      <c r="BS145" s="10">
        <f>3/24000000*OO[[#This Row],[127 (04JUL1985 18:00:00)-Water Temperature (C)]]*OO[[#This Row],[69]]</f>
        <v>2.0921122970197498E-9</v>
      </c>
      <c r="BT145" s="10">
        <f>3/24000000*OO[[#This Row],[128 (04JUL1985 21:00:00)-Water Temperature (C)]]*OO[[#This Row],[70]]</f>
        <v>1.8194037585125003E-9</v>
      </c>
      <c r="BU145" s="10">
        <f>3/24000000*OO[[#This Row],[129 (05JUL1985 00:00:00)-Water Temperature (C)]]*OO[[#This Row],[71]]</f>
        <v>1.5594143241149999E-9</v>
      </c>
      <c r="BV145" s="10">
        <f>3/24000000*OO[[#This Row],[130 (05JUL1985 03:00:00)-Water Temperature (C)]]*OO[[#This Row],[72]]</f>
        <v>1.3424858859232499E-9</v>
      </c>
      <c r="BW145" s="10">
        <f>3/24000000*OO[[#This Row],[131 (05JUL1985 06:00:00)-Water Temperature (C)]]*OO[[#This Row],[73]]</f>
        <v>1.17252183085125E-9</v>
      </c>
      <c r="BX145" s="10">
        <f>3/24000000*OO[[#This Row],[132 (05JUL1985 09:00:00)-Water Temperature (C)]]*OO[[#This Row],[74]]</f>
        <v>1.0597888278494999E-9</v>
      </c>
      <c r="BY145" s="10">
        <f>3/24000000*OO[[#This Row],[133 (05JUL1985 12:00:00)-Water Temperature (C)]]*OO[[#This Row],[75]]</f>
        <v>9.7583224804274987E-10</v>
      </c>
      <c r="BZ145" s="10">
        <f>3/24000000*OO[[#This Row],[134 (05JUL1985 15:00:00)-Water Temperature (C)]]*OO[[#This Row],[76]]</f>
        <v>9.0041654324249989E-10</v>
      </c>
      <c r="CA145" s="10">
        <f>3/24000000*OO[[#This Row],[135 (05JUL1985 18:00:00)-Water Temperature (C)]]*OO[[#This Row],[77]]</f>
        <v>8.2188438423450002E-10</v>
      </c>
      <c r="CB145" s="10">
        <f>3/24000000*OO[[#This Row],[136 (05JUL1985 21:00:00)-Water Temperature (C)]]*OO[[#This Row],[78]]</f>
        <v>7.3095815476200006E-10</v>
      </c>
      <c r="CC145" s="10">
        <f>3/24000000*OO[[#This Row],[137 (06JUL1985 00:00:00)-Water Temperature (C)]]*OO[[#This Row],[79]]</f>
        <v>6.3906023865225002E-10</v>
      </c>
      <c r="CD145" s="10">
        <f>3/24000000*OO[[#This Row],[138 (06JUL1985 03:00:00)-Water Temperature (C)]]*OO[[#This Row],[80]]</f>
        <v>5.6157248598399995E-10</v>
      </c>
      <c r="CE145" s="10">
        <f>3/24000000*OO[[#This Row],[139 (06JUL1985 06:00:00)-Water Temperature (C)]]*OO[[#This Row],[81]]</f>
        <v>5.0298335591874993E-10</v>
      </c>
      <c r="CF145" s="10">
        <f>3/24000000*OO[[#This Row],[140 (06JUL1985 09:00:00)-Water Temperature (C)]]*OO[[#This Row],[82]]</f>
        <v>4.6952556862425E-10</v>
      </c>
      <c r="CG145" s="10">
        <f>3/24000000*OO[[#This Row],[141 (06JUL1985 12:00:00)-Water Temperature (C)]]*OO[[#This Row],[83]]</f>
        <v>4.4558736357487503E-10</v>
      </c>
      <c r="CH145" s="10">
        <f>3/24000000*OO[[#This Row],[142 (06JUL1985 15:00:00)-Water Temperature (C)]]*OO[[#This Row],[84]]</f>
        <v>4.2011068628099998E-10</v>
      </c>
      <c r="CI145" s="10">
        <f>3/24000000*OO[[#This Row],[143 (06JUL1985 18:00:00)-Water Temperature (C)]]*OO[[#This Row],[85]]</f>
        <v>3.8970942562574995E-10</v>
      </c>
      <c r="CJ145" s="10">
        <f>3/24000000*OO[[#This Row],[144 (06JUL1985 21:00:00)-Water Temperature (C)]]*OO[[#This Row],[86]]</f>
        <v>3.5077019910599998E-10</v>
      </c>
      <c r="CK145" s="10">
        <f>3/24000000*OO[[#This Row],[145 (07JUL1985 00:00:00)-Water Temperature (C)]]*OO[[#This Row],[87]]</f>
        <v>3.0972998301074996E-10</v>
      </c>
      <c r="CL145" s="10">
        <f>3/24000000*OO[[#This Row],[146 (07JUL1985 03:00:00)-Water Temperature (C)]]*OO[[#This Row],[88]]</f>
        <v>2.7359422799500002E-10</v>
      </c>
      <c r="CM145" s="10">
        <f>3/24000000*OO[[#This Row],[147 (07JUL1985 06:00:00)-Water Temperature (C)]]*OO[[#This Row],[89]]</f>
        <v>2.4453934134614998E-10</v>
      </c>
      <c r="CN145" s="10">
        <f>3/24000000*OO[[#This Row],[148 (07JUL1985 09:00:00)-Water Temperature (C)]]*OO[[#This Row],[90]]</f>
        <v>2.2270681256297498E-10</v>
      </c>
      <c r="CO145" s="10">
        <f>3/24000000*OO[[#This Row],[149 (07JUL1985 12:00:00)-Water Temperature (C)]]*OO[[#This Row],[91]]</f>
        <v>2.0783900745544999E-10</v>
      </c>
      <c r="CP145" s="10">
        <f>3/24000000*OO[[#This Row],[150 (07JUL1985 15:00:00)-Water Temperature (C)]]*OO[[#This Row],[92]]</f>
        <v>1.9760803838199999E-10</v>
      </c>
      <c r="CQ145" s="10">
        <f>3/24000000*OO[[#This Row],[151 (07JUL1985 18:00:00)-Water Temperature (C)]]*OO[[#This Row],[93]]</f>
        <v>1.8441542433262498E-10</v>
      </c>
      <c r="CR145" s="10">
        <f>3/24000000*OO[[#This Row],[152 (07JUL1985 21:00:00)-Water Temperature (C)]]*OO[[#This Row],[94]]</f>
        <v>1.6733419257127497E-10</v>
      </c>
      <c r="CS145" s="10">
        <f>3/24000000*OO[[#This Row],[153 (08JUL1985 00:00:00)-Water Temperature (C)]]*OO[[#This Row],[95]]</f>
        <v>1.50460355909125E-10</v>
      </c>
      <c r="CT145" s="10">
        <f>3/24000000*OO[[#This Row],[154 (08JUL1985 03:00:00)-Water Temperature (C)]]*OO[[#This Row],[96]]</f>
        <v>1.3545541024443747E-10</v>
      </c>
      <c r="CU145" s="10">
        <f>3/24000000*OO[[#This Row],[155 (08JUL1985 06:00:00)-Water Temperature (C)]]*OO[[#This Row],[97]]</f>
        <v>1.2290893479708751E-10</v>
      </c>
      <c r="CV145" s="10">
        <f>3/24000000*OO[[#This Row],[156 (08JUL1985 09:00:00)-Water Temperature (C)]]*OO[[#This Row],[98]]</f>
        <v>1.1578869826117499E-10</v>
      </c>
      <c r="CW145" s="10">
        <f>3/24000000*OO[[#This Row],[157 (08JUL1985 12:00:00)-Water Temperature (C)]]*OO[[#This Row],[99]]</f>
        <v>1.118737680214875E-10</v>
      </c>
    </row>
    <row r="146" spans="1:101" x14ac:dyDescent="0.35">
      <c r="A146" t="s">
        <v>151</v>
      </c>
      <c r="B146">
        <v>891.16819999999996</v>
      </c>
      <c r="C146" s="10">
        <f>3/24*OO[[#This Row],[59 (26JUN1985 06:00:00)-Water Temperature (C)]]*OO[[#This Row],[1]]/SUM(OO[1])</f>
        <v>0</v>
      </c>
      <c r="D146" s="10">
        <f>3/24*OO[[#This Row],[60 (26JUN1985 09:00:00)-Water Temperature (C)]]*OO[[#This Row],[2]]/SUM(OO[2])</f>
        <v>0</v>
      </c>
      <c r="E146" s="10">
        <f>3/24*OO[[#This Row],[61 (26JUN1985 12:00:00)-Water Temperature (C)]]*OO[[#This Row],[3]]/SUM(OO[3])</f>
        <v>0</v>
      </c>
      <c r="F146" s="10">
        <f>3/24*OO[[#This Row],[62 (26JUN1985 15:00:00)-Water Temperature (C)]]*OO[[#This Row],[4]]/SUM(OO[4])</f>
        <v>1.5991941225510478E-36</v>
      </c>
      <c r="G146" s="10">
        <f>3/24*OO[[#This Row],[63 (26JUN1985 18:00:00)-Water Temperature (C)]]*OO[[#This Row],[5]]/SUM(OO[5])</f>
        <v>1.104075257454245E-23</v>
      </c>
      <c r="H146" s="10">
        <f>3/24*OO[[#This Row],[64 (26JUN1985 21:00:00)-Water Temperature (C)]]*OO[[#This Row],[6]]/SUM(OO[6])</f>
        <v>5.1738766950216664E-11</v>
      </c>
      <c r="I146" s="10">
        <f>3/24*OO[[#This Row],[65 (27JUN1985 00:00:00)-Water Temperature (C)]]*OO[[#This Row],[7]]/SUM(OO[7])</f>
        <v>2.1330347166258788E-5</v>
      </c>
      <c r="J146" s="10">
        <f>3/24*OO[[#This Row],[66 (27JUN1985 03:00:00)-Water Temperature (C)]]*OO[[#This Row],[8]]/SUM(OO[8])</f>
        <v>4.1562196556474973E-3</v>
      </c>
      <c r="K146" s="10">
        <f>3/24*OO[[#This Row],[67 (27JUN1985 06:00:00)-Water Temperature (C)]]*OO[[#This Row],[9]]/SUM(OO[9])</f>
        <v>5.0523694572255841E-2</v>
      </c>
      <c r="L146" s="10">
        <f>3/24*OO[[#This Row],[68 (27JUN1985 09:00:00)-Water Temperature (C)]]*OO[[#This Row],[10]]/SUM(OO[10])</f>
        <v>0.10112835699672908</v>
      </c>
      <c r="M146" s="10">
        <f>3/24*OO[[#This Row],[69 (27JUN1985 12:00:00)-Water Temperature (C)]]*OO[[#This Row],[11]]/SUM(OO[11])</f>
        <v>5.5016522892158838E-2</v>
      </c>
      <c r="N146" s="10">
        <f>3/24*OO[[#This Row],[70 (27JUN1985 15:00:00)-Water Temperature (C)]]*OO[[#This Row],[12]]/SUM(OO[12])</f>
        <v>1.0912383175903696E-2</v>
      </c>
      <c r="O146" s="10">
        <f>3/24*OO[[#This Row],[71 (27JUN1985 18:00:00)-Water Temperature (C)]]*OO[[#This Row],[13]]/SUM(OO[13])</f>
        <v>1.0049752971496926E-3</v>
      </c>
      <c r="P146" s="10">
        <f>3/24*OO[[#This Row],[72 (27JUN1985 21:00:00)-Water Temperature (C)]]*OO[[#This Row],[14]]/SUM(OO[14])</f>
        <v>6.4743648808470694E-5</v>
      </c>
      <c r="Q146" s="10">
        <f>3/24*OO[[#This Row],[73 (28JUN1985 00:00:00)-Water Temperature (C)]]*OO[[#This Row],[15]]/SUM(OO[15])</f>
        <v>1.4926936489508568E-5</v>
      </c>
      <c r="R146" s="10">
        <f>3/24*OO[[#This Row],[74 (28JUN1985 03:00:00)-Water Temperature (C)]]*OO[[#This Row],[16]]/SUM(OO[16])</f>
        <v>1.0792443836683144E-5</v>
      </c>
      <c r="S146" s="10">
        <f>3/24*OO[[#This Row],[75 (28JUN1985 06:00:00)-Water Temperature (C)]]*OO[[#This Row],[17]]/SUM(OO[17])</f>
        <v>8.6618742789814309E-6</v>
      </c>
      <c r="T146" s="10">
        <f>3/24*OO[[#This Row],[76 (28JUN1985 09:00:00)-Water Temperature (C)]]*OO[[#This Row],[18]]/SUM(OO[18])</f>
        <v>7.1385695352268022E-6</v>
      </c>
      <c r="U146" s="10">
        <f>3/24*OO[[#This Row],[77 (28JUN1985 12:00:00)-Water Temperature (C)]]*OO[[#This Row],[19]]/SUM(OO[19])</f>
        <v>5.9792992026957376E-6</v>
      </c>
      <c r="V146" s="10">
        <f>3/24000000*OO[[#This Row],[78 (28JUN1985 15:00:00)-Water Temperature (C)]]*OO[[#This Row],[20]]</f>
        <v>4.9760940339199993E-6</v>
      </c>
      <c r="W146" s="10">
        <f>3/24000000*OO[[#This Row],[79 (28JUN1985 18:00:00)-Water Temperature (C)]]*OO[[#This Row],[21]]</f>
        <v>4.0963288615724999E-6</v>
      </c>
      <c r="X146" s="10">
        <f>3/24000000*OO[[#This Row],[80 (28JUN1985 21:00:00)-Water Temperature (C)]]*OO[[#This Row],[22]]</f>
        <v>3.2892124628999995E-6</v>
      </c>
      <c r="Y146" s="10">
        <f>3/24000000*OO[[#This Row],[81 (29JUN1985 00:00:00)-Water Temperature (C)]]*OO[[#This Row],[23]]</f>
        <v>2.5911353531249999E-6</v>
      </c>
      <c r="Z146" s="10">
        <f>3/24000000*OO[[#This Row],[82 (29JUN1985 03:00:00)-Water Temperature (C)]]*OO[[#This Row],[24]]</f>
        <v>2.0425685468838753E-6</v>
      </c>
      <c r="AA146" s="10">
        <f>3/24000000*OO[[#This Row],[83 (29JUN1985 06:00:00)-Water Temperature (C)]]*OO[[#This Row],[25]]</f>
        <v>1.639585601375E-6</v>
      </c>
      <c r="AB146" s="10">
        <f>3/24000000*OO[[#This Row],[84 (29JUN1985 09:00:00)-Water Temperature (C)]]*OO[[#This Row],[26]]</f>
        <v>1.37019546617175E-6</v>
      </c>
      <c r="AC146" s="10">
        <f>3/24000000*OO[[#This Row],[85 (29JUN1985 12:00:00)-Water Temperature (C)]]*OO[[#This Row],[27]]</f>
        <v>1.16562428774875E-6</v>
      </c>
      <c r="AD146" s="10">
        <f>3/24000000*OO[[#This Row],[86 (29JUN1985 15:00:00)-Water Temperature (C)]]*OO[[#This Row],[28]]</f>
        <v>9.8737279335162492E-7</v>
      </c>
      <c r="AE146" s="10">
        <f>3/24000000*OO[[#This Row],[88 (29JUN1985 21:00:00)-Water Temperature (C)]]*OO[[#This Row],[30]]</f>
        <v>6.6162038315099991E-7</v>
      </c>
      <c r="AF146" s="10">
        <f>3/24000000*OO[[#This Row],[88 (29JUN1985 21:00:00)-Water Temperature (C)]]*OO[[#This Row],[30]]</f>
        <v>6.6162038315099991E-7</v>
      </c>
      <c r="AG146" s="10">
        <f>3/24000000*OO[[#This Row],[89 (30JUN1985 00:00:00)-Water Temperature (C)]]*OO[[#This Row],[31]]</f>
        <v>5.2168516807500001E-7</v>
      </c>
      <c r="AH146" s="10">
        <f>3/24000000*OO[[#This Row],[90 (30JUN1985 03:00:00)-Water Temperature (C)]]*OO[[#This Row],[32]]</f>
        <v>4.1255618717662503E-7</v>
      </c>
      <c r="AI146" s="10">
        <f>3/24000000*OO[[#This Row],[91 (30JUN1985 06:00:00)-Water Temperature (C)]]*OO[[#This Row],[33]]</f>
        <v>3.3173494058249995E-7</v>
      </c>
      <c r="AJ146" s="10">
        <f>3/24000000*OO[[#This Row],[92 (30JUN1985 09:00:00)-Water Temperature (C)]]*OO[[#This Row],[34]]</f>
        <v>2.7597508384174997E-7</v>
      </c>
      <c r="AK146" s="10">
        <f>3/24000000*OO[[#This Row],[93 (30JUN1985 12:00:00)-Water Temperature (C)]]*OO[[#This Row],[35]]</f>
        <v>2.3582375171809998E-7</v>
      </c>
      <c r="AL146" s="10">
        <f>3/24000000*OO[[#This Row],[94 (30JUN1985 15:00:00)-Water Temperature (C)]]*OO[[#This Row],[36]]</f>
        <v>2.0265327605836251E-7</v>
      </c>
      <c r="AM146" s="10">
        <f>3/24000000*OO[[#This Row],[95 (30JUN1985 18:00:00)-Water Temperature (C)]]*OO[[#This Row],[37]]</f>
        <v>1.7182878119082498E-7</v>
      </c>
      <c r="AN146" s="10">
        <f>3/24000000*OO[[#This Row],[96 (30JUN1985 21:00:00)-Water Temperature (C)]]*OO[[#This Row],[38]]</f>
        <v>1.4123135442937497E-7</v>
      </c>
      <c r="AO146" s="10">
        <f>3/24000000*OO[[#This Row],[97 (01JUL1985 00:00:00)-Water Temperature (C)]]*OO[[#This Row],[39]]</f>
        <v>1.1387236375387499E-7</v>
      </c>
      <c r="AP146" s="10">
        <f>3/24000000*OO[[#This Row],[98 (01JUL1985 03:00:00)-Water Temperature (C)]]*OO[[#This Row],[40]]</f>
        <v>9.2095250930449995E-8</v>
      </c>
      <c r="AQ146" s="10">
        <f>3/24000000*OO[[#This Row],[99 (01JUL1985 06:00:00)-Water Temperature (C)]]*OO[[#This Row],[41]]</f>
        <v>7.6006481261425003E-8</v>
      </c>
      <c r="AR146" s="10">
        <f>3/24000000*OO[[#This Row],[100 (01JUL1985 09:00:00)-Water Temperature (C)]]*OO[[#This Row],[42]]</f>
        <v>6.5510178570674994E-8</v>
      </c>
      <c r="AS146" s="10">
        <f>3/24000000*OO[[#This Row],[101 (01JUL1985 12:00:00)-Water Temperature (C)]]*OO[[#This Row],[43]]</f>
        <v>5.7946726768499998E-8</v>
      </c>
      <c r="AT146" s="10">
        <f>3/24000000*OO[[#This Row],[102 (01JUL1985 15:00:00)-Water Temperature (C)]]*OO[[#This Row],[44]]</f>
        <v>5.1247488490762504E-8</v>
      </c>
      <c r="AU146" s="10">
        <f>3/24000000*OO[[#This Row],[103 (01JUL1985 18:00:00)-Water Temperature (C)]]*OO[[#This Row],[45]]</f>
        <v>4.4884661989649998E-8</v>
      </c>
      <c r="AV146" s="10">
        <f>3/24000000*OO[[#This Row],[104 (01JUL1985 21:00:00)-Water Temperature (C)]]*OO[[#This Row],[46]]</f>
        <v>3.8488881656137496E-8</v>
      </c>
      <c r="AW146" s="10">
        <f>3/24000000*OO[[#This Row],[105 (02JUL1985 00:00:00)-Water Temperature (C)]]*OO[[#This Row],[47]]</f>
        <v>3.2781390925725001E-8</v>
      </c>
      <c r="AX146" s="10">
        <f>3/24000000*OO[[#This Row],[106 (02JUL1985 03:00:00)-Water Temperature (C)]]*OO[[#This Row],[48]]</f>
        <v>2.8066503384000001E-8</v>
      </c>
      <c r="AY146" s="10">
        <f>3/24000000*OO[[#This Row],[107 (02JUL1985 06:00:00)-Water Temperature (C)]]*OO[[#This Row],[49]]</f>
        <v>2.4359658405933748E-8</v>
      </c>
      <c r="AZ146" s="10">
        <f>3/24000000*OO[[#This Row],[108 (02JUL1985 09:00:00)-Water Temperature (C)]]*OO[[#This Row],[50]]</f>
        <v>2.142632192875E-8</v>
      </c>
      <c r="BA146" s="10">
        <f>3/24000000*OO[[#This Row],[109 (02JUL1985 12:00:00)-Water Temperature (C)]]*OO[[#This Row],[51]]</f>
        <v>1.9278681698328751E-8</v>
      </c>
      <c r="BB146" s="10">
        <f>3/24000000*OO[[#This Row],[110 (02JUL1985 15:00:00)-Water Temperature (C)]]*OO[[#This Row],[52]]</f>
        <v>1.7551874499749998E-8</v>
      </c>
      <c r="BC146" s="10">
        <f>3/24000000*OO[[#This Row],[111 (02JUL1985 18:00:00)-Water Temperature (C)]]*OO[[#This Row],[53]]</f>
        <v>1.5858895654319998E-8</v>
      </c>
      <c r="BD146" s="10">
        <f>3/24000000*OO[[#This Row],[112 (02JUL1985 21:00:00)-Water Temperature (C)]]*OO[[#This Row],[54]]</f>
        <v>1.3909412629369997E-8</v>
      </c>
      <c r="BE146" s="10">
        <f>3/24000000*OO[[#This Row],[113 (03JUL1985 00:00:00)-Water Temperature (C)]]*OO[[#This Row],[55]]</f>
        <v>1.1933970436600001E-8</v>
      </c>
      <c r="BF146" s="10">
        <f>3/24000000*OO[[#This Row],[114 (03JUL1985 03:00:00)-Water Temperature (C)]]*OO[[#This Row],[56]]</f>
        <v>1.0238572678180002E-8</v>
      </c>
      <c r="BG146" s="10">
        <f>3/24000000*OO[[#This Row],[115 (03JUL1985 06:00:00)-Water Temperature (C)]]*OO[[#This Row],[57]]</f>
        <v>8.8618054942099998E-9</v>
      </c>
      <c r="BH146" s="10">
        <f>3/24000000*OO[[#This Row],[116 (03JUL1985 09:00:00)-Water Temperature (C)]]*OO[[#This Row],[58]]</f>
        <v>7.8608288522249993E-9</v>
      </c>
      <c r="BI146" s="10">
        <f>3/24000000*OO[[#This Row],[117 (03JUL1985 12:00:00)-Water Temperature (C)]]*OO[[#This Row],[59]]</f>
        <v>7.0934337151112493E-9</v>
      </c>
      <c r="BJ146" s="10">
        <f>3/24000000*OO[[#This Row],[118 (03JUL1985 15:00:00)-Water Temperature (C)]]*OO[[#This Row],[60]]</f>
        <v>6.3876724508400008E-9</v>
      </c>
      <c r="BK146" s="10">
        <f>3/24000000*OO[[#This Row],[119 (03JUL1985 18:00:00)-Water Temperature (C)]]*OO[[#This Row],[61]]</f>
        <v>5.6764708858562499E-9</v>
      </c>
      <c r="BL146" s="10">
        <f>3/24000000*OO[[#This Row],[120 (03JUL1985 21:00:00)-Water Temperature (C)]]*OO[[#This Row],[62]]</f>
        <v>4.921024472519999E-9</v>
      </c>
      <c r="BM146" s="10">
        <f>3/24000000*OO[[#This Row],[121 (04JUL1985 00:00:00)-Water Temperature (C)]]*OO[[#This Row],[63]]</f>
        <v>4.1981124451199992E-9</v>
      </c>
      <c r="BN146" s="10">
        <f>3/24000000*OO[[#This Row],[122 (04JUL1985 03:00:00)-Water Temperature (C)]]*OO[[#This Row],[64]]</f>
        <v>3.5706352208399996E-9</v>
      </c>
      <c r="BO146" s="10">
        <f>3/24000000*OO[[#This Row],[123 (04JUL1985 06:00:00)-Water Temperature (C)]]*OO[[#This Row],[65]]</f>
        <v>3.0718151103950004E-9</v>
      </c>
      <c r="BP146" s="10">
        <f>3/24000000*OO[[#This Row],[124 (04JUL1985 09:00:00)-Water Temperature (C)]]*OO[[#This Row],[66]]</f>
        <v>2.7454462335062497E-9</v>
      </c>
      <c r="BQ146" s="10">
        <f>3/24000000*OO[[#This Row],[125 (04JUL1985 12:00:00)-Water Temperature (C)]]*OO[[#This Row],[67]]</f>
        <v>2.5030117599559998E-9</v>
      </c>
      <c r="BR146" s="10">
        <f>3/24000000*OO[[#This Row],[126 (04JUL1985 15:00:00)-Water Temperature (C)]]*OO[[#This Row],[68]]</f>
        <v>2.2679649887625E-9</v>
      </c>
      <c r="BS146" s="10">
        <f>3/24000000*OO[[#This Row],[127 (04JUL1985 18:00:00)-Water Temperature (C)]]*OO[[#This Row],[69]]</f>
        <v>2.01630184518575E-9</v>
      </c>
      <c r="BT146" s="10">
        <f>3/24000000*OO[[#This Row],[128 (04JUL1985 21:00:00)-Water Temperature (C)]]*OO[[#This Row],[70]]</f>
        <v>1.755277248128E-9</v>
      </c>
      <c r="BU146" s="10">
        <f>3/24000000*OO[[#This Row],[129 (05JUL1985 00:00:00)-Water Temperature (C)]]*OO[[#This Row],[71]]</f>
        <v>1.5049482194635E-9</v>
      </c>
      <c r="BV146" s="10">
        <f>3/24000000*OO[[#This Row],[130 (05JUL1985 03:00:00)-Water Temperature (C)]]*OO[[#This Row],[72]]</f>
        <v>1.2946845973140001E-9</v>
      </c>
      <c r="BW146" s="10">
        <f>3/24000000*OO[[#This Row],[131 (05JUL1985 06:00:00)-Water Temperature (C)]]*OO[[#This Row],[73]]</f>
        <v>1.1293766577224999E-9</v>
      </c>
      <c r="BX146" s="10">
        <f>3/24000000*OO[[#This Row],[132 (05JUL1985 09:00:00)-Water Temperature (C)]]*OO[[#This Row],[74]]</f>
        <v>1.0198344757124998E-9</v>
      </c>
      <c r="BY146" s="10">
        <f>3/24000000*OO[[#This Row],[133 (05JUL1985 12:00:00)-Water Temperature (C)]]*OO[[#This Row],[75]]</f>
        <v>9.3815052443999984E-10</v>
      </c>
      <c r="BZ146" s="10">
        <f>3/24000000*OO[[#This Row],[134 (05JUL1985 15:00:00)-Water Temperature (C)]]*OO[[#This Row],[76]]</f>
        <v>8.6594803114999995E-10</v>
      </c>
      <c r="CA146" s="10">
        <f>3/24000000*OO[[#This Row],[135 (05JUL1985 18:00:00)-Water Temperature (C)]]*OO[[#This Row],[77]]</f>
        <v>7.9089671101499988E-10</v>
      </c>
      <c r="CB146" s="10">
        <f>3/24000000*OO[[#This Row],[136 (05JUL1985 21:00:00)-Water Temperature (C)]]*OO[[#This Row],[78]]</f>
        <v>7.038842848852499E-10</v>
      </c>
      <c r="CC146" s="10">
        <f>3/24000000*OO[[#This Row],[137 (06JUL1985 00:00:00)-Water Temperature (C)]]*OO[[#This Row],[79]]</f>
        <v>6.1568173711687499E-10</v>
      </c>
      <c r="CD146" s="10">
        <f>3/24000000*OO[[#This Row],[138 (06JUL1985 03:00:00)-Water Temperature (C)]]*OO[[#This Row],[80]]</f>
        <v>5.4050411074925002E-10</v>
      </c>
      <c r="CE146" s="10">
        <f>3/24000000*OO[[#This Row],[139 (06JUL1985 06:00:00)-Water Temperature (C)]]*OO[[#This Row],[81]]</f>
        <v>4.8341663224399992E-10</v>
      </c>
      <c r="CF146" s="10">
        <f>3/24000000*OO[[#This Row],[140 (06JUL1985 09:00:00)-Water Temperature (C)]]*OO[[#This Row],[82]]</f>
        <v>4.5080033654025003E-10</v>
      </c>
      <c r="CG146" s="10">
        <f>3/24000000*OO[[#This Row],[141 (06JUL1985 12:00:00)-Water Temperature (C)]]*OO[[#This Row],[83]]</f>
        <v>4.2760408641599998E-10</v>
      </c>
      <c r="CH146" s="10">
        <f>3/24000000*OO[[#This Row],[142 (06JUL1985 15:00:00)-Water Temperature (C)]]*OO[[#This Row],[84]]</f>
        <v>4.03467613873875E-10</v>
      </c>
      <c r="CI146" s="10">
        <f>3/24000000*OO[[#This Row],[143 (06JUL1985 18:00:00)-Water Temperature (C)]]*OO[[#This Row],[85]]</f>
        <v>3.7468597586674997E-10</v>
      </c>
      <c r="CJ146" s="10">
        <f>3/24000000*OO[[#This Row],[144 (06JUL1985 21:00:00)-Water Temperature (C)]]*OO[[#This Row],[86]]</f>
        <v>3.3758214300749998E-10</v>
      </c>
      <c r="CK146" s="10">
        <f>3/24000000*OO[[#This Row],[145 (07JUL1985 00:00:00)-Water Temperature (C)]]*OO[[#This Row],[87]]</f>
        <v>2.9832109270987502E-10</v>
      </c>
      <c r="CL146" s="10">
        <f>3/24000000*OO[[#This Row],[146 (07JUL1985 03:00:00)-Water Temperature (C)]]*OO[[#This Row],[88]]</f>
        <v>2.6328424971127499E-10</v>
      </c>
      <c r="CM146" s="10">
        <f>3/24000000*OO[[#This Row],[147 (07JUL1985 06:00:00)-Water Temperature (C)]]*OO[[#This Row],[89]]</f>
        <v>2.3502956534549999E-10</v>
      </c>
      <c r="CN146" s="10">
        <f>3/24000000*OO[[#This Row],[148 (07JUL1985 09:00:00)-Water Temperature (C)]]*OO[[#This Row],[90]]</f>
        <v>2.1380478834240001E-10</v>
      </c>
      <c r="CO146" s="10">
        <f>3/24000000*OO[[#This Row],[149 (07JUL1985 12:00:00)-Water Temperature (C)]]*OO[[#This Row],[91]]</f>
        <v>1.9932800291518751E-10</v>
      </c>
      <c r="CP146" s="10">
        <f>3/24000000*OO[[#This Row],[150 (07JUL1985 15:00:00)-Water Temperature (C)]]*OO[[#This Row],[92]]</f>
        <v>1.8950118978909998E-10</v>
      </c>
      <c r="CQ146" s="10">
        <f>3/24000000*OO[[#This Row],[151 (07JUL1985 18:00:00)-Water Temperature (C)]]*OO[[#This Row],[93]]</f>
        <v>1.7702409917067499E-10</v>
      </c>
      <c r="CR146" s="10">
        <f>3/24000000*OO[[#This Row],[152 (07JUL1985 21:00:00)-Water Temperature (C)]]*OO[[#This Row],[94]]</f>
        <v>1.6083332089852502E-10</v>
      </c>
      <c r="CS146" s="10">
        <f>3/24000000*OO[[#This Row],[153 (08JUL1985 00:00:00)-Water Temperature (C)]]*OO[[#This Row],[95]]</f>
        <v>1.4464223859059999E-10</v>
      </c>
      <c r="CT146" s="10">
        <f>3/24000000*OO[[#This Row],[154 (08JUL1985 03:00:00)-Water Temperature (C)]]*OO[[#This Row],[96]]</f>
        <v>1.3017661096312501E-10</v>
      </c>
      <c r="CU146" s="10">
        <f>3/24000000*OO[[#This Row],[155 (08JUL1985 06:00:00)-Water Temperature (C)]]*OO[[#This Row],[97]]</f>
        <v>1.17992463067725E-10</v>
      </c>
      <c r="CV146" s="10">
        <f>3/24000000*OO[[#This Row],[156 (08JUL1985 09:00:00)-Water Temperature (C)]]*OO[[#This Row],[98]]</f>
        <v>1.109911531948E-10</v>
      </c>
      <c r="CW146" s="10">
        <f>3/24000000*OO[[#This Row],[157 (08JUL1985 12:00:00)-Water Temperature (C)]]*OO[[#This Row],[99]]</f>
        <v>1.07136631647975E-10</v>
      </c>
    </row>
    <row r="147" spans="1:101" x14ac:dyDescent="0.35">
      <c r="A147" t="s">
        <v>152</v>
      </c>
      <c r="B147">
        <v>904.03380000000004</v>
      </c>
      <c r="C147" s="10">
        <f>3/24*OO[[#This Row],[59 (26JUN1985 06:00:00)-Water Temperature (C)]]*OO[[#This Row],[1]]/SUM(OO[1])</f>
        <v>0</v>
      </c>
      <c r="D147" s="10">
        <f>3/24*OO[[#This Row],[60 (26JUN1985 09:00:00)-Water Temperature (C)]]*OO[[#This Row],[2]]/SUM(OO[2])</f>
        <v>0</v>
      </c>
      <c r="E147" s="10">
        <f>3/24*OO[[#This Row],[61 (26JUN1985 12:00:00)-Water Temperature (C)]]*OO[[#This Row],[3]]/SUM(OO[3])</f>
        <v>0</v>
      </c>
      <c r="F147" s="10">
        <f>3/24*OO[[#This Row],[62 (26JUN1985 15:00:00)-Water Temperature (C)]]*OO[[#This Row],[4]]/SUM(OO[4])</f>
        <v>1.6671485010046975E-37</v>
      </c>
      <c r="G147" s="10">
        <f>3/24*OO[[#This Row],[63 (26JUN1985 18:00:00)-Water Temperature (C)]]*OO[[#This Row],[5]]/SUM(OO[5])</f>
        <v>1.3000927132828784E-24</v>
      </c>
      <c r="H147" s="10">
        <f>3/24*OO[[#This Row],[64 (26JUN1985 21:00:00)-Water Temperature (C)]]*OO[[#This Row],[6]]/SUM(OO[6])</f>
        <v>6.7659170643373316E-12</v>
      </c>
      <c r="I147" s="10">
        <f>3/24*OO[[#This Row],[65 (27JUN1985 00:00:00)-Water Temperature (C)]]*OO[[#This Row],[7]]/SUM(OO[7])</f>
        <v>1.1217777804268983E-5</v>
      </c>
      <c r="J147" s="10">
        <f>3/24*OO[[#This Row],[66 (27JUN1985 03:00:00)-Water Temperature (C)]]*OO[[#This Row],[8]]/SUM(OO[8])</f>
        <v>2.8198890089776553E-3</v>
      </c>
      <c r="K147" s="10">
        <f>3/24*OO[[#This Row],[67 (27JUN1985 06:00:00)-Water Temperature (C)]]*OO[[#This Row],[9]]/SUM(OO[9])</f>
        <v>4.0519987531112703E-2</v>
      </c>
      <c r="L147" s="10">
        <f>3/24*OO[[#This Row],[68 (27JUN1985 09:00:00)-Water Temperature (C)]]*OO[[#This Row],[10]]/SUM(OO[10])</f>
        <v>9.2271468652668359E-2</v>
      </c>
      <c r="M147" s="10">
        <f>3/24*OO[[#This Row],[69 (27JUN1985 12:00:00)-Water Temperature (C)]]*OO[[#This Row],[11]]/SUM(OO[11])</f>
        <v>5.5546412991518267E-2</v>
      </c>
      <c r="N147" s="10">
        <f>3/24*OO[[#This Row],[70 (27JUN1985 15:00:00)-Water Temperature (C)]]*OO[[#This Row],[12]]/SUM(OO[12])</f>
        <v>1.1988288211047681E-2</v>
      </c>
      <c r="O147" s="10">
        <f>3/24*OO[[#This Row],[71 (27JUN1985 18:00:00)-Water Temperature (C)]]*OO[[#This Row],[13]]/SUM(OO[13])</f>
        <v>1.1798070906273612E-3</v>
      </c>
      <c r="P147" s="10">
        <f>3/24*OO[[#This Row],[72 (27JUN1985 21:00:00)-Water Temperature (C)]]*OO[[#This Row],[14]]/SUM(OO[14])</f>
        <v>7.5495686312485502E-5</v>
      </c>
      <c r="Q147" s="10">
        <f>3/24*OO[[#This Row],[73 (28JUN1985 00:00:00)-Water Temperature (C)]]*OO[[#This Row],[15]]/SUM(OO[15])</f>
        <v>1.4460545681661555E-5</v>
      </c>
      <c r="R147" s="10">
        <f>3/24*OO[[#This Row],[74 (28JUN1985 03:00:00)-Water Temperature (C)]]*OO[[#This Row],[16]]/SUM(OO[16])</f>
        <v>1.0076545448844387E-5</v>
      </c>
      <c r="S147" s="10">
        <f>3/24*OO[[#This Row],[75 (28JUN1985 06:00:00)-Water Temperature (C)]]*OO[[#This Row],[17]]/SUM(OO[17])</f>
        <v>8.0701956298185281E-6</v>
      </c>
      <c r="T147" s="10">
        <f>3/24*OO[[#This Row],[76 (28JUN1985 09:00:00)-Water Temperature (C)]]*OO[[#This Row],[18]]/SUM(OO[18])</f>
        <v>6.6466966013886696E-6</v>
      </c>
      <c r="U147" s="10">
        <f>3/24*OO[[#This Row],[77 (28JUN1985 12:00:00)-Water Temperature (C)]]*OO[[#This Row],[19]]/SUM(OO[19])</f>
        <v>5.5652222969915572E-6</v>
      </c>
      <c r="V147" s="10">
        <f>3/24000000*OO[[#This Row],[78 (28JUN1985 15:00:00)-Water Temperature (C)]]*OO[[#This Row],[20]]</f>
        <v>4.6336882036499994E-6</v>
      </c>
      <c r="W147" s="10">
        <f>3/24000000*OO[[#This Row],[79 (28JUN1985 18:00:00)-Water Temperature (C)]]*OO[[#This Row],[21]]</f>
        <v>3.818983524434999E-6</v>
      </c>
      <c r="X147" s="10">
        <f>3/24000000*OO[[#This Row],[80 (28JUN1985 21:00:00)-Water Temperature (C)]]*OO[[#This Row],[22]]</f>
        <v>3.06975273345E-6</v>
      </c>
      <c r="Y147" s="10">
        <f>3/24000000*OO[[#This Row],[81 (29JUN1985 00:00:00)-Water Temperature (C)]]*OO[[#This Row],[23]]</f>
        <v>2.4197287240534998E-6</v>
      </c>
      <c r="Z147" s="10">
        <f>3/24000000*OO[[#This Row],[82 (29JUN1985 03:00:00)-Water Temperature (C)]]*OO[[#This Row],[24]]</f>
        <v>1.906424588926E-6</v>
      </c>
      <c r="AA147" s="10">
        <f>3/24000000*OO[[#This Row],[83 (29JUN1985 06:00:00)-Water Temperature (C)]]*OO[[#This Row],[25]]</f>
        <v>1.5278622079424997E-6</v>
      </c>
      <c r="AB147" s="10">
        <f>3/24000000*OO[[#This Row],[84 (29JUN1985 09:00:00)-Water Temperature (C)]]*OO[[#This Row],[26]]</f>
        <v>1.27514632030425E-6</v>
      </c>
      <c r="AC147" s="10">
        <f>3/24000000*OO[[#This Row],[85 (29JUN1985 12:00:00)-Water Temperature (C)]]*OO[[#This Row],[27]]</f>
        <v>1.0841083590197499E-6</v>
      </c>
      <c r="AD147" s="10">
        <f>3/24000000*OO[[#This Row],[86 (29JUN1985 15:00:00)-Water Temperature (C)]]*OO[[#This Row],[28]]</f>
        <v>9.1908247471199998E-7</v>
      </c>
      <c r="AE147" s="10">
        <f>3/24000000*OO[[#This Row],[88 (29JUN1985 21:00:00)-Water Temperature (C)]]*OO[[#This Row],[30]]</f>
        <v>6.1741038901999993E-7</v>
      </c>
      <c r="AF147" s="10">
        <f>3/24000000*OO[[#This Row],[88 (29JUN1985 21:00:00)-Water Temperature (C)]]*OO[[#This Row],[30]]</f>
        <v>6.1741038901999993E-7</v>
      </c>
      <c r="AG147" s="10">
        <f>3/24000000*OO[[#This Row],[89 (30JUN1985 00:00:00)-Water Temperature (C)]]*OO[[#This Row],[31]]</f>
        <v>4.8715729422249995E-7</v>
      </c>
      <c r="AH147" s="10">
        <f>3/24000000*OO[[#This Row],[90 (30JUN1985 03:00:00)-Water Temperature (C)]]*OO[[#This Row],[32]]</f>
        <v>3.8496730722124994E-7</v>
      </c>
      <c r="AI147" s="10">
        <f>3/24000000*OO[[#This Row],[91 (30JUN1985 06:00:00)-Water Temperature (C)]]*OO[[#This Row],[33]]</f>
        <v>3.0915226135300001E-7</v>
      </c>
      <c r="AJ147" s="10">
        <f>3/24000000*OO[[#This Row],[92 (30JUN1985 09:00:00)-Water Temperature (C)]]*OO[[#This Row],[34]]</f>
        <v>2.5681953120524999E-7</v>
      </c>
      <c r="AK147" s="10">
        <f>3/24000000*OO[[#This Row],[93 (30JUN1985 12:00:00)-Water Temperature (C)]]*OO[[#This Row],[35]]</f>
        <v>2.1921852066884996E-7</v>
      </c>
      <c r="AL147" s="10">
        <f>3/24000000*OO[[#This Row],[94 (30JUN1985 15:00:00)-Water Temperature (C)]]*OO[[#This Row],[36]]</f>
        <v>1.8840664641971249E-7</v>
      </c>
      <c r="AM147" s="10">
        <f>3/24000000*OO[[#This Row],[95 (30JUN1985 18:00:00)-Water Temperature (C)]]*OO[[#This Row],[37]]</f>
        <v>1.5991834268865E-7</v>
      </c>
      <c r="AN147" s="10">
        <f>3/24000000*OO[[#This Row],[96 (30JUN1985 21:00:00)-Water Temperature (C)]]*OO[[#This Row],[38]]</f>
        <v>1.3159011879716251E-7</v>
      </c>
      <c r="AO147" s="10">
        <f>3/24000000*OO[[#This Row],[97 (01JUL1985 00:00:00)-Water Temperature (C)]]*OO[[#This Row],[39]]</f>
        <v>1.0615038884499999E-7</v>
      </c>
      <c r="AP147" s="10">
        <f>3/24000000*OO[[#This Row],[98 (01JUL1985 03:00:00)-Water Temperature (C)]]*OO[[#This Row],[40]]</f>
        <v>8.5782531662437496E-8</v>
      </c>
      <c r="AQ147" s="10">
        <f>3/24000000*OO[[#This Row],[99 (01JUL1985 06:00:00)-Water Temperature (C)]]*OO[[#This Row],[41]]</f>
        <v>7.0669251515625E-8</v>
      </c>
      <c r="AR147" s="10">
        <f>3/24000000*OO[[#This Row],[100 (01JUL1985 09:00:00)-Water Temperature (C)]]*OO[[#This Row],[42]]</f>
        <v>6.0781962457099982E-8</v>
      </c>
      <c r="AS147" s="10">
        <f>3/24000000*OO[[#This Row],[101 (01JUL1985 12:00:00)-Water Temperature (C)]]*OO[[#This Row],[43]]</f>
        <v>5.3684107392412495E-8</v>
      </c>
      <c r="AT147" s="10">
        <f>3/24000000*OO[[#This Row],[102 (01JUL1985 15:00:00)-Water Temperature (C)]]*OO[[#This Row],[44]]</f>
        <v>4.7469901455899998E-8</v>
      </c>
      <c r="AU147" s="10">
        <f>3/24000000*OO[[#This Row],[103 (01JUL1985 18:00:00)-Water Temperature (C)]]*OO[[#This Row],[45]]</f>
        <v>4.1614814906399997E-8</v>
      </c>
      <c r="AV147" s="10">
        <f>3/24000000*OO[[#This Row],[104 (01JUL1985 21:00:00)-Water Temperature (C)]]*OO[[#This Row],[46]]</f>
        <v>3.57160577784E-8</v>
      </c>
      <c r="AW147" s="10">
        <f>3/24000000*OO[[#This Row],[105 (02JUL1985 00:00:00)-Water Temperature (C)]]*OO[[#This Row],[47]]</f>
        <v>3.0432274050749998E-8</v>
      </c>
      <c r="AX147" s="10">
        <f>3/24000000*OO[[#This Row],[106 (02JUL1985 03:00:00)-Water Temperature (C)]]*OO[[#This Row],[48]]</f>
        <v>2.6036424229562501E-8</v>
      </c>
      <c r="AY147" s="10">
        <f>3/24000000*OO[[#This Row],[107 (02JUL1985 06:00:00)-Water Temperature (C)]]*OO[[#This Row],[49]]</f>
        <v>2.256752295609875E-8</v>
      </c>
      <c r="AZ147" s="10">
        <f>3/24000000*OO[[#This Row],[108 (02JUL1985 09:00:00)-Water Temperature (C)]]*OO[[#This Row],[50]]</f>
        <v>1.9825759632389998E-8</v>
      </c>
      <c r="BA147" s="10">
        <f>3/24000000*OO[[#This Row],[109 (02JUL1985 12:00:00)-Water Temperature (C)]]*OO[[#This Row],[51]]</f>
        <v>1.7830913011912501E-8</v>
      </c>
      <c r="BB147" s="10">
        <f>3/24000000*OO[[#This Row],[110 (02JUL1985 15:00:00)-Water Temperature (C)]]*OO[[#This Row],[52]]</f>
        <v>1.6234251948564999E-8</v>
      </c>
      <c r="BC147" s="10">
        <f>3/24000000*OO[[#This Row],[111 (02JUL1985 18:00:00)-Water Temperature (C)]]*OO[[#This Row],[53]]</f>
        <v>1.4682034869829998E-8</v>
      </c>
      <c r="BD147" s="10">
        <f>3/24000000*OO[[#This Row],[112 (02JUL1985 21:00:00)-Water Temperature (C)]]*OO[[#This Row],[54]]</f>
        <v>1.2893490738225E-8</v>
      </c>
      <c r="BE147" s="10">
        <f>3/24000000*OO[[#This Row],[113 (03JUL1985 00:00:00)-Water Temperature (C)]]*OO[[#This Row],[55]]</f>
        <v>1.106668010631E-8</v>
      </c>
      <c r="BF147" s="10">
        <f>3/24000000*OO[[#This Row],[114 (03JUL1985 03:00:00)-Water Temperature (C)]]*OO[[#This Row],[56]]</f>
        <v>9.4916693664E-9</v>
      </c>
      <c r="BG147" s="10">
        <f>3/24000000*OO[[#This Row],[115 (03JUL1985 06:00:00)-Water Temperature (C)]]*OO[[#This Row],[57]]</f>
        <v>8.2090427860525004E-9</v>
      </c>
      <c r="BH147" s="10">
        <f>3/24000000*OO[[#This Row],[116 (03JUL1985 09:00:00)-Water Temperature (C)]]*OO[[#This Row],[58]]</f>
        <v>7.2756587655900001E-9</v>
      </c>
      <c r="BI147" s="10">
        <f>3/24000000*OO[[#This Row],[117 (03JUL1985 12:00:00)-Water Temperature (C)]]*OO[[#This Row],[59]]</f>
        <v>6.5609148195250004E-9</v>
      </c>
      <c r="BJ147" s="10">
        <f>3/24000000*OO[[#This Row],[118 (03JUL1985 15:00:00)-Water Temperature (C)]]*OO[[#This Row],[60]]</f>
        <v>5.9124281571162491E-9</v>
      </c>
      <c r="BK147" s="10">
        <f>3/24000000*OO[[#This Row],[119 (03JUL1985 18:00:00)-Water Temperature (C)]]*OO[[#This Row],[61]]</f>
        <v>5.2587508285512499E-9</v>
      </c>
      <c r="BL147" s="10">
        <f>3/24000000*OO[[#This Row],[120 (03JUL1985 21:00:00)-Water Temperature (C)]]*OO[[#This Row],[62]]</f>
        <v>4.5637411352925002E-9</v>
      </c>
      <c r="BM147" s="10">
        <f>3/24000000*OO[[#This Row],[121 (04JUL1985 00:00:00)-Water Temperature (C)]]*OO[[#This Row],[63]]</f>
        <v>3.8973921129300003E-9</v>
      </c>
      <c r="BN147" s="10">
        <f>3/24000000*OO[[#This Row],[122 (04JUL1985 03:00:00)-Water Temperature (C)]]*OO[[#This Row],[64]]</f>
        <v>3.3143905960849992E-9</v>
      </c>
      <c r="BO147" s="10">
        <f>3/24000000*OO[[#This Row],[123 (04JUL1985 06:00:00)-Water Temperature (C)]]*OO[[#This Row],[65]]</f>
        <v>2.8476316597849996E-9</v>
      </c>
      <c r="BP147" s="10">
        <f>3/24000000*OO[[#This Row],[124 (04JUL1985 09:00:00)-Water Temperature (C)]]*OO[[#This Row],[66]]</f>
        <v>2.5412402522107505E-9</v>
      </c>
      <c r="BQ147" s="10">
        <f>3/24000000*OO[[#This Row],[125 (04JUL1985 12:00:00)-Water Temperature (C)]]*OO[[#This Row],[67]]</f>
        <v>2.3149604104687496E-9</v>
      </c>
      <c r="BR147" s="10">
        <f>3/24000000*OO[[#This Row],[126 (04JUL1985 15:00:00)-Water Temperature (C)]]*OO[[#This Row],[68]]</f>
        <v>2.0986495410264997E-9</v>
      </c>
      <c r="BS147" s="10">
        <f>3/24000000*OO[[#This Row],[127 (04JUL1985 18:00:00)-Water Temperature (C)]]*OO[[#This Row],[69]]</f>
        <v>1.8677225493382495E-9</v>
      </c>
      <c r="BT147" s="10">
        <f>3/24000000*OO[[#This Row],[128 (04JUL1985 21:00:00)-Water Temperature (C)]]*OO[[#This Row],[70]]</f>
        <v>1.6278837460481251E-9</v>
      </c>
      <c r="BU147" s="10">
        <f>3/24000000*OO[[#This Row],[129 (05JUL1985 00:00:00)-Water Temperature (C)]]*OO[[#This Row],[71]]</f>
        <v>1.3961925957322501E-9</v>
      </c>
      <c r="BV147" s="10">
        <f>3/24000000*OO[[#This Row],[130 (05JUL1985 03:00:00)-Water Temperature (C)]]*OO[[#This Row],[72]]</f>
        <v>1.200382937567E-9</v>
      </c>
      <c r="BW147" s="10">
        <f>3/24000000*OO[[#This Row],[131 (05JUL1985 06:00:00)-Water Temperature (C)]]*OO[[#This Row],[73]]</f>
        <v>1.0458001560374998E-9</v>
      </c>
      <c r="BX147" s="10">
        <f>3/24000000*OO[[#This Row],[132 (05JUL1985 09:00:00)-Water Temperature (C)]]*OO[[#This Row],[74]]</f>
        <v>9.431612020551249E-10</v>
      </c>
      <c r="BY147" s="10">
        <f>3/24000000*OO[[#This Row],[133 (05JUL1985 12:00:00)-Water Temperature (C)]]*OO[[#This Row],[75]]</f>
        <v>8.6684645091537499E-10</v>
      </c>
      <c r="BZ147" s="10">
        <f>3/24000000*OO[[#This Row],[134 (05JUL1985 15:00:00)-Water Temperature (C)]]*OO[[#This Row],[76]]</f>
        <v>8.0020928880424995E-10</v>
      </c>
      <c r="CA147" s="10">
        <f>3/24000000*OO[[#This Row],[135 (05JUL1985 18:00:00)-Water Temperature (C)]]*OO[[#This Row],[77]]</f>
        <v>7.314446641237499E-10</v>
      </c>
      <c r="CB147" s="10">
        <f>3/24000000*OO[[#This Row],[136 (05JUL1985 21:00:00)-Water Temperature (C)]]*OO[[#This Row],[78]]</f>
        <v>6.5162624378799995E-10</v>
      </c>
      <c r="CC147" s="10">
        <f>3/24000000*OO[[#This Row],[137 (06JUL1985 00:00:00)-Water Temperature (C)]]*OO[[#This Row],[79]]</f>
        <v>5.7026450688249998E-10</v>
      </c>
      <c r="CD147" s="10">
        <f>3/24000000*OO[[#This Row],[138 (06JUL1985 03:00:00)-Water Temperature (C)]]*OO[[#This Row],[80]]</f>
        <v>5.0021022666374998E-10</v>
      </c>
      <c r="CE147" s="10">
        <f>3/24000000*OO[[#This Row],[139 (06JUL1985 06:00:00)-Water Temperature (C)]]*OO[[#This Row],[81]]</f>
        <v>4.4667418295250004E-10</v>
      </c>
      <c r="CF147" s="10">
        <f>3/24000000*OO[[#This Row],[140 (06JUL1985 09:00:00)-Water Temperature (C)]]*OO[[#This Row],[82]]</f>
        <v>4.16008297317E-10</v>
      </c>
      <c r="CG147" s="10">
        <f>3/24000000*OO[[#This Row],[141 (06JUL1985 12:00:00)-Water Temperature (C)]]*OO[[#This Row],[83]]</f>
        <v>3.9435657073662501E-10</v>
      </c>
      <c r="CH147" s="10">
        <f>3/24000000*OO[[#This Row],[142 (06JUL1985 15:00:00)-Water Temperature (C)]]*OO[[#This Row],[84]]</f>
        <v>3.7235493763324994E-10</v>
      </c>
      <c r="CI147" s="10">
        <f>3/24000000*OO[[#This Row],[143 (06JUL1985 18:00:00)-Water Temperature (C)]]*OO[[#This Row],[85]]</f>
        <v>3.4620541793437502E-10</v>
      </c>
      <c r="CJ147" s="10">
        <f>3/24000000*OO[[#This Row],[144 (06JUL1985 21:00:00)-Water Temperature (C)]]*OO[[#This Row],[86]]</f>
        <v>3.1234515842587494E-10</v>
      </c>
      <c r="CK147" s="10">
        <f>3/24000000*OO[[#This Row],[145 (07JUL1985 00:00:00)-Water Temperature (C)]]*OO[[#This Row],[87]]</f>
        <v>2.7621701585919999E-10</v>
      </c>
      <c r="CL147" s="10">
        <f>3/24000000*OO[[#This Row],[146 (07JUL1985 03:00:00)-Water Temperature (C)]]*OO[[#This Row],[88]]</f>
        <v>2.4361323349702496E-10</v>
      </c>
      <c r="CM147" s="10">
        <f>3/24000000*OO[[#This Row],[147 (07JUL1985 06:00:00)-Water Temperature (C)]]*OO[[#This Row],[89]]</f>
        <v>2.1721196889805E-10</v>
      </c>
      <c r="CN147" s="10">
        <f>3/24000000*OO[[#This Row],[148 (07JUL1985 09:00:00)-Water Temperature (C)]]*OO[[#This Row],[90]]</f>
        <v>1.97369019716625E-10</v>
      </c>
      <c r="CO147" s="10">
        <f>3/24000000*OO[[#This Row],[149 (07JUL1985 12:00:00)-Water Temperature (C)]]*OO[[#This Row],[91]]</f>
        <v>1.8378645124887499E-10</v>
      </c>
      <c r="CP147" s="10">
        <f>3/24000000*OO[[#This Row],[150 (07JUL1985 15:00:00)-Water Temperature (C)]]*OO[[#This Row],[92]]</f>
        <v>1.74667490869225E-10</v>
      </c>
      <c r="CQ147" s="10">
        <f>3/24000000*OO[[#This Row],[151 (07JUL1985 18:00:00)-Water Temperature (C)]]*OO[[#This Row],[93]]</f>
        <v>1.6335536932812497E-10</v>
      </c>
      <c r="CR147" s="10">
        <f>3/24000000*OO[[#This Row],[152 (07JUL1985 21:00:00)-Water Temperature (C)]]*OO[[#This Row],[94]]</f>
        <v>1.486221391818E-10</v>
      </c>
      <c r="CS147" s="10">
        <f>3/24000000*OO[[#This Row],[153 (08JUL1985 00:00:00)-Water Temperature (C)]]*OO[[#This Row],[95]]</f>
        <v>1.3369232270993749E-10</v>
      </c>
      <c r="CT147" s="10">
        <f>3/24000000*OO[[#This Row],[154 (08JUL1985 03:00:00)-Water Temperature (C)]]*OO[[#This Row],[96]]</f>
        <v>1.20291671875875E-10</v>
      </c>
      <c r="CU147" s="10">
        <f>3/24000000*OO[[#This Row],[155 (08JUL1985 06:00:00)-Water Temperature (C)]]*OO[[#This Row],[97]]</f>
        <v>1.0892139456899999E-10</v>
      </c>
      <c r="CV147" s="10">
        <f>3/24000000*OO[[#This Row],[156 (08JUL1985 09:00:00)-Water Temperature (C)]]*OO[[#This Row],[98]]</f>
        <v>1.0227321001527501E-10</v>
      </c>
      <c r="CW147" s="10">
        <f>3/24000000*OO[[#This Row],[157 (08JUL1985 12:00:00)-Water Temperature (C)]]*OO[[#This Row],[99]]</f>
        <v>9.8622066470624986E-11</v>
      </c>
    </row>
    <row r="148" spans="1:101" x14ac:dyDescent="0.35">
      <c r="A148" t="s">
        <v>153</v>
      </c>
      <c r="B148">
        <v>822.18880000000001</v>
      </c>
      <c r="C148" s="10">
        <f>3/24*OO[[#This Row],[59 (26JUN1985 06:00:00)-Water Temperature (C)]]*OO[[#This Row],[1]]/SUM(OO[1])</f>
        <v>0</v>
      </c>
      <c r="D148" s="10">
        <f>3/24*OO[[#This Row],[60 (26JUN1985 09:00:00)-Water Temperature (C)]]*OO[[#This Row],[2]]/SUM(OO[2])</f>
        <v>0</v>
      </c>
      <c r="E148" s="10">
        <f>3/24*OO[[#This Row],[61 (26JUN1985 12:00:00)-Water Temperature (C)]]*OO[[#This Row],[3]]/SUM(OO[3])</f>
        <v>0</v>
      </c>
      <c r="F148" s="10">
        <f>3/24*OO[[#This Row],[62 (26JUN1985 15:00:00)-Water Temperature (C)]]*OO[[#This Row],[4]]/SUM(OO[4])</f>
        <v>2.5265922198239292E-38</v>
      </c>
      <c r="G148" s="10">
        <f>3/24*OO[[#This Row],[63 (26JUN1985 18:00:00)-Water Temperature (C)]]*OO[[#This Row],[5]]/SUM(OO[5])</f>
        <v>2.1166906086115913E-25</v>
      </c>
      <c r="H148" s="10">
        <f>3/24*OO[[#This Row],[64 (26JUN1985 21:00:00)-Water Temperature (C)]]*OO[[#This Row],[6]]/SUM(OO[6])</f>
        <v>1.1545019763828548E-12</v>
      </c>
      <c r="I148" s="10">
        <f>3/24*OO[[#This Row],[65 (27JUN1985 00:00:00)-Water Temperature (C)]]*OO[[#This Row],[7]]/SUM(OO[7])</f>
        <v>6.8796811856847086E-6</v>
      </c>
      <c r="J148" s="10">
        <f>3/24*OO[[#This Row],[66 (27JUN1985 03:00:00)-Water Temperature (C)]]*OO[[#This Row],[8]]/SUM(OO[8])</f>
        <v>2.3063603015900424E-3</v>
      </c>
      <c r="K148" s="10">
        <f>3/24*OO[[#This Row],[67 (27JUN1985 06:00:00)-Water Temperature (C)]]*OO[[#This Row],[9]]/SUM(OO[9])</f>
        <v>4.0171638609077839E-2</v>
      </c>
      <c r="L148" s="10">
        <f>3/24*OO[[#This Row],[68 (27JUN1985 09:00:00)-Water Temperature (C)]]*OO[[#This Row],[10]]/SUM(OO[10])</f>
        <v>0.10649660534300123</v>
      </c>
      <c r="M148" s="10">
        <f>3/24*OO[[#This Row],[69 (27JUN1985 12:00:00)-Water Temperature (C)]]*OO[[#This Row],[11]]/SUM(OO[11])</f>
        <v>7.2683692859120685E-2</v>
      </c>
      <c r="N148" s="10">
        <f>3/24*OO[[#This Row],[70 (27JUN1985 15:00:00)-Water Temperature (C)]]*OO[[#This Row],[12]]/SUM(OO[12])</f>
        <v>1.7470825738235496E-2</v>
      </c>
      <c r="O148" s="10">
        <f>3/24*OO[[#This Row],[71 (27JUN1985 18:00:00)-Water Temperature (C)]]*OO[[#This Row],[13]]/SUM(OO[13])</f>
        <v>1.8799976457494942E-3</v>
      </c>
      <c r="P148" s="10">
        <f>3/24*OO[[#This Row],[72 (27JUN1985 21:00:00)-Water Temperature (C)]]*OO[[#This Row],[14]]/SUM(OO[14])</f>
        <v>1.2238356636964904E-4</v>
      </c>
      <c r="Q148" s="10">
        <f>3/24*OO[[#This Row],[73 (28JUN1985 00:00:00)-Water Temperature (C)]]*OO[[#This Row],[15]]/SUM(OO[15])</f>
        <v>1.8617580550050245E-5</v>
      </c>
      <c r="R148" s="10">
        <f>3/24*OO[[#This Row],[74 (28JUN1985 03:00:00)-Water Temperature (C)]]*OO[[#This Row],[16]]/SUM(OO[16])</f>
        <v>1.2157182368068547E-5</v>
      </c>
      <c r="S148" s="10">
        <f>3/24*OO[[#This Row],[75 (28JUN1985 06:00:00)-Water Temperature (C)]]*OO[[#This Row],[17]]/SUM(OO[17])</f>
        <v>9.7032317656448043E-6</v>
      </c>
      <c r="T148" s="10">
        <f>3/24*OO[[#This Row],[76 (28JUN1985 09:00:00)-Water Temperature (C)]]*OO[[#This Row],[18]]/SUM(OO[18])</f>
        <v>7.9853661091821828E-6</v>
      </c>
      <c r="U148" s="10">
        <f>3/24*OO[[#This Row],[77 (28JUN1985 12:00:00)-Water Temperature (C)]]*OO[[#This Row],[19]]/SUM(OO[19])</f>
        <v>6.682364025886193E-6</v>
      </c>
      <c r="V148" s="10">
        <f>3/24000000*OO[[#This Row],[78 (28JUN1985 15:00:00)-Water Temperature (C)]]*OO[[#This Row],[20]]</f>
        <v>5.5672715509925002E-6</v>
      </c>
      <c r="W148" s="10">
        <f>3/24000000*OO[[#This Row],[79 (28JUN1985 18:00:00)-Water Temperature (C)]]*OO[[#This Row],[21]]</f>
        <v>4.5941307469312493E-6</v>
      </c>
      <c r="X148" s="10">
        <f>3/24000000*OO[[#This Row],[80 (28JUN1985 21:00:00)-Water Temperature (C)]]*OO[[#This Row],[22]]</f>
        <v>3.6971956113662496E-6</v>
      </c>
      <c r="Y148" s="10">
        <f>3/24000000*OO[[#This Row],[81 (29JUN1985 00:00:00)-Water Temperature (C)]]*OO[[#This Row],[23]]</f>
        <v>2.9165204743537501E-6</v>
      </c>
      <c r="Z148" s="10">
        <f>3/24000000*OO[[#This Row],[82 (29JUN1985 03:00:00)-Water Temperature (C)]]*OO[[#This Row],[24]]</f>
        <v>2.2968130987423749E-6</v>
      </c>
      <c r="AA148" s="10">
        <f>3/24000000*OO[[#This Row],[83 (29JUN1985 06:00:00)-Water Temperature (C)]]*OO[[#This Row],[25]]</f>
        <v>1.8375638028929999E-6</v>
      </c>
      <c r="AB148" s="10">
        <f>3/24000000*OO[[#This Row],[84 (29JUN1985 09:00:00)-Water Temperature (C)]]*OO[[#This Row],[26]]</f>
        <v>1.5310488432759998E-6</v>
      </c>
      <c r="AC148" s="10">
        <f>3/24000000*OO[[#This Row],[85 (29JUN1985 12:00:00)-Water Temperature (C)]]*OO[[#This Row],[27]]</f>
        <v>1.3005614684328752E-6</v>
      </c>
      <c r="AD148" s="10">
        <f>3/24000000*OO[[#This Row],[86 (29JUN1985 15:00:00)-Water Temperature (C)]]*OO[[#This Row],[28]]</f>
        <v>1.1034497103206251E-6</v>
      </c>
      <c r="AE148" s="10">
        <f>3/24000000*OO[[#This Row],[88 (29JUN1985 21:00:00)-Water Temperature (C)]]*OO[[#This Row],[30]]</f>
        <v>7.4330521190625007E-7</v>
      </c>
      <c r="AF148" s="10">
        <f>3/24000000*OO[[#This Row],[88 (29JUN1985 21:00:00)-Water Temperature (C)]]*OO[[#This Row],[30]]</f>
        <v>7.4330521190625007E-7</v>
      </c>
      <c r="AG148" s="10">
        <f>3/24000000*OO[[#This Row],[89 (30JUN1985 00:00:00)-Water Temperature (C)]]*OO[[#This Row],[31]]</f>
        <v>5.8702668622262501E-7</v>
      </c>
      <c r="AH148" s="10">
        <f>3/24000000*OO[[#This Row],[90 (30JUN1985 03:00:00)-Water Temperature (C)]]*OO[[#This Row],[32]]</f>
        <v>4.6351853720499992E-7</v>
      </c>
      <c r="AI148" s="10">
        <f>3/24000000*OO[[#This Row],[91 (30JUN1985 06:00:00)-Water Temperature (C)]]*OO[[#This Row],[33]]</f>
        <v>3.7168366189399997E-7</v>
      </c>
      <c r="AJ148" s="10">
        <f>3/24000000*OO[[#This Row],[92 (30JUN1985 09:00:00)-Water Temperature (C)]]*OO[[#This Row],[34]]</f>
        <v>3.0824041075649997E-7</v>
      </c>
      <c r="AK148" s="10">
        <f>3/24000000*OO[[#This Row],[93 (30JUN1985 12:00:00)-Water Temperature (C)]]*OO[[#This Row],[35]]</f>
        <v>2.6275786486012499E-7</v>
      </c>
      <c r="AL148" s="10">
        <f>3/24000000*OO[[#This Row],[94 (30JUN1985 15:00:00)-Water Temperature (C)]]*OO[[#This Row],[36]]</f>
        <v>2.258088066333E-7</v>
      </c>
      <c r="AM148" s="10">
        <f>3/24000000*OO[[#This Row],[95 (30JUN1985 18:00:00)-Water Temperature (C)]]*OO[[#This Row],[37]]</f>
        <v>1.9186164235563748E-7</v>
      </c>
      <c r="AN148" s="10">
        <f>3/24000000*OO[[#This Row],[96 (30JUN1985 21:00:00)-Water Temperature (C)]]*OO[[#This Row],[38]]</f>
        <v>1.580737468902375E-7</v>
      </c>
      <c r="AO148" s="10">
        <f>3/24000000*OO[[#This Row],[97 (01JUL1985 00:00:00)-Water Temperature (C)]]*OO[[#This Row],[39]]</f>
        <v>1.2759764216579998E-7</v>
      </c>
      <c r="AP148" s="10">
        <f>3/24000000*OO[[#This Row],[98 (01JUL1985 03:00:00)-Water Temperature (C)]]*OO[[#This Row],[40]]</f>
        <v>1.0303538039377499E-7</v>
      </c>
      <c r="AQ148" s="10">
        <f>3/24000000*OO[[#This Row],[99 (01JUL1985 06:00:00)-Water Temperature (C)]]*OO[[#This Row],[41]]</f>
        <v>8.47053506885E-8</v>
      </c>
      <c r="AR148" s="10">
        <f>3/24000000*OO[[#This Row],[100 (01JUL1985 09:00:00)-Water Temperature (C)]]*OO[[#This Row],[42]]</f>
        <v>7.2673206657499993E-8</v>
      </c>
      <c r="AS148" s="10">
        <f>3/24000000*OO[[#This Row],[101 (01JUL1985 12:00:00)-Water Temperature (C)]]*OO[[#This Row],[43]]</f>
        <v>6.4064465258999994E-8</v>
      </c>
      <c r="AT148" s="10">
        <f>3/24000000*OO[[#This Row],[102 (01JUL1985 15:00:00)-Water Temperature (C)]]*OO[[#This Row],[44]]</f>
        <v>5.6629316972899997E-8</v>
      </c>
      <c r="AU148" s="10">
        <f>3/24000000*OO[[#This Row],[103 (01JUL1985 18:00:00)-Water Temperature (C)]]*OO[[#This Row],[45]]</f>
        <v>4.9687994317362492E-8</v>
      </c>
      <c r="AV148" s="10">
        <f>3/24000000*OO[[#This Row],[104 (01JUL1985 21:00:00)-Water Temperature (C)]]*OO[[#This Row],[46]]</f>
        <v>4.268902530563749E-8</v>
      </c>
      <c r="AW148" s="10">
        <f>3/24000000*OO[[#This Row],[105 (02JUL1985 00:00:00)-Water Temperature (C)]]*OO[[#This Row],[47]]</f>
        <v>3.6397775926162498E-8</v>
      </c>
      <c r="AX148" s="10">
        <f>3/24000000*OO[[#This Row],[106 (02JUL1985 03:00:00)-Water Temperature (C)]]*OO[[#This Row],[48]]</f>
        <v>3.1117592355750003E-8</v>
      </c>
      <c r="AY148" s="10">
        <f>3/24000000*OO[[#This Row],[107 (02JUL1985 06:00:00)-Water Temperature (C)]]*OO[[#This Row],[49]]</f>
        <v>2.6929152272924999E-8</v>
      </c>
      <c r="AZ148" s="10">
        <f>3/24000000*OO[[#This Row],[108 (02JUL1985 09:00:00)-Water Temperature (C)]]*OO[[#This Row],[50]]</f>
        <v>2.3622275431866249E-8</v>
      </c>
      <c r="BA148" s="10">
        <f>3/24000000*OO[[#This Row],[109 (02JUL1985 12:00:00)-Water Temperature (C)]]*OO[[#This Row],[51]]</f>
        <v>2.1232848935427503E-8</v>
      </c>
      <c r="BB148" s="10">
        <f>3/24000000*OO[[#This Row],[110 (02JUL1985 15:00:00)-Water Temperature (C)]]*OO[[#This Row],[52]]</f>
        <v>1.9331318242697497E-8</v>
      </c>
      <c r="BC148" s="10">
        <f>3/24000000*OO[[#This Row],[111 (02JUL1985 18:00:00)-Water Temperature (C)]]*OO[[#This Row],[53]]</f>
        <v>1.7501210997619996E-8</v>
      </c>
      <c r="BD148" s="10">
        <f>3/24000000*OO[[#This Row],[112 (02JUL1985 21:00:00)-Water Temperature (C)]]*OO[[#This Row],[54]]</f>
        <v>1.5390661122053748E-8</v>
      </c>
      <c r="BE148" s="10">
        <f>3/24000000*OO[[#This Row],[113 (03JUL1985 00:00:00)-Water Temperature (C)]]*OO[[#This Row],[55]]</f>
        <v>1.3216746990131249E-8</v>
      </c>
      <c r="BF148" s="10">
        <f>3/24000000*OO[[#This Row],[114 (03JUL1985 03:00:00)-Water Temperature (C)]]*OO[[#This Row],[56]]</f>
        <v>1.1333542185674999E-8</v>
      </c>
      <c r="BG148" s="10">
        <f>3/24000000*OO[[#This Row],[115 (03JUL1985 06:00:00)-Water Temperature (C)]]*OO[[#This Row],[57]]</f>
        <v>9.7930166020312503E-9</v>
      </c>
      <c r="BH148" s="10">
        <f>3/24000000*OO[[#This Row],[116 (03JUL1985 09:00:00)-Water Temperature (C)]]*OO[[#This Row],[58]]</f>
        <v>8.6713298216712499E-9</v>
      </c>
      <c r="BI148" s="10">
        <f>3/24000000*OO[[#This Row],[117 (03JUL1985 12:00:00)-Water Temperature (C)]]*OO[[#This Row],[59]]</f>
        <v>7.8134725684800002E-9</v>
      </c>
      <c r="BJ148" s="10">
        <f>3/24000000*OO[[#This Row],[118 (03JUL1985 15:00:00)-Water Temperature (C)]]*OO[[#This Row],[60]]</f>
        <v>7.0458650576249995E-9</v>
      </c>
      <c r="BK148" s="10">
        <f>3/24000000*OO[[#This Row],[119 (03JUL1985 18:00:00)-Water Temperature (C)]]*OO[[#This Row],[61]]</f>
        <v>6.2729092501912493E-9</v>
      </c>
      <c r="BL148" s="10">
        <f>3/24000000*OO[[#This Row],[120 (03JUL1985 21:00:00)-Water Temperature (C)]]*OO[[#This Row],[62]]</f>
        <v>5.4502015281912505E-9</v>
      </c>
      <c r="BM148" s="10">
        <f>3/24000000*OO[[#This Row],[121 (04JUL1985 00:00:00)-Water Temperature (C)]]*OO[[#This Row],[63]]</f>
        <v>4.6601080860750006E-9</v>
      </c>
      <c r="BN148" s="10">
        <f>3/24000000*OO[[#This Row],[122 (04JUL1985 03:00:00)-Water Temperature (C)]]*OO[[#This Row],[64]]</f>
        <v>3.9630120322975005E-9</v>
      </c>
      <c r="BO148" s="10">
        <f>3/24000000*OO[[#This Row],[123 (04JUL1985 06:00:00)-Water Temperature (C)]]*OO[[#This Row],[65]]</f>
        <v>3.4004646250224996E-9</v>
      </c>
      <c r="BP148" s="10">
        <f>3/24000000*OO[[#This Row],[124 (04JUL1985 09:00:00)-Water Temperature (C)]]*OO[[#This Row],[66]]</f>
        <v>3.0288893963300003E-9</v>
      </c>
      <c r="BQ148" s="10">
        <f>3/24000000*OO[[#This Row],[125 (04JUL1985 12:00:00)-Water Temperature (C)]]*OO[[#This Row],[67]]</f>
        <v>2.7559236402400001E-9</v>
      </c>
      <c r="BR148" s="10">
        <f>3/24000000*OO[[#This Row],[126 (04JUL1985 15:00:00)-Water Temperature (C)]]*OO[[#This Row],[68]]</f>
        <v>2.4995399881838745E-9</v>
      </c>
      <c r="BS148" s="10">
        <f>3/24000000*OO[[#This Row],[127 (04JUL1985 18:00:00)-Water Temperature (C)]]*OO[[#This Row],[69]]</f>
        <v>2.2272195407857497E-9</v>
      </c>
      <c r="BT148" s="10">
        <f>3/24000000*OO[[#This Row],[128 (04JUL1985 21:00:00)-Water Temperature (C)]]*OO[[#This Row],[70]]</f>
        <v>1.943700662325375E-9</v>
      </c>
      <c r="BU148" s="10">
        <f>3/24000000*OO[[#This Row],[129 (05JUL1985 00:00:00)-Water Temperature (C)]]*OO[[#This Row],[71]]</f>
        <v>1.6677923668559997E-9</v>
      </c>
      <c r="BV148" s="10">
        <f>3/24000000*OO[[#This Row],[130 (05JUL1985 03:00:00)-Water Temperature (C)]]*OO[[#This Row],[72]]</f>
        <v>1.433013829953625E-9</v>
      </c>
      <c r="BW148" s="10">
        <f>3/24000000*OO[[#This Row],[131 (05JUL1985 06:00:00)-Water Temperature (C)]]*OO[[#This Row],[73]]</f>
        <v>1.2467320112486252E-9</v>
      </c>
      <c r="BX148" s="10">
        <f>3/24000000*OO[[#This Row],[132 (05JUL1985 09:00:00)-Water Temperature (C)]]*OO[[#This Row],[74]]</f>
        <v>1.1226437959614999E-9</v>
      </c>
      <c r="BY148" s="10">
        <f>3/24000000*OO[[#This Row],[133 (05JUL1985 12:00:00)-Water Temperature (C)]]*OO[[#This Row],[75]]</f>
        <v>1.030670523532E-9</v>
      </c>
      <c r="BZ148" s="10">
        <f>3/24000000*OO[[#This Row],[134 (05JUL1985 15:00:00)-Water Temperature (C)]]*OO[[#This Row],[76]]</f>
        <v>9.5143780292137517E-10</v>
      </c>
      <c r="CA148" s="10">
        <f>3/24000000*OO[[#This Row],[135 (05JUL1985 18:00:00)-Water Temperature (C)]]*OO[[#This Row],[77]]</f>
        <v>8.7035421236912503E-10</v>
      </c>
      <c r="CB148" s="10">
        <f>3/24000000*OO[[#This Row],[136 (05JUL1985 21:00:00)-Water Temperature (C)]]*OO[[#This Row],[78]]</f>
        <v>7.7621461538249993E-10</v>
      </c>
      <c r="CC148" s="10">
        <f>3/24000000*OO[[#This Row],[137 (06JUL1985 00:00:00)-Water Temperature (C)]]*OO[[#This Row],[79]]</f>
        <v>6.7975797398600004E-10</v>
      </c>
      <c r="CD148" s="10">
        <f>3/24000000*OO[[#This Row],[138 (06JUL1985 03:00:00)-Water Temperature (C)]]*OO[[#This Row],[80]]</f>
        <v>5.9574572305037492E-10</v>
      </c>
      <c r="CE148" s="10">
        <f>3/24000000*OO[[#This Row],[139 (06JUL1985 06:00:00)-Water Temperature (C)]]*OO[[#This Row],[81]]</f>
        <v>5.3108600299212501E-10</v>
      </c>
      <c r="CF148" s="10">
        <f>3/24000000*OO[[#This Row],[140 (06JUL1985 09:00:00)-Water Temperature (C)]]*OO[[#This Row],[82]]</f>
        <v>4.9382581029199991E-10</v>
      </c>
      <c r="CG148" s="10">
        <f>3/24000000*OO[[#This Row],[141 (06JUL1985 12:00:00)-Water Temperature (C)]]*OO[[#This Row],[83]]</f>
        <v>4.6771189378124997E-10</v>
      </c>
      <c r="CH148" s="10">
        <f>3/24000000*OO[[#This Row],[142 (06JUL1985 15:00:00)-Water Temperature (C)]]*OO[[#This Row],[84]]</f>
        <v>4.4194530192499995E-10</v>
      </c>
      <c r="CI148" s="10">
        <f>3/24000000*OO[[#This Row],[143 (06JUL1985 18:00:00)-Water Temperature (C)]]*OO[[#This Row],[85]]</f>
        <v>4.1143374026062503E-10</v>
      </c>
      <c r="CJ148" s="10">
        <f>3/24000000*OO[[#This Row],[144 (06JUL1985 21:00:00)-Water Temperature (C)]]*OO[[#This Row],[86]]</f>
        <v>3.7174203298574998E-10</v>
      </c>
      <c r="CK148" s="10">
        <f>3/24000000*OO[[#This Row],[145 (07JUL1985 00:00:00)-Water Temperature (C)]]*OO[[#This Row],[87]]</f>
        <v>3.2903173156799995E-10</v>
      </c>
      <c r="CL148" s="10">
        <f>3/24000000*OO[[#This Row],[146 (07JUL1985 03:00:00)-Water Temperature (C)]]*OO[[#This Row],[88]]</f>
        <v>2.9002367487812505E-10</v>
      </c>
      <c r="CM148" s="10">
        <f>3/24000000*OO[[#This Row],[147 (07JUL1985 06:00:00)-Water Temperature (C)]]*OO[[#This Row],[89]]</f>
        <v>2.58232776701E-10</v>
      </c>
      <c r="CN148" s="10">
        <f>3/24000000*OO[[#This Row],[148 (07JUL1985 09:00:00)-Water Temperature (C)]]*OO[[#This Row],[90]]</f>
        <v>2.3430694144392499E-10</v>
      </c>
      <c r="CO148" s="10">
        <f>3/24000000*OO[[#This Row],[149 (07JUL1985 12:00:00)-Water Temperature (C)]]*OO[[#This Row],[91]]</f>
        <v>2.1786919632869999E-10</v>
      </c>
      <c r="CP148" s="10">
        <f>3/24000000*OO[[#This Row],[150 (07JUL1985 15:00:00)-Water Temperature (C)]]*OO[[#This Row],[92]]</f>
        <v>2.069551073891875E-10</v>
      </c>
      <c r="CQ148" s="10">
        <f>3/24000000*OO[[#This Row],[151 (07JUL1985 18:00:00)-Water Temperature (C)]]*OO[[#This Row],[93]]</f>
        <v>1.9376317017982497E-10</v>
      </c>
      <c r="CR148" s="10">
        <f>3/24000000*OO[[#This Row],[152 (07JUL1985 21:00:00)-Water Temperature (C)]]*OO[[#This Row],[94]]</f>
        <v>1.765944231522E-10</v>
      </c>
      <c r="CS148" s="10">
        <f>3/24000000*OO[[#This Row],[153 (08JUL1985 00:00:00)-Water Temperature (C)]]*OO[[#This Row],[95]]</f>
        <v>1.5891663791947497E-10</v>
      </c>
      <c r="CT148" s="10">
        <f>3/24000000*OO[[#This Row],[154 (08JUL1985 03:00:00)-Water Temperature (C)]]*OO[[#This Row],[96]]</f>
        <v>1.4295022546632501E-10</v>
      </c>
      <c r="CU148" s="10">
        <f>3/24000000*OO[[#This Row],[155 (08JUL1985 06:00:00)-Water Temperature (C)]]*OO[[#This Row],[97]]</f>
        <v>1.2930550075878749E-10</v>
      </c>
      <c r="CV148" s="10">
        <f>3/24000000*OO[[#This Row],[156 (08JUL1985 09:00:00)-Water Temperature (C)]]*OO[[#This Row],[98]]</f>
        <v>1.2116641496040001E-10</v>
      </c>
      <c r="CW148" s="10">
        <f>3/24000000*OO[[#This Row],[157 (08JUL1985 12:00:00)-Water Temperature (C)]]*OO[[#This Row],[99]]</f>
        <v>1.1667900181837498E-10</v>
      </c>
    </row>
    <row r="149" spans="1:101" x14ac:dyDescent="0.35">
      <c r="A149" t="s">
        <v>154</v>
      </c>
      <c r="B149">
        <v>915.04010000000005</v>
      </c>
      <c r="C149" s="10">
        <f>3/24*OO[[#This Row],[59 (26JUN1985 06:00:00)-Water Temperature (C)]]*OO[[#This Row],[1]]/SUM(OO[1])</f>
        <v>0</v>
      </c>
      <c r="D149" s="10">
        <f>3/24*OO[[#This Row],[60 (26JUN1985 09:00:00)-Water Temperature (C)]]*OO[[#This Row],[2]]/SUM(OO[2])</f>
        <v>0</v>
      </c>
      <c r="E149" s="10">
        <f>3/24*OO[[#This Row],[61 (26JUN1985 12:00:00)-Water Temperature (C)]]*OO[[#This Row],[3]]/SUM(OO[3])</f>
        <v>0</v>
      </c>
      <c r="F149" s="10">
        <f>3/24*OO[[#This Row],[62 (26JUN1985 15:00:00)-Water Temperature (C)]]*OO[[#This Row],[4]]/SUM(OO[4])</f>
        <v>3.1665575505618386E-39</v>
      </c>
      <c r="G149" s="10">
        <f>3/24*OO[[#This Row],[63 (26JUN1985 18:00:00)-Water Temperature (C)]]*OO[[#This Row],[5]]/SUM(OO[5])</f>
        <v>2.9994079790042849E-26</v>
      </c>
      <c r="H149" s="10">
        <f>3/24*OO[[#This Row],[64 (26JUN1985 21:00:00)-Water Temperature (C)]]*OO[[#This Row],[6]]/SUM(OO[6])</f>
        <v>1.7452228096029842E-13</v>
      </c>
      <c r="I149" s="10">
        <f>3/24*OO[[#This Row],[65 (27JUN1985 00:00:00)-Water Temperature (C)]]*OO[[#This Row],[7]]/SUM(OO[7])</f>
        <v>3.4050286874247324E-6</v>
      </c>
      <c r="J149" s="10">
        <f>3/24*OO[[#This Row],[66 (27JUN1985 03:00:00)-Water Temperature (C)]]*OO[[#This Row],[8]]/SUM(OO[8])</f>
        <v>1.5221749624548225E-3</v>
      </c>
      <c r="K149" s="10">
        <f>3/24*OO[[#This Row],[67 (27JUN1985 06:00:00)-Water Temperature (C)]]*OO[[#This Row],[9]]/SUM(OO[9])</f>
        <v>3.179129268085315E-2</v>
      </c>
      <c r="L149" s="10">
        <f>3/24*OO[[#This Row],[68 (27JUN1985 09:00:00)-Water Temperature (C)]]*OO[[#This Row],[10]]/SUM(OO[10])</f>
        <v>9.6770348485567578E-2</v>
      </c>
      <c r="M149" s="10">
        <f>3/24*OO[[#This Row],[69 (27JUN1985 12:00:00)-Water Temperature (C)]]*OO[[#This Row],[11]]/SUM(OO[11])</f>
        <v>7.3811406420649664E-2</v>
      </c>
      <c r="N149" s="10">
        <f>3/24*OO[[#This Row],[70 (27JUN1985 15:00:00)-Water Temperature (C)]]*OO[[#This Row],[12]]/SUM(OO[12])</f>
        <v>1.9465317479896684E-2</v>
      </c>
      <c r="O149" s="10">
        <f>3/24*OO[[#This Row],[71 (27JUN1985 18:00:00)-Water Temperature (C)]]*OO[[#This Row],[13]]/SUM(OO[13])</f>
        <v>2.2595148310756413E-3</v>
      </c>
      <c r="P149" s="10">
        <f>3/24*OO[[#This Row],[72 (27JUN1985 21:00:00)-Water Temperature (C)]]*OO[[#This Row],[14]]/SUM(OO[14])</f>
        <v>1.5104142365548681E-4</v>
      </c>
      <c r="Q149" s="10">
        <f>3/24*OO[[#This Row],[73 (28JUN1985 00:00:00)-Water Temperature (C)]]*OO[[#This Row],[15]]/SUM(OO[15])</f>
        <v>1.9143260333999488E-5</v>
      </c>
      <c r="R149" s="10">
        <f>3/24*OO[[#This Row],[74 (28JUN1985 03:00:00)-Water Temperature (C)]]*OO[[#This Row],[16]]/SUM(OO[16])</f>
        <v>1.162247566398482E-5</v>
      </c>
      <c r="S149" s="10">
        <f>3/24*OO[[#This Row],[75 (28JUN1985 06:00:00)-Water Temperature (C)]]*OO[[#This Row],[17]]/SUM(OO[17])</f>
        <v>9.2400205382298418E-6</v>
      </c>
      <c r="T149" s="10">
        <f>3/24*OO[[#This Row],[76 (28JUN1985 09:00:00)-Water Temperature (C)]]*OO[[#This Row],[18]]/SUM(OO[18])</f>
        <v>7.5984853118201582E-6</v>
      </c>
      <c r="U149" s="10">
        <f>3/24*OO[[#This Row],[77 (28JUN1985 12:00:00)-Water Temperature (C)]]*OO[[#This Row],[19]]/SUM(OO[19])</f>
        <v>6.3550211208726071E-6</v>
      </c>
      <c r="V149" s="10">
        <f>3/24000000*OO[[#This Row],[78 (28JUN1985 15:00:00)-Water Temperature (C)]]*OO[[#This Row],[20]]</f>
        <v>5.2974282011962495E-6</v>
      </c>
      <c r="W149" s="10">
        <f>3/24000000*OO[[#This Row],[79 (28JUN1985 18:00:00)-Water Temperature (C)]]*OO[[#This Row],[21]]</f>
        <v>4.3760480759650002E-6</v>
      </c>
      <c r="X149" s="10">
        <f>3/24000000*OO[[#This Row],[80 (28JUN1985 21:00:00)-Water Temperature (C)]]*OO[[#This Row],[22]]</f>
        <v>3.5252901272399998E-6</v>
      </c>
      <c r="Y149" s="10">
        <f>3/24000000*OO[[#This Row],[81 (29JUN1985 00:00:00)-Water Temperature (C)]]*OO[[#This Row],[23]]</f>
        <v>2.7828972569012497E-6</v>
      </c>
      <c r="Z149" s="10">
        <f>3/24000000*OO[[#This Row],[82 (29JUN1985 03:00:00)-Water Temperature (C)]]*OO[[#This Row],[24]]</f>
        <v>2.1910265417169997E-6</v>
      </c>
      <c r="AA149" s="10">
        <f>3/24000000*OO[[#This Row],[83 (29JUN1985 06:00:00)-Water Temperature (C)]]*OO[[#This Row],[25]]</f>
        <v>1.7504570066099998E-6</v>
      </c>
      <c r="AB149" s="10">
        <f>3/24000000*OO[[#This Row],[84 (29JUN1985 09:00:00)-Water Temperature (C)]]*OO[[#This Row],[26]]</f>
        <v>1.456354758799375E-6</v>
      </c>
      <c r="AC149" s="10">
        <f>3/24000000*OO[[#This Row],[85 (29JUN1985 12:00:00)-Water Temperature (C)]]*OO[[#This Row],[27]]</f>
        <v>1.235983358664E-6</v>
      </c>
      <c r="AD149" s="10">
        <f>3/24000000*OO[[#This Row],[86 (29JUN1985 15:00:00)-Water Temperature (C)]]*OO[[#This Row],[28]]</f>
        <v>1.0492887950865E-6</v>
      </c>
      <c r="AE149" s="10">
        <f>3/24000000*OO[[#This Row],[88 (29JUN1985 21:00:00)-Water Temperature (C)]]*OO[[#This Row],[30]]</f>
        <v>7.0851007780700005E-7</v>
      </c>
      <c r="AF149" s="10">
        <f>3/24000000*OO[[#This Row],[88 (29JUN1985 21:00:00)-Water Temperature (C)]]*OO[[#This Row],[30]]</f>
        <v>7.0851007780700005E-7</v>
      </c>
      <c r="AG149" s="10">
        <f>3/24000000*OO[[#This Row],[89 (30JUN1985 00:00:00)-Water Temperature (C)]]*OO[[#This Row],[31]]</f>
        <v>5.6004945281999996E-7</v>
      </c>
      <c r="AH149" s="10">
        <f>3/24000000*OO[[#This Row],[90 (30JUN1985 03:00:00)-Water Temperature (C)]]*OO[[#This Row],[32]]</f>
        <v>4.4196636202649997E-7</v>
      </c>
      <c r="AI149" s="10">
        <f>3/24000000*OO[[#This Row],[91 (30JUN1985 06:00:00)-Water Temperature (C)]]*OO[[#This Row],[33]]</f>
        <v>3.5396195994775002E-7</v>
      </c>
      <c r="AJ149" s="10">
        <f>3/24000000*OO[[#This Row],[92 (30JUN1985 09:00:00)-Water Temperature (C)]]*OO[[#This Row],[34]]</f>
        <v>2.9312562625537497E-7</v>
      </c>
      <c r="AK149" s="10">
        <f>3/24000000*OO[[#This Row],[93 (30JUN1985 12:00:00)-Water Temperature (C)]]*OO[[#This Row],[35]]</f>
        <v>2.49554181375E-7</v>
      </c>
      <c r="AL149" s="10">
        <f>3/24000000*OO[[#This Row],[94 (30JUN1985 15:00:00)-Water Temperature (C)]]*OO[[#This Row],[36]]</f>
        <v>2.1442937146008753E-7</v>
      </c>
      <c r="AM149" s="10">
        <f>3/24000000*OO[[#This Row],[95 (30JUN1985 18:00:00)-Water Temperature (C)]]*OO[[#This Row],[37]]</f>
        <v>1.8233947837215E-7</v>
      </c>
      <c r="AN149" s="10">
        <f>3/24000000*OO[[#This Row],[96 (30JUN1985 21:00:00)-Water Temperature (C)]]*OO[[#This Row],[38]]</f>
        <v>1.50394055349375E-7</v>
      </c>
      <c r="AO149" s="10">
        <f>3/24000000*OO[[#This Row],[97 (01JUL1985 00:00:00)-Water Temperature (C)]]*OO[[#This Row],[39]]</f>
        <v>1.2147884153405002E-7</v>
      </c>
      <c r="AP149" s="10">
        <f>3/24000000*OO[[#This Row],[98 (01JUL1985 03:00:00)-Water Temperature (C)]]*OO[[#This Row],[40]]</f>
        <v>9.8045030690925018E-8</v>
      </c>
      <c r="AQ149" s="10">
        <f>3/24000000*OO[[#This Row],[99 (01JUL1985 06:00:00)-Water Temperature (C)]]*OO[[#This Row],[41]]</f>
        <v>8.0459775876375001E-8</v>
      </c>
      <c r="AR149" s="10">
        <f>3/24000000*OO[[#This Row],[100 (01JUL1985 09:00:00)-Water Temperature (C)]]*OO[[#This Row],[42]]</f>
        <v>6.8883752626975002E-8</v>
      </c>
      <c r="AS149" s="10">
        <f>3/24000000*OO[[#This Row],[101 (01JUL1985 12:00:00)-Water Temperature (C)]]*OO[[#This Row],[43]]</f>
        <v>6.0615673216012509E-8</v>
      </c>
      <c r="AT149" s="10">
        <f>3/24000000*OO[[#This Row],[102 (01JUL1985 15:00:00)-Water Temperature (C)]]*OO[[#This Row],[44]]</f>
        <v>5.3559384799200004E-8</v>
      </c>
      <c r="AU149" s="10">
        <f>3/24000000*OO[[#This Row],[103 (01JUL1985 18:00:00)-Water Temperature (C)]]*OO[[#This Row],[45]]</f>
        <v>4.7026523986650002E-8</v>
      </c>
      <c r="AV149" s="10">
        <f>3/24000000*OO[[#This Row],[104 (01JUL1985 21:00:00)-Water Temperature (C)]]*OO[[#This Row],[46]]</f>
        <v>4.0438095074824993E-8</v>
      </c>
      <c r="AW149" s="10">
        <f>3/24000000*OO[[#This Row],[105 (02JUL1985 00:00:00)-Water Temperature (C)]]*OO[[#This Row],[47]]</f>
        <v>3.4502261742899995E-8</v>
      </c>
      <c r="AX149" s="10">
        <f>3/24000000*OO[[#This Row],[106 (02JUL1985 03:00:00)-Water Temperature (C)]]*OO[[#This Row],[48]]</f>
        <v>2.9480830339400001E-8</v>
      </c>
      <c r="AY149" s="10">
        <f>3/24000000*OO[[#This Row],[107 (02JUL1985 06:00:00)-Water Temperature (C)]]*OO[[#This Row],[49]]</f>
        <v>2.5478386747799999E-8</v>
      </c>
      <c r="AZ149" s="10">
        <f>3/24000000*OO[[#This Row],[108 (02JUL1985 09:00:00)-Water Temperature (C)]]*OO[[#This Row],[50]]</f>
        <v>2.2319747605219996E-8</v>
      </c>
      <c r="BA149" s="10">
        <f>3/24000000*OO[[#This Row],[109 (02JUL1985 12:00:00)-Water Temperature (C)]]*OO[[#This Row],[51]]</f>
        <v>2.0050278028311249E-8</v>
      </c>
      <c r="BB149" s="10">
        <f>3/24000000*OO[[#This Row],[110 (02JUL1985 15:00:00)-Water Temperature (C)]]*OO[[#This Row],[52]]</f>
        <v>1.8253810782489998E-8</v>
      </c>
      <c r="BC149" s="10">
        <f>3/24000000*OO[[#This Row],[111 (02JUL1985 18:00:00)-Water Temperature (C)]]*OO[[#This Row],[53]]</f>
        <v>1.653952218639875E-8</v>
      </c>
      <c r="BD149" s="10">
        <f>3/24000000*OO[[#This Row],[112 (02JUL1985 21:00:00)-Water Temperature (C)]]*OO[[#This Row],[54]]</f>
        <v>1.4562282798813751E-8</v>
      </c>
      <c r="BE149" s="10">
        <f>3/24000000*OO[[#This Row],[113 (03JUL1985 00:00:00)-Water Temperature (C)]]*OO[[#This Row],[55]]</f>
        <v>1.2511643510079998E-8</v>
      </c>
      <c r="BF149" s="10">
        <f>3/24000000*OO[[#This Row],[114 (03JUL1985 03:00:00)-Water Temperature (C)]]*OO[[#This Row],[56]]</f>
        <v>1.0728133902420001E-8</v>
      </c>
      <c r="BG149" s="10">
        <f>3/24000000*OO[[#This Row],[115 (03JUL1985 06:00:00)-Water Temperature (C)]]*OO[[#This Row],[57]]</f>
        <v>9.26255143487625E-9</v>
      </c>
      <c r="BH149" s="10">
        <f>3/24000000*OO[[#This Row],[116 (03JUL1985 09:00:00)-Water Temperature (C)]]*OO[[#This Row],[58]]</f>
        <v>8.1949206781837494E-9</v>
      </c>
      <c r="BI149" s="10">
        <f>3/24000000*OO[[#This Row],[117 (03JUL1985 12:00:00)-Water Temperature (C)]]*OO[[#This Row],[59]]</f>
        <v>7.3793990860200001E-9</v>
      </c>
      <c r="BJ149" s="10">
        <f>3/24000000*OO[[#This Row],[118 (03JUL1985 15:00:00)-Water Temperature (C)]]*OO[[#This Row],[60]]</f>
        <v>6.6575231661499993E-9</v>
      </c>
      <c r="BK149" s="10">
        <f>3/24000000*OO[[#This Row],[119 (03JUL1985 18:00:00)-Water Temperature (C)]]*OO[[#This Row],[61]]</f>
        <v>5.9320693398399998E-9</v>
      </c>
      <c r="BL149" s="10">
        <f>3/24000000*OO[[#This Row],[120 (03JUL1985 21:00:00)-Water Temperature (C)]]*OO[[#This Row],[62]]</f>
        <v>5.1592278396250002E-9</v>
      </c>
      <c r="BM149" s="10">
        <f>3/24000000*OO[[#This Row],[121 (04JUL1985 00:00:00)-Water Temperature (C)]]*OO[[#This Row],[63]]</f>
        <v>4.4160397153525002E-9</v>
      </c>
      <c r="BN149" s="10">
        <f>3/24000000*OO[[#This Row],[122 (04JUL1985 03:00:00)-Water Temperature (C)]]*OO[[#This Row],[64]]</f>
        <v>3.7559034315824999E-9</v>
      </c>
      <c r="BO149" s="10">
        <f>3/24000000*OO[[#This Row],[123 (04JUL1985 06:00:00)-Water Temperature (C)]]*OO[[#This Row],[65]]</f>
        <v>3.2196115263462496E-9</v>
      </c>
      <c r="BP149" s="10">
        <f>3/24000000*OO[[#This Row],[124 (04JUL1985 09:00:00)-Water Temperature (C)]]*OO[[#This Row],[66]]</f>
        <v>2.8630508669975001E-9</v>
      </c>
      <c r="BQ149" s="10">
        <f>3/24000000*OO[[#This Row],[125 (04JUL1985 12:00:00)-Water Temperature (C)]]*OO[[#This Row],[67]]</f>
        <v>2.6018495464545003E-9</v>
      </c>
      <c r="BR149" s="10">
        <f>3/24000000*OO[[#This Row],[126 (04JUL1985 15:00:00)-Water Temperature (C)]]*OO[[#This Row],[68]]</f>
        <v>2.3606366994999999E-9</v>
      </c>
      <c r="BS149" s="10">
        <f>3/24000000*OO[[#This Row],[127 (04JUL1985 18:00:00)-Water Temperature (C)]]*OO[[#This Row],[69]]</f>
        <v>2.1057476719417505E-9</v>
      </c>
      <c r="BT149" s="10">
        <f>3/24000000*OO[[#This Row],[128 (04JUL1985 21:00:00)-Water Temperature (C)]]*OO[[#This Row],[70]]</f>
        <v>1.8396372830924999E-9</v>
      </c>
      <c r="BU149" s="10">
        <f>3/24000000*OO[[#This Row],[129 (05JUL1985 00:00:00)-Water Temperature (C)]]*OO[[#This Row],[71]]</f>
        <v>1.57926447124E-9</v>
      </c>
      <c r="BV149" s="10">
        <f>3/24000000*OO[[#This Row],[130 (05JUL1985 03:00:00)-Water Temperature (C)]]*OO[[#This Row],[72]]</f>
        <v>1.3563538825237499E-9</v>
      </c>
      <c r="BW149" s="10">
        <f>3/24000000*OO[[#This Row],[131 (05JUL1985 06:00:00)-Water Temperature (C)]]*OO[[#This Row],[73]]</f>
        <v>1.1786831619858749E-9</v>
      </c>
      <c r="BX149" s="10">
        <f>3/24000000*OO[[#This Row],[132 (05JUL1985 09:00:00)-Water Temperature (C)]]*OO[[#This Row],[74]]</f>
        <v>1.05999383347E-9</v>
      </c>
      <c r="BY149" s="10">
        <f>3/24000000*OO[[#This Row],[133 (05JUL1985 12:00:00)-Water Temperature (C)]]*OO[[#This Row],[75]]</f>
        <v>9.72096517983125E-10</v>
      </c>
      <c r="BZ149" s="10">
        <f>3/24000000*OO[[#This Row],[134 (05JUL1985 15:00:00)-Water Temperature (C)]]*OO[[#This Row],[76]]</f>
        <v>8.973217944811249E-10</v>
      </c>
      <c r="CA149" s="10">
        <f>3/24000000*OO[[#This Row],[135 (05JUL1985 18:00:00)-Water Temperature (C)]]*OO[[#This Row],[77]]</f>
        <v>8.2136866101849989E-10</v>
      </c>
      <c r="CB149" s="10">
        <f>3/24000000*OO[[#This Row],[136 (05JUL1985 21:00:00)-Water Temperature (C)]]*OO[[#This Row],[78]]</f>
        <v>7.3318962383487486E-10</v>
      </c>
      <c r="CC149" s="10">
        <f>3/24000000*OO[[#This Row],[137 (06JUL1985 00:00:00)-Water Temperature (C)]]*OO[[#This Row],[79]]</f>
        <v>6.4250201602599997E-10</v>
      </c>
      <c r="CD149" s="10">
        <f>3/24000000*OO[[#This Row],[138 (06JUL1985 03:00:00)-Water Temperature (C)]]*OO[[#This Row],[80]]</f>
        <v>5.6274499210137496E-10</v>
      </c>
      <c r="CE149" s="10">
        <f>3/24000000*OO[[#This Row],[139 (06JUL1985 06:00:00)-Water Temperature (C)]]*OO[[#This Row],[81]]</f>
        <v>5.0097011696012489E-10</v>
      </c>
      <c r="CF149" s="10">
        <f>3/24000000*OO[[#This Row],[140 (06JUL1985 09:00:00)-Water Temperature (C)]]*OO[[#This Row],[82]]</f>
        <v>4.6516514002062489E-10</v>
      </c>
      <c r="CG149" s="10">
        <f>3/24000000*OO[[#This Row],[141 (06JUL1985 12:00:00)-Water Temperature (C)]]*OO[[#This Row],[83]]</f>
        <v>4.4014165907399999E-10</v>
      </c>
      <c r="CH149" s="10">
        <f>3/24000000*OO[[#This Row],[142 (06JUL1985 15:00:00)-Water Temperature (C)]]*OO[[#This Row],[84]]</f>
        <v>4.1615323163099996E-10</v>
      </c>
      <c r="CI149" s="10">
        <f>3/24000000*OO[[#This Row],[143 (06JUL1985 18:00:00)-Water Temperature (C)]]*OO[[#This Row],[85]]</f>
        <v>3.8785029187125001E-10</v>
      </c>
      <c r="CJ149" s="10">
        <f>3/24000000*OO[[#This Row],[144 (06JUL1985 21:00:00)-Water Temperature (C)]]*OO[[#This Row],[86]]</f>
        <v>3.5086456884599997E-10</v>
      </c>
      <c r="CK149" s="10">
        <f>3/24000000*OO[[#This Row],[145 (07JUL1985 00:00:00)-Water Temperature (C)]]*OO[[#This Row],[87]]</f>
        <v>3.1081456272562498E-10</v>
      </c>
      <c r="CL149" s="10">
        <f>3/24000000*OO[[#This Row],[146 (07JUL1985 03:00:00)-Water Temperature (C)]]*OO[[#This Row],[88]]</f>
        <v>2.7386708319409996E-10</v>
      </c>
      <c r="CM149" s="10">
        <f>3/24000000*OO[[#This Row],[147 (07JUL1985 06:00:00)-Water Temperature (C)]]*OO[[#This Row],[89]]</f>
        <v>2.4355754880769998E-10</v>
      </c>
      <c r="CN149" s="10">
        <f>3/24000000*OO[[#This Row],[148 (07JUL1985 09:00:00)-Water Temperature (C)]]*OO[[#This Row],[90]]</f>
        <v>2.207064952477375E-10</v>
      </c>
      <c r="CO149" s="10">
        <f>3/24000000*OO[[#This Row],[149 (07JUL1985 12:00:00)-Water Temperature (C)]]*OO[[#This Row],[91]]</f>
        <v>2.0497239439766247E-10</v>
      </c>
      <c r="CP149" s="10">
        <f>3/24000000*OO[[#This Row],[150 (07JUL1985 15:00:00)-Water Temperature (C)]]*OO[[#This Row],[92]]</f>
        <v>1.9458859459139999E-10</v>
      </c>
      <c r="CQ149" s="10">
        <f>3/24000000*OO[[#This Row],[151 (07JUL1985 18:00:00)-Water Temperature (C)]]*OO[[#This Row],[93]]</f>
        <v>1.8233450405718749E-10</v>
      </c>
      <c r="CR149" s="10">
        <f>3/24000000*OO[[#This Row],[152 (07JUL1985 21:00:00)-Water Temperature (C)]]*OO[[#This Row],[94]]</f>
        <v>1.6644422426287498E-10</v>
      </c>
      <c r="CS149" s="10">
        <f>3/24000000*OO[[#This Row],[153 (08JUL1985 00:00:00)-Water Temperature (C)]]*OO[[#This Row],[95]]</f>
        <v>1.4984842633897498E-10</v>
      </c>
      <c r="CT149" s="10">
        <f>3/24000000*OO[[#This Row],[154 (08JUL1985 03:00:00)-Water Temperature (C)]]*OO[[#This Row],[96]]</f>
        <v>1.347651462915625E-10</v>
      </c>
      <c r="CU149" s="10">
        <f>3/24000000*OO[[#This Row],[155 (08JUL1985 06:00:00)-Water Temperature (C)]]*OO[[#This Row],[97]]</f>
        <v>1.2180943280324999E-10</v>
      </c>
      <c r="CV149" s="10">
        <f>3/24000000*OO[[#This Row],[156 (08JUL1985 09:00:00)-Water Temperature (C)]]*OO[[#This Row],[98]]</f>
        <v>1.1394391361176249E-10</v>
      </c>
      <c r="CW149" s="10">
        <f>3/24000000*OO[[#This Row],[157 (08JUL1985 12:00:00)-Water Temperature (C)]]*OO[[#This Row],[99]]</f>
        <v>1.095882103283375E-10</v>
      </c>
    </row>
    <row r="150" spans="1:101" x14ac:dyDescent="0.35">
      <c r="A150" t="s">
        <v>155</v>
      </c>
      <c r="B150">
        <v>896.6576</v>
      </c>
      <c r="C150" s="10">
        <f>3/24*OO[[#This Row],[59 (26JUN1985 06:00:00)-Water Temperature (C)]]*OO[[#This Row],[1]]/SUM(OO[1])</f>
        <v>0</v>
      </c>
      <c r="D150" s="10">
        <f>3/24*OO[[#This Row],[60 (26JUN1985 09:00:00)-Water Temperature (C)]]*OO[[#This Row],[2]]/SUM(OO[2])</f>
        <v>0</v>
      </c>
      <c r="E150" s="10">
        <f>3/24*OO[[#This Row],[61 (26JUN1985 12:00:00)-Water Temperature (C)]]*OO[[#This Row],[3]]/SUM(OO[3])</f>
        <v>0</v>
      </c>
      <c r="F150" s="10">
        <f>3/24*OO[[#This Row],[62 (26JUN1985 15:00:00)-Water Temperature (C)]]*OO[[#This Row],[4]]/SUM(OO[4])</f>
        <v>4.2223293041725962E-40</v>
      </c>
      <c r="G150" s="10">
        <f>3/24*OO[[#This Row],[63 (26JUN1985 18:00:00)-Water Temperature (C)]]*OO[[#This Row],[5]]/SUM(OO[5])</f>
        <v>4.4879235731059464E-27</v>
      </c>
      <c r="H150" s="10">
        <f>3/24*OO[[#This Row],[64 (26JUN1985 21:00:00)-Water Temperature (C)]]*OO[[#This Row],[6]]/SUM(OO[6])</f>
        <v>2.7215191222129181E-14</v>
      </c>
      <c r="I150" s="10">
        <f>3/24*OO[[#This Row],[65 (27JUN1985 00:00:00)-Water Temperature (C)]]*OO[[#This Row],[7]]/SUM(OO[7])</f>
        <v>1.8192871705252836E-6</v>
      </c>
      <c r="J150" s="10">
        <f>3/24*OO[[#This Row],[66 (27JUN1985 03:00:00)-Water Temperature (C)]]*OO[[#This Row],[8]]/SUM(OO[8])</f>
        <v>1.0972840512134359E-3</v>
      </c>
      <c r="K150" s="10">
        <f>3/24*OO[[#This Row],[67 (27JUN1985 06:00:00)-Water Temperature (C)]]*OO[[#This Row],[9]]/SUM(OO[9])</f>
        <v>2.7662043107800651E-2</v>
      </c>
      <c r="L150" s="10">
        <f>3/24*OO[[#This Row],[68 (27JUN1985 09:00:00)-Water Temperature (C)]]*OO[[#This Row],[10]]/SUM(OO[10])</f>
        <v>9.7337381789508112E-2</v>
      </c>
      <c r="M150" s="10">
        <f>3/24*OO[[#This Row],[69 (27JUN1985 12:00:00)-Water Temperature (C)]]*OO[[#This Row],[11]]/SUM(OO[11])</f>
        <v>8.356541248030698E-2</v>
      </c>
      <c r="N150" s="10">
        <f>3/24*OO[[#This Row],[70 (27JUN1985 15:00:00)-Water Temperature (C)]]*OO[[#This Row],[12]]/SUM(OO[12])</f>
        <v>2.4360901487250966E-2</v>
      </c>
      <c r="O150" s="10">
        <f>3/24*OO[[#This Row],[71 (27JUN1985 18:00:00)-Water Temperature (C)]]*OO[[#This Row],[13]]/SUM(OO[13])</f>
        <v>3.0757757653857637E-3</v>
      </c>
      <c r="P150" s="10">
        <f>3/24*OO[[#This Row],[72 (27JUN1985 21:00:00)-Water Temperature (C)]]*OO[[#This Row],[14]]/SUM(OO[14])</f>
        <v>2.1445753063416945E-4</v>
      </c>
      <c r="Q150" s="10">
        <f>3/24*OO[[#This Row],[73 (28JUN1985 00:00:00)-Water Temperature (C)]]*OO[[#This Row],[15]]/SUM(OO[15])</f>
        <v>2.2801622451022258E-5</v>
      </c>
      <c r="R150" s="10">
        <f>3/24*OO[[#This Row],[74 (28JUN1985 03:00:00)-Water Temperature (C)]]*OO[[#This Row],[16]]/SUM(OO[16])</f>
        <v>1.2507468151174826E-5</v>
      </c>
      <c r="S150" s="10">
        <f>3/24*OO[[#This Row],[75 (28JUN1985 06:00:00)-Water Temperature (C)]]*OO[[#This Row],[17]]/SUM(OO[17])</f>
        <v>9.8858595337941452E-6</v>
      </c>
      <c r="T150" s="10">
        <f>3/24*OO[[#This Row],[76 (28JUN1985 09:00:00)-Water Temperature (C)]]*OO[[#This Row],[18]]/SUM(OO[18])</f>
        <v>8.1230405105006903E-6</v>
      </c>
      <c r="U150" s="10">
        <f>3/24*OO[[#This Row],[77 (28JUN1985 12:00:00)-Water Temperature (C)]]*OO[[#This Row],[19]]/SUM(OO[19])</f>
        <v>6.7901282633169938E-6</v>
      </c>
      <c r="V150" s="10">
        <f>3/24000000*OO[[#This Row],[78 (28JUN1985 15:00:00)-Water Temperature (C)]]*OO[[#This Row],[20]]</f>
        <v>5.6622061023849994E-6</v>
      </c>
      <c r="W150" s="10">
        <f>3/24000000*OO[[#This Row],[79 (28JUN1985 18:00:00)-Water Temperature (C)]]*OO[[#This Row],[21]]</f>
        <v>4.6825470571937499E-6</v>
      </c>
      <c r="X150" s="10">
        <f>3/24000000*OO[[#This Row],[80 (28JUN1985 21:00:00)-Water Temperature (C)]]*OO[[#This Row],[22]]</f>
        <v>3.7758745804625001E-6</v>
      </c>
      <c r="Y150" s="10">
        <f>3/24000000*OO[[#This Row],[81 (29JUN1985 00:00:00)-Water Temperature (C)]]*OO[[#This Row],[23]]</f>
        <v>2.9829884719125E-6</v>
      </c>
      <c r="Z150" s="10">
        <f>3/24000000*OO[[#This Row],[82 (29JUN1985 03:00:00)-Water Temperature (C)]]*OO[[#This Row],[24]]</f>
        <v>2.3483354757187499E-6</v>
      </c>
      <c r="AA150" s="10">
        <f>3/24000000*OO[[#This Row],[83 (29JUN1985 06:00:00)-Water Temperature (C)]]*OO[[#This Row],[25]]</f>
        <v>1.87367248959375E-6</v>
      </c>
      <c r="AB150" s="10">
        <f>3/24000000*OO[[#This Row],[84 (29JUN1985 09:00:00)-Water Temperature (C)]]*OO[[#This Row],[26]]</f>
        <v>1.5566726523408748E-6</v>
      </c>
      <c r="AC150" s="10">
        <f>3/24000000*OO[[#This Row],[85 (29JUN1985 12:00:00)-Water Temperature (C)]]*OO[[#This Row],[27]]</f>
        <v>1.3199620319424998E-6</v>
      </c>
      <c r="AD150" s="10">
        <f>3/24000000*OO[[#This Row],[86 (29JUN1985 15:00:00)-Water Temperature (C)]]*OO[[#This Row],[28]]</f>
        <v>1.1210361229634999E-6</v>
      </c>
      <c r="AE150" s="10">
        <f>3/24000000*OO[[#This Row],[88 (29JUN1985 21:00:00)-Water Temperature (C)]]*OO[[#This Row],[30]]</f>
        <v>7.5853823481899998E-7</v>
      </c>
      <c r="AF150" s="10">
        <f>3/24000000*OO[[#This Row],[88 (29JUN1985 21:00:00)-Water Temperature (C)]]*OO[[#This Row],[30]]</f>
        <v>7.5853823481899998E-7</v>
      </c>
      <c r="AG150" s="10">
        <f>3/24000000*OO[[#This Row],[89 (30JUN1985 00:00:00)-Water Temperature (C)]]*OO[[#This Row],[31]]</f>
        <v>6.0021064454025006E-7</v>
      </c>
      <c r="AH150" s="10">
        <f>3/24000000*OO[[#This Row],[90 (30JUN1985 03:00:00)-Water Temperature (C)]]*OO[[#This Row],[32]]</f>
        <v>4.73449348157E-7</v>
      </c>
      <c r="AI150" s="10">
        <f>3/24000000*OO[[#This Row],[91 (30JUN1985 06:00:00)-Water Temperature (C)]]*OO[[#This Row],[33]]</f>
        <v>3.7871992935562498E-7</v>
      </c>
      <c r="AJ150" s="10">
        <f>3/24000000*OO[[#This Row],[92 (30JUN1985 09:00:00)-Water Temperature (C)]]*OO[[#This Row],[34]]</f>
        <v>3.1321654673400001E-7</v>
      </c>
      <c r="AK150" s="10">
        <f>3/24000000*OO[[#This Row],[93 (30JUN1985 12:00:00)-Water Temperature (C)]]*OO[[#This Row],[35]]</f>
        <v>2.6634276118450003E-7</v>
      </c>
      <c r="AL150" s="10">
        <f>3/24000000*OO[[#This Row],[94 (30JUN1985 15:00:00)-Water Temperature (C)]]*OO[[#This Row],[36]]</f>
        <v>2.2875105195012496E-7</v>
      </c>
      <c r="AM150" s="10">
        <f>3/24000000*OO[[#This Row],[95 (30JUN1985 18:00:00)-Water Temperature (C)]]*OO[[#This Row],[37]]</f>
        <v>1.9463537279118748E-7</v>
      </c>
      <c r="AN150" s="10">
        <f>3/24000000*OO[[#This Row],[96 (30JUN1985 21:00:00)-Water Temperature (C)]]*OO[[#This Row],[38]]</f>
        <v>1.6069325066E-7</v>
      </c>
      <c r="AO150" s="10">
        <f>3/24000000*OO[[#This Row],[97 (01JUL1985 00:00:00)-Water Temperature (C)]]*OO[[#This Row],[39]]</f>
        <v>1.2989142845902499E-7</v>
      </c>
      <c r="AP150" s="10">
        <f>3/24000000*OO[[#This Row],[98 (01JUL1985 03:00:00)-Water Temperature (C)]]*OO[[#This Row],[40]]</f>
        <v>1.0480084174581252E-7</v>
      </c>
      <c r="AQ150" s="10">
        <f>3/24000000*OO[[#This Row],[99 (01JUL1985 06:00:00)-Water Temperature (C)]]*OO[[#This Row],[41]]</f>
        <v>8.585457684375E-8</v>
      </c>
      <c r="AR150" s="10">
        <f>3/24000000*OO[[#This Row],[100 (01JUL1985 09:00:00)-Water Temperature (C)]]*OO[[#This Row],[42]]</f>
        <v>7.3351980748650005E-8</v>
      </c>
      <c r="AS150" s="10">
        <f>3/24000000*OO[[#This Row],[101 (01JUL1985 12:00:00)-Water Temperature (C)]]*OO[[#This Row],[43]]</f>
        <v>6.4421865302499996E-8</v>
      </c>
      <c r="AT150" s="10">
        <f>3/24000000*OO[[#This Row],[102 (01JUL1985 15:00:00)-Water Temperature (C)]]*OO[[#This Row],[44]]</f>
        <v>5.6886457408300004E-8</v>
      </c>
      <c r="AU150" s="10">
        <f>3/24000000*OO[[#This Row],[103 (01JUL1985 18:00:00)-Water Temperature (C)]]*OO[[#This Row],[45]]</f>
        <v>4.9974592556000002E-8</v>
      </c>
      <c r="AV150" s="10">
        <f>3/24000000*OO[[#This Row],[104 (01JUL1985 21:00:00)-Water Temperature (C)]]*OO[[#This Row],[46]]</f>
        <v>4.3010262455187496E-8</v>
      </c>
      <c r="AW150" s="10">
        <f>3/24000000*OO[[#This Row],[105 (02JUL1985 00:00:00)-Water Temperature (C)]]*OO[[#This Row],[47]]</f>
        <v>3.6727561980674999E-8</v>
      </c>
      <c r="AX150" s="10">
        <f>3/24000000*OO[[#This Row],[106 (02JUL1985 03:00:00)-Water Temperature (C)]]*OO[[#This Row],[48]]</f>
        <v>3.1368576814299999E-8</v>
      </c>
      <c r="AY150" s="10">
        <f>3/24000000*OO[[#This Row],[107 (02JUL1985 06:00:00)-Water Temperature (C)]]*OO[[#This Row],[49]]</f>
        <v>2.7072947398199999E-8</v>
      </c>
      <c r="AZ150" s="10">
        <f>3/24000000*OO[[#This Row],[108 (02JUL1985 09:00:00)-Water Temperature (C)]]*OO[[#This Row],[50]]</f>
        <v>2.3682586365639994E-8</v>
      </c>
      <c r="BA150" s="10">
        <f>3/24000000*OO[[#This Row],[109 (02JUL1985 12:00:00)-Water Temperature (C)]]*OO[[#This Row],[51]]</f>
        <v>2.1261706321345001E-8</v>
      </c>
      <c r="BB150" s="10">
        <f>3/24000000*OO[[#This Row],[110 (02JUL1985 15:00:00)-Water Temperature (C)]]*OO[[#This Row],[52]]</f>
        <v>1.9355446547387502E-8</v>
      </c>
      <c r="BC150" s="10">
        <f>3/24000000*OO[[#This Row],[111 (02JUL1985 18:00:00)-Water Temperature (C)]]*OO[[#This Row],[53]]</f>
        <v>1.7551385982742495E-8</v>
      </c>
      <c r="BD150" s="10">
        <f>3/24000000*OO[[#This Row],[112 (02JUL1985 21:00:00)-Water Temperature (C)]]*OO[[#This Row],[54]]</f>
        <v>1.54692985012425E-8</v>
      </c>
      <c r="BE150" s="10">
        <f>3/24000000*OO[[#This Row],[113 (03JUL1985 00:00:00)-Water Temperature (C)]]*OO[[#This Row],[55]]</f>
        <v>1.3298233768875001E-8</v>
      </c>
      <c r="BF150" s="10">
        <f>3/24000000*OO[[#This Row],[114 (03JUL1985 03:00:00)-Water Temperature (C)]]*OO[[#This Row],[56]]</f>
        <v>1.1403269189169998E-8</v>
      </c>
      <c r="BG150" s="10">
        <f>3/24000000*OO[[#This Row],[115 (03JUL1985 06:00:00)-Water Temperature (C)]]*OO[[#This Row],[57]]</f>
        <v>9.8378737287187509E-9</v>
      </c>
      <c r="BH150" s="10">
        <f>3/24000000*OO[[#This Row],[116 (03JUL1985 09:00:00)-Water Temperature (C)]]*OO[[#This Row],[58]]</f>
        <v>8.6977372767599986E-9</v>
      </c>
      <c r="BI150" s="10">
        <f>3/24000000*OO[[#This Row],[117 (03JUL1985 12:00:00)-Water Temperature (C)]]*OO[[#This Row],[59]]</f>
        <v>7.82663438082625E-9</v>
      </c>
      <c r="BJ150" s="10">
        <f>3/24000000*OO[[#This Row],[118 (03JUL1985 15:00:00)-Water Temperature (C)]]*OO[[#This Row],[60]]</f>
        <v>7.0633480446400005E-9</v>
      </c>
      <c r="BK150" s="10">
        <f>3/24000000*OO[[#This Row],[119 (03JUL1985 18:00:00)-Water Temperature (C)]]*OO[[#This Row],[61]]</f>
        <v>6.2990528610349998E-9</v>
      </c>
      <c r="BL150" s="10">
        <f>3/24000000*OO[[#This Row],[120 (03JUL1985 21:00:00)-Water Temperature (C)]]*OO[[#This Row],[62]]</f>
        <v>5.4832443583950001E-9</v>
      </c>
      <c r="BM150" s="10">
        <f>3/24000000*OO[[#This Row],[121 (04JUL1985 00:00:00)-Water Temperature (C)]]*OO[[#This Row],[63]]</f>
        <v>4.6986070758224993E-9</v>
      </c>
      <c r="BN150" s="10">
        <f>3/24000000*OO[[#This Row],[122 (04JUL1985 03:00:00)-Water Temperature (C)]]*OO[[#This Row],[64]]</f>
        <v>3.9973713438575001E-9</v>
      </c>
      <c r="BO150" s="10">
        <f>3/24000000*OO[[#This Row],[123 (04JUL1985 06:00:00)-Water Temperature (C)]]*OO[[#This Row],[65]]</f>
        <v>3.4238394879374996E-9</v>
      </c>
      <c r="BP150" s="10">
        <f>3/24000000*OO[[#This Row],[124 (04JUL1985 09:00:00)-Water Temperature (C)]]*OO[[#This Row],[66]]</f>
        <v>3.0397253861050002E-9</v>
      </c>
      <c r="BQ150" s="10">
        <f>3/24000000*OO[[#This Row],[125 (04JUL1985 12:00:00)-Water Temperature (C)]]*OO[[#This Row],[67]]</f>
        <v>2.759104380475E-9</v>
      </c>
      <c r="BR150" s="10">
        <f>3/24000000*OO[[#This Row],[126 (04JUL1985 15:00:00)-Water Temperature (C)]]*OO[[#This Row],[68]]</f>
        <v>2.5035107218218749E-9</v>
      </c>
      <c r="BS150" s="10">
        <f>3/24000000*OO[[#This Row],[127 (04JUL1985 18:00:00)-Water Temperature (C)]]*OO[[#This Row],[69]]</f>
        <v>2.2353601338494996E-9</v>
      </c>
      <c r="BT150" s="10">
        <f>3/24000000*OO[[#This Row],[128 (04JUL1985 21:00:00)-Water Temperature (C)]]*OO[[#This Row],[70]]</f>
        <v>1.9546918560789997E-9</v>
      </c>
      <c r="BU150" s="10">
        <f>3/24000000*OO[[#This Row],[129 (05JUL1985 00:00:00)-Water Temperature (C)]]*OO[[#This Row],[71]]</f>
        <v>1.6790631602466249E-9</v>
      </c>
      <c r="BV150" s="10">
        <f>3/24000000*OO[[#This Row],[130 (05JUL1985 03:00:00)-Water Temperature (C)]]*OO[[#This Row],[72]]</f>
        <v>1.4416260646465001E-9</v>
      </c>
      <c r="BW150" s="10">
        <f>3/24000000*OO[[#This Row],[131 (05JUL1985 06:00:00)-Water Temperature (C)]]*OO[[#This Row],[73]]</f>
        <v>1.2513953852467499E-9</v>
      </c>
      <c r="BX150" s="10">
        <f>3/24000000*OO[[#This Row],[132 (05JUL1985 09:00:00)-Water Temperature (C)]]*OO[[#This Row],[74]]</f>
        <v>1.1240077939420001E-9</v>
      </c>
      <c r="BY150" s="10">
        <f>3/24000000*OO[[#This Row],[133 (05JUL1985 12:00:00)-Water Temperature (C)]]*OO[[#This Row],[75]]</f>
        <v>1.02966809760375E-9</v>
      </c>
      <c r="BZ150" s="10">
        <f>3/24000000*OO[[#This Row],[134 (05JUL1985 15:00:00)-Water Temperature (C)]]*OO[[#This Row],[76]]</f>
        <v>9.5024268505537487E-10</v>
      </c>
      <c r="CA150" s="10">
        <f>3/24000000*OO[[#This Row],[135 (05JUL1985 18:00:00)-Water Temperature (C)]]*OO[[#This Row],[77]]</f>
        <v>8.7026862007800002E-10</v>
      </c>
      <c r="CB150" s="10">
        <f>3/24000000*OO[[#This Row],[136 (05JUL1985 21:00:00)-Water Temperature (C)]]*OO[[#This Row],[78]]</f>
        <v>7.7745118871474989E-10</v>
      </c>
      <c r="CC150" s="10">
        <f>3/24000000*OO[[#This Row],[137 (06JUL1985 00:00:00)-Water Temperature (C)]]*OO[[#This Row],[79]]</f>
        <v>6.8177253509062501E-10</v>
      </c>
      <c r="CD150" s="10">
        <f>3/24000000*OO[[#This Row],[138 (06JUL1985 03:00:00)-Water Temperature (C)]]*OO[[#This Row],[80]]</f>
        <v>5.9684985521287497E-10</v>
      </c>
      <c r="CE150" s="10">
        <f>3/24000000*OO[[#This Row],[139 (06JUL1985 06:00:00)-Water Temperature (C)]]*OO[[#This Row],[81]]</f>
        <v>5.3065085959599995E-10</v>
      </c>
      <c r="CF150" s="10">
        <f>3/24000000*OO[[#This Row],[140 (06JUL1985 09:00:00)-Water Temperature (C)]]*OO[[#This Row],[82]]</f>
        <v>4.9205846094424995E-10</v>
      </c>
      <c r="CG150" s="10">
        <f>3/24000000*OO[[#This Row],[141 (06JUL1985 12:00:00)-Water Temperature (C)]]*OO[[#This Row],[83]]</f>
        <v>4.651967661749999E-10</v>
      </c>
      <c r="CH150" s="10">
        <f>3/24000000*OO[[#This Row],[142 (06JUL1985 15:00:00)-Water Temperature (C)]]*OO[[#This Row],[84]]</f>
        <v>4.3991492355250005E-10</v>
      </c>
      <c r="CI150" s="10">
        <f>3/24000000*OO[[#This Row],[143 (06JUL1985 18:00:00)-Water Temperature (C)]]*OO[[#This Row],[85]]</f>
        <v>4.1045502606299994E-10</v>
      </c>
      <c r="CJ150" s="10">
        <f>3/24000000*OO[[#This Row],[144 (06JUL1985 21:00:00)-Water Temperature (C)]]*OO[[#This Row],[86]]</f>
        <v>3.7171367939300004E-10</v>
      </c>
      <c r="CK150" s="10">
        <f>3/24000000*OO[[#This Row],[145 (07JUL1985 00:00:00)-Water Temperature (C)]]*OO[[#This Row],[87]]</f>
        <v>3.2959659190562498E-10</v>
      </c>
      <c r="CL150" s="10">
        <f>3/24000000*OO[[#This Row],[146 (07JUL1985 03:00:00)-Water Temperature (C)]]*OO[[#This Row],[88]]</f>
        <v>2.90353261308E-10</v>
      </c>
      <c r="CM150" s="10">
        <f>3/24000000*OO[[#This Row],[147 (07JUL1985 06:00:00)-Water Temperature (C)]]*OO[[#This Row],[89]]</f>
        <v>2.579142081105E-10</v>
      </c>
      <c r="CN150" s="10">
        <f>3/24000000*OO[[#This Row],[148 (07JUL1985 09:00:00)-Water Temperature (C)]]*OO[[#This Row],[90]]</f>
        <v>2.3340041075000002E-10</v>
      </c>
      <c r="CO150" s="10">
        <f>3/24000000*OO[[#This Row],[149 (07JUL1985 12:00:00)-Water Temperature (C)]]*OO[[#This Row],[91]]</f>
        <v>2.1649811120123746E-10</v>
      </c>
      <c r="CP150" s="10">
        <f>3/24000000*OO[[#This Row],[150 (07JUL1985 15:00:00)-Water Temperature (C)]]*OO[[#This Row],[92]]</f>
        <v>2.053740374866125E-10</v>
      </c>
      <c r="CQ150" s="10">
        <f>3/24000000*OO[[#This Row],[151 (07JUL1985 18:00:00)-Water Temperature (C)]]*OO[[#This Row],[93]]</f>
        <v>1.9256357364595001E-10</v>
      </c>
      <c r="CR150" s="10">
        <f>3/24000000*OO[[#This Row],[152 (07JUL1985 21:00:00)-Water Temperature (C)]]*OO[[#This Row],[94]]</f>
        <v>1.7607284864599999E-10</v>
      </c>
      <c r="CS150" s="10">
        <f>3/24000000*OO[[#This Row],[153 (08JUL1985 00:00:00)-Water Temperature (C)]]*OO[[#This Row],[95]]</f>
        <v>1.5861334839481246E-10</v>
      </c>
      <c r="CT150" s="10">
        <f>3/24000000*OO[[#This Row],[154 (08JUL1985 03:00:00)-Water Temperature (C)]]*OO[[#This Row],[96]]</f>
        <v>1.4262165186142498E-10</v>
      </c>
      <c r="CU150" s="10">
        <f>3/24000000*OO[[#This Row],[155 (08JUL1985 06:00:00)-Water Temperature (C)]]*OO[[#This Row],[97]]</f>
        <v>1.2882698477658748E-10</v>
      </c>
      <c r="CV150" s="10">
        <f>3/24000000*OO[[#This Row],[156 (08JUL1985 09:00:00)-Water Temperature (C)]]*OO[[#This Row],[98]]</f>
        <v>1.2031293922724998E-10</v>
      </c>
      <c r="CW150" s="10">
        <f>3/24000000*OO[[#This Row],[157 (08JUL1985 12:00:00)-Water Temperature (C)]]*OO[[#This Row],[99]]</f>
        <v>1.1554936035839999E-10</v>
      </c>
    </row>
    <row r="151" spans="1:101" x14ac:dyDescent="0.35">
      <c r="A151" t="s">
        <v>156</v>
      </c>
      <c r="B151">
        <v>883.68230000000005</v>
      </c>
      <c r="C151" s="10">
        <f>3/24*OO[[#This Row],[59 (26JUN1985 06:00:00)-Water Temperature (C)]]*OO[[#This Row],[1]]/SUM(OO[1])</f>
        <v>0</v>
      </c>
      <c r="D151" s="10">
        <f>3/24*OO[[#This Row],[60 (26JUN1985 09:00:00)-Water Temperature (C)]]*OO[[#This Row],[2]]/SUM(OO[2])</f>
        <v>0</v>
      </c>
      <c r="E151" s="10">
        <f>3/24*OO[[#This Row],[61 (26JUN1985 12:00:00)-Water Temperature (C)]]*OO[[#This Row],[3]]/SUM(OO[3])</f>
        <v>0</v>
      </c>
      <c r="F151" s="10">
        <f>3/24*OO[[#This Row],[62 (26JUN1985 15:00:00)-Water Temperature (C)]]*OO[[#This Row],[4]]/SUM(OO[4])</f>
        <v>5.721480245129561E-41</v>
      </c>
      <c r="G151" s="10">
        <f>3/24*OO[[#This Row],[63 (26JUN1985 18:00:00)-Water Temperature (C)]]*OO[[#This Row],[5]]/SUM(OO[5])</f>
        <v>6.7704851952983578E-28</v>
      </c>
      <c r="H151" s="10">
        <f>3/24*OO[[#This Row],[64 (26JUN1985 21:00:00)-Water Temperature (C)]]*OO[[#This Row],[6]]/SUM(OO[6])</f>
        <v>4.207191609355287E-15</v>
      </c>
      <c r="I151" s="10">
        <f>3/24*OO[[#This Row],[65 (27JUN1985 00:00:00)-Water Temperature (C)]]*OO[[#This Row],[7]]/SUM(OO[7])</f>
        <v>9.2410000658807305E-7</v>
      </c>
      <c r="J151" s="10">
        <f>3/24*OO[[#This Row],[66 (27JUN1985 03:00:00)-Water Temperature (C)]]*OO[[#This Row],[8]]/SUM(OO[8])</f>
        <v>7.8264493924120899E-4</v>
      </c>
      <c r="K151" s="10">
        <f>3/24*OO[[#This Row],[67 (27JUN1985 06:00:00)-Water Temperature (C)]]*OO[[#This Row],[9]]/SUM(OO[9])</f>
        <v>2.4356741711024154E-2</v>
      </c>
      <c r="L151" s="10">
        <f>3/24*OO[[#This Row],[68 (27JUN1985 09:00:00)-Water Temperature (C)]]*OO[[#This Row],[10]]/SUM(OO[10])</f>
        <v>0.1010431743291212</v>
      </c>
      <c r="M151" s="10">
        <f>3/24*OO[[#This Row],[69 (27JUN1985 12:00:00)-Water Temperature (C)]]*OO[[#This Row],[11]]/SUM(OO[11])</f>
        <v>9.9460153088090461E-2</v>
      </c>
      <c r="N151" s="10">
        <f>3/24*OO[[#This Row],[70 (27JUN1985 15:00:00)-Water Temperature (C)]]*OO[[#This Row],[12]]/SUM(OO[12])</f>
        <v>3.2639964986416886E-2</v>
      </c>
      <c r="O151" s="10">
        <f>3/24*OO[[#This Row],[71 (27JUN1985 18:00:00)-Water Temperature (C)]]*OO[[#This Row],[13]]/SUM(OO[13])</f>
        <v>4.5657518147473233E-3</v>
      </c>
      <c r="P151" s="10">
        <f>3/24*OO[[#This Row],[72 (27JUN1985 21:00:00)-Water Temperature (C)]]*OO[[#This Row],[14]]/SUM(OO[14])</f>
        <v>3.3972168825027916E-4</v>
      </c>
      <c r="Q151" s="10">
        <f>3/24*OO[[#This Row],[73 (28JUN1985 00:00:00)-Water Temperature (C)]]*OO[[#This Row],[15]]/SUM(OO[15])</f>
        <v>3.0451770837644587E-5</v>
      </c>
      <c r="R151" s="10">
        <f>3/24*OO[[#This Row],[74 (28JUN1985 03:00:00)-Water Temperature (C)]]*OO[[#This Row],[16]]/SUM(OO[16])</f>
        <v>1.4298466943031923E-5</v>
      </c>
      <c r="S151" s="10">
        <f>3/24*OO[[#This Row],[75 (28JUN1985 06:00:00)-Water Temperature (C)]]*OO[[#This Row],[17]]/SUM(OO[17])</f>
        <v>1.1185593260565404E-5</v>
      </c>
      <c r="T151" s="10">
        <f>3/24*OO[[#This Row],[76 (28JUN1985 09:00:00)-Water Temperature (C)]]*OO[[#This Row],[18]]/SUM(OO[18])</f>
        <v>9.1836471022025989E-6</v>
      </c>
      <c r="U151" s="10">
        <f>3/24*OO[[#This Row],[77 (28JUN1985 12:00:00)-Water Temperature (C)]]*OO[[#This Row],[19]]/SUM(OO[19])</f>
        <v>7.6727038139993299E-6</v>
      </c>
      <c r="V151" s="10">
        <f>3/24000000*OO[[#This Row],[78 (28JUN1985 15:00:00)-Water Temperature (C)]]*OO[[#This Row],[20]]</f>
        <v>6.3989099059949991E-6</v>
      </c>
      <c r="W151" s="10">
        <f>3/24000000*OO[[#This Row],[79 (28JUN1985 18:00:00)-Water Temperature (C)]]*OO[[#This Row],[21]]</f>
        <v>5.2984976527874998E-6</v>
      </c>
      <c r="X151" s="10">
        <f>3/24000000*OO[[#This Row],[80 (28JUN1985 21:00:00)-Water Temperature (C)]]*OO[[#This Row],[22]]</f>
        <v>4.275937519315E-6</v>
      </c>
      <c r="Y151" s="10">
        <f>3/24000000*OO[[#This Row],[81 (29JUN1985 00:00:00)-Water Temperature (C)]]*OO[[#This Row],[23]]</f>
        <v>3.3808498558999996E-6</v>
      </c>
      <c r="Z151" s="10">
        <f>3/24000000*OO[[#This Row],[82 (29JUN1985 03:00:00)-Water Temperature (C)]]*OO[[#This Row],[24]]</f>
        <v>2.6618260033875003E-6</v>
      </c>
      <c r="AA151" s="10">
        <f>3/24000000*OO[[#This Row],[83 (29JUN1985 06:00:00)-Water Temperature (C)]]*OO[[#This Row],[25]]</f>
        <v>2.1212703676482501E-6</v>
      </c>
      <c r="AB151" s="10">
        <f>3/24000000*OO[[#This Row],[84 (29JUN1985 09:00:00)-Water Temperature (C)]]*OO[[#This Row],[26]]</f>
        <v>1.7602619961000002E-6</v>
      </c>
      <c r="AC151" s="10">
        <f>3/24000000*OO[[#This Row],[85 (29JUN1985 12:00:00)-Water Temperature (C)]]*OO[[#This Row],[27]]</f>
        <v>1.4907036005219998E-6</v>
      </c>
      <c r="AD151" s="10">
        <f>3/24000000*OO[[#This Row],[86 (29JUN1985 15:00:00)-Water Temperature (C)]]*OO[[#This Row],[28]]</f>
        <v>1.2663730022789999E-6</v>
      </c>
      <c r="AE151" s="10">
        <f>3/24000000*OO[[#This Row],[88 (29JUN1985 21:00:00)-Water Temperature (C)]]*OO[[#This Row],[30]]</f>
        <v>8.5838201622974995E-7</v>
      </c>
      <c r="AF151" s="10">
        <f>3/24000000*OO[[#This Row],[88 (29JUN1985 21:00:00)-Water Temperature (C)]]*OO[[#This Row],[30]]</f>
        <v>8.5838201622974995E-7</v>
      </c>
      <c r="AG151" s="10">
        <f>3/24000000*OO[[#This Row],[89 (30JUN1985 00:00:00)-Water Temperature (C)]]*OO[[#This Row],[31]]</f>
        <v>6.8000819539124995E-7</v>
      </c>
      <c r="AH151" s="10">
        <f>3/24000000*OO[[#This Row],[90 (30JUN1985 03:00:00)-Water Temperature (C)]]*OO[[#This Row],[32]]</f>
        <v>5.3623730076749988E-7</v>
      </c>
      <c r="AI151" s="10">
        <f>3/24000000*OO[[#This Row],[91 (30JUN1985 06:00:00)-Water Temperature (C)]]*OO[[#This Row],[33]]</f>
        <v>4.2843600051549995E-7</v>
      </c>
      <c r="AJ151" s="10">
        <f>3/24000000*OO[[#This Row],[92 (30JUN1985 09:00:00)-Water Temperature (C)]]*OO[[#This Row],[34]]</f>
        <v>3.5396703856049995E-7</v>
      </c>
      <c r="AK151" s="10">
        <f>3/24000000*OO[[#This Row],[93 (30JUN1985 12:00:00)-Water Temperature (C)]]*OO[[#This Row],[35]]</f>
        <v>3.0054485454612502E-7</v>
      </c>
      <c r="AL151" s="10">
        <f>3/24000000*OO[[#This Row],[94 (30JUN1985 15:00:00)-Water Temperature (C)]]*OO[[#This Row],[36]]</f>
        <v>2.5793950556902498E-7</v>
      </c>
      <c r="AM151" s="10">
        <f>3/24000000*OO[[#This Row],[95 (30JUN1985 18:00:00)-Water Temperature (C)]]*OO[[#This Row],[37]]</f>
        <v>2.1957985091249999E-7</v>
      </c>
      <c r="AN151" s="10">
        <f>3/24000000*OO[[#This Row],[96 (30JUN1985 21:00:00)-Water Temperature (C)]]*OO[[#This Row],[38]]</f>
        <v>1.8139819745789997E-7</v>
      </c>
      <c r="AO151" s="10">
        <f>3/24000000*OO[[#This Row],[97 (01JUL1985 00:00:00)-Water Temperature (C)]]*OO[[#This Row],[39]]</f>
        <v>1.4674932625687497E-7</v>
      </c>
      <c r="AP151" s="10">
        <f>3/24000000*OO[[#This Row],[98 (01JUL1985 03:00:00)-Water Temperature (C)]]*OO[[#This Row],[40]]</f>
        <v>1.1837937903359999E-7</v>
      </c>
      <c r="AQ151" s="10">
        <f>3/24000000*OO[[#This Row],[99 (01JUL1985 06:00:00)-Water Temperature (C)]]*OO[[#This Row],[41]]</f>
        <v>9.680904690665001E-8</v>
      </c>
      <c r="AR151" s="10">
        <f>3/24000000*OO[[#This Row],[100 (01JUL1985 09:00:00)-Water Temperature (C)]]*OO[[#This Row],[42]]</f>
        <v>8.2559647371599994E-8</v>
      </c>
      <c r="AS151" s="10">
        <f>3/24000000*OO[[#This Row],[101 (01JUL1985 12:00:00)-Water Temperature (C)]]*OO[[#This Row],[43]]</f>
        <v>7.2342435014599992E-8</v>
      </c>
      <c r="AT151" s="10">
        <f>3/24000000*OO[[#This Row],[102 (01JUL1985 15:00:00)-Water Temperature (C)]]*OO[[#This Row],[44]]</f>
        <v>6.3811832954812492E-8</v>
      </c>
      <c r="AU151" s="10">
        <f>3/24000000*OO[[#This Row],[103 (01JUL1985 18:00:00)-Water Temperature (C)]]*OO[[#This Row],[45]]</f>
        <v>5.6070065891499996E-8</v>
      </c>
      <c r="AV151" s="10">
        <f>3/24000000*OO[[#This Row],[104 (01JUL1985 21:00:00)-Water Temperature (C)]]*OO[[#This Row],[46]]</f>
        <v>4.8298234013999987E-8</v>
      </c>
      <c r="AW151" s="10">
        <f>3/24000000*OO[[#This Row],[105 (02JUL1985 00:00:00)-Water Temperature (C)]]*OO[[#This Row],[47]]</f>
        <v>4.1287619884499994E-8</v>
      </c>
      <c r="AX151" s="10">
        <f>3/24000000*OO[[#This Row],[106 (02JUL1985 03:00:00)-Water Temperature (C)]]*OO[[#This Row],[48]]</f>
        <v>3.5252313910149999E-8</v>
      </c>
      <c r="AY151" s="10">
        <f>3/24000000*OO[[#This Row],[107 (02JUL1985 06:00:00)-Water Temperature (C)]]*OO[[#This Row],[49]]</f>
        <v>3.0380111990500003E-8</v>
      </c>
      <c r="AZ151" s="10">
        <f>3/24000000*OO[[#This Row],[108 (02JUL1985 09:00:00)-Water Temperature (C)]]*OO[[#This Row],[50]]</f>
        <v>2.6531080390650001E-8</v>
      </c>
      <c r="BA151" s="10">
        <f>3/24000000*OO[[#This Row],[109 (02JUL1985 12:00:00)-Water Temperature (C)]]*OO[[#This Row],[51]]</f>
        <v>2.3807867412179998E-8</v>
      </c>
      <c r="BB151" s="10">
        <f>3/24000000*OO[[#This Row],[110 (02JUL1985 15:00:00)-Water Temperature (C)]]*OO[[#This Row],[52]]</f>
        <v>2.1674774715107504E-8</v>
      </c>
      <c r="BC151" s="10">
        <f>3/24000000*OO[[#This Row],[111 (02JUL1985 18:00:00)-Water Temperature (C)]]*OO[[#This Row],[53]]</f>
        <v>1.9667252253824997E-8</v>
      </c>
      <c r="BD151" s="10">
        <f>3/24000000*OO[[#This Row],[112 (02JUL1985 21:00:00)-Water Temperature (C)]]*OO[[#This Row],[54]]</f>
        <v>1.7345061180075E-8</v>
      </c>
      <c r="BE151" s="10">
        <f>3/24000000*OO[[#This Row],[113 (03JUL1985 00:00:00)-Water Temperature (C)]]*OO[[#This Row],[55]]</f>
        <v>1.4920061219585E-8</v>
      </c>
      <c r="BF151" s="10">
        <f>3/24000000*OO[[#This Row],[114 (03JUL1985 03:00:00)-Water Temperature (C)]]*OO[[#This Row],[56]]</f>
        <v>1.2797234128285E-8</v>
      </c>
      <c r="BG151" s="10">
        <f>3/24000000*OO[[#This Row],[115 (03JUL1985 06:00:00)-Water Temperature (C)]]*OO[[#This Row],[57]]</f>
        <v>1.1031144892323749E-8</v>
      </c>
      <c r="BH151" s="10">
        <f>3/24000000*OO[[#This Row],[116 (03JUL1985 09:00:00)-Water Temperature (C)]]*OO[[#This Row],[58]]</f>
        <v>9.7495345052049994E-9</v>
      </c>
      <c r="BI151" s="10">
        <f>3/24000000*OO[[#This Row],[117 (03JUL1985 12:00:00)-Water Temperature (C)]]*OO[[#This Row],[59]]</f>
        <v>8.7662157020800001E-9</v>
      </c>
      <c r="BJ151" s="10">
        <f>3/24000000*OO[[#This Row],[118 (03JUL1985 15:00:00)-Water Temperature (C)]]*OO[[#This Row],[60]]</f>
        <v>7.9118434110799996E-9</v>
      </c>
      <c r="BK151" s="10">
        <f>3/24000000*OO[[#This Row],[119 (03JUL1985 18:00:00)-Water Temperature (C)]]*OO[[#This Row],[61]]</f>
        <v>7.0625382180000012E-9</v>
      </c>
      <c r="BL151" s="10">
        <f>3/24000000*OO[[#This Row],[120 (03JUL1985 21:00:00)-Water Temperature (C)]]*OO[[#This Row],[62]]</f>
        <v>6.1511877628250005E-9</v>
      </c>
      <c r="BM151" s="10">
        <f>3/24000000*OO[[#This Row],[121 (04JUL1985 00:00:00)-Water Temperature (C)]]*OO[[#This Row],[63]]</f>
        <v>5.2776396422687501E-9</v>
      </c>
      <c r="BN151" s="10">
        <f>3/24000000*OO[[#This Row],[122 (04JUL1985 03:00:00)-Water Temperature (C)]]*OO[[#This Row],[64]]</f>
        <v>4.4924658013574995E-9</v>
      </c>
      <c r="BO151" s="10">
        <f>3/24000000*OO[[#This Row],[123 (04JUL1985 06:00:00)-Water Temperature (C)]]*OO[[#This Row],[65]]</f>
        <v>3.8455034128700004E-9</v>
      </c>
      <c r="BP151" s="10">
        <f>3/24000000*OO[[#This Row],[124 (04JUL1985 09:00:00)-Water Temperature (C)]]*OO[[#This Row],[66]]</f>
        <v>3.4089999723100001E-9</v>
      </c>
      <c r="BQ151" s="10">
        <f>3/24000000*OO[[#This Row],[125 (04JUL1985 12:00:00)-Water Temperature (C)]]*OO[[#This Row],[67]]</f>
        <v>3.0889978143862496E-9</v>
      </c>
      <c r="BR151" s="10">
        <f>3/24000000*OO[[#This Row],[126 (04JUL1985 15:00:00)-Water Temperature (C)]]*OO[[#This Row],[68]]</f>
        <v>2.8031485298400002E-9</v>
      </c>
      <c r="BS151" s="10">
        <f>3/24000000*OO[[#This Row],[127 (04JUL1985 18:00:00)-Water Temperature (C)]]*OO[[#This Row],[69]]</f>
        <v>2.5047547798649998E-9</v>
      </c>
      <c r="BT151" s="10">
        <f>3/24000000*OO[[#This Row],[128 (04JUL1985 21:00:00)-Water Temperature (C)]]*OO[[#This Row],[70]]</f>
        <v>2.191868331535375E-9</v>
      </c>
      <c r="BU151" s="10">
        <f>3/24000000*OO[[#This Row],[129 (05JUL1985 00:00:00)-Water Temperature (C)]]*OO[[#This Row],[71]]</f>
        <v>1.8842582962962497E-9</v>
      </c>
      <c r="BV151" s="10">
        <f>3/24000000*OO[[#This Row],[130 (05JUL1985 03:00:00)-Water Temperature (C)]]*OO[[#This Row],[72]]</f>
        <v>1.6175734927992496E-9</v>
      </c>
      <c r="BW151" s="10">
        <f>3/24000000*OO[[#This Row],[131 (05JUL1985 06:00:00)-Water Temperature (C)]]*OO[[#This Row],[73]]</f>
        <v>1.402564020690625E-9</v>
      </c>
      <c r="BX151" s="10">
        <f>3/24000000*OO[[#This Row],[132 (05JUL1985 09:00:00)-Water Temperature (C)]]*OO[[#This Row],[74]]</f>
        <v>1.25851677973E-9</v>
      </c>
      <c r="BY151" s="10">
        <f>3/24000000*OO[[#This Row],[133 (05JUL1985 12:00:00)-Water Temperature (C)]]*OO[[#This Row],[75]]</f>
        <v>1.1514447835020001E-9</v>
      </c>
      <c r="BZ151" s="10">
        <f>3/24000000*OO[[#This Row],[134 (05JUL1985 15:00:00)-Water Temperature (C)]]*OO[[#This Row],[76]]</f>
        <v>1.0621693585258751E-9</v>
      </c>
      <c r="CA151" s="10">
        <f>3/24000000*OO[[#This Row],[135 (05JUL1985 18:00:00)-Water Temperature (C)]]*OO[[#This Row],[77]]</f>
        <v>9.7311995132812515E-10</v>
      </c>
      <c r="CB151" s="10">
        <f>3/24000000*OO[[#This Row],[136 (05JUL1985 21:00:00)-Water Temperature (C)]]*OO[[#This Row],[78]]</f>
        <v>8.6969195305124989E-10</v>
      </c>
      <c r="CC151" s="10">
        <f>3/24000000*OO[[#This Row],[137 (06JUL1985 00:00:00)-Water Temperature (C)]]*OO[[#This Row],[79]]</f>
        <v>7.6327212817199999E-10</v>
      </c>
      <c r="CD151" s="10">
        <f>3/24000000*OO[[#This Row],[138 (06JUL1985 03:00:00)-Water Temperature (C)]]*OO[[#This Row],[80]]</f>
        <v>6.6799676061924996E-10</v>
      </c>
      <c r="CE151" s="10">
        <f>3/24000000*OO[[#This Row],[139 (06JUL1985 06:00:00)-Water Temperature (C)]]*OO[[#This Row],[81]]</f>
        <v>5.9322605794450007E-10</v>
      </c>
      <c r="CF151" s="10">
        <f>3/24000000*OO[[#This Row],[140 (06JUL1985 09:00:00)-Water Temperature (C)]]*OO[[#This Row],[82]]</f>
        <v>5.4944761352212502E-10</v>
      </c>
      <c r="CG151" s="10">
        <f>3/24000000*OO[[#This Row],[141 (06JUL1985 12:00:00)-Water Temperature (C)]]*OO[[#This Row],[83]]</f>
        <v>5.1874098720812499E-10</v>
      </c>
      <c r="CH151" s="10">
        <f>3/24000000*OO[[#This Row],[142 (06JUL1985 15:00:00)-Water Temperature (C)]]*OO[[#This Row],[84]]</f>
        <v>4.9069230477749991E-10</v>
      </c>
      <c r="CI151" s="10">
        <f>3/24000000*OO[[#This Row],[143 (06JUL1985 18:00:00)-Water Temperature (C)]]*OO[[#This Row],[85]]</f>
        <v>4.5830647686574998E-10</v>
      </c>
      <c r="CJ151" s="10">
        <f>3/24000000*OO[[#This Row],[144 (06JUL1985 21:00:00)-Water Temperature (C)]]*OO[[#This Row],[86]]</f>
        <v>4.1533688574487502E-10</v>
      </c>
      <c r="CK151" s="10">
        <f>3/24000000*OO[[#This Row],[145 (07JUL1985 00:00:00)-Water Temperature (C)]]*OO[[#This Row],[87]]</f>
        <v>3.6871712322499997E-10</v>
      </c>
      <c r="CL151" s="10">
        <f>3/24000000*OO[[#This Row],[146 (07JUL1985 03:00:00)-Water Temperature (C)]]*OO[[#This Row],[88]]</f>
        <v>3.2478702340649994E-10</v>
      </c>
      <c r="CM151" s="10">
        <f>3/24000000*OO[[#This Row],[147 (07JUL1985 06:00:00)-Water Temperature (C)]]*OO[[#This Row],[89]]</f>
        <v>2.8812522950687495E-10</v>
      </c>
      <c r="CN151" s="10">
        <f>3/24000000*OO[[#This Row],[148 (07JUL1985 09:00:00)-Water Temperature (C)]]*OO[[#This Row],[90]]</f>
        <v>2.6035921208193752E-10</v>
      </c>
      <c r="CO151" s="10">
        <f>3/24000000*OO[[#This Row],[149 (07JUL1985 12:00:00)-Water Temperature (C)]]*OO[[#This Row],[91]]</f>
        <v>2.4123797870644998E-10</v>
      </c>
      <c r="CP151" s="10">
        <f>3/24000000*OO[[#This Row],[150 (07JUL1985 15:00:00)-Water Temperature (C)]]*OO[[#This Row],[92]]</f>
        <v>2.286300083185875E-10</v>
      </c>
      <c r="CQ151" s="10">
        <f>3/24000000*OO[[#This Row],[151 (07JUL1985 18:00:00)-Water Temperature (C)]]*OO[[#This Row],[93]]</f>
        <v>2.1440374761689998E-10</v>
      </c>
      <c r="CR151" s="10">
        <f>3/24000000*OO[[#This Row],[152 (07JUL1985 21:00:00)-Water Temperature (C)]]*OO[[#This Row],[94]]</f>
        <v>1.9637598023762498E-10</v>
      </c>
      <c r="CS151" s="10">
        <f>3/24000000*OO[[#This Row],[153 (08JUL1985 00:00:00)-Water Temperature (C)]]*OO[[#This Row],[95]]</f>
        <v>1.77065318644775E-10</v>
      </c>
      <c r="CT151" s="10">
        <f>3/24000000*OO[[#This Row],[154 (08JUL1985 03:00:00)-Water Temperature (C)]]*OO[[#This Row],[96]]</f>
        <v>1.591851882184125E-10</v>
      </c>
      <c r="CU151" s="10">
        <f>3/24000000*OO[[#This Row],[155 (08JUL1985 06:00:00)-Water Temperature (C)]]*OO[[#This Row],[97]]</f>
        <v>1.4371002855973751E-10</v>
      </c>
      <c r="CV151" s="10">
        <f>3/24000000*OO[[#This Row],[156 (08JUL1985 09:00:00)-Water Temperature (C)]]*OO[[#This Row],[98]]</f>
        <v>1.340420586318E-10</v>
      </c>
      <c r="CW151" s="10">
        <f>3/24000000*OO[[#This Row],[157 (08JUL1985 12:00:00)-Water Temperature (C)]]*OO[[#This Row],[99]]</f>
        <v>1.2852865036890002E-10</v>
      </c>
    </row>
    <row r="152" spans="1:101" x14ac:dyDescent="0.35">
      <c r="A152" t="s">
        <v>157</v>
      </c>
      <c r="B152">
        <v>872.06020000000001</v>
      </c>
      <c r="C152" s="10">
        <f>3/24*OO[[#This Row],[59 (26JUN1985 06:00:00)-Water Temperature (C)]]*OO[[#This Row],[1]]/SUM(OO[1])</f>
        <v>0</v>
      </c>
      <c r="D152" s="10">
        <f>3/24*OO[[#This Row],[60 (26JUN1985 09:00:00)-Water Temperature (C)]]*OO[[#This Row],[2]]/SUM(OO[2])</f>
        <v>0</v>
      </c>
      <c r="E152" s="10">
        <f>3/24*OO[[#This Row],[61 (26JUN1985 12:00:00)-Water Temperature (C)]]*OO[[#This Row],[3]]/SUM(OO[3])</f>
        <v>0</v>
      </c>
      <c r="F152" s="10">
        <f>3/24*OO[[#This Row],[62 (26JUN1985 15:00:00)-Water Temperature (C)]]*OO[[#This Row],[4]]/SUM(OO[4])</f>
        <v>7.5418071877060913E-42</v>
      </c>
      <c r="G152" s="10">
        <f>3/24*OO[[#This Row],[63 (26JUN1985 18:00:00)-Water Temperature (C)]]*OO[[#This Row],[5]]/SUM(OO[5])</f>
        <v>1.0088822275750842E-28</v>
      </c>
      <c r="H152" s="10">
        <f>3/24*OO[[#This Row],[64 (26JUN1985 21:00:00)-Water Temperature (C)]]*OO[[#This Row],[6]]/SUM(OO[6])</f>
        <v>6.3676965692901563E-16</v>
      </c>
      <c r="I152" s="10">
        <f>3/24*OO[[#This Row],[65 (27JUN1985 00:00:00)-Water Temperature (C)]]*OO[[#This Row],[7]]/SUM(OO[7])</f>
        <v>4.1566661254914507E-7</v>
      </c>
      <c r="J152" s="10">
        <f>3/24*OO[[#This Row],[66 (27JUN1985 03:00:00)-Water Temperature (C)]]*OO[[#This Row],[8]]/SUM(OO[8])</f>
        <v>5.0981093705443445E-4</v>
      </c>
      <c r="K152" s="10">
        <f>3/24*OO[[#This Row],[67 (27JUN1985 06:00:00)-Water Temperature (C)]]*OO[[#This Row],[9]]/SUM(OO[9])</f>
        <v>1.9733951124480949E-2</v>
      </c>
      <c r="L152" s="10">
        <f>3/24*OO[[#This Row],[68 (27JUN1985 09:00:00)-Water Temperature (C)]]*OO[[#This Row],[10]]/SUM(OO[10])</f>
        <v>9.6836629022588327E-2</v>
      </c>
      <c r="M152" s="10">
        <f>3/24*OO[[#This Row],[69 (27JUN1985 12:00:00)-Water Temperature (C)]]*OO[[#This Row],[11]]/SUM(OO[11])</f>
        <v>0.10944920970274505</v>
      </c>
      <c r="N152" s="10">
        <f>3/24*OO[[#This Row],[70 (27JUN1985 15:00:00)-Water Temperature (C)]]*OO[[#This Row],[12]]/SUM(OO[12])</f>
        <v>4.0434407637063102E-2</v>
      </c>
      <c r="O152" s="10">
        <f>3/24*OO[[#This Row],[71 (27JUN1985 18:00:00)-Water Temperature (C)]]*OO[[#This Row],[13]]/SUM(OO[13])</f>
        <v>6.264437207057153E-3</v>
      </c>
      <c r="P152" s="10">
        <f>3/24*OO[[#This Row],[72 (27JUN1985 21:00:00)-Water Temperature (C)]]*OO[[#This Row],[14]]/SUM(OO[14])</f>
        <v>5.0084512291985082E-4</v>
      </c>
      <c r="Q152" s="10">
        <f>3/24*OO[[#This Row],[73 (28JUN1985 00:00:00)-Water Temperature (C)]]*OO[[#This Row],[15]]/SUM(OO[15])</f>
        <v>3.9614231557251594E-5</v>
      </c>
      <c r="R152" s="10">
        <f>3/24*OO[[#This Row],[74 (28JUN1985 03:00:00)-Water Temperature (C)]]*OO[[#This Row],[16]]/SUM(OO[16])</f>
        <v>1.541742150830581E-5</v>
      </c>
      <c r="S152" s="10">
        <f>3/24*OO[[#This Row],[75 (28JUN1985 06:00:00)-Water Temperature (C)]]*OO[[#This Row],[17]]/SUM(OO[17])</f>
        <v>1.1873765475007868E-5</v>
      </c>
      <c r="T152" s="10">
        <f>3/24*OO[[#This Row],[76 (28JUN1985 09:00:00)-Water Temperature (C)]]*OO[[#This Row],[18]]/SUM(OO[18])</f>
        <v>9.7392631469755753E-6</v>
      </c>
      <c r="U152" s="10">
        <f>3/24*OO[[#This Row],[77 (28JUN1985 12:00:00)-Water Temperature (C)]]*OO[[#This Row],[19]]/SUM(OO[19])</f>
        <v>8.1328711323951752E-6</v>
      </c>
      <c r="V152" s="10">
        <f>3/24000000*OO[[#This Row],[78 (28JUN1985 15:00:00)-Water Temperature (C)]]*OO[[#This Row],[20]]</f>
        <v>6.78188569084125E-6</v>
      </c>
      <c r="W152" s="10">
        <f>3/24000000*OO[[#This Row],[79 (28JUN1985 18:00:00)-Water Temperature (C)]]*OO[[#This Row],[21]]</f>
        <v>5.6226628206087497E-6</v>
      </c>
      <c r="X152" s="10">
        <f>3/24000000*OO[[#This Row],[80 (28JUN1985 21:00:00)-Water Temperature (C)]]*OO[[#This Row],[22]]</f>
        <v>4.5415323137374992E-6</v>
      </c>
      <c r="Y152" s="10">
        <f>3/24000000*OO[[#This Row],[81 (29JUN1985 00:00:00)-Water Temperature (C)]]*OO[[#This Row],[23]]</f>
        <v>3.593757084595E-6</v>
      </c>
      <c r="Z152" s="10">
        <f>3/24000000*OO[[#This Row],[82 (29JUN1985 03:00:00)-Water Temperature (C)]]*OO[[#This Row],[24]]</f>
        <v>2.8302175060199999E-6</v>
      </c>
      <c r="AA152" s="10">
        <f>3/24000000*OO[[#This Row],[83 (29JUN1985 06:00:00)-Water Temperature (C)]]*OO[[#This Row],[25]]</f>
        <v>2.2529351524942498E-6</v>
      </c>
      <c r="AB152" s="10">
        <f>3/24000000*OO[[#This Row],[84 (29JUN1985 09:00:00)-Water Temperature (C)]]*OO[[#This Row],[26]]</f>
        <v>1.8672955950385001E-6</v>
      </c>
      <c r="AC152" s="10">
        <f>3/24000000*OO[[#This Row],[85 (29JUN1985 12:00:00)-Water Temperature (C)]]*OO[[#This Row],[27]]</f>
        <v>1.5794668469781247E-6</v>
      </c>
      <c r="AD152" s="10">
        <f>3/24000000*OO[[#This Row],[86 (29JUN1985 15:00:00)-Water Temperature (C)]]*OO[[#This Row],[28]]</f>
        <v>1.3418586807439999E-6</v>
      </c>
      <c r="AE152" s="10">
        <f>3/24000000*OO[[#This Row],[88 (29JUN1985 21:00:00)-Water Temperature (C)]]*OO[[#This Row],[30]]</f>
        <v>9.1120492843687497E-7</v>
      </c>
      <c r="AF152" s="10">
        <f>3/24000000*OO[[#This Row],[88 (29JUN1985 21:00:00)-Water Temperature (C)]]*OO[[#This Row],[30]]</f>
        <v>9.1120492843687497E-7</v>
      </c>
      <c r="AG152" s="10">
        <f>3/24000000*OO[[#This Row],[89 (30JUN1985 00:00:00)-Water Temperature (C)]]*OO[[#This Row],[31]]</f>
        <v>7.2269715625499984E-7</v>
      </c>
      <c r="AH152" s="10">
        <f>3/24000000*OO[[#This Row],[90 (30JUN1985 03:00:00)-Water Temperature (C)]]*OO[[#This Row],[32]]</f>
        <v>5.6988321858650006E-7</v>
      </c>
      <c r="AI152" s="10">
        <f>3/24000000*OO[[#This Row],[91 (30JUN1985 06:00:00)-Water Temperature (C)]]*OO[[#This Row],[33]]</f>
        <v>4.5479949029312494E-7</v>
      </c>
      <c r="AJ152" s="10">
        <f>3/24000000*OO[[#This Row],[92 (30JUN1985 09:00:00)-Water Temperature (C)]]*OO[[#This Row],[34]]</f>
        <v>3.7535435318874996E-7</v>
      </c>
      <c r="AK152" s="10">
        <f>3/24000000*OO[[#This Row],[93 (30JUN1985 12:00:00)-Water Temperature (C)]]*OO[[#This Row],[35]]</f>
        <v>3.1827639751699997E-7</v>
      </c>
      <c r="AL152" s="10">
        <f>3/24000000*OO[[#This Row],[94 (30JUN1985 15:00:00)-Water Temperature (C)]]*OO[[#This Row],[36]]</f>
        <v>2.7294654629424996E-7</v>
      </c>
      <c r="AM152" s="10">
        <f>3/24000000*OO[[#This Row],[95 (30JUN1985 18:00:00)-Water Temperature (C)]]*OO[[#This Row],[37]]</f>
        <v>2.3243850546682499E-7</v>
      </c>
      <c r="AN152" s="10">
        <f>3/24000000*OO[[#This Row],[96 (30JUN1985 21:00:00)-Water Temperature (C)]]*OO[[#This Row],[38]]</f>
        <v>1.9213744210689996E-7</v>
      </c>
      <c r="AO152" s="10">
        <f>3/24000000*OO[[#This Row],[97 (01JUL1985 00:00:00)-Water Temperature (C)]]*OO[[#This Row],[39]]</f>
        <v>1.5557331913901251E-7</v>
      </c>
      <c r="AP152" s="10">
        <f>3/24000000*OO[[#This Row],[98 (01JUL1985 03:00:00)-Water Temperature (C)]]*OO[[#This Row],[40]]</f>
        <v>1.2549571742763751E-7</v>
      </c>
      <c r="AQ152" s="10">
        <f>3/24000000*OO[[#This Row],[99 (01JUL1985 06:00:00)-Water Temperature (C)]]*OO[[#This Row],[41]]</f>
        <v>1.0246380989040001E-7</v>
      </c>
      <c r="AR152" s="10">
        <f>3/24000000*OO[[#This Row],[100 (01JUL1985 09:00:00)-Water Temperature (C)]]*OO[[#This Row],[42]]</f>
        <v>8.722235089439998E-8</v>
      </c>
      <c r="AS152" s="10">
        <f>3/24000000*OO[[#This Row],[101 (01JUL1985 12:00:00)-Water Temperature (C)]]*OO[[#This Row],[43]]</f>
        <v>7.6255213135475001E-8</v>
      </c>
      <c r="AT152" s="10">
        <f>3/24000000*OO[[#This Row],[102 (01JUL1985 15:00:00)-Water Temperature (C)]]*OO[[#This Row],[44]]</f>
        <v>6.7173515540187497E-8</v>
      </c>
      <c r="AU152" s="10">
        <f>3/24000000*OO[[#This Row],[103 (01JUL1985 18:00:00)-Water Temperature (C)]]*OO[[#This Row],[45]]</f>
        <v>5.9036931396799991E-8</v>
      </c>
      <c r="AV152" s="10">
        <f>3/24000000*OO[[#This Row],[104 (01JUL1985 21:00:00)-Water Temperature (C)]]*OO[[#This Row],[46]]</f>
        <v>5.0892879027049993E-8</v>
      </c>
      <c r="AW152" s="10">
        <f>3/24000000*OO[[#This Row],[105 (02JUL1985 00:00:00)-Water Temperature (C)]]*OO[[#This Row],[47]]</f>
        <v>4.3554925347499999E-8</v>
      </c>
      <c r="AX152" s="10">
        <f>3/24000000*OO[[#This Row],[106 (02JUL1985 03:00:00)-Water Temperature (C)]]*OO[[#This Row],[48]]</f>
        <v>3.7181667974250002E-8</v>
      </c>
      <c r="AY152" s="10">
        <f>3/24000000*OO[[#This Row],[107 (02JUL1985 06:00:00)-Water Temperature (C)]]*OO[[#This Row],[49]]</f>
        <v>3.1999390355474998E-8</v>
      </c>
      <c r="AZ152" s="10">
        <f>3/24000000*OO[[#This Row],[108 (02JUL1985 09:00:00)-Water Temperature (C)]]*OO[[#This Row],[50]]</f>
        <v>2.7896651672924997E-8</v>
      </c>
      <c r="BA152" s="10">
        <f>3/24000000*OO[[#This Row],[109 (02JUL1985 12:00:00)-Water Temperature (C)]]*OO[[#This Row],[51]]</f>
        <v>2.5018031318174999E-8</v>
      </c>
      <c r="BB152" s="10">
        <f>3/24000000*OO[[#This Row],[110 (02JUL1985 15:00:00)-Water Temperature (C)]]*OO[[#This Row],[52]]</f>
        <v>2.2778695078412501E-8</v>
      </c>
      <c r="BC152" s="10">
        <f>3/24000000*OO[[#This Row],[111 (02JUL1985 18:00:00)-Water Temperature (C)]]*OO[[#This Row],[53]]</f>
        <v>2.067982820517E-8</v>
      </c>
      <c r="BD152" s="10">
        <f>3/24000000*OO[[#This Row],[112 (02JUL1985 21:00:00)-Water Temperature (C)]]*OO[[#This Row],[54]]</f>
        <v>1.825058576290625E-8</v>
      </c>
      <c r="BE152" s="10">
        <f>3/24000000*OO[[#This Row],[113 (03JUL1985 00:00:00)-Water Temperature (C)]]*OO[[#This Row],[55]]</f>
        <v>1.5708679153312499E-8</v>
      </c>
      <c r="BF152" s="10">
        <f>3/24000000*OO[[#This Row],[114 (03JUL1985 03:00:00)-Water Temperature (C)]]*OO[[#This Row],[56]]</f>
        <v>1.3478600948861251E-8</v>
      </c>
      <c r="BG152" s="10">
        <f>3/24000000*OO[[#This Row],[115 (03JUL1985 06:00:00)-Water Temperature (C)]]*OO[[#This Row],[57]]</f>
        <v>1.1609167894869998E-8</v>
      </c>
      <c r="BH152" s="10">
        <f>3/24000000*OO[[#This Row],[116 (03JUL1985 09:00:00)-Water Temperature (C)]]*OO[[#This Row],[58]]</f>
        <v>1.0256865654215E-8</v>
      </c>
      <c r="BI152" s="10">
        <f>3/24000000*OO[[#This Row],[117 (03JUL1985 12:00:00)-Water Temperature (C)]]*OO[[#This Row],[59]]</f>
        <v>9.2158099792337501E-9</v>
      </c>
      <c r="BJ152" s="10">
        <f>3/24000000*OO[[#This Row],[118 (03JUL1985 15:00:00)-Water Temperature (C)]]*OO[[#This Row],[60]]</f>
        <v>8.3163993651749995E-9</v>
      </c>
      <c r="BK152" s="10">
        <f>3/24000000*OO[[#This Row],[119 (03JUL1985 18:00:00)-Water Temperature (C)]]*OO[[#This Row],[61]]</f>
        <v>7.4311356855237494E-9</v>
      </c>
      <c r="BL152" s="10">
        <f>3/24000000*OO[[#This Row],[120 (03JUL1985 21:00:00)-Water Temperature (C)]]*OO[[#This Row],[62]]</f>
        <v>6.4756928486250001E-9</v>
      </c>
      <c r="BM152" s="10">
        <f>3/24000000*OO[[#This Row],[121 (04JUL1985 00:00:00)-Water Temperature (C)]]*OO[[#This Row],[63]]</f>
        <v>5.5628216024862494E-9</v>
      </c>
      <c r="BN152" s="10">
        <f>3/24000000*OO[[#This Row],[122 (04JUL1985 03:00:00)-Water Temperature (C)]]*OO[[#This Row],[64]]</f>
        <v>4.73886370685E-9</v>
      </c>
      <c r="BO152" s="10">
        <f>3/24000000*OO[[#This Row],[123 (04JUL1985 06:00:00)-Water Temperature (C)]]*OO[[#This Row],[65]]</f>
        <v>4.0540997790300002E-9</v>
      </c>
      <c r="BP152" s="10">
        <f>3/24000000*OO[[#This Row],[124 (04JUL1985 09:00:00)-Water Temperature (C)]]*OO[[#This Row],[66]]</f>
        <v>3.5892005006200001E-9</v>
      </c>
      <c r="BQ152" s="10">
        <f>3/24000000*OO[[#This Row],[125 (04JUL1985 12:00:00)-Water Temperature (C)]]*OO[[#This Row],[67]]</f>
        <v>3.24684942475E-9</v>
      </c>
      <c r="BR152" s="10">
        <f>3/24000000*OO[[#This Row],[126 (04JUL1985 15:00:00)-Water Temperature (C)]]*OO[[#This Row],[68]]</f>
        <v>2.9460512520725E-9</v>
      </c>
      <c r="BS152" s="10">
        <f>3/24000000*OO[[#This Row],[127 (04JUL1985 18:00:00)-Water Temperature (C)]]*OO[[#This Row],[69]]</f>
        <v>2.6341446878459999E-9</v>
      </c>
      <c r="BT152" s="10">
        <f>3/24000000*OO[[#This Row],[128 (04JUL1985 21:00:00)-Water Temperature (C)]]*OO[[#This Row],[70]]</f>
        <v>2.3068673969737501E-9</v>
      </c>
      <c r="BU152" s="10">
        <f>3/24000000*OO[[#This Row],[129 (05JUL1985 00:00:00)-Water Temperature (C)]]*OO[[#This Row],[71]]</f>
        <v>1.9848582691627498E-9</v>
      </c>
      <c r="BV152" s="10">
        <f>3/24000000*OO[[#This Row],[130 (05JUL1985 03:00:00)-Water Temperature (C)]]*OO[[#This Row],[72]]</f>
        <v>1.7039730351489997E-9</v>
      </c>
      <c r="BW152" s="10">
        <f>3/24000000*OO[[#This Row],[131 (05JUL1985 06:00:00)-Water Temperature (C)]]*OO[[#This Row],[73]]</f>
        <v>1.4758612600139998E-9</v>
      </c>
      <c r="BX152" s="10">
        <f>3/24000000*OO[[#This Row],[132 (05JUL1985 09:00:00)-Water Temperature (C)]]*OO[[#This Row],[74]]</f>
        <v>1.3230065383059997E-9</v>
      </c>
      <c r="BY152" s="10">
        <f>3/24000000*OO[[#This Row],[133 (05JUL1985 12:00:00)-Water Temperature (C)]]*OO[[#This Row],[75]]</f>
        <v>1.2089633593323749E-9</v>
      </c>
      <c r="BZ152" s="10">
        <f>3/24000000*OO[[#This Row],[134 (05JUL1985 15:00:00)-Water Temperature (C)]]*OO[[#This Row],[76]]</f>
        <v>1.1146045671419999E-9</v>
      </c>
      <c r="CA152" s="10">
        <f>3/24000000*OO[[#This Row],[135 (05JUL1985 18:00:00)-Water Temperature (C)]]*OO[[#This Row],[77]]</f>
        <v>1.0214863168343749E-9</v>
      </c>
      <c r="CB152" s="10">
        <f>3/24000000*OO[[#This Row],[136 (05JUL1985 21:00:00)-Water Temperature (C)]]*OO[[#This Row],[78]]</f>
        <v>9.1327536863874994E-10</v>
      </c>
      <c r="CC152" s="10">
        <f>3/24000000*OO[[#This Row],[137 (06JUL1985 00:00:00)-Water Temperature (C)]]*OO[[#This Row],[79]]</f>
        <v>8.0218767127187494E-10</v>
      </c>
      <c r="CD152" s="10">
        <f>3/24000000*OO[[#This Row],[138 (06JUL1985 03:00:00)-Water Temperature (C)]]*OO[[#This Row],[80]]</f>
        <v>7.0198301420100007E-10</v>
      </c>
      <c r="CE152" s="10">
        <f>3/24000000*OO[[#This Row],[139 (06JUL1985 06:00:00)-Water Temperature (C)]]*OO[[#This Row],[81]]</f>
        <v>6.2266362282249999E-10</v>
      </c>
      <c r="CF152" s="10">
        <f>3/24000000*OO[[#This Row],[140 (06JUL1985 09:00:00)-Water Temperature (C)]]*OO[[#This Row],[82]]</f>
        <v>5.761058400089999E-10</v>
      </c>
      <c r="CG152" s="10">
        <f>3/24000000*OO[[#This Row],[141 (06JUL1985 12:00:00)-Water Temperature (C)]]*OO[[#This Row],[83]]</f>
        <v>5.4319866304400002E-10</v>
      </c>
      <c r="CH152" s="10">
        <f>3/24000000*OO[[#This Row],[142 (06JUL1985 15:00:00)-Water Temperature (C)]]*OO[[#This Row],[84]]</f>
        <v>5.1385760984249998E-10</v>
      </c>
      <c r="CI152" s="10">
        <f>3/24000000*OO[[#This Row],[143 (06JUL1985 18:00:00)-Water Temperature (C)]]*OO[[#This Row],[85]]</f>
        <v>4.8041721945999996E-10</v>
      </c>
      <c r="CJ152" s="10">
        <f>3/24000000*OO[[#This Row],[144 (06JUL1985 21:00:00)-Water Temperature (C)]]*OO[[#This Row],[86]]</f>
        <v>4.3569725151475E-10</v>
      </c>
      <c r="CK152" s="10">
        <f>3/24000000*OO[[#This Row],[145 (07JUL1985 00:00:00)-Water Temperature (C)]]*OO[[#This Row],[87]]</f>
        <v>3.8726670722500004E-10</v>
      </c>
      <c r="CL152" s="10">
        <f>3/24000000*OO[[#This Row],[146 (07JUL1985 03:00:00)-Water Temperature (C)]]*OO[[#This Row],[88]]</f>
        <v>3.4117086806824993E-10</v>
      </c>
      <c r="CM152" s="10">
        <f>3/24000000*OO[[#This Row],[147 (07JUL1985 06:00:00)-Water Temperature (C)]]*OO[[#This Row],[89]]</f>
        <v>3.0227672511562497E-10</v>
      </c>
      <c r="CN152" s="10">
        <f>3/24000000*OO[[#This Row],[148 (07JUL1985 09:00:00)-Water Temperature (C)]]*OO[[#This Row],[90]]</f>
        <v>2.7276043615700003E-10</v>
      </c>
      <c r="CO152" s="10">
        <f>3/24000000*OO[[#This Row],[149 (07JUL1985 12:00:00)-Water Temperature (C)]]*OO[[#This Row],[91]]</f>
        <v>2.5245338943825001E-10</v>
      </c>
      <c r="CP152" s="10">
        <f>3/24000000*OO[[#This Row],[150 (07JUL1985 15:00:00)-Water Temperature (C)]]*OO[[#This Row],[92]]</f>
        <v>2.3903763145019999E-10</v>
      </c>
      <c r="CQ152" s="10">
        <f>3/24000000*OO[[#This Row],[151 (07JUL1985 18:00:00)-Water Temperature (C)]]*OO[[#This Row],[93]]</f>
        <v>2.2413914864909999E-10</v>
      </c>
      <c r="CR152" s="10">
        <f>3/24000000*OO[[#This Row],[152 (07JUL1985 21:00:00)-Water Temperature (C)]]*OO[[#This Row],[94]]</f>
        <v>2.0562410216967497E-10</v>
      </c>
      <c r="CS152" s="10">
        <f>3/24000000*OO[[#This Row],[153 (08JUL1985 00:00:00)-Water Temperature (C)]]*OO[[#This Row],[95]]</f>
        <v>1.8560670926212498E-10</v>
      </c>
      <c r="CT152" s="10">
        <f>3/24000000*OO[[#This Row],[154 (08JUL1985 03:00:00)-Water Temperature (C)]]*OO[[#This Row],[96]]</f>
        <v>1.6684659515205002E-10</v>
      </c>
      <c r="CU152" s="10">
        <f>3/24000000*OO[[#This Row],[155 (08JUL1985 06:00:00)-Water Temperature (C)]]*OO[[#This Row],[97]]</f>
        <v>1.5054929249085E-10</v>
      </c>
      <c r="CV152" s="10">
        <f>3/24000000*OO[[#This Row],[156 (08JUL1985 09:00:00)-Water Temperature (C)]]*OO[[#This Row],[98]]</f>
        <v>1.4026186310999999E-10</v>
      </c>
      <c r="CW152" s="10">
        <f>3/24000000*OO[[#This Row],[157 (08JUL1985 12:00:00)-Water Temperature (C)]]*OO[[#This Row],[99]]</f>
        <v>1.3427326073418748E-10</v>
      </c>
    </row>
    <row r="153" spans="1:101" x14ac:dyDescent="0.35">
      <c r="A153" t="s">
        <v>158</v>
      </c>
      <c r="B153">
        <v>862.44989999999996</v>
      </c>
      <c r="C153" s="10">
        <f>3/24*OO[[#This Row],[59 (26JUN1985 06:00:00)-Water Temperature (C)]]*OO[[#This Row],[1]]/SUM(OO[1])</f>
        <v>0</v>
      </c>
      <c r="D153" s="10">
        <f>3/24*OO[[#This Row],[60 (26JUN1985 09:00:00)-Water Temperature (C)]]*OO[[#This Row],[2]]/SUM(OO[2])</f>
        <v>0</v>
      </c>
      <c r="E153" s="10">
        <f>3/24*OO[[#This Row],[61 (26JUN1985 12:00:00)-Water Temperature (C)]]*OO[[#This Row],[3]]/SUM(OO[3])</f>
        <v>0</v>
      </c>
      <c r="F153" s="10">
        <f>3/24*OO[[#This Row],[62 (26JUN1985 15:00:00)-Water Temperature (C)]]*OO[[#This Row],[4]]/SUM(OO[4])</f>
        <v>8.7910904201891917E-43</v>
      </c>
      <c r="G153" s="10">
        <f>3/24*OO[[#This Row],[63 (26JUN1985 18:00:00)-Water Temperature (C)]]*OO[[#This Row],[5]]/SUM(OO[5])</f>
        <v>1.3579301823302806E-29</v>
      </c>
      <c r="H153" s="10">
        <f>3/24*OO[[#This Row],[64 (26JUN1985 21:00:00)-Water Temperature (C)]]*OO[[#This Row],[6]]/SUM(OO[6])</f>
        <v>8.6218398058535107E-17</v>
      </c>
      <c r="I153" s="10">
        <f>3/24*OO[[#This Row],[65 (27JUN1985 00:00:00)-Water Temperature (C)]]*OO[[#This Row],[7]]/SUM(OO[7])</f>
        <v>1.6858286954577522E-7</v>
      </c>
      <c r="J153" s="10">
        <f>3/24*OO[[#This Row],[66 (27JUN1985 03:00:00)-Water Temperature (C)]]*OO[[#This Row],[8]]/SUM(OO[8])</f>
        <v>3.0496499048569581E-4</v>
      </c>
      <c r="K153" s="10">
        <f>3/24*OO[[#This Row],[67 (27JUN1985 06:00:00)-Water Temperature (C)]]*OO[[#This Row],[9]]/SUM(OO[9])</f>
        <v>1.4640513492885018E-2</v>
      </c>
      <c r="L153" s="10">
        <f>3/24*OO[[#This Row],[68 (27JUN1985 09:00:00)-Water Temperature (C)]]*OO[[#This Row],[10]]/SUM(OO[10])</f>
        <v>8.4509159443509882E-2</v>
      </c>
      <c r="M153" s="10">
        <f>3/24*OO[[#This Row],[69 (27JUN1985 12:00:00)-Water Temperature (C)]]*OO[[#This Row],[11]]/SUM(OO[11])</f>
        <v>0.10895262231087931</v>
      </c>
      <c r="N153" s="10">
        <f>3/24*OO[[#This Row],[70 (27JUN1985 15:00:00)-Water Temperature (C)]]*OO[[#This Row],[12]]/SUM(OO[12])</f>
        <v>4.4969627820521073E-2</v>
      </c>
      <c r="O153" s="10">
        <f>3/24*OO[[#This Row],[71 (27JUN1985 18:00:00)-Water Temperature (C)]]*OO[[#This Row],[13]]/SUM(OO[13])</f>
        <v>7.6570200037501144E-3</v>
      </c>
      <c r="P153" s="10">
        <f>3/24*OO[[#This Row],[72 (27JUN1985 21:00:00)-Water Temperature (C)]]*OO[[#This Row],[14]]/SUM(OO[14])</f>
        <v>6.5640496778876132E-4</v>
      </c>
      <c r="Q153" s="10">
        <f>3/24*OO[[#This Row],[73 (28JUN1985 00:00:00)-Water Temperature (C)]]*OO[[#This Row],[15]]/SUM(OO[15])</f>
        <v>4.8018876670320444E-5</v>
      </c>
      <c r="R153" s="10">
        <f>3/24*OO[[#This Row],[74 (28JUN1985 03:00:00)-Water Temperature (C)]]*OO[[#This Row],[16]]/SUM(OO[16])</f>
        <v>1.5355961466549576E-5</v>
      </c>
      <c r="S153" s="10">
        <f>3/24*OO[[#This Row],[75 (28JUN1985 06:00:00)-Water Temperature (C)]]*OO[[#This Row],[17]]/SUM(OO[17])</f>
        <v>1.1578768159538421E-5</v>
      </c>
      <c r="T153" s="10">
        <f>3/24*OO[[#This Row],[76 (28JUN1985 09:00:00)-Water Temperature (C)]]*OO[[#This Row],[18]]/SUM(OO[18])</f>
        <v>9.4857342708848967E-6</v>
      </c>
      <c r="U153" s="10">
        <f>3/24*OO[[#This Row],[77 (28JUN1985 12:00:00)-Water Temperature (C)]]*OO[[#This Row],[19]]/SUM(OO[19])</f>
        <v>7.9169591337652575E-6</v>
      </c>
      <c r="V153" s="10">
        <f>3/24000000*OO[[#This Row],[78 (28JUN1985 15:00:00)-Water Temperature (C)]]*OO[[#This Row],[20]]</f>
        <v>6.600541074059999E-6</v>
      </c>
      <c r="W153" s="10">
        <f>3/24000000*OO[[#This Row],[79 (28JUN1985 18:00:00)-Water Temperature (C)]]*OO[[#This Row],[21]]</f>
        <v>5.4782992694337498E-6</v>
      </c>
      <c r="X153" s="10">
        <f>3/24000000*OO[[#This Row],[80 (28JUN1985 21:00:00)-Water Temperature (C)]]*OO[[#This Row],[22]]</f>
        <v>4.4297429906774997E-6</v>
      </c>
      <c r="Y153" s="10">
        <f>3/24000000*OO[[#This Row],[81 (29JUN1985 00:00:00)-Water Temperature (C)]]*OO[[#This Row],[23]]</f>
        <v>3.5079034845374994E-6</v>
      </c>
      <c r="Z153" s="10">
        <f>3/24000000*OO[[#This Row],[82 (29JUN1985 03:00:00)-Water Temperature (C)]]*OO[[#This Row],[24]]</f>
        <v>2.76359210046875E-6</v>
      </c>
      <c r="AA153" s="10">
        <f>3/24000000*OO[[#This Row],[83 (29JUN1985 06:00:00)-Water Temperature (C)]]*OO[[#This Row],[25]]</f>
        <v>2.1975232045829997E-6</v>
      </c>
      <c r="AB153" s="10">
        <f>3/24000000*OO[[#This Row],[84 (29JUN1985 09:00:00)-Water Temperature (C)]]*OO[[#This Row],[26]]</f>
        <v>1.8190373089724998E-6</v>
      </c>
      <c r="AC153" s="10">
        <f>3/24000000*OO[[#This Row],[85 (29JUN1985 12:00:00)-Water Temperature (C)]]*OO[[#This Row],[27]]</f>
        <v>1.5369012599213752E-6</v>
      </c>
      <c r="AD153" s="10">
        <f>3/24000000*OO[[#This Row],[86 (29JUN1985 15:00:00)-Water Temperature (C)]]*OO[[#This Row],[28]]</f>
        <v>1.3056512698363749E-6</v>
      </c>
      <c r="AE153" s="10">
        <f>3/24000000*OO[[#This Row],[88 (29JUN1985 21:00:00)-Water Temperature (C)]]*OO[[#This Row],[30]]</f>
        <v>8.8834781058349986E-7</v>
      </c>
      <c r="AF153" s="10">
        <f>3/24000000*OO[[#This Row],[88 (29JUN1985 21:00:00)-Water Temperature (C)]]*OO[[#This Row],[30]]</f>
        <v>8.8834781058349986E-7</v>
      </c>
      <c r="AG153" s="10">
        <f>3/24000000*OO[[#This Row],[89 (30JUN1985 00:00:00)-Water Temperature (C)]]*OO[[#This Row],[31]]</f>
        <v>7.0535395094412482E-7</v>
      </c>
      <c r="AH153" s="10">
        <f>3/24000000*OO[[#This Row],[90 (30JUN1985 03:00:00)-Water Temperature (C)]]*OO[[#This Row],[32]]</f>
        <v>5.5629478306800002E-7</v>
      </c>
      <c r="AI153" s="10">
        <f>3/24000000*OO[[#This Row],[91 (30JUN1985 06:00:00)-Water Temperature (C)]]*OO[[#This Row],[33]]</f>
        <v>4.4345645346750001E-7</v>
      </c>
      <c r="AJ153" s="10">
        <f>3/24000000*OO[[#This Row],[92 (30JUN1985 09:00:00)-Water Temperature (C)]]*OO[[#This Row],[34]]</f>
        <v>3.6556345524499992E-7</v>
      </c>
      <c r="AK153" s="10">
        <f>3/24000000*OO[[#This Row],[93 (30JUN1985 12:00:00)-Water Temperature (C)]]*OO[[#This Row],[35]]</f>
        <v>3.0959435107575001E-7</v>
      </c>
      <c r="AL153" s="10">
        <f>3/24000000*OO[[#This Row],[94 (30JUN1985 15:00:00)-Water Temperature (C)]]*OO[[#This Row],[36]]</f>
        <v>2.6529203822793746E-7</v>
      </c>
      <c r="AM153" s="10">
        <f>3/24000000*OO[[#This Row],[95 (30JUN1985 18:00:00)-Water Temperature (C)]]*OO[[#This Row],[37]]</f>
        <v>2.2600542169425002E-7</v>
      </c>
      <c r="AN153" s="10">
        <f>3/24000000*OO[[#This Row],[96 (30JUN1985 21:00:00)-Water Temperature (C)]]*OO[[#This Row],[38]]</f>
        <v>1.86956173704125E-7</v>
      </c>
      <c r="AO153" s="10">
        <f>3/24000000*OO[[#This Row],[97 (01JUL1985 00:00:00)-Water Temperature (C)]]*OO[[#This Row],[39]]</f>
        <v>1.5150273930235001E-7</v>
      </c>
      <c r="AP153" s="10">
        <f>3/24000000*OO[[#This Row],[98 (01JUL1985 03:00:00)-Water Temperature (C)]]*OO[[#This Row],[40]]</f>
        <v>1.2222885219089997E-7</v>
      </c>
      <c r="AQ153" s="10">
        <f>3/24000000*OO[[#This Row],[99 (01JUL1985 06:00:00)-Water Temperature (C)]]*OO[[#This Row],[41]]</f>
        <v>9.965419272829998E-8</v>
      </c>
      <c r="AR153" s="10">
        <f>3/24000000*OO[[#This Row],[100 (01JUL1985 09:00:00)-Water Temperature (C)]]*OO[[#This Row],[42]]</f>
        <v>8.4669080036587497E-8</v>
      </c>
      <c r="AS153" s="10">
        <f>3/24000000*OO[[#This Row],[101 (01JUL1985 12:00:00)-Water Temperature (C)]]*OO[[#This Row],[43]]</f>
        <v>7.3871618367562488E-8</v>
      </c>
      <c r="AT153" s="10">
        <f>3/24000000*OO[[#This Row],[102 (01JUL1985 15:00:00)-Water Temperature (C)]]*OO[[#This Row],[44]]</f>
        <v>6.4983356606250003E-8</v>
      </c>
      <c r="AU153" s="10">
        <f>3/24000000*OO[[#This Row],[103 (01JUL1985 18:00:00)-Water Temperature (C)]]*OO[[#This Row],[45]]</f>
        <v>5.7125350126724992E-8</v>
      </c>
      <c r="AV153" s="10">
        <f>3/24000000*OO[[#This Row],[104 (01JUL1985 21:00:00)-Water Temperature (C)]]*OO[[#This Row],[46]]</f>
        <v>4.9276826584099993E-8</v>
      </c>
      <c r="AW153" s="10">
        <f>3/24000000*OO[[#This Row],[105 (02JUL1985 00:00:00)-Water Temperature (C)]]*OO[[#This Row],[47]]</f>
        <v>4.2217626218524992E-8</v>
      </c>
      <c r="AX153" s="10">
        <f>3/24000000*OO[[#This Row],[106 (02JUL1985 03:00:00)-Water Temperature (C)]]*OO[[#This Row],[48]]</f>
        <v>3.6038876585400004E-8</v>
      </c>
      <c r="AY153" s="10">
        <f>3/24000000*OO[[#This Row],[107 (02JUL1985 06:00:00)-Water Temperature (C)]]*OO[[#This Row],[49]]</f>
        <v>3.0978994072949998E-8</v>
      </c>
      <c r="AZ153" s="10">
        <f>3/24000000*OO[[#This Row],[108 (02JUL1985 09:00:00)-Water Temperature (C)]]*OO[[#This Row],[50]]</f>
        <v>2.6962706970412501E-8</v>
      </c>
      <c r="BA153" s="10">
        <f>3/24000000*OO[[#This Row],[109 (02JUL1985 12:00:00)-Water Temperature (C)]]*OO[[#This Row],[51]]</f>
        <v>2.4160280412749999E-8</v>
      </c>
      <c r="BB153" s="10">
        <f>3/24000000*OO[[#This Row],[110 (02JUL1985 15:00:00)-Water Temperature (C)]]*OO[[#This Row],[52]]</f>
        <v>2.1998227961249999E-8</v>
      </c>
      <c r="BC153" s="10">
        <f>3/24000000*OO[[#This Row],[111 (02JUL1985 18:00:00)-Water Temperature (C)]]*OO[[#This Row],[53]]</f>
        <v>1.9980259804124999E-8</v>
      </c>
      <c r="BD153" s="10">
        <f>3/24000000*OO[[#This Row],[112 (02JUL1985 21:00:00)-Water Temperature (C)]]*OO[[#This Row],[54]]</f>
        <v>1.7649148686248748E-8</v>
      </c>
      <c r="BE153" s="10">
        <f>3/24000000*OO[[#This Row],[113 (03JUL1985 00:00:00)-Water Temperature (C)]]*OO[[#This Row],[55]]</f>
        <v>1.5199441652726247E-8</v>
      </c>
      <c r="BF153" s="10">
        <f>3/24000000*OO[[#This Row],[114 (03JUL1985 03:00:00)-Water Temperature (C)]]*OO[[#This Row],[56]]</f>
        <v>1.30470861631125E-8</v>
      </c>
      <c r="BG153" s="10">
        <f>3/24000000*OO[[#This Row],[115 (03JUL1985 06:00:00)-Water Temperature (C)]]*OO[[#This Row],[57]]</f>
        <v>1.1229786877364998E-8</v>
      </c>
      <c r="BH153" s="10">
        <f>3/24000000*OO[[#This Row],[116 (03JUL1985 09:00:00)-Water Temperature (C)]]*OO[[#This Row],[58]]</f>
        <v>9.9162951461750009E-9</v>
      </c>
      <c r="BI153" s="10">
        <f>3/24000000*OO[[#This Row],[117 (03JUL1985 12:00:00)-Water Temperature (C)]]*OO[[#This Row],[59]]</f>
        <v>8.9044162872350003E-9</v>
      </c>
      <c r="BJ153" s="10">
        <f>3/24000000*OO[[#This Row],[118 (03JUL1985 15:00:00)-Water Temperature (C)]]*OO[[#This Row],[60]]</f>
        <v>8.032974752879999E-9</v>
      </c>
      <c r="BK153" s="10">
        <f>3/24000000*OO[[#This Row],[119 (03JUL1985 18:00:00)-Water Temperature (C)]]*OO[[#This Row],[61]]</f>
        <v>7.1846698048912498E-9</v>
      </c>
      <c r="BL153" s="10">
        <f>3/24000000*OO[[#This Row],[120 (03JUL1985 21:00:00)-Water Temperature (C)]]*OO[[#This Row],[62]]</f>
        <v>6.2652800888825E-9</v>
      </c>
      <c r="BM153" s="10">
        <f>3/24000000*OO[[#This Row],[121 (04JUL1985 00:00:00)-Water Temperature (C)]]*OO[[#This Row],[63]]</f>
        <v>5.3877190597312503E-9</v>
      </c>
      <c r="BN153" s="10">
        <f>3/24000000*OO[[#This Row],[122 (04JUL1985 03:00:00)-Water Temperature (C)]]*OO[[#This Row],[64]]</f>
        <v>4.5937599398599999E-9</v>
      </c>
      <c r="BO153" s="10">
        <f>3/24000000*OO[[#This Row],[123 (04JUL1985 06:00:00)-Water Temperature (C)]]*OO[[#This Row],[65]]</f>
        <v>3.9276725081849996E-9</v>
      </c>
      <c r="BP153" s="10">
        <f>3/24000000*OO[[#This Row],[124 (04JUL1985 09:00:00)-Water Temperature (C)]]*OO[[#This Row],[66]]</f>
        <v>3.4730237066837501E-9</v>
      </c>
      <c r="BQ153" s="10">
        <f>3/24000000*OO[[#This Row],[125 (04JUL1985 12:00:00)-Water Temperature (C)]]*OO[[#This Row],[67]]</f>
        <v>3.1367850200449999E-9</v>
      </c>
      <c r="BR153" s="10">
        <f>3/24000000*OO[[#This Row],[126 (04JUL1985 15:00:00)-Water Temperature (C)]]*OO[[#This Row],[68]]</f>
        <v>2.8454579575537501E-9</v>
      </c>
      <c r="BS153" s="10">
        <f>3/24000000*OO[[#This Row],[127 (04JUL1985 18:00:00)-Water Temperature (C)]]*OO[[#This Row],[69]]</f>
        <v>2.5458178578647501E-9</v>
      </c>
      <c r="BT153" s="10">
        <f>3/24000000*OO[[#This Row],[128 (04JUL1985 21:00:00)-Water Temperature (C)]]*OO[[#This Row],[70]]</f>
        <v>2.2313833066874997E-9</v>
      </c>
      <c r="BU153" s="10">
        <f>3/24000000*OO[[#This Row],[129 (05JUL1985 00:00:00)-Water Temperature (C)]]*OO[[#This Row],[71]]</f>
        <v>1.9216060496325001E-9</v>
      </c>
      <c r="BV153" s="10">
        <f>3/24000000*OO[[#This Row],[130 (05JUL1985 03:00:00)-Water Temperature (C)]]*OO[[#This Row],[72]]</f>
        <v>1.6499051595984999E-9</v>
      </c>
      <c r="BW153" s="10">
        <f>3/24000000*OO[[#This Row],[131 (05JUL1985 06:00:00)-Water Temperature (C)]]*OO[[#This Row],[73]]</f>
        <v>1.4275200905955E-9</v>
      </c>
      <c r="BX153" s="10">
        <f>3/24000000*OO[[#This Row],[132 (05JUL1985 09:00:00)-Water Temperature (C)]]*OO[[#This Row],[74]]</f>
        <v>1.2783434712480002E-9</v>
      </c>
      <c r="BY153" s="10">
        <f>3/24000000*OO[[#This Row],[133 (05JUL1985 12:00:00)-Water Temperature (C)]]*OO[[#This Row],[75]]</f>
        <v>1.1668117856021248E-9</v>
      </c>
      <c r="BZ153" s="10">
        <f>3/24000000*OO[[#This Row],[134 (05JUL1985 15:00:00)-Water Temperature (C)]]*OO[[#This Row],[76]]</f>
        <v>1.075065751239375E-9</v>
      </c>
      <c r="CA153" s="10">
        <f>3/24000000*OO[[#This Row],[135 (05JUL1985 18:00:00)-Water Temperature (C)]]*OO[[#This Row],[77]]</f>
        <v>9.8556067858999991E-10</v>
      </c>
      <c r="CB153" s="10">
        <f>3/24000000*OO[[#This Row],[136 (05JUL1985 21:00:00)-Water Temperature (C)]]*OO[[#This Row],[78]]</f>
        <v>8.8163630166475002E-10</v>
      </c>
      <c r="CC153" s="10">
        <f>3/24000000*OO[[#This Row],[137 (06JUL1985 00:00:00)-Water Temperature (C)]]*OO[[#This Row],[79]]</f>
        <v>7.7498051648812487E-10</v>
      </c>
      <c r="CD153" s="10">
        <f>3/24000000*OO[[#This Row],[138 (06JUL1985 03:00:00)-Water Temperature (C)]]*OO[[#This Row],[80]]</f>
        <v>6.7822833719199985E-10</v>
      </c>
      <c r="CE153" s="10">
        <f>3/24000000*OO[[#This Row],[139 (06JUL1985 06:00:00)-Water Temperature (C)]]*OO[[#This Row],[81]]</f>
        <v>6.0082791280749999E-10</v>
      </c>
      <c r="CF153" s="10">
        <f>3/24000000*OO[[#This Row],[140 (06JUL1985 09:00:00)-Water Temperature (C)]]*OO[[#This Row],[82]]</f>
        <v>5.5528405770824996E-10</v>
      </c>
      <c r="CG153" s="10">
        <f>3/24000000*OO[[#This Row],[141 (06JUL1985 12:00:00)-Water Temperature (C)]]*OO[[#This Row],[83]]</f>
        <v>5.2294746060749995E-10</v>
      </c>
      <c r="CH153" s="10">
        <f>3/24000000*OO[[#This Row],[142 (06JUL1985 15:00:00)-Water Temperature (C)]]*OO[[#This Row],[84]]</f>
        <v>4.9464241395374997E-10</v>
      </c>
      <c r="CI153" s="10">
        <f>3/24000000*OO[[#This Row],[143 (06JUL1985 18:00:00)-Water Temperature (C)]]*OO[[#This Row],[85]]</f>
        <v>4.6289691336000001E-10</v>
      </c>
      <c r="CJ153" s="10">
        <f>3/24000000*OO[[#This Row],[144 (06JUL1985 21:00:00)-Water Temperature (C)]]*OO[[#This Row],[86]]</f>
        <v>4.2020158681799997E-10</v>
      </c>
      <c r="CK153" s="10">
        <f>3/24000000*OO[[#This Row],[145 (07JUL1985 00:00:00)-Water Temperature (C)]]*OO[[#This Row],[87]]</f>
        <v>3.7389861679875E-10</v>
      </c>
      <c r="CL153" s="10">
        <f>3/24000000*OO[[#This Row],[146 (07JUL1985 03:00:00)-Water Temperature (C)]]*OO[[#This Row],[88]]</f>
        <v>3.2950823383E-10</v>
      </c>
      <c r="CM153" s="10">
        <f>3/24000000*OO[[#This Row],[147 (07JUL1985 06:00:00)-Water Temperature (C)]]*OO[[#This Row],[89]]</f>
        <v>2.9160881726475003E-10</v>
      </c>
      <c r="CN153" s="10">
        <f>3/24000000*OO[[#This Row],[148 (07JUL1985 09:00:00)-Water Temperature (C)]]*OO[[#This Row],[90]]</f>
        <v>2.6278436765418751E-10</v>
      </c>
      <c r="CO153" s="10">
        <f>3/24000000*OO[[#This Row],[149 (07JUL1985 12:00:00)-Water Temperature (C)]]*OO[[#This Row],[91]]</f>
        <v>2.4294497938402501E-10</v>
      </c>
      <c r="CP153" s="10">
        <f>3/24000000*OO[[#This Row],[150 (07JUL1985 15:00:00)-Water Temperature (C)]]*OO[[#This Row],[92]]</f>
        <v>2.2983142547381248E-10</v>
      </c>
      <c r="CQ153" s="10">
        <f>3/24000000*OO[[#This Row],[151 (07JUL1985 18:00:00)-Water Temperature (C)]]*OO[[#This Row],[93]]</f>
        <v>2.1546896175447497E-10</v>
      </c>
      <c r="CR153" s="10">
        <f>3/24000000*OO[[#This Row],[152 (07JUL1985 21:00:00)-Water Temperature (C)]]*OO[[#This Row],[94]]</f>
        <v>1.9795455885807501E-10</v>
      </c>
      <c r="CS153" s="10">
        <f>3/24000000*OO[[#This Row],[153 (08JUL1985 00:00:00)-Water Temperature (C)]]*OO[[#This Row],[95]]</f>
        <v>1.788907686328125E-10</v>
      </c>
      <c r="CT153" s="10">
        <f>3/24000000*OO[[#This Row],[154 (08JUL1985 03:00:00)-Water Temperature (C)]]*OO[[#This Row],[96]]</f>
        <v>1.6080967205080001E-10</v>
      </c>
      <c r="CU153" s="10">
        <f>3/24000000*OO[[#This Row],[155 (08JUL1985 06:00:00)-Water Temperature (C)]]*OO[[#This Row],[97]]</f>
        <v>1.4502631459043751E-10</v>
      </c>
      <c r="CV153" s="10">
        <f>3/24000000*OO[[#This Row],[156 (08JUL1985 09:00:00)-Water Temperature (C)]]*OO[[#This Row],[98]]</f>
        <v>1.3495817237645E-10</v>
      </c>
      <c r="CW153" s="10">
        <f>3/24000000*OO[[#This Row],[157 (08JUL1985 12:00:00)-Water Temperature (C)]]*OO[[#This Row],[99]]</f>
        <v>1.2899398611799998E-10</v>
      </c>
    </row>
    <row r="154" spans="1:101" x14ac:dyDescent="0.35">
      <c r="A154" t="s">
        <v>159</v>
      </c>
      <c r="B154">
        <v>834.12180000000001</v>
      </c>
      <c r="C154" s="10">
        <f>3/24*OO[[#This Row],[59 (26JUN1985 06:00:00)-Water Temperature (C)]]*OO[[#This Row],[1]]/SUM(OO[1])</f>
        <v>0</v>
      </c>
      <c r="D154" s="10">
        <f>3/24*OO[[#This Row],[60 (26JUN1985 09:00:00)-Water Temperature (C)]]*OO[[#This Row],[2]]/SUM(OO[2])</f>
        <v>0</v>
      </c>
      <c r="E154" s="10">
        <f>3/24*OO[[#This Row],[61 (26JUN1985 12:00:00)-Water Temperature (C)]]*OO[[#This Row],[3]]/SUM(OO[3])</f>
        <v>0</v>
      </c>
      <c r="F154" s="10">
        <f>3/24*OO[[#This Row],[62 (26JUN1985 15:00:00)-Water Temperature (C)]]*OO[[#This Row],[4]]/SUM(OO[4])</f>
        <v>9.2848756948321955E-44</v>
      </c>
      <c r="G154" s="10">
        <f>3/24*OO[[#This Row],[63 (26JUN1985 18:00:00)-Water Temperature (C)]]*OO[[#This Row],[5]]/SUM(OO[5])</f>
        <v>1.7332070939913885E-30</v>
      </c>
      <c r="H154" s="10">
        <f>3/24*OO[[#This Row],[64 (26JUN1985 21:00:00)-Water Temperature (C)]]*OO[[#This Row],[6]]/SUM(OO[6])</f>
        <v>1.0952410724940928E-17</v>
      </c>
      <c r="I154" s="10">
        <f>3/24*OO[[#This Row],[65 (27JUN1985 00:00:00)-Water Temperature (C)]]*OO[[#This Row],[7]]/SUM(OO[7])</f>
        <v>6.446898110156341E-8</v>
      </c>
      <c r="J154" s="10">
        <f>3/24*OO[[#This Row],[66 (27JUN1985 03:00:00)-Water Temperature (C)]]*OO[[#This Row],[8]]/SUM(OO[8])</f>
        <v>1.697804511120681E-4</v>
      </c>
      <c r="K154" s="10">
        <f>3/24*OO[[#This Row],[67 (27JUN1985 06:00:00)-Water Temperature (C)]]*OO[[#This Row],[9]]/SUM(OO[9])</f>
        <v>9.8670735141717474E-3</v>
      </c>
      <c r="L154" s="10">
        <f>3/24*OO[[#This Row],[68 (27JUN1985 09:00:00)-Water Temperature (C)]]*OO[[#This Row],[10]]/SUM(OO[10])</f>
        <v>6.5404466393884197E-2</v>
      </c>
      <c r="M154" s="10">
        <f>3/24*OO[[#This Row],[69 (27JUN1985 12:00:00)-Water Temperature (C)]]*OO[[#This Row],[11]]/SUM(OO[11])</f>
        <v>9.3951019541685887E-2</v>
      </c>
      <c r="N154" s="10">
        <f>3/24*OO[[#This Row],[70 (27JUN1985 15:00:00)-Water Temperature (C)]]*OO[[#This Row],[12]]/SUM(OO[12])</f>
        <v>4.2342991788317838E-2</v>
      </c>
      <c r="O154" s="10">
        <f>3/24*OO[[#This Row],[71 (27JUN1985 18:00:00)-Water Temperature (C)]]*OO[[#This Row],[13]]/SUM(OO[13])</f>
        <v>7.7517740833883842E-3</v>
      </c>
      <c r="P154" s="10">
        <f>3/24*OO[[#This Row],[72 (27JUN1985 21:00:00)-Water Temperature (C)]]*OO[[#This Row],[14]]/SUM(OO[14])</f>
        <v>7.0120355753384869E-4</v>
      </c>
      <c r="Q154" s="10">
        <f>3/24*OO[[#This Row],[73 (28JUN1985 00:00:00)-Water Temperature (C)]]*OO[[#This Row],[15]]/SUM(OO[15])</f>
        <v>4.9295185431876473E-5</v>
      </c>
      <c r="R154" s="10">
        <f>3/24*OO[[#This Row],[74 (28JUN1985 03:00:00)-Water Temperature (C)]]*OO[[#This Row],[16]]/SUM(OO[16])</f>
        <v>1.3423014691294295E-5</v>
      </c>
      <c r="S154" s="10">
        <f>3/24*OO[[#This Row],[75 (28JUN1985 06:00:00)-Water Temperature (C)]]*OO[[#This Row],[17]]/SUM(OO[17])</f>
        <v>9.9021864534693186E-6</v>
      </c>
      <c r="T154" s="10">
        <f>3/24*OO[[#This Row],[76 (28JUN1985 09:00:00)-Water Temperature (C)]]*OO[[#This Row],[18]]/SUM(OO[18])</f>
        <v>8.1026065889814536E-6</v>
      </c>
      <c r="U154" s="10">
        <f>3/24*OO[[#This Row],[77 (28JUN1985 12:00:00)-Water Temperature (C)]]*OO[[#This Row],[19]]/SUM(OO[19])</f>
        <v>6.7594370595274829E-6</v>
      </c>
      <c r="V154" s="10">
        <f>3/24000000*OO[[#This Row],[78 (28JUN1985 15:00:00)-Water Temperature (C)]]*OO[[#This Row],[20]]</f>
        <v>5.6343734362987498E-6</v>
      </c>
      <c r="W154" s="10">
        <f>3/24000000*OO[[#This Row],[79 (28JUN1985 18:00:00)-Water Temperature (C)]]*OO[[#This Row],[21]]</f>
        <v>4.6800742924249994E-6</v>
      </c>
      <c r="X154" s="10">
        <f>3/24000000*OO[[#This Row],[80 (28JUN1985 21:00:00)-Water Temperature (C)]]*OO[[#This Row],[22]]</f>
        <v>3.7879508169499998E-6</v>
      </c>
      <c r="Y154" s="10">
        <f>3/24000000*OO[[#This Row],[81 (29JUN1985 00:00:00)-Water Temperature (C)]]*OO[[#This Row],[23]]</f>
        <v>3.0014350830974995E-6</v>
      </c>
      <c r="Z154" s="10">
        <f>3/24000000*OO[[#This Row],[82 (29JUN1985 03:00:00)-Water Temperature (C)]]*OO[[#This Row],[24]]</f>
        <v>2.3654221331718748E-6</v>
      </c>
      <c r="AA154" s="10">
        <f>3/24000000*OO[[#This Row],[83 (29JUN1985 06:00:00)-Water Temperature (C)]]*OO[[#This Row],[25]]</f>
        <v>1.879351449531875E-6</v>
      </c>
      <c r="AB154" s="10">
        <f>3/24000000*OO[[#This Row],[84 (29JUN1985 09:00:00)-Water Temperature (C)]]*OO[[#This Row],[26]]</f>
        <v>1.5540431562142499E-6</v>
      </c>
      <c r="AC154" s="10">
        <f>3/24000000*OO[[#This Row],[85 (29JUN1985 12:00:00)-Water Temperature (C)]]*OO[[#This Row],[27]]</f>
        <v>1.3117631192609999E-6</v>
      </c>
      <c r="AD154" s="10">
        <f>3/24000000*OO[[#This Row],[86 (29JUN1985 15:00:00)-Water Temperature (C)]]*OO[[#This Row],[28]]</f>
        <v>1.114240916366875E-6</v>
      </c>
      <c r="AE154" s="10">
        <f>3/24000000*OO[[#This Row],[88 (29JUN1985 21:00:00)-Water Temperature (C)]]*OO[[#This Row],[30]]</f>
        <v>7.5927200523124991E-7</v>
      </c>
      <c r="AF154" s="10">
        <f>3/24000000*OO[[#This Row],[88 (29JUN1985 21:00:00)-Water Temperature (C)]]*OO[[#This Row],[30]]</f>
        <v>7.5927200523124991E-7</v>
      </c>
      <c r="AG154" s="10">
        <f>3/24000000*OO[[#This Row],[89 (30JUN1985 00:00:00)-Water Temperature (C)]]*OO[[#This Row],[31]]</f>
        <v>6.03415000629E-7</v>
      </c>
      <c r="AH154" s="10">
        <f>3/24000000*OO[[#This Row],[90 (30JUN1985 03:00:00)-Water Temperature (C)]]*OO[[#This Row],[32]]</f>
        <v>4.7601024582824997E-7</v>
      </c>
      <c r="AI154" s="10">
        <f>3/24000000*OO[[#This Row],[91 (30JUN1985 06:00:00)-Water Temperature (C)]]*OO[[#This Row],[33]]</f>
        <v>3.7911755711899998E-7</v>
      </c>
      <c r="AJ154" s="10">
        <f>3/24000000*OO[[#This Row],[92 (30JUN1985 09:00:00)-Water Temperature (C)]]*OO[[#This Row],[34]]</f>
        <v>3.1222514807474998E-7</v>
      </c>
      <c r="AK154" s="10">
        <f>3/24000000*OO[[#This Row],[93 (30JUN1985 12:00:00)-Water Temperature (C)]]*OO[[#This Row],[35]]</f>
        <v>2.6416303831502501E-7</v>
      </c>
      <c r="AL154" s="10">
        <f>3/24000000*OO[[#This Row],[94 (30JUN1985 15:00:00)-Water Temperature (C)]]*OO[[#This Row],[36]]</f>
        <v>2.2620295020007501E-7</v>
      </c>
      <c r="AM154" s="10">
        <f>3/24000000*OO[[#This Row],[95 (30JUN1985 18:00:00)-Water Temperature (C)]]*OO[[#This Row],[37]]</f>
        <v>1.9275188552124998E-7</v>
      </c>
      <c r="AN154" s="10">
        <f>3/24000000*OO[[#This Row],[96 (30JUN1985 21:00:00)-Water Temperature (C)]]*OO[[#This Row],[38]]</f>
        <v>1.5954618372257498E-7</v>
      </c>
      <c r="AO154" s="10">
        <f>3/24000000*OO[[#This Row],[97 (01JUL1985 00:00:00)-Water Temperature (C)]]*OO[[#This Row],[39]]</f>
        <v>1.2937271244390002E-7</v>
      </c>
      <c r="AP154" s="10">
        <f>3/24000000*OO[[#This Row],[98 (01JUL1985 03:00:00)-Water Temperature (C)]]*OO[[#This Row],[40]]</f>
        <v>1.0439934401373748E-7</v>
      </c>
      <c r="AQ154" s="10">
        <f>3/24000000*OO[[#This Row],[99 (01JUL1985 06:00:00)-Water Temperature (C)]]*OO[[#This Row],[41]]</f>
        <v>8.5025320512412507E-8</v>
      </c>
      <c r="AR154" s="10">
        <f>3/24000000*OO[[#This Row],[100 (01JUL1985 09:00:00)-Water Temperature (C)]]*OO[[#This Row],[42]]</f>
        <v>7.212798127699999E-8</v>
      </c>
      <c r="AS154" s="10">
        <f>3/24000000*OO[[#This Row],[101 (01JUL1985 12:00:00)-Water Temperature (C)]]*OO[[#This Row],[43]]</f>
        <v>6.2826735858974989E-8</v>
      </c>
      <c r="AT154" s="10">
        <f>3/24000000*OO[[#This Row],[102 (01JUL1985 15:00:00)-Water Temperature (C)]]*OO[[#This Row],[44]]</f>
        <v>5.5201664472625001E-8</v>
      </c>
      <c r="AU154" s="10">
        <f>3/24000000*OO[[#This Row],[103 (01JUL1985 18:00:00)-Water Temperature (C)]]*OO[[#This Row],[45]]</f>
        <v>4.8531692710574995E-8</v>
      </c>
      <c r="AV154" s="10">
        <f>3/24000000*OO[[#This Row],[104 (01JUL1985 21:00:00)-Water Temperature (C)]]*OO[[#This Row],[46]]</f>
        <v>4.1884979893225E-8</v>
      </c>
      <c r="AW154" s="10">
        <f>3/24000000*OO[[#This Row],[105 (02JUL1985 00:00:00)-Water Temperature (C)]]*OO[[#This Row],[47]]</f>
        <v>3.5915945691937497E-8</v>
      </c>
      <c r="AX154" s="10">
        <f>3/24000000*OO[[#This Row],[106 (02JUL1985 03:00:00)-Water Temperature (C)]]*OO[[#This Row],[48]]</f>
        <v>3.0660944673837501E-8</v>
      </c>
      <c r="AY154" s="10">
        <f>3/24000000*OO[[#This Row],[107 (02JUL1985 06:00:00)-Water Temperature (C)]]*OO[[#This Row],[49]]</f>
        <v>2.6333213283124998E-8</v>
      </c>
      <c r="AZ154" s="10">
        <f>3/24000000*OO[[#This Row],[108 (02JUL1985 09:00:00)-Water Temperature (C)]]*OO[[#This Row],[50]]</f>
        <v>2.2889079673200005E-8</v>
      </c>
      <c r="BA154" s="10">
        <f>3/24000000*OO[[#This Row],[109 (02JUL1985 12:00:00)-Water Temperature (C)]]*OO[[#This Row],[51]]</f>
        <v>2.0494101811759998E-8</v>
      </c>
      <c r="BB154" s="10">
        <f>3/24000000*OO[[#This Row],[110 (02JUL1985 15:00:00)-Water Temperature (C)]]*OO[[#This Row],[52]]</f>
        <v>1.8660359340245E-8</v>
      </c>
      <c r="BC154" s="10">
        <f>3/24000000*OO[[#This Row],[111 (02JUL1985 18:00:00)-Water Temperature (C)]]*OO[[#This Row],[53]]</f>
        <v>1.6953902825369996E-8</v>
      </c>
      <c r="BD154" s="10">
        <f>3/24000000*OO[[#This Row],[112 (02JUL1985 21:00:00)-Water Temperature (C)]]*OO[[#This Row],[54]]</f>
        <v>1.4986958441532501E-8</v>
      </c>
      <c r="BE154" s="10">
        <f>3/24000000*OO[[#This Row],[113 (03JUL1985 00:00:00)-Water Temperature (C)]]*OO[[#This Row],[55]]</f>
        <v>1.2912705411199999E-8</v>
      </c>
      <c r="BF154" s="10">
        <f>3/24000000*OO[[#This Row],[114 (03JUL1985 03:00:00)-Water Temperature (C)]]*OO[[#This Row],[56]]</f>
        <v>1.1088206410889999E-8</v>
      </c>
      <c r="BG154" s="10">
        <f>3/24000000*OO[[#This Row],[115 (03JUL1985 06:00:00)-Water Temperature (C)]]*OO[[#This Row],[57]]</f>
        <v>9.5389775326050011E-9</v>
      </c>
      <c r="BH154" s="10">
        <f>3/24000000*OO[[#This Row],[116 (03JUL1985 09:00:00)-Water Temperature (C)]]*OO[[#This Row],[58]]</f>
        <v>8.418975994976249E-9</v>
      </c>
      <c r="BI154" s="10">
        <f>3/24000000*OO[[#This Row],[117 (03JUL1985 12:00:00)-Water Temperature (C)]]*OO[[#This Row],[59]]</f>
        <v>7.5563458002174982E-9</v>
      </c>
      <c r="BJ154" s="10">
        <f>3/24000000*OO[[#This Row],[118 (03JUL1985 15:00:00)-Water Temperature (C)]]*OO[[#This Row],[60]]</f>
        <v>6.8146348710149986E-9</v>
      </c>
      <c r="BK154" s="10">
        <f>3/24000000*OO[[#This Row],[119 (03JUL1985 18:00:00)-Water Temperature (C)]]*OO[[#This Row],[61]]</f>
        <v>6.0994200389300003E-9</v>
      </c>
      <c r="BL154" s="10">
        <f>3/24000000*OO[[#This Row],[120 (03JUL1985 21:00:00)-Water Temperature (C)]]*OO[[#This Row],[62]]</f>
        <v>5.3221374152324991E-9</v>
      </c>
      <c r="BM154" s="10">
        <f>3/24000000*OO[[#This Row],[121 (04JUL1985 00:00:00)-Water Temperature (C)]]*OO[[#This Row],[63]]</f>
        <v>4.5803389846274993E-9</v>
      </c>
      <c r="BN154" s="10">
        <f>3/24000000*OO[[#This Row],[122 (04JUL1985 03:00:00)-Water Temperature (C)]]*OO[[#This Row],[64]]</f>
        <v>3.9084735719399993E-9</v>
      </c>
      <c r="BO154" s="10">
        <f>3/24000000*OO[[#This Row],[123 (04JUL1985 06:00:00)-Water Temperature (C)]]*OO[[#This Row],[65]]</f>
        <v>3.3402807789924995E-9</v>
      </c>
      <c r="BP154" s="10">
        <f>3/24000000*OO[[#This Row],[124 (04JUL1985 09:00:00)-Water Temperature (C)]]*OO[[#This Row],[66]]</f>
        <v>2.9507624542437498E-9</v>
      </c>
      <c r="BQ154" s="10">
        <f>3/24000000*OO[[#This Row],[125 (04JUL1985 12:00:00)-Water Temperature (C)]]*OO[[#This Row],[67]]</f>
        <v>2.6617224528675003E-9</v>
      </c>
      <c r="BR154" s="10">
        <f>3/24000000*OO[[#This Row],[126 (04JUL1985 15:00:00)-Water Temperature (C)]]*OO[[#This Row],[68]]</f>
        <v>2.4136889126384998E-9</v>
      </c>
      <c r="BS154" s="10">
        <f>3/24000000*OO[[#This Row],[127 (04JUL1985 18:00:00)-Water Temperature (C)]]*OO[[#This Row],[69]]</f>
        <v>2.1606081538990001E-9</v>
      </c>
      <c r="BT154" s="10">
        <f>3/24000000*OO[[#This Row],[128 (04JUL1985 21:00:00)-Water Temperature (C)]]*OO[[#This Row],[70]]</f>
        <v>1.89499650168E-9</v>
      </c>
      <c r="BU154" s="10">
        <f>3/24000000*OO[[#This Row],[129 (05JUL1985 00:00:00)-Water Temperature (C)]]*OO[[#This Row],[71]]</f>
        <v>1.6331092112589999E-9</v>
      </c>
      <c r="BV154" s="10">
        <f>3/24000000*OO[[#This Row],[130 (05JUL1985 03:00:00)-Water Temperature (C)]]*OO[[#This Row],[72]]</f>
        <v>1.4024714843625001E-9</v>
      </c>
      <c r="BW154" s="10">
        <f>3/24000000*OO[[#This Row],[131 (05JUL1985 06:00:00)-Water Temperature (C)]]*OO[[#This Row],[73]]</f>
        <v>1.212452965480125E-9</v>
      </c>
      <c r="BX154" s="10">
        <f>3/24000000*OO[[#This Row],[132 (05JUL1985 09:00:00)-Water Temperature (C)]]*OO[[#This Row],[74]]</f>
        <v>1.0848151597319998E-9</v>
      </c>
      <c r="BY154" s="10">
        <f>3/24000000*OO[[#This Row],[133 (05JUL1985 12:00:00)-Water Temperature (C)]]*OO[[#This Row],[75]]</f>
        <v>9.8925001250424992E-10</v>
      </c>
      <c r="BZ154" s="10">
        <f>3/24000000*OO[[#This Row],[134 (05JUL1985 15:00:00)-Water Temperature (C)]]*OO[[#This Row],[76]]</f>
        <v>9.1095690009800009E-10</v>
      </c>
      <c r="CA154" s="10">
        <f>3/24000000*OO[[#This Row],[135 (05JUL1985 18:00:00)-Water Temperature (C)]]*OO[[#This Row],[77]]</f>
        <v>8.352959716793749E-10</v>
      </c>
      <c r="CB154" s="10">
        <f>3/24000000*OO[[#This Row],[136 (05JUL1985 21:00:00)-Water Temperature (C)]]*OO[[#This Row],[78]]</f>
        <v>7.4755869745862493E-10</v>
      </c>
      <c r="CC154" s="10">
        <f>3/24000000*OO[[#This Row],[137 (06JUL1985 00:00:00)-Water Temperature (C)]]*OO[[#This Row],[79]]</f>
        <v>6.5749907851049989E-10</v>
      </c>
      <c r="CD154" s="10">
        <f>3/24000000*OO[[#This Row],[138 (06JUL1985 03:00:00)-Water Temperature (C)]]*OO[[#This Row],[80]]</f>
        <v>5.7551857187850001E-10</v>
      </c>
      <c r="CE154" s="10">
        <f>3/24000000*OO[[#This Row],[139 (06JUL1985 06:00:00)-Water Temperature (C)]]*OO[[#This Row],[81]]</f>
        <v>5.0931502163399986E-10</v>
      </c>
      <c r="CF154" s="10">
        <f>3/24000000*OO[[#This Row],[140 (06JUL1985 09:00:00)-Water Temperature (C)]]*OO[[#This Row],[82]]</f>
        <v>4.7025931511999996E-10</v>
      </c>
      <c r="CG154" s="10">
        <f>3/24000000*OO[[#This Row],[141 (06JUL1985 12:00:00)-Water Temperature (C)]]*OO[[#This Row],[83]]</f>
        <v>4.4246379844074993E-10</v>
      </c>
      <c r="CH154" s="10">
        <f>3/24000000*OO[[#This Row],[142 (06JUL1985 15:00:00)-Water Temperature (C)]]*OO[[#This Row],[84]]</f>
        <v>4.1842315390275002E-10</v>
      </c>
      <c r="CI154" s="10">
        <f>3/24000000*OO[[#This Row],[143 (06JUL1985 18:00:00)-Water Temperature (C)]]*OO[[#This Row],[85]]</f>
        <v>3.9186168192825E-10</v>
      </c>
      <c r="CJ154" s="10">
        <f>3/24000000*OO[[#This Row],[144 (06JUL1985 21:00:00)-Water Temperature (C)]]*OO[[#This Row],[86]]</f>
        <v>3.5600423943699997E-10</v>
      </c>
      <c r="CK154" s="10">
        <f>3/24000000*OO[[#This Row],[145 (07JUL1985 00:00:00)-Water Temperature (C)]]*OO[[#This Row],[87]]</f>
        <v>3.1704855077262501E-10</v>
      </c>
      <c r="CL154" s="10">
        <f>3/24000000*OO[[#This Row],[146 (07JUL1985 03:00:00)-Water Temperature (C)]]*OO[[#This Row],[88]]</f>
        <v>2.7951148824945005E-10</v>
      </c>
      <c r="CM154" s="10">
        <f>3/24000000*OO[[#This Row],[147 (07JUL1985 06:00:00)-Water Temperature (C)]]*OO[[#This Row],[89]]</f>
        <v>2.4714924370920003E-10</v>
      </c>
      <c r="CN154" s="10">
        <f>3/24000000*OO[[#This Row],[148 (07JUL1985 09:00:00)-Water Temperature (C)]]*OO[[#This Row],[90]]</f>
        <v>2.224757618480625E-10</v>
      </c>
      <c r="CO154" s="10">
        <f>3/24000000*OO[[#This Row],[149 (07JUL1985 12:00:00)-Water Temperature (C)]]*OO[[#This Row],[91]]</f>
        <v>2.0549087180159997E-10</v>
      </c>
      <c r="CP154" s="10">
        <f>3/24000000*OO[[#This Row],[150 (07JUL1985 15:00:00)-Water Temperature (C)]]*OO[[#This Row],[92]]</f>
        <v>1.942553206936125E-10</v>
      </c>
      <c r="CQ154" s="10">
        <f>3/24000000*OO[[#This Row],[151 (07JUL1985 18:00:00)-Water Temperature (C)]]*OO[[#This Row],[93]]</f>
        <v>1.820806327231E-10</v>
      </c>
      <c r="CR154" s="10">
        <f>3/24000000*OO[[#This Row],[152 (07JUL1985 21:00:00)-Water Temperature (C)]]*OO[[#This Row],[94]]</f>
        <v>1.6745896770899996E-10</v>
      </c>
      <c r="CS154" s="10">
        <f>3/24000000*OO[[#This Row],[153 (08JUL1985 00:00:00)-Water Temperature (C)]]*OO[[#This Row],[95]]</f>
        <v>1.5148283048149999E-10</v>
      </c>
      <c r="CT154" s="10">
        <f>3/24000000*OO[[#This Row],[154 (08JUL1985 03:00:00)-Water Temperature (C)]]*OO[[#This Row],[96]]</f>
        <v>1.361781130896875E-10</v>
      </c>
      <c r="CU154" s="10">
        <f>3/24000000*OO[[#This Row],[155 (08JUL1985 06:00:00)-Water Temperature (C)]]*OO[[#This Row],[97]]</f>
        <v>1.2276526547208749E-10</v>
      </c>
      <c r="CV154" s="10">
        <f>3/24000000*OO[[#This Row],[156 (08JUL1985 09:00:00)-Water Temperature (C)]]*OO[[#This Row],[98]]</f>
        <v>1.1413689362995E-10</v>
      </c>
      <c r="CW154" s="10">
        <f>3/24000000*OO[[#This Row],[157 (08JUL1985 12:00:00)-Water Temperature (C)]]*OO[[#This Row],[99]]</f>
        <v>1.0895405916180001E-10</v>
      </c>
    </row>
    <row r="155" spans="1:101" x14ac:dyDescent="0.35">
      <c r="A155" t="s">
        <v>160</v>
      </c>
      <c r="B155">
        <v>841.86069999999995</v>
      </c>
      <c r="C155" s="10">
        <f>3/24*OO[[#This Row],[59 (26JUN1985 06:00:00)-Water Temperature (C)]]*OO[[#This Row],[1]]/SUM(OO[1])</f>
        <v>0</v>
      </c>
      <c r="D155" s="10">
        <f>3/24*OO[[#This Row],[60 (26JUN1985 09:00:00)-Water Temperature (C)]]*OO[[#This Row],[2]]/SUM(OO[2])</f>
        <v>0</v>
      </c>
      <c r="E155" s="10">
        <f>3/24*OO[[#This Row],[61 (26JUN1985 12:00:00)-Water Temperature (C)]]*OO[[#This Row],[3]]/SUM(OO[3])</f>
        <v>0</v>
      </c>
      <c r="F155" s="10">
        <f>3/24*OO[[#This Row],[62 (26JUN1985 15:00:00)-Water Temperature (C)]]*OO[[#This Row],[4]]/SUM(OO[4])</f>
        <v>0</v>
      </c>
      <c r="G155" s="10">
        <f>3/24*OO[[#This Row],[63 (26JUN1985 18:00:00)-Water Temperature (C)]]*OO[[#This Row],[5]]/SUM(OO[5])</f>
        <v>2.1401099298711373E-31</v>
      </c>
      <c r="H155" s="10">
        <f>3/24*OO[[#This Row],[64 (26JUN1985 21:00:00)-Water Temperature (C)]]*OO[[#This Row],[6]]/SUM(OO[6])</f>
        <v>1.32979824700008E-18</v>
      </c>
      <c r="I155" s="10">
        <f>3/24*OO[[#This Row],[65 (27JUN1985 00:00:00)-Water Temperature (C)]]*OO[[#This Row],[7]]/SUM(OO[7])</f>
        <v>2.5643424941080845E-8</v>
      </c>
      <c r="J155" s="10">
        <f>3/24*OO[[#This Row],[66 (27JUN1985 03:00:00)-Water Temperature (C)]]*OO[[#This Row],[8]]/SUM(OO[8])</f>
        <v>9.6487751321499765E-5</v>
      </c>
      <c r="K155" s="10">
        <f>3/24*OO[[#This Row],[67 (27JUN1985 06:00:00)-Water Temperature (C)]]*OO[[#This Row],[9]]/SUM(OO[9])</f>
        <v>6.6820417377954954E-3</v>
      </c>
      <c r="L155" s="10">
        <f>3/24*OO[[#This Row],[68 (27JUN1985 09:00:00)-Water Temperature (C)]]*OO[[#This Row],[10]]/SUM(OO[10])</f>
        <v>5.0319850101878574E-2</v>
      </c>
      <c r="M155" s="10">
        <f>3/24*OO[[#This Row],[69 (27JUN1985 12:00:00)-Water Temperature (C)]]*OO[[#This Row],[11]]/SUM(OO[11])</f>
        <v>7.9958921323654383E-2</v>
      </c>
      <c r="N155" s="10">
        <f>3/24*OO[[#This Row],[70 (27JUN1985 15:00:00)-Water Temperature (C)]]*OO[[#This Row],[12]]/SUM(OO[12])</f>
        <v>3.9125205960823133E-2</v>
      </c>
      <c r="O155" s="10">
        <f>3/24*OO[[#This Row],[71 (27JUN1985 18:00:00)-Water Temperature (C)]]*OO[[#This Row],[13]]/SUM(OO[13])</f>
        <v>7.6752487253760673E-3</v>
      </c>
      <c r="P155" s="10">
        <f>3/24*OO[[#This Row],[72 (27JUN1985 21:00:00)-Water Temperature (C)]]*OO[[#This Row],[14]]/SUM(OO[14])</f>
        <v>7.3264337730864163E-4</v>
      </c>
      <c r="Q155" s="10">
        <f>3/24*OO[[#This Row],[73 (28JUN1985 00:00:00)-Water Temperature (C)]]*OO[[#This Row],[15]]/SUM(OO[15])</f>
        <v>5.047940683308474E-5</v>
      </c>
      <c r="R155" s="10">
        <f>3/24*OO[[#This Row],[74 (28JUN1985 03:00:00)-Water Temperature (C)]]*OO[[#This Row],[16]]/SUM(OO[16])</f>
        <v>1.1732221025250498E-5</v>
      </c>
      <c r="S155" s="10">
        <f>3/24*OO[[#This Row],[75 (28JUN1985 06:00:00)-Water Temperature (C)]]*OO[[#This Row],[17]]/SUM(OO[17])</f>
        <v>8.4230642272699789E-6</v>
      </c>
      <c r="T155" s="10">
        <f>3/24*OO[[#This Row],[76 (28JUN1985 09:00:00)-Water Temperature (C)]]*OO[[#This Row],[18]]/SUM(OO[18])</f>
        <v>6.8845045273357638E-6</v>
      </c>
      <c r="U155" s="10">
        <f>3/24*OO[[#This Row],[77 (28JUN1985 12:00:00)-Water Temperature (C)]]*OO[[#This Row],[19]]/SUM(OO[19])</f>
        <v>5.7421887469018592E-6</v>
      </c>
      <c r="V155" s="10">
        <f>3/24000000*OO[[#This Row],[78 (28JUN1985 15:00:00)-Water Temperature (C)]]*OO[[#This Row],[20]]</f>
        <v>4.7847131023499995E-6</v>
      </c>
      <c r="W155" s="10">
        <f>3/24000000*OO[[#This Row],[79 (28JUN1985 18:00:00)-Water Temperature (C)]]*OO[[#This Row],[21]]</f>
        <v>3.9766306121624997E-6</v>
      </c>
      <c r="X155" s="10">
        <f>3/24000000*OO[[#This Row],[80 (28JUN1985 21:00:00)-Water Temperature (C)]]*OO[[#This Row],[22]]</f>
        <v>3.2199321670500001E-6</v>
      </c>
      <c r="Y155" s="10">
        <f>3/24000000*OO[[#This Row],[81 (29JUN1985 00:00:00)-Water Temperature (C)]]*OO[[#This Row],[23]]</f>
        <v>2.5526520513256248E-6</v>
      </c>
      <c r="Z155" s="10">
        <f>3/24000000*OO[[#This Row],[82 (29JUN1985 03:00:00)-Water Temperature (C)]]*OO[[#This Row],[24]]</f>
        <v>2.0125727112250001E-6</v>
      </c>
      <c r="AA155" s="10">
        <f>3/24000000*OO[[#This Row],[83 (29JUN1985 06:00:00)-Water Temperature (C)]]*OO[[#This Row],[25]]</f>
        <v>1.5984021432120001E-6</v>
      </c>
      <c r="AB155" s="10">
        <f>3/24000000*OO[[#This Row],[84 (29JUN1985 09:00:00)-Water Temperature (C)]]*OO[[#This Row],[26]]</f>
        <v>1.3211129981674998E-6</v>
      </c>
      <c r="AC155" s="10">
        <f>3/24000000*OO[[#This Row],[85 (29JUN1985 12:00:00)-Water Temperature (C)]]*OO[[#This Row],[27]]</f>
        <v>1.1142071069442501E-6</v>
      </c>
      <c r="AD155" s="10">
        <f>3/24000000*OO[[#This Row],[86 (29JUN1985 15:00:00)-Water Temperature (C)]]*OO[[#This Row],[28]]</f>
        <v>9.4608936862687501E-7</v>
      </c>
      <c r="AE155" s="10">
        <f>3/24000000*OO[[#This Row],[88 (29JUN1985 21:00:00)-Water Temperature (C)]]*OO[[#This Row],[30]]</f>
        <v>6.4497191914849997E-7</v>
      </c>
      <c r="AF155" s="10">
        <f>3/24000000*OO[[#This Row],[88 (29JUN1985 21:00:00)-Water Temperature (C)]]*OO[[#This Row],[30]]</f>
        <v>6.4497191914849997E-7</v>
      </c>
      <c r="AG155" s="10">
        <f>3/24000000*OO[[#This Row],[89 (30JUN1985 00:00:00)-Water Temperature (C)]]*OO[[#This Row],[31]]</f>
        <v>5.1299279051624996E-7</v>
      </c>
      <c r="AH155" s="10">
        <f>3/24000000*OO[[#This Row],[90 (30JUN1985 03:00:00)-Water Temperature (C)]]*OO[[#This Row],[32]]</f>
        <v>4.0479682727249993E-7</v>
      </c>
      <c r="AI155" s="10">
        <f>3/24000000*OO[[#This Row],[91 (30JUN1985 06:00:00)-Water Temperature (C)]]*OO[[#This Row],[33]]</f>
        <v>3.2220815355899997E-7</v>
      </c>
      <c r="AJ155" s="10">
        <f>3/24000000*OO[[#This Row],[92 (30JUN1985 09:00:00)-Water Temperature (C)]]*OO[[#This Row],[34]]</f>
        <v>2.6525511406899998E-7</v>
      </c>
      <c r="AK155" s="10">
        <f>3/24000000*OO[[#This Row],[93 (30JUN1985 12:00:00)-Water Temperature (C)]]*OO[[#This Row],[35]]</f>
        <v>2.2424942716373745E-7</v>
      </c>
      <c r="AL155" s="10">
        <f>3/24000000*OO[[#This Row],[94 (30JUN1985 15:00:00)-Water Temperature (C)]]*OO[[#This Row],[36]]</f>
        <v>1.9186450449217501E-7</v>
      </c>
      <c r="AM155" s="10">
        <f>3/24000000*OO[[#This Row],[95 (30JUN1985 18:00:00)-Water Temperature (C)]]*OO[[#This Row],[37]]</f>
        <v>1.6345553070437499E-7</v>
      </c>
      <c r="AN155" s="10">
        <f>3/24000000*OO[[#This Row],[96 (30JUN1985 21:00:00)-Water Temperature (C)]]*OO[[#This Row],[38]]</f>
        <v>1.352988429903E-7</v>
      </c>
      <c r="AO155" s="10">
        <f>3/24000000*OO[[#This Row],[97 (01JUL1985 00:00:00)-Water Temperature (C)]]*OO[[#This Row],[39]]</f>
        <v>1.0976897118E-7</v>
      </c>
      <c r="AP155" s="10">
        <f>3/24000000*OO[[#This Row],[98 (01JUL1985 03:00:00)-Water Temperature (C)]]*OO[[#This Row],[40]]</f>
        <v>8.860718369504998E-8</v>
      </c>
      <c r="AQ155" s="10">
        <f>3/24000000*OO[[#This Row],[99 (01JUL1985 06:00:00)-Water Temperature (C)]]*OO[[#This Row],[41]]</f>
        <v>7.2104620140350005E-8</v>
      </c>
      <c r="AR155" s="10">
        <f>3/24000000*OO[[#This Row],[100 (01JUL1985 09:00:00)-Water Temperature (C)]]*OO[[#This Row],[42]]</f>
        <v>6.1117562715262498E-8</v>
      </c>
      <c r="AS155" s="10">
        <f>3/24000000*OO[[#This Row],[101 (01JUL1985 12:00:00)-Water Temperature (C)]]*OO[[#This Row],[43]]</f>
        <v>5.3150817341374999E-8</v>
      </c>
      <c r="AT155" s="10">
        <f>3/24000000*OO[[#This Row],[102 (01JUL1985 15:00:00)-Water Temperature (C)]]*OO[[#This Row],[44]]</f>
        <v>4.6633373674600003E-8</v>
      </c>
      <c r="AU155" s="10">
        <f>3/24000000*OO[[#This Row],[103 (01JUL1985 18:00:00)-Water Temperature (C)]]*OO[[#This Row],[45]]</f>
        <v>4.0987963064249998E-8</v>
      </c>
      <c r="AV155" s="10">
        <f>3/24000000*OO[[#This Row],[104 (01JUL1985 21:00:00)-Water Temperature (C)]]*OO[[#This Row],[46]]</f>
        <v>3.5388408689249996E-8</v>
      </c>
      <c r="AW155" s="10">
        <f>3/24000000*OO[[#This Row],[105 (02JUL1985 00:00:00)-Water Temperature (C)]]*OO[[#This Row],[47]]</f>
        <v>3.0370654420837497E-8</v>
      </c>
      <c r="AX155" s="10">
        <f>3/24000000*OO[[#This Row],[106 (02JUL1985 03:00:00)-Water Temperature (C)]]*OO[[#This Row],[48]]</f>
        <v>2.5931157965459998E-8</v>
      </c>
      <c r="AY155" s="10">
        <f>3/24000000*OO[[#This Row],[107 (02JUL1985 06:00:00)-Water Temperature (C)]]*OO[[#This Row],[49]]</f>
        <v>2.2254723021479995E-8</v>
      </c>
      <c r="AZ155" s="10">
        <f>3/24000000*OO[[#This Row],[108 (02JUL1985 09:00:00)-Water Temperature (C)]]*OO[[#This Row],[50]]</f>
        <v>1.9321110164102499E-8</v>
      </c>
      <c r="BA155" s="10">
        <f>3/24000000*OO[[#This Row],[109 (02JUL1985 12:00:00)-Water Temperature (C)]]*OO[[#This Row],[51]]</f>
        <v>1.7293178996586248E-8</v>
      </c>
      <c r="BB155" s="10">
        <f>3/24000000*OO[[#This Row],[110 (02JUL1985 15:00:00)-Water Temperature (C)]]*OO[[#This Row],[52]]</f>
        <v>1.5748025548856248E-8</v>
      </c>
      <c r="BC155" s="10">
        <f>3/24000000*OO[[#This Row],[111 (02JUL1985 18:00:00)-Water Temperature (C)]]*OO[[#This Row],[53]]</f>
        <v>1.4310002981996252E-8</v>
      </c>
      <c r="BD155" s="10">
        <f>3/24000000*OO[[#This Row],[112 (02JUL1985 21:00:00)-Water Temperature (C)]]*OO[[#This Row],[54]]</f>
        <v>1.2649435018668749E-8</v>
      </c>
      <c r="BE155" s="10">
        <f>3/24000000*OO[[#This Row],[113 (03JUL1985 00:00:00)-Water Temperature (C)]]*OO[[#This Row],[55]]</f>
        <v>1.0903390078481249E-8</v>
      </c>
      <c r="BF155" s="10">
        <f>3/24000000*OO[[#This Row],[114 (03JUL1985 03:00:00)-Water Temperature (C)]]*OO[[#This Row],[56]]</f>
        <v>9.366318749083751E-9</v>
      </c>
      <c r="BG155" s="10">
        <f>3/24000000*OO[[#This Row],[115 (03JUL1985 06:00:00)-Water Temperature (C)]]*OO[[#This Row],[57]]</f>
        <v>8.0545919885999993E-9</v>
      </c>
      <c r="BH155" s="10">
        <f>3/24000000*OO[[#This Row],[116 (03JUL1985 09:00:00)-Water Temperature (C)]]*OO[[#This Row],[58]]</f>
        <v>7.1093646149499989E-9</v>
      </c>
      <c r="BI155" s="10">
        <f>3/24000000*OO[[#This Row],[117 (03JUL1985 12:00:00)-Water Temperature (C)]]*OO[[#This Row],[59]]</f>
        <v>6.3786656517999993E-9</v>
      </c>
      <c r="BJ155" s="10">
        <f>3/24000000*OO[[#This Row],[118 (03JUL1985 15:00:00)-Water Temperature (C)]]*OO[[#This Row],[60]]</f>
        <v>5.7499083515999997E-9</v>
      </c>
      <c r="BK155" s="10">
        <f>3/24000000*OO[[#This Row],[119 (03JUL1985 18:00:00)-Water Temperature (C)]]*OO[[#This Row],[61]]</f>
        <v>5.1490397070812489E-9</v>
      </c>
      <c r="BL155" s="10">
        <f>3/24000000*OO[[#This Row],[120 (03JUL1985 21:00:00)-Water Temperature (C)]]*OO[[#This Row],[62]]</f>
        <v>4.4931691544524992E-9</v>
      </c>
      <c r="BM155" s="10">
        <f>3/24000000*OO[[#This Row],[121 (04JUL1985 00:00:00)-Water Temperature (C)]]*OO[[#This Row],[63]]</f>
        <v>3.8698164352999999E-9</v>
      </c>
      <c r="BN155" s="10">
        <f>3/24000000*OO[[#This Row],[122 (04JUL1985 03:00:00)-Water Temperature (C)]]*OO[[#This Row],[64]]</f>
        <v>3.3048193520499996E-9</v>
      </c>
      <c r="BO155" s="10">
        <f>3/24000000*OO[[#This Row],[123 (04JUL1985 06:00:00)-Water Temperature (C)]]*OO[[#This Row],[65]]</f>
        <v>2.8242665213E-9</v>
      </c>
      <c r="BP155" s="10">
        <f>3/24000000*OO[[#This Row],[124 (04JUL1985 09:00:00)-Water Temperature (C)]]*OO[[#This Row],[66]]</f>
        <v>2.4935489934268746E-9</v>
      </c>
      <c r="BQ155" s="10">
        <f>3/24000000*OO[[#This Row],[125 (04JUL1985 12:00:00)-Water Temperature (C)]]*OO[[#This Row],[67]]</f>
        <v>2.2467454423147498E-9</v>
      </c>
      <c r="BR155" s="10">
        <f>3/24000000*OO[[#This Row],[126 (04JUL1985 15:00:00)-Water Temperature (C)]]*OO[[#This Row],[68]]</f>
        <v>2.0362567923348746E-9</v>
      </c>
      <c r="BS155" s="10">
        <f>3/24000000*OO[[#This Row],[127 (04JUL1985 18:00:00)-Water Temperature (C)]]*OO[[#This Row],[69]]</f>
        <v>1.8229072104694997E-9</v>
      </c>
      <c r="BT155" s="10">
        <f>3/24000000*OO[[#This Row],[128 (04JUL1985 21:00:00)-Water Temperature (C)]]*OO[[#This Row],[70]]</f>
        <v>1.5991731619185E-9</v>
      </c>
      <c r="BU155" s="10">
        <f>3/24000000*OO[[#This Row],[129 (05JUL1985 00:00:00)-Water Temperature (C)]]*OO[[#This Row],[71]]</f>
        <v>1.3790706986430002E-9</v>
      </c>
      <c r="BV155" s="10">
        <f>3/24000000*OO[[#This Row],[130 (05JUL1985 03:00:00)-Water Temperature (C)]]*OO[[#This Row],[72]]</f>
        <v>1.1846364814349999E-9</v>
      </c>
      <c r="BW155" s="10">
        <f>3/24000000*OO[[#This Row],[131 (05JUL1985 06:00:00)-Water Temperature (C)]]*OO[[#This Row],[73]]</f>
        <v>1.023612471399E-9</v>
      </c>
      <c r="BX155" s="10">
        <f>3/24000000*OO[[#This Row],[132 (05JUL1985 09:00:00)-Water Temperature (C)]]*OO[[#This Row],[74]]</f>
        <v>9.1553279948749989E-10</v>
      </c>
      <c r="BY155" s="10">
        <f>3/24000000*OO[[#This Row],[133 (05JUL1985 12:00:00)-Water Temperature (C)]]*OO[[#This Row],[75]]</f>
        <v>8.3420901808737514E-10</v>
      </c>
      <c r="BZ155" s="10">
        <f>3/24000000*OO[[#This Row],[134 (05JUL1985 15:00:00)-Water Temperature (C)]]*OO[[#This Row],[76]]</f>
        <v>7.6768780119575015E-10</v>
      </c>
      <c r="CA155" s="10">
        <f>3/24000000*OO[[#This Row],[135 (05JUL1985 18:00:00)-Water Temperature (C)]]*OO[[#This Row],[77]]</f>
        <v>7.0387227421312508E-10</v>
      </c>
      <c r="CB155" s="10">
        <f>3/24000000*OO[[#This Row],[136 (05JUL1985 21:00:00)-Water Temperature (C)]]*OO[[#This Row],[78]]</f>
        <v>6.2984946967299986E-10</v>
      </c>
      <c r="CC155" s="10">
        <f>3/24000000*OO[[#This Row],[137 (06JUL1985 00:00:00)-Water Temperature (C)]]*OO[[#This Row],[79]]</f>
        <v>5.5424668214749996E-10</v>
      </c>
      <c r="CD155" s="10">
        <f>3/24000000*OO[[#This Row],[138 (06JUL1985 03:00:00)-Water Temperature (C)]]*OO[[#This Row],[80]]</f>
        <v>4.852603097999999E-10</v>
      </c>
      <c r="CE155" s="10">
        <f>3/24000000*OO[[#This Row],[139 (06JUL1985 06:00:00)-Water Temperature (C)]]*OO[[#This Row],[81]]</f>
        <v>4.2921411287912503E-10</v>
      </c>
      <c r="CF155" s="10">
        <f>3/24000000*OO[[#This Row],[140 (06JUL1985 09:00:00)-Water Temperature (C)]]*OO[[#This Row],[82]]</f>
        <v>3.9614097068699999E-10</v>
      </c>
      <c r="CG155" s="10">
        <f>3/24000000*OO[[#This Row],[141 (06JUL1985 12:00:00)-Water Temperature (C)]]*OO[[#This Row],[83]]</f>
        <v>3.7239868565624995E-10</v>
      </c>
      <c r="CH155" s="10">
        <f>3/24000000*OO[[#This Row],[142 (06JUL1985 15:00:00)-Water Temperature (C)]]*OO[[#This Row],[84]]</f>
        <v>3.5202196053524995E-10</v>
      </c>
      <c r="CI155" s="10">
        <f>3/24000000*OO[[#This Row],[143 (06JUL1985 18:00:00)-Water Temperature (C)]]*OO[[#This Row],[85]]</f>
        <v>3.2981709756437502E-10</v>
      </c>
      <c r="CJ155" s="10">
        <f>3/24000000*OO[[#This Row],[144 (06JUL1985 21:00:00)-Water Temperature (C)]]*OO[[#This Row],[86]]</f>
        <v>2.9967633269062495E-10</v>
      </c>
      <c r="CK155" s="10">
        <f>3/24000000*OO[[#This Row],[145 (07JUL1985 00:00:00)-Water Temperature (C)]]*OO[[#This Row],[87]]</f>
        <v>2.671127267224E-10</v>
      </c>
      <c r="CL155" s="10">
        <f>3/24000000*OO[[#This Row],[146 (07JUL1985 03:00:00)-Water Temperature (C)]]*OO[[#This Row],[88]]</f>
        <v>2.3556785248439999E-10</v>
      </c>
      <c r="CM155" s="10">
        <f>3/24000000*OO[[#This Row],[147 (07JUL1985 06:00:00)-Water Temperature (C)]]*OO[[#This Row],[89]]</f>
        <v>2.08143914292825E-10</v>
      </c>
      <c r="CN155" s="10">
        <f>3/24000000*OO[[#This Row],[148 (07JUL1985 09:00:00)-Water Temperature (C)]]*OO[[#This Row],[90]]</f>
        <v>1.8718535995814997E-10</v>
      </c>
      <c r="CO155" s="10">
        <f>3/24000000*OO[[#This Row],[149 (07JUL1985 12:00:00)-Water Temperature (C)]]*OO[[#This Row],[91]]</f>
        <v>1.7281595469795001E-10</v>
      </c>
      <c r="CP155" s="10">
        <f>3/24000000*OO[[#This Row],[150 (07JUL1985 15:00:00)-Water Temperature (C)]]*OO[[#This Row],[92]]</f>
        <v>1.632478643325625E-10</v>
      </c>
      <c r="CQ155" s="10">
        <f>3/24000000*OO[[#This Row],[151 (07JUL1985 18:00:00)-Water Temperature (C)]]*OO[[#This Row],[93]]</f>
        <v>1.5293658635612501E-10</v>
      </c>
      <c r="CR155" s="10">
        <f>3/24000000*OO[[#This Row],[152 (07JUL1985 21:00:00)-Water Temperature (C)]]*OO[[#This Row],[94]]</f>
        <v>1.4075253386402498E-10</v>
      </c>
      <c r="CS155" s="10">
        <f>3/24000000*OO[[#This Row],[153 (08JUL1985 00:00:00)-Water Temperature (C)]]*OO[[#This Row],[95]]</f>
        <v>1.2744729241399999E-10</v>
      </c>
      <c r="CT155" s="10">
        <f>3/24000000*OO[[#This Row],[154 (08JUL1985 03:00:00)-Water Temperature (C)]]*OO[[#This Row],[96]]</f>
        <v>1.14574187550375E-10</v>
      </c>
      <c r="CU155" s="10">
        <f>3/24000000*OO[[#This Row],[155 (08JUL1985 06:00:00)-Water Temperature (C)]]*OO[[#This Row],[97]]</f>
        <v>1.03271540421825E-10</v>
      </c>
      <c r="CV155" s="10">
        <f>3/24000000*OO[[#This Row],[156 (08JUL1985 09:00:00)-Water Temperature (C)]]*OO[[#This Row],[98]]</f>
        <v>9.5992063158100017E-11</v>
      </c>
      <c r="CW155" s="10">
        <f>3/24000000*OO[[#This Row],[157 (08JUL1985 12:00:00)-Water Temperature (C)]]*OO[[#This Row],[99]]</f>
        <v>9.1532265446699996E-11</v>
      </c>
    </row>
    <row r="156" spans="1:101" x14ac:dyDescent="0.35">
      <c r="A156" t="s">
        <v>161</v>
      </c>
      <c r="B156">
        <v>867.38459999999998</v>
      </c>
      <c r="C156" s="10">
        <f>3/24*OO[[#This Row],[59 (26JUN1985 06:00:00)-Water Temperature (C)]]*OO[[#This Row],[1]]/SUM(OO[1])</f>
        <v>0</v>
      </c>
      <c r="D156" s="10">
        <f>3/24*OO[[#This Row],[60 (26JUN1985 09:00:00)-Water Temperature (C)]]*OO[[#This Row],[2]]/SUM(OO[2])</f>
        <v>0</v>
      </c>
      <c r="E156" s="10">
        <f>3/24*OO[[#This Row],[61 (26JUN1985 12:00:00)-Water Temperature (C)]]*OO[[#This Row],[3]]/SUM(OO[3])</f>
        <v>0</v>
      </c>
      <c r="F156" s="10">
        <f>3/24*OO[[#This Row],[62 (26JUN1985 15:00:00)-Water Temperature (C)]]*OO[[#This Row],[4]]/SUM(OO[4])</f>
        <v>0</v>
      </c>
      <c r="G156" s="10">
        <f>3/24*OO[[#This Row],[63 (26JUN1985 18:00:00)-Water Temperature (C)]]*OO[[#This Row],[5]]/SUM(OO[5])</f>
        <v>4.0228155782046518E-32</v>
      </c>
      <c r="H156" s="10">
        <f>3/24*OO[[#This Row],[64 (26JUN1985 21:00:00)-Water Temperature (C)]]*OO[[#This Row],[6]]/SUM(OO[6])</f>
        <v>2.4823322931662973E-19</v>
      </c>
      <c r="I156" s="10">
        <f>3/24*OO[[#This Row],[65 (27JUN1985 00:00:00)-Water Temperature (C)]]*OO[[#This Row],[7]]/SUM(OO[7])</f>
        <v>1.3475100969965551E-8</v>
      </c>
      <c r="J156" s="10">
        <f>3/24*OO[[#This Row],[66 (27JUN1985 03:00:00)-Water Temperature (C)]]*OO[[#This Row],[8]]/SUM(OO[8])</f>
        <v>7.7910008350601248E-5</v>
      </c>
      <c r="K156" s="10">
        <f>3/24*OO[[#This Row],[67 (27JUN1985 06:00:00)-Water Temperature (C)]]*OO[[#This Row],[9]]/SUM(OO[9])</f>
        <v>6.6589296100606288E-3</v>
      </c>
      <c r="L156" s="10">
        <f>3/24*OO[[#This Row],[68 (27JUN1985 09:00:00)-Water Temperature (C)]]*OO[[#This Row],[10]]/SUM(OO[10])</f>
        <v>5.8888728981906897E-2</v>
      </c>
      <c r="M156" s="10">
        <f>3/24*OO[[#This Row],[69 (27JUN1985 12:00:00)-Water Temperature (C)]]*OO[[#This Row],[11]]/SUM(OO[11])</f>
        <v>0.10681715781948752</v>
      </c>
      <c r="N156" s="10">
        <f>3/24*OO[[#This Row],[70 (27JUN1985 15:00:00)-Water Temperature (C)]]*OO[[#This Row],[12]]/SUM(OO[12])</f>
        <v>5.8824369760694509E-2</v>
      </c>
      <c r="O156" s="10">
        <f>3/24*OO[[#This Row],[71 (27JUN1985 18:00:00)-Water Temperature (C)]]*OO[[#This Row],[13]]/SUM(OO[13])</f>
        <v>1.2810371102286222E-2</v>
      </c>
      <c r="P156" s="10">
        <f>3/24*OO[[#This Row],[72 (27JUN1985 21:00:00)-Water Temperature (C)]]*OO[[#This Row],[14]]/SUM(OO[14])</f>
        <v>1.337355977640434E-3</v>
      </c>
      <c r="Q156" s="10">
        <f>3/24*OO[[#This Row],[73 (28JUN1985 00:00:00)-Water Temperature (C)]]*OO[[#This Row],[15]]/SUM(OO[15])</f>
        <v>9.2526198320145667E-5</v>
      </c>
      <c r="R156" s="10">
        <f>3/24*OO[[#This Row],[74 (28JUN1985 03:00:00)-Water Temperature (C)]]*OO[[#This Row],[16]]/SUM(OO[16])</f>
        <v>1.6903966399612441E-5</v>
      </c>
      <c r="S156" s="10">
        <f>3/24*OO[[#This Row],[75 (28JUN1985 06:00:00)-Water Temperature (C)]]*OO[[#This Row],[17]]/SUM(OO[17])</f>
        <v>1.1445630965132005E-5</v>
      </c>
      <c r="T156" s="10">
        <f>3/24*OO[[#This Row],[76 (28JUN1985 09:00:00)-Water Temperature (C)]]*OO[[#This Row],[18]]/SUM(OO[18])</f>
        <v>9.332344841438824E-6</v>
      </c>
      <c r="U156" s="10">
        <f>3/24*OO[[#This Row],[77 (28JUN1985 12:00:00)-Water Temperature (C)]]*OO[[#This Row],[19]]/SUM(OO[19])</f>
        <v>7.7824400332048736E-6</v>
      </c>
      <c r="V156" s="10">
        <f>3/24000000*OO[[#This Row],[78 (28JUN1985 15:00:00)-Water Temperature (C)]]*OO[[#This Row],[20]]</f>
        <v>6.4806907282974999E-6</v>
      </c>
      <c r="W156" s="10">
        <f>3/24000000*OO[[#This Row],[79 (28JUN1985 18:00:00)-Water Temperature (C)]]*OO[[#This Row],[21]]</f>
        <v>5.3898095215224996E-6</v>
      </c>
      <c r="X156" s="10">
        <f>3/24000000*OO[[#This Row],[80 (28JUN1985 21:00:00)-Water Temperature (C)]]*OO[[#This Row],[22]]</f>
        <v>4.3664253455249997E-6</v>
      </c>
      <c r="Y156" s="10">
        <f>3/24000000*OO[[#This Row],[81 (29JUN1985 00:00:00)-Water Temperature (C)]]*OO[[#This Row],[23]]</f>
        <v>3.4636643309E-6</v>
      </c>
      <c r="Z156" s="10">
        <f>3/24000000*OO[[#This Row],[82 (29JUN1985 03:00:00)-Water Temperature (C)]]*OO[[#This Row],[24]]</f>
        <v>2.7326286668800002E-6</v>
      </c>
      <c r="AA156" s="10">
        <f>3/24000000*OO[[#This Row],[83 (29JUN1985 06:00:00)-Water Temperature (C)]]*OO[[#This Row],[25]]</f>
        <v>2.16947181708E-6</v>
      </c>
      <c r="AB156" s="10">
        <f>3/24000000*OO[[#This Row],[84 (29JUN1985 09:00:00)-Water Temperature (C)]]*OO[[#This Row],[26]]</f>
        <v>1.7924051188799998E-6</v>
      </c>
      <c r="AC156" s="10">
        <f>3/24000000*OO[[#This Row],[85 (29JUN1985 12:00:00)-Water Temperature (C)]]*OO[[#This Row],[27]]</f>
        <v>1.5100664357474999E-6</v>
      </c>
      <c r="AD156" s="10">
        <f>3/24000000*OO[[#This Row],[86 (29JUN1985 15:00:00)-Water Temperature (C)]]*OO[[#This Row],[28]]</f>
        <v>1.2814197285071249E-6</v>
      </c>
      <c r="AE156" s="10">
        <f>3/24000000*OO[[#This Row],[88 (29JUN1985 21:00:00)-Water Temperature (C)]]*OO[[#This Row],[30]]</f>
        <v>8.7394368938512491E-7</v>
      </c>
      <c r="AF156" s="10">
        <f>3/24000000*OO[[#This Row],[88 (29JUN1985 21:00:00)-Water Temperature (C)]]*OO[[#This Row],[30]]</f>
        <v>8.7394368938512491E-7</v>
      </c>
      <c r="AG156" s="10">
        <f>3/24000000*OO[[#This Row],[89 (30JUN1985 00:00:00)-Water Temperature (C)]]*OO[[#This Row],[31]]</f>
        <v>6.9578768248525E-7</v>
      </c>
      <c r="AH156" s="10">
        <f>3/24000000*OO[[#This Row],[90 (30JUN1985 03:00:00)-Water Temperature (C)]]*OO[[#This Row],[32]]</f>
        <v>5.4939163278037496E-7</v>
      </c>
      <c r="AI156" s="10">
        <f>3/24000000*OO[[#This Row],[91 (30JUN1985 06:00:00)-Water Temperature (C)]]*OO[[#This Row],[33]]</f>
        <v>4.3703225354399999E-7</v>
      </c>
      <c r="AJ156" s="10">
        <f>3/24000000*OO[[#This Row],[92 (30JUN1985 09:00:00)-Water Temperature (C)]]*OO[[#This Row],[34]]</f>
        <v>3.5964682377749994E-7</v>
      </c>
      <c r="AK156" s="10">
        <f>3/24000000*OO[[#This Row],[93 (30JUN1985 12:00:00)-Water Temperature (C)]]*OO[[#This Row],[35]]</f>
        <v>3.0377519586899998E-7</v>
      </c>
      <c r="AL156" s="10">
        <f>3/24000000*OO[[#This Row],[94 (30JUN1985 15:00:00)-Water Temperature (C)]]*OO[[#This Row],[36]]</f>
        <v>2.5960426266999996E-7</v>
      </c>
      <c r="AM156" s="10">
        <f>3/24000000*OO[[#This Row],[95 (30JUN1985 18:00:00)-Water Temperature (C)]]*OO[[#This Row],[37]]</f>
        <v>2.2108122733329997E-7</v>
      </c>
      <c r="AN156" s="10">
        <f>3/24000000*OO[[#This Row],[96 (30JUN1985 21:00:00)-Water Temperature (C)]]*OO[[#This Row],[38]]</f>
        <v>1.82967176968275E-7</v>
      </c>
      <c r="AO156" s="10">
        <f>3/24000000*OO[[#This Row],[97 (01JUL1985 00:00:00)-Water Temperature (C)]]*OO[[#This Row],[39]]</f>
        <v>1.4854279526921249E-7</v>
      </c>
      <c r="AP156" s="10">
        <f>3/24000000*OO[[#This Row],[98 (01JUL1985 03:00:00)-Water Temperature (C)]]*OO[[#This Row],[40]]</f>
        <v>1.1996846324258747E-7</v>
      </c>
      <c r="AQ156" s="10">
        <f>3/24000000*OO[[#This Row],[99 (01JUL1985 06:00:00)-Water Temperature (C)]]*OO[[#This Row],[41]]</f>
        <v>9.7540979696387479E-8</v>
      </c>
      <c r="AR156" s="10">
        <f>3/24000000*OO[[#This Row],[100 (01JUL1985 09:00:00)-Water Temperature (C)]]*OO[[#This Row],[42]]</f>
        <v>8.2603506501749996E-8</v>
      </c>
      <c r="AS156" s="10">
        <f>3/24000000*OO[[#This Row],[101 (01JUL1985 12:00:00)-Water Temperature (C)]]*OO[[#This Row],[43]]</f>
        <v>7.1688083947999999E-8</v>
      </c>
      <c r="AT156" s="10">
        <f>3/24000000*OO[[#This Row],[102 (01JUL1985 15:00:00)-Water Temperature (C)]]*OO[[#This Row],[44]]</f>
        <v>6.2764944482449997E-8</v>
      </c>
      <c r="AU156" s="10">
        <f>3/24000000*OO[[#This Row],[103 (01JUL1985 18:00:00)-Water Temperature (C)]]*OO[[#This Row],[45]]</f>
        <v>5.5133503062974993E-8</v>
      </c>
      <c r="AV156" s="10">
        <f>3/24000000*OO[[#This Row],[104 (01JUL1985 21:00:00)-Water Temperature (C)]]*OO[[#This Row],[46]]</f>
        <v>4.7617992088424999E-8</v>
      </c>
      <c r="AW156" s="10">
        <f>3/24000000*OO[[#This Row],[105 (02JUL1985 00:00:00)-Water Temperature (C)]]*OO[[#This Row],[47]]</f>
        <v>4.0911936184349993E-8</v>
      </c>
      <c r="AX156" s="10">
        <f>3/24000000*OO[[#This Row],[106 (02JUL1985 03:00:00)-Water Temperature (C)]]*OO[[#This Row],[48]]</f>
        <v>3.4948324105937505E-8</v>
      </c>
      <c r="AY156" s="10">
        <f>3/24000000*OO[[#This Row],[107 (02JUL1985 06:00:00)-Water Temperature (C)]]*OO[[#This Row],[49]]</f>
        <v>2.9966592296874998E-8</v>
      </c>
      <c r="AZ156" s="10">
        <f>3/24000000*OO[[#This Row],[108 (02JUL1985 09:00:00)-Water Temperature (C)]]*OO[[#This Row],[50]]</f>
        <v>2.5973454993899999E-8</v>
      </c>
      <c r="BA156" s="10">
        <f>3/24000000*OO[[#This Row],[109 (02JUL1985 12:00:00)-Water Temperature (C)]]*OO[[#This Row],[51]]</f>
        <v>2.3236448167091252E-8</v>
      </c>
      <c r="BB156" s="10">
        <f>3/24000000*OO[[#This Row],[110 (02JUL1985 15:00:00)-Water Temperature (C)]]*OO[[#This Row],[52]]</f>
        <v>2.1163982638601248E-8</v>
      </c>
      <c r="BC156" s="10">
        <f>3/24000000*OO[[#This Row],[111 (02JUL1985 18:00:00)-Water Temperature (C)]]*OO[[#This Row],[53]]</f>
        <v>1.9233349355526247E-8</v>
      </c>
      <c r="BD156" s="10">
        <f>3/24000000*OO[[#This Row],[112 (02JUL1985 21:00:00)-Water Temperature (C)]]*OO[[#This Row],[54]]</f>
        <v>1.6999329712584997E-8</v>
      </c>
      <c r="BE156" s="10">
        <f>3/24000000*OO[[#This Row],[113 (03JUL1985 00:00:00)-Water Temperature (C)]]*OO[[#This Row],[55]]</f>
        <v>1.4659678803186251E-8</v>
      </c>
      <c r="BF156" s="10">
        <f>3/24000000*OO[[#This Row],[114 (03JUL1985 03:00:00)-Water Temperature (C)]]*OO[[#This Row],[56]]</f>
        <v>1.2600089485446249E-8</v>
      </c>
      <c r="BG156" s="10">
        <f>3/24000000*OO[[#This Row],[115 (03JUL1985 06:00:00)-Water Temperature (C)]]*OO[[#This Row],[57]]</f>
        <v>1.0831714855045001E-8</v>
      </c>
      <c r="BH156" s="10">
        <f>3/24000000*OO[[#This Row],[116 (03JUL1985 09:00:00)-Water Temperature (C)]]*OO[[#This Row],[58]]</f>
        <v>9.562497641662498E-9</v>
      </c>
      <c r="BI156" s="10">
        <f>3/24000000*OO[[#This Row],[117 (03JUL1985 12:00:00)-Water Temperature (C)]]*OO[[#This Row],[59]]</f>
        <v>8.5763588070737495E-9</v>
      </c>
      <c r="BJ156" s="10">
        <f>3/24000000*OO[[#This Row],[118 (03JUL1985 15:00:00)-Water Temperature (C)]]*OO[[#This Row],[60]]</f>
        <v>7.725217748288749E-9</v>
      </c>
      <c r="BK156" s="10">
        <f>3/24000000*OO[[#This Row],[119 (03JUL1985 18:00:00)-Water Temperature (C)]]*OO[[#This Row],[61]]</f>
        <v>6.922327375195E-9</v>
      </c>
      <c r="BL156" s="10">
        <f>3/24000000*OO[[#This Row],[120 (03JUL1985 21:00:00)-Water Temperature (C)]]*OO[[#This Row],[62]]</f>
        <v>6.0406198967199995E-9</v>
      </c>
      <c r="BM156" s="10">
        <f>3/24000000*OO[[#This Row],[121 (04JUL1985 00:00:00)-Water Temperature (C)]]*OO[[#This Row],[63]]</f>
        <v>5.2075581023875005E-9</v>
      </c>
      <c r="BN156" s="10">
        <f>3/24000000*OO[[#This Row],[122 (04JUL1985 03:00:00)-Water Temperature (C)]]*OO[[#This Row],[64]]</f>
        <v>4.4525175114412498E-9</v>
      </c>
      <c r="BO156" s="10">
        <f>3/24000000*OO[[#This Row],[123 (04JUL1985 06:00:00)-Water Temperature (C)]]*OO[[#This Row],[65]]</f>
        <v>3.8052546738675001E-9</v>
      </c>
      <c r="BP156" s="10">
        <f>3/24000000*OO[[#This Row],[124 (04JUL1985 09:00:00)-Water Temperature (C)]]*OO[[#This Row],[66]]</f>
        <v>3.3583597377E-9</v>
      </c>
      <c r="BQ156" s="10">
        <f>3/24000000*OO[[#This Row],[125 (04JUL1985 12:00:00)-Water Temperature (C)]]*OO[[#This Row],[67]]</f>
        <v>3.0215563726299999E-9</v>
      </c>
      <c r="BR156" s="10">
        <f>3/24000000*OO[[#This Row],[126 (04JUL1985 15:00:00)-Water Temperature (C)]]*OO[[#This Row],[68]]</f>
        <v>2.7357245657875E-9</v>
      </c>
      <c r="BS156" s="10">
        <f>3/24000000*OO[[#This Row],[127 (04JUL1985 18:00:00)-Water Temperature (C)]]*OO[[#This Row],[69]]</f>
        <v>2.44899884811E-9</v>
      </c>
      <c r="BT156" s="10">
        <f>3/24000000*OO[[#This Row],[128 (04JUL1985 21:00:00)-Water Temperature (C)]]*OO[[#This Row],[70]]</f>
        <v>2.1491968379942499E-9</v>
      </c>
      <c r="BU156" s="10">
        <f>3/24000000*OO[[#This Row],[129 (05JUL1985 00:00:00)-Water Temperature (C)]]*OO[[#This Row],[71]]</f>
        <v>1.8550007452814997E-9</v>
      </c>
      <c r="BV156" s="10">
        <f>3/24000000*OO[[#This Row],[130 (05JUL1985 03:00:00)-Water Temperature (C)]]*OO[[#This Row],[72]]</f>
        <v>1.5941613149172499E-9</v>
      </c>
      <c r="BW156" s="10">
        <f>3/24000000*OO[[#This Row],[131 (05JUL1985 06:00:00)-Water Temperature (C)]]*OO[[#This Row],[73]]</f>
        <v>1.3766811217988749E-9</v>
      </c>
      <c r="BX156" s="10">
        <f>3/24000000*OO[[#This Row],[132 (05JUL1985 09:00:00)-Water Temperature (C)]]*OO[[#This Row],[74]]</f>
        <v>1.2310176881719999E-9</v>
      </c>
      <c r="BY156" s="10">
        <f>3/24000000*OO[[#This Row],[133 (05JUL1985 12:00:00)-Water Temperature (C)]]*OO[[#This Row],[75]]</f>
        <v>1.1205233751167499E-9</v>
      </c>
      <c r="BZ156" s="10">
        <f>3/24000000*OO[[#This Row],[134 (05JUL1985 15:00:00)-Water Temperature (C)]]*OO[[#This Row],[76]]</f>
        <v>1.030178418094125E-9</v>
      </c>
      <c r="CA156" s="10">
        <f>3/24000000*OO[[#This Row],[135 (05JUL1985 18:00:00)-Water Temperature (C)]]*OO[[#This Row],[77]]</f>
        <v>9.4435895023425001E-10</v>
      </c>
      <c r="CB156" s="10">
        <f>3/24000000*OO[[#This Row],[136 (05JUL1985 21:00:00)-Water Temperature (C)]]*OO[[#This Row],[78]]</f>
        <v>8.4476964308362501E-10</v>
      </c>
      <c r="CC156" s="10">
        <f>3/24000000*OO[[#This Row],[137 (06JUL1985 00:00:00)-Water Temperature (C)]]*OO[[#This Row],[79]]</f>
        <v>7.4380883370149996E-10</v>
      </c>
      <c r="CD156" s="10">
        <f>3/24000000*OO[[#This Row],[138 (06JUL1985 03:00:00)-Water Temperature (C)]]*OO[[#This Row],[80]]</f>
        <v>6.5153222199949994E-10</v>
      </c>
      <c r="CE156" s="10">
        <f>3/24000000*OO[[#This Row],[139 (06JUL1985 06:00:00)-Water Temperature (C)]]*OO[[#This Row],[81]]</f>
        <v>5.7594713688750003E-10</v>
      </c>
      <c r="CF156" s="10">
        <f>3/24000000*OO[[#This Row],[140 (06JUL1985 09:00:00)-Water Temperature (C)]]*OO[[#This Row],[82]]</f>
        <v>5.3139848435849995E-10</v>
      </c>
      <c r="CG156" s="10">
        <f>3/24000000*OO[[#This Row],[141 (06JUL1985 12:00:00)-Water Temperature (C)]]*OO[[#This Row],[83]]</f>
        <v>4.9900717479999998E-10</v>
      </c>
      <c r="CH156" s="10">
        <f>3/24000000*OO[[#This Row],[142 (06JUL1985 15:00:00)-Water Temperature (C)]]*OO[[#This Row],[84]]</f>
        <v>4.713559983405E-10</v>
      </c>
      <c r="CI156" s="10">
        <f>3/24000000*OO[[#This Row],[143 (06JUL1985 18:00:00)-Water Temperature (C)]]*OO[[#This Row],[85]]</f>
        <v>4.41844548885375E-10</v>
      </c>
      <c r="CJ156" s="10">
        <f>3/24000000*OO[[#This Row],[144 (06JUL1985 21:00:00)-Water Temperature (C)]]*OO[[#This Row],[86]]</f>
        <v>4.0149581373450003E-10</v>
      </c>
      <c r="CK156" s="10">
        <f>3/24000000*OO[[#This Row],[145 (07JUL1985 00:00:00)-Water Temperature (C)]]*OO[[#This Row],[87]]</f>
        <v>3.5823163375749997E-10</v>
      </c>
      <c r="CL156" s="10">
        <f>3/24000000*OO[[#This Row],[146 (07JUL1985 03:00:00)-Water Temperature (C)]]*OO[[#This Row],[88]]</f>
        <v>3.1613563626699999E-10</v>
      </c>
      <c r="CM156" s="10">
        <f>3/24000000*OO[[#This Row],[147 (07JUL1985 06:00:00)-Water Temperature (C)]]*OO[[#This Row],[89]]</f>
        <v>2.7909056790274996E-10</v>
      </c>
      <c r="CN156" s="10">
        <f>3/24000000*OO[[#This Row],[148 (07JUL1985 09:00:00)-Water Temperature (C)]]*OO[[#This Row],[90]]</f>
        <v>2.5069967524799999E-10</v>
      </c>
      <c r="CO156" s="10">
        <f>3/24000000*OO[[#This Row],[149 (07JUL1985 12:00:00)-Water Temperature (C)]]*OO[[#This Row],[91]]</f>
        <v>2.31321512617475E-10</v>
      </c>
      <c r="CP156" s="10">
        <f>3/24000000*OO[[#This Row],[150 (07JUL1985 15:00:00)-Water Temperature (C)]]*OO[[#This Row],[92]]</f>
        <v>2.1832779663249999E-10</v>
      </c>
      <c r="CQ156" s="10">
        <f>3/24000000*OO[[#This Row],[151 (07JUL1985 18:00:00)-Water Temperature (C)]]*OO[[#This Row],[93]]</f>
        <v>2.0433161039313751E-10</v>
      </c>
      <c r="CR156" s="10">
        <f>3/24000000*OO[[#This Row],[152 (07JUL1985 21:00:00)-Water Temperature (C)]]*OO[[#This Row],[94]]</f>
        <v>1.8818074635368748E-10</v>
      </c>
      <c r="CS156" s="10">
        <f>3/24000000*OO[[#This Row],[153 (08JUL1985 00:00:00)-Water Temperature (C)]]*OO[[#This Row],[95]]</f>
        <v>1.7063104001546248E-10</v>
      </c>
      <c r="CT156" s="10">
        <f>3/24000000*OO[[#This Row],[154 (08JUL1985 03:00:00)-Water Temperature (C)]]*OO[[#This Row],[96]]</f>
        <v>1.5342485962410001E-10</v>
      </c>
      <c r="CU156" s="10">
        <f>3/24000000*OO[[#This Row],[155 (08JUL1985 06:00:00)-Water Temperature (C)]]*OO[[#This Row],[97]]</f>
        <v>1.3825446843600001E-10</v>
      </c>
      <c r="CV156" s="10">
        <f>3/24000000*OO[[#This Row],[156 (08JUL1985 09:00:00)-Water Temperature (C)]]*OO[[#This Row],[98]]</f>
        <v>1.2850895487281248E-10</v>
      </c>
      <c r="CW156" s="10">
        <f>3/24000000*OO[[#This Row],[157 (08JUL1985 12:00:00)-Water Temperature (C)]]*OO[[#This Row],[99]]</f>
        <v>1.2236843408912496E-10</v>
      </c>
    </row>
    <row r="157" spans="1:101" x14ac:dyDescent="0.35">
      <c r="A157" t="s">
        <v>162</v>
      </c>
      <c r="B157">
        <v>932.39840000000004</v>
      </c>
      <c r="C157" s="10">
        <f>3/24*OO[[#This Row],[59 (26JUN1985 06:00:00)-Water Temperature (C)]]*OO[[#This Row],[1]]/SUM(OO[1])</f>
        <v>0</v>
      </c>
      <c r="D157" s="10">
        <f>3/24*OO[[#This Row],[60 (26JUN1985 09:00:00)-Water Temperature (C)]]*OO[[#This Row],[2]]/SUM(OO[2])</f>
        <v>0</v>
      </c>
      <c r="E157" s="10">
        <f>3/24*OO[[#This Row],[61 (26JUN1985 12:00:00)-Water Temperature (C)]]*OO[[#This Row],[3]]/SUM(OO[3])</f>
        <v>0</v>
      </c>
      <c r="F157" s="10">
        <f>3/24*OO[[#This Row],[62 (26JUN1985 15:00:00)-Water Temperature (C)]]*OO[[#This Row],[4]]/SUM(OO[4])</f>
        <v>0</v>
      </c>
      <c r="G157" s="10">
        <f>3/24*OO[[#This Row],[63 (26JUN1985 18:00:00)-Water Temperature (C)]]*OO[[#This Row],[5]]/SUM(OO[5])</f>
        <v>8.946256560394187E-33</v>
      </c>
      <c r="H157" s="10">
        <f>3/24*OO[[#This Row],[64 (26JUN1985 21:00:00)-Water Temperature (C)]]*OO[[#This Row],[6]]/SUM(OO[6])</f>
        <v>5.4591373483428853E-20</v>
      </c>
      <c r="I157" s="10">
        <f>3/24*OO[[#This Row],[65 (27JUN1985 00:00:00)-Water Temperature (C)]]*OO[[#This Row],[7]]/SUM(OO[7])</f>
        <v>5.2714125815755301E-9</v>
      </c>
      <c r="J157" s="10">
        <f>3/24*OO[[#This Row],[66 (27JUN1985 03:00:00)-Water Temperature (C)]]*OO[[#This Row],[8]]/SUM(OO[8])</f>
        <v>5.3310151190414053E-5</v>
      </c>
      <c r="K157" s="10">
        <f>3/24*OO[[#This Row],[67 (27JUN1985 06:00:00)-Water Temperature (C)]]*OO[[#This Row],[9]]/SUM(OO[9])</f>
        <v>5.8143287862229736E-3</v>
      </c>
      <c r="L157" s="10">
        <f>3/24*OO[[#This Row],[68 (27JUN1985 09:00:00)-Water Temperature (C)]]*OO[[#This Row],[10]]/SUM(OO[10])</f>
        <v>6.1683590788943601E-2</v>
      </c>
      <c r="M157" s="10">
        <f>3/24*OO[[#This Row],[69 (27JUN1985 12:00:00)-Water Temperature (C)]]*OO[[#This Row],[11]]/SUM(OO[11])</f>
        <v>0.12999726074628268</v>
      </c>
      <c r="N157" s="10">
        <f>3/24*OO[[#This Row],[70 (27JUN1985 15:00:00)-Water Temperature (C)]]*OO[[#This Row],[12]]/SUM(OO[12])</f>
        <v>8.1254552530884108E-2</v>
      </c>
      <c r="O157" s="10">
        <f>3/24*OO[[#This Row],[71 (27JUN1985 18:00:00)-Water Temperature (C)]]*OO[[#This Row],[13]]/SUM(OO[13])</f>
        <v>1.9786125326600453E-2</v>
      </c>
      <c r="P157" s="10">
        <f>3/24*OO[[#This Row],[72 (27JUN1985 21:00:00)-Water Temperature (C)]]*OO[[#This Row],[14]]/SUM(OO[14])</f>
        <v>2.2700307547910354E-3</v>
      </c>
      <c r="Q157" s="10">
        <f>3/24*OO[[#This Row],[73 (28JUN1985 00:00:00)-Water Temperature (C)]]*OO[[#This Row],[15]]/SUM(OO[15])</f>
        <v>1.6113386356370735E-4</v>
      </c>
      <c r="R157" s="10">
        <f>3/24*OO[[#This Row],[74 (28JUN1985 03:00:00)-Water Temperature (C)]]*OO[[#This Row],[16]]/SUM(OO[16])</f>
        <v>2.3168285893264031E-5</v>
      </c>
      <c r="S157" s="10">
        <f>3/24*OO[[#This Row],[75 (28JUN1985 06:00:00)-Water Temperature (C)]]*OO[[#This Row],[17]]/SUM(OO[17])</f>
        <v>1.4382845751313715E-5</v>
      </c>
      <c r="T157" s="10">
        <f>3/24*OO[[#This Row],[76 (28JUN1985 09:00:00)-Water Temperature (C)]]*OO[[#This Row],[18]]/SUM(OO[18])</f>
        <v>1.1679548129630764E-5</v>
      </c>
      <c r="U157" s="10">
        <f>3/24*OO[[#This Row],[77 (28JUN1985 12:00:00)-Water Temperature (C)]]*OO[[#This Row],[19]]/SUM(OO[19])</f>
        <v>9.7363324322018642E-6</v>
      </c>
      <c r="V157" s="10">
        <f>3/24000000*OO[[#This Row],[78 (28JUN1985 15:00:00)-Water Temperature (C)]]*OO[[#This Row],[20]]</f>
        <v>8.1019595676500013E-6</v>
      </c>
      <c r="W157" s="10">
        <f>3/24000000*OO[[#This Row],[79 (28JUN1985 18:00:00)-Water Temperature (C)]]*OO[[#This Row],[21]]</f>
        <v>6.7425424823399998E-6</v>
      </c>
      <c r="X157" s="10">
        <f>3/24000000*OO[[#This Row],[80 (28JUN1985 21:00:00)-Water Temperature (C)]]*OO[[#This Row],[22]]</f>
        <v>5.4667149777162495E-6</v>
      </c>
      <c r="Y157" s="10">
        <f>3/24000000*OO[[#This Row],[81 (29JUN1985 00:00:00)-Water Temperature (C)]]*OO[[#This Row],[23]]</f>
        <v>4.3391459623175003E-6</v>
      </c>
      <c r="Z157" s="10">
        <f>3/24000000*OO[[#This Row],[82 (29JUN1985 03:00:00)-Water Temperature (C)]]*OO[[#This Row],[24]]</f>
        <v>3.4260243455199999E-6</v>
      </c>
      <c r="AA157" s="10">
        <f>3/24000000*OO[[#This Row],[83 (29JUN1985 06:00:00)-Water Temperature (C)]]*OO[[#This Row],[25]]</f>
        <v>2.7188195755875E-6</v>
      </c>
      <c r="AB157" s="10">
        <f>3/24000000*OO[[#This Row],[84 (29JUN1985 09:00:00)-Water Temperature (C)]]*OO[[#This Row],[26]]</f>
        <v>2.245038121521E-6</v>
      </c>
      <c r="AC157" s="10">
        <f>3/24000000*OO[[#This Row],[85 (29JUN1985 12:00:00)-Water Temperature (C)]]*OO[[#This Row],[27]]</f>
        <v>1.8892070022195E-6</v>
      </c>
      <c r="AD157" s="10">
        <f>3/24000000*OO[[#This Row],[86 (29JUN1985 15:00:00)-Water Temperature (C)]]*OO[[#This Row],[28]]</f>
        <v>1.6019939679599997E-6</v>
      </c>
      <c r="AE157" s="10">
        <f>3/24000000*OO[[#This Row],[88 (29JUN1985 21:00:00)-Water Temperature (C)]]*OO[[#This Row],[30]]</f>
        <v>1.093400041773E-6</v>
      </c>
      <c r="AF157" s="10">
        <f>3/24000000*OO[[#This Row],[88 (29JUN1985 21:00:00)-Water Temperature (C)]]*OO[[#This Row],[30]]</f>
        <v>1.093400041773E-6</v>
      </c>
      <c r="AG157" s="10">
        <f>3/24000000*OO[[#This Row],[89 (30JUN1985 00:00:00)-Water Temperature (C)]]*OO[[#This Row],[31]]</f>
        <v>8.7137929049599992E-7</v>
      </c>
      <c r="AH157" s="10">
        <f>3/24000000*OO[[#This Row],[90 (30JUN1985 03:00:00)-Water Temperature (C)]]*OO[[#This Row],[32]]</f>
        <v>6.8866163005687488E-7</v>
      </c>
      <c r="AI157" s="10">
        <f>3/24000000*OO[[#This Row],[91 (30JUN1985 06:00:00)-Water Temperature (C)]]*OO[[#This Row],[33]]</f>
        <v>5.4744660851587496E-7</v>
      </c>
      <c r="AJ157" s="10">
        <f>3/24000000*OO[[#This Row],[92 (30JUN1985 09:00:00)-Water Temperature (C)]]*OO[[#This Row],[34]]</f>
        <v>4.5024407242275E-7</v>
      </c>
      <c r="AK157" s="10">
        <f>3/24000000*OO[[#This Row],[93 (30JUN1985 12:00:00)-Water Temperature (C)]]*OO[[#This Row],[35]]</f>
        <v>3.799591940145E-7</v>
      </c>
      <c r="AL157" s="10">
        <f>3/24000000*OO[[#This Row],[94 (30JUN1985 15:00:00)-Water Temperature (C)]]*OO[[#This Row],[36]]</f>
        <v>3.2430855640837499E-7</v>
      </c>
      <c r="AM157" s="10">
        <f>3/24000000*OO[[#This Row],[95 (30JUN1985 18:00:00)-Water Temperature (C)]]*OO[[#This Row],[37]]</f>
        <v>2.7610202414606249E-7</v>
      </c>
      <c r="AN157" s="10">
        <f>3/24000000*OO[[#This Row],[96 (30JUN1985 21:00:00)-Water Temperature (C)]]*OO[[#This Row],[38]]</f>
        <v>2.2850693469127499E-7</v>
      </c>
      <c r="AO157" s="10">
        <f>3/24000000*OO[[#This Row],[97 (01JUL1985 00:00:00)-Water Temperature (C)]]*OO[[#This Row],[39]]</f>
        <v>1.8563308124550001E-7</v>
      </c>
      <c r="AP157" s="10">
        <f>3/24000000*OO[[#This Row],[98 (01JUL1985 03:00:00)-Water Temperature (C)]]*OO[[#This Row],[40]]</f>
        <v>1.5002796201779999E-7</v>
      </c>
      <c r="AQ157" s="10">
        <f>3/24000000*OO[[#This Row],[99 (01JUL1985 06:00:00)-Water Temperature (C)]]*OO[[#This Row],[41]]</f>
        <v>1.2188018065511248E-7</v>
      </c>
      <c r="AR157" s="10">
        <f>3/24000000*OO[[#This Row],[100 (01JUL1985 09:00:00)-Water Temperature (C)]]*OO[[#This Row],[42]]</f>
        <v>1.030958657711125E-7</v>
      </c>
      <c r="AS157" s="10">
        <f>3/24000000*OO[[#This Row],[101 (01JUL1985 12:00:00)-Water Temperature (C)]]*OO[[#This Row],[43]]</f>
        <v>8.9284074460837497E-8</v>
      </c>
      <c r="AT157" s="10">
        <f>3/24000000*OO[[#This Row],[102 (01JUL1985 15:00:00)-Water Temperature (C)]]*OO[[#This Row],[44]]</f>
        <v>7.7980612938424994E-8</v>
      </c>
      <c r="AU157" s="10">
        <f>3/24000000*OO[[#This Row],[103 (01JUL1985 18:00:00)-Water Temperature (C)]]*OO[[#This Row],[45]]</f>
        <v>6.8466664473899991E-8</v>
      </c>
      <c r="AV157" s="10">
        <f>3/24000000*OO[[#This Row],[104 (01JUL1985 21:00:00)-Water Temperature (C)]]*OO[[#This Row],[46]]</f>
        <v>5.9146471036462499E-8</v>
      </c>
      <c r="AW157" s="10">
        <f>3/24000000*OO[[#This Row],[105 (02JUL1985 00:00:00)-Water Temperature (C)]]*OO[[#This Row],[47]]</f>
        <v>5.0875897115599995E-8</v>
      </c>
      <c r="AX157" s="10">
        <f>3/24000000*OO[[#This Row],[106 (02JUL1985 03:00:00)-Water Temperature (C)]]*OO[[#This Row],[48]]</f>
        <v>4.3487572899062503E-8</v>
      </c>
      <c r="AY157" s="10">
        <f>3/24000000*OO[[#This Row],[107 (02JUL1985 06:00:00)-Water Temperature (C)]]*OO[[#This Row],[49]]</f>
        <v>3.7256949420999999E-8</v>
      </c>
      <c r="AZ157" s="10">
        <f>3/24000000*OO[[#This Row],[108 (02JUL1985 09:00:00)-Water Temperature (C)]]*OO[[#This Row],[50]]</f>
        <v>3.2234036183999995E-8</v>
      </c>
      <c r="BA157" s="10">
        <f>3/24000000*OO[[#This Row],[109 (02JUL1985 12:00:00)-Water Temperature (C)]]*OO[[#This Row],[51]]</f>
        <v>2.8814947997575001E-8</v>
      </c>
      <c r="BB157" s="10">
        <f>3/24000000*OO[[#This Row],[110 (02JUL1985 15:00:00)-Water Temperature (C)]]*OO[[#This Row],[52]]</f>
        <v>2.6248732699589998E-8</v>
      </c>
      <c r="BC157" s="10">
        <f>3/24000000*OO[[#This Row],[111 (02JUL1985 18:00:00)-Water Temperature (C)]]*OO[[#This Row],[53]]</f>
        <v>2.385671972669125E-8</v>
      </c>
      <c r="BD157" s="10">
        <f>3/24000000*OO[[#This Row],[112 (02JUL1985 21:00:00)-Water Temperature (C)]]*OO[[#This Row],[54]]</f>
        <v>2.1089116585250002E-8</v>
      </c>
      <c r="BE157" s="10">
        <f>3/24000000*OO[[#This Row],[113 (03JUL1985 00:00:00)-Water Temperature (C)]]*OO[[#This Row],[55]]</f>
        <v>1.8194581994369998E-8</v>
      </c>
      <c r="BF157" s="10">
        <f>3/24000000*OO[[#This Row],[114 (03JUL1985 03:00:00)-Water Temperature (C)]]*OO[[#This Row],[56]]</f>
        <v>1.5648136178514999E-8</v>
      </c>
      <c r="BG157" s="10">
        <f>3/24000000*OO[[#This Row],[115 (03JUL1985 06:00:00)-Water Temperature (C)]]*OO[[#This Row],[57]]</f>
        <v>1.3448403820057499E-8</v>
      </c>
      <c r="BH157" s="10">
        <f>3/24000000*OO[[#This Row],[116 (03JUL1985 09:00:00)-Water Temperature (C)]]*OO[[#This Row],[58]]</f>
        <v>1.1871855435989999E-8</v>
      </c>
      <c r="BI157" s="10">
        <f>3/24000000*OO[[#This Row],[117 (03JUL1985 12:00:00)-Water Temperature (C)]]*OO[[#This Row],[59]]</f>
        <v>1.0643209843892498E-8</v>
      </c>
      <c r="BJ157" s="10">
        <f>3/24000000*OO[[#This Row],[118 (03JUL1985 15:00:00)-Water Temperature (C)]]*OO[[#This Row],[60]]</f>
        <v>9.5799047178899991E-9</v>
      </c>
      <c r="BK157" s="10">
        <f>3/24000000*OO[[#This Row],[119 (03JUL1985 18:00:00)-Water Temperature (C)]]*OO[[#This Row],[61]]</f>
        <v>8.5891473928137516E-9</v>
      </c>
      <c r="BL157" s="10">
        <f>3/24000000*OO[[#This Row],[120 (03JUL1985 21:00:00)-Water Temperature (C)]]*OO[[#This Row],[62]]</f>
        <v>7.4970775049137497E-9</v>
      </c>
      <c r="BM157" s="10">
        <f>3/24000000*OO[[#This Row],[121 (04JUL1985 00:00:00)-Water Temperature (C)]]*OO[[#This Row],[63]]</f>
        <v>6.4692179979075001E-9</v>
      </c>
      <c r="BN157" s="10">
        <f>3/24000000*OO[[#This Row],[122 (04JUL1985 03:00:00)-Water Temperature (C)]]*OO[[#This Row],[64]]</f>
        <v>5.5390021604999998E-9</v>
      </c>
      <c r="BO157" s="10">
        <f>3/24000000*OO[[#This Row],[123 (04JUL1985 06:00:00)-Water Temperature (C)]]*OO[[#This Row],[65]]</f>
        <v>4.7336012281187491E-9</v>
      </c>
      <c r="BP157" s="10">
        <f>3/24000000*OO[[#This Row],[124 (04JUL1985 09:00:00)-Water Temperature (C)]]*OO[[#This Row],[66]]</f>
        <v>4.17635108787875E-9</v>
      </c>
      <c r="BQ157" s="10">
        <f>3/24000000*OO[[#This Row],[125 (04JUL1985 12:00:00)-Water Temperature (C)]]*OO[[#This Row],[67]]</f>
        <v>3.7518066510649999E-9</v>
      </c>
      <c r="BR157" s="10">
        <f>3/24000000*OO[[#This Row],[126 (04JUL1985 15:00:00)-Water Temperature (C)]]*OO[[#This Row],[68]]</f>
        <v>3.3926213156924995E-9</v>
      </c>
      <c r="BS157" s="10">
        <f>3/24000000*OO[[#This Row],[127 (04JUL1985 18:00:00)-Water Temperature (C)]]*OO[[#This Row],[69]]</f>
        <v>3.03709784486875E-9</v>
      </c>
      <c r="BT157" s="10">
        <f>3/24000000*OO[[#This Row],[128 (04JUL1985 21:00:00)-Water Temperature (C)]]*OO[[#This Row],[70]]</f>
        <v>2.6670313310963745E-9</v>
      </c>
      <c r="BU157" s="10">
        <f>3/24000000*OO[[#This Row],[129 (05JUL1985 00:00:00)-Water Temperature (C)]]*OO[[#This Row],[71]]</f>
        <v>2.303941510231875E-9</v>
      </c>
      <c r="BV157" s="10">
        <f>3/24000000*OO[[#This Row],[130 (05JUL1985 03:00:00)-Water Temperature (C)]]*OO[[#This Row],[72]]</f>
        <v>1.9810954233731251E-9</v>
      </c>
      <c r="BW157" s="10">
        <f>3/24000000*OO[[#This Row],[131 (05JUL1985 06:00:00)-Water Temperature (C)]]*OO[[#This Row],[73]]</f>
        <v>1.7097253138679998E-9</v>
      </c>
      <c r="BX157" s="10">
        <f>3/24000000*OO[[#This Row],[132 (05JUL1985 09:00:00)-Water Temperature (C)]]*OO[[#This Row],[74]]</f>
        <v>1.5282849570206251E-9</v>
      </c>
      <c r="BY157" s="10">
        <f>3/24000000*OO[[#This Row],[133 (05JUL1985 12:00:00)-Water Temperature (C)]]*OO[[#This Row],[75]]</f>
        <v>1.3895873933179996E-9</v>
      </c>
      <c r="BZ157" s="10">
        <f>3/24000000*OO[[#This Row],[134 (05JUL1985 15:00:00)-Water Temperature (C)]]*OO[[#This Row],[76]]</f>
        <v>1.2761626936777499E-9</v>
      </c>
      <c r="CA157" s="10">
        <f>3/24000000*OO[[#This Row],[135 (05JUL1985 18:00:00)-Water Temperature (C)]]*OO[[#This Row],[77]]</f>
        <v>1.1696464100548749E-9</v>
      </c>
      <c r="CB157" s="10">
        <f>3/24000000*OO[[#This Row],[136 (05JUL1985 21:00:00)-Water Temperature (C)]]*OO[[#This Row],[78]]</f>
        <v>1.04616942661575E-9</v>
      </c>
      <c r="CC157" s="10">
        <f>3/24000000*OO[[#This Row],[137 (06JUL1985 00:00:00)-Water Temperature (C)]]*OO[[#This Row],[79]]</f>
        <v>9.2166192493200006E-10</v>
      </c>
      <c r="CD157" s="10">
        <f>3/24000000*OO[[#This Row],[138 (06JUL1985 03:00:00)-Water Temperature (C)]]*OO[[#This Row],[80]]</f>
        <v>8.0783101100999988E-10</v>
      </c>
      <c r="CE157" s="10">
        <f>3/24000000*OO[[#This Row],[139 (06JUL1985 06:00:00)-Water Temperature (C)]]*OO[[#This Row],[81]]</f>
        <v>7.1356616585312506E-10</v>
      </c>
      <c r="CF157" s="10">
        <f>3/24000000*OO[[#This Row],[140 (06JUL1985 09:00:00)-Water Temperature (C)]]*OO[[#This Row],[82]]</f>
        <v>6.5809398499199994E-10</v>
      </c>
      <c r="CG157" s="10">
        <f>3/24000000*OO[[#This Row],[141 (06JUL1985 12:00:00)-Water Temperature (C)]]*OO[[#This Row],[83]]</f>
        <v>6.172492264125E-10</v>
      </c>
      <c r="CH157" s="10">
        <f>3/24000000*OO[[#This Row],[142 (06JUL1985 15:00:00)-Water Temperature (C)]]*OO[[#This Row],[84]]</f>
        <v>5.8254119522349995E-10</v>
      </c>
      <c r="CI157" s="10">
        <f>3/24000000*OO[[#This Row],[143 (06JUL1985 18:00:00)-Water Temperature (C)]]*OO[[#This Row],[85]]</f>
        <v>5.4637947823062499E-10</v>
      </c>
      <c r="CJ157" s="10">
        <f>3/24000000*OO[[#This Row],[144 (06JUL1985 21:00:00)-Water Temperature (C)]]*OO[[#This Row],[86]]</f>
        <v>4.9671466380249997E-10</v>
      </c>
      <c r="CK157" s="10">
        <f>3/24000000*OO[[#This Row],[145 (07JUL1985 00:00:00)-Water Temperature (C)]]*OO[[#This Row],[87]]</f>
        <v>4.4359633955587497E-10</v>
      </c>
      <c r="CL157" s="10">
        <f>3/24000000*OO[[#This Row],[146 (07JUL1985 03:00:00)-Water Temperature (C)]]*OO[[#This Row],[88]]</f>
        <v>3.9180664324049989E-10</v>
      </c>
      <c r="CM157" s="10">
        <f>3/24000000*OO[[#This Row],[147 (07JUL1985 06:00:00)-Water Temperature (C)]]*OO[[#This Row],[89]]</f>
        <v>3.4562993046750002E-10</v>
      </c>
      <c r="CN157" s="10">
        <f>3/24000000*OO[[#This Row],[148 (07JUL1985 09:00:00)-Water Temperature (C)]]*OO[[#This Row],[90]]</f>
        <v>3.1008368554200002E-10</v>
      </c>
      <c r="CO157" s="10">
        <f>3/24000000*OO[[#This Row],[149 (07JUL1985 12:00:00)-Water Temperature (C)]]*OO[[#This Row],[91]]</f>
        <v>2.8586993834175E-10</v>
      </c>
      <c r="CP157" s="10">
        <f>3/24000000*OO[[#This Row],[150 (07JUL1985 15:00:00)-Water Temperature (C)]]*OO[[#This Row],[92]]</f>
        <v>2.6959968935669998E-10</v>
      </c>
      <c r="CQ157" s="10">
        <f>3/24000000*OO[[#This Row],[151 (07JUL1985 18:00:00)-Water Temperature (C)]]*OO[[#This Row],[93]]</f>
        <v>2.5203514578680001E-10</v>
      </c>
      <c r="CR157" s="10">
        <f>3/24000000*OO[[#This Row],[152 (07JUL1985 21:00:00)-Water Temperature (C)]]*OO[[#This Row],[94]]</f>
        <v>2.3224796755874995E-10</v>
      </c>
      <c r="CS157" s="10">
        <f>3/24000000*OO[[#This Row],[153 (08JUL1985 00:00:00)-Water Temperature (C)]]*OO[[#This Row],[95]]</f>
        <v>2.1092724919997497E-10</v>
      </c>
      <c r="CT157" s="10">
        <f>3/24000000*OO[[#This Row],[154 (08JUL1985 03:00:00)-Water Temperature (C)]]*OO[[#This Row],[96]]</f>
        <v>1.8973020421886252E-10</v>
      </c>
      <c r="CU157" s="10">
        <f>3/24000000*OO[[#This Row],[155 (08JUL1985 06:00:00)-Water Temperature (C)]]*OO[[#This Row],[97]]</f>
        <v>1.7091179242609997E-10</v>
      </c>
      <c r="CV157" s="10">
        <f>3/24000000*OO[[#This Row],[156 (08JUL1985 09:00:00)-Water Temperature (C)]]*OO[[#This Row],[98]]</f>
        <v>1.5883544176436252E-10</v>
      </c>
      <c r="CW157" s="10">
        <f>3/24000000*OO[[#This Row],[157 (08JUL1985 12:00:00)-Water Temperature (C)]]*OO[[#This Row],[99]]</f>
        <v>1.5102953398689999E-10</v>
      </c>
    </row>
    <row r="158" spans="1:101" x14ac:dyDescent="0.35">
      <c r="A158" t="s">
        <v>163</v>
      </c>
      <c r="B158">
        <v>893.39620000000002</v>
      </c>
      <c r="C158" s="10">
        <f>3/24*OO[[#This Row],[59 (26JUN1985 06:00:00)-Water Temperature (C)]]*OO[[#This Row],[1]]/SUM(OO[1])</f>
        <v>0</v>
      </c>
      <c r="D158" s="10">
        <f>3/24*OO[[#This Row],[60 (26JUN1985 09:00:00)-Water Temperature (C)]]*OO[[#This Row],[2]]/SUM(OO[2])</f>
        <v>0</v>
      </c>
      <c r="E158" s="10">
        <f>3/24*OO[[#This Row],[61 (26JUN1985 12:00:00)-Water Temperature (C)]]*OO[[#This Row],[3]]/SUM(OO[3])</f>
        <v>0</v>
      </c>
      <c r="F158" s="10">
        <f>3/24*OO[[#This Row],[62 (26JUN1985 15:00:00)-Water Temperature (C)]]*OO[[#This Row],[4]]/SUM(OO[4])</f>
        <v>0</v>
      </c>
      <c r="G158" s="10">
        <f>3/24*OO[[#This Row],[63 (26JUN1985 18:00:00)-Water Temperature (C)]]*OO[[#This Row],[5]]/SUM(OO[5])</f>
        <v>1.2271444961367101E-33</v>
      </c>
      <c r="H158" s="10">
        <f>3/24*OO[[#This Row],[64 (26JUN1985 21:00:00)-Water Temperature (C)]]*OO[[#This Row],[6]]/SUM(OO[6])</f>
        <v>7.3595026665610556E-21</v>
      </c>
      <c r="I158" s="10">
        <f>3/24*OO[[#This Row],[65 (27JUN1985 00:00:00)-Water Temperature (C)]]*OO[[#This Row],[7]]/SUM(OO[7])</f>
        <v>1.3870594599491369E-9</v>
      </c>
      <c r="J158" s="10">
        <f>3/24*OO[[#This Row],[66 (27JUN1985 03:00:00)-Water Temperature (C)]]*OO[[#This Row],[8]]/SUM(OO[8])</f>
        <v>2.7589275154625158E-5</v>
      </c>
      <c r="K158" s="10">
        <f>3/24*OO[[#This Row],[67 (27JUN1985 06:00:00)-Water Temperature (C)]]*OO[[#This Row],[9]]/SUM(OO[9])</f>
        <v>3.8072483568029015E-3</v>
      </c>
      <c r="L158" s="10">
        <f>3/24*OO[[#This Row],[68 (27JUN1985 09:00:00)-Water Temperature (C)]]*OO[[#This Row],[10]]/SUM(OO[10])</f>
        <v>4.7600500154934194E-2</v>
      </c>
      <c r="M158" s="10">
        <f>3/24*OO[[#This Row],[69 (27JUN1985 12:00:00)-Water Temperature (C)]]*OO[[#This Row],[11]]/SUM(OO[11])</f>
        <v>0.11401220718656464</v>
      </c>
      <c r="N158" s="10">
        <f>3/24*OO[[#This Row],[70 (27JUN1985 15:00:00)-Water Temperature (C)]]*OO[[#This Row],[12]]/SUM(OO[12])</f>
        <v>7.894255985772429E-2</v>
      </c>
      <c r="O158" s="10">
        <f>3/24*OO[[#This Row],[71 (27JUN1985 18:00:00)-Water Temperature (C)]]*OO[[#This Row],[13]]/SUM(OO[13])</f>
        <v>2.0941306482820721E-2</v>
      </c>
      <c r="P158" s="10">
        <f>3/24*OO[[#This Row],[72 (27JUN1985 21:00:00)-Water Temperature (C)]]*OO[[#This Row],[14]]/SUM(OO[14])</f>
        <v>2.5750895015316062E-3</v>
      </c>
      <c r="Q158" s="10">
        <f>3/24*OO[[#This Row],[73 (28JUN1985 00:00:00)-Water Temperature (C)]]*OO[[#This Row],[15]]/SUM(OO[15])</f>
        <v>1.8777796308648421E-4</v>
      </c>
      <c r="R158" s="10">
        <f>3/24*OO[[#This Row],[74 (28JUN1985 03:00:00)-Water Temperature (C)]]*OO[[#This Row],[16]]/SUM(OO[16])</f>
        <v>2.2920956278977951E-5</v>
      </c>
      <c r="S158" s="10">
        <f>3/24*OO[[#This Row],[75 (28JUN1985 06:00:00)-Water Temperature (C)]]*OO[[#This Row],[17]]/SUM(OO[17])</f>
        <v>1.3079957875820865E-5</v>
      </c>
      <c r="T158" s="10">
        <f>3/24*OO[[#This Row],[76 (28JUN1985 09:00:00)-Water Temperature (C)]]*OO[[#This Row],[18]]/SUM(OO[18])</f>
        <v>1.0574317668630056E-5</v>
      </c>
      <c r="U158" s="10">
        <f>3/24*OO[[#This Row],[77 (28JUN1985 12:00:00)-Water Temperature (C)]]*OO[[#This Row],[19]]/SUM(OO[19])</f>
        <v>8.8123346921666761E-6</v>
      </c>
      <c r="V158" s="10">
        <f>3/24000000*OO[[#This Row],[78 (28JUN1985 15:00:00)-Water Temperature (C)]]*OO[[#This Row],[20]]</f>
        <v>7.3282638449999981E-6</v>
      </c>
      <c r="W158" s="10">
        <f>3/24000000*OO[[#This Row],[79 (28JUN1985 18:00:00)-Water Temperature (C)]]*OO[[#This Row],[21]]</f>
        <v>6.1012652095274998E-6</v>
      </c>
      <c r="X158" s="10">
        <f>3/24000000*OO[[#This Row],[80 (28JUN1985 21:00:00)-Water Temperature (C)]]*OO[[#This Row],[22]]</f>
        <v>4.9497935797737495E-6</v>
      </c>
      <c r="Y158" s="10">
        <f>3/24000000*OO[[#This Row],[81 (29JUN1985 00:00:00)-Water Temperature (C)]]*OO[[#This Row],[23]]</f>
        <v>3.9303108125000003E-6</v>
      </c>
      <c r="Z158" s="10">
        <f>3/24000000*OO[[#This Row],[82 (29JUN1985 03:00:00)-Water Temperature (C)]]*OO[[#This Row],[24]]</f>
        <v>3.1051551363749995E-6</v>
      </c>
      <c r="AA158" s="10">
        <f>3/24000000*OO[[#This Row],[83 (29JUN1985 06:00:00)-Water Temperature (C)]]*OO[[#This Row],[25]]</f>
        <v>2.4632767946280001E-6</v>
      </c>
      <c r="AB158" s="10">
        <f>3/24000000*OO[[#This Row],[84 (29JUN1985 09:00:00)-Water Temperature (C)]]*OO[[#This Row],[26]]</f>
        <v>2.0327772025487498E-6</v>
      </c>
      <c r="AC158" s="10">
        <f>3/24000000*OO[[#This Row],[85 (29JUN1985 12:00:00)-Water Temperature (C)]]*OO[[#This Row],[27]]</f>
        <v>1.7086448007833747E-6</v>
      </c>
      <c r="AD158" s="10">
        <f>3/24000000*OO[[#This Row],[86 (29JUN1985 15:00:00)-Water Temperature (C)]]*OO[[#This Row],[28]]</f>
        <v>1.44750986362125E-6</v>
      </c>
      <c r="AE158" s="10">
        <f>3/24000000*OO[[#This Row],[88 (29JUN1985 21:00:00)-Water Temperature (C)]]*OO[[#This Row],[30]]</f>
        <v>9.8790850828312484E-7</v>
      </c>
      <c r="AF158" s="10">
        <f>3/24000000*OO[[#This Row],[88 (29JUN1985 21:00:00)-Water Temperature (C)]]*OO[[#This Row],[30]]</f>
        <v>9.8790850828312484E-7</v>
      </c>
      <c r="AG158" s="10">
        <f>3/24000000*OO[[#This Row],[89 (30JUN1985 00:00:00)-Water Temperature (C)]]*OO[[#This Row],[31]]</f>
        <v>7.876352528385E-7</v>
      </c>
      <c r="AH158" s="10">
        <f>3/24000000*OO[[#This Row],[90 (30JUN1985 03:00:00)-Water Temperature (C)]]*OO[[#This Row],[32]]</f>
        <v>6.2274985490025E-7</v>
      </c>
      <c r="AI158" s="10">
        <f>3/24000000*OO[[#This Row],[91 (30JUN1985 06:00:00)-Water Temperature (C)]]*OO[[#This Row],[33]]</f>
        <v>4.9460698942324991E-7</v>
      </c>
      <c r="AJ158" s="10">
        <f>3/24000000*OO[[#This Row],[92 (30JUN1985 09:00:00)-Water Temperature (C)]]*OO[[#This Row],[34]]</f>
        <v>4.0647275795000003E-7</v>
      </c>
      <c r="AK158" s="10">
        <f>3/24000000*OO[[#This Row],[93 (30JUN1985 12:00:00)-Water Temperature (C)]]*OO[[#This Row],[35]]</f>
        <v>3.4267379720274998E-7</v>
      </c>
      <c r="AL158" s="10">
        <f>3/24000000*OO[[#This Row],[94 (30JUN1985 15:00:00)-Water Temperature (C)]]*OO[[#This Row],[36]]</f>
        <v>2.9208627202187499E-7</v>
      </c>
      <c r="AM158" s="10">
        <f>3/24000000*OO[[#This Row],[95 (30JUN1985 18:00:00)-Water Temperature (C)]]*OO[[#This Row],[37]]</f>
        <v>2.4850932518646248E-7</v>
      </c>
      <c r="AN158" s="10">
        <f>3/24000000*OO[[#This Row],[96 (30JUN1985 21:00:00)-Water Temperature (C)]]*OO[[#This Row],[38]]</f>
        <v>2.0559984503759996E-7</v>
      </c>
      <c r="AO158" s="10">
        <f>3/24000000*OO[[#This Row],[97 (01JUL1985 00:00:00)-Water Temperature (C)]]*OO[[#This Row],[39]]</f>
        <v>1.6705129095875E-7</v>
      </c>
      <c r="AP158" s="10">
        <f>3/24000000*OO[[#This Row],[98 (01JUL1985 03:00:00)-Water Temperature (C)]]*OO[[#This Row],[40]]</f>
        <v>1.3505666188139999E-7</v>
      </c>
      <c r="AQ158" s="10">
        <f>3/24000000*OO[[#This Row],[99 (01JUL1985 06:00:00)-Water Temperature (C)]]*OO[[#This Row],[41]]</f>
        <v>1.0963220160296249E-7</v>
      </c>
      <c r="AR158" s="10">
        <f>3/24000000*OO[[#This Row],[100 (01JUL1985 09:00:00)-Water Temperature (C)]]*OO[[#This Row],[42]]</f>
        <v>9.2634060001725009E-8</v>
      </c>
      <c r="AS158" s="10">
        <f>3/24000000*OO[[#This Row],[101 (01JUL1985 12:00:00)-Water Temperature (C)]]*OO[[#This Row],[43]]</f>
        <v>8.0079611057450001E-8</v>
      </c>
      <c r="AT158" s="10">
        <f>3/24000000*OO[[#This Row],[102 (01JUL1985 15:00:00)-Water Temperature (C)]]*OO[[#This Row],[44]]</f>
        <v>6.9792288882275003E-8</v>
      </c>
      <c r="AU158" s="10">
        <f>3/24000000*OO[[#This Row],[103 (01JUL1985 18:00:00)-Water Temperature (C)]]*OO[[#This Row],[45]]</f>
        <v>6.1244801435125004E-8</v>
      </c>
      <c r="AV158" s="10">
        <f>3/24000000*OO[[#This Row],[104 (01JUL1985 21:00:00)-Water Temperature (C)]]*OO[[#This Row],[46]]</f>
        <v>5.2908290999499996E-8</v>
      </c>
      <c r="AW158" s="10">
        <f>3/24000000*OO[[#This Row],[105 (02JUL1985 00:00:00)-Water Temperature (C)]]*OO[[#This Row],[47]]</f>
        <v>4.5551158854849995E-8</v>
      </c>
      <c r="AX158" s="10">
        <f>3/24000000*OO[[#This Row],[106 (02JUL1985 03:00:00)-Water Temperature (C)]]*OO[[#This Row],[48]]</f>
        <v>3.8956235505724992E-8</v>
      </c>
      <c r="AY158" s="10">
        <f>3/24000000*OO[[#This Row],[107 (02JUL1985 06:00:00)-Water Temperature (C)]]*OO[[#This Row],[49]]</f>
        <v>3.3355663977349998E-8</v>
      </c>
      <c r="AZ158" s="10">
        <f>3/24000000*OO[[#This Row],[108 (02JUL1985 09:00:00)-Water Temperature (C)]]*OO[[#This Row],[50]]</f>
        <v>2.8816814881687503E-8</v>
      </c>
      <c r="BA158" s="10">
        <f>3/24000000*OO[[#This Row],[109 (02JUL1985 12:00:00)-Water Temperature (C)]]*OO[[#This Row],[51]]</f>
        <v>2.5742056753599996E-8</v>
      </c>
      <c r="BB158" s="10">
        <f>3/24000000*OO[[#This Row],[110 (02JUL1985 15:00:00)-Water Temperature (C)]]*OO[[#This Row],[52]]</f>
        <v>2.3450625103124996E-8</v>
      </c>
      <c r="BC158" s="10">
        <f>3/24000000*OO[[#This Row],[111 (02JUL1985 18:00:00)-Water Temperature (C)]]*OO[[#This Row],[53]]</f>
        <v>2.1314839945545001E-8</v>
      </c>
      <c r="BD158" s="10">
        <f>3/24000000*OO[[#This Row],[112 (02JUL1985 21:00:00)-Water Temperature (C)]]*OO[[#This Row],[54]]</f>
        <v>1.8844363164159998E-8</v>
      </c>
      <c r="BE158" s="10">
        <f>3/24000000*OO[[#This Row],[113 (03JUL1985 00:00:00)-Water Temperature (C)]]*OO[[#This Row],[55]]</f>
        <v>1.6262593010906245E-8</v>
      </c>
      <c r="BF158" s="10">
        <f>3/24000000*OO[[#This Row],[114 (03JUL1985 03:00:00)-Water Temperature (C)]]*OO[[#This Row],[56]]</f>
        <v>1.3993798393119998E-8</v>
      </c>
      <c r="BG158" s="10">
        <f>3/24000000*OO[[#This Row],[115 (03JUL1985 06:00:00)-Water Temperature (C)]]*OO[[#This Row],[57]]</f>
        <v>1.2023790332340001E-8</v>
      </c>
      <c r="BH158" s="10">
        <f>3/24000000*OO[[#This Row],[116 (03JUL1985 09:00:00)-Water Temperature (C)]]*OO[[#This Row],[58]]</f>
        <v>1.061235766998E-8</v>
      </c>
      <c r="BI158" s="10">
        <f>3/24000000*OO[[#This Row],[117 (03JUL1985 12:00:00)-Water Temperature (C)]]*OO[[#This Row],[59]]</f>
        <v>9.5107797428549992E-9</v>
      </c>
      <c r="BJ158" s="10">
        <f>3/24000000*OO[[#This Row],[118 (03JUL1985 15:00:00)-Water Temperature (C)]]*OO[[#This Row],[60]]</f>
        <v>8.5544845438499996E-9</v>
      </c>
      <c r="BK158" s="10">
        <f>3/24000000*OO[[#This Row],[119 (03JUL1985 18:00:00)-Water Temperature (C)]]*OO[[#This Row],[61]]</f>
        <v>7.6711148739749986E-9</v>
      </c>
      <c r="BL158" s="10">
        <f>3/24000000*OO[[#This Row],[120 (03JUL1985 21:00:00)-Water Temperature (C)]]*OO[[#This Row],[62]]</f>
        <v>6.6965474568187492E-9</v>
      </c>
      <c r="BM158" s="10">
        <f>3/24000000*OO[[#This Row],[121 (04JUL1985 00:00:00)-Water Temperature (C)]]*OO[[#This Row],[63]]</f>
        <v>5.7811428750650009E-9</v>
      </c>
      <c r="BN158" s="10">
        <f>3/24000000*OO[[#This Row],[122 (04JUL1985 03:00:00)-Water Temperature (C)]]*OO[[#This Row],[64]]</f>
        <v>4.9547235061187492E-9</v>
      </c>
      <c r="BO158" s="10">
        <f>3/24000000*OO[[#This Row],[123 (04JUL1985 06:00:00)-Water Temperature (C)]]*OO[[#This Row],[65]]</f>
        <v>4.2338200282525E-9</v>
      </c>
      <c r="BP158" s="10">
        <f>3/24000000*OO[[#This Row],[124 (04JUL1985 09:00:00)-Water Temperature (C)]]*OO[[#This Row],[66]]</f>
        <v>3.7338074511224994E-9</v>
      </c>
      <c r="BQ158" s="10">
        <f>3/24000000*OO[[#This Row],[125 (04JUL1985 12:00:00)-Water Temperature (C)]]*OO[[#This Row],[67]]</f>
        <v>3.34954666489875E-9</v>
      </c>
      <c r="BR158" s="10">
        <f>3/24000000*OO[[#This Row],[126 (04JUL1985 15:00:00)-Water Temperature (C)]]*OO[[#This Row],[68]]</f>
        <v>3.0248252270349999E-9</v>
      </c>
      <c r="BS158" s="10">
        <f>3/24000000*OO[[#This Row],[127 (04JUL1985 18:00:00)-Water Temperature (C)]]*OO[[#This Row],[69]]</f>
        <v>2.7071576492399998E-9</v>
      </c>
      <c r="BT158" s="10">
        <f>3/24000000*OO[[#This Row],[128 (04JUL1985 21:00:00)-Water Temperature (C)]]*OO[[#This Row],[70]]</f>
        <v>2.3779125776087503E-9</v>
      </c>
      <c r="BU158" s="10">
        <f>3/24000000*OO[[#This Row],[129 (05JUL1985 00:00:00)-Water Temperature (C)]]*OO[[#This Row],[71]]</f>
        <v>2.0550507205496249E-9</v>
      </c>
      <c r="BV158" s="10">
        <f>3/24000000*OO[[#This Row],[130 (05JUL1985 03:00:00)-Water Temperature (C)]]*OO[[#This Row],[72]]</f>
        <v>1.7675378955408751E-9</v>
      </c>
      <c r="BW158" s="10">
        <f>3/24000000*OO[[#This Row],[131 (05JUL1985 06:00:00)-Water Temperature (C)]]*OO[[#This Row],[73]]</f>
        <v>1.5243936645937499E-9</v>
      </c>
      <c r="BX158" s="10">
        <f>3/24000000*OO[[#This Row],[132 (05JUL1985 09:00:00)-Water Temperature (C)]]*OO[[#This Row],[74]]</f>
        <v>1.3619826573048749E-9</v>
      </c>
      <c r="BY158" s="10">
        <f>3/24000000*OO[[#This Row],[133 (05JUL1985 12:00:00)-Water Temperature (C)]]*OO[[#This Row],[75]]</f>
        <v>1.237114042001375E-9</v>
      </c>
      <c r="BZ158" s="10">
        <f>3/24000000*OO[[#This Row],[134 (05JUL1985 15:00:00)-Water Temperature (C)]]*OO[[#This Row],[76]]</f>
        <v>1.1348365774860001E-9</v>
      </c>
      <c r="CA158" s="10">
        <f>3/24000000*OO[[#This Row],[135 (05JUL1985 18:00:00)-Water Temperature (C)]]*OO[[#This Row],[77]]</f>
        <v>1.0397773551273751E-9</v>
      </c>
      <c r="CB158" s="10">
        <f>3/24000000*OO[[#This Row],[136 (05JUL1985 21:00:00)-Water Temperature (C)]]*OO[[#This Row],[78]]</f>
        <v>9.2973472574062506E-10</v>
      </c>
      <c r="CC158" s="10">
        <f>3/24000000*OO[[#This Row],[137 (06JUL1985 00:00:00)-Water Temperature (C)]]*OO[[#This Row],[79]]</f>
        <v>8.1928377624712506E-10</v>
      </c>
      <c r="CD158" s="10">
        <f>3/24000000*OO[[#This Row],[138 (06JUL1985 03:00:00)-Water Temperature (C)]]*OO[[#This Row],[80]]</f>
        <v>7.1840426559749995E-10</v>
      </c>
      <c r="CE158" s="10">
        <f>3/24000000*OO[[#This Row],[139 (06JUL1985 06:00:00)-Water Temperature (C)]]*OO[[#This Row],[81]]</f>
        <v>6.341120779499999E-10</v>
      </c>
      <c r="CF158" s="10">
        <f>3/24000000*OO[[#This Row],[140 (06JUL1985 09:00:00)-Water Temperature (C)]]*OO[[#This Row],[82]]</f>
        <v>5.8453827109125004E-10</v>
      </c>
      <c r="CG158" s="10">
        <f>3/24000000*OO[[#This Row],[141 (06JUL1985 12:00:00)-Water Temperature (C)]]*OO[[#This Row],[83]]</f>
        <v>5.4768066716750001E-10</v>
      </c>
      <c r="CH158" s="10">
        <f>3/24000000*OO[[#This Row],[142 (06JUL1985 15:00:00)-Water Temperature (C)]]*OO[[#This Row],[84]]</f>
        <v>5.1640122598237497E-10</v>
      </c>
      <c r="CI158" s="10">
        <f>3/24000000*OO[[#This Row],[143 (06JUL1985 18:00:00)-Water Temperature (C)]]*OO[[#This Row],[85]]</f>
        <v>4.8445246504199993E-10</v>
      </c>
      <c r="CJ158" s="10">
        <f>3/24000000*OO[[#This Row],[144 (06JUL1985 21:00:00)-Water Temperature (C)]]*OO[[#This Row],[86]]</f>
        <v>4.4051398399712496E-10</v>
      </c>
      <c r="CK158" s="10">
        <f>3/24000000*OO[[#This Row],[145 (07JUL1985 00:00:00)-Water Temperature (C)]]*OO[[#This Row],[87]]</f>
        <v>3.9361975746187497E-10</v>
      </c>
      <c r="CL158" s="10">
        <f>3/24000000*OO[[#This Row],[146 (07JUL1985 03:00:00)-Water Temperature (C)]]*OO[[#This Row],[88]]</f>
        <v>3.4785283917299995E-10</v>
      </c>
      <c r="CM158" s="10">
        <f>3/24000000*OO[[#This Row],[147 (07JUL1985 06:00:00)-Water Temperature (C)]]*OO[[#This Row],[89]]</f>
        <v>3.06665870627875E-10</v>
      </c>
      <c r="CN158" s="10">
        <f>3/24000000*OO[[#This Row],[148 (07JUL1985 09:00:00)-Water Temperature (C)]]*OO[[#This Row],[90]]</f>
        <v>2.7482430956637497E-10</v>
      </c>
      <c r="CO158" s="10">
        <f>3/24000000*OO[[#This Row],[149 (07JUL1985 12:00:00)-Water Temperature (C)]]*OO[[#This Row],[91]]</f>
        <v>2.531424685491125E-10</v>
      </c>
      <c r="CP158" s="10">
        <f>3/24000000*OO[[#This Row],[150 (07JUL1985 15:00:00)-Water Temperature (C)]]*OO[[#This Row],[92]]</f>
        <v>2.3856347404406249E-10</v>
      </c>
      <c r="CQ158" s="10">
        <f>3/24000000*OO[[#This Row],[151 (07JUL1985 18:00:00)-Water Temperature (C)]]*OO[[#This Row],[93]]</f>
        <v>2.2278219365778749E-10</v>
      </c>
      <c r="CR158" s="10">
        <f>3/24000000*OO[[#This Row],[152 (07JUL1985 21:00:00)-Water Temperature (C)]]*OO[[#This Row],[94]]</f>
        <v>2.0533902083182501E-10</v>
      </c>
      <c r="CS158" s="10">
        <f>3/24000000*OO[[#This Row],[153 (08JUL1985 00:00:00)-Water Temperature (C)]]*OO[[#This Row],[95]]</f>
        <v>1.8670999487978749E-10</v>
      </c>
      <c r="CT158" s="10">
        <f>3/24000000*OO[[#This Row],[154 (08JUL1985 03:00:00)-Water Temperature (C)]]*OO[[#This Row],[96]]</f>
        <v>1.6799711984569998E-10</v>
      </c>
      <c r="CU158" s="10">
        <f>3/24000000*OO[[#This Row],[155 (08JUL1985 06:00:00)-Water Temperature (C)]]*OO[[#This Row],[97]]</f>
        <v>1.5128520472097499E-10</v>
      </c>
      <c r="CV158" s="10">
        <f>3/24000000*OO[[#This Row],[156 (08JUL1985 09:00:00)-Water Temperature (C)]]*OO[[#This Row],[98]]</f>
        <v>1.405612524896125E-10</v>
      </c>
      <c r="CW158" s="10">
        <f>3/24000000*OO[[#This Row],[157 (08JUL1985 12:00:00)-Water Temperature (C)]]*OO[[#This Row],[99]]</f>
        <v>1.334965724189375E-10</v>
      </c>
    </row>
    <row r="159" spans="1:101" x14ac:dyDescent="0.35">
      <c r="A159" t="s">
        <v>164</v>
      </c>
      <c r="B159">
        <v>810.59730000000002</v>
      </c>
      <c r="C159" s="10">
        <f>3/24*OO[[#This Row],[59 (26JUN1985 06:00:00)-Water Temperature (C)]]*OO[[#This Row],[1]]/SUM(OO[1])</f>
        <v>0</v>
      </c>
      <c r="D159" s="10">
        <f>3/24*OO[[#This Row],[60 (26JUN1985 09:00:00)-Water Temperature (C)]]*OO[[#This Row],[2]]/SUM(OO[2])</f>
        <v>0</v>
      </c>
      <c r="E159" s="10">
        <f>3/24*OO[[#This Row],[61 (26JUN1985 12:00:00)-Water Temperature (C)]]*OO[[#This Row],[3]]/SUM(OO[3])</f>
        <v>0</v>
      </c>
      <c r="F159" s="10">
        <f>3/24*OO[[#This Row],[62 (26JUN1985 15:00:00)-Water Temperature (C)]]*OO[[#This Row],[4]]/SUM(OO[4])</f>
        <v>0</v>
      </c>
      <c r="G159" s="10">
        <f>3/24*OO[[#This Row],[63 (26JUN1985 18:00:00)-Water Temperature (C)]]*OO[[#This Row],[5]]/SUM(OO[5])</f>
        <v>1.2120088263617206E-34</v>
      </c>
      <c r="H159" s="10">
        <f>3/24*OO[[#This Row],[64 (26JUN1985 21:00:00)-Water Temperature (C)]]*OO[[#This Row],[6]]/SUM(OO[6])</f>
        <v>7.0982618088634066E-22</v>
      </c>
      <c r="I159" s="10">
        <f>3/24*OO[[#This Row],[65 (27JUN1985 00:00:00)-Water Temperature (C)]]*OO[[#This Row],[7]]/SUM(OO[7])</f>
        <v>2.9935931425723621E-10</v>
      </c>
      <c r="J159" s="10">
        <f>3/24*OO[[#This Row],[66 (27JUN1985 03:00:00)-Water Temperature (C)]]*OO[[#This Row],[8]]/SUM(OO[8])</f>
        <v>1.2712028774551506E-5</v>
      </c>
      <c r="K159" s="10">
        <f>3/24*OO[[#This Row],[67 (27JUN1985 06:00:00)-Water Temperature (C)]]*OO[[#This Row],[9]]/SUM(OO[9])</f>
        <v>2.1835882491213414E-3</v>
      </c>
      <c r="L159" s="10">
        <f>3/24*OO[[#This Row],[68 (27JUN1985 09:00:00)-Water Temperature (C)]]*OO[[#This Row],[10]]/SUM(OO[10])</f>
        <v>3.1764480656787067E-2</v>
      </c>
      <c r="M159" s="10">
        <f>3/24*OO[[#This Row],[69 (27JUN1985 12:00:00)-Water Temperature (C)]]*OO[[#This Row],[11]]/SUM(OO[11])</f>
        <v>8.562316258239408E-2</v>
      </c>
      <c r="N159" s="10">
        <f>3/24*OO[[#This Row],[70 (27JUN1985 15:00:00)-Water Temperature (C)]]*OO[[#This Row],[12]]/SUM(OO[12])</f>
        <v>6.5218617133049189E-2</v>
      </c>
      <c r="O159" s="10">
        <f>3/24*OO[[#This Row],[71 (27JUN1985 18:00:00)-Water Temperature (C)]]*OO[[#This Row],[13]]/SUM(OO[13])</f>
        <v>1.874341840160984E-2</v>
      </c>
      <c r="P159" s="10">
        <f>3/24*OO[[#This Row],[72 (27JUN1985 21:00:00)-Water Temperature (C)]]*OO[[#This Row],[14]]/SUM(OO[14])</f>
        <v>2.4614214147737779E-3</v>
      </c>
      <c r="Q159" s="10">
        <f>3/24*OO[[#This Row],[73 (28JUN1985 00:00:00)-Water Temperature (C)]]*OO[[#This Row],[15]]/SUM(OO[15])</f>
        <v>1.8554335054302851E-4</v>
      </c>
      <c r="R159" s="10">
        <f>3/24*OO[[#This Row],[74 (28JUN1985 03:00:00)-Water Temperature (C)]]*OO[[#This Row],[16]]/SUM(OO[16])</f>
        <v>1.9817473227144489E-5</v>
      </c>
      <c r="S159" s="10">
        <f>3/24*OO[[#This Row],[75 (28JUN1985 06:00:00)-Water Temperature (C)]]*OO[[#This Row],[17]]/SUM(OO[17])</f>
        <v>1.0281750652107805E-5</v>
      </c>
      <c r="T159" s="10">
        <f>3/24*OO[[#This Row],[76 (28JUN1985 09:00:00)-Water Temperature (C)]]*OO[[#This Row],[18]]/SUM(OO[18])</f>
        <v>8.2620060383959082E-6</v>
      </c>
      <c r="U159" s="10">
        <f>3/24*OO[[#This Row],[77 (28JUN1985 12:00:00)-Water Temperature (C)]]*OO[[#This Row],[19]]/SUM(OO[19])</f>
        <v>6.8820070317283375E-6</v>
      </c>
      <c r="V159" s="10">
        <f>3/24000000*OO[[#This Row],[78 (28JUN1985 15:00:00)-Water Temperature (C)]]*OO[[#This Row],[20]]</f>
        <v>5.7204842863274999E-6</v>
      </c>
      <c r="W159" s="10">
        <f>3/24000000*OO[[#This Row],[79 (28JUN1985 18:00:00)-Water Temperature (C)]]*OO[[#This Row],[21]]</f>
        <v>4.7642769848800001E-6</v>
      </c>
      <c r="X159" s="10">
        <f>3/24000000*OO[[#This Row],[80 (28JUN1985 21:00:00)-Water Temperature (C)]]*OO[[#This Row],[22]]</f>
        <v>3.8691528007824992E-6</v>
      </c>
      <c r="Y159" s="10">
        <f>3/24000000*OO[[#This Row],[81 (29JUN1985 00:00:00)-Water Temperature (C)]]*OO[[#This Row],[23]]</f>
        <v>3.0733968146387498E-6</v>
      </c>
      <c r="Z159" s="10">
        <f>3/24000000*OO[[#This Row],[82 (29JUN1985 03:00:00)-Water Temperature (C)]]*OO[[#This Row],[24]]</f>
        <v>2.4295029941778746E-6</v>
      </c>
      <c r="AA159" s="10">
        <f>3/24000000*OO[[#This Row],[83 (29JUN1985 06:00:00)-Water Temperature (C)]]*OO[[#This Row],[25]]</f>
        <v>1.9265660430234997E-6</v>
      </c>
      <c r="AB159" s="10">
        <f>3/24000000*OO[[#This Row],[84 (29JUN1985 09:00:00)-Water Temperature (C)]]*OO[[#This Row],[26]]</f>
        <v>1.5885823298703749E-6</v>
      </c>
      <c r="AC159" s="10">
        <f>3/24000000*OO[[#This Row],[85 (29JUN1985 12:00:00)-Water Temperature (C)]]*OO[[#This Row],[27]]</f>
        <v>1.3341494516445002E-6</v>
      </c>
      <c r="AD159" s="10">
        <f>3/24000000*OO[[#This Row],[86 (29JUN1985 15:00:00)-Water Temperature (C)]]*OO[[#This Row],[28]]</f>
        <v>1.12942892613825E-6</v>
      </c>
      <c r="AE159" s="10">
        <f>3/24000000*OO[[#This Row],[88 (29JUN1985 21:00:00)-Water Temperature (C)]]*OO[[#This Row],[30]]</f>
        <v>7.7163642342050012E-7</v>
      </c>
      <c r="AF159" s="10">
        <f>3/24000000*OO[[#This Row],[88 (29JUN1985 21:00:00)-Water Temperature (C)]]*OO[[#This Row],[30]]</f>
        <v>7.7163642342050012E-7</v>
      </c>
      <c r="AG159" s="10">
        <f>3/24000000*OO[[#This Row],[89 (30JUN1985 00:00:00)-Water Temperature (C)]]*OO[[#This Row],[31]]</f>
        <v>6.1558586522399993E-7</v>
      </c>
      <c r="AH159" s="10">
        <f>3/24000000*OO[[#This Row],[90 (30JUN1985 03:00:00)-Water Temperature (C)]]*OO[[#This Row],[32]]</f>
        <v>4.8704163702187495E-7</v>
      </c>
      <c r="AI159" s="10">
        <f>3/24000000*OO[[#This Row],[91 (30JUN1985 06:00:00)-Water Temperature (C)]]*OO[[#This Row],[33]]</f>
        <v>3.8658921465700002E-7</v>
      </c>
      <c r="AJ159" s="10">
        <f>3/24000000*OO[[#This Row],[92 (30JUN1985 09:00:00)-Water Temperature (C)]]*OO[[#This Row],[34]]</f>
        <v>3.174183510565E-7</v>
      </c>
      <c r="AK159" s="10">
        <f>3/24000000*OO[[#This Row],[93 (30JUN1985 12:00:00)-Water Temperature (C)]]*OO[[#This Row],[35]]</f>
        <v>2.6739043822806247E-7</v>
      </c>
      <c r="AL159" s="10">
        <f>3/24000000*OO[[#This Row],[94 (30JUN1985 15:00:00)-Water Temperature (C)]]*OO[[#This Row],[36]]</f>
        <v>2.2770175376068753E-7</v>
      </c>
      <c r="AM159" s="10">
        <f>3/24000000*OO[[#This Row],[95 (30JUN1985 18:00:00)-Water Temperature (C)]]*OO[[#This Row],[37]]</f>
        <v>1.93696935782425E-7</v>
      </c>
      <c r="AN159" s="10">
        <f>3/24000000*OO[[#This Row],[96 (30JUN1985 21:00:00)-Water Temperature (C)]]*OO[[#This Row],[38]]</f>
        <v>1.602998960214375E-7</v>
      </c>
      <c r="AO159" s="10">
        <f>3/24000000*OO[[#This Row],[97 (01JUL1985 00:00:00)-Water Temperature (C)]]*OO[[#This Row],[39]]</f>
        <v>1.3029046659825001E-7</v>
      </c>
      <c r="AP159" s="10">
        <f>3/24000000*OO[[#This Row],[98 (01JUL1985 03:00:00)-Water Temperature (C)]]*OO[[#This Row],[40]]</f>
        <v>1.053873675806875E-7</v>
      </c>
      <c r="AQ159" s="10">
        <f>3/24000000*OO[[#This Row],[99 (01JUL1985 06:00:00)-Water Temperature (C)]]*OO[[#This Row],[41]]</f>
        <v>8.5504547610562506E-8</v>
      </c>
      <c r="AR159" s="10">
        <f>3/24000000*OO[[#This Row],[100 (01JUL1985 09:00:00)-Water Temperature (C)]]*OO[[#This Row],[42]]</f>
        <v>7.2146503591099985E-8</v>
      </c>
      <c r="AS159" s="10">
        <f>3/24000000*OO[[#This Row],[101 (01JUL1985 12:00:00)-Water Temperature (C)]]*OO[[#This Row],[43]]</f>
        <v>6.2284270647500007E-8</v>
      </c>
      <c r="AT159" s="10">
        <f>3/24000000*OO[[#This Row],[102 (01JUL1985 15:00:00)-Water Temperature (C)]]*OO[[#This Row],[44]]</f>
        <v>5.4179786519624992E-8</v>
      </c>
      <c r="AU159" s="10">
        <f>3/24000000*OO[[#This Row],[103 (01JUL1985 18:00:00)-Water Temperature (C)]]*OO[[#This Row],[45]]</f>
        <v>4.7531265300374995E-8</v>
      </c>
      <c r="AV159" s="10">
        <f>3/24000000*OO[[#This Row],[104 (01JUL1985 21:00:00)-Water Temperature (C)]]*OO[[#This Row],[46]]</f>
        <v>4.106454641282499E-8</v>
      </c>
      <c r="AW159" s="10">
        <f>3/24000000*OO[[#This Row],[105 (02JUL1985 00:00:00)-Water Temperature (C)]]*OO[[#This Row],[47]]</f>
        <v>3.5380165558500001E-8</v>
      </c>
      <c r="AX159" s="10">
        <f>3/24000000*OO[[#This Row],[106 (02JUL1985 03:00:00)-Water Temperature (C)]]*OO[[#This Row],[48]]</f>
        <v>3.0275103229699997E-8</v>
      </c>
      <c r="AY159" s="10">
        <f>3/24000000*OO[[#This Row],[107 (02JUL1985 06:00:00)-Water Temperature (C)]]*OO[[#This Row],[49]]</f>
        <v>2.5912277443800001E-8</v>
      </c>
      <c r="AZ159" s="10">
        <f>3/24000000*OO[[#This Row],[108 (02JUL1985 09:00:00)-Water Temperature (C)]]*OO[[#This Row],[50]]</f>
        <v>2.2357276303346247E-8</v>
      </c>
      <c r="BA159" s="10">
        <f>3/24000000*OO[[#This Row],[109 (02JUL1985 12:00:00)-Water Temperature (C)]]*OO[[#This Row],[51]]</f>
        <v>1.9950406444827502E-8</v>
      </c>
      <c r="BB159" s="10">
        <f>3/24000000*OO[[#This Row],[110 (02JUL1985 15:00:00)-Water Temperature (C)]]*OO[[#This Row],[52]]</f>
        <v>1.81743589375E-8</v>
      </c>
      <c r="BC159" s="10">
        <f>3/24000000*OO[[#This Row],[111 (02JUL1985 18:00:00)-Water Temperature (C)]]*OO[[#This Row],[53]]</f>
        <v>1.6520853218639995E-8</v>
      </c>
      <c r="BD159" s="10">
        <f>3/24000000*OO[[#This Row],[112 (02JUL1985 21:00:00)-Water Temperature (C)]]*OO[[#This Row],[54]]</f>
        <v>1.4615029808880001E-8</v>
      </c>
      <c r="BE159" s="10">
        <f>3/24000000*OO[[#This Row],[113 (03JUL1985 00:00:00)-Water Temperature (C)]]*OO[[#This Row],[55]]</f>
        <v>1.2615787393978749E-8</v>
      </c>
      <c r="BF159" s="10">
        <f>3/24000000*OO[[#This Row],[114 (03JUL1985 03:00:00)-Water Temperature (C)]]*OO[[#This Row],[56]]</f>
        <v>1.0860586260005001E-8</v>
      </c>
      <c r="BG159" s="10">
        <f>3/24000000*OO[[#This Row],[115 (03JUL1985 06:00:00)-Water Temperature (C)]]*OO[[#This Row],[57]]</f>
        <v>9.3307642398687475E-9</v>
      </c>
      <c r="BH159" s="10">
        <f>3/24000000*OO[[#This Row],[116 (03JUL1985 09:00:00)-Water Temperature (C)]]*OO[[#This Row],[58]]</f>
        <v>8.2304951269499982E-9</v>
      </c>
      <c r="BI159" s="10">
        <f>3/24000000*OO[[#This Row],[117 (03JUL1985 12:00:00)-Water Temperature (C)]]*OO[[#This Row],[59]]</f>
        <v>7.3746063321599998E-9</v>
      </c>
      <c r="BJ159" s="10">
        <f>3/24000000*OO[[#This Row],[118 (03JUL1985 15:00:00)-Water Temperature (C)]]*OO[[#This Row],[60]]</f>
        <v>6.6295069833749994E-9</v>
      </c>
      <c r="BK159" s="10">
        <f>3/24000000*OO[[#This Row],[119 (03JUL1985 18:00:00)-Water Temperature (C)]]*OO[[#This Row],[61]]</f>
        <v>5.9469877471550004E-9</v>
      </c>
      <c r="BL159" s="10">
        <f>3/24000000*OO[[#This Row],[120 (03JUL1985 21:00:00)-Water Temperature (C)]]*OO[[#This Row],[62]]</f>
        <v>5.1946167222774998E-9</v>
      </c>
      <c r="BM159" s="10">
        <f>3/24000000*OO[[#This Row],[121 (04JUL1985 00:00:00)-Water Temperature (C)]]*OO[[#This Row],[63]]</f>
        <v>4.48649446829625E-9</v>
      </c>
      <c r="BN159" s="10">
        <f>3/24000000*OO[[#This Row],[122 (04JUL1985 03:00:00)-Water Temperature (C)]]*OO[[#This Row],[64]]</f>
        <v>3.84892222011875E-9</v>
      </c>
      <c r="BO159" s="10">
        <f>3/24000000*OO[[#This Row],[123 (04JUL1985 06:00:00)-Water Temperature (C)]]*OO[[#This Row],[65]]</f>
        <v>3.2886631826624998E-9</v>
      </c>
      <c r="BP159" s="10">
        <f>3/24000000*OO[[#This Row],[124 (04JUL1985 09:00:00)-Water Temperature (C)]]*OO[[#This Row],[66]]</f>
        <v>2.899163060625E-9</v>
      </c>
      <c r="BQ159" s="10">
        <f>3/24000000*OO[[#This Row],[125 (04JUL1985 12:00:00)-Water Temperature (C)]]*OO[[#This Row],[67]]</f>
        <v>2.5978063046276249E-9</v>
      </c>
      <c r="BR159" s="10">
        <f>3/24000000*OO[[#This Row],[126 (04JUL1985 15:00:00)-Water Temperature (C)]]*OO[[#This Row],[68]]</f>
        <v>2.3433667621927495E-9</v>
      </c>
      <c r="BS159" s="10">
        <f>3/24000000*OO[[#This Row],[127 (04JUL1985 18:00:00)-Water Temperature (C)]]*OO[[#This Row],[69]]</f>
        <v>2.0976180756417501E-9</v>
      </c>
      <c r="BT159" s="10">
        <f>3/24000000*OO[[#This Row],[128 (04JUL1985 21:00:00)-Water Temperature (C)]]*OO[[#This Row],[70]]</f>
        <v>1.8437306719908749E-9</v>
      </c>
      <c r="BU159" s="10">
        <f>3/24000000*OO[[#This Row],[129 (05JUL1985 00:00:00)-Water Temperature (C)]]*OO[[#This Row],[71]]</f>
        <v>1.5942082723244999E-9</v>
      </c>
      <c r="BV159" s="10">
        <f>3/24000000*OO[[#This Row],[130 (05JUL1985 03:00:00)-Water Temperature (C)]]*OO[[#This Row],[72]]</f>
        <v>1.3717484719714997E-9</v>
      </c>
      <c r="BW159" s="10">
        <f>3/24000000*OO[[#This Row],[131 (05JUL1985 06:00:00)-Water Temperature (C)]]*OO[[#This Row],[73]]</f>
        <v>1.1824553194424998E-9</v>
      </c>
      <c r="BX159" s="10">
        <f>3/24000000*OO[[#This Row],[132 (05JUL1985 09:00:00)-Water Temperature (C)]]*OO[[#This Row],[74]]</f>
        <v>1.0557174067267499E-9</v>
      </c>
      <c r="BY159" s="10">
        <f>3/24000000*OO[[#This Row],[133 (05JUL1985 12:00:00)-Water Temperature (C)]]*OO[[#This Row],[75]]</f>
        <v>9.5817730878999989E-10</v>
      </c>
      <c r="BZ159" s="10">
        <f>3/24000000*OO[[#This Row],[134 (05JUL1985 15:00:00)-Water Temperature (C)]]*OO[[#This Row],[76]]</f>
        <v>8.7823113715800014E-10</v>
      </c>
      <c r="CA159" s="10">
        <f>3/24000000*OO[[#This Row],[135 (05JUL1985 18:00:00)-Water Temperature (C)]]*OO[[#This Row],[77]]</f>
        <v>8.0453006611200009E-10</v>
      </c>
      <c r="CB159" s="10">
        <f>3/24000000*OO[[#This Row],[136 (05JUL1985 21:00:00)-Water Temperature (C)]]*OO[[#This Row],[78]]</f>
        <v>7.1962100677949997E-10</v>
      </c>
      <c r="CC159" s="10">
        <f>3/24000000*OO[[#This Row],[137 (06JUL1985 00:00:00)-Water Temperature (C)]]*OO[[#This Row],[79]]</f>
        <v>6.3427790300725002E-10</v>
      </c>
      <c r="CD159" s="10">
        <f>3/24000000*OO[[#This Row],[138 (06JUL1985 03:00:00)-Water Temperature (C)]]*OO[[#This Row],[80]]</f>
        <v>5.5648351934624999E-10</v>
      </c>
      <c r="CE159" s="10">
        <f>3/24000000*OO[[#This Row],[139 (06JUL1985 06:00:00)-Water Temperature (C)]]*OO[[#This Row],[81]]</f>
        <v>4.9078165036049994E-10</v>
      </c>
      <c r="CF159" s="10">
        <f>3/24000000*OO[[#This Row],[140 (06JUL1985 09:00:00)-Water Temperature (C)]]*OO[[#This Row],[82]]</f>
        <v>4.5210726111599998E-10</v>
      </c>
      <c r="CG159" s="10">
        <f>3/24000000*OO[[#This Row],[141 (06JUL1985 12:00:00)-Water Temperature (C)]]*OO[[#This Row],[83]]</f>
        <v>4.2325536860099997E-10</v>
      </c>
      <c r="CH159" s="10">
        <f>3/24000000*OO[[#This Row],[142 (06JUL1985 15:00:00)-Water Temperature (C)]]*OO[[#This Row],[84]]</f>
        <v>3.9879307503274997E-10</v>
      </c>
      <c r="CI159" s="10">
        <f>3/24000000*OO[[#This Row],[143 (06JUL1985 18:00:00)-Water Temperature (C)]]*OO[[#This Row],[85]]</f>
        <v>3.7427891179074995E-10</v>
      </c>
      <c r="CJ159" s="10">
        <f>3/24000000*OO[[#This Row],[144 (06JUL1985 21:00:00)-Water Temperature (C)]]*OO[[#This Row],[86]]</f>
        <v>3.4059265872612497E-10</v>
      </c>
      <c r="CK159" s="10">
        <f>3/24000000*OO[[#This Row],[145 (07JUL1985 00:00:00)-Water Temperature (C)]]*OO[[#This Row],[87]]</f>
        <v>3.0447906308899998E-10</v>
      </c>
      <c r="CL159" s="10">
        <f>3/24000000*OO[[#This Row],[146 (07JUL1985 03:00:00)-Water Temperature (C)]]*OO[[#This Row],[88]]</f>
        <v>2.69277045482E-10</v>
      </c>
      <c r="CM159" s="10">
        <f>3/24000000*OO[[#This Row],[147 (07JUL1985 06:00:00)-Water Temperature (C)]]*OO[[#This Row],[89]]</f>
        <v>2.3728955167156247E-10</v>
      </c>
      <c r="CN159" s="10">
        <f>3/24000000*OO[[#This Row],[148 (07JUL1985 09:00:00)-Water Temperature (C)]]*OO[[#This Row],[90]]</f>
        <v>2.1245221962299999E-10</v>
      </c>
      <c r="CO159" s="10">
        <f>3/24000000*OO[[#This Row],[149 (07JUL1985 12:00:00)-Water Temperature (C)]]*OO[[#This Row],[91]]</f>
        <v>1.9548165984656248E-10</v>
      </c>
      <c r="CP159" s="10">
        <f>3/24000000*OO[[#This Row],[150 (07JUL1985 15:00:00)-Water Temperature (C)]]*OO[[#This Row],[92]]</f>
        <v>1.8412821678267498E-10</v>
      </c>
      <c r="CQ159" s="10">
        <f>3/24000000*OO[[#This Row],[151 (07JUL1985 18:00:00)-Water Temperature (C)]]*OO[[#This Row],[93]]</f>
        <v>1.7182353523889998E-10</v>
      </c>
      <c r="CR159" s="10">
        <f>3/24000000*OO[[#This Row],[152 (07JUL1985 21:00:00)-Water Temperature (C)]]*OO[[#This Row],[94]]</f>
        <v>1.5841969396625E-10</v>
      </c>
      <c r="CS159" s="10">
        <f>3/24000000*OO[[#This Row],[153 (08JUL1985 00:00:00)-Water Temperature (C)]]*OO[[#This Row],[95]]</f>
        <v>1.4421466173425001E-10</v>
      </c>
      <c r="CT159" s="10">
        <f>3/24000000*OO[[#This Row],[154 (08JUL1985 03:00:00)-Water Temperature (C)]]*OO[[#This Row],[96]]</f>
        <v>1.2981561692825001E-10</v>
      </c>
      <c r="CU159" s="10">
        <f>3/24000000*OO[[#This Row],[155 (08JUL1985 06:00:00)-Water Temperature (C)]]*OO[[#This Row],[97]]</f>
        <v>1.1686591561282501E-10</v>
      </c>
      <c r="CV159" s="10">
        <f>3/24000000*OO[[#This Row],[156 (08JUL1985 09:00:00)-Water Temperature (C)]]*OO[[#This Row],[98]]</f>
        <v>1.0852184141474999E-10</v>
      </c>
      <c r="CW159" s="10">
        <f>3/24000000*OO[[#This Row],[157 (08JUL1985 12:00:00)-Water Temperature (C)]]*OO[[#This Row],[99]]</f>
        <v>1.0296374612002501E-10</v>
      </c>
    </row>
    <row r="160" spans="1:101" x14ac:dyDescent="0.35">
      <c r="A160" t="s">
        <v>165</v>
      </c>
      <c r="B160">
        <v>894.34109999999998</v>
      </c>
      <c r="C160" s="10">
        <f>3/24*OO[[#This Row],[59 (26JUN1985 06:00:00)-Water Temperature (C)]]*OO[[#This Row],[1]]/SUM(OO[1])</f>
        <v>0</v>
      </c>
      <c r="D160" s="10">
        <f>3/24*OO[[#This Row],[60 (26JUN1985 09:00:00)-Water Temperature (C)]]*OO[[#This Row],[2]]/SUM(OO[2])</f>
        <v>0</v>
      </c>
      <c r="E160" s="10">
        <f>3/24*OO[[#This Row],[61 (26JUN1985 12:00:00)-Water Temperature (C)]]*OO[[#This Row],[3]]/SUM(OO[3])</f>
        <v>0</v>
      </c>
      <c r="F160" s="10">
        <f>3/24*OO[[#This Row],[62 (26JUN1985 15:00:00)-Water Temperature (C)]]*OO[[#This Row],[4]]/SUM(OO[4])</f>
        <v>0</v>
      </c>
      <c r="G160" s="10">
        <f>3/24*OO[[#This Row],[63 (26JUN1985 18:00:00)-Water Temperature (C)]]*OO[[#This Row],[5]]/SUM(OO[5])</f>
        <v>1.7749511241604012E-35</v>
      </c>
      <c r="H160" s="10">
        <f>3/24*OO[[#This Row],[64 (26JUN1985 21:00:00)-Water Temperature (C)]]*OO[[#This Row],[6]]/SUM(OO[6])</f>
        <v>1.0140579930932034E-22</v>
      </c>
      <c r="I160" s="10">
        <f>3/24*OO[[#This Row],[65 (27JUN1985 00:00:00)-Water Temperature (C)]]*OO[[#This Row],[7]]/SUM(OO[7])</f>
        <v>7.7477441488668026E-11</v>
      </c>
      <c r="J160" s="10">
        <f>3/24*OO[[#This Row],[66 (27JUN1985 03:00:00)-Water Temperature (C)]]*OO[[#This Row],[8]]/SUM(OO[8])</f>
        <v>7.1620770813570106E-6</v>
      </c>
      <c r="K160" s="10">
        <f>3/24*OO[[#This Row],[67 (27JUN1985 06:00:00)-Water Temperature (C)]]*OO[[#This Row],[9]]/SUM(OO[9])</f>
        <v>1.4812984902425027E-3</v>
      </c>
      <c r="L160" s="10">
        <f>3/24*OO[[#This Row],[68 (27JUN1985 09:00:00)-Water Temperature (C)]]*OO[[#This Row],[10]]/SUM(OO[10])</f>
        <v>2.4420927459364285E-2</v>
      </c>
      <c r="M160" s="10">
        <f>3/24*OO[[#This Row],[69 (27JUN1985 12:00:00)-Water Temperature (C)]]*OO[[#This Row],[11]]/SUM(OO[11])</f>
        <v>7.2466359984160816E-2</v>
      </c>
      <c r="N160" s="10">
        <f>3/24*OO[[#This Row],[70 (27JUN1985 15:00:00)-Water Temperature (C)]]*OO[[#This Row],[12]]/SUM(OO[12])</f>
        <v>5.9579926528437605E-2</v>
      </c>
      <c r="O160" s="10">
        <f>3/24*OO[[#This Row],[71 (27JUN1985 18:00:00)-Water Temperature (C)]]*OO[[#This Row],[13]]/SUM(OO[13])</f>
        <v>1.8239181895479337E-2</v>
      </c>
      <c r="P160" s="10">
        <f>3/24*OO[[#This Row],[72 (27JUN1985 21:00:00)-Water Temperature (C)]]*OO[[#This Row],[14]]/SUM(OO[14])</f>
        <v>2.5210355759689431E-3</v>
      </c>
      <c r="Q160" s="10">
        <f>3/24*OO[[#This Row],[73 (28JUN1985 00:00:00)-Water Temperature (C)]]*OO[[#This Row],[15]]/SUM(OO[15])</f>
        <v>1.9555725948522499E-4</v>
      </c>
      <c r="R160" s="10">
        <f>3/24*OO[[#This Row],[74 (28JUN1985 03:00:00)-Water Temperature (C)]]*OO[[#This Row],[16]]/SUM(OO[16])</f>
        <v>1.9084252412737432E-5</v>
      </c>
      <c r="S160" s="10">
        <f>3/24*OO[[#This Row],[75 (28JUN1985 06:00:00)-Water Temperature (C)]]*OO[[#This Row],[17]]/SUM(OO[17])</f>
        <v>9.0966370286279601E-6</v>
      </c>
      <c r="T160" s="10">
        <f>3/24*OO[[#This Row],[76 (28JUN1985 09:00:00)-Water Temperature (C)]]*OO[[#This Row],[18]]/SUM(OO[18])</f>
        <v>7.2638106420181859E-6</v>
      </c>
      <c r="U160" s="10">
        <f>3/24*OO[[#This Row],[77 (28JUN1985 12:00:00)-Water Temperature (C)]]*OO[[#This Row],[19]]/SUM(OO[19])</f>
        <v>6.0470810700421435E-6</v>
      </c>
      <c r="V160" s="10">
        <f>3/24000000*OO[[#This Row],[78 (28JUN1985 15:00:00)-Water Temperature (C)]]*OO[[#This Row],[20]]</f>
        <v>5.0255946685525005E-6</v>
      </c>
      <c r="W160" s="10">
        <f>3/24000000*OO[[#This Row],[79 (28JUN1985 18:00:00)-Water Temperature (C)]]*OO[[#This Row],[21]]</f>
        <v>4.1858921415199997E-6</v>
      </c>
      <c r="X160" s="10">
        <f>3/24000000*OO[[#This Row],[80 (28JUN1985 21:00:00)-Water Temperature (C)]]*OO[[#This Row],[22]]</f>
        <v>3.4040821159274996E-6</v>
      </c>
      <c r="Y160" s="10">
        <f>3/24000000*OO[[#This Row],[81 (29JUN1985 00:00:00)-Water Temperature (C)]]*OO[[#This Row],[23]]</f>
        <v>2.7050481857100005E-6</v>
      </c>
      <c r="Z160" s="10">
        <f>3/24000000*OO[[#This Row],[82 (29JUN1985 03:00:00)-Water Temperature (C)]]*OO[[#This Row],[24]]</f>
        <v>2.1393706011556247E-6</v>
      </c>
      <c r="AA160" s="10">
        <f>3/24000000*OO[[#This Row],[83 (29JUN1985 06:00:00)-Water Temperature (C)]]*OO[[#This Row],[25]]</f>
        <v>1.69595591539725E-6</v>
      </c>
      <c r="AB160" s="10">
        <f>3/24000000*OO[[#This Row],[84 (29JUN1985 09:00:00)-Water Temperature (C)]]*OO[[#This Row],[26]]</f>
        <v>1.39727140472E-6</v>
      </c>
      <c r="AC160" s="10">
        <f>3/24000000*OO[[#This Row],[85 (29JUN1985 12:00:00)-Water Temperature (C)]]*OO[[#This Row],[27]]</f>
        <v>1.1729327386572499E-6</v>
      </c>
      <c r="AD160" s="10">
        <f>3/24000000*OO[[#This Row],[86 (29JUN1985 15:00:00)-Water Temperature (C)]]*OO[[#This Row],[28]]</f>
        <v>9.9270601041562491E-7</v>
      </c>
      <c r="AE160" s="10">
        <f>3/24000000*OO[[#This Row],[88 (29JUN1985 21:00:00)-Water Temperature (C)]]*OO[[#This Row],[30]]</f>
        <v>6.7955765665012505E-7</v>
      </c>
      <c r="AF160" s="10">
        <f>3/24000000*OO[[#This Row],[88 (29JUN1985 21:00:00)-Water Temperature (C)]]*OO[[#This Row],[30]]</f>
        <v>6.7955765665012505E-7</v>
      </c>
      <c r="AG160" s="10">
        <f>3/24000000*OO[[#This Row],[89 (30JUN1985 00:00:00)-Water Temperature (C)]]*OO[[#This Row],[31]]</f>
        <v>5.4258421102199999E-7</v>
      </c>
      <c r="AH160" s="10">
        <f>3/24000000*OO[[#This Row],[90 (30JUN1985 03:00:00)-Water Temperature (C)]]*OO[[#This Row],[32]]</f>
        <v>4.2967525409475007E-7</v>
      </c>
      <c r="AI160" s="10">
        <f>3/24000000*OO[[#This Row],[91 (30JUN1985 06:00:00)-Water Temperature (C)]]*OO[[#This Row],[33]]</f>
        <v>3.4099352586162501E-7</v>
      </c>
      <c r="AJ160" s="10">
        <f>3/24000000*OO[[#This Row],[92 (30JUN1985 09:00:00)-Water Temperature (C)]]*OO[[#This Row],[34]]</f>
        <v>2.7975838133637501E-7</v>
      </c>
      <c r="AK160" s="10">
        <f>3/24000000*OO[[#This Row],[93 (30JUN1985 12:00:00)-Water Temperature (C)]]*OO[[#This Row],[35]]</f>
        <v>2.3558445790574998E-7</v>
      </c>
      <c r="AL160" s="10">
        <f>3/24000000*OO[[#This Row],[94 (30JUN1985 15:00:00)-Water Temperature (C)]]*OO[[#This Row],[36]]</f>
        <v>2.0054925844808751E-7</v>
      </c>
      <c r="AM160" s="10">
        <f>3/24000000*OO[[#This Row],[95 (30JUN1985 18:00:00)-Water Temperature (C)]]*OO[[#This Row],[37]]</f>
        <v>1.7064533547849998E-7</v>
      </c>
      <c r="AN160" s="10">
        <f>3/24000000*OO[[#This Row],[96 (30JUN1985 21:00:00)-Water Temperature (C)]]*OO[[#This Row],[38]]</f>
        <v>1.413676289952E-7</v>
      </c>
      <c r="AO160" s="10">
        <f>3/24000000*OO[[#This Row],[97 (01JUL1985 00:00:00)-Water Temperature (C)]]*OO[[#This Row],[39]]</f>
        <v>1.1496583531619999E-7</v>
      </c>
      <c r="AP160" s="10">
        <f>3/24000000*OO[[#This Row],[98 (01JUL1985 03:00:00)-Water Temperature (C)]]*OO[[#This Row],[40]]</f>
        <v>9.3052194194587497E-8</v>
      </c>
      <c r="AQ160" s="10">
        <f>3/24000000*OO[[#This Row],[99 (01JUL1985 06:00:00)-Water Temperature (C)]]*OO[[#This Row],[41]]</f>
        <v>7.5481479639249998E-8</v>
      </c>
      <c r="AR160" s="10">
        <f>3/24000000*OO[[#This Row],[100 (01JUL1985 09:00:00)-Water Temperature (C)]]*OO[[#This Row],[42]]</f>
        <v>6.3602275915937497E-8</v>
      </c>
      <c r="AS160" s="10">
        <f>3/24000000*OO[[#This Row],[101 (01JUL1985 12:00:00)-Water Temperature (C)]]*OO[[#This Row],[43]]</f>
        <v>5.4863473520099996E-8</v>
      </c>
      <c r="AT160" s="10">
        <f>3/24000000*OO[[#This Row],[102 (01JUL1985 15:00:00)-Water Temperature (C)]]*OO[[#This Row],[44]]</f>
        <v>4.7662791928799993E-8</v>
      </c>
      <c r="AU160" s="10">
        <f>3/24000000*OO[[#This Row],[103 (01JUL1985 18:00:00)-Water Temperature (C)]]*OO[[#This Row],[45]]</f>
        <v>4.1814545771024993E-8</v>
      </c>
      <c r="AV160" s="10">
        <f>3/24000000*OO[[#This Row],[104 (01JUL1985 21:00:00)-Water Temperature (C)]]*OO[[#This Row],[46]]</f>
        <v>3.6131334679274997E-8</v>
      </c>
      <c r="AW160" s="10">
        <f>3/24000000*OO[[#This Row],[105 (02JUL1985 00:00:00)-Water Temperature (C)]]*OO[[#This Row],[47]]</f>
        <v>3.1145686595149998E-8</v>
      </c>
      <c r="AX160" s="10">
        <f>3/24000000*OO[[#This Row],[106 (02JUL1985 03:00:00)-Water Temperature (C)]]*OO[[#This Row],[48]]</f>
        <v>2.6666134352899997E-8</v>
      </c>
      <c r="AY160" s="10">
        <f>3/24000000*OO[[#This Row],[107 (02JUL1985 06:00:00)-Water Temperature (C)]]*OO[[#This Row],[49]]</f>
        <v>2.2816677276062498E-8</v>
      </c>
      <c r="AZ160" s="10">
        <f>3/24000000*OO[[#This Row],[108 (02JUL1985 09:00:00)-Water Temperature (C)]]*OO[[#This Row],[50]]</f>
        <v>1.9667255580330001E-8</v>
      </c>
      <c r="BA160" s="10">
        <f>3/24000000*OO[[#This Row],[109 (02JUL1985 12:00:00)-Water Temperature (C)]]*OO[[#This Row],[51]]</f>
        <v>1.7529017586690002E-8</v>
      </c>
      <c r="BB160" s="10">
        <f>3/24000000*OO[[#This Row],[110 (02JUL1985 15:00:00)-Water Temperature (C)]]*OO[[#This Row],[52]]</f>
        <v>1.596524883236875E-8</v>
      </c>
      <c r="BC160" s="10">
        <f>3/24000000*OO[[#This Row],[111 (02JUL1985 18:00:00)-Water Temperature (C)]]*OO[[#This Row],[53]]</f>
        <v>1.4514501628799998E-8</v>
      </c>
      <c r="BD160" s="10">
        <f>3/24000000*OO[[#This Row],[112 (02JUL1985 21:00:00)-Water Temperature (C)]]*OO[[#This Row],[54]]</f>
        <v>1.2854724918750001E-8</v>
      </c>
      <c r="BE160" s="10">
        <f>3/24000000*OO[[#This Row],[113 (03JUL1985 00:00:00)-Water Temperature (C)]]*OO[[#This Row],[55]]</f>
        <v>1.1098879104497499E-8</v>
      </c>
      <c r="BF160" s="10">
        <f>3/24000000*OO[[#This Row],[114 (03JUL1985 03:00:00)-Water Temperature (C)]]*OO[[#This Row],[56]]</f>
        <v>9.5577963582574999E-9</v>
      </c>
      <c r="BG160" s="10">
        <f>3/24000000*OO[[#This Row],[115 (03JUL1985 06:00:00)-Water Temperature (C)]]*OO[[#This Row],[57]]</f>
        <v>8.2117292256250006E-9</v>
      </c>
      <c r="BH160" s="10">
        <f>3/24000000*OO[[#This Row],[116 (03JUL1985 09:00:00)-Water Temperature (C)]]*OO[[#This Row],[58]]</f>
        <v>7.2375940342800004E-9</v>
      </c>
      <c r="BI160" s="10">
        <f>3/24000000*OO[[#This Row],[117 (03JUL1985 12:00:00)-Water Temperature (C)]]*OO[[#This Row],[59]]</f>
        <v>6.4841361969637499E-9</v>
      </c>
      <c r="BJ160" s="10">
        <f>3/24000000*OO[[#This Row],[118 (03JUL1985 15:00:00)-Water Temperature (C)]]*OO[[#This Row],[60]]</f>
        <v>5.8278338588212502E-9</v>
      </c>
      <c r="BK160" s="10">
        <f>3/24000000*OO[[#This Row],[119 (03JUL1985 18:00:00)-Water Temperature (C)]]*OO[[#This Row],[61]]</f>
        <v>5.2300851332100006E-9</v>
      </c>
      <c r="BL160" s="10">
        <f>3/24000000*OO[[#This Row],[120 (03JUL1985 21:00:00)-Water Temperature (C)]]*OO[[#This Row],[62]]</f>
        <v>4.5730166346899996E-9</v>
      </c>
      <c r="BM160" s="10">
        <f>3/24000000*OO[[#This Row],[121 (04JUL1985 00:00:00)-Water Temperature (C)]]*OO[[#This Row],[63]]</f>
        <v>3.9514469086949995E-9</v>
      </c>
      <c r="BN160" s="10">
        <f>3/24000000*OO[[#This Row],[122 (04JUL1985 03:00:00)-Water Temperature (C)]]*OO[[#This Row],[64]]</f>
        <v>3.3931454857624993E-9</v>
      </c>
      <c r="BO160" s="10">
        <f>3/24000000*OO[[#This Row],[123 (04JUL1985 06:00:00)-Water Temperature (C)]]*OO[[#This Row],[65]]</f>
        <v>2.8991328319274993E-9</v>
      </c>
      <c r="BP160" s="10">
        <f>3/24000000*OO[[#This Row],[124 (04JUL1985 09:00:00)-Water Temperature (C)]]*OO[[#This Row],[66]]</f>
        <v>2.5551222757619997E-9</v>
      </c>
      <c r="BQ160" s="10">
        <f>3/24000000*OO[[#This Row],[125 (04JUL1985 12:00:00)-Water Temperature (C)]]*OO[[#This Row],[67]]</f>
        <v>2.2878720284100001E-9</v>
      </c>
      <c r="BR160" s="10">
        <f>3/24000000*OO[[#This Row],[126 (04JUL1985 15:00:00)-Water Temperature (C)]]*OO[[#This Row],[68]]</f>
        <v>2.0624967358589997E-9</v>
      </c>
      <c r="BS160" s="10">
        <f>3/24000000*OO[[#This Row],[127 (04JUL1985 18:00:00)-Water Temperature (C)]]*OO[[#This Row],[69]]</f>
        <v>1.8472629899771249E-9</v>
      </c>
      <c r="BT160" s="10">
        <f>3/24000000*OO[[#This Row],[128 (04JUL1985 21:00:00)-Water Temperature (C)]]*OO[[#This Row],[70]]</f>
        <v>1.6253594298618751E-9</v>
      </c>
      <c r="BU160" s="10">
        <f>3/24000000*OO[[#This Row],[129 (05JUL1985 00:00:00)-Water Temperature (C)]]*OO[[#This Row],[71]]</f>
        <v>1.4062013366995001E-9</v>
      </c>
      <c r="BV160" s="10">
        <f>3/24000000*OO[[#This Row],[130 (05JUL1985 03:00:00)-Water Temperature (C)]]*OO[[#This Row],[72]]</f>
        <v>1.2106940826656249E-9</v>
      </c>
      <c r="BW160" s="10">
        <f>3/24000000*OO[[#This Row],[131 (05JUL1985 06:00:00)-Water Temperature (C)]]*OO[[#This Row],[73]]</f>
        <v>1.043386568332125E-9</v>
      </c>
      <c r="BX160" s="10">
        <f>3/24000000*OO[[#This Row],[132 (05JUL1985 09:00:00)-Water Temperature (C)]]*OO[[#This Row],[74]]</f>
        <v>9.3085552239924991E-10</v>
      </c>
      <c r="BY160" s="10">
        <f>3/24000000*OO[[#This Row],[133 (05JUL1985 12:00:00)-Water Temperature (C)]]*OO[[#This Row],[75]]</f>
        <v>8.4448185889062494E-10</v>
      </c>
      <c r="BZ160" s="10">
        <f>3/24000000*OO[[#This Row],[134 (05JUL1985 15:00:00)-Water Temperature (C)]]*OO[[#This Row],[76]]</f>
        <v>7.7364437472499996E-10</v>
      </c>
      <c r="CA160" s="10">
        <f>3/24000000*OO[[#This Row],[135 (05JUL1985 18:00:00)-Water Temperature (C)]]*OO[[#This Row],[77]]</f>
        <v>7.0883755095599998E-10</v>
      </c>
      <c r="CB160" s="10">
        <f>3/24000000*OO[[#This Row],[136 (05JUL1985 21:00:00)-Water Temperature (C)]]*OO[[#This Row],[78]]</f>
        <v>6.3456836428312503E-10</v>
      </c>
      <c r="CC160" s="10">
        <f>3/24000000*OO[[#This Row],[137 (06JUL1985 00:00:00)-Water Temperature (C)]]*OO[[#This Row],[79]]</f>
        <v>5.59487690346375E-10</v>
      </c>
      <c r="CD160" s="10">
        <f>3/24000000*OO[[#This Row],[138 (06JUL1985 03:00:00)-Water Temperature (C)]]*OO[[#This Row],[80]]</f>
        <v>4.9115366703024998E-10</v>
      </c>
      <c r="CE160" s="10">
        <f>3/24000000*OO[[#This Row],[139 (06JUL1985 06:00:00)-Water Temperature (C)]]*OO[[#This Row],[81]]</f>
        <v>4.3286961962125001E-10</v>
      </c>
      <c r="CF160" s="10">
        <f>3/24000000*OO[[#This Row],[140 (06JUL1985 09:00:00)-Water Temperature (C)]]*OO[[#This Row],[82]]</f>
        <v>3.9847322045612496E-10</v>
      </c>
      <c r="CG160" s="10">
        <f>3/24000000*OO[[#This Row],[141 (06JUL1985 12:00:00)-Water Temperature (C)]]*OO[[#This Row],[83]]</f>
        <v>3.7284276391999995E-10</v>
      </c>
      <c r="CH160" s="10">
        <f>3/24000000*OO[[#This Row],[142 (06JUL1985 15:00:00)-Water Temperature (C)]]*OO[[#This Row],[84]]</f>
        <v>3.5116120931849997E-10</v>
      </c>
      <c r="CI160" s="10">
        <f>3/24000000*OO[[#This Row],[143 (06JUL1985 18:00:00)-Water Temperature (C)]]*OO[[#This Row],[85]]</f>
        <v>3.2976206808174994E-10</v>
      </c>
      <c r="CJ160" s="10">
        <f>3/24000000*OO[[#This Row],[144 (06JUL1985 21:00:00)-Water Temperature (C)]]*OO[[#This Row],[86]]</f>
        <v>3.0046399065099999E-10</v>
      </c>
      <c r="CK160" s="10">
        <f>3/24000000*OO[[#This Row],[145 (07JUL1985 00:00:00)-Water Temperature (C)]]*OO[[#This Row],[87]]</f>
        <v>2.6871309500887495E-10</v>
      </c>
      <c r="CL160" s="10">
        <f>3/24000000*OO[[#This Row],[146 (07JUL1985 03:00:00)-Water Temperature (C)]]*OO[[#This Row],[88]]</f>
        <v>2.3785558274925E-10</v>
      </c>
      <c r="CM160" s="10">
        <f>3/24000000*OO[[#This Row],[147 (07JUL1985 06:00:00)-Water Temperature (C)]]*OO[[#This Row],[89]]</f>
        <v>2.0955934535374999E-10</v>
      </c>
      <c r="CN160" s="10">
        <f>3/24000000*OO[[#This Row],[148 (07JUL1985 09:00:00)-Water Temperature (C)]]*OO[[#This Row],[90]]</f>
        <v>1.8749647431464998E-10</v>
      </c>
      <c r="CO160" s="10">
        <f>3/24000000*OO[[#This Row],[149 (07JUL1985 12:00:00)-Water Temperature (C)]]*OO[[#This Row],[91]]</f>
        <v>1.723455119671875E-10</v>
      </c>
      <c r="CP160" s="10">
        <f>3/24000000*OO[[#This Row],[150 (07JUL1985 15:00:00)-Water Temperature (C)]]*OO[[#This Row],[92]]</f>
        <v>1.6229380165954999E-10</v>
      </c>
      <c r="CQ160" s="10">
        <f>3/24000000*OO[[#This Row],[151 (07JUL1985 18:00:00)-Water Temperature (C)]]*OO[[#This Row],[93]]</f>
        <v>1.5141431844109998E-10</v>
      </c>
      <c r="CR160" s="10">
        <f>3/24000000*OO[[#This Row],[152 (07JUL1985 21:00:00)-Water Temperature (C)]]*OO[[#This Row],[94]]</f>
        <v>1.3965560610861248E-10</v>
      </c>
      <c r="CS160" s="10">
        <f>3/24000000*OO[[#This Row],[153 (08JUL1985 00:00:00)-Water Temperature (C)]]*OO[[#This Row],[95]]</f>
        <v>1.2726567087868748E-10</v>
      </c>
      <c r="CT160" s="10">
        <f>3/24000000*OO[[#This Row],[154 (08JUL1985 03:00:00)-Water Temperature (C)]]*OO[[#This Row],[96]]</f>
        <v>1.146147824089125E-10</v>
      </c>
      <c r="CU160" s="10">
        <f>3/24000000*OO[[#This Row],[155 (08JUL1985 06:00:00)-Water Temperature (C)]]*OO[[#This Row],[97]]</f>
        <v>1.0315882827481249E-10</v>
      </c>
      <c r="CV160" s="10">
        <f>3/24000000*OO[[#This Row],[156 (08JUL1985 09:00:00)-Water Temperature (C)]]*OO[[#This Row],[98]]</f>
        <v>9.5723395038000001E-11</v>
      </c>
      <c r="CW160" s="10">
        <f>3/24000000*OO[[#This Row],[157 (08JUL1985 12:00:00)-Water Temperature (C)]]*OO[[#This Row],[99]]</f>
        <v>9.0756090762674997E-11</v>
      </c>
    </row>
    <row r="161" spans="1:101" x14ac:dyDescent="0.35">
      <c r="A161" t="s">
        <v>166</v>
      </c>
      <c r="B161">
        <v>839.02909999999997</v>
      </c>
      <c r="C161" s="10">
        <f>3/24*OO[[#This Row],[59 (26JUN1985 06:00:00)-Water Temperature (C)]]*OO[[#This Row],[1]]/SUM(OO[1])</f>
        <v>0</v>
      </c>
      <c r="D161" s="10">
        <f>3/24*OO[[#This Row],[60 (26JUN1985 09:00:00)-Water Temperature (C)]]*OO[[#This Row],[2]]/SUM(OO[2])</f>
        <v>0</v>
      </c>
      <c r="E161" s="10">
        <f>3/24*OO[[#This Row],[61 (26JUN1985 12:00:00)-Water Temperature (C)]]*OO[[#This Row],[3]]/SUM(OO[3])</f>
        <v>0</v>
      </c>
      <c r="F161" s="10">
        <f>3/24*OO[[#This Row],[62 (26JUN1985 15:00:00)-Water Temperature (C)]]*OO[[#This Row],[4]]/SUM(OO[4])</f>
        <v>0</v>
      </c>
      <c r="G161" s="10">
        <f>3/24*OO[[#This Row],[63 (26JUN1985 18:00:00)-Water Temperature (C)]]*OO[[#This Row],[5]]/SUM(OO[5])</f>
        <v>3.005630116019234E-36</v>
      </c>
      <c r="H161" s="10">
        <f>3/24*OO[[#This Row],[64 (26JUN1985 21:00:00)-Water Temperature (C)]]*OO[[#This Row],[6]]/SUM(OO[6])</f>
        <v>1.696811170397623E-23</v>
      </c>
      <c r="I161" s="10">
        <f>3/24*OO[[#This Row],[65 (27JUN1985 00:00:00)-Water Temperature (C)]]*OO[[#This Row],[7]]/SUM(OO[7])</f>
        <v>1.811327860191002E-11</v>
      </c>
      <c r="J161" s="10">
        <f>3/24*OO[[#This Row],[66 (27JUN1985 03:00:00)-Water Temperature (C)]]*OO[[#This Row],[8]]/SUM(OO[8])</f>
        <v>5.1520563001466981E-6</v>
      </c>
      <c r="K161" s="10">
        <f>3/24*OO[[#This Row],[67 (27JUN1985 06:00:00)-Water Temperature (C)]]*OO[[#This Row],[9]]/SUM(OO[9])</f>
        <v>1.3250772180848878E-3</v>
      </c>
      <c r="L161" s="10">
        <f>3/24*OO[[#This Row],[68 (27JUN1985 09:00:00)-Water Temperature (C)]]*OO[[#This Row],[10]]/SUM(OO[10])</f>
        <v>2.540203309718898E-2</v>
      </c>
      <c r="M161" s="10">
        <f>3/24*OO[[#This Row],[69 (27JUN1985 12:00:00)-Water Temperature (C)]]*OO[[#This Row],[11]]/SUM(OO[11])</f>
        <v>8.4971107355321498E-2</v>
      </c>
      <c r="N161" s="10">
        <f>3/24*OO[[#This Row],[70 (27JUN1985 15:00:00)-Water Temperature (C)]]*OO[[#This Row],[12]]/SUM(OO[12])</f>
        <v>7.713322795940307E-2</v>
      </c>
      <c r="O161" s="10">
        <f>3/24*OO[[#This Row],[71 (27JUN1985 18:00:00)-Water Temperature (C)]]*OO[[#This Row],[13]]/SUM(OO[13])</f>
        <v>2.569610890549931E-2</v>
      </c>
      <c r="P161" s="10">
        <f>3/24*OO[[#This Row],[72 (27JUN1985 21:00:00)-Water Temperature (C)]]*OO[[#This Row],[14]]/SUM(OO[14])</f>
        <v>3.8153285908275581E-3</v>
      </c>
      <c r="Q161" s="10">
        <f>3/24*OO[[#This Row],[73 (28JUN1985 00:00:00)-Water Temperature (C)]]*OO[[#This Row],[15]]/SUM(OO[15])</f>
        <v>3.1007312516604323E-4</v>
      </c>
      <c r="R161" s="10">
        <f>3/24*OO[[#This Row],[74 (28JUN1985 03:00:00)-Water Temperature (C)]]*OO[[#This Row],[16]]/SUM(OO[16])</f>
        <v>2.7372808988402331E-5</v>
      </c>
      <c r="S161" s="10">
        <f>3/24*OO[[#This Row],[75 (28JUN1985 06:00:00)-Water Temperature (C)]]*OO[[#This Row],[17]]/SUM(OO[17])</f>
        <v>1.143519027189526E-5</v>
      </c>
      <c r="T161" s="10">
        <f>3/24*OO[[#This Row],[76 (28JUN1985 09:00:00)-Water Temperature (C)]]*OO[[#This Row],[18]]/SUM(OO[18])</f>
        <v>9.0264514746750783E-6</v>
      </c>
      <c r="U161" s="10">
        <f>3/24*OO[[#This Row],[77 (28JUN1985 12:00:00)-Water Temperature (C)]]*OO[[#This Row],[19]]/SUM(OO[19])</f>
        <v>7.5077276090095425E-6</v>
      </c>
      <c r="V161" s="10">
        <f>3/24000000*OO[[#This Row],[78 (28JUN1985 15:00:00)-Water Temperature (C)]]*OO[[#This Row],[20]]</f>
        <v>6.2391831837750004E-6</v>
      </c>
      <c r="W161" s="10">
        <f>3/24000000*OO[[#This Row],[79 (28JUN1985 18:00:00)-Water Temperature (C)]]*OO[[#This Row],[21]]</f>
        <v>5.1960448447275E-6</v>
      </c>
      <c r="X161" s="10">
        <f>3/24000000*OO[[#This Row],[80 (28JUN1985 21:00:00)-Water Temperature (C)]]*OO[[#This Row],[22]]</f>
        <v>4.2327185177849999E-6</v>
      </c>
      <c r="Y161" s="10">
        <f>3/24000000*OO[[#This Row],[81 (29JUN1985 00:00:00)-Water Temperature (C)]]*OO[[#This Row],[23]]</f>
        <v>3.3652179654012499E-6</v>
      </c>
      <c r="Z161" s="10">
        <f>3/24000000*OO[[#This Row],[82 (29JUN1985 03:00:00)-Water Temperature (C)]]*OO[[#This Row],[24]]</f>
        <v>2.6630934627412501E-6</v>
      </c>
      <c r="AA161" s="10">
        <f>3/24000000*OO[[#This Row],[83 (29JUN1985 06:00:00)-Water Temperature (C)]]*OO[[#This Row],[25]]</f>
        <v>2.1102142808047498E-6</v>
      </c>
      <c r="AB161" s="10">
        <f>3/24000000*OO[[#This Row],[84 (29JUN1985 09:00:00)-Water Temperature (C)]]*OO[[#This Row],[26]]</f>
        <v>1.7358816696818749E-6</v>
      </c>
      <c r="AC161" s="10">
        <f>3/24000000*OO[[#This Row],[85 (29JUN1985 12:00:00)-Water Temperature (C)]]*OO[[#This Row],[27]]</f>
        <v>1.4559542684868748E-6</v>
      </c>
      <c r="AD161" s="10">
        <f>3/24000000*OO[[#This Row],[86 (29JUN1985 15:00:00)-Water Temperature (C)]]*OO[[#This Row],[28]]</f>
        <v>1.2313946707229999E-6</v>
      </c>
      <c r="AE161" s="10">
        <f>3/24000000*OO[[#This Row],[88 (29JUN1985 21:00:00)-Water Temperature (C)]]*OO[[#This Row],[30]]</f>
        <v>8.4466580751750006E-7</v>
      </c>
      <c r="AF161" s="10">
        <f>3/24000000*OO[[#This Row],[88 (29JUN1985 21:00:00)-Water Temperature (C)]]*OO[[#This Row],[30]]</f>
        <v>8.4466580751750006E-7</v>
      </c>
      <c r="AG161" s="10">
        <f>3/24000000*OO[[#This Row],[89 (30JUN1985 00:00:00)-Water Temperature (C)]]*OO[[#This Row],[31]]</f>
        <v>6.7482014418424999E-7</v>
      </c>
      <c r="AH161" s="10">
        <f>3/24000000*OO[[#This Row],[90 (30JUN1985 03:00:00)-Water Temperature (C)]]*OO[[#This Row],[32]]</f>
        <v>5.3483177237500002E-7</v>
      </c>
      <c r="AI161" s="10">
        <f>3/24000000*OO[[#This Row],[91 (30JUN1985 06:00:00)-Water Temperature (C)]]*OO[[#This Row],[33]]</f>
        <v>4.2421123053562502E-7</v>
      </c>
      <c r="AJ161" s="10">
        <f>3/24000000*OO[[#This Row],[92 (30JUN1985 09:00:00)-Water Temperature (C)]]*OO[[#This Row],[34]]</f>
        <v>3.4748534787199999E-7</v>
      </c>
      <c r="AK161" s="10">
        <f>3/24000000*OO[[#This Row],[93 (30JUN1985 12:00:00)-Water Temperature (C)]]*OO[[#This Row],[35]]</f>
        <v>2.923497517905E-7</v>
      </c>
      <c r="AL161" s="10">
        <f>3/24000000*OO[[#This Row],[94 (30JUN1985 15:00:00)-Water Temperature (C)]]*OO[[#This Row],[36]]</f>
        <v>2.4864716643762501E-7</v>
      </c>
      <c r="AM161" s="10">
        <f>3/24000000*OO[[#This Row],[95 (30JUN1985 18:00:00)-Water Temperature (C)]]*OO[[#This Row],[37]]</f>
        <v>2.1158051631592498E-7</v>
      </c>
      <c r="AN161" s="10">
        <f>3/24000000*OO[[#This Row],[96 (30JUN1985 21:00:00)-Water Temperature (C)]]*OO[[#This Row],[38]]</f>
        <v>1.7546350528800001E-7</v>
      </c>
      <c r="AO161" s="10">
        <f>3/24000000*OO[[#This Row],[97 (01JUL1985 00:00:00)-Water Temperature (C)]]*OO[[#This Row],[39]]</f>
        <v>1.4274769504819999E-7</v>
      </c>
      <c r="AP161" s="10">
        <f>3/24000000*OO[[#This Row],[98 (01JUL1985 03:00:00)-Water Temperature (C)]]*OO[[#This Row],[40]]</f>
        <v>1.156005202734375E-7</v>
      </c>
      <c r="AQ161" s="10">
        <f>3/24000000*OO[[#This Row],[99 (01JUL1985 06:00:00)-Water Temperature (C)]]*OO[[#This Row],[41]]</f>
        <v>9.37351215825375E-8</v>
      </c>
      <c r="AR161" s="10">
        <f>3/24000000*OO[[#This Row],[100 (01JUL1985 09:00:00)-Water Temperature (C)]]*OO[[#This Row],[42]]</f>
        <v>7.88177932749375E-8</v>
      </c>
      <c r="AS161" s="10">
        <f>3/24000000*OO[[#This Row],[101 (01JUL1985 12:00:00)-Water Temperature (C)]]*OO[[#This Row],[43]]</f>
        <v>6.7904559009525005E-8</v>
      </c>
      <c r="AT161" s="10">
        <f>3/24000000*OO[[#This Row],[102 (01JUL1985 15:00:00)-Water Temperature (C)]]*OO[[#This Row],[44]]</f>
        <v>5.8892056202525009E-8</v>
      </c>
      <c r="AU161" s="10">
        <f>3/24000000*OO[[#This Row],[103 (01JUL1985 18:00:00)-Water Temperature (C)]]*OO[[#This Row],[45]]</f>
        <v>5.1653872270625001E-8</v>
      </c>
      <c r="AV161" s="10">
        <f>3/24000000*OO[[#This Row],[104 (01JUL1985 21:00:00)-Water Temperature (C)]]*OO[[#This Row],[46]]</f>
        <v>4.4642273299050006E-8</v>
      </c>
      <c r="AW161" s="10">
        <f>3/24000000*OO[[#This Row],[105 (02JUL1985 00:00:00)-Water Temperature (C)]]*OO[[#This Row],[47]]</f>
        <v>3.8505769521749998E-8</v>
      </c>
      <c r="AX161" s="10">
        <f>3/24000000*OO[[#This Row],[106 (02JUL1985 03:00:00)-Water Temperature (C)]]*OO[[#This Row],[48]]</f>
        <v>3.2990241790499997E-8</v>
      </c>
      <c r="AY161" s="10">
        <f>3/24000000*OO[[#This Row],[107 (02JUL1985 06:00:00)-Water Temperature (C)]]*OO[[#This Row],[49]]</f>
        <v>2.8219243436699996E-8</v>
      </c>
      <c r="AZ161" s="10">
        <f>3/24000000*OO[[#This Row],[108 (02JUL1985 09:00:00)-Water Temperature (C)]]*OO[[#This Row],[50]]</f>
        <v>2.4295427175772499E-8</v>
      </c>
      <c r="BA161" s="10">
        <f>3/24000000*OO[[#This Row],[109 (02JUL1985 12:00:00)-Water Temperature (C)]]*OO[[#This Row],[51]]</f>
        <v>2.1616110678665001E-8</v>
      </c>
      <c r="BB161" s="10">
        <f>3/24000000*OO[[#This Row],[110 (02JUL1985 15:00:00)-Water Temperature (C)]]*OO[[#This Row],[52]]</f>
        <v>1.9679112137882501E-8</v>
      </c>
      <c r="BC161" s="10">
        <f>3/24000000*OO[[#This Row],[111 (02JUL1985 18:00:00)-Water Temperature (C)]]*OO[[#This Row],[53]]</f>
        <v>1.7895506578793751E-8</v>
      </c>
      <c r="BD161" s="10">
        <f>3/24000000*OO[[#This Row],[112 (02JUL1985 21:00:00)-Water Temperature (C)]]*OO[[#This Row],[54]]</f>
        <v>1.5872587976803748E-8</v>
      </c>
      <c r="BE161" s="10">
        <f>3/24000000*OO[[#This Row],[113 (03JUL1985 00:00:00)-Water Temperature (C)]]*OO[[#This Row],[55]]</f>
        <v>1.3708772390914998E-8</v>
      </c>
      <c r="BF161" s="10">
        <f>3/24000000*OO[[#This Row],[114 (03JUL1985 03:00:00)-Water Temperature (C)]]*OO[[#This Row],[56]]</f>
        <v>1.1810092293359999E-8</v>
      </c>
      <c r="BG161" s="10">
        <f>3/24000000*OO[[#This Row],[115 (03JUL1985 06:00:00)-Water Temperature (C)]]*OO[[#This Row],[57]]</f>
        <v>1.0147205015149999E-8</v>
      </c>
      <c r="BH161" s="10">
        <f>3/24000000*OO[[#This Row],[116 (03JUL1985 09:00:00)-Water Temperature (C)]]*OO[[#This Row],[58]]</f>
        <v>8.9316858415824994E-9</v>
      </c>
      <c r="BI161" s="10">
        <f>3/24000000*OO[[#This Row],[117 (03JUL1985 12:00:00)-Water Temperature (C)]]*OO[[#This Row],[59]]</f>
        <v>7.9996182132499986E-9</v>
      </c>
      <c r="BJ161" s="10">
        <f>3/24000000*OO[[#This Row],[118 (03JUL1985 15:00:00)-Water Temperature (C)]]*OO[[#This Row],[60]]</f>
        <v>7.1875805560374985E-9</v>
      </c>
      <c r="BK161" s="10">
        <f>3/24000000*OO[[#This Row],[119 (03JUL1985 18:00:00)-Water Temperature (C)]]*OO[[#This Row],[61]]</f>
        <v>6.4513408112237503E-9</v>
      </c>
      <c r="BL161" s="10">
        <f>3/24000000*OO[[#This Row],[120 (03JUL1985 21:00:00)-Water Temperature (C)]]*OO[[#This Row],[62]]</f>
        <v>5.6488394355000003E-9</v>
      </c>
      <c r="BM161" s="10">
        <f>3/24000000*OO[[#This Row],[121 (04JUL1985 00:00:00)-Water Temperature (C)]]*OO[[#This Row],[63]]</f>
        <v>4.8822651773437501E-9</v>
      </c>
      <c r="BN161" s="10">
        <f>3/24000000*OO[[#This Row],[122 (04JUL1985 03:00:00)-Water Temperature (C)]]*OO[[#This Row],[64]]</f>
        <v>4.1965826531399995E-9</v>
      </c>
      <c r="BO161" s="10">
        <f>3/24000000*OO[[#This Row],[123 (04JUL1985 06:00:00)-Water Temperature (C)]]*OO[[#This Row],[65]]</f>
        <v>3.5854905647512504E-9</v>
      </c>
      <c r="BP161" s="10">
        <f>3/24000000*OO[[#This Row],[124 (04JUL1985 09:00:00)-Water Temperature (C)]]*OO[[#This Row],[66]]</f>
        <v>3.1572464986012497E-9</v>
      </c>
      <c r="BQ161" s="10">
        <f>3/24000000*OO[[#This Row],[125 (04JUL1985 12:00:00)-Water Temperature (C)]]*OO[[#This Row],[67]]</f>
        <v>2.8238435253049996E-9</v>
      </c>
      <c r="BR161" s="10">
        <f>3/24000000*OO[[#This Row],[126 (04JUL1985 15:00:00)-Water Temperature (C)]]*OO[[#This Row],[68]]</f>
        <v>2.5428016410694997E-9</v>
      </c>
      <c r="BS161" s="10">
        <f>3/24000000*OO[[#This Row],[127 (04JUL1985 18:00:00)-Water Temperature (C)]]*OO[[#This Row],[69]]</f>
        <v>2.2788975925826248E-9</v>
      </c>
      <c r="BT161" s="10">
        <f>3/24000000*OO[[#This Row],[128 (04JUL1985 21:00:00)-Water Temperature (C)]]*OO[[#This Row],[70]]</f>
        <v>2.0071732050900001E-9</v>
      </c>
      <c r="BU161" s="10">
        <f>3/24000000*OO[[#This Row],[129 (05JUL1985 00:00:00)-Water Temperature (C)]]*OO[[#This Row],[71]]</f>
        <v>1.7373853266746252E-9</v>
      </c>
      <c r="BV161" s="10">
        <f>3/24000000*OO[[#This Row],[130 (05JUL1985 03:00:00)-Water Temperature (C)]]*OO[[#This Row],[72]]</f>
        <v>1.4965433750137499E-9</v>
      </c>
      <c r="BW161" s="10">
        <f>3/24000000*OO[[#This Row],[131 (05JUL1985 06:00:00)-Water Temperature (C)]]*OO[[#This Row],[73]]</f>
        <v>1.2892071502695001E-9</v>
      </c>
      <c r="BX161" s="10">
        <f>3/24000000*OO[[#This Row],[132 (05JUL1985 09:00:00)-Water Temperature (C)]]*OO[[#This Row],[74]]</f>
        <v>1.1485176296737499E-9</v>
      </c>
      <c r="BY161" s="10">
        <f>3/24000000*OO[[#This Row],[133 (05JUL1985 12:00:00)-Water Temperature (C)]]*OO[[#This Row],[75]]</f>
        <v>1.0411696502675E-9</v>
      </c>
      <c r="BZ161" s="10">
        <f>3/24000000*OO[[#This Row],[134 (05JUL1985 15:00:00)-Water Temperature (C)]]*OO[[#This Row],[76]]</f>
        <v>9.5302837212787492E-10</v>
      </c>
      <c r="CA161" s="10">
        <f>3/24000000*OO[[#This Row],[135 (05JUL1985 18:00:00)-Water Temperature (C)]]*OO[[#This Row],[77]]</f>
        <v>8.7318663335625002E-10</v>
      </c>
      <c r="CB161" s="10">
        <f>3/24000000*OO[[#This Row],[136 (05JUL1985 21:00:00)-Water Temperature (C)]]*OO[[#This Row],[78]]</f>
        <v>7.8243878546874992E-10</v>
      </c>
      <c r="CC161" s="10">
        <f>3/24000000*OO[[#This Row],[137 (06JUL1985 00:00:00)-Water Temperature (C)]]*OO[[#This Row],[79]]</f>
        <v>6.9003632708937499E-10</v>
      </c>
      <c r="CD161" s="10">
        <f>3/24000000*OO[[#This Row],[138 (06JUL1985 03:00:00)-Water Temperature (C)]]*OO[[#This Row],[80]]</f>
        <v>6.0608608036250005E-10</v>
      </c>
      <c r="CE161" s="10">
        <f>3/24000000*OO[[#This Row],[139 (06JUL1985 06:00:00)-Water Temperature (C)]]*OO[[#This Row],[81]]</f>
        <v>5.3371755606124994E-10</v>
      </c>
      <c r="CF161" s="10">
        <f>3/24000000*OO[[#This Row],[140 (06JUL1985 09:00:00)-Water Temperature (C)]]*OO[[#This Row],[82]]</f>
        <v>4.9061471693649996E-10</v>
      </c>
      <c r="CG161" s="10">
        <f>3/24000000*OO[[#This Row],[141 (06JUL1985 12:00:00)-Water Temperature (C)]]*OO[[#This Row],[83]]</f>
        <v>4.5867480365999996E-10</v>
      </c>
      <c r="CH161" s="10">
        <f>3/24000000*OO[[#This Row],[142 (06JUL1985 15:00:00)-Water Temperature (C)]]*OO[[#This Row],[84]]</f>
        <v>4.3168671586349998E-10</v>
      </c>
      <c r="CI161" s="10">
        <f>3/24000000*OO[[#This Row],[143 (06JUL1985 18:00:00)-Water Temperature (C)]]*OO[[#This Row],[85]]</f>
        <v>4.0555470141499998E-10</v>
      </c>
      <c r="CJ161" s="10">
        <f>3/24000000*OO[[#This Row],[144 (06JUL1985 21:00:00)-Water Temperature (C)]]*OO[[#This Row],[86]]</f>
        <v>3.7011946347299993E-10</v>
      </c>
      <c r="CK161" s="10">
        <f>3/24000000*OO[[#This Row],[145 (07JUL1985 00:00:00)-Water Temperature (C)]]*OO[[#This Row],[87]]</f>
        <v>3.3111488726487496E-10</v>
      </c>
      <c r="CL161" s="10">
        <f>3/24000000*OO[[#This Row],[146 (07JUL1985 03:00:00)-Water Temperature (C)]]*OO[[#This Row],[88]]</f>
        <v>2.9338763742187494E-10</v>
      </c>
      <c r="CM161" s="10">
        <f>3/24000000*OO[[#This Row],[147 (07JUL1985 06:00:00)-Water Temperature (C)]]*OO[[#This Row],[89]]</f>
        <v>2.5842199910447503E-10</v>
      </c>
      <c r="CN161" s="10">
        <f>3/24000000*OO[[#This Row],[148 (07JUL1985 09:00:00)-Water Temperature (C)]]*OO[[#This Row],[90]]</f>
        <v>2.3095584261918748E-10</v>
      </c>
      <c r="CO161" s="10">
        <f>3/24000000*OO[[#This Row],[149 (07JUL1985 12:00:00)-Water Temperature (C)]]*OO[[#This Row],[91]]</f>
        <v>2.1195980524852499E-10</v>
      </c>
      <c r="CP161" s="10">
        <f>3/24000000*OO[[#This Row],[150 (07JUL1985 15:00:00)-Water Temperature (C)]]*OO[[#This Row],[92]]</f>
        <v>1.9946986813766251E-10</v>
      </c>
      <c r="CQ161" s="10">
        <f>3/24000000*OO[[#This Row],[151 (07JUL1985 18:00:00)-Water Temperature (C)]]*OO[[#This Row],[93]]</f>
        <v>1.8605828077256251E-10</v>
      </c>
      <c r="CR161" s="10">
        <f>3/24000000*OO[[#This Row],[152 (07JUL1985 21:00:00)-Water Temperature (C)]]*OO[[#This Row],[94]]</f>
        <v>1.7166672657154998E-10</v>
      </c>
      <c r="CS161" s="10">
        <f>3/24000000*OO[[#This Row],[153 (08JUL1985 00:00:00)-Water Temperature (C)]]*OO[[#This Row],[95]]</f>
        <v>1.56617467565325E-10</v>
      </c>
      <c r="CT161" s="10">
        <f>3/24000000*OO[[#This Row],[154 (08JUL1985 03:00:00)-Water Temperature (C)]]*OO[[#This Row],[96]]</f>
        <v>1.4113866779649997E-10</v>
      </c>
      <c r="CU161" s="10">
        <f>3/24000000*OO[[#This Row],[155 (08JUL1985 06:00:00)-Water Temperature (C)]]*OO[[#This Row],[97]]</f>
        <v>1.269934634421E-10</v>
      </c>
      <c r="CV161" s="10">
        <f>3/24000000*OO[[#This Row],[156 (08JUL1985 09:00:00)-Water Temperature (C)]]*OO[[#This Row],[98]]</f>
        <v>1.17688412782225E-10</v>
      </c>
      <c r="CW161" s="10">
        <f>3/24000000*OO[[#This Row],[157 (08JUL1985 12:00:00)-Water Temperature (C)]]*OO[[#This Row],[99]]</f>
        <v>1.1147396449889999E-10</v>
      </c>
    </row>
    <row r="162" spans="1:101" x14ac:dyDescent="0.35">
      <c r="A162" t="s">
        <v>167</v>
      </c>
      <c r="B162">
        <v>845.18899999999996</v>
      </c>
      <c r="C162" s="10">
        <f>3/24*OO[[#This Row],[59 (26JUN1985 06:00:00)-Water Temperature (C)]]*OO[[#This Row],[1]]/SUM(OO[1])</f>
        <v>0</v>
      </c>
      <c r="D162" s="10">
        <f>3/24*OO[[#This Row],[60 (26JUN1985 09:00:00)-Water Temperature (C)]]*OO[[#This Row],[2]]/SUM(OO[2])</f>
        <v>0</v>
      </c>
      <c r="E162" s="10">
        <f>3/24*OO[[#This Row],[61 (26JUN1985 12:00:00)-Water Temperature (C)]]*OO[[#This Row],[3]]/SUM(OO[3])</f>
        <v>0</v>
      </c>
      <c r="F162" s="10">
        <f>3/24*OO[[#This Row],[62 (26JUN1985 15:00:00)-Water Temperature (C)]]*OO[[#This Row],[4]]/SUM(OO[4])</f>
        <v>0</v>
      </c>
      <c r="G162" s="10">
        <f>3/24*OO[[#This Row],[63 (26JUN1985 18:00:00)-Water Temperature (C)]]*OO[[#This Row],[5]]/SUM(OO[5])</f>
        <v>5.2843983005073953E-37</v>
      </c>
      <c r="H162" s="10">
        <f>3/24*OO[[#This Row],[64 (26JUN1985 21:00:00)-Water Temperature (C)]]*OO[[#This Row],[6]]/SUM(OO[6])</f>
        <v>2.9365607403976214E-24</v>
      </c>
      <c r="I162" s="10">
        <f>3/24*OO[[#This Row],[65 (27JUN1985 00:00:00)-Water Temperature (C)]]*OO[[#This Row],[7]]/SUM(OO[7])</f>
        <v>3.1080956626826881E-12</v>
      </c>
      <c r="J162" s="10">
        <f>3/24*OO[[#This Row],[66 (27JUN1985 03:00:00)-Water Temperature (C)]]*OO[[#This Row],[8]]/SUM(OO[8])</f>
        <v>3.0808339197515703E-6</v>
      </c>
      <c r="K162" s="10">
        <f>3/24*OO[[#This Row],[67 (27JUN1985 06:00:00)-Water Temperature (C)]]*OO[[#This Row],[9]]/SUM(OO[9])</f>
        <v>1.0085010282487098E-3</v>
      </c>
      <c r="L162" s="10">
        <f>3/24*OO[[#This Row],[68 (27JUN1985 09:00:00)-Water Temperature (C)]]*OO[[#This Row],[10]]/SUM(OO[10])</f>
        <v>2.2726765516684195E-2</v>
      </c>
      <c r="M162" s="10">
        <f>3/24*OO[[#This Row],[69 (27JUN1985 12:00:00)-Water Temperature (C)]]*OO[[#This Row],[11]]/SUM(OO[11])</f>
        <v>8.6268482288174492E-2</v>
      </c>
      <c r="N162" s="10">
        <f>3/24*OO[[#This Row],[70 (27JUN1985 15:00:00)-Water Temperature (C)]]*OO[[#This Row],[12]]/SUM(OO[12])</f>
        <v>8.6846222134936535E-2</v>
      </c>
      <c r="O162" s="10">
        <f>3/24*OO[[#This Row],[71 (27JUN1985 18:00:00)-Water Temperature (C)]]*OO[[#This Row],[13]]/SUM(OO[13])</f>
        <v>3.1569100417208625E-2</v>
      </c>
      <c r="P162" s="10">
        <f>3/24*OO[[#This Row],[72 (27JUN1985 21:00:00)-Water Temperature (C)]]*OO[[#This Row],[14]]/SUM(OO[14])</f>
        <v>5.0457213703195853E-3</v>
      </c>
      <c r="Q162" s="10">
        <f>3/24*OO[[#This Row],[73 (28JUN1985 00:00:00)-Water Temperature (C)]]*OO[[#This Row],[15]]/SUM(OO[15])</f>
        <v>4.3170150609050402E-4</v>
      </c>
      <c r="R162" s="10">
        <f>3/24*OO[[#This Row],[74 (28JUN1985 03:00:00)-Water Temperature (C)]]*OO[[#This Row],[16]]/SUM(OO[16])</f>
        <v>3.5220243948107257E-5</v>
      </c>
      <c r="S162" s="10">
        <f>3/24*OO[[#This Row],[75 (28JUN1985 06:00:00)-Water Temperature (C)]]*OO[[#This Row],[17]]/SUM(OO[17])</f>
        <v>1.2643009598710931E-5</v>
      </c>
      <c r="T162" s="10">
        <f>3/24*OO[[#This Row],[76 (28JUN1985 09:00:00)-Water Temperature (C)]]*OO[[#This Row],[18]]/SUM(OO[18])</f>
        <v>9.8221277916295649E-6</v>
      </c>
      <c r="U162" s="10">
        <f>3/24*OO[[#This Row],[77 (28JUN1985 12:00:00)-Water Temperature (C)]]*OO[[#This Row],[19]]/SUM(OO[19])</f>
        <v>8.1612239014524969E-6</v>
      </c>
      <c r="V162" s="10">
        <f>3/24000000*OO[[#This Row],[78 (28JUN1985 15:00:00)-Water Temperature (C)]]*OO[[#This Row],[20]]</f>
        <v>6.7824137192550001E-6</v>
      </c>
      <c r="W162" s="10">
        <f>3/24000000*OO[[#This Row],[79 (28JUN1985 18:00:00)-Water Temperature (C)]]*OO[[#This Row],[21]]</f>
        <v>5.6465767042749999E-6</v>
      </c>
      <c r="X162" s="10">
        <f>3/24000000*OO[[#This Row],[80 (28JUN1985 21:00:00)-Water Temperature (C)]]*OO[[#This Row],[22]]</f>
        <v>4.6061959795599997E-6</v>
      </c>
      <c r="Y162" s="10">
        <f>3/24000000*OO[[#This Row],[81 (29JUN1985 00:00:00)-Water Temperature (C)]]*OO[[#This Row],[23]]</f>
        <v>3.6643272514799997E-6</v>
      </c>
      <c r="Z162" s="10">
        <f>3/24000000*OO[[#This Row],[82 (29JUN1985 03:00:00)-Water Temperature (C)]]*OO[[#This Row],[24]]</f>
        <v>2.9015469024999999E-6</v>
      </c>
      <c r="AA162" s="10">
        <f>3/24000000*OO[[#This Row],[83 (29JUN1985 06:00:00)-Water Temperature (C)]]*OO[[#This Row],[25]]</f>
        <v>2.2987808816339998E-6</v>
      </c>
      <c r="AB162" s="10">
        <f>3/24000000*OO[[#This Row],[84 (29JUN1985 09:00:00)-Water Temperature (C)]]*OO[[#This Row],[26]]</f>
        <v>1.8882015809548748E-6</v>
      </c>
      <c r="AC162" s="10">
        <f>3/24000000*OO[[#This Row],[85 (29JUN1985 12:00:00)-Water Temperature (C)]]*OO[[#This Row],[27]]</f>
        <v>1.5822089583815E-6</v>
      </c>
      <c r="AD162" s="10">
        <f>3/24000000*OO[[#This Row],[86 (29JUN1985 15:00:00)-Water Temperature (C)]]*OO[[#This Row],[28]]</f>
        <v>1.337059420821125E-6</v>
      </c>
      <c r="AE162" s="10">
        <f>3/24000000*OO[[#This Row],[88 (29JUN1985 21:00:00)-Water Temperature (C)]]*OO[[#This Row],[30]]</f>
        <v>9.1829656211874987E-7</v>
      </c>
      <c r="AF162" s="10">
        <f>3/24000000*OO[[#This Row],[88 (29JUN1985 21:00:00)-Water Temperature (C)]]*OO[[#This Row],[30]]</f>
        <v>9.1829656211874987E-7</v>
      </c>
      <c r="AG162" s="10">
        <f>3/24000000*OO[[#This Row],[89 (30JUN1985 00:00:00)-Water Temperature (C)]]*OO[[#This Row],[31]]</f>
        <v>7.3395090360349993E-7</v>
      </c>
      <c r="AH162" s="10">
        <f>3/24000000*OO[[#This Row],[90 (30JUN1985 03:00:00)-Water Temperature (C)]]*OO[[#This Row],[32]]</f>
        <v>5.8212080575249992E-7</v>
      </c>
      <c r="AI162" s="10">
        <f>3/24000000*OO[[#This Row],[91 (30JUN1985 06:00:00)-Water Temperature (C)]]*OO[[#This Row],[33]]</f>
        <v>4.6151250986700001E-7</v>
      </c>
      <c r="AJ162" s="10">
        <f>3/24000000*OO[[#This Row],[92 (30JUN1985 09:00:00)-Water Temperature (C)]]*OO[[#This Row],[34]]</f>
        <v>3.7745985367599999E-7</v>
      </c>
      <c r="AK162" s="10">
        <f>3/24000000*OO[[#This Row],[93 (30JUN1985 12:00:00)-Water Temperature (C)]]*OO[[#This Row],[35]]</f>
        <v>3.1721941910200001E-7</v>
      </c>
      <c r="AL162" s="10">
        <f>3/24000000*OO[[#This Row],[94 (30JUN1985 15:00:00)-Water Temperature (C)]]*OO[[#This Row],[36]]</f>
        <v>2.6952736840357498E-7</v>
      </c>
      <c r="AM162" s="10">
        <f>3/24000000*OO[[#This Row],[95 (30JUN1985 18:00:00)-Water Temperature (C)]]*OO[[#This Row],[37]]</f>
        <v>2.2922096982929995E-7</v>
      </c>
      <c r="AN162" s="10">
        <f>3/24000000*OO[[#This Row],[96 (30JUN1985 21:00:00)-Water Temperature (C)]]*OO[[#This Row],[38]]</f>
        <v>1.9022274149589997E-7</v>
      </c>
      <c r="AO162" s="10">
        <f>3/24000000*OO[[#This Row],[97 (01JUL1985 00:00:00)-Water Temperature (C)]]*OO[[#This Row],[39]]</f>
        <v>1.5479641392142499E-7</v>
      </c>
      <c r="AP162" s="10">
        <f>3/24000000*OO[[#This Row],[98 (01JUL1985 03:00:00)-Water Temperature (C)]]*OO[[#This Row],[40]]</f>
        <v>1.2541373944872499E-7</v>
      </c>
      <c r="AQ162" s="10">
        <f>3/24000000*OO[[#This Row],[99 (01JUL1985 06:00:00)-Water Temperature (C)]]*OO[[#This Row],[41]]</f>
        <v>1.0165797520479999E-7</v>
      </c>
      <c r="AR162" s="10">
        <f>3/24000000*OO[[#This Row],[100 (01JUL1985 09:00:00)-Water Temperature (C)]]*OO[[#This Row],[42]]</f>
        <v>8.53150178291875E-8</v>
      </c>
      <c r="AS162" s="10">
        <f>3/24000000*OO[[#This Row],[101 (01JUL1985 12:00:00)-Water Temperature (C)]]*OO[[#This Row],[43]]</f>
        <v>7.3397064854400002E-8</v>
      </c>
      <c r="AT162" s="10">
        <f>3/24000000*OO[[#This Row],[102 (01JUL1985 15:00:00)-Water Temperature (C)]]*OO[[#This Row],[44]]</f>
        <v>6.3554348152099992E-8</v>
      </c>
      <c r="AU162" s="10">
        <f>3/24000000*OO[[#This Row],[103 (01JUL1985 18:00:00)-Water Temperature (C)]]*OO[[#This Row],[45]]</f>
        <v>5.5693415957512498E-8</v>
      </c>
      <c r="AV162" s="10">
        <f>3/24000000*OO[[#This Row],[104 (01JUL1985 21:00:00)-Water Temperature (C)]]*OO[[#This Row],[46]]</f>
        <v>4.81432942582375E-8</v>
      </c>
      <c r="AW162" s="10">
        <f>3/24000000*OO[[#This Row],[105 (02JUL1985 00:00:00)-Water Temperature (C)]]*OO[[#This Row],[47]]</f>
        <v>4.1549373953374996E-8</v>
      </c>
      <c r="AX162" s="10">
        <f>3/24000000*OO[[#This Row],[106 (02JUL1985 03:00:00)-Water Temperature (C)]]*OO[[#This Row],[48]]</f>
        <v>3.5624642234062495E-8</v>
      </c>
      <c r="AY162" s="10">
        <f>3/24000000*OO[[#This Row],[107 (02JUL1985 06:00:00)-Water Temperature (C)]]*OO[[#This Row],[49]]</f>
        <v>3.0465302885600004E-8</v>
      </c>
      <c r="AZ162" s="10">
        <f>3/24000000*OO[[#This Row],[108 (02JUL1985 09:00:00)-Water Temperature (C)]]*OO[[#This Row],[50]]</f>
        <v>2.6200806149812502E-8</v>
      </c>
      <c r="BA162" s="10">
        <f>3/24000000*OO[[#This Row],[109 (02JUL1985 12:00:00)-Water Temperature (C)]]*OO[[#This Row],[51]]</f>
        <v>2.327112071188875E-8</v>
      </c>
      <c r="BB162" s="10">
        <f>3/24000000*OO[[#This Row],[110 (02JUL1985 15:00:00)-Water Temperature (C)]]*OO[[#This Row],[52]]</f>
        <v>2.1176039686534997E-8</v>
      </c>
      <c r="BC162" s="10">
        <f>3/24000000*OO[[#This Row],[111 (02JUL1985 18:00:00)-Water Temperature (C)]]*OO[[#This Row],[53]]</f>
        <v>1.9259296911269999E-8</v>
      </c>
      <c r="BD162" s="10">
        <f>3/24000000*OO[[#This Row],[112 (02JUL1985 21:00:00)-Water Temperature (C)]]*OO[[#This Row],[54]]</f>
        <v>1.71020901884325E-8</v>
      </c>
      <c r="BE162" s="10">
        <f>3/24000000*OO[[#This Row],[113 (03JUL1985 00:00:00)-Water Temperature (C)]]*OO[[#This Row],[55]]</f>
        <v>1.47761491038975E-8</v>
      </c>
      <c r="BF162" s="10">
        <f>3/24000000*OO[[#This Row],[114 (03JUL1985 03:00:00)-Water Temperature (C)]]*OO[[#This Row],[56]]</f>
        <v>1.273518094275E-8</v>
      </c>
      <c r="BG162" s="10">
        <f>3/24000000*OO[[#This Row],[115 (03JUL1985 06:00:00)-Water Temperature (C)]]*OO[[#This Row],[57]]</f>
        <v>1.0943318214262503E-8</v>
      </c>
      <c r="BH162" s="10">
        <f>3/24000000*OO[[#This Row],[116 (03JUL1985 09:00:00)-Water Temperature (C)]]*OO[[#This Row],[58]]</f>
        <v>9.6215731693987507E-9</v>
      </c>
      <c r="BI162" s="10">
        <f>3/24000000*OO[[#This Row],[117 (03JUL1985 12:00:00)-Water Temperature (C)]]*OO[[#This Row],[59]]</f>
        <v>8.6147384486624985E-9</v>
      </c>
      <c r="BJ162" s="10">
        <f>3/24000000*OO[[#This Row],[118 (03JUL1985 15:00:00)-Water Temperature (C)]]*OO[[#This Row],[60]]</f>
        <v>7.737121402981249E-9</v>
      </c>
      <c r="BK162" s="10">
        <f>3/24000000*OO[[#This Row],[119 (03JUL1985 18:00:00)-Water Temperature (C)]]*OO[[#This Row],[61]]</f>
        <v>6.9439594063949998E-9</v>
      </c>
      <c r="BL162" s="10">
        <f>3/24000000*OO[[#This Row],[120 (03JUL1985 21:00:00)-Water Temperature (C)]]*OO[[#This Row],[62]]</f>
        <v>6.087452214374999E-9</v>
      </c>
      <c r="BM162" s="10">
        <f>3/24000000*OO[[#This Row],[121 (04JUL1985 00:00:00)-Water Temperature (C)]]*OO[[#This Row],[63]]</f>
        <v>5.262427264004999E-9</v>
      </c>
      <c r="BN162" s="10">
        <f>3/24000000*OO[[#This Row],[122 (04JUL1985 03:00:00)-Water Temperature (C)]]*OO[[#This Row],[64]]</f>
        <v>4.5274051828799999E-9</v>
      </c>
      <c r="BO162" s="10">
        <f>3/24000000*OO[[#This Row],[123 (04JUL1985 06:00:00)-Water Temperature (C)]]*OO[[#This Row],[65]]</f>
        <v>3.8690698920387503E-9</v>
      </c>
      <c r="BP162" s="10">
        <f>3/24000000*OO[[#This Row],[124 (04JUL1985 09:00:00)-Water Temperature (C)]]*OO[[#This Row],[66]]</f>
        <v>3.4036150939999999E-9</v>
      </c>
      <c r="BQ162" s="10">
        <f>3/24000000*OO[[#This Row],[125 (04JUL1985 12:00:00)-Water Temperature (C)]]*OO[[#This Row],[67]]</f>
        <v>3.0405770788325E-9</v>
      </c>
      <c r="BR162" s="10">
        <f>3/24000000*OO[[#This Row],[126 (04JUL1985 15:00:00)-Water Temperature (C)]]*OO[[#This Row],[68]]</f>
        <v>2.7346561478857501E-9</v>
      </c>
      <c r="BS162" s="10">
        <f>3/24000000*OO[[#This Row],[127 (04JUL1985 18:00:00)-Water Temperature (C)]]*OO[[#This Row],[69]]</f>
        <v>2.4514388792425002E-9</v>
      </c>
      <c r="BT162" s="10">
        <f>3/24000000*OO[[#This Row],[128 (04JUL1985 21:00:00)-Water Temperature (C)]]*OO[[#This Row],[70]]</f>
        <v>2.1605321526162499E-9</v>
      </c>
      <c r="BU162" s="10">
        <f>3/24000000*OO[[#This Row],[129 (05JUL1985 00:00:00)-Water Temperature (C)]]*OO[[#This Row],[71]]</f>
        <v>1.8709148555418748E-9</v>
      </c>
      <c r="BV162" s="10">
        <f>3/24000000*OO[[#This Row],[130 (05JUL1985 03:00:00)-Water Temperature (C)]]*OO[[#This Row],[72]]</f>
        <v>1.612306988683125E-9</v>
      </c>
      <c r="BW162" s="10">
        <f>3/24000000*OO[[#This Row],[131 (05JUL1985 06:00:00)-Water Temperature (C)]]*OO[[#This Row],[73]]</f>
        <v>1.3885508007812499E-9</v>
      </c>
      <c r="BX162" s="10">
        <f>3/24000000*OO[[#This Row],[132 (05JUL1985 09:00:00)-Water Temperature (C)]]*OO[[#This Row],[74]]</f>
        <v>1.2352608095099999E-9</v>
      </c>
      <c r="BY162" s="10">
        <f>3/24000000*OO[[#This Row],[133 (05JUL1985 12:00:00)-Water Temperature (C)]]*OO[[#This Row],[75]]</f>
        <v>1.1189189862191251E-9</v>
      </c>
      <c r="BZ162" s="10">
        <f>3/24000000*OO[[#This Row],[134 (05JUL1985 15:00:00)-Water Temperature (C)]]*OO[[#This Row],[76]]</f>
        <v>1.02313518145125E-9</v>
      </c>
      <c r="CA162" s="10">
        <f>3/24000000*OO[[#This Row],[135 (05JUL1985 18:00:00)-Water Temperature (C)]]*OO[[#This Row],[77]]</f>
        <v>9.3716783081549982E-10</v>
      </c>
      <c r="CB162" s="10">
        <f>3/24000000*OO[[#This Row],[136 (05JUL1985 21:00:00)-Water Temperature (C)]]*OO[[#This Row],[78]]</f>
        <v>8.4029356367024994E-10</v>
      </c>
      <c r="CC162" s="10">
        <f>3/24000000*OO[[#This Row],[137 (06JUL1985 00:00:00)-Water Temperature (C)]]*OO[[#This Row],[79]]</f>
        <v>7.4119784957637508E-10</v>
      </c>
      <c r="CD162" s="10">
        <f>3/24000000*OO[[#This Row],[138 (06JUL1985 03:00:00)-Water Temperature (C)]]*OO[[#This Row],[80]]</f>
        <v>6.5133590769975002E-10</v>
      </c>
      <c r="CE162" s="10">
        <f>3/24000000*OO[[#This Row],[139 (06JUL1985 06:00:00)-Water Temperature (C)]]*OO[[#This Row],[81]]</f>
        <v>5.7329391940612504E-10</v>
      </c>
      <c r="CF162" s="10">
        <f>3/24000000*OO[[#This Row],[140 (06JUL1985 09:00:00)-Water Temperature (C)]]*OO[[#This Row],[82]]</f>
        <v>5.2622474552725E-10</v>
      </c>
      <c r="CG162" s="10">
        <f>3/24000000*OO[[#This Row],[141 (06JUL1985 12:00:00)-Water Temperature (C)]]*OO[[#This Row],[83]]</f>
        <v>4.9150659402674996E-10</v>
      </c>
      <c r="CH162" s="10">
        <f>3/24000000*OO[[#This Row],[142 (06JUL1985 15:00:00)-Water Temperature (C)]]*OO[[#This Row],[84]]</f>
        <v>4.6220770385062495E-10</v>
      </c>
      <c r="CI162" s="10">
        <f>3/24000000*OO[[#This Row],[143 (06JUL1985 18:00:00)-Water Temperature (C)]]*OO[[#This Row],[85]]</f>
        <v>4.34251125452875E-10</v>
      </c>
      <c r="CJ162" s="10">
        <f>3/24000000*OO[[#This Row],[144 (06JUL1985 21:00:00)-Water Temperature (C)]]*OO[[#This Row],[86]]</f>
        <v>3.9682923466537496E-10</v>
      </c>
      <c r="CK162" s="10">
        <f>3/24000000*OO[[#This Row],[145 (07JUL1985 00:00:00)-Water Temperature (C)]]*OO[[#This Row],[87]]</f>
        <v>3.5512403543049999E-10</v>
      </c>
      <c r="CL162" s="10">
        <f>3/24000000*OO[[#This Row],[146 (07JUL1985 03:00:00)-Water Temperature (C)]]*OO[[#This Row],[88]]</f>
        <v>3.1496488635074997E-10</v>
      </c>
      <c r="CM162" s="10">
        <f>3/24000000*OO[[#This Row],[147 (07JUL1985 06:00:00)-Water Temperature (C)]]*OO[[#This Row],[89]]</f>
        <v>2.7738265618260003E-10</v>
      </c>
      <c r="CN162" s="10">
        <f>3/24000000*OO[[#This Row],[148 (07JUL1985 09:00:00)-Water Temperature (C)]]*OO[[#This Row],[90]]</f>
        <v>2.4760135265735E-10</v>
      </c>
      <c r="CO162" s="10">
        <f>3/24000000*OO[[#This Row],[149 (07JUL1985 12:00:00)-Water Temperature (C)]]*OO[[#This Row],[91]]</f>
        <v>2.2689153550781248E-10</v>
      </c>
      <c r="CP162" s="10">
        <f>3/24000000*OO[[#This Row],[150 (07JUL1985 15:00:00)-Water Temperature (C)]]*OO[[#This Row],[92]]</f>
        <v>2.1333601826556253E-10</v>
      </c>
      <c r="CQ162" s="10">
        <f>3/24000000*OO[[#This Row],[151 (07JUL1985 18:00:00)-Water Temperature (C)]]*OO[[#This Row],[93]]</f>
        <v>1.9893158619967502E-10</v>
      </c>
      <c r="CR162" s="10">
        <f>3/24000000*OO[[#This Row],[152 (07JUL1985 21:00:00)-Water Temperature (C)]]*OO[[#This Row],[94]]</f>
        <v>1.8356936836369998E-10</v>
      </c>
      <c r="CS162" s="10">
        <f>3/24000000*OO[[#This Row],[153 (08JUL1985 00:00:00)-Water Temperature (C)]]*OO[[#This Row],[95]]</f>
        <v>1.6766020066818751E-10</v>
      </c>
      <c r="CT162" s="10">
        <f>3/24000000*OO[[#This Row],[154 (08JUL1985 03:00:00)-Water Temperature (C)]]*OO[[#This Row],[96]]</f>
        <v>1.51196460660675E-10</v>
      </c>
      <c r="CU162" s="10">
        <f>3/24000000*OO[[#This Row],[155 (08JUL1985 06:00:00)-Water Temperature (C)]]*OO[[#This Row],[97]]</f>
        <v>1.3601765020069998E-10</v>
      </c>
      <c r="CV162" s="10">
        <f>3/24000000*OO[[#This Row],[156 (08JUL1985 09:00:00)-Water Temperature (C)]]*OO[[#This Row],[98]]</f>
        <v>1.259114819472E-10</v>
      </c>
      <c r="CW162" s="10">
        <f>3/24000000*OO[[#This Row],[157 (08JUL1985 12:00:00)-Water Temperature (C)]]*OO[[#This Row],[99]]</f>
        <v>1.1914871350200001E-10</v>
      </c>
    </row>
    <row r="163" spans="1:101" x14ac:dyDescent="0.35">
      <c r="A163" t="s">
        <v>168</v>
      </c>
      <c r="B163">
        <v>877.87879999999996</v>
      </c>
      <c r="C163" s="10">
        <f>3/24*OO[[#This Row],[59 (26JUN1985 06:00:00)-Water Temperature (C)]]*OO[[#This Row],[1]]/SUM(OO[1])</f>
        <v>0</v>
      </c>
      <c r="D163" s="10">
        <f>3/24*OO[[#This Row],[60 (26JUN1985 09:00:00)-Water Temperature (C)]]*OO[[#This Row],[2]]/SUM(OO[2])</f>
        <v>0</v>
      </c>
      <c r="E163" s="10">
        <f>3/24*OO[[#This Row],[61 (26JUN1985 12:00:00)-Water Temperature (C)]]*OO[[#This Row],[3]]/SUM(OO[3])</f>
        <v>0</v>
      </c>
      <c r="F163" s="10">
        <f>3/24*OO[[#This Row],[62 (26JUN1985 15:00:00)-Water Temperature (C)]]*OO[[#This Row],[4]]/SUM(OO[4])</f>
        <v>0</v>
      </c>
      <c r="G163" s="10">
        <f>3/24*OO[[#This Row],[63 (26JUN1985 18:00:00)-Water Temperature (C)]]*OO[[#This Row],[5]]/SUM(OO[5])</f>
        <v>7.4885350824348104E-38</v>
      </c>
      <c r="H163" s="10">
        <f>3/24*OO[[#This Row],[64 (26JUN1985 21:00:00)-Water Temperature (C)]]*OO[[#This Row],[6]]/SUM(OO[6])</f>
        <v>4.08703820083013E-25</v>
      </c>
      <c r="I163" s="10">
        <f>3/24*OO[[#This Row],[65 (27JUN1985 00:00:00)-Water Temperature (C)]]*OO[[#This Row],[7]]/SUM(OO[7])</f>
        <v>4.7133690734002575E-13</v>
      </c>
      <c r="J163" s="10">
        <f>3/24*OO[[#This Row],[66 (27JUN1985 03:00:00)-Water Temperature (C)]]*OO[[#This Row],[8]]/SUM(OO[8])</f>
        <v>1.6227054687292719E-6</v>
      </c>
      <c r="K163" s="10">
        <f>3/24*OO[[#This Row],[67 (27JUN1985 06:00:00)-Water Temperature (C)]]*OO[[#This Row],[9]]/SUM(OO[9])</f>
        <v>6.7545013808824241E-4</v>
      </c>
      <c r="L163" s="10">
        <f>3/24*OO[[#This Row],[68 (27JUN1985 09:00:00)-Water Temperature (C)]]*OO[[#This Row],[10]]/SUM(OO[10])</f>
        <v>1.7796603557648914E-2</v>
      </c>
      <c r="M163" s="10">
        <f>3/24*OO[[#This Row],[69 (27JUN1985 12:00:00)-Water Temperature (C)]]*OO[[#This Row],[11]]/SUM(OO[11])</f>
        <v>7.6207745626720974E-2</v>
      </c>
      <c r="N163" s="10">
        <f>3/24*OO[[#This Row],[70 (27JUN1985 15:00:00)-Water Temperature (C)]]*OO[[#This Row],[12]]/SUM(OO[12])</f>
        <v>8.4600832966962594E-2</v>
      </c>
      <c r="O163" s="10">
        <f>3/24*OO[[#This Row],[71 (27JUN1985 18:00:00)-Water Temperature (C)]]*OO[[#This Row],[13]]/SUM(OO[13])</f>
        <v>3.3370123086752523E-2</v>
      </c>
      <c r="P163" s="10">
        <f>3/24*OO[[#This Row],[72 (27JUN1985 21:00:00)-Water Temperature (C)]]*OO[[#This Row],[14]]/SUM(OO[14])</f>
        <v>5.7140523905923864E-3</v>
      </c>
      <c r="Q163" s="10">
        <f>3/24*OO[[#This Row],[73 (28JUN1985 00:00:00)-Water Temperature (C)]]*OO[[#This Row],[15]]/SUM(OO[15])</f>
        <v>5.14217991407729E-4</v>
      </c>
      <c r="R163" s="10">
        <f>3/24*OO[[#This Row],[74 (28JUN1985 03:00:00)-Water Temperature (C)]]*OO[[#This Row],[16]]/SUM(OO[16])</f>
        <v>3.9812037580004264E-5</v>
      </c>
      <c r="S163" s="10">
        <f>3/24*OO[[#This Row],[75 (28JUN1985 06:00:00)-Water Temperature (C)]]*OO[[#This Row],[17]]/SUM(OO[17])</f>
        <v>1.2264516122382893E-5</v>
      </c>
      <c r="T163" s="10">
        <f>3/24*OO[[#This Row],[76 (28JUN1985 09:00:00)-Water Temperature (C)]]*OO[[#This Row],[18]]/SUM(OO[18])</f>
        <v>9.3425369796092068E-6</v>
      </c>
      <c r="U163" s="10">
        <f>3/24*OO[[#This Row],[77 (28JUN1985 12:00:00)-Water Temperature (C)]]*OO[[#This Row],[19]]/SUM(OO[19])</f>
        <v>7.7543064053935136E-6</v>
      </c>
      <c r="V163" s="10">
        <f>3/24000000*OO[[#This Row],[78 (28JUN1985 15:00:00)-Water Temperature (C)]]*OO[[#This Row],[20]]</f>
        <v>6.4444530942800005E-6</v>
      </c>
      <c r="W163" s="10">
        <f>3/24000000*OO[[#This Row],[79 (28JUN1985 18:00:00)-Water Temperature (C)]]*OO[[#This Row],[21]]</f>
        <v>5.3632592577899995E-6</v>
      </c>
      <c r="X163" s="10">
        <f>3/24000000*OO[[#This Row],[80 (28JUN1985 21:00:00)-Water Temperature (C)]]*OO[[#This Row],[22]]</f>
        <v>4.3798044799649999E-6</v>
      </c>
      <c r="Y163" s="10">
        <f>3/24000000*OO[[#This Row],[81 (29JUN1985 00:00:00)-Water Temperature (C)]]*OO[[#This Row],[23]]</f>
        <v>3.4863696608474999E-6</v>
      </c>
      <c r="Z163" s="10">
        <f>3/24000000*OO[[#This Row],[82 (29JUN1985 03:00:00)-Water Temperature (C)]]*OO[[#This Row],[24]]</f>
        <v>2.7622633960349994E-6</v>
      </c>
      <c r="AA163" s="10">
        <f>3/24000000*OO[[#This Row],[83 (29JUN1985 06:00:00)-Water Temperature (C)]]*OO[[#This Row],[25]]</f>
        <v>2.1887223347110001E-6</v>
      </c>
      <c r="AB163" s="10">
        <f>3/24000000*OO[[#This Row],[84 (29JUN1985 09:00:00)-Water Temperature (C)]]*OO[[#This Row],[26]]</f>
        <v>1.7957332677993749E-6</v>
      </c>
      <c r="AC163" s="10">
        <f>3/24000000*OO[[#This Row],[85 (29JUN1985 12:00:00)-Water Temperature (C)]]*OO[[#This Row],[27]]</f>
        <v>1.5035135470024998E-6</v>
      </c>
      <c r="AD163" s="10">
        <f>3/24000000*OO[[#This Row],[86 (29JUN1985 15:00:00)-Water Temperature (C)]]*OO[[#This Row],[28]]</f>
        <v>1.269542543236E-6</v>
      </c>
      <c r="AE163" s="10">
        <f>3/24000000*OO[[#This Row],[88 (29JUN1985 21:00:00)-Water Temperature (C)]]*OO[[#This Row],[30]]</f>
        <v>8.7279233951262485E-7</v>
      </c>
      <c r="AF163" s="10">
        <f>3/24000000*OO[[#This Row],[88 (29JUN1985 21:00:00)-Water Temperature (C)]]*OO[[#This Row],[30]]</f>
        <v>8.7279233951262485E-7</v>
      </c>
      <c r="AG163" s="10">
        <f>3/24000000*OO[[#This Row],[89 (30JUN1985 00:00:00)-Water Temperature (C)]]*OO[[#This Row],[31]]</f>
        <v>6.9791929024999999E-7</v>
      </c>
      <c r="AH163" s="10">
        <f>3/24000000*OO[[#This Row],[90 (30JUN1985 03:00:00)-Water Temperature (C)]]*OO[[#This Row],[32]]</f>
        <v>5.5398057104774994E-7</v>
      </c>
      <c r="AI163" s="10">
        <f>3/24000000*OO[[#This Row],[91 (30JUN1985 06:00:00)-Water Temperature (C)]]*OO[[#This Row],[33]]</f>
        <v>4.39167537347875E-7</v>
      </c>
      <c r="AJ163" s="10">
        <f>3/24000000*OO[[#This Row],[92 (30JUN1985 09:00:00)-Water Temperature (C)]]*OO[[#This Row],[34]]</f>
        <v>3.5878699685237503E-7</v>
      </c>
      <c r="AK163" s="10">
        <f>3/24000000*OO[[#This Row],[93 (30JUN1985 12:00:00)-Water Temperature (C)]]*OO[[#This Row],[35]]</f>
        <v>3.0126551102399996E-7</v>
      </c>
      <c r="AL163" s="10">
        <f>3/24000000*OO[[#This Row],[94 (30JUN1985 15:00:00)-Water Temperature (C)]]*OO[[#This Row],[36]]</f>
        <v>2.5573703179435E-7</v>
      </c>
      <c r="AM163" s="10">
        <f>3/24000000*OO[[#This Row],[95 (30JUN1985 18:00:00)-Water Temperature (C)]]*OO[[#This Row],[37]]</f>
        <v>2.1736971612982503E-7</v>
      </c>
      <c r="AN163" s="10">
        <f>3/24000000*OO[[#This Row],[96 (30JUN1985 21:00:00)-Water Temperature (C)]]*OO[[#This Row],[38]]</f>
        <v>1.8047137263618747E-7</v>
      </c>
      <c r="AO163" s="10">
        <f>3/24000000*OO[[#This Row],[97 (01JUL1985 00:00:00)-Water Temperature (C)]]*OO[[#This Row],[39]]</f>
        <v>1.4691805524661248E-7</v>
      </c>
      <c r="AP163" s="10">
        <f>3/24000000*OO[[#This Row],[98 (01JUL1985 03:00:00)-Water Temperature (C)]]*OO[[#This Row],[40]]</f>
        <v>1.1909314478835E-7</v>
      </c>
      <c r="AQ163" s="10">
        <f>3/24000000*OO[[#This Row],[99 (01JUL1985 06:00:00)-Water Temperature (C)]]*OO[[#This Row],[41]]</f>
        <v>9.652598885312499E-8</v>
      </c>
      <c r="AR163" s="10">
        <f>3/24000000*OO[[#This Row],[100 (01JUL1985 09:00:00)-Water Temperature (C)]]*OO[[#This Row],[42]]</f>
        <v>8.0885749476262502E-8</v>
      </c>
      <c r="AS163" s="10">
        <f>3/24000000*OO[[#This Row],[101 (01JUL1985 12:00:00)-Water Temperature (C)]]*OO[[#This Row],[43]]</f>
        <v>6.9495319702462496E-8</v>
      </c>
      <c r="AT163" s="10">
        <f>3/24000000*OO[[#This Row],[102 (01JUL1985 15:00:00)-Water Temperature (C)]]*OO[[#This Row],[44]]</f>
        <v>6.0084395869500007E-8</v>
      </c>
      <c r="AU163" s="10">
        <f>3/24000000*OO[[#This Row],[103 (01JUL1985 18:00:00)-Water Temperature (C)]]*OO[[#This Row],[45]]</f>
        <v>5.259862334643749E-8</v>
      </c>
      <c r="AV163" s="10">
        <f>3/24000000*OO[[#This Row],[104 (01JUL1985 21:00:00)-Water Temperature (C)]]*OO[[#This Row],[46]]</f>
        <v>4.5476228208249995E-8</v>
      </c>
      <c r="AW163" s="10">
        <f>3/24000000*OO[[#This Row],[105 (02JUL1985 00:00:00)-Water Temperature (C)]]*OO[[#This Row],[47]]</f>
        <v>3.9268751940862502E-8</v>
      </c>
      <c r="AX163" s="10">
        <f>3/24000000*OO[[#This Row],[106 (02JUL1985 03:00:00)-Water Temperature (C)]]*OO[[#This Row],[48]]</f>
        <v>3.3694348075062494E-8</v>
      </c>
      <c r="AY163" s="10">
        <f>3/24000000*OO[[#This Row],[107 (02JUL1985 06:00:00)-Water Temperature (C)]]*OO[[#This Row],[49]]</f>
        <v>2.8810852868699999E-8</v>
      </c>
      <c r="AZ163" s="10">
        <f>3/24000000*OO[[#This Row],[108 (02JUL1985 09:00:00)-Water Temperature (C)]]*OO[[#This Row],[50]]</f>
        <v>2.4755067568537501E-8</v>
      </c>
      <c r="BA163" s="10">
        <f>3/24000000*OO[[#This Row],[109 (02JUL1985 12:00:00)-Water Temperature (C)]]*OO[[#This Row],[51]]</f>
        <v>2.1954055477573749E-8</v>
      </c>
      <c r="BB163" s="10">
        <f>3/24000000*OO[[#This Row],[110 (02JUL1985 15:00:00)-Water Temperature (C)]]*OO[[#This Row],[52]]</f>
        <v>1.9968096959531249E-8</v>
      </c>
      <c r="BC163" s="10">
        <f>3/24000000*OO[[#This Row],[111 (02JUL1985 18:00:00)-Water Temperature (C)]]*OO[[#This Row],[53]]</f>
        <v>1.8162897992319998E-8</v>
      </c>
      <c r="BD163" s="10">
        <f>3/24000000*OO[[#This Row],[112 (02JUL1985 21:00:00)-Water Temperature (C)]]*OO[[#This Row],[54]]</f>
        <v>1.6139538676357498E-8</v>
      </c>
      <c r="BE163" s="10">
        <f>3/24000000*OO[[#This Row],[113 (03JUL1985 00:00:00)-Water Temperature (C)]]*OO[[#This Row],[55]]</f>
        <v>1.3950817605744999E-8</v>
      </c>
      <c r="BF163" s="10">
        <f>3/24000000*OO[[#This Row],[114 (03JUL1985 03:00:00)-Water Temperature (C)]]*OO[[#This Row],[56]]</f>
        <v>1.202903664179E-8</v>
      </c>
      <c r="BG163" s="10">
        <f>3/24000000*OO[[#This Row],[115 (03JUL1985 06:00:00)-Water Temperature (C)]]*OO[[#This Row],[57]]</f>
        <v>1.0338595927837497E-8</v>
      </c>
      <c r="BH163" s="10">
        <f>3/24000000*OO[[#This Row],[116 (03JUL1985 09:00:00)-Water Temperature (C)]]*OO[[#This Row],[58]]</f>
        <v>9.0825657079124986E-9</v>
      </c>
      <c r="BI163" s="10">
        <f>3/24000000*OO[[#This Row],[117 (03JUL1985 12:00:00)-Water Temperature (C)]]*OO[[#This Row],[59]]</f>
        <v>8.1300054415499992E-9</v>
      </c>
      <c r="BJ163" s="10">
        <f>3/24000000*OO[[#This Row],[118 (03JUL1985 15:00:00)-Water Temperature (C)]]*OO[[#This Row],[60]]</f>
        <v>7.2990971857274991E-9</v>
      </c>
      <c r="BK163" s="10">
        <f>3/24000000*OO[[#This Row],[119 (03JUL1985 18:00:00)-Water Temperature (C)]]*OO[[#This Row],[61]]</f>
        <v>6.5497898905624995E-9</v>
      </c>
      <c r="BL163" s="10">
        <f>3/24000000*OO[[#This Row],[120 (03JUL1985 21:00:00)-Water Temperature (C)]]*OO[[#This Row],[62]]</f>
        <v>5.7476688720249998E-9</v>
      </c>
      <c r="BM163" s="10">
        <f>3/24000000*OO[[#This Row],[121 (04JUL1985 00:00:00)-Water Temperature (C)]]*OO[[#This Row],[63]]</f>
        <v>4.9698465178312503E-9</v>
      </c>
      <c r="BN163" s="10">
        <f>3/24000000*OO[[#This Row],[122 (04JUL1985 03:00:00)-Water Temperature (C)]]*OO[[#This Row],[64]]</f>
        <v>4.2794962441224996E-9</v>
      </c>
      <c r="BO163" s="10">
        <f>3/24000000*OO[[#This Row],[123 (04JUL1985 06:00:00)-Water Temperature (C)]]*OO[[#This Row],[65]]</f>
        <v>3.659202541865E-9</v>
      </c>
      <c r="BP163" s="10">
        <f>3/24000000*OO[[#This Row],[124 (04JUL1985 09:00:00)-Water Temperature (C)]]*OO[[#This Row],[66]]</f>
        <v>3.2164714057525E-9</v>
      </c>
      <c r="BQ163" s="10">
        <f>3/24000000*OO[[#This Row],[125 (04JUL1985 12:00:00)-Water Temperature (C)]]*OO[[#This Row],[67]]</f>
        <v>2.8706438953249997E-9</v>
      </c>
      <c r="BR163" s="10">
        <f>3/24000000*OO[[#This Row],[126 (04JUL1985 15:00:00)-Water Temperature (C)]]*OO[[#This Row],[68]]</f>
        <v>2.5789080394684997E-9</v>
      </c>
      <c r="BS163" s="10">
        <f>3/24000000*OO[[#This Row],[127 (04JUL1985 18:00:00)-Water Temperature (C)]]*OO[[#This Row],[69]]</f>
        <v>2.312126190544E-9</v>
      </c>
      <c r="BT163" s="10">
        <f>3/24000000*OO[[#This Row],[128 (04JUL1985 21:00:00)-Water Temperature (C)]]*OO[[#This Row],[70]]</f>
        <v>2.0386949011680001E-9</v>
      </c>
      <c r="BU163" s="10">
        <f>3/24000000*OO[[#This Row],[129 (05JUL1985 00:00:00)-Water Temperature (C)]]*OO[[#This Row],[71]]</f>
        <v>1.7662961374598747E-9</v>
      </c>
      <c r="BV163" s="10">
        <f>3/24000000*OO[[#This Row],[130 (05JUL1985 03:00:00)-Water Temperature (C)]]*OO[[#This Row],[72]]</f>
        <v>1.5229929957646252E-9</v>
      </c>
      <c r="BW163" s="10">
        <f>3/24000000*OO[[#This Row],[131 (05JUL1985 06:00:00)-Water Temperature (C)]]*OO[[#This Row],[73]]</f>
        <v>1.311663081973E-9</v>
      </c>
      <c r="BX163" s="10">
        <f>3/24000000*OO[[#This Row],[132 (05JUL1985 09:00:00)-Water Temperature (C)]]*OO[[#This Row],[74]]</f>
        <v>1.1655298855007497E-9</v>
      </c>
      <c r="BY163" s="10">
        <f>3/24000000*OO[[#This Row],[133 (05JUL1985 12:00:00)-Water Temperature (C)]]*OO[[#This Row],[75]]</f>
        <v>1.0550621910611248E-9</v>
      </c>
      <c r="BZ163" s="10">
        <f>3/24000000*OO[[#This Row],[134 (05JUL1985 15:00:00)-Water Temperature (C)]]*OO[[#This Row],[76]]</f>
        <v>9.638622882393749E-10</v>
      </c>
      <c r="CA163" s="10">
        <f>3/24000000*OO[[#This Row],[135 (05JUL1985 18:00:00)-Water Temperature (C)]]*OO[[#This Row],[77]]</f>
        <v>8.8255106162437498E-10</v>
      </c>
      <c r="CB163" s="10">
        <f>3/24000000*OO[[#This Row],[136 (05JUL1985 21:00:00)-Water Temperature (C)]]*OO[[#This Row],[78]]</f>
        <v>7.9165553101799999E-10</v>
      </c>
      <c r="CC163" s="10">
        <f>3/24000000*OO[[#This Row],[137 (06JUL1985 00:00:00)-Water Temperature (C)]]*OO[[#This Row],[79]]</f>
        <v>6.9845566401799993E-10</v>
      </c>
      <c r="CD163" s="10">
        <f>3/24000000*OO[[#This Row],[138 (06JUL1985 03:00:00)-Water Temperature (C)]]*OO[[#This Row],[80]]</f>
        <v>6.1408400278199994E-10</v>
      </c>
      <c r="CE163" s="10">
        <f>3/24000000*OO[[#This Row],[139 (06JUL1985 06:00:00)-Water Temperature (C)]]*OO[[#This Row],[81]]</f>
        <v>5.4047502635699997E-10</v>
      </c>
      <c r="CF163" s="10">
        <f>3/24000000*OO[[#This Row],[140 (06JUL1985 09:00:00)-Water Temperature (C)]]*OO[[#This Row],[82]]</f>
        <v>4.9547744434650004E-10</v>
      </c>
      <c r="CG163" s="10">
        <f>3/24000000*OO[[#This Row],[141 (06JUL1985 12:00:00)-Water Temperature (C)]]*OO[[#This Row],[83]]</f>
        <v>4.6242729660000002E-10</v>
      </c>
      <c r="CH163" s="10">
        <f>3/24000000*OO[[#This Row],[142 (06JUL1985 15:00:00)-Water Temperature (C)]]*OO[[#This Row],[84]]</f>
        <v>4.3451247674875002E-10</v>
      </c>
      <c r="CI163" s="10">
        <f>3/24000000*OO[[#This Row],[143 (06JUL1985 18:00:00)-Water Temperature (C)]]*OO[[#This Row],[85]]</f>
        <v>4.0822889029249992E-10</v>
      </c>
      <c r="CJ163" s="10">
        <f>3/24000000*OO[[#This Row],[144 (06JUL1985 21:00:00)-Water Temperature (C)]]*OO[[#This Row],[86]]</f>
        <v>3.7340866262549994E-10</v>
      </c>
      <c r="CK163" s="10">
        <f>3/24000000*OO[[#This Row],[145 (07JUL1985 00:00:00)-Water Temperature (C)]]*OO[[#This Row],[87]]</f>
        <v>3.3430976224949997E-10</v>
      </c>
      <c r="CL163" s="10">
        <f>3/24000000*OO[[#This Row],[146 (07JUL1985 03:00:00)-Water Temperature (C)]]*OO[[#This Row],[88]]</f>
        <v>2.96772803089375E-10</v>
      </c>
      <c r="CM163" s="10">
        <f>3/24000000*OO[[#This Row],[147 (07JUL1985 06:00:00)-Water Temperature (C)]]*OO[[#This Row],[89]]</f>
        <v>2.6138075013119996E-10</v>
      </c>
      <c r="CN163" s="10">
        <f>3/24000000*OO[[#This Row],[148 (07JUL1985 09:00:00)-Water Temperature (C)]]*OO[[#This Row],[90]]</f>
        <v>2.330739667468125E-10</v>
      </c>
      <c r="CO163" s="10">
        <f>3/24000000*OO[[#This Row],[149 (07JUL1985 12:00:00)-Water Temperature (C)]]*OO[[#This Row],[91]]</f>
        <v>2.1331033370354998E-10</v>
      </c>
      <c r="CP163" s="10">
        <f>3/24000000*OO[[#This Row],[150 (07JUL1985 15:00:00)-Water Temperature (C)]]*OO[[#This Row],[92]]</f>
        <v>2.0039180090489997E-10</v>
      </c>
      <c r="CQ163" s="10">
        <f>3/24000000*OO[[#This Row],[151 (07JUL1985 18:00:00)-Water Temperature (C)]]*OO[[#This Row],[93]]</f>
        <v>1.86798071530525E-10</v>
      </c>
      <c r="CR163" s="10">
        <f>3/24000000*OO[[#This Row],[152 (07JUL1985 21:00:00)-Water Temperature (C)]]*OO[[#This Row],[94]]</f>
        <v>1.7237295439649999E-10</v>
      </c>
      <c r="CS163" s="10">
        <f>3/24000000*OO[[#This Row],[153 (08JUL1985 00:00:00)-Water Temperature (C)]]*OO[[#This Row],[95]]</f>
        <v>1.5759824128425001E-10</v>
      </c>
      <c r="CT163" s="10">
        <f>3/24000000*OO[[#This Row],[154 (08JUL1985 03:00:00)-Water Temperature (C)]]*OO[[#This Row],[96]]</f>
        <v>1.4223396370545E-10</v>
      </c>
      <c r="CU163" s="10">
        <f>3/24000000*OO[[#This Row],[155 (08JUL1985 06:00:00)-Water Temperature (C)]]*OO[[#This Row],[97]]</f>
        <v>1.2795045781178749E-10</v>
      </c>
      <c r="CV163" s="10">
        <f>3/24000000*OO[[#This Row],[156 (08JUL1985 09:00:00)-Water Temperature (C)]]*OO[[#This Row],[98]]</f>
        <v>1.1835091520656251E-10</v>
      </c>
      <c r="CW163" s="10">
        <f>3/24000000*OO[[#This Row],[157 (08JUL1985 12:00:00)-Water Temperature (C)]]*OO[[#This Row],[99]]</f>
        <v>1.1190172169422499E-10</v>
      </c>
    </row>
    <row r="164" spans="1:101" x14ac:dyDescent="0.35">
      <c r="A164" t="s">
        <v>169</v>
      </c>
      <c r="B164">
        <v>877.19309999999996</v>
      </c>
      <c r="C164" s="10">
        <f>3/24*OO[[#This Row],[59 (26JUN1985 06:00:00)-Water Temperature (C)]]*OO[[#This Row],[1]]/SUM(OO[1])</f>
        <v>0</v>
      </c>
      <c r="D164" s="10">
        <f>3/24*OO[[#This Row],[60 (26JUN1985 09:00:00)-Water Temperature (C)]]*OO[[#This Row],[2]]/SUM(OO[2])</f>
        <v>0</v>
      </c>
      <c r="E164" s="10">
        <f>3/24*OO[[#This Row],[61 (26JUN1985 12:00:00)-Water Temperature (C)]]*OO[[#This Row],[3]]/SUM(OO[3])</f>
        <v>0</v>
      </c>
      <c r="F164" s="10">
        <f>3/24*OO[[#This Row],[62 (26JUN1985 15:00:00)-Water Temperature (C)]]*OO[[#This Row],[4]]/SUM(OO[4])</f>
        <v>0</v>
      </c>
      <c r="G164" s="10">
        <f>3/24*OO[[#This Row],[63 (26JUN1985 18:00:00)-Water Temperature (C)]]*OO[[#This Row],[5]]/SUM(OO[5])</f>
        <v>1.1390227070028304E-38</v>
      </c>
      <c r="H164" s="10">
        <f>3/24*OO[[#This Row],[64 (26JUN1985 21:00:00)-Water Temperature (C)]]*OO[[#This Row],[6]]/SUM(OO[6])</f>
        <v>6.1511164242412863E-26</v>
      </c>
      <c r="I164" s="10">
        <f>3/24*OO[[#This Row],[65 (27JUN1985 00:00:00)-Water Temperature (C)]]*OO[[#This Row],[7]]/SUM(OO[7])</f>
        <v>7.95868875645965E-14</v>
      </c>
      <c r="J164" s="10">
        <f>3/24*OO[[#This Row],[66 (27JUN1985 03:00:00)-Water Temperature (C)]]*OO[[#This Row],[8]]/SUM(OO[8])</f>
        <v>9.4044574079291827E-7</v>
      </c>
      <c r="K164" s="10">
        <f>3/24*OO[[#This Row],[67 (27JUN1985 06:00:00)-Water Temperature (C)]]*OO[[#This Row],[9]]/SUM(OO[9])</f>
        <v>5.0613575244353056E-4</v>
      </c>
      <c r="L164" s="10">
        <f>3/24*OO[[#This Row],[68 (27JUN1985 09:00:00)-Water Temperature (C)]]*OO[[#This Row],[10]]/SUM(OO[10])</f>
        <v>1.577151921480997E-2</v>
      </c>
      <c r="M164" s="10">
        <f>3/24*OO[[#This Row],[69 (27JUN1985 12:00:00)-Water Temperature (C)]]*OO[[#This Row],[11]]/SUM(OO[11])</f>
        <v>7.7048887009859734E-2</v>
      </c>
      <c r="N164" s="10">
        <f>3/24*OO[[#This Row],[70 (27JUN1985 15:00:00)-Water Temperature (C)]]*OO[[#This Row],[12]]/SUM(OO[12])</f>
        <v>9.5424510988301209E-2</v>
      </c>
      <c r="O164" s="10">
        <f>3/24*OO[[#This Row],[71 (27JUN1985 18:00:00)-Water Temperature (C)]]*OO[[#This Row],[13]]/SUM(OO[13])</f>
        <v>4.1322931310572214E-2</v>
      </c>
      <c r="P164" s="10">
        <f>3/24*OO[[#This Row],[72 (27JUN1985 21:00:00)-Water Temperature (C)]]*OO[[#This Row],[14]]/SUM(OO[14])</f>
        <v>7.6734574711721524E-3</v>
      </c>
      <c r="Q164" s="10">
        <f>3/24*OO[[#This Row],[73 (28JUN1985 00:00:00)-Water Temperature (C)]]*OO[[#This Row],[15]]/SUM(OO[15])</f>
        <v>7.359816514419616E-4</v>
      </c>
      <c r="R164" s="10">
        <f>3/24*OO[[#This Row],[74 (28JUN1985 03:00:00)-Water Temperature (C)]]*OO[[#This Row],[16]]/SUM(OO[16])</f>
        <v>5.5031667470661772E-5</v>
      </c>
      <c r="S164" s="10">
        <f>3/24*OO[[#This Row],[75 (28JUN1985 06:00:00)-Water Temperature (C)]]*OO[[#This Row],[17]]/SUM(OO[17])</f>
        <v>1.4048759975627564E-5</v>
      </c>
      <c r="T164" s="10">
        <f>3/24*OO[[#This Row],[76 (28JUN1985 09:00:00)-Water Temperature (C)]]*OO[[#This Row],[18]]/SUM(OO[18])</f>
        <v>1.0374039996535265E-5</v>
      </c>
      <c r="U164" s="10">
        <f>3/24*OO[[#This Row],[77 (28JUN1985 12:00:00)-Water Temperature (C)]]*OO[[#This Row],[19]]/SUM(OO[19])</f>
        <v>8.5962380571331835E-6</v>
      </c>
      <c r="V164" s="10">
        <f>3/24000000*OO[[#This Row],[78 (28JUN1985 15:00:00)-Water Temperature (C)]]*OO[[#This Row],[20]]</f>
        <v>7.1439622677675001E-6</v>
      </c>
      <c r="W164" s="10">
        <f>3/24000000*OO[[#This Row],[79 (28JUN1985 18:00:00)-Water Temperature (C)]]*OO[[#This Row],[21]]</f>
        <v>5.9433908678399998E-6</v>
      </c>
      <c r="X164" s="10">
        <f>3/24000000*OO[[#This Row],[80 (28JUN1985 21:00:00)-Water Temperature (C)]]*OO[[#This Row],[22]]</f>
        <v>4.8587330714924996E-6</v>
      </c>
      <c r="Y164" s="10">
        <f>3/24000000*OO[[#This Row],[81 (29JUN1985 00:00:00)-Water Temperature (C)]]*OO[[#This Row],[23]]</f>
        <v>3.8707365387599997E-6</v>
      </c>
      <c r="Z164" s="10">
        <f>3/24000000*OO[[#This Row],[82 (29JUN1985 03:00:00)-Water Temperature (C)]]*OO[[#This Row],[24]]</f>
        <v>3.0688541367249997E-6</v>
      </c>
      <c r="AA164" s="10">
        <f>3/24000000*OO[[#This Row],[83 (29JUN1985 06:00:00)-Water Temperature (C)]]*OO[[#This Row],[25]]</f>
        <v>2.4324553290742497E-6</v>
      </c>
      <c r="AB164" s="10">
        <f>3/24000000*OO[[#This Row],[84 (29JUN1985 09:00:00)-Water Temperature (C)]]*OO[[#This Row],[26]]</f>
        <v>1.9934014764414999E-6</v>
      </c>
      <c r="AC164" s="10">
        <f>3/24000000*OO[[#This Row],[85 (29JUN1985 12:00:00)-Water Temperature (C)]]*OO[[#This Row],[27]]</f>
        <v>1.6676858131931248E-6</v>
      </c>
      <c r="AD164" s="10">
        <f>3/24000000*OO[[#This Row],[86 (29JUN1985 15:00:00)-Water Temperature (C)]]*OO[[#This Row],[28]]</f>
        <v>1.4070494731863748E-6</v>
      </c>
      <c r="AE164" s="10">
        <f>3/24000000*OO[[#This Row],[88 (29JUN1985 21:00:00)-Water Temperature (C)]]*OO[[#This Row],[30]]</f>
        <v>9.6846019748399998E-7</v>
      </c>
      <c r="AF164" s="10">
        <f>3/24000000*OO[[#This Row],[88 (29JUN1985 21:00:00)-Water Temperature (C)]]*OO[[#This Row],[30]]</f>
        <v>9.6846019748399998E-7</v>
      </c>
      <c r="AG164" s="10">
        <f>3/24000000*OO[[#This Row],[89 (30JUN1985 00:00:00)-Water Temperature (C)]]*OO[[#This Row],[31]]</f>
        <v>7.7498656419199988E-7</v>
      </c>
      <c r="AH164" s="10">
        <f>3/24000000*OO[[#This Row],[90 (30JUN1985 03:00:00)-Water Temperature (C)]]*OO[[#This Row],[32]]</f>
        <v>6.1578112180900002E-7</v>
      </c>
      <c r="AI164" s="10">
        <f>3/24000000*OO[[#This Row],[91 (30JUN1985 06:00:00)-Water Temperature (C)]]*OO[[#This Row],[33]]</f>
        <v>4.8827705744999996E-7</v>
      </c>
      <c r="AJ164" s="10">
        <f>3/24000000*OO[[#This Row],[92 (30JUN1985 09:00:00)-Water Temperature (C)]]*OO[[#This Row],[34]]</f>
        <v>3.98495774998E-7</v>
      </c>
      <c r="AK164" s="10">
        <f>3/24000000*OO[[#This Row],[93 (30JUN1985 12:00:00)-Water Temperature (C)]]*OO[[#This Row],[35]]</f>
        <v>3.3434519330399997E-7</v>
      </c>
      <c r="AL164" s="10">
        <f>3/24000000*OO[[#This Row],[94 (30JUN1985 15:00:00)-Water Temperature (C)]]*OO[[#This Row],[36]]</f>
        <v>2.8357577747474999E-7</v>
      </c>
      <c r="AM164" s="10">
        <f>3/24000000*OO[[#This Row],[95 (30JUN1985 18:00:00)-Water Temperature (C)]]*OO[[#This Row],[37]]</f>
        <v>2.40888839030325E-7</v>
      </c>
      <c r="AN164" s="10">
        <f>3/24000000*OO[[#This Row],[96 (30JUN1985 21:00:00)-Water Temperature (C)]]*OO[[#This Row],[38]]</f>
        <v>2.0010444781272497E-7</v>
      </c>
      <c r="AO164" s="10">
        <f>3/24000000*OO[[#This Row],[97 (01JUL1985 00:00:00)-Water Temperature (C)]]*OO[[#This Row],[39]]</f>
        <v>1.630024609485E-7</v>
      </c>
      <c r="AP164" s="10">
        <f>3/24000000*OO[[#This Row],[98 (01JUL1985 03:00:00)-Water Temperature (C)]]*OO[[#This Row],[40]]</f>
        <v>1.3222552290078751E-7</v>
      </c>
      <c r="AQ164" s="10">
        <f>3/24000000*OO[[#This Row],[99 (01JUL1985 06:00:00)-Water Temperature (C)]]*OO[[#This Row],[41]]</f>
        <v>1.071834764137E-7</v>
      </c>
      <c r="AR164" s="10">
        <f>3/24000000*OO[[#This Row],[100 (01JUL1985 09:00:00)-Water Temperature (C)]]*OO[[#This Row],[42]]</f>
        <v>8.9681685497599991E-8</v>
      </c>
      <c r="AS164" s="10">
        <f>3/24000000*OO[[#This Row],[101 (01JUL1985 12:00:00)-Water Temperature (C)]]*OO[[#This Row],[43]]</f>
        <v>7.6948835277425002E-8</v>
      </c>
      <c r="AT164" s="10">
        <f>3/24000000*OO[[#This Row],[102 (01JUL1985 15:00:00)-Water Temperature (C)]]*OO[[#This Row],[44]]</f>
        <v>6.6424261902387497E-8</v>
      </c>
      <c r="AU164" s="10">
        <f>3/24000000*OO[[#This Row],[103 (01JUL1985 18:00:00)-Water Temperature (C)]]*OO[[#This Row],[45]]</f>
        <v>5.8072556212399994E-8</v>
      </c>
      <c r="AV164" s="10">
        <f>3/24000000*OO[[#This Row],[104 (01JUL1985 21:00:00)-Water Temperature (C)]]*OO[[#This Row],[46]]</f>
        <v>5.0217306193599998E-8</v>
      </c>
      <c r="AW164" s="10">
        <f>3/24000000*OO[[#This Row],[105 (02JUL1985 00:00:00)-Water Temperature (C)]]*OO[[#This Row],[47]]</f>
        <v>4.3386711550700006E-8</v>
      </c>
      <c r="AX164" s="10">
        <f>3/24000000*OO[[#This Row],[106 (02JUL1985 03:00:00)-Water Temperature (C)]]*OO[[#This Row],[48]]</f>
        <v>3.7260043018099997E-8</v>
      </c>
      <c r="AY164" s="10">
        <f>3/24000000*OO[[#This Row],[107 (02JUL1985 06:00:00)-Water Temperature (C)]]*OO[[#This Row],[49]]</f>
        <v>3.1859414475774992E-8</v>
      </c>
      <c r="AZ164" s="10">
        <f>3/24000000*OO[[#This Row],[108 (02JUL1985 09:00:00)-Water Temperature (C)]]*OO[[#This Row],[50]]</f>
        <v>2.7348763164387502E-8</v>
      </c>
      <c r="BA164" s="10">
        <f>3/24000000*OO[[#This Row],[109 (02JUL1985 12:00:00)-Water Temperature (C)]]*OO[[#This Row],[51]]</f>
        <v>2.4214505002179998E-8</v>
      </c>
      <c r="BB164" s="10">
        <f>3/24000000*OO[[#This Row],[110 (02JUL1985 15:00:00)-Water Temperature (C)]]*OO[[#This Row],[52]]</f>
        <v>2.2009942257749996E-8</v>
      </c>
      <c r="BC164" s="10">
        <f>3/24000000*OO[[#This Row],[111 (02JUL1985 18:00:00)-Water Temperature (C)]]*OO[[#This Row],[53]]</f>
        <v>2.0022205101262499E-8</v>
      </c>
      <c r="BD164" s="10">
        <f>3/24000000*OO[[#This Row],[112 (02JUL1985 21:00:00)-Water Temperature (C)]]*OO[[#This Row],[54]]</f>
        <v>1.7802571386287499E-8</v>
      </c>
      <c r="BE164" s="10">
        <f>3/24000000*OO[[#This Row],[113 (03JUL1985 00:00:00)-Water Temperature (C)]]*OO[[#This Row],[55]]</f>
        <v>1.5398046670448751E-8</v>
      </c>
      <c r="BF164" s="10">
        <f>3/24000000*OO[[#This Row],[114 (03JUL1985 03:00:00)-Water Temperature (C)]]*OO[[#This Row],[56]]</f>
        <v>1.3282960210559999E-8</v>
      </c>
      <c r="BG164" s="10">
        <f>3/24000000*OO[[#This Row],[115 (03JUL1985 06:00:00)-Water Temperature (C)]]*OO[[#This Row],[57]]</f>
        <v>1.142002166949E-8</v>
      </c>
      <c r="BH164" s="10">
        <f>3/24000000*OO[[#This Row],[116 (03JUL1985 09:00:00)-Water Temperature (C)]]*OO[[#This Row],[58]]</f>
        <v>1.0024759982714999E-8</v>
      </c>
      <c r="BI164" s="10">
        <f>3/24000000*OO[[#This Row],[117 (03JUL1985 12:00:00)-Water Temperature (C)]]*OO[[#This Row],[59]]</f>
        <v>8.9709413315499995E-9</v>
      </c>
      <c r="BJ164" s="10">
        <f>3/24000000*OO[[#This Row],[118 (03JUL1985 15:00:00)-Water Temperature (C)]]*OO[[#This Row],[60]]</f>
        <v>8.0510937930500009E-9</v>
      </c>
      <c r="BK164" s="10">
        <f>3/24000000*OO[[#This Row],[119 (03JUL1985 18:00:00)-Water Temperature (C)]]*OO[[#This Row],[61]]</f>
        <v>7.2234139821374996E-9</v>
      </c>
      <c r="BL164" s="10">
        <f>3/24000000*OO[[#This Row],[120 (03JUL1985 21:00:00)-Water Temperature (C)]]*OO[[#This Row],[62]]</f>
        <v>6.3454921836299985E-9</v>
      </c>
      <c r="BM164" s="10">
        <f>3/24000000*OO[[#This Row],[121 (04JUL1985 00:00:00)-Water Temperature (C)]]*OO[[#This Row],[63]]</f>
        <v>5.4889194199125E-9</v>
      </c>
      <c r="BN164" s="10">
        <f>3/24000000*OO[[#This Row],[122 (04JUL1985 03:00:00)-Water Temperature (C)]]*OO[[#This Row],[64]]</f>
        <v>4.7311819410899996E-9</v>
      </c>
      <c r="BO164" s="10">
        <f>3/24000000*OO[[#This Row],[123 (04JUL1985 06:00:00)-Water Temperature (C)]]*OO[[#This Row],[65]]</f>
        <v>4.0489673344312498E-9</v>
      </c>
      <c r="BP164" s="10">
        <f>3/24000000*OO[[#This Row],[124 (04JUL1985 09:00:00)-Water Temperature (C)]]*OO[[#This Row],[66]]</f>
        <v>3.5564074398649999E-9</v>
      </c>
      <c r="BQ164" s="10">
        <f>3/24000000*OO[[#This Row],[125 (04JUL1985 12:00:00)-Water Temperature (C)]]*OO[[#This Row],[67]]</f>
        <v>3.1712573779149994E-9</v>
      </c>
      <c r="BR164" s="10">
        <f>3/24000000*OO[[#This Row],[126 (04JUL1985 15:00:00)-Water Temperature (C)]]*OO[[#This Row],[68]]</f>
        <v>2.8457579987199997E-9</v>
      </c>
      <c r="BS164" s="10">
        <f>3/24000000*OO[[#This Row],[127 (04JUL1985 18:00:00)-Water Temperature (C)]]*OO[[#This Row],[69]]</f>
        <v>2.5513557288730003E-9</v>
      </c>
      <c r="BT164" s="10">
        <f>3/24000000*OO[[#This Row],[128 (04JUL1985 21:00:00)-Water Temperature (C)]]*OO[[#This Row],[70]]</f>
        <v>2.2508922952587498E-9</v>
      </c>
      <c r="BU164" s="10">
        <f>3/24000000*OO[[#This Row],[129 (05JUL1985 00:00:00)-Water Temperature (C)]]*OO[[#This Row],[71]]</f>
        <v>1.9515451745279996E-9</v>
      </c>
      <c r="BV164" s="10">
        <f>3/24000000*OO[[#This Row],[130 (05JUL1985 03:00:00)-Water Temperature (C)]]*OO[[#This Row],[72]]</f>
        <v>1.6840052859083751E-9</v>
      </c>
      <c r="BW164" s="10">
        <f>3/24000000*OO[[#This Row],[131 (05JUL1985 06:00:00)-Water Temperature (C)]]*OO[[#This Row],[73]]</f>
        <v>1.4506804918803748E-9</v>
      </c>
      <c r="BX164" s="10">
        <f>3/24000000*OO[[#This Row],[132 (05JUL1985 09:00:00)-Water Temperature (C)]]*OO[[#This Row],[74]]</f>
        <v>1.2876286332802498E-9</v>
      </c>
      <c r="BY164" s="10">
        <f>3/24000000*OO[[#This Row],[133 (05JUL1985 12:00:00)-Water Temperature (C)]]*OO[[#This Row],[75]]</f>
        <v>1.16480729630625E-9</v>
      </c>
      <c r="BZ164" s="10">
        <f>3/24000000*OO[[#This Row],[134 (05JUL1985 15:00:00)-Water Temperature (C)]]*OO[[#This Row],[76]]</f>
        <v>1.0632038988621252E-9</v>
      </c>
      <c r="CA164" s="10">
        <f>3/24000000*OO[[#This Row],[135 (05JUL1985 18:00:00)-Water Temperature (C)]]*OO[[#This Row],[77]]</f>
        <v>9.7305313101349989E-10</v>
      </c>
      <c r="CB164" s="10">
        <f>3/24000000*OO[[#This Row],[136 (05JUL1985 21:00:00)-Water Temperature (C)]]*OO[[#This Row],[78]]</f>
        <v>8.7323438065499993E-10</v>
      </c>
      <c r="CC164" s="10">
        <f>3/24000000*OO[[#This Row],[137 (06JUL1985 00:00:00)-Water Temperature (C)]]*OO[[#This Row],[79]]</f>
        <v>7.7068167198749991E-10</v>
      </c>
      <c r="CD164" s="10">
        <f>3/24000000*OO[[#This Row],[138 (06JUL1985 03:00:00)-Water Temperature (C)]]*OO[[#This Row],[80]]</f>
        <v>6.7803529198750002E-10</v>
      </c>
      <c r="CE164" s="10">
        <f>3/24000000*OO[[#This Row],[139 (06JUL1985 06:00:00)-Water Temperature (C)]]*OO[[#This Row],[81]]</f>
        <v>5.9684250189025013E-10</v>
      </c>
      <c r="CF164" s="10">
        <f>3/24000000*OO[[#This Row],[140 (06JUL1985 09:00:00)-Water Temperature (C)]]*OO[[#This Row],[82]]</f>
        <v>5.4642916061212505E-10</v>
      </c>
      <c r="CG164" s="10">
        <f>3/24000000*OO[[#This Row],[141 (06JUL1985 12:00:00)-Water Temperature (C)]]*OO[[#This Row],[83]]</f>
        <v>5.0960366527649998E-10</v>
      </c>
      <c r="CH164" s="10">
        <f>3/24000000*OO[[#This Row],[142 (06JUL1985 15:00:00)-Water Temperature (C)]]*OO[[#This Row],[84]]</f>
        <v>4.7843039227049989E-10</v>
      </c>
      <c r="CI164" s="10">
        <f>3/24000000*OO[[#This Row],[143 (06JUL1985 18:00:00)-Water Temperature (C)]]*OO[[#This Row],[85]]</f>
        <v>4.4946918712799992E-10</v>
      </c>
      <c r="CJ164" s="10">
        <f>3/24000000*OO[[#This Row],[144 (06JUL1985 21:00:00)-Water Temperature (C)]]*OO[[#This Row],[86]]</f>
        <v>4.1153625902737497E-10</v>
      </c>
      <c r="CK164" s="10">
        <f>3/24000000*OO[[#This Row],[145 (07JUL1985 00:00:00)-Water Temperature (C)]]*OO[[#This Row],[87]]</f>
        <v>3.6868884244500005E-10</v>
      </c>
      <c r="CL164" s="10">
        <f>3/24000000*OO[[#This Row],[146 (07JUL1985 03:00:00)-Water Temperature (C)]]*OO[[#This Row],[88]]</f>
        <v>3.2762478330050001E-10</v>
      </c>
      <c r="CM164" s="10">
        <f>3/24000000*OO[[#This Row],[147 (07JUL1985 06:00:00)-Water Temperature (C)]]*OO[[#This Row],[89]]</f>
        <v>2.8864760026912501E-10</v>
      </c>
      <c r="CN164" s="10">
        <f>3/24000000*OO[[#This Row],[148 (07JUL1985 09:00:00)-Water Temperature (C)]]*OO[[#This Row],[90]]</f>
        <v>2.5712133065684998E-10</v>
      </c>
      <c r="CO164" s="10">
        <f>3/24000000*OO[[#This Row],[149 (07JUL1985 12:00:00)-Water Temperature (C)]]*OO[[#This Row],[91]]</f>
        <v>2.3501922915762502E-10</v>
      </c>
      <c r="CP164" s="10">
        <f>3/24000000*OO[[#This Row],[150 (07JUL1985 15:00:00)-Water Temperature (C)]]*OO[[#This Row],[92]]</f>
        <v>2.2057247925844996E-10</v>
      </c>
      <c r="CQ164" s="10">
        <f>3/24000000*OO[[#This Row],[151 (07JUL1985 18:00:00)-Water Temperature (C)]]*OO[[#This Row],[93]]</f>
        <v>2.0552225514412497E-10</v>
      </c>
      <c r="CR164" s="10">
        <f>3/24000000*OO[[#This Row],[152 (07JUL1985 21:00:00)-Water Temperature (C)]]*OO[[#This Row],[94]]</f>
        <v>1.8964096206828746E-10</v>
      </c>
      <c r="CS164" s="10">
        <f>3/24000000*OO[[#This Row],[153 (08JUL1985 00:00:00)-Water Temperature (C)]]*OO[[#This Row],[95]]</f>
        <v>1.7358378595649998E-10</v>
      </c>
      <c r="CT164" s="10">
        <f>3/24000000*OO[[#This Row],[154 (08JUL1985 03:00:00)-Water Temperature (C)]]*OO[[#This Row],[96]]</f>
        <v>1.56820627824075E-10</v>
      </c>
      <c r="CU164" s="10">
        <f>3/24000000*OO[[#This Row],[155 (08JUL1985 06:00:00)-Water Temperature (C)]]*OO[[#This Row],[97]]</f>
        <v>1.4108531872987501E-10</v>
      </c>
      <c r="CV164" s="10">
        <f>3/24000000*OO[[#This Row],[156 (08JUL1985 09:00:00)-Water Temperature (C)]]*OO[[#This Row],[98]]</f>
        <v>1.3039712704068748E-10</v>
      </c>
      <c r="CW164" s="10">
        <f>3/24000000*OO[[#This Row],[157 (08JUL1985 12:00:00)-Water Temperature (C)]]*OO[[#This Row],[99]]</f>
        <v>1.2319096933564999E-10</v>
      </c>
    </row>
    <row r="165" spans="1:101" x14ac:dyDescent="0.35">
      <c r="A165" t="s">
        <v>170</v>
      </c>
      <c r="B165">
        <v>856.43320000000006</v>
      </c>
      <c r="C165" s="10">
        <f>3/24*OO[[#This Row],[59 (26JUN1985 06:00:00)-Water Temperature (C)]]*OO[[#This Row],[1]]/SUM(OO[1])</f>
        <v>0</v>
      </c>
      <c r="D165" s="10">
        <f>3/24*OO[[#This Row],[60 (26JUN1985 09:00:00)-Water Temperature (C)]]*OO[[#This Row],[2]]/SUM(OO[2])</f>
        <v>0</v>
      </c>
      <c r="E165" s="10">
        <f>3/24*OO[[#This Row],[61 (26JUN1985 12:00:00)-Water Temperature (C)]]*OO[[#This Row],[3]]/SUM(OO[3])</f>
        <v>0</v>
      </c>
      <c r="F165" s="10">
        <f>3/24*OO[[#This Row],[62 (26JUN1985 15:00:00)-Water Temperature (C)]]*OO[[#This Row],[4]]/SUM(OO[4])</f>
        <v>0</v>
      </c>
      <c r="G165" s="10">
        <f>3/24*OO[[#This Row],[63 (26JUN1985 18:00:00)-Water Temperature (C)]]*OO[[#This Row],[5]]/SUM(OO[5])</f>
        <v>1.9275045875474116E-39</v>
      </c>
      <c r="H165" s="10">
        <f>3/24*OO[[#This Row],[64 (26JUN1985 21:00:00)-Water Temperature (C)]]*OO[[#This Row],[6]]/SUM(OO[6])</f>
        <v>1.0337044361540459E-26</v>
      </c>
      <c r="I165" s="10">
        <f>3/24*OO[[#This Row],[65 (27JUN1985 00:00:00)-Water Temperature (C)]]*OO[[#This Row],[7]]/SUM(OO[7])</f>
        <v>1.4931229337464802E-14</v>
      </c>
      <c r="J165" s="10">
        <f>3/24*OO[[#This Row],[66 (27JUN1985 03:00:00)-Water Temperature (C)]]*OO[[#This Row],[8]]/SUM(OO[8])</f>
        <v>5.1751287003507025E-7</v>
      </c>
      <c r="K165" s="10">
        <f>3/24*OO[[#This Row],[67 (27JUN1985 06:00:00)-Water Temperature (C)]]*OO[[#This Row],[9]]/SUM(OO[9])</f>
        <v>3.7333589600468389E-4</v>
      </c>
      <c r="L165" s="10">
        <f>3/24*OO[[#This Row],[68 (27JUN1985 09:00:00)-Water Temperature (C)]]*OO[[#This Row],[10]]/SUM(OO[10])</f>
        <v>1.4038956381129224E-2</v>
      </c>
      <c r="M165" s="10">
        <f>3/24*OO[[#This Row],[69 (27JUN1985 12:00:00)-Water Temperature (C)]]*OO[[#This Row],[11]]/SUM(OO[11])</f>
        <v>7.9519656965288094E-2</v>
      </c>
      <c r="N165" s="10">
        <f>3/24*OO[[#This Row],[70 (27JUN1985 15:00:00)-Water Temperature (C)]]*OO[[#This Row],[12]]/SUM(OO[12])</f>
        <v>0.1114077486289123</v>
      </c>
      <c r="O165" s="10">
        <f>3/24*OO[[#This Row],[71 (27JUN1985 18:00:00)-Water Temperature (C)]]*OO[[#This Row],[13]]/SUM(OO[13])</f>
        <v>5.3620570462972181E-2</v>
      </c>
      <c r="P165" s="10">
        <f>3/24*OO[[#This Row],[72 (27JUN1985 21:00:00)-Water Temperature (C)]]*OO[[#This Row],[14]]/SUM(OO[14])</f>
        <v>1.0918827629258806E-2</v>
      </c>
      <c r="Q165" s="10">
        <f>3/24*OO[[#This Row],[73 (28JUN1985 00:00:00)-Water Temperature (C)]]*OO[[#This Row],[15]]/SUM(OO[15])</f>
        <v>1.1286846748702485E-3</v>
      </c>
      <c r="R165" s="10">
        <f>3/24*OO[[#This Row],[74 (28JUN1985 03:00:00)-Water Temperature (C)]]*OO[[#This Row],[16]]/SUM(OO[16])</f>
        <v>8.3285056972272995E-5</v>
      </c>
      <c r="S165" s="10">
        <f>3/24*OO[[#This Row],[75 (28JUN1985 06:00:00)-Water Temperature (C)]]*OO[[#This Row],[17]]/SUM(OO[17])</f>
        <v>1.7132265077832637E-5</v>
      </c>
      <c r="T165" s="10">
        <f>3/24*OO[[#This Row],[76 (28JUN1985 09:00:00)-Water Temperature (C)]]*OO[[#This Row],[18]]/SUM(OO[18])</f>
        <v>1.2051674355000291E-5</v>
      </c>
      <c r="U165" s="10">
        <f>3/24*OO[[#This Row],[77 (28JUN1985 12:00:00)-Water Temperature (C)]]*OO[[#This Row],[19]]/SUM(OO[19])</f>
        <v>9.9610343692129149E-6</v>
      </c>
      <c r="V165" s="10">
        <f>3/24000000*OO[[#This Row],[78 (28JUN1985 15:00:00)-Water Temperature (C)]]*OO[[#This Row],[20]]</f>
        <v>8.2760388077999996E-6</v>
      </c>
      <c r="W165" s="10">
        <f>3/24000000*OO[[#This Row],[79 (28JUN1985 18:00:00)-Water Temperature (C)]]*OO[[#This Row],[21]]</f>
        <v>6.8834736165824997E-6</v>
      </c>
      <c r="X165" s="10">
        <f>3/24000000*OO[[#This Row],[80 (28JUN1985 21:00:00)-Water Temperature (C)]]*OO[[#This Row],[22]]</f>
        <v>5.632723268305E-6</v>
      </c>
      <c r="Y165" s="10">
        <f>3/24000000*OO[[#This Row],[81 (29JUN1985 00:00:00)-Water Temperature (C)]]*OO[[#This Row],[23]]</f>
        <v>4.4919581069887498E-6</v>
      </c>
      <c r="Z165" s="10">
        <f>3/24000000*OO[[#This Row],[82 (29JUN1985 03:00:00)-Water Temperature (C)]]*OO[[#This Row],[24]]</f>
        <v>3.5637721548899996E-6</v>
      </c>
      <c r="AA165" s="10">
        <f>3/24000000*OO[[#This Row],[83 (29JUN1985 06:00:00)-Water Temperature (C)]]*OO[[#This Row],[25]]</f>
        <v>2.8259194190700002E-6</v>
      </c>
      <c r="AB165" s="10">
        <f>3/24000000*OO[[#This Row],[84 (29JUN1985 09:00:00)-Water Temperature (C)]]*OO[[#This Row],[26]]</f>
        <v>2.3129486381356247E-6</v>
      </c>
      <c r="AC165" s="10">
        <f>3/24000000*OO[[#This Row],[85 (29JUN1985 12:00:00)-Water Temperature (C)]]*OO[[#This Row],[27]]</f>
        <v>1.9331017694799997E-6</v>
      </c>
      <c r="AD165" s="10">
        <f>3/24000000*OO[[#This Row],[86 (29JUN1985 15:00:00)-Water Temperature (C)]]*OO[[#This Row],[28]]</f>
        <v>1.62926795530625E-6</v>
      </c>
      <c r="AE165" s="10">
        <f>3/24000000*OO[[#This Row],[88 (29JUN1985 21:00:00)-Water Temperature (C)]]*OO[[#This Row],[30]]</f>
        <v>1.1224068078620001E-6</v>
      </c>
      <c r="AF165" s="10">
        <f>3/24000000*OO[[#This Row],[88 (29JUN1985 21:00:00)-Water Temperature (C)]]*OO[[#This Row],[30]]</f>
        <v>1.1224068078620001E-6</v>
      </c>
      <c r="AG165" s="10">
        <f>3/24000000*OO[[#This Row],[89 (30JUN1985 00:00:00)-Water Temperature (C)]]*OO[[#This Row],[31]]</f>
        <v>8.9881613362449987E-7</v>
      </c>
      <c r="AH165" s="10">
        <f>3/24000000*OO[[#This Row],[90 (30JUN1985 03:00:00)-Water Temperature (C)]]*OO[[#This Row],[32]]</f>
        <v>7.1489756344599999E-7</v>
      </c>
      <c r="AI165" s="10">
        <f>3/24000000*OO[[#This Row],[91 (30JUN1985 06:00:00)-Water Temperature (C)]]*OO[[#This Row],[33]]</f>
        <v>5.6700789954187492E-7</v>
      </c>
      <c r="AJ165" s="10">
        <f>3/24000000*OO[[#This Row],[92 (30JUN1985 09:00:00)-Water Temperature (C)]]*OO[[#This Row],[34]]</f>
        <v>4.6218049234774997E-7</v>
      </c>
      <c r="AK165" s="10">
        <f>3/24000000*OO[[#This Row],[93 (30JUN1985 12:00:00)-Water Temperature (C)]]*OO[[#This Row],[35]]</f>
        <v>3.8736891840674999E-7</v>
      </c>
      <c r="AL165" s="10">
        <f>3/24000000*OO[[#This Row],[94 (30JUN1985 15:00:00)-Water Temperature (C)]]*OO[[#This Row],[36]]</f>
        <v>3.2818771886499996E-7</v>
      </c>
      <c r="AM165" s="10">
        <f>3/24000000*OO[[#This Row],[95 (30JUN1985 18:00:00)-Water Temperature (C)]]*OO[[#This Row],[37]]</f>
        <v>2.7854160765900001E-7</v>
      </c>
      <c r="AN165" s="10">
        <f>3/24000000*OO[[#This Row],[96 (30JUN1985 21:00:00)-Water Temperature (C)]]*OO[[#This Row],[38]]</f>
        <v>2.3146090508474997E-7</v>
      </c>
      <c r="AO165" s="10">
        <f>3/24000000*OO[[#This Row],[97 (01JUL1985 00:00:00)-Water Temperature (C)]]*OO[[#This Row],[39]]</f>
        <v>1.8865903623026251E-7</v>
      </c>
      <c r="AP165" s="10">
        <f>3/24000000*OO[[#This Row],[98 (01JUL1985 03:00:00)-Water Temperature (C)]]*OO[[#This Row],[40]]</f>
        <v>1.5313915248469997E-7</v>
      </c>
      <c r="AQ165" s="10">
        <f>3/24000000*OO[[#This Row],[99 (01JUL1985 06:00:00)-Water Temperature (C)]]*OO[[#This Row],[41]]</f>
        <v>1.2415807404440001E-7</v>
      </c>
      <c r="AR165" s="10">
        <f>3/24000000*OO[[#This Row],[100 (01JUL1985 09:00:00)-Water Temperature (C)]]*OO[[#This Row],[42]]</f>
        <v>1.0371896611109999E-7</v>
      </c>
      <c r="AS165" s="10">
        <f>3/24000000*OO[[#This Row],[101 (01JUL1985 12:00:00)-Water Temperature (C)]]*OO[[#This Row],[43]]</f>
        <v>8.8853050802949982E-8</v>
      </c>
      <c r="AT165" s="10">
        <f>3/24000000*OO[[#This Row],[102 (01JUL1985 15:00:00)-Water Temperature (C)]]*OO[[#This Row],[44]]</f>
        <v>7.6562598033E-8</v>
      </c>
      <c r="AU165" s="10">
        <f>3/24000000*OO[[#This Row],[103 (01JUL1985 18:00:00)-Water Temperature (C)]]*OO[[#This Row],[45]]</f>
        <v>6.6826168610399993E-8</v>
      </c>
      <c r="AV165" s="10">
        <f>3/24000000*OO[[#This Row],[104 (01JUL1985 21:00:00)-Water Temperature (C)]]*OO[[#This Row],[46]]</f>
        <v>5.7793172433799998E-8</v>
      </c>
      <c r="AW165" s="10">
        <f>3/24000000*OO[[#This Row],[105 (02JUL1985 00:00:00)-Water Temperature (C)]]*OO[[#This Row],[47]]</f>
        <v>4.9954909768199995E-8</v>
      </c>
      <c r="AX165" s="10">
        <f>3/24000000*OO[[#This Row],[106 (02JUL1985 03:00:00)-Water Temperature (C)]]*OO[[#This Row],[48]]</f>
        <v>4.294367000475E-8</v>
      </c>
      <c r="AY165" s="10">
        <f>3/24000000*OO[[#This Row],[107 (02JUL1985 06:00:00)-Water Temperature (C)]]*OO[[#This Row],[49]]</f>
        <v>3.6722988187399998E-8</v>
      </c>
      <c r="AZ165" s="10">
        <f>3/24000000*OO[[#This Row],[108 (02JUL1985 09:00:00)-Water Temperature (C)]]*OO[[#This Row],[50]]</f>
        <v>3.1492815104950003E-8</v>
      </c>
      <c r="BA165" s="10">
        <f>3/24000000*OO[[#This Row],[109 (02JUL1985 12:00:00)-Water Temperature (C)]]*OO[[#This Row],[51]]</f>
        <v>2.7833317493624997E-8</v>
      </c>
      <c r="BB165" s="10">
        <f>3/24000000*OO[[#This Row],[110 (02JUL1985 15:00:00)-Water Temperature (C)]]*OO[[#This Row],[52]]</f>
        <v>2.5277461537363747E-8</v>
      </c>
      <c r="BC165" s="10">
        <f>3/24000000*OO[[#This Row],[111 (02JUL1985 18:00:00)-Water Temperature (C)]]*OO[[#This Row],[53]]</f>
        <v>2.2997055087494998E-8</v>
      </c>
      <c r="BD165" s="10">
        <f>3/24000000*OO[[#This Row],[112 (02JUL1985 21:00:00)-Water Temperature (C)]]*OO[[#This Row],[54]]</f>
        <v>2.0458446035773748E-8</v>
      </c>
      <c r="BE165" s="10">
        <f>3/24000000*OO[[#This Row],[113 (03JUL1985 00:00:00)-Water Temperature (C)]]*OO[[#This Row],[55]]</f>
        <v>1.7708785462500001E-8</v>
      </c>
      <c r="BF165" s="10">
        <f>3/24000000*OO[[#This Row],[114 (03JUL1985 03:00:00)-Water Temperature (C)]]*OO[[#This Row],[56]]</f>
        <v>1.5283667262164998E-8</v>
      </c>
      <c r="BG165" s="10">
        <f>3/24000000*OO[[#This Row],[115 (03JUL1985 06:00:00)-Water Temperature (C)]]*OO[[#This Row],[57]]</f>
        <v>1.3145814170122499E-8</v>
      </c>
      <c r="BH165" s="10">
        <f>3/24000000*OO[[#This Row],[116 (03JUL1985 09:00:00)-Water Temperature (C)]]*OO[[#This Row],[58]]</f>
        <v>1.1530590134344998E-8</v>
      </c>
      <c r="BI165" s="10">
        <f>3/24000000*OO[[#This Row],[117 (03JUL1985 12:00:00)-Water Temperature (C)]]*OO[[#This Row],[59]]</f>
        <v>1.0314280167975002E-8</v>
      </c>
      <c r="BJ165" s="10">
        <f>3/24000000*OO[[#This Row],[118 (03JUL1985 15:00:00)-Water Temperature (C)]]*OO[[#This Row],[60]]</f>
        <v>9.2520941315450001E-9</v>
      </c>
      <c r="BK165" s="10">
        <f>3/24000000*OO[[#This Row],[119 (03JUL1985 18:00:00)-Water Temperature (C)]]*OO[[#This Row],[61]]</f>
        <v>8.2984460169012496E-9</v>
      </c>
      <c r="BL165" s="10">
        <f>3/24000000*OO[[#This Row],[120 (03JUL1985 21:00:00)-Water Temperature (C)]]*OO[[#This Row],[62]]</f>
        <v>7.2967481977500008E-9</v>
      </c>
      <c r="BM165" s="10">
        <f>3/24000000*OO[[#This Row],[121 (04JUL1985 00:00:00)-Water Temperature (C)]]*OO[[#This Row],[63]]</f>
        <v>6.3151503159000001E-9</v>
      </c>
      <c r="BN165" s="10">
        <f>3/24000000*OO[[#This Row],[122 (04JUL1985 03:00:00)-Water Temperature (C)]]*OO[[#This Row],[64]]</f>
        <v>5.4484594294112498E-9</v>
      </c>
      <c r="BO165" s="10">
        <f>3/24000000*OO[[#This Row],[123 (04JUL1985 06:00:00)-Water Temperature (C)]]*OO[[#This Row],[65]]</f>
        <v>4.66751185912375E-9</v>
      </c>
      <c r="BP165" s="10">
        <f>3/24000000*OO[[#This Row],[124 (04JUL1985 09:00:00)-Water Temperature (C)]]*OO[[#This Row],[66]]</f>
        <v>4.0963355170849996E-9</v>
      </c>
      <c r="BQ165" s="10">
        <f>3/24000000*OO[[#This Row],[125 (04JUL1985 12:00:00)-Water Temperature (C)]]*OO[[#This Row],[67]]</f>
        <v>3.6489410069062496E-9</v>
      </c>
      <c r="BR165" s="10">
        <f>3/24000000*OO[[#This Row],[126 (04JUL1985 15:00:00)-Water Temperature (C)]]*OO[[#This Row],[68]]</f>
        <v>3.2703004367799998E-9</v>
      </c>
      <c r="BS165" s="10">
        <f>3/24000000*OO[[#This Row],[127 (04JUL1985 18:00:00)-Water Temperature (C)]]*OO[[#This Row],[69]]</f>
        <v>2.9307042366962494E-9</v>
      </c>
      <c r="BT165" s="10">
        <f>3/24000000*OO[[#This Row],[128 (04JUL1985 21:00:00)-Water Temperature (C)]]*OO[[#This Row],[70]]</f>
        <v>2.5868173502044997E-9</v>
      </c>
      <c r="BU165" s="10">
        <f>3/24000000*OO[[#This Row],[129 (05JUL1985 00:00:00)-Water Temperature (C)]]*OO[[#This Row],[71]]</f>
        <v>2.244575375511875E-9</v>
      </c>
      <c r="BV165" s="10">
        <f>3/24000000*OO[[#This Row],[130 (05JUL1985 03:00:00)-Water Temperature (C)]]*OO[[#This Row],[72]]</f>
        <v>1.9383410293972496E-9</v>
      </c>
      <c r="BW165" s="10">
        <f>3/24000000*OO[[#This Row],[131 (05JUL1985 06:00:00)-Water Temperature (C)]]*OO[[#This Row],[73]]</f>
        <v>1.6701972182674995E-9</v>
      </c>
      <c r="BX165" s="10">
        <f>3/24000000*OO[[#This Row],[132 (05JUL1985 09:00:00)-Water Temperature (C)]]*OO[[#This Row],[74]]</f>
        <v>1.4806714324499998E-9</v>
      </c>
      <c r="BY165" s="10">
        <f>3/24000000*OO[[#This Row],[133 (05JUL1985 12:00:00)-Water Temperature (C)]]*OO[[#This Row],[75]]</f>
        <v>1.3383229610497498E-9</v>
      </c>
      <c r="BZ165" s="10">
        <f>3/24000000*OO[[#This Row],[134 (05JUL1985 15:00:00)-Water Temperature (C)]]*OO[[#This Row],[76]]</f>
        <v>1.2202967032908748E-9</v>
      </c>
      <c r="CA165" s="10">
        <f>3/24000000*OO[[#This Row],[135 (05JUL1985 18:00:00)-Water Temperature (C)]]*OO[[#This Row],[77]]</f>
        <v>1.1160710763221252E-9</v>
      </c>
      <c r="CB165" s="10">
        <f>3/24000000*OO[[#This Row],[136 (05JUL1985 21:00:00)-Water Temperature (C)]]*OO[[#This Row],[78]]</f>
        <v>1.00191933393825E-9</v>
      </c>
      <c r="CC165" s="10">
        <f>3/24000000*OO[[#This Row],[137 (06JUL1985 00:00:00)-Water Temperature (C)]]*OO[[#This Row],[79]]</f>
        <v>8.8456367073449999E-10</v>
      </c>
      <c r="CD165" s="10">
        <f>3/24000000*OO[[#This Row],[138 (06JUL1985 03:00:00)-Water Temperature (C)]]*OO[[#This Row],[80]]</f>
        <v>7.7872719913800014E-10</v>
      </c>
      <c r="CE165" s="10">
        <f>3/24000000*OO[[#This Row],[139 (06JUL1985 06:00:00)-Water Temperature (C)]]*OO[[#This Row],[81]]</f>
        <v>6.85627888422E-10</v>
      </c>
      <c r="CF165" s="10">
        <f>3/24000000*OO[[#This Row],[140 (06JUL1985 09:00:00)-Water Temperature (C)]]*OO[[#This Row],[82]]</f>
        <v>6.2677688475750007E-10</v>
      </c>
      <c r="CG165" s="10">
        <f>3/24000000*OO[[#This Row],[141 (06JUL1985 12:00:00)-Water Temperature (C)]]*OO[[#This Row],[83]]</f>
        <v>5.8401713759399991E-10</v>
      </c>
      <c r="CH165" s="10">
        <f>3/24000000*OO[[#This Row],[142 (06JUL1985 15:00:00)-Water Temperature (C)]]*OO[[#This Row],[84]]</f>
        <v>5.4770752100924997E-10</v>
      </c>
      <c r="CI165" s="10">
        <f>3/24000000*OO[[#This Row],[143 (06JUL1985 18:00:00)-Water Temperature (C)]]*OO[[#This Row],[85]]</f>
        <v>5.1442711120699993E-10</v>
      </c>
      <c r="CJ165" s="10">
        <f>3/24000000*OO[[#This Row],[144 (06JUL1985 21:00:00)-Water Temperature (C)]]*OO[[#This Row],[86]]</f>
        <v>4.7145048569124997E-10</v>
      </c>
      <c r="CK165" s="10">
        <f>3/24000000*OO[[#This Row],[145 (07JUL1985 00:00:00)-Water Temperature (C)]]*OO[[#This Row],[87]]</f>
        <v>4.2270775833824996E-10</v>
      </c>
      <c r="CL165" s="10">
        <f>3/24000000*OO[[#This Row],[146 (07JUL1985 03:00:00)-Water Temperature (C)]]*OO[[#This Row],[88]]</f>
        <v>3.76004904178E-10</v>
      </c>
      <c r="CM165" s="10">
        <f>3/24000000*OO[[#This Row],[147 (07JUL1985 06:00:00)-Water Temperature (C)]]*OO[[#This Row],[89]]</f>
        <v>3.3141333933375005E-10</v>
      </c>
      <c r="CN165" s="10">
        <f>3/24000000*OO[[#This Row],[148 (07JUL1985 09:00:00)-Water Temperature (C)]]*OO[[#This Row],[90]]</f>
        <v>2.94891903406625E-10</v>
      </c>
      <c r="CO165" s="10">
        <f>3/24000000*OO[[#This Row],[149 (07JUL1985 12:00:00)-Water Temperature (C)]]*OO[[#This Row],[91]]</f>
        <v>2.6915953951118749E-10</v>
      </c>
      <c r="CP165" s="10">
        <f>3/24000000*OO[[#This Row],[150 (07JUL1985 15:00:00)-Water Temperature (C)]]*OO[[#This Row],[92]]</f>
        <v>2.5231365230382504E-10</v>
      </c>
      <c r="CQ165" s="10">
        <f>3/24000000*OO[[#This Row],[151 (07JUL1985 18:00:00)-Water Temperature (C)]]*OO[[#This Row],[93]]</f>
        <v>2.3495172409867498E-10</v>
      </c>
      <c r="CR165" s="10">
        <f>3/24000000*OO[[#This Row],[152 (07JUL1985 21:00:00)-Water Temperature (C)]]*OO[[#This Row],[94]]</f>
        <v>2.1675528840803745E-10</v>
      </c>
      <c r="CS165" s="10">
        <f>3/24000000*OO[[#This Row],[153 (08JUL1985 00:00:00)-Water Temperature (C)]]*OO[[#This Row],[95]]</f>
        <v>1.9862446157069999E-10</v>
      </c>
      <c r="CT165" s="10">
        <f>3/24000000*OO[[#This Row],[154 (08JUL1985 03:00:00)-Water Temperature (C)]]*OO[[#This Row],[96]]</f>
        <v>1.7965234436275001E-10</v>
      </c>
      <c r="CU165" s="10">
        <f>3/24000000*OO[[#This Row],[155 (08JUL1985 06:00:00)-Water Temperature (C)]]*OO[[#This Row],[97]]</f>
        <v>1.6165153532519998E-10</v>
      </c>
      <c r="CV165" s="10">
        <f>3/24000000*OO[[#This Row],[156 (08JUL1985 09:00:00)-Water Temperature (C)]]*OO[[#This Row],[98]]</f>
        <v>1.4928515010287499E-10</v>
      </c>
      <c r="CW165" s="10">
        <f>3/24000000*OO[[#This Row],[157 (08JUL1985 12:00:00)-Water Temperature (C)]]*OO[[#This Row],[99]]</f>
        <v>1.4090651599859998E-10</v>
      </c>
    </row>
    <row r="166" spans="1:101" x14ac:dyDescent="0.35">
      <c r="A166" t="s">
        <v>171</v>
      </c>
      <c r="B166">
        <v>849.76409999999998</v>
      </c>
      <c r="C166" s="10">
        <f>3/24*OO[[#This Row],[59 (26JUN1985 06:00:00)-Water Temperature (C)]]*OO[[#This Row],[1]]/SUM(OO[1])</f>
        <v>0</v>
      </c>
      <c r="D166" s="10">
        <f>3/24*OO[[#This Row],[60 (26JUN1985 09:00:00)-Water Temperature (C)]]*OO[[#This Row],[2]]/SUM(OO[2])</f>
        <v>0</v>
      </c>
      <c r="E166" s="10">
        <f>3/24*OO[[#This Row],[61 (26JUN1985 12:00:00)-Water Temperature (C)]]*OO[[#This Row],[3]]/SUM(OO[3])</f>
        <v>0</v>
      </c>
      <c r="F166" s="10">
        <f>3/24*OO[[#This Row],[62 (26JUN1985 15:00:00)-Water Temperature (C)]]*OO[[#This Row],[4]]/SUM(OO[4])</f>
        <v>0</v>
      </c>
      <c r="G166" s="10">
        <f>3/24*OO[[#This Row],[63 (26JUN1985 18:00:00)-Water Temperature (C)]]*OO[[#This Row],[5]]/SUM(OO[5])</f>
        <v>2.5134420037978596E-40</v>
      </c>
      <c r="H166" s="10">
        <f>3/24*OO[[#This Row],[64 (26JUN1985 21:00:00)-Water Temperature (C)]]*OO[[#This Row],[6]]/SUM(OO[6])</f>
        <v>1.3399769463118305E-27</v>
      </c>
      <c r="I166" s="10">
        <f>3/24*OO[[#This Row],[65 (27JUN1985 00:00:00)-Water Temperature (C)]]*OO[[#This Row],[7]]/SUM(OO[7])</f>
        <v>2.2993005672034226E-15</v>
      </c>
      <c r="J166" s="10">
        <f>3/24*OO[[#This Row],[66 (27JUN1985 03:00:00)-Water Temperature (C)]]*OO[[#This Row],[8]]/SUM(OO[8])</f>
        <v>2.2981362481499703E-7</v>
      </c>
      <c r="K166" s="10">
        <f>3/24*OO[[#This Row],[67 (27JUN1985 06:00:00)-Water Temperature (C)]]*OO[[#This Row],[9]]/SUM(OO[9])</f>
        <v>2.2026363670308416E-4</v>
      </c>
      <c r="L166" s="10">
        <f>3/24*OO[[#This Row],[68 (27JUN1985 09:00:00)-Water Temperature (C)]]*OO[[#This Row],[10]]/SUM(OO[10])</f>
        <v>9.8027211792121715E-3</v>
      </c>
      <c r="M166" s="10">
        <f>3/24*OO[[#This Row],[69 (27JUN1985 12:00:00)-Water Temperature (C)]]*OO[[#This Row],[11]]/SUM(OO[11])</f>
        <v>6.298061035714525E-2</v>
      </c>
      <c r="N166" s="10">
        <f>3/24*OO[[#This Row],[70 (27JUN1985 15:00:00)-Water Temperature (C)]]*OO[[#This Row],[12]]/SUM(OO[12])</f>
        <v>9.7540104724920473E-2</v>
      </c>
      <c r="O166" s="10">
        <f>3/24*OO[[#This Row],[71 (27JUN1985 18:00:00)-Water Temperature (C)]]*OO[[#This Row],[13]]/SUM(OO[13])</f>
        <v>5.0979602493483295E-2</v>
      </c>
      <c r="P166" s="10">
        <f>3/24*OO[[#This Row],[72 (27JUN1985 21:00:00)-Water Temperature (C)]]*OO[[#This Row],[14]]/SUM(OO[14])</f>
        <v>1.1122976168435517E-2</v>
      </c>
      <c r="Q166" s="10">
        <f>3/24*OO[[#This Row],[73 (28JUN1985 00:00:00)-Water Temperature (C)]]*OO[[#This Row],[15]]/SUM(OO[15])</f>
        <v>1.2146242686171369E-3</v>
      </c>
      <c r="R166" s="10">
        <f>3/24*OO[[#This Row],[74 (28JUN1985 03:00:00)-Water Temperature (C)]]*OO[[#This Row],[16]]/SUM(OO[16])</f>
        <v>8.9736937832710981E-5</v>
      </c>
      <c r="S166" s="10">
        <f>3/24*OO[[#This Row],[75 (28JUN1985 06:00:00)-Water Temperature (C)]]*OO[[#This Row],[17]]/SUM(OO[17])</f>
        <v>1.5772868187748409E-5</v>
      </c>
      <c r="T166" s="10">
        <f>3/24*OO[[#This Row],[76 (28JUN1985 09:00:00)-Water Temperature (C)]]*OO[[#This Row],[18]]/SUM(OO[18])</f>
        <v>1.059016258871622E-5</v>
      </c>
      <c r="U166" s="10">
        <f>3/24*OO[[#This Row],[77 (28JUN1985 12:00:00)-Water Temperature (C)]]*OO[[#This Row],[19]]/SUM(OO[19])</f>
        <v>8.7313664871746633E-6</v>
      </c>
      <c r="V166" s="10">
        <f>3/24000000*OO[[#This Row],[78 (28JUN1985 15:00:00)-Water Temperature (C)]]*OO[[#This Row],[20]]</f>
        <v>7.2519143510624992E-6</v>
      </c>
      <c r="W166" s="10">
        <f>3/24000000*OO[[#This Row],[79 (28JUN1985 18:00:00)-Water Temperature (C)]]*OO[[#This Row],[21]]</f>
        <v>6.0307568898649991E-6</v>
      </c>
      <c r="X166" s="10">
        <f>3/24000000*OO[[#This Row],[80 (28JUN1985 21:00:00)-Water Temperature (C)]]*OO[[#This Row],[22]]</f>
        <v>4.9380870410249994E-6</v>
      </c>
      <c r="Y166" s="10">
        <f>3/24000000*OO[[#This Row],[81 (29JUN1985 00:00:00)-Water Temperature (C)]]*OO[[#This Row],[23]]</f>
        <v>3.9414894637437499E-6</v>
      </c>
      <c r="Z166" s="10">
        <f>3/24000000*OO[[#This Row],[82 (29JUN1985 03:00:00)-Water Temperature (C)]]*OO[[#This Row],[24]]</f>
        <v>3.1286477525374996E-6</v>
      </c>
      <c r="AA166" s="10">
        <f>3/24000000*OO[[#This Row],[83 (29JUN1985 06:00:00)-Water Temperature (C)]]*OO[[#This Row],[25]]</f>
        <v>2.4818683241024997E-6</v>
      </c>
      <c r="AB166" s="10">
        <f>3/24000000*OO[[#This Row],[84 (29JUN1985 09:00:00)-Water Temperature (C)]]*OO[[#This Row],[26]]</f>
        <v>2.0295838760047497E-6</v>
      </c>
      <c r="AC166" s="10">
        <f>3/24000000*OO[[#This Row],[85 (29JUN1985 12:00:00)-Water Temperature (C)]]*OO[[#This Row],[27]]</f>
        <v>1.6949144916057501E-6</v>
      </c>
      <c r="AD166" s="10">
        <f>3/24000000*OO[[#This Row],[86 (29JUN1985 15:00:00)-Water Temperature (C)]]*OO[[#This Row],[28]]</f>
        <v>1.4272888735010001E-6</v>
      </c>
      <c r="AE166" s="10">
        <f>3/24000000*OO[[#This Row],[88 (29JUN1985 21:00:00)-Water Temperature (C)]]*OO[[#This Row],[30]]</f>
        <v>9.8377475891500006E-7</v>
      </c>
      <c r="AF166" s="10">
        <f>3/24000000*OO[[#This Row],[88 (29JUN1985 21:00:00)-Water Temperature (C)]]*OO[[#This Row],[30]]</f>
        <v>9.8377475891500006E-7</v>
      </c>
      <c r="AG166" s="10">
        <f>3/24000000*OO[[#This Row],[89 (30JUN1985 00:00:00)-Water Temperature (C)]]*OO[[#This Row],[31]]</f>
        <v>7.8826081903912487E-7</v>
      </c>
      <c r="AH166" s="10">
        <f>3/24000000*OO[[#This Row],[90 (30JUN1985 03:00:00)-Water Temperature (C)]]*OO[[#This Row],[32]]</f>
        <v>6.2746731796100001E-7</v>
      </c>
      <c r="AI166" s="10">
        <f>3/24000000*OO[[#This Row],[91 (30JUN1985 06:00:00)-Water Temperature (C)]]*OO[[#This Row],[33]]</f>
        <v>4.9780221814674996E-7</v>
      </c>
      <c r="AJ166" s="10">
        <f>3/24000000*OO[[#This Row],[92 (30JUN1985 09:00:00)-Water Temperature (C)]]*OO[[#This Row],[34]]</f>
        <v>4.0541882936350003E-7</v>
      </c>
      <c r="AK166" s="10">
        <f>3/24000000*OO[[#This Row],[93 (30JUN1985 12:00:00)-Water Temperature (C)]]*OO[[#This Row],[35]]</f>
        <v>3.3951069357549994E-7</v>
      </c>
      <c r="AL166" s="10">
        <f>3/24000000*OO[[#This Row],[94 (30JUN1985 15:00:00)-Water Temperature (C)]]*OO[[#This Row],[36]]</f>
        <v>2.8739146559987498E-7</v>
      </c>
      <c r="AM166" s="10">
        <f>3/24000000*OO[[#This Row],[95 (30JUN1985 18:00:00)-Water Temperature (C)]]*OO[[#This Row],[37]]</f>
        <v>2.4373598932163746E-7</v>
      </c>
      <c r="AN166" s="10">
        <f>3/24000000*OO[[#This Row],[96 (30JUN1985 21:00:00)-Water Temperature (C)]]*OO[[#This Row],[38]]</f>
        <v>2.0256742142617497E-7</v>
      </c>
      <c r="AO166" s="10">
        <f>3/24000000*OO[[#This Row],[97 (01JUL1985 00:00:00)-Water Temperature (C)]]*OO[[#This Row],[39]]</f>
        <v>1.65193415611475E-7</v>
      </c>
      <c r="AP166" s="10">
        <f>3/24000000*OO[[#This Row],[98 (01JUL1985 03:00:00)-Water Temperature (C)]]*OO[[#This Row],[40]]</f>
        <v>1.34160252075E-7</v>
      </c>
      <c r="AQ166" s="10">
        <f>3/24000000*OO[[#This Row],[99 (01JUL1985 06:00:00)-Water Temperature (C)]]*OO[[#This Row],[41]]</f>
        <v>1.0879473445109999E-7</v>
      </c>
      <c r="AR166" s="10">
        <f>3/24000000*OO[[#This Row],[100 (01JUL1985 09:00:00)-Water Temperature (C)]]*OO[[#This Row],[42]]</f>
        <v>9.078261376622501E-8</v>
      </c>
      <c r="AS166" s="10">
        <f>3/24000000*OO[[#This Row],[101 (01JUL1985 12:00:00)-Water Temperature (C)]]*OO[[#This Row],[43]]</f>
        <v>7.7674090314925004E-8</v>
      </c>
      <c r="AT166" s="10">
        <f>3/24000000*OO[[#This Row],[102 (01JUL1985 15:00:00)-Water Temperature (C)]]*OO[[#This Row],[44]]</f>
        <v>6.6835916212749997E-8</v>
      </c>
      <c r="AU166" s="10">
        <f>3/24000000*OO[[#This Row],[103 (01JUL1985 18:00:00)-Water Temperature (C)]]*OO[[#This Row],[45]]</f>
        <v>5.8251755817937494E-8</v>
      </c>
      <c r="AV166" s="10">
        <f>3/24000000*OO[[#This Row],[104 (01JUL1985 21:00:00)-Water Temperature (C)]]*OO[[#This Row],[46]]</f>
        <v>5.0380851124799997E-8</v>
      </c>
      <c r="AW166" s="10">
        <f>3/24000000*OO[[#This Row],[105 (02JUL1985 00:00:00)-Water Temperature (C)]]*OO[[#This Row],[47]]</f>
        <v>4.3561751314549999E-8</v>
      </c>
      <c r="AX166" s="10">
        <f>3/24000000*OO[[#This Row],[106 (02JUL1985 03:00:00)-Water Temperature (C)]]*OO[[#This Row],[48]]</f>
        <v>3.7477356151124998E-8</v>
      </c>
      <c r="AY166" s="10">
        <f>3/24000000*OO[[#This Row],[107 (02JUL1985 06:00:00)-Water Temperature (C)]]*OO[[#This Row],[49]]</f>
        <v>3.2053757973974998E-8</v>
      </c>
      <c r="AZ166" s="10">
        <f>3/24000000*OO[[#This Row],[108 (02JUL1985 09:00:00)-Water Temperature (C)]]*OO[[#This Row],[50]]</f>
        <v>2.7468486583725001E-8</v>
      </c>
      <c r="BA166" s="10">
        <f>3/24000000*OO[[#This Row],[109 (02JUL1985 12:00:00)-Water Temperature (C)]]*OO[[#This Row],[51]]</f>
        <v>2.4243241784349999E-8</v>
      </c>
      <c r="BB166" s="10">
        <f>3/24000000*OO[[#This Row],[110 (02JUL1985 15:00:00)-Water Temperature (C)]]*OO[[#This Row],[52]]</f>
        <v>2.2000788504246252E-8</v>
      </c>
      <c r="BC166" s="10">
        <f>3/24000000*OO[[#This Row],[111 (02JUL1985 18:00:00)-Water Temperature (C)]]*OO[[#This Row],[53]]</f>
        <v>2.0017206335624996E-8</v>
      </c>
      <c r="BD166" s="10">
        <f>3/24000000*OO[[#This Row],[112 (02JUL1985 21:00:00)-Water Temperature (C)]]*OO[[#This Row],[54]]</f>
        <v>1.78122354666E-8</v>
      </c>
      <c r="BE166" s="10">
        <f>3/24000000*OO[[#This Row],[113 (03JUL1985 00:00:00)-Water Temperature (C)]]*OO[[#This Row],[55]]</f>
        <v>1.5428443603499996E-8</v>
      </c>
      <c r="BF166" s="10">
        <f>3/24000000*OO[[#This Row],[114 (03JUL1985 03:00:00)-Water Temperature (C)]]*OO[[#This Row],[56]]</f>
        <v>1.3320702451734999E-8</v>
      </c>
      <c r="BG166" s="10">
        <f>3/24000000*OO[[#This Row],[115 (03JUL1985 06:00:00)-Water Temperature (C)]]*OO[[#This Row],[57]]</f>
        <v>1.1461708499025001E-8</v>
      </c>
      <c r="BH166" s="10">
        <f>3/24000000*OO[[#This Row],[116 (03JUL1985 09:00:00)-Water Temperature (C)]]*OO[[#This Row],[58]]</f>
        <v>1.0048412639842502E-8</v>
      </c>
      <c r="BI166" s="10">
        <f>3/24000000*OO[[#This Row],[117 (03JUL1985 12:00:00)-Water Temperature (C)]]*OO[[#This Row],[59]]</f>
        <v>8.985207489840001E-9</v>
      </c>
      <c r="BJ166" s="10">
        <f>3/24000000*OO[[#This Row],[118 (03JUL1985 15:00:00)-Water Temperature (C)]]*OO[[#This Row],[60]]</f>
        <v>8.0563685344762488E-9</v>
      </c>
      <c r="BK166" s="10">
        <f>3/24000000*OO[[#This Row],[119 (03JUL1985 18:00:00)-Water Temperature (C)]]*OO[[#This Row],[61]]</f>
        <v>7.2240494040750001E-9</v>
      </c>
      <c r="BL166" s="10">
        <f>3/24000000*OO[[#This Row],[120 (03JUL1985 21:00:00)-Water Temperature (C)]]*OO[[#This Row],[62]]</f>
        <v>6.3559979416274997E-9</v>
      </c>
      <c r="BM166" s="10">
        <f>3/24000000*OO[[#This Row],[121 (04JUL1985 00:00:00)-Water Temperature (C)]]*OO[[#This Row],[63]]</f>
        <v>5.5037193870774998E-9</v>
      </c>
      <c r="BN166" s="10">
        <f>3/24000000*OO[[#This Row],[122 (04JUL1985 03:00:00)-Water Temperature (C)]]*OO[[#This Row],[64]]</f>
        <v>4.7517335546175004E-9</v>
      </c>
      <c r="BO166" s="10">
        <f>3/24000000*OO[[#This Row],[123 (04JUL1985 06:00:00)-Water Temperature (C)]]*OO[[#This Row],[65]]</f>
        <v>4.0741713762637494E-9</v>
      </c>
      <c r="BP166" s="10">
        <f>3/24000000*OO[[#This Row],[124 (04JUL1985 09:00:00)-Water Temperature (C)]]*OO[[#This Row],[66]]</f>
        <v>3.5736214186199997E-9</v>
      </c>
      <c r="BQ166" s="10">
        <f>3/24000000*OO[[#This Row],[125 (04JUL1985 12:00:00)-Water Temperature (C)]]*OO[[#This Row],[67]]</f>
        <v>3.1808650213924996E-9</v>
      </c>
      <c r="BR166" s="10">
        <f>3/24000000*OO[[#This Row],[126 (04JUL1985 15:00:00)-Water Temperature (C)]]*OO[[#This Row],[68]]</f>
        <v>2.8479937225162497E-9</v>
      </c>
      <c r="BS166" s="10">
        <f>3/24000000*OO[[#This Row],[127 (04JUL1985 18:00:00)-Water Temperature (C)]]*OO[[#This Row],[69]]</f>
        <v>2.5509056322199997E-9</v>
      </c>
      <c r="BT166" s="10">
        <f>3/24000000*OO[[#This Row],[128 (04JUL1985 21:00:00)-Water Temperature (C)]]*OO[[#This Row],[70]]</f>
        <v>2.2522996514568752E-9</v>
      </c>
      <c r="BU166" s="10">
        <f>3/24000000*OO[[#This Row],[129 (05JUL1985 00:00:00)-Water Temperature (C)]]*OO[[#This Row],[71]]</f>
        <v>1.9556697914962504E-9</v>
      </c>
      <c r="BV166" s="10">
        <f>3/24000000*OO[[#This Row],[130 (05JUL1985 03:00:00)-Water Temperature (C)]]*OO[[#This Row],[72]]</f>
        <v>1.6898578636224999E-9</v>
      </c>
      <c r="BW166" s="10">
        <f>3/24000000*OO[[#This Row],[131 (05JUL1985 06:00:00)-Water Temperature (C)]]*OO[[#This Row],[73]]</f>
        <v>1.4564363491999998E-9</v>
      </c>
      <c r="BX166" s="10">
        <f>3/24000000*OO[[#This Row],[132 (05JUL1985 09:00:00)-Water Temperature (C)]]*OO[[#This Row],[74]]</f>
        <v>1.2900701680875001E-9</v>
      </c>
      <c r="BY166" s="10">
        <f>3/24000000*OO[[#This Row],[133 (05JUL1985 12:00:00)-Water Temperature (C)]]*OO[[#This Row],[75]]</f>
        <v>1.1652631817287499E-9</v>
      </c>
      <c r="BZ166" s="10">
        <f>3/24000000*OO[[#This Row],[134 (05JUL1985 15:00:00)-Water Temperature (C)]]*OO[[#This Row],[76]]</f>
        <v>1.0616294215309999E-9</v>
      </c>
      <c r="CA166" s="10">
        <f>3/24000000*OO[[#This Row],[135 (05JUL1985 18:00:00)-Water Temperature (C)]]*OO[[#This Row],[77]]</f>
        <v>9.7036075082312492E-10</v>
      </c>
      <c r="CB166" s="10">
        <f>3/24000000*OO[[#This Row],[136 (05JUL1985 21:00:00)-Water Temperature (C)]]*OO[[#This Row],[78]]</f>
        <v>8.712554504373749E-10</v>
      </c>
      <c r="CC166" s="10">
        <f>3/24000000*OO[[#This Row],[137 (06JUL1985 00:00:00)-Water Temperature (C)]]*OO[[#This Row],[79]]</f>
        <v>7.6944323626312498E-10</v>
      </c>
      <c r="CD166" s="10">
        <f>3/24000000*OO[[#This Row],[138 (06JUL1985 03:00:00)-Water Temperature (C)]]*OO[[#This Row],[80]]</f>
        <v>6.7770885733687498E-10</v>
      </c>
      <c r="CE166" s="10">
        <f>3/24000000*OO[[#This Row],[139 (06JUL1985 06:00:00)-Water Temperature (C)]]*OO[[#This Row],[81]]</f>
        <v>5.9684453144649993E-10</v>
      </c>
      <c r="CF166" s="10">
        <f>3/24000000*OO[[#This Row],[140 (06JUL1985 09:00:00)-Water Temperature (C)]]*OO[[#This Row],[82]]</f>
        <v>5.4500363613599995E-10</v>
      </c>
      <c r="CG166" s="10">
        <f>3/24000000*OO[[#This Row],[141 (06JUL1985 12:00:00)-Water Temperature (C)]]*OO[[#This Row],[83]]</f>
        <v>5.0746617147450001E-10</v>
      </c>
      <c r="CH166" s="10">
        <f>3/24000000*OO[[#This Row],[142 (06JUL1985 15:00:00)-Water Temperature (C)]]*OO[[#This Row],[84]]</f>
        <v>4.7551288129312499E-10</v>
      </c>
      <c r="CI166" s="10">
        <f>3/24000000*OO[[#This Row],[143 (06JUL1985 18:00:00)-Water Temperature (C)]]*OO[[#This Row],[85]]</f>
        <v>4.464896840745E-10</v>
      </c>
      <c r="CJ166" s="10">
        <f>3/24000000*OO[[#This Row],[144 (06JUL1985 21:00:00)-Water Temperature (C)]]*OO[[#This Row],[86]]</f>
        <v>4.0945092160912497E-10</v>
      </c>
      <c r="CK166" s="10">
        <f>3/24000000*OO[[#This Row],[145 (07JUL1985 00:00:00)-Water Temperature (C)]]*OO[[#This Row],[87]]</f>
        <v>3.6737467785000002E-10</v>
      </c>
      <c r="CL166" s="10">
        <f>3/24000000*OO[[#This Row],[146 (07JUL1985 03:00:00)-Water Temperature (C)]]*OO[[#This Row],[88]]</f>
        <v>3.2702853731599993E-10</v>
      </c>
      <c r="CM166" s="10">
        <f>3/24000000*OO[[#This Row],[147 (07JUL1985 06:00:00)-Water Temperature (C)]]*OO[[#This Row],[89]]</f>
        <v>2.88369441531E-10</v>
      </c>
      <c r="CN166" s="10">
        <f>3/24000000*OO[[#This Row],[148 (07JUL1985 09:00:00)-Water Temperature (C)]]*OO[[#This Row],[90]]</f>
        <v>2.5639383483906245E-10</v>
      </c>
      <c r="CO166" s="10">
        <f>3/24000000*OO[[#This Row],[149 (07JUL1985 12:00:00)-Water Temperature (C)]]*OO[[#This Row],[91]]</f>
        <v>2.3376655005549999E-10</v>
      </c>
      <c r="CP166" s="10">
        <f>3/24000000*OO[[#This Row],[150 (07JUL1985 15:00:00)-Water Temperature (C)]]*OO[[#This Row],[92]]</f>
        <v>2.1891902183999998E-10</v>
      </c>
      <c r="CQ166" s="10">
        <f>3/24000000*OO[[#This Row],[151 (07JUL1985 18:00:00)-Water Temperature (C)]]*OO[[#This Row],[93]]</f>
        <v>2.03742892356575E-10</v>
      </c>
      <c r="CR166" s="10">
        <f>3/24000000*OO[[#This Row],[152 (07JUL1985 21:00:00)-Water Temperature (C)]]*OO[[#This Row],[94]]</f>
        <v>1.8792364156582497E-10</v>
      </c>
      <c r="CS166" s="10">
        <f>3/24000000*OO[[#This Row],[153 (08JUL1985 00:00:00)-Water Temperature (C)]]*OO[[#This Row],[95]]</f>
        <v>1.723433425974E-10</v>
      </c>
      <c r="CT166" s="10">
        <f>3/24000000*OO[[#This Row],[154 (08JUL1985 03:00:00)-Water Temperature (C)]]*OO[[#This Row],[96]]</f>
        <v>1.5603223170697499E-10</v>
      </c>
      <c r="CU166" s="10">
        <f>3/24000000*OO[[#This Row],[155 (08JUL1985 06:00:00)-Water Temperature (C)]]*OO[[#This Row],[97]]</f>
        <v>1.4042163978720001E-10</v>
      </c>
      <c r="CV166" s="10">
        <f>3/24000000*OO[[#This Row],[156 (08JUL1985 09:00:00)-Water Temperature (C)]]*OO[[#This Row],[98]]</f>
        <v>1.2961442138242498E-10</v>
      </c>
      <c r="CW166" s="10">
        <f>3/24000000*OO[[#This Row],[157 (08JUL1985 12:00:00)-Water Temperature (C)]]*OO[[#This Row],[99]]</f>
        <v>1.2225089104818751E-10</v>
      </c>
    </row>
    <row r="167" spans="1:101" x14ac:dyDescent="0.35">
      <c r="A167" t="s">
        <v>172</v>
      </c>
      <c r="B167">
        <v>789.41669999999999</v>
      </c>
      <c r="C167" s="10">
        <f>3/24*OO[[#This Row],[59 (26JUN1985 06:00:00)-Water Temperature (C)]]*OO[[#This Row],[1]]/SUM(OO[1])</f>
        <v>0</v>
      </c>
      <c r="D167" s="10">
        <f>3/24*OO[[#This Row],[60 (26JUN1985 09:00:00)-Water Temperature (C)]]*OO[[#This Row],[2]]/SUM(OO[2])</f>
        <v>0</v>
      </c>
      <c r="E167" s="10">
        <f>3/24*OO[[#This Row],[61 (26JUN1985 12:00:00)-Water Temperature (C)]]*OO[[#This Row],[3]]/SUM(OO[3])</f>
        <v>0</v>
      </c>
      <c r="F167" s="10">
        <f>3/24*OO[[#This Row],[62 (26JUN1985 15:00:00)-Water Temperature (C)]]*OO[[#This Row],[4]]/SUM(OO[4])</f>
        <v>0</v>
      </c>
      <c r="G167" s="10">
        <f>3/24*OO[[#This Row],[63 (26JUN1985 18:00:00)-Water Temperature (C)]]*OO[[#This Row],[5]]/SUM(OO[5])</f>
        <v>2.9188053955329944E-41</v>
      </c>
      <c r="H167" s="10">
        <f>3/24*OO[[#This Row],[64 (26JUN1985 21:00:00)-Water Temperature (C)]]*OO[[#This Row],[6]]/SUM(OO[6])</f>
        <v>1.5615099678887942E-28</v>
      </c>
      <c r="I167" s="10">
        <f>3/24*OO[[#This Row],[65 (27JUN1985 00:00:00)-Water Temperature (C)]]*OO[[#This Row],[7]]/SUM(OO[7])</f>
        <v>3.2308928819740651E-16</v>
      </c>
      <c r="J167" s="10">
        <f>3/24*OO[[#This Row],[66 (27JUN1985 03:00:00)-Water Temperature (C)]]*OO[[#This Row],[8]]/SUM(OO[8])</f>
        <v>1.0495491862216187E-7</v>
      </c>
      <c r="K167" s="10">
        <f>3/24*OO[[#This Row],[67 (27JUN1985 06:00:00)-Water Temperature (C)]]*OO[[#This Row],[9]]/SUM(OO[9])</f>
        <v>1.3258005627826743E-4</v>
      </c>
      <c r="L167" s="10">
        <f>3/24*OO[[#This Row],[68 (27JUN1985 09:00:00)-Water Temperature (C)]]*OO[[#This Row],[10]]/SUM(OO[10])</f>
        <v>6.9388292686544256E-3</v>
      </c>
      <c r="M167" s="10">
        <f>3/24*OO[[#This Row],[69 (27JUN1985 12:00:00)-Water Temperature (C)]]*OO[[#This Row],[11]]/SUM(OO[11])</f>
        <v>5.0387058228827747E-2</v>
      </c>
      <c r="N167" s="10">
        <f>3/24*OO[[#This Row],[70 (27JUN1985 15:00:00)-Water Temperature (C)]]*OO[[#This Row],[12]]/SUM(OO[12])</f>
        <v>8.6049251188807366E-2</v>
      </c>
      <c r="O167" s="10">
        <f>3/24*OO[[#This Row],[71 (27JUN1985 18:00:00)-Water Temperature (C)]]*OO[[#This Row],[13]]/SUM(OO[13])</f>
        <v>4.8870698733212592E-2</v>
      </c>
      <c r="P167" s="10">
        <f>3/24*OO[[#This Row],[72 (27JUN1985 21:00:00)-Water Temperature (C)]]*OO[[#This Row],[14]]/SUM(OO[14])</f>
        <v>1.1435162033162957E-2</v>
      </c>
      <c r="Q167" s="10">
        <f>3/24*OO[[#This Row],[73 (28JUN1985 00:00:00)-Water Temperature (C)]]*OO[[#This Row],[15]]/SUM(OO[15])</f>
        <v>1.3221662933180754E-3</v>
      </c>
      <c r="R167" s="10">
        <f>3/24*OO[[#This Row],[74 (28JUN1985 03:00:00)-Water Temperature (C)]]*OO[[#This Row],[16]]/SUM(OO[16])</f>
        <v>9.8943832251312751E-5</v>
      </c>
      <c r="S167" s="10">
        <f>3/24*OO[[#This Row],[75 (28JUN1985 06:00:00)-Water Temperature (C)]]*OO[[#This Row],[17]]/SUM(OO[17])</f>
        <v>1.4954448956256274E-5</v>
      </c>
      <c r="T167" s="10">
        <f>3/24*OO[[#This Row],[76 (28JUN1985 09:00:00)-Water Temperature (C)]]*OO[[#This Row],[18]]/SUM(OO[18])</f>
        <v>9.4694392520080477E-6</v>
      </c>
      <c r="U167" s="10">
        <f>3/24*OO[[#This Row],[77 (28JUN1985 12:00:00)-Water Temperature (C)]]*OO[[#This Row],[19]]/SUM(OO[19])</f>
        <v>7.7819125159725867E-6</v>
      </c>
      <c r="V167" s="10">
        <f>3/24000000*OO[[#This Row],[78 (28JUN1985 15:00:00)-Water Temperature (C)]]*OO[[#This Row],[20]]</f>
        <v>6.460457772510001E-6</v>
      </c>
      <c r="W167" s="10">
        <f>3/24000000*OO[[#This Row],[79 (28JUN1985 18:00:00)-Water Temperature (C)]]*OO[[#This Row],[21]]</f>
        <v>5.3719135398749997E-6</v>
      </c>
      <c r="X167" s="10">
        <f>3/24000000*OO[[#This Row],[80 (28JUN1985 21:00:00)-Water Temperature (C)]]*OO[[#This Row],[22]]</f>
        <v>4.4005517797499998E-6</v>
      </c>
      <c r="Y167" s="10">
        <f>3/24000000*OO[[#This Row],[81 (29JUN1985 00:00:00)-Water Temperature (C)]]*OO[[#This Row],[23]]</f>
        <v>3.5156940429874992E-6</v>
      </c>
      <c r="Z167" s="10">
        <f>3/24000000*OO[[#This Row],[82 (29JUN1985 03:00:00)-Water Temperature (C)]]*OO[[#This Row],[24]]</f>
        <v>2.7920799267374995E-6</v>
      </c>
      <c r="AA167" s="10">
        <f>3/24000000*OO[[#This Row],[83 (29JUN1985 06:00:00)-Water Temperature (C)]]*OO[[#This Row],[25]]</f>
        <v>2.21584222371075E-6</v>
      </c>
      <c r="AB167" s="10">
        <f>3/24000000*OO[[#This Row],[84 (29JUN1985 09:00:00)-Water Temperature (C)]]*OO[[#This Row],[26]]</f>
        <v>1.8108241148947498E-6</v>
      </c>
      <c r="AC167" s="10">
        <f>3/24000000*OO[[#This Row],[85 (29JUN1985 12:00:00)-Water Temperature (C)]]*OO[[#This Row],[27]]</f>
        <v>1.5110062402999998E-6</v>
      </c>
      <c r="AD167" s="10">
        <f>3/24000000*OO[[#This Row],[86 (29JUN1985 15:00:00)-Water Temperature (C)]]*OO[[#This Row],[28]]</f>
        <v>1.2713328051209998E-6</v>
      </c>
      <c r="AE167" s="10">
        <f>3/24000000*OO[[#This Row],[88 (29JUN1985 21:00:00)-Water Temperature (C)]]*OO[[#This Row],[30]]</f>
        <v>8.7652115060300006E-7</v>
      </c>
      <c r="AF167" s="10">
        <f>3/24000000*OO[[#This Row],[88 (29JUN1985 21:00:00)-Water Temperature (C)]]*OO[[#This Row],[30]]</f>
        <v>8.7652115060300006E-7</v>
      </c>
      <c r="AG167" s="10">
        <f>3/24000000*OO[[#This Row],[89 (30JUN1985 00:00:00)-Water Temperature (C)]]*OO[[#This Row],[31]]</f>
        <v>7.0273411427624999E-7</v>
      </c>
      <c r="AH167" s="10">
        <f>3/24000000*OO[[#This Row],[90 (30JUN1985 03:00:00)-Water Temperature (C)]]*OO[[#This Row],[32]]</f>
        <v>5.5981268611749997E-7</v>
      </c>
      <c r="AI167" s="10">
        <f>3/24000000*OO[[#This Row],[91 (30JUN1985 06:00:00)-Water Temperature (C)]]*OO[[#This Row],[33]]</f>
        <v>4.4431430214412496E-7</v>
      </c>
      <c r="AJ167" s="10">
        <f>3/24000000*OO[[#This Row],[92 (30JUN1985 09:00:00)-Water Temperature (C)]]*OO[[#This Row],[34]]</f>
        <v>3.6158871135287502E-7</v>
      </c>
      <c r="AK167" s="10">
        <f>3/24000000*OO[[#This Row],[93 (30JUN1985 12:00:00)-Water Temperature (C)]]*OO[[#This Row],[35]]</f>
        <v>3.0255448337887506E-7</v>
      </c>
      <c r="AL167" s="10">
        <f>3/24000000*OO[[#This Row],[94 (30JUN1985 15:00:00)-Water Temperature (C)]]*OO[[#This Row],[36]]</f>
        <v>2.5589699765307502E-7</v>
      </c>
      <c r="AM167" s="10">
        <f>3/24000000*OO[[#This Row],[95 (30JUN1985 18:00:00)-Water Temperature (C)]]*OO[[#This Row],[37]]</f>
        <v>2.1685994789384996E-7</v>
      </c>
      <c r="AN167" s="10">
        <f>3/24000000*OO[[#This Row],[96 (30JUN1985 21:00:00)-Water Temperature (C)]]*OO[[#This Row],[38]]</f>
        <v>1.8022380992894999E-7</v>
      </c>
      <c r="AO167" s="10">
        <f>3/24000000*OO[[#This Row],[97 (01JUL1985 00:00:00)-Water Temperature (C)]]*OO[[#This Row],[39]]</f>
        <v>1.470505021671875E-7</v>
      </c>
      <c r="AP167" s="10">
        <f>3/24000000*OO[[#This Row],[98 (01JUL1985 03:00:00)-Water Temperature (C)]]*OO[[#This Row],[40]]</f>
        <v>1.194848846979E-7</v>
      </c>
      <c r="AQ167" s="10">
        <f>3/24000000*OO[[#This Row],[99 (01JUL1985 06:00:00)-Water Temperature (C)]]*OO[[#This Row],[41]]</f>
        <v>9.6920817159074994E-8</v>
      </c>
      <c r="AR167" s="10">
        <f>3/24000000*OO[[#This Row],[100 (01JUL1985 09:00:00)-Water Temperature (C)]]*OO[[#This Row],[42]]</f>
        <v>8.0801959582299994E-8</v>
      </c>
      <c r="AS167" s="10">
        <f>3/24000000*OO[[#This Row],[101 (01JUL1985 12:00:00)-Water Temperature (C)]]*OO[[#This Row],[43]]</f>
        <v>6.9047621252999992E-8</v>
      </c>
      <c r="AT167" s="10">
        <f>3/24000000*OO[[#This Row],[102 (01JUL1985 15:00:00)-Water Temperature (C)]]*OO[[#This Row],[44]]</f>
        <v>5.9331977570887502E-8</v>
      </c>
      <c r="AU167" s="10">
        <f>3/24000000*OO[[#This Row],[103 (01JUL1985 18:00:00)-Water Temperature (C)]]*OO[[#This Row],[45]]</f>
        <v>5.1631277127499992E-8</v>
      </c>
      <c r="AV167" s="10">
        <f>3/24000000*OO[[#This Row],[104 (01JUL1985 21:00:00)-Water Temperature (C)]]*OO[[#This Row],[46]]</f>
        <v>4.4654252596950002E-8</v>
      </c>
      <c r="AW167" s="10">
        <f>3/24000000*OO[[#This Row],[105 (02JUL1985 00:00:00)-Water Temperature (C)]]*OO[[#This Row],[47]]</f>
        <v>3.8621142476799999E-8</v>
      </c>
      <c r="AX167" s="10">
        <f>3/24000000*OO[[#This Row],[106 (02JUL1985 03:00:00)-Water Temperature (C)]]*OO[[#This Row],[48]]</f>
        <v>3.3251841279075E-8</v>
      </c>
      <c r="AY167" s="10">
        <f>3/24000000*OO[[#This Row],[107 (02JUL1985 06:00:00)-Water Temperature (C)]]*OO[[#This Row],[49]]</f>
        <v>2.8446132053462501E-8</v>
      </c>
      <c r="AZ167" s="10">
        <f>3/24000000*OO[[#This Row],[108 (02JUL1985 09:00:00)-Water Temperature (C)]]*OO[[#This Row],[50]]</f>
        <v>2.4361673936806252E-8</v>
      </c>
      <c r="BA167" s="10">
        <f>3/24000000*OO[[#This Row],[109 (02JUL1985 12:00:00)-Water Temperature (C)]]*OO[[#This Row],[51]]</f>
        <v>2.1473734520250001E-8</v>
      </c>
      <c r="BB167" s="10">
        <f>3/24000000*OO[[#This Row],[110 (02JUL1985 15:00:00)-Water Temperature (C)]]*OO[[#This Row],[52]]</f>
        <v>1.9472320463844999E-8</v>
      </c>
      <c r="BC167" s="10">
        <f>3/24000000*OO[[#This Row],[111 (02JUL1985 18:00:00)-Water Temperature (C)]]*OO[[#This Row],[53]]</f>
        <v>1.7716761649781247E-8</v>
      </c>
      <c r="BD167" s="10">
        <f>3/24000000*OO[[#This Row],[112 (02JUL1985 21:00:00)-Water Temperature (C)]]*OO[[#This Row],[54]]</f>
        <v>1.5767277368412498E-8</v>
      </c>
      <c r="BE167" s="10">
        <f>3/24000000*OO[[#This Row],[113 (03JUL1985 00:00:00)-Water Temperature (C)]]*OO[[#This Row],[55]]</f>
        <v>1.3666611388279998E-8</v>
      </c>
      <c r="BF167" s="10">
        <f>3/24000000*OO[[#This Row],[114 (03JUL1985 03:00:00)-Water Temperature (C)]]*OO[[#This Row],[56]]</f>
        <v>1.1803749170869998E-8</v>
      </c>
      <c r="BG167" s="10">
        <f>3/24000000*OO[[#This Row],[115 (03JUL1985 06:00:00)-Water Temperature (C)]]*OO[[#This Row],[57]]</f>
        <v>1.0160304591499999E-8</v>
      </c>
      <c r="BH167" s="10">
        <f>3/24000000*OO[[#This Row],[116 (03JUL1985 09:00:00)-Water Temperature (C)]]*OO[[#This Row],[58]]</f>
        <v>8.9043674522812503E-9</v>
      </c>
      <c r="BI167" s="10">
        <f>3/24000000*OO[[#This Row],[117 (03JUL1985 12:00:00)-Water Temperature (C)]]*OO[[#This Row],[59]]</f>
        <v>7.9592735643750001E-9</v>
      </c>
      <c r="BJ167" s="10">
        <f>3/24000000*OO[[#This Row],[118 (03JUL1985 15:00:00)-Water Temperature (C)]]*OO[[#This Row],[60]]</f>
        <v>7.1331117203937493E-9</v>
      </c>
      <c r="BK167" s="10">
        <f>3/24000000*OO[[#This Row],[119 (03JUL1985 18:00:00)-Water Temperature (C)]]*OO[[#This Row],[61]]</f>
        <v>6.3944664312724993E-9</v>
      </c>
      <c r="BL167" s="10">
        <f>3/24000000*OO[[#This Row],[120 (03JUL1985 21:00:00)-Water Temperature (C)]]*OO[[#This Row],[62]]</f>
        <v>5.628668553917499E-9</v>
      </c>
      <c r="BM167" s="10">
        <f>3/24000000*OO[[#This Row],[121 (04JUL1985 00:00:00)-Water Temperature (C)]]*OO[[#This Row],[63]]</f>
        <v>4.8767273029124992E-9</v>
      </c>
      <c r="BN167" s="10">
        <f>3/24000000*OO[[#This Row],[122 (04JUL1985 03:00:00)-Water Temperature (C)]]*OO[[#This Row],[64]]</f>
        <v>4.2130641655687493E-9</v>
      </c>
      <c r="BO167" s="10">
        <f>3/24000000*OO[[#This Row],[123 (04JUL1985 06:00:00)-Water Temperature (C)]]*OO[[#This Row],[65]]</f>
        <v>3.6155889669499999E-9</v>
      </c>
      <c r="BP167" s="10">
        <f>3/24000000*OO[[#This Row],[124 (04JUL1985 09:00:00)-Water Temperature (C)]]*OO[[#This Row],[66]]</f>
        <v>3.1700963165437497E-9</v>
      </c>
      <c r="BQ167" s="10">
        <f>3/24000000*OO[[#This Row],[125 (04JUL1985 12:00:00)-Water Temperature (C)]]*OO[[#This Row],[67]]</f>
        <v>2.8197565783237498E-9</v>
      </c>
      <c r="BR167" s="10">
        <f>3/24000000*OO[[#This Row],[126 (04JUL1985 15:00:00)-Water Temperature (C)]]*OO[[#This Row],[68]]</f>
        <v>2.5222221547835001E-9</v>
      </c>
      <c r="BS167" s="10">
        <f>3/24000000*OO[[#This Row],[127 (04JUL1985 18:00:00)-Water Temperature (C)]]*OO[[#This Row],[69]]</f>
        <v>2.2575340936410001E-9</v>
      </c>
      <c r="BT167" s="10">
        <f>3/24000000*OO[[#This Row],[128 (04JUL1985 21:00:00)-Water Temperature (C)]]*OO[[#This Row],[70]]</f>
        <v>1.9937553195856253E-9</v>
      </c>
      <c r="BU167" s="10">
        <f>3/24000000*OO[[#This Row],[129 (05JUL1985 00:00:00)-Water Temperature (C)]]*OO[[#This Row],[71]]</f>
        <v>1.7323928495775001E-9</v>
      </c>
      <c r="BV167" s="10">
        <f>3/24000000*OO[[#This Row],[130 (05JUL1985 03:00:00)-Water Temperature (C)]]*OO[[#This Row],[72]]</f>
        <v>1.4978126043465E-9</v>
      </c>
      <c r="BW167" s="10">
        <f>3/24000000*OO[[#This Row],[131 (05JUL1985 06:00:00)-Water Temperature (C)]]*OO[[#This Row],[73]]</f>
        <v>1.2912896759512499E-9</v>
      </c>
      <c r="BX167" s="10">
        <f>3/24000000*OO[[#This Row],[132 (05JUL1985 09:00:00)-Water Temperature (C)]]*OO[[#This Row],[74]]</f>
        <v>1.143004610143375E-9</v>
      </c>
      <c r="BY167" s="10">
        <f>3/24000000*OO[[#This Row],[133 (05JUL1985 12:00:00)-Water Temperature (C)]]*OO[[#This Row],[75]]</f>
        <v>1.0317314885667499E-9</v>
      </c>
      <c r="BZ167" s="10">
        <f>3/24000000*OO[[#This Row],[134 (05JUL1985 15:00:00)-Water Temperature (C)]]*OO[[#This Row],[76]]</f>
        <v>9.3922778766400013E-10</v>
      </c>
      <c r="CA167" s="10">
        <f>3/24000000*OO[[#This Row],[135 (05JUL1985 18:00:00)-Water Temperature (C)]]*OO[[#This Row],[77]]</f>
        <v>8.5789754440500002E-10</v>
      </c>
      <c r="CB167" s="10">
        <f>3/24000000*OO[[#This Row],[136 (05JUL1985 21:00:00)-Water Temperature (C)]]*OO[[#This Row],[78]]</f>
        <v>7.7028480934424985E-10</v>
      </c>
      <c r="CC167" s="10">
        <f>3/24000000*OO[[#This Row],[137 (06JUL1985 00:00:00)-Water Temperature (C)]]*OO[[#This Row],[79]]</f>
        <v>6.8049572438437492E-10</v>
      </c>
      <c r="CD167" s="10">
        <f>3/24000000*OO[[#This Row],[138 (06JUL1985 03:00:00)-Water Temperature (C)]]*OO[[#This Row],[80]]</f>
        <v>5.9963586943200001E-10</v>
      </c>
      <c r="CE167" s="10">
        <f>3/24000000*OO[[#This Row],[139 (06JUL1985 06:00:00)-Water Temperature (C)]]*OO[[#This Row],[81]]</f>
        <v>5.2827312265100004E-10</v>
      </c>
      <c r="CF167" s="10">
        <f>3/24000000*OO[[#This Row],[140 (06JUL1985 09:00:00)-Water Temperature (C)]]*OO[[#This Row],[82]]</f>
        <v>4.819228643315E-10</v>
      </c>
      <c r="CG167" s="10">
        <f>3/24000000*OO[[#This Row],[141 (06JUL1985 12:00:00)-Water Temperature (C)]]*OO[[#This Row],[83]]</f>
        <v>4.4841160761299999E-10</v>
      </c>
      <c r="CH167" s="10">
        <f>3/24000000*OO[[#This Row],[142 (06JUL1985 15:00:00)-Water Temperature (C)]]*OO[[#This Row],[84]]</f>
        <v>4.1984153540199999E-10</v>
      </c>
      <c r="CI167" s="10">
        <f>3/24000000*OO[[#This Row],[143 (06JUL1985 18:00:00)-Water Temperature (C)]]*OO[[#This Row],[85]]</f>
        <v>3.9405031595737492E-10</v>
      </c>
      <c r="CJ167" s="10">
        <f>3/24000000*OO[[#This Row],[144 (06JUL1985 21:00:00)-Water Temperature (C)]]*OO[[#This Row],[86]]</f>
        <v>3.6153654368649994E-10</v>
      </c>
      <c r="CK167" s="10">
        <f>3/24000000*OO[[#This Row],[145 (07JUL1985 00:00:00)-Water Temperature (C)]]*OO[[#This Row],[87]]</f>
        <v>3.2463008245649997E-10</v>
      </c>
      <c r="CL167" s="10">
        <f>3/24000000*OO[[#This Row],[146 (07JUL1985 03:00:00)-Water Temperature (C)]]*OO[[#This Row],[88]]</f>
        <v>2.8917052102319997E-10</v>
      </c>
      <c r="CM167" s="10">
        <f>3/24000000*OO[[#This Row],[147 (07JUL1985 06:00:00)-Water Temperature (C)]]*OO[[#This Row],[89]]</f>
        <v>2.5511677225387498E-10</v>
      </c>
      <c r="CN167" s="10">
        <f>3/24000000*OO[[#This Row],[148 (07JUL1985 09:00:00)-Water Temperature (C)]]*OO[[#This Row],[90]]</f>
        <v>2.266822511635E-10</v>
      </c>
      <c r="CO167" s="10">
        <f>3/24000000*OO[[#This Row],[149 (07JUL1985 12:00:00)-Water Temperature (C)]]*OO[[#This Row],[91]]</f>
        <v>2.0647811280101251E-10</v>
      </c>
      <c r="CP167" s="10">
        <f>3/24000000*OO[[#This Row],[150 (07JUL1985 15:00:00)-Water Temperature (C)]]*OO[[#This Row],[92]]</f>
        <v>1.93169363486925E-10</v>
      </c>
      <c r="CQ167" s="10">
        <f>3/24000000*OO[[#This Row],[151 (07JUL1985 18:00:00)-Water Temperature (C)]]*OO[[#This Row],[93]]</f>
        <v>1.7966971791359999E-10</v>
      </c>
      <c r="CR167" s="10">
        <f>3/24000000*OO[[#This Row],[152 (07JUL1985 21:00:00)-Water Temperature (C)]]*OO[[#This Row],[94]]</f>
        <v>1.6566889012519999E-10</v>
      </c>
      <c r="CS167" s="10">
        <f>3/24000000*OO[[#This Row],[153 (08JUL1985 00:00:00)-Water Temperature (C)]]*OO[[#This Row],[95]]</f>
        <v>1.5203755476067498E-10</v>
      </c>
      <c r="CT167" s="10">
        <f>3/24000000*OO[[#This Row],[154 (08JUL1985 03:00:00)-Water Temperature (C)]]*OO[[#This Row],[96]]</f>
        <v>1.3778421960160001E-10</v>
      </c>
      <c r="CU167" s="10">
        <f>3/24000000*OO[[#This Row],[155 (08JUL1985 06:00:00)-Water Temperature (C)]]*OO[[#This Row],[97]]</f>
        <v>1.2402694049979998E-10</v>
      </c>
      <c r="CV167" s="10">
        <f>3/24000000*OO[[#This Row],[156 (08JUL1985 09:00:00)-Water Temperature (C)]]*OO[[#This Row],[98]]</f>
        <v>1.1443900509078749E-10</v>
      </c>
      <c r="CW167" s="10">
        <f>3/24000000*OO[[#This Row],[157 (08JUL1985 12:00:00)-Water Temperature (C)]]*OO[[#This Row],[99]]</f>
        <v>1.0786242046308749E-10</v>
      </c>
    </row>
    <row r="168" spans="1:101" x14ac:dyDescent="0.35">
      <c r="A168" t="s">
        <v>173</v>
      </c>
      <c r="B168">
        <v>755.44380000000001</v>
      </c>
      <c r="C168" s="10">
        <f>3/24*OO[[#This Row],[59 (26JUN1985 06:00:00)-Water Temperature (C)]]*OO[[#This Row],[1]]/SUM(OO[1])</f>
        <v>0</v>
      </c>
      <c r="D168" s="10">
        <f>3/24*OO[[#This Row],[60 (26JUN1985 09:00:00)-Water Temperature (C)]]*OO[[#This Row],[2]]/SUM(OO[2])</f>
        <v>0</v>
      </c>
      <c r="E168" s="10">
        <f>3/24*OO[[#This Row],[61 (26JUN1985 12:00:00)-Water Temperature (C)]]*OO[[#This Row],[3]]/SUM(OO[3])</f>
        <v>0</v>
      </c>
      <c r="F168" s="10">
        <f>3/24*OO[[#This Row],[62 (26JUN1985 15:00:00)-Water Temperature (C)]]*OO[[#This Row],[4]]/SUM(OO[4])</f>
        <v>0</v>
      </c>
      <c r="G168" s="10">
        <f>3/24*OO[[#This Row],[63 (26JUN1985 18:00:00)-Water Temperature (C)]]*OO[[#This Row],[5]]/SUM(OO[5])</f>
        <v>4.6198769319136597E-42</v>
      </c>
      <c r="H168" s="10">
        <f>3/24*OO[[#This Row],[64 (26JUN1985 21:00:00)-Water Temperature (C)]]*OO[[#This Row],[6]]/SUM(OO[6])</f>
        <v>2.4982637798437596E-29</v>
      </c>
      <c r="I168" s="10">
        <f>3/24*OO[[#This Row],[65 (27JUN1985 00:00:00)-Water Temperature (C)]]*OO[[#This Row],[7]]/SUM(OO[7])</f>
        <v>5.8260242991185958E-17</v>
      </c>
      <c r="J168" s="10">
        <f>3/24*OO[[#This Row],[66 (27JUN1985 03:00:00)-Water Temperature (C)]]*OO[[#This Row],[8]]/SUM(OO[8])</f>
        <v>5.6050116616406588E-8</v>
      </c>
      <c r="K168" s="10">
        <f>3/24*OO[[#This Row],[67 (27JUN1985 06:00:00)-Water Temperature (C)]]*OO[[#This Row],[9]]/SUM(OO[9])</f>
        <v>9.5009039491770244E-5</v>
      </c>
      <c r="L168" s="10">
        <f>3/24*OO[[#This Row],[68 (27JUN1985 09:00:00)-Water Temperature (C)]]*OO[[#This Row],[10]]/SUM(OO[10])</f>
        <v>5.9064092153225823E-3</v>
      </c>
      <c r="M168" s="10">
        <f>3/24*OO[[#This Row],[69 (27JUN1985 12:00:00)-Water Temperature (C)]]*OO[[#This Row],[11]]/SUM(OO[11])</f>
        <v>4.8967013633264715E-2</v>
      </c>
      <c r="N168" s="10">
        <f>3/24*OO[[#This Row],[70 (27JUN1985 15:00:00)-Water Temperature (C)]]*OO[[#This Row],[12]]/SUM(OO[12])</f>
        <v>9.3367326847783191E-2</v>
      </c>
      <c r="O168" s="10">
        <f>3/24*OO[[#This Row],[71 (27JUN1985 18:00:00)-Water Temperature (C)]]*OO[[#This Row],[13]]/SUM(OO[13])</f>
        <v>5.8221631667269784E-2</v>
      </c>
      <c r="P168" s="10">
        <f>3/24*OO[[#This Row],[72 (27JUN1985 21:00:00)-Water Temperature (C)]]*OO[[#This Row],[14]]/SUM(OO[14])</f>
        <v>1.4798823579454971E-2</v>
      </c>
      <c r="Q168" s="10">
        <f>3/24*OO[[#This Row],[73 (28JUN1985 00:00:00)-Water Temperature (C)]]*OO[[#This Row],[15]]/SUM(OO[15])</f>
        <v>1.837184749774886E-3</v>
      </c>
      <c r="R168" s="10">
        <f>3/24*OO[[#This Row],[74 (28JUN1985 03:00:00)-Water Temperature (C)]]*OO[[#This Row],[16]]/SUM(OO[16])</f>
        <v>1.4166469743552692E-4</v>
      </c>
      <c r="S168" s="10">
        <f>3/24*OO[[#This Row],[75 (28JUN1985 06:00:00)-Water Temperature (C)]]*OO[[#This Row],[17]]/SUM(OO[17])</f>
        <v>1.8178537111746733E-5</v>
      </c>
      <c r="T168" s="10">
        <f>3/24*OO[[#This Row],[76 (28JUN1985 09:00:00)-Water Temperature (C)]]*OO[[#This Row],[18]]/SUM(OO[18])</f>
        <v>1.053923551368793E-5</v>
      </c>
      <c r="U168" s="10">
        <f>3/24*OO[[#This Row],[77 (28JUN1985 12:00:00)-Water Temperature (C)]]*OO[[#This Row],[19]]/SUM(OO[19])</f>
        <v>8.6147403174329222E-6</v>
      </c>
      <c r="V168" s="10">
        <f>3/24000000*OO[[#This Row],[78 (28JUN1985 15:00:00)-Water Temperature (C)]]*OO[[#This Row],[20]]</f>
        <v>7.1467292029375007E-6</v>
      </c>
      <c r="W168" s="10">
        <f>3/24000000*OO[[#This Row],[79 (28JUN1985 18:00:00)-Water Temperature (C)]]*OO[[#This Row],[21]]</f>
        <v>5.9416979524725E-6</v>
      </c>
      <c r="X168" s="10">
        <f>3/24000000*OO[[#This Row],[80 (28JUN1985 21:00:00)-Water Temperature (C)]]*OO[[#This Row],[22]]</f>
        <v>4.8678717694162489E-6</v>
      </c>
      <c r="Y168" s="10">
        <f>3/24000000*OO[[#This Row],[81 (29JUN1985 00:00:00)-Water Temperature (C)]]*OO[[#This Row],[23]]</f>
        <v>3.8932531047199998E-6</v>
      </c>
      <c r="Z168" s="10">
        <f>3/24000000*OO[[#This Row],[82 (29JUN1985 03:00:00)-Water Temperature (C)]]*OO[[#This Row],[24]]</f>
        <v>3.0933961936699996E-6</v>
      </c>
      <c r="AA168" s="10">
        <f>3/24000000*OO[[#This Row],[83 (29JUN1985 06:00:00)-Water Temperature (C)]]*OO[[#This Row],[25]]</f>
        <v>2.4564886286059999E-6</v>
      </c>
      <c r="AB168" s="10">
        <f>3/24000000*OO[[#This Row],[84 (29JUN1985 09:00:00)-Water Temperature (C)]]*OO[[#This Row],[26]]</f>
        <v>2.0065602833754999E-6</v>
      </c>
      <c r="AC168" s="10">
        <f>3/24000000*OO[[#This Row],[85 (29JUN1985 12:00:00)-Water Temperature (C)]]*OO[[#This Row],[27]]</f>
        <v>1.6726471166626247E-6</v>
      </c>
      <c r="AD168" s="10">
        <f>3/24000000*OO[[#This Row],[86 (29JUN1985 15:00:00)-Water Temperature (C)]]*OO[[#This Row],[28]]</f>
        <v>1.4057473257666249E-6</v>
      </c>
      <c r="AE168" s="10">
        <f>3/24000000*OO[[#This Row],[88 (29JUN1985 21:00:00)-Water Temperature (C)]]*OO[[#This Row],[30]]</f>
        <v>9.6862317029274995E-7</v>
      </c>
      <c r="AF168" s="10">
        <f>3/24000000*OO[[#This Row],[88 (29JUN1985 21:00:00)-Water Temperature (C)]]*OO[[#This Row],[30]]</f>
        <v>9.6862317029274995E-7</v>
      </c>
      <c r="AG168" s="10">
        <f>3/24000000*OO[[#This Row],[89 (30JUN1985 00:00:00)-Water Temperature (C)]]*OO[[#This Row],[31]]</f>
        <v>7.7700445845449999E-7</v>
      </c>
      <c r="AH168" s="10">
        <f>3/24000000*OO[[#This Row],[90 (30JUN1985 03:00:00)-Water Temperature (C)]]*OO[[#This Row],[32]]</f>
        <v>6.1932748829399997E-7</v>
      </c>
      <c r="AI168" s="10">
        <f>3/24000000*OO[[#This Row],[91 (30JUN1985 06:00:00)-Water Temperature (C)]]*OO[[#This Row],[33]]</f>
        <v>4.9176651293275E-7</v>
      </c>
      <c r="AJ168" s="10">
        <f>3/24000000*OO[[#This Row],[92 (30JUN1985 09:00:00)-Water Temperature (C)]]*OO[[#This Row],[34]]</f>
        <v>3.99928150969E-7</v>
      </c>
      <c r="AK168" s="10">
        <f>3/24000000*OO[[#This Row],[93 (30JUN1985 12:00:00)-Water Temperature (C)]]*OO[[#This Row],[35]]</f>
        <v>3.3425837660800005E-7</v>
      </c>
      <c r="AL168" s="10">
        <f>3/24000000*OO[[#This Row],[94 (30JUN1985 15:00:00)-Water Temperature (C)]]*OO[[#This Row],[36]]</f>
        <v>2.8240444632975E-7</v>
      </c>
      <c r="AM168" s="10">
        <f>3/24000000*OO[[#This Row],[95 (30JUN1985 18:00:00)-Water Temperature (C)]]*OO[[#This Row],[37]]</f>
        <v>2.3903022613128753E-7</v>
      </c>
      <c r="AN168" s="10">
        <f>3/24000000*OO[[#This Row],[96 (30JUN1985 21:00:00)-Water Temperature (C)]]*OO[[#This Row],[38]]</f>
        <v>1.9853984247102495E-7</v>
      </c>
      <c r="AO168" s="10">
        <f>3/24000000*OO[[#This Row],[97 (01JUL1985 00:00:00)-Water Temperature (C)]]*OO[[#This Row],[39]]</f>
        <v>1.620533092523E-7</v>
      </c>
      <c r="AP168" s="10">
        <f>3/24000000*OO[[#This Row],[98 (01JUL1985 03:00:00)-Water Temperature (C)]]*OO[[#This Row],[40]]</f>
        <v>1.31724507189125E-7</v>
      </c>
      <c r="AQ168" s="10">
        <f>3/24000000*OO[[#This Row],[99 (01JUL1985 06:00:00)-Water Temperature (C)]]*OO[[#This Row],[41]]</f>
        <v>1.06876359693675E-7</v>
      </c>
      <c r="AR168" s="10">
        <f>3/24000000*OO[[#This Row],[100 (01JUL1985 09:00:00)-Water Temperature (C)]]*OO[[#This Row],[42]]</f>
        <v>8.9039837478150006E-8</v>
      </c>
      <c r="AS168" s="10">
        <f>3/24000000*OO[[#This Row],[101 (01JUL1985 12:00:00)-Water Temperature (C)]]*OO[[#This Row],[43]]</f>
        <v>7.5963602327399996E-8</v>
      </c>
      <c r="AT168" s="10">
        <f>3/24000000*OO[[#This Row],[102 (01JUL1985 15:00:00)-Water Temperature (C)]]*OO[[#This Row],[44]]</f>
        <v>6.5167852446374992E-8</v>
      </c>
      <c r="AU168" s="10">
        <f>3/24000000*OO[[#This Row],[103 (01JUL1985 18:00:00)-Water Temperature (C)]]*OO[[#This Row],[45]]</f>
        <v>5.6598992930575E-8</v>
      </c>
      <c r="AV168" s="10">
        <f>3/24000000*OO[[#This Row],[104 (01JUL1985 21:00:00)-Water Temperature (C)]]*OO[[#This Row],[46]]</f>
        <v>4.8938926830899996E-8</v>
      </c>
      <c r="AW168" s="10">
        <f>3/24000000*OO[[#This Row],[105 (02JUL1985 00:00:00)-Water Temperature (C)]]*OO[[#This Row],[47]]</f>
        <v>4.2337735542262496E-8</v>
      </c>
      <c r="AX168" s="10">
        <f>3/24000000*OO[[#This Row],[106 (02JUL1985 03:00:00)-Water Temperature (C)]]*OO[[#This Row],[48]]</f>
        <v>3.6479491463799997E-8</v>
      </c>
      <c r="AY168" s="10">
        <f>3/24000000*OO[[#This Row],[107 (02JUL1985 06:00:00)-Water Temperature (C)]]*OO[[#This Row],[49]]</f>
        <v>3.1218709415324996E-8</v>
      </c>
      <c r="AZ168" s="10">
        <f>3/24000000*OO[[#This Row],[108 (02JUL1985 09:00:00)-Water Temperature (C)]]*OO[[#This Row],[50]]</f>
        <v>2.6718821275499999E-8</v>
      </c>
      <c r="BA168" s="10">
        <f>3/24000000*OO[[#This Row],[109 (02JUL1985 12:00:00)-Water Temperature (C)]]*OO[[#This Row],[51]]</f>
        <v>2.3524205643499998E-8</v>
      </c>
      <c r="BB168" s="10">
        <f>3/24000000*OO[[#This Row],[110 (02JUL1985 15:00:00)-Water Temperature (C)]]*OO[[#This Row],[52]]</f>
        <v>2.1312242876152498E-8</v>
      </c>
      <c r="BC168" s="10">
        <f>3/24000000*OO[[#This Row],[111 (02JUL1985 18:00:00)-Water Temperature (C)]]*OO[[#This Row],[53]]</f>
        <v>1.9388402303475001E-8</v>
      </c>
      <c r="BD168" s="10">
        <f>3/24000000*OO[[#This Row],[112 (02JUL1985 21:00:00)-Water Temperature (C)]]*OO[[#This Row],[54]]</f>
        <v>1.7251379252049998E-8</v>
      </c>
      <c r="BE168" s="10">
        <f>3/24000000*OO[[#This Row],[113 (03JUL1985 00:00:00)-Water Temperature (C)]]*OO[[#This Row],[55]]</f>
        <v>1.4964584740728752E-8</v>
      </c>
      <c r="BF168" s="10">
        <f>3/24000000*OO[[#This Row],[114 (03JUL1985 03:00:00)-Water Temperature (C)]]*OO[[#This Row],[56]]</f>
        <v>1.2929866292782501E-8</v>
      </c>
      <c r="BG168" s="10">
        <f>3/24000000*OO[[#This Row],[115 (03JUL1985 06:00:00)-Water Temperature (C)]]*OO[[#This Row],[57]]</f>
        <v>1.113435006244E-8</v>
      </c>
      <c r="BH168" s="10">
        <f>3/24000000*OO[[#This Row],[116 (03JUL1985 09:00:00)-Water Temperature (C)]]*OO[[#This Row],[58]]</f>
        <v>9.7574814299549981E-9</v>
      </c>
      <c r="BI168" s="10">
        <f>3/24000000*OO[[#This Row],[117 (03JUL1985 12:00:00)-Water Temperature (C)]]*OO[[#This Row],[59]]</f>
        <v>8.7168101640199994E-9</v>
      </c>
      <c r="BJ168" s="10">
        <f>3/24000000*OO[[#This Row],[118 (03JUL1985 15:00:00)-Water Temperature (C)]]*OO[[#This Row],[60]]</f>
        <v>7.8080826873700003E-9</v>
      </c>
      <c r="BK168" s="10">
        <f>3/24000000*OO[[#This Row],[119 (03JUL1985 18:00:00)-Water Temperature (C)]]*OO[[#This Row],[61]]</f>
        <v>6.9961184235124988E-9</v>
      </c>
      <c r="BL168" s="10">
        <f>3/24000000*OO[[#This Row],[120 (03JUL1985 21:00:00)-Water Temperature (C)]]*OO[[#This Row],[62]]</f>
        <v>6.1590070141650003E-9</v>
      </c>
      <c r="BM168" s="10">
        <f>3/24000000*OO[[#This Row],[121 (04JUL1985 00:00:00)-Water Temperature (C)]]*OO[[#This Row],[63]]</f>
        <v>5.3397215627249999E-9</v>
      </c>
      <c r="BN168" s="10">
        <f>3/24000000*OO[[#This Row],[122 (04JUL1985 03:00:00)-Water Temperature (C)]]*OO[[#This Row],[64]]</f>
        <v>4.6155435399149998E-9</v>
      </c>
      <c r="BO168" s="10">
        <f>3/24000000*OO[[#This Row],[123 (04JUL1985 06:00:00)-Water Temperature (C)]]*OO[[#This Row],[65]]</f>
        <v>3.9649915095874998E-9</v>
      </c>
      <c r="BP168" s="10">
        <f>3/24000000*OO[[#This Row],[124 (04JUL1985 09:00:00)-Water Temperature (C)]]*OO[[#This Row],[66]]</f>
        <v>3.4754995761849996E-9</v>
      </c>
      <c r="BQ168" s="10">
        <f>3/24000000*OO[[#This Row],[125 (04JUL1985 12:00:00)-Water Temperature (C)]]*OO[[#This Row],[67]]</f>
        <v>3.0889006095274995E-9</v>
      </c>
      <c r="BR168" s="10">
        <f>3/24000000*OO[[#This Row],[126 (04JUL1985 15:00:00)-Water Temperature (C)]]*OO[[#This Row],[68]]</f>
        <v>2.7595040828574998E-9</v>
      </c>
      <c r="BS168" s="10">
        <f>3/24000000*OO[[#This Row],[127 (04JUL1985 18:00:00)-Water Temperature (C)]]*OO[[#This Row],[69]]</f>
        <v>2.4670030685715001E-9</v>
      </c>
      <c r="BT168" s="10">
        <f>3/24000000*OO[[#This Row],[128 (04JUL1985 21:00:00)-Water Temperature (C)]]*OO[[#This Row],[70]]</f>
        <v>2.178749276880875E-9</v>
      </c>
      <c r="BU168" s="10">
        <f>3/24000000*OO[[#This Row],[129 (05JUL1985 00:00:00)-Water Temperature (C)]]*OO[[#This Row],[71]]</f>
        <v>1.8943759498229997E-9</v>
      </c>
      <c r="BV168" s="10">
        <f>3/24000000*OO[[#This Row],[130 (05JUL1985 03:00:00)-Water Temperature (C)]]*OO[[#This Row],[72]]</f>
        <v>1.638576112678625E-9</v>
      </c>
      <c r="BW168" s="10">
        <f>3/24000000*OO[[#This Row],[131 (05JUL1985 06:00:00)-Water Temperature (C)]]*OO[[#This Row],[73]]</f>
        <v>1.4131758960777498E-9</v>
      </c>
      <c r="BX168" s="10">
        <f>3/24000000*OO[[#This Row],[132 (05JUL1985 09:00:00)-Water Temperature (C)]]*OO[[#This Row],[74]]</f>
        <v>1.2501352855507499E-9</v>
      </c>
      <c r="BY168" s="10">
        <f>3/24000000*OO[[#This Row],[133 (05JUL1985 12:00:00)-Water Temperature (C)]]*OO[[#This Row],[75]]</f>
        <v>1.1274527757899998E-9</v>
      </c>
      <c r="BZ168" s="10">
        <f>3/24000000*OO[[#This Row],[134 (05JUL1985 15:00:00)-Water Temperature (C)]]*OO[[#This Row],[76]]</f>
        <v>1.0253458581392499E-9</v>
      </c>
      <c r="CA168" s="10">
        <f>3/24000000*OO[[#This Row],[135 (05JUL1985 18:00:00)-Water Temperature (C)]]*OO[[#This Row],[77]]</f>
        <v>9.3565772285999995E-10</v>
      </c>
      <c r="CB168" s="10">
        <f>3/24000000*OO[[#This Row],[136 (05JUL1985 21:00:00)-Water Temperature (C)]]*OO[[#This Row],[78]]</f>
        <v>8.3976049108875003E-10</v>
      </c>
      <c r="CC168" s="10">
        <f>3/24000000*OO[[#This Row],[137 (06JUL1985 00:00:00)-Water Temperature (C)]]*OO[[#This Row],[79]]</f>
        <v>7.4208220745062491E-10</v>
      </c>
      <c r="CD168" s="10">
        <f>3/24000000*OO[[#This Row],[138 (06JUL1985 03:00:00)-Water Temperature (C)]]*OO[[#This Row],[80]]</f>
        <v>6.5414685440749995E-10</v>
      </c>
      <c r="CE168" s="10">
        <f>3/24000000*OO[[#This Row],[139 (06JUL1985 06:00:00)-Water Temperature (C)]]*OO[[#This Row],[81]]</f>
        <v>5.7658208227199998E-10</v>
      </c>
      <c r="CF168" s="10">
        <f>3/24000000*OO[[#This Row],[140 (06JUL1985 09:00:00)-Water Temperature (C)]]*OO[[#This Row],[82]]</f>
        <v>5.25539191403E-10</v>
      </c>
      <c r="CG168" s="10">
        <f>3/24000000*OO[[#This Row],[141 (06JUL1985 12:00:00)-Water Temperature (C)]]*OO[[#This Row],[83]]</f>
        <v>4.8856974944662488E-10</v>
      </c>
      <c r="CH168" s="10">
        <f>3/24000000*OO[[#This Row],[142 (06JUL1985 15:00:00)-Water Temperature (C)]]*OO[[#This Row],[84]]</f>
        <v>4.5697345997012496E-10</v>
      </c>
      <c r="CI168" s="10">
        <f>3/24000000*OO[[#This Row],[143 (06JUL1985 18:00:00)-Water Temperature (C)]]*OO[[#This Row],[85]]</f>
        <v>4.28607129795E-10</v>
      </c>
      <c r="CJ168" s="10">
        <f>3/24000000*OO[[#This Row],[144 (06JUL1985 21:00:00)-Water Temperature (C)]]*OO[[#This Row],[86]]</f>
        <v>3.9328069712475E-10</v>
      </c>
      <c r="CK168" s="10">
        <f>3/24000000*OO[[#This Row],[145 (07JUL1985 00:00:00)-Water Temperature (C)]]*OO[[#This Row],[87]]</f>
        <v>3.5343141660199995E-10</v>
      </c>
      <c r="CL168" s="10">
        <f>3/24000000*OO[[#This Row],[146 (07JUL1985 03:00:00)-Water Temperature (C)]]*OO[[#This Row],[88]]</f>
        <v>3.1499358189649998E-10</v>
      </c>
      <c r="CM168" s="10">
        <f>3/24000000*OO[[#This Row],[147 (07JUL1985 06:00:00)-Water Temperature (C)]]*OO[[#This Row],[89]]</f>
        <v>2.7806370634875002E-10</v>
      </c>
      <c r="CN168" s="10">
        <f>3/24000000*OO[[#This Row],[148 (07JUL1985 09:00:00)-Water Temperature (C)]]*OO[[#This Row],[90]]</f>
        <v>2.4690375270400002E-10</v>
      </c>
      <c r="CO168" s="10">
        <f>3/24000000*OO[[#This Row],[149 (07JUL1985 12:00:00)-Water Temperature (C)]]*OO[[#This Row],[91]]</f>
        <v>2.2468326688569997E-10</v>
      </c>
      <c r="CP168" s="10">
        <f>3/24000000*OO[[#This Row],[150 (07JUL1985 15:00:00)-Water Temperature (C)]]*OO[[#This Row],[92]]</f>
        <v>2.0995545955124998E-10</v>
      </c>
      <c r="CQ168" s="10">
        <f>3/24000000*OO[[#This Row],[151 (07JUL1985 18:00:00)-Water Temperature (C)]]*OO[[#This Row],[93]]</f>
        <v>1.951038906722125E-10</v>
      </c>
      <c r="CR168" s="10">
        <f>3/24000000*OO[[#This Row],[152 (07JUL1985 21:00:00)-Water Temperature (C)]]*OO[[#This Row],[94]]</f>
        <v>1.7979442482510002E-10</v>
      </c>
      <c r="CS168" s="10">
        <f>3/24000000*OO[[#This Row],[153 (08JUL1985 00:00:00)-Water Temperature (C)]]*OO[[#This Row],[95]]</f>
        <v>1.6509728384040001E-10</v>
      </c>
      <c r="CT168" s="10">
        <f>3/24000000*OO[[#This Row],[154 (08JUL1985 03:00:00)-Water Temperature (C)]]*OO[[#This Row],[96]]</f>
        <v>1.497771965010125E-10</v>
      </c>
      <c r="CU168" s="10">
        <f>3/24000000*OO[[#This Row],[155 (08JUL1985 06:00:00)-Water Temperature (C)]]*OO[[#This Row],[97]]</f>
        <v>1.348703979739E-10</v>
      </c>
      <c r="CV168" s="10">
        <f>3/24000000*OO[[#This Row],[156 (08JUL1985 09:00:00)-Water Temperature (C)]]*OO[[#This Row],[98]]</f>
        <v>1.2441699290912499E-10</v>
      </c>
      <c r="CW168" s="10">
        <f>3/24000000*OO[[#This Row],[157 (08JUL1985 12:00:00)-Water Temperature (C)]]*OO[[#This Row],[99]]</f>
        <v>1.1717451909366249E-10</v>
      </c>
    </row>
    <row r="169" spans="1:101" x14ac:dyDescent="0.35">
      <c r="A169" t="s">
        <v>174</v>
      </c>
      <c r="B169">
        <v>878.95479999999998</v>
      </c>
      <c r="C169" s="10">
        <f>3/24*OO[[#This Row],[59 (26JUN1985 06:00:00)-Water Temperature (C)]]*OO[[#This Row],[1]]/SUM(OO[1])</f>
        <v>0</v>
      </c>
      <c r="D169" s="10">
        <f>3/24*OO[[#This Row],[60 (26JUN1985 09:00:00)-Water Temperature (C)]]*OO[[#This Row],[2]]/SUM(OO[2])</f>
        <v>0</v>
      </c>
      <c r="E169" s="10">
        <f>3/24*OO[[#This Row],[61 (26JUN1985 12:00:00)-Water Temperature (C)]]*OO[[#This Row],[3]]/SUM(OO[3])</f>
        <v>0</v>
      </c>
      <c r="F169" s="10">
        <f>3/24*OO[[#This Row],[62 (26JUN1985 15:00:00)-Water Temperature (C)]]*OO[[#This Row],[4]]/SUM(OO[4])</f>
        <v>0</v>
      </c>
      <c r="G169" s="10">
        <f>3/24*OO[[#This Row],[63 (26JUN1985 18:00:00)-Water Temperature (C)]]*OO[[#This Row],[5]]/SUM(OO[5])</f>
        <v>8.5345449304433196E-43</v>
      </c>
      <c r="H169" s="10">
        <f>3/24*OO[[#This Row],[64 (26JUN1985 21:00:00)-Water Temperature (C)]]*OO[[#This Row],[6]]/SUM(OO[6])</f>
        <v>4.6865762000249696E-30</v>
      </c>
      <c r="I169" s="10">
        <f>3/24*OO[[#This Row],[65 (27JUN1985 00:00:00)-Water Temperature (C)]]*OO[[#This Row],[7]]/SUM(OO[7])</f>
        <v>1.2216042779017346E-17</v>
      </c>
      <c r="J169" s="10">
        <f>3/24*OO[[#This Row],[66 (27JUN1985 03:00:00)-Water Temperature (C)]]*OO[[#This Row],[8]]/SUM(OO[8])</f>
        <v>2.846627426986918E-8</v>
      </c>
      <c r="K169" s="10">
        <f>3/24*OO[[#This Row],[67 (27JUN1985 06:00:00)-Water Temperature (C)]]*OO[[#This Row],[9]]/SUM(OO[9])</f>
        <v>6.6514808273026208E-5</v>
      </c>
      <c r="L169" s="10">
        <f>3/24*OO[[#This Row],[68 (27JUN1985 09:00:00)-Water Temperature (C)]]*OO[[#This Row],[10]]/SUM(OO[10])</f>
        <v>4.9573712248395458E-3</v>
      </c>
      <c r="M169" s="10">
        <f>3/24*OO[[#This Row],[69 (27JUN1985 12:00:00)-Water Temperature (C)]]*OO[[#This Row],[11]]/SUM(OO[11])</f>
        <v>4.722993909568203E-2</v>
      </c>
      <c r="N169" s="10">
        <f>3/24*OO[[#This Row],[70 (27JUN1985 15:00:00)-Water Temperature (C)]]*OO[[#This Row],[12]]/SUM(OO[12])</f>
        <v>0.10111840344034524</v>
      </c>
      <c r="O169" s="10">
        <f>3/24*OO[[#This Row],[71 (27JUN1985 18:00:00)-Water Temperature (C)]]*OO[[#This Row],[13]]/SUM(OO[13])</f>
        <v>6.9565424772309314E-2</v>
      </c>
      <c r="P169" s="10">
        <f>3/24*OO[[#This Row],[72 (27JUN1985 21:00:00)-Water Temperature (C)]]*OO[[#This Row],[14]]/SUM(OO[14])</f>
        <v>1.9293946283918364E-2</v>
      </c>
      <c r="Q169" s="10">
        <f>3/24*OO[[#This Row],[73 (28JUN1985 00:00:00)-Water Temperature (C)]]*OO[[#This Row],[15]]/SUM(OO[15])</f>
        <v>2.5833831539137115E-3</v>
      </c>
      <c r="R169" s="10">
        <f>3/24*OO[[#This Row],[74 (28JUN1985 03:00:00)-Water Temperature (C)]]*OO[[#This Row],[16]]/SUM(OO[16])</f>
        <v>2.0760325566477247E-4</v>
      </c>
      <c r="S169" s="10">
        <f>3/24*OO[[#This Row],[75 (28JUN1985 06:00:00)-Water Temperature (C)]]*OO[[#This Row],[17]]/SUM(OO[17])</f>
        <v>2.296705449876067E-5</v>
      </c>
      <c r="T169" s="10">
        <f>3/24*OO[[#This Row],[76 (28JUN1985 09:00:00)-Water Temperature (C)]]*OO[[#This Row],[18]]/SUM(OO[18])</f>
        <v>1.1873586252287014E-5</v>
      </c>
      <c r="U169" s="10">
        <f>3/24*OO[[#This Row],[77 (28JUN1985 12:00:00)-Water Temperature (C)]]*OO[[#This Row],[19]]/SUM(OO[19])</f>
        <v>9.6272783428334666E-6</v>
      </c>
      <c r="V169" s="10">
        <f>3/24000000*OO[[#This Row],[78 (28JUN1985 15:00:00)-Water Temperature (C)]]*OO[[#This Row],[20]]</f>
        <v>7.9797347965987511E-6</v>
      </c>
      <c r="W169" s="10">
        <f>3/24000000*OO[[#This Row],[79 (28JUN1985 18:00:00)-Water Temperature (C)]]*OO[[#This Row],[21]]</f>
        <v>6.6333888167225004E-6</v>
      </c>
      <c r="X169" s="10">
        <f>3/24000000*OO[[#This Row],[80 (28JUN1985 21:00:00)-Water Temperature (C)]]*OO[[#This Row],[22]]</f>
        <v>5.4343858761675008E-6</v>
      </c>
      <c r="Y169" s="10">
        <f>3/24000000*OO[[#This Row],[81 (29JUN1985 00:00:00)-Water Temperature (C)]]*OO[[#This Row],[23]]</f>
        <v>4.3515039870974993E-6</v>
      </c>
      <c r="Z169" s="10">
        <f>3/24000000*OO[[#This Row],[82 (29JUN1985 03:00:00)-Water Temperature (C)]]*OO[[#This Row],[24]]</f>
        <v>3.4592903821612502E-6</v>
      </c>
      <c r="AA169" s="10">
        <f>3/24000000*OO[[#This Row],[83 (29JUN1985 06:00:00)-Water Temperature (C)]]*OO[[#This Row],[25]]</f>
        <v>2.7491057937375E-6</v>
      </c>
      <c r="AB169" s="10">
        <f>3/24000000*OO[[#This Row],[84 (29JUN1985 09:00:00)-Water Temperature (C)]]*OO[[#This Row],[26]]</f>
        <v>2.2451257975343751E-6</v>
      </c>
      <c r="AC169" s="10">
        <f>3/24000000*OO[[#This Row],[85 (29JUN1985 12:00:00)-Water Temperature (C)]]*OO[[#This Row],[27]]</f>
        <v>1.8697259473874999E-6</v>
      </c>
      <c r="AD169" s="10">
        <f>3/24000000*OO[[#This Row],[86 (29JUN1985 15:00:00)-Water Temperature (C)]]*OO[[#This Row],[28]]</f>
        <v>1.56979652935875E-6</v>
      </c>
      <c r="AE169" s="10">
        <f>3/24000000*OO[[#This Row],[88 (29JUN1985 21:00:00)-Water Temperature (C)]]*OO[[#This Row],[30]]</f>
        <v>1.0810569306524999E-6</v>
      </c>
      <c r="AF169" s="10">
        <f>3/24000000*OO[[#This Row],[88 (29JUN1985 21:00:00)-Water Temperature (C)]]*OO[[#This Row],[30]]</f>
        <v>1.0810569306524999E-6</v>
      </c>
      <c r="AG169" s="10">
        <f>3/24000000*OO[[#This Row],[89 (30JUN1985 00:00:00)-Water Temperature (C)]]*OO[[#This Row],[31]]</f>
        <v>8.6790686865849995E-7</v>
      </c>
      <c r="AH169" s="10">
        <f>3/24000000*OO[[#This Row],[90 (30JUN1985 03:00:00)-Water Temperature (C)]]*OO[[#This Row],[32]]</f>
        <v>6.9233343900599995E-7</v>
      </c>
      <c r="AI169" s="10">
        <f>3/24000000*OO[[#This Row],[91 (30JUN1985 06:00:00)-Water Temperature (C)]]*OO[[#This Row],[33]]</f>
        <v>5.5014444226849991E-7</v>
      </c>
      <c r="AJ169" s="10">
        <f>3/24000000*OO[[#This Row],[92 (30JUN1985 09:00:00)-Water Temperature (C)]]*OO[[#This Row],[34]]</f>
        <v>4.4724847081249994E-7</v>
      </c>
      <c r="AK169" s="10">
        <f>3/24000000*OO[[#This Row],[93 (30JUN1985 12:00:00)-Water Temperature (C)]]*OO[[#This Row],[35]]</f>
        <v>3.7345337421187503E-7</v>
      </c>
      <c r="AL169" s="10">
        <f>3/24000000*OO[[#This Row],[94 (30JUN1985 15:00:00)-Water Temperature (C)]]*OO[[#This Row],[36]]</f>
        <v>3.1523106537999999E-7</v>
      </c>
      <c r="AM169" s="10">
        <f>3/24000000*OO[[#This Row],[95 (30JUN1985 18:00:00)-Water Temperature (C)]]*OO[[#This Row],[37]]</f>
        <v>2.6652200621112503E-7</v>
      </c>
      <c r="AN169" s="10">
        <f>3/24000000*OO[[#This Row],[96 (30JUN1985 21:00:00)-Water Temperature (C)]]*OO[[#This Row],[38]]</f>
        <v>2.2125498066457497E-7</v>
      </c>
      <c r="AO169" s="10">
        <f>3/24000000*OO[[#This Row],[97 (01JUL1985 00:00:00)-Water Temperature (C)]]*OO[[#This Row],[39]]</f>
        <v>1.8068743912800001E-7</v>
      </c>
      <c r="AP169" s="10">
        <f>3/24000000*OO[[#This Row],[98 (01JUL1985 03:00:00)-Water Temperature (C)]]*OO[[#This Row],[40]]</f>
        <v>1.4694899726205001E-7</v>
      </c>
      <c r="AQ169" s="10">
        <f>3/24000000*OO[[#This Row],[99 (01JUL1985 06:00:00)-Water Temperature (C)]]*OO[[#This Row],[41]]</f>
        <v>1.192884474096E-7</v>
      </c>
      <c r="AR169" s="10">
        <f>3/24000000*OO[[#This Row],[100 (01JUL1985 09:00:00)-Water Temperature (C)]]*OO[[#This Row],[42]]</f>
        <v>9.93462175806375E-8</v>
      </c>
      <c r="AS169" s="10">
        <f>3/24000000*OO[[#This Row],[101 (01JUL1985 12:00:00)-Water Temperature (C)]]*OO[[#This Row],[43]]</f>
        <v>8.4620694615049988E-8</v>
      </c>
      <c r="AT169" s="10">
        <f>3/24000000*OO[[#This Row],[102 (01JUL1985 15:00:00)-Water Temperature (C)]]*OO[[#This Row],[44]]</f>
        <v>7.2472840244524997E-8</v>
      </c>
      <c r="AU169" s="10">
        <f>3/24000000*OO[[#This Row],[103 (01JUL1985 18:00:00)-Water Temperature (C)]]*OO[[#This Row],[45]]</f>
        <v>6.2818519069999998E-8</v>
      </c>
      <c r="AV169" s="10">
        <f>3/24000000*OO[[#This Row],[104 (01JUL1985 21:00:00)-Water Temperature (C)]]*OO[[#This Row],[46]]</f>
        <v>5.4295914556000008E-8</v>
      </c>
      <c r="AW169" s="10">
        <f>3/24000000*OO[[#This Row],[105 (02JUL1985 00:00:00)-Water Temperature (C)]]*OO[[#This Row],[47]]</f>
        <v>4.6983416094199995E-8</v>
      </c>
      <c r="AX169" s="10">
        <f>3/24000000*OO[[#This Row],[106 (02JUL1985 03:00:00)-Water Temperature (C)]]*OO[[#This Row],[48]]</f>
        <v>4.0515811092112503E-8</v>
      </c>
      <c r="AY169" s="10">
        <f>3/24000000*OO[[#This Row],[107 (02JUL1985 06:00:00)-Water Temperature (C)]]*OO[[#This Row],[49]]</f>
        <v>3.4689639900825001E-8</v>
      </c>
      <c r="AZ169" s="10">
        <f>3/24000000*OO[[#This Row],[108 (02JUL1985 09:00:00)-Water Temperature (C)]]*OO[[#This Row],[50]]</f>
        <v>2.9672514840600001E-8</v>
      </c>
      <c r="BA169" s="10">
        <f>3/24000000*OO[[#This Row],[109 (02JUL1985 12:00:00)-Water Temperature (C)]]*OO[[#This Row],[51]]</f>
        <v>2.60957491990375E-8</v>
      </c>
      <c r="BB169" s="10">
        <f>3/24000000*OO[[#This Row],[110 (02JUL1985 15:00:00)-Water Temperature (C)]]*OO[[#This Row],[52]]</f>
        <v>2.3617946706919999E-8</v>
      </c>
      <c r="BC169" s="10">
        <f>3/24000000*OO[[#This Row],[111 (02JUL1985 18:00:00)-Water Temperature (C)]]*OO[[#This Row],[53]]</f>
        <v>2.1482535983317496E-8</v>
      </c>
      <c r="BD169" s="10">
        <f>3/24000000*OO[[#This Row],[112 (02JUL1985 21:00:00)-Water Temperature (C)]]*OO[[#This Row],[54]]</f>
        <v>1.9108894117460003E-8</v>
      </c>
      <c r="BE169" s="10">
        <f>3/24000000*OO[[#This Row],[113 (03JUL1985 00:00:00)-Water Temperature (C)]]*OO[[#This Row],[55]]</f>
        <v>1.6588966208587498E-8</v>
      </c>
      <c r="BF169" s="10">
        <f>3/24000000*OO[[#This Row],[114 (03JUL1985 03:00:00)-Water Temperature (C)]]*OO[[#This Row],[56]]</f>
        <v>1.4339372786225001E-8</v>
      </c>
      <c r="BG169" s="10">
        <f>3/24000000*OO[[#This Row],[115 (03JUL1985 06:00:00)-Water Temperature (C)]]*OO[[#This Row],[57]]</f>
        <v>1.2354030358582502E-8</v>
      </c>
      <c r="BH169" s="10">
        <f>3/24000000*OO[[#This Row],[116 (03JUL1985 09:00:00)-Water Temperature (C)]]*OO[[#This Row],[58]]</f>
        <v>1.0828068707326249E-8</v>
      </c>
      <c r="BI169" s="10">
        <f>3/24000000*OO[[#This Row],[117 (03JUL1985 12:00:00)-Water Temperature (C)]]*OO[[#This Row],[59]]</f>
        <v>9.6671752346324982E-9</v>
      </c>
      <c r="BJ169" s="10">
        <f>3/24000000*OO[[#This Row],[118 (03JUL1985 15:00:00)-Water Temperature (C)]]*OO[[#This Row],[60]]</f>
        <v>8.6556410927999995E-9</v>
      </c>
      <c r="BK169" s="10">
        <f>3/24000000*OO[[#This Row],[119 (03JUL1985 18:00:00)-Water Temperature (C)]]*OO[[#This Row],[61]]</f>
        <v>7.7519715097174992E-9</v>
      </c>
      <c r="BL169" s="10">
        <f>3/24000000*OO[[#This Row],[120 (03JUL1985 21:00:00)-Water Temperature (C)]]*OO[[#This Row],[62]]</f>
        <v>6.8247146238024984E-9</v>
      </c>
      <c r="BM169" s="10">
        <f>3/24000000*OO[[#This Row],[121 (04JUL1985 00:00:00)-Water Temperature (C)]]*OO[[#This Row],[63]]</f>
        <v>5.9219778621899998E-9</v>
      </c>
      <c r="BN169" s="10">
        <f>3/24000000*OO[[#This Row],[122 (04JUL1985 03:00:00)-Water Temperature (C)]]*OO[[#This Row],[64]]</f>
        <v>5.121918524384999E-9</v>
      </c>
      <c r="BO169" s="10">
        <f>3/24000000*OO[[#This Row],[123 (04JUL1985 06:00:00)-Water Temperature (C)]]*OO[[#This Row],[65]]</f>
        <v>4.4051546432712506E-9</v>
      </c>
      <c r="BP169" s="10">
        <f>3/24000000*OO[[#This Row],[124 (04JUL1985 09:00:00)-Water Temperature (C)]]*OO[[#This Row],[66]]</f>
        <v>3.8615445931287501E-9</v>
      </c>
      <c r="BQ169" s="10">
        <f>3/24000000*OO[[#This Row],[125 (04JUL1985 12:00:00)-Water Temperature (C)]]*OO[[#This Row],[67]]</f>
        <v>3.4298703515849996E-9</v>
      </c>
      <c r="BR169" s="10">
        <f>3/24000000*OO[[#This Row],[126 (04JUL1985 15:00:00)-Water Temperature (C)]]*OO[[#This Row],[68]]</f>
        <v>3.0603667151937499E-9</v>
      </c>
      <c r="BS169" s="10">
        <f>3/24000000*OO[[#This Row],[127 (04JUL1985 18:00:00)-Water Temperature (C)]]*OO[[#This Row],[69]]</f>
        <v>2.7325450402029999E-9</v>
      </c>
      <c r="BT169" s="10">
        <f>3/24000000*OO[[#This Row],[128 (04JUL1985 21:00:00)-Water Temperature (C)]]*OO[[#This Row],[70]]</f>
        <v>2.4134577260849997E-9</v>
      </c>
      <c r="BU169" s="10">
        <f>3/24000000*OO[[#This Row],[129 (05JUL1985 00:00:00)-Water Temperature (C)]]*OO[[#This Row],[71]]</f>
        <v>2.1001525062600003E-9</v>
      </c>
      <c r="BV169" s="10">
        <f>3/24000000*OO[[#This Row],[130 (05JUL1985 03:00:00)-Water Temperature (C)]]*OO[[#This Row],[72]]</f>
        <v>1.8177099700732499E-9</v>
      </c>
      <c r="BW169" s="10">
        <f>3/24000000*OO[[#This Row],[131 (05JUL1985 06:00:00)-Water Temperature (C)]]*OO[[#This Row],[73]]</f>
        <v>1.5684891200624999E-9</v>
      </c>
      <c r="BX169" s="10">
        <f>3/24000000*OO[[#This Row],[132 (05JUL1985 09:00:00)-Water Temperature (C)]]*OO[[#This Row],[74]]</f>
        <v>1.3871459300889999E-9</v>
      </c>
      <c r="BY169" s="10">
        <f>3/24000000*OO[[#This Row],[133 (05JUL1985 12:00:00)-Water Temperature (C)]]*OO[[#This Row],[75]]</f>
        <v>1.2499515047187499E-9</v>
      </c>
      <c r="BZ169" s="10">
        <f>3/24000000*OO[[#This Row],[134 (05JUL1985 15:00:00)-Water Temperature (C)]]*OO[[#This Row],[76]]</f>
        <v>1.1357639177635E-9</v>
      </c>
      <c r="CA169" s="10">
        <f>3/24000000*OO[[#This Row],[135 (05JUL1985 18:00:00)-Water Temperature (C)]]*OO[[#This Row],[77]]</f>
        <v>1.0353959289759999E-9</v>
      </c>
      <c r="CB169" s="10">
        <f>3/24000000*OO[[#This Row],[136 (05JUL1985 21:00:00)-Water Temperature (C)]]*OO[[#This Row],[78]]</f>
        <v>9.2886110936374986E-10</v>
      </c>
      <c r="CC169" s="10">
        <f>3/24000000*OO[[#This Row],[137 (06JUL1985 00:00:00)-Water Temperature (C)]]*OO[[#This Row],[79]]</f>
        <v>8.2114221890137509E-10</v>
      </c>
      <c r="CD169" s="10">
        <f>3/24000000*OO[[#This Row],[138 (06JUL1985 03:00:00)-Water Temperature (C)]]*OO[[#This Row],[80]]</f>
        <v>7.2414290369249997E-10</v>
      </c>
      <c r="CE169" s="10">
        <f>3/24000000*OO[[#This Row],[139 (06JUL1985 06:00:00)-Water Temperature (C)]]*OO[[#This Row],[81]]</f>
        <v>6.3871027135124991E-10</v>
      </c>
      <c r="CF169" s="10">
        <f>3/24000000*OO[[#This Row],[140 (06JUL1985 09:00:00)-Water Temperature (C)]]*OO[[#This Row],[82]]</f>
        <v>5.8182267269699991E-10</v>
      </c>
      <c r="CG169" s="10">
        <f>3/24000000*OO[[#This Row],[141 (06JUL1985 12:00:00)-Water Temperature (C)]]*OO[[#This Row],[83]]</f>
        <v>5.4043980067687495E-10</v>
      </c>
      <c r="CH169" s="10">
        <f>3/24000000*OO[[#This Row],[142 (06JUL1985 15:00:00)-Water Temperature (C)]]*OO[[#This Row],[84]]</f>
        <v>5.0499529105000003E-10</v>
      </c>
      <c r="CI169" s="10">
        <f>3/24000000*OO[[#This Row],[143 (06JUL1985 18:00:00)-Water Temperature (C)]]*OO[[#This Row],[85]]</f>
        <v>4.7331696825150006E-10</v>
      </c>
      <c r="CJ169" s="10">
        <f>3/24000000*OO[[#This Row],[144 (06JUL1985 21:00:00)-Water Temperature (C)]]*OO[[#This Row],[86]]</f>
        <v>4.3432002488587499E-10</v>
      </c>
      <c r="CK169" s="10">
        <f>3/24000000*OO[[#This Row],[145 (07JUL1985 00:00:00)-Water Temperature (C)]]*OO[[#This Row],[87]]</f>
        <v>3.9070266228324996E-10</v>
      </c>
      <c r="CL169" s="10">
        <f>3/24000000*OO[[#This Row],[146 (07JUL1985 03:00:00)-Water Temperature (C)]]*OO[[#This Row],[88]]</f>
        <v>3.4841374624999995E-10</v>
      </c>
      <c r="CM169" s="10">
        <f>3/24000000*OO[[#This Row],[147 (07JUL1985 06:00:00)-Water Temperature (C)]]*OO[[#This Row],[89]]</f>
        <v>3.0780680215425E-10</v>
      </c>
      <c r="CN169" s="10">
        <f>3/24000000*OO[[#This Row],[148 (07JUL1985 09:00:00)-Water Temperature (C)]]*OO[[#This Row],[90]]</f>
        <v>2.7319027956229999E-10</v>
      </c>
      <c r="CO169" s="10">
        <f>3/24000000*OO[[#This Row],[149 (07JUL1985 12:00:00)-Water Temperature (C)]]*OO[[#This Row],[91]]</f>
        <v>2.48387219522625E-10</v>
      </c>
      <c r="CP169" s="10">
        <f>3/24000000*OO[[#This Row],[150 (07JUL1985 15:00:00)-Water Temperature (C)]]*OO[[#This Row],[92]]</f>
        <v>2.3184232869577496E-10</v>
      </c>
      <c r="CQ169" s="10">
        <f>3/24000000*OO[[#This Row],[151 (07JUL1985 18:00:00)-Water Temperature (C)]]*OO[[#This Row],[93]]</f>
        <v>2.1523406485246252E-10</v>
      </c>
      <c r="CR169" s="10">
        <f>3/24000000*OO[[#This Row],[152 (07JUL1985 21:00:00)-Water Temperature (C)]]*OO[[#This Row],[94]]</f>
        <v>1.9821489901494997E-10</v>
      </c>
      <c r="CS169" s="10">
        <f>3/24000000*OO[[#This Row],[153 (08JUL1985 00:00:00)-Water Temperature (C)]]*OO[[#This Row],[95]]</f>
        <v>1.8211782464379999E-10</v>
      </c>
      <c r="CT169" s="10">
        <f>3/24000000*OO[[#This Row],[154 (08JUL1985 03:00:00)-Water Temperature (C)]]*OO[[#This Row],[96]]</f>
        <v>1.654150165206E-10</v>
      </c>
      <c r="CU169" s="10">
        <f>3/24000000*OO[[#This Row],[155 (08JUL1985 06:00:00)-Water Temperature (C)]]*OO[[#This Row],[97]]</f>
        <v>1.490221007634375E-10</v>
      </c>
      <c r="CV169" s="10">
        <f>3/24000000*OO[[#This Row],[156 (08JUL1985 09:00:00)-Water Temperature (C)]]*OO[[#This Row],[98]]</f>
        <v>1.3747137031388748E-10</v>
      </c>
      <c r="CW169" s="10">
        <f>3/24000000*OO[[#This Row],[157 (08JUL1985 12:00:00)-Water Temperature (C)]]*OO[[#This Row],[99]]</f>
        <v>1.2937582015581248E-10</v>
      </c>
    </row>
    <row r="170" spans="1:101" x14ac:dyDescent="0.35">
      <c r="A170" t="s">
        <v>175</v>
      </c>
      <c r="B170">
        <v>810.41139999999996</v>
      </c>
      <c r="C170" s="10">
        <f>3/24*OO[[#This Row],[59 (26JUN1985 06:00:00)-Water Temperature (C)]]*OO[[#This Row],[1]]/SUM(OO[1])</f>
        <v>0</v>
      </c>
      <c r="D170" s="10">
        <f>3/24*OO[[#This Row],[60 (26JUN1985 09:00:00)-Water Temperature (C)]]*OO[[#This Row],[2]]/SUM(OO[2])</f>
        <v>0</v>
      </c>
      <c r="E170" s="10">
        <f>3/24*OO[[#This Row],[61 (26JUN1985 12:00:00)-Water Temperature (C)]]*OO[[#This Row],[3]]/SUM(OO[3])</f>
        <v>0</v>
      </c>
      <c r="F170" s="10">
        <f>3/24*OO[[#This Row],[62 (26JUN1985 15:00:00)-Water Temperature (C)]]*OO[[#This Row],[4]]/SUM(OO[4])</f>
        <v>0</v>
      </c>
      <c r="G170" s="10">
        <f>3/24*OO[[#This Row],[63 (26JUN1985 18:00:00)-Water Temperature (C)]]*OO[[#This Row],[5]]/SUM(OO[5])</f>
        <v>1.5941697187701521E-43</v>
      </c>
      <c r="H170" s="10">
        <f>3/24*OO[[#This Row],[64 (26JUN1985 21:00:00)-Water Temperature (C)]]*OO[[#This Row],[6]]/SUM(OO[6])</f>
        <v>8.9654181263320127E-31</v>
      </c>
      <c r="I170" s="10">
        <f>3/24*OO[[#This Row],[65 (27JUN1985 00:00:00)-Water Temperature (C)]]*OO[[#This Row],[7]]/SUM(OO[7])</f>
        <v>2.6102422938216993E-18</v>
      </c>
      <c r="J170" s="10">
        <f>3/24*OO[[#This Row],[66 (27JUN1985 03:00:00)-Water Temperature (C)]]*OO[[#This Row],[8]]/SUM(OO[8])</f>
        <v>1.3747901172582543E-8</v>
      </c>
      <c r="K170" s="10">
        <f>3/24*OO[[#This Row],[67 (27JUN1985 06:00:00)-Water Temperature (C)]]*OO[[#This Row],[9]]/SUM(OO[9])</f>
        <v>4.5485848611988388E-5</v>
      </c>
      <c r="L170" s="10">
        <f>3/24*OO[[#This Row],[68 (27JUN1985 09:00:00)-Water Temperature (C)]]*OO[[#This Row],[10]]/SUM(OO[10])</f>
        <v>4.0790605522680046E-3</v>
      </c>
      <c r="M170" s="10">
        <f>3/24*OO[[#This Row],[69 (27JUN1985 12:00:00)-Water Temperature (C)]]*OO[[#This Row],[11]]/SUM(OO[11])</f>
        <v>4.4646336120866506E-2</v>
      </c>
      <c r="N170" s="10">
        <f>3/24*OO[[#This Row],[70 (27JUN1985 15:00:00)-Water Temperature (C)]]*OO[[#This Row],[12]]/SUM(OO[12])</f>
        <v>0.10702819318658516</v>
      </c>
      <c r="O170" s="10">
        <f>3/24*OO[[#This Row],[71 (27JUN1985 18:00:00)-Water Temperature (C)]]*OO[[#This Row],[13]]/SUM(OO[13])</f>
        <v>8.0967841811638824E-2</v>
      </c>
      <c r="P170" s="10">
        <f>3/24*OO[[#This Row],[72 (27JUN1985 21:00:00)-Water Temperature (C)]]*OO[[#This Row],[14]]/SUM(OO[14])</f>
        <v>2.4381507799696615E-2</v>
      </c>
      <c r="Q170" s="10">
        <f>3/24*OO[[#This Row],[73 (28JUN1985 00:00:00)-Water Temperature (C)]]*OO[[#This Row],[15]]/SUM(OO[15])</f>
        <v>3.5017570448421021E-3</v>
      </c>
      <c r="R170" s="10">
        <f>3/24*OO[[#This Row],[74 (28JUN1985 03:00:00)-Water Temperature (C)]]*OO[[#This Row],[16]]/SUM(OO[16])</f>
        <v>2.9383087468120255E-4</v>
      </c>
      <c r="S170" s="10">
        <f>3/24*OO[[#This Row],[75 (28JUN1985 06:00:00)-Water Temperature (C)]]*OO[[#This Row],[17]]/SUM(OO[17])</f>
        <v>2.8996662520974102E-5</v>
      </c>
      <c r="T170" s="10">
        <f>3/24*OO[[#This Row],[76 (28JUN1985 09:00:00)-Water Temperature (C)]]*OO[[#This Row],[18]]/SUM(OO[18])</f>
        <v>1.3215676426959055E-5</v>
      </c>
      <c r="U170" s="10">
        <f>3/24*OO[[#This Row],[77 (28JUN1985 12:00:00)-Water Temperature (C)]]*OO[[#This Row],[19]]/SUM(OO[19])</f>
        <v>1.0602291691589659E-5</v>
      </c>
      <c r="V170" s="10">
        <f>3/24000000*OO[[#This Row],[78 (28JUN1985 15:00:00)-Water Temperature (C)]]*OO[[#This Row],[20]]</f>
        <v>8.7803445752212484E-6</v>
      </c>
      <c r="W170" s="10">
        <f>3/24000000*OO[[#This Row],[79 (28JUN1985 18:00:00)-Water Temperature (C)]]*OO[[#This Row],[21]]</f>
        <v>7.2978710722925001E-6</v>
      </c>
      <c r="X170" s="10">
        <f>3/24000000*OO[[#This Row],[80 (28JUN1985 21:00:00)-Water Temperature (C)]]*OO[[#This Row],[22]]</f>
        <v>5.9801499115274991E-6</v>
      </c>
      <c r="Y170" s="10">
        <f>3/24000000*OO[[#This Row],[81 (29JUN1985 00:00:00)-Water Temperature (C)]]*OO[[#This Row],[23]]</f>
        <v>4.7939414730749988E-6</v>
      </c>
      <c r="Z170" s="10">
        <f>3/24000000*OO[[#This Row],[82 (29JUN1985 03:00:00)-Water Temperature (C)]]*OO[[#This Row],[24]]</f>
        <v>3.8131127319674998E-6</v>
      </c>
      <c r="AA170" s="10">
        <f>3/24000000*OO[[#This Row],[83 (29JUN1985 06:00:00)-Water Temperature (C)]]*OO[[#This Row],[25]]</f>
        <v>3.0321074899762501E-6</v>
      </c>
      <c r="AB170" s="10">
        <f>3/24000000*OO[[#This Row],[84 (29JUN1985 09:00:00)-Water Temperature (C)]]*OO[[#This Row],[26]]</f>
        <v>2.475562223343E-6</v>
      </c>
      <c r="AC170" s="10">
        <f>3/24000000*OO[[#This Row],[85 (29JUN1985 12:00:00)-Water Temperature (C)]]*OO[[#This Row],[27]]</f>
        <v>2.0598162435826247E-6</v>
      </c>
      <c r="AD170" s="10">
        <f>3/24000000*OO[[#This Row],[86 (29JUN1985 15:00:00)-Water Temperature (C)]]*OO[[#This Row],[28]]</f>
        <v>1.7281559548109999E-6</v>
      </c>
      <c r="AE170" s="10">
        <f>3/24000000*OO[[#This Row],[88 (29JUN1985 21:00:00)-Water Temperature (C)]]*OO[[#This Row],[30]]</f>
        <v>1.1902391464047498E-6</v>
      </c>
      <c r="AF170" s="10">
        <f>3/24000000*OO[[#This Row],[88 (29JUN1985 21:00:00)-Water Temperature (C)]]*OO[[#This Row],[30]]</f>
        <v>1.1902391464047498E-6</v>
      </c>
      <c r="AG170" s="10">
        <f>3/24000000*OO[[#This Row],[89 (30JUN1985 00:00:00)-Water Temperature (C)]]*OO[[#This Row],[31]]</f>
        <v>9.5651133954899977E-7</v>
      </c>
      <c r="AH170" s="10">
        <f>3/24000000*OO[[#This Row],[90 (30JUN1985 03:00:00)-Water Temperature (C)]]*OO[[#This Row],[32]]</f>
        <v>7.6373645126999988E-7</v>
      </c>
      <c r="AI170" s="10">
        <f>3/24000000*OO[[#This Row],[91 (30JUN1985 06:00:00)-Water Temperature (C)]]*OO[[#This Row],[33]]</f>
        <v>6.0740554732850003E-7</v>
      </c>
      <c r="AJ170" s="10">
        <f>3/24000000*OO[[#This Row],[92 (30JUN1985 09:00:00)-Water Temperature (C)]]*OO[[#This Row],[34]]</f>
        <v>4.9362906283075E-7</v>
      </c>
      <c r="AK170" s="10">
        <f>3/24000000*OO[[#This Row],[93 (30JUN1985 12:00:00)-Water Temperature (C)]]*OO[[#This Row],[35]]</f>
        <v>4.1185420489437497E-7</v>
      </c>
      <c r="AL170" s="10">
        <f>3/24000000*OO[[#This Row],[94 (30JUN1985 15:00:00)-Water Temperature (C)]]*OO[[#This Row],[36]]</f>
        <v>3.4743047522400004E-7</v>
      </c>
      <c r="AM170" s="10">
        <f>3/24000000*OO[[#This Row],[95 (30JUN1985 18:00:00)-Water Temperature (C)]]*OO[[#This Row],[37]]</f>
        <v>2.9357677427000002E-7</v>
      </c>
      <c r="AN170" s="10">
        <f>3/24000000*OO[[#This Row],[96 (30JUN1985 21:00:00)-Water Temperature (C)]]*OO[[#This Row],[38]]</f>
        <v>2.436711007459E-7</v>
      </c>
      <c r="AO170" s="10">
        <f>3/24000000*OO[[#This Row],[97 (01JUL1985 00:00:00)-Water Temperature (C)]]*OO[[#This Row],[39]]</f>
        <v>1.9912258817928751E-7</v>
      </c>
      <c r="AP170" s="10">
        <f>3/24000000*OO[[#This Row],[98 (01JUL1985 03:00:00)-Water Temperature (C)]]*OO[[#This Row],[40]]</f>
        <v>1.6204570149884999E-7</v>
      </c>
      <c r="AQ170" s="10">
        <f>3/24000000*OO[[#This Row],[99 (01JUL1985 06:00:00)-Water Temperature (C)]]*OO[[#This Row],[41]]</f>
        <v>1.3162598376799999E-7</v>
      </c>
      <c r="AR170" s="10">
        <f>3/24000000*OO[[#This Row],[100 (01JUL1985 09:00:00)-Water Temperature (C)]]*OO[[#This Row],[42]]</f>
        <v>1.0957817075957501E-7</v>
      </c>
      <c r="AS170" s="10">
        <f>3/24000000*OO[[#This Row],[101 (01JUL1985 12:00:00)-Water Temperature (C)]]*OO[[#This Row],[43]]</f>
        <v>9.3207403850999988E-8</v>
      </c>
      <c r="AT170" s="10">
        <f>3/24000000*OO[[#This Row],[102 (01JUL1985 15:00:00)-Water Temperature (C)]]*OO[[#This Row],[44]]</f>
        <v>7.9710320927074993E-8</v>
      </c>
      <c r="AU170" s="10">
        <f>3/24000000*OO[[#This Row],[103 (01JUL1985 18:00:00)-Water Temperature (C)]]*OO[[#This Row],[45]]</f>
        <v>6.8980884442662505E-8</v>
      </c>
      <c r="AV170" s="10">
        <f>3/24000000*OO[[#This Row],[104 (01JUL1985 21:00:00)-Water Temperature (C)]]*OO[[#This Row],[46]]</f>
        <v>5.9595017328562493E-8</v>
      </c>
      <c r="AW170" s="10">
        <f>3/24000000*OO[[#This Row],[105 (02JUL1985 00:00:00)-Water Temperature (C)]]*OO[[#This Row],[47]]</f>
        <v>5.1580138002250004E-8</v>
      </c>
      <c r="AX170" s="10">
        <f>3/24000000*OO[[#This Row],[106 (02JUL1985 03:00:00)-Water Temperature (C)]]*OO[[#This Row],[48]]</f>
        <v>4.45143833039E-8</v>
      </c>
      <c r="AY170" s="10">
        <f>3/24000000*OO[[#This Row],[107 (02JUL1985 06:00:00)-Water Temperature (C)]]*OO[[#This Row],[49]]</f>
        <v>3.8133502267799997E-8</v>
      </c>
      <c r="AZ170" s="10">
        <f>3/24000000*OO[[#This Row],[108 (02JUL1985 09:00:00)-Water Temperature (C)]]*OO[[#This Row],[50]]</f>
        <v>3.2603493597424996E-8</v>
      </c>
      <c r="BA170" s="10">
        <f>3/24000000*OO[[#This Row],[109 (02JUL1985 12:00:00)-Water Temperature (C)]]*OO[[#This Row],[51]]</f>
        <v>2.8637378167849999E-8</v>
      </c>
      <c r="BB170" s="10">
        <f>3/24000000*OO[[#This Row],[110 (02JUL1985 15:00:00)-Water Temperature (C)]]*OO[[#This Row],[52]]</f>
        <v>2.5889893202879996E-8</v>
      </c>
      <c r="BC170" s="10">
        <f>3/24000000*OO[[#This Row],[111 (02JUL1985 18:00:00)-Water Temperature (C)]]*OO[[#This Row],[53]]</f>
        <v>2.354622417028125E-8</v>
      </c>
      <c r="BD170" s="10">
        <f>3/24000000*OO[[#This Row],[112 (02JUL1985 21:00:00)-Water Temperature (C)]]*OO[[#This Row],[54]]</f>
        <v>2.0946316964993746E-8</v>
      </c>
      <c r="BE170" s="10">
        <f>3/24000000*OO[[#This Row],[113 (03JUL1985 00:00:00)-Water Temperature (C)]]*OO[[#This Row],[55]]</f>
        <v>1.8197727210649998E-8</v>
      </c>
      <c r="BF170" s="10">
        <f>3/24000000*OO[[#This Row],[114 (03JUL1985 03:00:00)-Water Temperature (C)]]*OO[[#This Row],[56]]</f>
        <v>1.5735832792517499E-8</v>
      </c>
      <c r="BG170" s="10">
        <f>3/24000000*OO[[#This Row],[115 (03JUL1985 06:00:00)-Water Temperature (C)]]*OO[[#This Row],[57]]</f>
        <v>1.35634296286125E-8</v>
      </c>
      <c r="BH170" s="10">
        <f>3/24000000*OO[[#This Row],[116 (03JUL1985 09:00:00)-Water Temperature (C)]]*OO[[#This Row],[58]]</f>
        <v>1.1887665896632498E-8</v>
      </c>
      <c r="BI170" s="10">
        <f>3/24000000*OO[[#This Row],[117 (03JUL1985 12:00:00)-Water Temperature (C)]]*OO[[#This Row],[59]]</f>
        <v>1.060681196244E-8</v>
      </c>
      <c r="BJ170" s="10">
        <f>3/24000000*OO[[#This Row],[118 (03JUL1985 15:00:00)-Water Temperature (C)]]*OO[[#This Row],[60]]</f>
        <v>9.4940610542212508E-9</v>
      </c>
      <c r="BK170" s="10">
        <f>3/24000000*OO[[#This Row],[119 (03JUL1985 18:00:00)-Water Temperature (C)]]*OO[[#This Row],[61]]</f>
        <v>8.5002561644374993E-9</v>
      </c>
      <c r="BL170" s="10">
        <f>3/24000000*OO[[#This Row],[120 (03JUL1985 21:00:00)-Water Temperature (C)]]*OO[[#This Row],[62]]</f>
        <v>7.4857127209399989E-9</v>
      </c>
      <c r="BM170" s="10">
        <f>3/24000000*OO[[#This Row],[121 (04JUL1985 00:00:00)-Water Temperature (C)]]*OO[[#This Row],[63]]</f>
        <v>6.5015714712000005E-9</v>
      </c>
      <c r="BN170" s="10">
        <f>3/24000000*OO[[#This Row],[122 (04JUL1985 03:00:00)-Water Temperature (C)]]*OO[[#This Row],[64]]</f>
        <v>5.6265522309999997E-9</v>
      </c>
      <c r="BO170" s="10">
        <f>3/24000000*OO[[#This Row],[123 (04JUL1985 06:00:00)-Water Temperature (C)]]*OO[[#This Row],[65]]</f>
        <v>4.8442214951437497E-9</v>
      </c>
      <c r="BP170" s="10">
        <f>3/24000000*OO[[#This Row],[124 (04JUL1985 09:00:00)-Water Temperature (C)]]*OO[[#This Row],[66]]</f>
        <v>4.2472992234262498E-9</v>
      </c>
      <c r="BQ170" s="10">
        <f>3/24000000*OO[[#This Row],[125 (04JUL1985 12:00:00)-Water Temperature (C)]]*OO[[#This Row],[67]]</f>
        <v>3.7707313415625004E-9</v>
      </c>
      <c r="BR170" s="10">
        <f>3/24000000*OO[[#This Row],[126 (04JUL1985 15:00:00)-Water Temperature (C)]]*OO[[#This Row],[68]]</f>
        <v>3.3610348330349998E-9</v>
      </c>
      <c r="BS170" s="10">
        <f>3/24000000*OO[[#This Row],[127 (04JUL1985 18:00:00)-Water Temperature (C)]]*OO[[#This Row],[69]]</f>
        <v>2.9982096401399997E-9</v>
      </c>
      <c r="BT170" s="10">
        <f>3/24000000*OO[[#This Row],[128 (04JUL1985 21:00:00)-Water Temperature (C)]]*OO[[#This Row],[70]]</f>
        <v>2.6490997779912499E-9</v>
      </c>
      <c r="BU170" s="10">
        <f>3/24000000*OO[[#This Row],[129 (05JUL1985 00:00:00)-Water Temperature (C)]]*OO[[#This Row],[71]]</f>
        <v>2.3071733831657498E-9</v>
      </c>
      <c r="BV170" s="10">
        <f>3/24000000*OO[[#This Row],[130 (05JUL1985 03:00:00)-Water Temperature (C)]]*OO[[#This Row],[72]]</f>
        <v>1.9984234851944999E-9</v>
      </c>
      <c r="BW170" s="10">
        <f>3/24000000*OO[[#This Row],[131 (05JUL1985 06:00:00)-Water Temperature (C)]]*OO[[#This Row],[73]]</f>
        <v>1.7253063816572501E-9</v>
      </c>
      <c r="BX170" s="10">
        <f>3/24000000*OO[[#This Row],[132 (05JUL1985 09:00:00)-Water Temperature (C)]]*OO[[#This Row],[74]]</f>
        <v>1.5254358422673752E-9</v>
      </c>
      <c r="BY170" s="10">
        <f>3/24000000*OO[[#This Row],[133 (05JUL1985 12:00:00)-Water Temperature (C)]]*OO[[#This Row],[75]]</f>
        <v>1.3735239578234997E-9</v>
      </c>
      <c r="BZ170" s="10">
        <f>3/24000000*OO[[#This Row],[134 (05JUL1985 15:00:00)-Water Temperature (C)]]*OO[[#This Row],[76]]</f>
        <v>1.2472022019347499E-9</v>
      </c>
      <c r="CA170" s="10">
        <f>3/24000000*OO[[#This Row],[135 (05JUL1985 18:00:00)-Water Temperature (C)]]*OO[[#This Row],[77]]</f>
        <v>1.1361297872831248E-9</v>
      </c>
      <c r="CB170" s="10">
        <f>3/24000000*OO[[#This Row],[136 (05JUL1985 21:00:00)-Water Temperature (C)]]*OO[[#This Row],[78]]</f>
        <v>1.0191279255437498E-9</v>
      </c>
      <c r="CC170" s="10">
        <f>3/24000000*OO[[#This Row],[137 (06JUL1985 00:00:00)-Water Temperature (C)]]*OO[[#This Row],[79]]</f>
        <v>9.0139534590749991E-10</v>
      </c>
      <c r="CD170" s="10">
        <f>3/24000000*OO[[#This Row],[138 (06JUL1985 03:00:00)-Water Temperature (C)]]*OO[[#This Row],[80]]</f>
        <v>7.952582641114999E-10</v>
      </c>
      <c r="CE170" s="10">
        <f>3/24000000*OO[[#This Row],[139 (06JUL1985 06:00:00)-Water Temperature (C)]]*OO[[#This Row],[81]]</f>
        <v>7.0180592966137505E-10</v>
      </c>
      <c r="CF170" s="10">
        <f>3/24000000*OO[[#This Row],[140 (06JUL1985 09:00:00)-Water Temperature (C)]]*OO[[#This Row],[82]]</f>
        <v>6.3895215193537497E-10</v>
      </c>
      <c r="CG170" s="10">
        <f>3/24000000*OO[[#This Row],[141 (06JUL1985 12:00:00)-Water Temperature (C)]]*OO[[#This Row],[83]]</f>
        <v>5.930290135874999E-10</v>
      </c>
      <c r="CH170" s="10">
        <f>3/24000000*OO[[#This Row],[142 (06JUL1985 15:00:00)-Water Temperature (C)]]*OO[[#This Row],[84]]</f>
        <v>5.5372149224562501E-10</v>
      </c>
      <c r="CI170" s="10">
        <f>3/24000000*OO[[#This Row],[143 (06JUL1985 18:00:00)-Water Temperature (C)]]*OO[[#This Row],[85]]</f>
        <v>5.1871848802800001E-10</v>
      </c>
      <c r="CJ170" s="10">
        <f>3/24000000*OO[[#This Row],[144 (06JUL1985 21:00:00)-Water Temperature (C)]]*OO[[#This Row],[86]]</f>
        <v>4.7614953517374996E-10</v>
      </c>
      <c r="CK170" s="10">
        <f>3/24000000*OO[[#This Row],[145 (07JUL1985 00:00:00)-Water Temperature (C)]]*OO[[#This Row],[87]]</f>
        <v>4.2877175879649992E-10</v>
      </c>
      <c r="CL170" s="10">
        <f>3/24000000*OO[[#This Row],[146 (07JUL1985 03:00:00)-Water Temperature (C)]]*OO[[#This Row],[88]]</f>
        <v>3.8261137089599996E-10</v>
      </c>
      <c r="CM170" s="10">
        <f>3/24000000*OO[[#This Row],[147 (07JUL1985 06:00:00)-Water Temperature (C)]]*OO[[#This Row],[89]]</f>
        <v>3.3830949488625002E-10</v>
      </c>
      <c r="CN170" s="10">
        <f>3/24000000*OO[[#This Row],[148 (07JUL1985 09:00:00)-Water Temperature (C)]]*OO[[#This Row],[90]]</f>
        <v>3.0017844410399997E-10</v>
      </c>
      <c r="CO170" s="10">
        <f>3/24000000*OO[[#This Row],[149 (07JUL1985 12:00:00)-Water Temperature (C)]]*OO[[#This Row],[91]]</f>
        <v>2.726712280836E-10</v>
      </c>
      <c r="CP170" s="10">
        <f>3/24000000*OO[[#This Row],[150 (07JUL1985 15:00:00)-Water Temperature (C)]]*OO[[#This Row],[92]]</f>
        <v>2.5425376687140002E-10</v>
      </c>
      <c r="CQ170" s="10">
        <f>3/24000000*OO[[#This Row],[151 (07JUL1985 18:00:00)-Water Temperature (C)]]*OO[[#This Row],[93]]</f>
        <v>2.3586815809931251E-10</v>
      </c>
      <c r="CR170" s="10">
        <f>3/24000000*OO[[#This Row],[152 (07JUL1985 21:00:00)-Water Temperature (C)]]*OO[[#This Row],[94]]</f>
        <v>2.1710371718629999E-10</v>
      </c>
      <c r="CS170" s="10">
        <f>3/24000000*OO[[#This Row],[153 (08JUL1985 00:00:00)-Water Temperature (C)]]*OO[[#This Row],[95]]</f>
        <v>1.9957457966270002E-10</v>
      </c>
      <c r="CT170" s="10">
        <f>3/24000000*OO[[#This Row],[154 (08JUL1985 03:00:00)-Water Temperature (C)]]*OO[[#This Row],[96]]</f>
        <v>1.8149616975556251E-10</v>
      </c>
      <c r="CU170" s="10">
        <f>3/24000000*OO[[#This Row],[155 (08JUL1985 06:00:00)-Water Temperature (C)]]*OO[[#This Row],[97]]</f>
        <v>1.6358294552159999E-10</v>
      </c>
      <c r="CV170" s="10">
        <f>3/24000000*OO[[#This Row],[156 (08JUL1985 09:00:00)-Water Temperature (C)]]*OO[[#This Row],[98]]</f>
        <v>1.50876275524875E-10</v>
      </c>
      <c r="CW170" s="10">
        <f>3/24000000*OO[[#This Row],[157 (08JUL1985 12:00:00)-Water Temperature (C)]]*OO[[#This Row],[99]]</f>
        <v>1.41901318335E-10</v>
      </c>
    </row>
    <row r="171" spans="1:101" x14ac:dyDescent="0.35">
      <c r="A171" t="s">
        <v>176</v>
      </c>
      <c r="B171">
        <v>925.54349999999999</v>
      </c>
      <c r="C171" s="10">
        <f>3/24*OO[[#This Row],[59 (26JUN1985 06:00:00)-Water Temperature (C)]]*OO[[#This Row],[1]]/SUM(OO[1])</f>
        <v>0</v>
      </c>
      <c r="D171" s="10">
        <f>3/24*OO[[#This Row],[60 (26JUN1985 09:00:00)-Water Temperature (C)]]*OO[[#This Row],[2]]/SUM(OO[2])</f>
        <v>0</v>
      </c>
      <c r="E171" s="10">
        <f>3/24*OO[[#This Row],[61 (26JUN1985 12:00:00)-Water Temperature (C)]]*OO[[#This Row],[3]]/SUM(OO[3])</f>
        <v>0</v>
      </c>
      <c r="F171" s="10">
        <f>3/24*OO[[#This Row],[62 (26JUN1985 15:00:00)-Water Temperature (C)]]*OO[[#This Row],[4]]/SUM(OO[4])</f>
        <v>0</v>
      </c>
      <c r="G171" s="10">
        <f>3/24*OO[[#This Row],[63 (26JUN1985 18:00:00)-Water Temperature (C)]]*OO[[#This Row],[5]]/SUM(OO[5])</f>
        <v>0</v>
      </c>
      <c r="H171" s="10">
        <f>3/24*OO[[#This Row],[64 (26JUN1985 21:00:00)-Water Temperature (C)]]*OO[[#This Row],[6]]/SUM(OO[6])</f>
        <v>1.1231673510240883E-31</v>
      </c>
      <c r="I171" s="10">
        <f>3/24*OO[[#This Row],[65 (27JUN1985 00:00:00)-Water Temperature (C)]]*OO[[#This Row],[7]]/SUM(OO[7])</f>
        <v>3.7129258238671722E-19</v>
      </c>
      <c r="J171" s="10">
        <f>3/24*OO[[#This Row],[66 (27JUN1985 03:00:00)-Water Temperature (C)]]*OO[[#This Row],[8]]/SUM(OO[8])</f>
        <v>5.3140178180904304E-9</v>
      </c>
      <c r="K171" s="10">
        <f>3/24*OO[[#This Row],[67 (27JUN1985 06:00:00)-Water Temperature (C)]]*OO[[#This Row],[9]]/SUM(OO[9])</f>
        <v>2.5790609904504639E-5</v>
      </c>
      <c r="L171" s="10">
        <f>3/24*OO[[#This Row],[68 (27JUN1985 09:00:00)-Water Temperature (C)]]*OO[[#This Row],[10]]/SUM(OO[10])</f>
        <v>2.806581578942337E-3</v>
      </c>
      <c r="M171" s="10">
        <f>3/24*OO[[#This Row],[69 (27JUN1985 12:00:00)-Water Temperature (C)]]*OO[[#This Row],[11]]/SUM(OO[11])</f>
        <v>3.5525798046212684E-2</v>
      </c>
      <c r="N171" s="10">
        <f>3/24*OO[[#This Row],[70 (27JUN1985 15:00:00)-Water Temperature (C)]]*OO[[#This Row],[12]]/SUM(OO[12])</f>
        <v>9.5996745024980776E-2</v>
      </c>
      <c r="O171" s="10">
        <f>3/24*OO[[#This Row],[71 (27JUN1985 18:00:00)-Water Temperature (C)]]*OO[[#This Row],[13]]/SUM(OO[13])</f>
        <v>8.0441990115850584E-2</v>
      </c>
      <c r="P171" s="10">
        <f>3/24*OO[[#This Row],[72 (27JUN1985 21:00:00)-Water Temperature (C)]]*OO[[#This Row],[14]]/SUM(OO[14])</f>
        <v>2.6496155687943005E-2</v>
      </c>
      <c r="Q171" s="10">
        <f>3/24*OO[[#This Row],[73 (28JUN1985 00:00:00)-Water Temperature (C)]]*OO[[#This Row],[15]]/SUM(OO[15])</f>
        <v>4.1140620702252596E-3</v>
      </c>
      <c r="R171" s="10">
        <f>3/24*OO[[#This Row],[74 (28JUN1985 03:00:00)-Water Temperature (C)]]*OO[[#This Row],[16]]/SUM(OO[16])</f>
        <v>3.6450572705913663E-4</v>
      </c>
      <c r="S171" s="10">
        <f>3/24*OO[[#This Row],[75 (28JUN1985 06:00:00)-Water Temperature (C)]]*OO[[#This Row],[17]]/SUM(OO[17])</f>
        <v>3.2707101168387365E-5</v>
      </c>
      <c r="T171" s="10">
        <f>3/24*OO[[#This Row],[76 (28JUN1985 09:00:00)-Water Temperature (C)]]*OO[[#This Row],[18]]/SUM(OO[18])</f>
        <v>1.2710868919933434E-5</v>
      </c>
      <c r="U171" s="10">
        <f>3/24*OO[[#This Row],[77 (28JUN1985 12:00:00)-Water Temperature (C)]]*OO[[#This Row],[19]]/SUM(OO[19])</f>
        <v>1.0029167810134918E-5</v>
      </c>
      <c r="V171" s="10">
        <f>3/24000000*OO[[#This Row],[78 (28JUN1985 15:00:00)-Water Temperature (C)]]*OO[[#This Row],[20]]</f>
        <v>8.2974699199700005E-6</v>
      </c>
      <c r="W171" s="10">
        <f>3/24000000*OO[[#This Row],[79 (28JUN1985 18:00:00)-Water Temperature (C)]]*OO[[#This Row],[21]]</f>
        <v>6.8946258592375003E-6</v>
      </c>
      <c r="X171" s="10">
        <f>3/24000000*OO[[#This Row],[80 (28JUN1985 21:00:00)-Water Temperature (C)]]*OO[[#This Row],[22]]</f>
        <v>5.6527881213199996E-6</v>
      </c>
      <c r="Y171" s="10">
        <f>3/24000000*OO[[#This Row],[81 (29JUN1985 00:00:00)-Water Temperature (C)]]*OO[[#This Row],[23]]</f>
        <v>4.5368156026374998E-6</v>
      </c>
      <c r="Z171" s="10">
        <f>3/24000000*OO[[#This Row],[82 (29JUN1985 03:00:00)-Water Temperature (C)]]*OO[[#This Row],[24]]</f>
        <v>3.6106999401949999E-6</v>
      </c>
      <c r="AA171" s="10">
        <f>3/24000000*OO[[#This Row],[83 (29JUN1985 06:00:00)-Water Temperature (C)]]*OO[[#This Row],[25]]</f>
        <v>2.8721883392924999E-6</v>
      </c>
      <c r="AB171" s="10">
        <f>3/24000000*OO[[#This Row],[84 (29JUN1985 09:00:00)-Water Temperature (C)]]*OO[[#This Row],[26]]</f>
        <v>2.3435338551277497E-6</v>
      </c>
      <c r="AC171" s="10">
        <f>3/24000000*OO[[#This Row],[85 (29JUN1985 12:00:00)-Water Temperature (C)]]*OO[[#This Row],[27]]</f>
        <v>1.947774608066875E-6</v>
      </c>
      <c r="AD171" s="10">
        <f>3/24000000*OO[[#This Row],[86 (29JUN1985 15:00:00)-Water Temperature (C)]]*OO[[#This Row],[28]]</f>
        <v>1.6328381921324996E-6</v>
      </c>
      <c r="AE171" s="10">
        <f>3/24000000*OO[[#This Row],[88 (29JUN1985 21:00:00)-Water Temperature (C)]]*OO[[#This Row],[30]]</f>
        <v>1.124927530599E-6</v>
      </c>
      <c r="AF171" s="10">
        <f>3/24000000*OO[[#This Row],[88 (29JUN1985 21:00:00)-Water Temperature (C)]]*OO[[#This Row],[30]]</f>
        <v>1.124927530599E-6</v>
      </c>
      <c r="AG171" s="10">
        <f>3/24000000*OO[[#This Row],[89 (30JUN1985 00:00:00)-Water Temperature (C)]]*OO[[#This Row],[31]]</f>
        <v>9.0485800954499989E-7</v>
      </c>
      <c r="AH171" s="10">
        <f>3/24000000*OO[[#This Row],[90 (30JUN1985 03:00:00)-Water Temperature (C)]]*OO[[#This Row],[32]]</f>
        <v>7.2303405675100004E-7</v>
      </c>
      <c r="AI171" s="10">
        <f>3/24000000*OO[[#This Row],[91 (30JUN1985 06:00:00)-Water Temperature (C)]]*OO[[#This Row],[33]]</f>
        <v>5.7540117389999998E-7</v>
      </c>
      <c r="AJ171" s="10">
        <f>3/24000000*OO[[#This Row],[92 (30JUN1985 09:00:00)-Water Temperature (C)]]*OO[[#This Row],[34]]</f>
        <v>4.6722018387674999E-7</v>
      </c>
      <c r="AK171" s="10">
        <f>3/24000000*OO[[#This Row],[93 (30JUN1985 12:00:00)-Water Temperature (C)]]*OO[[#This Row],[35]]</f>
        <v>3.8936916178199995E-7</v>
      </c>
      <c r="AL171" s="10">
        <f>3/24000000*OO[[#This Row],[94 (30JUN1985 15:00:00)-Water Temperature (C)]]*OO[[#This Row],[36]]</f>
        <v>3.2819931884199999E-7</v>
      </c>
      <c r="AM171" s="10">
        <f>3/24000000*OO[[#This Row],[95 (30JUN1985 18:00:00)-Water Temperature (C)]]*OO[[#This Row],[37]]</f>
        <v>2.7713312240219998E-7</v>
      </c>
      <c r="AN171" s="10">
        <f>3/24000000*OO[[#This Row],[96 (30JUN1985 21:00:00)-Water Temperature (C)]]*OO[[#This Row],[38]]</f>
        <v>2.3004907087484995E-7</v>
      </c>
      <c r="AO171" s="10">
        <f>3/24000000*OO[[#This Row],[97 (01JUL1985 00:00:00)-Water Temperature (C)]]*OO[[#This Row],[39]]</f>
        <v>1.8808750798429998E-7</v>
      </c>
      <c r="AP171" s="10">
        <f>3/24000000*OO[[#This Row],[98 (01JUL1985 03:00:00)-Water Temperature (C)]]*OO[[#This Row],[40]]</f>
        <v>1.5313915694707499E-7</v>
      </c>
      <c r="AQ171" s="10">
        <f>3/24000000*OO[[#This Row],[99 (01JUL1985 06:00:00)-Water Temperature (C)]]*OO[[#This Row],[41]]</f>
        <v>1.2445010686325E-7</v>
      </c>
      <c r="AR171" s="10">
        <f>3/24000000*OO[[#This Row],[100 (01JUL1985 09:00:00)-Water Temperature (C)]]*OO[[#This Row],[42]]</f>
        <v>1.0351468984545E-7</v>
      </c>
      <c r="AS171" s="10">
        <f>3/24000000*OO[[#This Row],[101 (01JUL1985 12:00:00)-Water Temperature (C)]]*OO[[#This Row],[43]]</f>
        <v>8.7914612418437504E-8</v>
      </c>
      <c r="AT171" s="10">
        <f>3/24000000*OO[[#This Row],[102 (01JUL1985 15:00:00)-Water Temperature (C)]]*OO[[#This Row],[44]]</f>
        <v>7.5070683917324995E-8</v>
      </c>
      <c r="AU171" s="10">
        <f>3/24000000*OO[[#This Row],[103 (01JUL1985 18:00:00)-Water Temperature (C)]]*OO[[#This Row],[45]]</f>
        <v>6.4868809117124995E-8</v>
      </c>
      <c r="AV171" s="10">
        <f>3/24000000*OO[[#This Row],[104 (01JUL1985 21:00:00)-Water Temperature (C)]]*OO[[#This Row],[46]]</f>
        <v>5.6007938708149992E-8</v>
      </c>
      <c r="AW171" s="10">
        <f>3/24000000*OO[[#This Row],[105 (02JUL1985 00:00:00)-Water Temperature (C)]]*OO[[#This Row],[47]]</f>
        <v>4.8482104554599994E-8</v>
      </c>
      <c r="AX171" s="10">
        <f>3/24000000*OO[[#This Row],[106 (02JUL1985 03:00:00)-Water Temperature (C)]]*OO[[#This Row],[48]]</f>
        <v>4.1869406740412496E-8</v>
      </c>
      <c r="AY171" s="10">
        <f>3/24000000*OO[[#This Row],[107 (02JUL1985 06:00:00)-Water Temperature (C)]]*OO[[#This Row],[49]]</f>
        <v>3.5891594512600005E-8</v>
      </c>
      <c r="AZ171" s="10">
        <f>3/24000000*OO[[#This Row],[108 (02JUL1985 09:00:00)-Water Temperature (C)]]*OO[[#This Row],[50]]</f>
        <v>3.0674059942125005E-8</v>
      </c>
      <c r="BA171" s="10">
        <f>3/24000000*OO[[#This Row],[109 (02JUL1985 12:00:00)-Water Temperature (C)]]*OO[[#This Row],[51]]</f>
        <v>2.6899200058499999E-8</v>
      </c>
      <c r="BB171" s="10">
        <f>3/24000000*OO[[#This Row],[110 (02JUL1985 15:00:00)-Water Temperature (C)]]*OO[[#This Row],[52]]</f>
        <v>2.4284970735956252E-8</v>
      </c>
      <c r="BC171" s="10">
        <f>3/24000000*OO[[#This Row],[111 (02JUL1985 18:00:00)-Water Temperature (C)]]*OO[[#This Row],[53]]</f>
        <v>2.2081167657149999E-8</v>
      </c>
      <c r="BD171" s="10">
        <f>3/24000000*OO[[#This Row],[112 (02JUL1985 21:00:00)-Water Temperature (C)]]*OO[[#This Row],[54]]</f>
        <v>1.9656459816209996E-8</v>
      </c>
      <c r="BE171" s="10">
        <f>3/24000000*OO[[#This Row],[113 (03JUL1985 00:00:00)-Water Temperature (C)]]*OO[[#This Row],[55]]</f>
        <v>1.709051547288E-8</v>
      </c>
      <c r="BF171" s="10">
        <f>3/24000000*OO[[#This Row],[114 (03JUL1985 03:00:00)-Water Temperature (C)]]*OO[[#This Row],[56]]</f>
        <v>1.4784137168424997E-8</v>
      </c>
      <c r="BG171" s="10">
        <f>3/24000000*OO[[#This Row],[115 (03JUL1985 06:00:00)-Water Temperature (C)]]*OO[[#This Row],[57]]</f>
        <v>1.2748509262661249E-8</v>
      </c>
      <c r="BH171" s="10">
        <f>3/24000000*OO[[#This Row],[116 (03JUL1985 09:00:00)-Water Temperature (C)]]*OO[[#This Row],[58]]</f>
        <v>1.1169101150519999E-8</v>
      </c>
      <c r="BI171" s="10">
        <f>3/24000000*OO[[#This Row],[117 (03JUL1985 12:00:00)-Water Temperature (C)]]*OO[[#This Row],[59]]</f>
        <v>9.9577472207774976E-9</v>
      </c>
      <c r="BJ171" s="10">
        <f>3/24000000*OO[[#This Row],[118 (03JUL1985 15:00:00)-Water Temperature (C)]]*OO[[#This Row],[60]]</f>
        <v>8.9109389508199998E-9</v>
      </c>
      <c r="BK171" s="10">
        <f>3/24000000*OO[[#This Row],[119 (03JUL1985 18:00:00)-Water Temperature (C)]]*OO[[#This Row],[61]]</f>
        <v>7.9750647754599991E-9</v>
      </c>
      <c r="BL171" s="10">
        <f>3/24000000*OO[[#This Row],[120 (03JUL1985 21:00:00)-Water Temperature (C)]]*OO[[#This Row],[62]]</f>
        <v>7.0271685029250006E-9</v>
      </c>
      <c r="BM171" s="10">
        <f>3/24000000*OO[[#This Row],[121 (04JUL1985 00:00:00)-Water Temperature (C)]]*OO[[#This Row],[63]]</f>
        <v>6.108473002499999E-9</v>
      </c>
      <c r="BN171" s="10">
        <f>3/24000000*OO[[#This Row],[122 (04JUL1985 03:00:00)-Water Temperature (C)]]*OO[[#This Row],[64]]</f>
        <v>5.2889831222912493E-9</v>
      </c>
      <c r="BO171" s="10">
        <f>3/24000000*OO[[#This Row],[123 (04JUL1985 06:00:00)-Water Temperature (C)]]*OO[[#This Row],[65]]</f>
        <v>4.5571810584500004E-9</v>
      </c>
      <c r="BP171" s="10">
        <f>3/24000000*OO[[#This Row],[124 (04JUL1985 09:00:00)-Water Temperature (C)]]*OO[[#This Row],[66]]</f>
        <v>3.9956283157374996E-9</v>
      </c>
      <c r="BQ171" s="10">
        <f>3/24000000*OO[[#This Row],[125 (04JUL1985 12:00:00)-Water Temperature (C)]]*OO[[#This Row],[67]]</f>
        <v>3.5448829656662495E-9</v>
      </c>
      <c r="BR171" s="10">
        <f>3/24000000*OO[[#This Row],[126 (04JUL1985 15:00:00)-Water Temperature (C)]]*OO[[#This Row],[68]]</f>
        <v>3.1560445598124995E-9</v>
      </c>
      <c r="BS171" s="10">
        <f>3/24000000*OO[[#This Row],[127 (04JUL1985 18:00:00)-Water Temperature (C)]]*OO[[#This Row],[69]]</f>
        <v>2.8130571984074996E-9</v>
      </c>
      <c r="BT171" s="10">
        <f>3/24000000*OO[[#This Row],[128 (04JUL1985 21:00:00)-Water Temperature (C)]]*OO[[#This Row],[70]]</f>
        <v>2.4866803947056248E-9</v>
      </c>
      <c r="BU171" s="10">
        <f>3/24000000*OO[[#This Row],[129 (05JUL1985 00:00:00)-Water Temperature (C)]]*OO[[#This Row],[71]]</f>
        <v>2.1672382191074998E-9</v>
      </c>
      <c r="BV171" s="10">
        <f>3/24000000*OO[[#This Row],[130 (05JUL1985 03:00:00)-Water Temperature (C)]]*OO[[#This Row],[72]]</f>
        <v>1.8784209821894996E-9</v>
      </c>
      <c r="BW171" s="10">
        <f>3/24000000*OO[[#This Row],[131 (05JUL1985 06:00:00)-Water Temperature (C)]]*OO[[#This Row],[73]]</f>
        <v>1.6222576872588748E-9</v>
      </c>
      <c r="BX171" s="10">
        <f>3/24000000*OO[[#This Row],[132 (05JUL1985 09:00:00)-Water Temperature (C)]]*OO[[#This Row],[74]]</f>
        <v>1.4333641004481249E-9</v>
      </c>
      <c r="BY171" s="10">
        <f>3/24000000*OO[[#This Row],[133 (05JUL1985 12:00:00)-Water Temperature (C)]]*OO[[#This Row],[75]]</f>
        <v>1.2893531646723749E-9</v>
      </c>
      <c r="BZ171" s="10">
        <f>3/24000000*OO[[#This Row],[134 (05JUL1985 15:00:00)-Water Temperature (C)]]*OO[[#This Row],[76]]</f>
        <v>1.1698349177526248E-9</v>
      </c>
      <c r="CA171" s="10">
        <f>3/24000000*OO[[#This Row],[135 (05JUL1985 18:00:00)-Water Temperature (C)]]*OO[[#This Row],[77]]</f>
        <v>1.0648615766775E-9</v>
      </c>
      <c r="CB171" s="10">
        <f>3/24000000*OO[[#This Row],[136 (05JUL1985 21:00:00)-Water Temperature (C)]]*OO[[#This Row],[78]]</f>
        <v>9.5533364596949978E-10</v>
      </c>
      <c r="CC171" s="10">
        <f>3/24000000*OO[[#This Row],[137 (06JUL1985 00:00:00)-Water Temperature (C)]]*OO[[#This Row],[79]]</f>
        <v>8.4537929445937491E-10</v>
      </c>
      <c r="CD171" s="10">
        <f>3/24000000*OO[[#This Row],[138 (06JUL1985 03:00:00)-Water Temperature (C)]]*OO[[#This Row],[80]]</f>
        <v>7.4607182316124983E-10</v>
      </c>
      <c r="CE171" s="10">
        <f>3/24000000*OO[[#This Row],[139 (06JUL1985 06:00:00)-Water Temperature (C)]]*OO[[#This Row],[81]]</f>
        <v>6.5854667442187493E-10</v>
      </c>
      <c r="CF171" s="10">
        <f>3/24000000*OO[[#This Row],[140 (06JUL1985 09:00:00)-Water Temperature (C)]]*OO[[#This Row],[82]]</f>
        <v>5.9902759037400006E-10</v>
      </c>
      <c r="CG171" s="10">
        <f>3/24000000*OO[[#This Row],[141 (06JUL1985 12:00:00)-Water Temperature (C)]]*OO[[#This Row],[83]]</f>
        <v>5.5539287649999998E-10</v>
      </c>
      <c r="CH171" s="10">
        <f>3/24000000*OO[[#This Row],[142 (06JUL1985 15:00:00)-Water Temperature (C)]]*OO[[#This Row],[84]]</f>
        <v>5.181703407205E-10</v>
      </c>
      <c r="CI171" s="10">
        <f>3/24000000*OO[[#This Row],[143 (06JUL1985 18:00:00)-Water Temperature (C)]]*OO[[#This Row],[85]]</f>
        <v>4.8507044100187501E-10</v>
      </c>
      <c r="CJ171" s="10">
        <f>3/24000000*OO[[#This Row],[144 (06JUL1985 21:00:00)-Water Temperature (C)]]*OO[[#This Row],[86]]</f>
        <v>4.4563939487100001E-10</v>
      </c>
      <c r="CK171" s="10">
        <f>3/24000000*OO[[#This Row],[145 (07JUL1985 00:00:00)-Water Temperature (C)]]*OO[[#This Row],[87]]</f>
        <v>4.0168531422975004E-10</v>
      </c>
      <c r="CL171" s="10">
        <f>3/24000000*OO[[#This Row],[146 (07JUL1985 03:00:00)-Water Temperature (C)]]*OO[[#This Row],[88]]</f>
        <v>3.5866620127812499E-10</v>
      </c>
      <c r="CM171" s="10">
        <f>3/24000000*OO[[#This Row],[147 (07JUL1985 06:00:00)-Water Temperature (C)]]*OO[[#This Row],[89]]</f>
        <v>3.1741070107987499E-10</v>
      </c>
      <c r="CN171" s="10">
        <f>3/24000000*OO[[#This Row],[148 (07JUL1985 09:00:00)-Water Temperature (C)]]*OO[[#This Row],[90]]</f>
        <v>2.8154216508275003E-10</v>
      </c>
      <c r="CO171" s="10">
        <f>3/24000000*OO[[#This Row],[149 (07JUL1985 12:00:00)-Water Temperature (C)]]*OO[[#This Row],[91]]</f>
        <v>2.55395960352E-10</v>
      </c>
      <c r="CP171" s="10">
        <f>3/24000000*OO[[#This Row],[150 (07JUL1985 15:00:00)-Water Temperature (C)]]*OO[[#This Row],[92]]</f>
        <v>2.3787411168149997E-10</v>
      </c>
      <c r="CQ171" s="10">
        <f>3/24000000*OO[[#This Row],[151 (07JUL1985 18:00:00)-Water Temperature (C)]]*OO[[#This Row],[93]]</f>
        <v>2.205390998725E-10</v>
      </c>
      <c r="CR171" s="10">
        <f>3/24000000*OO[[#This Row],[152 (07JUL1985 21:00:00)-Water Temperature (C)]]*OO[[#This Row],[94]]</f>
        <v>2.0289193270306249E-10</v>
      </c>
      <c r="CS171" s="10">
        <f>3/24000000*OO[[#This Row],[153 (08JUL1985 00:00:00)-Water Temperature (C)]]*OO[[#This Row],[95]]</f>
        <v>1.8656579091224998E-10</v>
      </c>
      <c r="CT171" s="10">
        <f>3/24000000*OO[[#This Row],[154 (08JUL1985 03:00:00)-Water Temperature (C)]]*OO[[#This Row],[96]]</f>
        <v>1.6988269974499999E-10</v>
      </c>
      <c r="CU171" s="10">
        <f>3/24000000*OO[[#This Row],[155 (08JUL1985 06:00:00)-Water Temperature (C)]]*OO[[#This Row],[97]]</f>
        <v>1.5318551328820002E-10</v>
      </c>
      <c r="CV171" s="10">
        <f>3/24000000*OO[[#This Row],[156 (08JUL1985 09:00:00)-Water Temperature (C)]]*OO[[#This Row],[98]]</f>
        <v>1.4119324886452499E-10</v>
      </c>
      <c r="CW171" s="10">
        <f>3/24000000*OO[[#This Row],[157 (08JUL1985 12:00:00)-Water Temperature (C)]]*OO[[#This Row],[99]]</f>
        <v>1.3268699198339999E-10</v>
      </c>
    </row>
    <row r="172" spans="1:101" x14ac:dyDescent="0.35">
      <c r="A172" t="s">
        <v>177</v>
      </c>
      <c r="B172">
        <v>894.03629999999998</v>
      </c>
      <c r="C172" s="10">
        <f>3/24*OO[[#This Row],[59 (26JUN1985 06:00:00)-Water Temperature (C)]]*OO[[#This Row],[1]]/SUM(OO[1])</f>
        <v>0</v>
      </c>
      <c r="D172" s="10">
        <f>3/24*OO[[#This Row],[60 (26JUN1985 09:00:00)-Water Temperature (C)]]*OO[[#This Row],[2]]/SUM(OO[2])</f>
        <v>0</v>
      </c>
      <c r="E172" s="10">
        <f>3/24*OO[[#This Row],[61 (26JUN1985 12:00:00)-Water Temperature (C)]]*OO[[#This Row],[3]]/SUM(OO[3])</f>
        <v>0</v>
      </c>
      <c r="F172" s="10">
        <f>3/24*OO[[#This Row],[62 (26JUN1985 15:00:00)-Water Temperature (C)]]*OO[[#This Row],[4]]/SUM(OO[4])</f>
        <v>0</v>
      </c>
      <c r="G172" s="10">
        <f>3/24*OO[[#This Row],[63 (26JUN1985 18:00:00)-Water Temperature (C)]]*OO[[#This Row],[5]]/SUM(OO[5])</f>
        <v>0</v>
      </c>
      <c r="H172" s="10">
        <f>3/24*OO[[#This Row],[64 (26JUN1985 21:00:00)-Water Temperature (C)]]*OO[[#This Row],[6]]/SUM(OO[6])</f>
        <v>2.1151270848892994E-32</v>
      </c>
      <c r="I172" s="10">
        <f>3/24*OO[[#This Row],[65 (27JUN1985 00:00:00)-Water Temperature (C)]]*OO[[#This Row],[7]]/SUM(OO[7])</f>
        <v>7.55976831573713E-20</v>
      </c>
      <c r="J172" s="10">
        <f>3/24*OO[[#This Row],[66 (27JUN1985 03:00:00)-Water Temperature (C)]]*OO[[#This Row],[8]]/SUM(OO[8])</f>
        <v>2.3332048585600104E-9</v>
      </c>
      <c r="K172" s="10">
        <f>3/24*OO[[#This Row],[67 (27JUN1985 06:00:00)-Water Temperature (C)]]*OO[[#This Row],[9]]/SUM(OO[9])</f>
        <v>1.7432998883888867E-5</v>
      </c>
      <c r="L172" s="10">
        <f>3/24*OO[[#This Row],[68 (27JUN1985 09:00:00)-Water Temperature (C)]]*OO[[#This Row],[10]]/SUM(OO[10])</f>
        <v>2.325320468262994E-3</v>
      </c>
      <c r="M172" s="10">
        <f>3/24*OO[[#This Row],[69 (27JUN1985 12:00:00)-Water Temperature (C)]]*OO[[#This Row],[11]]/SUM(OO[11])</f>
        <v>3.4230634732013467E-2</v>
      </c>
      <c r="N172" s="10">
        <f>3/24*OO[[#This Row],[70 (27JUN1985 15:00:00)-Water Temperature (C)]]*OO[[#This Row],[12]]/SUM(OO[12])</f>
        <v>0.10464010134942456</v>
      </c>
      <c r="O172" s="10">
        <f>3/24*OO[[#This Row],[71 (27JUN1985 18:00:00)-Water Temperature (C)]]*OO[[#This Row],[13]]/SUM(OO[13])</f>
        <v>9.7308487209727415E-2</v>
      </c>
      <c r="P172" s="10">
        <f>3/24*OO[[#This Row],[72 (27JUN1985 21:00:00)-Water Temperature (C)]]*OO[[#This Row],[14]]/SUM(OO[14])</f>
        <v>3.507472861881189E-2</v>
      </c>
      <c r="Q172" s="10">
        <f>3/24*OO[[#This Row],[73 (28JUN1985 00:00:00)-Water Temperature (C)]]*OO[[#This Row],[15]]/SUM(OO[15])</f>
        <v>5.8855908425279862E-3</v>
      </c>
      <c r="R172" s="10">
        <f>3/24*OO[[#This Row],[74 (28JUN1985 03:00:00)-Water Temperature (C)]]*OO[[#This Row],[16]]/SUM(OO[16])</f>
        <v>5.5198434348431135E-4</v>
      </c>
      <c r="S172" s="10">
        <f>3/24*OO[[#This Row],[75 (28JUN1985 06:00:00)-Water Temperature (C)]]*OO[[#This Row],[17]]/SUM(OO[17])</f>
        <v>4.6322047447474743E-5</v>
      </c>
      <c r="T172" s="10">
        <f>3/24*OO[[#This Row],[76 (28JUN1985 09:00:00)-Water Temperature (C)]]*OO[[#This Row],[18]]/SUM(OO[18])</f>
        <v>1.5119267703468145E-5</v>
      </c>
      <c r="U172" s="10">
        <f>3/24*OO[[#This Row],[77 (28JUN1985 12:00:00)-Water Temperature (C)]]*OO[[#This Row],[19]]/SUM(OO[19])</f>
        <v>1.1658605086083773E-5</v>
      </c>
      <c r="V172" s="10">
        <f>3/24000000*OO[[#This Row],[78 (28JUN1985 15:00:00)-Water Temperature (C)]]*OO[[#This Row],[20]]</f>
        <v>9.6346089072199993E-6</v>
      </c>
      <c r="W172" s="10">
        <f>3/24000000*OO[[#This Row],[79 (28JUN1985 18:00:00)-Water Temperature (C)]]*OO[[#This Row],[21]]</f>
        <v>8.0025622673850009E-6</v>
      </c>
      <c r="X172" s="10">
        <f>3/24000000*OO[[#This Row],[80 (28JUN1985 21:00:00)-Water Temperature (C)]]*OO[[#This Row],[22]]</f>
        <v>6.5642987420399985E-6</v>
      </c>
      <c r="Y172" s="10">
        <f>3/24000000*OO[[#This Row],[81 (29JUN1985 00:00:00)-Water Temperature (C)]]*OO[[#This Row],[23]]</f>
        <v>5.2746011630799993E-6</v>
      </c>
      <c r="Z172" s="10">
        <f>3/24000000*OO[[#This Row],[82 (29JUN1985 03:00:00)-Water Temperature (C)]]*OO[[#This Row],[24]]</f>
        <v>4.2005847057350001E-6</v>
      </c>
      <c r="AA172" s="10">
        <f>3/24000000*OO[[#This Row],[83 (29JUN1985 06:00:00)-Water Temperature (C)]]*OO[[#This Row],[25]]</f>
        <v>3.3426821577900003E-6</v>
      </c>
      <c r="AB172" s="10">
        <f>3/24000000*OO[[#This Row],[84 (29JUN1985 09:00:00)-Water Temperature (C)]]*OO[[#This Row],[26]]</f>
        <v>2.7257538766250004E-6</v>
      </c>
      <c r="AC172" s="10">
        <f>3/24000000*OO[[#This Row],[85 (29JUN1985 12:00:00)-Water Temperature (C)]]*OO[[#This Row],[27]]</f>
        <v>2.2628482054811253E-6</v>
      </c>
      <c r="AD172" s="10">
        <f>3/24000000*OO[[#This Row],[86 (29JUN1985 15:00:00)-Water Temperature (C)]]*OO[[#This Row],[28]]</f>
        <v>1.89536328231975E-6</v>
      </c>
      <c r="AE172" s="10">
        <f>3/24000000*OO[[#This Row],[88 (29JUN1985 21:00:00)-Water Temperature (C)]]*OO[[#This Row],[30]]</f>
        <v>1.30601933917125E-6</v>
      </c>
      <c r="AF172" s="10">
        <f>3/24000000*OO[[#This Row],[88 (29JUN1985 21:00:00)-Water Temperature (C)]]*OO[[#This Row],[30]]</f>
        <v>1.30601933917125E-6</v>
      </c>
      <c r="AG172" s="10">
        <f>3/24000000*OO[[#This Row],[89 (30JUN1985 00:00:00)-Water Temperature (C)]]*OO[[#This Row],[31]]</f>
        <v>1.0515277233825001E-6</v>
      </c>
      <c r="AH172" s="10">
        <f>3/24000000*OO[[#This Row],[90 (30JUN1985 03:00:00)-Water Temperature (C)]]*OO[[#This Row],[32]]</f>
        <v>8.4082625993299994E-7</v>
      </c>
      <c r="AI172" s="10">
        <f>3/24000000*OO[[#This Row],[91 (30JUN1985 06:00:00)-Water Temperature (C)]]*OO[[#This Row],[33]]</f>
        <v>6.6958279871512491E-7</v>
      </c>
      <c r="AJ172" s="10">
        <f>3/24000000*OO[[#This Row],[92 (30JUN1985 09:00:00)-Water Temperature (C)]]*OO[[#This Row],[34]]</f>
        <v>5.43253000249375E-7</v>
      </c>
      <c r="AK172" s="10">
        <f>3/24000000*OO[[#This Row],[93 (30JUN1985 12:00:00)-Water Temperature (C)]]*OO[[#This Row],[35]]</f>
        <v>4.5216859601874992E-7</v>
      </c>
      <c r="AL172" s="10">
        <f>3/24000000*OO[[#This Row],[94 (30JUN1985 15:00:00)-Water Temperature (C)]]*OO[[#This Row],[36]]</f>
        <v>3.8081417126249998E-7</v>
      </c>
      <c r="AM172" s="10">
        <f>3/24000000*OO[[#This Row],[95 (30JUN1985 18:00:00)-Water Temperature (C)]]*OO[[#This Row],[37]]</f>
        <v>3.2132708320199998E-7</v>
      </c>
      <c r="AN172" s="10">
        <f>3/24000000*OO[[#This Row],[96 (30JUN1985 21:00:00)-Water Temperature (C)]]*OO[[#This Row],[38]]</f>
        <v>2.667445578309375E-7</v>
      </c>
      <c r="AO172" s="10">
        <f>3/24000000*OO[[#This Row],[97 (01JUL1985 00:00:00)-Water Temperature (C)]]*OO[[#This Row],[39]]</f>
        <v>2.1820048335238748E-7</v>
      </c>
      <c r="AP172" s="10">
        <f>3/24000000*OO[[#This Row],[98 (01JUL1985 03:00:00)-Water Temperature (C)]]*OO[[#This Row],[40]]</f>
        <v>1.7773380547406251E-7</v>
      </c>
      <c r="AQ172" s="10">
        <f>3/24000000*OO[[#This Row],[99 (01JUL1985 06:00:00)-Water Temperature (C)]]*OO[[#This Row],[41]]</f>
        <v>1.4450612701109999E-7</v>
      </c>
      <c r="AR172" s="10">
        <f>3/24000000*OO[[#This Row],[100 (01JUL1985 09:00:00)-Water Temperature (C)]]*OO[[#This Row],[42]]</f>
        <v>1.200958769579E-7</v>
      </c>
      <c r="AS172" s="10">
        <f>3/24000000*OO[[#This Row],[101 (01JUL1985 12:00:00)-Water Temperature (C)]]*OO[[#This Row],[43]]</f>
        <v>1.0183619130670001E-7</v>
      </c>
      <c r="AT172" s="10">
        <f>3/24000000*OO[[#This Row],[102 (01JUL1985 15:00:00)-Water Temperature (C)]]*OO[[#This Row],[44]]</f>
        <v>8.6830733209049997E-8</v>
      </c>
      <c r="AU172" s="10">
        <f>3/24000000*OO[[#This Row],[103 (01JUL1985 18:00:00)-Water Temperature (C)]]*OO[[#This Row],[45]]</f>
        <v>7.49173357583625E-8</v>
      </c>
      <c r="AV172" s="10">
        <f>3/24000000*OO[[#This Row],[104 (01JUL1985 21:00:00)-Water Temperature (C)]]*OO[[#This Row],[46]]</f>
        <v>6.4636229799262493E-8</v>
      </c>
      <c r="AW172" s="10">
        <f>3/24000000*OO[[#This Row],[105 (02JUL1985 00:00:00)-Water Temperature (C)]]*OO[[#This Row],[47]]</f>
        <v>5.5956671026199987E-8</v>
      </c>
      <c r="AX172" s="10">
        <f>3/24000000*OO[[#This Row],[106 (02JUL1985 03:00:00)-Water Temperature (C)]]*OO[[#This Row],[48]]</f>
        <v>4.8353443430500004E-8</v>
      </c>
      <c r="AY172" s="10">
        <f>3/24000000*OO[[#This Row],[107 (02JUL1985 06:00:00)-Water Temperature (C)]]*OO[[#This Row],[49]]</f>
        <v>4.1481133091849995E-8</v>
      </c>
      <c r="AZ172" s="10">
        <f>3/24000000*OO[[#This Row],[108 (02JUL1985 09:00:00)-Water Temperature (C)]]*OO[[#This Row],[50]]</f>
        <v>3.5440273728299994E-8</v>
      </c>
      <c r="BA172" s="10">
        <f>3/24000000*OO[[#This Row],[109 (02JUL1985 12:00:00)-Water Temperature (C)]]*OO[[#This Row],[51]]</f>
        <v>3.1029443527250003E-8</v>
      </c>
      <c r="BB172" s="10">
        <f>3/24000000*OO[[#This Row],[110 (02JUL1985 15:00:00)-Water Temperature (C)]]*OO[[#This Row],[52]]</f>
        <v>2.7971177849787501E-8</v>
      </c>
      <c r="BC172" s="10">
        <f>3/24000000*OO[[#This Row],[111 (02JUL1985 18:00:00)-Water Temperature (C)]]*OO[[#This Row],[53]]</f>
        <v>2.5424755626138748E-8</v>
      </c>
      <c r="BD172" s="10">
        <f>3/24000000*OO[[#This Row],[112 (02JUL1985 21:00:00)-Water Temperature (C)]]*OO[[#This Row],[54]]</f>
        <v>2.2649479657242497E-8</v>
      </c>
      <c r="BE172" s="10">
        <f>3/24000000*OO[[#This Row],[113 (03JUL1985 00:00:00)-Water Temperature (C)]]*OO[[#This Row],[55]]</f>
        <v>1.9707905392437498E-8</v>
      </c>
      <c r="BF172" s="10">
        <f>3/24000000*OO[[#This Row],[114 (03JUL1985 03:00:00)-Water Temperature (C)]]*OO[[#This Row],[56]]</f>
        <v>1.70554358837225E-8</v>
      </c>
      <c r="BG172" s="10">
        <f>3/24000000*OO[[#This Row],[115 (03JUL1985 06:00:00)-Water Temperature (C)]]*OO[[#This Row],[57]]</f>
        <v>1.4713382485119999E-8</v>
      </c>
      <c r="BH172" s="10">
        <f>3/24000000*OO[[#This Row],[116 (03JUL1985 09:00:00)-Water Temperature (C)]]*OO[[#This Row],[58]]</f>
        <v>1.2885741625119999E-8</v>
      </c>
      <c r="BI172" s="10">
        <f>3/24000000*OO[[#This Row],[117 (03JUL1985 12:00:00)-Water Temperature (C)]]*OO[[#This Row],[59]]</f>
        <v>1.1478492389531249E-8</v>
      </c>
      <c r="BJ172" s="10">
        <f>3/24000000*OO[[#This Row],[118 (03JUL1985 15:00:00)-Water Temperature (C)]]*OO[[#This Row],[60]]</f>
        <v>1.0269737337251249E-8</v>
      </c>
      <c r="BK172" s="10">
        <f>3/24000000*OO[[#This Row],[119 (03JUL1985 18:00:00)-Water Temperature (C)]]*OO[[#This Row],[61]]</f>
        <v>9.187142288513749E-9</v>
      </c>
      <c r="BL172" s="10">
        <f>3/24000000*OO[[#This Row],[120 (03JUL1985 21:00:00)-Water Temperature (C)]]*OO[[#This Row],[62]]</f>
        <v>8.0996638938000002E-9</v>
      </c>
      <c r="BM172" s="10">
        <f>3/24000000*OO[[#This Row],[121 (04JUL1985 00:00:00)-Water Temperature (C)]]*OO[[#This Row],[63]]</f>
        <v>7.04654749647E-9</v>
      </c>
      <c r="BN172" s="10">
        <f>3/24000000*OO[[#This Row],[122 (04JUL1985 03:00:00)-Water Temperature (C)]]*OO[[#This Row],[64]]</f>
        <v>6.1041719675137493E-9</v>
      </c>
      <c r="BO172" s="10">
        <f>3/24000000*OO[[#This Row],[123 (04JUL1985 06:00:00)-Water Temperature (C)]]*OO[[#This Row],[65]]</f>
        <v>5.2638175805424999E-9</v>
      </c>
      <c r="BP172" s="10">
        <f>3/24000000*OO[[#This Row],[124 (04JUL1985 09:00:00)-Water Temperature (C)]]*OO[[#This Row],[66]]</f>
        <v>4.61506745931E-9</v>
      </c>
      <c r="BQ172" s="10">
        <f>3/24000000*OO[[#This Row],[125 (04JUL1985 12:00:00)-Water Temperature (C)]]*OO[[#This Row],[67]]</f>
        <v>4.0915460381399998E-9</v>
      </c>
      <c r="BR172" s="10">
        <f>3/24000000*OO[[#This Row],[126 (04JUL1985 15:00:00)-Water Temperature (C)]]*OO[[#This Row],[68]]</f>
        <v>3.6385839959962495E-9</v>
      </c>
      <c r="BS172" s="10">
        <f>3/24000000*OO[[#This Row],[127 (04JUL1985 18:00:00)-Water Temperature (C)]]*OO[[#This Row],[69]]</f>
        <v>3.2405941045237498E-9</v>
      </c>
      <c r="BT172" s="10">
        <f>3/24000000*OO[[#This Row],[128 (04JUL1985 21:00:00)-Water Temperature (C)]]*OO[[#This Row],[70]]</f>
        <v>2.8657619852399997E-9</v>
      </c>
      <c r="BU172" s="10">
        <f>3/24000000*OO[[#This Row],[129 (05JUL1985 00:00:00)-Water Temperature (C)]]*OO[[#This Row],[71]]</f>
        <v>2.4992126380062502E-9</v>
      </c>
      <c r="BV172" s="10">
        <f>3/24000000*OO[[#This Row],[130 (05JUL1985 03:00:00)-Water Temperature (C)]]*OO[[#This Row],[72]]</f>
        <v>2.1674573335085E-9</v>
      </c>
      <c r="BW172" s="10">
        <f>3/24000000*OO[[#This Row],[131 (05JUL1985 06:00:00)-Water Temperature (C)]]*OO[[#This Row],[73]]</f>
        <v>1.8726370549559999E-9</v>
      </c>
      <c r="BX172" s="10">
        <f>3/24000000*OO[[#This Row],[132 (05JUL1985 09:00:00)-Water Temperature (C)]]*OO[[#This Row],[74]]</f>
        <v>1.6535044656212497E-9</v>
      </c>
      <c r="BY172" s="10">
        <f>3/24000000*OO[[#This Row],[133 (05JUL1985 12:00:00)-Water Temperature (C)]]*OO[[#This Row],[75]]</f>
        <v>1.4857710552404998E-9</v>
      </c>
      <c r="BZ172" s="10">
        <f>3/24000000*OO[[#This Row],[134 (05JUL1985 15:00:00)-Water Temperature (C)]]*OO[[#This Row],[76]]</f>
        <v>1.3469948793279999E-9</v>
      </c>
      <c r="CA172" s="10">
        <f>3/24000000*OO[[#This Row],[135 (05JUL1985 18:00:00)-Water Temperature (C)]]*OO[[#This Row],[77]]</f>
        <v>1.2251819324062498E-9</v>
      </c>
      <c r="CB172" s="10">
        <f>3/24000000*OO[[#This Row],[136 (05JUL1985 21:00:00)-Water Temperature (C)]]*OO[[#This Row],[78]]</f>
        <v>1.0992937154250002E-9</v>
      </c>
      <c r="CC172" s="10">
        <f>3/24000000*OO[[#This Row],[137 (06JUL1985 00:00:00)-Water Temperature (C)]]*OO[[#This Row],[79]]</f>
        <v>9.7321831023599979E-10</v>
      </c>
      <c r="CD172" s="10">
        <f>3/24000000*OO[[#This Row],[138 (06JUL1985 03:00:00)-Water Temperature (C)]]*OO[[#This Row],[80]]</f>
        <v>8.5913875133249998E-10</v>
      </c>
      <c r="CE172" s="10">
        <f>3/24000000*OO[[#This Row],[139 (06JUL1985 06:00:00)-Water Temperature (C)]]*OO[[#This Row],[81]]</f>
        <v>7.5854470372399989E-10</v>
      </c>
      <c r="CF172" s="10">
        <f>3/24000000*OO[[#This Row],[140 (06JUL1985 09:00:00)-Water Temperature (C)]]*OO[[#This Row],[82]]</f>
        <v>6.893763649395E-10</v>
      </c>
      <c r="CG172" s="10">
        <f>3/24000000*OO[[#This Row],[141 (06JUL1985 12:00:00)-Water Temperature (C)]]*OO[[#This Row],[83]]</f>
        <v>6.3843604606212501E-10</v>
      </c>
      <c r="CH172" s="10">
        <f>3/24000000*OO[[#This Row],[142 (06JUL1985 15:00:00)-Water Temperature (C)]]*OO[[#This Row],[84]]</f>
        <v>5.951754354189999E-10</v>
      </c>
      <c r="CI172" s="10">
        <f>3/24000000*OO[[#This Row],[143 (06JUL1985 18:00:00)-Water Temperature (C)]]*OO[[#This Row],[85]]</f>
        <v>5.5677345936262501E-10</v>
      </c>
      <c r="CJ172" s="10">
        <f>3/24000000*OO[[#This Row],[144 (06JUL1985 21:00:00)-Water Temperature (C)]]*OO[[#This Row],[86]]</f>
        <v>5.1188714226674997E-10</v>
      </c>
      <c r="CK172" s="10">
        <f>3/24000000*OO[[#This Row],[145 (07JUL1985 00:00:00)-Water Temperature (C)]]*OO[[#This Row],[87]]</f>
        <v>4.6183066318300003E-10</v>
      </c>
      <c r="CL172" s="10">
        <f>3/24000000*OO[[#This Row],[146 (07JUL1985 03:00:00)-Water Temperature (C)]]*OO[[#This Row],[88]]</f>
        <v>4.1262914207500004E-10</v>
      </c>
      <c r="CM172" s="10">
        <f>3/24000000*OO[[#This Row],[147 (07JUL1985 06:00:00)-Water Temperature (C)]]*OO[[#This Row],[89]]</f>
        <v>3.6550160343749992E-10</v>
      </c>
      <c r="CN172" s="10">
        <f>3/24000000*OO[[#This Row],[148 (07JUL1985 09:00:00)-Water Temperature (C)]]*OO[[#This Row],[90]]</f>
        <v>3.2411743956224995E-10</v>
      </c>
      <c r="CO172" s="10">
        <f>3/24000000*OO[[#This Row],[149 (07JUL1985 12:00:00)-Water Temperature (C)]]*OO[[#This Row],[91]]</f>
        <v>2.9359668131499998E-10</v>
      </c>
      <c r="CP172" s="10">
        <f>3/24000000*OO[[#This Row],[150 (07JUL1985 15:00:00)-Water Temperature (C)]]*OO[[#This Row],[92]]</f>
        <v>2.7311985462249996E-10</v>
      </c>
      <c r="CQ172" s="10">
        <f>3/24000000*OO[[#This Row],[151 (07JUL1985 18:00:00)-Water Temperature (C)]]*OO[[#This Row],[93]]</f>
        <v>2.5307712293537501E-10</v>
      </c>
      <c r="CR172" s="10">
        <f>3/24000000*OO[[#This Row],[152 (07JUL1985 21:00:00)-Water Temperature (C)]]*OO[[#This Row],[94]]</f>
        <v>2.3271528308175E-10</v>
      </c>
      <c r="CS172" s="10">
        <f>3/24000000*OO[[#This Row],[153 (08JUL1985 00:00:00)-Water Temperature (C)]]*OO[[#This Row],[95]]</f>
        <v>2.140196492936E-10</v>
      </c>
      <c r="CT172" s="10">
        <f>3/24000000*OO[[#This Row],[154 (08JUL1985 03:00:00)-Water Temperature (C)]]*OO[[#This Row],[96]]</f>
        <v>1.9512349744494998E-10</v>
      </c>
      <c r="CU172" s="10">
        <f>3/24000000*OO[[#This Row],[155 (08JUL1985 06:00:00)-Water Temperature (C)]]*OO[[#This Row],[97]]</f>
        <v>1.7604932354909997E-10</v>
      </c>
      <c r="CV172" s="10">
        <f>3/24000000*OO[[#This Row],[156 (08JUL1985 09:00:00)-Water Temperature (C)]]*OO[[#This Row],[98]]</f>
        <v>1.621571732446875E-10</v>
      </c>
      <c r="CW172" s="10">
        <f>3/24000000*OO[[#This Row],[157 (08JUL1985 12:00:00)-Water Temperature (C)]]*OO[[#This Row],[99]]</f>
        <v>1.5226009305314999E-10</v>
      </c>
    </row>
    <row r="173" spans="1:101" x14ac:dyDescent="0.35">
      <c r="A173" t="s">
        <v>178</v>
      </c>
      <c r="B173">
        <v>920.32839999999999</v>
      </c>
      <c r="C173" s="10">
        <f>3/24*OO[[#This Row],[59 (26JUN1985 06:00:00)-Water Temperature (C)]]*OO[[#This Row],[1]]/SUM(OO[1])</f>
        <v>0</v>
      </c>
      <c r="D173" s="10">
        <f>3/24*OO[[#This Row],[60 (26JUN1985 09:00:00)-Water Temperature (C)]]*OO[[#This Row],[2]]/SUM(OO[2])</f>
        <v>0</v>
      </c>
      <c r="E173" s="10">
        <f>3/24*OO[[#This Row],[61 (26JUN1985 12:00:00)-Water Temperature (C)]]*OO[[#This Row],[3]]/SUM(OO[3])</f>
        <v>0</v>
      </c>
      <c r="F173" s="10">
        <f>3/24*OO[[#This Row],[62 (26JUN1985 15:00:00)-Water Temperature (C)]]*OO[[#This Row],[4]]/SUM(OO[4])</f>
        <v>0</v>
      </c>
      <c r="G173" s="10">
        <f>3/24*OO[[#This Row],[63 (26JUN1985 18:00:00)-Water Temperature (C)]]*OO[[#This Row],[5]]/SUM(OO[5])</f>
        <v>0</v>
      </c>
      <c r="H173" s="10">
        <f>3/24*OO[[#This Row],[64 (26JUN1985 21:00:00)-Water Temperature (C)]]*OO[[#This Row],[6]]/SUM(OO[6])</f>
        <v>2.6111313085924614E-33</v>
      </c>
      <c r="I173" s="10">
        <f>3/24*OO[[#This Row],[65 (27JUN1985 00:00:00)-Water Temperature (C)]]*OO[[#This Row],[7]]/SUM(OO[7])</f>
        <v>1.0510386401200245E-20</v>
      </c>
      <c r="J173" s="10">
        <f>3/24*OO[[#This Row],[66 (27JUN1985 03:00:00)-Water Temperature (C)]]*OO[[#This Row],[8]]/SUM(OO[8])</f>
        <v>7.3975441958316807E-10</v>
      </c>
      <c r="K173" s="10">
        <f>3/24*OO[[#This Row],[67 (27JUN1985 06:00:00)-Water Temperature (C)]]*OO[[#This Row],[9]]/SUM(OO[9])</f>
        <v>8.809494402101737E-6</v>
      </c>
      <c r="L173" s="10">
        <f>3/24*OO[[#This Row],[68 (27JUN1985 09:00:00)-Water Temperature (C)]]*OO[[#This Row],[10]]/SUM(OO[10])</f>
        <v>1.417156121068335E-3</v>
      </c>
      <c r="M173" s="10">
        <f>3/24*OO[[#This Row],[69 (27JUN1985 12:00:00)-Water Temperature (C)]]*OO[[#This Row],[11]]/SUM(OO[11])</f>
        <v>2.3763097055407575E-2</v>
      </c>
      <c r="N173" s="10">
        <f>3/24*OO[[#This Row],[70 (27JUN1985 15:00:00)-Water Temperature (C)]]*OO[[#This Row],[12]]/SUM(OO[12])</f>
        <v>8.0357430069942129E-2</v>
      </c>
      <c r="O173" s="10">
        <f>3/24*OO[[#This Row],[71 (27JUN1985 18:00:00)-Water Temperature (C)]]*OO[[#This Row],[13]]/SUM(OO[13])</f>
        <v>8.1037917584852542E-2</v>
      </c>
      <c r="P173" s="10">
        <f>3/24*OO[[#This Row],[72 (27JUN1985 21:00:00)-Water Temperature (C)]]*OO[[#This Row],[14]]/SUM(OO[14])</f>
        <v>3.1235085020094047E-2</v>
      </c>
      <c r="Q173" s="10">
        <f>3/24*OO[[#This Row],[73 (28JUN1985 00:00:00)-Water Temperature (C)]]*OO[[#This Row],[15]]/SUM(OO[15])</f>
        <v>5.5408205933305628E-3</v>
      </c>
      <c r="R173" s="10">
        <f>3/24*OO[[#This Row],[74 (28JUN1985 03:00:00)-Water Temperature (C)]]*OO[[#This Row],[16]]/SUM(OO[16])</f>
        <v>5.4114231423784851E-4</v>
      </c>
      <c r="S173" s="10">
        <f>3/24*OO[[#This Row],[75 (28JUN1985 06:00:00)-Water Temperature (C)]]*OO[[#This Row],[17]]/SUM(OO[17])</f>
        <v>4.3859745853358358E-5</v>
      </c>
      <c r="T173" s="10">
        <f>3/24*OO[[#This Row],[76 (28JUN1985 09:00:00)-Water Temperature (C)]]*OO[[#This Row],[18]]/SUM(OO[18])</f>
        <v>1.254333547002835E-5</v>
      </c>
      <c r="U173" s="10">
        <f>3/24*OO[[#This Row],[77 (28JUN1985 12:00:00)-Water Temperature (C)]]*OO[[#This Row],[19]]/SUM(OO[19])</f>
        <v>9.4691923082099773E-6</v>
      </c>
      <c r="V173" s="10">
        <f>3/24000000*OO[[#This Row],[78 (28JUN1985 15:00:00)-Water Temperature (C)]]*OO[[#This Row],[20]]</f>
        <v>7.8173935266999994E-6</v>
      </c>
      <c r="W173" s="10">
        <f>3/24000000*OO[[#This Row],[79 (28JUN1985 18:00:00)-Water Temperature (C)]]*OO[[#This Row],[21]]</f>
        <v>6.4908278656000004E-6</v>
      </c>
      <c r="X173" s="10">
        <f>3/24000000*OO[[#This Row],[80 (28JUN1985 21:00:00)-Water Temperature (C)]]*OO[[#This Row],[22]]</f>
        <v>5.3252526843424998E-6</v>
      </c>
      <c r="Y173" s="10">
        <f>3/24000000*OO[[#This Row],[81 (29JUN1985 00:00:00)-Water Temperature (C)]]*OO[[#This Row],[23]]</f>
        <v>4.2828449902749992E-6</v>
      </c>
      <c r="Z173" s="10">
        <f>3/24000000*OO[[#This Row],[82 (29JUN1985 03:00:00)-Water Temperature (C)]]*OO[[#This Row],[24]]</f>
        <v>3.4125998221874998E-6</v>
      </c>
      <c r="AA173" s="10">
        <f>3/24000000*OO[[#This Row],[83 (29JUN1985 06:00:00)-Water Temperature (C)]]*OO[[#This Row],[25]]</f>
        <v>2.7166777982400003E-6</v>
      </c>
      <c r="AB173" s="10">
        <f>3/24000000*OO[[#This Row],[84 (29JUN1985 09:00:00)-Water Temperature (C)]]*OO[[#This Row],[26]]</f>
        <v>2.2145210476589996E-6</v>
      </c>
      <c r="AC173" s="10">
        <f>3/24000000*OO[[#This Row],[85 (29JUN1985 12:00:00)-Water Temperature (C)]]*OO[[#This Row],[27]]</f>
        <v>1.8367848969714998E-6</v>
      </c>
      <c r="AD173" s="10">
        <f>3/24000000*OO[[#This Row],[86 (29JUN1985 15:00:00)-Water Temperature (C)]]*OO[[#This Row],[28]]</f>
        <v>1.5374488249593747E-6</v>
      </c>
      <c r="AE173" s="10">
        <f>3/24000000*OO[[#This Row],[88 (29JUN1985 21:00:00)-Water Temperature (C)]]*OO[[#This Row],[30]]</f>
        <v>1.059202086904E-6</v>
      </c>
      <c r="AF173" s="10">
        <f>3/24000000*OO[[#This Row],[88 (29JUN1985 21:00:00)-Water Temperature (C)]]*OO[[#This Row],[30]]</f>
        <v>1.059202086904E-6</v>
      </c>
      <c r="AG173" s="10">
        <f>3/24000000*OO[[#This Row],[89 (30JUN1985 00:00:00)-Water Temperature (C)]]*OO[[#This Row],[31]]</f>
        <v>8.5343638064999995E-7</v>
      </c>
      <c r="AH173" s="10">
        <f>3/24000000*OO[[#This Row],[90 (30JUN1985 03:00:00)-Water Temperature (C)]]*OO[[#This Row],[32]]</f>
        <v>6.8277493819200001E-7</v>
      </c>
      <c r="AI173" s="10">
        <f>3/24000000*OO[[#This Row],[91 (30JUN1985 06:00:00)-Water Temperature (C)]]*OO[[#This Row],[33]]</f>
        <v>5.4403100699750002E-7</v>
      </c>
      <c r="AJ173" s="10">
        <f>3/24000000*OO[[#This Row],[92 (30JUN1985 09:00:00)-Water Temperature (C)]]*OO[[#This Row],[34]]</f>
        <v>4.4118300772162489E-7</v>
      </c>
      <c r="AK173" s="10">
        <f>3/24000000*OO[[#This Row],[93 (30JUN1985 12:00:00)-Water Temperature (C)]]*OO[[#This Row],[35]]</f>
        <v>3.6684375264550001E-7</v>
      </c>
      <c r="AL173" s="10">
        <f>3/24000000*OO[[#This Row],[94 (30JUN1985 15:00:00)-Water Temperature (C)]]*OO[[#This Row],[36]]</f>
        <v>3.0874558808949998E-7</v>
      </c>
      <c r="AM173" s="10">
        <f>3/24000000*OO[[#This Row],[95 (30JUN1985 18:00:00)-Water Temperature (C)]]*OO[[#This Row],[37]]</f>
        <v>2.6032844607E-7</v>
      </c>
      <c r="AN173" s="10">
        <f>3/24000000*OO[[#This Row],[96 (30JUN1985 21:00:00)-Water Temperature (C)]]*OO[[#This Row],[38]]</f>
        <v>2.1608483604059999E-7</v>
      </c>
      <c r="AO173" s="10">
        <f>3/24000000*OO[[#This Row],[97 (01JUL1985 00:00:00)-Water Temperature (C)]]*OO[[#This Row],[39]]</f>
        <v>1.7682290123192499E-7</v>
      </c>
      <c r="AP173" s="10">
        <f>3/24000000*OO[[#This Row],[98 (01JUL1985 03:00:00)-Water Temperature (C)]]*OO[[#This Row],[40]]</f>
        <v>1.4407723773187502E-7</v>
      </c>
      <c r="AQ173" s="10">
        <f>3/24000000*OO[[#This Row],[99 (01JUL1985 06:00:00)-Water Temperature (C)]]*OO[[#This Row],[41]]</f>
        <v>1.1718510193162499E-7</v>
      </c>
      <c r="AR173" s="10">
        <f>3/24000000*OO[[#This Row],[100 (01JUL1985 09:00:00)-Water Temperature (C)]]*OO[[#This Row],[42]]</f>
        <v>9.7342457422312498E-8</v>
      </c>
      <c r="AS173" s="10">
        <f>3/24000000*OO[[#This Row],[101 (01JUL1985 12:00:00)-Water Temperature (C)]]*OO[[#This Row],[43]]</f>
        <v>8.2438644725099994E-8</v>
      </c>
      <c r="AT173" s="10">
        <f>3/24000000*OO[[#This Row],[102 (01JUL1985 15:00:00)-Water Temperature (C)]]*OO[[#This Row],[44]]</f>
        <v>7.0215339170374996E-8</v>
      </c>
      <c r="AU173" s="10">
        <f>3/24000000*OO[[#This Row],[103 (01JUL1985 18:00:00)-Water Temperature (C)]]*OO[[#This Row],[45]]</f>
        <v>6.0501182534999991E-8</v>
      </c>
      <c r="AV173" s="10">
        <f>3/24000000*OO[[#This Row],[104 (01JUL1985 21:00:00)-Water Temperature (C)]]*OO[[#This Row],[46]]</f>
        <v>5.2164855373124996E-8</v>
      </c>
      <c r="AW173" s="10">
        <f>3/24000000*OO[[#This Row],[105 (02JUL1985 00:00:00)-Water Temperature (C)]]*OO[[#This Row],[47]]</f>
        <v>4.5163731747924994E-8</v>
      </c>
      <c r="AX173" s="10">
        <f>3/24000000*OO[[#This Row],[106 (02JUL1985 03:00:00)-Water Temperature (C)]]*OO[[#This Row],[48]]</f>
        <v>3.9044034630825001E-8</v>
      </c>
      <c r="AY173" s="10">
        <f>3/24000000*OO[[#This Row],[107 (02JUL1985 06:00:00)-Water Temperature (C)]]*OO[[#This Row],[49]]</f>
        <v>3.3515019579550003E-8</v>
      </c>
      <c r="AZ173" s="10">
        <f>3/24000000*OO[[#This Row],[108 (02JUL1985 09:00:00)-Water Temperature (C)]]*OO[[#This Row],[50]]</f>
        <v>2.8629967254499997E-8</v>
      </c>
      <c r="BA173" s="10">
        <f>3/24000000*OO[[#This Row],[109 (02JUL1985 12:00:00)-Water Temperature (C)]]*OO[[#This Row],[51]]</f>
        <v>2.503901452206E-8</v>
      </c>
      <c r="BB173" s="10">
        <f>3/24000000*OO[[#This Row],[110 (02JUL1985 15:00:00)-Water Temperature (C)]]*OO[[#This Row],[52]]</f>
        <v>2.2543871845499998E-8</v>
      </c>
      <c r="BC173" s="10">
        <f>3/24000000*OO[[#This Row],[111 (02JUL1985 18:00:00)-Water Temperature (C)]]*OO[[#This Row],[53]]</f>
        <v>2.048520864859E-8</v>
      </c>
      <c r="BD173" s="10">
        <f>3/24000000*OO[[#This Row],[112 (02JUL1985 21:00:00)-Water Temperature (C)]]*OO[[#This Row],[54]]</f>
        <v>1.8256076365785E-8</v>
      </c>
      <c r="BE173" s="10">
        <f>3/24000000*OO[[#This Row],[113 (03JUL1985 00:00:00)-Water Temperature (C)]]*OO[[#This Row],[55]]</f>
        <v>1.5894694289954998E-8</v>
      </c>
      <c r="BF173" s="10">
        <f>3/24000000*OO[[#This Row],[114 (03JUL1985 03:00:00)-Water Temperature (C)]]*OO[[#This Row],[56]]</f>
        <v>1.3760124701276249E-8</v>
      </c>
      <c r="BG173" s="10">
        <f>3/24000000*OO[[#This Row],[115 (03JUL1985 06:00:00)-Water Temperature (C)]]*OO[[#This Row],[57]]</f>
        <v>1.1874818112299997E-8</v>
      </c>
      <c r="BH173" s="10">
        <f>3/24000000*OO[[#This Row],[116 (03JUL1985 09:00:00)-Water Temperature (C)]]*OO[[#This Row],[58]]</f>
        <v>1.0398091795061251E-8</v>
      </c>
      <c r="BI173" s="10">
        <f>3/24000000*OO[[#This Row],[117 (03JUL1985 12:00:00)-Water Temperature (C)]]*OO[[#This Row],[59]]</f>
        <v>9.2566138152599991E-9</v>
      </c>
      <c r="BJ173" s="10">
        <f>3/24000000*OO[[#This Row],[118 (03JUL1985 15:00:00)-Water Temperature (C)]]*OO[[#This Row],[60]]</f>
        <v>8.2803772429087484E-9</v>
      </c>
      <c r="BK173" s="10">
        <f>3/24000000*OO[[#This Row],[119 (03JUL1985 18:00:00)-Water Temperature (C)]]*OO[[#This Row],[61]]</f>
        <v>7.4047164659999996E-9</v>
      </c>
      <c r="BL173" s="10">
        <f>3/24000000*OO[[#This Row],[120 (03JUL1985 21:00:00)-Water Temperature (C)]]*OO[[#This Row],[62]]</f>
        <v>6.5300378902149994E-9</v>
      </c>
      <c r="BM173" s="10">
        <f>3/24000000*OO[[#This Row],[121 (04JUL1985 00:00:00)-Water Temperature (C)]]*OO[[#This Row],[63]]</f>
        <v>5.6845480638262486E-9</v>
      </c>
      <c r="BN173" s="10">
        <f>3/24000000*OO[[#This Row],[122 (04JUL1985 03:00:00)-Water Temperature (C)]]*OO[[#This Row],[64]]</f>
        <v>4.9260521575687496E-9</v>
      </c>
      <c r="BO173" s="10">
        <f>3/24000000*OO[[#This Row],[123 (04JUL1985 06:00:00)-Water Temperature (C)]]*OO[[#This Row],[65]]</f>
        <v>4.2509159432699998E-9</v>
      </c>
      <c r="BP173" s="10">
        <f>3/24000000*OO[[#This Row],[124 (04JUL1985 09:00:00)-Water Temperature (C)]]*OO[[#This Row],[66]]</f>
        <v>3.7272111286987496E-9</v>
      </c>
      <c r="BQ173" s="10">
        <f>3/24000000*OO[[#This Row],[125 (04JUL1985 12:00:00)-Water Temperature (C)]]*OO[[#This Row],[67]]</f>
        <v>3.3025303116974996E-9</v>
      </c>
      <c r="BR173" s="10">
        <f>3/24000000*OO[[#This Row],[126 (04JUL1985 15:00:00)-Water Temperature (C)]]*OO[[#This Row],[68]]</f>
        <v>2.9343846568949993E-9</v>
      </c>
      <c r="BS173" s="10">
        <f>3/24000000*OO[[#This Row],[127 (04JUL1985 18:00:00)-Water Temperature (C)]]*OO[[#This Row],[69]]</f>
        <v>2.611573368591875E-9</v>
      </c>
      <c r="BT173" s="10">
        <f>3/24000000*OO[[#This Row],[128 (04JUL1985 21:00:00)-Water Temperature (C)]]*OO[[#This Row],[70]]</f>
        <v>2.3098638257362496E-9</v>
      </c>
      <c r="BU173" s="10">
        <f>3/24000000*OO[[#This Row],[129 (05JUL1985 00:00:00)-Water Temperature (C)]]*OO[[#This Row],[71]]</f>
        <v>2.015328809465625E-9</v>
      </c>
      <c r="BV173" s="10">
        <f>3/24000000*OO[[#This Row],[130 (05JUL1985 03:00:00)-Water Temperature (C)]]*OO[[#This Row],[72]]</f>
        <v>1.7486069722049998E-9</v>
      </c>
      <c r="BW173" s="10">
        <f>3/24000000*OO[[#This Row],[131 (05JUL1985 06:00:00)-Water Temperature (C)]]*OO[[#This Row],[73]]</f>
        <v>1.511372878021875E-9</v>
      </c>
      <c r="BX173" s="10">
        <f>3/24000000*OO[[#This Row],[132 (05JUL1985 09:00:00)-Water Temperature (C)]]*OO[[#This Row],[74]]</f>
        <v>1.3339806454356248E-9</v>
      </c>
      <c r="BY173" s="10">
        <f>3/24000000*OO[[#This Row],[133 (05JUL1985 12:00:00)-Water Temperature (C)]]*OO[[#This Row],[75]]</f>
        <v>1.1976430386184999E-9</v>
      </c>
      <c r="BZ173" s="10">
        <f>3/24000000*OO[[#This Row],[134 (05JUL1985 15:00:00)-Water Temperature (C)]]*OO[[#This Row],[76]]</f>
        <v>1.0851156005382499E-9</v>
      </c>
      <c r="CA173" s="10">
        <f>3/24000000*OO[[#This Row],[135 (05JUL1985 18:00:00)-Water Temperature (C)]]*OO[[#This Row],[77]]</f>
        <v>9.8633201744562506E-10</v>
      </c>
      <c r="CB173" s="10">
        <f>3/24000000*OO[[#This Row],[136 (05JUL1985 21:00:00)-Water Temperature (C)]]*OO[[#This Row],[78]]</f>
        <v>8.8492293340687498E-10</v>
      </c>
      <c r="CC173" s="10">
        <f>3/24000000*OO[[#This Row],[137 (06JUL1985 00:00:00)-Water Temperature (C)]]*OO[[#This Row],[79]]</f>
        <v>7.8368236843149995E-10</v>
      </c>
      <c r="CD173" s="10">
        <f>3/24000000*OO[[#This Row],[138 (06JUL1985 03:00:00)-Water Temperature (C)]]*OO[[#This Row],[80]]</f>
        <v>6.9197615792549986E-10</v>
      </c>
      <c r="CE173" s="10">
        <f>3/24000000*OO[[#This Row],[139 (06JUL1985 06:00:00)-Water Temperature (C)]]*OO[[#This Row],[81]]</f>
        <v>6.11155379242E-10</v>
      </c>
      <c r="CF173" s="10">
        <f>3/24000000*OO[[#This Row],[140 (06JUL1985 09:00:00)-Water Temperature (C)]]*OO[[#This Row],[82]]</f>
        <v>5.5510946640899997E-10</v>
      </c>
      <c r="CG173" s="10">
        <f>3/24000000*OO[[#This Row],[141 (06JUL1985 12:00:00)-Water Temperature (C)]]*OO[[#This Row],[83]]</f>
        <v>5.1362640109999998E-10</v>
      </c>
      <c r="CH173" s="10">
        <f>3/24000000*OO[[#This Row],[142 (06JUL1985 15:00:00)-Water Temperature (C)]]*OO[[#This Row],[84]]</f>
        <v>4.7850930679474995E-10</v>
      </c>
      <c r="CI173" s="10">
        <f>3/24000000*OO[[#This Row],[143 (06JUL1985 18:00:00)-Water Temperature (C)]]*OO[[#This Row],[85]]</f>
        <v>4.4735687704887497E-10</v>
      </c>
      <c r="CJ173" s="10">
        <f>3/24000000*OO[[#This Row],[144 (06JUL1985 21:00:00)-Water Temperature (C)]]*OO[[#This Row],[86]]</f>
        <v>4.1145762535774994E-10</v>
      </c>
      <c r="CK173" s="10">
        <f>3/24000000*OO[[#This Row],[145 (07JUL1985 00:00:00)-Water Temperature (C)]]*OO[[#This Row],[87]]</f>
        <v>3.7148615710449995E-10</v>
      </c>
      <c r="CL173" s="10">
        <f>3/24000000*OO[[#This Row],[146 (07JUL1985 03:00:00)-Water Temperature (C)]]*OO[[#This Row],[88]]</f>
        <v>3.320671074695E-10</v>
      </c>
      <c r="CM173" s="10">
        <f>3/24000000*OO[[#This Row],[147 (07JUL1985 06:00:00)-Water Temperature (C)]]*OO[[#This Row],[89]]</f>
        <v>2.9435344758225001E-10</v>
      </c>
      <c r="CN173" s="10">
        <f>3/24000000*OO[[#This Row],[148 (07JUL1985 09:00:00)-Water Temperature (C)]]*OO[[#This Row],[90]]</f>
        <v>2.6098743236912497E-10</v>
      </c>
      <c r="CO173" s="10">
        <f>3/24000000*OO[[#This Row],[149 (07JUL1985 12:00:00)-Water Temperature (C)]]*OO[[#This Row],[91]]</f>
        <v>2.36170619862925E-10</v>
      </c>
      <c r="CP173" s="10">
        <f>3/24000000*OO[[#This Row],[150 (07JUL1985 15:00:00)-Water Temperature (C)]]*OO[[#This Row],[92]]</f>
        <v>2.1947640235080004E-10</v>
      </c>
      <c r="CQ173" s="10">
        <f>3/24000000*OO[[#This Row],[151 (07JUL1985 18:00:00)-Water Temperature (C)]]*OO[[#This Row],[93]]</f>
        <v>2.0327429031245E-10</v>
      </c>
      <c r="CR173" s="10">
        <f>3/24000000*OO[[#This Row],[152 (07JUL1985 21:00:00)-Water Temperature (C)]]*OO[[#This Row],[94]]</f>
        <v>1.868479763157E-10</v>
      </c>
      <c r="CS173" s="10">
        <f>3/24000000*OO[[#This Row],[153 (08JUL1985 00:00:00)-Water Temperature (C)]]*OO[[#This Row],[95]]</f>
        <v>1.7184141681382499E-10</v>
      </c>
      <c r="CT173" s="10">
        <f>3/24000000*OO[[#This Row],[154 (08JUL1985 03:00:00)-Water Temperature (C)]]*OO[[#This Row],[96]]</f>
        <v>1.5681495047456249E-10</v>
      </c>
      <c r="CU173" s="10">
        <f>3/24000000*OO[[#This Row],[155 (08JUL1985 06:00:00)-Water Temperature (C)]]*OO[[#This Row],[97]]</f>
        <v>1.4156684202980002E-10</v>
      </c>
      <c r="CV173" s="10">
        <f>3/24000000*OO[[#This Row],[156 (08JUL1985 09:00:00)-Water Temperature (C)]]*OO[[#This Row],[98]]</f>
        <v>1.303433052222375E-10</v>
      </c>
      <c r="CW173" s="10">
        <f>3/24000000*OO[[#This Row],[157 (08JUL1985 12:00:00)-Water Temperature (C)]]*OO[[#This Row],[99]]</f>
        <v>1.2231020172568749E-10</v>
      </c>
    </row>
    <row r="174" spans="1:101" x14ac:dyDescent="0.35">
      <c r="A174" t="s">
        <v>179</v>
      </c>
      <c r="B174">
        <v>929.3931</v>
      </c>
      <c r="C174" s="10">
        <f>3/24*OO[[#This Row],[59 (26JUN1985 06:00:00)-Water Temperature (C)]]*OO[[#This Row],[1]]/SUM(OO[1])</f>
        <v>0</v>
      </c>
      <c r="D174" s="10">
        <f>3/24*OO[[#This Row],[60 (26JUN1985 09:00:00)-Water Temperature (C)]]*OO[[#This Row],[2]]/SUM(OO[2])</f>
        <v>0</v>
      </c>
      <c r="E174" s="10">
        <f>3/24*OO[[#This Row],[61 (26JUN1985 12:00:00)-Water Temperature (C)]]*OO[[#This Row],[3]]/SUM(OO[3])</f>
        <v>0</v>
      </c>
      <c r="F174" s="10">
        <f>3/24*OO[[#This Row],[62 (26JUN1985 15:00:00)-Water Temperature (C)]]*OO[[#This Row],[4]]/SUM(OO[4])</f>
        <v>0</v>
      </c>
      <c r="G174" s="10">
        <f>3/24*OO[[#This Row],[63 (26JUN1985 18:00:00)-Water Temperature (C)]]*OO[[#This Row],[5]]/SUM(OO[5])</f>
        <v>0</v>
      </c>
      <c r="H174" s="10">
        <f>3/24*OO[[#This Row],[64 (26JUN1985 21:00:00)-Water Temperature (C)]]*OO[[#This Row],[6]]/SUM(OO[6])</f>
        <v>2.8184159378968214E-34</v>
      </c>
      <c r="I174" s="10">
        <f>3/24*OO[[#This Row],[65 (27JUN1985 00:00:00)-Water Temperature (C)]]*OO[[#This Row],[7]]/SUM(OO[7])</f>
        <v>1.2828538915212929E-21</v>
      </c>
      <c r="J174" s="10">
        <f>3/24*OO[[#This Row],[66 (27JUN1985 03:00:00)-Water Temperature (C)]]*OO[[#This Row],[8]]/SUM(OO[8])</f>
        <v>2.4014393882503097E-10</v>
      </c>
      <c r="K174" s="10">
        <f>3/24*OO[[#This Row],[67 (27JUN1985 06:00:00)-Water Temperature (C)]]*OO[[#This Row],[9]]/SUM(OO[9])</f>
        <v>4.569761739938898E-6</v>
      </c>
      <c r="L174" s="10">
        <f>3/24*OO[[#This Row],[68 (27JUN1985 09:00:00)-Water Temperature (C)]]*OO[[#This Row],[10]]/SUM(OO[10])</f>
        <v>8.736341287863726E-4</v>
      </c>
      <c r="M174" s="10">
        <f>3/24*OO[[#This Row],[69 (27JUN1985 12:00:00)-Water Temperature (C)]]*OO[[#This Row],[11]]/SUM(OO[11])</f>
        <v>1.6507383991050947E-2</v>
      </c>
      <c r="N174" s="10">
        <f>3/24*OO[[#This Row],[70 (27JUN1985 15:00:00)-Water Temperature (C)]]*OO[[#This Row],[12]]/SUM(OO[12])</f>
        <v>6.1245202209214519E-2</v>
      </c>
      <c r="O174" s="10">
        <f>3/24*OO[[#This Row],[71 (27JUN1985 18:00:00)-Water Temperature (C)]]*OO[[#This Row],[13]]/SUM(OO[13])</f>
        <v>6.6536619578937556E-2</v>
      </c>
      <c r="P174" s="10">
        <f>3/24*OO[[#This Row],[72 (27JUN1985 21:00:00)-Water Temperature (C)]]*OO[[#This Row],[14]]/SUM(OO[14])</f>
        <v>2.7276057070432964E-2</v>
      </c>
      <c r="Q174" s="10">
        <f>3/24*OO[[#This Row],[73 (28JUN1985 00:00:00)-Water Temperature (C)]]*OO[[#This Row],[15]]/SUM(OO[15])</f>
        <v>5.0941441667653889E-3</v>
      </c>
      <c r="R174" s="10">
        <f>3/24*OO[[#This Row],[74 (28JUN1985 03:00:00)-Water Temperature (C)]]*OO[[#This Row],[16]]/SUM(OO[16])</f>
        <v>5.1716674970390269E-4</v>
      </c>
      <c r="S174" s="10">
        <f>3/24*OO[[#This Row],[75 (28JUN1985 06:00:00)-Water Temperature (C)]]*OO[[#This Row],[17]]/SUM(OO[17])</f>
        <v>4.1042613537109766E-5</v>
      </c>
      <c r="T174" s="10">
        <f>3/24*OO[[#This Row],[76 (28JUN1985 09:00:00)-Water Temperature (C)]]*OO[[#This Row],[18]]/SUM(OO[18])</f>
        <v>1.0367522717572175E-5</v>
      </c>
      <c r="U174" s="10">
        <f>3/24*OO[[#This Row],[77 (28JUN1985 12:00:00)-Water Temperature (C)]]*OO[[#This Row],[19]]/SUM(OO[19])</f>
        <v>7.6383431740829774E-6</v>
      </c>
      <c r="V174" s="10">
        <f>3/24000000*OO[[#This Row],[78 (28JUN1985 15:00:00)-Water Temperature (C)]]*OO[[#This Row],[20]]</f>
        <v>6.2985204411675006E-6</v>
      </c>
      <c r="W174" s="10">
        <f>3/24000000*OO[[#This Row],[79 (28JUN1985 18:00:00)-Water Temperature (C)]]*OO[[#This Row],[21]]</f>
        <v>5.2279181859712492E-6</v>
      </c>
      <c r="X174" s="10">
        <f>3/24000000*OO[[#This Row],[80 (28JUN1985 21:00:00)-Water Temperature (C)]]*OO[[#This Row],[22]]</f>
        <v>4.2876373517999996E-6</v>
      </c>
      <c r="Y174" s="10">
        <f>3/24000000*OO[[#This Row],[81 (29JUN1985 00:00:00)-Water Temperature (C)]]*OO[[#This Row],[23]]</f>
        <v>3.4510320676124997E-6</v>
      </c>
      <c r="Z174" s="10">
        <f>3/24000000*OO[[#This Row],[82 (29JUN1985 03:00:00)-Water Temperature (C)]]*OO[[#This Row],[24]]</f>
        <v>2.7513003383425003E-6</v>
      </c>
      <c r="AA174" s="10">
        <f>3/24000000*OO[[#This Row],[83 (29JUN1985 06:00:00)-Water Temperature (C)]]*OO[[#This Row],[25]]</f>
        <v>2.1915864784937501E-6</v>
      </c>
      <c r="AB174" s="10">
        <f>3/24000000*OO[[#This Row],[84 (29JUN1985 09:00:00)-Water Temperature (C)]]*OO[[#This Row],[26]]</f>
        <v>1.786791074287E-6</v>
      </c>
      <c r="AC174" s="10">
        <f>3/24000000*OO[[#This Row],[85 (29JUN1985 12:00:00)-Water Temperature (C)]]*OO[[#This Row],[27]]</f>
        <v>1.4808317374719999E-6</v>
      </c>
      <c r="AD174" s="10">
        <f>3/24000000*OO[[#This Row],[86 (29JUN1985 15:00:00)-Water Temperature (C)]]*OO[[#This Row],[28]]</f>
        <v>1.23866701794575E-6</v>
      </c>
      <c r="AE174" s="10">
        <f>3/24000000*OO[[#This Row],[88 (29JUN1985 21:00:00)-Water Temperature (C)]]*OO[[#This Row],[30]]</f>
        <v>8.5256654291374989E-7</v>
      </c>
      <c r="AF174" s="10">
        <f>3/24000000*OO[[#This Row],[88 (29JUN1985 21:00:00)-Water Temperature (C)]]*OO[[#This Row],[30]]</f>
        <v>8.5256654291374989E-7</v>
      </c>
      <c r="AG174" s="10">
        <f>3/24000000*OO[[#This Row],[89 (30JUN1985 00:00:00)-Water Temperature (C)]]*OO[[#This Row],[31]]</f>
        <v>6.8735352008374999E-7</v>
      </c>
      <c r="AH174" s="10">
        <f>3/24000000*OO[[#This Row],[90 (30JUN1985 03:00:00)-Water Temperature (C)]]*OO[[#This Row],[32]]</f>
        <v>5.5016157018124999E-7</v>
      </c>
      <c r="AI174" s="10">
        <f>3/24000000*OO[[#This Row],[91 (30JUN1985 06:00:00)-Water Temperature (C)]]*OO[[#This Row],[33]]</f>
        <v>4.3867710183137493E-7</v>
      </c>
      <c r="AJ174" s="10">
        <f>3/24000000*OO[[#This Row],[92 (30JUN1985 09:00:00)-Water Temperature (C)]]*OO[[#This Row],[34]]</f>
        <v>3.5577967645199998E-7</v>
      </c>
      <c r="AK174" s="10">
        <f>3/24000000*OO[[#This Row],[93 (30JUN1985 12:00:00)-Water Temperature (C)]]*OO[[#This Row],[35]]</f>
        <v>2.9559120768049997E-7</v>
      </c>
      <c r="AL174" s="10">
        <f>3/24000000*OO[[#This Row],[94 (30JUN1985 15:00:00)-Water Temperature (C)]]*OO[[#This Row],[36]]</f>
        <v>2.4860509207744998E-7</v>
      </c>
      <c r="AM174" s="10">
        <f>3/24000000*OO[[#This Row],[95 (30JUN1985 18:00:00)-Water Temperature (C)]]*OO[[#This Row],[37]]</f>
        <v>2.0942692315846247E-7</v>
      </c>
      <c r="AN174" s="10">
        <f>3/24000000*OO[[#This Row],[96 (30JUN1985 21:00:00)-Water Temperature (C)]]*OO[[#This Row],[38]]</f>
        <v>1.7372954760779998E-7</v>
      </c>
      <c r="AO174" s="10">
        <f>3/24000000*OO[[#This Row],[97 (01JUL1985 00:00:00)-Water Temperature (C)]]*OO[[#This Row],[39]]</f>
        <v>1.4220432052672502E-7</v>
      </c>
      <c r="AP174" s="10">
        <f>3/24000000*OO[[#This Row],[98 (01JUL1985 03:00:00)-Water Temperature (C)]]*OO[[#This Row],[40]]</f>
        <v>1.1591001471775E-7</v>
      </c>
      <c r="AQ174" s="10">
        <f>3/24000000*OO[[#This Row],[99 (01JUL1985 06:00:00)-Water Temperature (C)]]*OO[[#This Row],[41]]</f>
        <v>9.4316356730074999E-8</v>
      </c>
      <c r="AR174" s="10">
        <f>3/24000000*OO[[#This Row],[100 (01JUL1985 09:00:00)-Water Temperature (C)]]*OO[[#This Row],[42]]</f>
        <v>7.8357898256950005E-8</v>
      </c>
      <c r="AS174" s="10">
        <f>3/24000000*OO[[#This Row],[101 (01JUL1985 12:00:00)-Water Temperature (C)]]*OO[[#This Row],[43]]</f>
        <v>6.6281829746250002E-8</v>
      </c>
      <c r="AT174" s="10">
        <f>3/24000000*OO[[#This Row],[102 (01JUL1985 15:00:00)-Water Temperature (C)]]*OO[[#This Row],[44]]</f>
        <v>5.6399995223324992E-8</v>
      </c>
      <c r="AU174" s="10">
        <f>3/24000000*OO[[#This Row],[103 (01JUL1985 18:00:00)-Water Temperature (C)]]*OO[[#This Row],[45]]</f>
        <v>4.8523054617799998E-8</v>
      </c>
      <c r="AV174" s="10">
        <f>3/24000000*OO[[#This Row],[104 (01JUL1985 21:00:00)-Water Temperature (C)]]*OO[[#This Row],[46]]</f>
        <v>4.1808548596275E-8</v>
      </c>
      <c r="AW174" s="10">
        <f>3/24000000*OO[[#This Row],[105 (02JUL1985 00:00:00)-Water Temperature (C)]]*OO[[#This Row],[47]]</f>
        <v>3.62007785712125E-8</v>
      </c>
      <c r="AX174" s="10">
        <f>3/24000000*OO[[#This Row],[106 (02JUL1985 03:00:00)-Water Temperature (C)]]*OO[[#This Row],[48]]</f>
        <v>3.1308564592200001E-8</v>
      </c>
      <c r="AY174" s="10">
        <f>3/24000000*OO[[#This Row],[107 (02JUL1985 06:00:00)-Water Temperature (C)]]*OO[[#This Row],[49]]</f>
        <v>2.6888945548455E-8</v>
      </c>
      <c r="AZ174" s="10">
        <f>3/24000000*OO[[#This Row],[108 (02JUL1985 09:00:00)-Water Temperature (C)]]*OO[[#This Row],[50]]</f>
        <v>2.2968866341812495E-8</v>
      </c>
      <c r="BA174" s="10">
        <f>3/24000000*OO[[#This Row],[109 (02JUL1985 12:00:00)-Water Temperature (C)]]*OO[[#This Row],[51]]</f>
        <v>2.00751412952425E-8</v>
      </c>
      <c r="BB174" s="10">
        <f>3/24000000*OO[[#This Row],[110 (02JUL1985 15:00:00)-Water Temperature (C)]]*OO[[#This Row],[52]]</f>
        <v>1.805568082636625E-8</v>
      </c>
      <c r="BC174" s="10">
        <f>3/24000000*OO[[#This Row],[111 (02JUL1985 18:00:00)-Water Temperature (C)]]*OO[[#This Row],[53]]</f>
        <v>1.6400955432224999E-8</v>
      </c>
      <c r="BD174" s="10">
        <f>3/24000000*OO[[#This Row],[112 (02JUL1985 21:00:00)-Water Temperature (C)]]*OO[[#This Row],[54]]</f>
        <v>1.4612245217097498E-8</v>
      </c>
      <c r="BE174" s="10">
        <f>3/24000000*OO[[#This Row],[113 (03JUL1985 00:00:00)-Water Temperature (C)]]*OO[[#This Row],[55]]</f>
        <v>1.2728694895812499E-8</v>
      </c>
      <c r="BF174" s="10">
        <f>3/24000000*OO[[#This Row],[114 (03JUL1985 03:00:00)-Water Temperature (C)]]*OO[[#This Row],[56]]</f>
        <v>1.1023577694409999E-8</v>
      </c>
      <c r="BG174" s="10">
        <f>3/24000000*OO[[#This Row],[115 (03JUL1985 06:00:00)-Water Temperature (C)]]*OO[[#This Row],[57]]</f>
        <v>9.5166358233474985E-9</v>
      </c>
      <c r="BH174" s="10">
        <f>3/24000000*OO[[#This Row],[116 (03JUL1985 09:00:00)-Water Temperature (C)]]*OO[[#This Row],[58]]</f>
        <v>8.3357672955499995E-9</v>
      </c>
      <c r="BI174" s="10">
        <f>3/24000000*OO[[#This Row],[117 (03JUL1985 12:00:00)-Water Temperature (C)]]*OO[[#This Row],[59]]</f>
        <v>7.4170957490974991E-9</v>
      </c>
      <c r="BJ174" s="10">
        <f>3/24000000*OO[[#This Row],[118 (03JUL1985 15:00:00)-Water Temperature (C)]]*OO[[#This Row],[60]]</f>
        <v>6.6332092280999998E-9</v>
      </c>
      <c r="BK174" s="10">
        <f>3/24000000*OO[[#This Row],[119 (03JUL1985 18:00:00)-Water Temperature (C)]]*OO[[#This Row],[61]]</f>
        <v>5.9292858430499994E-9</v>
      </c>
      <c r="BL174" s="10">
        <f>3/24000000*OO[[#This Row],[120 (03JUL1985 21:00:00)-Water Temperature (C)]]*OO[[#This Row],[62]]</f>
        <v>5.2277082551100003E-9</v>
      </c>
      <c r="BM174" s="10">
        <f>3/24000000*OO[[#This Row],[121 (04JUL1985 00:00:00)-Water Temperature (C)]]*OO[[#This Row],[63]]</f>
        <v>4.5536083732125002E-9</v>
      </c>
      <c r="BN174" s="10">
        <f>3/24000000*OO[[#This Row],[122 (04JUL1985 03:00:00)-Water Temperature (C)]]*OO[[#This Row],[64]]</f>
        <v>3.9472652075062503E-9</v>
      </c>
      <c r="BO174" s="10">
        <f>3/24000000*OO[[#This Row],[123 (04JUL1985 06:00:00)-Water Temperature (C)]]*OO[[#This Row],[65]]</f>
        <v>3.4092961878849997E-9</v>
      </c>
      <c r="BP174" s="10">
        <f>3/24000000*OO[[#This Row],[124 (04JUL1985 09:00:00)-Water Temperature (C)]]*OO[[#This Row],[66]]</f>
        <v>2.9903506324000003E-9</v>
      </c>
      <c r="BQ174" s="10">
        <f>3/24000000*OO[[#This Row],[125 (04JUL1985 12:00:00)-Water Temperature (C)]]*OO[[#This Row],[67]]</f>
        <v>2.6482572848895002E-9</v>
      </c>
      <c r="BR174" s="10">
        <f>3/24000000*OO[[#This Row],[126 (04JUL1985 15:00:00)-Water Temperature (C)]]*OO[[#This Row],[68]]</f>
        <v>2.3511867832480001E-9</v>
      </c>
      <c r="BS174" s="10">
        <f>3/24000000*OO[[#This Row],[127 (04JUL1985 18:00:00)-Water Temperature (C)]]*OO[[#This Row],[69]]</f>
        <v>2.0905628328742498E-9</v>
      </c>
      <c r="BT174" s="10">
        <f>3/24000000*OO[[#This Row],[128 (04JUL1985 21:00:00)-Water Temperature (C)]]*OO[[#This Row],[70]]</f>
        <v>1.848578364071E-9</v>
      </c>
      <c r="BU174" s="10">
        <f>3/24000000*OO[[#This Row],[129 (05JUL1985 00:00:00)-Water Temperature (C)]]*OO[[#This Row],[71]]</f>
        <v>1.613471163506125E-9</v>
      </c>
      <c r="BV174" s="10">
        <f>3/24000000*OO[[#This Row],[130 (05JUL1985 03:00:00)-Water Temperature (C)]]*OO[[#This Row],[72]]</f>
        <v>1.4005603859729999E-9</v>
      </c>
      <c r="BW174" s="10">
        <f>3/24000000*OO[[#This Row],[131 (05JUL1985 06:00:00)-Water Temperature (C)]]*OO[[#This Row],[73]]</f>
        <v>1.21121266530775E-9</v>
      </c>
      <c r="BX174" s="10">
        <f>3/24000000*OO[[#This Row],[132 (05JUL1985 09:00:00)-Water Temperature (C)]]*OO[[#This Row],[74]]</f>
        <v>1.0691146684286248E-9</v>
      </c>
      <c r="BY174" s="10">
        <f>3/24000000*OO[[#This Row],[133 (05JUL1985 12:00:00)-Water Temperature (C)]]*OO[[#This Row],[75]]</f>
        <v>9.5912037946900002E-10</v>
      </c>
      <c r="BZ174" s="10">
        <f>3/24000000*OO[[#This Row],[134 (05JUL1985 15:00:00)-Water Temperature (C)]]*OO[[#This Row],[76]]</f>
        <v>8.6847689697212504E-10</v>
      </c>
      <c r="CA174" s="10">
        <f>3/24000000*OO[[#This Row],[135 (05JUL1985 18:00:00)-Water Temperature (C)]]*OO[[#This Row],[77]]</f>
        <v>7.8878084040799997E-10</v>
      </c>
      <c r="CB174" s="10">
        <f>3/24000000*OO[[#This Row],[136 (05JUL1985 21:00:00)-Water Temperature (C)]]*OO[[#This Row],[78]]</f>
        <v>7.0730332990199996E-10</v>
      </c>
      <c r="CC174" s="10">
        <f>3/24000000*OO[[#This Row],[137 (06JUL1985 00:00:00)-Water Temperature (C)]]*OO[[#This Row],[79]]</f>
        <v>6.2652152203712496E-10</v>
      </c>
      <c r="CD174" s="10">
        <f>3/24000000*OO[[#This Row],[138 (06JUL1985 03:00:00)-Water Temperature (C)]]*OO[[#This Row],[80]]</f>
        <v>5.5331935358049999E-10</v>
      </c>
      <c r="CE174" s="10">
        <f>3/24000000*OO[[#This Row],[139 (06JUL1985 06:00:00)-Water Temperature (C)]]*OO[[#This Row],[81]]</f>
        <v>4.8900795078712493E-10</v>
      </c>
      <c r="CF174" s="10">
        <f>3/24000000*OO[[#This Row],[140 (06JUL1985 09:00:00)-Water Temperature (C)]]*OO[[#This Row],[82]]</f>
        <v>4.4411148076524992E-10</v>
      </c>
      <c r="CG174" s="10">
        <f>3/24000000*OO[[#This Row],[141 (06JUL1985 12:00:00)-Water Temperature (C)]]*OO[[#This Row],[83]]</f>
        <v>4.1058596651962497E-10</v>
      </c>
      <c r="CH174" s="10">
        <f>3/24000000*OO[[#This Row],[142 (06JUL1985 15:00:00)-Water Temperature (C)]]*OO[[#This Row],[84]]</f>
        <v>3.8224157853100005E-10</v>
      </c>
      <c r="CI174" s="10">
        <f>3/24000000*OO[[#This Row],[143 (06JUL1985 18:00:00)-Water Temperature (C)]]*OO[[#This Row],[85]]</f>
        <v>3.5711301618462501E-10</v>
      </c>
      <c r="CJ174" s="10">
        <f>3/24000000*OO[[#This Row],[144 (06JUL1985 21:00:00)-Water Temperature (C)]]*OO[[#This Row],[86]]</f>
        <v>3.2836338934724996E-10</v>
      </c>
      <c r="CK174" s="10">
        <f>3/24000000*OO[[#This Row],[145 (07JUL1985 00:00:00)-Water Temperature (C)]]*OO[[#This Row],[87]]</f>
        <v>2.966589736792E-10</v>
      </c>
      <c r="CL174" s="10">
        <f>3/24000000*OO[[#This Row],[146 (07JUL1985 03:00:00)-Water Temperature (C)]]*OO[[#This Row],[88]]</f>
        <v>2.6528199558E-10</v>
      </c>
      <c r="CM174" s="10">
        <f>3/24000000*OO[[#This Row],[147 (07JUL1985 06:00:00)-Water Temperature (C)]]*OO[[#This Row],[89]]</f>
        <v>2.3531233782875002E-10</v>
      </c>
      <c r="CN174" s="10">
        <f>3/24000000*OO[[#This Row],[148 (07JUL1985 09:00:00)-Water Temperature (C)]]*OO[[#This Row],[90]]</f>
        <v>2.0863884608489997E-10</v>
      </c>
      <c r="CO174" s="10">
        <f>3/24000000*OO[[#This Row],[149 (07JUL1985 12:00:00)-Water Temperature (C)]]*OO[[#This Row],[91]]</f>
        <v>1.8868084673619997E-10</v>
      </c>
      <c r="CP174" s="10">
        <f>3/24000000*OO[[#This Row],[150 (07JUL1985 15:00:00)-Water Temperature (C)]]*OO[[#This Row],[92]]</f>
        <v>1.7517033136724999E-10</v>
      </c>
      <c r="CQ174" s="10">
        <f>3/24000000*OO[[#This Row],[151 (07JUL1985 18:00:00)-Water Temperature (C)]]*OO[[#This Row],[93]]</f>
        <v>1.621219893881E-10</v>
      </c>
      <c r="CR174" s="10">
        <f>3/24000000*OO[[#This Row],[152 (07JUL1985 21:00:00)-Water Temperature (C)]]*OO[[#This Row],[94]]</f>
        <v>1.4894777678309997E-10</v>
      </c>
      <c r="CS174" s="10">
        <f>3/24000000*OO[[#This Row],[153 (08JUL1985 00:00:00)-Water Temperature (C)]]*OO[[#This Row],[95]]</f>
        <v>1.3698276656557501E-10</v>
      </c>
      <c r="CT174" s="10">
        <f>3/24000000*OO[[#This Row],[154 (08JUL1985 03:00:00)-Water Temperature (C)]]*OO[[#This Row],[96]]</f>
        <v>1.2509903928164999E-10</v>
      </c>
      <c r="CU174" s="10">
        <f>3/24000000*OO[[#This Row],[155 (08JUL1985 06:00:00)-Water Temperature (C)]]*OO[[#This Row],[97]]</f>
        <v>1.1301507684120001E-10</v>
      </c>
      <c r="CV174" s="10">
        <f>3/24000000*OO[[#This Row],[156 (08JUL1985 09:00:00)-Water Temperature (C)]]*OO[[#This Row],[98]]</f>
        <v>1.0406481286718749E-10</v>
      </c>
      <c r="CW174" s="10">
        <f>3/24000000*OO[[#This Row],[157 (08JUL1985 12:00:00)-Water Temperature (C)]]*OO[[#This Row],[99]]</f>
        <v>9.7597728312375011E-11</v>
      </c>
    </row>
    <row r="175" spans="1:101" x14ac:dyDescent="0.35">
      <c r="A175" t="s">
        <v>180</v>
      </c>
      <c r="B175">
        <v>1339.7059999999999</v>
      </c>
      <c r="C175" s="10">
        <f>3/24*OO[[#This Row],[59 (26JUN1985 06:00:00)-Water Temperature (C)]]*OO[[#This Row],[1]]/SUM(OO[1])</f>
        <v>0</v>
      </c>
      <c r="D175" s="10">
        <f>3/24*OO[[#This Row],[60 (26JUN1985 09:00:00)-Water Temperature (C)]]*OO[[#This Row],[2]]/SUM(OO[2])</f>
        <v>0</v>
      </c>
      <c r="E175" s="10">
        <f>3/24*OO[[#This Row],[61 (26JUN1985 12:00:00)-Water Temperature (C)]]*OO[[#This Row],[3]]/SUM(OO[3])</f>
        <v>0</v>
      </c>
      <c r="F175" s="10">
        <f>3/24*OO[[#This Row],[62 (26JUN1985 15:00:00)-Water Temperature (C)]]*OO[[#This Row],[4]]/SUM(OO[4])</f>
        <v>0</v>
      </c>
      <c r="G175" s="10">
        <f>3/24*OO[[#This Row],[63 (26JUN1985 18:00:00)-Water Temperature (C)]]*OO[[#This Row],[5]]/SUM(OO[5])</f>
        <v>0</v>
      </c>
      <c r="H175" s="10">
        <f>3/24*OO[[#This Row],[64 (26JUN1985 21:00:00)-Water Temperature (C)]]*OO[[#This Row],[6]]/SUM(OO[6])</f>
        <v>4.2590836202572486E-35</v>
      </c>
      <c r="I175" s="10">
        <f>3/24*OO[[#This Row],[65 (27JUN1985 00:00:00)-Water Temperature (C)]]*OO[[#This Row],[7]]/SUM(OO[7])</f>
        <v>2.0600194391221443E-22</v>
      </c>
      <c r="J175" s="10">
        <f>3/24*OO[[#This Row],[66 (27JUN1985 03:00:00)-Water Temperature (C)]]*OO[[#This Row],[8]]/SUM(OO[8])</f>
        <v>1.0238918003699227E-10</v>
      </c>
      <c r="K175" s="10">
        <f>3/24*OO[[#This Row],[67 (27JUN1985 06:00:00)-Water Temperature (C)]]*OO[[#This Row],[9]]/SUM(OO[9])</f>
        <v>3.2514458571664603E-6</v>
      </c>
      <c r="L175" s="10">
        <f>3/24*OO[[#This Row],[68 (27JUN1985 09:00:00)-Water Temperature (C)]]*OO[[#This Row],[10]]/SUM(OO[10])</f>
        <v>7.3885782166817078E-4</v>
      </c>
      <c r="M175" s="10">
        <f>3/24*OO[[#This Row],[69 (27JUN1985 12:00:00)-Water Temperature (C)]]*OO[[#This Row],[11]]/SUM(OO[11])</f>
        <v>1.5748216262844911E-2</v>
      </c>
      <c r="N175" s="10">
        <f>3/24*OO[[#This Row],[70 (27JUN1985 15:00:00)-Water Temperature (C)]]*OO[[#This Row],[12]]/SUM(OO[12])</f>
        <v>6.4242808496952006E-2</v>
      </c>
      <c r="O175" s="10">
        <f>3/24*OO[[#This Row],[71 (27JUN1985 18:00:00)-Water Temperature (C)]]*OO[[#This Row],[13]]/SUM(OO[13])</f>
        <v>7.5413795766029093E-2</v>
      </c>
      <c r="P175" s="10">
        <f>3/24*OO[[#This Row],[72 (27JUN1985 21:00:00)-Water Temperature (C)]]*OO[[#This Row],[14]]/SUM(OO[14])</f>
        <v>3.2994057470747247E-2</v>
      </c>
      <c r="Q175" s="10">
        <f>3/24*OO[[#This Row],[73 (28JUN1985 00:00:00)-Water Temperature (C)]]*OO[[#This Row],[15]]/SUM(OO[15])</f>
        <v>6.5128150601558143E-3</v>
      </c>
      <c r="R175" s="10">
        <f>3/24*OO[[#This Row],[74 (28JUN1985 03:00:00)-Water Temperature (C)]]*OO[[#This Row],[16]]/SUM(OO[16])</f>
        <v>6.9050866240611124E-4</v>
      </c>
      <c r="S175" s="10">
        <f>3/24*OO[[#This Row],[75 (28JUN1985 06:00:00)-Water Temperature (C)]]*OO[[#This Row],[17]]/SUM(OO[17])</f>
        <v>5.4183729924863735E-5</v>
      </c>
      <c r="T175" s="10">
        <f>3/24*OO[[#This Row],[76 (28JUN1985 09:00:00)-Water Temperature (C)]]*OO[[#This Row],[18]]/SUM(OO[18])</f>
        <v>1.1980987373190022E-5</v>
      </c>
      <c r="U175" s="10">
        <f>3/24*OO[[#This Row],[77 (28JUN1985 12:00:00)-Water Temperature (C)]]*OO[[#This Row],[19]]/SUM(OO[19])</f>
        <v>8.6018589709014004E-6</v>
      </c>
      <c r="V175" s="10">
        <f>3/24000000*OO[[#This Row],[78 (28JUN1985 15:00:00)-Water Temperature (C)]]*OO[[#This Row],[20]]</f>
        <v>7.0766072115374985E-6</v>
      </c>
      <c r="W175" s="10">
        <f>3/24000000*OO[[#This Row],[79 (28JUN1985 18:00:00)-Water Temperature (C)]]*OO[[#This Row],[21]]</f>
        <v>5.8719265446687497E-6</v>
      </c>
      <c r="X175" s="10">
        <f>3/24000000*OO[[#This Row],[80 (28JUN1985 21:00:00)-Water Temperature (C)]]*OO[[#This Row],[22]]</f>
        <v>4.8138038800987497E-6</v>
      </c>
      <c r="Y175" s="10">
        <f>3/24000000*OO[[#This Row],[81 (29JUN1985 00:00:00)-Water Temperature (C)]]*OO[[#This Row],[23]]</f>
        <v>3.8773556883199994E-6</v>
      </c>
      <c r="Z175" s="10">
        <f>3/24000000*OO[[#This Row],[82 (29JUN1985 03:00:00)-Water Temperature (C)]]*OO[[#This Row],[24]]</f>
        <v>3.0929114632725001E-6</v>
      </c>
      <c r="AA175" s="10">
        <f>3/24000000*OO[[#This Row],[83 (29JUN1985 06:00:00)-Water Temperature (C)]]*OO[[#This Row],[25]]</f>
        <v>2.4651690154568748E-6</v>
      </c>
      <c r="AB175" s="10">
        <f>3/24000000*OO[[#This Row],[84 (29JUN1985 09:00:00)-Water Temperature (C)]]*OO[[#This Row],[26]]</f>
        <v>2.0103171770899998E-6</v>
      </c>
      <c r="AC175" s="10">
        <f>3/24000000*OO[[#This Row],[85 (29JUN1985 12:00:00)-Water Temperature (C)]]*OO[[#This Row],[27]]</f>
        <v>1.664753503597E-6</v>
      </c>
      <c r="AD175" s="10">
        <f>3/24000000*OO[[#This Row],[86 (29JUN1985 15:00:00)-Water Temperature (C)]]*OO[[#This Row],[28]]</f>
        <v>1.3914652590409998E-6</v>
      </c>
      <c r="AE175" s="10">
        <f>3/24000000*OO[[#This Row],[88 (29JUN1985 21:00:00)-Water Temperature (C)]]*OO[[#This Row],[30]]</f>
        <v>9.5674138010412497E-7</v>
      </c>
      <c r="AF175" s="10">
        <f>3/24000000*OO[[#This Row],[88 (29JUN1985 21:00:00)-Water Temperature (C)]]*OO[[#This Row],[30]]</f>
        <v>9.5674138010412497E-7</v>
      </c>
      <c r="AG175" s="10">
        <f>3/24000000*OO[[#This Row],[89 (30JUN1985 00:00:00)-Water Temperature (C)]]*OO[[#This Row],[31]]</f>
        <v>7.7183549095749987E-7</v>
      </c>
      <c r="AH175" s="10">
        <f>3/24000000*OO[[#This Row],[90 (30JUN1985 03:00:00)-Water Temperature (C)]]*OO[[#This Row],[32]]</f>
        <v>6.1805688759424999E-7</v>
      </c>
      <c r="AI175" s="10">
        <f>3/24000000*OO[[#This Row],[91 (30JUN1985 06:00:00)-Water Temperature (C)]]*OO[[#This Row],[33]]</f>
        <v>4.9313827402974993E-7</v>
      </c>
      <c r="AJ175" s="10">
        <f>3/24000000*OO[[#This Row],[92 (30JUN1985 09:00:00)-Water Temperature (C)]]*OO[[#This Row],[34]]</f>
        <v>3.9997940555124991E-7</v>
      </c>
      <c r="AK175" s="10">
        <f>3/24000000*OO[[#This Row],[93 (30JUN1985 12:00:00)-Water Temperature (C)]]*OO[[#This Row],[35]]</f>
        <v>3.3200529458599999E-7</v>
      </c>
      <c r="AL175" s="10">
        <f>3/24000000*OO[[#This Row],[94 (30JUN1985 15:00:00)-Water Temperature (C)]]*OO[[#This Row],[36]]</f>
        <v>2.7899073499328748E-7</v>
      </c>
      <c r="AM175" s="10">
        <f>3/24000000*OO[[#This Row],[95 (30JUN1985 18:00:00)-Water Temperature (C)]]*OO[[#This Row],[37]]</f>
        <v>2.3476454959335E-7</v>
      </c>
      <c r="AN175" s="10">
        <f>3/24000000*OO[[#This Row],[96 (30JUN1985 21:00:00)-Water Temperature (C)]]*OO[[#This Row],[38]]</f>
        <v>1.9456103829854997E-7</v>
      </c>
      <c r="AO175" s="10">
        <f>3/24000000*OO[[#This Row],[97 (01JUL1985 00:00:00)-Water Temperature (C)]]*OO[[#This Row],[39]]</f>
        <v>1.5924431770037499E-7</v>
      </c>
      <c r="AP175" s="10">
        <f>3/24000000*OO[[#This Row],[98 (01JUL1985 03:00:00)-Water Temperature (C)]]*OO[[#This Row],[40]]</f>
        <v>1.2980474164821251E-7</v>
      </c>
      <c r="AQ175" s="10">
        <f>3/24000000*OO[[#This Row],[99 (01JUL1985 06:00:00)-Water Temperature (C)]]*OO[[#This Row],[41]]</f>
        <v>1.0563346450965E-7</v>
      </c>
      <c r="AR175" s="10">
        <f>3/24000000*OO[[#This Row],[100 (01JUL1985 09:00:00)-Water Temperature (C)]]*OO[[#This Row],[42]]</f>
        <v>8.7745826952000011E-8</v>
      </c>
      <c r="AS175" s="10">
        <f>3/24000000*OO[[#This Row],[101 (01JUL1985 12:00:00)-Water Temperature (C)]]*OO[[#This Row],[43]]</f>
        <v>7.4107986336000004E-8</v>
      </c>
      <c r="AT175" s="10">
        <f>3/24000000*OO[[#This Row],[102 (01JUL1985 15:00:00)-Water Temperature (C)]]*OO[[#This Row],[44]]</f>
        <v>6.2966017931849988E-8</v>
      </c>
      <c r="AU175" s="10">
        <f>3/24000000*OO[[#This Row],[103 (01JUL1985 18:00:00)-Water Temperature (C)]]*OO[[#This Row],[45]]</f>
        <v>5.4062818692150002E-8</v>
      </c>
      <c r="AV175" s="10">
        <f>3/24000000*OO[[#This Row],[104 (01JUL1985 21:00:00)-Water Temperature (C)]]*OO[[#This Row],[46]]</f>
        <v>4.6515705505499998E-8</v>
      </c>
      <c r="AW175" s="10">
        <f>3/24000000*OO[[#This Row],[105 (02JUL1985 00:00:00)-Water Temperature (C)]]*OO[[#This Row],[47]]</f>
        <v>4.0279268583075E-8</v>
      </c>
      <c r="AX175" s="10">
        <f>3/24000000*OO[[#This Row],[106 (02JUL1985 03:00:00)-Water Temperature (C)]]*OO[[#This Row],[48]]</f>
        <v>3.48497481471E-8</v>
      </c>
      <c r="AY175" s="10">
        <f>3/24000000*OO[[#This Row],[107 (02JUL1985 06:00:00)-Water Temperature (C)]]*OO[[#This Row],[49]]</f>
        <v>2.9948007434400003E-8</v>
      </c>
      <c r="AZ175" s="10">
        <f>3/24000000*OO[[#This Row],[108 (02JUL1985 09:00:00)-Water Temperature (C)]]*OO[[#This Row],[50]]</f>
        <v>2.5581466066406247E-8</v>
      </c>
      <c r="BA175" s="10">
        <f>3/24000000*OO[[#This Row],[109 (02JUL1985 12:00:00)-Water Temperature (C)]]*OO[[#This Row],[51]]</f>
        <v>2.2346003538722495E-8</v>
      </c>
      <c r="BB175" s="10">
        <f>3/24000000*OO[[#This Row],[110 (02JUL1985 15:00:00)-Water Temperature (C)]]*OO[[#This Row],[52]]</f>
        <v>2.0076586715369996E-8</v>
      </c>
      <c r="BC175" s="10">
        <f>3/24000000*OO[[#This Row],[111 (02JUL1985 18:00:00)-Water Temperature (C)]]*OO[[#This Row],[53]]</f>
        <v>1.8228343140675E-8</v>
      </c>
      <c r="BD175" s="10">
        <f>3/24000000*OO[[#This Row],[112 (02JUL1985 21:00:00)-Water Temperature (C)]]*OO[[#This Row],[54]]</f>
        <v>1.623623650831E-8</v>
      </c>
      <c r="BE175" s="10">
        <f>3/24000000*OO[[#This Row],[113 (03JUL1985 00:00:00)-Water Temperature (C)]]*OO[[#This Row],[55]]</f>
        <v>1.4149812201674998E-8</v>
      </c>
      <c r="BF175" s="10">
        <f>3/24000000*OO[[#This Row],[114 (03JUL1985 03:00:00)-Water Temperature (C)]]*OO[[#This Row],[56]]</f>
        <v>1.2259650257437499E-8</v>
      </c>
      <c r="BG175" s="10">
        <f>3/24000000*OO[[#This Row],[115 (03JUL1985 06:00:00)-Water Temperature (C)]]*OO[[#This Row],[57]]</f>
        <v>1.0587739888244999E-8</v>
      </c>
      <c r="BH175" s="10">
        <f>3/24000000*OO[[#This Row],[116 (03JUL1985 09:00:00)-Water Temperature (C)]]*OO[[#This Row],[58]]</f>
        <v>9.27776605853875E-9</v>
      </c>
      <c r="BI175" s="10">
        <f>3/24000000*OO[[#This Row],[117 (03JUL1985 12:00:00)-Water Temperature (C)]]*OO[[#This Row],[59]]</f>
        <v>8.2513898416462483E-9</v>
      </c>
      <c r="BJ175" s="10">
        <f>3/24000000*OO[[#This Row],[118 (03JUL1985 15:00:00)-Water Temperature (C)]]*OO[[#This Row],[60]]</f>
        <v>7.3773975864749988E-9</v>
      </c>
      <c r="BK175" s="10">
        <f>3/24000000*OO[[#This Row],[119 (03JUL1985 18:00:00)-Water Temperature (C)]]*OO[[#This Row],[61]]</f>
        <v>6.5920883498750002E-9</v>
      </c>
      <c r="BL175" s="10">
        <f>3/24000000*OO[[#This Row],[120 (03JUL1985 21:00:00)-Water Temperature (C)]]*OO[[#This Row],[62]]</f>
        <v>5.8104506276987501E-9</v>
      </c>
      <c r="BM175" s="10">
        <f>3/24000000*OO[[#This Row],[121 (04JUL1985 00:00:00)-Water Temperature (C)]]*OO[[#This Row],[63]]</f>
        <v>5.0646727961824987E-9</v>
      </c>
      <c r="BN175" s="10">
        <f>3/24000000*OO[[#This Row],[122 (04JUL1985 03:00:00)-Water Temperature (C)]]*OO[[#This Row],[64]]</f>
        <v>4.3918969985637497E-9</v>
      </c>
      <c r="BO175" s="10">
        <f>3/24000000*OO[[#This Row],[123 (04JUL1985 06:00:00)-Water Temperature (C)]]*OO[[#This Row],[65]]</f>
        <v>3.7966329839749999E-9</v>
      </c>
      <c r="BP175" s="10">
        <f>3/24000000*OO[[#This Row],[124 (04JUL1985 09:00:00)-Water Temperature (C)]]*OO[[#This Row],[66]]</f>
        <v>3.3319406074499999E-9</v>
      </c>
      <c r="BQ175" s="10">
        <f>3/24000000*OO[[#This Row],[125 (04JUL1985 12:00:00)-Water Temperature (C)]]*OO[[#This Row],[67]]</f>
        <v>2.9494325502175003E-9</v>
      </c>
      <c r="BR175" s="10">
        <f>3/24000000*OO[[#This Row],[126 (04JUL1985 15:00:00)-Water Temperature (C)]]*OO[[#This Row],[68]]</f>
        <v>2.6167143569031249E-9</v>
      </c>
      <c r="BS175" s="10">
        <f>3/24000000*OO[[#This Row],[127 (04JUL1985 18:00:00)-Water Temperature (C)]]*OO[[#This Row],[69]]</f>
        <v>2.32447690526625E-9</v>
      </c>
      <c r="BT175" s="10">
        <f>3/24000000*OO[[#This Row],[128 (04JUL1985 21:00:00)-Water Temperature (C)]]*OO[[#This Row],[70]]</f>
        <v>2.0549167309200001E-9</v>
      </c>
      <c r="BU175" s="10">
        <f>3/24000000*OO[[#This Row],[129 (05JUL1985 00:00:00)-Water Temperature (C)]]*OO[[#This Row],[71]]</f>
        <v>1.7942956380087499E-9</v>
      </c>
      <c r="BV175" s="10">
        <f>3/24000000*OO[[#This Row],[130 (05JUL1985 03:00:00)-Water Temperature (C)]]*OO[[#This Row],[72]]</f>
        <v>1.5583629023066251E-9</v>
      </c>
      <c r="BW175" s="10">
        <f>3/24000000*OO[[#This Row],[131 (05JUL1985 06:00:00)-Water Temperature (C)]]*OO[[#This Row],[73]]</f>
        <v>1.3485504454214997E-9</v>
      </c>
      <c r="BX175" s="10">
        <f>3/24000000*OO[[#This Row],[132 (05JUL1985 09:00:00)-Water Temperature (C)]]*OO[[#This Row],[74]]</f>
        <v>1.190623731418E-9</v>
      </c>
      <c r="BY175" s="10">
        <f>3/24000000*OO[[#This Row],[133 (05JUL1985 12:00:00)-Water Temperature (C)]]*OO[[#This Row],[75]]</f>
        <v>1.0674078323849999E-9</v>
      </c>
      <c r="BZ175" s="10">
        <f>3/24000000*OO[[#This Row],[134 (05JUL1985 15:00:00)-Water Temperature (C)]]*OO[[#This Row],[76]]</f>
        <v>9.6604293850837495E-10</v>
      </c>
      <c r="CA175" s="10">
        <f>3/24000000*OO[[#This Row],[135 (05JUL1985 18:00:00)-Water Temperature (C)]]*OO[[#This Row],[77]]</f>
        <v>8.7676486020200011E-10</v>
      </c>
      <c r="CB175" s="10">
        <f>3/24000000*OO[[#This Row],[136 (05JUL1985 21:00:00)-Water Temperature (C)]]*OO[[#This Row],[78]]</f>
        <v>7.8578997354375E-10</v>
      </c>
      <c r="CC175" s="10">
        <f>3/24000000*OO[[#This Row],[137 (06JUL1985 00:00:00)-Water Temperature (C)]]*OO[[#This Row],[79]]</f>
        <v>6.9625702308825007E-10</v>
      </c>
      <c r="CD175" s="10">
        <f>3/24000000*OO[[#This Row],[138 (06JUL1985 03:00:00)-Water Temperature (C)]]*OO[[#This Row],[80]]</f>
        <v>6.1509656411775012E-10</v>
      </c>
      <c r="CE175" s="10">
        <f>3/24000000*OO[[#This Row],[139 (06JUL1985 06:00:00)-Water Temperature (C)]]*OO[[#This Row],[81]]</f>
        <v>5.4398549481375004E-10</v>
      </c>
      <c r="CF175" s="10">
        <f>3/24000000*OO[[#This Row],[140 (06JUL1985 09:00:00)-Water Temperature (C)]]*OO[[#This Row],[82]]</f>
        <v>4.9411355136750011E-10</v>
      </c>
      <c r="CG175" s="10">
        <f>3/24000000*OO[[#This Row],[141 (06JUL1985 12:00:00)-Water Temperature (C)]]*OO[[#This Row],[83]]</f>
        <v>4.5646077356099999E-10</v>
      </c>
      <c r="CH175" s="10">
        <f>3/24000000*OO[[#This Row],[142 (06JUL1985 15:00:00)-Water Temperature (C)]]*OO[[#This Row],[84]]</f>
        <v>4.24706837238E-10</v>
      </c>
      <c r="CI175" s="10">
        <f>3/24000000*OO[[#This Row],[143 (06JUL1985 18:00:00)-Water Temperature (C)]]*OO[[#This Row],[85]]</f>
        <v>3.9654889842600005E-10</v>
      </c>
      <c r="CJ175" s="10">
        <f>3/24000000*OO[[#This Row],[144 (06JUL1985 21:00:00)-Water Temperature (C)]]*OO[[#This Row],[86]]</f>
        <v>3.6452823308999998E-10</v>
      </c>
      <c r="CK175" s="10">
        <f>3/24000000*OO[[#This Row],[145 (07JUL1985 00:00:00)-Water Temperature (C)]]*OO[[#This Row],[87]]</f>
        <v>3.2959445255E-10</v>
      </c>
      <c r="CL175" s="10">
        <f>3/24000000*OO[[#This Row],[146 (07JUL1985 03:00:00)-Water Temperature (C)]]*OO[[#This Row],[88]]</f>
        <v>2.9489441127863749E-10</v>
      </c>
      <c r="CM175" s="10">
        <f>3/24000000*OO[[#This Row],[147 (07JUL1985 06:00:00)-Water Temperature (C)]]*OO[[#This Row],[89]]</f>
        <v>2.6179499392200003E-10</v>
      </c>
      <c r="CN175" s="10">
        <f>3/24000000*OO[[#This Row],[148 (07JUL1985 09:00:00)-Water Temperature (C)]]*OO[[#This Row],[90]]</f>
        <v>2.3218294670009998E-10</v>
      </c>
      <c r="CO175" s="10">
        <f>3/24000000*OO[[#This Row],[149 (07JUL1985 12:00:00)-Water Temperature (C)]]*OO[[#This Row],[91]]</f>
        <v>2.09873810828875E-10</v>
      </c>
      <c r="CP175" s="10">
        <f>3/24000000*OO[[#This Row],[150 (07JUL1985 15:00:00)-Water Temperature (C)]]*OO[[#This Row],[92]]</f>
        <v>1.9468530323972497E-10</v>
      </c>
      <c r="CQ175" s="10">
        <f>3/24000000*OO[[#This Row],[151 (07JUL1985 18:00:00)-Water Temperature (C)]]*OO[[#This Row],[93]]</f>
        <v>1.8006525681587497E-10</v>
      </c>
      <c r="CR175" s="10">
        <f>3/24000000*OO[[#This Row],[152 (07JUL1985 21:00:00)-Water Temperature (C)]]*OO[[#This Row],[94]]</f>
        <v>1.6537512217099996E-10</v>
      </c>
      <c r="CS175" s="10">
        <f>3/24000000*OO[[#This Row],[153 (08JUL1985 00:00:00)-Water Temperature (C)]]*OO[[#This Row],[95]]</f>
        <v>1.5210452815414999E-10</v>
      </c>
      <c r="CT175" s="10">
        <f>3/24000000*OO[[#This Row],[154 (08JUL1985 03:00:00)-Water Temperature (C)]]*OO[[#This Row],[96]]</f>
        <v>1.3903098271832501E-10</v>
      </c>
      <c r="CU175" s="10">
        <f>3/24000000*OO[[#This Row],[155 (08JUL1985 06:00:00)-Water Temperature (C)]]*OO[[#This Row],[97]]</f>
        <v>1.2571657479055001E-10</v>
      </c>
      <c r="CV175" s="10">
        <f>3/24000000*OO[[#This Row],[156 (08JUL1985 09:00:00)-Water Temperature (C)]]*OO[[#This Row],[98]]</f>
        <v>1.1580042071882498E-10</v>
      </c>
      <c r="CW175" s="10">
        <f>3/24000000*OO[[#This Row],[157 (08JUL1985 12:00:00)-Water Temperature (C)]]*OO[[#This Row],[99]]</f>
        <v>1.0856372555609999E-10</v>
      </c>
    </row>
    <row r="176" spans="1:101" x14ac:dyDescent="0.35">
      <c r="A176" t="s">
        <v>182</v>
      </c>
      <c r="B176">
        <v>911.89760000000001</v>
      </c>
      <c r="C176" s="10">
        <f>3/24*OO[[#This Row],[59 (26JUN1985 06:00:00)-Water Temperature (C)]]*OO[[#This Row],[1]]/SUM(OO[1])</f>
        <v>0</v>
      </c>
      <c r="D176" s="10">
        <f>3/24*OO[[#This Row],[60 (26JUN1985 09:00:00)-Water Temperature (C)]]*OO[[#This Row],[2]]/SUM(OO[2])</f>
        <v>0</v>
      </c>
      <c r="E176" s="10">
        <f>3/24*OO[[#This Row],[61 (26JUN1985 12:00:00)-Water Temperature (C)]]*OO[[#This Row],[3]]/SUM(OO[3])</f>
        <v>0</v>
      </c>
      <c r="F176" s="10">
        <f>3/24*OO[[#This Row],[62 (26JUN1985 15:00:00)-Water Temperature (C)]]*OO[[#This Row],[4]]/SUM(OO[4])</f>
        <v>0</v>
      </c>
      <c r="G176" s="10">
        <f>3/24*OO[[#This Row],[63 (26JUN1985 18:00:00)-Water Temperature (C)]]*OO[[#This Row],[5]]/SUM(OO[5])</f>
        <v>0</v>
      </c>
      <c r="H176" s="10">
        <f>3/24*OO[[#This Row],[64 (26JUN1985 21:00:00)-Water Temperature (C)]]*OO[[#This Row],[6]]/SUM(OO[6])</f>
        <v>9.8660371710388349E-36</v>
      </c>
      <c r="I176" s="10">
        <f>3/24*OO[[#This Row],[65 (27JUN1985 00:00:00)-Water Temperature (C)]]*OO[[#This Row],[7]]/SUM(OO[7])</f>
        <v>4.9118557690288573E-23</v>
      </c>
      <c r="J176" s="10">
        <f>3/24*OO[[#This Row],[66 (27JUN1985 03:00:00)-Water Temperature (C)]]*OO[[#This Row],[8]]/SUM(OO[8])</f>
        <v>3.3430070652792764E-11</v>
      </c>
      <c r="K176" s="10">
        <f>3/24*OO[[#This Row],[67 (27JUN1985 06:00:00)-Water Temperature (C)]]*OO[[#This Row],[9]]/SUM(OO[9])</f>
        <v>2.7512786366890217E-6</v>
      </c>
      <c r="L176" s="10">
        <f>3/24*OO[[#This Row],[68 (27JUN1985 09:00:00)-Water Temperature (C)]]*OO[[#This Row],[10]]/SUM(OO[10])</f>
        <v>8.024765582348288E-4</v>
      </c>
      <c r="M176" s="10">
        <f>3/24*OO[[#This Row],[69 (27JUN1985 12:00:00)-Water Temperature (C)]]*OO[[#This Row],[11]]/SUM(OO[11])</f>
        <v>2.0323281610912527E-2</v>
      </c>
      <c r="N176" s="10">
        <f>3/24*OO[[#This Row],[70 (27JUN1985 15:00:00)-Water Temperature (C)]]*OO[[#This Row],[12]]/SUM(OO[12])</f>
        <v>9.4918083745369836E-2</v>
      </c>
      <c r="O176" s="10">
        <f>3/24*OO[[#This Row],[71 (27JUN1985 18:00:00)-Water Temperature (C)]]*OO[[#This Row],[13]]/SUM(OO[13])</f>
        <v>0.12443039205295325</v>
      </c>
      <c r="P176" s="10">
        <f>3/24*OO[[#This Row],[72 (27JUN1985 21:00:00)-Water Temperature (C)]]*OO[[#This Row],[14]]/SUM(OO[14])</f>
        <v>5.9672262191856777E-2</v>
      </c>
      <c r="Q176" s="10">
        <f>3/24*OO[[#This Row],[73 (28JUN1985 00:00:00)-Water Temperature (C)]]*OO[[#This Row],[15]]/SUM(OO[15])</f>
        <v>1.2726932443077026E-2</v>
      </c>
      <c r="R176" s="10">
        <f>3/24*OO[[#This Row],[74 (28JUN1985 03:00:00)-Water Temperature (C)]]*OO[[#This Row],[16]]/SUM(OO[16])</f>
        <v>1.4338055542905987E-3</v>
      </c>
      <c r="S176" s="10">
        <f>3/24*OO[[#This Row],[75 (28JUN1985 06:00:00)-Water Temperature (C)]]*OO[[#This Row],[17]]/SUM(OO[17])</f>
        <v>1.1176359668717006E-4</v>
      </c>
      <c r="T176" s="10">
        <f>3/24*OO[[#This Row],[76 (28JUN1985 09:00:00)-Water Temperature (C)]]*OO[[#This Row],[18]]/SUM(OO[18])</f>
        <v>2.0224264495744535E-5</v>
      </c>
      <c r="U176" s="10">
        <f>3/24*OO[[#This Row],[77 (28JUN1985 12:00:00)-Water Temperature (C)]]*OO[[#This Row],[19]]/SUM(OO[19])</f>
        <v>1.374941259562003E-5</v>
      </c>
      <c r="V176" s="10">
        <f>3/24000000*OO[[#This Row],[78 (28JUN1985 15:00:00)-Water Temperature (C)]]*OO[[#This Row],[20]]</f>
        <v>1.1307441712649998E-5</v>
      </c>
      <c r="W176" s="10">
        <f>3/24000000*OO[[#This Row],[79 (28JUN1985 18:00:00)-Water Temperature (C)]]*OO[[#This Row],[21]]</f>
        <v>9.3822742053074987E-6</v>
      </c>
      <c r="X176" s="10">
        <f>3/24000000*OO[[#This Row],[80 (28JUN1985 21:00:00)-Water Temperature (C)]]*OO[[#This Row],[22]]</f>
        <v>7.6899791064699985E-6</v>
      </c>
      <c r="Y176" s="10">
        <f>3/24000000*OO[[#This Row],[81 (29JUN1985 00:00:00)-Water Temperature (C)]]*OO[[#This Row],[23]]</f>
        <v>6.19968992609E-6</v>
      </c>
      <c r="Z176" s="10">
        <f>3/24000000*OO[[#This Row],[82 (29JUN1985 03:00:00)-Water Temperature (C)]]*OO[[#This Row],[24]]</f>
        <v>4.9501146927824998E-6</v>
      </c>
      <c r="AA176" s="10">
        <f>3/24000000*OO[[#This Row],[83 (29JUN1985 06:00:00)-Water Temperature (C)]]*OO[[#This Row],[25]]</f>
        <v>3.9484116407137507E-6</v>
      </c>
      <c r="AB176" s="10">
        <f>3/24000000*OO[[#This Row],[84 (29JUN1985 09:00:00)-Water Temperature (C)]]*OO[[#This Row],[26]]</f>
        <v>3.2210905474449998E-6</v>
      </c>
      <c r="AC176" s="10">
        <f>3/24000000*OO[[#This Row],[85 (29JUN1985 12:00:00)-Water Temperature (C)]]*OO[[#This Row],[27]]</f>
        <v>2.6650938845062504E-6</v>
      </c>
      <c r="AD176" s="10">
        <f>3/24000000*OO[[#This Row],[86 (29JUN1985 15:00:00)-Water Temperature (C)]]*OO[[#This Row],[28]]</f>
        <v>2.22592391849925E-6</v>
      </c>
      <c r="AE176" s="10">
        <f>3/24000000*OO[[#This Row],[88 (29JUN1985 21:00:00)-Water Temperature (C)]]*OO[[#This Row],[30]]</f>
        <v>1.5288246320599999E-6</v>
      </c>
      <c r="AF176" s="10">
        <f>3/24000000*OO[[#This Row],[88 (29JUN1985 21:00:00)-Water Temperature (C)]]*OO[[#This Row],[30]]</f>
        <v>1.5288246320599999E-6</v>
      </c>
      <c r="AG176" s="10">
        <f>3/24000000*OO[[#This Row],[89 (30JUN1985 00:00:00)-Water Temperature (C)]]*OO[[#This Row],[31]]</f>
        <v>1.2343354106622499E-6</v>
      </c>
      <c r="AH176" s="10">
        <f>3/24000000*OO[[#This Row],[90 (30JUN1985 03:00:00)-Water Temperature (C)]]*OO[[#This Row],[32]]</f>
        <v>9.8916376786874998E-7</v>
      </c>
      <c r="AI176" s="10">
        <f>3/24000000*OO[[#This Row],[91 (30JUN1985 06:00:00)-Water Temperature (C)]]*OO[[#This Row],[33]]</f>
        <v>7.9016340387749997E-7</v>
      </c>
      <c r="AJ176" s="10">
        <f>3/24000000*OO[[#This Row],[92 (30JUN1985 09:00:00)-Water Temperature (C)]]*OO[[#This Row],[34]]</f>
        <v>6.4120104002949989E-7</v>
      </c>
      <c r="AK176" s="10">
        <f>3/24000000*OO[[#This Row],[93 (30JUN1985 12:00:00)-Water Temperature (C)]]*OO[[#This Row],[35]]</f>
        <v>5.31875191474E-7</v>
      </c>
      <c r="AL176" s="10">
        <f>3/24000000*OO[[#This Row],[94 (30JUN1985 15:00:00)-Water Temperature (C)]]*OO[[#This Row],[36]]</f>
        <v>4.4666737182162493E-7</v>
      </c>
      <c r="AM176" s="10">
        <f>3/24000000*OO[[#This Row],[95 (30JUN1985 18:00:00)-Water Temperature (C)]]*OO[[#This Row],[37]]</f>
        <v>3.7563635850112504E-7</v>
      </c>
      <c r="AN176" s="10">
        <f>3/24000000*OO[[#This Row],[96 (30JUN1985 21:00:00)-Water Temperature (C)]]*OO[[#This Row],[38]]</f>
        <v>3.1129398407024998E-7</v>
      </c>
      <c r="AO176" s="10">
        <f>3/24000000*OO[[#This Row],[97 (01JUL1985 00:00:00)-Water Temperature (C)]]*OO[[#This Row],[39]]</f>
        <v>2.5507472838772501E-7</v>
      </c>
      <c r="AP176" s="10">
        <f>3/24000000*OO[[#This Row],[98 (01JUL1985 03:00:00)-Water Temperature (C)]]*OO[[#This Row],[40]]</f>
        <v>2.08195585539675E-7</v>
      </c>
      <c r="AQ176" s="10">
        <f>3/24000000*OO[[#This Row],[99 (01JUL1985 06:00:00)-Water Temperature (C)]]*OO[[#This Row],[41]]</f>
        <v>1.69655326155625E-7</v>
      </c>
      <c r="AR176" s="10">
        <f>3/24000000*OO[[#This Row],[100 (01JUL1985 09:00:00)-Water Temperature (C)]]*OO[[#This Row],[42]]</f>
        <v>1.4103007308599998E-7</v>
      </c>
      <c r="AS176" s="10">
        <f>3/24000000*OO[[#This Row],[101 (01JUL1985 12:00:00)-Water Temperature (C)]]*OO[[#This Row],[43]]</f>
        <v>1.19034121698625E-7</v>
      </c>
      <c r="AT176" s="10">
        <f>3/24000000*OO[[#This Row],[102 (01JUL1985 15:00:00)-Water Temperature (C)]]*OO[[#This Row],[44]]</f>
        <v>1.010681736189E-7</v>
      </c>
      <c r="AU176" s="10">
        <f>3/24000000*OO[[#This Row],[103 (01JUL1985 18:00:00)-Water Temperature (C)]]*OO[[#This Row],[45]]</f>
        <v>8.6716201339949985E-8</v>
      </c>
      <c r="AV176" s="10">
        <f>3/24000000*OO[[#This Row],[104 (01JUL1985 21:00:00)-Water Temperature (C)]]*OO[[#This Row],[46]]</f>
        <v>7.4616524366999993E-8</v>
      </c>
      <c r="AW176" s="10">
        <f>3/24000000*OO[[#This Row],[105 (02JUL1985 00:00:00)-Water Temperature (C)]]*OO[[#This Row],[47]]</f>
        <v>6.4694593679637496E-8</v>
      </c>
      <c r="AX176" s="10">
        <f>3/24000000*OO[[#This Row],[106 (02JUL1985 03:00:00)-Water Temperature (C)]]*OO[[#This Row],[48]]</f>
        <v>5.6064384865424999E-8</v>
      </c>
      <c r="AY176" s="10">
        <f>3/24000000*OO[[#This Row],[107 (02JUL1985 06:00:00)-Water Temperature (C)]]*OO[[#This Row],[49]]</f>
        <v>4.8263542081137505E-8</v>
      </c>
      <c r="AZ176" s="10">
        <f>3/24000000*OO[[#This Row],[108 (02JUL1985 09:00:00)-Water Temperature (C)]]*OO[[#This Row],[50]]</f>
        <v>4.1258874625425E-8</v>
      </c>
      <c r="BA176" s="10">
        <f>3/24000000*OO[[#This Row],[109 (02JUL1985 12:00:00)-Water Temperature (C)]]*OO[[#This Row],[51]]</f>
        <v>3.6032152779699999E-8</v>
      </c>
      <c r="BB176" s="10">
        <f>3/24000000*OO[[#This Row],[110 (02JUL1985 15:00:00)-Water Temperature (C)]]*OO[[#This Row],[52]]</f>
        <v>3.2347052023899996E-8</v>
      </c>
      <c r="BC176" s="10">
        <f>3/24000000*OO[[#This Row],[111 (02JUL1985 18:00:00)-Water Temperature (C)]]*OO[[#This Row],[53]]</f>
        <v>2.9371348111499996E-8</v>
      </c>
      <c r="BD176" s="10">
        <f>3/24000000*OO[[#This Row],[112 (02JUL1985 21:00:00)-Water Temperature (C)]]*OO[[#This Row],[54]]</f>
        <v>2.6183488673793749E-8</v>
      </c>
      <c r="BE176" s="10">
        <f>3/24000000*OO[[#This Row],[113 (03JUL1985 00:00:00)-Water Temperature (C)]]*OO[[#This Row],[55]]</f>
        <v>2.2850810000240001E-8</v>
      </c>
      <c r="BF176" s="10">
        <f>3/24000000*OO[[#This Row],[114 (03JUL1985 03:00:00)-Water Temperature (C)]]*OO[[#This Row],[56]]</f>
        <v>1.9830575826443748E-8</v>
      </c>
      <c r="BG176" s="10">
        <f>3/24000000*OO[[#This Row],[115 (03JUL1985 06:00:00)-Water Temperature (C)]]*OO[[#This Row],[57]]</f>
        <v>1.7153088405211244E-8</v>
      </c>
      <c r="BH176" s="10">
        <f>3/24000000*OO[[#This Row],[116 (03JUL1985 09:00:00)-Water Temperature (C)]]*OO[[#This Row],[58]]</f>
        <v>1.5053855892294997E-8</v>
      </c>
      <c r="BI176" s="10">
        <f>3/24000000*OO[[#This Row],[117 (03JUL1985 12:00:00)-Water Temperature (C)]]*OO[[#This Row],[59]]</f>
        <v>1.3397378424569999E-8</v>
      </c>
      <c r="BJ176" s="10">
        <f>3/24000000*OO[[#This Row],[118 (03JUL1985 15:00:00)-Water Temperature (C)]]*OO[[#This Row],[60]]</f>
        <v>1.1991305496431249E-8</v>
      </c>
      <c r="BK176" s="10">
        <f>3/24000000*OO[[#This Row],[119 (03JUL1985 18:00:00)-Water Temperature (C)]]*OO[[#This Row],[61]]</f>
        <v>1.07266386703E-8</v>
      </c>
      <c r="BL176" s="10">
        <f>3/24000000*OO[[#This Row],[120 (03JUL1985 21:00:00)-Water Temperature (C)]]*OO[[#This Row],[62]]</f>
        <v>9.4670609540324989E-9</v>
      </c>
      <c r="BM176" s="10">
        <f>3/24000000*OO[[#This Row],[121 (04JUL1985 00:00:00)-Water Temperature (C)]]*OO[[#This Row],[63]]</f>
        <v>8.2730968287200005E-9</v>
      </c>
      <c r="BN176" s="10">
        <f>3/24000000*OO[[#This Row],[122 (04JUL1985 03:00:00)-Water Temperature (C)]]*OO[[#This Row],[64]]</f>
        <v>7.1935573050249999E-9</v>
      </c>
      <c r="BO176" s="10">
        <f>3/24000000*OO[[#This Row],[123 (04JUL1985 06:00:00)-Water Temperature (C)]]*OO[[#This Row],[65]]</f>
        <v>6.2402992056500003E-9</v>
      </c>
      <c r="BP176" s="10">
        <f>3/24000000*OO[[#This Row],[124 (04JUL1985 09:00:00)-Water Temperature (C)]]*OO[[#This Row],[66]]</f>
        <v>5.4961460838224998E-9</v>
      </c>
      <c r="BQ176" s="10">
        <f>3/24000000*OO[[#This Row],[125 (04JUL1985 12:00:00)-Water Temperature (C)]]*OO[[#This Row],[67]]</f>
        <v>4.878453043413751E-9</v>
      </c>
      <c r="BR176" s="10">
        <f>3/24000000*OO[[#This Row],[126 (04JUL1985 15:00:00)-Water Temperature (C)]]*OO[[#This Row],[68]]</f>
        <v>4.3396345029824994E-9</v>
      </c>
      <c r="BS176" s="10">
        <f>3/24000000*OO[[#This Row],[127 (04JUL1985 18:00:00)-Water Temperature (C)]]*OO[[#This Row],[69]]</f>
        <v>3.8652528763999992E-9</v>
      </c>
      <c r="BT176" s="10">
        <f>3/24000000*OO[[#This Row],[128 (04JUL1985 21:00:00)-Water Temperature (C)]]*OO[[#This Row],[70]]</f>
        <v>3.4303053113324998E-9</v>
      </c>
      <c r="BU176" s="10">
        <f>3/24000000*OO[[#This Row],[129 (05JUL1985 00:00:00)-Water Temperature (C)]]*OO[[#This Row],[71]]</f>
        <v>3.0099260012399997E-9</v>
      </c>
      <c r="BV176" s="10">
        <f>3/24000000*OO[[#This Row],[130 (05JUL1985 03:00:00)-Water Temperature (C)]]*OO[[#This Row],[72]]</f>
        <v>2.6294936696326253E-9</v>
      </c>
      <c r="BW176" s="10">
        <f>3/24000000*OO[[#This Row],[131 (05JUL1985 06:00:00)-Water Temperature (C)]]*OO[[#This Row],[73]]</f>
        <v>2.2893028245428752E-9</v>
      </c>
      <c r="BX176" s="10">
        <f>3/24000000*OO[[#This Row],[132 (05JUL1985 09:00:00)-Water Temperature (C)]]*OO[[#This Row],[74]]</f>
        <v>2.0335278758614998E-9</v>
      </c>
      <c r="BY176" s="10">
        <f>3/24000000*OO[[#This Row],[133 (05JUL1985 12:00:00)-Water Temperature (C)]]*OO[[#This Row],[75]]</f>
        <v>1.8332958211559999E-9</v>
      </c>
      <c r="BZ176" s="10">
        <f>3/24000000*OO[[#This Row],[134 (05JUL1985 15:00:00)-Water Temperature (C)]]*OO[[#This Row],[76]]</f>
        <v>1.6695624455097501E-9</v>
      </c>
      <c r="CA176" s="10">
        <f>3/24000000*OO[[#This Row],[135 (05JUL1985 18:00:00)-Water Temperature (C)]]*OO[[#This Row],[77]]</f>
        <v>1.5250320815658748E-9</v>
      </c>
      <c r="CB176" s="10">
        <f>3/24000000*OO[[#This Row],[136 (05JUL1985 21:00:00)-Water Temperature (C)]]*OO[[#This Row],[78]]</f>
        <v>1.3772781581549998E-9</v>
      </c>
      <c r="CC176" s="10">
        <f>3/24000000*OO[[#This Row],[137 (06JUL1985 00:00:00)-Water Temperature (C)]]*OO[[#This Row],[79]]</f>
        <v>1.2307972654033751E-9</v>
      </c>
      <c r="CD176" s="10">
        <f>3/24000000*OO[[#This Row],[138 (06JUL1985 03:00:00)-Water Temperature (C)]]*OO[[#This Row],[80]]</f>
        <v>1.09687858191575E-9</v>
      </c>
      <c r="CE176" s="10">
        <f>3/24000000*OO[[#This Row],[139 (06JUL1985 06:00:00)-Water Temperature (C)]]*OO[[#This Row],[81]]</f>
        <v>9.7833641829487484E-10</v>
      </c>
      <c r="CF176" s="10">
        <f>3/24000000*OO[[#This Row],[140 (06JUL1985 09:00:00)-Water Temperature (C)]]*OO[[#This Row],[82]]</f>
        <v>8.9623021571199989E-10</v>
      </c>
      <c r="CG176" s="10">
        <f>3/24000000*OO[[#This Row],[141 (06JUL1985 12:00:00)-Water Temperature (C)]]*OO[[#This Row],[83]]</f>
        <v>8.341001810714999E-10</v>
      </c>
      <c r="CH176" s="10">
        <f>3/24000000*OO[[#This Row],[142 (06JUL1985 15:00:00)-Water Temperature (C)]]*OO[[#This Row],[84]]</f>
        <v>7.8252674545475005E-10</v>
      </c>
      <c r="CI176" s="10">
        <f>3/24000000*OO[[#This Row],[143 (06JUL1985 18:00:00)-Water Temperature (C)]]*OO[[#This Row],[85]]</f>
        <v>7.3657674335399995E-10</v>
      </c>
      <c r="CJ176" s="10">
        <f>3/24000000*OO[[#This Row],[144 (06JUL1985 21:00:00)-Water Temperature (C)]]*OO[[#This Row],[86]]</f>
        <v>6.8377694067662496E-10</v>
      </c>
      <c r="CK176" s="10">
        <f>3/24000000*OO[[#This Row],[145 (07JUL1985 00:00:00)-Water Temperature (C)]]*OO[[#This Row],[87]]</f>
        <v>6.2521898970299996E-10</v>
      </c>
      <c r="CL176" s="10">
        <f>3/24000000*OO[[#This Row],[146 (07JUL1985 03:00:00)-Water Temperature (C)]]*OO[[#This Row],[88]]</f>
        <v>5.658776968589999E-10</v>
      </c>
      <c r="CM176" s="10">
        <f>3/24000000*OO[[#This Row],[147 (07JUL1985 06:00:00)-Water Temperature (C)]]*OO[[#This Row],[89]]</f>
        <v>5.08475158835E-10</v>
      </c>
      <c r="CN176" s="10">
        <f>3/24000000*OO[[#This Row],[148 (07JUL1985 09:00:00)-Water Temperature (C)]]*OO[[#This Row],[90]]</f>
        <v>4.5638852852999999E-10</v>
      </c>
      <c r="CO176" s="10">
        <f>3/24000000*OO[[#This Row],[149 (07JUL1985 12:00:00)-Water Temperature (C)]]*OO[[#This Row],[91]]</f>
        <v>4.1703804572624996E-10</v>
      </c>
      <c r="CP176" s="10">
        <f>3/24000000*OO[[#This Row],[150 (07JUL1985 15:00:00)-Water Temperature (C)]]*OO[[#This Row],[92]]</f>
        <v>3.9132785196900002E-10</v>
      </c>
      <c r="CQ176" s="10">
        <f>3/24000000*OO[[#This Row],[151 (07JUL1985 18:00:00)-Water Temperature (C)]]*OO[[#This Row],[93]]</f>
        <v>3.6617241457349993E-10</v>
      </c>
      <c r="CR176" s="10">
        <f>3/24000000*OO[[#This Row],[152 (07JUL1985 21:00:00)-Water Temperature (C)]]*OO[[#This Row],[94]]</f>
        <v>3.4058490736449998E-10</v>
      </c>
      <c r="CS176" s="10">
        <f>3/24000000*OO[[#This Row],[153 (08JUL1985 00:00:00)-Water Temperature (C)]]*OO[[#This Row],[95]]</f>
        <v>3.1692396035849996E-10</v>
      </c>
      <c r="CT176" s="10">
        <f>3/24000000*OO[[#This Row],[154 (08JUL1985 03:00:00)-Water Temperature (C)]]*OO[[#This Row],[96]]</f>
        <v>2.9319596269762501E-10</v>
      </c>
      <c r="CU176" s="10">
        <f>3/24000000*OO[[#This Row],[155 (08JUL1985 06:00:00)-Water Temperature (C)]]*OO[[#This Row],[97]]</f>
        <v>2.68746703920125E-10</v>
      </c>
      <c r="CV176" s="10">
        <f>3/24000000*OO[[#This Row],[156 (08JUL1985 09:00:00)-Water Temperature (C)]]*OO[[#This Row],[98]]</f>
        <v>2.5061748596387497E-10</v>
      </c>
      <c r="CW176" s="10">
        <f>3/24000000*OO[[#This Row],[157 (08JUL1985 12:00:00)-Water Temperature (C)]]*OO[[#This Row],[99]]</f>
        <v>2.3778015642705003E-10</v>
      </c>
    </row>
    <row r="177" spans="1:101" x14ac:dyDescent="0.35">
      <c r="A177" t="s">
        <v>183</v>
      </c>
      <c r="B177">
        <v>904.04600000000005</v>
      </c>
      <c r="C177" s="10">
        <f>3/24*OO[[#This Row],[59 (26JUN1985 06:00:00)-Water Temperature (C)]]*OO[[#This Row],[1]]/SUM(OO[1])</f>
        <v>0</v>
      </c>
      <c r="D177" s="10">
        <f>3/24*OO[[#This Row],[60 (26JUN1985 09:00:00)-Water Temperature (C)]]*OO[[#This Row],[2]]/SUM(OO[2])</f>
        <v>0</v>
      </c>
      <c r="E177" s="10">
        <f>3/24*OO[[#This Row],[61 (26JUN1985 12:00:00)-Water Temperature (C)]]*OO[[#This Row],[3]]/SUM(OO[3])</f>
        <v>0</v>
      </c>
      <c r="F177" s="10">
        <f>3/24*OO[[#This Row],[62 (26JUN1985 15:00:00)-Water Temperature (C)]]*OO[[#This Row],[4]]/SUM(OO[4])</f>
        <v>0</v>
      </c>
      <c r="G177" s="10">
        <f>3/24*OO[[#This Row],[63 (26JUN1985 18:00:00)-Water Temperature (C)]]*OO[[#This Row],[5]]/SUM(OO[5])</f>
        <v>0</v>
      </c>
      <c r="H177" s="10">
        <f>3/24*OO[[#This Row],[64 (26JUN1985 21:00:00)-Water Temperature (C)]]*OO[[#This Row],[6]]/SUM(OO[6])</f>
        <v>4.6658899258970427E-37</v>
      </c>
      <c r="I177" s="10">
        <f>3/24*OO[[#This Row],[65 (27JUN1985 00:00:00)-Water Temperature (C)]]*OO[[#This Row],[7]]/SUM(OO[7])</f>
        <v>2.5102886770443119E-24</v>
      </c>
      <c r="J177" s="10">
        <f>3/24*OO[[#This Row],[66 (27JUN1985 03:00:00)-Water Temperature (C)]]*OO[[#This Row],[8]]/SUM(OO[8])</f>
        <v>1.9979388529551326E-12</v>
      </c>
      <c r="K177" s="10">
        <f>3/24*OO[[#This Row],[67 (27JUN1985 06:00:00)-Water Temperature (C)]]*OO[[#This Row],[9]]/SUM(OO[9])</f>
        <v>9.84934576229451E-7</v>
      </c>
      <c r="L177" s="10">
        <f>3/24*OO[[#This Row],[68 (27JUN1985 09:00:00)-Water Temperature (C)]]*OO[[#This Row],[10]]/SUM(OO[10])</f>
        <v>3.7749801299216402E-4</v>
      </c>
      <c r="M177" s="10">
        <f>3/24*OO[[#This Row],[69 (27JUN1985 12:00:00)-Water Temperature (C)]]*OO[[#This Row],[11]]/SUM(OO[11])</f>
        <v>1.1425752523648448E-2</v>
      </c>
      <c r="N177" s="10">
        <f>3/24*OO[[#This Row],[70 (27JUN1985 15:00:00)-Water Temperature (C)]]*OO[[#This Row],[12]]/SUM(OO[12])</f>
        <v>6.1198930195864233E-2</v>
      </c>
      <c r="O177" s="10">
        <f>3/24*OO[[#This Row],[71 (27JUN1985 18:00:00)-Water Temperature (C)]]*OO[[#This Row],[13]]/SUM(OO[13])</f>
        <v>8.964000722174037E-2</v>
      </c>
      <c r="P177" s="10">
        <f>3/24*OO[[#This Row],[72 (27JUN1985 21:00:00)-Water Temperature (C)]]*OO[[#This Row],[14]]/SUM(OO[14])</f>
        <v>4.7162398945166176E-2</v>
      </c>
      <c r="Q177" s="10">
        <f>3/24*OO[[#This Row],[73 (28JUN1985 00:00:00)-Water Temperature (C)]]*OO[[#This Row],[15]]/SUM(OO[15])</f>
        <v>1.0883359170366338E-2</v>
      </c>
      <c r="R177" s="10">
        <f>3/24*OO[[#This Row],[74 (28JUN1985 03:00:00)-Water Temperature (C)]]*OO[[#This Row],[16]]/SUM(OO[16])</f>
        <v>1.3094276679653824E-3</v>
      </c>
      <c r="S177" s="10">
        <f>3/24*OO[[#This Row],[75 (28JUN1985 06:00:00)-Water Temperature (C)]]*OO[[#This Row],[17]]/SUM(OO[17])</f>
        <v>1.0597662273697936E-4</v>
      </c>
      <c r="T177" s="10">
        <f>3/24*OO[[#This Row],[76 (28JUN1985 09:00:00)-Water Temperature (C)]]*OO[[#This Row],[18]]/SUM(OO[18])</f>
        <v>1.8225201489478245E-5</v>
      </c>
      <c r="U177" s="10">
        <f>3/24*OO[[#This Row],[77 (28JUN1985 12:00:00)-Water Temperature (C)]]*OO[[#This Row],[19]]/SUM(OO[19])</f>
        <v>1.2126241881880946E-5</v>
      </c>
      <c r="V177" s="10">
        <f>3/24000000*OO[[#This Row],[78 (28JUN1985 15:00:00)-Water Temperature (C)]]*OO[[#This Row],[20]]</f>
        <v>1.02136354556E-5</v>
      </c>
      <c r="W177" s="10">
        <f>3/24000000*OO[[#This Row],[79 (28JUN1985 18:00:00)-Water Temperature (C)]]*OO[[#This Row],[21]]</f>
        <v>8.7385928172000007E-6</v>
      </c>
      <c r="X177" s="10">
        <f>3/24000000*OO[[#This Row],[80 (28JUN1985 21:00:00)-Water Temperature (C)]]*OO[[#This Row],[22]]</f>
        <v>7.4206755629999995E-6</v>
      </c>
      <c r="Y177" s="10">
        <f>3/24000000*OO[[#This Row],[81 (29JUN1985 00:00:00)-Water Temperature (C)]]*OO[[#This Row],[23]]</f>
        <v>6.2333473289587505E-6</v>
      </c>
      <c r="Z177" s="10">
        <f>3/24000000*OO[[#This Row],[82 (29JUN1985 03:00:00)-Water Temperature (C)]]*OO[[#This Row],[24]]</f>
        <v>5.2113763011424998E-6</v>
      </c>
      <c r="AA177" s="10">
        <f>3/24000000*OO[[#This Row],[83 (29JUN1985 06:00:00)-Water Temperature (C)]]*OO[[#This Row],[25]]</f>
        <v>4.3789916215499996E-6</v>
      </c>
      <c r="AB177" s="10">
        <f>3/24000000*OO[[#This Row],[84 (29JUN1985 09:00:00)-Water Temperature (C)]]*OO[[#This Row],[26]]</f>
        <v>3.7839251378062495E-6</v>
      </c>
      <c r="AC177" s="10">
        <f>3/24000000*OO[[#This Row],[85 (29JUN1985 12:00:00)-Water Temperature (C)]]*OO[[#This Row],[27]]</f>
        <v>3.33337179341875E-6</v>
      </c>
      <c r="AD177" s="10">
        <f>3/24000000*OO[[#This Row],[86 (29JUN1985 15:00:00)-Water Temperature (C)]]*OO[[#This Row],[28]]</f>
        <v>2.9867126980162501E-6</v>
      </c>
      <c r="AE177" s="10">
        <f>3/24000000*OO[[#This Row],[88 (29JUN1985 21:00:00)-Water Temperature (C)]]*OO[[#This Row],[30]]</f>
        <v>2.417219484236375E-6</v>
      </c>
      <c r="AF177" s="10">
        <f>3/24000000*OO[[#This Row],[88 (29JUN1985 21:00:00)-Water Temperature (C)]]*OO[[#This Row],[30]]</f>
        <v>2.417219484236375E-6</v>
      </c>
      <c r="AG177" s="10">
        <f>3/24000000*OO[[#This Row],[89 (30JUN1985 00:00:00)-Water Temperature (C)]]*OO[[#This Row],[31]]</f>
        <v>2.1439218407944999E-6</v>
      </c>
      <c r="AH177" s="10">
        <f>3/24000000*OO[[#This Row],[90 (30JUN1985 03:00:00)-Water Temperature (C)]]*OO[[#This Row],[32]]</f>
        <v>1.9020417822020001E-6</v>
      </c>
      <c r="AI177" s="10">
        <f>3/24000000*OO[[#This Row],[91 (30JUN1985 06:00:00)-Water Temperature (C)]]*OO[[#This Row],[33]]</f>
        <v>1.6928246720035E-6</v>
      </c>
      <c r="AJ177" s="10">
        <f>3/24000000*OO[[#This Row],[92 (30JUN1985 09:00:00)-Water Temperature (C)]]*OO[[#This Row],[34]]</f>
        <v>1.5396241167750001E-6</v>
      </c>
      <c r="AK177" s="10">
        <f>3/24000000*OO[[#This Row],[93 (30JUN1985 12:00:00)-Water Temperature (C)]]*OO[[#This Row],[35]]</f>
        <v>1.4354253487187497E-6</v>
      </c>
      <c r="AL177" s="10">
        <f>3/24000000*OO[[#This Row],[94 (30JUN1985 15:00:00)-Water Temperature (C)]]*OO[[#This Row],[36]]</f>
        <v>1.3631462910437499E-6</v>
      </c>
      <c r="AM177" s="10">
        <f>3/24000000*OO[[#This Row],[95 (30JUN1985 18:00:00)-Water Temperature (C)]]*OO[[#This Row],[37]]</f>
        <v>1.2967115278892499E-6</v>
      </c>
      <c r="AN177" s="10">
        <f>3/24000000*OO[[#This Row],[96 (30JUN1985 21:00:00)-Water Temperature (C)]]*OO[[#This Row],[38]]</f>
        <v>1.2229142723822502E-6</v>
      </c>
      <c r="AO177" s="10">
        <f>3/24000000*OO[[#This Row],[97 (01JUL1985 00:00:00)-Water Temperature (C)]]*OO[[#This Row],[39]]</f>
        <v>1.139628221145E-6</v>
      </c>
      <c r="AP177" s="10">
        <f>3/24000000*OO[[#This Row],[98 (01JUL1985 03:00:00)-Water Temperature (C)]]*OO[[#This Row],[40]]</f>
        <v>1.0552303318308748E-6</v>
      </c>
      <c r="AQ177" s="10">
        <f>3/24000000*OO[[#This Row],[99 (01JUL1985 06:00:00)-Water Temperature (C)]]*OO[[#This Row],[41]]</f>
        <v>9.7297870606999995E-7</v>
      </c>
      <c r="AR177" s="10">
        <f>3/24000000*OO[[#This Row],[100 (01JUL1985 09:00:00)-Water Temperature (C)]]*OO[[#This Row],[42]]</f>
        <v>9.1418379393750003E-7</v>
      </c>
      <c r="AS177" s="10">
        <f>3/24000000*OO[[#This Row],[101 (01JUL1985 12:00:00)-Water Temperature (C)]]*OO[[#This Row],[43]]</f>
        <v>8.7274851650824999E-7</v>
      </c>
      <c r="AT177" s="10">
        <f>3/24000000*OO[[#This Row],[102 (01JUL1985 15:00:00)-Water Temperature (C)]]*OO[[#This Row],[44]]</f>
        <v>8.3439837239399995E-7</v>
      </c>
      <c r="AU177" s="10">
        <f>3/24000000*OO[[#This Row],[103 (01JUL1985 18:00:00)-Water Temperature (C)]]*OO[[#This Row],[45]]</f>
        <v>8.0479850603625003E-7</v>
      </c>
      <c r="AV177" s="10">
        <f>3/24000000*OO[[#This Row],[104 (01JUL1985 21:00:00)-Water Temperature (C)]]*OO[[#This Row],[46]]</f>
        <v>7.7348699870349987E-7</v>
      </c>
      <c r="AW177" s="10">
        <f>3/24000000*OO[[#This Row],[105 (02JUL1985 00:00:00)-Water Temperature (C)]]*OO[[#This Row],[47]]</f>
        <v>7.4425035230999999E-7</v>
      </c>
      <c r="AX177" s="10">
        <f>3/24000000*OO[[#This Row],[106 (02JUL1985 03:00:00)-Water Temperature (C)]]*OO[[#This Row],[48]]</f>
        <v>7.1162996028862503E-7</v>
      </c>
      <c r="AY177" s="10">
        <f>3/24000000*OO[[#This Row],[107 (02JUL1985 06:00:00)-Water Temperature (C)]]*OO[[#This Row],[49]]</f>
        <v>6.7570612555549991E-7</v>
      </c>
      <c r="AZ177" s="10">
        <f>3/24000000*OO[[#This Row],[108 (02JUL1985 09:00:00)-Water Temperature (C)]]*OO[[#This Row],[50]]</f>
        <v>6.3475611032925004E-7</v>
      </c>
      <c r="BA177" s="10">
        <f>3/24000000*OO[[#This Row],[109 (02JUL1985 12:00:00)-Water Temperature (C)]]*OO[[#This Row],[51]]</f>
        <v>6.0851551906249996E-7</v>
      </c>
      <c r="BB177" s="10">
        <f>3/24000000*OO[[#This Row],[110 (02JUL1985 15:00:00)-Water Temperature (C)]]*OO[[#This Row],[52]]</f>
        <v>5.9693387779624995E-7</v>
      </c>
      <c r="BC177" s="10">
        <f>3/24000000*OO[[#This Row],[111 (02JUL1985 18:00:00)-Water Temperature (C)]]*OO[[#This Row],[53]]</f>
        <v>5.9406558619625007E-7</v>
      </c>
      <c r="BD177" s="10">
        <f>3/24000000*OO[[#This Row],[112 (02JUL1985 21:00:00)-Water Temperature (C)]]*OO[[#This Row],[54]]</f>
        <v>5.8138825848037496E-7</v>
      </c>
      <c r="BE177" s="10">
        <f>3/24000000*OO[[#This Row],[113 (03JUL1985 00:00:00)-Water Temperature (C)]]*OO[[#This Row],[55]]</f>
        <v>5.5695209108174999E-7</v>
      </c>
      <c r="BF177" s="10">
        <f>3/24000000*OO[[#This Row],[114 (03JUL1985 03:00:00)-Water Temperature (C)]]*OO[[#This Row],[56]]</f>
        <v>5.3358845576049996E-7</v>
      </c>
      <c r="BG177" s="10">
        <f>3/24000000*OO[[#This Row],[115 (03JUL1985 06:00:00)-Water Temperature (C)]]*OO[[#This Row],[57]]</f>
        <v>5.0702885083199993E-7</v>
      </c>
      <c r="BH177" s="10">
        <f>3/24000000*OO[[#This Row],[116 (03JUL1985 09:00:00)-Water Temperature (C)]]*OO[[#This Row],[58]]</f>
        <v>4.8839799102874996E-7</v>
      </c>
      <c r="BI177" s="10">
        <f>3/24000000*OO[[#This Row],[117 (03JUL1985 12:00:00)-Water Temperature (C)]]*OO[[#This Row],[59]]</f>
        <v>4.7673425058749995E-7</v>
      </c>
      <c r="BJ177" s="10">
        <f>3/24000000*OO[[#This Row],[118 (03JUL1985 15:00:00)-Water Temperature (C)]]*OO[[#This Row],[60]]</f>
        <v>4.6818639971174995E-7</v>
      </c>
      <c r="BK177" s="10">
        <f>3/24000000*OO[[#This Row],[119 (03JUL1985 18:00:00)-Water Temperature (C)]]*OO[[#This Row],[61]]</f>
        <v>4.6069468768999991E-7</v>
      </c>
      <c r="BL177" s="10">
        <f>3/24000000*OO[[#This Row],[120 (03JUL1985 21:00:00)-Water Temperature (C)]]*OO[[#This Row],[62]]</f>
        <v>4.4782329710999998E-7</v>
      </c>
      <c r="BM177" s="10">
        <f>3/24000000*OO[[#This Row],[121 (04JUL1985 00:00:00)-Water Temperature (C)]]*OO[[#This Row],[63]]</f>
        <v>4.3204935999375002E-7</v>
      </c>
      <c r="BN177" s="10">
        <f>3/24000000*OO[[#This Row],[122 (04JUL1985 03:00:00)-Water Temperature (C)]]*OO[[#This Row],[64]]</f>
        <v>4.1643425271437493E-7</v>
      </c>
      <c r="BO177" s="10">
        <f>3/24000000*OO[[#This Row],[123 (04JUL1985 06:00:00)-Water Temperature (C)]]*OO[[#This Row],[65]]</f>
        <v>4.0040564204887496E-7</v>
      </c>
      <c r="BP177" s="10">
        <f>3/24000000*OO[[#This Row],[124 (04JUL1985 09:00:00)-Water Temperature (C)]]*OO[[#This Row],[66]]</f>
        <v>3.89371552767E-7</v>
      </c>
      <c r="BQ177" s="10">
        <f>3/24000000*OO[[#This Row],[125 (04JUL1985 12:00:00)-Water Temperature (C)]]*OO[[#This Row],[67]]</f>
        <v>3.8343946680950004E-7</v>
      </c>
      <c r="BR177" s="10">
        <f>3/24000000*OO[[#This Row],[126 (04JUL1985 15:00:00)-Water Temperature (C)]]*OO[[#This Row],[68]]</f>
        <v>3.7620746531912498E-7</v>
      </c>
      <c r="BS177" s="10">
        <f>3/24000000*OO[[#This Row],[127 (04JUL1985 18:00:00)-Water Temperature (C)]]*OO[[#This Row],[69]]</f>
        <v>3.6890632958000005E-7</v>
      </c>
      <c r="BT177" s="10">
        <f>3/24000000*OO[[#This Row],[128 (04JUL1985 21:00:00)-Water Temperature (C)]]*OO[[#This Row],[70]]</f>
        <v>3.6077367113687501E-7</v>
      </c>
      <c r="BU177" s="10">
        <f>3/24000000*OO[[#This Row],[129 (05JUL1985 00:00:00)-Water Temperature (C)]]*OO[[#This Row],[71]]</f>
        <v>3.4782138588224998E-7</v>
      </c>
      <c r="BV177" s="10">
        <f>3/24000000*OO[[#This Row],[130 (05JUL1985 03:00:00)-Water Temperature (C)]]*OO[[#This Row],[72]]</f>
        <v>3.3534641429649998E-7</v>
      </c>
      <c r="BW177" s="10">
        <f>3/24000000*OO[[#This Row],[131 (05JUL1985 06:00:00)-Water Temperature (C)]]*OO[[#This Row],[73]]</f>
        <v>3.2026625522724996E-7</v>
      </c>
      <c r="BX177" s="10">
        <f>3/24000000*OO[[#This Row],[132 (05JUL1985 09:00:00)-Water Temperature (C)]]*OO[[#This Row],[74]]</f>
        <v>3.1204643828062497E-7</v>
      </c>
      <c r="BY177" s="10">
        <f>3/24000000*OO[[#This Row],[133 (05JUL1985 12:00:00)-Water Temperature (C)]]*OO[[#This Row],[75]]</f>
        <v>3.0820365059749998E-7</v>
      </c>
      <c r="BZ177" s="10">
        <f>3/24000000*OO[[#This Row],[134 (05JUL1985 15:00:00)-Water Temperature (C)]]*OO[[#This Row],[76]]</f>
        <v>3.0662758617537496E-7</v>
      </c>
      <c r="CA177" s="10">
        <f>3/24000000*OO[[#This Row],[135 (05JUL1985 18:00:00)-Water Temperature (C)]]*OO[[#This Row],[77]]</f>
        <v>3.04458198564E-7</v>
      </c>
      <c r="CB177" s="10">
        <f>3/24000000*OO[[#This Row],[136 (05JUL1985 21:00:00)-Water Temperature (C)]]*OO[[#This Row],[78]]</f>
        <v>2.9894933170574999E-7</v>
      </c>
      <c r="CC177" s="10">
        <f>3/24000000*OO[[#This Row],[137 (06JUL1985 00:00:00)-Water Temperature (C)]]*OO[[#This Row],[79]]</f>
        <v>2.886530203249E-7</v>
      </c>
      <c r="CD177" s="10">
        <f>3/24000000*OO[[#This Row],[138 (06JUL1985 03:00:00)-Water Temperature (C)]]*OO[[#This Row],[80]]</f>
        <v>2.7709391441711249E-7</v>
      </c>
      <c r="CE177" s="10">
        <f>3/24000000*OO[[#This Row],[139 (06JUL1985 06:00:00)-Water Temperature (C)]]*OO[[#This Row],[81]]</f>
        <v>2.6395348526031251E-7</v>
      </c>
      <c r="CF177" s="10">
        <f>3/24000000*OO[[#This Row],[140 (06JUL1985 09:00:00)-Water Temperature (C)]]*OO[[#This Row],[82]]</f>
        <v>2.5815990951809995E-7</v>
      </c>
      <c r="CG177" s="10">
        <f>3/24000000*OO[[#This Row],[141 (06JUL1985 12:00:00)-Water Temperature (C)]]*OO[[#This Row],[83]]</f>
        <v>2.5532822458049996E-7</v>
      </c>
      <c r="CH177" s="10">
        <f>3/24000000*OO[[#This Row],[142 (06JUL1985 15:00:00)-Water Temperature (C)]]*OO[[#This Row],[84]]</f>
        <v>2.5446523208175E-7</v>
      </c>
      <c r="CI177" s="10">
        <f>3/24000000*OO[[#This Row],[143 (06JUL1985 18:00:00)-Water Temperature (C)]]*OO[[#This Row],[85]]</f>
        <v>2.5332225043702501E-7</v>
      </c>
      <c r="CJ177" s="10">
        <f>3/24000000*OO[[#This Row],[144 (06JUL1985 21:00:00)-Water Temperature (C)]]*OO[[#This Row],[86]]</f>
        <v>2.4964874368885003E-7</v>
      </c>
      <c r="CK177" s="10">
        <f>3/24000000*OO[[#This Row],[145 (07JUL1985 00:00:00)-Water Temperature (C)]]*OO[[#This Row],[87]]</f>
        <v>2.4201479685322504E-7</v>
      </c>
      <c r="CL177" s="10">
        <f>3/24000000*OO[[#This Row],[146 (07JUL1985 03:00:00)-Water Temperature (C)]]*OO[[#This Row],[88]]</f>
        <v>2.3192644605159999E-7</v>
      </c>
      <c r="CM177" s="10">
        <f>3/24000000*OO[[#This Row],[147 (07JUL1985 06:00:00)-Water Temperature (C)]]*OO[[#This Row],[89]]</f>
        <v>2.2020778704274999E-7</v>
      </c>
      <c r="CN177" s="10">
        <f>3/24000000*OO[[#This Row],[148 (07JUL1985 09:00:00)-Water Temperature (C)]]*OO[[#This Row],[90]]</f>
        <v>2.085226971608E-7</v>
      </c>
      <c r="CO177" s="10">
        <f>3/24000000*OO[[#This Row],[149 (07JUL1985 12:00:00)-Water Temperature (C)]]*OO[[#This Row],[91]]</f>
        <v>2.0020792107378752E-7</v>
      </c>
      <c r="CP177" s="10">
        <f>3/24000000*OO[[#This Row],[150 (07JUL1985 15:00:00)-Water Temperature (C)]]*OO[[#This Row],[92]]</f>
        <v>1.9746114938129999E-7</v>
      </c>
      <c r="CQ177" s="10">
        <f>3/24000000*OO[[#This Row],[151 (07JUL1985 18:00:00)-Water Temperature (C)]]*OO[[#This Row],[93]]</f>
        <v>1.93484292832275E-7</v>
      </c>
      <c r="CR177" s="10">
        <f>3/24000000*OO[[#This Row],[152 (07JUL1985 21:00:00)-Water Temperature (C)]]*OO[[#This Row],[94]]</f>
        <v>1.8831743637160002E-7</v>
      </c>
      <c r="CS177" s="10">
        <f>3/24000000*OO[[#This Row],[153 (08JUL1985 00:00:00)-Water Temperature (C)]]*OO[[#This Row],[95]]</f>
        <v>1.8211413269962498E-7</v>
      </c>
      <c r="CT177" s="10">
        <f>3/24000000*OO[[#This Row],[154 (08JUL1985 03:00:00)-Water Temperature (C)]]*OO[[#This Row],[96]]</f>
        <v>1.7467156373629998E-7</v>
      </c>
      <c r="CU177" s="10">
        <f>3/24000000*OO[[#This Row],[155 (08JUL1985 06:00:00)-Water Temperature (C)]]*OO[[#This Row],[97]]</f>
        <v>1.6658657615614997E-7</v>
      </c>
      <c r="CV177" s="10">
        <f>3/24000000*OO[[#This Row],[156 (08JUL1985 09:00:00)-Water Temperature (C)]]*OO[[#This Row],[98]]</f>
        <v>1.6098748602234997E-7</v>
      </c>
      <c r="CW177" s="10">
        <f>3/24000000*OO[[#This Row],[157 (08JUL1985 12:00:00)-Water Temperature (C)]]*OO[[#This Row],[99]]</f>
        <v>1.5808728704632501E-7</v>
      </c>
    </row>
    <row r="178" spans="1:101" x14ac:dyDescent="0.35">
      <c r="A178" t="s">
        <v>184</v>
      </c>
      <c r="B178">
        <v>846.08219999999994</v>
      </c>
      <c r="C178" s="10">
        <f>3/24*OO[[#This Row],[59 (26JUN1985 06:00:00)-Water Temperature (C)]]*OO[[#This Row],[1]]/SUM(OO[1])</f>
        <v>0</v>
      </c>
      <c r="D178" s="10">
        <f>3/24*OO[[#This Row],[60 (26JUN1985 09:00:00)-Water Temperature (C)]]*OO[[#This Row],[2]]/SUM(OO[2])</f>
        <v>0</v>
      </c>
      <c r="E178" s="10">
        <f>3/24*OO[[#This Row],[61 (26JUN1985 12:00:00)-Water Temperature (C)]]*OO[[#This Row],[3]]/SUM(OO[3])</f>
        <v>0</v>
      </c>
      <c r="F178" s="10">
        <f>3/24*OO[[#This Row],[62 (26JUN1985 15:00:00)-Water Temperature (C)]]*OO[[#This Row],[4]]/SUM(OO[4])</f>
        <v>0</v>
      </c>
      <c r="G178" s="10">
        <f>3/24*OO[[#This Row],[63 (26JUN1985 18:00:00)-Water Temperature (C)]]*OO[[#This Row],[5]]/SUM(OO[5])</f>
        <v>0</v>
      </c>
      <c r="H178" s="10">
        <f>3/24*OO[[#This Row],[64 (26JUN1985 21:00:00)-Water Temperature (C)]]*OO[[#This Row],[6]]/SUM(OO[6])</f>
        <v>5.7233936819567652E-38</v>
      </c>
      <c r="I178" s="10">
        <f>3/24*OO[[#This Row],[65 (27JUN1985 00:00:00)-Water Temperature (C)]]*OO[[#This Row],[7]]/SUM(OO[7])</f>
        <v>3.2337787010445161E-25</v>
      </c>
      <c r="J178" s="10">
        <f>3/24*OO[[#This Row],[66 (27JUN1985 03:00:00)-Water Temperature (C)]]*OO[[#This Row],[8]]/SUM(OO[8])</f>
        <v>2.1689443327279204E-13</v>
      </c>
      <c r="K178" s="10">
        <f>3/24*OO[[#This Row],[67 (27JUN1985 06:00:00)-Water Temperature (C)]]*OO[[#This Row],[9]]/SUM(OO[9])</f>
        <v>5.2325966529988518E-7</v>
      </c>
      <c r="L178" s="10">
        <f>3/24*OO[[#This Row],[68 (27JUN1985 09:00:00)-Water Temperature (C)]]*OO[[#This Row],[10]]/SUM(OO[10])</f>
        <v>2.5067795124316181E-4</v>
      </c>
      <c r="M178" s="10">
        <f>3/24*OO[[#This Row],[69 (27JUN1985 12:00:00)-Water Temperature (C)]]*OO[[#This Row],[11]]/SUM(OO[11])</f>
        <v>8.7460823062800782E-3</v>
      </c>
      <c r="N178" s="10">
        <f>3/24*OO[[#This Row],[70 (27JUN1985 15:00:00)-Water Temperature (C)]]*OO[[#This Row],[12]]/SUM(OO[12])</f>
        <v>5.2200119680188381E-2</v>
      </c>
      <c r="O178" s="10">
        <f>3/24*OO[[#This Row],[71 (27JUN1985 18:00:00)-Water Temperature (C)]]*OO[[#This Row],[13]]/SUM(OO[13])</f>
        <v>8.3367593503556117E-2</v>
      </c>
      <c r="P178" s="10">
        <f>3/24*OO[[#This Row],[72 (27JUN1985 21:00:00)-Water Temperature (C)]]*OO[[#This Row],[14]]/SUM(OO[14])</f>
        <v>4.7157650050275363E-2</v>
      </c>
      <c r="Q178" s="10">
        <f>3/24*OO[[#This Row],[73 (28JUN1985 00:00:00)-Water Temperature (C)]]*OO[[#This Row],[15]]/SUM(OO[15])</f>
        <v>1.1563833280767591E-2</v>
      </c>
      <c r="R178" s="10">
        <f>3/24*OO[[#This Row],[74 (28JUN1985 03:00:00)-Water Temperature (C)]]*OO[[#This Row],[16]]/SUM(OO[16])</f>
        <v>1.4616245583068121E-3</v>
      </c>
      <c r="S178" s="10">
        <f>3/24*OO[[#This Row],[75 (28JUN1985 06:00:00)-Water Temperature (C)]]*OO[[#This Row],[17]]/SUM(OO[17])</f>
        <v>1.199619479819295E-4</v>
      </c>
      <c r="T178" s="10">
        <f>3/24*OO[[#This Row],[76 (28JUN1985 09:00:00)-Water Temperature (C)]]*OO[[#This Row],[18]]/SUM(OO[18])</f>
        <v>1.8253404955320978E-5</v>
      </c>
      <c r="U178" s="10">
        <f>3/24*OO[[#This Row],[77 (28JUN1985 12:00:00)-Water Temperature (C)]]*OO[[#This Row],[19]]/SUM(OO[19])</f>
        <v>1.1438939565687803E-5</v>
      </c>
      <c r="V178" s="10">
        <f>3/24000000*OO[[#This Row],[78 (28JUN1985 15:00:00)-Water Temperature (C)]]*OO[[#This Row],[20]]</f>
        <v>9.6038634205999987E-6</v>
      </c>
      <c r="W178" s="10">
        <f>3/24000000*OO[[#This Row],[79 (28JUN1985 18:00:00)-Water Temperature (C)]]*OO[[#This Row],[21]]</f>
        <v>8.2163056694799997E-6</v>
      </c>
      <c r="X178" s="10">
        <f>3/24000000*OO[[#This Row],[80 (28JUN1985 21:00:00)-Water Temperature (C)]]*OO[[#This Row],[22]]</f>
        <v>6.9791524437249988E-6</v>
      </c>
      <c r="Y178" s="10">
        <f>3/24000000*OO[[#This Row],[81 (29JUN1985 00:00:00)-Water Temperature (C)]]*OO[[#This Row],[23]]</f>
        <v>5.86719283025E-6</v>
      </c>
      <c r="Z178" s="10">
        <f>3/24000000*OO[[#This Row],[82 (29JUN1985 03:00:00)-Water Temperature (C)]]*OO[[#This Row],[24]]</f>
        <v>4.9110792157074995E-6</v>
      </c>
      <c r="AA178" s="10">
        <f>3/24000000*OO[[#This Row],[83 (29JUN1985 06:00:00)-Water Temperature (C)]]*OO[[#This Row],[25]]</f>
        <v>4.1285312119687501E-6</v>
      </c>
      <c r="AB178" s="10">
        <f>3/24000000*OO[[#This Row],[84 (29JUN1985 09:00:00)-Water Temperature (C)]]*OO[[#This Row],[26]]</f>
        <v>3.5691166153874999E-6</v>
      </c>
      <c r="AC178" s="10">
        <f>3/24000000*OO[[#This Row],[85 (29JUN1985 12:00:00)-Water Temperature (C)]]*OO[[#This Row],[27]]</f>
        <v>3.1429837319374996E-6</v>
      </c>
      <c r="AD178" s="10">
        <f>3/24000000*OO[[#This Row],[86 (29JUN1985 15:00:00)-Water Temperature (C)]]*OO[[#This Row],[28]]</f>
        <v>2.8140665942500001E-6</v>
      </c>
      <c r="AE178" s="10">
        <f>3/24000000*OO[[#This Row],[88 (29JUN1985 21:00:00)-Water Temperature (C)]]*OO[[#This Row],[30]]</f>
        <v>2.2719376402550001E-6</v>
      </c>
      <c r="AF178" s="10">
        <f>3/24000000*OO[[#This Row],[88 (29JUN1985 21:00:00)-Water Temperature (C)]]*OO[[#This Row],[30]]</f>
        <v>2.2719376402550001E-6</v>
      </c>
      <c r="AG178" s="10">
        <f>3/24000000*OO[[#This Row],[89 (30JUN1985 00:00:00)-Water Temperature (C)]]*OO[[#This Row],[31]]</f>
        <v>2.0140567556568752E-6</v>
      </c>
      <c r="AH178" s="10">
        <f>3/24000000*OO[[#This Row],[90 (30JUN1985 03:00:00)-Water Temperature (C)]]*OO[[#This Row],[32]]</f>
        <v>1.7859734157138747E-6</v>
      </c>
      <c r="AI178" s="10">
        <f>3/24000000*OO[[#This Row],[91 (30JUN1985 06:00:00)-Water Temperature (C)]]*OO[[#This Row],[33]]</f>
        <v>1.589772867956625E-6</v>
      </c>
      <c r="AJ178" s="10">
        <f>3/24000000*OO[[#This Row],[92 (30JUN1985 09:00:00)-Water Temperature (C)]]*OO[[#This Row],[34]]</f>
        <v>1.4438213193224997E-6</v>
      </c>
      <c r="AK178" s="10">
        <f>3/24000000*OO[[#This Row],[93 (30JUN1985 12:00:00)-Water Temperature (C)]]*OO[[#This Row],[35]]</f>
        <v>1.34449650315825E-6</v>
      </c>
      <c r="AL178" s="10">
        <f>3/24000000*OO[[#This Row],[94 (30JUN1985 15:00:00)-Water Temperature (C)]]*OO[[#This Row],[36]]</f>
        <v>1.2746946501872499E-6</v>
      </c>
      <c r="AM178" s="10">
        <f>3/24000000*OO[[#This Row],[95 (30JUN1985 18:00:00)-Water Temperature (C)]]*OO[[#This Row],[37]]</f>
        <v>1.2114668525725E-6</v>
      </c>
      <c r="AN178" s="10">
        <f>3/24000000*OO[[#This Row],[96 (30JUN1985 21:00:00)-Water Temperature (C)]]*OO[[#This Row],[38]]</f>
        <v>1.140491263890125E-6</v>
      </c>
      <c r="AO178" s="10">
        <f>3/24000000*OO[[#This Row],[97 (01JUL1985 00:00:00)-Water Temperature (C)]]*OO[[#This Row],[39]]</f>
        <v>1.0626004030950001E-6</v>
      </c>
      <c r="AP178" s="10">
        <f>3/24000000*OO[[#This Row],[98 (01JUL1985 03:00:00)-Water Temperature (C)]]*OO[[#This Row],[40]]</f>
        <v>9.8425698650399993E-7</v>
      </c>
      <c r="AQ178" s="10">
        <f>3/24000000*OO[[#This Row],[99 (01JUL1985 06:00:00)-Water Temperature (C)]]*OO[[#This Row],[41]]</f>
        <v>9.0803528153099988E-7</v>
      </c>
      <c r="AR178" s="10">
        <f>3/24000000*OO[[#This Row],[100 (01JUL1985 09:00:00)-Water Temperature (C)]]*OO[[#This Row],[42]]</f>
        <v>8.5304423322125006E-7</v>
      </c>
      <c r="AS178" s="10">
        <f>3/24000000*OO[[#This Row],[101 (01JUL1985 12:00:00)-Water Temperature (C)]]*OO[[#This Row],[43]]</f>
        <v>8.1294582626187504E-7</v>
      </c>
      <c r="AT178" s="10">
        <f>3/24000000*OO[[#This Row],[102 (01JUL1985 15:00:00)-Water Temperature (C)]]*OO[[#This Row],[44]]</f>
        <v>7.7738241186749991E-7</v>
      </c>
      <c r="AU178" s="10">
        <f>3/24000000*OO[[#This Row],[103 (01JUL1985 18:00:00)-Water Temperature (C)]]*OO[[#This Row],[45]]</f>
        <v>7.4817927804574983E-7</v>
      </c>
      <c r="AV178" s="10">
        <f>3/24000000*OO[[#This Row],[104 (01JUL1985 21:00:00)-Water Temperature (C)]]*OO[[#This Row],[46]]</f>
        <v>7.1923142789374999E-7</v>
      </c>
      <c r="AW178" s="10">
        <f>3/24000000*OO[[#This Row],[105 (02JUL1985 00:00:00)-Water Temperature (C)]]*OO[[#This Row],[47]]</f>
        <v>6.9206684652800002E-7</v>
      </c>
      <c r="AX178" s="10">
        <f>3/24000000*OO[[#This Row],[106 (02JUL1985 03:00:00)-Water Temperature (C)]]*OO[[#This Row],[48]]</f>
        <v>6.6272027123999998E-7</v>
      </c>
      <c r="AY178" s="10">
        <f>3/24000000*OO[[#This Row],[107 (02JUL1985 06:00:00)-Water Temperature (C)]]*OO[[#This Row],[49]]</f>
        <v>6.2882812713487505E-7</v>
      </c>
      <c r="AZ178" s="10">
        <f>3/24000000*OO[[#This Row],[108 (02JUL1985 09:00:00)-Water Temperature (C)]]*OO[[#This Row],[50]]</f>
        <v>5.9064276432675007E-7</v>
      </c>
      <c r="BA178" s="10">
        <f>3/24000000*OO[[#This Row],[109 (02JUL1985 12:00:00)-Water Temperature (C)]]*OO[[#This Row],[51]]</f>
        <v>5.6579152688400002E-7</v>
      </c>
      <c r="BB178" s="10">
        <f>3/24000000*OO[[#This Row],[110 (02JUL1985 15:00:00)-Water Temperature (C)]]*OO[[#This Row],[52]]</f>
        <v>5.5501394058749998E-7</v>
      </c>
      <c r="BC178" s="10">
        <f>3/24000000*OO[[#This Row],[111 (02JUL1985 18:00:00)-Water Temperature (C)]]*OO[[#This Row],[53]]</f>
        <v>5.5195312569525001E-7</v>
      </c>
      <c r="BD178" s="10">
        <f>3/24000000*OO[[#This Row],[112 (02JUL1985 21:00:00)-Water Temperature (C)]]*OO[[#This Row],[54]]</f>
        <v>5.4004324498799995E-7</v>
      </c>
      <c r="BE178" s="10">
        <f>3/24000000*OO[[#This Row],[113 (03JUL1985 00:00:00)-Water Temperature (C)]]*OO[[#This Row],[55]]</f>
        <v>5.1818602213162498E-7</v>
      </c>
      <c r="BF178" s="10">
        <f>3/24000000*OO[[#This Row],[114 (03JUL1985 03:00:00)-Water Temperature (C)]]*OO[[#This Row],[56]]</f>
        <v>4.9563167204250007E-7</v>
      </c>
      <c r="BG178" s="10">
        <f>3/24000000*OO[[#This Row],[115 (03JUL1985 06:00:00)-Water Temperature (C)]]*OO[[#This Row],[57]]</f>
        <v>4.7079688810349996E-7</v>
      </c>
      <c r="BH178" s="10">
        <f>3/24000000*OO[[#This Row],[116 (03JUL1985 09:00:00)-Water Temperature (C)]]*OO[[#This Row],[58]]</f>
        <v>4.5392589268949998E-7</v>
      </c>
      <c r="BI178" s="10">
        <f>3/24000000*OO[[#This Row],[117 (03JUL1985 12:00:00)-Water Temperature (C)]]*OO[[#This Row],[59]]</f>
        <v>4.4273479755399997E-7</v>
      </c>
      <c r="BJ178" s="10">
        <f>3/24000000*OO[[#This Row],[118 (03JUL1985 15:00:00)-Water Temperature (C)]]*OO[[#This Row],[60]]</f>
        <v>4.3499260106574994E-7</v>
      </c>
      <c r="BK178" s="10">
        <f>3/24000000*OO[[#This Row],[119 (03JUL1985 18:00:00)-Water Temperature (C)]]*OO[[#This Row],[61]]</f>
        <v>4.2783568261599995E-7</v>
      </c>
      <c r="BL178" s="10">
        <f>3/24000000*OO[[#This Row],[120 (03JUL1985 21:00:00)-Water Temperature (C)]]*OO[[#This Row],[62]]</f>
        <v>4.1589229217062494E-7</v>
      </c>
      <c r="BM178" s="10">
        <f>3/24000000*OO[[#This Row],[121 (04JUL1985 00:00:00)-Water Temperature (C)]]*OO[[#This Row],[63]]</f>
        <v>4.0104067945562498E-7</v>
      </c>
      <c r="BN178" s="10">
        <f>3/24000000*OO[[#This Row],[122 (04JUL1985 03:00:00)-Water Temperature (C)]]*OO[[#This Row],[64]]</f>
        <v>3.86517348273E-7</v>
      </c>
      <c r="BO178" s="10">
        <f>3/24000000*OO[[#This Row],[123 (04JUL1985 06:00:00)-Water Temperature (C)]]*OO[[#This Row],[65]]</f>
        <v>3.7170716633050005E-7</v>
      </c>
      <c r="BP178" s="10">
        <f>3/24000000*OO[[#This Row],[124 (04JUL1985 09:00:00)-Water Temperature (C)]]*OO[[#This Row],[66]]</f>
        <v>3.6225763240025002E-7</v>
      </c>
      <c r="BQ178" s="10">
        <f>3/24000000*OO[[#This Row],[125 (04JUL1985 12:00:00)-Water Temperature (C)]]*OO[[#This Row],[67]]</f>
        <v>3.5644912078949996E-7</v>
      </c>
      <c r="BR178" s="10">
        <f>3/24000000*OO[[#This Row],[126 (04JUL1985 15:00:00)-Water Temperature (C)]]*OO[[#This Row],[68]]</f>
        <v>3.4911077855175001E-7</v>
      </c>
      <c r="BS178" s="10">
        <f>3/24000000*OO[[#This Row],[127 (04JUL1985 18:00:00)-Water Temperature (C)]]*OO[[#This Row],[69]]</f>
        <v>3.4284123375937498E-7</v>
      </c>
      <c r="BT178" s="10">
        <f>3/24000000*OO[[#This Row],[128 (04JUL1985 21:00:00)-Water Temperature (C)]]*OO[[#This Row],[70]]</f>
        <v>3.3477452107287497E-7</v>
      </c>
      <c r="BU178" s="10">
        <f>3/24000000*OO[[#This Row],[129 (05JUL1985 00:00:00)-Water Temperature (C)]]*OO[[#This Row],[71]]</f>
        <v>3.2305638185812504E-7</v>
      </c>
      <c r="BV178" s="10">
        <f>3/24000000*OO[[#This Row],[130 (05JUL1985 03:00:00)-Water Temperature (C)]]*OO[[#This Row],[72]]</f>
        <v>3.1096066123799999E-7</v>
      </c>
      <c r="BW178" s="10">
        <f>3/24000000*OO[[#This Row],[131 (05JUL1985 06:00:00)-Water Temperature (C)]]*OO[[#This Row],[73]]</f>
        <v>2.97936219735E-7</v>
      </c>
      <c r="BX178" s="10">
        <f>3/24000000*OO[[#This Row],[132 (05JUL1985 09:00:00)-Water Temperature (C)]]*OO[[#This Row],[74]]</f>
        <v>2.9020595506500003E-7</v>
      </c>
      <c r="BY178" s="10">
        <f>3/24000000*OO[[#This Row],[133 (05JUL1985 12:00:00)-Water Temperature (C)]]*OO[[#This Row],[75]]</f>
        <v>2.8607359618499998E-7</v>
      </c>
      <c r="BZ178" s="10">
        <f>3/24000000*OO[[#This Row],[134 (05JUL1985 15:00:00)-Water Temperature (C)]]*OO[[#This Row],[76]]</f>
        <v>2.8451131444059996E-7</v>
      </c>
      <c r="CA178" s="10">
        <f>3/24000000*OO[[#This Row],[135 (05JUL1985 18:00:00)-Water Temperature (C)]]*OO[[#This Row],[77]]</f>
        <v>2.8278397894598749E-7</v>
      </c>
      <c r="CB178" s="10">
        <f>3/24000000*OO[[#This Row],[136 (05JUL1985 21:00:00)-Water Temperature (C)]]*OO[[#This Row],[78]]</f>
        <v>2.7706154457539997E-7</v>
      </c>
      <c r="CC178" s="10">
        <f>3/24000000*OO[[#This Row],[137 (06JUL1985 00:00:00)-Water Temperature (C)]]*OO[[#This Row],[79]]</f>
        <v>2.6807273698578744E-7</v>
      </c>
      <c r="CD178" s="10">
        <f>3/24000000*OO[[#This Row],[138 (06JUL1985 03:00:00)-Water Temperature (C)]]*OO[[#This Row],[80]]</f>
        <v>2.568872907813E-7</v>
      </c>
      <c r="CE178" s="10">
        <f>3/24000000*OO[[#This Row],[139 (06JUL1985 06:00:00)-Water Temperature (C)]]*OO[[#This Row],[81]]</f>
        <v>2.4523029739235E-7</v>
      </c>
      <c r="CF178" s="10">
        <f>3/24000000*OO[[#This Row],[140 (06JUL1985 09:00:00)-Water Temperature (C)]]*OO[[#This Row],[82]]</f>
        <v>2.399011554794625E-7</v>
      </c>
      <c r="CG178" s="10">
        <f>3/24000000*OO[[#This Row],[141 (06JUL1985 12:00:00)-Water Temperature (C)]]*OO[[#This Row],[83]]</f>
        <v>2.3694037159687497E-7</v>
      </c>
      <c r="CH178" s="10">
        <f>3/24000000*OO[[#This Row],[142 (06JUL1985 15:00:00)-Water Temperature (C)]]*OO[[#This Row],[84]]</f>
        <v>2.3596146006048748E-7</v>
      </c>
      <c r="CI178" s="10">
        <f>3/24000000*OO[[#This Row],[143 (06JUL1985 18:00:00)-Water Temperature (C)]]*OO[[#This Row],[85]]</f>
        <v>2.3497423510268753E-7</v>
      </c>
      <c r="CJ178" s="10">
        <f>3/24000000*OO[[#This Row],[144 (06JUL1985 21:00:00)-Water Temperature (C)]]*OO[[#This Row],[86]]</f>
        <v>2.3183611722929998E-7</v>
      </c>
      <c r="CK178" s="10">
        <f>3/24000000*OO[[#This Row],[145 (07JUL1985 00:00:00)-Water Temperature (C)]]*OO[[#This Row],[87]]</f>
        <v>2.2446456391431248E-7</v>
      </c>
      <c r="CL178" s="10">
        <f>3/24000000*OO[[#This Row],[146 (07JUL1985 03:00:00)-Water Temperature (C)]]*OO[[#This Row],[88]]</f>
        <v>2.154065819904E-7</v>
      </c>
      <c r="CM178" s="10">
        <f>3/24000000*OO[[#This Row],[147 (07JUL1985 06:00:00)-Water Temperature (C)]]*OO[[#This Row],[89]]</f>
        <v>2.0459554694235E-7</v>
      </c>
      <c r="CN178" s="10">
        <f>3/24000000*OO[[#This Row],[148 (07JUL1985 09:00:00)-Water Temperature (C)]]*OO[[#This Row],[90]]</f>
        <v>1.9372047142672499E-7</v>
      </c>
      <c r="CO178" s="10">
        <f>3/24000000*OO[[#This Row],[149 (07JUL1985 12:00:00)-Water Temperature (C)]]*OO[[#This Row],[91]]</f>
        <v>1.8627214218555001E-7</v>
      </c>
      <c r="CP178" s="10">
        <f>3/24000000*OO[[#This Row],[150 (07JUL1985 15:00:00)-Water Temperature (C)]]*OO[[#This Row],[92]]</f>
        <v>1.8321713956857496E-7</v>
      </c>
      <c r="CQ178" s="10">
        <f>3/24000000*OO[[#This Row],[151 (07JUL1985 18:00:00)-Water Temperature (C)]]*OO[[#This Row],[93]]</f>
        <v>1.79669077731E-7</v>
      </c>
      <c r="CR178" s="10">
        <f>3/24000000*OO[[#This Row],[152 (07JUL1985 21:00:00)-Water Temperature (C)]]*OO[[#This Row],[94]]</f>
        <v>1.7453318146372498E-7</v>
      </c>
      <c r="CS178" s="10">
        <f>3/24000000*OO[[#This Row],[153 (08JUL1985 00:00:00)-Water Temperature (C)]]*OO[[#This Row],[95]]</f>
        <v>1.6921715381054997E-7</v>
      </c>
      <c r="CT178" s="10">
        <f>3/24000000*OO[[#This Row],[154 (08JUL1985 03:00:00)-Water Temperature (C)]]*OO[[#This Row],[96]]</f>
        <v>1.6246117050449999E-7</v>
      </c>
      <c r="CU178" s="10">
        <f>3/24000000*OO[[#This Row],[155 (08JUL1985 06:00:00)-Water Temperature (C)]]*OO[[#This Row],[97]]</f>
        <v>1.5452248351185001E-7</v>
      </c>
      <c r="CV178" s="10">
        <f>3/24000000*OO[[#This Row],[156 (08JUL1985 09:00:00)-Water Temperature (C)]]*OO[[#This Row],[98]]</f>
        <v>1.4960588584590002E-7</v>
      </c>
      <c r="CW178" s="10">
        <f>3/24000000*OO[[#This Row],[157 (08JUL1985 12:00:00)-Water Temperature (C)]]*OO[[#This Row],[99]]</f>
        <v>1.4694620551327499E-7</v>
      </c>
    </row>
    <row r="179" spans="1:101" x14ac:dyDescent="0.35">
      <c r="A179" t="s">
        <v>185</v>
      </c>
      <c r="B179">
        <v>917.64919999999995</v>
      </c>
      <c r="C179" s="10">
        <f>3/24*OO[[#This Row],[59 (26JUN1985 06:00:00)-Water Temperature (C)]]*OO[[#This Row],[1]]/SUM(OO[1])</f>
        <v>0</v>
      </c>
      <c r="D179" s="10">
        <f>3/24*OO[[#This Row],[60 (26JUN1985 09:00:00)-Water Temperature (C)]]*OO[[#This Row],[2]]/SUM(OO[2])</f>
        <v>0</v>
      </c>
      <c r="E179" s="10">
        <f>3/24*OO[[#This Row],[61 (26JUN1985 12:00:00)-Water Temperature (C)]]*OO[[#This Row],[3]]/SUM(OO[3])</f>
        <v>0</v>
      </c>
      <c r="F179" s="10">
        <f>3/24*OO[[#This Row],[62 (26JUN1985 15:00:00)-Water Temperature (C)]]*OO[[#This Row],[4]]/SUM(OO[4])</f>
        <v>0</v>
      </c>
      <c r="G179" s="10">
        <f>3/24*OO[[#This Row],[63 (26JUN1985 18:00:00)-Water Temperature (C)]]*OO[[#This Row],[5]]/SUM(OO[5])</f>
        <v>0</v>
      </c>
      <c r="H179" s="10">
        <f>3/24*OO[[#This Row],[64 (26JUN1985 21:00:00)-Water Temperature (C)]]*OO[[#This Row],[6]]/SUM(OO[6])</f>
        <v>7.0585497269387514E-39</v>
      </c>
      <c r="I179" s="10">
        <f>3/24*OO[[#This Row],[65 (27JUN1985 00:00:00)-Water Temperature (C)]]*OO[[#This Row],[7]]/SUM(OO[7])</f>
        <v>4.1569038474011587E-26</v>
      </c>
      <c r="J179" s="10">
        <f>3/24*OO[[#This Row],[66 (27JUN1985 03:00:00)-Water Temperature (C)]]*OO[[#This Row],[8]]/SUM(OO[8])</f>
        <v>2.2170355603186336E-14</v>
      </c>
      <c r="K179" s="10">
        <f>3/24*OO[[#This Row],[67 (27JUN1985 06:00:00)-Water Temperature (C)]]*OO[[#This Row],[9]]/SUM(OO[9])</f>
        <v>2.5583195261840882E-7</v>
      </c>
      <c r="L179" s="10">
        <f>3/24*OO[[#This Row],[68 (27JUN1985 09:00:00)-Water Temperature (C)]]*OO[[#This Row],[10]]/SUM(OO[10])</f>
        <v>1.4866521934756924E-4</v>
      </c>
      <c r="M179" s="10">
        <f>3/24*OO[[#This Row],[69 (27JUN1985 12:00:00)-Water Temperature (C)]]*OO[[#This Row],[11]]/SUM(OO[11])</f>
        <v>5.8499310887707946E-3</v>
      </c>
      <c r="N179" s="10">
        <f>3/24*OO[[#This Row],[70 (27JUN1985 15:00:00)-Water Temperature (C)]]*OO[[#This Row],[12]]/SUM(OO[12])</f>
        <v>3.8215605190437922E-2</v>
      </c>
      <c r="O179" s="10">
        <f>3/24*OO[[#This Row],[71 (27JUN1985 18:00:00)-Water Temperature (C)]]*OO[[#This Row],[13]]/SUM(OO[13])</f>
        <v>6.5530238527640547E-2</v>
      </c>
      <c r="P179" s="10">
        <f>3/24*OO[[#This Row],[72 (27JUN1985 21:00:00)-Water Temperature (C)]]*OO[[#This Row],[14]]/SUM(OO[14])</f>
        <v>3.932929505426476E-2</v>
      </c>
      <c r="Q179" s="10">
        <f>3/24*OO[[#This Row],[73 (28JUN1985 00:00:00)-Water Temperature (C)]]*OO[[#This Row],[15]]/SUM(OO[15])</f>
        <v>1.0130993779082357E-2</v>
      </c>
      <c r="R179" s="10">
        <f>3/24*OO[[#This Row],[74 (28JUN1985 03:00:00)-Water Temperature (C)]]*OO[[#This Row],[16]]/SUM(OO[16])</f>
        <v>1.3325913920811336E-3</v>
      </c>
      <c r="S179" s="10">
        <f>3/24*OO[[#This Row],[75 (28JUN1985 06:00:00)-Water Temperature (C)]]*OO[[#This Row],[17]]/SUM(OO[17])</f>
        <v>1.109825380622255E-4</v>
      </c>
      <c r="T179" s="10">
        <f>3/24*OO[[#This Row],[76 (28JUN1985 09:00:00)-Water Temperature (C)]]*OO[[#This Row],[18]]/SUM(OO[18])</f>
        <v>1.5368774179699269E-5</v>
      </c>
      <c r="U179" s="10">
        <f>3/24*OO[[#This Row],[77 (28JUN1985 12:00:00)-Water Temperature (C)]]*OO[[#This Row],[19]]/SUM(OO[19])</f>
        <v>9.1075094546737235E-6</v>
      </c>
      <c r="V179" s="10">
        <f>3/24000000*OO[[#This Row],[78 (28JUN1985 15:00:00)-Water Temperature (C)]]*OO[[#This Row],[20]]</f>
        <v>7.6199075742237508E-6</v>
      </c>
      <c r="W179" s="10">
        <f>3/24000000*OO[[#This Row],[79 (28JUN1985 18:00:00)-Water Temperature (C)]]*OO[[#This Row],[21]]</f>
        <v>6.5156641158699999E-6</v>
      </c>
      <c r="X179" s="10">
        <f>3/24000000*OO[[#This Row],[80 (28JUN1985 21:00:00)-Water Temperature (C)]]*OO[[#This Row],[22]]</f>
        <v>5.5317594036299997E-6</v>
      </c>
      <c r="Y179" s="10">
        <f>3/24000000*OO[[#This Row],[81 (29JUN1985 00:00:00)-Water Temperature (C)]]*OO[[#This Row],[23]]</f>
        <v>4.6509653511412497E-6</v>
      </c>
      <c r="Z179" s="10">
        <f>3/24000000*OO[[#This Row],[82 (29JUN1985 03:00:00)-Water Temperature (C)]]*OO[[#This Row],[24]]</f>
        <v>3.8950550994062498E-6</v>
      </c>
      <c r="AA179" s="10">
        <f>3/24000000*OO[[#This Row],[83 (29JUN1985 06:00:00)-Water Temperature (C)]]*OO[[#This Row],[25]]</f>
        <v>3.2744856379062499E-6</v>
      </c>
      <c r="AB179" s="10">
        <f>3/24000000*OO[[#This Row],[84 (29JUN1985 09:00:00)-Water Temperature (C)]]*OO[[#This Row],[26]]</f>
        <v>2.83111808265E-6</v>
      </c>
      <c r="AC179" s="10">
        <f>3/24000000*OO[[#This Row],[85 (29JUN1985 12:00:00)-Water Temperature (C)]]*OO[[#This Row],[27]]</f>
        <v>2.4911006432450001E-6</v>
      </c>
      <c r="AD179" s="10">
        <f>3/24000000*OO[[#This Row],[86 (29JUN1985 15:00:00)-Water Temperature (C)]]*OO[[#This Row],[28]]</f>
        <v>2.2281900434297503E-6</v>
      </c>
      <c r="AE179" s="10">
        <f>3/24000000*OO[[#This Row],[88 (29JUN1985 21:00:00)-Water Temperature (C)]]*OO[[#This Row],[30]]</f>
        <v>1.795144729932E-6</v>
      </c>
      <c r="AF179" s="10">
        <f>3/24000000*OO[[#This Row],[88 (29JUN1985 21:00:00)-Water Temperature (C)]]*OO[[#This Row],[30]]</f>
        <v>1.795144729932E-6</v>
      </c>
      <c r="AG179" s="10">
        <f>3/24000000*OO[[#This Row],[89 (30JUN1985 00:00:00)-Water Temperature (C)]]*OO[[#This Row],[31]]</f>
        <v>1.5912469805298749E-6</v>
      </c>
      <c r="AH179" s="10">
        <f>3/24000000*OO[[#This Row],[90 (30JUN1985 03:00:00)-Water Temperature (C)]]*OO[[#This Row],[32]]</f>
        <v>1.41096724519725E-6</v>
      </c>
      <c r="AI179" s="10">
        <f>3/24000000*OO[[#This Row],[91 (30JUN1985 06:00:00)-Water Temperature (C)]]*OO[[#This Row],[33]]</f>
        <v>1.2564198441822499E-6</v>
      </c>
      <c r="AJ179" s="10">
        <f>3/24000000*OO[[#This Row],[92 (30JUN1985 09:00:00)-Water Temperature (C)]]*OO[[#This Row],[34]]</f>
        <v>1.1408874837987499E-6</v>
      </c>
      <c r="AK179" s="10">
        <f>3/24000000*OO[[#This Row],[93 (30JUN1985 12:00:00)-Water Temperature (C)]]*OO[[#This Row],[35]]</f>
        <v>1.0616164682995E-6</v>
      </c>
      <c r="AL179" s="10">
        <f>3/24000000*OO[[#This Row],[94 (30JUN1985 15:00:00)-Water Temperature (C)]]*OO[[#This Row],[36]]</f>
        <v>1.0053971806313748E-6</v>
      </c>
      <c r="AM179" s="10">
        <f>3/24000000*OO[[#This Row],[95 (30JUN1985 18:00:00)-Water Temperature (C)]]*OO[[#This Row],[37]]</f>
        <v>9.547022840839998E-7</v>
      </c>
      <c r="AN179" s="10">
        <f>3/24000000*OO[[#This Row],[96 (30JUN1985 21:00:00)-Water Temperature (C)]]*OO[[#This Row],[38]]</f>
        <v>8.9771821678012487E-7</v>
      </c>
      <c r="AO179" s="10">
        <f>3/24000000*OO[[#This Row],[97 (01JUL1985 00:00:00)-Water Temperature (C)]]*OO[[#This Row],[39]]</f>
        <v>8.3640161205324986E-7</v>
      </c>
      <c r="AP179" s="10">
        <f>3/24000000*OO[[#This Row],[98 (01JUL1985 03:00:00)-Water Temperature (C)]]*OO[[#This Row],[40]]</f>
        <v>7.7508726846037498E-7</v>
      </c>
      <c r="AQ179" s="10">
        <f>3/24000000*OO[[#This Row],[99 (01JUL1985 06:00:00)-Water Temperature (C)]]*OO[[#This Row],[41]]</f>
        <v>7.1547847011712486E-7</v>
      </c>
      <c r="AR179" s="10">
        <f>3/24000000*OO[[#This Row],[100 (01JUL1985 09:00:00)-Water Temperature (C)]]*OO[[#This Row],[42]]</f>
        <v>6.724878533669999E-7</v>
      </c>
      <c r="AS179" s="10">
        <f>3/24000000*OO[[#This Row],[101 (01JUL1985 12:00:00)-Water Temperature (C)]]*OO[[#This Row],[43]]</f>
        <v>6.4023960304200003E-7</v>
      </c>
      <c r="AT179" s="10">
        <f>3/24000000*OO[[#This Row],[102 (01JUL1985 15:00:00)-Water Temperature (C)]]*OO[[#This Row],[44]]</f>
        <v>6.11942414688E-7</v>
      </c>
      <c r="AU179" s="10">
        <f>3/24000000*OO[[#This Row],[103 (01JUL1985 18:00:00)-Water Temperature (C)]]*OO[[#This Row],[45]]</f>
        <v>5.8809745945124995E-7</v>
      </c>
      <c r="AV179" s="10">
        <f>3/24000000*OO[[#This Row],[104 (01JUL1985 21:00:00)-Water Temperature (C)]]*OO[[#This Row],[46]]</f>
        <v>5.6516008768649994E-7</v>
      </c>
      <c r="AW179" s="10">
        <f>3/24000000*OO[[#This Row],[105 (02JUL1985 00:00:00)-Water Temperature (C)]]*OO[[#This Row],[47]]</f>
        <v>5.440258419295E-7</v>
      </c>
      <c r="AX179" s="10">
        <f>3/24000000*OO[[#This Row],[106 (02JUL1985 03:00:00)-Water Temperature (C)]]*OO[[#This Row],[48]]</f>
        <v>5.2138103218425001E-7</v>
      </c>
      <c r="AY179" s="10">
        <f>3/24000000*OO[[#This Row],[107 (02JUL1985 06:00:00)-Water Temperature (C)]]*OO[[#This Row],[49]]</f>
        <v>4.9480435733987497E-7</v>
      </c>
      <c r="AZ179" s="10">
        <f>3/24000000*OO[[#This Row],[108 (02JUL1985 09:00:00)-Water Temperature (C)]]*OO[[#This Row],[50]]</f>
        <v>4.648233651919999E-7</v>
      </c>
      <c r="BA179" s="10">
        <f>3/24000000*OO[[#This Row],[109 (02JUL1985 12:00:00)-Water Temperature (C)]]*OO[[#This Row],[51]]</f>
        <v>4.4511788769099991E-7</v>
      </c>
      <c r="BB179" s="10">
        <f>3/24000000*OO[[#This Row],[110 (02JUL1985 15:00:00)-Water Temperature (C)]]*OO[[#This Row],[52]]</f>
        <v>4.36456240465875E-7</v>
      </c>
      <c r="BC179" s="10">
        <f>3/24000000*OO[[#This Row],[111 (02JUL1985 18:00:00)-Water Temperature (C)]]*OO[[#This Row],[53]]</f>
        <v>4.338199910235E-7</v>
      </c>
      <c r="BD179" s="10">
        <f>3/24000000*OO[[#This Row],[112 (02JUL1985 21:00:00)-Water Temperature (C)]]*OO[[#This Row],[54]]</f>
        <v>4.2424254580750003E-7</v>
      </c>
      <c r="BE179" s="10">
        <f>3/24000000*OO[[#This Row],[113 (03JUL1985 00:00:00)-Water Temperature (C)]]*OO[[#This Row],[55]]</f>
        <v>4.0737691961262498E-7</v>
      </c>
      <c r="BF179" s="10">
        <f>3/24000000*OO[[#This Row],[114 (03JUL1985 03:00:00)-Water Temperature (C)]]*OO[[#This Row],[56]]</f>
        <v>3.8952514638374996E-7</v>
      </c>
      <c r="BG179" s="10">
        <f>3/24000000*OO[[#This Row],[115 (03JUL1985 06:00:00)-Water Temperature (C)]]*OO[[#This Row],[57]]</f>
        <v>3.7002563872199997E-7</v>
      </c>
      <c r="BH179" s="10">
        <f>3/24000000*OO[[#This Row],[116 (03JUL1985 09:00:00)-Water Temperature (C)]]*OO[[#This Row],[58]]</f>
        <v>3.57035004552625E-7</v>
      </c>
      <c r="BI179" s="10">
        <f>3/24000000*OO[[#This Row],[117 (03JUL1985 12:00:00)-Water Temperature (C)]]*OO[[#This Row],[59]]</f>
        <v>3.4809224875424995E-7</v>
      </c>
      <c r="BJ179" s="10">
        <f>3/24000000*OO[[#This Row],[118 (03JUL1985 15:00:00)-Water Temperature (C)]]*OO[[#This Row],[60]]</f>
        <v>3.4196073739312498E-7</v>
      </c>
      <c r="BK179" s="10">
        <f>3/24000000*OO[[#This Row],[119 (03JUL1985 18:00:00)-Water Temperature (C)]]*OO[[#This Row],[61]]</f>
        <v>3.3618295608925002E-7</v>
      </c>
      <c r="BL179" s="10">
        <f>3/24000000*OO[[#This Row],[120 (03JUL1985 21:00:00)-Water Temperature (C)]]*OO[[#This Row],[62]]</f>
        <v>3.2666149456199996E-7</v>
      </c>
      <c r="BM179" s="10">
        <f>3/24000000*OO[[#This Row],[121 (04JUL1985 00:00:00)-Water Temperature (C)]]*OO[[#This Row],[63]]</f>
        <v>3.1496623460250001E-7</v>
      </c>
      <c r="BN179" s="10">
        <f>3/24000000*OO[[#This Row],[122 (04JUL1985 03:00:00)-Water Temperature (C)]]*OO[[#This Row],[64]]</f>
        <v>3.0361987892374999E-7</v>
      </c>
      <c r="BO179" s="10">
        <f>3/24000000*OO[[#This Row],[123 (04JUL1985 06:00:00)-Water Temperature (C)]]*OO[[#This Row],[65]]</f>
        <v>2.9207399151562497E-7</v>
      </c>
      <c r="BP179" s="10">
        <f>3/24000000*OO[[#This Row],[124 (04JUL1985 09:00:00)-Water Temperature (C)]]*OO[[#This Row],[66]]</f>
        <v>2.8503802547724997E-7</v>
      </c>
      <c r="BQ179" s="10">
        <f>3/24000000*OO[[#This Row],[125 (04JUL1985 12:00:00)-Water Temperature (C)]]*OO[[#This Row],[67]]</f>
        <v>2.803468145625E-7</v>
      </c>
      <c r="BR179" s="10">
        <f>3/24000000*OO[[#This Row],[126 (04JUL1985 15:00:00)-Water Temperature (C)]]*OO[[#This Row],[68]]</f>
        <v>2.7432373871225004E-7</v>
      </c>
      <c r="BS179" s="10">
        <f>3/24000000*OO[[#This Row],[127 (04JUL1985 18:00:00)-Water Temperature (C)]]*OO[[#This Row],[69]]</f>
        <v>2.6937447519179999E-7</v>
      </c>
      <c r="BT179" s="10">
        <f>3/24000000*OO[[#This Row],[128 (04JUL1985 21:00:00)-Water Temperature (C)]]*OO[[#This Row],[70]]</f>
        <v>2.628108650107125E-7</v>
      </c>
      <c r="BU179" s="10">
        <f>3/24000000*OO[[#This Row],[129 (05JUL1985 00:00:00)-Water Temperature (C)]]*OO[[#This Row],[71]]</f>
        <v>2.5372464401059997E-7</v>
      </c>
      <c r="BV179" s="10">
        <f>3/24000000*OO[[#This Row],[130 (05JUL1985 03:00:00)-Water Temperature (C)]]*OO[[#This Row],[72]]</f>
        <v>2.44187484457E-7</v>
      </c>
      <c r="BW179" s="10">
        <f>3/24000000*OO[[#This Row],[131 (05JUL1985 06:00:00)-Water Temperature (C)]]*OO[[#This Row],[73]]</f>
        <v>2.3429197915208751E-7</v>
      </c>
      <c r="BX179" s="10">
        <f>3/24000000*OO[[#This Row],[132 (05JUL1985 09:00:00)-Water Temperature (C)]]*OO[[#This Row],[74]]</f>
        <v>2.2827670458525001E-7</v>
      </c>
      <c r="BY179" s="10">
        <f>3/24000000*OO[[#This Row],[133 (05JUL1985 12:00:00)-Water Temperature (C)]]*OO[[#This Row],[75]]</f>
        <v>2.2480824036060001E-7</v>
      </c>
      <c r="BZ179" s="10">
        <f>3/24000000*OO[[#This Row],[134 (05JUL1985 15:00:00)-Water Temperature (C)]]*OO[[#This Row],[76]]</f>
        <v>2.2349026132019997E-7</v>
      </c>
      <c r="CA179" s="10">
        <f>3/24000000*OO[[#This Row],[135 (05JUL1985 18:00:00)-Water Temperature (C)]]*OO[[#This Row],[77]]</f>
        <v>2.2215738563170001E-7</v>
      </c>
      <c r="CB179" s="10">
        <f>3/24000000*OO[[#This Row],[136 (05JUL1985 21:00:00)-Water Temperature (C)]]*OO[[#This Row],[78]]</f>
        <v>2.1741460686644998E-7</v>
      </c>
      <c r="CC179" s="10">
        <f>3/24000000*OO[[#This Row],[137 (06JUL1985 00:00:00)-Water Temperature (C)]]*OO[[#This Row],[79]]</f>
        <v>2.1051555970183749E-7</v>
      </c>
      <c r="CD179" s="10">
        <f>3/24000000*OO[[#This Row],[138 (06JUL1985 03:00:00)-Water Temperature (C)]]*OO[[#This Row],[80]]</f>
        <v>2.0169230715869999E-7</v>
      </c>
      <c r="CE179" s="10">
        <f>3/24000000*OO[[#This Row],[139 (06JUL1985 06:00:00)-Water Temperature (C)]]*OO[[#This Row],[81]]</f>
        <v>1.9276386157743749E-7</v>
      </c>
      <c r="CF179" s="10">
        <f>3/24000000*OO[[#This Row],[140 (06JUL1985 09:00:00)-Water Temperature (C)]]*OO[[#This Row],[82]]</f>
        <v>1.8865474467000001E-7</v>
      </c>
      <c r="CG179" s="10">
        <f>3/24000000*OO[[#This Row],[141 (06JUL1985 12:00:00)-Water Temperature (C)]]*OO[[#This Row],[83]]</f>
        <v>1.8619055814143747E-7</v>
      </c>
      <c r="CH179" s="10">
        <f>3/24000000*OO[[#This Row],[142 (06JUL1985 15:00:00)-Water Temperature (C)]]*OO[[#This Row],[84]]</f>
        <v>1.8529080677969999E-7</v>
      </c>
      <c r="CI179" s="10">
        <f>3/24000000*OO[[#This Row],[143 (06JUL1985 18:00:00)-Water Temperature (C)]]*OO[[#This Row],[85]]</f>
        <v>1.8450357493906248E-7</v>
      </c>
      <c r="CJ179" s="10">
        <f>3/24000000*OO[[#This Row],[144 (06JUL1985 21:00:00)-Water Temperature (C)]]*OO[[#This Row],[86]]</f>
        <v>1.8201450281553751E-7</v>
      </c>
      <c r="CK179" s="10">
        <f>3/24000000*OO[[#This Row],[145 (07JUL1985 00:00:00)-Water Temperature (C)]]*OO[[#This Row],[87]]</f>
        <v>1.7619910986581246E-7</v>
      </c>
      <c r="CL179" s="10">
        <f>3/24000000*OO[[#This Row],[146 (07JUL1985 03:00:00)-Water Temperature (C)]]*OO[[#This Row],[88]]</f>
        <v>1.6922314967362499E-7</v>
      </c>
      <c r="CM179" s="10">
        <f>3/24000000*OO[[#This Row],[147 (07JUL1985 06:00:00)-Water Temperature (C)]]*OO[[#This Row],[89]]</f>
        <v>1.6080279026805E-7</v>
      </c>
      <c r="CN179" s="10">
        <f>3/24000000*OO[[#This Row],[148 (07JUL1985 09:00:00)-Water Temperature (C)]]*OO[[#This Row],[90]]</f>
        <v>1.5229729627668749E-7</v>
      </c>
      <c r="CO179" s="10">
        <f>3/24000000*OO[[#This Row],[149 (07JUL1985 12:00:00)-Water Temperature (C)]]*OO[[#This Row],[91]]</f>
        <v>1.46515487404725E-7</v>
      </c>
      <c r="CP179" s="10">
        <f>3/24000000*OO[[#This Row],[150 (07JUL1985 15:00:00)-Water Temperature (C)]]*OO[[#This Row],[92]]</f>
        <v>1.43915457242125E-7</v>
      </c>
      <c r="CQ179" s="10">
        <f>3/24000000*OO[[#This Row],[151 (07JUL1985 18:00:00)-Water Temperature (C)]]*OO[[#This Row],[93]]</f>
        <v>1.4109287993561247E-7</v>
      </c>
      <c r="CR179" s="10">
        <f>3/24000000*OO[[#This Row],[152 (07JUL1985 21:00:00)-Water Temperature (C)]]*OO[[#This Row],[94]]</f>
        <v>1.3696070998072501E-7</v>
      </c>
      <c r="CS179" s="10">
        <f>3/24000000*OO[[#This Row],[153 (08JUL1985 00:00:00)-Water Temperature (C)]]*OO[[#This Row],[95]]</f>
        <v>1.3289400066914999E-7</v>
      </c>
      <c r="CT179" s="10">
        <f>3/24000000*OO[[#This Row],[154 (08JUL1985 03:00:00)-Water Temperature (C)]]*OO[[#This Row],[96]]</f>
        <v>1.277039861602E-7</v>
      </c>
      <c r="CU179" s="10">
        <f>3/24000000*OO[[#This Row],[155 (08JUL1985 06:00:00)-Water Temperature (C)]]*OO[[#This Row],[97]]</f>
        <v>1.2140207343519999E-7</v>
      </c>
      <c r="CV179" s="10">
        <f>3/24000000*OO[[#This Row],[156 (08JUL1985 09:00:00)-Water Temperature (C)]]*OO[[#This Row],[98]]</f>
        <v>1.1763210560935002E-7</v>
      </c>
      <c r="CW179" s="10">
        <f>3/24000000*OO[[#This Row],[157 (08JUL1985 12:00:00)-Water Temperature (C)]]*OO[[#This Row],[99]]</f>
        <v>1.155404844059E-7</v>
      </c>
    </row>
    <row r="180" spans="1:101" x14ac:dyDescent="0.35">
      <c r="A180" t="s">
        <v>186</v>
      </c>
      <c r="B180">
        <v>940.80179999999996</v>
      </c>
      <c r="C180" s="10">
        <f>3/24*OO[[#This Row],[59 (26JUN1985 06:00:00)-Water Temperature (C)]]*OO[[#This Row],[1]]/SUM(OO[1])</f>
        <v>0</v>
      </c>
      <c r="D180" s="10">
        <f>3/24*OO[[#This Row],[60 (26JUN1985 09:00:00)-Water Temperature (C)]]*OO[[#This Row],[2]]/SUM(OO[2])</f>
        <v>0</v>
      </c>
      <c r="E180" s="10">
        <f>3/24*OO[[#This Row],[61 (26JUN1985 12:00:00)-Water Temperature (C)]]*OO[[#This Row],[3]]/SUM(OO[3])</f>
        <v>0</v>
      </c>
      <c r="F180" s="10">
        <f>3/24*OO[[#This Row],[62 (26JUN1985 15:00:00)-Water Temperature (C)]]*OO[[#This Row],[4]]/SUM(OO[4])</f>
        <v>0</v>
      </c>
      <c r="G180" s="10">
        <f>3/24*OO[[#This Row],[63 (26JUN1985 18:00:00)-Water Temperature (C)]]*OO[[#This Row],[5]]/SUM(OO[5])</f>
        <v>0</v>
      </c>
      <c r="H180" s="10">
        <f>3/24*OO[[#This Row],[64 (26JUN1985 21:00:00)-Water Temperature (C)]]*OO[[#This Row],[6]]/SUM(OO[6])</f>
        <v>1.3683718608797684E-39</v>
      </c>
      <c r="I180" s="10">
        <f>3/24*OO[[#This Row],[65 (27JUN1985 00:00:00)-Water Temperature (C)]]*OO[[#This Row],[7]]/SUM(OO[7])</f>
        <v>8.1384912456226842E-27</v>
      </c>
      <c r="J180" s="10">
        <f>3/24*OO[[#This Row],[66 (27JUN1985 03:00:00)-Water Temperature (C)]]*OO[[#This Row],[8]]/SUM(OO[8])</f>
        <v>4.5358828197178719E-15</v>
      </c>
      <c r="K180" s="10">
        <f>3/24*OO[[#This Row],[67 (27JUN1985 06:00:00)-Water Temperature (C)]]*OO[[#This Row],[9]]/SUM(OO[9])</f>
        <v>1.6930982344081936E-7</v>
      </c>
      <c r="L180" s="10">
        <f>3/24*OO[[#This Row],[68 (27JUN1985 09:00:00)-Water Temperature (C)]]*OO[[#This Row],[10]]/SUM(OO[10])</f>
        <v>1.1847404814379446E-4</v>
      </c>
      <c r="M180" s="10">
        <f>3/24*OO[[#This Row],[69 (27JUN1985 12:00:00)-Water Temperature (C)]]*OO[[#This Row],[11]]/SUM(OO[11])</f>
        <v>5.2333765441577142E-3</v>
      </c>
      <c r="N180" s="10">
        <f>3/24*OO[[#This Row],[70 (27JUN1985 15:00:00)-Water Temperature (C)]]*OO[[#This Row],[12]]/SUM(OO[12])</f>
        <v>3.7295215049650242E-2</v>
      </c>
      <c r="O180" s="10">
        <f>3/24*OO[[#This Row],[71 (27JUN1985 18:00:00)-Water Temperature (C)]]*OO[[#This Row],[13]]/SUM(OO[13])</f>
        <v>6.8581995123556339E-2</v>
      </c>
      <c r="P180" s="10">
        <f>3/24*OO[[#This Row],[72 (27JUN1985 21:00:00)-Water Temperature (C)]]*OO[[#This Row],[14]]/SUM(OO[14])</f>
        <v>4.3533037558547198E-2</v>
      </c>
      <c r="Q180" s="10">
        <f>3/24*OO[[#This Row],[73 (28JUN1985 00:00:00)-Water Temperature (C)]]*OO[[#This Row],[15]]/SUM(OO[15])</f>
        <v>1.1759952963646807E-2</v>
      </c>
      <c r="R180" s="10">
        <f>3/24*OO[[#This Row],[74 (28JUN1985 03:00:00)-Water Temperature (C)]]*OO[[#This Row],[16]]/SUM(OO[16])</f>
        <v>1.6080193152149679E-3</v>
      </c>
      <c r="S180" s="10">
        <f>3/24*OO[[#This Row],[75 (28JUN1985 06:00:00)-Water Temperature (C)]]*OO[[#This Row],[17]]/SUM(OO[17])</f>
        <v>1.3623813718996596E-4</v>
      </c>
      <c r="T180" s="10">
        <f>3/24*OO[[#This Row],[76 (28JUN1985 09:00:00)-Water Temperature (C)]]*OO[[#This Row],[18]]/SUM(OO[18])</f>
        <v>1.7345201385216345E-5</v>
      </c>
      <c r="U180" s="10">
        <f>3/24*OO[[#This Row],[77 (28JUN1985 12:00:00)-Water Temperature (C)]]*OO[[#This Row],[19]]/SUM(OO[19])</f>
        <v>9.675106252446694E-6</v>
      </c>
      <c r="V180" s="10">
        <f>3/24000000*OO[[#This Row],[78 (28JUN1985 15:00:00)-Water Temperature (C)]]*OO[[#This Row],[20]]</f>
        <v>8.0620387169149992E-6</v>
      </c>
      <c r="W180" s="10">
        <f>3/24000000*OO[[#This Row],[79 (28JUN1985 18:00:00)-Water Temperature (C)]]*OO[[#This Row],[21]]</f>
        <v>6.8896000534200006E-6</v>
      </c>
      <c r="X180" s="10">
        <f>3/24000000*OO[[#This Row],[80 (28JUN1985 21:00:00)-Water Temperature (C)]]*OO[[#This Row],[22]]</f>
        <v>5.8465190324999996E-6</v>
      </c>
      <c r="Y180" s="10">
        <f>3/24000000*OO[[#This Row],[81 (29JUN1985 00:00:00)-Water Temperature (C)]]*OO[[#This Row],[23]]</f>
        <v>4.9155015104474997E-6</v>
      </c>
      <c r="Z180" s="10">
        <f>3/24000000*OO[[#This Row],[82 (29JUN1985 03:00:00)-Water Temperature (C)]]*OO[[#This Row],[24]]</f>
        <v>4.1182300368949995E-6</v>
      </c>
      <c r="AA180" s="10">
        <f>3/24000000*OO[[#This Row],[83 (29JUN1985 06:00:00)-Water Temperature (C)]]*OO[[#This Row],[25]]</f>
        <v>3.4617310262274994E-6</v>
      </c>
      <c r="AB180" s="10">
        <f>3/24000000*OO[[#This Row],[84 (29JUN1985 09:00:00)-Water Temperature (C)]]*OO[[#This Row],[26]]</f>
        <v>2.9928685636837502E-6</v>
      </c>
      <c r="AC180" s="10">
        <f>3/24000000*OO[[#This Row],[85 (29JUN1985 12:00:00)-Water Temperature (C)]]*OO[[#This Row],[27]]</f>
        <v>2.6312751495517493E-6</v>
      </c>
      <c r="AD180" s="10">
        <f>3/24000000*OO[[#This Row],[86 (29JUN1985 15:00:00)-Water Temperature (C)]]*OO[[#This Row],[28]]</f>
        <v>2.3510812905361252E-6</v>
      </c>
      <c r="AE180" s="10">
        <f>3/24000000*OO[[#This Row],[88 (29JUN1985 21:00:00)-Water Temperature (C)]]*OO[[#This Row],[30]]</f>
        <v>1.8903791452050002E-6</v>
      </c>
      <c r="AF180" s="10">
        <f>3/24000000*OO[[#This Row],[88 (29JUN1985 21:00:00)-Water Temperature (C)]]*OO[[#This Row],[30]]</f>
        <v>1.8903791452050002E-6</v>
      </c>
      <c r="AG180" s="10">
        <f>3/24000000*OO[[#This Row],[89 (30JUN1985 00:00:00)-Water Temperature (C)]]*OO[[#This Row],[31]]</f>
        <v>1.6755586894076247E-6</v>
      </c>
      <c r="AH180" s="10">
        <f>3/24000000*OO[[#This Row],[90 (30JUN1985 03:00:00)-Water Temperature (C)]]*OO[[#This Row],[32]]</f>
        <v>1.4857154552384998E-6</v>
      </c>
      <c r="AI180" s="10">
        <f>3/24000000*OO[[#This Row],[91 (30JUN1985 06:00:00)-Water Temperature (C)]]*OO[[#This Row],[33]]</f>
        <v>1.3232301062636249E-6</v>
      </c>
      <c r="AJ180" s="10">
        <f>3/24000000*OO[[#This Row],[92 (30JUN1985 09:00:00)-Water Temperature (C)]]*OO[[#This Row],[34]]</f>
        <v>1.2015150641344998E-6</v>
      </c>
      <c r="AK180" s="10">
        <f>3/24000000*OO[[#This Row],[93 (30JUN1985 12:00:00)-Water Temperature (C)]]*OO[[#This Row],[35]]</f>
        <v>1.1171815064324998E-6</v>
      </c>
      <c r="AL180" s="10">
        <f>3/24000000*OO[[#This Row],[94 (30JUN1985 15:00:00)-Water Temperature (C)]]*OO[[#This Row],[36]]</f>
        <v>1.0568801619694999E-6</v>
      </c>
      <c r="AM180" s="10">
        <f>3/24000000*OO[[#This Row],[95 (30JUN1985 18:00:00)-Water Temperature (C)]]*OO[[#This Row],[37]]</f>
        <v>1.002745374625875E-6</v>
      </c>
      <c r="AN180" s="10">
        <f>3/24000000*OO[[#This Row],[96 (30JUN1985 21:00:00)-Water Temperature (C)]]*OO[[#This Row],[38]]</f>
        <v>9.4196993624887495E-7</v>
      </c>
      <c r="AO180" s="10">
        <f>3/24000000*OO[[#This Row],[97 (01JUL1985 00:00:00)-Water Temperature (C)]]*OO[[#This Row],[39]]</f>
        <v>8.7761486640749993E-7</v>
      </c>
      <c r="AP180" s="10">
        <f>3/24000000*OO[[#This Row],[98 (01JUL1985 03:00:00)-Water Temperature (C)]]*OO[[#This Row],[40]]</f>
        <v>8.1358590879899999E-7</v>
      </c>
      <c r="AQ180" s="10">
        <f>3/24000000*OO[[#This Row],[99 (01JUL1985 06:00:00)-Water Temperature (C)]]*OO[[#This Row],[41]]</f>
        <v>7.5139639264624999E-7</v>
      </c>
      <c r="AR180" s="10">
        <f>3/24000000*OO[[#This Row],[100 (01JUL1985 09:00:00)-Water Temperature (C)]]*OO[[#This Row],[42]]</f>
        <v>7.0660531219649993E-7</v>
      </c>
      <c r="AS180" s="10">
        <f>3/24000000*OO[[#This Row],[101 (01JUL1985 12:00:00)-Water Temperature (C)]]*OO[[#This Row],[43]]</f>
        <v>6.7220388963562498E-7</v>
      </c>
      <c r="AT180" s="10">
        <f>3/24000000*OO[[#This Row],[102 (01JUL1985 15:00:00)-Water Temperature (C)]]*OO[[#This Row],[44]]</f>
        <v>6.4195860800474989E-7</v>
      </c>
      <c r="AU180" s="10">
        <f>3/24000000*OO[[#This Row],[103 (01JUL1985 18:00:00)-Water Temperature (C)]]*OO[[#This Row],[45]]</f>
        <v>6.1625415549374997E-7</v>
      </c>
      <c r="AV180" s="10">
        <f>3/24000000*OO[[#This Row],[104 (01JUL1985 21:00:00)-Water Temperature (C)]]*OO[[#This Row],[46]]</f>
        <v>5.9185251675849992E-7</v>
      </c>
      <c r="AW180" s="10">
        <f>3/24000000*OO[[#This Row],[105 (02JUL1985 00:00:00)-Water Temperature (C)]]*OO[[#This Row],[47]]</f>
        <v>5.70024781673875E-7</v>
      </c>
      <c r="AX180" s="10">
        <f>3/24000000*OO[[#This Row],[106 (02JUL1985 03:00:00)-Water Temperature (C)]]*OO[[#This Row],[48]]</f>
        <v>5.4657902538799998E-7</v>
      </c>
      <c r="AY180" s="10">
        <f>3/24000000*OO[[#This Row],[107 (02JUL1985 06:00:00)-Water Temperature (C)]]*OO[[#This Row],[49]]</f>
        <v>5.1895525082862492E-7</v>
      </c>
      <c r="AZ180" s="10">
        <f>3/24000000*OO[[#This Row],[108 (02JUL1985 09:00:00)-Water Temperature (C)]]*OO[[#This Row],[50]]</f>
        <v>4.8761489685374995E-7</v>
      </c>
      <c r="BA180" s="10">
        <f>3/24000000*OO[[#This Row],[109 (02JUL1985 12:00:00)-Water Temperature (C)]]*OO[[#This Row],[51]]</f>
        <v>4.6676413102499995E-7</v>
      </c>
      <c r="BB180" s="10">
        <f>3/24000000*OO[[#This Row],[110 (02JUL1985 15:00:00)-Water Temperature (C)]]*OO[[#This Row],[52]]</f>
        <v>4.5741468472874995E-7</v>
      </c>
      <c r="BC180" s="10">
        <f>3/24000000*OO[[#This Row],[111 (02JUL1985 18:00:00)-Water Temperature (C)]]*OO[[#This Row],[53]]</f>
        <v>4.5446577347149998E-7</v>
      </c>
      <c r="BD180" s="10">
        <f>3/24000000*OO[[#This Row],[112 (02JUL1985 21:00:00)-Water Temperature (C)]]*OO[[#This Row],[54]]</f>
        <v>4.442599753875E-7</v>
      </c>
      <c r="BE180" s="10">
        <f>3/24000000*OO[[#This Row],[113 (03JUL1985 00:00:00)-Water Temperature (C)]]*OO[[#This Row],[55]]</f>
        <v>4.2681041205675E-7</v>
      </c>
      <c r="BF180" s="10">
        <f>3/24000000*OO[[#This Row],[114 (03JUL1985 03:00:00)-Water Temperature (C)]]*OO[[#This Row],[56]]</f>
        <v>4.0814070808499994E-7</v>
      </c>
      <c r="BG180" s="10">
        <f>3/24000000*OO[[#This Row],[115 (03JUL1985 06:00:00)-Water Temperature (C)]]*OO[[#This Row],[57]]</f>
        <v>3.8776742231424997E-7</v>
      </c>
      <c r="BH180" s="10">
        <f>3/24000000*OO[[#This Row],[116 (03JUL1985 09:00:00)-Water Temperature (C)]]*OO[[#This Row],[58]]</f>
        <v>3.7436142423749999E-7</v>
      </c>
      <c r="BI180" s="10">
        <f>3/24000000*OO[[#This Row],[117 (03JUL1985 12:00:00)-Water Temperature (C)]]*OO[[#This Row],[59]]</f>
        <v>3.6486863111324991E-7</v>
      </c>
      <c r="BJ180" s="10">
        <f>3/24000000*OO[[#This Row],[118 (03JUL1985 15:00:00)-Water Temperature (C)]]*OO[[#This Row],[60]]</f>
        <v>3.5831704726799993E-7</v>
      </c>
      <c r="BK180" s="10">
        <f>3/24000000*OO[[#This Row],[119 (03JUL1985 18:00:00)-Water Temperature (C)]]*OO[[#This Row],[61]]</f>
        <v>3.5208877853362492E-7</v>
      </c>
      <c r="BL180" s="10">
        <f>3/24000000*OO[[#This Row],[120 (03JUL1985 21:00:00)-Water Temperature (C)]]*OO[[#This Row],[62]]</f>
        <v>3.4198303016187496E-7</v>
      </c>
      <c r="BM180" s="10">
        <f>3/24000000*OO[[#This Row],[121 (04JUL1985 00:00:00)-Water Temperature (C)]]*OO[[#This Row],[63]]</f>
        <v>3.2972598463349993E-7</v>
      </c>
      <c r="BN180" s="10">
        <f>3/24000000*OO[[#This Row],[122 (04JUL1985 03:00:00)-Water Temperature (C)]]*OO[[#This Row],[64]]</f>
        <v>3.1794301199199995E-7</v>
      </c>
      <c r="BO180" s="10">
        <f>3/24000000*OO[[#This Row],[123 (04JUL1985 06:00:00)-Water Temperature (C)]]*OO[[#This Row],[65]]</f>
        <v>3.0587137825750002E-7</v>
      </c>
      <c r="BP180" s="10">
        <f>3/24000000*OO[[#This Row],[124 (04JUL1985 09:00:00)-Water Temperature (C)]]*OO[[#This Row],[66]]</f>
        <v>2.9884960961237498E-7</v>
      </c>
      <c r="BQ180" s="10">
        <f>3/24000000*OO[[#This Row],[125 (04JUL1985 12:00:00)-Water Temperature (C)]]*OO[[#This Row],[67]]</f>
        <v>2.9381382109099998E-7</v>
      </c>
      <c r="BR180" s="10">
        <f>3/24000000*OO[[#This Row],[126 (04JUL1985 15:00:00)-Water Temperature (C)]]*OO[[#This Row],[68]]</f>
        <v>2.8730270244199994E-7</v>
      </c>
      <c r="BS180" s="10">
        <f>3/24000000*OO[[#This Row],[127 (04JUL1985 18:00:00)-Water Temperature (C)]]*OO[[#This Row],[69]]</f>
        <v>2.8195589286509999E-7</v>
      </c>
      <c r="BT180" s="10">
        <f>3/24000000*OO[[#This Row],[128 (04JUL1985 21:00:00)-Water Temperature (C)]]*OO[[#This Row],[70]]</f>
        <v>2.7494858767942495E-7</v>
      </c>
      <c r="BU180" s="10">
        <f>3/24000000*OO[[#This Row],[129 (05JUL1985 00:00:00)-Water Temperature (C)]]*OO[[#This Row],[71]]</f>
        <v>2.6550899936960004E-7</v>
      </c>
      <c r="BV180" s="10">
        <f>3/24000000*OO[[#This Row],[130 (05JUL1985 03:00:00)-Water Temperature (C)]]*OO[[#This Row],[72]]</f>
        <v>2.5562430728639996E-7</v>
      </c>
      <c r="BW180" s="10">
        <f>3/24000000*OO[[#This Row],[131 (05JUL1985 06:00:00)-Water Temperature (C)]]*OO[[#This Row],[73]]</f>
        <v>2.4543275380665004E-7</v>
      </c>
      <c r="BX180" s="10">
        <f>3/24000000*OO[[#This Row],[132 (05JUL1985 09:00:00)-Water Temperature (C)]]*OO[[#This Row],[74]]</f>
        <v>2.3920053866024997E-7</v>
      </c>
      <c r="BY180" s="10">
        <f>3/24000000*OO[[#This Row],[133 (05JUL1985 12:00:00)-Water Temperature (C)]]*OO[[#This Row],[75]]</f>
        <v>2.3539452050775001E-7</v>
      </c>
      <c r="BZ180" s="10">
        <f>3/24000000*OO[[#This Row],[134 (05JUL1985 15:00:00)-Water Temperature (C)]]*OO[[#This Row],[76]]</f>
        <v>2.3390539483281251E-7</v>
      </c>
      <c r="CA180" s="10">
        <f>3/24000000*OO[[#This Row],[135 (05JUL1985 18:00:00)-Water Temperature (C)]]*OO[[#This Row],[77]]</f>
        <v>2.324891456524E-7</v>
      </c>
      <c r="CB180" s="10">
        <f>3/24000000*OO[[#This Row],[136 (05JUL1985 21:00:00)-Water Temperature (C)]]*OO[[#This Row],[78]]</f>
        <v>2.2738296243624999E-7</v>
      </c>
      <c r="CC180" s="10">
        <f>3/24000000*OO[[#This Row],[137 (06JUL1985 00:00:00)-Water Temperature (C)]]*OO[[#This Row],[79]]</f>
        <v>2.201979507897375E-7</v>
      </c>
      <c r="CD180" s="10">
        <f>3/24000000*OO[[#This Row],[138 (06JUL1985 03:00:00)-Water Temperature (C)]]*OO[[#This Row],[80]]</f>
        <v>2.1104435241821249E-7</v>
      </c>
      <c r="CE180" s="10">
        <f>3/24000000*OO[[#This Row],[139 (06JUL1985 06:00:00)-Water Temperature (C)]]*OO[[#This Row],[81]]</f>
        <v>2.0183205711893745E-7</v>
      </c>
      <c r="CF180" s="10">
        <f>3/24000000*OO[[#This Row],[140 (06JUL1985 09:00:00)-Water Temperature (C)]]*OO[[#This Row],[82]]</f>
        <v>1.9760113744786247E-7</v>
      </c>
      <c r="CG180" s="10">
        <f>3/24000000*OO[[#This Row],[141 (06JUL1985 12:00:00)-Water Temperature (C)]]*OO[[#This Row],[83]]</f>
        <v>1.9491822562257501E-7</v>
      </c>
      <c r="CH180" s="10">
        <f>3/24000000*OO[[#This Row],[142 (06JUL1985 15:00:00)-Water Temperature (C)]]*OO[[#This Row],[84]]</f>
        <v>1.9381860760907503E-7</v>
      </c>
      <c r="CI180" s="10">
        <f>3/24000000*OO[[#This Row],[143 (06JUL1985 18:00:00)-Water Temperature (C)]]*OO[[#This Row],[85]]</f>
        <v>1.92992225364225E-7</v>
      </c>
      <c r="CJ180" s="10">
        <f>3/24000000*OO[[#This Row],[144 (06JUL1985 21:00:00)-Water Temperature (C)]]*OO[[#This Row],[86]]</f>
        <v>1.90316043160875E-7</v>
      </c>
      <c r="CK180" s="10">
        <f>3/24000000*OO[[#This Row],[145 (07JUL1985 00:00:00)-Water Temperature (C)]]*OO[[#This Row],[87]]</f>
        <v>1.842594161205E-7</v>
      </c>
      <c r="CL180" s="10">
        <f>3/24000000*OO[[#This Row],[146 (07JUL1985 03:00:00)-Water Temperature (C)]]*OO[[#This Row],[88]]</f>
        <v>1.770803856190875E-7</v>
      </c>
      <c r="CM180" s="10">
        <f>3/24000000*OO[[#This Row],[147 (07JUL1985 06:00:00)-Water Temperature (C)]]*OO[[#This Row],[89]]</f>
        <v>1.6834548433736247E-7</v>
      </c>
      <c r="CN180" s="10">
        <f>3/24000000*OO[[#This Row],[148 (07JUL1985 09:00:00)-Water Temperature (C)]]*OO[[#This Row],[90]]</f>
        <v>1.5949803717189998E-7</v>
      </c>
      <c r="CO180" s="10">
        <f>3/24000000*OO[[#This Row],[149 (07JUL1985 12:00:00)-Water Temperature (C)]]*OO[[#This Row],[91]]</f>
        <v>1.5346449973308749E-7</v>
      </c>
      <c r="CP180" s="10">
        <f>3/24000000*OO[[#This Row],[150 (07JUL1985 15:00:00)-Water Temperature (C)]]*OO[[#This Row],[92]]</f>
        <v>1.5059332352587502E-7</v>
      </c>
      <c r="CQ180" s="10">
        <f>3/24000000*OO[[#This Row],[151 (07JUL1985 18:00:00)-Water Temperature (C)]]*OO[[#This Row],[93]]</f>
        <v>1.47556071402E-7</v>
      </c>
      <c r="CR180" s="10">
        <f>3/24000000*OO[[#This Row],[152 (07JUL1985 21:00:00)-Water Temperature (C)]]*OO[[#This Row],[94]]</f>
        <v>1.4319582455060001E-7</v>
      </c>
      <c r="CS180" s="10">
        <f>3/24000000*OO[[#This Row],[153 (08JUL1985 00:00:00)-Water Temperature (C)]]*OO[[#This Row],[95]]</f>
        <v>1.3896140272250002E-7</v>
      </c>
      <c r="CT180" s="10">
        <f>3/24000000*OO[[#This Row],[154 (08JUL1985 03:00:00)-Water Temperature (C)]]*OO[[#This Row],[96]]</f>
        <v>1.3367085316694998E-7</v>
      </c>
      <c r="CU180" s="10">
        <f>3/24000000*OO[[#This Row],[155 (08JUL1985 06:00:00)-Water Temperature (C)]]*OO[[#This Row],[97]]</f>
        <v>1.2707680772115002E-7</v>
      </c>
      <c r="CV180" s="10">
        <f>3/24000000*OO[[#This Row],[156 (08JUL1985 09:00:00)-Water Temperature (C)]]*OO[[#This Row],[98]]</f>
        <v>1.231450411313E-7</v>
      </c>
      <c r="CW180" s="10">
        <f>3/24000000*OO[[#This Row],[157 (08JUL1985 12:00:00)-Water Temperature (C)]]*OO[[#This Row],[99]]</f>
        <v>1.2094582215824999E-7</v>
      </c>
    </row>
    <row r="181" spans="1:101" x14ac:dyDescent="0.35">
      <c r="A181" t="s">
        <v>187</v>
      </c>
      <c r="B181">
        <v>839.68140000000005</v>
      </c>
      <c r="C181" s="10">
        <f>3/24*OO[[#This Row],[59 (26JUN1985 06:00:00)-Water Temperature (C)]]*OO[[#This Row],[1]]/SUM(OO[1])</f>
        <v>0</v>
      </c>
      <c r="D181" s="10">
        <f>3/24*OO[[#This Row],[60 (26JUN1985 09:00:00)-Water Temperature (C)]]*OO[[#This Row],[2]]/SUM(OO[2])</f>
        <v>0</v>
      </c>
      <c r="E181" s="10">
        <f>3/24*OO[[#This Row],[61 (26JUN1985 12:00:00)-Water Temperature (C)]]*OO[[#This Row],[3]]/SUM(OO[3])</f>
        <v>0</v>
      </c>
      <c r="F181" s="10">
        <f>3/24*OO[[#This Row],[62 (26JUN1985 15:00:00)-Water Temperature (C)]]*OO[[#This Row],[4]]/SUM(OO[4])</f>
        <v>0</v>
      </c>
      <c r="G181" s="10">
        <f>3/24*OO[[#This Row],[63 (26JUN1985 18:00:00)-Water Temperature (C)]]*OO[[#This Row],[5]]/SUM(OO[5])</f>
        <v>0</v>
      </c>
      <c r="H181" s="10">
        <f>3/24*OO[[#This Row],[64 (26JUN1985 21:00:00)-Water Temperature (C)]]*OO[[#This Row],[6]]/SUM(OO[6])</f>
        <v>2.4588023923934008E-40</v>
      </c>
      <c r="I181" s="10">
        <f>3/24*OO[[#This Row],[65 (27JUN1985 00:00:00)-Water Temperature (C)]]*OO[[#This Row],[7]]/SUM(OO[7])</f>
        <v>1.4687275177899439E-27</v>
      </c>
      <c r="J181" s="10">
        <f>3/24*OO[[#This Row],[66 (27JUN1985 03:00:00)-Water Temperature (C)]]*OO[[#This Row],[8]]/SUM(OO[8])</f>
        <v>8.9630026697695795E-16</v>
      </c>
      <c r="K181" s="10">
        <f>3/24*OO[[#This Row],[67 (27JUN1985 06:00:00)-Water Temperature (C)]]*OO[[#This Row],[9]]/SUM(OO[9])</f>
        <v>1.1242527065066239E-7</v>
      </c>
      <c r="L181" s="10">
        <f>3/24*OO[[#This Row],[68 (27JUN1985 09:00:00)-Water Temperature (C)]]*OO[[#This Row],[10]]/SUM(OO[10])</f>
        <v>9.7576837997581173E-5</v>
      </c>
      <c r="M181" s="10">
        <f>3/24*OO[[#This Row],[69 (27JUN1985 12:00:00)-Water Temperature (C)]]*OO[[#This Row],[11]]/SUM(OO[11])</f>
        <v>4.9220695077335239E-3</v>
      </c>
      <c r="N181" s="10">
        <f>3/24*OO[[#This Row],[70 (27JUN1985 15:00:00)-Water Temperature (C)]]*OO[[#This Row],[12]]/SUM(OO[12])</f>
        <v>3.8764808671772025E-2</v>
      </c>
      <c r="O181" s="10">
        <f>3/24*OO[[#This Row],[71 (27JUN1985 18:00:00)-Water Temperature (C)]]*OO[[#This Row],[13]]/SUM(OO[13])</f>
        <v>7.726818260348664E-2</v>
      </c>
      <c r="P181" s="10">
        <f>3/24*OO[[#This Row],[72 (27JUN1985 21:00:00)-Water Temperature (C)]]*OO[[#This Row],[14]]/SUM(OO[14])</f>
        <v>5.2328660265812073E-2</v>
      </c>
      <c r="Q181" s="10">
        <f>3/24*OO[[#This Row],[73 (28JUN1985 00:00:00)-Water Temperature (C)]]*OO[[#This Row],[15]]/SUM(OO[15])</f>
        <v>1.493391528784061E-2</v>
      </c>
      <c r="R181" s="10">
        <f>3/24*OO[[#This Row],[74 (28JUN1985 03:00:00)-Water Temperature (C)]]*OO[[#This Row],[16]]/SUM(OO[16])</f>
        <v>2.1361039096268655E-3</v>
      </c>
      <c r="S181" s="10">
        <f>3/24*OO[[#This Row],[75 (28JUN1985 06:00:00)-Water Temperature (C)]]*OO[[#This Row],[17]]/SUM(OO[17])</f>
        <v>1.8519166876720865E-4</v>
      </c>
      <c r="T181" s="10">
        <f>3/24*OO[[#This Row],[76 (28JUN1985 09:00:00)-Water Temperature (C)]]*OO[[#This Row],[18]]/SUM(OO[18])</f>
        <v>2.1607321304171367E-5</v>
      </c>
      <c r="U181" s="10">
        <f>3/24*OO[[#This Row],[77 (28JUN1985 12:00:00)-Water Temperature (C)]]*OO[[#This Row],[19]]/SUM(OO[19])</f>
        <v>1.1154522437215351E-5</v>
      </c>
      <c r="V181" s="10">
        <f>3/24000000*OO[[#This Row],[78 (28JUN1985 15:00:00)-Water Temperature (C)]]*OO[[#This Row],[20]]</f>
        <v>9.2404938241499997E-6</v>
      </c>
      <c r="W181" s="10">
        <f>3/24000000*OO[[#This Row],[79 (28JUN1985 18:00:00)-Water Temperature (C)]]*OO[[#This Row],[21]]</f>
        <v>7.8910486676699996E-6</v>
      </c>
      <c r="X181" s="10">
        <f>3/24000000*OO[[#This Row],[80 (28JUN1985 21:00:00)-Water Temperature (C)]]*OO[[#This Row],[22]]</f>
        <v>6.6936851795924992E-6</v>
      </c>
      <c r="Y181" s="10">
        <f>3/24000000*OO[[#This Row],[81 (29JUN1985 00:00:00)-Water Temperature (C)]]*OO[[#This Row],[23]]</f>
        <v>5.6275465157999991E-6</v>
      </c>
      <c r="Z181" s="10">
        <f>3/24000000*OO[[#This Row],[82 (29JUN1985 03:00:00)-Water Temperature (C)]]*OO[[#This Row],[24]]</f>
        <v>4.7169267193649998E-6</v>
      </c>
      <c r="AA181" s="10">
        <f>3/24000000*OO[[#This Row],[83 (29JUN1985 06:00:00)-Water Temperature (C)]]*OO[[#This Row],[25]]</f>
        <v>3.9643419453262503E-6</v>
      </c>
      <c r="AB181" s="10">
        <f>3/24000000*OO[[#This Row],[84 (29JUN1985 09:00:00)-Water Temperature (C)]]*OO[[#This Row],[26]]</f>
        <v>3.4268309061075E-6</v>
      </c>
      <c r="AC181" s="10">
        <f>3/24000000*OO[[#This Row],[85 (29JUN1985 12:00:00)-Water Temperature (C)]]*OO[[#This Row],[27]]</f>
        <v>3.01012415055E-6</v>
      </c>
      <c r="AD181" s="10">
        <f>3/24000000*OO[[#This Row],[86 (29JUN1985 15:00:00)-Water Temperature (C)]]*OO[[#This Row],[28]]</f>
        <v>2.686311884179875E-6</v>
      </c>
      <c r="AE181" s="10">
        <f>3/24000000*OO[[#This Row],[88 (29JUN1985 21:00:00)-Water Temperature (C)]]*OO[[#This Row],[30]]</f>
        <v>2.1555619570318748E-6</v>
      </c>
      <c r="AF181" s="10">
        <f>3/24000000*OO[[#This Row],[88 (29JUN1985 21:00:00)-Water Temperature (C)]]*OO[[#This Row],[30]]</f>
        <v>2.1555619570318748E-6</v>
      </c>
      <c r="AG181" s="10">
        <f>3/24000000*OO[[#This Row],[89 (30JUN1985 00:00:00)-Water Temperature (C)]]*OO[[#This Row],[31]]</f>
        <v>1.91064263214375E-6</v>
      </c>
      <c r="AH181" s="10">
        <f>3/24000000*OO[[#This Row],[90 (30JUN1985 03:00:00)-Water Temperature (C)]]*OO[[#This Row],[32]]</f>
        <v>1.694353246543125E-6</v>
      </c>
      <c r="AI181" s="10">
        <f>3/24000000*OO[[#This Row],[91 (30JUN1985 06:00:00)-Water Temperature (C)]]*OO[[#This Row],[33]]</f>
        <v>1.5092175951331249E-6</v>
      </c>
      <c r="AJ181" s="10">
        <f>3/24000000*OO[[#This Row],[92 (30JUN1985 09:00:00)-Water Temperature (C)]]*OO[[#This Row],[34]]</f>
        <v>1.3705038301548746E-6</v>
      </c>
      <c r="AK181" s="10">
        <f>3/24000000*OO[[#This Row],[93 (30JUN1985 12:00:00)-Water Temperature (C)]]*OO[[#This Row],[35]]</f>
        <v>1.2731803896693748E-6</v>
      </c>
      <c r="AL181" s="10">
        <f>3/24000000*OO[[#This Row],[94 (30JUN1985 15:00:00)-Water Temperature (C)]]*OO[[#This Row],[36]]</f>
        <v>1.2031249414860001E-6</v>
      </c>
      <c r="AM181" s="10">
        <f>3/24000000*OO[[#This Row],[95 (30JUN1985 18:00:00)-Water Temperature (C)]]*OO[[#This Row],[37]]</f>
        <v>1.1405340677249998E-6</v>
      </c>
      <c r="AN181" s="10">
        <f>3/24000000*OO[[#This Row],[96 (30JUN1985 21:00:00)-Water Temperature (C)]]*OO[[#This Row],[38]]</f>
        <v>1.0704933003959998E-6</v>
      </c>
      <c r="AO181" s="10">
        <f>3/24000000*OO[[#This Row],[97 (01JUL1985 00:00:00)-Water Temperature (C)]]*OO[[#This Row],[39]]</f>
        <v>9.9745283243462486E-7</v>
      </c>
      <c r="AP181" s="10">
        <f>3/24000000*OO[[#This Row],[98 (01JUL1985 03:00:00)-Water Temperature (C)]]*OO[[#This Row],[40]]</f>
        <v>9.2511231263549984E-7</v>
      </c>
      <c r="AQ181" s="10">
        <f>3/24000000*OO[[#This Row],[99 (01JUL1985 06:00:00)-Water Temperature (C)]]*OO[[#This Row],[41]]</f>
        <v>8.5488885144599987E-7</v>
      </c>
      <c r="AR181" s="10">
        <f>3/24000000*OO[[#This Row],[100 (01JUL1985 09:00:00)-Water Temperature (C)]]*OO[[#This Row],[42]]</f>
        <v>8.0441525706562499E-7</v>
      </c>
      <c r="AS181" s="10">
        <f>3/24000000*OO[[#This Row],[101 (01JUL1985 12:00:00)-Water Temperature (C)]]*OO[[#This Row],[43]]</f>
        <v>7.6477605735937494E-7</v>
      </c>
      <c r="AT181" s="10">
        <f>3/24000000*OO[[#This Row],[102 (01JUL1985 15:00:00)-Water Temperature (C)]]*OO[[#This Row],[44]]</f>
        <v>7.2947431802574999E-7</v>
      </c>
      <c r="AU181" s="10">
        <f>3/24000000*OO[[#This Row],[103 (01JUL1985 18:00:00)-Water Temperature (C)]]*OO[[#This Row],[45]]</f>
        <v>6.9956852039549989E-7</v>
      </c>
      <c r="AV181" s="10">
        <f>3/24000000*OO[[#This Row],[104 (01JUL1985 21:00:00)-Water Temperature (C)]]*OO[[#This Row],[46]]</f>
        <v>6.7124570927349998E-7</v>
      </c>
      <c r="AW181" s="10">
        <f>3/24000000*OO[[#This Row],[105 (02JUL1985 00:00:00)-Water Temperature (C)]]*OO[[#This Row],[47]]</f>
        <v>6.4698794947687502E-7</v>
      </c>
      <c r="AX181" s="10">
        <f>3/24000000*OO[[#This Row],[106 (02JUL1985 03:00:00)-Water Temperature (C)]]*OO[[#This Row],[48]]</f>
        <v>6.2060783869549991E-7</v>
      </c>
      <c r="AY181" s="10">
        <f>3/24000000*OO[[#This Row],[107 (02JUL1985 06:00:00)-Water Temperature (C)]]*OO[[#This Row],[49]]</f>
        <v>5.8970204980999999E-7</v>
      </c>
      <c r="AZ181" s="10">
        <f>3/24000000*OO[[#This Row],[108 (02JUL1985 09:00:00)-Water Temperature (C)]]*OO[[#This Row],[50]]</f>
        <v>5.5427266133924989E-7</v>
      </c>
      <c r="BA181" s="10">
        <f>3/24000000*OO[[#This Row],[109 (02JUL1985 12:00:00)-Water Temperature (C)]]*OO[[#This Row],[51]]</f>
        <v>5.3027398308599999E-7</v>
      </c>
      <c r="BB181" s="10">
        <f>3/24000000*OO[[#This Row],[110 (02JUL1985 15:00:00)-Water Temperature (C)]]*OO[[#This Row],[52]]</f>
        <v>5.1923537142674994E-7</v>
      </c>
      <c r="BC181" s="10">
        <f>3/24000000*OO[[#This Row],[111 (02JUL1985 18:00:00)-Water Temperature (C)]]*OO[[#This Row],[53]]</f>
        <v>5.1567345762149989E-7</v>
      </c>
      <c r="BD181" s="10">
        <f>3/24000000*OO[[#This Row],[112 (02JUL1985 21:00:00)-Water Temperature (C)]]*OO[[#This Row],[54]]</f>
        <v>5.0397793121187497E-7</v>
      </c>
      <c r="BE181" s="10">
        <f>3/24000000*OO[[#This Row],[113 (03JUL1985 00:00:00)-Water Temperature (C)]]*OO[[#This Row],[55]]</f>
        <v>4.8439349009999993E-7</v>
      </c>
      <c r="BF181" s="10">
        <f>3/24000000*OO[[#This Row],[114 (03JUL1985 03:00:00)-Water Temperature (C)]]*OO[[#This Row],[56]]</f>
        <v>4.6339433305350005E-7</v>
      </c>
      <c r="BG181" s="10">
        <f>3/24000000*OO[[#This Row],[115 (03JUL1985 06:00:00)-Water Temperature (C)]]*OO[[#This Row],[57]]</f>
        <v>4.4038276407899995E-7</v>
      </c>
      <c r="BH181" s="10">
        <f>3/24000000*OO[[#This Row],[116 (03JUL1985 09:00:00)-Water Temperature (C)]]*OO[[#This Row],[58]]</f>
        <v>4.2533735422199998E-7</v>
      </c>
      <c r="BI181" s="10">
        <f>3/24000000*OO[[#This Row],[117 (03JUL1985 12:00:00)-Water Temperature (C)]]*OO[[#This Row],[59]]</f>
        <v>4.1444730372925002E-7</v>
      </c>
      <c r="BJ181" s="10">
        <f>3/24000000*OO[[#This Row],[118 (03JUL1985 15:00:00)-Water Temperature (C)]]*OO[[#This Row],[60]]</f>
        <v>4.0675551762999999E-7</v>
      </c>
      <c r="BK181" s="10">
        <f>3/24000000*OO[[#This Row],[119 (03JUL1985 18:00:00)-Water Temperature (C)]]*OO[[#This Row],[61]]</f>
        <v>3.9945724637774998E-7</v>
      </c>
      <c r="BL181" s="10">
        <f>3/24000000*OO[[#This Row],[120 (03JUL1985 21:00:00)-Water Temperature (C)]]*OO[[#This Row],[62]]</f>
        <v>3.8785984833199992E-7</v>
      </c>
      <c r="BM181" s="10">
        <f>3/24000000*OO[[#This Row],[121 (04JUL1985 00:00:00)-Water Temperature (C)]]*OO[[#This Row],[63]]</f>
        <v>3.7398245779912506E-7</v>
      </c>
      <c r="BN181" s="10">
        <f>3/24000000*OO[[#This Row],[122 (04JUL1985 03:00:00)-Water Temperature (C)]]*OO[[#This Row],[64]]</f>
        <v>3.6078265096437497E-7</v>
      </c>
      <c r="BO181" s="10">
        <f>3/24000000*OO[[#This Row],[123 (04JUL1985 06:00:00)-Water Temperature (C)]]*OO[[#This Row],[65]]</f>
        <v>3.4705641467437497E-7</v>
      </c>
      <c r="BP181" s="10">
        <f>3/24000000*OO[[#This Row],[124 (04JUL1985 09:00:00)-Water Temperature (C)]]*OO[[#This Row],[66]]</f>
        <v>3.3949858533174997E-7</v>
      </c>
      <c r="BQ181" s="10">
        <f>3/24000000*OO[[#This Row],[125 (04JUL1985 12:00:00)-Water Temperature (C)]]*OO[[#This Row],[67]]</f>
        <v>3.3362929786874997E-7</v>
      </c>
      <c r="BR181" s="10">
        <f>3/24000000*OO[[#This Row],[126 (04JUL1985 15:00:00)-Water Temperature (C)]]*OO[[#This Row],[68]]</f>
        <v>3.2607421214049999E-7</v>
      </c>
      <c r="BS181" s="10">
        <f>3/24000000*OO[[#This Row],[127 (04JUL1985 18:00:00)-Water Temperature (C)]]*OO[[#This Row],[69]]</f>
        <v>3.1968610943175E-7</v>
      </c>
      <c r="BT181" s="10">
        <f>3/24000000*OO[[#This Row],[128 (04JUL1985 21:00:00)-Water Temperature (C)]]*OO[[#This Row],[70]]</f>
        <v>3.1169035922749996E-7</v>
      </c>
      <c r="BU181" s="10">
        <f>3/24000000*OO[[#This Row],[129 (05JUL1985 00:00:00)-Water Temperature (C)]]*OO[[#This Row],[71]]</f>
        <v>3.0105290329274995E-7</v>
      </c>
      <c r="BV181" s="10">
        <f>3/24000000*OO[[#This Row],[130 (05JUL1985 03:00:00)-Water Temperature (C)]]*OO[[#This Row],[72]]</f>
        <v>2.9012962743599998E-7</v>
      </c>
      <c r="BW181" s="10">
        <f>3/24000000*OO[[#This Row],[131 (05JUL1985 06:00:00)-Water Temperature (C)]]*OO[[#This Row],[73]]</f>
        <v>2.7862111531225002E-7</v>
      </c>
      <c r="BX181" s="10">
        <f>3/24000000*OO[[#This Row],[132 (05JUL1985 09:00:00)-Water Temperature (C)]]*OO[[#This Row],[74]]</f>
        <v>2.7163710507657495E-7</v>
      </c>
      <c r="BY181" s="10">
        <f>3/24000000*OO[[#This Row],[133 (05JUL1985 12:00:00)-Water Temperature (C)]]*OO[[#This Row],[75]]</f>
        <v>2.6716528948724997E-7</v>
      </c>
      <c r="BZ181" s="10">
        <f>3/24000000*OO[[#This Row],[134 (05JUL1985 15:00:00)-Water Temperature (C)]]*OO[[#This Row],[76]]</f>
        <v>2.6533342238317497E-7</v>
      </c>
      <c r="CA181" s="10">
        <f>3/24000000*OO[[#This Row],[135 (05JUL1985 18:00:00)-Water Temperature (C)]]*OO[[#This Row],[77]]</f>
        <v>2.6368506410250003E-7</v>
      </c>
      <c r="CB181" s="10">
        <f>3/24000000*OO[[#This Row],[136 (05JUL1985 21:00:00)-Water Temperature (C)]]*OO[[#This Row],[78]]</f>
        <v>2.5783853398940003E-7</v>
      </c>
      <c r="CC181" s="10">
        <f>3/24000000*OO[[#This Row],[137 (06JUL1985 00:00:00)-Water Temperature (C)]]*OO[[#This Row],[79]]</f>
        <v>2.4962618485528746E-7</v>
      </c>
      <c r="CD181" s="10">
        <f>3/24000000*OO[[#This Row],[138 (06JUL1985 03:00:00)-Water Temperature (C)]]*OO[[#This Row],[80]]</f>
        <v>2.39475321000825E-7</v>
      </c>
      <c r="CE181" s="10">
        <f>3/24000000*OO[[#This Row],[139 (06JUL1985 06:00:00)-Water Temperature (C)]]*OO[[#This Row],[81]]</f>
        <v>2.2909191708247498E-7</v>
      </c>
      <c r="CF181" s="10">
        <f>3/24000000*OO[[#This Row],[140 (06JUL1985 09:00:00)-Water Temperature (C)]]*OO[[#This Row],[82]]</f>
        <v>2.2436706805239999E-7</v>
      </c>
      <c r="CG181" s="10">
        <f>3/24000000*OO[[#This Row],[141 (06JUL1985 12:00:00)-Water Temperature (C)]]*OO[[#This Row],[83]]</f>
        <v>2.2124009150249999E-7</v>
      </c>
      <c r="CH181" s="10">
        <f>3/24000000*OO[[#This Row],[142 (06JUL1985 15:00:00)-Water Temperature (C)]]*OO[[#This Row],[84]]</f>
        <v>2.1977910624371246E-7</v>
      </c>
      <c r="CI181" s="10">
        <f>3/24000000*OO[[#This Row],[143 (06JUL1985 18:00:00)-Water Temperature (C)]]*OO[[#This Row],[85]]</f>
        <v>2.1887025254246247E-7</v>
      </c>
      <c r="CJ181" s="10">
        <f>3/24000000*OO[[#This Row],[144 (06JUL1985 21:00:00)-Water Temperature (C)]]*OO[[#This Row],[86]]</f>
        <v>2.15712975517875E-7</v>
      </c>
      <c r="CK181" s="10">
        <f>3/24000000*OO[[#This Row],[145 (07JUL1985 00:00:00)-Water Temperature (C)]]*OO[[#This Row],[87]]</f>
        <v>2.0895073013500001E-7</v>
      </c>
      <c r="CL181" s="10">
        <f>3/24000000*OO[[#This Row],[146 (07JUL1985 03:00:00)-Water Temperature (C)]]*OO[[#This Row],[88]]</f>
        <v>2.0096093615760001E-7</v>
      </c>
      <c r="CM181" s="10">
        <f>3/24000000*OO[[#This Row],[147 (07JUL1985 06:00:00)-Water Temperature (C)]]*OO[[#This Row],[89]]</f>
        <v>1.9115339575049996E-7</v>
      </c>
      <c r="CN181" s="10">
        <f>3/24000000*OO[[#This Row],[148 (07JUL1985 09:00:00)-Water Temperature (C)]]*OO[[#This Row],[90]]</f>
        <v>1.8120900450543751E-7</v>
      </c>
      <c r="CO181" s="10">
        <f>3/24000000*OO[[#This Row],[149 (07JUL1985 12:00:00)-Water Temperature (C)]]*OO[[#This Row],[91]]</f>
        <v>1.7433040576912499E-7</v>
      </c>
      <c r="CP181" s="10">
        <f>3/24000000*OO[[#This Row],[150 (07JUL1985 15:00:00)-Water Temperature (C)]]*OO[[#This Row],[92]]</f>
        <v>1.7093022284017499E-7</v>
      </c>
      <c r="CQ181" s="10">
        <f>3/24000000*OO[[#This Row],[151 (07JUL1985 18:00:00)-Water Temperature (C)]]*OO[[#This Row],[93]]</f>
        <v>1.6734266018199999E-7</v>
      </c>
      <c r="CR181" s="10">
        <f>3/24000000*OO[[#This Row],[152 (07JUL1985 21:00:00)-Water Temperature (C)]]*OO[[#This Row],[94]]</f>
        <v>1.6241925408197499E-7</v>
      </c>
      <c r="CS181" s="10">
        <f>3/24000000*OO[[#This Row],[153 (08JUL1985 00:00:00)-Water Temperature (C)]]*OO[[#This Row],[95]]</f>
        <v>1.575652656925875E-7</v>
      </c>
      <c r="CT181" s="10">
        <f>3/24000000*OO[[#This Row],[154 (08JUL1985 03:00:00)-Water Temperature (C)]]*OO[[#This Row],[96]]</f>
        <v>1.5176232003789999E-7</v>
      </c>
      <c r="CU181" s="10">
        <f>3/24000000*OO[[#This Row],[155 (08JUL1985 06:00:00)-Water Temperature (C)]]*OO[[#This Row],[97]]</f>
        <v>1.4434211793962499E-7</v>
      </c>
      <c r="CV181" s="10">
        <f>3/24000000*OO[[#This Row],[156 (08JUL1985 09:00:00)-Water Temperature (C)]]*OO[[#This Row],[98]]</f>
        <v>1.3981250899161252E-7</v>
      </c>
      <c r="CW181" s="10">
        <f>3/24000000*OO[[#This Row],[157 (08JUL1985 12:00:00)-Water Temperature (C)]]*OO[[#This Row],[99]]</f>
        <v>1.372886961264375E-7</v>
      </c>
    </row>
    <row r="182" spans="1:101" x14ac:dyDescent="0.35">
      <c r="A182" t="s">
        <v>188</v>
      </c>
      <c r="B182">
        <v>908.47469999999998</v>
      </c>
      <c r="C182" s="10">
        <f>3/24*OO[[#This Row],[59 (26JUN1985 06:00:00)-Water Temperature (C)]]*OO[[#This Row],[1]]/SUM(OO[1])</f>
        <v>0</v>
      </c>
      <c r="D182" s="10">
        <f>3/24*OO[[#This Row],[60 (26JUN1985 09:00:00)-Water Temperature (C)]]*OO[[#This Row],[2]]/SUM(OO[2])</f>
        <v>0</v>
      </c>
      <c r="E182" s="10">
        <f>3/24*OO[[#This Row],[61 (26JUN1985 12:00:00)-Water Temperature (C)]]*OO[[#This Row],[3]]/SUM(OO[3])</f>
        <v>0</v>
      </c>
      <c r="F182" s="10">
        <f>3/24*OO[[#This Row],[62 (26JUN1985 15:00:00)-Water Temperature (C)]]*OO[[#This Row],[4]]/SUM(OO[4])</f>
        <v>0</v>
      </c>
      <c r="G182" s="10">
        <f>3/24*OO[[#This Row],[63 (26JUN1985 18:00:00)-Water Temperature (C)]]*OO[[#This Row],[5]]/SUM(OO[5])</f>
        <v>0</v>
      </c>
      <c r="H182" s="10">
        <f>3/24*OO[[#This Row],[64 (26JUN1985 21:00:00)-Water Temperature (C)]]*OO[[#This Row],[6]]/SUM(OO[6])</f>
        <v>3.4796181475945585E-41</v>
      </c>
      <c r="I182" s="10">
        <f>3/24*OO[[#This Row],[65 (27JUN1985 00:00:00)-Water Temperature (C)]]*OO[[#This Row],[7]]/SUM(OO[7])</f>
        <v>2.079200394755503E-28</v>
      </c>
      <c r="J182" s="10">
        <f>3/24*OO[[#This Row],[66 (27JUN1985 03:00:00)-Water Temperature (C)]]*OO[[#This Row],[8]]/SUM(OO[8])</f>
        <v>1.4233623527061861E-16</v>
      </c>
      <c r="K182" s="10">
        <f>3/24*OO[[#This Row],[67 (27JUN1985 06:00:00)-Water Temperature (C)]]*OO[[#This Row],[9]]/SUM(OO[9])</f>
        <v>6.2251866166802464E-8</v>
      </c>
      <c r="L182" s="10">
        <f>3/24*OO[[#This Row],[68 (27JUN1985 09:00:00)-Water Temperature (C)]]*OO[[#This Row],[10]]/SUM(OO[10])</f>
        <v>6.8483721673236634E-5</v>
      </c>
      <c r="M182" s="10">
        <f>3/24*OO[[#This Row],[69 (27JUN1985 12:00:00)-Water Temperature (C)]]*OO[[#This Row],[11]]/SUM(OO[11])</f>
        <v>3.9891675521885727E-3</v>
      </c>
      <c r="N182" s="10">
        <f>3/24*OO[[#This Row],[70 (27JUN1985 15:00:00)-Water Temperature (C)]]*OO[[#This Row],[12]]/SUM(OO[12])</f>
        <v>3.503882400317828E-2</v>
      </c>
      <c r="O182" s="10">
        <f>3/24*OO[[#This Row],[71 (27JUN1985 18:00:00)-Water Temperature (C)]]*OO[[#This Row],[13]]/SUM(OO[13])</f>
        <v>7.6298971982234898E-2</v>
      </c>
      <c r="P182" s="10">
        <f>3/24*OO[[#This Row],[72 (27JUN1985 21:00:00)-Water Temperature (C)]]*OO[[#This Row],[14]]/SUM(OO[14])</f>
        <v>5.5599206133619482E-2</v>
      </c>
      <c r="Q182" s="10">
        <f>3/24*OO[[#This Row],[73 (28JUN1985 00:00:00)-Water Temperature (C)]]*OO[[#This Row],[15]]/SUM(OO[15])</f>
        <v>1.6890041433671021E-2</v>
      </c>
      <c r="R182" s="10">
        <f>3/24*OO[[#This Row],[74 (28JUN1985 03:00:00)-Water Temperature (C)]]*OO[[#This Row],[16]]/SUM(OO[16])</f>
        <v>2.5455578337302679E-3</v>
      </c>
      <c r="S182" s="10">
        <f>3/24*OO[[#This Row],[75 (28JUN1985 06:00:00)-Water Temperature (C)]]*OO[[#This Row],[17]]/SUM(OO[17])</f>
        <v>2.2762018373138139E-4</v>
      </c>
      <c r="T182" s="10">
        <f>3/24*OO[[#This Row],[76 (28JUN1985 09:00:00)-Water Temperature (C)]]*OO[[#This Row],[18]]/SUM(OO[18])</f>
        <v>2.4378750488820228E-5</v>
      </c>
      <c r="U182" s="10">
        <f>3/24*OO[[#This Row],[77 (28JUN1985 12:00:00)-Water Temperature (C)]]*OO[[#This Row],[19]]/SUM(OO[19])</f>
        <v>1.1409360366107611E-5</v>
      </c>
      <c r="V182" s="10">
        <f>3/24000000*OO[[#This Row],[78 (28JUN1985 15:00:00)-Water Temperature (C)]]*OO[[#This Row],[20]]</f>
        <v>9.3661377296099992E-6</v>
      </c>
      <c r="W182" s="10">
        <f>3/24000000*OO[[#This Row],[79 (28JUN1985 18:00:00)-Water Temperature (C)]]*OO[[#This Row],[21]]</f>
        <v>7.9917238231750002E-6</v>
      </c>
      <c r="X182" s="10">
        <f>3/24000000*OO[[#This Row],[80 (28JUN1985 21:00:00)-Water Temperature (C)]]*OO[[#This Row],[22]]</f>
        <v>6.7762169812799996E-6</v>
      </c>
      <c r="Y182" s="10">
        <f>3/24000000*OO[[#This Row],[81 (29JUN1985 00:00:00)-Water Temperature (C)]]*OO[[#This Row],[23]]</f>
        <v>5.6966641236000005E-6</v>
      </c>
      <c r="Z182" s="10">
        <f>3/24000000*OO[[#This Row],[82 (29JUN1985 03:00:00)-Water Temperature (C)]]*OO[[#This Row],[24]]</f>
        <v>4.7772333323749992E-6</v>
      </c>
      <c r="AA182" s="10">
        <f>3/24000000*OO[[#This Row],[83 (29JUN1985 06:00:00)-Water Temperature (C)]]*OO[[#This Row],[25]]</f>
        <v>4.0144173166224995E-6</v>
      </c>
      <c r="AB182" s="10">
        <f>3/24000000*OO[[#This Row],[84 (29JUN1985 09:00:00)-Water Temperature (C)]]*OO[[#This Row],[26]]</f>
        <v>3.46937471090875E-6</v>
      </c>
      <c r="AC182" s="10">
        <f>3/24000000*OO[[#This Row],[85 (29JUN1985 12:00:00)-Water Temperature (C)]]*OO[[#This Row],[27]]</f>
        <v>3.0448153632874995E-6</v>
      </c>
      <c r="AD182" s="10">
        <f>3/24000000*OO[[#This Row],[86 (29JUN1985 15:00:00)-Water Temperature (C)]]*OO[[#This Row],[28]]</f>
        <v>2.7135440817873748E-6</v>
      </c>
      <c r="AE182" s="10">
        <f>3/24000000*OO[[#This Row],[88 (29JUN1985 21:00:00)-Water Temperature (C)]]*OO[[#This Row],[30]]</f>
        <v>2.1727800677499998E-6</v>
      </c>
      <c r="AF182" s="10">
        <f>3/24000000*OO[[#This Row],[88 (29JUN1985 21:00:00)-Water Temperature (C)]]*OO[[#This Row],[30]]</f>
        <v>2.1727800677499998E-6</v>
      </c>
      <c r="AG182" s="10">
        <f>3/24000000*OO[[#This Row],[89 (30JUN1985 00:00:00)-Water Temperature (C)]]*OO[[#This Row],[31]]</f>
        <v>1.9260889327229995E-6</v>
      </c>
      <c r="AH182" s="10">
        <f>3/24000000*OO[[#This Row],[90 (30JUN1985 03:00:00)-Water Temperature (C)]]*OO[[#This Row],[32]]</f>
        <v>1.708373021421E-6</v>
      </c>
      <c r="AI182" s="10">
        <f>3/24000000*OO[[#This Row],[91 (30JUN1985 06:00:00)-Water Temperature (C)]]*OO[[#This Row],[33]]</f>
        <v>1.5217706876624999E-6</v>
      </c>
      <c r="AJ182" s="10">
        <f>3/24000000*OO[[#This Row],[92 (30JUN1985 09:00:00)-Water Temperature (C)]]*OO[[#This Row],[34]]</f>
        <v>1.382230935994125E-6</v>
      </c>
      <c r="AK182" s="10">
        <f>3/24000000*OO[[#This Row],[93 (30JUN1985 12:00:00)-Water Temperature (C)]]*OO[[#This Row],[35]]</f>
        <v>1.2828798768705001E-6</v>
      </c>
      <c r="AL182" s="10">
        <f>3/24000000*OO[[#This Row],[94 (30JUN1985 15:00:00)-Water Temperature (C)]]*OO[[#This Row],[36]]</f>
        <v>1.2108809901667499E-6</v>
      </c>
      <c r="AM182" s="10">
        <f>3/24000000*OO[[#This Row],[95 (30JUN1985 18:00:00)-Water Temperature (C)]]*OO[[#This Row],[37]]</f>
        <v>1.1468945565249998E-6</v>
      </c>
      <c r="AN182" s="10">
        <f>3/24000000*OO[[#This Row],[96 (30JUN1985 21:00:00)-Water Temperature (C)]]*OO[[#This Row],[38]]</f>
        <v>1.0756004998125E-6</v>
      </c>
      <c r="AO182" s="10">
        <f>3/24000000*OO[[#This Row],[97 (01JUL1985 00:00:00)-Water Temperature (C)]]*OO[[#This Row],[39]]</f>
        <v>1.0024036617519998E-6</v>
      </c>
      <c r="AP182" s="10">
        <f>3/24000000*OO[[#This Row],[98 (01JUL1985 03:00:00)-Water Temperature (C)]]*OO[[#This Row],[40]]</f>
        <v>9.3023080447237497E-7</v>
      </c>
      <c r="AQ182" s="10">
        <f>3/24000000*OO[[#This Row],[99 (01JUL1985 06:00:00)-Water Temperature (C)]]*OO[[#This Row],[41]]</f>
        <v>8.6017449659449988E-7</v>
      </c>
      <c r="AR182" s="10">
        <f>3/24000000*OO[[#This Row],[100 (01JUL1985 09:00:00)-Water Temperature (C)]]*OO[[#This Row],[42]]</f>
        <v>8.0995748988000003E-7</v>
      </c>
      <c r="AS182" s="10">
        <f>3/24000000*OO[[#This Row],[101 (01JUL1985 12:00:00)-Water Temperature (C)]]*OO[[#This Row],[43]]</f>
        <v>7.6967282999799997E-7</v>
      </c>
      <c r="AT182" s="10">
        <f>3/24000000*OO[[#This Row],[102 (01JUL1985 15:00:00)-Water Temperature (C)]]*OO[[#This Row],[44]]</f>
        <v>7.3304393005612495E-7</v>
      </c>
      <c r="AU182" s="10">
        <f>3/24000000*OO[[#This Row],[103 (01JUL1985 18:00:00)-Water Temperature (C)]]*OO[[#This Row],[45]]</f>
        <v>7.0236329755500001E-7</v>
      </c>
      <c r="AV182" s="10">
        <f>3/24000000*OO[[#This Row],[104 (01JUL1985 21:00:00)-Water Temperature (C)]]*OO[[#This Row],[46]]</f>
        <v>6.7311158250499992E-7</v>
      </c>
      <c r="AW182" s="10">
        <f>3/24000000*OO[[#This Row],[105 (02JUL1985 00:00:00)-Water Temperature (C)]]*OO[[#This Row],[47]]</f>
        <v>6.4935823845499995E-7</v>
      </c>
      <c r="AX182" s="10">
        <f>3/24000000*OO[[#This Row],[106 (02JUL1985 03:00:00)-Water Temperature (C)]]*OO[[#This Row],[48]]</f>
        <v>6.2305447855349998E-7</v>
      </c>
      <c r="AY182" s="10">
        <f>3/24000000*OO[[#This Row],[107 (02JUL1985 06:00:00)-Water Temperature (C)]]*OO[[#This Row],[49]]</f>
        <v>5.926323764497499E-7</v>
      </c>
      <c r="AZ182" s="10">
        <f>3/24000000*OO[[#This Row],[108 (02JUL1985 09:00:00)-Water Temperature (C)]]*OO[[#This Row],[50]]</f>
        <v>5.5732182362999993E-7</v>
      </c>
      <c r="BA182" s="10">
        <f>3/24000000*OO[[#This Row],[109 (02JUL1985 12:00:00)-Water Temperature (C)]]*OO[[#This Row],[51]]</f>
        <v>5.3286089927949996E-7</v>
      </c>
      <c r="BB182" s="10">
        <f>3/24000000*OO[[#This Row],[110 (02JUL1985 15:00:00)-Water Temperature (C)]]*OO[[#This Row],[52]]</f>
        <v>5.2125777656962503E-7</v>
      </c>
      <c r="BC182" s="10">
        <f>3/24000000*OO[[#This Row],[111 (02JUL1985 18:00:00)-Water Temperature (C)]]*OO[[#This Row],[53]]</f>
        <v>5.1739594844700007E-7</v>
      </c>
      <c r="BD182" s="10">
        <f>3/24000000*OO[[#This Row],[112 (02JUL1985 21:00:00)-Water Temperature (C)]]*OO[[#This Row],[54]]</f>
        <v>5.0558521207599994E-7</v>
      </c>
      <c r="BE182" s="10">
        <f>3/24000000*OO[[#This Row],[113 (03JUL1985 00:00:00)-Water Temperature (C)]]*OO[[#This Row],[55]]</f>
        <v>4.860857540481249E-7</v>
      </c>
      <c r="BF182" s="10">
        <f>3/24000000*OO[[#This Row],[114 (03JUL1985 03:00:00)-Water Temperature (C)]]*OO[[#This Row],[56]]</f>
        <v>4.653378056745E-7</v>
      </c>
      <c r="BG182" s="10">
        <f>3/24000000*OO[[#This Row],[115 (03JUL1985 06:00:00)-Water Temperature (C)]]*OO[[#This Row],[57]]</f>
        <v>4.4245279793599992E-7</v>
      </c>
      <c r="BH182" s="10">
        <f>3/24000000*OO[[#This Row],[116 (03JUL1985 09:00:00)-Water Temperature (C)]]*OO[[#This Row],[58]]</f>
        <v>4.27476279594375E-7</v>
      </c>
      <c r="BI182" s="10">
        <f>3/24000000*OO[[#This Row],[117 (03JUL1985 12:00:00)-Water Temperature (C)]]*OO[[#This Row],[59]]</f>
        <v>4.1645841874875001E-7</v>
      </c>
      <c r="BJ182" s="10">
        <f>3/24000000*OO[[#This Row],[118 (03JUL1985 15:00:00)-Water Temperature (C)]]*OO[[#This Row],[60]]</f>
        <v>4.0838002083599995E-7</v>
      </c>
      <c r="BK182" s="10">
        <f>3/24000000*OO[[#This Row],[119 (03JUL1985 18:00:00)-Water Temperature (C)]]*OO[[#This Row],[61]]</f>
        <v>4.0079742638975E-7</v>
      </c>
      <c r="BL182" s="10">
        <f>3/24000000*OO[[#This Row],[120 (03JUL1985 21:00:00)-Water Temperature (C)]]*OO[[#This Row],[62]]</f>
        <v>3.8902931246249998E-7</v>
      </c>
      <c r="BM182" s="10">
        <f>3/24000000*OO[[#This Row],[121 (04JUL1985 00:00:00)-Water Temperature (C)]]*OO[[#This Row],[63]]</f>
        <v>3.7516896523100001E-7</v>
      </c>
      <c r="BN182" s="10">
        <f>3/24000000*OO[[#This Row],[122 (04JUL1985 03:00:00)-Water Temperature (C)]]*OO[[#This Row],[64]]</f>
        <v>3.6214650597937499E-7</v>
      </c>
      <c r="BO182" s="10">
        <f>3/24000000*OO[[#This Row],[123 (04JUL1985 06:00:00)-Water Temperature (C)]]*OO[[#This Row],[65]]</f>
        <v>3.4833398615999992E-7</v>
      </c>
      <c r="BP182" s="10">
        <f>3/24000000*OO[[#This Row],[124 (04JUL1985 09:00:00)-Water Temperature (C)]]*OO[[#This Row],[66]]</f>
        <v>3.4115541641999998E-7</v>
      </c>
      <c r="BQ182" s="10">
        <f>3/24000000*OO[[#This Row],[125 (04JUL1985 12:00:00)-Water Temperature (C)]]*OO[[#This Row],[67]]</f>
        <v>3.3509441790824998E-7</v>
      </c>
      <c r="BR182" s="10">
        <f>3/24000000*OO[[#This Row],[126 (04JUL1985 15:00:00)-Water Temperature (C)]]*OO[[#This Row],[68]]</f>
        <v>3.2743718913537497E-7</v>
      </c>
      <c r="BS182" s="10">
        <f>3/24000000*OO[[#This Row],[127 (04JUL1985 18:00:00)-Water Temperature (C)]]*OO[[#This Row],[69]]</f>
        <v>3.2056915981337497E-7</v>
      </c>
      <c r="BT182" s="10">
        <f>3/24000000*OO[[#This Row],[128 (04JUL1985 21:00:00)-Water Temperature (C)]]*OO[[#This Row],[70]]</f>
        <v>3.1255860138524996E-7</v>
      </c>
      <c r="BU182" s="10">
        <f>3/24000000*OO[[#This Row],[129 (05JUL1985 00:00:00)-Water Temperature (C)]]*OO[[#This Row],[71]]</f>
        <v>3.0196001838349999E-7</v>
      </c>
      <c r="BV182" s="10">
        <f>3/24000000*OO[[#This Row],[130 (05JUL1985 03:00:00)-Water Temperature (C)]]*OO[[#This Row],[72]]</f>
        <v>2.9140749935199997E-7</v>
      </c>
      <c r="BW182" s="10">
        <f>3/24000000*OO[[#This Row],[131 (05JUL1985 06:00:00)-Water Temperature (C)]]*OO[[#This Row],[73]]</f>
        <v>2.7983336384624993E-7</v>
      </c>
      <c r="BX182" s="10">
        <f>3/24000000*OO[[#This Row],[132 (05JUL1985 09:00:00)-Water Temperature (C)]]*OO[[#This Row],[74]]</f>
        <v>2.7292433062012497E-7</v>
      </c>
      <c r="BY182" s="10">
        <f>3/24000000*OO[[#This Row],[133 (05JUL1985 12:00:00)-Water Temperature (C)]]*OO[[#This Row],[75]]</f>
        <v>2.6832946581750002E-7</v>
      </c>
      <c r="BZ182" s="10">
        <f>3/24000000*OO[[#This Row],[134 (05JUL1985 15:00:00)-Water Temperature (C)]]*OO[[#This Row],[76]]</f>
        <v>2.6633697466493751E-7</v>
      </c>
      <c r="CA182" s="10">
        <f>3/24000000*OO[[#This Row],[135 (05JUL1985 18:00:00)-Water Temperature (C)]]*OO[[#This Row],[77]]</f>
        <v>2.6461503080684994E-7</v>
      </c>
      <c r="CB182" s="10">
        <f>3/24000000*OO[[#This Row],[136 (05JUL1985 21:00:00)-Water Temperature (C)]]*OO[[#This Row],[78]]</f>
        <v>2.5875740029020001E-7</v>
      </c>
      <c r="CC182" s="10">
        <f>3/24000000*OO[[#This Row],[137 (06JUL1985 00:00:00)-Water Temperature (C)]]*OO[[#This Row],[79]]</f>
        <v>2.5038607123364996E-7</v>
      </c>
      <c r="CD182" s="10">
        <f>3/24000000*OO[[#This Row],[138 (06JUL1985 03:00:00)-Water Temperature (C)]]*OO[[#This Row],[80]]</f>
        <v>2.4054716006549999E-7</v>
      </c>
      <c r="CE182" s="10">
        <f>3/24000000*OO[[#This Row],[139 (06JUL1985 06:00:00)-Water Temperature (C)]]*OO[[#This Row],[81]]</f>
        <v>2.3015751814714999E-7</v>
      </c>
      <c r="CF182" s="10">
        <f>3/24000000*OO[[#This Row],[140 (06JUL1985 09:00:00)-Water Temperature (C)]]*OO[[#This Row],[82]]</f>
        <v>2.2547986295043752E-7</v>
      </c>
      <c r="CG182" s="10">
        <f>3/24000000*OO[[#This Row],[141 (06JUL1985 12:00:00)-Water Temperature (C)]]*OO[[#This Row],[83]]</f>
        <v>2.2230337594822499E-7</v>
      </c>
      <c r="CH182" s="10">
        <f>3/24000000*OO[[#This Row],[142 (06JUL1985 15:00:00)-Water Temperature (C)]]*OO[[#This Row],[84]]</f>
        <v>2.2059958383793751E-7</v>
      </c>
      <c r="CI182" s="10">
        <f>3/24000000*OO[[#This Row],[143 (06JUL1985 18:00:00)-Water Temperature (C)]]*OO[[#This Row],[85]]</f>
        <v>2.1972531132300001E-7</v>
      </c>
      <c r="CJ182" s="10">
        <f>3/24000000*OO[[#This Row],[144 (06JUL1985 21:00:00)-Water Temperature (C)]]*OO[[#This Row],[86]]</f>
        <v>2.1636322785965E-7</v>
      </c>
      <c r="CK182" s="10">
        <f>3/24000000*OO[[#This Row],[145 (07JUL1985 00:00:00)-Water Temperature (C)]]*OO[[#This Row],[87]]</f>
        <v>2.0975235894699997E-7</v>
      </c>
      <c r="CL182" s="10">
        <f>3/24000000*OO[[#This Row],[146 (07JUL1985 03:00:00)-Water Temperature (C)]]*OO[[#This Row],[88]]</f>
        <v>2.0190090661949997E-7</v>
      </c>
      <c r="CM182" s="10">
        <f>3/24000000*OO[[#This Row],[147 (07JUL1985 06:00:00)-Water Temperature (C)]]*OO[[#This Row],[89]]</f>
        <v>1.921744319062125E-7</v>
      </c>
      <c r="CN182" s="10">
        <f>3/24000000*OO[[#This Row],[148 (07JUL1985 09:00:00)-Water Temperature (C)]]*OO[[#This Row],[90]]</f>
        <v>1.8232096279305001E-7</v>
      </c>
      <c r="CO182" s="10">
        <f>3/24000000*OO[[#This Row],[149 (07JUL1985 12:00:00)-Water Temperature (C)]]*OO[[#This Row],[91]]</f>
        <v>1.7532904681269998E-7</v>
      </c>
      <c r="CP182" s="10">
        <f>3/24000000*OO[[#This Row],[150 (07JUL1985 15:00:00)-Water Temperature (C)]]*OO[[#This Row],[92]]</f>
        <v>1.7180274389679998E-7</v>
      </c>
      <c r="CQ182" s="10">
        <f>3/24000000*OO[[#This Row],[151 (07JUL1985 18:00:00)-Water Temperature (C)]]*OO[[#This Row],[93]]</f>
        <v>1.6801681191337499E-7</v>
      </c>
      <c r="CR182" s="10">
        <f>3/24000000*OO[[#This Row],[152 (07JUL1985 21:00:00)-Water Temperature (C)]]*OO[[#This Row],[94]]</f>
        <v>1.6313840829789999E-7</v>
      </c>
      <c r="CS182" s="10">
        <f>3/24000000*OO[[#This Row],[153 (08JUL1985 00:00:00)-Water Temperature (C)]]*OO[[#This Row],[95]]</f>
        <v>1.5815210808607501E-7</v>
      </c>
      <c r="CT182" s="10">
        <f>3/24000000*OO[[#This Row],[154 (08JUL1985 03:00:00)-Water Temperature (C)]]*OO[[#This Row],[96]]</f>
        <v>1.5254278409625E-7</v>
      </c>
      <c r="CU182" s="10">
        <f>3/24000000*OO[[#This Row],[155 (08JUL1985 06:00:00)-Water Temperature (C)]]*OO[[#This Row],[97]]</f>
        <v>1.4522039153474999E-7</v>
      </c>
      <c r="CV182" s="10">
        <f>3/24000000*OO[[#This Row],[156 (08JUL1985 09:00:00)-Water Temperature (C)]]*OO[[#This Row],[98]]</f>
        <v>1.4056167221325001E-7</v>
      </c>
      <c r="CW182" s="10">
        <f>3/24000000*OO[[#This Row],[157 (08JUL1985 12:00:00)-Water Temperature (C)]]*OO[[#This Row],[99]]</f>
        <v>1.3797571089749999E-7</v>
      </c>
    </row>
    <row r="183" spans="1:101" x14ac:dyDescent="0.35">
      <c r="A183" t="s">
        <v>189</v>
      </c>
      <c r="B183">
        <v>925.94889999999998</v>
      </c>
      <c r="C183" s="10">
        <f>3/24*OO[[#This Row],[59 (26JUN1985 06:00:00)-Water Temperature (C)]]*OO[[#This Row],[1]]/SUM(OO[1])</f>
        <v>0</v>
      </c>
      <c r="D183" s="10">
        <f>3/24*OO[[#This Row],[60 (26JUN1985 09:00:00)-Water Temperature (C)]]*OO[[#This Row],[2]]/SUM(OO[2])</f>
        <v>0</v>
      </c>
      <c r="E183" s="10">
        <f>3/24*OO[[#This Row],[61 (26JUN1985 12:00:00)-Water Temperature (C)]]*OO[[#This Row],[3]]/SUM(OO[3])</f>
        <v>0</v>
      </c>
      <c r="F183" s="10">
        <f>3/24*OO[[#This Row],[62 (26JUN1985 15:00:00)-Water Temperature (C)]]*OO[[#This Row],[4]]/SUM(OO[4])</f>
        <v>0</v>
      </c>
      <c r="G183" s="10">
        <f>3/24*OO[[#This Row],[63 (26JUN1985 18:00:00)-Water Temperature (C)]]*OO[[#This Row],[5]]/SUM(OO[5])</f>
        <v>0</v>
      </c>
      <c r="H183" s="10">
        <f>3/24*OO[[#This Row],[64 (26JUN1985 21:00:00)-Water Temperature (C)]]*OO[[#This Row],[6]]/SUM(OO[6])</f>
        <v>7.1370258539923023E-42</v>
      </c>
      <c r="I183" s="10">
        <f>3/24*OO[[#This Row],[65 (27JUN1985 00:00:00)-Water Temperature (C)]]*OO[[#This Row],[7]]/SUM(OO[7])</f>
        <v>4.2530571239320623E-29</v>
      </c>
      <c r="J183" s="10">
        <f>3/24*OO[[#This Row],[66 (27JUN1985 03:00:00)-Water Temperature (C)]]*OO[[#This Row],[8]]/SUM(OO[8])</f>
        <v>3.1423269399501549E-17</v>
      </c>
      <c r="K183" s="10">
        <f>3/24*OO[[#This Row],[67 (27JUN1985 06:00:00)-Water Temperature (C)]]*OO[[#This Row],[9]]/SUM(OO[9])</f>
        <v>3.816480066790463E-8</v>
      </c>
      <c r="L183" s="10">
        <f>3/24*OO[[#This Row],[68 (27JUN1985 09:00:00)-Water Temperature (C)]]*OO[[#This Row],[10]]/SUM(OO[10])</f>
        <v>5.4383013965769084E-5</v>
      </c>
      <c r="M183" s="10">
        <f>3/24*OO[[#This Row],[69 (27JUN1985 12:00:00)-Water Temperature (C)]]*OO[[#This Row],[11]]/SUM(OO[11])</f>
        <v>3.6914116858036321E-3</v>
      </c>
      <c r="N183" s="10">
        <f>3/24*OO[[#This Row],[70 (27JUN1985 15:00:00)-Water Temperature (C)]]*OO[[#This Row],[12]]/SUM(OO[12])</f>
        <v>3.6390601039775858E-2</v>
      </c>
      <c r="O183" s="10">
        <f>3/24*OO[[#This Row],[71 (27JUN1985 18:00:00)-Water Temperature (C)]]*OO[[#This Row],[13]]/SUM(OO[13])</f>
        <v>8.6988460775023702E-2</v>
      </c>
      <c r="P183" s="10">
        <f>3/24*OO[[#This Row],[72 (27JUN1985 21:00:00)-Water Temperature (C)]]*OO[[#This Row],[14]]/SUM(OO[14])</f>
        <v>6.8513535359686573E-2</v>
      </c>
      <c r="Q183" s="10">
        <f>3/24*OO[[#This Row],[73 (28JUN1985 00:00:00)-Water Temperature (C)]]*OO[[#This Row],[15]]/SUM(OO[15])</f>
        <v>2.2231650252631855E-2</v>
      </c>
      <c r="R183" s="10">
        <f>3/24*OO[[#This Row],[74 (28JUN1985 03:00:00)-Water Temperature (C)]]*OO[[#This Row],[16]]/SUM(OO[16])</f>
        <v>3.5415952590426569E-3</v>
      </c>
      <c r="S183" s="10">
        <f>3/24*OO[[#This Row],[75 (28JUN1985 06:00:00)-Water Temperature (C)]]*OO[[#This Row],[17]]/SUM(OO[17])</f>
        <v>3.2822118661241455E-4</v>
      </c>
      <c r="T183" s="10">
        <f>3/24*OO[[#This Row],[76 (28JUN1985 09:00:00)-Water Temperature (C)]]*OO[[#This Row],[18]]/SUM(OO[18])</f>
        <v>3.2621740465187671E-5</v>
      </c>
      <c r="U183" s="10">
        <f>3/24*OO[[#This Row],[77 (28JUN1985 12:00:00)-Water Temperature (C)]]*OO[[#This Row],[19]]/SUM(OO[19])</f>
        <v>1.3631786294352964E-5</v>
      </c>
      <c r="V183" s="10">
        <f>3/24000000*OO[[#This Row],[78 (28JUN1985 15:00:00)-Water Temperature (C)]]*OO[[#This Row],[20]]</f>
        <v>1.10481936512175E-5</v>
      </c>
      <c r="W183" s="10">
        <f>3/24000000*OO[[#This Row],[79 (28JUN1985 18:00:00)-Water Temperature (C)]]*OO[[#This Row],[21]]</f>
        <v>9.4177653744999991E-6</v>
      </c>
      <c r="X183" s="10">
        <f>3/24000000*OO[[#This Row],[80 (28JUN1985 21:00:00)-Water Temperature (C)]]*OO[[#This Row],[22]]</f>
        <v>7.9834770765224992E-6</v>
      </c>
      <c r="Y183" s="10">
        <f>3/24000000*OO[[#This Row],[81 (29JUN1985 00:00:00)-Water Temperature (C)]]*OO[[#This Row],[23]]</f>
        <v>6.7107485103749992E-6</v>
      </c>
      <c r="Z183" s="10">
        <f>3/24000000*OO[[#This Row],[82 (29JUN1985 03:00:00)-Water Temperature (C)]]*OO[[#This Row],[24]]</f>
        <v>5.6303780239299989E-6</v>
      </c>
      <c r="AA183" s="10">
        <f>3/24000000*OO[[#This Row],[83 (29JUN1985 06:00:00)-Water Temperature (C)]]*OO[[#This Row],[25]]</f>
        <v>4.7302883991250003E-6</v>
      </c>
      <c r="AB183" s="10">
        <f>3/24000000*OO[[#This Row],[84 (29JUN1985 09:00:00)-Water Temperature (C)]]*OO[[#This Row],[26]]</f>
        <v>4.08620921667E-6</v>
      </c>
      <c r="AC183" s="10">
        <f>3/24000000*OO[[#This Row],[85 (29JUN1985 12:00:00)-Water Temperature (C)]]*OO[[#This Row],[27]]</f>
        <v>3.5830366462799999E-6</v>
      </c>
      <c r="AD183" s="10">
        <f>3/24000000*OO[[#This Row],[86 (29JUN1985 15:00:00)-Water Temperature (C)]]*OO[[#This Row],[28]]</f>
        <v>3.1885318764850001E-6</v>
      </c>
      <c r="AE183" s="10">
        <f>3/24000000*OO[[#This Row],[88 (29JUN1985 21:00:00)-Water Temperature (C)]]*OO[[#This Row],[30]]</f>
        <v>2.5481771705149998E-6</v>
      </c>
      <c r="AF183" s="10">
        <f>3/24000000*OO[[#This Row],[88 (29JUN1985 21:00:00)-Water Temperature (C)]]*OO[[#This Row],[30]]</f>
        <v>2.5481771705149998E-6</v>
      </c>
      <c r="AG183" s="10">
        <f>3/24000000*OO[[#This Row],[89 (30JUN1985 00:00:00)-Water Temperature (C)]]*OO[[#This Row],[31]]</f>
        <v>2.2588734455059999E-6</v>
      </c>
      <c r="AH183" s="10">
        <f>3/24000000*OO[[#This Row],[90 (30JUN1985 03:00:00)-Water Temperature (C)]]*OO[[#This Row],[32]]</f>
        <v>2.003859955426125E-6</v>
      </c>
      <c r="AI183" s="10">
        <f>3/24000000*OO[[#This Row],[91 (30JUN1985 06:00:00)-Water Temperature (C)]]*OO[[#This Row],[33]]</f>
        <v>1.7846889083730001E-6</v>
      </c>
      <c r="AJ183" s="10">
        <f>3/24000000*OO[[#This Row],[92 (30JUN1985 09:00:00)-Water Temperature (C)]]*OO[[#This Row],[34]]</f>
        <v>1.621049765221E-6</v>
      </c>
      <c r="AK183" s="10">
        <f>3/24000000*OO[[#This Row],[93 (30JUN1985 12:00:00)-Water Temperature (C)]]*OO[[#This Row],[35]]</f>
        <v>1.5030425600289999E-6</v>
      </c>
      <c r="AL183" s="10">
        <f>3/24000000*OO[[#This Row],[94 (30JUN1985 15:00:00)-Water Temperature (C)]]*OO[[#This Row],[36]]</f>
        <v>1.4168495811234996E-6</v>
      </c>
      <c r="AM183" s="10">
        <f>3/24000000*OO[[#This Row],[95 (30JUN1985 18:00:00)-Water Temperature (C)]]*OO[[#This Row],[37]]</f>
        <v>1.3409768607299998E-6</v>
      </c>
      <c r="AN183" s="10">
        <f>3/24000000*OO[[#This Row],[96 (30JUN1985 21:00:00)-Water Temperature (C)]]*OO[[#This Row],[38]]</f>
        <v>1.2567419642476252E-6</v>
      </c>
      <c r="AO183" s="10">
        <f>3/24000000*OO[[#This Row],[97 (01JUL1985 00:00:00)-Water Temperature (C)]]*OO[[#This Row],[39]]</f>
        <v>1.1714263321664999E-6</v>
      </c>
      <c r="AP183" s="10">
        <f>3/24000000*OO[[#This Row],[98 (01JUL1985 03:00:00)-Water Temperature (C)]]*OO[[#This Row],[40]]</f>
        <v>1.0876728323999998E-6</v>
      </c>
      <c r="AQ183" s="10">
        <f>3/24000000*OO[[#This Row],[99 (01JUL1985 06:00:00)-Water Temperature (C)]]*OO[[#This Row],[41]]</f>
        <v>1.0063191171384998E-6</v>
      </c>
      <c r="AR183" s="10">
        <f>3/24000000*OO[[#This Row],[100 (01JUL1985 09:00:00)-Water Temperature (C)]]*OO[[#This Row],[42]]</f>
        <v>9.4794680322212498E-7</v>
      </c>
      <c r="AS183" s="10">
        <f>3/24000000*OO[[#This Row],[101 (01JUL1985 12:00:00)-Water Temperature (C)]]*OO[[#This Row],[43]]</f>
        <v>9.0042064544799988E-7</v>
      </c>
      <c r="AT183" s="10">
        <f>3/24000000*OO[[#This Row],[102 (01JUL1985 15:00:00)-Water Temperature (C)]]*OO[[#This Row],[44]]</f>
        <v>8.5627722341099989E-7</v>
      </c>
      <c r="AU183" s="10">
        <f>3/24000000*OO[[#This Row],[103 (01JUL1985 18:00:00)-Water Temperature (C)]]*OO[[#This Row],[45]]</f>
        <v>8.1984720177150004E-7</v>
      </c>
      <c r="AV183" s="10">
        <f>3/24000000*OO[[#This Row],[104 (01JUL1985 21:00:00)-Water Temperature (C)]]*OO[[#This Row],[46]]</f>
        <v>7.8466675389212493E-7</v>
      </c>
      <c r="AW183" s="10">
        <f>3/24000000*OO[[#This Row],[105 (02JUL1985 00:00:00)-Water Temperature (C)]]*OO[[#This Row],[47]]</f>
        <v>7.5752881386650006E-7</v>
      </c>
      <c r="AX183" s="10">
        <f>3/24000000*OO[[#This Row],[106 (02JUL1985 03:00:00)-Water Temperature (C)]]*OO[[#This Row],[48]]</f>
        <v>7.2701085804712488E-7</v>
      </c>
      <c r="AY183" s="10">
        <f>3/24000000*OO[[#This Row],[107 (02JUL1985 06:00:00)-Water Temperature (C)]]*OO[[#This Row],[49]]</f>
        <v>6.922599150529999E-7</v>
      </c>
      <c r="AZ183" s="10">
        <f>3/24000000*OO[[#This Row],[108 (02JUL1985 09:00:00)-Water Temperature (C)]]*OO[[#This Row],[50]]</f>
        <v>6.5147321106725002E-7</v>
      </c>
      <c r="BA183" s="10">
        <f>3/24000000*OO[[#This Row],[109 (02JUL1985 12:00:00)-Water Temperature (C)]]*OO[[#This Row],[51]]</f>
        <v>6.2240548250999996E-7</v>
      </c>
      <c r="BB183" s="10">
        <f>3/24000000*OO[[#This Row],[110 (02JUL1985 15:00:00)-Water Temperature (C)]]*OO[[#This Row],[52]]</f>
        <v>6.0817878622725002E-7</v>
      </c>
      <c r="BC183" s="10">
        <f>3/24000000*OO[[#This Row],[111 (02JUL1985 18:00:00)-Water Temperature (C)]]*OO[[#This Row],[53]]</f>
        <v>6.0322863827699991E-7</v>
      </c>
      <c r="BD183" s="10">
        <f>3/24000000*OO[[#This Row],[112 (02JUL1985 21:00:00)-Water Temperature (C)]]*OO[[#This Row],[54]]</f>
        <v>5.8953072521400001E-7</v>
      </c>
      <c r="BE183" s="10">
        <f>3/24000000*OO[[#This Row],[113 (03JUL1985 00:00:00)-Water Temperature (C)]]*OO[[#This Row],[55]]</f>
        <v>5.6689608794050009E-7</v>
      </c>
      <c r="BF183" s="10">
        <f>3/24000000*OO[[#This Row],[114 (03JUL1985 03:00:00)-Water Temperature (C)]]*OO[[#This Row],[56]]</f>
        <v>5.4308855698500003E-7</v>
      </c>
      <c r="BG183" s="10">
        <f>3/24000000*OO[[#This Row],[115 (03JUL1985 06:00:00)-Water Temperature (C)]]*OO[[#This Row],[57]]</f>
        <v>5.1677664592125003E-7</v>
      </c>
      <c r="BH183" s="10">
        <f>3/24000000*OO[[#This Row],[116 (03JUL1985 09:00:00)-Water Temperature (C)]]*OO[[#This Row],[58]]</f>
        <v>4.9930205007249993E-7</v>
      </c>
      <c r="BI183" s="10">
        <f>3/24000000*OO[[#This Row],[117 (03JUL1985 12:00:00)-Water Temperature (C)]]*OO[[#This Row],[59]]</f>
        <v>4.8635251097550001E-7</v>
      </c>
      <c r="BJ183" s="10">
        <f>3/24000000*OO[[#This Row],[118 (03JUL1985 15:00:00)-Water Temperature (C)]]*OO[[#This Row],[60]]</f>
        <v>4.7647859441099989E-7</v>
      </c>
      <c r="BK183" s="10">
        <f>3/24000000*OO[[#This Row],[119 (03JUL1985 18:00:00)-Water Temperature (C)]]*OO[[#This Row],[61]]</f>
        <v>4.6733187312799992E-7</v>
      </c>
      <c r="BL183" s="10">
        <f>3/24000000*OO[[#This Row],[120 (03JUL1985 21:00:00)-Water Temperature (C)]]*OO[[#This Row],[62]]</f>
        <v>4.5352753952850004E-7</v>
      </c>
      <c r="BM183" s="10">
        <f>3/24000000*OO[[#This Row],[121 (04JUL1985 00:00:00)-Water Temperature (C)]]*OO[[#This Row],[63]]</f>
        <v>4.3744908425175005E-7</v>
      </c>
      <c r="BN183" s="10">
        <f>3/24000000*OO[[#This Row],[122 (04JUL1985 03:00:00)-Water Temperature (C)]]*OO[[#This Row],[64]]</f>
        <v>4.2250641178637506E-7</v>
      </c>
      <c r="BO183" s="10">
        <f>3/24000000*OO[[#This Row],[123 (04JUL1985 06:00:00)-Water Temperature (C)]]*OO[[#This Row],[65]]</f>
        <v>4.0634093915424998E-7</v>
      </c>
      <c r="BP183" s="10">
        <f>3/24000000*OO[[#This Row],[124 (04JUL1985 09:00:00)-Water Temperature (C)]]*OO[[#This Row],[66]]</f>
        <v>3.9834102238124996E-7</v>
      </c>
      <c r="BQ183" s="10">
        <f>3/24000000*OO[[#This Row],[125 (04JUL1985 12:00:00)-Water Temperature (C)]]*OO[[#This Row],[67]]</f>
        <v>3.9103328316249996E-7</v>
      </c>
      <c r="BR183" s="10">
        <f>3/24000000*OO[[#This Row],[126 (04JUL1985 15:00:00)-Water Temperature (C)]]*OO[[#This Row],[68]]</f>
        <v>3.8210878248650004E-7</v>
      </c>
      <c r="BS183" s="10">
        <f>3/24000000*OO[[#This Row],[127 (04JUL1985 18:00:00)-Water Temperature (C)]]*OO[[#This Row],[69]]</f>
        <v>3.7355370884474994E-7</v>
      </c>
      <c r="BT183" s="10">
        <f>3/24000000*OO[[#This Row],[128 (04JUL1985 21:00:00)-Water Temperature (C)]]*OO[[#This Row],[70]]</f>
        <v>3.6423640921199999E-7</v>
      </c>
      <c r="BU183" s="10">
        <f>3/24000000*OO[[#This Row],[129 (05JUL1985 00:00:00)-Water Temperature (C)]]*OO[[#This Row],[71]]</f>
        <v>3.5197120939825E-7</v>
      </c>
      <c r="BV183" s="10">
        <f>3/24000000*OO[[#This Row],[130 (05JUL1985 03:00:00)-Water Temperature (C)]]*OO[[#This Row],[72]]</f>
        <v>3.4012492161624994E-7</v>
      </c>
      <c r="BW183" s="10">
        <f>3/24000000*OO[[#This Row],[131 (05JUL1985 06:00:00)-Water Temperature (C)]]*OO[[#This Row],[73]]</f>
        <v>3.2656575886799999E-7</v>
      </c>
      <c r="BX183" s="10">
        <f>3/24000000*OO[[#This Row],[132 (05JUL1985 09:00:00)-Water Temperature (C)]]*OO[[#This Row],[74]]</f>
        <v>3.1853418322074998E-7</v>
      </c>
      <c r="BY183" s="10">
        <f>3/24000000*OO[[#This Row],[133 (05JUL1985 12:00:00)-Water Temperature (C)]]*OO[[#This Row],[75]]</f>
        <v>3.1308665512862497E-7</v>
      </c>
      <c r="BZ183" s="10">
        <f>3/24000000*OO[[#This Row],[134 (05JUL1985 15:00:00)-Water Temperature (C)]]*OO[[#This Row],[76]]</f>
        <v>3.1058566356599998E-7</v>
      </c>
      <c r="CA183" s="10">
        <f>3/24000000*OO[[#This Row],[135 (05JUL1985 18:00:00)-Water Temperature (C)]]*OO[[#This Row],[77]]</f>
        <v>3.0847915864837496E-7</v>
      </c>
      <c r="CB183" s="10">
        <f>3/24000000*OO[[#This Row],[136 (05JUL1985 21:00:00)-Water Temperature (C)]]*OO[[#This Row],[78]]</f>
        <v>3.01722860572E-7</v>
      </c>
      <c r="CC183" s="10">
        <f>3/24000000*OO[[#This Row],[137 (06JUL1985 00:00:00)-Water Temperature (C)]]*OO[[#This Row],[79]]</f>
        <v>2.9181174347818746E-7</v>
      </c>
      <c r="CD183" s="10">
        <f>3/24000000*OO[[#This Row],[138 (06JUL1985 03:00:00)-Water Temperature (C)]]*OO[[#This Row],[80]]</f>
        <v>2.8076311753323748E-7</v>
      </c>
      <c r="CE183" s="10">
        <f>3/24000000*OO[[#This Row],[139 (06JUL1985 06:00:00)-Water Temperature (C)]]*OO[[#This Row],[81]]</f>
        <v>2.6867158469644998E-7</v>
      </c>
      <c r="CF183" s="10">
        <f>3/24000000*OO[[#This Row],[140 (06JUL1985 09:00:00)-Water Temperature (C)]]*OO[[#This Row],[82]]</f>
        <v>2.6321578288451246E-7</v>
      </c>
      <c r="CG183" s="10">
        <f>3/24000000*OO[[#This Row],[141 (06JUL1985 12:00:00)-Water Temperature (C)]]*OO[[#This Row],[83]]</f>
        <v>2.5948614930074996E-7</v>
      </c>
      <c r="CH183" s="10">
        <f>3/24000000*OO[[#This Row],[142 (06JUL1985 15:00:00)-Water Temperature (C)]]*OO[[#This Row],[84]]</f>
        <v>2.5722860711652501E-7</v>
      </c>
      <c r="CI183" s="10">
        <f>3/24000000*OO[[#This Row],[143 (06JUL1985 18:00:00)-Water Temperature (C)]]*OO[[#This Row],[85]]</f>
        <v>2.5623934949925E-7</v>
      </c>
      <c r="CJ183" s="10">
        <f>3/24000000*OO[[#This Row],[144 (06JUL1985 21:00:00)-Water Temperature (C)]]*OO[[#This Row],[86]]</f>
        <v>2.5208757662162501E-7</v>
      </c>
      <c r="CK183" s="10">
        <f>3/24000000*OO[[#This Row],[145 (07JUL1985 00:00:00)-Water Temperature (C)]]*OO[[#This Row],[87]]</f>
        <v>2.4460826255219996E-7</v>
      </c>
      <c r="CL183" s="10">
        <f>3/24000000*OO[[#This Row],[146 (07JUL1985 03:00:00)-Water Temperature (C)]]*OO[[#This Row],[88]]</f>
        <v>2.3565300113934997E-7</v>
      </c>
      <c r="CM183" s="10">
        <f>3/24000000*OO[[#This Row],[147 (07JUL1985 06:00:00)-Water Temperature (C)]]*OO[[#This Row],[89]]</f>
        <v>2.2445706095800002E-7</v>
      </c>
      <c r="CN183" s="10">
        <f>3/24000000*OO[[#This Row],[148 (07JUL1985 09:00:00)-Water Temperature (C)]]*OO[[#This Row],[90]]</f>
        <v>2.1313013241130001E-7</v>
      </c>
      <c r="CO183" s="10">
        <f>3/24000000*OO[[#This Row],[149 (07JUL1985 12:00:00)-Water Temperature (C)]]*OO[[#This Row],[91]]</f>
        <v>2.048097000744E-7</v>
      </c>
      <c r="CP183" s="10">
        <f>3/24000000*OO[[#This Row],[150 (07JUL1985 15:00:00)-Water Temperature (C)]]*OO[[#This Row],[92]]</f>
        <v>2.0057348251509996E-7</v>
      </c>
      <c r="CQ183" s="10">
        <f>3/24000000*OO[[#This Row],[151 (07JUL1985 18:00:00)-Water Temperature (C)]]*OO[[#This Row],[93]]</f>
        <v>1.95957269712625E-7</v>
      </c>
      <c r="CR183" s="10">
        <f>3/24000000*OO[[#This Row],[152 (07JUL1985 21:00:00)-Water Temperature (C)]]*OO[[#This Row],[94]]</f>
        <v>1.9034153611104997E-7</v>
      </c>
      <c r="CS183" s="10">
        <f>3/24000000*OO[[#This Row],[153 (08JUL1985 00:00:00)-Water Temperature (C)]]*OO[[#This Row],[95]]</f>
        <v>1.8438997738621248E-7</v>
      </c>
      <c r="CT183" s="10">
        <f>3/24000000*OO[[#This Row],[154 (08JUL1985 03:00:00)-Water Temperature (C)]]*OO[[#This Row],[96]]</f>
        <v>1.7806288422642498E-7</v>
      </c>
      <c r="CU183" s="10">
        <f>3/24000000*OO[[#This Row],[155 (08JUL1985 06:00:00)-Water Temperature (C)]]*OO[[#This Row],[97]]</f>
        <v>1.6970724736560001E-7</v>
      </c>
      <c r="CV183" s="10">
        <f>3/24000000*OO[[#This Row],[156 (08JUL1985 09:00:00)-Water Temperature (C)]]*OO[[#This Row],[98]]</f>
        <v>1.6413188411025E-7</v>
      </c>
      <c r="CW183" s="10">
        <f>3/24000000*OO[[#This Row],[157 (08JUL1985 12:00:00)-Water Temperature (C)]]*OO[[#This Row],[99]]</f>
        <v>1.6102859582160001E-7</v>
      </c>
    </row>
    <row r="184" spans="1:101" x14ac:dyDescent="0.35">
      <c r="A184" t="s">
        <v>190</v>
      </c>
      <c r="B184">
        <v>850.89490000000001</v>
      </c>
      <c r="C184" s="10">
        <f>3/24*OO[[#This Row],[59 (26JUN1985 06:00:00)-Water Temperature (C)]]*OO[[#This Row],[1]]/SUM(OO[1])</f>
        <v>0</v>
      </c>
      <c r="D184" s="10">
        <f>3/24*OO[[#This Row],[60 (26JUN1985 09:00:00)-Water Temperature (C)]]*OO[[#This Row],[2]]/SUM(OO[2])</f>
        <v>0</v>
      </c>
      <c r="E184" s="10">
        <f>3/24*OO[[#This Row],[61 (26JUN1985 12:00:00)-Water Temperature (C)]]*OO[[#This Row],[3]]/SUM(OO[3])</f>
        <v>0</v>
      </c>
      <c r="F184" s="10">
        <f>3/24*OO[[#This Row],[62 (26JUN1985 15:00:00)-Water Temperature (C)]]*OO[[#This Row],[4]]/SUM(OO[4])</f>
        <v>0</v>
      </c>
      <c r="G184" s="10">
        <f>3/24*OO[[#This Row],[63 (26JUN1985 18:00:00)-Water Temperature (C)]]*OO[[#This Row],[5]]/SUM(OO[5])</f>
        <v>0</v>
      </c>
      <c r="H184" s="10">
        <f>3/24*OO[[#This Row],[64 (26JUN1985 21:00:00)-Water Temperature (C)]]*OO[[#This Row],[6]]/SUM(OO[6])</f>
        <v>1.0327402475267488E-42</v>
      </c>
      <c r="I184" s="10">
        <f>3/24*OO[[#This Row],[65 (27JUN1985 00:00:00)-Water Temperature (C)]]*OO[[#This Row],[7]]/SUM(OO[7])</f>
        <v>6.1120524524852041E-30</v>
      </c>
      <c r="J184" s="10">
        <f>3/24*OO[[#This Row],[66 (27JUN1985 03:00:00)-Water Temperature (C)]]*OO[[#This Row],[8]]/SUM(OO[8])</f>
        <v>5.0279440014829862E-18</v>
      </c>
      <c r="K184" s="10">
        <f>3/24*OO[[#This Row],[67 (27JUN1985 06:00:00)-Water Temperature (C)]]*OO[[#This Row],[9]]/SUM(OO[9])</f>
        <v>1.8657366040646253E-8</v>
      </c>
      <c r="L184" s="10">
        <f>3/24*OO[[#This Row],[68 (27JUN1985 09:00:00)-Water Temperature (C)]]*OO[[#This Row],[10]]/SUM(OO[10])</f>
        <v>3.5009102915885174E-5</v>
      </c>
      <c r="M184" s="10">
        <f>3/24*OO[[#This Row],[69 (27JUN1985 12:00:00)-Water Temperature (C)]]*OO[[#This Row],[11]]/SUM(OO[11])</f>
        <v>2.7737081655361509E-3</v>
      </c>
      <c r="N184" s="10">
        <f>3/24*OO[[#This Row],[70 (27JUN1985 15:00:00)-Water Temperature (C)]]*OO[[#This Row],[12]]/SUM(OO[12])</f>
        <v>3.0648409171350571E-2</v>
      </c>
      <c r="O184" s="10">
        <f>3/24*OO[[#This Row],[71 (27JUN1985 18:00:00)-Water Temperature (C)]]*OO[[#This Row],[13]]/SUM(OO[13])</f>
        <v>8.019853107277905E-2</v>
      </c>
      <c r="P184" s="10">
        <f>3/24*OO[[#This Row],[72 (27JUN1985 21:00:00)-Water Temperature (C)]]*OO[[#This Row],[14]]/SUM(OO[14])</f>
        <v>6.8028187140670257E-2</v>
      </c>
      <c r="Q184" s="10">
        <f>3/24*OO[[#This Row],[73 (28JUN1985 00:00:00)-Water Temperature (C)]]*OO[[#This Row],[15]]/SUM(OO[15])</f>
        <v>2.3478434461332118E-2</v>
      </c>
      <c r="R184" s="10">
        <f>3/24*OO[[#This Row],[74 (28JUN1985 03:00:00)-Water Temperature (C)]]*OO[[#This Row],[16]]/SUM(OO[16])</f>
        <v>3.9360627196527564E-3</v>
      </c>
      <c r="S184" s="10">
        <f>3/24*OO[[#This Row],[75 (28JUN1985 06:00:00)-Water Temperature (C)]]*OO[[#This Row],[17]]/SUM(OO[17])</f>
        <v>3.7745802711802864E-4</v>
      </c>
      <c r="T184" s="10">
        <f>3/24*OO[[#This Row],[76 (28JUN1985 09:00:00)-Water Temperature (C)]]*OO[[#This Row],[18]]/SUM(OO[18])</f>
        <v>3.5459619937321795E-5</v>
      </c>
      <c r="U184" s="10">
        <f>3/24*OO[[#This Row],[77 (28JUN1985 12:00:00)-Water Temperature (C)]]*OO[[#This Row],[19]]/SUM(OO[19])</f>
        <v>1.3250415103818581E-5</v>
      </c>
      <c r="V184" s="10">
        <f>3/24000000*OO[[#This Row],[78 (28JUN1985 15:00:00)-Water Temperature (C)]]*OO[[#This Row],[20]]</f>
        <v>1.0579325163086249E-5</v>
      </c>
      <c r="W184" s="10">
        <f>3/24000000*OO[[#This Row],[79 (28JUN1985 18:00:00)-Water Temperature (C)]]*OO[[#This Row],[21]]</f>
        <v>9.008729544808749E-6</v>
      </c>
      <c r="X184" s="10">
        <f>3/24000000*OO[[#This Row],[80 (28JUN1985 21:00:00)-Water Temperature (C)]]*OO[[#This Row],[22]]</f>
        <v>7.6345752639237482E-6</v>
      </c>
      <c r="Y184" s="10">
        <f>3/24000000*OO[[#This Row],[81 (29JUN1985 00:00:00)-Water Temperature (C)]]*OO[[#This Row],[23]]</f>
        <v>6.4164059813000009E-6</v>
      </c>
      <c r="Z184" s="10">
        <f>3/24000000*OO[[#This Row],[82 (29JUN1985 03:00:00)-Water Temperature (C)]]*OO[[#This Row],[24]]</f>
        <v>5.3858283047749991E-6</v>
      </c>
      <c r="AA184" s="10">
        <f>3/24000000*OO[[#This Row],[83 (29JUN1985 06:00:00)-Water Temperature (C)]]*OO[[#This Row],[25]]</f>
        <v>4.5242462280262498E-6</v>
      </c>
      <c r="AB184" s="10">
        <f>3/24000000*OO[[#This Row],[84 (29JUN1985 09:00:00)-Water Temperature (C)]]*OO[[#This Row],[26]]</f>
        <v>3.9066493827374995E-6</v>
      </c>
      <c r="AC184" s="10">
        <f>3/24000000*OO[[#This Row],[85 (29JUN1985 12:00:00)-Water Temperature (C)]]*OO[[#This Row],[27]]</f>
        <v>3.4229430265E-6</v>
      </c>
      <c r="AD184" s="10">
        <f>3/24000000*OO[[#This Row],[86 (29JUN1985 15:00:00)-Water Temperature (C)]]*OO[[#This Row],[28]]</f>
        <v>3.0417878837500003E-6</v>
      </c>
      <c r="AE184" s="10">
        <f>3/24000000*OO[[#This Row],[88 (29JUN1985 21:00:00)-Water Temperature (C)]]*OO[[#This Row],[30]]</f>
        <v>2.4264481299479999E-6</v>
      </c>
      <c r="AF184" s="10">
        <f>3/24000000*OO[[#This Row],[88 (29JUN1985 21:00:00)-Water Temperature (C)]]*OO[[#This Row],[30]]</f>
        <v>2.4264481299479999E-6</v>
      </c>
      <c r="AG184" s="10">
        <f>3/24000000*OO[[#This Row],[89 (30JUN1985 00:00:00)-Water Temperature (C)]]*OO[[#This Row],[31]]</f>
        <v>2.15073473379125E-6</v>
      </c>
      <c r="AH184" s="10">
        <f>3/24000000*OO[[#This Row],[90 (30JUN1985 03:00:00)-Water Temperature (C)]]*OO[[#This Row],[32]]</f>
        <v>1.9081706072714999E-6</v>
      </c>
      <c r="AI184" s="10">
        <f>3/24000000*OO[[#This Row],[91 (30JUN1985 06:00:00)-Water Temperature (C)]]*OO[[#This Row],[33]]</f>
        <v>1.6991756883075001E-6</v>
      </c>
      <c r="AJ184" s="10">
        <f>3/24000000*OO[[#This Row],[92 (30JUN1985 09:00:00)-Water Temperature (C)]]*OO[[#This Row],[34]]</f>
        <v>1.5432651381600001E-6</v>
      </c>
      <c r="AK184" s="10">
        <f>3/24000000*OO[[#This Row],[93 (30JUN1985 12:00:00)-Water Temperature (C)]]*OO[[#This Row],[35]]</f>
        <v>1.4296705499353749E-6</v>
      </c>
      <c r="AL184" s="10">
        <f>3/24000000*OO[[#This Row],[94 (30JUN1985 15:00:00)-Water Temperature (C)]]*OO[[#This Row],[36]]</f>
        <v>1.3459402556992502E-6</v>
      </c>
      <c r="AM184" s="10">
        <f>3/24000000*OO[[#This Row],[95 (30JUN1985 18:00:00)-Water Temperature (C)]]*OO[[#This Row],[37]]</f>
        <v>1.2730639213244998E-6</v>
      </c>
      <c r="AN184" s="10">
        <f>3/24000000*OO[[#This Row],[96 (30JUN1985 21:00:00)-Water Temperature (C)]]*OO[[#This Row],[38]]</f>
        <v>1.1922125535678749E-6</v>
      </c>
      <c r="AO184" s="10">
        <f>3/24000000*OO[[#This Row],[97 (01JUL1985 00:00:00)-Water Temperature (C)]]*OO[[#This Row],[39]]</f>
        <v>1.1113965488569998E-6</v>
      </c>
      <c r="AP184" s="10">
        <f>3/24000000*OO[[#This Row],[98 (01JUL1985 03:00:00)-Water Temperature (C)]]*OO[[#This Row],[40]]</f>
        <v>1.0324413858026249E-6</v>
      </c>
      <c r="AQ184" s="10">
        <f>3/24000000*OO[[#This Row],[99 (01JUL1985 06:00:00)-Water Temperature (C)]]*OO[[#This Row],[41]]</f>
        <v>9.5570699258999992E-7</v>
      </c>
      <c r="AR184" s="10">
        <f>3/24000000*OO[[#This Row],[100 (01JUL1985 09:00:00)-Water Temperature (C)]]*OO[[#This Row],[42]]</f>
        <v>9.0045645147124995E-7</v>
      </c>
      <c r="AS184" s="10">
        <f>3/24000000*OO[[#This Row],[101 (01JUL1985 12:00:00)-Water Temperature (C)]]*OO[[#This Row],[43]]</f>
        <v>8.5498567756449992E-7</v>
      </c>
      <c r="AT184" s="10">
        <f>3/24000000*OO[[#This Row],[102 (01JUL1985 15:00:00)-Water Temperature (C)]]*OO[[#This Row],[44]]</f>
        <v>8.12068751844E-7</v>
      </c>
      <c r="AU184" s="10">
        <f>3/24000000*OO[[#This Row],[103 (01JUL1985 18:00:00)-Water Temperature (C)]]*OO[[#This Row],[45]]</f>
        <v>7.7694850974187499E-7</v>
      </c>
      <c r="AV184" s="10">
        <f>3/24000000*OO[[#This Row],[104 (01JUL1985 21:00:00)-Water Temperature (C)]]*OO[[#This Row],[46]]</f>
        <v>7.4276434223049994E-7</v>
      </c>
      <c r="AW184" s="10">
        <f>3/24000000*OO[[#This Row],[105 (02JUL1985 00:00:00)-Water Temperature (C)]]*OO[[#This Row],[47]]</f>
        <v>7.1734730608362499E-7</v>
      </c>
      <c r="AX184" s="10">
        <f>3/24000000*OO[[#This Row],[106 (02JUL1985 03:00:00)-Water Temperature (C)]]*OO[[#This Row],[48]]</f>
        <v>6.8863866881512505E-7</v>
      </c>
      <c r="AY184" s="10">
        <f>3/24000000*OO[[#This Row],[107 (02JUL1985 06:00:00)-Water Temperature (C)]]*OO[[#This Row],[49]]</f>
        <v>6.5632170858799994E-7</v>
      </c>
      <c r="AZ184" s="10">
        <f>3/24000000*OO[[#This Row],[108 (02JUL1985 09:00:00)-Water Temperature (C)]]*OO[[#This Row],[50]]</f>
        <v>6.1815583095524991E-7</v>
      </c>
      <c r="BA184" s="10">
        <f>3/24000000*OO[[#This Row],[109 (02JUL1985 12:00:00)-Water Temperature (C)]]*OO[[#This Row],[51]]</f>
        <v>5.9019392692012498E-7</v>
      </c>
      <c r="BB184" s="10">
        <f>3/24000000*OO[[#This Row],[110 (02JUL1985 15:00:00)-Water Temperature (C)]]*OO[[#This Row],[52]]</f>
        <v>5.7612964377600006E-7</v>
      </c>
      <c r="BC184" s="10">
        <f>3/24000000*OO[[#This Row],[111 (02JUL1985 18:00:00)-Water Temperature (C)]]*OO[[#This Row],[53]]</f>
        <v>5.7090586881899998E-7</v>
      </c>
      <c r="BD184" s="10">
        <f>3/24000000*OO[[#This Row],[112 (02JUL1985 21:00:00)-Water Temperature (C)]]*OO[[#This Row],[54]]</f>
        <v>5.58000930269125E-7</v>
      </c>
      <c r="BE184" s="10">
        <f>3/24000000*OO[[#This Row],[113 (03JUL1985 00:00:00)-Water Temperature (C)]]*OO[[#This Row],[55]]</f>
        <v>5.36613807012E-7</v>
      </c>
      <c r="BF184" s="10">
        <f>3/24000000*OO[[#This Row],[114 (03JUL1985 03:00:00)-Water Temperature (C)]]*OO[[#This Row],[56]]</f>
        <v>5.1436603722937498E-7</v>
      </c>
      <c r="BG184" s="10">
        <f>3/24000000*OO[[#This Row],[115 (03JUL1985 06:00:00)-Water Temperature (C)]]*OO[[#This Row],[57]]</f>
        <v>4.8990347349124995E-7</v>
      </c>
      <c r="BH184" s="10">
        <f>3/24000000*OO[[#This Row],[116 (03JUL1985 09:00:00)-Water Temperature (C)]]*OO[[#This Row],[58]]</f>
        <v>4.7332359191837494E-7</v>
      </c>
      <c r="BI184" s="10">
        <f>3/24000000*OO[[#This Row],[117 (03JUL1985 12:00:00)-Water Temperature (C)]]*OO[[#This Row],[59]]</f>
        <v>4.61002450173375E-7</v>
      </c>
      <c r="BJ184" s="10">
        <f>3/24000000*OO[[#This Row],[118 (03JUL1985 15:00:00)-Water Temperature (C)]]*OO[[#This Row],[60]]</f>
        <v>4.5126675933E-7</v>
      </c>
      <c r="BK184" s="10">
        <f>3/24000000*OO[[#This Row],[119 (03JUL1985 18:00:00)-Water Temperature (C)]]*OO[[#This Row],[61]]</f>
        <v>4.4234806959000003E-7</v>
      </c>
      <c r="BL184" s="10">
        <f>3/24000000*OO[[#This Row],[120 (03JUL1985 21:00:00)-Water Temperature (C)]]*OO[[#This Row],[62]]</f>
        <v>4.2919606559375E-7</v>
      </c>
      <c r="BM184" s="10">
        <f>3/24000000*OO[[#This Row],[121 (04JUL1985 00:00:00)-Water Temperature (C)]]*OO[[#This Row],[63]]</f>
        <v>4.1407061187899996E-7</v>
      </c>
      <c r="BN184" s="10">
        <f>3/24000000*OO[[#This Row],[122 (04JUL1985 03:00:00)-Water Temperature (C)]]*OO[[#This Row],[64]]</f>
        <v>4.0010010627400002E-7</v>
      </c>
      <c r="BO184" s="10">
        <f>3/24000000*OO[[#This Row],[123 (04JUL1985 06:00:00)-Water Temperature (C)]]*OO[[#This Row],[65]]</f>
        <v>3.8482721003124999E-7</v>
      </c>
      <c r="BP184" s="10">
        <f>3/24000000*OO[[#This Row],[124 (04JUL1985 09:00:00)-Water Temperature (C)]]*OO[[#This Row],[66]]</f>
        <v>3.7751130840149995E-7</v>
      </c>
      <c r="BQ184" s="10">
        <f>3/24000000*OO[[#This Row],[125 (04JUL1985 12:00:00)-Water Temperature (C)]]*OO[[#This Row],[67]]</f>
        <v>3.7036243571250001E-7</v>
      </c>
      <c r="BR184" s="10">
        <f>3/24000000*OO[[#This Row],[126 (04JUL1985 15:00:00)-Water Temperature (C)]]*OO[[#This Row],[68]]</f>
        <v>3.6198470082474996E-7</v>
      </c>
      <c r="BS184" s="10">
        <f>3/24000000*OO[[#This Row],[127 (04JUL1985 18:00:00)-Water Temperature (C)]]*OO[[#This Row],[69]]</f>
        <v>3.5343962373750002E-7</v>
      </c>
      <c r="BT184" s="10">
        <f>3/24000000*OO[[#This Row],[128 (04JUL1985 21:00:00)-Water Temperature (C)]]*OO[[#This Row],[70]]</f>
        <v>3.4455143839249995E-7</v>
      </c>
      <c r="BU184" s="10">
        <f>3/24000000*OO[[#This Row],[129 (05JUL1985 00:00:00)-Water Temperature (C)]]*OO[[#This Row],[71]]</f>
        <v>3.3305784689249994E-7</v>
      </c>
      <c r="BV184" s="10">
        <f>3/24000000*OO[[#This Row],[130 (05JUL1985 03:00:00)-Water Temperature (C)]]*OO[[#This Row],[72]]</f>
        <v>3.2214113806499998E-7</v>
      </c>
      <c r="BW184" s="10">
        <f>3/24000000*OO[[#This Row],[131 (05JUL1985 06:00:00)-Water Temperature (C)]]*OO[[#This Row],[73]]</f>
        <v>3.0933076946924997E-7</v>
      </c>
      <c r="BX184" s="10">
        <f>3/24000000*OO[[#This Row],[132 (05JUL1985 09:00:00)-Water Temperature (C)]]*OO[[#This Row],[74]]</f>
        <v>3.0170877158125E-7</v>
      </c>
      <c r="BY184" s="10">
        <f>3/24000000*OO[[#This Row],[133 (05JUL1985 12:00:00)-Water Temperature (C)]]*OO[[#This Row],[75]]</f>
        <v>2.9650712872462494E-7</v>
      </c>
      <c r="BZ184" s="10">
        <f>3/24000000*OO[[#This Row],[134 (05JUL1985 15:00:00)-Water Temperature (C)]]*OO[[#This Row],[76]]</f>
        <v>2.9398983095050005E-7</v>
      </c>
      <c r="CA184" s="10">
        <f>3/24000000*OO[[#This Row],[135 (05JUL1985 18:00:00)-Water Temperature (C)]]*OO[[#This Row],[77]]</f>
        <v>2.9188382469224995E-7</v>
      </c>
      <c r="CB184" s="10">
        <f>3/24000000*OO[[#This Row],[136 (05JUL1985 21:00:00)-Water Temperature (C)]]*OO[[#This Row],[78]]</f>
        <v>2.8550967192539995E-7</v>
      </c>
      <c r="CC184" s="10">
        <f>3/24000000*OO[[#This Row],[137 (06JUL1985 00:00:00)-Water Temperature (C)]]*OO[[#This Row],[79]]</f>
        <v>2.7606032194125001E-7</v>
      </c>
      <c r="CD184" s="10">
        <f>3/24000000*OO[[#This Row],[138 (06JUL1985 03:00:00)-Water Temperature (C)]]*OO[[#This Row],[80]]</f>
        <v>2.6592867970793751E-7</v>
      </c>
      <c r="CE184" s="10">
        <f>3/24000000*OO[[#This Row],[139 (06JUL1985 06:00:00)-Water Temperature (C)]]*OO[[#This Row],[81]]</f>
        <v>2.5458237756650002E-7</v>
      </c>
      <c r="CF184" s="10">
        <f>3/24000000*OO[[#This Row],[140 (06JUL1985 09:00:00)-Water Temperature (C)]]*OO[[#This Row],[82]]</f>
        <v>2.4937824006943748E-7</v>
      </c>
      <c r="CG184" s="10">
        <f>3/24000000*OO[[#This Row],[141 (06JUL1985 12:00:00)-Water Temperature (C)]]*OO[[#This Row],[83]]</f>
        <v>2.4583412029901247E-7</v>
      </c>
      <c r="CH184" s="10">
        <f>3/24000000*OO[[#This Row],[142 (06JUL1985 15:00:00)-Water Temperature (C)]]*OO[[#This Row],[84]]</f>
        <v>2.4348704979101247E-7</v>
      </c>
      <c r="CI184" s="10">
        <f>3/24000000*OO[[#This Row],[143 (06JUL1985 18:00:00)-Water Temperature (C)]]*OO[[#This Row],[85]]</f>
        <v>2.4253203621350002E-7</v>
      </c>
      <c r="CJ184" s="10">
        <f>3/24000000*OO[[#This Row],[144 (06JUL1985 21:00:00)-Water Temperature (C)]]*OO[[#This Row],[86]]</f>
        <v>2.3837073125532502E-7</v>
      </c>
      <c r="CK184" s="10">
        <f>3/24000000*OO[[#This Row],[145 (07JUL1985 00:00:00)-Water Temperature (C)]]*OO[[#This Row],[87]]</f>
        <v>2.3149133342403749E-7</v>
      </c>
      <c r="CL184" s="10">
        <f>3/24000000*OO[[#This Row],[146 (07JUL1985 03:00:00)-Water Temperature (C)]]*OO[[#This Row],[88]]</f>
        <v>2.2318990016407498E-7</v>
      </c>
      <c r="CM184" s="10">
        <f>3/24000000*OO[[#This Row],[147 (07JUL1985 06:00:00)-Water Temperature (C)]]*OO[[#This Row],[89]]</f>
        <v>2.1272706137759999E-7</v>
      </c>
      <c r="CN184" s="10">
        <f>3/24000000*OO[[#This Row],[148 (07JUL1985 09:00:00)-Water Temperature (C)]]*OO[[#This Row],[90]]</f>
        <v>2.0215560290712502E-7</v>
      </c>
      <c r="CO184" s="10">
        <f>3/24000000*OO[[#This Row],[149 (07JUL1985 12:00:00)-Water Temperature (C)]]*OO[[#This Row],[91]]</f>
        <v>1.9413272190324997E-7</v>
      </c>
      <c r="CP184" s="10">
        <f>3/24000000*OO[[#This Row],[150 (07JUL1985 15:00:00)-Water Temperature (C)]]*OO[[#This Row],[92]]</f>
        <v>1.899910628802875E-7</v>
      </c>
      <c r="CQ184" s="10">
        <f>3/24000000*OO[[#This Row],[151 (07JUL1985 18:00:00)-Water Temperature (C)]]*OO[[#This Row],[93]]</f>
        <v>1.85478410200275E-7</v>
      </c>
      <c r="CR184" s="10">
        <f>3/24000000*OO[[#This Row],[152 (07JUL1985 21:00:00)-Water Temperature (C)]]*OO[[#This Row],[94]]</f>
        <v>1.8018258714678748E-7</v>
      </c>
      <c r="CS184" s="10">
        <f>3/24000000*OO[[#This Row],[153 (08JUL1985 00:00:00)-Water Temperature (C)]]*OO[[#This Row],[95]]</f>
        <v>1.7447120567052502E-7</v>
      </c>
      <c r="CT184" s="10">
        <f>3/24000000*OO[[#This Row],[154 (08JUL1985 03:00:00)-Water Temperature (C)]]*OO[[#This Row],[96]]</f>
        <v>1.6861204084134998E-7</v>
      </c>
      <c r="CU184" s="10">
        <f>3/24000000*OO[[#This Row],[155 (08JUL1985 06:00:00)-Water Temperature (C)]]*OO[[#This Row],[97]]</f>
        <v>1.6088153166001251E-7</v>
      </c>
      <c r="CV184" s="10">
        <f>3/24000000*OO[[#This Row],[156 (08JUL1985 09:00:00)-Water Temperature (C)]]*OO[[#This Row],[98]]</f>
        <v>1.5553753374187497E-7</v>
      </c>
      <c r="CW184" s="10">
        <f>3/24000000*OO[[#This Row],[157 (08JUL1985 12:00:00)-Water Temperature (C)]]*OO[[#This Row],[99]]</f>
        <v>1.52507600168E-7</v>
      </c>
    </row>
    <row r="185" spans="1:101" x14ac:dyDescent="0.35">
      <c r="A185" t="s">
        <v>191</v>
      </c>
      <c r="B185">
        <v>857.69500000000005</v>
      </c>
      <c r="C185" s="10">
        <f>3/24*OO[[#This Row],[59 (26JUN1985 06:00:00)-Water Temperature (C)]]*OO[[#This Row],[1]]/SUM(OO[1])</f>
        <v>0</v>
      </c>
      <c r="D185" s="10">
        <f>3/24*OO[[#This Row],[60 (26JUN1985 09:00:00)-Water Temperature (C)]]*OO[[#This Row],[2]]/SUM(OO[2])</f>
        <v>0</v>
      </c>
      <c r="E185" s="10">
        <f>3/24*OO[[#This Row],[61 (26JUN1985 12:00:00)-Water Temperature (C)]]*OO[[#This Row],[3]]/SUM(OO[3])</f>
        <v>0</v>
      </c>
      <c r="F185" s="10">
        <f>3/24*OO[[#This Row],[62 (26JUN1985 15:00:00)-Water Temperature (C)]]*OO[[#This Row],[4]]/SUM(OO[4])</f>
        <v>0</v>
      </c>
      <c r="G185" s="10">
        <f>3/24*OO[[#This Row],[63 (26JUN1985 18:00:00)-Water Temperature (C)]]*OO[[#This Row],[5]]/SUM(OO[5])</f>
        <v>0</v>
      </c>
      <c r="H185" s="10">
        <f>3/24*OO[[#This Row],[64 (26JUN1985 21:00:00)-Water Temperature (C)]]*OO[[#This Row],[6]]/SUM(OO[6])</f>
        <v>1.295195186255399E-43</v>
      </c>
      <c r="I185" s="10">
        <f>3/24*OO[[#This Row],[65 (27JUN1985 00:00:00)-Water Temperature (C)]]*OO[[#This Row],[7]]/SUM(OO[7])</f>
        <v>7.6090715259325452E-31</v>
      </c>
      <c r="J185" s="10">
        <f>3/24*OO[[#This Row],[66 (27JUN1985 03:00:00)-Water Temperature (C)]]*OO[[#This Row],[8]]/SUM(OO[8])</f>
        <v>6.7806369555297657E-19</v>
      </c>
      <c r="K185" s="10">
        <f>3/24*OO[[#This Row],[67 (27JUN1985 06:00:00)-Water Temperature (C)]]*OO[[#This Row],[9]]/SUM(OO[9])</f>
        <v>9.2887688296378288E-9</v>
      </c>
      <c r="L185" s="10">
        <f>3/24*OO[[#This Row],[68 (27JUN1985 09:00:00)-Water Temperature (C)]]*OO[[#This Row],[10]]/SUM(OO[10])</f>
        <v>2.3732270081664341E-5</v>
      </c>
      <c r="M185" s="10">
        <f>3/24*OO[[#This Row],[69 (27JUN1985 12:00:00)-Water Temperature (C)]]*OO[[#This Row],[11]]/SUM(OO[11])</f>
        <v>2.2360215930616757E-3</v>
      </c>
      <c r="N185" s="10">
        <f>3/24*OO[[#This Row],[70 (27JUN1985 15:00:00)-Water Temperature (C)]]*OO[[#This Row],[12]]/SUM(OO[12])</f>
        <v>2.8194769538641178E-2</v>
      </c>
      <c r="O185" s="10">
        <f>3/24*OO[[#This Row],[71 (27JUN1985 18:00:00)-Water Temperature (C)]]*OO[[#This Row],[13]]/SUM(OO[13])</f>
        <v>8.227870260784298E-2</v>
      </c>
      <c r="P185" s="10">
        <f>3/24*OO[[#This Row],[72 (27JUN1985 21:00:00)-Water Temperature (C)]]*OO[[#This Row],[14]]/SUM(OO[14])</f>
        <v>7.660462808652907E-2</v>
      </c>
      <c r="Q185" s="10">
        <f>3/24*OO[[#This Row],[73 (28JUN1985 00:00:00)-Water Temperature (C)]]*OO[[#This Row],[15]]/SUM(OO[15])</f>
        <v>2.8673456445641496E-2</v>
      </c>
      <c r="R185" s="10">
        <f>3/24*OO[[#This Row],[74 (28JUN1985 03:00:00)-Water Temperature (C)]]*OO[[#This Row],[16]]/SUM(OO[16])</f>
        <v>5.1588113803542794E-3</v>
      </c>
      <c r="S185" s="10">
        <f>3/24*OO[[#This Row],[75 (28JUN1985 06:00:00)-Water Temperature (C)]]*OO[[#This Row],[17]]/SUM(OO[17])</f>
        <v>5.2171262152221609E-4</v>
      </c>
      <c r="T185" s="10">
        <f>3/24*OO[[#This Row],[76 (28JUN1985 09:00:00)-Water Temperature (C)]]*OO[[#This Row],[18]]/SUM(OO[18])</f>
        <v>4.6524194895470643E-5</v>
      </c>
      <c r="U185" s="10">
        <f>3/24*OO[[#This Row],[77 (28JUN1985 12:00:00)-Water Temperature (C)]]*OO[[#This Row],[19]]/SUM(OO[19])</f>
        <v>1.4779980941339184E-5</v>
      </c>
      <c r="V185" s="10">
        <f>3/24000000*OO[[#This Row],[78 (28JUN1985 15:00:00)-Water Temperature (C)]]*OO[[#This Row],[20]]</f>
        <v>1.1495247806391249E-5</v>
      </c>
      <c r="W185" s="10">
        <f>3/24000000*OO[[#This Row],[79 (28JUN1985 18:00:00)-Water Temperature (C)]]*OO[[#This Row],[21]]</f>
        <v>9.7724466002749997E-6</v>
      </c>
      <c r="X185" s="10">
        <f>3/24000000*OO[[#This Row],[80 (28JUN1985 21:00:00)-Water Temperature (C)]]*OO[[#This Row],[22]]</f>
        <v>8.2782312918524996E-6</v>
      </c>
      <c r="Y185" s="10">
        <f>3/24000000*OO[[#This Row],[81 (29JUN1985 00:00:00)-Water Temperature (C)]]*OO[[#This Row],[23]]</f>
        <v>6.9555818747250001E-6</v>
      </c>
      <c r="Z185" s="10">
        <f>3/24000000*OO[[#This Row],[82 (29JUN1985 03:00:00)-Water Temperature (C)]]*OO[[#This Row],[24]]</f>
        <v>5.84133923621625E-6</v>
      </c>
      <c r="AA185" s="10">
        <f>3/24000000*OO[[#This Row],[83 (29JUN1985 06:00:00)-Water Temperature (C)]]*OO[[#This Row],[25]]</f>
        <v>4.9066901523749991E-6</v>
      </c>
      <c r="AB185" s="10">
        <f>3/24000000*OO[[#This Row],[84 (29JUN1985 09:00:00)-Water Temperature (C)]]*OO[[#This Row],[26]]</f>
        <v>4.2349087065749998E-6</v>
      </c>
      <c r="AC185" s="10">
        <f>3/24000000*OO[[#This Row],[85 (29JUN1985 12:00:00)-Water Temperature (C)]]*OO[[#This Row],[27]]</f>
        <v>3.7073359739324998E-6</v>
      </c>
      <c r="AD185" s="10">
        <f>3/24000000*OO[[#This Row],[86 (29JUN1985 15:00:00)-Water Temperature (C)]]*OO[[#This Row],[28]]</f>
        <v>3.2889827673374999E-6</v>
      </c>
      <c r="AE185" s="10">
        <f>3/24000000*OO[[#This Row],[88 (29JUN1985 21:00:00)-Water Temperature (C)]]*OO[[#This Row],[30]]</f>
        <v>2.6176936253091247E-6</v>
      </c>
      <c r="AF185" s="10">
        <f>3/24000000*OO[[#This Row],[88 (29JUN1985 21:00:00)-Water Temperature (C)]]*OO[[#This Row],[30]]</f>
        <v>2.6176936253091247E-6</v>
      </c>
      <c r="AG185" s="10">
        <f>3/24000000*OO[[#This Row],[89 (30JUN1985 00:00:00)-Water Temperature (C)]]*OO[[#This Row],[31]]</f>
        <v>2.3196863736135E-6</v>
      </c>
      <c r="AH185" s="10">
        <f>3/24000000*OO[[#This Row],[90 (30JUN1985 03:00:00)-Water Temperature (C)]]*OO[[#This Row],[32]]</f>
        <v>2.0582229079552497E-6</v>
      </c>
      <c r="AI185" s="10">
        <f>3/24000000*OO[[#This Row],[91 (30JUN1985 06:00:00)-Water Temperature (C)]]*OO[[#This Row],[33]]</f>
        <v>1.8324595440645001E-6</v>
      </c>
      <c r="AJ185" s="10">
        <f>3/24000000*OO[[#This Row],[92 (30JUN1985 09:00:00)-Water Temperature (C)]]*OO[[#This Row],[34]]</f>
        <v>1.66390937214075E-6</v>
      </c>
      <c r="AK185" s="10">
        <f>3/24000000*OO[[#This Row],[93 (30JUN1985 12:00:00)-Water Temperature (C)]]*OO[[#This Row],[35]]</f>
        <v>1.5399454428373748E-6</v>
      </c>
      <c r="AL185" s="10">
        <f>3/24000000*OO[[#This Row],[94 (30JUN1985 15:00:00)-Water Temperature (C)]]*OO[[#This Row],[36]]</f>
        <v>1.4474258855539997E-6</v>
      </c>
      <c r="AM185" s="10">
        <f>3/24000000*OO[[#This Row],[95 (30JUN1985 18:00:00)-Water Temperature (C)]]*OO[[#This Row],[37]]</f>
        <v>1.3682309050000001E-6</v>
      </c>
      <c r="AN185" s="10">
        <f>3/24000000*OO[[#This Row],[96 (30JUN1985 21:00:00)-Water Temperature (C)]]*OO[[#This Row],[38]]</f>
        <v>1.2800118079717501E-6</v>
      </c>
      <c r="AO185" s="10">
        <f>3/24000000*OO[[#This Row],[97 (01JUL1985 00:00:00)-Water Temperature (C)]]*OO[[#This Row],[39]]</f>
        <v>1.1931805501770001E-6</v>
      </c>
      <c r="AP185" s="10">
        <f>3/24000000*OO[[#This Row],[98 (01JUL1985 03:00:00)-Water Temperature (C)]]*OO[[#This Row],[40]]</f>
        <v>1.1091512673614999E-6</v>
      </c>
      <c r="AQ185" s="10">
        <f>3/24000000*OO[[#This Row],[99 (01JUL1985 06:00:00)-Water Temperature (C)]]*OO[[#This Row],[41]]</f>
        <v>1.0273234557461248E-6</v>
      </c>
      <c r="AR185" s="10">
        <f>3/24000000*OO[[#This Row],[100 (01JUL1985 09:00:00)-Water Temperature (C)]]*OO[[#This Row],[42]]</f>
        <v>9.6787463034675005E-7</v>
      </c>
      <c r="AS185" s="10">
        <f>3/24000000*OO[[#This Row],[101 (01JUL1985 12:00:00)-Water Temperature (C)]]*OO[[#This Row],[43]]</f>
        <v>9.1857205947799981E-7</v>
      </c>
      <c r="AT185" s="10">
        <f>3/24000000*OO[[#This Row],[102 (01JUL1985 15:00:00)-Water Temperature (C)]]*OO[[#This Row],[44]]</f>
        <v>8.7155051572037485E-7</v>
      </c>
      <c r="AU185" s="10">
        <f>3/24000000*OO[[#This Row],[103 (01JUL1985 18:00:00)-Water Temperature (C)]]*OO[[#This Row],[45]]</f>
        <v>8.3306806931149988E-7</v>
      </c>
      <c r="AV185" s="10">
        <f>3/24000000*OO[[#This Row],[104 (01JUL1985 21:00:00)-Water Temperature (C)]]*OO[[#This Row],[46]]</f>
        <v>7.9546823684999991E-7</v>
      </c>
      <c r="AW185" s="10">
        <f>3/24000000*OO[[#This Row],[105 (02JUL1985 00:00:00)-Water Temperature (C)]]*OO[[#This Row],[47]]</f>
        <v>7.6818284244299995E-7</v>
      </c>
      <c r="AX185" s="10">
        <f>3/24000000*OO[[#This Row],[106 (02JUL1985 03:00:00)-Water Temperature (C)]]*OO[[#This Row],[48]]</f>
        <v>7.37833415538E-7</v>
      </c>
      <c r="AY185" s="10">
        <f>3/24000000*OO[[#This Row],[107 (02JUL1985 06:00:00)-Water Temperature (C)]]*OO[[#This Row],[49]]</f>
        <v>7.038280148759999E-7</v>
      </c>
      <c r="AZ185" s="10">
        <f>3/24000000*OO[[#This Row],[108 (02JUL1985 09:00:00)-Water Temperature (C)]]*OO[[#This Row],[50]]</f>
        <v>6.6366758266499988E-7</v>
      </c>
      <c r="BA185" s="10">
        <f>3/24000000*OO[[#This Row],[109 (02JUL1985 12:00:00)-Water Temperature (C)]]*OO[[#This Row],[51]]</f>
        <v>6.3324681196837498E-7</v>
      </c>
      <c r="BB185" s="10">
        <f>3/24000000*OO[[#This Row],[110 (02JUL1985 15:00:00)-Water Temperature (C)]]*OO[[#This Row],[52]]</f>
        <v>6.1748492436925E-7</v>
      </c>
      <c r="BC185" s="10">
        <f>3/24000000*OO[[#This Row],[111 (02JUL1985 18:00:00)-Water Temperature (C)]]*OO[[#This Row],[53]]</f>
        <v>6.1092290724262499E-7</v>
      </c>
      <c r="BD185" s="10">
        <f>3/24000000*OO[[#This Row],[112 (02JUL1985 21:00:00)-Water Temperature (C)]]*OO[[#This Row],[54]]</f>
        <v>5.9719878842900008E-7</v>
      </c>
      <c r="BE185" s="10">
        <f>3/24000000*OO[[#This Row],[113 (03JUL1985 00:00:00)-Water Temperature (C)]]*OO[[#This Row],[55]]</f>
        <v>5.7427517536874997E-7</v>
      </c>
      <c r="BF185" s="10">
        <f>3/24000000*OO[[#This Row],[114 (03JUL1985 03:00:00)-Water Temperature (C)]]*OO[[#This Row],[56]]</f>
        <v>5.5071365258749999E-7</v>
      </c>
      <c r="BG185" s="10">
        <f>3/24000000*OO[[#This Row],[115 (03JUL1985 06:00:00)-Water Temperature (C)]]*OO[[#This Row],[57]]</f>
        <v>5.2521114231950002E-7</v>
      </c>
      <c r="BH185" s="10">
        <f>3/24000000*OO[[#This Row],[116 (03JUL1985 09:00:00)-Water Temperature (C)]]*OO[[#This Row],[58]]</f>
        <v>5.0735896721850001E-7</v>
      </c>
      <c r="BI185" s="10">
        <f>3/24000000*OO[[#This Row],[117 (03JUL1985 12:00:00)-Water Temperature (C)]]*OO[[#This Row],[59]]</f>
        <v>4.9414778443075E-7</v>
      </c>
      <c r="BJ185" s="10">
        <f>3/24000000*OO[[#This Row],[118 (03JUL1985 15:00:00)-Water Temperature (C)]]*OO[[#This Row],[60]]</f>
        <v>4.8331003082812501E-7</v>
      </c>
      <c r="BK185" s="10">
        <f>3/24000000*OO[[#This Row],[119 (03JUL1985 18:00:00)-Water Temperature (C)]]*OO[[#This Row],[61]]</f>
        <v>4.7348714406875001E-7</v>
      </c>
      <c r="BL185" s="10">
        <f>3/24000000*OO[[#This Row],[120 (03JUL1985 21:00:00)-Water Temperature (C)]]*OO[[#This Row],[62]]</f>
        <v>4.5931003782562501E-7</v>
      </c>
      <c r="BM185" s="10">
        <f>3/24000000*OO[[#This Row],[121 (04JUL1985 00:00:00)-Water Temperature (C)]]*OO[[#This Row],[63]]</f>
        <v>4.4322973914799999E-7</v>
      </c>
      <c r="BN185" s="10">
        <f>3/24000000*OO[[#This Row],[122 (04JUL1985 03:00:00)-Water Temperature (C)]]*OO[[#This Row],[64]]</f>
        <v>4.284081519165E-7</v>
      </c>
      <c r="BO185" s="10">
        <f>3/24000000*OO[[#This Row],[123 (04JUL1985 06:00:00)-Water Temperature (C)]]*OO[[#This Row],[65]]</f>
        <v>4.1228358510075003E-7</v>
      </c>
      <c r="BP185" s="10">
        <f>3/24000000*OO[[#This Row],[124 (04JUL1985 09:00:00)-Water Temperature (C)]]*OO[[#This Row],[66]]</f>
        <v>4.0465412210599996E-7</v>
      </c>
      <c r="BQ185" s="10">
        <f>3/24000000*OO[[#This Row],[125 (04JUL1985 12:00:00)-Water Temperature (C)]]*OO[[#This Row],[67]]</f>
        <v>3.9670840001749994E-7</v>
      </c>
      <c r="BR185" s="10">
        <f>3/24000000*OO[[#This Row],[126 (04JUL1985 15:00:00)-Water Temperature (C)]]*OO[[#This Row],[68]]</f>
        <v>3.8792284456299997E-7</v>
      </c>
      <c r="BS185" s="10">
        <f>3/24000000*OO[[#This Row],[127 (04JUL1985 18:00:00)-Water Temperature (C)]]*OO[[#This Row],[69]]</f>
        <v>3.78332855406E-7</v>
      </c>
      <c r="BT185" s="10">
        <f>3/24000000*OO[[#This Row],[128 (04JUL1985 21:00:00)-Water Temperature (C)]]*OO[[#This Row],[70]]</f>
        <v>3.6856190651400002E-7</v>
      </c>
      <c r="BU185" s="10">
        <f>3/24000000*OO[[#This Row],[129 (05JUL1985 00:00:00)-Water Temperature (C)]]*OO[[#This Row],[71]]</f>
        <v>3.5644904809999995E-7</v>
      </c>
      <c r="BV185" s="10">
        <f>3/24000000*OO[[#This Row],[130 (05JUL1985 03:00:00)-Water Temperature (C)]]*OO[[#This Row],[72]]</f>
        <v>3.4487821681625001E-7</v>
      </c>
      <c r="BW185" s="10">
        <f>3/24000000*OO[[#This Row],[131 (05JUL1985 06:00:00)-Water Temperature (C)]]*OO[[#This Row],[73]]</f>
        <v>3.3140855785937499E-7</v>
      </c>
      <c r="BX185" s="10">
        <f>3/24000000*OO[[#This Row],[132 (05JUL1985 09:00:00)-Water Temperature (C)]]*OO[[#This Row],[74]]</f>
        <v>3.2319317211524999E-7</v>
      </c>
      <c r="BY185" s="10">
        <f>3/24000000*OO[[#This Row],[133 (05JUL1985 12:00:00)-Water Temperature (C)]]*OO[[#This Row],[75]]</f>
        <v>3.17597217303625E-7</v>
      </c>
      <c r="BZ185" s="10">
        <f>3/24000000*OO[[#This Row],[134 (05JUL1985 15:00:00)-Water Temperature (C)]]*OO[[#This Row],[76]]</f>
        <v>3.1470647889999995E-7</v>
      </c>
      <c r="CA185" s="10">
        <f>3/24000000*OO[[#This Row],[135 (05JUL1985 18:00:00)-Water Temperature (C)]]*OO[[#This Row],[77]]</f>
        <v>3.1228967663449998E-7</v>
      </c>
      <c r="CB185" s="10">
        <f>3/24000000*OO[[#This Row],[136 (05JUL1985 21:00:00)-Water Temperature (C)]]*OO[[#This Row],[78]]</f>
        <v>3.0539844627749995E-7</v>
      </c>
      <c r="CC185" s="10">
        <f>3/24000000*OO[[#This Row],[137 (06JUL1985 00:00:00)-Water Temperature (C)]]*OO[[#This Row],[79]]</f>
        <v>2.9536338018949996E-7</v>
      </c>
      <c r="CD185" s="10">
        <f>3/24000000*OO[[#This Row],[138 (06JUL1985 03:00:00)-Water Temperature (C)]]*OO[[#This Row],[80]]</f>
        <v>2.8480923209879992E-7</v>
      </c>
      <c r="CE185" s="10">
        <f>3/24000000*OO[[#This Row],[139 (06JUL1985 06:00:00)-Water Temperature (C)]]*OO[[#This Row],[81]]</f>
        <v>2.7293203498919998E-7</v>
      </c>
      <c r="CF185" s="10">
        <f>3/24000000*OO[[#This Row],[140 (06JUL1985 09:00:00)-Water Temperature (C)]]*OO[[#This Row],[82]]</f>
        <v>2.6726691303324997E-7</v>
      </c>
      <c r="CG185" s="10">
        <f>3/24000000*OO[[#This Row],[141 (06JUL1985 12:00:00)-Water Temperature (C)]]*OO[[#This Row],[83]]</f>
        <v>2.6346058680139996E-7</v>
      </c>
      <c r="CH185" s="10">
        <f>3/24000000*OO[[#This Row],[142 (06JUL1985 15:00:00)-Water Temperature (C)]]*OO[[#This Row],[84]]</f>
        <v>2.6073839849564996E-7</v>
      </c>
      <c r="CI185" s="10">
        <f>3/24000000*OO[[#This Row],[143 (06JUL1985 18:00:00)-Water Temperature (C)]]*OO[[#This Row],[85]]</f>
        <v>2.5959224385347505E-7</v>
      </c>
      <c r="CJ185" s="10">
        <f>3/24000000*OO[[#This Row],[144 (06JUL1985 21:00:00)-Water Temperature (C)]]*OO[[#This Row],[86]]</f>
        <v>2.548442449786875E-7</v>
      </c>
      <c r="CK185" s="10">
        <f>3/24000000*OO[[#This Row],[145 (07JUL1985 00:00:00)-Water Temperature (C)]]*OO[[#This Row],[87]]</f>
        <v>2.4770281918545001E-7</v>
      </c>
      <c r="CL185" s="10">
        <f>3/24000000*OO[[#This Row],[146 (07JUL1985 03:00:00)-Water Temperature (C)]]*OO[[#This Row],[88]]</f>
        <v>2.3903725798575E-7</v>
      </c>
      <c r="CM185" s="10">
        <f>3/24000000*OO[[#This Row],[147 (07JUL1985 06:00:00)-Water Temperature (C)]]*OO[[#This Row],[89]]</f>
        <v>2.2802564186324998E-7</v>
      </c>
      <c r="CN185" s="10">
        <f>3/24000000*OO[[#This Row],[148 (07JUL1985 09:00:00)-Water Temperature (C)]]*OO[[#This Row],[90]]</f>
        <v>2.1688920658279997E-7</v>
      </c>
      <c r="CO185" s="10">
        <f>3/24000000*OO[[#This Row],[149 (07JUL1985 12:00:00)-Water Temperature (C)]]*OO[[#This Row],[91]]</f>
        <v>2.0813716171143749E-7</v>
      </c>
      <c r="CP185" s="10">
        <f>3/24000000*OO[[#This Row],[150 (07JUL1985 15:00:00)-Water Temperature (C)]]*OO[[#This Row],[92]]</f>
        <v>2.0349893052206248E-7</v>
      </c>
      <c r="CQ185" s="10">
        <f>3/24000000*OO[[#This Row],[151 (07JUL1985 18:00:00)-Water Temperature (C)]]*OO[[#This Row],[93]]</f>
        <v>1.9854267504217501E-7</v>
      </c>
      <c r="CR185" s="10">
        <f>3/24000000*OO[[#This Row],[152 (07JUL1985 21:00:00)-Water Temperature (C)]]*OO[[#This Row],[94]]</f>
        <v>1.9280430724214998E-7</v>
      </c>
      <c r="CS185" s="10">
        <f>3/24000000*OO[[#This Row],[153 (08JUL1985 00:00:00)-Water Temperature (C)]]*OO[[#This Row],[95]]</f>
        <v>1.86687720668025E-7</v>
      </c>
      <c r="CT185" s="10">
        <f>3/24000000*OO[[#This Row],[154 (08JUL1985 03:00:00)-Water Temperature (C)]]*OO[[#This Row],[96]]</f>
        <v>1.804869098835E-7</v>
      </c>
      <c r="CU185" s="10">
        <f>3/24000000*OO[[#This Row],[155 (08JUL1985 06:00:00)-Water Temperature (C)]]*OO[[#This Row],[97]]</f>
        <v>1.724363027251375E-7</v>
      </c>
      <c r="CV185" s="10">
        <f>3/24000000*OO[[#This Row],[156 (08JUL1985 09:00:00)-Water Temperature (C)]]*OO[[#This Row],[98]]</f>
        <v>1.6675809501194998E-7</v>
      </c>
      <c r="CW185" s="10">
        <f>3/24000000*OO[[#This Row],[157 (08JUL1985 12:00:00)-Water Temperature (C)]]*OO[[#This Row],[99]]</f>
        <v>1.6339534266755001E-7</v>
      </c>
    </row>
    <row r="186" spans="1:101" x14ac:dyDescent="0.35">
      <c r="A186" t="s">
        <v>192</v>
      </c>
      <c r="B186">
        <v>886.58399999999995</v>
      </c>
      <c r="C186" s="10">
        <f>3/24*OO[[#This Row],[59 (26JUN1985 06:00:00)-Water Temperature (C)]]*OO[[#This Row],[1]]/SUM(OO[1])</f>
        <v>0</v>
      </c>
      <c r="D186" s="10">
        <f>3/24*OO[[#This Row],[60 (26JUN1985 09:00:00)-Water Temperature (C)]]*OO[[#This Row],[2]]/SUM(OO[2])</f>
        <v>0</v>
      </c>
      <c r="E186" s="10">
        <f>3/24*OO[[#This Row],[61 (26JUN1985 12:00:00)-Water Temperature (C)]]*OO[[#This Row],[3]]/SUM(OO[3])</f>
        <v>0</v>
      </c>
      <c r="F186" s="10">
        <f>3/24*OO[[#This Row],[62 (26JUN1985 15:00:00)-Water Temperature (C)]]*OO[[#This Row],[4]]/SUM(OO[4])</f>
        <v>0</v>
      </c>
      <c r="G186" s="10">
        <f>3/24*OO[[#This Row],[63 (26JUN1985 18:00:00)-Water Temperature (C)]]*OO[[#This Row],[5]]/SUM(OO[5])</f>
        <v>0</v>
      </c>
      <c r="H186" s="10">
        <f>3/24*OO[[#This Row],[64 (26JUN1985 21:00:00)-Water Temperature (C)]]*OO[[#This Row],[6]]/SUM(OO[6])</f>
        <v>0</v>
      </c>
      <c r="I186" s="10">
        <f>3/24*OO[[#This Row],[65 (27JUN1985 00:00:00)-Water Temperature (C)]]*OO[[#This Row],[7]]/SUM(OO[7])</f>
        <v>1.5674680376585197E-31</v>
      </c>
      <c r="J186" s="10">
        <f>3/24*OO[[#This Row],[66 (27JUN1985 03:00:00)-Water Temperature (C)]]*OO[[#This Row],[8]]/SUM(OO[8])</f>
        <v>1.5031554035743854E-19</v>
      </c>
      <c r="K186" s="10">
        <f>3/24*OO[[#This Row],[67 (27JUN1985 06:00:00)-Water Temperature (C)]]*OO[[#This Row],[9]]/SUM(OO[9])</f>
        <v>4.6905023468690649E-9</v>
      </c>
      <c r="L186" s="10">
        <f>3/24*OO[[#This Row],[68 (27JUN1985 09:00:00)-Water Temperature (C)]]*OO[[#This Row],[10]]/SUM(OO[10])</f>
        <v>1.6612940945364779E-5</v>
      </c>
      <c r="M186" s="10">
        <f>3/24*OO[[#This Row],[69 (27JUN1985 12:00:00)-Water Temperature (C)]]*OO[[#This Row],[11]]/SUM(OO[11])</f>
        <v>1.8570010884395136E-3</v>
      </c>
      <c r="N186" s="10">
        <f>3/24*OO[[#This Row],[70 (27JUN1985 15:00:00)-Water Temperature (C)]]*OO[[#This Row],[12]]/SUM(OO[12])</f>
        <v>2.6574643890769849E-2</v>
      </c>
      <c r="O186" s="10">
        <f>3/24*OO[[#This Row],[71 (27JUN1985 18:00:00)-Water Temperature (C)]]*OO[[#This Row],[13]]/SUM(OO[13])</f>
        <v>8.5896837199438622E-2</v>
      </c>
      <c r="P186" s="10">
        <f>3/24*OO[[#This Row],[72 (27JUN1985 21:00:00)-Water Temperature (C)]]*OO[[#This Row],[14]]/SUM(OO[14])</f>
        <v>8.7093535153927912E-2</v>
      </c>
      <c r="Q186" s="10">
        <f>3/24*OO[[#This Row],[73 (28JUN1985 00:00:00)-Water Temperature (C)]]*OO[[#This Row],[15]]/SUM(OO[15])</f>
        <v>3.5059973516772619E-2</v>
      </c>
      <c r="R186" s="10">
        <f>3/24*OO[[#This Row],[74 (28JUN1985 03:00:00)-Water Temperature (C)]]*OO[[#This Row],[16]]/SUM(OO[16])</f>
        <v>6.7122424560819051E-3</v>
      </c>
      <c r="S186" s="10">
        <f>3/24*OO[[#This Row],[75 (28JUN1985 06:00:00)-Water Temperature (C)]]*OO[[#This Row],[17]]/SUM(OO[17])</f>
        <v>7.1181471997954556E-4</v>
      </c>
      <c r="T186" s="10">
        <f>3/24*OO[[#This Row],[76 (28JUN1985 09:00:00)-Water Temperature (C)]]*OO[[#This Row],[18]]/SUM(OO[18])</f>
        <v>6.1586369632306387E-5</v>
      </c>
      <c r="U186" s="10">
        <f>3/24*OO[[#This Row],[77 (28JUN1985 12:00:00)-Water Temperature (C)]]*OO[[#This Row],[19]]/SUM(OO[19])</f>
        <v>1.6864561550962617E-5</v>
      </c>
      <c r="V186" s="10">
        <f>3/24000000*OO[[#This Row],[78 (28JUN1985 15:00:00)-Water Temperature (C)]]*OO[[#This Row],[20]]</f>
        <v>1.27387887354E-5</v>
      </c>
      <c r="W186" s="10">
        <f>3/24000000*OO[[#This Row],[79 (28JUN1985 18:00:00)-Water Temperature (C)]]*OO[[#This Row],[21]]</f>
        <v>1.0810265040177498E-5</v>
      </c>
      <c r="X186" s="10">
        <f>3/24000000*OO[[#This Row],[80 (28JUN1985 21:00:00)-Water Temperature (C)]]*OO[[#This Row],[22]]</f>
        <v>9.154368193871248E-6</v>
      </c>
      <c r="Y186" s="10">
        <f>3/24000000*OO[[#This Row],[81 (29JUN1985 00:00:00)-Water Temperature (C)]]*OO[[#This Row],[23]]</f>
        <v>7.68972033043625E-6</v>
      </c>
      <c r="Z186" s="10">
        <f>3/24000000*OO[[#This Row],[82 (29JUN1985 03:00:00)-Water Temperature (C)]]*OO[[#This Row],[24]]</f>
        <v>6.4606058299825001E-6</v>
      </c>
      <c r="AA186" s="10">
        <f>3/24000000*OO[[#This Row],[83 (29JUN1985 06:00:00)-Water Temperature (C)]]*OO[[#This Row],[25]]</f>
        <v>5.4268768736949998E-6</v>
      </c>
      <c r="AB186" s="10">
        <f>3/24000000*OO[[#This Row],[84 (29JUN1985 09:00:00)-Water Temperature (C)]]*OO[[#This Row],[26]]</f>
        <v>4.6814695805187494E-6</v>
      </c>
      <c r="AC186" s="10">
        <f>3/24000000*OO[[#This Row],[85 (29JUN1985 12:00:00)-Water Temperature (C)]]*OO[[#This Row],[27]]</f>
        <v>4.0953309144749997E-6</v>
      </c>
      <c r="AD186" s="10">
        <f>3/24000000*OO[[#This Row],[86 (29JUN1985 15:00:00)-Water Temperature (C)]]*OO[[#This Row],[28]]</f>
        <v>3.6279439750400003E-6</v>
      </c>
      <c r="AE186" s="10">
        <f>3/24000000*OO[[#This Row],[88 (29JUN1985 21:00:00)-Water Temperature (C)]]*OO[[#This Row],[30]]</f>
        <v>2.8819618950199998E-6</v>
      </c>
      <c r="AF186" s="10">
        <f>3/24000000*OO[[#This Row],[88 (29JUN1985 21:00:00)-Water Temperature (C)]]*OO[[#This Row],[30]]</f>
        <v>2.8819618950199998E-6</v>
      </c>
      <c r="AG186" s="10">
        <f>3/24000000*OO[[#This Row],[89 (30JUN1985 00:00:00)-Water Temperature (C)]]*OO[[#This Row],[31]]</f>
        <v>2.5531958379824998E-6</v>
      </c>
      <c r="AH186" s="10">
        <f>3/24000000*OO[[#This Row],[90 (30JUN1985 03:00:00)-Water Temperature (C)]]*OO[[#This Row],[32]]</f>
        <v>2.2654599039637499E-6</v>
      </c>
      <c r="AI186" s="10">
        <f>3/24000000*OO[[#This Row],[91 (30JUN1985 06:00:00)-Water Temperature (C)]]*OO[[#This Row],[33]]</f>
        <v>2.0166608008630002E-6</v>
      </c>
      <c r="AJ186" s="10">
        <f>3/24000000*OO[[#This Row],[92 (30JUN1985 09:00:00)-Water Temperature (C)]]*OO[[#This Row],[34]]</f>
        <v>1.8304350012226251E-6</v>
      </c>
      <c r="AK186" s="10">
        <f>3/24000000*OO[[#This Row],[93 (30JUN1985 12:00:00)-Water Temperature (C)]]*OO[[#This Row],[35]]</f>
        <v>1.692697625301E-6</v>
      </c>
      <c r="AL186" s="10">
        <f>3/24000000*OO[[#This Row],[94 (30JUN1985 15:00:00)-Water Temperature (C)]]*OO[[#This Row],[36]]</f>
        <v>1.5887837683387498E-6</v>
      </c>
      <c r="AM186" s="10">
        <f>3/24000000*OO[[#This Row],[95 (30JUN1985 18:00:00)-Water Temperature (C)]]*OO[[#This Row],[37]]</f>
        <v>1.5012083269643752E-6</v>
      </c>
      <c r="AN186" s="10">
        <f>3/24000000*OO[[#This Row],[96 (30JUN1985 21:00:00)-Water Temperature (C)]]*OO[[#This Row],[38]]</f>
        <v>1.4031625226793748E-6</v>
      </c>
      <c r="AO186" s="10">
        <f>3/24000000*OO[[#This Row],[97 (01JUL1985 00:00:00)-Water Temperature (C)]]*OO[[#This Row],[39]]</f>
        <v>1.3077628264855001E-6</v>
      </c>
      <c r="AP186" s="10">
        <f>3/24000000*OO[[#This Row],[98 (01JUL1985 03:00:00)-Water Temperature (C)]]*OO[[#This Row],[40]]</f>
        <v>1.2164314176570001E-6</v>
      </c>
      <c r="AQ186" s="10">
        <f>3/24000000*OO[[#This Row],[99 (01JUL1985 06:00:00)-Water Temperature (C)]]*OO[[#This Row],[41]]</f>
        <v>1.1272398810990001E-6</v>
      </c>
      <c r="AR186" s="10">
        <f>3/24000000*OO[[#This Row],[100 (01JUL1985 09:00:00)-Water Temperature (C)]]*OO[[#This Row],[42]]</f>
        <v>1.0617224235117498E-6</v>
      </c>
      <c r="AS186" s="10">
        <f>3/24000000*OO[[#This Row],[101 (01JUL1985 12:00:00)-Water Temperature (C)]]*OO[[#This Row],[43]]</f>
        <v>1.00723394767875E-6</v>
      </c>
      <c r="AT186" s="10">
        <f>3/24000000*OO[[#This Row],[102 (01JUL1985 15:00:00)-Water Temperature (C)]]*OO[[#This Row],[44]]</f>
        <v>9.5503932390349996E-7</v>
      </c>
      <c r="AU186" s="10">
        <f>3/24000000*OO[[#This Row],[103 (01JUL1985 18:00:00)-Water Temperature (C)]]*OO[[#This Row],[45]]</f>
        <v>9.1215363397687502E-7</v>
      </c>
      <c r="AV186" s="10">
        <f>3/24000000*OO[[#This Row],[104 (01JUL1985 21:00:00)-Water Temperature (C)]]*OO[[#This Row],[46]]</f>
        <v>8.7017940563699989E-7</v>
      </c>
      <c r="AW186" s="10">
        <f>3/24000000*OO[[#This Row],[105 (02JUL1985 00:00:00)-Water Temperature (C)]]*OO[[#This Row],[47]]</f>
        <v>8.3998451292500004E-7</v>
      </c>
      <c r="AX186" s="10">
        <f>3/24000000*OO[[#This Row],[106 (02JUL1985 03:00:00)-Water Temperature (C)]]*OO[[#This Row],[48]]</f>
        <v>8.072772618837499E-7</v>
      </c>
      <c r="AY186" s="10">
        <f>3/24000000*OO[[#This Row],[107 (02JUL1985 06:00:00)-Water Temperature (C)]]*OO[[#This Row],[49]]</f>
        <v>7.7059601706262499E-7</v>
      </c>
      <c r="AZ186" s="10">
        <f>3/24000000*OO[[#This Row],[108 (02JUL1985 09:00:00)-Water Temperature (C)]]*OO[[#This Row],[50]]</f>
        <v>7.2740262177537501E-7</v>
      </c>
      <c r="BA186" s="10">
        <f>3/24000000*OO[[#This Row],[109 (02JUL1985 12:00:00)-Water Temperature (C)]]*OO[[#This Row],[51]]</f>
        <v>6.9368683453712489E-7</v>
      </c>
      <c r="BB186" s="10">
        <f>3/24000000*OO[[#This Row],[110 (02JUL1985 15:00:00)-Water Temperature (C)]]*OO[[#This Row],[52]]</f>
        <v>6.7579161747487508E-7</v>
      </c>
      <c r="BC186" s="10">
        <f>3/24000000*OO[[#This Row],[111 (02JUL1985 18:00:00)-Water Temperature (C)]]*OO[[#This Row],[53]]</f>
        <v>6.6754010000249996E-7</v>
      </c>
      <c r="BD186" s="10">
        <f>3/24000000*OO[[#This Row],[112 (02JUL1985 21:00:00)-Water Temperature (C)]]*OO[[#This Row],[54]]</f>
        <v>6.5269716734624992E-7</v>
      </c>
      <c r="BE186" s="10">
        <f>3/24000000*OO[[#This Row],[113 (03JUL1985 00:00:00)-Water Temperature (C)]]*OO[[#This Row],[55]]</f>
        <v>6.275788065499999E-7</v>
      </c>
      <c r="BF186" s="10">
        <f>3/24000000*OO[[#This Row],[114 (03JUL1985 03:00:00)-Water Temperature (C)]]*OO[[#This Row],[56]]</f>
        <v>6.019808637825E-7</v>
      </c>
      <c r="BG186" s="10">
        <f>3/24000000*OO[[#This Row],[115 (03JUL1985 06:00:00)-Water Temperature (C)]]*OO[[#This Row],[57]]</f>
        <v>5.7478041166275E-7</v>
      </c>
      <c r="BH186" s="10">
        <f>3/24000000*OO[[#This Row],[116 (03JUL1985 09:00:00)-Water Temperature (C)]]*OO[[#This Row],[58]]</f>
        <v>5.5510280325200002E-7</v>
      </c>
      <c r="BI186" s="10">
        <f>3/24000000*OO[[#This Row],[117 (03JUL1985 12:00:00)-Water Temperature (C)]]*OO[[#This Row],[59]]</f>
        <v>5.4066969920562503E-7</v>
      </c>
      <c r="BJ186" s="10">
        <f>3/24000000*OO[[#This Row],[118 (03JUL1985 15:00:00)-Water Temperature (C)]]*OO[[#This Row],[60]]</f>
        <v>5.2849028899699995E-7</v>
      </c>
      <c r="BK186" s="10">
        <f>3/24000000*OO[[#This Row],[119 (03JUL1985 18:00:00)-Water Temperature (C)]]*OO[[#This Row],[61]]</f>
        <v>5.17545147618625E-7</v>
      </c>
      <c r="BL186" s="10">
        <f>3/24000000*OO[[#This Row],[120 (03JUL1985 21:00:00)-Water Temperature (C)]]*OO[[#This Row],[62]]</f>
        <v>5.0200211616975003E-7</v>
      </c>
      <c r="BM186" s="10">
        <f>3/24000000*OO[[#This Row],[121 (04JUL1985 00:00:00)-Water Temperature (C)]]*OO[[#This Row],[63]]</f>
        <v>4.8451696026300001E-7</v>
      </c>
      <c r="BN186" s="10">
        <f>3/24000000*OO[[#This Row],[122 (04JUL1985 03:00:00)-Water Temperature (C)]]*OO[[#This Row],[64]]</f>
        <v>4.6837118222125004E-7</v>
      </c>
      <c r="BO186" s="10">
        <f>3/24000000*OO[[#This Row],[123 (04JUL1985 06:00:00)-Water Temperature (C)]]*OO[[#This Row],[65]]</f>
        <v>4.5105925540050001E-7</v>
      </c>
      <c r="BP186" s="10">
        <f>3/24000000*OO[[#This Row],[124 (04JUL1985 09:00:00)-Water Temperature (C)]]*OO[[#This Row],[66]]</f>
        <v>4.4281061947125001E-7</v>
      </c>
      <c r="BQ186" s="10">
        <f>3/24000000*OO[[#This Row],[125 (04JUL1985 12:00:00)-Water Temperature (C)]]*OO[[#This Row],[67]]</f>
        <v>4.3388290074750007E-7</v>
      </c>
      <c r="BR186" s="10">
        <f>3/24000000*OO[[#This Row],[126 (04JUL1985 15:00:00)-Water Temperature (C)]]*OO[[#This Row],[68]]</f>
        <v>4.2450370967274997E-7</v>
      </c>
      <c r="BS186" s="10">
        <f>3/24000000*OO[[#This Row],[127 (04JUL1985 18:00:00)-Water Temperature (C)]]*OO[[#This Row],[69]]</f>
        <v>4.1369348051062499E-7</v>
      </c>
      <c r="BT186" s="10">
        <f>3/24000000*OO[[#This Row],[128 (04JUL1985 21:00:00)-Water Temperature (C)]]*OO[[#This Row],[70]]</f>
        <v>4.02705654575E-7</v>
      </c>
      <c r="BU186" s="10">
        <f>3/24000000*OO[[#This Row],[129 (05JUL1985 00:00:00)-Water Temperature (C)]]*OO[[#This Row],[71]]</f>
        <v>3.8965091168775001E-7</v>
      </c>
      <c r="BV186" s="10">
        <f>3/24000000*OO[[#This Row],[130 (05JUL1985 03:00:00)-Water Temperature (C)]]*OO[[#This Row],[72]]</f>
        <v>3.7695116197799999E-7</v>
      </c>
      <c r="BW186" s="10">
        <f>3/24000000*OO[[#This Row],[131 (05JUL1985 06:00:00)-Water Temperature (C)]]*OO[[#This Row],[73]]</f>
        <v>3.625701124275E-7</v>
      </c>
      <c r="BX186" s="10">
        <f>3/24000000*OO[[#This Row],[132 (05JUL1985 09:00:00)-Water Temperature (C)]]*OO[[#This Row],[74]]</f>
        <v>3.5352143947499997E-7</v>
      </c>
      <c r="BY186" s="10">
        <f>3/24000000*OO[[#This Row],[133 (05JUL1985 12:00:00)-Water Temperature (C)]]*OO[[#This Row],[75]]</f>
        <v>3.4738763051999995E-7</v>
      </c>
      <c r="BZ186" s="10">
        <f>3/24000000*OO[[#This Row],[134 (05JUL1985 15:00:00)-Water Temperature (C)]]*OO[[#This Row],[76]]</f>
        <v>3.4403019465274996E-7</v>
      </c>
      <c r="CA186" s="10">
        <f>3/24000000*OO[[#This Row],[135 (05JUL1985 18:00:00)-Water Temperature (C)]]*OO[[#This Row],[77]]</f>
        <v>3.4124082581475001E-7</v>
      </c>
      <c r="CB186" s="10">
        <f>3/24000000*OO[[#This Row],[136 (05JUL1985 21:00:00)-Water Temperature (C)]]*OO[[#This Row],[78]]</f>
        <v>3.3361689658162498E-7</v>
      </c>
      <c r="CC186" s="10">
        <f>3/24000000*OO[[#This Row],[137 (06JUL1985 00:00:00)-Water Temperature (C)]]*OO[[#This Row],[79]]</f>
        <v>3.2281789428499997E-7</v>
      </c>
      <c r="CD186" s="10">
        <f>3/24000000*OO[[#This Row],[138 (06JUL1985 03:00:00)-Water Temperature (C)]]*OO[[#This Row],[80]]</f>
        <v>3.11482063783125E-7</v>
      </c>
      <c r="CE186" s="10">
        <f>3/24000000*OO[[#This Row],[139 (06JUL1985 06:00:00)-Water Temperature (C)]]*OO[[#This Row],[81]]</f>
        <v>2.9881287975562499E-7</v>
      </c>
      <c r="CF186" s="10">
        <f>3/24000000*OO[[#This Row],[140 (06JUL1985 09:00:00)-Water Temperature (C)]]*OO[[#This Row],[82]]</f>
        <v>2.9250009169887499E-7</v>
      </c>
      <c r="CG186" s="10">
        <f>3/24000000*OO[[#This Row],[141 (06JUL1985 12:00:00)-Water Temperature (C)]]*OO[[#This Row],[83]]</f>
        <v>2.8832616191137498E-7</v>
      </c>
      <c r="CH186" s="10">
        <f>3/24000000*OO[[#This Row],[142 (06JUL1985 15:00:00)-Water Temperature (C)]]*OO[[#This Row],[84]]</f>
        <v>2.8518910295767498E-7</v>
      </c>
      <c r="CI186" s="10">
        <f>3/24000000*OO[[#This Row],[143 (06JUL1985 18:00:00)-Water Temperature (C)]]*OO[[#This Row],[85]]</f>
        <v>2.8376425307603748E-7</v>
      </c>
      <c r="CJ186" s="10">
        <f>3/24000000*OO[[#This Row],[144 (06JUL1985 21:00:00)-Water Temperature (C)]]*OO[[#This Row],[86]]</f>
        <v>2.7833265978219998E-7</v>
      </c>
      <c r="CK186" s="10">
        <f>3/24000000*OO[[#This Row],[145 (07JUL1985 00:00:00)-Water Temperature (C)]]*OO[[#This Row],[87]]</f>
        <v>2.7071883105412495E-7</v>
      </c>
      <c r="CL186" s="10">
        <f>3/24000000*OO[[#This Row],[146 (07JUL1985 03:00:00)-Water Temperature (C)]]*OO[[#This Row],[88]]</f>
        <v>2.6143735124429999E-7</v>
      </c>
      <c r="CM186" s="10">
        <f>3/24000000*OO[[#This Row],[147 (07JUL1985 06:00:00)-Water Temperature (C)]]*OO[[#This Row],[89]]</f>
        <v>2.4959785221777503E-7</v>
      </c>
      <c r="CN186" s="10">
        <f>3/24000000*OO[[#This Row],[148 (07JUL1985 09:00:00)-Water Temperature (C)]]*OO[[#This Row],[90]]</f>
        <v>2.3758157615207499E-7</v>
      </c>
      <c r="CO186" s="10">
        <f>3/24000000*OO[[#This Row],[149 (07JUL1985 12:00:00)-Water Temperature (C)]]*OO[[#This Row],[91]]</f>
        <v>2.2786642568953748E-7</v>
      </c>
      <c r="CP186" s="10">
        <f>3/24000000*OO[[#This Row],[150 (07JUL1985 15:00:00)-Water Temperature (C)]]*OO[[#This Row],[92]]</f>
        <v>2.2258185643567498E-7</v>
      </c>
      <c r="CQ186" s="10">
        <f>3/24000000*OO[[#This Row],[151 (07JUL1985 18:00:00)-Water Temperature (C)]]*OO[[#This Row],[93]]</f>
        <v>2.1707670242774998E-7</v>
      </c>
      <c r="CR186" s="10">
        <f>3/24000000*OO[[#This Row],[152 (07JUL1985 21:00:00)-Water Temperature (C)]]*OO[[#This Row],[94]]</f>
        <v>2.1068720376274997E-7</v>
      </c>
      <c r="CS186" s="10">
        <f>3/24000000*OO[[#This Row],[153 (08JUL1985 00:00:00)-Water Temperature (C)]]*OO[[#This Row],[95]]</f>
        <v>2.0405546057177502E-7</v>
      </c>
      <c r="CT186" s="10">
        <f>3/24000000*OO[[#This Row],[154 (08JUL1985 03:00:00)-Water Temperature (C)]]*OO[[#This Row],[96]]</f>
        <v>1.9729540947763745E-7</v>
      </c>
      <c r="CU186" s="10">
        <f>3/24000000*OO[[#This Row],[155 (08JUL1985 06:00:00)-Water Temperature (C)]]*OO[[#This Row],[97]]</f>
        <v>1.8869459124487498E-7</v>
      </c>
      <c r="CV186" s="10">
        <f>3/24000000*OO[[#This Row],[156 (08JUL1985 09:00:00)-Water Temperature (C)]]*OO[[#This Row],[98]]</f>
        <v>1.8258506484281246E-7</v>
      </c>
      <c r="CW186" s="10">
        <f>3/24000000*OO[[#This Row],[157 (08JUL1985 12:00:00)-Water Temperature (C)]]*OO[[#This Row],[99]]</f>
        <v>1.7880846841437503E-7</v>
      </c>
    </row>
    <row r="187" spans="1:101" x14ac:dyDescent="0.35">
      <c r="A187" t="s">
        <v>193</v>
      </c>
      <c r="B187">
        <v>826.69380000000001</v>
      </c>
      <c r="C187" s="10">
        <f>3/24*OO[[#This Row],[59 (26JUN1985 06:00:00)-Water Temperature (C)]]*OO[[#This Row],[1]]/SUM(OO[1])</f>
        <v>0</v>
      </c>
      <c r="D187" s="10">
        <f>3/24*OO[[#This Row],[60 (26JUN1985 09:00:00)-Water Temperature (C)]]*OO[[#This Row],[2]]/SUM(OO[2])</f>
        <v>0</v>
      </c>
      <c r="E187" s="10">
        <f>3/24*OO[[#This Row],[61 (26JUN1985 12:00:00)-Water Temperature (C)]]*OO[[#This Row],[3]]/SUM(OO[3])</f>
        <v>0</v>
      </c>
      <c r="F187" s="10">
        <f>3/24*OO[[#This Row],[62 (26JUN1985 15:00:00)-Water Temperature (C)]]*OO[[#This Row],[4]]/SUM(OO[4])</f>
        <v>0</v>
      </c>
      <c r="G187" s="10">
        <f>3/24*OO[[#This Row],[63 (26JUN1985 18:00:00)-Water Temperature (C)]]*OO[[#This Row],[5]]/SUM(OO[5])</f>
        <v>0</v>
      </c>
      <c r="H187" s="10">
        <f>3/24*OO[[#This Row],[64 (26JUN1985 21:00:00)-Water Temperature (C)]]*OO[[#This Row],[6]]/SUM(OO[6])</f>
        <v>0</v>
      </c>
      <c r="I187" s="10">
        <f>3/24*OO[[#This Row],[65 (27JUN1985 00:00:00)-Water Temperature (C)]]*OO[[#This Row],[7]]/SUM(OO[7])</f>
        <v>2.0627978416896461E-32</v>
      </c>
      <c r="J187" s="10">
        <f>3/24*OO[[#This Row],[66 (27JUN1985 03:00:00)-Water Temperature (C)]]*OO[[#This Row],[8]]/SUM(OO[8])</f>
        <v>2.1732758533715496E-20</v>
      </c>
      <c r="K187" s="10">
        <f>3/24*OO[[#This Row],[67 (27JUN1985 06:00:00)-Water Temperature (C)]]*OO[[#This Row],[9]]/SUM(OO[9])</f>
        <v>1.9659408017436642E-9</v>
      </c>
      <c r="L187" s="10">
        <f>3/24*OO[[#This Row],[68 (27JUN1985 09:00:00)-Water Temperature (C)]]*OO[[#This Row],[10]]/SUM(OO[10])</f>
        <v>1.0044131638201781E-5</v>
      </c>
      <c r="M187" s="10">
        <f>3/24*OO[[#This Row],[69 (27JUN1985 12:00:00)-Water Temperature (C)]]*OO[[#This Row],[11]]/SUM(OO[11])</f>
        <v>1.3477678473008221E-3</v>
      </c>
      <c r="N187" s="10">
        <f>3/24*OO[[#This Row],[70 (27JUN1985 15:00:00)-Water Temperature (C)]]*OO[[#This Row],[12]]/SUM(OO[12])</f>
        <v>2.2086171663718786E-2</v>
      </c>
      <c r="O187" s="10">
        <f>3/24*OO[[#This Row],[71 (27JUN1985 18:00:00)-Water Temperature (C)]]*OO[[#This Row],[13]]/SUM(OO[13])</f>
        <v>7.972935009451447E-2</v>
      </c>
      <c r="P187" s="10">
        <f>3/24*OO[[#This Row],[72 (27JUN1985 21:00:00)-Water Temperature (C)]]*OO[[#This Row],[14]]/SUM(OO[14])</f>
        <v>8.8758631580818301E-2</v>
      </c>
      <c r="Q187" s="10">
        <f>3/24*OO[[#This Row],[73 (28JUN1985 00:00:00)-Water Temperature (C)]]*OO[[#This Row],[15]]/SUM(OO[15])</f>
        <v>3.8740570449226339E-2</v>
      </c>
      <c r="R187" s="10">
        <f>3/24*OO[[#This Row],[74 (28JUN1985 03:00:00)-Water Temperature (C)]]*OO[[#This Row],[16]]/SUM(OO[16])</f>
        <v>7.9579318297234112E-3</v>
      </c>
      <c r="S187" s="10">
        <f>3/24*OO[[#This Row],[75 (28JUN1985 06:00:00)-Water Temperature (C)]]*OO[[#This Row],[17]]/SUM(OO[17])</f>
        <v>8.9300510283041236E-4</v>
      </c>
      <c r="T187" s="10">
        <f>3/24*OO[[#This Row],[76 (28JUN1985 09:00:00)-Water Temperature (C)]]*OO[[#This Row],[18]]/SUM(OO[18])</f>
        <v>7.6078129342097104E-5</v>
      </c>
      <c r="U187" s="10">
        <f>3/24*OO[[#This Row],[77 (28JUN1985 12:00:00)-Water Temperature (C)]]*OO[[#This Row],[19]]/SUM(OO[19])</f>
        <v>1.7592894592346294E-5</v>
      </c>
      <c r="V187" s="10">
        <f>3/24000000*OO[[#This Row],[78 (28JUN1985 15:00:00)-Water Temperature (C)]]*OO[[#This Row],[20]]</f>
        <v>1.2741665645555E-5</v>
      </c>
      <c r="W187" s="10">
        <f>3/24000000*OO[[#This Row],[79 (28JUN1985 18:00:00)-Water Temperature (C)]]*OO[[#This Row],[21]]</f>
        <v>1.078552983538125E-5</v>
      </c>
      <c r="X187" s="10">
        <f>3/24000000*OO[[#This Row],[80 (28JUN1985 21:00:00)-Water Temperature (C)]]*OO[[#This Row],[22]]</f>
        <v>9.1269876968462489E-6</v>
      </c>
      <c r="Y187" s="10">
        <f>3/24000000*OO[[#This Row],[81 (29JUN1985 00:00:00)-Water Temperature (C)]]*OO[[#This Row],[23]]</f>
        <v>7.6643417336849999E-6</v>
      </c>
      <c r="Z187" s="10">
        <f>3/24000000*OO[[#This Row],[82 (29JUN1985 03:00:00)-Water Temperature (C)]]*OO[[#This Row],[24]]</f>
        <v>6.44169869334625E-6</v>
      </c>
      <c r="AA187" s="10">
        <f>3/24000000*OO[[#This Row],[83 (29JUN1985 06:00:00)-Water Temperature (C)]]*OO[[#This Row],[25]]</f>
        <v>5.4122740175999999E-6</v>
      </c>
      <c r="AB187" s="10">
        <f>3/24000000*OO[[#This Row],[84 (29JUN1985 09:00:00)-Water Temperature (C)]]*OO[[#This Row],[26]]</f>
        <v>4.6675390187912496E-6</v>
      </c>
      <c r="AC187" s="10">
        <f>3/24000000*OO[[#This Row],[85 (29JUN1985 12:00:00)-Water Temperature (C)]]*OO[[#This Row],[27]]</f>
        <v>4.0803344021249998E-6</v>
      </c>
      <c r="AD187" s="10">
        <f>3/24000000*OO[[#This Row],[86 (29JUN1985 15:00:00)-Water Temperature (C)]]*OO[[#This Row],[28]]</f>
        <v>3.6090666472000003E-6</v>
      </c>
      <c r="AE187" s="10">
        <f>3/24000000*OO[[#This Row],[88 (29JUN1985 21:00:00)-Water Temperature (C)]]*OO[[#This Row],[30]]</f>
        <v>2.8596351298612495E-6</v>
      </c>
      <c r="AF187" s="10">
        <f>3/24000000*OO[[#This Row],[88 (29JUN1985 21:00:00)-Water Temperature (C)]]*OO[[#This Row],[30]]</f>
        <v>2.8596351298612495E-6</v>
      </c>
      <c r="AG187" s="10">
        <f>3/24000000*OO[[#This Row],[89 (30JUN1985 00:00:00)-Water Temperature (C)]]*OO[[#This Row],[31]]</f>
        <v>2.532278613684E-6</v>
      </c>
      <c r="AH187" s="10">
        <f>3/24000000*OO[[#This Row],[90 (30JUN1985 03:00:00)-Water Temperature (C)]]*OO[[#This Row],[32]]</f>
        <v>2.2467876057329999E-6</v>
      </c>
      <c r="AI187" s="10">
        <f>3/24000000*OO[[#This Row],[91 (30JUN1985 06:00:00)-Water Temperature (C)]]*OO[[#This Row],[33]]</f>
        <v>1.9999791701999997E-6</v>
      </c>
      <c r="AJ187" s="10">
        <f>3/24000000*OO[[#This Row],[92 (30JUN1985 09:00:00)-Water Temperature (C)]]*OO[[#This Row],[34]]</f>
        <v>1.8149006669737498E-6</v>
      </c>
      <c r="AK187" s="10">
        <f>3/24000000*OO[[#This Row],[93 (30JUN1985 12:00:00)-Water Temperature (C)]]*OO[[#This Row],[35]]</f>
        <v>1.6770613590637499E-6</v>
      </c>
      <c r="AL187" s="10">
        <f>3/24000000*OO[[#This Row],[94 (30JUN1985 15:00:00)-Water Temperature (C)]]*OO[[#This Row],[36]]</f>
        <v>1.5717235837094998E-6</v>
      </c>
      <c r="AM187" s="10">
        <f>3/24000000*OO[[#This Row],[95 (30JUN1985 18:00:00)-Water Temperature (C)]]*OO[[#This Row],[37]]</f>
        <v>1.484046102136125E-6</v>
      </c>
      <c r="AN187" s="10">
        <f>3/24000000*OO[[#This Row],[96 (30JUN1985 21:00:00)-Water Temperature (C)]]*OO[[#This Row],[38]]</f>
        <v>1.385358410264125E-6</v>
      </c>
      <c r="AO187" s="10">
        <f>3/24000000*OO[[#This Row],[97 (01JUL1985 00:00:00)-Water Temperature (C)]]*OO[[#This Row],[39]]</f>
        <v>1.29060173629175E-6</v>
      </c>
      <c r="AP187" s="10">
        <f>3/24000000*OO[[#This Row],[98 (01JUL1985 03:00:00)-Water Temperature (C)]]*OO[[#This Row],[40]]</f>
        <v>1.2012354053282499E-6</v>
      </c>
      <c r="AQ187" s="10">
        <f>3/24000000*OO[[#This Row],[99 (01JUL1985 06:00:00)-Water Temperature (C)]]*OO[[#This Row],[41]]</f>
        <v>1.1137665250365E-6</v>
      </c>
      <c r="AR187" s="10">
        <f>3/24000000*OO[[#This Row],[100 (01JUL1985 09:00:00)-Water Temperature (C)]]*OO[[#This Row],[42]]</f>
        <v>1.0489834222875E-6</v>
      </c>
      <c r="AS187" s="10">
        <f>3/24000000*OO[[#This Row],[101 (01JUL1985 12:00:00)-Water Temperature (C)]]*OO[[#This Row],[43]]</f>
        <v>9.9470236940999994E-7</v>
      </c>
      <c r="AT187" s="10">
        <f>3/24000000*OO[[#This Row],[102 (01JUL1985 15:00:00)-Water Temperature (C)]]*OO[[#This Row],[44]]</f>
        <v>9.4257361781162495E-7</v>
      </c>
      <c r="AU187" s="10">
        <f>3/24000000*OO[[#This Row],[103 (01JUL1985 18:00:00)-Water Temperature (C)]]*OO[[#This Row],[45]]</f>
        <v>8.9932668287699984E-7</v>
      </c>
      <c r="AV187" s="10">
        <f>3/24000000*OO[[#This Row],[104 (01JUL1985 21:00:00)-Water Temperature (C)]]*OO[[#This Row],[46]]</f>
        <v>8.5710563111399985E-7</v>
      </c>
      <c r="AW187" s="10">
        <f>3/24000000*OO[[#This Row],[105 (02JUL1985 00:00:00)-Water Temperature (C)]]*OO[[#This Row],[47]]</f>
        <v>8.2679544771999989E-7</v>
      </c>
      <c r="AX187" s="10">
        <f>3/24000000*OO[[#This Row],[106 (02JUL1985 03:00:00)-Water Temperature (C)]]*OO[[#This Row],[48]]</f>
        <v>7.9516633411249983E-7</v>
      </c>
      <c r="AY187" s="10">
        <f>3/24000000*OO[[#This Row],[107 (02JUL1985 06:00:00)-Water Temperature (C)]]*OO[[#This Row],[49]]</f>
        <v>7.5952028398012489E-7</v>
      </c>
      <c r="AZ187" s="10">
        <f>3/24000000*OO[[#This Row],[108 (02JUL1985 09:00:00)-Water Temperature (C)]]*OO[[#This Row],[50]]</f>
        <v>7.177641304984999E-7</v>
      </c>
      <c r="BA187" s="10">
        <f>3/24000000*OO[[#This Row],[109 (02JUL1985 12:00:00)-Water Temperature (C)]]*OO[[#This Row],[51]]</f>
        <v>6.8433465350249995E-7</v>
      </c>
      <c r="BB187" s="10">
        <f>3/24000000*OO[[#This Row],[110 (02JUL1985 15:00:00)-Water Temperature (C)]]*OO[[#This Row],[52]]</f>
        <v>6.6611201680500003E-7</v>
      </c>
      <c r="BC187" s="10">
        <f>3/24000000*OO[[#This Row],[111 (02JUL1985 18:00:00)-Water Temperature (C)]]*OO[[#This Row],[53]]</f>
        <v>6.5677646829899996E-7</v>
      </c>
      <c r="BD187" s="10">
        <f>3/24000000*OO[[#This Row],[112 (02JUL1985 21:00:00)-Water Temperature (C)]]*OO[[#This Row],[54]]</f>
        <v>6.4202488763137499E-7</v>
      </c>
      <c r="BE187" s="10">
        <f>3/24000000*OO[[#This Row],[113 (03JUL1985 00:00:00)-Water Temperature (C)]]*OO[[#This Row],[55]]</f>
        <v>6.1723740034249992E-7</v>
      </c>
      <c r="BF187" s="10">
        <f>3/24000000*OO[[#This Row],[114 (03JUL1985 03:00:00)-Water Temperature (C)]]*OO[[#This Row],[56]]</f>
        <v>5.9218746347187493E-7</v>
      </c>
      <c r="BG187" s="10">
        <f>3/24000000*OO[[#This Row],[115 (03JUL1985 06:00:00)-Water Temperature (C)]]*OO[[#This Row],[57]]</f>
        <v>5.6606380804874989E-7</v>
      </c>
      <c r="BH187" s="10">
        <f>3/24000000*OO[[#This Row],[116 (03JUL1985 09:00:00)-Water Temperature (C)]]*OO[[#This Row],[58]]</f>
        <v>5.4668562177424998E-7</v>
      </c>
      <c r="BI187" s="10">
        <f>3/24000000*OO[[#This Row],[117 (03JUL1985 12:00:00)-Water Temperature (C)]]*OO[[#This Row],[59]]</f>
        <v>5.3255539840124997E-7</v>
      </c>
      <c r="BJ187" s="10">
        <f>3/24000000*OO[[#This Row],[118 (03JUL1985 15:00:00)-Water Temperature (C)]]*OO[[#This Row],[60]]</f>
        <v>5.2024708819462502E-7</v>
      </c>
      <c r="BK187" s="10">
        <f>3/24000000*OO[[#This Row],[119 (03JUL1985 18:00:00)-Water Temperature (C)]]*OO[[#This Row],[61]]</f>
        <v>5.0930059518899992E-7</v>
      </c>
      <c r="BL187" s="10">
        <f>3/24000000*OO[[#This Row],[120 (03JUL1985 21:00:00)-Water Temperature (C)]]*OO[[#This Row],[62]]</f>
        <v>4.9380614410950007E-7</v>
      </c>
      <c r="BM187" s="10">
        <f>3/24000000*OO[[#This Row],[121 (04JUL1985 00:00:00)-Water Temperature (C)]]*OO[[#This Row],[63]]</f>
        <v>4.7669248304999995E-7</v>
      </c>
      <c r="BN187" s="10">
        <f>3/24000000*OO[[#This Row],[122 (04JUL1985 03:00:00)-Water Temperature (C)]]*OO[[#This Row],[64]]</f>
        <v>4.60797876428E-7</v>
      </c>
      <c r="BO187" s="10">
        <f>3/24000000*OO[[#This Row],[123 (04JUL1985 06:00:00)-Water Temperature (C)]]*OO[[#This Row],[65]]</f>
        <v>4.4421948317437499E-7</v>
      </c>
      <c r="BP187" s="10">
        <f>3/24000000*OO[[#This Row],[124 (04JUL1985 09:00:00)-Water Temperature (C)]]*OO[[#This Row],[66]]</f>
        <v>4.3619257351512495E-7</v>
      </c>
      <c r="BQ187" s="10">
        <f>3/24000000*OO[[#This Row],[125 (04JUL1985 12:00:00)-Water Temperature (C)]]*OO[[#This Row],[67]]</f>
        <v>4.2728494344037501E-7</v>
      </c>
      <c r="BR187" s="10">
        <f>3/24000000*OO[[#This Row],[126 (04JUL1985 15:00:00)-Water Temperature (C)]]*OO[[#This Row],[68]]</f>
        <v>4.1824710248062497E-7</v>
      </c>
      <c r="BS187" s="10">
        <f>3/24000000*OO[[#This Row],[127 (04JUL1985 18:00:00)-Water Temperature (C)]]*OO[[#This Row],[69]]</f>
        <v>4.0724384221949991E-7</v>
      </c>
      <c r="BT187" s="10">
        <f>3/24000000*OO[[#This Row],[128 (04JUL1985 21:00:00)-Water Temperature (C)]]*OO[[#This Row],[70]]</f>
        <v>3.9600348047812492E-7</v>
      </c>
      <c r="BU187" s="10">
        <f>3/24000000*OO[[#This Row],[129 (05JUL1985 00:00:00)-Water Temperature (C)]]*OO[[#This Row],[71]]</f>
        <v>3.8330500127787502E-7</v>
      </c>
      <c r="BV187" s="10">
        <f>3/24000000*OO[[#This Row],[130 (05JUL1985 03:00:00)-Water Temperature (C)]]*OO[[#This Row],[72]]</f>
        <v>3.7066106246887498E-7</v>
      </c>
      <c r="BW187" s="10">
        <f>3/24000000*OO[[#This Row],[131 (05JUL1985 06:00:00)-Water Temperature (C)]]*OO[[#This Row],[73]]</f>
        <v>3.5694170981999997E-7</v>
      </c>
      <c r="BX187" s="10">
        <f>3/24000000*OO[[#This Row],[132 (05JUL1985 09:00:00)-Water Temperature (C)]]*OO[[#This Row],[74]]</f>
        <v>3.4812277546199991E-7</v>
      </c>
      <c r="BY187" s="10">
        <f>3/24000000*OO[[#This Row],[133 (05JUL1985 12:00:00)-Water Temperature (C)]]*OO[[#This Row],[75]]</f>
        <v>3.4207146637512502E-7</v>
      </c>
      <c r="BZ187" s="10">
        <f>3/24000000*OO[[#This Row],[134 (05JUL1985 15:00:00)-Water Temperature (C)]]*OO[[#This Row],[76]]</f>
        <v>3.3852059158049996E-7</v>
      </c>
      <c r="CA187" s="10">
        <f>3/24000000*OO[[#This Row],[135 (05JUL1985 18:00:00)-Water Temperature (C)]]*OO[[#This Row],[77]]</f>
        <v>3.3557389246862502E-7</v>
      </c>
      <c r="CB187" s="10">
        <f>3/24000000*OO[[#This Row],[136 (05JUL1985 21:00:00)-Water Temperature (C)]]*OO[[#This Row],[78]]</f>
        <v>3.2785726255537499E-7</v>
      </c>
      <c r="CC187" s="10">
        <f>3/24000000*OO[[#This Row],[137 (06JUL1985 00:00:00)-Water Temperature (C)]]*OO[[#This Row],[79]]</f>
        <v>3.1743247530800001E-7</v>
      </c>
      <c r="CD187" s="10">
        <f>3/24000000*OO[[#This Row],[138 (06JUL1985 03:00:00)-Water Temperature (C)]]*OO[[#This Row],[80]]</f>
        <v>3.0644864139500004E-7</v>
      </c>
      <c r="CE187" s="10">
        <f>3/24000000*OO[[#This Row],[139 (06JUL1985 06:00:00)-Water Temperature (C)]]*OO[[#This Row],[81]]</f>
        <v>2.9438031683549996E-7</v>
      </c>
      <c r="CF187" s="10">
        <f>3/24000000*OO[[#This Row],[140 (06JUL1985 09:00:00)-Water Temperature (C)]]*OO[[#This Row],[82]]</f>
        <v>2.8814639690524994E-7</v>
      </c>
      <c r="CG187" s="10">
        <f>3/24000000*OO[[#This Row],[141 (06JUL1985 12:00:00)-Water Temperature (C)]]*OO[[#This Row],[83]]</f>
        <v>2.8403795187420002E-7</v>
      </c>
      <c r="CH187" s="10">
        <f>3/24000000*OO[[#This Row],[142 (06JUL1985 15:00:00)-Water Temperature (C)]]*OO[[#This Row],[84]]</f>
        <v>2.8077852788723748E-7</v>
      </c>
      <c r="CI187" s="10">
        <f>3/24000000*OO[[#This Row],[143 (06JUL1985 18:00:00)-Water Temperature (C)]]*OO[[#This Row],[85]]</f>
        <v>2.7911723910637497E-7</v>
      </c>
      <c r="CJ187" s="10">
        <f>3/24000000*OO[[#This Row],[144 (06JUL1985 21:00:00)-Water Temperature (C)]]*OO[[#This Row],[86]]</f>
        <v>2.7346905179519996E-7</v>
      </c>
      <c r="CK187" s="10">
        <f>3/24000000*OO[[#This Row],[145 (07JUL1985 00:00:00)-Water Temperature (C)]]*OO[[#This Row],[87]]</f>
        <v>2.6616446880484997E-7</v>
      </c>
      <c r="CL187" s="10">
        <f>3/24000000*OO[[#This Row],[146 (07JUL1985 03:00:00)-Water Temperature (C)]]*OO[[#This Row],[88]]</f>
        <v>2.5717979378047502E-7</v>
      </c>
      <c r="CM187" s="10">
        <f>3/24000000*OO[[#This Row],[147 (07JUL1985 06:00:00)-Water Temperature (C)]]*OO[[#This Row],[89]]</f>
        <v>2.4576660633937495E-7</v>
      </c>
      <c r="CN187" s="10">
        <f>3/24000000*OO[[#This Row],[148 (07JUL1985 09:00:00)-Water Temperature (C)]]*OO[[#This Row],[90]]</f>
        <v>2.3411093936300001E-7</v>
      </c>
      <c r="CO187" s="10">
        <f>3/24000000*OO[[#This Row],[149 (07JUL1985 12:00:00)-Water Temperature (C)]]*OO[[#This Row],[91]]</f>
        <v>2.2447806020347496E-7</v>
      </c>
      <c r="CP187" s="10">
        <f>3/24000000*OO[[#This Row],[150 (07JUL1985 15:00:00)-Water Temperature (C)]]*OO[[#This Row],[92]]</f>
        <v>2.1906030538359997E-7</v>
      </c>
      <c r="CQ187" s="10">
        <f>3/24000000*OO[[#This Row],[151 (07JUL1985 18:00:00)-Water Temperature (C)]]*OO[[#This Row],[93]]</f>
        <v>2.1351626156999998E-7</v>
      </c>
      <c r="CR187" s="10">
        <f>3/24000000*OO[[#This Row],[152 (07JUL1985 21:00:00)-Water Temperature (C)]]*OO[[#This Row],[94]]</f>
        <v>2.0705627782514998E-7</v>
      </c>
      <c r="CS187" s="10">
        <f>3/24000000*OO[[#This Row],[153 (08JUL1985 00:00:00)-Water Temperature (C)]]*OO[[#This Row],[95]]</f>
        <v>2.0060928752799997E-7</v>
      </c>
      <c r="CT187" s="10">
        <f>3/24000000*OO[[#This Row],[154 (08JUL1985 03:00:00)-Water Temperature (C)]]*OO[[#This Row],[96]]</f>
        <v>1.9396404754526244E-7</v>
      </c>
      <c r="CU187" s="10">
        <f>3/24000000*OO[[#This Row],[155 (08JUL1985 06:00:00)-Water Temperature (C)]]*OO[[#This Row],[97]]</f>
        <v>1.8571495264181248E-7</v>
      </c>
      <c r="CV187" s="10">
        <f>3/24000000*OO[[#This Row],[156 (08JUL1985 09:00:00)-Water Temperature (C)]]*OO[[#This Row],[98]]</f>
        <v>1.798868365415E-7</v>
      </c>
      <c r="CW187" s="10">
        <f>3/24000000*OO[[#This Row],[157 (08JUL1985 12:00:00)-Water Temperature (C)]]*OO[[#This Row],[99]]</f>
        <v>1.761044351808875E-7</v>
      </c>
    </row>
    <row r="188" spans="1:101" x14ac:dyDescent="0.35">
      <c r="A188" t="s">
        <v>194</v>
      </c>
      <c r="B188">
        <v>897.42880000000002</v>
      </c>
      <c r="C188" s="10">
        <f>3/24*OO[[#This Row],[59 (26JUN1985 06:00:00)-Water Temperature (C)]]*OO[[#This Row],[1]]/SUM(OO[1])</f>
        <v>0</v>
      </c>
      <c r="D188" s="10">
        <f>3/24*OO[[#This Row],[60 (26JUN1985 09:00:00)-Water Temperature (C)]]*OO[[#This Row],[2]]/SUM(OO[2])</f>
        <v>0</v>
      </c>
      <c r="E188" s="10">
        <f>3/24*OO[[#This Row],[61 (26JUN1985 12:00:00)-Water Temperature (C)]]*OO[[#This Row],[3]]/SUM(OO[3])</f>
        <v>0</v>
      </c>
      <c r="F188" s="10">
        <f>3/24*OO[[#This Row],[62 (26JUN1985 15:00:00)-Water Temperature (C)]]*OO[[#This Row],[4]]/SUM(OO[4])</f>
        <v>0</v>
      </c>
      <c r="G188" s="10">
        <f>3/24*OO[[#This Row],[63 (26JUN1985 18:00:00)-Water Temperature (C)]]*OO[[#This Row],[5]]/SUM(OO[5])</f>
        <v>0</v>
      </c>
      <c r="H188" s="10">
        <f>3/24*OO[[#This Row],[64 (26JUN1985 21:00:00)-Water Temperature (C)]]*OO[[#This Row],[6]]/SUM(OO[6])</f>
        <v>0</v>
      </c>
      <c r="I188" s="10">
        <f>3/24*OO[[#This Row],[65 (27JUN1985 00:00:00)-Water Temperature (C)]]*OO[[#This Row],[7]]/SUM(OO[7])</f>
        <v>3.1886804425465959E-33</v>
      </c>
      <c r="J188" s="10">
        <f>3/24*OO[[#This Row],[66 (27JUN1985 03:00:00)-Water Temperature (C)]]*OO[[#This Row],[8]]/SUM(OO[8])</f>
        <v>3.6451489668626485E-21</v>
      </c>
      <c r="K188" s="10">
        <f>3/24*OO[[#This Row],[67 (27JUN1985 06:00:00)-Water Temperature (C)]]*OO[[#This Row],[9]]/SUM(OO[9])</f>
        <v>8.2109463078896048E-10</v>
      </c>
      <c r="L188" s="10">
        <f>3/24*OO[[#This Row],[68 (27JUN1985 09:00:00)-Water Temperature (C)]]*OO[[#This Row],[10]]/SUM(OO[10])</f>
        <v>6.3168271028454241E-6</v>
      </c>
      <c r="M188" s="10">
        <f>3/24*OO[[#This Row],[69 (27JUN1985 12:00:00)-Water Temperature (C)]]*OO[[#This Row],[11]]/SUM(OO[11])</f>
        <v>1.0268838358934401E-3</v>
      </c>
      <c r="N188" s="10">
        <f>3/24*OO[[#This Row],[70 (27JUN1985 15:00:00)-Water Temperature (C)]]*OO[[#This Row],[12]]/SUM(OO[12])</f>
        <v>1.9402491996841867E-2</v>
      </c>
      <c r="O188" s="10">
        <f>3/24*OO[[#This Row],[71 (27JUN1985 18:00:00)-Water Temperature (C)]]*OO[[#This Row],[13]]/SUM(OO[13])</f>
        <v>7.8734890617278994E-2</v>
      </c>
      <c r="P188" s="10">
        <f>3/24*OO[[#This Row],[72 (27JUN1985 21:00:00)-Water Temperature (C)]]*OO[[#This Row],[14]]/SUM(OO[14])</f>
        <v>9.6855560938494623E-2</v>
      </c>
      <c r="Q188" s="10">
        <f>3/24*OO[[#This Row],[73 (28JUN1985 00:00:00)-Water Temperature (C)]]*OO[[#This Row],[15]]/SUM(OO[15])</f>
        <v>4.6124852134718175E-2</v>
      </c>
      <c r="R188" s="10">
        <f>3/24*OO[[#This Row],[74 (28JUN1985 03:00:00)-Water Temperature (C)]]*OO[[#This Row],[16]]/SUM(OO[16])</f>
        <v>1.0230444123431813E-2</v>
      </c>
      <c r="S188" s="10">
        <f>3/24*OO[[#This Row],[75 (28JUN1985 06:00:00)-Water Temperature (C)]]*OO[[#This Row],[17]]/SUM(OO[17])</f>
        <v>1.2233906891045713E-3</v>
      </c>
      <c r="T188" s="10">
        <f>3/24*OO[[#This Row],[76 (28JUN1985 09:00:00)-Water Temperature (C)]]*OO[[#This Row],[18]]/SUM(OO[18])</f>
        <v>1.0434131445857388E-4</v>
      </c>
      <c r="U188" s="10">
        <f>3/24*OO[[#This Row],[77 (28JUN1985 12:00:00)-Water Temperature (C)]]*OO[[#This Row],[19]]/SUM(OO[19])</f>
        <v>2.0174142267989175E-5</v>
      </c>
      <c r="V188" s="10">
        <f>3/24000000*OO[[#This Row],[78 (28JUN1985 15:00:00)-Water Temperature (C)]]*OO[[#This Row],[20]]</f>
        <v>1.3774143654524998E-5</v>
      </c>
      <c r="W188" s="10">
        <f>3/24000000*OO[[#This Row],[79 (28JUN1985 18:00:00)-Water Temperature (C)]]*OO[[#This Row],[21]]</f>
        <v>1.1618728561755001E-5</v>
      </c>
      <c r="X188" s="10">
        <f>3/24000000*OO[[#This Row],[80 (28JUN1985 21:00:00)-Water Temperature (C)]]*OO[[#This Row],[22]]</f>
        <v>9.8238536560600001E-6</v>
      </c>
      <c r="Y188" s="10">
        <f>3/24000000*OO[[#This Row],[81 (29JUN1985 00:00:00)-Water Temperature (C)]]*OO[[#This Row],[23]]</f>
        <v>8.2464745549574983E-6</v>
      </c>
      <c r="Z188" s="10">
        <f>3/24000000*OO[[#This Row],[82 (29JUN1985 03:00:00)-Water Temperature (C)]]*OO[[#This Row],[24]]</f>
        <v>6.93330592294375E-6</v>
      </c>
      <c r="AA188" s="10">
        <f>3/24000000*OO[[#This Row],[83 (29JUN1985 06:00:00)-Water Temperature (C)]]*OO[[#This Row],[25]]</f>
        <v>5.8272557492499996E-6</v>
      </c>
      <c r="AB188" s="10">
        <f>3/24000000*OO[[#This Row],[84 (29JUN1985 09:00:00)-Water Temperature (C)]]*OO[[#This Row],[26]]</f>
        <v>5.0243157297499995E-6</v>
      </c>
      <c r="AC188" s="10">
        <f>3/24000000*OO[[#This Row],[85 (29JUN1985 12:00:00)-Water Temperature (C)]]*OO[[#This Row],[27]]</f>
        <v>4.3892038133450003E-6</v>
      </c>
      <c r="AD188" s="10">
        <f>3/24000000*OO[[#This Row],[86 (29JUN1985 15:00:00)-Water Temperature (C)]]*OO[[#This Row],[28]]</f>
        <v>3.8763198379250001E-6</v>
      </c>
      <c r="AE188" s="10">
        <f>3/24000000*OO[[#This Row],[88 (29JUN1985 21:00:00)-Water Temperature (C)]]*OO[[#This Row],[30]]</f>
        <v>3.0629432759125004E-6</v>
      </c>
      <c r="AF188" s="10">
        <f>3/24000000*OO[[#This Row],[88 (29JUN1985 21:00:00)-Water Temperature (C)]]*OO[[#This Row],[30]]</f>
        <v>3.0629432759125004E-6</v>
      </c>
      <c r="AG188" s="10">
        <f>3/24000000*OO[[#This Row],[89 (30JUN1985 00:00:00)-Water Temperature (C)]]*OO[[#This Row],[31]]</f>
        <v>2.710694546879E-6</v>
      </c>
      <c r="AH188" s="10">
        <f>3/24000000*OO[[#This Row],[90 (30JUN1985 03:00:00)-Water Temperature (C)]]*OO[[#This Row],[32]]</f>
        <v>2.4049636615440002E-6</v>
      </c>
      <c r="AI188" s="10">
        <f>3/24000000*OO[[#This Row],[91 (30JUN1985 06:00:00)-Water Temperature (C)]]*OO[[#This Row],[33]]</f>
        <v>2.1407835150835E-6</v>
      </c>
      <c r="AJ188" s="10">
        <f>3/24000000*OO[[#This Row],[92 (30JUN1985 09:00:00)-Water Temperature (C)]]*OO[[#This Row],[34]]</f>
        <v>1.9425399556499998E-6</v>
      </c>
      <c r="AK188" s="10">
        <f>3/24000000*OO[[#This Row],[93 (30JUN1985 12:00:00)-Water Temperature (C)]]*OO[[#This Row],[35]]</f>
        <v>1.7937565851269999E-6</v>
      </c>
      <c r="AL188" s="10">
        <f>3/24000000*OO[[#This Row],[94 (30JUN1985 15:00:00)-Water Temperature (C)]]*OO[[#This Row],[36]]</f>
        <v>1.6786219231276251E-6</v>
      </c>
      <c r="AM188" s="10">
        <f>3/24000000*OO[[#This Row],[95 (30JUN1985 18:00:00)-Water Temperature (C)]]*OO[[#This Row],[37]]</f>
        <v>1.5836397271005E-6</v>
      </c>
      <c r="AN188" s="10">
        <f>3/24000000*OO[[#This Row],[96 (30JUN1985 21:00:00)-Water Temperature (C)]]*OO[[#This Row],[38]]</f>
        <v>1.4764103494501249E-6</v>
      </c>
      <c r="AO188" s="10">
        <f>3/24000000*OO[[#This Row],[97 (01JUL1985 00:00:00)-Water Temperature (C)]]*OO[[#This Row],[39]]</f>
        <v>1.3745424820274999E-6</v>
      </c>
      <c r="AP188" s="10">
        <f>3/24000000*OO[[#This Row],[98 (01JUL1985 03:00:00)-Water Temperature (C)]]*OO[[#This Row],[40]]</f>
        <v>1.2801577959854999E-6</v>
      </c>
      <c r="AQ188" s="10">
        <f>3/24000000*OO[[#This Row],[99 (01JUL1985 06:00:00)-Water Temperature (C)]]*OO[[#This Row],[41]]</f>
        <v>1.1876869512243751E-6</v>
      </c>
      <c r="AR188" s="10">
        <f>3/24000000*OO[[#This Row],[100 (01JUL1985 09:00:00)-Water Temperature (C)]]*OO[[#This Row],[42]]</f>
        <v>1.1187191239874998E-6</v>
      </c>
      <c r="AS188" s="10">
        <f>3/24000000*OO[[#This Row],[101 (01JUL1985 12:00:00)-Water Temperature (C)]]*OO[[#This Row],[43]]</f>
        <v>1.0604985915356248E-6</v>
      </c>
      <c r="AT188" s="10">
        <f>3/24000000*OO[[#This Row],[102 (01JUL1985 15:00:00)-Water Temperature (C)]]*OO[[#This Row],[44]]</f>
        <v>1.0042546102299999E-6</v>
      </c>
      <c r="AU188" s="10">
        <f>3/24000000*OO[[#This Row],[103 (01JUL1985 18:00:00)-Water Temperature (C)]]*OO[[#This Row],[45]]</f>
        <v>9.5723811368899989E-7</v>
      </c>
      <c r="AV188" s="10">
        <f>3/24000000*OO[[#This Row],[104 (01JUL1985 21:00:00)-Water Temperature (C)]]*OO[[#This Row],[46]]</f>
        <v>9.1130553308699994E-7</v>
      </c>
      <c r="AW188" s="10">
        <f>3/24000000*OO[[#This Row],[105 (02JUL1985 00:00:00)-Water Temperature (C)]]*OO[[#This Row],[47]]</f>
        <v>8.7836414820624998E-7</v>
      </c>
      <c r="AX188" s="10">
        <f>3/24000000*OO[[#This Row],[106 (02JUL1985 03:00:00)-Water Temperature (C)]]*OO[[#This Row],[48]]</f>
        <v>8.4538172622300004E-7</v>
      </c>
      <c r="AY188" s="10">
        <f>3/24000000*OO[[#This Row],[107 (02JUL1985 06:00:00)-Water Temperature (C)]]*OO[[#This Row],[49]]</f>
        <v>8.080822792949999E-7</v>
      </c>
      <c r="AZ188" s="10">
        <f>3/24000000*OO[[#This Row],[108 (02JUL1985 09:00:00)-Water Temperature (C)]]*OO[[#This Row],[50]]</f>
        <v>7.6446394740625005E-7</v>
      </c>
      <c r="BA188" s="10">
        <f>3/24000000*OO[[#This Row],[109 (02JUL1985 12:00:00)-Water Temperature (C)]]*OO[[#This Row],[51]]</f>
        <v>7.2880434514537478E-7</v>
      </c>
      <c r="BB188" s="10">
        <f>3/24000000*OO[[#This Row],[110 (02JUL1985 15:00:00)-Water Temperature (C)]]*OO[[#This Row],[52]]</f>
        <v>7.0881322304249998E-7</v>
      </c>
      <c r="BC188" s="10">
        <f>3/24000000*OO[[#This Row],[111 (02JUL1985 18:00:00)-Water Temperature (C)]]*OO[[#This Row],[53]]</f>
        <v>6.9760907159562497E-7</v>
      </c>
      <c r="BD188" s="10">
        <f>3/24000000*OO[[#This Row],[112 (02JUL1985 21:00:00)-Water Temperature (C)]]*OO[[#This Row],[54]]</f>
        <v>6.8166186857862486E-7</v>
      </c>
      <c r="BE188" s="10">
        <f>3/24000000*OO[[#This Row],[113 (03JUL1985 00:00:00)-Water Temperature (C)]]*OO[[#This Row],[55]]</f>
        <v>6.5525616831299998E-7</v>
      </c>
      <c r="BF188" s="10">
        <f>3/24000000*OO[[#This Row],[114 (03JUL1985 03:00:00)-Water Temperature (C)]]*OO[[#This Row],[56]]</f>
        <v>6.2885610431637489E-7</v>
      </c>
      <c r="BG188" s="10">
        <f>3/24000000*OO[[#This Row],[115 (03JUL1985 06:00:00)-Water Temperature (C)]]*OO[[#This Row],[57]]</f>
        <v>6.0165558969412491E-7</v>
      </c>
      <c r="BH188" s="10">
        <f>3/24000000*OO[[#This Row],[116 (03JUL1985 09:00:00)-Water Temperature (C)]]*OO[[#This Row],[58]]</f>
        <v>5.8109521411424996E-7</v>
      </c>
      <c r="BI188" s="10">
        <f>3/24000000*OO[[#This Row],[117 (03JUL1985 12:00:00)-Water Temperature (C)]]*OO[[#This Row],[59]]</f>
        <v>5.6622374580424998E-7</v>
      </c>
      <c r="BJ188" s="10">
        <f>3/24000000*OO[[#This Row],[118 (03JUL1985 15:00:00)-Water Temperature (C)]]*OO[[#This Row],[60]]</f>
        <v>5.52800053292E-7</v>
      </c>
      <c r="BK188" s="10">
        <f>3/24000000*OO[[#This Row],[119 (03JUL1985 18:00:00)-Water Temperature (C)]]*OO[[#This Row],[61]]</f>
        <v>5.4104964014999986E-7</v>
      </c>
      <c r="BL188" s="10">
        <f>3/24000000*OO[[#This Row],[120 (03JUL1985 21:00:00)-Water Temperature (C)]]*OO[[#This Row],[62]]</f>
        <v>5.2433439542499999E-7</v>
      </c>
      <c r="BM188" s="10">
        <f>3/24000000*OO[[#This Row],[121 (04JUL1985 00:00:00)-Water Temperature (C)]]*OO[[#This Row],[63]]</f>
        <v>5.0623367783512493E-7</v>
      </c>
      <c r="BN188" s="10">
        <f>3/24000000*OO[[#This Row],[122 (04JUL1985 03:00:00)-Water Temperature (C)]]*OO[[#This Row],[64]]</f>
        <v>4.8929689658024995E-7</v>
      </c>
      <c r="BO188" s="10">
        <f>3/24000000*OO[[#This Row],[123 (04JUL1985 06:00:00)-Water Temperature (C)]]*OO[[#This Row],[65]]</f>
        <v>4.7217847012875001E-7</v>
      </c>
      <c r="BP188" s="10">
        <f>3/24000000*OO[[#This Row],[124 (04JUL1985 09:00:00)-Water Temperature (C)]]*OO[[#This Row],[66]]</f>
        <v>4.6375516807424997E-7</v>
      </c>
      <c r="BQ188" s="10">
        <f>3/24000000*OO[[#This Row],[125 (04JUL1985 12:00:00)-Water Temperature (C)]]*OO[[#This Row],[67]]</f>
        <v>4.5435601193862493E-7</v>
      </c>
      <c r="BR188" s="10">
        <f>3/24000000*OO[[#This Row],[126 (04JUL1985 15:00:00)-Water Temperature (C)]]*OO[[#This Row],[68]]</f>
        <v>4.4488638594200003E-7</v>
      </c>
      <c r="BS188" s="10">
        <f>3/24000000*OO[[#This Row],[127 (04JUL1985 18:00:00)-Water Temperature (C)]]*OO[[#This Row],[69]]</f>
        <v>4.3281013979175002E-7</v>
      </c>
      <c r="BT188" s="10">
        <f>3/24000000*OO[[#This Row],[128 (04JUL1985 21:00:00)-Water Temperature (C)]]*OO[[#This Row],[70]]</f>
        <v>4.204462554624999E-7</v>
      </c>
      <c r="BU188" s="10">
        <f>3/24000000*OO[[#This Row],[129 (05JUL1985 00:00:00)-Water Temperature (C)]]*OO[[#This Row],[71]]</f>
        <v>4.0702191415025E-7</v>
      </c>
      <c r="BV188" s="10">
        <f>3/24000000*OO[[#This Row],[130 (05JUL1985 03:00:00)-Water Temperature (C)]]*OO[[#This Row],[72]]</f>
        <v>3.9345050548999998E-7</v>
      </c>
      <c r="BW188" s="10">
        <f>3/24000000*OO[[#This Row],[131 (05JUL1985 06:00:00)-Water Temperature (C)]]*OO[[#This Row],[73]]</f>
        <v>3.7930481971199993E-7</v>
      </c>
      <c r="BX188" s="10">
        <f>3/24000000*OO[[#This Row],[132 (05JUL1985 09:00:00)-Water Temperature (C)]]*OO[[#This Row],[74]]</f>
        <v>3.7017842139499998E-7</v>
      </c>
      <c r="BY188" s="10">
        <f>3/24000000*OO[[#This Row],[133 (05JUL1985 12:00:00)-Water Temperature (C)]]*OO[[#This Row],[75]]</f>
        <v>3.6374807260900002E-7</v>
      </c>
      <c r="BZ188" s="10">
        <f>3/24000000*OO[[#This Row],[134 (05JUL1985 15:00:00)-Water Temperature (C)]]*OO[[#This Row],[76]]</f>
        <v>3.5966406671549997E-7</v>
      </c>
      <c r="CA188" s="10">
        <f>3/24000000*OO[[#This Row],[135 (05JUL1985 18:00:00)-Water Temperature (C)]]*OO[[#This Row],[77]]</f>
        <v>3.5630721855024993E-7</v>
      </c>
      <c r="CB188" s="10">
        <f>3/24000000*OO[[#This Row],[136 (05JUL1985 21:00:00)-Water Temperature (C)]]*OO[[#This Row],[78]]</f>
        <v>3.4789632094212502E-7</v>
      </c>
      <c r="CC188" s="10">
        <f>3/24000000*OO[[#This Row],[137 (06JUL1985 00:00:00)-Water Temperature (C)]]*OO[[#This Row],[79]]</f>
        <v>3.3698096503499998E-7</v>
      </c>
      <c r="CD188" s="10">
        <f>3/24000000*OO[[#This Row],[138 (06JUL1985 03:00:00)-Water Temperature (C)]]*OO[[#This Row],[80]]</f>
        <v>3.2550967857974996E-7</v>
      </c>
      <c r="CE188" s="10">
        <f>3/24000000*OO[[#This Row],[139 (06JUL1985 06:00:00)-Water Temperature (C)]]*OO[[#This Row],[81]]</f>
        <v>3.1306274047699995E-7</v>
      </c>
      <c r="CF188" s="10">
        <f>3/24000000*OO[[#This Row],[140 (06JUL1985 09:00:00)-Water Temperature (C)]]*OO[[#This Row],[82]]</f>
        <v>3.0652466134462498E-7</v>
      </c>
      <c r="CG188" s="10">
        <f>3/24000000*OO[[#This Row],[141 (06JUL1985 12:00:00)-Water Temperature (C)]]*OO[[#This Row],[83]]</f>
        <v>3.0218234676E-7</v>
      </c>
      <c r="CH188" s="10">
        <f>3/24000000*OO[[#This Row],[142 (06JUL1985 15:00:00)-Water Temperature (C)]]*OO[[#This Row],[84]]</f>
        <v>2.9850900105399996E-7</v>
      </c>
      <c r="CI188" s="10">
        <f>3/24000000*OO[[#This Row],[143 (06JUL1985 18:00:00)-Water Temperature (C)]]*OO[[#This Row],[85]]</f>
        <v>2.9644279626587496E-7</v>
      </c>
      <c r="CJ188" s="10">
        <f>3/24000000*OO[[#This Row],[144 (06JUL1985 21:00:00)-Water Temperature (C)]]*OO[[#This Row],[86]]</f>
        <v>2.9015670738442502E-7</v>
      </c>
      <c r="CK188" s="10">
        <f>3/24000000*OO[[#This Row],[145 (07JUL1985 00:00:00)-Water Temperature (C)]]*OO[[#This Row],[87]]</f>
        <v>2.8258008557511252E-7</v>
      </c>
      <c r="CL188" s="10">
        <f>3/24000000*OO[[#This Row],[146 (07JUL1985 03:00:00)-Water Temperature (C)]]*OO[[#This Row],[88]]</f>
        <v>2.73150300605675E-7</v>
      </c>
      <c r="CM188" s="10">
        <f>3/24000000*OO[[#This Row],[147 (07JUL1985 06:00:00)-Water Temperature (C)]]*OO[[#This Row],[89]]</f>
        <v>2.6130399300832498E-7</v>
      </c>
      <c r="CN188" s="10">
        <f>3/24000000*OO[[#This Row],[148 (07JUL1985 09:00:00)-Water Temperature (C)]]*OO[[#This Row],[90]]</f>
        <v>2.4911440406904999E-7</v>
      </c>
      <c r="CO188" s="10">
        <f>3/24000000*OO[[#This Row],[149 (07JUL1985 12:00:00)-Water Temperature (C)]]*OO[[#This Row],[91]]</f>
        <v>2.3884756342232501E-7</v>
      </c>
      <c r="CP188" s="10">
        <f>3/24000000*OO[[#This Row],[150 (07JUL1985 15:00:00)-Water Temperature (C)]]*OO[[#This Row],[92]]</f>
        <v>2.3290243443431251E-7</v>
      </c>
      <c r="CQ188" s="10">
        <f>3/24000000*OO[[#This Row],[151 (07JUL1985 18:00:00)-Water Temperature (C)]]*OO[[#This Row],[93]]</f>
        <v>2.2681225032151252E-7</v>
      </c>
      <c r="CR188" s="10">
        <f>3/24000000*OO[[#This Row],[152 (07JUL1985 21:00:00)-Water Temperature (C)]]*OO[[#This Row],[94]]</f>
        <v>2.1976061093482499E-7</v>
      </c>
      <c r="CS188" s="10">
        <f>3/24000000*OO[[#This Row],[153 (08JUL1985 00:00:00)-Water Temperature (C)]]*OO[[#This Row],[95]]</f>
        <v>2.1297209655663748E-7</v>
      </c>
      <c r="CT188" s="10">
        <f>3/24000000*OO[[#This Row],[154 (08JUL1985 03:00:00)-Water Temperature (C)]]*OO[[#This Row],[96]]</f>
        <v>2.0594496619008753E-7</v>
      </c>
      <c r="CU188" s="10">
        <f>3/24000000*OO[[#This Row],[155 (08JUL1985 06:00:00)-Water Temperature (C)]]*OO[[#This Row],[97]]</f>
        <v>1.9741428936877497E-7</v>
      </c>
      <c r="CV188" s="10">
        <f>3/24000000*OO[[#This Row],[156 (08JUL1985 09:00:00)-Water Temperature (C)]]*OO[[#This Row],[98]]</f>
        <v>1.914054610067875E-7</v>
      </c>
      <c r="CW188" s="10">
        <f>3/24000000*OO[[#This Row],[157 (08JUL1985 12:00:00)-Water Temperature (C)]]*OO[[#This Row],[99]]</f>
        <v>1.8736332207914997E-7</v>
      </c>
    </row>
    <row r="189" spans="1:101" x14ac:dyDescent="0.35">
      <c r="A189" t="s">
        <v>195</v>
      </c>
      <c r="B189">
        <v>778.66030000000001</v>
      </c>
      <c r="C189" s="10">
        <f>3/24*OO[[#This Row],[59 (26JUN1985 06:00:00)-Water Temperature (C)]]*OO[[#This Row],[1]]/SUM(OO[1])</f>
        <v>0</v>
      </c>
      <c r="D189" s="10">
        <f>3/24*OO[[#This Row],[60 (26JUN1985 09:00:00)-Water Temperature (C)]]*OO[[#This Row],[2]]/SUM(OO[2])</f>
        <v>0</v>
      </c>
      <c r="E189" s="10">
        <f>3/24*OO[[#This Row],[61 (26JUN1985 12:00:00)-Water Temperature (C)]]*OO[[#This Row],[3]]/SUM(OO[3])</f>
        <v>0</v>
      </c>
      <c r="F189" s="10">
        <f>3/24*OO[[#This Row],[62 (26JUN1985 15:00:00)-Water Temperature (C)]]*OO[[#This Row],[4]]/SUM(OO[4])</f>
        <v>0</v>
      </c>
      <c r="G189" s="10">
        <f>3/24*OO[[#This Row],[63 (26JUN1985 18:00:00)-Water Temperature (C)]]*OO[[#This Row],[5]]/SUM(OO[5])</f>
        <v>0</v>
      </c>
      <c r="H189" s="10">
        <f>3/24*OO[[#This Row],[64 (26JUN1985 21:00:00)-Water Temperature (C)]]*OO[[#This Row],[6]]/SUM(OO[6])</f>
        <v>0</v>
      </c>
      <c r="I189" s="10">
        <f>3/24*OO[[#This Row],[65 (27JUN1985 00:00:00)-Water Temperature (C)]]*OO[[#This Row],[7]]/SUM(OO[7])</f>
        <v>5.3173012152212001E-34</v>
      </c>
      <c r="J189" s="10">
        <f>3/24*OO[[#This Row],[66 (27JUN1985 03:00:00)-Water Temperature (C)]]*OO[[#This Row],[8]]/SUM(OO[8])</f>
        <v>6.714698396314511E-22</v>
      </c>
      <c r="K189" s="10">
        <f>3/24*OO[[#This Row],[67 (27JUN1985 06:00:00)-Water Temperature (C)]]*OO[[#This Row],[9]]/SUM(OO[9])</f>
        <v>3.1604630715192633E-10</v>
      </c>
      <c r="L189" s="10">
        <f>3/24*OO[[#This Row],[68 (27JUN1985 09:00:00)-Water Temperature (C)]]*OO[[#This Row],[10]]/SUM(OO[10])</f>
        <v>3.7880181276216144E-6</v>
      </c>
      <c r="M189" s="10">
        <f>3/24*OO[[#This Row],[69 (27JUN1985 12:00:00)-Water Temperature (C)]]*OO[[#This Row],[11]]/SUM(OO[11])</f>
        <v>7.3942376424507869E-4</v>
      </c>
      <c r="N189" s="10">
        <f>3/24*OO[[#This Row],[70 (27JUN1985 15:00:00)-Water Temperature (C)]]*OO[[#This Row],[12]]/SUM(OO[12])</f>
        <v>1.5912998843495698E-2</v>
      </c>
      <c r="O189" s="10">
        <f>3/24*OO[[#This Row],[71 (27JUN1985 18:00:00)-Water Temperature (C)]]*OO[[#This Row],[13]]/SUM(OO[13])</f>
        <v>7.1601099301420237E-2</v>
      </c>
      <c r="P189" s="10">
        <f>3/24*OO[[#This Row],[72 (27JUN1985 21:00:00)-Water Temperature (C)]]*OO[[#This Row],[14]]/SUM(OO[14])</f>
        <v>9.5905371231042508E-2</v>
      </c>
      <c r="Q189" s="10">
        <f>3/24*OO[[#This Row],[73 (28JUN1985 00:00:00)-Water Temperature (C)]]*OO[[#This Row],[15]]/SUM(OO[15])</f>
        <v>4.9069708087673289E-2</v>
      </c>
      <c r="R189" s="10">
        <f>3/24*OO[[#This Row],[74 (28JUN1985 03:00:00)-Water Temperature (C)]]*OO[[#This Row],[16]]/SUM(OO[16])</f>
        <v>1.1569485496747701E-2</v>
      </c>
      <c r="S189" s="10">
        <f>3/24*OO[[#This Row],[75 (28JUN1985 06:00:00)-Water Temperature (C)]]*OO[[#This Row],[17]]/SUM(OO[17])</f>
        <v>1.4538287371342132E-3</v>
      </c>
      <c r="T189" s="10">
        <f>3/24*OO[[#This Row],[76 (28JUN1985 09:00:00)-Water Temperature (C)]]*OO[[#This Row],[18]]/SUM(OO[18])</f>
        <v>1.2502529870074363E-4</v>
      </c>
      <c r="U189" s="10">
        <f>3/24*OO[[#This Row],[77 (28JUN1985 12:00:00)-Water Temperature (C)]]*OO[[#This Row],[19]]/SUM(OO[19])</f>
        <v>2.1125212029290598E-5</v>
      </c>
      <c r="V189" s="10">
        <f>3/24000000*OO[[#This Row],[78 (28JUN1985 15:00:00)-Water Temperature (C)]]*OO[[#This Row],[20]]</f>
        <v>1.3619756533349997E-5</v>
      </c>
      <c r="W189" s="10">
        <f>3/24000000*OO[[#This Row],[79 (28JUN1985 18:00:00)-Water Temperature (C)]]*OO[[#This Row],[21]]</f>
        <v>1.1448068704380001E-5</v>
      </c>
      <c r="X189" s="10">
        <f>3/24000000*OO[[#This Row],[80 (28JUN1985 21:00:00)-Water Temperature (C)]]*OO[[#This Row],[22]]</f>
        <v>9.6733707992950013E-6</v>
      </c>
      <c r="Y189" s="10">
        <f>3/24000000*OO[[#This Row],[81 (29JUN1985 00:00:00)-Water Temperature (C)]]*OO[[#This Row],[23]]</f>
        <v>8.1174151548749995E-6</v>
      </c>
      <c r="Z189" s="10">
        <f>3/24000000*OO[[#This Row],[82 (29JUN1985 03:00:00)-Water Temperature (C)]]*OO[[#This Row],[24]]</f>
        <v>6.826666741824998E-6</v>
      </c>
      <c r="AA189" s="10">
        <f>3/24000000*OO[[#This Row],[83 (29JUN1985 06:00:00)-Water Temperature (C)]]*OO[[#This Row],[25]]</f>
        <v>5.73910946143125E-6</v>
      </c>
      <c r="AB189" s="10">
        <f>3/24000000*OO[[#This Row],[84 (29JUN1985 09:00:00)-Water Temperature (C)]]*OO[[#This Row],[26]]</f>
        <v>4.9468877334149999E-6</v>
      </c>
      <c r="AC189" s="10">
        <f>3/24000000*OO[[#This Row],[85 (29JUN1985 12:00:00)-Water Temperature (C)]]*OO[[#This Row],[27]]</f>
        <v>4.3192007301049999E-6</v>
      </c>
      <c r="AD189" s="10">
        <f>3/24000000*OO[[#This Row],[86 (29JUN1985 15:00:00)-Water Temperature (C)]]*OO[[#This Row],[28]]</f>
        <v>3.809900992365E-6</v>
      </c>
      <c r="AE189" s="10">
        <f>3/24000000*OO[[#This Row],[88 (29JUN1985 21:00:00)-Water Temperature (C)]]*OO[[#This Row],[30]]</f>
        <v>3.0039152204374996E-6</v>
      </c>
      <c r="AF189" s="10">
        <f>3/24000000*OO[[#This Row],[88 (29JUN1985 21:00:00)-Water Temperature (C)]]*OO[[#This Row],[30]]</f>
        <v>3.0039152204374996E-6</v>
      </c>
      <c r="AG189" s="10">
        <f>3/24000000*OO[[#This Row],[89 (30JUN1985 00:00:00)-Water Temperature (C)]]*OO[[#This Row],[31]]</f>
        <v>2.6570455646257497E-6</v>
      </c>
      <c r="AH189" s="10">
        <f>3/24000000*OO[[#This Row],[90 (30JUN1985 03:00:00)-Water Temperature (C)]]*OO[[#This Row],[32]]</f>
        <v>2.3572396591359996E-6</v>
      </c>
      <c r="AI189" s="10">
        <f>3/24000000*OO[[#This Row],[91 (30JUN1985 06:00:00)-Water Temperature (C)]]*OO[[#This Row],[33]]</f>
        <v>2.0982803885669999E-6</v>
      </c>
      <c r="AJ189" s="10">
        <f>3/24000000*OO[[#This Row],[92 (30JUN1985 09:00:00)-Water Temperature (C)]]*OO[[#This Row],[34]]</f>
        <v>1.9037809904819998E-6</v>
      </c>
      <c r="AK189" s="10">
        <f>3/24000000*OO[[#This Row],[93 (30JUN1985 12:00:00)-Water Temperature (C)]]*OO[[#This Row],[35]]</f>
        <v>1.7570332045557498E-6</v>
      </c>
      <c r="AL189" s="10">
        <f>3/24000000*OO[[#This Row],[94 (30JUN1985 15:00:00)-Water Temperature (C)]]*OO[[#This Row],[36]]</f>
        <v>1.6423998564520001E-6</v>
      </c>
      <c r="AM189" s="10">
        <f>3/24000000*OO[[#This Row],[95 (30JUN1985 18:00:00)-Water Temperature (C)]]*OO[[#This Row],[37]]</f>
        <v>1.548344102322E-6</v>
      </c>
      <c r="AN189" s="10">
        <f>3/24000000*OO[[#This Row],[96 (30JUN1985 21:00:00)-Water Temperature (C)]]*OO[[#This Row],[38]]</f>
        <v>1.4421549027600001E-6</v>
      </c>
      <c r="AO189" s="10">
        <f>3/24000000*OO[[#This Row],[97 (01JUL1985 00:00:00)-Water Temperature (C)]]*OO[[#This Row],[39]]</f>
        <v>1.3418206107250001E-6</v>
      </c>
      <c r="AP189" s="10">
        <f>3/24000000*OO[[#This Row],[98 (01JUL1985 03:00:00)-Water Temperature (C)]]*OO[[#This Row],[40]]</f>
        <v>1.2502234708109999E-6</v>
      </c>
      <c r="AQ189" s="10">
        <f>3/24000000*OO[[#This Row],[99 (01JUL1985 06:00:00)-Water Temperature (C)]]*OO[[#This Row],[41]]</f>
        <v>1.1605714822649998E-6</v>
      </c>
      <c r="AR189" s="10">
        <f>3/24000000*OO[[#This Row],[100 (01JUL1985 09:00:00)-Water Temperature (C)]]*OO[[#This Row],[42]]</f>
        <v>1.0932481801964998E-6</v>
      </c>
      <c r="AS189" s="10">
        <f>3/24000000*OO[[#This Row],[101 (01JUL1985 12:00:00)-Water Temperature (C)]]*OO[[#This Row],[43]]</f>
        <v>1.0362160492529999E-6</v>
      </c>
      <c r="AT189" s="10">
        <f>3/24000000*OO[[#This Row],[102 (01JUL1985 15:00:00)-Water Temperature (C)]]*OO[[#This Row],[44]]</f>
        <v>9.8067834109225002E-7</v>
      </c>
      <c r="AU189" s="10">
        <f>3/24000000*OO[[#This Row],[103 (01JUL1985 18:00:00)-Water Temperature (C)]]*OO[[#This Row],[45]]</f>
        <v>9.3413001554599989E-7</v>
      </c>
      <c r="AV189" s="10">
        <f>3/24000000*OO[[#This Row],[104 (01JUL1985 21:00:00)-Water Temperature (C)]]*OO[[#This Row],[46]]</f>
        <v>8.8845122317049993E-7</v>
      </c>
      <c r="AW189" s="10">
        <f>3/24000000*OO[[#This Row],[105 (02JUL1985 00:00:00)-Water Temperature (C)]]*OO[[#This Row],[47]]</f>
        <v>8.5575541305937496E-7</v>
      </c>
      <c r="AX189" s="10">
        <f>3/24000000*OO[[#This Row],[106 (02JUL1985 03:00:00)-Water Temperature (C)]]*OO[[#This Row],[48]]</f>
        <v>8.2409456728124994E-7</v>
      </c>
      <c r="AY189" s="10">
        <f>3/24000000*OO[[#This Row],[107 (02JUL1985 06:00:00)-Water Temperature (C)]]*OO[[#This Row],[49]]</f>
        <v>7.8827049989999989E-7</v>
      </c>
      <c r="AZ189" s="10">
        <f>3/24000000*OO[[#This Row],[108 (02JUL1985 09:00:00)-Water Temperature (C)]]*OO[[#This Row],[50]]</f>
        <v>7.4631213931400003E-7</v>
      </c>
      <c r="BA189" s="10">
        <f>3/24000000*OO[[#This Row],[109 (02JUL1985 12:00:00)-Water Temperature (C)]]*OO[[#This Row],[51]]</f>
        <v>7.1145779344512511E-7</v>
      </c>
      <c r="BB189" s="10">
        <f>3/24000000*OO[[#This Row],[110 (02JUL1985 15:00:00)-Water Temperature (C)]]*OO[[#This Row],[52]]</f>
        <v>6.9143567273999993E-7</v>
      </c>
      <c r="BC189" s="10">
        <f>3/24000000*OO[[#This Row],[111 (02JUL1985 18:00:00)-Water Temperature (C)]]*OO[[#This Row],[53]]</f>
        <v>6.7957176983999993E-7</v>
      </c>
      <c r="BD189" s="10">
        <f>3/24000000*OO[[#This Row],[112 (02JUL1985 21:00:00)-Water Temperature (C)]]*OO[[#This Row],[54]]</f>
        <v>6.6386014442149996E-7</v>
      </c>
      <c r="BE189" s="10">
        <f>3/24000000*OO[[#This Row],[113 (03JUL1985 00:00:00)-Water Temperature (C)]]*OO[[#This Row],[55]]</f>
        <v>6.3807954859499989E-7</v>
      </c>
      <c r="BF189" s="10">
        <f>3/24000000*OO[[#This Row],[114 (03JUL1985 03:00:00)-Water Temperature (C)]]*OO[[#This Row],[56]]</f>
        <v>6.1258128595099994E-7</v>
      </c>
      <c r="BG189" s="10">
        <f>3/24000000*OO[[#This Row],[115 (03JUL1985 06:00:00)-Water Temperature (C)]]*OO[[#This Row],[57]]</f>
        <v>5.8638916405250004E-7</v>
      </c>
      <c r="BH189" s="10">
        <f>3/24000000*OO[[#This Row],[116 (03JUL1985 09:00:00)-Water Temperature (C)]]*OO[[#This Row],[58]]</f>
        <v>5.6636231631437499E-7</v>
      </c>
      <c r="BI189" s="10">
        <f>3/24000000*OO[[#This Row],[117 (03JUL1985 12:00:00)-Water Temperature (C)]]*OO[[#This Row],[59]]</f>
        <v>5.5200396078374999E-7</v>
      </c>
      <c r="BJ189" s="10">
        <f>3/24000000*OO[[#This Row],[118 (03JUL1985 15:00:00)-Water Temperature (C)]]*OO[[#This Row],[60]]</f>
        <v>5.3866022277187491E-7</v>
      </c>
      <c r="BK189" s="10">
        <f>3/24000000*OO[[#This Row],[119 (03JUL1985 18:00:00)-Water Temperature (C)]]*OO[[#This Row],[61]]</f>
        <v>5.2713520983749994E-7</v>
      </c>
      <c r="BL189" s="10">
        <f>3/24000000*OO[[#This Row],[120 (03JUL1985 21:00:00)-Water Temperature (C)]]*OO[[#This Row],[62]]</f>
        <v>5.1067508462350008E-7</v>
      </c>
      <c r="BM189" s="10">
        <f>3/24000000*OO[[#This Row],[121 (04JUL1985 00:00:00)-Water Temperature (C)]]*OO[[#This Row],[63]]</f>
        <v>4.9307755262250006E-7</v>
      </c>
      <c r="BN189" s="10">
        <f>3/24000000*OO[[#This Row],[122 (04JUL1985 03:00:00)-Water Temperature (C)]]*OO[[#This Row],[64]]</f>
        <v>4.7651861008725003E-7</v>
      </c>
      <c r="BO189" s="10">
        <f>3/24000000*OO[[#This Row],[123 (04JUL1985 06:00:00)-Water Temperature (C)]]*OO[[#This Row],[65]]</f>
        <v>4.6016866967400001E-7</v>
      </c>
      <c r="BP189" s="10">
        <f>3/24000000*OO[[#This Row],[124 (04JUL1985 09:00:00)-Water Temperature (C)]]*OO[[#This Row],[66]]</f>
        <v>4.5202892896275002E-7</v>
      </c>
      <c r="BQ189" s="10">
        <f>3/24000000*OO[[#This Row],[125 (04JUL1985 12:00:00)-Water Temperature (C)]]*OO[[#This Row],[67]]</f>
        <v>4.43038243142625E-7</v>
      </c>
      <c r="BR189" s="10">
        <f>3/24000000*OO[[#This Row],[126 (04JUL1985 15:00:00)-Water Temperature (C)]]*OO[[#This Row],[68]]</f>
        <v>4.3386457687724997E-7</v>
      </c>
      <c r="BS189" s="10">
        <f>3/24000000*OO[[#This Row],[127 (04JUL1985 18:00:00)-Water Temperature (C)]]*OO[[#This Row],[69]]</f>
        <v>4.2180958492399994E-7</v>
      </c>
      <c r="BT189" s="10">
        <f>3/24000000*OO[[#This Row],[128 (04JUL1985 21:00:00)-Water Temperature (C)]]*OO[[#This Row],[70]]</f>
        <v>4.0949986907375E-7</v>
      </c>
      <c r="BU189" s="10">
        <f>3/24000000*OO[[#This Row],[129 (05JUL1985 00:00:00)-Water Temperature (C)]]*OO[[#This Row],[71]]</f>
        <v>3.9641492870100004E-7</v>
      </c>
      <c r="BV189" s="10">
        <f>3/24000000*OO[[#This Row],[130 (05JUL1985 03:00:00)-Water Temperature (C)]]*OO[[#This Row],[72]]</f>
        <v>3.8312041202049991E-7</v>
      </c>
      <c r="BW189" s="10">
        <f>3/24000000*OO[[#This Row],[131 (05JUL1985 06:00:00)-Water Temperature (C)]]*OO[[#This Row],[73]]</f>
        <v>3.6961584175700001E-7</v>
      </c>
      <c r="BX189" s="10">
        <f>3/24000000*OO[[#This Row],[132 (05JUL1985 09:00:00)-Water Temperature (C)]]*OO[[#This Row],[74]]</f>
        <v>3.6096286980624995E-7</v>
      </c>
      <c r="BY189" s="10">
        <f>3/24000000*OO[[#This Row],[133 (05JUL1985 12:00:00)-Water Temperature (C)]]*OO[[#This Row],[75]]</f>
        <v>3.5470265079624998E-7</v>
      </c>
      <c r="BZ189" s="10">
        <f>3/24000000*OO[[#This Row],[134 (05JUL1985 15:00:00)-Water Temperature (C)]]*OO[[#This Row],[76]]</f>
        <v>3.5044723247899997E-7</v>
      </c>
      <c r="CA189" s="10">
        <f>3/24000000*OO[[#This Row],[135 (05JUL1985 18:00:00)-Water Temperature (C)]]*OO[[#This Row],[77]]</f>
        <v>3.4701778021112496E-7</v>
      </c>
      <c r="CB189" s="10">
        <f>3/24000000*OO[[#This Row],[136 (05JUL1985 21:00:00)-Water Temperature (C)]]*OO[[#This Row],[78]]</f>
        <v>3.3871838864574995E-7</v>
      </c>
      <c r="CC189" s="10">
        <f>3/24000000*OO[[#This Row],[137 (06JUL1985 00:00:00)-Water Temperature (C)]]*OO[[#This Row],[79]]</f>
        <v>3.2815214752499996E-7</v>
      </c>
      <c r="CD189" s="10">
        <f>3/24000000*OO[[#This Row],[138 (06JUL1985 03:00:00)-Water Temperature (C)]]*OO[[#This Row],[80]]</f>
        <v>3.1714408913099995E-7</v>
      </c>
      <c r="CE189" s="10">
        <f>3/24000000*OO[[#This Row],[139 (06JUL1985 06:00:00)-Water Temperature (C)]]*OO[[#This Row],[81]]</f>
        <v>3.0523861724799998E-7</v>
      </c>
      <c r="CF189" s="10">
        <f>3/24000000*OO[[#This Row],[140 (06JUL1985 09:00:00)-Water Temperature (C)]]*OO[[#This Row],[82]]</f>
        <v>2.9896756179999999E-7</v>
      </c>
      <c r="CG189" s="10">
        <f>3/24000000*OO[[#This Row],[141 (06JUL1985 12:00:00)-Water Temperature (C)]]*OO[[#This Row],[83]]</f>
        <v>2.9476844253562499E-7</v>
      </c>
      <c r="CH189" s="10">
        <f>3/24000000*OO[[#This Row],[142 (06JUL1985 15:00:00)-Water Temperature (C)]]*OO[[#This Row],[84]]</f>
        <v>2.9101179551500001E-7</v>
      </c>
      <c r="CI189" s="10">
        <f>3/24000000*OO[[#This Row],[143 (06JUL1985 18:00:00)-Water Temperature (C)]]*OO[[#This Row],[85]]</f>
        <v>2.8876786548231247E-7</v>
      </c>
      <c r="CJ189" s="10">
        <f>3/24000000*OO[[#This Row],[144 (06JUL1985 21:00:00)-Water Temperature (C)]]*OO[[#This Row],[86]]</f>
        <v>2.8248410096731244E-7</v>
      </c>
      <c r="CK189" s="10">
        <f>3/24000000*OO[[#This Row],[145 (07JUL1985 00:00:00)-Water Temperature (C)]]*OO[[#This Row],[87]]</f>
        <v>2.752247308557E-7</v>
      </c>
      <c r="CL189" s="10">
        <f>3/24000000*OO[[#This Row],[146 (07JUL1985 03:00:00)-Water Temperature (C)]]*OO[[#This Row],[88]]</f>
        <v>2.6610930340399999E-7</v>
      </c>
      <c r="CM189" s="10">
        <f>3/24000000*OO[[#This Row],[147 (07JUL1985 06:00:00)-Water Temperature (C)]]*OO[[#This Row],[89]]</f>
        <v>2.5480506404339999E-7</v>
      </c>
      <c r="CN189" s="10">
        <f>3/24000000*OO[[#This Row],[148 (07JUL1985 09:00:00)-Water Temperature (C)]]*OO[[#This Row],[90]]</f>
        <v>2.43076820569375E-7</v>
      </c>
      <c r="CO189" s="10">
        <f>3/24000000*OO[[#This Row],[149 (07JUL1985 12:00:00)-Water Temperature (C)]]*OO[[#This Row],[91]]</f>
        <v>2.3305640877382502E-7</v>
      </c>
      <c r="CP189" s="10">
        <f>3/24000000*OO[[#This Row],[150 (07JUL1985 15:00:00)-Water Temperature (C)]]*OO[[#This Row],[92]]</f>
        <v>2.2714482091162503E-7</v>
      </c>
      <c r="CQ189" s="10">
        <f>3/24000000*OO[[#This Row],[151 (07JUL1985 18:00:00)-Water Temperature (C)]]*OO[[#This Row],[93]]</f>
        <v>2.2101789880338751E-7</v>
      </c>
      <c r="CR189" s="10">
        <f>3/24000000*OO[[#This Row],[152 (07JUL1985 21:00:00)-Water Temperature (C)]]*OO[[#This Row],[94]]</f>
        <v>2.1402080456674997E-7</v>
      </c>
      <c r="CS189" s="10">
        <f>3/24000000*OO[[#This Row],[153 (08JUL1985 00:00:00)-Water Temperature (C)]]*OO[[#This Row],[95]]</f>
        <v>2.0742918549220003E-7</v>
      </c>
      <c r="CT189" s="10">
        <f>3/24000000*OO[[#This Row],[154 (08JUL1985 03:00:00)-Water Temperature (C)]]*OO[[#This Row],[96]]</f>
        <v>2.0063265985293751E-7</v>
      </c>
      <c r="CU189" s="10">
        <f>3/24000000*OO[[#This Row],[155 (08JUL1985 06:00:00)-Water Temperature (C)]]*OO[[#This Row],[97]]</f>
        <v>1.925026244683E-7</v>
      </c>
      <c r="CV189" s="10">
        <f>3/24000000*OO[[#This Row],[156 (08JUL1985 09:00:00)-Water Temperature (C)]]*OO[[#This Row],[98]]</f>
        <v>1.8673953490472496E-7</v>
      </c>
      <c r="CW189" s="10">
        <f>3/24000000*OO[[#This Row],[157 (08JUL1985 12:00:00)-Water Temperature (C)]]*OO[[#This Row],[99]]</f>
        <v>1.8281128950649997E-7</v>
      </c>
    </row>
    <row r="190" spans="1:101" x14ac:dyDescent="0.35">
      <c r="A190" t="s">
        <v>196</v>
      </c>
      <c r="B190">
        <v>887.79399999999998</v>
      </c>
      <c r="C190" s="10">
        <f>3/24*OO[[#This Row],[59 (26JUN1985 06:00:00)-Water Temperature (C)]]*OO[[#This Row],[1]]/SUM(OO[1])</f>
        <v>0</v>
      </c>
      <c r="D190" s="10">
        <f>3/24*OO[[#This Row],[60 (26JUN1985 09:00:00)-Water Temperature (C)]]*OO[[#This Row],[2]]/SUM(OO[2])</f>
        <v>0</v>
      </c>
      <c r="E190" s="10">
        <f>3/24*OO[[#This Row],[61 (26JUN1985 12:00:00)-Water Temperature (C)]]*OO[[#This Row],[3]]/SUM(OO[3])</f>
        <v>0</v>
      </c>
      <c r="F190" s="10">
        <f>3/24*OO[[#This Row],[62 (26JUN1985 15:00:00)-Water Temperature (C)]]*OO[[#This Row],[4]]/SUM(OO[4])</f>
        <v>0</v>
      </c>
      <c r="G190" s="10">
        <f>3/24*OO[[#This Row],[63 (26JUN1985 18:00:00)-Water Temperature (C)]]*OO[[#This Row],[5]]/SUM(OO[5])</f>
        <v>0</v>
      </c>
      <c r="H190" s="10">
        <f>3/24*OO[[#This Row],[64 (26JUN1985 21:00:00)-Water Temperature (C)]]*OO[[#This Row],[6]]/SUM(OO[6])</f>
        <v>0</v>
      </c>
      <c r="I190" s="10">
        <f>3/24*OO[[#This Row],[65 (27JUN1985 00:00:00)-Water Temperature (C)]]*OO[[#This Row],[7]]/SUM(OO[7])</f>
        <v>5.5687051742756024E-35</v>
      </c>
      <c r="J190" s="10">
        <f>3/24*OO[[#This Row],[66 (27JUN1985 03:00:00)-Water Temperature (C)]]*OO[[#This Row],[8]]/SUM(OO[8])</f>
        <v>8.0387027874020431E-23</v>
      </c>
      <c r="K190" s="10">
        <f>3/24*OO[[#This Row],[67 (27JUN1985 06:00:00)-Water Temperature (C)]]*OO[[#This Row],[9]]/SUM(OO[9])</f>
        <v>9.7484136778445385E-11</v>
      </c>
      <c r="L190" s="10">
        <f>3/24*OO[[#This Row],[68 (27JUN1985 09:00:00)-Water Temperature (C)]]*OO[[#This Row],[10]]/SUM(OO[10])</f>
        <v>1.8910910234272414E-6</v>
      </c>
      <c r="M190" s="10">
        <f>3/24*OO[[#This Row],[69 (27JUN1985 12:00:00)-Water Temperature (C)]]*OO[[#This Row],[11]]/SUM(OO[11])</f>
        <v>4.4265959823922468E-4</v>
      </c>
      <c r="N190" s="10">
        <f>3/24*OO[[#This Row],[70 (27JUN1985 15:00:00)-Water Temperature (C)]]*OO[[#This Row],[12]]/SUM(OO[12])</f>
        <v>1.0852506072138344E-2</v>
      </c>
      <c r="O190" s="10">
        <f>3/24*OO[[#This Row],[71 (27JUN1985 18:00:00)-Water Temperature (C)]]*OO[[#This Row],[13]]/SUM(OO[13])</f>
        <v>5.4258022427830385E-2</v>
      </c>
      <c r="P190" s="10">
        <f>3/24*OO[[#This Row],[72 (27JUN1985 21:00:00)-Water Temperature (C)]]*OO[[#This Row],[14]]/SUM(OO[14])</f>
        <v>7.9411279207061342E-2</v>
      </c>
      <c r="Q190" s="10">
        <f>3/24*OO[[#This Row],[73 (28JUN1985 00:00:00)-Water Temperature (C)]]*OO[[#This Row],[15]]/SUM(OO[15])</f>
        <v>4.3853170308703025E-2</v>
      </c>
      <c r="R190" s="10">
        <f>3/24*OO[[#This Row],[74 (28JUN1985 03:00:00)-Water Temperature (C)]]*OO[[#This Row],[16]]/SUM(OO[16])</f>
        <v>1.1051745251089972E-2</v>
      </c>
      <c r="S190" s="10">
        <f>3/24*OO[[#This Row],[75 (28JUN1985 06:00:00)-Water Temperature (C)]]*OO[[#This Row],[17]]/SUM(OO[17])</f>
        <v>1.4688401921485832E-3</v>
      </c>
      <c r="T190" s="10">
        <f>3/24*OO[[#This Row],[76 (28JUN1985 09:00:00)-Water Temperature (C)]]*OO[[#This Row],[18]]/SUM(OO[18])</f>
        <v>1.2879797859898943E-4</v>
      </c>
      <c r="U190" s="10">
        <f>3/24*OO[[#This Row],[77 (28JUN1985 12:00:00)-Water Temperature (C)]]*OO[[#This Row],[19]]/SUM(OO[19])</f>
        <v>1.9011836212817091E-5</v>
      </c>
      <c r="V190" s="10">
        <f>3/24000000*OO[[#This Row],[78 (28JUN1985 15:00:00)-Water Temperature (C)]]*OO[[#This Row],[20]]</f>
        <v>1.1365874121425002E-5</v>
      </c>
      <c r="W190" s="10">
        <f>3/24000000*OO[[#This Row],[79 (28JUN1985 18:00:00)-Water Temperature (C)]]*OO[[#This Row],[21]]</f>
        <v>9.5048543283587495E-6</v>
      </c>
      <c r="X190" s="10">
        <f>3/24000000*OO[[#This Row],[80 (28JUN1985 21:00:00)-Water Temperature (C)]]*OO[[#This Row],[22]]</f>
        <v>8.0264738786137504E-6</v>
      </c>
      <c r="Y190" s="10">
        <f>3/24000000*OO[[#This Row],[81 (29JUN1985 00:00:00)-Water Temperature (C)]]*OO[[#This Row],[23]]</f>
        <v>6.7329525281899991E-6</v>
      </c>
      <c r="Z190" s="10">
        <f>3/24000000*OO[[#This Row],[82 (29JUN1985 03:00:00)-Water Temperature (C)]]*OO[[#This Row],[24]]</f>
        <v>5.6634078374700002E-6</v>
      </c>
      <c r="AA190" s="10">
        <f>3/24000000*OO[[#This Row],[83 (29JUN1985 06:00:00)-Water Temperature (C)]]*OO[[#This Row],[25]]</f>
        <v>4.7624963770724997E-6</v>
      </c>
      <c r="AB190" s="10">
        <f>3/24000000*OO[[#This Row],[84 (29JUN1985 09:00:00)-Water Temperature (C)]]*OO[[#This Row],[26]]</f>
        <v>4.10319527093125E-6</v>
      </c>
      <c r="AC190" s="10">
        <f>3/24000000*OO[[#This Row],[85 (29JUN1985 12:00:00)-Water Temperature (C)]]*OO[[#This Row],[27]]</f>
        <v>3.5808743441362499E-6</v>
      </c>
      <c r="AD190" s="10">
        <f>3/24000000*OO[[#This Row],[86 (29JUN1985 15:00:00)-Water Temperature (C)]]*OO[[#This Row],[28]]</f>
        <v>3.1548252560212499E-6</v>
      </c>
      <c r="AE190" s="10">
        <f>3/24000000*OO[[#This Row],[88 (29JUN1985 21:00:00)-Water Temperature (C)]]*OO[[#This Row],[30]]</f>
        <v>2.48212075583325E-6</v>
      </c>
      <c r="AF190" s="10">
        <f>3/24000000*OO[[#This Row],[88 (29JUN1985 21:00:00)-Water Temperature (C)]]*OO[[#This Row],[30]]</f>
        <v>2.48212075583325E-6</v>
      </c>
      <c r="AG190" s="10">
        <f>3/24000000*OO[[#This Row],[89 (30JUN1985 00:00:00)-Water Temperature (C)]]*OO[[#This Row],[31]]</f>
        <v>2.1940157545184996E-6</v>
      </c>
      <c r="AH190" s="10">
        <f>3/24000000*OO[[#This Row],[90 (30JUN1985 03:00:00)-Water Temperature (C)]]*OO[[#This Row],[32]]</f>
        <v>1.9463146483625001E-6</v>
      </c>
      <c r="AI190" s="10">
        <f>3/24000000*OO[[#This Row],[91 (30JUN1985 06:00:00)-Water Temperature (C)]]*OO[[#This Row],[33]]</f>
        <v>1.7324103132404999E-6</v>
      </c>
      <c r="AJ190" s="10">
        <f>3/24000000*OO[[#This Row],[92 (30JUN1985 09:00:00)-Water Temperature (C)]]*OO[[#This Row],[34]]</f>
        <v>1.5716032538937497E-6</v>
      </c>
      <c r="AK190" s="10">
        <f>3/24000000*OO[[#This Row],[93 (30JUN1985 12:00:00)-Water Temperature (C)]]*OO[[#This Row],[35]]</f>
        <v>1.449674537676E-6</v>
      </c>
      <c r="AL190" s="10">
        <f>3/24000000*OO[[#This Row],[94 (30JUN1985 15:00:00)-Water Temperature (C)]]*OO[[#This Row],[36]]</f>
        <v>1.35356419104375E-6</v>
      </c>
      <c r="AM190" s="10">
        <f>3/24000000*OO[[#This Row],[95 (30JUN1985 18:00:00)-Water Temperature (C)]]*OO[[#This Row],[37]]</f>
        <v>1.274977388178E-6</v>
      </c>
      <c r="AN190" s="10">
        <f>3/24000000*OO[[#This Row],[96 (30JUN1985 21:00:00)-Water Temperature (C)]]*OO[[#This Row],[38]]</f>
        <v>1.1866085081042498E-6</v>
      </c>
      <c r="AO190" s="10">
        <f>3/24000000*OO[[#This Row],[97 (01JUL1985 00:00:00)-Water Temperature (C)]]*OO[[#This Row],[39]]</f>
        <v>1.1032235657362498E-6</v>
      </c>
      <c r="AP190" s="10">
        <f>3/24000000*OO[[#This Row],[98 (01JUL1985 03:00:00)-Water Temperature (C)]]*OO[[#This Row],[40]]</f>
        <v>1.028249570668E-6</v>
      </c>
      <c r="AQ190" s="10">
        <f>3/24000000*OO[[#This Row],[99 (01JUL1985 06:00:00)-Water Temperature (C)]]*OO[[#This Row],[41]]</f>
        <v>9.5503521032562487E-7</v>
      </c>
      <c r="AR190" s="10">
        <f>3/24000000*OO[[#This Row],[100 (01JUL1985 09:00:00)-Water Temperature (C)]]*OO[[#This Row],[42]]</f>
        <v>8.9974595510200012E-7</v>
      </c>
      <c r="AS190" s="10">
        <f>3/24000000*OO[[#This Row],[101 (01JUL1985 12:00:00)-Water Temperature (C)]]*OO[[#This Row],[43]]</f>
        <v>8.5279713242800002E-7</v>
      </c>
      <c r="AT190" s="10">
        <f>3/24000000*OO[[#This Row],[102 (01JUL1985 15:00:00)-Water Temperature (C)]]*OO[[#This Row],[44]]</f>
        <v>8.0654420228112501E-7</v>
      </c>
      <c r="AU190" s="10">
        <f>3/24000000*OO[[#This Row],[103 (01JUL1985 18:00:00)-Water Temperature (C)]]*OO[[#This Row],[45]]</f>
        <v>7.6775191743674993E-7</v>
      </c>
      <c r="AV190" s="10">
        <f>3/24000000*OO[[#This Row],[104 (01JUL1985 21:00:00)-Water Temperature (C)]]*OO[[#This Row],[46]]</f>
        <v>7.2943485542512485E-7</v>
      </c>
      <c r="AW190" s="10">
        <f>3/24000000*OO[[#This Row],[105 (02JUL1985 00:00:00)-Water Temperature (C)]]*OO[[#This Row],[47]]</f>
        <v>7.0207832248612497E-7</v>
      </c>
      <c r="AX190" s="10">
        <f>3/24000000*OO[[#This Row],[106 (02JUL1985 03:00:00)-Water Temperature (C)]]*OO[[#This Row],[48]]</f>
        <v>6.7650235559975001E-7</v>
      </c>
      <c r="AY190" s="10">
        <f>3/24000000*OO[[#This Row],[107 (02JUL1985 06:00:00)-Water Temperature (C)]]*OO[[#This Row],[49]]</f>
        <v>6.4756126002587508E-7</v>
      </c>
      <c r="AZ190" s="10">
        <f>3/24000000*OO[[#This Row],[108 (02JUL1985 09:00:00)-Water Temperature (C)]]*OO[[#This Row],[50]]</f>
        <v>6.1355581171999997E-7</v>
      </c>
      <c r="BA190" s="10">
        <f>3/24000000*OO[[#This Row],[109 (02JUL1985 12:00:00)-Water Temperature (C)]]*OO[[#This Row],[51]]</f>
        <v>5.8488229646774996E-7</v>
      </c>
      <c r="BB190" s="10">
        <f>3/24000000*OO[[#This Row],[110 (02JUL1985 15:00:00)-Water Temperature (C)]]*OO[[#This Row],[52]]</f>
        <v>5.6795701716350006E-7</v>
      </c>
      <c r="BC190" s="10">
        <f>3/24000000*OO[[#This Row],[111 (02JUL1985 18:00:00)-Water Temperature (C)]]*OO[[#This Row],[53]]</f>
        <v>5.5753773554149995E-7</v>
      </c>
      <c r="BD190" s="10">
        <f>3/24000000*OO[[#This Row],[112 (02JUL1985 21:00:00)-Water Temperature (C)]]*OO[[#This Row],[54]]</f>
        <v>5.44494404867875E-7</v>
      </c>
      <c r="BE190" s="10">
        <f>3/24000000*OO[[#This Row],[113 (03JUL1985 00:00:00)-Water Temperature (C)]]*OO[[#This Row],[55]]</f>
        <v>5.2333221471300004E-7</v>
      </c>
      <c r="BF190" s="10">
        <f>3/24000000*OO[[#This Row],[114 (03JUL1985 03:00:00)-Water Temperature (C)]]*OO[[#This Row],[56]]</f>
        <v>5.0263881940349998E-7</v>
      </c>
      <c r="BG190" s="10">
        <f>3/24000000*OO[[#This Row],[115 (03JUL1985 06:00:00)-Water Temperature (C)]]*OO[[#This Row],[57]]</f>
        <v>4.8130350808350005E-7</v>
      </c>
      <c r="BH190" s="10">
        <f>3/24000000*OO[[#This Row],[116 (03JUL1985 09:00:00)-Water Temperature (C)]]*OO[[#This Row],[58]]</f>
        <v>4.6485503029687501E-7</v>
      </c>
      <c r="BI190" s="10">
        <f>3/24000000*OO[[#This Row],[117 (03JUL1985 12:00:00)-Water Temperature (C)]]*OO[[#This Row],[59]]</f>
        <v>4.5319275300449995E-7</v>
      </c>
      <c r="BJ190" s="10">
        <f>3/24000000*OO[[#This Row],[118 (03JUL1985 15:00:00)-Water Temperature (C)]]*OO[[#This Row],[60]]</f>
        <v>4.4204764345499999E-7</v>
      </c>
      <c r="BK190" s="10">
        <f>3/24000000*OO[[#This Row],[119 (03JUL1985 18:00:00)-Water Temperature (C)]]*OO[[#This Row],[61]]</f>
        <v>4.3250191468699999E-7</v>
      </c>
      <c r="BL190" s="10">
        <f>3/24000000*OO[[#This Row],[120 (03JUL1985 21:00:00)-Water Temperature (C)]]*OO[[#This Row],[62]]</f>
        <v>4.1887357577999997E-7</v>
      </c>
      <c r="BM190" s="10">
        <f>3/24000000*OO[[#This Row],[121 (04JUL1985 00:00:00)-Water Temperature (C)]]*OO[[#This Row],[63]]</f>
        <v>4.0442221461887494E-7</v>
      </c>
      <c r="BN190" s="10">
        <f>3/24000000*OO[[#This Row],[122 (04JUL1985 03:00:00)-Water Temperature (C)]]*OO[[#This Row],[64]]</f>
        <v>3.9080599795125E-7</v>
      </c>
      <c r="BO190" s="10">
        <f>3/24000000*OO[[#This Row],[123 (04JUL1985 06:00:00)-Water Temperature (C)]]*OO[[#This Row],[65]]</f>
        <v>3.7759609519837492E-7</v>
      </c>
      <c r="BP190" s="10">
        <f>3/24000000*OO[[#This Row],[124 (04JUL1985 09:00:00)-Water Temperature (C)]]*OO[[#This Row],[66]]</f>
        <v>3.7093711926149992E-7</v>
      </c>
      <c r="BQ190" s="10">
        <f>3/24000000*OO[[#This Row],[125 (04JUL1985 12:00:00)-Water Temperature (C)]]*OO[[#This Row],[67]]</f>
        <v>3.6380649347799992E-7</v>
      </c>
      <c r="BR190" s="10">
        <f>3/24000000*OO[[#This Row],[126 (04JUL1985 15:00:00)-Water Temperature (C)]]*OO[[#This Row],[68]]</f>
        <v>3.5624914158425001E-7</v>
      </c>
      <c r="BS190" s="10">
        <f>3/24000000*OO[[#This Row],[127 (04JUL1985 18:00:00)-Water Temperature (C)]]*OO[[#This Row],[69]]</f>
        <v>3.4613819237999995E-7</v>
      </c>
      <c r="BT190" s="10">
        <f>3/24000000*OO[[#This Row],[128 (04JUL1985 21:00:00)-Water Temperature (C)]]*OO[[#This Row],[70]]</f>
        <v>3.3586797735999998E-7</v>
      </c>
      <c r="BU190" s="10">
        <f>3/24000000*OO[[#This Row],[129 (05JUL1985 00:00:00)-Water Temperature (C)]]*OO[[#This Row],[71]]</f>
        <v>3.2507580527099996E-7</v>
      </c>
      <c r="BV190" s="10">
        <f>3/24000000*OO[[#This Row],[130 (05JUL1985 03:00:00)-Water Temperature (C)]]*OO[[#This Row],[72]]</f>
        <v>3.1417302104962503E-7</v>
      </c>
      <c r="BW190" s="10">
        <f>3/24000000*OO[[#This Row],[131 (05JUL1985 06:00:00)-Water Temperature (C)]]*OO[[#This Row],[73]]</f>
        <v>3.0325592322750004E-7</v>
      </c>
      <c r="BX190" s="10">
        <f>3/24000000*OO[[#This Row],[132 (05JUL1985 09:00:00)-Water Temperature (C)]]*OO[[#This Row],[74]]</f>
        <v>2.9637487819812499E-7</v>
      </c>
      <c r="BY190" s="10">
        <f>3/24000000*OO[[#This Row],[133 (05JUL1985 12:00:00)-Water Temperature (C)]]*OO[[#This Row],[75]]</f>
        <v>2.9123953856537498E-7</v>
      </c>
      <c r="BZ190" s="10">
        <f>3/24000000*OO[[#This Row],[134 (05JUL1985 15:00:00)-Water Temperature (C)]]*OO[[#This Row],[76]]</f>
        <v>2.8750610793982495E-7</v>
      </c>
      <c r="CA190" s="10">
        <f>3/24000000*OO[[#This Row],[135 (05JUL1985 18:00:00)-Water Temperature (C)]]*OO[[#This Row],[77]]</f>
        <v>2.8456626148843748E-7</v>
      </c>
      <c r="CB190" s="10">
        <f>3/24000000*OO[[#This Row],[136 (05JUL1985 21:00:00)-Water Temperature (C)]]*OO[[#This Row],[78]]</f>
        <v>2.7773840346249998E-7</v>
      </c>
      <c r="CC190" s="10">
        <f>3/24000000*OO[[#This Row],[137 (06JUL1985 00:00:00)-Water Temperature (C)]]*OO[[#This Row],[79]]</f>
        <v>2.69062343270725E-7</v>
      </c>
      <c r="CD190" s="10">
        <f>3/24000000*OO[[#This Row],[138 (06JUL1985 03:00:00)-Water Temperature (C)]]*OO[[#This Row],[80]]</f>
        <v>2.6016771581512501E-7</v>
      </c>
      <c r="CE190" s="10">
        <f>3/24000000*OO[[#This Row],[139 (06JUL1985 06:00:00)-Water Temperature (C)]]*OO[[#This Row],[81]]</f>
        <v>2.5053592006333751E-7</v>
      </c>
      <c r="CF190" s="10">
        <f>3/24000000*OO[[#This Row],[140 (06JUL1985 09:00:00)-Water Temperature (C)]]*OO[[#This Row],[82]]</f>
        <v>2.4548603473538752E-7</v>
      </c>
      <c r="CG190" s="10">
        <f>3/24000000*OO[[#This Row],[141 (06JUL1985 12:00:00)-Water Temperature (C)]]*OO[[#This Row],[83]]</f>
        <v>2.420655305648375E-7</v>
      </c>
      <c r="CH190" s="10">
        <f>3/24000000*OO[[#This Row],[142 (06JUL1985 15:00:00)-Water Temperature (C)]]*OO[[#This Row],[84]]</f>
        <v>2.3883786719519994E-7</v>
      </c>
      <c r="CI190" s="10">
        <f>3/24000000*OO[[#This Row],[143 (06JUL1985 18:00:00)-Water Temperature (C)]]*OO[[#This Row],[85]]</f>
        <v>2.3679805131E-7</v>
      </c>
      <c r="CJ190" s="10">
        <f>3/24000000*OO[[#This Row],[144 (06JUL1985 21:00:00)-Water Temperature (C)]]*OO[[#This Row],[86]]</f>
        <v>2.3159433926737502E-7</v>
      </c>
      <c r="CK190" s="10">
        <f>3/24000000*OO[[#This Row],[145 (07JUL1985 00:00:00)-Water Temperature (C)]]*OO[[#This Row],[87]]</f>
        <v>2.2570002795657499E-7</v>
      </c>
      <c r="CL190" s="10">
        <f>3/24000000*OO[[#This Row],[146 (07JUL1985 03:00:00)-Water Temperature (C)]]*OO[[#This Row],[88]]</f>
        <v>2.1827747660369999E-7</v>
      </c>
      <c r="CM190" s="10">
        <f>3/24000000*OO[[#This Row],[147 (07JUL1985 06:00:00)-Water Temperature (C)]]*OO[[#This Row],[89]]</f>
        <v>2.09206744506925E-7</v>
      </c>
      <c r="CN190" s="10">
        <f>3/24000000*OO[[#This Row],[148 (07JUL1985 09:00:00)-Water Temperature (C)]]*OO[[#This Row],[90]]</f>
        <v>1.9970521373159999E-7</v>
      </c>
      <c r="CO190" s="10">
        <f>3/24000000*OO[[#This Row],[149 (07JUL1985 12:00:00)-Water Temperature (C)]]*OO[[#This Row],[91]]</f>
        <v>1.9148065611479998E-7</v>
      </c>
      <c r="CP190" s="10">
        <f>3/24000000*OO[[#This Row],[150 (07JUL1985 15:00:00)-Water Temperature (C)]]*OO[[#This Row],[92]]</f>
        <v>1.865582484021625E-7</v>
      </c>
      <c r="CQ190" s="10">
        <f>3/24000000*OO[[#This Row],[151 (07JUL1985 18:00:00)-Water Temperature (C)]]*OO[[#This Row],[93]]</f>
        <v>1.8135060663524998E-7</v>
      </c>
      <c r="CR190" s="10">
        <f>3/24000000*OO[[#This Row],[152 (07JUL1985 21:00:00)-Water Temperature (C)]]*OO[[#This Row],[94]]</f>
        <v>1.7552069801009998E-7</v>
      </c>
      <c r="CS190" s="10">
        <f>3/24000000*OO[[#This Row],[153 (08JUL1985 00:00:00)-Water Temperature (C)]]*OO[[#This Row],[95]]</f>
        <v>1.7010639864115001E-7</v>
      </c>
      <c r="CT190" s="10">
        <f>3/24000000*OO[[#This Row],[154 (08JUL1985 03:00:00)-Water Temperature (C)]]*OO[[#This Row],[96]]</f>
        <v>1.645877517745E-7</v>
      </c>
      <c r="CU190" s="10">
        <f>3/24000000*OO[[#This Row],[155 (08JUL1985 06:00:00)-Water Temperature (C)]]*OO[[#This Row],[97]]</f>
        <v>1.5807173905380001E-7</v>
      </c>
      <c r="CV190" s="10">
        <f>3/24000000*OO[[#This Row],[156 (08JUL1985 09:00:00)-Water Temperature (C)]]*OO[[#This Row],[98]]</f>
        <v>1.5337267012394998E-7</v>
      </c>
      <c r="CW190" s="10">
        <f>3/24000000*OO[[#This Row],[157 (08JUL1985 12:00:00)-Water Temperature (C)]]*OO[[#This Row],[99]]</f>
        <v>1.5016526527035E-7</v>
      </c>
    </row>
    <row r="191" spans="1:101" x14ac:dyDescent="0.35">
      <c r="A191" t="s">
        <v>197</v>
      </c>
      <c r="B191">
        <v>897.67859999999996</v>
      </c>
      <c r="C191" s="10">
        <f>3/24*OO[[#This Row],[59 (26JUN1985 06:00:00)-Water Temperature (C)]]*OO[[#This Row],[1]]/SUM(OO[1])</f>
        <v>0</v>
      </c>
      <c r="D191" s="10">
        <f>3/24*OO[[#This Row],[60 (26JUN1985 09:00:00)-Water Temperature (C)]]*OO[[#This Row],[2]]/SUM(OO[2])</f>
        <v>0</v>
      </c>
      <c r="E191" s="10">
        <f>3/24*OO[[#This Row],[61 (26JUN1985 12:00:00)-Water Temperature (C)]]*OO[[#This Row],[3]]/SUM(OO[3])</f>
        <v>0</v>
      </c>
      <c r="F191" s="10">
        <f>3/24*OO[[#This Row],[62 (26JUN1985 15:00:00)-Water Temperature (C)]]*OO[[#This Row],[4]]/SUM(OO[4])</f>
        <v>0</v>
      </c>
      <c r="G191" s="10">
        <f>3/24*OO[[#This Row],[63 (26JUN1985 18:00:00)-Water Temperature (C)]]*OO[[#This Row],[5]]/SUM(OO[5])</f>
        <v>0</v>
      </c>
      <c r="H191" s="10">
        <f>3/24*OO[[#This Row],[64 (26JUN1985 21:00:00)-Water Temperature (C)]]*OO[[#This Row],[6]]/SUM(OO[6])</f>
        <v>0</v>
      </c>
      <c r="I191" s="10">
        <f>3/24*OO[[#This Row],[65 (27JUN1985 00:00:00)-Water Temperature (C)]]*OO[[#This Row],[7]]/SUM(OO[7])</f>
        <v>1.2913105251567784E-35</v>
      </c>
      <c r="J191" s="10">
        <f>3/24*OO[[#This Row],[66 (27JUN1985 03:00:00)-Water Temperature (C)]]*OO[[#This Row],[8]]/SUM(OO[8])</f>
        <v>2.0264968716758011E-23</v>
      </c>
      <c r="K191" s="10">
        <f>3/24*OO[[#This Row],[67 (27JUN1985 06:00:00)-Water Temperature (C)]]*OO[[#This Row],[9]]/SUM(OO[9])</f>
        <v>4.1226358387571438E-11</v>
      </c>
      <c r="L191" s="10">
        <f>3/24*OO[[#This Row],[68 (27JUN1985 09:00:00)-Water Temperature (C)]]*OO[[#This Row],[10]]/SUM(OO[10])</f>
        <v>1.3544109936159307E-6</v>
      </c>
      <c r="M191" s="10">
        <f>3/24*OO[[#This Row],[69 (27JUN1985 12:00:00)-Water Temperature (C)]]*OO[[#This Row],[11]]/SUM(OO[11])</f>
        <v>3.7704196856314277E-4</v>
      </c>
      <c r="N191" s="10">
        <f>3/24*OO[[#This Row],[70 (27JUN1985 15:00:00)-Water Temperature (C)]]*OO[[#This Row],[12]]/SUM(OO[12])</f>
        <v>1.0437722178618594E-2</v>
      </c>
      <c r="O191" s="10">
        <f>3/24*OO[[#This Row],[71 (27JUN1985 18:00:00)-Water Temperature (C)]]*OO[[#This Row],[13]]/SUM(OO[13])</f>
        <v>5.7457922489137718E-2</v>
      </c>
      <c r="P191" s="10">
        <f>3/24*OO[[#This Row],[72 (27JUN1985 21:00:00)-Water Temperature (C)]]*OO[[#This Row],[14]]/SUM(OO[14])</f>
        <v>9.1000244305183761E-2</v>
      </c>
      <c r="Q191" s="10">
        <f>3/24*OO[[#This Row],[73 (28JUN1985 00:00:00)-Water Temperature (C)]]*OO[[#This Row],[15]]/SUM(OO[15])</f>
        <v>5.3753926987833857E-2</v>
      </c>
      <c r="R191" s="10">
        <f>3/24*OO[[#This Row],[74 (28JUN1985 03:00:00)-Water Temperature (C)]]*OO[[#This Row],[16]]/SUM(OO[16])</f>
        <v>1.4343882326748443E-2</v>
      </c>
      <c r="S191" s="10">
        <f>3/24*OO[[#This Row],[75 (28JUN1985 06:00:00)-Water Temperature (C)]]*OO[[#This Row],[17]]/SUM(OO[17])</f>
        <v>1.9990867595004636E-3</v>
      </c>
      <c r="T191" s="10">
        <f>3/24*OO[[#This Row],[76 (28JUN1985 09:00:00)-Water Temperature (C)]]*OO[[#This Row],[18]]/SUM(OO[18])</f>
        <v>1.7892710914732242E-4</v>
      </c>
      <c r="U191" s="10">
        <f>3/24*OO[[#This Row],[77 (28JUN1985 12:00:00)-Water Temperature (C)]]*OO[[#This Row],[19]]/SUM(OO[19])</f>
        <v>2.3791211120822691E-5</v>
      </c>
      <c r="V191" s="10">
        <f>3/24000000*OO[[#This Row],[78 (28JUN1985 15:00:00)-Water Temperature (C)]]*OO[[#This Row],[20]]</f>
        <v>1.3200211829962499E-5</v>
      </c>
      <c r="W191" s="10">
        <f>3/24000000*OO[[#This Row],[79 (28JUN1985 18:00:00)-Water Temperature (C)]]*OO[[#This Row],[21]]</f>
        <v>1.0975617295800001E-5</v>
      </c>
      <c r="X191" s="10">
        <f>3/24000000*OO[[#This Row],[80 (28JUN1985 21:00:00)-Water Temperature (C)]]*OO[[#This Row],[22]]</f>
        <v>9.2661651346649999E-6</v>
      </c>
      <c r="Y191" s="10">
        <f>3/24000000*OO[[#This Row],[81 (29JUN1985 00:00:00)-Water Temperature (C)]]*OO[[#This Row],[23]]</f>
        <v>7.7705337025262498E-6</v>
      </c>
      <c r="Z191" s="10">
        <f>3/24000000*OO[[#This Row],[82 (29JUN1985 03:00:00)-Water Temperature (C)]]*OO[[#This Row],[24]]</f>
        <v>6.5365661893749987E-6</v>
      </c>
      <c r="AA191" s="10">
        <f>3/24000000*OO[[#This Row],[83 (29JUN1985 06:00:00)-Water Temperature (C)]]*OO[[#This Row],[25]]</f>
        <v>5.4978274433799991E-6</v>
      </c>
      <c r="AB191" s="10">
        <f>3/24000000*OO[[#This Row],[84 (29JUN1985 09:00:00)-Water Temperature (C)]]*OO[[#This Row],[26]]</f>
        <v>4.7338129139349991E-6</v>
      </c>
      <c r="AC191" s="10">
        <f>3/24000000*OO[[#This Row],[85 (29JUN1985 12:00:00)-Water Temperature (C)]]*OO[[#This Row],[27]]</f>
        <v>4.1296200619012499E-6</v>
      </c>
      <c r="AD191" s="10">
        <f>3/24000000*OO[[#This Row],[86 (29JUN1985 15:00:00)-Water Temperature (C)]]*OO[[#This Row],[28]]</f>
        <v>3.6346189175200001E-6</v>
      </c>
      <c r="AE191" s="10">
        <f>3/24000000*OO[[#This Row],[88 (29JUN1985 21:00:00)-Water Temperature (C)]]*OO[[#This Row],[30]]</f>
        <v>2.8552385861587503E-6</v>
      </c>
      <c r="AF191" s="10">
        <f>3/24000000*OO[[#This Row],[88 (29JUN1985 21:00:00)-Water Temperature (C)]]*OO[[#This Row],[30]]</f>
        <v>2.8552385861587503E-6</v>
      </c>
      <c r="AG191" s="10">
        <f>3/24000000*OO[[#This Row],[89 (30JUN1985 00:00:00)-Water Temperature (C)]]*OO[[#This Row],[31]]</f>
        <v>2.5221582372855003E-6</v>
      </c>
      <c r="AH191" s="10">
        <f>3/24000000*OO[[#This Row],[90 (30JUN1985 03:00:00)-Water Temperature (C)]]*OO[[#This Row],[32]]</f>
        <v>2.237274931005E-6</v>
      </c>
      <c r="AI191" s="10">
        <f>3/24000000*OO[[#This Row],[91 (30JUN1985 06:00:00)-Water Temperature (C)]]*OO[[#This Row],[33]]</f>
        <v>1.9912022015624997E-6</v>
      </c>
      <c r="AJ191" s="10">
        <f>3/24000000*OO[[#This Row],[92 (30JUN1985 09:00:00)-Water Temperature (C)]]*OO[[#This Row],[34]]</f>
        <v>1.805876351769875E-6</v>
      </c>
      <c r="AK191" s="10">
        <f>3/24000000*OO[[#This Row],[93 (30JUN1985 12:00:00)-Water Temperature (C)]]*OO[[#This Row],[35]]</f>
        <v>1.6649455809360001E-6</v>
      </c>
      <c r="AL191" s="10">
        <f>3/24000000*OO[[#This Row],[94 (30JUN1985 15:00:00)-Water Temperature (C)]]*OO[[#This Row],[36]]</f>
        <v>1.5531348346222498E-6</v>
      </c>
      <c r="AM191" s="10">
        <f>3/24000000*OO[[#This Row],[95 (30JUN1985 18:00:00)-Water Temperature (C)]]*OO[[#This Row],[37]]</f>
        <v>1.4619300726E-6</v>
      </c>
      <c r="AN191" s="10">
        <f>3/24000000*OO[[#This Row],[96 (30JUN1985 21:00:00)-Water Temperature (C)]]*OO[[#This Row],[38]]</f>
        <v>1.36003285638675E-6</v>
      </c>
      <c r="AO191" s="10">
        <f>3/24000000*OO[[#This Row],[97 (01JUL1985 00:00:00)-Water Temperature (C)]]*OO[[#This Row],[39]]</f>
        <v>1.2636160376187501E-6</v>
      </c>
      <c r="AP191" s="10">
        <f>3/24000000*OO[[#This Row],[98 (01JUL1985 03:00:00)-Water Temperature (C)]]*OO[[#This Row],[40]]</f>
        <v>1.1780357760824999E-6</v>
      </c>
      <c r="AQ191" s="10">
        <f>3/24000000*OO[[#This Row],[99 (01JUL1985 06:00:00)-Water Temperature (C)]]*OO[[#This Row],[41]]</f>
        <v>1.0946238535350001E-6</v>
      </c>
      <c r="AR191" s="10">
        <f>3/24000000*OO[[#This Row],[100 (01JUL1985 09:00:00)-Water Temperature (C)]]*OO[[#This Row],[42]]</f>
        <v>1.0312510931208751E-6</v>
      </c>
      <c r="AS191" s="10">
        <f>3/24000000*OO[[#This Row],[101 (01JUL1985 12:00:00)-Water Temperature (C)]]*OO[[#This Row],[43]]</f>
        <v>9.775400258675E-7</v>
      </c>
      <c r="AT191" s="10">
        <f>3/24000000*OO[[#This Row],[102 (01JUL1985 15:00:00)-Water Temperature (C)]]*OO[[#This Row],[44]]</f>
        <v>9.239782542997501E-7</v>
      </c>
      <c r="AU191" s="10">
        <f>3/24000000*OO[[#This Row],[103 (01JUL1985 18:00:00)-Water Temperature (C)]]*OO[[#This Row],[45]]</f>
        <v>8.7912037943100001E-7</v>
      </c>
      <c r="AV191" s="10">
        <f>3/24000000*OO[[#This Row],[104 (01JUL1985 21:00:00)-Water Temperature (C)]]*OO[[#This Row],[46]]</f>
        <v>8.3445736670174991E-7</v>
      </c>
      <c r="AW191" s="10">
        <f>3/24000000*OO[[#This Row],[105 (02JUL1985 00:00:00)-Water Temperature (C)]]*OO[[#This Row],[47]]</f>
        <v>8.0263171004437499E-7</v>
      </c>
      <c r="AX191" s="10">
        <f>3/24000000*OO[[#This Row],[106 (02JUL1985 03:00:00)-Water Temperature (C)]]*OO[[#This Row],[48]]</f>
        <v>7.737777905637501E-7</v>
      </c>
      <c r="AY191" s="10">
        <f>3/24000000*OO[[#This Row],[107 (02JUL1985 06:00:00)-Water Temperature (C)]]*OO[[#This Row],[49]]</f>
        <v>7.4116349558699989E-7</v>
      </c>
      <c r="AZ191" s="10">
        <f>3/24000000*OO[[#This Row],[108 (02JUL1985 09:00:00)-Water Temperature (C)]]*OO[[#This Row],[50]]</f>
        <v>7.0265844391387495E-7</v>
      </c>
      <c r="BA191" s="10">
        <f>3/24000000*OO[[#This Row],[109 (02JUL1985 12:00:00)-Water Temperature (C)]]*OO[[#This Row],[51]]</f>
        <v>6.6973749530925001E-7</v>
      </c>
      <c r="BB191" s="10">
        <f>3/24000000*OO[[#This Row],[110 (02JUL1985 15:00:00)-Water Temperature (C)]]*OO[[#This Row],[52]]</f>
        <v>6.4986882986437502E-7</v>
      </c>
      <c r="BC191" s="10">
        <f>3/24000000*OO[[#This Row],[111 (02JUL1985 18:00:00)-Water Temperature (C)]]*OO[[#This Row],[53]]</f>
        <v>6.373614709935E-7</v>
      </c>
      <c r="BD191" s="10">
        <f>3/24000000*OO[[#This Row],[112 (02JUL1985 21:00:00)-Water Temperature (C)]]*OO[[#This Row],[54]]</f>
        <v>6.2241401258625E-7</v>
      </c>
      <c r="BE191" s="10">
        <f>3/24000000*OO[[#This Row],[113 (03JUL1985 00:00:00)-Water Temperature (C)]]*OO[[#This Row],[55]]</f>
        <v>5.9823328919687491E-7</v>
      </c>
      <c r="BF191" s="10">
        <f>3/24000000*OO[[#This Row],[114 (03JUL1985 03:00:00)-Water Temperature (C)]]*OO[[#This Row],[56]]</f>
        <v>5.7482032095450004E-7</v>
      </c>
      <c r="BG191" s="10">
        <f>3/24000000*OO[[#This Row],[115 (03JUL1985 06:00:00)-Water Temperature (C)]]*OO[[#This Row],[57]]</f>
        <v>5.5053705264599995E-7</v>
      </c>
      <c r="BH191" s="10">
        <f>3/24000000*OO[[#This Row],[116 (03JUL1985 09:00:00)-Water Temperature (C)]]*OO[[#This Row],[58]]</f>
        <v>5.3161430461000002E-7</v>
      </c>
      <c r="BI191" s="10">
        <f>3/24000000*OO[[#This Row],[117 (03JUL1985 12:00:00)-Water Temperature (C)]]*OO[[#This Row],[59]]</f>
        <v>5.1839175382499996E-7</v>
      </c>
      <c r="BJ191" s="10">
        <f>3/24000000*OO[[#This Row],[118 (03JUL1985 15:00:00)-Water Temperature (C)]]*OO[[#This Row],[60]]</f>
        <v>5.0547142504799995E-7</v>
      </c>
      <c r="BK191" s="10">
        <f>3/24000000*OO[[#This Row],[119 (03JUL1985 18:00:00)-Water Temperature (C)]]*OO[[#This Row],[61]]</f>
        <v>4.9446764156999984E-7</v>
      </c>
      <c r="BL191" s="10">
        <f>3/24000000*OO[[#This Row],[120 (03JUL1985 21:00:00)-Water Temperature (C)]]*OO[[#This Row],[62]]</f>
        <v>4.7885102702874999E-7</v>
      </c>
      <c r="BM191" s="10">
        <f>3/24000000*OO[[#This Row],[121 (04JUL1985 00:00:00)-Water Temperature (C)]]*OO[[#This Row],[63]]</f>
        <v>4.6227315380812504E-7</v>
      </c>
      <c r="BN191" s="10">
        <f>3/24000000*OO[[#This Row],[122 (04JUL1985 03:00:00)-Water Temperature (C)]]*OO[[#This Row],[64]]</f>
        <v>4.4669568192924999E-7</v>
      </c>
      <c r="BO191" s="10">
        <f>3/24000000*OO[[#This Row],[123 (04JUL1985 06:00:00)-Water Temperature (C)]]*OO[[#This Row],[65]]</f>
        <v>4.3172178628262495E-7</v>
      </c>
      <c r="BP191" s="10">
        <f>3/24000000*OO[[#This Row],[124 (04JUL1985 09:00:00)-Water Temperature (C)]]*OO[[#This Row],[66]]</f>
        <v>4.2406763908499999E-7</v>
      </c>
      <c r="BQ191" s="10">
        <f>3/24000000*OO[[#This Row],[125 (04JUL1985 12:00:00)-Water Temperature (C)]]*OO[[#This Row],[67]]</f>
        <v>4.1622393419600002E-7</v>
      </c>
      <c r="BR191" s="10">
        <f>3/24000000*OO[[#This Row],[126 (04JUL1985 15:00:00)-Water Temperature (C)]]*OO[[#This Row],[68]]</f>
        <v>4.0751085641999997E-7</v>
      </c>
      <c r="BS191" s="10">
        <f>3/24000000*OO[[#This Row],[127 (04JUL1985 18:00:00)-Water Temperature (C)]]*OO[[#This Row],[69]]</f>
        <v>3.9579358349062499E-7</v>
      </c>
      <c r="BT191" s="10">
        <f>3/24000000*OO[[#This Row],[128 (04JUL1985 21:00:00)-Water Temperature (C)]]*OO[[#This Row],[70]]</f>
        <v>3.8394505987387501E-7</v>
      </c>
      <c r="BU191" s="10">
        <f>3/24000000*OO[[#This Row],[129 (05JUL1985 00:00:00)-Water Temperature (C)]]*OO[[#This Row],[71]]</f>
        <v>3.7152220426800004E-7</v>
      </c>
      <c r="BV191" s="10">
        <f>3/24000000*OO[[#This Row],[130 (05JUL1985 03:00:00)-Water Temperature (C)]]*OO[[#This Row],[72]]</f>
        <v>3.5910054413374994E-7</v>
      </c>
      <c r="BW191" s="10">
        <f>3/24000000*OO[[#This Row],[131 (05JUL1985 06:00:00)-Water Temperature (C)]]*OO[[#This Row],[73]]</f>
        <v>3.4673756233599996E-7</v>
      </c>
      <c r="BX191" s="10">
        <f>3/24000000*OO[[#This Row],[132 (05JUL1985 09:00:00)-Water Temperature (C)]]*OO[[#This Row],[74]]</f>
        <v>3.3904137989587501E-7</v>
      </c>
      <c r="BY191" s="10">
        <f>3/24000000*OO[[#This Row],[133 (05JUL1985 12:00:00)-Water Temperature (C)]]*OO[[#This Row],[75]]</f>
        <v>3.3317035117999997E-7</v>
      </c>
      <c r="BZ191" s="10">
        <f>3/24000000*OO[[#This Row],[134 (05JUL1985 15:00:00)-Water Temperature (C)]]*OO[[#This Row],[76]]</f>
        <v>3.2867065213462501E-7</v>
      </c>
      <c r="CA191" s="10">
        <f>3/24000000*OO[[#This Row],[135 (05JUL1985 18:00:00)-Water Temperature (C)]]*OO[[#This Row],[77]]</f>
        <v>3.2520573703124999E-7</v>
      </c>
      <c r="CB191" s="10">
        <f>3/24000000*OO[[#This Row],[136 (05JUL1985 21:00:00)-Water Temperature (C)]]*OO[[#This Row],[78]]</f>
        <v>3.1747452142462501E-7</v>
      </c>
      <c r="CC191" s="10">
        <f>3/24000000*OO[[#This Row],[137 (06JUL1985 00:00:00)-Water Temperature (C)]]*OO[[#This Row],[79]]</f>
        <v>3.0750669993100003E-7</v>
      </c>
      <c r="CD191" s="10">
        <f>3/24000000*OO[[#This Row],[138 (06JUL1985 03:00:00)-Water Temperature (C)]]*OO[[#This Row],[80]]</f>
        <v>2.9746797453100002E-7</v>
      </c>
      <c r="CE191" s="10">
        <f>3/24000000*OO[[#This Row],[139 (06JUL1985 06:00:00)-Water Temperature (C)]]*OO[[#This Row],[81]]</f>
        <v>2.8654162675492499E-7</v>
      </c>
      <c r="CF191" s="10">
        <f>3/24000000*OO[[#This Row],[140 (06JUL1985 09:00:00)-Water Temperature (C)]]*OO[[#This Row],[82]]</f>
        <v>2.8083131276576247E-7</v>
      </c>
      <c r="CG191" s="10">
        <f>3/24000000*OO[[#This Row],[141 (06JUL1985 12:00:00)-Water Temperature (C)]]*OO[[#This Row],[83]]</f>
        <v>2.769379068446375E-7</v>
      </c>
      <c r="CH191" s="10">
        <f>3/24000000*OO[[#This Row],[142 (06JUL1985 15:00:00)-Water Temperature (C)]]*OO[[#This Row],[84]]</f>
        <v>2.7311456121229993E-7</v>
      </c>
      <c r="CI191" s="10">
        <f>3/24000000*OO[[#This Row],[143 (06JUL1985 18:00:00)-Water Temperature (C)]]*OO[[#This Row],[85]]</f>
        <v>2.7060061162502497E-7</v>
      </c>
      <c r="CJ191" s="10">
        <f>3/24000000*OO[[#This Row],[144 (06JUL1985 21:00:00)-Water Temperature (C)]]*OO[[#This Row],[86]]</f>
        <v>2.6470418852456251E-7</v>
      </c>
      <c r="CK191" s="10">
        <f>3/24000000*OO[[#This Row],[145 (07JUL1985 00:00:00)-Water Temperature (C)]]*OO[[#This Row],[87]]</f>
        <v>2.579921863891625E-7</v>
      </c>
      <c r="CL191" s="10">
        <f>3/24000000*OO[[#This Row],[146 (07JUL1985 03:00:00)-Water Temperature (C)]]*OO[[#This Row],[88]]</f>
        <v>2.4956638325887496E-7</v>
      </c>
      <c r="CM191" s="10">
        <f>3/24000000*OO[[#This Row],[147 (07JUL1985 06:00:00)-Water Temperature (C)]]*OO[[#This Row],[89]]</f>
        <v>2.3939466467025003E-7</v>
      </c>
      <c r="CN191" s="10">
        <f>3/24000000*OO[[#This Row],[148 (07JUL1985 09:00:00)-Water Temperature (C)]]*OO[[#This Row],[90]]</f>
        <v>2.2864693601137497E-7</v>
      </c>
      <c r="CO191" s="10">
        <f>3/24000000*OO[[#This Row],[149 (07JUL1985 12:00:00)-Water Temperature (C)]]*OO[[#This Row],[91]]</f>
        <v>2.1922776375723753E-7</v>
      </c>
      <c r="CP191" s="10">
        <f>3/24000000*OO[[#This Row],[150 (07JUL1985 15:00:00)-Water Temperature (C)]]*OO[[#This Row],[92]]</f>
        <v>2.1354051405281251E-7</v>
      </c>
      <c r="CQ191" s="10">
        <f>3/24000000*OO[[#This Row],[151 (07JUL1985 18:00:00)-Water Temperature (C)]]*OO[[#This Row],[93]]</f>
        <v>2.074201594793625E-7</v>
      </c>
      <c r="CR191" s="10">
        <f>3/24000000*OO[[#This Row],[152 (07JUL1985 21:00:00)-Water Temperature (C)]]*OO[[#This Row],[94]]</f>
        <v>2.0068095740354997E-7</v>
      </c>
      <c r="CS191" s="10">
        <f>3/24000000*OO[[#This Row],[153 (08JUL1985 00:00:00)-Water Temperature (C)]]*OO[[#This Row],[95]]</f>
        <v>1.944660981439875E-7</v>
      </c>
      <c r="CT191" s="10">
        <f>3/24000000*OO[[#This Row],[154 (08JUL1985 03:00:00)-Water Temperature (C)]]*OO[[#This Row],[96]]</f>
        <v>1.8821757356740001E-7</v>
      </c>
      <c r="CU191" s="10">
        <f>3/24000000*OO[[#This Row],[155 (08JUL1985 06:00:00)-Water Temperature (C)]]*OO[[#This Row],[97]]</f>
        <v>1.8091819981702502E-7</v>
      </c>
      <c r="CV191" s="10">
        <f>3/24000000*OO[[#This Row],[156 (08JUL1985 09:00:00)-Water Temperature (C)]]*OO[[#This Row],[98]]</f>
        <v>1.7552311020119998E-7</v>
      </c>
      <c r="CW191" s="10">
        <f>3/24000000*OO[[#This Row],[157 (08JUL1985 12:00:00)-Water Temperature (C)]]*OO[[#This Row],[99]]</f>
        <v>1.718623262752E-7</v>
      </c>
    </row>
    <row r="192" spans="1:101" x14ac:dyDescent="0.35">
      <c r="A192" t="s">
        <v>198</v>
      </c>
      <c r="B192">
        <v>870.54539999999997</v>
      </c>
      <c r="C192" s="10">
        <f>3/24*OO[[#This Row],[59 (26JUN1985 06:00:00)-Water Temperature (C)]]*OO[[#This Row],[1]]/SUM(OO[1])</f>
        <v>0</v>
      </c>
      <c r="D192" s="10">
        <f>3/24*OO[[#This Row],[60 (26JUN1985 09:00:00)-Water Temperature (C)]]*OO[[#This Row],[2]]/SUM(OO[2])</f>
        <v>0</v>
      </c>
      <c r="E192" s="10">
        <f>3/24*OO[[#This Row],[61 (26JUN1985 12:00:00)-Water Temperature (C)]]*OO[[#This Row],[3]]/SUM(OO[3])</f>
        <v>0</v>
      </c>
      <c r="F192" s="10">
        <f>3/24*OO[[#This Row],[62 (26JUN1985 15:00:00)-Water Temperature (C)]]*OO[[#This Row],[4]]/SUM(OO[4])</f>
        <v>0</v>
      </c>
      <c r="G192" s="10">
        <f>3/24*OO[[#This Row],[63 (26JUN1985 18:00:00)-Water Temperature (C)]]*OO[[#This Row],[5]]/SUM(OO[5])</f>
        <v>0</v>
      </c>
      <c r="H192" s="10">
        <f>3/24*OO[[#This Row],[64 (26JUN1985 21:00:00)-Water Temperature (C)]]*OO[[#This Row],[6]]/SUM(OO[6])</f>
        <v>0</v>
      </c>
      <c r="I192" s="10">
        <f>3/24*OO[[#This Row],[65 (27JUN1985 00:00:00)-Water Temperature (C)]]*OO[[#This Row],[7]]/SUM(OO[7])</f>
        <v>1.6691801127466036E-36</v>
      </c>
      <c r="J192" s="10">
        <f>3/24*OO[[#This Row],[66 (27JUN1985 03:00:00)-Water Temperature (C)]]*OO[[#This Row],[8]]/SUM(OO[8])</f>
        <v>2.9683587801604337E-24</v>
      </c>
      <c r="K192" s="10">
        <f>3/24*OO[[#This Row],[67 (27JUN1985 06:00:00)-Water Temperature (C)]]*OO[[#This Row],[9]]/SUM(OO[9])</f>
        <v>1.1547524653349063E-11</v>
      </c>
      <c r="L192" s="10">
        <f>3/24*OO[[#This Row],[68 (27JUN1985 09:00:00)-Water Temperature (C)]]*OO[[#This Row],[10]]/SUM(OO[10])</f>
        <v>7.5774932616150966E-7</v>
      </c>
      <c r="M192" s="10">
        <f>3/24*OO[[#This Row],[69 (27JUN1985 12:00:00)-Water Temperature (C)]]*OO[[#This Row],[11]]/SUM(OO[11])</f>
        <v>2.5511356789290236E-4</v>
      </c>
      <c r="N192" s="10">
        <f>3/24*OO[[#This Row],[70 (27JUN1985 15:00:00)-Water Temperature (C)]]*OO[[#This Row],[12]]/SUM(OO[12])</f>
        <v>8.0580166181324474E-3</v>
      </c>
      <c r="O192" s="10">
        <f>3/24*OO[[#This Row],[71 (27JUN1985 18:00:00)-Water Temperature (C)]]*OO[[#This Row],[13]]/SUM(OO[13])</f>
        <v>4.9237236097798696E-2</v>
      </c>
      <c r="P192" s="10">
        <f>3/24*OO[[#This Row],[72 (27JUN1985 21:00:00)-Water Temperature (C)]]*OO[[#This Row],[14]]/SUM(OO[14])</f>
        <v>8.5017771257199351E-2</v>
      </c>
      <c r="Q192" s="10">
        <f>3/24*OO[[#This Row],[73 (28JUN1985 00:00:00)-Water Temperature (C)]]*OO[[#This Row],[15]]/SUM(OO[15])</f>
        <v>5.400277542313104E-2</v>
      </c>
      <c r="R192" s="10">
        <f>3/24*OO[[#This Row],[74 (28JUN1985 03:00:00)-Water Temperature (C)]]*OO[[#This Row],[16]]/SUM(OO[16])</f>
        <v>1.5337730113972136E-2</v>
      </c>
      <c r="S192" s="10">
        <f>3/24*OO[[#This Row],[75 (28JUN1985 06:00:00)-Water Temperature (C)]]*OO[[#This Row],[17]]/SUM(OO[17])</f>
        <v>2.2523470133080396E-3</v>
      </c>
      <c r="T192" s="10">
        <f>3/24*OO[[#This Row],[76 (28JUN1985 09:00:00)-Water Temperature (C)]]*OO[[#This Row],[18]]/SUM(OO[18])</f>
        <v>2.0715692198281307E-4</v>
      </c>
      <c r="U192" s="10">
        <f>3/24*OO[[#This Row],[77 (28JUN1985 12:00:00)-Water Temperature (C)]]*OO[[#This Row],[19]]/SUM(OO[19])</f>
        <v>2.4919242138103404E-5</v>
      </c>
      <c r="V192" s="10">
        <f>3/24000000*OO[[#This Row],[78 (28JUN1985 15:00:00)-Water Temperature (C)]]*OO[[#This Row],[20]]</f>
        <v>1.2604659437528749E-5</v>
      </c>
      <c r="W192" s="10">
        <f>3/24000000*OO[[#This Row],[79 (28JUN1985 18:00:00)-Water Temperature (C)]]*OO[[#This Row],[21]]</f>
        <v>1.0396126386053749E-5</v>
      </c>
      <c r="X192" s="10">
        <f>3/24000000*OO[[#This Row],[80 (28JUN1985 21:00:00)-Water Temperature (C)]]*OO[[#This Row],[22]]</f>
        <v>8.7744978766325006E-6</v>
      </c>
      <c r="Y192" s="10">
        <f>3/24000000*OO[[#This Row],[81 (29JUN1985 00:00:00)-Water Temperature (C)]]*OO[[#This Row],[23]]</f>
        <v>7.3561999880599999E-6</v>
      </c>
      <c r="Z192" s="10">
        <f>3/24000000*OO[[#This Row],[82 (29JUN1985 03:00:00)-Water Temperature (C)]]*OO[[#This Row],[24]]</f>
        <v>6.1879523564275003E-6</v>
      </c>
      <c r="AA192" s="10">
        <f>3/24000000*OO[[#This Row],[83 (29JUN1985 06:00:00)-Water Temperature (C)]]*OO[[#This Row],[25]]</f>
        <v>5.2056463810162488E-6</v>
      </c>
      <c r="AB192" s="10">
        <f>3/24000000*OO[[#This Row],[84 (29JUN1985 09:00:00)-Water Temperature (C)]]*OO[[#This Row],[26]]</f>
        <v>4.4784383902999995E-6</v>
      </c>
      <c r="AC192" s="10">
        <f>3/24000000*OO[[#This Row],[85 (29JUN1985 12:00:00)-Water Temperature (C)]]*OO[[#This Row],[27]]</f>
        <v>3.9049796973999997E-6</v>
      </c>
      <c r="AD192" s="10">
        <f>3/24000000*OO[[#This Row],[86 (29JUN1985 15:00:00)-Water Temperature (C)]]*OO[[#This Row],[28]]</f>
        <v>3.4334403813237494E-6</v>
      </c>
      <c r="AE192" s="10">
        <f>3/24000000*OO[[#This Row],[88 (29JUN1985 21:00:00)-Water Temperature (C)]]*OO[[#This Row],[30]]</f>
        <v>2.6933151077756251E-6</v>
      </c>
      <c r="AF192" s="10">
        <f>3/24000000*OO[[#This Row],[88 (29JUN1985 21:00:00)-Water Temperature (C)]]*OO[[#This Row],[30]]</f>
        <v>2.6933151077756251E-6</v>
      </c>
      <c r="AG192" s="10">
        <f>3/24000000*OO[[#This Row],[89 (30JUN1985 00:00:00)-Water Temperature (C)]]*OO[[#This Row],[31]]</f>
        <v>2.3772915105000002E-6</v>
      </c>
      <c r="AH192" s="10">
        <f>3/24000000*OO[[#This Row],[90 (30JUN1985 03:00:00)-Water Temperature (C)]]*OO[[#This Row],[32]]</f>
        <v>2.1085813543698751E-6</v>
      </c>
      <c r="AI192" s="10">
        <f>3/24000000*OO[[#This Row],[91 (30JUN1985 06:00:00)-Water Temperature (C)]]*OO[[#This Row],[33]]</f>
        <v>1.87644473819575E-6</v>
      </c>
      <c r="AJ192" s="10">
        <f>3/24000000*OO[[#This Row],[92 (30JUN1985 09:00:00)-Water Temperature (C)]]*OO[[#This Row],[34]]</f>
        <v>1.7009405860325002E-6</v>
      </c>
      <c r="AK192" s="10">
        <f>3/24000000*OO[[#This Row],[93 (30JUN1985 12:00:00)-Water Temperature (C)]]*OO[[#This Row],[35]]</f>
        <v>1.5673618076725E-6</v>
      </c>
      <c r="AL192" s="10">
        <f>3/24000000*OO[[#This Row],[94 (30JUN1985 15:00:00)-Water Temperature (C)]]*OO[[#This Row],[36]]</f>
        <v>1.4607025808481249E-6</v>
      </c>
      <c r="AM192" s="10">
        <f>3/24000000*OO[[#This Row],[95 (30JUN1985 18:00:00)-Water Temperature (C)]]*OO[[#This Row],[37]]</f>
        <v>1.3738376302084999E-6</v>
      </c>
      <c r="AN192" s="10">
        <f>3/24000000*OO[[#This Row],[96 (30JUN1985 21:00:00)-Water Temperature (C)]]*OO[[#This Row],[38]]</f>
        <v>1.2777618893234999E-6</v>
      </c>
      <c r="AO192" s="10">
        <f>3/24000000*OO[[#This Row],[97 (01JUL1985 00:00:00)-Water Temperature (C)]]*OO[[#This Row],[39]]</f>
        <v>1.1862845897359999E-6</v>
      </c>
      <c r="AP192" s="10">
        <f>3/24000000*OO[[#This Row],[98 (01JUL1985 03:00:00)-Water Temperature (C)]]*OO[[#This Row],[40]]</f>
        <v>1.1061166500720001E-6</v>
      </c>
      <c r="AQ192" s="10">
        <f>3/24000000*OO[[#This Row],[99 (01JUL1985 06:00:00)-Water Temperature (C)]]*OO[[#This Row],[41]]</f>
        <v>1.0282803135702501E-6</v>
      </c>
      <c r="AR192" s="10">
        <f>3/24000000*OO[[#This Row],[100 (01JUL1985 09:00:00)-Water Temperature (C)]]*OO[[#This Row],[42]]</f>
        <v>9.6859929122737498E-7</v>
      </c>
      <c r="AS192" s="10">
        <f>3/24000000*OO[[#This Row],[101 (01JUL1985 12:00:00)-Water Temperature (C)]]*OO[[#This Row],[43]]</f>
        <v>9.1832418155262495E-7</v>
      </c>
      <c r="AT192" s="10">
        <f>3/24000000*OO[[#This Row],[102 (01JUL1985 15:00:00)-Water Temperature (C)]]*OO[[#This Row],[44]]</f>
        <v>8.674841960198749E-7</v>
      </c>
      <c r="AU192" s="10">
        <f>3/24000000*OO[[#This Row],[103 (01JUL1985 18:00:00)-Water Temperature (C)]]*OO[[#This Row],[45]]</f>
        <v>8.2492341182812499E-7</v>
      </c>
      <c r="AV192" s="10">
        <f>3/24000000*OO[[#This Row],[104 (01JUL1985 21:00:00)-Water Temperature (C)]]*OO[[#This Row],[46]]</f>
        <v>7.8225339881700007E-7</v>
      </c>
      <c r="AW192" s="10">
        <f>3/24000000*OO[[#This Row],[105 (02JUL1985 00:00:00)-Water Temperature (C)]]*OO[[#This Row],[47]]</f>
        <v>7.5182933295737502E-7</v>
      </c>
      <c r="AX192" s="10">
        <f>3/24000000*OO[[#This Row],[106 (02JUL1985 03:00:00)-Water Temperature (C)]]*OO[[#This Row],[48]]</f>
        <v>7.251598111999999E-7</v>
      </c>
      <c r="AY192" s="10">
        <f>3/24000000*OO[[#This Row],[107 (02JUL1985 06:00:00)-Water Temperature (C)]]*OO[[#This Row],[49]]</f>
        <v>6.9506753717474999E-7</v>
      </c>
      <c r="AZ192" s="10">
        <f>3/24000000*OO[[#This Row],[108 (02JUL1985 09:00:00)-Water Temperature (C)]]*OO[[#This Row],[50]]</f>
        <v>6.5937812251937502E-7</v>
      </c>
      <c r="BA192" s="10">
        <f>3/24000000*OO[[#This Row],[109 (02JUL1985 12:00:00)-Water Temperature (C)]]*OO[[#This Row],[51]]</f>
        <v>6.2838122323512508E-7</v>
      </c>
      <c r="BB192" s="10">
        <f>3/24000000*OO[[#This Row],[110 (02JUL1985 15:00:00)-Water Temperature (C)]]*OO[[#This Row],[52]]</f>
        <v>6.0920598507424999E-7</v>
      </c>
      <c r="BC192" s="10">
        <f>3/24000000*OO[[#This Row],[111 (02JUL1985 18:00:00)-Water Temperature (C)]]*OO[[#This Row],[53]]</f>
        <v>5.9695306125599998E-7</v>
      </c>
      <c r="BD192" s="10">
        <f>3/24000000*OO[[#This Row],[112 (02JUL1985 21:00:00)-Water Temperature (C)]]*OO[[#This Row],[54]]</f>
        <v>5.8299281411962493E-7</v>
      </c>
      <c r="BE192" s="10">
        <f>3/24000000*OO[[#This Row],[113 (03JUL1985 00:00:00)-Water Temperature (C)]]*OO[[#This Row],[55]]</f>
        <v>5.6037397154249992E-7</v>
      </c>
      <c r="BF192" s="10">
        <f>3/24000000*OO[[#This Row],[114 (03JUL1985 03:00:00)-Water Temperature (C)]]*OO[[#This Row],[56]]</f>
        <v>5.3869159024525004E-7</v>
      </c>
      <c r="BG192" s="10">
        <f>3/24000000*OO[[#This Row],[115 (03JUL1985 06:00:00)-Water Temperature (C)]]*OO[[#This Row],[57]]</f>
        <v>5.1603280863199999E-7</v>
      </c>
      <c r="BH192" s="10">
        <f>3/24000000*OO[[#This Row],[116 (03JUL1985 09:00:00)-Water Temperature (C)]]*OO[[#This Row],[58]]</f>
        <v>4.9815886651825004E-7</v>
      </c>
      <c r="BI192" s="10">
        <f>3/24000000*OO[[#This Row],[117 (03JUL1985 12:00:00)-Water Temperature (C)]]*OO[[#This Row],[59]]</f>
        <v>4.858695823199999E-7</v>
      </c>
      <c r="BJ192" s="10">
        <f>3/24000000*OO[[#This Row],[118 (03JUL1985 15:00:00)-Water Temperature (C)]]*OO[[#This Row],[60]]</f>
        <v>4.7361100616400004E-7</v>
      </c>
      <c r="BK192" s="10">
        <f>3/24000000*OO[[#This Row],[119 (03JUL1985 18:00:00)-Water Temperature (C)]]*OO[[#This Row],[61]]</f>
        <v>4.6316842075787502E-7</v>
      </c>
      <c r="BL192" s="10">
        <f>3/24000000*OO[[#This Row],[120 (03JUL1985 21:00:00)-Water Temperature (C)]]*OO[[#This Row],[62]]</f>
        <v>4.4856610829562494E-7</v>
      </c>
      <c r="BM192" s="10">
        <f>3/24000000*OO[[#This Row],[121 (04JUL1985 00:00:00)-Water Temperature (C)]]*OO[[#This Row],[63]]</f>
        <v>4.3294652129812495E-7</v>
      </c>
      <c r="BN192" s="10">
        <f>3/24000000*OO[[#This Row],[122 (04JUL1985 03:00:00)-Water Temperature (C)]]*OO[[#This Row],[64]]</f>
        <v>4.1834562614525E-7</v>
      </c>
      <c r="BO192" s="10">
        <f>3/24000000*OO[[#This Row],[123 (04JUL1985 06:00:00)-Water Temperature (C)]]*OO[[#This Row],[65]]</f>
        <v>4.0440984779249999E-7</v>
      </c>
      <c r="BP192" s="10">
        <f>3/24000000*OO[[#This Row],[124 (04JUL1985 09:00:00)-Water Temperature (C)]]*OO[[#This Row],[66]]</f>
        <v>3.9713222814949993E-7</v>
      </c>
      <c r="BQ192" s="10">
        <f>3/24000000*OO[[#This Row],[125 (04JUL1985 12:00:00)-Water Temperature (C)]]*OO[[#This Row],[67]]</f>
        <v>3.9013269321375002E-7</v>
      </c>
      <c r="BR192" s="10">
        <f>3/24000000*OO[[#This Row],[126 (04JUL1985 15:00:00)-Water Temperature (C)]]*OO[[#This Row],[68]]</f>
        <v>3.8185336193624999E-7</v>
      </c>
      <c r="BS192" s="10">
        <f>3/24000000*OO[[#This Row],[127 (04JUL1985 18:00:00)-Water Temperature (C)]]*OO[[#This Row],[69]]</f>
        <v>3.7078647262199997E-7</v>
      </c>
      <c r="BT192" s="10">
        <f>3/24000000*OO[[#This Row],[128 (04JUL1985 21:00:00)-Water Temperature (C)]]*OO[[#This Row],[70]]</f>
        <v>3.5959527614250004E-7</v>
      </c>
      <c r="BU192" s="10">
        <f>3/24000000*OO[[#This Row],[129 (05JUL1985 00:00:00)-Water Temperature (C)]]*OO[[#This Row],[71]]</f>
        <v>3.478609078437499E-7</v>
      </c>
      <c r="BV192" s="10">
        <f>3/24000000*OO[[#This Row],[130 (05JUL1985 03:00:00)-Water Temperature (C)]]*OO[[#This Row],[72]]</f>
        <v>3.3629454549599997E-7</v>
      </c>
      <c r="BW192" s="10">
        <f>3/24000000*OO[[#This Row],[131 (05JUL1985 06:00:00)-Water Temperature (C)]]*OO[[#This Row],[73]]</f>
        <v>3.2482670271274999E-7</v>
      </c>
      <c r="BX192" s="10">
        <f>3/24000000*OO[[#This Row],[132 (05JUL1985 09:00:00)-Water Temperature (C)]]*OO[[#This Row],[74]]</f>
        <v>3.1770918944999999E-7</v>
      </c>
      <c r="BY192" s="10">
        <f>3/24000000*OO[[#This Row],[133 (05JUL1985 12:00:00)-Water Temperature (C)]]*OO[[#This Row],[75]]</f>
        <v>3.1220608436874997E-7</v>
      </c>
      <c r="BZ192" s="10">
        <f>3/24000000*OO[[#This Row],[134 (05JUL1985 15:00:00)-Water Temperature (C)]]*OO[[#This Row],[76]]</f>
        <v>3.0777100110599997E-7</v>
      </c>
      <c r="CA192" s="10">
        <f>3/24000000*OO[[#This Row],[135 (05JUL1985 18:00:00)-Water Temperature (C)]]*OO[[#This Row],[77]]</f>
        <v>3.0443231896262502E-7</v>
      </c>
      <c r="CB192" s="10">
        <f>3/24000000*OO[[#This Row],[136 (05JUL1985 21:00:00)-Water Temperature (C)]]*OO[[#This Row],[78]]</f>
        <v>2.9732233846975E-7</v>
      </c>
      <c r="CC192" s="10">
        <f>3/24000000*OO[[#This Row],[137 (06JUL1985 00:00:00)-Water Temperature (C)]]*OO[[#This Row],[79]]</f>
        <v>2.8791842784705001E-7</v>
      </c>
      <c r="CD192" s="10">
        <f>3/24000000*OO[[#This Row],[138 (06JUL1985 03:00:00)-Water Temperature (C)]]*OO[[#This Row],[80]]</f>
        <v>2.7862200581162502E-7</v>
      </c>
      <c r="CE192" s="10">
        <f>3/24000000*OO[[#This Row],[139 (06JUL1985 06:00:00)-Water Temperature (C)]]*OO[[#This Row],[81]]</f>
        <v>2.6845803205020001E-7</v>
      </c>
      <c r="CF192" s="10">
        <f>3/24000000*OO[[#This Row],[140 (06JUL1985 09:00:00)-Water Temperature (C)]]*OO[[#This Row],[82]]</f>
        <v>2.6312994491052496E-7</v>
      </c>
      <c r="CG192" s="10">
        <f>3/24000000*OO[[#This Row],[141 (06JUL1985 12:00:00)-Water Temperature (C)]]*OO[[#This Row],[83]]</f>
        <v>2.5949610229277499E-7</v>
      </c>
      <c r="CH192" s="10">
        <f>3/24000000*OO[[#This Row],[142 (06JUL1985 15:00:00)-Water Temperature (C)]]*OO[[#This Row],[84]]</f>
        <v>2.5579186187715001E-7</v>
      </c>
      <c r="CI192" s="10">
        <f>3/24000000*OO[[#This Row],[143 (06JUL1985 18:00:00)-Water Temperature (C)]]*OO[[#This Row],[85]]</f>
        <v>2.5326505097474999E-7</v>
      </c>
      <c r="CJ192" s="10">
        <f>3/24000000*OO[[#This Row],[144 (06JUL1985 21:00:00)-Water Temperature (C)]]*OO[[#This Row],[86]]</f>
        <v>2.478665476505E-7</v>
      </c>
      <c r="CK192" s="10">
        <f>3/24000000*OO[[#This Row],[145 (07JUL1985 00:00:00)-Water Temperature (C)]]*OO[[#This Row],[87]]</f>
        <v>2.4155581574599998E-7</v>
      </c>
      <c r="CL192" s="10">
        <f>3/24000000*OO[[#This Row],[146 (07JUL1985 03:00:00)-Water Temperature (C)]]*OO[[#This Row],[88]]</f>
        <v>2.3374816781579996E-7</v>
      </c>
      <c r="CM192" s="10">
        <f>3/24000000*OO[[#This Row],[147 (07JUL1985 06:00:00)-Water Temperature (C)]]*OO[[#This Row],[89]]</f>
        <v>2.2442217327080002E-7</v>
      </c>
      <c r="CN192" s="10">
        <f>3/24000000*OO[[#This Row],[148 (07JUL1985 09:00:00)-Water Temperature (C)]]*OO[[#This Row],[90]]</f>
        <v>2.1445711380475E-7</v>
      </c>
      <c r="CO192" s="10">
        <f>3/24000000*OO[[#This Row],[149 (07JUL1985 12:00:00)-Water Temperature (C)]]*OO[[#This Row],[91]]</f>
        <v>2.0562094790369999E-7</v>
      </c>
      <c r="CP192" s="10">
        <f>3/24000000*OO[[#This Row],[150 (07JUL1985 15:00:00)-Water Temperature (C)]]*OO[[#This Row],[92]]</f>
        <v>2.0022680105100002E-7</v>
      </c>
      <c r="CQ192" s="10">
        <f>3/24000000*OO[[#This Row],[151 (07JUL1985 18:00:00)-Water Temperature (C)]]*OO[[#This Row],[93]]</f>
        <v>1.9434614688868747E-7</v>
      </c>
      <c r="CR192" s="10">
        <f>3/24000000*OO[[#This Row],[152 (07JUL1985 21:00:00)-Water Temperature (C)]]*OO[[#This Row],[94]]</f>
        <v>1.8797322072599998E-7</v>
      </c>
      <c r="CS192" s="10">
        <f>3/24000000*OO[[#This Row],[153 (08JUL1985 00:00:00)-Water Temperature (C)]]*OO[[#This Row],[95]]</f>
        <v>1.821167343884E-7</v>
      </c>
      <c r="CT192" s="10">
        <f>3/24000000*OO[[#This Row],[154 (08JUL1985 03:00:00)-Water Temperature (C)]]*OO[[#This Row],[96]]</f>
        <v>1.7631666956976248E-7</v>
      </c>
      <c r="CU192" s="10">
        <f>3/24000000*OO[[#This Row],[155 (08JUL1985 06:00:00)-Water Temperature (C)]]*OO[[#This Row],[97]]</f>
        <v>1.6963726852923751E-7</v>
      </c>
      <c r="CV192" s="10">
        <f>3/24000000*OO[[#This Row],[156 (08JUL1985 09:00:00)-Water Temperature (C)]]*OO[[#This Row],[98]]</f>
        <v>1.645256868448625E-7</v>
      </c>
      <c r="CW192" s="10">
        <f>3/24000000*OO[[#This Row],[157 (08JUL1985 12:00:00)-Water Temperature (C)]]*OO[[#This Row],[99]]</f>
        <v>1.6108835278707498E-7</v>
      </c>
    </row>
    <row r="193" spans="1:101" x14ac:dyDescent="0.35">
      <c r="A193" t="s">
        <v>199</v>
      </c>
      <c r="B193">
        <v>888.0684</v>
      </c>
      <c r="C193" s="10">
        <f>3/24*OO[[#This Row],[59 (26JUN1985 06:00:00)-Water Temperature (C)]]*OO[[#This Row],[1]]/SUM(OO[1])</f>
        <v>0</v>
      </c>
      <c r="D193" s="10">
        <f>3/24*OO[[#This Row],[60 (26JUN1985 09:00:00)-Water Temperature (C)]]*OO[[#This Row],[2]]/SUM(OO[2])</f>
        <v>0</v>
      </c>
      <c r="E193" s="10">
        <f>3/24*OO[[#This Row],[61 (26JUN1985 12:00:00)-Water Temperature (C)]]*OO[[#This Row],[3]]/SUM(OO[3])</f>
        <v>0</v>
      </c>
      <c r="F193" s="10">
        <f>3/24*OO[[#This Row],[62 (26JUN1985 15:00:00)-Water Temperature (C)]]*OO[[#This Row],[4]]/SUM(OO[4])</f>
        <v>0</v>
      </c>
      <c r="G193" s="10">
        <f>3/24*OO[[#This Row],[63 (26JUN1985 18:00:00)-Water Temperature (C)]]*OO[[#This Row],[5]]/SUM(OO[5])</f>
        <v>0</v>
      </c>
      <c r="H193" s="10">
        <f>3/24*OO[[#This Row],[64 (26JUN1985 21:00:00)-Water Temperature (C)]]*OO[[#This Row],[6]]/SUM(OO[6])</f>
        <v>0</v>
      </c>
      <c r="I193" s="10">
        <f>3/24*OO[[#This Row],[65 (27JUN1985 00:00:00)-Water Temperature (C)]]*OO[[#This Row],[7]]/SUM(OO[7])</f>
        <v>2.460980466474582E-37</v>
      </c>
      <c r="J193" s="10">
        <f>3/24*OO[[#This Row],[66 (27JUN1985 03:00:00)-Water Temperature (C)]]*OO[[#This Row],[8]]/SUM(OO[8])</f>
        <v>4.899080947361689E-25</v>
      </c>
      <c r="K193" s="10">
        <f>3/24*OO[[#This Row],[67 (27JUN1985 06:00:00)-Water Temperature (C)]]*OO[[#This Row],[9]]/SUM(OO[9])</f>
        <v>2.6673234646192161E-12</v>
      </c>
      <c r="L193" s="10">
        <f>3/24*OO[[#This Row],[68 (27JUN1985 09:00:00)-Water Temperature (C)]]*OO[[#This Row],[10]]/SUM(OO[10])</f>
        <v>4.5342574334711243E-7</v>
      </c>
      <c r="M193" s="10">
        <f>3/24*OO[[#This Row],[69 (27JUN1985 12:00:00)-Water Temperature (C)]]*OO[[#This Row],[11]]/SUM(OO[11])</f>
        <v>1.8563325058144192E-4</v>
      </c>
      <c r="N193" s="10">
        <f>3/24*OO[[#This Row],[70 (27JUN1985 15:00:00)-Water Temperature (C)]]*OO[[#This Row],[12]]/SUM(OO[12])</f>
        <v>6.7052529037946373E-3</v>
      </c>
      <c r="O193" s="10">
        <f>3/24*OO[[#This Row],[71 (27JUN1985 18:00:00)-Water Temperature (C)]]*OO[[#This Row],[13]]/SUM(OO[13])</f>
        <v>4.5548142025321633E-2</v>
      </c>
      <c r="P193" s="10">
        <f>3/24*OO[[#This Row],[72 (27JUN1985 21:00:00)-Water Temperature (C)]]*OO[[#This Row],[14]]/SUM(OO[14])</f>
        <v>8.5911383790472862E-2</v>
      </c>
      <c r="Q193" s="10">
        <f>3/24*OO[[#This Row],[73 (28JUN1985 00:00:00)-Water Temperature (C)]]*OO[[#This Row],[15]]/SUM(OO[15])</f>
        <v>5.8753463275534018E-2</v>
      </c>
      <c r="R193" s="10">
        <f>3/24*OO[[#This Row],[74 (28JUN1985 03:00:00)-Water Temperature (C)]]*OO[[#This Row],[16]]/SUM(OO[16])</f>
        <v>1.778998043607305E-2</v>
      </c>
      <c r="S193" s="10">
        <f>3/24*OO[[#This Row],[75 (28JUN1985 06:00:00)-Water Temperature (C)]]*OO[[#This Row],[17]]/SUM(OO[17])</f>
        <v>2.7581492142794996E-3</v>
      </c>
      <c r="T193" s="10">
        <f>3/24*OO[[#This Row],[76 (28JUN1985 09:00:00)-Water Temperature (C)]]*OO[[#This Row],[18]]/SUM(OO[18])</f>
        <v>2.620272205489713E-4</v>
      </c>
      <c r="U193" s="10">
        <f>3/24*OO[[#This Row],[77 (28JUN1985 12:00:00)-Water Temperature (C)]]*OO[[#This Row],[19]]/SUM(OO[19])</f>
        <v>2.8898901688555676E-5</v>
      </c>
      <c r="V193" s="10">
        <f>3/24000000*OO[[#This Row],[78 (28JUN1985 15:00:00)-Water Temperature (C)]]*OO[[#This Row],[20]]</f>
        <v>1.3140736630999999E-5</v>
      </c>
      <c r="W193" s="10">
        <f>3/24000000*OO[[#This Row],[79 (28JUN1985 18:00:00)-Water Temperature (C)]]*OO[[#This Row],[21]]</f>
        <v>1.0721198260787498E-5</v>
      </c>
      <c r="X193" s="10">
        <f>3/24000000*OO[[#This Row],[80 (28JUN1985 21:00:00)-Water Temperature (C)]]*OO[[#This Row],[22]]</f>
        <v>9.0441680601299996E-6</v>
      </c>
      <c r="Y193" s="10">
        <f>3/24000000*OO[[#This Row],[81 (29JUN1985 00:00:00)-Water Temperature (C)]]*OO[[#This Row],[23]]</f>
        <v>7.5803182662937502E-6</v>
      </c>
      <c r="Z193" s="10">
        <f>3/24000000*OO[[#This Row],[82 (29JUN1985 03:00:00)-Water Temperature (C)]]*OO[[#This Row],[24]]</f>
        <v>6.376234145111249E-6</v>
      </c>
      <c r="AA193" s="10">
        <f>3/24000000*OO[[#This Row],[83 (29JUN1985 06:00:00)-Water Temperature (C)]]*OO[[#This Row],[25]]</f>
        <v>5.3655625172550003E-6</v>
      </c>
      <c r="AB193" s="10">
        <f>3/24000000*OO[[#This Row],[84 (29JUN1985 09:00:00)-Water Temperature (C)]]*OO[[#This Row],[26]]</f>
        <v>4.6123258533749996E-6</v>
      </c>
      <c r="AC193" s="10">
        <f>3/24000000*OO[[#This Row],[85 (29JUN1985 12:00:00)-Water Temperature (C)]]*OO[[#This Row],[27]]</f>
        <v>4.0197822011949999E-6</v>
      </c>
      <c r="AD193" s="10">
        <f>3/24000000*OO[[#This Row],[86 (29JUN1985 15:00:00)-Water Temperature (C)]]*OO[[#This Row],[28]]</f>
        <v>3.5309004114512499E-6</v>
      </c>
      <c r="AE193" s="10">
        <f>3/24000000*OO[[#This Row],[88 (29JUN1985 21:00:00)-Water Temperature (C)]]*OO[[#This Row],[30]]</f>
        <v>2.7650724883743747E-6</v>
      </c>
      <c r="AF193" s="10">
        <f>3/24000000*OO[[#This Row],[88 (29JUN1985 21:00:00)-Water Temperature (C)]]*OO[[#This Row],[30]]</f>
        <v>2.7650724883743747E-6</v>
      </c>
      <c r="AG193" s="10">
        <f>3/24000000*OO[[#This Row],[89 (30JUN1985 00:00:00)-Water Temperature (C)]]*OO[[#This Row],[31]]</f>
        <v>2.4385690886147502E-6</v>
      </c>
      <c r="AH193" s="10">
        <f>3/24000000*OO[[#This Row],[90 (30JUN1985 03:00:00)-Water Temperature (C)]]*OO[[#This Row],[32]]</f>
        <v>2.162711887733E-6</v>
      </c>
      <c r="AI193" s="10">
        <f>3/24000000*OO[[#This Row],[91 (30JUN1985 06:00:00)-Water Temperature (C)]]*OO[[#This Row],[33]]</f>
        <v>1.9245020209199994E-6</v>
      </c>
      <c r="AJ193" s="10">
        <f>3/24000000*OO[[#This Row],[92 (30JUN1985 09:00:00)-Water Temperature (C)]]*OO[[#This Row],[34]]</f>
        <v>1.7436970866012498E-6</v>
      </c>
      <c r="AK193" s="10">
        <f>3/24000000*OO[[#This Row],[93 (30JUN1985 12:00:00)-Water Temperature (C)]]*OO[[#This Row],[35]]</f>
        <v>1.6059509308293749E-6</v>
      </c>
      <c r="AL193" s="10">
        <f>3/24000000*OO[[#This Row],[94 (30JUN1985 15:00:00)-Water Temperature (C)]]*OO[[#This Row],[36]]</f>
        <v>1.4951775381208747E-6</v>
      </c>
      <c r="AM193" s="10">
        <f>3/24000000*OO[[#This Row],[95 (30JUN1985 18:00:00)-Water Temperature (C)]]*OO[[#This Row],[37]]</f>
        <v>1.4048631923159998E-6</v>
      </c>
      <c r="AN193" s="10">
        <f>3/24000000*OO[[#This Row],[96 (30JUN1985 21:00:00)-Water Temperature (C)]]*OO[[#This Row],[38]]</f>
        <v>1.306240574165375E-6</v>
      </c>
      <c r="AO193" s="10">
        <f>3/24000000*OO[[#This Row],[97 (01JUL1985 00:00:00)-Water Temperature (C)]]*OO[[#This Row],[39]]</f>
        <v>1.2117697480462498E-6</v>
      </c>
      <c r="AP193" s="10">
        <f>3/24000000*OO[[#This Row],[98 (01JUL1985 03:00:00)-Water Temperature (C)]]*OO[[#This Row],[40]]</f>
        <v>1.1299639216731249E-6</v>
      </c>
      <c r="AQ193" s="10">
        <f>3/24000000*OO[[#This Row],[99 (01JUL1985 06:00:00)-Water Temperature (C)]]*OO[[#This Row],[41]]</f>
        <v>1.0509395433187501E-6</v>
      </c>
      <c r="AR193" s="10">
        <f>3/24000000*OO[[#This Row],[100 (01JUL1985 09:00:00)-Water Temperature (C)]]*OO[[#This Row],[42]]</f>
        <v>9.8991823393575013E-7</v>
      </c>
      <c r="AS193" s="10">
        <f>3/24000000*OO[[#This Row],[101 (01JUL1985 12:00:00)-Water Temperature (C)]]*OO[[#This Row],[43]]</f>
        <v>9.3871286214225005E-7</v>
      </c>
      <c r="AT193" s="10">
        <f>3/24000000*OO[[#This Row],[102 (01JUL1985 15:00:00)-Water Temperature (C)]]*OO[[#This Row],[44]]</f>
        <v>8.8626485871887495E-7</v>
      </c>
      <c r="AU193" s="10">
        <f>3/24000000*OO[[#This Row],[103 (01JUL1985 18:00:00)-Water Temperature (C)]]*OO[[#This Row],[45]]</f>
        <v>8.4209544104287504E-7</v>
      </c>
      <c r="AV193" s="10">
        <f>3/24000000*OO[[#This Row],[104 (01JUL1985 21:00:00)-Water Temperature (C)]]*OO[[#This Row],[46]]</f>
        <v>7.9783713520349992E-7</v>
      </c>
      <c r="AW193" s="10">
        <f>3/24000000*OO[[#This Row],[105 (02JUL1985 00:00:00)-Water Temperature (C)]]*OO[[#This Row],[47]]</f>
        <v>7.6612014124800009E-7</v>
      </c>
      <c r="AX193" s="10">
        <f>3/24000000*OO[[#This Row],[106 (02JUL1985 03:00:00)-Water Temperature (C)]]*OO[[#This Row],[48]]</f>
        <v>7.392835234361251E-7</v>
      </c>
      <c r="AY193" s="10">
        <f>3/24000000*OO[[#This Row],[107 (02JUL1985 06:00:00)-Water Temperature (C)]]*OO[[#This Row],[49]]</f>
        <v>7.0904406508312483E-7</v>
      </c>
      <c r="AZ193" s="10">
        <f>3/24000000*OO[[#This Row],[108 (02JUL1985 09:00:00)-Water Temperature (C)]]*OO[[#This Row],[50]]</f>
        <v>6.7311491304099995E-7</v>
      </c>
      <c r="BA193" s="10">
        <f>3/24000000*OO[[#This Row],[109 (02JUL1985 12:00:00)-Water Temperature (C)]]*OO[[#This Row],[51]]</f>
        <v>6.4148770051275E-7</v>
      </c>
      <c r="BB193" s="10">
        <f>3/24000000*OO[[#This Row],[110 (02JUL1985 15:00:00)-Water Temperature (C)]]*OO[[#This Row],[52]]</f>
        <v>6.2135610848124994E-7</v>
      </c>
      <c r="BC193" s="10">
        <f>3/24000000*OO[[#This Row],[111 (02JUL1985 18:00:00)-Water Temperature (C)]]*OO[[#This Row],[53]]</f>
        <v>6.0832697353749998E-7</v>
      </c>
      <c r="BD193" s="10">
        <f>3/24000000*OO[[#This Row],[112 (02JUL1985 21:00:00)-Water Temperature (C)]]*OO[[#This Row],[54]]</f>
        <v>5.9401278446399993E-7</v>
      </c>
      <c r="BE193" s="10">
        <f>3/24000000*OO[[#This Row],[113 (03JUL1985 00:00:00)-Water Temperature (C)]]*OO[[#This Row],[55]]</f>
        <v>5.7102910349562494E-7</v>
      </c>
      <c r="BF193" s="10">
        <f>3/24000000*OO[[#This Row],[114 (03JUL1985 03:00:00)-Water Temperature (C)]]*OO[[#This Row],[56]]</f>
        <v>5.4915335371400002E-7</v>
      </c>
      <c r="BG193" s="10">
        <f>3/24000000*OO[[#This Row],[115 (03JUL1985 06:00:00)-Water Temperature (C)]]*OO[[#This Row],[57]]</f>
        <v>5.2618103108962503E-7</v>
      </c>
      <c r="BH193" s="10">
        <f>3/24000000*OO[[#This Row],[116 (03JUL1985 09:00:00)-Water Temperature (C)]]*OO[[#This Row],[58]]</f>
        <v>5.0792087392187503E-7</v>
      </c>
      <c r="BI193" s="10">
        <f>3/24000000*OO[[#This Row],[117 (03JUL1985 12:00:00)-Water Temperature (C)]]*OO[[#This Row],[59]]</f>
        <v>4.9547400952E-7</v>
      </c>
      <c r="BJ193" s="10">
        <f>3/24000000*OO[[#This Row],[118 (03JUL1985 15:00:00)-Water Temperature (C)]]*OO[[#This Row],[60]]</f>
        <v>4.8285726726599996E-7</v>
      </c>
      <c r="BK193" s="10">
        <f>3/24000000*OO[[#This Row],[119 (03JUL1985 18:00:00)-Water Temperature (C)]]*OO[[#This Row],[61]]</f>
        <v>4.7199393671849995E-7</v>
      </c>
      <c r="BL193" s="10">
        <f>3/24000000*OO[[#This Row],[120 (03JUL1985 21:00:00)-Water Temperature (C)]]*OO[[#This Row],[62]]</f>
        <v>4.570951693375E-7</v>
      </c>
      <c r="BM193" s="10">
        <f>3/24000000*OO[[#This Row],[121 (04JUL1985 00:00:00)-Water Temperature (C)]]*OO[[#This Row],[63]]</f>
        <v>4.4106898860449994E-7</v>
      </c>
      <c r="BN193" s="10">
        <f>3/24000000*OO[[#This Row],[122 (04JUL1985 03:00:00)-Water Temperature (C)]]*OO[[#This Row],[64]]</f>
        <v>4.2620266374949993E-7</v>
      </c>
      <c r="BO193" s="10">
        <f>3/24000000*OO[[#This Row],[123 (04JUL1985 06:00:00)-Water Temperature (C)]]*OO[[#This Row],[65]]</f>
        <v>4.1212039759999994E-7</v>
      </c>
      <c r="BP193" s="10">
        <f>3/24000000*OO[[#This Row],[124 (04JUL1985 09:00:00)-Water Temperature (C)]]*OO[[#This Row],[66]]</f>
        <v>4.0457416652399999E-7</v>
      </c>
      <c r="BQ193" s="10">
        <f>3/24000000*OO[[#This Row],[125 (04JUL1985 12:00:00)-Water Temperature (C)]]*OO[[#This Row],[67]]</f>
        <v>3.9781047297374998E-7</v>
      </c>
      <c r="BR193" s="10">
        <f>3/24000000*OO[[#This Row],[126 (04JUL1985 15:00:00)-Water Temperature (C)]]*OO[[#This Row],[68]]</f>
        <v>3.8920956629399994E-7</v>
      </c>
      <c r="BS193" s="10">
        <f>3/24000000*OO[[#This Row],[127 (04JUL1985 18:00:00)-Water Temperature (C)]]*OO[[#This Row],[69]]</f>
        <v>3.7787603114624992E-7</v>
      </c>
      <c r="BT193" s="10">
        <f>3/24000000*OO[[#This Row],[128 (04JUL1985 21:00:00)-Water Temperature (C)]]*OO[[#This Row],[70]]</f>
        <v>3.6630084258625001E-7</v>
      </c>
      <c r="BU193" s="10">
        <f>3/24000000*OO[[#This Row],[129 (05JUL1985 00:00:00)-Water Temperature (C)]]*OO[[#This Row],[71]]</f>
        <v>3.5423596924174994E-7</v>
      </c>
      <c r="BV193" s="10">
        <f>3/24000000*OO[[#This Row],[130 (05JUL1985 03:00:00)-Water Temperature (C)]]*OO[[#This Row],[72]]</f>
        <v>3.4254713519600003E-7</v>
      </c>
      <c r="BW193" s="10">
        <f>3/24000000*OO[[#This Row],[131 (05JUL1985 06:00:00)-Water Temperature (C)]]*OO[[#This Row],[73]]</f>
        <v>3.3101626492500001E-7</v>
      </c>
      <c r="BX193" s="10">
        <f>3/24000000*OO[[#This Row],[132 (05JUL1985 09:00:00)-Water Temperature (C)]]*OO[[#This Row],[74]]</f>
        <v>3.23826354918375E-7</v>
      </c>
      <c r="BY193" s="10">
        <f>3/24000000*OO[[#This Row],[133 (05JUL1985 12:00:00)-Water Temperature (C)]]*OO[[#This Row],[75]]</f>
        <v>3.1821767686799996E-7</v>
      </c>
      <c r="BZ193" s="10">
        <f>3/24000000*OO[[#This Row],[134 (05JUL1985 15:00:00)-Water Temperature (C)]]*OO[[#This Row],[76]]</f>
        <v>3.134910737205E-7</v>
      </c>
      <c r="CA193" s="10">
        <f>3/24000000*OO[[#This Row],[135 (05JUL1985 18:00:00)-Water Temperature (C)]]*OO[[#This Row],[77]]</f>
        <v>3.0996825828124998E-7</v>
      </c>
      <c r="CB193" s="10">
        <f>3/24000000*OO[[#This Row],[136 (05JUL1985 21:00:00)-Water Temperature (C)]]*OO[[#This Row],[78]]</f>
        <v>3.0282372616049996E-7</v>
      </c>
      <c r="CC193" s="10">
        <f>3/24000000*OO[[#This Row],[137 (06JUL1985 00:00:00)-Water Temperature (C)]]*OO[[#This Row],[79]]</f>
        <v>2.9318259568658752E-7</v>
      </c>
      <c r="CD193" s="10">
        <f>3/24000000*OO[[#This Row],[138 (06JUL1985 03:00:00)-Water Temperature (C)]]*OO[[#This Row],[80]]</f>
        <v>2.8377895659539999E-7</v>
      </c>
      <c r="CE193" s="10">
        <f>3/24000000*OO[[#This Row],[139 (06JUL1985 06:00:00)-Water Temperature (C)]]*OO[[#This Row],[81]]</f>
        <v>2.7355672785316251E-7</v>
      </c>
      <c r="CF193" s="10">
        <f>3/24000000*OO[[#This Row],[140 (06JUL1985 09:00:00)-Water Temperature (C)]]*OO[[#This Row],[82]]</f>
        <v>2.6814332815874998E-7</v>
      </c>
      <c r="CG193" s="10">
        <f>3/24000000*OO[[#This Row],[141 (06JUL1985 12:00:00)-Water Temperature (C)]]*OO[[#This Row],[83]]</f>
        <v>2.6445121046999996E-7</v>
      </c>
      <c r="CH193" s="10">
        <f>3/24000000*OO[[#This Row],[142 (06JUL1985 15:00:00)-Water Temperature (C)]]*OO[[#This Row],[84]]</f>
        <v>2.6056706596717499E-7</v>
      </c>
      <c r="CI193" s="10">
        <f>3/24000000*OO[[#This Row],[143 (06JUL1985 18:00:00)-Water Temperature (C)]]*OO[[#This Row],[85]]</f>
        <v>2.577993573204E-7</v>
      </c>
      <c r="CJ193" s="10">
        <f>3/24000000*OO[[#This Row],[144 (06JUL1985 21:00:00)-Water Temperature (C)]]*OO[[#This Row],[86]]</f>
        <v>2.524144621592125E-7</v>
      </c>
      <c r="CK193" s="10">
        <f>3/24000000*OO[[#This Row],[145 (07JUL1985 00:00:00)-Water Temperature (C)]]*OO[[#This Row],[87]]</f>
        <v>2.4591026873747498E-7</v>
      </c>
      <c r="CL193" s="10">
        <f>3/24000000*OO[[#This Row],[146 (07JUL1985 03:00:00)-Water Temperature (C)]]*OO[[#This Row],[88]]</f>
        <v>2.3806808320749999E-7</v>
      </c>
      <c r="CM193" s="10">
        <f>3/24000000*OO[[#This Row],[147 (07JUL1985 06:00:00)-Water Temperature (C)]]*OO[[#This Row],[89]]</f>
        <v>2.2877042253912501E-7</v>
      </c>
      <c r="CN193" s="10">
        <f>3/24000000*OO[[#This Row],[148 (07JUL1985 09:00:00)-Water Temperature (C)]]*OO[[#This Row],[90]]</f>
        <v>2.1872238585242499E-7</v>
      </c>
      <c r="CO193" s="10">
        <f>3/24000000*OO[[#This Row],[149 (07JUL1985 12:00:00)-Water Temperature (C)]]*OO[[#This Row],[91]]</f>
        <v>2.0974643610825001E-7</v>
      </c>
      <c r="CP193" s="10">
        <f>3/24000000*OO[[#This Row],[150 (07JUL1985 15:00:00)-Water Temperature (C)]]*OO[[#This Row],[92]]</f>
        <v>2.0416188198363751E-7</v>
      </c>
      <c r="CQ193" s="10">
        <f>3/24000000*OO[[#This Row],[151 (07JUL1985 18:00:00)-Water Temperature (C)]]*OO[[#This Row],[93]]</f>
        <v>1.9802281646176247E-7</v>
      </c>
      <c r="CR193" s="10">
        <f>3/24000000*OO[[#This Row],[152 (07JUL1985 21:00:00)-Water Temperature (C)]]*OO[[#This Row],[94]]</f>
        <v>1.9146004331932498E-7</v>
      </c>
      <c r="CS193" s="10">
        <f>3/24000000*OO[[#This Row],[153 (08JUL1985 00:00:00)-Water Temperature (C)]]*OO[[#This Row],[95]]</f>
        <v>1.8546002927891251E-7</v>
      </c>
      <c r="CT193" s="10">
        <f>3/24000000*OO[[#This Row],[154 (08JUL1985 03:00:00)-Water Temperature (C)]]*OO[[#This Row],[96]]</f>
        <v>1.7958001265339999E-7</v>
      </c>
      <c r="CU193" s="10">
        <f>3/24000000*OO[[#This Row],[155 (08JUL1985 06:00:00)-Water Temperature (C)]]*OO[[#This Row],[97]]</f>
        <v>1.7295004555635001E-7</v>
      </c>
      <c r="CV193" s="10">
        <f>3/24000000*OO[[#This Row],[156 (08JUL1985 09:00:00)-Water Temperature (C)]]*OO[[#This Row],[98]]</f>
        <v>1.6770941471418751E-7</v>
      </c>
      <c r="CW193" s="10">
        <f>3/24000000*OO[[#This Row],[157 (08JUL1985 12:00:00)-Water Temperature (C)]]*OO[[#This Row],[99]]</f>
        <v>1.641865121647375E-7</v>
      </c>
    </row>
    <row r="194" spans="1:101" x14ac:dyDescent="0.35">
      <c r="A194" t="s">
        <v>200</v>
      </c>
      <c r="B194">
        <v>884.26440000000002</v>
      </c>
      <c r="C194" s="10">
        <f>3/24*OO[[#This Row],[59 (26JUN1985 06:00:00)-Water Temperature (C)]]*OO[[#This Row],[1]]/SUM(OO[1])</f>
        <v>0</v>
      </c>
      <c r="D194" s="10">
        <f>3/24*OO[[#This Row],[60 (26JUN1985 09:00:00)-Water Temperature (C)]]*OO[[#This Row],[2]]/SUM(OO[2])</f>
        <v>0</v>
      </c>
      <c r="E194" s="10">
        <f>3/24*OO[[#This Row],[61 (26JUN1985 12:00:00)-Water Temperature (C)]]*OO[[#This Row],[3]]/SUM(OO[3])</f>
        <v>0</v>
      </c>
      <c r="F194" s="10">
        <f>3/24*OO[[#This Row],[62 (26JUN1985 15:00:00)-Water Temperature (C)]]*OO[[#This Row],[4]]/SUM(OO[4])</f>
        <v>0</v>
      </c>
      <c r="G194" s="10">
        <f>3/24*OO[[#This Row],[63 (26JUN1985 18:00:00)-Water Temperature (C)]]*OO[[#This Row],[5]]/SUM(OO[5])</f>
        <v>0</v>
      </c>
      <c r="H194" s="10">
        <f>3/24*OO[[#This Row],[64 (26JUN1985 21:00:00)-Water Temperature (C)]]*OO[[#This Row],[6]]/SUM(OO[6])</f>
        <v>0</v>
      </c>
      <c r="I194" s="10">
        <f>3/24*OO[[#This Row],[65 (27JUN1985 00:00:00)-Water Temperature (C)]]*OO[[#This Row],[7]]/SUM(OO[7])</f>
        <v>3.7618046726751792E-38</v>
      </c>
      <c r="J194" s="10">
        <f>3/24*OO[[#This Row],[66 (27JUN1985 03:00:00)-Water Temperature (C)]]*OO[[#This Row],[8]]/SUM(OO[8])</f>
        <v>8.4322299148378357E-26</v>
      </c>
      <c r="K194" s="10">
        <f>3/24*OO[[#This Row],[67 (27JUN1985 06:00:00)-Water Temperature (C)]]*OO[[#This Row],[9]]/SUM(OO[9])</f>
        <v>3.9673375780170815E-13</v>
      </c>
      <c r="L194" s="10">
        <f>3/24*OO[[#This Row],[68 (27JUN1985 09:00:00)-Water Temperature (C)]]*OO[[#This Row],[10]]/SUM(OO[10])</f>
        <v>2.6335423937317027E-7</v>
      </c>
      <c r="M194" s="10">
        <f>3/24*OO[[#This Row],[69 (27JUN1985 12:00:00)-Water Temperature (C)]]*OO[[#This Row],[11]]/SUM(OO[11])</f>
        <v>1.3149337930495073E-4</v>
      </c>
      <c r="N194" s="10">
        <f>3/24*OO[[#This Row],[70 (27JUN1985 15:00:00)-Water Temperature (C)]]*OO[[#This Row],[12]]/SUM(OO[12])</f>
        <v>5.423950336983104E-3</v>
      </c>
      <c r="O194" s="10">
        <f>3/24*OO[[#This Row],[71 (27JUN1985 18:00:00)-Water Temperature (C)]]*OO[[#This Row],[13]]/SUM(OO[13])</f>
        <v>4.0851458328483296E-2</v>
      </c>
      <c r="P194" s="10">
        <f>3/24*OO[[#This Row],[72 (27JUN1985 21:00:00)-Water Temperature (C)]]*OO[[#This Row],[14]]/SUM(OO[14])</f>
        <v>8.3884440330571797E-2</v>
      </c>
      <c r="Q194" s="10">
        <f>3/24*OO[[#This Row],[73 (28JUN1985 00:00:00)-Water Temperature (C)]]*OO[[#This Row],[15]]/SUM(OO[15])</f>
        <v>6.15834126140807E-2</v>
      </c>
      <c r="R194" s="10">
        <f>3/24*OO[[#This Row],[74 (28JUN1985 03:00:00)-Water Temperature (C)]]*OO[[#This Row],[16]]/SUM(OO[16])</f>
        <v>1.9812187141306808E-2</v>
      </c>
      <c r="S194" s="10">
        <f>3/24*OO[[#This Row],[75 (28JUN1985 06:00:00)-Water Temperature (C)]]*OO[[#This Row],[17]]/SUM(OO[17])</f>
        <v>3.233037407369571E-3</v>
      </c>
      <c r="T194" s="10">
        <f>3/24*OO[[#This Row],[76 (28JUN1985 09:00:00)-Water Temperature (C)]]*OO[[#This Row],[18]]/SUM(OO[18])</f>
        <v>3.1742018179706146E-4</v>
      </c>
      <c r="U194" s="10">
        <f>3/24*OO[[#This Row],[77 (28JUN1985 12:00:00)-Water Temperature (C)]]*OO[[#This Row],[19]]/SUM(OO[19])</f>
        <v>3.272537375022611E-5</v>
      </c>
      <c r="V194" s="10">
        <f>3/24000000*OO[[#This Row],[78 (28JUN1985 15:00:00)-Water Temperature (C)]]*OO[[#This Row],[20]]</f>
        <v>1.333566122572125E-5</v>
      </c>
      <c r="W194" s="10">
        <f>3/24000000*OO[[#This Row],[79 (28JUN1985 18:00:00)-Water Temperature (C)]]*OO[[#This Row],[21]]</f>
        <v>1.0738962294348748E-5</v>
      </c>
      <c r="X194" s="10">
        <f>3/24000000*OO[[#This Row],[80 (28JUN1985 21:00:00)-Water Temperature (C)]]*OO[[#This Row],[22]]</f>
        <v>9.0529058299050005E-6</v>
      </c>
      <c r="Y194" s="10">
        <f>3/24000000*OO[[#This Row],[81 (29JUN1985 00:00:00)-Water Temperature (C)]]*OO[[#This Row],[23]]</f>
        <v>7.586025603635E-6</v>
      </c>
      <c r="Z194" s="10">
        <f>3/24000000*OO[[#This Row],[82 (29JUN1985 03:00:00)-Water Temperature (C)]]*OO[[#This Row],[24]]</f>
        <v>6.3805647987937494E-6</v>
      </c>
      <c r="AA194" s="10">
        <f>3/24000000*OO[[#This Row],[83 (29JUN1985 06:00:00)-Water Temperature (C)]]*OO[[#This Row],[25]]</f>
        <v>5.3709486592750004E-6</v>
      </c>
      <c r="AB194" s="10">
        <f>3/24000000*OO[[#This Row],[84 (29JUN1985 09:00:00)-Water Temperature (C)]]*OO[[#This Row],[26]]</f>
        <v>4.6138661278874996E-6</v>
      </c>
      <c r="AC194" s="10">
        <f>3/24000000*OO[[#This Row],[85 (29JUN1985 12:00:00)-Water Temperature (C)]]*OO[[#This Row],[27]]</f>
        <v>4.0193108927400001E-6</v>
      </c>
      <c r="AD194" s="10">
        <f>3/24000000*OO[[#This Row],[86 (29JUN1985 15:00:00)-Water Temperature (C)]]*OO[[#This Row],[28]]</f>
        <v>3.5273475212812497E-6</v>
      </c>
      <c r="AE194" s="10">
        <f>3/24000000*OO[[#This Row],[88 (29JUN1985 21:00:00)-Water Temperature (C)]]*OO[[#This Row],[30]]</f>
        <v>2.7574348276559998E-6</v>
      </c>
      <c r="AF194" s="10">
        <f>3/24000000*OO[[#This Row],[88 (29JUN1985 21:00:00)-Water Temperature (C)]]*OO[[#This Row],[30]]</f>
        <v>2.7574348276559998E-6</v>
      </c>
      <c r="AG194" s="10">
        <f>3/24000000*OO[[#This Row],[89 (30JUN1985 00:00:00)-Water Temperature (C)]]*OO[[#This Row],[31]]</f>
        <v>2.4298495123724997E-6</v>
      </c>
      <c r="AH194" s="10">
        <f>3/24000000*OO[[#This Row],[90 (30JUN1985 03:00:00)-Water Temperature (C)]]*OO[[#This Row],[32]]</f>
        <v>2.1547751352237499E-6</v>
      </c>
      <c r="AI194" s="10">
        <f>3/24000000*OO[[#This Row],[91 (30JUN1985 06:00:00)-Water Temperature (C)]]*OO[[#This Row],[33]]</f>
        <v>1.9174251331563746E-6</v>
      </c>
      <c r="AJ194" s="10">
        <f>3/24000000*OO[[#This Row],[92 (30JUN1985 09:00:00)-Water Temperature (C)]]*OO[[#This Row],[34]]</f>
        <v>1.736658369214E-6</v>
      </c>
      <c r="AK194" s="10">
        <f>3/24000000*OO[[#This Row],[93 (30JUN1985 12:00:00)-Water Temperature (C)]]*OO[[#This Row],[35]]</f>
        <v>1.59876298515375E-6</v>
      </c>
      <c r="AL194" s="10">
        <f>3/24000000*OO[[#This Row],[94 (30JUN1985 15:00:00)-Water Temperature (C)]]*OO[[#This Row],[36]]</f>
        <v>1.4870962796722499E-6</v>
      </c>
      <c r="AM194" s="10">
        <f>3/24000000*OO[[#This Row],[95 (30JUN1985 18:00:00)-Water Temperature (C)]]*OO[[#This Row],[37]]</f>
        <v>1.3958082609350002E-6</v>
      </c>
      <c r="AN194" s="10">
        <f>3/24000000*OO[[#This Row],[96 (30JUN1985 21:00:00)-Water Temperature (C)]]*OO[[#This Row],[38]]</f>
        <v>1.2974164075519999E-6</v>
      </c>
      <c r="AO194" s="10">
        <f>3/24000000*OO[[#This Row],[97 (01JUL1985 00:00:00)-Water Temperature (C)]]*OO[[#This Row],[39]]</f>
        <v>1.2027345836508749E-6</v>
      </c>
      <c r="AP194" s="10">
        <f>3/24000000*OO[[#This Row],[98 (01JUL1985 03:00:00)-Water Temperature (C)]]*OO[[#This Row],[40]]</f>
        <v>1.1215677613332499E-6</v>
      </c>
      <c r="AQ194" s="10">
        <f>3/24000000*OO[[#This Row],[99 (01JUL1985 06:00:00)-Water Temperature (C)]]*OO[[#This Row],[41]]</f>
        <v>1.043617831210875E-6</v>
      </c>
      <c r="AR194" s="10">
        <f>3/24000000*OO[[#This Row],[100 (01JUL1985 09:00:00)-Water Temperature (C)]]*OO[[#This Row],[42]]</f>
        <v>9.8309106573199978E-7</v>
      </c>
      <c r="AS194" s="10">
        <f>3/24000000*OO[[#This Row],[101 (01JUL1985 12:00:00)-Water Temperature (C)]]*OO[[#This Row],[43]]</f>
        <v>9.323979933168749E-7</v>
      </c>
      <c r="AT194" s="10">
        <f>3/24000000*OO[[#This Row],[102 (01JUL1985 15:00:00)-Water Temperature (C)]]*OO[[#This Row],[44]]</f>
        <v>8.7991655687999995E-7</v>
      </c>
      <c r="AU194" s="10">
        <f>3/24000000*OO[[#This Row],[103 (01JUL1985 18:00:00)-Water Temperature (C)]]*OO[[#This Row],[45]]</f>
        <v>8.3528137083174987E-7</v>
      </c>
      <c r="AV194" s="10">
        <f>3/24000000*OO[[#This Row],[104 (01JUL1985 21:00:00)-Water Temperature (C)]]*OO[[#This Row],[46]]</f>
        <v>7.9080734960062491E-7</v>
      </c>
      <c r="AW194" s="10">
        <f>3/24000000*OO[[#This Row],[105 (02JUL1985 00:00:00)-Water Temperature (C)]]*OO[[#This Row],[47]]</f>
        <v>7.5867153849049997E-7</v>
      </c>
      <c r="AX194" s="10">
        <f>3/24000000*OO[[#This Row],[106 (02JUL1985 03:00:00)-Water Temperature (C)]]*OO[[#This Row],[48]]</f>
        <v>7.3237663593600001E-7</v>
      </c>
      <c r="AY194" s="10">
        <f>3/24000000*OO[[#This Row],[107 (02JUL1985 06:00:00)-Water Temperature (C)]]*OO[[#This Row],[49]]</f>
        <v>7.0278847134649997E-7</v>
      </c>
      <c r="AZ194" s="10">
        <f>3/24000000*OO[[#This Row],[108 (02JUL1985 09:00:00)-Water Temperature (C)]]*OO[[#This Row],[50]]</f>
        <v>6.6767418794724991E-7</v>
      </c>
      <c r="BA194" s="10">
        <f>3/24000000*OO[[#This Row],[109 (02JUL1985 12:00:00)-Water Temperature (C)]]*OO[[#This Row],[51]]</f>
        <v>6.3641254575237494E-7</v>
      </c>
      <c r="BB194" s="10">
        <f>3/24000000*OO[[#This Row],[110 (02JUL1985 15:00:00)-Water Temperature (C)]]*OO[[#This Row],[52]]</f>
        <v>6.1592378250674993E-7</v>
      </c>
      <c r="BC194" s="10">
        <f>3/24000000*OO[[#This Row],[111 (02JUL1985 18:00:00)-Water Temperature (C)]]*OO[[#This Row],[53]]</f>
        <v>6.0251582080049998E-7</v>
      </c>
      <c r="BD194" s="10">
        <f>3/24000000*OO[[#This Row],[112 (02JUL1985 21:00:00)-Water Temperature (C)]]*OO[[#This Row],[54]]</f>
        <v>5.8813824938250004E-7</v>
      </c>
      <c r="BE194" s="10">
        <f>3/24000000*OO[[#This Row],[113 (03JUL1985 00:00:00)-Water Temperature (C)]]*OO[[#This Row],[55]]</f>
        <v>5.6546611086987501E-7</v>
      </c>
      <c r="BF194" s="10">
        <f>3/24000000*OO[[#This Row],[114 (03JUL1985 03:00:00)-Water Temperature (C)]]*OO[[#This Row],[56]]</f>
        <v>5.4397628183500004E-7</v>
      </c>
      <c r="BG194" s="10">
        <f>3/24000000*OO[[#This Row],[115 (03JUL1985 06:00:00)-Water Temperature (C)]]*OO[[#This Row],[57]]</f>
        <v>5.2136701153362501E-7</v>
      </c>
      <c r="BH194" s="10">
        <f>3/24000000*OO[[#This Row],[116 (03JUL1985 09:00:00)-Water Temperature (C)]]*OO[[#This Row],[58]]</f>
        <v>5.0333717750300002E-7</v>
      </c>
      <c r="BI194" s="10">
        <f>3/24000000*OO[[#This Row],[117 (03JUL1985 12:00:00)-Water Temperature (C)]]*OO[[#This Row],[59]]</f>
        <v>4.9105088634387492E-7</v>
      </c>
      <c r="BJ194" s="10">
        <f>3/24000000*OO[[#This Row],[118 (03JUL1985 15:00:00)-Water Temperature (C)]]*OO[[#This Row],[60]]</f>
        <v>4.7846677099674994E-7</v>
      </c>
      <c r="BK194" s="10">
        <f>3/24000000*OO[[#This Row],[119 (03JUL1985 18:00:00)-Water Temperature (C)]]*OO[[#This Row],[61]]</f>
        <v>4.67452064547E-7</v>
      </c>
      <c r="BL194" s="10">
        <f>3/24000000*OO[[#This Row],[120 (03JUL1985 21:00:00)-Water Temperature (C)]]*OO[[#This Row],[62]]</f>
        <v>4.5264241719149995E-7</v>
      </c>
      <c r="BM194" s="10">
        <f>3/24000000*OO[[#This Row],[121 (04JUL1985 00:00:00)-Water Temperature (C)]]*OO[[#This Row],[63]]</f>
        <v>4.3667137228124999E-7</v>
      </c>
      <c r="BN194" s="10">
        <f>3/24000000*OO[[#This Row],[122 (04JUL1985 03:00:00)-Water Temperature (C)]]*OO[[#This Row],[64]]</f>
        <v>4.2197917700249997E-7</v>
      </c>
      <c r="BO194" s="10">
        <f>3/24000000*OO[[#This Row],[123 (04JUL1985 06:00:00)-Water Temperature (C)]]*OO[[#This Row],[65]]</f>
        <v>4.081708395149999E-7</v>
      </c>
      <c r="BP194" s="10">
        <f>3/24000000*OO[[#This Row],[124 (04JUL1985 09:00:00)-Water Temperature (C)]]*OO[[#This Row],[66]]</f>
        <v>4.0057881849999995E-7</v>
      </c>
      <c r="BQ194" s="10">
        <f>3/24000000*OO[[#This Row],[125 (04JUL1985 12:00:00)-Water Temperature (C)]]*OO[[#This Row],[67]]</f>
        <v>3.9421204799874999E-7</v>
      </c>
      <c r="BR194" s="10">
        <f>3/24000000*OO[[#This Row],[126 (04JUL1985 15:00:00)-Water Temperature (C)]]*OO[[#This Row],[68]]</f>
        <v>3.8552868766325003E-7</v>
      </c>
      <c r="BS194" s="10">
        <f>3/24000000*OO[[#This Row],[127 (04JUL1985 18:00:00)-Water Temperature (C)]]*OO[[#This Row],[69]]</f>
        <v>3.7429357427699994E-7</v>
      </c>
      <c r="BT194" s="10">
        <f>3/24000000*OO[[#This Row],[128 (04JUL1985 21:00:00)-Water Temperature (C)]]*OO[[#This Row],[70]]</f>
        <v>3.6261306097749997E-7</v>
      </c>
      <c r="BU194" s="10">
        <f>3/24000000*OO[[#This Row],[129 (05JUL1985 00:00:00)-Water Temperature (C)]]*OO[[#This Row],[71]]</f>
        <v>3.5056297097000001E-7</v>
      </c>
      <c r="BV194" s="10">
        <f>3/24000000*OO[[#This Row],[130 (05JUL1985 03:00:00)-Water Temperature (C)]]*OO[[#This Row],[72]]</f>
        <v>3.3908901980624999E-7</v>
      </c>
      <c r="BW194" s="10">
        <f>3/24000000*OO[[#This Row],[131 (05JUL1985 06:00:00)-Water Temperature (C)]]*OO[[#This Row],[73]]</f>
        <v>3.2785233709249999E-7</v>
      </c>
      <c r="BX194" s="10">
        <f>3/24000000*OO[[#This Row],[132 (05JUL1985 09:00:00)-Water Temperature (C)]]*OO[[#This Row],[74]]</f>
        <v>3.20771436333625E-7</v>
      </c>
      <c r="BY194" s="10">
        <f>3/24000000*OO[[#This Row],[133 (05JUL1985 12:00:00)-Water Temperature (C)]]*OO[[#This Row],[75]]</f>
        <v>3.1521781359974998E-7</v>
      </c>
      <c r="BZ194" s="10">
        <f>3/24000000*OO[[#This Row],[134 (05JUL1985 15:00:00)-Water Temperature (C)]]*OO[[#This Row],[76]]</f>
        <v>3.1037424214962496E-7</v>
      </c>
      <c r="CA194" s="10">
        <f>3/24000000*OO[[#This Row],[135 (05JUL1985 18:00:00)-Water Temperature (C)]]*OO[[#This Row],[77]]</f>
        <v>3.0676109188249993E-7</v>
      </c>
      <c r="CB194" s="10">
        <f>3/24000000*OO[[#This Row],[136 (05JUL1985 21:00:00)-Water Temperature (C)]]*OO[[#This Row],[78]]</f>
        <v>2.9974477588124997E-7</v>
      </c>
      <c r="CC194" s="10">
        <f>3/24000000*OO[[#This Row],[137 (06JUL1985 00:00:00)-Water Temperature (C)]]*OO[[#This Row],[79]]</f>
        <v>2.9015616397670004E-7</v>
      </c>
      <c r="CD194" s="10">
        <f>3/24000000*OO[[#This Row],[138 (06JUL1985 03:00:00)-Water Temperature (C)]]*OO[[#This Row],[80]]</f>
        <v>2.8088243375367498E-7</v>
      </c>
      <c r="CE194" s="10">
        <f>3/24000000*OO[[#This Row],[139 (06JUL1985 06:00:00)-Water Temperature (C)]]*OO[[#This Row],[81]]</f>
        <v>2.7093980765816244E-7</v>
      </c>
      <c r="CF194" s="10">
        <f>3/24000000*OO[[#This Row],[140 (06JUL1985 09:00:00)-Water Temperature (C)]]*OO[[#This Row],[82]]</f>
        <v>2.6559426809576248E-7</v>
      </c>
      <c r="CG194" s="10">
        <f>3/24000000*OO[[#This Row],[141 (06JUL1985 12:00:00)-Water Temperature (C)]]*OO[[#This Row],[83]]</f>
        <v>2.6193854706123752E-7</v>
      </c>
      <c r="CH194" s="10">
        <f>3/24000000*OO[[#This Row],[142 (06JUL1985 15:00:00)-Water Temperature (C)]]*OO[[#This Row],[84]]</f>
        <v>2.5801485493817496E-7</v>
      </c>
      <c r="CI194" s="10">
        <f>3/24000000*OO[[#This Row],[143 (06JUL1985 18:00:00)-Water Temperature (C)]]*OO[[#This Row],[85]]</f>
        <v>2.5508393497980002E-7</v>
      </c>
      <c r="CJ194" s="10">
        <f>3/24000000*OO[[#This Row],[144 (06JUL1985 21:00:00)-Water Temperature (C)]]*OO[[#This Row],[86]]</f>
        <v>2.4983501493568748E-7</v>
      </c>
      <c r="CK194" s="10">
        <f>3/24000000*OO[[#This Row],[145 (07JUL1985 00:00:00)-Water Temperature (C)]]*OO[[#This Row],[87]]</f>
        <v>2.4329116854011247E-7</v>
      </c>
      <c r="CL194" s="10">
        <f>3/24000000*OO[[#This Row],[146 (07JUL1985 03:00:00)-Water Temperature (C)]]*OO[[#This Row],[88]]</f>
        <v>2.3565483261622502E-7</v>
      </c>
      <c r="CM194" s="10">
        <f>3/24000000*OO[[#This Row],[147 (07JUL1985 06:00:00)-Water Temperature (C)]]*OO[[#This Row],[89]]</f>
        <v>2.2663580786096249E-7</v>
      </c>
      <c r="CN194" s="10">
        <f>3/24000000*OO[[#This Row],[148 (07JUL1985 09:00:00)-Water Temperature (C)]]*OO[[#This Row],[90]]</f>
        <v>2.1679156331909997E-7</v>
      </c>
      <c r="CO194" s="10">
        <f>3/24000000*OO[[#This Row],[149 (07JUL1985 12:00:00)-Water Temperature (C)]]*OO[[#This Row],[91]]</f>
        <v>2.079545654784E-7</v>
      </c>
      <c r="CP194" s="10">
        <f>3/24000000*OO[[#This Row],[150 (07JUL1985 15:00:00)-Water Temperature (C)]]*OO[[#This Row],[92]]</f>
        <v>2.0232366325979999E-7</v>
      </c>
      <c r="CQ194" s="10">
        <f>3/24000000*OO[[#This Row],[151 (07JUL1985 18:00:00)-Water Temperature (C)]]*OO[[#This Row],[93]]</f>
        <v>1.9611835221482501E-7</v>
      </c>
      <c r="CR194" s="10">
        <f>3/24000000*OO[[#This Row],[152 (07JUL1985 21:00:00)-Water Temperature (C)]]*OO[[#This Row],[94]]</f>
        <v>1.8954367550632499E-7</v>
      </c>
      <c r="CS194" s="10">
        <f>3/24000000*OO[[#This Row],[153 (08JUL1985 00:00:00)-Water Temperature (C)]]*OO[[#This Row],[95]]</f>
        <v>1.8357430472474999E-7</v>
      </c>
      <c r="CT194" s="10">
        <f>3/24000000*OO[[#This Row],[154 (08JUL1985 03:00:00)-Water Temperature (C)]]*OO[[#This Row],[96]]</f>
        <v>1.77759461433025E-7</v>
      </c>
      <c r="CU194" s="10">
        <f>3/24000000*OO[[#This Row],[155 (08JUL1985 06:00:00)-Water Temperature (C)]]*OO[[#This Row],[97]]</f>
        <v>1.7135781608085E-7</v>
      </c>
      <c r="CV194" s="10">
        <f>3/24000000*OO[[#This Row],[156 (08JUL1985 09:00:00)-Water Temperature (C)]]*OO[[#This Row],[98]]</f>
        <v>1.6617471734962497E-7</v>
      </c>
      <c r="CW194" s="10">
        <f>3/24000000*OO[[#This Row],[157 (08JUL1985 12:00:00)-Water Temperature (C)]]*OO[[#This Row],[99]]</f>
        <v>1.6265532933581248E-7</v>
      </c>
    </row>
    <row r="195" spans="1:101" x14ac:dyDescent="0.35">
      <c r="A195" t="s">
        <v>201</v>
      </c>
      <c r="B195">
        <v>858.55759999999998</v>
      </c>
      <c r="C195" s="10">
        <f>3/24*OO[[#This Row],[59 (26JUN1985 06:00:00)-Water Temperature (C)]]*OO[[#This Row],[1]]/SUM(OO[1])</f>
        <v>0</v>
      </c>
      <c r="D195" s="10">
        <f>3/24*OO[[#This Row],[60 (26JUN1985 09:00:00)-Water Temperature (C)]]*OO[[#This Row],[2]]/SUM(OO[2])</f>
        <v>0</v>
      </c>
      <c r="E195" s="10">
        <f>3/24*OO[[#This Row],[61 (26JUN1985 12:00:00)-Water Temperature (C)]]*OO[[#This Row],[3]]/SUM(OO[3])</f>
        <v>0</v>
      </c>
      <c r="F195" s="10">
        <f>3/24*OO[[#This Row],[62 (26JUN1985 15:00:00)-Water Temperature (C)]]*OO[[#This Row],[4]]/SUM(OO[4])</f>
        <v>0</v>
      </c>
      <c r="G195" s="10">
        <f>3/24*OO[[#This Row],[63 (26JUN1985 18:00:00)-Water Temperature (C)]]*OO[[#This Row],[5]]/SUM(OO[5])</f>
        <v>0</v>
      </c>
      <c r="H195" s="10">
        <f>3/24*OO[[#This Row],[64 (26JUN1985 21:00:00)-Water Temperature (C)]]*OO[[#This Row],[6]]/SUM(OO[6])</f>
        <v>0</v>
      </c>
      <c r="I195" s="10">
        <f>3/24*OO[[#This Row],[65 (27JUN1985 00:00:00)-Water Temperature (C)]]*OO[[#This Row],[7]]/SUM(OO[7])</f>
        <v>5.1008737597556286E-39</v>
      </c>
      <c r="J195" s="10">
        <f>3/24*OO[[#This Row],[66 (27JUN1985 03:00:00)-Water Temperature (C)]]*OO[[#This Row],[8]]/SUM(OO[8])</f>
        <v>1.2898489471364071E-26</v>
      </c>
      <c r="K195" s="10">
        <f>3/24*OO[[#This Row],[67 (27JUN1985 06:00:00)-Water Temperature (C)]]*OO[[#This Row],[9]]/SUM(OO[9])</f>
        <v>5.0611474360735349E-14</v>
      </c>
      <c r="L195" s="10">
        <f>3/24*OO[[#This Row],[68 (27JUN1985 09:00:00)-Water Temperature (C)]]*OO[[#This Row],[10]]/SUM(OO[10])</f>
        <v>1.4918415422808326E-7</v>
      </c>
      <c r="M195" s="10">
        <f>3/24*OO[[#This Row],[69 (27JUN1985 12:00:00)-Water Temperature (C)]]*OO[[#This Row],[11]]/SUM(OO[11])</f>
        <v>9.1540532189253598E-5</v>
      </c>
      <c r="N195" s="10">
        <f>3/24*OO[[#This Row],[70 (27JUN1985 15:00:00)-Water Temperature (C)]]*OO[[#This Row],[12]]/SUM(OO[12])</f>
        <v>4.3284518987650976E-3</v>
      </c>
      <c r="O195" s="10">
        <f>3/24*OO[[#This Row],[71 (27JUN1985 18:00:00)-Water Temperature (C)]]*OO[[#This Row],[13]]/SUM(OO[13])</f>
        <v>3.6261602990723681E-2</v>
      </c>
      <c r="P195" s="10">
        <f>3/24*OO[[#This Row],[72 (27JUN1985 21:00:00)-Water Temperature (C)]]*OO[[#This Row],[14]]/SUM(OO[14])</f>
        <v>8.1314710509154356E-2</v>
      </c>
      <c r="Q195" s="10">
        <f>3/24*OO[[#This Row],[73 (28JUN1985 00:00:00)-Water Temperature (C)]]*OO[[#This Row],[15]]/SUM(OO[15])</f>
        <v>6.4308446970710559E-2</v>
      </c>
      <c r="R195" s="10">
        <f>3/24*OO[[#This Row],[74 (28JUN1985 03:00:00)-Water Temperature (C)]]*OO[[#This Row],[16]]/SUM(OO[16])</f>
        <v>2.2056918380562941E-2</v>
      </c>
      <c r="S195" s="10">
        <f>3/24*OO[[#This Row],[75 (28JUN1985 06:00:00)-Water Temperature (C)]]*OO[[#This Row],[17]]/SUM(OO[17])</f>
        <v>3.8018983748901681E-3</v>
      </c>
      <c r="T195" s="10">
        <f>3/24*OO[[#This Row],[76 (28JUN1985 09:00:00)-Water Temperature (C)]]*OO[[#This Row],[18]]/SUM(OO[18])</f>
        <v>3.8776776333487119E-4</v>
      </c>
      <c r="U195" s="10">
        <f>3/24*OO[[#This Row],[77 (28JUN1985 12:00:00)-Water Temperature (C)]]*OO[[#This Row],[19]]/SUM(OO[19])</f>
        <v>3.7817289995547352E-5</v>
      </c>
      <c r="V195" s="10">
        <f>3/24000000*OO[[#This Row],[78 (28JUN1985 15:00:00)-Water Temperature (C)]]*OO[[#This Row],[20]]</f>
        <v>1.3605024047319999E-5</v>
      </c>
      <c r="W195" s="10">
        <f>3/24000000*OO[[#This Row],[79 (28JUN1985 18:00:00)-Water Temperature (C)]]*OO[[#This Row],[21]]</f>
        <v>1.0764709655549999E-5</v>
      </c>
      <c r="X195" s="10">
        <f>3/24000000*OO[[#This Row],[80 (28JUN1985 21:00:00)-Water Temperature (C)]]*OO[[#This Row],[22]]</f>
        <v>9.0646729062824986E-6</v>
      </c>
      <c r="Y195" s="10">
        <f>3/24000000*OO[[#This Row],[81 (29JUN1985 00:00:00)-Water Temperature (C)]]*OO[[#This Row],[23]]</f>
        <v>7.5943746140962502E-6</v>
      </c>
      <c r="Z195" s="10">
        <f>3/24000000*OO[[#This Row],[82 (29JUN1985 03:00:00)-Water Temperature (C)]]*OO[[#This Row],[24]]</f>
        <v>6.3867468957199989E-6</v>
      </c>
      <c r="AA195" s="10">
        <f>3/24000000*OO[[#This Row],[83 (29JUN1985 06:00:00)-Water Temperature (C)]]*OO[[#This Row],[25]]</f>
        <v>5.37852194945E-6</v>
      </c>
      <c r="AB195" s="10">
        <f>3/24000000*OO[[#This Row],[84 (29JUN1985 09:00:00)-Water Temperature (C)]]*OO[[#This Row],[26]]</f>
        <v>4.6180586002187501E-6</v>
      </c>
      <c r="AC195" s="10">
        <f>3/24000000*OO[[#This Row],[85 (29JUN1985 12:00:00)-Water Temperature (C)]]*OO[[#This Row],[27]]</f>
        <v>4.0210978140000003E-6</v>
      </c>
      <c r="AD195" s="10">
        <f>3/24000000*OO[[#This Row],[86 (29JUN1985 15:00:00)-Water Temperature (C)]]*OO[[#This Row],[28]]</f>
        <v>3.5257876005024994E-6</v>
      </c>
      <c r="AE195" s="10">
        <f>3/24000000*OO[[#This Row],[88 (29JUN1985 21:00:00)-Water Temperature (C)]]*OO[[#This Row],[30]]</f>
        <v>2.7503373458714995E-6</v>
      </c>
      <c r="AF195" s="10">
        <f>3/24000000*OO[[#This Row],[88 (29JUN1985 21:00:00)-Water Temperature (C)]]*OO[[#This Row],[30]]</f>
        <v>2.7503373458714995E-6</v>
      </c>
      <c r="AG195" s="10">
        <f>3/24000000*OO[[#This Row],[89 (30JUN1985 00:00:00)-Water Temperature (C)]]*OO[[#This Row],[31]]</f>
        <v>2.4215261986999999E-6</v>
      </c>
      <c r="AH195" s="10">
        <f>3/24000000*OO[[#This Row],[90 (30JUN1985 03:00:00)-Water Temperature (C)]]*OO[[#This Row],[32]]</f>
        <v>2.1471138090937498E-6</v>
      </c>
      <c r="AI195" s="10">
        <f>3/24000000*OO[[#This Row],[91 (30JUN1985 06:00:00)-Water Temperature (C)]]*OO[[#This Row],[33]]</f>
        <v>1.9106918021419999E-6</v>
      </c>
      <c r="AJ195" s="10">
        <f>3/24000000*OO[[#This Row],[92 (30JUN1985 09:00:00)-Water Temperature (C)]]*OO[[#This Row],[34]]</f>
        <v>1.730150382263625E-6</v>
      </c>
      <c r="AK195" s="10">
        <f>3/24000000*OO[[#This Row],[93 (30JUN1985 12:00:00)-Water Temperature (C)]]*OO[[#This Row],[35]]</f>
        <v>1.59211860060825E-6</v>
      </c>
      <c r="AL195" s="10">
        <f>3/24000000*OO[[#This Row],[94 (30JUN1985 15:00:00)-Water Temperature (C)]]*OO[[#This Row],[36]]</f>
        <v>1.4795028448410001E-6</v>
      </c>
      <c r="AM195" s="10">
        <f>3/24000000*OO[[#This Row],[95 (30JUN1985 18:00:00)-Water Temperature (C)]]*OO[[#This Row],[37]]</f>
        <v>1.3869488565597501E-6</v>
      </c>
      <c r="AN195" s="10">
        <f>3/24000000*OO[[#This Row],[96 (30JUN1985 21:00:00)-Water Temperature (C)]]*OO[[#This Row],[38]]</f>
        <v>1.2885630940113748E-6</v>
      </c>
      <c r="AO195" s="10">
        <f>3/24000000*OO[[#This Row],[97 (01JUL1985 00:00:00)-Water Temperature (C)]]*OO[[#This Row],[39]]</f>
        <v>1.1936476532261248E-6</v>
      </c>
      <c r="AP195" s="10">
        <f>3/24000000*OO[[#This Row],[98 (01JUL1985 03:00:00)-Water Temperature (C)]]*OO[[#This Row],[40]]</f>
        <v>1.11305442247E-6</v>
      </c>
      <c r="AQ195" s="10">
        <f>3/24000000*OO[[#This Row],[99 (01JUL1985 06:00:00)-Water Temperature (C)]]*OO[[#This Row],[41]]</f>
        <v>1.036229279167125E-6</v>
      </c>
      <c r="AR195" s="10">
        <f>3/24000000*OO[[#This Row],[100 (01JUL1985 09:00:00)-Water Temperature (C)]]*OO[[#This Row],[42]]</f>
        <v>9.7639466831749994E-7</v>
      </c>
      <c r="AS195" s="10">
        <f>3/24000000*OO[[#This Row],[101 (01JUL1985 12:00:00)-Water Temperature (C)]]*OO[[#This Row],[43]]</f>
        <v>9.2612607230699983E-7</v>
      </c>
      <c r="AT195" s="10">
        <f>3/24000000*OO[[#This Row],[102 (01JUL1985 15:00:00)-Water Temperature (C)]]*OO[[#This Row],[44]]</f>
        <v>8.7364946342924999E-7</v>
      </c>
      <c r="AU195" s="10">
        <f>3/24000000*OO[[#This Row],[103 (01JUL1985 18:00:00)-Water Temperature (C)]]*OO[[#This Row],[45]]</f>
        <v>8.2840203219375004E-7</v>
      </c>
      <c r="AV195" s="10">
        <f>3/24000000*OO[[#This Row],[104 (01JUL1985 21:00:00)-Water Temperature (C)]]*OO[[#This Row],[46]]</f>
        <v>7.8374513045249996E-7</v>
      </c>
      <c r="AW195" s="10">
        <f>3/24000000*OO[[#This Row],[105 (02JUL1985 00:00:00)-Water Temperature (C)]]*OO[[#This Row],[47]]</f>
        <v>7.5116236505687484E-7</v>
      </c>
      <c r="AX195" s="10">
        <f>3/24000000*OO[[#This Row],[106 (02JUL1985 03:00:00)-Water Temperature (C)]]*OO[[#This Row],[48]]</f>
        <v>7.2532524162437492E-7</v>
      </c>
      <c r="AY195" s="10">
        <f>3/24000000*OO[[#This Row],[107 (02JUL1985 06:00:00)-Water Temperature (C)]]*OO[[#This Row],[49]]</f>
        <v>6.9635382298799999E-7</v>
      </c>
      <c r="AZ195" s="10">
        <f>3/24000000*OO[[#This Row],[108 (02JUL1985 09:00:00)-Water Temperature (C)]]*OO[[#This Row],[50]]</f>
        <v>6.6210076172474996E-7</v>
      </c>
      <c r="BA195" s="10">
        <f>3/24000000*OO[[#This Row],[109 (02JUL1985 12:00:00)-Water Temperature (C)]]*OO[[#This Row],[51]]</f>
        <v>6.3136663617274993E-7</v>
      </c>
      <c r="BB195" s="10">
        <f>3/24000000*OO[[#This Row],[110 (02JUL1985 15:00:00)-Water Temperature (C)]]*OO[[#This Row],[52]]</f>
        <v>6.1055695640474999E-7</v>
      </c>
      <c r="BC195" s="10">
        <f>3/24000000*OO[[#This Row],[111 (02JUL1985 18:00:00)-Water Temperature (C)]]*OO[[#This Row],[53]]</f>
        <v>5.9674953873712509E-7</v>
      </c>
      <c r="BD195" s="10">
        <f>3/24000000*OO[[#This Row],[112 (02JUL1985 21:00:00)-Water Temperature (C)]]*OO[[#This Row],[54]]</f>
        <v>5.8209170313649997E-7</v>
      </c>
      <c r="BE195" s="10">
        <f>3/24000000*OO[[#This Row],[113 (03JUL1985 00:00:00)-Water Temperature (C)]]*OO[[#This Row],[55]]</f>
        <v>5.5977158470712499E-7</v>
      </c>
      <c r="BF195" s="10">
        <f>3/24000000*OO[[#This Row],[114 (03JUL1985 03:00:00)-Water Temperature (C)]]*OO[[#This Row],[56]]</f>
        <v>5.3861704498999994E-7</v>
      </c>
      <c r="BG195" s="10">
        <f>3/24000000*OO[[#This Row],[115 (03JUL1985 06:00:00)-Water Temperature (C)]]*OO[[#This Row],[57]]</f>
        <v>5.1640866103749996E-7</v>
      </c>
      <c r="BH195" s="10">
        <f>3/24000000*OO[[#This Row],[116 (03JUL1985 09:00:00)-Water Temperature (C)]]*OO[[#This Row],[58]]</f>
        <v>4.9877319059624993E-7</v>
      </c>
      <c r="BI195" s="10">
        <f>3/24000000*OO[[#This Row],[117 (03JUL1985 12:00:00)-Water Temperature (C)]]*OO[[#This Row],[59]]</f>
        <v>4.8662043979587497E-7</v>
      </c>
      <c r="BJ195" s="10">
        <f>3/24000000*OO[[#This Row],[118 (03JUL1985 15:00:00)-Water Temperature (C)]]*OO[[#This Row],[60]]</f>
        <v>4.7407700408312507E-7</v>
      </c>
      <c r="BK195" s="10">
        <f>3/24000000*OO[[#This Row],[119 (03JUL1985 18:00:00)-Water Temperature (C)]]*OO[[#This Row],[61]]</f>
        <v>4.62872578E-7</v>
      </c>
      <c r="BL195" s="10">
        <f>3/24000000*OO[[#This Row],[120 (03JUL1985 21:00:00)-Water Temperature (C)]]*OO[[#This Row],[62]]</f>
        <v>4.4807211874462499E-7</v>
      </c>
      <c r="BM195" s="10">
        <f>3/24000000*OO[[#This Row],[121 (04JUL1985 00:00:00)-Water Temperature (C)]]*OO[[#This Row],[63]]</f>
        <v>4.3217528476324994E-7</v>
      </c>
      <c r="BN195" s="10">
        <f>3/24000000*OO[[#This Row],[122 (04JUL1985 03:00:00)-Water Temperature (C)]]*OO[[#This Row],[64]]</f>
        <v>4.1766154746799999E-7</v>
      </c>
      <c r="BO195" s="10">
        <f>3/24000000*OO[[#This Row],[123 (04JUL1985 06:00:00)-Water Temperature (C)]]*OO[[#This Row],[65]]</f>
        <v>4.0417268573499997E-7</v>
      </c>
      <c r="BP195" s="10">
        <f>3/24000000*OO[[#This Row],[124 (04JUL1985 09:00:00)-Water Temperature (C)]]*OO[[#This Row],[66]]</f>
        <v>3.9658179002812504E-7</v>
      </c>
      <c r="BQ195" s="10">
        <f>3/24000000*OO[[#This Row],[125 (04JUL1985 12:00:00)-Water Temperature (C)]]*OO[[#This Row],[67]]</f>
        <v>3.9057696106624992E-7</v>
      </c>
      <c r="BR195" s="10">
        <f>3/24000000*OO[[#This Row],[126 (04JUL1985 15:00:00)-Water Temperature (C)]]*OO[[#This Row],[68]]</f>
        <v>3.8180570073975E-7</v>
      </c>
      <c r="BS195" s="10">
        <f>3/24000000*OO[[#This Row],[127 (04JUL1985 18:00:00)-Water Temperature (C)]]*OO[[#This Row],[69]]</f>
        <v>3.7068363071249999E-7</v>
      </c>
      <c r="BT195" s="10">
        <f>3/24000000*OO[[#This Row],[128 (04JUL1985 21:00:00)-Water Temperature (C)]]*OO[[#This Row],[70]]</f>
        <v>3.5882437744724999E-7</v>
      </c>
      <c r="BU195" s="10">
        <f>3/24000000*OO[[#This Row],[129 (05JUL1985 00:00:00)-Water Temperature (C)]]*OO[[#This Row],[71]]</f>
        <v>3.4678452365999995E-7</v>
      </c>
      <c r="BV195" s="10">
        <f>3/24000000*OO[[#This Row],[130 (05JUL1985 03:00:00)-Water Temperature (C)]]*OO[[#This Row],[72]]</f>
        <v>3.3553689425999995E-7</v>
      </c>
      <c r="BW195" s="10">
        <f>3/24000000*OO[[#This Row],[131 (05JUL1985 06:00:00)-Water Temperature (C)]]*OO[[#This Row],[73]]</f>
        <v>3.2461084424599995E-7</v>
      </c>
      <c r="BX195" s="10">
        <f>3/24000000*OO[[#This Row],[132 (05JUL1985 09:00:00)-Water Temperature (C)]]*OO[[#This Row],[74]]</f>
        <v>3.1766868470037491E-7</v>
      </c>
      <c r="BY195" s="10">
        <f>3/24000000*OO[[#This Row],[133 (05JUL1985 12:00:00)-Water Temperature (C)]]*OO[[#This Row],[75]]</f>
        <v>3.1216732353712498E-7</v>
      </c>
      <c r="BZ195" s="10">
        <f>3/24000000*OO[[#This Row],[134 (05JUL1985 15:00:00)-Water Temperature (C)]]*OO[[#This Row],[76]]</f>
        <v>3.072416811085E-7</v>
      </c>
      <c r="CA195" s="10">
        <f>3/24000000*OO[[#This Row],[135 (05JUL1985 18:00:00)-Water Temperature (C)]]*OO[[#This Row],[77]]</f>
        <v>3.0351180216362503E-7</v>
      </c>
      <c r="CB195" s="10">
        <f>3/24000000*OO[[#This Row],[136 (05JUL1985 21:00:00)-Water Temperature (C)]]*OO[[#This Row],[78]]</f>
        <v>2.9654827337849993E-7</v>
      </c>
      <c r="CC195" s="10">
        <f>3/24000000*OO[[#This Row],[137 (06JUL1985 00:00:00)-Water Temperature (C)]]*OO[[#This Row],[79]]</f>
        <v>2.8702373405502499E-7</v>
      </c>
      <c r="CD195" s="10">
        <f>3/24000000*OO[[#This Row],[138 (06JUL1985 03:00:00)-Water Temperature (C)]]*OO[[#This Row],[80]]</f>
        <v>2.778689773752E-7</v>
      </c>
      <c r="CE195" s="10">
        <f>3/24000000*OO[[#This Row],[139 (06JUL1985 06:00:00)-Water Temperature (C)]]*OO[[#This Row],[81]]</f>
        <v>2.6827143531869998E-7</v>
      </c>
      <c r="CF195" s="10">
        <f>3/24000000*OO[[#This Row],[140 (06JUL1985 09:00:00)-Water Temperature (C)]]*OO[[#This Row],[82]]</f>
        <v>2.6303111634689998E-7</v>
      </c>
      <c r="CG195" s="10">
        <f>3/24000000*OO[[#This Row],[141 (06JUL1985 12:00:00)-Water Temperature (C)]]*OO[[#This Row],[83]]</f>
        <v>2.59394719923875E-7</v>
      </c>
      <c r="CH195" s="10">
        <f>3/24000000*OO[[#This Row],[142 (06JUL1985 15:00:00)-Water Temperature (C)]]*OO[[#This Row],[84]]</f>
        <v>2.5545373705095002E-7</v>
      </c>
      <c r="CI195" s="10">
        <f>3/24000000*OO[[#This Row],[143 (06JUL1985 18:00:00)-Water Temperature (C)]]*OO[[#This Row],[85]]</f>
        <v>2.5234398516724999E-7</v>
      </c>
      <c r="CJ195" s="10">
        <f>3/24000000*OO[[#This Row],[144 (06JUL1985 21:00:00)-Water Temperature (C)]]*OO[[#This Row],[86]]</f>
        <v>2.4716150435242505E-7</v>
      </c>
      <c r="CK195" s="10">
        <f>3/24000000*OO[[#This Row],[145 (07JUL1985 00:00:00)-Water Temperature (C)]]*OO[[#This Row],[87]]</f>
        <v>2.4055718961820001E-7</v>
      </c>
      <c r="CL195" s="10">
        <f>3/24000000*OO[[#This Row],[146 (07JUL1985 03:00:00)-Water Temperature (C)]]*OO[[#This Row],[88]]</f>
        <v>2.3314686483087503E-7</v>
      </c>
      <c r="CM195" s="10">
        <f>3/24000000*OO[[#This Row],[147 (07JUL1985 06:00:00)-Water Temperature (C)]]*OO[[#This Row],[89]]</f>
        <v>2.2440244247854999E-7</v>
      </c>
      <c r="CN195" s="10">
        <f>3/24000000*OO[[#This Row],[148 (07JUL1985 09:00:00)-Water Temperature (C)]]*OO[[#This Row],[90]]</f>
        <v>2.1478021491387499E-7</v>
      </c>
      <c r="CO195" s="10">
        <f>3/24000000*OO[[#This Row],[149 (07JUL1985 12:00:00)-Water Temperature (C)]]*OO[[#This Row],[91]]</f>
        <v>2.0612234485745E-7</v>
      </c>
      <c r="CP195" s="10">
        <f>3/24000000*OO[[#This Row],[150 (07JUL1985 15:00:00)-Water Temperature (C)]]*OO[[#This Row],[92]]</f>
        <v>2.0042582047774999E-7</v>
      </c>
      <c r="CQ195" s="10">
        <f>3/24000000*OO[[#This Row],[151 (07JUL1985 18:00:00)-Water Temperature (C)]]*OO[[#This Row],[93]]</f>
        <v>1.9415112995162499E-7</v>
      </c>
      <c r="CR195" s="10">
        <f>3/24000000*OO[[#This Row],[152 (07JUL1985 21:00:00)-Water Temperature (C)]]*OO[[#This Row],[94]]</f>
        <v>1.8755264632004999E-7</v>
      </c>
      <c r="CS195" s="10">
        <f>3/24000000*OO[[#This Row],[153 (08JUL1985 00:00:00)-Water Temperature (C)]]*OO[[#This Row],[95]]</f>
        <v>1.8161457480657497E-7</v>
      </c>
      <c r="CT195" s="10">
        <f>3/24000000*OO[[#This Row],[154 (08JUL1985 03:00:00)-Water Temperature (C)]]*OO[[#This Row],[96]]</f>
        <v>1.7585215236926248E-7</v>
      </c>
      <c r="CU195" s="10">
        <f>3/24000000*OO[[#This Row],[155 (08JUL1985 06:00:00)-Water Temperature (C)]]*OO[[#This Row],[97]]</f>
        <v>1.6967222703562498E-7</v>
      </c>
      <c r="CV195" s="10">
        <f>3/24000000*OO[[#This Row],[156 (08JUL1985 09:00:00)-Water Temperature (C)]]*OO[[#This Row],[98]]</f>
        <v>1.6460695065993749E-7</v>
      </c>
      <c r="CW195" s="10">
        <f>3/24000000*OO[[#This Row],[157 (08JUL1985 12:00:00)-Water Temperature (C)]]*OO[[#This Row],[99]]</f>
        <v>1.6108955822943746E-7</v>
      </c>
    </row>
    <row r="196" spans="1:101" x14ac:dyDescent="0.35">
      <c r="A196" t="s">
        <v>202</v>
      </c>
      <c r="B196">
        <v>872.57839999999999</v>
      </c>
      <c r="C196" s="10">
        <f>3/24*OO[[#This Row],[59 (26JUN1985 06:00:00)-Water Temperature (C)]]*OO[[#This Row],[1]]/SUM(OO[1])</f>
        <v>0</v>
      </c>
      <c r="D196" s="10">
        <f>3/24*OO[[#This Row],[60 (26JUN1985 09:00:00)-Water Temperature (C)]]*OO[[#This Row],[2]]/SUM(OO[2])</f>
        <v>0</v>
      </c>
      <c r="E196" s="10">
        <f>3/24*OO[[#This Row],[61 (26JUN1985 12:00:00)-Water Temperature (C)]]*OO[[#This Row],[3]]/SUM(OO[3])</f>
        <v>0</v>
      </c>
      <c r="F196" s="10">
        <f>3/24*OO[[#This Row],[62 (26JUN1985 15:00:00)-Water Temperature (C)]]*OO[[#This Row],[4]]/SUM(OO[4])</f>
        <v>0</v>
      </c>
      <c r="G196" s="10">
        <f>3/24*OO[[#This Row],[63 (26JUN1985 18:00:00)-Water Temperature (C)]]*OO[[#This Row],[5]]/SUM(OO[5])</f>
        <v>0</v>
      </c>
      <c r="H196" s="10">
        <f>3/24*OO[[#This Row],[64 (26JUN1985 21:00:00)-Water Temperature (C)]]*OO[[#This Row],[6]]/SUM(OO[6])</f>
        <v>0</v>
      </c>
      <c r="I196" s="10">
        <f>3/24*OO[[#This Row],[65 (27JUN1985 00:00:00)-Water Temperature (C)]]*OO[[#This Row],[7]]/SUM(OO[7])</f>
        <v>8.4220895618619249E-40</v>
      </c>
      <c r="J196" s="10">
        <f>3/24*OO[[#This Row],[66 (27JUN1985 03:00:00)-Water Temperature (C)]]*OO[[#This Row],[8]]/SUM(OO[8])</f>
        <v>2.3035013218155282E-27</v>
      </c>
      <c r="K196" s="10">
        <f>3/24*OO[[#This Row],[67 (27JUN1985 06:00:00)-Water Temperature (C)]]*OO[[#This Row],[9]]/SUM(OO[9])</f>
        <v>8.0965199009671136E-15</v>
      </c>
      <c r="L196" s="10">
        <f>3/24*OO[[#This Row],[68 (27JUN1985 09:00:00)-Water Temperature (C)]]*OO[[#This Row],[10]]/SUM(OO[10])</f>
        <v>8.9900538507768059E-8</v>
      </c>
      <c r="M196" s="10">
        <f>3/24*OO[[#This Row],[69 (27JUN1985 12:00:00)-Water Temperature (C)]]*OO[[#This Row],[11]]/SUM(OO[11])</f>
        <v>6.9628467731570968E-5</v>
      </c>
      <c r="N196" s="10">
        <f>3/24*OO[[#This Row],[70 (27JUN1985 15:00:00)-Water Temperature (C)]]*OO[[#This Row],[12]]/SUM(OO[12])</f>
        <v>3.8412104566944759E-3</v>
      </c>
      <c r="O196" s="10">
        <f>3/24*OO[[#This Row],[71 (27JUN1985 18:00:00)-Water Temperature (C)]]*OO[[#This Row],[13]]/SUM(OO[13])</f>
        <v>3.6350841584749341E-2</v>
      </c>
      <c r="P196" s="10">
        <f>3/24*OO[[#This Row],[72 (27JUN1985 21:00:00)-Water Temperature (C)]]*OO[[#This Row],[14]]/SUM(OO[14])</f>
        <v>9.0321637013945827E-2</v>
      </c>
      <c r="Q196" s="10">
        <f>3/24*OO[[#This Row],[73 (28JUN1985 00:00:00)-Water Temperature (C)]]*OO[[#This Row],[15]]/SUM(OO[15])</f>
        <v>7.8030071985121907E-2</v>
      </c>
      <c r="R196" s="10">
        <f>3/24*OO[[#This Row],[74 (28JUN1985 03:00:00)-Water Temperature (C)]]*OO[[#This Row],[16]]/SUM(OO[16])</f>
        <v>2.8915263686567334E-2</v>
      </c>
      <c r="S196" s="10">
        <f>3/24*OO[[#This Row],[75 (28JUN1985 06:00:00)-Water Temperature (C)]]*OO[[#This Row],[17]]/SUM(OO[17])</f>
        <v>5.332623453027689E-3</v>
      </c>
      <c r="T196" s="10">
        <f>3/24*OO[[#This Row],[76 (28JUN1985 09:00:00)-Water Temperature (C)]]*OO[[#This Row],[18]]/SUM(OO[18])</f>
        <v>5.7222535036562149E-4</v>
      </c>
      <c r="U196" s="10">
        <f>3/24*OO[[#This Row],[77 (28JUN1985 12:00:00)-Water Temperature (C)]]*OO[[#This Row],[19]]/SUM(OO[19])</f>
        <v>5.3275869095334146E-5</v>
      </c>
      <c r="V196" s="10">
        <f>3/24000000*OO[[#This Row],[78 (28JUN1985 15:00:00)-Water Temperature (C)]]*OO[[#This Row],[20]]</f>
        <v>1.6317323091131248E-5</v>
      </c>
      <c r="W196" s="10">
        <f>3/24000000*OO[[#This Row],[79 (28JUN1985 18:00:00)-Water Temperature (C)]]*OO[[#This Row],[21]]</f>
        <v>1.2554845751498749E-5</v>
      </c>
      <c r="X196" s="10">
        <f>3/24000000*OO[[#This Row],[80 (28JUN1985 21:00:00)-Water Temperature (C)]]*OO[[#This Row],[22]]</f>
        <v>1.0554466683375E-5</v>
      </c>
      <c r="Y196" s="10">
        <f>3/24000000*OO[[#This Row],[81 (29JUN1985 00:00:00)-Water Temperature (C)]]*OO[[#This Row],[23]]</f>
        <v>8.84021140449E-6</v>
      </c>
      <c r="Z196" s="10">
        <f>3/24000000*OO[[#This Row],[82 (29JUN1985 03:00:00)-Water Temperature (C)]]*OO[[#This Row],[24]]</f>
        <v>7.4329803487149992E-6</v>
      </c>
      <c r="AA196" s="10">
        <f>3/24000000*OO[[#This Row],[83 (29JUN1985 06:00:00)-Water Temperature (C)]]*OO[[#This Row],[25]]</f>
        <v>6.2627737634600001E-6</v>
      </c>
      <c r="AB196" s="10">
        <f>3/24000000*OO[[#This Row],[84 (29JUN1985 09:00:00)-Water Temperature (C)]]*OO[[#This Row],[26]]</f>
        <v>5.3746154587749997E-6</v>
      </c>
      <c r="AC196" s="10">
        <f>3/24000000*OO[[#This Row],[85 (29JUN1985 12:00:00)-Water Temperature (C)]]*OO[[#This Row],[27]]</f>
        <v>4.6772346071912496E-6</v>
      </c>
      <c r="AD196" s="10">
        <f>3/24000000*OO[[#This Row],[86 (29JUN1985 15:00:00)-Water Temperature (C)]]*OO[[#This Row],[28]]</f>
        <v>4.0972186380549991E-6</v>
      </c>
      <c r="AE196" s="10">
        <f>3/24000000*OO[[#This Row],[88 (29JUN1985 21:00:00)-Water Temperature (C)]]*OO[[#This Row],[30]]</f>
        <v>3.1881213792675E-6</v>
      </c>
      <c r="AF196" s="10">
        <f>3/24000000*OO[[#This Row],[88 (29JUN1985 21:00:00)-Water Temperature (C)]]*OO[[#This Row],[30]]</f>
        <v>3.1881213792675E-6</v>
      </c>
      <c r="AG196" s="10">
        <f>3/24000000*OO[[#This Row],[89 (30JUN1985 00:00:00)-Water Temperature (C)]]*OO[[#This Row],[31]]</f>
        <v>2.8042709547993749E-6</v>
      </c>
      <c r="AH196" s="10">
        <f>3/24000000*OO[[#This Row],[90 (30JUN1985 03:00:00)-Water Temperature (C)]]*OO[[#This Row],[32]]</f>
        <v>2.4859955992819995E-6</v>
      </c>
      <c r="AI196" s="10">
        <f>3/24000000*OO[[#This Row],[91 (30JUN1985 06:00:00)-Water Temperature (C)]]*OO[[#This Row],[33]]</f>
        <v>2.2123399146972501E-6</v>
      </c>
      <c r="AJ196" s="10">
        <f>3/24000000*OO[[#This Row],[92 (30JUN1985 09:00:00)-Water Temperature (C)]]*OO[[#This Row],[34]]</f>
        <v>2.002693303893E-6</v>
      </c>
      <c r="AK196" s="10">
        <f>3/24000000*OO[[#This Row],[93 (30JUN1985 12:00:00)-Water Temperature (C)]]*OO[[#This Row],[35]]</f>
        <v>1.8421516391118748E-6</v>
      </c>
      <c r="AL196" s="10">
        <f>3/24000000*OO[[#This Row],[94 (30JUN1985 15:00:00)-Water Temperature (C)]]*OO[[#This Row],[36]]</f>
        <v>1.7100595449176248E-6</v>
      </c>
      <c r="AM196" s="10">
        <f>3/24000000*OO[[#This Row],[95 (30JUN1985 18:00:00)-Water Temperature (C)]]*OO[[#This Row],[37]]</f>
        <v>1.60075448148E-6</v>
      </c>
      <c r="AN196" s="10">
        <f>3/24000000*OO[[#This Row],[96 (30JUN1985 21:00:00)-Water Temperature (C)]]*OO[[#This Row],[38]]</f>
        <v>1.4864434174964999E-6</v>
      </c>
      <c r="AO196" s="10">
        <f>3/24000000*OO[[#This Row],[97 (01JUL1985 00:00:00)-Water Temperature (C)]]*OO[[#This Row],[39]]</f>
        <v>1.3758064634606248E-6</v>
      </c>
      <c r="AP196" s="10">
        <f>3/24000000*OO[[#This Row],[98 (01JUL1985 03:00:00)-Water Temperature (C)]]*OO[[#This Row],[40]]</f>
        <v>1.2828188637786248E-6</v>
      </c>
      <c r="AQ196" s="10">
        <f>3/24000000*OO[[#This Row],[99 (01JUL1985 06:00:00)-Water Temperature (C)]]*OO[[#This Row],[41]]</f>
        <v>1.1949863334337498E-6</v>
      </c>
      <c r="AR196" s="10">
        <f>3/24000000*OO[[#This Row],[100 (01JUL1985 09:00:00)-Water Temperature (C)]]*OO[[#This Row],[42]]</f>
        <v>1.1263751949608747E-6</v>
      </c>
      <c r="AS196" s="10">
        <f>3/24000000*OO[[#This Row],[101 (01JUL1985 12:00:00)-Water Temperature (C)]]*OO[[#This Row],[43]]</f>
        <v>1.0684407917137498E-6</v>
      </c>
      <c r="AT196" s="10">
        <f>3/24000000*OO[[#This Row],[102 (01JUL1985 15:00:00)-Water Temperature (C)]]*OO[[#This Row],[44]]</f>
        <v>1.0075251015554999E-6</v>
      </c>
      <c r="AU196" s="10">
        <f>3/24000000*OO[[#This Row],[103 (01JUL1985 18:00:00)-Water Temperature (C)]]*OO[[#This Row],[45]]</f>
        <v>9.5419413518774984E-7</v>
      </c>
      <c r="AV196" s="10">
        <f>3/24000000*OO[[#This Row],[104 (01JUL1985 21:00:00)-Water Temperature (C)]]*OO[[#This Row],[46]]</f>
        <v>9.0205946660750001E-7</v>
      </c>
      <c r="AW196" s="10">
        <f>3/24000000*OO[[#This Row],[105 (02JUL1985 00:00:00)-Water Temperature (C)]]*OO[[#This Row],[47]]</f>
        <v>8.6352903033749999E-7</v>
      </c>
      <c r="AX196" s="10">
        <f>3/24000000*OO[[#This Row],[106 (02JUL1985 03:00:00)-Water Temperature (C)]]*OO[[#This Row],[48]]</f>
        <v>8.3397402806999996E-7</v>
      </c>
      <c r="AY196" s="10">
        <f>3/24000000*OO[[#This Row],[107 (02JUL1985 06:00:00)-Water Temperature (C)]]*OO[[#This Row],[49]]</f>
        <v>8.011040419400001E-7</v>
      </c>
      <c r="AZ196" s="10">
        <f>3/24000000*OO[[#This Row],[108 (02JUL1985 09:00:00)-Water Temperature (C)]]*OO[[#This Row],[50]]</f>
        <v>7.6241492289500002E-7</v>
      </c>
      <c r="BA196" s="10">
        <f>3/24000000*OO[[#This Row],[109 (02JUL1985 12:00:00)-Water Temperature (C)]]*OO[[#This Row],[51]]</f>
        <v>7.2748363504474997E-7</v>
      </c>
      <c r="BB196" s="10">
        <f>3/24000000*OO[[#This Row],[110 (02JUL1985 15:00:00)-Water Temperature (C)]]*OO[[#This Row],[52]]</f>
        <v>7.0291432163325003E-7</v>
      </c>
      <c r="BC196" s="10">
        <f>3/24000000*OO[[#This Row],[111 (02JUL1985 18:00:00)-Water Temperature (C)]]*OO[[#This Row],[53]]</f>
        <v>6.8631528046850001E-7</v>
      </c>
      <c r="BD196" s="10">
        <f>3/24000000*OO[[#This Row],[112 (02JUL1985 21:00:00)-Water Temperature (C)]]*OO[[#This Row],[54]]</f>
        <v>6.6879103126849994E-7</v>
      </c>
      <c r="BE196" s="10">
        <f>3/24000000*OO[[#This Row],[113 (03JUL1985 00:00:00)-Water Temperature (C)]]*OO[[#This Row],[55]]</f>
        <v>6.4332162516299999E-7</v>
      </c>
      <c r="BF196" s="10">
        <f>3/24000000*OO[[#This Row],[114 (03JUL1985 03:00:00)-Water Temperature (C)]]*OO[[#This Row],[56]]</f>
        <v>6.1909323708374992E-7</v>
      </c>
      <c r="BG196" s="10">
        <f>3/24000000*OO[[#This Row],[115 (03JUL1985 06:00:00)-Water Temperature (C)]]*OO[[#This Row],[57]]</f>
        <v>5.9381815555874998E-7</v>
      </c>
      <c r="BH196" s="10">
        <f>3/24000000*OO[[#This Row],[116 (03JUL1985 09:00:00)-Water Temperature (C)]]*OO[[#This Row],[58]]</f>
        <v>5.7392822800300001E-7</v>
      </c>
      <c r="BI196" s="10">
        <f>3/24000000*OO[[#This Row],[117 (03JUL1985 12:00:00)-Water Temperature (C)]]*OO[[#This Row],[59]]</f>
        <v>5.5990320969099997E-7</v>
      </c>
      <c r="BJ196" s="10">
        <f>3/24000000*OO[[#This Row],[118 (03JUL1985 15:00:00)-Water Temperature (C)]]*OO[[#This Row],[60]]</f>
        <v>5.454188108737499E-7</v>
      </c>
      <c r="BK196" s="10">
        <f>3/24000000*OO[[#This Row],[119 (03JUL1985 18:00:00)-Water Temperature (C)]]*OO[[#This Row],[61]]</f>
        <v>5.3215749501125001E-7</v>
      </c>
      <c r="BL196" s="10">
        <f>3/24000000*OO[[#This Row],[120 (03JUL1985 21:00:00)-Water Temperature (C)]]*OO[[#This Row],[62]]</f>
        <v>5.1494523585900006E-7</v>
      </c>
      <c r="BM196" s="10">
        <f>3/24000000*OO[[#This Row],[121 (04JUL1985 00:00:00)-Water Temperature (C)]]*OO[[#This Row],[63]]</f>
        <v>4.9658768649874999E-7</v>
      </c>
      <c r="BN196" s="10">
        <f>3/24000000*OO[[#This Row],[122 (04JUL1985 03:00:00)-Water Temperature (C)]]*OO[[#This Row],[64]]</f>
        <v>4.7996681587574987E-7</v>
      </c>
      <c r="BO196" s="10">
        <f>3/24000000*OO[[#This Row],[123 (04JUL1985 06:00:00)-Water Temperature (C)]]*OO[[#This Row],[65]]</f>
        <v>4.6465512210875E-7</v>
      </c>
      <c r="BP196" s="10">
        <f>3/24000000*OO[[#This Row],[124 (04JUL1985 09:00:00)-Water Temperature (C)]]*OO[[#This Row],[66]]</f>
        <v>4.5590687267400004E-7</v>
      </c>
      <c r="BQ196" s="10">
        <f>3/24000000*OO[[#This Row],[125 (04JUL1985 12:00:00)-Water Temperature (C)]]*OO[[#This Row],[67]]</f>
        <v>4.4932099676699994E-7</v>
      </c>
      <c r="BR196" s="10">
        <f>3/24000000*OO[[#This Row],[126 (04JUL1985 15:00:00)-Water Temperature (C)]]*OO[[#This Row],[68]]</f>
        <v>4.3904794372487503E-7</v>
      </c>
      <c r="BS196" s="10">
        <f>3/24000000*OO[[#This Row],[127 (04JUL1985 18:00:00)-Water Temperature (C)]]*OO[[#This Row],[69]]</f>
        <v>4.2632910833562497E-7</v>
      </c>
      <c r="BT196" s="10">
        <f>3/24000000*OO[[#This Row],[128 (04JUL1985 21:00:00)-Water Temperature (C)]]*OO[[#This Row],[70]]</f>
        <v>4.1228865446999998E-7</v>
      </c>
      <c r="BU196" s="10">
        <f>3/24000000*OO[[#This Row],[129 (05JUL1985 00:00:00)-Water Temperature (C)]]*OO[[#This Row],[71]]</f>
        <v>3.9830253960199999E-7</v>
      </c>
      <c r="BV196" s="10">
        <f>3/24000000*OO[[#This Row],[130 (05JUL1985 03:00:00)-Water Temperature (C)]]*OO[[#This Row],[72]]</f>
        <v>3.85523472153125E-7</v>
      </c>
      <c r="BW196" s="10">
        <f>3/24000000*OO[[#This Row],[131 (05JUL1985 06:00:00)-Water Temperature (C)]]*OO[[#This Row],[73]]</f>
        <v>3.7318154373149998E-7</v>
      </c>
      <c r="BX196" s="10">
        <f>3/24000000*OO[[#This Row],[132 (05JUL1985 09:00:00)-Water Temperature (C)]]*OO[[#This Row],[74]]</f>
        <v>3.6530422575999999E-7</v>
      </c>
      <c r="BY196" s="10">
        <f>3/24000000*OO[[#This Row],[133 (05JUL1985 12:00:00)-Water Temperature (C)]]*OO[[#This Row],[75]]</f>
        <v>3.5899207332749996E-7</v>
      </c>
      <c r="BZ196" s="10">
        <f>3/24000000*OO[[#This Row],[134 (05JUL1985 15:00:00)-Water Temperature (C)]]*OO[[#This Row],[76]]</f>
        <v>3.5320256680612502E-7</v>
      </c>
      <c r="CA196" s="10">
        <f>3/24000000*OO[[#This Row],[135 (05JUL1985 18:00:00)-Water Temperature (C)]]*OO[[#This Row],[77]]</f>
        <v>3.4870809769400002E-7</v>
      </c>
      <c r="CB196" s="10">
        <f>3/24000000*OO[[#This Row],[136 (05JUL1985 21:00:00)-Water Temperature (C)]]*OO[[#This Row],[78]]</f>
        <v>3.4065478235387502E-7</v>
      </c>
      <c r="CC196" s="10">
        <f>3/24000000*OO[[#This Row],[137 (06JUL1985 00:00:00)-Water Temperature (C)]]*OO[[#This Row],[79]]</f>
        <v>3.2968036219637497E-7</v>
      </c>
      <c r="CD196" s="10">
        <f>3/24000000*OO[[#This Row],[138 (06JUL1985 03:00:00)-Water Temperature (C)]]*OO[[#This Row],[80]]</f>
        <v>3.1919569039274994E-7</v>
      </c>
      <c r="CE196" s="10">
        <f>3/24000000*OO[[#This Row],[139 (06JUL1985 06:00:00)-Water Temperature (C)]]*OO[[#This Row],[81]]</f>
        <v>3.0849319390724997E-7</v>
      </c>
      <c r="CF196" s="10">
        <f>3/24000000*OO[[#This Row],[140 (06JUL1985 09:00:00)-Water Temperature (C)]]*OO[[#This Row],[82]]</f>
        <v>3.0256629104700004E-7</v>
      </c>
      <c r="CG196" s="10">
        <f>3/24000000*OO[[#This Row],[141 (06JUL1985 12:00:00)-Water Temperature (C)]]*OO[[#This Row],[83]]</f>
        <v>2.9834764010249997E-7</v>
      </c>
      <c r="CH196" s="10">
        <f>3/24000000*OO[[#This Row],[142 (06JUL1985 15:00:00)-Water Temperature (C)]]*OO[[#This Row],[84]]</f>
        <v>2.9377835728288745E-7</v>
      </c>
      <c r="CI196" s="10">
        <f>3/24000000*OO[[#This Row],[143 (06JUL1985 18:00:00)-Water Temperature (C)]]*OO[[#This Row],[85]]</f>
        <v>2.8994756965431246E-7</v>
      </c>
      <c r="CJ196" s="10">
        <f>3/24000000*OO[[#This Row],[144 (06JUL1985 21:00:00)-Water Temperature (C)]]*OO[[#This Row],[86]]</f>
        <v>2.839675684481E-7</v>
      </c>
      <c r="CK196" s="10">
        <f>3/24000000*OO[[#This Row],[145 (07JUL1985 00:00:00)-Water Temperature (C)]]*OO[[#This Row],[87]]</f>
        <v>2.7618527809200002E-7</v>
      </c>
      <c r="CL196" s="10">
        <f>3/24000000*OO[[#This Row],[146 (07JUL1985 03:00:00)-Water Temperature (C)]]*OO[[#This Row],[88]]</f>
        <v>2.6787633824681247E-7</v>
      </c>
      <c r="CM196" s="10">
        <f>3/24000000*OO[[#This Row],[147 (07JUL1985 06:00:00)-Water Temperature (C)]]*OO[[#This Row],[89]]</f>
        <v>2.5805661529095002E-7</v>
      </c>
      <c r="CN196" s="10">
        <f>3/24000000*OO[[#This Row],[148 (07JUL1985 09:00:00)-Water Temperature (C)]]*OO[[#This Row],[90]]</f>
        <v>2.4717807681063751E-7</v>
      </c>
      <c r="CO196" s="10">
        <f>3/24000000*OO[[#This Row],[149 (07JUL1985 12:00:00)-Water Temperature (C)]]*OO[[#This Row],[91]]</f>
        <v>2.3736557933914997E-7</v>
      </c>
      <c r="CP196" s="10">
        <f>3/24000000*OO[[#This Row],[150 (07JUL1985 15:00:00)-Water Temperature (C)]]*OO[[#This Row],[92]]</f>
        <v>2.3063654091743748E-7</v>
      </c>
      <c r="CQ196" s="10">
        <f>3/24000000*OO[[#This Row],[151 (07JUL1985 18:00:00)-Water Temperature (C)]]*OO[[#This Row],[93]]</f>
        <v>2.2325986095176248E-7</v>
      </c>
      <c r="CR196" s="10">
        <f>3/24000000*OO[[#This Row],[152 (07JUL1985 21:00:00)-Water Temperature (C)]]*OO[[#This Row],[94]]</f>
        <v>2.1554670856777496E-7</v>
      </c>
      <c r="CS196" s="10">
        <f>3/24000000*OO[[#This Row],[153 (08JUL1985 00:00:00)-Water Temperature (C)]]*OO[[#This Row],[95]]</f>
        <v>2.0868180853644998E-7</v>
      </c>
      <c r="CT196" s="10">
        <f>3/24000000*OO[[#This Row],[154 (08JUL1985 03:00:00)-Water Temperature (C)]]*OO[[#This Row],[96]]</f>
        <v>2.020408187368125E-7</v>
      </c>
      <c r="CU196" s="10">
        <f>3/24000000*OO[[#This Row],[155 (08JUL1985 06:00:00)-Water Temperature (C)]]*OO[[#This Row],[97]]</f>
        <v>1.9510777498687499E-7</v>
      </c>
      <c r="CV196" s="10">
        <f>3/24000000*OO[[#This Row],[156 (08JUL1985 09:00:00)-Water Temperature (C)]]*OO[[#This Row],[98]]</f>
        <v>1.8941311202531251E-7</v>
      </c>
      <c r="CW196" s="10">
        <f>3/24000000*OO[[#This Row],[157 (08JUL1985 12:00:00)-Water Temperature (C)]]*OO[[#This Row],[99]]</f>
        <v>1.8533766307882503E-7</v>
      </c>
    </row>
    <row r="197" spans="1:101" x14ac:dyDescent="0.35">
      <c r="A197" t="s">
        <v>203</v>
      </c>
      <c r="B197">
        <v>917.53639999999996</v>
      </c>
      <c r="C197" s="10">
        <f>3/24*OO[[#This Row],[59 (26JUN1985 06:00:00)-Water Temperature (C)]]*OO[[#This Row],[1]]/SUM(OO[1])</f>
        <v>0</v>
      </c>
      <c r="D197" s="10">
        <f>3/24*OO[[#This Row],[60 (26JUN1985 09:00:00)-Water Temperature (C)]]*OO[[#This Row],[2]]/SUM(OO[2])</f>
        <v>0</v>
      </c>
      <c r="E197" s="10">
        <f>3/24*OO[[#This Row],[61 (26JUN1985 12:00:00)-Water Temperature (C)]]*OO[[#This Row],[3]]/SUM(OO[3])</f>
        <v>0</v>
      </c>
      <c r="F197" s="10">
        <f>3/24*OO[[#This Row],[62 (26JUN1985 15:00:00)-Water Temperature (C)]]*OO[[#This Row],[4]]/SUM(OO[4])</f>
        <v>0</v>
      </c>
      <c r="G197" s="10">
        <f>3/24*OO[[#This Row],[63 (26JUN1985 18:00:00)-Water Temperature (C)]]*OO[[#This Row],[5]]/SUM(OO[5])</f>
        <v>0</v>
      </c>
      <c r="H197" s="10">
        <f>3/24*OO[[#This Row],[64 (26JUN1985 21:00:00)-Water Temperature (C)]]*OO[[#This Row],[6]]/SUM(OO[6])</f>
        <v>0</v>
      </c>
      <c r="I197" s="10">
        <f>3/24*OO[[#This Row],[65 (27JUN1985 00:00:00)-Water Temperature (C)]]*OO[[#This Row],[7]]/SUM(OO[7])</f>
        <v>1.3371720953292184E-40</v>
      </c>
      <c r="J197" s="10">
        <f>3/24*OO[[#This Row],[66 (27JUN1985 03:00:00)-Water Temperature (C)]]*OO[[#This Row],[8]]/SUM(OO[8])</f>
        <v>4.0831828850479541E-28</v>
      </c>
      <c r="K197" s="10">
        <f>3/24*OO[[#This Row],[67 (27JUN1985 06:00:00)-Water Temperature (C)]]*OO[[#This Row],[9]]/SUM(OO[9])</f>
        <v>1.2420255252153999E-15</v>
      </c>
      <c r="L197" s="10">
        <f>3/24*OO[[#This Row],[68 (27JUN1985 09:00:00)-Water Temperature (C)]]*OO[[#This Row],[10]]/SUM(OO[10])</f>
        <v>4.6316808825660058E-8</v>
      </c>
      <c r="M197" s="10">
        <f>3/24*OO[[#This Row],[69 (27JUN1985 12:00:00)-Water Temperature (C)]]*OO[[#This Row],[11]]/SUM(OO[11])</f>
        <v>4.4974179504569222E-5</v>
      </c>
      <c r="N197" s="10">
        <f>3/24*OO[[#This Row],[70 (27JUN1985 15:00:00)-Water Temperature (C)]]*OO[[#This Row],[12]]/SUM(OO[12])</f>
        <v>2.8546931353992076E-3</v>
      </c>
      <c r="O197" s="10">
        <f>3/24*OO[[#This Row],[71 (27JUN1985 18:00:00)-Water Temperature (C)]]*OO[[#This Row],[13]]/SUM(OO[13])</f>
        <v>3.0038824837539575E-2</v>
      </c>
      <c r="P197" s="10">
        <f>3/24*OO[[#This Row],[72 (27JUN1985 21:00:00)-Water Temperature (C)]]*OO[[#This Row],[14]]/SUM(OO[14])</f>
        <v>8.1329101043229532E-2</v>
      </c>
      <c r="Q197" s="10">
        <f>3/24*OO[[#This Row],[73 (28JUN1985 00:00:00)-Water Temperature (C)]]*OO[[#This Row],[15]]/SUM(OO[15])</f>
        <v>7.544861301085605E-2</v>
      </c>
      <c r="R197" s="10">
        <f>3/24*OO[[#This Row],[74 (28JUN1985 03:00:00)-Water Temperature (C)]]*OO[[#This Row],[16]]/SUM(OO[16])</f>
        <v>2.9689694238866245E-2</v>
      </c>
      <c r="S197" s="10">
        <f>3/24*OO[[#This Row],[75 (28JUN1985 06:00:00)-Water Temperature (C)]]*OO[[#This Row],[17]]/SUM(OO[17])</f>
        <v>5.7609172098206972E-3</v>
      </c>
      <c r="T197" s="10">
        <f>3/24*OO[[#This Row],[76 (28JUN1985 09:00:00)-Water Temperature (C)]]*OO[[#This Row],[18]]/SUM(OO[18])</f>
        <v>6.4214738328005345E-4</v>
      </c>
      <c r="U197" s="10">
        <f>3/24*OO[[#This Row],[77 (28JUN1985 12:00:00)-Water Temperature (C)]]*OO[[#This Row],[19]]/SUM(OO[19])</f>
        <v>5.8337341844593703E-5</v>
      </c>
      <c r="V197" s="10">
        <f>3/24000000*OO[[#This Row],[78 (28JUN1985 15:00:00)-Water Temperature (C)]]*OO[[#This Row],[20]]</f>
        <v>1.577120226647125E-5</v>
      </c>
      <c r="W197" s="10">
        <f>3/24000000*OO[[#This Row],[79 (28JUN1985 18:00:00)-Water Temperature (C)]]*OO[[#This Row],[21]]</f>
        <v>1.1819536405600002E-5</v>
      </c>
      <c r="X197" s="10">
        <f>3/24000000*OO[[#This Row],[80 (28JUN1985 21:00:00)-Water Temperature (C)]]*OO[[#This Row],[22]]</f>
        <v>9.920927261045001E-6</v>
      </c>
      <c r="Y197" s="10">
        <f>3/24000000*OO[[#This Row],[81 (29JUN1985 00:00:00)-Water Temperature (C)]]*OO[[#This Row],[23]]</f>
        <v>8.3078154173787489E-6</v>
      </c>
      <c r="Z197" s="10">
        <f>3/24000000*OO[[#This Row],[82 (29JUN1985 03:00:00)-Water Temperature (C)]]*OO[[#This Row],[24]]</f>
        <v>6.9839870551499999E-6</v>
      </c>
      <c r="AA197" s="10">
        <f>3/24000000*OO[[#This Row],[83 (29JUN1985 06:00:00)-Water Temperature (C)]]*OO[[#This Row],[25]]</f>
        <v>5.8865551056812489E-6</v>
      </c>
      <c r="AB197" s="10">
        <f>3/24000000*OO[[#This Row],[84 (29JUN1985 09:00:00)-Water Temperature (C)]]*OO[[#This Row],[26]]</f>
        <v>5.04998826846E-6</v>
      </c>
      <c r="AC197" s="10">
        <f>3/24000000*OO[[#This Row],[85 (29JUN1985 12:00:00)-Water Temperature (C)]]*OO[[#This Row],[27]]</f>
        <v>4.3927255452700003E-6</v>
      </c>
      <c r="AD197" s="10">
        <f>3/24000000*OO[[#This Row],[86 (29JUN1985 15:00:00)-Water Temperature (C)]]*OO[[#This Row],[28]]</f>
        <v>3.8452357517474996E-6</v>
      </c>
      <c r="AE197" s="10">
        <f>3/24000000*OO[[#This Row],[88 (29JUN1985 21:00:00)-Water Temperature (C)]]*OO[[#This Row],[30]]</f>
        <v>2.9862314834362502E-6</v>
      </c>
      <c r="AF197" s="10">
        <f>3/24000000*OO[[#This Row],[88 (29JUN1985 21:00:00)-Water Temperature (C)]]*OO[[#This Row],[30]]</f>
        <v>2.9862314834362502E-6</v>
      </c>
      <c r="AG197" s="10">
        <f>3/24000000*OO[[#This Row],[89 (30JUN1985 00:00:00)-Water Temperature (C)]]*OO[[#This Row],[31]]</f>
        <v>2.6247377481249998E-6</v>
      </c>
      <c r="AH197" s="10">
        <f>3/24000000*OO[[#This Row],[90 (30JUN1985 03:00:00)-Water Temperature (C)]]*OO[[#This Row],[32]]</f>
        <v>2.3263382733999998E-6</v>
      </c>
      <c r="AI197" s="10">
        <f>3/24000000*OO[[#This Row],[91 (30JUN1985 06:00:00)-Water Temperature (C)]]*OO[[#This Row],[33]]</f>
        <v>2.07028789353225E-6</v>
      </c>
      <c r="AJ197" s="10">
        <f>3/24000000*OO[[#This Row],[92 (30JUN1985 09:00:00)-Water Temperature (C)]]*OO[[#This Row],[34]]</f>
        <v>1.873565582536375E-6</v>
      </c>
      <c r="AK197" s="10">
        <f>3/24000000*OO[[#This Row],[93 (30JUN1985 12:00:00)-Water Temperature (C)]]*OO[[#This Row],[35]]</f>
        <v>1.7227900592374999E-6</v>
      </c>
      <c r="AL197" s="10">
        <f>3/24000000*OO[[#This Row],[94 (30JUN1985 15:00:00)-Water Temperature (C)]]*OO[[#This Row],[36]]</f>
        <v>1.5979850514031249E-6</v>
      </c>
      <c r="AM197" s="10">
        <f>3/24000000*OO[[#This Row],[95 (30JUN1985 18:00:00)-Water Temperature (C)]]*OO[[#This Row],[37]]</f>
        <v>1.49412591786825E-6</v>
      </c>
      <c r="AN197" s="10">
        <f>3/24000000*OO[[#This Row],[96 (30JUN1985 21:00:00)-Water Temperature (C)]]*OO[[#This Row],[38]]</f>
        <v>1.386907983145E-6</v>
      </c>
      <c r="AO197" s="10">
        <f>3/24000000*OO[[#This Row],[97 (01JUL1985 00:00:00)-Water Temperature (C)]]*OO[[#This Row],[39]]</f>
        <v>1.2828656422324999E-6</v>
      </c>
      <c r="AP197" s="10">
        <f>3/24000000*OO[[#This Row],[98 (01JUL1985 03:00:00)-Water Temperature (C)]]*OO[[#This Row],[40]]</f>
        <v>1.1960370990132498E-6</v>
      </c>
      <c r="AQ197" s="10">
        <f>3/24000000*OO[[#This Row],[99 (01JUL1985 06:00:00)-Water Temperature (C)]]*OO[[#This Row],[41]]</f>
        <v>1.1146464936936248E-6</v>
      </c>
      <c r="AR197" s="10">
        <f>3/24000000*OO[[#This Row],[100 (01JUL1985 09:00:00)-Water Temperature (C)]]*OO[[#This Row],[42]]</f>
        <v>1.050890067304E-6</v>
      </c>
      <c r="AS197" s="10">
        <f>3/24000000*OO[[#This Row],[101 (01JUL1985 12:00:00)-Water Temperature (C)]]*OO[[#This Row],[43]]</f>
        <v>9.9686623729562484E-7</v>
      </c>
      <c r="AT197" s="10">
        <f>3/24000000*OO[[#This Row],[102 (01JUL1985 15:00:00)-Water Temperature (C)]]*OO[[#This Row],[44]]</f>
        <v>9.3976626537512507E-7</v>
      </c>
      <c r="AU197" s="10">
        <f>3/24000000*OO[[#This Row],[103 (01JUL1985 18:00:00)-Water Temperature (C)]]*OO[[#This Row],[45]]</f>
        <v>8.892475236770001E-7</v>
      </c>
      <c r="AV197" s="10">
        <f>3/24000000*OO[[#This Row],[104 (01JUL1985 21:00:00)-Water Temperature (C)]]*OO[[#This Row],[46]]</f>
        <v>8.4017190389899996E-7</v>
      </c>
      <c r="AW197" s="10">
        <f>3/24000000*OO[[#This Row],[105 (02JUL1985 00:00:00)-Water Temperature (C)]]*OO[[#This Row],[47]]</f>
        <v>8.0351789126087483E-7</v>
      </c>
      <c r="AX197" s="10">
        <f>3/24000000*OO[[#This Row],[106 (02JUL1985 03:00:00)-Water Temperature (C)]]*OO[[#This Row],[48]]</f>
        <v>7.7604141058149991E-7</v>
      </c>
      <c r="AY197" s="10">
        <f>3/24000000*OO[[#This Row],[107 (02JUL1985 06:00:00)-Water Temperature (C)]]*OO[[#This Row],[49]]</f>
        <v>7.4577591256399995E-7</v>
      </c>
      <c r="AZ197" s="10">
        <f>3/24000000*OO[[#This Row],[108 (02JUL1985 09:00:00)-Water Temperature (C)]]*OO[[#This Row],[50]]</f>
        <v>7.1028083774799992E-7</v>
      </c>
      <c r="BA197" s="10">
        <f>3/24000000*OO[[#This Row],[109 (02JUL1985 12:00:00)-Water Temperature (C)]]*OO[[#This Row],[51]]</f>
        <v>6.7810663520437502E-7</v>
      </c>
      <c r="BB197" s="10">
        <f>3/24000000*OO[[#This Row],[110 (02JUL1985 15:00:00)-Water Temperature (C)]]*OO[[#This Row],[52]]</f>
        <v>6.5478844664999993E-7</v>
      </c>
      <c r="BC197" s="10">
        <f>3/24000000*OO[[#This Row],[111 (02JUL1985 18:00:00)-Water Temperature (C)]]*OO[[#This Row],[53]]</f>
        <v>6.3881324825887499E-7</v>
      </c>
      <c r="BD197" s="10">
        <f>3/24000000*OO[[#This Row],[112 (02JUL1985 21:00:00)-Water Temperature (C)]]*OO[[#This Row],[54]]</f>
        <v>6.2195999075549998E-7</v>
      </c>
      <c r="BE197" s="10">
        <f>3/24000000*OO[[#This Row],[113 (03JUL1985 00:00:00)-Water Temperature (C)]]*OO[[#This Row],[55]]</f>
        <v>5.9841837513562492E-7</v>
      </c>
      <c r="BF197" s="10">
        <f>3/24000000*OO[[#This Row],[114 (03JUL1985 03:00:00)-Water Temperature (C)]]*OO[[#This Row],[56]]</f>
        <v>5.7591160896849994E-7</v>
      </c>
      <c r="BG197" s="10">
        <f>3/24000000*OO[[#This Row],[115 (03JUL1985 06:00:00)-Water Temperature (C)]]*OO[[#This Row],[57]]</f>
        <v>5.5259039384324988E-7</v>
      </c>
      <c r="BH197" s="10">
        <f>3/24000000*OO[[#This Row],[116 (03JUL1985 09:00:00)-Water Temperature (C)]]*OO[[#This Row],[58]]</f>
        <v>5.34376491776E-7</v>
      </c>
      <c r="BI197" s="10">
        <f>3/24000000*OO[[#This Row],[117 (03JUL1985 12:00:00)-Water Temperature (C)]]*OO[[#This Row],[59]]</f>
        <v>5.2125999813037504E-7</v>
      </c>
      <c r="BJ197" s="10">
        <f>3/24000000*OO[[#This Row],[118 (03JUL1985 15:00:00)-Water Temperature (C)]]*OO[[#This Row],[60]]</f>
        <v>5.0775135336075002E-7</v>
      </c>
      <c r="BK197" s="10">
        <f>3/24000000*OO[[#This Row],[119 (03JUL1985 18:00:00)-Water Temperature (C)]]*OO[[#This Row],[61]]</f>
        <v>4.9514379139424996E-7</v>
      </c>
      <c r="BL197" s="10">
        <f>3/24000000*OO[[#This Row],[120 (03JUL1985 21:00:00)-Water Temperature (C)]]*OO[[#This Row],[62]]</f>
        <v>4.7899874615849997E-7</v>
      </c>
      <c r="BM197" s="10">
        <f>3/24000000*OO[[#This Row],[121 (04JUL1985 00:00:00)-Water Temperature (C)]]*OO[[#This Row],[63]]</f>
        <v>4.6187423060087499E-7</v>
      </c>
      <c r="BN197" s="10">
        <f>3/24000000*OO[[#This Row],[122 (04JUL1985 03:00:00)-Water Temperature (C)]]*OO[[#This Row],[64]]</f>
        <v>4.4645417302599997E-7</v>
      </c>
      <c r="BO197" s="10">
        <f>3/24000000*OO[[#This Row],[123 (04JUL1985 06:00:00)-Water Temperature (C)]]*OO[[#This Row],[65]]</f>
        <v>4.3231732703549999E-7</v>
      </c>
      <c r="BP197" s="10">
        <f>3/24000000*OO[[#This Row],[124 (04JUL1985 09:00:00)-Water Temperature (C)]]*OO[[#This Row],[66]]</f>
        <v>4.2419197066350001E-7</v>
      </c>
      <c r="BQ197" s="10">
        <f>3/24000000*OO[[#This Row],[125 (04JUL1985 12:00:00)-Water Temperature (C)]]*OO[[#This Row],[67]]</f>
        <v>4.1825196460599999E-7</v>
      </c>
      <c r="BR197" s="10">
        <f>3/24000000*OO[[#This Row],[126 (04JUL1985 15:00:00)-Water Temperature (C)]]*OO[[#This Row],[68]]</f>
        <v>4.0858496424900003E-7</v>
      </c>
      <c r="BS197" s="10">
        <f>3/24000000*OO[[#This Row],[127 (04JUL1985 18:00:00)-Water Temperature (C)]]*OO[[#This Row],[69]]</f>
        <v>3.9683336161687493E-7</v>
      </c>
      <c r="BT197" s="10">
        <f>3/24000000*OO[[#This Row],[128 (04JUL1985 21:00:00)-Water Temperature (C)]]*OO[[#This Row],[70]]</f>
        <v>3.8347323005599994E-7</v>
      </c>
      <c r="BU197" s="10">
        <f>3/24000000*OO[[#This Row],[129 (05JUL1985 00:00:00)-Water Temperature (C)]]*OO[[#This Row],[71]]</f>
        <v>3.7034571657299995E-7</v>
      </c>
      <c r="BV197" s="10">
        <f>3/24000000*OO[[#This Row],[130 (05JUL1985 03:00:00)-Water Temperature (C)]]*OO[[#This Row],[72]]</f>
        <v>3.5855684927150006E-7</v>
      </c>
      <c r="BW197" s="10">
        <f>3/24000000*OO[[#This Row],[131 (05JUL1985 06:00:00)-Water Temperature (C)]]*OO[[#This Row],[73]]</f>
        <v>3.4719902488949999E-7</v>
      </c>
      <c r="BX197" s="10">
        <f>3/24000000*OO[[#This Row],[132 (05JUL1985 09:00:00)-Water Temperature (C)]]*OO[[#This Row],[74]]</f>
        <v>3.3994732758525002E-7</v>
      </c>
      <c r="BY197" s="10">
        <f>3/24000000*OO[[#This Row],[133 (05JUL1985 12:00:00)-Water Temperature (C)]]*OO[[#This Row],[75]]</f>
        <v>3.3408849414762491E-7</v>
      </c>
      <c r="BZ197" s="10">
        <f>3/24000000*OO[[#This Row],[134 (05JUL1985 15:00:00)-Water Temperature (C)]]*OO[[#This Row],[76]]</f>
        <v>3.286331874E-7</v>
      </c>
      <c r="CA197" s="10">
        <f>3/24000000*OO[[#This Row],[135 (05JUL1985 18:00:00)-Water Temperature (C)]]*OO[[#This Row],[77]]</f>
        <v>3.2429504076449998E-7</v>
      </c>
      <c r="CB197" s="10">
        <f>3/24000000*OO[[#This Row],[136 (05JUL1985 21:00:00)-Water Temperature (C)]]*OO[[#This Row],[78]]</f>
        <v>3.16767292926E-7</v>
      </c>
      <c r="CC197" s="10">
        <f>3/24000000*OO[[#This Row],[137 (06JUL1985 00:00:00)-Water Temperature (C)]]*OO[[#This Row],[79]]</f>
        <v>3.0653917098949997E-7</v>
      </c>
      <c r="CD197" s="10">
        <f>3/24000000*OO[[#This Row],[138 (06JUL1985 03:00:00)-Water Temperature (C)]]*OO[[#This Row],[80]]</f>
        <v>2.9682098154049997E-7</v>
      </c>
      <c r="CE197" s="10">
        <f>3/24000000*OO[[#This Row],[139 (06JUL1985 06:00:00)-Water Temperature (C)]]*OO[[#This Row],[81]]</f>
        <v>2.8709189507329996E-7</v>
      </c>
      <c r="CF197" s="10">
        <f>3/24000000*OO[[#This Row],[140 (06JUL1985 09:00:00)-Water Temperature (C)]]*OO[[#This Row],[82]]</f>
        <v>2.8165700836292503E-7</v>
      </c>
      <c r="CG197" s="10">
        <f>3/24000000*OO[[#This Row],[141 (06JUL1985 12:00:00)-Water Temperature (C)]]*OO[[#This Row],[83]]</f>
        <v>2.7769333655384999E-7</v>
      </c>
      <c r="CH197" s="10">
        <f>3/24000000*OO[[#This Row],[142 (06JUL1985 15:00:00)-Water Temperature (C)]]*OO[[#This Row],[84]]</f>
        <v>2.7342943577599997E-7</v>
      </c>
      <c r="CI197" s="10">
        <f>3/24000000*OO[[#This Row],[143 (06JUL1985 18:00:00)-Water Temperature (C)]]*OO[[#This Row],[85]]</f>
        <v>2.696907793359375E-7</v>
      </c>
      <c r="CJ197" s="10">
        <f>3/24000000*OO[[#This Row],[144 (06JUL1985 21:00:00)-Water Temperature (C)]]*OO[[#This Row],[86]]</f>
        <v>2.6409250312937502E-7</v>
      </c>
      <c r="CK197" s="10">
        <f>3/24000000*OO[[#This Row],[145 (07JUL1985 00:00:00)-Water Temperature (C)]]*OO[[#This Row],[87]]</f>
        <v>2.5671102813125003E-7</v>
      </c>
      <c r="CL197" s="10">
        <f>3/24000000*OO[[#This Row],[146 (07JUL1985 03:00:00)-Water Temperature (C)]]*OO[[#This Row],[88]]</f>
        <v>2.4913631953032501E-7</v>
      </c>
      <c r="CM197" s="10">
        <f>3/24000000*OO[[#This Row],[147 (07JUL1985 06:00:00)-Water Temperature (C)]]*OO[[#This Row],[89]]</f>
        <v>2.4016351230793749E-7</v>
      </c>
      <c r="CN197" s="10">
        <f>3/24000000*OO[[#This Row],[148 (07JUL1985 09:00:00)-Water Temperature (C)]]*OO[[#This Row],[90]]</f>
        <v>2.30183182285E-7</v>
      </c>
      <c r="CO197" s="10">
        <f>3/24000000*OO[[#This Row],[149 (07JUL1985 12:00:00)-Water Temperature (C)]]*OO[[#This Row],[91]]</f>
        <v>2.2115721583751255E-7</v>
      </c>
      <c r="CP197" s="10">
        <f>3/24000000*OO[[#This Row],[150 (07JUL1985 15:00:00)-Water Temperature (C)]]*OO[[#This Row],[92]]</f>
        <v>2.147565147316875E-7</v>
      </c>
      <c r="CQ197" s="10">
        <f>3/24000000*OO[[#This Row],[151 (07JUL1985 18:00:00)-Water Temperature (C)]]*OO[[#This Row],[93]]</f>
        <v>2.0778324737570001E-7</v>
      </c>
      <c r="CR197" s="10">
        <f>3/24000000*OO[[#This Row],[152 (07JUL1985 21:00:00)-Water Temperature (C)]]*OO[[#This Row],[94]]</f>
        <v>2.0051334940963748E-7</v>
      </c>
      <c r="CS197" s="10">
        <f>3/24000000*OO[[#This Row],[153 (08JUL1985 00:00:00)-Water Temperature (C)]]*OO[[#This Row],[95]]</f>
        <v>1.940909868180625E-7</v>
      </c>
      <c r="CT197" s="10">
        <f>3/24000000*OO[[#This Row],[154 (08JUL1985 03:00:00)-Water Temperature (C)]]*OO[[#This Row],[96]]</f>
        <v>1.8789999917456251E-7</v>
      </c>
      <c r="CU197" s="10">
        <f>3/24000000*OO[[#This Row],[155 (08JUL1985 06:00:00)-Water Temperature (C)]]*OO[[#This Row],[97]]</f>
        <v>1.815563713311E-7</v>
      </c>
      <c r="CV197" s="10">
        <f>3/24000000*OO[[#This Row],[156 (08JUL1985 09:00:00)-Water Temperature (C)]]*OO[[#This Row],[98]]</f>
        <v>1.7636506966434998E-7</v>
      </c>
      <c r="CW197" s="10">
        <f>3/24000000*OO[[#This Row],[157 (08JUL1985 12:00:00)-Water Temperature (C)]]*OO[[#This Row],[99]]</f>
        <v>1.7255761922520001E-7</v>
      </c>
    </row>
    <row r="198" spans="1:101" x14ac:dyDescent="0.35">
      <c r="A198" t="s">
        <v>204</v>
      </c>
      <c r="B198">
        <v>874.73030000000006</v>
      </c>
      <c r="C198" s="10">
        <f>3/24*OO[[#This Row],[59 (26JUN1985 06:00:00)-Water Temperature (C)]]*OO[[#This Row],[1]]/SUM(OO[1])</f>
        <v>0</v>
      </c>
      <c r="D198" s="10">
        <f>3/24*OO[[#This Row],[60 (26JUN1985 09:00:00)-Water Temperature (C)]]*OO[[#This Row],[2]]/SUM(OO[2])</f>
        <v>0</v>
      </c>
      <c r="E198" s="10">
        <f>3/24*OO[[#This Row],[61 (26JUN1985 12:00:00)-Water Temperature (C)]]*OO[[#This Row],[3]]/SUM(OO[3])</f>
        <v>0</v>
      </c>
      <c r="F198" s="10">
        <f>3/24*OO[[#This Row],[62 (26JUN1985 15:00:00)-Water Temperature (C)]]*OO[[#This Row],[4]]/SUM(OO[4])</f>
        <v>0</v>
      </c>
      <c r="G198" s="10">
        <f>3/24*OO[[#This Row],[63 (26JUN1985 18:00:00)-Water Temperature (C)]]*OO[[#This Row],[5]]/SUM(OO[5])</f>
        <v>0</v>
      </c>
      <c r="H198" s="10">
        <f>3/24*OO[[#This Row],[64 (26JUN1985 21:00:00)-Water Temperature (C)]]*OO[[#This Row],[6]]/SUM(OO[6])</f>
        <v>0</v>
      </c>
      <c r="I198" s="10">
        <f>3/24*OO[[#This Row],[65 (27JUN1985 00:00:00)-Water Temperature (C)]]*OO[[#This Row],[7]]/SUM(OO[7])</f>
        <v>1.5431101761663838E-41</v>
      </c>
      <c r="J198" s="10">
        <f>3/24*OO[[#This Row],[66 (27JUN1985 03:00:00)-Water Temperature (C)]]*OO[[#This Row],[8]]/SUM(OO[8])</f>
        <v>5.2700303854574447E-29</v>
      </c>
      <c r="K198" s="10">
        <f>3/24*OO[[#This Row],[67 (27JUN1985 06:00:00)-Water Temperature (C)]]*OO[[#This Row],[9]]/SUM(OO[9])</f>
        <v>1.3938787805394466E-16</v>
      </c>
      <c r="L198" s="10">
        <f>3/24*OO[[#This Row],[68 (27JUN1985 09:00:00)-Water Temperature (C)]]*OO[[#This Row],[10]]/SUM(OO[10])</f>
        <v>2.2847983799713883E-8</v>
      </c>
      <c r="M198" s="10">
        <f>3/24*OO[[#This Row],[69 (27JUN1985 12:00:00)-Water Temperature (C)]]*OO[[#This Row],[11]]/SUM(OO[11])</f>
        <v>2.8011301629225753E-5</v>
      </c>
      <c r="N198" s="10">
        <f>3/24*OO[[#This Row],[70 (27JUN1985 15:00:00)-Water Temperature (C)]]*OO[[#This Row],[12]]/SUM(OO[12])</f>
        <v>2.0532974577380427E-3</v>
      </c>
      <c r="O198" s="10">
        <f>3/24*OO[[#This Row],[71 (27JUN1985 18:00:00)-Water Temperature (C)]]*OO[[#This Row],[13]]/SUM(OO[13])</f>
        <v>2.4117657738645625E-2</v>
      </c>
      <c r="P198" s="10">
        <f>3/24*OO[[#This Row],[72 (27JUN1985 21:00:00)-Water Temperature (C)]]*OO[[#This Row],[14]]/SUM(OO[14])</f>
        <v>7.147230549327617E-2</v>
      </c>
      <c r="Q198" s="10">
        <f>3/24*OO[[#This Row],[73 (28JUN1985 00:00:00)-Water Temperature (C)]]*OO[[#This Row],[15]]/SUM(OO[15])</f>
        <v>7.1563145144120557E-2</v>
      </c>
      <c r="R198" s="10">
        <f>3/24*OO[[#This Row],[74 (28JUN1985 03:00:00)-Water Temperature (C)]]*OO[[#This Row],[16]]/SUM(OO[16])</f>
        <v>3.0064284154135142E-2</v>
      </c>
      <c r="S198" s="10">
        <f>3/24*OO[[#This Row],[75 (28JUN1985 06:00:00)-Water Temperature (C)]]*OO[[#This Row],[17]]/SUM(OO[17])</f>
        <v>6.1717611047354612E-3</v>
      </c>
      <c r="T198" s="10">
        <f>3/24*OO[[#This Row],[76 (28JUN1985 09:00:00)-Water Temperature (C)]]*OO[[#This Row],[18]]/SUM(OO[18])</f>
        <v>7.1907068172312905E-4</v>
      </c>
      <c r="U198" s="10">
        <f>3/24*OO[[#This Row],[77 (28JUN1985 12:00:00)-Water Temperature (C)]]*OO[[#This Row],[19]]/SUM(OO[19])</f>
        <v>6.4403084022648675E-5</v>
      </c>
      <c r="V198" s="10">
        <f>3/24000000*OO[[#This Row],[78 (28JUN1985 15:00:00)-Water Temperature (C)]]*OO[[#This Row],[20]]</f>
        <v>1.517002141343E-5</v>
      </c>
      <c r="W198" s="10">
        <f>3/24000000*OO[[#This Row],[79 (28JUN1985 18:00:00)-Water Temperature (C)]]*OO[[#This Row],[21]]</f>
        <v>1.0972849820221249E-5</v>
      </c>
      <c r="X198" s="10">
        <f>3/24000000*OO[[#This Row],[80 (28JUN1985 21:00:00)-Water Temperature (C)]]*OO[[#This Row],[22]]</f>
        <v>9.1868291140724995E-6</v>
      </c>
      <c r="Y198" s="10">
        <f>3/24000000*OO[[#This Row],[81 (29JUN1985 00:00:00)-Water Temperature (C)]]*OO[[#This Row],[23]]</f>
        <v>7.6908916360749989E-6</v>
      </c>
      <c r="Z198" s="10">
        <f>3/24000000*OO[[#This Row],[82 (29JUN1985 03:00:00)-Water Temperature (C)]]*OO[[#This Row],[24]]</f>
        <v>6.46402920958625E-6</v>
      </c>
      <c r="AA198" s="10">
        <f>3/24000000*OO[[#This Row],[83 (29JUN1985 06:00:00)-Water Temperature (C)]]*OO[[#This Row],[25]]</f>
        <v>5.45113908912E-6</v>
      </c>
      <c r="AB198" s="10">
        <f>3/24000000*OO[[#This Row],[84 (29JUN1985 09:00:00)-Water Temperature (C)]]*OO[[#This Row],[26]]</f>
        <v>4.6768632978499995E-6</v>
      </c>
      <c r="AC198" s="10">
        <f>3/24000000*OO[[#This Row],[85 (29JUN1985 12:00:00)-Water Temperature (C)]]*OO[[#This Row],[27]]</f>
        <v>4.0662269435462508E-6</v>
      </c>
      <c r="AD198" s="10">
        <f>3/24000000*OO[[#This Row],[86 (29JUN1985 15:00:00)-Water Temperature (C)]]*OO[[#This Row],[28]]</f>
        <v>3.5566750068525001E-6</v>
      </c>
      <c r="AE198" s="10">
        <f>3/24000000*OO[[#This Row],[88 (29JUN1985 21:00:00)-Water Temperature (C)]]*OO[[#This Row],[30]]</f>
        <v>2.7543636006512501E-6</v>
      </c>
      <c r="AF198" s="10">
        <f>3/24000000*OO[[#This Row],[88 (29JUN1985 21:00:00)-Water Temperature (C)]]*OO[[#This Row],[30]]</f>
        <v>2.7543636006512501E-6</v>
      </c>
      <c r="AG198" s="10">
        <f>3/24000000*OO[[#This Row],[89 (30JUN1985 00:00:00)-Water Temperature (C)]]*OO[[#This Row],[31]]</f>
        <v>2.4190046232668747E-6</v>
      </c>
      <c r="AH198" s="10">
        <f>3/24000000*OO[[#This Row],[90 (30JUN1985 03:00:00)-Water Temperature (C)]]*OO[[#This Row],[32]]</f>
        <v>2.1433127267802496E-6</v>
      </c>
      <c r="AI198" s="10">
        <f>3/24000000*OO[[#This Row],[91 (30JUN1985 06:00:00)-Water Temperature (C)]]*OO[[#This Row],[33]]</f>
        <v>1.9076489498728748E-6</v>
      </c>
      <c r="AJ198" s="10">
        <f>3/24000000*OO[[#This Row],[92 (30JUN1985 09:00:00)-Water Temperature (C)]]*OO[[#This Row],[34]]</f>
        <v>1.7264248703039996E-6</v>
      </c>
      <c r="AK198" s="10">
        <f>3/24000000*OO[[#This Row],[93 (30JUN1985 12:00:00)-Water Temperature (C)]]*OO[[#This Row],[35]]</f>
        <v>1.5870095874442497E-6</v>
      </c>
      <c r="AL198" s="10">
        <f>3/24000000*OO[[#This Row],[94 (30JUN1985 15:00:00)-Water Temperature (C)]]*OO[[#This Row],[36]]</f>
        <v>1.4707505587218749E-6</v>
      </c>
      <c r="AM198" s="10">
        <f>3/24000000*OO[[#This Row],[95 (30JUN1985 18:00:00)-Water Temperature (C)]]*OO[[#This Row],[37]]</f>
        <v>1.3730967838924999E-6</v>
      </c>
      <c r="AN198" s="10">
        <f>3/24000000*OO[[#This Row],[96 (30JUN1985 21:00:00)-Water Temperature (C)]]*OO[[#This Row],[38]]</f>
        <v>1.27346098231625E-6</v>
      </c>
      <c r="AO198" s="10">
        <f>3/24000000*OO[[#This Row],[97 (01JUL1985 00:00:00)-Water Temperature (C)]]*OO[[#This Row],[39]]</f>
        <v>1.17705061263375E-6</v>
      </c>
      <c r="AP198" s="10">
        <f>3/24000000*OO[[#This Row],[98 (01JUL1985 03:00:00)-Water Temperature (C)]]*OO[[#This Row],[40]]</f>
        <v>1.0971187530254999E-6</v>
      </c>
      <c r="AQ198" s="10">
        <f>3/24000000*OO[[#This Row],[99 (01JUL1985 06:00:00)-Water Temperature (C)]]*OO[[#This Row],[41]]</f>
        <v>1.0229833893737499E-6</v>
      </c>
      <c r="AR198" s="10">
        <f>3/24000000*OO[[#This Row],[100 (01JUL1985 09:00:00)-Water Temperature (C)]]*OO[[#This Row],[42]]</f>
        <v>9.6512098131399984E-7</v>
      </c>
      <c r="AS198" s="10">
        <f>3/24000000*OO[[#This Row],[101 (01JUL1985 12:00:00)-Water Temperature (C)]]*OO[[#This Row],[43]]</f>
        <v>9.1534889772199984E-7</v>
      </c>
      <c r="AT198" s="10">
        <f>3/24000000*OO[[#This Row],[102 (01JUL1985 15:00:00)-Water Temperature (C)]]*OO[[#This Row],[44]]</f>
        <v>8.6266080575124986E-7</v>
      </c>
      <c r="AU198" s="10">
        <f>3/24000000*OO[[#This Row],[103 (01JUL1985 18:00:00)-Water Temperature (C)]]*OO[[#This Row],[45]]</f>
        <v>8.1536267007962498E-7</v>
      </c>
      <c r="AV198" s="10">
        <f>3/24000000*OO[[#This Row],[104 (01JUL1985 21:00:00)-Water Temperature (C)]]*OO[[#This Row],[46]]</f>
        <v>7.6984547930062495E-7</v>
      </c>
      <c r="AW198" s="10">
        <f>3/24000000*OO[[#This Row],[105 (02JUL1985 00:00:00)-Water Temperature (C)]]*OO[[#This Row],[47]]</f>
        <v>7.3555263143412493E-7</v>
      </c>
      <c r="AX198" s="10">
        <f>3/24000000*OO[[#This Row],[106 (02JUL1985 03:00:00)-Water Temperature (C)]]*OO[[#This Row],[48]]</f>
        <v>7.1027804163225013E-7</v>
      </c>
      <c r="AY198" s="10">
        <f>3/24000000*OO[[#This Row],[107 (02JUL1985 06:00:00)-Water Temperature (C)]]*OO[[#This Row],[49]]</f>
        <v>6.8289540057249993E-7</v>
      </c>
      <c r="AZ198" s="10">
        <f>3/24000000*OO[[#This Row],[108 (02JUL1985 09:00:00)-Water Temperature (C)]]*OO[[#This Row],[50]]</f>
        <v>6.5085875418000009E-7</v>
      </c>
      <c r="BA198" s="10">
        <f>3/24000000*OO[[#This Row],[109 (02JUL1985 12:00:00)-Water Temperature (C)]]*OO[[#This Row],[51]]</f>
        <v>6.2199455475362499E-7</v>
      </c>
      <c r="BB198" s="10">
        <f>3/24000000*OO[[#This Row],[110 (02JUL1985 15:00:00)-Water Temperature (C)]]*OO[[#This Row],[52]]</f>
        <v>6.0032964118575003E-7</v>
      </c>
      <c r="BC198" s="10">
        <f>3/24000000*OO[[#This Row],[111 (02JUL1985 18:00:00)-Water Temperature (C)]]*OO[[#This Row],[53]]</f>
        <v>5.8517216750474997E-7</v>
      </c>
      <c r="BD198" s="10">
        <f>3/24000000*OO[[#This Row],[112 (02JUL1985 21:00:00)-Water Temperature (C)]]*OO[[#This Row],[54]]</f>
        <v>5.6880097214399993E-7</v>
      </c>
      <c r="BE198" s="10">
        <f>3/24000000*OO[[#This Row],[113 (03JUL1985 00:00:00)-Water Temperature (C)]]*OO[[#This Row],[55]]</f>
        <v>5.4739874540175E-7</v>
      </c>
      <c r="BF198" s="10">
        <f>3/24000000*OO[[#This Row],[114 (03JUL1985 03:00:00)-Water Temperature (C)]]*OO[[#This Row],[56]]</f>
        <v>5.2683220271850005E-7</v>
      </c>
      <c r="BG198" s="10">
        <f>3/24000000*OO[[#This Row],[115 (03JUL1985 06:00:00)-Water Temperature (C)]]*OO[[#This Row],[57]]</f>
        <v>5.0569151853899991E-7</v>
      </c>
      <c r="BH198" s="10">
        <f>3/24000000*OO[[#This Row],[116 (03JUL1985 09:00:00)-Water Temperature (C)]]*OO[[#This Row],[58]]</f>
        <v>4.8953250017374994E-7</v>
      </c>
      <c r="BI198" s="10">
        <f>3/24000000*OO[[#This Row],[117 (03JUL1985 12:00:00)-Water Temperature (C)]]*OO[[#This Row],[59]]</f>
        <v>4.7744348353E-7</v>
      </c>
      <c r="BJ198" s="10">
        <f>3/24000000*OO[[#This Row],[118 (03JUL1985 15:00:00)-Water Temperature (C)]]*OO[[#This Row],[60]]</f>
        <v>4.6504501725E-7</v>
      </c>
      <c r="BK198" s="10">
        <f>3/24000000*OO[[#This Row],[119 (03JUL1985 18:00:00)-Water Temperature (C)]]*OO[[#This Row],[61]]</f>
        <v>4.532223709064999E-7</v>
      </c>
      <c r="BL198" s="10">
        <f>3/24000000*OO[[#This Row],[120 (03JUL1985 21:00:00)-Water Temperature (C)]]*OO[[#This Row],[62]]</f>
        <v>4.3814722864237506E-7</v>
      </c>
      <c r="BM198" s="10">
        <f>3/24000000*OO[[#This Row],[121 (04JUL1985 00:00:00)-Water Temperature (C)]]*OO[[#This Row],[63]]</f>
        <v>4.2246957207974998E-7</v>
      </c>
      <c r="BN198" s="10">
        <f>3/24000000*OO[[#This Row],[122 (04JUL1985 03:00:00)-Water Temperature (C)]]*OO[[#This Row],[64]]</f>
        <v>4.0838683814699996E-7</v>
      </c>
      <c r="BO198" s="10">
        <f>3/24000000*OO[[#This Row],[123 (04JUL1985 06:00:00)-Water Temperature (C)]]*OO[[#This Row],[65]]</f>
        <v>3.9559758057637498E-7</v>
      </c>
      <c r="BP198" s="10">
        <f>3/24000000*OO[[#This Row],[124 (04JUL1985 09:00:00)-Water Temperature (C)]]*OO[[#This Row],[66]]</f>
        <v>3.8831741891962497E-7</v>
      </c>
      <c r="BQ198" s="10">
        <f>3/24000000*OO[[#This Row],[125 (04JUL1985 12:00:00)-Water Temperature (C)]]*OO[[#This Row],[67]]</f>
        <v>3.8300139733362501E-7</v>
      </c>
      <c r="BR198" s="10">
        <f>3/24000000*OO[[#This Row],[126 (04JUL1985 15:00:00)-Water Temperature (C)]]*OO[[#This Row],[68]]</f>
        <v>3.7406921952562501E-7</v>
      </c>
      <c r="BS198" s="10">
        <f>3/24000000*OO[[#This Row],[127 (04JUL1985 18:00:00)-Water Temperature (C)]]*OO[[#This Row],[69]]</f>
        <v>3.6330095560825002E-7</v>
      </c>
      <c r="BT198" s="10">
        <f>3/24000000*OO[[#This Row],[128 (04JUL1985 21:00:00)-Water Temperature (C)]]*OO[[#This Row],[70]]</f>
        <v>3.5068686509999995E-7</v>
      </c>
      <c r="BU198" s="10">
        <f>3/24000000*OO[[#This Row],[129 (05JUL1985 00:00:00)-Water Temperature (C)]]*OO[[#This Row],[71]]</f>
        <v>3.3854771287425E-7</v>
      </c>
      <c r="BV198" s="10">
        <f>3/24000000*OO[[#This Row],[130 (05JUL1985 03:00:00)-Water Temperature (C)]]*OO[[#This Row],[72]]</f>
        <v>3.2784051420499999E-7</v>
      </c>
      <c r="BW198" s="10">
        <f>3/24000000*OO[[#This Row],[131 (05JUL1985 06:00:00)-Water Temperature (C)]]*OO[[#This Row],[73]]</f>
        <v>3.1757205909949996E-7</v>
      </c>
      <c r="BX198" s="10">
        <f>3/24000000*OO[[#This Row],[132 (05JUL1985 09:00:00)-Water Temperature (C)]]*OO[[#This Row],[74]]</f>
        <v>3.1115093764612498E-7</v>
      </c>
      <c r="BY198" s="10">
        <f>3/24000000*OO[[#This Row],[133 (05JUL1985 12:00:00)-Water Temperature (C)]]*OO[[#This Row],[75]]</f>
        <v>3.05797677359375E-7</v>
      </c>
      <c r="BZ198" s="10">
        <f>3/24000000*OO[[#This Row],[134 (05JUL1985 15:00:00)-Water Temperature (C)]]*OO[[#This Row],[76]]</f>
        <v>3.0075166988187497E-7</v>
      </c>
      <c r="CA198" s="10">
        <f>3/24000000*OO[[#This Row],[135 (05JUL1985 18:00:00)-Water Temperature (C)]]*OO[[#This Row],[77]]</f>
        <v>2.9657325623249998E-7</v>
      </c>
      <c r="CB198" s="10">
        <f>3/24000000*OO[[#This Row],[136 (05JUL1985 21:00:00)-Water Temperature (C)]]*OO[[#This Row],[78]]</f>
        <v>2.8949980588485003E-7</v>
      </c>
      <c r="CC198" s="10">
        <f>3/24000000*OO[[#This Row],[137 (06JUL1985 00:00:00)-Water Temperature (C)]]*OO[[#This Row],[79]]</f>
        <v>2.8012627766961253E-7</v>
      </c>
      <c r="CD198" s="10">
        <f>3/24000000*OO[[#This Row],[138 (06JUL1985 03:00:00)-Water Temperature (C)]]*OO[[#This Row],[80]]</f>
        <v>2.7127375461449999E-7</v>
      </c>
      <c r="CE198" s="10">
        <f>3/24000000*OO[[#This Row],[139 (06JUL1985 06:00:00)-Water Temperature (C)]]*OO[[#This Row],[81]]</f>
        <v>2.6264864118893751E-7</v>
      </c>
      <c r="CF198" s="10">
        <f>3/24000000*OO[[#This Row],[140 (06JUL1985 09:00:00)-Water Temperature (C)]]*OO[[#This Row],[82]]</f>
        <v>2.5785395532797497E-7</v>
      </c>
      <c r="CG198" s="10">
        <f>3/24000000*OO[[#This Row],[141 (06JUL1985 12:00:00)-Water Temperature (C)]]*OO[[#This Row],[83]]</f>
        <v>2.5419557942981246E-7</v>
      </c>
      <c r="CH198" s="10">
        <f>3/24000000*OO[[#This Row],[142 (06JUL1985 15:00:00)-Water Temperature (C)]]*OO[[#This Row],[84]]</f>
        <v>2.502717849015375E-7</v>
      </c>
      <c r="CI198" s="10">
        <f>3/24000000*OO[[#This Row],[143 (06JUL1985 18:00:00)-Water Temperature (C)]]*OO[[#This Row],[85]]</f>
        <v>2.4666041188012501E-7</v>
      </c>
      <c r="CJ198" s="10">
        <f>3/24000000*OO[[#This Row],[144 (06JUL1985 21:00:00)-Water Temperature (C)]]*OO[[#This Row],[86]]</f>
        <v>2.4134317141894999E-7</v>
      </c>
      <c r="CK198" s="10">
        <f>3/24000000*OO[[#This Row],[145 (07JUL1985 00:00:00)-Water Temperature (C)]]*OO[[#This Row],[87]]</f>
        <v>2.3447731621749998E-7</v>
      </c>
      <c r="CL198" s="10">
        <f>3/24000000*OO[[#This Row],[146 (07JUL1985 03:00:00)-Water Temperature (C)]]*OO[[#This Row],[88]]</f>
        <v>2.2767870220987501E-7</v>
      </c>
      <c r="CM198" s="10">
        <f>3/24000000*OO[[#This Row],[147 (07JUL1985 06:00:00)-Water Temperature (C)]]*OO[[#This Row],[89]]</f>
        <v>2.1961744724741248E-7</v>
      </c>
      <c r="CN198" s="10">
        <f>3/24000000*OO[[#This Row],[148 (07JUL1985 09:00:00)-Water Temperature (C)]]*OO[[#This Row],[90]]</f>
        <v>2.1065061370762498E-7</v>
      </c>
      <c r="CO198" s="10">
        <f>3/24000000*OO[[#This Row],[149 (07JUL1985 12:00:00)-Water Temperature (C)]]*OO[[#This Row],[91]]</f>
        <v>2.0255939826612499E-7</v>
      </c>
      <c r="CP198" s="10">
        <f>3/24000000*OO[[#This Row],[150 (07JUL1985 15:00:00)-Water Temperature (C)]]*OO[[#This Row],[92]]</f>
        <v>1.9657404220099996E-7</v>
      </c>
      <c r="CQ198" s="10">
        <f>3/24000000*OO[[#This Row],[151 (07JUL1985 18:00:00)-Water Temperature (C)]]*OO[[#This Row],[93]]</f>
        <v>1.9004204315342501E-7</v>
      </c>
      <c r="CR198" s="10">
        <f>3/24000000*OO[[#This Row],[152 (07JUL1985 21:00:00)-Water Temperature (C)]]*OO[[#This Row],[94]]</f>
        <v>1.8327114096852501E-7</v>
      </c>
      <c r="CS198" s="10">
        <f>3/24000000*OO[[#This Row],[153 (08JUL1985 00:00:00)-Water Temperature (C)]]*OO[[#This Row],[95]]</f>
        <v>1.77351324689625E-7</v>
      </c>
      <c r="CT198" s="10">
        <f>3/24000000*OO[[#This Row],[154 (08JUL1985 03:00:00)-Water Temperature (C)]]*OO[[#This Row],[96]]</f>
        <v>1.7168166649383751E-7</v>
      </c>
      <c r="CU198" s="10">
        <f>3/24000000*OO[[#This Row],[155 (08JUL1985 06:00:00)-Water Temperature (C)]]*OO[[#This Row],[97]]</f>
        <v>1.6597999146749998E-7</v>
      </c>
      <c r="CV198" s="10">
        <f>3/24000000*OO[[#This Row],[156 (08JUL1985 09:00:00)-Water Temperature (C)]]*OO[[#This Row],[98]]</f>
        <v>1.6141315073872499E-7</v>
      </c>
      <c r="CW198" s="10">
        <f>3/24000000*OO[[#This Row],[157 (08JUL1985 12:00:00)-Water Temperature (C)]]*OO[[#This Row],[99]]</f>
        <v>1.57938147038925E-7</v>
      </c>
    </row>
    <row r="199" spans="1:101" x14ac:dyDescent="0.35">
      <c r="A199" t="s">
        <v>205</v>
      </c>
      <c r="B199">
        <v>896.81299999999999</v>
      </c>
      <c r="C199" s="10">
        <f>3/24*OO[[#This Row],[59 (26JUN1985 06:00:00)-Water Temperature (C)]]*OO[[#This Row],[1]]/SUM(OO[1])</f>
        <v>0</v>
      </c>
      <c r="D199" s="10">
        <f>3/24*OO[[#This Row],[60 (26JUN1985 09:00:00)-Water Temperature (C)]]*OO[[#This Row],[2]]/SUM(OO[2])</f>
        <v>0</v>
      </c>
      <c r="E199" s="10">
        <f>3/24*OO[[#This Row],[61 (26JUN1985 12:00:00)-Water Temperature (C)]]*OO[[#This Row],[3]]/SUM(OO[3])</f>
        <v>0</v>
      </c>
      <c r="F199" s="10">
        <f>3/24*OO[[#This Row],[62 (26JUN1985 15:00:00)-Water Temperature (C)]]*OO[[#This Row],[4]]/SUM(OO[4])</f>
        <v>0</v>
      </c>
      <c r="G199" s="10">
        <f>3/24*OO[[#This Row],[63 (26JUN1985 18:00:00)-Water Temperature (C)]]*OO[[#This Row],[5]]/SUM(OO[5])</f>
        <v>0</v>
      </c>
      <c r="H199" s="10">
        <f>3/24*OO[[#This Row],[64 (26JUN1985 21:00:00)-Water Temperature (C)]]*OO[[#This Row],[6]]/SUM(OO[6])</f>
        <v>0</v>
      </c>
      <c r="I199" s="10">
        <f>3/24*OO[[#This Row],[65 (27JUN1985 00:00:00)-Water Temperature (C)]]*OO[[#This Row],[7]]/SUM(OO[7])</f>
        <v>2.4712682163231086E-42</v>
      </c>
      <c r="J199" s="10">
        <f>3/24*OO[[#This Row],[66 (27JUN1985 03:00:00)-Water Temperature (C)]]*OO[[#This Row],[8]]/SUM(OO[8])</f>
        <v>9.1357602976440713E-30</v>
      </c>
      <c r="K199" s="10">
        <f>3/24*OO[[#This Row],[67 (27JUN1985 06:00:00)-Water Temperature (C)]]*OO[[#This Row],[9]]/SUM(OO[9])</f>
        <v>2.1746567029175069E-17</v>
      </c>
      <c r="L199" s="10">
        <f>3/24*OO[[#This Row],[68 (27JUN1985 09:00:00)-Water Temperature (C)]]*OO[[#This Row],[10]]/SUM(OO[10])</f>
        <v>1.2769039978933054E-8</v>
      </c>
      <c r="M199" s="10">
        <f>3/24*OO[[#This Row],[69 (27JUN1985 12:00:00)-Water Temperature (C)]]*OO[[#This Row],[11]]/SUM(OO[11])</f>
        <v>1.9936268177993532E-5</v>
      </c>
      <c r="N199" s="10">
        <f>3/24*OO[[#This Row],[70 (27JUN1985 15:00:00)-Water Temperature (C)]]*OO[[#This Row],[12]]/SUM(OO[12])</f>
        <v>1.6909804460913638E-3</v>
      </c>
      <c r="O199" s="10">
        <f>3/24*OO[[#This Row],[71 (27JUN1985 18:00:00)-Water Temperature (C)]]*OO[[#This Row],[13]]/SUM(OO[13])</f>
        <v>2.2199653502888286E-2</v>
      </c>
      <c r="P199" s="10">
        <f>3/24*OO[[#This Row],[72 (27JUN1985 21:00:00)-Water Temperature (C)]]*OO[[#This Row],[14]]/SUM(OO[14])</f>
        <v>7.208944931947267E-2</v>
      </c>
      <c r="Q199" s="10">
        <f>3/24*OO[[#This Row],[73 (28JUN1985 00:00:00)-Water Temperature (C)]]*OO[[#This Row],[15]]/SUM(OO[15])</f>
        <v>7.7999860527405707E-2</v>
      </c>
      <c r="R199" s="10">
        <f>3/24*OO[[#This Row],[74 (28JUN1985 03:00:00)-Water Temperature (C)]]*OO[[#This Row],[16]]/SUM(OO[16])</f>
        <v>3.5027337051871221E-2</v>
      </c>
      <c r="S199" s="10">
        <f>3/24*OO[[#This Row],[75 (28JUN1985 06:00:00)-Water Temperature (C)]]*OO[[#This Row],[17]]/SUM(OO[17])</f>
        <v>7.6181761881457576E-3</v>
      </c>
      <c r="T199" s="10">
        <f>3/24*OO[[#This Row],[76 (28JUN1985 09:00:00)-Water Temperature (C)]]*OO[[#This Row],[18]]/SUM(OO[18])</f>
        <v>9.3002256235911649E-4</v>
      </c>
      <c r="U199" s="10">
        <f>3/24*OO[[#This Row],[77 (28JUN1985 12:00:00)-Water Temperature (C)]]*OO[[#This Row],[19]]/SUM(OO[19])</f>
        <v>8.3003077272725576E-5</v>
      </c>
      <c r="V199" s="10">
        <f>3/24000000*OO[[#This Row],[78 (28JUN1985 15:00:00)-Water Temperature (C)]]*OO[[#This Row],[20]]</f>
        <v>1.7029313122826251E-5</v>
      </c>
      <c r="W199" s="10">
        <f>3/24000000*OO[[#This Row],[79 (28JUN1985 18:00:00)-Water Temperature (C)]]*OO[[#This Row],[21]]</f>
        <v>1.1784569544457501E-5</v>
      </c>
      <c r="X199" s="10">
        <f>3/24000000*OO[[#This Row],[80 (28JUN1985 21:00:00)-Water Temperature (C)]]*OO[[#This Row],[22]]</f>
        <v>9.8341572140624973E-6</v>
      </c>
      <c r="Y199" s="10">
        <f>3/24000000*OO[[#This Row],[81 (29JUN1985 00:00:00)-Water Temperature (C)]]*OO[[#This Row],[23]]</f>
        <v>8.2300985793337498E-6</v>
      </c>
      <c r="Z199" s="10">
        <f>3/24000000*OO[[#This Row],[82 (29JUN1985 03:00:00)-Water Temperature (C)]]*OO[[#This Row],[24]]</f>
        <v>6.9154706236199993E-6</v>
      </c>
      <c r="AA199" s="10">
        <f>3/24000000*OO[[#This Row],[83 (29JUN1985 06:00:00)-Water Temperature (C)]]*OO[[#This Row],[25]]</f>
        <v>5.8349825331462488E-6</v>
      </c>
      <c r="AB199" s="10">
        <f>3/24000000*OO[[#This Row],[84 (29JUN1985 09:00:00)-Water Temperature (C)]]*OO[[#This Row],[26]]</f>
        <v>5.0080567065650004E-6</v>
      </c>
      <c r="AC199" s="10">
        <f>3/24000000*OO[[#This Row],[85 (29JUN1985 12:00:00)-Water Temperature (C)]]*OO[[#This Row],[27]]</f>
        <v>4.3520727748749994E-6</v>
      </c>
      <c r="AD199" s="10">
        <f>3/24000000*OO[[#This Row],[86 (29JUN1985 15:00:00)-Water Temperature (C)]]*OO[[#This Row],[28]]</f>
        <v>3.8038816799762498E-6</v>
      </c>
      <c r="AE199" s="10">
        <f>3/24000000*OO[[#This Row],[88 (29JUN1985 21:00:00)-Water Temperature (C)]]*OO[[#This Row],[30]]</f>
        <v>2.937022338315E-6</v>
      </c>
      <c r="AF199" s="10">
        <f>3/24000000*OO[[#This Row],[88 (29JUN1985 21:00:00)-Water Temperature (C)]]*OO[[#This Row],[30]]</f>
        <v>2.937022338315E-6</v>
      </c>
      <c r="AG199" s="10">
        <f>3/24000000*OO[[#This Row],[89 (30JUN1985 00:00:00)-Water Temperature (C)]]*OO[[#This Row],[31]]</f>
        <v>2.577478643367625E-6</v>
      </c>
      <c r="AH199" s="10">
        <f>3/24000000*OO[[#This Row],[90 (30JUN1985 03:00:00)-Water Temperature (C)]]*OO[[#This Row],[32]]</f>
        <v>2.2829419830533746E-6</v>
      </c>
      <c r="AI199" s="10">
        <f>3/24000000*OO[[#This Row],[91 (30JUN1985 06:00:00)-Water Temperature (C)]]*OO[[#This Row],[33]]</f>
        <v>2.032259155008E-6</v>
      </c>
      <c r="AJ199" s="10">
        <f>3/24000000*OO[[#This Row],[92 (30JUN1985 09:00:00)-Water Temperature (C)]]*OO[[#This Row],[34]]</f>
        <v>1.8396092506837498E-6</v>
      </c>
      <c r="AK199" s="10">
        <f>3/24000000*OO[[#This Row],[93 (30JUN1985 12:00:00)-Water Temperature (C)]]*OO[[#This Row],[35]]</f>
        <v>1.6906936545310001E-6</v>
      </c>
      <c r="AL199" s="10">
        <f>3/24000000*OO[[#This Row],[94 (30JUN1985 15:00:00)-Water Temperature (C)]]*OO[[#This Row],[36]]</f>
        <v>1.5656114516272499E-6</v>
      </c>
      <c r="AM199" s="10">
        <f>3/24000000*OO[[#This Row],[95 (30JUN1985 18:00:00)-Water Temperature (C)]]*OO[[#This Row],[37]]</f>
        <v>1.4595277929799997E-6</v>
      </c>
      <c r="AN199" s="10">
        <f>3/24000000*OO[[#This Row],[96 (30JUN1985 21:00:00)-Water Temperature (C)]]*OO[[#This Row],[38]]</f>
        <v>1.3522261057619998E-6</v>
      </c>
      <c r="AO199" s="10">
        <f>3/24000000*OO[[#This Row],[97 (01JUL1985 00:00:00)-Water Temperature (C)]]*OO[[#This Row],[39]]</f>
        <v>1.2489528381157499E-6</v>
      </c>
      <c r="AP199" s="10">
        <f>3/24000000*OO[[#This Row],[98 (01JUL1985 03:00:00)-Water Temperature (C)]]*OO[[#This Row],[40]]</f>
        <v>1.1638033261312498E-6</v>
      </c>
      <c r="AQ199" s="10">
        <f>3/24000000*OO[[#This Row],[99 (01JUL1985 06:00:00)-Water Temperature (C)]]*OO[[#This Row],[41]]</f>
        <v>1.08574124863125E-6</v>
      </c>
      <c r="AR199" s="10">
        <f>3/24000000*OO[[#This Row],[100 (01JUL1985 09:00:00)-Water Temperature (C)]]*OO[[#This Row],[42]]</f>
        <v>1.0252631904003749E-6</v>
      </c>
      <c r="AS199" s="10">
        <f>3/24000000*OO[[#This Row],[101 (01JUL1985 12:00:00)-Water Temperature (C)]]*OO[[#This Row],[43]]</f>
        <v>9.7222547958799987E-7</v>
      </c>
      <c r="AT199" s="10">
        <f>3/24000000*OO[[#This Row],[102 (01JUL1985 15:00:00)-Water Temperature (C)]]*OO[[#This Row],[44]]</f>
        <v>9.1600628672999992E-7</v>
      </c>
      <c r="AU199" s="10">
        <f>3/24000000*OO[[#This Row],[103 (01JUL1985 18:00:00)-Water Temperature (C)]]*OO[[#This Row],[45]]</f>
        <v>8.6486444817562494E-7</v>
      </c>
      <c r="AV199" s="10">
        <f>3/24000000*OO[[#This Row],[104 (01JUL1985 21:00:00)-Water Temperature (C)]]*OO[[#This Row],[46]]</f>
        <v>8.1601162623112483E-7</v>
      </c>
      <c r="AW199" s="10">
        <f>3/24000000*OO[[#This Row],[105 (02JUL1985 00:00:00)-Water Temperature (C)]]*OO[[#This Row],[47]]</f>
        <v>7.7895363454875E-7</v>
      </c>
      <c r="AX199" s="10">
        <f>3/24000000*OO[[#This Row],[106 (02JUL1985 03:00:00)-Water Temperature (C)]]*OO[[#This Row],[48]]</f>
        <v>7.5195756008024976E-7</v>
      </c>
      <c r="AY199" s="10">
        <f>3/24000000*OO[[#This Row],[107 (02JUL1985 06:00:00)-Water Temperature (C)]]*OO[[#This Row],[49]]</f>
        <v>7.2332421394999994E-7</v>
      </c>
      <c r="AZ199" s="10">
        <f>3/24000000*OO[[#This Row],[108 (02JUL1985 09:00:00)-Water Temperature (C)]]*OO[[#This Row],[50]]</f>
        <v>6.8986308985824999E-7</v>
      </c>
      <c r="BA199" s="10">
        <f>3/24000000*OO[[#This Row],[109 (02JUL1985 12:00:00)-Water Temperature (C)]]*OO[[#This Row],[51]]</f>
        <v>6.600210591353749E-7</v>
      </c>
      <c r="BB199" s="10">
        <f>3/24000000*OO[[#This Row],[110 (02JUL1985 15:00:00)-Water Temperature (C)]]*OO[[#This Row],[52]]</f>
        <v>6.3684599169187489E-7</v>
      </c>
      <c r="BC199" s="10">
        <f>3/24000000*OO[[#This Row],[111 (02JUL1985 18:00:00)-Water Temperature (C)]]*OO[[#This Row],[53]]</f>
        <v>6.202152002602499E-7</v>
      </c>
      <c r="BD199" s="10">
        <f>3/24000000*OO[[#This Row],[112 (02JUL1985 21:00:00)-Water Temperature (C)]]*OO[[#This Row],[54]]</f>
        <v>6.0175046979849998E-7</v>
      </c>
      <c r="BE199" s="10">
        <f>3/24000000*OO[[#This Row],[113 (03JUL1985 00:00:00)-Water Temperature (C)]]*OO[[#This Row],[55]]</f>
        <v>5.7920216234774991E-7</v>
      </c>
      <c r="BF199" s="10">
        <f>3/24000000*OO[[#This Row],[114 (03JUL1985 03:00:00)-Water Temperature (C)]]*OO[[#This Row],[56]]</f>
        <v>5.5743954537375004E-7</v>
      </c>
      <c r="BG199" s="10">
        <f>3/24000000*OO[[#This Row],[115 (03JUL1985 06:00:00)-Water Temperature (C)]]*OO[[#This Row],[57]]</f>
        <v>5.3527104082374999E-7</v>
      </c>
      <c r="BH199" s="10">
        <f>3/24000000*OO[[#This Row],[116 (03JUL1985 09:00:00)-Water Temperature (C)]]*OO[[#This Row],[58]]</f>
        <v>5.1878022902399991E-7</v>
      </c>
      <c r="BI199" s="10">
        <f>3/24000000*OO[[#This Row],[117 (03JUL1985 12:00:00)-Water Temperature (C)]]*OO[[#This Row],[59]]</f>
        <v>5.0589569809424995E-7</v>
      </c>
      <c r="BJ199" s="10">
        <f>3/24000000*OO[[#This Row],[118 (03JUL1985 15:00:00)-Water Temperature (C)]]*OO[[#This Row],[60]]</f>
        <v>4.9273850266875006E-7</v>
      </c>
      <c r="BK199" s="10">
        <f>3/24000000*OO[[#This Row],[119 (03JUL1985 18:00:00)-Water Temperature (C)]]*OO[[#This Row],[61]]</f>
        <v>4.7995317028225003E-7</v>
      </c>
      <c r="BL199" s="10">
        <f>3/24000000*OO[[#This Row],[120 (03JUL1985 21:00:00)-Water Temperature (C)]]*OO[[#This Row],[62]]</f>
        <v>4.6362044966249994E-7</v>
      </c>
      <c r="BM199" s="10">
        <f>3/24000000*OO[[#This Row],[121 (04JUL1985 00:00:00)-Water Temperature (C)]]*OO[[#This Row],[63]]</f>
        <v>4.470247567009999E-7</v>
      </c>
      <c r="BN199" s="10">
        <f>3/24000000*OO[[#This Row],[122 (04JUL1985 03:00:00)-Water Temperature (C)]]*OO[[#This Row],[64]]</f>
        <v>4.3216414475850003E-7</v>
      </c>
      <c r="BO199" s="10">
        <f>3/24000000*OO[[#This Row],[123 (04JUL1985 06:00:00)-Water Temperature (C)]]*OO[[#This Row],[65]]</f>
        <v>4.1875184219349999E-7</v>
      </c>
      <c r="BP199" s="10">
        <f>3/24000000*OO[[#This Row],[124 (04JUL1985 09:00:00)-Water Temperature (C)]]*OO[[#This Row],[66]]</f>
        <v>4.1132702165399997E-7</v>
      </c>
      <c r="BQ199" s="10">
        <f>3/24000000*OO[[#This Row],[125 (04JUL1985 12:00:00)-Water Temperature (C)]]*OO[[#This Row],[67]]</f>
        <v>4.0578562714187495E-7</v>
      </c>
      <c r="BR199" s="10">
        <f>3/24000000*OO[[#This Row],[126 (04JUL1985 15:00:00)-Water Temperature (C)]]*OO[[#This Row],[68]]</f>
        <v>3.9628646624550001E-7</v>
      </c>
      <c r="BS199" s="10">
        <f>3/24000000*OO[[#This Row],[127 (04JUL1985 18:00:00)-Water Temperature (C)]]*OO[[#This Row],[69]]</f>
        <v>3.848358807795E-7</v>
      </c>
      <c r="BT199" s="10">
        <f>3/24000000*OO[[#This Row],[128 (04JUL1985 21:00:00)-Water Temperature (C)]]*OO[[#This Row],[70]]</f>
        <v>3.7109004420299999E-7</v>
      </c>
      <c r="BU199" s="10">
        <f>3/24000000*OO[[#This Row],[129 (05JUL1985 00:00:00)-Water Temperature (C)]]*OO[[#This Row],[71]]</f>
        <v>3.5810038385962502E-7</v>
      </c>
      <c r="BV199" s="10">
        <f>3/24000000*OO[[#This Row],[130 (05JUL1985 03:00:00)-Water Temperature (C)]]*OO[[#This Row],[72]]</f>
        <v>3.4684720528950002E-7</v>
      </c>
      <c r="BW199" s="10">
        <f>3/24000000*OO[[#This Row],[131 (05JUL1985 06:00:00)-Water Temperature (C)]]*OO[[#This Row],[73]]</f>
        <v>3.3607069764399995E-7</v>
      </c>
      <c r="BX199" s="10">
        <f>3/24000000*OO[[#This Row],[132 (05JUL1985 09:00:00)-Water Temperature (C)]]*OO[[#This Row],[74]]</f>
        <v>3.2958277841124999E-7</v>
      </c>
      <c r="BY199" s="10">
        <f>3/24000000*OO[[#This Row],[133 (05JUL1985 12:00:00)-Water Temperature (C)]]*OO[[#This Row],[75]]</f>
        <v>3.2395766749499997E-7</v>
      </c>
      <c r="BZ199" s="10">
        <f>3/24000000*OO[[#This Row],[134 (05JUL1985 15:00:00)-Water Temperature (C)]]*OO[[#This Row],[76]]</f>
        <v>3.1857645435199999E-7</v>
      </c>
      <c r="CA199" s="10">
        <f>3/24000000*OO[[#This Row],[135 (05JUL1985 18:00:00)-Water Temperature (C)]]*OO[[#This Row],[77]]</f>
        <v>3.1391704368612497E-7</v>
      </c>
      <c r="CB199" s="10">
        <f>3/24000000*OO[[#This Row],[136 (05JUL1985 21:00:00)-Water Temperature (C)]]*OO[[#This Row],[78]]</f>
        <v>3.0617220808E-7</v>
      </c>
      <c r="CC199" s="10">
        <f>3/24000000*OO[[#This Row],[137 (06JUL1985 00:00:00)-Water Temperature (C)]]*OO[[#This Row],[79]]</f>
        <v>2.9624138406062501E-7</v>
      </c>
      <c r="CD199" s="10">
        <f>3/24000000*OO[[#This Row],[138 (06JUL1985 03:00:00)-Water Temperature (C)]]*OO[[#This Row],[80]]</f>
        <v>2.8692852342559999E-7</v>
      </c>
      <c r="CE199" s="10">
        <f>3/24000000*OO[[#This Row],[139 (06JUL1985 06:00:00)-Water Temperature (C)]]*OO[[#This Row],[81]]</f>
        <v>2.7806783435185E-7</v>
      </c>
      <c r="CF199" s="10">
        <f>3/24000000*OO[[#This Row],[140 (06JUL1985 09:00:00)-Water Temperature (C)]]*OO[[#This Row],[82]]</f>
        <v>2.7325345509345E-7</v>
      </c>
      <c r="CG199" s="10">
        <f>3/24000000*OO[[#This Row],[141 (06JUL1985 12:00:00)-Water Temperature (C)]]*OO[[#This Row],[83]]</f>
        <v>2.6936251423199998E-7</v>
      </c>
      <c r="CH199" s="10">
        <f>3/24000000*OO[[#This Row],[142 (06JUL1985 15:00:00)-Water Temperature (C)]]*OO[[#This Row],[84]]</f>
        <v>2.6519431535750004E-7</v>
      </c>
      <c r="CI199" s="10">
        <f>3/24000000*OO[[#This Row],[143 (06JUL1985 18:00:00)-Water Temperature (C)]]*OO[[#This Row],[85]]</f>
        <v>2.6117619629051248E-7</v>
      </c>
      <c r="CJ199" s="10">
        <f>3/24000000*OO[[#This Row],[144 (06JUL1985 21:00:00)-Water Temperature (C)]]*OO[[#This Row],[86]]</f>
        <v>2.5527618689636248E-7</v>
      </c>
      <c r="CK199" s="10">
        <f>3/24000000*OO[[#This Row],[145 (07JUL1985 00:00:00)-Water Temperature (C)]]*OO[[#This Row],[87]]</f>
        <v>2.4790796719259998E-7</v>
      </c>
      <c r="CL199" s="10">
        <f>3/24000000*OO[[#This Row],[146 (07JUL1985 03:00:00)-Water Temperature (C)]]*OO[[#This Row],[88]]</f>
        <v>2.4082866350752503E-7</v>
      </c>
      <c r="CM199" s="10">
        <f>3/24000000*OO[[#This Row],[147 (07JUL1985 06:00:00)-Water Temperature (C)]]*OO[[#This Row],[89]]</f>
        <v>2.3243700518231251E-7</v>
      </c>
      <c r="CN199" s="10">
        <f>3/24000000*OO[[#This Row],[148 (07JUL1985 09:00:00)-Water Temperature (C)]]*OO[[#This Row],[90]]</f>
        <v>2.2314095595828749E-7</v>
      </c>
      <c r="CO199" s="10">
        <f>3/24000000*OO[[#This Row],[149 (07JUL1985 12:00:00)-Water Temperature (C)]]*OO[[#This Row],[91]]</f>
        <v>2.1477274603843747E-7</v>
      </c>
      <c r="CP199" s="10">
        <f>3/24000000*OO[[#This Row],[150 (07JUL1985 15:00:00)-Water Temperature (C)]]*OO[[#This Row],[92]]</f>
        <v>2.0832930842132501E-7</v>
      </c>
      <c r="CQ199" s="10">
        <f>3/24000000*OO[[#This Row],[151 (07JUL1985 18:00:00)-Water Temperature (C)]]*OO[[#This Row],[93]]</f>
        <v>2.01231639354375E-7</v>
      </c>
      <c r="CR199" s="10">
        <f>3/24000000*OO[[#This Row],[152 (07JUL1985 21:00:00)-Water Temperature (C)]]*OO[[#This Row],[94]]</f>
        <v>1.9392087902328747E-7</v>
      </c>
      <c r="CS199" s="10">
        <f>3/24000000*OO[[#This Row],[153 (08JUL1985 00:00:00)-Water Temperature (C)]]*OO[[#This Row],[95]]</f>
        <v>1.8759430511132501E-7</v>
      </c>
      <c r="CT199" s="10">
        <f>3/24000000*OO[[#This Row],[154 (08JUL1985 03:00:00)-Water Temperature (C)]]*OO[[#This Row],[96]]</f>
        <v>1.8159683080244998E-7</v>
      </c>
      <c r="CU199" s="10">
        <f>3/24000000*OO[[#This Row],[155 (08JUL1985 06:00:00)-Water Temperature (C)]]*OO[[#This Row],[97]]</f>
        <v>1.7564169000957499E-7</v>
      </c>
      <c r="CV199" s="10">
        <f>3/24000000*OO[[#This Row],[156 (08JUL1985 09:00:00)-Water Temperature (C)]]*OO[[#This Row],[98]]</f>
        <v>1.7103910780317498E-7</v>
      </c>
      <c r="CW199" s="10">
        <f>3/24000000*OO[[#This Row],[157 (08JUL1985 12:00:00)-Water Temperature (C)]]*OO[[#This Row],[99]]</f>
        <v>1.6738713653760001E-7</v>
      </c>
    </row>
    <row r="200" spans="1:101" x14ac:dyDescent="0.35">
      <c r="A200" t="s">
        <v>206</v>
      </c>
      <c r="B200">
        <v>870.10339999999997</v>
      </c>
      <c r="C200" s="10">
        <f>3/24*OO[[#This Row],[59 (26JUN1985 06:00:00)-Water Temperature (C)]]*OO[[#This Row],[1]]/SUM(OO[1])</f>
        <v>0</v>
      </c>
      <c r="D200" s="10">
        <f>3/24*OO[[#This Row],[60 (26JUN1985 09:00:00)-Water Temperature (C)]]*OO[[#This Row],[2]]/SUM(OO[2])</f>
        <v>0</v>
      </c>
      <c r="E200" s="10">
        <f>3/24*OO[[#This Row],[61 (26JUN1985 12:00:00)-Water Temperature (C)]]*OO[[#This Row],[3]]/SUM(OO[3])</f>
        <v>0</v>
      </c>
      <c r="F200" s="10">
        <f>3/24*OO[[#This Row],[62 (26JUN1985 15:00:00)-Water Temperature (C)]]*OO[[#This Row],[4]]/SUM(OO[4])</f>
        <v>0</v>
      </c>
      <c r="G200" s="10">
        <f>3/24*OO[[#This Row],[63 (26JUN1985 18:00:00)-Water Temperature (C)]]*OO[[#This Row],[5]]/SUM(OO[5])</f>
        <v>0</v>
      </c>
      <c r="H200" s="10">
        <f>3/24*OO[[#This Row],[64 (26JUN1985 21:00:00)-Water Temperature (C)]]*OO[[#This Row],[6]]/SUM(OO[6])</f>
        <v>0</v>
      </c>
      <c r="I200" s="10">
        <f>3/24*OO[[#This Row],[65 (27JUN1985 00:00:00)-Water Temperature (C)]]*OO[[#This Row],[7]]/SUM(OO[7])</f>
        <v>3.9668126744589468E-43</v>
      </c>
      <c r="J200" s="10">
        <f>3/24*OO[[#This Row],[66 (27JUN1985 03:00:00)-Water Temperature (C)]]*OO[[#This Row],[8]]/SUM(OO[8])</f>
        <v>1.5684443545277852E-30</v>
      </c>
      <c r="K200" s="10">
        <f>3/24*OO[[#This Row],[67 (27JUN1985 06:00:00)-Water Temperature (C)]]*OO[[#This Row],[9]]/SUM(OO[9])</f>
        <v>3.3764613537750971E-18</v>
      </c>
      <c r="L200" s="10">
        <f>3/24*OO[[#This Row],[68 (27JUN1985 09:00:00)-Water Temperature (C)]]*OO[[#This Row],[10]]/SUM(OO[10])</f>
        <v>6.8545877675065168E-9</v>
      </c>
      <c r="M200" s="10">
        <f>3/24*OO[[#This Row],[69 (27JUN1985 12:00:00)-Water Temperature (C)]]*OO[[#This Row],[11]]/SUM(OO[11])</f>
        <v>1.4051589983315061E-5</v>
      </c>
      <c r="N200" s="10">
        <f>3/24*OO[[#This Row],[70 (27JUN1985 15:00:00)-Water Temperature (C)]]*OO[[#This Row],[12]]/SUM(OO[12])</f>
        <v>1.3993342393172055E-3</v>
      </c>
      <c r="O200" s="10">
        <f>3/24*OO[[#This Row],[71 (27JUN1985 18:00:00)-Water Temperature (C)]]*OO[[#This Row],[13]]/SUM(OO[13])</f>
        <v>2.077254782734585E-2</v>
      </c>
      <c r="P200" s="10">
        <f>3/24*OO[[#This Row],[72 (27JUN1985 21:00:00)-Water Temperature (C)]]*OO[[#This Row],[14]]/SUM(OO[14])</f>
        <v>7.4675301473476272E-2</v>
      </c>
      <c r="Q200" s="10">
        <f>3/24*OO[[#This Row],[73 (28JUN1985 00:00:00)-Water Temperature (C)]]*OO[[#This Row],[15]]/SUM(OO[15])</f>
        <v>8.8120044539189132E-2</v>
      </c>
      <c r="R200" s="10">
        <f>3/24*OO[[#This Row],[74 (28JUN1985 03:00:00)-Water Temperature (C)]]*OO[[#This Row],[16]]/SUM(OO[16])</f>
        <v>4.2668420983910646E-2</v>
      </c>
      <c r="S200" s="10">
        <f>3/24*OO[[#This Row],[75 (28JUN1985 06:00:00)-Water Temperature (C)]]*OO[[#This Row],[17]]/SUM(OO[17])</f>
        <v>9.9128787991859639E-3</v>
      </c>
      <c r="T200" s="10">
        <f>3/24*OO[[#This Row],[76 (28JUN1985 09:00:00)-Water Temperature (C)]]*OO[[#This Row],[18]]/SUM(OO[18])</f>
        <v>1.2784755296018876E-3</v>
      </c>
      <c r="U200" s="10">
        <f>3/24*OO[[#This Row],[77 (28JUN1985 12:00:00)-Water Temperature (C)]]*OO[[#This Row],[19]]/SUM(OO[19])</f>
        <v>1.1499279843383599E-4</v>
      </c>
      <c r="V200" s="10">
        <f>3/24000000*OO[[#This Row],[78 (28JUN1985 15:00:00)-Water Temperature (C)]]*OO[[#This Row],[20]]</f>
        <v>2.0303365886486248E-5</v>
      </c>
      <c r="W200" s="10">
        <f>3/24000000*OO[[#This Row],[79 (28JUN1985 18:00:00)-Water Temperature (C)]]*OO[[#This Row],[21]]</f>
        <v>1.320554190708E-5</v>
      </c>
      <c r="X200" s="10">
        <f>3/24000000*OO[[#This Row],[80 (28JUN1985 21:00:00)-Water Temperature (C)]]*OO[[#This Row],[22]]</f>
        <v>1.0971366879871249E-5</v>
      </c>
      <c r="Y200" s="10">
        <f>3/24000000*OO[[#This Row],[81 (29JUN1985 00:00:00)-Water Temperature (C)]]*OO[[#This Row],[23]]</f>
        <v>9.178070258349998E-6</v>
      </c>
      <c r="Z200" s="10">
        <f>3/24000000*OO[[#This Row],[82 (29JUN1985 03:00:00)-Water Temperature (C)]]*OO[[#This Row],[24]]</f>
        <v>7.7094337566250005E-6</v>
      </c>
      <c r="AA200" s="10">
        <f>3/24000000*OO[[#This Row],[83 (29JUN1985 06:00:00)-Water Temperature (C)]]*OO[[#This Row],[25]]</f>
        <v>6.5073063271500003E-6</v>
      </c>
      <c r="AB200" s="10">
        <f>3/24000000*OO[[#This Row],[84 (29JUN1985 09:00:00)-Water Temperature (C)]]*OO[[#This Row],[26]]</f>
        <v>5.5870313238849998E-6</v>
      </c>
      <c r="AC200" s="10">
        <f>3/24000000*OO[[#This Row],[85 (29JUN1985 12:00:00)-Water Temperature (C)]]*OO[[#This Row],[27]]</f>
        <v>4.8524905105000004E-6</v>
      </c>
      <c r="AD200" s="10">
        <f>3/24000000*OO[[#This Row],[86 (29JUN1985 15:00:00)-Water Temperature (C)]]*OO[[#This Row],[28]]</f>
        <v>4.2381665977949991E-6</v>
      </c>
      <c r="AE200" s="10">
        <f>3/24000000*OO[[#This Row],[88 (29JUN1985 21:00:00)-Water Temperature (C)]]*OO[[#This Row],[30]]</f>
        <v>3.2630721049099999E-6</v>
      </c>
      <c r="AF200" s="10">
        <f>3/24000000*OO[[#This Row],[88 (29JUN1985 21:00:00)-Water Temperature (C)]]*OO[[#This Row],[30]]</f>
        <v>3.2630721049099999E-6</v>
      </c>
      <c r="AG200" s="10">
        <f>3/24000000*OO[[#This Row],[89 (30JUN1985 00:00:00)-Water Temperature (C)]]*OO[[#This Row],[31]]</f>
        <v>2.8613585081475003E-6</v>
      </c>
      <c r="AH200" s="10">
        <f>3/24000000*OO[[#This Row],[90 (30JUN1985 03:00:00)-Water Temperature (C)]]*OO[[#This Row],[32]]</f>
        <v>2.5331529840499998E-6</v>
      </c>
      <c r="AI200" s="10">
        <f>3/24000000*OO[[#This Row],[91 (30JUN1985 06:00:00)-Water Temperature (C)]]*OO[[#This Row],[33]]</f>
        <v>2.2551105494461253E-6</v>
      </c>
      <c r="AJ200" s="10">
        <f>3/24000000*OO[[#This Row],[92 (30JUN1985 09:00:00)-Water Temperature (C)]]*OO[[#This Row],[34]]</f>
        <v>2.0414947089487499E-6</v>
      </c>
      <c r="AK200" s="10">
        <f>3/24000000*OO[[#This Row],[93 (30JUN1985 12:00:00)-Water Temperature (C)]]*OO[[#This Row],[35]]</f>
        <v>1.8757325686507499E-6</v>
      </c>
      <c r="AL200" s="10">
        <f>3/24000000*OO[[#This Row],[94 (30JUN1985 15:00:00)-Water Temperature (C)]]*OO[[#This Row],[36]]</f>
        <v>1.7357160736025E-6</v>
      </c>
      <c r="AM200" s="10">
        <f>3/24000000*OO[[#This Row],[95 (30JUN1985 18:00:00)-Water Temperature (C)]]*OO[[#This Row],[37]]</f>
        <v>1.615936426446375E-6</v>
      </c>
      <c r="AN200" s="10">
        <f>3/24000000*OO[[#This Row],[96 (30JUN1985 21:00:00)-Water Temperature (C)]]*OO[[#This Row],[38]]</f>
        <v>1.4957313832209999E-6</v>
      </c>
      <c r="AO200" s="10">
        <f>3/24000000*OO[[#This Row],[97 (01JUL1985 00:00:00)-Water Temperature (C)]]*OO[[#This Row],[39]]</f>
        <v>1.3804417296124999E-6</v>
      </c>
      <c r="AP200" s="10">
        <f>3/24000000*OO[[#This Row],[98 (01JUL1985 03:00:00)-Water Temperature (C)]]*OO[[#This Row],[40]]</f>
        <v>1.2857967197249997E-6</v>
      </c>
      <c r="AQ200" s="10">
        <f>3/24000000*OO[[#This Row],[99 (01JUL1985 06:00:00)-Water Temperature (C)]]*OO[[#This Row],[41]]</f>
        <v>1.200155218981E-6</v>
      </c>
      <c r="AR200" s="10">
        <f>3/24000000*OO[[#This Row],[100 (01JUL1985 09:00:00)-Water Temperature (C)]]*OO[[#This Row],[42]]</f>
        <v>1.1342071906144999E-6</v>
      </c>
      <c r="AS200" s="10">
        <f>3/24000000*OO[[#This Row],[101 (01JUL1985 12:00:00)-Water Temperature (C)]]*OO[[#This Row],[43]]</f>
        <v>1.075427087898375E-6</v>
      </c>
      <c r="AT200" s="10">
        <f>3/24000000*OO[[#This Row],[102 (01JUL1985 15:00:00)-Water Temperature (C)]]*OO[[#This Row],[44]]</f>
        <v>1.0129667687749998E-6</v>
      </c>
      <c r="AU200" s="10">
        <f>3/24000000*OO[[#This Row],[103 (01JUL1985 18:00:00)-Water Temperature (C)]]*OO[[#This Row],[45]]</f>
        <v>9.5564404276875005E-7</v>
      </c>
      <c r="AV200" s="10">
        <f>3/24000000*OO[[#This Row],[104 (01JUL1985 21:00:00)-Water Temperature (C)]]*OO[[#This Row],[46]]</f>
        <v>9.0096870793387492E-7</v>
      </c>
      <c r="AW200" s="10">
        <f>3/24000000*OO[[#This Row],[105 (02JUL1985 00:00:00)-Water Temperature (C)]]*OO[[#This Row],[47]]</f>
        <v>8.5918669530549988E-7</v>
      </c>
      <c r="AX200" s="10">
        <f>3/24000000*OO[[#This Row],[106 (02JUL1985 03:00:00)-Water Temperature (C)]]*OO[[#This Row],[48]]</f>
        <v>8.2896015375937489E-7</v>
      </c>
      <c r="AY200" s="10">
        <f>3/24000000*OO[[#This Row],[107 (02JUL1985 06:00:00)-Water Temperature (C)]]*OO[[#This Row],[49]]</f>
        <v>7.9787539295300006E-7</v>
      </c>
      <c r="AZ200" s="10">
        <f>3/24000000*OO[[#This Row],[108 (02JUL1985 09:00:00)-Water Temperature (C)]]*OO[[#This Row],[50]]</f>
        <v>7.6151888303400004E-7</v>
      </c>
      <c r="BA200" s="10">
        <f>3/24000000*OO[[#This Row],[109 (02JUL1985 12:00:00)-Water Temperature (C)]]*OO[[#This Row],[51]]</f>
        <v>7.2935759184437492E-7</v>
      </c>
      <c r="BB200" s="10">
        <f>3/24000000*OO[[#This Row],[110 (02JUL1985 15:00:00)-Water Temperature (C)]]*OO[[#This Row],[52]]</f>
        <v>7.0356377781524986E-7</v>
      </c>
      <c r="BC200" s="10">
        <f>3/24000000*OO[[#This Row],[111 (02JUL1985 18:00:00)-Water Temperature (C)]]*OO[[#This Row],[53]]</f>
        <v>6.8453747219862494E-7</v>
      </c>
      <c r="BD200" s="10">
        <f>3/24000000*OO[[#This Row],[112 (02JUL1985 21:00:00)-Water Temperature (C)]]*OO[[#This Row],[54]]</f>
        <v>6.6304855123999999E-7</v>
      </c>
      <c r="BE200" s="10">
        <f>3/24000000*OO[[#This Row],[113 (03JUL1985 00:00:00)-Water Temperature (C)]]*OO[[#This Row],[55]]</f>
        <v>6.3823931630724996E-7</v>
      </c>
      <c r="BF200" s="10">
        <f>3/24000000*OO[[#This Row],[114 (03JUL1985 03:00:00)-Water Temperature (C)]]*OO[[#This Row],[56]]</f>
        <v>6.14237370857E-7</v>
      </c>
      <c r="BG200" s="10">
        <f>3/24000000*OO[[#This Row],[115 (03JUL1985 06:00:00)-Water Temperature (C)]]*OO[[#This Row],[57]]</f>
        <v>5.9004358217124992E-7</v>
      </c>
      <c r="BH200" s="10">
        <f>3/24000000*OO[[#This Row],[116 (03JUL1985 09:00:00)-Water Temperature (C)]]*OO[[#This Row],[58]]</f>
        <v>5.7242291179499994E-7</v>
      </c>
      <c r="BI200" s="10">
        <f>3/24000000*OO[[#This Row],[117 (03JUL1985 12:00:00)-Water Temperature (C)]]*OO[[#This Row],[59]]</f>
        <v>5.5811631680249998E-7</v>
      </c>
      <c r="BJ200" s="10">
        <f>3/24000000*OO[[#This Row],[118 (03JUL1985 15:00:00)-Water Temperature (C)]]*OO[[#This Row],[60]]</f>
        <v>5.4360894995312502E-7</v>
      </c>
      <c r="BK200" s="10">
        <f>3/24000000*OO[[#This Row],[119 (03JUL1985 18:00:00)-Water Temperature (C)]]*OO[[#This Row],[61]]</f>
        <v>5.2925569363625003E-7</v>
      </c>
      <c r="BL200" s="10">
        <f>3/24000000*OO[[#This Row],[120 (03JUL1985 21:00:00)-Water Temperature (C)]]*OO[[#This Row],[62]]</f>
        <v>5.1094710539812501E-7</v>
      </c>
      <c r="BM200" s="10">
        <f>3/24000000*OO[[#This Row],[121 (04JUL1985 00:00:00)-Water Temperature (C)]]*OO[[#This Row],[63]]</f>
        <v>4.9261265569124994E-7</v>
      </c>
      <c r="BN200" s="10">
        <f>3/24000000*OO[[#This Row],[122 (04JUL1985 03:00:00)-Water Temperature (C)]]*OO[[#This Row],[64]]</f>
        <v>4.7628696209324999E-7</v>
      </c>
      <c r="BO200" s="10">
        <f>3/24000000*OO[[#This Row],[123 (04JUL1985 06:00:00)-Water Temperature (C)]]*OO[[#This Row],[65]]</f>
        <v>4.6154038444924998E-7</v>
      </c>
      <c r="BP200" s="10">
        <f>3/24000000*OO[[#This Row],[124 (04JUL1985 09:00:00)-Water Temperature (C)]]*OO[[#This Row],[66]]</f>
        <v>4.5370513064399996E-7</v>
      </c>
      <c r="BQ200" s="10">
        <f>3/24000000*OO[[#This Row],[125 (04JUL1985 12:00:00)-Water Temperature (C)]]*OO[[#This Row],[67]]</f>
        <v>4.4765945398399998E-7</v>
      </c>
      <c r="BR200" s="10">
        <f>3/24000000*OO[[#This Row],[126 (04JUL1985 15:00:00)-Water Temperature (C)]]*OO[[#This Row],[68]]</f>
        <v>4.3721545686262495E-7</v>
      </c>
      <c r="BS200" s="10">
        <f>3/24000000*OO[[#This Row],[127 (04JUL1985 18:00:00)-Water Temperature (C)]]*OO[[#This Row],[69]]</f>
        <v>4.2457690511199994E-7</v>
      </c>
      <c r="BT200" s="10">
        <f>3/24000000*OO[[#This Row],[128 (04JUL1985 21:00:00)-Water Temperature (C)]]*OO[[#This Row],[70]]</f>
        <v>4.0909263152149996E-7</v>
      </c>
      <c r="BU200" s="10">
        <f>3/24000000*OO[[#This Row],[129 (05JUL1985 00:00:00)-Water Temperature (C)]]*OO[[#This Row],[71]]</f>
        <v>3.9458040063750002E-7</v>
      </c>
      <c r="BV200" s="10">
        <f>3/24000000*OO[[#This Row],[130 (05JUL1985 03:00:00)-Water Temperature (C)]]*OO[[#This Row],[72]]</f>
        <v>3.8224129691249997E-7</v>
      </c>
      <c r="BW200" s="10">
        <f>3/24000000*OO[[#This Row],[131 (05JUL1985 06:00:00)-Water Temperature (C)]]*OO[[#This Row],[73]]</f>
        <v>3.7037336766299999E-7</v>
      </c>
      <c r="BX200" s="10">
        <f>3/24000000*OO[[#This Row],[132 (05JUL1985 09:00:00)-Water Temperature (C)]]*OO[[#This Row],[74]]</f>
        <v>3.6355767095699998E-7</v>
      </c>
      <c r="BY200" s="10">
        <f>3/24000000*OO[[#This Row],[133 (05JUL1985 12:00:00)-Water Temperature (C)]]*OO[[#This Row],[75]]</f>
        <v>3.5745141872737501E-7</v>
      </c>
      <c r="BZ200" s="10">
        <f>3/24000000*OO[[#This Row],[134 (05JUL1985 15:00:00)-Water Temperature (C)]]*OO[[#This Row],[76]]</f>
        <v>3.5150186090599995E-7</v>
      </c>
      <c r="CA200" s="10">
        <f>3/24000000*OO[[#This Row],[135 (05JUL1985 18:00:00)-Water Temperature (C)]]*OO[[#This Row],[77]]</f>
        <v>3.4609948846812494E-7</v>
      </c>
      <c r="CB200" s="10">
        <f>3/24000000*OO[[#This Row],[136 (05JUL1985 21:00:00)-Water Temperature (C)]]*OO[[#This Row],[78]]</f>
        <v>3.3733155206362497E-7</v>
      </c>
      <c r="CC200" s="10">
        <f>3/24000000*OO[[#This Row],[137 (06JUL1985 00:00:00)-Water Temperature (C)]]*OO[[#This Row],[79]]</f>
        <v>3.2636682173062493E-7</v>
      </c>
      <c r="CD200" s="10">
        <f>3/24000000*OO[[#This Row],[138 (06JUL1985 03:00:00)-Water Temperature (C)]]*OO[[#This Row],[80]]</f>
        <v>3.1616994387749999E-7</v>
      </c>
      <c r="CE200" s="10">
        <f>3/24000000*OO[[#This Row],[139 (06JUL1985 06:00:00)-Water Temperature (C)]]*OO[[#This Row],[81]]</f>
        <v>3.06620850319125E-7</v>
      </c>
      <c r="CF200" s="10">
        <f>3/24000000*OO[[#This Row],[140 (06JUL1985 09:00:00)-Water Temperature (C)]]*OO[[#This Row],[82]]</f>
        <v>3.0161008179149997E-7</v>
      </c>
      <c r="CG200" s="10">
        <f>3/24000000*OO[[#This Row],[141 (06JUL1985 12:00:00)-Water Temperature (C)]]*OO[[#This Row],[83]]</f>
        <v>2.9731618019936247E-7</v>
      </c>
      <c r="CH200" s="10">
        <f>3/24000000*OO[[#This Row],[142 (06JUL1985 15:00:00)-Water Temperature (C)]]*OO[[#This Row],[84]]</f>
        <v>2.9272209920029998E-7</v>
      </c>
      <c r="CI200" s="10">
        <f>3/24000000*OO[[#This Row],[143 (06JUL1985 18:00:00)-Water Temperature (C)]]*OO[[#This Row],[85]]</f>
        <v>2.8810264397197496E-7</v>
      </c>
      <c r="CJ200" s="10">
        <f>3/24000000*OO[[#This Row],[144 (06JUL1985 21:00:00)-Water Temperature (C)]]*OO[[#This Row],[86]]</f>
        <v>2.8132722615607502E-7</v>
      </c>
      <c r="CK200" s="10">
        <f>3/24000000*OO[[#This Row],[145 (07JUL1985 00:00:00)-Water Temperature (C)]]*OO[[#This Row],[87]]</f>
        <v>2.7310188778586244E-7</v>
      </c>
      <c r="CL200" s="10">
        <f>3/24000000*OO[[#This Row],[146 (07JUL1985 03:00:00)-Water Temperature (C)]]*OO[[#This Row],[88]]</f>
        <v>2.6541204531500001E-7</v>
      </c>
      <c r="CM200" s="10">
        <f>3/24000000*OO[[#This Row],[147 (07JUL1985 06:00:00)-Water Temperature (C)]]*OO[[#This Row],[89]]</f>
        <v>2.5630740447590001E-7</v>
      </c>
      <c r="CN200" s="10">
        <f>3/24000000*OO[[#This Row],[148 (07JUL1985 09:00:00)-Water Temperature (C)]]*OO[[#This Row],[90]]</f>
        <v>2.4629925405200001E-7</v>
      </c>
      <c r="CO200" s="10">
        <f>3/24000000*OO[[#This Row],[149 (07JUL1985 12:00:00)-Water Temperature (C)]]*OO[[#This Row],[91]]</f>
        <v>2.3726581025418749E-7</v>
      </c>
      <c r="CP200" s="10">
        <f>3/24000000*OO[[#This Row],[150 (07JUL1985 15:00:00)-Water Temperature (C)]]*OO[[#This Row],[92]]</f>
        <v>2.3008038606000001E-7</v>
      </c>
      <c r="CQ200" s="10">
        <f>3/24000000*OO[[#This Row],[151 (07JUL1985 18:00:00)-Water Temperature (C)]]*OO[[#This Row],[93]]</f>
        <v>2.2205868187067498E-7</v>
      </c>
      <c r="CR200" s="10">
        <f>3/24000000*OO[[#This Row],[152 (07JUL1985 21:00:00)-Water Temperature (C)]]*OO[[#This Row],[94]]</f>
        <v>2.138313600830625E-7</v>
      </c>
      <c r="CS200" s="10">
        <f>3/24000000*OO[[#This Row],[153 (08JUL1985 00:00:00)-Water Temperature (C)]]*OO[[#This Row],[95]]</f>
        <v>2.067662044602E-7</v>
      </c>
      <c r="CT200" s="10">
        <f>3/24000000*OO[[#This Row],[154 (08JUL1985 03:00:00)-Water Temperature (C)]]*OO[[#This Row],[96]]</f>
        <v>2.0016244780087497E-7</v>
      </c>
      <c r="CU200" s="10">
        <f>3/24000000*OO[[#This Row],[155 (08JUL1985 06:00:00)-Water Temperature (C)]]*OO[[#This Row],[97]]</f>
        <v>1.936564665354375E-7</v>
      </c>
      <c r="CV200" s="10">
        <f>3/24000000*OO[[#This Row],[156 (08JUL1985 09:00:00)-Water Temperature (C)]]*OO[[#This Row],[98]]</f>
        <v>1.8882597307567499E-7</v>
      </c>
      <c r="CW200" s="10">
        <f>3/24000000*OO[[#This Row],[157 (08JUL1985 12:00:00)-Water Temperature (C)]]*OO[[#This Row],[99]]</f>
        <v>1.8484116318392499E-7</v>
      </c>
    </row>
    <row r="201" spans="1:101" x14ac:dyDescent="0.35">
      <c r="A201" t="s">
        <v>207</v>
      </c>
      <c r="B201">
        <v>774.59130000000005</v>
      </c>
      <c r="C201" s="10">
        <f>3/24*OO[[#This Row],[59 (26JUN1985 06:00:00)-Water Temperature (C)]]*OO[[#This Row],[1]]/SUM(OO[1])</f>
        <v>0</v>
      </c>
      <c r="D201" s="10">
        <f>3/24*OO[[#This Row],[60 (26JUN1985 09:00:00)-Water Temperature (C)]]*OO[[#This Row],[2]]/SUM(OO[2])</f>
        <v>0</v>
      </c>
      <c r="E201" s="10">
        <f>3/24*OO[[#This Row],[61 (26JUN1985 12:00:00)-Water Temperature (C)]]*OO[[#This Row],[3]]/SUM(OO[3])</f>
        <v>0</v>
      </c>
      <c r="F201" s="10">
        <f>3/24*OO[[#This Row],[62 (26JUN1985 15:00:00)-Water Temperature (C)]]*OO[[#This Row],[4]]/SUM(OO[4])</f>
        <v>0</v>
      </c>
      <c r="G201" s="10">
        <f>3/24*OO[[#This Row],[63 (26JUN1985 18:00:00)-Water Temperature (C)]]*OO[[#This Row],[5]]/SUM(OO[5])</f>
        <v>0</v>
      </c>
      <c r="H201" s="10">
        <f>3/24*OO[[#This Row],[64 (26JUN1985 21:00:00)-Water Temperature (C)]]*OO[[#This Row],[6]]/SUM(OO[6])</f>
        <v>0</v>
      </c>
      <c r="I201" s="10">
        <f>3/24*OO[[#This Row],[65 (27JUN1985 00:00:00)-Water Temperature (C)]]*OO[[#This Row],[7]]/SUM(OO[7])</f>
        <v>6.151712606582247E-44</v>
      </c>
      <c r="J201" s="10">
        <f>3/24*OO[[#This Row],[66 (27JUN1985 03:00:00)-Water Temperature (C)]]*OO[[#This Row],[8]]/SUM(OO[8])</f>
        <v>2.593458515168669E-31</v>
      </c>
      <c r="K201" s="10">
        <f>3/24*OO[[#This Row],[67 (27JUN1985 06:00:00)-Water Temperature (C)]]*OO[[#This Row],[9]]/SUM(OO[9])</f>
        <v>5.0113685322027617E-19</v>
      </c>
      <c r="L201" s="10">
        <f>3/24*OO[[#This Row],[68 (27JUN1985 09:00:00)-Water Temperature (C)]]*OO[[#This Row],[10]]/SUM(OO[10])</f>
        <v>3.2362557410490476E-9</v>
      </c>
      <c r="M201" s="10">
        <f>3/24*OO[[#This Row],[69 (27JUN1985 12:00:00)-Water Temperature (C)]]*OO[[#This Row],[11]]/SUM(OO[11])</f>
        <v>8.9233346808745863E-6</v>
      </c>
      <c r="N201" s="10">
        <f>3/24*OO[[#This Row],[70 (27JUN1985 15:00:00)-Water Temperature (C)]]*OO[[#This Row],[12]]/SUM(OO[12])</f>
        <v>1.048948857465151E-3</v>
      </c>
      <c r="O201" s="10">
        <f>3/24*OO[[#This Row],[71 (27JUN1985 18:00:00)-Water Temperature (C)]]*OO[[#This Row],[13]]/SUM(OO[13])</f>
        <v>1.7644428715345929E-2</v>
      </c>
      <c r="P201" s="10">
        <f>3/24*OO[[#This Row],[72 (27JUN1985 21:00:00)-Water Temperature (C)]]*OO[[#This Row],[14]]/SUM(OO[14])</f>
        <v>7.0266493298723628E-2</v>
      </c>
      <c r="Q201" s="10">
        <f>3/24*OO[[#This Row],[73 (28JUN1985 00:00:00)-Water Temperature (C)]]*OO[[#This Row],[15]]/SUM(OO[15])</f>
        <v>9.0400414197707293E-2</v>
      </c>
      <c r="R201" s="10">
        <f>3/24*OO[[#This Row],[74 (28JUN1985 03:00:00)-Water Temperature (C)]]*OO[[#This Row],[16]]/SUM(OO[16])</f>
        <v>4.7159524206228237E-2</v>
      </c>
      <c r="S201" s="10">
        <f>3/24*OO[[#This Row],[75 (28JUN1985 06:00:00)-Water Temperature (C)]]*OO[[#This Row],[17]]/SUM(OO[17])</f>
        <v>1.1690004469246881E-2</v>
      </c>
      <c r="T201" s="10">
        <f>3/24*OO[[#This Row],[76 (28JUN1985 09:00:00)-Water Temperature (C)]]*OO[[#This Row],[18]]/SUM(OO[18])</f>
        <v>1.5917642662901367E-3</v>
      </c>
      <c r="U201" s="10">
        <f>3/24*OO[[#This Row],[77 (28JUN1985 12:00:00)-Water Temperature (C)]]*OO[[#This Row],[19]]/SUM(OO[19])</f>
        <v>1.4550806148809709E-4</v>
      </c>
      <c r="V201" s="10">
        <f>3/24000000*OO[[#This Row],[78 (28JUN1985 15:00:00)-Water Temperature (C)]]*OO[[#This Row],[20]]</f>
        <v>2.2420425796762499E-5</v>
      </c>
      <c r="W201" s="10">
        <f>3/24000000*OO[[#This Row],[79 (28JUN1985 18:00:00)-Water Temperature (C)]]*OO[[#This Row],[21]]</f>
        <v>1.3546954920239999E-5</v>
      </c>
      <c r="X201" s="10">
        <f>3/24000000*OO[[#This Row],[80 (28JUN1985 21:00:00)-Water Temperature (C)]]*OO[[#This Row],[22]]</f>
        <v>1.1194919896049997E-5</v>
      </c>
      <c r="Y201" s="10">
        <f>3/24000000*OO[[#This Row],[81 (29JUN1985 00:00:00)-Water Temperature (C)]]*OO[[#This Row],[23]]</f>
        <v>9.3605074439937479E-6</v>
      </c>
      <c r="Z201" s="10">
        <f>3/24000000*OO[[#This Row],[82 (29JUN1985 03:00:00)-Water Temperature (C)]]*OO[[#This Row],[24]]</f>
        <v>7.8602884975299996E-6</v>
      </c>
      <c r="AA201" s="10">
        <f>3/24000000*OO[[#This Row],[83 (29JUN1985 06:00:00)-Water Temperature (C)]]*OO[[#This Row],[25]]</f>
        <v>6.6354230380987504E-6</v>
      </c>
      <c r="AB201" s="10">
        <f>3/24000000*OO[[#This Row],[84 (29JUN1985 09:00:00)-Water Temperature (C)]]*OO[[#This Row],[26]]</f>
        <v>5.6980991823437492E-6</v>
      </c>
      <c r="AC201" s="10">
        <f>3/24000000*OO[[#This Row],[85 (29JUN1985 12:00:00)-Water Temperature (C)]]*OO[[#This Row],[27]]</f>
        <v>4.9460762344499997E-6</v>
      </c>
      <c r="AD201" s="10">
        <f>3/24000000*OO[[#This Row],[86 (29JUN1985 15:00:00)-Water Temperature (C)]]*OO[[#This Row],[28]]</f>
        <v>4.3173025772174999E-6</v>
      </c>
      <c r="AE201" s="10">
        <f>3/24000000*OO[[#This Row],[88 (29JUN1985 21:00:00)-Water Temperature (C)]]*OO[[#This Row],[30]]</f>
        <v>3.3159899017299999E-6</v>
      </c>
      <c r="AF201" s="10">
        <f>3/24000000*OO[[#This Row],[88 (29JUN1985 21:00:00)-Water Temperature (C)]]*OO[[#This Row],[30]]</f>
        <v>3.3159899017299999E-6</v>
      </c>
      <c r="AG201" s="10">
        <f>3/24000000*OO[[#This Row],[89 (30JUN1985 00:00:00)-Water Temperature (C)]]*OO[[#This Row],[31]]</f>
        <v>2.9055824808324997E-6</v>
      </c>
      <c r="AH201" s="10">
        <f>3/24000000*OO[[#This Row],[90 (30JUN1985 03:00:00)-Water Temperature (C)]]*OO[[#This Row],[32]]</f>
        <v>2.5708731083942503E-6</v>
      </c>
      <c r="AI201" s="10">
        <f>3/24000000*OO[[#This Row],[91 (30JUN1985 06:00:00)-Water Temperature (C)]]*OO[[#This Row],[33]]</f>
        <v>2.2884485117219997E-6</v>
      </c>
      <c r="AJ201" s="10">
        <f>3/24000000*OO[[#This Row],[92 (30JUN1985 09:00:00)-Water Temperature (C)]]*OO[[#This Row],[34]]</f>
        <v>2.071378179675E-6</v>
      </c>
      <c r="AK201" s="10">
        <f>3/24000000*OO[[#This Row],[93 (30JUN1985 12:00:00)-Water Temperature (C)]]*OO[[#This Row],[35]]</f>
        <v>1.9026155517211251E-6</v>
      </c>
      <c r="AL201" s="10">
        <f>3/24000000*OO[[#This Row],[94 (30JUN1985 15:00:00)-Water Temperature (C)]]*OO[[#This Row],[36]]</f>
        <v>1.759462800966E-6</v>
      </c>
      <c r="AM201" s="10">
        <f>3/24000000*OO[[#This Row],[95 (30JUN1985 18:00:00)-Water Temperature (C)]]*OO[[#This Row],[37]]</f>
        <v>1.6362323404093747E-6</v>
      </c>
      <c r="AN201" s="10">
        <f>3/24000000*OO[[#This Row],[96 (30JUN1985 21:00:00)-Water Temperature (C)]]*OO[[#This Row],[38]]</f>
        <v>1.5134285133764998E-6</v>
      </c>
      <c r="AO201" s="10">
        <f>3/24000000*OO[[#This Row],[97 (01JUL1985 00:00:00)-Water Temperature (C)]]*OO[[#This Row],[39]]</f>
        <v>1.3957477192560001E-6</v>
      </c>
      <c r="AP201" s="10">
        <f>3/24000000*OO[[#This Row],[98 (01JUL1985 03:00:00)-Water Temperature (C)]]*OO[[#This Row],[40]]</f>
        <v>1.29935716271725E-6</v>
      </c>
      <c r="AQ201" s="10">
        <f>3/24000000*OO[[#This Row],[99 (01JUL1985 06:00:00)-Water Temperature (C)]]*OO[[#This Row],[41]]</f>
        <v>1.2133257023842499E-6</v>
      </c>
      <c r="AR201" s="10">
        <f>3/24000000*OO[[#This Row],[100 (01JUL1985 09:00:00)-Water Temperature (C)]]*OO[[#This Row],[42]]</f>
        <v>1.1472323562795E-6</v>
      </c>
      <c r="AS201" s="10">
        <f>3/24000000*OO[[#This Row],[101 (01JUL1985 12:00:00)-Water Temperature (C)]]*OO[[#This Row],[43]]</f>
        <v>1.08771497022375E-6</v>
      </c>
      <c r="AT201" s="10">
        <f>3/24000000*OO[[#This Row],[102 (01JUL1985 15:00:00)-Water Temperature (C)]]*OO[[#This Row],[44]]</f>
        <v>1.0243460882595E-6</v>
      </c>
      <c r="AU201" s="10">
        <f>3/24000000*OO[[#This Row],[103 (01JUL1985 18:00:00)-Water Temperature (C)]]*OO[[#This Row],[45]]</f>
        <v>9.6589168254312498E-7</v>
      </c>
      <c r="AV201" s="10">
        <f>3/24000000*OO[[#This Row],[104 (01JUL1985 21:00:00)-Water Temperature (C)]]*OO[[#This Row],[46]]</f>
        <v>9.0992485523887496E-7</v>
      </c>
      <c r="AW201" s="10">
        <f>3/24000000*OO[[#This Row],[105 (02JUL1985 00:00:00)-Water Temperature (C)]]*OO[[#This Row],[47]]</f>
        <v>8.6684287168799995E-7</v>
      </c>
      <c r="AX201" s="10">
        <f>3/24000000*OO[[#This Row],[106 (02JUL1985 03:00:00)-Water Temperature (C)]]*OO[[#This Row],[48]]</f>
        <v>8.3584589830324992E-7</v>
      </c>
      <c r="AY201" s="10">
        <f>3/24000000*OO[[#This Row],[107 (02JUL1985 06:00:00)-Water Temperature (C)]]*OO[[#This Row],[49]]</f>
        <v>8.0494177173037483E-7</v>
      </c>
      <c r="AZ201" s="10">
        <f>3/24000000*OO[[#This Row],[108 (02JUL1985 09:00:00)-Water Temperature (C)]]*OO[[#This Row],[50]]</f>
        <v>7.6879067767574998E-7</v>
      </c>
      <c r="BA201" s="10">
        <f>3/24000000*OO[[#This Row],[109 (02JUL1985 12:00:00)-Water Temperature (C)]]*OO[[#This Row],[51]]</f>
        <v>7.3695279275749993E-7</v>
      </c>
      <c r="BB201" s="10">
        <f>3/24000000*OO[[#This Row],[110 (02JUL1985 15:00:00)-Water Temperature (C)]]*OO[[#This Row],[52]]</f>
        <v>7.107241067887499E-7</v>
      </c>
      <c r="BC201" s="10">
        <f>3/24000000*OO[[#This Row],[111 (02JUL1985 18:00:00)-Water Temperature (C)]]*OO[[#This Row],[53]]</f>
        <v>6.9088495398337494E-7</v>
      </c>
      <c r="BD201" s="10">
        <f>3/24000000*OO[[#This Row],[112 (02JUL1985 21:00:00)-Water Temperature (C)]]*OO[[#This Row],[54]]</f>
        <v>6.6837725727962496E-7</v>
      </c>
      <c r="BE201" s="10">
        <f>3/24000000*OO[[#This Row],[113 (03JUL1985 00:00:00)-Water Temperature (C)]]*OO[[#This Row],[55]]</f>
        <v>6.4330625323387487E-7</v>
      </c>
      <c r="BF201" s="10">
        <f>3/24000000*OO[[#This Row],[114 (03JUL1985 03:00:00)-Water Temperature (C)]]*OO[[#This Row],[56]]</f>
        <v>6.1910811664312494E-7</v>
      </c>
      <c r="BG201" s="10">
        <f>3/24000000*OO[[#This Row],[115 (03JUL1985 06:00:00)-Water Temperature (C)]]*OO[[#This Row],[57]]</f>
        <v>5.9493110606099991E-7</v>
      </c>
      <c r="BH201" s="10">
        <f>3/24000000*OO[[#This Row],[116 (03JUL1985 09:00:00)-Water Temperature (C)]]*OO[[#This Row],[58]]</f>
        <v>5.7752576234324998E-7</v>
      </c>
      <c r="BI201" s="10">
        <f>3/24000000*OO[[#This Row],[117 (03JUL1985 12:00:00)-Water Temperature (C)]]*OO[[#This Row],[59]]</f>
        <v>5.62989408393125E-7</v>
      </c>
      <c r="BJ201" s="10">
        <f>3/24000000*OO[[#This Row],[118 (03JUL1985 15:00:00)-Water Temperature (C)]]*OO[[#This Row],[60]]</f>
        <v>5.48425714863125E-7</v>
      </c>
      <c r="BK201" s="10">
        <f>3/24000000*OO[[#This Row],[119 (03JUL1985 18:00:00)-Water Temperature (C)]]*OO[[#This Row],[61]]</f>
        <v>5.3372171716462506E-7</v>
      </c>
      <c r="BL201" s="10">
        <f>3/24000000*OO[[#This Row],[120 (03JUL1985 21:00:00)-Water Temperature (C)]]*OO[[#This Row],[62]]</f>
        <v>5.1511496815987496E-7</v>
      </c>
      <c r="BM201" s="10">
        <f>3/24000000*OO[[#This Row],[121 (04JUL1985 00:00:00)-Water Temperature (C)]]*OO[[#This Row],[63]]</f>
        <v>4.9655525859075005E-7</v>
      </c>
      <c r="BN201" s="10">
        <f>3/24000000*OO[[#This Row],[122 (04JUL1985 03:00:00)-Water Temperature (C)]]*OO[[#This Row],[64]]</f>
        <v>4.8012081798137501E-7</v>
      </c>
      <c r="BO201" s="10">
        <f>3/24000000*OO[[#This Row],[123 (04JUL1985 06:00:00)-Water Temperature (C)]]*OO[[#This Row],[65]]</f>
        <v>4.6520226693087489E-7</v>
      </c>
      <c r="BP201" s="10">
        <f>3/24000000*OO[[#This Row],[124 (04JUL1985 09:00:00)-Water Temperature (C)]]*OO[[#This Row],[66]]</f>
        <v>4.5760644687749999E-7</v>
      </c>
      <c r="BQ201" s="10">
        <f>3/24000000*OO[[#This Row],[125 (04JUL1985 12:00:00)-Water Temperature (C)]]*OO[[#This Row],[67]]</f>
        <v>4.5153421331462494E-7</v>
      </c>
      <c r="BR201" s="10">
        <f>3/24000000*OO[[#This Row],[126 (04JUL1985 15:00:00)-Water Temperature (C)]]*OO[[#This Row],[68]]</f>
        <v>4.4110956194375003E-7</v>
      </c>
      <c r="BS201" s="10">
        <f>3/24000000*OO[[#This Row],[127 (04JUL1985 18:00:00)-Water Temperature (C)]]*OO[[#This Row],[69]]</f>
        <v>4.2839797866749994E-7</v>
      </c>
      <c r="BT201" s="10">
        <f>3/24000000*OO[[#This Row],[128 (04JUL1985 21:00:00)-Water Temperature (C)]]*OO[[#This Row],[70]]</f>
        <v>4.1256862181550005E-7</v>
      </c>
      <c r="BU201" s="10">
        <f>3/24000000*OO[[#This Row],[129 (05JUL1985 00:00:00)-Water Temperature (C)]]*OO[[#This Row],[71]]</f>
        <v>3.9772065927599997E-7</v>
      </c>
      <c r="BV201" s="10">
        <f>3/24000000*OO[[#This Row],[130 (05JUL1985 03:00:00)-Water Temperature (C)]]*OO[[#This Row],[72]]</f>
        <v>3.8529530427862498E-7</v>
      </c>
      <c r="BW201" s="10">
        <f>3/24000000*OO[[#This Row],[131 (05JUL1985 06:00:00)-Water Temperature (C)]]*OO[[#This Row],[73]]</f>
        <v>3.7329583854899994E-7</v>
      </c>
      <c r="BX201" s="10">
        <f>3/24000000*OO[[#This Row],[132 (05JUL1985 09:00:00)-Water Temperature (C)]]*OO[[#This Row],[74]]</f>
        <v>3.66692349321375E-7</v>
      </c>
      <c r="BY201" s="10">
        <f>3/24000000*OO[[#This Row],[133 (05JUL1985 12:00:00)-Water Temperature (C)]]*OO[[#This Row],[75]]</f>
        <v>3.6064178786212496E-7</v>
      </c>
      <c r="BZ201" s="10">
        <f>3/24000000*OO[[#This Row],[134 (05JUL1985 15:00:00)-Water Temperature (C)]]*OO[[#This Row],[76]]</f>
        <v>3.546447293385E-7</v>
      </c>
      <c r="CA201" s="10">
        <f>3/24000000*OO[[#This Row],[135 (05JUL1985 18:00:00)-Water Temperature (C)]]*OO[[#This Row],[77]]</f>
        <v>3.4895979552249997E-7</v>
      </c>
      <c r="CB201" s="10">
        <f>3/24000000*OO[[#This Row],[136 (05JUL1985 21:00:00)-Water Temperature (C)]]*OO[[#This Row],[78]]</f>
        <v>3.3997598875537499E-7</v>
      </c>
      <c r="CC201" s="10">
        <f>3/24000000*OO[[#This Row],[137 (06JUL1985 00:00:00)-Water Temperature (C)]]*OO[[#This Row],[79]]</f>
        <v>3.2891347412437493E-7</v>
      </c>
      <c r="CD201" s="10">
        <f>3/24000000*OO[[#This Row],[138 (06JUL1985 03:00:00)-Water Temperature (C)]]*OO[[#This Row],[80]]</f>
        <v>3.1867274901575E-7</v>
      </c>
      <c r="CE201" s="10">
        <f>3/24000000*OO[[#This Row],[139 (06JUL1985 06:00:00)-Water Temperature (C)]]*OO[[#This Row],[81]]</f>
        <v>3.0918217973424996E-7</v>
      </c>
      <c r="CF201" s="10">
        <f>3/24000000*OO[[#This Row],[140 (06JUL1985 09:00:00)-Water Temperature (C)]]*OO[[#This Row],[82]]</f>
        <v>3.0436548223949993E-7</v>
      </c>
      <c r="CG201" s="10">
        <f>3/24000000*OO[[#This Row],[141 (06JUL1985 12:00:00)-Water Temperature (C)]]*OO[[#This Row],[83]]</f>
        <v>3.0005489319244997E-7</v>
      </c>
      <c r="CH201" s="10">
        <f>3/24000000*OO[[#This Row],[142 (06JUL1985 15:00:00)-Water Temperature (C)]]*OO[[#This Row],[84]]</f>
        <v>2.9543084716968748E-7</v>
      </c>
      <c r="CI201" s="10">
        <f>3/24000000*OO[[#This Row],[143 (06JUL1985 18:00:00)-Water Temperature (C)]]*OO[[#This Row],[85]]</f>
        <v>2.9062555513354996E-7</v>
      </c>
      <c r="CJ201" s="10">
        <f>3/24000000*OO[[#This Row],[144 (06JUL1985 21:00:00)-Water Temperature (C)]]*OO[[#This Row],[86]]</f>
        <v>2.8359388140812499E-7</v>
      </c>
      <c r="CK201" s="10">
        <f>3/24000000*OO[[#This Row],[145 (07JUL1985 00:00:00)-Water Temperature (C)]]*OO[[#This Row],[87]]</f>
        <v>2.7521660885175E-7</v>
      </c>
      <c r="CL201" s="10">
        <f>3/24000000*OO[[#This Row],[146 (07JUL1985 03:00:00)-Water Temperature (C)]]*OO[[#This Row],[88]]</f>
        <v>2.6755242504401251E-7</v>
      </c>
      <c r="CM201" s="10">
        <f>3/24000000*OO[[#This Row],[147 (07JUL1985 06:00:00)-Water Temperature (C)]]*OO[[#This Row],[89]]</f>
        <v>2.5849372666140001E-7</v>
      </c>
      <c r="CN201" s="10">
        <f>3/24000000*OO[[#This Row],[148 (07JUL1985 09:00:00)-Water Temperature (C)]]*OO[[#This Row],[90]]</f>
        <v>2.4864314739579998E-7</v>
      </c>
      <c r="CO201" s="10">
        <f>3/24000000*OO[[#This Row],[149 (07JUL1985 12:00:00)-Water Temperature (C)]]*OO[[#This Row],[91]]</f>
        <v>2.396788842735375E-7</v>
      </c>
      <c r="CP201" s="10">
        <f>3/24000000*OO[[#This Row],[150 (07JUL1985 15:00:00)-Water Temperature (C)]]*OO[[#This Row],[92]]</f>
        <v>2.3239460729198749E-7</v>
      </c>
      <c r="CQ201" s="10">
        <f>3/24000000*OO[[#This Row],[151 (07JUL1985 18:00:00)-Water Temperature (C)]]*OO[[#This Row],[93]]</f>
        <v>2.2414496530442502E-7</v>
      </c>
      <c r="CR201" s="10">
        <f>3/24000000*OO[[#This Row],[152 (07JUL1985 21:00:00)-Water Temperature (C)]]*OO[[#This Row],[94]]</f>
        <v>2.1568834637805E-7</v>
      </c>
      <c r="CS201" s="10">
        <f>3/24000000*OO[[#This Row],[153 (08JUL1985 00:00:00)-Water Temperature (C)]]*OO[[#This Row],[95]]</f>
        <v>2.0846268865908752E-7</v>
      </c>
      <c r="CT201" s="10">
        <f>3/24000000*OO[[#This Row],[154 (08JUL1985 03:00:00)-Water Temperature (C)]]*OO[[#This Row],[96]]</f>
        <v>2.0181142176159996E-7</v>
      </c>
      <c r="CU201" s="10">
        <f>3/24000000*OO[[#This Row],[155 (08JUL1985 06:00:00)-Water Temperature (C)]]*OO[[#This Row],[97]]</f>
        <v>1.9528861010512498E-7</v>
      </c>
      <c r="CV201" s="10">
        <f>3/24000000*OO[[#This Row],[156 (08JUL1985 09:00:00)-Water Temperature (C)]]*OO[[#This Row],[98]]</f>
        <v>1.9061255297968747E-7</v>
      </c>
      <c r="CW201" s="10">
        <f>3/24000000*OO[[#This Row],[157 (08JUL1985 12:00:00)-Water Temperature (C)]]*OO[[#This Row],[99]]</f>
        <v>1.8663360861678748E-7</v>
      </c>
    </row>
    <row r="202" spans="1:101" x14ac:dyDescent="0.35">
      <c r="A202" t="s">
        <v>208</v>
      </c>
      <c r="B202">
        <v>838.42250000000001</v>
      </c>
      <c r="C202" s="10">
        <f>3/24*OO[[#This Row],[59 (26JUN1985 06:00:00)-Water Temperature (C)]]*OO[[#This Row],[1]]/SUM(OO[1])</f>
        <v>0</v>
      </c>
      <c r="D202" s="10">
        <f>3/24*OO[[#This Row],[60 (26JUN1985 09:00:00)-Water Temperature (C)]]*OO[[#This Row],[2]]/SUM(OO[2])</f>
        <v>0</v>
      </c>
      <c r="E202" s="10">
        <f>3/24*OO[[#This Row],[61 (26JUN1985 12:00:00)-Water Temperature (C)]]*OO[[#This Row],[3]]/SUM(OO[3])</f>
        <v>0</v>
      </c>
      <c r="F202" s="10">
        <f>3/24*OO[[#This Row],[62 (26JUN1985 15:00:00)-Water Temperature (C)]]*OO[[#This Row],[4]]/SUM(OO[4])</f>
        <v>0</v>
      </c>
      <c r="G202" s="10">
        <f>3/24*OO[[#This Row],[63 (26JUN1985 18:00:00)-Water Temperature (C)]]*OO[[#This Row],[5]]/SUM(OO[5])</f>
        <v>0</v>
      </c>
      <c r="H202" s="10">
        <f>3/24*OO[[#This Row],[64 (26JUN1985 21:00:00)-Water Temperature (C)]]*OO[[#This Row],[6]]/SUM(OO[6])</f>
        <v>0</v>
      </c>
      <c r="I202" s="10">
        <f>3/24*OO[[#This Row],[65 (27JUN1985 00:00:00)-Water Temperature (C)]]*OO[[#This Row],[7]]/SUM(OO[7])</f>
        <v>0</v>
      </c>
      <c r="J202" s="10">
        <f>3/24*OO[[#This Row],[66 (27JUN1985 03:00:00)-Water Temperature (C)]]*OO[[#This Row],[8]]/SUM(OO[8])</f>
        <v>3.4940119000481336E-32</v>
      </c>
      <c r="K202" s="10">
        <f>3/24*OO[[#This Row],[67 (27JUN1985 06:00:00)-Water Temperature (C)]]*OO[[#This Row],[9]]/SUM(OO[9])</f>
        <v>5.5885949239401729E-20</v>
      </c>
      <c r="L202" s="10">
        <f>3/24*OO[[#This Row],[68 (27JUN1985 09:00:00)-Water Temperature (C)]]*OO[[#This Row],[10]]/SUM(OO[10])</f>
        <v>1.2149987757630378E-9</v>
      </c>
      <c r="M202" s="10">
        <f>3/24*OO[[#This Row],[69 (27JUN1985 12:00:00)-Water Temperature (C)]]*OO[[#This Row],[11]]/SUM(OO[11])</f>
        <v>4.2994796368648506E-6</v>
      </c>
      <c r="N202" s="10">
        <f>3/24*OO[[#This Row],[70 (27JUN1985 15:00:00)-Water Temperature (C)]]*OO[[#This Row],[12]]/SUM(OO[12])</f>
        <v>5.7374258626753172E-4</v>
      </c>
      <c r="O202" s="10">
        <f>3/24*OO[[#This Row],[71 (27JUN1985 18:00:00)-Water Temperature (C)]]*OO[[#This Row],[13]]/SUM(OO[13])</f>
        <v>1.0566474743133021E-2</v>
      </c>
      <c r="P202" s="10">
        <f>3/24*OO[[#This Row],[72 (27JUN1985 21:00:00)-Water Temperature (C)]]*OO[[#This Row],[14]]/SUM(OO[14])</f>
        <v>4.5167800655346396E-2</v>
      </c>
      <c r="Q202" s="10">
        <f>3/24*OO[[#This Row],[73 (28JUN1985 00:00:00)-Water Temperature (C)]]*OO[[#This Row],[15]]/SUM(OO[15])</f>
        <v>6.1530115355211704E-2</v>
      </c>
      <c r="R202" s="10">
        <f>3/24*OO[[#This Row],[74 (28JUN1985 03:00:00)-Water Temperature (C)]]*OO[[#This Row],[16]]/SUM(OO[16])</f>
        <v>3.3654454784569916E-2</v>
      </c>
      <c r="S202" s="10">
        <f>3/24*OO[[#This Row],[75 (28JUN1985 06:00:00)-Water Temperature (C)]]*OO[[#This Row],[17]]/SUM(OO[17])</f>
        <v>8.6791625564709585E-3</v>
      </c>
      <c r="T202" s="10">
        <f>3/24*OO[[#This Row],[76 (28JUN1985 09:00:00)-Water Temperature (C)]]*OO[[#This Row],[18]]/SUM(OO[18])</f>
        <v>1.2203275700099802E-3</v>
      </c>
      <c r="U202" s="10">
        <f>3/24*OO[[#This Row],[77 (28JUN1985 12:00:00)-Water Temperature (C)]]*OO[[#This Row],[19]]/SUM(OO[19])</f>
        <v>1.1283628305933938E-4</v>
      </c>
      <c r="V202" s="10">
        <f>3/24000000*OO[[#This Row],[78 (28JUN1985 15:00:00)-Water Temperature (C)]]*OO[[#This Row],[20]]</f>
        <v>1.6102427318595001E-5</v>
      </c>
      <c r="W202" s="10">
        <f>3/24000000*OO[[#This Row],[79 (28JUN1985 18:00:00)-Water Temperature (C)]]*OO[[#This Row],[21]]</f>
        <v>9.2486623748400002E-6</v>
      </c>
      <c r="X202" s="10">
        <f>3/24000000*OO[[#This Row],[80 (28JUN1985 21:00:00)-Water Temperature (C)]]*OO[[#This Row],[22]]</f>
        <v>7.6136742802249986E-6</v>
      </c>
      <c r="Y202" s="10">
        <f>3/24000000*OO[[#This Row],[81 (29JUN1985 00:00:00)-Water Temperature (C)]]*OO[[#This Row],[23]]</f>
        <v>6.3638661633100009E-6</v>
      </c>
      <c r="Z202" s="10">
        <f>3/24000000*OO[[#This Row],[82 (29JUN1985 03:00:00)-Water Temperature (C)]]*OO[[#This Row],[24]]</f>
        <v>5.3428545117600003E-6</v>
      </c>
      <c r="AA202" s="10">
        <f>3/24000000*OO[[#This Row],[83 (29JUN1985 06:00:00)-Water Temperature (C)]]*OO[[#This Row],[25]]</f>
        <v>4.5101364661850006E-6</v>
      </c>
      <c r="AB202" s="10">
        <f>3/24000000*OO[[#This Row],[84 (29JUN1985 09:00:00)-Water Temperature (C)]]*OO[[#This Row],[26]]</f>
        <v>3.8732582073412496E-6</v>
      </c>
      <c r="AC202" s="10">
        <f>3/24000000*OO[[#This Row],[85 (29JUN1985 12:00:00)-Water Temperature (C)]]*OO[[#This Row],[27]]</f>
        <v>3.3607672310625003E-6</v>
      </c>
      <c r="AD202" s="10">
        <f>3/24000000*OO[[#This Row],[86 (29JUN1985 15:00:00)-Water Temperature (C)]]*OO[[#This Row],[28]]</f>
        <v>2.9324537266162503E-6</v>
      </c>
      <c r="AE202" s="10">
        <f>3/24000000*OO[[#This Row],[88 (29JUN1985 21:00:00)-Water Temperature (C)]]*OO[[#This Row],[30]]</f>
        <v>2.2492212384675001E-6</v>
      </c>
      <c r="AF202" s="10">
        <f>3/24000000*OO[[#This Row],[88 (29JUN1985 21:00:00)-Water Temperature (C)]]*OO[[#This Row],[30]]</f>
        <v>2.2492212384675001E-6</v>
      </c>
      <c r="AG202" s="10">
        <f>3/24000000*OO[[#This Row],[89 (30JUN1985 00:00:00)-Water Temperature (C)]]*OO[[#This Row],[31]]</f>
        <v>1.9699079721011248E-6</v>
      </c>
      <c r="AH202" s="10">
        <f>3/24000000*OO[[#This Row],[90 (30JUN1985 03:00:00)-Water Temperature (C)]]*OO[[#This Row],[32]]</f>
        <v>1.74228941239375E-6</v>
      </c>
      <c r="AI202" s="10">
        <f>3/24000000*OO[[#This Row],[91 (30JUN1985 06:00:00)-Water Temperature (C)]]*OO[[#This Row],[33]]</f>
        <v>1.5506960968998749E-6</v>
      </c>
      <c r="AJ202" s="10">
        <f>3/24000000*OO[[#This Row],[92 (30JUN1985 09:00:00)-Water Temperature (C)]]*OO[[#This Row],[34]]</f>
        <v>1.4033306967375001E-6</v>
      </c>
      <c r="AK202" s="10">
        <f>3/24000000*OO[[#This Row],[93 (30JUN1985 12:00:00)-Water Temperature (C)]]*OO[[#This Row],[35]]</f>
        <v>1.288710625311375E-6</v>
      </c>
      <c r="AL202" s="10">
        <f>3/24000000*OO[[#This Row],[94 (30JUN1985 15:00:00)-Water Temperature (C)]]*OO[[#This Row],[36]]</f>
        <v>1.1912921113139998E-6</v>
      </c>
      <c r="AM202" s="10">
        <f>3/24000000*OO[[#This Row],[95 (30JUN1985 18:00:00)-Water Temperature (C)]]*OO[[#This Row],[37]]</f>
        <v>1.1071466473919999E-6</v>
      </c>
      <c r="AN202" s="10">
        <f>3/24000000*OO[[#This Row],[96 (30JUN1985 21:00:00)-Water Temperature (C)]]*OO[[#This Row],[38]]</f>
        <v>1.0236693315227501E-6</v>
      </c>
      <c r="AO202" s="10">
        <f>3/24000000*OO[[#This Row],[97 (01JUL1985 00:00:00)-Water Temperature (C)]]*OO[[#This Row],[39]]</f>
        <v>9.4364131609449977E-7</v>
      </c>
      <c r="AP202" s="10">
        <f>3/24000000*OO[[#This Row],[98 (01JUL1985 03:00:00)-Water Temperature (C)]]*OO[[#This Row],[40]]</f>
        <v>8.7812186109312503E-7</v>
      </c>
      <c r="AQ202" s="10">
        <f>3/24000000*OO[[#This Row],[99 (01JUL1985 06:00:00)-Water Temperature (C)]]*OO[[#This Row],[41]]</f>
        <v>8.2016696188074984E-7</v>
      </c>
      <c r="AR202" s="10">
        <f>3/24000000*OO[[#This Row],[100 (01JUL1985 09:00:00)-Water Temperature (C)]]*OO[[#This Row],[42]]</f>
        <v>7.7563775378237498E-7</v>
      </c>
      <c r="AS202" s="10">
        <f>3/24000000*OO[[#This Row],[101 (01JUL1985 12:00:00)-Water Temperature (C)]]*OO[[#This Row],[43]]</f>
        <v>7.3539602816062516E-7</v>
      </c>
      <c r="AT202" s="10">
        <f>3/24000000*OO[[#This Row],[102 (01JUL1985 15:00:00)-Water Temperature (C)]]*OO[[#This Row],[44]]</f>
        <v>6.9248739238287503E-7</v>
      </c>
      <c r="AU202" s="10">
        <f>3/24000000*OO[[#This Row],[103 (01JUL1985 18:00:00)-Water Temperature (C)]]*OO[[#This Row],[45]]</f>
        <v>6.5282311012E-7</v>
      </c>
      <c r="AV202" s="10">
        <f>3/24000000*OO[[#This Row],[104 (01JUL1985 21:00:00)-Water Temperature (C)]]*OO[[#This Row],[46]]</f>
        <v>6.1468932229750003E-7</v>
      </c>
      <c r="AW202" s="10">
        <f>3/24000000*OO[[#This Row],[105 (02JUL1985 00:00:00)-Water Temperature (C)]]*OO[[#This Row],[47]]</f>
        <v>5.8519394160512496E-7</v>
      </c>
      <c r="AX202" s="10">
        <f>3/24000000*OO[[#This Row],[106 (02JUL1985 03:00:00)-Water Temperature (C)]]*OO[[#This Row],[48]]</f>
        <v>5.6401985843774997E-7</v>
      </c>
      <c r="AY202" s="10">
        <f>3/24000000*OO[[#This Row],[107 (02JUL1985 06:00:00)-Water Temperature (C)]]*OO[[#This Row],[49]]</f>
        <v>5.4336183631200004E-7</v>
      </c>
      <c r="AZ202" s="10">
        <f>3/24000000*OO[[#This Row],[108 (02JUL1985 09:00:00)-Water Temperature (C)]]*OO[[#This Row],[50]]</f>
        <v>5.1918525771299997E-7</v>
      </c>
      <c r="BA202" s="10">
        <f>3/24000000*OO[[#This Row],[109 (02JUL1985 12:00:00)-Water Temperature (C)]]*OO[[#This Row],[51]]</f>
        <v>4.9790691011875E-7</v>
      </c>
      <c r="BB202" s="10">
        <f>3/24000000*OO[[#This Row],[110 (02JUL1985 15:00:00)-Water Temperature (C)]]*OO[[#This Row],[52]]</f>
        <v>4.8011799925199996E-7</v>
      </c>
      <c r="BC202" s="10">
        <f>3/24000000*OO[[#This Row],[111 (02JUL1985 18:00:00)-Water Temperature (C)]]*OO[[#This Row],[53]]</f>
        <v>4.6644917978950002E-7</v>
      </c>
      <c r="BD202" s="10">
        <f>3/24000000*OO[[#This Row],[112 (02JUL1985 21:00:00)-Water Temperature (C)]]*OO[[#This Row],[54]]</f>
        <v>4.5098859549975E-7</v>
      </c>
      <c r="BE202" s="10">
        <f>3/24000000*OO[[#This Row],[113 (03JUL1985 00:00:00)-Water Temperature (C)]]*OO[[#This Row],[55]]</f>
        <v>4.3402833394962501E-7</v>
      </c>
      <c r="BF202" s="10">
        <f>3/24000000*OO[[#This Row],[114 (03JUL1985 03:00:00)-Water Temperature (C)]]*OO[[#This Row],[56]]</f>
        <v>4.1769201630624999E-7</v>
      </c>
      <c r="BG202" s="10">
        <f>3/24000000*OO[[#This Row],[115 (03JUL1985 06:00:00)-Water Temperature (C)]]*OO[[#This Row],[57]]</f>
        <v>4.0146465823449991E-7</v>
      </c>
      <c r="BH202" s="10">
        <f>3/24000000*OO[[#This Row],[116 (03JUL1985 09:00:00)-Water Temperature (C)]]*OO[[#This Row],[58]]</f>
        <v>3.8981786090187499E-7</v>
      </c>
      <c r="BI202" s="10">
        <f>3/24000000*OO[[#This Row],[117 (03JUL1985 12:00:00)-Water Temperature (C)]]*OO[[#This Row],[59]]</f>
        <v>3.7996361583749992E-7</v>
      </c>
      <c r="BJ202" s="10">
        <f>3/24000000*OO[[#This Row],[118 (03JUL1985 15:00:00)-Water Temperature (C)]]*OO[[#This Row],[60]]</f>
        <v>3.7018166557762501E-7</v>
      </c>
      <c r="BK202" s="10">
        <f>3/24000000*OO[[#This Row],[119 (03JUL1985 18:00:00)-Water Temperature (C)]]*OO[[#This Row],[61]]</f>
        <v>3.6016201737187497E-7</v>
      </c>
      <c r="BL202" s="10">
        <f>3/24000000*OO[[#This Row],[120 (03JUL1985 21:00:00)-Water Temperature (C)]]*OO[[#This Row],[62]]</f>
        <v>3.4758535957687497E-7</v>
      </c>
      <c r="BM202" s="10">
        <f>3/24000000*OO[[#This Row],[121 (04JUL1985 00:00:00)-Water Temperature (C)]]*OO[[#This Row],[63]]</f>
        <v>3.3502338191799999E-7</v>
      </c>
      <c r="BN202" s="10">
        <f>3/24000000*OO[[#This Row],[122 (04JUL1985 03:00:00)-Water Temperature (C)]]*OO[[#This Row],[64]]</f>
        <v>3.2393357093749998E-7</v>
      </c>
      <c r="BO202" s="10">
        <f>3/24000000*OO[[#This Row],[123 (04JUL1985 06:00:00)-Water Temperature (C)]]*OO[[#This Row],[65]]</f>
        <v>3.1381873594537501E-7</v>
      </c>
      <c r="BP202" s="10">
        <f>3/24000000*OO[[#This Row],[124 (04JUL1985 09:00:00)-Water Temperature (C)]]*OO[[#This Row],[66]]</f>
        <v>3.0880816719374999E-7</v>
      </c>
      <c r="BQ202" s="10">
        <f>3/24000000*OO[[#This Row],[125 (04JUL1985 12:00:00)-Water Temperature (C)]]*OO[[#This Row],[67]]</f>
        <v>3.0471078364812496E-7</v>
      </c>
      <c r="BR202" s="10">
        <f>3/24000000*OO[[#This Row],[126 (04JUL1985 15:00:00)-Water Temperature (C)]]*OO[[#This Row],[68]]</f>
        <v>2.9774364272999993E-7</v>
      </c>
      <c r="BS202" s="10">
        <f>3/24000000*OO[[#This Row],[127 (04JUL1985 18:00:00)-Water Temperature (C)]]*OO[[#This Row],[69]]</f>
        <v>2.8919547366589999E-7</v>
      </c>
      <c r="BT202" s="10">
        <f>3/24000000*OO[[#This Row],[128 (04JUL1985 21:00:00)-Water Temperature (C)]]*OO[[#This Row],[70]]</f>
        <v>2.7845127195799999E-7</v>
      </c>
      <c r="BU202" s="10">
        <f>3/24000000*OO[[#This Row],[129 (05JUL1985 00:00:00)-Water Temperature (C)]]*OO[[#This Row],[71]]</f>
        <v>2.6832969344379997E-7</v>
      </c>
      <c r="BV202" s="10">
        <f>3/24000000*OO[[#This Row],[130 (05JUL1985 03:00:00)-Water Temperature (C)]]*OO[[#This Row],[72]]</f>
        <v>2.59939656427325E-7</v>
      </c>
      <c r="BW202" s="10">
        <f>3/24000000*OO[[#This Row],[131 (05JUL1985 06:00:00)-Water Temperature (C)]]*OO[[#This Row],[73]]</f>
        <v>2.5182002355344997E-7</v>
      </c>
      <c r="BX202" s="10">
        <f>3/24000000*OO[[#This Row],[132 (05JUL1985 09:00:00)-Water Temperature (C)]]*OO[[#This Row],[74]]</f>
        <v>2.474535668958E-7</v>
      </c>
      <c r="BY202" s="10">
        <f>3/24000000*OO[[#This Row],[133 (05JUL1985 12:00:00)-Water Temperature (C)]]*OO[[#This Row],[75]]</f>
        <v>2.4341906251662496E-7</v>
      </c>
      <c r="BZ202" s="10">
        <f>3/24000000*OO[[#This Row],[134 (05JUL1985 15:00:00)-Water Temperature (C)]]*OO[[#This Row],[76]]</f>
        <v>2.3937337589462494E-7</v>
      </c>
      <c r="CA202" s="10">
        <f>3/24000000*OO[[#This Row],[135 (05JUL1985 18:00:00)-Water Temperature (C)]]*OO[[#This Row],[77]]</f>
        <v>2.3544391016568747E-7</v>
      </c>
      <c r="CB202" s="10">
        <f>3/24000000*OO[[#This Row],[136 (05JUL1985 21:00:00)-Water Temperature (C)]]*OO[[#This Row],[78]]</f>
        <v>2.293465140560625E-7</v>
      </c>
      <c r="CC202" s="10">
        <f>3/24000000*OO[[#This Row],[137 (06JUL1985 00:00:00)-Water Temperature (C)]]*OO[[#This Row],[79]]</f>
        <v>2.2188264668943751E-7</v>
      </c>
      <c r="CD202" s="10">
        <f>3/24000000*OO[[#This Row],[138 (06JUL1985 03:00:00)-Water Temperature (C)]]*OO[[#This Row],[80]]</f>
        <v>2.1498713689525001E-7</v>
      </c>
      <c r="CE202" s="10">
        <f>3/24000000*OO[[#This Row],[139 (06JUL1985 06:00:00)-Water Temperature (C)]]*OO[[#This Row],[81]]</f>
        <v>2.086169163694E-7</v>
      </c>
      <c r="CF202" s="10">
        <f>3/24000000*OO[[#This Row],[140 (06JUL1985 09:00:00)-Water Temperature (C)]]*OO[[#This Row],[82]]</f>
        <v>2.05445274021E-7</v>
      </c>
      <c r="CG202" s="10">
        <f>3/24000000*OO[[#This Row],[141 (06JUL1985 12:00:00)-Water Temperature (C)]]*OO[[#This Row],[83]]</f>
        <v>2.0254896302545E-7</v>
      </c>
      <c r="CH202" s="10">
        <f>3/24000000*OO[[#This Row],[142 (06JUL1985 15:00:00)-Water Temperature (C)]]*OO[[#This Row],[84]]</f>
        <v>1.9943534010224998E-7</v>
      </c>
      <c r="CI202" s="10">
        <f>3/24000000*OO[[#This Row],[143 (06JUL1985 18:00:00)-Water Temperature (C)]]*OO[[#This Row],[85]]</f>
        <v>1.961390828953375E-7</v>
      </c>
      <c r="CJ202" s="10">
        <f>3/24000000*OO[[#This Row],[144 (06JUL1985 21:00:00)-Water Temperature (C)]]*OO[[#This Row],[86]]</f>
        <v>1.913310226085625E-7</v>
      </c>
      <c r="CK202" s="10">
        <f>3/24000000*OO[[#This Row],[145 (07JUL1985 00:00:00)-Water Temperature (C)]]*OO[[#This Row],[87]]</f>
        <v>1.8564854215100001E-7</v>
      </c>
      <c r="CL202" s="10">
        <f>3/24000000*OO[[#This Row],[146 (07JUL1985 03:00:00)-Water Temperature (C)]]*OO[[#This Row],[88]]</f>
        <v>1.80510840644625E-7</v>
      </c>
      <c r="CM202" s="10">
        <f>3/24000000*OO[[#This Row],[147 (07JUL1985 06:00:00)-Water Temperature (C)]]*OO[[#This Row],[89]]</f>
        <v>1.7444391657455E-7</v>
      </c>
      <c r="CN202" s="10">
        <f>3/24000000*OO[[#This Row],[148 (07JUL1985 09:00:00)-Water Temperature (C)]]*OO[[#This Row],[90]]</f>
        <v>1.6790009438159997E-7</v>
      </c>
      <c r="CO202" s="10">
        <f>3/24000000*OO[[#This Row],[149 (07JUL1985 12:00:00)-Water Temperature (C)]]*OO[[#This Row],[91]]</f>
        <v>1.618984528597875E-7</v>
      </c>
      <c r="CP202" s="10">
        <f>3/24000000*OO[[#This Row],[150 (07JUL1985 15:00:00)-Water Temperature (C)]]*OO[[#This Row],[92]]</f>
        <v>1.5697537210668749E-7</v>
      </c>
      <c r="CQ202" s="10">
        <f>3/24000000*OO[[#This Row],[151 (07JUL1985 18:00:00)-Water Temperature (C)]]*OO[[#This Row],[93]]</f>
        <v>1.5135313113750001E-7</v>
      </c>
      <c r="CR202" s="10">
        <f>3/24000000*OO[[#This Row],[152 (07JUL1985 21:00:00)-Water Temperature (C)]]*OO[[#This Row],[94]]</f>
        <v>1.45579444758E-7</v>
      </c>
      <c r="CS202" s="10">
        <f>3/24000000*OO[[#This Row],[153 (08JUL1985 00:00:00)-Water Temperature (C)]]*OO[[#This Row],[95]]</f>
        <v>1.4065497798462499E-7</v>
      </c>
      <c r="CT202" s="10">
        <f>3/24000000*OO[[#This Row],[154 (08JUL1985 03:00:00)-Water Temperature (C)]]*OO[[#This Row],[96]]</f>
        <v>1.3617008821079999E-7</v>
      </c>
      <c r="CU202" s="10">
        <f>3/24000000*OO[[#This Row],[155 (08JUL1985 06:00:00)-Water Temperature (C)]]*OO[[#This Row],[97]]</f>
        <v>1.31779077329E-7</v>
      </c>
      <c r="CV202" s="10">
        <f>3/24000000*OO[[#This Row],[156 (08JUL1985 09:00:00)-Water Temperature (C)]]*OO[[#This Row],[98]]</f>
        <v>1.2869489514612501E-7</v>
      </c>
      <c r="CW202" s="10">
        <f>3/24000000*OO[[#This Row],[157 (08JUL1985 12:00:00)-Water Temperature (C)]]*OO[[#This Row],[99]]</f>
        <v>1.260237876661E-7</v>
      </c>
    </row>
    <row r="203" spans="1:101" x14ac:dyDescent="0.35">
      <c r="A203" t="s">
        <v>209</v>
      </c>
      <c r="B203">
        <v>325.43189999999998</v>
      </c>
      <c r="C203" s="10">
        <f>3/24*OO[[#This Row],[59 (26JUN1985 06:00:00)-Water Temperature (C)]]*OO[[#This Row],[1]]/SUM(OO[1])</f>
        <v>0</v>
      </c>
      <c r="D203" s="10">
        <f>3/24*OO[[#This Row],[60 (26JUN1985 09:00:00)-Water Temperature (C)]]*OO[[#This Row],[2]]/SUM(OO[2])</f>
        <v>0</v>
      </c>
      <c r="E203" s="10">
        <f>3/24*OO[[#This Row],[61 (26JUN1985 12:00:00)-Water Temperature (C)]]*OO[[#This Row],[3]]/SUM(OO[3])</f>
        <v>0</v>
      </c>
      <c r="F203" s="10">
        <f>3/24*OO[[#This Row],[62 (26JUN1985 15:00:00)-Water Temperature (C)]]*OO[[#This Row],[4]]/SUM(OO[4])</f>
        <v>0</v>
      </c>
      <c r="G203" s="10">
        <f>3/24*OO[[#This Row],[63 (26JUN1985 18:00:00)-Water Temperature (C)]]*OO[[#This Row],[5]]/SUM(OO[5])</f>
        <v>0</v>
      </c>
      <c r="H203" s="10">
        <f>3/24*OO[[#This Row],[64 (26JUN1985 21:00:00)-Water Temperature (C)]]*OO[[#This Row],[6]]/SUM(OO[6])</f>
        <v>0</v>
      </c>
      <c r="I203" s="10">
        <f>3/24*OO[[#This Row],[65 (27JUN1985 00:00:00)-Water Temperature (C)]]*OO[[#This Row],[7]]/SUM(OO[7])</f>
        <v>0</v>
      </c>
      <c r="J203" s="10">
        <f>3/24*OO[[#This Row],[66 (27JUN1985 03:00:00)-Water Temperature (C)]]*OO[[#This Row],[8]]/SUM(OO[8])</f>
        <v>6.5251984030311605E-33</v>
      </c>
      <c r="K203" s="10">
        <f>3/24*OO[[#This Row],[67 (27JUN1985 06:00:00)-Water Temperature (C)]]*OO[[#This Row],[9]]/SUM(OO[9])</f>
        <v>8.805650555153149E-21</v>
      </c>
      <c r="L203" s="10">
        <f>3/24*OO[[#This Row],[68 (27JUN1985 09:00:00)-Water Temperature (C)]]*OO[[#This Row],[10]]/SUM(OO[10])</f>
        <v>6.926587523643326E-10</v>
      </c>
      <c r="M203" s="10">
        <f>3/24*OO[[#This Row],[69 (27JUN1985 12:00:00)-Water Temperature (C)]]*OO[[#This Row],[11]]/SUM(OO[11])</f>
        <v>3.2037609210900673E-6</v>
      </c>
      <c r="N203" s="10">
        <f>3/24*OO[[#This Row],[70 (27JUN1985 15:00:00)-Water Temperature (C)]]*OO[[#This Row],[12]]/SUM(OO[12])</f>
        <v>4.9160713527522724E-4</v>
      </c>
      <c r="O203" s="10">
        <f>3/24*OO[[#This Row],[71 (27JUN1985 18:00:00)-Water Temperature (C)]]*OO[[#This Row],[13]]/SUM(OO[13])</f>
        <v>1.0045150299816919E-2</v>
      </c>
      <c r="P203" s="10">
        <f>3/24*OO[[#This Row],[72 (27JUN1985 21:00:00)-Water Temperature (C)]]*OO[[#This Row],[14]]/SUM(OO[14])</f>
        <v>4.6721645136405032E-2</v>
      </c>
      <c r="Q203" s="10">
        <f>3/24*OO[[#This Row],[73 (28JUN1985 00:00:00)-Water Temperature (C)]]*OO[[#This Row],[15]]/SUM(OO[15])</f>
        <v>6.8310850194078801E-2</v>
      </c>
      <c r="R203" s="10">
        <f>3/24*OO[[#This Row],[74 (28JUN1985 03:00:00)-Water Temperature (C)]]*OO[[#This Row],[16]]/SUM(OO[16])</f>
        <v>3.9711523014567353E-2</v>
      </c>
      <c r="S203" s="10">
        <f>3/24*OO[[#This Row],[75 (28JUN1985 06:00:00)-Water Temperature (C)]]*OO[[#This Row],[17]]/SUM(OO[17])</f>
        <v>1.0794753681382436E-2</v>
      </c>
      <c r="T203" s="10">
        <f>3/24*OO[[#This Row],[76 (28JUN1985 09:00:00)-Water Temperature (C)]]*OO[[#This Row],[18]]/SUM(OO[18])</f>
        <v>1.5867329923028135E-3</v>
      </c>
      <c r="U203" s="10">
        <f>3/24*OO[[#This Row],[77 (28JUN1985 12:00:00)-Water Temperature (C)]]*OO[[#This Row],[19]]/SUM(OO[19])</f>
        <v>1.4985076601321538E-4</v>
      </c>
      <c r="V203" s="10">
        <f>3/24000000*OO[[#This Row],[78 (28JUN1985 15:00:00)-Water Temperature (C)]]*OO[[#This Row],[20]]</f>
        <v>1.9503535343804998E-5</v>
      </c>
      <c r="W203" s="10">
        <f>3/24000000*OO[[#This Row],[79 (28JUN1985 18:00:00)-Water Temperature (C)]]*OO[[#This Row],[21]]</f>
        <v>1.0382394526712501E-5</v>
      </c>
      <c r="X203" s="10">
        <f>3/24000000*OO[[#This Row],[80 (28JUN1985 21:00:00)-Water Temperature (C)]]*OO[[#This Row],[22]]</f>
        <v>8.4923007349124988E-6</v>
      </c>
      <c r="Y203" s="10">
        <f>3/24000000*OO[[#This Row],[81 (29JUN1985 00:00:00)-Water Temperature (C)]]*OO[[#This Row],[23]]</f>
        <v>7.0944291466800004E-6</v>
      </c>
      <c r="Z203" s="10">
        <f>3/24000000*OO[[#This Row],[82 (29JUN1985 03:00:00)-Water Temperature (C)]]*OO[[#This Row],[24]]</f>
        <v>5.9545847506437506E-6</v>
      </c>
      <c r="AA203" s="10">
        <f>3/24000000*OO[[#This Row],[83 (29JUN1985 06:00:00)-Water Temperature (C)]]*OO[[#This Row],[25]]</f>
        <v>5.0266883041499998E-6</v>
      </c>
      <c r="AB203" s="10">
        <f>3/24000000*OO[[#This Row],[84 (29JUN1985 09:00:00)-Water Temperature (C)]]*OO[[#This Row],[26]]</f>
        <v>4.3174571352699992E-6</v>
      </c>
      <c r="AC203" s="10">
        <f>3/24000000*OO[[#This Row],[85 (29JUN1985 12:00:00)-Water Temperature (C)]]*OO[[#This Row],[27]]</f>
        <v>3.7443021626725004E-6</v>
      </c>
      <c r="AD203" s="10">
        <f>3/24000000*OO[[#This Row],[86 (29JUN1985 15:00:00)-Water Temperature (C)]]*OO[[#This Row],[28]]</f>
        <v>3.2656338172999999E-6</v>
      </c>
      <c r="AE203" s="10">
        <f>3/24000000*OO[[#This Row],[88 (29JUN1985 21:00:00)-Water Temperature (C)]]*OO[[#This Row],[30]]</f>
        <v>2.5000630106182501E-6</v>
      </c>
      <c r="AF203" s="10">
        <f>3/24000000*OO[[#This Row],[88 (29JUN1985 21:00:00)-Water Temperature (C)]]*OO[[#This Row],[30]]</f>
        <v>2.5000630106182501E-6</v>
      </c>
      <c r="AG203" s="10">
        <f>3/24000000*OO[[#This Row],[89 (30JUN1985 00:00:00)-Water Temperature (C)]]*OO[[#This Row],[31]]</f>
        <v>2.1882531111918751E-6</v>
      </c>
      <c r="AH203" s="10">
        <f>3/24000000*OO[[#This Row],[90 (30JUN1985 03:00:00)-Water Temperature (C)]]*OO[[#This Row],[32]]</f>
        <v>1.934279962736625E-6</v>
      </c>
      <c r="AI203" s="10">
        <f>3/24000000*OO[[#This Row],[91 (30JUN1985 06:00:00)-Water Temperature (C)]]*OO[[#This Row],[33]]</f>
        <v>1.7213378615899999E-6</v>
      </c>
      <c r="AJ203" s="10">
        <f>3/24000000*OO[[#This Row],[92 (30JUN1985 09:00:00)-Water Temperature (C)]]*OO[[#This Row],[34]]</f>
        <v>1.5574960778081249E-6</v>
      </c>
      <c r="AK203" s="10">
        <f>3/24000000*OO[[#This Row],[93 (30JUN1985 12:00:00)-Water Temperature (C)]]*OO[[#This Row],[35]]</f>
        <v>1.4298717221214999E-6</v>
      </c>
      <c r="AL203" s="10">
        <f>3/24000000*OO[[#This Row],[94 (30JUN1985 15:00:00)-Water Temperature (C)]]*OO[[#This Row],[36]]</f>
        <v>1.3211634027954998E-6</v>
      </c>
      <c r="AM203" s="10">
        <f>3/24000000*OO[[#This Row],[95 (30JUN1985 18:00:00)-Water Temperature (C)]]*OO[[#This Row],[37]]</f>
        <v>1.2267694967325001E-6</v>
      </c>
      <c r="AN203" s="10">
        <f>3/24000000*OO[[#This Row],[96 (30JUN1985 21:00:00)-Water Temperature (C)]]*OO[[#This Row],[38]]</f>
        <v>1.1335716265911248E-6</v>
      </c>
      <c r="AO203" s="10">
        <f>3/24000000*OO[[#This Row],[97 (01JUL1985 00:00:00)-Water Temperature (C)]]*OO[[#This Row],[39]]</f>
        <v>1.04432086700825E-6</v>
      </c>
      <c r="AP203" s="10">
        <f>3/24000000*OO[[#This Row],[98 (01JUL1985 03:00:00)-Water Temperature (C)]]*OO[[#This Row],[40]]</f>
        <v>9.7124571043649992E-7</v>
      </c>
      <c r="AQ203" s="10">
        <f>3/24000000*OO[[#This Row],[99 (01JUL1985 06:00:00)-Water Temperature (C)]]*OO[[#This Row],[41]]</f>
        <v>9.0733554797374989E-7</v>
      </c>
      <c r="AR203" s="10">
        <f>3/24000000*OO[[#This Row],[100 (01JUL1985 09:00:00)-Water Temperature (C)]]*OO[[#This Row],[42]]</f>
        <v>8.5833730061599984E-7</v>
      </c>
      <c r="AS203" s="10">
        <f>3/24000000*OO[[#This Row],[101 (01JUL1985 12:00:00)-Water Temperature (C)]]*OO[[#This Row],[43]]</f>
        <v>8.1379693062500002E-7</v>
      </c>
      <c r="AT203" s="10">
        <f>3/24000000*OO[[#This Row],[102 (01JUL1985 15:00:00)-Water Temperature (C)]]*OO[[#This Row],[44]]</f>
        <v>7.6625338026112507E-7</v>
      </c>
      <c r="AU203" s="10">
        <f>3/24000000*OO[[#This Row],[103 (01JUL1985 18:00:00)-Water Temperature (C)]]*OO[[#This Row],[45]]</f>
        <v>7.2208644177600001E-7</v>
      </c>
      <c r="AV203" s="10">
        <f>3/24000000*OO[[#This Row],[104 (01JUL1985 21:00:00)-Water Temperature (C)]]*OO[[#This Row],[46]]</f>
        <v>6.7947291460437507E-7</v>
      </c>
      <c r="AW203" s="10">
        <f>3/24000000*OO[[#This Row],[105 (02JUL1985 00:00:00)-Water Temperature (C)]]*OO[[#This Row],[47]]</f>
        <v>6.4633375131149996E-7</v>
      </c>
      <c r="AX203" s="10">
        <f>3/24000000*OO[[#This Row],[106 (02JUL1985 03:00:00)-Water Temperature (C)]]*OO[[#This Row],[48]]</f>
        <v>6.2255330994599997E-7</v>
      </c>
      <c r="AY203" s="10">
        <f>3/24000000*OO[[#This Row],[107 (02JUL1985 06:00:00)-Water Temperature (C)]]*OO[[#This Row],[49]]</f>
        <v>6.0000986356049998E-7</v>
      </c>
      <c r="AZ203" s="10">
        <f>3/24000000*OO[[#This Row],[108 (02JUL1985 09:00:00)-Water Temperature (C)]]*OO[[#This Row],[50]]</f>
        <v>5.7362380281874993E-7</v>
      </c>
      <c r="BA203" s="10">
        <f>3/24000000*OO[[#This Row],[109 (02JUL1985 12:00:00)-Water Temperature (C)]]*OO[[#This Row],[51]]</f>
        <v>5.5043095323999991E-7</v>
      </c>
      <c r="BB203" s="10">
        <f>3/24000000*OO[[#This Row],[110 (02JUL1985 15:00:00)-Water Temperature (C)]]*OO[[#This Row],[52]]</f>
        <v>5.3071957421100006E-7</v>
      </c>
      <c r="BC203" s="10">
        <f>3/24000000*OO[[#This Row],[111 (02JUL1985 18:00:00)-Water Temperature (C)]]*OO[[#This Row],[53]]</f>
        <v>5.1525521915724991E-7</v>
      </c>
      <c r="BD203" s="10">
        <f>3/24000000*OO[[#This Row],[112 (02JUL1985 21:00:00)-Water Temperature (C)]]*OO[[#This Row],[54]]</f>
        <v>4.9777730046687498E-7</v>
      </c>
      <c r="BE203" s="10">
        <f>3/24000000*OO[[#This Row],[113 (03JUL1985 00:00:00)-Water Temperature (C)]]*OO[[#This Row],[55]]</f>
        <v>4.7895687557200001E-7</v>
      </c>
      <c r="BF203" s="10">
        <f>3/24000000*OO[[#This Row],[114 (03JUL1985 03:00:00)-Water Temperature (C)]]*OO[[#This Row],[56]]</f>
        <v>4.6092392231199994E-7</v>
      </c>
      <c r="BG203" s="10">
        <f>3/24000000*OO[[#This Row],[115 (03JUL1985 06:00:00)-Water Temperature (C)]]*OO[[#This Row],[57]]</f>
        <v>4.4314664399687503E-7</v>
      </c>
      <c r="BH203" s="10">
        <f>3/24000000*OO[[#This Row],[116 (03JUL1985 09:00:00)-Water Temperature (C)]]*OO[[#This Row],[58]]</f>
        <v>4.3042183793550004E-7</v>
      </c>
      <c r="BI203" s="10">
        <f>3/24000000*OO[[#This Row],[117 (03JUL1985 12:00:00)-Water Temperature (C)]]*OO[[#This Row],[59]]</f>
        <v>4.1951653418099994E-7</v>
      </c>
      <c r="BJ203" s="10">
        <f>3/24000000*OO[[#This Row],[118 (03JUL1985 15:00:00)-Water Temperature (C)]]*OO[[#This Row],[60]]</f>
        <v>4.0878904110999995E-7</v>
      </c>
      <c r="BK203" s="10">
        <f>3/24000000*OO[[#This Row],[119 (03JUL1985 18:00:00)-Water Temperature (C)]]*OO[[#This Row],[61]]</f>
        <v>3.9759232313999995E-7</v>
      </c>
      <c r="BL203" s="10">
        <f>3/24000000*OO[[#This Row],[120 (03JUL1985 21:00:00)-Water Temperature (C)]]*OO[[#This Row],[62]]</f>
        <v>3.8363950357087502E-7</v>
      </c>
      <c r="BM203" s="10">
        <f>3/24000000*OO[[#This Row],[121 (04JUL1985 00:00:00)-Water Temperature (C)]]*OO[[#This Row],[63]]</f>
        <v>3.6971197563837502E-7</v>
      </c>
      <c r="BN203" s="10">
        <f>3/24000000*OO[[#This Row],[122 (04JUL1985 03:00:00)-Water Temperature (C)]]*OO[[#This Row],[64]]</f>
        <v>3.5745759650700003E-7</v>
      </c>
      <c r="BO203" s="10">
        <f>3/24000000*OO[[#This Row],[123 (04JUL1985 06:00:00)-Water Temperature (C)]]*OO[[#This Row],[65]]</f>
        <v>3.4624942491899999E-7</v>
      </c>
      <c r="BP203" s="10">
        <f>3/24000000*OO[[#This Row],[124 (04JUL1985 09:00:00)-Water Temperature (C)]]*OO[[#This Row],[66]]</f>
        <v>3.4086703474587497E-7</v>
      </c>
      <c r="BQ203" s="10">
        <f>3/24000000*OO[[#This Row],[125 (04JUL1985 12:00:00)-Water Temperature (C)]]*OO[[#This Row],[67]]</f>
        <v>3.3633058624987493E-7</v>
      </c>
      <c r="BR203" s="10">
        <f>3/24000000*OO[[#This Row],[126 (04JUL1985 15:00:00)-Water Temperature (C)]]*OO[[#This Row],[68]]</f>
        <v>3.2875971150599996E-7</v>
      </c>
      <c r="BS203" s="10">
        <f>3/24000000*OO[[#This Row],[127 (04JUL1985 18:00:00)-Water Temperature (C)]]*OO[[#This Row],[69]]</f>
        <v>3.19333106688E-7</v>
      </c>
      <c r="BT203" s="10">
        <f>3/24000000*OO[[#This Row],[128 (04JUL1985 21:00:00)-Water Temperature (C)]]*OO[[#This Row],[70]]</f>
        <v>3.07380683928875E-7</v>
      </c>
      <c r="BU203" s="10">
        <f>3/24000000*OO[[#This Row],[129 (05JUL1985 00:00:00)-Water Temperature (C)]]*OO[[#This Row],[71]]</f>
        <v>2.9605777343999999E-7</v>
      </c>
      <c r="BV203" s="10">
        <f>3/24000000*OO[[#This Row],[130 (05JUL1985 03:00:00)-Water Temperature (C)]]*OO[[#This Row],[72]]</f>
        <v>2.8676795411287504E-7</v>
      </c>
      <c r="BW203" s="10">
        <f>3/24000000*OO[[#This Row],[131 (05JUL1985 06:00:00)-Water Temperature (C)]]*OO[[#This Row],[73]]</f>
        <v>2.7779754536937498E-7</v>
      </c>
      <c r="BX203" s="10">
        <f>3/24000000*OO[[#This Row],[132 (05JUL1985 09:00:00)-Water Temperature (C)]]*OO[[#This Row],[74]]</f>
        <v>2.7310269978E-7</v>
      </c>
      <c r="BY203" s="10">
        <f>3/24000000*OO[[#This Row],[133 (05JUL1985 12:00:00)-Water Temperature (C)]]*OO[[#This Row],[75]]</f>
        <v>2.6872685116052498E-7</v>
      </c>
      <c r="BZ203" s="10">
        <f>3/24000000*OO[[#This Row],[134 (05JUL1985 15:00:00)-Water Temperature (C)]]*OO[[#This Row],[76]]</f>
        <v>2.6425858035680003E-7</v>
      </c>
      <c r="CA203" s="10">
        <f>3/24000000*OO[[#This Row],[135 (05JUL1985 18:00:00)-Water Temperature (C)]]*OO[[#This Row],[77]]</f>
        <v>2.5977929958959995E-7</v>
      </c>
      <c r="CB203" s="10">
        <f>3/24000000*OO[[#This Row],[136 (05JUL1985 21:00:00)-Water Temperature (C)]]*OO[[#This Row],[78]]</f>
        <v>2.5298431728570005E-7</v>
      </c>
      <c r="CC203" s="10">
        <f>3/24000000*OO[[#This Row],[137 (06JUL1985 00:00:00)-Water Temperature (C)]]*OO[[#This Row],[79]]</f>
        <v>2.4473961094349996E-7</v>
      </c>
      <c r="CD203" s="10">
        <f>3/24000000*OO[[#This Row],[138 (06JUL1985 03:00:00)-Water Temperature (C)]]*OO[[#This Row],[80]]</f>
        <v>2.3713971904901248E-7</v>
      </c>
      <c r="CE203" s="10">
        <f>3/24000000*OO[[#This Row],[139 (06JUL1985 06:00:00)-Water Temperature (C)]]*OO[[#This Row],[81]]</f>
        <v>2.30162560768E-7</v>
      </c>
      <c r="CF203" s="10">
        <f>3/24000000*OO[[#This Row],[140 (06JUL1985 09:00:00)-Water Temperature (C)]]*OO[[#This Row],[82]]</f>
        <v>2.2677646003139998E-7</v>
      </c>
      <c r="CG203" s="10">
        <f>3/24000000*OO[[#This Row],[141 (06JUL1985 12:00:00)-Water Temperature (C)]]*OO[[#This Row],[83]]</f>
        <v>2.2360399374937497E-7</v>
      </c>
      <c r="CH203" s="10">
        <f>3/24000000*OO[[#This Row],[142 (06JUL1985 15:00:00)-Water Temperature (C)]]*OO[[#This Row],[84]]</f>
        <v>2.2016853497992497E-7</v>
      </c>
      <c r="CI203" s="10">
        <f>3/24000000*OO[[#This Row],[143 (06JUL1985 18:00:00)-Water Temperature (C)]]*OO[[#This Row],[85]]</f>
        <v>2.1645617086631247E-7</v>
      </c>
      <c r="CJ203" s="10">
        <f>3/24000000*OO[[#This Row],[144 (06JUL1985 21:00:00)-Water Temperature (C)]]*OO[[#This Row],[86]]</f>
        <v>2.1104084625828746E-7</v>
      </c>
      <c r="CK203" s="10">
        <f>3/24000000*OO[[#This Row],[145 (07JUL1985 00:00:00)-Water Temperature (C)]]*OO[[#This Row],[87]]</f>
        <v>2.047365446331625E-7</v>
      </c>
      <c r="CL203" s="10">
        <f>3/24000000*OO[[#This Row],[146 (07JUL1985 03:00:00)-Water Temperature (C)]]*OO[[#This Row],[88]]</f>
        <v>1.9909300583658751E-7</v>
      </c>
      <c r="CM203" s="10">
        <f>3/24000000*OO[[#This Row],[147 (07JUL1985 06:00:00)-Water Temperature (C)]]*OO[[#This Row],[89]]</f>
        <v>1.9245666566396249E-7</v>
      </c>
      <c r="CN203" s="10">
        <f>3/24000000*OO[[#This Row],[148 (07JUL1985 09:00:00)-Water Temperature (C)]]*OO[[#This Row],[90]]</f>
        <v>1.8537968703276248E-7</v>
      </c>
      <c r="CO203" s="10">
        <f>3/24000000*OO[[#This Row],[149 (07JUL1985 12:00:00)-Water Temperature (C)]]*OO[[#This Row],[91]]</f>
        <v>1.7883106887374998E-7</v>
      </c>
      <c r="CP203" s="10">
        <f>3/24000000*OO[[#This Row],[150 (07JUL1985 15:00:00)-Water Temperature (C)]]*OO[[#This Row],[92]]</f>
        <v>1.733990632773E-7</v>
      </c>
      <c r="CQ203" s="10">
        <f>3/24000000*OO[[#This Row],[151 (07JUL1985 18:00:00)-Water Temperature (C)]]*OO[[#This Row],[93]]</f>
        <v>1.6712629224749999E-7</v>
      </c>
      <c r="CR203" s="10">
        <f>3/24000000*OO[[#This Row],[152 (07JUL1985 21:00:00)-Water Temperature (C)]]*OO[[#This Row],[94]]</f>
        <v>1.6064854968360001E-7</v>
      </c>
      <c r="CS203" s="10">
        <f>3/24000000*OO[[#This Row],[153 (08JUL1985 00:00:00)-Water Temperature (C)]]*OO[[#This Row],[95]]</f>
        <v>1.5514712763895E-7</v>
      </c>
      <c r="CT203" s="10">
        <f>3/24000000*OO[[#This Row],[154 (08JUL1985 03:00:00)-Water Temperature (C)]]*OO[[#This Row],[96]]</f>
        <v>1.501952723544E-7</v>
      </c>
      <c r="CU203" s="10">
        <f>3/24000000*OO[[#This Row],[155 (08JUL1985 06:00:00)-Water Temperature (C)]]*OO[[#This Row],[97]]</f>
        <v>1.453716944827125E-7</v>
      </c>
      <c r="CV203" s="10">
        <f>3/24000000*OO[[#This Row],[156 (08JUL1985 09:00:00)-Water Temperature (C)]]*OO[[#This Row],[98]]</f>
        <v>1.4207224639724998E-7</v>
      </c>
      <c r="CW203" s="10">
        <f>3/24000000*OO[[#This Row],[157 (08JUL1985 12:00:00)-Water Temperature (C)]]*OO[[#This Row],[99]]</f>
        <v>1.3914262211200001E-7</v>
      </c>
    </row>
    <row r="204" spans="1:101" x14ac:dyDescent="0.35">
      <c r="A204" t="s">
        <v>210</v>
      </c>
      <c r="B204">
        <v>179.7406</v>
      </c>
      <c r="C204" s="10">
        <f>3/24*OO[[#This Row],[59 (26JUN1985 06:00:00)-Water Temperature (C)]]*OO[[#This Row],[1]]/SUM(OO[1])</f>
        <v>0</v>
      </c>
      <c r="D204" s="10">
        <f>3/24*OO[[#This Row],[60 (26JUN1985 09:00:00)-Water Temperature (C)]]*OO[[#This Row],[2]]/SUM(OO[2])</f>
        <v>0</v>
      </c>
      <c r="E204" s="10">
        <f>3/24*OO[[#This Row],[61 (26JUN1985 12:00:00)-Water Temperature (C)]]*OO[[#This Row],[3]]/SUM(OO[3])</f>
        <v>0</v>
      </c>
      <c r="F204" s="10">
        <f>3/24*OO[[#This Row],[62 (26JUN1985 15:00:00)-Water Temperature (C)]]*OO[[#This Row],[4]]/SUM(OO[4])</f>
        <v>0</v>
      </c>
      <c r="G204" s="10">
        <f>3/24*OO[[#This Row],[63 (26JUN1985 18:00:00)-Water Temperature (C)]]*OO[[#This Row],[5]]/SUM(OO[5])</f>
        <v>0</v>
      </c>
      <c r="H204" s="10">
        <f>3/24*OO[[#This Row],[64 (26JUN1985 21:00:00)-Water Temperature (C)]]*OO[[#This Row],[6]]/SUM(OO[6])</f>
        <v>0</v>
      </c>
      <c r="I204" s="10">
        <f>3/24*OO[[#This Row],[65 (27JUN1985 00:00:00)-Water Temperature (C)]]*OO[[#This Row],[7]]/SUM(OO[7])</f>
        <v>0</v>
      </c>
      <c r="J204" s="10">
        <f>3/24*OO[[#This Row],[66 (27JUN1985 03:00:00)-Water Temperature (C)]]*OO[[#This Row],[8]]/SUM(OO[8])</f>
        <v>6.1397459059839836E-34</v>
      </c>
      <c r="K204" s="10">
        <f>3/24*OO[[#This Row],[67 (27JUN1985 06:00:00)-Water Temperature (C)]]*OO[[#This Row],[9]]/SUM(OO[9])</f>
        <v>6.2323419059808949E-22</v>
      </c>
      <c r="L204" s="10">
        <f>3/24*OO[[#This Row],[68 (27JUN1985 09:00:00)-Water Temperature (C)]]*OO[[#This Row],[10]]/SUM(OO[10])</f>
        <v>1.9196611206557491E-10</v>
      </c>
      <c r="M204" s="10">
        <f>3/24*OO[[#This Row],[69 (27JUN1985 12:00:00)-Water Temperature (C)]]*OO[[#This Row],[11]]/SUM(OO[11])</f>
        <v>1.0834916617997545E-6</v>
      </c>
      <c r="N204" s="10">
        <f>3/24*OO[[#This Row],[70 (27JUN1985 15:00:00)-Water Temperature (C)]]*OO[[#This Row],[12]]/SUM(OO[12])</f>
        <v>1.8265623464747174E-4</v>
      </c>
      <c r="O204" s="10">
        <f>3/24*OO[[#This Row],[71 (27JUN1985 18:00:00)-Water Temperature (C)]]*OO[[#This Row],[13]]/SUM(OO[13])</f>
        <v>3.9898790897215141E-3</v>
      </c>
      <c r="P204" s="10">
        <f>3/24*OO[[#This Row],[72 (27JUN1985 21:00:00)-Water Temperature (C)]]*OO[[#This Row],[14]]/SUM(OO[14])</f>
        <v>1.9555345676508379E-2</v>
      </c>
      <c r="Q204" s="10">
        <f>3/24*OO[[#This Row],[73 (28JUN1985 00:00:00)-Water Temperature (C)]]*OO[[#This Row],[15]]/SUM(OO[15])</f>
        <v>2.9837394834215929E-2</v>
      </c>
      <c r="R204" s="10">
        <f>3/24*OO[[#This Row],[74 (28JUN1985 03:00:00)-Water Temperature (C)]]*OO[[#This Row],[16]]/SUM(OO[16])</f>
        <v>1.7980679001521661E-2</v>
      </c>
      <c r="S204" s="10">
        <f>3/24*OO[[#This Row],[75 (28JUN1985 06:00:00)-Water Temperature (C)]]*OO[[#This Row],[17]]/SUM(OO[17])</f>
        <v>5.0387501135381223E-3</v>
      </c>
      <c r="T204" s="10">
        <f>3/24*OO[[#This Row],[76 (28JUN1985 09:00:00)-Water Temperature (C)]]*OO[[#This Row],[18]]/SUM(OO[18])</f>
        <v>7.5968452483942881E-4</v>
      </c>
      <c r="U204" s="10">
        <f>3/24*OO[[#This Row],[77 (28JUN1985 12:00:00)-Water Temperature (C)]]*OO[[#This Row],[19]]/SUM(OO[19])</f>
        <v>7.2690142304023637E-5</v>
      </c>
      <c r="V204" s="10">
        <f>3/24000000*OO[[#This Row],[78 (28JUN1985 15:00:00)-Water Temperature (C)]]*OO[[#This Row],[20]]</f>
        <v>9.0139315551900001E-6</v>
      </c>
      <c r="W204" s="10">
        <f>3/24000000*OO[[#This Row],[79 (28JUN1985 18:00:00)-Water Temperature (C)]]*OO[[#This Row],[21]]</f>
        <v>4.5757529463100002E-6</v>
      </c>
      <c r="X204" s="10">
        <f>3/24000000*OO[[#This Row],[80 (28JUN1985 21:00:00)-Water Temperature (C)]]*OO[[#This Row],[22]]</f>
        <v>3.7261451935124995E-6</v>
      </c>
      <c r="Y204" s="10">
        <f>3/24000000*OO[[#This Row],[81 (29JUN1985 00:00:00)-Water Temperature (C)]]*OO[[#This Row],[23]]</f>
        <v>3.111681668265E-6</v>
      </c>
      <c r="Z204" s="10">
        <f>3/24000000*OO[[#This Row],[82 (29JUN1985 03:00:00)-Water Temperature (C)]]*OO[[#This Row],[24]]</f>
        <v>2.6113524192615002E-6</v>
      </c>
      <c r="AA204" s="10">
        <f>3/24000000*OO[[#This Row],[83 (29JUN1985 06:00:00)-Water Temperature (C)]]*OO[[#This Row],[25]]</f>
        <v>2.2045753985587499E-6</v>
      </c>
      <c r="AB204" s="10">
        <f>3/24000000*OO[[#This Row],[84 (29JUN1985 09:00:00)-Water Temperature (C)]]*OO[[#This Row],[26]]</f>
        <v>1.8938257079114997E-6</v>
      </c>
      <c r="AC204" s="10">
        <f>3/24000000*OO[[#This Row],[85 (29JUN1985 12:00:00)-Water Temperature (C)]]*OO[[#This Row],[27]]</f>
        <v>1.6419545655843748E-6</v>
      </c>
      <c r="AD204" s="10">
        <f>3/24000000*OO[[#This Row],[86 (29JUN1985 15:00:00)-Water Temperature (C)]]*OO[[#This Row],[28]]</f>
        <v>1.431654386697125E-6</v>
      </c>
      <c r="AE204" s="10">
        <f>3/24000000*OO[[#This Row],[88 (29JUN1985 21:00:00)-Water Temperature (C)]]*OO[[#This Row],[30]]</f>
        <v>1.0946190426254999E-6</v>
      </c>
      <c r="AF204" s="10">
        <f>3/24000000*OO[[#This Row],[88 (29JUN1985 21:00:00)-Water Temperature (C)]]*OO[[#This Row],[30]]</f>
        <v>1.0946190426254999E-6</v>
      </c>
      <c r="AG204" s="10">
        <f>3/24000000*OO[[#This Row],[89 (30JUN1985 00:00:00)-Water Temperature (C)]]*OO[[#This Row],[31]]</f>
        <v>9.5773772974049983E-7</v>
      </c>
      <c r="AH204" s="10">
        <f>3/24000000*OO[[#This Row],[90 (30JUN1985 03:00:00)-Water Temperature (C)]]*OO[[#This Row],[32]]</f>
        <v>8.4627503201624991E-7</v>
      </c>
      <c r="AI204" s="10">
        <f>3/24000000*OO[[#This Row],[91 (30JUN1985 06:00:00)-Water Temperature (C)]]*OO[[#This Row],[33]]</f>
        <v>7.5306727864062492E-7</v>
      </c>
      <c r="AJ204" s="10">
        <f>3/24000000*OO[[#This Row],[92 (30JUN1985 09:00:00)-Water Temperature (C)]]*OO[[#This Row],[34]]</f>
        <v>6.8137594624012488E-7</v>
      </c>
      <c r="AK204" s="10">
        <f>3/24000000*OO[[#This Row],[93 (30JUN1985 12:00:00)-Water Temperature (C)]]*OO[[#This Row],[35]]</f>
        <v>6.2544991734274997E-7</v>
      </c>
      <c r="AL204" s="10">
        <f>3/24000000*OO[[#This Row],[94 (30JUN1985 15:00:00)-Water Temperature (C)]]*OO[[#This Row],[36]]</f>
        <v>5.7772730706562499E-7</v>
      </c>
      <c r="AM204" s="10">
        <f>3/24000000*OO[[#This Row],[95 (30JUN1985 18:00:00)-Water Temperature (C)]]*OO[[#This Row],[37]]</f>
        <v>5.3613873646362492E-7</v>
      </c>
      <c r="AN204" s="10">
        <f>3/24000000*OO[[#This Row],[96 (30JUN1985 21:00:00)-Water Temperature (C)]]*OO[[#This Row],[38]]</f>
        <v>4.9516274130374992E-7</v>
      </c>
      <c r="AO204" s="10">
        <f>3/24000000*OO[[#This Row],[97 (01JUL1985 00:00:00)-Water Temperature (C)]]*OO[[#This Row],[39]]</f>
        <v>4.5601108318787495E-7</v>
      </c>
      <c r="AP204" s="10">
        <f>3/24000000*OO[[#This Row],[98 (01JUL1985 03:00:00)-Water Temperature (C)]]*OO[[#This Row],[40]]</f>
        <v>4.2394660694649998E-7</v>
      </c>
      <c r="AQ204" s="10">
        <f>3/24000000*OO[[#This Row],[99 (01JUL1985 06:00:00)-Water Temperature (C)]]*OO[[#This Row],[41]]</f>
        <v>3.9609357947812496E-7</v>
      </c>
      <c r="AR204" s="10">
        <f>3/24000000*OO[[#This Row],[100 (01JUL1985 09:00:00)-Water Temperature (C)]]*OO[[#This Row],[42]]</f>
        <v>3.74808139587E-7</v>
      </c>
      <c r="AS204" s="10">
        <f>3/24000000*OO[[#This Row],[101 (01JUL1985 12:00:00)-Water Temperature (C)]]*OO[[#This Row],[43]]</f>
        <v>3.5535190153049994E-7</v>
      </c>
      <c r="AT204" s="10">
        <f>3/24000000*OO[[#This Row],[102 (01JUL1985 15:00:00)-Water Temperature (C)]]*OO[[#This Row],[44]]</f>
        <v>3.3457827634599995E-7</v>
      </c>
      <c r="AU204" s="10">
        <f>3/24000000*OO[[#This Row],[103 (01JUL1985 18:00:00)-Water Temperature (C)]]*OO[[#This Row],[45]]</f>
        <v>3.151919652775E-7</v>
      </c>
      <c r="AV204" s="10">
        <f>3/24000000*OO[[#This Row],[104 (01JUL1985 21:00:00)-Water Temperature (C)]]*OO[[#This Row],[46]]</f>
        <v>2.9646942771250002E-7</v>
      </c>
      <c r="AW204" s="10">
        <f>3/24000000*OO[[#This Row],[105 (02JUL1985 00:00:00)-Water Temperature (C)]]*OO[[#This Row],[47]]</f>
        <v>2.8187824364137495E-7</v>
      </c>
      <c r="AX204" s="10">
        <f>3/24000000*OO[[#This Row],[106 (02JUL1985 03:00:00)-Water Temperature (C)]]*OO[[#This Row],[48]]</f>
        <v>2.7140364845740002E-7</v>
      </c>
      <c r="AY204" s="10">
        <f>3/24000000*OO[[#This Row],[107 (02JUL1985 06:00:00)-Water Temperature (C)]]*OO[[#This Row],[49]]</f>
        <v>2.6163420940124995E-7</v>
      </c>
      <c r="AZ204" s="10">
        <f>3/24000000*OO[[#This Row],[108 (02JUL1985 09:00:00)-Water Temperature (C)]]*OO[[#This Row],[50]]</f>
        <v>2.5021027298035E-7</v>
      </c>
      <c r="BA204" s="10">
        <f>3/24000000*OO[[#This Row],[109 (02JUL1985 12:00:00)-Water Temperature (C)]]*OO[[#This Row],[51]]</f>
        <v>2.4019010508749998E-7</v>
      </c>
      <c r="BB204" s="10">
        <f>3/24000000*OO[[#This Row],[110 (02JUL1985 15:00:00)-Water Temperature (C)]]*OO[[#This Row],[52]]</f>
        <v>2.3158496942374998E-7</v>
      </c>
      <c r="BC204" s="10">
        <f>3/24000000*OO[[#This Row],[111 (02JUL1985 18:00:00)-Water Temperature (C)]]*OO[[#This Row],[53]]</f>
        <v>2.2474769847539995E-7</v>
      </c>
      <c r="BD204" s="10">
        <f>3/24000000*OO[[#This Row],[112 (02JUL1985 21:00:00)-Water Temperature (C)]]*OO[[#This Row],[54]]</f>
        <v>2.16998017348725E-7</v>
      </c>
      <c r="BE204" s="10">
        <f>3/24000000*OO[[#This Row],[113 (03JUL1985 00:00:00)-Water Temperature (C)]]*OO[[#This Row],[55]]</f>
        <v>2.0875748728177497E-7</v>
      </c>
      <c r="BF204" s="10">
        <f>3/24000000*OO[[#This Row],[114 (03JUL1985 03:00:00)-Water Temperature (C)]]*OO[[#This Row],[56]]</f>
        <v>2.00900913040375E-7</v>
      </c>
      <c r="BG204" s="10">
        <f>3/24000000*OO[[#This Row],[115 (03JUL1985 06:00:00)-Water Temperature (C)]]*OO[[#This Row],[57]]</f>
        <v>1.9318772847712499E-7</v>
      </c>
      <c r="BH204" s="10">
        <f>3/24000000*OO[[#This Row],[116 (03JUL1985 09:00:00)-Water Temperature (C)]]*OO[[#This Row],[58]]</f>
        <v>1.8768576083529999E-7</v>
      </c>
      <c r="BI204" s="10">
        <f>3/24000000*OO[[#This Row],[117 (03JUL1985 12:00:00)-Water Temperature (C)]]*OO[[#This Row],[59]]</f>
        <v>1.8293192837282496E-7</v>
      </c>
      <c r="BJ204" s="10">
        <f>3/24000000*OO[[#This Row],[118 (03JUL1985 15:00:00)-Water Temperature (C)]]*OO[[#This Row],[60]]</f>
        <v>1.78270734921325E-7</v>
      </c>
      <c r="BK204" s="10">
        <f>3/24000000*OO[[#This Row],[119 (03JUL1985 18:00:00)-Water Temperature (C)]]*OO[[#This Row],[61]]</f>
        <v>1.7335238305378748E-7</v>
      </c>
      <c r="BL204" s="10">
        <f>3/24000000*OO[[#This Row],[120 (03JUL1985 21:00:00)-Water Temperature (C)]]*OO[[#This Row],[62]]</f>
        <v>1.6723595201722498E-7</v>
      </c>
      <c r="BM204" s="10">
        <f>3/24000000*OO[[#This Row],[121 (04JUL1985 00:00:00)-Water Temperature (C)]]*OO[[#This Row],[63]]</f>
        <v>1.6114602981449998E-7</v>
      </c>
      <c r="BN204" s="10">
        <f>3/24000000*OO[[#This Row],[122 (04JUL1985 03:00:00)-Water Temperature (C)]]*OO[[#This Row],[64]]</f>
        <v>1.55797809872075E-7</v>
      </c>
      <c r="BO204" s="10">
        <f>3/24000000*OO[[#This Row],[123 (04JUL1985 06:00:00)-Water Temperature (C)]]*OO[[#This Row],[65]]</f>
        <v>1.50911189207625E-7</v>
      </c>
      <c r="BP204" s="10">
        <f>3/24000000*OO[[#This Row],[124 (04JUL1985 09:00:00)-Water Temperature (C)]]*OO[[#This Row],[66]]</f>
        <v>1.4860444162826248E-7</v>
      </c>
      <c r="BQ204" s="10">
        <f>3/24000000*OO[[#This Row],[125 (04JUL1985 12:00:00)-Water Temperature (C)]]*OO[[#This Row],[67]]</f>
        <v>1.466239034115625E-7</v>
      </c>
      <c r="BR204" s="10">
        <f>3/24000000*OO[[#This Row],[126 (04JUL1985 15:00:00)-Water Temperature (C)]]*OO[[#This Row],[68]]</f>
        <v>1.4335495590417498E-7</v>
      </c>
      <c r="BS204" s="10">
        <f>3/24000000*OO[[#This Row],[127 (04JUL1985 18:00:00)-Water Temperature (C)]]*OO[[#This Row],[69]]</f>
        <v>1.3923591261831249E-7</v>
      </c>
      <c r="BT204" s="10">
        <f>3/24000000*OO[[#This Row],[128 (04JUL1985 21:00:00)-Water Temperature (C)]]*OO[[#This Row],[70]]</f>
        <v>1.3399547733220001E-7</v>
      </c>
      <c r="BU204" s="10">
        <f>3/24000000*OO[[#This Row],[129 (05JUL1985 00:00:00)-Water Temperature (C)]]*OO[[#This Row],[71]]</f>
        <v>1.2901841252982499E-7</v>
      </c>
      <c r="BV204" s="10">
        <f>3/24000000*OO[[#This Row],[130 (05JUL1985 03:00:00)-Water Temperature (C)]]*OO[[#This Row],[72]]</f>
        <v>1.2495832645849998E-7</v>
      </c>
      <c r="BW204" s="10">
        <f>3/24000000*OO[[#This Row],[131 (05JUL1985 06:00:00)-Water Temperature (C)]]*OO[[#This Row],[73]]</f>
        <v>1.2104981165935E-7</v>
      </c>
      <c r="BX204" s="10">
        <f>3/24000000*OO[[#This Row],[132 (05JUL1985 09:00:00)-Water Temperature (C)]]*OO[[#This Row],[74]]</f>
        <v>1.1904358967510001E-7</v>
      </c>
      <c r="BY204" s="10">
        <f>3/24000000*OO[[#This Row],[133 (05JUL1985 12:00:00)-Water Temperature (C)]]*OO[[#This Row],[75]]</f>
        <v>1.1715798547267499E-7</v>
      </c>
      <c r="BZ204" s="10">
        <f>3/24000000*OO[[#This Row],[134 (05JUL1985 15:00:00)-Water Temperature (C)]]*OO[[#This Row],[76]]</f>
        <v>1.1520861651043748E-7</v>
      </c>
      <c r="CA204" s="10">
        <f>3/24000000*OO[[#This Row],[135 (05JUL1985 18:00:00)-Water Temperature (C)]]*OO[[#This Row],[77]]</f>
        <v>1.1321300561865001E-7</v>
      </c>
      <c r="CB204" s="10">
        <f>3/24000000*OO[[#This Row],[136 (05JUL1985 21:00:00)-Water Temperature (C)]]*OO[[#This Row],[78]]</f>
        <v>1.1022394216049999E-7</v>
      </c>
      <c r="CC204" s="10">
        <f>3/24000000*OO[[#This Row],[137 (06JUL1985 00:00:00)-Water Temperature (C)]]*OO[[#This Row],[79]]</f>
        <v>1.0662672224475E-7</v>
      </c>
      <c r="CD204" s="10">
        <f>3/24000000*OO[[#This Row],[138 (06JUL1985 03:00:00)-Water Temperature (C)]]*OO[[#This Row],[80]]</f>
        <v>1.033131167761E-7</v>
      </c>
      <c r="CE204" s="10">
        <f>3/24000000*OO[[#This Row],[139 (06JUL1985 06:00:00)-Water Temperature (C)]]*OO[[#This Row],[81]]</f>
        <v>1.0029312331777499E-7</v>
      </c>
      <c r="CF204" s="10">
        <f>3/24000000*OO[[#This Row],[140 (06JUL1985 09:00:00)-Water Temperature (C)]]*OO[[#This Row],[82]]</f>
        <v>9.8852149959349981E-8</v>
      </c>
      <c r="CG204" s="10">
        <f>3/24000000*OO[[#This Row],[141 (06JUL1985 12:00:00)-Water Temperature (C)]]*OO[[#This Row],[83]]</f>
        <v>9.7477534633500002E-8</v>
      </c>
      <c r="CH204" s="10">
        <f>3/24000000*OO[[#This Row],[142 (06JUL1985 15:00:00)-Water Temperature (C)]]*OO[[#This Row],[84]]</f>
        <v>9.597934119269999E-8</v>
      </c>
      <c r="CI204" s="10">
        <f>3/24000000*OO[[#This Row],[143 (06JUL1985 18:00:00)-Water Temperature (C)]]*OO[[#This Row],[85]]</f>
        <v>9.433865173585E-8</v>
      </c>
      <c r="CJ204" s="10">
        <f>3/24000000*OO[[#This Row],[144 (06JUL1985 21:00:00)-Water Temperature (C)]]*OO[[#This Row],[86]]</f>
        <v>9.1939388860800004E-8</v>
      </c>
      <c r="CK204" s="10">
        <f>3/24000000*OO[[#This Row],[145 (07JUL1985 00:00:00)-Water Temperature (C)]]*OO[[#This Row],[87]]</f>
        <v>8.9184926278349992E-8</v>
      </c>
      <c r="CL204" s="10">
        <f>3/24000000*OO[[#This Row],[146 (07JUL1985 03:00:00)-Water Temperature (C)]]*OO[[#This Row],[88]]</f>
        <v>8.6727196068662479E-8</v>
      </c>
      <c r="CM204" s="10">
        <f>3/24000000*OO[[#This Row],[147 (07JUL1985 06:00:00)-Water Temperature (C)]]*OO[[#This Row],[89]]</f>
        <v>8.385134594209999E-8</v>
      </c>
      <c r="CN204" s="10">
        <f>3/24000000*OO[[#This Row],[148 (07JUL1985 09:00:00)-Water Temperature (C)]]*OO[[#This Row],[90]]</f>
        <v>8.0804764863675006E-8</v>
      </c>
      <c r="CO204" s="10">
        <f>3/24000000*OO[[#This Row],[149 (07JUL1985 12:00:00)-Water Temperature (C)]]*OO[[#This Row],[91]]</f>
        <v>7.7974224384000004E-8</v>
      </c>
      <c r="CP204" s="10">
        <f>3/24000000*OO[[#This Row],[150 (07JUL1985 15:00:00)-Water Temperature (C)]]*OO[[#This Row],[92]]</f>
        <v>7.5609401450624993E-8</v>
      </c>
      <c r="CQ204" s="10">
        <f>3/24000000*OO[[#This Row],[151 (07JUL1985 18:00:00)-Water Temperature (C)]]*OO[[#This Row],[93]]</f>
        <v>7.2855450764099995E-8</v>
      </c>
      <c r="CR204" s="10">
        <f>3/24000000*OO[[#This Row],[152 (07JUL1985 21:00:00)-Water Temperature (C)]]*OO[[#This Row],[94]]</f>
        <v>7.0002133131074987E-8</v>
      </c>
      <c r="CS204" s="10">
        <f>3/24000000*OO[[#This Row],[153 (08JUL1985 00:00:00)-Water Temperature (C)]]*OO[[#This Row],[95]]</f>
        <v>6.7586901546899998E-8</v>
      </c>
      <c r="CT204" s="10">
        <f>3/24000000*OO[[#This Row],[154 (08JUL1985 03:00:00)-Water Temperature (C)]]*OO[[#This Row],[96]]</f>
        <v>6.5427368279099995E-8</v>
      </c>
      <c r="CU204" s="10">
        <f>3/24000000*OO[[#This Row],[155 (08JUL1985 06:00:00)-Water Temperature (C)]]*OO[[#This Row],[97]]</f>
        <v>6.3332019483224994E-8</v>
      </c>
      <c r="CV204" s="10">
        <f>3/24000000*OO[[#This Row],[156 (08JUL1985 09:00:00)-Water Temperature (C)]]*OO[[#This Row],[98]]</f>
        <v>6.1925618407624996E-8</v>
      </c>
      <c r="CW204" s="10">
        <f>3/24000000*OO[[#This Row],[157 (08JUL1985 12:00:00)-Water Temperature (C)]]*OO[[#This Row],[99]]</f>
        <v>6.0654010248000002E-8</v>
      </c>
    </row>
    <row r="205" spans="1:101" x14ac:dyDescent="0.35">
      <c r="A205" t="s">
        <v>211</v>
      </c>
      <c r="B205">
        <v>70.500240000000005</v>
      </c>
      <c r="C205" s="10">
        <f>3/24*OO[[#This Row],[59 (26JUN1985 06:00:00)-Water Temperature (C)]]*OO[[#This Row],[1]]/SUM(OO[1])</f>
        <v>0</v>
      </c>
      <c r="D205" s="10">
        <f>3/24*OO[[#This Row],[60 (26JUN1985 09:00:00)-Water Temperature (C)]]*OO[[#This Row],[2]]/SUM(OO[2])</f>
        <v>0</v>
      </c>
      <c r="E205" s="10">
        <f>3/24*OO[[#This Row],[61 (26JUN1985 12:00:00)-Water Temperature (C)]]*OO[[#This Row],[3]]/SUM(OO[3])</f>
        <v>0</v>
      </c>
      <c r="F205" s="10">
        <f>3/24*OO[[#This Row],[62 (26JUN1985 15:00:00)-Water Temperature (C)]]*OO[[#This Row],[4]]/SUM(OO[4])</f>
        <v>0</v>
      </c>
      <c r="G205" s="10">
        <f>3/24*OO[[#This Row],[63 (26JUN1985 18:00:00)-Water Temperature (C)]]*OO[[#This Row],[5]]/SUM(OO[5])</f>
        <v>0</v>
      </c>
      <c r="H205" s="10">
        <f>3/24*OO[[#This Row],[64 (26JUN1985 21:00:00)-Water Temperature (C)]]*OO[[#This Row],[6]]/SUM(OO[6])</f>
        <v>0</v>
      </c>
      <c r="I205" s="10">
        <f>3/24*OO[[#This Row],[65 (27JUN1985 00:00:00)-Water Temperature (C)]]*OO[[#This Row],[7]]/SUM(OO[7])</f>
        <v>0</v>
      </c>
      <c r="J205" s="10">
        <f>3/24*OO[[#This Row],[66 (27JUN1985 03:00:00)-Water Temperature (C)]]*OO[[#This Row],[8]]/SUM(OO[8])</f>
        <v>1.6339563375740969E-34</v>
      </c>
      <c r="K205" s="10">
        <f>3/24*OO[[#This Row],[67 (27JUN1985 06:00:00)-Water Temperature (C)]]*OO[[#This Row],[9]]/SUM(OO[9])</f>
        <v>1.4600170171527732E-22</v>
      </c>
      <c r="L205" s="10">
        <f>3/24*OO[[#This Row],[68 (27JUN1985 09:00:00)-Water Temperature (C)]]*OO[[#This Row],[10]]/SUM(OO[10])</f>
        <v>7.0452190113634037E-11</v>
      </c>
      <c r="M205" s="10">
        <f>3/24*OO[[#This Row],[69 (27JUN1985 12:00:00)-Water Temperature (C)]]*OO[[#This Row],[11]]/SUM(OO[11])</f>
        <v>4.2637991100979263E-7</v>
      </c>
      <c r="N205" s="10">
        <f>3/24*OO[[#This Row],[70 (27JUN1985 15:00:00)-Water Temperature (C)]]*OO[[#This Row],[12]]/SUM(OO[12])</f>
        <v>7.4233796938145567E-5</v>
      </c>
      <c r="O205" s="10">
        <f>3/24*OO[[#This Row],[71 (27JUN1985 18:00:00)-Water Temperature (C)]]*OO[[#This Row],[13]]/SUM(OO[13])</f>
        <v>1.6589051703986306E-3</v>
      </c>
      <c r="P205" s="10">
        <f>3/24*OO[[#This Row],[72 (27JUN1985 21:00:00)-Water Temperature (C)]]*OO[[#This Row],[14]]/SUM(OO[14])</f>
        <v>8.2771694372802494E-3</v>
      </c>
      <c r="Q205" s="10">
        <f>3/24*OO[[#This Row],[73 (28JUN1985 00:00:00)-Water Temperature (C)]]*OO[[#This Row],[15]]/SUM(OO[15])</f>
        <v>1.2814248143596718E-2</v>
      </c>
      <c r="R205" s="10">
        <f>3/24*OO[[#This Row],[74 (28JUN1985 03:00:00)-Water Temperature (C)]]*OO[[#This Row],[16]]/SUM(OO[16])</f>
        <v>7.8175977124224378E-3</v>
      </c>
      <c r="S205" s="10">
        <f>3/24*OO[[#This Row],[75 (28JUN1985 06:00:00)-Water Temperature (C)]]*OO[[#This Row],[17]]/SUM(OO[17])</f>
        <v>2.2137521796061952E-3</v>
      </c>
      <c r="T205" s="10">
        <f>3/24*OO[[#This Row],[76 (28JUN1985 09:00:00)-Water Temperature (C)]]*OO[[#This Row],[18]]/SUM(OO[18])</f>
        <v>3.3670332151293264E-4</v>
      </c>
      <c r="U205" s="10">
        <f>3/24*OO[[#This Row],[77 (28JUN1985 12:00:00)-Water Temperature (C)]]*OO[[#This Row],[19]]/SUM(OO[19])</f>
        <v>3.2372053480495946E-5</v>
      </c>
      <c r="V205" s="10">
        <f>3/24000000*OO[[#This Row],[78 (28JUN1985 15:00:00)-Water Temperature (C)]]*OO[[#This Row],[20]]</f>
        <v>3.9518052259124999E-6</v>
      </c>
      <c r="W205" s="10">
        <f>3/24000000*OO[[#This Row],[79 (28JUN1985 18:00:00)-Water Temperature (C)]]*OO[[#This Row],[21]]</f>
        <v>1.9722956162264999E-6</v>
      </c>
      <c r="X205" s="10">
        <f>3/24000000*OO[[#This Row],[80 (28JUN1985 21:00:00)-Water Temperature (C)]]*OO[[#This Row],[22]]</f>
        <v>1.6034433065516251E-6</v>
      </c>
      <c r="Y205" s="10">
        <f>3/24000000*OO[[#This Row],[81 (29JUN1985 00:00:00)-Water Temperature (C)]]*OO[[#This Row],[23]]</f>
        <v>1.3388524139887499E-6</v>
      </c>
      <c r="Z205" s="10">
        <f>3/24000000*OO[[#This Row],[82 (29JUN1985 03:00:00)-Water Temperature (C)]]*OO[[#This Row],[24]]</f>
        <v>1.1235370368645E-6</v>
      </c>
      <c r="AA205" s="10">
        <f>3/24000000*OO[[#This Row],[83 (29JUN1985 06:00:00)-Water Temperature (C)]]*OO[[#This Row],[25]]</f>
        <v>9.4853192782424997E-7</v>
      </c>
      <c r="AB205" s="10">
        <f>3/24000000*OO[[#This Row],[84 (29JUN1985 09:00:00)-Water Temperature (C)]]*OO[[#This Row],[26]]</f>
        <v>8.1487664263600009E-7</v>
      </c>
      <c r="AC205" s="10">
        <f>3/24000000*OO[[#This Row],[85 (29JUN1985 12:00:00)-Water Temperature (C)]]*OO[[#This Row],[27]]</f>
        <v>7.0643858859375001E-7</v>
      </c>
      <c r="AD205" s="10">
        <f>3/24000000*OO[[#This Row],[86 (29JUN1985 15:00:00)-Water Temperature (C)]]*OO[[#This Row],[28]]</f>
        <v>6.1589965507874995E-7</v>
      </c>
      <c r="AE205" s="10">
        <f>3/24000000*OO[[#This Row],[88 (29JUN1985 21:00:00)-Water Temperature (C)]]*OO[[#This Row],[30]]</f>
        <v>4.7071997020125002E-7</v>
      </c>
      <c r="AF205" s="10">
        <f>3/24000000*OO[[#This Row],[88 (29JUN1985 21:00:00)-Water Temperature (C)]]*OO[[#This Row],[30]]</f>
        <v>4.7071997020125002E-7</v>
      </c>
      <c r="AG205" s="10">
        <f>3/24000000*OO[[#This Row],[89 (30JUN1985 00:00:00)-Water Temperature (C)]]*OO[[#This Row],[31]]</f>
        <v>4.11809704284E-7</v>
      </c>
      <c r="AH205" s="10">
        <f>3/24000000*OO[[#This Row],[90 (30JUN1985 03:00:00)-Water Temperature (C)]]*OO[[#This Row],[32]]</f>
        <v>3.6383768406000003E-7</v>
      </c>
      <c r="AI205" s="10">
        <f>3/24000000*OO[[#This Row],[91 (30JUN1985 06:00:00)-Water Temperature (C)]]*OO[[#This Row],[33]]</f>
        <v>3.23761975774875E-7</v>
      </c>
      <c r="AJ205" s="10">
        <f>3/24000000*OO[[#This Row],[92 (30JUN1985 09:00:00)-Water Temperature (C)]]*OO[[#This Row],[34]]</f>
        <v>2.9294138404687498E-7</v>
      </c>
      <c r="AK205" s="10">
        <f>3/24000000*OO[[#This Row],[93 (30JUN1985 12:00:00)-Water Temperature (C)]]*OO[[#This Row],[35]]</f>
        <v>2.6888765366662497E-7</v>
      </c>
      <c r="AL205" s="10">
        <f>3/24000000*OO[[#This Row],[94 (30JUN1985 15:00:00)-Water Temperature (C)]]*OO[[#This Row],[36]]</f>
        <v>2.4835090717001251E-7</v>
      </c>
      <c r="AM205" s="10">
        <f>3/24000000*OO[[#This Row],[95 (30JUN1985 18:00:00)-Water Temperature (C)]]*OO[[#This Row],[37]]</f>
        <v>2.304324803229E-7</v>
      </c>
      <c r="AN205" s="10">
        <f>3/24000000*OO[[#This Row],[96 (30JUN1985 21:00:00)-Water Temperature (C)]]*OO[[#This Row],[38]]</f>
        <v>2.1279051693899998E-7</v>
      </c>
      <c r="AO205" s="10">
        <f>3/24000000*OO[[#This Row],[97 (01JUL1985 00:00:00)-Water Temperature (C)]]*OO[[#This Row],[39]]</f>
        <v>1.9594578241136248E-7</v>
      </c>
      <c r="AP205" s="10">
        <f>3/24000000*OO[[#This Row],[98 (01JUL1985 03:00:00)-Water Temperature (C)]]*OO[[#This Row],[40]]</f>
        <v>1.8214770383425001E-7</v>
      </c>
      <c r="AQ205" s="10">
        <f>3/24000000*OO[[#This Row],[99 (01JUL1985 06:00:00)-Water Temperature (C)]]*OO[[#This Row],[41]]</f>
        <v>1.7018756129514999E-7</v>
      </c>
      <c r="AR205" s="10">
        <f>3/24000000*OO[[#This Row],[100 (01JUL1985 09:00:00)-Water Temperature (C)]]*OO[[#This Row],[42]]</f>
        <v>1.6105784068539999E-7</v>
      </c>
      <c r="AS205" s="10">
        <f>3/24000000*OO[[#This Row],[101 (01JUL1985 12:00:00)-Water Temperature (C)]]*OO[[#This Row],[43]]</f>
        <v>1.5269917580027499E-7</v>
      </c>
      <c r="AT205" s="10">
        <f>3/24000000*OO[[#This Row],[102 (01JUL1985 15:00:00)-Water Temperature (C)]]*OO[[#This Row],[44]]</f>
        <v>1.4377355534182499E-7</v>
      </c>
      <c r="AU205" s="10">
        <f>3/24000000*OO[[#This Row],[103 (01JUL1985 18:00:00)-Water Temperature (C)]]*OO[[#This Row],[45]]</f>
        <v>1.3543074210562499E-7</v>
      </c>
      <c r="AV205" s="10">
        <f>3/24000000*OO[[#This Row],[104 (01JUL1985 21:00:00)-Water Temperature (C)]]*OO[[#This Row],[46]]</f>
        <v>1.2736762702544998E-7</v>
      </c>
      <c r="AW205" s="10">
        <f>3/24000000*OO[[#This Row],[105 (02JUL1985 00:00:00)-Water Temperature (C)]]*OO[[#This Row],[47]]</f>
        <v>1.2108175423800001E-7</v>
      </c>
      <c r="AX205" s="10">
        <f>3/24000000*OO[[#This Row],[106 (02JUL1985 03:00:00)-Water Temperature (C)]]*OO[[#This Row],[48]]</f>
        <v>1.16567894970675E-7</v>
      </c>
      <c r="AY205" s="10">
        <f>3/24000000*OO[[#This Row],[107 (02JUL1985 06:00:00)-Water Temperature (C)]]*OO[[#This Row],[49]]</f>
        <v>1.1238065707829998E-7</v>
      </c>
      <c r="AZ205" s="10">
        <f>3/24000000*OO[[#This Row],[108 (02JUL1985 09:00:00)-Water Temperature (C)]]*OO[[#This Row],[50]]</f>
        <v>1.07484771658125E-7</v>
      </c>
      <c r="BA205" s="10">
        <f>3/24000000*OO[[#This Row],[109 (02JUL1985 12:00:00)-Water Temperature (C)]]*OO[[#This Row],[51]]</f>
        <v>1.031937135463125E-7</v>
      </c>
      <c r="BB205" s="10">
        <f>3/24000000*OO[[#This Row],[110 (02JUL1985 15:00:00)-Water Temperature (C)]]*OO[[#This Row],[52]]</f>
        <v>9.9496833562624983E-8</v>
      </c>
      <c r="BC205" s="10">
        <f>3/24000000*OO[[#This Row],[111 (02JUL1985 18:00:00)-Water Temperature (C)]]*OO[[#This Row],[53]]</f>
        <v>9.6547338584137498E-8</v>
      </c>
      <c r="BD205" s="10">
        <f>3/24000000*OO[[#This Row],[112 (02JUL1985 21:00:00)-Water Temperature (C)]]*OO[[#This Row],[54]]</f>
        <v>9.3201212599924998E-8</v>
      </c>
      <c r="BE205" s="10">
        <f>3/24000000*OO[[#This Row],[113 (03JUL1985 00:00:00)-Water Temperature (C)]]*OO[[#This Row],[55]]</f>
        <v>8.9656555429750008E-8</v>
      </c>
      <c r="BF205" s="10">
        <f>3/24000000*OO[[#This Row],[114 (03JUL1985 03:00:00)-Water Temperature (C)]]*OO[[#This Row],[56]]</f>
        <v>8.6283021283437502E-8</v>
      </c>
      <c r="BG205" s="10">
        <f>3/24000000*OO[[#This Row],[115 (03JUL1985 06:00:00)-Water Temperature (C)]]*OO[[#This Row],[57]]</f>
        <v>8.2975330685499998E-8</v>
      </c>
      <c r="BH205" s="10">
        <f>3/24000000*OO[[#This Row],[116 (03JUL1985 09:00:00)-Water Temperature (C)]]*OO[[#This Row],[58]]</f>
        <v>8.0617769288024988E-8</v>
      </c>
      <c r="BI205" s="10">
        <f>3/24000000*OO[[#This Row],[117 (03JUL1985 12:00:00)-Water Temperature (C)]]*OO[[#This Row],[59]]</f>
        <v>7.8576356440999984E-8</v>
      </c>
      <c r="BJ205" s="10">
        <f>3/24000000*OO[[#This Row],[118 (03JUL1985 15:00:00)-Water Temperature (C)]]*OO[[#This Row],[60]]</f>
        <v>7.6576453899350002E-8</v>
      </c>
      <c r="BK205" s="10">
        <f>3/24000000*OO[[#This Row],[119 (03JUL1985 18:00:00)-Water Temperature (C)]]*OO[[#This Row],[61]]</f>
        <v>7.4459655734062494E-8</v>
      </c>
      <c r="BL205" s="10">
        <f>3/24000000*OO[[#This Row],[120 (03JUL1985 21:00:00)-Water Temperature (C)]]*OO[[#This Row],[62]]</f>
        <v>7.1828539916249988E-8</v>
      </c>
      <c r="BM205" s="10">
        <f>3/24000000*OO[[#This Row],[121 (04JUL1985 00:00:00)-Water Temperature (C)]]*OO[[#This Row],[63]]</f>
        <v>6.920995050605E-8</v>
      </c>
      <c r="BN205" s="10">
        <f>3/24000000*OO[[#This Row],[122 (04JUL1985 03:00:00)-Water Temperature (C)]]*OO[[#This Row],[64]]</f>
        <v>6.6912056210999999E-8</v>
      </c>
      <c r="BO205" s="10">
        <f>3/24000000*OO[[#This Row],[123 (04JUL1985 06:00:00)-Water Temperature (C)]]*OO[[#This Row],[65]]</f>
        <v>6.481366525208749E-8</v>
      </c>
      <c r="BP205" s="10">
        <f>3/24000000*OO[[#This Row],[124 (04JUL1985 09:00:00)-Water Temperature (C)]]*OO[[#This Row],[66]]</f>
        <v>6.3828969684249999E-8</v>
      </c>
      <c r="BQ205" s="10">
        <f>3/24000000*OO[[#This Row],[125 (04JUL1985 12:00:00)-Water Temperature (C)]]*OO[[#This Row],[67]]</f>
        <v>6.2978098370999989E-8</v>
      </c>
      <c r="BR205" s="10">
        <f>3/24000000*OO[[#This Row],[126 (04JUL1985 15:00:00)-Water Temperature (C)]]*OO[[#This Row],[68]]</f>
        <v>6.1580063636250006E-8</v>
      </c>
      <c r="BS205" s="10">
        <f>3/24000000*OO[[#This Row],[127 (04JUL1985 18:00:00)-Water Temperature (C)]]*OO[[#This Row],[69]]</f>
        <v>5.9809295911850001E-8</v>
      </c>
      <c r="BT205" s="10">
        <f>3/24000000*OO[[#This Row],[128 (04JUL1985 21:00:00)-Water Temperature (C)]]*OO[[#This Row],[70]]</f>
        <v>5.7555770659199999E-8</v>
      </c>
      <c r="BU205" s="10">
        <f>3/24000000*OO[[#This Row],[129 (05JUL1985 00:00:00)-Water Temperature (C)]]*OO[[#This Row],[71]]</f>
        <v>5.5412179837425001E-8</v>
      </c>
      <c r="BV205" s="10">
        <f>3/24000000*OO[[#This Row],[130 (05JUL1985 03:00:00)-Water Temperature (C)]]*OO[[#This Row],[72]]</f>
        <v>5.3667030103312506E-8</v>
      </c>
      <c r="BW205" s="10">
        <f>3/24000000*OO[[#This Row],[131 (05JUL1985 06:00:00)-Water Temperature (C)]]*OO[[#This Row],[73]]</f>
        <v>5.1989016848324998E-8</v>
      </c>
      <c r="BX205" s="10">
        <f>3/24000000*OO[[#This Row],[132 (05JUL1985 09:00:00)-Water Temperature (C)]]*OO[[#This Row],[74]]</f>
        <v>5.1132864292999994E-8</v>
      </c>
      <c r="BY205" s="10">
        <f>3/24000000*OO[[#This Row],[133 (05JUL1985 12:00:00)-Water Temperature (C)]]*OO[[#This Row],[75]]</f>
        <v>5.0326598037375007E-8</v>
      </c>
      <c r="BZ205" s="10">
        <f>3/24000000*OO[[#This Row],[134 (05JUL1985 15:00:00)-Water Temperature (C)]]*OO[[#This Row],[76]]</f>
        <v>4.9489756556E-8</v>
      </c>
      <c r="CA205" s="10">
        <f>3/24000000*OO[[#This Row],[135 (05JUL1985 18:00:00)-Water Temperature (C)]]*OO[[#This Row],[77]]</f>
        <v>4.8626615396799998E-8</v>
      </c>
      <c r="CB205" s="10">
        <f>3/24000000*OO[[#This Row],[136 (05JUL1985 21:00:00)-Water Temperature (C)]]*OO[[#This Row],[78]]</f>
        <v>4.7339926031249992E-8</v>
      </c>
      <c r="CC205" s="10">
        <f>3/24000000*OO[[#This Row],[137 (06JUL1985 00:00:00)-Water Temperature (C)]]*OO[[#This Row],[79]]</f>
        <v>4.5794502506449993E-8</v>
      </c>
      <c r="CD205" s="10">
        <f>3/24000000*OO[[#This Row],[138 (06JUL1985 03:00:00)-Water Temperature (C)]]*OO[[#This Row],[80]]</f>
        <v>4.4371121081837494E-8</v>
      </c>
      <c r="CE205" s="10">
        <f>3/24000000*OO[[#This Row],[139 (06JUL1985 06:00:00)-Water Temperature (C)]]*OO[[#This Row],[81]]</f>
        <v>4.3076991415499998E-8</v>
      </c>
      <c r="CF205" s="10">
        <f>3/24000000*OO[[#This Row],[140 (06JUL1985 09:00:00)-Water Temperature (C)]]*OO[[#This Row],[82]]</f>
        <v>4.2462912207749997E-8</v>
      </c>
      <c r="CG205" s="10">
        <f>3/24000000*OO[[#This Row],[141 (06JUL1985 12:00:00)-Water Temperature (C)]]*OO[[#This Row],[83]]</f>
        <v>4.1874080807812497E-8</v>
      </c>
      <c r="CH205" s="10">
        <f>3/24000000*OO[[#This Row],[142 (06JUL1985 15:00:00)-Water Temperature (C)]]*OO[[#This Row],[84]]</f>
        <v>4.1231144238412498E-8</v>
      </c>
      <c r="CI205" s="10">
        <f>3/24000000*OO[[#This Row],[143 (06JUL1985 18:00:00)-Water Temperature (C)]]*OO[[#This Row],[85]]</f>
        <v>4.0523122245374993E-8</v>
      </c>
      <c r="CJ205" s="10">
        <f>3/24000000*OO[[#This Row],[144 (06JUL1985 21:00:00)-Water Temperature (C)]]*OO[[#This Row],[86]]</f>
        <v>3.9487519440449997E-8</v>
      </c>
      <c r="CK205" s="10">
        <f>3/24000000*OO[[#This Row],[145 (07JUL1985 00:00:00)-Water Temperature (C)]]*OO[[#This Row],[87]]</f>
        <v>3.8303931037499999E-8</v>
      </c>
      <c r="CL205" s="10">
        <f>3/24000000*OO[[#This Row],[146 (07JUL1985 03:00:00)-Water Temperature (C)]]*OO[[#This Row],[88]]</f>
        <v>3.7248391339062504E-8</v>
      </c>
      <c r="CM205" s="10">
        <f>3/24000000*OO[[#This Row],[147 (07JUL1985 06:00:00)-Water Temperature (C)]]*OO[[#This Row],[89]]</f>
        <v>3.6015976995024991E-8</v>
      </c>
      <c r="CN205" s="10">
        <f>3/24000000*OO[[#This Row],[148 (07JUL1985 09:00:00)-Water Temperature (C)]]*OO[[#This Row],[90]]</f>
        <v>3.4712590836000002E-8</v>
      </c>
      <c r="CO205" s="10">
        <f>3/24000000*OO[[#This Row],[149 (07JUL1985 12:00:00)-Water Temperature (C)]]*OO[[#This Row],[91]]</f>
        <v>3.3500000006475E-8</v>
      </c>
      <c r="CP205" s="10">
        <f>3/24000000*OO[[#This Row],[150 (07JUL1985 15:00:00)-Water Temperature (C)]]*OO[[#This Row],[92]]</f>
        <v>3.24854907286E-8</v>
      </c>
      <c r="CQ205" s="10">
        <f>3/24000000*OO[[#This Row],[151 (07JUL1985 18:00:00)-Water Temperature (C)]]*OO[[#This Row],[93]]</f>
        <v>3.12999248370375E-8</v>
      </c>
      <c r="CR205" s="10">
        <f>3/24000000*OO[[#This Row],[152 (07JUL1985 21:00:00)-Water Temperature (C)]]*OO[[#This Row],[94]]</f>
        <v>3.0070024433775E-8</v>
      </c>
      <c r="CS205" s="10">
        <f>3/24000000*OO[[#This Row],[153 (08JUL1985 00:00:00)-Water Temperature (C)]]*OO[[#This Row],[95]]</f>
        <v>2.9029819336359997E-8</v>
      </c>
      <c r="CT205" s="10">
        <f>3/24000000*OO[[#This Row],[154 (08JUL1985 03:00:00)-Water Temperature (C)]]*OO[[#This Row],[96]]</f>
        <v>2.8102418016806249E-8</v>
      </c>
      <c r="CU205" s="10">
        <f>3/24000000*OO[[#This Row],[155 (08JUL1985 06:00:00)-Water Temperature (C)]]*OO[[#This Row],[97]]</f>
        <v>2.7203183327092504E-8</v>
      </c>
      <c r="CV205" s="10">
        <f>3/24000000*OO[[#This Row],[156 (08JUL1985 09:00:00)-Water Temperature (C)]]*OO[[#This Row],[98]]</f>
        <v>2.6603217677542498E-8</v>
      </c>
      <c r="CW205" s="10">
        <f>3/24000000*OO[[#This Row],[157 (08JUL1985 12:00:00)-Water Temperature (C)]]*OO[[#This Row],[99]]</f>
        <v>2.6057875704405001E-8</v>
      </c>
    </row>
    <row r="206" spans="1:101" x14ac:dyDescent="0.35">
      <c r="A206" t="s">
        <v>212</v>
      </c>
      <c r="B206">
        <v>277.81599999999997</v>
      </c>
      <c r="C206" s="10">
        <f>3/24*OO[[#This Row],[59 (26JUN1985 06:00:00)-Water Temperature (C)]]*OO[[#This Row],[1]]/SUM(OO[1])</f>
        <v>0</v>
      </c>
      <c r="D206" s="10">
        <f>3/24*OO[[#This Row],[60 (26JUN1985 09:00:00)-Water Temperature (C)]]*OO[[#This Row],[2]]/SUM(OO[2])</f>
        <v>0</v>
      </c>
      <c r="E206" s="10">
        <f>3/24*OO[[#This Row],[61 (26JUN1985 12:00:00)-Water Temperature (C)]]*OO[[#This Row],[3]]/SUM(OO[3])</f>
        <v>0</v>
      </c>
      <c r="F206" s="10">
        <f>3/24*OO[[#This Row],[62 (26JUN1985 15:00:00)-Water Temperature (C)]]*OO[[#This Row],[4]]/SUM(OO[4])</f>
        <v>0</v>
      </c>
      <c r="G206" s="10">
        <f>3/24*OO[[#This Row],[63 (26JUN1985 18:00:00)-Water Temperature (C)]]*OO[[#This Row],[5]]/SUM(OO[5])</f>
        <v>0</v>
      </c>
      <c r="H206" s="10">
        <f>3/24*OO[[#This Row],[64 (26JUN1985 21:00:00)-Water Temperature (C)]]*OO[[#This Row],[6]]/SUM(OO[6])</f>
        <v>0</v>
      </c>
      <c r="I206" s="10">
        <f>3/24*OO[[#This Row],[65 (27JUN1985 00:00:00)-Water Temperature (C)]]*OO[[#This Row],[7]]/SUM(OO[7])</f>
        <v>0</v>
      </c>
      <c r="J206" s="10">
        <f>3/24*OO[[#This Row],[66 (27JUN1985 03:00:00)-Water Temperature (C)]]*OO[[#This Row],[8]]/SUM(OO[8])</f>
        <v>2.4567429713902652E-35</v>
      </c>
      <c r="K206" s="10">
        <f>3/24*OO[[#This Row],[67 (27JUN1985 06:00:00)-Water Temperature (C)]]*OO[[#This Row],[9]]/SUM(OO[9])</f>
        <v>2.1536868154555534E-23</v>
      </c>
      <c r="L206" s="10">
        <f>3/24*OO[[#This Row],[68 (27JUN1985 09:00:00)-Water Temperature (C)]]*OO[[#This Row],[10]]/SUM(OO[10])</f>
        <v>1.141610652444248E-11</v>
      </c>
      <c r="M206" s="10">
        <f>3/24*OO[[#This Row],[69 (27JUN1985 12:00:00)-Water Temperature (C)]]*OO[[#This Row],[11]]/SUM(OO[11])</f>
        <v>7.0946076443198598E-8</v>
      </c>
      <c r="N206" s="10">
        <f>3/24*OO[[#This Row],[70 (27JUN1985 15:00:00)-Water Temperature (C)]]*OO[[#This Row],[12]]/SUM(OO[12])</f>
        <v>1.2511651282424132E-5</v>
      </c>
      <c r="O206" s="10">
        <f>3/24*OO[[#This Row],[71 (27JUN1985 18:00:00)-Water Temperature (C)]]*OO[[#This Row],[13]]/SUM(OO[13])</f>
        <v>2.8225595305398374E-4</v>
      </c>
      <c r="P206" s="10">
        <f>3/24*OO[[#This Row],[72 (27JUN1985 21:00:00)-Water Temperature (C)]]*OO[[#This Row],[14]]/SUM(OO[14])</f>
        <v>1.419180569359928E-3</v>
      </c>
      <c r="Q206" s="10">
        <f>3/24*OO[[#This Row],[73 (28JUN1985 00:00:00)-Water Temperature (C)]]*OO[[#This Row],[15]]/SUM(OO[15])</f>
        <v>2.2113378343690325E-3</v>
      </c>
      <c r="R206" s="10">
        <f>3/24*OO[[#This Row],[74 (28JUN1985 03:00:00)-Water Temperature (C)]]*OO[[#This Row],[16]]/SUM(OO[16])</f>
        <v>1.3566606468411054E-3</v>
      </c>
      <c r="S206" s="10">
        <f>3/24*OO[[#This Row],[75 (28JUN1985 06:00:00)-Water Temperature (C)]]*OO[[#This Row],[17]]/SUM(OO[17])</f>
        <v>3.8605548521444371E-4</v>
      </c>
      <c r="T206" s="10">
        <f>3/24*OO[[#This Row],[76 (28JUN1985 09:00:00)-Water Temperature (C)]]*OO[[#This Row],[18]]/SUM(OO[18])</f>
        <v>5.8965784877761466E-5</v>
      </c>
      <c r="U206" s="10">
        <f>3/24*OO[[#This Row],[77 (28JUN1985 12:00:00)-Water Temperature (C)]]*OO[[#This Row],[19]]/SUM(OO[19])</f>
        <v>5.6833437699165431E-6</v>
      </c>
      <c r="V206" s="10">
        <f>3/24000000*OO[[#This Row],[78 (28JUN1985 15:00:00)-Water Temperature (C)]]*OO[[#This Row],[20]]</f>
        <v>6.8888278588875006E-7</v>
      </c>
      <c r="W206" s="10">
        <f>3/24000000*OO[[#This Row],[79 (28JUN1985 18:00:00)-Water Temperature (C)]]*OO[[#This Row],[21]]</f>
        <v>3.4103413176612498E-7</v>
      </c>
      <c r="X206" s="10">
        <f>3/24000000*OO[[#This Row],[80 (28JUN1985 21:00:00)-Water Temperature (C)]]*OO[[#This Row],[22]]</f>
        <v>2.7703185797689999E-7</v>
      </c>
      <c r="Y206" s="10">
        <f>3/24000000*OO[[#This Row],[81 (29JUN1985 00:00:00)-Water Temperature (C)]]*OO[[#This Row],[23]]</f>
        <v>2.3130905865296253E-7</v>
      </c>
      <c r="Z206" s="10">
        <f>3/24000000*OO[[#This Row],[82 (29JUN1985 03:00:00)-Water Temperature (C)]]*OO[[#This Row],[24]]</f>
        <v>1.9410778152889998E-7</v>
      </c>
      <c r="AA206" s="10">
        <f>3/24000000*OO[[#This Row],[83 (29JUN1985 06:00:00)-Water Temperature (C)]]*OO[[#This Row],[25]]</f>
        <v>1.63874539346875E-7</v>
      </c>
      <c r="AB206" s="10">
        <f>3/24000000*OO[[#This Row],[84 (29JUN1985 09:00:00)-Water Temperature (C)]]*OO[[#This Row],[26]]</f>
        <v>1.4078926546313748E-7</v>
      </c>
      <c r="AC206" s="10">
        <f>3/24000000*OO[[#This Row],[85 (29JUN1985 12:00:00)-Water Temperature (C)]]*OO[[#This Row],[27]]</f>
        <v>1.2204942560074998E-7</v>
      </c>
      <c r="AD206" s="10">
        <f>3/24000000*OO[[#This Row],[86 (29JUN1985 15:00:00)-Water Temperature (C)]]*OO[[#This Row],[28]]</f>
        <v>1.0640565095703749E-7</v>
      </c>
      <c r="AE206" s="10">
        <f>3/24000000*OO[[#This Row],[88 (29JUN1985 21:00:00)-Water Temperature (C)]]*OO[[#This Row],[30]]</f>
        <v>8.1315020201437501E-8</v>
      </c>
      <c r="AF206" s="10">
        <f>3/24000000*OO[[#This Row],[88 (29JUN1985 21:00:00)-Water Temperature (C)]]*OO[[#This Row],[30]]</f>
        <v>8.1315020201437501E-8</v>
      </c>
      <c r="AG206" s="10">
        <f>3/24000000*OO[[#This Row],[89 (30JUN1985 00:00:00)-Water Temperature (C)]]*OO[[#This Row],[31]]</f>
        <v>7.1137812526399998E-8</v>
      </c>
      <c r="AH206" s="10">
        <f>3/24000000*OO[[#This Row],[90 (30JUN1985 03:00:00)-Water Temperature (C)]]*OO[[#This Row],[32]]</f>
        <v>6.2849824561199992E-8</v>
      </c>
      <c r="AI206" s="10">
        <f>3/24000000*OO[[#This Row],[91 (30JUN1985 06:00:00)-Water Temperature (C)]]*OO[[#This Row],[33]]</f>
        <v>5.5928947941374998E-8</v>
      </c>
      <c r="AJ206" s="10">
        <f>3/24000000*OO[[#This Row],[92 (30JUN1985 09:00:00)-Water Temperature (C)]]*OO[[#This Row],[34]]</f>
        <v>5.06072715579375E-8</v>
      </c>
      <c r="AK206" s="10">
        <f>3/24000000*OO[[#This Row],[93 (30JUN1985 12:00:00)-Water Temperature (C)]]*OO[[#This Row],[35]]</f>
        <v>4.6452915951749998E-8</v>
      </c>
      <c r="AL206" s="10">
        <f>3/24000000*OO[[#This Row],[94 (30JUN1985 15:00:00)-Water Temperature (C)]]*OO[[#This Row],[36]]</f>
        <v>4.2906115232175001E-8</v>
      </c>
      <c r="AM206" s="10">
        <f>3/24000000*OO[[#This Row],[95 (30JUN1985 18:00:00)-Water Temperature (C)]]*OO[[#This Row],[37]]</f>
        <v>3.9809504219099999E-8</v>
      </c>
      <c r="AN206" s="10">
        <f>3/24000000*OO[[#This Row],[96 (30JUN1985 21:00:00)-Water Temperature (C)]]*OO[[#This Row],[38]]</f>
        <v>3.6761745275562499E-8</v>
      </c>
      <c r="AO206" s="10">
        <f>3/24000000*OO[[#This Row],[97 (01JUL1985 00:00:00)-Water Temperature (C)]]*OO[[#This Row],[39]]</f>
        <v>3.3851634367250001E-8</v>
      </c>
      <c r="AP206" s="10">
        <f>3/24000000*OO[[#This Row],[98 (01JUL1985 03:00:00)-Water Temperature (C)]]*OO[[#This Row],[40]]</f>
        <v>3.1467780164712502E-8</v>
      </c>
      <c r="AQ206" s="10">
        <f>3/24000000*OO[[#This Row],[99 (01JUL1985 06:00:00)-Water Temperature (C)]]*OO[[#This Row],[41]]</f>
        <v>2.9403632520187498E-8</v>
      </c>
      <c r="AR206" s="10">
        <f>3/24000000*OO[[#This Row],[100 (01JUL1985 09:00:00)-Water Temperature (C)]]*OO[[#This Row],[42]]</f>
        <v>2.7828479544059999E-8</v>
      </c>
      <c r="AS206" s="10">
        <f>3/24000000*OO[[#This Row],[101 (01JUL1985 12:00:00)-Water Temperature (C)]]*OO[[#This Row],[43]]</f>
        <v>2.6385805704449998E-8</v>
      </c>
      <c r="AT206" s="10">
        <f>3/24000000*OO[[#This Row],[102 (01JUL1985 15:00:00)-Water Temperature (C)]]*OO[[#This Row],[44]]</f>
        <v>2.4844477835702499E-8</v>
      </c>
      <c r="AU206" s="10">
        <f>3/24000000*OO[[#This Row],[103 (01JUL1985 18:00:00)-Water Temperature (C)]]*OO[[#This Row],[45]]</f>
        <v>2.3402808682785E-8</v>
      </c>
      <c r="AV206" s="10">
        <f>3/24000000*OO[[#This Row],[104 (01JUL1985 21:00:00)-Water Temperature (C)]]*OO[[#This Row],[46]]</f>
        <v>2.2008996569637499E-8</v>
      </c>
      <c r="AW206" s="10">
        <f>3/24000000*OO[[#This Row],[105 (02JUL1985 00:00:00)-Water Temperature (C)]]*OO[[#This Row],[47]]</f>
        <v>2.092182614431E-8</v>
      </c>
      <c r="AX206" s="10">
        <f>3/24000000*OO[[#This Row],[106 (02JUL1985 03:00:00)-Water Temperature (C)]]*OO[[#This Row],[48]]</f>
        <v>2.0140809249999998E-8</v>
      </c>
      <c r="AY206" s="10">
        <f>3/24000000*OO[[#This Row],[107 (02JUL1985 06:00:00)-Water Temperature (C)]]*OO[[#This Row],[49]]</f>
        <v>1.9418765897981249E-8</v>
      </c>
      <c r="AZ206" s="10">
        <f>3/24000000*OO[[#This Row],[108 (02JUL1985 09:00:00)-Water Temperature (C)]]*OO[[#This Row],[50]]</f>
        <v>1.8573510651968751E-8</v>
      </c>
      <c r="BA206" s="10">
        <f>3/24000000*OO[[#This Row],[109 (02JUL1985 12:00:00)-Water Temperature (C)]]*OO[[#This Row],[51]]</f>
        <v>1.7833260311999999E-8</v>
      </c>
      <c r="BB206" s="10">
        <f>3/24000000*OO[[#This Row],[110 (02JUL1985 15:00:00)-Water Temperature (C)]]*OO[[#This Row],[52]]</f>
        <v>1.7194751726513751E-8</v>
      </c>
      <c r="BC206" s="10">
        <f>3/24000000*OO[[#This Row],[111 (02JUL1985 18:00:00)-Water Temperature (C)]]*OO[[#This Row],[53]]</f>
        <v>1.6684157343722499E-8</v>
      </c>
      <c r="BD206" s="10">
        <f>3/24000000*OO[[#This Row],[112 (02JUL1985 21:00:00)-Water Temperature (C)]]*OO[[#This Row],[54]]</f>
        <v>1.6104729805229999E-8</v>
      </c>
      <c r="BE206" s="10">
        <f>3/24000000*OO[[#This Row],[113 (03JUL1985 00:00:00)-Water Temperature (C)]]*OO[[#This Row],[55]]</f>
        <v>1.5492019433651249E-8</v>
      </c>
      <c r="BF206" s="10">
        <f>3/24000000*OO[[#This Row],[114 (03JUL1985 03:00:00)-Water Temperature (C)]]*OO[[#This Row],[56]]</f>
        <v>1.4909026472287502E-8</v>
      </c>
      <c r="BG206" s="10">
        <f>3/24000000*OO[[#This Row],[115 (03JUL1985 06:00:00)-Water Temperature (C)]]*OO[[#This Row],[57]]</f>
        <v>1.4337929332127498E-8</v>
      </c>
      <c r="BH206" s="10">
        <f>3/24000000*OO[[#This Row],[116 (03JUL1985 09:00:00)-Water Temperature (C)]]*OO[[#This Row],[58]]</f>
        <v>1.3930955152169998E-8</v>
      </c>
      <c r="BI206" s="10">
        <f>3/24000000*OO[[#This Row],[117 (03JUL1985 12:00:00)-Water Temperature (C)]]*OO[[#This Row],[59]]</f>
        <v>1.3578335053896248E-8</v>
      </c>
      <c r="BJ206" s="10">
        <f>3/24000000*OO[[#This Row],[118 (03JUL1985 15:00:00)-Water Temperature (C)]]*OO[[#This Row],[60]]</f>
        <v>1.3233023280032498E-8</v>
      </c>
      <c r="BK206" s="10">
        <f>3/24000000*OO[[#This Row],[119 (03JUL1985 18:00:00)-Water Temperature (C)]]*OO[[#This Row],[61]]</f>
        <v>1.2867054596299998E-8</v>
      </c>
      <c r="BL206" s="10">
        <f>3/24000000*OO[[#This Row],[120 (03JUL1985 21:00:00)-Water Temperature (C)]]*OO[[#This Row],[62]]</f>
        <v>1.24124363909825E-8</v>
      </c>
      <c r="BM206" s="10">
        <f>3/24000000*OO[[#This Row],[121 (04JUL1985 00:00:00)-Water Temperature (C)]]*OO[[#This Row],[63]]</f>
        <v>1.1959783564199998E-8</v>
      </c>
      <c r="BN206" s="10">
        <f>3/24000000*OO[[#This Row],[122 (04JUL1985 03:00:00)-Water Temperature (C)]]*OO[[#This Row],[64]]</f>
        <v>1.1562812844781248E-8</v>
      </c>
      <c r="BO206" s="10">
        <f>3/24000000*OO[[#This Row],[123 (04JUL1985 06:00:00)-Water Temperature (C)]]*OO[[#This Row],[65]]</f>
        <v>1.1200594988204999E-8</v>
      </c>
      <c r="BP206" s="10">
        <f>3/24000000*OO[[#This Row],[124 (04JUL1985 09:00:00)-Water Temperature (C)]]*OO[[#This Row],[66]]</f>
        <v>1.1031089472363749E-8</v>
      </c>
      <c r="BQ206" s="10">
        <f>3/24000000*OO[[#This Row],[125 (04JUL1985 12:00:00)-Water Temperature (C)]]*OO[[#This Row],[67]]</f>
        <v>1.088415435366E-8</v>
      </c>
      <c r="BR206" s="10">
        <f>3/24000000*OO[[#This Row],[126 (04JUL1985 15:00:00)-Water Temperature (C)]]*OO[[#This Row],[68]]</f>
        <v>1.0643524049531249E-8</v>
      </c>
      <c r="BS206" s="10">
        <f>3/24000000*OO[[#This Row],[127 (04JUL1985 18:00:00)-Water Temperature (C)]]*OO[[#This Row],[69]]</f>
        <v>1.033761672483E-8</v>
      </c>
      <c r="BT206" s="10">
        <f>3/24000000*OO[[#This Row],[128 (04JUL1985 21:00:00)-Water Temperature (C)]]*OO[[#This Row],[70]]</f>
        <v>9.9482261484300005E-9</v>
      </c>
      <c r="BU206" s="10">
        <f>3/24000000*OO[[#This Row],[129 (05JUL1985 00:00:00)-Water Temperature (C)]]*OO[[#This Row],[71]]</f>
        <v>9.5776167175012509E-9</v>
      </c>
      <c r="BV206" s="10">
        <f>3/24000000*OO[[#This Row],[130 (05JUL1985 03:00:00)-Water Temperature (C)]]*OO[[#This Row],[72]]</f>
        <v>9.2760967288324995E-9</v>
      </c>
      <c r="BW206" s="10">
        <f>3/24000000*OO[[#This Row],[131 (05JUL1985 06:00:00)-Water Temperature (C)]]*OO[[#This Row],[73]]</f>
        <v>8.9865848033999998E-9</v>
      </c>
      <c r="BX206" s="10">
        <f>3/24000000*OO[[#This Row],[132 (05JUL1985 09:00:00)-Water Temperature (C)]]*OO[[#This Row],[74]]</f>
        <v>8.8392274518350004E-9</v>
      </c>
      <c r="BY206" s="10">
        <f>3/24000000*OO[[#This Row],[133 (05JUL1985 12:00:00)-Water Temperature (C)]]*OO[[#This Row],[75]]</f>
        <v>8.7004273709499983E-9</v>
      </c>
      <c r="BZ206" s="10">
        <f>3/24000000*OO[[#This Row],[134 (05JUL1985 15:00:00)-Water Temperature (C)]]*OO[[#This Row],[76]]</f>
        <v>8.5560694307249998E-9</v>
      </c>
      <c r="CA206" s="10">
        <f>3/24000000*OO[[#This Row],[135 (05JUL1985 18:00:00)-Water Temperature (C)]]*OO[[#This Row],[77]]</f>
        <v>8.4067916051474988E-9</v>
      </c>
      <c r="CB206" s="10">
        <f>3/24000000*OO[[#This Row],[136 (05JUL1985 21:00:00)-Water Temperature (C)]]*OO[[#This Row],[78]]</f>
        <v>8.1843787342350011E-9</v>
      </c>
      <c r="CC206" s="10">
        <f>3/24000000*OO[[#This Row],[137 (06JUL1985 00:00:00)-Water Temperature (C)]]*OO[[#This Row],[79]]</f>
        <v>7.9174387096425006E-9</v>
      </c>
      <c r="CD206" s="10">
        <f>3/24000000*OO[[#This Row],[138 (06JUL1985 03:00:00)-Water Temperature (C)]]*OO[[#This Row],[80]]</f>
        <v>7.6715731908949984E-9</v>
      </c>
      <c r="CE206" s="10">
        <f>3/24000000*OO[[#This Row],[139 (06JUL1985 06:00:00)-Water Temperature (C)]]*OO[[#This Row],[81]]</f>
        <v>7.4480729322799988E-9</v>
      </c>
      <c r="CF206" s="10">
        <f>3/24000000*OO[[#This Row],[140 (06JUL1985 09:00:00)-Water Temperature (C)]]*OO[[#This Row],[82]]</f>
        <v>7.3425160896874992E-9</v>
      </c>
      <c r="CG206" s="10">
        <f>3/24000000*OO[[#This Row],[141 (06JUL1985 12:00:00)-Water Temperature (C)]]*OO[[#This Row],[83]]</f>
        <v>7.2410302898249984E-9</v>
      </c>
      <c r="CH206" s="10">
        <f>3/24000000*OO[[#This Row],[142 (06JUL1985 15:00:00)-Water Temperature (C)]]*OO[[#This Row],[84]]</f>
        <v>7.1300310677999995E-9</v>
      </c>
      <c r="CI206" s="10">
        <f>3/24000000*OO[[#This Row],[143 (06JUL1985 18:00:00)-Water Temperature (C)]]*OO[[#This Row],[85]]</f>
        <v>7.0075492739200012E-9</v>
      </c>
      <c r="CJ206" s="10">
        <f>3/24000000*OO[[#This Row],[144 (06JUL1985 21:00:00)-Water Temperature (C)]]*OO[[#This Row],[86]]</f>
        <v>6.8282818260562502E-9</v>
      </c>
      <c r="CK206" s="10">
        <f>3/24000000*OO[[#This Row],[145 (07JUL1985 00:00:00)-Water Temperature (C)]]*OO[[#This Row],[87]]</f>
        <v>6.6237856628999989E-9</v>
      </c>
      <c r="CL206" s="10">
        <f>3/24000000*OO[[#This Row],[146 (07JUL1985 03:00:00)-Water Temperature (C)]]*OO[[#This Row],[88]]</f>
        <v>6.4413851110349996E-9</v>
      </c>
      <c r="CM206" s="10">
        <f>3/24000000*OO[[#This Row],[147 (07JUL1985 06:00:00)-Water Temperature (C)]]*OO[[#This Row],[89]]</f>
        <v>6.2286181025612487E-9</v>
      </c>
      <c r="CN206" s="10">
        <f>3/24000000*OO[[#This Row],[148 (07JUL1985 09:00:00)-Water Temperature (C)]]*OO[[#This Row],[90]]</f>
        <v>6.0037547624174996E-9</v>
      </c>
      <c r="CO206" s="10">
        <f>3/24000000*OO[[#This Row],[149 (07JUL1985 12:00:00)-Water Temperature (C)]]*OO[[#This Row],[91]]</f>
        <v>5.7944792070999999E-9</v>
      </c>
      <c r="CP206" s="10">
        <f>3/24000000*OO[[#This Row],[150 (07JUL1985 15:00:00)-Water Temperature (C)]]*OO[[#This Row],[92]]</f>
        <v>5.6192196479849999E-9</v>
      </c>
      <c r="CQ206" s="10">
        <f>3/24000000*OO[[#This Row],[151 (07JUL1985 18:00:00)-Water Temperature (C)]]*OO[[#This Row],[93]]</f>
        <v>5.4141001918937502E-9</v>
      </c>
      <c r="CR206" s="10">
        <f>3/24000000*OO[[#This Row],[152 (07JUL1985 21:00:00)-Water Temperature (C)]]*OO[[#This Row],[94]]</f>
        <v>5.2011975068775004E-9</v>
      </c>
      <c r="CS206" s="10">
        <f>3/24000000*OO[[#This Row],[153 (08JUL1985 00:00:00)-Water Temperature (C)]]*OO[[#This Row],[95]]</f>
        <v>5.0211364221900004E-9</v>
      </c>
      <c r="CT206" s="10">
        <f>3/24000000*OO[[#This Row],[154 (08JUL1985 03:00:00)-Water Temperature (C)]]*OO[[#This Row],[96]]</f>
        <v>4.8608108511299996E-9</v>
      </c>
      <c r="CU206" s="10">
        <f>3/24000000*OO[[#This Row],[155 (08JUL1985 06:00:00)-Water Temperature (C)]]*OO[[#This Row],[97]]</f>
        <v>4.7054620687625001E-9</v>
      </c>
      <c r="CV206" s="10">
        <f>3/24000000*OO[[#This Row],[156 (08JUL1985 09:00:00)-Water Temperature (C)]]*OO[[#This Row],[98]]</f>
        <v>4.60205281146E-9</v>
      </c>
      <c r="CW206" s="10">
        <f>3/24000000*OO[[#This Row],[157 (08JUL1985 12:00:00)-Water Temperature (C)]]*OO[[#This Row],[99]]</f>
        <v>4.5078714616612499E-9</v>
      </c>
    </row>
    <row r="207" spans="1:101" x14ac:dyDescent="0.35">
      <c r="A207" t="s">
        <v>213</v>
      </c>
      <c r="B207">
        <v>859.11839999999995</v>
      </c>
      <c r="C207" s="10">
        <f>3/24*OO[[#This Row],[59 (26JUN1985 06:00:00)-Water Temperature (C)]]*OO[[#This Row],[1]]/SUM(OO[1])</f>
        <v>0</v>
      </c>
      <c r="D207" s="10">
        <f>3/24*OO[[#This Row],[60 (26JUN1985 09:00:00)-Water Temperature (C)]]*OO[[#This Row],[2]]/SUM(OO[2])</f>
        <v>0</v>
      </c>
      <c r="E207" s="10">
        <f>3/24*OO[[#This Row],[61 (26JUN1985 12:00:00)-Water Temperature (C)]]*OO[[#This Row],[3]]/SUM(OO[3])</f>
        <v>0</v>
      </c>
      <c r="F207" s="10">
        <f>3/24*OO[[#This Row],[62 (26JUN1985 15:00:00)-Water Temperature (C)]]*OO[[#This Row],[4]]/SUM(OO[4])</f>
        <v>0</v>
      </c>
      <c r="G207" s="10">
        <f>3/24*OO[[#This Row],[63 (26JUN1985 18:00:00)-Water Temperature (C)]]*OO[[#This Row],[5]]/SUM(OO[5])</f>
        <v>0</v>
      </c>
      <c r="H207" s="10">
        <f>3/24*OO[[#This Row],[64 (26JUN1985 21:00:00)-Water Temperature (C)]]*OO[[#This Row],[6]]/SUM(OO[6])</f>
        <v>0</v>
      </c>
      <c r="I207" s="10">
        <f>3/24*OO[[#This Row],[65 (27JUN1985 00:00:00)-Water Temperature (C)]]*OO[[#This Row],[7]]/SUM(OO[7])</f>
        <v>0</v>
      </c>
      <c r="J207" s="10">
        <f>3/24*OO[[#This Row],[66 (27JUN1985 03:00:00)-Water Temperature (C)]]*OO[[#This Row],[8]]/SUM(OO[8])</f>
        <v>2.2698555797320294E-35</v>
      </c>
      <c r="K207" s="10">
        <f>3/24*OO[[#This Row],[67 (27JUN1985 06:00:00)-Water Temperature (C)]]*OO[[#This Row],[9]]/SUM(OO[9])</f>
        <v>1.9851496435931339E-23</v>
      </c>
      <c r="L207" s="10">
        <f>3/24*OO[[#This Row],[68 (27JUN1985 09:00:00)-Water Temperature (C)]]*OO[[#This Row],[10]]/SUM(OO[10])</f>
        <v>1.0741369481798169E-11</v>
      </c>
      <c r="M207" s="10">
        <f>3/24*OO[[#This Row],[69 (27JUN1985 12:00:00)-Water Temperature (C)]]*OO[[#This Row],[11]]/SUM(OO[11])</f>
        <v>6.7308651858178407E-8</v>
      </c>
      <c r="N207" s="10">
        <f>3/24*OO[[#This Row],[70 (27JUN1985 15:00:00)-Water Temperature (C)]]*OO[[#This Row],[12]]/SUM(OO[12])</f>
        <v>1.191912510026429E-5</v>
      </c>
      <c r="O207" s="10">
        <f>3/24*OO[[#This Row],[71 (27JUN1985 18:00:00)-Water Temperature (C)]]*OO[[#This Row],[13]]/SUM(OO[13])</f>
        <v>2.697136190774585E-4</v>
      </c>
      <c r="P207" s="10">
        <f>3/24*OO[[#This Row],[72 (27JUN1985 21:00:00)-Water Temperature (C)]]*OO[[#This Row],[14]]/SUM(OO[14])</f>
        <v>1.3595527228641307E-3</v>
      </c>
      <c r="Q207" s="10">
        <f>3/24*OO[[#This Row],[73 (28JUN1985 00:00:00)-Water Temperature (C)]]*OO[[#This Row],[15]]/SUM(OO[15])</f>
        <v>2.1230165051018181E-3</v>
      </c>
      <c r="R207" s="10">
        <f>3/24*OO[[#This Row],[74 (28JUN1985 03:00:00)-Water Temperature (C)]]*OO[[#This Row],[16]]/SUM(OO[16])</f>
        <v>1.3049277110379744E-3</v>
      </c>
      <c r="S207" s="10">
        <f>3/24*OO[[#This Row],[75 (28JUN1985 06:00:00)-Water Temperature (C)]]*OO[[#This Row],[17]]/SUM(OO[17])</f>
        <v>3.7195616659374694E-4</v>
      </c>
      <c r="T207" s="10">
        <f>3/24*OO[[#This Row],[76 (28JUN1985 09:00:00)-Water Temperature (C)]]*OO[[#This Row],[18]]/SUM(OO[18])</f>
        <v>5.6894442406175673E-5</v>
      </c>
      <c r="U207" s="10">
        <f>3/24*OO[[#This Row],[77 (28JUN1985 12:00:00)-Water Temperature (C)]]*OO[[#This Row],[19]]/SUM(OO[19])</f>
        <v>5.4884961965311483E-6</v>
      </c>
      <c r="V207" s="10">
        <f>3/24000000*OO[[#This Row],[78 (28JUN1985 15:00:00)-Water Temperature (C)]]*OO[[#This Row],[20]]</f>
        <v>6.6366119700000006E-7</v>
      </c>
      <c r="W207" s="10">
        <f>3/24000000*OO[[#This Row],[79 (28JUN1985 18:00:00)-Water Temperature (C)]]*OO[[#This Row],[21]]</f>
        <v>3.276312388155E-7</v>
      </c>
      <c r="X207" s="10">
        <f>3/24000000*OO[[#This Row],[80 (28JUN1985 21:00:00)-Water Temperature (C)]]*OO[[#This Row],[22]]</f>
        <v>2.6606962175062498E-7</v>
      </c>
      <c r="Y207" s="10">
        <f>3/24000000*OO[[#This Row],[81 (29JUN1985 00:00:00)-Water Temperature (C)]]*OO[[#This Row],[23]]</f>
        <v>2.2215020143004998E-7</v>
      </c>
      <c r="Z207" s="10">
        <f>3/24000000*OO[[#This Row],[82 (29JUN1985 03:00:00)-Water Temperature (C)]]*OO[[#This Row],[24]]</f>
        <v>1.8642205557832499E-7</v>
      </c>
      <c r="AA207" s="10">
        <f>3/24000000*OO[[#This Row],[83 (29JUN1985 06:00:00)-Water Temperature (C)]]*OO[[#This Row],[25]]</f>
        <v>1.5738505349843747E-7</v>
      </c>
      <c r="AB207" s="10">
        <f>3/24000000*OO[[#This Row],[84 (29JUN1985 09:00:00)-Water Temperature (C)]]*OO[[#This Row],[26]]</f>
        <v>1.3521445484085002E-7</v>
      </c>
      <c r="AC207" s="10">
        <f>3/24000000*OO[[#This Row],[85 (29JUN1985 12:00:00)-Water Temperature (C)]]*OO[[#This Row],[27]]</f>
        <v>1.1721588125960001E-7</v>
      </c>
      <c r="AD207" s="10">
        <f>3/24000000*OO[[#This Row],[86 (29JUN1985 15:00:00)-Water Temperature (C)]]*OO[[#This Row],[28]]</f>
        <v>1.021918536732875E-7</v>
      </c>
      <c r="AE207" s="10">
        <f>3/24000000*OO[[#This Row],[88 (29JUN1985 21:00:00)-Water Temperature (C)]]*OO[[#This Row],[30]]</f>
        <v>7.8090250428562487E-8</v>
      </c>
      <c r="AF207" s="10">
        <f>3/24000000*OO[[#This Row],[88 (29JUN1985 21:00:00)-Water Temperature (C)]]*OO[[#This Row],[30]]</f>
        <v>7.8090250428562487E-8</v>
      </c>
      <c r="AG207" s="10">
        <f>3/24000000*OO[[#This Row],[89 (30JUN1985 00:00:00)-Water Temperature (C)]]*OO[[#This Row],[31]]</f>
        <v>6.8315464051425E-8</v>
      </c>
      <c r="AH207" s="10">
        <f>3/24000000*OO[[#This Row],[90 (30JUN1985 03:00:00)-Water Temperature (C)]]*OO[[#This Row],[32]]</f>
        <v>6.0355596531712497E-8</v>
      </c>
      <c r="AI207" s="10">
        <f>3/24000000*OO[[#This Row],[91 (30JUN1985 06:00:00)-Water Temperature (C)]]*OO[[#This Row],[33]]</f>
        <v>5.3709434645099996E-8</v>
      </c>
      <c r="AJ207" s="10">
        <f>3/24000000*OO[[#This Row],[92 (30JUN1985 09:00:00)-Water Temperature (C)]]*OO[[#This Row],[34]]</f>
        <v>4.85988293167125E-8</v>
      </c>
      <c r="AK207" s="10">
        <f>3/24000000*OO[[#This Row],[93 (30JUN1985 12:00:00)-Water Temperature (C)]]*OO[[#This Row],[35]]</f>
        <v>4.4609256648287494E-8</v>
      </c>
      <c r="AL207" s="10">
        <f>3/24000000*OO[[#This Row],[94 (30JUN1985 15:00:00)-Water Temperature (C)]]*OO[[#This Row],[36]]</f>
        <v>4.1203248310625002E-8</v>
      </c>
      <c r="AM207" s="10">
        <f>3/24000000*OO[[#This Row],[95 (30JUN1985 18:00:00)-Water Temperature (C)]]*OO[[#This Row],[37]]</f>
        <v>3.8228778699999998E-8</v>
      </c>
      <c r="AN207" s="10">
        <f>3/24000000*OO[[#This Row],[96 (30JUN1985 21:00:00)-Water Temperature (C)]]*OO[[#This Row],[38]]</f>
        <v>3.5301606844799997E-8</v>
      </c>
      <c r="AO207" s="10">
        <f>3/24000000*OO[[#This Row],[97 (01JUL1985 00:00:00)-Water Temperature (C)]]*OO[[#This Row],[39]]</f>
        <v>3.2506736304437495E-8</v>
      </c>
      <c r="AP207" s="10">
        <f>3/24000000*OO[[#This Row],[98 (01JUL1985 03:00:00)-Water Temperature (C)]]*OO[[#This Row],[40]]</f>
        <v>3.0217137818624997E-8</v>
      </c>
      <c r="AQ207" s="10">
        <f>3/24000000*OO[[#This Row],[99 (01JUL1985 06:00:00)-Water Temperature (C)]]*OO[[#This Row],[41]]</f>
        <v>2.82354259404E-8</v>
      </c>
      <c r="AR207" s="10">
        <f>3/24000000*OO[[#This Row],[100 (01JUL1985 09:00:00)-Water Temperature (C)]]*OO[[#This Row],[42]]</f>
        <v>2.6723458866880002E-8</v>
      </c>
      <c r="AS207" s="10">
        <f>3/24000000*OO[[#This Row],[101 (01JUL1985 12:00:00)-Water Temperature (C)]]*OO[[#This Row],[43]]</f>
        <v>2.5338122679599998E-8</v>
      </c>
      <c r="AT207" s="10">
        <f>3/24000000*OO[[#This Row],[102 (01JUL1985 15:00:00)-Water Temperature (C)]]*OO[[#This Row],[44]]</f>
        <v>2.3858068928906248E-8</v>
      </c>
      <c r="AU207" s="10">
        <f>3/24000000*OO[[#This Row],[103 (01JUL1985 18:00:00)-Water Temperature (C)]]*OO[[#This Row],[45]]</f>
        <v>2.2473604389999998E-8</v>
      </c>
      <c r="AV207" s="10">
        <f>3/24000000*OO[[#This Row],[104 (01JUL1985 21:00:00)-Water Temperature (C)]]*OO[[#This Row],[46]]</f>
        <v>2.1134760150418748E-8</v>
      </c>
      <c r="AW207" s="10">
        <f>3/24000000*OO[[#This Row],[105 (02JUL1985 00:00:00)-Water Temperature (C)]]*OO[[#This Row],[47]]</f>
        <v>2.0090254803354997E-8</v>
      </c>
      <c r="AX207" s="10">
        <f>3/24000000*OO[[#This Row],[106 (02JUL1985 03:00:00)-Water Temperature (C)]]*OO[[#This Row],[48]]</f>
        <v>1.9340008747132501E-8</v>
      </c>
      <c r="AY207" s="10">
        <f>3/24000000*OO[[#This Row],[107 (02JUL1985 06:00:00)-Water Temperature (C)]]*OO[[#This Row],[49]]</f>
        <v>1.8646846680843748E-8</v>
      </c>
      <c r="AZ207" s="10">
        <f>3/24000000*OO[[#This Row],[108 (02JUL1985 09:00:00)-Water Temperature (C)]]*OO[[#This Row],[50]]</f>
        <v>1.783560213005375E-8</v>
      </c>
      <c r="BA207" s="10">
        <f>3/24000000*OO[[#This Row],[109 (02JUL1985 12:00:00)-Water Temperature (C)]]*OO[[#This Row],[51]]</f>
        <v>1.7125000625564999E-8</v>
      </c>
      <c r="BB207" s="10">
        <f>3/24000000*OO[[#This Row],[110 (02JUL1985 15:00:00)-Water Temperature (C)]]*OO[[#This Row],[52]]</f>
        <v>1.6511897246038748E-8</v>
      </c>
      <c r="BC207" s="10">
        <f>3/24000000*OO[[#This Row],[111 (02JUL1985 18:00:00)-Water Temperature (C)]]*OO[[#This Row],[53]]</f>
        <v>1.6021273330574999E-8</v>
      </c>
      <c r="BD207" s="10">
        <f>3/24000000*OO[[#This Row],[112 (02JUL1985 21:00:00)-Water Temperature (C)]]*OO[[#This Row],[54]]</f>
        <v>1.5464584747679999E-8</v>
      </c>
      <c r="BE207" s="10">
        <f>3/24000000*OO[[#This Row],[113 (03JUL1985 00:00:00)-Water Temperature (C)]]*OO[[#This Row],[55]]</f>
        <v>1.487606075745E-8</v>
      </c>
      <c r="BF207" s="10">
        <f>3/24000000*OO[[#This Row],[114 (03JUL1985 03:00:00)-Water Temperature (C)]]*OO[[#This Row],[56]]</f>
        <v>1.4316272579385E-8</v>
      </c>
      <c r="BG207" s="10">
        <f>3/24000000*OO[[#This Row],[115 (03JUL1985 06:00:00)-Water Temperature (C)]]*OO[[#This Row],[57]]</f>
        <v>1.376801167033125E-8</v>
      </c>
      <c r="BH207" s="10">
        <f>3/24000000*OO[[#This Row],[116 (03JUL1985 09:00:00)-Water Temperature (C)]]*OO[[#This Row],[58]]</f>
        <v>1.33774192734E-8</v>
      </c>
      <c r="BI207" s="10">
        <f>3/24000000*OO[[#This Row],[117 (03JUL1985 12:00:00)-Water Temperature (C)]]*OO[[#This Row],[59]]</f>
        <v>1.3038774988252501E-8</v>
      </c>
      <c r="BJ207" s="10">
        <f>3/24000000*OO[[#This Row],[118 (03JUL1985 15:00:00)-Water Temperature (C)]]*OO[[#This Row],[60]]</f>
        <v>1.2707352946399999E-8</v>
      </c>
      <c r="BK207" s="10">
        <f>3/24000000*OO[[#This Row],[119 (03JUL1985 18:00:00)-Water Temperature (C)]]*OO[[#This Row],[61]]</f>
        <v>1.235565698109125E-8</v>
      </c>
      <c r="BL207" s="10">
        <f>3/24000000*OO[[#This Row],[120 (03JUL1985 21:00:00)-Water Temperature (C)]]*OO[[#This Row],[62]]</f>
        <v>1.191913431296E-8</v>
      </c>
      <c r="BM207" s="10">
        <f>3/24000000*OO[[#This Row],[121 (04JUL1985 00:00:00)-Water Temperature (C)]]*OO[[#This Row],[63]]</f>
        <v>1.148453499133625E-8</v>
      </c>
      <c r="BN207" s="10">
        <f>3/24000000*OO[[#This Row],[122 (04JUL1985 03:00:00)-Water Temperature (C)]]*OO[[#This Row],[64]]</f>
        <v>1.110325147645E-8</v>
      </c>
      <c r="BO207" s="10">
        <f>3/24000000*OO[[#This Row],[123 (04JUL1985 06:00:00)-Water Temperature (C)]]*OO[[#This Row],[65]]</f>
        <v>1.0755466358156251E-8</v>
      </c>
      <c r="BP207" s="10">
        <f>3/24000000*OO[[#This Row],[124 (04JUL1985 09:00:00)-Water Temperature (C)]]*OO[[#This Row],[66]]</f>
        <v>1.0592788888739999E-8</v>
      </c>
      <c r="BQ207" s="10">
        <f>3/24000000*OO[[#This Row],[125 (04JUL1985 12:00:00)-Water Temperature (C)]]*OO[[#This Row],[67]]</f>
        <v>1.0451708651887501E-8</v>
      </c>
      <c r="BR207" s="10">
        <f>3/24000000*OO[[#This Row],[126 (04JUL1985 15:00:00)-Water Temperature (C)]]*OO[[#This Row],[68]]</f>
        <v>1.0220746186012499E-8</v>
      </c>
      <c r="BS207" s="10">
        <f>3/24000000*OO[[#This Row],[127 (04JUL1985 18:00:00)-Water Temperature (C)]]*OO[[#This Row],[69]]</f>
        <v>9.927121571111249E-9</v>
      </c>
      <c r="BT207" s="10">
        <f>3/24000000*OO[[#This Row],[128 (04JUL1985 21:00:00)-Water Temperature (C)]]*OO[[#This Row],[70]]</f>
        <v>9.5531138967624973E-9</v>
      </c>
      <c r="BU207" s="10">
        <f>3/24000000*OO[[#This Row],[129 (05JUL1985 00:00:00)-Water Temperature (C)]]*OO[[#This Row],[71]]</f>
        <v>9.1971612727012495E-9</v>
      </c>
      <c r="BV207" s="10">
        <f>3/24000000*OO[[#This Row],[130 (05JUL1985 03:00:00)-Water Temperature (C)]]*OO[[#This Row],[72]]</f>
        <v>8.9075349864375004E-9</v>
      </c>
      <c r="BW207" s="10">
        <f>3/24000000*OO[[#This Row],[131 (05JUL1985 06:00:00)-Water Temperature (C)]]*OO[[#This Row],[73]]</f>
        <v>8.6295951235124999E-9</v>
      </c>
      <c r="BX207" s="10">
        <f>3/24000000*OO[[#This Row],[132 (05JUL1985 09:00:00)-Water Temperature (C)]]*OO[[#This Row],[74]]</f>
        <v>8.4882478733187509E-9</v>
      </c>
      <c r="BY207" s="10">
        <f>3/24000000*OO[[#This Row],[133 (05JUL1985 12:00:00)-Water Temperature (C)]]*OO[[#This Row],[75]]</f>
        <v>8.35517849094E-9</v>
      </c>
      <c r="BZ207" s="10">
        <f>3/24000000*OO[[#This Row],[134 (05JUL1985 15:00:00)-Water Temperature (C)]]*OO[[#This Row],[76]]</f>
        <v>8.2165322662499985E-9</v>
      </c>
      <c r="CA207" s="10">
        <f>3/24000000*OO[[#This Row],[135 (05JUL1985 18:00:00)-Water Temperature (C)]]*OO[[#This Row],[77]]</f>
        <v>8.0731376576399996E-9</v>
      </c>
      <c r="CB207" s="10">
        <f>3/24000000*OO[[#This Row],[136 (05JUL1985 21:00:00)-Water Temperature (C)]]*OO[[#This Row],[78]]</f>
        <v>7.8594068078549998E-9</v>
      </c>
      <c r="CC207" s="10">
        <f>3/24000000*OO[[#This Row],[137 (06JUL1985 00:00:00)-Water Temperature (C)]]*OO[[#This Row],[79]]</f>
        <v>7.6031174464525008E-9</v>
      </c>
      <c r="CD207" s="10">
        <f>3/24000000*OO[[#This Row],[138 (06JUL1985 03:00:00)-Water Temperature (C)]]*OO[[#This Row],[80]]</f>
        <v>7.3669849886562486E-9</v>
      </c>
      <c r="CE207" s="10">
        <f>3/24000000*OO[[#This Row],[139 (06JUL1985 06:00:00)-Water Temperature (C)]]*OO[[#This Row],[81]]</f>
        <v>7.1524701137499994E-9</v>
      </c>
      <c r="CF207" s="10">
        <f>3/24000000*OO[[#This Row],[140 (06JUL1985 09:00:00)-Water Temperature (C)]]*OO[[#This Row],[82]]</f>
        <v>7.0511610490749993E-9</v>
      </c>
      <c r="CG207" s="10">
        <f>3/24000000*OO[[#This Row],[141 (06JUL1985 12:00:00)-Water Temperature (C)]]*OO[[#This Row],[83]]</f>
        <v>6.9538839326249984E-9</v>
      </c>
      <c r="CH207" s="10">
        <f>3/24000000*OO[[#This Row],[142 (06JUL1985 15:00:00)-Water Temperature (C)]]*OO[[#This Row],[84]]</f>
        <v>6.8472759112999997E-9</v>
      </c>
      <c r="CI207" s="10">
        <f>3/24000000*OO[[#This Row],[143 (06JUL1985 18:00:00)-Water Temperature (C)]]*OO[[#This Row],[85]]</f>
        <v>6.7296467984462492E-9</v>
      </c>
      <c r="CJ207" s="10">
        <f>3/24000000*OO[[#This Row],[144 (06JUL1985 21:00:00)-Water Temperature (C)]]*OO[[#This Row],[86]]</f>
        <v>6.5573478411674991E-9</v>
      </c>
      <c r="CK207" s="10">
        <f>3/24000000*OO[[#This Row],[145 (07JUL1985 00:00:00)-Water Temperature (C)]]*OO[[#This Row],[87]]</f>
        <v>6.3610019595787503E-9</v>
      </c>
      <c r="CL207" s="10">
        <f>3/24000000*OO[[#This Row],[146 (07JUL1985 03:00:00)-Water Temperature (C)]]*OO[[#This Row],[88]]</f>
        <v>6.1858053241299999E-9</v>
      </c>
      <c r="CM207" s="10">
        <f>3/24000000*OO[[#This Row],[147 (07JUL1985 06:00:00)-Water Temperature (C)]]*OO[[#This Row],[89]]</f>
        <v>5.9815870903424986E-9</v>
      </c>
      <c r="CN207" s="10">
        <f>3/24000000*OO[[#This Row],[148 (07JUL1985 09:00:00)-Water Temperature (C)]]*OO[[#This Row],[90]]</f>
        <v>5.7658038796924997E-9</v>
      </c>
      <c r="CO207" s="10">
        <f>3/24000000*OO[[#This Row],[149 (07JUL1985 12:00:00)-Water Temperature (C)]]*OO[[#This Row],[91]]</f>
        <v>5.5649480837924999E-9</v>
      </c>
      <c r="CP207" s="10">
        <f>3/24000000*OO[[#This Row],[150 (07JUL1985 15:00:00)-Water Temperature (C)]]*OO[[#This Row],[92]]</f>
        <v>5.3966077880012499E-9</v>
      </c>
      <c r="CQ207" s="10">
        <f>3/24000000*OO[[#This Row],[151 (07JUL1985 18:00:00)-Water Temperature (C)]]*OO[[#This Row],[93]]</f>
        <v>5.1995759946874994E-9</v>
      </c>
      <c r="CR207" s="10">
        <f>3/24000000*OO[[#This Row],[152 (07JUL1985 21:00:00)-Water Temperature (C)]]*OO[[#This Row],[94]]</f>
        <v>4.9950159610575001E-9</v>
      </c>
      <c r="CS207" s="10">
        <f>3/24000000*OO[[#This Row],[153 (08JUL1985 00:00:00)-Water Temperature (C)]]*OO[[#This Row],[95]]</f>
        <v>4.8220725243599992E-9</v>
      </c>
      <c r="CT207" s="10">
        <f>3/24000000*OO[[#This Row],[154 (08JUL1985 03:00:00)-Water Temperature (C)]]*OO[[#This Row],[96]]</f>
        <v>4.66810091452E-9</v>
      </c>
      <c r="CU207" s="10">
        <f>3/24000000*OO[[#This Row],[155 (08JUL1985 06:00:00)-Water Temperature (C)]]*OO[[#This Row],[97]]</f>
        <v>4.5189336265887498E-9</v>
      </c>
      <c r="CV207" s="10">
        <f>3/24000000*OO[[#This Row],[156 (08JUL1985 09:00:00)-Water Temperature (C)]]*OO[[#This Row],[98]]</f>
        <v>4.4197684756649997E-9</v>
      </c>
      <c r="CW207" s="10">
        <f>3/24000000*OO[[#This Row],[157 (08JUL1985 12:00:00)-Water Temperature (C)]]*OO[[#This Row],[99]]</f>
        <v>4.3293529445624996E-9</v>
      </c>
    </row>
    <row r="208" spans="1:101" x14ac:dyDescent="0.35">
      <c r="A208" t="s">
        <v>214</v>
      </c>
      <c r="B208">
        <v>866.73839999999996</v>
      </c>
      <c r="C208" s="10">
        <f>3/24*OO[[#This Row],[59 (26JUN1985 06:00:00)-Water Temperature (C)]]*OO[[#This Row],[1]]/SUM(OO[1])</f>
        <v>0</v>
      </c>
      <c r="D208" s="10">
        <f>3/24*OO[[#This Row],[60 (26JUN1985 09:00:00)-Water Temperature (C)]]*OO[[#This Row],[2]]/SUM(OO[2])</f>
        <v>0</v>
      </c>
      <c r="E208" s="10">
        <f>3/24*OO[[#This Row],[61 (26JUN1985 12:00:00)-Water Temperature (C)]]*OO[[#This Row],[3]]/SUM(OO[3])</f>
        <v>0</v>
      </c>
      <c r="F208" s="10">
        <f>3/24*OO[[#This Row],[62 (26JUN1985 15:00:00)-Water Temperature (C)]]*OO[[#This Row],[4]]/SUM(OO[4])</f>
        <v>0</v>
      </c>
      <c r="G208" s="10">
        <f>3/24*OO[[#This Row],[63 (26JUN1985 18:00:00)-Water Temperature (C)]]*OO[[#This Row],[5]]/SUM(OO[5])</f>
        <v>0</v>
      </c>
      <c r="H208" s="10">
        <f>3/24*OO[[#This Row],[64 (26JUN1985 21:00:00)-Water Temperature (C)]]*OO[[#This Row],[6]]/SUM(OO[6])</f>
        <v>0</v>
      </c>
      <c r="I208" s="10">
        <f>3/24*OO[[#This Row],[65 (27JUN1985 00:00:00)-Water Temperature (C)]]*OO[[#This Row],[7]]/SUM(OO[7])</f>
        <v>0</v>
      </c>
      <c r="J208" s="10">
        <f>3/24*OO[[#This Row],[66 (27JUN1985 03:00:00)-Water Temperature (C)]]*OO[[#This Row],[8]]/SUM(OO[8])</f>
        <v>1.6913679672338977E-34</v>
      </c>
      <c r="K208" s="10">
        <f>3/24*OO[[#This Row],[67 (27JUN1985 06:00:00)-Water Temperature (C)]]*OO[[#This Row],[9]]/SUM(OO[9])</f>
        <v>1.4568334341629022E-22</v>
      </c>
      <c r="L208" s="10">
        <f>3/24*OO[[#This Row],[68 (27JUN1985 09:00:00)-Water Temperature (C)]]*OO[[#This Row],[10]]/SUM(OO[10])</f>
        <v>8.9664178936061154E-11</v>
      </c>
      <c r="M208" s="10">
        <f>3/24*OO[[#This Row],[69 (27JUN1985 12:00:00)-Water Temperature (C)]]*OO[[#This Row],[11]]/SUM(OO[11])</f>
        <v>5.9184072413723629E-7</v>
      </c>
      <c r="N208" s="10">
        <f>3/24*OO[[#This Row],[70 (27JUN1985 15:00:00)-Water Temperature (C)]]*OO[[#This Row],[12]]/SUM(OO[12])</f>
        <v>1.076741005206483E-4</v>
      </c>
      <c r="O208" s="10">
        <f>3/24*OO[[#This Row],[71 (27JUN1985 18:00:00)-Water Temperature (C)]]*OO[[#This Row],[13]]/SUM(OO[13])</f>
        <v>2.4878946375956998E-3</v>
      </c>
      <c r="P208" s="10">
        <f>3/24*OO[[#This Row],[72 (27JUN1985 21:00:00)-Water Temperature (C)]]*OO[[#This Row],[14]]/SUM(OO[14])</f>
        <v>1.2763993990309124E-2</v>
      </c>
      <c r="Q208" s="10">
        <f>3/24*OO[[#This Row],[73 (28JUN1985 00:00:00)-Water Temperature (C)]]*OO[[#This Row],[15]]/SUM(OO[15])</f>
        <v>2.0242225223548266E-2</v>
      </c>
      <c r="R208" s="10">
        <f>3/24*OO[[#This Row],[74 (28JUN1985 03:00:00)-Water Temperature (C)]]*OO[[#This Row],[16]]/SUM(OO[16])</f>
        <v>1.2614057960630708E-2</v>
      </c>
      <c r="S208" s="10">
        <f>3/24*OO[[#This Row],[75 (28JUN1985 06:00:00)-Water Temperature (C)]]*OO[[#This Row],[17]]/SUM(OO[17])</f>
        <v>3.6401531010524422E-3</v>
      </c>
      <c r="T208" s="10">
        <f>3/24*OO[[#This Row],[76 (28JUN1985 09:00:00)-Water Temperature (C)]]*OO[[#This Row],[18]]/SUM(OO[18])</f>
        <v>5.6290044630013646E-4</v>
      </c>
      <c r="U208" s="10">
        <f>3/24*OO[[#This Row],[77 (28JUN1985 12:00:00)-Water Temperature (C)]]*OO[[#This Row],[19]]/SUM(OO[19])</f>
        <v>5.4668142727929748E-5</v>
      </c>
      <c r="V208" s="10">
        <f>3/24000000*OO[[#This Row],[78 (28JUN1985 15:00:00)-Water Temperature (C)]]*OO[[#This Row],[20]]</f>
        <v>6.4962480142275E-6</v>
      </c>
      <c r="W208" s="10">
        <f>3/24000000*OO[[#This Row],[79 (28JUN1985 18:00:00)-Water Temperature (C)]]*OO[[#This Row],[21]]</f>
        <v>3.1396137288587498E-6</v>
      </c>
      <c r="X208" s="10">
        <f>3/24000000*OO[[#This Row],[80 (28JUN1985 21:00:00)-Water Temperature (C)]]*OO[[#This Row],[22]]</f>
        <v>2.5439952994222503E-6</v>
      </c>
      <c r="Y208" s="10">
        <f>3/24000000*OO[[#This Row],[81 (29JUN1985 00:00:00)-Water Temperature (C)]]*OO[[#This Row],[23]]</f>
        <v>2.123712019870875E-6</v>
      </c>
      <c r="Z208" s="10">
        <f>3/24000000*OO[[#This Row],[82 (29JUN1985 03:00:00)-Water Temperature (C)]]*OO[[#This Row],[24]]</f>
        <v>1.7820451620304997E-6</v>
      </c>
      <c r="AA208" s="10">
        <f>3/24000000*OO[[#This Row],[83 (29JUN1985 06:00:00)-Water Temperature (C)]]*OO[[#This Row],[25]]</f>
        <v>1.5044943644190001E-6</v>
      </c>
      <c r="AB208" s="10">
        <f>3/24000000*OO[[#This Row],[84 (29JUN1985 09:00:00)-Water Temperature (C)]]*OO[[#This Row],[26]]</f>
        <v>1.2926752247624997E-6</v>
      </c>
      <c r="AC208" s="10">
        <f>3/24000000*OO[[#This Row],[85 (29JUN1985 12:00:00)-Water Temperature (C)]]*OO[[#This Row],[27]]</f>
        <v>1.1204866685879999E-6</v>
      </c>
      <c r="AD208" s="10">
        <f>3/24000000*OO[[#This Row],[86 (29JUN1985 15:00:00)-Water Temperature (C)]]*OO[[#This Row],[28]]</f>
        <v>9.767628417373749E-7</v>
      </c>
      <c r="AE208" s="10">
        <f>3/24000000*OO[[#This Row],[88 (29JUN1985 21:00:00)-Water Temperature (C)]]*OO[[#This Row],[30]]</f>
        <v>7.4598205044999984E-7</v>
      </c>
      <c r="AF208" s="10">
        <f>3/24000000*OO[[#This Row],[88 (29JUN1985 21:00:00)-Water Temperature (C)]]*OO[[#This Row],[30]]</f>
        <v>7.4598205044999984E-7</v>
      </c>
      <c r="AG208" s="10">
        <f>3/24000000*OO[[#This Row],[89 (30JUN1985 00:00:00)-Water Temperature (C)]]*OO[[#This Row],[31]]</f>
        <v>6.5249920989999992E-7</v>
      </c>
      <c r="AH208" s="10">
        <f>3/24000000*OO[[#This Row],[90 (30JUN1985 03:00:00)-Water Temperature (C)]]*OO[[#This Row],[32]]</f>
        <v>5.7637846067625004E-7</v>
      </c>
      <c r="AI208" s="10">
        <f>3/24000000*OO[[#This Row],[91 (30JUN1985 06:00:00)-Water Temperature (C)]]*OO[[#This Row],[33]]</f>
        <v>5.1288393785999992E-7</v>
      </c>
      <c r="AJ208" s="10">
        <f>3/24000000*OO[[#This Row],[92 (30JUN1985 09:00:00)-Water Temperature (C)]]*OO[[#This Row],[34]]</f>
        <v>4.6408343571349993E-7</v>
      </c>
      <c r="AK208" s="10">
        <f>3/24000000*OO[[#This Row],[93 (30JUN1985 12:00:00)-Water Temperature (C)]]*OO[[#This Row],[35]]</f>
        <v>4.2595470875475004E-7</v>
      </c>
      <c r="AL208" s="10">
        <f>3/24000000*OO[[#This Row],[94 (30JUN1985 15:00:00)-Water Temperature (C)]]*OO[[#This Row],[36]]</f>
        <v>3.9337694885274998E-7</v>
      </c>
      <c r="AM208" s="10">
        <f>3/24000000*OO[[#This Row],[95 (30JUN1985 18:00:00)-Water Temperature (C)]]*OO[[#This Row],[37]]</f>
        <v>3.6488563451612494E-7</v>
      </c>
      <c r="AN208" s="10">
        <f>3/24000000*OO[[#This Row],[96 (30JUN1985 21:00:00)-Water Temperature (C)]]*OO[[#This Row],[38]]</f>
        <v>3.3685831478749996E-7</v>
      </c>
      <c r="AO208" s="10">
        <f>3/24000000*OO[[#This Row],[97 (01JUL1985 00:00:00)-Water Temperature (C)]]*OO[[#This Row],[39]]</f>
        <v>3.10142420049E-7</v>
      </c>
      <c r="AP208" s="10">
        <f>3/24000000*OO[[#This Row],[98 (01JUL1985 03:00:00)-Water Temperature (C)]]*OO[[#This Row],[40]]</f>
        <v>2.8824486474096246E-7</v>
      </c>
      <c r="AQ208" s="10">
        <f>3/24000000*OO[[#This Row],[99 (01JUL1985 06:00:00)-Water Temperature (C)]]*OO[[#This Row],[41]]</f>
        <v>2.6934620305467497E-7</v>
      </c>
      <c r="AR208" s="10">
        <f>3/24000000*OO[[#This Row],[100 (01JUL1985 09:00:00)-Water Temperature (C)]]*OO[[#This Row],[42]]</f>
        <v>2.5495044812512495E-7</v>
      </c>
      <c r="AS208" s="10">
        <f>3/24000000*OO[[#This Row],[101 (01JUL1985 12:00:00)-Water Temperature (C)]]*OO[[#This Row],[43]]</f>
        <v>2.417320977951E-7</v>
      </c>
      <c r="AT208" s="10">
        <f>3/24000000*OO[[#This Row],[102 (01JUL1985 15:00:00)-Water Temperature (C)]]*OO[[#This Row],[44]]</f>
        <v>2.2760257299037497E-7</v>
      </c>
      <c r="AU208" s="10">
        <f>3/24000000*OO[[#This Row],[103 (01JUL1985 18:00:00)-Water Temperature (C)]]*OO[[#This Row],[45]]</f>
        <v>2.1436026099871253E-7</v>
      </c>
      <c r="AV208" s="10">
        <f>3/24000000*OO[[#This Row],[104 (01JUL1985 21:00:00)-Water Temperature (C)]]*OO[[#This Row],[46]]</f>
        <v>2.0155546882762497E-7</v>
      </c>
      <c r="AW208" s="10">
        <f>3/24000000*OO[[#This Row],[105 (02JUL1985 00:00:00)-Water Temperature (C)]]*OO[[#This Row],[47]]</f>
        <v>1.9156005002200001E-7</v>
      </c>
      <c r="AX208" s="10">
        <f>3/24000000*OO[[#This Row],[106 (02JUL1985 03:00:00)-Water Temperature (C)]]*OO[[#This Row],[48]]</f>
        <v>1.8437129715029998E-7</v>
      </c>
      <c r="AY208" s="10">
        <f>3/24000000*OO[[#This Row],[107 (02JUL1985 06:00:00)-Water Temperature (C)]]*OO[[#This Row],[49]]</f>
        <v>1.7777847965334998E-7</v>
      </c>
      <c r="AZ208" s="10">
        <f>3/24000000*OO[[#This Row],[108 (02JUL1985 09:00:00)-Water Temperature (C)]]*OO[[#This Row],[50]]</f>
        <v>1.7006524201387499E-7</v>
      </c>
      <c r="BA208" s="10">
        <f>3/24000000*OO[[#This Row],[109 (02JUL1985 12:00:00)-Water Temperature (C)]]*OO[[#This Row],[51]]</f>
        <v>1.633155493068E-7</v>
      </c>
      <c r="BB208" s="10">
        <f>3/24000000*OO[[#This Row],[110 (02JUL1985 15:00:00)-Water Temperature (C)]]*OO[[#This Row],[52]]</f>
        <v>1.5747271561859999E-7</v>
      </c>
      <c r="BC208" s="10">
        <f>3/24000000*OO[[#This Row],[111 (02JUL1985 18:00:00)-Water Temperature (C)]]*OO[[#This Row],[53]]</f>
        <v>1.5276923889250001E-7</v>
      </c>
      <c r="BD208" s="10">
        <f>3/24000000*OO[[#This Row],[112 (02JUL1985 21:00:00)-Water Temperature (C)]]*OO[[#This Row],[54]]</f>
        <v>1.474253463319125E-7</v>
      </c>
      <c r="BE208" s="10">
        <f>3/24000000*OO[[#This Row],[113 (03JUL1985 00:00:00)-Water Temperature (C)]]*OO[[#This Row],[55]]</f>
        <v>1.4180026812815E-7</v>
      </c>
      <c r="BF208" s="10">
        <f>3/24000000*OO[[#This Row],[114 (03JUL1985 03:00:00)-Water Temperature (C)]]*OO[[#This Row],[56]]</f>
        <v>1.3646688863645001E-7</v>
      </c>
      <c r="BG208" s="10">
        <f>3/24000000*OO[[#This Row],[115 (03JUL1985 06:00:00)-Water Temperature (C)]]*OO[[#This Row],[57]]</f>
        <v>1.3124914735479999E-7</v>
      </c>
      <c r="BH208" s="10">
        <f>3/24000000*OO[[#This Row],[116 (03JUL1985 09:00:00)-Water Temperature (C)]]*OO[[#This Row],[58]]</f>
        <v>1.2753976028430001E-7</v>
      </c>
      <c r="BI208" s="10">
        <f>3/24000000*OO[[#This Row],[117 (03JUL1985 12:00:00)-Water Temperature (C)]]*OO[[#This Row],[59]]</f>
        <v>1.2431376482294998E-7</v>
      </c>
      <c r="BJ208" s="10">
        <f>3/24000000*OO[[#This Row],[118 (03JUL1985 15:00:00)-Water Temperature (C)]]*OO[[#This Row],[60]]</f>
        <v>1.2115743718072499E-7</v>
      </c>
      <c r="BK208" s="10">
        <f>3/24000000*OO[[#This Row],[119 (03JUL1985 18:00:00)-Water Temperature (C)]]*OO[[#This Row],[61]]</f>
        <v>1.1779577406257499E-7</v>
      </c>
      <c r="BL208" s="10">
        <f>3/24000000*OO[[#This Row],[120 (03JUL1985 21:00:00)-Water Temperature (C)]]*OO[[#This Row],[62]]</f>
        <v>1.13619252871875E-7</v>
      </c>
      <c r="BM208" s="10">
        <f>3/24000000*OO[[#This Row],[121 (04JUL1985 00:00:00)-Water Temperature (C)]]*OO[[#This Row],[63]]</f>
        <v>1.0946959221903749E-7</v>
      </c>
      <c r="BN208" s="10">
        <f>3/24000000*OO[[#This Row],[122 (04JUL1985 03:00:00)-Water Temperature (C)]]*OO[[#This Row],[64]]</f>
        <v>1.05832791176E-7</v>
      </c>
      <c r="BO208" s="10">
        <f>3/24000000*OO[[#This Row],[123 (04JUL1985 06:00:00)-Water Temperature (C)]]*OO[[#This Row],[65]]</f>
        <v>1.0251759091575E-7</v>
      </c>
      <c r="BP208" s="10">
        <f>3/24000000*OO[[#This Row],[124 (04JUL1985 09:00:00)-Water Temperature (C)]]*OO[[#This Row],[66]]</f>
        <v>1.0097711306662501E-7</v>
      </c>
      <c r="BQ208" s="10">
        <f>3/24000000*OO[[#This Row],[125 (04JUL1985 12:00:00)-Water Temperature (C)]]*OO[[#This Row],[67]]</f>
        <v>9.9629403455149995E-8</v>
      </c>
      <c r="BR208" s="10">
        <f>3/24000000*OO[[#This Row],[126 (04JUL1985 15:00:00)-Water Temperature (C)]]*OO[[#This Row],[68]]</f>
        <v>9.7436705473687508E-8</v>
      </c>
      <c r="BS208" s="10">
        <f>3/24000000*OO[[#This Row],[127 (04JUL1985 18:00:00)-Water Temperature (C)]]*OO[[#This Row],[69]]</f>
        <v>9.4629847142E-8</v>
      </c>
      <c r="BT208" s="10">
        <f>3/24000000*OO[[#This Row],[128 (04JUL1985 21:00:00)-Water Temperature (C)]]*OO[[#This Row],[70]]</f>
        <v>9.1055917253450001E-8</v>
      </c>
      <c r="BU208" s="10">
        <f>3/24000000*OO[[#This Row],[129 (05JUL1985 00:00:00)-Water Temperature (C)]]*OO[[#This Row],[71]]</f>
        <v>8.7649168301174999E-8</v>
      </c>
      <c r="BV208" s="10">
        <f>3/24000000*OO[[#This Row],[130 (05JUL1985 03:00:00)-Water Temperature (C)]]*OO[[#This Row],[72]]</f>
        <v>8.4884296565962503E-8</v>
      </c>
      <c r="BW208" s="10">
        <f>3/24000000*OO[[#This Row],[131 (05JUL1985 06:00:00)-Water Temperature (C)]]*OO[[#This Row],[73]]</f>
        <v>8.2237297514762492E-8</v>
      </c>
      <c r="BX208" s="10">
        <f>3/24000000*OO[[#This Row],[132 (05JUL1985 09:00:00)-Water Temperature (C)]]*OO[[#This Row],[74]]</f>
        <v>8.0899549322249987E-8</v>
      </c>
      <c r="BY208" s="10">
        <f>3/24000000*OO[[#This Row],[133 (05JUL1985 12:00:00)-Water Temperature (C)]]*OO[[#This Row],[75]]</f>
        <v>7.9635376760099996E-8</v>
      </c>
      <c r="BZ208" s="10">
        <f>3/24000000*OO[[#This Row],[134 (05JUL1985 15:00:00)-Water Temperature (C)]]*OO[[#This Row],[76]]</f>
        <v>7.8312239994725E-8</v>
      </c>
      <c r="CA208" s="10">
        <f>3/24000000*OO[[#This Row],[135 (05JUL1985 18:00:00)-Water Temperature (C)]]*OO[[#This Row],[77]]</f>
        <v>7.6933701808949995E-8</v>
      </c>
      <c r="CB208" s="10">
        <f>3/24000000*OO[[#This Row],[136 (05JUL1985 21:00:00)-Water Temperature (C)]]*OO[[#This Row],[78]]</f>
        <v>7.4886206730074988E-8</v>
      </c>
      <c r="CC208" s="10">
        <f>3/24000000*OO[[#This Row],[137 (06JUL1985 00:00:00)-Water Temperature (C)]]*OO[[#This Row],[79]]</f>
        <v>7.2441589265100003E-8</v>
      </c>
      <c r="CD208" s="10">
        <f>3/24000000*OO[[#This Row],[138 (06JUL1985 03:00:00)-Water Temperature (C)]]*OO[[#This Row],[80]]</f>
        <v>7.0189345532124998E-8</v>
      </c>
      <c r="CE208" s="10">
        <f>3/24000000*OO[[#This Row],[139 (06JUL1985 06:00:00)-Water Temperature (C)]]*OO[[#This Row],[81]]</f>
        <v>6.8150211019550006E-8</v>
      </c>
      <c r="CF208" s="10">
        <f>3/24000000*OO[[#This Row],[140 (06JUL1985 09:00:00)-Water Temperature (C)]]*OO[[#This Row],[82]]</f>
        <v>6.7194760788549998E-8</v>
      </c>
      <c r="CG208" s="10">
        <f>3/24000000*OO[[#This Row],[141 (06JUL1985 12:00:00)-Water Temperature (C)]]*OO[[#This Row],[83]]</f>
        <v>6.6269153634749995E-8</v>
      </c>
      <c r="CH208" s="10">
        <f>3/24000000*OO[[#This Row],[142 (06JUL1985 15:00:00)-Water Temperature (C)]]*OO[[#This Row],[84]]</f>
        <v>6.5252021064374985E-8</v>
      </c>
      <c r="CI208" s="10">
        <f>3/24000000*OO[[#This Row],[143 (06JUL1985 18:00:00)-Water Temperature (C)]]*OO[[#This Row],[85]]</f>
        <v>6.4124562178599993E-8</v>
      </c>
      <c r="CJ208" s="10">
        <f>3/24000000*OO[[#This Row],[144 (06JUL1985 21:00:00)-Water Temperature (C)]]*OO[[#This Row],[86]]</f>
        <v>6.2470171979424992E-8</v>
      </c>
      <c r="CK208" s="10">
        <f>3/24000000*OO[[#This Row],[145 (07JUL1985 00:00:00)-Water Temperature (C)]]*OO[[#This Row],[87]]</f>
        <v>6.0596422596937501E-8</v>
      </c>
      <c r="CL208" s="10">
        <f>3/24000000*OO[[#This Row],[146 (07JUL1985 03:00:00)-Water Temperature (C)]]*OO[[#This Row],[88]]</f>
        <v>5.8925776979849999E-8</v>
      </c>
      <c r="CM208" s="10">
        <f>3/24000000*OO[[#This Row],[147 (07JUL1985 06:00:00)-Water Temperature (C)]]*OO[[#This Row],[89]]</f>
        <v>5.6983800173300001E-8</v>
      </c>
      <c r="CN208" s="10">
        <f>3/24000000*OO[[#This Row],[148 (07JUL1985 09:00:00)-Water Temperature (C)]]*OO[[#This Row],[90]]</f>
        <v>5.4936969156624999E-8</v>
      </c>
      <c r="CO208" s="10">
        <f>3/24000000*OO[[#This Row],[149 (07JUL1985 12:00:00)-Water Temperature (C)]]*OO[[#This Row],[91]]</f>
        <v>5.3029241900599991E-8</v>
      </c>
      <c r="CP208" s="10">
        <f>3/24000000*OO[[#This Row],[150 (07JUL1985 15:00:00)-Water Temperature (C)]]*OO[[#This Row],[92]]</f>
        <v>5.1426995460400003E-8</v>
      </c>
      <c r="CQ208" s="10">
        <f>3/24000000*OO[[#This Row],[151 (07JUL1985 18:00:00)-Water Temperature (C)]]*OO[[#This Row],[93]]</f>
        <v>4.9542905236074993E-8</v>
      </c>
      <c r="CR208" s="10">
        <f>3/24000000*OO[[#This Row],[152 (07JUL1985 21:00:00)-Water Temperature (C)]]*OO[[#This Row],[94]]</f>
        <v>4.7585571120299999E-8</v>
      </c>
      <c r="CS208" s="10">
        <f>3/24000000*OO[[#This Row],[153 (08JUL1985 00:00:00)-Water Temperature (C)]]*OO[[#This Row],[95]]</f>
        <v>4.5933123613387493E-8</v>
      </c>
      <c r="CT208" s="10">
        <f>3/24000000*OO[[#This Row],[154 (08JUL1985 03:00:00)-Water Temperature (C)]]*OO[[#This Row],[96]]</f>
        <v>4.4464455851199995E-8</v>
      </c>
      <c r="CU208" s="10">
        <f>3/24000000*OO[[#This Row],[155 (08JUL1985 06:00:00)-Water Temperature (C)]]*OO[[#This Row],[97]]</f>
        <v>4.3044687695362495E-8</v>
      </c>
      <c r="CV208" s="10">
        <f>3/24000000*OO[[#This Row],[156 (08JUL1985 09:00:00)-Water Temperature (C)]]*OO[[#This Row],[98]]</f>
        <v>4.2108553517537498E-8</v>
      </c>
      <c r="CW208" s="10">
        <f>3/24000000*OO[[#This Row],[157 (08JUL1985 12:00:00)-Water Temperature (C)]]*OO[[#This Row],[99]]</f>
        <v>4.1248981625087503E-8</v>
      </c>
    </row>
    <row r="209" spans="1:101" x14ac:dyDescent="0.35">
      <c r="A209" t="s">
        <v>215</v>
      </c>
      <c r="B209">
        <v>971.678</v>
      </c>
      <c r="C209" s="10">
        <f>3/24*OO[[#This Row],[59 (26JUN1985 06:00:00)-Water Temperature (C)]]*OO[[#This Row],[1]]/SUM(OO[1])</f>
        <v>0</v>
      </c>
      <c r="D209" s="10">
        <f>3/24*OO[[#This Row],[60 (26JUN1985 09:00:00)-Water Temperature (C)]]*OO[[#This Row],[2]]/SUM(OO[2])</f>
        <v>0</v>
      </c>
      <c r="E209" s="10">
        <f>3/24*OO[[#This Row],[61 (26JUN1985 12:00:00)-Water Temperature (C)]]*OO[[#This Row],[3]]/SUM(OO[3])</f>
        <v>0</v>
      </c>
      <c r="F209" s="10">
        <f>3/24*OO[[#This Row],[62 (26JUN1985 15:00:00)-Water Temperature (C)]]*OO[[#This Row],[4]]/SUM(OO[4])</f>
        <v>0</v>
      </c>
      <c r="G209" s="10">
        <f>3/24*OO[[#This Row],[63 (26JUN1985 18:00:00)-Water Temperature (C)]]*OO[[#This Row],[5]]/SUM(OO[5])</f>
        <v>0</v>
      </c>
      <c r="H209" s="10">
        <f>3/24*OO[[#This Row],[64 (26JUN1985 21:00:00)-Water Temperature (C)]]*OO[[#This Row],[6]]/SUM(OO[6])</f>
        <v>0</v>
      </c>
      <c r="I209" s="10">
        <f>3/24*OO[[#This Row],[65 (27JUN1985 00:00:00)-Water Temperature (C)]]*OO[[#This Row],[7]]/SUM(OO[7])</f>
        <v>0</v>
      </c>
      <c r="J209" s="10">
        <f>3/24*OO[[#This Row],[66 (27JUN1985 03:00:00)-Water Temperature (C)]]*OO[[#This Row],[8]]/SUM(OO[8])</f>
        <v>2.3424588106774789E-34</v>
      </c>
      <c r="K209" s="10">
        <f>3/24*OO[[#This Row],[67 (27JUN1985 06:00:00)-Water Temperature (C)]]*OO[[#This Row],[9]]/SUM(OO[9])</f>
        <v>1.8900911687510179E-22</v>
      </c>
      <c r="L209" s="10">
        <f>3/24*OO[[#This Row],[68 (27JUN1985 09:00:00)-Water Temperature (C)]]*OO[[#This Row],[10]]/SUM(OO[10])</f>
        <v>2.1190308794639359E-10</v>
      </c>
      <c r="M209" s="10">
        <f>3/24*OO[[#This Row],[69 (27JUN1985 12:00:00)-Water Temperature (C)]]*OO[[#This Row],[11]]/SUM(OO[11])</f>
        <v>1.7977931492744745E-6</v>
      </c>
      <c r="N209" s="10">
        <f>3/24*OO[[#This Row],[70 (27JUN1985 15:00:00)-Water Temperature (C)]]*OO[[#This Row],[12]]/SUM(OO[12])</f>
        <v>3.7010191375116757E-4</v>
      </c>
      <c r="O209" s="10">
        <f>3/24*OO[[#This Row],[71 (27JUN1985 18:00:00)-Water Temperature (C)]]*OO[[#This Row],[13]]/SUM(OO[13])</f>
        <v>9.3785694637293655E-3</v>
      </c>
      <c r="P209" s="10">
        <f>3/24*OO[[#This Row],[72 (27JUN1985 21:00:00)-Water Temperature (C)]]*OO[[#This Row],[14]]/SUM(OO[14])</f>
        <v>5.1898753541931207E-2</v>
      </c>
      <c r="Q209" s="10">
        <f>3/24*OO[[#This Row],[73 (28JUN1985 00:00:00)-Water Temperature (C)]]*OO[[#This Row],[15]]/SUM(OO[15])</f>
        <v>8.7795691867233142E-2</v>
      </c>
      <c r="R209" s="10">
        <f>3/24*OO[[#This Row],[74 (28JUN1985 03:00:00)-Water Temperature (C)]]*OO[[#This Row],[16]]/SUM(OO[16])</f>
        <v>5.7840728194055196E-2</v>
      </c>
      <c r="S209" s="10">
        <f>3/24*OO[[#This Row],[75 (28JUN1985 06:00:00)-Water Temperature (C)]]*OO[[#This Row],[17]]/SUM(OO[17])</f>
        <v>1.7525918873774297E-2</v>
      </c>
      <c r="T209" s="10">
        <f>3/24*OO[[#This Row],[76 (28JUN1985 09:00:00)-Water Temperature (C)]]*OO[[#This Row],[18]]/SUM(OO[18])</f>
        <v>2.8266647809269342E-3</v>
      </c>
      <c r="U209" s="10">
        <f>3/24*OO[[#This Row],[77 (28JUN1985 12:00:00)-Water Temperature (C)]]*OO[[#This Row],[19]]/SUM(OO[19])</f>
        <v>2.8178244876947645E-4</v>
      </c>
      <c r="V209" s="10">
        <f>3/24000000*OO[[#This Row],[78 (28JUN1985 15:00:00)-Water Temperature (C)]]*OO[[#This Row],[20]]</f>
        <v>3.1442957151712497E-5</v>
      </c>
      <c r="W209" s="10">
        <f>3/24000000*OO[[#This Row],[79 (28JUN1985 18:00:00)-Water Temperature (C)]]*OO[[#This Row],[21]]</f>
        <v>1.3935130230373749E-5</v>
      </c>
      <c r="X209" s="10">
        <f>3/24000000*OO[[#This Row],[80 (28JUN1985 21:00:00)-Water Temperature (C)]]*OO[[#This Row],[22]]</f>
        <v>1.11797022846E-5</v>
      </c>
      <c r="Y209" s="10">
        <f>3/24000000*OO[[#This Row],[81 (29JUN1985 00:00:00)-Water Temperature (C)]]*OO[[#This Row],[23]]</f>
        <v>9.3259484471687485E-6</v>
      </c>
      <c r="Z209" s="10">
        <f>3/24000000*OO[[#This Row],[82 (29JUN1985 03:00:00)-Water Temperature (C)]]*OO[[#This Row],[24]]</f>
        <v>7.8239659662224998E-6</v>
      </c>
      <c r="AA209" s="10">
        <f>3/24000000*OO[[#This Row],[83 (29JUN1985 06:00:00)-Water Temperature (C)]]*OO[[#This Row],[25]]</f>
        <v>6.6066710773575011E-6</v>
      </c>
      <c r="AB209" s="10">
        <f>3/24000000*OO[[#This Row],[84 (29JUN1985 09:00:00)-Water Temperature (C)]]*OO[[#This Row],[26]]</f>
        <v>5.6797640934362494E-6</v>
      </c>
      <c r="AC209" s="10">
        <f>3/24000000*OO[[#This Row],[85 (29JUN1985 12:00:00)-Water Temperature (C)]]*OO[[#This Row],[27]]</f>
        <v>4.9213065052125002E-6</v>
      </c>
      <c r="AD209" s="10">
        <f>3/24000000*OO[[#This Row],[86 (29JUN1985 15:00:00)-Water Temperature (C)]]*OO[[#This Row],[28]]</f>
        <v>4.2880199578837499E-6</v>
      </c>
      <c r="AE209" s="10">
        <f>3/24000000*OO[[#This Row],[88 (29JUN1985 21:00:00)-Water Temperature (C)]]*OO[[#This Row],[30]]</f>
        <v>3.2669453199600002E-6</v>
      </c>
      <c r="AF209" s="10">
        <f>3/24000000*OO[[#This Row],[88 (29JUN1985 21:00:00)-Water Temperature (C)]]*OO[[#This Row],[30]]</f>
        <v>3.2669453199600002E-6</v>
      </c>
      <c r="AG209" s="10">
        <f>3/24000000*OO[[#This Row],[89 (30JUN1985 00:00:00)-Water Temperature (C)]]*OO[[#This Row],[31]]</f>
        <v>2.8556426496937499E-6</v>
      </c>
      <c r="AH209" s="10">
        <f>3/24000000*OO[[#This Row],[90 (30JUN1985 03:00:00)-Water Temperature (C)]]*OO[[#This Row],[32]]</f>
        <v>2.5209411835463747E-6</v>
      </c>
      <c r="AI209" s="10">
        <f>3/24000000*OO[[#This Row],[91 (30JUN1985 06:00:00)-Water Temperature (C)]]*OO[[#This Row],[33]]</f>
        <v>2.2431757627353749E-6</v>
      </c>
      <c r="AJ209" s="10">
        <f>3/24000000*OO[[#This Row],[92 (30JUN1985 09:00:00)-Water Temperature (C)]]*OO[[#This Row],[34]]</f>
        <v>2.0303536828375E-6</v>
      </c>
      <c r="AK209" s="10">
        <f>3/24000000*OO[[#This Row],[93 (30JUN1985 12:00:00)-Water Temperature (C)]]*OO[[#This Row],[35]]</f>
        <v>1.8631884495664998E-6</v>
      </c>
      <c r="AL209" s="10">
        <f>3/24000000*OO[[#This Row],[94 (30JUN1985 15:00:00)-Water Temperature (C)]]*OO[[#This Row],[36]]</f>
        <v>1.71989198222E-6</v>
      </c>
      <c r="AM209" s="10">
        <f>3/24000000*OO[[#This Row],[95 (30JUN1985 18:00:00)-Water Temperature (C)]]*OO[[#This Row],[37]]</f>
        <v>1.5935663573307498E-6</v>
      </c>
      <c r="AN209" s="10">
        <f>3/24000000*OO[[#This Row],[96 (30JUN1985 21:00:00)-Water Temperature (C)]]*OO[[#This Row],[38]]</f>
        <v>1.4694122060637501E-6</v>
      </c>
      <c r="AO209" s="10">
        <f>3/24000000*OO[[#This Row],[97 (01JUL1985 00:00:00)-Water Temperature (C)]]*OO[[#This Row],[39]]</f>
        <v>1.3520677732815E-6</v>
      </c>
      <c r="AP209" s="10">
        <f>3/24000000*OO[[#This Row],[98 (01JUL1985 03:00:00)-Water Temperature (C)]]*OO[[#This Row],[40]]</f>
        <v>1.2558276770235001E-6</v>
      </c>
      <c r="AQ209" s="10">
        <f>3/24000000*OO[[#This Row],[99 (01JUL1985 06:00:00)-Water Temperature (C)]]*OO[[#This Row],[41]]</f>
        <v>1.173627866551E-6</v>
      </c>
      <c r="AR209" s="10">
        <f>3/24000000*OO[[#This Row],[100 (01JUL1985 09:00:00)-Water Temperature (C)]]*OO[[#This Row],[42]]</f>
        <v>1.1117175700742499E-6</v>
      </c>
      <c r="AS209" s="10">
        <f>3/24000000*OO[[#This Row],[101 (01JUL1985 12:00:00)-Water Temperature (C)]]*OO[[#This Row],[43]]</f>
        <v>1.054059886919875E-6</v>
      </c>
      <c r="AT209" s="10">
        <f>3/24000000*OO[[#This Row],[102 (01JUL1985 15:00:00)-Water Temperature (C)]]*OO[[#This Row],[44]]</f>
        <v>9.9238780272937502E-7</v>
      </c>
      <c r="AU209" s="10">
        <f>3/24000000*OO[[#This Row],[103 (01JUL1985 18:00:00)-Water Temperature (C)]]*OO[[#This Row],[45]]</f>
        <v>9.3396157858012486E-7</v>
      </c>
      <c r="AV209" s="10">
        <f>3/24000000*OO[[#This Row],[104 (01JUL1985 21:00:00)-Water Temperature (C)]]*OO[[#This Row],[46]]</f>
        <v>8.7754340871449991E-7</v>
      </c>
      <c r="AW209" s="10">
        <f>3/24000000*OO[[#This Row],[105 (02JUL1985 00:00:00)-Water Temperature (C)]]*OO[[#This Row],[47]]</f>
        <v>8.3346716356962504E-7</v>
      </c>
      <c r="AX209" s="10">
        <f>3/24000000*OO[[#This Row],[106 (02JUL1985 03:00:00)-Water Temperature (C)]]*OO[[#This Row],[48]]</f>
        <v>8.0168527040387486E-7</v>
      </c>
      <c r="AY209" s="10">
        <f>3/24000000*OO[[#This Row],[107 (02JUL1985 06:00:00)-Water Temperature (C)]]*OO[[#This Row],[49]]</f>
        <v>7.7320876064849983E-7</v>
      </c>
      <c r="AZ209" s="10">
        <f>3/24000000*OO[[#This Row],[108 (02JUL1985 09:00:00)-Water Temperature (C)]]*OO[[#This Row],[50]]</f>
        <v>7.4000956931249999E-7</v>
      </c>
      <c r="BA209" s="10">
        <f>3/24000000*OO[[#This Row],[109 (02JUL1985 12:00:00)-Water Temperature (C)]]*OO[[#This Row],[51]]</f>
        <v>7.1122801615537491E-7</v>
      </c>
      <c r="BB209" s="10">
        <f>3/24000000*OO[[#This Row],[110 (02JUL1985 15:00:00)-Water Temperature (C)]]*OO[[#This Row],[52]]</f>
        <v>6.8591647060399992E-7</v>
      </c>
      <c r="BC209" s="10">
        <f>3/24000000*OO[[#This Row],[111 (02JUL1985 18:00:00)-Water Temperature (C)]]*OO[[#This Row],[53]]</f>
        <v>6.6502624532399995E-7</v>
      </c>
      <c r="BD209" s="10">
        <f>3/24000000*OO[[#This Row],[112 (02JUL1985 21:00:00)-Water Temperature (C)]]*OO[[#This Row],[54]]</f>
        <v>6.4097034510450003E-7</v>
      </c>
      <c r="BE209" s="10">
        <f>3/24000000*OO[[#This Row],[113 (03JUL1985 00:00:00)-Water Temperature (C)]]*OO[[#This Row],[55]]</f>
        <v>6.1625291990649988E-7</v>
      </c>
      <c r="BF209" s="10">
        <f>3/24000000*OO[[#This Row],[114 (03JUL1985 03:00:00)-Water Temperature (C)]]*OO[[#This Row],[56]]</f>
        <v>5.9311729529749993E-7</v>
      </c>
      <c r="BG209" s="10">
        <f>3/24000000*OO[[#This Row],[115 (03JUL1985 06:00:00)-Water Temperature (C)]]*OO[[#This Row],[57]]</f>
        <v>5.7059419794000001E-7</v>
      </c>
      <c r="BH209" s="10">
        <f>3/24000000*OO[[#This Row],[116 (03JUL1985 09:00:00)-Water Temperature (C)]]*OO[[#This Row],[58]]</f>
        <v>5.5482998974012491E-7</v>
      </c>
      <c r="BI209" s="10">
        <f>3/24000000*OO[[#This Row],[117 (03JUL1985 12:00:00)-Water Temperature (C)]]*OO[[#This Row],[59]]</f>
        <v>5.4088528665599999E-7</v>
      </c>
      <c r="BJ209" s="10">
        <f>3/24000000*OO[[#This Row],[118 (03JUL1985 15:00:00)-Water Temperature (C)]]*OO[[#This Row],[60]]</f>
        <v>5.271902902475E-7</v>
      </c>
      <c r="BK209" s="10">
        <f>3/24000000*OO[[#This Row],[119 (03JUL1985 18:00:00)-Water Temperature (C)]]*OO[[#This Row],[61]]</f>
        <v>5.1239691324749994E-7</v>
      </c>
      <c r="BL209" s="10">
        <f>3/24000000*OO[[#This Row],[120 (03JUL1985 21:00:00)-Water Temperature (C)]]*OO[[#This Row],[62]]</f>
        <v>4.9391249034287495E-7</v>
      </c>
      <c r="BM209" s="10">
        <f>3/24000000*OO[[#This Row],[121 (04JUL1985 00:00:00)-Water Temperature (C)]]*OO[[#This Row],[63]]</f>
        <v>4.7577518624999997E-7</v>
      </c>
      <c r="BN209" s="10">
        <f>3/24000000*OO[[#This Row],[122 (04JUL1985 03:00:00)-Water Temperature (C)]]*OO[[#This Row],[64]]</f>
        <v>4.5991482598099997E-7</v>
      </c>
      <c r="BO209" s="10">
        <f>3/24000000*OO[[#This Row],[123 (04JUL1985 06:00:00)-Water Temperature (C)]]*OO[[#This Row],[65]]</f>
        <v>4.4559695657000001E-7</v>
      </c>
      <c r="BP209" s="10">
        <f>3/24000000*OO[[#This Row],[124 (04JUL1985 09:00:00)-Water Temperature (C)]]*OO[[#This Row],[66]]</f>
        <v>4.39128659589375E-7</v>
      </c>
      <c r="BQ209" s="10">
        <f>3/24000000*OO[[#This Row],[125 (04JUL1985 12:00:00)-Water Temperature (C)]]*OO[[#This Row],[67]]</f>
        <v>4.3324309012474997E-7</v>
      </c>
      <c r="BR209" s="10">
        <f>3/24000000*OO[[#This Row],[126 (04JUL1985 15:00:00)-Water Temperature (C)]]*OO[[#This Row],[68]]</f>
        <v>4.2386199226500004E-7</v>
      </c>
      <c r="BS209" s="10">
        <f>3/24000000*OO[[#This Row],[127 (04JUL1985 18:00:00)-Water Temperature (C)]]*OO[[#This Row],[69]]</f>
        <v>4.1149669312674992E-7</v>
      </c>
      <c r="BT209" s="10">
        <f>3/24000000*OO[[#This Row],[128 (04JUL1985 21:00:00)-Water Temperature (C)]]*OO[[#This Row],[70]]</f>
        <v>3.9576945282874993E-7</v>
      </c>
      <c r="BU209" s="10">
        <f>3/24000000*OO[[#This Row],[129 (05JUL1985 00:00:00)-Water Temperature (C)]]*OO[[#This Row],[71]]</f>
        <v>3.8074273266375002E-7</v>
      </c>
      <c r="BV209" s="10">
        <f>3/24000000*OO[[#This Row],[130 (05JUL1985 03:00:00)-Water Temperature (C)]]*OO[[#This Row],[72]]</f>
        <v>3.6865090496849997E-7</v>
      </c>
      <c r="BW209" s="10">
        <f>3/24000000*OO[[#This Row],[131 (05JUL1985 06:00:00)-Water Temperature (C)]]*OO[[#This Row],[73]]</f>
        <v>3.5723173345774996E-7</v>
      </c>
      <c r="BX209" s="10">
        <f>3/24000000*OO[[#This Row],[132 (05JUL1985 09:00:00)-Water Temperature (C)]]*OO[[#This Row],[74]]</f>
        <v>3.5166039509437495E-7</v>
      </c>
      <c r="BY209" s="10">
        <f>3/24000000*OO[[#This Row],[133 (05JUL1985 12:00:00)-Water Temperature (C)]]*OO[[#This Row],[75]]</f>
        <v>3.4627564919062502E-7</v>
      </c>
      <c r="BZ209" s="10">
        <f>3/24000000*OO[[#This Row],[134 (05JUL1985 15:00:00)-Water Temperature (C)]]*OO[[#This Row],[76]]</f>
        <v>3.4050623522300003E-7</v>
      </c>
      <c r="CA209" s="10">
        <f>3/24000000*OO[[#This Row],[135 (05JUL1985 18:00:00)-Water Temperature (C)]]*OO[[#This Row],[77]]</f>
        <v>3.342898703235E-7</v>
      </c>
      <c r="CB209" s="10">
        <f>3/24000000*OO[[#This Row],[136 (05JUL1985 21:00:00)-Water Temperature (C)]]*OO[[#This Row],[78]]</f>
        <v>3.2515371565950001E-7</v>
      </c>
      <c r="CC209" s="10">
        <f>3/24000000*OO[[#This Row],[137 (06JUL1985 00:00:00)-Water Temperature (C)]]*OO[[#This Row],[79]]</f>
        <v>3.1450022511187493E-7</v>
      </c>
      <c r="CD209" s="10">
        <f>3/24000000*OO[[#This Row],[138 (06JUL1985 03:00:00)-Water Temperature (C)]]*OO[[#This Row],[80]]</f>
        <v>3.04694166012E-7</v>
      </c>
      <c r="CE209" s="10">
        <f>3/24000000*OO[[#This Row],[139 (06JUL1985 06:00:00)-Water Temperature (C)]]*OO[[#This Row],[81]]</f>
        <v>2.9596933554300005E-7</v>
      </c>
      <c r="CF209" s="10">
        <f>3/24000000*OO[[#This Row],[140 (06JUL1985 09:00:00)-Water Temperature (C)]]*OO[[#This Row],[82]]</f>
        <v>2.9205757498076248E-7</v>
      </c>
      <c r="CG209" s="10">
        <f>3/24000000*OO[[#This Row],[141 (06JUL1985 12:00:00)-Water Temperature (C)]]*OO[[#This Row],[83]]</f>
        <v>2.8808192787054999E-7</v>
      </c>
      <c r="CH209" s="10">
        <f>3/24000000*OO[[#This Row],[142 (06JUL1985 15:00:00)-Water Temperature (C)]]*OO[[#This Row],[84]]</f>
        <v>2.8363905513607497E-7</v>
      </c>
      <c r="CI209" s="10">
        <f>3/24000000*OO[[#This Row],[143 (06JUL1985 18:00:00)-Water Temperature (C)]]*OO[[#This Row],[85]]</f>
        <v>2.7861685463977501E-7</v>
      </c>
      <c r="CJ209" s="10">
        <f>3/24000000*OO[[#This Row],[144 (06JUL1985 21:00:00)-Water Temperature (C)]]*OO[[#This Row],[86]]</f>
        <v>2.7114386012999997E-7</v>
      </c>
      <c r="CK209" s="10">
        <f>3/24000000*OO[[#This Row],[145 (07JUL1985 00:00:00)-Water Temperature (C)]]*OO[[#This Row],[87]]</f>
        <v>2.62993146879225E-7</v>
      </c>
      <c r="CL209" s="10">
        <f>3/24000000*OO[[#This Row],[146 (07JUL1985 03:00:00)-Water Temperature (C)]]*OO[[#This Row],[88]]</f>
        <v>2.5569479552062495E-7</v>
      </c>
      <c r="CM209" s="10">
        <f>3/24000000*OO[[#This Row],[147 (07JUL1985 06:00:00)-Water Temperature (C)]]*OO[[#This Row],[89]]</f>
        <v>2.4734175926174998E-7</v>
      </c>
      <c r="CN209" s="10">
        <f>3/24000000*OO[[#This Row],[148 (07JUL1985 09:00:00)-Water Temperature (C)]]*OO[[#This Row],[90]]</f>
        <v>2.3862097653783749E-7</v>
      </c>
      <c r="CO209" s="10">
        <f>3/24000000*OO[[#This Row],[149 (07JUL1985 12:00:00)-Water Temperature (C)]]*OO[[#This Row],[91]]</f>
        <v>2.3049056276659999E-7</v>
      </c>
      <c r="CP209" s="10">
        <f>3/24000000*OO[[#This Row],[150 (07JUL1985 15:00:00)-Water Temperature (C)]]*OO[[#This Row],[92]]</f>
        <v>2.2356522671872498E-7</v>
      </c>
      <c r="CQ209" s="10">
        <f>3/24000000*OO[[#This Row],[151 (07JUL1985 18:00:00)-Water Temperature (C)]]*OO[[#This Row],[93]]</f>
        <v>2.1525368675168751E-7</v>
      </c>
      <c r="CR209" s="10">
        <f>3/24000000*OO[[#This Row],[152 (07JUL1985 21:00:00)-Water Temperature (C)]]*OO[[#This Row],[94]]</f>
        <v>2.0658788582199998E-7</v>
      </c>
      <c r="CS209" s="10">
        <f>3/24000000*OO[[#This Row],[153 (08JUL1985 00:00:00)-Water Temperature (C)]]*OO[[#This Row],[95]]</f>
        <v>1.9933556776982499E-7</v>
      </c>
      <c r="CT209" s="10">
        <f>3/24000000*OO[[#This Row],[154 (08JUL1985 03:00:00)-Water Temperature (C)]]*OO[[#This Row],[96]]</f>
        <v>1.9293695059275001E-7</v>
      </c>
      <c r="CU209" s="10">
        <f>3/24000000*OO[[#This Row],[155 (08JUL1985 06:00:00)-Water Temperature (C)]]*OO[[#This Row],[97]]</f>
        <v>1.8680469465187498E-7</v>
      </c>
      <c r="CV209" s="10">
        <f>3/24000000*OO[[#This Row],[156 (08JUL1985 09:00:00)-Water Temperature (C)]]*OO[[#This Row],[98]]</f>
        <v>1.8292966811437499E-7</v>
      </c>
      <c r="CW209" s="10">
        <f>3/24000000*OO[[#This Row],[157 (08JUL1985 12:00:00)-Water Temperature (C)]]*OO[[#This Row],[99]]</f>
        <v>1.7923923201599998E-7</v>
      </c>
    </row>
    <row r="210" spans="1:101" x14ac:dyDescent="0.35">
      <c r="A210" t="s">
        <v>216</v>
      </c>
      <c r="B210">
        <v>1010.93</v>
      </c>
      <c r="C210" s="10">
        <f>3/24*OO[[#This Row],[59 (26JUN1985 06:00:00)-Water Temperature (C)]]*OO[[#This Row],[1]]/SUM(OO[1])</f>
        <v>0</v>
      </c>
      <c r="D210" s="10">
        <f>3/24*OO[[#This Row],[60 (26JUN1985 09:00:00)-Water Temperature (C)]]*OO[[#This Row],[2]]/SUM(OO[2])</f>
        <v>0</v>
      </c>
      <c r="E210" s="10">
        <f>3/24*OO[[#This Row],[61 (26JUN1985 12:00:00)-Water Temperature (C)]]*OO[[#This Row],[3]]/SUM(OO[3])</f>
        <v>0</v>
      </c>
      <c r="F210" s="10">
        <f>3/24*OO[[#This Row],[62 (26JUN1985 15:00:00)-Water Temperature (C)]]*OO[[#This Row],[4]]/SUM(OO[4])</f>
        <v>0</v>
      </c>
      <c r="G210" s="10">
        <f>3/24*OO[[#This Row],[63 (26JUN1985 18:00:00)-Water Temperature (C)]]*OO[[#This Row],[5]]/SUM(OO[5])</f>
        <v>0</v>
      </c>
      <c r="H210" s="10">
        <f>3/24*OO[[#This Row],[64 (26JUN1985 21:00:00)-Water Temperature (C)]]*OO[[#This Row],[6]]/SUM(OO[6])</f>
        <v>0</v>
      </c>
      <c r="I210" s="10">
        <f>3/24*OO[[#This Row],[65 (27JUN1985 00:00:00)-Water Temperature (C)]]*OO[[#This Row],[7]]/SUM(OO[7])</f>
        <v>0</v>
      </c>
      <c r="J210" s="10">
        <f>3/24*OO[[#This Row],[66 (27JUN1985 03:00:00)-Water Temperature (C)]]*OO[[#This Row],[8]]/SUM(OO[8])</f>
        <v>4.3046522718683664E-35</v>
      </c>
      <c r="K210" s="10">
        <f>3/24*OO[[#This Row],[67 (27JUN1985 06:00:00)-Water Temperature (C)]]*OO[[#This Row],[9]]/SUM(OO[9])</f>
        <v>3.3724516318888184E-23</v>
      </c>
      <c r="L210" s="10">
        <f>3/24*OO[[#This Row],[68 (27JUN1985 09:00:00)-Water Temperature (C)]]*OO[[#This Row],[10]]/SUM(OO[10])</f>
        <v>8.9483511996084562E-11</v>
      </c>
      <c r="M210" s="10">
        <f>3/24*OO[[#This Row],[69 (27JUN1985 12:00:00)-Water Temperature (C)]]*OO[[#This Row],[11]]/SUM(OO[11])</f>
        <v>1.1221027558439201E-6</v>
      </c>
      <c r="N210" s="10">
        <f>3/24*OO[[#This Row],[70 (27JUN1985 15:00:00)-Water Temperature (C)]]*OO[[#This Row],[12]]/SUM(OO[12])</f>
        <v>2.7360932598672065E-4</v>
      </c>
      <c r="O210" s="10">
        <f>3/24*OO[[#This Row],[71 (27JUN1985 18:00:00)-Water Temperature (C)]]*OO[[#This Row],[13]]/SUM(OO[13])</f>
        <v>7.8207867913125135E-3</v>
      </c>
      <c r="P210" s="10">
        <f>3/24*OO[[#This Row],[72 (27JUN1985 21:00:00)-Water Temperature (C)]]*OO[[#This Row],[14]]/SUM(OO[14])</f>
        <v>4.7591033843370531E-2</v>
      </c>
      <c r="Q210" s="10">
        <f>3/24*OO[[#This Row],[73 (28JUN1985 00:00:00)-Water Temperature (C)]]*OO[[#This Row],[15]]/SUM(OO[15])</f>
        <v>8.7088300638344662E-2</v>
      </c>
      <c r="R210" s="10">
        <f>3/24*OO[[#This Row],[74 (28JUN1985 03:00:00)-Water Temperature (C)]]*OO[[#This Row],[16]]/SUM(OO[16])</f>
        <v>6.124708798543186E-2</v>
      </c>
      <c r="S210" s="10">
        <f>3/24*OO[[#This Row],[75 (28JUN1985 06:00:00)-Water Temperature (C)]]*OO[[#This Row],[17]]/SUM(OO[17])</f>
        <v>1.9622318382213347E-2</v>
      </c>
      <c r="T210" s="10">
        <f>3/24*OO[[#This Row],[76 (28JUN1985 09:00:00)-Water Temperature (C)]]*OO[[#This Row],[18]]/SUM(OO[18])</f>
        <v>3.3169262220794455E-3</v>
      </c>
      <c r="U210" s="10">
        <f>3/24*OO[[#This Row],[77 (28JUN1985 12:00:00)-Water Temperature (C)]]*OO[[#This Row],[19]]/SUM(OO[19])</f>
        <v>3.4069242955332306E-4</v>
      </c>
      <c r="V210" s="10">
        <f>3/24000000*OO[[#This Row],[78 (28JUN1985 15:00:00)-Water Temperature (C)]]*OO[[#This Row],[20]]</f>
        <v>3.5776110491199995E-5</v>
      </c>
      <c r="W210" s="10">
        <f>3/24000000*OO[[#This Row],[79 (28JUN1985 18:00:00)-Water Temperature (C)]]*OO[[#This Row],[21]]</f>
        <v>1.4287209550214998E-5</v>
      </c>
      <c r="X210" s="10">
        <f>3/24000000*OO[[#This Row],[80 (28JUN1985 21:00:00)-Water Temperature (C)]]*OO[[#This Row],[22]]</f>
        <v>1.1307563902905001E-5</v>
      </c>
      <c r="Y210" s="10">
        <f>3/24000000*OO[[#This Row],[81 (29JUN1985 00:00:00)-Water Temperature (C)]]*OO[[#This Row],[23]]</f>
        <v>9.4235210402637497E-6</v>
      </c>
      <c r="Z210" s="10">
        <f>3/24000000*OO[[#This Row],[82 (29JUN1985 03:00:00)-Water Temperature (C)]]*OO[[#This Row],[24]]</f>
        <v>7.904054526375E-6</v>
      </c>
      <c r="AA210" s="10">
        <f>3/24000000*OO[[#This Row],[83 (29JUN1985 06:00:00)-Water Temperature (C)]]*OO[[#This Row],[25]]</f>
        <v>6.6758785977649987E-6</v>
      </c>
      <c r="AB210" s="10">
        <f>3/24000000*OO[[#This Row],[84 (29JUN1985 09:00:00)-Water Temperature (C)]]*OO[[#This Row],[26]]</f>
        <v>5.7438928815749991E-6</v>
      </c>
      <c r="AC210" s="10">
        <f>3/24000000*OO[[#This Row],[85 (29JUN1985 12:00:00)-Water Temperature (C)]]*OO[[#This Row],[27]]</f>
        <v>4.9749588800999996E-6</v>
      </c>
      <c r="AD210" s="10">
        <f>3/24000000*OO[[#This Row],[86 (29JUN1985 15:00:00)-Water Temperature (C)]]*OO[[#This Row],[28]]</f>
        <v>4.3325262342862502E-6</v>
      </c>
      <c r="AE210" s="10">
        <f>3/24000000*OO[[#This Row],[88 (29JUN1985 21:00:00)-Water Temperature (C)]]*OO[[#This Row],[30]]</f>
        <v>3.2914379553524996E-6</v>
      </c>
      <c r="AF210" s="10">
        <f>3/24000000*OO[[#This Row],[88 (29JUN1985 21:00:00)-Water Temperature (C)]]*OO[[#This Row],[30]]</f>
        <v>3.2914379553524996E-6</v>
      </c>
      <c r="AG210" s="10">
        <f>3/24000000*OO[[#This Row],[89 (30JUN1985 00:00:00)-Water Temperature (C)]]*OO[[#This Row],[31]]</f>
        <v>2.8748272182449999E-6</v>
      </c>
      <c r="AH210" s="10">
        <f>3/24000000*OO[[#This Row],[90 (30JUN1985 03:00:00)-Water Temperature (C)]]*OO[[#This Row],[32]]</f>
        <v>2.536116634548E-6</v>
      </c>
      <c r="AI210" s="10">
        <f>3/24000000*OO[[#This Row],[91 (30JUN1985 06:00:00)-Water Temperature (C)]]*OO[[#This Row],[33]]</f>
        <v>2.2568227892623749E-6</v>
      </c>
      <c r="AJ210" s="10">
        <f>3/24000000*OO[[#This Row],[92 (30JUN1985 09:00:00)-Water Temperature (C)]]*OO[[#This Row],[34]]</f>
        <v>2.0437175368268749E-6</v>
      </c>
      <c r="AK210" s="10">
        <f>3/24000000*OO[[#This Row],[93 (30JUN1985 12:00:00)-Water Temperature (C)]]*OO[[#This Row],[35]]</f>
        <v>1.8752930121858749E-6</v>
      </c>
      <c r="AL210" s="10">
        <f>3/24000000*OO[[#This Row],[94 (30JUN1985 15:00:00)-Water Temperature (C)]]*OO[[#This Row],[36]]</f>
        <v>1.7303169605754999E-6</v>
      </c>
      <c r="AM210" s="10">
        <f>3/24000000*OO[[#This Row],[95 (30JUN1985 18:00:00)-Water Temperature (C)]]*OO[[#This Row],[37]]</f>
        <v>1.6012841477030001E-6</v>
      </c>
      <c r="AN210" s="10">
        <f>3/24000000*OO[[#This Row],[96 (30JUN1985 21:00:00)-Water Temperature (C)]]*OO[[#This Row],[38]]</f>
        <v>1.4743706367422499E-6</v>
      </c>
      <c r="AO210" s="10">
        <f>3/24000000*OO[[#This Row],[97 (01JUL1985 00:00:00)-Water Temperature (C)]]*OO[[#This Row],[39]]</f>
        <v>1.3557566581604999E-6</v>
      </c>
      <c r="AP210" s="10">
        <f>3/24000000*OO[[#This Row],[98 (01JUL1985 03:00:00)-Water Temperature (C)]]*OO[[#This Row],[40]]</f>
        <v>1.2584447827055E-6</v>
      </c>
      <c r="AQ210" s="10">
        <f>3/24000000*OO[[#This Row],[99 (01JUL1985 06:00:00)-Water Temperature (C)]]*OO[[#This Row],[41]]</f>
        <v>1.1762734374855E-6</v>
      </c>
      <c r="AR210" s="10">
        <f>3/24000000*OO[[#This Row],[100 (01JUL1985 09:00:00)-Water Temperature (C)]]*OO[[#This Row],[42]]</f>
        <v>1.1153733564799999E-6</v>
      </c>
      <c r="AS210" s="10">
        <f>3/24000000*OO[[#This Row],[101 (01JUL1985 12:00:00)-Water Temperature (C)]]*OO[[#This Row],[43]]</f>
        <v>1.057608431961E-6</v>
      </c>
      <c r="AT210" s="10">
        <f>3/24000000*OO[[#This Row],[102 (01JUL1985 15:00:00)-Water Temperature (C)]]*OO[[#This Row],[44]]</f>
        <v>9.9571766554499992E-7</v>
      </c>
      <c r="AU210" s="10">
        <f>3/24000000*OO[[#This Row],[103 (01JUL1985 18:00:00)-Water Temperature (C)]]*OO[[#This Row],[45]]</f>
        <v>9.3634660991199998E-7</v>
      </c>
      <c r="AV210" s="10">
        <f>3/24000000*OO[[#This Row],[104 (01JUL1985 21:00:00)-Water Temperature (C)]]*OO[[#This Row],[46]]</f>
        <v>8.7898844576399998E-7</v>
      </c>
      <c r="AW210" s="10">
        <f>3/24000000*OO[[#This Row],[105 (02JUL1985 00:00:00)-Water Temperature (C)]]*OO[[#This Row],[47]]</f>
        <v>8.3425470870799993E-7</v>
      </c>
      <c r="AX210" s="10">
        <f>3/24000000*OO[[#This Row],[106 (02JUL1985 03:00:00)-Water Temperature (C)]]*OO[[#This Row],[48]]</f>
        <v>8.0183821749524992E-7</v>
      </c>
      <c r="AY210" s="10">
        <f>3/24000000*OO[[#This Row],[107 (02JUL1985 06:00:00)-Water Temperature (C)]]*OO[[#This Row],[49]]</f>
        <v>7.7358650533649999E-7</v>
      </c>
      <c r="AZ210" s="10">
        <f>3/24000000*OO[[#This Row],[108 (02JUL1985 09:00:00)-Water Temperature (C)]]*OO[[#This Row],[50]]</f>
        <v>7.4076159084199995E-7</v>
      </c>
      <c r="BA210" s="10">
        <f>3/24000000*OO[[#This Row],[109 (02JUL1985 12:00:00)-Water Temperature (C)]]*OO[[#This Row],[51]]</f>
        <v>7.1270978511437485E-7</v>
      </c>
      <c r="BB210" s="10">
        <f>3/24000000*OO[[#This Row],[110 (02JUL1985 15:00:00)-Water Temperature (C)]]*OO[[#This Row],[52]]</f>
        <v>6.8758343773087502E-7</v>
      </c>
      <c r="BC210" s="10">
        <f>3/24000000*OO[[#This Row],[111 (02JUL1985 18:00:00)-Water Temperature (C)]]*OO[[#This Row],[53]]</f>
        <v>6.6617264380949991E-7</v>
      </c>
      <c r="BD210" s="10">
        <f>3/24000000*OO[[#This Row],[112 (02JUL1985 21:00:00)-Water Temperature (C)]]*OO[[#This Row],[54]]</f>
        <v>6.4112404166749993E-7</v>
      </c>
      <c r="BE210" s="10">
        <f>3/24000000*OO[[#This Row],[113 (03JUL1985 00:00:00)-Water Temperature (C)]]*OO[[#This Row],[55]]</f>
        <v>6.1602798747149993E-7</v>
      </c>
      <c r="BF210" s="10">
        <f>3/24000000*OO[[#This Row],[114 (03JUL1985 03:00:00)-Water Temperature (C)]]*OO[[#This Row],[56]]</f>
        <v>5.9296808623687492E-7</v>
      </c>
      <c r="BG210" s="10">
        <f>3/24000000*OO[[#This Row],[115 (03JUL1985 06:00:00)-Water Temperature (C)]]*OO[[#This Row],[57]]</f>
        <v>5.7064054968799998E-7</v>
      </c>
      <c r="BH210" s="10">
        <f>3/24000000*OO[[#This Row],[116 (03JUL1985 09:00:00)-Water Temperature (C)]]*OO[[#This Row],[58]]</f>
        <v>5.5531404680500002E-7</v>
      </c>
      <c r="BI210" s="10">
        <f>3/24000000*OO[[#This Row],[117 (03JUL1985 12:00:00)-Water Temperature (C)]]*OO[[#This Row],[59]]</f>
        <v>5.4152365506637495E-7</v>
      </c>
      <c r="BJ210" s="10">
        <f>3/24000000*OO[[#This Row],[118 (03JUL1985 15:00:00)-Water Temperature (C)]]*OO[[#This Row],[60]]</f>
        <v>5.2784762882149991E-7</v>
      </c>
      <c r="BK210" s="10">
        <f>3/24000000*OO[[#This Row],[119 (03JUL1985 18:00:00)-Water Temperature (C)]]*OO[[#This Row],[61]]</f>
        <v>5.1287215096949991E-7</v>
      </c>
      <c r="BL210" s="10">
        <f>3/24000000*OO[[#This Row],[120 (03JUL1985 21:00:00)-Water Temperature (C)]]*OO[[#This Row],[62]]</f>
        <v>4.9395917799250005E-7</v>
      </c>
      <c r="BM210" s="10">
        <f>3/24000000*OO[[#This Row],[121 (04JUL1985 00:00:00)-Water Temperature (C)]]*OO[[#This Row],[63]]</f>
        <v>4.7570546626849995E-7</v>
      </c>
      <c r="BN210" s="10">
        <f>3/24000000*OO[[#This Row],[122 (04JUL1985 03:00:00)-Water Temperature (C)]]*OO[[#This Row],[64]]</f>
        <v>4.5979813723525E-7</v>
      </c>
      <c r="BO210" s="10">
        <f>3/24000000*OO[[#This Row],[123 (04JUL1985 06:00:00)-Water Temperature (C)]]*OO[[#This Row],[65]]</f>
        <v>4.4559817876312499E-7</v>
      </c>
      <c r="BP210" s="10">
        <f>3/24000000*OO[[#This Row],[124 (04JUL1985 09:00:00)-Water Temperature (C)]]*OO[[#This Row],[66]]</f>
        <v>4.3944935750699997E-7</v>
      </c>
      <c r="BQ210" s="10">
        <f>3/24000000*OO[[#This Row],[125 (04JUL1985 12:00:00)-Water Temperature (C)]]*OO[[#This Row],[67]]</f>
        <v>4.33538626635E-7</v>
      </c>
      <c r="BR210" s="10">
        <f>3/24000000*OO[[#This Row],[126 (04JUL1985 15:00:00)-Water Temperature (C)]]*OO[[#This Row],[68]]</f>
        <v>4.2437176222399995E-7</v>
      </c>
      <c r="BS210" s="10">
        <f>3/24000000*OO[[#This Row],[127 (04JUL1985 18:00:00)-Water Temperature (C)]]*OO[[#This Row],[69]]</f>
        <v>4.1180239452000001E-7</v>
      </c>
      <c r="BT210" s="10">
        <f>3/24000000*OO[[#This Row],[128 (04JUL1985 21:00:00)-Water Temperature (C)]]*OO[[#This Row],[70]]</f>
        <v>3.9585578084775E-7</v>
      </c>
      <c r="BU210" s="10">
        <f>3/24000000*OO[[#This Row],[129 (05JUL1985 00:00:00)-Water Temperature (C)]]*OO[[#This Row],[71]]</f>
        <v>3.8057870620349998E-7</v>
      </c>
      <c r="BV210" s="10">
        <f>3/24000000*OO[[#This Row],[130 (05JUL1985 03:00:00)-Water Temperature (C)]]*OO[[#This Row],[72]]</f>
        <v>3.6840522129187493E-7</v>
      </c>
      <c r="BW210" s="10">
        <f>3/24000000*OO[[#This Row],[131 (05JUL1985 06:00:00)-Water Temperature (C)]]*OO[[#This Row],[73]]</f>
        <v>3.5711311530562502E-7</v>
      </c>
      <c r="BX210" s="10">
        <f>3/24000000*OO[[#This Row],[132 (05JUL1985 09:00:00)-Water Temperature (C)]]*OO[[#This Row],[74]]</f>
        <v>3.5186979857950002E-7</v>
      </c>
      <c r="BY210" s="10">
        <f>3/24000000*OO[[#This Row],[133 (05JUL1985 12:00:00)-Water Temperature (C)]]*OO[[#This Row],[75]]</f>
        <v>3.4663770955249999E-7</v>
      </c>
      <c r="BZ210" s="10">
        <f>3/24000000*OO[[#This Row],[134 (05JUL1985 15:00:00)-Water Temperature (C)]]*OO[[#This Row],[76]]</f>
        <v>3.4085897896462499E-7</v>
      </c>
      <c r="CA210" s="10">
        <f>3/24000000*OO[[#This Row],[135 (05JUL1985 18:00:00)-Water Temperature (C)]]*OO[[#This Row],[77]]</f>
        <v>3.3440328821624994E-7</v>
      </c>
      <c r="CB210" s="10">
        <f>3/24000000*OO[[#This Row],[136 (05JUL1985 21:00:00)-Water Temperature (C)]]*OO[[#This Row],[78]]</f>
        <v>3.2496514918200002E-7</v>
      </c>
      <c r="CC210" s="10">
        <f>3/24000000*OO[[#This Row],[137 (06JUL1985 00:00:00)-Water Temperature (C)]]*OO[[#This Row],[79]]</f>
        <v>3.1427835814349999E-7</v>
      </c>
      <c r="CD210" s="10">
        <f>3/24000000*OO[[#This Row],[138 (06JUL1985 03:00:00)-Water Temperature (C)]]*OO[[#This Row],[80]]</f>
        <v>3.0445630950025E-7</v>
      </c>
      <c r="CE210" s="10">
        <f>3/24000000*OO[[#This Row],[139 (06JUL1985 06:00:00)-Water Temperature (C)]]*OO[[#This Row],[81]]</f>
        <v>2.9589429799799995E-7</v>
      </c>
      <c r="CF210" s="10">
        <f>3/24000000*OO[[#This Row],[140 (06JUL1985 09:00:00)-Water Temperature (C)]]*OO[[#This Row],[82]]</f>
        <v>2.92302861846075E-7</v>
      </c>
      <c r="CG210" s="10">
        <f>3/24000000*OO[[#This Row],[141 (06JUL1985 12:00:00)-Water Temperature (C)]]*OO[[#This Row],[83]]</f>
        <v>2.8840898700416248E-7</v>
      </c>
      <c r="CH210" s="10">
        <f>3/24000000*OO[[#This Row],[142 (06JUL1985 15:00:00)-Water Temperature (C)]]*OO[[#This Row],[84]]</f>
        <v>2.8394612525142497E-7</v>
      </c>
      <c r="CI210" s="10">
        <f>3/24000000*OO[[#This Row],[143 (06JUL1985 18:00:00)-Water Temperature (C)]]*OO[[#This Row],[85]]</f>
        <v>2.7878708559243754E-7</v>
      </c>
      <c r="CJ210" s="10">
        <f>3/24000000*OO[[#This Row],[144 (06JUL1985 21:00:00)-Water Temperature (C)]]*OO[[#This Row],[86]]</f>
        <v>2.7096441141577501E-7</v>
      </c>
      <c r="CK210" s="10">
        <f>3/24000000*OO[[#This Row],[145 (07JUL1985 00:00:00)-Water Temperature (C)]]*OO[[#This Row],[87]]</f>
        <v>2.6280483140549992E-7</v>
      </c>
      <c r="CL210" s="10">
        <f>3/24000000*OO[[#This Row],[146 (07JUL1985 03:00:00)-Water Temperature (C)]]*OO[[#This Row],[88]]</f>
        <v>2.5544874545253749E-7</v>
      </c>
      <c r="CM210" s="10">
        <f>3/24000000*OO[[#This Row],[147 (07JUL1985 06:00:00)-Water Temperature (C)]]*OO[[#This Row],[89]]</f>
        <v>2.4720434452469998E-7</v>
      </c>
      <c r="CN210" s="10">
        <f>3/24000000*OO[[#This Row],[148 (07JUL1985 09:00:00)-Water Temperature (C)]]*OO[[#This Row],[90]]</f>
        <v>2.3869180166763751E-7</v>
      </c>
      <c r="CO210" s="10">
        <f>3/24000000*OO[[#This Row],[149 (07JUL1985 12:00:00)-Water Temperature (C)]]*OO[[#This Row],[91]]</f>
        <v>2.307599622317375E-7</v>
      </c>
      <c r="CP210" s="10">
        <f>3/24000000*OO[[#This Row],[150 (07JUL1985 15:00:00)-Water Temperature (C)]]*OO[[#This Row],[92]]</f>
        <v>2.2390094596545001E-7</v>
      </c>
      <c r="CQ210" s="10">
        <f>3/24000000*OO[[#This Row],[151 (07JUL1985 18:00:00)-Water Temperature (C)]]*OO[[#This Row],[93]]</f>
        <v>2.1543704327039996E-7</v>
      </c>
      <c r="CR210" s="10">
        <f>3/24000000*OO[[#This Row],[152 (07JUL1985 21:00:00)-Water Temperature (C)]]*OO[[#This Row],[94]]</f>
        <v>2.0656890858906248E-7</v>
      </c>
      <c r="CS210" s="10">
        <f>3/24000000*OO[[#This Row],[153 (08JUL1985 00:00:00)-Water Temperature (C)]]*OO[[#This Row],[95]]</f>
        <v>1.9923297815862497E-7</v>
      </c>
      <c r="CT210" s="10">
        <f>3/24000000*OO[[#This Row],[154 (08JUL1985 03:00:00)-Water Temperature (C)]]*OO[[#This Row],[96]]</f>
        <v>1.9280622609131249E-7</v>
      </c>
      <c r="CU210" s="10">
        <f>3/24000000*OO[[#This Row],[155 (08JUL1985 06:00:00)-Water Temperature (C)]]*OO[[#This Row],[97]]</f>
        <v>1.8671439794399998E-7</v>
      </c>
      <c r="CV210" s="10">
        <f>3/24000000*OO[[#This Row],[156 (08JUL1985 09:00:00)-Water Temperature (C)]]*OO[[#This Row],[98]]</f>
        <v>1.8307947545010002E-7</v>
      </c>
      <c r="CW210" s="10">
        <f>3/24000000*OO[[#This Row],[157 (08JUL1985 12:00:00)-Water Temperature (C)]]*OO[[#This Row],[99]]</f>
        <v>1.794494860985625E-7</v>
      </c>
    </row>
    <row r="211" spans="1:101" x14ac:dyDescent="0.35">
      <c r="A211" t="s">
        <v>217</v>
      </c>
      <c r="B211">
        <v>930.60929999999996</v>
      </c>
      <c r="C211" s="10">
        <f>3/24*OO[[#This Row],[59 (26JUN1985 06:00:00)-Water Temperature (C)]]*OO[[#This Row],[1]]/SUM(OO[1])</f>
        <v>0</v>
      </c>
      <c r="D211" s="10">
        <f>3/24*OO[[#This Row],[60 (26JUN1985 09:00:00)-Water Temperature (C)]]*OO[[#This Row],[2]]/SUM(OO[2])</f>
        <v>0</v>
      </c>
      <c r="E211" s="10">
        <f>3/24*OO[[#This Row],[61 (26JUN1985 12:00:00)-Water Temperature (C)]]*OO[[#This Row],[3]]/SUM(OO[3])</f>
        <v>0</v>
      </c>
      <c r="F211" s="10">
        <f>3/24*OO[[#This Row],[62 (26JUN1985 15:00:00)-Water Temperature (C)]]*OO[[#This Row],[4]]/SUM(OO[4])</f>
        <v>0</v>
      </c>
      <c r="G211" s="10">
        <f>3/24*OO[[#This Row],[63 (26JUN1985 18:00:00)-Water Temperature (C)]]*OO[[#This Row],[5]]/SUM(OO[5])</f>
        <v>0</v>
      </c>
      <c r="H211" s="10">
        <f>3/24*OO[[#This Row],[64 (26JUN1985 21:00:00)-Water Temperature (C)]]*OO[[#This Row],[6]]/SUM(OO[6])</f>
        <v>0</v>
      </c>
      <c r="I211" s="10">
        <f>3/24*OO[[#This Row],[65 (27JUN1985 00:00:00)-Water Temperature (C)]]*OO[[#This Row],[7]]/SUM(OO[7])</f>
        <v>0</v>
      </c>
      <c r="J211" s="10">
        <f>3/24*OO[[#This Row],[66 (27JUN1985 03:00:00)-Water Temperature (C)]]*OO[[#This Row],[8]]/SUM(OO[8])</f>
        <v>4.6978624646600711E-36</v>
      </c>
      <c r="K211" s="10">
        <f>3/24*OO[[#This Row],[67 (27JUN1985 06:00:00)-Water Temperature (C)]]*OO[[#This Row],[9]]/SUM(OO[9])</f>
        <v>3.7198747831149697E-24</v>
      </c>
      <c r="L211" s="10">
        <f>3/24*OO[[#This Row],[68 (27JUN1985 09:00:00)-Water Temperature (C)]]*OO[[#This Row],[10]]/SUM(OO[10])</f>
        <v>3.2752104032622552E-11</v>
      </c>
      <c r="M211" s="10">
        <f>3/24*OO[[#This Row],[69 (27JUN1985 12:00:00)-Water Temperature (C)]]*OO[[#This Row],[11]]/SUM(OO[11])</f>
        <v>6.629576682032138E-7</v>
      </c>
      <c r="N211" s="10">
        <f>3/24*OO[[#This Row],[70 (27JUN1985 15:00:00)-Water Temperature (C)]]*OO[[#This Row],[12]]/SUM(OO[12])</f>
        <v>1.954785210685194E-4</v>
      </c>
      <c r="O211" s="10">
        <f>3/24*OO[[#This Row],[71 (27JUN1985 18:00:00)-Water Temperature (C)]]*OO[[#This Row],[13]]/SUM(OO[13])</f>
        <v>6.4082839527630437E-3</v>
      </c>
      <c r="P211" s="10">
        <f>3/24*OO[[#This Row],[72 (27JUN1985 21:00:00)-Water Temperature (C)]]*OO[[#This Row],[14]]/SUM(OO[14])</f>
        <v>4.3558047118974902E-2</v>
      </c>
      <c r="Q211" s="10">
        <f>3/24*OO[[#This Row],[73 (28JUN1985 00:00:00)-Water Temperature (C)]]*OO[[#This Row],[15]]/SUM(OO[15])</f>
        <v>8.7542300869577608E-2</v>
      </c>
      <c r="R211" s="10">
        <f>3/24*OO[[#This Row],[74 (28JUN1985 03:00:00)-Water Temperature (C)]]*OO[[#This Row],[16]]/SUM(OO[16])</f>
        <v>6.6736713240022755E-2</v>
      </c>
      <c r="S211" s="10">
        <f>3/24*OO[[#This Row],[75 (28JUN1985 06:00:00)-Water Temperature (C)]]*OO[[#This Row],[17]]/SUM(OO[17])</f>
        <v>2.2949189178142964E-2</v>
      </c>
      <c r="T211" s="10">
        <f>3/24*OO[[#This Row],[76 (28JUN1985 09:00:00)-Water Temperature (C)]]*OO[[#This Row],[18]]/SUM(OO[18])</f>
        <v>4.1261281023790165E-3</v>
      </c>
      <c r="U211" s="10">
        <f>3/24*OO[[#This Row],[77 (28JUN1985 12:00:00)-Water Temperature (C)]]*OO[[#This Row],[19]]/SUM(OO[19])</f>
        <v>4.4288278377478956E-4</v>
      </c>
      <c r="V211" s="10">
        <f>3/24000000*OO[[#This Row],[78 (28JUN1985 15:00:00)-Water Temperature (C)]]*OO[[#This Row],[20]]</f>
        <v>4.3884037051250003E-5</v>
      </c>
      <c r="W211" s="10">
        <f>3/24000000*OO[[#This Row],[79 (28JUN1985 18:00:00)-Water Temperature (C)]]*OO[[#This Row],[21]]</f>
        <v>1.5171412120537499E-5</v>
      </c>
      <c r="X211" s="10">
        <f>3/24000000*OO[[#This Row],[80 (28JUN1985 21:00:00)-Water Temperature (C)]]*OO[[#This Row],[22]]</f>
        <v>1.1746459618562501E-5</v>
      </c>
      <c r="Y211" s="10">
        <f>3/24000000*OO[[#This Row],[81 (29JUN1985 00:00:00)-Water Temperature (C)]]*OO[[#This Row],[23]]</f>
        <v>9.7742904668499998E-6</v>
      </c>
      <c r="Z211" s="10">
        <f>3/24000000*OO[[#This Row],[82 (29JUN1985 03:00:00)-Water Temperature (C)]]*OO[[#This Row],[24]]</f>
        <v>8.1959466458974995E-6</v>
      </c>
      <c r="AA211" s="10">
        <f>3/24000000*OO[[#This Row],[83 (29JUN1985 06:00:00)-Water Temperature (C)]]*OO[[#This Row],[25]]</f>
        <v>6.9216882060837495E-6</v>
      </c>
      <c r="AB211" s="10">
        <f>3/24000000*OO[[#This Row],[84 (29JUN1985 09:00:00)-Water Temperature (C)]]*OO[[#This Row],[26]]</f>
        <v>5.9591423929537505E-6</v>
      </c>
      <c r="AC211" s="10">
        <f>3/24000000*OO[[#This Row],[85 (29JUN1985 12:00:00)-Water Temperature (C)]]*OO[[#This Row],[27]]</f>
        <v>5.1593689532049994E-6</v>
      </c>
      <c r="AD211" s="10">
        <f>3/24000000*OO[[#This Row],[86 (29JUN1985 15:00:00)-Water Temperature (C)]]*OO[[#This Row],[28]]</f>
        <v>4.4908538303012499E-6</v>
      </c>
      <c r="AE211" s="10">
        <f>3/24000000*OO[[#This Row],[88 (29JUN1985 21:00:00)-Water Temperature (C)]]*OO[[#This Row],[30]]</f>
        <v>3.4029123253525002E-6</v>
      </c>
      <c r="AF211" s="10">
        <f>3/24000000*OO[[#This Row],[88 (29JUN1985 21:00:00)-Water Temperature (C)]]*OO[[#This Row],[30]]</f>
        <v>3.4029123253525002E-6</v>
      </c>
      <c r="AG211" s="10">
        <f>3/24000000*OO[[#This Row],[89 (30JUN1985 00:00:00)-Water Temperature (C)]]*OO[[#This Row],[31]]</f>
        <v>2.9693002821037502E-6</v>
      </c>
      <c r="AH211" s="10">
        <f>3/24000000*OO[[#This Row],[90 (30JUN1985 03:00:00)-Water Temperature (C)]]*OO[[#This Row],[32]]</f>
        <v>2.61728627620125E-6</v>
      </c>
      <c r="AI211" s="10">
        <f>3/24000000*OO[[#This Row],[91 (30JUN1985 06:00:00)-Water Temperature (C)]]*OO[[#This Row],[33]]</f>
        <v>2.3288154028841247E-6</v>
      </c>
      <c r="AJ211" s="10">
        <f>3/24000000*OO[[#This Row],[92 (30JUN1985 09:00:00)-Water Temperature (C)]]*OO[[#This Row],[34]]</f>
        <v>2.10927916377375E-6</v>
      </c>
      <c r="AK211" s="10">
        <f>3/24000000*OO[[#This Row],[93 (30JUN1985 12:00:00)-Water Temperature (C)]]*OO[[#This Row],[35]]</f>
        <v>1.9353033519225001E-6</v>
      </c>
      <c r="AL211" s="10">
        <f>3/24000000*OO[[#This Row],[94 (30JUN1985 15:00:00)-Water Temperature (C)]]*OO[[#This Row],[36]]</f>
        <v>1.7850034547812499E-6</v>
      </c>
      <c r="AM211" s="10">
        <f>3/24000000*OO[[#This Row],[95 (30JUN1985 18:00:00)-Water Temperature (C)]]*OO[[#This Row],[37]]</f>
        <v>1.6502951482687499E-6</v>
      </c>
      <c r="AN211" s="10">
        <f>3/24000000*OO[[#This Row],[96 (30JUN1985 21:00:00)-Water Temperature (C)]]*OO[[#This Row],[38]]</f>
        <v>1.5174513582558749E-6</v>
      </c>
      <c r="AO211" s="10">
        <f>3/24000000*OO[[#This Row],[97 (01JUL1985 00:00:00)-Water Temperature (C)]]*OO[[#This Row],[39]]</f>
        <v>1.394426818036E-6</v>
      </c>
      <c r="AP211" s="10">
        <f>3/24000000*OO[[#This Row],[98 (01JUL1985 03:00:00)-Water Temperature (C)]]*OO[[#This Row],[40]]</f>
        <v>1.2933465941699999E-6</v>
      </c>
      <c r="AQ211" s="10">
        <f>3/24000000*OO[[#This Row],[99 (01JUL1985 06:00:00)-Water Temperature (C)]]*OO[[#This Row],[41]]</f>
        <v>1.2090206814487499E-6</v>
      </c>
      <c r="AR211" s="10">
        <f>3/24000000*OO[[#This Row],[100 (01JUL1985 09:00:00)-Water Temperature (C)]]*OO[[#This Row],[42]]</f>
        <v>1.1473086977504999E-6</v>
      </c>
      <c r="AS211" s="10">
        <f>3/24000000*OO[[#This Row],[101 (01JUL1985 12:00:00)-Water Temperature (C)]]*OO[[#This Row],[43]]</f>
        <v>1.0883135571137499E-6</v>
      </c>
      <c r="AT211" s="10">
        <f>3/24000000*OO[[#This Row],[102 (01JUL1985 15:00:00)-Water Temperature (C)]]*OO[[#This Row],[44]]</f>
        <v>1.024618616409625E-6</v>
      </c>
      <c r="AU211" s="10">
        <f>3/24000000*OO[[#This Row],[103 (01JUL1985 18:00:00)-Water Temperature (C)]]*OO[[#This Row],[45]]</f>
        <v>9.6314286492799997E-7</v>
      </c>
      <c r="AV211" s="10">
        <f>3/24000000*OO[[#This Row],[104 (01JUL1985 21:00:00)-Water Temperature (C)]]*OO[[#This Row],[46]]</f>
        <v>9.0308612461312505E-7</v>
      </c>
      <c r="AW211" s="10">
        <f>3/24000000*OO[[#This Row],[105 (02JUL1985 00:00:00)-Water Temperature (C)]]*OO[[#This Row],[47]]</f>
        <v>8.5642643039750009E-7</v>
      </c>
      <c r="AX211" s="10">
        <f>3/24000000*OO[[#This Row],[106 (02JUL1985 03:00:00)-Water Temperature (C)]]*OO[[#This Row],[48]]</f>
        <v>8.2235151234374983E-7</v>
      </c>
      <c r="AY211" s="10">
        <f>3/24000000*OO[[#This Row],[107 (02JUL1985 06:00:00)-Water Temperature (C)]]*OO[[#This Row],[49]]</f>
        <v>7.93646784298125E-7</v>
      </c>
      <c r="AZ211" s="10">
        <f>3/24000000*OO[[#This Row],[108 (02JUL1985 09:00:00)-Water Temperature (C)]]*OO[[#This Row],[50]]</f>
        <v>7.6042722020712498E-7</v>
      </c>
      <c r="BA211" s="10">
        <f>3/24000000*OO[[#This Row],[109 (02JUL1985 12:00:00)-Water Temperature (C)]]*OO[[#This Row],[51]]</f>
        <v>7.3229997581124991E-7</v>
      </c>
      <c r="BB211" s="10">
        <f>3/24000000*OO[[#This Row],[110 (02JUL1985 15:00:00)-Water Temperature (C)]]*OO[[#This Row],[52]]</f>
        <v>7.06839905177E-7</v>
      </c>
      <c r="BC211" s="10">
        <f>3/24000000*OO[[#This Row],[111 (02JUL1985 18:00:00)-Water Temperature (C)]]*OO[[#This Row],[53]]</f>
        <v>6.8428247138987497E-7</v>
      </c>
      <c r="BD211" s="10">
        <f>3/24000000*OO[[#This Row],[112 (02JUL1985 21:00:00)-Water Temperature (C)]]*OO[[#This Row],[54]]</f>
        <v>6.57857036775375E-7</v>
      </c>
      <c r="BE211" s="10">
        <f>3/24000000*OO[[#This Row],[113 (03JUL1985 00:00:00)-Water Temperature (C)]]*OO[[#This Row],[55]]</f>
        <v>6.3151102489749999E-7</v>
      </c>
      <c r="BF211" s="10">
        <f>3/24000000*OO[[#This Row],[114 (03JUL1985 03:00:00)-Water Temperature (C)]]*OO[[#This Row],[56]]</f>
        <v>6.0796293909900001E-7</v>
      </c>
      <c r="BG211" s="10">
        <f>3/24000000*OO[[#This Row],[115 (03JUL1985 06:00:00)-Water Temperature (C)]]*OO[[#This Row],[57]]</f>
        <v>5.8526263857374997E-7</v>
      </c>
      <c r="BH211" s="10">
        <f>3/24000000*OO[[#This Row],[116 (03JUL1985 09:00:00)-Water Temperature (C)]]*OO[[#This Row],[58]]</f>
        <v>5.6980042828049993E-7</v>
      </c>
      <c r="BI211" s="10">
        <f>3/24000000*OO[[#This Row],[117 (03JUL1985 12:00:00)-Water Temperature (C)]]*OO[[#This Row],[59]]</f>
        <v>5.5591953728799997E-7</v>
      </c>
      <c r="BJ211" s="10">
        <f>3/24000000*OO[[#This Row],[118 (03JUL1985 15:00:00)-Water Temperature (C)]]*OO[[#This Row],[60]]</f>
        <v>5.4193226269400002E-7</v>
      </c>
      <c r="BK211" s="10">
        <f>3/24000000*OO[[#This Row],[119 (03JUL1985 18:00:00)-Water Temperature (C)]]*OO[[#This Row],[61]]</f>
        <v>5.2645555311299989E-7</v>
      </c>
      <c r="BL211" s="10">
        <f>3/24000000*OO[[#This Row],[120 (03JUL1985 21:00:00)-Water Temperature (C)]]*OO[[#This Row],[62]]</f>
        <v>5.0672606995849991E-7</v>
      </c>
      <c r="BM211" s="10">
        <f>3/24000000*OO[[#This Row],[121 (04JUL1985 00:00:00)-Water Temperature (C)]]*OO[[#This Row],[63]]</f>
        <v>4.8780435594799995E-7</v>
      </c>
      <c r="BN211" s="10">
        <f>3/24000000*OO[[#This Row],[122 (04JUL1985 03:00:00)-Water Temperature (C)]]*OO[[#This Row],[64]]</f>
        <v>4.7145123088712494E-7</v>
      </c>
      <c r="BO211" s="10">
        <f>3/24000000*OO[[#This Row],[123 (04JUL1985 06:00:00)-Water Temperature (C)]]*OO[[#This Row],[65]]</f>
        <v>4.5688145352562495E-7</v>
      </c>
      <c r="BP211" s="10">
        <f>3/24000000*OO[[#This Row],[124 (04JUL1985 09:00:00)-Water Temperature (C)]]*OO[[#This Row],[66]]</f>
        <v>4.5089744276400003E-7</v>
      </c>
      <c r="BQ211" s="10">
        <f>3/24000000*OO[[#This Row],[125 (04JUL1985 12:00:00)-Water Temperature (C)]]*OO[[#This Row],[67]]</f>
        <v>4.4483903743649991E-7</v>
      </c>
      <c r="BR211" s="10">
        <f>3/24000000*OO[[#This Row],[126 (04JUL1985 15:00:00)-Water Temperature (C)]]*OO[[#This Row],[68]]</f>
        <v>4.3575741095099995E-7</v>
      </c>
      <c r="BS211" s="10">
        <f>3/24000000*OO[[#This Row],[127 (04JUL1985 18:00:00)-Water Temperature (C)]]*OO[[#This Row],[69]]</f>
        <v>4.2270633408712501E-7</v>
      </c>
      <c r="BT211" s="10">
        <f>3/24000000*OO[[#This Row],[128 (04JUL1985 21:00:00)-Water Temperature (C)]]*OO[[#This Row],[70]]</f>
        <v>4.0627958786187492E-7</v>
      </c>
      <c r="BU211" s="10">
        <f>3/24000000*OO[[#This Row],[129 (05JUL1985 00:00:00)-Water Temperature (C)]]*OO[[#This Row],[71]]</f>
        <v>3.9026648724700008E-7</v>
      </c>
      <c r="BV211" s="10">
        <f>3/24000000*OO[[#This Row],[130 (05JUL1985 03:00:00)-Water Temperature (C)]]*OO[[#This Row],[72]]</f>
        <v>3.7768264759824989E-7</v>
      </c>
      <c r="BW211" s="10">
        <f>3/24000000*OO[[#This Row],[131 (05JUL1985 06:00:00)-Water Temperature (C)]]*OO[[#This Row],[73]]</f>
        <v>3.6619837038225003E-7</v>
      </c>
      <c r="BX211" s="10">
        <f>3/24000000*OO[[#This Row],[132 (05JUL1985 09:00:00)-Water Temperature (C)]]*OO[[#This Row],[74]]</f>
        <v>3.6109911919799994E-7</v>
      </c>
      <c r="BY211" s="10">
        <f>3/24000000*OO[[#This Row],[133 (05JUL1985 12:00:00)-Water Temperature (C)]]*OO[[#This Row],[75]]</f>
        <v>3.5592146348850003E-7</v>
      </c>
      <c r="BZ211" s="10">
        <f>3/24000000*OO[[#This Row],[134 (05JUL1985 15:00:00)-Water Temperature (C)]]*OO[[#This Row],[76]]</f>
        <v>3.5001547363499995E-7</v>
      </c>
      <c r="CA211" s="10">
        <f>3/24000000*OO[[#This Row],[135 (05JUL1985 18:00:00)-Water Temperature (C)]]*OO[[#This Row],[77]]</f>
        <v>3.4321886432625002E-7</v>
      </c>
      <c r="CB211" s="10">
        <f>3/24000000*OO[[#This Row],[136 (05JUL1985 21:00:00)-Water Temperature (C)]]*OO[[#This Row],[78]]</f>
        <v>3.3332597944987503E-7</v>
      </c>
      <c r="CC211" s="10">
        <f>3/24000000*OO[[#This Row],[137 (06JUL1985 00:00:00)-Water Temperature (C)]]*OO[[#This Row],[79]]</f>
        <v>3.2231408909624998E-7</v>
      </c>
      <c r="CD211" s="10">
        <f>3/24000000*OO[[#This Row],[138 (06JUL1985 03:00:00)-Water Temperature (C)]]*OO[[#This Row],[80]]</f>
        <v>3.1221013331774998E-7</v>
      </c>
      <c r="CE211" s="10">
        <f>3/24000000*OO[[#This Row],[139 (06JUL1985 06:00:00)-Water Temperature (C)]]*OO[[#This Row],[81]]</f>
        <v>3.0349156342574997E-7</v>
      </c>
      <c r="CF211" s="10">
        <f>3/24000000*OO[[#This Row],[140 (06JUL1985 09:00:00)-Water Temperature (C)]]*OO[[#This Row],[82]]</f>
        <v>3.0012638477499993E-7</v>
      </c>
      <c r="CG211" s="10">
        <f>3/24000000*OO[[#This Row],[141 (06JUL1985 12:00:00)-Water Temperature (C)]]*OO[[#This Row],[83]]</f>
        <v>2.9626254467422494E-7</v>
      </c>
      <c r="CH211" s="10">
        <f>3/24000000*OO[[#This Row],[142 (06JUL1985 15:00:00)-Water Temperature (C)]]*OO[[#This Row],[84]]</f>
        <v>2.916853711055E-7</v>
      </c>
      <c r="CI211" s="10">
        <f>3/24000000*OO[[#This Row],[143 (06JUL1985 18:00:00)-Water Temperature (C)]]*OO[[#This Row],[85]]</f>
        <v>2.8629803014957502E-7</v>
      </c>
      <c r="CJ211" s="10">
        <f>3/24000000*OO[[#This Row],[144 (06JUL1985 21:00:00)-Water Temperature (C)]]*OO[[#This Row],[86]]</f>
        <v>2.7801749645099996E-7</v>
      </c>
      <c r="CK211" s="10">
        <f>3/24000000*OO[[#This Row],[145 (07JUL1985 00:00:00)-Water Temperature (C)]]*OO[[#This Row],[87]]</f>
        <v>2.6958780770407497E-7</v>
      </c>
      <c r="CL211" s="10">
        <f>3/24000000*OO[[#This Row],[146 (07JUL1985 03:00:00)-Water Temperature (C)]]*OO[[#This Row],[88]]</f>
        <v>2.6195598135687497E-7</v>
      </c>
      <c r="CM211" s="10">
        <f>3/24000000*OO[[#This Row],[147 (07JUL1985 06:00:00)-Water Temperature (C)]]*OO[[#This Row],[89]]</f>
        <v>2.536395581115E-7</v>
      </c>
      <c r="CN211" s="10">
        <f>3/24000000*OO[[#This Row],[148 (07JUL1985 09:00:00)-Water Temperature (C)]]*OO[[#This Row],[90]]</f>
        <v>2.4515184368307501E-7</v>
      </c>
      <c r="CO211" s="10">
        <f>3/24000000*OO[[#This Row],[149 (07JUL1985 12:00:00)-Water Temperature (C)]]*OO[[#This Row],[91]]</f>
        <v>2.3718683515312498E-7</v>
      </c>
      <c r="CP211" s="10">
        <f>3/24000000*OO[[#This Row],[150 (07JUL1985 15:00:00)-Water Temperature (C)]]*OO[[#This Row],[92]]</f>
        <v>2.3027416717479998E-7</v>
      </c>
      <c r="CQ211" s="10">
        <f>3/24000000*OO[[#This Row],[151 (07JUL1985 18:00:00)-Water Temperature (C)]]*OO[[#This Row],[93]]</f>
        <v>2.2144348194339997E-7</v>
      </c>
      <c r="CR211" s="10">
        <f>3/24000000*OO[[#This Row],[152 (07JUL1985 21:00:00)-Water Temperature (C)]]*OO[[#This Row],[94]]</f>
        <v>2.1213378543059997E-7</v>
      </c>
      <c r="CS211" s="10">
        <f>3/24000000*OO[[#This Row],[153 (08JUL1985 00:00:00)-Water Temperature (C)]]*OO[[#This Row],[95]]</f>
        <v>2.04490170412275E-7</v>
      </c>
      <c r="CT211" s="10">
        <f>3/24000000*OO[[#This Row],[154 (08JUL1985 03:00:00)-Water Temperature (C)]]*OO[[#This Row],[96]]</f>
        <v>1.9785614493267501E-7</v>
      </c>
      <c r="CU211" s="10">
        <f>3/24000000*OO[[#This Row],[155 (08JUL1985 06:00:00)-Water Temperature (C)]]*OO[[#This Row],[97]]</f>
        <v>1.9161616492125E-7</v>
      </c>
      <c r="CV211" s="10">
        <f>3/24000000*OO[[#This Row],[156 (08JUL1985 09:00:00)-Water Temperature (C)]]*OO[[#This Row],[98]]</f>
        <v>1.8809379591625001E-7</v>
      </c>
      <c r="CW211" s="10">
        <f>3/24000000*OO[[#This Row],[157 (08JUL1985 12:00:00)-Water Temperature (C)]]*OO[[#This Row],[99]]</f>
        <v>1.8445936941959999E-7</v>
      </c>
    </row>
    <row r="212" spans="1:101" x14ac:dyDescent="0.35">
      <c r="A212" t="s">
        <v>218</v>
      </c>
      <c r="B212">
        <v>1806.586</v>
      </c>
      <c r="C212" s="10">
        <f>3/24*OO[[#This Row],[59 (26JUN1985 06:00:00)-Water Temperature (C)]]*OO[[#This Row],[1]]/SUM(OO[1])</f>
        <v>0</v>
      </c>
      <c r="D212" s="10">
        <f>3/24*OO[[#This Row],[60 (26JUN1985 09:00:00)-Water Temperature (C)]]*OO[[#This Row],[2]]/SUM(OO[2])</f>
        <v>0</v>
      </c>
      <c r="E212" s="10">
        <f>3/24*OO[[#This Row],[61 (26JUN1985 12:00:00)-Water Temperature (C)]]*OO[[#This Row],[3]]/SUM(OO[3])</f>
        <v>0</v>
      </c>
      <c r="F212" s="10">
        <f>3/24*OO[[#This Row],[62 (26JUN1985 15:00:00)-Water Temperature (C)]]*OO[[#This Row],[4]]/SUM(OO[4])</f>
        <v>0</v>
      </c>
      <c r="G212" s="10">
        <f>3/24*OO[[#This Row],[63 (26JUN1985 18:00:00)-Water Temperature (C)]]*OO[[#This Row],[5]]/SUM(OO[5])</f>
        <v>0</v>
      </c>
      <c r="H212" s="10">
        <f>3/24*OO[[#This Row],[64 (26JUN1985 21:00:00)-Water Temperature (C)]]*OO[[#This Row],[6]]/SUM(OO[6])</f>
        <v>0</v>
      </c>
      <c r="I212" s="10">
        <f>3/24*OO[[#This Row],[65 (27JUN1985 00:00:00)-Water Temperature (C)]]*OO[[#This Row],[7]]/SUM(OO[7])</f>
        <v>0</v>
      </c>
      <c r="J212" s="10">
        <f>3/24*OO[[#This Row],[66 (27JUN1985 03:00:00)-Water Temperature (C)]]*OO[[#This Row],[8]]/SUM(OO[8])</f>
        <v>7.9812703283750765E-37</v>
      </c>
      <c r="K212" s="10">
        <f>3/24*OO[[#This Row],[67 (27JUN1985 06:00:00)-Water Temperature (C)]]*OO[[#This Row],[9]]/SUM(OO[9])</f>
        <v>6.5977461368717897E-25</v>
      </c>
      <c r="L212" s="10">
        <f>3/24*OO[[#This Row],[68 (27JUN1985 09:00:00)-Water Temperature (C)]]*OO[[#This Row],[10]]/SUM(OO[10])</f>
        <v>1.1271864715636286E-11</v>
      </c>
      <c r="M212" s="10">
        <f>3/24*OO[[#This Row],[69 (27JUN1985 12:00:00)-Water Temperature (C)]]*OO[[#This Row],[11]]/SUM(OO[11])</f>
        <v>4.0881801160963657E-7</v>
      </c>
      <c r="N212" s="10">
        <f>3/24*OO[[#This Row],[70 (27JUN1985 15:00:00)-Water Temperature (C)]]*OO[[#This Row],[12]]/SUM(OO[12])</f>
        <v>1.4630534818053497E-4</v>
      </c>
      <c r="O212" s="10">
        <f>3/24*OO[[#This Row],[71 (27JUN1985 18:00:00)-Water Temperature (C)]]*OO[[#This Row],[13]]/SUM(OO[13])</f>
        <v>5.4848636431347507E-3</v>
      </c>
      <c r="P212" s="10">
        <f>3/24*OO[[#This Row],[72 (27JUN1985 21:00:00)-Water Temperature (C)]]*OO[[#This Row],[14]]/SUM(OO[14])</f>
        <v>4.1408017656346566E-2</v>
      </c>
      <c r="Q212" s="10">
        <f>3/24*OO[[#This Row],[73 (28JUN1985 00:00:00)-Water Temperature (C)]]*OO[[#This Row],[15]]/SUM(OO[15])</f>
        <v>9.0717259829237396E-2</v>
      </c>
      <c r="R212" s="10">
        <f>3/24*OO[[#This Row],[74 (28JUN1985 03:00:00)-Water Temperature (C)]]*OO[[#This Row],[16]]/SUM(OO[16])</f>
        <v>7.4326838153777192E-2</v>
      </c>
      <c r="S212" s="10">
        <f>3/24*OO[[#This Row],[75 (28JUN1985 06:00:00)-Water Temperature (C)]]*OO[[#This Row],[17]]/SUM(OO[17])</f>
        <v>2.7167066542830572E-2</v>
      </c>
      <c r="T212" s="10">
        <f>3/24*OO[[#This Row],[76 (28JUN1985 09:00:00)-Water Temperature (C)]]*OO[[#This Row],[18]]/SUM(OO[18])</f>
        <v>5.142332042496315E-3</v>
      </c>
      <c r="U212" s="10">
        <f>3/24*OO[[#This Row],[77 (28JUN1985 12:00:00)-Water Temperature (C)]]*OO[[#This Row],[19]]/SUM(OO[19])</f>
        <v>5.7256089215774813E-4</v>
      </c>
      <c r="V212" s="10">
        <f>3/24000000*OO[[#This Row],[78 (28JUN1985 15:00:00)-Water Temperature (C)]]*OO[[#This Row],[20]]</f>
        <v>5.4658604580649999E-5</v>
      </c>
      <c r="W212" s="10">
        <f>3/24000000*OO[[#This Row],[79 (28JUN1985 18:00:00)-Water Temperature (C)]]*OO[[#This Row],[21]]</f>
        <v>1.6658012480070002E-5</v>
      </c>
      <c r="X212" s="10">
        <f>3/24000000*OO[[#This Row],[80 (28JUN1985 21:00:00)-Water Temperature (C)]]*OO[[#This Row],[22]]</f>
        <v>1.26034456500725E-5</v>
      </c>
      <c r="Y212" s="10">
        <f>3/24000000*OO[[#This Row],[81 (29JUN1985 00:00:00)-Water Temperature (C)]]*OO[[#This Row],[23]]</f>
        <v>1.0470637885485001E-5</v>
      </c>
      <c r="Z212" s="10">
        <f>3/24000000*OO[[#This Row],[82 (29JUN1985 03:00:00)-Water Temperature (C)]]*OO[[#This Row],[24]]</f>
        <v>8.7776533124237493E-6</v>
      </c>
      <c r="AA212" s="10">
        <f>3/24000000*OO[[#This Row],[83 (29JUN1985 06:00:00)-Water Temperature (C)]]*OO[[#This Row],[25]]</f>
        <v>7.4119369217249981E-6</v>
      </c>
      <c r="AB212" s="10">
        <f>3/24000000*OO[[#This Row],[84 (29JUN1985 09:00:00)-Water Temperature (C)]]*OO[[#This Row],[26]]</f>
        <v>6.3851681261024995E-6</v>
      </c>
      <c r="AC212" s="10">
        <f>3/24000000*OO[[#This Row],[85 (29JUN1985 12:00:00)-Water Temperature (C)]]*OO[[#This Row],[27]]</f>
        <v>5.5266242133800004E-6</v>
      </c>
      <c r="AD212" s="10">
        <f>3/24000000*OO[[#This Row],[86 (29JUN1985 15:00:00)-Water Temperature (C)]]*OO[[#This Row],[28]]</f>
        <v>4.8081679566024998E-6</v>
      </c>
      <c r="AE212" s="10">
        <f>3/24000000*OO[[#This Row],[88 (29JUN1985 21:00:00)-Water Temperature (C)]]*OO[[#This Row],[30]]</f>
        <v>3.6345844591999997E-6</v>
      </c>
      <c r="AF212" s="10">
        <f>3/24000000*OO[[#This Row],[88 (29JUN1985 21:00:00)-Water Temperature (C)]]*OO[[#This Row],[30]]</f>
        <v>3.6345844591999997E-6</v>
      </c>
      <c r="AG212" s="10">
        <f>3/24000000*OO[[#This Row],[89 (30JUN1985 00:00:00)-Water Temperature (C)]]*OO[[#This Row],[31]]</f>
        <v>3.1683979693275004E-6</v>
      </c>
      <c r="AH212" s="10">
        <f>3/24000000*OO[[#This Row],[90 (30JUN1985 03:00:00)-Water Temperature (C)]]*OO[[#This Row],[32]]</f>
        <v>2.790534402334375E-6</v>
      </c>
      <c r="AI212" s="10">
        <f>3/24000000*OO[[#This Row],[91 (30JUN1985 06:00:00)-Water Temperature (C)]]*OO[[#This Row],[33]]</f>
        <v>2.4825847559149997E-6</v>
      </c>
      <c r="AJ212" s="10">
        <f>3/24000000*OO[[#This Row],[92 (30JUN1985 09:00:00)-Water Temperature (C)]]*OO[[#This Row],[34]]</f>
        <v>2.2489293478548748E-6</v>
      </c>
      <c r="AK212" s="10">
        <f>3/24000000*OO[[#This Row],[93 (30JUN1985 12:00:00)-Water Temperature (C)]]*OO[[#This Row],[35]]</f>
        <v>2.0632563263025E-6</v>
      </c>
      <c r="AL212" s="10">
        <f>3/24000000*OO[[#This Row],[94 (30JUN1985 15:00:00)-Water Temperature (C)]]*OO[[#This Row],[36]]</f>
        <v>1.9022668301699997E-6</v>
      </c>
      <c r="AM212" s="10">
        <f>3/24000000*OO[[#This Row],[95 (30JUN1985 18:00:00)-Water Temperature (C)]]*OO[[#This Row],[37]]</f>
        <v>1.7571028109299999E-6</v>
      </c>
      <c r="AN212" s="10">
        <f>3/24000000*OO[[#This Row],[96 (30JUN1985 21:00:00)-Water Temperature (C)]]*OO[[#This Row],[38]]</f>
        <v>1.6134088403093749E-6</v>
      </c>
      <c r="AO212" s="10">
        <f>3/24000000*OO[[#This Row],[97 (01JUL1985 00:00:00)-Water Temperature (C)]]*OO[[#This Row],[39]]</f>
        <v>1.4815979029037498E-6</v>
      </c>
      <c r="AP212" s="10">
        <f>3/24000000*OO[[#This Row],[98 (01JUL1985 03:00:00)-Water Temperature (C)]]*OO[[#This Row],[40]]</f>
        <v>1.3731895725495E-6</v>
      </c>
      <c r="AQ212" s="10">
        <f>3/24000000*OO[[#This Row],[99 (01JUL1985 06:00:00)-Water Temperature (C)]]*OO[[#This Row],[41]]</f>
        <v>1.2836397509649999E-6</v>
      </c>
      <c r="AR212" s="10">
        <f>3/24000000*OO[[#This Row],[100 (01JUL1985 09:00:00)-Water Temperature (C)]]*OO[[#This Row],[42]]</f>
        <v>1.218928923378875E-6</v>
      </c>
      <c r="AS212" s="10">
        <f>3/24000000*OO[[#This Row],[101 (01JUL1985 12:00:00)-Water Temperature (C)]]*OO[[#This Row],[43]]</f>
        <v>1.1566636644919999E-6</v>
      </c>
      <c r="AT212" s="10">
        <f>3/24000000*OO[[#This Row],[102 (01JUL1985 15:00:00)-Water Temperature (C)]]*OO[[#This Row],[44]]</f>
        <v>1.088878277457E-6</v>
      </c>
      <c r="AU212" s="10">
        <f>3/24000000*OO[[#This Row],[103 (01JUL1985 18:00:00)-Water Temperature (C)]]*OO[[#This Row],[45]]</f>
        <v>1.023156718981875E-6</v>
      </c>
      <c r="AV212" s="10">
        <f>3/24000000*OO[[#This Row],[104 (01JUL1985 21:00:00)-Water Temperature (C)]]*OO[[#This Row],[46]]</f>
        <v>9.5828204821199995E-7</v>
      </c>
      <c r="AW212" s="10">
        <f>3/24000000*OO[[#This Row],[105 (02JUL1985 00:00:00)-Water Temperature (C)]]*OO[[#This Row],[47]]</f>
        <v>9.0809788328537502E-7</v>
      </c>
      <c r="AX212" s="10">
        <f>3/24000000*OO[[#This Row],[106 (02JUL1985 03:00:00)-Water Temperature (C)]]*OO[[#This Row],[48]]</f>
        <v>8.7116516252949995E-7</v>
      </c>
      <c r="AY212" s="10">
        <f>3/24000000*OO[[#This Row],[107 (02JUL1985 06:00:00)-Water Temperature (C)]]*OO[[#This Row],[49]]</f>
        <v>8.4094248534500004E-7</v>
      </c>
      <c r="AZ212" s="10">
        <f>3/24000000*OO[[#This Row],[108 (02JUL1985 09:00:00)-Water Temperature (C)]]*OO[[#This Row],[50]]</f>
        <v>8.0614116968687484E-7</v>
      </c>
      <c r="BA212" s="10">
        <f>3/24000000*OO[[#This Row],[109 (02JUL1985 12:00:00)-Water Temperature (C)]]*OO[[#This Row],[51]]</f>
        <v>7.7697469780799992E-7</v>
      </c>
      <c r="BB212" s="10">
        <f>3/24000000*OO[[#This Row],[110 (02JUL1985 15:00:00)-Water Temperature (C)]]*OO[[#This Row],[52]]</f>
        <v>7.5037878591749991E-7</v>
      </c>
      <c r="BC212" s="10">
        <f>3/24000000*OO[[#This Row],[111 (02JUL1985 18:00:00)-Water Temperature (C)]]*OO[[#This Row],[53]]</f>
        <v>7.2594699702000006E-7</v>
      </c>
      <c r="BD212" s="10">
        <f>3/24000000*OO[[#This Row],[112 (02JUL1985 21:00:00)-Water Temperature (C)]]*OO[[#This Row],[54]]</f>
        <v>6.9720122864062497E-7</v>
      </c>
      <c r="BE212" s="10">
        <f>3/24000000*OO[[#This Row],[113 (03JUL1985 00:00:00)-Water Temperature (C)]]*OO[[#This Row],[55]]</f>
        <v>6.6863079244262494E-7</v>
      </c>
      <c r="BF212" s="10">
        <f>3/24000000*OO[[#This Row],[114 (03JUL1985 03:00:00)-Water Temperature (C)]]*OO[[#This Row],[56]]</f>
        <v>6.4379715695999997E-7</v>
      </c>
      <c r="BG212" s="10">
        <f>3/24000000*OO[[#This Row],[115 (03JUL1985 06:00:00)-Water Temperature (C)]]*OO[[#This Row],[57]]</f>
        <v>6.1990411438799994E-7</v>
      </c>
      <c r="BH212" s="10">
        <f>3/24000000*OO[[#This Row],[116 (03JUL1985 09:00:00)-Water Temperature (C)]]*OO[[#This Row],[58]]</f>
        <v>6.03803999253E-7</v>
      </c>
      <c r="BI212" s="10">
        <f>3/24000000*OO[[#This Row],[117 (03JUL1985 12:00:00)-Water Temperature (C)]]*OO[[#This Row],[59]]</f>
        <v>5.8941287827700004E-7</v>
      </c>
      <c r="BJ212" s="10">
        <f>3/24000000*OO[[#This Row],[118 (03JUL1985 15:00:00)-Water Temperature (C)]]*OO[[#This Row],[60]]</f>
        <v>5.7459171765587497E-7</v>
      </c>
      <c r="BK212" s="10">
        <f>3/24000000*OO[[#This Row],[119 (03JUL1985 18:00:00)-Water Temperature (C)]]*OO[[#This Row],[61]]</f>
        <v>5.5809861168999997E-7</v>
      </c>
      <c r="BL212" s="10">
        <f>3/24000000*OO[[#This Row],[120 (03JUL1985 21:00:00)-Water Temperature (C)]]*OO[[#This Row],[62]]</f>
        <v>5.3682518550374995E-7</v>
      </c>
      <c r="BM212" s="10">
        <f>3/24000000*OO[[#This Row],[121 (04JUL1985 00:00:00)-Water Temperature (C)]]*OO[[#This Row],[63]]</f>
        <v>5.1658162792749992E-7</v>
      </c>
      <c r="BN212" s="10">
        <f>3/24000000*OO[[#This Row],[122 (04JUL1985 03:00:00)-Water Temperature (C)]]*OO[[#This Row],[64]]</f>
        <v>4.9920125099249996E-7</v>
      </c>
      <c r="BO212" s="10">
        <f>3/24000000*OO[[#This Row],[123 (04JUL1985 06:00:00)-Water Temperature (C)]]*OO[[#This Row],[65]]</f>
        <v>4.8378831346837501E-7</v>
      </c>
      <c r="BP212" s="10">
        <f>3/24000000*OO[[#This Row],[124 (04JUL1985 09:00:00)-Water Temperature (C)]]*OO[[#This Row],[66]]</f>
        <v>4.7773080247174995E-7</v>
      </c>
      <c r="BQ212" s="10">
        <f>3/24000000*OO[[#This Row],[125 (04JUL1985 12:00:00)-Water Temperature (C)]]*OO[[#This Row],[67]]</f>
        <v>4.7132847370125005E-7</v>
      </c>
      <c r="BR212" s="10">
        <f>3/24000000*OO[[#This Row],[126 (04JUL1985 15:00:00)-Water Temperature (C)]]*OO[[#This Row],[68]]</f>
        <v>4.6198377003999994E-7</v>
      </c>
      <c r="BS212" s="10">
        <f>3/24000000*OO[[#This Row],[127 (04JUL1985 18:00:00)-Water Temperature (C)]]*OO[[#This Row],[69]]</f>
        <v>4.4796678179387499E-7</v>
      </c>
      <c r="BT212" s="10">
        <f>3/24000000*OO[[#This Row],[128 (04JUL1985 21:00:00)-Water Temperature (C)]]*OO[[#This Row],[70]]</f>
        <v>4.3050308183249998E-7</v>
      </c>
      <c r="BU212" s="10">
        <f>3/24000000*OO[[#This Row],[129 (05JUL1985 00:00:00)-Water Temperature (C)]]*OO[[#This Row],[71]]</f>
        <v>4.1318383911674999E-7</v>
      </c>
      <c r="BV212" s="10">
        <f>3/24000000*OO[[#This Row],[130 (05JUL1985 03:00:00)-Water Temperature (C)]]*OO[[#This Row],[72]]</f>
        <v>3.9974576778562492E-7</v>
      </c>
      <c r="BW212" s="10">
        <f>3/24000000*OO[[#This Row],[131 (05JUL1985 06:00:00)-Water Temperature (C)]]*OO[[#This Row],[73]]</f>
        <v>3.8767082620049996E-7</v>
      </c>
      <c r="BX212" s="10">
        <f>3/24000000*OO[[#This Row],[132 (05JUL1985 09:00:00)-Water Temperature (C)]]*OO[[#This Row],[74]]</f>
        <v>3.8251877096387495E-7</v>
      </c>
      <c r="BY212" s="10">
        <f>3/24000000*OO[[#This Row],[133 (05JUL1985 12:00:00)-Water Temperature (C)]]*OO[[#This Row],[75]]</f>
        <v>3.772106829975E-7</v>
      </c>
      <c r="BZ212" s="10">
        <f>3/24000000*OO[[#This Row],[134 (05JUL1985 15:00:00)-Water Temperature (C)]]*OO[[#This Row],[76]]</f>
        <v>3.70963550795375E-7</v>
      </c>
      <c r="CA212" s="10">
        <f>3/24000000*OO[[#This Row],[135 (05JUL1985 18:00:00)-Water Temperature (C)]]*OO[[#This Row],[77]]</f>
        <v>3.6360390660862502E-7</v>
      </c>
      <c r="CB212" s="10">
        <f>3/24000000*OO[[#This Row],[136 (05JUL1985 21:00:00)-Water Temperature (C)]]*OO[[#This Row],[78]]</f>
        <v>3.5288654641749999E-7</v>
      </c>
      <c r="CC212" s="10">
        <f>3/24000000*OO[[#This Row],[137 (06JUL1985 00:00:00)-Water Temperature (C)]]*OO[[#This Row],[79]]</f>
        <v>3.4114331834549999E-7</v>
      </c>
      <c r="CD212" s="10">
        <f>3/24000000*OO[[#This Row],[138 (06JUL1985 03:00:00)-Water Temperature (C)]]*OO[[#This Row],[80]]</f>
        <v>3.3040680116750002E-7</v>
      </c>
      <c r="CE212" s="10">
        <f>3/24000000*OO[[#This Row],[139 (06JUL1985 06:00:00)-Water Temperature (C)]]*OO[[#This Row],[81]]</f>
        <v>3.21232964128E-7</v>
      </c>
      <c r="CF212" s="10">
        <f>3/24000000*OO[[#This Row],[140 (06JUL1985 09:00:00)-Water Temperature (C)]]*OO[[#This Row],[82]]</f>
        <v>3.1799005289287493E-7</v>
      </c>
      <c r="CG212" s="10">
        <f>3/24000000*OO[[#This Row],[141 (06JUL1985 12:00:00)-Water Temperature (C)]]*OO[[#This Row],[83]]</f>
        <v>3.1402399442600001E-7</v>
      </c>
      <c r="CH212" s="10">
        <f>3/24000000*OO[[#This Row],[142 (06JUL1985 15:00:00)-Water Temperature (C)]]*OO[[#This Row],[84]]</f>
        <v>3.09159713226E-7</v>
      </c>
      <c r="CI212" s="10">
        <f>3/24000000*OO[[#This Row],[143 (06JUL1985 18:00:00)-Water Temperature (C)]]*OO[[#This Row],[85]]</f>
        <v>3.0336474961394997E-7</v>
      </c>
      <c r="CJ212" s="10">
        <f>3/24000000*OO[[#This Row],[144 (06JUL1985 21:00:00)-Water Temperature (C)]]*OO[[#This Row],[86]]</f>
        <v>2.9433165977024999E-7</v>
      </c>
      <c r="CK212" s="10">
        <f>3/24000000*OO[[#This Row],[145 (07JUL1985 00:00:00)-Water Temperature (C)]]*OO[[#This Row],[87]]</f>
        <v>2.8533776426774995E-7</v>
      </c>
      <c r="CL212" s="10">
        <f>3/24000000*OO[[#This Row],[146 (07JUL1985 03:00:00)-Water Temperature (C)]]*OO[[#This Row],[88]]</f>
        <v>2.771439075096E-7</v>
      </c>
      <c r="CM212" s="10">
        <f>3/24000000*OO[[#This Row],[147 (07JUL1985 06:00:00)-Water Temperature (C)]]*OO[[#This Row],[89]]</f>
        <v>2.6847721033280001E-7</v>
      </c>
      <c r="CN212" s="10">
        <f>3/24000000*OO[[#This Row],[148 (07JUL1985 09:00:00)-Water Temperature (C)]]*OO[[#This Row],[90]]</f>
        <v>2.5970879128946244E-7</v>
      </c>
      <c r="CO212" s="10">
        <f>3/24000000*OO[[#This Row],[149 (07JUL1985 12:00:00)-Water Temperature (C)]]*OO[[#This Row],[91]]</f>
        <v>2.5145320809136249E-7</v>
      </c>
      <c r="CP212" s="10">
        <f>3/24000000*OO[[#This Row],[150 (07JUL1985 15:00:00)-Water Temperature (C)]]*OO[[#This Row],[92]]</f>
        <v>2.442630061521E-7</v>
      </c>
      <c r="CQ212" s="10">
        <f>3/24000000*OO[[#This Row],[151 (07JUL1985 18:00:00)-Water Temperature (C)]]*OO[[#This Row],[93]]</f>
        <v>2.3475097458510002E-7</v>
      </c>
      <c r="CR212" s="10">
        <f>3/24000000*OO[[#This Row],[152 (07JUL1985 21:00:00)-Water Temperature (C)]]*OO[[#This Row],[94]]</f>
        <v>2.2469749654653749E-7</v>
      </c>
      <c r="CS212" s="10">
        <f>3/24000000*OO[[#This Row],[153 (08JUL1985 00:00:00)-Water Temperature (C)]]*OO[[#This Row],[95]]</f>
        <v>2.1648902753927501E-7</v>
      </c>
      <c r="CT212" s="10">
        <f>3/24000000*OO[[#This Row],[154 (08JUL1985 03:00:00)-Water Temperature (C)]]*OO[[#This Row],[96]]</f>
        <v>2.0941935895948748E-7</v>
      </c>
      <c r="CU212" s="10">
        <f>3/24000000*OO[[#This Row],[155 (08JUL1985 06:00:00)-Water Temperature (C)]]*OO[[#This Row],[97]]</f>
        <v>2.0281424294958747E-7</v>
      </c>
      <c r="CV212" s="10">
        <f>3/24000000*OO[[#This Row],[156 (08JUL1985 09:00:00)-Water Temperature (C)]]*OO[[#This Row],[98]]</f>
        <v>1.9928172219761252E-7</v>
      </c>
      <c r="CW212" s="10">
        <f>3/24000000*OO[[#This Row],[157 (08JUL1985 12:00:00)-Water Temperature (C)]]*OO[[#This Row],[99]]</f>
        <v>1.9553610692411249E-7</v>
      </c>
    </row>
    <row r="213" spans="1:101" x14ac:dyDescent="0.35">
      <c r="A213" t="s">
        <v>219</v>
      </c>
      <c r="B213">
        <v>861.88599999999997</v>
      </c>
      <c r="C213" s="10">
        <f>3/24*OO[[#This Row],[59 (26JUN1985 06:00:00)-Water Temperature (C)]]*OO[[#This Row],[1]]/SUM(OO[1])</f>
        <v>0</v>
      </c>
      <c r="D213" s="10">
        <f>3/24*OO[[#This Row],[60 (26JUN1985 09:00:00)-Water Temperature (C)]]*OO[[#This Row],[2]]/SUM(OO[2])</f>
        <v>0</v>
      </c>
      <c r="E213" s="10">
        <f>3/24*OO[[#This Row],[61 (26JUN1985 12:00:00)-Water Temperature (C)]]*OO[[#This Row],[3]]/SUM(OO[3])</f>
        <v>0</v>
      </c>
      <c r="F213" s="10">
        <f>3/24*OO[[#This Row],[62 (26JUN1985 15:00:00)-Water Temperature (C)]]*OO[[#This Row],[4]]/SUM(OO[4])</f>
        <v>0</v>
      </c>
      <c r="G213" s="10">
        <f>3/24*OO[[#This Row],[63 (26JUN1985 18:00:00)-Water Temperature (C)]]*OO[[#This Row],[5]]/SUM(OO[5])</f>
        <v>0</v>
      </c>
      <c r="H213" s="10">
        <f>3/24*OO[[#This Row],[64 (26JUN1985 21:00:00)-Water Temperature (C)]]*OO[[#This Row],[6]]/SUM(OO[6])</f>
        <v>0</v>
      </c>
      <c r="I213" s="10">
        <f>3/24*OO[[#This Row],[65 (27JUN1985 00:00:00)-Water Temperature (C)]]*OO[[#This Row],[7]]/SUM(OO[7])</f>
        <v>0</v>
      </c>
      <c r="J213" s="10">
        <f>3/24*OO[[#This Row],[66 (27JUN1985 03:00:00)-Water Temperature (C)]]*OO[[#This Row],[8]]/SUM(OO[8])</f>
        <v>5.0820580263847159E-38</v>
      </c>
      <c r="K213" s="10">
        <f>3/24*OO[[#This Row],[67 (27JUN1985 06:00:00)-Water Temperature (C)]]*OO[[#This Row],[9]]/SUM(OO[9])</f>
        <v>4.8993294439696484E-26</v>
      </c>
      <c r="L213" s="10">
        <f>3/24*OO[[#This Row],[68 (27JUN1985 09:00:00)-Water Temperature (C)]]*OO[[#This Row],[10]]/SUM(OO[10])</f>
        <v>2.6211631925123324E-12</v>
      </c>
      <c r="M213" s="10">
        <f>3/24*OO[[#This Row],[69 (27JUN1985 12:00:00)-Water Temperature (C)]]*OO[[#This Row],[11]]/SUM(OO[11])</f>
        <v>1.9632996343726944E-7</v>
      </c>
      <c r="N213" s="10">
        <f>3/24*OO[[#This Row],[70 (27JUN1985 15:00:00)-Water Temperature (C)]]*OO[[#This Row],[12]]/SUM(OO[12])</f>
        <v>8.3616470551320775E-5</v>
      </c>
      <c r="O213" s="10">
        <f>3/24*OO[[#This Row],[71 (27JUN1985 18:00:00)-Water Temperature (C)]]*OO[[#This Row],[13]]/SUM(OO[13])</f>
        <v>3.5427032590760331E-3</v>
      </c>
      <c r="P213" s="10">
        <f>3/24*OO[[#This Row],[72 (27JUN1985 21:00:00)-Water Temperature (C)]]*OO[[#This Row],[14]]/SUM(OO[14])</f>
        <v>2.9519053266006661E-2</v>
      </c>
      <c r="Q213" s="10">
        <f>3/24*OO[[#This Row],[73 (28JUN1985 00:00:00)-Water Temperature (C)]]*OO[[#This Row],[15]]/SUM(OO[15])</f>
        <v>7.0353792512060864E-2</v>
      </c>
      <c r="R213" s="10">
        <f>3/24*OO[[#This Row],[74 (28JUN1985 03:00:00)-Water Temperature (C)]]*OO[[#This Row],[16]]/SUM(OO[16])</f>
        <v>6.2059817126520554E-2</v>
      </c>
      <c r="S213" s="10">
        <f>3/24*OO[[#This Row],[75 (28JUN1985 06:00:00)-Water Temperature (C)]]*OO[[#This Row],[17]]/SUM(OO[17])</f>
        <v>2.4224867726310814E-2</v>
      </c>
      <c r="T213" s="10">
        <f>3/24*OO[[#This Row],[76 (28JUN1985 09:00:00)-Water Temperature (C)]]*OO[[#This Row],[18]]/SUM(OO[18])</f>
        <v>4.8628662184055137E-3</v>
      </c>
      <c r="U213" s="10">
        <f>3/24*OO[[#This Row],[77 (28JUN1985 12:00:00)-Water Temperature (C)]]*OO[[#This Row],[19]]/SUM(OO[19])</f>
        <v>5.6744862964756241E-4</v>
      </c>
      <c r="V213" s="10">
        <f>3/24000000*OO[[#This Row],[78 (28JUN1985 15:00:00)-Water Temperature (C)]]*OO[[#This Row],[20]]</f>
        <v>5.2965210041875005E-5</v>
      </c>
      <c r="W213" s="10">
        <f>3/24000000*OO[[#This Row],[79 (28JUN1985 18:00:00)-Water Temperature (C)]]*OO[[#This Row],[21]]</f>
        <v>1.39555308363525E-5</v>
      </c>
      <c r="X213" s="10">
        <f>3/24000000*OO[[#This Row],[80 (28JUN1985 21:00:00)-Water Temperature (C)]]*OO[[#This Row],[22]]</f>
        <v>1.021594889707625E-5</v>
      </c>
      <c r="Y213" s="10">
        <f>3/24000000*OO[[#This Row],[81 (29JUN1985 00:00:00)-Water Temperature (C)]]*OO[[#This Row],[23]]</f>
        <v>8.4684638002949998E-6</v>
      </c>
      <c r="Z213" s="10">
        <f>3/24000000*OO[[#This Row],[82 (29JUN1985 03:00:00)-Water Temperature (C)]]*OO[[#This Row],[24]]</f>
        <v>7.0971730171699989E-6</v>
      </c>
      <c r="AA213" s="10">
        <f>3/24000000*OO[[#This Row],[83 (29JUN1985 06:00:00)-Water Temperature (C)]]*OO[[#This Row],[25]]</f>
        <v>5.9909690155300002E-6</v>
      </c>
      <c r="AB213" s="10">
        <f>3/24000000*OO[[#This Row],[84 (29JUN1985 09:00:00)-Water Temperature (C)]]*OO[[#This Row],[26]]</f>
        <v>5.16239617773E-6</v>
      </c>
      <c r="AC213" s="10">
        <f>3/24000000*OO[[#This Row],[85 (29JUN1985 12:00:00)-Water Temperature (C)]]*OO[[#This Row],[27]]</f>
        <v>4.4672493699812496E-6</v>
      </c>
      <c r="AD213" s="10">
        <f>3/24000000*OO[[#This Row],[86 (29JUN1985 15:00:00)-Water Temperature (C)]]*OO[[#This Row],[28]]</f>
        <v>3.884792530555E-6</v>
      </c>
      <c r="AE213" s="10">
        <f>3/24000000*OO[[#This Row],[88 (29JUN1985 21:00:00)-Water Temperature (C)]]*OO[[#This Row],[30]]</f>
        <v>2.93145886944625E-6</v>
      </c>
      <c r="AF213" s="10">
        <f>3/24000000*OO[[#This Row],[88 (29JUN1985 21:00:00)-Water Temperature (C)]]*OO[[#This Row],[30]]</f>
        <v>2.93145886944625E-6</v>
      </c>
      <c r="AG213" s="10">
        <f>3/24000000*OO[[#This Row],[89 (30JUN1985 00:00:00)-Water Temperature (C)]]*OO[[#This Row],[31]]</f>
        <v>2.5529051273906247E-6</v>
      </c>
      <c r="AH213" s="10">
        <f>3/24000000*OO[[#This Row],[90 (30JUN1985 03:00:00)-Water Temperature (C)]]*OO[[#This Row],[32]]</f>
        <v>2.2466389683064998E-6</v>
      </c>
      <c r="AI213" s="10">
        <f>3/24000000*OO[[#This Row],[91 (30JUN1985 06:00:00)-Water Temperature (C)]]*OO[[#This Row],[33]]</f>
        <v>1.9981280624088746E-6</v>
      </c>
      <c r="AJ213" s="10">
        <f>3/24000000*OO[[#This Row],[92 (30JUN1985 09:00:00)-Water Temperature (C)]]*OO[[#This Row],[34]]</f>
        <v>1.8098216267755001E-6</v>
      </c>
      <c r="AK213" s="10">
        <f>3/24000000*OO[[#This Row],[93 (30JUN1985 12:00:00)-Water Temperature (C)]]*OO[[#This Row],[35]]</f>
        <v>1.6602392174900002E-6</v>
      </c>
      <c r="AL213" s="10">
        <f>3/24000000*OO[[#This Row],[94 (30JUN1985 15:00:00)-Water Temperature (C)]]*OO[[#This Row],[36]]</f>
        <v>1.5302537992535E-6</v>
      </c>
      <c r="AM213" s="10">
        <f>3/24000000*OO[[#This Row],[95 (30JUN1985 18:00:00)-Water Temperature (C)]]*OO[[#This Row],[37]]</f>
        <v>1.4125858487495E-6</v>
      </c>
      <c r="AN213" s="10">
        <f>3/24000000*OO[[#This Row],[96 (30JUN1985 21:00:00)-Water Temperature (C)]]*OO[[#This Row],[38]]</f>
        <v>1.2957766873706247E-6</v>
      </c>
      <c r="AO213" s="10">
        <f>3/24000000*OO[[#This Row],[97 (01JUL1985 00:00:00)-Water Temperature (C)]]*OO[[#This Row],[39]]</f>
        <v>1.1891642013665E-6</v>
      </c>
      <c r="AP213" s="10">
        <f>3/24000000*OO[[#This Row],[98 (01JUL1985 03:00:00)-Water Temperature (C)]]*OO[[#This Row],[40]]</f>
        <v>1.1013857146589999E-6</v>
      </c>
      <c r="AQ213" s="10">
        <f>3/24000000*OO[[#This Row],[99 (01JUL1985 06:00:00)-Water Temperature (C)]]*OO[[#This Row],[41]]</f>
        <v>1.0294468489500001E-6</v>
      </c>
      <c r="AR213" s="10">
        <f>3/24000000*OO[[#This Row],[100 (01JUL1985 09:00:00)-Water Temperature (C)]]*OO[[#This Row],[42]]</f>
        <v>9.7783074350637494E-7</v>
      </c>
      <c r="AS213" s="10">
        <f>3/24000000*OO[[#This Row],[101 (01JUL1985 12:00:00)-Water Temperature (C)]]*OO[[#This Row],[43]]</f>
        <v>9.283799488320001E-7</v>
      </c>
      <c r="AT213" s="10">
        <f>3/24000000*OO[[#This Row],[102 (01JUL1985 15:00:00)-Water Temperature (C)]]*OO[[#This Row],[44]]</f>
        <v>8.7398850237049986E-7</v>
      </c>
      <c r="AU213" s="10">
        <f>3/24000000*OO[[#This Row],[103 (01JUL1985 18:00:00)-Water Temperature (C)]]*OO[[#This Row],[45]]</f>
        <v>8.2116781038249984E-7</v>
      </c>
      <c r="AV213" s="10">
        <f>3/24000000*OO[[#This Row],[104 (01JUL1985 21:00:00)-Water Temperature (C)]]*OO[[#This Row],[46]]</f>
        <v>7.6833215812125001E-7</v>
      </c>
      <c r="AW213" s="10">
        <f>3/24000000*OO[[#This Row],[105 (02JUL1985 00:00:00)-Water Temperature (C)]]*OO[[#This Row],[47]]</f>
        <v>7.2756519799649995E-7</v>
      </c>
      <c r="AX213" s="10">
        <f>3/24000000*OO[[#This Row],[106 (02JUL1985 03:00:00)-Water Temperature (C)]]*OO[[#This Row],[48]]</f>
        <v>6.9732285083049999E-7</v>
      </c>
      <c r="AY213" s="10">
        <f>3/24000000*OO[[#This Row],[107 (02JUL1985 06:00:00)-Water Temperature (C)]]*OO[[#This Row],[49]]</f>
        <v>6.7320209203199988E-7</v>
      </c>
      <c r="AZ213" s="10">
        <f>3/24000000*OO[[#This Row],[108 (02JUL1985 09:00:00)-Water Temperature (C)]]*OO[[#This Row],[50]]</f>
        <v>6.4565097192137495E-7</v>
      </c>
      <c r="BA213" s="10">
        <f>3/24000000*OO[[#This Row],[109 (02JUL1985 12:00:00)-Water Temperature (C)]]*OO[[#This Row],[51]]</f>
        <v>6.2264006541900003E-7</v>
      </c>
      <c r="BB213" s="10">
        <f>3/24000000*OO[[#This Row],[110 (02JUL1985 15:00:00)-Water Temperature (C)]]*OO[[#This Row],[52]]</f>
        <v>6.0167213288750007E-7</v>
      </c>
      <c r="BC213" s="10">
        <f>3/24000000*OO[[#This Row],[111 (02JUL1985 18:00:00)-Water Temperature (C)]]*OO[[#This Row],[53]]</f>
        <v>5.8176737341912503E-7</v>
      </c>
      <c r="BD213" s="10">
        <f>3/24000000*OO[[#This Row],[112 (02JUL1985 21:00:00)-Water Temperature (C)]]*OO[[#This Row],[54]]</f>
        <v>5.5843967225062502E-7</v>
      </c>
      <c r="BE213" s="10">
        <f>3/24000000*OO[[#This Row],[113 (03JUL1985 00:00:00)-Water Temperature (C)]]*OO[[#This Row],[55]]</f>
        <v>5.3496607401650002E-7</v>
      </c>
      <c r="BF213" s="10">
        <f>3/24000000*OO[[#This Row],[114 (03JUL1985 03:00:00)-Water Temperature (C)]]*OO[[#This Row],[56]]</f>
        <v>5.1517727849237497E-7</v>
      </c>
      <c r="BG213" s="10">
        <f>3/24000000*OO[[#This Row],[115 (03JUL1985 06:00:00)-Water Temperature (C)]]*OO[[#This Row],[57]]</f>
        <v>4.9612775065537499E-7</v>
      </c>
      <c r="BH213" s="10">
        <f>3/24000000*OO[[#This Row],[116 (03JUL1985 09:00:00)-Water Temperature (C)]]*OO[[#This Row],[58]]</f>
        <v>4.832832996517499E-7</v>
      </c>
      <c r="BI213" s="10">
        <f>3/24000000*OO[[#This Row],[117 (03JUL1985 12:00:00)-Water Temperature (C)]]*OO[[#This Row],[59]]</f>
        <v>4.7205725036250002E-7</v>
      </c>
      <c r="BJ213" s="10">
        <f>3/24000000*OO[[#This Row],[118 (03JUL1985 15:00:00)-Water Temperature (C)]]*OO[[#This Row],[60]]</f>
        <v>4.6020027543437496E-7</v>
      </c>
      <c r="BK213" s="10">
        <f>3/24000000*OO[[#This Row],[119 (03JUL1985 18:00:00)-Water Temperature (C)]]*OO[[#This Row],[61]]</f>
        <v>4.469695817415E-7</v>
      </c>
      <c r="BL213" s="10">
        <f>3/24000000*OO[[#This Row],[120 (03JUL1985 21:00:00)-Water Temperature (C)]]*OO[[#This Row],[62]]</f>
        <v>4.2979892555325001E-7</v>
      </c>
      <c r="BM213" s="10">
        <f>3/24000000*OO[[#This Row],[121 (04JUL1985 00:00:00)-Water Temperature (C)]]*OO[[#This Row],[63]]</f>
        <v>4.1340552789899997E-7</v>
      </c>
      <c r="BN213" s="10">
        <f>3/24000000*OO[[#This Row],[122 (04JUL1985 03:00:00)-Water Temperature (C)]]*OO[[#This Row],[64]]</f>
        <v>3.9944096920687504E-7</v>
      </c>
      <c r="BO213" s="10">
        <f>3/24000000*OO[[#This Row],[123 (04JUL1985 06:00:00)-Water Temperature (C)]]*OO[[#This Row],[65]]</f>
        <v>3.8707228819350004E-7</v>
      </c>
      <c r="BP213" s="10">
        <f>3/24000000*OO[[#This Row],[124 (04JUL1985 09:00:00)-Water Temperature (C)]]*OO[[#This Row],[66]]</f>
        <v>3.8234603017687496E-7</v>
      </c>
      <c r="BQ213" s="10">
        <f>3/24000000*OO[[#This Row],[125 (04JUL1985 12:00:00)-Water Temperature (C)]]*OO[[#This Row],[67]]</f>
        <v>3.7727996625024999E-7</v>
      </c>
      <c r="BR213" s="10">
        <f>3/24000000*OO[[#This Row],[126 (04JUL1985 15:00:00)-Water Temperature (C)]]*OO[[#This Row],[68]]</f>
        <v>3.7000677480187499E-7</v>
      </c>
      <c r="BS213" s="10">
        <f>3/24000000*OO[[#This Row],[127 (04JUL1985 18:00:00)-Water Temperature (C)]]*OO[[#This Row],[69]]</f>
        <v>3.5875352331924997E-7</v>
      </c>
      <c r="BT213" s="10">
        <f>3/24000000*OO[[#This Row],[128 (04JUL1985 21:00:00)-Water Temperature (C)]]*OO[[#This Row],[70]]</f>
        <v>3.4483478329625002E-7</v>
      </c>
      <c r="BU213" s="10">
        <f>3/24000000*OO[[#This Row],[129 (05JUL1985 00:00:00)-Water Temperature (C)]]*OO[[#This Row],[71]]</f>
        <v>3.3068381165037498E-7</v>
      </c>
      <c r="BV213" s="10">
        <f>3/24000000*OO[[#This Row],[130 (05JUL1985 03:00:00)-Water Temperature (C)]]*OO[[#This Row],[72]]</f>
        <v>3.1983205195225E-7</v>
      </c>
      <c r="BW213" s="10">
        <f>3/24000000*OO[[#This Row],[131 (05JUL1985 06:00:00)-Water Temperature (C)]]*OO[[#This Row],[73]]</f>
        <v>3.1021371830924999E-7</v>
      </c>
      <c r="BX213" s="10">
        <f>3/24000000*OO[[#This Row],[132 (05JUL1985 09:00:00)-Water Temperature (C)]]*OO[[#This Row],[74]]</f>
        <v>3.0616689882137501E-7</v>
      </c>
      <c r="BY213" s="10">
        <f>3/24000000*OO[[#This Row],[133 (05JUL1985 12:00:00)-Water Temperature (C)]]*OO[[#This Row],[75]]</f>
        <v>3.0207587753512496E-7</v>
      </c>
      <c r="BZ213" s="10">
        <f>3/24000000*OO[[#This Row],[134 (05JUL1985 15:00:00)-Water Temperature (C)]]*OO[[#This Row],[76]]</f>
        <v>2.97106716567375E-7</v>
      </c>
      <c r="CA213" s="10">
        <f>3/24000000*OO[[#This Row],[135 (05JUL1985 18:00:00)-Water Temperature (C)]]*OO[[#This Row],[77]]</f>
        <v>2.9116703067399995E-7</v>
      </c>
      <c r="CB213" s="10">
        <f>3/24000000*OO[[#This Row],[136 (05JUL1985 21:00:00)-Water Temperature (C)]]*OO[[#This Row],[78]]</f>
        <v>2.8250165545019999E-7</v>
      </c>
      <c r="CC213" s="10">
        <f>3/24000000*OO[[#This Row],[137 (06JUL1985 00:00:00)-Water Temperature (C)]]*OO[[#This Row],[79]]</f>
        <v>2.7301810037775E-7</v>
      </c>
      <c r="CD213" s="10">
        <f>3/24000000*OO[[#This Row],[138 (06JUL1985 03:00:00)-Water Temperature (C)]]*OO[[#This Row],[80]]</f>
        <v>2.6439976932979998E-7</v>
      </c>
      <c r="CE213" s="10">
        <f>3/24000000*OO[[#This Row],[139 (06JUL1985 06:00:00)-Water Temperature (C)]]*OO[[#This Row],[81]]</f>
        <v>2.5704450063285002E-7</v>
      </c>
      <c r="CF213" s="10">
        <f>3/24000000*OO[[#This Row],[140 (06JUL1985 09:00:00)-Water Temperature (C)]]*OO[[#This Row],[82]]</f>
        <v>2.5463518197007496E-7</v>
      </c>
      <c r="CG213" s="10">
        <f>3/24000000*OO[[#This Row],[141 (06JUL1985 12:00:00)-Water Temperature (C)]]*OO[[#This Row],[83]]</f>
        <v>2.5158072242160001E-7</v>
      </c>
      <c r="CH213" s="10">
        <f>3/24000000*OO[[#This Row],[142 (06JUL1985 15:00:00)-Water Temperature (C)]]*OO[[#This Row],[84]]</f>
        <v>2.4769130821797498E-7</v>
      </c>
      <c r="CI213" s="10">
        <f>3/24000000*OO[[#This Row],[143 (06JUL1985 18:00:00)-Water Temperature (C)]]*OO[[#This Row],[85]]</f>
        <v>2.4303049835827501E-7</v>
      </c>
      <c r="CJ213" s="10">
        <f>3/24000000*OO[[#This Row],[144 (06JUL1985 21:00:00)-Water Temperature (C)]]*OO[[#This Row],[86]]</f>
        <v>2.356976489364E-7</v>
      </c>
      <c r="CK213" s="10">
        <f>3/24000000*OO[[#This Row],[145 (07JUL1985 00:00:00)-Water Temperature (C)]]*OO[[#This Row],[87]]</f>
        <v>2.2840861130359999E-7</v>
      </c>
      <c r="CL213" s="10">
        <f>3/24000000*OO[[#This Row],[146 (07JUL1985 03:00:00)-Water Temperature (C)]]*OO[[#This Row],[88]]</f>
        <v>2.2176359863125E-7</v>
      </c>
      <c r="CM213" s="10">
        <f>3/24000000*OO[[#This Row],[147 (07JUL1985 06:00:00)-Water Temperature (C)]]*OO[[#This Row],[89]]</f>
        <v>2.1493833756131248E-7</v>
      </c>
      <c r="CN213" s="10">
        <f>3/24000000*OO[[#This Row],[148 (07JUL1985 09:00:00)-Water Temperature (C)]]*OO[[#This Row],[90]]</f>
        <v>2.0806737582750001E-7</v>
      </c>
      <c r="CO213" s="10">
        <f>3/24000000*OO[[#This Row],[149 (07JUL1985 12:00:00)-Water Temperature (C)]]*OO[[#This Row],[91]]</f>
        <v>2.0156699637575002E-7</v>
      </c>
      <c r="CP213" s="10">
        <f>3/24000000*OO[[#This Row],[150 (07JUL1985 15:00:00)-Water Temperature (C)]]*OO[[#This Row],[92]]</f>
        <v>1.9593440595327499E-7</v>
      </c>
      <c r="CQ213" s="10">
        <f>3/24000000*OO[[#This Row],[151 (07JUL1985 18:00:00)-Water Temperature (C)]]*OO[[#This Row],[93]]</f>
        <v>1.8823334535374997E-7</v>
      </c>
      <c r="CR213" s="10">
        <f>3/24000000*OO[[#This Row],[152 (07JUL1985 21:00:00)-Water Temperature (C)]]*OO[[#This Row],[94]]</f>
        <v>1.8005612085730001E-7</v>
      </c>
      <c r="CS213" s="10">
        <f>3/24000000*OO[[#This Row],[153 (08JUL1985 00:00:00)-Water Temperature (C)]]*OO[[#This Row],[95]]</f>
        <v>1.73385609774625E-7</v>
      </c>
      <c r="CT213" s="10">
        <f>3/24000000*OO[[#This Row],[154 (08JUL1985 03:00:00)-Water Temperature (C)]]*OO[[#This Row],[96]]</f>
        <v>1.676849422404E-7</v>
      </c>
      <c r="CU213" s="10">
        <f>3/24000000*OO[[#This Row],[155 (08JUL1985 06:00:00)-Water Temperature (C)]]*OO[[#This Row],[97]]</f>
        <v>1.6238479267042501E-7</v>
      </c>
      <c r="CV213" s="10">
        <f>3/24000000*OO[[#This Row],[156 (08JUL1985 09:00:00)-Water Temperature (C)]]*OO[[#This Row],[98]]</f>
        <v>1.596372102422E-7</v>
      </c>
      <c r="CW213" s="10">
        <f>3/24000000*OO[[#This Row],[157 (08JUL1985 12:00:00)-Water Temperature (C)]]*OO[[#This Row],[99]]</f>
        <v>1.56742340663025E-7</v>
      </c>
    </row>
    <row r="214" spans="1:101" x14ac:dyDescent="0.35">
      <c r="A214" t="s">
        <v>220</v>
      </c>
      <c r="B214">
        <v>867.44560000000001</v>
      </c>
      <c r="C214" s="10">
        <f>3/24*OO[[#This Row],[59 (26JUN1985 06:00:00)-Water Temperature (C)]]*OO[[#This Row],[1]]/SUM(OO[1])</f>
        <v>0</v>
      </c>
      <c r="D214" s="10">
        <f>3/24*OO[[#This Row],[60 (26JUN1985 09:00:00)-Water Temperature (C)]]*OO[[#This Row],[2]]/SUM(OO[2])</f>
        <v>0</v>
      </c>
      <c r="E214" s="10">
        <f>3/24*OO[[#This Row],[61 (26JUN1985 12:00:00)-Water Temperature (C)]]*OO[[#This Row],[3]]/SUM(OO[3])</f>
        <v>0</v>
      </c>
      <c r="F214" s="10">
        <f>3/24*OO[[#This Row],[62 (26JUN1985 15:00:00)-Water Temperature (C)]]*OO[[#This Row],[4]]/SUM(OO[4])</f>
        <v>0</v>
      </c>
      <c r="G214" s="10">
        <f>3/24*OO[[#This Row],[63 (26JUN1985 18:00:00)-Water Temperature (C)]]*OO[[#This Row],[5]]/SUM(OO[5])</f>
        <v>0</v>
      </c>
      <c r="H214" s="10">
        <f>3/24*OO[[#This Row],[64 (26JUN1985 21:00:00)-Water Temperature (C)]]*OO[[#This Row],[6]]/SUM(OO[6])</f>
        <v>0</v>
      </c>
      <c r="I214" s="10">
        <f>3/24*OO[[#This Row],[65 (27JUN1985 00:00:00)-Water Temperature (C)]]*OO[[#This Row],[7]]/SUM(OO[7])</f>
        <v>0</v>
      </c>
      <c r="J214" s="10">
        <f>3/24*OO[[#This Row],[66 (27JUN1985 03:00:00)-Water Temperature (C)]]*OO[[#This Row],[8]]/SUM(OO[8])</f>
        <v>2.4004207985658931E-38</v>
      </c>
      <c r="K214" s="10">
        <f>3/24*OO[[#This Row],[67 (27JUN1985 06:00:00)-Water Temperature (C)]]*OO[[#This Row],[9]]/SUM(OO[9])</f>
        <v>2.21215959431326E-26</v>
      </c>
      <c r="L214" s="10">
        <f>3/24*OO[[#This Row],[68 (27JUN1985 09:00:00)-Water Temperature (C)]]*OO[[#This Row],[10]]/SUM(OO[10])</f>
        <v>6.4105214480618272E-13</v>
      </c>
      <c r="M214" s="10">
        <f>3/24*OO[[#This Row],[69 (27JUN1985 12:00:00)-Water Temperature (C)]]*OO[[#This Row],[11]]/SUM(OO[11])</f>
        <v>1.9868588440239527E-7</v>
      </c>
      <c r="N214" s="10">
        <f>3/24*OO[[#This Row],[70 (27JUN1985 15:00:00)-Water Temperature (C)]]*OO[[#This Row],[12]]/SUM(OO[12])</f>
        <v>1.1365337428876882E-4</v>
      </c>
      <c r="O214" s="10">
        <f>3/24*OO[[#This Row],[71 (27JUN1985 18:00:00)-Water Temperature (C)]]*OO[[#This Row],[13]]/SUM(OO[13])</f>
        <v>5.9074746773588377E-3</v>
      </c>
      <c r="P214" s="10">
        <f>3/24*OO[[#This Row],[72 (27JUN1985 21:00:00)-Water Temperature (C)]]*OO[[#This Row],[14]]/SUM(OO[14])</f>
        <v>5.7983159984037261E-2</v>
      </c>
      <c r="Q214" s="10">
        <f>3/24*OO[[#This Row],[73 (28JUN1985 00:00:00)-Water Temperature (C)]]*OO[[#This Row],[15]]/SUM(OO[15])</f>
        <v>0.15871992685848102</v>
      </c>
      <c r="R214" s="10">
        <f>3/24*OO[[#This Row],[74 (28JUN1985 03:00:00)-Water Temperature (C)]]*OO[[#This Row],[16]]/SUM(OO[16])</f>
        <v>0.15777684939988446</v>
      </c>
      <c r="S214" s="10">
        <f>3/24*OO[[#This Row],[75 (28JUN1985 06:00:00)-Water Temperature (C)]]*OO[[#This Row],[17]]/SUM(OO[17])</f>
        <v>6.8353256076838939E-2</v>
      </c>
      <c r="T214" s="10">
        <f>3/24*OO[[#This Row],[76 (28JUN1985 09:00:00)-Water Temperature (C)]]*OO[[#This Row],[18]]/SUM(OO[18])</f>
        <v>1.5027540642303241E-2</v>
      </c>
      <c r="U214" s="10">
        <f>3/24*OO[[#This Row],[77 (28JUN1985 12:00:00)-Water Temperature (C)]]*OO[[#This Row],[19]]/SUM(OO[19])</f>
        <v>1.8861205578410108E-3</v>
      </c>
      <c r="V214" s="10">
        <f>3/24000000*OO[[#This Row],[78 (28JUN1985 15:00:00)-Water Temperature (C)]]*OO[[#This Row],[20]]</f>
        <v>1.7370751799114997E-4</v>
      </c>
      <c r="W214" s="10">
        <f>3/24000000*OO[[#This Row],[79 (28JUN1985 18:00:00)-Water Temperature (C)]]*OO[[#This Row],[21]]</f>
        <v>3.6621098756649994E-5</v>
      </c>
      <c r="X214" s="10">
        <f>3/24000000*OO[[#This Row],[80 (28JUN1985 21:00:00)-Water Temperature (C)]]*OO[[#This Row],[22]]</f>
        <v>2.5067619211914998E-5</v>
      </c>
      <c r="Y214" s="10">
        <f>3/24000000*OO[[#This Row],[81 (29JUN1985 00:00:00)-Water Temperature (C)]]*OO[[#This Row],[23]]</f>
        <v>2.0684455407639998E-5</v>
      </c>
      <c r="Z214" s="10">
        <f>3/24000000*OO[[#This Row],[82 (29JUN1985 03:00:00)-Water Temperature (C)]]*OO[[#This Row],[24]]</f>
        <v>1.7325361667831247E-5</v>
      </c>
      <c r="AA214" s="10">
        <f>3/24000000*OO[[#This Row],[83 (29JUN1985 06:00:00)-Water Temperature (C)]]*OO[[#This Row],[25]]</f>
        <v>1.4617873708169999E-5</v>
      </c>
      <c r="AB214" s="10">
        <f>3/24000000*OO[[#This Row],[84 (29JUN1985 09:00:00)-Water Temperature (C)]]*OO[[#This Row],[26]]</f>
        <v>1.2599169810499999E-5</v>
      </c>
      <c r="AC214" s="10">
        <f>3/24000000*OO[[#This Row],[85 (29JUN1985 12:00:00)-Water Temperature (C)]]*OO[[#This Row],[27]]</f>
        <v>1.090018606593E-5</v>
      </c>
      <c r="AD214" s="10">
        <f>3/24000000*OO[[#This Row],[86 (29JUN1985 15:00:00)-Water Temperature (C)]]*OO[[#This Row],[28]]</f>
        <v>9.4715969847749989E-6</v>
      </c>
      <c r="AE214" s="10">
        <f>3/24000000*OO[[#This Row],[88 (29JUN1985 21:00:00)-Water Temperature (C)]]*OO[[#This Row],[30]]</f>
        <v>7.1276029712474997E-6</v>
      </c>
      <c r="AF214" s="10">
        <f>3/24000000*OO[[#This Row],[88 (29JUN1985 21:00:00)-Water Temperature (C)]]*OO[[#This Row],[30]]</f>
        <v>7.1276029712474997E-6</v>
      </c>
      <c r="AG214" s="10">
        <f>3/24000000*OO[[#This Row],[89 (30JUN1985 00:00:00)-Water Temperature (C)]]*OO[[#This Row],[31]]</f>
        <v>6.1961283390099995E-6</v>
      </c>
      <c r="AH214" s="10">
        <f>3/24000000*OO[[#This Row],[90 (30JUN1985 03:00:00)-Water Temperature (C)]]*OO[[#This Row],[32]]</f>
        <v>5.4455918806275E-6</v>
      </c>
      <c r="AI214" s="10">
        <f>3/24000000*OO[[#This Row],[91 (30JUN1985 06:00:00)-Water Temperature (C)]]*OO[[#This Row],[33]]</f>
        <v>4.8400867828937495E-6</v>
      </c>
      <c r="AJ214" s="10">
        <f>3/24000000*OO[[#This Row],[92 (30JUN1985 09:00:00)-Water Temperature (C)]]*OO[[#This Row],[34]]</f>
        <v>4.3825033813574998E-6</v>
      </c>
      <c r="AK214" s="10">
        <f>3/24000000*OO[[#This Row],[93 (30JUN1985 12:00:00)-Water Temperature (C)]]*OO[[#This Row],[35]]</f>
        <v>4.0191687938212503E-6</v>
      </c>
      <c r="AL214" s="10">
        <f>3/24000000*OO[[#This Row],[94 (30JUN1985 15:00:00)-Water Temperature (C)]]*OO[[#This Row],[36]]</f>
        <v>3.702509402995E-6</v>
      </c>
      <c r="AM214" s="10">
        <f>3/24000000*OO[[#This Row],[95 (30JUN1985 18:00:00)-Water Temperature (C)]]*OO[[#This Row],[37]]</f>
        <v>3.413908812735E-6</v>
      </c>
      <c r="AN214" s="10">
        <f>3/24000000*OO[[#This Row],[96 (30JUN1985 21:00:00)-Water Temperature (C)]]*OO[[#This Row],[38]]</f>
        <v>3.1265652912649996E-6</v>
      </c>
      <c r="AO214" s="10">
        <f>3/24000000*OO[[#This Row],[97 (01JUL1985 00:00:00)-Water Temperature (C)]]*OO[[#This Row],[39]]</f>
        <v>2.865911617443E-6</v>
      </c>
      <c r="AP214" s="10">
        <f>3/24000000*OO[[#This Row],[98 (01JUL1985 03:00:00)-Water Temperature (C)]]*OO[[#This Row],[40]]</f>
        <v>2.6512304605749999E-6</v>
      </c>
      <c r="AQ214" s="10">
        <f>3/24000000*OO[[#This Row],[99 (01JUL1985 06:00:00)-Water Temperature (C)]]*OO[[#This Row],[41]]</f>
        <v>2.4769333325219999E-6</v>
      </c>
      <c r="AR214" s="10">
        <f>3/24000000*OO[[#This Row],[100 (01JUL1985 09:00:00)-Water Temperature (C)]]*OO[[#This Row],[42]]</f>
        <v>2.3535260845009998E-6</v>
      </c>
      <c r="AS214" s="10">
        <f>3/24000000*OO[[#This Row],[101 (01JUL1985 12:00:00)-Water Temperature (C)]]*OO[[#This Row],[43]]</f>
        <v>2.2363555474799997E-6</v>
      </c>
      <c r="AT214" s="10">
        <f>3/24000000*OO[[#This Row],[102 (01JUL1985 15:00:00)-Water Temperature (C)]]*OO[[#This Row],[44]]</f>
        <v>2.1052946437773752E-6</v>
      </c>
      <c r="AU214" s="10">
        <f>3/24000000*OO[[#This Row],[103 (01JUL1985 18:00:00)-Water Temperature (C)]]*OO[[#This Row],[45]]</f>
        <v>1.9774261429174998E-6</v>
      </c>
      <c r="AV214" s="10">
        <f>3/24000000*OO[[#This Row],[104 (01JUL1985 21:00:00)-Water Temperature (C)]]*OO[[#This Row],[46]]</f>
        <v>1.8475232426708748E-6</v>
      </c>
      <c r="AW214" s="10">
        <f>3/24000000*OO[[#This Row],[105 (02JUL1985 00:00:00)-Water Temperature (C)]]*OO[[#This Row],[47]]</f>
        <v>1.7474224545549998E-6</v>
      </c>
      <c r="AX214" s="10">
        <f>3/24000000*OO[[#This Row],[106 (02JUL1985 03:00:00)-Water Temperature (C)]]*OO[[#This Row],[48]]</f>
        <v>1.67218202894E-6</v>
      </c>
      <c r="AY214" s="10">
        <f>3/24000000*OO[[#This Row],[107 (02JUL1985 06:00:00)-Water Temperature (C)]]*OO[[#This Row],[49]]</f>
        <v>1.6140648230849999E-6</v>
      </c>
      <c r="AZ214" s="10">
        <f>3/24000000*OO[[#This Row],[108 (02JUL1985 09:00:00)-Water Temperature (C)]]*OO[[#This Row],[50]]</f>
        <v>1.549217845599875E-6</v>
      </c>
      <c r="BA214" s="10">
        <f>3/24000000*OO[[#This Row],[109 (02JUL1985 12:00:00)-Water Temperature (C)]]*OO[[#This Row],[51]]</f>
        <v>1.4952561154931251E-6</v>
      </c>
      <c r="BB214" s="10">
        <f>3/24000000*OO[[#This Row],[110 (02JUL1985 15:00:00)-Water Temperature (C)]]*OO[[#This Row],[52]]</f>
        <v>1.4463863486030001E-6</v>
      </c>
      <c r="BC214" s="10">
        <f>3/24000000*OO[[#This Row],[111 (02JUL1985 18:00:00)-Water Temperature (C)]]*OO[[#This Row],[53]]</f>
        <v>1.3974259796114998E-6</v>
      </c>
      <c r="BD214" s="10">
        <f>3/24000000*OO[[#This Row],[112 (02JUL1985 21:00:00)-Water Temperature (C)]]*OO[[#This Row],[54]]</f>
        <v>1.3403148067109999E-6</v>
      </c>
      <c r="BE214" s="10">
        <f>3/24000000*OO[[#This Row],[113 (03JUL1985 00:00:00)-Water Temperature (C)]]*OO[[#This Row],[55]]</f>
        <v>1.2815396194911249E-6</v>
      </c>
      <c r="BF214" s="10">
        <f>3/24000000*OO[[#This Row],[114 (03JUL1985 03:00:00)-Water Temperature (C)]]*OO[[#This Row],[56]]</f>
        <v>1.2343854079764999E-6</v>
      </c>
      <c r="BG214" s="10">
        <f>3/24000000*OO[[#This Row],[115 (03JUL1985 06:00:00)-Water Temperature (C)]]*OO[[#This Row],[57]]</f>
        <v>1.1888848079700001E-6</v>
      </c>
      <c r="BH214" s="10">
        <f>3/24000000*OO[[#This Row],[116 (03JUL1985 09:00:00)-Water Temperature (C)]]*OO[[#This Row],[58]]</f>
        <v>1.158282375733E-6</v>
      </c>
      <c r="BI214" s="10">
        <f>3/24000000*OO[[#This Row],[117 (03JUL1985 12:00:00)-Water Temperature (C)]]*OO[[#This Row],[59]]</f>
        <v>1.1325998291284999E-6</v>
      </c>
      <c r="BJ214" s="10">
        <f>3/24000000*OO[[#This Row],[118 (03JUL1985 15:00:00)-Water Temperature (C)]]*OO[[#This Row],[60]]</f>
        <v>1.1041081629063749E-6</v>
      </c>
      <c r="BK214" s="10">
        <f>3/24000000*OO[[#This Row],[119 (03JUL1985 18:00:00)-Water Temperature (C)]]*OO[[#This Row],[61]]</f>
        <v>1.0722751117378751E-6</v>
      </c>
      <c r="BL214" s="10">
        <f>3/24000000*OO[[#This Row],[120 (03JUL1985 21:00:00)-Water Temperature (C)]]*OO[[#This Row],[62]]</f>
        <v>1.0306296856040001E-6</v>
      </c>
      <c r="BM214" s="10">
        <f>3/24000000*OO[[#This Row],[121 (04JUL1985 00:00:00)-Water Temperature (C)]]*OO[[#This Row],[63]]</f>
        <v>9.9050918231274991E-7</v>
      </c>
      <c r="BN214" s="10">
        <f>3/24000000*OO[[#This Row],[122 (04JUL1985 03:00:00)-Water Temperature (C)]]*OO[[#This Row],[64]]</f>
        <v>9.5684469694812508E-7</v>
      </c>
      <c r="BO214" s="10">
        <f>3/24000000*OO[[#This Row],[123 (04JUL1985 06:00:00)-Water Temperature (C)]]*OO[[#This Row],[65]]</f>
        <v>9.2713156309962507E-7</v>
      </c>
      <c r="BP214" s="10">
        <f>3/24000000*OO[[#This Row],[124 (04JUL1985 09:00:00)-Water Temperature (C)]]*OO[[#This Row],[66]]</f>
        <v>9.1598046629874997E-7</v>
      </c>
      <c r="BQ214" s="10">
        <f>3/24000000*OO[[#This Row],[125 (04JUL1985 12:00:00)-Water Temperature (C)]]*OO[[#This Row],[67]]</f>
        <v>9.0422926855199997E-7</v>
      </c>
      <c r="BR214" s="10">
        <f>3/24000000*OO[[#This Row],[126 (04JUL1985 15:00:00)-Water Temperature (C)]]*OO[[#This Row],[68]]</f>
        <v>8.8736292414599994E-7</v>
      </c>
      <c r="BS214" s="10">
        <f>3/24000000*OO[[#This Row],[127 (04JUL1985 18:00:00)-Water Temperature (C)]]*OO[[#This Row],[69]]</f>
        <v>8.6036824571299989E-7</v>
      </c>
      <c r="BT214" s="10">
        <f>3/24000000*OO[[#This Row],[128 (04JUL1985 21:00:00)-Water Temperature (C)]]*OO[[#This Row],[70]]</f>
        <v>8.2718886116250002E-7</v>
      </c>
      <c r="BU214" s="10">
        <f>3/24000000*OO[[#This Row],[129 (05JUL1985 00:00:00)-Water Temperature (C)]]*OO[[#This Row],[71]]</f>
        <v>7.9217271345612494E-7</v>
      </c>
      <c r="BV214" s="10">
        <f>3/24000000*OO[[#This Row],[130 (05JUL1985 03:00:00)-Water Temperature (C)]]*OO[[#This Row],[72]]</f>
        <v>7.6568561550662507E-7</v>
      </c>
      <c r="BW214" s="10">
        <f>3/24000000*OO[[#This Row],[131 (05JUL1985 06:00:00)-Water Temperature (C)]]*OO[[#This Row],[73]]</f>
        <v>7.427983280625E-7</v>
      </c>
      <c r="BX214" s="10">
        <f>3/24000000*OO[[#This Row],[132 (05JUL1985 09:00:00)-Water Temperature (C)]]*OO[[#This Row],[74]]</f>
        <v>7.3320161868812488E-7</v>
      </c>
      <c r="BY214" s="10">
        <f>3/24000000*OO[[#This Row],[133 (05JUL1985 12:00:00)-Water Temperature (C)]]*OO[[#This Row],[75]]</f>
        <v>7.2400403697074994E-7</v>
      </c>
      <c r="BZ214" s="10">
        <f>3/24000000*OO[[#This Row],[134 (05JUL1985 15:00:00)-Water Temperature (C)]]*OO[[#This Row],[76]]</f>
        <v>7.1222556024899985E-7</v>
      </c>
      <c r="CA214" s="10">
        <f>3/24000000*OO[[#This Row],[135 (05JUL1985 18:00:00)-Water Temperature (C)]]*OO[[#This Row],[77]]</f>
        <v>6.9781429126800003E-7</v>
      </c>
      <c r="CB214" s="10">
        <f>3/24000000*OO[[#This Row],[136 (05JUL1985 21:00:00)-Water Temperature (C)]]*OO[[#This Row],[78]]</f>
        <v>6.7666093141950002E-7</v>
      </c>
      <c r="CC214" s="10">
        <f>3/24000000*OO[[#This Row],[137 (06JUL1985 00:00:00)-Water Temperature (C)]]*OO[[#This Row],[79]]</f>
        <v>6.5353140384112496E-7</v>
      </c>
      <c r="CD214" s="10">
        <f>3/24000000*OO[[#This Row],[138 (06JUL1985 03:00:00)-Water Temperature (C)]]*OO[[#This Row],[80]]</f>
        <v>6.3278281973624997E-7</v>
      </c>
      <c r="CE214" s="10">
        <f>3/24000000*OO[[#This Row],[139 (06JUL1985 06:00:00)-Water Temperature (C)]]*OO[[#This Row],[81]]</f>
        <v>6.1514574813175003E-7</v>
      </c>
      <c r="CF214" s="10">
        <f>3/24000000*OO[[#This Row],[140 (06JUL1985 09:00:00)-Water Temperature (C)]]*OO[[#This Row],[82]]</f>
        <v>6.0993429144912499E-7</v>
      </c>
      <c r="CG214" s="10">
        <f>3/24000000*OO[[#This Row],[141 (06JUL1985 12:00:00)-Water Temperature (C)]]*OO[[#This Row],[83]]</f>
        <v>6.0312549873399995E-7</v>
      </c>
      <c r="CH214" s="10">
        <f>3/24000000*OO[[#This Row],[142 (06JUL1985 15:00:00)-Water Temperature (C)]]*OO[[#This Row],[84]]</f>
        <v>5.9379283695874991E-7</v>
      </c>
      <c r="CI214" s="10">
        <f>3/24000000*OO[[#This Row],[143 (06JUL1985 18:00:00)-Water Temperature (C)]]*OO[[#This Row],[85]]</f>
        <v>5.8258568802499997E-7</v>
      </c>
      <c r="CJ214" s="10">
        <f>3/24000000*OO[[#This Row],[144 (06JUL1985 21:00:00)-Water Temperature (C)]]*OO[[#This Row],[86]]</f>
        <v>5.6464307263124996E-7</v>
      </c>
      <c r="CK214" s="10">
        <f>3/24000000*OO[[#This Row],[145 (07JUL1985 00:00:00)-Water Temperature (C)]]*OO[[#This Row],[87]]</f>
        <v>5.4671577073024989E-7</v>
      </c>
      <c r="CL214" s="10">
        <f>3/24000000*OO[[#This Row],[146 (07JUL1985 03:00:00)-Water Temperature (C)]]*OO[[#This Row],[88]]</f>
        <v>5.3045453030249988E-7</v>
      </c>
      <c r="CM214" s="10">
        <f>3/24000000*OO[[#This Row],[147 (07JUL1985 06:00:00)-Water Temperature (C)]]*OO[[#This Row],[89]]</f>
        <v>5.1451352059424997E-7</v>
      </c>
      <c r="CN214" s="10">
        <f>3/24000000*OO[[#This Row],[148 (07JUL1985 09:00:00)-Water Temperature (C)]]*OO[[#This Row],[90]]</f>
        <v>4.9852495184475004E-7</v>
      </c>
      <c r="CO214" s="10">
        <f>3/24000000*OO[[#This Row],[149 (07JUL1985 12:00:00)-Water Temperature (C)]]*OO[[#This Row],[91]]</f>
        <v>4.8339755156200002E-7</v>
      </c>
      <c r="CP214" s="10">
        <f>3/24000000*OO[[#This Row],[150 (07JUL1985 15:00:00)-Water Temperature (C)]]*OO[[#This Row],[92]]</f>
        <v>4.7035578934775007E-7</v>
      </c>
      <c r="CQ214" s="10">
        <f>3/24000000*OO[[#This Row],[151 (07JUL1985 18:00:00)-Water Temperature (C)]]*OO[[#This Row],[93]]</f>
        <v>4.5165820826099999E-7</v>
      </c>
      <c r="CR214" s="10">
        <f>3/24000000*OO[[#This Row],[152 (07JUL1985 21:00:00)-Water Temperature (C)]]*OO[[#This Row],[94]]</f>
        <v>4.3160536371712504E-7</v>
      </c>
      <c r="CS214" s="10">
        <f>3/24000000*OO[[#This Row],[153 (08JUL1985 00:00:00)-Water Temperature (C)]]*OO[[#This Row],[95]]</f>
        <v>4.1520696311587492E-7</v>
      </c>
      <c r="CT214" s="10">
        <f>3/24000000*OO[[#This Row],[154 (08JUL1985 03:00:00)-Water Temperature (C)]]*OO[[#This Row],[96]]</f>
        <v>4.0138055718062503E-7</v>
      </c>
      <c r="CU214" s="10">
        <f>3/24000000*OO[[#This Row],[155 (08JUL1985 06:00:00)-Water Temperature (C)]]*OO[[#This Row],[97]]</f>
        <v>3.8864869212749995E-7</v>
      </c>
      <c r="CV214" s="10">
        <f>3/24000000*OO[[#This Row],[156 (08JUL1985 09:00:00)-Water Temperature (C)]]*OO[[#This Row],[98]]</f>
        <v>3.8226714186299994E-7</v>
      </c>
      <c r="CW214" s="10">
        <f>3/24000000*OO[[#This Row],[157 (08JUL1985 12:00:00)-Water Temperature (C)]]*OO[[#This Row],[99]]</f>
        <v>3.7579732613400003E-7</v>
      </c>
    </row>
    <row r="215" spans="1:101" x14ac:dyDescent="0.35">
      <c r="A215" t="s">
        <v>221</v>
      </c>
      <c r="B215">
        <v>875.23630000000003</v>
      </c>
      <c r="C215" s="10">
        <f>3/24*OO[[#This Row],[59 (26JUN1985 06:00:00)-Water Temperature (C)]]*OO[[#This Row],[1]]/SUM(OO[1])</f>
        <v>0</v>
      </c>
      <c r="D215" s="10">
        <f>3/24*OO[[#This Row],[60 (26JUN1985 09:00:00)-Water Temperature (C)]]*OO[[#This Row],[2]]/SUM(OO[2])</f>
        <v>0</v>
      </c>
      <c r="E215" s="10">
        <f>3/24*OO[[#This Row],[61 (26JUN1985 12:00:00)-Water Temperature (C)]]*OO[[#This Row],[3]]/SUM(OO[3])</f>
        <v>0</v>
      </c>
      <c r="F215" s="10">
        <f>3/24*OO[[#This Row],[62 (26JUN1985 15:00:00)-Water Temperature (C)]]*OO[[#This Row],[4]]/SUM(OO[4])</f>
        <v>0</v>
      </c>
      <c r="G215" s="10">
        <f>3/24*OO[[#This Row],[63 (26JUN1985 18:00:00)-Water Temperature (C)]]*OO[[#This Row],[5]]/SUM(OO[5])</f>
        <v>0</v>
      </c>
      <c r="H215" s="10">
        <f>3/24*OO[[#This Row],[64 (26JUN1985 21:00:00)-Water Temperature (C)]]*OO[[#This Row],[6]]/SUM(OO[6])</f>
        <v>0</v>
      </c>
      <c r="I215" s="10">
        <f>3/24*OO[[#This Row],[65 (27JUN1985 00:00:00)-Water Temperature (C)]]*OO[[#This Row],[7]]/SUM(OO[7])</f>
        <v>0</v>
      </c>
      <c r="J215" s="10">
        <f>3/24*OO[[#This Row],[66 (27JUN1985 03:00:00)-Water Temperature (C)]]*OO[[#This Row],[8]]/SUM(OO[8])</f>
        <v>5.3391463108173109E-40</v>
      </c>
      <c r="K215" s="10">
        <f>3/24*OO[[#This Row],[67 (27JUN1985 06:00:00)-Water Temperature (C)]]*OO[[#This Row],[9]]/SUM(OO[9])</f>
        <v>4.7121899132181925E-28</v>
      </c>
      <c r="L215" s="10">
        <f>3/24*OO[[#This Row],[68 (27JUN1985 09:00:00)-Water Temperature (C)]]*OO[[#This Row],[10]]/SUM(OO[10])</f>
        <v>-4.0183582883210499E-17</v>
      </c>
      <c r="M215" s="10">
        <f>3/24*OO[[#This Row],[69 (27JUN1985 12:00:00)-Water Temperature (C)]]*OO[[#This Row],[11]]/SUM(OO[11])</f>
        <v>3.5845485480819397E-8</v>
      </c>
      <c r="N215" s="10">
        <f>3/24*OO[[#This Row],[70 (27JUN1985 15:00:00)-Water Temperature (C)]]*OO[[#This Row],[12]]/SUM(OO[12])</f>
        <v>2.9141219797601572E-5</v>
      </c>
      <c r="O215" s="10">
        <f>3/24*OO[[#This Row],[71 (27JUN1985 18:00:00)-Water Temperature (C)]]*OO[[#This Row],[13]]/SUM(OO[13])</f>
        <v>1.8659971609272085E-3</v>
      </c>
      <c r="P215" s="10">
        <f>3/24*OO[[#This Row],[72 (27JUN1985 21:00:00)-Water Temperature (C)]]*OO[[#This Row],[14]]/SUM(OO[14])</f>
        <v>2.1375839250035892E-2</v>
      </c>
      <c r="Q215" s="10">
        <f>3/24*OO[[#This Row],[73 (28JUN1985 00:00:00)-Water Temperature (C)]]*OO[[#This Row],[15]]/SUM(OO[15])</f>
        <v>6.6248644337650139E-2</v>
      </c>
      <c r="R215" s="10">
        <f>3/24*OO[[#This Row],[74 (28JUN1985 03:00:00)-Water Temperature (C)]]*OO[[#This Row],[16]]/SUM(OO[16])</f>
        <v>7.3013674694277039E-2</v>
      </c>
      <c r="S215" s="10">
        <f>3/24*OO[[#This Row],[75 (28JUN1985 06:00:00)-Water Temperature (C)]]*OO[[#This Row],[17]]/SUM(OO[17])</f>
        <v>3.4521499071636347E-2</v>
      </c>
      <c r="T215" s="10">
        <f>3/24*OO[[#This Row],[76 (28JUN1985 09:00:00)-Water Temperature (C)]]*OO[[#This Row],[18]]/SUM(OO[18])</f>
        <v>8.1786698287667318E-3</v>
      </c>
      <c r="U215" s="10">
        <f>3/24*OO[[#This Row],[77 (28JUN1985 12:00:00)-Water Temperature (C)]]*OO[[#This Row],[19]]/SUM(OO[19])</f>
        <v>1.0903467844288865E-3</v>
      </c>
      <c r="V215" s="10">
        <f>3/24000000*OO[[#This Row],[78 (28JUN1985 15:00:00)-Water Temperature (C)]]*OO[[#This Row],[20]]</f>
        <v>1.0093503155478751E-4</v>
      </c>
      <c r="W215" s="10">
        <f>3/24000000*OO[[#This Row],[79 (28JUN1985 18:00:00)-Water Temperature (C)]]*OO[[#This Row],[21]]</f>
        <v>1.7892233224481253E-5</v>
      </c>
      <c r="X215" s="10">
        <f>3/24000000*OO[[#This Row],[80 (28JUN1985 21:00:00)-Water Temperature (C)]]*OO[[#This Row],[22]]</f>
        <v>1.138865897195E-5</v>
      </c>
      <c r="Y215" s="10">
        <f>3/24000000*OO[[#This Row],[81 (29JUN1985 00:00:00)-Water Temperature (C)]]*OO[[#This Row],[23]]</f>
        <v>9.3481463898987493E-6</v>
      </c>
      <c r="Z215" s="10">
        <f>3/24000000*OO[[#This Row],[82 (29JUN1985 03:00:00)-Water Temperature (C)]]*OO[[#This Row],[24]]</f>
        <v>7.8258790668037487E-6</v>
      </c>
      <c r="AA215" s="10">
        <f>3/24000000*OO[[#This Row],[83 (29JUN1985 06:00:00)-Water Temperature (C)]]*OO[[#This Row],[25]]</f>
        <v>6.6010100714999999E-6</v>
      </c>
      <c r="AB215" s="10">
        <f>3/24000000*OO[[#This Row],[84 (29JUN1985 09:00:00)-Water Temperature (C)]]*OO[[#This Row],[26]]</f>
        <v>5.6916393428137501E-6</v>
      </c>
      <c r="AC215" s="10">
        <f>3/24000000*OO[[#This Row],[85 (29JUN1985 12:00:00)-Water Temperature (C)]]*OO[[#This Row],[27]]</f>
        <v>4.92420401165E-6</v>
      </c>
      <c r="AD215" s="10">
        <f>3/24000000*OO[[#This Row],[86 (29JUN1985 15:00:00)-Water Temperature (C)]]*OO[[#This Row],[28]]</f>
        <v>4.2758035779374998E-6</v>
      </c>
      <c r="AE215" s="10">
        <f>3/24000000*OO[[#This Row],[88 (29JUN1985 21:00:00)-Water Temperature (C)]]*OO[[#This Row],[30]]</f>
        <v>3.2091078852000002E-6</v>
      </c>
      <c r="AF215" s="10">
        <f>3/24000000*OO[[#This Row],[88 (29JUN1985 21:00:00)-Water Temperature (C)]]*OO[[#This Row],[30]]</f>
        <v>3.2091078852000002E-6</v>
      </c>
      <c r="AG215" s="10">
        <f>3/24000000*OO[[#This Row],[89 (30JUN1985 00:00:00)-Water Temperature (C)]]*OO[[#This Row],[31]]</f>
        <v>2.7852231912066248E-6</v>
      </c>
      <c r="AH215" s="10">
        <f>3/24000000*OO[[#This Row],[90 (30JUN1985 03:00:00)-Water Temperature (C)]]*OO[[#This Row],[32]]</f>
        <v>2.4452631320225004E-6</v>
      </c>
      <c r="AI215" s="10">
        <f>3/24000000*OO[[#This Row],[91 (30JUN1985 06:00:00)-Water Temperature (C)]]*OO[[#This Row],[33]]</f>
        <v>2.1722276014318748E-6</v>
      </c>
      <c r="AJ215" s="10">
        <f>3/24000000*OO[[#This Row],[92 (30JUN1985 09:00:00)-Water Temperature (C)]]*OO[[#This Row],[34]]</f>
        <v>1.9668307301063749E-6</v>
      </c>
      <c r="AK215" s="10">
        <f>3/24000000*OO[[#This Row],[93 (30JUN1985 12:00:00)-Water Temperature (C)]]*OO[[#This Row],[35]]</f>
        <v>1.8034832933927502E-6</v>
      </c>
      <c r="AL215" s="10">
        <f>3/24000000*OO[[#This Row],[94 (30JUN1985 15:00:00)-Water Temperature (C)]]*OO[[#This Row],[36]]</f>
        <v>1.6606381329997499E-6</v>
      </c>
      <c r="AM215" s="10">
        <f>3/24000000*OO[[#This Row],[95 (30JUN1985 18:00:00)-Water Temperature (C)]]*OO[[#This Row],[37]]</f>
        <v>1.529565786059E-6</v>
      </c>
      <c r="AN215" s="10">
        <f>3/24000000*OO[[#This Row],[96 (30JUN1985 21:00:00)-Water Temperature (C)]]*OO[[#This Row],[38]]</f>
        <v>1.3985507817540001E-6</v>
      </c>
      <c r="AO215" s="10">
        <f>3/24000000*OO[[#This Row],[97 (01JUL1985 00:00:00)-Water Temperature (C)]]*OO[[#This Row],[39]]</f>
        <v>1.2805837127894998E-6</v>
      </c>
      <c r="AP215" s="10">
        <f>3/24000000*OO[[#This Row],[98 (01JUL1985 03:00:00)-Water Temperature (C)]]*OO[[#This Row],[40]]</f>
        <v>1.1835100562149999E-6</v>
      </c>
      <c r="AQ215" s="10">
        <f>3/24000000*OO[[#This Row],[99 (01JUL1985 06:00:00)-Water Temperature (C)]]*OO[[#This Row],[41]]</f>
        <v>1.1051894642489999E-6</v>
      </c>
      <c r="AR215" s="10">
        <f>3/24000000*OO[[#This Row],[100 (01JUL1985 09:00:00)-Water Temperature (C)]]*OO[[#This Row],[42]]</f>
        <v>1.050711877627875E-6</v>
      </c>
      <c r="AS215" s="10">
        <f>3/24000000*OO[[#This Row],[101 (01JUL1985 12:00:00)-Water Temperature (C)]]*OO[[#This Row],[43]]</f>
        <v>9.9910962495300002E-7</v>
      </c>
      <c r="AT215" s="10">
        <f>3/24000000*OO[[#This Row],[102 (01JUL1985 15:00:00)-Water Temperature (C)]]*OO[[#This Row],[44]]</f>
        <v>9.4051757771225005E-7</v>
      </c>
      <c r="AU215" s="10">
        <f>3/24000000*OO[[#This Row],[103 (01JUL1985 18:00:00)-Water Temperature (C)]]*OO[[#This Row],[45]]</f>
        <v>8.8298185374175002E-7</v>
      </c>
      <c r="AV215" s="10">
        <f>3/24000000*OO[[#This Row],[104 (01JUL1985 21:00:00)-Water Temperature (C)]]*OO[[#This Row],[46]]</f>
        <v>8.2407747550050002E-7</v>
      </c>
      <c r="AW215" s="10">
        <f>3/24000000*OO[[#This Row],[105 (02JUL1985 00:00:00)-Water Temperature (C)]]*OO[[#This Row],[47]]</f>
        <v>7.7864823309824989E-7</v>
      </c>
      <c r="AX215" s="10">
        <f>3/24000000*OO[[#This Row],[106 (02JUL1985 03:00:00)-Water Temperature (C)]]*OO[[#This Row],[48]]</f>
        <v>7.4417354546099998E-7</v>
      </c>
      <c r="AY215" s="10">
        <f>3/24000000*OO[[#This Row],[107 (02JUL1985 06:00:00)-Water Temperature (C)]]*OO[[#This Row],[49]]</f>
        <v>7.17989908093125E-7</v>
      </c>
      <c r="AZ215" s="10">
        <f>3/24000000*OO[[#This Row],[108 (02JUL1985 09:00:00)-Water Temperature (C)]]*OO[[#This Row],[50]]</f>
        <v>6.8964870178349995E-7</v>
      </c>
      <c r="BA215" s="10">
        <f>3/24000000*OO[[#This Row],[109 (02JUL1985 12:00:00)-Water Temperature (C)]]*OO[[#This Row],[51]]</f>
        <v>6.6622456417749991E-7</v>
      </c>
      <c r="BB215" s="10">
        <f>3/24000000*OO[[#This Row],[110 (02JUL1985 15:00:00)-Water Temperature (C)]]*OO[[#This Row],[52]]</f>
        <v>6.45100297457E-7</v>
      </c>
      <c r="BC215" s="10">
        <f>3/24000000*OO[[#This Row],[111 (02JUL1985 18:00:00)-Water Temperature (C)]]*OO[[#This Row],[53]]</f>
        <v>6.2293020176274996E-7</v>
      </c>
      <c r="BD215" s="10">
        <f>3/24000000*OO[[#This Row],[112 (02JUL1985 21:00:00)-Water Temperature (C)]]*OO[[#This Row],[54]]</f>
        <v>5.9683383242925E-7</v>
      </c>
      <c r="BE215" s="10">
        <f>3/24000000*OO[[#This Row],[113 (03JUL1985 00:00:00)-Water Temperature (C)]]*OO[[#This Row],[55]]</f>
        <v>5.6969936806825006E-7</v>
      </c>
      <c r="BF215" s="10">
        <f>3/24000000*OO[[#This Row],[114 (03JUL1985 03:00:00)-Water Temperature (C)]]*OO[[#This Row],[56]]</f>
        <v>5.4878555471324997E-7</v>
      </c>
      <c r="BG215" s="10">
        <f>3/24000000*OO[[#This Row],[115 (03JUL1985 06:00:00)-Water Temperature (C)]]*OO[[#This Row],[57]]</f>
        <v>5.2859017036699993E-7</v>
      </c>
      <c r="BH215" s="10">
        <f>3/24000000*OO[[#This Row],[116 (03JUL1985 09:00:00)-Water Temperature (C)]]*OO[[#This Row],[58]]</f>
        <v>5.1520450232500006E-7</v>
      </c>
      <c r="BI215" s="10">
        <f>3/24000000*OO[[#This Row],[117 (03JUL1985 12:00:00)-Water Temperature (C)]]*OO[[#This Row],[59]]</f>
        <v>5.0427542924500005E-7</v>
      </c>
      <c r="BJ215" s="10">
        <f>3/24000000*OO[[#This Row],[118 (03JUL1985 15:00:00)-Water Temperature (C)]]*OO[[#This Row],[60]]</f>
        <v>4.9155122817062493E-7</v>
      </c>
      <c r="BK215" s="10">
        <f>3/24000000*OO[[#This Row],[119 (03JUL1985 18:00:00)-Water Temperature (C)]]*OO[[#This Row],[61]]</f>
        <v>4.7734950812499992E-7</v>
      </c>
      <c r="BL215" s="10">
        <f>3/24000000*OO[[#This Row],[120 (03JUL1985 21:00:00)-Water Temperature (C)]]*OO[[#This Row],[62]]</f>
        <v>4.5854250666250006E-7</v>
      </c>
      <c r="BM215" s="10">
        <f>3/24000000*OO[[#This Row],[121 (04JUL1985 00:00:00)-Water Temperature (C)]]*OO[[#This Row],[63]]</f>
        <v>4.403926833095E-7</v>
      </c>
      <c r="BN215" s="10">
        <f>3/24000000*OO[[#This Row],[122 (04JUL1985 03:00:00)-Water Temperature (C)]]*OO[[#This Row],[64]]</f>
        <v>4.2536018310924996E-7</v>
      </c>
      <c r="BO215" s="10">
        <f>3/24000000*OO[[#This Row],[123 (04JUL1985 06:00:00)-Water Temperature (C)]]*OO[[#This Row],[65]]</f>
        <v>4.1220680218712499E-7</v>
      </c>
      <c r="BP215" s="10">
        <f>3/24000000*OO[[#This Row],[124 (04JUL1985 09:00:00)-Water Temperature (C)]]*OO[[#This Row],[66]]</f>
        <v>4.0734014604599992E-7</v>
      </c>
      <c r="BQ215" s="10">
        <f>3/24000000*OO[[#This Row],[125 (04JUL1985 12:00:00)-Water Temperature (C)]]*OO[[#This Row],[67]]</f>
        <v>4.0229868176575E-7</v>
      </c>
      <c r="BR215" s="10">
        <f>3/24000000*OO[[#This Row],[126 (04JUL1985 15:00:00)-Water Temperature (C)]]*OO[[#This Row],[68]]</f>
        <v>3.9493233745412497E-7</v>
      </c>
      <c r="BS215" s="10">
        <f>3/24000000*OO[[#This Row],[127 (04JUL1985 18:00:00)-Water Temperature (C)]]*OO[[#This Row],[69]]</f>
        <v>3.8291423264624991E-7</v>
      </c>
      <c r="BT215" s="10">
        <f>3/24000000*OO[[#This Row],[128 (04JUL1985 21:00:00)-Water Temperature (C)]]*OO[[#This Row],[70]]</f>
        <v>3.6815529665662504E-7</v>
      </c>
      <c r="BU215" s="10">
        <f>3/24000000*OO[[#This Row],[129 (05JUL1985 00:00:00)-Water Temperature (C)]]*OO[[#This Row],[71]]</f>
        <v>3.5220157774174997E-7</v>
      </c>
      <c r="BV215" s="10">
        <f>3/24000000*OO[[#This Row],[130 (05JUL1985 03:00:00)-Water Temperature (C)]]*OO[[#This Row],[72]]</f>
        <v>3.4021606216500003E-7</v>
      </c>
      <c r="BW215" s="10">
        <f>3/24000000*OO[[#This Row],[131 (05JUL1985 06:00:00)-Water Temperature (C)]]*OO[[#This Row],[73]]</f>
        <v>3.3012701496000006E-7</v>
      </c>
      <c r="BX215" s="10">
        <f>3/24000000*OO[[#This Row],[132 (05JUL1985 09:00:00)-Water Temperature (C)]]*OO[[#This Row],[74]]</f>
        <v>3.2596822266912501E-7</v>
      </c>
      <c r="BY215" s="10">
        <f>3/24000000*OO[[#This Row],[133 (05JUL1985 12:00:00)-Water Temperature (C)]]*OO[[#This Row],[75]]</f>
        <v>3.2210561928037495E-7</v>
      </c>
      <c r="BZ215" s="10">
        <f>3/24000000*OO[[#This Row],[134 (05JUL1985 15:00:00)-Water Temperature (C)]]*OO[[#This Row],[76]]</f>
        <v>3.1693443412399997E-7</v>
      </c>
      <c r="CA215" s="10">
        <f>3/24000000*OO[[#This Row],[135 (05JUL1985 18:00:00)-Water Temperature (C)]]*OO[[#This Row],[77]]</f>
        <v>3.1044933042749995E-7</v>
      </c>
      <c r="CB215" s="10">
        <f>3/24000000*OO[[#This Row],[136 (05JUL1985 21:00:00)-Water Temperature (C)]]*OO[[#This Row],[78]]</f>
        <v>3.0079584265200001E-7</v>
      </c>
      <c r="CC215" s="10">
        <f>3/24000000*OO[[#This Row],[137 (06JUL1985 00:00:00)-Water Temperature (C)]]*OO[[#This Row],[79]]</f>
        <v>2.9032685979421247E-7</v>
      </c>
      <c r="CD215" s="10">
        <f>3/24000000*OO[[#This Row],[138 (06JUL1985 03:00:00)-Water Temperature (C)]]*OO[[#This Row],[80]]</f>
        <v>2.8107859576267499E-7</v>
      </c>
      <c r="CE215" s="10">
        <f>3/24000000*OO[[#This Row],[139 (06JUL1985 06:00:00)-Water Temperature (C)]]*OO[[#This Row],[81]]</f>
        <v>2.7329821189976251E-7</v>
      </c>
      <c r="CF215" s="10">
        <f>3/24000000*OO[[#This Row],[140 (06JUL1985 09:00:00)-Water Temperature (C)]]*OO[[#This Row],[82]]</f>
        <v>2.7121454527124999E-7</v>
      </c>
      <c r="CG215" s="10">
        <f>3/24000000*OO[[#This Row],[141 (06JUL1985 12:00:00)-Water Temperature (C)]]*OO[[#This Row],[83]]</f>
        <v>2.6841042656422497E-7</v>
      </c>
      <c r="CH215" s="10">
        <f>3/24000000*OO[[#This Row],[142 (06JUL1985 15:00:00)-Water Temperature (C)]]*OO[[#This Row],[84]]</f>
        <v>2.6425019942831251E-7</v>
      </c>
      <c r="CI215" s="10">
        <f>3/24000000*OO[[#This Row],[143 (06JUL1985 18:00:00)-Water Temperature (C)]]*OO[[#This Row],[85]]</f>
        <v>2.5924762466511246E-7</v>
      </c>
      <c r="CJ215" s="10">
        <f>3/24000000*OO[[#This Row],[144 (06JUL1985 21:00:00)-Water Temperature (C)]]*OO[[#This Row],[86]]</f>
        <v>2.5105718266868743E-7</v>
      </c>
      <c r="CK215" s="10">
        <f>3/24000000*OO[[#This Row],[145 (07JUL1985 00:00:00)-Water Temperature (C)]]*OO[[#This Row],[87]]</f>
        <v>2.4287879414799998E-7</v>
      </c>
      <c r="CL215" s="10">
        <f>3/24000000*OO[[#This Row],[146 (07JUL1985 03:00:00)-Water Temperature (C)]]*OO[[#This Row],[88]]</f>
        <v>2.3552671031449999E-7</v>
      </c>
      <c r="CM215" s="10">
        <f>3/24000000*OO[[#This Row],[147 (07JUL1985 06:00:00)-Water Temperature (C)]]*OO[[#This Row],[89]]</f>
        <v>2.2857840037610001E-7</v>
      </c>
      <c r="CN215" s="10">
        <f>3/24000000*OO[[#This Row],[148 (07JUL1985 09:00:00)-Water Temperature (C)]]*OO[[#This Row],[90]]</f>
        <v>2.2163724161093751E-7</v>
      </c>
      <c r="CO215" s="10">
        <f>3/24000000*OO[[#This Row],[149 (07JUL1985 12:00:00)-Water Temperature (C)]]*OO[[#This Row],[91]]</f>
        <v>2.1513847643339998E-7</v>
      </c>
      <c r="CP215" s="10">
        <f>3/24000000*OO[[#This Row],[150 (07JUL1985 15:00:00)-Water Temperature (C)]]*OO[[#This Row],[92]]</f>
        <v>2.0950817225199999E-7</v>
      </c>
      <c r="CQ215" s="10">
        <f>3/24000000*OO[[#This Row],[151 (07JUL1985 18:00:00)-Water Temperature (C)]]*OO[[#This Row],[93]]</f>
        <v>2.0110364103464999E-7</v>
      </c>
      <c r="CR215" s="10">
        <f>3/24000000*OO[[#This Row],[152 (07JUL1985 21:00:00)-Water Temperature (C)]]*OO[[#This Row],[94]]</f>
        <v>1.9200032185468748E-7</v>
      </c>
      <c r="CS215" s="10">
        <f>3/24000000*OO[[#This Row],[153 (08JUL1985 00:00:00)-Water Temperature (C)]]*OO[[#This Row],[95]]</f>
        <v>1.8454259767587499E-7</v>
      </c>
      <c r="CT215" s="10">
        <f>3/24000000*OO[[#This Row],[154 (08JUL1985 03:00:00)-Water Temperature (C)]]*OO[[#This Row],[96]]</f>
        <v>1.7832043964624998E-7</v>
      </c>
      <c r="CU215" s="10">
        <f>3/24000000*OO[[#This Row],[155 (08JUL1985 06:00:00)-Water Temperature (C)]]*OO[[#This Row],[97]]</f>
        <v>1.7265932947383752E-7</v>
      </c>
      <c r="CV215" s="10">
        <f>3/24000000*OO[[#This Row],[156 (08JUL1985 09:00:00)-Water Temperature (C)]]*OO[[#This Row],[98]]</f>
        <v>1.6991737899434997E-7</v>
      </c>
      <c r="CW215" s="10">
        <f>3/24000000*OO[[#This Row],[157 (08JUL1985 12:00:00)-Water Temperature (C)]]*OO[[#This Row],[99]]</f>
        <v>1.6724316709124999E-7</v>
      </c>
    </row>
    <row r="216" spans="1:101" x14ac:dyDescent="0.35">
      <c r="A216" t="s">
        <v>222</v>
      </c>
      <c r="B216">
        <v>895.51149999999996</v>
      </c>
      <c r="C216" s="10">
        <f>3/24*OO[[#This Row],[59 (26JUN1985 06:00:00)-Water Temperature (C)]]*OO[[#This Row],[1]]/SUM(OO[1])</f>
        <v>0</v>
      </c>
      <c r="D216" s="10">
        <f>3/24*OO[[#This Row],[60 (26JUN1985 09:00:00)-Water Temperature (C)]]*OO[[#This Row],[2]]/SUM(OO[2])</f>
        <v>0</v>
      </c>
      <c r="E216" s="10">
        <f>3/24*OO[[#This Row],[61 (26JUN1985 12:00:00)-Water Temperature (C)]]*OO[[#This Row],[3]]/SUM(OO[3])</f>
        <v>0</v>
      </c>
      <c r="F216" s="10">
        <f>3/24*OO[[#This Row],[62 (26JUN1985 15:00:00)-Water Temperature (C)]]*OO[[#This Row],[4]]/SUM(OO[4])</f>
        <v>0</v>
      </c>
      <c r="G216" s="10">
        <f>3/24*OO[[#This Row],[63 (26JUN1985 18:00:00)-Water Temperature (C)]]*OO[[#This Row],[5]]/SUM(OO[5])</f>
        <v>0</v>
      </c>
      <c r="H216" s="10">
        <f>3/24*OO[[#This Row],[64 (26JUN1985 21:00:00)-Water Temperature (C)]]*OO[[#This Row],[6]]/SUM(OO[6])</f>
        <v>0</v>
      </c>
      <c r="I216" s="10">
        <f>3/24*OO[[#This Row],[65 (27JUN1985 00:00:00)-Water Temperature (C)]]*OO[[#This Row],[7]]/SUM(OO[7])</f>
        <v>0</v>
      </c>
      <c r="J216" s="10">
        <f>3/24*OO[[#This Row],[66 (27JUN1985 03:00:00)-Water Temperature (C)]]*OO[[#This Row],[8]]/SUM(OO[8])</f>
        <v>6.8759596908328137E-41</v>
      </c>
      <c r="K216" s="10">
        <f>3/24*OO[[#This Row],[67 (27JUN1985 06:00:00)-Water Temperature (C)]]*OO[[#This Row],[9]]/SUM(OO[9])</f>
        <v>6.7309665524905016E-29</v>
      </c>
      <c r="L216" s="10">
        <f>3/24*OO[[#This Row],[68 (27JUN1985 09:00:00)-Water Temperature (C)]]*OO[[#This Row],[10]]/SUM(OO[10])</f>
        <v>1.0879446945591344E-16</v>
      </c>
      <c r="M216" s="10">
        <f>3/24*OO[[#This Row],[69 (27JUN1985 12:00:00)-Water Temperature (C)]]*OO[[#This Row],[11]]/SUM(OO[11])</f>
        <v>1.925380385317493E-8</v>
      </c>
      <c r="N216" s="10">
        <f>3/24*OO[[#This Row],[70 (27JUN1985 15:00:00)-Water Temperature (C)]]*OO[[#This Row],[12]]/SUM(OO[12])</f>
        <v>1.9715375475713039E-5</v>
      </c>
      <c r="O216" s="10">
        <f>3/24*OO[[#This Row],[71 (27JUN1985 18:00:00)-Water Temperature (C)]]*OO[[#This Row],[13]]/SUM(OO[13])</f>
        <v>1.4521935306292698E-3</v>
      </c>
      <c r="P216" s="10">
        <f>3/24*OO[[#This Row],[72 (27JUN1985 21:00:00)-Water Temperature (C)]]*OO[[#This Row],[14]]/SUM(OO[14])</f>
        <v>1.8524404864320981E-2</v>
      </c>
      <c r="Q216" s="10">
        <f>3/24*OO[[#This Row],[73 (28JUN1985 00:00:00)-Water Temperature (C)]]*OO[[#This Row],[15]]/SUM(OO[15])</f>
        <v>6.2758493151452446E-2</v>
      </c>
      <c r="R216" s="10">
        <f>3/24*OO[[#This Row],[74 (28JUN1985 03:00:00)-Water Temperature (C)]]*OO[[#This Row],[16]]/SUM(OO[16])</f>
        <v>7.4641165257535863E-2</v>
      </c>
      <c r="S216" s="10">
        <f>3/24*OO[[#This Row],[75 (28JUN1985 06:00:00)-Water Temperature (C)]]*OO[[#This Row],[17]]/SUM(OO[17])</f>
        <v>3.7708627920424814E-2</v>
      </c>
      <c r="T216" s="10">
        <f>3/24*OO[[#This Row],[76 (28JUN1985 09:00:00)-Water Temperature (C)]]*OO[[#This Row],[18]]/SUM(OO[18])</f>
        <v>9.4677083120335865E-3</v>
      </c>
      <c r="U216" s="10">
        <f>3/24*OO[[#This Row],[77 (28JUN1985 12:00:00)-Water Temperature (C)]]*OO[[#This Row],[19]]/SUM(OO[19])</f>
        <v>1.325608750658065E-3</v>
      </c>
      <c r="V216" s="10">
        <f>3/24000000*OO[[#This Row],[78 (28JUN1985 15:00:00)-Water Temperature (C)]]*OO[[#This Row],[20]]</f>
        <v>1.2459123761194999E-4</v>
      </c>
      <c r="W216" s="10">
        <f>3/24000000*OO[[#This Row],[79 (28JUN1985 18:00:00)-Water Temperature (C)]]*OO[[#This Row],[21]]</f>
        <v>1.9526406545705001E-5</v>
      </c>
      <c r="X216" s="10">
        <f>3/24000000*OO[[#This Row],[80 (28JUN1985 21:00:00)-Water Temperature (C)]]*OO[[#This Row],[22]]</f>
        <v>1.160076436932375E-5</v>
      </c>
      <c r="Y216" s="10">
        <f>3/24000000*OO[[#This Row],[81 (29JUN1985 00:00:00)-Water Temperature (C)]]*OO[[#This Row],[23]]</f>
        <v>9.4709260711324993E-6</v>
      </c>
      <c r="Z216" s="10">
        <f>3/24000000*OO[[#This Row],[82 (29JUN1985 03:00:00)-Water Temperature (C)]]*OO[[#This Row],[24]]</f>
        <v>7.9249575449375E-6</v>
      </c>
      <c r="AA216" s="10">
        <f>3/24000000*OO[[#This Row],[83 (29JUN1985 06:00:00)-Water Temperature (C)]]*OO[[#This Row],[25]]</f>
        <v>6.6815226867349983E-6</v>
      </c>
      <c r="AB216" s="10">
        <f>3/24000000*OO[[#This Row],[84 (29JUN1985 09:00:00)-Water Temperature (C)]]*OO[[#This Row],[26]]</f>
        <v>5.7598972361349995E-6</v>
      </c>
      <c r="AC216" s="10">
        <f>3/24000000*OO[[#This Row],[85 (29JUN1985 12:00:00)-Water Temperature (C)]]*OO[[#This Row],[27]]</f>
        <v>4.983727355212499E-6</v>
      </c>
      <c r="AD216" s="10">
        <f>3/24000000*OO[[#This Row],[86 (29JUN1985 15:00:00)-Water Temperature (C)]]*OO[[#This Row],[28]]</f>
        <v>4.3255498949024995E-6</v>
      </c>
      <c r="AE216" s="10">
        <f>3/24000000*OO[[#This Row],[88 (29JUN1985 21:00:00)-Water Temperature (C)]]*OO[[#This Row],[30]]</f>
        <v>3.2429671239899998E-6</v>
      </c>
      <c r="AF216" s="10">
        <f>3/24000000*OO[[#This Row],[88 (29JUN1985 21:00:00)-Water Temperature (C)]]*OO[[#This Row],[30]]</f>
        <v>3.2429671239899998E-6</v>
      </c>
      <c r="AG216" s="10">
        <f>3/24000000*OO[[#This Row],[89 (30JUN1985 00:00:00)-Water Temperature (C)]]*OO[[#This Row],[31]]</f>
        <v>2.8112880156489995E-6</v>
      </c>
      <c r="AH216" s="10">
        <f>3/24000000*OO[[#This Row],[90 (30JUN1985 03:00:00)-Water Temperature (C)]]*OO[[#This Row],[32]]</f>
        <v>2.4663519727650004E-6</v>
      </c>
      <c r="AI216" s="10">
        <f>3/24000000*OO[[#This Row],[91 (30JUN1985 06:00:00)-Water Temperature (C)]]*OO[[#This Row],[33]]</f>
        <v>2.1897306680793749E-6</v>
      </c>
      <c r="AJ216" s="10">
        <f>3/24000000*OO[[#This Row],[92 (30JUN1985 09:00:00)-Water Temperature (C)]]*OO[[#This Row],[34]]</f>
        <v>1.9818371491099997E-6</v>
      </c>
      <c r="AK216" s="10">
        <f>3/24000000*OO[[#This Row],[93 (30JUN1985 12:00:00)-Water Temperature (C)]]*OO[[#This Row],[35]]</f>
        <v>1.8169865933804998E-6</v>
      </c>
      <c r="AL216" s="10">
        <f>3/24000000*OO[[#This Row],[94 (30JUN1985 15:00:00)-Water Temperature (C)]]*OO[[#This Row],[36]]</f>
        <v>1.6727150329064999E-6</v>
      </c>
      <c r="AM216" s="10">
        <f>3/24000000*OO[[#This Row],[95 (30JUN1985 18:00:00)-Water Temperature (C)]]*OO[[#This Row],[37]]</f>
        <v>1.5401087712689997E-6</v>
      </c>
      <c r="AN216" s="10">
        <f>3/24000000*OO[[#This Row],[96 (30JUN1985 21:00:00)-Water Temperature (C)]]*OO[[#This Row],[38]]</f>
        <v>1.4072883954316251E-6</v>
      </c>
      <c r="AO216" s="10">
        <f>3/24000000*OO[[#This Row],[97 (01JUL1985 00:00:00)-Water Temperature (C)]]*OO[[#This Row],[39]]</f>
        <v>1.2876984239583749E-6</v>
      </c>
      <c r="AP216" s="10">
        <f>3/24000000*OO[[#This Row],[98 (01JUL1985 03:00:00)-Water Temperature (C)]]*OO[[#This Row],[40]]</f>
        <v>1.1892744028559999E-6</v>
      </c>
      <c r="AQ216" s="10">
        <f>3/24000000*OO[[#This Row],[99 (01JUL1985 06:00:00)-Water Temperature (C)]]*OO[[#This Row],[41]]</f>
        <v>1.1100793089974998E-6</v>
      </c>
      <c r="AR216" s="10">
        <f>3/24000000*OO[[#This Row],[100 (01JUL1985 09:00:00)-Water Temperature (C)]]*OO[[#This Row],[42]]</f>
        <v>1.0552563171890001E-6</v>
      </c>
      <c r="AS216" s="10">
        <f>3/24000000*OO[[#This Row],[101 (01JUL1985 12:00:00)-Water Temperature (C)]]*OO[[#This Row],[43]]</f>
        <v>1.0041273993836248E-6</v>
      </c>
      <c r="AT216" s="10">
        <f>3/24000000*OO[[#This Row],[102 (01JUL1985 15:00:00)-Water Temperature (C)]]*OO[[#This Row],[44]]</f>
        <v>9.4531451880337477E-7</v>
      </c>
      <c r="AU216" s="10">
        <f>3/24000000*OO[[#This Row],[103 (01JUL1985 18:00:00)-Water Temperature (C)]]*OO[[#This Row],[45]]</f>
        <v>8.8756400249212492E-7</v>
      </c>
      <c r="AV216" s="10">
        <f>3/24000000*OO[[#This Row],[104 (01JUL1985 21:00:00)-Water Temperature (C)]]*OO[[#This Row],[46]]</f>
        <v>8.2785663900499992E-7</v>
      </c>
      <c r="AW216" s="10">
        <f>3/24000000*OO[[#This Row],[105 (02JUL1985 00:00:00)-Water Temperature (C)]]*OO[[#This Row],[47]]</f>
        <v>7.8162557537149995E-7</v>
      </c>
      <c r="AX216" s="10">
        <f>3/24000000*OO[[#This Row],[106 (02JUL1985 03:00:00)-Water Temperature (C)]]*OO[[#This Row],[48]]</f>
        <v>7.4634111174749991E-7</v>
      </c>
      <c r="AY216" s="10">
        <f>3/24000000*OO[[#This Row],[107 (02JUL1985 06:00:00)-Water Temperature (C)]]*OO[[#This Row],[49]]</f>
        <v>7.1981747242399996E-7</v>
      </c>
      <c r="AZ216" s="10">
        <f>3/24000000*OO[[#This Row],[108 (02JUL1985 09:00:00)-Water Temperature (C)]]*OO[[#This Row],[50]]</f>
        <v>6.91730598636625E-7</v>
      </c>
      <c r="BA216" s="10">
        <f>3/24000000*OO[[#This Row],[109 (02JUL1985 12:00:00)-Water Temperature (C)]]*OO[[#This Row],[51]]</f>
        <v>6.6842560956937488E-7</v>
      </c>
      <c r="BB216" s="10">
        <f>3/24000000*OO[[#This Row],[110 (02JUL1985 15:00:00)-Water Temperature (C)]]*OO[[#This Row],[52]]</f>
        <v>6.4764138916750008E-7</v>
      </c>
      <c r="BC216" s="10">
        <f>3/24000000*OO[[#This Row],[111 (02JUL1985 18:00:00)-Water Temperature (C)]]*OO[[#This Row],[53]]</f>
        <v>6.2526798698699983E-7</v>
      </c>
      <c r="BD216" s="10">
        <f>3/24000000*OO[[#This Row],[112 (02JUL1985 21:00:00)-Water Temperature (C)]]*OO[[#This Row],[54]]</f>
        <v>5.9896185627599999E-7</v>
      </c>
      <c r="BE216" s="10">
        <f>3/24000000*OO[[#This Row],[113 (03JUL1985 00:00:00)-Water Temperature (C)]]*OO[[#This Row],[55]]</f>
        <v>5.7104898900062496E-7</v>
      </c>
      <c r="BF216" s="10">
        <f>3/24000000*OO[[#This Row],[114 (03JUL1985 03:00:00)-Water Temperature (C)]]*OO[[#This Row],[56]]</f>
        <v>5.5004813280787496E-7</v>
      </c>
      <c r="BG216" s="10">
        <f>3/24000000*OO[[#This Row],[115 (03JUL1985 06:00:00)-Water Temperature (C)]]*OO[[#This Row],[57]]</f>
        <v>5.2980386507400001E-7</v>
      </c>
      <c r="BH216" s="10">
        <f>3/24000000*OO[[#This Row],[116 (03JUL1985 09:00:00)-Water Temperature (C)]]*OO[[#This Row],[58]]</f>
        <v>5.1630753648024995E-7</v>
      </c>
      <c r="BI216" s="10">
        <f>3/24000000*OO[[#This Row],[117 (03JUL1985 12:00:00)-Water Temperature (C)]]*OO[[#This Row],[59]]</f>
        <v>5.0568459899624999E-7</v>
      </c>
      <c r="BJ216" s="10">
        <f>3/24000000*OO[[#This Row],[118 (03JUL1985 15:00:00)-Water Temperature (C)]]*OO[[#This Row],[60]]</f>
        <v>4.929438170196249E-7</v>
      </c>
      <c r="BK216" s="10">
        <f>3/24000000*OO[[#This Row],[119 (03JUL1985 18:00:00)-Water Temperature (C)]]*OO[[#This Row],[61]]</f>
        <v>4.78743444744375E-7</v>
      </c>
      <c r="BL216" s="10">
        <f>3/24000000*OO[[#This Row],[120 (03JUL1985 21:00:00)-Water Temperature (C)]]*OO[[#This Row],[62]]</f>
        <v>4.5990074822399992E-7</v>
      </c>
      <c r="BM216" s="10">
        <f>3/24000000*OO[[#This Row],[121 (04JUL1985 00:00:00)-Water Temperature (C)]]*OO[[#This Row],[63]]</f>
        <v>4.4147066974612495E-7</v>
      </c>
      <c r="BN216" s="10">
        <f>3/24000000*OO[[#This Row],[122 (04JUL1985 03:00:00)-Water Temperature (C)]]*OO[[#This Row],[64]]</f>
        <v>4.2634510613100004E-7</v>
      </c>
      <c r="BO216" s="10">
        <f>3/24000000*OO[[#This Row],[123 (04JUL1985 06:00:00)-Water Temperature (C)]]*OO[[#This Row],[65]]</f>
        <v>4.1311159285549997E-7</v>
      </c>
      <c r="BP216" s="10">
        <f>3/24000000*OO[[#This Row],[124 (04JUL1985 09:00:00)-Water Temperature (C)]]*OO[[#This Row],[66]]</f>
        <v>4.08141483230375E-7</v>
      </c>
      <c r="BQ216" s="10">
        <f>3/24000000*OO[[#This Row],[125 (04JUL1985 12:00:00)-Water Temperature (C)]]*OO[[#This Row],[67]]</f>
        <v>4.0328839140525004E-7</v>
      </c>
      <c r="BR216" s="10">
        <f>3/24000000*OO[[#This Row],[126 (04JUL1985 15:00:00)-Water Temperature (C)]]*OO[[#This Row],[68]]</f>
        <v>3.9600140453699995E-7</v>
      </c>
      <c r="BS216" s="10">
        <f>3/24000000*OO[[#This Row],[127 (04JUL1985 18:00:00)-Water Temperature (C)]]*OO[[#This Row],[69]]</f>
        <v>3.8411553397612497E-7</v>
      </c>
      <c r="BT216" s="10">
        <f>3/24000000*OO[[#This Row],[128 (04JUL1985 21:00:00)-Water Temperature (C)]]*OO[[#This Row],[70]]</f>
        <v>3.6943531143949997E-7</v>
      </c>
      <c r="BU216" s="10">
        <f>3/24000000*OO[[#This Row],[129 (05JUL1985 00:00:00)-Water Temperature (C)]]*OO[[#This Row],[71]]</f>
        <v>3.5320250783999998E-7</v>
      </c>
      <c r="BV216" s="10">
        <f>3/24000000*OO[[#This Row],[130 (05JUL1985 03:00:00)-Water Temperature (C)]]*OO[[#This Row],[72]]</f>
        <v>3.4101740724499997E-7</v>
      </c>
      <c r="BW216" s="10">
        <f>3/24000000*OO[[#This Row],[131 (05JUL1985 06:00:00)-Water Temperature (C)]]*OO[[#This Row],[73]]</f>
        <v>3.3090769382737499E-7</v>
      </c>
      <c r="BX216" s="10">
        <f>3/24000000*OO[[#This Row],[132 (05JUL1985 09:00:00)-Water Temperature (C)]]*OO[[#This Row],[74]]</f>
        <v>3.2664516644174999E-7</v>
      </c>
      <c r="BY216" s="10">
        <f>3/24000000*OO[[#This Row],[133 (05JUL1985 12:00:00)-Water Temperature (C)]]*OO[[#This Row],[75]]</f>
        <v>3.2298667438724998E-7</v>
      </c>
      <c r="BZ216" s="10">
        <f>3/24000000*OO[[#This Row],[134 (05JUL1985 15:00:00)-Water Temperature (C)]]*OO[[#This Row],[76]]</f>
        <v>3.1788498609374994E-7</v>
      </c>
      <c r="CA216" s="10">
        <f>3/24000000*OO[[#This Row],[135 (05JUL1985 18:00:00)-Water Temperature (C)]]*OO[[#This Row],[77]]</f>
        <v>3.1141663274975003E-7</v>
      </c>
      <c r="CB216" s="10">
        <f>3/24000000*OO[[#This Row],[136 (05JUL1985 21:00:00)-Water Temperature (C)]]*OO[[#This Row],[78]]</f>
        <v>3.0170377594762504E-7</v>
      </c>
      <c r="CC216" s="10">
        <f>3/24000000*OO[[#This Row],[137 (06JUL1985 00:00:00)-Water Temperature (C)]]*OO[[#This Row],[79]]</f>
        <v>2.9107555151471248E-7</v>
      </c>
      <c r="CD216" s="10">
        <f>3/24000000*OO[[#This Row],[138 (06JUL1985 03:00:00)-Water Temperature (C)]]*OO[[#This Row],[80]]</f>
        <v>2.8178714900962501E-7</v>
      </c>
      <c r="CE216" s="10">
        <f>3/24000000*OO[[#This Row],[139 (06JUL1985 06:00:00)-Water Temperature (C)]]*OO[[#This Row],[81]]</f>
        <v>2.7394970078130003E-7</v>
      </c>
      <c r="CF216" s="10">
        <f>3/24000000*OO[[#This Row],[140 (06JUL1985 09:00:00)-Water Temperature (C)]]*OO[[#This Row],[82]]</f>
        <v>2.7191033216099999E-7</v>
      </c>
      <c r="CG216" s="10">
        <f>3/24000000*OO[[#This Row],[141 (06JUL1985 12:00:00)-Water Temperature (C)]]*OO[[#This Row],[83]]</f>
        <v>2.6928037483199999E-7</v>
      </c>
      <c r="CH216" s="10">
        <f>3/24000000*OO[[#This Row],[142 (06JUL1985 15:00:00)-Water Temperature (C)]]*OO[[#This Row],[84]]</f>
        <v>2.6513649102914998E-7</v>
      </c>
      <c r="CI216" s="10">
        <f>3/24000000*OO[[#This Row],[143 (06JUL1985 18:00:00)-Water Temperature (C)]]*OO[[#This Row],[85]]</f>
        <v>2.6015725960953743E-7</v>
      </c>
      <c r="CJ216" s="10">
        <f>3/24000000*OO[[#This Row],[144 (06JUL1985 21:00:00)-Water Temperature (C)]]*OO[[#This Row],[86]]</f>
        <v>2.5194579287179994E-7</v>
      </c>
      <c r="CK216" s="10">
        <f>3/24000000*OO[[#This Row],[145 (07JUL1985 00:00:00)-Water Temperature (C)]]*OO[[#This Row],[87]]</f>
        <v>2.4355815918957496E-7</v>
      </c>
      <c r="CL216" s="10">
        <f>3/24000000*OO[[#This Row],[146 (07JUL1985 03:00:00)-Water Temperature (C)]]*OO[[#This Row],[88]]</f>
        <v>2.361337349305E-7</v>
      </c>
      <c r="CM216" s="10">
        <f>3/24000000*OO[[#This Row],[147 (07JUL1985 06:00:00)-Water Temperature (C)]]*OO[[#This Row],[89]]</f>
        <v>2.2923555314887496E-7</v>
      </c>
      <c r="CN216" s="10">
        <f>3/24000000*OO[[#This Row],[148 (07JUL1985 09:00:00)-Water Temperature (C)]]*OO[[#This Row],[90]]</f>
        <v>2.2237614248774999E-7</v>
      </c>
      <c r="CO216" s="10">
        <f>3/24000000*OO[[#This Row],[149 (07JUL1985 12:00:00)-Water Temperature (C)]]*OO[[#This Row],[91]]</f>
        <v>2.159697394371E-7</v>
      </c>
      <c r="CP216" s="10">
        <f>3/24000000*OO[[#This Row],[150 (07JUL1985 15:00:00)-Water Temperature (C)]]*OO[[#This Row],[92]]</f>
        <v>2.1045281992649995E-7</v>
      </c>
      <c r="CQ216" s="10">
        <f>3/24000000*OO[[#This Row],[151 (07JUL1985 18:00:00)-Water Temperature (C)]]*OO[[#This Row],[93]]</f>
        <v>2.020350303156E-7</v>
      </c>
      <c r="CR216" s="10">
        <f>3/24000000*OO[[#This Row],[152 (07JUL1985 21:00:00)-Water Temperature (C)]]*OO[[#This Row],[94]]</f>
        <v>1.9280164101719999E-7</v>
      </c>
      <c r="CS216" s="10">
        <f>3/24000000*OO[[#This Row],[153 (08JUL1985 00:00:00)-Water Temperature (C)]]*OO[[#This Row],[95]]</f>
        <v>1.8519107099190001E-7</v>
      </c>
      <c r="CT216" s="10">
        <f>3/24000000*OO[[#This Row],[154 (08JUL1985 03:00:00)-Water Temperature (C)]]*OO[[#This Row],[96]]</f>
        <v>1.7889070972001248E-7</v>
      </c>
      <c r="CU216" s="10">
        <f>3/24000000*OO[[#This Row],[155 (08JUL1985 06:00:00)-Water Temperature (C)]]*OO[[#This Row],[97]]</f>
        <v>1.73192738655525E-7</v>
      </c>
      <c r="CV216" s="10">
        <f>3/24000000*OO[[#This Row],[156 (08JUL1985 09:00:00)-Water Temperature (C)]]*OO[[#This Row],[98]]</f>
        <v>1.704187646907375E-7</v>
      </c>
      <c r="CW216" s="10">
        <f>3/24000000*OO[[#This Row],[157 (08JUL1985 12:00:00)-Water Temperature (C)]]*OO[[#This Row],[99]]</f>
        <v>1.6789193517419998E-7</v>
      </c>
    </row>
    <row r="217" spans="1:101" x14ac:dyDescent="0.35">
      <c r="A217" t="s">
        <v>223</v>
      </c>
      <c r="B217">
        <v>853.36689999999999</v>
      </c>
      <c r="C217" s="10">
        <f>3/24*OO[[#This Row],[59 (26JUN1985 06:00:00)-Water Temperature (C)]]*OO[[#This Row],[1]]/SUM(OO[1])</f>
        <v>0</v>
      </c>
      <c r="D217" s="10">
        <f>3/24*OO[[#This Row],[60 (26JUN1985 09:00:00)-Water Temperature (C)]]*OO[[#This Row],[2]]/SUM(OO[2])</f>
        <v>0</v>
      </c>
      <c r="E217" s="10">
        <f>3/24*OO[[#This Row],[61 (26JUN1985 12:00:00)-Water Temperature (C)]]*OO[[#This Row],[3]]/SUM(OO[3])</f>
        <v>0</v>
      </c>
      <c r="F217" s="10">
        <f>3/24*OO[[#This Row],[62 (26JUN1985 15:00:00)-Water Temperature (C)]]*OO[[#This Row],[4]]/SUM(OO[4])</f>
        <v>0</v>
      </c>
      <c r="G217" s="10">
        <f>3/24*OO[[#This Row],[63 (26JUN1985 18:00:00)-Water Temperature (C)]]*OO[[#This Row],[5]]/SUM(OO[5])</f>
        <v>0</v>
      </c>
      <c r="H217" s="10">
        <f>3/24*OO[[#This Row],[64 (26JUN1985 21:00:00)-Water Temperature (C)]]*OO[[#This Row],[6]]/SUM(OO[6])</f>
        <v>0</v>
      </c>
      <c r="I217" s="10">
        <f>3/24*OO[[#This Row],[65 (27JUN1985 00:00:00)-Water Temperature (C)]]*OO[[#This Row],[7]]/SUM(OO[7])</f>
        <v>0</v>
      </c>
      <c r="J217" s="10">
        <f>3/24*OO[[#This Row],[66 (27JUN1985 03:00:00)-Water Temperature (C)]]*OO[[#This Row],[8]]/SUM(OO[8])</f>
        <v>1.3245537441821721E-41</v>
      </c>
      <c r="K217" s="10">
        <f>3/24*OO[[#This Row],[67 (27JUN1985 06:00:00)-Water Temperature (C)]]*OO[[#This Row],[9]]/SUM(OO[9])</f>
        <v>1.4436830414653103E-29</v>
      </c>
      <c r="L217" s="10">
        <f>3/24*OO[[#This Row],[68 (27JUN1985 09:00:00)-Water Temperature (C)]]*OO[[#This Row],[10]]/SUM(OO[10])</f>
        <v>1.5831258389033419E-16</v>
      </c>
      <c r="M217" s="10">
        <f>3/24*OO[[#This Row],[69 (27JUN1985 12:00:00)-Water Temperature (C)]]*OO[[#This Row],[11]]/SUM(OO[11])</f>
        <v>1.1209916219134149E-8</v>
      </c>
      <c r="N217" s="10">
        <f>3/24*OO[[#This Row],[70 (27JUN1985 15:00:00)-Water Temperature (C)]]*OO[[#This Row],[12]]/SUM(OO[12])</f>
        <v>1.4356506230688297E-5</v>
      </c>
      <c r="O217" s="10">
        <f>3/24*OO[[#This Row],[71 (27JUN1985 18:00:00)-Water Temperature (C)]]*OO[[#This Row],[13]]/SUM(OO[13])</f>
        <v>1.2091029695854027E-3</v>
      </c>
      <c r="P217" s="10">
        <f>3/24*OO[[#This Row],[72 (27JUN1985 21:00:00)-Water Temperature (C)]]*OO[[#This Row],[14]]/SUM(OO[14])</f>
        <v>1.707649148071403E-2</v>
      </c>
      <c r="Q217" s="10">
        <f>3/24*OO[[#This Row],[73 (28JUN1985 00:00:00)-Water Temperature (C)]]*OO[[#This Row],[15]]/SUM(OO[15])</f>
        <v>6.286598190153822E-2</v>
      </c>
      <c r="R217" s="10">
        <f>3/24*OO[[#This Row],[74 (28JUN1985 03:00:00)-Water Temperature (C)]]*OO[[#This Row],[16]]/SUM(OO[16])</f>
        <v>8.017657245537628E-2</v>
      </c>
      <c r="S217" s="10">
        <f>3/24*OO[[#This Row],[75 (28JUN1985 06:00:00)-Water Temperature (C)]]*OO[[#This Row],[17]]/SUM(OO[17])</f>
        <v>4.3001321619743592E-2</v>
      </c>
      <c r="T217" s="10">
        <f>3/24*OO[[#This Row],[76 (28JUN1985 09:00:00)-Water Temperature (C)]]*OO[[#This Row],[18]]/SUM(OO[18])</f>
        <v>1.1365937301080218E-2</v>
      </c>
      <c r="U217" s="10">
        <f>3/24*OO[[#This Row],[77 (28JUN1985 12:00:00)-Water Temperature (C)]]*OO[[#This Row],[19]]/SUM(OO[19])</f>
        <v>1.6614139066092361E-3</v>
      </c>
      <c r="V217" s="10">
        <f>3/24000000*OO[[#This Row],[78 (28JUN1985 15:00:00)-Water Temperature (C)]]*OO[[#This Row],[20]]</f>
        <v>1.5889214725170001E-4</v>
      </c>
      <c r="W217" s="10">
        <f>3/24000000*OO[[#This Row],[79 (28JUN1985 18:00:00)-Water Temperature (C)]]*OO[[#This Row],[21]]</f>
        <v>2.2546515965156252E-5</v>
      </c>
      <c r="X217" s="10">
        <f>3/24000000*OO[[#This Row],[80 (28JUN1985 21:00:00)-Water Temperature (C)]]*OO[[#This Row],[22]]</f>
        <v>1.248939429879375E-5</v>
      </c>
      <c r="Y217" s="10">
        <f>3/24000000*OO[[#This Row],[81 (29JUN1985 00:00:00)-Water Temperature (C)]]*OO[[#This Row],[23]]</f>
        <v>1.0135846250302499E-5</v>
      </c>
      <c r="Z217" s="10">
        <f>3/24000000*OO[[#This Row],[82 (29JUN1985 03:00:00)-Water Temperature (C)]]*OO[[#This Row],[24]]</f>
        <v>8.4770703913262504E-6</v>
      </c>
      <c r="AA217" s="10">
        <f>3/24000000*OO[[#This Row],[83 (29JUN1985 06:00:00)-Water Temperature (C)]]*OO[[#This Row],[25]]</f>
        <v>7.1439415315999986E-6</v>
      </c>
      <c r="AB217" s="10">
        <f>3/24000000*OO[[#This Row],[84 (29JUN1985 09:00:00)-Water Temperature (C)]]*OO[[#This Row],[26]]</f>
        <v>6.1563099994687491E-6</v>
      </c>
      <c r="AC217" s="10">
        <f>3/24000000*OO[[#This Row],[85 (29JUN1985 12:00:00)-Water Temperature (C)]]*OO[[#This Row],[27]]</f>
        <v>5.3273196217075001E-6</v>
      </c>
      <c r="AD217" s="10">
        <f>3/24000000*OO[[#This Row],[86 (29JUN1985 15:00:00)-Water Temperature (C)]]*OO[[#This Row],[28]]</f>
        <v>4.6218312230999997E-6</v>
      </c>
      <c r="AE217" s="10">
        <f>3/24000000*OO[[#This Row],[88 (29JUN1985 21:00:00)-Water Temperature (C)]]*OO[[#This Row],[30]]</f>
        <v>3.4621938618999998E-6</v>
      </c>
      <c r="AF217" s="10">
        <f>3/24000000*OO[[#This Row],[88 (29JUN1985 21:00:00)-Water Temperature (C)]]*OO[[#This Row],[30]]</f>
        <v>3.4621938618999998E-6</v>
      </c>
      <c r="AG217" s="10">
        <f>3/24000000*OO[[#This Row],[89 (30JUN1985 00:00:00)-Water Temperature (C)]]*OO[[#This Row],[31]]</f>
        <v>2.9979811781062497E-6</v>
      </c>
      <c r="AH217" s="10">
        <f>3/24000000*OO[[#This Row],[90 (30JUN1985 03:00:00)-Water Temperature (C)]]*OO[[#This Row],[32]]</f>
        <v>2.628317996434375E-6</v>
      </c>
      <c r="AI217" s="10">
        <f>3/24000000*OO[[#This Row],[91 (30JUN1985 06:00:00)-Water Temperature (C)]]*OO[[#This Row],[33]]</f>
        <v>2.3320798111530002E-6</v>
      </c>
      <c r="AJ217" s="10">
        <f>3/24000000*OO[[#This Row],[92 (30JUN1985 09:00:00)-Water Temperature (C)]]*OO[[#This Row],[34]]</f>
        <v>2.1095565415559999E-6</v>
      </c>
      <c r="AK217" s="10">
        <f>3/24000000*OO[[#This Row],[93 (30JUN1985 12:00:00)-Water Temperature (C)]]*OO[[#This Row],[35]]</f>
        <v>1.9336776695999996E-6</v>
      </c>
      <c r="AL217" s="10">
        <f>3/24000000*OO[[#This Row],[94 (30JUN1985 15:00:00)-Water Temperature (C)]]*OO[[#This Row],[36]]</f>
        <v>1.7797346078159999E-6</v>
      </c>
      <c r="AM217" s="10">
        <f>3/24000000*OO[[#This Row],[95 (30JUN1985 18:00:00)-Water Temperature (C)]]*OO[[#This Row],[37]]</f>
        <v>1.6380850243599997E-6</v>
      </c>
      <c r="AN217" s="10">
        <f>3/24000000*OO[[#This Row],[96 (30JUN1985 21:00:00)-Water Temperature (C)]]*OO[[#This Row],[38]]</f>
        <v>1.4960473886265002E-6</v>
      </c>
      <c r="AO217" s="10">
        <f>3/24000000*OO[[#This Row],[97 (01JUL1985 00:00:00)-Water Temperature (C)]]*OO[[#This Row],[39]]</f>
        <v>1.3679820194171247E-6</v>
      </c>
      <c r="AP217" s="10">
        <f>3/24000000*OO[[#This Row],[98 (01JUL1985 03:00:00)-Water Temperature (C)]]*OO[[#This Row],[40]]</f>
        <v>1.2625767997937499E-6</v>
      </c>
      <c r="AQ217" s="10">
        <f>3/24000000*OO[[#This Row],[99 (01JUL1985 06:00:00)-Water Temperature (C)]]*OO[[#This Row],[41]]</f>
        <v>1.1778908836955001E-6</v>
      </c>
      <c r="AR217" s="10">
        <f>3/24000000*OO[[#This Row],[100 (01JUL1985 09:00:00)-Water Temperature (C)]]*OO[[#This Row],[42]]</f>
        <v>1.11941407084775E-6</v>
      </c>
      <c r="AS217" s="10">
        <f>3/24000000*OO[[#This Row],[101 (01JUL1985 12:00:00)-Water Temperature (C)]]*OO[[#This Row],[43]]</f>
        <v>1.0657870375950001E-6</v>
      </c>
      <c r="AT217" s="10">
        <f>3/24000000*OO[[#This Row],[102 (01JUL1985 15:00:00)-Water Temperature (C)]]*OO[[#This Row],[44]]</f>
        <v>1.00344492434E-6</v>
      </c>
      <c r="AU217" s="10">
        <f>3/24000000*OO[[#This Row],[103 (01JUL1985 18:00:00)-Water Temperature (C)]]*OO[[#This Row],[45]]</f>
        <v>9.4221618260000002E-7</v>
      </c>
      <c r="AV217" s="10">
        <f>3/24000000*OO[[#This Row],[104 (01JUL1985 21:00:00)-Water Temperature (C)]]*OO[[#This Row],[46]]</f>
        <v>8.7841231584149983E-7</v>
      </c>
      <c r="AW217" s="10">
        <f>3/24000000*OO[[#This Row],[105 (02JUL1985 00:00:00)-Water Temperature (C)]]*OO[[#This Row],[47]]</f>
        <v>8.2876761818625002E-7</v>
      </c>
      <c r="AX217" s="10">
        <f>3/24000000*OO[[#This Row],[106 (02JUL1985 03:00:00)-Water Temperature (C)]]*OO[[#This Row],[48]]</f>
        <v>7.9066975403249989E-7</v>
      </c>
      <c r="AY217" s="10">
        <f>3/24000000*OO[[#This Row],[107 (02JUL1985 06:00:00)-Water Temperature (C)]]*OO[[#This Row],[49]]</f>
        <v>7.6224251322362478E-7</v>
      </c>
      <c r="AZ217" s="10">
        <f>3/24000000*OO[[#This Row],[108 (02JUL1985 09:00:00)-Water Temperature (C)]]*OO[[#This Row],[50]]</f>
        <v>7.3280807743000006E-7</v>
      </c>
      <c r="BA217" s="10">
        <f>3/24000000*OO[[#This Row],[109 (02JUL1985 12:00:00)-Water Temperature (C)]]*OO[[#This Row],[51]]</f>
        <v>7.082352971163749E-7</v>
      </c>
      <c r="BB217" s="10">
        <f>3/24000000*OO[[#This Row],[110 (02JUL1985 15:00:00)-Water Temperature (C)]]*OO[[#This Row],[52]]</f>
        <v>6.8658042743287498E-7</v>
      </c>
      <c r="BC217" s="10">
        <f>3/24000000*OO[[#This Row],[111 (02JUL1985 18:00:00)-Water Temperature (C)]]*OO[[#This Row],[53]]</f>
        <v>6.6278458081800005E-7</v>
      </c>
      <c r="BD217" s="10">
        <f>3/24000000*OO[[#This Row],[112 (02JUL1985 21:00:00)-Water Temperature (C)]]*OO[[#This Row],[54]]</f>
        <v>6.3485920038799992E-7</v>
      </c>
      <c r="BE217" s="10">
        <f>3/24000000*OO[[#This Row],[113 (03JUL1985 00:00:00)-Water Temperature (C)]]*OO[[#This Row],[55]]</f>
        <v>6.0464966584087508E-7</v>
      </c>
      <c r="BF217" s="10">
        <f>3/24000000*OO[[#This Row],[114 (03JUL1985 03:00:00)-Water Temperature (C)]]*OO[[#This Row],[56]]</f>
        <v>5.823361395585E-7</v>
      </c>
      <c r="BG217" s="10">
        <f>3/24000000*OO[[#This Row],[115 (03JUL1985 06:00:00)-Water Temperature (C)]]*OO[[#This Row],[57]]</f>
        <v>5.6088956775199993E-7</v>
      </c>
      <c r="BH217" s="10">
        <f>3/24000000*OO[[#This Row],[116 (03JUL1985 09:00:00)-Water Temperature (C)]]*OO[[#This Row],[58]]</f>
        <v>5.4648647524899999E-7</v>
      </c>
      <c r="BI217" s="10">
        <f>3/24000000*OO[[#This Row],[117 (03JUL1985 12:00:00)-Water Temperature (C)]]*OO[[#This Row],[59]]</f>
        <v>5.3552664653162497E-7</v>
      </c>
      <c r="BJ217" s="10">
        <f>3/24000000*OO[[#This Row],[118 (03JUL1985 15:00:00)-Water Temperature (C)]]*OO[[#This Row],[60]]</f>
        <v>5.2205959913400001E-7</v>
      </c>
      <c r="BK217" s="10">
        <f>3/24000000*OO[[#This Row],[119 (03JUL1985 18:00:00)-Water Temperature (C)]]*OO[[#This Row],[61]]</f>
        <v>5.0706862532562486E-7</v>
      </c>
      <c r="BL217" s="10">
        <f>3/24000000*OO[[#This Row],[120 (03JUL1985 21:00:00)-Water Temperature (C)]]*OO[[#This Row],[62]]</f>
        <v>4.87168820679375E-7</v>
      </c>
      <c r="BM217" s="10">
        <f>3/24000000*OO[[#This Row],[121 (04JUL1985 00:00:00)-Water Temperature (C)]]*OO[[#This Row],[63]]</f>
        <v>4.6742630954749997E-7</v>
      </c>
      <c r="BN217" s="10">
        <f>3/24000000*OO[[#This Row],[122 (04JUL1985 03:00:00)-Water Temperature (C)]]*OO[[#This Row],[64]]</f>
        <v>4.5134376503424995E-7</v>
      </c>
      <c r="BO217" s="10">
        <f>3/24000000*OO[[#This Row],[123 (04JUL1985 06:00:00)-Water Temperature (C)]]*OO[[#This Row],[65]]</f>
        <v>4.37263528040625E-7</v>
      </c>
      <c r="BP217" s="10">
        <f>3/24000000*OO[[#This Row],[124 (04JUL1985 09:00:00)-Water Temperature (C)]]*OO[[#This Row],[66]]</f>
        <v>4.3185359229349999E-7</v>
      </c>
      <c r="BQ217" s="10">
        <f>3/24000000*OO[[#This Row],[125 (04JUL1985 12:00:00)-Water Temperature (C)]]*OO[[#This Row],[67]]</f>
        <v>4.2689750035499995E-7</v>
      </c>
      <c r="BR217" s="10">
        <f>3/24000000*OO[[#This Row],[126 (04JUL1985 15:00:00)-Water Temperature (C)]]*OO[[#This Row],[68]]</f>
        <v>4.1925500215025002E-7</v>
      </c>
      <c r="BS217" s="10">
        <f>3/24000000*OO[[#This Row],[127 (04JUL1985 18:00:00)-Water Temperature (C)]]*OO[[#This Row],[69]]</f>
        <v>4.0687294424149997E-7</v>
      </c>
      <c r="BT217" s="10">
        <f>3/24000000*OO[[#This Row],[128 (04JUL1985 21:00:00)-Water Temperature (C)]]*OO[[#This Row],[70]]</f>
        <v>3.9142889724649996E-7</v>
      </c>
      <c r="BU217" s="10">
        <f>3/24000000*OO[[#This Row],[129 (05JUL1985 00:00:00)-Water Temperature (C)]]*OO[[#This Row],[71]]</f>
        <v>3.7403801858249999E-7</v>
      </c>
      <c r="BV217" s="10">
        <f>3/24000000*OO[[#This Row],[130 (05JUL1985 03:00:00)-Water Temperature (C)]]*OO[[#This Row],[72]]</f>
        <v>3.6095412905549999E-7</v>
      </c>
      <c r="BW217" s="10">
        <f>3/24000000*OO[[#This Row],[131 (05JUL1985 06:00:00)-Water Temperature (C)]]*OO[[#This Row],[73]]</f>
        <v>3.5022102674250001E-7</v>
      </c>
      <c r="BX217" s="10">
        <f>3/24000000*OO[[#This Row],[132 (05JUL1985 09:00:00)-Water Temperature (C)]]*OO[[#This Row],[74]]</f>
        <v>3.4557610986674994E-7</v>
      </c>
      <c r="BY217" s="10">
        <f>3/24000000*OO[[#This Row],[133 (05JUL1985 12:00:00)-Water Temperature (C)]]*OO[[#This Row],[75]]</f>
        <v>3.4188321994950002E-7</v>
      </c>
      <c r="BZ217" s="10">
        <f>3/24000000*OO[[#This Row],[134 (05JUL1985 15:00:00)-Water Temperature (C)]]*OO[[#This Row],[76]]</f>
        <v>3.3655777633999995E-7</v>
      </c>
      <c r="CA217" s="10">
        <f>3/24000000*OO[[#This Row],[135 (05JUL1985 18:00:00)-Water Temperature (C)]]*OO[[#This Row],[77]]</f>
        <v>3.2974909676624999E-7</v>
      </c>
      <c r="CB217" s="10">
        <f>3/24000000*OO[[#This Row],[136 (05JUL1985 21:00:00)-Water Temperature (C)]]*OO[[#This Row],[78]]</f>
        <v>3.1944811886325E-7</v>
      </c>
      <c r="CC217" s="10">
        <f>3/24000000*OO[[#This Row],[137 (06JUL1985 00:00:00)-Water Temperature (C)]]*OO[[#This Row],[79]]</f>
        <v>3.0807096795750001E-7</v>
      </c>
      <c r="CD217" s="10">
        <f>3/24000000*OO[[#This Row],[138 (06JUL1985 03:00:00)-Water Temperature (C)]]*OO[[#This Row],[80]]</f>
        <v>2.9821355924337497E-7</v>
      </c>
      <c r="CE217" s="10">
        <f>3/24000000*OO[[#This Row],[139 (06JUL1985 06:00:00)-Water Temperature (C)]]*OO[[#This Row],[81]]</f>
        <v>2.8986781884962493E-7</v>
      </c>
      <c r="CF217" s="10">
        <f>3/24000000*OO[[#This Row],[140 (06JUL1985 09:00:00)-Water Temperature (C)]]*OO[[#This Row],[82]]</f>
        <v>2.8769910586477495E-7</v>
      </c>
      <c r="CG217" s="10">
        <f>3/24000000*OO[[#This Row],[141 (06JUL1985 12:00:00)-Water Temperature (C)]]*OO[[#This Row],[83]]</f>
        <v>2.8508573859734999E-7</v>
      </c>
      <c r="CH217" s="10">
        <f>3/24000000*OO[[#This Row],[142 (06JUL1985 15:00:00)-Water Temperature (C)]]*OO[[#This Row],[84]]</f>
        <v>2.8073513656439997E-7</v>
      </c>
      <c r="CI217" s="10">
        <f>3/24000000*OO[[#This Row],[143 (06JUL1985 18:00:00)-Water Temperature (C)]]*OO[[#This Row],[85]]</f>
        <v>2.7549446427472495E-7</v>
      </c>
      <c r="CJ217" s="10">
        <f>3/24000000*OO[[#This Row],[144 (06JUL1985 21:00:00)-Water Temperature (C)]]*OO[[#This Row],[86]]</f>
        <v>2.6683177155180002E-7</v>
      </c>
      <c r="CK217" s="10">
        <f>3/24000000*OO[[#This Row],[145 (07JUL1985 00:00:00)-Water Temperature (C)]]*OO[[#This Row],[87]]</f>
        <v>2.5776778052174996E-7</v>
      </c>
      <c r="CL217" s="10">
        <f>3/24000000*OO[[#This Row],[146 (07JUL1985 03:00:00)-Water Temperature (C)]]*OO[[#This Row],[88]]</f>
        <v>2.4986632468654996E-7</v>
      </c>
      <c r="CM217" s="10">
        <f>3/24000000*OO[[#This Row],[147 (07JUL1985 06:00:00)-Water Temperature (C)]]*OO[[#This Row],[89]]</f>
        <v>2.4261251049157501E-7</v>
      </c>
      <c r="CN217" s="10">
        <f>3/24000000*OO[[#This Row],[148 (07JUL1985 09:00:00)-Water Temperature (C)]]*OO[[#This Row],[90]]</f>
        <v>2.3542864372124997E-7</v>
      </c>
      <c r="CO217" s="10">
        <f>3/24000000*OO[[#This Row],[149 (07JUL1985 12:00:00)-Water Temperature (C)]]*OO[[#This Row],[91]]</f>
        <v>2.2874299233239997E-7</v>
      </c>
      <c r="CP217" s="10">
        <f>3/24000000*OO[[#This Row],[150 (07JUL1985 15:00:00)-Water Temperature (C)]]*OO[[#This Row],[92]]</f>
        <v>2.2301038319202496E-7</v>
      </c>
      <c r="CQ217" s="10">
        <f>3/24000000*OO[[#This Row],[151 (07JUL1985 18:00:00)-Water Temperature (C)]]*OO[[#This Row],[93]]</f>
        <v>2.1413834216945E-7</v>
      </c>
      <c r="CR217" s="10">
        <f>3/24000000*OO[[#This Row],[152 (07JUL1985 21:00:00)-Water Temperature (C)]]*OO[[#This Row],[94]]</f>
        <v>2.0428122969067499E-7</v>
      </c>
      <c r="CS217" s="10">
        <f>3/24000000*OO[[#This Row],[153 (08JUL1985 00:00:00)-Water Temperature (C)]]*OO[[#This Row],[95]]</f>
        <v>1.9608652920779999E-7</v>
      </c>
      <c r="CT217" s="10">
        <f>3/24000000*OO[[#This Row],[154 (08JUL1985 03:00:00)-Water Temperature (C)]]*OO[[#This Row],[96]]</f>
        <v>1.8935432467199997E-7</v>
      </c>
      <c r="CU217" s="10">
        <f>3/24000000*OO[[#This Row],[155 (08JUL1985 06:00:00)-Water Temperature (C)]]*OO[[#This Row],[97]]</f>
        <v>1.8330459976224999E-7</v>
      </c>
      <c r="CV217" s="10">
        <f>3/24000000*OO[[#This Row],[156 (08JUL1985 09:00:00)-Water Temperature (C)]]*OO[[#This Row],[98]]</f>
        <v>1.8031540033079999E-7</v>
      </c>
      <c r="CW217" s="10">
        <f>3/24000000*OO[[#This Row],[157 (08JUL1985 12:00:00)-Water Temperature (C)]]*OO[[#This Row],[99]]</f>
        <v>1.7778612671641248E-7</v>
      </c>
    </row>
    <row r="218" spans="1:101" x14ac:dyDescent="0.35">
      <c r="A218" t="s">
        <v>224</v>
      </c>
      <c r="B218">
        <v>832.49720000000002</v>
      </c>
      <c r="C218" s="10">
        <f>3/24*OO[[#This Row],[59 (26JUN1985 06:00:00)-Water Temperature (C)]]*OO[[#This Row],[1]]/SUM(OO[1])</f>
        <v>0</v>
      </c>
      <c r="D218" s="10">
        <f>3/24*OO[[#This Row],[60 (26JUN1985 09:00:00)-Water Temperature (C)]]*OO[[#This Row],[2]]/SUM(OO[2])</f>
        <v>0</v>
      </c>
      <c r="E218" s="10">
        <f>3/24*OO[[#This Row],[61 (26JUN1985 12:00:00)-Water Temperature (C)]]*OO[[#This Row],[3]]/SUM(OO[3])</f>
        <v>0</v>
      </c>
      <c r="F218" s="10">
        <f>3/24*OO[[#This Row],[62 (26JUN1985 15:00:00)-Water Temperature (C)]]*OO[[#This Row],[4]]/SUM(OO[4])</f>
        <v>0</v>
      </c>
      <c r="G218" s="10">
        <f>3/24*OO[[#This Row],[63 (26JUN1985 18:00:00)-Water Temperature (C)]]*OO[[#This Row],[5]]/SUM(OO[5])</f>
        <v>0</v>
      </c>
      <c r="H218" s="10">
        <f>3/24*OO[[#This Row],[64 (26JUN1985 21:00:00)-Water Temperature (C)]]*OO[[#This Row],[6]]/SUM(OO[6])</f>
        <v>0</v>
      </c>
      <c r="I218" s="10">
        <f>3/24*OO[[#This Row],[65 (27JUN1985 00:00:00)-Water Temperature (C)]]*OO[[#This Row],[7]]/SUM(OO[7])</f>
        <v>0</v>
      </c>
      <c r="J218" s="10">
        <f>3/24*OO[[#This Row],[66 (27JUN1985 03:00:00)-Water Temperature (C)]]*OO[[#This Row],[8]]/SUM(OO[8])</f>
        <v>1.7866843809741541E-42</v>
      </c>
      <c r="K218" s="10">
        <f>3/24*OO[[#This Row],[67 (27JUN1985 06:00:00)-Water Temperature (C)]]*OO[[#This Row],[9]]/SUM(OO[9])</f>
        <v>2.2061295152388886E-30</v>
      </c>
      <c r="L218" s="10">
        <f>3/24*OO[[#This Row],[68 (27JUN1985 09:00:00)-Water Temperature (C)]]*OO[[#This Row],[10]]/SUM(OO[10])</f>
        <v>9.4671181739092777E-17</v>
      </c>
      <c r="M218" s="10">
        <f>3/24*OO[[#This Row],[69 (27JUN1985 12:00:00)-Water Temperature (C)]]*OO[[#This Row],[11]]/SUM(OO[11])</f>
        <v>5.7281835351080473E-9</v>
      </c>
      <c r="N218" s="10">
        <f>3/24*OO[[#This Row],[70 (27JUN1985 15:00:00)-Water Temperature (C)]]*OO[[#This Row],[12]]/SUM(OO[12])</f>
        <v>9.3595408993928617E-6</v>
      </c>
      <c r="O218" s="10">
        <f>3/24*OO[[#This Row],[71 (27JUN1985 18:00:00)-Water Temperature (C)]]*OO[[#This Row],[13]]/SUM(OO[13])</f>
        <v>9.1047615347744507E-4</v>
      </c>
      <c r="P218" s="10">
        <f>3/24*OO[[#This Row],[72 (27JUN1985 21:00:00)-Water Temperature (C)]]*OO[[#This Row],[14]]/SUM(OO[14])</f>
        <v>1.4357515028921805E-2</v>
      </c>
      <c r="Q218" s="10">
        <f>3/24*OO[[#This Row],[73 (28JUN1985 00:00:00)-Water Temperature (C)]]*OO[[#This Row],[15]]/SUM(OO[15])</f>
        <v>5.7886600554672756E-2</v>
      </c>
      <c r="R218" s="10">
        <f>3/24*OO[[#This Row],[74 (28JUN1985 03:00:00)-Water Temperature (C)]]*OO[[#This Row],[16]]/SUM(OO[16])</f>
        <v>7.973301263129455E-2</v>
      </c>
      <c r="S218" s="10">
        <f>3/24*OO[[#This Row],[75 (28JUN1985 06:00:00)-Water Temperature (C)]]*OO[[#This Row],[17]]/SUM(OO[17])</f>
        <v>4.5724226987980211E-2</v>
      </c>
      <c r="T218" s="10">
        <f>3/24*OO[[#This Row],[76 (28JUN1985 09:00:00)-Water Temperature (C)]]*OO[[#This Row],[18]]/SUM(OO[18])</f>
        <v>1.2808664313086745E-2</v>
      </c>
      <c r="U218" s="10">
        <f>3/24*OO[[#This Row],[77 (28JUN1985 12:00:00)-Water Temperature (C)]]*OO[[#This Row],[19]]/SUM(OO[19])</f>
        <v>1.9676293232293186E-3</v>
      </c>
      <c r="V218" s="10">
        <f>3/24000000*OO[[#This Row],[78 (28JUN1985 15:00:00)-Water Temperature (C)]]*OO[[#This Row],[20]]</f>
        <v>1.9297796201985E-4</v>
      </c>
      <c r="W218" s="10">
        <f>3/24000000*OO[[#This Row],[79 (28JUN1985 18:00:00)-Water Temperature (C)]]*OO[[#This Row],[21]]</f>
        <v>2.480537676292125E-5</v>
      </c>
      <c r="X218" s="10">
        <f>3/24000000*OO[[#This Row],[80 (28JUN1985 21:00:00)-Water Temperature (C)]]*OO[[#This Row],[22]]</f>
        <v>1.2553237162037501E-5</v>
      </c>
      <c r="Y218" s="10">
        <f>3/24000000*OO[[#This Row],[81 (29JUN1985 00:00:00)-Water Temperature (C)]]*OO[[#This Row],[23]]</f>
        <v>1.01015066881025E-5</v>
      </c>
      <c r="Z218" s="10">
        <f>3/24000000*OO[[#This Row],[82 (29JUN1985 03:00:00)-Water Temperature (C)]]*OO[[#This Row],[24]]</f>
        <v>8.4425775981250006E-6</v>
      </c>
      <c r="AA218" s="10">
        <f>3/24000000*OO[[#This Row],[83 (29JUN1985 06:00:00)-Water Temperature (C)]]*OO[[#This Row],[25]]</f>
        <v>7.1127714837274996E-6</v>
      </c>
      <c r="AB218" s="10">
        <f>3/24000000*OO[[#This Row],[84 (29JUN1985 09:00:00)-Water Temperature (C)]]*OO[[#This Row],[26]]</f>
        <v>6.12830835578125E-6</v>
      </c>
      <c r="AC218" s="10">
        <f>3/24000000*OO[[#This Row],[85 (29JUN1985 12:00:00)-Water Temperature (C)]]*OO[[#This Row],[27]]</f>
        <v>5.3041296796125001E-6</v>
      </c>
      <c r="AD218" s="10">
        <f>3/24000000*OO[[#This Row],[86 (29JUN1985 15:00:00)-Water Temperature (C)]]*OO[[#This Row],[28]]</f>
        <v>4.5993429326399999E-6</v>
      </c>
      <c r="AE218" s="10">
        <f>3/24000000*OO[[#This Row],[88 (29JUN1985 21:00:00)-Water Temperature (C)]]*OO[[#This Row],[30]]</f>
        <v>3.4406540146999997E-6</v>
      </c>
      <c r="AF218" s="10">
        <f>3/24000000*OO[[#This Row],[88 (29JUN1985 21:00:00)-Water Temperature (C)]]*OO[[#This Row],[30]]</f>
        <v>3.4406540146999997E-6</v>
      </c>
      <c r="AG218" s="10">
        <f>3/24000000*OO[[#This Row],[89 (30JUN1985 00:00:00)-Water Temperature (C)]]*OO[[#This Row],[31]]</f>
        <v>2.9755543009949996E-6</v>
      </c>
      <c r="AH218" s="10">
        <f>3/24000000*OO[[#This Row],[90 (30JUN1985 03:00:00)-Water Temperature (C)]]*OO[[#This Row],[32]]</f>
        <v>2.60660953404775E-6</v>
      </c>
      <c r="AI218" s="10">
        <f>3/24000000*OO[[#This Row],[91 (30JUN1985 06:00:00)-Water Temperature (C)]]*OO[[#This Row],[33]]</f>
        <v>2.3113281574696249E-6</v>
      </c>
      <c r="AJ218" s="10">
        <f>3/24000000*OO[[#This Row],[92 (30JUN1985 09:00:00)-Water Temperature (C)]]*OO[[#This Row],[34]]</f>
        <v>2.0901274082305001E-6</v>
      </c>
      <c r="AK218" s="10">
        <f>3/24000000*OO[[#This Row],[93 (30JUN1985 12:00:00)-Water Temperature (C)]]*OO[[#This Row],[35]]</f>
        <v>1.9155002824387496E-6</v>
      </c>
      <c r="AL218" s="10">
        <f>3/24000000*OO[[#This Row],[94 (30JUN1985 15:00:00)-Water Temperature (C)]]*OO[[#This Row],[36]]</f>
        <v>1.7624380691699999E-6</v>
      </c>
      <c r="AM218" s="10">
        <f>3/24000000*OO[[#This Row],[95 (30JUN1985 18:00:00)-Water Temperature (C)]]*OO[[#This Row],[37]]</f>
        <v>1.621235715004E-6</v>
      </c>
      <c r="AN218" s="10">
        <f>3/24000000*OO[[#This Row],[96 (30JUN1985 21:00:00)-Water Temperature (C)]]*OO[[#This Row],[38]]</f>
        <v>1.479404972865E-6</v>
      </c>
      <c r="AO218" s="10">
        <f>3/24000000*OO[[#This Row],[97 (01JUL1985 00:00:00)-Water Temperature (C)]]*OO[[#This Row],[39]]</f>
        <v>1.3516563324682499E-6</v>
      </c>
      <c r="AP218" s="10">
        <f>3/24000000*OO[[#This Row],[98 (01JUL1985 03:00:00)-Water Temperature (C)]]*OO[[#This Row],[40]]</f>
        <v>1.2465763844765E-6</v>
      </c>
      <c r="AQ218" s="10">
        <f>3/24000000*OO[[#This Row],[99 (01JUL1985 06:00:00)-Water Temperature (C)]]*OO[[#This Row],[41]]</f>
        <v>1.1622500998657498E-6</v>
      </c>
      <c r="AR218" s="10">
        <f>3/24000000*OO[[#This Row],[100 (01JUL1985 09:00:00)-Water Temperature (C)]]*OO[[#This Row],[42]]</f>
        <v>1.1045218193555E-6</v>
      </c>
      <c r="AS218" s="10">
        <f>3/24000000*OO[[#This Row],[101 (01JUL1985 12:00:00)-Water Temperature (C)]]*OO[[#This Row],[43]]</f>
        <v>1.05213339297E-6</v>
      </c>
      <c r="AT218" s="10">
        <f>3/24000000*OO[[#This Row],[102 (01JUL1985 15:00:00)-Water Temperature (C)]]*OO[[#This Row],[44]]</f>
        <v>9.906950841406251E-7</v>
      </c>
      <c r="AU218" s="10">
        <f>3/24000000*OO[[#This Row],[103 (01JUL1985 18:00:00)-Water Temperature (C)]]*OO[[#This Row],[45]]</f>
        <v>9.3007630952587493E-7</v>
      </c>
      <c r="AV218" s="10">
        <f>3/24000000*OO[[#This Row],[104 (01JUL1985 21:00:00)-Water Temperature (C)]]*OO[[#This Row],[46]]</f>
        <v>8.666962918757499E-7</v>
      </c>
      <c r="AW218" s="10">
        <f>3/24000000*OO[[#This Row],[105 (02JUL1985 00:00:00)-Water Temperature (C)]]*OO[[#This Row],[47]]</f>
        <v>8.170375430312499E-7</v>
      </c>
      <c r="AX218" s="10">
        <f>3/24000000*OO[[#This Row],[106 (02JUL1985 03:00:00)-Water Temperature (C)]]*OO[[#This Row],[48]]</f>
        <v>7.7875816785275004E-7</v>
      </c>
      <c r="AY218" s="10">
        <f>3/24000000*OO[[#This Row],[107 (02JUL1985 06:00:00)-Water Temperature (C)]]*OO[[#This Row],[49]]</f>
        <v>7.5031014525462498E-7</v>
      </c>
      <c r="AZ218" s="10">
        <f>3/24000000*OO[[#This Row],[108 (02JUL1985 09:00:00)-Water Temperature (C)]]*OO[[#This Row],[50]]</f>
        <v>7.2167012911499994E-7</v>
      </c>
      <c r="BA218" s="10">
        <f>3/24000000*OO[[#This Row],[109 (02JUL1985 12:00:00)-Water Temperature (C)]]*OO[[#This Row],[51]]</f>
        <v>6.97745450958E-7</v>
      </c>
      <c r="BB218" s="10">
        <f>3/24000000*OO[[#This Row],[110 (02JUL1985 15:00:00)-Water Temperature (C)]]*OO[[#This Row],[52]]</f>
        <v>6.7683526567125005E-7</v>
      </c>
      <c r="BC218" s="10">
        <f>3/24000000*OO[[#This Row],[111 (02JUL1985 18:00:00)-Water Temperature (C)]]*OO[[#This Row],[53]]</f>
        <v>6.5333211965149994E-7</v>
      </c>
      <c r="BD218" s="10">
        <f>3/24000000*OO[[#This Row],[112 (02JUL1985 21:00:00)-Water Temperature (C)]]*OO[[#This Row],[54]]</f>
        <v>6.2549520260400008E-7</v>
      </c>
      <c r="BE218" s="10">
        <f>3/24000000*OO[[#This Row],[113 (03JUL1985 00:00:00)-Water Temperature (C)]]*OO[[#This Row],[55]]</f>
        <v>5.9511033749999999E-7</v>
      </c>
      <c r="BF218" s="10">
        <f>3/24000000*OO[[#This Row],[114 (03JUL1985 03:00:00)-Water Temperature (C)]]*OO[[#This Row],[56]]</f>
        <v>5.7301394531550001E-7</v>
      </c>
      <c r="BG218" s="10">
        <f>3/24000000*OO[[#This Row],[115 (03JUL1985 06:00:00)-Water Temperature (C)]]*OO[[#This Row],[57]]</f>
        <v>5.5190615385749999E-7</v>
      </c>
      <c r="BH218" s="10">
        <f>3/24000000*OO[[#This Row],[116 (03JUL1985 09:00:00)-Water Temperature (C)]]*OO[[#This Row],[58]]</f>
        <v>5.37787309626E-7</v>
      </c>
      <c r="BI218" s="10">
        <f>3/24000000*OO[[#This Row],[117 (03JUL1985 12:00:00)-Water Temperature (C)]]*OO[[#This Row],[59]]</f>
        <v>5.2728419844624997E-7</v>
      </c>
      <c r="BJ218" s="10">
        <f>3/24000000*OO[[#This Row],[118 (03JUL1985 15:00:00)-Water Temperature (C)]]*OO[[#This Row],[60]]</f>
        <v>5.1404527459774997E-7</v>
      </c>
      <c r="BK218" s="10">
        <f>3/24000000*OO[[#This Row],[119 (03JUL1985 18:00:00)-Water Temperature (C)]]*OO[[#This Row],[61]]</f>
        <v>4.9932488056324998E-7</v>
      </c>
      <c r="BL218" s="10">
        <f>3/24000000*OO[[#This Row],[120 (03JUL1985 21:00:00)-Water Temperature (C)]]*OO[[#This Row],[62]]</f>
        <v>4.7966656492575003E-7</v>
      </c>
      <c r="BM218" s="10">
        <f>3/24000000*OO[[#This Row],[121 (04JUL1985 00:00:00)-Water Temperature (C)]]*OO[[#This Row],[63]]</f>
        <v>4.6001507782924996E-7</v>
      </c>
      <c r="BN218" s="10">
        <f>3/24000000*OO[[#This Row],[122 (04JUL1985 03:00:00)-Water Temperature (C)]]*OO[[#This Row],[64]]</f>
        <v>4.44102767504E-7</v>
      </c>
      <c r="BO218" s="10">
        <f>3/24000000*OO[[#This Row],[123 (04JUL1985 06:00:00)-Water Temperature (C)]]*OO[[#This Row],[65]]</f>
        <v>4.3024665896774994E-7</v>
      </c>
      <c r="BP218" s="10">
        <f>3/24000000*OO[[#This Row],[124 (04JUL1985 09:00:00)-Water Temperature (C)]]*OO[[#This Row],[66]]</f>
        <v>4.2476544774299995E-7</v>
      </c>
      <c r="BQ218" s="10">
        <f>3/24000000*OO[[#This Row],[125 (04JUL1985 12:00:00)-Water Temperature (C)]]*OO[[#This Row],[67]]</f>
        <v>4.2011626664349997E-7</v>
      </c>
      <c r="BR218" s="10">
        <f>3/24000000*OO[[#This Row],[126 (04JUL1985 15:00:00)-Water Temperature (C)]]*OO[[#This Row],[68]]</f>
        <v>4.126376938645E-7</v>
      </c>
      <c r="BS218" s="10">
        <f>3/24000000*OO[[#This Row],[127 (04JUL1985 18:00:00)-Water Temperature (C)]]*OO[[#This Row],[69]]</f>
        <v>4.0062185828749999E-7</v>
      </c>
      <c r="BT218" s="10">
        <f>3/24000000*OO[[#This Row],[128 (04JUL1985 21:00:00)-Water Temperature (C)]]*OO[[#This Row],[70]]</f>
        <v>3.8542097413199998E-7</v>
      </c>
      <c r="BU218" s="10">
        <f>3/24000000*OO[[#This Row],[129 (05JUL1985 00:00:00)-Water Temperature (C)]]*OO[[#This Row],[71]]</f>
        <v>3.6813214183387502E-7</v>
      </c>
      <c r="BV218" s="10">
        <f>3/24000000*OO[[#This Row],[130 (05JUL1985 03:00:00)-Water Temperature (C)]]*OO[[#This Row],[72]]</f>
        <v>3.5503549123699996E-7</v>
      </c>
      <c r="BW218" s="10">
        <f>3/24000000*OO[[#This Row],[131 (05JUL1985 06:00:00)-Water Temperature (C)]]*OO[[#This Row],[73]]</f>
        <v>3.4446800116199999E-7</v>
      </c>
      <c r="BX218" s="10">
        <f>3/24000000*OO[[#This Row],[132 (05JUL1985 09:00:00)-Water Temperature (C)]]*OO[[#This Row],[74]]</f>
        <v>3.3980056636324997E-7</v>
      </c>
      <c r="BY218" s="10">
        <f>3/24000000*OO[[#This Row],[133 (05JUL1985 12:00:00)-Water Temperature (C)]]*OO[[#This Row],[75]]</f>
        <v>3.3638141128812496E-7</v>
      </c>
      <c r="BZ218" s="10">
        <f>3/24000000*OO[[#This Row],[134 (05JUL1985 15:00:00)-Water Temperature (C)]]*OO[[#This Row],[76]]</f>
        <v>3.3122452999999999E-7</v>
      </c>
      <c r="CA218" s="10">
        <f>3/24000000*OO[[#This Row],[135 (05JUL1985 18:00:00)-Water Temperature (C)]]*OO[[#This Row],[77]]</f>
        <v>3.2452810942799996E-7</v>
      </c>
      <c r="CB218" s="10">
        <f>3/24000000*OO[[#This Row],[136 (05JUL1985 21:00:00)-Water Temperature (C)]]*OO[[#This Row],[78]]</f>
        <v>3.1426107193599997E-7</v>
      </c>
      <c r="CC218" s="10">
        <f>3/24000000*OO[[#This Row],[137 (06JUL1985 00:00:00)-Water Temperature (C)]]*OO[[#This Row],[79]]</f>
        <v>3.0293501927199998E-7</v>
      </c>
      <c r="CD218" s="10">
        <f>3/24000000*OO[[#This Row],[138 (06JUL1985 03:00:00)-Water Temperature (C)]]*OO[[#This Row],[80]]</f>
        <v>2.9320715897654998E-7</v>
      </c>
      <c r="CE218" s="10">
        <f>3/24000000*OO[[#This Row],[139 (06JUL1985 06:00:00)-Water Temperature (C)]]*OO[[#This Row],[81]]</f>
        <v>2.8501195732650001E-7</v>
      </c>
      <c r="CF218" s="10">
        <f>3/24000000*OO[[#This Row],[140 (06JUL1985 09:00:00)-Water Temperature (C)]]*OO[[#This Row],[82]]</f>
        <v>2.828984243799375E-7</v>
      </c>
      <c r="CG218" s="10">
        <f>3/24000000*OO[[#This Row],[141 (06JUL1985 12:00:00)-Water Temperature (C)]]*OO[[#This Row],[83]]</f>
        <v>2.8051250838239997E-7</v>
      </c>
      <c r="CH218" s="10">
        <f>3/24000000*OO[[#This Row],[142 (06JUL1985 15:00:00)-Water Temperature (C)]]*OO[[#This Row],[84]]</f>
        <v>2.7626858005807497E-7</v>
      </c>
      <c r="CI218" s="10">
        <f>3/24000000*OO[[#This Row],[143 (06JUL1985 18:00:00)-Water Temperature (C)]]*OO[[#This Row],[85]]</f>
        <v>2.7111520822357497E-7</v>
      </c>
      <c r="CJ218" s="10">
        <f>3/24000000*OO[[#This Row],[144 (06JUL1985 21:00:00)-Water Temperature (C)]]*OO[[#This Row],[86]]</f>
        <v>2.6253163651747494E-7</v>
      </c>
      <c r="CK218" s="10">
        <f>3/24000000*OO[[#This Row],[145 (07JUL1985 00:00:00)-Water Temperature (C)]]*OO[[#This Row],[87]]</f>
        <v>2.53428465549025E-7</v>
      </c>
      <c r="CL218" s="10">
        <f>3/24000000*OO[[#This Row],[146 (07JUL1985 03:00:00)-Water Temperature (C)]]*OO[[#This Row],[88]]</f>
        <v>2.4560434258794998E-7</v>
      </c>
      <c r="CM218" s="10">
        <f>3/24000000*OO[[#This Row],[147 (07JUL1985 06:00:00)-Water Temperature (C)]]*OO[[#This Row],[89]]</f>
        <v>2.3850596191312502E-7</v>
      </c>
      <c r="CN218" s="10">
        <f>3/24000000*OO[[#This Row],[148 (07JUL1985 09:00:00)-Water Temperature (C)]]*OO[[#This Row],[90]]</f>
        <v>2.3152309375043752E-7</v>
      </c>
      <c r="CO218" s="10">
        <f>3/24000000*OO[[#This Row],[149 (07JUL1985 12:00:00)-Water Temperature (C)]]*OO[[#This Row],[91]]</f>
        <v>2.2510051930222498E-7</v>
      </c>
      <c r="CP218" s="10">
        <f>3/24000000*OO[[#This Row],[150 (07JUL1985 15:00:00)-Water Temperature (C)]]*OO[[#This Row],[92]]</f>
        <v>2.1955964895393751E-7</v>
      </c>
      <c r="CQ218" s="10">
        <f>3/24000000*OO[[#This Row],[151 (07JUL1985 18:00:00)-Water Temperature (C)]]*OO[[#This Row],[93]]</f>
        <v>2.108649840903125E-7</v>
      </c>
      <c r="CR218" s="10">
        <f>3/24000000*OO[[#This Row],[152 (07JUL1985 21:00:00)-Water Temperature (C)]]*OO[[#This Row],[94]]</f>
        <v>2.0107678483499998E-7</v>
      </c>
      <c r="CS218" s="10">
        <f>3/24000000*OO[[#This Row],[153 (08JUL1985 00:00:00)-Water Temperature (C)]]*OO[[#This Row],[95]]</f>
        <v>1.9286162345193748E-7</v>
      </c>
      <c r="CT218" s="10">
        <f>3/24000000*OO[[#This Row],[154 (08JUL1985 03:00:00)-Water Temperature (C)]]*OO[[#This Row],[96]]</f>
        <v>1.8616115301374996E-7</v>
      </c>
      <c r="CU218" s="10">
        <f>3/24000000*OO[[#This Row],[155 (08JUL1985 06:00:00)-Water Temperature (C)]]*OO[[#This Row],[97]]</f>
        <v>1.8020766310215002E-7</v>
      </c>
      <c r="CV218" s="10">
        <f>3/24000000*OO[[#This Row],[156 (08JUL1985 09:00:00)-Water Temperature (C)]]*OO[[#This Row],[98]]</f>
        <v>1.7725303771841251E-7</v>
      </c>
      <c r="CW218" s="10">
        <f>3/24000000*OO[[#This Row],[157 (08JUL1985 12:00:00)-Water Temperature (C)]]*OO[[#This Row],[99]]</f>
        <v>1.7492271192539998E-7</v>
      </c>
    </row>
    <row r="219" spans="1:101" x14ac:dyDescent="0.35">
      <c r="A219" t="s">
        <v>225</v>
      </c>
      <c r="B219">
        <v>824.48710000000005</v>
      </c>
      <c r="C219" s="10">
        <f>3/24*OO[[#This Row],[59 (26JUN1985 06:00:00)-Water Temperature (C)]]*OO[[#This Row],[1]]/SUM(OO[1])</f>
        <v>0</v>
      </c>
      <c r="D219" s="10">
        <f>3/24*OO[[#This Row],[60 (26JUN1985 09:00:00)-Water Temperature (C)]]*OO[[#This Row],[2]]/SUM(OO[2])</f>
        <v>0</v>
      </c>
      <c r="E219" s="10">
        <f>3/24*OO[[#This Row],[61 (26JUN1985 12:00:00)-Water Temperature (C)]]*OO[[#This Row],[3]]/SUM(OO[3])</f>
        <v>0</v>
      </c>
      <c r="F219" s="10">
        <f>3/24*OO[[#This Row],[62 (26JUN1985 15:00:00)-Water Temperature (C)]]*OO[[#This Row],[4]]/SUM(OO[4])</f>
        <v>0</v>
      </c>
      <c r="G219" s="10">
        <f>3/24*OO[[#This Row],[63 (26JUN1985 18:00:00)-Water Temperature (C)]]*OO[[#This Row],[5]]/SUM(OO[5])</f>
        <v>0</v>
      </c>
      <c r="H219" s="10">
        <f>3/24*OO[[#This Row],[64 (26JUN1985 21:00:00)-Water Temperature (C)]]*OO[[#This Row],[6]]/SUM(OO[6])</f>
        <v>0</v>
      </c>
      <c r="I219" s="10">
        <f>3/24*OO[[#This Row],[65 (27JUN1985 00:00:00)-Water Temperature (C)]]*OO[[#This Row],[7]]/SUM(OO[7])</f>
        <v>0</v>
      </c>
      <c r="J219" s="10">
        <f>3/24*OO[[#This Row],[66 (27JUN1985 03:00:00)-Water Temperature (C)]]*OO[[#This Row],[8]]/SUM(OO[8])</f>
        <v>2.6336088950646626E-43</v>
      </c>
      <c r="K219" s="10">
        <f>3/24*OO[[#This Row],[67 (27JUN1985 06:00:00)-Water Temperature (C)]]*OO[[#This Row],[9]]/SUM(OO[9])</f>
        <v>3.763987675654202E-31</v>
      </c>
      <c r="L219" s="10">
        <f>3/24*OO[[#This Row],[68 (27JUN1985 09:00:00)-Water Temperature (C)]]*OO[[#This Row],[10]]/SUM(OO[10])</f>
        <v>2.6138851207064006E-17</v>
      </c>
      <c r="M219" s="10">
        <f>3/24*OO[[#This Row],[69 (27JUN1985 12:00:00)-Water Temperature (C)]]*OO[[#This Row],[11]]/SUM(OO[11])</f>
        <v>2.7996185409638338E-9</v>
      </c>
      <c r="N219" s="10">
        <f>3/24*OO[[#This Row],[70 (27JUN1985 15:00:00)-Water Temperature (C)]]*OO[[#This Row],[12]]/SUM(OO[12])</f>
        <v>5.7743110590887982E-6</v>
      </c>
      <c r="O219" s="10">
        <f>3/24*OO[[#This Row],[71 (27JUN1985 18:00:00)-Water Temperature (C)]]*OO[[#This Row],[13]]/SUM(OO[13])</f>
        <v>6.4000366691828947E-4</v>
      </c>
      <c r="P219" s="10">
        <f>3/24*OO[[#This Row],[72 (27JUN1985 21:00:00)-Water Temperature (C)]]*OO[[#This Row],[14]]/SUM(OO[14])</f>
        <v>1.1122928343777247E-2</v>
      </c>
      <c r="Q219" s="10">
        <f>3/24*OO[[#This Row],[73 (28JUN1985 00:00:00)-Water Temperature (C)]]*OO[[#This Row],[15]]/SUM(OO[15])</f>
        <v>4.8509787511403439E-2</v>
      </c>
      <c r="R219" s="10">
        <f>3/24*OO[[#This Row],[74 (28JUN1985 03:00:00)-Water Temperature (C)]]*OO[[#This Row],[16]]/SUM(OO[16])</f>
        <v>7.131562942265357E-2</v>
      </c>
      <c r="S219" s="10">
        <f>3/24*OO[[#This Row],[75 (28JUN1985 06:00:00)-Water Temperature (C)]]*OO[[#This Row],[17]]/SUM(OO[17])</f>
        <v>4.3249596836488234E-2</v>
      </c>
      <c r="T219" s="10">
        <f>3/24*OO[[#This Row],[76 (28JUN1985 09:00:00)-Water Temperature (C)]]*OO[[#This Row],[18]]/SUM(OO[18])</f>
        <v>1.2707767107212876E-2</v>
      </c>
      <c r="U219" s="10">
        <f>3/24*OO[[#This Row],[77 (28JUN1985 12:00:00)-Water Temperature (C)]]*OO[[#This Row],[19]]/SUM(OO[19])</f>
        <v>2.0326052931970563E-3</v>
      </c>
      <c r="V219" s="10">
        <f>3/24000000*OO[[#This Row],[78 (28JUN1985 15:00:00)-Water Temperature (C)]]*OO[[#This Row],[20]]</f>
        <v>2.0391500201279999E-4</v>
      </c>
      <c r="W219" s="10">
        <f>3/24000000*OO[[#This Row],[79 (28JUN1985 18:00:00)-Water Temperature (C)]]*OO[[#This Row],[21]]</f>
        <v>2.4427226536267499E-5</v>
      </c>
      <c r="X219" s="10">
        <f>3/24000000*OO[[#This Row],[80 (28JUN1985 21:00:00)-Water Temperature (C)]]*OO[[#This Row],[22]]</f>
        <v>1.1392622827121249E-5</v>
      </c>
      <c r="Y219" s="10">
        <f>3/24000000*OO[[#This Row],[81 (29JUN1985 00:00:00)-Water Temperature (C)]]*OO[[#This Row],[23]]</f>
        <v>9.0893669576549996E-6</v>
      </c>
      <c r="Z219" s="10">
        <f>3/24000000*OO[[#This Row],[82 (29JUN1985 03:00:00)-Water Temperature (C)]]*OO[[#This Row],[24]]</f>
        <v>7.5918307905699989E-6</v>
      </c>
      <c r="AA219" s="10">
        <f>3/24000000*OO[[#This Row],[83 (29JUN1985 06:00:00)-Water Temperature (C)]]*OO[[#This Row],[25]]</f>
        <v>6.3949291285812494E-6</v>
      </c>
      <c r="AB219" s="10">
        <f>3/24000000*OO[[#This Row],[84 (29JUN1985 09:00:00)-Water Temperature (C)]]*OO[[#This Row],[26]]</f>
        <v>5.5095851147624996E-6</v>
      </c>
      <c r="AC219" s="10">
        <f>3/24000000*OO[[#This Row],[85 (29JUN1985 12:00:00)-Water Temperature (C)]]*OO[[#This Row],[27]]</f>
        <v>4.7697715927875E-6</v>
      </c>
      <c r="AD219" s="10">
        <f>3/24000000*OO[[#This Row],[86 (29JUN1985 15:00:00)-Water Temperature (C)]]*OO[[#This Row],[28]]</f>
        <v>4.1341801679687498E-6</v>
      </c>
      <c r="AE219" s="10">
        <f>3/24000000*OO[[#This Row],[88 (29JUN1985 21:00:00)-Water Temperature (C)]]*OO[[#This Row],[30]]</f>
        <v>3.0885719878687497E-6</v>
      </c>
      <c r="AF219" s="10">
        <f>3/24000000*OO[[#This Row],[88 (29JUN1985 21:00:00)-Water Temperature (C)]]*OO[[#This Row],[30]]</f>
        <v>3.0885719878687497E-6</v>
      </c>
      <c r="AG219" s="10">
        <f>3/24000000*OO[[#This Row],[89 (30JUN1985 00:00:00)-Water Temperature (C)]]*OO[[#This Row],[31]]</f>
        <v>2.6682261516074999E-6</v>
      </c>
      <c r="AH219" s="10">
        <f>3/24000000*OO[[#This Row],[90 (30JUN1985 03:00:00)-Water Temperature (C)]]*OO[[#This Row],[32]]</f>
        <v>2.3359343033575004E-6</v>
      </c>
      <c r="AI219" s="10">
        <f>3/24000000*OO[[#This Row],[91 (30JUN1985 06:00:00)-Water Temperature (C)]]*OO[[#This Row],[33]]</f>
        <v>2.0702915574673747E-6</v>
      </c>
      <c r="AJ219" s="10">
        <f>3/24000000*OO[[#This Row],[92 (30JUN1985 09:00:00)-Water Temperature (C)]]*OO[[#This Row],[34]]</f>
        <v>1.8719774316320001E-6</v>
      </c>
      <c r="AK219" s="10">
        <f>3/24000000*OO[[#This Row],[93 (30JUN1985 12:00:00)-Water Temperature (C)]]*OO[[#This Row],[35]]</f>
        <v>1.7153957769608749E-6</v>
      </c>
      <c r="AL219" s="10">
        <f>3/24000000*OO[[#This Row],[94 (30JUN1985 15:00:00)-Water Temperature (C)]]*OO[[#This Row],[36]]</f>
        <v>1.5779413049954999E-6</v>
      </c>
      <c r="AM219" s="10">
        <f>3/24000000*OO[[#This Row],[95 (30JUN1985 18:00:00)-Water Temperature (C)]]*OO[[#This Row],[37]]</f>
        <v>1.4507327623119999E-6</v>
      </c>
      <c r="AN219" s="10">
        <f>3/24000000*OO[[#This Row],[96 (30JUN1985 21:00:00)-Water Temperature (C)]]*OO[[#This Row],[38]]</f>
        <v>1.3227443013837499E-6</v>
      </c>
      <c r="AO219" s="10">
        <f>3/24000000*OO[[#This Row],[97 (01JUL1985 00:00:00)-Water Temperature (C)]]*OO[[#This Row],[39]]</f>
        <v>1.2076938788596249E-6</v>
      </c>
      <c r="AP219" s="10">
        <f>3/24000000*OO[[#This Row],[98 (01JUL1985 03:00:00)-Water Temperature (C)]]*OO[[#This Row],[40]]</f>
        <v>1.1131478898946249E-6</v>
      </c>
      <c r="AQ219" s="10">
        <f>3/24000000*OO[[#This Row],[99 (01JUL1985 06:00:00)-Water Temperature (C)]]*OO[[#This Row],[41]]</f>
        <v>1.03732816379575E-6</v>
      </c>
      <c r="AR219" s="10">
        <f>3/24000000*OO[[#This Row],[100 (01JUL1985 09:00:00)-Water Temperature (C)]]*OO[[#This Row],[42]]</f>
        <v>9.8594065994874991E-7</v>
      </c>
      <c r="AS219" s="10">
        <f>3/24000000*OO[[#This Row],[101 (01JUL1985 12:00:00)-Water Temperature (C)]]*OO[[#This Row],[43]]</f>
        <v>9.3955370696750005E-7</v>
      </c>
      <c r="AT219" s="10">
        <f>3/24000000*OO[[#This Row],[102 (01JUL1985 15:00:00)-Water Temperature (C)]]*OO[[#This Row],[44]]</f>
        <v>8.8480116643750001E-7</v>
      </c>
      <c r="AU219" s="10">
        <f>3/24000000*OO[[#This Row],[103 (01JUL1985 18:00:00)-Water Temperature (C)]]*OO[[#This Row],[45]]</f>
        <v>8.3045888644125003E-7</v>
      </c>
      <c r="AV219" s="10">
        <f>3/24000000*OO[[#This Row],[104 (01JUL1985 21:00:00)-Water Temperature (C)]]*OO[[#This Row],[46]]</f>
        <v>7.7360358643324981E-7</v>
      </c>
      <c r="AW219" s="10">
        <f>3/24000000*OO[[#This Row],[105 (02JUL1985 00:00:00)-Water Temperature (C)]]*OO[[#This Row],[47]]</f>
        <v>7.2877733049499985E-7</v>
      </c>
      <c r="AX219" s="10">
        <f>3/24000000*OO[[#This Row],[106 (02JUL1985 03:00:00)-Water Temperature (C)]]*OO[[#This Row],[48]]</f>
        <v>6.9411961749299992E-7</v>
      </c>
      <c r="AY219" s="10">
        <f>3/24000000*OO[[#This Row],[107 (02JUL1985 06:00:00)-Water Temperature (C)]]*OO[[#This Row],[49]]</f>
        <v>6.6839826362137488E-7</v>
      </c>
      <c r="AZ219" s="10">
        <f>3/24000000*OO[[#This Row],[108 (02JUL1985 09:00:00)-Water Temperature (C)]]*OO[[#This Row],[50]]</f>
        <v>6.4312528469375001E-7</v>
      </c>
      <c r="BA219" s="10">
        <f>3/24000000*OO[[#This Row],[109 (02JUL1985 12:00:00)-Water Temperature (C)]]*OO[[#This Row],[51]]</f>
        <v>6.2208071202937506E-7</v>
      </c>
      <c r="BB219" s="10">
        <f>3/24000000*OO[[#This Row],[110 (02JUL1985 15:00:00)-Water Temperature (C)]]*OO[[#This Row],[52]]</f>
        <v>6.0377671803774991E-7</v>
      </c>
      <c r="BC219" s="10">
        <f>3/24000000*OO[[#This Row],[111 (02JUL1985 18:00:00)-Water Temperature (C)]]*OO[[#This Row],[53]]</f>
        <v>5.8280950780787506E-7</v>
      </c>
      <c r="BD219" s="10">
        <f>3/24000000*OO[[#This Row],[112 (02JUL1985 21:00:00)-Water Temperature (C)]]*OO[[#This Row],[54]]</f>
        <v>5.5762827780825E-7</v>
      </c>
      <c r="BE219" s="10">
        <f>3/24000000*OO[[#This Row],[113 (03JUL1985 00:00:00)-Water Temperature (C)]]*OO[[#This Row],[55]]</f>
        <v>5.3011256143500007E-7</v>
      </c>
      <c r="BF219" s="10">
        <f>3/24000000*OO[[#This Row],[114 (03JUL1985 03:00:00)-Water Temperature (C)]]*OO[[#This Row],[56]]</f>
        <v>5.1028564460962499E-7</v>
      </c>
      <c r="BG219" s="10">
        <f>3/24000000*OO[[#This Row],[115 (03JUL1985 06:00:00)-Water Temperature (C)]]*OO[[#This Row],[57]]</f>
        <v>4.9150788270300006E-7</v>
      </c>
      <c r="BH219" s="10">
        <f>3/24000000*OO[[#This Row],[116 (03JUL1985 09:00:00)-Water Temperature (C)]]*OO[[#This Row],[58]]</f>
        <v>4.7904132425999991E-7</v>
      </c>
      <c r="BI219" s="10">
        <f>3/24000000*OO[[#This Row],[117 (03JUL1985 12:00:00)-Water Temperature (C)]]*OO[[#This Row],[59]]</f>
        <v>4.6989298932750007E-7</v>
      </c>
      <c r="BJ219" s="10">
        <f>3/24000000*OO[[#This Row],[118 (03JUL1985 15:00:00)-Water Temperature (C)]]*OO[[#This Row],[60]]</f>
        <v>4.5811093838399998E-7</v>
      </c>
      <c r="BK219" s="10">
        <f>3/24000000*OO[[#This Row],[119 (03JUL1985 18:00:00)-Water Temperature (C)]]*OO[[#This Row],[61]]</f>
        <v>4.4502782883300001E-7</v>
      </c>
      <c r="BL219" s="10">
        <f>3/24000000*OO[[#This Row],[120 (03JUL1985 21:00:00)-Water Temperature (C)]]*OO[[#This Row],[62]]</f>
        <v>4.2739872570237492E-7</v>
      </c>
      <c r="BM219" s="10">
        <f>3/24000000*OO[[#This Row],[121 (04JUL1985 00:00:00)-Water Temperature (C)]]*OO[[#This Row],[63]]</f>
        <v>4.0974911592187492E-7</v>
      </c>
      <c r="BN219" s="10">
        <f>3/24000000*OO[[#This Row],[122 (04JUL1985 03:00:00)-Water Temperature (C)]]*OO[[#This Row],[64]]</f>
        <v>3.9550511327762493E-7</v>
      </c>
      <c r="BO219" s="10">
        <f>3/24000000*OO[[#This Row],[123 (04JUL1985 06:00:00)-Water Temperature (C)]]*OO[[#This Row],[65]]</f>
        <v>3.8320004867249991E-7</v>
      </c>
      <c r="BP219" s="10">
        <f>3/24000000*OO[[#This Row],[124 (04JUL1985 09:00:00)-Water Temperature (C)]]*OO[[#This Row],[66]]</f>
        <v>3.7823422168499997E-7</v>
      </c>
      <c r="BQ219" s="10">
        <f>3/24000000*OO[[#This Row],[125 (04JUL1985 12:00:00)-Water Temperature (C)]]*OO[[#This Row],[67]]</f>
        <v>3.7426238730187502E-7</v>
      </c>
      <c r="BR219" s="10">
        <f>3/24000000*OO[[#This Row],[126 (04JUL1985 15:00:00)-Water Temperature (C)]]*OO[[#This Row],[68]]</f>
        <v>3.6762198463649995E-7</v>
      </c>
      <c r="BS219" s="10">
        <f>3/24000000*OO[[#This Row],[127 (04JUL1985 18:00:00)-Water Temperature (C)]]*OO[[#This Row],[69]]</f>
        <v>3.5703191876624997E-7</v>
      </c>
      <c r="BT219" s="10">
        <f>3/24000000*OO[[#This Row],[128 (04JUL1985 21:00:00)-Water Temperature (C)]]*OO[[#This Row],[70]]</f>
        <v>3.4344960713724996E-7</v>
      </c>
      <c r="BU219" s="10">
        <f>3/24000000*OO[[#This Row],[129 (05JUL1985 00:00:00)-Water Temperature (C)]]*OO[[#This Row],[71]]</f>
        <v>3.2795009963624997E-7</v>
      </c>
      <c r="BV219" s="10">
        <f>3/24000000*OO[[#This Row],[130 (05JUL1985 03:00:00)-Water Temperature (C)]]*OO[[#This Row],[72]]</f>
        <v>3.1611794989799995E-7</v>
      </c>
      <c r="BW219" s="10">
        <f>3/24000000*OO[[#This Row],[131 (05JUL1985 06:00:00)-Water Temperature (C)]]*OO[[#This Row],[73]]</f>
        <v>3.0670873822875003E-7</v>
      </c>
      <c r="BX219" s="10">
        <f>3/24000000*OO[[#This Row],[132 (05JUL1985 09:00:00)-Water Temperature (C)]]*OO[[#This Row],[74]]</f>
        <v>3.0252942794224997E-7</v>
      </c>
      <c r="BY219" s="10">
        <f>3/24000000*OO[[#This Row],[133 (05JUL1985 12:00:00)-Water Temperature (C)]]*OO[[#This Row],[75]]</f>
        <v>2.9963995930125003E-7</v>
      </c>
      <c r="BZ219" s="10">
        <f>3/24000000*OO[[#This Row],[134 (05JUL1985 15:00:00)-Water Temperature (C)]]*OO[[#This Row],[76]]</f>
        <v>2.9512099674411249E-7</v>
      </c>
      <c r="CA219" s="10">
        <f>3/24000000*OO[[#This Row],[135 (05JUL1985 18:00:00)-Water Temperature (C)]]*OO[[#This Row],[77]]</f>
        <v>2.8915038732199999E-7</v>
      </c>
      <c r="CB219" s="10">
        <f>3/24000000*OO[[#This Row],[136 (05JUL1985 21:00:00)-Water Temperature (C)]]*OO[[#This Row],[78]]</f>
        <v>2.7986590300964992E-7</v>
      </c>
      <c r="CC219" s="10">
        <f>3/24000000*OO[[#This Row],[137 (06JUL1985 00:00:00)-Water Temperature (C)]]*OO[[#This Row],[79]]</f>
        <v>2.6968654231174998E-7</v>
      </c>
      <c r="CD219" s="10">
        <f>3/24000000*OO[[#This Row],[138 (06JUL1985 03:00:00)-Water Temperature (C)]]*OO[[#This Row],[80]]</f>
        <v>2.6100120908576247E-7</v>
      </c>
      <c r="CE219" s="10">
        <f>3/24000000*OO[[#This Row],[139 (06JUL1985 06:00:00)-Water Temperature (C)]]*OO[[#This Row],[81]]</f>
        <v>2.5374197400703748E-7</v>
      </c>
      <c r="CF219" s="10">
        <f>3/24000000*OO[[#This Row],[140 (06JUL1985 09:00:00)-Water Temperature (C)]]*OO[[#This Row],[82]]</f>
        <v>2.5188921322882502E-7</v>
      </c>
      <c r="CG219" s="10">
        <f>3/24000000*OO[[#This Row],[141 (06JUL1985 12:00:00)-Water Temperature (C)]]*OO[[#This Row],[83]]</f>
        <v>2.4991246007881247E-7</v>
      </c>
      <c r="CH219" s="10">
        <f>3/24000000*OO[[#This Row],[142 (06JUL1985 15:00:00)-Water Temperature (C)]]*OO[[#This Row],[84]]</f>
        <v>2.4616461293725003E-7</v>
      </c>
      <c r="CI219" s="10">
        <f>3/24000000*OO[[#This Row],[143 (06JUL1985 18:00:00)-Water Temperature (C)]]*OO[[#This Row],[85]]</f>
        <v>2.4156642551057496E-7</v>
      </c>
      <c r="CJ219" s="10">
        <f>3/24000000*OO[[#This Row],[144 (06JUL1985 21:00:00)-Water Temperature (C)]]*OO[[#This Row],[86]]</f>
        <v>2.3383992723875001E-7</v>
      </c>
      <c r="CK219" s="10">
        <f>3/24000000*OO[[#This Row],[145 (07JUL1985 00:00:00)-Water Temperature (C)]]*OO[[#This Row],[87]]</f>
        <v>2.2560061776217501E-7</v>
      </c>
      <c r="CL219" s="10">
        <f>3/24000000*OO[[#This Row],[146 (07JUL1985 03:00:00)-Water Temperature (C)]]*OO[[#This Row],[88]]</f>
        <v>2.1859880420249997E-7</v>
      </c>
      <c r="CM219" s="10">
        <f>3/24000000*OO[[#This Row],[147 (07JUL1985 06:00:00)-Water Temperature (C)]]*OO[[#This Row],[89]]</f>
        <v>2.1229298648637501E-7</v>
      </c>
      <c r="CN219" s="10">
        <f>3/24000000*OO[[#This Row],[148 (07JUL1985 09:00:00)-Water Temperature (C)]]*OO[[#This Row],[90]]</f>
        <v>2.0614133435981246E-7</v>
      </c>
      <c r="CO219" s="10">
        <f>3/24000000*OO[[#This Row],[149 (07JUL1985 12:00:00)-Water Temperature (C)]]*OO[[#This Row],[91]]</f>
        <v>2.0055939190875002E-7</v>
      </c>
      <c r="CP219" s="10">
        <f>3/24000000*OO[[#This Row],[150 (07JUL1985 15:00:00)-Water Temperature (C)]]*OO[[#This Row],[92]]</f>
        <v>1.9569640396504998E-7</v>
      </c>
      <c r="CQ219" s="10">
        <f>3/24000000*OO[[#This Row],[151 (07JUL1985 18:00:00)-Water Temperature (C)]]*OO[[#This Row],[93]]</f>
        <v>1.8797592442335001E-7</v>
      </c>
      <c r="CR219" s="10">
        <f>3/24000000*OO[[#This Row],[152 (07JUL1985 21:00:00)-Water Temperature (C)]]*OO[[#This Row],[94]]</f>
        <v>1.7918539461318751E-7</v>
      </c>
      <c r="CS219" s="10">
        <f>3/24000000*OO[[#This Row],[153 (08JUL1985 00:00:00)-Water Temperature (C)]]*OO[[#This Row],[95]]</f>
        <v>1.7175776009562502E-7</v>
      </c>
      <c r="CT219" s="10">
        <f>3/24000000*OO[[#This Row],[154 (08JUL1985 03:00:00)-Water Temperature (C)]]*OO[[#This Row],[96]]</f>
        <v>1.6572504573837499E-7</v>
      </c>
      <c r="CU219" s="10">
        <f>3/24000000*OO[[#This Row],[155 (08JUL1985 06:00:00)-Water Temperature (C)]]*OO[[#This Row],[97]]</f>
        <v>1.604288668879375E-7</v>
      </c>
      <c r="CV219" s="10">
        <f>3/24000000*OO[[#This Row],[156 (08JUL1985 09:00:00)-Water Temperature (C)]]*OO[[#This Row],[98]]</f>
        <v>1.578090213491625E-7</v>
      </c>
      <c r="CW219" s="10">
        <f>3/24000000*OO[[#This Row],[157 (08JUL1985 12:00:00)-Water Temperature (C)]]*OO[[#This Row],[99]]</f>
        <v>1.55850516650925E-7</v>
      </c>
    </row>
    <row r="220" spans="1:101" x14ac:dyDescent="0.35">
      <c r="A220" t="s">
        <v>226</v>
      </c>
      <c r="B220">
        <v>858.04859999999996</v>
      </c>
      <c r="C220" s="10">
        <f>3/24*OO[[#This Row],[59 (26JUN1985 06:00:00)-Water Temperature (C)]]*OO[[#This Row],[1]]/SUM(OO[1])</f>
        <v>0</v>
      </c>
      <c r="D220" s="10">
        <f>3/24*OO[[#This Row],[60 (26JUN1985 09:00:00)-Water Temperature (C)]]*OO[[#This Row],[2]]/SUM(OO[2])</f>
        <v>0</v>
      </c>
      <c r="E220" s="10">
        <f>3/24*OO[[#This Row],[61 (26JUN1985 12:00:00)-Water Temperature (C)]]*OO[[#This Row],[3]]/SUM(OO[3])</f>
        <v>0</v>
      </c>
      <c r="F220" s="10">
        <f>3/24*OO[[#This Row],[62 (26JUN1985 15:00:00)-Water Temperature (C)]]*OO[[#This Row],[4]]/SUM(OO[4])</f>
        <v>0</v>
      </c>
      <c r="G220" s="10">
        <f>3/24*OO[[#This Row],[63 (26JUN1985 18:00:00)-Water Temperature (C)]]*OO[[#This Row],[5]]/SUM(OO[5])</f>
        <v>0</v>
      </c>
      <c r="H220" s="10">
        <f>3/24*OO[[#This Row],[64 (26JUN1985 21:00:00)-Water Temperature (C)]]*OO[[#This Row],[6]]/SUM(OO[6])</f>
        <v>0</v>
      </c>
      <c r="I220" s="10">
        <f>3/24*OO[[#This Row],[65 (27JUN1985 00:00:00)-Water Temperature (C)]]*OO[[#This Row],[7]]/SUM(OO[7])</f>
        <v>0</v>
      </c>
      <c r="J220" s="10">
        <f>3/24*OO[[#This Row],[66 (27JUN1985 03:00:00)-Water Temperature (C)]]*OO[[#This Row],[8]]/SUM(OO[8])</f>
        <v>3.7953381724354214E-44</v>
      </c>
      <c r="K220" s="10">
        <f>3/24*OO[[#This Row],[67 (27JUN1985 06:00:00)-Water Temperature (C)]]*OO[[#This Row],[9]]/SUM(OO[9])</f>
        <v>6.3823339680229615E-32</v>
      </c>
      <c r="L220" s="10">
        <f>3/24*OO[[#This Row],[68 (27JUN1985 09:00:00)-Water Temperature (C)]]*OO[[#This Row],[10]]/SUM(OO[10])</f>
        <v>3.3757692481486623E-18</v>
      </c>
      <c r="M220" s="10">
        <f>3/24*OO[[#This Row],[69 (27JUN1985 12:00:00)-Water Temperature (C)]]*OO[[#This Row],[11]]/SUM(OO[11])</f>
        <v>1.3873971619246273E-9</v>
      </c>
      <c r="N220" s="10">
        <f>3/24*OO[[#This Row],[70 (27JUN1985 15:00:00)-Water Temperature (C)]]*OO[[#This Row],[12]]/SUM(OO[12])</f>
        <v>3.5743825636321826E-6</v>
      </c>
      <c r="O220" s="10">
        <f>3/24*OO[[#This Row],[71 (27JUN1985 18:00:00)-Water Temperature (C)]]*OO[[#This Row],[13]]/SUM(OO[13])</f>
        <v>4.4724165835911009E-4</v>
      </c>
      <c r="P220" s="10">
        <f>3/24*OO[[#This Row],[72 (27JUN1985 21:00:00)-Water Temperature (C)]]*OO[[#This Row],[14]]/SUM(OO[14])</f>
        <v>8.5056371106764523E-3</v>
      </c>
      <c r="Q220" s="10">
        <f>3/24*OO[[#This Row],[73 (28JUN1985 00:00:00)-Water Temperature (C)]]*OO[[#This Row],[15]]/SUM(OO[15])</f>
        <v>3.9892609250045431E-2</v>
      </c>
      <c r="R220" s="10">
        <f>3/24*OO[[#This Row],[74 (28JUN1985 03:00:00)-Water Temperature (C)]]*OO[[#This Row],[16]]/SUM(OO[16])</f>
        <v>6.2258388465968463E-2</v>
      </c>
      <c r="S220" s="10">
        <f>3/24*OO[[#This Row],[75 (28JUN1985 06:00:00)-Water Temperature (C)]]*OO[[#This Row],[17]]/SUM(OO[17])</f>
        <v>3.9785383988006226E-2</v>
      </c>
      <c r="T220" s="10">
        <f>3/24*OO[[#This Row],[76 (28JUN1985 09:00:00)-Water Temperature (C)]]*OO[[#This Row],[18]]/SUM(OO[18])</f>
        <v>1.2218342055107318E-2</v>
      </c>
      <c r="U220" s="10">
        <f>3/24*OO[[#This Row],[77 (28JUN1985 12:00:00)-Water Temperature (C)]]*OO[[#This Row],[19]]/SUM(OO[19])</f>
        <v>2.0290437731058041E-3</v>
      </c>
      <c r="V220" s="10">
        <f>3/24000000*OO[[#This Row],[78 (28JUN1985 15:00:00)-Water Temperature (C)]]*OO[[#This Row],[20]]</f>
        <v>2.0826276255749994E-4</v>
      </c>
      <c r="W220" s="10">
        <f>3/24000000*OO[[#This Row],[79 (28JUN1985 18:00:00)-Water Temperature (C)]]*OO[[#This Row],[21]]</f>
        <v>2.3580219642035003E-5</v>
      </c>
      <c r="X220" s="10">
        <f>3/24000000*OO[[#This Row],[80 (28JUN1985 21:00:00)-Water Temperature (C)]]*OO[[#This Row],[22]]</f>
        <v>1.0138443885412498E-5</v>
      </c>
      <c r="Y220" s="10">
        <f>3/24000000*OO[[#This Row],[81 (29JUN1985 00:00:00)-Water Temperature (C)]]*OO[[#This Row],[23]]</f>
        <v>8.0117353366050002E-6</v>
      </c>
      <c r="Z220" s="10">
        <f>3/24000000*OO[[#This Row],[82 (29JUN1985 03:00:00)-Water Temperature (C)]]*OO[[#This Row],[24]]</f>
        <v>6.6871820959999995E-6</v>
      </c>
      <c r="AA220" s="10">
        <f>3/24000000*OO[[#This Row],[83 (29JUN1985 06:00:00)-Water Temperature (C)]]*OO[[#This Row],[25]]</f>
        <v>5.6319514805825001E-6</v>
      </c>
      <c r="AB220" s="10">
        <f>3/24000000*OO[[#This Row],[84 (29JUN1985 09:00:00)-Water Temperature (C)]]*OO[[#This Row],[26]]</f>
        <v>4.8517972271549995E-6</v>
      </c>
      <c r="AC220" s="10">
        <f>3/24000000*OO[[#This Row],[85 (29JUN1985 12:00:00)-Water Temperature (C)]]*OO[[#This Row],[27]]</f>
        <v>4.2013011394050002E-6</v>
      </c>
      <c r="AD220" s="10">
        <f>3/24000000*OO[[#This Row],[86 (29JUN1985 15:00:00)-Water Temperature (C)]]*OO[[#This Row],[28]]</f>
        <v>3.6399929935112498E-6</v>
      </c>
      <c r="AE220" s="10">
        <f>3/24000000*OO[[#This Row],[88 (29JUN1985 21:00:00)-Water Temperature (C)]]*OO[[#This Row],[30]]</f>
        <v>2.7159469077427498E-6</v>
      </c>
      <c r="AF220" s="10">
        <f>3/24000000*OO[[#This Row],[88 (29JUN1985 21:00:00)-Water Temperature (C)]]*OO[[#This Row],[30]]</f>
        <v>2.7159469077427498E-6</v>
      </c>
      <c r="AG220" s="10">
        <f>3/24000000*OO[[#This Row],[89 (30JUN1985 00:00:00)-Water Temperature (C)]]*OO[[#This Row],[31]]</f>
        <v>2.3439611436039998E-6</v>
      </c>
      <c r="AH220" s="10">
        <f>3/24000000*OO[[#This Row],[90 (30JUN1985 03:00:00)-Water Temperature (C)]]*OO[[#This Row],[32]]</f>
        <v>2.0507381069402498E-6</v>
      </c>
      <c r="AI220" s="10">
        <f>3/24000000*OO[[#This Row],[91 (30JUN1985 06:00:00)-Water Temperature (C)]]*OO[[#This Row],[33]]</f>
        <v>1.8165699863999997E-6</v>
      </c>
      <c r="AJ220" s="10">
        <f>3/24000000*OO[[#This Row],[92 (30JUN1985 09:00:00)-Water Temperature (C)]]*OO[[#This Row],[34]]</f>
        <v>1.6422964595927502E-6</v>
      </c>
      <c r="AK220" s="10">
        <f>3/24000000*OO[[#This Row],[93 (30JUN1985 12:00:00)-Water Temperature (C)]]*OO[[#This Row],[35]]</f>
        <v>1.5047239667827498E-6</v>
      </c>
      <c r="AL220" s="10">
        <f>3/24000000*OO[[#This Row],[94 (30JUN1985 15:00:00)-Water Temperature (C)]]*OO[[#This Row],[36]]</f>
        <v>1.3837544157772498E-6</v>
      </c>
      <c r="AM220" s="10">
        <f>3/24000000*OO[[#This Row],[95 (30JUN1985 18:00:00)-Water Temperature (C)]]*OO[[#This Row],[37]]</f>
        <v>1.2715100594678749E-6</v>
      </c>
      <c r="AN220" s="10">
        <f>3/24000000*OO[[#This Row],[96 (30JUN1985 21:00:00)-Water Temperature (C)]]*OO[[#This Row],[38]]</f>
        <v>1.1583832914375E-6</v>
      </c>
      <c r="AO220" s="10">
        <f>3/24000000*OO[[#This Row],[97 (01JUL1985 00:00:00)-Water Temperature (C)]]*OO[[#This Row],[39]]</f>
        <v>1.0568729247037499E-6</v>
      </c>
      <c r="AP220" s="10">
        <f>3/24000000*OO[[#This Row],[98 (01JUL1985 03:00:00)-Water Temperature (C)]]*OO[[#This Row],[40]]</f>
        <v>9.7355946318749996E-7</v>
      </c>
      <c r="AQ220" s="10">
        <f>3/24000000*OO[[#This Row],[99 (01JUL1985 06:00:00)-Water Temperature (C)]]*OO[[#This Row],[41]]</f>
        <v>9.0674154329537486E-7</v>
      </c>
      <c r="AR220" s="10">
        <f>3/24000000*OO[[#This Row],[100 (01JUL1985 09:00:00)-Water Temperature (C)]]*OO[[#This Row],[42]]</f>
        <v>8.6185927577987502E-7</v>
      </c>
      <c r="AS220" s="10">
        <f>3/24000000*OO[[#This Row],[101 (01JUL1985 12:00:00)-Water Temperature (C)]]*OO[[#This Row],[43]]</f>
        <v>8.2155648871362497E-7</v>
      </c>
      <c r="AT220" s="10">
        <f>3/24000000*OO[[#This Row],[102 (01JUL1985 15:00:00)-Water Temperature (C)]]*OO[[#This Row],[44]]</f>
        <v>7.7374868477550006E-7</v>
      </c>
      <c r="AU220" s="10">
        <f>3/24000000*OO[[#This Row],[103 (01JUL1985 18:00:00)-Water Temperature (C)]]*OO[[#This Row],[45]]</f>
        <v>7.2605416162499996E-7</v>
      </c>
      <c r="AV220" s="10">
        <f>3/24000000*OO[[#This Row],[104 (01JUL1985 21:00:00)-Water Temperature (C)]]*OO[[#This Row],[46]]</f>
        <v>6.7610184901200003E-7</v>
      </c>
      <c r="AW220" s="10">
        <f>3/24000000*OO[[#This Row],[105 (02JUL1985 00:00:00)-Water Temperature (C)]]*OO[[#This Row],[47]]</f>
        <v>6.3650782945250002E-7</v>
      </c>
      <c r="AX220" s="10">
        <f>3/24000000*OO[[#This Row],[106 (02JUL1985 03:00:00)-Water Temperature (C)]]*OO[[#This Row],[48]]</f>
        <v>6.0580978021537495E-7</v>
      </c>
      <c r="AY220" s="10">
        <f>3/24000000*OO[[#This Row],[107 (02JUL1985 06:00:00)-Water Temperature (C)]]*OO[[#This Row],[49]]</f>
        <v>5.8302518473274994E-7</v>
      </c>
      <c r="AZ220" s="10">
        <f>3/24000000*OO[[#This Row],[108 (02JUL1985 09:00:00)-Water Temperature (C)]]*OO[[#This Row],[50]]</f>
        <v>5.6115174908412489E-7</v>
      </c>
      <c r="BA220" s="10">
        <f>3/24000000*OO[[#This Row],[109 (02JUL1985 12:00:00)-Water Temperature (C)]]*OO[[#This Row],[51]]</f>
        <v>5.4299826637200002E-7</v>
      </c>
      <c r="BB220" s="10">
        <f>3/24000000*OO[[#This Row],[110 (02JUL1985 15:00:00)-Water Temperature (C)]]*OO[[#This Row],[52]]</f>
        <v>5.2729362861600004E-7</v>
      </c>
      <c r="BC220" s="10">
        <f>3/24000000*OO[[#This Row],[111 (02JUL1985 18:00:00)-Water Temperature (C)]]*OO[[#This Row],[53]]</f>
        <v>5.0899846238962504E-7</v>
      </c>
      <c r="BD220" s="10">
        <f>3/24000000*OO[[#This Row],[112 (02JUL1985 21:00:00)-Water Temperature (C)]]*OO[[#This Row],[54]]</f>
        <v>4.8672109292675007E-7</v>
      </c>
      <c r="BE220" s="10">
        <f>3/24000000*OO[[#This Row],[113 (03JUL1985 00:00:00)-Water Temperature (C)]]*OO[[#This Row],[55]]</f>
        <v>4.6237592391149996E-7</v>
      </c>
      <c r="BF220" s="10">
        <f>3/24000000*OO[[#This Row],[114 (03JUL1985 03:00:00)-Water Temperature (C)]]*OO[[#This Row],[56]]</f>
        <v>4.4493670775549995E-7</v>
      </c>
      <c r="BG220" s="10">
        <f>3/24000000*OO[[#This Row],[115 (03JUL1985 06:00:00)-Water Temperature (C)]]*OO[[#This Row],[57]]</f>
        <v>4.2857725343999992E-7</v>
      </c>
      <c r="BH220" s="10">
        <f>3/24000000*OO[[#This Row],[116 (03JUL1985 09:00:00)-Water Temperature (C)]]*OO[[#This Row],[58]]</f>
        <v>4.1779925918249993E-7</v>
      </c>
      <c r="BI220" s="10">
        <f>3/24000000*OO[[#This Row],[117 (03JUL1985 12:00:00)-Water Temperature (C)]]*OO[[#This Row],[59]]</f>
        <v>4.0996798209674995E-7</v>
      </c>
      <c r="BJ220" s="10">
        <f>3/24000000*OO[[#This Row],[118 (03JUL1985 15:00:00)-Water Temperature (C)]]*OO[[#This Row],[60]]</f>
        <v>3.997062112289999E-7</v>
      </c>
      <c r="BK220" s="10">
        <f>3/24000000*OO[[#This Row],[119 (03JUL1985 18:00:00)-Water Temperature (C)]]*OO[[#This Row],[61]]</f>
        <v>3.8832722346574993E-7</v>
      </c>
      <c r="BL220" s="10">
        <f>3/24000000*OO[[#This Row],[120 (03JUL1985 21:00:00)-Water Temperature (C)]]*OO[[#This Row],[62]]</f>
        <v>3.7284310152812501E-7</v>
      </c>
      <c r="BM220" s="10">
        <f>3/24000000*OO[[#This Row],[121 (04JUL1985 00:00:00)-Water Temperature (C)]]*OO[[#This Row],[63]]</f>
        <v>3.5733395295125E-7</v>
      </c>
      <c r="BN220" s="10">
        <f>3/24000000*OO[[#This Row],[122 (04JUL1985 03:00:00)-Water Temperature (C)]]*OO[[#This Row],[64]]</f>
        <v>3.4483637915400002E-7</v>
      </c>
      <c r="BO220" s="10">
        <f>3/24000000*OO[[#This Row],[123 (04JUL1985 06:00:00)-Water Temperature (C)]]*OO[[#This Row],[65]]</f>
        <v>3.3411841577274996E-7</v>
      </c>
      <c r="BP220" s="10">
        <f>3/24000000*OO[[#This Row],[124 (04JUL1985 09:00:00)-Water Temperature (C)]]*OO[[#This Row],[66]]</f>
        <v>3.29730604E-7</v>
      </c>
      <c r="BQ220" s="10">
        <f>3/24000000*OO[[#This Row],[125 (04JUL1985 12:00:00)-Water Temperature (C)]]*OO[[#This Row],[67]]</f>
        <v>3.26382786375E-7</v>
      </c>
      <c r="BR220" s="10">
        <f>3/24000000*OO[[#This Row],[126 (04JUL1985 15:00:00)-Water Temperature (C)]]*OO[[#This Row],[68]]</f>
        <v>3.2059219834237497E-7</v>
      </c>
      <c r="BS220" s="10">
        <f>3/24000000*OO[[#This Row],[127 (04JUL1985 18:00:00)-Water Temperature (C)]]*OO[[#This Row],[69]]</f>
        <v>3.1144405043962499E-7</v>
      </c>
      <c r="BT220" s="10">
        <f>3/24000000*OO[[#This Row],[128 (04JUL1985 21:00:00)-Water Temperature (C)]]*OO[[#This Row],[70]]</f>
        <v>2.9954589433162498E-7</v>
      </c>
      <c r="BU220" s="10">
        <f>3/24000000*OO[[#This Row],[129 (05JUL1985 00:00:00)-Water Temperature (C)]]*OO[[#This Row],[71]]</f>
        <v>2.8596187014264999E-7</v>
      </c>
      <c r="BV220" s="10">
        <f>3/24000000*OO[[#This Row],[130 (05JUL1985 03:00:00)-Water Temperature (C)]]*OO[[#This Row],[72]]</f>
        <v>2.7550290213723749E-7</v>
      </c>
      <c r="BW220" s="10">
        <f>3/24000000*OO[[#This Row],[131 (05JUL1985 06:00:00)-Water Temperature (C)]]*OO[[#This Row],[73]]</f>
        <v>2.67273916291575E-7</v>
      </c>
      <c r="BX220" s="10">
        <f>3/24000000*OO[[#This Row],[132 (05JUL1985 09:00:00)-Water Temperature (C)]]*OO[[#This Row],[74]]</f>
        <v>2.6361369593909995E-7</v>
      </c>
      <c r="BY220" s="10">
        <f>3/24000000*OO[[#This Row],[133 (05JUL1985 12:00:00)-Water Temperature (C)]]*OO[[#This Row],[75]]</f>
        <v>2.61195776400625E-7</v>
      </c>
      <c r="BZ220" s="10">
        <f>3/24000000*OO[[#This Row],[134 (05JUL1985 15:00:00)-Water Temperature (C)]]*OO[[#This Row],[76]]</f>
        <v>2.5731298570725001E-7</v>
      </c>
      <c r="CA220" s="10">
        <f>3/24000000*OO[[#This Row],[135 (05JUL1985 18:00:00)-Water Temperature (C)]]*OO[[#This Row],[77]]</f>
        <v>2.5209353705120001E-7</v>
      </c>
      <c r="CB220" s="10">
        <f>3/24000000*OO[[#This Row],[136 (05JUL1985 21:00:00)-Water Temperature (C)]]*OO[[#This Row],[78]]</f>
        <v>2.43882327600375E-7</v>
      </c>
      <c r="CC220" s="10">
        <f>3/24000000*OO[[#This Row],[137 (06JUL1985 00:00:00)-Water Temperature (C)]]*OO[[#This Row],[79]]</f>
        <v>2.3492848013717502E-7</v>
      </c>
      <c r="CD220" s="10">
        <f>3/24000000*OO[[#This Row],[138 (06JUL1985 03:00:00)-Water Temperature (C)]]*OO[[#This Row],[80]]</f>
        <v>2.2733439037687498E-7</v>
      </c>
      <c r="CE220" s="10">
        <f>3/24000000*OO[[#This Row],[139 (06JUL1985 06:00:00)-Water Temperature (C)]]*OO[[#This Row],[81]]</f>
        <v>2.2102313756660003E-7</v>
      </c>
      <c r="CF220" s="10">
        <f>3/24000000*OO[[#This Row],[140 (06JUL1985 09:00:00)-Water Temperature (C)]]*OO[[#This Row],[82]]</f>
        <v>2.1942008562792501E-7</v>
      </c>
      <c r="CG220" s="10">
        <f>3/24000000*OO[[#This Row],[141 (06JUL1985 12:00:00)-Water Temperature (C)]]*OO[[#This Row],[83]]</f>
        <v>2.1781246006936246E-7</v>
      </c>
      <c r="CH220" s="10">
        <f>3/24000000*OO[[#This Row],[142 (06JUL1985 15:00:00)-Water Temperature (C)]]*OO[[#This Row],[84]]</f>
        <v>2.1457483491077496E-7</v>
      </c>
      <c r="CI220" s="10">
        <f>3/24000000*OO[[#This Row],[143 (06JUL1985 18:00:00)-Water Temperature (C)]]*OO[[#This Row],[85]]</f>
        <v>2.1055266290441251E-7</v>
      </c>
      <c r="CJ220" s="10">
        <f>3/24000000*OO[[#This Row],[144 (06JUL1985 21:00:00)-Water Temperature (C)]]*OO[[#This Row],[86]]</f>
        <v>2.0375071535169997E-7</v>
      </c>
      <c r="CK220" s="10">
        <f>3/24000000*OO[[#This Row],[145 (07JUL1985 00:00:00)-Water Temperature (C)]]*OO[[#This Row],[87]]</f>
        <v>1.9646042618987497E-7</v>
      </c>
      <c r="CL220" s="10">
        <f>3/24000000*OO[[#This Row],[146 (07JUL1985 03:00:00)-Water Temperature (C)]]*OO[[#This Row],[88]]</f>
        <v>1.9032950845875E-7</v>
      </c>
      <c r="CM220" s="10">
        <f>3/24000000*OO[[#This Row],[147 (07JUL1985 06:00:00)-Water Temperature (C)]]*OO[[#This Row],[89]]</f>
        <v>1.8483379155575E-7</v>
      </c>
      <c r="CN220" s="10">
        <f>3/24000000*OO[[#This Row],[148 (07JUL1985 09:00:00)-Water Temperature (C)]]*OO[[#This Row],[90]]</f>
        <v>1.7952273802661249E-7</v>
      </c>
      <c r="CO220" s="10">
        <f>3/24000000*OO[[#This Row],[149 (07JUL1985 12:00:00)-Water Temperature (C)]]*OO[[#This Row],[91]]</f>
        <v>1.7476712720032499E-7</v>
      </c>
      <c r="CP220" s="10">
        <f>3/24000000*OO[[#This Row],[150 (07JUL1985 15:00:00)-Water Temperature (C)]]*OO[[#This Row],[92]]</f>
        <v>1.7058386474863747E-7</v>
      </c>
      <c r="CQ220" s="10">
        <f>3/24000000*OO[[#This Row],[151 (07JUL1985 18:00:00)-Water Temperature (C)]]*OO[[#This Row],[93]]</f>
        <v>1.6387945916367499E-7</v>
      </c>
      <c r="CR220" s="10">
        <f>3/24000000*OO[[#This Row],[152 (07JUL1985 21:00:00)-Water Temperature (C)]]*OO[[#This Row],[94]]</f>
        <v>1.5615923185642499E-7</v>
      </c>
      <c r="CS220" s="10">
        <f>3/24000000*OO[[#This Row],[153 (08JUL1985 00:00:00)-Water Temperature (C)]]*OO[[#This Row],[95]]</f>
        <v>1.4959570292324999E-7</v>
      </c>
      <c r="CT220" s="10">
        <f>3/24000000*OO[[#This Row],[154 (08JUL1985 03:00:00)-Water Temperature (C)]]*OO[[#This Row],[96]]</f>
        <v>1.4428373844346248E-7</v>
      </c>
      <c r="CU220" s="10">
        <f>3/24000000*OO[[#This Row],[155 (08JUL1985 06:00:00)-Water Temperature (C)]]*OO[[#This Row],[97]]</f>
        <v>1.3967024400239998E-7</v>
      </c>
      <c r="CV220" s="10">
        <f>3/24000000*OO[[#This Row],[156 (08JUL1985 09:00:00)-Water Temperature (C)]]*OO[[#This Row],[98]]</f>
        <v>1.3739451071444999E-7</v>
      </c>
      <c r="CW220" s="10">
        <f>3/24000000*OO[[#This Row],[157 (08JUL1985 12:00:00)-Water Temperature (C)]]*OO[[#This Row],[99]]</f>
        <v>1.3577605779045001E-7</v>
      </c>
    </row>
    <row r="221" spans="1:101" x14ac:dyDescent="0.35">
      <c r="A221" t="s">
        <v>227</v>
      </c>
      <c r="B221">
        <v>871.73410000000001</v>
      </c>
      <c r="C221" s="10">
        <f>3/24*OO[[#This Row],[59 (26JUN1985 06:00:00)-Water Temperature (C)]]*OO[[#This Row],[1]]/SUM(OO[1])</f>
        <v>0</v>
      </c>
      <c r="D221" s="10">
        <f>3/24*OO[[#This Row],[60 (26JUN1985 09:00:00)-Water Temperature (C)]]*OO[[#This Row],[2]]/SUM(OO[2])</f>
        <v>0</v>
      </c>
      <c r="E221" s="10">
        <f>3/24*OO[[#This Row],[61 (26JUN1985 12:00:00)-Water Temperature (C)]]*OO[[#This Row],[3]]/SUM(OO[3])</f>
        <v>0</v>
      </c>
      <c r="F221" s="10">
        <f>3/24*OO[[#This Row],[62 (26JUN1985 15:00:00)-Water Temperature (C)]]*OO[[#This Row],[4]]/SUM(OO[4])</f>
        <v>0</v>
      </c>
      <c r="G221" s="10">
        <f>3/24*OO[[#This Row],[63 (26JUN1985 18:00:00)-Water Temperature (C)]]*OO[[#This Row],[5]]/SUM(OO[5])</f>
        <v>0</v>
      </c>
      <c r="H221" s="10">
        <f>3/24*OO[[#This Row],[64 (26JUN1985 21:00:00)-Water Temperature (C)]]*OO[[#This Row],[6]]/SUM(OO[6])</f>
        <v>0</v>
      </c>
      <c r="I221" s="10">
        <f>3/24*OO[[#This Row],[65 (27JUN1985 00:00:00)-Water Temperature (C)]]*OO[[#This Row],[7]]/SUM(OO[7])</f>
        <v>0</v>
      </c>
      <c r="J221" s="10">
        <f>3/24*OO[[#This Row],[66 (27JUN1985 03:00:00)-Water Temperature (C)]]*OO[[#This Row],[8]]/SUM(OO[8])</f>
        <v>0</v>
      </c>
      <c r="K221" s="10">
        <f>3/24*OO[[#This Row],[67 (27JUN1985 06:00:00)-Water Temperature (C)]]*OO[[#This Row],[9]]/SUM(OO[9])</f>
        <v>1.2500399178241537E-32</v>
      </c>
      <c r="L221" s="10">
        <f>3/24*OO[[#This Row],[68 (27JUN1985 09:00:00)-Water Temperature (C)]]*OO[[#This Row],[10]]/SUM(OO[10])</f>
        <v>3.4653508368678108E-19</v>
      </c>
      <c r="M221" s="10">
        <f>3/24*OO[[#This Row],[69 (27JUN1985 12:00:00)-Water Temperature (C)]]*OO[[#This Row],[11]]/SUM(OO[11])</f>
        <v>8.5745850879054142E-10</v>
      </c>
      <c r="N221" s="10">
        <f>3/24*OO[[#This Row],[70 (27JUN1985 15:00:00)-Water Temperature (C)]]*OO[[#This Row],[12]]/SUM(OO[12])</f>
        <v>2.8289693115892763E-6</v>
      </c>
      <c r="O221" s="10">
        <f>3/24*OO[[#This Row],[71 (27JUN1985 18:00:00)-Water Temperature (C)]]*OO[[#This Row],[13]]/SUM(OO[13])</f>
        <v>4.0469380097101984E-4</v>
      </c>
      <c r="P221" s="10">
        <f>3/24*OO[[#This Row],[72 (27JUN1985 21:00:00)-Water Temperature (C)]]*OO[[#This Row],[14]]/SUM(OO[14])</f>
        <v>8.5174161628563151E-3</v>
      </c>
      <c r="Q221" s="10">
        <f>3/24*OO[[#This Row],[73 (28JUN1985 00:00:00)-Water Temperature (C)]]*OO[[#This Row],[15]]/SUM(OO[15])</f>
        <v>4.3423441953209664E-2</v>
      </c>
      <c r="R221" s="10">
        <f>3/24*OO[[#This Row],[74 (28JUN1985 03:00:00)-Water Temperature (C)]]*OO[[#This Row],[16]]/SUM(OO[16])</f>
        <v>7.2817811601800939E-2</v>
      </c>
      <c r="S221" s="10">
        <f>3/24*OO[[#This Row],[75 (28JUN1985 06:00:00)-Water Temperature (C)]]*OO[[#This Row],[17]]/SUM(OO[17])</f>
        <v>4.9456619746990983E-2</v>
      </c>
      <c r="T221" s="10">
        <f>3/24*OO[[#This Row],[76 (28JUN1985 09:00:00)-Water Temperature (C)]]*OO[[#This Row],[18]]/SUM(OO[18])</f>
        <v>1.6034118984901286E-2</v>
      </c>
      <c r="U221" s="10">
        <f>3/24*OO[[#This Row],[77 (28JUN1985 12:00:00)-Water Temperature (C)]]*OO[[#This Row],[19]]/SUM(OO[19])</f>
        <v>2.7914706537602676E-3</v>
      </c>
      <c r="V221" s="10">
        <f>3/24000000*OO[[#This Row],[78 (28JUN1985 15:00:00)-Water Temperature (C)]]*OO[[#This Row],[20]]</f>
        <v>2.9584599798599998E-4</v>
      </c>
      <c r="W221" s="10">
        <f>3/24000000*OO[[#This Row],[79 (28JUN1985 18:00:00)-Water Temperature (C)]]*OO[[#This Row],[21]]</f>
        <v>3.1651156465237494E-5</v>
      </c>
      <c r="X221" s="10">
        <f>3/24000000*OO[[#This Row],[80 (28JUN1985 21:00:00)-Water Temperature (C)]]*OO[[#This Row],[22]]</f>
        <v>1.221993555084E-5</v>
      </c>
      <c r="Y221" s="10">
        <f>3/24000000*OO[[#This Row],[81 (29JUN1985 00:00:00)-Water Temperature (C)]]*OO[[#This Row],[23]]</f>
        <v>9.5172406177624978E-6</v>
      </c>
      <c r="Z221" s="10">
        <f>3/24000000*OO[[#This Row],[82 (29JUN1985 03:00:00)-Water Temperature (C)]]*OO[[#This Row],[24]]</f>
        <v>7.9356449647750004E-6</v>
      </c>
      <c r="AA221" s="10">
        <f>3/24000000*OO[[#This Row],[83 (29JUN1985 06:00:00)-Water Temperature (C)]]*OO[[#This Row],[25]]</f>
        <v>6.6814823929275002E-6</v>
      </c>
      <c r="AB221" s="10">
        <f>3/24000000*OO[[#This Row],[84 (29JUN1985 09:00:00)-Water Temperature (C)]]*OO[[#This Row],[26]]</f>
        <v>5.7545230262712505E-6</v>
      </c>
      <c r="AC221" s="10">
        <f>3/24000000*OO[[#This Row],[85 (29JUN1985 12:00:00)-Water Temperature (C)]]*OO[[#This Row],[27]]</f>
        <v>4.9840747243499996E-6</v>
      </c>
      <c r="AD221" s="10">
        <f>3/24000000*OO[[#This Row],[86 (29JUN1985 15:00:00)-Water Temperature (C)]]*OO[[#This Row],[28]]</f>
        <v>4.3165178331937502E-6</v>
      </c>
      <c r="AE221" s="10">
        <f>3/24000000*OO[[#This Row],[88 (29JUN1985 21:00:00)-Water Temperature (C)]]*OO[[#This Row],[30]]</f>
        <v>3.2176816579250002E-6</v>
      </c>
      <c r="AF221" s="10">
        <f>3/24000000*OO[[#This Row],[88 (29JUN1985 21:00:00)-Water Temperature (C)]]*OO[[#This Row],[30]]</f>
        <v>3.2176816579250002E-6</v>
      </c>
      <c r="AG221" s="10">
        <f>3/24000000*OO[[#This Row],[89 (30JUN1985 00:00:00)-Water Temperature (C)]]*OO[[#This Row],[31]]</f>
        <v>2.7740028087487497E-6</v>
      </c>
      <c r="AH221" s="10">
        <f>3/24000000*OO[[#This Row],[90 (30JUN1985 03:00:00)-Water Temperature (C)]]*OO[[#This Row],[32]]</f>
        <v>2.4252103402143751E-6</v>
      </c>
      <c r="AI221" s="10">
        <f>3/24000000*OO[[#This Row],[91 (30JUN1985 06:00:00)-Water Temperature (C)]]*OO[[#This Row],[33]]</f>
        <v>2.14688475201925E-6</v>
      </c>
      <c r="AJ221" s="10">
        <f>3/24000000*OO[[#This Row],[92 (30JUN1985 09:00:00)-Water Temperature (C)]]*OO[[#This Row],[34]]</f>
        <v>1.9404105371043749E-6</v>
      </c>
      <c r="AK221" s="10">
        <f>3/24000000*OO[[#This Row],[93 (30JUN1985 12:00:00)-Water Temperature (C)]]*OO[[#This Row],[35]]</f>
        <v>1.7776131712722497E-6</v>
      </c>
      <c r="AL221" s="10">
        <f>3/24000000*OO[[#This Row],[94 (30JUN1985 15:00:00)-Water Temperature (C)]]*OO[[#This Row],[36]]</f>
        <v>1.6343895536301248E-6</v>
      </c>
      <c r="AM221" s="10">
        <f>3/24000000*OO[[#This Row],[95 (30JUN1985 18:00:00)-Water Temperature (C)]]*OO[[#This Row],[37]]</f>
        <v>1.5013523291428751E-6</v>
      </c>
      <c r="AN221" s="10">
        <f>3/24000000*OO[[#This Row],[96 (30JUN1985 21:00:00)-Water Temperature (C)]]*OO[[#This Row],[38]]</f>
        <v>1.3669671989843749E-6</v>
      </c>
      <c r="AO221" s="10">
        <f>3/24000000*OO[[#This Row],[97 (01JUL1985 00:00:00)-Water Temperature (C)]]*OO[[#This Row],[39]]</f>
        <v>1.2462358092775001E-6</v>
      </c>
      <c r="AP221" s="10">
        <f>3/24000000*OO[[#This Row],[98 (01JUL1985 03:00:00)-Water Temperature (C)]]*OO[[#This Row],[40]]</f>
        <v>1.147324646256625E-6</v>
      </c>
      <c r="AQ221" s="10">
        <f>3/24000000*OO[[#This Row],[99 (01JUL1985 06:00:00)-Water Temperature (C)]]*OO[[#This Row],[41]]</f>
        <v>1.0679376354585E-6</v>
      </c>
      <c r="AR221" s="10">
        <f>3/24000000*OO[[#This Row],[100 (01JUL1985 09:00:00)-Water Temperature (C)]]*OO[[#This Row],[42]]</f>
        <v>1.0149667555652501E-6</v>
      </c>
      <c r="AS221" s="10">
        <f>3/24000000*OO[[#This Row],[101 (01JUL1985 12:00:00)-Water Temperature (C)]]*OO[[#This Row],[43]]</f>
        <v>9.6795267493200003E-7</v>
      </c>
      <c r="AT221" s="10">
        <f>3/24000000*OO[[#This Row],[102 (01JUL1985 15:00:00)-Water Temperature (C)]]*OO[[#This Row],[44]]</f>
        <v>9.1186222736699999E-7</v>
      </c>
      <c r="AU221" s="10">
        <f>3/24000000*OO[[#This Row],[103 (01JUL1985 18:00:00)-Water Temperature (C)]]*OO[[#This Row],[45]]</f>
        <v>8.5570110346999984E-7</v>
      </c>
      <c r="AV221" s="10">
        <f>3/24000000*OO[[#This Row],[104 (01JUL1985 21:00:00)-Water Temperature (C)]]*OO[[#This Row],[46]]</f>
        <v>7.9659473920487504E-7</v>
      </c>
      <c r="AW221" s="10">
        <f>3/24000000*OO[[#This Row],[105 (02JUL1985 00:00:00)-Water Temperature (C)]]*OO[[#This Row],[47]]</f>
        <v>7.4935402066274997E-7</v>
      </c>
      <c r="AX221" s="10">
        <f>3/24000000*OO[[#This Row],[106 (02JUL1985 03:00:00)-Water Temperature (C)]]*OO[[#This Row],[48]]</f>
        <v>7.1267492375887498E-7</v>
      </c>
      <c r="AY221" s="10">
        <f>3/24000000*OO[[#This Row],[107 (02JUL1985 06:00:00)-Water Temperature (C)]]*OO[[#This Row],[49]]</f>
        <v>6.8541788428350003E-7</v>
      </c>
      <c r="AZ221" s="10">
        <f>3/24000000*OO[[#This Row],[108 (02JUL1985 09:00:00)-Water Temperature (C)]]*OO[[#This Row],[50]]</f>
        <v>6.5992411770862496E-7</v>
      </c>
      <c r="BA221" s="10">
        <f>3/24000000*OO[[#This Row],[109 (02JUL1985 12:00:00)-Water Temperature (C)]]*OO[[#This Row],[51]]</f>
        <v>6.3877371921725007E-7</v>
      </c>
      <c r="BB221" s="10">
        <f>3/24000000*OO[[#This Row],[110 (02JUL1985 15:00:00)-Water Temperature (C)]]*OO[[#This Row],[52]]</f>
        <v>6.2064810570325E-7</v>
      </c>
      <c r="BC221" s="10">
        <f>3/24000000*OO[[#This Row],[111 (02JUL1985 18:00:00)-Water Temperature (C)]]*OO[[#This Row],[53]]</f>
        <v>5.9920789146037496E-7</v>
      </c>
      <c r="BD221" s="10">
        <f>3/24000000*OO[[#This Row],[112 (02JUL1985 21:00:00)-Water Temperature (C)]]*OO[[#This Row],[54]]</f>
        <v>5.7276309912862483E-7</v>
      </c>
      <c r="BE221" s="10">
        <f>3/24000000*OO[[#This Row],[113 (03JUL1985 00:00:00)-Water Temperature (C)]]*OO[[#This Row],[55]]</f>
        <v>5.4371723030099995E-7</v>
      </c>
      <c r="BF221" s="10">
        <f>3/24000000*OO[[#This Row],[114 (03JUL1985 03:00:00)-Water Temperature (C)]]*OO[[#This Row],[56]]</f>
        <v>5.2293458458912496E-7</v>
      </c>
      <c r="BG221" s="10">
        <f>3/24000000*OO[[#This Row],[115 (03JUL1985 06:00:00)-Water Temperature (C)]]*OO[[#This Row],[57]]</f>
        <v>5.0373599523500004E-7</v>
      </c>
      <c r="BH221" s="10">
        <f>3/24000000*OO[[#This Row],[116 (03JUL1985 09:00:00)-Water Temperature (C)]]*OO[[#This Row],[58]]</f>
        <v>4.9110233311824997E-7</v>
      </c>
      <c r="BI221" s="10">
        <f>3/24000000*OO[[#This Row],[117 (03JUL1985 12:00:00)-Water Temperature (C)]]*OO[[#This Row],[59]]</f>
        <v>4.8203964337199995E-7</v>
      </c>
      <c r="BJ221" s="10">
        <f>3/24000000*OO[[#This Row],[118 (03JUL1985 15:00:00)-Water Temperature (C)]]*OO[[#This Row],[60]]</f>
        <v>4.7006102071499995E-7</v>
      </c>
      <c r="BK221" s="10">
        <f>3/24000000*OO[[#This Row],[119 (03JUL1985 18:00:00)-Water Temperature (C)]]*OO[[#This Row],[61]]</f>
        <v>4.5675284692862505E-7</v>
      </c>
      <c r="BL221" s="10">
        <f>3/24000000*OO[[#This Row],[120 (03JUL1985 21:00:00)-Water Temperature (C)]]*OO[[#This Row],[62]]</f>
        <v>4.3852420812037498E-7</v>
      </c>
      <c r="BM221" s="10">
        <f>3/24000000*OO[[#This Row],[121 (04JUL1985 00:00:00)-Water Temperature (C)]]*OO[[#This Row],[63]]</f>
        <v>4.2014358330249995E-7</v>
      </c>
      <c r="BN221" s="10">
        <f>3/24000000*OO[[#This Row],[122 (04JUL1985 03:00:00)-Water Temperature (C)]]*OO[[#This Row],[64]]</f>
        <v>4.0533913625099999E-7</v>
      </c>
      <c r="BO221" s="10">
        <f>3/24000000*OO[[#This Row],[123 (04JUL1985 06:00:00)-Water Temperature (C)]]*OO[[#This Row],[65]]</f>
        <v>3.9270256706099993E-7</v>
      </c>
      <c r="BP221" s="10">
        <f>3/24000000*OO[[#This Row],[124 (04JUL1985 09:00:00)-Water Temperature (C)]]*OO[[#This Row],[66]]</f>
        <v>3.8745833106949999E-7</v>
      </c>
      <c r="BQ221" s="10">
        <f>3/24000000*OO[[#This Row],[125 (04JUL1985 12:00:00)-Water Temperature (C)]]*OO[[#This Row],[67]]</f>
        <v>3.8367941144300002E-7</v>
      </c>
      <c r="BR221" s="10">
        <f>3/24000000*OO[[#This Row],[126 (04JUL1985 15:00:00)-Water Temperature (C)]]*OO[[#This Row],[68]]</f>
        <v>3.7691900610349997E-7</v>
      </c>
      <c r="BS221" s="10">
        <f>3/24000000*OO[[#This Row],[127 (04JUL1985 18:00:00)-Water Temperature (C)]]*OO[[#This Row],[69]]</f>
        <v>3.6635883385887506E-7</v>
      </c>
      <c r="BT221" s="10">
        <f>3/24000000*OO[[#This Row],[128 (04JUL1985 21:00:00)-Water Temperature (C)]]*OO[[#This Row],[70]]</f>
        <v>3.52367539712E-7</v>
      </c>
      <c r="BU221" s="10">
        <f>3/24000000*OO[[#This Row],[129 (05JUL1985 00:00:00)-Water Temperature (C)]]*OO[[#This Row],[71]]</f>
        <v>3.3634798229724996E-7</v>
      </c>
      <c r="BV221" s="10">
        <f>3/24000000*OO[[#This Row],[130 (05JUL1985 03:00:00)-Water Temperature (C)]]*OO[[#This Row],[72]]</f>
        <v>3.2385414765800001E-7</v>
      </c>
      <c r="BW221" s="10">
        <f>3/24000000*OO[[#This Row],[131 (05JUL1985 06:00:00)-Water Temperature (C)]]*OO[[#This Row],[73]]</f>
        <v>3.1412035311999997E-7</v>
      </c>
      <c r="BX221" s="10">
        <f>3/24000000*OO[[#This Row],[132 (05JUL1985 09:00:00)-Water Temperature (C)]]*OO[[#This Row],[74]]</f>
        <v>3.0978421408000004E-7</v>
      </c>
      <c r="BY221" s="10">
        <f>3/24000000*OO[[#This Row],[133 (05JUL1985 12:00:00)-Water Temperature (C)]]*OO[[#This Row],[75]]</f>
        <v>3.0708715112512495E-7</v>
      </c>
      <c r="BZ221" s="10">
        <f>3/24000000*OO[[#This Row],[134 (05JUL1985 15:00:00)-Water Temperature (C)]]*OO[[#This Row],[76]]</f>
        <v>3.0263406553525E-7</v>
      </c>
      <c r="CA221" s="10">
        <f>3/24000000*OO[[#This Row],[135 (05JUL1985 18:00:00)-Water Temperature (C)]]*OO[[#This Row],[77]]</f>
        <v>2.9652394155483746E-7</v>
      </c>
      <c r="CB221" s="10">
        <f>3/24000000*OO[[#This Row],[136 (05JUL1985 21:00:00)-Water Temperature (C)]]*OO[[#This Row],[78]]</f>
        <v>2.86800117286725E-7</v>
      </c>
      <c r="CC221" s="10">
        <f>3/24000000*OO[[#This Row],[137 (06JUL1985 00:00:00)-Water Temperature (C)]]*OO[[#This Row],[79]]</f>
        <v>2.7617784998024996E-7</v>
      </c>
      <c r="CD221" s="10">
        <f>3/24000000*OO[[#This Row],[138 (06JUL1985 03:00:00)-Water Temperature (C)]]*OO[[#This Row],[80]]</f>
        <v>2.6722778995687498E-7</v>
      </c>
      <c r="CE221" s="10">
        <f>3/24000000*OO[[#This Row],[139 (06JUL1985 06:00:00)-Water Temperature (C)]]*OO[[#This Row],[81]]</f>
        <v>2.5978460563507501E-7</v>
      </c>
      <c r="CF221" s="10">
        <f>3/24000000*OO[[#This Row],[140 (06JUL1985 09:00:00)-Water Temperature (C)]]*OO[[#This Row],[82]]</f>
        <v>2.5789510806224998E-7</v>
      </c>
      <c r="CG221" s="10">
        <f>3/24000000*OO[[#This Row],[141 (06JUL1985 12:00:00)-Water Temperature (C)]]*OO[[#This Row],[83]]</f>
        <v>2.5616684641185001E-7</v>
      </c>
      <c r="CH221" s="10">
        <f>3/24000000*OO[[#This Row],[142 (06JUL1985 15:00:00)-Water Temperature (C)]]*OO[[#This Row],[84]]</f>
        <v>2.5242781385250001E-7</v>
      </c>
      <c r="CI221" s="10">
        <f>3/24000000*OO[[#This Row],[143 (06JUL1985 18:00:00)-Water Temperature (C)]]*OO[[#This Row],[85]]</f>
        <v>2.4771393909157499E-7</v>
      </c>
      <c r="CJ221" s="10">
        <f>3/24000000*OO[[#This Row],[144 (06JUL1985 21:00:00)-Water Temperature (C)]]*OO[[#This Row],[86]]</f>
        <v>2.3970256102215E-7</v>
      </c>
      <c r="CK221" s="10">
        <f>3/24000000*OO[[#This Row],[145 (07JUL1985 00:00:00)-Water Temperature (C)]]*OO[[#This Row],[87]]</f>
        <v>2.3099146570697499E-7</v>
      </c>
      <c r="CL221" s="10">
        <f>3/24000000*OO[[#This Row],[146 (07JUL1985 03:00:00)-Water Temperature (C)]]*OO[[#This Row],[88]]</f>
        <v>2.2374633349164997E-7</v>
      </c>
      <c r="CM221" s="10">
        <f>3/24000000*OO[[#This Row],[147 (07JUL1985 06:00:00)-Water Temperature (C)]]*OO[[#This Row],[89]]</f>
        <v>2.1727404610237497E-7</v>
      </c>
      <c r="CN221" s="10">
        <f>3/24000000*OO[[#This Row],[148 (07JUL1985 09:00:00)-Water Temperature (C)]]*OO[[#This Row],[90]]</f>
        <v>2.111024173225E-7</v>
      </c>
      <c r="CO221" s="10">
        <f>3/24000000*OO[[#This Row],[149 (07JUL1985 12:00:00)-Water Temperature (C)]]*OO[[#This Row],[91]]</f>
        <v>2.0563595560105E-7</v>
      </c>
      <c r="CP221" s="10">
        <f>3/24000000*OO[[#This Row],[150 (07JUL1985 15:00:00)-Water Temperature (C)]]*OO[[#This Row],[92]]</f>
        <v>2.008006916063625E-7</v>
      </c>
      <c r="CQ221" s="10">
        <f>3/24000000*OO[[#This Row],[151 (07JUL1985 18:00:00)-Water Temperature (C)]]*OO[[#This Row],[93]]</f>
        <v>1.9298539351936246E-7</v>
      </c>
      <c r="CR221" s="10">
        <f>3/24000000*OO[[#This Row],[152 (07JUL1985 21:00:00)-Water Temperature (C)]]*OO[[#This Row],[94]]</f>
        <v>1.8384780146742498E-7</v>
      </c>
      <c r="CS221" s="10">
        <f>3/24000000*OO[[#This Row],[153 (08JUL1985 00:00:00)-Water Temperature (C)]]*OO[[#This Row],[95]]</f>
        <v>1.7600394869942498E-7</v>
      </c>
      <c r="CT221" s="10">
        <f>3/24000000*OO[[#This Row],[154 (08JUL1985 03:00:00)-Water Temperature (C)]]*OO[[#This Row],[96]]</f>
        <v>1.6968517481834997E-7</v>
      </c>
      <c r="CU221" s="10">
        <f>3/24000000*OO[[#This Row],[155 (08JUL1985 06:00:00)-Water Temperature (C)]]*OO[[#This Row],[97]]</f>
        <v>1.6424235234324999E-7</v>
      </c>
      <c r="CV221" s="10">
        <f>3/24000000*OO[[#This Row],[156 (08JUL1985 09:00:00)-Water Temperature (C)]]*OO[[#This Row],[98]]</f>
        <v>1.6154677070489999E-7</v>
      </c>
      <c r="CW221" s="10">
        <f>3/24000000*OO[[#This Row],[157 (08JUL1985 12:00:00)-Water Temperature (C)]]*OO[[#This Row],[99]]</f>
        <v>1.5975797359364998E-7</v>
      </c>
    </row>
    <row r="222" spans="1:101" x14ac:dyDescent="0.35">
      <c r="A222" t="s">
        <v>228</v>
      </c>
      <c r="B222">
        <v>847.74940000000004</v>
      </c>
      <c r="C222" s="10">
        <f>3/24*OO[[#This Row],[59 (26JUN1985 06:00:00)-Water Temperature (C)]]*OO[[#This Row],[1]]/SUM(OO[1])</f>
        <v>0</v>
      </c>
      <c r="D222" s="10">
        <f>3/24*OO[[#This Row],[60 (26JUN1985 09:00:00)-Water Temperature (C)]]*OO[[#This Row],[2]]/SUM(OO[2])</f>
        <v>0</v>
      </c>
      <c r="E222" s="10">
        <f>3/24*OO[[#This Row],[61 (26JUN1985 12:00:00)-Water Temperature (C)]]*OO[[#This Row],[3]]/SUM(OO[3])</f>
        <v>0</v>
      </c>
      <c r="F222" s="10">
        <f>3/24*OO[[#This Row],[62 (26JUN1985 15:00:00)-Water Temperature (C)]]*OO[[#This Row],[4]]/SUM(OO[4])</f>
        <v>0</v>
      </c>
      <c r="G222" s="10">
        <f>3/24*OO[[#This Row],[63 (26JUN1985 18:00:00)-Water Temperature (C)]]*OO[[#This Row],[5]]/SUM(OO[5])</f>
        <v>0</v>
      </c>
      <c r="H222" s="10">
        <f>3/24*OO[[#This Row],[64 (26JUN1985 21:00:00)-Water Temperature (C)]]*OO[[#This Row],[6]]/SUM(OO[6])</f>
        <v>0</v>
      </c>
      <c r="I222" s="10">
        <f>3/24*OO[[#This Row],[65 (27JUN1985 00:00:00)-Water Temperature (C)]]*OO[[#This Row],[7]]/SUM(OO[7])</f>
        <v>0</v>
      </c>
      <c r="J222" s="10">
        <f>3/24*OO[[#This Row],[66 (27JUN1985 03:00:00)-Water Temperature (C)]]*OO[[#This Row],[8]]/SUM(OO[8])</f>
        <v>0</v>
      </c>
      <c r="K222" s="10">
        <f>3/24*OO[[#This Row],[67 (27JUN1985 06:00:00)-Water Temperature (C)]]*OO[[#This Row],[9]]/SUM(OO[9])</f>
        <v>3.005800751741059E-33</v>
      </c>
      <c r="L222" s="10">
        <f>3/24*OO[[#This Row],[68 (27JUN1985 09:00:00)-Water Temperature (C)]]*OO[[#This Row],[10]]/SUM(OO[10])</f>
        <v>6.02067563197689E-20</v>
      </c>
      <c r="M222" s="10">
        <f>3/24*OO[[#This Row],[69 (27JUN1985 12:00:00)-Water Temperature (C)]]*OO[[#This Row],[11]]/SUM(OO[11])</f>
        <v>4.8765435933668723E-10</v>
      </c>
      <c r="N222" s="10">
        <f>3/24*OO[[#This Row],[70 (27JUN1985 15:00:00)-Water Temperature (C)]]*OO[[#This Row],[12]]/SUM(OO[12])</f>
        <v>2.1800254858725019E-6</v>
      </c>
      <c r="O222" s="10">
        <f>3/24*OO[[#This Row],[71 (27JUN1985 18:00:00)-Water Temperature (C)]]*OO[[#This Row],[13]]/SUM(OO[13])</f>
        <v>3.6489142785718788E-4</v>
      </c>
      <c r="P222" s="10">
        <f>3/24*OO[[#This Row],[72 (27JUN1985 21:00:00)-Water Temperature (C)]]*OO[[#This Row],[14]]/SUM(OO[14])</f>
        <v>8.6447582044905172E-3</v>
      </c>
      <c r="Q222" s="10">
        <f>3/24*OO[[#This Row],[73 (28JUN1985 00:00:00)-Water Temperature (C)]]*OO[[#This Row],[15]]/SUM(OO[15])</f>
        <v>4.8582382214939074E-2</v>
      </c>
      <c r="R222" s="10">
        <f>3/24*OO[[#This Row],[74 (28JUN1985 03:00:00)-Water Temperature (C)]]*OO[[#This Row],[16]]/SUM(OO[16])</f>
        <v>8.8558967727557086E-2</v>
      </c>
      <c r="S222" s="10">
        <f>3/24*OO[[#This Row],[75 (28JUN1985 06:00:00)-Water Temperature (C)]]*OO[[#This Row],[17]]/SUM(OO[17])</f>
        <v>6.4649439573786313E-2</v>
      </c>
      <c r="T222" s="10">
        <f>3/24*OO[[#This Row],[76 (28JUN1985 09:00:00)-Water Temperature (C)]]*OO[[#This Row],[18]]/SUM(OO[18])</f>
        <v>2.2337817007961981E-2</v>
      </c>
      <c r="U222" s="10">
        <f>3/24*OO[[#This Row],[77 (28JUN1985 12:00:00)-Water Temperature (C)]]*OO[[#This Row],[19]]/SUM(OO[19])</f>
        <v>4.1123488432607382E-3</v>
      </c>
      <c r="V222" s="10">
        <f>3/24000000*OO[[#This Row],[78 (28JUN1985 15:00:00)-Water Temperature (C)]]*OO[[#This Row],[20]]</f>
        <v>4.5383398117749998E-4</v>
      </c>
      <c r="W222" s="10">
        <f>3/24000000*OO[[#This Row],[79 (28JUN1985 18:00:00)-Water Temperature (C)]]*OO[[#This Row],[21]]</f>
        <v>4.61503048175E-5</v>
      </c>
      <c r="X222" s="10">
        <f>3/24000000*OO[[#This Row],[80 (28JUN1985 21:00:00)-Water Temperature (C)]]*OO[[#This Row],[22]]</f>
        <v>1.5578185205579997E-5</v>
      </c>
      <c r="Y222" s="10">
        <f>3/24000000*OO[[#This Row],[81 (29JUN1985 00:00:00)-Water Temperature (C)]]*OO[[#This Row],[23]]</f>
        <v>1.1873335441349998E-5</v>
      </c>
      <c r="Z222" s="10">
        <f>3/24000000*OO[[#This Row],[82 (29JUN1985 03:00:00)-Water Temperature (C)]]*OO[[#This Row],[24]]</f>
        <v>9.8851837015049992E-6</v>
      </c>
      <c r="AA222" s="10">
        <f>3/24000000*OO[[#This Row],[83 (29JUN1985 06:00:00)-Water Temperature (C)]]*OO[[#This Row],[25]]</f>
        <v>8.3193643663124984E-6</v>
      </c>
      <c r="AB222" s="10">
        <f>3/24000000*OO[[#This Row],[84 (29JUN1985 09:00:00)-Water Temperature (C)]]*OO[[#This Row],[26]]</f>
        <v>7.1607333203450004E-6</v>
      </c>
      <c r="AC222" s="10">
        <f>3/24000000*OO[[#This Row],[85 (29JUN1985 12:00:00)-Water Temperature (C)]]*OO[[#This Row],[27]]</f>
        <v>6.2042995475349998E-6</v>
      </c>
      <c r="AD222" s="10">
        <f>3/24000000*OO[[#This Row],[86 (29JUN1985 15:00:00)-Water Temperature (C)]]*OO[[#This Row],[28]]</f>
        <v>5.371294645951249E-6</v>
      </c>
      <c r="AE222" s="10">
        <f>3/24000000*OO[[#This Row],[88 (29JUN1985 21:00:00)-Water Temperature (C)]]*OO[[#This Row],[30]]</f>
        <v>4.0008924074437497E-6</v>
      </c>
      <c r="AF222" s="10">
        <f>3/24000000*OO[[#This Row],[88 (29JUN1985 21:00:00)-Water Temperature (C)]]*OO[[#This Row],[30]]</f>
        <v>4.0008924074437497E-6</v>
      </c>
      <c r="AG222" s="10">
        <f>3/24000000*OO[[#This Row],[89 (30JUN1985 00:00:00)-Water Temperature (C)]]*OO[[#This Row],[31]]</f>
        <v>3.4451842447949998E-6</v>
      </c>
      <c r="AH222" s="10">
        <f>3/24000000*OO[[#This Row],[90 (30JUN1985 03:00:00)-Water Temperature (C)]]*OO[[#This Row],[32]]</f>
        <v>3.0093616554562503E-6</v>
      </c>
      <c r="AI222" s="10">
        <f>3/24000000*OO[[#This Row],[91 (30JUN1985 06:00:00)-Water Temperature (C)]]*OO[[#This Row],[33]]</f>
        <v>2.6617682702178746E-6</v>
      </c>
      <c r="AJ222" s="10">
        <f>3/24000000*OO[[#This Row],[92 (30JUN1985 09:00:00)-Water Temperature (C)]]*OO[[#This Row],[34]]</f>
        <v>2.4043559736597498E-6</v>
      </c>
      <c r="AK222" s="10">
        <f>3/24000000*OO[[#This Row],[93 (30JUN1985 12:00:00)-Water Temperature (C)]]*OO[[#This Row],[35]]</f>
        <v>2.2024172671462499E-6</v>
      </c>
      <c r="AL222" s="10">
        <f>3/24000000*OO[[#This Row],[94 (30JUN1985 15:00:00)-Water Temperature (C)]]*OO[[#This Row],[36]]</f>
        <v>2.0246674538722498E-6</v>
      </c>
      <c r="AM222" s="10">
        <f>3/24000000*OO[[#This Row],[95 (30JUN1985 18:00:00)-Water Temperature (C)]]*OO[[#This Row],[37]]</f>
        <v>1.8595270578080003E-6</v>
      </c>
      <c r="AN222" s="10">
        <f>3/24000000*OO[[#This Row],[96 (30JUN1985 21:00:00)-Water Temperature (C)]]*OO[[#This Row],[38]]</f>
        <v>1.6923397799490001E-6</v>
      </c>
      <c r="AO222" s="10">
        <f>3/24000000*OO[[#This Row],[97 (01JUL1985 00:00:00)-Water Temperature (C)]]*OO[[#This Row],[39]]</f>
        <v>1.5415598087839998E-6</v>
      </c>
      <c r="AP222" s="10">
        <f>3/24000000*OO[[#This Row],[98 (01JUL1985 03:00:00)-Water Temperature (C)]]*OO[[#This Row],[40]]</f>
        <v>1.4182682733431248E-6</v>
      </c>
      <c r="AQ222" s="10">
        <f>3/24000000*OO[[#This Row],[99 (01JUL1985 06:00:00)-Water Temperature (C)]]*OO[[#This Row],[41]]</f>
        <v>1.319182513194375E-6</v>
      </c>
      <c r="AR222" s="10">
        <f>3/24000000*OO[[#This Row],[100 (01JUL1985 09:00:00)-Water Temperature (C)]]*OO[[#This Row],[42]]</f>
        <v>1.2533132804717499E-6</v>
      </c>
      <c r="AS222" s="10">
        <f>3/24000000*OO[[#This Row],[101 (01JUL1985 12:00:00)-Water Temperature (C)]]*OO[[#This Row],[43]]</f>
        <v>1.195934829923875E-6</v>
      </c>
      <c r="AT222" s="10">
        <f>3/24000000*OO[[#This Row],[102 (01JUL1985 15:00:00)-Water Temperature (C)]]*OO[[#This Row],[44]]</f>
        <v>1.1271009102149999E-6</v>
      </c>
      <c r="AU222" s="10">
        <f>3/24000000*OO[[#This Row],[103 (01JUL1985 18:00:00)-Water Temperature (C)]]*OO[[#This Row],[45]]</f>
        <v>1.0579123676054997E-6</v>
      </c>
      <c r="AV222" s="10">
        <f>3/24000000*OO[[#This Row],[104 (01JUL1985 21:00:00)-Water Temperature (C)]]*OO[[#This Row],[46]]</f>
        <v>9.8462089649374996E-7</v>
      </c>
      <c r="AW222" s="10">
        <f>3/24000000*OO[[#This Row],[105 (02JUL1985 00:00:00)-Water Temperature (C)]]*OO[[#This Row],[47]]</f>
        <v>9.2533664294324996E-7</v>
      </c>
      <c r="AX222" s="10">
        <f>3/24000000*OO[[#This Row],[106 (02JUL1985 03:00:00)-Water Temperature (C)]]*OO[[#This Row],[48]]</f>
        <v>8.7932076850649992E-7</v>
      </c>
      <c r="AY222" s="10">
        <f>3/24000000*OO[[#This Row],[107 (02JUL1985 06:00:00)-Water Temperature (C)]]*OO[[#This Row],[49]]</f>
        <v>8.4499923947999986E-7</v>
      </c>
      <c r="AZ222" s="10">
        <f>3/24000000*OO[[#This Row],[108 (02JUL1985 09:00:00)-Water Temperature (C)]]*OO[[#This Row],[50]]</f>
        <v>8.1385526863512499E-7</v>
      </c>
      <c r="BA222" s="10">
        <f>3/24000000*OO[[#This Row],[109 (02JUL1985 12:00:00)-Water Temperature (C)]]*OO[[#This Row],[51]]</f>
        <v>7.8794308692899993E-7</v>
      </c>
      <c r="BB222" s="10">
        <f>3/24000000*OO[[#This Row],[110 (02JUL1985 15:00:00)-Water Temperature (C)]]*OO[[#This Row],[52]]</f>
        <v>7.660214672399999E-7</v>
      </c>
      <c r="BC222" s="10">
        <f>3/24000000*OO[[#This Row],[111 (02JUL1985 18:00:00)-Water Temperature (C)]]*OO[[#This Row],[53]]</f>
        <v>7.3979660671499996E-7</v>
      </c>
      <c r="BD222" s="10">
        <f>3/24000000*OO[[#This Row],[112 (02JUL1985 21:00:00)-Water Temperature (C)]]*OO[[#This Row],[54]]</f>
        <v>7.0699848263762498E-7</v>
      </c>
      <c r="BE222" s="10">
        <f>3/24000000*OO[[#This Row],[113 (03JUL1985 00:00:00)-Water Temperature (C)]]*OO[[#This Row],[55]]</f>
        <v>6.7065536191062496E-7</v>
      </c>
      <c r="BF222" s="10">
        <f>3/24000000*OO[[#This Row],[114 (03JUL1985 03:00:00)-Water Temperature (C)]]*OO[[#This Row],[56]]</f>
        <v>6.4453915521874994E-7</v>
      </c>
      <c r="BG222" s="10">
        <f>3/24000000*OO[[#This Row],[115 (03JUL1985 06:00:00)-Water Temperature (C)]]*OO[[#This Row],[57]]</f>
        <v>6.2092704423237493E-7</v>
      </c>
      <c r="BH222" s="10">
        <f>3/24000000*OO[[#This Row],[116 (03JUL1985 09:00:00)-Water Temperature (C)]]*OO[[#This Row],[58]]</f>
        <v>6.0528904094849998E-7</v>
      </c>
      <c r="BI222" s="10">
        <f>3/24000000*OO[[#This Row],[117 (03JUL1985 12:00:00)-Water Temperature (C)]]*OO[[#This Row],[59]]</f>
        <v>5.9425715055275005E-7</v>
      </c>
      <c r="BJ222" s="10">
        <f>3/24000000*OO[[#This Row],[118 (03JUL1985 15:00:00)-Water Temperature (C)]]*OO[[#This Row],[60]]</f>
        <v>5.7967848706950004E-7</v>
      </c>
      <c r="BK222" s="10">
        <f>3/24000000*OO[[#This Row],[119 (03JUL1985 18:00:00)-Water Temperature (C)]]*OO[[#This Row],[61]]</f>
        <v>5.6338627028062502E-7</v>
      </c>
      <c r="BL222" s="10">
        <f>3/24000000*OO[[#This Row],[120 (03JUL1985 21:00:00)-Water Temperature (C)]]*OO[[#This Row],[62]]</f>
        <v>5.4099466282800001E-7</v>
      </c>
      <c r="BM222" s="10">
        <f>3/24000000*OO[[#This Row],[121 (04JUL1985 00:00:00)-Water Temperature (C)]]*OO[[#This Row],[63]]</f>
        <v>5.1812402075549998E-7</v>
      </c>
      <c r="BN222" s="10">
        <f>3/24000000*OO[[#This Row],[122 (04JUL1985 03:00:00)-Water Temperature (C)]]*OO[[#This Row],[64]]</f>
        <v>4.9968589003000002E-7</v>
      </c>
      <c r="BO222" s="10">
        <f>3/24000000*OO[[#This Row],[123 (04JUL1985 06:00:00)-Water Temperature (C)]]*OO[[#This Row],[65]]</f>
        <v>4.8400348985099992E-7</v>
      </c>
      <c r="BP222" s="10">
        <f>3/24000000*OO[[#This Row],[124 (04JUL1985 09:00:00)-Water Temperature (C)]]*OO[[#This Row],[66]]</f>
        <v>4.773611172587501E-7</v>
      </c>
      <c r="BQ222" s="10">
        <f>3/24000000*OO[[#This Row],[125 (04JUL1985 12:00:00)-Water Temperature (C)]]*OO[[#This Row],[67]]</f>
        <v>4.7292415908062496E-7</v>
      </c>
      <c r="BR222" s="10">
        <f>3/24000000*OO[[#This Row],[126 (04JUL1985 15:00:00)-Water Temperature (C)]]*OO[[#This Row],[68]]</f>
        <v>4.6468763578099996E-7</v>
      </c>
      <c r="BS222" s="10">
        <f>3/24000000*OO[[#This Row],[127 (04JUL1985 18:00:00)-Water Temperature (C)]]*OO[[#This Row],[69]]</f>
        <v>4.5200530526049995E-7</v>
      </c>
      <c r="BT222" s="10">
        <f>3/24000000*OO[[#This Row],[128 (04JUL1985 21:00:00)-Water Temperature (C)]]*OO[[#This Row],[70]]</f>
        <v>4.3479935275400002E-7</v>
      </c>
      <c r="BU222" s="10">
        <f>3/24000000*OO[[#This Row],[129 (05JUL1985 00:00:00)-Water Temperature (C)]]*OO[[#This Row],[71]]</f>
        <v>4.15026149199E-7</v>
      </c>
      <c r="BV222" s="10">
        <f>3/24000000*OO[[#This Row],[130 (05JUL1985 03:00:00)-Water Temperature (C)]]*OO[[#This Row],[72]]</f>
        <v>3.9931918609374994E-7</v>
      </c>
      <c r="BW222" s="10">
        <f>3/24000000*OO[[#This Row],[131 (05JUL1985 06:00:00)-Water Temperature (C)]]*OO[[#This Row],[73]]</f>
        <v>3.8719101082999999E-7</v>
      </c>
      <c r="BX222" s="10">
        <f>3/24000000*OO[[#This Row],[132 (05JUL1985 09:00:00)-Water Temperature (C)]]*OO[[#This Row],[74]]</f>
        <v>3.8175166320999999E-7</v>
      </c>
      <c r="BY222" s="10">
        <f>3/24000000*OO[[#This Row],[133 (05JUL1985 12:00:00)-Water Temperature (C)]]*OO[[#This Row],[75]]</f>
        <v>3.7861963072725001E-7</v>
      </c>
      <c r="BZ222" s="10">
        <f>3/24000000*OO[[#This Row],[134 (05JUL1985 15:00:00)-Water Temperature (C)]]*OO[[#This Row],[76]]</f>
        <v>3.7331684527937497E-7</v>
      </c>
      <c r="CA222" s="10">
        <f>3/24000000*OO[[#This Row],[135 (05JUL1985 18:00:00)-Water Temperature (C)]]*OO[[#This Row],[77]]</f>
        <v>3.6585920552849996E-7</v>
      </c>
      <c r="CB222" s="10">
        <f>3/24000000*OO[[#This Row],[136 (05JUL1985 21:00:00)-Water Temperature (C)]]*OO[[#This Row],[78]]</f>
        <v>3.5385520591849997E-7</v>
      </c>
      <c r="CC222" s="10">
        <f>3/24000000*OO[[#This Row],[137 (06JUL1985 00:00:00)-Water Temperature (C)]]*OO[[#This Row],[79]]</f>
        <v>3.4063691760337497E-7</v>
      </c>
      <c r="CD222" s="10">
        <f>3/24000000*OO[[#This Row],[138 (06JUL1985 03:00:00)-Water Temperature (C)]]*OO[[#This Row],[80]]</f>
        <v>3.2955384888374999E-7</v>
      </c>
      <c r="CE222" s="10">
        <f>3/24000000*OO[[#This Row],[139 (06JUL1985 06:00:00)-Water Temperature (C)]]*OO[[#This Row],[81]]</f>
        <v>3.2030143067174994E-7</v>
      </c>
      <c r="CF222" s="10">
        <f>3/24000000*OO[[#This Row],[140 (06JUL1985 09:00:00)-Water Temperature (C)]]*OO[[#This Row],[82]]</f>
        <v>3.1788698574562496E-7</v>
      </c>
      <c r="CG222" s="10">
        <f>3/24000000*OO[[#This Row],[141 (06JUL1985 12:00:00)-Water Temperature (C)]]*OO[[#This Row],[83]]</f>
        <v>3.1600198695325001E-7</v>
      </c>
      <c r="CH222" s="10">
        <f>3/24000000*OO[[#This Row],[142 (06JUL1985 15:00:00)-Water Temperature (C)]]*OO[[#This Row],[84]]</f>
        <v>3.1151406276900002E-7</v>
      </c>
      <c r="CI222" s="10">
        <f>3/24000000*OO[[#This Row],[143 (06JUL1985 18:00:00)-Water Temperature (C)]]*OO[[#This Row],[85]]</f>
        <v>3.0574585264786245E-7</v>
      </c>
      <c r="CJ222" s="10">
        <f>3/24000000*OO[[#This Row],[144 (06JUL1985 21:00:00)-Water Temperature (C)]]*OO[[#This Row],[86]]</f>
        <v>2.959167320046875E-7</v>
      </c>
      <c r="CK222" s="10">
        <f>3/24000000*OO[[#This Row],[145 (07JUL1985 00:00:00)-Water Temperature (C)]]*OO[[#This Row],[87]]</f>
        <v>2.8499394556349997E-7</v>
      </c>
      <c r="CL222" s="10">
        <f>3/24000000*OO[[#This Row],[146 (07JUL1985 03:00:00)-Water Temperature (C)]]*OO[[#This Row],[88]]</f>
        <v>2.7600739264787497E-7</v>
      </c>
      <c r="CM222" s="10">
        <f>3/24000000*OO[[#This Row],[147 (07JUL1985 06:00:00)-Water Temperature (C)]]*OO[[#This Row],[89]]</f>
        <v>2.679784532597625E-7</v>
      </c>
      <c r="CN222" s="10">
        <f>3/24000000*OO[[#This Row],[148 (07JUL1985 09:00:00)-Water Temperature (C)]]*OO[[#This Row],[90]]</f>
        <v>2.60473392832925E-7</v>
      </c>
      <c r="CO222" s="10">
        <f>3/24000000*OO[[#This Row],[149 (07JUL1985 12:00:00)-Water Temperature (C)]]*OO[[#This Row],[91]]</f>
        <v>2.5387524926639998E-7</v>
      </c>
      <c r="CP222" s="10">
        <f>3/24000000*OO[[#This Row],[150 (07JUL1985 15:00:00)-Water Temperature (C)]]*OO[[#This Row],[92]]</f>
        <v>2.4803363272574998E-7</v>
      </c>
      <c r="CQ222" s="10">
        <f>3/24000000*OO[[#This Row],[151 (07JUL1985 18:00:00)-Water Temperature (C)]]*OO[[#This Row],[93]]</f>
        <v>2.3853854936924998E-7</v>
      </c>
      <c r="CR222" s="10">
        <f>3/24000000*OO[[#This Row],[152 (07JUL1985 21:00:00)-Water Temperature (C)]]*OO[[#This Row],[94]]</f>
        <v>2.2719929162694996E-7</v>
      </c>
      <c r="CS222" s="10">
        <f>3/24000000*OO[[#This Row],[153 (08JUL1985 00:00:00)-Water Temperature (C)]]*OO[[#This Row],[95]]</f>
        <v>2.1734447821281251E-7</v>
      </c>
      <c r="CT222" s="10">
        <f>3/24000000*OO[[#This Row],[154 (08JUL1985 03:00:00)-Water Temperature (C)]]*OO[[#This Row],[96]]</f>
        <v>2.094425094469125E-7</v>
      </c>
      <c r="CU222" s="10">
        <f>3/24000000*OO[[#This Row],[155 (08JUL1985 06:00:00)-Water Temperature (C)]]*OO[[#This Row],[97]]</f>
        <v>2.02687834823375E-7</v>
      </c>
      <c r="CV222" s="10">
        <f>3/24000000*OO[[#This Row],[156 (08JUL1985 09:00:00)-Water Temperature (C)]]*OO[[#This Row],[98]]</f>
        <v>1.9929401800920002E-7</v>
      </c>
      <c r="CW222" s="10">
        <f>3/24000000*OO[[#This Row],[157 (08JUL1985 12:00:00)-Water Temperature (C)]]*OO[[#This Row],[99]]</f>
        <v>1.97235346704825E-7</v>
      </c>
    </row>
    <row r="223" spans="1:101" x14ac:dyDescent="0.35">
      <c r="A223" t="s">
        <v>229</v>
      </c>
      <c r="B223">
        <v>865.10170000000005</v>
      </c>
      <c r="C223" s="10">
        <f>3/24*OO[[#This Row],[59 (26JUN1985 06:00:00)-Water Temperature (C)]]*OO[[#This Row],[1]]/SUM(OO[1])</f>
        <v>0</v>
      </c>
      <c r="D223" s="10">
        <f>3/24*OO[[#This Row],[60 (26JUN1985 09:00:00)-Water Temperature (C)]]*OO[[#This Row],[2]]/SUM(OO[2])</f>
        <v>0</v>
      </c>
      <c r="E223" s="10">
        <f>3/24*OO[[#This Row],[61 (26JUN1985 12:00:00)-Water Temperature (C)]]*OO[[#This Row],[3]]/SUM(OO[3])</f>
        <v>0</v>
      </c>
      <c r="F223" s="10">
        <f>3/24*OO[[#This Row],[62 (26JUN1985 15:00:00)-Water Temperature (C)]]*OO[[#This Row],[4]]/SUM(OO[4])</f>
        <v>0</v>
      </c>
      <c r="G223" s="10">
        <f>3/24*OO[[#This Row],[63 (26JUN1985 18:00:00)-Water Temperature (C)]]*OO[[#This Row],[5]]/SUM(OO[5])</f>
        <v>0</v>
      </c>
      <c r="H223" s="10">
        <f>3/24*OO[[#This Row],[64 (26JUN1985 21:00:00)-Water Temperature (C)]]*OO[[#This Row],[6]]/SUM(OO[6])</f>
        <v>0</v>
      </c>
      <c r="I223" s="10">
        <f>3/24*OO[[#This Row],[65 (27JUN1985 00:00:00)-Water Temperature (C)]]*OO[[#This Row],[7]]/SUM(OO[7])</f>
        <v>0</v>
      </c>
      <c r="J223" s="10">
        <f>3/24*OO[[#This Row],[66 (27JUN1985 03:00:00)-Water Temperature (C)]]*OO[[#This Row],[8]]/SUM(OO[8])</f>
        <v>0</v>
      </c>
      <c r="K223" s="10">
        <f>3/24*OO[[#This Row],[67 (27JUN1985 06:00:00)-Water Temperature (C)]]*OO[[#This Row],[9]]/SUM(OO[9])</f>
        <v>5.1748972739672102E-34</v>
      </c>
      <c r="L223" s="10">
        <f>3/24*OO[[#This Row],[68 (27JUN1985 09:00:00)-Water Temperature (C)]]*OO[[#This Row],[10]]/SUM(OO[10])</f>
        <v>6.8823199378794109E-21</v>
      </c>
      <c r="M223" s="10">
        <f>3/24*OO[[#This Row],[69 (27JUN1985 12:00:00)-Water Temperature (C)]]*OO[[#This Row],[11]]/SUM(OO[11])</f>
        <v>2.0635487225897638E-10</v>
      </c>
      <c r="N223" s="10">
        <f>3/24*OO[[#This Row],[70 (27JUN1985 15:00:00)-Water Temperature (C)]]*OO[[#This Row],[12]]/SUM(OO[12])</f>
        <v>1.2905269789316897E-6</v>
      </c>
      <c r="O223" s="10">
        <f>3/24*OO[[#This Row],[71 (27JUN1985 18:00:00)-Water Temperature (C)]]*OO[[#This Row],[13]]/SUM(OO[13])</f>
        <v>2.5265642874274137E-4</v>
      </c>
      <c r="P223" s="10">
        <f>3/24*OO[[#This Row],[72 (27JUN1985 21:00:00)-Water Temperature (C)]]*OO[[#This Row],[14]]/SUM(OO[14])</f>
        <v>6.709990777485594E-3</v>
      </c>
      <c r="Q223" s="10">
        <f>3/24*OO[[#This Row],[73 (28JUN1985 00:00:00)-Water Temperature (C)]]*OO[[#This Row],[15]]/SUM(OO[15])</f>
        <v>4.1330766370730805E-2</v>
      </c>
      <c r="R223" s="10">
        <f>3/24*OO[[#This Row],[74 (28JUN1985 03:00:00)-Water Temperature (C)]]*OO[[#This Row],[16]]/SUM(OO[16])</f>
        <v>8.1349749536405447E-2</v>
      </c>
      <c r="S223" s="10">
        <f>3/24*OO[[#This Row],[75 (28JUN1985 06:00:00)-Water Temperature (C)]]*OO[[#This Row],[17]]/SUM(OO[17])</f>
        <v>6.3397593991356013E-2</v>
      </c>
      <c r="T223" s="10">
        <f>3/24*OO[[#This Row],[76 (28JUN1985 09:00:00)-Water Temperature (C)]]*OO[[#This Row],[18]]/SUM(OO[18])</f>
        <v>2.3177525682279359E-2</v>
      </c>
      <c r="U223" s="10">
        <f>3/24*OO[[#This Row],[77 (28JUN1985 12:00:00)-Water Temperature (C)]]*OO[[#This Row],[19]]/SUM(OO[19])</f>
        <v>4.4802333923252341E-3</v>
      </c>
      <c r="V223" s="10">
        <f>3/24000000*OO[[#This Row],[78 (28JUN1985 15:00:00)-Water Temperature (C)]]*OO[[#This Row],[20]]</f>
        <v>5.1259996742599996E-4</v>
      </c>
      <c r="W223" s="10">
        <f>3/24000000*OO[[#This Row],[79 (28JUN1985 18:00:00)-Water Temperature (C)]]*OO[[#This Row],[21]]</f>
        <v>5.0444116462499997E-5</v>
      </c>
      <c r="X223" s="10">
        <f>3/24000000*OO[[#This Row],[80 (28JUN1985 21:00:00)-Water Temperature (C)]]*OO[[#This Row],[22]]</f>
        <v>1.5068280000303751E-5</v>
      </c>
      <c r="Y223" s="10">
        <f>3/24000000*OO[[#This Row],[81 (29JUN1985 00:00:00)-Water Temperature (C)]]*OO[[#This Row],[23]]</f>
        <v>1.1217117635505E-5</v>
      </c>
      <c r="Z223" s="10">
        <f>3/24000000*OO[[#This Row],[82 (29JUN1985 03:00:00)-Water Temperature (C)]]*OO[[#This Row],[24]]</f>
        <v>9.3236266658437495E-6</v>
      </c>
      <c r="AA223" s="10">
        <f>3/24000000*OO[[#This Row],[83 (29JUN1985 06:00:00)-Water Temperature (C)]]*OO[[#This Row],[25]]</f>
        <v>7.844096550313749E-6</v>
      </c>
      <c r="AB223" s="10">
        <f>3/24000000*OO[[#This Row],[84 (29JUN1985 09:00:00)-Water Temperature (C)]]*OO[[#This Row],[26]]</f>
        <v>6.7487681001037501E-6</v>
      </c>
      <c r="AC223" s="10">
        <f>3/24000000*OO[[#This Row],[85 (29JUN1985 12:00:00)-Water Temperature (C)]]*OO[[#This Row],[27]]</f>
        <v>5.8488212672874999E-6</v>
      </c>
      <c r="AD223" s="10">
        <f>3/24000000*OO[[#This Row],[86 (29JUN1985 15:00:00)-Water Temperature (C)]]*OO[[#This Row],[28]]</f>
        <v>5.0617969541825002E-6</v>
      </c>
      <c r="AE223" s="10">
        <f>3/24000000*OO[[#This Row],[88 (29JUN1985 21:00:00)-Water Temperature (C)]]*OO[[#This Row],[30]]</f>
        <v>3.7666509744049996E-6</v>
      </c>
      <c r="AF223" s="10">
        <f>3/24000000*OO[[#This Row],[88 (29JUN1985 21:00:00)-Water Temperature (C)]]*OO[[#This Row],[30]]</f>
        <v>3.7666509744049996E-6</v>
      </c>
      <c r="AG223" s="10">
        <f>3/24000000*OO[[#This Row],[89 (30JUN1985 00:00:00)-Water Temperature (C)]]*OO[[#This Row],[31]]</f>
        <v>3.2400298598962501E-6</v>
      </c>
      <c r="AH223" s="10">
        <f>3/24000000*OO[[#This Row],[90 (30JUN1985 03:00:00)-Water Temperature (C)]]*OO[[#This Row],[32]]</f>
        <v>2.8276325602350002E-6</v>
      </c>
      <c r="AI223" s="10">
        <f>3/24000000*OO[[#This Row],[91 (30JUN1985 06:00:00)-Water Temperature (C)]]*OO[[#This Row],[33]]</f>
        <v>2.4990488562742501E-6</v>
      </c>
      <c r="AJ223" s="10">
        <f>3/24000000*OO[[#This Row],[92 (30JUN1985 09:00:00)-Water Temperature (C)]]*OO[[#This Row],[34]]</f>
        <v>2.2563360887753752E-6</v>
      </c>
      <c r="AK223" s="10">
        <f>3/24000000*OO[[#This Row],[93 (30JUN1985 12:00:00)-Water Temperature (C)]]*OO[[#This Row],[35]]</f>
        <v>2.0664375344677496E-6</v>
      </c>
      <c r="AL223" s="10">
        <f>3/24000000*OO[[#This Row],[94 (30JUN1985 15:00:00)-Water Temperature (C)]]*OO[[#This Row],[36]]</f>
        <v>1.8992125922437499E-6</v>
      </c>
      <c r="AM223" s="10">
        <f>3/24000000*OO[[#This Row],[95 (30JUN1985 18:00:00)-Water Temperature (C)]]*OO[[#This Row],[37]]</f>
        <v>1.7437036269899998E-6</v>
      </c>
      <c r="AN223" s="10">
        <f>3/24000000*OO[[#This Row],[96 (30JUN1985 21:00:00)-Water Temperature (C)]]*OO[[#This Row],[38]]</f>
        <v>1.5859743715968749E-6</v>
      </c>
      <c r="AO223" s="10">
        <f>3/24000000*OO[[#This Row],[97 (01JUL1985 00:00:00)-Water Temperature (C)]]*OO[[#This Row],[39]]</f>
        <v>1.4434225743437501E-6</v>
      </c>
      <c r="AP223" s="10">
        <f>3/24000000*OO[[#This Row],[98 (01JUL1985 03:00:00)-Water Temperature (C)]]*OO[[#This Row],[40]]</f>
        <v>1.3270741333134999E-6</v>
      </c>
      <c r="AQ223" s="10">
        <f>3/24000000*OO[[#This Row],[99 (01JUL1985 06:00:00)-Water Temperature (C)]]*OO[[#This Row],[41]]</f>
        <v>1.2334621552394998E-6</v>
      </c>
      <c r="AR223" s="10">
        <f>3/24000000*OO[[#This Row],[100 (01JUL1985 09:00:00)-Water Temperature (C)]]*OO[[#This Row],[42]]</f>
        <v>1.1715347522856248E-6</v>
      </c>
      <c r="AS223" s="10">
        <f>3/24000000*OO[[#This Row],[101 (01JUL1985 12:00:00)-Water Temperature (C)]]*OO[[#This Row],[43]]</f>
        <v>1.1182796275199999E-6</v>
      </c>
      <c r="AT223" s="10">
        <f>3/24000000*OO[[#This Row],[102 (01JUL1985 15:00:00)-Water Temperature (C)]]*OO[[#This Row],[44]]</f>
        <v>1.05429265558125E-6</v>
      </c>
      <c r="AU223" s="10">
        <f>3/24000000*OO[[#This Row],[103 (01JUL1985 18:00:00)-Water Temperature (C)]]*OO[[#This Row],[45]]</f>
        <v>9.8957167571550003E-7</v>
      </c>
      <c r="AV223" s="10">
        <f>3/24000000*OO[[#This Row],[104 (01JUL1985 21:00:00)-Water Temperature (C)]]*OO[[#This Row],[46]]</f>
        <v>9.2081438055599995E-7</v>
      </c>
      <c r="AW223" s="10">
        <f>3/24000000*OO[[#This Row],[105 (02JUL1985 00:00:00)-Water Temperature (C)]]*OO[[#This Row],[47]]</f>
        <v>8.6459388681412508E-7</v>
      </c>
      <c r="AX223" s="10">
        <f>3/24000000*OO[[#This Row],[106 (02JUL1985 03:00:00)-Water Temperature (C)]]*OO[[#This Row],[48]]</f>
        <v>8.20967322742875E-7</v>
      </c>
      <c r="AY223" s="10">
        <f>3/24000000*OO[[#This Row],[107 (02JUL1985 06:00:00)-Water Temperature (C)]]*OO[[#This Row],[49]]</f>
        <v>7.8827796959800003E-7</v>
      </c>
      <c r="AZ223" s="10">
        <f>3/24000000*OO[[#This Row],[108 (02JUL1985 09:00:00)-Water Temperature (C)]]*OO[[#This Row],[50]]</f>
        <v>7.5939944712924991E-7</v>
      </c>
      <c r="BA223" s="10">
        <f>3/24000000*OO[[#This Row],[109 (02JUL1985 12:00:00)-Water Temperature (C)]]*OO[[#This Row],[51]]</f>
        <v>7.3542948050700002E-7</v>
      </c>
      <c r="BB223" s="10">
        <f>3/24000000*OO[[#This Row],[110 (02JUL1985 15:00:00)-Water Temperature (C)]]*OO[[#This Row],[52]]</f>
        <v>7.1532620604375003E-7</v>
      </c>
      <c r="BC223" s="10">
        <f>3/24000000*OO[[#This Row],[111 (02JUL1985 18:00:00)-Water Temperature (C)]]*OO[[#This Row],[53]]</f>
        <v>6.9106692351124994E-7</v>
      </c>
      <c r="BD223" s="10">
        <f>3/24000000*OO[[#This Row],[112 (02JUL1985 21:00:00)-Water Temperature (C)]]*OO[[#This Row],[54]]</f>
        <v>6.6017571728937499E-7</v>
      </c>
      <c r="BE223" s="10">
        <f>3/24000000*OO[[#This Row],[113 (03JUL1985 00:00:00)-Water Temperature (C)]]*OO[[#This Row],[55]]</f>
        <v>6.2587462946812492E-7</v>
      </c>
      <c r="BF223" s="10">
        <f>3/24000000*OO[[#This Row],[114 (03JUL1985 03:00:00)-Water Temperature (C)]]*OO[[#This Row],[56]]</f>
        <v>6.0105470016000003E-7</v>
      </c>
      <c r="BG223" s="10">
        <f>3/24000000*OO[[#This Row],[115 (03JUL1985 06:00:00)-Water Temperature (C)]]*OO[[#This Row],[57]]</f>
        <v>5.7907996256137494E-7</v>
      </c>
      <c r="BH223" s="10">
        <f>3/24000000*OO[[#This Row],[116 (03JUL1985 09:00:00)-Water Temperature (C)]]*OO[[#This Row],[58]]</f>
        <v>5.6450798572499997E-7</v>
      </c>
      <c r="BI223" s="10">
        <f>3/24000000*OO[[#This Row],[117 (03JUL1985 12:00:00)-Water Temperature (C)]]*OO[[#This Row],[59]]</f>
        <v>5.5431297339162492E-7</v>
      </c>
      <c r="BJ223" s="10">
        <f>3/24000000*OO[[#This Row],[118 (03JUL1985 15:00:00)-Water Temperature (C)]]*OO[[#This Row],[60]]</f>
        <v>5.4088860582987496E-7</v>
      </c>
      <c r="BK223" s="10">
        <f>3/24000000*OO[[#This Row],[119 (03JUL1985 18:00:00)-Water Temperature (C)]]*OO[[#This Row],[61]]</f>
        <v>5.2575814875587507E-7</v>
      </c>
      <c r="BL223" s="10">
        <f>3/24000000*OO[[#This Row],[120 (03JUL1985 21:00:00)-Water Temperature (C)]]*OO[[#This Row],[62]]</f>
        <v>5.04866605340625E-7</v>
      </c>
      <c r="BM223" s="10">
        <f>3/24000000*OO[[#This Row],[121 (04JUL1985 00:00:00)-Water Temperature (C)]]*OO[[#This Row],[63]]</f>
        <v>4.8336579514387491E-7</v>
      </c>
      <c r="BN223" s="10">
        <f>3/24000000*OO[[#This Row],[122 (04JUL1985 03:00:00)-Water Temperature (C)]]*OO[[#This Row],[64]]</f>
        <v>4.6598575405049995E-7</v>
      </c>
      <c r="BO223" s="10">
        <f>3/24000000*OO[[#This Row],[123 (04JUL1985 06:00:00)-Water Temperature (C)]]*OO[[#This Row],[65]]</f>
        <v>4.5129490723762495E-7</v>
      </c>
      <c r="BP223" s="10">
        <f>3/24000000*OO[[#This Row],[124 (04JUL1985 09:00:00)-Water Temperature (C)]]*OO[[#This Row],[66]]</f>
        <v>4.4496058982762499E-7</v>
      </c>
      <c r="BQ223" s="10">
        <f>3/24000000*OO[[#This Row],[125 (04JUL1985 12:00:00)-Water Temperature (C)]]*OO[[#This Row],[67]]</f>
        <v>4.4097950231999996E-7</v>
      </c>
      <c r="BR223" s="10">
        <f>3/24000000*OO[[#This Row],[126 (04JUL1985 15:00:00)-Water Temperature (C)]]*OO[[#This Row],[68]]</f>
        <v>4.3335672297199998E-7</v>
      </c>
      <c r="BS223" s="10">
        <f>3/24000000*OO[[#This Row],[127 (04JUL1985 18:00:00)-Water Temperature (C)]]*OO[[#This Row],[69]]</f>
        <v>4.2175363950362498E-7</v>
      </c>
      <c r="BT223" s="10">
        <f>3/24000000*OO[[#This Row],[128 (04JUL1985 21:00:00)-Water Temperature (C)]]*OO[[#This Row],[70]]</f>
        <v>4.0568291212524996E-7</v>
      </c>
      <c r="BU223" s="10">
        <f>3/24000000*OO[[#This Row],[129 (05JUL1985 00:00:00)-Water Temperature (C)]]*OO[[#This Row],[71]]</f>
        <v>3.8723404808587493E-7</v>
      </c>
      <c r="BV223" s="10">
        <f>3/24000000*OO[[#This Row],[130 (05JUL1985 03:00:00)-Water Temperature (C)]]*OO[[#This Row],[72]]</f>
        <v>3.7230598134437502E-7</v>
      </c>
      <c r="BW223" s="10">
        <f>3/24000000*OO[[#This Row],[131 (05JUL1985 06:00:00)-Water Temperature (C)]]*OO[[#This Row],[73]]</f>
        <v>3.6088541854012496E-7</v>
      </c>
      <c r="BX223" s="10">
        <f>3/24000000*OO[[#This Row],[132 (05JUL1985 09:00:00)-Water Temperature (C)]]*OO[[#This Row],[74]]</f>
        <v>3.5575704492899998E-7</v>
      </c>
      <c r="BY223" s="10">
        <f>3/24000000*OO[[#This Row],[133 (05JUL1985 12:00:00)-Water Temperature (C)]]*OO[[#This Row],[75]]</f>
        <v>3.5295759322562502E-7</v>
      </c>
      <c r="BZ223" s="10">
        <f>3/24000000*OO[[#This Row],[134 (05JUL1985 15:00:00)-Water Temperature (C)]]*OO[[#This Row],[76]]</f>
        <v>3.4815585168212495E-7</v>
      </c>
      <c r="CA223" s="10">
        <f>3/24000000*OO[[#This Row],[135 (05JUL1985 18:00:00)-Water Temperature (C)]]*OO[[#This Row],[77]]</f>
        <v>3.4123227013499997E-7</v>
      </c>
      <c r="CB223" s="10">
        <f>3/24000000*OO[[#This Row],[136 (05JUL1985 21:00:00)-Water Temperature (C)]]*OO[[#This Row],[78]]</f>
        <v>3.2997443734650004E-7</v>
      </c>
      <c r="CC223" s="10">
        <f>3/24000000*OO[[#This Row],[137 (06JUL1985 00:00:00)-Water Temperature (C)]]*OO[[#This Row],[79]]</f>
        <v>3.1754873669499996E-7</v>
      </c>
      <c r="CD223" s="10">
        <f>3/24000000*OO[[#This Row],[138 (06JUL1985 03:00:00)-Water Temperature (C)]]*OO[[#This Row],[80]]</f>
        <v>3.0714947736900001E-7</v>
      </c>
      <c r="CE223" s="10">
        <f>3/24000000*OO[[#This Row],[139 (06JUL1985 06:00:00)-Water Temperature (C)]]*OO[[#This Row],[81]]</f>
        <v>2.9848517151074999E-7</v>
      </c>
      <c r="CF223" s="10">
        <f>3/24000000*OO[[#This Row],[140 (06JUL1985 09:00:00)-Water Temperature (C)]]*OO[[#This Row],[82]]</f>
        <v>2.9617505783520001E-7</v>
      </c>
      <c r="CG223" s="10">
        <f>3/24000000*OO[[#This Row],[141 (06JUL1985 12:00:00)-Water Temperature (C)]]*OO[[#This Row],[83]]</f>
        <v>2.9459558107959999E-7</v>
      </c>
      <c r="CH223" s="10">
        <f>3/24000000*OO[[#This Row],[142 (06JUL1985 15:00:00)-Water Temperature (C)]]*OO[[#This Row],[84]]</f>
        <v>2.9051173038902498E-7</v>
      </c>
      <c r="CI223" s="10">
        <f>3/24000000*OO[[#This Row],[143 (06JUL1985 18:00:00)-Water Temperature (C)]]*OO[[#This Row],[85]]</f>
        <v>2.8514310682487495E-7</v>
      </c>
      <c r="CJ223" s="10">
        <f>3/24000000*OO[[#This Row],[144 (06JUL1985 21:00:00)-Water Temperature (C)]]*OO[[#This Row],[86]]</f>
        <v>2.7597202686042495E-7</v>
      </c>
      <c r="CK223" s="10">
        <f>3/24000000*OO[[#This Row],[145 (07JUL1985 00:00:00)-Water Temperature (C)]]*OO[[#This Row],[87]]</f>
        <v>2.6565348382369998E-7</v>
      </c>
      <c r="CL223" s="10">
        <f>3/24000000*OO[[#This Row],[146 (07JUL1985 03:00:00)-Water Temperature (C)]]*OO[[#This Row],[88]]</f>
        <v>2.5721349291314998E-7</v>
      </c>
      <c r="CM223" s="10">
        <f>3/24000000*OO[[#This Row],[147 (07JUL1985 06:00:00)-Water Temperature (C)]]*OO[[#This Row],[89]]</f>
        <v>2.4966938985270001E-7</v>
      </c>
      <c r="CN223" s="10">
        <f>3/24000000*OO[[#This Row],[148 (07JUL1985 09:00:00)-Water Temperature (C)]]*OO[[#This Row],[90]]</f>
        <v>2.4276172678185E-7</v>
      </c>
      <c r="CO223" s="10">
        <f>3/24000000*OO[[#This Row],[149 (07JUL1985 12:00:00)-Water Temperature (C)]]*OO[[#This Row],[91]]</f>
        <v>2.3674427822429998E-7</v>
      </c>
      <c r="CP223" s="10">
        <f>3/24000000*OO[[#This Row],[150 (07JUL1985 15:00:00)-Water Temperature (C)]]*OO[[#This Row],[92]]</f>
        <v>2.313890155285E-7</v>
      </c>
      <c r="CQ223" s="10">
        <f>3/24000000*OO[[#This Row],[151 (07JUL1985 18:00:00)-Water Temperature (C)]]*OO[[#This Row],[93]]</f>
        <v>2.2265636087972497E-7</v>
      </c>
      <c r="CR223" s="10">
        <f>3/24000000*OO[[#This Row],[152 (07JUL1985 21:00:00)-Water Temperature (C)]]*OO[[#This Row],[94]]</f>
        <v>2.120155976934E-7</v>
      </c>
      <c r="CS223" s="10">
        <f>3/24000000*OO[[#This Row],[153 (08JUL1985 00:00:00)-Water Temperature (C)]]*OO[[#This Row],[95]]</f>
        <v>2.0267964646590002E-7</v>
      </c>
      <c r="CT223" s="10">
        <f>3/24000000*OO[[#This Row],[154 (08JUL1985 03:00:00)-Water Temperature (C)]]*OO[[#This Row],[96]]</f>
        <v>1.9521665447569999E-7</v>
      </c>
      <c r="CU223" s="10">
        <f>3/24000000*OO[[#This Row],[155 (08JUL1985 06:00:00)-Water Temperature (C)]]*OO[[#This Row],[97]]</f>
        <v>1.8888882788504996E-7</v>
      </c>
      <c r="CV223" s="10">
        <f>3/24000000*OO[[#This Row],[156 (08JUL1985 09:00:00)-Water Temperature (C)]]*OO[[#This Row],[98]]</f>
        <v>1.8568555425391248E-7</v>
      </c>
      <c r="CW223" s="10">
        <f>3/24000000*OO[[#This Row],[157 (08JUL1985 12:00:00)-Water Temperature (C)]]*OO[[#This Row],[99]]</f>
        <v>1.8387405262327498E-7</v>
      </c>
    </row>
    <row r="224" spans="1:101" x14ac:dyDescent="0.35">
      <c r="A224" t="s">
        <v>230</v>
      </c>
      <c r="B224">
        <v>854.18370000000004</v>
      </c>
      <c r="C224" s="10">
        <f>3/24*OO[[#This Row],[59 (26JUN1985 06:00:00)-Water Temperature (C)]]*OO[[#This Row],[1]]/SUM(OO[1])</f>
        <v>0</v>
      </c>
      <c r="D224" s="10">
        <f>3/24*OO[[#This Row],[60 (26JUN1985 09:00:00)-Water Temperature (C)]]*OO[[#This Row],[2]]/SUM(OO[2])</f>
        <v>0</v>
      </c>
      <c r="E224" s="10">
        <f>3/24*OO[[#This Row],[61 (26JUN1985 12:00:00)-Water Temperature (C)]]*OO[[#This Row],[3]]/SUM(OO[3])</f>
        <v>0</v>
      </c>
      <c r="F224" s="10">
        <f>3/24*OO[[#This Row],[62 (26JUN1985 15:00:00)-Water Temperature (C)]]*OO[[#This Row],[4]]/SUM(OO[4])</f>
        <v>0</v>
      </c>
      <c r="G224" s="10">
        <f>3/24*OO[[#This Row],[63 (26JUN1985 18:00:00)-Water Temperature (C)]]*OO[[#This Row],[5]]/SUM(OO[5])</f>
        <v>0</v>
      </c>
      <c r="H224" s="10">
        <f>3/24*OO[[#This Row],[64 (26JUN1985 21:00:00)-Water Temperature (C)]]*OO[[#This Row],[6]]/SUM(OO[6])</f>
        <v>0</v>
      </c>
      <c r="I224" s="10">
        <f>3/24*OO[[#This Row],[65 (27JUN1985 00:00:00)-Water Temperature (C)]]*OO[[#This Row],[7]]/SUM(OO[7])</f>
        <v>0</v>
      </c>
      <c r="J224" s="10">
        <f>3/24*OO[[#This Row],[66 (27JUN1985 03:00:00)-Water Temperature (C)]]*OO[[#This Row],[8]]/SUM(OO[8])</f>
        <v>0</v>
      </c>
      <c r="K224" s="10">
        <f>3/24*OO[[#This Row],[67 (27JUN1985 06:00:00)-Water Temperature (C)]]*OO[[#This Row],[9]]/SUM(OO[9])</f>
        <v>7.4333503187628207E-35</v>
      </c>
      <c r="L224" s="10">
        <f>3/24*OO[[#This Row],[68 (27JUN1985 09:00:00)-Water Temperature (C)]]*OO[[#This Row],[10]]/SUM(OO[10])</f>
        <v>6.638654245056339E-22</v>
      </c>
      <c r="M224" s="10">
        <f>3/24*OO[[#This Row],[69 (27JUN1985 12:00:00)-Water Temperature (C)]]*OO[[#This Row],[11]]/SUM(OO[11])</f>
        <v>8.0063542469860245E-11</v>
      </c>
      <c r="N224" s="10">
        <f>3/24*OO[[#This Row],[70 (27JUN1985 15:00:00)-Water Temperature (C)]]*OO[[#This Row],[12]]/SUM(OO[12])</f>
        <v>7.0301789929941006E-7</v>
      </c>
      <c r="O224" s="10">
        <f>3/24*OO[[#This Row],[71 (27JUN1985 18:00:00)-Water Temperature (C)]]*OO[[#This Row],[13]]/SUM(OO[13])</f>
        <v>1.5921630830079595E-4</v>
      </c>
      <c r="P224" s="10">
        <f>3/24*OO[[#This Row],[72 (27JUN1985 21:00:00)-Water Temperature (C)]]*OO[[#This Row],[14]]/SUM(OO[14])</f>
        <v>4.696077650964206E-3</v>
      </c>
      <c r="Q224" s="10">
        <f>3/24*OO[[#This Row],[73 (28JUN1985 00:00:00)-Water Temperature (C)]]*OO[[#This Row],[15]]/SUM(OO[15])</f>
        <v>3.1454169534662277E-2</v>
      </c>
      <c r="R224" s="10">
        <f>3/24*OO[[#This Row],[74 (28JUN1985 03:00:00)-Water Temperature (C)]]*OO[[#This Row],[16]]/SUM(OO[16])</f>
        <v>6.6393282690380376E-2</v>
      </c>
      <c r="S224" s="10">
        <f>3/24*OO[[#This Row],[75 (28JUN1985 06:00:00)-Water Temperature (C)]]*OO[[#This Row],[17]]/SUM(OO[17])</f>
        <v>5.4913583803435147E-2</v>
      </c>
      <c r="T224" s="10">
        <f>3/24*OO[[#This Row],[76 (28JUN1985 09:00:00)-Water Temperature (C)]]*OO[[#This Row],[18]]/SUM(OO[18])</f>
        <v>2.1133695539846634E-2</v>
      </c>
      <c r="U224" s="10">
        <f>3/24*OO[[#This Row],[77 (28JUN1985 12:00:00)-Water Temperature (C)]]*OO[[#This Row],[19]]/SUM(OO[19])</f>
        <v>4.2707020935760769E-3</v>
      </c>
      <c r="V224" s="10">
        <f>3/24000000*OO[[#This Row],[78 (28JUN1985 15:00:00)-Water Temperature (C)]]*OO[[#This Row],[20]]</f>
        <v>5.0545977138262497E-4</v>
      </c>
      <c r="W224" s="10">
        <f>3/24000000*OO[[#This Row],[79 (28JUN1985 18:00:00)-Water Temperature (C)]]*OO[[#This Row],[21]]</f>
        <v>4.8742488346249989E-5</v>
      </c>
      <c r="X224" s="10">
        <f>3/24000000*OO[[#This Row],[80 (28JUN1985 21:00:00)-Water Temperature (C)]]*OO[[#This Row],[22]]</f>
        <v>1.30091207758925E-5</v>
      </c>
      <c r="Y224" s="10">
        <f>3/24000000*OO[[#This Row],[81 (29JUN1985 00:00:00)-Water Temperature (C)]]*OO[[#This Row],[23]]</f>
        <v>9.4366846047824986E-6</v>
      </c>
      <c r="Z224" s="10">
        <f>3/24000000*OO[[#This Row],[82 (29JUN1985 03:00:00)-Water Temperature (C)]]*OO[[#This Row],[24]]</f>
        <v>7.8299143391699993E-6</v>
      </c>
      <c r="AA224" s="10">
        <f>3/24000000*OO[[#This Row],[83 (29JUN1985 06:00:00)-Water Temperature (C)]]*OO[[#This Row],[25]]</f>
        <v>6.5857502595262495E-6</v>
      </c>
      <c r="AB224" s="10">
        <f>3/24000000*OO[[#This Row],[84 (29JUN1985 09:00:00)-Water Temperature (C)]]*OO[[#This Row],[26]]</f>
        <v>5.6645819364487501E-6</v>
      </c>
      <c r="AC224" s="10">
        <f>3/24000000*OO[[#This Row],[85 (29JUN1985 12:00:00)-Water Temperature (C)]]*OO[[#This Row],[27]]</f>
        <v>4.9101001882275004E-6</v>
      </c>
      <c r="AD224" s="10">
        <f>3/24000000*OO[[#This Row],[86 (29JUN1985 15:00:00)-Water Temperature (C)]]*OO[[#This Row],[28]]</f>
        <v>4.2482092981999996E-6</v>
      </c>
      <c r="AE224" s="10">
        <f>3/24000000*OO[[#This Row],[88 (29JUN1985 21:00:00)-Water Temperature (C)]]*OO[[#This Row],[30]]</f>
        <v>3.158051919825E-6</v>
      </c>
      <c r="AF224" s="10">
        <f>3/24000000*OO[[#This Row],[88 (29JUN1985 21:00:00)-Water Temperature (C)]]*OO[[#This Row],[30]]</f>
        <v>3.158051919825E-6</v>
      </c>
      <c r="AG224" s="10">
        <f>3/24000000*OO[[#This Row],[89 (30JUN1985 00:00:00)-Water Temperature (C)]]*OO[[#This Row],[31]]</f>
        <v>2.7139617108539998E-6</v>
      </c>
      <c r="AH224" s="10">
        <f>3/24000000*OO[[#This Row],[90 (30JUN1985 03:00:00)-Water Temperature (C)]]*OO[[#This Row],[32]]</f>
        <v>2.3666078463335E-6</v>
      </c>
      <c r="AI224" s="10">
        <f>3/24000000*OO[[#This Row],[91 (30JUN1985 06:00:00)-Water Temperature (C)]]*OO[[#This Row],[33]]</f>
        <v>2.0901955002513753E-6</v>
      </c>
      <c r="AJ224" s="10">
        <f>3/24000000*OO[[#This Row],[92 (30JUN1985 09:00:00)-Water Temperature (C)]]*OO[[#This Row],[34]]</f>
        <v>1.8866074562669998E-6</v>
      </c>
      <c r="AK224" s="10">
        <f>3/24000000*OO[[#This Row],[93 (30JUN1985 12:00:00)-Water Temperature (C)]]*OO[[#This Row],[35]]</f>
        <v>1.7275602436500002E-6</v>
      </c>
      <c r="AL224" s="10">
        <f>3/24000000*OO[[#This Row],[94 (30JUN1985 15:00:00)-Water Temperature (C)]]*OO[[#This Row],[36]]</f>
        <v>1.5874333656008748E-6</v>
      </c>
      <c r="AM224" s="10">
        <f>3/24000000*OO[[#This Row],[95 (30JUN1985 18:00:00)-Water Temperature (C)]]*OO[[#This Row],[37]]</f>
        <v>1.4569414852629999E-6</v>
      </c>
      <c r="AN224" s="10">
        <f>3/24000000*OO[[#This Row],[96 (30JUN1985 21:00:00)-Water Temperature (C)]]*OO[[#This Row],[38]]</f>
        <v>1.324356635829375E-6</v>
      </c>
      <c r="AO224" s="10">
        <f>3/24000000*OO[[#This Row],[97 (01JUL1985 00:00:00)-Water Temperature (C)]]*OO[[#This Row],[39]]</f>
        <v>1.2043706396539998E-6</v>
      </c>
      <c r="AP224" s="10">
        <f>3/24000000*OO[[#This Row],[98 (01JUL1985 03:00:00)-Water Temperature (C)]]*OO[[#This Row],[40]]</f>
        <v>1.106632588858125E-6</v>
      </c>
      <c r="AQ224" s="10">
        <f>3/24000000*OO[[#This Row],[99 (01JUL1985 06:00:00)-Water Temperature (C)]]*OO[[#This Row],[41]]</f>
        <v>1.0279146706762499E-6</v>
      </c>
      <c r="AR224" s="10">
        <f>3/24000000*OO[[#This Row],[100 (01JUL1985 09:00:00)-Water Temperature (C)]]*OO[[#This Row],[42]]</f>
        <v>9.7615986029100002E-7</v>
      </c>
      <c r="AS224" s="10">
        <f>3/24000000*OO[[#This Row],[101 (01JUL1985 12:00:00)-Water Temperature (C)]]*OO[[#This Row],[43]]</f>
        <v>9.3200930640899993E-7</v>
      </c>
      <c r="AT224" s="10">
        <f>3/24000000*OO[[#This Row],[102 (01JUL1985 15:00:00)-Water Temperature (C)]]*OO[[#This Row],[44]]</f>
        <v>8.7901521826875001E-7</v>
      </c>
      <c r="AU224" s="10">
        <f>3/24000000*OO[[#This Row],[103 (01JUL1985 18:00:00)-Water Temperature (C)]]*OO[[#This Row],[45]]</f>
        <v>8.2497662819549993E-7</v>
      </c>
      <c r="AV224" s="10">
        <f>3/24000000*OO[[#This Row],[104 (01JUL1985 21:00:00)-Water Temperature (C)]]*OO[[#This Row],[46]]</f>
        <v>7.6753878205150006E-7</v>
      </c>
      <c r="AW224" s="10">
        <f>3/24000000*OO[[#This Row],[105 (02JUL1985 00:00:00)-Water Temperature (C)]]*OO[[#This Row],[47]]</f>
        <v>7.2010583765999991E-7</v>
      </c>
      <c r="AX224" s="10">
        <f>3/24000000*OO[[#This Row],[106 (02JUL1985 03:00:00)-Water Temperature (C)]]*OO[[#This Row],[48]]</f>
        <v>6.8331579758850008E-7</v>
      </c>
      <c r="AY224" s="10">
        <f>3/24000000*OO[[#This Row],[107 (02JUL1985 06:00:00)-Water Temperature (C)]]*OO[[#This Row],[49]]</f>
        <v>6.5560740383600001E-7</v>
      </c>
      <c r="AZ224" s="10">
        <f>3/24000000*OO[[#This Row],[108 (02JUL1985 09:00:00)-Water Temperature (C)]]*OO[[#This Row],[50]]</f>
        <v>6.3166749797362495E-7</v>
      </c>
      <c r="BA224" s="10">
        <f>3/24000000*OO[[#This Row],[109 (02JUL1985 12:00:00)-Water Temperature (C)]]*OO[[#This Row],[51]]</f>
        <v>6.1196029017124992E-7</v>
      </c>
      <c r="BB224" s="10">
        <f>3/24000000*OO[[#This Row],[110 (02JUL1985 15:00:00)-Water Temperature (C)]]*OO[[#This Row],[52]]</f>
        <v>5.9550409111950001E-7</v>
      </c>
      <c r="BC224" s="10">
        <f>3/24000000*OO[[#This Row],[111 (02JUL1985 18:00:00)-Water Temperature (C)]]*OO[[#This Row],[53]]</f>
        <v>5.7550522256699997E-7</v>
      </c>
      <c r="BD224" s="10">
        <f>3/24000000*OO[[#This Row],[112 (02JUL1985 21:00:00)-Water Temperature (C)]]*OO[[#This Row],[54]]</f>
        <v>5.4952302526074996E-7</v>
      </c>
      <c r="BE224" s="10">
        <f>3/24000000*OO[[#This Row],[113 (03JUL1985 00:00:00)-Water Temperature (C)]]*OO[[#This Row],[55]]</f>
        <v>5.2072927620375002E-7</v>
      </c>
      <c r="BF224" s="10">
        <f>3/24000000*OO[[#This Row],[114 (03JUL1985 03:00:00)-Water Temperature (C)]]*OO[[#This Row],[56]]</f>
        <v>4.9969843686400007E-7</v>
      </c>
      <c r="BG224" s="10">
        <f>3/24000000*OO[[#This Row],[115 (03JUL1985 06:00:00)-Water Temperature (C)]]*OO[[#This Row],[57]]</f>
        <v>4.8146972416000012E-7</v>
      </c>
      <c r="BH224" s="10">
        <f>3/24000000*OO[[#This Row],[116 (03JUL1985 09:00:00)-Water Temperature (C)]]*OO[[#This Row],[58]]</f>
        <v>4.6941152386737501E-7</v>
      </c>
      <c r="BI224" s="10">
        <f>3/24000000*OO[[#This Row],[117 (03JUL1985 12:00:00)-Water Temperature (C)]]*OO[[#This Row],[59]]</f>
        <v>4.6099499677725E-7</v>
      </c>
      <c r="BJ224" s="10">
        <f>3/24000000*OO[[#This Row],[118 (03JUL1985 15:00:00)-Water Temperature (C)]]*OO[[#This Row],[60]]</f>
        <v>4.4999085162499997E-7</v>
      </c>
      <c r="BK224" s="10">
        <f>3/24000000*OO[[#This Row],[119 (03JUL1985 18:00:00)-Water Temperature (C)]]*OO[[#This Row],[61]]</f>
        <v>4.3743161731249995E-7</v>
      </c>
      <c r="BL224" s="10">
        <f>3/24000000*OO[[#This Row],[120 (03JUL1985 21:00:00)-Water Temperature (C)]]*OO[[#This Row],[62]]</f>
        <v>4.2001502899999999E-7</v>
      </c>
      <c r="BM224" s="10">
        <f>3/24000000*OO[[#This Row],[121 (04JUL1985 00:00:00)-Water Temperature (C)]]*OO[[#This Row],[63]]</f>
        <v>4.0203062265600001E-7</v>
      </c>
      <c r="BN224" s="10">
        <f>3/24000000*OO[[#This Row],[122 (04JUL1985 03:00:00)-Water Temperature (C)]]*OO[[#This Row],[64]]</f>
        <v>3.8743670466625001E-7</v>
      </c>
      <c r="BO224" s="10">
        <f>3/24000000*OO[[#This Row],[123 (04JUL1985 06:00:00)-Water Temperature (C)]]*OO[[#This Row],[65]]</f>
        <v>3.7519537328349999E-7</v>
      </c>
      <c r="BP224" s="10">
        <f>3/24000000*OO[[#This Row],[124 (04JUL1985 09:00:00)-Water Temperature (C)]]*OO[[#This Row],[66]]</f>
        <v>3.6987212880799998E-7</v>
      </c>
      <c r="BQ224" s="10">
        <f>3/24000000*OO[[#This Row],[125 (04JUL1985 12:00:00)-Water Temperature (C)]]*OO[[#This Row],[67]]</f>
        <v>3.66647727952E-7</v>
      </c>
      <c r="BR224" s="10">
        <f>3/24000000*OO[[#This Row],[126 (04JUL1985 15:00:00)-Water Temperature (C)]]*OO[[#This Row],[68]]</f>
        <v>3.6035702448412495E-7</v>
      </c>
      <c r="BS224" s="10">
        <f>3/24000000*OO[[#This Row],[127 (04JUL1985 18:00:00)-Water Temperature (C)]]*OO[[#This Row],[69]]</f>
        <v>3.5085386347375001E-7</v>
      </c>
      <c r="BT224" s="10">
        <f>3/24000000*OO[[#This Row],[128 (04JUL1985 21:00:00)-Water Temperature (C)]]*OO[[#This Row],[70]]</f>
        <v>3.3745466134049995E-7</v>
      </c>
      <c r="BU224" s="10">
        <f>3/24000000*OO[[#This Row],[129 (05JUL1985 00:00:00)-Water Temperature (C)]]*OO[[#This Row],[71]]</f>
        <v>3.2212496822874993E-7</v>
      </c>
      <c r="BV224" s="10">
        <f>3/24000000*OO[[#This Row],[130 (05JUL1985 03:00:00)-Water Temperature (C)]]*OO[[#This Row],[72]]</f>
        <v>3.0950306282999996E-7</v>
      </c>
      <c r="BW224" s="10">
        <f>3/24000000*OO[[#This Row],[131 (05JUL1985 06:00:00)-Water Temperature (C)]]*OO[[#This Row],[73]]</f>
        <v>2.9993415749875E-7</v>
      </c>
      <c r="BX224" s="10">
        <f>3/24000000*OO[[#This Row],[132 (05JUL1985 09:00:00)-Water Temperature (C)]]*OO[[#This Row],[74]]</f>
        <v>2.9568008649012503E-7</v>
      </c>
      <c r="BY224" s="10">
        <f>3/24000000*OO[[#This Row],[133 (05JUL1985 12:00:00)-Water Temperature (C)]]*OO[[#This Row],[75]]</f>
        <v>2.9341699539659998E-7</v>
      </c>
      <c r="BZ224" s="10">
        <f>3/24000000*OO[[#This Row],[134 (05JUL1985 15:00:00)-Water Temperature (C)]]*OO[[#This Row],[76]]</f>
        <v>2.8953307830612498E-7</v>
      </c>
      <c r="CA224" s="10">
        <f>3/24000000*OO[[#This Row],[135 (05JUL1985 18:00:00)-Water Temperature (C)]]*OO[[#This Row],[77]]</f>
        <v>2.8379233004947499E-7</v>
      </c>
      <c r="CB224" s="10">
        <f>3/24000000*OO[[#This Row],[136 (05JUL1985 21:00:00)-Water Temperature (C)]]*OO[[#This Row],[78]]</f>
        <v>2.7436629749889997E-7</v>
      </c>
      <c r="CC224" s="10">
        <f>3/24000000*OO[[#This Row],[137 (06JUL1985 00:00:00)-Water Temperature (C)]]*OO[[#This Row],[79]]</f>
        <v>2.6396543714129999E-7</v>
      </c>
      <c r="CD224" s="10">
        <f>3/24000000*OO[[#This Row],[138 (06JUL1985 03:00:00)-Water Temperature (C)]]*OO[[#This Row],[80]]</f>
        <v>2.5526423346734998E-7</v>
      </c>
      <c r="CE224" s="10">
        <f>3/24000000*OO[[#This Row],[139 (06JUL1985 06:00:00)-Water Temperature (C)]]*OO[[#This Row],[81]]</f>
        <v>2.4805162963980002E-7</v>
      </c>
      <c r="CF224" s="10">
        <f>3/24000000*OO[[#This Row],[140 (06JUL1985 09:00:00)-Water Temperature (C)]]*OO[[#This Row],[82]]</f>
        <v>2.4610883918660003E-7</v>
      </c>
      <c r="CG224" s="10">
        <f>3/24000000*OO[[#This Row],[141 (06JUL1985 12:00:00)-Water Temperature (C)]]*OO[[#This Row],[83]]</f>
        <v>2.4492508362559997E-7</v>
      </c>
      <c r="CH224" s="10">
        <f>3/24000000*OO[[#This Row],[142 (06JUL1985 15:00:00)-Water Temperature (C)]]*OO[[#This Row],[84]]</f>
        <v>2.4161198549864994E-7</v>
      </c>
      <c r="CI224" s="10">
        <f>3/24000000*OO[[#This Row],[143 (06JUL1985 18:00:00)-Water Temperature (C)]]*OO[[#This Row],[85]]</f>
        <v>2.3714731765042496E-7</v>
      </c>
      <c r="CJ224" s="10">
        <f>3/24000000*OO[[#This Row],[144 (06JUL1985 21:00:00)-Water Temperature (C)]]*OO[[#This Row],[86]]</f>
        <v>2.2949114925659999E-7</v>
      </c>
      <c r="CK224" s="10">
        <f>3/24000000*OO[[#This Row],[145 (07JUL1985 00:00:00)-Water Temperature (C)]]*OO[[#This Row],[87]]</f>
        <v>2.2082861506502498E-7</v>
      </c>
      <c r="CL224" s="10">
        <f>3/24000000*OO[[#This Row],[146 (07JUL1985 03:00:00)-Water Temperature (C)]]*OO[[#This Row],[88]]</f>
        <v>2.1375184509078749E-7</v>
      </c>
      <c r="CM224" s="10">
        <f>3/24000000*OO[[#This Row],[147 (07JUL1985 06:00:00)-Water Temperature (C)]]*OO[[#This Row],[89]]</f>
        <v>2.0743497142199997E-7</v>
      </c>
      <c r="CN224" s="10">
        <f>3/24000000*OO[[#This Row],[148 (07JUL1985 09:00:00)-Water Temperature (C)]]*OO[[#This Row],[90]]</f>
        <v>2.0176484712929998E-7</v>
      </c>
      <c r="CO224" s="10">
        <f>3/24000000*OO[[#This Row],[149 (07JUL1985 12:00:00)-Water Temperature (C)]]*OO[[#This Row],[91]]</f>
        <v>1.9687265449582498E-7</v>
      </c>
      <c r="CP224" s="10">
        <f>3/24000000*OO[[#This Row],[150 (07JUL1985 15:00:00)-Water Temperature (C)]]*OO[[#This Row],[92]]</f>
        <v>1.9248853480568747E-7</v>
      </c>
      <c r="CQ224" s="10">
        <f>3/24000000*OO[[#This Row],[151 (07JUL1985 18:00:00)-Water Temperature (C)]]*OO[[#This Row],[93]]</f>
        <v>1.8531349164640001E-7</v>
      </c>
      <c r="CR224" s="10">
        <f>3/24000000*OO[[#This Row],[152 (07JUL1985 21:00:00)-Water Temperature (C)]]*OO[[#This Row],[94]]</f>
        <v>1.76414863396075E-7</v>
      </c>
      <c r="CS224" s="10">
        <f>3/24000000*OO[[#This Row],[153 (08JUL1985 00:00:00)-Water Temperature (C)]]*OO[[#This Row],[95]]</f>
        <v>1.6854920084203751E-7</v>
      </c>
      <c r="CT224" s="10">
        <f>3/24000000*OO[[#This Row],[154 (08JUL1985 03:00:00)-Water Temperature (C)]]*OO[[#This Row],[96]]</f>
        <v>1.6226916586959997E-7</v>
      </c>
      <c r="CU224" s="10">
        <f>3/24000000*OO[[#This Row],[155 (08JUL1985 06:00:00)-Water Temperature (C)]]*OO[[#This Row],[97]]</f>
        <v>1.5698601930453748E-7</v>
      </c>
      <c r="CV224" s="10">
        <f>3/24000000*OO[[#This Row],[156 (08JUL1985 09:00:00)-Water Temperature (C)]]*OO[[#This Row],[98]]</f>
        <v>1.5431200183970001E-7</v>
      </c>
      <c r="CW224" s="10">
        <f>3/24000000*OO[[#This Row],[157 (08JUL1985 12:00:00)-Water Temperature (C)]]*OO[[#This Row],[99]]</f>
        <v>1.528752742218625E-7</v>
      </c>
    </row>
    <row r="225" spans="1:101" x14ac:dyDescent="0.35">
      <c r="A225" t="s">
        <v>231</v>
      </c>
      <c r="B225">
        <v>808.30520000000001</v>
      </c>
      <c r="C225" s="10">
        <f>3/24*OO[[#This Row],[59 (26JUN1985 06:00:00)-Water Temperature (C)]]*OO[[#This Row],[1]]/SUM(OO[1])</f>
        <v>0</v>
      </c>
      <c r="D225" s="10">
        <f>3/24*OO[[#This Row],[60 (26JUN1985 09:00:00)-Water Temperature (C)]]*OO[[#This Row],[2]]/SUM(OO[2])</f>
        <v>0</v>
      </c>
      <c r="E225" s="10">
        <f>3/24*OO[[#This Row],[61 (26JUN1985 12:00:00)-Water Temperature (C)]]*OO[[#This Row],[3]]/SUM(OO[3])</f>
        <v>0</v>
      </c>
      <c r="F225" s="10">
        <f>3/24*OO[[#This Row],[62 (26JUN1985 15:00:00)-Water Temperature (C)]]*OO[[#This Row],[4]]/SUM(OO[4])</f>
        <v>0</v>
      </c>
      <c r="G225" s="10">
        <f>3/24*OO[[#This Row],[63 (26JUN1985 18:00:00)-Water Temperature (C)]]*OO[[#This Row],[5]]/SUM(OO[5])</f>
        <v>0</v>
      </c>
      <c r="H225" s="10">
        <f>3/24*OO[[#This Row],[64 (26JUN1985 21:00:00)-Water Temperature (C)]]*OO[[#This Row],[6]]/SUM(OO[6])</f>
        <v>0</v>
      </c>
      <c r="I225" s="10">
        <f>3/24*OO[[#This Row],[65 (27JUN1985 00:00:00)-Water Temperature (C)]]*OO[[#This Row],[7]]/SUM(OO[7])</f>
        <v>0</v>
      </c>
      <c r="J225" s="10">
        <f>3/24*OO[[#This Row],[66 (27JUN1985 03:00:00)-Water Temperature (C)]]*OO[[#This Row],[8]]/SUM(OO[8])</f>
        <v>0</v>
      </c>
      <c r="K225" s="10">
        <f>3/24*OO[[#This Row],[67 (27JUN1985 06:00:00)-Water Temperature (C)]]*OO[[#This Row],[9]]/SUM(OO[9])</f>
        <v>1.4031410777162771E-35</v>
      </c>
      <c r="L225" s="10">
        <f>3/24*OO[[#This Row],[68 (27JUN1985 09:00:00)-Water Temperature (C)]]*OO[[#This Row],[10]]/SUM(OO[10])</f>
        <v>8.7982644767463367E-23</v>
      </c>
      <c r="M225" s="10">
        <f>3/24*OO[[#This Row],[69 (27JUN1985 12:00:00)-Water Temperature (C)]]*OO[[#This Row],[11]]/SUM(OO[11])</f>
        <v>3.6015828072498805E-11</v>
      </c>
      <c r="N225" s="10">
        <f>3/24*OO[[#This Row],[70 (27JUN1985 15:00:00)-Water Temperature (C)]]*OO[[#This Row],[12]]/SUM(OO[12])</f>
        <v>4.4275457613860704E-7</v>
      </c>
      <c r="O225" s="10">
        <f>3/24*OO[[#This Row],[71 (27JUN1985 18:00:00)-Water Temperature (C)]]*OO[[#This Row],[13]]/SUM(OO[13])</f>
        <v>1.1442690626828217E-4</v>
      </c>
      <c r="P225" s="10">
        <f>3/24*OO[[#This Row],[72 (27JUN1985 21:00:00)-Water Temperature (C)]]*OO[[#This Row],[14]]/SUM(OO[14])</f>
        <v>3.7058661147625241E-3</v>
      </c>
      <c r="Q225" s="10">
        <f>3/24*OO[[#This Row],[73 (28JUN1985 00:00:00)-Water Temperature (C)]]*OO[[#This Row],[15]]/SUM(OO[15])</f>
        <v>2.6719640815315929E-2</v>
      </c>
      <c r="R225" s="10">
        <f>3/24*OO[[#This Row],[74 (28JUN1985 03:00:00)-Water Temperature (C)]]*OO[[#This Row],[16]]/SUM(OO[16])</f>
        <v>5.9927721781157364E-2</v>
      </c>
      <c r="S225" s="10">
        <f>3/24*OO[[#This Row],[75 (28JUN1985 06:00:00)-Water Temperature (C)]]*OO[[#This Row],[17]]/SUM(OO[17])</f>
        <v>5.2160259713002831E-2</v>
      </c>
      <c r="T225" s="10">
        <f>3/24*OO[[#This Row],[76 (28JUN1985 09:00:00)-Water Temperature (C)]]*OO[[#This Row],[18]]/SUM(OO[18])</f>
        <v>2.0964007344029031E-2</v>
      </c>
      <c r="U225" s="10">
        <f>3/24*OO[[#This Row],[77 (28JUN1985 12:00:00)-Water Temperature (C)]]*OO[[#This Row],[19]]/SUM(OO[19])</f>
        <v>4.3964131108841812E-3</v>
      </c>
      <c r="V225" s="10">
        <f>3/24000000*OO[[#This Row],[78 (28JUN1985 15:00:00)-Water Temperature (C)]]*OO[[#This Row],[20]]</f>
        <v>5.3541020700724994E-4</v>
      </c>
      <c r="W225" s="10">
        <f>3/24000000*OO[[#This Row],[79 (28JUN1985 18:00:00)-Water Temperature (C)]]*OO[[#This Row],[21]]</f>
        <v>5.1039385427612498E-5</v>
      </c>
      <c r="X225" s="10">
        <f>3/24000000*OO[[#This Row],[80 (28JUN1985 21:00:00)-Water Temperature (C)]]*OO[[#This Row],[22]]</f>
        <v>1.2401647138499999E-5</v>
      </c>
      <c r="Y225" s="10">
        <f>3/24000000*OO[[#This Row],[81 (29JUN1985 00:00:00)-Water Temperature (C)]]*OO[[#This Row],[23]]</f>
        <v>8.7721012756999998E-6</v>
      </c>
      <c r="Z225" s="10">
        <f>3/24000000*OO[[#This Row],[82 (29JUN1985 03:00:00)-Water Temperature (C)]]*OO[[#This Row],[24]]</f>
        <v>7.2658397269937503E-6</v>
      </c>
      <c r="AA225" s="10">
        <f>3/24000000*OO[[#This Row],[83 (29JUN1985 06:00:00)-Water Temperature (C)]]*OO[[#This Row],[25]]</f>
        <v>6.1095340354387491E-6</v>
      </c>
      <c r="AB225" s="10">
        <f>3/24000000*OO[[#This Row],[84 (29JUN1985 09:00:00)-Water Temperature (C)]]*OO[[#This Row],[26]]</f>
        <v>5.2529457373649996E-6</v>
      </c>
      <c r="AC225" s="10">
        <f>3/24000000*OO[[#This Row],[85 (29JUN1985 12:00:00)-Water Temperature (C)]]*OO[[#This Row],[27]]</f>
        <v>4.5538797664937493E-6</v>
      </c>
      <c r="AD225" s="10">
        <f>3/24000000*OO[[#This Row],[86 (29JUN1985 15:00:00)-Water Temperature (C)]]*OO[[#This Row],[28]]</f>
        <v>3.9393788693349992E-6</v>
      </c>
      <c r="AE225" s="10">
        <f>3/24000000*OO[[#This Row],[88 (29JUN1985 21:00:00)-Water Temperature (C)]]*OO[[#This Row],[30]]</f>
        <v>2.9268502560374997E-6</v>
      </c>
      <c r="AF225" s="10">
        <f>3/24000000*OO[[#This Row],[88 (29JUN1985 21:00:00)-Water Temperature (C)]]*OO[[#This Row],[30]]</f>
        <v>2.9268502560374997E-6</v>
      </c>
      <c r="AG225" s="10">
        <f>3/24000000*OO[[#This Row],[89 (30JUN1985 00:00:00)-Water Temperature (C)]]*OO[[#This Row],[31]]</f>
        <v>2.5133562938316251E-6</v>
      </c>
      <c r="AH225" s="10">
        <f>3/24000000*OO[[#This Row],[90 (30JUN1985 03:00:00)-Water Temperature (C)]]*OO[[#This Row],[32]]</f>
        <v>2.1901829523599998E-6</v>
      </c>
      <c r="AI225" s="10">
        <f>3/24000000*OO[[#This Row],[91 (30JUN1985 06:00:00)-Water Temperature (C)]]*OO[[#This Row],[33]]</f>
        <v>1.9332119522201249E-6</v>
      </c>
      <c r="AJ225" s="10">
        <f>3/24000000*OO[[#This Row],[92 (30JUN1985 09:00:00)-Water Temperature (C)]]*OO[[#This Row],[34]]</f>
        <v>1.7442281699632499E-6</v>
      </c>
      <c r="AK225" s="10">
        <f>3/24000000*OO[[#This Row],[93 (30JUN1985 12:00:00)-Water Temperature (C)]]*OO[[#This Row],[35]]</f>
        <v>1.596939781899E-6</v>
      </c>
      <c r="AL225" s="10">
        <f>3/24000000*OO[[#This Row],[94 (30JUN1985 15:00:00)-Water Temperature (C)]]*OO[[#This Row],[36]]</f>
        <v>1.4672465305192498E-6</v>
      </c>
      <c r="AM225" s="10">
        <f>3/24000000*OO[[#This Row],[95 (30JUN1985 18:00:00)-Water Temperature (C)]]*OO[[#This Row],[37]]</f>
        <v>1.346431014033E-6</v>
      </c>
      <c r="AN225" s="10">
        <f>3/24000000*OO[[#This Row],[96 (30JUN1985 21:00:00)-Water Temperature (C)]]*OO[[#This Row],[38]]</f>
        <v>1.2235245437727501E-6</v>
      </c>
      <c r="AO225" s="10">
        <f>3/24000000*OO[[#This Row],[97 (01JUL1985 00:00:00)-Water Temperature (C)]]*OO[[#This Row],[39]]</f>
        <v>1.111977825973625E-6</v>
      </c>
      <c r="AP225" s="10">
        <f>3/24000000*OO[[#This Row],[98 (01JUL1985 03:00:00)-Water Temperature (C)]]*OO[[#This Row],[40]]</f>
        <v>1.0212502724504999E-6</v>
      </c>
      <c r="AQ225" s="10">
        <f>3/24000000*OO[[#This Row],[99 (01JUL1985 06:00:00)-Water Temperature (C)]]*OO[[#This Row],[41]]</f>
        <v>9.4810205266875009E-7</v>
      </c>
      <c r="AR225" s="10">
        <f>3/24000000*OO[[#This Row],[100 (01JUL1985 09:00:00)-Water Temperature (C)]]*OO[[#This Row],[42]]</f>
        <v>9.0011007068324999E-7</v>
      </c>
      <c r="AS225" s="10">
        <f>3/24000000*OO[[#This Row],[101 (01JUL1985 12:00:00)-Water Temperature (C)]]*OO[[#This Row],[43]]</f>
        <v>8.596234935005E-7</v>
      </c>
      <c r="AT225" s="10">
        <f>3/24000000*OO[[#This Row],[102 (01JUL1985 15:00:00)-Water Temperature (C)]]*OO[[#This Row],[44]]</f>
        <v>8.1105522204400002E-7</v>
      </c>
      <c r="AU225" s="10">
        <f>3/24000000*OO[[#This Row],[103 (01JUL1985 18:00:00)-Water Temperature (C)]]*OO[[#This Row],[45]]</f>
        <v>7.6124431966124998E-7</v>
      </c>
      <c r="AV225" s="10">
        <f>3/24000000*OO[[#This Row],[104 (01JUL1985 21:00:00)-Water Temperature (C)]]*OO[[#This Row],[46]]</f>
        <v>7.0819541983124993E-7</v>
      </c>
      <c r="AW225" s="10">
        <f>3/24000000*OO[[#This Row],[105 (02JUL1985 00:00:00)-Water Temperature (C)]]*OO[[#This Row],[47]]</f>
        <v>6.6398344720949995E-7</v>
      </c>
      <c r="AX225" s="10">
        <f>3/24000000*OO[[#This Row],[106 (02JUL1985 03:00:00)-Water Temperature (C)]]*OO[[#This Row],[48]]</f>
        <v>6.2971995665250003E-7</v>
      </c>
      <c r="AY225" s="10">
        <f>3/24000000*OO[[#This Row],[107 (02JUL1985 06:00:00)-Water Temperature (C)]]*OO[[#This Row],[49]]</f>
        <v>6.037968611601249E-7</v>
      </c>
      <c r="AZ225" s="10">
        <f>3/24000000*OO[[#This Row],[108 (02JUL1985 09:00:00)-Water Temperature (C)]]*OO[[#This Row],[50]]</f>
        <v>5.8178609261424991E-7</v>
      </c>
      <c r="BA225" s="10">
        <f>3/24000000*OO[[#This Row],[109 (02JUL1985 12:00:00)-Water Temperature (C)]]*OO[[#This Row],[51]]</f>
        <v>5.6376437049212491E-7</v>
      </c>
      <c r="BB225" s="10">
        <f>3/24000000*OO[[#This Row],[110 (02JUL1985 15:00:00)-Water Temperature (C)]]*OO[[#This Row],[52]]</f>
        <v>5.4879177897249999E-7</v>
      </c>
      <c r="BC225" s="10">
        <f>3/24000000*OO[[#This Row],[111 (02JUL1985 18:00:00)-Water Temperature (C)]]*OO[[#This Row],[53]]</f>
        <v>5.3054484571875E-7</v>
      </c>
      <c r="BD225" s="10">
        <f>3/24000000*OO[[#This Row],[112 (02JUL1985 21:00:00)-Water Temperature (C)]]*OO[[#This Row],[54]]</f>
        <v>5.0650798012412493E-7</v>
      </c>
      <c r="BE225" s="10">
        <f>3/24000000*OO[[#This Row],[113 (03JUL1985 00:00:00)-Water Temperature (C)]]*OO[[#This Row],[55]]</f>
        <v>4.7979569072537496E-7</v>
      </c>
      <c r="BF225" s="10">
        <f>3/24000000*OO[[#This Row],[114 (03JUL1985 03:00:00)-Water Temperature (C)]]*OO[[#This Row],[56]]</f>
        <v>4.6008623717549987E-7</v>
      </c>
      <c r="BG225" s="10">
        <f>3/24000000*OO[[#This Row],[115 (03JUL1985 06:00:00)-Water Temperature (C)]]*OO[[#This Row],[57]]</f>
        <v>4.4332758861799998E-7</v>
      </c>
      <c r="BH225" s="10">
        <f>3/24000000*OO[[#This Row],[116 (03JUL1985 09:00:00)-Water Temperature (C)]]*OO[[#This Row],[58]]</f>
        <v>4.3220419047750003E-7</v>
      </c>
      <c r="BI225" s="10">
        <f>3/24000000*OO[[#This Row],[117 (03JUL1985 12:00:00)-Water Temperature (C)]]*OO[[#This Row],[59]]</f>
        <v>4.2448450319999991E-7</v>
      </c>
      <c r="BJ225" s="10">
        <f>3/24000000*OO[[#This Row],[118 (03JUL1985 15:00:00)-Water Temperature (C)]]*OO[[#This Row],[60]]</f>
        <v>4.1450729559449998E-7</v>
      </c>
      <c r="BK225" s="10">
        <f>3/24000000*OO[[#This Row],[119 (03JUL1985 18:00:00)-Water Temperature (C)]]*OO[[#This Row],[61]]</f>
        <v>4.0297087622749999E-7</v>
      </c>
      <c r="BL225" s="10">
        <f>3/24000000*OO[[#This Row],[120 (03JUL1985 21:00:00)-Water Temperature (C)]]*OO[[#This Row],[62]]</f>
        <v>3.8696056569225001E-7</v>
      </c>
      <c r="BM225" s="10">
        <f>3/24000000*OO[[#This Row],[121 (04JUL1985 00:00:00)-Water Temperature (C)]]*OO[[#This Row],[63]]</f>
        <v>3.7031640906562498E-7</v>
      </c>
      <c r="BN225" s="10">
        <f>3/24000000*OO[[#This Row],[122 (04JUL1985 03:00:00)-Water Temperature (C)]]*OO[[#This Row],[64]]</f>
        <v>3.5676395553974996E-7</v>
      </c>
      <c r="BO225" s="10">
        <f>3/24000000*OO[[#This Row],[123 (04JUL1985 06:00:00)-Water Temperature (C)]]*OO[[#This Row],[65]]</f>
        <v>3.4543980659700003E-7</v>
      </c>
      <c r="BP225" s="10">
        <f>3/24000000*OO[[#This Row],[124 (04JUL1985 09:00:00)-Water Temperature (C)]]*OO[[#This Row],[66]]</f>
        <v>3.4047006301449998E-7</v>
      </c>
      <c r="BQ225" s="10">
        <f>3/24000000*OO[[#This Row],[125 (04JUL1985 12:00:00)-Water Temperature (C)]]*OO[[#This Row],[67]]</f>
        <v>3.3756850826325002E-7</v>
      </c>
      <c r="BR225" s="10">
        <f>3/24000000*OO[[#This Row],[126 (04JUL1985 15:00:00)-Water Temperature (C)]]*OO[[#This Row],[68]]</f>
        <v>3.3183249091949996E-7</v>
      </c>
      <c r="BS225" s="10">
        <f>3/24000000*OO[[#This Row],[127 (04JUL1985 18:00:00)-Water Temperature (C)]]*OO[[#This Row],[69]]</f>
        <v>3.2322499452312492E-7</v>
      </c>
      <c r="BT225" s="10">
        <f>3/24000000*OO[[#This Row],[128 (04JUL1985 21:00:00)-Water Temperature (C)]]*OO[[#This Row],[70]]</f>
        <v>3.1090233866512497E-7</v>
      </c>
      <c r="BU225" s="10">
        <f>3/24000000*OO[[#This Row],[129 (05JUL1985 00:00:00)-Water Temperature (C)]]*OO[[#This Row],[71]]</f>
        <v>2.9680718875937503E-7</v>
      </c>
      <c r="BV225" s="10">
        <f>3/24000000*OO[[#This Row],[130 (05JUL1985 03:00:00)-Water Temperature (C)]]*OO[[#This Row],[72]]</f>
        <v>2.8502161025749999E-7</v>
      </c>
      <c r="BW225" s="10">
        <f>3/24000000*OO[[#This Row],[131 (05JUL1985 06:00:00)-Water Temperature (C)]]*OO[[#This Row],[73]]</f>
        <v>2.7613747348237497E-7</v>
      </c>
      <c r="BX225" s="10">
        <f>3/24000000*OO[[#This Row],[132 (05JUL1985 09:00:00)-Water Temperature (C)]]*OO[[#This Row],[74]]</f>
        <v>2.7219099557227501E-7</v>
      </c>
      <c r="BY225" s="10">
        <f>3/24000000*OO[[#This Row],[133 (05JUL1985 12:00:00)-Water Temperature (C)]]*OO[[#This Row],[75]]</f>
        <v>2.7016182816522499E-7</v>
      </c>
      <c r="BZ225" s="10">
        <f>3/24000000*OO[[#This Row],[134 (05JUL1985 15:00:00)-Water Temperature (C)]]*OO[[#This Row],[76]]</f>
        <v>2.6668246105379997E-7</v>
      </c>
      <c r="CA225" s="10">
        <f>3/24000000*OO[[#This Row],[135 (05JUL1985 18:00:00)-Water Temperature (C)]]*OO[[#This Row],[77]]</f>
        <v>2.6143174371943744E-7</v>
      </c>
      <c r="CB225" s="10">
        <f>3/24000000*OO[[#This Row],[136 (05JUL1985 21:00:00)-Water Temperature (C)]]*OO[[#This Row],[78]]</f>
        <v>2.5275267333164997E-7</v>
      </c>
      <c r="CC225" s="10">
        <f>3/24000000*OO[[#This Row],[137 (06JUL1985 00:00:00)-Water Temperature (C)]]*OO[[#This Row],[79]]</f>
        <v>2.4312452812009994E-7</v>
      </c>
      <c r="CD225" s="10">
        <f>3/24000000*OO[[#This Row],[138 (06JUL1985 03:00:00)-Water Temperature (C)]]*OO[[#This Row],[80]]</f>
        <v>2.3506515790934996E-7</v>
      </c>
      <c r="CE225" s="10">
        <f>3/24000000*OO[[#This Row],[139 (06JUL1985 06:00:00)-Water Temperature (C)]]*OO[[#This Row],[81]]</f>
        <v>2.2839035004014997E-7</v>
      </c>
      <c r="CF225" s="10">
        <f>3/24000000*OO[[#This Row],[140 (06JUL1985 09:00:00)-Water Temperature (C)]]*OO[[#This Row],[82]]</f>
        <v>2.265587614585125E-7</v>
      </c>
      <c r="CG225" s="10">
        <f>3/24000000*OO[[#This Row],[141 (06JUL1985 12:00:00)-Water Temperature (C)]]*OO[[#This Row],[83]]</f>
        <v>2.2557114748359999E-7</v>
      </c>
      <c r="CH225" s="10">
        <f>3/24000000*OO[[#This Row],[142 (06JUL1985 15:00:00)-Water Temperature (C)]]*OO[[#This Row],[84]]</f>
        <v>2.2259843961574999E-7</v>
      </c>
      <c r="CI225" s="10">
        <f>3/24000000*OO[[#This Row],[143 (06JUL1985 18:00:00)-Water Temperature (C)]]*OO[[#This Row],[85]]</f>
        <v>2.18501182807425E-7</v>
      </c>
      <c r="CJ225" s="10">
        <f>3/24000000*OO[[#This Row],[144 (06JUL1985 21:00:00)-Water Temperature (C)]]*OO[[#This Row],[86]]</f>
        <v>2.1146760615139999E-7</v>
      </c>
      <c r="CK225" s="10">
        <f>3/24000000*OO[[#This Row],[145 (07JUL1985 00:00:00)-Water Temperature (C)]]*OO[[#This Row],[87]]</f>
        <v>2.03426850825E-7</v>
      </c>
      <c r="CL225" s="10">
        <f>3/24000000*OO[[#This Row],[146 (07JUL1985 03:00:00)-Water Temperature (C)]]*OO[[#This Row],[88]]</f>
        <v>1.9685967878747499E-7</v>
      </c>
      <c r="CM225" s="10">
        <f>3/24000000*OO[[#This Row],[147 (07JUL1985 06:00:00)-Water Temperature (C)]]*OO[[#This Row],[89]]</f>
        <v>1.9100193305252499E-7</v>
      </c>
      <c r="CN225" s="10">
        <f>3/24000000*OO[[#This Row],[148 (07JUL1985 09:00:00)-Water Temperature (C)]]*OO[[#This Row],[90]]</f>
        <v>1.8583789666149998E-7</v>
      </c>
      <c r="CO225" s="10">
        <f>3/24000000*OO[[#This Row],[149 (07JUL1985 12:00:00)-Water Temperature (C)]]*OO[[#This Row],[91]]</f>
        <v>1.8139685328866252E-7</v>
      </c>
      <c r="CP225" s="10">
        <f>3/24000000*OO[[#This Row],[150 (07JUL1985 15:00:00)-Water Temperature (C)]]*OO[[#This Row],[92]]</f>
        <v>1.774179392649E-7</v>
      </c>
      <c r="CQ225" s="10">
        <f>3/24000000*OO[[#This Row],[151 (07JUL1985 18:00:00)-Water Temperature (C)]]*OO[[#This Row],[93]]</f>
        <v>1.7089610554574998E-7</v>
      </c>
      <c r="CR225" s="10">
        <f>3/24000000*OO[[#This Row],[152 (07JUL1985 21:00:00)-Water Temperature (C)]]*OO[[#This Row],[94]]</f>
        <v>1.6266929169808748E-7</v>
      </c>
      <c r="CS225" s="10">
        <f>3/24000000*OO[[#This Row],[153 (08JUL1985 00:00:00)-Water Temperature (C)]]*OO[[#This Row],[95]]</f>
        <v>1.5534557255759999E-7</v>
      </c>
      <c r="CT225" s="10">
        <f>3/24000000*OO[[#This Row],[154 (08JUL1985 03:00:00)-Water Temperature (C)]]*OO[[#This Row],[96]]</f>
        <v>1.4950069072812498E-7</v>
      </c>
      <c r="CU225" s="10">
        <f>3/24000000*OO[[#This Row],[155 (08JUL1985 06:00:00)-Water Temperature (C)]]*OO[[#This Row],[97]]</f>
        <v>1.44608154983775E-7</v>
      </c>
      <c r="CV225" s="10">
        <f>3/24000000*OO[[#This Row],[156 (08JUL1985 09:00:00)-Water Temperature (C)]]*OO[[#This Row],[98]]</f>
        <v>1.4211564367564999E-7</v>
      </c>
      <c r="CW225" s="10">
        <f>3/24000000*OO[[#This Row],[157 (08JUL1985 12:00:00)-Water Temperature (C)]]*OO[[#This Row],[99]]</f>
        <v>1.4083920296037498E-7</v>
      </c>
    </row>
    <row r="226" spans="1:101" x14ac:dyDescent="0.35">
      <c r="A226" t="s">
        <v>232</v>
      </c>
      <c r="B226">
        <v>854.70180000000005</v>
      </c>
      <c r="C226" s="10">
        <f>3/24*OO[[#This Row],[59 (26JUN1985 06:00:00)-Water Temperature (C)]]*OO[[#This Row],[1]]/SUM(OO[1])</f>
        <v>0</v>
      </c>
      <c r="D226" s="10">
        <f>3/24*OO[[#This Row],[60 (26JUN1985 09:00:00)-Water Temperature (C)]]*OO[[#This Row],[2]]/SUM(OO[2])</f>
        <v>0</v>
      </c>
      <c r="E226" s="10">
        <f>3/24*OO[[#This Row],[61 (26JUN1985 12:00:00)-Water Temperature (C)]]*OO[[#This Row],[3]]/SUM(OO[3])</f>
        <v>0</v>
      </c>
      <c r="F226" s="10">
        <f>3/24*OO[[#This Row],[62 (26JUN1985 15:00:00)-Water Temperature (C)]]*OO[[#This Row],[4]]/SUM(OO[4])</f>
        <v>0</v>
      </c>
      <c r="G226" s="10">
        <f>3/24*OO[[#This Row],[63 (26JUN1985 18:00:00)-Water Temperature (C)]]*OO[[#This Row],[5]]/SUM(OO[5])</f>
        <v>0</v>
      </c>
      <c r="H226" s="10">
        <f>3/24*OO[[#This Row],[64 (26JUN1985 21:00:00)-Water Temperature (C)]]*OO[[#This Row],[6]]/SUM(OO[6])</f>
        <v>0</v>
      </c>
      <c r="I226" s="10">
        <f>3/24*OO[[#This Row],[65 (27JUN1985 00:00:00)-Water Temperature (C)]]*OO[[#This Row],[7]]/SUM(OO[7])</f>
        <v>0</v>
      </c>
      <c r="J226" s="10">
        <f>3/24*OO[[#This Row],[66 (27JUN1985 03:00:00)-Water Temperature (C)]]*OO[[#This Row],[8]]/SUM(OO[8])</f>
        <v>0</v>
      </c>
      <c r="K226" s="10">
        <f>3/24*OO[[#This Row],[67 (27JUN1985 06:00:00)-Water Temperature (C)]]*OO[[#This Row],[9]]/SUM(OO[9])</f>
        <v>2.244642143163193E-36</v>
      </c>
      <c r="L226" s="10">
        <f>3/24*OO[[#This Row],[68 (27JUN1985 09:00:00)-Water Temperature (C)]]*OO[[#This Row],[10]]/SUM(OO[10])</f>
        <v>1.0424831901169584E-23</v>
      </c>
      <c r="M226" s="10">
        <f>3/24*OO[[#This Row],[69 (27JUN1985 12:00:00)-Water Temperature (C)]]*OO[[#This Row],[11]]/SUM(OO[11])</f>
        <v>1.6914683383962734E-11</v>
      </c>
      <c r="N226" s="10">
        <f>3/24*OO[[#This Row],[70 (27JUN1985 15:00:00)-Water Temperature (C)]]*OO[[#This Row],[12]]/SUM(OO[12])</f>
        <v>3.0374731001501825E-7</v>
      </c>
      <c r="O226" s="10">
        <f>3/24*OO[[#This Row],[71 (27JUN1985 18:00:00)-Water Temperature (C)]]*OO[[#This Row],[13]]/SUM(OO[13])</f>
        <v>9.0198298483184085E-5</v>
      </c>
      <c r="P226" s="10">
        <f>3/24*OO[[#This Row],[72 (27JUN1985 21:00:00)-Water Temperature (C)]]*OO[[#This Row],[14]]/SUM(OO[14])</f>
        <v>3.2276615839538277E-3</v>
      </c>
      <c r="Q226" s="10">
        <f>3/24*OO[[#This Row],[73 (28JUN1985 00:00:00)-Water Temperature (C)]]*OO[[#This Row],[15]]/SUM(OO[15])</f>
        <v>2.5214141504697758E-2</v>
      </c>
      <c r="R226" s="10">
        <f>3/24*OO[[#This Row],[74 (28JUN1985 03:00:00)-Water Temperature (C)]]*OO[[#This Row],[16]]/SUM(OO[16])</f>
        <v>6.0497852489507571E-2</v>
      </c>
      <c r="S226" s="10">
        <f>3/24*OO[[#This Row],[75 (28JUN1985 06:00:00)-Water Temperature (C)]]*OO[[#This Row],[17]]/SUM(OO[17])</f>
        <v>5.5807686897119846E-2</v>
      </c>
      <c r="T226" s="10">
        <f>3/24*OO[[#This Row],[76 (28JUN1985 09:00:00)-Water Temperature (C)]]*OO[[#This Row],[18]]/SUM(OO[18])</f>
        <v>2.3594176480411243E-2</v>
      </c>
      <c r="U226" s="10">
        <f>3/24*OO[[#This Row],[77 (28JUN1985 12:00:00)-Water Temperature (C)]]*OO[[#This Row],[19]]/SUM(OO[19])</f>
        <v>5.1726373815460195E-3</v>
      </c>
      <c r="V226" s="10">
        <f>3/24000000*OO[[#This Row],[78 (28JUN1985 15:00:00)-Water Temperature (C)]]*OO[[#This Row],[20]]</f>
        <v>6.5296979431200006E-4</v>
      </c>
      <c r="W226" s="10">
        <f>3/24000000*OO[[#This Row],[79 (28JUN1985 18:00:00)-Water Temperature (C)]]*OO[[#This Row],[21]]</f>
        <v>6.1909813775549991E-5</v>
      </c>
      <c r="X226" s="10">
        <f>3/24000000*OO[[#This Row],[80 (28JUN1985 21:00:00)-Water Temperature (C)]]*OO[[#This Row],[22]]</f>
        <v>1.347496415727E-5</v>
      </c>
      <c r="Y226" s="10">
        <f>3/24000000*OO[[#This Row],[81 (29JUN1985 00:00:00)-Water Temperature (C)]]*OO[[#This Row],[23]]</f>
        <v>9.2008319464949998E-6</v>
      </c>
      <c r="Z226" s="10">
        <f>3/24000000*OO[[#This Row],[82 (29JUN1985 03:00:00)-Water Temperature (C)]]*OO[[#This Row],[24]]</f>
        <v>7.60203672980625E-6</v>
      </c>
      <c r="AA226" s="10">
        <f>3/24000000*OO[[#This Row],[83 (29JUN1985 06:00:00)-Water Temperature (C)]]*OO[[#This Row],[25]]</f>
        <v>6.3900278535599988E-6</v>
      </c>
      <c r="AB226" s="10">
        <f>3/24000000*OO[[#This Row],[84 (29JUN1985 09:00:00)-Water Temperature (C)]]*OO[[#This Row],[26]]</f>
        <v>5.4919264682099996E-6</v>
      </c>
      <c r="AC226" s="10">
        <f>3/24000000*OO[[#This Row],[85 (29JUN1985 12:00:00)-Water Temperature (C)]]*OO[[#This Row],[27]]</f>
        <v>4.7615742892212498E-6</v>
      </c>
      <c r="AD226" s="10">
        <f>3/24000000*OO[[#This Row],[86 (29JUN1985 15:00:00)-Water Temperature (C)]]*OO[[#This Row],[28]]</f>
        <v>4.11841013652E-6</v>
      </c>
      <c r="AE226" s="10">
        <f>3/24000000*OO[[#This Row],[88 (29JUN1985 21:00:00)-Water Temperature (C)]]*OO[[#This Row],[30]]</f>
        <v>3.05752089531875E-6</v>
      </c>
      <c r="AF226" s="10">
        <f>3/24000000*OO[[#This Row],[88 (29JUN1985 21:00:00)-Water Temperature (C)]]*OO[[#This Row],[30]]</f>
        <v>3.05752089531875E-6</v>
      </c>
      <c r="AG226" s="10">
        <f>3/24000000*OO[[#This Row],[89 (30JUN1985 00:00:00)-Water Temperature (C)]]*OO[[#This Row],[31]]</f>
        <v>2.6234262257467501E-6</v>
      </c>
      <c r="AH226" s="10">
        <f>3/24000000*OO[[#This Row],[90 (30JUN1985 03:00:00)-Water Temperature (C)]]*OO[[#This Row],[32]]</f>
        <v>2.2841127729731248E-6</v>
      </c>
      <c r="AI226" s="10">
        <f>3/24000000*OO[[#This Row],[91 (30JUN1985 06:00:00)-Water Temperature (C)]]*OO[[#This Row],[33]]</f>
        <v>2.01477289186675E-6</v>
      </c>
      <c r="AJ226" s="10">
        <f>3/24000000*OO[[#This Row],[92 (30JUN1985 09:00:00)-Water Temperature (C)]]*OO[[#This Row],[34]]</f>
        <v>1.8169903956660001E-6</v>
      </c>
      <c r="AK226" s="10">
        <f>3/24000000*OO[[#This Row],[93 (30JUN1985 12:00:00)-Water Temperature (C)]]*OO[[#This Row],[35]]</f>
        <v>1.6631845575227502E-6</v>
      </c>
      <c r="AL226" s="10">
        <f>3/24000000*OO[[#This Row],[94 (30JUN1985 15:00:00)-Water Temperature (C)]]*OO[[#This Row],[36]]</f>
        <v>1.5278548948810001E-6</v>
      </c>
      <c r="AM226" s="10">
        <f>3/24000000*OO[[#This Row],[95 (30JUN1985 18:00:00)-Water Temperature (C)]]*OO[[#This Row],[37]]</f>
        <v>1.401705343596E-6</v>
      </c>
      <c r="AN226" s="10">
        <f>3/24000000*OO[[#This Row],[96 (30JUN1985 21:00:00)-Water Temperature (C)]]*OO[[#This Row],[38]]</f>
        <v>1.273200642894375E-6</v>
      </c>
      <c r="AO226" s="10">
        <f>3/24000000*OO[[#This Row],[97 (01JUL1985 00:00:00)-Water Temperature (C)]]*OO[[#This Row],[39]]</f>
        <v>1.1562661143959997E-6</v>
      </c>
      <c r="AP226" s="10">
        <f>3/24000000*OO[[#This Row],[98 (01JUL1985 03:00:00)-Water Temperature (C)]]*OO[[#This Row],[40]]</f>
        <v>1.0612814376937501E-6</v>
      </c>
      <c r="AQ226" s="10">
        <f>3/24000000*OO[[#This Row],[99 (01JUL1985 06:00:00)-Water Temperature (C)]]*OO[[#This Row],[41]]</f>
        <v>9.8467502982400002E-7</v>
      </c>
      <c r="AR226" s="10">
        <f>3/24000000*OO[[#This Row],[100 (01JUL1985 09:00:00)-Water Temperature (C)]]*OO[[#This Row],[42]]</f>
        <v>9.3451397317050009E-7</v>
      </c>
      <c r="AS226" s="10">
        <f>3/24000000*OO[[#This Row],[101 (01JUL1985 12:00:00)-Water Temperature (C)]]*OO[[#This Row],[43]]</f>
        <v>8.9262788523299999E-7</v>
      </c>
      <c r="AT226" s="10">
        <f>3/24000000*OO[[#This Row],[102 (01JUL1985 15:00:00)-Water Temperature (C)]]*OO[[#This Row],[44]]</f>
        <v>8.4256642707000004E-7</v>
      </c>
      <c r="AU226" s="10">
        <f>3/24000000*OO[[#This Row],[103 (01JUL1985 18:00:00)-Water Temperature (C)]]*OO[[#This Row],[45]]</f>
        <v>7.908131873688749E-7</v>
      </c>
      <c r="AV226" s="10">
        <f>3/24000000*OO[[#This Row],[104 (01JUL1985 21:00:00)-Water Temperature (C)]]*OO[[#This Row],[46]]</f>
        <v>7.3565520194400003E-7</v>
      </c>
      <c r="AW226" s="10">
        <f>3/24000000*OO[[#This Row],[105 (02JUL1985 00:00:00)-Water Temperature (C)]]*OO[[#This Row],[47]]</f>
        <v>6.8920338882550001E-7</v>
      </c>
      <c r="AX226" s="10">
        <f>3/24000000*OO[[#This Row],[106 (02JUL1985 03:00:00)-Water Temperature (C)]]*OO[[#This Row],[48]]</f>
        <v>6.5322870096249993E-7</v>
      </c>
      <c r="AY226" s="10">
        <f>3/24000000*OO[[#This Row],[107 (02JUL1985 06:00:00)-Water Temperature (C)]]*OO[[#This Row],[49]]</f>
        <v>6.2586639827400001E-7</v>
      </c>
      <c r="AZ226" s="10">
        <f>3/24000000*OO[[#This Row],[108 (02JUL1985 09:00:00)-Water Temperature (C)]]*OO[[#This Row],[50]]</f>
        <v>6.0304484151799994E-7</v>
      </c>
      <c r="BA226" s="10">
        <f>3/24000000*OO[[#This Row],[109 (02JUL1985 12:00:00)-Water Temperature (C)]]*OO[[#This Row],[51]]</f>
        <v>5.8453306580474997E-7</v>
      </c>
      <c r="BB226" s="10">
        <f>3/24000000*OO[[#This Row],[110 (02JUL1985 15:00:00)-Water Temperature (C)]]*OO[[#This Row],[52]]</f>
        <v>5.6921296867525003E-7</v>
      </c>
      <c r="BC226" s="10">
        <f>3/24000000*OO[[#This Row],[111 (02JUL1985 18:00:00)-Water Temperature (C)]]*OO[[#This Row],[53]]</f>
        <v>5.5052333511349999E-7</v>
      </c>
      <c r="BD226" s="10">
        <f>3/24000000*OO[[#This Row],[112 (02JUL1985 21:00:00)-Water Temperature (C)]]*OO[[#This Row],[54]]</f>
        <v>5.2544659479449998E-7</v>
      </c>
      <c r="BE226" s="10">
        <f>3/24000000*OO[[#This Row],[113 (03JUL1985 00:00:00)-Water Temperature (C)]]*OO[[#This Row],[55]]</f>
        <v>4.9755929836199992E-7</v>
      </c>
      <c r="BF226" s="10">
        <f>3/24000000*OO[[#This Row],[114 (03JUL1985 03:00:00)-Water Temperature (C)]]*OO[[#This Row],[56]]</f>
        <v>4.76712114204375E-7</v>
      </c>
      <c r="BG226" s="10">
        <f>3/24000000*OO[[#This Row],[115 (03JUL1985 06:00:00)-Water Temperature (C)]]*OO[[#This Row],[57]]</f>
        <v>4.5937289176499995E-7</v>
      </c>
      <c r="BH226" s="10">
        <f>3/24000000*OO[[#This Row],[116 (03JUL1985 09:00:00)-Water Temperature (C)]]*OO[[#This Row],[58]]</f>
        <v>4.4783281949500004E-7</v>
      </c>
      <c r="BI226" s="10">
        <f>3/24000000*OO[[#This Row],[117 (03JUL1985 12:00:00)-Water Temperature (C)]]*OO[[#This Row],[59]]</f>
        <v>4.3985670185924999E-7</v>
      </c>
      <c r="BJ226" s="10">
        <f>3/24000000*OO[[#This Row],[118 (03JUL1985 15:00:00)-Water Temperature (C)]]*OO[[#This Row],[60]]</f>
        <v>4.2970966675249995E-7</v>
      </c>
      <c r="BK226" s="10">
        <f>3/24000000*OO[[#This Row],[119 (03JUL1985 18:00:00)-Water Temperature (C)]]*OO[[#This Row],[61]]</f>
        <v>4.1778428179950004E-7</v>
      </c>
      <c r="BL226" s="10">
        <f>3/24000000*OO[[#This Row],[120 (03JUL1985 21:00:00)-Water Temperature (C)]]*OO[[#This Row],[62]]</f>
        <v>4.0120086478499994E-7</v>
      </c>
      <c r="BM226" s="10">
        <f>3/24000000*OO[[#This Row],[121 (04JUL1985 00:00:00)-Water Temperature (C)]]*OO[[#This Row],[63]]</f>
        <v>3.8386311389887498E-7</v>
      </c>
      <c r="BN226" s="10">
        <f>3/24000000*OO[[#This Row],[122 (04JUL1985 03:00:00)-Water Temperature (C)]]*OO[[#This Row],[64]]</f>
        <v>3.6967186999687504E-7</v>
      </c>
      <c r="BO226" s="10">
        <f>3/24000000*OO[[#This Row],[123 (04JUL1985 06:00:00)-Water Temperature (C)]]*OO[[#This Row],[65]]</f>
        <v>3.5789552380399998E-7</v>
      </c>
      <c r="BP226" s="10">
        <f>3/24000000*OO[[#This Row],[124 (04JUL1985 09:00:00)-Water Temperature (C)]]*OO[[#This Row],[66]]</f>
        <v>3.5266195454737501E-7</v>
      </c>
      <c r="BQ226" s="10">
        <f>3/24000000*OO[[#This Row],[125 (04JUL1985 12:00:00)-Water Temperature (C)]]*OO[[#This Row],[67]]</f>
        <v>3.4970967003249996E-7</v>
      </c>
      <c r="BR226" s="10">
        <f>3/24000000*OO[[#This Row],[126 (04JUL1985 15:00:00)-Water Temperature (C)]]*OO[[#This Row],[68]]</f>
        <v>3.4383603920050002E-7</v>
      </c>
      <c r="BS226" s="10">
        <f>3/24000000*OO[[#This Row],[127 (04JUL1985 18:00:00)-Water Temperature (C)]]*OO[[#This Row],[69]]</f>
        <v>3.3505114739199997E-7</v>
      </c>
      <c r="BT226" s="10">
        <f>3/24000000*OO[[#This Row],[128 (04JUL1985 21:00:00)-Water Temperature (C)]]*OO[[#This Row],[70]]</f>
        <v>3.2230070253625002E-7</v>
      </c>
      <c r="BU226" s="10">
        <f>3/24000000*OO[[#This Row],[129 (05JUL1985 00:00:00)-Water Temperature (C)]]*OO[[#This Row],[71]]</f>
        <v>3.0772540302E-7</v>
      </c>
      <c r="BV226" s="10">
        <f>3/24000000*OO[[#This Row],[130 (05JUL1985 03:00:00)-Water Temperature (C)]]*OO[[#This Row],[72]]</f>
        <v>2.9531405257000002E-7</v>
      </c>
      <c r="BW226" s="10">
        <f>3/24000000*OO[[#This Row],[131 (05JUL1985 06:00:00)-Water Temperature (C)]]*OO[[#This Row],[73]]</f>
        <v>2.8601913041100001E-7</v>
      </c>
      <c r="BX226" s="10">
        <f>3/24000000*OO[[#This Row],[132 (05JUL1985 09:00:00)-Water Temperature (C)]]*OO[[#This Row],[74]]</f>
        <v>2.8190099646869998E-7</v>
      </c>
      <c r="BY226" s="10">
        <f>3/24000000*OO[[#This Row],[133 (05JUL1985 12:00:00)-Water Temperature (C)]]*OO[[#This Row],[75]]</f>
        <v>2.7984375759419998E-7</v>
      </c>
      <c r="BZ226" s="10">
        <f>3/24000000*OO[[#This Row],[134 (05JUL1985 15:00:00)-Water Temperature (C)]]*OO[[#This Row],[76]]</f>
        <v>2.7634414360574999E-7</v>
      </c>
      <c r="CA226" s="10">
        <f>3/24000000*OO[[#This Row],[135 (05JUL1985 18:00:00)-Water Temperature (C)]]*OO[[#This Row],[77]]</f>
        <v>2.7093430429078752E-7</v>
      </c>
      <c r="CB226" s="10">
        <f>3/24000000*OO[[#This Row],[136 (05JUL1985 21:00:00)-Water Temperature (C)]]*OO[[#This Row],[78]]</f>
        <v>2.6193184960909996E-7</v>
      </c>
      <c r="CC226" s="10">
        <f>3/24000000*OO[[#This Row],[137 (06JUL1985 00:00:00)-Water Temperature (C)]]*OO[[#This Row],[79]]</f>
        <v>2.5189519551419999E-7</v>
      </c>
      <c r="CD226" s="10">
        <f>3/24000000*OO[[#This Row],[138 (06JUL1985 03:00:00)-Water Temperature (C)]]*OO[[#This Row],[80]]</f>
        <v>2.43476673763275E-7</v>
      </c>
      <c r="CE226" s="10">
        <f>3/24000000*OO[[#This Row],[139 (06JUL1985 06:00:00)-Water Temperature (C)]]*OO[[#This Row],[81]]</f>
        <v>2.3653573582687498E-7</v>
      </c>
      <c r="CF226" s="10">
        <f>3/24000000*OO[[#This Row],[140 (06JUL1985 09:00:00)-Water Temperature (C)]]*OO[[#This Row],[82]]</f>
        <v>2.3459070384150002E-7</v>
      </c>
      <c r="CG226" s="10">
        <f>3/24000000*OO[[#This Row],[141 (06JUL1985 12:00:00)-Water Temperature (C)]]*OO[[#This Row],[83]]</f>
        <v>2.336693949930875E-7</v>
      </c>
      <c r="CH226" s="10">
        <f>3/24000000*OO[[#This Row],[142 (06JUL1985 15:00:00)-Water Temperature (C)]]*OO[[#This Row],[84]]</f>
        <v>2.3068381301600002E-7</v>
      </c>
      <c r="CI226" s="10">
        <f>3/24000000*OO[[#This Row],[143 (06JUL1985 18:00:00)-Water Temperature (C)]]*OO[[#This Row],[85]]</f>
        <v>2.2644494917229996E-7</v>
      </c>
      <c r="CJ226" s="10">
        <f>3/24000000*OO[[#This Row],[144 (06JUL1985 21:00:00)-Water Temperature (C)]]*OO[[#This Row],[86]]</f>
        <v>2.191695710146875E-7</v>
      </c>
      <c r="CK226" s="10">
        <f>3/24000000*OO[[#This Row],[145 (07JUL1985 00:00:00)-Water Temperature (C)]]*OO[[#This Row],[87]]</f>
        <v>2.107710249414E-7</v>
      </c>
      <c r="CL226" s="10">
        <f>3/24000000*OO[[#This Row],[146 (07JUL1985 03:00:00)-Water Temperature (C)]]*OO[[#This Row],[88]]</f>
        <v>2.0389572054680003E-7</v>
      </c>
      <c r="CM226" s="10">
        <f>3/24000000*OO[[#This Row],[147 (07JUL1985 06:00:00)-Water Temperature (C)]]*OO[[#This Row],[89]]</f>
        <v>1.9777436976645001E-7</v>
      </c>
      <c r="CN226" s="10">
        <f>3/24000000*OO[[#This Row],[148 (07JUL1985 09:00:00)-Water Temperature (C)]]*OO[[#This Row],[90]]</f>
        <v>1.9248442853009996E-7</v>
      </c>
      <c r="CO226" s="10">
        <f>3/24000000*OO[[#This Row],[149 (07JUL1985 12:00:00)-Water Temperature (C)]]*OO[[#This Row],[91]]</f>
        <v>1.8796615363179997E-7</v>
      </c>
      <c r="CP226" s="10">
        <f>3/24000000*OO[[#This Row],[150 (07JUL1985 15:00:00)-Water Temperature (C)]]*OO[[#This Row],[92]]</f>
        <v>1.8390904040239999E-7</v>
      </c>
      <c r="CQ226" s="10">
        <f>3/24000000*OO[[#This Row],[151 (07JUL1985 18:00:00)-Water Temperature (C)]]*OO[[#This Row],[93]]</f>
        <v>1.772514442764125E-7</v>
      </c>
      <c r="CR226" s="10">
        <f>3/24000000*OO[[#This Row],[152 (07JUL1985 21:00:00)-Water Temperature (C)]]*OO[[#This Row],[94]]</f>
        <v>1.6869193078860001E-7</v>
      </c>
      <c r="CS226" s="10">
        <f>3/24000000*OO[[#This Row],[153 (08JUL1985 00:00:00)-Water Temperature (C)]]*OO[[#This Row],[95]]</f>
        <v>1.6101501906200001E-7</v>
      </c>
      <c r="CT226" s="10">
        <f>3/24000000*OO[[#This Row],[154 (08JUL1985 03:00:00)-Water Temperature (C)]]*OO[[#This Row],[96]]</f>
        <v>1.5488509271519999E-7</v>
      </c>
      <c r="CU226" s="10">
        <f>3/24000000*OO[[#This Row],[155 (08JUL1985 06:00:00)-Water Temperature (C)]]*OO[[#This Row],[97]]</f>
        <v>1.4978457498879996E-7</v>
      </c>
      <c r="CV226" s="10">
        <f>3/24000000*OO[[#This Row],[156 (08JUL1985 09:00:00)-Water Temperature (C)]]*OO[[#This Row],[98]]</f>
        <v>1.4717498492346252E-7</v>
      </c>
      <c r="CW226" s="10">
        <f>3/24000000*OO[[#This Row],[157 (08JUL1985 12:00:00)-Water Temperature (C)]]*OO[[#This Row],[99]]</f>
        <v>1.4589429830949998E-7</v>
      </c>
    </row>
    <row r="227" spans="1:101" x14ac:dyDescent="0.35">
      <c r="A227" t="s">
        <v>233</v>
      </c>
      <c r="B227">
        <v>881.04880000000003</v>
      </c>
      <c r="C227" s="10">
        <f>3/24*OO[[#This Row],[59 (26JUN1985 06:00:00)-Water Temperature (C)]]*OO[[#This Row],[1]]/SUM(OO[1])</f>
        <v>0</v>
      </c>
      <c r="D227" s="10">
        <f>3/24*OO[[#This Row],[60 (26JUN1985 09:00:00)-Water Temperature (C)]]*OO[[#This Row],[2]]/SUM(OO[2])</f>
        <v>0</v>
      </c>
      <c r="E227" s="10">
        <f>3/24*OO[[#This Row],[61 (26JUN1985 12:00:00)-Water Temperature (C)]]*OO[[#This Row],[3]]/SUM(OO[3])</f>
        <v>0</v>
      </c>
      <c r="F227" s="10">
        <f>3/24*OO[[#This Row],[62 (26JUN1985 15:00:00)-Water Temperature (C)]]*OO[[#This Row],[4]]/SUM(OO[4])</f>
        <v>0</v>
      </c>
      <c r="G227" s="10">
        <f>3/24*OO[[#This Row],[63 (26JUN1985 18:00:00)-Water Temperature (C)]]*OO[[#This Row],[5]]/SUM(OO[5])</f>
        <v>0</v>
      </c>
      <c r="H227" s="10">
        <f>3/24*OO[[#This Row],[64 (26JUN1985 21:00:00)-Water Temperature (C)]]*OO[[#This Row],[6]]/SUM(OO[6])</f>
        <v>0</v>
      </c>
      <c r="I227" s="10">
        <f>3/24*OO[[#This Row],[65 (27JUN1985 00:00:00)-Water Temperature (C)]]*OO[[#This Row],[7]]/SUM(OO[7])</f>
        <v>0</v>
      </c>
      <c r="J227" s="10">
        <f>3/24*OO[[#This Row],[66 (27JUN1985 03:00:00)-Water Temperature (C)]]*OO[[#This Row],[8]]/SUM(OO[8])</f>
        <v>0</v>
      </c>
      <c r="K227" s="10">
        <f>3/24*OO[[#This Row],[67 (27JUN1985 06:00:00)-Water Temperature (C)]]*OO[[#This Row],[9]]/SUM(OO[9])</f>
        <v>5.2487210507342371E-37</v>
      </c>
      <c r="L227" s="10">
        <f>3/24*OO[[#This Row],[68 (27JUN1985 09:00:00)-Water Temperature (C)]]*OO[[#This Row],[10]]/SUM(OO[10])</f>
        <v>2.2767592590456618E-24</v>
      </c>
      <c r="M227" s="10">
        <f>3/24*OO[[#This Row],[69 (27JUN1985 12:00:00)-Water Temperature (C)]]*OO[[#This Row],[11]]/SUM(OO[11])</f>
        <v>7.7562876450648984E-12</v>
      </c>
      <c r="N227" s="10">
        <f>3/24*OO[[#This Row],[70 (27JUN1985 15:00:00)-Water Temperature (C)]]*OO[[#This Row],[12]]/SUM(OO[12])</f>
        <v>2.4911531854721775E-7</v>
      </c>
      <c r="O227" s="10">
        <f>3/24*OO[[#This Row],[71 (27JUN1985 18:00:00)-Water Temperature (C)]]*OO[[#This Row],[13]]/SUM(OO[13])</f>
        <v>8.9409060441236459E-5</v>
      </c>
      <c r="P227" s="10">
        <f>3/24*OO[[#This Row],[72 (27JUN1985 21:00:00)-Water Temperature (C)]]*OO[[#This Row],[14]]/SUM(OO[14])</f>
        <v>3.6817313051836671E-3</v>
      </c>
      <c r="Q227" s="10">
        <f>3/24*OO[[#This Row],[73 (28JUN1985 00:00:00)-Water Temperature (C)]]*OO[[#This Row],[15]]/SUM(OO[15])</f>
        <v>3.2343651420430587E-2</v>
      </c>
      <c r="R227" s="10">
        <f>3/24*OO[[#This Row],[74 (28JUN1985 03:00:00)-Water Temperature (C)]]*OO[[#This Row],[16]]/SUM(OO[16])</f>
        <v>8.6032339002274943E-2</v>
      </c>
      <c r="S227" s="10">
        <f>3/24*OO[[#This Row],[75 (28JUN1985 06:00:00)-Water Temperature (C)]]*OO[[#This Row],[17]]/SUM(OO[17])</f>
        <v>8.7077544981868385E-2</v>
      </c>
      <c r="T227" s="10">
        <f>3/24*OO[[#This Row],[76 (28JUN1985 09:00:00)-Water Temperature (C)]]*OO[[#This Row],[18]]/SUM(OO[18])</f>
        <v>4.0057265122495779E-2</v>
      </c>
      <c r="U227" s="10">
        <f>3/24*OO[[#This Row],[77 (28JUN1985 12:00:00)-Water Temperature (C)]]*OO[[#This Row],[19]]/SUM(OO[19])</f>
        <v>9.4892076343726407E-3</v>
      </c>
      <c r="V227" s="10">
        <f>3/24000000*OO[[#This Row],[78 (28JUN1985 15:00:00)-Water Temperature (C)]]*OO[[#This Row],[20]]</f>
        <v>1.2810747026587501E-3</v>
      </c>
      <c r="W227" s="10">
        <f>3/24000000*OO[[#This Row],[79 (28JUN1985 18:00:00)-Water Temperature (C)]]*OO[[#This Row],[21]]</f>
        <v>1.2270897213379999E-4</v>
      </c>
      <c r="X227" s="10">
        <f>3/24000000*OO[[#This Row],[80 (28JUN1985 21:00:00)-Water Temperature (C)]]*OO[[#This Row],[22]]</f>
        <v>2.22765167021625E-5</v>
      </c>
      <c r="Y227" s="10">
        <f>3/24000000*OO[[#This Row],[81 (29JUN1985 00:00:00)-Water Temperature (C)]]*OO[[#This Row],[23]]</f>
        <v>1.4075367678809999E-5</v>
      </c>
      <c r="Z227" s="10">
        <f>3/24000000*OO[[#This Row],[82 (29JUN1985 03:00:00)-Water Temperature (C)]]*OO[[#This Row],[24]]</f>
        <v>1.1562165643094998E-5</v>
      </c>
      <c r="AA227" s="10">
        <f>3/24000000*OO[[#This Row],[83 (29JUN1985 06:00:00)-Water Temperature (C)]]*OO[[#This Row],[25]]</f>
        <v>9.7125527051574997E-6</v>
      </c>
      <c r="AB227" s="10">
        <f>3/24000000*OO[[#This Row],[84 (29JUN1985 09:00:00)-Water Temperature (C)]]*OO[[#This Row],[26]]</f>
        <v>8.3415084217425002E-6</v>
      </c>
      <c r="AC227" s="10">
        <f>3/24000000*OO[[#This Row],[85 (29JUN1985 12:00:00)-Water Temperature (C)]]*OO[[#This Row],[27]]</f>
        <v>7.232471978927499E-6</v>
      </c>
      <c r="AD227" s="10">
        <f>3/24000000*OO[[#This Row],[86 (29JUN1985 15:00:00)-Water Temperature (C)]]*OO[[#This Row],[28]]</f>
        <v>6.2549177392874992E-6</v>
      </c>
      <c r="AE227" s="10">
        <f>3/24000000*OO[[#This Row],[88 (29JUN1985 21:00:00)-Water Temperature (C)]]*OO[[#This Row],[30]]</f>
        <v>4.6386739402812497E-6</v>
      </c>
      <c r="AF227" s="10">
        <f>3/24000000*OO[[#This Row],[88 (29JUN1985 21:00:00)-Water Temperature (C)]]*OO[[#This Row],[30]]</f>
        <v>4.6386739402812497E-6</v>
      </c>
      <c r="AG227" s="10">
        <f>3/24000000*OO[[#This Row],[89 (30JUN1985 00:00:00)-Water Temperature (C)]]*OO[[#This Row],[31]]</f>
        <v>3.97538480108E-6</v>
      </c>
      <c r="AH227" s="10">
        <f>3/24000000*OO[[#This Row],[90 (30JUN1985 03:00:00)-Water Temperature (C)]]*OO[[#This Row],[32]]</f>
        <v>3.4561638563637496E-6</v>
      </c>
      <c r="AI227" s="10">
        <f>3/24000000*OO[[#This Row],[91 (30JUN1985 06:00:00)-Water Temperature (C)]]*OO[[#This Row],[33]]</f>
        <v>3.0453570048799995E-6</v>
      </c>
      <c r="AJ227" s="10">
        <f>3/24000000*OO[[#This Row],[92 (30JUN1985 09:00:00)-Water Temperature (C)]]*OO[[#This Row],[34]]</f>
        <v>2.7441579309150001E-6</v>
      </c>
      <c r="AK227" s="10">
        <f>3/24000000*OO[[#This Row],[93 (30JUN1985 12:00:00)-Water Temperature (C)]]*OO[[#This Row],[35]]</f>
        <v>2.5107914191662502E-6</v>
      </c>
      <c r="AL227" s="10">
        <f>3/24000000*OO[[#This Row],[94 (30JUN1985 15:00:00)-Water Temperature (C)]]*OO[[#This Row],[36]]</f>
        <v>2.3059946666587498E-6</v>
      </c>
      <c r="AM227" s="10">
        <f>3/24000000*OO[[#This Row],[95 (30JUN1985 18:00:00)-Water Temperature (C)]]*OO[[#This Row],[37]]</f>
        <v>2.1148939425429999E-6</v>
      </c>
      <c r="AN227" s="10">
        <f>3/24000000*OO[[#This Row],[96 (30JUN1985 21:00:00)-Water Temperature (C)]]*OO[[#This Row],[38]]</f>
        <v>1.9199573834174999E-6</v>
      </c>
      <c r="AO227" s="10">
        <f>3/24000000*OO[[#This Row],[97 (01JUL1985 00:00:00)-Water Temperature (C)]]*OO[[#This Row],[39]]</f>
        <v>1.7416870555309998E-6</v>
      </c>
      <c r="AP227" s="10">
        <f>3/24000000*OO[[#This Row],[98 (01JUL1985 03:00:00)-Water Temperature (C)]]*OO[[#This Row],[40]]</f>
        <v>1.5971018637532499E-6</v>
      </c>
      <c r="AQ227" s="10">
        <f>3/24000000*OO[[#This Row],[99 (01JUL1985 06:00:00)-Water Temperature (C)]]*OO[[#This Row],[41]]</f>
        <v>1.480383182421E-6</v>
      </c>
      <c r="AR227" s="10">
        <f>3/24000000*OO[[#This Row],[100 (01JUL1985 09:00:00)-Water Temperature (C)]]*OO[[#This Row],[42]]</f>
        <v>1.403973024169125E-6</v>
      </c>
      <c r="AS227" s="10">
        <f>3/24000000*OO[[#This Row],[101 (01JUL1985 12:00:00)-Water Temperature (C)]]*OO[[#This Row],[43]]</f>
        <v>1.3413316801132499E-6</v>
      </c>
      <c r="AT227" s="10">
        <f>3/24000000*OO[[#This Row],[102 (01JUL1985 15:00:00)-Water Temperature (C)]]*OO[[#This Row],[44]]</f>
        <v>1.2670407972337499E-6</v>
      </c>
      <c r="AU227" s="10">
        <f>3/24000000*OO[[#This Row],[103 (01JUL1985 18:00:00)-Water Temperature (C)]]*OO[[#This Row],[45]]</f>
        <v>1.1893062876479997E-6</v>
      </c>
      <c r="AV227" s="10">
        <f>3/24000000*OO[[#This Row],[104 (01JUL1985 21:00:00)-Water Temperature (C)]]*OO[[#This Row],[46]]</f>
        <v>1.106315646697E-6</v>
      </c>
      <c r="AW227" s="10">
        <f>3/24000000*OO[[#This Row],[105 (02JUL1985 00:00:00)-Water Temperature (C)]]*OO[[#This Row],[47]]</f>
        <v>1.03535540079375E-6</v>
      </c>
      <c r="AX227" s="10">
        <f>3/24000000*OO[[#This Row],[106 (02JUL1985 03:00:00)-Water Temperature (C)]]*OO[[#This Row],[48]]</f>
        <v>9.8033076602024998E-7</v>
      </c>
      <c r="AY227" s="10">
        <f>3/24000000*OO[[#This Row],[107 (02JUL1985 06:00:00)-Water Temperature (C)]]*OO[[#This Row],[49]]</f>
        <v>9.3815107840187506E-7</v>
      </c>
      <c r="AZ227" s="10">
        <f>3/24000000*OO[[#This Row],[108 (02JUL1985 09:00:00)-Water Temperature (C)]]*OO[[#This Row],[50]]</f>
        <v>9.0374874297224985E-7</v>
      </c>
      <c r="BA227" s="10">
        <f>3/24000000*OO[[#This Row],[109 (02JUL1985 12:00:00)-Water Temperature (C)]]*OO[[#This Row],[51]]</f>
        <v>8.7637729777012501E-7</v>
      </c>
      <c r="BB227" s="10">
        <f>3/24000000*OO[[#This Row],[110 (02JUL1985 15:00:00)-Water Temperature (C)]]*OO[[#This Row],[52]]</f>
        <v>8.5382463830350005E-7</v>
      </c>
      <c r="BC227" s="10">
        <f>3/24000000*OO[[#This Row],[111 (02JUL1985 18:00:00)-Water Temperature (C)]]*OO[[#This Row],[53]]</f>
        <v>8.2641125947062518E-7</v>
      </c>
      <c r="BD227" s="10">
        <f>3/24000000*OO[[#This Row],[112 (02JUL1985 21:00:00)-Water Temperature (C)]]*OO[[#This Row],[54]]</f>
        <v>7.8861328848749995E-7</v>
      </c>
      <c r="BE227" s="10">
        <f>3/24000000*OO[[#This Row],[113 (03JUL1985 00:00:00)-Water Temperature (C)]]*OO[[#This Row],[55]]</f>
        <v>7.463917721975E-7</v>
      </c>
      <c r="BF227" s="10">
        <f>3/24000000*OO[[#This Row],[114 (03JUL1985 03:00:00)-Water Temperature (C)]]*OO[[#This Row],[56]]</f>
        <v>7.1409829404824988E-7</v>
      </c>
      <c r="BG227" s="10">
        <f>3/24000000*OO[[#This Row],[115 (03JUL1985 06:00:00)-Water Temperature (C)]]*OO[[#This Row],[57]]</f>
        <v>6.8813758440700006E-7</v>
      </c>
      <c r="BH227" s="10">
        <f>3/24000000*OO[[#This Row],[116 (03JUL1985 09:00:00)-Water Temperature (C)]]*OO[[#This Row],[58]]</f>
        <v>6.70748507080875E-7</v>
      </c>
      <c r="BI227" s="10">
        <f>3/24000000*OO[[#This Row],[117 (03JUL1985 12:00:00)-Water Temperature (C)]]*OO[[#This Row],[59]]</f>
        <v>6.58826636551875E-7</v>
      </c>
      <c r="BJ227" s="10">
        <f>3/24000000*OO[[#This Row],[118 (03JUL1985 15:00:00)-Water Temperature (C)]]*OO[[#This Row],[60]]</f>
        <v>6.4413024153600003E-7</v>
      </c>
      <c r="BK227" s="10">
        <f>3/24000000*OO[[#This Row],[119 (03JUL1985 18:00:00)-Water Temperature (C)]]*OO[[#This Row],[61]]</f>
        <v>6.2629831485300004E-7</v>
      </c>
      <c r="BL227" s="10">
        <f>3/24000000*OO[[#This Row],[120 (03JUL1985 21:00:00)-Water Temperature (C)]]*OO[[#This Row],[62]]</f>
        <v>6.0156063180000007E-7</v>
      </c>
      <c r="BM227" s="10">
        <f>3/24000000*OO[[#This Row],[121 (04JUL1985 00:00:00)-Water Temperature (C)]]*OO[[#This Row],[63]]</f>
        <v>5.7541525695999993E-7</v>
      </c>
      <c r="BN227" s="10">
        <f>3/24000000*OO[[#This Row],[122 (04JUL1985 03:00:00)-Water Temperature (C)]]*OO[[#This Row],[64]]</f>
        <v>5.53786889585E-7</v>
      </c>
      <c r="BO227" s="10">
        <f>3/24000000*OO[[#This Row],[123 (04JUL1985 06:00:00)-Water Temperature (C)]]*OO[[#This Row],[65]]</f>
        <v>5.3602720734399993E-7</v>
      </c>
      <c r="BP227" s="10">
        <f>3/24000000*OO[[#This Row],[124 (04JUL1985 09:00:00)-Water Temperature (C)]]*OO[[#This Row],[66]]</f>
        <v>5.2799399464074992E-7</v>
      </c>
      <c r="BQ227" s="10">
        <f>3/24000000*OO[[#This Row],[125 (04JUL1985 12:00:00)-Water Temperature (C)]]*OO[[#This Row],[67]]</f>
        <v>5.2361284074899994E-7</v>
      </c>
      <c r="BR227" s="10">
        <f>3/24000000*OO[[#This Row],[126 (04JUL1985 15:00:00)-Water Temperature (C)]]*OO[[#This Row],[68]]</f>
        <v>5.150351367125E-7</v>
      </c>
      <c r="BS227" s="10">
        <f>3/24000000*OO[[#This Row],[127 (04JUL1985 18:00:00)-Water Temperature (C)]]*OO[[#This Row],[69]]</f>
        <v>5.0217618216900005E-7</v>
      </c>
      <c r="BT227" s="10">
        <f>3/24000000*OO[[#This Row],[128 (04JUL1985 21:00:00)-Water Temperature (C)]]*OO[[#This Row],[70]]</f>
        <v>4.8319766185274997E-7</v>
      </c>
      <c r="BU227" s="10">
        <f>3/24000000*OO[[#This Row],[129 (05JUL1985 00:00:00)-Water Temperature (C)]]*OO[[#This Row],[71]]</f>
        <v>4.6146255778212499E-7</v>
      </c>
      <c r="BV227" s="10">
        <f>3/24000000*OO[[#This Row],[130 (05JUL1985 03:00:00)-Water Temperature (C)]]*OO[[#This Row],[72]]</f>
        <v>4.4242647047025007E-7</v>
      </c>
      <c r="BW227" s="10">
        <f>3/24000000*OO[[#This Row],[131 (05JUL1985 06:00:00)-Water Temperature (C)]]*OO[[#This Row],[73]]</f>
        <v>4.2825864147387501E-7</v>
      </c>
      <c r="BX227" s="10">
        <f>3/24000000*OO[[#This Row],[132 (05JUL1985 09:00:00)-Water Temperature (C)]]*OO[[#This Row],[74]]</f>
        <v>4.2200761870662505E-7</v>
      </c>
      <c r="BY227" s="10">
        <f>3/24000000*OO[[#This Row],[133 (05JUL1985 12:00:00)-Water Temperature (C)]]*OO[[#This Row],[75]]</f>
        <v>4.1895145781824999E-7</v>
      </c>
      <c r="BZ227" s="10">
        <f>3/24000000*OO[[#This Row],[134 (05JUL1985 15:00:00)-Water Temperature (C)]]*OO[[#This Row],[76]]</f>
        <v>4.1398532767800001E-7</v>
      </c>
      <c r="CA227" s="10">
        <f>3/24000000*OO[[#This Row],[135 (05JUL1985 18:00:00)-Water Temperature (C)]]*OO[[#This Row],[77]]</f>
        <v>4.0598377793324997E-7</v>
      </c>
      <c r="CB227" s="10">
        <f>3/24000000*OO[[#This Row],[136 (05JUL1985 21:00:00)-Water Temperature (C)]]*OO[[#This Row],[78]]</f>
        <v>3.9253969605462495E-7</v>
      </c>
      <c r="CC227" s="10">
        <f>3/24000000*OO[[#This Row],[137 (06JUL1985 00:00:00)-Water Temperature (C)]]*OO[[#This Row],[79]]</f>
        <v>3.7737154461912495E-7</v>
      </c>
      <c r="CD227" s="10">
        <f>3/24000000*OO[[#This Row],[138 (06JUL1985 03:00:00)-Water Temperature (C)]]*OO[[#This Row],[80]]</f>
        <v>3.6458071791099993E-7</v>
      </c>
      <c r="CE227" s="10">
        <f>3/24000000*OO[[#This Row],[139 (06JUL1985 06:00:00)-Water Temperature (C)]]*OO[[#This Row],[81]]</f>
        <v>3.5411821181250002E-7</v>
      </c>
      <c r="CF227" s="10">
        <f>3/24000000*OO[[#This Row],[140 (06JUL1985 09:00:00)-Water Temperature (C)]]*OO[[#This Row],[82]]</f>
        <v>3.5108147600999996E-7</v>
      </c>
      <c r="CG227" s="10">
        <f>3/24000000*OO[[#This Row],[141 (06JUL1985 12:00:00)-Water Temperature (C)]]*OO[[#This Row],[83]]</f>
        <v>3.4989143656250001E-7</v>
      </c>
      <c r="CH227" s="10">
        <f>3/24000000*OO[[#This Row],[142 (06JUL1985 15:00:00)-Water Temperature (C)]]*OO[[#This Row],[84]]</f>
        <v>3.4567736379837495E-7</v>
      </c>
      <c r="CI227" s="10">
        <f>3/24000000*OO[[#This Row],[143 (06JUL1985 18:00:00)-Water Temperature (C)]]*OO[[#This Row],[85]]</f>
        <v>3.3936096194812499E-7</v>
      </c>
      <c r="CJ227" s="10">
        <f>3/24000000*OO[[#This Row],[144 (06JUL1985 21:00:00)-Water Temperature (C)]]*OO[[#This Row],[86]]</f>
        <v>3.2853306168749999E-7</v>
      </c>
      <c r="CK227" s="10">
        <f>3/24000000*OO[[#This Row],[145 (07JUL1985 00:00:00)-Water Temperature (C)]]*OO[[#This Row],[87]]</f>
        <v>3.1582532998674996E-7</v>
      </c>
      <c r="CL227" s="10">
        <f>3/24000000*OO[[#This Row],[146 (07JUL1985 03:00:00)-Water Temperature (C)]]*OO[[#This Row],[88]]</f>
        <v>3.0532619732038753E-7</v>
      </c>
      <c r="CM227" s="10">
        <f>3/24000000*OO[[#This Row],[147 (07JUL1985 06:00:00)-Water Temperature (C)]]*OO[[#This Row],[89]]</f>
        <v>2.9603812930999996E-7</v>
      </c>
      <c r="CN227" s="10">
        <f>3/24000000*OO[[#This Row],[148 (07JUL1985 09:00:00)-Water Temperature (C)]]*OO[[#This Row],[90]]</f>
        <v>2.882339288169E-7</v>
      </c>
      <c r="CO227" s="10">
        <f>3/24000000*OO[[#This Row],[149 (07JUL1985 12:00:00)-Water Temperature (C)]]*OO[[#This Row],[91]]</f>
        <v>2.8163332711800001E-7</v>
      </c>
      <c r="CP227" s="10">
        <f>3/24000000*OO[[#This Row],[150 (07JUL1985 15:00:00)-Water Temperature (C)]]*OO[[#This Row],[92]]</f>
        <v>2.7573017450111246E-7</v>
      </c>
      <c r="CQ227" s="10">
        <f>3/24000000*OO[[#This Row],[151 (07JUL1985 18:00:00)-Water Temperature (C)]]*OO[[#This Row],[93]]</f>
        <v>2.6599049631824999E-7</v>
      </c>
      <c r="CR227" s="10">
        <f>3/24000000*OO[[#This Row],[152 (07JUL1985 21:00:00)-Water Temperature (C)]]*OO[[#This Row],[94]]</f>
        <v>2.5312744288845003E-7</v>
      </c>
      <c r="CS227" s="10">
        <f>3/24000000*OO[[#This Row],[153 (08JUL1985 00:00:00)-Water Temperature (C)]]*OO[[#This Row],[95]]</f>
        <v>2.4143348447399995E-7</v>
      </c>
      <c r="CT227" s="10">
        <f>3/24000000*OO[[#This Row],[154 (08JUL1985 03:00:00)-Water Temperature (C)]]*OO[[#This Row],[96]]</f>
        <v>2.3205896911887501E-7</v>
      </c>
      <c r="CU227" s="10">
        <f>3/24000000*OO[[#This Row],[155 (08JUL1985 06:00:00)-Water Temperature (C)]]*OO[[#This Row],[97]]</f>
        <v>2.2433156807099999E-7</v>
      </c>
      <c r="CV227" s="10">
        <f>3/24000000*OO[[#This Row],[156 (08JUL1985 09:00:00)-Water Temperature (C)]]*OO[[#This Row],[98]]</f>
        <v>2.2034641685220001E-7</v>
      </c>
      <c r="CW227" s="10">
        <f>3/24000000*OO[[#This Row],[157 (08JUL1985 12:00:00)-Water Temperature (C)]]*OO[[#This Row],[99]]</f>
        <v>2.1848552965887501E-7</v>
      </c>
    </row>
    <row r="228" spans="1:101" x14ac:dyDescent="0.35">
      <c r="A228" t="s">
        <v>234</v>
      </c>
      <c r="B228">
        <v>864.553</v>
      </c>
      <c r="C228" s="10">
        <f>3/24*OO[[#This Row],[59 (26JUN1985 06:00:00)-Water Temperature (C)]]*OO[[#This Row],[1]]/SUM(OO[1])</f>
        <v>0</v>
      </c>
      <c r="D228" s="10">
        <f>3/24*OO[[#This Row],[60 (26JUN1985 09:00:00)-Water Temperature (C)]]*OO[[#This Row],[2]]/SUM(OO[2])</f>
        <v>0</v>
      </c>
      <c r="E228" s="10">
        <f>3/24*OO[[#This Row],[61 (26JUN1985 12:00:00)-Water Temperature (C)]]*OO[[#This Row],[3]]/SUM(OO[3])</f>
        <v>0</v>
      </c>
      <c r="F228" s="10">
        <f>3/24*OO[[#This Row],[62 (26JUN1985 15:00:00)-Water Temperature (C)]]*OO[[#This Row],[4]]/SUM(OO[4])</f>
        <v>0</v>
      </c>
      <c r="G228" s="10">
        <f>3/24*OO[[#This Row],[63 (26JUN1985 18:00:00)-Water Temperature (C)]]*OO[[#This Row],[5]]/SUM(OO[5])</f>
        <v>0</v>
      </c>
      <c r="H228" s="10">
        <f>3/24*OO[[#This Row],[64 (26JUN1985 21:00:00)-Water Temperature (C)]]*OO[[#This Row],[6]]/SUM(OO[6])</f>
        <v>0</v>
      </c>
      <c r="I228" s="10">
        <f>3/24*OO[[#This Row],[65 (27JUN1985 00:00:00)-Water Temperature (C)]]*OO[[#This Row],[7]]/SUM(OO[7])</f>
        <v>0</v>
      </c>
      <c r="J228" s="10">
        <f>3/24*OO[[#This Row],[66 (27JUN1985 03:00:00)-Water Temperature (C)]]*OO[[#This Row],[8]]/SUM(OO[8])</f>
        <v>0</v>
      </c>
      <c r="K228" s="10">
        <f>3/24*OO[[#This Row],[67 (27JUN1985 06:00:00)-Water Temperature (C)]]*OO[[#This Row],[9]]/SUM(OO[9])</f>
        <v>1.2565280011979343E-37</v>
      </c>
      <c r="L228" s="10">
        <f>3/24*OO[[#This Row],[68 (27JUN1985 09:00:00)-Water Temperature (C)]]*OO[[#This Row],[10]]/SUM(OO[10])</f>
        <v>4.493273168070251E-25</v>
      </c>
      <c r="M228" s="10">
        <f>3/24*OO[[#This Row],[69 (27JUN1985 12:00:00)-Water Temperature (C)]]*OO[[#This Row],[11]]/SUM(OO[11])</f>
        <v>2.2105338858606606E-12</v>
      </c>
      <c r="N228" s="10">
        <f>3/24*OO[[#This Row],[70 (27JUN1985 15:00:00)-Water Temperature (C)]]*OO[[#This Row],[12]]/SUM(OO[12])</f>
        <v>1.5196816649729044E-7</v>
      </c>
      <c r="O228" s="10">
        <f>3/24*OO[[#This Row],[71 (27JUN1985 18:00:00)-Water Temperature (C)]]*OO[[#This Row],[13]]/SUM(OO[13])</f>
        <v>6.6355721319732674E-5</v>
      </c>
      <c r="P228" s="10">
        <f>3/24*OO[[#This Row],[72 (27JUN1985 21:00:00)-Water Temperature (C)]]*OO[[#This Row],[14]]/SUM(OO[14])</f>
        <v>3.1320123953780914E-3</v>
      </c>
      <c r="Q228" s="10">
        <f>3/24*OO[[#This Row],[73 (28JUN1985 00:00:00)-Water Temperature (C)]]*OO[[#This Row],[15]]/SUM(OO[15])</f>
        <v>3.0678105444003869E-2</v>
      </c>
      <c r="R228" s="10">
        <f>3/24*OO[[#This Row],[74 (28JUN1985 03:00:00)-Water Temperature (C)]]*OO[[#This Row],[16]]/SUM(OO[16])</f>
        <v>8.9416549595888017E-2</v>
      </c>
      <c r="S228" s="10">
        <f>3/24*OO[[#This Row],[75 (28JUN1985 06:00:00)-Water Temperature (C)]]*OO[[#This Row],[17]]/SUM(OO[17])</f>
        <v>9.7919562938141844E-2</v>
      </c>
      <c r="T228" s="10">
        <f>3/24*OO[[#This Row],[76 (28JUN1985 09:00:00)-Water Temperature (C)]]*OO[[#This Row],[18]]/SUM(OO[18])</f>
        <v>4.8245205829438517E-2</v>
      </c>
      <c r="U228" s="10">
        <f>3/24*OO[[#This Row],[77 (28JUN1985 12:00:00)-Water Temperature (C)]]*OO[[#This Row],[19]]/SUM(OO[19])</f>
        <v>1.2139946625152765E-2</v>
      </c>
      <c r="V228" s="10">
        <f>3/24000000*OO[[#This Row],[78 (28JUN1985 15:00:00)-Water Temperature (C)]]*OO[[#This Row],[20]]</f>
        <v>1.7243961658579999E-3</v>
      </c>
      <c r="W228" s="10">
        <f>3/24000000*OO[[#This Row],[79 (28JUN1985 18:00:00)-Water Temperature (C)]]*OO[[#This Row],[21]]</f>
        <v>1.6753710289251251E-4</v>
      </c>
      <c r="X228" s="10">
        <f>3/24000000*OO[[#This Row],[80 (28JUN1985 21:00:00)-Water Temperature (C)]]*OO[[#This Row],[22]]</f>
        <v>2.6703721714252497E-5</v>
      </c>
      <c r="Y228" s="10">
        <f>3/24000000*OO[[#This Row],[81 (29JUN1985 00:00:00)-Water Temperature (C)]]*OO[[#This Row],[23]]</f>
        <v>1.5675047873793751E-5</v>
      </c>
      <c r="Z228" s="10">
        <f>3/24000000*OO[[#This Row],[82 (29JUN1985 03:00:00)-Water Temperature (C)]]*OO[[#This Row],[24]]</f>
        <v>1.2799080848059998E-5</v>
      </c>
      <c r="AA228" s="10">
        <f>3/24000000*OO[[#This Row],[83 (29JUN1985 06:00:00)-Water Temperature (C)]]*OO[[#This Row],[25]]</f>
        <v>1.0745575012507501E-5</v>
      </c>
      <c r="AB228" s="10">
        <f>3/24000000*OO[[#This Row],[84 (29JUN1985 09:00:00)-Water Temperature (C)]]*OO[[#This Row],[26]]</f>
        <v>9.2232876843450008E-6</v>
      </c>
      <c r="AC228" s="10">
        <f>3/24000000*OO[[#This Row],[85 (29JUN1985 12:00:00)-Water Temperature (C)]]*OO[[#This Row],[27]]</f>
        <v>7.9967118148124993E-6</v>
      </c>
      <c r="AD228" s="10">
        <f>3/24000000*OO[[#This Row],[86 (29JUN1985 15:00:00)-Water Temperature (C)]]*OO[[#This Row],[28]]</f>
        <v>6.9157321904487494E-6</v>
      </c>
      <c r="AE228" s="10">
        <f>3/24000000*OO[[#This Row],[88 (29JUN1985 21:00:00)-Water Temperature (C)]]*OO[[#This Row],[30]]</f>
        <v>5.1238973742574991E-6</v>
      </c>
      <c r="AF228" s="10">
        <f>3/24000000*OO[[#This Row],[88 (29JUN1985 21:00:00)-Water Temperature (C)]]*OO[[#This Row],[30]]</f>
        <v>5.1238973742574991E-6</v>
      </c>
      <c r="AG228" s="10">
        <f>3/24000000*OO[[#This Row],[89 (30JUN1985 00:00:00)-Water Temperature (C)]]*OO[[#This Row],[31]]</f>
        <v>4.3870738013099997E-6</v>
      </c>
      <c r="AH228" s="10">
        <f>3/24000000*OO[[#This Row],[90 (30JUN1985 03:00:00)-Water Temperature (C)]]*OO[[#This Row],[32]]</f>
        <v>3.80928527148125E-6</v>
      </c>
      <c r="AI228" s="10">
        <f>3/24000000*OO[[#This Row],[91 (30JUN1985 06:00:00)-Water Temperature (C)]]*OO[[#This Row],[33]]</f>
        <v>3.3535468127512502E-6</v>
      </c>
      <c r="AJ228" s="10">
        <f>3/24000000*OO[[#This Row],[92 (30JUN1985 09:00:00)-Water Temperature (C)]]*OO[[#This Row],[34]]</f>
        <v>3.0197944251649998E-6</v>
      </c>
      <c r="AK228" s="10">
        <f>3/24000000*OO[[#This Row],[93 (30JUN1985 12:00:00)-Water Temperature (C)]]*OO[[#This Row],[35]]</f>
        <v>2.7618661973421249E-6</v>
      </c>
      <c r="AL228" s="10">
        <f>3/24000000*OO[[#This Row],[94 (30JUN1985 15:00:00)-Water Temperature (C)]]*OO[[#This Row],[36]]</f>
        <v>2.5360982847574997E-6</v>
      </c>
      <c r="AM228" s="10">
        <f>3/24000000*OO[[#This Row],[95 (30JUN1985 18:00:00)-Water Temperature (C)]]*OO[[#This Row],[37]]</f>
        <v>2.3252081622673748E-6</v>
      </c>
      <c r="AN228" s="10">
        <f>3/24000000*OO[[#This Row],[96 (30JUN1985 21:00:00)-Water Temperature (C)]]*OO[[#This Row],[38]]</f>
        <v>2.1099016808737497E-6</v>
      </c>
      <c r="AO228" s="10">
        <f>3/24000000*OO[[#This Row],[97 (01JUL1985 00:00:00)-Water Temperature (C)]]*OO[[#This Row],[39]]</f>
        <v>1.9122744799624998E-6</v>
      </c>
      <c r="AP228" s="10">
        <f>3/24000000*OO[[#This Row],[98 (01JUL1985 03:00:00)-Water Temperature (C)]]*OO[[#This Row],[40]]</f>
        <v>1.7520940981179998E-6</v>
      </c>
      <c r="AQ228" s="10">
        <f>3/24000000*OO[[#This Row],[99 (01JUL1985 06:00:00)-Water Temperature (C)]]*OO[[#This Row],[41]]</f>
        <v>1.6226999361132499E-6</v>
      </c>
      <c r="AR228" s="10">
        <f>3/24000000*OO[[#This Row],[100 (01JUL1985 09:00:00)-Water Temperature (C)]]*OO[[#This Row],[42]]</f>
        <v>1.5380129060614998E-6</v>
      </c>
      <c r="AS228" s="10">
        <f>3/24000000*OO[[#This Row],[101 (01JUL1985 12:00:00)-Water Temperature (C)]]*OO[[#This Row],[43]]</f>
        <v>1.4695261967924999E-6</v>
      </c>
      <c r="AT228" s="10">
        <f>3/24000000*OO[[#This Row],[102 (01JUL1985 15:00:00)-Water Temperature (C)]]*OO[[#This Row],[44]]</f>
        <v>1.389014645724E-6</v>
      </c>
      <c r="AU228" s="10">
        <f>3/24000000*OO[[#This Row],[103 (01JUL1985 18:00:00)-Water Temperature (C)]]*OO[[#This Row],[45]]</f>
        <v>1.30384538738775E-6</v>
      </c>
      <c r="AV228" s="10">
        <f>3/24000000*OO[[#This Row],[104 (01JUL1985 21:00:00)-Water Temperature (C)]]*OO[[#This Row],[46]]</f>
        <v>1.2128383063046249E-6</v>
      </c>
      <c r="AW228" s="10">
        <f>3/24000000*OO[[#This Row],[105 (02JUL1985 00:00:00)-Water Temperature (C)]]*OO[[#This Row],[47]]</f>
        <v>1.1341195714772499E-6</v>
      </c>
      <c r="AX228" s="10">
        <f>3/24000000*OO[[#This Row],[106 (02JUL1985 03:00:00)-Water Temperature (C)]]*OO[[#This Row],[48]]</f>
        <v>1.0729397003771248E-6</v>
      </c>
      <c r="AY228" s="10">
        <f>3/24000000*OO[[#This Row],[107 (02JUL1985 06:00:00)-Water Temperature (C)]]*OO[[#This Row],[49]]</f>
        <v>1.02574370245325E-6</v>
      </c>
      <c r="AZ228" s="10">
        <f>3/24000000*OO[[#This Row],[108 (02JUL1985 09:00:00)-Water Temperature (C)]]*OO[[#This Row],[50]]</f>
        <v>9.8785987177187499E-7</v>
      </c>
      <c r="BA228" s="10">
        <f>3/24000000*OO[[#This Row],[109 (02JUL1985 12:00:00)-Water Temperature (C)]]*OO[[#This Row],[51]]</f>
        <v>9.5829372973050007E-7</v>
      </c>
      <c r="BB228" s="10">
        <f>3/24000000*OO[[#This Row],[110 (02JUL1985 15:00:00)-Water Temperature (C)]]*OO[[#This Row],[52]]</f>
        <v>9.3400481493699999E-7</v>
      </c>
      <c r="BC228" s="10">
        <f>3/24000000*OO[[#This Row],[111 (02JUL1985 18:00:00)-Water Temperature (C)]]*OO[[#This Row],[53]]</f>
        <v>9.0458513596149998E-7</v>
      </c>
      <c r="BD228" s="10">
        <f>3/24000000*OO[[#This Row],[112 (02JUL1985 21:00:00)-Water Temperature (C)]]*OO[[#This Row],[54]]</f>
        <v>8.6308489620562497E-7</v>
      </c>
      <c r="BE228" s="10">
        <f>3/24000000*OO[[#This Row],[113 (03JUL1985 00:00:00)-Water Temperature (C)]]*OO[[#This Row],[55]]</f>
        <v>8.1657058640062495E-7</v>
      </c>
      <c r="BF228" s="10">
        <f>3/24000000*OO[[#This Row],[114 (03JUL1985 03:00:00)-Water Temperature (C)]]*OO[[#This Row],[56]]</f>
        <v>7.8028820799837493E-7</v>
      </c>
      <c r="BG228" s="10">
        <f>3/24000000*OO[[#This Row],[115 (03JUL1985 06:00:00)-Water Temperature (C)]]*OO[[#This Row],[57]]</f>
        <v>7.5190929604699985E-7</v>
      </c>
      <c r="BH228" s="10">
        <f>3/24000000*OO[[#This Row],[116 (03JUL1985 09:00:00)-Water Temperature (C)]]*OO[[#This Row],[58]]</f>
        <v>7.3282901058799999E-7</v>
      </c>
      <c r="BI228" s="10">
        <f>3/24000000*OO[[#This Row],[117 (03JUL1985 12:00:00)-Water Temperature (C)]]*OO[[#This Row],[59]]</f>
        <v>7.1980374606962506E-7</v>
      </c>
      <c r="BJ228" s="10">
        <f>3/24000000*OO[[#This Row],[118 (03JUL1985 15:00:00)-Water Temperature (C)]]*OO[[#This Row],[60]]</f>
        <v>7.0421300128999995E-7</v>
      </c>
      <c r="BK228" s="10">
        <f>3/24000000*OO[[#This Row],[119 (03JUL1985 18:00:00)-Water Temperature (C)]]*OO[[#This Row],[61]]</f>
        <v>6.8474271943349997E-7</v>
      </c>
      <c r="BL228" s="10">
        <f>3/24000000*OO[[#This Row],[120 (03JUL1985 21:00:00)-Water Temperature (C)]]*OO[[#This Row],[62]]</f>
        <v>6.5780895842225002E-7</v>
      </c>
      <c r="BM228" s="10">
        <f>3/24000000*OO[[#This Row],[121 (04JUL1985 00:00:00)-Water Temperature (C)]]*OO[[#This Row],[63]]</f>
        <v>6.2910242640700002E-7</v>
      </c>
      <c r="BN228" s="10">
        <f>3/24000000*OO[[#This Row],[122 (04JUL1985 03:00:00)-Water Temperature (C)]]*OO[[#This Row],[64]]</f>
        <v>6.0513420754575003E-7</v>
      </c>
      <c r="BO228" s="10">
        <f>3/24000000*OO[[#This Row],[123 (04JUL1985 06:00:00)-Water Temperature (C)]]*OO[[#This Row],[65]]</f>
        <v>5.8562246536400004E-7</v>
      </c>
      <c r="BP228" s="10">
        <f>3/24000000*OO[[#This Row],[124 (04JUL1985 09:00:00)-Water Temperature (C)]]*OO[[#This Row],[66]]</f>
        <v>5.7668386502849995E-7</v>
      </c>
      <c r="BQ228" s="10">
        <f>3/24000000*OO[[#This Row],[125 (04JUL1985 12:00:00)-Water Temperature (C)]]*OO[[#This Row],[67]]</f>
        <v>5.7187766889187495E-7</v>
      </c>
      <c r="BR228" s="10">
        <f>3/24000000*OO[[#This Row],[126 (04JUL1985 15:00:00)-Water Temperature (C)]]*OO[[#This Row],[68]]</f>
        <v>5.6273237843549993E-7</v>
      </c>
      <c r="BS228" s="10">
        <f>3/24000000*OO[[#This Row],[127 (04JUL1985 18:00:00)-Water Temperature (C)]]*OO[[#This Row],[69]]</f>
        <v>5.4891520025999986E-7</v>
      </c>
      <c r="BT228" s="10">
        <f>3/24000000*OO[[#This Row],[128 (04JUL1985 21:00:00)-Water Temperature (C)]]*OO[[#This Row],[70]]</f>
        <v>5.2830904959524996E-7</v>
      </c>
      <c r="BU228" s="10">
        <f>3/24000000*OO[[#This Row],[129 (05JUL1985 00:00:00)-Water Temperature (C)]]*OO[[#This Row],[71]]</f>
        <v>5.0464616926425002E-7</v>
      </c>
      <c r="BV228" s="10">
        <f>3/24000000*OO[[#This Row],[130 (05JUL1985 03:00:00)-Water Temperature (C)]]*OO[[#This Row],[72]]</f>
        <v>4.8347113940999998E-7</v>
      </c>
      <c r="BW228" s="10">
        <f>3/24000000*OO[[#This Row],[131 (05JUL1985 06:00:00)-Water Temperature (C)]]*OO[[#This Row],[73]]</f>
        <v>4.6775261339999997E-7</v>
      </c>
      <c r="BX228" s="10">
        <f>3/24000000*OO[[#This Row],[132 (05JUL1985 09:00:00)-Water Temperature (C)]]*OO[[#This Row],[74]]</f>
        <v>4.6085470937999993E-7</v>
      </c>
      <c r="BY228" s="10">
        <f>3/24000000*OO[[#This Row],[133 (05JUL1985 12:00:00)-Water Temperature (C)]]*OO[[#This Row],[75]]</f>
        <v>4.5749644679999995E-7</v>
      </c>
      <c r="BZ228" s="10">
        <f>3/24000000*OO[[#This Row],[134 (05JUL1985 15:00:00)-Water Temperature (C)]]*OO[[#This Row],[76]]</f>
        <v>4.5232789273124995E-7</v>
      </c>
      <c r="CA228" s="10">
        <f>3/24000000*OO[[#This Row],[135 (05JUL1985 18:00:00)-Water Temperature (C)]]*OO[[#This Row],[77]]</f>
        <v>4.436873093737499E-7</v>
      </c>
      <c r="CB228" s="10">
        <f>3/24000000*OO[[#This Row],[136 (05JUL1985 21:00:00)-Water Temperature (C)]]*OO[[#This Row],[78]]</f>
        <v>4.2902566223774993E-7</v>
      </c>
      <c r="CC228" s="10">
        <f>3/24000000*OO[[#This Row],[137 (06JUL1985 00:00:00)-Water Temperature (C)]]*OO[[#This Row],[79]]</f>
        <v>4.123329138475E-7</v>
      </c>
      <c r="CD228" s="10">
        <f>3/24000000*OO[[#This Row],[138 (06JUL1985 03:00:00)-Water Temperature (C)]]*OO[[#This Row],[80]]</f>
        <v>3.9818204242600006E-7</v>
      </c>
      <c r="CE228" s="10">
        <f>3/24000000*OO[[#This Row],[139 (06JUL1985 06:00:00)-Water Temperature (C)]]*OO[[#This Row],[81]]</f>
        <v>3.8670394024462496E-7</v>
      </c>
      <c r="CF228" s="10">
        <f>3/24000000*OO[[#This Row],[140 (06JUL1985 09:00:00)-Water Temperature (C)]]*OO[[#This Row],[82]]</f>
        <v>3.8328536846250002E-7</v>
      </c>
      <c r="CG228" s="10">
        <f>3/24000000*OO[[#This Row],[141 (06JUL1985 12:00:00)-Water Temperature (C)]]*OO[[#This Row],[83]]</f>
        <v>3.8212282195849999E-7</v>
      </c>
      <c r="CH228" s="10">
        <f>3/24000000*OO[[#This Row],[142 (06JUL1985 15:00:00)-Water Temperature (C)]]*OO[[#This Row],[84]]</f>
        <v>3.7776323856599997E-7</v>
      </c>
      <c r="CI228" s="10">
        <f>3/24000000*OO[[#This Row],[143 (06JUL1985 18:00:00)-Water Temperature (C)]]*OO[[#This Row],[85]]</f>
        <v>3.7089524066437501E-7</v>
      </c>
      <c r="CJ228" s="10">
        <f>3/24000000*OO[[#This Row],[144 (06JUL1985 21:00:00)-Water Temperature (C)]]*OO[[#This Row],[86]]</f>
        <v>3.5912091187625005E-7</v>
      </c>
      <c r="CK228" s="10">
        <f>3/24000000*OO[[#This Row],[145 (07JUL1985 00:00:00)-Water Temperature (C)]]*OO[[#This Row],[87]]</f>
        <v>3.4514491488312499E-7</v>
      </c>
      <c r="CL228" s="10">
        <f>3/24000000*OO[[#This Row],[146 (07JUL1985 03:00:00)-Water Temperature (C)]]*OO[[#This Row],[88]]</f>
        <v>3.3346310935575E-7</v>
      </c>
      <c r="CM228" s="10">
        <f>3/24000000*OO[[#This Row],[147 (07JUL1985 06:00:00)-Water Temperature (C)]]*OO[[#This Row],[89]]</f>
        <v>3.23212264232E-7</v>
      </c>
      <c r="CN228" s="10">
        <f>3/24000000*OO[[#This Row],[148 (07JUL1985 09:00:00)-Water Temperature (C)]]*OO[[#This Row],[90]]</f>
        <v>3.1478460636837494E-7</v>
      </c>
      <c r="CO228" s="10">
        <f>3/24000000*OO[[#This Row],[149 (07JUL1985 12:00:00)-Water Temperature (C)]]*OO[[#This Row],[91]]</f>
        <v>3.0771833567581249E-7</v>
      </c>
      <c r="CP228" s="10">
        <f>3/24000000*OO[[#This Row],[150 (07JUL1985 15:00:00)-Water Temperature (C)]]*OO[[#This Row],[92]]</f>
        <v>3.0143487722099998E-7</v>
      </c>
      <c r="CQ228" s="10">
        <f>3/24000000*OO[[#This Row],[151 (07JUL1985 18:00:00)-Water Temperature (C)]]*OO[[#This Row],[93]]</f>
        <v>2.9099598918194994E-7</v>
      </c>
      <c r="CR228" s="10">
        <f>3/24000000*OO[[#This Row],[152 (07JUL1985 21:00:00)-Water Temperature (C)]]*OO[[#This Row],[94]]</f>
        <v>2.7692717457356248E-7</v>
      </c>
      <c r="CS228" s="10">
        <f>3/24000000*OO[[#This Row],[153 (08JUL1985 00:00:00)-Water Temperature (C)]]*OO[[#This Row],[95]]</f>
        <v>2.6398299710070002E-7</v>
      </c>
      <c r="CT228" s="10">
        <f>3/24000000*OO[[#This Row],[154 (08JUL1985 03:00:00)-Water Temperature (C)]]*OO[[#This Row],[96]]</f>
        <v>2.5355506988849998E-7</v>
      </c>
      <c r="CU228" s="10">
        <f>3/24000000*OO[[#This Row],[155 (08JUL1985 06:00:00)-Water Temperature (C)]]*OO[[#This Row],[97]]</f>
        <v>2.4502838422499999E-7</v>
      </c>
      <c r="CV228" s="10">
        <f>3/24000000*OO[[#This Row],[156 (08JUL1985 09:00:00)-Water Temperature (C)]]*OO[[#This Row],[98]]</f>
        <v>2.4061582218869997E-7</v>
      </c>
      <c r="CW228" s="10">
        <f>3/24000000*OO[[#This Row],[157 (08JUL1985 12:00:00)-Water Temperature (C)]]*OO[[#This Row],[99]]</f>
        <v>2.3861138143657499E-7</v>
      </c>
    </row>
    <row r="229" spans="1:101" x14ac:dyDescent="0.35">
      <c r="A229" t="s">
        <v>235</v>
      </c>
      <c r="B229">
        <v>851.64170000000001</v>
      </c>
      <c r="C229" s="10">
        <f>3/24*OO[[#This Row],[59 (26JUN1985 06:00:00)-Water Temperature (C)]]*OO[[#This Row],[1]]/SUM(OO[1])</f>
        <v>0</v>
      </c>
      <c r="D229" s="10">
        <f>3/24*OO[[#This Row],[60 (26JUN1985 09:00:00)-Water Temperature (C)]]*OO[[#This Row],[2]]/SUM(OO[2])</f>
        <v>0</v>
      </c>
      <c r="E229" s="10">
        <f>3/24*OO[[#This Row],[61 (26JUN1985 12:00:00)-Water Temperature (C)]]*OO[[#This Row],[3]]/SUM(OO[3])</f>
        <v>0</v>
      </c>
      <c r="F229" s="10">
        <f>3/24*OO[[#This Row],[62 (26JUN1985 15:00:00)-Water Temperature (C)]]*OO[[#This Row],[4]]/SUM(OO[4])</f>
        <v>0</v>
      </c>
      <c r="G229" s="10">
        <f>3/24*OO[[#This Row],[63 (26JUN1985 18:00:00)-Water Temperature (C)]]*OO[[#This Row],[5]]/SUM(OO[5])</f>
        <v>0</v>
      </c>
      <c r="H229" s="10">
        <f>3/24*OO[[#This Row],[64 (26JUN1985 21:00:00)-Water Temperature (C)]]*OO[[#This Row],[6]]/SUM(OO[6])</f>
        <v>0</v>
      </c>
      <c r="I229" s="10">
        <f>3/24*OO[[#This Row],[65 (27JUN1985 00:00:00)-Water Temperature (C)]]*OO[[#This Row],[7]]/SUM(OO[7])</f>
        <v>0</v>
      </c>
      <c r="J229" s="10">
        <f>3/24*OO[[#This Row],[66 (27JUN1985 03:00:00)-Water Temperature (C)]]*OO[[#This Row],[8]]/SUM(OO[8])</f>
        <v>0</v>
      </c>
      <c r="K229" s="10">
        <f>3/24*OO[[#This Row],[67 (27JUN1985 06:00:00)-Water Temperature (C)]]*OO[[#This Row],[9]]/SUM(OO[9])</f>
        <v>1.614735643544661E-38</v>
      </c>
      <c r="L229" s="10">
        <f>3/24*OO[[#This Row],[68 (27JUN1985 09:00:00)-Water Temperature (C)]]*OO[[#This Row],[10]]/SUM(OO[10])</f>
        <v>4.1896595984454224E-26</v>
      </c>
      <c r="M229" s="10">
        <f>3/24*OO[[#This Row],[69 (27JUN1985 12:00:00)-Water Temperature (C)]]*OO[[#This Row],[11]]/SUM(OO[11])</f>
        <v>3.6978743205657028E-13</v>
      </c>
      <c r="N229" s="10">
        <f>3/24*OO[[#This Row],[70 (27JUN1985 15:00:00)-Water Temperature (C)]]*OO[[#This Row],[12]]/SUM(OO[12])</f>
        <v>6.3758008736657259E-8</v>
      </c>
      <c r="O229" s="10">
        <f>3/24*OO[[#This Row],[71 (27JUN1985 18:00:00)-Water Temperature (C)]]*OO[[#This Row],[13]]/SUM(OO[13])</f>
        <v>3.3297606276337209E-5</v>
      </c>
      <c r="P229" s="10">
        <f>3/24*OO[[#This Row],[72 (27JUN1985 21:00:00)-Water Temperature (C)]]*OO[[#This Row],[14]]/SUM(OO[14])</f>
        <v>1.7715321384182085E-3</v>
      </c>
      <c r="Q229" s="10">
        <f>3/24*OO[[#This Row],[73 (28JUN1985 00:00:00)-Water Temperature (C)]]*OO[[#This Row],[15]]/SUM(OO[15])</f>
        <v>1.9046657252508328E-2</v>
      </c>
      <c r="R229" s="10">
        <f>3/24*OO[[#This Row],[74 (28JUN1985 03:00:00)-Water Temperature (C)]]*OO[[#This Row],[16]]/SUM(OO[16])</f>
        <v>5.9934812825262009E-2</v>
      </c>
      <c r="S229" s="10">
        <f>3/24*OO[[#This Row],[75 (28JUN1985 06:00:00)-Water Temperature (C)]]*OO[[#This Row],[17]]/SUM(OO[17])</f>
        <v>7.0018782116194639E-2</v>
      </c>
      <c r="T229" s="10">
        <f>3/24*OO[[#This Row],[76 (28JUN1985 09:00:00)-Water Temperature (C)]]*OO[[#This Row],[18]]/SUM(OO[18])</f>
        <v>3.646298639426783E-2</v>
      </c>
      <c r="U229" s="10">
        <f>3/24*OO[[#This Row],[77 (28JUN1985 12:00:00)-Water Temperature (C)]]*OO[[#This Row],[19]]/SUM(OO[19])</f>
        <v>9.6242725903474338E-3</v>
      </c>
      <c r="V229" s="10">
        <f>3/24000000*OO[[#This Row],[78 (28JUN1985 15:00:00)-Water Temperature (C)]]*OO[[#This Row],[20]]</f>
        <v>1.42262912393525E-3</v>
      </c>
      <c r="W229" s="10">
        <f>3/24000000*OO[[#This Row],[79 (28JUN1985 18:00:00)-Water Temperature (C)]]*OO[[#This Row],[21]]</f>
        <v>1.4032285664669999E-4</v>
      </c>
      <c r="X229" s="10">
        <f>3/24000000*OO[[#This Row],[80 (28JUN1985 21:00:00)-Water Temperature (C)]]*OO[[#This Row],[22]]</f>
        <v>2.0361980872310001E-5</v>
      </c>
      <c r="Y229" s="10">
        <f>3/24000000*OO[[#This Row],[81 (29JUN1985 00:00:00)-Water Temperature (C)]]*OO[[#This Row],[23]]</f>
        <v>1.11799274482225E-5</v>
      </c>
      <c r="Z229" s="10">
        <f>3/24000000*OO[[#This Row],[82 (29JUN1985 03:00:00)-Water Temperature (C)]]*OO[[#This Row],[24]]</f>
        <v>9.0748690252312501E-6</v>
      </c>
      <c r="AA229" s="10">
        <f>3/24000000*OO[[#This Row],[83 (29JUN1985 06:00:00)-Water Temperature (C)]]*OO[[#This Row],[25]]</f>
        <v>7.6157672210299998E-6</v>
      </c>
      <c r="AB229" s="10">
        <f>3/24000000*OO[[#This Row],[84 (29JUN1985 09:00:00)-Water Temperature (C)]]*OO[[#This Row],[26]]</f>
        <v>6.5350618333199991E-6</v>
      </c>
      <c r="AC229" s="10">
        <f>3/24000000*OO[[#This Row],[85 (29JUN1985 12:00:00)-Water Temperature (C)]]*OO[[#This Row],[27]]</f>
        <v>5.6655420110887498E-6</v>
      </c>
      <c r="AD229" s="10">
        <f>3/24000000*OO[[#This Row],[86 (29JUN1985 15:00:00)-Water Temperature (C)]]*OO[[#This Row],[28]]</f>
        <v>4.8996606753875003E-6</v>
      </c>
      <c r="AE229" s="10">
        <f>3/24000000*OO[[#This Row],[88 (29JUN1985 21:00:00)-Water Temperature (C)]]*OO[[#This Row],[30]]</f>
        <v>3.6262578720299998E-6</v>
      </c>
      <c r="AF229" s="10">
        <f>3/24000000*OO[[#This Row],[88 (29JUN1985 21:00:00)-Water Temperature (C)]]*OO[[#This Row],[30]]</f>
        <v>3.6262578720299998E-6</v>
      </c>
      <c r="AG229" s="10">
        <f>3/24000000*OO[[#This Row],[89 (30JUN1985 00:00:00)-Water Temperature (C)]]*OO[[#This Row],[31]]</f>
        <v>3.1024791545624997E-6</v>
      </c>
      <c r="AH229" s="10">
        <f>3/24000000*OO[[#This Row],[90 (30JUN1985 03:00:00)-Water Temperature (C)]]*OO[[#This Row],[32]]</f>
        <v>2.6910790068187499E-6</v>
      </c>
      <c r="AI229" s="10">
        <f>3/24000000*OO[[#This Row],[91 (30JUN1985 06:00:00)-Water Temperature (C)]]*OO[[#This Row],[33]]</f>
        <v>2.3676058840718751E-6</v>
      </c>
      <c r="AJ229" s="10">
        <f>3/24000000*OO[[#This Row],[92 (30JUN1985 09:00:00)-Water Temperature (C)]]*OO[[#This Row],[34]]</f>
        <v>2.1311269673399998E-6</v>
      </c>
      <c r="AK229" s="10">
        <f>3/24000000*OO[[#This Row],[93 (30JUN1985 12:00:00)-Water Temperature (C)]]*OO[[#This Row],[35]]</f>
        <v>1.9484844229497502E-6</v>
      </c>
      <c r="AL229" s="10">
        <f>3/24000000*OO[[#This Row],[94 (30JUN1985 15:00:00)-Water Temperature (C)]]*OO[[#This Row],[36]]</f>
        <v>1.7888286907878749E-6</v>
      </c>
      <c r="AM229" s="10">
        <f>3/24000000*OO[[#This Row],[95 (30JUN1985 18:00:00)-Water Temperature (C)]]*OO[[#This Row],[37]]</f>
        <v>1.639467273334E-6</v>
      </c>
      <c r="AN229" s="10">
        <f>3/24000000*OO[[#This Row],[96 (30JUN1985 21:00:00)-Water Temperature (C)]]*OO[[#This Row],[38]]</f>
        <v>1.486773341326875E-6</v>
      </c>
      <c r="AO229" s="10">
        <f>3/24000000*OO[[#This Row],[97 (01JUL1985 00:00:00)-Water Temperature (C)]]*OO[[#This Row],[39]]</f>
        <v>1.34653297548E-6</v>
      </c>
      <c r="AP229" s="10">
        <f>3/24000000*OO[[#This Row],[98 (01JUL1985 03:00:00)-Water Temperature (C)]]*OO[[#This Row],[40]]</f>
        <v>1.232877560913625E-6</v>
      </c>
      <c r="AQ229" s="10">
        <f>3/24000000*OO[[#This Row],[99 (01JUL1985 06:00:00)-Water Temperature (C)]]*OO[[#This Row],[41]]</f>
        <v>1.1410918490024997E-6</v>
      </c>
      <c r="AR229" s="10">
        <f>3/24000000*OO[[#This Row],[100 (01JUL1985 09:00:00)-Water Temperature (C)]]*OO[[#This Row],[42]]</f>
        <v>1.0812131599668749E-6</v>
      </c>
      <c r="AS229" s="10">
        <f>3/24000000*OO[[#This Row],[101 (01JUL1985 12:00:00)-Water Temperature (C)]]*OO[[#This Row],[43]]</f>
        <v>1.0330182139374999E-6</v>
      </c>
      <c r="AT229" s="10">
        <f>3/24000000*OO[[#This Row],[102 (01JUL1985 15:00:00)-Water Temperature (C)]]*OO[[#This Row],[44]]</f>
        <v>9.7690813487837506E-7</v>
      </c>
      <c r="AU229" s="10">
        <f>3/24000000*OO[[#This Row],[103 (01JUL1985 18:00:00)-Water Temperature (C)]]*OO[[#This Row],[45]]</f>
        <v>9.1688719367550008E-7</v>
      </c>
      <c r="AV229" s="10">
        <f>3/24000000*OO[[#This Row],[104 (01JUL1985 21:00:00)-Water Temperature (C)]]*OO[[#This Row],[46]]</f>
        <v>8.5284861685850005E-7</v>
      </c>
      <c r="AW229" s="10">
        <f>3/24000000*OO[[#This Row],[105 (02JUL1985 00:00:00)-Water Temperature (C)]]*OO[[#This Row],[47]]</f>
        <v>7.9702456356249998E-7</v>
      </c>
      <c r="AX229" s="10">
        <f>3/24000000*OO[[#This Row],[106 (02JUL1985 03:00:00)-Water Temperature (C)]]*OO[[#This Row],[48]]</f>
        <v>7.5351480575475007E-7</v>
      </c>
      <c r="AY229" s="10">
        <f>3/24000000*OO[[#This Row],[107 (02JUL1985 06:00:00)-Water Temperature (C)]]*OO[[#This Row],[49]]</f>
        <v>7.1977314177174988E-7</v>
      </c>
      <c r="AZ229" s="10">
        <f>3/24000000*OO[[#This Row],[108 (02JUL1985 09:00:00)-Water Temperature (C)]]*OO[[#This Row],[50]]</f>
        <v>6.9297764088024994E-7</v>
      </c>
      <c r="BA229" s="10">
        <f>3/24000000*OO[[#This Row],[109 (02JUL1985 12:00:00)-Water Temperature (C)]]*OO[[#This Row],[51]]</f>
        <v>6.7254881849249997E-7</v>
      </c>
      <c r="BB229" s="10">
        <f>3/24000000*OO[[#This Row],[110 (02JUL1985 15:00:00)-Water Temperature (C)]]*OO[[#This Row],[52]]</f>
        <v>6.5573617048599992E-7</v>
      </c>
      <c r="BC229" s="10">
        <f>3/24000000*OO[[#This Row],[111 (02JUL1985 18:00:00)-Water Temperature (C)]]*OO[[#This Row],[53]]</f>
        <v>6.3539489467499991E-7</v>
      </c>
      <c r="BD229" s="10">
        <f>3/24000000*OO[[#This Row],[112 (02JUL1985 21:00:00)-Water Temperature (C)]]*OO[[#This Row],[54]]</f>
        <v>6.0602792830999996E-7</v>
      </c>
      <c r="BE229" s="10">
        <f>3/24000000*OO[[#This Row],[113 (03JUL1985 00:00:00)-Water Temperature (C)]]*OO[[#This Row],[55]]</f>
        <v>5.7319634735999997E-7</v>
      </c>
      <c r="BF229" s="10">
        <f>3/24000000*OO[[#This Row],[114 (03JUL1985 03:00:00)-Water Temperature (C)]]*OO[[#This Row],[56]]</f>
        <v>5.4719837320562493E-7</v>
      </c>
      <c r="BG229" s="10">
        <f>3/24000000*OO[[#This Row],[115 (03JUL1985 06:00:00)-Water Temperature (C)]]*OO[[#This Row],[57]]</f>
        <v>5.2727574155624993E-7</v>
      </c>
      <c r="BH229" s="10">
        <f>3/24000000*OO[[#This Row],[116 (03JUL1985 09:00:00)-Water Temperature (C)]]*OO[[#This Row],[58]]</f>
        <v>5.1396050999999998E-7</v>
      </c>
      <c r="BI229" s="10">
        <f>3/24000000*OO[[#This Row],[117 (03JUL1985 12:00:00)-Water Temperature (C)]]*OO[[#This Row],[59]]</f>
        <v>5.0482786240575004E-7</v>
      </c>
      <c r="BJ229" s="10">
        <f>3/24000000*OO[[#This Row],[118 (03JUL1985 15:00:00)-Water Temperature (C)]]*OO[[#This Row],[60]]</f>
        <v>4.9413518743874995E-7</v>
      </c>
      <c r="BK229" s="10">
        <f>3/24000000*OO[[#This Row],[119 (03JUL1985 18:00:00)-Water Temperature (C)]]*OO[[#This Row],[61]]</f>
        <v>4.8047914316062491E-7</v>
      </c>
      <c r="BL229" s="10">
        <f>3/24000000*OO[[#This Row],[120 (03JUL1985 21:00:00)-Water Temperature (C)]]*OO[[#This Row],[62]]</f>
        <v>4.6154991804699997E-7</v>
      </c>
      <c r="BM229" s="10">
        <f>3/24000000*OO[[#This Row],[121 (04JUL1985 00:00:00)-Water Temperature (C)]]*OO[[#This Row],[63]]</f>
        <v>4.4136567484325001E-7</v>
      </c>
      <c r="BN229" s="10">
        <f>3/24000000*OO[[#This Row],[122 (04JUL1985 03:00:00)-Water Temperature (C)]]*OO[[#This Row],[64]]</f>
        <v>4.2437171771024995E-7</v>
      </c>
      <c r="BO229" s="10">
        <f>3/24000000*OO[[#This Row],[123 (04JUL1985 06:00:00)-Water Temperature (C)]]*OO[[#This Row],[65]]</f>
        <v>4.1067222118737498E-7</v>
      </c>
      <c r="BP229" s="10">
        <f>3/24000000*OO[[#This Row],[124 (04JUL1985 09:00:00)-Water Temperature (C)]]*OO[[#This Row],[66]]</f>
        <v>4.0436430888350006E-7</v>
      </c>
      <c r="BQ229" s="10">
        <f>3/24000000*OO[[#This Row],[125 (04JUL1985 12:00:00)-Water Temperature (C)]]*OO[[#This Row],[67]]</f>
        <v>4.0095273441149995E-7</v>
      </c>
      <c r="BR229" s="10">
        <f>3/24000000*OO[[#This Row],[126 (04JUL1985 15:00:00)-Water Temperature (C)]]*OO[[#This Row],[68]]</f>
        <v>3.9466761353525002E-7</v>
      </c>
      <c r="BS229" s="10">
        <f>3/24000000*OO[[#This Row],[127 (04JUL1985 18:00:00)-Water Temperature (C)]]*OO[[#This Row],[69]]</f>
        <v>3.8503912356000001E-7</v>
      </c>
      <c r="BT229" s="10">
        <f>3/24000000*OO[[#This Row],[128 (04JUL1985 21:00:00)-Water Temperature (C)]]*OO[[#This Row],[70]]</f>
        <v>3.7062675378399994E-7</v>
      </c>
      <c r="BU229" s="10">
        <f>3/24000000*OO[[#This Row],[129 (05JUL1985 00:00:00)-Water Temperature (C)]]*OO[[#This Row],[71]]</f>
        <v>3.5408100589999998E-7</v>
      </c>
      <c r="BV229" s="10">
        <f>3/24000000*OO[[#This Row],[130 (05JUL1985 03:00:00)-Water Temperature (C)]]*OO[[#This Row],[72]]</f>
        <v>3.3903988510599998E-7</v>
      </c>
      <c r="BW229" s="10">
        <f>3/24000000*OO[[#This Row],[131 (05JUL1985 06:00:00)-Water Temperature (C)]]*OO[[#This Row],[73]]</f>
        <v>3.27894379143375E-7</v>
      </c>
      <c r="BX229" s="10">
        <f>3/24000000*OO[[#This Row],[132 (05JUL1985 09:00:00)-Water Temperature (C)]]*OO[[#This Row],[74]]</f>
        <v>3.2307268009562491E-7</v>
      </c>
      <c r="BY229" s="10">
        <f>3/24000000*OO[[#This Row],[133 (05JUL1985 12:00:00)-Water Temperature (C)]]*OO[[#This Row],[75]]</f>
        <v>3.2068465748437499E-7</v>
      </c>
      <c r="BZ229" s="10">
        <f>3/24000000*OO[[#This Row],[134 (05JUL1985 15:00:00)-Water Temperature (C)]]*OO[[#This Row],[76]]</f>
        <v>3.1720545665724997E-7</v>
      </c>
      <c r="CA229" s="10">
        <f>3/24000000*OO[[#This Row],[135 (05JUL1985 18:00:00)-Water Temperature (C)]]*OO[[#This Row],[77]]</f>
        <v>3.1118565704649998E-7</v>
      </c>
      <c r="CB229" s="10">
        <f>3/24000000*OO[[#This Row],[136 (05JUL1985 21:00:00)-Water Temperature (C)]]*OO[[#This Row],[78]]</f>
        <v>3.0085542077982498E-7</v>
      </c>
      <c r="CC229" s="10">
        <f>3/24000000*OO[[#This Row],[137 (06JUL1985 00:00:00)-Water Temperature (C)]]*OO[[#This Row],[79]]</f>
        <v>2.8907730412364998E-7</v>
      </c>
      <c r="CD229" s="10">
        <f>3/24000000*OO[[#This Row],[138 (06JUL1985 03:00:00)-Water Temperature (C)]]*OO[[#This Row],[80]]</f>
        <v>2.7905047751756247E-7</v>
      </c>
      <c r="CE229" s="10">
        <f>3/24000000*OO[[#This Row],[139 (06JUL1985 06:00:00)-Water Temperature (C)]]*OO[[#This Row],[81]]</f>
        <v>2.7101981553212501E-7</v>
      </c>
      <c r="CF229" s="10">
        <f>3/24000000*OO[[#This Row],[140 (06JUL1985 09:00:00)-Water Temperature (C)]]*OO[[#This Row],[82]]</f>
        <v>2.6861053138099996E-7</v>
      </c>
      <c r="CG229" s="10">
        <f>3/24000000*OO[[#This Row],[141 (06JUL1985 12:00:00)-Water Temperature (C)]]*OO[[#This Row],[83]]</f>
        <v>2.6785693963607503E-7</v>
      </c>
      <c r="CH229" s="10">
        <f>3/24000000*OO[[#This Row],[142 (06JUL1985 15:00:00)-Water Temperature (C)]]*OO[[#This Row],[84]]</f>
        <v>2.6493020456913751E-7</v>
      </c>
      <c r="CI229" s="10">
        <f>3/24000000*OO[[#This Row],[143 (06JUL1985 18:00:00)-Water Temperature (C)]]*OO[[#This Row],[85]]</f>
        <v>2.6012092399335004E-7</v>
      </c>
      <c r="CJ229" s="10">
        <f>3/24000000*OO[[#This Row],[144 (06JUL1985 21:00:00)-Water Temperature (C)]]*OO[[#This Row],[86]]</f>
        <v>2.5183447213999996E-7</v>
      </c>
      <c r="CK229" s="10">
        <f>3/24000000*OO[[#This Row],[145 (07JUL1985 00:00:00)-Water Temperature (C)]]*OO[[#This Row],[87]]</f>
        <v>2.4200003026087495E-7</v>
      </c>
      <c r="CL229" s="10">
        <f>3/24000000*OO[[#This Row],[146 (07JUL1985 03:00:00)-Water Temperature (C)]]*OO[[#This Row],[88]]</f>
        <v>2.3367047028091248E-7</v>
      </c>
      <c r="CM229" s="10">
        <f>3/24000000*OO[[#This Row],[147 (07JUL1985 06:00:00)-Water Temperature (C)]]*OO[[#This Row],[89]]</f>
        <v>2.2643626218784999E-7</v>
      </c>
      <c r="CN229" s="10">
        <f>3/24000000*OO[[#This Row],[148 (07JUL1985 09:00:00)-Water Temperature (C)]]*OO[[#This Row],[90]]</f>
        <v>2.2057961826187498E-7</v>
      </c>
      <c r="CO229" s="10">
        <f>3/24000000*OO[[#This Row],[149 (07JUL1985 12:00:00)-Water Temperature (C)]]*OO[[#This Row],[91]]</f>
        <v>2.1573042878699999E-7</v>
      </c>
      <c r="CP229" s="10">
        <f>3/24000000*OO[[#This Row],[150 (07JUL1985 15:00:00)-Water Temperature (C)]]*OO[[#This Row],[92]]</f>
        <v>2.1141912178332504E-7</v>
      </c>
      <c r="CQ229" s="10">
        <f>3/24000000*OO[[#This Row],[151 (07JUL1985 18:00:00)-Water Temperature (C)]]*OO[[#This Row],[93]]</f>
        <v>2.0419008044413749E-7</v>
      </c>
      <c r="CR229" s="10">
        <f>3/24000000*OO[[#This Row],[152 (07JUL1985 21:00:00)-Water Temperature (C)]]*OO[[#This Row],[94]]</f>
        <v>1.94319207150575E-7</v>
      </c>
      <c r="CS229" s="10">
        <f>3/24000000*OO[[#This Row],[153 (08JUL1985 00:00:00)-Water Temperature (C)]]*OO[[#This Row],[95]]</f>
        <v>1.851528899291E-7</v>
      </c>
      <c r="CT229" s="10">
        <f>3/24000000*OO[[#This Row],[154 (08JUL1985 03:00:00)-Water Temperature (C)]]*OO[[#This Row],[96]]</f>
        <v>1.7773334456920002E-7</v>
      </c>
      <c r="CU229" s="10">
        <f>3/24000000*OO[[#This Row],[155 (08JUL1985 06:00:00)-Water Temperature (C)]]*OO[[#This Row],[97]]</f>
        <v>1.7171334855839997E-7</v>
      </c>
      <c r="CV229" s="10">
        <f>3/24000000*OO[[#This Row],[156 (08JUL1985 09:00:00)-Water Temperature (C)]]*OO[[#This Row],[98]]</f>
        <v>1.6862263763407499E-7</v>
      </c>
      <c r="CW229" s="10">
        <f>3/24000000*OO[[#This Row],[157 (08JUL1985 12:00:00)-Water Temperature (C)]]*OO[[#This Row],[99]]</f>
        <v>1.6722472650219999E-7</v>
      </c>
    </row>
    <row r="230" spans="1:101" x14ac:dyDescent="0.35">
      <c r="A230" t="s">
        <v>236</v>
      </c>
      <c r="B230">
        <v>858.72529999999995</v>
      </c>
      <c r="C230" s="10">
        <f>3/24*OO[[#This Row],[59 (26JUN1985 06:00:00)-Water Temperature (C)]]*OO[[#This Row],[1]]/SUM(OO[1])</f>
        <v>0</v>
      </c>
      <c r="D230" s="10">
        <f>3/24*OO[[#This Row],[60 (26JUN1985 09:00:00)-Water Temperature (C)]]*OO[[#This Row],[2]]/SUM(OO[2])</f>
        <v>0</v>
      </c>
      <c r="E230" s="10">
        <f>3/24*OO[[#This Row],[61 (26JUN1985 12:00:00)-Water Temperature (C)]]*OO[[#This Row],[3]]/SUM(OO[3])</f>
        <v>0</v>
      </c>
      <c r="F230" s="10">
        <f>3/24*OO[[#This Row],[62 (26JUN1985 15:00:00)-Water Temperature (C)]]*OO[[#This Row],[4]]/SUM(OO[4])</f>
        <v>0</v>
      </c>
      <c r="G230" s="10">
        <f>3/24*OO[[#This Row],[63 (26JUN1985 18:00:00)-Water Temperature (C)]]*OO[[#This Row],[5]]/SUM(OO[5])</f>
        <v>0</v>
      </c>
      <c r="H230" s="10">
        <f>3/24*OO[[#This Row],[64 (26JUN1985 21:00:00)-Water Temperature (C)]]*OO[[#This Row],[6]]/SUM(OO[6])</f>
        <v>0</v>
      </c>
      <c r="I230" s="10">
        <f>3/24*OO[[#This Row],[65 (27JUN1985 00:00:00)-Water Temperature (C)]]*OO[[#This Row],[7]]/SUM(OO[7])</f>
        <v>0</v>
      </c>
      <c r="J230" s="10">
        <f>3/24*OO[[#This Row],[66 (27JUN1985 03:00:00)-Water Temperature (C)]]*OO[[#This Row],[8]]/SUM(OO[8])</f>
        <v>0</v>
      </c>
      <c r="K230" s="10">
        <f>3/24*OO[[#This Row],[67 (27JUN1985 06:00:00)-Water Temperature (C)]]*OO[[#This Row],[9]]/SUM(OO[9])</f>
        <v>2.4734852937862629E-39</v>
      </c>
      <c r="L230" s="10">
        <f>3/24*OO[[#This Row],[68 (27JUN1985 09:00:00)-Water Temperature (C)]]*OO[[#This Row],[10]]/SUM(OO[10])</f>
        <v>5.1103009592181964E-27</v>
      </c>
      <c r="M230" s="10">
        <f>3/24*OO[[#This Row],[69 (27JUN1985 12:00:00)-Water Temperature (C)]]*OO[[#This Row],[11]]/SUM(OO[11])</f>
        <v>7.1435100940439425E-14</v>
      </c>
      <c r="N230" s="10">
        <f>3/24*OO[[#This Row],[70 (27JUN1985 15:00:00)-Water Temperature (C)]]*OO[[#This Row],[12]]/SUM(OO[12])</f>
        <v>3.594441813598639E-8</v>
      </c>
      <c r="O230" s="10">
        <f>3/24*OO[[#This Row],[71 (27JUN1985 18:00:00)-Water Temperature (C)]]*OO[[#This Row],[13]]/SUM(OO[13])</f>
        <v>2.2093068972708973E-5</v>
      </c>
      <c r="P230" s="10">
        <f>3/24*OO[[#This Row],[72 (27JUN1985 21:00:00)-Water Temperature (C)]]*OO[[#This Row],[14]]/SUM(OO[14])</f>
        <v>1.3110859623532353E-3</v>
      </c>
      <c r="Q230" s="10">
        <f>3/24*OO[[#This Row],[73 (28JUN1985 00:00:00)-Water Temperature (C)]]*OO[[#This Row],[15]]/SUM(OO[15])</f>
        <v>1.5358263153094534E-2</v>
      </c>
      <c r="R230" s="10">
        <f>3/24*OO[[#This Row],[74 (28JUN1985 03:00:00)-Water Temperature (C)]]*OO[[#This Row],[16]]/SUM(OO[16])</f>
        <v>5.1890656680426576E-2</v>
      </c>
      <c r="S230" s="10">
        <f>3/24*OO[[#This Row],[75 (28JUN1985 06:00:00)-Water Temperature (C)]]*OO[[#This Row],[17]]/SUM(OO[17])</f>
        <v>6.4401228675924335E-2</v>
      </c>
      <c r="T230" s="10">
        <f>3/24*OO[[#This Row],[76 (28JUN1985 09:00:00)-Water Temperature (C)]]*OO[[#This Row],[18]]/SUM(OO[18])</f>
        <v>3.5338136266004218E-2</v>
      </c>
      <c r="U230" s="10">
        <f>3/24*OO[[#This Row],[77 (28JUN1985 12:00:00)-Water Temperature (C)]]*OO[[#This Row],[19]]/SUM(OO[19])</f>
        <v>9.7605601469070644E-3</v>
      </c>
      <c r="V230" s="10">
        <f>3/24000000*OO[[#This Row],[78 (28JUN1985 15:00:00)-Water Temperature (C)]]*OO[[#This Row],[20]]</f>
        <v>1.4991897685233749E-3</v>
      </c>
      <c r="W230" s="10">
        <f>3/24000000*OO[[#This Row],[79 (28JUN1985 18:00:00)-Water Temperature (C)]]*OO[[#This Row],[21]]</f>
        <v>1.5060013958414999E-4</v>
      </c>
      <c r="X230" s="10">
        <f>3/24000000*OO[[#This Row],[80 (28JUN1985 21:00:00)-Water Temperature (C)]]*OO[[#This Row],[22]]</f>
        <v>2.0170259241793751E-5</v>
      </c>
      <c r="Y230" s="10">
        <f>3/24000000*OO[[#This Row],[81 (29JUN1985 00:00:00)-Water Temperature (C)]]*OO[[#This Row],[23]]</f>
        <v>1.0316722869859998E-5</v>
      </c>
      <c r="Z230" s="10">
        <f>3/24000000*OO[[#This Row],[82 (29JUN1985 03:00:00)-Water Temperature (C)]]*OO[[#This Row],[24]]</f>
        <v>8.3169305226137502E-6</v>
      </c>
      <c r="AA230" s="10">
        <f>3/24000000*OO[[#This Row],[83 (29JUN1985 06:00:00)-Water Temperature (C)]]*OO[[#This Row],[25]]</f>
        <v>6.9765902147199989E-6</v>
      </c>
      <c r="AB230" s="10">
        <f>3/24000000*OO[[#This Row],[84 (29JUN1985 09:00:00)-Water Temperature (C)]]*OO[[#This Row],[26]]</f>
        <v>5.985910732411249E-6</v>
      </c>
      <c r="AC230" s="10">
        <f>3/24000000*OO[[#This Row],[85 (29JUN1985 12:00:00)-Water Temperature (C)]]*OO[[#This Row],[27]]</f>
        <v>5.1888686524199994E-6</v>
      </c>
      <c r="AD230" s="10">
        <f>3/24000000*OO[[#This Row],[86 (29JUN1985 15:00:00)-Water Temperature (C)]]*OO[[#This Row],[28]]</f>
        <v>4.4875055055299993E-6</v>
      </c>
      <c r="AE230" s="10">
        <f>3/24000000*OO[[#This Row],[88 (29JUN1985 21:00:00)-Water Temperature (C)]]*OO[[#This Row],[30]]</f>
        <v>3.3174921950937498E-6</v>
      </c>
      <c r="AF230" s="10">
        <f>3/24000000*OO[[#This Row],[88 (29JUN1985 21:00:00)-Water Temperature (C)]]*OO[[#This Row],[30]]</f>
        <v>3.3174921950937498E-6</v>
      </c>
      <c r="AG230" s="10">
        <f>3/24000000*OO[[#This Row],[89 (30JUN1985 00:00:00)-Water Temperature (C)]]*OO[[#This Row],[31]]</f>
        <v>2.8364041877575E-6</v>
      </c>
      <c r="AH230" s="10">
        <f>3/24000000*OO[[#This Row],[90 (30JUN1985 03:00:00)-Water Temperature (C)]]*OO[[#This Row],[32]]</f>
        <v>2.4578566121778748E-6</v>
      </c>
      <c r="AI230" s="10">
        <f>3/24000000*OO[[#This Row],[91 (30JUN1985 06:00:00)-Water Temperature (C)]]*OO[[#This Row],[33]]</f>
        <v>2.1611989913167501E-6</v>
      </c>
      <c r="AJ230" s="10">
        <f>3/24000000*OO[[#This Row],[92 (30JUN1985 09:00:00)-Water Temperature (C)]]*OO[[#This Row],[34]]</f>
        <v>1.94472277438125E-6</v>
      </c>
      <c r="AK230" s="10">
        <f>3/24000000*OO[[#This Row],[93 (30JUN1985 12:00:00)-Water Temperature (C)]]*OO[[#This Row],[35]]</f>
        <v>1.7775917195231249E-6</v>
      </c>
      <c r="AL230" s="10">
        <f>3/24000000*OO[[#This Row],[94 (30JUN1985 15:00:00)-Water Temperature (C)]]*OO[[#This Row],[36]]</f>
        <v>1.6316021514628752E-6</v>
      </c>
      <c r="AM230" s="10">
        <f>3/24000000*OO[[#This Row],[95 (30JUN1985 18:00:00)-Water Temperature (C)]]*OO[[#This Row],[37]]</f>
        <v>1.4947993339929999E-6</v>
      </c>
      <c r="AN230" s="10">
        <f>3/24000000*OO[[#This Row],[96 (30JUN1985 21:00:00)-Water Temperature (C)]]*OO[[#This Row],[38]]</f>
        <v>1.3547009949884999E-6</v>
      </c>
      <c r="AO230" s="10">
        <f>3/24000000*OO[[#This Row],[97 (01JUL1985 00:00:00)-Water Temperature (C)]]*OO[[#This Row],[39]]</f>
        <v>1.2260969936075001E-6</v>
      </c>
      <c r="AP230" s="10">
        <f>3/24000000*OO[[#This Row],[98 (01JUL1985 03:00:00)-Water Temperature (C)]]*OO[[#This Row],[40]]</f>
        <v>1.1218913671874998E-6</v>
      </c>
      <c r="AQ230" s="10">
        <f>3/24000000*OO[[#This Row],[99 (01JUL1985 06:00:00)-Water Temperature (C)]]*OO[[#This Row],[41]]</f>
        <v>1.03777388096175E-6</v>
      </c>
      <c r="AR230" s="10">
        <f>3/24000000*OO[[#This Row],[100 (01JUL1985 09:00:00)-Water Temperature (C)]]*OO[[#This Row],[42]]</f>
        <v>9.8309188785224989E-7</v>
      </c>
      <c r="AS230" s="10">
        <f>3/24000000*OO[[#This Row],[101 (01JUL1985 12:00:00)-Water Temperature (C)]]*OO[[#This Row],[43]]</f>
        <v>9.3917806369837494E-7</v>
      </c>
      <c r="AT230" s="10">
        <f>3/24000000*OO[[#This Row],[102 (01JUL1985 15:00:00)-Water Temperature (C)]]*OO[[#This Row],[44]]</f>
        <v>8.8853917719799995E-7</v>
      </c>
      <c r="AU230" s="10">
        <f>3/24000000*OO[[#This Row],[103 (01JUL1985 18:00:00)-Water Temperature (C)]]*OO[[#This Row],[45]]</f>
        <v>8.3384493147937502E-7</v>
      </c>
      <c r="AV230" s="10">
        <f>3/24000000*OO[[#This Row],[104 (01JUL1985 21:00:00)-Water Temperature (C)]]*OO[[#This Row],[46]]</f>
        <v>7.7554117826499998E-7</v>
      </c>
      <c r="AW230" s="10">
        <f>3/24000000*OO[[#This Row],[105 (02JUL1985 00:00:00)-Water Temperature (C)]]*OO[[#This Row],[47]]</f>
        <v>7.2444239324275005E-7</v>
      </c>
      <c r="AX230" s="10">
        <f>3/24000000*OO[[#This Row],[106 (02JUL1985 03:00:00)-Water Temperature (C)]]*OO[[#This Row],[48]]</f>
        <v>6.8444886686062505E-7</v>
      </c>
      <c r="AY230" s="10">
        <f>3/24000000*OO[[#This Row],[107 (02JUL1985 06:00:00)-Water Temperature (C)]]*OO[[#This Row],[49]]</f>
        <v>6.5330576849212489E-7</v>
      </c>
      <c r="AZ230" s="10">
        <f>3/24000000*OO[[#This Row],[108 (02JUL1985 09:00:00)-Water Temperature (C)]]*OO[[#This Row],[50]]</f>
        <v>6.2875995581999991E-7</v>
      </c>
      <c r="BA230" s="10">
        <f>3/24000000*OO[[#This Row],[109 (02JUL1985 12:00:00)-Water Temperature (C)]]*OO[[#This Row],[51]]</f>
        <v>6.1052988214312495E-7</v>
      </c>
      <c r="BB230" s="10">
        <f>3/24000000*OO[[#This Row],[110 (02JUL1985 15:00:00)-Water Temperature (C)]]*OO[[#This Row],[52]]</f>
        <v>5.9545595671200007E-7</v>
      </c>
      <c r="BC230" s="10">
        <f>3/24000000*OO[[#This Row],[111 (02JUL1985 18:00:00)-Water Temperature (C)]]*OO[[#This Row],[53]]</f>
        <v>5.7724795181799998E-7</v>
      </c>
      <c r="BD230" s="10">
        <f>3/24000000*OO[[#This Row],[112 (02JUL1985 21:00:00)-Water Temperature (C)]]*OO[[#This Row],[54]]</f>
        <v>5.5036600949925001E-7</v>
      </c>
      <c r="BE230" s="10">
        <f>3/24000000*OO[[#This Row],[113 (03JUL1985 00:00:00)-Water Temperature (C)]]*OO[[#This Row],[55]]</f>
        <v>5.2039387844999997E-7</v>
      </c>
      <c r="BF230" s="10">
        <f>3/24000000*OO[[#This Row],[114 (03JUL1985 03:00:00)-Water Temperature (C)]]*OO[[#This Row],[56]]</f>
        <v>4.9637170342049995E-7</v>
      </c>
      <c r="BG230" s="10">
        <f>3/24000000*OO[[#This Row],[115 (03JUL1985 06:00:00)-Water Temperature (C)]]*OO[[#This Row],[57]]</f>
        <v>4.7823098370600004E-7</v>
      </c>
      <c r="BH230" s="10">
        <f>3/24000000*OO[[#This Row],[116 (03JUL1985 09:00:00)-Water Temperature (C)]]*OO[[#This Row],[58]]</f>
        <v>4.6625504005575002E-7</v>
      </c>
      <c r="BI230" s="10">
        <f>3/24000000*OO[[#This Row],[117 (03JUL1985 12:00:00)-Water Temperature (C)]]*OO[[#This Row],[59]]</f>
        <v>4.5798606016612491E-7</v>
      </c>
      <c r="BJ230" s="10">
        <f>3/24000000*OO[[#This Row],[118 (03JUL1985 15:00:00)-Water Temperature (C)]]*OO[[#This Row],[60]]</f>
        <v>4.48467010131E-7</v>
      </c>
      <c r="BK230" s="10">
        <f>3/24000000*OO[[#This Row],[119 (03JUL1985 18:00:00)-Water Temperature (C)]]*OO[[#This Row],[61]]</f>
        <v>4.3609238189999992E-7</v>
      </c>
      <c r="BL230" s="10">
        <f>3/24000000*OO[[#This Row],[120 (03JUL1985 21:00:00)-Water Temperature (C)]]*OO[[#This Row],[62]]</f>
        <v>4.1885411682999993E-7</v>
      </c>
      <c r="BM230" s="10">
        <f>3/24000000*OO[[#This Row],[121 (04JUL1985 00:00:00)-Water Temperature (C)]]*OO[[#This Row],[63]]</f>
        <v>4.0051471419749995E-7</v>
      </c>
      <c r="BN230" s="10">
        <f>3/24000000*OO[[#This Row],[122 (04JUL1985 03:00:00)-Water Temperature (C)]]*OO[[#This Row],[64]]</f>
        <v>3.8493898541212502E-7</v>
      </c>
      <c r="BO230" s="10">
        <f>3/24000000*OO[[#This Row],[123 (04JUL1985 06:00:00)-Water Temperature (C)]]*OO[[#This Row],[65]]</f>
        <v>3.72504268125625E-7</v>
      </c>
      <c r="BP230" s="10">
        <f>3/24000000*OO[[#This Row],[124 (04JUL1985 09:00:00)-Water Temperature (C)]]*OO[[#This Row],[66]]</f>
        <v>3.6678712554500002E-7</v>
      </c>
      <c r="BQ230" s="10">
        <f>3/24000000*OO[[#This Row],[125 (04JUL1985 12:00:00)-Water Temperature (C)]]*OO[[#This Row],[67]]</f>
        <v>3.6363577219199993E-7</v>
      </c>
      <c r="BR230" s="10">
        <f>3/24000000*OO[[#This Row],[126 (04JUL1985 15:00:00)-Water Temperature (C)]]*OO[[#This Row],[68]]</f>
        <v>3.5805212301E-7</v>
      </c>
      <c r="BS230" s="10">
        <f>3/24000000*OO[[#This Row],[127 (04JUL1985 18:00:00)-Water Temperature (C)]]*OO[[#This Row],[69]]</f>
        <v>3.4932907848674998E-7</v>
      </c>
      <c r="BT230" s="10">
        <f>3/24000000*OO[[#This Row],[128 (04JUL1985 21:00:00)-Water Temperature (C)]]*OO[[#This Row],[70]]</f>
        <v>3.3629443845775001E-7</v>
      </c>
      <c r="BU230" s="10">
        <f>3/24000000*OO[[#This Row],[129 (05JUL1985 00:00:00)-Water Temperature (C)]]*OO[[#This Row],[71]]</f>
        <v>3.2132807202362499E-7</v>
      </c>
      <c r="BV230" s="10">
        <f>3/24000000*OO[[#This Row],[130 (05JUL1985 03:00:00)-Water Temperature (C)]]*OO[[#This Row],[72]]</f>
        <v>3.0753412742200001E-7</v>
      </c>
      <c r="BW230" s="10">
        <f>3/24000000*OO[[#This Row],[131 (05JUL1985 06:00:00)-Water Temperature (C)]]*OO[[#This Row],[73]]</f>
        <v>2.9732048842899999E-7</v>
      </c>
      <c r="BX230" s="10">
        <f>3/24000000*OO[[#This Row],[132 (05JUL1985 09:00:00)-Water Temperature (C)]]*OO[[#This Row],[74]]</f>
        <v>2.9298204034749999E-7</v>
      </c>
      <c r="BY230" s="10">
        <f>3/24000000*OO[[#This Row],[133 (05JUL1985 12:00:00)-Water Temperature (C)]]*OO[[#This Row],[75]]</f>
        <v>2.9077309710252499E-7</v>
      </c>
      <c r="BZ230" s="10">
        <f>3/24000000*OO[[#This Row],[134 (05JUL1985 15:00:00)-Water Temperature (C)]]*OO[[#This Row],[76]]</f>
        <v>2.8774514049912504E-7</v>
      </c>
      <c r="CA230" s="10">
        <f>3/24000000*OO[[#This Row],[135 (05JUL1985 18:00:00)-Water Temperature (C)]]*OO[[#This Row],[77]]</f>
        <v>2.82310147247625E-7</v>
      </c>
      <c r="CB230" s="10">
        <f>3/24000000*OO[[#This Row],[136 (05JUL1985 21:00:00)-Water Temperature (C)]]*OO[[#This Row],[78]]</f>
        <v>2.7288422696552499E-7</v>
      </c>
      <c r="CC230" s="10">
        <f>3/24000000*OO[[#This Row],[137 (06JUL1985 00:00:00)-Water Temperature (C)]]*OO[[#This Row],[79]]</f>
        <v>2.6214127693092501E-7</v>
      </c>
      <c r="CD230" s="10">
        <f>3/24000000*OO[[#This Row],[138 (06JUL1985 03:00:00)-Water Temperature (C)]]*OO[[#This Row],[80]]</f>
        <v>2.5295947517362498E-7</v>
      </c>
      <c r="CE230" s="10">
        <f>3/24000000*OO[[#This Row],[139 (06JUL1985 06:00:00)-Water Temperature (C)]]*OO[[#This Row],[81]]</f>
        <v>2.4569443543784998E-7</v>
      </c>
      <c r="CF230" s="10">
        <f>3/24000000*OO[[#This Row],[140 (06JUL1985 09:00:00)-Water Temperature (C)]]*OO[[#This Row],[82]]</f>
        <v>2.4352315828424998E-7</v>
      </c>
      <c r="CG230" s="10">
        <f>3/24000000*OO[[#This Row],[141 (06JUL1985 12:00:00)-Water Temperature (C)]]*OO[[#This Row],[83]]</f>
        <v>2.4287980997475001E-7</v>
      </c>
      <c r="CH230" s="10">
        <f>3/24000000*OO[[#This Row],[142 (06JUL1985 15:00:00)-Water Temperature (C)]]*OO[[#This Row],[84]]</f>
        <v>2.4033457036575003E-7</v>
      </c>
      <c r="CI230" s="10">
        <f>3/24000000*OO[[#This Row],[143 (06JUL1985 18:00:00)-Water Temperature (C)]]*OO[[#This Row],[85]]</f>
        <v>2.3597852082058747E-7</v>
      </c>
      <c r="CJ230" s="10">
        <f>3/24000000*OO[[#This Row],[144 (06JUL1985 21:00:00)-Water Temperature (C)]]*OO[[#This Row],[86]]</f>
        <v>2.2841647303117502E-7</v>
      </c>
      <c r="CK230" s="10">
        <f>3/24000000*OO[[#This Row],[145 (07JUL1985 00:00:00)-Water Temperature (C)]]*OO[[#This Row],[87]]</f>
        <v>2.1947338547199999E-7</v>
      </c>
      <c r="CL230" s="10">
        <f>3/24000000*OO[[#This Row],[146 (07JUL1985 03:00:00)-Water Temperature (C)]]*OO[[#This Row],[88]]</f>
        <v>2.1179823544845001E-7</v>
      </c>
      <c r="CM230" s="10">
        <f>3/24000000*OO[[#This Row],[147 (07JUL1985 06:00:00)-Water Temperature (C)]]*OO[[#This Row],[89]]</f>
        <v>2.0520233919924997E-7</v>
      </c>
      <c r="CN230" s="10">
        <f>3/24000000*OO[[#This Row],[148 (07JUL1985 09:00:00)-Water Temperature (C)]]*OO[[#This Row],[90]]</f>
        <v>1.9993019620531246E-7</v>
      </c>
      <c r="CO230" s="10">
        <f>3/24000000*OO[[#This Row],[149 (07JUL1985 12:00:00)-Water Temperature (C)]]*OO[[#This Row],[91]]</f>
        <v>1.9562661280479997E-7</v>
      </c>
      <c r="CP230" s="10">
        <f>3/24000000*OO[[#This Row],[150 (07JUL1985 15:00:00)-Water Temperature (C)]]*OO[[#This Row],[92]]</f>
        <v>1.9179828448387499E-7</v>
      </c>
      <c r="CQ230" s="10">
        <f>3/24000000*OO[[#This Row],[151 (07JUL1985 18:00:00)-Water Temperature (C)]]*OO[[#This Row],[93]]</f>
        <v>1.8530642921039999E-7</v>
      </c>
      <c r="CR230" s="10">
        <f>3/24000000*OO[[#This Row],[152 (07JUL1985 21:00:00)-Water Temperature (C)]]*OO[[#This Row],[94]]</f>
        <v>1.7635312822563751E-7</v>
      </c>
      <c r="CS230" s="10">
        <f>3/24000000*OO[[#This Row],[153 (08JUL1985 00:00:00)-Water Temperature (C)]]*OO[[#This Row],[95]]</f>
        <v>1.6796986057263751E-7</v>
      </c>
      <c r="CT230" s="10">
        <f>3/24000000*OO[[#This Row],[154 (08JUL1985 03:00:00)-Water Temperature (C)]]*OO[[#This Row],[96]]</f>
        <v>1.6114717149536249E-7</v>
      </c>
      <c r="CU230" s="10">
        <f>3/24000000*OO[[#This Row],[155 (08JUL1985 06:00:00)-Water Temperature (C)]]*OO[[#This Row],[97]]</f>
        <v>1.556500243537375E-7</v>
      </c>
      <c r="CV230" s="10">
        <f>3/24000000*OO[[#This Row],[156 (08JUL1985 09:00:00)-Water Temperature (C)]]*OO[[#This Row],[98]]</f>
        <v>1.5286417274304999E-7</v>
      </c>
      <c r="CW230" s="10">
        <f>3/24000000*OO[[#This Row],[157 (08JUL1985 12:00:00)-Water Temperature (C)]]*OO[[#This Row],[99]]</f>
        <v>1.5159598111376249E-7</v>
      </c>
    </row>
    <row r="231" spans="1:101" x14ac:dyDescent="0.35">
      <c r="A231" t="s">
        <v>237</v>
      </c>
      <c r="B231">
        <v>870.10339999999997</v>
      </c>
      <c r="C231" s="10">
        <f>3/24*OO[[#This Row],[59 (26JUN1985 06:00:00)-Water Temperature (C)]]*OO[[#This Row],[1]]/SUM(OO[1])</f>
        <v>0</v>
      </c>
      <c r="D231" s="10">
        <f>3/24*OO[[#This Row],[60 (26JUN1985 09:00:00)-Water Temperature (C)]]*OO[[#This Row],[2]]/SUM(OO[2])</f>
        <v>0</v>
      </c>
      <c r="E231" s="10">
        <f>3/24*OO[[#This Row],[61 (26JUN1985 12:00:00)-Water Temperature (C)]]*OO[[#This Row],[3]]/SUM(OO[3])</f>
        <v>0</v>
      </c>
      <c r="F231" s="10">
        <f>3/24*OO[[#This Row],[62 (26JUN1985 15:00:00)-Water Temperature (C)]]*OO[[#This Row],[4]]/SUM(OO[4])</f>
        <v>0</v>
      </c>
      <c r="G231" s="10">
        <f>3/24*OO[[#This Row],[63 (26JUN1985 18:00:00)-Water Temperature (C)]]*OO[[#This Row],[5]]/SUM(OO[5])</f>
        <v>0</v>
      </c>
      <c r="H231" s="10">
        <f>3/24*OO[[#This Row],[64 (26JUN1985 21:00:00)-Water Temperature (C)]]*OO[[#This Row],[6]]/SUM(OO[6])</f>
        <v>0</v>
      </c>
      <c r="I231" s="10">
        <f>3/24*OO[[#This Row],[65 (27JUN1985 00:00:00)-Water Temperature (C)]]*OO[[#This Row],[7]]/SUM(OO[7])</f>
        <v>0</v>
      </c>
      <c r="J231" s="10">
        <f>3/24*OO[[#This Row],[66 (27JUN1985 03:00:00)-Water Temperature (C)]]*OO[[#This Row],[8]]/SUM(OO[8])</f>
        <v>0</v>
      </c>
      <c r="K231" s="10">
        <f>3/24*OO[[#This Row],[67 (27JUN1985 06:00:00)-Water Temperature (C)]]*OO[[#This Row],[9]]/SUM(OO[9])</f>
        <v>4.5240874534936008E-40</v>
      </c>
      <c r="L231" s="10">
        <f>3/24*OO[[#This Row],[68 (27JUN1985 09:00:00)-Water Temperature (C)]]*OO[[#This Row],[10]]/SUM(OO[10])</f>
        <v>8.1993136392095131E-28</v>
      </c>
      <c r="M231" s="10">
        <f>3/24*OO[[#This Row],[69 (27JUN1985 12:00:00)-Water Temperature (C)]]*OO[[#This Row],[11]]/SUM(OO[11])</f>
        <v>1.0267647130512989E-14</v>
      </c>
      <c r="N231" s="10">
        <f>3/24*OO[[#This Row],[70 (27JUN1985 15:00:00)-Water Temperature (C)]]*OO[[#This Row],[12]]/SUM(OO[12])</f>
        <v>2.2606622779594547E-8</v>
      </c>
      <c r="O231" s="10">
        <f>3/24*OO[[#This Row],[71 (27JUN1985 18:00:00)-Water Temperature (C)]]*OO[[#This Row],[13]]/SUM(OO[13])</f>
        <v>1.6380436380193888E-5</v>
      </c>
      <c r="P231" s="10">
        <f>3/24*OO[[#This Row],[72 (27JUN1985 21:00:00)-Water Temperature (C)]]*OO[[#This Row],[14]]/SUM(OO[14])</f>
        <v>1.0835124493245192E-3</v>
      </c>
      <c r="Q231" s="10">
        <f>3/24*OO[[#This Row],[73 (28JUN1985 00:00:00)-Water Temperature (C)]]*OO[[#This Row],[15]]/SUM(OO[15])</f>
        <v>1.3813627601529068E-2</v>
      </c>
      <c r="R231" s="10">
        <f>3/24*OO[[#This Row],[74 (28JUN1985 03:00:00)-Water Temperature (C)]]*OO[[#This Row],[16]]/SUM(OO[16])</f>
        <v>5.005116140672404E-2</v>
      </c>
      <c r="S231" s="10">
        <f>3/24*OO[[#This Row],[75 (28JUN1985 06:00:00)-Water Temperature (C)]]*OO[[#This Row],[17]]/SUM(OO[17])</f>
        <v>6.5903402334180572E-2</v>
      </c>
      <c r="T231" s="10">
        <f>3/24*OO[[#This Row],[76 (28JUN1985 09:00:00)-Water Temperature (C)]]*OO[[#This Row],[18]]/SUM(OO[18])</f>
        <v>3.8057616645186525E-2</v>
      </c>
      <c r="U231" s="10">
        <f>3/24*OO[[#This Row],[77 (28JUN1985 12:00:00)-Water Temperature (C)]]*OO[[#This Row],[19]]/SUM(OO[19])</f>
        <v>1.0986115431575979E-2</v>
      </c>
      <c r="V231" s="10">
        <f>3/24000000*OO[[#This Row],[78 (28JUN1985 15:00:00)-Water Temperature (C)]]*OO[[#This Row],[20]]</f>
        <v>1.7515891954137501E-3</v>
      </c>
      <c r="W231" s="10">
        <f>3/24000000*OO[[#This Row],[79 (28JUN1985 18:00:00)-Water Temperature (C)]]*OO[[#This Row],[21]]</f>
        <v>1.795511887504375E-4</v>
      </c>
      <c r="X231" s="10">
        <f>3/24000000*OO[[#This Row],[80 (28JUN1985 21:00:00)-Water Temperature (C)]]*OO[[#This Row],[22]]</f>
        <v>2.2438267546695005E-5</v>
      </c>
      <c r="Y231" s="10">
        <f>3/24000000*OO[[#This Row],[81 (29JUN1985 00:00:00)-Water Temperature (C)]]*OO[[#This Row],[23]]</f>
        <v>1.06433100114075E-5</v>
      </c>
      <c r="Z231" s="10">
        <f>3/24000000*OO[[#This Row],[82 (29JUN1985 03:00:00)-Water Temperature (C)]]*OO[[#This Row],[24]]</f>
        <v>8.5113893182125002E-6</v>
      </c>
      <c r="AA231" s="10">
        <f>3/24000000*OO[[#This Row],[83 (29JUN1985 06:00:00)-Water Temperature (C)]]*OO[[#This Row],[25]]</f>
        <v>7.1361311335749993E-6</v>
      </c>
      <c r="AB231" s="10">
        <f>3/24000000*OO[[#This Row],[84 (29JUN1985 09:00:00)-Water Temperature (C)]]*OO[[#This Row],[26]]</f>
        <v>6.1225699341749996E-6</v>
      </c>
      <c r="AC231" s="10">
        <f>3/24000000*OO[[#This Row],[85 (29JUN1985 12:00:00)-Water Temperature (C)]]*OO[[#This Row],[27]]</f>
        <v>5.306486660156249E-6</v>
      </c>
      <c r="AD231" s="10">
        <f>3/24000000*OO[[#This Row],[86 (29JUN1985 15:00:00)-Water Temperature (C)]]*OO[[#This Row],[28]]</f>
        <v>4.5893279159399999E-6</v>
      </c>
      <c r="AE231" s="10">
        <f>3/24000000*OO[[#This Row],[88 (29JUN1985 21:00:00)-Water Temperature (C)]]*OO[[#This Row],[30]]</f>
        <v>3.3886687847512497E-6</v>
      </c>
      <c r="AF231" s="10">
        <f>3/24000000*OO[[#This Row],[88 (29JUN1985 21:00:00)-Water Temperature (C)]]*OO[[#This Row],[30]]</f>
        <v>3.3886687847512497E-6</v>
      </c>
      <c r="AG231" s="10">
        <f>3/24000000*OO[[#This Row],[89 (30JUN1985 00:00:00)-Water Temperature (C)]]*OO[[#This Row],[31]]</f>
        <v>2.8953964919549999E-6</v>
      </c>
      <c r="AH231" s="10">
        <f>3/24000000*OO[[#This Row],[90 (30JUN1985 03:00:00)-Water Temperature (C)]]*OO[[#This Row],[32]]</f>
        <v>2.5064705728710002E-6</v>
      </c>
      <c r="AI231" s="10">
        <f>3/24000000*OO[[#This Row],[91 (30JUN1985 06:00:00)-Water Temperature (C)]]*OO[[#This Row],[33]]</f>
        <v>2.2026486706323745E-6</v>
      </c>
      <c r="AJ231" s="10">
        <f>3/24000000*OO[[#This Row],[92 (30JUN1985 09:00:00)-Water Temperature (C)]]*OO[[#This Row],[34]]</f>
        <v>1.9814696134359998E-6</v>
      </c>
      <c r="AK231" s="10">
        <f>3/24000000*OO[[#This Row],[93 (30JUN1985 12:00:00)-Water Temperature (C)]]*OO[[#This Row],[35]]</f>
        <v>1.8106578858999999E-6</v>
      </c>
      <c r="AL231" s="10">
        <f>3/24000000*OO[[#This Row],[94 (30JUN1985 15:00:00)-Water Temperature (C)]]*OO[[#This Row],[36]]</f>
        <v>1.66154080635E-6</v>
      </c>
      <c r="AM231" s="10">
        <f>3/24000000*OO[[#This Row],[95 (30JUN1985 18:00:00)-Water Temperature (C)]]*OO[[#This Row],[37]]</f>
        <v>1.52153094466375E-6</v>
      </c>
      <c r="AN231" s="10">
        <f>3/24000000*OO[[#This Row],[96 (30JUN1985 21:00:00)-Water Temperature (C)]]*OO[[#This Row],[38]]</f>
        <v>1.3779286106275E-6</v>
      </c>
      <c r="AO231" s="10">
        <f>3/24000000*OO[[#This Row],[97 (01JUL1985 00:00:00)-Water Temperature (C)]]*OO[[#This Row],[39]]</f>
        <v>1.24629387296825E-6</v>
      </c>
      <c r="AP231" s="10">
        <f>3/24000000*OO[[#This Row],[98 (01JUL1985 03:00:00)-Water Temperature (C)]]*OO[[#This Row],[40]]</f>
        <v>1.1395886907374998E-6</v>
      </c>
      <c r="AQ231" s="10">
        <f>3/24000000*OO[[#This Row],[99 (01JUL1985 06:00:00)-Water Temperature (C)]]*OO[[#This Row],[41]]</f>
        <v>1.0535199236876249E-6</v>
      </c>
      <c r="AR231" s="10">
        <f>3/24000000*OO[[#This Row],[100 (01JUL1985 09:00:00)-Water Temperature (C)]]*OO[[#This Row],[42]]</f>
        <v>9.9778037371874987E-7</v>
      </c>
      <c r="AS231" s="10">
        <f>3/24000000*OO[[#This Row],[101 (01JUL1985 12:00:00)-Water Temperature (C)]]*OO[[#This Row],[43]]</f>
        <v>9.53042830316E-7</v>
      </c>
      <c r="AT231" s="10">
        <f>3/24000000*OO[[#This Row],[102 (01JUL1985 15:00:00)-Water Temperature (C)]]*OO[[#This Row],[44]]</f>
        <v>9.0195083505999996E-7</v>
      </c>
      <c r="AU231" s="10">
        <f>3/24000000*OO[[#This Row],[103 (01JUL1985 18:00:00)-Water Temperature (C)]]*OO[[#This Row],[45]]</f>
        <v>8.4630415983799998E-7</v>
      </c>
      <c r="AV231" s="10">
        <f>3/24000000*OO[[#This Row],[104 (01JUL1985 21:00:00)-Water Temperature (C)]]*OO[[#This Row],[46]]</f>
        <v>7.8704126366950004E-7</v>
      </c>
      <c r="AW231" s="10">
        <f>3/24000000*OO[[#This Row],[105 (02JUL1985 00:00:00)-Water Temperature (C)]]*OO[[#This Row],[47]]</f>
        <v>7.3485377833100013E-7</v>
      </c>
      <c r="AX231" s="10">
        <f>3/24000000*OO[[#This Row],[106 (02JUL1985 03:00:00)-Water Temperature (C)]]*OO[[#This Row],[48]]</f>
        <v>6.9383606421349994E-7</v>
      </c>
      <c r="AY231" s="10">
        <f>3/24000000*OO[[#This Row],[107 (02JUL1985 06:00:00)-Water Temperature (C)]]*OO[[#This Row],[49]]</f>
        <v>6.6175772515999999E-7</v>
      </c>
      <c r="AZ231" s="10">
        <f>3/24000000*OO[[#This Row],[108 (02JUL1985 09:00:00)-Water Temperature (C)]]*OO[[#This Row],[50]]</f>
        <v>6.366343767066249E-7</v>
      </c>
      <c r="BA231" s="10">
        <f>3/24000000*OO[[#This Row],[109 (02JUL1985 12:00:00)-Water Temperature (C)]]*OO[[#This Row],[51]]</f>
        <v>6.1849203776499993E-7</v>
      </c>
      <c r="BB231" s="10">
        <f>3/24000000*OO[[#This Row],[110 (02JUL1985 15:00:00)-Water Temperature (C)]]*OO[[#This Row],[52]]</f>
        <v>6.0340819215500002E-7</v>
      </c>
      <c r="BC231" s="10">
        <f>3/24000000*OO[[#This Row],[111 (02JUL1985 18:00:00)-Water Temperature (C)]]*OO[[#This Row],[53]]</f>
        <v>5.8521615973274998E-7</v>
      </c>
      <c r="BD231" s="10">
        <f>3/24000000*OO[[#This Row],[112 (02JUL1985 21:00:00)-Water Temperature (C)]]*OO[[#This Row],[54]]</f>
        <v>5.5774632614175011E-7</v>
      </c>
      <c r="BE231" s="10">
        <f>3/24000000*OO[[#This Row],[113 (03JUL1985 00:00:00)-Water Temperature (C)]]*OO[[#This Row],[55]]</f>
        <v>5.2721246338437498E-7</v>
      </c>
      <c r="BF231" s="10">
        <f>3/24000000*OO[[#This Row],[114 (03JUL1985 03:00:00)-Water Temperature (C)]]*OO[[#This Row],[56]]</f>
        <v>5.024681567225E-7</v>
      </c>
      <c r="BG231" s="10">
        <f>3/24000000*OO[[#This Row],[115 (03JUL1985 06:00:00)-Water Temperature (C)]]*OO[[#This Row],[57]]</f>
        <v>4.8401475781249995E-7</v>
      </c>
      <c r="BH231" s="10">
        <f>3/24000000*OO[[#This Row],[116 (03JUL1985 09:00:00)-Water Temperature (C)]]*OO[[#This Row],[58]]</f>
        <v>4.7202319997962507E-7</v>
      </c>
      <c r="BI231" s="10">
        <f>3/24000000*OO[[#This Row],[117 (03JUL1985 12:00:00)-Water Temperature (C)]]*OO[[#This Row],[59]]</f>
        <v>4.6366830482200001E-7</v>
      </c>
      <c r="BJ231" s="10">
        <f>3/24000000*OO[[#This Row],[118 (03JUL1985 15:00:00)-Water Temperature (C)]]*OO[[#This Row],[60]]</f>
        <v>4.5418861933375003E-7</v>
      </c>
      <c r="BK231" s="10">
        <f>3/24000000*OO[[#This Row],[119 (03JUL1985 18:00:00)-Water Temperature (C)]]*OO[[#This Row],[61]]</f>
        <v>4.4167536189374997E-7</v>
      </c>
      <c r="BL231" s="10">
        <f>3/24000000*OO[[#This Row],[120 (03JUL1985 21:00:00)-Water Temperature (C)]]*OO[[#This Row],[62]]</f>
        <v>4.2413358311249995E-7</v>
      </c>
      <c r="BM231" s="10">
        <f>3/24000000*OO[[#This Row],[121 (04JUL1985 00:00:00)-Water Temperature (C)]]*OO[[#This Row],[63]]</f>
        <v>4.0554059807825003E-7</v>
      </c>
      <c r="BN231" s="10">
        <f>3/24000000*OO[[#This Row],[122 (04JUL1985 03:00:00)-Water Temperature (C)]]*OO[[#This Row],[64]]</f>
        <v>3.8962494008887498E-7</v>
      </c>
      <c r="BO231" s="10">
        <f>3/24000000*OO[[#This Row],[123 (04JUL1985 06:00:00)-Water Temperature (C)]]*OO[[#This Row],[65]]</f>
        <v>3.7701958017599998E-7</v>
      </c>
      <c r="BP231" s="10">
        <f>3/24000000*OO[[#This Row],[124 (04JUL1985 09:00:00)-Water Temperature (C)]]*OO[[#This Row],[66]]</f>
        <v>3.7125754730662497E-7</v>
      </c>
      <c r="BQ231" s="10">
        <f>3/24000000*OO[[#This Row],[125 (04JUL1985 12:00:00)-Water Temperature (C)]]*OO[[#This Row],[67]]</f>
        <v>3.679931763565E-7</v>
      </c>
      <c r="BR231" s="10">
        <f>3/24000000*OO[[#This Row],[126 (04JUL1985 15:00:00)-Water Temperature (C)]]*OO[[#This Row],[68]]</f>
        <v>3.6244803689625E-7</v>
      </c>
      <c r="BS231" s="10">
        <f>3/24000000*OO[[#This Row],[127 (04JUL1985 18:00:00)-Water Temperature (C)]]*OO[[#This Row],[69]]</f>
        <v>3.5359183527424996E-7</v>
      </c>
      <c r="BT231" s="10">
        <f>3/24000000*OO[[#This Row],[128 (04JUL1985 21:00:00)-Water Temperature (C)]]*OO[[#This Row],[70]]</f>
        <v>3.4043934117049999E-7</v>
      </c>
      <c r="BU231" s="10">
        <f>3/24000000*OO[[#This Row],[129 (05JUL1985 00:00:00)-Water Temperature (C)]]*OO[[#This Row],[71]]</f>
        <v>3.2531461574074996E-7</v>
      </c>
      <c r="BV231" s="10">
        <f>3/24000000*OO[[#This Row],[130 (05JUL1985 03:00:00)-Water Temperature (C)]]*OO[[#This Row],[72]]</f>
        <v>3.1122134915375001E-7</v>
      </c>
      <c r="BW231" s="10">
        <f>3/24000000*OO[[#This Row],[131 (05JUL1985 06:00:00)-Water Temperature (C)]]*OO[[#This Row],[73]]</f>
        <v>3.0076509919300003E-7</v>
      </c>
      <c r="BX231" s="10">
        <f>3/24000000*OO[[#This Row],[132 (05JUL1985 09:00:00)-Water Temperature (C)]]*OO[[#This Row],[74]]</f>
        <v>2.9641403602237498E-7</v>
      </c>
      <c r="BY231" s="10">
        <f>3/24000000*OO[[#This Row],[133 (05JUL1985 12:00:00)-Water Temperature (C)]]*OO[[#This Row],[75]]</f>
        <v>2.9413067801844999E-7</v>
      </c>
      <c r="BZ231" s="10">
        <f>3/24000000*OO[[#This Row],[134 (05JUL1985 15:00:00)-Water Temperature (C)]]*OO[[#This Row],[76]]</f>
        <v>2.9117225807562497E-7</v>
      </c>
      <c r="CA231" s="10">
        <f>3/24000000*OO[[#This Row],[135 (05JUL1985 18:00:00)-Water Temperature (C)]]*OO[[#This Row],[77]]</f>
        <v>2.8569663584825002E-7</v>
      </c>
      <c r="CB231" s="10">
        <f>3/24000000*OO[[#This Row],[136 (05JUL1985 21:00:00)-Water Temperature (C)]]*OO[[#This Row],[78]]</f>
        <v>2.7608130111292498E-7</v>
      </c>
      <c r="CC231" s="10">
        <f>3/24000000*OO[[#This Row],[137 (06JUL1985 00:00:00)-Water Temperature (C)]]*OO[[#This Row],[79]]</f>
        <v>2.6514043588987502E-7</v>
      </c>
      <c r="CD231" s="10">
        <f>3/24000000*OO[[#This Row],[138 (06JUL1985 03:00:00)-Water Temperature (C)]]*OO[[#This Row],[80]]</f>
        <v>2.557616129674375E-7</v>
      </c>
      <c r="CE231" s="10">
        <f>3/24000000*OO[[#This Row],[139 (06JUL1985 06:00:00)-Water Temperature (C)]]*OO[[#This Row],[81]]</f>
        <v>2.4842655151957498E-7</v>
      </c>
      <c r="CF231" s="10">
        <f>3/24000000*OO[[#This Row],[140 (06JUL1985 09:00:00)-Water Temperature (C)]]*OO[[#This Row],[82]]</f>
        <v>2.4625472433577504E-7</v>
      </c>
      <c r="CG231" s="10">
        <f>3/24000000*OO[[#This Row],[141 (06JUL1985 12:00:00)-Water Temperature (C)]]*OO[[#This Row],[83]]</f>
        <v>2.4562425395474994E-7</v>
      </c>
      <c r="CH231" s="10">
        <f>3/24000000*OO[[#This Row],[142 (06JUL1985 15:00:00)-Water Temperature (C)]]*OO[[#This Row],[84]]</f>
        <v>2.4315706564271252E-7</v>
      </c>
      <c r="CI231" s="10">
        <f>3/24000000*OO[[#This Row],[143 (06JUL1985 18:00:00)-Water Temperature (C)]]*OO[[#This Row],[85]]</f>
        <v>2.3875447637439997E-7</v>
      </c>
      <c r="CJ231" s="10">
        <f>3/24000000*OO[[#This Row],[144 (06JUL1985 21:00:00)-Water Temperature (C)]]*OO[[#This Row],[86]]</f>
        <v>2.3103624531399998E-7</v>
      </c>
      <c r="CK231" s="10">
        <f>3/24000000*OO[[#This Row],[145 (07JUL1985 00:00:00)-Water Temperature (C)]]*OO[[#This Row],[87]]</f>
        <v>2.2197160372022495E-7</v>
      </c>
      <c r="CL231" s="10">
        <f>3/24000000*OO[[#This Row],[146 (07JUL1985 03:00:00)-Water Temperature (C)]]*OO[[#This Row],[88]]</f>
        <v>2.1407936147041249E-7</v>
      </c>
      <c r="CM231" s="10">
        <f>3/24000000*OO[[#This Row],[147 (07JUL1985 06:00:00)-Water Temperature (C)]]*OO[[#This Row],[89]]</f>
        <v>2.0736878871718752E-7</v>
      </c>
      <c r="CN231" s="10">
        <f>3/24000000*OO[[#This Row],[148 (07JUL1985 09:00:00)-Water Temperature (C)]]*OO[[#This Row],[90]]</f>
        <v>2.0206805125279998E-7</v>
      </c>
      <c r="CO231" s="10">
        <f>3/24000000*OO[[#This Row],[149 (07JUL1985 12:00:00)-Water Temperature (C)]]*OO[[#This Row],[91]]</f>
        <v>1.9780749586578749E-7</v>
      </c>
      <c r="CP231" s="10">
        <f>3/24000000*OO[[#This Row],[150 (07JUL1985 15:00:00)-Water Temperature (C)]]*OO[[#This Row],[92]]</f>
        <v>1.94021426290725E-7</v>
      </c>
      <c r="CQ231" s="10">
        <f>3/24000000*OO[[#This Row],[151 (07JUL1985 18:00:00)-Water Temperature (C)]]*OO[[#This Row],[93]]</f>
        <v>1.8749841391241247E-7</v>
      </c>
      <c r="CR231" s="10">
        <f>3/24000000*OO[[#This Row],[152 (07JUL1985 21:00:00)-Water Temperature (C)]]*OO[[#This Row],[94]]</f>
        <v>1.7844685580780001E-7</v>
      </c>
      <c r="CS231" s="10">
        <f>3/24000000*OO[[#This Row],[153 (08JUL1985 00:00:00)-Water Temperature (C)]]*OO[[#This Row],[95]]</f>
        <v>1.6990456762784997E-7</v>
      </c>
      <c r="CT231" s="10">
        <f>3/24000000*OO[[#This Row],[154 (08JUL1985 03:00:00)-Water Temperature (C)]]*OO[[#This Row],[96]]</f>
        <v>1.6290594162037499E-7</v>
      </c>
      <c r="CU231" s="10">
        <f>3/24000000*OO[[#This Row],[155 (08JUL1985 06:00:00)-Water Temperature (C)]]*OO[[#This Row],[97]]</f>
        <v>1.573027559604E-7</v>
      </c>
      <c r="CV231" s="10">
        <f>3/24000000*OO[[#This Row],[156 (08JUL1985 09:00:00)-Water Temperature (C)]]*OO[[#This Row],[98]]</f>
        <v>1.5451278481800001E-7</v>
      </c>
      <c r="CW231" s="10">
        <f>3/24000000*OO[[#This Row],[157 (08JUL1985 12:00:00)-Water Temperature (C)]]*OO[[#This Row],[99]]</f>
        <v>1.53223365764725E-7</v>
      </c>
    </row>
    <row r="232" spans="1:101" x14ac:dyDescent="0.35">
      <c r="A232" t="s">
        <v>238</v>
      </c>
      <c r="B232">
        <v>833.28970000000004</v>
      </c>
      <c r="C232" s="10">
        <f>3/24*OO[[#This Row],[59 (26JUN1985 06:00:00)-Water Temperature (C)]]*OO[[#This Row],[1]]/SUM(OO[1])</f>
        <v>0</v>
      </c>
      <c r="D232" s="10">
        <f>3/24*OO[[#This Row],[60 (26JUN1985 09:00:00)-Water Temperature (C)]]*OO[[#This Row],[2]]/SUM(OO[2])</f>
        <v>0</v>
      </c>
      <c r="E232" s="10">
        <f>3/24*OO[[#This Row],[61 (26JUN1985 12:00:00)-Water Temperature (C)]]*OO[[#This Row],[3]]/SUM(OO[3])</f>
        <v>0</v>
      </c>
      <c r="F232" s="10">
        <f>3/24*OO[[#This Row],[62 (26JUN1985 15:00:00)-Water Temperature (C)]]*OO[[#This Row],[4]]/SUM(OO[4])</f>
        <v>0</v>
      </c>
      <c r="G232" s="10">
        <f>3/24*OO[[#This Row],[63 (26JUN1985 18:00:00)-Water Temperature (C)]]*OO[[#This Row],[5]]/SUM(OO[5])</f>
        <v>0</v>
      </c>
      <c r="H232" s="10">
        <f>3/24*OO[[#This Row],[64 (26JUN1985 21:00:00)-Water Temperature (C)]]*OO[[#This Row],[6]]/SUM(OO[6])</f>
        <v>0</v>
      </c>
      <c r="I232" s="10">
        <f>3/24*OO[[#This Row],[65 (27JUN1985 00:00:00)-Water Temperature (C)]]*OO[[#This Row],[7]]/SUM(OO[7])</f>
        <v>0</v>
      </c>
      <c r="J232" s="10">
        <f>3/24*OO[[#This Row],[66 (27JUN1985 03:00:00)-Water Temperature (C)]]*OO[[#This Row],[8]]/SUM(OO[8])</f>
        <v>0</v>
      </c>
      <c r="K232" s="10">
        <f>3/24*OO[[#This Row],[67 (27JUN1985 06:00:00)-Water Temperature (C)]]*OO[[#This Row],[9]]/SUM(OO[9])</f>
        <v>7.9749475283196321E-41</v>
      </c>
      <c r="L232" s="10">
        <f>3/24*OO[[#This Row],[68 (27JUN1985 09:00:00)-Water Temperature (C)]]*OO[[#This Row],[10]]/SUM(OO[10])</f>
        <v>1.306394970970126E-28</v>
      </c>
      <c r="M232" s="10">
        <f>3/24*OO[[#This Row],[69 (27JUN1985 12:00:00)-Water Temperature (C)]]*OO[[#This Row],[11]]/SUM(OO[11])</f>
        <v>1.4871254795687067E-15</v>
      </c>
      <c r="N232" s="10">
        <f>3/24*OO[[#This Row],[70 (27JUN1985 15:00:00)-Water Temperature (C)]]*OO[[#This Row],[12]]/SUM(OO[12])</f>
        <v>1.4266764088673732E-8</v>
      </c>
      <c r="O232" s="10">
        <f>3/24*OO[[#This Row],[71 (27JUN1985 18:00:00)-Water Temperature (C)]]*OO[[#This Row],[13]]/SUM(OO[13])</f>
        <v>1.2394073497112837E-5</v>
      </c>
      <c r="P232" s="10">
        <f>3/24*OO[[#This Row],[72 (27JUN1985 21:00:00)-Water Temperature (C)]]*OO[[#This Row],[14]]/SUM(OO[14])</f>
        <v>9.2299731582476971E-4</v>
      </c>
      <c r="Q232" s="10">
        <f>3/24*OO[[#This Row],[73 (28JUN1985 00:00:00)-Water Temperature (C)]]*OO[[#This Row],[15]]/SUM(OO[15])</f>
        <v>1.29115502190235E-2</v>
      </c>
      <c r="R232" s="10">
        <f>3/24*OO[[#This Row],[74 (28JUN1985 03:00:00)-Water Temperature (C)]]*OO[[#This Row],[16]]/SUM(OO[16])</f>
        <v>5.05355696495879E-2</v>
      </c>
      <c r="S232" s="10">
        <f>3/24*OO[[#This Row],[75 (28JUN1985 06:00:00)-Water Temperature (C)]]*OO[[#This Row],[17]]/SUM(OO[17])</f>
        <v>7.1065045606700863E-2</v>
      </c>
      <c r="T232" s="10">
        <f>3/24*OO[[#This Row],[76 (28JUN1985 09:00:00)-Water Temperature (C)]]*OO[[#This Row],[18]]/SUM(OO[18])</f>
        <v>4.346248759989519E-2</v>
      </c>
      <c r="U232" s="10">
        <f>3/24*OO[[#This Row],[77 (28JUN1985 12:00:00)-Water Temperature (C)]]*OO[[#This Row],[19]]/SUM(OO[19])</f>
        <v>1.3189121788411957E-2</v>
      </c>
      <c r="V232" s="10">
        <f>3/24000000*OO[[#This Row],[78 (28JUN1985 15:00:00)-Water Temperature (C)]]*OO[[#This Row],[20]]</f>
        <v>2.1944903065894998E-3</v>
      </c>
      <c r="W232" s="10">
        <f>3/24000000*OO[[#This Row],[79 (28JUN1985 18:00:00)-Water Temperature (C)]]*OO[[#This Row],[21]]</f>
        <v>2.3091246743075003E-4</v>
      </c>
      <c r="X232" s="10">
        <f>3/24000000*OO[[#This Row],[80 (28JUN1985 21:00:00)-Water Temperature (C)]]*OO[[#This Row],[22]]</f>
        <v>2.6977718839999996E-5</v>
      </c>
      <c r="Y232" s="10">
        <f>3/24000000*OO[[#This Row],[81 (29JUN1985 00:00:00)-Water Temperature (C)]]*OO[[#This Row],[23]]</f>
        <v>1.1663123128749999E-5</v>
      </c>
      <c r="Z232" s="10">
        <f>3/24000000*OO[[#This Row],[82 (29JUN1985 03:00:00)-Water Temperature (C)]]*OO[[#This Row],[24]]</f>
        <v>9.2238857242612497E-6</v>
      </c>
      <c r="AA232" s="10">
        <f>3/24000000*OO[[#This Row],[83 (29JUN1985 06:00:00)-Water Temperature (C)]]*OO[[#This Row],[25]]</f>
        <v>7.7287921084700001E-6</v>
      </c>
      <c r="AB232" s="10">
        <f>3/24000000*OO[[#This Row],[84 (29JUN1985 09:00:00)-Water Temperature (C)]]*OO[[#This Row],[26]]</f>
        <v>6.63193015401E-6</v>
      </c>
      <c r="AC232" s="10">
        <f>3/24000000*OO[[#This Row],[85 (29JUN1985 12:00:00)-Water Temperature (C)]]*OO[[#This Row],[27]]</f>
        <v>5.7469322470462494E-6</v>
      </c>
      <c r="AD232" s="10">
        <f>3/24000000*OO[[#This Row],[86 (29JUN1985 15:00:00)-Water Temperature (C)]]*OO[[#This Row],[28]]</f>
        <v>4.9706843794162497E-6</v>
      </c>
      <c r="AE232" s="10">
        <f>3/24000000*OO[[#This Row],[88 (29JUN1985 21:00:00)-Water Temperature (C)]]*OO[[#This Row],[30]]</f>
        <v>3.6649329752049995E-6</v>
      </c>
      <c r="AF232" s="10">
        <f>3/24000000*OO[[#This Row],[88 (29JUN1985 21:00:00)-Water Temperature (C)]]*OO[[#This Row],[30]]</f>
        <v>3.6649329752049995E-6</v>
      </c>
      <c r="AG232" s="10">
        <f>3/24000000*OO[[#This Row],[89 (30JUN1985 00:00:00)-Water Temperature (C)]]*OO[[#This Row],[31]]</f>
        <v>3.129448935625E-6</v>
      </c>
      <c r="AH232" s="10">
        <f>3/24000000*OO[[#This Row],[90 (30JUN1985 03:00:00)-Water Temperature (C)]]*OO[[#This Row],[32]]</f>
        <v>2.7062921725360001E-6</v>
      </c>
      <c r="AI232" s="10">
        <f>3/24000000*OO[[#This Row],[91 (30JUN1985 06:00:00)-Water Temperature (C)]]*OO[[#This Row],[33]]</f>
        <v>2.3769139882937502E-6</v>
      </c>
      <c r="AJ232" s="10">
        <f>3/24000000*OO[[#This Row],[92 (30JUN1985 09:00:00)-Water Temperature (C)]]*OO[[#This Row],[34]]</f>
        <v>2.1379330718024999E-6</v>
      </c>
      <c r="AK232" s="10">
        <f>3/24000000*OO[[#This Row],[93 (30JUN1985 12:00:00)-Water Temperature (C)]]*OO[[#This Row],[35]]</f>
        <v>1.9532178109875E-6</v>
      </c>
      <c r="AL232" s="10">
        <f>3/24000000*OO[[#This Row],[94 (30JUN1985 15:00:00)-Water Temperature (C)]]*OO[[#This Row],[36]]</f>
        <v>1.7920694303714998E-6</v>
      </c>
      <c r="AM232" s="10">
        <f>3/24000000*OO[[#This Row],[95 (30JUN1985 18:00:00)-Water Temperature (C)]]*OO[[#This Row],[37]]</f>
        <v>1.6402884003198748E-6</v>
      </c>
      <c r="AN232" s="10">
        <f>3/24000000*OO[[#This Row],[96 (30JUN1985 21:00:00)-Water Temperature (C)]]*OO[[#This Row],[38]]</f>
        <v>1.48423996798625E-6</v>
      </c>
      <c r="AO232" s="10">
        <f>3/24000000*OO[[#This Row],[97 (01JUL1985 00:00:00)-Water Temperature (C)]]*OO[[#This Row],[39]]</f>
        <v>1.3415736967174997E-6</v>
      </c>
      <c r="AP232" s="10">
        <f>3/24000000*OO[[#This Row],[98 (01JUL1985 03:00:00)-Water Temperature (C)]]*OO[[#This Row],[40]]</f>
        <v>1.2258651277779998E-6</v>
      </c>
      <c r="AQ232" s="10">
        <f>3/24000000*OO[[#This Row],[99 (01JUL1985 06:00:00)-Water Temperature (C)]]*OO[[#This Row],[41]]</f>
        <v>1.1326596720298751E-6</v>
      </c>
      <c r="AR232" s="10">
        <f>3/24000000*OO[[#This Row],[100 (01JUL1985 09:00:00)-Water Temperature (C)]]*OO[[#This Row],[42]]</f>
        <v>1.072687305738E-6</v>
      </c>
      <c r="AS232" s="10">
        <f>3/24000000*OO[[#This Row],[101 (01JUL1985 12:00:00)-Water Temperature (C)]]*OO[[#This Row],[43]]</f>
        <v>1.024470293737E-6</v>
      </c>
      <c r="AT232" s="10">
        <f>3/24000000*OO[[#This Row],[102 (01JUL1985 15:00:00)-Water Temperature (C)]]*OO[[#This Row],[44]]</f>
        <v>9.6989978515625003E-7</v>
      </c>
      <c r="AU232" s="10">
        <f>3/24000000*OO[[#This Row],[103 (01JUL1985 18:00:00)-Water Temperature (C)]]*OO[[#This Row],[45]]</f>
        <v>9.0997544390625001E-7</v>
      </c>
      <c r="AV232" s="10">
        <f>3/24000000*OO[[#This Row],[104 (01JUL1985 21:00:00)-Water Temperature (C)]]*OO[[#This Row],[46]]</f>
        <v>8.4614958614549995E-7</v>
      </c>
      <c r="AW232" s="10">
        <f>3/24000000*OO[[#This Row],[105 (02JUL1985 00:00:00)-Water Temperature (C)]]*OO[[#This Row],[47]]</f>
        <v>7.89762885733125E-7</v>
      </c>
      <c r="AX232" s="10">
        <f>3/24000000*OO[[#This Row],[106 (02JUL1985 03:00:00)-Water Temperature (C)]]*OO[[#This Row],[48]]</f>
        <v>7.4515739822287493E-7</v>
      </c>
      <c r="AY232" s="10">
        <f>3/24000000*OO[[#This Row],[107 (02JUL1985 06:00:00)-Water Temperature (C)]]*OO[[#This Row],[49]]</f>
        <v>7.1014681637374988E-7</v>
      </c>
      <c r="AZ232" s="10">
        <f>3/24000000*OO[[#This Row],[108 (02JUL1985 09:00:00)-Water Temperature (C)]]*OO[[#This Row],[50]]</f>
        <v>6.8284075319799996E-7</v>
      </c>
      <c r="BA232" s="10">
        <f>3/24000000*OO[[#This Row],[109 (02JUL1985 12:00:00)-Water Temperature (C)]]*OO[[#This Row],[51]]</f>
        <v>6.63837890743125E-7</v>
      </c>
      <c r="BB232" s="10">
        <f>3/24000000*OO[[#This Row],[110 (02JUL1985 15:00:00)-Water Temperature (C)]]*OO[[#This Row],[52]]</f>
        <v>6.4792527296887499E-7</v>
      </c>
      <c r="BC232" s="10">
        <f>3/24000000*OO[[#This Row],[111 (02JUL1985 18:00:00)-Water Temperature (C)]]*OO[[#This Row],[53]]</f>
        <v>6.2869310932499987E-7</v>
      </c>
      <c r="BD232" s="10">
        <f>3/24000000*OO[[#This Row],[112 (02JUL1985 21:00:00)-Water Temperature (C)]]*OO[[#This Row],[54]]</f>
        <v>5.9886515251650005E-7</v>
      </c>
      <c r="BE232" s="10">
        <f>3/24000000*OO[[#This Row],[113 (03JUL1985 00:00:00)-Water Temperature (C)]]*OO[[#This Row],[55]]</f>
        <v>5.6587329640462485E-7</v>
      </c>
      <c r="BF232" s="10">
        <f>3/24000000*OO[[#This Row],[114 (03JUL1985 03:00:00)-Water Temperature (C)]]*OO[[#This Row],[56]]</f>
        <v>5.3886082881662503E-7</v>
      </c>
      <c r="BG232" s="10">
        <f>3/24000000*OO[[#This Row],[115 (03JUL1985 06:00:00)-Water Temperature (C)]]*OO[[#This Row],[57]]</f>
        <v>5.1894542620049995E-7</v>
      </c>
      <c r="BH232" s="10">
        <f>3/24000000*OO[[#This Row],[116 (03JUL1985 09:00:00)-Water Temperature (C)]]*OO[[#This Row],[58]]</f>
        <v>5.0631470893237503E-7</v>
      </c>
      <c r="BI232" s="10">
        <f>3/24000000*OO[[#This Row],[117 (03JUL1985 12:00:00)-Water Temperature (C)]]*OO[[#This Row],[59]]</f>
        <v>4.9738859818062494E-7</v>
      </c>
      <c r="BJ232" s="10">
        <f>3/24000000*OO[[#This Row],[118 (03JUL1985 15:00:00)-Water Temperature (C)]]*OO[[#This Row],[60]]</f>
        <v>4.8737612047625007E-7</v>
      </c>
      <c r="BK232" s="10">
        <f>3/24000000*OO[[#This Row],[119 (03JUL1985 18:00:00)-Water Temperature (C)]]*OO[[#This Row],[61]]</f>
        <v>4.7399525845649992E-7</v>
      </c>
      <c r="BL232" s="10">
        <f>3/24000000*OO[[#This Row],[120 (03JUL1985 21:00:00)-Water Temperature (C)]]*OO[[#This Row],[62]]</f>
        <v>4.5501712493974997E-7</v>
      </c>
      <c r="BM232" s="10">
        <f>3/24000000*OO[[#This Row],[121 (04JUL1985 00:00:00)-Water Temperature (C)]]*OO[[#This Row],[63]]</f>
        <v>4.3507355772562494E-7</v>
      </c>
      <c r="BN232" s="10">
        <f>3/24000000*OO[[#This Row],[122 (04JUL1985 03:00:00)-Water Temperature (C)]]*OO[[#This Row],[64]]</f>
        <v>4.1785082341799998E-7</v>
      </c>
      <c r="BO232" s="10">
        <f>3/24000000*OO[[#This Row],[123 (04JUL1985 06:00:00)-Water Temperature (C)]]*OO[[#This Row],[65]]</f>
        <v>4.0432271110724999E-7</v>
      </c>
      <c r="BP232" s="10">
        <f>3/24000000*OO[[#This Row],[124 (04JUL1985 09:00:00)-Water Temperature (C)]]*OO[[#This Row],[66]]</f>
        <v>3.9824567078362499E-7</v>
      </c>
      <c r="BQ232" s="10">
        <f>3/24000000*OO[[#This Row],[125 (04JUL1985 12:00:00)-Water Temperature (C)]]*OO[[#This Row],[67]]</f>
        <v>3.9466558742625007E-7</v>
      </c>
      <c r="BR232" s="10">
        <f>3/24000000*OO[[#This Row],[126 (04JUL1985 15:00:00)-Water Temperature (C)]]*OO[[#This Row],[68]]</f>
        <v>3.8885462379162495E-7</v>
      </c>
      <c r="BS232" s="10">
        <f>3/24000000*OO[[#This Row],[127 (04JUL1985 18:00:00)-Water Temperature (C)]]*OO[[#This Row],[69]]</f>
        <v>3.7929405182175E-7</v>
      </c>
      <c r="BT232" s="10">
        <f>3/24000000*OO[[#This Row],[128 (04JUL1985 21:00:00)-Water Temperature (C)]]*OO[[#This Row],[70]]</f>
        <v>3.6524448020374997E-7</v>
      </c>
      <c r="BU232" s="10">
        <f>3/24000000*OO[[#This Row],[129 (05JUL1985 00:00:00)-Water Temperature (C)]]*OO[[#This Row],[71]]</f>
        <v>3.4904680246112501E-7</v>
      </c>
      <c r="BV232" s="10">
        <f>3/24000000*OO[[#This Row],[130 (05JUL1985 03:00:00)-Water Temperature (C)]]*OO[[#This Row],[72]]</f>
        <v>3.3383573655637499E-7</v>
      </c>
      <c r="BW232" s="10">
        <f>3/24000000*OO[[#This Row],[131 (05JUL1985 06:00:00)-Water Temperature (C)]]*OO[[#This Row],[73]]</f>
        <v>3.2248201763249996E-7</v>
      </c>
      <c r="BX232" s="10">
        <f>3/24000000*OO[[#This Row],[132 (05JUL1985 09:00:00)-Water Temperature (C)]]*OO[[#This Row],[74]]</f>
        <v>3.1791906795712492E-7</v>
      </c>
      <c r="BY232" s="10">
        <f>3/24000000*OO[[#This Row],[133 (05JUL1985 12:00:00)-Water Temperature (C)]]*OO[[#This Row],[75]]</f>
        <v>3.1543067145812498E-7</v>
      </c>
      <c r="BZ232" s="10">
        <f>3/24000000*OO[[#This Row],[134 (05JUL1985 15:00:00)-Water Temperature (C)]]*OO[[#This Row],[76]]</f>
        <v>3.1239356257199998E-7</v>
      </c>
      <c r="CA232" s="10">
        <f>3/24000000*OO[[#This Row],[135 (05JUL1985 18:00:00)-Water Temperature (C)]]*OO[[#This Row],[77]]</f>
        <v>3.0656852114624999E-7</v>
      </c>
      <c r="CB232" s="10">
        <f>3/24000000*OO[[#This Row],[136 (05JUL1985 21:00:00)-Water Temperature (C)]]*OO[[#This Row],[78]]</f>
        <v>2.9613643855286248E-7</v>
      </c>
      <c r="CC232" s="10">
        <f>3/24000000*OO[[#This Row],[137 (06JUL1985 00:00:00)-Water Temperature (C)]]*OO[[#This Row],[79]]</f>
        <v>2.8432696658889993E-7</v>
      </c>
      <c r="CD232" s="10">
        <f>3/24000000*OO[[#This Row],[138 (06JUL1985 03:00:00)-Water Temperature (C)]]*OO[[#This Row],[80]]</f>
        <v>2.7418205480118747E-7</v>
      </c>
      <c r="CE232" s="10">
        <f>3/24000000*OO[[#This Row],[139 (06JUL1985 06:00:00)-Water Temperature (C)]]*OO[[#This Row],[81]]</f>
        <v>2.6635402793164995E-7</v>
      </c>
      <c r="CF232" s="10">
        <f>3/24000000*OO[[#This Row],[140 (06JUL1985 09:00:00)-Water Temperature (C)]]*OO[[#This Row],[82]]</f>
        <v>2.64114342642475E-7</v>
      </c>
      <c r="CG232" s="10">
        <f>3/24000000*OO[[#This Row],[141 (06JUL1985 12:00:00)-Water Temperature (C)]]*OO[[#This Row],[83]]</f>
        <v>2.6345666226701249E-7</v>
      </c>
      <c r="CH232" s="10">
        <f>3/24000000*OO[[#This Row],[142 (06JUL1985 15:00:00)-Water Temperature (C)]]*OO[[#This Row],[84]]</f>
        <v>2.6094649985039998E-7</v>
      </c>
      <c r="CI232" s="10">
        <f>3/24000000*OO[[#This Row],[143 (06JUL1985 18:00:00)-Water Temperature (C)]]*OO[[#This Row],[85]]</f>
        <v>2.5624522468186244E-7</v>
      </c>
      <c r="CJ232" s="10">
        <f>3/24000000*OO[[#This Row],[144 (06JUL1985 21:00:00)-Water Temperature (C)]]*OO[[#This Row],[86]]</f>
        <v>2.4784908315614999E-7</v>
      </c>
      <c r="CK232" s="10">
        <f>3/24000000*OO[[#This Row],[145 (07JUL1985 00:00:00)-Water Temperature (C)]]*OO[[#This Row],[87]]</f>
        <v>2.3811744652417497E-7</v>
      </c>
      <c r="CL232" s="10">
        <f>3/24000000*OO[[#This Row],[146 (07JUL1985 03:00:00)-Water Temperature (C)]]*OO[[#This Row],[88]]</f>
        <v>2.2950294929842497E-7</v>
      </c>
      <c r="CM232" s="10">
        <f>3/24000000*OO[[#This Row],[147 (07JUL1985 06:00:00)-Water Temperature (C)]]*OO[[#This Row],[89]]</f>
        <v>2.2226954760322498E-7</v>
      </c>
      <c r="CN232" s="10">
        <f>3/24000000*OO[[#This Row],[148 (07JUL1985 09:00:00)-Water Temperature (C)]]*OO[[#This Row],[90]]</f>
        <v>2.1662227060677504E-7</v>
      </c>
      <c r="CO232" s="10">
        <f>3/24000000*OO[[#This Row],[149 (07JUL1985 12:00:00)-Water Temperature (C)]]*OO[[#This Row],[91]]</f>
        <v>2.121925493306125E-7</v>
      </c>
      <c r="CP232" s="10">
        <f>3/24000000*OO[[#This Row],[150 (07JUL1985 15:00:00)-Water Temperature (C)]]*OO[[#This Row],[92]]</f>
        <v>2.0824690410959997E-7</v>
      </c>
      <c r="CQ232" s="10">
        <f>3/24000000*OO[[#This Row],[151 (07JUL1985 18:00:00)-Water Temperature (C)]]*OO[[#This Row],[93]]</f>
        <v>2.0128508696947499E-7</v>
      </c>
      <c r="CR232" s="10">
        <f>3/24000000*OO[[#This Row],[152 (07JUL1985 21:00:00)-Water Temperature (C)]]*OO[[#This Row],[94]]</f>
        <v>1.9158351537599998E-7</v>
      </c>
      <c r="CS232" s="10">
        <f>3/24000000*OO[[#This Row],[153 (08JUL1985 00:00:00)-Water Temperature (C)]]*OO[[#This Row],[95]]</f>
        <v>1.8235564989194999E-7</v>
      </c>
      <c r="CT232" s="10">
        <f>3/24000000*OO[[#This Row],[154 (08JUL1985 03:00:00)-Water Temperature (C)]]*OO[[#This Row],[96]]</f>
        <v>1.74729392578125E-7</v>
      </c>
      <c r="CU232" s="10">
        <f>3/24000000*OO[[#This Row],[155 (08JUL1985 06:00:00)-Water Temperature (C)]]*OO[[#This Row],[97]]</f>
        <v>1.686747010104E-7</v>
      </c>
      <c r="CV232" s="10">
        <f>3/24000000*OO[[#This Row],[156 (08JUL1985 09:00:00)-Water Temperature (C)]]*OO[[#This Row],[98]]</f>
        <v>1.6574438536640001E-7</v>
      </c>
      <c r="CW232" s="10">
        <f>3/24000000*OO[[#This Row],[157 (08JUL1985 12:00:00)-Water Temperature (C)]]*OO[[#This Row],[99]]</f>
        <v>1.643561034413625E-7</v>
      </c>
    </row>
    <row r="233" spans="1:101" x14ac:dyDescent="0.35">
      <c r="A233" t="s">
        <v>239</v>
      </c>
      <c r="B233">
        <v>883.923</v>
      </c>
      <c r="C233" s="10">
        <f>3/24*OO[[#This Row],[59 (26JUN1985 06:00:00)-Water Temperature (C)]]*OO[[#This Row],[1]]/SUM(OO[1])</f>
        <v>0</v>
      </c>
      <c r="D233" s="10">
        <f>3/24*OO[[#This Row],[60 (26JUN1985 09:00:00)-Water Temperature (C)]]*OO[[#This Row],[2]]/SUM(OO[2])</f>
        <v>0</v>
      </c>
      <c r="E233" s="10">
        <f>3/24*OO[[#This Row],[61 (26JUN1985 12:00:00)-Water Temperature (C)]]*OO[[#This Row],[3]]/SUM(OO[3])</f>
        <v>0</v>
      </c>
      <c r="F233" s="10">
        <f>3/24*OO[[#This Row],[62 (26JUN1985 15:00:00)-Water Temperature (C)]]*OO[[#This Row],[4]]/SUM(OO[4])</f>
        <v>0</v>
      </c>
      <c r="G233" s="10">
        <f>3/24*OO[[#This Row],[63 (26JUN1985 18:00:00)-Water Temperature (C)]]*OO[[#This Row],[5]]/SUM(OO[5])</f>
        <v>0</v>
      </c>
      <c r="H233" s="10">
        <f>3/24*OO[[#This Row],[64 (26JUN1985 21:00:00)-Water Temperature (C)]]*OO[[#This Row],[6]]/SUM(OO[6])</f>
        <v>0</v>
      </c>
      <c r="I233" s="10">
        <f>3/24*OO[[#This Row],[65 (27JUN1985 00:00:00)-Water Temperature (C)]]*OO[[#This Row],[7]]/SUM(OO[7])</f>
        <v>0</v>
      </c>
      <c r="J233" s="10">
        <f>3/24*OO[[#This Row],[66 (27JUN1985 03:00:00)-Water Temperature (C)]]*OO[[#This Row],[8]]/SUM(OO[8])</f>
        <v>0</v>
      </c>
      <c r="K233" s="10">
        <f>3/24*OO[[#This Row],[67 (27JUN1985 06:00:00)-Water Temperature (C)]]*OO[[#This Row],[9]]/SUM(OO[9])</f>
        <v>1.468182631394325E-41</v>
      </c>
      <c r="L233" s="10">
        <f>3/24*OO[[#This Row],[68 (27JUN1985 09:00:00)-Water Temperature (C)]]*OO[[#This Row],[10]]/SUM(OO[10])</f>
        <v>2.1578587379994361E-29</v>
      </c>
      <c r="M233" s="10">
        <f>3/24*OO[[#This Row],[69 (27JUN1985 12:00:00)-Water Temperature (C)]]*OO[[#This Row],[11]]/SUM(OO[11])</f>
        <v>2.2790126741085594E-16</v>
      </c>
      <c r="N233" s="10">
        <f>3/24*OO[[#This Row],[70 (27JUN1985 15:00:00)-Water Temperature (C)]]*OO[[#This Row],[12]]/SUM(OO[12])</f>
        <v>8.2973166129497158E-9</v>
      </c>
      <c r="O233" s="10">
        <f>3/24*OO[[#This Row],[71 (27JUN1985 18:00:00)-Water Temperature (C)]]*OO[[#This Row],[13]]/SUM(OO[13])</f>
        <v>8.6556014136727632E-6</v>
      </c>
      <c r="P233" s="10">
        <f>3/24*OO[[#This Row],[72 (27JUN1985 21:00:00)-Water Temperature (C)]]*OO[[#This Row],[14]]/SUM(OO[14])</f>
        <v>7.2329853646110128E-4</v>
      </c>
      <c r="Q233" s="10">
        <f>3/24*OO[[#This Row],[73 (28JUN1985 00:00:00)-Water Temperature (C)]]*OO[[#This Row],[15]]/SUM(OO[15])</f>
        <v>1.1052076800466288E-2</v>
      </c>
      <c r="R233" s="10">
        <f>3/24*OO[[#This Row],[74 (28JUN1985 03:00:00)-Water Temperature (C)]]*OO[[#This Row],[16]]/SUM(OO[16])</f>
        <v>4.6496163453219774E-2</v>
      </c>
      <c r="S233" s="10">
        <f>3/24*OO[[#This Row],[75 (28JUN1985 06:00:00)-Water Temperature (C)]]*OO[[#This Row],[17]]/SUM(OO[17])</f>
        <v>6.9422612731102382E-2</v>
      </c>
      <c r="T233" s="10">
        <f>3/24*OO[[#This Row],[76 (28JUN1985 09:00:00)-Water Temperature (C)]]*OO[[#This Row],[18]]/SUM(OO[18])</f>
        <v>4.475418831961487E-2</v>
      </c>
      <c r="U233" s="10">
        <f>3/24*OO[[#This Row],[77 (28JUN1985 12:00:00)-Water Temperature (C)]]*OO[[#This Row],[19]]/SUM(OO[19])</f>
        <v>1.4200593349459077E-2</v>
      </c>
      <c r="V233" s="10">
        <f>3/24000000*OO[[#This Row],[78 (28JUN1985 15:00:00)-Water Temperature (C)]]*OO[[#This Row],[20]]</f>
        <v>2.4535616302548751E-3</v>
      </c>
      <c r="W233" s="10">
        <f>3/24000000*OO[[#This Row],[79 (28JUN1985 18:00:00)-Water Temperature (C)]]*OO[[#This Row],[21]]</f>
        <v>2.6454179551406247E-4</v>
      </c>
      <c r="X233" s="10">
        <f>3/24000000*OO[[#This Row],[80 (28JUN1985 21:00:00)-Water Temperature (C)]]*OO[[#This Row],[22]]</f>
        <v>2.9372807122299997E-5</v>
      </c>
      <c r="Y233" s="10">
        <f>3/24000000*OO[[#This Row],[81 (29JUN1985 00:00:00)-Water Temperature (C)]]*OO[[#This Row],[23]]</f>
        <v>1.163175225073875E-5</v>
      </c>
      <c r="Z233" s="10">
        <f>3/24000000*OO[[#This Row],[82 (29JUN1985 03:00:00)-Water Temperature (C)]]*OO[[#This Row],[24]]</f>
        <v>9.0908349884275006E-6</v>
      </c>
      <c r="AA233" s="10">
        <f>3/24000000*OO[[#This Row],[83 (29JUN1985 06:00:00)-Water Temperature (C)]]*OO[[#This Row],[25]]</f>
        <v>7.6118221514999994E-6</v>
      </c>
      <c r="AB233" s="10">
        <f>3/24000000*OO[[#This Row],[84 (29JUN1985 09:00:00)-Water Temperature (C)]]*OO[[#This Row],[26]]</f>
        <v>6.532102012530001E-6</v>
      </c>
      <c r="AC233" s="10">
        <f>3/24000000*OO[[#This Row],[85 (29JUN1985 12:00:00)-Water Temperature (C)]]*OO[[#This Row],[27]]</f>
        <v>5.6594417770099999E-6</v>
      </c>
      <c r="AD233" s="10">
        <f>3/24000000*OO[[#This Row],[86 (29JUN1985 15:00:00)-Water Temperature (C)]]*OO[[#This Row],[28]]</f>
        <v>4.895727183415E-6</v>
      </c>
      <c r="AE233" s="10">
        <f>3/24000000*OO[[#This Row],[88 (29JUN1985 21:00:00)-Water Temperature (C)]]*OO[[#This Row],[30]]</f>
        <v>3.6057449405199999E-6</v>
      </c>
      <c r="AF233" s="10">
        <f>3/24000000*OO[[#This Row],[88 (29JUN1985 21:00:00)-Water Temperature (C)]]*OO[[#This Row],[30]]</f>
        <v>3.6057449405199999E-6</v>
      </c>
      <c r="AG233" s="10">
        <f>3/24000000*OO[[#This Row],[89 (30JUN1985 00:00:00)-Water Temperature (C)]]*OO[[#This Row],[31]]</f>
        <v>3.0772557604312501E-6</v>
      </c>
      <c r="AH233" s="10">
        <f>3/24000000*OO[[#This Row],[90 (30JUN1985 03:00:00)-Water Temperature (C)]]*OO[[#This Row],[32]]</f>
        <v>2.6587626101399997E-6</v>
      </c>
      <c r="AI233" s="10">
        <f>3/24000000*OO[[#This Row],[91 (30JUN1985 06:00:00)-Water Temperature (C)]]*OO[[#This Row],[33]]</f>
        <v>2.3339840836355E-6</v>
      </c>
      <c r="AJ233" s="10">
        <f>3/24000000*OO[[#This Row],[92 (30JUN1985 09:00:00)-Water Temperature (C)]]*OO[[#This Row],[34]]</f>
        <v>2.0988853025979995E-6</v>
      </c>
      <c r="AK233" s="10">
        <f>3/24000000*OO[[#This Row],[93 (30JUN1985 12:00:00)-Water Temperature (C)]]*OO[[#This Row],[35]]</f>
        <v>1.917332317390625E-6</v>
      </c>
      <c r="AL233" s="10">
        <f>3/24000000*OO[[#This Row],[94 (30JUN1985 15:00:00)-Water Temperature (C)]]*OO[[#This Row],[36]]</f>
        <v>1.75902638553775E-6</v>
      </c>
      <c r="AM233" s="10">
        <f>3/24000000*OO[[#This Row],[95 (30JUN1985 18:00:00)-Water Temperature (C)]]*OO[[#This Row],[37]]</f>
        <v>1.6096008607665002E-6</v>
      </c>
      <c r="AN233" s="10">
        <f>3/24000000*OO[[#This Row],[96 (30JUN1985 21:00:00)-Water Temperature (C)]]*OO[[#This Row],[38]]</f>
        <v>1.455613938382E-6</v>
      </c>
      <c r="AO233" s="10">
        <f>3/24000000*OO[[#This Row],[97 (01JUL1985 00:00:00)-Water Temperature (C)]]*OO[[#This Row],[39]]</f>
        <v>1.3149796747604999E-6</v>
      </c>
      <c r="AP233" s="10">
        <f>3/24000000*OO[[#This Row],[98 (01JUL1985 03:00:00)-Water Temperature (C)]]*OO[[#This Row],[40]]</f>
        <v>1.2009074607337501E-6</v>
      </c>
      <c r="AQ233" s="10">
        <f>3/24000000*OO[[#This Row],[99 (01JUL1985 06:00:00)-Water Temperature (C)]]*OO[[#This Row],[41]]</f>
        <v>1.10910099204E-6</v>
      </c>
      <c r="AR233" s="10">
        <f>3/24000000*OO[[#This Row],[100 (01JUL1985 09:00:00)-Water Temperature (C)]]*OO[[#This Row],[42]]</f>
        <v>1.0502833972342499E-6</v>
      </c>
      <c r="AS233" s="10">
        <f>3/24000000*OO[[#This Row],[101 (01JUL1985 12:00:00)-Water Temperature (C)]]*OO[[#This Row],[43]]</f>
        <v>1.0030356103424999E-6</v>
      </c>
      <c r="AT233" s="10">
        <f>3/24000000*OO[[#This Row],[102 (01JUL1985 15:00:00)-Water Temperature (C)]]*OO[[#This Row],[44]]</f>
        <v>9.4994521018649992E-7</v>
      </c>
      <c r="AU233" s="10">
        <f>3/24000000*OO[[#This Row],[103 (01JUL1985 18:00:00)-Water Temperature (C)]]*OO[[#This Row],[45]]</f>
        <v>8.9136753779699991E-7</v>
      </c>
      <c r="AV233" s="10">
        <f>3/24000000*OO[[#This Row],[104 (01JUL1985 21:00:00)-Water Temperature (C)]]*OO[[#This Row],[46]]</f>
        <v>8.2874988823149985E-7</v>
      </c>
      <c r="AW233" s="10">
        <f>3/24000000*OO[[#This Row],[105 (02JUL1985 00:00:00)-Water Temperature (C)]]*OO[[#This Row],[47]]</f>
        <v>7.7334737642400011E-7</v>
      </c>
      <c r="AX233" s="10">
        <f>3/24000000*OO[[#This Row],[106 (02JUL1985 03:00:00)-Water Temperature (C)]]*OO[[#This Row],[48]]</f>
        <v>7.2921322826437504E-7</v>
      </c>
      <c r="AY233" s="10">
        <f>3/24000000*OO[[#This Row],[107 (02JUL1985 06:00:00)-Water Temperature (C)]]*OO[[#This Row],[49]]</f>
        <v>6.9450164093400004E-7</v>
      </c>
      <c r="AZ233" s="10">
        <f>3/24000000*OO[[#This Row],[108 (02JUL1985 09:00:00)-Water Temperature (C)]]*OO[[#This Row],[50]]</f>
        <v>6.6745393277662496E-7</v>
      </c>
      <c r="BA233" s="10">
        <f>3/24000000*OO[[#This Row],[109 (02JUL1985 12:00:00)-Water Temperature (C)]]*OO[[#This Row],[51]]</f>
        <v>6.4925066366424995E-7</v>
      </c>
      <c r="BB233" s="10">
        <f>3/24000000*OO[[#This Row],[110 (02JUL1985 15:00:00)-Water Temperature (C)]]*OO[[#This Row],[52]]</f>
        <v>6.3394265343749994E-7</v>
      </c>
      <c r="BC233" s="10">
        <f>3/24000000*OO[[#This Row],[111 (02JUL1985 18:00:00)-Water Temperature (C)]]*OO[[#This Row],[53]]</f>
        <v>6.1538122397499997E-7</v>
      </c>
      <c r="BD233" s="10">
        <f>3/24000000*OO[[#This Row],[112 (02JUL1985 21:00:00)-Water Temperature (C)]]*OO[[#This Row],[54]]</f>
        <v>5.8602192714062505E-7</v>
      </c>
      <c r="BE233" s="10">
        <f>3/24000000*OO[[#This Row],[113 (03JUL1985 00:00:00)-Water Temperature (C)]]*OO[[#This Row],[55]]</f>
        <v>5.5353661334512497E-7</v>
      </c>
      <c r="BF233" s="10">
        <f>3/24000000*OO[[#This Row],[114 (03JUL1985 03:00:00)-Water Temperature (C)]]*OO[[#This Row],[56]]</f>
        <v>5.2674613051499997E-7</v>
      </c>
      <c r="BG233" s="10">
        <f>3/24000000*OO[[#This Row],[115 (03JUL1985 06:00:00)-Water Temperature (C)]]*OO[[#This Row],[57]]</f>
        <v>5.071210804986249E-7</v>
      </c>
      <c r="BH233" s="10">
        <f>3/24000000*OO[[#This Row],[116 (03JUL1985 09:00:00)-Water Temperature (C)]]*OO[[#This Row],[58]]</f>
        <v>4.9494000507299992E-7</v>
      </c>
      <c r="BI233" s="10">
        <f>3/24000000*OO[[#This Row],[117 (03JUL1985 12:00:00)-Water Temperature (C)]]*OO[[#This Row],[59]]</f>
        <v>4.862525701909999E-7</v>
      </c>
      <c r="BJ233" s="10">
        <f>3/24000000*OO[[#This Row],[118 (03JUL1985 15:00:00)-Water Temperature (C)]]*OO[[#This Row],[60]]</f>
        <v>4.7659386297500003E-7</v>
      </c>
      <c r="BK233" s="10">
        <f>3/24000000*OO[[#This Row],[119 (03JUL1985 18:00:00)-Water Temperature (C)]]*OO[[#This Row],[61]]</f>
        <v>4.6358327519124998E-7</v>
      </c>
      <c r="BL233" s="10">
        <f>3/24000000*OO[[#This Row],[120 (03JUL1985 21:00:00)-Water Temperature (C)]]*OO[[#This Row],[62]]</f>
        <v>4.4493549490249997E-7</v>
      </c>
      <c r="BM233" s="10">
        <f>3/24000000*OO[[#This Row],[121 (04JUL1985 00:00:00)-Water Temperature (C)]]*OO[[#This Row],[63]]</f>
        <v>4.2543863795874998E-7</v>
      </c>
      <c r="BN233" s="10">
        <f>3/24000000*OO[[#This Row],[122 (04JUL1985 03:00:00)-Water Temperature (C)]]*OO[[#This Row],[64]]</f>
        <v>4.0847828196562495E-7</v>
      </c>
      <c r="BO233" s="10">
        <f>3/24000000*OO[[#This Row],[123 (04JUL1985 06:00:00)-Water Temperature (C)]]*OO[[#This Row],[65]]</f>
        <v>3.9520748918874996E-7</v>
      </c>
      <c r="BP233" s="10">
        <f>3/24000000*OO[[#This Row],[124 (04JUL1985 09:00:00)-Water Temperature (C)]]*OO[[#This Row],[66]]</f>
        <v>3.8936878645499999E-7</v>
      </c>
      <c r="BQ233" s="10">
        <f>3/24000000*OO[[#This Row],[125 (04JUL1985 12:00:00)-Water Temperature (C)]]*OO[[#This Row],[67]]</f>
        <v>3.8580389635612497E-7</v>
      </c>
      <c r="BR233" s="10">
        <f>3/24000000*OO[[#This Row],[126 (04JUL1985 15:00:00)-Water Temperature (C)]]*OO[[#This Row],[68]]</f>
        <v>3.8025889278975001E-7</v>
      </c>
      <c r="BS233" s="10">
        <f>3/24000000*OO[[#This Row],[127 (04JUL1985 18:00:00)-Water Temperature (C)]]*OO[[#This Row],[69]]</f>
        <v>3.7088789130187501E-7</v>
      </c>
      <c r="BT233" s="10">
        <f>3/24000000*OO[[#This Row],[128 (04JUL1985 21:00:00)-Water Temperature (C)]]*OO[[#This Row],[70]]</f>
        <v>3.5724724311299997E-7</v>
      </c>
      <c r="BU233" s="10">
        <f>3/24000000*OO[[#This Row],[129 (05JUL1985 00:00:00)-Water Temperature (C)]]*OO[[#This Row],[71]]</f>
        <v>3.4143184131787502E-7</v>
      </c>
      <c r="BV233" s="10">
        <f>3/24000000*OO[[#This Row],[130 (05JUL1985 03:00:00)-Water Temperature (C)]]*OO[[#This Row],[72]]</f>
        <v>3.2649879787437495E-7</v>
      </c>
      <c r="BW233" s="10">
        <f>3/24000000*OO[[#This Row],[131 (05JUL1985 06:00:00)-Water Temperature (C)]]*OO[[#This Row],[73]]</f>
        <v>3.15263986673125E-7</v>
      </c>
      <c r="BX233" s="10">
        <f>3/24000000*OO[[#This Row],[132 (05JUL1985 09:00:00)-Water Temperature (C)]]*OO[[#This Row],[74]]</f>
        <v>3.1088895921912497E-7</v>
      </c>
      <c r="BY233" s="10">
        <f>3/24000000*OO[[#This Row],[133 (05JUL1985 12:00:00)-Water Temperature (C)]]*OO[[#This Row],[75]]</f>
        <v>3.0842523182774995E-7</v>
      </c>
      <c r="BZ233" s="10">
        <f>3/24000000*OO[[#This Row],[134 (05JUL1985 15:00:00)-Water Temperature (C)]]*OO[[#This Row],[76]]</f>
        <v>3.0559301201362494E-7</v>
      </c>
      <c r="CA233" s="10">
        <f>3/24000000*OO[[#This Row],[135 (05JUL1985 18:00:00)-Water Temperature (C)]]*OO[[#This Row],[77]]</f>
        <v>2.9996747417807502E-7</v>
      </c>
      <c r="CB233" s="10">
        <f>3/24000000*OO[[#This Row],[136 (05JUL1985 21:00:00)-Water Temperature (C)]]*OO[[#This Row],[78]]</f>
        <v>2.8969827076672499E-7</v>
      </c>
      <c r="CC233" s="10">
        <f>3/24000000*OO[[#This Row],[137 (06JUL1985 00:00:00)-Water Temperature (C)]]*OO[[#This Row],[79]]</f>
        <v>2.780969781459625E-7</v>
      </c>
      <c r="CD233" s="10">
        <f>3/24000000*OO[[#This Row],[138 (06JUL1985 03:00:00)-Water Temperature (C)]]*OO[[#This Row],[80]]</f>
        <v>2.6810927011750002E-7</v>
      </c>
      <c r="CE233" s="10">
        <f>3/24000000*OO[[#This Row],[139 (06JUL1985 06:00:00)-Water Temperature (C)]]*OO[[#This Row],[81]]</f>
        <v>2.6045806555999996E-7</v>
      </c>
      <c r="CF233" s="10">
        <f>3/24000000*OO[[#This Row],[140 (06JUL1985 09:00:00)-Water Temperature (C)]]*OO[[#This Row],[82]]</f>
        <v>2.5835808660204999E-7</v>
      </c>
      <c r="CG233" s="10">
        <f>3/24000000*OO[[#This Row],[141 (06JUL1985 12:00:00)-Water Temperature (C)]]*OO[[#This Row],[83]]</f>
        <v>2.5773060640531251E-7</v>
      </c>
      <c r="CH233" s="10">
        <f>3/24000000*OO[[#This Row],[142 (06JUL1985 15:00:00)-Water Temperature (C)]]*OO[[#This Row],[84]]</f>
        <v>2.5540321276177498E-7</v>
      </c>
      <c r="CI233" s="10">
        <f>3/24000000*OO[[#This Row],[143 (06JUL1985 18:00:00)-Water Temperature (C)]]*OO[[#This Row],[85]]</f>
        <v>2.5084272180555E-7</v>
      </c>
      <c r="CJ233" s="10">
        <f>3/24000000*OO[[#This Row],[144 (06JUL1985 21:00:00)-Water Temperature (C)]]*OO[[#This Row],[86]]</f>
        <v>2.4256250442374999E-7</v>
      </c>
      <c r="CK233" s="10">
        <f>3/24000000*OO[[#This Row],[145 (07JUL1985 00:00:00)-Water Temperature (C)]]*OO[[#This Row],[87]]</f>
        <v>2.3303770403414997E-7</v>
      </c>
      <c r="CL233" s="10">
        <f>3/24000000*OO[[#This Row],[146 (07JUL1985 03:00:00)-Water Temperature (C)]]*OO[[#This Row],[88]]</f>
        <v>2.2448417197777497E-7</v>
      </c>
      <c r="CM233" s="10">
        <f>3/24000000*OO[[#This Row],[147 (07JUL1985 06:00:00)-Water Temperature (C)]]*OO[[#This Row],[89]]</f>
        <v>2.1738133594562497E-7</v>
      </c>
      <c r="CN233" s="10">
        <f>3/24000000*OO[[#This Row],[148 (07JUL1985 09:00:00)-Water Temperature (C)]]*OO[[#This Row],[90]]</f>
        <v>2.1188881906197497E-7</v>
      </c>
      <c r="CO233" s="10">
        <f>3/24000000*OO[[#This Row],[149 (07JUL1985 12:00:00)-Water Temperature (C)]]*OO[[#This Row],[91]]</f>
        <v>2.0767073221124998E-7</v>
      </c>
      <c r="CP233" s="10">
        <f>3/24000000*OO[[#This Row],[150 (07JUL1985 15:00:00)-Water Temperature (C)]]*OO[[#This Row],[92]]</f>
        <v>2.0392262146869998E-7</v>
      </c>
      <c r="CQ233" s="10">
        <f>3/24000000*OO[[#This Row],[151 (07JUL1985 18:00:00)-Water Temperature (C)]]*OO[[#This Row],[93]]</f>
        <v>1.9715203534912497E-7</v>
      </c>
      <c r="CR233" s="10">
        <f>3/24000000*OO[[#This Row],[152 (07JUL1985 21:00:00)-Water Temperature (C)]]*OO[[#This Row],[94]]</f>
        <v>1.8767803921860002E-7</v>
      </c>
      <c r="CS233" s="10">
        <f>3/24000000*OO[[#This Row],[153 (08JUL1985 00:00:00)-Water Temperature (C)]]*OO[[#This Row],[95]]</f>
        <v>1.7859777440105001E-7</v>
      </c>
      <c r="CT233" s="10">
        <f>3/24000000*OO[[#This Row],[154 (08JUL1985 03:00:00)-Water Temperature (C)]]*OO[[#This Row],[96]]</f>
        <v>1.7103259836749998E-7</v>
      </c>
      <c r="CU233" s="10">
        <f>3/24000000*OO[[#This Row],[155 (08JUL1985 06:00:00)-Water Temperature (C)]]*OO[[#This Row],[97]]</f>
        <v>1.6505978803199997E-7</v>
      </c>
      <c r="CV233" s="10">
        <f>3/24000000*OO[[#This Row],[156 (08JUL1985 09:00:00)-Water Temperature (C)]]*OO[[#This Row],[98]]</f>
        <v>1.6223746937612501E-7</v>
      </c>
      <c r="CW233" s="10">
        <f>3/24000000*OO[[#This Row],[157 (08JUL1985 12:00:00)-Water Temperature (C)]]*OO[[#This Row],[99]]</f>
        <v>1.6087499551212501E-7</v>
      </c>
    </row>
    <row r="234" spans="1:101" x14ac:dyDescent="0.35">
      <c r="A234" t="s">
        <v>240</v>
      </c>
      <c r="B234">
        <v>849.49590000000001</v>
      </c>
      <c r="C234" s="10">
        <f>3/24*OO[[#This Row],[59 (26JUN1985 06:00:00)-Water Temperature (C)]]*OO[[#This Row],[1]]/SUM(OO[1])</f>
        <v>0</v>
      </c>
      <c r="D234" s="10">
        <f>3/24*OO[[#This Row],[60 (26JUN1985 09:00:00)-Water Temperature (C)]]*OO[[#This Row],[2]]/SUM(OO[2])</f>
        <v>0</v>
      </c>
      <c r="E234" s="10">
        <f>3/24*OO[[#This Row],[61 (26JUN1985 12:00:00)-Water Temperature (C)]]*OO[[#This Row],[3]]/SUM(OO[3])</f>
        <v>0</v>
      </c>
      <c r="F234" s="10">
        <f>3/24*OO[[#This Row],[62 (26JUN1985 15:00:00)-Water Temperature (C)]]*OO[[#This Row],[4]]/SUM(OO[4])</f>
        <v>0</v>
      </c>
      <c r="G234" s="10">
        <f>3/24*OO[[#This Row],[63 (26JUN1985 18:00:00)-Water Temperature (C)]]*OO[[#This Row],[5]]/SUM(OO[5])</f>
        <v>0</v>
      </c>
      <c r="H234" s="10">
        <f>3/24*OO[[#This Row],[64 (26JUN1985 21:00:00)-Water Temperature (C)]]*OO[[#This Row],[6]]/SUM(OO[6])</f>
        <v>0</v>
      </c>
      <c r="I234" s="10">
        <f>3/24*OO[[#This Row],[65 (27JUN1985 00:00:00)-Water Temperature (C)]]*OO[[#This Row],[7]]/SUM(OO[7])</f>
        <v>0</v>
      </c>
      <c r="J234" s="10">
        <f>3/24*OO[[#This Row],[66 (27JUN1985 03:00:00)-Water Temperature (C)]]*OO[[#This Row],[8]]/SUM(OO[8])</f>
        <v>0</v>
      </c>
      <c r="K234" s="10">
        <f>3/24*OO[[#This Row],[67 (27JUN1985 06:00:00)-Water Temperature (C)]]*OO[[#This Row],[9]]/SUM(OO[9])</f>
        <v>2.1153557430176541E-42</v>
      </c>
      <c r="L234" s="10">
        <f>3/24*OO[[#This Row],[68 (27JUN1985 09:00:00)-Water Temperature (C)]]*OO[[#This Row],[10]]/SUM(OO[10])</f>
        <v>2.848642975426877E-30</v>
      </c>
      <c r="M234" s="10">
        <f>3/24*OO[[#This Row],[69 (27JUN1985 12:00:00)-Water Temperature (C)]]*OO[[#This Row],[11]]/SUM(OO[11])</f>
        <v>3.4737665758389513E-17</v>
      </c>
      <c r="N234" s="10">
        <f>3/24*OO[[#This Row],[70 (27JUN1985 15:00:00)-Water Temperature (C)]]*OO[[#This Row],[12]]/SUM(OO[12])</f>
        <v>4.7336375106835023E-9</v>
      </c>
      <c r="O234" s="10">
        <f>3/24*OO[[#This Row],[71 (27JUN1985 18:00:00)-Water Temperature (C)]]*OO[[#This Row],[13]]/SUM(OO[13])</f>
        <v>6.0250312564130647E-6</v>
      </c>
      <c r="P234" s="10">
        <f>3/24*OO[[#This Row],[72 (27JUN1985 21:00:00)-Water Temperature (C)]]*OO[[#This Row],[14]]/SUM(OO[14])</f>
        <v>5.7066154420251972E-4</v>
      </c>
      <c r="Q234" s="10">
        <f>3/24*OO[[#This Row],[73 (28JUN1985 00:00:00)-Water Temperature (C)]]*OO[[#This Row],[15]]/SUM(OO[15])</f>
        <v>9.612310845138753E-3</v>
      </c>
      <c r="R234" s="10">
        <f>3/24*OO[[#This Row],[74 (28JUN1985 03:00:00)-Water Temperature (C)]]*OO[[#This Row],[16]]/SUM(OO[16])</f>
        <v>4.3860801321145768E-2</v>
      </c>
      <c r="S234" s="10">
        <f>3/24*OO[[#This Row],[75 (28JUN1985 06:00:00)-Water Temperature (C)]]*OO[[#This Row],[17]]/SUM(OO[17])</f>
        <v>7.0222486509890797E-2</v>
      </c>
      <c r="T234" s="10">
        <f>3/24*OO[[#This Row],[76 (28JUN1985 09:00:00)-Water Temperature (C)]]*OO[[#This Row],[18]]/SUM(OO[18])</f>
        <v>4.8094000864998293E-2</v>
      </c>
      <c r="U234" s="10">
        <f>3/24*OO[[#This Row],[77 (28JUN1985 12:00:00)-Water Temperature (C)]]*OO[[#This Row],[19]]/SUM(OO[19])</f>
        <v>1.6095724909098101E-2</v>
      </c>
      <c r="V234" s="10">
        <f>3/24000000*OO[[#This Row],[78 (28JUN1985 15:00:00)-Water Temperature (C)]]*OO[[#This Row],[20]]</f>
        <v>2.9129759511437501E-3</v>
      </c>
      <c r="W234" s="10">
        <f>3/24000000*OO[[#This Row],[79 (28JUN1985 18:00:00)-Water Temperature (C)]]*OO[[#This Row],[21]]</f>
        <v>3.2452326220312494E-4</v>
      </c>
      <c r="X234" s="10">
        <f>3/24000000*OO[[#This Row],[80 (28JUN1985 21:00:00)-Water Temperature (C)]]*OO[[#This Row],[22]]</f>
        <v>3.4328948286600002E-5</v>
      </c>
      <c r="Y234" s="10">
        <f>3/24000000*OO[[#This Row],[81 (29JUN1985 00:00:00)-Water Temperature (C)]]*OO[[#This Row],[23]]</f>
        <v>1.2150975817613749E-5</v>
      </c>
      <c r="Z234" s="10">
        <f>3/24000000*OO[[#This Row],[82 (29JUN1985 03:00:00)-Water Temperature (C)]]*OO[[#This Row],[24]]</f>
        <v>9.3309920173312486E-6</v>
      </c>
      <c r="AA234" s="10">
        <f>3/24000000*OO[[#This Row],[83 (29JUN1985 06:00:00)-Water Temperature (C)]]*OO[[#This Row],[25]]</f>
        <v>7.8033341102649991E-6</v>
      </c>
      <c r="AB234" s="10">
        <f>3/24000000*OO[[#This Row],[84 (29JUN1985 09:00:00)-Water Temperature (C)]]*OO[[#This Row],[26]]</f>
        <v>6.6958120059187493E-6</v>
      </c>
      <c r="AC234" s="10">
        <f>3/24000000*OO[[#This Row],[85 (29JUN1985 12:00:00)-Water Temperature (C)]]*OO[[#This Row],[27]]</f>
        <v>5.7996883422362502E-6</v>
      </c>
      <c r="AD234" s="10">
        <f>3/24000000*OO[[#This Row],[86 (29JUN1985 15:00:00)-Water Temperature (C)]]*OO[[#This Row],[28]]</f>
        <v>5.0179367229449998E-6</v>
      </c>
      <c r="AE234" s="10">
        <f>3/24000000*OO[[#This Row],[88 (29JUN1985 21:00:00)-Water Temperature (C)]]*OO[[#This Row],[30]]</f>
        <v>3.6922873927962497E-6</v>
      </c>
      <c r="AF234" s="10">
        <f>3/24000000*OO[[#This Row],[88 (29JUN1985 21:00:00)-Water Temperature (C)]]*OO[[#This Row],[30]]</f>
        <v>3.6922873927962497E-6</v>
      </c>
      <c r="AG234" s="10">
        <f>3/24000000*OO[[#This Row],[89 (30JUN1985 00:00:00)-Water Temperature (C)]]*OO[[#This Row],[31]]</f>
        <v>3.1490782623375E-6</v>
      </c>
      <c r="AH234" s="10">
        <f>3/24000000*OO[[#This Row],[90 (30JUN1985 03:00:00)-Water Temperature (C)]]*OO[[#This Row],[32]]</f>
        <v>2.7179029200172497E-6</v>
      </c>
      <c r="AI234" s="10">
        <f>3/24000000*OO[[#This Row],[91 (30JUN1985 06:00:00)-Water Temperature (C)]]*OO[[#This Row],[33]]</f>
        <v>2.3840386566899998E-6</v>
      </c>
      <c r="AJ234" s="10">
        <f>3/24000000*OO[[#This Row],[92 (30JUN1985 09:00:00)-Water Temperature (C)]]*OO[[#This Row],[34]]</f>
        <v>2.1427488155149998E-6</v>
      </c>
      <c r="AK234" s="10">
        <f>3/24000000*OO[[#This Row],[93 (30JUN1985 12:00:00)-Water Temperature (C)]]*OO[[#This Row],[35]]</f>
        <v>1.9569786408900001E-6</v>
      </c>
      <c r="AL234" s="10">
        <f>3/24000000*OO[[#This Row],[94 (30JUN1985 15:00:00)-Water Temperature (C)]]*OO[[#This Row],[36]]</f>
        <v>1.7951322110920001E-6</v>
      </c>
      <c r="AM234" s="10">
        <f>3/24000000*OO[[#This Row],[95 (30JUN1985 18:00:00)-Water Temperature (C)]]*OO[[#This Row],[37]]</f>
        <v>1.64228885752575E-6</v>
      </c>
      <c r="AN234" s="10">
        <f>3/24000000*OO[[#This Row],[96 (30JUN1985 21:00:00)-Water Temperature (C)]]*OO[[#This Row],[38]]</f>
        <v>1.4843831876426249E-6</v>
      </c>
      <c r="AO234" s="10">
        <f>3/24000000*OO[[#This Row],[97 (01JUL1985 00:00:00)-Water Temperature (C)]]*OO[[#This Row],[39]]</f>
        <v>1.3400468831520001E-6</v>
      </c>
      <c r="AP234" s="10">
        <f>3/24000000*OO[[#This Row],[98 (01JUL1985 03:00:00)-Water Temperature (C)]]*OO[[#This Row],[40]]</f>
        <v>1.2228838096036249E-6</v>
      </c>
      <c r="AQ234" s="10">
        <f>3/24000000*OO[[#This Row],[99 (01JUL1985 06:00:00)-Water Temperature (C)]]*OO[[#This Row],[41]]</f>
        <v>1.1287107940443751E-6</v>
      </c>
      <c r="AR234" s="10">
        <f>3/24000000*OO[[#This Row],[100 (01JUL1985 09:00:00)-Water Temperature (C)]]*OO[[#This Row],[42]]</f>
        <v>1.0683937261355E-6</v>
      </c>
      <c r="AS234" s="10">
        <f>3/24000000*OO[[#This Row],[101 (01JUL1985 12:00:00)-Water Temperature (C)]]*OO[[#This Row],[43]]</f>
        <v>1.0202386507343748E-6</v>
      </c>
      <c r="AT234" s="10">
        <f>3/24000000*OO[[#This Row],[102 (01JUL1985 15:00:00)-Water Temperature (C)]]*OO[[#This Row],[44]]</f>
        <v>9.6652943457749989E-7</v>
      </c>
      <c r="AU234" s="10">
        <f>3/24000000*OO[[#This Row],[103 (01JUL1985 18:00:00)-Water Temperature (C)]]*OO[[#This Row],[45]]</f>
        <v>9.0723341401199997E-7</v>
      </c>
      <c r="AV234" s="10">
        <f>3/24000000*OO[[#This Row],[104 (01JUL1985 21:00:00)-Water Temperature (C)]]*OO[[#This Row],[46]]</f>
        <v>8.4336479875874992E-7</v>
      </c>
      <c r="AW234" s="10">
        <f>3/24000000*OO[[#This Row],[105 (02JUL1985 00:00:00)-Water Temperature (C)]]*OO[[#This Row],[47]]</f>
        <v>7.8674592533424996E-7</v>
      </c>
      <c r="AX234" s="10">
        <f>3/24000000*OO[[#This Row],[106 (02JUL1985 03:00:00)-Water Temperature (C)]]*OO[[#This Row],[48]]</f>
        <v>7.4128362567712512E-7</v>
      </c>
      <c r="AY234" s="10">
        <f>3/24000000*OO[[#This Row],[107 (02JUL1985 06:00:00)-Water Temperature (C)]]*OO[[#This Row],[49]]</f>
        <v>7.0546419052524997E-7</v>
      </c>
      <c r="AZ234" s="10">
        <f>3/24000000*OO[[#This Row],[108 (02JUL1985 09:00:00)-Water Temperature (C)]]*OO[[#This Row],[50]]</f>
        <v>6.7752603919999992E-7</v>
      </c>
      <c r="BA234" s="10">
        <f>3/24000000*OO[[#This Row],[109 (02JUL1985 12:00:00)-Water Temperature (C)]]*OO[[#This Row],[51]]</f>
        <v>6.5933129546812494E-7</v>
      </c>
      <c r="BB234" s="10">
        <f>3/24000000*OO[[#This Row],[110 (02JUL1985 15:00:00)-Water Temperature (C)]]*OO[[#This Row],[52]]</f>
        <v>6.4404113068725004E-7</v>
      </c>
      <c r="BC234" s="10">
        <f>3/24000000*OO[[#This Row],[111 (02JUL1985 18:00:00)-Water Temperature (C)]]*OO[[#This Row],[53]]</f>
        <v>6.2548955715462502E-7</v>
      </c>
      <c r="BD234" s="10">
        <f>3/24000000*OO[[#This Row],[112 (02JUL1985 21:00:00)-Water Temperature (C)]]*OO[[#This Row],[54]]</f>
        <v>5.9568253492375002E-7</v>
      </c>
      <c r="BE234" s="10">
        <f>3/24000000*OO[[#This Row],[113 (03JUL1985 00:00:00)-Water Temperature (C)]]*OO[[#This Row],[55]]</f>
        <v>5.62390663164E-7</v>
      </c>
      <c r="BF234" s="10">
        <f>3/24000000*OO[[#This Row],[114 (03JUL1985 03:00:00)-Water Temperature (C)]]*OO[[#This Row],[56]]</f>
        <v>5.3477116227750001E-7</v>
      </c>
      <c r="BG234" s="10">
        <f>3/24000000*OO[[#This Row],[115 (03JUL1985 06:00:00)-Water Temperature (C)]]*OO[[#This Row],[57]]</f>
        <v>5.1459556659049994E-7</v>
      </c>
      <c r="BH234" s="10">
        <f>3/24000000*OO[[#This Row],[116 (03JUL1985 09:00:00)-Water Temperature (C)]]*OO[[#This Row],[58]]</f>
        <v>5.0232303898000004E-7</v>
      </c>
      <c r="BI234" s="10">
        <f>3/24000000*OO[[#This Row],[117 (03JUL1985 12:00:00)-Water Temperature (C)]]*OO[[#This Row],[59]]</f>
        <v>4.9354445730624998E-7</v>
      </c>
      <c r="BJ234" s="10">
        <f>3/24000000*OO[[#This Row],[118 (03JUL1985 15:00:00)-Water Temperature (C)]]*OO[[#This Row],[60]]</f>
        <v>4.8388354969349994E-7</v>
      </c>
      <c r="BK234" s="10">
        <f>3/24000000*OO[[#This Row],[119 (03JUL1985 18:00:00)-Water Temperature (C)]]*OO[[#This Row],[61]]</f>
        <v>4.7077217828537502E-7</v>
      </c>
      <c r="BL234" s="10">
        <f>3/24000000*OO[[#This Row],[120 (03JUL1985 21:00:00)-Water Temperature (C)]]*OO[[#This Row],[62]]</f>
        <v>4.5182624545175001E-7</v>
      </c>
      <c r="BM234" s="10">
        <f>3/24000000*OO[[#This Row],[121 (04JUL1985 00:00:00)-Water Temperature (C)]]*OO[[#This Row],[63]]</f>
        <v>4.3201453831575002E-7</v>
      </c>
      <c r="BN234" s="10">
        <f>3/24000000*OO[[#This Row],[122 (04JUL1985 03:00:00)-Water Temperature (C)]]*OO[[#This Row],[64]]</f>
        <v>4.1465006031937491E-7</v>
      </c>
      <c r="BO234" s="10">
        <f>3/24000000*OO[[#This Row],[123 (04JUL1985 06:00:00)-Water Temperature (C)]]*OO[[#This Row],[65]]</f>
        <v>4.0104266651E-7</v>
      </c>
      <c r="BP234" s="10">
        <f>3/24000000*OO[[#This Row],[124 (04JUL1985 09:00:00)-Water Temperature (C)]]*OO[[#This Row],[66]]</f>
        <v>3.9519382714412498E-7</v>
      </c>
      <c r="BQ234" s="10">
        <f>3/24000000*OO[[#This Row],[125 (04JUL1985 12:00:00)-Water Temperature (C)]]*OO[[#This Row],[67]]</f>
        <v>3.9147715979575005E-7</v>
      </c>
      <c r="BR234" s="10">
        <f>3/24000000*OO[[#This Row],[126 (04JUL1985 15:00:00)-Water Temperature (C)]]*OO[[#This Row],[68]]</f>
        <v>3.8598573083212501E-7</v>
      </c>
      <c r="BS234" s="10">
        <f>3/24000000*OO[[#This Row],[127 (04JUL1985 18:00:00)-Water Temperature (C)]]*OO[[#This Row],[69]]</f>
        <v>3.7648889218600003E-7</v>
      </c>
      <c r="BT234" s="10">
        <f>3/24000000*OO[[#This Row],[128 (04JUL1985 21:00:00)-Water Temperature (C)]]*OO[[#This Row],[70]]</f>
        <v>3.6280239386599997E-7</v>
      </c>
      <c r="BU234" s="10">
        <f>3/24000000*OO[[#This Row],[129 (05JUL1985 00:00:00)-Water Temperature (C)]]*OO[[#This Row],[71]]</f>
        <v>3.4674864718199998E-7</v>
      </c>
      <c r="BV234" s="10">
        <f>3/24000000*OO[[#This Row],[130 (05JUL1985 03:00:00)-Water Temperature (C)]]*OO[[#This Row],[72]]</f>
        <v>3.3151652871874996E-7</v>
      </c>
      <c r="BW234" s="10">
        <f>3/24000000*OO[[#This Row],[131 (05JUL1985 06:00:00)-Water Temperature (C)]]*OO[[#This Row],[73]]</f>
        <v>3.1991044090875001E-7</v>
      </c>
      <c r="BX234" s="10">
        <f>3/24000000*OO[[#This Row],[132 (05JUL1985 09:00:00)-Water Temperature (C)]]*OO[[#This Row],[74]]</f>
        <v>3.1549161607337498E-7</v>
      </c>
      <c r="BY234" s="10">
        <f>3/24000000*OO[[#This Row],[133 (05JUL1985 12:00:00)-Water Temperature (C)]]*OO[[#This Row],[75]]</f>
        <v>3.1294491330300002E-7</v>
      </c>
      <c r="BZ234" s="10">
        <f>3/24000000*OO[[#This Row],[134 (05JUL1985 15:00:00)-Water Temperature (C)]]*OO[[#This Row],[76]]</f>
        <v>3.1020967484549998E-7</v>
      </c>
      <c r="CA234" s="10">
        <f>3/24000000*OO[[#This Row],[135 (05JUL1985 18:00:00)-Water Temperature (C)]]*OO[[#This Row],[77]]</f>
        <v>3.0459914465516249E-7</v>
      </c>
      <c r="CB234" s="10">
        <f>3/24000000*OO[[#This Row],[136 (05JUL1985 21:00:00)-Water Temperature (C)]]*OO[[#This Row],[78]]</f>
        <v>2.9415240904924996E-7</v>
      </c>
      <c r="CC234" s="10">
        <f>3/24000000*OO[[#This Row],[137 (06JUL1985 00:00:00)-Water Temperature (C)]]*OO[[#This Row],[79]]</f>
        <v>2.8230419825486249E-7</v>
      </c>
      <c r="CD234" s="10">
        <f>3/24000000*OO[[#This Row],[138 (06JUL1985 03:00:00)-Water Temperature (C)]]*OO[[#This Row],[80]]</f>
        <v>2.72079734653125E-7</v>
      </c>
      <c r="CE234" s="10">
        <f>3/24000000*OO[[#This Row],[139 (06JUL1985 06:00:00)-Water Temperature (C)]]*OO[[#This Row],[81]]</f>
        <v>2.64261040089E-7</v>
      </c>
      <c r="CF234" s="10">
        <f>3/24000000*OO[[#This Row],[140 (06JUL1985 09:00:00)-Water Temperature (C)]]*OO[[#This Row],[82]]</f>
        <v>2.621831300686875E-7</v>
      </c>
      <c r="CG234" s="10">
        <f>3/24000000*OO[[#This Row],[141 (06JUL1985 12:00:00)-Water Temperature (C)]]*OO[[#This Row],[83]]</f>
        <v>2.6154531254197503E-7</v>
      </c>
      <c r="CH234" s="10">
        <f>3/24000000*OO[[#This Row],[142 (06JUL1985 15:00:00)-Water Temperature (C)]]*OO[[#This Row],[84]]</f>
        <v>2.5933141505218748E-7</v>
      </c>
      <c r="CI234" s="10">
        <f>3/24000000*OO[[#This Row],[143 (06JUL1985 18:00:00)-Water Temperature (C)]]*OO[[#This Row],[85]]</f>
        <v>2.5475975004067498E-7</v>
      </c>
      <c r="CJ234" s="10">
        <f>3/24000000*OO[[#This Row],[144 (06JUL1985 21:00:00)-Water Temperature (C)]]*OO[[#This Row],[86]]</f>
        <v>2.4633648172549999E-7</v>
      </c>
      <c r="CK234" s="10">
        <f>3/24000000*OO[[#This Row],[145 (07JUL1985 00:00:00)-Water Temperature (C)]]*OO[[#This Row],[87]]</f>
        <v>2.3664935230324999E-7</v>
      </c>
      <c r="CL234" s="10">
        <f>3/24000000*OO[[#This Row],[146 (07JUL1985 03:00:00)-Water Temperature (C)]]*OO[[#This Row],[88]]</f>
        <v>2.2782270402710002E-7</v>
      </c>
      <c r="CM234" s="10">
        <f>3/24000000*OO[[#This Row],[147 (07JUL1985 06:00:00)-Water Temperature (C)]]*OO[[#This Row],[89]]</f>
        <v>2.2057100619899995E-7</v>
      </c>
      <c r="CN234" s="10">
        <f>3/24000000*OO[[#This Row],[148 (07JUL1985 09:00:00)-Water Temperature (C)]]*OO[[#This Row],[90]]</f>
        <v>2.1500643689172501E-7</v>
      </c>
      <c r="CO234" s="10">
        <f>3/24000000*OO[[#This Row],[149 (07JUL1985 12:00:00)-Water Temperature (C)]]*OO[[#This Row],[91]]</f>
        <v>2.1081448105102497E-7</v>
      </c>
      <c r="CP234" s="10">
        <f>3/24000000*OO[[#This Row],[150 (07JUL1985 15:00:00)-Water Temperature (C)]]*OO[[#This Row],[92]]</f>
        <v>2.0715347128495E-7</v>
      </c>
      <c r="CQ234" s="10">
        <f>3/24000000*OO[[#This Row],[151 (07JUL1985 18:00:00)-Water Temperature (C)]]*OO[[#This Row],[93]]</f>
        <v>2.003335720402125E-7</v>
      </c>
      <c r="CR234" s="10">
        <f>3/24000000*OO[[#This Row],[152 (07JUL1985 21:00:00)-Water Temperature (C)]]*OO[[#This Row],[94]]</f>
        <v>1.9076171055581249E-7</v>
      </c>
      <c r="CS234" s="10">
        <f>3/24000000*OO[[#This Row],[153 (08JUL1985 00:00:00)-Water Temperature (C)]]*OO[[#This Row],[95]]</f>
        <v>1.8148073016161247E-7</v>
      </c>
      <c r="CT234" s="10">
        <f>3/24000000*OO[[#This Row],[154 (08JUL1985 03:00:00)-Water Temperature (C)]]*OO[[#This Row],[96]]</f>
        <v>1.7367971852466249E-7</v>
      </c>
      <c r="CU234" s="10">
        <f>3/24000000*OO[[#This Row],[155 (08JUL1985 06:00:00)-Water Temperature (C)]]*OO[[#This Row],[97]]</f>
        <v>1.6753810321280001E-7</v>
      </c>
      <c r="CV234" s="10">
        <f>3/24000000*OO[[#This Row],[156 (08JUL1985 09:00:00)-Water Temperature (C)]]*OO[[#This Row],[98]]</f>
        <v>1.6468572577124997E-7</v>
      </c>
      <c r="CW234" s="10">
        <f>3/24000000*OO[[#This Row],[157 (08JUL1985 12:00:00)-Water Temperature (C)]]*OO[[#This Row],[99]]</f>
        <v>1.6329058302397498E-7</v>
      </c>
    </row>
    <row r="235" spans="1:101" x14ac:dyDescent="0.35">
      <c r="A235" t="s">
        <v>241</v>
      </c>
      <c r="B235">
        <v>905.77419999999995</v>
      </c>
      <c r="C235" s="10">
        <f>3/24*OO[[#This Row],[59 (26JUN1985 06:00:00)-Water Temperature (C)]]*OO[[#This Row],[1]]/SUM(OO[1])</f>
        <v>0</v>
      </c>
      <c r="D235" s="10">
        <f>3/24*OO[[#This Row],[60 (26JUN1985 09:00:00)-Water Temperature (C)]]*OO[[#This Row],[2]]/SUM(OO[2])</f>
        <v>0</v>
      </c>
      <c r="E235" s="10">
        <f>3/24*OO[[#This Row],[61 (26JUN1985 12:00:00)-Water Temperature (C)]]*OO[[#This Row],[3]]/SUM(OO[3])</f>
        <v>0</v>
      </c>
      <c r="F235" s="10">
        <f>3/24*OO[[#This Row],[62 (26JUN1985 15:00:00)-Water Temperature (C)]]*OO[[#This Row],[4]]/SUM(OO[4])</f>
        <v>0</v>
      </c>
      <c r="G235" s="10">
        <f>3/24*OO[[#This Row],[63 (26JUN1985 18:00:00)-Water Temperature (C)]]*OO[[#This Row],[5]]/SUM(OO[5])</f>
        <v>0</v>
      </c>
      <c r="H235" s="10">
        <f>3/24*OO[[#This Row],[64 (26JUN1985 21:00:00)-Water Temperature (C)]]*OO[[#This Row],[6]]/SUM(OO[6])</f>
        <v>0</v>
      </c>
      <c r="I235" s="10">
        <f>3/24*OO[[#This Row],[65 (27JUN1985 00:00:00)-Water Temperature (C)]]*OO[[#This Row],[7]]/SUM(OO[7])</f>
        <v>0</v>
      </c>
      <c r="J235" s="10">
        <f>3/24*OO[[#This Row],[66 (27JUN1985 03:00:00)-Water Temperature (C)]]*OO[[#This Row],[8]]/SUM(OO[8])</f>
        <v>0</v>
      </c>
      <c r="K235" s="10">
        <f>3/24*OO[[#This Row],[67 (27JUN1985 06:00:00)-Water Temperature (C)]]*OO[[#This Row],[9]]/SUM(OO[9])</f>
        <v>4.6502535234506863E-43</v>
      </c>
      <c r="L235" s="10">
        <f>3/24*OO[[#This Row],[68 (27JUN1985 09:00:00)-Water Temperature (C)]]*OO[[#This Row],[10]]/SUM(OO[10])</f>
        <v>5.8664148006411605E-31</v>
      </c>
      <c r="M235" s="10">
        <f>3/24*OO[[#This Row],[69 (27JUN1985 12:00:00)-Water Temperature (C)]]*OO[[#This Row],[11]]/SUM(OO[11])</f>
        <v>1.1308150629107672E-17</v>
      </c>
      <c r="N235" s="10">
        <f>3/24*OO[[#This Row],[70 (27JUN1985 15:00:00)-Water Temperature (C)]]*OO[[#This Row],[12]]/SUM(OO[12])</f>
        <v>2.8939269586862009E-9</v>
      </c>
      <c r="O235" s="10">
        <f>3/24*OO[[#This Row],[71 (27JUN1985 18:00:00)-Water Temperature (C)]]*OO[[#This Row],[13]]/SUM(OO[13])</f>
        <v>4.517695891846692E-6</v>
      </c>
      <c r="P235" s="10">
        <f>3/24*OO[[#This Row],[72 (27JUN1985 21:00:00)-Water Temperature (C)]]*OO[[#This Row],[14]]/SUM(OO[14])</f>
        <v>4.8392389569984744E-4</v>
      </c>
      <c r="Q235" s="10">
        <f>3/24*OO[[#This Row],[73 (28JUN1985 00:00:00)-Water Temperature (C)]]*OO[[#This Row],[15]]/SUM(OO[15])</f>
        <v>8.9510275493830064E-3</v>
      </c>
      <c r="R235" s="10">
        <f>3/24*OO[[#This Row],[74 (28JUN1985 03:00:00)-Water Temperature (C)]]*OO[[#This Row],[16]]/SUM(OO[16])</f>
        <v>4.4090650663894039E-2</v>
      </c>
      <c r="S235" s="10">
        <f>3/24*OO[[#This Row],[75 (28JUN1985 06:00:00)-Water Temperature (C)]]*OO[[#This Row],[17]]/SUM(OO[17])</f>
        <v>7.529892808133723E-2</v>
      </c>
      <c r="T235" s="10">
        <f>3/24*OO[[#This Row],[76 (28JUN1985 09:00:00)-Water Temperature (C)]]*OO[[#This Row],[18]]/SUM(OO[18])</f>
        <v>5.4483394855647398E-2</v>
      </c>
      <c r="U235" s="10">
        <f>3/24*OO[[#This Row],[77 (28JUN1985 12:00:00)-Water Temperature (C)]]*OO[[#This Row],[19]]/SUM(OO[19])</f>
        <v>1.9122123209042267E-2</v>
      </c>
      <c r="V235" s="10">
        <f>3/24000000*OO[[#This Row],[78 (28JUN1985 15:00:00)-Water Temperature (C)]]*OO[[#This Row],[20]]</f>
        <v>3.6044423229675006E-3</v>
      </c>
      <c r="W235" s="10">
        <f>3/24000000*OO[[#This Row],[79 (28JUN1985 18:00:00)-Water Temperature (C)]]*OO[[#This Row],[21]]</f>
        <v>4.1351110887762505E-4</v>
      </c>
      <c r="X235" s="10">
        <f>3/24000000*OO[[#This Row],[80 (28JUN1985 21:00:00)-Water Temperature (C)]]*OO[[#This Row],[22]]</f>
        <v>4.2278515224174994E-5</v>
      </c>
      <c r="Y235" s="10">
        <f>3/24000000*OO[[#This Row],[81 (29JUN1985 00:00:00)-Water Temperature (C)]]*OO[[#This Row],[23]]</f>
        <v>1.3502181410654999E-5</v>
      </c>
      <c r="Z235" s="10">
        <f>3/24000000*OO[[#This Row],[82 (29JUN1985 03:00:00)-Water Temperature (C)]]*OO[[#This Row],[24]]</f>
        <v>1.0176564910424998E-5</v>
      </c>
      <c r="AA235" s="10">
        <f>3/24000000*OO[[#This Row],[83 (29JUN1985 06:00:00)-Water Temperature (C)]]*OO[[#This Row],[25]]</f>
        <v>8.4996862072687497E-6</v>
      </c>
      <c r="AB235" s="10">
        <f>3/24000000*OO[[#This Row],[84 (29JUN1985 09:00:00)-Water Temperature (C)]]*OO[[#This Row],[26]]</f>
        <v>7.293192828592501E-6</v>
      </c>
      <c r="AC235" s="10">
        <f>3/24000000*OO[[#This Row],[85 (29JUN1985 12:00:00)-Water Temperature (C)]]*OO[[#This Row],[27]]</f>
        <v>6.3155245898437491E-6</v>
      </c>
      <c r="AD235" s="10">
        <f>3/24000000*OO[[#This Row],[86 (29JUN1985 15:00:00)-Water Temperature (C)]]*OO[[#This Row],[28]]</f>
        <v>5.4649688633925002E-6</v>
      </c>
      <c r="AE235" s="10">
        <f>3/24000000*OO[[#This Row],[88 (29JUN1985 21:00:00)-Water Temperature (C)]]*OO[[#This Row],[30]]</f>
        <v>4.0171926498524999E-6</v>
      </c>
      <c r="AF235" s="10">
        <f>3/24000000*OO[[#This Row],[88 (29JUN1985 21:00:00)-Water Temperature (C)]]*OO[[#This Row],[30]]</f>
        <v>4.0171926498524999E-6</v>
      </c>
      <c r="AG235" s="10">
        <f>3/24000000*OO[[#This Row],[89 (30JUN1985 00:00:00)-Water Temperature (C)]]*OO[[#This Row],[31]]</f>
        <v>3.4241500444374999E-6</v>
      </c>
      <c r="AH235" s="10">
        <f>3/24000000*OO[[#This Row],[90 (30JUN1985 03:00:00)-Water Temperature (C)]]*OO[[#This Row],[32]]</f>
        <v>2.9524716441387501E-6</v>
      </c>
      <c r="AI235" s="10">
        <f>3/24000000*OO[[#This Row],[91 (30JUN1985 06:00:00)-Water Temperature (C)]]*OO[[#This Row],[33]]</f>
        <v>2.5879158259822494E-6</v>
      </c>
      <c r="AJ235" s="10">
        <f>3/24000000*OO[[#This Row],[92 (30JUN1985 09:00:00)-Water Temperature (C)]]*OO[[#This Row],[34]]</f>
        <v>2.3249465631101249E-6</v>
      </c>
      <c r="AK235" s="10">
        <f>3/24000000*OO[[#This Row],[93 (30JUN1985 12:00:00)-Water Temperature (C)]]*OO[[#This Row],[35]]</f>
        <v>2.1228613036162503E-6</v>
      </c>
      <c r="AL235" s="10">
        <f>3/24000000*OO[[#This Row],[94 (30JUN1985 15:00:00)-Water Temperature (C)]]*OO[[#This Row],[36]]</f>
        <v>1.9469622721873748E-6</v>
      </c>
      <c r="AM235" s="10">
        <f>3/24000000*OO[[#This Row],[95 (30JUN1985 18:00:00)-Water Temperature (C)]]*OO[[#This Row],[37]]</f>
        <v>1.7807212844921252E-6</v>
      </c>
      <c r="AN235" s="10">
        <f>3/24000000*OO[[#This Row],[96 (30JUN1985 21:00:00)-Water Temperature (C)]]*OO[[#This Row],[38]]</f>
        <v>1.6085808467888749E-6</v>
      </c>
      <c r="AO235" s="10">
        <f>3/24000000*OO[[#This Row],[97 (01JUL1985 00:00:00)-Water Temperature (C)]]*OO[[#This Row],[39]]</f>
        <v>1.4512112000099998E-6</v>
      </c>
      <c r="AP235" s="10">
        <f>3/24000000*OO[[#This Row],[98 (01JUL1985 03:00:00)-Water Temperature (C)]]*OO[[#This Row],[40]]</f>
        <v>1.3233534262695E-6</v>
      </c>
      <c r="AQ235" s="10">
        <f>3/24000000*OO[[#This Row],[99 (01JUL1985 06:00:00)-Water Temperature (C)]]*OO[[#This Row],[41]]</f>
        <v>1.2207444766281251E-6</v>
      </c>
      <c r="AR235" s="10">
        <f>3/24000000*OO[[#This Row],[100 (01JUL1985 09:00:00)-Water Temperature (C)]]*OO[[#This Row],[42]]</f>
        <v>1.1551172229749999E-6</v>
      </c>
      <c r="AS235" s="10">
        <f>3/24000000*OO[[#This Row],[101 (01JUL1985 12:00:00)-Water Temperature (C)]]*OO[[#This Row],[43]]</f>
        <v>1.1028910915297501E-6</v>
      </c>
      <c r="AT235" s="10">
        <f>3/24000000*OO[[#This Row],[102 (01JUL1985 15:00:00)-Water Temperature (C)]]*OO[[#This Row],[44]]</f>
        <v>1.0450407728463748E-6</v>
      </c>
      <c r="AU235" s="10">
        <f>3/24000000*OO[[#This Row],[103 (01JUL1985 18:00:00)-Water Temperature (C)]]*OO[[#This Row],[45]]</f>
        <v>9.8116077693012501E-7</v>
      </c>
      <c r="AV235" s="10">
        <f>3/24000000*OO[[#This Row],[104 (01JUL1985 21:00:00)-Water Temperature (C)]]*OO[[#This Row],[46]]</f>
        <v>9.1193192540924988E-7</v>
      </c>
      <c r="AW235" s="10">
        <f>3/24000000*OO[[#This Row],[105 (02JUL1985 00:00:00)-Water Temperature (C)]]*OO[[#This Row],[47]]</f>
        <v>8.5049138934449989E-7</v>
      </c>
      <c r="AX235" s="10">
        <f>3/24000000*OO[[#This Row],[106 (02JUL1985 03:00:00)-Water Temperature (C)]]*OO[[#This Row],[48]]</f>
        <v>8.0076560749862499E-7</v>
      </c>
      <c r="AY235" s="10">
        <f>3/24000000*OO[[#This Row],[107 (02JUL1985 06:00:00)-Water Temperature (C)]]*OO[[#This Row],[49]]</f>
        <v>7.6155961560349994E-7</v>
      </c>
      <c r="AZ235" s="10">
        <f>3/24000000*OO[[#This Row],[108 (02JUL1985 09:00:00)-Water Temperature (C)]]*OO[[#This Row],[50]]</f>
        <v>7.3091201241350001E-7</v>
      </c>
      <c r="BA235" s="10">
        <f>3/24000000*OO[[#This Row],[109 (02JUL1985 12:00:00)-Water Temperature (C)]]*OO[[#This Row],[51]]</f>
        <v>7.1156400083524993E-7</v>
      </c>
      <c r="BB235" s="10">
        <f>3/24000000*OO[[#This Row],[110 (02JUL1985 15:00:00)-Water Temperature (C)]]*OO[[#This Row],[52]]</f>
        <v>6.9533578787999994E-7</v>
      </c>
      <c r="BC235" s="10">
        <f>3/24000000*OO[[#This Row],[111 (02JUL1985 18:00:00)-Water Temperature (C)]]*OO[[#This Row],[53]]</f>
        <v>6.7559813222262497E-7</v>
      </c>
      <c r="BD235" s="10">
        <f>3/24000000*OO[[#This Row],[112 (02JUL1985 21:00:00)-Water Temperature (C)]]*OO[[#This Row],[54]]</f>
        <v>6.4339192434750002E-7</v>
      </c>
      <c r="BE235" s="10">
        <f>3/24000000*OO[[#This Row],[113 (03JUL1985 00:00:00)-Water Temperature (C)]]*OO[[#This Row],[55]]</f>
        <v>6.0715797089149994E-7</v>
      </c>
      <c r="BF235" s="10">
        <f>3/24000000*OO[[#This Row],[114 (03JUL1985 03:00:00)-Water Temperature (C)]]*OO[[#This Row],[56]]</f>
        <v>5.7697675047899998E-7</v>
      </c>
      <c r="BG235" s="10">
        <f>3/24000000*OO[[#This Row],[115 (03JUL1985 06:00:00)-Water Temperature (C)]]*OO[[#This Row],[57]]</f>
        <v>5.5492495943249998E-7</v>
      </c>
      <c r="BH235" s="10">
        <f>3/24000000*OO[[#This Row],[116 (03JUL1985 09:00:00)-Water Temperature (C)]]*OO[[#This Row],[58]]</f>
        <v>5.4181948906749997E-7</v>
      </c>
      <c r="BI235" s="10">
        <f>3/24000000*OO[[#This Row],[117 (03JUL1985 12:00:00)-Water Temperature (C)]]*OO[[#This Row],[59]]</f>
        <v>5.3240009607824997E-7</v>
      </c>
      <c r="BJ235" s="10">
        <f>3/24000000*OO[[#This Row],[118 (03JUL1985 15:00:00)-Water Temperature (C)]]*OO[[#This Row],[60]]</f>
        <v>5.2209062697712506E-7</v>
      </c>
      <c r="BK235" s="10">
        <f>3/24000000*OO[[#This Row],[119 (03JUL1985 18:00:00)-Water Temperature (C)]]*OO[[#This Row],[61]]</f>
        <v>5.0804566982887501E-7</v>
      </c>
      <c r="BL235" s="10">
        <f>3/24000000*OO[[#This Row],[120 (03JUL1985 21:00:00)-Water Temperature (C)]]*OO[[#This Row],[62]]</f>
        <v>4.8755753452899993E-7</v>
      </c>
      <c r="BM235" s="10">
        <f>3/24000000*OO[[#This Row],[121 (04JUL1985 00:00:00)-Water Temperature (C)]]*OO[[#This Row],[63]]</f>
        <v>4.6616237258499998E-7</v>
      </c>
      <c r="BN235" s="10">
        <f>3/24000000*OO[[#This Row],[122 (04JUL1985 03:00:00)-Water Temperature (C)]]*OO[[#This Row],[64]]</f>
        <v>4.4729326360237495E-7</v>
      </c>
      <c r="BO235" s="10">
        <f>3/24000000*OO[[#This Row],[123 (04JUL1985 06:00:00)-Water Temperature (C)]]*OO[[#This Row],[65]]</f>
        <v>4.3248592645999995E-7</v>
      </c>
      <c r="BP235" s="10">
        <f>3/24000000*OO[[#This Row],[124 (04JUL1985 09:00:00)-Water Temperature (C)]]*OO[[#This Row],[66]]</f>
        <v>4.2626468261387495E-7</v>
      </c>
      <c r="BQ235" s="10">
        <f>3/24000000*OO[[#This Row],[125 (04JUL1985 12:00:00)-Water Temperature (C)]]*OO[[#This Row],[67]]</f>
        <v>4.2215891888849998E-7</v>
      </c>
      <c r="BR235" s="10">
        <f>3/24000000*OO[[#This Row],[126 (04JUL1985 15:00:00)-Water Temperature (C)]]*OO[[#This Row],[68]]</f>
        <v>4.1633498420324995E-7</v>
      </c>
      <c r="BS235" s="10">
        <f>3/24000000*OO[[#This Row],[127 (04JUL1985 18:00:00)-Water Temperature (C)]]*OO[[#This Row],[69]]</f>
        <v>4.0609744726949996E-7</v>
      </c>
      <c r="BT235" s="10">
        <f>3/24000000*OO[[#This Row],[128 (04JUL1985 21:00:00)-Water Temperature (C)]]*OO[[#This Row],[70]]</f>
        <v>3.9146909194375001E-7</v>
      </c>
      <c r="BU235" s="10">
        <f>3/24000000*OO[[#This Row],[129 (05JUL1985 00:00:00)-Water Temperature (C)]]*OO[[#This Row],[71]]</f>
        <v>3.74123707250625E-7</v>
      </c>
      <c r="BV235" s="10">
        <f>3/24000000*OO[[#This Row],[130 (05JUL1985 03:00:00)-Water Temperature (C)]]*OO[[#This Row],[72]]</f>
        <v>3.5764703329750001E-7</v>
      </c>
      <c r="BW235" s="10">
        <f>3/24000000*OO[[#This Row],[131 (05JUL1985 06:00:00)-Water Temperature (C)]]*OO[[#This Row],[73]]</f>
        <v>3.449254101825E-7</v>
      </c>
      <c r="BX235" s="10">
        <f>3/24000000*OO[[#This Row],[132 (05JUL1985 09:00:00)-Water Temperature (C)]]*OO[[#This Row],[74]]</f>
        <v>3.401844983845E-7</v>
      </c>
      <c r="BY235" s="10">
        <f>3/24000000*OO[[#This Row],[133 (05JUL1985 12:00:00)-Water Temperature (C)]]*OO[[#This Row],[75]]</f>
        <v>3.3740064134000002E-7</v>
      </c>
      <c r="BZ235" s="10">
        <f>3/24000000*OO[[#This Row],[134 (05JUL1985 15:00:00)-Water Temperature (C)]]*OO[[#This Row],[76]]</f>
        <v>3.3456429874499997E-7</v>
      </c>
      <c r="CA235" s="10">
        <f>3/24000000*OO[[#This Row],[135 (05JUL1985 18:00:00)-Water Temperature (C)]]*OO[[#This Row],[77]]</f>
        <v>3.2860036219949998E-7</v>
      </c>
      <c r="CB235" s="10">
        <f>3/24000000*OO[[#This Row],[136 (05JUL1985 21:00:00)-Water Temperature (C)]]*OO[[#This Row],[78]]</f>
        <v>3.1728502061624997E-7</v>
      </c>
      <c r="CC235" s="10">
        <f>3/24000000*OO[[#This Row],[137 (06JUL1985 00:00:00)-Water Temperature (C)]]*OO[[#This Row],[79]]</f>
        <v>3.0442402917799998E-7</v>
      </c>
      <c r="CD235" s="10">
        <f>3/24000000*OO[[#This Row],[138 (06JUL1985 03:00:00)-Water Temperature (C)]]*OO[[#This Row],[80]]</f>
        <v>2.9331679914089998E-7</v>
      </c>
      <c r="CE235" s="10">
        <f>3/24000000*OO[[#This Row],[139 (06JUL1985 06:00:00)-Water Temperature (C)]]*OO[[#This Row],[81]]</f>
        <v>2.848417669923E-7</v>
      </c>
      <c r="CF235" s="10">
        <f>3/24000000*OO[[#This Row],[140 (06JUL1985 09:00:00)-Water Temperature (C)]]*OO[[#This Row],[82]]</f>
        <v>2.8266577641820002E-7</v>
      </c>
      <c r="CG235" s="10">
        <f>3/24000000*OO[[#This Row],[141 (06JUL1985 12:00:00)-Water Temperature (C)]]*OO[[#This Row],[83]]</f>
        <v>2.8196062766928749E-7</v>
      </c>
      <c r="CH235" s="10">
        <f>3/24000000*OO[[#This Row],[142 (06JUL1985 15:00:00)-Water Temperature (C)]]*OO[[#This Row],[84]]</f>
        <v>2.7971363055999994E-7</v>
      </c>
      <c r="CI235" s="10">
        <f>3/24000000*OO[[#This Row],[143 (06JUL1985 18:00:00)-Water Temperature (C)]]*OO[[#This Row],[85]]</f>
        <v>2.7484008844462495E-7</v>
      </c>
      <c r="CJ235" s="10">
        <f>3/24000000*OO[[#This Row],[144 (06JUL1985 21:00:00)-Water Temperature (C)]]*OO[[#This Row],[86]]</f>
        <v>2.657066492334375E-7</v>
      </c>
      <c r="CK235" s="10">
        <f>3/24000000*OO[[#This Row],[145 (07JUL1985 00:00:00)-Water Temperature (C)]]*OO[[#This Row],[87]]</f>
        <v>2.5523794083906252E-7</v>
      </c>
      <c r="CL235" s="10">
        <f>3/24000000*OO[[#This Row],[146 (07JUL1985 03:00:00)-Water Temperature (C)]]*OO[[#This Row],[88]]</f>
        <v>2.4558392613480001E-7</v>
      </c>
      <c r="CM235" s="10">
        <f>3/24000000*OO[[#This Row],[147 (07JUL1985 06:00:00)-Water Temperature (C)]]*OO[[#This Row],[89]]</f>
        <v>2.3771646430394996E-7</v>
      </c>
      <c r="CN235" s="10">
        <f>3/24000000*OO[[#This Row],[148 (07JUL1985 09:00:00)-Water Temperature (C)]]*OO[[#This Row],[90]]</f>
        <v>2.3171484655539998E-7</v>
      </c>
      <c r="CO235" s="10">
        <f>3/24000000*OO[[#This Row],[149 (07JUL1985 12:00:00)-Water Temperature (C)]]*OO[[#This Row],[91]]</f>
        <v>2.2729251077400001E-7</v>
      </c>
      <c r="CP235" s="10">
        <f>3/24000000*OO[[#This Row],[150 (07JUL1985 15:00:00)-Water Temperature (C)]]*OO[[#This Row],[92]]</f>
        <v>2.2348327197618749E-7</v>
      </c>
      <c r="CQ235" s="10">
        <f>3/24000000*OO[[#This Row],[151 (07JUL1985 18:00:00)-Water Temperature (C)]]*OO[[#This Row],[93]]</f>
        <v>2.1616972271386249E-7</v>
      </c>
      <c r="CR235" s="10">
        <f>3/24000000*OO[[#This Row],[152 (07JUL1985 21:00:00)-Water Temperature (C)]]*OO[[#This Row],[94]]</f>
        <v>2.0589262973814999E-7</v>
      </c>
      <c r="CS235" s="10">
        <f>3/24000000*OO[[#This Row],[153 (08JUL1985 00:00:00)-Water Temperature (C)]]*OO[[#This Row],[95]]</f>
        <v>1.9582555789394997E-7</v>
      </c>
      <c r="CT235" s="10">
        <f>3/24000000*OO[[#This Row],[154 (08JUL1985 03:00:00)-Water Temperature (C)]]*OO[[#This Row],[96]]</f>
        <v>1.872929294404E-7</v>
      </c>
      <c r="CU235" s="10">
        <f>3/24000000*OO[[#This Row],[155 (08JUL1985 06:00:00)-Water Temperature (C)]]*OO[[#This Row],[97]]</f>
        <v>1.8059556286969998E-7</v>
      </c>
      <c r="CV235" s="10">
        <f>3/24000000*OO[[#This Row],[156 (08JUL1985 09:00:00)-Water Temperature (C)]]*OO[[#This Row],[98]]</f>
        <v>1.7754086309687499E-7</v>
      </c>
      <c r="CW235" s="10">
        <f>3/24000000*OO[[#This Row],[157 (08JUL1985 12:00:00)-Water Temperature (C)]]*OO[[#This Row],[99]]</f>
        <v>1.7602370440289998E-7</v>
      </c>
    </row>
    <row r="236" spans="1:101" x14ac:dyDescent="0.35">
      <c r="A236" t="s">
        <v>242</v>
      </c>
      <c r="B236">
        <v>867.32979999999998</v>
      </c>
      <c r="C236" s="10">
        <f>3/24*OO[[#This Row],[59 (26JUN1985 06:00:00)-Water Temperature (C)]]*OO[[#This Row],[1]]/SUM(OO[1])</f>
        <v>0</v>
      </c>
      <c r="D236" s="10">
        <f>3/24*OO[[#This Row],[60 (26JUN1985 09:00:00)-Water Temperature (C)]]*OO[[#This Row],[2]]/SUM(OO[2])</f>
        <v>0</v>
      </c>
      <c r="E236" s="10">
        <f>3/24*OO[[#This Row],[61 (26JUN1985 12:00:00)-Water Temperature (C)]]*OO[[#This Row],[3]]/SUM(OO[3])</f>
        <v>0</v>
      </c>
      <c r="F236" s="10">
        <f>3/24*OO[[#This Row],[62 (26JUN1985 15:00:00)-Water Temperature (C)]]*OO[[#This Row],[4]]/SUM(OO[4])</f>
        <v>0</v>
      </c>
      <c r="G236" s="10">
        <f>3/24*OO[[#This Row],[63 (26JUN1985 18:00:00)-Water Temperature (C)]]*OO[[#This Row],[5]]/SUM(OO[5])</f>
        <v>0</v>
      </c>
      <c r="H236" s="10">
        <f>3/24*OO[[#This Row],[64 (26JUN1985 21:00:00)-Water Temperature (C)]]*OO[[#This Row],[6]]/SUM(OO[6])</f>
        <v>0</v>
      </c>
      <c r="I236" s="10">
        <f>3/24*OO[[#This Row],[65 (27JUN1985 00:00:00)-Water Temperature (C)]]*OO[[#This Row],[7]]/SUM(OO[7])</f>
        <v>0</v>
      </c>
      <c r="J236" s="10">
        <f>3/24*OO[[#This Row],[66 (27JUN1985 03:00:00)-Water Temperature (C)]]*OO[[#This Row],[8]]/SUM(OO[8])</f>
        <v>0</v>
      </c>
      <c r="K236" s="10">
        <f>3/24*OO[[#This Row],[67 (27JUN1985 06:00:00)-Water Temperature (C)]]*OO[[#This Row],[9]]/SUM(OO[9])</f>
        <v>5.9406248138583896E-44</v>
      </c>
      <c r="L236" s="10">
        <f>3/24*OO[[#This Row],[68 (27JUN1985 09:00:00)-Water Temperature (C)]]*OO[[#This Row],[10]]/SUM(OO[10])</f>
        <v>6.9066013632300186E-32</v>
      </c>
      <c r="M236" s="10">
        <f>3/24*OO[[#This Row],[69 (27JUN1985 12:00:00)-Water Temperature (C)]]*OO[[#This Row],[11]]/SUM(OO[11])</f>
        <v>4.5145643010338401E-18</v>
      </c>
      <c r="N236" s="10">
        <f>3/24*OO[[#This Row],[70 (27JUN1985 15:00:00)-Water Temperature (C)]]*OO[[#This Row],[12]]/SUM(OO[12])</f>
        <v>1.4163442007689614E-9</v>
      </c>
      <c r="O236" s="10">
        <f>3/24*OO[[#This Row],[71 (27JUN1985 18:00:00)-Water Temperature (C)]]*OO[[#This Row],[13]]/SUM(OO[13])</f>
        <v>2.7130769503028617E-6</v>
      </c>
      <c r="P236" s="10">
        <f>3/24*OO[[#This Row],[72 (27JUN1985 21:00:00)-Water Temperature (C)]]*OO[[#This Row],[14]]/SUM(OO[14])</f>
        <v>3.2804170631994567E-4</v>
      </c>
      <c r="Q236" s="10">
        <f>3/24*OO[[#This Row],[73 (28JUN1985 00:00:00)-Water Temperature (C)]]*OO[[#This Row],[15]]/SUM(OO[15])</f>
        <v>6.6566903665121017E-3</v>
      </c>
      <c r="R236" s="10">
        <f>3/24*OO[[#This Row],[74 (28JUN1985 03:00:00)-Water Temperature (C)]]*OO[[#This Row],[16]]/SUM(OO[16])</f>
        <v>3.5396068603999957E-2</v>
      </c>
      <c r="S236" s="10">
        <f>3/24*OO[[#This Row],[75 (28JUN1985 06:00:00)-Water Temperature (C)]]*OO[[#This Row],[17]]/SUM(OO[17])</f>
        <v>6.4528423135380347E-2</v>
      </c>
      <c r="T236" s="10">
        <f>3/24*OO[[#This Row],[76 (28JUN1985 09:00:00)-Water Temperature (C)]]*OO[[#This Row],[18]]/SUM(OO[18])</f>
        <v>4.9419175871555504E-2</v>
      </c>
      <c r="U236" s="10">
        <f>3/24*OO[[#This Row],[77 (28JUN1985 12:00:00)-Water Temperature (C)]]*OO[[#This Row],[19]]/SUM(OO[19])</f>
        <v>1.823074581132926E-2</v>
      </c>
      <c r="V236" s="10">
        <f>3/24000000*OO[[#This Row],[78 (28JUN1985 15:00:00)-Water Temperature (C)]]*OO[[#This Row],[20]]</f>
        <v>3.5893901189737502E-3</v>
      </c>
      <c r="W236" s="10">
        <f>3/24000000*OO[[#This Row],[79 (28JUN1985 18:00:00)-Water Temperature (C)]]*OO[[#This Row],[21]]</f>
        <v>4.2571061056749998E-4</v>
      </c>
      <c r="X236" s="10">
        <f>3/24000000*OO[[#This Row],[80 (28JUN1985 21:00:00)-Water Temperature (C)]]*OO[[#This Row],[22]]</f>
        <v>4.2431765476449995E-5</v>
      </c>
      <c r="Y236" s="10">
        <f>3/24000000*OO[[#This Row],[81 (29JUN1985 00:00:00)-Water Temperature (C)]]*OO[[#This Row],[23]]</f>
        <v>1.21214099120375E-5</v>
      </c>
      <c r="Z236" s="10">
        <f>3/24000000*OO[[#This Row],[82 (29JUN1985 03:00:00)-Water Temperature (C)]]*OO[[#This Row],[24]]</f>
        <v>8.9197045968749982E-6</v>
      </c>
      <c r="AA236" s="10">
        <f>3/24000000*OO[[#This Row],[83 (29JUN1985 06:00:00)-Water Temperature (C)]]*OO[[#This Row],[25]]</f>
        <v>7.4382318659250007E-6</v>
      </c>
      <c r="AB236" s="10">
        <f>3/24000000*OO[[#This Row],[84 (29JUN1985 09:00:00)-Water Temperature (C)]]*OO[[#This Row],[26]]</f>
        <v>6.382682066025E-6</v>
      </c>
      <c r="AC236" s="10">
        <f>3/24000000*OO[[#This Row],[85 (29JUN1985 12:00:00)-Water Temperature (C)]]*OO[[#This Row],[27]]</f>
        <v>5.5255671346850003E-6</v>
      </c>
      <c r="AD236" s="10">
        <f>3/24000000*OO[[#This Row],[86 (29JUN1985 15:00:00)-Water Temperature (C)]]*OO[[#This Row],[28]]</f>
        <v>4.7819714030600003E-6</v>
      </c>
      <c r="AE236" s="10">
        <f>3/24000000*OO[[#This Row],[88 (29JUN1985 21:00:00)-Water Temperature (C)]]*OO[[#This Row],[30]]</f>
        <v>3.5113269890124998E-6</v>
      </c>
      <c r="AF236" s="10">
        <f>3/24000000*OO[[#This Row],[88 (29JUN1985 21:00:00)-Water Temperature (C)]]*OO[[#This Row],[30]]</f>
        <v>3.5113269890124998E-6</v>
      </c>
      <c r="AG236" s="10">
        <f>3/24000000*OO[[#This Row],[89 (30JUN1985 00:00:00)-Water Temperature (C)]]*OO[[#This Row],[31]]</f>
        <v>2.9911492025999996E-6</v>
      </c>
      <c r="AH236" s="10">
        <f>3/24000000*OO[[#This Row],[90 (30JUN1985 03:00:00)-Water Temperature (C)]]*OO[[#This Row],[32]]</f>
        <v>2.5766734231839998E-6</v>
      </c>
      <c r="AI236" s="10">
        <f>3/24000000*OO[[#This Row],[91 (30JUN1985 06:00:00)-Water Temperature (C)]]*OO[[#This Row],[33]]</f>
        <v>2.2568883824768752E-6</v>
      </c>
      <c r="AJ236" s="10">
        <f>3/24000000*OO[[#This Row],[92 (30JUN1985 09:00:00)-Water Temperature (C)]]*OO[[#This Row],[34]]</f>
        <v>2.0267836383215002E-6</v>
      </c>
      <c r="AK236" s="10">
        <f>3/24000000*OO[[#This Row],[93 (30JUN1985 12:00:00)-Water Temperature (C)]]*OO[[#This Row],[35]]</f>
        <v>1.8502012898204999E-6</v>
      </c>
      <c r="AL236" s="10">
        <f>3/24000000*OO[[#This Row],[94 (30JUN1985 15:00:00)-Water Temperature (C)]]*OO[[#This Row],[36]]</f>
        <v>1.6966308066116248E-6</v>
      </c>
      <c r="AM236" s="10">
        <f>3/24000000*OO[[#This Row],[95 (30JUN1985 18:00:00)-Water Temperature (C)]]*OO[[#This Row],[37]]</f>
        <v>1.551262949441625E-6</v>
      </c>
      <c r="AN236" s="10">
        <f>3/24000000*OO[[#This Row],[96 (30JUN1985 21:00:00)-Water Temperature (C)]]*OO[[#This Row],[38]]</f>
        <v>1.4004410238E-6</v>
      </c>
      <c r="AO236" s="10">
        <f>3/24000000*OO[[#This Row],[97 (01JUL1985 00:00:00)-Water Temperature (C)]]*OO[[#This Row],[39]]</f>
        <v>1.262588808195E-6</v>
      </c>
      <c r="AP236" s="10">
        <f>3/24000000*OO[[#This Row],[98 (01JUL1985 03:00:00)-Water Temperature (C)]]*OO[[#This Row],[40]]</f>
        <v>1.1505003803816249E-6</v>
      </c>
      <c r="AQ236" s="10">
        <f>3/24000000*OO[[#This Row],[99 (01JUL1985 06:00:00)-Water Temperature (C)]]*OO[[#This Row],[41]]</f>
        <v>1.0606835177414999E-6</v>
      </c>
      <c r="AR236" s="10">
        <f>3/24000000*OO[[#This Row],[100 (01JUL1985 09:00:00)-Water Temperature (C)]]*OO[[#This Row],[42]]</f>
        <v>1.0034121871303749E-6</v>
      </c>
      <c r="AS236" s="10">
        <f>3/24000000*OO[[#This Row],[101 (01JUL1985 12:00:00)-Water Temperature (C)]]*OO[[#This Row],[43]]</f>
        <v>9.5786914665099994E-7</v>
      </c>
      <c r="AT236" s="10">
        <f>3/24000000*OO[[#This Row],[102 (01JUL1985 15:00:00)-Water Temperature (C)]]*OO[[#This Row],[44]]</f>
        <v>9.0776536753650014E-7</v>
      </c>
      <c r="AU236" s="10">
        <f>3/24000000*OO[[#This Row],[103 (01JUL1985 18:00:00)-Water Temperature (C)]]*OO[[#This Row],[45]]</f>
        <v>8.5246669336499992E-7</v>
      </c>
      <c r="AV236" s="10">
        <f>3/24000000*OO[[#This Row],[104 (01JUL1985 21:00:00)-Water Temperature (C)]]*OO[[#This Row],[46]]</f>
        <v>7.9217424832500007E-7</v>
      </c>
      <c r="AW236" s="10">
        <f>3/24000000*OO[[#This Row],[105 (02JUL1985 00:00:00)-Water Temperature (C)]]*OO[[#This Row],[47]]</f>
        <v>7.3866518411187498E-7</v>
      </c>
      <c r="AX236" s="10">
        <f>3/24000000*OO[[#This Row],[106 (02JUL1985 03:00:00)-Water Temperature (C)]]*OO[[#This Row],[48]]</f>
        <v>6.949759766644999E-7</v>
      </c>
      <c r="AY236" s="10">
        <f>3/24000000*OO[[#This Row],[107 (02JUL1985 06:00:00)-Water Temperature (C)]]*OO[[#This Row],[49]]</f>
        <v>6.6049264682599992E-7</v>
      </c>
      <c r="AZ236" s="10">
        <f>3/24000000*OO[[#This Row],[108 (02JUL1985 09:00:00)-Water Temperature (C)]]*OO[[#This Row],[50]]</f>
        <v>6.3347383794500005E-7</v>
      </c>
      <c r="BA236" s="10">
        <f>3/24000000*OO[[#This Row],[109 (02JUL1985 12:00:00)-Water Temperature (C)]]*OO[[#This Row],[51]]</f>
        <v>6.1699783320075004E-7</v>
      </c>
      <c r="BB236" s="10">
        <f>3/24000000*OO[[#This Row],[110 (02JUL1985 15:00:00)-Water Temperature (C)]]*OO[[#This Row],[52]]</f>
        <v>6.0315349368000002E-7</v>
      </c>
      <c r="BC236" s="10">
        <f>3/24000000*OO[[#This Row],[111 (02JUL1985 18:00:00)-Water Temperature (C)]]*OO[[#This Row],[53]]</f>
        <v>5.8627870113599996E-7</v>
      </c>
      <c r="BD236" s="10">
        <f>3/24000000*OO[[#This Row],[112 (02JUL1985 21:00:00)-Water Temperature (C)]]*OO[[#This Row],[54]]</f>
        <v>5.5828922933399993E-7</v>
      </c>
      <c r="BE236" s="10">
        <f>3/24000000*OO[[#This Row],[113 (03JUL1985 00:00:00)-Water Temperature (C)]]*OO[[#This Row],[55]]</f>
        <v>5.2659666775475003E-7</v>
      </c>
      <c r="BF236" s="10">
        <f>3/24000000*OO[[#This Row],[114 (03JUL1985 03:00:00)-Water Temperature (C)]]*OO[[#This Row],[56]]</f>
        <v>5.0014018656000002E-7</v>
      </c>
      <c r="BG236" s="10">
        <f>3/24000000*OO[[#This Row],[115 (03JUL1985 06:00:00)-Water Temperature (C)]]*OO[[#This Row],[57]]</f>
        <v>4.8073100462149998E-7</v>
      </c>
      <c r="BH236" s="10">
        <f>3/24000000*OO[[#This Row],[116 (03JUL1985 09:00:00)-Water Temperature (C)]]*OO[[#This Row],[58]]</f>
        <v>4.6953852830250004E-7</v>
      </c>
      <c r="BI236" s="10">
        <f>3/24000000*OO[[#This Row],[117 (03JUL1985 12:00:00)-Water Temperature (C)]]*OO[[#This Row],[59]]</f>
        <v>4.6142941797337503E-7</v>
      </c>
      <c r="BJ236" s="10">
        <f>3/24000000*OO[[#This Row],[118 (03JUL1985 15:00:00)-Water Temperature (C)]]*OO[[#This Row],[60]]</f>
        <v>4.5257070145E-7</v>
      </c>
      <c r="BK236" s="10">
        <f>3/24000000*OO[[#This Row],[119 (03JUL1985 18:00:00)-Water Temperature (C)]]*OO[[#This Row],[61]]</f>
        <v>4.4048785415624994E-7</v>
      </c>
      <c r="BL236" s="10">
        <f>3/24000000*OO[[#This Row],[120 (03JUL1985 21:00:00)-Water Temperature (C)]]*OO[[#This Row],[62]]</f>
        <v>4.2267326015999995E-7</v>
      </c>
      <c r="BM236" s="10">
        <f>3/24000000*OO[[#This Row],[121 (04JUL1985 00:00:00)-Water Temperature (C)]]*OO[[#This Row],[63]]</f>
        <v>4.04105513784E-7</v>
      </c>
      <c r="BN236" s="10">
        <f>3/24000000*OO[[#This Row],[122 (04JUL1985 03:00:00)-Water Temperature (C)]]*OO[[#This Row],[64]]</f>
        <v>3.8764560367912496E-7</v>
      </c>
      <c r="BO236" s="10">
        <f>3/24000000*OO[[#This Row],[123 (04JUL1985 06:00:00)-Water Temperature (C)]]*OO[[#This Row],[65]]</f>
        <v>3.7471628472299998E-7</v>
      </c>
      <c r="BP236" s="10">
        <f>3/24000000*OO[[#This Row],[124 (04JUL1985 09:00:00)-Water Temperature (C)]]*OO[[#This Row],[66]]</f>
        <v>3.6940903725600001E-7</v>
      </c>
      <c r="BQ236" s="10">
        <f>3/24000000*OO[[#This Row],[125 (04JUL1985 12:00:00)-Water Temperature (C)]]*OO[[#This Row],[67]]</f>
        <v>3.6578022478499996E-7</v>
      </c>
      <c r="BR236" s="10">
        <f>3/24000000*OO[[#This Row],[126 (04JUL1985 15:00:00)-Water Temperature (C)]]*OO[[#This Row],[68]]</f>
        <v>3.6079955204999995E-7</v>
      </c>
      <c r="BS236" s="10">
        <f>3/24000000*OO[[#This Row],[127 (04JUL1985 18:00:00)-Water Temperature (C)]]*OO[[#This Row],[69]]</f>
        <v>3.5193074212287499E-7</v>
      </c>
      <c r="BT236" s="10">
        <f>3/24000000*OO[[#This Row],[128 (04JUL1985 21:00:00)-Water Temperature (C)]]*OO[[#This Row],[70]]</f>
        <v>3.3935335263000004E-7</v>
      </c>
      <c r="BU236" s="10">
        <f>3/24000000*OO[[#This Row],[129 (05JUL1985 00:00:00)-Water Temperature (C)]]*OO[[#This Row],[71]]</f>
        <v>3.2428816442624997E-7</v>
      </c>
      <c r="BV236" s="10">
        <f>3/24000000*OO[[#This Row],[130 (05JUL1985 03:00:00)-Water Temperature (C)]]*OO[[#This Row],[72]]</f>
        <v>3.0999392701462502E-7</v>
      </c>
      <c r="BW236" s="10">
        <f>3/24000000*OO[[#This Row],[131 (05JUL1985 06:00:00)-Water Temperature (C)]]*OO[[#This Row],[73]]</f>
        <v>2.9879648900425001E-7</v>
      </c>
      <c r="BX236" s="10">
        <f>3/24000000*OO[[#This Row],[132 (05JUL1985 09:00:00)-Water Temperature (C)]]*OO[[#This Row],[74]]</f>
        <v>2.9472244722249996E-7</v>
      </c>
      <c r="BY236" s="10">
        <f>3/24000000*OO[[#This Row],[133 (05JUL1985 12:00:00)-Water Temperature (C)]]*OO[[#This Row],[75]]</f>
        <v>2.9229406844152499E-7</v>
      </c>
      <c r="BZ236" s="10">
        <f>3/24000000*OO[[#This Row],[134 (05JUL1985 15:00:00)-Water Temperature (C)]]*OO[[#This Row],[76]]</f>
        <v>2.8992124168498749E-7</v>
      </c>
      <c r="CA236" s="10">
        <f>3/24000000*OO[[#This Row],[135 (05JUL1985 18:00:00)-Water Temperature (C)]]*OO[[#This Row],[77]]</f>
        <v>2.84828259033325E-7</v>
      </c>
      <c r="CB236" s="10">
        <f>3/24000000*OO[[#This Row],[136 (05JUL1985 21:00:00)-Water Temperature (C)]]*OO[[#This Row],[78]]</f>
        <v>2.74969786873875E-7</v>
      </c>
      <c r="CC236" s="10">
        <f>3/24000000*OO[[#This Row],[137 (06JUL1985 00:00:00)-Water Temperature (C)]]*OO[[#This Row],[79]]</f>
        <v>2.63746740090625E-7</v>
      </c>
      <c r="CD236" s="10">
        <f>3/24000000*OO[[#This Row],[138 (06JUL1985 03:00:00)-Water Temperature (C)]]*OO[[#This Row],[80]]</f>
        <v>2.5405938539292496E-7</v>
      </c>
      <c r="CE236" s="10">
        <f>3/24000000*OO[[#This Row],[139 (06JUL1985 06:00:00)-Water Temperature (C)]]*OO[[#This Row],[81]]</f>
        <v>2.4668658583662497E-7</v>
      </c>
      <c r="CF236" s="10">
        <f>3/24000000*OO[[#This Row],[140 (06JUL1985 09:00:00)-Water Temperature (C)]]*OO[[#This Row],[82]]</f>
        <v>2.4487589765430002E-7</v>
      </c>
      <c r="CG236" s="10">
        <f>3/24000000*OO[[#This Row],[141 (06JUL1985 12:00:00)-Water Temperature (C)]]*OO[[#This Row],[83]]</f>
        <v>2.442498352335E-7</v>
      </c>
      <c r="CH236" s="10">
        <f>3/24000000*OO[[#This Row],[142 (06JUL1985 15:00:00)-Water Temperature (C)]]*OO[[#This Row],[84]]</f>
        <v>2.4241828330001249E-7</v>
      </c>
      <c r="CI236" s="10">
        <f>3/24000000*OO[[#This Row],[143 (06JUL1985 18:00:00)-Water Temperature (C)]]*OO[[#This Row],[85]]</f>
        <v>2.3824905849974997E-7</v>
      </c>
      <c r="CJ236" s="10">
        <f>3/24000000*OO[[#This Row],[144 (06JUL1985 21:00:00)-Water Temperature (C)]]*OO[[#This Row],[86]]</f>
        <v>2.3027523041731252E-7</v>
      </c>
      <c r="CK236" s="10">
        <f>3/24000000*OO[[#This Row],[145 (07JUL1985 00:00:00)-Water Temperature (C)]]*OO[[#This Row],[87]]</f>
        <v>2.2118067364834999E-7</v>
      </c>
      <c r="CL236" s="10">
        <f>3/24000000*OO[[#This Row],[146 (07JUL1985 03:00:00)-Water Temperature (C)]]*OO[[#This Row],[88]]</f>
        <v>2.127079246408E-7</v>
      </c>
      <c r="CM236" s="10">
        <f>3/24000000*OO[[#This Row],[147 (07JUL1985 06:00:00)-Water Temperature (C)]]*OO[[#This Row],[89]]</f>
        <v>2.0584192815078748E-7</v>
      </c>
      <c r="CN236" s="10">
        <f>3/24000000*OO[[#This Row],[148 (07JUL1985 09:00:00)-Water Temperature (C)]]*OO[[#This Row],[90]]</f>
        <v>2.0063671687977501E-7</v>
      </c>
      <c r="CO236" s="10">
        <f>3/24000000*OO[[#This Row],[149 (07JUL1985 12:00:00)-Water Temperature (C)]]*OO[[#This Row],[91]]</f>
        <v>1.9690393136854995E-7</v>
      </c>
      <c r="CP236" s="10">
        <f>3/24000000*OO[[#This Row],[150 (07JUL1985 15:00:00)-Water Temperature (C)]]*OO[[#This Row],[92]]</f>
        <v>1.9372661782869999E-7</v>
      </c>
      <c r="CQ236" s="10">
        <f>3/24000000*OO[[#This Row],[151 (07JUL1985 18:00:00)-Water Temperature (C)]]*OO[[#This Row],[93]]</f>
        <v>1.8742141567687498E-7</v>
      </c>
      <c r="CR236" s="10">
        <f>3/24000000*OO[[#This Row],[152 (07JUL1985 21:00:00)-Water Temperature (C)]]*OO[[#This Row],[94]]</f>
        <v>1.785542863689E-7</v>
      </c>
      <c r="CS236" s="10">
        <f>3/24000000*OO[[#This Row],[153 (08JUL1985 00:00:00)-Water Temperature (C)]]*OO[[#This Row],[95]]</f>
        <v>1.6978570822517498E-7</v>
      </c>
      <c r="CT236" s="10">
        <f>3/24000000*OO[[#This Row],[154 (08JUL1985 03:00:00)-Water Temperature (C)]]*OO[[#This Row],[96]]</f>
        <v>1.6229046166840001E-7</v>
      </c>
      <c r="CU236" s="10">
        <f>3/24000000*OO[[#This Row],[155 (08JUL1985 06:00:00)-Water Temperature (C)]]*OO[[#This Row],[97]]</f>
        <v>1.5642193918644999E-7</v>
      </c>
      <c r="CV236" s="10">
        <f>3/24000000*OO[[#This Row],[156 (08JUL1985 09:00:00)-Water Temperature (C)]]*OO[[#This Row],[98]]</f>
        <v>1.53802549503E-7</v>
      </c>
      <c r="CW236" s="10">
        <f>3/24000000*OO[[#This Row],[157 (08JUL1985 12:00:00)-Water Temperature (C)]]*OO[[#This Row],[99]]</f>
        <v>1.5248132987621249E-7</v>
      </c>
    </row>
    <row r="237" spans="1:101" x14ac:dyDescent="0.35">
      <c r="A237" t="s">
        <v>243</v>
      </c>
      <c r="B237">
        <v>811.75559999999996</v>
      </c>
      <c r="C237" s="10">
        <f>3/24*OO[[#This Row],[59 (26JUN1985 06:00:00)-Water Temperature (C)]]*OO[[#This Row],[1]]/SUM(OO[1])</f>
        <v>0</v>
      </c>
      <c r="D237" s="10">
        <f>3/24*OO[[#This Row],[60 (26JUN1985 09:00:00)-Water Temperature (C)]]*OO[[#This Row],[2]]/SUM(OO[2])</f>
        <v>0</v>
      </c>
      <c r="E237" s="10">
        <f>3/24*OO[[#This Row],[61 (26JUN1985 12:00:00)-Water Temperature (C)]]*OO[[#This Row],[3]]/SUM(OO[3])</f>
        <v>0</v>
      </c>
      <c r="F237" s="10">
        <f>3/24*OO[[#This Row],[62 (26JUN1985 15:00:00)-Water Temperature (C)]]*OO[[#This Row],[4]]/SUM(OO[4])</f>
        <v>0</v>
      </c>
      <c r="G237" s="10">
        <f>3/24*OO[[#This Row],[63 (26JUN1985 18:00:00)-Water Temperature (C)]]*OO[[#This Row],[5]]/SUM(OO[5])</f>
        <v>0</v>
      </c>
      <c r="H237" s="10">
        <f>3/24*OO[[#This Row],[64 (26JUN1985 21:00:00)-Water Temperature (C)]]*OO[[#This Row],[6]]/SUM(OO[6])</f>
        <v>0</v>
      </c>
      <c r="I237" s="10">
        <f>3/24*OO[[#This Row],[65 (27JUN1985 00:00:00)-Water Temperature (C)]]*OO[[#This Row],[7]]/SUM(OO[7])</f>
        <v>0</v>
      </c>
      <c r="J237" s="10">
        <f>3/24*OO[[#This Row],[66 (27JUN1985 03:00:00)-Water Temperature (C)]]*OO[[#This Row],[8]]/SUM(OO[8])</f>
        <v>0</v>
      </c>
      <c r="K237" s="10">
        <f>3/24*OO[[#This Row],[67 (27JUN1985 06:00:00)-Water Temperature (C)]]*OO[[#This Row],[9]]/SUM(OO[9])</f>
        <v>0</v>
      </c>
      <c r="L237" s="10">
        <f>3/24*OO[[#This Row],[68 (27JUN1985 09:00:00)-Water Temperature (C)]]*OO[[#This Row],[10]]/SUM(OO[10])</f>
        <v>1.4946855765012468E-32</v>
      </c>
      <c r="M237" s="10">
        <f>3/24*OO[[#This Row],[69 (27JUN1985 12:00:00)-Water Temperature (C)]]*OO[[#This Row],[11]]/SUM(OO[11])</f>
        <v>3.7703061438951902E-18</v>
      </c>
      <c r="N237" s="10">
        <f>3/24*OO[[#This Row],[70 (27JUN1985 15:00:00)-Water Temperature (C)]]*OO[[#This Row],[12]]/SUM(OO[12])</f>
        <v>1.011233792528323E-9</v>
      </c>
      <c r="O237" s="10">
        <f>3/24*OO[[#This Row],[71 (27JUN1985 18:00:00)-Water Temperature (C)]]*OO[[#This Row],[13]]/SUM(OO[13])</f>
        <v>2.5442021162073115E-6</v>
      </c>
      <c r="P237" s="10">
        <f>3/24*OO[[#This Row],[72 (27JUN1985 21:00:00)-Water Temperature (C)]]*OO[[#This Row],[14]]/SUM(OO[14])</f>
        <v>3.6236789197357009E-4</v>
      </c>
      <c r="Q237" s="10">
        <f>3/24*OO[[#This Row],[73 (28JUN1985 00:00:00)-Water Temperature (C)]]*OO[[#This Row],[15]]/SUM(OO[15])</f>
        <v>8.3745923355569817E-3</v>
      </c>
      <c r="R237" s="10">
        <f>3/24*OO[[#This Row],[74 (28JUN1985 03:00:00)-Water Temperature (C)]]*OO[[#This Row],[16]]/SUM(OO[16])</f>
        <v>4.9812433312636926E-2</v>
      </c>
      <c r="S237" s="10">
        <f>3/24*OO[[#This Row],[75 (28JUN1985 06:00:00)-Water Temperature (C)]]*OO[[#This Row],[17]]/SUM(OO[17])</f>
        <v>0.10036195882334857</v>
      </c>
      <c r="T237" s="10">
        <f>3/24*OO[[#This Row],[76 (28JUN1985 09:00:00)-Water Temperature (C)]]*OO[[#This Row],[18]]/SUM(OO[18])</f>
        <v>8.4197012573340752E-2</v>
      </c>
      <c r="U237" s="10">
        <f>3/24*OO[[#This Row],[77 (28JUN1985 12:00:00)-Water Temperature (C)]]*OO[[#This Row],[19]]/SUM(OO[19])</f>
        <v>3.3779784867621912E-2</v>
      </c>
      <c r="V237" s="10">
        <f>3/24000000*OO[[#This Row],[78 (28JUN1985 15:00:00)-Water Temperature (C)]]*OO[[#This Row],[20]]</f>
        <v>7.1872359071624989E-3</v>
      </c>
      <c r="W237" s="10">
        <f>3/24000000*OO[[#This Row],[79 (28JUN1985 18:00:00)-Water Temperature (C)]]*OO[[#This Row],[21]]</f>
        <v>9.0952647582225E-4</v>
      </c>
      <c r="X237" s="10">
        <f>3/24000000*OO[[#This Row],[80 (28JUN1985 21:00:00)-Water Temperature (C)]]*OO[[#This Row],[22]]</f>
        <v>8.9071635039100002E-5</v>
      </c>
      <c r="Y237" s="10">
        <f>3/24000000*OO[[#This Row],[81 (29JUN1985 00:00:00)-Water Temperature (C)]]*OO[[#This Row],[23]]</f>
        <v>2.0915221752968749E-5</v>
      </c>
      <c r="Z237" s="10">
        <f>3/24000000*OO[[#This Row],[82 (29JUN1985 03:00:00)-Water Temperature (C)]]*OO[[#This Row],[24]]</f>
        <v>1.4561976146789998E-5</v>
      </c>
      <c r="AA237" s="10">
        <f>3/24000000*OO[[#This Row],[83 (29JUN1985 06:00:00)-Water Temperature (C)]]*OO[[#This Row],[25]]</f>
        <v>1.2095009300599999E-5</v>
      </c>
      <c r="AB237" s="10">
        <f>3/24000000*OO[[#This Row],[84 (29JUN1985 09:00:00)-Water Temperature (C)]]*OO[[#This Row],[26]]</f>
        <v>1.0375153718943749E-5</v>
      </c>
      <c r="AC237" s="10">
        <f>3/24000000*OO[[#This Row],[85 (29JUN1985 12:00:00)-Water Temperature (C)]]*OO[[#This Row],[27]]</f>
        <v>8.9781727184174994E-6</v>
      </c>
      <c r="AD237" s="10">
        <f>3/24000000*OO[[#This Row],[86 (29JUN1985 15:00:00)-Water Temperature (C)]]*OO[[#This Row],[28]]</f>
        <v>7.7709421818599985E-6</v>
      </c>
      <c r="AE237" s="10">
        <f>3/24000000*OO[[#This Row],[88 (29JUN1985 21:00:00)-Water Temperature (C)]]*OO[[#This Row],[30]]</f>
        <v>5.7006695368187496E-6</v>
      </c>
      <c r="AF237" s="10">
        <f>3/24000000*OO[[#This Row],[88 (29JUN1985 21:00:00)-Water Temperature (C)]]*OO[[#This Row],[30]]</f>
        <v>5.7006695368187496E-6</v>
      </c>
      <c r="AG237" s="10">
        <f>3/24000000*OO[[#This Row],[89 (30JUN1985 00:00:00)-Water Temperature (C)]]*OO[[#This Row],[31]]</f>
        <v>4.8516472947062502E-6</v>
      </c>
      <c r="AH237" s="10">
        <f>3/24000000*OO[[#This Row],[90 (30JUN1985 03:00:00)-Water Temperature (C)]]*OO[[#This Row],[32]]</f>
        <v>4.1734033409749997E-6</v>
      </c>
      <c r="AI237" s="10">
        <f>3/24000000*OO[[#This Row],[91 (30JUN1985 06:00:00)-Water Temperature (C)]]*OO[[#This Row],[33]]</f>
        <v>3.650510480076249E-6</v>
      </c>
      <c r="AJ237" s="10">
        <f>3/24000000*OO[[#This Row],[92 (30JUN1985 09:00:00)-Water Temperature (C)]]*OO[[#This Row],[34]]</f>
        <v>3.2751678120900003E-6</v>
      </c>
      <c r="AK237" s="10">
        <f>3/24000000*OO[[#This Row],[93 (30JUN1985 12:00:00)-Water Temperature (C)]]*OO[[#This Row],[35]]</f>
        <v>2.9886574009499999E-6</v>
      </c>
      <c r="AL237" s="10">
        <f>3/24000000*OO[[#This Row],[94 (30JUN1985 15:00:00)-Water Temperature (C)]]*OO[[#This Row],[36]]</f>
        <v>2.7397681534706251E-6</v>
      </c>
      <c r="AM237" s="10">
        <f>3/24000000*OO[[#This Row],[95 (30JUN1985 18:00:00)-Water Temperature (C)]]*OO[[#This Row],[37]]</f>
        <v>2.5045543907415003E-6</v>
      </c>
      <c r="AN237" s="10">
        <f>3/24000000*OO[[#This Row],[96 (30JUN1985 21:00:00)-Water Temperature (C)]]*OO[[#This Row],[38]]</f>
        <v>2.259987391612E-6</v>
      </c>
      <c r="AO237" s="10">
        <f>3/24000000*OO[[#This Row],[97 (01JUL1985 00:00:00)-Water Temperature (C)]]*OO[[#This Row],[39]]</f>
        <v>2.0354913546627499E-6</v>
      </c>
      <c r="AP237" s="10">
        <f>3/24000000*OO[[#This Row],[98 (01JUL1985 03:00:00)-Water Temperature (C)]]*OO[[#This Row],[40]]</f>
        <v>1.85261317375875E-6</v>
      </c>
      <c r="AQ237" s="10">
        <f>3/24000000*OO[[#This Row],[99 (01JUL1985 06:00:00)-Water Temperature (C)]]*OO[[#This Row],[41]]</f>
        <v>1.70640740769175E-6</v>
      </c>
      <c r="AR237" s="10">
        <f>3/24000000*OO[[#This Row],[100 (01JUL1985 09:00:00)-Water Temperature (C)]]*OO[[#This Row],[42]]</f>
        <v>1.6128463703204998E-6</v>
      </c>
      <c r="AS237" s="10">
        <f>3/24000000*OO[[#This Row],[101 (01JUL1985 12:00:00)-Water Temperature (C)]]*OO[[#This Row],[43]]</f>
        <v>1.53939189975E-6</v>
      </c>
      <c r="AT237" s="10">
        <f>3/24000000*OO[[#This Row],[102 (01JUL1985 15:00:00)-Water Temperature (C)]]*OO[[#This Row],[44]]</f>
        <v>1.4592029374664999E-6</v>
      </c>
      <c r="AU237" s="10">
        <f>3/24000000*OO[[#This Row],[103 (01JUL1985 18:00:00)-Water Temperature (C)]]*OO[[#This Row],[45]]</f>
        <v>1.3713391608386249E-6</v>
      </c>
      <c r="AV237" s="10">
        <f>3/24000000*OO[[#This Row],[104 (01JUL1985 21:00:00)-Water Temperature (C)]]*OO[[#This Row],[46]]</f>
        <v>1.2740830674982501E-6</v>
      </c>
      <c r="AW237" s="10">
        <f>3/24000000*OO[[#This Row],[105 (02JUL1985 00:00:00)-Water Temperature (C)]]*OO[[#This Row],[47]]</f>
        <v>1.1877516213269999E-6</v>
      </c>
      <c r="AX237" s="10">
        <f>3/24000000*OO[[#This Row],[106 (02JUL1985 03:00:00)-Water Temperature (C)]]*OO[[#This Row],[48]]</f>
        <v>1.1162615801834999E-6</v>
      </c>
      <c r="AY237" s="10">
        <f>3/24000000*OO[[#This Row],[107 (02JUL1985 06:00:00)-Water Temperature (C)]]*OO[[#This Row],[49]]</f>
        <v>1.059755242784375E-6</v>
      </c>
      <c r="AZ237" s="10">
        <f>3/24000000*OO[[#This Row],[108 (02JUL1985 09:00:00)-Water Temperature (C)]]*OO[[#This Row],[50]]</f>
        <v>1.0152280169767499E-6</v>
      </c>
      <c r="BA237" s="10">
        <f>3/24000000*OO[[#This Row],[109 (02JUL1985 12:00:00)-Water Temperature (C)]]*OO[[#This Row],[51]]</f>
        <v>9.8892428876812503E-7</v>
      </c>
      <c r="BB237" s="10">
        <f>3/24000000*OO[[#This Row],[110 (02JUL1985 15:00:00)-Water Temperature (C)]]*OO[[#This Row],[52]]</f>
        <v>9.6739048833762485E-7</v>
      </c>
      <c r="BC237" s="10">
        <f>3/24000000*OO[[#This Row],[111 (02JUL1985 18:00:00)-Water Temperature (C)]]*OO[[#This Row],[53]]</f>
        <v>9.4096652558625001E-7</v>
      </c>
      <c r="BD237" s="10">
        <f>3/24000000*OO[[#This Row],[112 (02JUL1985 21:00:00)-Water Temperature (C)]]*OO[[#This Row],[54]]</f>
        <v>8.9664033274662492E-7</v>
      </c>
      <c r="BE237" s="10">
        <f>3/24000000*OO[[#This Row],[113 (03JUL1985 00:00:00)-Water Temperature (C)]]*OO[[#This Row],[55]]</f>
        <v>8.4507265278562493E-7</v>
      </c>
      <c r="BF237" s="10">
        <f>3/24000000*OO[[#This Row],[114 (03JUL1985 03:00:00)-Water Temperature (C)]]*OO[[#This Row],[56]]</f>
        <v>8.0200026935437501E-7</v>
      </c>
      <c r="BG237" s="10">
        <f>3/24000000*OO[[#This Row],[115 (03JUL1985 06:00:00)-Water Temperature (C)]]*OO[[#This Row],[57]]</f>
        <v>7.6999083422799992E-7</v>
      </c>
      <c r="BH237" s="10">
        <f>3/24000000*OO[[#This Row],[116 (03JUL1985 09:00:00)-Water Temperature (C)]]*OO[[#This Row],[58]]</f>
        <v>7.5215454696937483E-7</v>
      </c>
      <c r="BI237" s="10">
        <f>3/24000000*OO[[#This Row],[117 (03JUL1985 12:00:00)-Water Temperature (C)]]*OO[[#This Row],[59]]</f>
        <v>7.3924045924049994E-7</v>
      </c>
      <c r="BJ237" s="10">
        <f>3/24000000*OO[[#This Row],[118 (03JUL1985 15:00:00)-Water Temperature (C)]]*OO[[#This Row],[60]]</f>
        <v>7.2526044477687505E-7</v>
      </c>
      <c r="BK237" s="10">
        <f>3/24000000*OO[[#This Row],[119 (03JUL1985 18:00:00)-Water Temperature (C)]]*OO[[#This Row],[61]]</f>
        <v>7.0620936564237506E-7</v>
      </c>
      <c r="BL237" s="10">
        <f>3/24000000*OO[[#This Row],[120 (03JUL1985 21:00:00)-Water Temperature (C)]]*OO[[#This Row],[62]]</f>
        <v>6.778167398749999E-7</v>
      </c>
      <c r="BM237" s="10">
        <f>3/24000000*OO[[#This Row],[121 (04JUL1985 00:00:00)-Water Temperature (C)]]*OO[[#This Row],[63]]</f>
        <v>6.479489250695E-7</v>
      </c>
      <c r="BN237" s="10">
        <f>3/24000000*OO[[#This Row],[122 (04JUL1985 03:00:00)-Water Temperature (C)]]*OO[[#This Row],[64]]</f>
        <v>6.2132918868799985E-7</v>
      </c>
      <c r="BO237" s="10">
        <f>3/24000000*OO[[#This Row],[123 (04JUL1985 06:00:00)-Water Temperature (C)]]*OO[[#This Row],[65]]</f>
        <v>6.0020197175687502E-7</v>
      </c>
      <c r="BP237" s="10">
        <f>3/24000000*OO[[#This Row],[124 (04JUL1985 09:00:00)-Water Temperature (C)]]*OO[[#This Row],[66]]</f>
        <v>5.9175077332075003E-7</v>
      </c>
      <c r="BQ237" s="10">
        <f>3/24000000*OO[[#This Row],[125 (04JUL1985 12:00:00)-Water Temperature (C)]]*OO[[#This Row],[67]]</f>
        <v>5.8583699534349993E-7</v>
      </c>
      <c r="BR237" s="10">
        <f>3/24000000*OO[[#This Row],[126 (04JUL1985 15:00:00)-Water Temperature (C)]]*OO[[#This Row],[68]]</f>
        <v>5.779865921264999E-7</v>
      </c>
      <c r="BS237" s="10">
        <f>3/24000000*OO[[#This Row],[127 (04JUL1985 18:00:00)-Water Temperature (C)]]*OO[[#This Row],[69]]</f>
        <v>5.6396044416149996E-7</v>
      </c>
      <c r="BT237" s="10">
        <f>3/24000000*OO[[#This Row],[128 (04JUL1985 21:00:00)-Water Temperature (C)]]*OO[[#This Row],[70]]</f>
        <v>5.4420160904499992E-7</v>
      </c>
      <c r="BU237" s="10">
        <f>3/24000000*OO[[#This Row],[129 (05JUL1985 00:00:00)-Water Temperature (C)]]*OO[[#This Row],[71]]</f>
        <v>5.1998180990925003E-7</v>
      </c>
      <c r="BV237" s="10">
        <f>3/24000000*OO[[#This Row],[130 (05JUL1985 03:00:00)-Water Temperature (C)]]*OO[[#This Row],[72]]</f>
        <v>4.9708588842899998E-7</v>
      </c>
      <c r="BW237" s="10">
        <f>3/24000000*OO[[#This Row],[131 (05JUL1985 06:00:00)-Water Temperature (C)]]*OO[[#This Row],[73]]</f>
        <v>4.7863991062525007E-7</v>
      </c>
      <c r="BX237" s="10">
        <f>3/24000000*OO[[#This Row],[132 (05JUL1985 09:00:00)-Water Temperature (C)]]*OO[[#This Row],[74]]</f>
        <v>4.7201377745049997E-7</v>
      </c>
      <c r="BY237" s="10">
        <f>3/24000000*OO[[#This Row],[133 (05JUL1985 12:00:00)-Water Temperature (C)]]*OO[[#This Row],[75]]</f>
        <v>4.6810298395575003E-7</v>
      </c>
      <c r="BZ237" s="10">
        <f>3/24000000*OO[[#This Row],[134 (05JUL1985 15:00:00)-Water Temperature (C)]]*OO[[#This Row],[76]]</f>
        <v>4.6447952940787503E-7</v>
      </c>
      <c r="CA237" s="10">
        <f>3/24000000*OO[[#This Row],[135 (05JUL1985 18:00:00)-Water Temperature (C)]]*OO[[#This Row],[77]]</f>
        <v>4.5658898809912495E-7</v>
      </c>
      <c r="CB237" s="10">
        <f>3/24000000*OO[[#This Row],[136 (05JUL1985 21:00:00)-Water Temperature (C)]]*OO[[#This Row],[78]]</f>
        <v>4.4088585036049998E-7</v>
      </c>
      <c r="CC237" s="10">
        <f>3/24000000*OO[[#This Row],[137 (06JUL1985 00:00:00)-Water Temperature (C)]]*OO[[#This Row],[79]]</f>
        <v>4.2273660691724992E-7</v>
      </c>
      <c r="CD237" s="10">
        <f>3/24000000*OO[[#This Row],[138 (06JUL1985 03:00:00)-Water Temperature (C)]]*OO[[#This Row],[80]]</f>
        <v>4.0704276287099994E-7</v>
      </c>
      <c r="CE237" s="10">
        <f>3/24000000*OO[[#This Row],[139 (06JUL1985 06:00:00)-Water Temperature (C)]]*OO[[#This Row],[81]]</f>
        <v>3.9504053909250004E-7</v>
      </c>
      <c r="CF237" s="10">
        <f>3/24000000*OO[[#This Row],[140 (06JUL1985 09:00:00)-Water Temperature (C)]]*OO[[#This Row],[82]]</f>
        <v>3.9221366798549997E-7</v>
      </c>
      <c r="CG237" s="10">
        <f>3/24000000*OO[[#This Row],[141 (06JUL1985 12:00:00)-Water Temperature (C)]]*OO[[#This Row],[83]]</f>
        <v>3.9119380168749992E-7</v>
      </c>
      <c r="CH237" s="10">
        <f>3/24000000*OO[[#This Row],[142 (06JUL1985 15:00:00)-Water Temperature (C)]]*OO[[#This Row],[84]]</f>
        <v>3.885092575045E-7</v>
      </c>
      <c r="CI237" s="10">
        <f>3/24000000*OO[[#This Row],[143 (06JUL1985 18:00:00)-Water Temperature (C)]]*OO[[#This Row],[85]]</f>
        <v>3.8204248773600002E-7</v>
      </c>
      <c r="CJ237" s="10">
        <f>3/24000000*OO[[#This Row],[144 (06JUL1985 21:00:00)-Water Temperature (C)]]*OO[[#This Row],[86]]</f>
        <v>3.6933421509424997E-7</v>
      </c>
      <c r="CK237" s="10">
        <f>3/24000000*OO[[#This Row],[145 (07JUL1985 00:00:00)-Water Temperature (C)]]*OO[[#This Row],[87]]</f>
        <v>3.5464730153600003E-7</v>
      </c>
      <c r="CL237" s="10">
        <f>3/24000000*OO[[#This Row],[146 (07JUL1985 03:00:00)-Water Temperature (C)]]*OO[[#This Row],[88]]</f>
        <v>3.4087475527875002E-7</v>
      </c>
      <c r="CM237" s="10">
        <f>3/24000000*OO[[#This Row],[147 (07JUL1985 06:00:00)-Water Temperature (C)]]*OO[[#This Row],[89]]</f>
        <v>3.2970688468424998E-7</v>
      </c>
      <c r="CN237" s="10">
        <f>3/24000000*OO[[#This Row],[148 (07JUL1985 09:00:00)-Water Temperature (C)]]*OO[[#This Row],[90]]</f>
        <v>3.2130064196587495E-7</v>
      </c>
      <c r="CO237" s="10">
        <f>3/24000000*OO[[#This Row],[149 (07JUL1985 12:00:00)-Water Temperature (C)]]*OO[[#This Row],[91]]</f>
        <v>3.1548166264399995E-7</v>
      </c>
      <c r="CP237" s="10">
        <f>3/24000000*OO[[#This Row],[150 (07JUL1985 15:00:00)-Water Temperature (C)]]*OO[[#This Row],[92]]</f>
        <v>3.1069989724424999E-7</v>
      </c>
      <c r="CQ237" s="10">
        <f>3/24000000*OO[[#This Row],[151 (07JUL1985 18:00:00)-Water Temperature (C)]]*OO[[#This Row],[93]]</f>
        <v>3.0077063734634997E-7</v>
      </c>
      <c r="CR237" s="10">
        <f>3/24000000*OO[[#This Row],[152 (07JUL1985 21:00:00)-Water Temperature (C)]]*OO[[#This Row],[94]]</f>
        <v>2.8671773712546248E-7</v>
      </c>
      <c r="CS237" s="10">
        <f>3/24000000*OO[[#This Row],[153 (08JUL1985 00:00:00)-Water Temperature (C)]]*OO[[#This Row],[95]]</f>
        <v>2.7254983615650001E-7</v>
      </c>
      <c r="CT237" s="10">
        <f>3/24000000*OO[[#This Row],[154 (08JUL1985 03:00:00)-Water Temperature (C)]]*OO[[#This Row],[96]]</f>
        <v>2.6029454961522501E-7</v>
      </c>
      <c r="CU237" s="10">
        <f>3/24000000*OO[[#This Row],[155 (08JUL1985 06:00:00)-Water Temperature (C)]]*OO[[#This Row],[97]]</f>
        <v>2.5068885235846254E-7</v>
      </c>
      <c r="CV237" s="10">
        <f>3/24000000*OO[[#This Row],[156 (08JUL1985 09:00:00)-Water Temperature (C)]]*OO[[#This Row],[98]]</f>
        <v>2.4644525404962499E-7</v>
      </c>
      <c r="CW237" s="10">
        <f>3/24000000*OO[[#This Row],[157 (08JUL1985 12:00:00)-Water Temperature (C)]]*OO[[#This Row],[99]]</f>
        <v>2.4432867851531249E-7</v>
      </c>
    </row>
    <row r="238" spans="1:101" x14ac:dyDescent="0.35">
      <c r="A238" t="s">
        <v>244</v>
      </c>
      <c r="B238">
        <v>885.81590000000006</v>
      </c>
      <c r="C238" s="10">
        <f>3/24*OO[[#This Row],[59 (26JUN1985 06:00:00)-Water Temperature (C)]]*OO[[#This Row],[1]]/SUM(OO[1])</f>
        <v>0</v>
      </c>
      <c r="D238" s="10">
        <f>3/24*OO[[#This Row],[60 (26JUN1985 09:00:00)-Water Temperature (C)]]*OO[[#This Row],[2]]/SUM(OO[2])</f>
        <v>0</v>
      </c>
      <c r="E238" s="10">
        <f>3/24*OO[[#This Row],[61 (26JUN1985 12:00:00)-Water Temperature (C)]]*OO[[#This Row],[3]]/SUM(OO[3])</f>
        <v>0</v>
      </c>
      <c r="F238" s="10">
        <f>3/24*OO[[#This Row],[62 (26JUN1985 15:00:00)-Water Temperature (C)]]*OO[[#This Row],[4]]/SUM(OO[4])</f>
        <v>0</v>
      </c>
      <c r="G238" s="10">
        <f>3/24*OO[[#This Row],[63 (26JUN1985 18:00:00)-Water Temperature (C)]]*OO[[#This Row],[5]]/SUM(OO[5])</f>
        <v>0</v>
      </c>
      <c r="H238" s="10">
        <f>3/24*OO[[#This Row],[64 (26JUN1985 21:00:00)-Water Temperature (C)]]*OO[[#This Row],[6]]/SUM(OO[6])</f>
        <v>0</v>
      </c>
      <c r="I238" s="10">
        <f>3/24*OO[[#This Row],[65 (27JUN1985 00:00:00)-Water Temperature (C)]]*OO[[#This Row],[7]]/SUM(OO[7])</f>
        <v>0</v>
      </c>
      <c r="J238" s="10">
        <f>3/24*OO[[#This Row],[66 (27JUN1985 03:00:00)-Water Temperature (C)]]*OO[[#This Row],[8]]/SUM(OO[8])</f>
        <v>0</v>
      </c>
      <c r="K238" s="10">
        <f>3/24*OO[[#This Row],[67 (27JUN1985 06:00:00)-Water Temperature (C)]]*OO[[#This Row],[9]]/SUM(OO[9])</f>
        <v>0</v>
      </c>
      <c r="L238" s="10">
        <f>3/24*OO[[#This Row],[68 (27JUN1985 09:00:00)-Water Temperature (C)]]*OO[[#This Row],[10]]/SUM(OO[10])</f>
        <v>2.8170197986960137E-33</v>
      </c>
      <c r="M238" s="10">
        <f>3/24*OO[[#This Row],[69 (27JUN1985 12:00:00)-Water Temperature (C)]]*OO[[#This Row],[11]]/SUM(OO[11])</f>
        <v>2.0237473872500589E-18</v>
      </c>
      <c r="N238" s="10">
        <f>3/24*OO[[#This Row],[70 (27JUN1985 15:00:00)-Water Temperature (C)]]*OO[[#This Row],[12]]/SUM(OO[12])</f>
        <v>4.5114273664935496E-10</v>
      </c>
      <c r="O238" s="10">
        <f>3/24*OO[[#This Row],[71 (27JUN1985 18:00:00)-Water Temperature (C)]]*OO[[#This Row],[13]]/SUM(OO[13])</f>
        <v>1.5782028294304543E-6</v>
      </c>
      <c r="P238" s="10">
        <f>3/24*OO[[#This Row],[72 (27JUN1985 21:00:00)-Water Temperature (C)]]*OO[[#This Row],[14]]/SUM(OO[14])</f>
        <v>2.6923112947948631E-4</v>
      </c>
      <c r="Q238" s="10">
        <f>3/24*OO[[#This Row],[73 (28JUN1985 00:00:00)-Water Temperature (C)]]*OO[[#This Row],[15]]/SUM(OO[15])</f>
        <v>7.1384895783004349E-3</v>
      </c>
      <c r="R238" s="10">
        <f>3/24*OO[[#This Row],[74 (28JUN1985 03:00:00)-Water Temperature (C)]]*OO[[#This Row],[16]]/SUM(OO[16])</f>
        <v>4.7609144882394407E-2</v>
      </c>
      <c r="S238" s="10">
        <f>3/24*OO[[#This Row],[75 (28JUN1985 06:00:00)-Water Temperature (C)]]*OO[[#This Row],[17]]/SUM(OO[17])</f>
        <v>0.10590310337926803</v>
      </c>
      <c r="T238" s="10">
        <f>3/24*OO[[#This Row],[76 (28JUN1985 09:00:00)-Water Temperature (C)]]*OO[[#This Row],[18]]/SUM(OO[18])</f>
        <v>9.6947779209434246E-2</v>
      </c>
      <c r="U238" s="10">
        <f>3/24*OO[[#This Row],[77 (28JUN1985 12:00:00)-Water Temperature (C)]]*OO[[#This Row],[19]]/SUM(OO[19])</f>
        <v>4.2048048425643553E-2</v>
      </c>
      <c r="V238" s="10">
        <f>3/24000000*OO[[#This Row],[78 (28JUN1985 15:00:00)-Water Temperature (C)]]*OO[[#This Row],[20]]</f>
        <v>9.5961065427625E-3</v>
      </c>
      <c r="W238" s="10">
        <f>3/24000000*OO[[#This Row],[79 (28JUN1985 18:00:00)-Water Temperature (C)]]*OO[[#This Row],[21]]</f>
        <v>1.2867197848854997E-3</v>
      </c>
      <c r="X238" s="10">
        <f>3/24000000*OO[[#This Row],[80 (28JUN1985 21:00:00)-Water Temperature (C)]]*OO[[#This Row],[22]]</f>
        <v>1.2590782989225E-4</v>
      </c>
      <c r="Y238" s="10">
        <f>3/24000000*OO[[#This Row],[81 (29JUN1985 00:00:00)-Water Temperature (C)]]*OO[[#This Row],[23]]</f>
        <v>2.4912895551374995E-5</v>
      </c>
      <c r="Z238" s="10">
        <f>3/24000000*OO[[#This Row],[82 (29JUN1985 03:00:00)-Water Temperature (C)]]*OO[[#This Row],[24]]</f>
        <v>1.6252259771572501E-5</v>
      </c>
      <c r="AA238" s="10">
        <f>3/24000000*OO[[#This Row],[83 (29JUN1985 06:00:00)-Water Temperature (C)]]*OO[[#This Row],[25]]</f>
        <v>1.3429965381467499E-5</v>
      </c>
      <c r="AB238" s="10">
        <f>3/24000000*OO[[#This Row],[84 (29JUN1985 09:00:00)-Water Temperature (C)]]*OO[[#This Row],[26]]</f>
        <v>1.1510994762685E-5</v>
      </c>
      <c r="AC238" s="10">
        <f>3/24000000*OO[[#This Row],[85 (29JUN1985 12:00:00)-Water Temperature (C)]]*OO[[#This Row],[27]]</f>
        <v>9.9566110887750014E-6</v>
      </c>
      <c r="AD238" s="10">
        <f>3/24000000*OO[[#This Row],[86 (29JUN1985 15:00:00)-Water Temperature (C)]]*OO[[#This Row],[28]]</f>
        <v>8.6200762487062494E-6</v>
      </c>
      <c r="AE238" s="10">
        <f>3/24000000*OO[[#This Row],[88 (29JUN1985 21:00:00)-Water Temperature (C)]]*OO[[#This Row],[30]]</f>
        <v>6.3213172385849991E-6</v>
      </c>
      <c r="AF238" s="10">
        <f>3/24000000*OO[[#This Row],[88 (29JUN1985 21:00:00)-Water Temperature (C)]]*OO[[#This Row],[30]]</f>
        <v>6.3213172385849991E-6</v>
      </c>
      <c r="AG238" s="10">
        <f>3/24000000*OO[[#This Row],[89 (30JUN1985 00:00:00)-Water Temperature (C)]]*OO[[#This Row],[31]]</f>
        <v>5.3751867881637498E-6</v>
      </c>
      <c r="AH238" s="10">
        <f>3/24000000*OO[[#This Row],[90 (30JUN1985 03:00:00)-Water Temperature (C)]]*OO[[#This Row],[32]]</f>
        <v>4.6176150925199992E-6</v>
      </c>
      <c r="AI238" s="10">
        <f>3/24000000*OO[[#This Row],[91 (30JUN1985 06:00:00)-Water Temperature (C)]]*OO[[#This Row],[33]]</f>
        <v>4.0331918159999997E-6</v>
      </c>
      <c r="AJ238" s="10">
        <f>3/24000000*OO[[#This Row],[92 (30JUN1985 09:00:00)-Water Temperature (C)]]*OO[[#This Row],[34]]</f>
        <v>3.6137040579674997E-6</v>
      </c>
      <c r="AK238" s="10">
        <f>3/24000000*OO[[#This Row],[93 (30JUN1985 12:00:00)-Water Temperature (C)]]*OO[[#This Row],[35]]</f>
        <v>3.2957915281187502E-6</v>
      </c>
      <c r="AL238" s="10">
        <f>3/24000000*OO[[#This Row],[94 (30JUN1985 15:00:00)-Water Temperature (C)]]*OO[[#This Row],[36]]</f>
        <v>3.0207347638850001E-6</v>
      </c>
      <c r="AM238" s="10">
        <f>3/24000000*OO[[#This Row],[95 (30JUN1985 18:00:00)-Water Temperature (C)]]*OO[[#This Row],[37]]</f>
        <v>2.7613638012063747E-6</v>
      </c>
      <c r="AN238" s="10">
        <f>3/24000000*OO[[#This Row],[96 (30JUN1985 21:00:00)-Water Temperature (C)]]*OO[[#This Row],[38]]</f>
        <v>2.4915180758512497E-6</v>
      </c>
      <c r="AO238" s="10">
        <f>3/24000000*OO[[#This Row],[97 (01JUL1985 00:00:00)-Water Temperature (C)]]*OO[[#This Row],[39]]</f>
        <v>2.2419425869304998E-6</v>
      </c>
      <c r="AP238" s="10">
        <f>3/24000000*OO[[#This Row],[98 (01JUL1985 03:00:00)-Water Temperature (C)]]*OO[[#This Row],[40]]</f>
        <v>2.0382001740209999E-6</v>
      </c>
      <c r="AQ238" s="10">
        <f>3/24000000*OO[[#This Row],[99 (01JUL1985 06:00:00)-Water Temperature (C)]]*OO[[#This Row],[41]]</f>
        <v>1.8755536268224999E-6</v>
      </c>
      <c r="AR238" s="10">
        <f>3/24000000*OO[[#This Row],[100 (01JUL1985 09:00:00)-Water Temperature (C)]]*OO[[#This Row],[42]]</f>
        <v>1.77036847152425E-6</v>
      </c>
      <c r="AS238" s="10">
        <f>3/24000000*OO[[#This Row],[101 (01JUL1985 12:00:00)-Water Temperature (C)]]*OO[[#This Row],[43]]</f>
        <v>1.6894712492984996E-6</v>
      </c>
      <c r="AT238" s="10">
        <f>3/24000000*OO[[#This Row],[102 (01JUL1985 15:00:00)-Water Temperature (C)]]*OO[[#This Row],[44]]</f>
        <v>1.6019795643704999E-6</v>
      </c>
      <c r="AU238" s="10">
        <f>3/24000000*OO[[#This Row],[103 (01JUL1985 18:00:00)-Water Temperature (C)]]*OO[[#This Row],[45]]</f>
        <v>1.5068961675511251E-6</v>
      </c>
      <c r="AV238" s="10">
        <f>3/24000000*OO[[#This Row],[104 (01JUL1985 21:00:00)-Water Temperature (C)]]*OO[[#This Row],[46]]</f>
        <v>1.3998730290704999E-6</v>
      </c>
      <c r="AW238" s="10">
        <f>3/24000000*OO[[#This Row],[105 (02JUL1985 00:00:00)-Water Temperature (C)]]*OO[[#This Row],[47]]</f>
        <v>1.3047337356568752E-6</v>
      </c>
      <c r="AX238" s="10">
        <f>3/24000000*OO[[#This Row],[106 (02JUL1985 03:00:00)-Water Temperature (C)]]*OO[[#This Row],[48]]</f>
        <v>1.2248860655760001E-6</v>
      </c>
      <c r="AY238" s="10">
        <f>3/24000000*OO[[#This Row],[107 (02JUL1985 06:00:00)-Water Temperature (C)]]*OO[[#This Row],[49]]</f>
        <v>1.1617443829192498E-6</v>
      </c>
      <c r="AZ238" s="10">
        <f>3/24000000*OO[[#This Row],[108 (02JUL1985 09:00:00)-Water Temperature (C)]]*OO[[#This Row],[50]]</f>
        <v>1.1116952460162501E-6</v>
      </c>
      <c r="BA238" s="10">
        <f>3/24000000*OO[[#This Row],[109 (02JUL1985 12:00:00)-Water Temperature (C)]]*OO[[#This Row],[51]]</f>
        <v>1.0826161804445001E-6</v>
      </c>
      <c r="BB238" s="10">
        <f>3/24000000*OO[[#This Row],[110 (02JUL1985 15:00:00)-Water Temperature (C)]]*OO[[#This Row],[52]]</f>
        <v>1.0595750003646247E-6</v>
      </c>
      <c r="BC238" s="10">
        <f>3/24000000*OO[[#This Row],[111 (02JUL1985 18:00:00)-Water Temperature (C)]]*OO[[#This Row],[53]]</f>
        <v>1.031316515336125E-6</v>
      </c>
      <c r="BD238" s="10">
        <f>3/24000000*OO[[#This Row],[112 (02JUL1985 21:00:00)-Water Temperature (C)]]*OO[[#This Row],[54]]</f>
        <v>9.8386168171500003E-7</v>
      </c>
      <c r="BE238" s="10">
        <f>3/24000000*OO[[#This Row],[113 (03JUL1985 00:00:00)-Water Temperature (C)]]*OO[[#This Row],[55]]</f>
        <v>9.2661997338749997E-7</v>
      </c>
      <c r="BF238" s="10">
        <f>3/24000000*OO[[#This Row],[114 (03JUL1985 03:00:00)-Water Temperature (C)]]*OO[[#This Row],[56]]</f>
        <v>8.7879258619749987E-7</v>
      </c>
      <c r="BG238" s="10">
        <f>3/24000000*OO[[#This Row],[115 (03JUL1985 06:00:00)-Water Temperature (C)]]*OO[[#This Row],[57]]</f>
        <v>8.4270036516999998E-7</v>
      </c>
      <c r="BH238" s="10">
        <f>3/24000000*OO[[#This Row],[116 (03JUL1985 09:00:00)-Water Temperature (C)]]*OO[[#This Row],[58]]</f>
        <v>8.2284335693449992E-7</v>
      </c>
      <c r="BI238" s="10">
        <f>3/24000000*OO[[#This Row],[117 (03JUL1985 12:00:00)-Water Temperature (C)]]*OO[[#This Row],[59]]</f>
        <v>8.0888556676450001E-7</v>
      </c>
      <c r="BJ238" s="10">
        <f>3/24000000*OO[[#This Row],[118 (03JUL1985 15:00:00)-Water Temperature (C)]]*OO[[#This Row],[60]]</f>
        <v>7.9382160341824988E-7</v>
      </c>
      <c r="BK238" s="10">
        <f>3/24000000*OO[[#This Row],[119 (03JUL1985 18:00:00)-Water Temperature (C)]]*OO[[#This Row],[61]]</f>
        <v>7.7337241385249987E-7</v>
      </c>
      <c r="BL238" s="10">
        <f>3/24000000*OO[[#This Row],[120 (03JUL1985 21:00:00)-Water Temperature (C)]]*OO[[#This Row],[62]]</f>
        <v>7.4268636781249983E-7</v>
      </c>
      <c r="BM238" s="10">
        <f>3/24000000*OO[[#This Row],[121 (04JUL1985 00:00:00)-Water Temperature (C)]]*OO[[#This Row],[63]]</f>
        <v>7.0981540315000005E-7</v>
      </c>
      <c r="BN238" s="10">
        <f>3/24000000*OO[[#This Row],[122 (04JUL1985 03:00:00)-Water Temperature (C)]]*OO[[#This Row],[64]]</f>
        <v>6.8044490422499993E-7</v>
      </c>
      <c r="BO238" s="10">
        <f>3/24000000*OO[[#This Row],[123 (04JUL1985 06:00:00)-Water Temperature (C)]]*OO[[#This Row],[65]]</f>
        <v>6.5677742781874995E-7</v>
      </c>
      <c r="BP238" s="10">
        <f>3/24000000*OO[[#This Row],[124 (04JUL1985 09:00:00)-Water Temperature (C)]]*OO[[#This Row],[66]]</f>
        <v>6.4739450595999994E-7</v>
      </c>
      <c r="BQ238" s="10">
        <f>3/24000000*OO[[#This Row],[125 (04JUL1985 12:00:00)-Water Temperature (C)]]*OO[[#This Row],[67]]</f>
        <v>6.4076908975749994E-7</v>
      </c>
      <c r="BR238" s="10">
        <f>3/24000000*OO[[#This Row],[126 (04JUL1985 15:00:00)-Water Temperature (C)]]*OO[[#This Row],[68]]</f>
        <v>6.3232729364975005E-7</v>
      </c>
      <c r="BS238" s="10">
        <f>3/24000000*OO[[#This Row],[127 (04JUL1985 18:00:00)-Water Temperature (C)]]*OO[[#This Row],[69]]</f>
        <v>6.1736265785162489E-7</v>
      </c>
      <c r="BT238" s="10">
        <f>3/24000000*OO[[#This Row],[128 (04JUL1985 21:00:00)-Water Temperature (C)]]*OO[[#This Row],[70]]</f>
        <v>5.9622514194749999E-7</v>
      </c>
      <c r="BU238" s="10">
        <f>3/24000000*OO[[#This Row],[129 (05JUL1985 00:00:00)-Water Temperature (C)]]*OO[[#This Row],[71]]</f>
        <v>5.6963612249774999E-7</v>
      </c>
      <c r="BV238" s="10">
        <f>3/24000000*OO[[#This Row],[130 (05JUL1985 03:00:00)-Water Temperature (C)]]*OO[[#This Row],[72]]</f>
        <v>5.4460349751374997E-7</v>
      </c>
      <c r="BW238" s="10">
        <f>3/24000000*OO[[#This Row],[131 (05JUL1985 06:00:00)-Water Temperature (C)]]*OO[[#This Row],[73]]</f>
        <v>5.2384564234999999E-7</v>
      </c>
      <c r="BX238" s="10">
        <f>3/24000000*OO[[#This Row],[132 (05JUL1985 09:00:00)-Water Temperature (C)]]*OO[[#This Row],[74]]</f>
        <v>5.1622419346137494E-7</v>
      </c>
      <c r="BY238" s="10">
        <f>3/24000000*OO[[#This Row],[133 (05JUL1985 12:00:00)-Water Temperature (C)]]*OO[[#This Row],[75]]</f>
        <v>5.1196068854000007E-7</v>
      </c>
      <c r="BZ238" s="10">
        <f>3/24000000*OO[[#This Row],[134 (05JUL1985 15:00:00)-Water Temperature (C)]]*OO[[#This Row],[76]]</f>
        <v>5.0816827026474994E-7</v>
      </c>
      <c r="CA238" s="10">
        <f>3/24000000*OO[[#This Row],[135 (05JUL1985 18:00:00)-Water Temperature (C)]]*OO[[#This Row],[77]]</f>
        <v>4.9989013593974989E-7</v>
      </c>
      <c r="CB238" s="10">
        <f>3/24000000*OO[[#This Row],[136 (05JUL1985 21:00:00)-Water Temperature (C)]]*OO[[#This Row],[78]]</f>
        <v>4.8297188156749994E-7</v>
      </c>
      <c r="CC238" s="10">
        <f>3/24000000*OO[[#This Row],[137 (06JUL1985 00:00:00)-Water Temperature (C)]]*OO[[#This Row],[79]]</f>
        <v>4.6294725431174999E-7</v>
      </c>
      <c r="CD238" s="10">
        <f>3/24000000*OO[[#This Row],[138 (06JUL1985 03:00:00)-Water Temperature (C)]]*OO[[#This Row],[80]]</f>
        <v>4.4558345688900003E-7</v>
      </c>
      <c r="CE238" s="10">
        <f>3/24000000*OO[[#This Row],[139 (06JUL1985 06:00:00)-Water Temperature (C)]]*OO[[#This Row],[81]]</f>
        <v>4.3215461844325E-7</v>
      </c>
      <c r="CF238" s="10">
        <f>3/24000000*OO[[#This Row],[140 (06JUL1985 09:00:00)-Water Temperature (C)]]*OO[[#This Row],[82]]</f>
        <v>4.2893142932600002E-7</v>
      </c>
      <c r="CG238" s="10">
        <f>3/24000000*OO[[#This Row],[141 (06JUL1985 12:00:00)-Water Temperature (C)]]*OO[[#This Row],[83]]</f>
        <v>4.2775943414999998E-7</v>
      </c>
      <c r="CH238" s="10">
        <f>3/24000000*OO[[#This Row],[142 (06JUL1985 15:00:00)-Water Temperature (C)]]*OO[[#This Row],[84]]</f>
        <v>4.2516883854499996E-7</v>
      </c>
      <c r="CI238" s="10">
        <f>3/24000000*OO[[#This Row],[143 (06JUL1985 18:00:00)-Water Temperature (C)]]*OO[[#This Row],[85]]</f>
        <v>4.1837575095824992E-7</v>
      </c>
      <c r="CJ238" s="10">
        <f>3/24000000*OO[[#This Row],[144 (06JUL1985 21:00:00)-Water Temperature (C)]]*OO[[#This Row],[86]]</f>
        <v>4.0470016161599997E-7</v>
      </c>
      <c r="CK238" s="10">
        <f>3/24000000*OO[[#This Row],[145 (07JUL1985 00:00:00)-Water Temperature (C)]]*OO[[#This Row],[87]]</f>
        <v>3.88483128696E-7</v>
      </c>
      <c r="CL238" s="10">
        <f>3/24000000*OO[[#This Row],[146 (07JUL1985 03:00:00)-Water Temperature (C)]]*OO[[#This Row],[88]]</f>
        <v>3.7325371352512502E-7</v>
      </c>
      <c r="CM238" s="10">
        <f>3/24000000*OO[[#This Row],[147 (07JUL1985 06:00:00)-Water Temperature (C)]]*OO[[#This Row],[89]]</f>
        <v>3.608143608145E-7</v>
      </c>
      <c r="CN238" s="10">
        <f>3/24000000*OO[[#This Row],[148 (07JUL1985 09:00:00)-Water Temperature (C)]]*OO[[#This Row],[90]]</f>
        <v>3.5149731966524994E-7</v>
      </c>
      <c r="CO238" s="10">
        <f>3/24000000*OO[[#This Row],[149 (07JUL1985 12:00:00)-Water Temperature (C)]]*OO[[#This Row],[91]]</f>
        <v>3.4520033901637495E-7</v>
      </c>
      <c r="CP238" s="10">
        <f>3/24000000*OO[[#This Row],[150 (07JUL1985 15:00:00)-Water Temperature (C)]]*OO[[#This Row],[92]]</f>
        <v>3.4028520319749997E-7</v>
      </c>
      <c r="CQ238" s="10">
        <f>3/24000000*OO[[#This Row],[151 (07JUL1985 18:00:00)-Water Temperature (C)]]*OO[[#This Row],[93]]</f>
        <v>3.296809843635E-7</v>
      </c>
      <c r="CR238" s="10">
        <f>3/24000000*OO[[#This Row],[152 (07JUL1985 21:00:00)-Water Temperature (C)]]*OO[[#This Row],[94]]</f>
        <v>3.1451209101675001E-7</v>
      </c>
      <c r="CS238" s="10">
        <f>3/24000000*OO[[#This Row],[153 (08JUL1985 00:00:00)-Water Temperature (C)]]*OO[[#This Row],[95]]</f>
        <v>2.9888745868800001E-7</v>
      </c>
      <c r="CT238" s="10">
        <f>3/24000000*OO[[#This Row],[154 (08JUL1985 03:00:00)-Water Temperature (C)]]*OO[[#This Row],[96]]</f>
        <v>2.852320936854875E-7</v>
      </c>
      <c r="CU238" s="10">
        <f>3/24000000*OO[[#This Row],[155 (08JUL1985 06:00:00)-Water Temperature (C)]]*OO[[#This Row],[97]]</f>
        <v>2.7447470157899996E-7</v>
      </c>
      <c r="CV238" s="10">
        <f>3/24000000*OO[[#This Row],[156 (08JUL1985 09:00:00)-Water Temperature (C)]]*OO[[#This Row],[98]]</f>
        <v>2.6963175984977499E-7</v>
      </c>
      <c r="CW238" s="10">
        <f>3/24000000*OO[[#This Row],[157 (08JUL1985 12:00:00)-Water Temperature (C)]]*OO[[#This Row],[99]]</f>
        <v>2.6730076863862499E-7</v>
      </c>
    </row>
    <row r="239" spans="1:101" x14ac:dyDescent="0.35">
      <c r="A239" t="s">
        <v>245</v>
      </c>
      <c r="B239">
        <v>825.34360000000004</v>
      </c>
      <c r="C239" s="10">
        <f>3/24*OO[[#This Row],[59 (26JUN1985 06:00:00)-Water Temperature (C)]]*OO[[#This Row],[1]]/SUM(OO[1])</f>
        <v>0</v>
      </c>
      <c r="D239" s="10">
        <f>3/24*OO[[#This Row],[60 (26JUN1985 09:00:00)-Water Temperature (C)]]*OO[[#This Row],[2]]/SUM(OO[2])</f>
        <v>0</v>
      </c>
      <c r="E239" s="10">
        <f>3/24*OO[[#This Row],[61 (26JUN1985 12:00:00)-Water Temperature (C)]]*OO[[#This Row],[3]]/SUM(OO[3])</f>
        <v>0</v>
      </c>
      <c r="F239" s="10">
        <f>3/24*OO[[#This Row],[62 (26JUN1985 15:00:00)-Water Temperature (C)]]*OO[[#This Row],[4]]/SUM(OO[4])</f>
        <v>0</v>
      </c>
      <c r="G239" s="10">
        <f>3/24*OO[[#This Row],[63 (26JUN1985 18:00:00)-Water Temperature (C)]]*OO[[#This Row],[5]]/SUM(OO[5])</f>
        <v>0</v>
      </c>
      <c r="H239" s="10">
        <f>3/24*OO[[#This Row],[64 (26JUN1985 21:00:00)-Water Temperature (C)]]*OO[[#This Row],[6]]/SUM(OO[6])</f>
        <v>0</v>
      </c>
      <c r="I239" s="10">
        <f>3/24*OO[[#This Row],[65 (27JUN1985 00:00:00)-Water Temperature (C)]]*OO[[#This Row],[7]]/SUM(OO[7])</f>
        <v>0</v>
      </c>
      <c r="J239" s="10">
        <f>3/24*OO[[#This Row],[66 (27JUN1985 03:00:00)-Water Temperature (C)]]*OO[[#This Row],[8]]/SUM(OO[8])</f>
        <v>0</v>
      </c>
      <c r="K239" s="10">
        <f>3/24*OO[[#This Row],[67 (27JUN1985 06:00:00)-Water Temperature (C)]]*OO[[#This Row],[9]]/SUM(OO[9])</f>
        <v>0</v>
      </c>
      <c r="L239" s="10">
        <f>3/24*OO[[#This Row],[68 (27JUN1985 09:00:00)-Water Temperature (C)]]*OO[[#This Row],[10]]/SUM(OO[10])</f>
        <v>2.9570856642135743E-34</v>
      </c>
      <c r="M239" s="10">
        <f>3/24*OO[[#This Row],[69 (27JUN1985 12:00:00)-Water Temperature (C)]]*OO[[#This Row],[11]]/SUM(OO[11])</f>
        <v>6.6239576582782056E-19</v>
      </c>
      <c r="N239" s="10">
        <f>3/24*OO[[#This Row],[70 (27JUN1985 15:00:00)-Water Temperature (C)]]*OO[[#This Row],[12]]/SUM(OO[12])</f>
        <v>1.4561462758203286E-10</v>
      </c>
      <c r="O239" s="10">
        <f>3/24*OO[[#This Row],[71 (27JUN1985 18:00:00)-Water Temperature (C)]]*OO[[#This Row],[13]]/SUM(OO[13])</f>
        <v>6.9299922180782877E-7</v>
      </c>
      <c r="P239" s="10">
        <f>3/24*OO[[#This Row],[72 (27JUN1985 21:00:00)-Water Temperature (C)]]*OO[[#This Row],[14]]/SUM(OO[14])</f>
        <v>1.3760271401128303E-4</v>
      </c>
      <c r="Q239" s="10">
        <f>3/24*OO[[#This Row],[73 (28JUN1985 00:00:00)-Water Temperature (C)]]*OO[[#This Row],[15]]/SUM(OO[15])</f>
        <v>4.0770088406235951E-3</v>
      </c>
      <c r="R239" s="10">
        <f>3/24*OO[[#This Row],[74 (28JUN1985 03:00:00)-Water Temperature (C)]]*OO[[#This Row],[16]]/SUM(OO[16])</f>
        <v>2.974012184888979E-2</v>
      </c>
      <c r="S239" s="10">
        <f>3/24*OO[[#This Row],[75 (28JUN1985 06:00:00)-Water Temperature (C)]]*OO[[#This Row],[17]]/SUM(OO[17])</f>
        <v>7.1333863962498884E-2</v>
      </c>
      <c r="T239" s="10">
        <f>3/24*OO[[#This Row],[76 (28JUN1985 09:00:00)-Water Temperature (C)]]*OO[[#This Row],[18]]/SUM(OO[18])</f>
        <v>6.9664589300434454E-2</v>
      </c>
      <c r="U239" s="10">
        <f>3/24*OO[[#This Row],[77 (28JUN1985 12:00:00)-Water Temperature (C)]]*OO[[#This Row],[19]]/SUM(OO[19])</f>
        <v>3.1963721628526183E-2</v>
      </c>
      <c r="V239" s="10">
        <f>3/24000000*OO[[#This Row],[78 (28JUN1985 15:00:00)-Water Temperature (C)]]*OO[[#This Row],[20]]</f>
        <v>7.6640443743999989E-3</v>
      </c>
      <c r="W239" s="10">
        <f>3/24000000*OO[[#This Row],[79 (28JUN1985 18:00:00)-Water Temperature (C)]]*OO[[#This Row],[21]]</f>
        <v>1.0699401198723752E-3</v>
      </c>
      <c r="X239" s="10">
        <f>3/24000000*OO[[#This Row],[80 (28JUN1985 21:00:00)-Water Temperature (C)]]*OO[[#This Row],[22]]</f>
        <v>1.05318466838E-4</v>
      </c>
      <c r="Y239" s="10">
        <f>3/24000000*OO[[#This Row],[81 (29JUN1985 00:00:00)-Water Temperature (C)]]*OO[[#This Row],[23]]</f>
        <v>1.8593854186574998E-5</v>
      </c>
      <c r="Z239" s="10">
        <f>3/24000000*OO[[#This Row],[82 (29JUN1985 03:00:00)-Water Temperature (C)]]*OO[[#This Row],[24]]</f>
        <v>1.1475068017997497E-5</v>
      </c>
      <c r="AA239" s="10">
        <f>3/24000000*OO[[#This Row],[83 (29JUN1985 06:00:00)-Water Temperature (C)]]*OO[[#This Row],[25]]</f>
        <v>9.4392158742700002E-6</v>
      </c>
      <c r="AB239" s="10">
        <f>3/24000000*OO[[#This Row],[84 (29JUN1985 09:00:00)-Water Temperature (C)]]*OO[[#This Row],[26]]</f>
        <v>8.0854453173799981E-6</v>
      </c>
      <c r="AC239" s="10">
        <f>3/24000000*OO[[#This Row],[85 (29JUN1985 12:00:00)-Water Temperature (C)]]*OO[[#This Row],[27]]</f>
        <v>6.9911588657024989E-6</v>
      </c>
      <c r="AD239" s="10">
        <f>3/24000000*OO[[#This Row],[86 (29JUN1985 15:00:00)-Water Temperature (C)]]*OO[[#This Row],[28]]</f>
        <v>6.053358317182499E-6</v>
      </c>
      <c r="AE239" s="10">
        <f>3/24000000*OO[[#This Row],[88 (29JUN1985 21:00:00)-Water Temperature (C)]]*OO[[#This Row],[30]]</f>
        <v>4.4367817316199997E-6</v>
      </c>
      <c r="AF239" s="10">
        <f>3/24000000*OO[[#This Row],[88 (29JUN1985 21:00:00)-Water Temperature (C)]]*OO[[#This Row],[30]]</f>
        <v>4.4367817316199997E-6</v>
      </c>
      <c r="AG239" s="10">
        <f>3/24000000*OO[[#This Row],[89 (30JUN1985 00:00:00)-Water Temperature (C)]]*OO[[#This Row],[31]]</f>
        <v>3.7700029963749999E-6</v>
      </c>
      <c r="AH239" s="10">
        <f>3/24000000*OO[[#This Row],[90 (30JUN1985 03:00:00)-Water Temperature (C)]]*OO[[#This Row],[32]]</f>
        <v>3.2353305475112497E-6</v>
      </c>
      <c r="AI239" s="10">
        <f>3/24000000*OO[[#This Row],[91 (30JUN1985 06:00:00)-Water Temperature (C)]]*OO[[#This Row],[33]]</f>
        <v>2.8226483344150001E-6</v>
      </c>
      <c r="AJ239" s="10">
        <f>3/24000000*OO[[#This Row],[92 (30JUN1985 09:00:00)-Water Temperature (C)]]*OO[[#This Row],[34]]</f>
        <v>2.5265120742907498E-6</v>
      </c>
      <c r="AK239" s="10">
        <f>3/24000000*OO[[#This Row],[93 (30JUN1985 12:00:00)-Water Temperature (C)]]*OO[[#This Row],[35]]</f>
        <v>2.3030589085372497E-6</v>
      </c>
      <c r="AL239" s="10">
        <f>3/24000000*OO[[#This Row],[94 (30JUN1985 15:00:00)-Water Temperature (C)]]*OO[[#This Row],[36]]</f>
        <v>2.1101970432556245E-6</v>
      </c>
      <c r="AM239" s="10">
        <f>3/24000000*OO[[#This Row],[95 (30JUN1985 18:00:00)-Water Temperature (C)]]*OO[[#This Row],[37]]</f>
        <v>1.9284795896400001E-6</v>
      </c>
      <c r="AN239" s="10">
        <f>3/24000000*OO[[#This Row],[96 (30JUN1985 21:00:00)-Water Temperature (C)]]*OO[[#This Row],[38]]</f>
        <v>1.739455088479875E-6</v>
      </c>
      <c r="AO239" s="10">
        <f>3/24000000*OO[[#This Row],[97 (01JUL1985 00:00:00)-Water Temperature (C)]]*OO[[#This Row],[39]]</f>
        <v>1.5639347551537502E-6</v>
      </c>
      <c r="AP239" s="10">
        <f>3/24000000*OO[[#This Row],[98 (01JUL1985 03:00:00)-Water Temperature (C)]]*OO[[#This Row],[40]]</f>
        <v>1.420449845749375E-6</v>
      </c>
      <c r="AQ239" s="10">
        <f>3/24000000*OO[[#This Row],[99 (01JUL1985 06:00:00)-Water Temperature (C)]]*OO[[#This Row],[41]]</f>
        <v>1.3059922850012502E-6</v>
      </c>
      <c r="AR239" s="10">
        <f>3/24000000*OO[[#This Row],[100 (01JUL1985 09:00:00)-Water Temperature (C)]]*OO[[#This Row],[42]]</f>
        <v>1.231539417458E-6</v>
      </c>
      <c r="AS239" s="10">
        <f>3/24000000*OO[[#This Row],[101 (01JUL1985 12:00:00)-Water Temperature (C)]]*OO[[#This Row],[43]]</f>
        <v>1.174860616615E-6</v>
      </c>
      <c r="AT239" s="10">
        <f>3/24000000*OO[[#This Row],[102 (01JUL1985 15:00:00)-Water Temperature (C)]]*OO[[#This Row],[44]]</f>
        <v>1.1141077735205E-6</v>
      </c>
      <c r="AU239" s="10">
        <f>3/24000000*OO[[#This Row],[103 (01JUL1985 18:00:00)-Water Temperature (C)]]*OO[[#This Row],[45]]</f>
        <v>1.0483901082475E-6</v>
      </c>
      <c r="AV239" s="10">
        <f>3/24000000*OO[[#This Row],[104 (01JUL1985 21:00:00)-Water Temperature (C)]]*OO[[#This Row],[46]]</f>
        <v>9.7379161404749988E-7</v>
      </c>
      <c r="AW239" s="10">
        <f>3/24000000*OO[[#This Row],[105 (02JUL1985 00:00:00)-Water Temperature (C)]]*OO[[#This Row],[47]]</f>
        <v>9.0740902650387503E-7</v>
      </c>
      <c r="AX239" s="10">
        <f>3/24000000*OO[[#This Row],[106 (02JUL1985 03:00:00)-Water Temperature (C)]]*OO[[#This Row],[48]]</f>
        <v>8.5116315411462501E-7</v>
      </c>
      <c r="AY239" s="10">
        <f>3/24000000*OO[[#This Row],[107 (02JUL1985 06:00:00)-Water Temperature (C)]]*OO[[#This Row],[49]]</f>
        <v>8.0663996942100001E-7</v>
      </c>
      <c r="AZ239" s="10">
        <f>3/24000000*OO[[#This Row],[108 (02JUL1985 09:00:00)-Water Temperature (C)]]*OO[[#This Row],[50]]</f>
        <v>7.7120118209474992E-7</v>
      </c>
      <c r="BA239" s="10">
        <f>3/24000000*OO[[#This Row],[109 (02JUL1985 12:00:00)-Water Temperature (C)]]*OO[[#This Row],[51]]</f>
        <v>7.5087266264000001E-7</v>
      </c>
      <c r="BB239" s="10">
        <f>3/24000000*OO[[#This Row],[110 (02JUL1985 15:00:00)-Water Temperature (C)]]*OO[[#This Row],[52]]</f>
        <v>7.3514238694399999E-7</v>
      </c>
      <c r="BC239" s="10">
        <f>3/24000000*OO[[#This Row],[111 (02JUL1985 18:00:00)-Water Temperature (C)]]*OO[[#This Row],[53]]</f>
        <v>7.1584753432149987E-7</v>
      </c>
      <c r="BD239" s="10">
        <f>3/24000000*OO[[#This Row],[112 (02JUL1985 21:00:00)-Water Temperature (C)]]*OO[[#This Row],[54]]</f>
        <v>6.8337465414224992E-7</v>
      </c>
      <c r="BE239" s="10">
        <f>3/24000000*OO[[#This Row],[113 (03JUL1985 00:00:00)-Water Temperature (C)]]*OO[[#This Row],[55]]</f>
        <v>6.4330393391975001E-7</v>
      </c>
      <c r="BF239" s="10">
        <f>3/24000000*OO[[#This Row],[114 (03JUL1985 03:00:00)-Water Temperature (C)]]*OO[[#This Row],[56]]</f>
        <v>6.0981446612550003E-7</v>
      </c>
      <c r="BG239" s="10">
        <f>3/24000000*OO[[#This Row],[115 (03JUL1985 06:00:00)-Water Temperature (C)]]*OO[[#This Row],[57]]</f>
        <v>5.8423116493237504E-7</v>
      </c>
      <c r="BH239" s="10">
        <f>3/24000000*OO[[#This Row],[116 (03JUL1985 09:00:00)-Water Temperature (C)]]*OO[[#This Row],[58]]</f>
        <v>5.7034160046875004E-7</v>
      </c>
      <c r="BI239" s="10">
        <f>3/24000000*OO[[#This Row],[117 (03JUL1985 12:00:00)-Water Temperature (C)]]*OO[[#This Row],[59]]</f>
        <v>5.6075854177125002E-7</v>
      </c>
      <c r="BJ239" s="10">
        <f>3/24000000*OO[[#This Row],[118 (03JUL1985 15:00:00)-Water Temperature (C)]]*OO[[#This Row],[60]]</f>
        <v>5.5039677146999994E-7</v>
      </c>
      <c r="BK239" s="10">
        <f>3/24000000*OO[[#This Row],[119 (03JUL1985 18:00:00)-Water Temperature (C)]]*OO[[#This Row],[61]]</f>
        <v>5.3641072668699995E-7</v>
      </c>
      <c r="BL239" s="10">
        <f>3/24000000*OO[[#This Row],[120 (03JUL1985 21:00:00)-Water Temperature (C)]]*OO[[#This Row],[62]]</f>
        <v>5.1525958152900001E-7</v>
      </c>
      <c r="BM239" s="10">
        <f>3/24000000*OO[[#This Row],[121 (04JUL1985 00:00:00)-Water Temperature (C)]]*OO[[#This Row],[63]]</f>
        <v>4.9236406390699993E-7</v>
      </c>
      <c r="BN239" s="10">
        <f>3/24000000*OO[[#This Row],[122 (04JUL1985 03:00:00)-Water Temperature (C)]]*OO[[#This Row],[64]]</f>
        <v>4.7188552303237496E-7</v>
      </c>
      <c r="BO239" s="10">
        <f>3/24000000*OO[[#This Row],[123 (04JUL1985 06:00:00)-Water Temperature (C)]]*OO[[#This Row],[65]]</f>
        <v>4.5523898290325005E-7</v>
      </c>
      <c r="BP239" s="10">
        <f>3/24000000*OO[[#This Row],[124 (04JUL1985 09:00:00)-Water Temperature (C)]]*OO[[#This Row],[66]]</f>
        <v>4.4862592046837501E-7</v>
      </c>
      <c r="BQ239" s="10">
        <f>3/24000000*OO[[#This Row],[125 (04JUL1985 12:00:00)-Water Temperature (C)]]*OO[[#This Row],[67]]</f>
        <v>4.4393518288949993E-7</v>
      </c>
      <c r="BR239" s="10">
        <f>3/24000000*OO[[#This Row],[126 (04JUL1985 15:00:00)-Water Temperature (C)]]*OO[[#This Row],[68]]</f>
        <v>4.3811685165812498E-7</v>
      </c>
      <c r="BS239" s="10">
        <f>3/24000000*OO[[#This Row],[127 (04JUL1985 18:00:00)-Water Temperature (C)]]*OO[[#This Row],[69]]</f>
        <v>4.2789627576712502E-7</v>
      </c>
      <c r="BT239" s="10">
        <f>3/24000000*OO[[#This Row],[128 (04JUL1985 21:00:00)-Water Temperature (C)]]*OO[[#This Row],[70]]</f>
        <v>4.1338993853587493E-7</v>
      </c>
      <c r="BU239" s="10">
        <f>3/24000000*OO[[#This Row],[129 (05JUL1985 00:00:00)-Water Temperature (C)]]*OO[[#This Row],[71]]</f>
        <v>3.9490497423E-7</v>
      </c>
      <c r="BV239" s="10">
        <f>3/24000000*OO[[#This Row],[130 (05JUL1985 03:00:00)-Water Temperature (C)]]*OO[[#This Row],[72]]</f>
        <v>3.7755613352499997E-7</v>
      </c>
      <c r="BW239" s="10">
        <f>3/24000000*OO[[#This Row],[131 (05JUL1985 06:00:00)-Water Temperature (C)]]*OO[[#This Row],[73]]</f>
        <v>3.6288812476799997E-7</v>
      </c>
      <c r="BX239" s="10">
        <f>3/24000000*OO[[#This Row],[132 (05JUL1985 09:00:00)-Water Temperature (C)]]*OO[[#This Row],[74]]</f>
        <v>3.5738569003549998E-7</v>
      </c>
      <c r="BY239" s="10">
        <f>3/24000000*OO[[#This Row],[133 (05JUL1985 12:00:00)-Water Temperature (C)]]*OO[[#This Row],[75]]</f>
        <v>3.5442908775937499E-7</v>
      </c>
      <c r="BZ239" s="10">
        <f>3/24000000*OO[[#This Row],[134 (05JUL1985 15:00:00)-Water Temperature (C)]]*OO[[#This Row],[76]]</f>
        <v>3.5182200560599998E-7</v>
      </c>
      <c r="CA239" s="10">
        <f>3/24000000*OO[[#This Row],[135 (05JUL1985 18:00:00)-Water Temperature (C)]]*OO[[#This Row],[77]]</f>
        <v>3.4622662404924997E-7</v>
      </c>
      <c r="CB239" s="10">
        <f>3/24000000*OO[[#This Row],[136 (05JUL1985 21:00:00)-Water Temperature (C)]]*OO[[#This Row],[78]]</f>
        <v>3.3458107857974997E-7</v>
      </c>
      <c r="CC239" s="10">
        <f>3/24000000*OO[[#This Row],[137 (06JUL1985 00:00:00)-Water Temperature (C)]]*OO[[#This Row],[79]]</f>
        <v>3.2060800175499997E-7</v>
      </c>
      <c r="CD239" s="10">
        <f>3/24000000*OO[[#This Row],[138 (06JUL1985 03:00:00)-Water Temperature (C)]]*OO[[#This Row],[80]]</f>
        <v>3.0846896350125002E-7</v>
      </c>
      <c r="CE239" s="10">
        <f>3/24000000*OO[[#This Row],[139 (06JUL1985 06:00:00)-Water Temperature (C)]]*OO[[#This Row],[81]]</f>
        <v>2.9903868800400002E-7</v>
      </c>
      <c r="CF239" s="10">
        <f>3/24000000*OO[[#This Row],[140 (06JUL1985 09:00:00)-Water Temperature (C)]]*OO[[#This Row],[82]]</f>
        <v>2.967194416564875E-7</v>
      </c>
      <c r="CG239" s="10">
        <f>3/24000000*OO[[#This Row],[141 (06JUL1985 12:00:00)-Water Temperature (C)]]*OO[[#This Row],[83]]</f>
        <v>2.9587260268315E-7</v>
      </c>
      <c r="CH239" s="10">
        <f>3/24000000*OO[[#This Row],[142 (06JUL1985 15:00:00)-Water Temperature (C)]]*OO[[#This Row],[84]]</f>
        <v>2.9420413597499998E-7</v>
      </c>
      <c r="CI239" s="10">
        <f>3/24000000*OO[[#This Row],[143 (06JUL1985 18:00:00)-Water Temperature (C)]]*OO[[#This Row],[85]]</f>
        <v>2.8962378183824998E-7</v>
      </c>
      <c r="CJ239" s="10">
        <f>3/24000000*OO[[#This Row],[144 (06JUL1985 21:00:00)-Water Temperature (C)]]*OO[[#This Row],[86]]</f>
        <v>2.8021910214401252E-7</v>
      </c>
      <c r="CK239" s="10">
        <f>3/24000000*OO[[#This Row],[145 (07JUL1985 00:00:00)-Water Temperature (C)]]*OO[[#This Row],[87]]</f>
        <v>2.6891555722606248E-7</v>
      </c>
      <c r="CL239" s="10">
        <f>3/24000000*OO[[#This Row],[146 (07JUL1985 03:00:00)-Water Temperature (C)]]*OO[[#This Row],[88]]</f>
        <v>2.5828940126219997E-7</v>
      </c>
      <c r="CM239" s="10">
        <f>3/24000000*OO[[#This Row],[147 (07JUL1985 06:00:00)-Water Temperature (C)]]*OO[[#This Row],[89]]</f>
        <v>2.4955124068612502E-7</v>
      </c>
      <c r="CN239" s="10">
        <f>3/24000000*OO[[#This Row],[148 (07JUL1985 09:00:00)-Water Temperature (C)]]*OO[[#This Row],[90]]</f>
        <v>2.4302459764689999E-7</v>
      </c>
      <c r="CO239" s="10">
        <f>3/24000000*OO[[#This Row],[149 (07JUL1985 12:00:00)-Water Temperature (C)]]*OO[[#This Row],[91]]</f>
        <v>2.3869409291681247E-7</v>
      </c>
      <c r="CP239" s="10">
        <f>3/24000000*OO[[#This Row],[150 (07JUL1985 15:00:00)-Water Temperature (C)]]*OO[[#This Row],[92]]</f>
        <v>2.3542755647083746E-7</v>
      </c>
      <c r="CQ239" s="10">
        <f>3/24000000*OO[[#This Row],[151 (07JUL1985 18:00:00)-Water Temperature (C)]]*OO[[#This Row],[93]]</f>
        <v>2.2820953456454998E-7</v>
      </c>
      <c r="CR239" s="10">
        <f>3/24000000*OO[[#This Row],[152 (07JUL1985 21:00:00)-Water Temperature (C)]]*OO[[#This Row],[94]]</f>
        <v>2.1781285339600002E-7</v>
      </c>
      <c r="CS239" s="10">
        <f>3/24000000*OO[[#This Row],[153 (08JUL1985 00:00:00)-Water Temperature (C)]]*OO[[#This Row],[95]]</f>
        <v>2.0694029537930001E-7</v>
      </c>
      <c r="CT239" s="10">
        <f>3/24000000*OO[[#This Row],[154 (08JUL1985 03:00:00)-Water Temperature (C)]]*OO[[#This Row],[96]]</f>
        <v>1.9737033770642498E-7</v>
      </c>
      <c r="CU239" s="10">
        <f>3/24000000*OO[[#This Row],[155 (08JUL1985 06:00:00)-Water Temperature (C)]]*OO[[#This Row],[97]]</f>
        <v>1.898060930500625E-7</v>
      </c>
      <c r="CV239" s="10">
        <f>3/24000000*OO[[#This Row],[156 (08JUL1985 09:00:00)-Water Temperature (C)]]*OO[[#This Row],[98]]</f>
        <v>1.8636951577625001E-7</v>
      </c>
      <c r="CW239" s="10">
        <f>3/24000000*OO[[#This Row],[157 (08JUL1985 12:00:00)-Water Temperature (C)]]*OO[[#This Row],[99]]</f>
        <v>1.84740998224475E-7</v>
      </c>
    </row>
    <row r="240" spans="1:101" x14ac:dyDescent="0.35">
      <c r="A240" t="s">
        <v>246</v>
      </c>
      <c r="B240">
        <v>921.02030000000002</v>
      </c>
      <c r="C240" s="10">
        <f>3/24*OO[[#This Row],[59 (26JUN1985 06:00:00)-Water Temperature (C)]]*OO[[#This Row],[1]]/SUM(OO[1])</f>
        <v>0</v>
      </c>
      <c r="D240" s="10">
        <f>3/24*OO[[#This Row],[60 (26JUN1985 09:00:00)-Water Temperature (C)]]*OO[[#This Row],[2]]/SUM(OO[2])</f>
        <v>0</v>
      </c>
      <c r="E240" s="10">
        <f>3/24*OO[[#This Row],[61 (26JUN1985 12:00:00)-Water Temperature (C)]]*OO[[#This Row],[3]]/SUM(OO[3])</f>
        <v>0</v>
      </c>
      <c r="F240" s="10">
        <f>3/24*OO[[#This Row],[62 (26JUN1985 15:00:00)-Water Temperature (C)]]*OO[[#This Row],[4]]/SUM(OO[4])</f>
        <v>0</v>
      </c>
      <c r="G240" s="10">
        <f>3/24*OO[[#This Row],[63 (26JUN1985 18:00:00)-Water Temperature (C)]]*OO[[#This Row],[5]]/SUM(OO[5])</f>
        <v>0</v>
      </c>
      <c r="H240" s="10">
        <f>3/24*OO[[#This Row],[64 (26JUN1985 21:00:00)-Water Temperature (C)]]*OO[[#This Row],[6]]/SUM(OO[6])</f>
        <v>0</v>
      </c>
      <c r="I240" s="10">
        <f>3/24*OO[[#This Row],[65 (27JUN1985 00:00:00)-Water Temperature (C)]]*OO[[#This Row],[7]]/SUM(OO[7])</f>
        <v>0</v>
      </c>
      <c r="J240" s="10">
        <f>3/24*OO[[#This Row],[66 (27JUN1985 03:00:00)-Water Temperature (C)]]*OO[[#This Row],[8]]/SUM(OO[8])</f>
        <v>0</v>
      </c>
      <c r="K240" s="10">
        <f>3/24*OO[[#This Row],[67 (27JUN1985 06:00:00)-Water Temperature (C)]]*OO[[#This Row],[9]]/SUM(OO[9])</f>
        <v>0</v>
      </c>
      <c r="L240" s="10">
        <f>3/24*OO[[#This Row],[68 (27JUN1985 09:00:00)-Water Temperature (C)]]*OO[[#This Row],[10]]/SUM(OO[10])</f>
        <v>4.5236975495696168E-35</v>
      </c>
      <c r="M240" s="10">
        <f>3/24*OO[[#This Row],[69 (27JUN1985 12:00:00)-Water Temperature (C)]]*OO[[#This Row],[11]]/SUM(OO[11])</f>
        <v>2.6464293589955111E-19</v>
      </c>
      <c r="N240" s="10">
        <f>3/24*OO[[#This Row],[70 (27JUN1985 15:00:00)-Water Temperature (C)]]*OO[[#This Row],[12]]/SUM(OO[12])</f>
        <v>7.2936492489810334E-11</v>
      </c>
      <c r="O240" s="10">
        <f>3/24*OO[[#This Row],[71 (27JUN1985 18:00:00)-Water Temperature (C)]]*OO[[#This Row],[13]]/SUM(OO[13])</f>
        <v>4.7751049776225675E-7</v>
      </c>
      <c r="P240" s="10">
        <f>3/24*OO[[#This Row],[72 (27JUN1985 21:00:00)-Water Temperature (C)]]*OO[[#This Row],[14]]/SUM(OO[14])</f>
        <v>1.1100879731911677E-4</v>
      </c>
      <c r="Q240" s="10">
        <f>3/24*OO[[#This Row],[73 (28JUN1985 00:00:00)-Water Temperature (C)]]*OO[[#This Row],[15]]/SUM(OO[15])</f>
        <v>3.7067630222908268E-3</v>
      </c>
      <c r="R240" s="10">
        <f>3/24*OO[[#This Row],[74 (28JUN1985 03:00:00)-Water Temperature (C)]]*OO[[#This Row],[16]]/SUM(OO[16])</f>
        <v>2.9880363008258314E-2</v>
      </c>
      <c r="S240" s="10">
        <f>3/24*OO[[#This Row],[75 (28JUN1985 06:00:00)-Water Temperature (C)]]*OO[[#This Row],[17]]/SUM(OO[17])</f>
        <v>7.8190772085638391E-2</v>
      </c>
      <c r="T240" s="10">
        <f>3/24*OO[[#This Row],[76 (28JUN1985 09:00:00)-Water Temperature (C)]]*OO[[#This Row],[18]]/SUM(OO[18])</f>
        <v>8.2496620138386989E-2</v>
      </c>
      <c r="U240" s="10">
        <f>3/24*OO[[#This Row],[77 (28JUN1985 12:00:00)-Water Temperature (C)]]*OO[[#This Row],[19]]/SUM(OO[19])</f>
        <v>4.0581689707333481E-2</v>
      </c>
      <c r="V240" s="10">
        <f>3/24000000*OO[[#This Row],[78 (28JUN1985 15:00:00)-Water Temperature (C)]]*OO[[#This Row],[20]]</f>
        <v>1.03659258003E-2</v>
      </c>
      <c r="W240" s="10">
        <f>3/24000000*OO[[#This Row],[79 (28JUN1985 18:00:00)-Water Temperature (C)]]*OO[[#This Row],[21]]</f>
        <v>1.5280595850554999E-3</v>
      </c>
      <c r="X240" s="10">
        <f>3/24000000*OO[[#This Row],[80 (28JUN1985 21:00:00)-Water Temperature (C)]]*OO[[#This Row],[22]]</f>
        <v>1.533496106525625E-4</v>
      </c>
      <c r="Y240" s="10">
        <f>3/24000000*OO[[#This Row],[81 (29JUN1985 00:00:00)-Water Temperature (C)]]*OO[[#This Row],[23]]</f>
        <v>2.3725265118215E-5</v>
      </c>
      <c r="Z240" s="10">
        <f>3/24000000*OO[[#This Row],[82 (29JUN1985 03:00:00)-Water Temperature (C)]]*OO[[#This Row],[24]]</f>
        <v>1.3448520714982499E-5</v>
      </c>
      <c r="AA240" s="10">
        <f>3/24000000*OO[[#This Row],[83 (29JUN1985 06:00:00)-Water Temperature (C)]]*OO[[#This Row],[25]]</f>
        <v>1.0979189715577499E-5</v>
      </c>
      <c r="AB240" s="10">
        <f>3/24000000*OO[[#This Row],[84 (29JUN1985 09:00:00)-Water Temperature (C)]]*OO[[#This Row],[26]]</f>
        <v>9.3973874380099988E-6</v>
      </c>
      <c r="AC240" s="10">
        <f>3/24000000*OO[[#This Row],[85 (29JUN1985 12:00:00)-Water Temperature (C)]]*OO[[#This Row],[27]]</f>
        <v>8.1229021492499991E-6</v>
      </c>
      <c r="AD240" s="10">
        <f>3/24000000*OO[[#This Row],[86 (29JUN1985 15:00:00)-Water Temperature (C)]]*OO[[#This Row],[28]]</f>
        <v>7.0335323583974994E-6</v>
      </c>
      <c r="AE240" s="10">
        <f>3/24000000*OO[[#This Row],[88 (29JUN1985 21:00:00)-Water Temperature (C)]]*OO[[#This Row],[30]]</f>
        <v>5.1526435374199999E-6</v>
      </c>
      <c r="AF240" s="10">
        <f>3/24000000*OO[[#This Row],[88 (29JUN1985 21:00:00)-Water Temperature (C)]]*OO[[#This Row],[30]]</f>
        <v>5.1526435374199999E-6</v>
      </c>
      <c r="AG240" s="10">
        <f>3/24000000*OO[[#This Row],[89 (30JUN1985 00:00:00)-Water Temperature (C)]]*OO[[#This Row],[31]]</f>
        <v>4.3749349417199999E-6</v>
      </c>
      <c r="AH240" s="10">
        <f>3/24000000*OO[[#This Row],[90 (30JUN1985 03:00:00)-Water Temperature (C)]]*OO[[#This Row],[32]]</f>
        <v>3.7506089435449997E-6</v>
      </c>
      <c r="AI240" s="10">
        <f>3/24000000*OO[[#This Row],[91 (30JUN1985 06:00:00)-Water Temperature (C)]]*OO[[#This Row],[33]]</f>
        <v>3.2680014303337498E-6</v>
      </c>
      <c r="AJ240" s="10">
        <f>3/24000000*OO[[#This Row],[92 (30JUN1985 09:00:00)-Water Temperature (C)]]*OO[[#This Row],[34]]</f>
        <v>2.9222206951699995E-6</v>
      </c>
      <c r="AK240" s="10">
        <f>3/24000000*OO[[#This Row],[93 (30JUN1985 12:00:00)-Water Temperature (C)]]*OO[[#This Row],[35]]</f>
        <v>2.6623508001656245E-6</v>
      </c>
      <c r="AL240" s="10">
        <f>3/24000000*OO[[#This Row],[94 (30JUN1985 15:00:00)-Water Temperature (C)]]*OO[[#This Row],[36]]</f>
        <v>2.438692482639875E-6</v>
      </c>
      <c r="AM240" s="10">
        <f>3/24000000*OO[[#This Row],[95 (30JUN1985 18:00:00)-Water Temperature (C)]]*OO[[#This Row],[37]]</f>
        <v>2.2282506516270002E-6</v>
      </c>
      <c r="AN240" s="10">
        <f>3/24000000*OO[[#This Row],[96 (30JUN1985 21:00:00)-Water Temperature (C)]]*OO[[#This Row],[38]]</f>
        <v>2.0093310630621253E-6</v>
      </c>
      <c r="AO240" s="10">
        <f>3/24000000*OO[[#This Row],[97 (01JUL1985 00:00:00)-Water Temperature (C)]]*OO[[#This Row],[39]]</f>
        <v>1.8052174045989998E-6</v>
      </c>
      <c r="AP240" s="10">
        <f>3/24000000*OO[[#This Row],[98 (01JUL1985 03:00:00)-Water Temperature (C)]]*OO[[#This Row],[40]]</f>
        <v>1.6380129182987499E-6</v>
      </c>
      <c r="AQ240" s="10">
        <f>3/24000000*OO[[#This Row],[99 (01JUL1985 06:00:00)-Water Temperature (C)]]*OO[[#This Row],[41]]</f>
        <v>1.5047061674474998E-6</v>
      </c>
      <c r="AR240" s="10">
        <f>3/24000000*OO[[#This Row],[100 (01JUL1985 09:00:00)-Water Temperature (C)]]*OO[[#This Row],[42]]</f>
        <v>1.4175394596165001E-6</v>
      </c>
      <c r="AS240" s="10">
        <f>3/24000000*OO[[#This Row],[101 (01JUL1985 12:00:00)-Water Temperature (C)]]*OO[[#This Row],[43]]</f>
        <v>1.3518453191315001E-6</v>
      </c>
      <c r="AT240" s="10">
        <f>3/24000000*OO[[#This Row],[102 (01JUL1985 15:00:00)-Water Temperature (C)]]*OO[[#This Row],[44]]</f>
        <v>1.282193272998E-6</v>
      </c>
      <c r="AU240" s="10">
        <f>3/24000000*OO[[#This Row],[103 (01JUL1985 18:00:00)-Water Temperature (C)]]*OO[[#This Row],[45]]</f>
        <v>1.20722055380925E-6</v>
      </c>
      <c r="AV240" s="10">
        <f>3/24000000*OO[[#This Row],[104 (01JUL1985 21:00:00)-Water Temperature (C)]]*OO[[#This Row],[46]]</f>
        <v>1.1213050625437502E-6</v>
      </c>
      <c r="AW240" s="10">
        <f>3/24000000*OO[[#This Row],[105 (02JUL1985 00:00:00)-Water Temperature (C)]]*OO[[#This Row],[47]]</f>
        <v>1.0447289900080001E-6</v>
      </c>
      <c r="AX240" s="10">
        <f>3/24000000*OO[[#This Row],[106 (02JUL1985 03:00:00)-Water Temperature (C)]]*OO[[#This Row],[48]]</f>
        <v>9.791744672653749E-7</v>
      </c>
      <c r="AY240" s="10">
        <f>3/24000000*OO[[#This Row],[107 (02JUL1985 06:00:00)-Water Temperature (C)]]*OO[[#This Row],[49]]</f>
        <v>9.2713930919224986E-7</v>
      </c>
      <c r="AZ240" s="10">
        <f>3/24000000*OO[[#This Row],[108 (02JUL1985 09:00:00)-Water Temperature (C)]]*OO[[#This Row],[50]]</f>
        <v>8.8554757657574993E-7</v>
      </c>
      <c r="BA240" s="10">
        <f>3/24000000*OO[[#This Row],[109 (02JUL1985 12:00:00)-Water Temperature (C)]]*OO[[#This Row],[51]]</f>
        <v>8.6189213105674994E-7</v>
      </c>
      <c r="BB240" s="10">
        <f>3/24000000*OO[[#This Row],[110 (02JUL1985 15:00:00)-Water Temperature (C)]]*OO[[#This Row],[52]]</f>
        <v>8.4422553506762487E-7</v>
      </c>
      <c r="BC240" s="10">
        <f>3/24000000*OO[[#This Row],[111 (02JUL1985 18:00:00)-Water Temperature (C)]]*OO[[#This Row],[53]]</f>
        <v>8.2249247552625001E-7</v>
      </c>
      <c r="BD240" s="10">
        <f>3/24000000*OO[[#This Row],[112 (02JUL1985 21:00:00)-Water Temperature (C)]]*OO[[#This Row],[54]]</f>
        <v>7.8580913504274992E-7</v>
      </c>
      <c r="BE240" s="10">
        <f>3/24000000*OO[[#This Row],[113 (03JUL1985 00:00:00)-Water Temperature (C)]]*OO[[#This Row],[55]]</f>
        <v>7.3940917289400007E-7</v>
      </c>
      <c r="BF240" s="10">
        <f>3/24000000*OO[[#This Row],[114 (03JUL1985 03:00:00)-Water Temperature (C)]]*OO[[#This Row],[56]]</f>
        <v>7.0055736767312496E-7</v>
      </c>
      <c r="BG240" s="10">
        <f>3/24000000*OO[[#This Row],[115 (03JUL1985 06:00:00)-Water Temperature (C)]]*OO[[#This Row],[57]]</f>
        <v>6.7043716741050002E-7</v>
      </c>
      <c r="BH240" s="10">
        <f>3/24000000*OO[[#This Row],[116 (03JUL1985 09:00:00)-Water Temperature (C)]]*OO[[#This Row],[58]]</f>
        <v>6.54332590662125E-7</v>
      </c>
      <c r="BI240" s="10">
        <f>3/24000000*OO[[#This Row],[117 (03JUL1985 12:00:00)-Water Temperature (C)]]*OO[[#This Row],[59]]</f>
        <v>6.4343644980900004E-7</v>
      </c>
      <c r="BJ240" s="10">
        <f>3/24000000*OO[[#This Row],[118 (03JUL1985 15:00:00)-Water Temperature (C)]]*OO[[#This Row],[60]]</f>
        <v>6.3164170334212497E-7</v>
      </c>
      <c r="BK240" s="10">
        <f>3/24000000*OO[[#This Row],[119 (03JUL1985 18:00:00)-Water Temperature (C)]]*OO[[#This Row],[61]]</f>
        <v>6.1590105600425001E-7</v>
      </c>
      <c r="BL240" s="10">
        <f>3/24000000*OO[[#This Row],[120 (03JUL1985 21:00:00)-Water Temperature (C)]]*OO[[#This Row],[62]]</f>
        <v>5.9179667864512487E-7</v>
      </c>
      <c r="BM240" s="10">
        <f>3/24000000*OO[[#This Row],[121 (04JUL1985 00:00:00)-Water Temperature (C)]]*OO[[#This Row],[63]]</f>
        <v>5.6541226838162503E-7</v>
      </c>
      <c r="BN240" s="10">
        <f>3/24000000*OO[[#This Row],[122 (04JUL1985 03:00:00)-Water Temperature (C)]]*OO[[#This Row],[64]]</f>
        <v>5.4178244486575004E-7</v>
      </c>
      <c r="BO240" s="10">
        <f>3/24000000*OO[[#This Row],[123 (04JUL1985 06:00:00)-Water Temperature (C)]]*OO[[#This Row],[65]]</f>
        <v>5.2241917086599997E-7</v>
      </c>
      <c r="BP240" s="10">
        <f>3/24000000*OO[[#This Row],[124 (04JUL1985 09:00:00)-Water Temperature (C)]]*OO[[#This Row],[66]]</f>
        <v>5.1468251950499991E-7</v>
      </c>
      <c r="BQ240" s="10">
        <f>3/24000000*OO[[#This Row],[125 (04JUL1985 12:00:00)-Water Temperature (C)]]*OO[[#This Row],[67]]</f>
        <v>5.0923411665824997E-7</v>
      </c>
      <c r="BR240" s="10">
        <f>3/24000000*OO[[#This Row],[126 (04JUL1985 15:00:00)-Water Temperature (C)]]*OO[[#This Row],[68]]</f>
        <v>5.025891156079999E-7</v>
      </c>
      <c r="BS240" s="10">
        <f>3/24000000*OO[[#This Row],[127 (04JUL1985 18:00:00)-Water Temperature (C)]]*OO[[#This Row],[69]]</f>
        <v>4.9110989772799999E-7</v>
      </c>
      <c r="BT240" s="10">
        <f>3/24000000*OO[[#This Row],[128 (04JUL1985 21:00:00)-Water Temperature (C)]]*OO[[#This Row],[70]]</f>
        <v>4.7464595143425003E-7</v>
      </c>
      <c r="BU240" s="10">
        <f>3/24000000*OO[[#This Row],[129 (05JUL1985 00:00:00)-Water Temperature (C)]]*OO[[#This Row],[71]]</f>
        <v>4.5345966609237502E-7</v>
      </c>
      <c r="BV240" s="10">
        <f>3/24000000*OO[[#This Row],[130 (05JUL1985 03:00:00)-Water Temperature (C)]]*OO[[#This Row],[72]]</f>
        <v>4.3359602503874996E-7</v>
      </c>
      <c r="BW240" s="10">
        <f>3/24000000*OO[[#This Row],[131 (05JUL1985 06:00:00)-Water Temperature (C)]]*OO[[#This Row],[73]]</f>
        <v>4.1645772430500001E-7</v>
      </c>
      <c r="BX240" s="10">
        <f>3/24000000*OO[[#This Row],[132 (05JUL1985 09:00:00)-Water Temperature (C)]]*OO[[#This Row],[74]]</f>
        <v>4.0987333032975005E-7</v>
      </c>
      <c r="BY240" s="10">
        <f>3/24000000*OO[[#This Row],[133 (05JUL1985 12:00:00)-Water Temperature (C)]]*OO[[#This Row],[75]]</f>
        <v>4.0650632158400005E-7</v>
      </c>
      <c r="BZ240" s="10">
        <f>3/24000000*OO[[#This Row],[134 (05JUL1985 15:00:00)-Water Temperature (C)]]*OO[[#This Row],[76]]</f>
        <v>4.0353526295400002E-7</v>
      </c>
      <c r="CA240" s="10">
        <f>3/24000000*OO[[#This Row],[135 (05JUL1985 18:00:00)-Water Temperature (C)]]*OO[[#This Row],[77]]</f>
        <v>3.9735433149225E-7</v>
      </c>
      <c r="CB240" s="10">
        <f>3/24000000*OO[[#This Row],[136 (05JUL1985 21:00:00)-Water Temperature (C)]]*OO[[#This Row],[78]]</f>
        <v>3.8413927894837496E-7</v>
      </c>
      <c r="CC240" s="10">
        <f>3/24000000*OO[[#This Row],[137 (06JUL1985 00:00:00)-Water Temperature (C)]]*OO[[#This Row],[79]]</f>
        <v>3.6800499492149998E-7</v>
      </c>
      <c r="CD240" s="10">
        <f>3/24000000*OO[[#This Row],[138 (06JUL1985 03:00:00)-Water Temperature (C)]]*OO[[#This Row],[80]]</f>
        <v>3.5395460156549998E-7</v>
      </c>
      <c r="CE240" s="10">
        <f>3/24000000*OO[[#This Row],[139 (06JUL1985 06:00:00)-Water Temperature (C)]]*OO[[#This Row],[81]]</f>
        <v>3.4299657257999998E-7</v>
      </c>
      <c r="CF240" s="10">
        <f>3/24000000*OO[[#This Row],[140 (06JUL1985 09:00:00)-Water Temperature (C)]]*OO[[#This Row],[82]]</f>
        <v>3.4025314311249996E-7</v>
      </c>
      <c r="CG240" s="10">
        <f>3/24000000*OO[[#This Row],[141 (06JUL1985 12:00:00)-Water Temperature (C)]]*OO[[#This Row],[83]]</f>
        <v>3.3925998472049997E-7</v>
      </c>
      <c r="CH240" s="10">
        <f>3/24000000*OO[[#This Row],[142 (06JUL1985 15:00:00)-Water Temperature (C)]]*OO[[#This Row],[84]]</f>
        <v>3.3750199059249999E-7</v>
      </c>
      <c r="CI240" s="10">
        <f>3/24000000*OO[[#This Row],[143 (06JUL1985 18:00:00)-Water Temperature (C)]]*OO[[#This Row],[85]]</f>
        <v>3.3244983350462498E-7</v>
      </c>
      <c r="CJ240" s="10">
        <f>3/24000000*OO[[#This Row],[144 (06JUL1985 21:00:00)-Water Temperature (C)]]*OO[[#This Row],[86]]</f>
        <v>3.2174734377549999E-7</v>
      </c>
      <c r="CK240" s="10">
        <f>3/24000000*OO[[#This Row],[145 (07JUL1985 00:00:00)-Water Temperature (C)]]*OO[[#This Row],[87]]</f>
        <v>3.08706471121125E-7</v>
      </c>
      <c r="CL240" s="10">
        <f>3/24000000*OO[[#This Row],[146 (07JUL1985 03:00:00)-Water Temperature (C)]]*OO[[#This Row],[88]]</f>
        <v>2.9643593342374998E-7</v>
      </c>
      <c r="CM240" s="10">
        <f>3/24000000*OO[[#This Row],[147 (07JUL1985 06:00:00)-Water Temperature (C)]]*OO[[#This Row],[89]]</f>
        <v>2.8623840595447499E-7</v>
      </c>
      <c r="CN240" s="10">
        <f>3/24000000*OO[[#This Row],[148 (07JUL1985 09:00:00)-Water Temperature (C)]]*OO[[#This Row],[90]]</f>
        <v>2.7865264976574997E-7</v>
      </c>
      <c r="CO240" s="10">
        <f>3/24000000*OO[[#This Row],[149 (07JUL1985 12:00:00)-Water Temperature (C)]]*OO[[#This Row],[91]]</f>
        <v>2.7373974828749998E-7</v>
      </c>
      <c r="CP240" s="10">
        <f>3/24000000*OO[[#This Row],[150 (07JUL1985 15:00:00)-Water Temperature (C)]]*OO[[#This Row],[92]]</f>
        <v>2.7016234803398749E-7</v>
      </c>
      <c r="CQ240" s="10">
        <f>3/24000000*OO[[#This Row],[151 (07JUL1985 18:00:00)-Water Temperature (C)]]*OO[[#This Row],[93]]</f>
        <v>2.6207597109086252E-7</v>
      </c>
      <c r="CR240" s="10">
        <f>3/24000000*OO[[#This Row],[152 (07JUL1985 21:00:00)-Water Temperature (C)]]*OO[[#This Row],[94]]</f>
        <v>2.5030102487752499E-7</v>
      </c>
      <c r="CS240" s="10">
        <f>3/24000000*OO[[#This Row],[153 (08JUL1985 00:00:00)-Water Temperature (C)]]*OO[[#This Row],[95]]</f>
        <v>2.3777847850596249E-7</v>
      </c>
      <c r="CT240" s="10">
        <f>3/24000000*OO[[#This Row],[154 (08JUL1985 03:00:00)-Water Temperature (C)]]*OO[[#This Row],[96]]</f>
        <v>2.2665035542187503E-7</v>
      </c>
      <c r="CU240" s="10">
        <f>3/24000000*OO[[#This Row],[155 (08JUL1985 06:00:00)-Water Temperature (C)]]*OO[[#This Row],[97]]</f>
        <v>2.1781088055540001E-7</v>
      </c>
      <c r="CV240" s="10">
        <f>3/24000000*OO[[#This Row],[156 (08JUL1985 09:00:00)-Water Temperature (C)]]*OO[[#This Row],[98]]</f>
        <v>2.1375806464993751E-7</v>
      </c>
      <c r="CW240" s="10">
        <f>3/24000000*OO[[#This Row],[157 (08JUL1985 12:00:00)-Water Temperature (C)]]*OO[[#This Row],[99]]</f>
        <v>2.1188805537539996E-7</v>
      </c>
    </row>
    <row r="241" spans="1:101" x14ac:dyDescent="0.35">
      <c r="A241" t="s">
        <v>247</v>
      </c>
      <c r="B241">
        <v>814.65729999999996</v>
      </c>
      <c r="C241" s="10">
        <f>3/24*OO[[#This Row],[59 (26JUN1985 06:00:00)-Water Temperature (C)]]*OO[[#This Row],[1]]/SUM(OO[1])</f>
        <v>0</v>
      </c>
      <c r="D241" s="10">
        <f>3/24*OO[[#This Row],[60 (26JUN1985 09:00:00)-Water Temperature (C)]]*OO[[#This Row],[2]]/SUM(OO[2])</f>
        <v>0</v>
      </c>
      <c r="E241" s="10">
        <f>3/24*OO[[#This Row],[61 (26JUN1985 12:00:00)-Water Temperature (C)]]*OO[[#This Row],[3]]/SUM(OO[3])</f>
        <v>0</v>
      </c>
      <c r="F241" s="10">
        <f>3/24*OO[[#This Row],[62 (26JUN1985 15:00:00)-Water Temperature (C)]]*OO[[#This Row],[4]]/SUM(OO[4])</f>
        <v>0</v>
      </c>
      <c r="G241" s="10">
        <f>3/24*OO[[#This Row],[63 (26JUN1985 18:00:00)-Water Temperature (C)]]*OO[[#This Row],[5]]/SUM(OO[5])</f>
        <v>0</v>
      </c>
      <c r="H241" s="10">
        <f>3/24*OO[[#This Row],[64 (26JUN1985 21:00:00)-Water Temperature (C)]]*OO[[#This Row],[6]]/SUM(OO[6])</f>
        <v>0</v>
      </c>
      <c r="I241" s="10">
        <f>3/24*OO[[#This Row],[65 (27JUN1985 00:00:00)-Water Temperature (C)]]*OO[[#This Row],[7]]/SUM(OO[7])</f>
        <v>0</v>
      </c>
      <c r="J241" s="10">
        <f>3/24*OO[[#This Row],[66 (27JUN1985 03:00:00)-Water Temperature (C)]]*OO[[#This Row],[8]]/SUM(OO[8])</f>
        <v>0</v>
      </c>
      <c r="K241" s="10">
        <f>3/24*OO[[#This Row],[67 (27JUN1985 06:00:00)-Water Temperature (C)]]*OO[[#This Row],[9]]/SUM(OO[9])</f>
        <v>0</v>
      </c>
      <c r="L241" s="10">
        <f>3/24*OO[[#This Row],[68 (27JUN1985 09:00:00)-Water Temperature (C)]]*OO[[#This Row],[10]]/SUM(OO[10])</f>
        <v>8.0218700598585209E-36</v>
      </c>
      <c r="M241" s="10">
        <f>3/24*OO[[#This Row],[69 (27JUN1985 12:00:00)-Water Temperature (C)]]*OO[[#This Row],[11]]/SUM(OO[11])</f>
        <v>6.3331420656824612E-20</v>
      </c>
      <c r="N241" s="10">
        <f>3/24*OO[[#This Row],[70 (27JUN1985 15:00:00)-Water Temperature (C)]]*OO[[#This Row],[12]]/SUM(OO[12])</f>
        <v>3.0942136032060671E-11</v>
      </c>
      <c r="O241" s="10">
        <f>3/24*OO[[#This Row],[71 (27JUN1985 18:00:00)-Water Temperature (C)]]*OO[[#This Row],[13]]/SUM(OO[13])</f>
        <v>2.9344351825260594E-7</v>
      </c>
      <c r="P241" s="10">
        <f>3/24*OO[[#This Row],[72 (27JUN1985 21:00:00)-Water Temperature (C)]]*OO[[#This Row],[14]]/SUM(OO[14])</f>
        <v>8.0696960159681364E-5</v>
      </c>
      <c r="Q241" s="10">
        <f>3/24*OO[[#This Row],[73 (28JUN1985 00:00:00)-Water Temperature (C)]]*OO[[#This Row],[15]]/SUM(OO[15])</f>
        <v>3.0525814355069972E-3</v>
      </c>
      <c r="R241" s="10">
        <f>3/24*OO[[#This Row],[74 (28JUN1985 03:00:00)-Water Temperature (C)]]*OO[[#This Row],[16]]/SUM(OO[16])</f>
        <v>2.726917037838622E-2</v>
      </c>
      <c r="S241" s="10">
        <f>3/24*OO[[#This Row],[75 (28JUN1985 06:00:00)-Water Temperature (C)]]*OO[[#This Row],[17]]/SUM(OO[17])</f>
        <v>7.7960524542604673E-2</v>
      </c>
      <c r="T241" s="10">
        <f>3/24*OO[[#This Row],[76 (28JUN1985 09:00:00)-Water Temperature (C)]]*OO[[#This Row],[18]]/SUM(OO[18])</f>
        <v>8.8892134777032006E-2</v>
      </c>
      <c r="U241" s="10">
        <f>3/24*OO[[#This Row],[77 (28JUN1985 12:00:00)-Water Temperature (C)]]*OO[[#This Row],[19]]/SUM(OO[19])</f>
        <v>4.6859822735045104E-2</v>
      </c>
      <c r="V241" s="10">
        <f>3/24000000*OO[[#This Row],[78 (28JUN1985 15:00:00)-Water Temperature (C)]]*OO[[#This Row],[20]]</f>
        <v>1.2736545263737499E-2</v>
      </c>
      <c r="W241" s="10">
        <f>3/24000000*OO[[#This Row],[79 (28JUN1985 18:00:00)-Water Temperature (C)]]*OO[[#This Row],[21]]</f>
        <v>1.9806776715467502E-3</v>
      </c>
      <c r="X241" s="10">
        <f>3/24000000*OO[[#This Row],[80 (28JUN1985 21:00:00)-Water Temperature (C)]]*OO[[#This Row],[22]]</f>
        <v>2.0383422414769998E-4</v>
      </c>
      <c r="Y241" s="10">
        <f>3/24000000*OO[[#This Row],[81 (29JUN1985 00:00:00)-Water Temperature (C)]]*OO[[#This Row],[23]]</f>
        <v>2.8151816991199999E-5</v>
      </c>
      <c r="Z241" s="10">
        <f>3/24000000*OO[[#This Row],[82 (29JUN1985 03:00:00)-Water Temperature (C)]]*OO[[#This Row],[24]]</f>
        <v>1.4473292317200001E-5</v>
      </c>
      <c r="AA241" s="10">
        <f>3/24000000*OO[[#This Row],[83 (29JUN1985 06:00:00)-Water Temperature (C)]]*OO[[#This Row],[25]]</f>
        <v>1.1701411481499998E-5</v>
      </c>
      <c r="AB241" s="10">
        <f>3/24000000*OO[[#This Row],[84 (29JUN1985 09:00:00)-Water Temperature (C)]]*OO[[#This Row],[26]]</f>
        <v>1.0007420676357499E-5</v>
      </c>
      <c r="AC241" s="10">
        <f>3/24000000*OO[[#This Row],[85 (29JUN1985 12:00:00)-Water Temperature (C)]]*OO[[#This Row],[27]]</f>
        <v>8.6478879478124988E-6</v>
      </c>
      <c r="AD241" s="10">
        <f>3/24000000*OO[[#This Row],[86 (29JUN1985 15:00:00)-Water Temperature (C)]]*OO[[#This Row],[28]]</f>
        <v>7.487937490110001E-6</v>
      </c>
      <c r="AE241" s="10">
        <f>3/24000000*OO[[#This Row],[88 (29JUN1985 21:00:00)-Water Temperature (C)]]*OO[[#This Row],[30]]</f>
        <v>5.4833583164149994E-6</v>
      </c>
      <c r="AF241" s="10">
        <f>3/24000000*OO[[#This Row],[88 (29JUN1985 21:00:00)-Water Temperature (C)]]*OO[[#This Row],[30]]</f>
        <v>5.4833583164149994E-6</v>
      </c>
      <c r="AG241" s="10">
        <f>3/24000000*OO[[#This Row],[89 (30JUN1985 00:00:00)-Water Temperature (C)]]*OO[[#This Row],[31]]</f>
        <v>4.6524250503000002E-6</v>
      </c>
      <c r="AH241" s="10">
        <f>3/24000000*OO[[#This Row],[90 (30JUN1985 03:00:00)-Water Temperature (C)]]*OO[[#This Row],[32]]</f>
        <v>3.9848762675474994E-6</v>
      </c>
      <c r="AI241" s="10">
        <f>3/24000000*OO[[#This Row],[91 (30JUN1985 06:00:00)-Water Temperature (C)]]*OO[[#This Row],[33]]</f>
        <v>3.4680205328675003E-6</v>
      </c>
      <c r="AJ241" s="10">
        <f>3/24000000*OO[[#This Row],[92 (30JUN1985 09:00:00)-Water Temperature (C)]]*OO[[#This Row],[34]]</f>
        <v>3.0983985335799998E-6</v>
      </c>
      <c r="AK241" s="10">
        <f>3/24000000*OO[[#This Row],[93 (30JUN1985 12:00:00)-Water Temperature (C)]]*OO[[#This Row],[35]]</f>
        <v>2.8215356849999998E-6</v>
      </c>
      <c r="AL241" s="10">
        <f>3/24000000*OO[[#This Row],[94 (30JUN1985 15:00:00)-Water Temperature (C)]]*OO[[#This Row],[36]]</f>
        <v>2.5839410606327499E-6</v>
      </c>
      <c r="AM241" s="10">
        <f>3/24000000*OO[[#This Row],[95 (30JUN1985 18:00:00)-Water Temperature (C)]]*OO[[#This Row],[37]]</f>
        <v>2.3606615870223746E-6</v>
      </c>
      <c r="AN241" s="10">
        <f>3/24000000*OO[[#This Row],[96 (30JUN1985 21:00:00)-Water Temperature (C)]]*OO[[#This Row],[38]]</f>
        <v>2.1283517656025001E-6</v>
      </c>
      <c r="AO241" s="10">
        <f>3/24000000*OO[[#This Row],[97 (01JUL1985 00:00:00)-Water Temperature (C)]]*OO[[#This Row],[39]]</f>
        <v>1.9109951160433749E-6</v>
      </c>
      <c r="AP241" s="10">
        <f>3/24000000*OO[[#This Row],[98 (01JUL1985 03:00:00)-Water Temperature (C)]]*OO[[#This Row],[40]]</f>
        <v>1.7325683069414999E-6</v>
      </c>
      <c r="AQ241" s="10">
        <f>3/24000000*OO[[#This Row],[99 (01JUL1985 06:00:00)-Water Temperature (C)]]*OO[[#This Row],[41]]</f>
        <v>1.5903194256439997E-6</v>
      </c>
      <c r="AR241" s="10">
        <f>3/24000000*OO[[#This Row],[100 (01JUL1985 09:00:00)-Water Temperature (C)]]*OO[[#This Row],[42]]</f>
        <v>1.496959986157E-6</v>
      </c>
      <c r="AS241" s="10">
        <f>3/24000000*OO[[#This Row],[101 (01JUL1985 12:00:00)-Water Temperature (C)]]*OO[[#This Row],[43]]</f>
        <v>1.4271908194049998E-6</v>
      </c>
      <c r="AT241" s="10">
        <f>3/24000000*OO[[#This Row],[102 (01JUL1985 15:00:00)-Water Temperature (C)]]*OO[[#This Row],[44]]</f>
        <v>1.3539704355192499E-6</v>
      </c>
      <c r="AU241" s="10">
        <f>3/24000000*OO[[#This Row],[103 (01JUL1985 18:00:00)-Water Temperature (C)]]*OO[[#This Row],[45]]</f>
        <v>1.275544792168125E-6</v>
      </c>
      <c r="AV241" s="10">
        <f>3/24000000*OO[[#This Row],[104 (01JUL1985 21:00:00)-Water Temperature (C)]]*OO[[#This Row],[46]]</f>
        <v>1.1849055712955E-6</v>
      </c>
      <c r="AW241" s="10">
        <f>3/24000000*OO[[#This Row],[105 (02JUL1985 00:00:00)-Water Temperature (C)]]*OO[[#This Row],[47]]</f>
        <v>1.10392492480025E-6</v>
      </c>
      <c r="AX241" s="10">
        <f>3/24000000*OO[[#This Row],[106 (02JUL1985 03:00:00)-Water Temperature (C)]]*OO[[#This Row],[48]]</f>
        <v>1.0339422912259998E-6</v>
      </c>
      <c r="AY241" s="10">
        <f>3/24000000*OO[[#This Row],[107 (02JUL1985 06:00:00)-Water Temperature (C)]]*OO[[#This Row],[49]]</f>
        <v>9.7819548434849999E-7</v>
      </c>
      <c r="AZ241" s="10">
        <f>3/24000000*OO[[#This Row],[108 (02JUL1985 09:00:00)-Water Temperature (C)]]*OO[[#This Row],[50]]</f>
        <v>9.3346687848125009E-7</v>
      </c>
      <c r="BA241" s="10">
        <f>3/24000000*OO[[#This Row],[109 (02JUL1985 12:00:00)-Water Temperature (C)]]*OO[[#This Row],[51]]</f>
        <v>9.0818634948212509E-7</v>
      </c>
      <c r="BB241" s="10">
        <f>3/24000000*OO[[#This Row],[110 (02JUL1985 15:00:00)-Water Temperature (C)]]*OO[[#This Row],[52]]</f>
        <v>8.8999517429974994E-7</v>
      </c>
      <c r="BC241" s="10">
        <f>3/24000000*OO[[#This Row],[111 (02JUL1985 18:00:00)-Water Temperature (C)]]*OO[[#This Row],[53]]</f>
        <v>8.6751764075200008E-7</v>
      </c>
      <c r="BD241" s="10">
        <f>3/24000000*OO[[#This Row],[112 (02JUL1985 21:00:00)-Water Temperature (C)]]*OO[[#This Row],[54]]</f>
        <v>8.2943188414187494E-7</v>
      </c>
      <c r="BE241" s="10">
        <f>3/24000000*OO[[#This Row],[113 (03JUL1985 00:00:00)-Water Temperature (C)]]*OO[[#This Row],[55]]</f>
        <v>7.8020345154050007E-7</v>
      </c>
      <c r="BF241" s="10">
        <f>3/24000000*OO[[#This Row],[114 (03JUL1985 03:00:00)-Water Temperature (C)]]*OO[[#This Row],[56]]</f>
        <v>7.3884970739649996E-7</v>
      </c>
      <c r="BG241" s="10">
        <f>3/24000000*OO[[#This Row],[115 (03JUL1985 06:00:00)-Water Temperature (C)]]*OO[[#This Row],[57]]</f>
        <v>7.0632866685150002E-7</v>
      </c>
      <c r="BH241" s="10">
        <f>3/24000000*OO[[#This Row],[116 (03JUL1985 09:00:00)-Water Temperature (C)]]*OO[[#This Row],[58]]</f>
        <v>6.8919265918799997E-7</v>
      </c>
      <c r="BI241" s="10">
        <f>3/24000000*OO[[#This Row],[117 (03JUL1985 12:00:00)-Water Temperature (C)]]*OO[[#This Row],[59]]</f>
        <v>6.7781684451975001E-7</v>
      </c>
      <c r="BJ241" s="10">
        <f>3/24000000*OO[[#This Row],[118 (03JUL1985 15:00:00)-Water Temperature (C)]]*OO[[#This Row],[60]]</f>
        <v>6.6546759225774989E-7</v>
      </c>
      <c r="BK241" s="10">
        <f>3/24000000*OO[[#This Row],[119 (03JUL1985 18:00:00)-Water Temperature (C)]]*OO[[#This Row],[61]]</f>
        <v>6.4923512118862491E-7</v>
      </c>
      <c r="BL241" s="10">
        <f>3/24000000*OO[[#This Row],[120 (03JUL1985 21:00:00)-Water Temperature (C)]]*OO[[#This Row],[62]]</f>
        <v>6.2399393431362495E-7</v>
      </c>
      <c r="BM241" s="10">
        <f>3/24000000*OO[[#This Row],[121 (04JUL1985 00:00:00)-Water Temperature (C)]]*OO[[#This Row],[63]]</f>
        <v>5.9611174742312498E-7</v>
      </c>
      <c r="BN241" s="10">
        <f>3/24000000*OO[[#This Row],[122 (04JUL1985 03:00:00)-Water Temperature (C)]]*OO[[#This Row],[64]]</f>
        <v>5.711199595650001E-7</v>
      </c>
      <c r="BO241" s="10">
        <f>3/24000000*OO[[#This Row],[123 (04JUL1985 06:00:00)-Water Temperature (C)]]*OO[[#This Row],[65]]</f>
        <v>5.5048059065724999E-7</v>
      </c>
      <c r="BP241" s="10">
        <f>3/24000000*OO[[#This Row],[124 (04JUL1985 09:00:00)-Water Temperature (C)]]*OO[[#This Row],[66]]</f>
        <v>5.4218086093287497E-7</v>
      </c>
      <c r="BQ241" s="10">
        <f>3/24000000*OO[[#This Row],[125 (04JUL1985 12:00:00)-Water Temperature (C)]]*OO[[#This Row],[67]]</f>
        <v>5.3642041769249995E-7</v>
      </c>
      <c r="BR241" s="10">
        <f>3/24000000*OO[[#This Row],[126 (04JUL1985 15:00:00)-Water Temperature (C)]]*OO[[#This Row],[68]]</f>
        <v>5.2944635899374995E-7</v>
      </c>
      <c r="BS241" s="10">
        <f>3/24000000*OO[[#This Row],[127 (04JUL1985 18:00:00)-Water Temperature (C)]]*OO[[#This Row],[69]]</f>
        <v>5.1762178872874985E-7</v>
      </c>
      <c r="BT241" s="10">
        <f>3/24000000*OO[[#This Row],[128 (04JUL1985 21:00:00)-Water Temperature (C)]]*OO[[#This Row],[70]]</f>
        <v>5.0044509153374997E-7</v>
      </c>
      <c r="BU241" s="10">
        <f>3/24000000*OO[[#This Row],[129 (05JUL1985 00:00:00)-Water Temperature (C)]]*OO[[#This Row],[71]]</f>
        <v>4.7822261983900003E-7</v>
      </c>
      <c r="BV241" s="10">
        <f>3/24000000*OO[[#This Row],[130 (05JUL1985 03:00:00)-Water Temperature (C)]]*OO[[#This Row],[72]]</f>
        <v>4.5736196588325001E-7</v>
      </c>
      <c r="BW241" s="10">
        <f>3/24000000*OO[[#This Row],[131 (05JUL1985 06:00:00)-Water Temperature (C)]]*OO[[#This Row],[73]]</f>
        <v>4.390549811715E-7</v>
      </c>
      <c r="BX241" s="10">
        <f>3/24000000*OO[[#This Row],[132 (05JUL1985 09:00:00)-Water Temperature (C)]]*OO[[#This Row],[74]]</f>
        <v>4.3185681234225005E-7</v>
      </c>
      <c r="BY241" s="10">
        <f>3/24000000*OO[[#This Row],[133 (05JUL1985 12:00:00)-Water Temperature (C)]]*OO[[#This Row],[75]]</f>
        <v>4.2835515248924998E-7</v>
      </c>
      <c r="BZ241" s="10">
        <f>3/24000000*OO[[#This Row],[134 (05JUL1985 15:00:00)-Water Temperature (C)]]*OO[[#This Row],[76]]</f>
        <v>4.2525010557574998E-7</v>
      </c>
      <c r="CA241" s="10">
        <f>3/24000000*OO[[#This Row],[135 (05JUL1985 18:00:00)-Water Temperature (C)]]*OO[[#This Row],[77]]</f>
        <v>4.1900570101125004E-7</v>
      </c>
      <c r="CB241" s="10">
        <f>3/24000000*OO[[#This Row],[136 (05JUL1985 21:00:00)-Water Temperature (C)]]*OO[[#This Row],[78]]</f>
        <v>4.0523736453599998E-7</v>
      </c>
      <c r="CC241" s="10">
        <f>3/24000000*OO[[#This Row],[137 (06JUL1985 00:00:00)-Water Temperature (C)]]*OO[[#This Row],[79]]</f>
        <v>3.8816386764749999E-7</v>
      </c>
      <c r="CD241" s="10">
        <f>3/24000000*OO[[#This Row],[138 (06JUL1985 03:00:00)-Water Temperature (C)]]*OO[[#This Row],[80]]</f>
        <v>3.7324909635262499E-7</v>
      </c>
      <c r="CE241" s="10">
        <f>3/24000000*OO[[#This Row],[139 (06JUL1985 06:00:00)-Water Temperature (C)]]*OO[[#This Row],[81]]</f>
        <v>3.6157678487249997E-7</v>
      </c>
      <c r="CF241" s="10">
        <f>3/24000000*OO[[#This Row],[140 (06JUL1985 09:00:00)-Water Temperature (C)]]*OO[[#This Row],[82]]</f>
        <v>3.5863452868649997E-7</v>
      </c>
      <c r="CG241" s="10">
        <f>3/24000000*OO[[#This Row],[141 (06JUL1985 12:00:00)-Water Temperature (C)]]*OO[[#This Row],[83]]</f>
        <v>3.57593166788E-7</v>
      </c>
      <c r="CH241" s="10">
        <f>3/24000000*OO[[#This Row],[142 (06JUL1985 15:00:00)-Water Temperature (C)]]*OO[[#This Row],[84]]</f>
        <v>3.5588865374999995E-7</v>
      </c>
      <c r="CI241" s="10">
        <f>3/24000000*OO[[#This Row],[143 (06JUL1985 18:00:00)-Water Temperature (C)]]*OO[[#This Row],[85]]</f>
        <v>3.5079622700799998E-7</v>
      </c>
      <c r="CJ241" s="10">
        <f>3/24000000*OO[[#This Row],[144 (06JUL1985 21:00:00)-Water Temperature (C)]]*OO[[#This Row],[86]]</f>
        <v>3.3958683725000003E-7</v>
      </c>
      <c r="CK241" s="10">
        <f>3/24000000*OO[[#This Row],[145 (07JUL1985 00:00:00)-Water Temperature (C)]]*OO[[#This Row],[87]]</f>
        <v>3.2579222728112498E-7</v>
      </c>
      <c r="CL241" s="10">
        <f>3/24000000*OO[[#This Row],[146 (07JUL1985 03:00:00)-Water Temperature (C)]]*OO[[#This Row],[88]]</f>
        <v>3.1279682472412499E-7</v>
      </c>
      <c r="CM241" s="10">
        <f>3/24000000*OO[[#This Row],[147 (07JUL1985 06:00:00)-Water Temperature (C)]]*OO[[#This Row],[89]]</f>
        <v>3.0186512521026247E-7</v>
      </c>
      <c r="CN241" s="10">
        <f>3/24000000*OO[[#This Row],[148 (07JUL1985 09:00:00)-Water Temperature (C)]]*OO[[#This Row],[90]]</f>
        <v>2.937702421464E-7</v>
      </c>
      <c r="CO241" s="10">
        <f>3/24000000*OO[[#This Row],[149 (07JUL1985 12:00:00)-Water Temperature (C)]]*OO[[#This Row],[91]]</f>
        <v>2.8866599932722497E-7</v>
      </c>
      <c r="CP241" s="10">
        <f>3/24000000*OO[[#This Row],[150 (07JUL1985 15:00:00)-Water Temperature (C)]]*OO[[#This Row],[92]]</f>
        <v>2.8506787299899998E-7</v>
      </c>
      <c r="CQ241" s="10">
        <f>3/24000000*OO[[#This Row],[151 (07JUL1985 18:00:00)-Water Temperature (C)]]*OO[[#This Row],[93]]</f>
        <v>2.7675071815851247E-7</v>
      </c>
      <c r="CR241" s="10">
        <f>3/24000000*OO[[#This Row],[152 (07JUL1985 21:00:00)-Water Temperature (C)]]*OO[[#This Row],[94]]</f>
        <v>2.6449364562004998E-7</v>
      </c>
      <c r="CS241" s="10">
        <f>3/24000000*OO[[#This Row],[153 (08JUL1985 00:00:00)-Water Temperature (C)]]*OO[[#This Row],[95]]</f>
        <v>2.5126879814399998E-7</v>
      </c>
      <c r="CT241" s="10">
        <f>3/24000000*OO[[#This Row],[154 (08JUL1985 03:00:00)-Water Temperature (C)]]*OO[[#This Row],[96]]</f>
        <v>2.3939049294067499E-7</v>
      </c>
      <c r="CU241" s="10">
        <f>3/24000000*OO[[#This Row],[155 (08JUL1985 06:00:00)-Water Temperature (C)]]*OO[[#This Row],[97]]</f>
        <v>2.2990195795117498E-7</v>
      </c>
      <c r="CV241" s="10">
        <f>3/24000000*OO[[#This Row],[156 (08JUL1985 09:00:00)-Water Temperature (C)]]*OO[[#This Row],[98]]</f>
        <v>2.2552668531763749E-7</v>
      </c>
      <c r="CW241" s="10">
        <f>3/24000000*OO[[#This Row],[157 (08JUL1985 12:00:00)-Water Temperature (C)]]*OO[[#This Row],[99]]</f>
        <v>2.2356274011050004E-7</v>
      </c>
    </row>
    <row r="242" spans="1:101" x14ac:dyDescent="0.35">
      <c r="A242" t="s">
        <v>248</v>
      </c>
      <c r="B242">
        <v>871.66089999999997</v>
      </c>
      <c r="C242" s="10">
        <f>3/24*OO[[#This Row],[59 (26JUN1985 06:00:00)-Water Temperature (C)]]*OO[[#This Row],[1]]/SUM(OO[1])</f>
        <v>0</v>
      </c>
      <c r="D242" s="10">
        <f>3/24*OO[[#This Row],[60 (26JUN1985 09:00:00)-Water Temperature (C)]]*OO[[#This Row],[2]]/SUM(OO[2])</f>
        <v>0</v>
      </c>
      <c r="E242" s="10">
        <f>3/24*OO[[#This Row],[61 (26JUN1985 12:00:00)-Water Temperature (C)]]*OO[[#This Row],[3]]/SUM(OO[3])</f>
        <v>0</v>
      </c>
      <c r="F242" s="10">
        <f>3/24*OO[[#This Row],[62 (26JUN1985 15:00:00)-Water Temperature (C)]]*OO[[#This Row],[4]]/SUM(OO[4])</f>
        <v>0</v>
      </c>
      <c r="G242" s="10">
        <f>3/24*OO[[#This Row],[63 (26JUN1985 18:00:00)-Water Temperature (C)]]*OO[[#This Row],[5]]/SUM(OO[5])</f>
        <v>0</v>
      </c>
      <c r="H242" s="10">
        <f>3/24*OO[[#This Row],[64 (26JUN1985 21:00:00)-Water Temperature (C)]]*OO[[#This Row],[6]]/SUM(OO[6])</f>
        <v>0</v>
      </c>
      <c r="I242" s="10">
        <f>3/24*OO[[#This Row],[65 (27JUN1985 00:00:00)-Water Temperature (C)]]*OO[[#This Row],[7]]/SUM(OO[7])</f>
        <v>0</v>
      </c>
      <c r="J242" s="10">
        <f>3/24*OO[[#This Row],[66 (27JUN1985 03:00:00)-Water Temperature (C)]]*OO[[#This Row],[8]]/SUM(OO[8])</f>
        <v>0</v>
      </c>
      <c r="K242" s="10">
        <f>3/24*OO[[#This Row],[67 (27JUN1985 06:00:00)-Water Temperature (C)]]*OO[[#This Row],[9]]/SUM(OO[9])</f>
        <v>0</v>
      </c>
      <c r="L242" s="10">
        <f>3/24*OO[[#This Row],[68 (27JUN1985 09:00:00)-Water Temperature (C)]]*OO[[#This Row],[10]]/SUM(OO[10])</f>
        <v>1.2852312019918497E-36</v>
      </c>
      <c r="M242" s="10">
        <f>3/24*OO[[#This Row],[69 (27JUN1985 12:00:00)-Water Temperature (C)]]*OO[[#This Row],[11]]/SUM(OO[11])</f>
        <v>8.8233221096870461E-21</v>
      </c>
      <c r="N242" s="10">
        <f>3/24*OO[[#This Row],[70 (27JUN1985 15:00:00)-Water Temperature (C)]]*OO[[#This Row],[12]]/SUM(OO[12])</f>
        <v>1.1599578429928452E-11</v>
      </c>
      <c r="O242" s="10">
        <f>3/24*OO[[#This Row],[71 (27JUN1985 18:00:00)-Water Temperature (C)]]*OO[[#This Row],[13]]/SUM(OO[13])</f>
        <v>1.6572925431627645E-7</v>
      </c>
      <c r="P242" s="10">
        <f>3/24*OO[[#This Row],[72 (27JUN1985 21:00:00)-Water Temperature (C)]]*OO[[#This Row],[14]]/SUM(OO[14])</f>
        <v>5.3706527995244264E-5</v>
      </c>
      <c r="Q242" s="10">
        <f>3/24*OO[[#This Row],[73 (28JUN1985 00:00:00)-Water Temperature (C)]]*OO[[#This Row],[15]]/SUM(OO[15])</f>
        <v>2.2862618933010208E-3</v>
      </c>
      <c r="R242" s="10">
        <f>3/24*OO[[#This Row],[74 (28JUN1985 03:00:00)-Water Temperature (C)]]*OO[[#This Row],[16]]/SUM(OO[16])</f>
        <v>2.24588793942893E-2</v>
      </c>
      <c r="S242" s="10">
        <f>3/24*OO[[#This Row],[75 (28JUN1985 06:00:00)-Water Temperature (C)]]*OO[[#This Row],[17]]/SUM(OO[17])</f>
        <v>6.9563509215466182E-2</v>
      </c>
      <c r="T242" s="10">
        <f>3/24*OO[[#This Row],[76 (28JUN1985 09:00:00)-Water Temperature (C)]]*OO[[#This Row],[18]]/SUM(OO[18])</f>
        <v>8.4975955726645611E-2</v>
      </c>
      <c r="U242" s="10">
        <f>3/24*OO[[#This Row],[77 (28JUN1985 12:00:00)-Water Temperature (C)]]*OO[[#This Row],[19]]/SUM(OO[19])</f>
        <v>4.7574819509373929E-2</v>
      </c>
      <c r="V242" s="10">
        <f>3/24000000*OO[[#This Row],[78 (28JUN1985 15:00:00)-Water Temperature (C)]]*OO[[#This Row],[20]]</f>
        <v>1.363180993526E-2</v>
      </c>
      <c r="W242" s="10">
        <f>3/24000000*OO[[#This Row],[79 (28JUN1985 18:00:00)-Water Temperature (C)]]*OO[[#This Row],[21]]</f>
        <v>2.2176210320500002E-3</v>
      </c>
      <c r="X242" s="10">
        <f>3/24000000*OO[[#This Row],[80 (28JUN1985 21:00:00)-Water Temperature (C)]]*OO[[#This Row],[22]]</f>
        <v>2.3377233656915E-4</v>
      </c>
      <c r="Y242" s="10">
        <f>3/24000000*OO[[#This Row],[81 (29JUN1985 00:00:00)-Water Temperature (C)]]*OO[[#This Row],[23]]</f>
        <v>2.9704289413150003E-5</v>
      </c>
      <c r="Z242" s="10">
        <f>3/24000000*OO[[#This Row],[82 (29JUN1985 03:00:00)-Water Temperature (C)]]*OO[[#This Row],[24]]</f>
        <v>1.3911387948406248E-5</v>
      </c>
      <c r="AA242" s="10">
        <f>3/24000000*OO[[#This Row],[83 (29JUN1985 06:00:00)-Water Temperature (C)]]*OO[[#This Row],[25]]</f>
        <v>1.1130708532368749E-5</v>
      </c>
      <c r="AB242" s="10">
        <f>3/24000000*OO[[#This Row],[84 (29JUN1985 09:00:00)-Water Temperature (C)]]*OO[[#This Row],[26]]</f>
        <v>9.5136001664699989E-6</v>
      </c>
      <c r="AC242" s="10">
        <f>3/24000000*OO[[#This Row],[85 (29JUN1985 12:00:00)-Water Temperature (C)]]*OO[[#This Row],[27]]</f>
        <v>8.2194464786212494E-6</v>
      </c>
      <c r="AD242" s="10">
        <f>3/24000000*OO[[#This Row],[86 (29JUN1985 15:00:00)-Water Temperature (C)]]*OO[[#This Row],[28]]</f>
        <v>7.1158379829649997E-6</v>
      </c>
      <c r="AE242" s="10">
        <f>3/24000000*OO[[#This Row],[88 (29JUN1985 21:00:00)-Water Temperature (C)]]*OO[[#This Row],[30]]</f>
        <v>5.2066585159874998E-6</v>
      </c>
      <c r="AF242" s="10">
        <f>3/24000000*OO[[#This Row],[88 (29JUN1985 21:00:00)-Water Temperature (C)]]*OO[[#This Row],[30]]</f>
        <v>5.2066585159874998E-6</v>
      </c>
      <c r="AG242" s="10">
        <f>3/24000000*OO[[#This Row],[89 (30JUN1985 00:00:00)-Water Temperature (C)]]*OO[[#This Row],[31]]</f>
        <v>4.4146552214999997E-6</v>
      </c>
      <c r="AH242" s="10">
        <f>3/24000000*OO[[#This Row],[90 (30JUN1985 03:00:00)-Water Temperature (C)]]*OO[[#This Row],[32]]</f>
        <v>3.7780617883650002E-6</v>
      </c>
      <c r="AI242" s="10">
        <f>3/24000000*OO[[#This Row],[91 (30JUN1985 06:00:00)-Water Temperature (C)]]*OO[[#This Row],[33]]</f>
        <v>3.2846871978937503E-6</v>
      </c>
      <c r="AJ242" s="10">
        <f>3/24000000*OO[[#This Row],[92 (30JUN1985 09:00:00)-Water Temperature (C)]]*OO[[#This Row],[34]]</f>
        <v>2.9329365247500001E-6</v>
      </c>
      <c r="AK242" s="10">
        <f>3/24000000*OO[[#This Row],[93 (30JUN1985 12:00:00)-Water Temperature (C)]]*OO[[#This Row],[35]]</f>
        <v>2.6696568575156251E-6</v>
      </c>
      <c r="AL242" s="10">
        <f>3/24000000*OO[[#This Row],[94 (30JUN1985 15:00:00)-Water Temperature (C)]]*OO[[#This Row],[36]]</f>
        <v>2.4439816676326247E-6</v>
      </c>
      <c r="AM242" s="10">
        <f>3/24000000*OO[[#This Row],[95 (30JUN1985 18:00:00)-Water Temperature (C)]]*OO[[#This Row],[37]]</f>
        <v>2.2318781933744997E-6</v>
      </c>
      <c r="AN242" s="10">
        <f>3/24000000*OO[[#This Row],[96 (30JUN1985 21:00:00)-Water Temperature (C)]]*OO[[#This Row],[38]]</f>
        <v>2.01111368541E-6</v>
      </c>
      <c r="AO242" s="10">
        <f>3/24000000*OO[[#This Row],[97 (01JUL1985 00:00:00)-Water Temperature (C)]]*OO[[#This Row],[39]]</f>
        <v>1.8045616585797501E-6</v>
      </c>
      <c r="AP242" s="10">
        <f>3/24000000*OO[[#This Row],[98 (01JUL1985 03:00:00)-Water Temperature (C)]]*OO[[#This Row],[40]]</f>
        <v>1.6347631665855001E-6</v>
      </c>
      <c r="AQ242" s="10">
        <f>3/24000000*OO[[#This Row],[99 (01JUL1985 06:00:00)-Water Temperature (C)]]*OO[[#This Row],[41]]</f>
        <v>1.49942933293275E-6</v>
      </c>
      <c r="AR242" s="10">
        <f>3/24000000*OO[[#This Row],[100 (01JUL1985 09:00:00)-Water Temperature (C)]]*OO[[#This Row],[42]]</f>
        <v>1.4106616286729999E-6</v>
      </c>
      <c r="AS242" s="10">
        <f>3/24000000*OO[[#This Row],[101 (01JUL1985 12:00:00)-Water Temperature (C)]]*OO[[#This Row],[43]]</f>
        <v>1.3443509774759998E-6</v>
      </c>
      <c r="AT242" s="10">
        <f>3/24000000*OO[[#This Row],[102 (01JUL1985 15:00:00)-Water Temperature (C)]]*OO[[#This Row],[44]]</f>
        <v>1.2753800013954999E-6</v>
      </c>
      <c r="AU242" s="10">
        <f>3/24000000*OO[[#This Row],[103 (01JUL1985 18:00:00)-Water Temperature (C)]]*OO[[#This Row],[45]]</f>
        <v>1.2017091518024999E-6</v>
      </c>
      <c r="AV242" s="10">
        <f>3/24000000*OO[[#This Row],[104 (01JUL1985 21:00:00)-Water Temperature (C)]]*OO[[#This Row],[46]]</f>
        <v>1.1163700654435001E-6</v>
      </c>
      <c r="AW242" s="10">
        <f>3/24000000*OO[[#This Row],[105 (02JUL1985 00:00:00)-Water Temperature (C)]]*OO[[#This Row],[47]]</f>
        <v>1.0399671807717501E-6</v>
      </c>
      <c r="AX242" s="10">
        <f>3/24000000*OO[[#This Row],[106 (02JUL1985 03:00:00)-Water Temperature (C)]]*OO[[#This Row],[48]]</f>
        <v>9.7344681013662498E-7</v>
      </c>
      <c r="AY242" s="10">
        <f>3/24000000*OO[[#This Row],[107 (02JUL1985 06:00:00)-Water Temperature (C)]]*OO[[#This Row],[49]]</f>
        <v>9.2024684061499999E-7</v>
      </c>
      <c r="AZ242" s="10">
        <f>3/24000000*OO[[#This Row],[108 (02JUL1985 09:00:00)-Water Temperature (C)]]*OO[[#This Row],[50]]</f>
        <v>8.7742456427400003E-7</v>
      </c>
      <c r="BA242" s="10">
        <f>3/24000000*OO[[#This Row],[109 (02JUL1985 12:00:00)-Water Temperature (C)]]*OO[[#This Row],[51]]</f>
        <v>8.5339179880099983E-7</v>
      </c>
      <c r="BB242" s="10">
        <f>3/24000000*OO[[#This Row],[110 (02JUL1985 15:00:00)-Water Temperature (C)]]*OO[[#This Row],[52]]</f>
        <v>8.3675483691524995E-7</v>
      </c>
      <c r="BC242" s="10">
        <f>3/24000000*OO[[#This Row],[111 (02JUL1985 18:00:00)-Water Temperature (C)]]*OO[[#This Row],[53]]</f>
        <v>8.1593067873599995E-7</v>
      </c>
      <c r="BD242" s="10">
        <f>3/24000000*OO[[#This Row],[112 (02JUL1985 21:00:00)-Water Temperature (C)]]*OO[[#This Row],[54]]</f>
        <v>7.8030343715549984E-7</v>
      </c>
      <c r="BE242" s="10">
        <f>3/24000000*OO[[#This Row],[113 (03JUL1985 00:00:00)-Water Temperature (C)]]*OO[[#This Row],[55]]</f>
        <v>7.3381722472187502E-7</v>
      </c>
      <c r="BF242" s="10">
        <f>3/24000000*OO[[#This Row],[114 (03JUL1985 03:00:00)-Water Temperature (C)]]*OO[[#This Row],[56]]</f>
        <v>6.9463614087562497E-7</v>
      </c>
      <c r="BG242" s="10">
        <f>3/24000000*OO[[#This Row],[115 (03JUL1985 06:00:00)-Water Temperature (C)]]*OO[[#This Row],[57]]</f>
        <v>6.6345607434149995E-7</v>
      </c>
      <c r="BH242" s="10">
        <f>3/24000000*OO[[#This Row],[116 (03JUL1985 09:00:00)-Water Temperature (C)]]*OO[[#This Row],[58]]</f>
        <v>6.4735443868875006E-7</v>
      </c>
      <c r="BI242" s="10">
        <f>3/24000000*OO[[#This Row],[117 (03JUL1985 12:00:00)-Water Temperature (C)]]*OO[[#This Row],[59]]</f>
        <v>6.3679808801E-7</v>
      </c>
      <c r="BJ242" s="10">
        <f>3/24000000*OO[[#This Row],[118 (03JUL1985 15:00:00)-Water Temperature (C)]]*OO[[#This Row],[60]]</f>
        <v>6.2520038918225004E-7</v>
      </c>
      <c r="BK242" s="10">
        <f>3/24000000*OO[[#This Row],[119 (03JUL1985 18:00:00)-Water Temperature (C)]]*OO[[#This Row],[61]]</f>
        <v>6.1020491073324997E-7</v>
      </c>
      <c r="BL242" s="10">
        <f>3/24000000*OO[[#This Row],[120 (03JUL1985 21:00:00)-Water Temperature (C)]]*OO[[#This Row],[62]]</f>
        <v>5.8642774779750002E-7</v>
      </c>
      <c r="BM242" s="10">
        <f>3/24000000*OO[[#This Row],[121 (04JUL1985 00:00:00)-Water Temperature (C)]]*OO[[#This Row],[63]]</f>
        <v>5.6019261034550001E-7</v>
      </c>
      <c r="BN242" s="10">
        <f>3/24000000*OO[[#This Row],[122 (04JUL1985 03:00:00)-Water Temperature (C)]]*OO[[#This Row],[64]]</f>
        <v>5.3664588311687496E-7</v>
      </c>
      <c r="BO242" s="10">
        <f>3/24000000*OO[[#This Row],[123 (04JUL1985 06:00:00)-Water Temperature (C)]]*OO[[#This Row],[65]]</f>
        <v>5.1712435782837487E-7</v>
      </c>
      <c r="BP242" s="10">
        <f>3/24000000*OO[[#This Row],[124 (04JUL1985 09:00:00)-Water Temperature (C)]]*OO[[#This Row],[66]]</f>
        <v>5.0926125344062494E-7</v>
      </c>
      <c r="BQ242" s="10">
        <f>3/24000000*OO[[#This Row],[125 (04JUL1985 12:00:00)-Water Temperature (C)]]*OO[[#This Row],[67]]</f>
        <v>5.0383788502237495E-7</v>
      </c>
      <c r="BR242" s="10">
        <f>3/24000000*OO[[#This Row],[126 (04JUL1985 15:00:00)-Water Temperature (C)]]*OO[[#This Row],[68]]</f>
        <v>4.9723989419212503E-7</v>
      </c>
      <c r="BS242" s="10">
        <f>3/24000000*OO[[#This Row],[127 (04JUL1985 18:00:00)-Water Temperature (C)]]*OO[[#This Row],[69]]</f>
        <v>4.8623192583387501E-7</v>
      </c>
      <c r="BT242" s="10">
        <f>3/24000000*OO[[#This Row],[128 (04JUL1985 21:00:00)-Water Temperature (C)]]*OO[[#This Row],[70]]</f>
        <v>4.7009227659624999E-7</v>
      </c>
      <c r="BU242" s="10">
        <f>3/24000000*OO[[#This Row],[129 (05JUL1985 00:00:00)-Water Temperature (C)]]*OO[[#This Row],[71]]</f>
        <v>4.4931315871225001E-7</v>
      </c>
      <c r="BV242" s="10">
        <f>3/24000000*OO[[#This Row],[130 (05JUL1985 03:00:00)-Water Temperature (C)]]*OO[[#This Row],[72]]</f>
        <v>4.2976047692925003E-7</v>
      </c>
      <c r="BW242" s="10">
        <f>3/24000000*OO[[#This Row],[131 (05JUL1985 06:00:00)-Water Temperature (C)]]*OO[[#This Row],[73]]</f>
        <v>4.1240201807700003E-7</v>
      </c>
      <c r="BX242" s="10">
        <f>3/24000000*OO[[#This Row],[132 (05JUL1985 09:00:00)-Water Temperature (C)]]*OO[[#This Row],[74]]</f>
        <v>4.0549367196925E-7</v>
      </c>
      <c r="BY242" s="10">
        <f>3/24000000*OO[[#This Row],[133 (05JUL1985 12:00:00)-Water Temperature (C)]]*OO[[#This Row],[75]]</f>
        <v>4.0222600892449993E-7</v>
      </c>
      <c r="BZ242" s="10">
        <f>3/24000000*OO[[#This Row],[134 (05JUL1985 15:00:00)-Water Temperature (C)]]*OO[[#This Row],[76]]</f>
        <v>3.9926709840899998E-7</v>
      </c>
      <c r="CA242" s="10">
        <f>3/24000000*OO[[#This Row],[135 (05JUL1985 18:00:00)-Water Temperature (C)]]*OO[[#This Row],[77]]</f>
        <v>3.93554899376625E-7</v>
      </c>
      <c r="CB242" s="10">
        <f>3/24000000*OO[[#This Row],[136 (05JUL1985 21:00:00)-Water Temperature (C)]]*OO[[#This Row],[78]]</f>
        <v>3.8060651644749998E-7</v>
      </c>
      <c r="CC242" s="10">
        <f>3/24000000*OO[[#This Row],[137 (06JUL1985 00:00:00)-Water Temperature (C)]]*OO[[#This Row],[79]]</f>
        <v>3.6451748459700001E-7</v>
      </c>
      <c r="CD242" s="10">
        <f>3/24000000*OO[[#This Row],[138 (06JUL1985 03:00:00)-Water Temperature (C)]]*OO[[#This Row],[80]]</f>
        <v>3.5040943543400003E-7</v>
      </c>
      <c r="CE242" s="10">
        <f>3/24000000*OO[[#This Row],[139 (06JUL1985 06:00:00)-Water Temperature (C)]]*OO[[#This Row],[81]]</f>
        <v>3.3939915694312496E-7</v>
      </c>
      <c r="CF242" s="10">
        <f>3/24000000*OO[[#This Row],[140 (06JUL1985 09:00:00)-Water Temperature (C)]]*OO[[#This Row],[82]]</f>
        <v>3.3664763552874998E-7</v>
      </c>
      <c r="CG242" s="10">
        <f>3/24000000*OO[[#This Row],[141 (06JUL1985 12:00:00)-Water Temperature (C)]]*OO[[#This Row],[83]]</f>
        <v>3.35674569665625E-7</v>
      </c>
      <c r="CH242" s="10">
        <f>3/24000000*OO[[#This Row],[142 (06JUL1985 15:00:00)-Water Temperature (C)]]*OO[[#This Row],[84]]</f>
        <v>3.3413176880999997E-7</v>
      </c>
      <c r="CI242" s="10">
        <f>3/24000000*OO[[#This Row],[143 (06JUL1985 18:00:00)-Water Temperature (C)]]*OO[[#This Row],[85]]</f>
        <v>3.2950339127999997E-7</v>
      </c>
      <c r="CJ242" s="10">
        <f>3/24000000*OO[[#This Row],[144 (06JUL1985 21:00:00)-Water Temperature (C)]]*OO[[#This Row],[86]]</f>
        <v>3.1891217583447499E-7</v>
      </c>
      <c r="CK242" s="10">
        <f>3/24000000*OO[[#This Row],[145 (07JUL1985 00:00:00)-Water Temperature (C)]]*OO[[#This Row],[87]]</f>
        <v>3.0593866605217493E-7</v>
      </c>
      <c r="CL242" s="10">
        <f>3/24000000*OO[[#This Row],[146 (07JUL1985 03:00:00)-Water Temperature (C)]]*OO[[#This Row],[88]]</f>
        <v>2.9367434924775E-7</v>
      </c>
      <c r="CM242" s="10">
        <f>3/24000000*OO[[#This Row],[147 (07JUL1985 06:00:00)-Water Temperature (C)]]*OO[[#This Row],[89]]</f>
        <v>2.8325145624999996E-7</v>
      </c>
      <c r="CN242" s="10">
        <f>3/24000000*OO[[#This Row],[148 (07JUL1985 09:00:00)-Water Temperature (C)]]*OO[[#This Row],[90]]</f>
        <v>2.7557864934073749E-7</v>
      </c>
      <c r="CO242" s="10">
        <f>3/24000000*OO[[#This Row],[149 (07JUL1985 12:00:00)-Water Temperature (C)]]*OO[[#This Row],[91]]</f>
        <v>2.7087992986599998E-7</v>
      </c>
      <c r="CP242" s="10">
        <f>3/24000000*OO[[#This Row],[150 (07JUL1985 15:00:00)-Water Temperature (C)]]*OO[[#This Row],[92]]</f>
        <v>2.6761590664668746E-7</v>
      </c>
      <c r="CQ242" s="10">
        <f>3/24000000*OO[[#This Row],[151 (07JUL1985 18:00:00)-Water Temperature (C)]]*OO[[#This Row],[93]]</f>
        <v>2.599339437382E-7</v>
      </c>
      <c r="CR242" s="10">
        <f>3/24000000*OO[[#This Row],[152 (07JUL1985 21:00:00)-Water Temperature (C)]]*OO[[#This Row],[94]]</f>
        <v>2.4852821254799997E-7</v>
      </c>
      <c r="CS242" s="10">
        <f>3/24000000*OO[[#This Row],[153 (08JUL1985 00:00:00)-Water Temperature (C)]]*OO[[#This Row],[95]]</f>
        <v>2.3610904025816249E-7</v>
      </c>
      <c r="CT242" s="10">
        <f>3/24000000*OO[[#This Row],[154 (08JUL1985 03:00:00)-Water Temperature (C)]]*OO[[#This Row],[96]]</f>
        <v>2.2484376020507499E-7</v>
      </c>
      <c r="CU242" s="10">
        <f>3/24000000*OO[[#This Row],[155 (08JUL1985 06:00:00)-Water Temperature (C)]]*OO[[#This Row],[97]]</f>
        <v>2.1581066027949997E-7</v>
      </c>
      <c r="CV242" s="10">
        <f>3/24000000*OO[[#This Row],[156 (08JUL1985 09:00:00)-Water Temperature (C)]]*OO[[#This Row],[98]]</f>
        <v>2.1167450363519998E-7</v>
      </c>
      <c r="CW242" s="10">
        <f>3/24000000*OO[[#This Row],[157 (08JUL1985 12:00:00)-Water Temperature (C)]]*OO[[#This Row],[99]]</f>
        <v>2.0983510683069999E-7</v>
      </c>
    </row>
    <row r="243" spans="1:101" x14ac:dyDescent="0.35">
      <c r="A243" t="s">
        <v>249</v>
      </c>
      <c r="B243">
        <v>841.66560000000004</v>
      </c>
      <c r="C243" s="10">
        <f>3/24*OO[[#This Row],[59 (26JUN1985 06:00:00)-Water Temperature (C)]]*OO[[#This Row],[1]]/SUM(OO[1])</f>
        <v>0</v>
      </c>
      <c r="D243" s="10">
        <f>3/24*OO[[#This Row],[60 (26JUN1985 09:00:00)-Water Temperature (C)]]*OO[[#This Row],[2]]/SUM(OO[2])</f>
        <v>0</v>
      </c>
      <c r="E243" s="10">
        <f>3/24*OO[[#This Row],[61 (26JUN1985 12:00:00)-Water Temperature (C)]]*OO[[#This Row],[3]]/SUM(OO[3])</f>
        <v>0</v>
      </c>
      <c r="F243" s="10">
        <f>3/24*OO[[#This Row],[62 (26JUN1985 15:00:00)-Water Temperature (C)]]*OO[[#This Row],[4]]/SUM(OO[4])</f>
        <v>0</v>
      </c>
      <c r="G243" s="10">
        <f>3/24*OO[[#This Row],[63 (26JUN1985 18:00:00)-Water Temperature (C)]]*OO[[#This Row],[5]]/SUM(OO[5])</f>
        <v>0</v>
      </c>
      <c r="H243" s="10">
        <f>3/24*OO[[#This Row],[64 (26JUN1985 21:00:00)-Water Temperature (C)]]*OO[[#This Row],[6]]/SUM(OO[6])</f>
        <v>0</v>
      </c>
      <c r="I243" s="10">
        <f>3/24*OO[[#This Row],[65 (27JUN1985 00:00:00)-Water Temperature (C)]]*OO[[#This Row],[7]]/SUM(OO[7])</f>
        <v>0</v>
      </c>
      <c r="J243" s="10">
        <f>3/24*OO[[#This Row],[66 (27JUN1985 03:00:00)-Water Temperature (C)]]*OO[[#This Row],[8]]/SUM(OO[8])</f>
        <v>0</v>
      </c>
      <c r="K243" s="10">
        <f>3/24*OO[[#This Row],[67 (27JUN1985 06:00:00)-Water Temperature (C)]]*OO[[#This Row],[9]]/SUM(OO[9])</f>
        <v>0</v>
      </c>
      <c r="L243" s="10">
        <f>3/24*OO[[#This Row],[68 (27JUN1985 09:00:00)-Water Temperature (C)]]*OO[[#This Row],[10]]/SUM(OO[10])</f>
        <v>1.5574396356023057E-37</v>
      </c>
      <c r="M243" s="10">
        <f>3/24*OO[[#This Row],[69 (27JUN1985 12:00:00)-Water Temperature (C)]]*OO[[#This Row],[11]]/SUM(OO[11])</f>
        <v>7.6596244043919563E-22</v>
      </c>
      <c r="N243" s="10">
        <f>3/24*OO[[#This Row],[70 (27JUN1985 15:00:00)-Water Temperature (C)]]*OO[[#This Row],[12]]/SUM(OO[12])</f>
        <v>3.6252844261010249E-12</v>
      </c>
      <c r="O243" s="10">
        <f>3/24*OO[[#This Row],[71 (27JUN1985 18:00:00)-Water Temperature (C)]]*OO[[#This Row],[13]]/SUM(OO[13])</f>
        <v>7.9201938437259077E-8</v>
      </c>
      <c r="P243" s="10">
        <f>3/24*OO[[#This Row],[72 (27JUN1985 21:00:00)-Water Temperature (C)]]*OO[[#This Row],[14]]/SUM(OO[14])</f>
        <v>2.9852899439968263E-5</v>
      </c>
      <c r="Q243" s="10">
        <f>3/24*OO[[#This Row],[73 (28JUN1985 00:00:00)-Water Temperature (C)]]*OO[[#This Row],[15]]/SUM(OO[15])</f>
        <v>1.4143553695917246E-3</v>
      </c>
      <c r="R243" s="10">
        <f>3/24*OO[[#This Row],[74 (28JUN1985 03:00:00)-Water Temperature (C)]]*OO[[#This Row],[16]]/SUM(OO[16])</f>
        <v>1.5134594181453421E-2</v>
      </c>
      <c r="S243" s="10">
        <f>3/24*OO[[#This Row],[75 (28JUN1985 06:00:00)-Water Temperature (C)]]*OO[[#This Row],[17]]/SUM(OO[17])</f>
        <v>5.0367342974859286E-2</v>
      </c>
      <c r="T243" s="10">
        <f>3/24*OO[[#This Row],[76 (28JUN1985 09:00:00)-Water Temperature (C)]]*OO[[#This Row],[18]]/SUM(OO[18])</f>
        <v>6.5436096263153859E-2</v>
      </c>
      <c r="U243" s="10">
        <f>3/24*OO[[#This Row],[77 (28JUN1985 12:00:00)-Water Temperature (C)]]*OO[[#This Row],[19]]/SUM(OO[19])</f>
        <v>3.8662020973125336E-2</v>
      </c>
      <c r="V243" s="10">
        <f>3/24000000*OO[[#This Row],[78 (28JUN1985 15:00:00)-Water Temperature (C)]]*OO[[#This Row],[20]]</f>
        <v>1.1611415365785001E-2</v>
      </c>
      <c r="W243" s="10">
        <f>3/24000000*OO[[#This Row],[79 (28JUN1985 18:00:00)-Water Temperature (C)]]*OO[[#This Row],[21]]</f>
        <v>1.9670917655E-3</v>
      </c>
      <c r="X243" s="10">
        <f>3/24000000*OO[[#This Row],[80 (28JUN1985 21:00:00)-Water Temperature (C)]]*OO[[#This Row],[22]]</f>
        <v>2.1244696798499997E-4</v>
      </c>
      <c r="Y243" s="10">
        <f>3/24000000*OO[[#This Row],[81 (29JUN1985 00:00:00)-Water Temperature (C)]]*OO[[#This Row],[23]]</f>
        <v>2.5343679131747496E-5</v>
      </c>
      <c r="Z243" s="10">
        <f>3/24000000*OO[[#This Row],[82 (29JUN1985 03:00:00)-Water Temperature (C)]]*OO[[#This Row],[24]]</f>
        <v>1.0839283719255E-5</v>
      </c>
      <c r="AA243" s="10">
        <f>3/24000000*OO[[#This Row],[83 (29JUN1985 06:00:00)-Water Temperature (C)]]*OO[[#This Row],[25]]</f>
        <v>8.5733598206024999E-6</v>
      </c>
      <c r="AB243" s="10">
        <f>3/24000000*OO[[#This Row],[84 (29JUN1985 09:00:00)-Water Temperature (C)]]*OO[[#This Row],[26]]</f>
        <v>7.3231610577562506E-6</v>
      </c>
      <c r="AC243" s="10">
        <f>3/24000000*OO[[#This Row],[85 (29JUN1985 12:00:00)-Water Temperature (C)]]*OO[[#This Row],[27]]</f>
        <v>6.3260091555437498E-6</v>
      </c>
      <c r="AD243" s="10">
        <f>3/24000000*OO[[#This Row],[86 (29JUN1985 15:00:00)-Water Temperature (C)]]*OO[[#This Row],[28]]</f>
        <v>5.4756510671099995E-6</v>
      </c>
      <c r="AE243" s="10">
        <f>3/24000000*OO[[#This Row],[88 (29JUN1985 21:00:00)-Water Temperature (C)]]*OO[[#This Row],[30]]</f>
        <v>4.0036743677124997E-6</v>
      </c>
      <c r="AF243" s="10">
        <f>3/24000000*OO[[#This Row],[88 (29JUN1985 21:00:00)-Water Temperature (C)]]*OO[[#This Row],[30]]</f>
        <v>4.0036743677124997E-6</v>
      </c>
      <c r="AG243" s="10">
        <f>3/24000000*OO[[#This Row],[89 (30JUN1985 00:00:00)-Water Temperature (C)]]*OO[[#This Row],[31]]</f>
        <v>3.3926927804062499E-6</v>
      </c>
      <c r="AH243" s="10">
        <f>3/24000000*OO[[#This Row],[90 (30JUN1985 03:00:00)-Water Temperature (C)]]*OO[[#This Row],[32]]</f>
        <v>2.9014784981087504E-6</v>
      </c>
      <c r="AI243" s="10">
        <f>3/24000000*OO[[#This Row],[91 (30JUN1985 06:00:00)-Water Temperature (C)]]*OO[[#This Row],[33]]</f>
        <v>2.52023400759375E-6</v>
      </c>
      <c r="AJ243" s="10">
        <f>3/24000000*OO[[#This Row],[92 (30JUN1985 09:00:00)-Water Temperature (C)]]*OO[[#This Row],[34]]</f>
        <v>2.2493416410091246E-6</v>
      </c>
      <c r="AK243" s="10">
        <f>3/24000000*OO[[#This Row],[93 (30JUN1985 12:00:00)-Water Temperature (C)]]*OO[[#This Row],[35]]</f>
        <v>2.0466163803325E-6</v>
      </c>
      <c r="AL243" s="10">
        <f>3/24000000*OO[[#This Row],[94 (30JUN1985 15:00:00)-Water Temperature (C)]]*OO[[#This Row],[36]]</f>
        <v>1.8730628368815E-6</v>
      </c>
      <c r="AM243" s="10">
        <f>3/24000000*OO[[#This Row],[95 (30JUN1985 18:00:00)-Water Temperature (C)]]*OO[[#This Row],[37]]</f>
        <v>1.7099237696360001E-6</v>
      </c>
      <c r="AN243" s="10">
        <f>3/24000000*OO[[#This Row],[96 (30JUN1985 21:00:00)-Water Temperature (C)]]*OO[[#This Row],[38]]</f>
        <v>1.5399945780283751E-6</v>
      </c>
      <c r="AO243" s="10">
        <f>3/24000000*OO[[#This Row],[97 (01JUL1985 00:00:00)-Water Temperature (C)]]*OO[[#This Row],[39]]</f>
        <v>1.3811002229111251E-6</v>
      </c>
      <c r="AP243" s="10">
        <f>3/24000000*OO[[#This Row],[98 (01JUL1985 03:00:00)-Water Temperature (C)]]*OO[[#This Row],[40]]</f>
        <v>1.2502725021000002E-6</v>
      </c>
      <c r="AQ243" s="10">
        <f>3/24000000*OO[[#This Row],[99 (01JUL1985 06:00:00)-Water Temperature (C)]]*OO[[#This Row],[41]]</f>
        <v>1.1460334661439998E-6</v>
      </c>
      <c r="AR243" s="10">
        <f>3/24000000*OO[[#This Row],[100 (01JUL1985 09:00:00)-Water Temperature (C)]]*OO[[#This Row],[42]]</f>
        <v>1.07777168427825E-6</v>
      </c>
      <c r="AS243" s="10">
        <f>3/24000000*OO[[#This Row],[101 (01JUL1985 12:00:00)-Water Temperature (C)]]*OO[[#This Row],[43]]</f>
        <v>1.0267290515499998E-6</v>
      </c>
      <c r="AT243" s="10">
        <f>3/24000000*OO[[#This Row],[102 (01JUL1985 15:00:00)-Water Temperature (C)]]*OO[[#This Row],[44]]</f>
        <v>9.7400334100874991E-7</v>
      </c>
      <c r="AU243" s="10">
        <f>3/24000000*OO[[#This Row],[103 (01JUL1985 18:00:00)-Water Temperature (C)]]*OO[[#This Row],[45]]</f>
        <v>9.1788943899975007E-7</v>
      </c>
      <c r="AV243" s="10">
        <f>3/24000000*OO[[#This Row],[104 (01JUL1985 21:00:00)-Water Temperature (C)]]*OO[[#This Row],[46]]</f>
        <v>8.5275584917499992E-7</v>
      </c>
      <c r="AW243" s="10">
        <f>3/24000000*OO[[#This Row],[105 (02JUL1985 00:00:00)-Water Temperature (C)]]*OO[[#This Row],[47]]</f>
        <v>7.9433721980787501E-7</v>
      </c>
      <c r="AX243" s="10">
        <f>3/24000000*OO[[#This Row],[106 (02JUL1985 03:00:00)-Water Temperature (C)]]*OO[[#This Row],[48]]</f>
        <v>7.4318221117999989E-7</v>
      </c>
      <c r="AY243" s="10">
        <f>3/24000000*OO[[#This Row],[107 (02JUL1985 06:00:00)-Water Temperature (C)]]*OO[[#This Row],[49]]</f>
        <v>7.0209178437300003E-7</v>
      </c>
      <c r="AZ243" s="10">
        <f>3/24000000*OO[[#This Row],[108 (02JUL1985 09:00:00)-Water Temperature (C)]]*OO[[#This Row],[50]]</f>
        <v>6.6891018009849992E-7</v>
      </c>
      <c r="BA243" s="10">
        <f>3/24000000*OO[[#This Row],[109 (02JUL1985 12:00:00)-Water Temperature (C)]]*OO[[#This Row],[51]]</f>
        <v>6.5042894531774992E-7</v>
      </c>
      <c r="BB243" s="10">
        <f>3/24000000*OO[[#This Row],[110 (02JUL1985 15:00:00)-Water Temperature (C)]]*OO[[#This Row],[52]]</f>
        <v>6.3804084415750006E-7</v>
      </c>
      <c r="BC243" s="10">
        <f>3/24000000*OO[[#This Row],[111 (02JUL1985 18:00:00)-Water Temperature (C)]]*OO[[#This Row],[53]]</f>
        <v>6.2235954627500001E-7</v>
      </c>
      <c r="BD243" s="10">
        <f>3/24000000*OO[[#This Row],[112 (02JUL1985 21:00:00)-Water Temperature (C)]]*OO[[#This Row],[54]]</f>
        <v>5.9528317806399991E-7</v>
      </c>
      <c r="BE243" s="10">
        <f>3/24000000*OO[[#This Row],[113 (03JUL1985 00:00:00)-Water Temperature (C)]]*OO[[#This Row],[55]]</f>
        <v>5.5974695768825005E-7</v>
      </c>
      <c r="BF243" s="10">
        <f>3/24000000*OO[[#This Row],[114 (03JUL1985 03:00:00)-Water Temperature (C)]]*OO[[#This Row],[56]]</f>
        <v>5.2965939806500002E-7</v>
      </c>
      <c r="BG243" s="10">
        <f>3/24000000*OO[[#This Row],[115 (03JUL1985 06:00:00)-Water Temperature (C)]]*OO[[#This Row],[57]]</f>
        <v>5.0548450243737496E-7</v>
      </c>
      <c r="BH243" s="10">
        <f>3/24000000*OO[[#This Row],[116 (03JUL1985 09:00:00)-Water Temperature (C)]]*OO[[#This Row],[58]]</f>
        <v>4.9320935216999997E-7</v>
      </c>
      <c r="BI243" s="10">
        <f>3/24000000*OO[[#This Row],[117 (03JUL1985 12:00:00)-Water Temperature (C)]]*OO[[#This Row],[59]]</f>
        <v>4.8526347388049995E-7</v>
      </c>
      <c r="BJ243" s="10">
        <f>3/24000000*OO[[#This Row],[118 (03JUL1985 15:00:00)-Water Temperature (C)]]*OO[[#This Row],[60]]</f>
        <v>4.7642227532549996E-7</v>
      </c>
      <c r="BK243" s="10">
        <f>3/24000000*OO[[#This Row],[119 (03JUL1985 18:00:00)-Water Temperature (C)]]*OO[[#This Row],[61]]</f>
        <v>4.6516678598512495E-7</v>
      </c>
      <c r="BL243" s="10">
        <f>3/24000000*OO[[#This Row],[120 (03JUL1985 21:00:00)-Water Temperature (C)]]*OO[[#This Row],[62]]</f>
        <v>4.4698338614999995E-7</v>
      </c>
      <c r="BM243" s="10">
        <f>3/24000000*OO[[#This Row],[121 (04JUL1985 00:00:00)-Water Temperature (C)]]*OO[[#This Row],[63]]</f>
        <v>4.2698471892374993E-7</v>
      </c>
      <c r="BN243" s="10">
        <f>3/24000000*OO[[#This Row],[122 (04JUL1985 03:00:00)-Water Temperature (C)]]*OO[[#This Row],[64]]</f>
        <v>4.0900108323900001E-7</v>
      </c>
      <c r="BO243" s="10">
        <f>3/24000000*OO[[#This Row],[123 (04JUL1985 06:00:00)-Water Temperature (C)]]*OO[[#This Row],[65]]</f>
        <v>3.94036389572E-7</v>
      </c>
      <c r="BP243" s="10">
        <f>3/24000000*OO[[#This Row],[124 (04JUL1985 09:00:00)-Water Temperature (C)]]*OO[[#This Row],[66]]</f>
        <v>3.8802667210624997E-7</v>
      </c>
      <c r="BQ243" s="10">
        <f>3/24000000*OO[[#This Row],[125 (04JUL1985 12:00:00)-Water Temperature (C)]]*OO[[#This Row],[67]]</f>
        <v>3.8389814650499997E-7</v>
      </c>
      <c r="BR243" s="10">
        <f>3/24000000*OO[[#This Row],[126 (04JUL1985 15:00:00)-Water Temperature (C)]]*OO[[#This Row],[68]]</f>
        <v>3.7882663695799997E-7</v>
      </c>
      <c r="BS243" s="10">
        <f>3/24000000*OO[[#This Row],[127 (04JUL1985 18:00:00)-Water Temperature (C)]]*OO[[#This Row],[69]]</f>
        <v>3.7049094756487497E-7</v>
      </c>
      <c r="BT243" s="10">
        <f>3/24000000*OO[[#This Row],[128 (04JUL1985 21:00:00)-Water Temperature (C)]]*OO[[#This Row],[70]]</f>
        <v>3.5816970609750003E-7</v>
      </c>
      <c r="BU243" s="10">
        <f>3/24000000*OO[[#This Row],[129 (05JUL1985 00:00:00)-Water Temperature (C)]]*OO[[#This Row],[71]]</f>
        <v>3.4244206326037497E-7</v>
      </c>
      <c r="BV243" s="10">
        <f>3/24000000*OO[[#This Row],[130 (05JUL1985 03:00:00)-Water Temperature (C)]]*OO[[#This Row],[72]]</f>
        <v>3.2757293147812496E-7</v>
      </c>
      <c r="BW243" s="10">
        <f>3/24000000*OO[[#This Row],[131 (05JUL1985 06:00:00)-Water Temperature (C)]]*OO[[#This Row],[73]]</f>
        <v>3.1424839223925E-7</v>
      </c>
      <c r="BX243" s="10">
        <f>3/24000000*OO[[#This Row],[132 (05JUL1985 09:00:00)-Water Temperature (C)]]*OO[[#This Row],[74]]</f>
        <v>3.0890519187499997E-7</v>
      </c>
      <c r="BY243" s="10">
        <f>3/24000000*OO[[#This Row],[133 (05JUL1985 12:00:00)-Water Temperature (C)]]*OO[[#This Row],[75]]</f>
        <v>3.0642639749812502E-7</v>
      </c>
      <c r="BZ243" s="10">
        <f>3/24000000*OO[[#This Row],[134 (05JUL1985 15:00:00)-Water Temperature (C)]]*OO[[#This Row],[76]]</f>
        <v>3.0414204827544997E-7</v>
      </c>
      <c r="CA243" s="10">
        <f>3/24000000*OO[[#This Row],[135 (05JUL1985 18:00:00)-Water Temperature (C)]]*OO[[#This Row],[77]]</f>
        <v>2.99895059910325E-7</v>
      </c>
      <c r="CB243" s="10">
        <f>3/24000000*OO[[#This Row],[136 (05JUL1985 21:00:00)-Water Temperature (C)]]*OO[[#This Row],[78]]</f>
        <v>2.9001409222402498E-7</v>
      </c>
      <c r="CC243" s="10">
        <f>3/24000000*OO[[#This Row],[137 (06JUL1985 00:00:00)-Water Temperature (C)]]*OO[[#This Row],[79]]</f>
        <v>2.7773010074250001E-7</v>
      </c>
      <c r="CD243" s="10">
        <f>3/24000000*OO[[#This Row],[138 (06JUL1985 03:00:00)-Water Temperature (C)]]*OO[[#This Row],[80]]</f>
        <v>2.6691571360584997E-7</v>
      </c>
      <c r="CE243" s="10">
        <f>3/24000000*OO[[#This Row],[139 (06JUL1985 06:00:00)-Water Temperature (C)]]*OO[[#This Row],[81]]</f>
        <v>2.5849218489421249E-7</v>
      </c>
      <c r="CF243" s="10">
        <f>3/24000000*OO[[#This Row],[140 (06JUL1985 09:00:00)-Water Temperature (C)]]*OO[[#This Row],[82]]</f>
        <v>2.5642006585859996E-7</v>
      </c>
      <c r="CG243" s="10">
        <f>3/24000000*OO[[#This Row],[141 (06JUL1985 12:00:00)-Water Temperature (C)]]*OO[[#This Row],[83]]</f>
        <v>2.5569149722492495E-7</v>
      </c>
      <c r="CH243" s="10">
        <f>3/24000000*OO[[#This Row],[142 (06JUL1985 15:00:00)-Water Temperature (C)]]*OO[[#This Row],[84]]</f>
        <v>2.5454703447809997E-7</v>
      </c>
      <c r="CI243" s="10">
        <f>3/24000000*OO[[#This Row],[143 (06JUL1985 18:00:00)-Water Temperature (C)]]*OO[[#This Row],[85]]</f>
        <v>2.5112561794171253E-7</v>
      </c>
      <c r="CJ243" s="10">
        <f>3/24000000*OO[[#This Row],[144 (06JUL1985 21:00:00)-Water Temperature (C)]]*OO[[#This Row],[86]]</f>
        <v>2.4300739264068748E-7</v>
      </c>
      <c r="CK243" s="10">
        <f>3/24000000*OO[[#This Row],[145 (07JUL1985 00:00:00)-Water Temperature (C)]]*OO[[#This Row],[87]]</f>
        <v>2.3311712550654999E-7</v>
      </c>
      <c r="CL243" s="10">
        <f>3/24000000*OO[[#This Row],[146 (07JUL1985 03:00:00)-Water Temperature (C)]]*OO[[#This Row],[88]]</f>
        <v>2.237393363625E-7</v>
      </c>
      <c r="CM243" s="10">
        <f>3/24000000*OO[[#This Row],[147 (07JUL1985 06:00:00)-Water Temperature (C)]]*OO[[#This Row],[89]]</f>
        <v>2.1568734922509997E-7</v>
      </c>
      <c r="CN243" s="10">
        <f>3/24000000*OO[[#This Row],[148 (07JUL1985 09:00:00)-Water Temperature (C)]]*OO[[#This Row],[90]]</f>
        <v>2.0980403679879999E-7</v>
      </c>
      <c r="CO243" s="10">
        <f>3/24000000*OO[[#This Row],[149 (07JUL1985 12:00:00)-Water Temperature (C)]]*OO[[#This Row],[91]]</f>
        <v>2.0629188981065E-7</v>
      </c>
      <c r="CP243" s="10">
        <f>3/24000000*OO[[#This Row],[150 (07JUL1985 15:00:00)-Water Temperature (C)]]*OO[[#This Row],[92]]</f>
        <v>2.0387753772842497E-7</v>
      </c>
      <c r="CQ243" s="10">
        <f>3/24000000*OO[[#This Row],[151 (07JUL1985 18:00:00)-Water Temperature (C)]]*OO[[#This Row],[93]]</f>
        <v>1.9810578877951247E-7</v>
      </c>
      <c r="CR243" s="10">
        <f>3/24000000*OO[[#This Row],[152 (07JUL1985 21:00:00)-Water Temperature (C)]]*OO[[#This Row],[94]]</f>
        <v>1.89481750698025E-7</v>
      </c>
      <c r="CS243" s="10">
        <f>3/24000000*OO[[#This Row],[153 (08JUL1985 00:00:00)-Water Temperature (C)]]*OO[[#This Row],[95]]</f>
        <v>1.8002927697787497E-7</v>
      </c>
      <c r="CT243" s="10">
        <f>3/24000000*OO[[#This Row],[154 (08JUL1985 03:00:00)-Water Temperature (C)]]*OO[[#This Row],[96]]</f>
        <v>1.713799410503625E-7</v>
      </c>
      <c r="CU243" s="10">
        <f>3/24000000*OO[[#This Row],[155 (08JUL1985 06:00:00)-Water Temperature (C)]]*OO[[#This Row],[97]]</f>
        <v>1.6440785915492499E-7</v>
      </c>
      <c r="CV243" s="10">
        <f>3/24000000*OO[[#This Row],[156 (08JUL1985 09:00:00)-Water Temperature (C)]]*OO[[#This Row],[98]]</f>
        <v>1.6124264572503748E-7</v>
      </c>
      <c r="CW243" s="10">
        <f>3/24000000*OO[[#This Row],[157 (08JUL1985 12:00:00)-Water Temperature (C)]]*OO[[#This Row],[99]]</f>
        <v>1.5984559447317499E-7</v>
      </c>
    </row>
    <row r="244" spans="1:101" x14ac:dyDescent="0.35">
      <c r="A244" t="s">
        <v>250</v>
      </c>
      <c r="B244">
        <v>856.19849999999997</v>
      </c>
      <c r="C244" s="10">
        <f>3/24*OO[[#This Row],[59 (26JUN1985 06:00:00)-Water Temperature (C)]]*OO[[#This Row],[1]]/SUM(OO[1])</f>
        <v>0</v>
      </c>
      <c r="D244" s="10">
        <f>3/24*OO[[#This Row],[60 (26JUN1985 09:00:00)-Water Temperature (C)]]*OO[[#This Row],[2]]/SUM(OO[2])</f>
        <v>0</v>
      </c>
      <c r="E244" s="10">
        <f>3/24*OO[[#This Row],[61 (26JUN1985 12:00:00)-Water Temperature (C)]]*OO[[#This Row],[3]]/SUM(OO[3])</f>
        <v>0</v>
      </c>
      <c r="F244" s="10">
        <f>3/24*OO[[#This Row],[62 (26JUN1985 15:00:00)-Water Temperature (C)]]*OO[[#This Row],[4]]/SUM(OO[4])</f>
        <v>0</v>
      </c>
      <c r="G244" s="10">
        <f>3/24*OO[[#This Row],[63 (26JUN1985 18:00:00)-Water Temperature (C)]]*OO[[#This Row],[5]]/SUM(OO[5])</f>
        <v>0</v>
      </c>
      <c r="H244" s="10">
        <f>3/24*OO[[#This Row],[64 (26JUN1985 21:00:00)-Water Temperature (C)]]*OO[[#This Row],[6]]/SUM(OO[6])</f>
        <v>0</v>
      </c>
      <c r="I244" s="10">
        <f>3/24*OO[[#This Row],[65 (27JUN1985 00:00:00)-Water Temperature (C)]]*OO[[#This Row],[7]]/SUM(OO[7])</f>
        <v>0</v>
      </c>
      <c r="J244" s="10">
        <f>3/24*OO[[#This Row],[66 (27JUN1985 03:00:00)-Water Temperature (C)]]*OO[[#This Row],[8]]/SUM(OO[8])</f>
        <v>0</v>
      </c>
      <c r="K244" s="10">
        <f>3/24*OO[[#This Row],[67 (27JUN1985 06:00:00)-Water Temperature (C)]]*OO[[#This Row],[9]]/SUM(OO[9])</f>
        <v>0</v>
      </c>
      <c r="L244" s="10">
        <f>3/24*OO[[#This Row],[68 (27JUN1985 09:00:00)-Water Temperature (C)]]*OO[[#This Row],[10]]/SUM(OO[10])</f>
        <v>3.1733222006271912E-38</v>
      </c>
      <c r="M244" s="10">
        <f>3/24*OO[[#This Row],[69 (27JUN1985 12:00:00)-Water Temperature (C)]]*OO[[#This Row],[11]]/SUM(OO[11])</f>
        <v>1.1190410858786565E-22</v>
      </c>
      <c r="N244" s="10">
        <f>3/24*OO[[#This Row],[70 (27JUN1985 15:00:00)-Water Temperature (C)]]*OO[[#This Row],[12]]/SUM(OO[12])</f>
        <v>1.5155724361700763E-12</v>
      </c>
      <c r="O244" s="10">
        <f>3/24*OO[[#This Row],[71 (27JUN1985 18:00:00)-Water Temperature (C)]]*OO[[#This Row],[13]]/SUM(OO[13])</f>
        <v>5.0776695443289972E-8</v>
      </c>
      <c r="P244" s="10">
        <f>3/24*OO[[#This Row],[72 (27JUN1985 21:00:00)-Water Temperature (C)]]*OO[[#This Row],[14]]/SUM(OO[14])</f>
        <v>2.1910656806167931E-5</v>
      </c>
      <c r="Q244" s="10">
        <f>3/24*OO[[#This Row],[73 (28JUN1985 00:00:00)-Water Temperature (C)]]*OO[[#This Row],[15]]/SUM(OO[15])</f>
        <v>1.140546455007102E-3</v>
      </c>
      <c r="R244" s="10">
        <f>3/24*OO[[#This Row],[74 (28JUN1985 03:00:00)-Water Temperature (C)]]*OO[[#This Row],[16]]/SUM(OO[16])</f>
        <v>1.3146779027740346E-2</v>
      </c>
      <c r="S244" s="10">
        <f>3/24*OO[[#This Row],[75 (28JUN1985 06:00:00)-Water Temperature (C)]]*OO[[#This Row],[17]]/SUM(OO[17])</f>
        <v>4.6538795582649645E-2</v>
      </c>
      <c r="T244" s="10">
        <f>3/24*OO[[#This Row],[76 (28JUN1985 09:00:00)-Water Temperature (C)]]*OO[[#This Row],[18]]/SUM(OO[18])</f>
        <v>6.3711923998870379E-2</v>
      </c>
      <c r="U244" s="10">
        <f>3/24*OO[[#This Row],[77 (28JUN1985 12:00:00)-Water Temperature (C)]]*OO[[#This Row],[19]]/SUM(OO[19])</f>
        <v>3.938945016103447E-2</v>
      </c>
      <c r="V244" s="10">
        <f>3/24000000*OO[[#This Row],[78 (28JUN1985 15:00:00)-Water Temperature (C)]]*OO[[#This Row],[20]]</f>
        <v>1.2300838156875001E-2</v>
      </c>
      <c r="W244" s="10">
        <f>3/24000000*OO[[#This Row],[79 (28JUN1985 18:00:00)-Water Temperature (C)]]*OO[[#This Row],[21]]</f>
        <v>2.1549744216000002E-3</v>
      </c>
      <c r="X244" s="10">
        <f>3/24000000*OO[[#This Row],[80 (28JUN1985 21:00:00)-Water Temperature (C)]]*OO[[#This Row],[22]]</f>
        <v>2.3770390490049996E-4</v>
      </c>
      <c r="Y244" s="10">
        <f>3/24000000*OO[[#This Row],[81 (29JUN1985 00:00:00)-Water Temperature (C)]]*OO[[#This Row],[23]]</f>
        <v>2.7114469628374998E-5</v>
      </c>
      <c r="Z244" s="10">
        <f>3/24000000*OO[[#This Row],[82 (29JUN1985 03:00:00)-Water Temperature (C)]]*OO[[#This Row],[24]]</f>
        <v>1.07086726709775E-5</v>
      </c>
      <c r="AA244" s="10">
        <f>3/24000000*OO[[#This Row],[83 (29JUN1985 06:00:00)-Water Temperature (C)]]*OO[[#This Row],[25]]</f>
        <v>8.3743602243674992E-6</v>
      </c>
      <c r="AB244" s="10">
        <f>3/24000000*OO[[#This Row],[84 (29JUN1985 09:00:00)-Water Temperature (C)]]*OO[[#This Row],[26]]</f>
        <v>7.1492095652512503E-6</v>
      </c>
      <c r="AC244" s="10">
        <f>3/24000000*OO[[#This Row],[85 (29JUN1985 12:00:00)-Water Temperature (C)]]*OO[[#This Row],[27]]</f>
        <v>6.1748097657599998E-6</v>
      </c>
      <c r="AD244" s="10">
        <f>3/24000000*OO[[#This Row],[86 (29JUN1985 15:00:00)-Water Temperature (C)]]*OO[[#This Row],[28]]</f>
        <v>5.3437703099687501E-6</v>
      </c>
      <c r="AE244" s="10">
        <f>3/24000000*OO[[#This Row],[88 (29JUN1985 21:00:00)-Water Temperature (C)]]*OO[[#This Row],[30]]</f>
        <v>3.9047769113600001E-6</v>
      </c>
      <c r="AF244" s="10">
        <f>3/24000000*OO[[#This Row],[88 (29JUN1985 21:00:00)-Water Temperature (C)]]*OO[[#This Row],[30]]</f>
        <v>3.9047769113600001E-6</v>
      </c>
      <c r="AG244" s="10">
        <f>3/24000000*OO[[#This Row],[89 (30JUN1985 00:00:00)-Water Temperature (C)]]*OO[[#This Row],[31]]</f>
        <v>3.3072991199325002E-6</v>
      </c>
      <c r="AH244" s="10">
        <f>3/24000000*OO[[#This Row],[90 (30JUN1985 03:00:00)-Water Temperature (C)]]*OO[[#This Row],[32]]</f>
        <v>2.8268389015517498E-6</v>
      </c>
      <c r="AI244" s="10">
        <f>3/24000000*OO[[#This Row],[91 (30JUN1985 06:00:00)-Water Temperature (C)]]*OO[[#This Row],[33]]</f>
        <v>2.453539620442E-6</v>
      </c>
      <c r="AJ244" s="10">
        <f>3/24000000*OO[[#This Row],[92 (30JUN1985 09:00:00)-Water Temperature (C)]]*OO[[#This Row],[34]]</f>
        <v>2.1890523321742497E-6</v>
      </c>
      <c r="AK244" s="10">
        <f>3/24000000*OO[[#This Row],[93 (30JUN1985 12:00:00)-Water Temperature (C)]]*OO[[#This Row],[35]]</f>
        <v>1.9911100256718751E-6</v>
      </c>
      <c r="AL244" s="10">
        <f>3/24000000*OO[[#This Row],[94 (30JUN1985 15:00:00)-Water Temperature (C)]]*OO[[#This Row],[36]]</f>
        <v>1.8217752651037497E-6</v>
      </c>
      <c r="AM244" s="10">
        <f>3/24000000*OO[[#This Row],[95 (30JUN1985 18:00:00)-Water Temperature (C)]]*OO[[#This Row],[37]]</f>
        <v>1.6626342623210002E-6</v>
      </c>
      <c r="AN244" s="10">
        <f>3/24000000*OO[[#This Row],[96 (30JUN1985 21:00:00)-Water Temperature (C)]]*OO[[#This Row],[38]]</f>
        <v>1.49663301795E-6</v>
      </c>
      <c r="AO244" s="10">
        <f>3/24000000*OO[[#This Row],[97 (01JUL1985 00:00:00)-Water Temperature (C)]]*OO[[#This Row],[39]]</f>
        <v>1.3416444162861249E-6</v>
      </c>
      <c r="AP244" s="10">
        <f>3/24000000*OO[[#This Row],[98 (01JUL1985 03:00:00)-Water Temperature (C)]]*OO[[#This Row],[40]]</f>
        <v>1.2138685861275E-6</v>
      </c>
      <c r="AQ244" s="10">
        <f>3/24000000*OO[[#This Row],[99 (01JUL1985 06:00:00)-Water Temperature (C)]]*OO[[#This Row],[41]]</f>
        <v>1.112043170425875E-6</v>
      </c>
      <c r="AR244" s="10">
        <f>3/24000000*OO[[#This Row],[100 (01JUL1985 09:00:00)-Water Temperature (C)]]*OO[[#This Row],[42]]</f>
        <v>1.0455383262756248E-6</v>
      </c>
      <c r="AS244" s="10">
        <f>3/24000000*OO[[#This Row],[101 (01JUL1985 12:00:00)-Water Temperature (C)]]*OO[[#This Row],[43]]</f>
        <v>9.9568325897812495E-7</v>
      </c>
      <c r="AT244" s="10">
        <f>3/24000000*OO[[#This Row],[102 (01JUL1985 15:00:00)-Water Temperature (C)]]*OO[[#This Row],[44]]</f>
        <v>9.444750035550001E-7</v>
      </c>
      <c r="AU244" s="10">
        <f>3/24000000*OO[[#This Row],[103 (01JUL1985 18:00:00)-Water Temperature (C)]]*OO[[#This Row],[45]]</f>
        <v>8.9016585461212485E-7</v>
      </c>
      <c r="AV244" s="10">
        <f>3/24000000*OO[[#This Row],[104 (01JUL1985 21:00:00)-Water Temperature (C)]]*OO[[#This Row],[46]]</f>
        <v>8.2702194048249998E-7</v>
      </c>
      <c r="AW244" s="10">
        <f>3/24000000*OO[[#This Row],[105 (02JUL1985 00:00:00)-Water Temperature (C)]]*OO[[#This Row],[47]]</f>
        <v>7.7032300003600002E-7</v>
      </c>
      <c r="AX244" s="10">
        <f>3/24000000*OO[[#This Row],[106 (02JUL1985 03:00:00)-Water Temperature (C)]]*OO[[#This Row],[48]]</f>
        <v>7.2047966501837496E-7</v>
      </c>
      <c r="AY244" s="10">
        <f>3/24000000*OO[[#This Row],[107 (02JUL1985 06:00:00)-Water Temperature (C)]]*OO[[#This Row],[49]]</f>
        <v>6.8023598102399987E-7</v>
      </c>
      <c r="AZ244" s="10">
        <f>3/24000000*OO[[#This Row],[108 (02JUL1985 09:00:00)-Water Temperature (C)]]*OO[[#This Row],[50]]</f>
        <v>6.4767878646749991E-7</v>
      </c>
      <c r="BA244" s="10">
        <f>3/24000000*OO[[#This Row],[109 (02JUL1985 12:00:00)-Water Temperature (C)]]*OO[[#This Row],[51]]</f>
        <v>6.2966552217874995E-7</v>
      </c>
      <c r="BB244" s="10">
        <f>3/24000000*OO[[#This Row],[110 (02JUL1985 15:00:00)-Water Temperature (C)]]*OO[[#This Row],[52]]</f>
        <v>6.1790700876749989E-7</v>
      </c>
      <c r="BC244" s="10">
        <f>3/24000000*OO[[#This Row],[111 (02JUL1985 18:00:00)-Water Temperature (C)]]*OO[[#This Row],[53]]</f>
        <v>6.0287753762249999E-7</v>
      </c>
      <c r="BD244" s="10">
        <f>3/24000000*OO[[#This Row],[112 (02JUL1985 21:00:00)-Water Temperature (C)]]*OO[[#This Row],[54]]</f>
        <v>5.76675832752E-7</v>
      </c>
      <c r="BE244" s="10">
        <f>3/24000000*OO[[#This Row],[113 (03JUL1985 00:00:00)-Water Temperature (C)]]*OO[[#This Row],[55]]</f>
        <v>5.42216067492125E-7</v>
      </c>
      <c r="BF244" s="10">
        <f>3/24000000*OO[[#This Row],[114 (03JUL1985 03:00:00)-Water Temperature (C)]]*OO[[#This Row],[56]]</f>
        <v>5.12911192035375E-7</v>
      </c>
      <c r="BG244" s="10">
        <f>3/24000000*OO[[#This Row],[115 (03JUL1985 06:00:00)-Water Temperature (C)]]*OO[[#This Row],[57]]</f>
        <v>4.8917832695349997E-7</v>
      </c>
      <c r="BH244" s="10">
        <f>3/24000000*OO[[#This Row],[116 (03JUL1985 09:00:00)-Water Temperature (C)]]*OO[[#This Row],[58]]</f>
        <v>4.7731229020962496E-7</v>
      </c>
      <c r="BI244" s="10">
        <f>3/24000000*OO[[#This Row],[117 (03JUL1985 12:00:00)-Water Temperature (C)]]*OO[[#This Row],[59]]</f>
        <v>4.6968057694687508E-7</v>
      </c>
      <c r="BJ244" s="10">
        <f>3/24000000*OO[[#This Row],[118 (03JUL1985 15:00:00)-Water Temperature (C)]]*OO[[#This Row],[60]]</f>
        <v>4.6111616200000004E-7</v>
      </c>
      <c r="BK244" s="10">
        <f>3/24000000*OO[[#This Row],[119 (03JUL1985 18:00:00)-Water Temperature (C)]]*OO[[#This Row],[61]]</f>
        <v>4.5035518471799994E-7</v>
      </c>
      <c r="BL244" s="10">
        <f>3/24000000*OO[[#This Row],[120 (03JUL1985 21:00:00)-Water Temperature (C)]]*OO[[#This Row],[62]]</f>
        <v>4.32689370171E-7</v>
      </c>
      <c r="BM244" s="10">
        <f>3/24000000*OO[[#This Row],[121 (04JUL1985 00:00:00)-Water Temperature (C)]]*OO[[#This Row],[63]]</f>
        <v>4.1333651651649997E-7</v>
      </c>
      <c r="BN244" s="10">
        <f>3/24000000*OO[[#This Row],[122 (04JUL1985 03:00:00)-Water Temperature (C)]]*OO[[#This Row],[64]]</f>
        <v>3.9591057464600002E-7</v>
      </c>
      <c r="BO244" s="10">
        <f>3/24000000*OO[[#This Row],[123 (04JUL1985 06:00:00)-Water Temperature (C)]]*OO[[#This Row],[65]]</f>
        <v>3.8136068342999999E-7</v>
      </c>
      <c r="BP244" s="10">
        <f>3/24000000*OO[[#This Row],[124 (04JUL1985 09:00:00)-Water Temperature (C)]]*OO[[#This Row],[66]]</f>
        <v>3.7553196263224995E-7</v>
      </c>
      <c r="BQ244" s="10">
        <f>3/24000000*OO[[#This Row],[125 (04JUL1985 12:00:00)-Water Temperature (C)]]*OO[[#This Row],[67]]</f>
        <v>3.71543344273E-7</v>
      </c>
      <c r="BR244" s="10">
        <f>3/24000000*OO[[#This Row],[126 (04JUL1985 15:00:00)-Water Temperature (C)]]*OO[[#This Row],[68]]</f>
        <v>3.6659464585424995E-7</v>
      </c>
      <c r="BS244" s="10">
        <f>3/24000000*OO[[#This Row],[127 (04JUL1985 18:00:00)-Water Temperature (C)]]*OO[[#This Row],[69]]</f>
        <v>3.5854683216999998E-7</v>
      </c>
      <c r="BT244" s="10">
        <f>3/24000000*OO[[#This Row],[128 (04JUL1985 21:00:00)-Water Temperature (C)]]*OO[[#This Row],[70]]</f>
        <v>3.4659763043750001E-7</v>
      </c>
      <c r="BU244" s="10">
        <f>3/24000000*OO[[#This Row],[129 (05JUL1985 00:00:00)-Water Temperature (C)]]*OO[[#This Row],[71]]</f>
        <v>3.3147077218537494E-7</v>
      </c>
      <c r="BV244" s="10">
        <f>3/24000000*OO[[#This Row],[130 (05JUL1985 03:00:00)-Water Temperature (C)]]*OO[[#This Row],[72]]</f>
        <v>3.1709467847025E-7</v>
      </c>
      <c r="BW244" s="10">
        <f>3/24000000*OO[[#This Row],[131 (05JUL1985 06:00:00)-Water Temperature (C)]]*OO[[#This Row],[73]]</f>
        <v>3.0413604198637496E-7</v>
      </c>
      <c r="BX244" s="10">
        <f>3/24000000*OO[[#This Row],[132 (05JUL1985 09:00:00)-Water Temperature (C)]]*OO[[#This Row],[74]]</f>
        <v>2.9890337579849999E-7</v>
      </c>
      <c r="BY244" s="10">
        <f>3/24000000*OO[[#This Row],[133 (05JUL1985 12:00:00)-Water Temperature (C)]]*OO[[#This Row],[75]]</f>
        <v>2.9651847910437495E-7</v>
      </c>
      <c r="BZ244" s="10">
        <f>3/24000000*OO[[#This Row],[134 (05JUL1985 15:00:00)-Water Temperature (C)]]*OO[[#This Row],[76]]</f>
        <v>2.942782366665375E-7</v>
      </c>
      <c r="CA244" s="10">
        <f>3/24000000*OO[[#This Row],[135 (05JUL1985 18:00:00)-Water Temperature (C)]]*OO[[#This Row],[77]]</f>
        <v>2.9024336818034996E-7</v>
      </c>
      <c r="CB244" s="10">
        <f>3/24000000*OO[[#This Row],[136 (05JUL1985 21:00:00)-Water Temperature (C)]]*OO[[#This Row],[78]]</f>
        <v>2.8066105932222499E-7</v>
      </c>
      <c r="CC244" s="10">
        <f>3/24000000*OO[[#This Row],[137 (06JUL1985 00:00:00)-Water Temperature (C)]]*OO[[#This Row],[79]]</f>
        <v>2.6875712072037496E-7</v>
      </c>
      <c r="CD244" s="10">
        <f>3/24000000*OO[[#This Row],[138 (06JUL1985 03:00:00)-Water Temperature (C)]]*OO[[#This Row],[80]]</f>
        <v>2.5823725903102499E-7</v>
      </c>
      <c r="CE244" s="10">
        <f>3/24000000*OO[[#This Row],[139 (06JUL1985 06:00:00)-Water Temperature (C)]]*OO[[#This Row],[81]]</f>
        <v>2.5005695591126253E-7</v>
      </c>
      <c r="CF244" s="10">
        <f>3/24000000*OO[[#This Row],[140 (06JUL1985 09:00:00)-Water Temperature (C)]]*OO[[#This Row],[82]]</f>
        <v>2.48084701852725E-7</v>
      </c>
      <c r="CG244" s="10">
        <f>3/24000000*OO[[#This Row],[141 (06JUL1985 12:00:00)-Water Temperature (C)]]*OO[[#This Row],[83]]</f>
        <v>2.4739386657862503E-7</v>
      </c>
      <c r="CH244" s="10">
        <f>3/24000000*OO[[#This Row],[142 (06JUL1985 15:00:00)-Water Temperature (C)]]*OO[[#This Row],[84]]</f>
        <v>2.4630157383378749E-7</v>
      </c>
      <c r="CI244" s="10">
        <f>3/24000000*OO[[#This Row],[143 (06JUL1985 18:00:00)-Water Temperature (C)]]*OO[[#This Row],[85]]</f>
        <v>2.4307485952248747E-7</v>
      </c>
      <c r="CJ244" s="10">
        <f>3/24000000*OO[[#This Row],[144 (06JUL1985 21:00:00)-Water Temperature (C)]]*OO[[#This Row],[86]]</f>
        <v>2.3517482158867498E-7</v>
      </c>
      <c r="CK244" s="10">
        <f>3/24000000*OO[[#This Row],[145 (07JUL1985 00:00:00)-Water Temperature (C)]]*OO[[#This Row],[87]]</f>
        <v>2.2559720775502501E-7</v>
      </c>
      <c r="CL244" s="10">
        <f>3/24000000*OO[[#This Row],[146 (07JUL1985 03:00:00)-Water Temperature (C)]]*OO[[#This Row],[88]]</f>
        <v>2.1649720277619998E-7</v>
      </c>
      <c r="CM244" s="10">
        <f>3/24000000*OO[[#This Row],[147 (07JUL1985 06:00:00)-Water Temperature (C)]]*OO[[#This Row],[89]]</f>
        <v>2.0861542648984998E-7</v>
      </c>
      <c r="CN244" s="10">
        <f>3/24000000*OO[[#This Row],[148 (07JUL1985 09:00:00)-Water Temperature (C)]]*OO[[#This Row],[90]]</f>
        <v>2.0289866210075E-7</v>
      </c>
      <c r="CO244" s="10">
        <f>3/24000000*OO[[#This Row],[149 (07JUL1985 12:00:00)-Water Temperature (C)]]*OO[[#This Row],[91]]</f>
        <v>1.9955210066675001E-7</v>
      </c>
      <c r="CP244" s="10">
        <f>3/24000000*OO[[#This Row],[150 (07JUL1985 15:00:00)-Water Temperature (C)]]*OO[[#This Row],[92]]</f>
        <v>1.9727825357325E-7</v>
      </c>
      <c r="CQ244" s="10">
        <f>3/24000000*OO[[#This Row],[151 (07JUL1985 18:00:00)-Water Temperature (C)]]*OO[[#This Row],[93]]</f>
        <v>1.9174926999824998E-7</v>
      </c>
      <c r="CR244" s="10">
        <f>3/24000000*OO[[#This Row],[152 (07JUL1985 21:00:00)-Water Temperature (C)]]*OO[[#This Row],[94]]</f>
        <v>1.8344842302150001E-7</v>
      </c>
      <c r="CS244" s="10">
        <f>3/24000000*OO[[#This Row],[153 (08JUL1985 00:00:00)-Water Temperature (C)]]*OO[[#This Row],[95]]</f>
        <v>1.7431848240624999E-7</v>
      </c>
      <c r="CT244" s="10">
        <f>3/24000000*OO[[#This Row],[154 (08JUL1985 03:00:00)-Water Temperature (C)]]*OO[[#This Row],[96]]</f>
        <v>1.6589716299750001E-7</v>
      </c>
      <c r="CU244" s="10">
        <f>3/24000000*OO[[#This Row],[155 (08JUL1985 06:00:00)-Water Temperature (C)]]*OO[[#This Row],[97]]</f>
        <v>1.590754992422375E-7</v>
      </c>
      <c r="CV244" s="10">
        <f>3/24000000*OO[[#This Row],[156 (08JUL1985 09:00:00)-Water Temperature (C)]]*OO[[#This Row],[98]]</f>
        <v>1.560052969826E-7</v>
      </c>
      <c r="CW244" s="10">
        <f>3/24000000*OO[[#This Row],[157 (08JUL1985 12:00:00)-Water Temperature (C)]]*OO[[#This Row],[99]]</f>
        <v>1.54657586285475E-7</v>
      </c>
    </row>
    <row r="245" spans="1:101" x14ac:dyDescent="0.35">
      <c r="A245" t="s">
        <v>251</v>
      </c>
      <c r="B245">
        <v>865.57709999999997</v>
      </c>
      <c r="C245" s="10">
        <f>3/24*OO[[#This Row],[59 (26JUN1985 06:00:00)-Water Temperature (C)]]*OO[[#This Row],[1]]/SUM(OO[1])</f>
        <v>0</v>
      </c>
      <c r="D245" s="10">
        <f>3/24*OO[[#This Row],[60 (26JUN1985 09:00:00)-Water Temperature (C)]]*OO[[#This Row],[2]]/SUM(OO[2])</f>
        <v>0</v>
      </c>
      <c r="E245" s="10">
        <f>3/24*OO[[#This Row],[61 (26JUN1985 12:00:00)-Water Temperature (C)]]*OO[[#This Row],[3]]/SUM(OO[3])</f>
        <v>0</v>
      </c>
      <c r="F245" s="10">
        <f>3/24*OO[[#This Row],[62 (26JUN1985 15:00:00)-Water Temperature (C)]]*OO[[#This Row],[4]]/SUM(OO[4])</f>
        <v>0</v>
      </c>
      <c r="G245" s="10">
        <f>3/24*OO[[#This Row],[63 (26JUN1985 18:00:00)-Water Temperature (C)]]*OO[[#This Row],[5]]/SUM(OO[5])</f>
        <v>0</v>
      </c>
      <c r="H245" s="10">
        <f>3/24*OO[[#This Row],[64 (26JUN1985 21:00:00)-Water Temperature (C)]]*OO[[#This Row],[6]]/SUM(OO[6])</f>
        <v>0</v>
      </c>
      <c r="I245" s="10">
        <f>3/24*OO[[#This Row],[65 (27JUN1985 00:00:00)-Water Temperature (C)]]*OO[[#This Row],[7]]/SUM(OO[7])</f>
        <v>0</v>
      </c>
      <c r="J245" s="10">
        <f>3/24*OO[[#This Row],[66 (27JUN1985 03:00:00)-Water Temperature (C)]]*OO[[#This Row],[8]]/SUM(OO[8])</f>
        <v>0</v>
      </c>
      <c r="K245" s="10">
        <f>3/24*OO[[#This Row],[67 (27JUN1985 06:00:00)-Water Temperature (C)]]*OO[[#This Row],[9]]/SUM(OO[9])</f>
        <v>0</v>
      </c>
      <c r="L245" s="10">
        <f>3/24*OO[[#This Row],[68 (27JUN1985 09:00:00)-Water Temperature (C)]]*OO[[#This Row],[10]]/SUM(OO[10])</f>
        <v>5.3591708675631595E-39</v>
      </c>
      <c r="M245" s="10">
        <f>3/24*OO[[#This Row],[69 (27JUN1985 12:00:00)-Water Temperature (C)]]*OO[[#This Row],[11]]/SUM(OO[11])</f>
        <v>1.3478165419492543E-23</v>
      </c>
      <c r="N245" s="10">
        <f>3/24*OO[[#This Row],[70 (27JUN1985 15:00:00)-Water Temperature (C)]]*OO[[#This Row],[12]]/SUM(OO[12])</f>
        <v>5.6852625890562464E-13</v>
      </c>
      <c r="O245" s="10">
        <f>3/24*OO[[#This Row],[71 (27JUN1985 18:00:00)-Water Temperature (C)]]*OO[[#This Row],[13]]/SUM(OO[13])</f>
        <v>3.1785564343964043E-8</v>
      </c>
      <c r="P245" s="10">
        <f>3/24*OO[[#This Row],[72 (27JUN1985 21:00:00)-Water Temperature (C)]]*OO[[#This Row],[14]]/SUM(OO[14])</f>
        <v>1.5842723517513681E-5</v>
      </c>
      <c r="Q245" s="10">
        <f>3/24*OO[[#This Row],[73 (28JUN1985 00:00:00)-Water Temperature (C)]]*OO[[#This Row],[15]]/SUM(OO[15])</f>
        <v>9.1163959775101384E-4</v>
      </c>
      <c r="R245" s="10">
        <f>3/24*OO[[#This Row],[74 (28JUN1985 03:00:00)-Water Temperature (C)]]*OO[[#This Row],[16]]/SUM(OO[16])</f>
        <v>1.1379641449940017E-2</v>
      </c>
      <c r="S245" s="10">
        <f>3/24*OO[[#This Row],[75 (28JUN1985 06:00:00)-Water Temperature (C)]]*OO[[#This Row],[17]]/SUM(OO[17])</f>
        <v>4.3062045194715112E-2</v>
      </c>
      <c r="T245" s="10">
        <f>3/24*OO[[#This Row],[76 (28JUN1985 09:00:00)-Water Temperature (C)]]*OO[[#This Row],[18]]/SUM(OO[18])</f>
        <v>6.2419269534482437E-2</v>
      </c>
      <c r="U245" s="10">
        <f>3/24*OO[[#This Row],[77 (28JUN1985 12:00:00)-Water Temperature (C)]]*OO[[#This Row],[19]]/SUM(OO[19])</f>
        <v>4.0562890741944913E-2</v>
      </c>
      <c r="V245" s="10">
        <f>3/24000000*OO[[#This Row],[78 (28JUN1985 15:00:00)-Water Temperature (C)]]*OO[[#This Row],[20]]</f>
        <v>1.322596157792E-2</v>
      </c>
      <c r="W245" s="10">
        <f>3/24000000*OO[[#This Row],[79 (28JUN1985 18:00:00)-Water Temperature (C)]]*OO[[#This Row],[21]]</f>
        <v>2.4061317888044997E-3</v>
      </c>
      <c r="X245" s="10">
        <f>3/24000000*OO[[#This Row],[80 (28JUN1985 21:00:00)-Water Temperature (C)]]*OO[[#This Row],[22]]</f>
        <v>2.7220342650781246E-4</v>
      </c>
      <c r="Y245" s="10">
        <f>3/24000000*OO[[#This Row],[81 (29JUN1985 00:00:00)-Water Temperature (C)]]*OO[[#This Row],[23]]</f>
        <v>2.98000575662625E-5</v>
      </c>
      <c r="Z245" s="10">
        <f>3/24000000*OO[[#This Row],[82 (29JUN1985 03:00:00)-Water Temperature (C)]]*OO[[#This Row],[24]]</f>
        <v>1.0726395779249999E-5</v>
      </c>
      <c r="AA245" s="10">
        <f>3/24000000*OO[[#This Row],[83 (29JUN1985 06:00:00)-Water Temperature (C)]]*OO[[#This Row],[25]]</f>
        <v>8.2635849826199992E-6</v>
      </c>
      <c r="AB245" s="10">
        <f>3/24000000*OO[[#This Row],[84 (29JUN1985 09:00:00)-Water Temperature (C)]]*OO[[#This Row],[26]]</f>
        <v>7.0505646214499991E-6</v>
      </c>
      <c r="AC245" s="10">
        <f>3/24000000*OO[[#This Row],[85 (29JUN1985 12:00:00)-Water Temperature (C)]]*OO[[#This Row],[27]]</f>
        <v>6.0886617982574992E-6</v>
      </c>
      <c r="AD245" s="10">
        <f>3/24000000*OO[[#This Row],[86 (29JUN1985 15:00:00)-Water Temperature (C)]]*OO[[#This Row],[28]]</f>
        <v>5.2678285538999999E-6</v>
      </c>
      <c r="AE245" s="10">
        <f>3/24000000*OO[[#This Row],[88 (29JUN1985 21:00:00)-Water Temperature (C)]]*OO[[#This Row],[30]]</f>
        <v>3.8457125448500002E-6</v>
      </c>
      <c r="AF245" s="10">
        <f>3/24000000*OO[[#This Row],[88 (29JUN1985 21:00:00)-Water Temperature (C)]]*OO[[#This Row],[30]]</f>
        <v>3.8457125448500002E-6</v>
      </c>
      <c r="AG245" s="10">
        <f>3/24000000*OO[[#This Row],[89 (30JUN1985 00:00:00)-Water Temperature (C)]]*OO[[#This Row],[31]]</f>
        <v>3.2555581751374999E-6</v>
      </c>
      <c r="AH245" s="10">
        <f>3/24000000*OO[[#This Row],[90 (30JUN1985 03:00:00)-Water Temperature (C)]]*OO[[#This Row],[32]]</f>
        <v>2.7809072682205001E-6</v>
      </c>
      <c r="AI245" s="10">
        <f>3/24000000*OO[[#This Row],[91 (30JUN1985 06:00:00)-Water Temperature (C)]]*OO[[#This Row],[33]]</f>
        <v>2.411837202423375E-6</v>
      </c>
      <c r="AJ245" s="10">
        <f>3/24000000*OO[[#This Row],[92 (30JUN1985 09:00:00)-Water Temperature (C)]]*OO[[#This Row],[34]]</f>
        <v>2.1513509835229997E-6</v>
      </c>
      <c r="AK245" s="10">
        <f>3/24000000*OO[[#This Row],[93 (30JUN1985 12:00:00)-Water Temperature (C)]]*OO[[#This Row],[35]]</f>
        <v>1.9562080550062499E-6</v>
      </c>
      <c r="AL245" s="10">
        <f>3/24000000*OO[[#This Row],[94 (30JUN1985 15:00:00)-Water Temperature (C)]]*OO[[#This Row],[36]]</f>
        <v>1.789289290292625E-6</v>
      </c>
      <c r="AM245" s="10">
        <f>3/24000000*OO[[#This Row],[95 (30JUN1985 18:00:00)-Water Temperature (C)]]*OO[[#This Row],[37]]</f>
        <v>1.632277752426E-6</v>
      </c>
      <c r="AN245" s="10">
        <f>3/24000000*OO[[#This Row],[96 (30JUN1985 21:00:00)-Water Temperature (C)]]*OO[[#This Row],[38]]</f>
        <v>1.4681895466273748E-6</v>
      </c>
      <c r="AO245" s="10">
        <f>3/24000000*OO[[#This Row],[97 (01JUL1985 00:00:00)-Water Temperature (C)]]*OO[[#This Row],[39]]</f>
        <v>1.3155198347885001E-6</v>
      </c>
      <c r="AP245" s="10">
        <f>3/24000000*OO[[#This Row],[98 (01JUL1985 03:00:00)-Water Temperature (C)]]*OO[[#This Row],[40]]</f>
        <v>1.1895195939104999E-6</v>
      </c>
      <c r="AQ245" s="10">
        <f>3/24000000*OO[[#This Row],[99 (01JUL1985 06:00:00)-Water Temperature (C)]]*OO[[#This Row],[41]]</f>
        <v>1.089085401E-6</v>
      </c>
      <c r="AR245" s="10">
        <f>3/24000000*OO[[#This Row],[100 (01JUL1985 09:00:00)-Water Temperature (C)]]*OO[[#This Row],[42]]</f>
        <v>1.02387613742725E-6</v>
      </c>
      <c r="AS245" s="10">
        <f>3/24000000*OO[[#This Row],[101 (01JUL1985 12:00:00)-Water Temperature (C)]]*OO[[#This Row],[43]]</f>
        <v>9.7464310379500006E-7</v>
      </c>
      <c r="AT245" s="10">
        <f>3/24000000*OO[[#This Row],[102 (01JUL1985 15:00:00)-Water Temperature (C)]]*OO[[#This Row],[44]]</f>
        <v>9.2434180598424997E-7</v>
      </c>
      <c r="AU245" s="10">
        <f>3/24000000*OO[[#This Row],[103 (01JUL1985 18:00:00)-Water Temperature (C)]]*OO[[#This Row],[45]]</f>
        <v>8.7118694068574991E-7</v>
      </c>
      <c r="AV245" s="10">
        <f>3/24000000*OO[[#This Row],[104 (01JUL1985 21:00:00)-Water Temperature (C)]]*OO[[#This Row],[46]]</f>
        <v>8.0942133773074997E-7</v>
      </c>
      <c r="AW245" s="10">
        <f>3/24000000*OO[[#This Row],[105 (02JUL1985 00:00:00)-Water Temperature (C)]]*OO[[#This Row],[47]]</f>
        <v>7.5387777469312489E-7</v>
      </c>
      <c r="AX245" s="10">
        <f>3/24000000*OO[[#This Row],[106 (02JUL1985 03:00:00)-Water Temperature (C)]]*OO[[#This Row],[48]]</f>
        <v>7.0487452493875003E-7</v>
      </c>
      <c r="AY245" s="10">
        <f>3/24000000*OO[[#This Row],[107 (02JUL1985 06:00:00)-Water Temperature (C)]]*OO[[#This Row],[49]]</f>
        <v>6.6507208859549991E-7</v>
      </c>
      <c r="AZ245" s="10">
        <f>3/24000000*OO[[#This Row],[108 (02JUL1985 09:00:00)-Water Temperature (C)]]*OO[[#This Row],[50]]</f>
        <v>6.3280194775999986E-7</v>
      </c>
      <c r="BA245" s="10">
        <f>3/24000000*OO[[#This Row],[109 (02JUL1985 12:00:00)-Water Temperature (C)]]*OO[[#This Row],[51]]</f>
        <v>6.1513483809699999E-7</v>
      </c>
      <c r="BB245" s="10">
        <f>3/24000000*OO[[#This Row],[110 (02JUL1985 15:00:00)-Water Temperature (C)]]*OO[[#This Row],[52]]</f>
        <v>6.0392167402050001E-7</v>
      </c>
      <c r="BC245" s="10">
        <f>3/24000000*OO[[#This Row],[111 (02JUL1985 18:00:00)-Water Temperature (C)]]*OO[[#This Row],[53]]</f>
        <v>5.8937624705399998E-7</v>
      </c>
      <c r="BD245" s="10">
        <f>3/24000000*OO[[#This Row],[112 (02JUL1985 21:00:00)-Water Temperature (C)]]*OO[[#This Row],[54]]</f>
        <v>5.6366783668124997E-7</v>
      </c>
      <c r="BE245" s="10">
        <f>3/24000000*OO[[#This Row],[113 (03JUL1985 00:00:00)-Water Temperature (C)]]*OO[[#This Row],[55]]</f>
        <v>5.2994238624499996E-7</v>
      </c>
      <c r="BF245" s="10">
        <f>3/24000000*OO[[#This Row],[114 (03JUL1985 03:00:00)-Water Temperature (C)]]*OO[[#This Row],[56]]</f>
        <v>5.0114575798350004E-7</v>
      </c>
      <c r="BG245" s="10">
        <f>3/24000000*OO[[#This Row],[115 (03JUL1985 06:00:00)-Water Temperature (C)]]*OO[[#This Row],[57]]</f>
        <v>4.7763552686937503E-7</v>
      </c>
      <c r="BH245" s="10">
        <f>3/24000000*OO[[#This Row],[116 (03JUL1985 09:00:00)-Water Temperature (C)]]*OO[[#This Row],[58]]</f>
        <v>4.6612969209524991E-7</v>
      </c>
      <c r="BI245" s="10">
        <f>3/24000000*OO[[#This Row],[117 (03JUL1985 12:00:00)-Water Temperature (C)]]*OO[[#This Row],[59]]</f>
        <v>4.5874675719674992E-7</v>
      </c>
      <c r="BJ245" s="10">
        <f>3/24000000*OO[[#This Row],[118 (03JUL1985 15:00:00)-Water Temperature (C)]]*OO[[#This Row],[60]]</f>
        <v>4.5035195808899988E-7</v>
      </c>
      <c r="BK245" s="10">
        <f>3/24000000*OO[[#This Row],[119 (03JUL1985 18:00:00)-Water Temperature (C)]]*OO[[#This Row],[61]]</f>
        <v>4.3997560428800003E-7</v>
      </c>
      <c r="BL245" s="10">
        <f>3/24000000*OO[[#This Row],[120 (03JUL1985 21:00:00)-Water Temperature (C)]]*OO[[#This Row],[62]]</f>
        <v>4.2257423110875003E-7</v>
      </c>
      <c r="BM245" s="10">
        <f>3/24000000*OO[[#This Row],[121 (04JUL1985 00:00:00)-Water Temperature (C)]]*OO[[#This Row],[63]]</f>
        <v>4.0370023845124998E-7</v>
      </c>
      <c r="BN245" s="10">
        <f>3/24000000*OO[[#This Row],[122 (04JUL1985 03:00:00)-Water Temperature (C)]]*OO[[#This Row],[64]]</f>
        <v>3.8666389855699997E-7</v>
      </c>
      <c r="BO245" s="10">
        <f>3/24000000*OO[[#This Row],[123 (04JUL1985 06:00:00)-Water Temperature (C)]]*OO[[#This Row],[65]]</f>
        <v>3.7241116925512504E-7</v>
      </c>
      <c r="BP245" s="10">
        <f>3/24000000*OO[[#This Row],[124 (04JUL1985 09:00:00)-Water Temperature (C)]]*OO[[#This Row],[66]]</f>
        <v>3.6675467373387505E-7</v>
      </c>
      <c r="BQ245" s="10">
        <f>3/24000000*OO[[#This Row],[125 (04JUL1985 12:00:00)-Water Temperature (C)]]*OO[[#This Row],[67]]</f>
        <v>3.6288178291574996E-7</v>
      </c>
      <c r="BR245" s="10">
        <f>3/24000000*OO[[#This Row],[126 (04JUL1985 15:00:00)-Water Temperature (C)]]*OO[[#This Row],[68]]</f>
        <v>3.5797910065200001E-7</v>
      </c>
      <c r="BS245" s="10">
        <f>3/24000000*OO[[#This Row],[127 (04JUL1985 18:00:00)-Water Temperature (C)]]*OO[[#This Row],[69]]</f>
        <v>3.5009644790700004E-7</v>
      </c>
      <c r="BT245" s="10">
        <f>3/24000000*OO[[#This Row],[128 (04JUL1985 21:00:00)-Water Temperature (C)]]*OO[[#This Row],[70]]</f>
        <v>3.3836057260687494E-7</v>
      </c>
      <c r="BU245" s="10">
        <f>3/24000000*OO[[#This Row],[129 (05JUL1985 00:00:00)-Water Temperature (C)]]*OO[[#This Row],[71]]</f>
        <v>3.2369321252724997E-7</v>
      </c>
      <c r="BV245" s="10">
        <f>3/24000000*OO[[#This Row],[130 (05JUL1985 03:00:00)-Water Temperature (C)]]*OO[[#This Row],[72]]</f>
        <v>3.0966754168499996E-7</v>
      </c>
      <c r="BW245" s="10">
        <f>3/24000000*OO[[#This Row],[131 (05JUL1985 06:00:00)-Water Temperature (C)]]*OO[[#This Row],[73]]</f>
        <v>2.9697596004824997E-7</v>
      </c>
      <c r="BX245" s="10">
        <f>3/24000000*OO[[#This Row],[132 (05JUL1985 09:00:00)-Water Temperature (C)]]*OO[[#This Row],[74]]</f>
        <v>2.9184625196674995E-7</v>
      </c>
      <c r="BY245" s="10">
        <f>3/24000000*OO[[#This Row],[133 (05JUL1985 12:00:00)-Water Temperature (C)]]*OO[[#This Row],[75]]</f>
        <v>2.8953391704930001E-7</v>
      </c>
      <c r="BZ245" s="10">
        <f>3/24000000*OO[[#This Row],[134 (05JUL1985 15:00:00)-Water Temperature (C)]]*OO[[#This Row],[76]]</f>
        <v>2.8730675622607498E-7</v>
      </c>
      <c r="CA245" s="10">
        <f>3/24000000*OO[[#This Row],[135 (05JUL1985 18:00:00)-Water Temperature (C)]]*OO[[#This Row],[77]]</f>
        <v>2.8342695383239998E-7</v>
      </c>
      <c r="CB245" s="10">
        <f>3/24000000*OO[[#This Row],[136 (05JUL1985 21:00:00)-Water Temperature (C)]]*OO[[#This Row],[78]]</f>
        <v>2.7398932463122496E-7</v>
      </c>
      <c r="CC245" s="10">
        <f>3/24000000*OO[[#This Row],[137 (06JUL1985 00:00:00)-Water Temperature (C)]]*OO[[#This Row],[79]]</f>
        <v>2.6235176975937502E-7</v>
      </c>
      <c r="CD245" s="10">
        <f>3/24000000*OO[[#This Row],[138 (06JUL1985 03:00:00)-Water Temperature (C)]]*OO[[#This Row],[80]]</f>
        <v>2.5202695761835003E-7</v>
      </c>
      <c r="CE245" s="10">
        <f>3/24000000*OO[[#This Row],[139 (06JUL1985 06:00:00)-Water Temperature (C)]]*OO[[#This Row],[81]]</f>
        <v>2.4403865266162499E-7</v>
      </c>
      <c r="CF245" s="10">
        <f>3/24000000*OO[[#This Row],[140 (06JUL1985 09:00:00)-Water Temperature (C)]]*OO[[#This Row],[82]]</f>
        <v>2.4218041878403752E-7</v>
      </c>
      <c r="CG245" s="10">
        <f>3/24000000*OO[[#This Row],[141 (06JUL1985 12:00:00)-Water Temperature (C)]]*OO[[#This Row],[83]]</f>
        <v>2.415309549753625E-7</v>
      </c>
      <c r="CH245" s="10">
        <f>3/24000000*OO[[#This Row],[142 (06JUL1985 15:00:00)-Water Temperature (C)]]*OO[[#This Row],[84]]</f>
        <v>2.4045765840453748E-7</v>
      </c>
      <c r="CI245" s="10">
        <f>3/24000000*OO[[#This Row],[143 (06JUL1985 18:00:00)-Water Temperature (C)]]*OO[[#This Row],[85]]</f>
        <v>2.3738472989804998E-7</v>
      </c>
      <c r="CJ245" s="10">
        <f>3/24000000*OO[[#This Row],[144 (06JUL1985 21:00:00)-Water Temperature (C)]]*OO[[#This Row],[86]]</f>
        <v>2.2958169815927498E-7</v>
      </c>
      <c r="CK245" s="10">
        <f>3/24000000*OO[[#This Row],[145 (07JUL1985 00:00:00)-Water Temperature (C)]]*OO[[#This Row],[87]]</f>
        <v>2.2023630635816244E-7</v>
      </c>
      <c r="CL245" s="10">
        <f>3/24000000*OO[[#This Row],[146 (07JUL1985 03:00:00)-Water Temperature (C)]]*OO[[#This Row],[88]]</f>
        <v>2.113116684130375E-7</v>
      </c>
      <c r="CM245" s="10">
        <f>3/24000000*OO[[#This Row],[147 (07JUL1985 06:00:00)-Water Temperature (C)]]*OO[[#This Row],[89]]</f>
        <v>2.0352640373054998E-7</v>
      </c>
      <c r="CN245" s="10">
        <f>3/24000000*OO[[#This Row],[148 (07JUL1985 09:00:00)-Water Temperature (C)]]*OO[[#This Row],[90]]</f>
        <v>1.9792794504131245E-7</v>
      </c>
      <c r="CO245" s="10">
        <f>3/24000000*OO[[#This Row],[149 (07JUL1985 12:00:00)-Water Temperature (C)]]*OO[[#This Row],[91]]</f>
        <v>1.9473088063222501E-7</v>
      </c>
      <c r="CP245" s="10">
        <f>3/24000000*OO[[#This Row],[150 (07JUL1985 15:00:00)-Water Temperature (C)]]*OO[[#This Row],[92]]</f>
        <v>1.9258394446754999E-7</v>
      </c>
      <c r="CQ245" s="10">
        <f>3/24000000*OO[[#This Row],[151 (07JUL1985 18:00:00)-Water Temperature (C)]]*OO[[#This Row],[93]]</f>
        <v>1.872220216816125E-7</v>
      </c>
      <c r="CR245" s="10">
        <f>3/24000000*OO[[#This Row],[152 (07JUL1985 21:00:00)-Water Temperature (C)]]*OO[[#This Row],[94]]</f>
        <v>1.7914947612974998E-7</v>
      </c>
      <c r="CS245" s="10">
        <f>3/24000000*OO[[#This Row],[153 (08JUL1985 00:00:00)-Water Temperature (C)]]*OO[[#This Row],[95]]</f>
        <v>1.7026553807109999E-7</v>
      </c>
      <c r="CT245" s="10">
        <f>3/24000000*OO[[#This Row],[154 (08JUL1985 03:00:00)-Water Temperature (C)]]*OO[[#This Row],[96]]</f>
        <v>1.6198596393851248E-7</v>
      </c>
      <c r="CU245" s="10">
        <f>3/24000000*OO[[#This Row],[155 (08JUL1985 06:00:00)-Water Temperature (C)]]*OO[[#This Row],[97]]</f>
        <v>1.5525510647782501E-7</v>
      </c>
      <c r="CV245" s="10">
        <f>3/24000000*OO[[#This Row],[156 (08JUL1985 09:00:00)-Water Temperature (C)]]*OO[[#This Row],[98]]</f>
        <v>1.5228210596718751E-7</v>
      </c>
      <c r="CW245" s="10">
        <f>3/24000000*OO[[#This Row],[157 (08JUL1985 12:00:00)-Water Temperature (C)]]*OO[[#This Row],[99]]</f>
        <v>1.5097062203394997E-7</v>
      </c>
    </row>
    <row r="246" spans="1:101" x14ac:dyDescent="0.35">
      <c r="A246" t="s">
        <v>252</v>
      </c>
      <c r="B246">
        <v>898.05359999999996</v>
      </c>
      <c r="C246" s="10">
        <f>3/24*OO[[#This Row],[59 (26JUN1985 06:00:00)-Water Temperature (C)]]*OO[[#This Row],[1]]/SUM(OO[1])</f>
        <v>0</v>
      </c>
      <c r="D246" s="10">
        <f>3/24*OO[[#This Row],[60 (26JUN1985 09:00:00)-Water Temperature (C)]]*OO[[#This Row],[2]]/SUM(OO[2])</f>
        <v>0</v>
      </c>
      <c r="E246" s="10">
        <f>3/24*OO[[#This Row],[61 (26JUN1985 12:00:00)-Water Temperature (C)]]*OO[[#This Row],[3]]/SUM(OO[3])</f>
        <v>0</v>
      </c>
      <c r="F246" s="10">
        <f>3/24*OO[[#This Row],[62 (26JUN1985 15:00:00)-Water Temperature (C)]]*OO[[#This Row],[4]]/SUM(OO[4])</f>
        <v>0</v>
      </c>
      <c r="G246" s="10">
        <f>3/24*OO[[#This Row],[63 (26JUN1985 18:00:00)-Water Temperature (C)]]*OO[[#This Row],[5]]/SUM(OO[5])</f>
        <v>0</v>
      </c>
      <c r="H246" s="10">
        <f>3/24*OO[[#This Row],[64 (26JUN1985 21:00:00)-Water Temperature (C)]]*OO[[#This Row],[6]]/SUM(OO[6])</f>
        <v>0</v>
      </c>
      <c r="I246" s="10">
        <f>3/24*OO[[#This Row],[65 (27JUN1985 00:00:00)-Water Temperature (C)]]*OO[[#This Row],[7]]/SUM(OO[7])</f>
        <v>0</v>
      </c>
      <c r="J246" s="10">
        <f>3/24*OO[[#This Row],[66 (27JUN1985 03:00:00)-Water Temperature (C)]]*OO[[#This Row],[8]]/SUM(OO[8])</f>
        <v>0</v>
      </c>
      <c r="K246" s="10">
        <f>3/24*OO[[#This Row],[67 (27JUN1985 06:00:00)-Water Temperature (C)]]*OO[[#This Row],[9]]/SUM(OO[9])</f>
        <v>0</v>
      </c>
      <c r="L246" s="10">
        <f>3/24*OO[[#This Row],[68 (27JUN1985 09:00:00)-Water Temperature (C)]]*OO[[#This Row],[10]]/SUM(OO[10])</f>
        <v>1.196205673474362E-39</v>
      </c>
      <c r="M246" s="10">
        <f>3/24*OO[[#This Row],[69 (27JUN1985 12:00:00)-Water Temperature (C)]]*OO[[#This Row],[11]]/SUM(OO[11])</f>
        <v>1.9032694723040877E-24</v>
      </c>
      <c r="N246" s="10">
        <f>3/24*OO[[#This Row],[70 (27JUN1985 15:00:00)-Water Temperature (C)]]*OO[[#This Row],[12]]/SUM(OO[12])</f>
        <v>2.0489240632208399E-13</v>
      </c>
      <c r="O246" s="10">
        <f>3/24*OO[[#This Row],[71 (27JUN1985 18:00:00)-Water Temperature (C)]]*OO[[#This Row],[13]]/SUM(OO[13])</f>
        <v>2.041890215486948E-8</v>
      </c>
      <c r="P246" s="10">
        <f>3/24*OO[[#This Row],[72 (27JUN1985 21:00:00)-Water Temperature (C)]]*OO[[#This Row],[14]]/SUM(OO[14])</f>
        <v>1.1658682004806924E-5</v>
      </c>
      <c r="Q246" s="10">
        <f>3/24*OO[[#This Row],[73 (28JUN1985 00:00:00)-Water Temperature (C)]]*OO[[#This Row],[15]]/SUM(OO[15])</f>
        <v>7.3558868367695133E-4</v>
      </c>
      <c r="R246" s="10">
        <f>3/24*OO[[#This Row],[74 (28JUN1985 03:00:00)-Water Temperature (C)]]*OO[[#This Row],[16]]/SUM(OO[16])</f>
        <v>9.866953901519173E-3</v>
      </c>
      <c r="S246" s="10">
        <f>3/24*OO[[#This Row],[75 (28JUN1985 06:00:00)-Water Temperature (C)]]*OO[[#This Row],[17]]/SUM(OO[17])</f>
        <v>3.9617905737779346E-2</v>
      </c>
      <c r="T246" s="10">
        <f>3/24*OO[[#This Row],[76 (28JUN1985 09:00:00)-Water Temperature (C)]]*OO[[#This Row],[18]]/SUM(OO[18])</f>
        <v>6.0325311021044783E-2</v>
      </c>
      <c r="U246" s="10">
        <f>3/24*OO[[#This Row],[77 (28JUN1985 12:00:00)-Water Temperature (C)]]*OO[[#This Row],[19]]/SUM(OO[19])</f>
        <v>4.0955735661781151E-2</v>
      </c>
      <c r="V246" s="10">
        <f>3/24000000*OO[[#This Row],[78 (28JUN1985 15:00:00)-Water Temperature (C)]]*OO[[#This Row],[20]]</f>
        <v>1.3849384740829999E-2</v>
      </c>
      <c r="W246" s="10">
        <f>3/24000000*OO[[#This Row],[79 (28JUN1985 18:00:00)-Water Temperature (C)]]*OO[[#This Row],[21]]</f>
        <v>2.6000233910133748E-3</v>
      </c>
      <c r="X246" s="10">
        <f>3/24000000*OO[[#This Row],[80 (28JUN1985 21:00:00)-Water Temperature (C)]]*OO[[#This Row],[22]]</f>
        <v>3.0047468768249998E-4</v>
      </c>
      <c r="Y246" s="10">
        <f>3/24000000*OO[[#This Row],[81 (29JUN1985 00:00:00)-Water Temperature (C)]]*OO[[#This Row],[23]]</f>
        <v>3.1957648668000003E-5</v>
      </c>
      <c r="Z246" s="10">
        <f>3/24000000*OO[[#This Row],[82 (29JUN1985 03:00:00)-Water Temperature (C)]]*OO[[#This Row],[24]]</f>
        <v>1.0617764464113748E-5</v>
      </c>
      <c r="AA246" s="10">
        <f>3/24000000*OO[[#This Row],[83 (29JUN1985 06:00:00)-Water Temperature (C)]]*OO[[#This Row],[25]]</f>
        <v>8.0620552508024989E-6</v>
      </c>
      <c r="AB246" s="10">
        <f>3/24000000*OO[[#This Row],[84 (29JUN1985 09:00:00)-Water Temperature (C)]]*OO[[#This Row],[26]]</f>
        <v>6.8766892705149994E-6</v>
      </c>
      <c r="AC246" s="10">
        <f>3/24000000*OO[[#This Row],[85 (29JUN1985 12:00:00)-Water Temperature (C)]]*OO[[#This Row],[27]]</f>
        <v>5.9365066899600007E-6</v>
      </c>
      <c r="AD246" s="10">
        <f>3/24000000*OO[[#This Row],[86 (29JUN1985 15:00:00)-Water Temperature (C)]]*OO[[#This Row],[28]]</f>
        <v>5.1349430582062499E-6</v>
      </c>
      <c r="AE246" s="10">
        <f>3/24000000*OO[[#This Row],[88 (29JUN1985 21:00:00)-Water Temperature (C)]]*OO[[#This Row],[30]]</f>
        <v>3.7452842762249991E-6</v>
      </c>
      <c r="AF246" s="10">
        <f>3/24000000*OO[[#This Row],[88 (29JUN1985 21:00:00)-Water Temperature (C)]]*OO[[#This Row],[30]]</f>
        <v>3.7452842762249991E-6</v>
      </c>
      <c r="AG246" s="10">
        <f>3/24000000*OO[[#This Row],[89 (30JUN1985 00:00:00)-Water Temperature (C)]]*OO[[#This Row],[31]]</f>
        <v>3.169121087565E-6</v>
      </c>
      <c r="AH246" s="10">
        <f>3/24000000*OO[[#This Row],[90 (30JUN1985 03:00:00)-Water Temperature (C)]]*OO[[#This Row],[32]]</f>
        <v>2.7057403513672499E-6</v>
      </c>
      <c r="AI246" s="10">
        <f>3/24000000*OO[[#This Row],[91 (30JUN1985 06:00:00)-Water Temperature (C)]]*OO[[#This Row],[33]]</f>
        <v>2.3451836252002498E-6</v>
      </c>
      <c r="AJ246" s="10">
        <f>3/24000000*OO[[#This Row],[92 (30JUN1985 09:00:00)-Water Temperature (C)]]*OO[[#This Row],[34]]</f>
        <v>2.0917104528888751E-6</v>
      </c>
      <c r="AK246" s="10">
        <f>3/24000000*OO[[#This Row],[93 (30JUN1985 12:00:00)-Water Temperature (C)]]*OO[[#This Row],[35]]</f>
        <v>1.9015198960349997E-6</v>
      </c>
      <c r="AL246" s="10">
        <f>3/24000000*OO[[#This Row],[94 (30JUN1985 15:00:00)-Water Temperature (C)]]*OO[[#This Row],[36]]</f>
        <v>1.7388251474284998E-6</v>
      </c>
      <c r="AM246" s="10">
        <f>3/24000000*OO[[#This Row],[95 (30JUN1985 18:00:00)-Water Temperature (C)]]*OO[[#This Row],[37]]</f>
        <v>1.5856264288068752E-6</v>
      </c>
      <c r="AN246" s="10">
        <f>3/24000000*OO[[#This Row],[96 (30JUN1985 21:00:00)-Water Temperature (C)]]*OO[[#This Row],[38]]</f>
        <v>1.4251874369261249E-6</v>
      </c>
      <c r="AO246" s="10">
        <f>3/24000000*OO[[#This Row],[97 (01JUL1985 00:00:00)-Water Temperature (C)]]*OO[[#This Row],[39]]</f>
        <v>1.2764453502172501E-6</v>
      </c>
      <c r="AP246" s="10">
        <f>3/24000000*OO[[#This Row],[98 (01JUL1985 03:00:00)-Water Temperature (C)]]*OO[[#This Row],[40]]</f>
        <v>1.15360303241375E-6</v>
      </c>
      <c r="AQ246" s="10">
        <f>3/24000000*OO[[#This Row],[99 (01JUL1985 06:00:00)-Water Temperature (C)]]*OO[[#This Row],[41]]</f>
        <v>1.055685811535E-6</v>
      </c>
      <c r="AR246" s="10">
        <f>3/24000000*OO[[#This Row],[100 (01JUL1985 09:00:00)-Water Temperature (C)]]*OO[[#This Row],[42]]</f>
        <v>9.9255888513112501E-7</v>
      </c>
      <c r="AS246" s="10">
        <f>3/24000000*OO[[#This Row],[101 (01JUL1985 12:00:00)-Water Temperature (C)]]*OO[[#This Row],[43]]</f>
        <v>9.4446942019137487E-7</v>
      </c>
      <c r="AT246" s="10">
        <f>3/24000000*OO[[#This Row],[102 (01JUL1985 15:00:00)-Water Temperature (C)]]*OO[[#This Row],[44]]</f>
        <v>8.9553622834799985E-7</v>
      </c>
      <c r="AU246" s="10">
        <f>3/24000000*OO[[#This Row],[103 (01JUL1985 18:00:00)-Water Temperature (C)]]*OO[[#This Row],[45]]</f>
        <v>8.4403205177999992E-7</v>
      </c>
      <c r="AV246" s="10">
        <f>3/24000000*OO[[#This Row],[104 (01JUL1985 21:00:00)-Water Temperature (C)]]*OO[[#This Row],[46]]</f>
        <v>7.8420397070312496E-7</v>
      </c>
      <c r="AW246" s="10">
        <f>3/24000000*OO[[#This Row],[105 (02JUL1985 00:00:00)-Water Temperature (C)]]*OO[[#This Row],[47]]</f>
        <v>7.3036703200950008E-7</v>
      </c>
      <c r="AX246" s="10">
        <f>3/24000000*OO[[#This Row],[106 (02JUL1985 03:00:00)-Water Temperature (C)]]*OO[[#This Row],[48]]</f>
        <v>6.8271318529474991E-7</v>
      </c>
      <c r="AY246" s="10">
        <f>3/24000000*OO[[#This Row],[107 (02JUL1985 06:00:00)-Water Temperature (C)]]*OO[[#This Row],[49]]</f>
        <v>6.4382186110374997E-7</v>
      </c>
      <c r="AZ246" s="10">
        <f>3/24000000*OO[[#This Row],[108 (02JUL1985 09:00:00)-Water Temperature (C)]]*OO[[#This Row],[50]]</f>
        <v>6.1220846478587488E-7</v>
      </c>
      <c r="BA246" s="10">
        <f>3/24000000*OO[[#This Row],[109 (02JUL1985 12:00:00)-Water Temperature (C)]]*OO[[#This Row],[51]]</f>
        <v>5.9514577933949998E-7</v>
      </c>
      <c r="BB246" s="10">
        <f>3/24000000*OO[[#This Row],[110 (02JUL1985 15:00:00)-Water Temperature (C)]]*OO[[#This Row],[52]]</f>
        <v>5.8450826257424999E-7</v>
      </c>
      <c r="BC246" s="10">
        <f>3/24000000*OO[[#This Row],[111 (02JUL1985 18:00:00)-Water Temperature (C)]]*OO[[#This Row],[53]]</f>
        <v>5.7052620726399991E-7</v>
      </c>
      <c r="BD246" s="10">
        <f>3/24000000*OO[[#This Row],[112 (02JUL1985 21:00:00)-Water Temperature (C)]]*OO[[#This Row],[54]]</f>
        <v>5.4550711091249998E-7</v>
      </c>
      <c r="BE246" s="10">
        <f>3/24000000*OO[[#This Row],[113 (03JUL1985 00:00:00)-Water Temperature (C)]]*OO[[#This Row],[55]]</f>
        <v>5.1284231990862503E-7</v>
      </c>
      <c r="BF246" s="10">
        <f>3/24000000*OO[[#This Row],[114 (03JUL1985 03:00:00)-Water Temperature (C)]]*OO[[#This Row],[56]]</f>
        <v>4.8484265961624988E-7</v>
      </c>
      <c r="BG246" s="10">
        <f>3/24000000*OO[[#This Row],[115 (03JUL1985 06:00:00)-Water Temperature (C)]]*OO[[#This Row],[57]]</f>
        <v>4.6184214317999996E-7</v>
      </c>
      <c r="BH246" s="10">
        <f>3/24000000*OO[[#This Row],[116 (03JUL1985 09:00:00)-Water Temperature (C)]]*OO[[#This Row],[58]]</f>
        <v>4.5081403339387494E-7</v>
      </c>
      <c r="BI246" s="10">
        <f>3/24000000*OO[[#This Row],[117 (03JUL1985 12:00:00)-Water Temperature (C)]]*OO[[#This Row],[59]]</f>
        <v>4.4374339083224999E-7</v>
      </c>
      <c r="BJ246" s="10">
        <f>3/24000000*OO[[#This Row],[118 (03JUL1985 15:00:00)-Water Temperature (C)]]*OO[[#This Row],[60]]</f>
        <v>4.3558736444999993E-7</v>
      </c>
      <c r="BK246" s="10">
        <f>3/24000000*OO[[#This Row],[119 (03JUL1985 18:00:00)-Water Temperature (C)]]*OO[[#This Row],[61]]</f>
        <v>4.2565442916099992E-7</v>
      </c>
      <c r="BL246" s="10">
        <f>3/24000000*OO[[#This Row],[120 (03JUL1985 21:00:00)-Water Temperature (C)]]*OO[[#This Row],[62]]</f>
        <v>4.0866493435625005E-7</v>
      </c>
      <c r="BM246" s="10">
        <f>3/24000000*OO[[#This Row],[121 (04JUL1985 00:00:00)-Water Temperature (C)]]*OO[[#This Row],[63]]</f>
        <v>3.9044577362099995E-7</v>
      </c>
      <c r="BN246" s="10">
        <f>3/24000000*OO[[#This Row],[122 (04JUL1985 03:00:00)-Water Temperature (C)]]*OO[[#This Row],[64]]</f>
        <v>3.7395733919924997E-7</v>
      </c>
      <c r="BO246" s="10">
        <f>3/24000000*OO[[#This Row],[123 (04JUL1985 06:00:00)-Water Temperature (C)]]*OO[[#This Row],[65]]</f>
        <v>3.6014880989499992E-7</v>
      </c>
      <c r="BP246" s="10">
        <f>3/24000000*OO[[#This Row],[124 (04JUL1985 09:00:00)-Water Temperature (C)]]*OO[[#This Row],[66]]</f>
        <v>3.5474097080074999E-7</v>
      </c>
      <c r="BQ246" s="10">
        <f>3/24000000*OO[[#This Row],[125 (04JUL1985 12:00:00)-Water Temperature (C)]]*OO[[#This Row],[67]]</f>
        <v>3.5102049351375001E-7</v>
      </c>
      <c r="BR246" s="10">
        <f>3/24000000*OO[[#This Row],[126 (04JUL1985 15:00:00)-Water Temperature (C)]]*OO[[#This Row],[68]]</f>
        <v>3.4621650827199999E-7</v>
      </c>
      <c r="BS246" s="10">
        <f>3/24000000*OO[[#This Row],[127 (04JUL1985 18:00:00)-Water Temperature (C)]]*OO[[#This Row],[69]]</f>
        <v>3.3855142852087499E-7</v>
      </c>
      <c r="BT246" s="10">
        <f>3/24000000*OO[[#This Row],[128 (04JUL1985 21:00:00)-Water Temperature (C)]]*OO[[#This Row],[70]]</f>
        <v>3.2713190984250003E-7</v>
      </c>
      <c r="BU246" s="10">
        <f>3/24000000*OO[[#This Row],[129 (05JUL1985 00:00:00)-Water Temperature (C)]]*OO[[#This Row],[71]]</f>
        <v>3.1303613770000001E-7</v>
      </c>
      <c r="BV246" s="10">
        <f>3/24000000*OO[[#This Row],[130 (05JUL1985 03:00:00)-Water Temperature (C)]]*OO[[#This Row],[72]]</f>
        <v>2.9948705836399998E-7</v>
      </c>
      <c r="BW246" s="10">
        <f>3/24000000*OO[[#This Row],[131 (05JUL1985 06:00:00)-Water Temperature (C)]]*OO[[#This Row],[73]]</f>
        <v>2.871964550997E-7</v>
      </c>
      <c r="BX246" s="10">
        <f>3/24000000*OO[[#This Row],[132 (05JUL1985 09:00:00)-Water Temperature (C)]]*OO[[#This Row],[74]]</f>
        <v>2.82250427769375E-7</v>
      </c>
      <c r="BY246" s="10">
        <f>3/24000000*OO[[#This Row],[133 (05JUL1985 12:00:00)-Water Temperature (C)]]*OO[[#This Row],[75]]</f>
        <v>2.8002240802880001E-7</v>
      </c>
      <c r="BZ246" s="10">
        <f>3/24000000*OO[[#This Row],[134 (05JUL1985 15:00:00)-Water Temperature (C)]]*OO[[#This Row],[76]]</f>
        <v>2.7784102634924997E-7</v>
      </c>
      <c r="CA246" s="10">
        <f>3/24000000*OO[[#This Row],[135 (05JUL1985 18:00:00)-Water Temperature (C)]]*OO[[#This Row],[77]]</f>
        <v>2.7413111131087495E-7</v>
      </c>
      <c r="CB246" s="10">
        <f>3/24000000*OO[[#This Row],[136 (05JUL1985 21:00:00)-Water Temperature (C)]]*OO[[#This Row],[78]]</f>
        <v>2.6491953551105E-7</v>
      </c>
      <c r="CC246" s="10">
        <f>3/24000000*OO[[#This Row],[137 (06JUL1985 00:00:00)-Water Temperature (C)]]*OO[[#This Row],[79]]</f>
        <v>2.5365048553622502E-7</v>
      </c>
      <c r="CD246" s="10">
        <f>3/24000000*OO[[#This Row],[138 (06JUL1985 03:00:00)-Water Temperature (C)]]*OO[[#This Row],[80]]</f>
        <v>2.4362717106199998E-7</v>
      </c>
      <c r="CE246" s="10">
        <f>3/24000000*OO[[#This Row],[139 (06JUL1985 06:00:00)-Water Temperature (C)]]*OO[[#This Row],[81]]</f>
        <v>2.3590683226746253E-7</v>
      </c>
      <c r="CF246" s="10">
        <f>3/24000000*OO[[#This Row],[140 (06JUL1985 09:00:00)-Water Temperature (C)]]*OO[[#This Row],[82]]</f>
        <v>2.3419236603543749E-7</v>
      </c>
      <c r="CG246" s="10">
        <f>3/24000000*OO[[#This Row],[141 (06JUL1985 12:00:00)-Water Temperature (C)]]*OO[[#This Row],[83]]</f>
        <v>2.3359586458889998E-7</v>
      </c>
      <c r="CH246" s="10">
        <f>3/24000000*OO[[#This Row],[142 (06JUL1985 15:00:00)-Water Temperature (C)]]*OO[[#This Row],[84]]</f>
        <v>2.3254061061240001E-7</v>
      </c>
      <c r="CI246" s="10">
        <f>3/24000000*OO[[#This Row],[143 (06JUL1985 18:00:00)-Water Temperature (C)]]*OO[[#This Row],[85]]</f>
        <v>2.2962889989900001E-7</v>
      </c>
      <c r="CJ246" s="10">
        <f>3/24000000*OO[[#This Row],[144 (06JUL1985 21:00:00)-Water Temperature (C)]]*OO[[#This Row],[86]]</f>
        <v>2.2198686425943748E-7</v>
      </c>
      <c r="CK246" s="10">
        <f>3/24000000*OO[[#This Row],[145 (07JUL1985 00:00:00)-Water Temperature (C)]]*OO[[#This Row],[87]]</f>
        <v>2.1296317381721251E-7</v>
      </c>
      <c r="CL246" s="10">
        <f>3/24000000*OO[[#This Row],[146 (07JUL1985 03:00:00)-Water Temperature (C)]]*OO[[#This Row],[88]]</f>
        <v>2.0429576163939997E-7</v>
      </c>
      <c r="CM246" s="10">
        <f>3/24000000*OO[[#This Row],[147 (07JUL1985 06:00:00)-Water Temperature (C)]]*OO[[#This Row],[89]]</f>
        <v>1.9669591224300002E-7</v>
      </c>
      <c r="CN246" s="10">
        <f>3/24000000*OO[[#This Row],[148 (07JUL1985 09:00:00)-Water Temperature (C)]]*OO[[#This Row],[90]]</f>
        <v>1.9127089292749999E-7</v>
      </c>
      <c r="CO246" s="10">
        <f>3/24000000*OO[[#This Row],[149 (07JUL1985 12:00:00)-Water Temperature (C)]]*OO[[#This Row],[91]]</f>
        <v>1.88252585973625E-7</v>
      </c>
      <c r="CP246" s="10">
        <f>3/24000000*OO[[#This Row],[150 (07JUL1985 15:00:00)-Water Temperature (C)]]*OO[[#This Row],[92]]</f>
        <v>1.8624065219489999E-7</v>
      </c>
      <c r="CQ246" s="10">
        <f>3/24000000*OO[[#This Row],[151 (07JUL1985 18:00:00)-Water Temperature (C)]]*OO[[#This Row],[93]]</f>
        <v>1.8107384293687501E-7</v>
      </c>
      <c r="CR246" s="10">
        <f>3/24000000*OO[[#This Row],[152 (07JUL1985 21:00:00)-Water Temperature (C)]]*OO[[#This Row],[94]]</f>
        <v>1.7328376117569998E-7</v>
      </c>
      <c r="CS246" s="10">
        <f>3/24000000*OO[[#This Row],[153 (08JUL1985 00:00:00)-Water Temperature (C)]]*OO[[#This Row],[95]]</f>
        <v>1.6472148274749997E-7</v>
      </c>
      <c r="CT246" s="10">
        <f>3/24000000*OO[[#This Row],[154 (08JUL1985 03:00:00)-Water Temperature (C)]]*OO[[#This Row],[96]]</f>
        <v>1.56670154636475E-7</v>
      </c>
      <c r="CU246" s="10">
        <f>3/24000000*OO[[#This Row],[155 (08JUL1985 06:00:00)-Water Temperature (C)]]*OO[[#This Row],[97]]</f>
        <v>1.5010099126238751E-7</v>
      </c>
      <c r="CV246" s="10">
        <f>3/24000000*OO[[#This Row],[156 (08JUL1985 09:00:00)-Water Temperature (C)]]*OO[[#This Row],[98]]</f>
        <v>1.4726389933715E-7</v>
      </c>
      <c r="CW246" s="10">
        <f>3/24000000*OO[[#This Row],[157 (08JUL1985 12:00:00)-Water Temperature (C)]]*OO[[#This Row],[99]]</f>
        <v>1.4600230684375002E-7</v>
      </c>
    </row>
    <row r="247" spans="1:101" x14ac:dyDescent="0.35">
      <c r="A247" t="s">
        <v>253</v>
      </c>
      <c r="B247">
        <v>844.40269999999998</v>
      </c>
      <c r="C247" s="10">
        <f>3/24*OO[[#This Row],[59 (26JUN1985 06:00:00)-Water Temperature (C)]]*OO[[#This Row],[1]]/SUM(OO[1])</f>
        <v>0</v>
      </c>
      <c r="D247" s="10">
        <f>3/24*OO[[#This Row],[60 (26JUN1985 09:00:00)-Water Temperature (C)]]*OO[[#This Row],[2]]/SUM(OO[2])</f>
        <v>0</v>
      </c>
      <c r="E247" s="10">
        <f>3/24*OO[[#This Row],[61 (26JUN1985 12:00:00)-Water Temperature (C)]]*OO[[#This Row],[3]]/SUM(OO[3])</f>
        <v>0</v>
      </c>
      <c r="F247" s="10">
        <f>3/24*OO[[#This Row],[62 (26JUN1985 15:00:00)-Water Temperature (C)]]*OO[[#This Row],[4]]/SUM(OO[4])</f>
        <v>0</v>
      </c>
      <c r="G247" s="10">
        <f>3/24*OO[[#This Row],[63 (26JUN1985 18:00:00)-Water Temperature (C)]]*OO[[#This Row],[5]]/SUM(OO[5])</f>
        <v>0</v>
      </c>
      <c r="H247" s="10">
        <f>3/24*OO[[#This Row],[64 (26JUN1985 21:00:00)-Water Temperature (C)]]*OO[[#This Row],[6]]/SUM(OO[6])</f>
        <v>0</v>
      </c>
      <c r="I247" s="10">
        <f>3/24*OO[[#This Row],[65 (27JUN1985 00:00:00)-Water Temperature (C)]]*OO[[#This Row],[7]]/SUM(OO[7])</f>
        <v>0</v>
      </c>
      <c r="J247" s="10">
        <f>3/24*OO[[#This Row],[66 (27JUN1985 03:00:00)-Water Temperature (C)]]*OO[[#This Row],[8]]/SUM(OO[8])</f>
        <v>0</v>
      </c>
      <c r="K247" s="10">
        <f>3/24*OO[[#This Row],[67 (27JUN1985 06:00:00)-Water Temperature (C)]]*OO[[#This Row],[9]]/SUM(OO[9])</f>
        <v>0</v>
      </c>
      <c r="L247" s="10">
        <f>3/24*OO[[#This Row],[68 (27JUN1985 09:00:00)-Water Temperature (C)]]*OO[[#This Row],[10]]/SUM(OO[10])</f>
        <v>1.7543720558605074E-40</v>
      </c>
      <c r="M247" s="10">
        <f>3/24*OO[[#This Row],[69 (27JUN1985 12:00:00)-Water Temperature (C)]]*OO[[#This Row],[11]]/SUM(OO[11])</f>
        <v>2.2866000680346621E-25</v>
      </c>
      <c r="N247" s="10">
        <f>3/24*OO[[#This Row],[70 (27JUN1985 15:00:00)-Water Temperature (C)]]*OO[[#This Row],[12]]/SUM(OO[12])</f>
        <v>5.6738925508859546E-14</v>
      </c>
      <c r="O247" s="10">
        <f>3/24*OO[[#This Row],[71 (27JUN1985 18:00:00)-Water Temperature (C)]]*OO[[#This Row],[13]]/SUM(OO[13])</f>
        <v>1.5421791288242265E-8</v>
      </c>
      <c r="P247" s="10">
        <f>3/24*OO[[#This Row],[72 (27JUN1985 21:00:00)-Water Temperature (C)]]*OO[[#This Row],[14]]/SUM(OO[14])</f>
        <v>1.0543659053305787E-5</v>
      </c>
      <c r="Q247" s="10">
        <f>3/24*OO[[#This Row],[73 (28JUN1985 00:00:00)-Water Temperature (C)]]*OO[[#This Row],[15]]/SUM(OO[15])</f>
        <v>7.5446727357316194E-4</v>
      </c>
      <c r="R247" s="10">
        <f>3/24*OO[[#This Row],[74 (28JUN1985 03:00:00)-Water Temperature (C)]]*OO[[#This Row],[16]]/SUM(OO[16])</f>
        <v>1.1212652847528337E-2</v>
      </c>
      <c r="S247" s="10">
        <f>3/24*OO[[#This Row],[75 (28JUN1985 06:00:00)-Water Temperature (C)]]*OO[[#This Row],[17]]/SUM(OO[17])</f>
        <v>4.9167249491135871E-2</v>
      </c>
      <c r="T247" s="10">
        <f>3/24*OO[[#This Row],[76 (28JUN1985 09:00:00)-Water Temperature (C)]]*OO[[#This Row],[18]]/SUM(OO[18])</f>
        <v>8.1005556728666453E-2</v>
      </c>
      <c r="U247" s="10">
        <f>3/24*OO[[#This Row],[77 (28JUN1985 12:00:00)-Water Temperature (C)]]*OO[[#This Row],[19]]/SUM(OO[19])</f>
        <v>5.8905437585677546E-2</v>
      </c>
      <c r="V247" s="10">
        <f>3/24000000*OO[[#This Row],[78 (28JUN1985 15:00:00)-Water Temperature (C)]]*OO[[#This Row],[20]]</f>
        <v>2.1205210602044996E-2</v>
      </c>
      <c r="W247" s="10">
        <f>3/24000000*OO[[#This Row],[79 (28JUN1985 18:00:00)-Water Temperature (C)]]*OO[[#This Row],[21]]</f>
        <v>4.2121554486549998E-3</v>
      </c>
      <c r="X247" s="10">
        <f>3/24000000*OO[[#This Row],[80 (28JUN1985 21:00:00)-Water Temperature (C)]]*OO[[#This Row],[22]]</f>
        <v>5.0852713121624983E-4</v>
      </c>
      <c r="Y247" s="10">
        <f>3/24000000*OO[[#This Row],[81 (29JUN1985 00:00:00)-Water Temperature (C)]]*OO[[#This Row],[23]]</f>
        <v>5.2296915961800001E-5</v>
      </c>
      <c r="Z247" s="10">
        <f>3/24000000*OO[[#This Row],[82 (29JUN1985 03:00:00)-Water Temperature (C)]]*OO[[#This Row],[24]]</f>
        <v>1.5038426496734999E-5</v>
      </c>
      <c r="AA247" s="10">
        <f>3/24000000*OO[[#This Row],[83 (29JUN1985 06:00:00)-Water Temperature (C)]]*OO[[#This Row],[25]]</f>
        <v>1.1056768775033751E-5</v>
      </c>
      <c r="AB247" s="10">
        <f>3/24000000*OO[[#This Row],[84 (29JUN1985 09:00:00)-Water Temperature (C)]]*OO[[#This Row],[26]]</f>
        <v>9.4091879979650001E-6</v>
      </c>
      <c r="AC247" s="10">
        <f>3/24000000*OO[[#This Row],[85 (29JUN1985 12:00:00)-Water Temperature (C)]]*OO[[#This Row],[27]]</f>
        <v>8.1230435337187492E-6</v>
      </c>
      <c r="AD247" s="10">
        <f>3/24000000*OO[[#This Row],[86 (29JUN1985 15:00:00)-Water Temperature (C)]]*OO[[#This Row],[28]]</f>
        <v>7.0237911691349993E-6</v>
      </c>
      <c r="AE247" s="10">
        <f>3/24000000*OO[[#This Row],[88 (29JUN1985 21:00:00)-Water Temperature (C)]]*OO[[#This Row],[30]]</f>
        <v>5.1225429076937492E-6</v>
      </c>
      <c r="AF247" s="10">
        <f>3/24000000*OO[[#This Row],[88 (29JUN1985 21:00:00)-Water Temperature (C)]]*OO[[#This Row],[30]]</f>
        <v>5.1225429076937492E-6</v>
      </c>
      <c r="AG247" s="10">
        <f>3/24000000*OO[[#This Row],[89 (30JUN1985 00:00:00)-Water Temperature (C)]]*OO[[#This Row],[31]]</f>
        <v>4.3317714946374998E-6</v>
      </c>
      <c r="AH247" s="10">
        <f>3/24000000*OO[[#This Row],[90 (30JUN1985 03:00:00)-Water Temperature (C)]]*OO[[#This Row],[32]]</f>
        <v>3.6956459334600002E-6</v>
      </c>
      <c r="AI247" s="10">
        <f>3/24000000*OO[[#This Row],[91 (30JUN1985 06:00:00)-Water Temperature (C)]]*OO[[#This Row],[33]]</f>
        <v>3.1990028081349999E-6</v>
      </c>
      <c r="AJ247" s="10">
        <f>3/24000000*OO[[#This Row],[92 (30JUN1985 09:00:00)-Water Temperature (C)]]*OO[[#This Row],[34]]</f>
        <v>2.8505243341137494E-6</v>
      </c>
      <c r="AK247" s="10">
        <f>3/24000000*OO[[#This Row],[93 (30JUN1985 12:00:00)-Water Temperature (C)]]*OO[[#This Row],[35]]</f>
        <v>2.5901485887532499E-6</v>
      </c>
      <c r="AL247" s="10">
        <f>3/24000000*OO[[#This Row],[94 (30JUN1985 15:00:00)-Water Temperature (C)]]*OO[[#This Row],[36]]</f>
        <v>2.3678311744349999E-6</v>
      </c>
      <c r="AM247" s="10">
        <f>3/24000000*OO[[#This Row],[95 (30JUN1985 18:00:00)-Water Temperature (C)]]*OO[[#This Row],[37]]</f>
        <v>2.1592277034449996E-6</v>
      </c>
      <c r="AN247" s="10">
        <f>3/24000000*OO[[#This Row],[96 (30JUN1985 21:00:00)-Water Temperature (C)]]*OO[[#This Row],[38]]</f>
        <v>1.9403262499773749E-6</v>
      </c>
      <c r="AO247" s="10">
        <f>3/24000000*OO[[#This Row],[97 (01JUL1985 00:00:00)-Water Temperature (C)]]*OO[[#This Row],[39]]</f>
        <v>1.736824612165125E-6</v>
      </c>
      <c r="AP247" s="10">
        <f>3/24000000*OO[[#This Row],[98 (01JUL1985 03:00:00)-Water Temperature (C)]]*OO[[#This Row],[40]]</f>
        <v>1.568500038467375E-6</v>
      </c>
      <c r="AQ247" s="10">
        <f>3/24000000*OO[[#This Row],[99 (01JUL1985 06:00:00)-Water Temperature (C)]]*OO[[#This Row],[41]]</f>
        <v>1.434139977076125E-6</v>
      </c>
      <c r="AR247" s="10">
        <f>3/24000000*OO[[#This Row],[100 (01JUL1985 09:00:00)-Water Temperature (C)]]*OO[[#This Row],[42]]</f>
        <v>1.3474004794418748E-6</v>
      </c>
      <c r="AS247" s="10">
        <f>3/24000000*OO[[#This Row],[101 (01JUL1985 12:00:00)-Water Temperature (C)]]*OO[[#This Row],[43]]</f>
        <v>1.2816280157924999E-6</v>
      </c>
      <c r="AT247" s="10">
        <f>3/24000000*OO[[#This Row],[102 (01JUL1985 15:00:00)-Water Temperature (C)]]*OO[[#This Row],[44]]</f>
        <v>1.2149487200374998E-6</v>
      </c>
      <c r="AU247" s="10">
        <f>3/24000000*OO[[#This Row],[103 (01JUL1985 18:00:00)-Water Temperature (C)]]*OO[[#This Row],[45]]</f>
        <v>1.1458965282435E-6</v>
      </c>
      <c r="AV247" s="10">
        <f>3/24000000*OO[[#This Row],[104 (01JUL1985 21:00:00)-Water Temperature (C)]]*OO[[#This Row],[46]]</f>
        <v>1.0648577356629999E-6</v>
      </c>
      <c r="AW247" s="10">
        <f>3/24000000*OO[[#This Row],[105 (02JUL1985 00:00:00)-Water Temperature (C)]]*OO[[#This Row],[47]]</f>
        <v>9.9163744334599998E-7</v>
      </c>
      <c r="AX247" s="10">
        <f>3/24000000*OO[[#This Row],[106 (02JUL1985 03:00:00)-Water Temperature (C)]]*OO[[#This Row],[48]]</f>
        <v>9.2663479283962495E-7</v>
      </c>
      <c r="AY247" s="10">
        <f>3/24000000*OO[[#This Row],[107 (02JUL1985 06:00:00)-Water Temperature (C)]]*OO[[#This Row],[49]]</f>
        <v>8.7314992872199999E-7</v>
      </c>
      <c r="AZ247" s="10">
        <f>3/24000000*OO[[#This Row],[108 (02JUL1985 09:00:00)-Water Temperature (C)]]*OO[[#This Row],[50]]</f>
        <v>8.2949303051749995E-7</v>
      </c>
      <c r="BA247" s="10">
        <f>3/24000000*OO[[#This Row],[109 (02JUL1985 12:00:00)-Water Temperature (C)]]*OO[[#This Row],[51]]</f>
        <v>8.0570516832925005E-7</v>
      </c>
      <c r="BB247" s="10">
        <f>3/24000000*OO[[#This Row],[110 (02JUL1985 15:00:00)-Water Temperature (C)]]*OO[[#This Row],[52]]</f>
        <v>7.9179250485262496E-7</v>
      </c>
      <c r="BC247" s="10">
        <f>3/24000000*OO[[#This Row],[111 (02JUL1985 18:00:00)-Water Temperature (C)]]*OO[[#This Row],[53]]</f>
        <v>7.7312657773500004E-7</v>
      </c>
      <c r="BD247" s="10">
        <f>3/24000000*OO[[#This Row],[112 (02JUL1985 21:00:00)-Water Temperature (C)]]*OO[[#This Row],[54]]</f>
        <v>7.3978379090999985E-7</v>
      </c>
      <c r="BE247" s="10">
        <f>3/24000000*OO[[#This Row],[113 (03JUL1985 00:00:00)-Water Temperature (C)]]*OO[[#This Row],[55]]</f>
        <v>6.9550392951550003E-7</v>
      </c>
      <c r="BF247" s="10">
        <f>3/24000000*OO[[#This Row],[114 (03JUL1985 03:00:00)-Water Temperature (C)]]*OO[[#This Row],[56]]</f>
        <v>6.5718562929875E-7</v>
      </c>
      <c r="BG247" s="10">
        <f>3/24000000*OO[[#This Row],[115 (03JUL1985 06:00:00)-Water Temperature (C)]]*OO[[#This Row],[57]]</f>
        <v>6.25470015305625E-7</v>
      </c>
      <c r="BH247" s="10">
        <f>3/24000000*OO[[#This Row],[116 (03JUL1985 09:00:00)-Water Temperature (C)]]*OO[[#This Row],[58]]</f>
        <v>6.1015961233099996E-7</v>
      </c>
      <c r="BI247" s="10">
        <f>3/24000000*OO[[#This Row],[117 (03JUL1985 12:00:00)-Water Temperature (C)]]*OO[[#This Row],[59]]</f>
        <v>6.00643716899E-7</v>
      </c>
      <c r="BJ247" s="10">
        <f>3/24000000*OO[[#This Row],[118 (03JUL1985 15:00:00)-Water Temperature (C)]]*OO[[#This Row],[60]]</f>
        <v>5.8965218218362501E-7</v>
      </c>
      <c r="BK247" s="10">
        <f>3/24000000*OO[[#This Row],[119 (03JUL1985 18:00:00)-Water Temperature (C)]]*OO[[#This Row],[61]]</f>
        <v>5.764487616631249E-7</v>
      </c>
      <c r="BL247" s="10">
        <f>3/24000000*OO[[#This Row],[120 (03JUL1985 21:00:00)-Water Temperature (C)]]*OO[[#This Row],[62]]</f>
        <v>5.5359942748499997E-7</v>
      </c>
      <c r="BM247" s="10">
        <f>3/24000000*OO[[#This Row],[121 (04JUL1985 00:00:00)-Water Temperature (C)]]*OO[[#This Row],[63]]</f>
        <v>5.2894214540387497E-7</v>
      </c>
      <c r="BN247" s="10">
        <f>3/24000000*OO[[#This Row],[122 (04JUL1985 03:00:00)-Water Temperature (C)]]*OO[[#This Row],[64]]</f>
        <v>5.0658820569599992E-7</v>
      </c>
      <c r="BO247" s="10">
        <f>3/24000000*OO[[#This Row],[123 (04JUL1985 06:00:00)-Water Temperature (C)]]*OO[[#This Row],[65]]</f>
        <v>4.8757337674350009E-7</v>
      </c>
      <c r="BP247" s="10">
        <f>3/24000000*OO[[#This Row],[124 (04JUL1985 09:00:00)-Water Temperature (C)]]*OO[[#This Row],[66]]</f>
        <v>4.8019395372399999E-7</v>
      </c>
      <c r="BQ247" s="10">
        <f>3/24000000*OO[[#This Row],[125 (04JUL1985 12:00:00)-Water Temperature (C)]]*OO[[#This Row],[67]]</f>
        <v>4.7520937937062499E-7</v>
      </c>
      <c r="BR247" s="10">
        <f>3/24000000*OO[[#This Row],[126 (04JUL1985 15:00:00)-Water Temperature (C)]]*OO[[#This Row],[68]]</f>
        <v>4.6864428628549995E-7</v>
      </c>
      <c r="BS247" s="10">
        <f>3/24000000*OO[[#This Row],[127 (04JUL1985 18:00:00)-Water Temperature (C)]]*OO[[#This Row],[69]]</f>
        <v>4.5839446899524992E-7</v>
      </c>
      <c r="BT247" s="10">
        <f>3/24000000*OO[[#This Row],[128 (04JUL1985 21:00:00)-Water Temperature (C)]]*OO[[#This Row],[70]]</f>
        <v>4.4308050925012498E-7</v>
      </c>
      <c r="BU247" s="10">
        <f>3/24000000*OO[[#This Row],[129 (05JUL1985 00:00:00)-Water Temperature (C)]]*OO[[#This Row],[71]]</f>
        <v>4.2416735722650001E-7</v>
      </c>
      <c r="BV247" s="10">
        <f>3/24000000*OO[[#This Row],[130 (05JUL1985 03:00:00)-Water Temperature (C)]]*OO[[#This Row],[72]]</f>
        <v>4.0583010080025001E-7</v>
      </c>
      <c r="BW247" s="10">
        <f>3/24000000*OO[[#This Row],[131 (05JUL1985 06:00:00)-Water Temperature (C)]]*OO[[#This Row],[73]]</f>
        <v>3.8905086391499994E-7</v>
      </c>
      <c r="BX247" s="10">
        <f>3/24000000*OO[[#This Row],[132 (05JUL1985 09:00:00)-Water Temperature (C)]]*OO[[#This Row],[74]]</f>
        <v>3.8212607196550002E-7</v>
      </c>
      <c r="BY247" s="10">
        <f>3/24000000*OO[[#This Row],[133 (05JUL1985 12:00:00)-Water Temperature (C)]]*OO[[#This Row],[75]]</f>
        <v>3.7914827148487504E-7</v>
      </c>
      <c r="BZ247" s="10">
        <f>3/24000000*OO[[#This Row],[134 (05JUL1985 15:00:00)-Water Temperature (C)]]*OO[[#This Row],[76]]</f>
        <v>3.7617626356074997E-7</v>
      </c>
      <c r="CA247" s="10">
        <f>3/24000000*OO[[#This Row],[135 (05JUL1985 18:00:00)-Water Temperature (C)]]*OO[[#This Row],[77]]</f>
        <v>3.7133032007250001E-7</v>
      </c>
      <c r="CB247" s="10">
        <f>3/24000000*OO[[#This Row],[136 (05JUL1985 21:00:00)-Water Temperature (C)]]*OO[[#This Row],[78]]</f>
        <v>3.5902486452524996E-7</v>
      </c>
      <c r="CC247" s="10">
        <f>3/24000000*OO[[#This Row],[137 (06JUL1985 00:00:00)-Water Temperature (C)]]*OO[[#This Row],[79]]</f>
        <v>3.4374882055949999E-7</v>
      </c>
      <c r="CD247" s="10">
        <f>3/24000000*OO[[#This Row],[138 (06JUL1985 03:00:00)-Water Temperature (C)]]*OO[[#This Row],[80]]</f>
        <v>3.3009323919625003E-7</v>
      </c>
      <c r="CE247" s="10">
        <f>3/24000000*OO[[#This Row],[139 (06JUL1985 06:00:00)-Water Temperature (C)]]*OO[[#This Row],[81]]</f>
        <v>3.1943311629124997E-7</v>
      </c>
      <c r="CF247" s="10">
        <f>3/24000000*OO[[#This Row],[140 (06JUL1985 09:00:00)-Water Temperature (C)]]*OO[[#This Row],[82]]</f>
        <v>3.17120307528375E-7</v>
      </c>
      <c r="CG247" s="10">
        <f>3/24000000*OO[[#This Row],[141 (06JUL1985 12:00:00)-Water Temperature (C)]]*OO[[#This Row],[83]]</f>
        <v>3.1636454913262497E-7</v>
      </c>
      <c r="CH247" s="10">
        <f>3/24000000*OO[[#This Row],[142 (06JUL1985 15:00:00)-Water Temperature (C)]]*OO[[#This Row],[84]]</f>
        <v>3.1493308907279995E-7</v>
      </c>
      <c r="CI247" s="10">
        <f>3/24000000*OO[[#This Row],[143 (06JUL1985 18:00:00)-Water Temperature (C)]]*OO[[#This Row],[85]]</f>
        <v>3.1120850439700002E-7</v>
      </c>
      <c r="CJ247" s="10">
        <f>3/24000000*OO[[#This Row],[144 (06JUL1985 21:00:00)-Water Temperature (C)]]*OO[[#This Row],[86]]</f>
        <v>3.0099734349474999E-7</v>
      </c>
      <c r="CK247" s="10">
        <f>3/24000000*OO[[#This Row],[145 (07JUL1985 00:00:00)-Water Temperature (C)]]*OO[[#This Row],[87]]</f>
        <v>2.8875485779706248E-7</v>
      </c>
      <c r="CL247" s="10">
        <f>3/24000000*OO[[#This Row],[146 (07JUL1985 03:00:00)-Water Temperature (C)]]*OO[[#This Row],[88]]</f>
        <v>2.7696330907959997E-7</v>
      </c>
      <c r="CM247" s="10">
        <f>3/24000000*OO[[#This Row],[147 (07JUL1985 06:00:00)-Water Temperature (C)]]*OO[[#This Row],[89]]</f>
        <v>2.6649587982440001E-7</v>
      </c>
      <c r="CN247" s="10">
        <f>3/24000000*OO[[#This Row],[148 (07JUL1985 09:00:00)-Water Temperature (C)]]*OO[[#This Row],[90]]</f>
        <v>2.5909969713513749E-7</v>
      </c>
      <c r="CO247" s="10">
        <f>3/24000000*OO[[#This Row],[149 (07JUL1985 12:00:00)-Water Temperature (C)]]*OO[[#This Row],[91]]</f>
        <v>2.5500699370718749E-7</v>
      </c>
      <c r="CP247" s="10">
        <f>3/24000000*OO[[#This Row],[150 (07JUL1985 15:00:00)-Water Temperature (C)]]*OO[[#This Row],[92]]</f>
        <v>2.5244464397730001E-7</v>
      </c>
      <c r="CQ247" s="10">
        <f>3/24000000*OO[[#This Row],[151 (07JUL1985 18:00:00)-Water Temperature (C)]]*OO[[#This Row],[93]]</f>
        <v>2.4560695127596248E-7</v>
      </c>
      <c r="CR247" s="10">
        <f>3/24000000*OO[[#This Row],[152 (07JUL1985 21:00:00)-Water Temperature (C)]]*OO[[#This Row],[94]]</f>
        <v>2.3513941785004998E-7</v>
      </c>
      <c r="CS247" s="10">
        <f>3/24000000*OO[[#This Row],[153 (08JUL1985 00:00:00)-Water Temperature (C)]]*OO[[#This Row],[95]]</f>
        <v>2.236020243492E-7</v>
      </c>
      <c r="CT247" s="10">
        <f>3/24000000*OO[[#This Row],[154 (08JUL1985 03:00:00)-Water Temperature (C)]]*OO[[#This Row],[96]]</f>
        <v>2.1261165296006246E-7</v>
      </c>
      <c r="CU247" s="10">
        <f>3/24000000*OO[[#This Row],[155 (08JUL1985 06:00:00)-Water Temperature (C)]]*OO[[#This Row],[97]]</f>
        <v>2.0352630734699998E-7</v>
      </c>
      <c r="CV247" s="10">
        <f>3/24000000*OO[[#This Row],[156 (08JUL1985 09:00:00)-Water Temperature (C)]]*OO[[#This Row],[98]]</f>
        <v>1.9958324327039994E-7</v>
      </c>
      <c r="CW247" s="10">
        <f>3/24000000*OO[[#This Row],[157 (08JUL1985 12:00:00)-Water Temperature (C)]]*OO[[#This Row],[99]]</f>
        <v>1.9788101777744999E-7</v>
      </c>
    </row>
    <row r="248" spans="1:101" x14ac:dyDescent="0.35">
      <c r="A248" t="s">
        <v>254</v>
      </c>
      <c r="B248">
        <v>867.99109999999996</v>
      </c>
      <c r="C248" s="10">
        <f>3/24*OO[[#This Row],[59 (26JUN1985 06:00:00)-Water Temperature (C)]]*OO[[#This Row],[1]]/SUM(OO[1])</f>
        <v>0</v>
      </c>
      <c r="D248" s="10">
        <f>3/24*OO[[#This Row],[60 (26JUN1985 09:00:00)-Water Temperature (C)]]*OO[[#This Row],[2]]/SUM(OO[2])</f>
        <v>0</v>
      </c>
      <c r="E248" s="10">
        <f>3/24*OO[[#This Row],[61 (26JUN1985 12:00:00)-Water Temperature (C)]]*OO[[#This Row],[3]]/SUM(OO[3])</f>
        <v>0</v>
      </c>
      <c r="F248" s="10">
        <f>3/24*OO[[#This Row],[62 (26JUN1985 15:00:00)-Water Temperature (C)]]*OO[[#This Row],[4]]/SUM(OO[4])</f>
        <v>0</v>
      </c>
      <c r="G248" s="10">
        <f>3/24*OO[[#This Row],[63 (26JUN1985 18:00:00)-Water Temperature (C)]]*OO[[#This Row],[5]]/SUM(OO[5])</f>
        <v>0</v>
      </c>
      <c r="H248" s="10">
        <f>3/24*OO[[#This Row],[64 (26JUN1985 21:00:00)-Water Temperature (C)]]*OO[[#This Row],[6]]/SUM(OO[6])</f>
        <v>0</v>
      </c>
      <c r="I248" s="10">
        <f>3/24*OO[[#This Row],[65 (27JUN1985 00:00:00)-Water Temperature (C)]]*OO[[#This Row],[7]]/SUM(OO[7])</f>
        <v>0</v>
      </c>
      <c r="J248" s="10">
        <f>3/24*OO[[#This Row],[66 (27JUN1985 03:00:00)-Water Temperature (C)]]*OO[[#This Row],[8]]/SUM(OO[8])</f>
        <v>0</v>
      </c>
      <c r="K248" s="10">
        <f>3/24*OO[[#This Row],[67 (27JUN1985 06:00:00)-Water Temperature (C)]]*OO[[#This Row],[9]]/SUM(OO[9])</f>
        <v>0</v>
      </c>
      <c r="L248" s="10">
        <f>3/24*OO[[#This Row],[68 (27JUN1985 09:00:00)-Water Temperature (C)]]*OO[[#This Row],[10]]/SUM(OO[10])</f>
        <v>4.8194577035603514E-41</v>
      </c>
      <c r="M248" s="10">
        <f>3/24*OO[[#This Row],[69 (27JUN1985 12:00:00)-Water Temperature (C)]]*OO[[#This Row],[11]]/SUM(OO[11])</f>
        <v>4.6286116109478038E-26</v>
      </c>
      <c r="N248" s="10">
        <f>3/24*OO[[#This Row],[70 (27JUN1985 15:00:00)-Water Temperature (C)]]*OO[[#This Row],[12]]/SUM(OO[12])</f>
        <v>1.1553321636326572E-14</v>
      </c>
      <c r="O248" s="10">
        <f>3/24*OO[[#This Row],[71 (27JUN1985 18:00:00)-Water Temperature (C)]]*OO[[#This Row],[13]]/SUM(OO[13])</f>
        <v>9.7479425559345872E-9</v>
      </c>
      <c r="P248" s="10">
        <f>3/24*OO[[#This Row],[72 (27JUN1985 21:00:00)-Water Temperature (C)]]*OO[[#This Row],[14]]/SUM(OO[14])</f>
        <v>8.1071900195993431E-6</v>
      </c>
      <c r="Q248" s="10">
        <f>3/24*OO[[#This Row],[73 (28JUN1985 00:00:00)-Water Temperature (C)]]*OO[[#This Row],[15]]/SUM(OO[15])</f>
        <v>6.6048610790999556E-4</v>
      </c>
      <c r="R248" s="10">
        <f>3/24*OO[[#This Row],[74 (28JUN1985 03:00:00)-Water Temperature (C)]]*OO[[#This Row],[16]]/SUM(OO[16])</f>
        <v>1.0868100787535327E-2</v>
      </c>
      <c r="S248" s="10">
        <f>3/24*OO[[#This Row],[75 (28JUN1985 06:00:00)-Water Temperature (C)]]*OO[[#This Row],[17]]/SUM(OO[17])</f>
        <v>5.1868987030595136E-2</v>
      </c>
      <c r="T248" s="10">
        <f>3/24*OO[[#This Row],[76 (28JUN1985 09:00:00)-Water Temperature (C)]]*OO[[#This Row],[18]]/SUM(OO[18])</f>
        <v>9.1885412427383364E-2</v>
      </c>
      <c r="U248" s="10">
        <f>3/24*OO[[#This Row],[77 (28JUN1985 12:00:00)-Water Temperature (C)]]*OO[[#This Row],[19]]/SUM(OO[19])</f>
        <v>7.11449991743658E-2</v>
      </c>
      <c r="V248" s="10">
        <f>3/24000000*OO[[#This Row],[78 (28JUN1985 15:00:00)-Water Temperature (C)]]*OO[[#This Row],[20]]</f>
        <v>2.7057638374200003E-2</v>
      </c>
      <c r="W248" s="10">
        <f>3/24000000*OO[[#This Row],[79 (28JUN1985 18:00:00)-Water Temperature (C)]]*OO[[#This Row],[21]]</f>
        <v>5.6389705393012505E-3</v>
      </c>
      <c r="X248" s="10">
        <f>3/24000000*OO[[#This Row],[80 (28JUN1985 21:00:00)-Water Temperature (C)]]*OO[[#This Row],[22]]</f>
        <v>7.0672980795075005E-4</v>
      </c>
      <c r="Y248" s="10">
        <f>3/24000000*OO[[#This Row],[81 (29JUN1985 00:00:00)-Water Temperature (C)]]*OO[[#This Row],[23]]</f>
        <v>7.1284342058737499E-5</v>
      </c>
      <c r="Z248" s="10">
        <f>3/24000000*OO[[#This Row],[82 (29JUN1985 03:00:00)-Water Temperature (C)]]*OO[[#This Row],[24]]</f>
        <v>1.808973651831E-5</v>
      </c>
      <c r="AA248" s="10">
        <f>3/24000000*OO[[#This Row],[83 (29JUN1985 06:00:00)-Water Temperature (C)]]*OO[[#This Row],[25]]</f>
        <v>1.2855452444340001E-5</v>
      </c>
      <c r="AB248" s="10">
        <f>3/24000000*OO[[#This Row],[84 (29JUN1985 09:00:00)-Water Temperature (C)]]*OO[[#This Row],[26]]</f>
        <v>1.091245492582E-5</v>
      </c>
      <c r="AC248" s="10">
        <f>3/24000000*OO[[#This Row],[85 (29JUN1985 12:00:00)-Water Temperature (C)]]*OO[[#This Row],[27]]</f>
        <v>9.4173813057187499E-6</v>
      </c>
      <c r="AD248" s="10">
        <f>3/24000000*OO[[#This Row],[86 (29JUN1985 15:00:00)-Water Temperature (C)]]*OO[[#This Row],[28]]</f>
        <v>8.1414264096625001E-6</v>
      </c>
      <c r="AE248" s="10">
        <f>3/24000000*OO[[#This Row],[88 (29JUN1985 21:00:00)-Water Temperature (C)]]*OO[[#This Row],[30]]</f>
        <v>5.9387584759437497E-6</v>
      </c>
      <c r="AF248" s="10">
        <f>3/24000000*OO[[#This Row],[88 (29JUN1985 21:00:00)-Water Temperature (C)]]*OO[[#This Row],[30]]</f>
        <v>5.9387584759437497E-6</v>
      </c>
      <c r="AG248" s="10">
        <f>3/24000000*OO[[#This Row],[89 (30JUN1985 00:00:00)-Water Temperature (C)]]*OO[[#This Row],[31]]</f>
        <v>5.0189914457374996E-6</v>
      </c>
      <c r="AH248" s="10">
        <f>3/24000000*OO[[#This Row],[90 (30JUN1985 03:00:00)-Water Temperature (C)]]*OO[[#This Row],[32]]</f>
        <v>4.2789484779750004E-6</v>
      </c>
      <c r="AI248" s="10">
        <f>3/24000000*OO[[#This Row],[91 (30JUN1985 06:00:00)-Water Temperature (C)]]*OO[[#This Row],[33]]</f>
        <v>3.6991890976837502E-6</v>
      </c>
      <c r="AJ248" s="10">
        <f>3/24000000*OO[[#This Row],[92 (30JUN1985 09:00:00)-Water Temperature (C)]]*OO[[#This Row],[34]]</f>
        <v>3.2923400252199995E-6</v>
      </c>
      <c r="AK248" s="10">
        <f>3/24000000*OO[[#This Row],[93 (30JUN1985 12:00:00)-Water Temperature (C)]]*OO[[#This Row],[35]]</f>
        <v>2.9899927100924996E-6</v>
      </c>
      <c r="AL248" s="10">
        <f>3/24000000*OO[[#This Row],[94 (30JUN1985 15:00:00)-Water Temperature (C)]]*OO[[#This Row],[36]]</f>
        <v>2.7324862715625001E-6</v>
      </c>
      <c r="AM248" s="10">
        <f>3/24000000*OO[[#This Row],[95 (30JUN1985 18:00:00)-Water Temperature (C)]]*OO[[#This Row],[37]]</f>
        <v>2.4919144382700001E-6</v>
      </c>
      <c r="AN248" s="10">
        <f>3/24000000*OO[[#This Row],[96 (30JUN1985 21:00:00)-Water Temperature (C)]]*OO[[#This Row],[38]]</f>
        <v>2.239202214489E-6</v>
      </c>
      <c r="AO248" s="10">
        <f>3/24000000*OO[[#This Row],[97 (01JUL1985 00:00:00)-Water Temperature (C)]]*OO[[#This Row],[39]]</f>
        <v>2.0032217753386248E-6</v>
      </c>
      <c r="AP248" s="10">
        <f>3/24000000*OO[[#This Row],[98 (01JUL1985 03:00:00)-Water Temperature (C)]]*OO[[#This Row],[40]]</f>
        <v>1.8077089785967498E-6</v>
      </c>
      <c r="AQ248" s="10">
        <f>3/24000000*OO[[#This Row],[99 (01JUL1985 06:00:00)-Water Temperature (C)]]*OO[[#This Row],[41]]</f>
        <v>1.6513923859875E-6</v>
      </c>
      <c r="AR248" s="10">
        <f>3/24000000*OO[[#This Row],[100 (01JUL1985 09:00:00)-Water Temperature (C)]]*OO[[#This Row],[42]]</f>
        <v>1.5499950746962502E-6</v>
      </c>
      <c r="AS248" s="10">
        <f>3/24000000*OO[[#This Row],[101 (01JUL1985 12:00:00)-Water Temperature (C)]]*OO[[#This Row],[43]]</f>
        <v>1.4737641328935E-6</v>
      </c>
      <c r="AT248" s="10">
        <f>3/24000000*OO[[#This Row],[102 (01JUL1985 15:00:00)-Water Temperature (C)]]*OO[[#This Row],[44]]</f>
        <v>1.39675198656E-6</v>
      </c>
      <c r="AU248" s="10">
        <f>3/24000000*OO[[#This Row],[103 (01JUL1985 18:00:00)-Water Temperature (C)]]*OO[[#This Row],[45]]</f>
        <v>1.3181992372499999E-6</v>
      </c>
      <c r="AV248" s="10">
        <f>3/24000000*OO[[#This Row],[104 (01JUL1985 21:00:00)-Water Temperature (C)]]*OO[[#This Row],[46]]</f>
        <v>1.2252455347859999E-6</v>
      </c>
      <c r="AW248" s="10">
        <f>3/24000000*OO[[#This Row],[105 (02JUL1985 00:00:00)-Water Temperature (C)]]*OO[[#This Row],[47]]</f>
        <v>1.14078120744175E-6</v>
      </c>
      <c r="AX248" s="10">
        <f>3/24000000*OO[[#This Row],[106 (02JUL1985 03:00:00)-Water Temperature (C)]]*OO[[#This Row],[48]]</f>
        <v>1.0656926522606249E-6</v>
      </c>
      <c r="AY248" s="10">
        <f>3/24000000*OO[[#This Row],[107 (02JUL1985 06:00:00)-Water Temperature (C)]]*OO[[#This Row],[49]]</f>
        <v>1.0034110458959999E-6</v>
      </c>
      <c r="AZ248" s="10">
        <f>3/24000000*OO[[#This Row],[108 (02JUL1985 09:00:00)-Water Temperature (C)]]*OO[[#This Row],[50]]</f>
        <v>9.5242070045324987E-7</v>
      </c>
      <c r="BA248" s="10">
        <f>3/24000000*OO[[#This Row],[109 (02JUL1985 12:00:00)-Water Temperature (C)]]*OO[[#This Row],[51]]</f>
        <v>9.2430556576874979E-7</v>
      </c>
      <c r="BB248" s="10">
        <f>3/24000000*OO[[#This Row],[110 (02JUL1985 15:00:00)-Water Temperature (C)]]*OO[[#This Row],[52]]</f>
        <v>9.0852459186599994E-7</v>
      </c>
      <c r="BC248" s="10">
        <f>3/24000000*OO[[#This Row],[111 (02JUL1985 18:00:00)-Water Temperature (C)]]*OO[[#This Row],[53]]</f>
        <v>8.8753138291349993E-7</v>
      </c>
      <c r="BD248" s="10">
        <f>3/24000000*OO[[#This Row],[112 (02JUL1985 21:00:00)-Water Temperature (C)]]*OO[[#This Row],[54]]</f>
        <v>8.5003810396899993E-7</v>
      </c>
      <c r="BE248" s="10">
        <f>3/24000000*OO[[#This Row],[113 (03JUL1985 00:00:00)-Water Temperature (C)]]*OO[[#This Row],[55]]</f>
        <v>7.9921688914750006E-7</v>
      </c>
      <c r="BF248" s="10">
        <f>3/24000000*OO[[#This Row],[114 (03JUL1985 03:00:00)-Water Temperature (C)]]*OO[[#This Row],[56]]</f>
        <v>7.5479216368687512E-7</v>
      </c>
      <c r="BG248" s="10">
        <f>3/24000000*OO[[#This Row],[115 (03JUL1985 06:00:00)-Water Temperature (C)]]*OO[[#This Row],[57]]</f>
        <v>7.1783480860650004E-7</v>
      </c>
      <c r="BH248" s="10">
        <f>3/24000000*OO[[#This Row],[116 (03JUL1985 09:00:00)-Water Temperature (C)]]*OO[[#This Row],[58]]</f>
        <v>6.9965955184499993E-7</v>
      </c>
      <c r="BI248" s="10">
        <f>3/24000000*OO[[#This Row],[117 (03JUL1985 12:00:00)-Water Temperature (C)]]*OO[[#This Row],[59]]</f>
        <v>6.888069131617499E-7</v>
      </c>
      <c r="BJ248" s="10">
        <f>3/24000000*OO[[#This Row],[118 (03JUL1985 15:00:00)-Water Temperature (C)]]*OO[[#This Row],[60]]</f>
        <v>6.7629365237812497E-7</v>
      </c>
      <c r="BK248" s="10">
        <f>3/24000000*OO[[#This Row],[119 (03JUL1985 18:00:00)-Water Temperature (C)]]*OO[[#This Row],[61]]</f>
        <v>6.6136033749274992E-7</v>
      </c>
      <c r="BL248" s="10">
        <f>3/24000000*OO[[#This Row],[120 (03JUL1985 21:00:00)-Water Temperature (C)]]*OO[[#This Row],[62]]</f>
        <v>6.3545854034599999E-7</v>
      </c>
      <c r="BM248" s="10">
        <f>3/24000000*OO[[#This Row],[121 (04JUL1985 00:00:00)-Water Temperature (C)]]*OO[[#This Row],[63]]</f>
        <v>6.0715090657650003E-7</v>
      </c>
      <c r="BN248" s="10">
        <f>3/24000000*OO[[#This Row],[122 (04JUL1985 03:00:00)-Water Temperature (C)]]*OO[[#This Row],[64]]</f>
        <v>5.8144820242100004E-7</v>
      </c>
      <c r="BO248" s="10">
        <f>3/24000000*OO[[#This Row],[123 (04JUL1985 06:00:00)-Water Temperature (C)]]*OO[[#This Row],[65]]</f>
        <v>5.5926809724800001E-7</v>
      </c>
      <c r="BP248" s="10">
        <f>3/24000000*OO[[#This Row],[124 (04JUL1985 09:00:00)-Water Temperature (C)]]*OO[[#This Row],[66]]</f>
        <v>5.5063642144400001E-7</v>
      </c>
      <c r="BQ248" s="10">
        <f>3/24000000*OO[[#This Row],[125 (04JUL1985 12:00:00)-Water Temperature (C)]]*OO[[#This Row],[67]]</f>
        <v>5.4496695917637499E-7</v>
      </c>
      <c r="BR248" s="10">
        <f>3/24000000*OO[[#This Row],[126 (04JUL1985 15:00:00)-Water Temperature (C)]]*OO[[#This Row],[68]]</f>
        <v>5.3728356070774992E-7</v>
      </c>
      <c r="BS248" s="10">
        <f>3/24000000*OO[[#This Row],[127 (04JUL1985 18:00:00)-Water Temperature (C)]]*OO[[#This Row],[69]]</f>
        <v>5.25775294121E-7</v>
      </c>
      <c r="BT248" s="10">
        <f>3/24000000*OO[[#This Row],[128 (04JUL1985 21:00:00)-Water Temperature (C)]]*OO[[#This Row],[70]]</f>
        <v>5.0840376818600005E-7</v>
      </c>
      <c r="BU248" s="10">
        <f>3/24000000*OO[[#This Row],[129 (05JUL1985 00:00:00)-Water Temperature (C)]]*OO[[#This Row],[71]]</f>
        <v>4.8685959167212488E-7</v>
      </c>
      <c r="BV248" s="10">
        <f>3/24000000*OO[[#This Row],[130 (05JUL1985 03:00:00)-Water Temperature (C)]]*OO[[#This Row],[72]]</f>
        <v>4.6580594457037496E-7</v>
      </c>
      <c r="BW248" s="10">
        <f>3/24000000*OO[[#This Row],[131 (05JUL1985 06:00:00)-Water Temperature (C)]]*OO[[#This Row],[73]]</f>
        <v>4.4639948165099993E-7</v>
      </c>
      <c r="BX248" s="10">
        <f>3/24000000*OO[[#This Row],[132 (05JUL1985 09:00:00)-Water Temperature (C)]]*OO[[#This Row],[74]]</f>
        <v>4.3811718225374995E-7</v>
      </c>
      <c r="BY248" s="10">
        <f>3/24000000*OO[[#This Row],[133 (05JUL1985 12:00:00)-Water Temperature (C)]]*OO[[#This Row],[75]]</f>
        <v>4.3464535627049995E-7</v>
      </c>
      <c r="BZ248" s="10">
        <f>3/24000000*OO[[#This Row],[134 (05JUL1985 15:00:00)-Water Temperature (C)]]*OO[[#This Row],[76]]</f>
        <v>4.31226486670375E-7</v>
      </c>
      <c r="CA248" s="10">
        <f>3/24000000*OO[[#This Row],[135 (05JUL1985 18:00:00)-Water Temperature (C)]]*OO[[#This Row],[77]]</f>
        <v>4.2588072048812504E-7</v>
      </c>
      <c r="CB248" s="10">
        <f>3/24000000*OO[[#This Row],[136 (05JUL1985 21:00:00)-Water Temperature (C)]]*OO[[#This Row],[78]]</f>
        <v>4.1201965661999993E-7</v>
      </c>
      <c r="CC248" s="10">
        <f>3/24000000*OO[[#This Row],[137 (06JUL1985 00:00:00)-Water Temperature (C)]]*OO[[#This Row],[79]]</f>
        <v>3.9447745978725007E-7</v>
      </c>
      <c r="CD248" s="10">
        <f>3/24000000*OO[[#This Row],[138 (06JUL1985 03:00:00)-Water Temperature (C)]]*OO[[#This Row],[80]]</f>
        <v>3.78709344272E-7</v>
      </c>
      <c r="CE248" s="10">
        <f>3/24000000*OO[[#This Row],[139 (06JUL1985 06:00:00)-Water Temperature (C)]]*OO[[#This Row],[81]]</f>
        <v>3.6623301649999995E-7</v>
      </c>
      <c r="CF248" s="10">
        <f>3/24000000*OO[[#This Row],[140 (06JUL1985 09:00:00)-Water Temperature (C)]]*OO[[#This Row],[82]]</f>
        <v>3.6348535452937496E-7</v>
      </c>
      <c r="CG248" s="10">
        <f>3/24000000*OO[[#This Row],[141 (06JUL1985 12:00:00)-Water Temperature (C)]]*OO[[#This Row],[83]]</f>
        <v>3.6264564825625004E-7</v>
      </c>
      <c r="CH248" s="10">
        <f>3/24000000*OO[[#This Row],[142 (06JUL1985 15:00:00)-Water Temperature (C)]]*OO[[#This Row],[84]]</f>
        <v>3.6101404151587501E-7</v>
      </c>
      <c r="CI248" s="10">
        <f>3/24000000*OO[[#This Row],[143 (06JUL1985 18:00:00)-Water Temperature (C)]]*OO[[#This Row],[85]]</f>
        <v>3.5697447248375001E-7</v>
      </c>
      <c r="CJ248" s="10">
        <f>3/24000000*OO[[#This Row],[144 (06JUL1985 21:00:00)-Water Temperature (C)]]*OO[[#This Row],[86]]</f>
        <v>3.4548969431599999E-7</v>
      </c>
      <c r="CK248" s="10">
        <f>3/24000000*OO[[#This Row],[145 (07JUL1985 00:00:00)-Water Temperature (C)]]*OO[[#This Row],[87]]</f>
        <v>3.3140565333837493E-7</v>
      </c>
      <c r="CL248" s="10">
        <f>3/24000000*OO[[#This Row],[146 (07JUL1985 03:00:00)-Water Temperature (C)]]*OO[[#This Row],[88]]</f>
        <v>3.1783199784524997E-7</v>
      </c>
      <c r="CM248" s="10">
        <f>3/24000000*OO[[#This Row],[147 (07JUL1985 06:00:00)-Water Temperature (C)]]*OO[[#This Row],[89]]</f>
        <v>3.056434518819E-7</v>
      </c>
      <c r="CN248" s="10">
        <f>3/24000000*OO[[#This Row],[148 (07JUL1985 09:00:00)-Water Temperature (C)]]*OO[[#This Row],[90]]</f>
        <v>2.9707932972889997E-7</v>
      </c>
      <c r="CO248" s="10">
        <f>3/24000000*OO[[#This Row],[149 (07JUL1985 12:00:00)-Water Temperature (C)]]*OO[[#This Row],[91]]</f>
        <v>2.9232205989858747E-7</v>
      </c>
      <c r="CP248" s="10">
        <f>3/24000000*OO[[#This Row],[150 (07JUL1985 15:00:00)-Water Temperature (C)]]*OO[[#This Row],[92]]</f>
        <v>2.8954769012512496E-7</v>
      </c>
      <c r="CQ248" s="10">
        <f>3/24000000*OO[[#This Row],[151 (07JUL1985 18:00:00)-Water Temperature (C)]]*OO[[#This Row],[93]]</f>
        <v>2.8190583178449998E-7</v>
      </c>
      <c r="CR248" s="10">
        <f>3/24000000*OO[[#This Row],[152 (07JUL1985 21:00:00)-Water Temperature (C)]]*OO[[#This Row],[94]]</f>
        <v>2.70002968248E-7</v>
      </c>
      <c r="CS248" s="10">
        <f>3/24000000*OO[[#This Row],[153 (08JUL1985 00:00:00)-Water Temperature (C)]]*OO[[#This Row],[95]]</f>
        <v>2.5683534038394998E-7</v>
      </c>
      <c r="CT248" s="10">
        <f>3/24000000*OO[[#This Row],[154 (08JUL1985 03:00:00)-Water Temperature (C)]]*OO[[#This Row],[96]]</f>
        <v>2.4414779019493749E-7</v>
      </c>
      <c r="CU248" s="10">
        <f>3/24000000*OO[[#This Row],[155 (08JUL1985 06:00:00)-Water Temperature (C)]]*OO[[#This Row],[97]]</f>
        <v>2.3353079073529999E-7</v>
      </c>
      <c r="CV248" s="10">
        <f>3/24000000*OO[[#This Row],[156 (08JUL1985 09:00:00)-Water Temperature (C)]]*OO[[#This Row],[98]]</f>
        <v>2.28843934026E-7</v>
      </c>
      <c r="CW248" s="10">
        <f>3/24000000*OO[[#This Row],[157 (08JUL1985 12:00:00)-Water Temperature (C)]]*OO[[#This Row],[99]]</f>
        <v>2.268851892687625E-7</v>
      </c>
    </row>
    <row r="249" spans="1:101" x14ac:dyDescent="0.35">
      <c r="A249" t="s">
        <v>255</v>
      </c>
      <c r="B249">
        <v>874.23350000000005</v>
      </c>
      <c r="C249" s="10">
        <f>3/24*OO[[#This Row],[59 (26JUN1985 06:00:00)-Water Temperature (C)]]*OO[[#This Row],[1]]/SUM(OO[1])</f>
        <v>0</v>
      </c>
      <c r="D249" s="10">
        <f>3/24*OO[[#This Row],[60 (26JUN1985 09:00:00)-Water Temperature (C)]]*OO[[#This Row],[2]]/SUM(OO[2])</f>
        <v>0</v>
      </c>
      <c r="E249" s="10">
        <f>3/24*OO[[#This Row],[61 (26JUN1985 12:00:00)-Water Temperature (C)]]*OO[[#This Row],[3]]/SUM(OO[3])</f>
        <v>0</v>
      </c>
      <c r="F249" s="10">
        <f>3/24*OO[[#This Row],[62 (26JUN1985 15:00:00)-Water Temperature (C)]]*OO[[#This Row],[4]]/SUM(OO[4])</f>
        <v>0</v>
      </c>
      <c r="G249" s="10">
        <f>3/24*OO[[#This Row],[63 (26JUN1985 18:00:00)-Water Temperature (C)]]*OO[[#This Row],[5]]/SUM(OO[5])</f>
        <v>0</v>
      </c>
      <c r="H249" s="10">
        <f>3/24*OO[[#This Row],[64 (26JUN1985 21:00:00)-Water Temperature (C)]]*OO[[#This Row],[6]]/SUM(OO[6])</f>
        <v>0</v>
      </c>
      <c r="I249" s="10">
        <f>3/24*OO[[#This Row],[65 (27JUN1985 00:00:00)-Water Temperature (C)]]*OO[[#This Row],[7]]/SUM(OO[7])</f>
        <v>0</v>
      </c>
      <c r="J249" s="10">
        <f>3/24*OO[[#This Row],[66 (27JUN1985 03:00:00)-Water Temperature (C)]]*OO[[#This Row],[8]]/SUM(OO[8])</f>
        <v>0</v>
      </c>
      <c r="K249" s="10">
        <f>3/24*OO[[#This Row],[67 (27JUN1985 06:00:00)-Water Temperature (C)]]*OO[[#This Row],[9]]/SUM(OO[9])</f>
        <v>0</v>
      </c>
      <c r="L249" s="10">
        <f>3/24*OO[[#This Row],[68 (27JUN1985 09:00:00)-Water Temperature (C)]]*OO[[#This Row],[10]]/SUM(OO[10])</f>
        <v>6.3701323656458024E-42</v>
      </c>
      <c r="M249" s="10">
        <f>3/24*OO[[#This Row],[69 (27JUN1985 12:00:00)-Water Temperature (C)]]*OO[[#This Row],[11]]/SUM(OO[11])</f>
        <v>3.2611722022207202E-27</v>
      </c>
      <c r="N249" s="10">
        <f>3/24*OO[[#This Row],[70 (27JUN1985 15:00:00)-Water Temperature (C)]]*OO[[#This Row],[12]]/SUM(OO[12])</f>
        <v>9.8068479459312144E-16</v>
      </c>
      <c r="O249" s="10">
        <f>3/24*OO[[#This Row],[71 (27JUN1985 18:00:00)-Water Temperature (C)]]*OO[[#This Row],[13]]/SUM(OO[13])</f>
        <v>4.3149983415185867E-9</v>
      </c>
      <c r="P249" s="10">
        <f>3/24*OO[[#This Row],[72 (27JUN1985 21:00:00)-Water Temperature (C)]]*OO[[#This Row],[14]]/SUM(OO[14])</f>
        <v>4.4126881779234361E-6</v>
      </c>
      <c r="Q249" s="10">
        <f>3/24*OO[[#This Row],[73 (28JUN1985 00:00:00)-Water Temperature (C)]]*OO[[#This Row],[15]]/SUM(OO[15])</f>
        <v>4.114716627988263E-4</v>
      </c>
      <c r="R249" s="10">
        <f>3/24*OO[[#This Row],[74 (28JUN1985 03:00:00)-Water Temperature (C)]]*OO[[#This Row],[16]]/SUM(OO[16])</f>
        <v>7.5318727231998743E-3</v>
      </c>
      <c r="S249" s="10">
        <f>3/24*OO[[#This Row],[75 (28JUN1985 06:00:00)-Water Temperature (C)]]*OO[[#This Row],[17]]/SUM(OO[17])</f>
        <v>3.9321491294217595E-2</v>
      </c>
      <c r="T249" s="10">
        <f>3/24*OO[[#This Row],[76 (28JUN1985 09:00:00)-Water Temperature (C)]]*OO[[#This Row],[18]]/SUM(OO[18])</f>
        <v>7.529685082609168E-2</v>
      </c>
      <c r="U249" s="10">
        <f>3/24*OO[[#This Row],[77 (28JUN1985 12:00:00)-Water Temperature (C)]]*OO[[#This Row],[19]]/SUM(OO[19])</f>
        <v>6.2444175936413167E-2</v>
      </c>
      <c r="V249" s="10">
        <f>3/24000000*OO[[#This Row],[78 (28JUN1985 15:00:00)-Water Temperature (C)]]*OO[[#This Row],[20]]</f>
        <v>2.5240040508075004E-2</v>
      </c>
      <c r="W249" s="10">
        <f>3/24000000*OO[[#This Row],[79 (28JUN1985 18:00:00)-Water Temperature (C)]]*OO[[#This Row],[21]]</f>
        <v>5.5524983949149995E-3</v>
      </c>
      <c r="X249" s="10">
        <f>3/24000000*OO[[#This Row],[80 (28JUN1985 21:00:00)-Water Temperature (C)]]*OO[[#This Row],[22]]</f>
        <v>7.2705655378562512E-4</v>
      </c>
      <c r="Y249" s="10">
        <f>3/24000000*OO[[#This Row],[81 (29JUN1985 00:00:00)-Water Temperature (C)]]*OO[[#This Row],[23]]</f>
        <v>7.2686176220624994E-5</v>
      </c>
      <c r="Z249" s="10">
        <f>3/24000000*OO[[#This Row],[82 (29JUN1985 03:00:00)-Water Temperature (C)]]*OO[[#This Row],[24]]</f>
        <v>1.6072694158687499E-5</v>
      </c>
      <c r="AA249" s="10">
        <f>3/24000000*OO[[#This Row],[83 (29JUN1985 06:00:00)-Water Temperature (C)]]*OO[[#This Row],[25]]</f>
        <v>1.0901836724120001E-5</v>
      </c>
      <c r="AB249" s="10">
        <f>3/24000000*OO[[#This Row],[84 (29JUN1985 09:00:00)-Water Temperature (C)]]*OO[[#This Row],[26]]</f>
        <v>9.2224990237724989E-6</v>
      </c>
      <c r="AC249" s="10">
        <f>3/24000000*OO[[#This Row],[85 (29JUN1985 12:00:00)-Water Temperature (C)]]*OO[[#This Row],[27]]</f>
        <v>7.9575327379875016E-6</v>
      </c>
      <c r="AD249" s="10">
        <f>3/24000000*OO[[#This Row],[86 (29JUN1985 15:00:00)-Water Temperature (C)]]*OO[[#This Row],[28]]</f>
        <v>6.8769988163437483E-6</v>
      </c>
      <c r="AE249" s="10">
        <f>3/24000000*OO[[#This Row],[88 (29JUN1985 21:00:00)-Water Temperature (C)]]*OO[[#This Row],[30]]</f>
        <v>5.0140633878899998E-6</v>
      </c>
      <c r="AF249" s="10">
        <f>3/24000000*OO[[#This Row],[88 (29JUN1985 21:00:00)-Water Temperature (C)]]*OO[[#This Row],[30]]</f>
        <v>5.0140633878899998E-6</v>
      </c>
      <c r="AG249" s="10">
        <f>3/24000000*OO[[#This Row],[89 (30JUN1985 00:00:00)-Water Temperature (C)]]*OO[[#This Row],[31]]</f>
        <v>4.2346110497437498E-6</v>
      </c>
      <c r="AH249" s="10">
        <f>3/24000000*OO[[#This Row],[90 (30JUN1985 03:00:00)-Water Temperature (C)]]*OO[[#This Row],[32]]</f>
        <v>3.6075205842362505E-6</v>
      </c>
      <c r="AI249" s="10">
        <f>3/24000000*OO[[#This Row],[91 (30JUN1985 06:00:00)-Water Temperature (C)]]*OO[[#This Row],[33]]</f>
        <v>3.1151298419999992E-6</v>
      </c>
      <c r="AJ249" s="10">
        <f>3/24000000*OO[[#This Row],[92 (30JUN1985 09:00:00)-Water Temperature (C)]]*OO[[#This Row],[34]]</f>
        <v>2.7700507832606242E-6</v>
      </c>
      <c r="AK249" s="10">
        <f>3/24000000*OO[[#This Row],[93 (30JUN1985 12:00:00)-Water Temperature (C)]]*OO[[#This Row],[35]]</f>
        <v>2.5137647840891249E-6</v>
      </c>
      <c r="AL249" s="10">
        <f>3/24000000*OO[[#This Row],[94 (30JUN1985 15:00:00)-Water Temperature (C)]]*OO[[#This Row],[36]]</f>
        <v>2.2965218488537499E-6</v>
      </c>
      <c r="AM249" s="10">
        <f>3/24000000*OO[[#This Row],[95 (30JUN1985 18:00:00)-Water Temperature (C)]]*OO[[#This Row],[37]]</f>
        <v>2.0936769858070003E-6</v>
      </c>
      <c r="AN249" s="10">
        <f>3/24000000*OO[[#This Row],[96 (30JUN1985 21:00:00)-Water Temperature (C)]]*OO[[#This Row],[38]]</f>
        <v>1.8805095561349999E-6</v>
      </c>
      <c r="AO249" s="10">
        <f>3/24000000*OO[[#This Row],[97 (01JUL1985 00:00:00)-Water Temperature (C)]]*OO[[#This Row],[39]]</f>
        <v>1.6812136440944997E-6</v>
      </c>
      <c r="AP249" s="10">
        <f>3/24000000*OO[[#This Row],[98 (01JUL1985 03:00:00)-Water Temperature (C)]]*OO[[#This Row],[40]]</f>
        <v>1.5158613231419999E-6</v>
      </c>
      <c r="AQ249" s="10">
        <f>3/24000000*OO[[#This Row],[99 (01JUL1985 06:00:00)-Water Temperature (C)]]*OO[[#This Row],[41]]</f>
        <v>1.383477744681375E-6</v>
      </c>
      <c r="AR249" s="10">
        <f>3/24000000*OO[[#This Row],[100 (01JUL1985 09:00:00)-Water Temperature (C)]]*OO[[#This Row],[42]]</f>
        <v>1.2977506459400002E-6</v>
      </c>
      <c r="AS249" s="10">
        <f>3/24000000*OO[[#This Row],[101 (01JUL1985 12:00:00)-Water Temperature (C)]]*OO[[#This Row],[43]]</f>
        <v>1.23309011463225E-6</v>
      </c>
      <c r="AT249" s="10">
        <f>3/24000000*OO[[#This Row],[102 (01JUL1985 15:00:00)-Water Temperature (C)]]*OO[[#This Row],[44]]</f>
        <v>1.16826126444575E-6</v>
      </c>
      <c r="AU249" s="10">
        <f>3/24000000*OO[[#This Row],[103 (01JUL1985 18:00:00)-Water Temperature (C)]]*OO[[#This Row],[45]]</f>
        <v>1.1027330400217499E-6</v>
      </c>
      <c r="AV249" s="10">
        <f>3/24000000*OO[[#This Row],[104 (01JUL1985 21:00:00)-Water Temperature (C)]]*OO[[#This Row],[46]]</f>
        <v>1.0252458222454999E-6</v>
      </c>
      <c r="AW249" s="10">
        <f>3/24000000*OO[[#This Row],[105 (02JUL1985 00:00:00)-Water Temperature (C)]]*OO[[#This Row],[47]]</f>
        <v>9.5440307833687503E-7</v>
      </c>
      <c r="AX249" s="10">
        <f>3/24000000*OO[[#This Row],[106 (02JUL1985 03:00:00)-Water Temperature (C)]]*OO[[#This Row],[48]]</f>
        <v>8.9134318533974989E-7</v>
      </c>
      <c r="AY249" s="10">
        <f>3/24000000*OO[[#This Row],[107 (02JUL1985 06:00:00)-Water Temperature (C)]]*OO[[#This Row],[49]]</f>
        <v>8.385309391383749E-7</v>
      </c>
      <c r="AZ249" s="10">
        <f>3/24000000*OO[[#This Row],[108 (02JUL1985 09:00:00)-Water Temperature (C)]]*OO[[#This Row],[50]]</f>
        <v>7.9519862567137506E-7</v>
      </c>
      <c r="BA249" s="10">
        <f>3/24000000*OO[[#This Row],[109 (02JUL1985 12:00:00)-Water Temperature (C)]]*OO[[#This Row],[51]]</f>
        <v>7.7115221778412499E-7</v>
      </c>
      <c r="BB249" s="10">
        <f>3/24000000*OO[[#This Row],[110 (02JUL1985 15:00:00)-Water Temperature (C)]]*OO[[#This Row],[52]]</f>
        <v>7.5816710213825006E-7</v>
      </c>
      <c r="BC249" s="10">
        <f>3/24000000*OO[[#This Row],[111 (02JUL1985 18:00:00)-Water Temperature (C)]]*OO[[#This Row],[53]]</f>
        <v>7.4100717745562492E-7</v>
      </c>
      <c r="BD249" s="10">
        <f>3/24000000*OO[[#This Row],[112 (02JUL1985 21:00:00)-Water Temperature (C)]]*OO[[#This Row],[54]]</f>
        <v>7.0999541796475007E-7</v>
      </c>
      <c r="BE249" s="10">
        <f>3/24000000*OO[[#This Row],[113 (03JUL1985 00:00:00)-Water Temperature (C)]]*OO[[#This Row],[55]]</f>
        <v>6.676348267814999E-7</v>
      </c>
      <c r="BF249" s="10">
        <f>3/24000000*OO[[#This Row],[114 (03JUL1985 03:00:00)-Water Temperature (C)]]*OO[[#This Row],[56]]</f>
        <v>6.3018874918500001E-7</v>
      </c>
      <c r="BG249" s="10">
        <f>3/24000000*OO[[#This Row],[115 (03JUL1985 06:00:00)-Water Temperature (C)]]*OO[[#This Row],[57]]</f>
        <v>5.98924754002125E-7</v>
      </c>
      <c r="BH249" s="10">
        <f>3/24000000*OO[[#This Row],[116 (03JUL1985 09:00:00)-Water Temperature (C)]]*OO[[#This Row],[58]]</f>
        <v>5.83346858022875E-7</v>
      </c>
      <c r="BI249" s="10">
        <f>3/24000000*OO[[#This Row],[117 (03JUL1985 12:00:00)-Water Temperature (C)]]*OO[[#This Row],[59]]</f>
        <v>5.744270048999999E-7</v>
      </c>
      <c r="BJ249" s="10">
        <f>3/24000000*OO[[#This Row],[118 (03JUL1985 15:00:00)-Water Temperature (C)]]*OO[[#This Row],[60]]</f>
        <v>5.6406424476224995E-7</v>
      </c>
      <c r="BK249" s="10">
        <f>3/24000000*OO[[#This Row],[119 (03JUL1985 18:00:00)-Water Temperature (C)]]*OO[[#This Row],[61]]</f>
        <v>5.516980557065E-7</v>
      </c>
      <c r="BL249" s="10">
        <f>3/24000000*OO[[#This Row],[120 (03JUL1985 21:00:00)-Water Temperature (C)]]*OO[[#This Row],[62]]</f>
        <v>5.3021146681800005E-7</v>
      </c>
      <c r="BM249" s="10">
        <f>3/24000000*OO[[#This Row],[121 (04JUL1985 00:00:00)-Water Temperature (C)]]*OO[[#This Row],[63]]</f>
        <v>5.06609168099E-7</v>
      </c>
      <c r="BN249" s="10">
        <f>3/24000000*OO[[#This Row],[122 (04JUL1985 03:00:00)-Water Temperature (C)]]*OO[[#This Row],[64]]</f>
        <v>4.8510934115425002E-7</v>
      </c>
      <c r="BO249" s="10">
        <f>3/24000000*OO[[#This Row],[123 (04JUL1985 06:00:00)-Water Temperature (C)]]*OO[[#This Row],[65]]</f>
        <v>4.6646116009937495E-7</v>
      </c>
      <c r="BP249" s="10">
        <f>3/24000000*OO[[#This Row],[124 (04JUL1985 09:00:00)-Water Temperature (C)]]*OO[[#This Row],[66]]</f>
        <v>4.5915041518400002E-7</v>
      </c>
      <c r="BQ249" s="10">
        <f>3/24000000*OO[[#This Row],[125 (04JUL1985 12:00:00)-Water Temperature (C)]]*OO[[#This Row],[67]]</f>
        <v>4.5447240671387493E-7</v>
      </c>
      <c r="BR249" s="10">
        <f>3/24000000*OO[[#This Row],[126 (04JUL1985 15:00:00)-Water Temperature (C)]]*OO[[#This Row],[68]]</f>
        <v>4.4790178508350003E-7</v>
      </c>
      <c r="BS249" s="10">
        <f>3/24000000*OO[[#This Row],[127 (04JUL1985 18:00:00)-Water Temperature (C)]]*OO[[#This Row],[69]]</f>
        <v>4.3838537422062498E-7</v>
      </c>
      <c r="BT249" s="10">
        <f>3/24000000*OO[[#This Row],[128 (04JUL1985 21:00:00)-Water Temperature (C)]]*OO[[#This Row],[70]]</f>
        <v>4.2394681009649993E-7</v>
      </c>
      <c r="BU249" s="10">
        <f>3/24000000*OO[[#This Row],[129 (05JUL1985 00:00:00)-Water Temperature (C)]]*OO[[#This Row],[71]]</f>
        <v>4.060940582675E-7</v>
      </c>
      <c r="BV249" s="10">
        <f>3/24000000*OO[[#This Row],[130 (05JUL1985 03:00:00)-Water Temperature (C)]]*OO[[#This Row],[72]]</f>
        <v>3.8852413338875E-7</v>
      </c>
      <c r="BW249" s="10">
        <f>3/24000000*OO[[#This Row],[131 (05JUL1985 06:00:00)-Water Temperature (C)]]*OO[[#This Row],[73]]</f>
        <v>3.723103313385E-7</v>
      </c>
      <c r="BX249" s="10">
        <f>3/24000000*OO[[#This Row],[132 (05JUL1985 09:00:00)-Water Temperature (C)]]*OO[[#This Row],[74]]</f>
        <v>3.6520314614199998E-7</v>
      </c>
      <c r="BY249" s="10">
        <f>3/24000000*OO[[#This Row],[133 (05JUL1985 12:00:00)-Water Temperature (C)]]*OO[[#This Row],[75]]</f>
        <v>3.6224829709199997E-7</v>
      </c>
      <c r="BZ249" s="10">
        <f>3/24000000*OO[[#This Row],[134 (05JUL1985 15:00:00)-Water Temperature (C)]]*OO[[#This Row],[76]]</f>
        <v>3.5937504007562494E-7</v>
      </c>
      <c r="CA249" s="10">
        <f>3/24000000*OO[[#This Row],[135 (05JUL1985 18:00:00)-Water Temperature (C)]]*OO[[#This Row],[77]]</f>
        <v>3.5499074786249997E-7</v>
      </c>
      <c r="CB249" s="10">
        <f>3/24000000*OO[[#This Row],[136 (05JUL1985 21:00:00)-Water Temperature (C)]]*OO[[#This Row],[78]]</f>
        <v>3.4352233972337499E-7</v>
      </c>
      <c r="CC249" s="10">
        <f>3/24000000*OO[[#This Row],[137 (06JUL1985 00:00:00)-Water Temperature (C)]]*OO[[#This Row],[79]]</f>
        <v>3.2887256614274998E-7</v>
      </c>
      <c r="CD249" s="10">
        <f>3/24000000*OO[[#This Row],[138 (06JUL1985 03:00:00)-Water Temperature (C)]]*OO[[#This Row],[80]]</f>
        <v>3.1562775183450001E-7</v>
      </c>
      <c r="CE249" s="10">
        <f>3/24000000*OO[[#This Row],[139 (06JUL1985 06:00:00)-Water Temperature (C)]]*OO[[#This Row],[81]]</f>
        <v>3.05132391649E-7</v>
      </c>
      <c r="CF249" s="10">
        <f>3/24000000*OO[[#This Row],[140 (06JUL1985 09:00:00)-Water Temperature (C)]]*OO[[#This Row],[82]]</f>
        <v>3.0279283866985001E-7</v>
      </c>
      <c r="CG249" s="10">
        <f>3/24000000*OO[[#This Row],[141 (06JUL1985 12:00:00)-Water Temperature (C)]]*OO[[#This Row],[83]]</f>
        <v>3.0214073215777501E-7</v>
      </c>
      <c r="CH249" s="10">
        <f>3/24000000*OO[[#This Row],[142 (06JUL1985 15:00:00)-Water Temperature (C)]]*OO[[#This Row],[84]]</f>
        <v>3.0075723740392501E-7</v>
      </c>
      <c r="CI249" s="10">
        <f>3/24000000*OO[[#This Row],[143 (06JUL1985 18:00:00)-Water Temperature (C)]]*OO[[#This Row],[85]]</f>
        <v>2.97535636035075E-7</v>
      </c>
      <c r="CJ249" s="10">
        <f>3/24000000*OO[[#This Row],[144 (06JUL1985 21:00:00)-Water Temperature (C)]]*OO[[#This Row],[86]]</f>
        <v>2.8802991170131248E-7</v>
      </c>
      <c r="CK249" s="10">
        <f>3/24000000*OO[[#This Row],[145 (07JUL1985 00:00:00)-Water Temperature (C)]]*OO[[#This Row],[87]]</f>
        <v>2.7626338769718754E-7</v>
      </c>
      <c r="CL249" s="10">
        <f>3/24000000*OO[[#This Row],[146 (07JUL1985 03:00:00)-Water Temperature (C)]]*OO[[#This Row],[88]]</f>
        <v>2.648923835356E-7</v>
      </c>
      <c r="CM249" s="10">
        <f>3/24000000*OO[[#This Row],[147 (07JUL1985 06:00:00)-Water Temperature (C)]]*OO[[#This Row],[89]]</f>
        <v>2.5460104648582501E-7</v>
      </c>
      <c r="CN249" s="10">
        <f>3/24000000*OO[[#This Row],[148 (07JUL1985 09:00:00)-Water Temperature (C)]]*OO[[#This Row],[90]]</f>
        <v>2.4737847093644997E-7</v>
      </c>
      <c r="CO249" s="10">
        <f>3/24000000*OO[[#This Row],[149 (07JUL1985 12:00:00)-Water Temperature (C)]]*OO[[#This Row],[91]]</f>
        <v>2.4340531626480001E-7</v>
      </c>
      <c r="CP249" s="10">
        <f>3/24000000*OO[[#This Row],[150 (07JUL1985 15:00:00)-Water Temperature (C)]]*OO[[#This Row],[92]]</f>
        <v>2.4122346264319997E-7</v>
      </c>
      <c r="CQ249" s="10">
        <f>3/24000000*OO[[#This Row],[151 (07JUL1985 18:00:00)-Water Temperature (C)]]*OO[[#This Row],[93]]</f>
        <v>2.3499676684462501E-7</v>
      </c>
      <c r="CR249" s="10">
        <f>3/24000000*OO[[#This Row],[152 (07JUL1985 21:00:00)-Water Temperature (C)]]*OO[[#This Row],[94]]</f>
        <v>2.2513640812651248E-7</v>
      </c>
      <c r="CS249" s="10">
        <f>3/24000000*OO[[#This Row],[153 (08JUL1985 00:00:00)-Water Temperature (C)]]*OO[[#This Row],[95]]</f>
        <v>2.1423237606827501E-7</v>
      </c>
      <c r="CT249" s="10">
        <f>3/24000000*OO[[#This Row],[154 (08JUL1985 03:00:00)-Water Temperature (C)]]*OO[[#This Row],[96]]</f>
        <v>2.0358961889939997E-7</v>
      </c>
      <c r="CU249" s="10">
        <f>3/24000000*OO[[#This Row],[155 (08JUL1985 06:00:00)-Water Temperature (C)]]*OO[[#This Row],[97]]</f>
        <v>1.9460517246874999E-7</v>
      </c>
      <c r="CV249" s="10">
        <f>3/24000000*OO[[#This Row],[156 (08JUL1985 09:00:00)-Water Temperature (C)]]*OO[[#This Row],[98]]</f>
        <v>1.9061755445495002E-7</v>
      </c>
      <c r="CW249" s="10">
        <f>3/24000000*OO[[#This Row],[157 (08JUL1985 12:00:00)-Water Temperature (C)]]*OO[[#This Row],[99]]</f>
        <v>1.8897637508504999E-7</v>
      </c>
    </row>
    <row r="250" spans="1:101" x14ac:dyDescent="0.35">
      <c r="A250" t="s">
        <v>256</v>
      </c>
      <c r="B250">
        <v>852.36410000000001</v>
      </c>
      <c r="C250" s="10">
        <f>3/24*OO[[#This Row],[59 (26JUN1985 06:00:00)-Water Temperature (C)]]*OO[[#This Row],[1]]/SUM(OO[1])</f>
        <v>0</v>
      </c>
      <c r="D250" s="10">
        <f>3/24*OO[[#This Row],[60 (26JUN1985 09:00:00)-Water Temperature (C)]]*OO[[#This Row],[2]]/SUM(OO[2])</f>
        <v>0</v>
      </c>
      <c r="E250" s="10">
        <f>3/24*OO[[#This Row],[61 (26JUN1985 12:00:00)-Water Temperature (C)]]*OO[[#This Row],[3]]/SUM(OO[3])</f>
        <v>0</v>
      </c>
      <c r="F250" s="10">
        <f>3/24*OO[[#This Row],[62 (26JUN1985 15:00:00)-Water Temperature (C)]]*OO[[#This Row],[4]]/SUM(OO[4])</f>
        <v>0</v>
      </c>
      <c r="G250" s="10">
        <f>3/24*OO[[#This Row],[63 (26JUN1985 18:00:00)-Water Temperature (C)]]*OO[[#This Row],[5]]/SUM(OO[5])</f>
        <v>0</v>
      </c>
      <c r="H250" s="10">
        <f>3/24*OO[[#This Row],[64 (26JUN1985 21:00:00)-Water Temperature (C)]]*OO[[#This Row],[6]]/SUM(OO[6])</f>
        <v>0</v>
      </c>
      <c r="I250" s="10">
        <f>3/24*OO[[#This Row],[65 (27JUN1985 00:00:00)-Water Temperature (C)]]*OO[[#This Row],[7]]/SUM(OO[7])</f>
        <v>0</v>
      </c>
      <c r="J250" s="10">
        <f>3/24*OO[[#This Row],[66 (27JUN1985 03:00:00)-Water Temperature (C)]]*OO[[#This Row],[8]]/SUM(OO[8])</f>
        <v>0</v>
      </c>
      <c r="K250" s="10">
        <f>3/24*OO[[#This Row],[67 (27JUN1985 06:00:00)-Water Temperature (C)]]*OO[[#This Row],[9]]/SUM(OO[9])</f>
        <v>0</v>
      </c>
      <c r="L250" s="10">
        <f>3/24*OO[[#This Row],[68 (27JUN1985 09:00:00)-Water Temperature (C)]]*OO[[#This Row],[10]]/SUM(OO[10])</f>
        <v>1.2846991591274777E-42</v>
      </c>
      <c r="M250" s="10">
        <f>3/24*OO[[#This Row],[69 (27JUN1985 12:00:00)-Water Temperature (C)]]*OO[[#This Row],[11]]/SUM(OO[11])</f>
        <v>3.8864918746775588E-28</v>
      </c>
      <c r="N250" s="10">
        <f>3/24*OO[[#This Row],[70 (27JUN1985 15:00:00)-Water Temperature (C)]]*OO[[#This Row],[12]]/SUM(OO[12])</f>
        <v>1.5015015425912277E-16</v>
      </c>
      <c r="O250" s="10">
        <f>3/24*OO[[#This Row],[71 (27JUN1985 18:00:00)-Water Temperature (C)]]*OO[[#This Row],[13]]/SUM(OO[13])</f>
        <v>2.462520200530717E-9</v>
      </c>
      <c r="P250" s="10">
        <f>3/24*OO[[#This Row],[72 (27JUN1985 21:00:00)-Water Temperature (C)]]*OO[[#This Row],[14]]/SUM(OO[14])</f>
        <v>3.022036249226094E-6</v>
      </c>
      <c r="Q250" s="10">
        <f>3/24*OO[[#This Row],[73 (28JUN1985 00:00:00)-Water Temperature (C)]]*OO[[#This Row],[15]]/SUM(OO[15])</f>
        <v>3.1607084871533667E-4</v>
      </c>
      <c r="R250" s="10">
        <f>3/24*OO[[#This Row],[74 (28JUN1985 03:00:00)-Water Temperature (C)]]*OO[[#This Row],[16]]/SUM(OO[16])</f>
        <v>6.3210468188227053E-3</v>
      </c>
      <c r="S250" s="10">
        <f>3/24*OO[[#This Row],[75 (28JUN1985 06:00:00)-Water Temperature (C)]]*OO[[#This Row],[17]]/SUM(OO[17])</f>
        <v>3.5494632944647629E-2</v>
      </c>
      <c r="T250" s="10">
        <f>3/24*OO[[#This Row],[76 (28JUN1985 09:00:00)-Water Temperature (C)]]*OO[[#This Row],[18]]/SUM(OO[18])</f>
        <v>7.2305198872586851E-2</v>
      </c>
      <c r="U250" s="10">
        <f>3/24*OO[[#This Row],[77 (28JUN1985 12:00:00)-Water Temperature (C)]]*OO[[#This Row],[19]]/SUM(OO[19])</f>
        <v>6.3240392167520088E-2</v>
      </c>
      <c r="V250" s="10">
        <f>3/24000000*OO[[#This Row],[78 (28JUN1985 15:00:00)-Water Temperature (C)]]*OO[[#This Row],[20]]</f>
        <v>2.6767862497105003E-2</v>
      </c>
      <c r="W250" s="10">
        <f>3/24000000*OO[[#This Row],[79 (28JUN1985 18:00:00)-Water Temperature (C)]]*OO[[#This Row],[21]]</f>
        <v>6.1280733248499997E-3</v>
      </c>
      <c r="X250" s="10">
        <f>3/24000000*OO[[#This Row],[80 (28JUN1985 21:00:00)-Water Temperature (C)]]*OO[[#This Row],[22]]</f>
        <v>8.2845369686649999E-4</v>
      </c>
      <c r="Y250" s="10">
        <f>3/24000000*OO[[#This Row],[81 (29JUN1985 00:00:00)-Water Temperature (C)]]*OO[[#This Row],[23]]</f>
        <v>8.2683539589500002E-5</v>
      </c>
      <c r="Z250" s="10">
        <f>3/24000000*OO[[#This Row],[82 (29JUN1985 03:00:00)-Water Temperature (C)]]*OO[[#This Row],[24]]</f>
        <v>1.6569320085990001E-5</v>
      </c>
      <c r="AA250" s="10">
        <f>3/24000000*OO[[#This Row],[83 (29JUN1985 06:00:00)-Water Temperature (C)]]*OO[[#This Row],[25]]</f>
        <v>1.079484988746875E-5</v>
      </c>
      <c r="AB250" s="10">
        <f>3/24000000*OO[[#This Row],[84 (29JUN1985 09:00:00)-Water Temperature (C)]]*OO[[#This Row],[26]]</f>
        <v>9.1042084364524999E-6</v>
      </c>
      <c r="AC250" s="10">
        <f>3/24000000*OO[[#This Row],[85 (29JUN1985 12:00:00)-Water Temperature (C)]]*OO[[#This Row],[27]]</f>
        <v>7.8543868396262495E-6</v>
      </c>
      <c r="AD250" s="10">
        <f>3/24000000*OO[[#This Row],[86 (29JUN1985 15:00:00)-Water Temperature (C)]]*OO[[#This Row],[28]]</f>
        <v>6.7866543659524997E-6</v>
      </c>
      <c r="AE250" s="10">
        <f>3/24000000*OO[[#This Row],[88 (29JUN1985 21:00:00)-Water Temperature (C)]]*OO[[#This Row],[30]]</f>
        <v>4.9459250882037503E-6</v>
      </c>
      <c r="AF250" s="10">
        <f>3/24000000*OO[[#This Row],[88 (29JUN1985 21:00:00)-Water Temperature (C)]]*OO[[#This Row],[30]]</f>
        <v>4.9459250882037503E-6</v>
      </c>
      <c r="AG250" s="10">
        <f>3/24000000*OO[[#This Row],[89 (30JUN1985 00:00:00)-Water Temperature (C)]]*OO[[#This Row],[31]]</f>
        <v>4.1749354790924995E-6</v>
      </c>
      <c r="AH250" s="10">
        <f>3/24000000*OO[[#This Row],[90 (30JUN1985 03:00:00)-Water Temperature (C)]]*OO[[#This Row],[32]]</f>
        <v>3.5547506656312495E-6</v>
      </c>
      <c r="AI250" s="10">
        <f>3/24000000*OO[[#This Row],[91 (30JUN1985 06:00:00)-Water Temperature (C)]]*OO[[#This Row],[33]]</f>
        <v>3.0670693371399996E-6</v>
      </c>
      <c r="AJ250" s="10">
        <f>3/24000000*OO[[#This Row],[92 (30JUN1985 09:00:00)-Water Temperature (C)]]*OO[[#This Row],[34]]</f>
        <v>2.7257718909139999E-6</v>
      </c>
      <c r="AK250" s="10">
        <f>3/24000000*OO[[#This Row],[93 (30JUN1985 12:00:00)-Water Temperature (C)]]*OO[[#This Row],[35]]</f>
        <v>2.4721466432907499E-6</v>
      </c>
      <c r="AL250" s="10">
        <f>3/24000000*OO[[#This Row],[94 (30JUN1985 15:00:00)-Water Temperature (C)]]*OO[[#This Row],[36]]</f>
        <v>2.2580294819087502E-6</v>
      </c>
      <c r="AM250" s="10">
        <f>3/24000000*OO[[#This Row],[95 (30JUN1985 18:00:00)-Water Temperature (C)]]*OO[[#This Row],[37]]</f>
        <v>2.057996000146125E-6</v>
      </c>
      <c r="AN250" s="10">
        <f>3/24000000*OO[[#This Row],[96 (30JUN1985 21:00:00)-Water Temperature (C)]]*OO[[#This Row],[38]]</f>
        <v>1.8479047009169998E-6</v>
      </c>
      <c r="AO250" s="10">
        <f>3/24000000*OO[[#This Row],[97 (01JUL1985 00:00:00)-Water Temperature (C)]]*OO[[#This Row],[39]]</f>
        <v>1.6513353724499998E-6</v>
      </c>
      <c r="AP250" s="10">
        <f>3/24000000*OO[[#This Row],[98 (01JUL1985 03:00:00)-Water Temperature (C)]]*OO[[#This Row],[40]]</f>
        <v>1.488026722572E-6</v>
      </c>
      <c r="AQ250" s="10">
        <f>3/24000000*OO[[#This Row],[99 (01JUL1985 06:00:00)-Water Temperature (C)]]*OO[[#This Row],[41]]</f>
        <v>1.357153336633875E-6</v>
      </c>
      <c r="AR250" s="10">
        <f>3/24000000*OO[[#This Row],[100 (01JUL1985 09:00:00)-Water Temperature (C)]]*OO[[#This Row],[42]]</f>
        <v>1.2725956131945001E-6</v>
      </c>
      <c r="AS250" s="10">
        <f>3/24000000*OO[[#This Row],[101 (01JUL1985 12:00:00)-Water Temperature (C)]]*OO[[#This Row],[43]]</f>
        <v>1.2086067987899999E-6</v>
      </c>
      <c r="AT250" s="10">
        <f>3/24000000*OO[[#This Row],[102 (01JUL1985 15:00:00)-Water Temperature (C)]]*OO[[#This Row],[44]]</f>
        <v>1.144749571015625E-6</v>
      </c>
      <c r="AU250" s="10">
        <f>3/24000000*OO[[#This Row],[103 (01JUL1985 18:00:00)-Water Temperature (C)]]*OO[[#This Row],[45]]</f>
        <v>1.0806679272401248E-6</v>
      </c>
      <c r="AV250" s="10">
        <f>3/24000000*OO[[#This Row],[104 (01JUL1985 21:00:00)-Water Temperature (C)]]*OO[[#This Row],[46]]</f>
        <v>1.00500409301525E-6</v>
      </c>
      <c r="AW250" s="10">
        <f>3/24000000*OO[[#This Row],[105 (02JUL1985 00:00:00)-Water Temperature (C)]]*OO[[#This Row],[47]]</f>
        <v>9.3546433939874998E-7</v>
      </c>
      <c r="AX250" s="10">
        <f>3/24000000*OO[[#This Row],[106 (02JUL1985 03:00:00)-Water Temperature (C)]]*OO[[#This Row],[48]]</f>
        <v>8.7352631455874998E-7</v>
      </c>
      <c r="AY250" s="10">
        <f>3/24000000*OO[[#This Row],[107 (02JUL1985 06:00:00)-Water Temperature (C)]]*OO[[#This Row],[49]]</f>
        <v>8.2124665792424997E-7</v>
      </c>
      <c r="AZ250" s="10">
        <f>3/24000000*OO[[#This Row],[108 (02JUL1985 09:00:00)-Water Temperature (C)]]*OO[[#This Row],[50]]</f>
        <v>7.7831019005512494E-7</v>
      </c>
      <c r="BA250" s="10">
        <f>3/24000000*OO[[#This Row],[109 (02JUL1985 12:00:00)-Water Temperature (C)]]*OO[[#This Row],[51]]</f>
        <v>7.5430895306500003E-7</v>
      </c>
      <c r="BB250" s="10">
        <f>3/24000000*OO[[#This Row],[110 (02JUL1985 15:00:00)-Water Temperature (C)]]*OO[[#This Row],[52]]</f>
        <v>7.4170346744337496E-7</v>
      </c>
      <c r="BC250" s="10">
        <f>3/24000000*OO[[#This Row],[111 (02JUL1985 18:00:00)-Water Temperature (C)]]*OO[[#This Row],[53]]</f>
        <v>7.2525094282562492E-7</v>
      </c>
      <c r="BD250" s="10">
        <f>3/24000000*OO[[#This Row],[112 (02JUL1985 21:00:00)-Water Temperature (C)]]*OO[[#This Row],[54]]</f>
        <v>6.9509587014599997E-7</v>
      </c>
      <c r="BE250" s="10">
        <f>3/24000000*OO[[#This Row],[113 (03JUL1985 00:00:00)-Water Temperature (C)]]*OO[[#This Row],[55]]</f>
        <v>6.5371676134537494E-7</v>
      </c>
      <c r="BF250" s="10">
        <f>3/24000000*OO[[#This Row],[114 (03JUL1985 03:00:00)-Water Temperature (C)]]*OO[[#This Row],[56]]</f>
        <v>6.1680571091874988E-7</v>
      </c>
      <c r="BG250" s="10">
        <f>3/24000000*OO[[#This Row],[115 (03JUL1985 06:00:00)-Water Temperature (C)]]*OO[[#This Row],[57]]</f>
        <v>5.8592499773500004E-7</v>
      </c>
      <c r="BH250" s="10">
        <f>3/24000000*OO[[#This Row],[116 (03JUL1985 09:00:00)-Water Temperature (C)]]*OO[[#This Row],[58]]</f>
        <v>5.7037860495000004E-7</v>
      </c>
      <c r="BI250" s="10">
        <f>3/24000000*OO[[#This Row],[117 (03JUL1985 12:00:00)-Water Temperature (C)]]*OO[[#This Row],[59]]</f>
        <v>5.6175459271987498E-7</v>
      </c>
      <c r="BJ250" s="10">
        <f>3/24000000*OO[[#This Row],[118 (03JUL1985 15:00:00)-Water Temperature (C)]]*OO[[#This Row],[60]]</f>
        <v>5.5167582320237503E-7</v>
      </c>
      <c r="BK250" s="10">
        <f>3/24000000*OO[[#This Row],[119 (03JUL1985 18:00:00)-Water Temperature (C)]]*OO[[#This Row],[61]]</f>
        <v>5.3961974170975E-7</v>
      </c>
      <c r="BL250" s="10">
        <f>3/24000000*OO[[#This Row],[120 (03JUL1985 21:00:00)-Water Temperature (C)]]*OO[[#This Row],[62]]</f>
        <v>5.1871216942999998E-7</v>
      </c>
      <c r="BM250" s="10">
        <f>3/24000000*OO[[#This Row],[121 (04JUL1985 00:00:00)-Water Temperature (C)]]*OO[[#This Row],[63]]</f>
        <v>4.956363277275E-7</v>
      </c>
      <c r="BN250" s="10">
        <f>3/24000000*OO[[#This Row],[122 (04JUL1985 03:00:00)-Water Temperature (C)]]*OO[[#This Row],[64]]</f>
        <v>4.7456475728200001E-7</v>
      </c>
      <c r="BO250" s="10">
        <f>3/24000000*OO[[#This Row],[123 (04JUL1985 06:00:00)-Water Temperature (C)]]*OO[[#This Row],[65]]</f>
        <v>4.56241934640375E-7</v>
      </c>
      <c r="BP250" s="10">
        <f>3/24000000*OO[[#This Row],[124 (04JUL1985 09:00:00)-Water Temperature (C)]]*OO[[#This Row],[66]]</f>
        <v>4.4900852634974993E-7</v>
      </c>
      <c r="BQ250" s="10">
        <f>3/24000000*OO[[#This Row],[125 (04JUL1985 12:00:00)-Water Temperature (C)]]*OO[[#This Row],[67]]</f>
        <v>4.4453370530662499E-7</v>
      </c>
      <c r="BR250" s="10">
        <f>3/24000000*OO[[#This Row],[126 (04JUL1985 15:00:00)-Water Temperature (C)]]*OO[[#This Row],[68]]</f>
        <v>4.37963324367375E-7</v>
      </c>
      <c r="BS250" s="10">
        <f>3/24000000*OO[[#This Row],[127 (04JUL1985 18:00:00)-Water Temperature (C)]]*OO[[#This Row],[69]]</f>
        <v>4.2869625916399998E-7</v>
      </c>
      <c r="BT250" s="10">
        <f>3/24000000*OO[[#This Row],[128 (04JUL1985 21:00:00)-Water Temperature (C)]]*OO[[#This Row],[70]]</f>
        <v>4.1462359138200005E-7</v>
      </c>
      <c r="BU250" s="10">
        <f>3/24000000*OO[[#This Row],[129 (05JUL1985 00:00:00)-Water Temperature (C)]]*OO[[#This Row],[71]]</f>
        <v>3.9725259560250002E-7</v>
      </c>
      <c r="BV250" s="10">
        <f>3/24000000*OO[[#This Row],[130 (05JUL1985 03:00:00)-Water Temperature (C)]]*OO[[#This Row],[72]]</f>
        <v>3.8006207472262502E-7</v>
      </c>
      <c r="BW250" s="10">
        <f>3/24000000*OO[[#This Row],[131 (05JUL1985 06:00:00)-Water Temperature (C)]]*OO[[#This Row],[73]]</f>
        <v>3.6421749754874991E-7</v>
      </c>
      <c r="BX250" s="10">
        <f>3/24000000*OO[[#This Row],[132 (05JUL1985 09:00:00)-Water Temperature (C)]]*OO[[#This Row],[74]]</f>
        <v>3.5712925326E-7</v>
      </c>
      <c r="BY250" s="10">
        <f>3/24000000*OO[[#This Row],[133 (05JUL1985 12:00:00)-Water Temperature (C)]]*OO[[#This Row],[75]]</f>
        <v>3.5421980636612495E-7</v>
      </c>
      <c r="BZ250" s="10">
        <f>3/24000000*OO[[#This Row],[134 (05JUL1985 15:00:00)-Water Temperature (C)]]*OO[[#This Row],[76]]</f>
        <v>3.5139631174999997E-7</v>
      </c>
      <c r="CA250" s="10">
        <f>3/24000000*OO[[#This Row],[135 (05JUL1985 18:00:00)-Water Temperature (C)]]*OO[[#This Row],[77]]</f>
        <v>3.4714789662962497E-7</v>
      </c>
      <c r="CB250" s="10">
        <f>3/24000000*OO[[#This Row],[136 (05JUL1985 21:00:00)-Water Temperature (C)]]*OO[[#This Row],[78]]</f>
        <v>3.3600893111550003E-7</v>
      </c>
      <c r="CC250" s="10">
        <f>3/24000000*OO[[#This Row],[137 (06JUL1985 00:00:00)-Water Temperature (C)]]*OO[[#This Row],[79]]</f>
        <v>3.2166991455674999E-7</v>
      </c>
      <c r="CD250" s="10">
        <f>3/24000000*OO[[#This Row],[138 (06JUL1985 03:00:00)-Water Temperature (C)]]*OO[[#This Row],[80]]</f>
        <v>3.0864737793125001E-7</v>
      </c>
      <c r="CE250" s="10">
        <f>3/24000000*OO[[#This Row],[139 (06JUL1985 06:00:00)-Water Temperature (C)]]*OO[[#This Row],[81]]</f>
        <v>2.9833385360268745E-7</v>
      </c>
      <c r="CF250" s="10">
        <f>3/24000000*OO[[#This Row],[140 (06JUL1985 09:00:00)-Water Temperature (C)]]*OO[[#This Row],[82]]</f>
        <v>2.9604913613644996E-7</v>
      </c>
      <c r="CG250" s="10">
        <f>3/24000000*OO[[#This Row],[141 (06JUL1985 12:00:00)-Water Temperature (C)]]*OO[[#This Row],[83]]</f>
        <v>2.95436415093E-7</v>
      </c>
      <c r="CH250" s="10">
        <f>3/24000000*OO[[#This Row],[142 (06JUL1985 15:00:00)-Water Temperature (C)]]*OO[[#This Row],[84]]</f>
        <v>2.9409344803410003E-7</v>
      </c>
      <c r="CI250" s="10">
        <f>3/24000000*OO[[#This Row],[143 (06JUL1985 18:00:00)-Water Temperature (C)]]*OO[[#This Row],[85]]</f>
        <v>2.9101268659484997E-7</v>
      </c>
      <c r="CJ250" s="10">
        <f>3/24000000*OO[[#This Row],[144 (06JUL1985 21:00:00)-Water Temperature (C)]]*OO[[#This Row],[86]]</f>
        <v>2.8177977229104999E-7</v>
      </c>
      <c r="CK250" s="10">
        <f>3/24000000*OO[[#This Row],[145 (07JUL1985 00:00:00)-Water Temperature (C)]]*OO[[#This Row],[87]]</f>
        <v>2.7024704629218752E-7</v>
      </c>
      <c r="CL250" s="10">
        <f>3/24000000*OO[[#This Row],[146 (07JUL1985 03:00:00)-Water Temperature (C)]]*OO[[#This Row],[88]]</f>
        <v>2.5908816552378748E-7</v>
      </c>
      <c r="CM250" s="10">
        <f>3/24000000*OO[[#This Row],[147 (07JUL1985 06:00:00)-Water Temperature (C)]]*OO[[#This Row],[89]]</f>
        <v>2.489397676054375E-7</v>
      </c>
      <c r="CN250" s="10">
        <f>3/24000000*OO[[#This Row],[148 (07JUL1985 09:00:00)-Water Temperature (C)]]*OO[[#This Row],[90]]</f>
        <v>2.4180687944691245E-7</v>
      </c>
      <c r="CO250" s="10">
        <f>3/24000000*OO[[#This Row],[149 (07JUL1985 12:00:00)-Water Temperature (C)]]*OO[[#This Row],[91]]</f>
        <v>2.3792303412831249E-7</v>
      </c>
      <c r="CP250" s="10">
        <f>3/24000000*OO[[#This Row],[150 (07JUL1985 15:00:00)-Water Temperature (C)]]*OO[[#This Row],[92]]</f>
        <v>2.3590305777494998E-7</v>
      </c>
      <c r="CQ250" s="10">
        <f>3/24000000*OO[[#This Row],[151 (07JUL1985 18:00:00)-Water Temperature (C)]]*OO[[#This Row],[93]]</f>
        <v>2.2990500809156246E-7</v>
      </c>
      <c r="CR250" s="10">
        <f>3/24000000*OO[[#This Row],[152 (07JUL1985 21:00:00)-Water Temperature (C)]]*OO[[#This Row],[94]]</f>
        <v>2.2031105703749996E-7</v>
      </c>
      <c r="CS250" s="10">
        <f>3/24000000*OO[[#This Row],[153 (08JUL1985 00:00:00)-Water Temperature (C)]]*OO[[#This Row],[95]]</f>
        <v>2.0970698476938751E-7</v>
      </c>
      <c r="CT250" s="10">
        <f>3/24000000*OO[[#This Row],[154 (08JUL1985 03:00:00)-Water Temperature (C)]]*OO[[#This Row],[96]]</f>
        <v>1.9925270087365002E-7</v>
      </c>
      <c r="CU250" s="10">
        <f>3/24000000*OO[[#This Row],[155 (08JUL1985 06:00:00)-Water Temperature (C)]]*OO[[#This Row],[97]]</f>
        <v>1.9036866282172497E-7</v>
      </c>
      <c r="CV250" s="10">
        <f>3/24000000*OO[[#This Row],[156 (08JUL1985 09:00:00)-Water Temperature (C)]]*OO[[#This Row],[98]]</f>
        <v>1.8641263287164998E-7</v>
      </c>
      <c r="CW250" s="10">
        <f>3/24000000*OO[[#This Row],[157 (08JUL1985 12:00:00)-Water Temperature (C)]]*OO[[#This Row],[99]]</f>
        <v>1.8481609416278748E-7</v>
      </c>
    </row>
    <row r="251" spans="1:101" x14ac:dyDescent="0.35">
      <c r="A251" t="s">
        <v>257</v>
      </c>
      <c r="B251">
        <v>952.87800000000004</v>
      </c>
      <c r="C251" s="10">
        <f>3/24*OO[[#This Row],[59 (26JUN1985 06:00:00)-Water Temperature (C)]]*OO[[#This Row],[1]]/SUM(OO[1])</f>
        <v>0</v>
      </c>
      <c r="D251" s="10">
        <f>3/24*OO[[#This Row],[60 (26JUN1985 09:00:00)-Water Temperature (C)]]*OO[[#This Row],[2]]/SUM(OO[2])</f>
        <v>0</v>
      </c>
      <c r="E251" s="10">
        <f>3/24*OO[[#This Row],[61 (26JUN1985 12:00:00)-Water Temperature (C)]]*OO[[#This Row],[3]]/SUM(OO[3])</f>
        <v>0</v>
      </c>
      <c r="F251" s="10">
        <f>3/24*OO[[#This Row],[62 (26JUN1985 15:00:00)-Water Temperature (C)]]*OO[[#This Row],[4]]/SUM(OO[4])</f>
        <v>0</v>
      </c>
      <c r="G251" s="10">
        <f>3/24*OO[[#This Row],[63 (26JUN1985 18:00:00)-Water Temperature (C)]]*OO[[#This Row],[5]]/SUM(OO[5])</f>
        <v>0</v>
      </c>
      <c r="H251" s="10">
        <f>3/24*OO[[#This Row],[64 (26JUN1985 21:00:00)-Water Temperature (C)]]*OO[[#This Row],[6]]/SUM(OO[6])</f>
        <v>0</v>
      </c>
      <c r="I251" s="10">
        <f>3/24*OO[[#This Row],[65 (27JUN1985 00:00:00)-Water Temperature (C)]]*OO[[#This Row],[7]]/SUM(OO[7])</f>
        <v>0</v>
      </c>
      <c r="J251" s="10">
        <f>3/24*OO[[#This Row],[66 (27JUN1985 03:00:00)-Water Temperature (C)]]*OO[[#This Row],[8]]/SUM(OO[8])</f>
        <v>0</v>
      </c>
      <c r="K251" s="10">
        <f>3/24*OO[[#This Row],[67 (27JUN1985 06:00:00)-Water Temperature (C)]]*OO[[#This Row],[9]]/SUM(OO[9])</f>
        <v>0</v>
      </c>
      <c r="L251" s="10">
        <f>3/24*OO[[#This Row],[68 (27JUN1985 09:00:00)-Water Temperature (C)]]*OO[[#This Row],[10]]/SUM(OO[10])</f>
        <v>1.7048135409943067E-43</v>
      </c>
      <c r="M251" s="10">
        <f>3/24*OO[[#This Row],[69 (27JUN1985 12:00:00)-Water Temperature (C)]]*OO[[#This Row],[11]]/SUM(OO[11])</f>
        <v>3.6367371486131532E-29</v>
      </c>
      <c r="N251" s="10">
        <f>3/24*OO[[#This Row],[70 (27JUN1985 15:00:00)-Water Temperature (C)]]*OO[[#This Row],[12]]/SUM(OO[12])</f>
        <v>1.7633289329997684E-17</v>
      </c>
      <c r="O251" s="10">
        <f>3/24*OO[[#This Row],[71 (27JUN1985 18:00:00)-Water Temperature (C)]]*OO[[#This Row],[13]]/SUM(OO[13])</f>
        <v>1.4371051057355745E-9</v>
      </c>
      <c r="P251" s="10">
        <f>3/24*OO[[#This Row],[72 (27JUN1985 21:00:00)-Water Temperature (C)]]*OO[[#This Row],[14]]/SUM(OO[14])</f>
        <v>2.2071213014192323E-6</v>
      </c>
      <c r="Q251" s="10">
        <f>3/24*OO[[#This Row],[73 (28JUN1985 00:00:00)-Water Temperature (C)]]*OO[[#This Row],[15]]/SUM(OO[15])</f>
        <v>2.6666226317943314E-4</v>
      </c>
      <c r="R251" s="10">
        <f>3/24*OO[[#This Row],[74 (28JUN1985 03:00:00)-Water Temperature (C)]]*OO[[#This Row],[16]]/SUM(OO[16])</f>
        <v>5.9859781125210744E-3</v>
      </c>
      <c r="S251" s="10">
        <f>3/24*OO[[#This Row],[75 (28JUN1985 06:00:00)-Water Temperature (C)]]*OO[[#This Row],[17]]/SUM(OO[17])</f>
        <v>3.7112258893263063E-2</v>
      </c>
      <c r="T251" s="10">
        <f>3/24*OO[[#This Row],[76 (28JUN1985 09:00:00)-Water Temperature (C)]]*OO[[#This Row],[18]]/SUM(OO[18])</f>
        <v>8.2523754573670033E-2</v>
      </c>
      <c r="U251" s="10">
        <f>3/24*OO[[#This Row],[77 (28JUN1985 12:00:00)-Water Temperature (C)]]*OO[[#This Row],[19]]/SUM(OO[19])</f>
        <v>7.8117550742024019E-2</v>
      </c>
      <c r="V251" s="10">
        <f>3/24000000*OO[[#This Row],[78 (28JUN1985 15:00:00)-Water Temperature (C)]]*OO[[#This Row],[20]]</f>
        <v>3.5550115952224993E-2</v>
      </c>
      <c r="W251" s="10">
        <f>3/24000000*OO[[#This Row],[79 (28JUN1985 18:00:00)-Water Temperature (C)]]*OO[[#This Row],[21]]</f>
        <v>8.6919464296574996E-3</v>
      </c>
      <c r="X251" s="10">
        <f>3/24000000*OO[[#This Row],[80 (28JUN1985 21:00:00)-Water Temperature (C)]]*OO[[#This Row],[22]]</f>
        <v>1.2447209126603752E-3</v>
      </c>
      <c r="Y251" s="10">
        <f>3/24000000*OO[[#This Row],[81 (29JUN1985 00:00:00)-Water Temperature (C)]]*OO[[#This Row],[23]]</f>
        <v>1.2585215898045001E-4</v>
      </c>
      <c r="Z251" s="10">
        <f>3/24000000*OO[[#This Row],[82 (29JUN1985 03:00:00)-Water Temperature (C)]]*OO[[#This Row],[24]]</f>
        <v>2.1711170986784999E-5</v>
      </c>
      <c r="AA251" s="10">
        <f>3/24000000*OO[[#This Row],[83 (29JUN1985 06:00:00)-Water Temperature (C)]]*OO[[#This Row],[25]]</f>
        <v>1.3044613666687497E-5</v>
      </c>
      <c r="AB251" s="10">
        <f>3/24000000*OO[[#This Row],[84 (29JUN1985 09:00:00)-Water Temperature (C)]]*OO[[#This Row],[26]]</f>
        <v>1.0921691018134999E-5</v>
      </c>
      <c r="AC251" s="10">
        <f>3/24000000*OO[[#This Row],[85 (29JUN1985 12:00:00)-Water Temperature (C)]]*OO[[#This Row],[27]]</f>
        <v>9.4168324785600002E-6</v>
      </c>
      <c r="AD251" s="10">
        <f>3/24000000*OO[[#This Row],[86 (29JUN1985 15:00:00)-Water Temperature (C)]]*OO[[#This Row],[28]]</f>
        <v>8.1345249323249998E-6</v>
      </c>
      <c r="AE251" s="10">
        <f>3/24000000*OO[[#This Row],[88 (29JUN1985 21:00:00)-Water Temperature (C)]]*OO[[#This Row],[30]]</f>
        <v>5.9323634293649996E-6</v>
      </c>
      <c r="AF251" s="10">
        <f>3/24000000*OO[[#This Row],[88 (29JUN1985 21:00:00)-Water Temperature (C)]]*OO[[#This Row],[30]]</f>
        <v>5.9323634293649996E-6</v>
      </c>
      <c r="AG251" s="10">
        <f>3/24000000*OO[[#This Row],[89 (30JUN1985 00:00:00)-Water Temperature (C)]]*OO[[#This Row],[31]]</f>
        <v>5.0041195241699997E-6</v>
      </c>
      <c r="AH251" s="10">
        <f>3/24000000*OO[[#This Row],[90 (30JUN1985 03:00:00)-Water Temperature (C)]]*OO[[#This Row],[32]]</f>
        <v>4.2572151299399997E-6</v>
      </c>
      <c r="AI251" s="10">
        <f>3/24000000*OO[[#This Row],[91 (30JUN1985 06:00:00)-Water Temperature (C)]]*OO[[#This Row],[33]]</f>
        <v>3.6681186503175003E-6</v>
      </c>
      <c r="AJ251" s="10">
        <f>3/24000000*OO[[#This Row],[92 (30JUN1985 09:00:00)-Water Temperature (C)]]*OO[[#This Row],[34]]</f>
        <v>3.2541404414399997E-6</v>
      </c>
      <c r="AK251" s="10">
        <f>3/24000000*OO[[#This Row],[93 (30JUN1985 12:00:00)-Water Temperature (C)]]*OO[[#This Row],[35]]</f>
        <v>2.9488194016049996E-6</v>
      </c>
      <c r="AL251" s="10">
        <f>3/24000000*OO[[#This Row],[94 (30JUN1985 15:00:00)-Water Temperature (C)]]*OO[[#This Row],[36]]</f>
        <v>2.6924534962754999E-6</v>
      </c>
      <c r="AM251" s="10">
        <f>3/24000000*OO[[#This Row],[95 (30JUN1985 18:00:00)-Water Temperature (C)]]*OO[[#This Row],[37]]</f>
        <v>2.4544057813753748E-6</v>
      </c>
      <c r="AN251" s="10">
        <f>3/24000000*OO[[#This Row],[96 (30JUN1985 21:00:00)-Water Temperature (C)]]*OO[[#This Row],[38]]</f>
        <v>2.2045161290530003E-6</v>
      </c>
      <c r="AO251" s="10">
        <f>3/24000000*OO[[#This Row],[97 (01JUL1985 00:00:00)-Water Temperature (C)]]*OO[[#This Row],[39]]</f>
        <v>1.9689779584740001E-6</v>
      </c>
      <c r="AP251" s="10">
        <f>3/24000000*OO[[#This Row],[98 (01JUL1985 03:00:00)-Water Temperature (C)]]*OO[[#This Row],[40]]</f>
        <v>1.7727271002277496E-6</v>
      </c>
      <c r="AQ251" s="10">
        <f>3/24000000*OO[[#This Row],[99 (01JUL1985 06:00:00)-Water Temperature (C)]]*OO[[#This Row],[41]]</f>
        <v>1.6150794645162499E-6</v>
      </c>
      <c r="AR251" s="10">
        <f>3/24000000*OO[[#This Row],[100 (01JUL1985 09:00:00)-Water Temperature (C)]]*OO[[#This Row],[42]]</f>
        <v>1.51222406257125E-6</v>
      </c>
      <c r="AS251" s="10">
        <f>3/24000000*OO[[#This Row],[101 (01JUL1985 12:00:00)-Water Temperature (C)]]*OO[[#This Row],[43]]</f>
        <v>1.4353964770949999E-6</v>
      </c>
      <c r="AT251" s="10">
        <f>3/24000000*OO[[#This Row],[102 (01JUL1985 15:00:00)-Water Temperature (C)]]*OO[[#This Row],[44]]</f>
        <v>1.3593938104652501E-6</v>
      </c>
      <c r="AU251" s="10">
        <f>3/24000000*OO[[#This Row],[103 (01JUL1985 18:00:00)-Water Temperature (C)]]*OO[[#This Row],[45]]</f>
        <v>1.2841118721603751E-6</v>
      </c>
      <c r="AV251" s="10">
        <f>3/24000000*OO[[#This Row],[104 (01JUL1985 21:00:00)-Water Temperature (C)]]*OO[[#This Row],[46]]</f>
        <v>1.194848673694E-6</v>
      </c>
      <c r="AW251" s="10">
        <f>3/24000000*OO[[#This Row],[105 (02JUL1985 00:00:00)-Water Temperature (C)]]*OO[[#This Row],[47]]</f>
        <v>1.1120325730261248E-6</v>
      </c>
      <c r="AX251" s="10">
        <f>3/24000000*OO[[#This Row],[106 (02JUL1985 03:00:00)-Water Temperature (C)]]*OO[[#This Row],[48]]</f>
        <v>1.038200159630375E-6</v>
      </c>
      <c r="AY251" s="10">
        <f>3/24000000*OO[[#This Row],[107 (02JUL1985 06:00:00)-Water Temperature (C)]]*OO[[#This Row],[49]]</f>
        <v>9.7520944857700008E-7</v>
      </c>
      <c r="AZ251" s="10">
        <f>3/24000000*OO[[#This Row],[108 (02JUL1985 09:00:00)-Water Temperature (C)]]*OO[[#This Row],[50]]</f>
        <v>9.2339549597925001E-7</v>
      </c>
      <c r="BA251" s="10">
        <f>3/24000000*OO[[#This Row],[109 (02JUL1985 12:00:00)-Water Temperature (C)]]*OO[[#This Row],[51]]</f>
        <v>8.9371775863199982E-7</v>
      </c>
      <c r="BB251" s="10">
        <f>3/24000000*OO[[#This Row],[110 (02JUL1985 15:00:00)-Water Temperature (C)]]*OO[[#This Row],[52]]</f>
        <v>8.7866473267500015E-7</v>
      </c>
      <c r="BC251" s="10">
        <f>3/24000000*OO[[#This Row],[111 (02JUL1985 18:00:00)-Water Temperature (C)]]*OO[[#This Row],[53]]</f>
        <v>8.5973025811999997E-7</v>
      </c>
      <c r="BD251" s="10">
        <f>3/24000000*OO[[#This Row],[112 (02JUL1985 21:00:00)-Water Temperature (C)]]*OO[[#This Row],[54]]</f>
        <v>8.250532854515E-7</v>
      </c>
      <c r="BE251" s="10">
        <f>3/24000000*OO[[#This Row],[113 (03JUL1985 00:00:00)-Water Temperature (C)]]*OO[[#This Row],[55]]</f>
        <v>7.7621921873374993E-7</v>
      </c>
      <c r="BF251" s="10">
        <f>3/24000000*OO[[#This Row],[114 (03JUL1985 03:00:00)-Water Temperature (C)]]*OO[[#This Row],[56]]</f>
        <v>7.3196207456100009E-7</v>
      </c>
      <c r="BG251" s="10">
        <f>3/24000000*OO[[#This Row],[115 (03JUL1985 06:00:00)-Water Temperature (C)]]*OO[[#This Row],[57]]</f>
        <v>6.9484691127999989E-7</v>
      </c>
      <c r="BH251" s="10">
        <f>3/24000000*OO[[#This Row],[116 (03JUL1985 09:00:00)-Water Temperature (C)]]*OO[[#This Row],[58]]</f>
        <v>6.7531300258725002E-7</v>
      </c>
      <c r="BI251" s="10">
        <f>3/24000000*OO[[#This Row],[117 (03JUL1985 12:00:00)-Water Temperature (C)]]*OO[[#This Row],[59]]</f>
        <v>6.6509933085E-7</v>
      </c>
      <c r="BJ251" s="10">
        <f>3/24000000*OO[[#This Row],[118 (03JUL1985 15:00:00)-Water Temperature (C)]]*OO[[#This Row],[60]]</f>
        <v>6.5345082894112487E-7</v>
      </c>
      <c r="BK251" s="10">
        <f>3/24000000*OO[[#This Row],[119 (03JUL1985 18:00:00)-Water Temperature (C)]]*OO[[#This Row],[61]]</f>
        <v>6.392694919178749E-7</v>
      </c>
      <c r="BL251" s="10">
        <f>3/24000000*OO[[#This Row],[120 (03JUL1985 21:00:00)-Water Temperature (C)]]*OO[[#This Row],[62]]</f>
        <v>6.1513570477000003E-7</v>
      </c>
      <c r="BM251" s="10">
        <f>3/24000000*OO[[#This Row],[121 (04JUL1985 00:00:00)-Water Temperature (C)]]*OO[[#This Row],[63]]</f>
        <v>5.8772390144887493E-7</v>
      </c>
      <c r="BN251" s="10">
        <f>3/24000000*OO[[#This Row],[122 (04JUL1985 03:00:00)-Water Temperature (C)]]*OO[[#This Row],[64]]</f>
        <v>5.626768912379999E-7</v>
      </c>
      <c r="BO251" s="10">
        <f>3/24000000*OO[[#This Row],[123 (04JUL1985 06:00:00)-Water Temperature (C)]]*OO[[#This Row],[65]]</f>
        <v>5.4065419030799994E-7</v>
      </c>
      <c r="BP251" s="10">
        <f>3/24000000*OO[[#This Row],[124 (04JUL1985 09:00:00)-Water Temperature (C)]]*OO[[#This Row],[66]]</f>
        <v>5.3169824688312494E-7</v>
      </c>
      <c r="BQ251" s="10">
        <f>3/24000000*OO[[#This Row],[125 (04JUL1985 12:00:00)-Water Temperature (C)]]*OO[[#This Row],[67]]</f>
        <v>5.2633855781750003E-7</v>
      </c>
      <c r="BR251" s="10">
        <f>3/24000000*OO[[#This Row],[126 (04JUL1985 15:00:00)-Water Temperature (C)]]*OO[[#This Row],[68]]</f>
        <v>5.1851794463800001E-7</v>
      </c>
      <c r="BS251" s="10">
        <f>3/24000000*OO[[#This Row],[127 (04JUL1985 18:00:00)-Water Temperature (C)]]*OO[[#This Row],[69]]</f>
        <v>5.0787076089374995E-7</v>
      </c>
      <c r="BT251" s="10">
        <f>3/24000000*OO[[#This Row],[128 (04JUL1985 21:00:00)-Water Temperature (C)]]*OO[[#This Row],[70]]</f>
        <v>4.9153892558724999E-7</v>
      </c>
      <c r="BU251" s="10">
        <f>3/24000000*OO[[#This Row],[129 (05JUL1985 00:00:00)-Water Temperature (C)]]*OO[[#This Row],[71]]</f>
        <v>4.7109708544799995E-7</v>
      </c>
      <c r="BV251" s="10">
        <f>3/24000000*OO[[#This Row],[130 (05JUL1985 03:00:00)-Water Temperature (C)]]*OO[[#This Row],[72]]</f>
        <v>4.5070515992249999E-7</v>
      </c>
      <c r="BW251" s="10">
        <f>3/24000000*OO[[#This Row],[131 (05JUL1985 06:00:00)-Water Temperature (C)]]*OO[[#This Row],[73]]</f>
        <v>4.318769010015E-7</v>
      </c>
      <c r="BX251" s="10">
        <f>3/24000000*OO[[#This Row],[132 (05JUL1985 09:00:00)-Water Temperature (C)]]*OO[[#This Row],[74]]</f>
        <v>4.229847477505E-7</v>
      </c>
      <c r="BY251" s="10">
        <f>3/24000000*OO[[#This Row],[133 (05JUL1985 12:00:00)-Water Temperature (C)]]*OO[[#This Row],[75]]</f>
        <v>4.1938091325175001E-7</v>
      </c>
      <c r="BZ251" s="10">
        <f>3/24000000*OO[[#This Row],[134 (05JUL1985 15:00:00)-Water Temperature (C)]]*OO[[#This Row],[76]]</f>
        <v>4.1607749513675E-7</v>
      </c>
      <c r="CA251" s="10">
        <f>3/24000000*OO[[#This Row],[135 (05JUL1985 18:00:00)-Water Temperature (C)]]*OO[[#This Row],[77]]</f>
        <v>4.1126026118887499E-7</v>
      </c>
      <c r="CB251" s="10">
        <f>3/24000000*OO[[#This Row],[136 (05JUL1985 21:00:00)-Water Temperature (C)]]*OO[[#This Row],[78]]</f>
        <v>3.9850918547787497E-7</v>
      </c>
      <c r="CC251" s="10">
        <f>3/24000000*OO[[#This Row],[137 (06JUL1985 00:00:00)-Water Temperature (C)]]*OO[[#This Row],[79]]</f>
        <v>3.8153119145624994E-7</v>
      </c>
      <c r="CD251" s="10">
        <f>3/24000000*OO[[#This Row],[138 (06JUL1985 03:00:00)-Water Temperature (C)]]*OO[[#This Row],[80]]</f>
        <v>3.659744240955E-7</v>
      </c>
      <c r="CE251" s="10">
        <f>3/24000000*OO[[#This Row],[139 (06JUL1985 06:00:00)-Water Temperature (C)]]*OO[[#This Row],[81]]</f>
        <v>3.5350173949999994E-7</v>
      </c>
      <c r="CF251" s="10">
        <f>3/24000000*OO[[#This Row],[140 (06JUL1985 09:00:00)-Water Temperature (C)]]*OO[[#This Row],[82]]</f>
        <v>3.5054111986412501E-7</v>
      </c>
      <c r="CG251" s="10">
        <f>3/24000000*OO[[#This Row],[141 (06JUL1985 12:00:00)-Water Temperature (C)]]*OO[[#This Row],[83]]</f>
        <v>3.4981689168112496E-7</v>
      </c>
      <c r="CH251" s="10">
        <f>3/24000000*OO[[#This Row],[142 (06JUL1985 15:00:00)-Water Temperature (C)]]*OO[[#This Row],[84]]</f>
        <v>3.4825932638449998E-7</v>
      </c>
      <c r="CI251" s="10">
        <f>3/24000000*OO[[#This Row],[143 (06JUL1985 18:00:00)-Water Temperature (C)]]*OO[[#This Row],[85]]</f>
        <v>3.4488677071649998E-7</v>
      </c>
      <c r="CJ251" s="10">
        <f>3/24000000*OO[[#This Row],[144 (06JUL1985 21:00:00)-Water Temperature (C)]]*OO[[#This Row],[86]]</f>
        <v>3.3436164681149999E-7</v>
      </c>
      <c r="CK251" s="10">
        <f>3/24000000*OO[[#This Row],[145 (07JUL1985 00:00:00)-Water Temperature (C)]]*OO[[#This Row],[87]]</f>
        <v>3.2061848693324998E-7</v>
      </c>
      <c r="CL251" s="10">
        <f>3/24000000*OO[[#This Row],[146 (07JUL1985 03:00:00)-Water Temperature (C)]]*OO[[#This Row],[88]]</f>
        <v>3.0736943697043744E-7</v>
      </c>
      <c r="CM251" s="10">
        <f>3/24000000*OO[[#This Row],[147 (07JUL1985 06:00:00)-Water Temperature (C)]]*OO[[#This Row],[89]]</f>
        <v>2.951979469385375E-7</v>
      </c>
      <c r="CN251" s="10">
        <f>3/24000000*OO[[#This Row],[148 (07JUL1985 09:00:00)-Water Temperature (C)]]*OO[[#This Row],[90]]</f>
        <v>2.8656888415622499E-7</v>
      </c>
      <c r="CO251" s="10">
        <f>3/24000000*OO[[#This Row],[149 (07JUL1985 12:00:00)-Water Temperature (C)]]*OO[[#This Row],[91]]</f>
        <v>2.8178521602717498E-7</v>
      </c>
      <c r="CP251" s="10">
        <f>3/24000000*OO[[#This Row],[150 (07JUL1985 15:00:00)-Water Temperature (C)]]*OO[[#This Row],[92]]</f>
        <v>2.7954532027754999E-7</v>
      </c>
      <c r="CQ251" s="10">
        <f>3/24000000*OO[[#This Row],[151 (07JUL1985 18:00:00)-Water Temperature (C)]]*OO[[#This Row],[93]]</f>
        <v>2.7275800747769999E-7</v>
      </c>
      <c r="CR251" s="10">
        <f>3/24000000*OO[[#This Row],[152 (07JUL1985 21:00:00)-Water Temperature (C)]]*OO[[#This Row],[94]]</f>
        <v>2.6156503415429999E-7</v>
      </c>
      <c r="CS251" s="10">
        <f>3/24000000*OO[[#This Row],[153 (08JUL1985 00:00:00)-Water Temperature (C)]]*OO[[#This Row],[95]]</f>
        <v>2.4910183608659998E-7</v>
      </c>
      <c r="CT251" s="10">
        <f>3/24000000*OO[[#This Row],[154 (08JUL1985 03:00:00)-Water Temperature (C)]]*OO[[#This Row],[96]]</f>
        <v>2.3665251877770001E-7</v>
      </c>
      <c r="CU251" s="10">
        <f>3/24000000*OO[[#This Row],[155 (08JUL1985 06:00:00)-Water Temperature (C)]]*OO[[#This Row],[97]]</f>
        <v>2.2592074063919998E-7</v>
      </c>
      <c r="CV251" s="10">
        <f>3/24000000*OO[[#This Row],[156 (08JUL1985 09:00:00)-Water Temperature (C)]]*OO[[#This Row],[98]]</f>
        <v>2.2093953961393749E-7</v>
      </c>
      <c r="CW251" s="10">
        <f>3/24000000*OO[[#This Row],[157 (08JUL1985 12:00:00)-Water Temperature (C)]]*OO[[#This Row],[99]]</f>
        <v>2.1900625256443746E-7</v>
      </c>
    </row>
    <row r="252" spans="1:101" x14ac:dyDescent="0.35">
      <c r="A252" t="s">
        <v>258</v>
      </c>
      <c r="B252">
        <v>910.22730000000001</v>
      </c>
      <c r="C252" s="10">
        <f>3/24*OO[[#This Row],[59 (26JUN1985 06:00:00)-Water Temperature (C)]]*OO[[#This Row],[1]]/SUM(OO[1])</f>
        <v>0</v>
      </c>
      <c r="D252" s="10">
        <f>3/24*OO[[#This Row],[60 (26JUN1985 09:00:00)-Water Temperature (C)]]*OO[[#This Row],[2]]/SUM(OO[2])</f>
        <v>0</v>
      </c>
      <c r="E252" s="10">
        <f>3/24*OO[[#This Row],[61 (26JUN1985 12:00:00)-Water Temperature (C)]]*OO[[#This Row],[3]]/SUM(OO[3])</f>
        <v>0</v>
      </c>
      <c r="F252" s="10">
        <f>3/24*OO[[#This Row],[62 (26JUN1985 15:00:00)-Water Temperature (C)]]*OO[[#This Row],[4]]/SUM(OO[4])</f>
        <v>0</v>
      </c>
      <c r="G252" s="10">
        <f>3/24*OO[[#This Row],[63 (26JUN1985 18:00:00)-Water Temperature (C)]]*OO[[#This Row],[5]]/SUM(OO[5])</f>
        <v>0</v>
      </c>
      <c r="H252" s="10">
        <f>3/24*OO[[#This Row],[64 (26JUN1985 21:00:00)-Water Temperature (C)]]*OO[[#This Row],[6]]/SUM(OO[6])</f>
        <v>0</v>
      </c>
      <c r="I252" s="10">
        <f>3/24*OO[[#This Row],[65 (27JUN1985 00:00:00)-Water Temperature (C)]]*OO[[#This Row],[7]]/SUM(OO[7])</f>
        <v>0</v>
      </c>
      <c r="J252" s="10">
        <f>3/24*OO[[#This Row],[66 (27JUN1985 03:00:00)-Water Temperature (C)]]*OO[[#This Row],[8]]/SUM(OO[8])</f>
        <v>0</v>
      </c>
      <c r="K252" s="10">
        <f>3/24*OO[[#This Row],[67 (27JUN1985 06:00:00)-Water Temperature (C)]]*OO[[#This Row],[9]]/SUM(OO[9])</f>
        <v>0</v>
      </c>
      <c r="L252" s="10">
        <f>3/24*OO[[#This Row],[68 (27JUN1985 09:00:00)-Water Temperature (C)]]*OO[[#This Row],[10]]/SUM(OO[10])</f>
        <v>3.8531383580012967E-44</v>
      </c>
      <c r="M252" s="10">
        <f>3/24*OO[[#This Row],[69 (27JUN1985 12:00:00)-Water Temperature (C)]]*OO[[#This Row],[11]]/SUM(OO[11])</f>
        <v>5.5684798904206724E-30</v>
      </c>
      <c r="N252" s="10">
        <f>3/24*OO[[#This Row],[70 (27JUN1985 15:00:00)-Water Temperature (C)]]*OO[[#This Row],[12]]/SUM(OO[12])</f>
        <v>3.8065401094231745E-18</v>
      </c>
      <c r="O252" s="10">
        <f>3/24*OO[[#This Row],[71 (27JUN1985 18:00:00)-Water Temperature (C)]]*OO[[#This Row],[13]]/SUM(OO[13])</f>
        <v>7.7463268158294585E-10</v>
      </c>
      <c r="P252" s="10">
        <f>3/24*OO[[#This Row],[72 (27JUN1985 21:00:00)-Water Temperature (C)]]*OO[[#This Row],[14]]/SUM(OO[14])</f>
        <v>1.5113782311698218E-6</v>
      </c>
      <c r="Q252" s="10">
        <f>3/24*OO[[#This Row],[73 (28JUN1985 00:00:00)-Water Temperature (C)]]*OO[[#This Row],[15]]/SUM(OO[15])</f>
        <v>2.1113398706173523E-4</v>
      </c>
      <c r="R252" s="10">
        <f>3/24*OO[[#This Row],[74 (28JUN1985 03:00:00)-Water Temperature (C)]]*OO[[#This Row],[16]]/SUM(OO[16])</f>
        <v>5.3038303756793139E-3</v>
      </c>
      <c r="S252" s="10">
        <f>3/24*OO[[#This Row],[75 (28JUN1985 06:00:00)-Water Temperature (C)]]*OO[[#This Row],[17]]/SUM(OO[17])</f>
        <v>3.6121456323424457E-2</v>
      </c>
      <c r="T252" s="10">
        <f>3/24*OO[[#This Row],[76 (28JUN1985 09:00:00)-Water Temperature (C)]]*OO[[#This Row],[18]]/SUM(OO[18])</f>
        <v>8.7094158193825405E-2</v>
      </c>
      <c r="U252" s="10">
        <f>3/24*OO[[#This Row],[77 (28JUN1985 12:00:00)-Water Temperature (C)]]*OO[[#This Row],[19]]/SUM(OO[19])</f>
        <v>8.8536346453823911E-2</v>
      </c>
      <c r="V252" s="10">
        <f>3/24000000*OO[[#This Row],[78 (28JUN1985 15:00:00)-Water Temperature (C)]]*OO[[#This Row],[20]]</f>
        <v>4.2944677787199993E-2</v>
      </c>
      <c r="W252" s="10">
        <f>3/24000000*OO[[#This Row],[79 (28JUN1985 18:00:00)-Water Temperature (C)]]*OO[[#This Row],[21]]</f>
        <v>1.11098074390225E-2</v>
      </c>
      <c r="X252" s="10">
        <f>3/24000000*OO[[#This Row],[80 (28JUN1985 21:00:00)-Water Temperature (C)]]*OO[[#This Row],[22]]</f>
        <v>1.6703924405790001E-3</v>
      </c>
      <c r="Y252" s="10">
        <f>3/24000000*OO[[#This Row],[81 (29JUN1985 00:00:00)-Water Temperature (C)]]*OO[[#This Row],[23]]</f>
        <v>1.718047855134E-4</v>
      </c>
      <c r="Z252" s="10">
        <f>3/24000000*OO[[#This Row],[82 (29JUN1985 03:00:00)-Water Temperature (C)]]*OO[[#This Row],[24]]</f>
        <v>2.6388270125808747E-5</v>
      </c>
      <c r="AA252" s="10">
        <f>3/24000000*OO[[#This Row],[83 (29JUN1985 06:00:00)-Water Temperature (C)]]*OO[[#This Row],[25]]</f>
        <v>1.460143410366375E-5</v>
      </c>
      <c r="AB252" s="10">
        <f>3/24000000*OO[[#This Row],[84 (29JUN1985 09:00:00)-Water Temperature (C)]]*OO[[#This Row],[26]]</f>
        <v>1.2126282295334998E-5</v>
      </c>
      <c r="AC252" s="10">
        <f>3/24000000*OO[[#This Row],[85 (29JUN1985 12:00:00)-Water Temperature (C)]]*OO[[#This Row],[27]]</f>
        <v>1.0449909964932499E-5</v>
      </c>
      <c r="AD252" s="10">
        <f>3/24000000*OO[[#This Row],[86 (29JUN1985 15:00:00)-Water Temperature (C)]]*OO[[#This Row],[28]]</f>
        <v>9.0239519873249997E-6</v>
      </c>
      <c r="AE252" s="10">
        <f>3/24000000*OO[[#This Row],[88 (29JUN1985 21:00:00)-Water Temperature (C)]]*OO[[#This Row],[30]]</f>
        <v>6.5833552773449997E-6</v>
      </c>
      <c r="AF252" s="10">
        <f>3/24000000*OO[[#This Row],[88 (29JUN1985 21:00:00)-Water Temperature (C)]]*OO[[#This Row],[30]]</f>
        <v>6.5833552773449997E-6</v>
      </c>
      <c r="AG252" s="10">
        <f>3/24000000*OO[[#This Row],[89 (30JUN1985 00:00:00)-Water Temperature (C)]]*OO[[#This Row],[31]]</f>
        <v>5.5497215707912504E-6</v>
      </c>
      <c r="AH252" s="10">
        <f>3/24000000*OO[[#This Row],[90 (30JUN1985 03:00:00)-Water Temperature (C)]]*OO[[#This Row],[32]]</f>
        <v>4.7177095791175003E-6</v>
      </c>
      <c r="AI252" s="10">
        <f>3/24000000*OO[[#This Row],[91 (30JUN1985 06:00:00)-Water Temperature (C)]]*OO[[#This Row],[33]]</f>
        <v>4.0600909127099995E-6</v>
      </c>
      <c r="AJ252" s="10">
        <f>3/24000000*OO[[#This Row],[92 (30JUN1985 09:00:00)-Water Temperature (C)]]*OO[[#This Row],[34]]</f>
        <v>3.5963912510999996E-6</v>
      </c>
      <c r="AK252" s="10">
        <f>3/24000000*OO[[#This Row],[93 (30JUN1985 12:00:00)-Water Temperature (C)]]*OO[[#This Row],[35]]</f>
        <v>3.2564884700424998E-6</v>
      </c>
      <c r="AL252" s="10">
        <f>3/24000000*OO[[#This Row],[94 (30JUN1985 15:00:00)-Water Temperature (C)]]*OO[[#This Row],[36]]</f>
        <v>2.9720065704288744E-6</v>
      </c>
      <c r="AM252" s="10">
        <f>3/24000000*OO[[#This Row],[95 (30JUN1985 18:00:00)-Water Temperature (C)]]*OO[[#This Row],[37]]</f>
        <v>2.7088963616679997E-6</v>
      </c>
      <c r="AN252" s="10">
        <f>3/24000000*OO[[#This Row],[96 (30JUN1985 21:00:00)-Water Temperature (C)]]*OO[[#This Row],[38]]</f>
        <v>2.4333046103262496E-6</v>
      </c>
      <c r="AO252" s="10">
        <f>3/24000000*OO[[#This Row],[97 (01JUL1985 00:00:00)-Water Temperature (C)]]*OO[[#This Row],[39]]</f>
        <v>2.1722268243809997E-6</v>
      </c>
      <c r="AP252" s="10">
        <f>3/24000000*OO[[#This Row],[98 (01JUL1985 03:00:00)-Water Temperature (C)]]*OO[[#This Row],[40]]</f>
        <v>1.9541079528232496E-6</v>
      </c>
      <c r="AQ252" s="10">
        <f>3/24000000*OO[[#This Row],[99 (01JUL1985 06:00:00)-Water Temperature (C)]]*OO[[#This Row],[41]]</f>
        <v>1.77855940476425E-6</v>
      </c>
      <c r="AR252" s="10">
        <f>3/24000000*OO[[#This Row],[100 (01JUL1985 09:00:00)-Water Temperature (C)]]*OO[[#This Row],[42]]</f>
        <v>1.6632466900017499E-6</v>
      </c>
      <c r="AS252" s="10">
        <f>3/24000000*OO[[#This Row],[101 (01JUL1985 12:00:00)-Water Temperature (C)]]*OO[[#This Row],[43]]</f>
        <v>1.5777632674249998E-6</v>
      </c>
      <c r="AT252" s="10">
        <f>3/24000000*OO[[#This Row],[102 (01JUL1985 15:00:00)-Water Temperature (C)]]*OO[[#This Row],[44]]</f>
        <v>1.493855771988E-6</v>
      </c>
      <c r="AU252" s="10">
        <f>3/24000000*OO[[#This Row],[103 (01JUL1985 18:00:00)-Water Temperature (C)]]*OO[[#This Row],[45]]</f>
        <v>1.411523226163875E-6</v>
      </c>
      <c r="AV252" s="10">
        <f>3/24000000*OO[[#This Row],[104 (01JUL1985 21:00:00)-Water Temperature (C)]]*OO[[#This Row],[46]]</f>
        <v>1.3140211053048749E-6</v>
      </c>
      <c r="AW252" s="10">
        <f>3/24000000*OO[[#This Row],[105 (02JUL1985 00:00:00)-Water Temperature (C)]]*OO[[#This Row],[47]]</f>
        <v>1.2228084587032499E-6</v>
      </c>
      <c r="AX252" s="10">
        <f>3/24000000*OO[[#This Row],[106 (02JUL1985 03:00:00)-Water Temperature (C)]]*OO[[#This Row],[48]]</f>
        <v>1.1413889409194999E-6</v>
      </c>
      <c r="AY252" s="10">
        <f>3/24000000*OO[[#This Row],[107 (02JUL1985 06:00:00)-Water Temperature (C)]]*OO[[#This Row],[49]]</f>
        <v>1.0712953151579999E-6</v>
      </c>
      <c r="AZ252" s="10">
        <f>3/24000000*OO[[#This Row],[108 (02JUL1985 09:00:00)-Water Temperature (C)]]*OO[[#This Row],[50]]</f>
        <v>1.0135417330169999E-6</v>
      </c>
      <c r="BA252" s="10">
        <f>3/24000000*OO[[#This Row],[109 (02JUL1985 12:00:00)-Water Temperature (C)]]*OO[[#This Row],[51]]</f>
        <v>9.7979769966787504E-7</v>
      </c>
      <c r="BB252" s="10">
        <f>3/24000000*OO[[#This Row],[110 (02JUL1985 15:00:00)-Water Temperature (C)]]*OO[[#This Row],[52]]</f>
        <v>9.6307423213799994E-7</v>
      </c>
      <c r="BC252" s="10">
        <f>3/24000000*OO[[#This Row],[111 (02JUL1985 18:00:00)-Water Temperature (C)]]*OO[[#This Row],[53]]</f>
        <v>9.4284302145075006E-7</v>
      </c>
      <c r="BD252" s="10">
        <f>3/24000000*OO[[#This Row],[112 (02JUL1985 21:00:00)-Water Temperature (C)]]*OO[[#This Row],[54]]</f>
        <v>9.0567969008812487E-7</v>
      </c>
      <c r="BE252" s="10">
        <f>3/24000000*OO[[#This Row],[113 (03JUL1985 00:00:00)-Water Temperature (C)]]*OO[[#This Row],[55]]</f>
        <v>8.5241136753112505E-7</v>
      </c>
      <c r="BF252" s="10">
        <f>3/24000000*OO[[#This Row],[114 (03JUL1985 03:00:00)-Water Temperature (C)]]*OO[[#This Row],[56]]</f>
        <v>8.0343286131600003E-7</v>
      </c>
      <c r="BG252" s="10">
        <f>3/24000000*OO[[#This Row],[115 (03JUL1985 06:00:00)-Water Temperature (C)]]*OO[[#This Row],[57]]</f>
        <v>7.6226342100437489E-7</v>
      </c>
      <c r="BH252" s="10">
        <f>3/24000000*OO[[#This Row],[116 (03JUL1985 09:00:00)-Water Temperature (C)]]*OO[[#This Row],[58]]</f>
        <v>7.3984427629687498E-7</v>
      </c>
      <c r="BI252" s="10">
        <f>3/24000000*OO[[#This Row],[117 (03JUL1985 12:00:00)-Water Temperature (C)]]*OO[[#This Row],[59]]</f>
        <v>7.2864342368999989E-7</v>
      </c>
      <c r="BJ252" s="10">
        <f>3/24000000*OO[[#This Row],[118 (03JUL1985 15:00:00)-Water Temperature (C)]]*OO[[#This Row],[60]]</f>
        <v>7.1607044689249994E-7</v>
      </c>
      <c r="BK252" s="10">
        <f>3/24000000*OO[[#This Row],[119 (03JUL1985 18:00:00)-Water Temperature (C)]]*OO[[#This Row],[61]]</f>
        <v>7.0060178895850009E-7</v>
      </c>
      <c r="BL252" s="10">
        <f>3/24000000*OO[[#This Row],[120 (03JUL1985 21:00:00)-Water Temperature (C)]]*OO[[#This Row],[62]]</f>
        <v>6.7471362185575002E-7</v>
      </c>
      <c r="BM252" s="10">
        <f>3/24000000*OO[[#This Row],[121 (04JUL1985 00:00:00)-Water Temperature (C)]]*OO[[#This Row],[63]]</f>
        <v>6.4460417540499996E-7</v>
      </c>
      <c r="BN252" s="10">
        <f>3/24000000*OO[[#This Row],[122 (04JUL1985 03:00:00)-Water Temperature (C)]]*OO[[#This Row],[64]]</f>
        <v>6.1706699544374998E-7</v>
      </c>
      <c r="BO252" s="10">
        <f>3/24000000*OO[[#This Row],[123 (04JUL1985 06:00:00)-Water Temperature (C)]]*OO[[#This Row],[65]]</f>
        <v>5.9270728442000003E-7</v>
      </c>
      <c r="BP252" s="10">
        <f>3/24000000*OO[[#This Row],[124 (04JUL1985 09:00:00)-Water Temperature (C)]]*OO[[#This Row],[66]]</f>
        <v>5.8248859210100005E-7</v>
      </c>
      <c r="BQ252" s="10">
        <f>3/24000000*OO[[#This Row],[125 (04JUL1985 12:00:00)-Water Temperature (C)]]*OO[[#This Row],[67]]</f>
        <v>5.7655703351800004E-7</v>
      </c>
      <c r="BR252" s="10">
        <f>3/24000000*OO[[#This Row],[126 (04JUL1985 15:00:00)-Water Temperature (C)]]*OO[[#This Row],[68]]</f>
        <v>5.67941946442875E-7</v>
      </c>
      <c r="BS252" s="10">
        <f>3/24000000*OO[[#This Row],[127 (04JUL1985 18:00:00)-Water Temperature (C)]]*OO[[#This Row],[69]]</f>
        <v>5.5647692013450006E-7</v>
      </c>
      <c r="BT252" s="10">
        <f>3/24000000*OO[[#This Row],[128 (04JUL1985 21:00:00)-Water Temperature (C)]]*OO[[#This Row],[70]]</f>
        <v>5.3884361844799993E-7</v>
      </c>
      <c r="BU252" s="10">
        <f>3/24000000*OO[[#This Row],[129 (05JUL1985 00:00:00)-Water Temperature (C)]]*OO[[#This Row],[71]]</f>
        <v>5.1655466220812502E-7</v>
      </c>
      <c r="BV252" s="10">
        <f>3/24000000*OO[[#This Row],[130 (05JUL1985 03:00:00)-Water Temperature (C)]]*OO[[#This Row],[72]]</f>
        <v>4.9420375535500001E-7</v>
      </c>
      <c r="BW252" s="10">
        <f>3/24000000*OO[[#This Row],[131 (05JUL1985 06:00:00)-Water Temperature (C)]]*OO[[#This Row],[73]]</f>
        <v>4.7354438952000001E-7</v>
      </c>
      <c r="BX252" s="10">
        <f>3/24000000*OO[[#This Row],[132 (05JUL1985 09:00:00)-Water Temperature (C)]]*OO[[#This Row],[74]]</f>
        <v>4.6332942711412498E-7</v>
      </c>
      <c r="BY252" s="10">
        <f>3/24000000*OO[[#This Row],[133 (05JUL1985 12:00:00)-Water Temperature (C)]]*OO[[#This Row],[75]]</f>
        <v>4.5921727441112503E-7</v>
      </c>
      <c r="BZ252" s="10">
        <f>3/24000000*OO[[#This Row],[134 (05JUL1985 15:00:00)-Water Temperature (C)]]*OO[[#This Row],[76]]</f>
        <v>4.5562223013825001E-7</v>
      </c>
      <c r="CA252" s="10">
        <f>3/24000000*OO[[#This Row],[135 (05JUL1985 18:00:00)-Water Temperature (C)]]*OO[[#This Row],[77]]</f>
        <v>4.5044257026600001E-7</v>
      </c>
      <c r="CB252" s="10">
        <f>3/24000000*OO[[#This Row],[136 (05JUL1985 21:00:00)-Water Temperature (C)]]*OO[[#This Row],[78]]</f>
        <v>4.368492803435E-7</v>
      </c>
      <c r="CC252" s="10">
        <f>3/24000000*OO[[#This Row],[137 (06JUL1985 00:00:00)-Water Temperature (C)]]*OO[[#This Row],[79]]</f>
        <v>4.1825541415000003E-7</v>
      </c>
      <c r="CD252" s="10">
        <f>3/24000000*OO[[#This Row],[138 (06JUL1985 03:00:00)-Water Temperature (C)]]*OO[[#This Row],[80]]</f>
        <v>4.0108727473499993E-7</v>
      </c>
      <c r="CE252" s="10">
        <f>3/24000000*OO[[#This Row],[139 (06JUL1985 06:00:00)-Water Temperature (C)]]*OO[[#This Row],[81]]</f>
        <v>3.8722277000499992E-7</v>
      </c>
      <c r="CF252" s="10">
        <f>3/24000000*OO[[#This Row],[140 (06JUL1985 09:00:00)-Water Temperature (C)]]*OO[[#This Row],[82]]</f>
        <v>3.8373847712999997E-7</v>
      </c>
      <c r="CG252" s="10">
        <f>3/24000000*OO[[#This Row],[141 (06JUL1985 12:00:00)-Water Temperature (C)]]*OO[[#This Row],[83]]</f>
        <v>3.8293765922874997E-7</v>
      </c>
      <c r="CH252" s="10">
        <f>3/24000000*OO[[#This Row],[142 (06JUL1985 15:00:00)-Water Temperature (C)]]*OO[[#This Row],[84]]</f>
        <v>3.8122396592874998E-7</v>
      </c>
      <c r="CI252" s="10">
        <f>3/24000000*OO[[#This Row],[143 (06JUL1985 18:00:00)-Water Temperature (C)]]*OO[[#This Row],[85]]</f>
        <v>3.7773465287999992E-7</v>
      </c>
      <c r="CJ252" s="10">
        <f>3/24000000*OO[[#This Row],[144 (06JUL1985 21:00:00)-Water Temperature (C)]]*OO[[#This Row],[86]]</f>
        <v>3.6655086147224999E-7</v>
      </c>
      <c r="CK252" s="10">
        <f>3/24000000*OO[[#This Row],[145 (07JUL1985 00:00:00)-Water Temperature (C)]]*OO[[#This Row],[87]]</f>
        <v>3.5143798126949995E-7</v>
      </c>
      <c r="CL252" s="10">
        <f>3/24000000*OO[[#This Row],[146 (07JUL1985 03:00:00)-Water Temperature (C)]]*OO[[#This Row],[88]]</f>
        <v>3.3689368030612502E-7</v>
      </c>
      <c r="CM252" s="10">
        <f>3/24000000*OO[[#This Row],[147 (07JUL1985 06:00:00)-Water Temperature (C)]]*OO[[#This Row],[89]]</f>
        <v>3.2343239798249998E-7</v>
      </c>
      <c r="CN252" s="10">
        <f>3/24000000*OO[[#This Row],[148 (07JUL1985 09:00:00)-Water Temperature (C)]]*OO[[#This Row],[90]]</f>
        <v>3.13782730217625E-7</v>
      </c>
      <c r="CO252" s="10">
        <f>3/24000000*OO[[#This Row],[149 (07JUL1985 12:00:00)-Water Temperature (C)]]*OO[[#This Row],[91]]</f>
        <v>3.0839052320568746E-7</v>
      </c>
      <c r="CP252" s="10">
        <f>3/24000000*OO[[#This Row],[150 (07JUL1985 15:00:00)-Water Temperature (C)]]*OO[[#This Row],[92]]</f>
        <v>3.0603203351826247E-7</v>
      </c>
      <c r="CQ252" s="10">
        <f>3/24000000*OO[[#This Row],[151 (07JUL1985 18:00:00)-Water Temperature (C)]]*OO[[#This Row],[93]]</f>
        <v>2.9888102247003752E-7</v>
      </c>
      <c r="CR252" s="10">
        <f>3/24000000*OO[[#This Row],[152 (07JUL1985 21:00:00)-Water Temperature (C)]]*OO[[#This Row],[94]]</f>
        <v>2.8679985622837502E-7</v>
      </c>
      <c r="CS252" s="10">
        <f>3/24000000*OO[[#This Row],[153 (08JUL1985 00:00:00)-Water Temperature (C)]]*OO[[#This Row],[95]]</f>
        <v>2.732552956393E-7</v>
      </c>
      <c r="CT252" s="10">
        <f>3/24000000*OO[[#This Row],[154 (08JUL1985 03:00:00)-Water Temperature (C)]]*OO[[#This Row],[96]]</f>
        <v>2.5956805840514998E-7</v>
      </c>
      <c r="CU252" s="10">
        <f>3/24000000*OO[[#This Row],[155 (08JUL1985 06:00:00)-Water Temperature (C)]]*OO[[#This Row],[97]]</f>
        <v>2.4764432730660003E-7</v>
      </c>
      <c r="CV252" s="10">
        <f>3/24000000*OO[[#This Row],[156 (08JUL1985 09:00:00)-Water Temperature (C)]]*OO[[#This Row],[98]]</f>
        <v>2.4192408737862499E-7</v>
      </c>
      <c r="CW252" s="10">
        <f>3/24000000*OO[[#This Row],[157 (08JUL1985 12:00:00)-Water Temperature (C)]]*OO[[#This Row],[99]]</f>
        <v>2.3974675221485E-7</v>
      </c>
    </row>
    <row r="253" spans="1:101" x14ac:dyDescent="0.35">
      <c r="A253" t="s">
        <v>259</v>
      </c>
      <c r="B253">
        <v>889.15949999999998</v>
      </c>
      <c r="C253" s="10">
        <f>3/24*OO[[#This Row],[59 (26JUN1985 06:00:00)-Water Temperature (C)]]*OO[[#This Row],[1]]/SUM(OO[1])</f>
        <v>0</v>
      </c>
      <c r="D253" s="10">
        <f>3/24*OO[[#This Row],[60 (26JUN1985 09:00:00)-Water Temperature (C)]]*OO[[#This Row],[2]]/SUM(OO[2])</f>
        <v>0</v>
      </c>
      <c r="E253" s="10">
        <f>3/24*OO[[#This Row],[61 (26JUN1985 12:00:00)-Water Temperature (C)]]*OO[[#This Row],[3]]/SUM(OO[3])</f>
        <v>0</v>
      </c>
      <c r="F253" s="10">
        <f>3/24*OO[[#This Row],[62 (26JUN1985 15:00:00)-Water Temperature (C)]]*OO[[#This Row],[4]]/SUM(OO[4])</f>
        <v>0</v>
      </c>
      <c r="G253" s="10">
        <f>3/24*OO[[#This Row],[63 (26JUN1985 18:00:00)-Water Temperature (C)]]*OO[[#This Row],[5]]/SUM(OO[5])</f>
        <v>0</v>
      </c>
      <c r="H253" s="10">
        <f>3/24*OO[[#This Row],[64 (26JUN1985 21:00:00)-Water Temperature (C)]]*OO[[#This Row],[6]]/SUM(OO[6])</f>
        <v>0</v>
      </c>
      <c r="I253" s="10">
        <f>3/24*OO[[#This Row],[65 (27JUN1985 00:00:00)-Water Temperature (C)]]*OO[[#This Row],[7]]/SUM(OO[7])</f>
        <v>0</v>
      </c>
      <c r="J253" s="10">
        <f>3/24*OO[[#This Row],[66 (27JUN1985 03:00:00)-Water Temperature (C)]]*OO[[#This Row],[8]]/SUM(OO[8])</f>
        <v>0</v>
      </c>
      <c r="K253" s="10">
        <f>3/24*OO[[#This Row],[67 (27JUN1985 06:00:00)-Water Temperature (C)]]*OO[[#This Row],[9]]/SUM(OO[9])</f>
        <v>0</v>
      </c>
      <c r="L253" s="10">
        <f>3/24*OO[[#This Row],[68 (27JUN1985 09:00:00)-Water Temperature (C)]]*OO[[#This Row],[10]]/SUM(OO[10])</f>
        <v>0</v>
      </c>
      <c r="M253" s="10">
        <f>3/24*OO[[#This Row],[69 (27JUN1985 12:00:00)-Water Temperature (C)]]*OO[[#This Row],[11]]/SUM(OO[11])</f>
        <v>4.3111517347686013E-31</v>
      </c>
      <c r="N253" s="10">
        <f>3/24*OO[[#This Row],[70 (27JUN1985 15:00:00)-Water Temperature (C)]]*OO[[#This Row],[12]]/SUM(OO[12])</f>
        <v>6.6493697000719885E-19</v>
      </c>
      <c r="O253" s="10">
        <f>3/24*OO[[#This Row],[71 (27JUN1985 18:00:00)-Water Temperature (C)]]*OO[[#This Row],[13]]/SUM(OO[13])</f>
        <v>3.382166945321175E-10</v>
      </c>
      <c r="P253" s="10">
        <f>3/24*OO[[#This Row],[72 (27JUN1985 21:00:00)-Water Temperature (C)]]*OO[[#This Row],[14]]/SUM(OO[14])</f>
        <v>8.4812783983663515E-7</v>
      </c>
      <c r="Q253" s="10">
        <f>3/24*OO[[#This Row],[73 (28JUN1985 00:00:00)-Water Temperature (C)]]*OO[[#This Row],[15]]/SUM(OO[15])</f>
        <v>1.3705689555706282E-4</v>
      </c>
      <c r="R253" s="10">
        <f>3/24*OO[[#This Row],[74 (28JUN1985 03:00:00)-Water Temperature (C)]]*OO[[#This Row],[16]]/SUM(OO[16])</f>
        <v>3.8480692517344384E-3</v>
      </c>
      <c r="S253" s="10">
        <f>3/24*OO[[#This Row],[75 (28JUN1985 06:00:00)-Water Temperature (C)]]*OO[[#This Row],[17]]/SUM(OO[17])</f>
        <v>2.8736512084017243E-2</v>
      </c>
      <c r="T253" s="10">
        <f>3/24*OO[[#This Row],[76 (28JUN1985 09:00:00)-Water Temperature (C)]]*OO[[#This Row],[18]]/SUM(OO[18])</f>
        <v>7.4976637188954434E-2</v>
      </c>
      <c r="U253" s="10">
        <f>3/24*OO[[#This Row],[77 (28JUN1985 12:00:00)-Water Temperature (C)]]*OO[[#This Row],[19]]/SUM(OO[19])</f>
        <v>8.1665072280913395E-2</v>
      </c>
      <c r="V253" s="10">
        <f>3/24000000*OO[[#This Row],[78 (28JUN1985 15:00:00)-Water Temperature (C)]]*OO[[#This Row],[20]]</f>
        <v>4.2110746943062501E-2</v>
      </c>
      <c r="W253" s="10">
        <f>3/24000000*OO[[#This Row],[79 (28JUN1985 18:00:00)-Water Temperature (C)]]*OO[[#This Row],[21]]</f>
        <v>1.1498853250299999E-2</v>
      </c>
      <c r="X253" s="10">
        <f>3/24000000*OO[[#This Row],[80 (28JUN1985 21:00:00)-Water Temperature (C)]]*OO[[#This Row],[22]]</f>
        <v>1.810945856347875E-3</v>
      </c>
      <c r="Y253" s="10">
        <f>3/24000000*OO[[#This Row],[81 (29JUN1985 00:00:00)-Water Temperature (C)]]*OO[[#This Row],[23]]</f>
        <v>1.9031314144375E-4</v>
      </c>
      <c r="Z253" s="10">
        <f>3/24000000*OO[[#This Row],[82 (29JUN1985 03:00:00)-Water Temperature (C)]]*OO[[#This Row],[24]]</f>
        <v>2.6513931758831249E-5</v>
      </c>
      <c r="AA253" s="10">
        <f>3/24000000*OO[[#This Row],[83 (29JUN1985 06:00:00)-Water Temperature (C)]]*OO[[#This Row],[25]]</f>
        <v>1.3410620371683749E-5</v>
      </c>
      <c r="AB253" s="10">
        <f>3/24000000*OO[[#This Row],[84 (29JUN1985 09:00:00)-Water Temperature (C)]]*OO[[#This Row],[26]]</f>
        <v>1.102994890569E-5</v>
      </c>
      <c r="AC253" s="10">
        <f>3/24000000*OO[[#This Row],[85 (29JUN1985 12:00:00)-Water Temperature (C)]]*OO[[#This Row],[27]]</f>
        <v>9.500055459419999E-6</v>
      </c>
      <c r="AD253" s="10">
        <f>3/24000000*OO[[#This Row],[86 (29JUN1985 15:00:00)-Water Temperature (C)]]*OO[[#This Row],[28]]</f>
        <v>8.2010453984625008E-6</v>
      </c>
      <c r="AE253" s="10">
        <f>3/24000000*OO[[#This Row],[88 (29JUN1985 21:00:00)-Water Temperature (C)]]*OO[[#This Row],[30]]</f>
        <v>5.9816833225799991E-6</v>
      </c>
      <c r="AF253" s="10">
        <f>3/24000000*OO[[#This Row],[88 (29JUN1985 21:00:00)-Water Temperature (C)]]*OO[[#This Row],[30]]</f>
        <v>5.9816833225799991E-6</v>
      </c>
      <c r="AG253" s="10">
        <f>3/24000000*OO[[#This Row],[89 (30JUN1985 00:00:00)-Water Temperature (C)]]*OO[[#This Row],[31]]</f>
        <v>5.0394942151124992E-6</v>
      </c>
      <c r="AH253" s="10">
        <f>3/24000000*OO[[#This Row],[90 (30JUN1985 03:00:00)-Water Temperature (C)]]*OO[[#This Row],[32]]</f>
        <v>4.2808458884999995E-6</v>
      </c>
      <c r="AI253" s="10">
        <f>3/24000000*OO[[#This Row],[91 (30JUN1985 06:00:00)-Water Temperature (C)]]*OO[[#This Row],[33]]</f>
        <v>3.6807259747212496E-6</v>
      </c>
      <c r="AJ253" s="10">
        <f>3/24000000*OO[[#This Row],[92 (30JUN1985 09:00:00)-Water Temperature (C)]]*OO[[#This Row],[34]]</f>
        <v>3.2567433313212498E-6</v>
      </c>
      <c r="AK253" s="10">
        <f>3/24000000*OO[[#This Row],[93 (30JUN1985 12:00:00)-Water Temperature (C)]]*OO[[#This Row],[35]]</f>
        <v>2.9466031241853751E-6</v>
      </c>
      <c r="AL253" s="10">
        <f>3/24000000*OO[[#This Row],[94 (30JUN1985 15:00:00)-Water Temperature (C)]]*OO[[#This Row],[36]]</f>
        <v>2.6880188730436248E-6</v>
      </c>
      <c r="AM253" s="10">
        <f>3/24000000*OO[[#This Row],[95 (30JUN1985 18:00:00)-Water Temperature (C)]]*OO[[#This Row],[37]]</f>
        <v>2.4490710419354999E-6</v>
      </c>
      <c r="AN253" s="10">
        <f>3/24000000*OO[[#This Row],[96 (30JUN1985 21:00:00)-Water Temperature (C)]]*OO[[#This Row],[38]]</f>
        <v>2.19930770941875E-6</v>
      </c>
      <c r="AO253" s="10">
        <f>3/24000000*OO[[#This Row],[97 (01JUL1985 00:00:00)-Water Temperature (C)]]*OO[[#This Row],[39]]</f>
        <v>1.9624098625568751E-6</v>
      </c>
      <c r="AP253" s="10">
        <f>3/24000000*OO[[#This Row],[98 (01JUL1985 03:00:00)-Water Temperature (C)]]*OO[[#This Row],[40]]</f>
        <v>1.7640433418579999E-6</v>
      </c>
      <c r="AQ253" s="10">
        <f>3/24000000*OO[[#This Row],[99 (01JUL1985 06:00:00)-Water Temperature (C)]]*OO[[#This Row],[41]]</f>
        <v>1.6041398316787501E-6</v>
      </c>
      <c r="AR253" s="10">
        <f>3/24000000*OO[[#This Row],[100 (01JUL1985 09:00:00)-Water Temperature (C)]]*OO[[#This Row],[42]]</f>
        <v>1.4989353106823752E-6</v>
      </c>
      <c r="AS253" s="10">
        <f>3/24000000*OO[[#This Row],[101 (01JUL1985 12:00:00)-Water Temperature (C)]]*OO[[#This Row],[43]]</f>
        <v>1.4209010670949998E-6</v>
      </c>
      <c r="AT253" s="10">
        <f>3/24000000*OO[[#This Row],[102 (01JUL1985 15:00:00)-Water Temperature (C)]]*OO[[#This Row],[44]]</f>
        <v>1.3449598931480001E-6</v>
      </c>
      <c r="AU253" s="10">
        <f>3/24000000*OO[[#This Row],[103 (01JUL1985 18:00:00)-Water Temperature (C)]]*OO[[#This Row],[45]]</f>
        <v>1.2706963246679998E-6</v>
      </c>
      <c r="AV253" s="10">
        <f>3/24000000*OO[[#This Row],[104 (01JUL1985 21:00:00)-Water Temperature (C)]]*OO[[#This Row],[46]]</f>
        <v>1.18342509548475E-6</v>
      </c>
      <c r="AW253" s="10">
        <f>3/24000000*OO[[#This Row],[105 (02JUL1985 00:00:00)-Water Temperature (C)]]*OO[[#This Row],[47]]</f>
        <v>1.101223471743E-6</v>
      </c>
      <c r="AX253" s="10">
        <f>3/24000000*OO[[#This Row],[106 (02JUL1985 03:00:00)-Water Temperature (C)]]*OO[[#This Row],[48]]</f>
        <v>1.0277338322906251E-6</v>
      </c>
      <c r="AY253" s="10">
        <f>3/24000000*OO[[#This Row],[107 (02JUL1985 06:00:00)-Water Temperature (C)]]*OO[[#This Row],[49]]</f>
        <v>9.6393632894299994E-7</v>
      </c>
      <c r="AZ253" s="10">
        <f>3/24000000*OO[[#This Row],[108 (02JUL1985 09:00:00)-Water Temperature (C)]]*OO[[#This Row],[50]]</f>
        <v>9.1128308609050009E-7</v>
      </c>
      <c r="BA253" s="10">
        <f>3/24000000*OO[[#This Row],[109 (02JUL1985 12:00:00)-Water Temperature (C)]]*OO[[#This Row],[51]]</f>
        <v>8.8007564177424994E-7</v>
      </c>
      <c r="BB253" s="10">
        <f>3/24000000*OO[[#This Row],[110 (02JUL1985 15:00:00)-Water Temperature (C)]]*OO[[#This Row],[52]]</f>
        <v>8.6490502682849996E-7</v>
      </c>
      <c r="BC253" s="10">
        <f>3/24000000*OO[[#This Row],[111 (02JUL1985 18:00:00)-Water Temperature (C)]]*OO[[#This Row],[53]]</f>
        <v>8.4714312397749979E-7</v>
      </c>
      <c r="BD253" s="10">
        <f>3/24000000*OO[[#This Row],[112 (02JUL1985 21:00:00)-Water Temperature (C)]]*OO[[#This Row],[54]]</f>
        <v>8.1409652742599983E-7</v>
      </c>
      <c r="BE253" s="10">
        <f>3/24000000*OO[[#This Row],[113 (03JUL1985 00:00:00)-Water Temperature (C)]]*OO[[#This Row],[55]]</f>
        <v>7.6654712030512501E-7</v>
      </c>
      <c r="BF253" s="10">
        <f>3/24000000*OO[[#This Row],[114 (03JUL1985 03:00:00)-Water Temperature (C)]]*OO[[#This Row],[56]]</f>
        <v>7.2224621929612494E-7</v>
      </c>
      <c r="BG253" s="10">
        <f>3/24000000*OO[[#This Row],[115 (03JUL1985 06:00:00)-Water Temperature (C)]]*OO[[#This Row],[57]]</f>
        <v>6.8490615293100004E-7</v>
      </c>
      <c r="BH253" s="10">
        <f>3/24000000*OO[[#This Row],[116 (03JUL1985 09:00:00)-Water Temperature (C)]]*OO[[#This Row],[58]]</f>
        <v>6.6411438347249997E-7</v>
      </c>
      <c r="BI253" s="10">
        <f>3/24000000*OO[[#This Row],[117 (03JUL1985 12:00:00)-Water Temperature (C)]]*OO[[#This Row],[59]]</f>
        <v>6.5405888951287502E-7</v>
      </c>
      <c r="BJ253" s="10">
        <f>3/24000000*OO[[#This Row],[118 (03JUL1985 15:00:00)-Water Temperature (C)]]*OO[[#This Row],[60]]</f>
        <v>6.428842163981249E-7</v>
      </c>
      <c r="BK253" s="10">
        <f>3/24000000*OO[[#This Row],[119 (03JUL1985 18:00:00)-Water Temperature (C)]]*OO[[#This Row],[61]]</f>
        <v>6.2902300905149988E-7</v>
      </c>
      <c r="BL253" s="10">
        <f>3/24000000*OO[[#This Row],[120 (03JUL1985 21:00:00)-Water Temperature (C)]]*OO[[#This Row],[62]]</f>
        <v>6.0606008858999992E-7</v>
      </c>
      <c r="BM253" s="10">
        <f>3/24000000*OO[[#This Row],[121 (04JUL1985 00:00:00)-Water Temperature (C)]]*OO[[#This Row],[63]]</f>
        <v>5.7901592408887487E-7</v>
      </c>
      <c r="BN253" s="10">
        <f>3/24000000*OO[[#This Row],[122 (04JUL1985 03:00:00)-Water Temperature (C)]]*OO[[#This Row],[64]]</f>
        <v>5.5422844514187493E-7</v>
      </c>
      <c r="BO253" s="10">
        <f>3/24000000*OO[[#This Row],[123 (04JUL1985 06:00:00)-Water Temperature (C)]]*OO[[#This Row],[65]]</f>
        <v>5.323245587205E-7</v>
      </c>
      <c r="BP253" s="10">
        <f>3/24000000*OO[[#This Row],[124 (04JUL1985 09:00:00)-Water Temperature (C)]]*OO[[#This Row],[66]]</f>
        <v>5.2287011611999992E-7</v>
      </c>
      <c r="BQ253" s="10">
        <f>3/24000000*OO[[#This Row],[125 (04JUL1985 12:00:00)-Water Temperature (C)]]*OO[[#This Row],[67]]</f>
        <v>5.1749142812325002E-7</v>
      </c>
      <c r="BR253" s="10">
        <f>3/24000000*OO[[#This Row],[126 (04JUL1985 15:00:00)-Water Temperature (C)]]*OO[[#This Row],[68]]</f>
        <v>5.0971565187999999E-7</v>
      </c>
      <c r="BS253" s="10">
        <f>3/24000000*OO[[#This Row],[127 (04JUL1985 18:00:00)-Water Temperature (C)]]*OO[[#This Row],[69]]</f>
        <v>4.99463685653125E-7</v>
      </c>
      <c r="BT253" s="10">
        <f>3/24000000*OO[[#This Row],[128 (04JUL1985 21:00:00)-Water Temperature (C)]]*OO[[#This Row],[70]]</f>
        <v>4.8373787507287499E-7</v>
      </c>
      <c r="BU253" s="10">
        <f>3/24000000*OO[[#This Row],[129 (05JUL1985 00:00:00)-Water Temperature (C)]]*OO[[#This Row],[71]]</f>
        <v>4.6381790983612498E-7</v>
      </c>
      <c r="BV253" s="10">
        <f>3/24000000*OO[[#This Row],[130 (05JUL1985 03:00:00)-Water Temperature (C)]]*OO[[#This Row],[72]]</f>
        <v>4.4379582463125002E-7</v>
      </c>
      <c r="BW253" s="10">
        <f>3/24000000*OO[[#This Row],[131 (05JUL1985 06:00:00)-Water Temperature (C)]]*OO[[#This Row],[73]]</f>
        <v>4.2530413397100002E-7</v>
      </c>
      <c r="BX253" s="10">
        <f>3/24000000*OO[[#This Row],[132 (05JUL1985 09:00:00)-Water Temperature (C)]]*OO[[#This Row],[74]]</f>
        <v>4.1586130550525001E-7</v>
      </c>
      <c r="BY253" s="10">
        <f>3/24000000*OO[[#This Row],[133 (05JUL1985 12:00:00)-Water Temperature (C)]]*OO[[#This Row],[75]]</f>
        <v>4.1202110040812496E-7</v>
      </c>
      <c r="BZ253" s="10">
        <f>3/24000000*OO[[#This Row],[134 (05JUL1985 15:00:00)-Water Temperature (C)]]*OO[[#This Row],[76]]</f>
        <v>4.0879944150399989E-7</v>
      </c>
      <c r="CA253" s="10">
        <f>3/24000000*OO[[#This Row],[135 (05JUL1985 18:00:00)-Water Temperature (C)]]*OO[[#This Row],[77]]</f>
        <v>4.0415457700399996E-7</v>
      </c>
      <c r="CB253" s="10">
        <f>3/24000000*OO[[#This Row],[136 (05JUL1985 21:00:00)-Water Temperature (C)]]*OO[[#This Row],[78]]</f>
        <v>3.9213725083687495E-7</v>
      </c>
      <c r="CC253" s="10">
        <f>3/24000000*OO[[#This Row],[137 (06JUL1985 00:00:00)-Water Temperature (C)]]*OO[[#This Row],[79]]</f>
        <v>3.7546734261650002E-7</v>
      </c>
      <c r="CD253" s="10">
        <f>3/24000000*OO[[#This Row],[138 (06JUL1985 03:00:00)-Water Temperature (C)]]*OO[[#This Row],[80]]</f>
        <v>3.5997819857999999E-7</v>
      </c>
      <c r="CE253" s="10">
        <f>3/24000000*OO[[#This Row],[139 (06JUL1985 06:00:00)-Water Temperature (C)]]*OO[[#This Row],[81]]</f>
        <v>3.4746542394899999E-7</v>
      </c>
      <c r="CF253" s="10">
        <f>3/24000000*OO[[#This Row],[140 (06JUL1985 09:00:00)-Water Temperature (C)]]*OO[[#This Row],[82]]</f>
        <v>3.4420567917962496E-7</v>
      </c>
      <c r="CG253" s="10">
        <f>3/24000000*OO[[#This Row],[141 (06JUL1985 12:00:00)-Water Temperature (C)]]*OO[[#This Row],[83]]</f>
        <v>3.4348211984749994E-7</v>
      </c>
      <c r="CH253" s="10">
        <f>3/24000000*OO[[#This Row],[142 (06JUL1985 15:00:00)-Water Temperature (C)]]*OO[[#This Row],[84]]</f>
        <v>3.41934719319375E-7</v>
      </c>
      <c r="CI253" s="10">
        <f>3/24000000*OO[[#This Row],[143 (06JUL1985 18:00:00)-Water Temperature (C)]]*OO[[#This Row],[85]]</f>
        <v>3.3890901472837499E-7</v>
      </c>
      <c r="CJ253" s="10">
        <f>3/24000000*OO[[#This Row],[144 (06JUL1985 21:00:00)-Water Temperature (C)]]*OO[[#This Row],[86]]</f>
        <v>3.2902553044949996E-7</v>
      </c>
      <c r="CK253" s="10">
        <f>3/24000000*OO[[#This Row],[145 (07JUL1985 00:00:00)-Water Temperature (C)]]*OO[[#This Row],[87]]</f>
        <v>3.1545209854994998E-7</v>
      </c>
      <c r="CL253" s="10">
        <f>3/24000000*OO[[#This Row],[146 (07JUL1985 03:00:00)-Water Temperature (C)]]*OO[[#This Row],[88]]</f>
        <v>3.0237050333475001E-7</v>
      </c>
      <c r="CM253" s="10">
        <f>3/24000000*OO[[#This Row],[147 (07JUL1985 06:00:00)-Water Temperature (C)]]*OO[[#This Row],[89]]</f>
        <v>2.90206510427E-7</v>
      </c>
      <c r="CN253" s="10">
        <f>3/24000000*OO[[#This Row],[148 (07JUL1985 09:00:00)-Water Temperature (C)]]*OO[[#This Row],[90]]</f>
        <v>2.8137665613697501E-7</v>
      </c>
      <c r="CO253" s="10">
        <f>3/24000000*OO[[#This Row],[149 (07JUL1985 12:00:00)-Water Temperature (C)]]*OO[[#This Row],[91]]</f>
        <v>2.7647089562378747E-7</v>
      </c>
      <c r="CP253" s="10">
        <f>3/24000000*OO[[#This Row],[150 (07JUL1985 15:00:00)-Water Temperature (C)]]*OO[[#This Row],[92]]</f>
        <v>2.7441490945688745E-7</v>
      </c>
      <c r="CQ253" s="10">
        <f>3/24000000*OO[[#This Row],[151 (07JUL1985 18:00:00)-Water Temperature (C)]]*OO[[#This Row],[93]]</f>
        <v>2.6817957732896251E-7</v>
      </c>
      <c r="CR253" s="10">
        <f>3/24000000*OO[[#This Row],[152 (07JUL1985 21:00:00)-Water Temperature (C)]]*OO[[#This Row],[94]]</f>
        <v>2.5747979031057499E-7</v>
      </c>
      <c r="CS253" s="10">
        <f>3/24000000*OO[[#This Row],[153 (08JUL1985 00:00:00)-Water Temperature (C)]]*OO[[#This Row],[95]]</f>
        <v>2.454298370643E-7</v>
      </c>
      <c r="CT253" s="10">
        <f>3/24000000*OO[[#This Row],[154 (08JUL1985 03:00:00)-Water Temperature (C)]]*OO[[#This Row],[96]]</f>
        <v>2.3311709154078747E-7</v>
      </c>
      <c r="CU253" s="10">
        <f>3/24000000*OO[[#This Row],[155 (08JUL1985 06:00:00)-Water Temperature (C)]]*OO[[#This Row],[97]]</f>
        <v>2.2230695165298751E-7</v>
      </c>
      <c r="CV253" s="10">
        <f>3/24000000*OO[[#This Row],[156 (08JUL1985 09:00:00)-Water Temperature (C)]]*OO[[#This Row],[98]]</f>
        <v>2.1702378915313747E-7</v>
      </c>
      <c r="CW253" s="10">
        <f>3/24000000*OO[[#This Row],[157 (08JUL1985 12:00:00)-Water Temperature (C)]]*OO[[#This Row],[99]]</f>
        <v>2.1502195550027497E-7</v>
      </c>
    </row>
    <row r="254" spans="1:101" x14ac:dyDescent="0.35">
      <c r="A254" t="s">
        <v>260</v>
      </c>
      <c r="B254">
        <v>875.221</v>
      </c>
      <c r="C254" s="10">
        <f>3/24*OO[[#This Row],[59 (26JUN1985 06:00:00)-Water Temperature (C)]]*OO[[#This Row],[1]]/SUM(OO[1])</f>
        <v>0</v>
      </c>
      <c r="D254" s="10">
        <f>3/24*OO[[#This Row],[60 (26JUN1985 09:00:00)-Water Temperature (C)]]*OO[[#This Row],[2]]/SUM(OO[2])</f>
        <v>0</v>
      </c>
      <c r="E254" s="10">
        <f>3/24*OO[[#This Row],[61 (26JUN1985 12:00:00)-Water Temperature (C)]]*OO[[#This Row],[3]]/SUM(OO[3])</f>
        <v>0</v>
      </c>
      <c r="F254" s="10">
        <f>3/24*OO[[#This Row],[62 (26JUN1985 15:00:00)-Water Temperature (C)]]*OO[[#This Row],[4]]/SUM(OO[4])</f>
        <v>0</v>
      </c>
      <c r="G254" s="10">
        <f>3/24*OO[[#This Row],[63 (26JUN1985 18:00:00)-Water Temperature (C)]]*OO[[#This Row],[5]]/SUM(OO[5])</f>
        <v>0</v>
      </c>
      <c r="H254" s="10">
        <f>3/24*OO[[#This Row],[64 (26JUN1985 21:00:00)-Water Temperature (C)]]*OO[[#This Row],[6]]/SUM(OO[6])</f>
        <v>0</v>
      </c>
      <c r="I254" s="10">
        <f>3/24*OO[[#This Row],[65 (27JUN1985 00:00:00)-Water Temperature (C)]]*OO[[#This Row],[7]]/SUM(OO[7])</f>
        <v>0</v>
      </c>
      <c r="J254" s="10">
        <f>3/24*OO[[#This Row],[66 (27JUN1985 03:00:00)-Water Temperature (C)]]*OO[[#This Row],[8]]/SUM(OO[8])</f>
        <v>0</v>
      </c>
      <c r="K254" s="10">
        <f>3/24*OO[[#This Row],[67 (27JUN1985 06:00:00)-Water Temperature (C)]]*OO[[#This Row],[9]]/SUM(OO[9])</f>
        <v>0</v>
      </c>
      <c r="L254" s="10">
        <f>3/24*OO[[#This Row],[68 (27JUN1985 09:00:00)-Water Temperature (C)]]*OO[[#This Row],[10]]/SUM(OO[10])</f>
        <v>0</v>
      </c>
      <c r="M254" s="10">
        <f>3/24*OO[[#This Row],[69 (27JUN1985 12:00:00)-Water Temperature (C)]]*OO[[#This Row],[11]]/SUM(OO[11])</f>
        <v>3.3417956419701278E-32</v>
      </c>
      <c r="N254" s="10">
        <f>3/24*OO[[#This Row],[70 (27JUN1985 15:00:00)-Water Temperature (C)]]*OO[[#This Row],[12]]/SUM(OO[12])</f>
        <v>2.1274999091405543E-19</v>
      </c>
      <c r="O254" s="10">
        <f>3/24*OO[[#This Row],[71 (27JUN1985 18:00:00)-Water Temperature (C)]]*OO[[#This Row],[13]]/SUM(OO[13])</f>
        <v>1.5645982274183618E-10</v>
      </c>
      <c r="P254" s="10">
        <f>3/24*OO[[#This Row],[72 (27JUN1985 21:00:00)-Water Temperature (C)]]*OO[[#This Row],[14]]/SUM(OO[14])</f>
        <v>5.0567392060833666E-7</v>
      </c>
      <c r="Q254" s="10">
        <f>3/24*OO[[#This Row],[73 (28JUN1985 00:00:00)-Water Temperature (C)]]*OO[[#This Row],[15]]/SUM(OO[15])</f>
        <v>9.414917955843783E-5</v>
      </c>
      <c r="R254" s="10">
        <f>3/24*OO[[#This Row],[74 (28JUN1985 03:00:00)-Water Temperature (C)]]*OO[[#This Row],[16]]/SUM(OO[16])</f>
        <v>2.9425240165966266E-3</v>
      </c>
      <c r="S254" s="10">
        <f>3/24*OO[[#This Row],[75 (28JUN1985 06:00:00)-Water Temperature (C)]]*OO[[#This Row],[17]]/SUM(OO[17])</f>
        <v>2.400511293428317E-2</v>
      </c>
      <c r="T254" s="10">
        <f>3/24*OO[[#This Row],[76 (28JUN1985 09:00:00)-Water Temperature (C)]]*OO[[#This Row],[18]]/SUM(OO[18])</f>
        <v>6.7537799650492988E-2</v>
      </c>
      <c r="U254" s="10">
        <f>3/24*OO[[#This Row],[77 (28JUN1985 12:00:00)-Water Temperature (C)]]*OO[[#This Row],[19]]/SUM(OO[19])</f>
        <v>7.8566542546613216E-2</v>
      </c>
      <c r="V254" s="10">
        <f>3/24000000*OO[[#This Row],[78 (28JUN1985 15:00:00)-Water Temperature (C)]]*OO[[#This Row],[20]]</f>
        <v>4.2941209304700002E-2</v>
      </c>
      <c r="W254" s="10">
        <f>3/24000000*OO[[#This Row],[79 (28JUN1985 18:00:00)-Water Temperature (C)]]*OO[[#This Row],[21]]</f>
        <v>1.2343871671009999E-2</v>
      </c>
      <c r="X254" s="10">
        <f>3/24000000*OO[[#This Row],[80 (28JUN1985 21:00:00)-Water Temperature (C)]]*OO[[#This Row],[22]]</f>
        <v>2.0323968439769999E-3</v>
      </c>
      <c r="Y254" s="10">
        <f>3/24000000*OO[[#This Row],[81 (29JUN1985 00:00:00)-Water Temperature (C)]]*OO[[#This Row],[23]]</f>
        <v>2.1885386433156249E-4</v>
      </c>
      <c r="Z254" s="10">
        <f>3/24000000*OO[[#This Row],[82 (29JUN1985 03:00:00)-Water Temperature (C)]]*OO[[#This Row],[24]]</f>
        <v>2.8162488529949999E-5</v>
      </c>
      <c r="AA254" s="10">
        <f>3/24000000*OO[[#This Row],[83 (29JUN1985 06:00:00)-Water Temperature (C)]]*OO[[#This Row],[25]]</f>
        <v>1.2952994369612499E-5</v>
      </c>
      <c r="AB254" s="10">
        <f>3/24000000*OO[[#This Row],[84 (29JUN1985 09:00:00)-Water Temperature (C)]]*OO[[#This Row],[26]]</f>
        <v>1.0529991261063751E-5</v>
      </c>
      <c r="AC254" s="10">
        <f>3/24000000*OO[[#This Row],[85 (29JUN1985 12:00:00)-Water Temperature (C)]]*OO[[#This Row],[27]]</f>
        <v>9.0630448545249992E-6</v>
      </c>
      <c r="AD254" s="10">
        <f>3/24000000*OO[[#This Row],[86 (29JUN1985 15:00:00)-Water Temperature (C)]]*OO[[#This Row],[28]]</f>
        <v>7.8217720455600001E-6</v>
      </c>
      <c r="AE254" s="10">
        <f>3/24000000*OO[[#This Row],[88 (29JUN1985 21:00:00)-Water Temperature (C)]]*OO[[#This Row],[30]]</f>
        <v>5.7053922483249992E-6</v>
      </c>
      <c r="AF254" s="10">
        <f>3/24000000*OO[[#This Row],[88 (29JUN1985 21:00:00)-Water Temperature (C)]]*OO[[#This Row],[30]]</f>
        <v>5.7053922483249992E-6</v>
      </c>
      <c r="AG254" s="10">
        <f>3/24000000*OO[[#This Row],[89 (30JUN1985 00:00:00)-Water Temperature (C)]]*OO[[#This Row],[31]]</f>
        <v>4.8042135776737505E-6</v>
      </c>
      <c r="AH254" s="10">
        <f>3/24000000*OO[[#This Row],[90 (30JUN1985 03:00:00)-Water Temperature (C)]]*OO[[#This Row],[32]]</f>
        <v>4.0782499214187497E-6</v>
      </c>
      <c r="AI254" s="10">
        <f>3/24000000*OO[[#This Row],[91 (30JUN1985 06:00:00)-Water Temperature (C)]]*OO[[#This Row],[33]]</f>
        <v>3.5035092366187496E-6</v>
      </c>
      <c r="AJ254" s="10">
        <f>3/24000000*OO[[#This Row],[92 (30JUN1985 09:00:00)-Water Temperature (C)]]*OO[[#This Row],[34]]</f>
        <v>3.0962524029799996E-6</v>
      </c>
      <c r="AK254" s="10">
        <f>3/24000000*OO[[#This Row],[93 (30JUN1985 12:00:00)-Water Temperature (C)]]*OO[[#This Row],[35]]</f>
        <v>2.7993450266600001E-6</v>
      </c>
      <c r="AL254" s="10">
        <f>3/24000000*OO[[#This Row],[94 (30JUN1985 15:00:00)-Water Temperature (C)]]*OO[[#This Row],[36]]</f>
        <v>2.5526381786489997E-6</v>
      </c>
      <c r="AM254" s="10">
        <f>3/24000000*OO[[#This Row],[95 (30JUN1985 18:00:00)-Water Temperature (C)]]*OO[[#This Row],[37]]</f>
        <v>2.325122425002375E-6</v>
      </c>
      <c r="AN254" s="10">
        <f>3/24000000*OO[[#This Row],[96 (30JUN1985 21:00:00)-Water Temperature (C)]]*OO[[#This Row],[38]]</f>
        <v>2.0878863320880003E-6</v>
      </c>
      <c r="AO254" s="10">
        <f>3/24000000*OO[[#This Row],[97 (01JUL1985 00:00:00)-Water Temperature (C)]]*OO[[#This Row],[39]]</f>
        <v>1.862285350128375E-6</v>
      </c>
      <c r="AP254" s="10">
        <f>3/24000000*OO[[#This Row],[98 (01JUL1985 03:00:00)-Water Temperature (C)]]*OO[[#This Row],[40]]</f>
        <v>1.6729928384437499E-6</v>
      </c>
      <c r="AQ254" s="10">
        <f>3/24000000*OO[[#This Row],[99 (01JUL1985 06:00:00)-Water Temperature (C)]]*OO[[#This Row],[41]]</f>
        <v>1.5201245487667499E-6</v>
      </c>
      <c r="AR254" s="10">
        <f>3/24000000*OO[[#This Row],[100 (01JUL1985 09:00:00)-Water Temperature (C)]]*OO[[#This Row],[42]]</f>
        <v>1.4191265233214997E-6</v>
      </c>
      <c r="AS254" s="10">
        <f>3/24000000*OO[[#This Row],[101 (01JUL1985 12:00:00)-Water Temperature (C)]]*OO[[#This Row],[43]]</f>
        <v>1.3445004636960001E-6</v>
      </c>
      <c r="AT254" s="10">
        <f>3/24000000*OO[[#This Row],[102 (01JUL1985 15:00:00)-Water Temperature (C)]]*OO[[#This Row],[44]]</f>
        <v>1.2723407673899999E-6</v>
      </c>
      <c r="AU254" s="10">
        <f>3/24000000*OO[[#This Row],[103 (01JUL1985 18:00:00)-Water Temperature (C)]]*OO[[#This Row],[45]]</f>
        <v>1.2021448194438749E-6</v>
      </c>
      <c r="AV254" s="10">
        <f>3/24000000*OO[[#This Row],[104 (01JUL1985 21:00:00)-Water Temperature (C)]]*OO[[#This Row],[46]]</f>
        <v>1.1200537636199999E-6</v>
      </c>
      <c r="AW254" s="10">
        <f>3/24000000*OO[[#This Row],[105 (02JUL1985 00:00:00)-Water Temperature (C)]]*OO[[#This Row],[47]]</f>
        <v>1.042270525017E-6</v>
      </c>
      <c r="AX254" s="10">
        <f>3/24000000*OO[[#This Row],[106 (02JUL1985 03:00:00)-Water Temperature (C)]]*OO[[#This Row],[48]]</f>
        <v>9.7260317155787493E-7</v>
      </c>
      <c r="AY254" s="10">
        <f>3/24000000*OO[[#This Row],[107 (02JUL1985 06:00:00)-Water Temperature (C)]]*OO[[#This Row],[49]]</f>
        <v>9.1166878313550001E-7</v>
      </c>
      <c r="AZ254" s="10">
        <f>3/24000000*OO[[#This Row],[108 (02JUL1985 09:00:00)-Water Temperature (C)]]*OO[[#This Row],[50]]</f>
        <v>8.6126787858299993E-7</v>
      </c>
      <c r="BA254" s="10">
        <f>3/24000000*OO[[#This Row],[109 (02JUL1985 12:00:00)-Water Temperature (C)]]*OO[[#This Row],[51]]</f>
        <v>8.3092879319024996E-7</v>
      </c>
      <c r="BB254" s="10">
        <f>3/24000000*OO[[#This Row],[110 (02JUL1985 15:00:00)-Water Temperature (C)]]*OO[[#This Row],[52]]</f>
        <v>8.1639565799499992E-7</v>
      </c>
      <c r="BC254" s="10">
        <f>3/24000000*OO[[#This Row],[111 (02JUL1985 18:00:00)-Water Temperature (C)]]*OO[[#This Row],[53]]</f>
        <v>7.9998368369399999E-7</v>
      </c>
      <c r="BD254" s="10">
        <f>3/24000000*OO[[#This Row],[112 (02JUL1985 21:00:00)-Water Temperature (C)]]*OO[[#This Row],[54]]</f>
        <v>7.6923086551725001E-7</v>
      </c>
      <c r="BE254" s="10">
        <f>3/24000000*OO[[#This Row],[113 (03JUL1985 00:00:00)-Water Temperature (C)]]*OO[[#This Row],[55]]</f>
        <v>7.2463984036799993E-7</v>
      </c>
      <c r="BF254" s="10">
        <f>3/24000000*OO[[#This Row],[114 (03JUL1985 03:00:00)-Water Temperature (C)]]*OO[[#This Row],[56]]</f>
        <v>6.8257282578550006E-7</v>
      </c>
      <c r="BG254" s="10">
        <f>3/24000000*OO[[#This Row],[115 (03JUL1985 06:00:00)-Water Temperature (C)]]*OO[[#This Row],[57]]</f>
        <v>6.4698282007975E-7</v>
      </c>
      <c r="BH254" s="10">
        <f>3/24000000*OO[[#This Row],[116 (03JUL1985 09:00:00)-Water Temperature (C)]]*OO[[#This Row],[58]]</f>
        <v>6.2668641545924986E-7</v>
      </c>
      <c r="BI254" s="10">
        <f>3/24000000*OO[[#This Row],[117 (03JUL1985 12:00:00)-Water Temperature (C)]]*OO[[#This Row],[59]]</f>
        <v>6.17143193121E-7</v>
      </c>
      <c r="BJ254" s="10">
        <f>3/24000000*OO[[#This Row],[118 (03JUL1985 15:00:00)-Water Temperature (C)]]*OO[[#This Row],[60]]</f>
        <v>6.0670364819400003E-7</v>
      </c>
      <c r="BK254" s="10">
        <f>3/24000000*OO[[#This Row],[119 (03JUL1985 18:00:00)-Water Temperature (C)]]*OO[[#This Row],[61]]</f>
        <v>5.9367763403024998E-7</v>
      </c>
      <c r="BL254" s="10">
        <f>3/24000000*OO[[#This Row],[120 (03JUL1985 21:00:00)-Water Temperature (C)]]*OO[[#This Row],[62]]</f>
        <v>5.7231955951137499E-7</v>
      </c>
      <c r="BM254" s="10">
        <f>3/24000000*OO[[#This Row],[121 (04JUL1985 00:00:00)-Water Temperature (C)]]*OO[[#This Row],[63]]</f>
        <v>5.467970638844999E-7</v>
      </c>
      <c r="BN254" s="10">
        <f>3/24000000*OO[[#This Row],[122 (04JUL1985 03:00:00)-Water Temperature (C)]]*OO[[#This Row],[64]]</f>
        <v>5.23345890822E-7</v>
      </c>
      <c r="BO254" s="10">
        <f>3/24000000*OO[[#This Row],[123 (04JUL1985 06:00:00)-Water Temperature (C)]]*OO[[#This Row],[65]]</f>
        <v>5.0260884687749995E-7</v>
      </c>
      <c r="BP254" s="10">
        <f>3/24000000*OO[[#This Row],[124 (04JUL1985 09:00:00)-Water Temperature (C)]]*OO[[#This Row],[66]]</f>
        <v>4.9340048632862493E-7</v>
      </c>
      <c r="BQ254" s="10">
        <f>3/24000000*OO[[#This Row],[125 (04JUL1985 12:00:00)-Water Temperature (C)]]*OO[[#This Row],[67]]</f>
        <v>4.8826960030800002E-7</v>
      </c>
      <c r="BR254" s="10">
        <f>3/24000000*OO[[#This Row],[126 (04JUL1985 15:00:00)-Water Temperature (C)]]*OO[[#This Row],[68]]</f>
        <v>4.8094664217112493E-7</v>
      </c>
      <c r="BS254" s="10">
        <f>3/24000000*OO[[#This Row],[127 (04JUL1985 18:00:00)-Water Temperature (C)]]*OO[[#This Row],[69]]</f>
        <v>4.7131853549850001E-7</v>
      </c>
      <c r="BT254" s="10">
        <f>3/24000000*OO[[#This Row],[128 (04JUL1985 21:00:00)-Water Temperature (C)]]*OO[[#This Row],[70]]</f>
        <v>4.5662168541625004E-7</v>
      </c>
      <c r="BU254" s="10">
        <f>3/24000000*OO[[#This Row],[129 (05JUL1985 00:00:00)-Water Temperature (C)]]*OO[[#This Row],[71]]</f>
        <v>4.3791005745524996E-7</v>
      </c>
      <c r="BV254" s="10">
        <f>3/24000000*OO[[#This Row],[130 (05JUL1985 03:00:00)-Water Temperature (C)]]*OO[[#This Row],[72]]</f>
        <v>4.19076241289125E-7</v>
      </c>
      <c r="BW254" s="10">
        <f>3/24000000*OO[[#This Row],[131 (05JUL1985 06:00:00)-Water Temperature (C)]]*OO[[#This Row],[73]]</f>
        <v>4.0165323223999993E-7</v>
      </c>
      <c r="BX254" s="10">
        <f>3/24000000*OO[[#This Row],[132 (05JUL1985 09:00:00)-Water Temperature (C)]]*OO[[#This Row],[74]]</f>
        <v>3.9247707613199999E-7</v>
      </c>
      <c r="BY254" s="10">
        <f>3/24000000*OO[[#This Row],[133 (05JUL1985 12:00:00)-Water Temperature (C)]]*OO[[#This Row],[75]]</f>
        <v>3.8871428408999997E-7</v>
      </c>
      <c r="BZ254" s="10">
        <f>3/24000000*OO[[#This Row],[134 (05JUL1985 15:00:00)-Water Temperature (C)]]*OO[[#This Row],[76]]</f>
        <v>3.8568926265187495E-7</v>
      </c>
      <c r="CA254" s="10">
        <f>3/24000000*OO[[#This Row],[135 (05JUL1985 18:00:00)-Water Temperature (C)]]*OO[[#This Row],[77]]</f>
        <v>3.8132601141599998E-7</v>
      </c>
      <c r="CB254" s="10">
        <f>3/24000000*OO[[#This Row],[136 (05JUL1985 21:00:00)-Water Temperature (C)]]*OO[[#This Row],[78]]</f>
        <v>3.7021499187750006E-7</v>
      </c>
      <c r="CC254" s="10">
        <f>3/24000000*OO[[#This Row],[137 (06JUL1985 00:00:00)-Water Temperature (C)]]*OO[[#This Row],[79]]</f>
        <v>3.5453356282574996E-7</v>
      </c>
      <c r="CD254" s="10">
        <f>3/24000000*OO[[#This Row],[138 (06JUL1985 03:00:00)-Water Temperature (C)]]*OO[[#This Row],[80]]</f>
        <v>3.398552470395E-7</v>
      </c>
      <c r="CE254" s="10">
        <f>3/24000000*OO[[#This Row],[139 (06JUL1985 06:00:00)-Water Temperature (C)]]*OO[[#This Row],[81]]</f>
        <v>3.2794920468449997E-7</v>
      </c>
      <c r="CF254" s="10">
        <f>3/24000000*OO[[#This Row],[140 (06JUL1985 09:00:00)-Water Temperature (C)]]*OO[[#This Row],[82]]</f>
        <v>3.2471838484687495E-7</v>
      </c>
      <c r="CG254" s="10">
        <f>3/24000000*OO[[#This Row],[141 (06JUL1985 12:00:00)-Water Temperature (C)]]*OO[[#This Row],[83]]</f>
        <v>3.2403710460624997E-7</v>
      </c>
      <c r="CH254" s="10">
        <f>3/24000000*OO[[#This Row],[142 (06JUL1985 15:00:00)-Water Temperature (C)]]*OO[[#This Row],[84]]</f>
        <v>3.225912219E-7</v>
      </c>
      <c r="CI254" s="10">
        <f>3/24000000*OO[[#This Row],[143 (06JUL1985 18:00:00)-Water Temperature (C)]]*OO[[#This Row],[85]]</f>
        <v>3.1983046740812501E-7</v>
      </c>
      <c r="CJ254" s="10">
        <f>3/24000000*OO[[#This Row],[144 (06JUL1985 21:00:00)-Water Temperature (C)]]*OO[[#This Row],[86]]</f>
        <v>3.1070208301649997E-7</v>
      </c>
      <c r="CK254" s="10">
        <f>3/24000000*OO[[#This Row],[145 (07JUL1985 00:00:00)-Water Temperature (C)]]*OO[[#This Row],[87]]</f>
        <v>2.97890940315025E-7</v>
      </c>
      <c r="CL254" s="10">
        <f>3/24000000*OO[[#This Row],[146 (07JUL1985 03:00:00)-Water Temperature (C)]]*OO[[#This Row],[88]]</f>
        <v>2.855286321984E-7</v>
      </c>
      <c r="CM254" s="10">
        <f>3/24000000*OO[[#This Row],[147 (07JUL1985 06:00:00)-Water Temperature (C)]]*OO[[#This Row],[89]]</f>
        <v>2.7398300796862497E-7</v>
      </c>
      <c r="CN254" s="10">
        <f>3/24000000*OO[[#This Row],[148 (07JUL1985 09:00:00)-Water Temperature (C)]]*OO[[#This Row],[90]]</f>
        <v>2.6549163634830004E-7</v>
      </c>
      <c r="CO254" s="10">
        <f>3/24000000*OO[[#This Row],[149 (07JUL1985 12:00:00)-Water Temperature (C)]]*OO[[#This Row],[91]]</f>
        <v>2.607790020316125E-7</v>
      </c>
      <c r="CP254" s="10">
        <f>3/24000000*OO[[#This Row],[150 (07JUL1985 15:00:00)-Water Temperature (C)]]*OO[[#This Row],[92]]</f>
        <v>2.5888716297625003E-7</v>
      </c>
      <c r="CQ254" s="10">
        <f>3/24000000*OO[[#This Row],[151 (07JUL1985 18:00:00)-Water Temperature (C)]]*OO[[#This Row],[93]]</f>
        <v>2.5317906327297499E-7</v>
      </c>
      <c r="CR254" s="10">
        <f>3/24000000*OO[[#This Row],[152 (07JUL1985 21:00:00)-Water Temperature (C)]]*OO[[#This Row],[94]]</f>
        <v>2.4322488608552504E-7</v>
      </c>
      <c r="CS254" s="10">
        <f>3/24000000*OO[[#This Row],[153 (08JUL1985 00:00:00)-Water Temperature (C)]]*OO[[#This Row],[95]]</f>
        <v>2.3194640780518748E-7</v>
      </c>
      <c r="CT254" s="10">
        <f>3/24000000*OO[[#This Row],[154 (08JUL1985 03:00:00)-Water Temperature (C)]]*OO[[#This Row],[96]]</f>
        <v>2.2031365191371249E-7</v>
      </c>
      <c r="CU254" s="10">
        <f>3/24000000*OO[[#This Row],[155 (08JUL1985 06:00:00)-Water Temperature (C)]]*OO[[#This Row],[97]]</f>
        <v>2.100018596738875E-7</v>
      </c>
      <c r="CV254" s="10">
        <f>3/24000000*OO[[#This Row],[156 (08JUL1985 09:00:00)-Water Temperature (C)]]*OO[[#This Row],[98]]</f>
        <v>2.0485433483866247E-7</v>
      </c>
      <c r="CW254" s="10">
        <f>3/24000000*OO[[#This Row],[157 (08JUL1985 12:00:00)-Water Temperature (C)]]*OO[[#This Row],[99]]</f>
        <v>2.0291915674849999E-7</v>
      </c>
    </row>
    <row r="255" spans="1:101" x14ac:dyDescent="0.35">
      <c r="A255" t="s">
        <v>261</v>
      </c>
      <c r="B255">
        <v>824.89859999999999</v>
      </c>
      <c r="C255" s="10">
        <f>3/24*OO[[#This Row],[59 (26JUN1985 06:00:00)-Water Temperature (C)]]*OO[[#This Row],[1]]/SUM(OO[1])</f>
        <v>0</v>
      </c>
      <c r="D255" s="10">
        <f>3/24*OO[[#This Row],[60 (26JUN1985 09:00:00)-Water Temperature (C)]]*OO[[#This Row],[2]]/SUM(OO[2])</f>
        <v>0</v>
      </c>
      <c r="E255" s="10">
        <f>3/24*OO[[#This Row],[61 (26JUN1985 12:00:00)-Water Temperature (C)]]*OO[[#This Row],[3]]/SUM(OO[3])</f>
        <v>0</v>
      </c>
      <c r="F255" s="10">
        <f>3/24*OO[[#This Row],[62 (26JUN1985 15:00:00)-Water Temperature (C)]]*OO[[#This Row],[4]]/SUM(OO[4])</f>
        <v>0</v>
      </c>
      <c r="G255" s="10">
        <f>3/24*OO[[#This Row],[63 (26JUN1985 18:00:00)-Water Temperature (C)]]*OO[[#This Row],[5]]/SUM(OO[5])</f>
        <v>0</v>
      </c>
      <c r="H255" s="10">
        <f>3/24*OO[[#This Row],[64 (26JUN1985 21:00:00)-Water Temperature (C)]]*OO[[#This Row],[6]]/SUM(OO[6])</f>
        <v>0</v>
      </c>
      <c r="I255" s="10">
        <f>3/24*OO[[#This Row],[65 (27JUN1985 00:00:00)-Water Temperature (C)]]*OO[[#This Row],[7]]/SUM(OO[7])</f>
        <v>0</v>
      </c>
      <c r="J255" s="10">
        <f>3/24*OO[[#This Row],[66 (27JUN1985 03:00:00)-Water Temperature (C)]]*OO[[#This Row],[8]]/SUM(OO[8])</f>
        <v>0</v>
      </c>
      <c r="K255" s="10">
        <f>3/24*OO[[#This Row],[67 (27JUN1985 06:00:00)-Water Temperature (C)]]*OO[[#This Row],[9]]/SUM(OO[9])</f>
        <v>0</v>
      </c>
      <c r="L255" s="10">
        <f>3/24*OO[[#This Row],[68 (27JUN1985 09:00:00)-Water Temperature (C)]]*OO[[#This Row],[10]]/SUM(OO[10])</f>
        <v>0</v>
      </c>
      <c r="M255" s="10">
        <f>3/24*OO[[#This Row],[69 (27JUN1985 12:00:00)-Water Temperature (C)]]*OO[[#This Row],[11]]/SUM(OO[11])</f>
        <v>2.5270324139250058E-33</v>
      </c>
      <c r="N255" s="10">
        <f>3/24*OO[[#This Row],[70 (27JUN1985 15:00:00)-Water Temperature (C)]]*OO[[#This Row],[12]]/SUM(OO[12])</f>
        <v>1.1178011387206613E-19</v>
      </c>
      <c r="O255" s="10">
        <f>3/24*OO[[#This Row],[71 (27JUN1985 18:00:00)-Water Temperature (C)]]*OO[[#This Row],[13]]/SUM(OO[13])</f>
        <v>7.3231246271572298E-11</v>
      </c>
      <c r="P255" s="10">
        <f>3/24*OO[[#This Row],[72 (27JUN1985 21:00:00)-Water Temperature (C)]]*OO[[#This Row],[14]]/SUM(OO[14])</f>
        <v>3.0667147250264351E-7</v>
      </c>
      <c r="Q255" s="10">
        <f>3/24*OO[[#This Row],[73 (28JUN1985 00:00:00)-Water Temperature (C)]]*OO[[#This Row],[15]]/SUM(OO[15])</f>
        <v>6.5604838403194422E-5</v>
      </c>
      <c r="R255" s="10">
        <f>3/24*OO[[#This Row],[74 (28JUN1985 03:00:00)-Water Temperature (C)]]*OO[[#This Row],[16]]/SUM(OO[16])</f>
        <v>2.276263069187504E-3</v>
      </c>
      <c r="S255" s="10">
        <f>3/24*OO[[#This Row],[75 (28JUN1985 06:00:00)-Water Temperature (C)]]*OO[[#This Row],[17]]/SUM(OO[17])</f>
        <v>2.0239063248308872E-2</v>
      </c>
      <c r="T255" s="10">
        <f>3/24*OO[[#This Row],[76 (28JUN1985 09:00:00)-Water Temperature (C)]]*OO[[#This Row],[18]]/SUM(OO[18])</f>
        <v>6.1283867756107453E-2</v>
      </c>
      <c r="U255" s="10">
        <f>3/24*OO[[#This Row],[77 (28JUN1985 12:00:00)-Water Temperature (C)]]*OO[[#This Row],[19]]/SUM(OO[19])</f>
        <v>7.6024454403517613E-2</v>
      </c>
      <c r="V255" s="10">
        <f>3/24000000*OO[[#This Row],[78 (28JUN1985 15:00:00)-Water Temperature (C)]]*OO[[#This Row],[20]]</f>
        <v>4.3983933710999998E-2</v>
      </c>
      <c r="W255" s="10">
        <f>3/24000000*OO[[#This Row],[79 (28JUN1985 18:00:00)-Water Temperature (C)]]*OO[[#This Row],[21]]</f>
        <v>1.3297922848209997E-2</v>
      </c>
      <c r="X255" s="10">
        <f>3/24000000*OO[[#This Row],[80 (28JUN1985 21:00:00)-Water Temperature (C)]]*OO[[#This Row],[22]]</f>
        <v>2.2879705745280001E-3</v>
      </c>
      <c r="Y255" s="10">
        <f>3/24000000*OO[[#This Row],[81 (29JUN1985 00:00:00)-Water Temperature (C)]]*OO[[#This Row],[23]]</f>
        <v>2.5317575444150001E-4</v>
      </c>
      <c r="Z255" s="10">
        <f>3/24000000*OO[[#This Row],[82 (29JUN1985 03:00:00)-Water Temperature (C)]]*OO[[#This Row],[24]]</f>
        <v>3.0529324486499999E-5</v>
      </c>
      <c r="AA255" s="10">
        <f>3/24000000*OO[[#This Row],[83 (29JUN1985 06:00:00)-Water Temperature (C)]]*OO[[#This Row],[25]]</f>
        <v>1.2684136374034999E-5</v>
      </c>
      <c r="AB255" s="10">
        <f>3/24000000*OO[[#This Row],[84 (29JUN1985 09:00:00)-Water Temperature (C)]]*OO[[#This Row],[26]]</f>
        <v>1.0165120263329999E-5</v>
      </c>
      <c r="AC255" s="10">
        <f>3/24000000*OO[[#This Row],[85 (29JUN1985 12:00:00)-Water Temperature (C)]]*OO[[#This Row],[27]]</f>
        <v>8.7409745906437503E-6</v>
      </c>
      <c r="AD255" s="10">
        <f>3/24000000*OO[[#This Row],[86 (29JUN1985 15:00:00)-Water Temperature (C)]]*OO[[#This Row],[28]]</f>
        <v>7.5422029097249999E-6</v>
      </c>
      <c r="AE255" s="10">
        <f>3/24000000*OO[[#This Row],[88 (29JUN1985 21:00:00)-Water Temperature (C)]]*OO[[#This Row],[30]]</f>
        <v>5.5016441664999996E-6</v>
      </c>
      <c r="AF255" s="10">
        <f>3/24000000*OO[[#This Row],[88 (29JUN1985 21:00:00)-Water Temperature (C)]]*OO[[#This Row],[30]]</f>
        <v>5.5016441664999996E-6</v>
      </c>
      <c r="AG255" s="10">
        <f>3/24000000*OO[[#This Row],[89 (30JUN1985 00:00:00)-Water Temperature (C)]]*OO[[#This Row],[31]]</f>
        <v>4.6304890938399993E-6</v>
      </c>
      <c r="AH255" s="10">
        <f>3/24000000*OO[[#This Row],[90 (30JUN1985 03:00:00)-Water Temperature (C)]]*OO[[#This Row],[32]]</f>
        <v>3.9281940682275004E-6</v>
      </c>
      <c r="AI255" s="10">
        <f>3/24000000*OO[[#This Row],[91 (30JUN1985 06:00:00)-Water Temperature (C)]]*OO[[#This Row],[33]]</f>
        <v>3.3717569544599994E-6</v>
      </c>
      <c r="AJ255" s="10">
        <f>3/24000000*OO[[#This Row],[92 (30JUN1985 09:00:00)-Water Temperature (C)]]*OO[[#This Row],[34]]</f>
        <v>2.9763160494862493E-6</v>
      </c>
      <c r="AK255" s="10">
        <f>3/24000000*OO[[#This Row],[93 (30JUN1985 12:00:00)-Water Temperature (C)]]*OO[[#This Row],[35]]</f>
        <v>2.6888913064138749E-6</v>
      </c>
      <c r="AL255" s="10">
        <f>3/24000000*OO[[#This Row],[94 (30JUN1985 15:00:00)-Water Temperature (C)]]*OO[[#This Row],[36]]</f>
        <v>2.4507968301829998E-6</v>
      </c>
      <c r="AM255" s="10">
        <f>3/24000000*OO[[#This Row],[95 (30JUN1985 18:00:00)-Water Temperature (C)]]*OO[[#This Row],[37]]</f>
        <v>2.2317905333809999E-6</v>
      </c>
      <c r="AN255" s="10">
        <f>3/24000000*OO[[#This Row],[96 (30JUN1985 21:00:00)-Water Temperature (C)]]*OO[[#This Row],[38]]</f>
        <v>2.0038710583712497E-6</v>
      </c>
      <c r="AO255" s="10">
        <f>3/24000000*OO[[#This Row],[97 (01JUL1985 00:00:00)-Water Temperature (C)]]*OO[[#This Row],[39]]</f>
        <v>1.7867725190249999E-6</v>
      </c>
      <c r="AP255" s="10">
        <f>3/24000000*OO[[#This Row],[98 (01JUL1985 03:00:00)-Water Temperature (C)]]*OO[[#This Row],[40]]</f>
        <v>1.6041636917674999E-6</v>
      </c>
      <c r="AQ255" s="10">
        <f>3/24000000*OO[[#This Row],[99 (01JUL1985 06:00:00)-Water Temperature (C)]]*OO[[#This Row],[41]]</f>
        <v>1.4564607168182499E-6</v>
      </c>
      <c r="AR255" s="10">
        <f>3/24000000*OO[[#This Row],[100 (01JUL1985 09:00:00)-Water Temperature (C)]]*OO[[#This Row],[42]]</f>
        <v>1.3583984037097501E-6</v>
      </c>
      <c r="AS255" s="10">
        <f>3/24000000*OO[[#This Row],[101 (01JUL1985 12:00:00)-Water Temperature (C)]]*OO[[#This Row],[43]]</f>
        <v>1.2862448195231249E-6</v>
      </c>
      <c r="AT255" s="10">
        <f>3/24000000*OO[[#This Row],[102 (01JUL1985 15:00:00)-Water Temperature (C)]]*OO[[#This Row],[44]]</f>
        <v>1.2168906941494999E-6</v>
      </c>
      <c r="AU255" s="10">
        <f>3/24000000*OO[[#This Row],[103 (01JUL1985 18:00:00)-Water Temperature (C)]]*OO[[#This Row],[45]]</f>
        <v>1.1497415191514998E-6</v>
      </c>
      <c r="AV255" s="10">
        <f>3/24000000*OO[[#This Row],[104 (01JUL1985 21:00:00)-Water Temperature (C)]]*OO[[#This Row],[46]]</f>
        <v>1.0716617156332499E-6</v>
      </c>
      <c r="AW255" s="10">
        <f>3/24000000*OO[[#This Row],[105 (02JUL1985 00:00:00)-Water Temperature (C)]]*OO[[#This Row],[47]]</f>
        <v>9.972793552704999E-7</v>
      </c>
      <c r="AX255" s="10">
        <f>3/24000000*OO[[#This Row],[106 (02JUL1985 03:00:00)-Water Temperature (C)]]*OO[[#This Row],[48]]</f>
        <v>9.3050681435999998E-7</v>
      </c>
      <c r="AY255" s="10">
        <f>3/24000000*OO[[#This Row],[107 (02JUL1985 06:00:00)-Water Temperature (C)]]*OO[[#This Row],[49]]</f>
        <v>8.7172928237937491E-7</v>
      </c>
      <c r="AZ255" s="10">
        <f>3/24000000*OO[[#This Row],[108 (02JUL1985 09:00:00)-Water Temperature (C)]]*OO[[#This Row],[50]]</f>
        <v>8.229509317665E-7</v>
      </c>
      <c r="BA255" s="10">
        <f>3/24000000*OO[[#This Row],[109 (02JUL1985 12:00:00)-Water Temperature (C)]]*OO[[#This Row],[51]]</f>
        <v>7.931847570736248E-7</v>
      </c>
      <c r="BB255" s="10">
        <f>3/24000000*OO[[#This Row],[110 (02JUL1985 15:00:00)-Water Temperature (C)]]*OO[[#This Row],[52]]</f>
        <v>7.7912711373850005E-7</v>
      </c>
      <c r="BC255" s="10">
        <f>3/24000000*OO[[#This Row],[111 (02JUL1985 18:00:00)-Water Temperature (C)]]*OO[[#This Row],[53]]</f>
        <v>7.636959916882499E-7</v>
      </c>
      <c r="BD255" s="10">
        <f>3/24000000*OO[[#This Row],[112 (02JUL1985 21:00:00)-Water Temperature (C)]]*OO[[#This Row],[54]]</f>
        <v>7.3473174374849992E-7</v>
      </c>
      <c r="BE255" s="10">
        <f>3/24000000*OO[[#This Row],[113 (03JUL1985 00:00:00)-Water Temperature (C)]]*OO[[#This Row],[55]]</f>
        <v>6.92486243489125E-7</v>
      </c>
      <c r="BF255" s="10">
        <f>3/24000000*OO[[#This Row],[114 (03JUL1985 03:00:00)-Water Temperature (C)]]*OO[[#This Row],[56]]</f>
        <v>6.5215397947837499E-7</v>
      </c>
      <c r="BG255" s="10">
        <f>3/24000000*OO[[#This Row],[115 (03JUL1985 06:00:00)-Water Temperature (C)]]*OO[[#This Row],[57]]</f>
        <v>6.1787886484000007E-7</v>
      </c>
      <c r="BH255" s="10">
        <f>3/24000000*OO[[#This Row],[116 (03JUL1985 09:00:00)-Water Temperature (C)]]*OO[[#This Row],[58]]</f>
        <v>5.9790584304250003E-7</v>
      </c>
      <c r="BI255" s="10">
        <f>3/24000000*OO[[#This Row],[117 (03JUL1985 12:00:00)-Water Temperature (C)]]*OO[[#This Row],[59]]</f>
        <v>5.8868141755500003E-7</v>
      </c>
      <c r="BJ255" s="10">
        <f>3/24000000*OO[[#This Row],[118 (03JUL1985 15:00:00)-Water Temperature (C)]]*OO[[#This Row],[60]]</f>
        <v>5.7881364524937488E-7</v>
      </c>
      <c r="BK255" s="10">
        <f>3/24000000*OO[[#This Row],[119 (03JUL1985 18:00:00)-Water Temperature (C)]]*OO[[#This Row],[61]]</f>
        <v>5.6643892049249993E-7</v>
      </c>
      <c r="BL255" s="10">
        <f>3/24000000*OO[[#This Row],[120 (03JUL1985 21:00:00)-Water Temperature (C)]]*OO[[#This Row],[62]]</f>
        <v>5.4635247440400003E-7</v>
      </c>
      <c r="BM255" s="10">
        <f>3/24000000*OO[[#This Row],[121 (04JUL1985 00:00:00)-Water Temperature (C)]]*OO[[#This Row],[63]]</f>
        <v>5.2201461824599988E-7</v>
      </c>
      <c r="BN255" s="10">
        <f>3/24000000*OO[[#This Row],[122 (04JUL1985 03:00:00)-Water Temperature (C)]]*OO[[#This Row],[64]]</f>
        <v>4.9959078124537503E-7</v>
      </c>
      <c r="BO255" s="10">
        <f>3/24000000*OO[[#This Row],[123 (04JUL1985 06:00:00)-Water Temperature (C)]]*OO[[#This Row],[65]]</f>
        <v>4.7973986708550006E-7</v>
      </c>
      <c r="BP255" s="10">
        <f>3/24000000*OO[[#This Row],[124 (04JUL1985 09:00:00)-Water Temperature (C)]]*OO[[#This Row],[66]]</f>
        <v>4.7068864537187504E-7</v>
      </c>
      <c r="BQ255" s="10">
        <f>3/24000000*OO[[#This Row],[125 (04JUL1985 12:00:00)-Water Temperature (C)]]*OO[[#This Row],[67]]</f>
        <v>4.6571564170912495E-7</v>
      </c>
      <c r="BR255" s="10">
        <f>3/24000000*OO[[#This Row],[126 (04JUL1985 15:00:00)-Water Temperature (C)]]*OO[[#This Row],[68]]</f>
        <v>4.5878017027150002E-7</v>
      </c>
      <c r="BS255" s="10">
        <f>3/24000000*OO[[#This Row],[127 (04JUL1985 18:00:00)-Water Temperature (C)]]*OO[[#This Row],[69]]</f>
        <v>4.4958788582587501E-7</v>
      </c>
      <c r="BT255" s="10">
        <f>3/24000000*OO[[#This Row],[128 (04JUL1985 21:00:00)-Water Temperature (C)]]*OO[[#This Row],[70]]</f>
        <v>4.3569457590037504E-7</v>
      </c>
      <c r="BU255" s="10">
        <f>3/24000000*OO[[#This Row],[129 (05JUL1985 00:00:00)-Water Temperature (C)]]*OO[[#This Row],[71]]</f>
        <v>4.179256110375E-7</v>
      </c>
      <c r="BV255" s="10">
        <f>3/24000000*OO[[#This Row],[130 (05JUL1985 03:00:00)-Water Temperature (C)]]*OO[[#This Row],[72]]</f>
        <v>4.0002799161262498E-7</v>
      </c>
      <c r="BW255" s="10">
        <f>3/24000000*OO[[#This Row],[131 (05JUL1985 06:00:00)-Water Temperature (C)]]*OO[[#This Row],[73]]</f>
        <v>3.8343157984124999E-7</v>
      </c>
      <c r="BX255" s="10">
        <f>3/24000000*OO[[#This Row],[132 (05JUL1985 09:00:00)-Water Temperature (C)]]*OO[[#This Row],[74]]</f>
        <v>3.7444138072399997E-7</v>
      </c>
      <c r="BY255" s="10">
        <f>3/24000000*OO[[#This Row],[133 (05JUL1985 12:00:00)-Water Temperature (C)]]*OO[[#This Row],[75]]</f>
        <v>3.7070220295487501E-7</v>
      </c>
      <c r="BZ255" s="10">
        <f>3/24000000*OO[[#This Row],[134 (05JUL1985 15:00:00)-Water Temperature (C)]]*OO[[#This Row],[76]]</f>
        <v>3.6782653938974995E-7</v>
      </c>
      <c r="CA255" s="10">
        <f>3/24000000*OO[[#This Row],[135 (05JUL1985 18:00:00)-Water Temperature (C)]]*OO[[#This Row],[77]]</f>
        <v>3.6366190448624994E-7</v>
      </c>
      <c r="CB255" s="10">
        <f>3/24000000*OO[[#This Row],[136 (05JUL1985 21:00:00)-Water Temperature (C)]]*OO[[#This Row],[78]]</f>
        <v>3.5326445542574998E-7</v>
      </c>
      <c r="CC255" s="10">
        <f>3/24000000*OO[[#This Row],[137 (06JUL1985 00:00:00)-Water Temperature (C)]]*OO[[#This Row],[79]]</f>
        <v>3.3836875374199997E-7</v>
      </c>
      <c r="CD255" s="10">
        <f>3/24000000*OO[[#This Row],[138 (06JUL1985 03:00:00)-Water Temperature (C)]]*OO[[#This Row],[80]]</f>
        <v>3.2430788573874998E-7</v>
      </c>
      <c r="CE255" s="10">
        <f>3/24000000*OO[[#This Row],[139 (06JUL1985 06:00:00)-Water Temperature (C)]]*OO[[#This Row],[81]]</f>
        <v>3.1286761651199997E-7</v>
      </c>
      <c r="CF255" s="10">
        <f>3/24000000*OO[[#This Row],[140 (06JUL1985 09:00:00)-Water Temperature (C)]]*OO[[#This Row],[82]]</f>
        <v>3.0962235501112494E-7</v>
      </c>
      <c r="CG255" s="10">
        <f>3/24000000*OO[[#This Row],[141 (06JUL1985 12:00:00)-Water Temperature (C)]]*OO[[#This Row],[83]]</f>
        <v>3.0896962597499999E-7</v>
      </c>
      <c r="CH255" s="10">
        <f>3/24000000*OO[[#This Row],[142 (06JUL1985 15:00:00)-Water Temperature (C)]]*OO[[#This Row],[84]]</f>
        <v>3.0760988319668749E-7</v>
      </c>
      <c r="CI255" s="10">
        <f>3/24000000*OO[[#This Row],[143 (06JUL1985 18:00:00)-Water Temperature (C)]]*OO[[#This Row],[85]]</f>
        <v>3.0504076074630002E-7</v>
      </c>
      <c r="CJ255" s="10">
        <f>3/24000000*OO[[#This Row],[144 (06JUL1985 21:00:00)-Water Temperature (C)]]*OO[[#This Row],[86]]</f>
        <v>2.9651973365901249E-7</v>
      </c>
      <c r="CK255" s="10">
        <f>3/24000000*OO[[#This Row],[145 (07JUL1985 00:00:00)-Water Temperature (C)]]*OO[[#This Row],[87]]</f>
        <v>2.8431363075539999E-7</v>
      </c>
      <c r="CL255" s="10">
        <f>3/24000000*OO[[#This Row],[146 (07JUL1985 03:00:00)-Water Temperature (C)]]*OO[[#This Row],[88]]</f>
        <v>2.7249997700812496E-7</v>
      </c>
      <c r="CM255" s="10">
        <f>3/24000000*OO[[#This Row],[147 (07JUL1985 06:00:00)-Water Temperature (C)]]*OO[[#This Row],[89]]</f>
        <v>2.6143528621117499E-7</v>
      </c>
      <c r="CN255" s="10">
        <f>3/24000000*OO[[#This Row],[148 (07JUL1985 09:00:00)-Water Temperature (C)]]*OO[[#This Row],[90]]</f>
        <v>2.5318923744826248E-7</v>
      </c>
      <c r="CO255" s="10">
        <f>3/24000000*OO[[#This Row],[149 (07JUL1985 12:00:00)-Water Temperature (C)]]*OO[[#This Row],[91]]</f>
        <v>2.4860889749958747E-7</v>
      </c>
      <c r="CP255" s="10">
        <f>3/24000000*OO[[#This Row],[150 (07JUL1985 15:00:00)-Water Temperature (C)]]*OO[[#This Row],[92]]</f>
        <v>2.4683065606464999E-7</v>
      </c>
      <c r="CQ255" s="10">
        <f>3/24000000*OO[[#This Row],[151 (07JUL1985 18:00:00)-Water Temperature (C)]]*OO[[#This Row],[93]]</f>
        <v>2.4154217196356252E-7</v>
      </c>
      <c r="CR255" s="10">
        <f>3/24000000*OO[[#This Row],[152 (07JUL1985 21:00:00)-Water Temperature (C)]]*OO[[#This Row],[94]]</f>
        <v>2.3218834215286249E-7</v>
      </c>
      <c r="CS255" s="10">
        <f>3/24000000*OO[[#This Row],[153 (08JUL1985 00:00:00)-Water Temperature (C)]]*OO[[#This Row],[95]]</f>
        <v>2.2151170852151247E-7</v>
      </c>
      <c r="CT255" s="10">
        <f>3/24000000*OO[[#This Row],[154 (08JUL1985 03:00:00)-Water Temperature (C)]]*OO[[#This Row],[96]]</f>
        <v>2.1042279124548747E-7</v>
      </c>
      <c r="CU255" s="10">
        <f>3/24000000*OO[[#This Row],[155 (08JUL1985 06:00:00)-Water Temperature (C)]]*OO[[#This Row],[97]]</f>
        <v>2.0049005747084998E-7</v>
      </c>
      <c r="CV255" s="10">
        <f>3/24000000*OO[[#This Row],[156 (08JUL1985 09:00:00)-Water Temperature (C)]]*OO[[#This Row],[98]]</f>
        <v>1.9542232826156249E-7</v>
      </c>
      <c r="CW255" s="10">
        <f>3/24000000*OO[[#This Row],[157 (08JUL1985 12:00:00)-Water Temperature (C)]]*OO[[#This Row],[99]]</f>
        <v>1.9352418966781251E-7</v>
      </c>
    </row>
    <row r="256" spans="1:101" x14ac:dyDescent="0.35">
      <c r="A256" t="s">
        <v>262</v>
      </c>
      <c r="B256">
        <v>890.43960000000004</v>
      </c>
      <c r="C256" s="10">
        <f>3/24*OO[[#This Row],[59 (26JUN1985 06:00:00)-Water Temperature (C)]]*OO[[#This Row],[1]]/SUM(OO[1])</f>
        <v>0</v>
      </c>
      <c r="D256" s="10">
        <f>3/24*OO[[#This Row],[60 (26JUN1985 09:00:00)-Water Temperature (C)]]*OO[[#This Row],[2]]/SUM(OO[2])</f>
        <v>0</v>
      </c>
      <c r="E256" s="10">
        <f>3/24*OO[[#This Row],[61 (26JUN1985 12:00:00)-Water Temperature (C)]]*OO[[#This Row],[3]]/SUM(OO[3])</f>
        <v>0</v>
      </c>
      <c r="F256" s="10">
        <f>3/24*OO[[#This Row],[62 (26JUN1985 15:00:00)-Water Temperature (C)]]*OO[[#This Row],[4]]/SUM(OO[4])</f>
        <v>0</v>
      </c>
      <c r="G256" s="10">
        <f>3/24*OO[[#This Row],[63 (26JUN1985 18:00:00)-Water Temperature (C)]]*OO[[#This Row],[5]]/SUM(OO[5])</f>
        <v>0</v>
      </c>
      <c r="H256" s="10">
        <f>3/24*OO[[#This Row],[64 (26JUN1985 21:00:00)-Water Temperature (C)]]*OO[[#This Row],[6]]/SUM(OO[6])</f>
        <v>0</v>
      </c>
      <c r="I256" s="10">
        <f>3/24*OO[[#This Row],[65 (27JUN1985 00:00:00)-Water Temperature (C)]]*OO[[#This Row],[7]]/SUM(OO[7])</f>
        <v>0</v>
      </c>
      <c r="J256" s="10">
        <f>3/24*OO[[#This Row],[66 (27JUN1985 03:00:00)-Water Temperature (C)]]*OO[[#This Row],[8]]/SUM(OO[8])</f>
        <v>0</v>
      </c>
      <c r="K256" s="10">
        <f>3/24*OO[[#This Row],[67 (27JUN1985 06:00:00)-Water Temperature (C)]]*OO[[#This Row],[9]]/SUM(OO[9])</f>
        <v>0</v>
      </c>
      <c r="L256" s="10">
        <f>3/24*OO[[#This Row],[68 (27JUN1985 09:00:00)-Water Temperature (C)]]*OO[[#This Row],[10]]/SUM(OO[10])</f>
        <v>0</v>
      </c>
      <c r="M256" s="10">
        <f>3/24*OO[[#This Row],[69 (27JUN1985 12:00:00)-Water Temperature (C)]]*OO[[#This Row],[11]]/SUM(OO[11])</f>
        <v>3.4856515556801166E-34</v>
      </c>
      <c r="N256" s="10">
        <f>3/24*OO[[#This Row],[70 (27JUN1985 15:00:00)-Water Temperature (C)]]*OO[[#This Row],[12]]/SUM(OO[12])</f>
        <v>8.0789840120084805E-20</v>
      </c>
      <c r="O256" s="10">
        <f>3/24*OO[[#This Row],[71 (27JUN1985 18:00:00)-Water Temperature (C)]]*OO[[#This Row],[13]]/SUM(OO[13])</f>
        <v>3.7987557770750469E-11</v>
      </c>
      <c r="P256" s="10">
        <f>3/24*OO[[#This Row],[72 (27JUN1985 21:00:00)-Water Temperature (C)]]*OO[[#This Row],[14]]/SUM(OO[14])</f>
        <v>2.1807416047702846E-7</v>
      </c>
      <c r="Q256" s="10">
        <f>3/24*OO[[#This Row],[73 (28JUN1985 00:00:00)-Water Temperature (C)]]*OO[[#This Row],[15]]/SUM(OO[15])</f>
        <v>5.5042873722305063E-5</v>
      </c>
      <c r="R256" s="10">
        <f>3/24*OO[[#This Row],[74 (28JUN1985 03:00:00)-Water Temperature (C)]]*OO[[#This Row],[16]]/SUM(OO[16])</f>
        <v>2.1679082562907118E-3</v>
      </c>
      <c r="S256" s="10">
        <f>3/24*OO[[#This Row],[75 (28JUN1985 06:00:00)-Water Temperature (C)]]*OO[[#This Row],[17]]/SUM(OO[17])</f>
        <v>2.1454145506441601E-2</v>
      </c>
      <c r="T256" s="10">
        <f>3/24*OO[[#This Row],[76 (28JUN1985 09:00:00)-Water Temperature (C)]]*OO[[#This Row],[18]]/SUM(OO[18])</f>
        <v>7.1381256991559741E-2</v>
      </c>
      <c r="U256" s="10">
        <f>3/24*OO[[#This Row],[77 (28JUN1985 12:00:00)-Water Temperature (C)]]*OO[[#This Row],[19]]/SUM(OO[19])</f>
        <v>9.6373250104622638E-2</v>
      </c>
      <c r="V256" s="10">
        <f>3/24000000*OO[[#This Row],[78 (28JUN1985 15:00:00)-Water Temperature (C)]]*OO[[#This Row],[20]]</f>
        <v>6.0207307259587506E-2</v>
      </c>
      <c r="W256" s="10">
        <f>3/24000000*OO[[#This Row],[79 (28JUN1985 18:00:00)-Water Temperature (C)]]*OO[[#This Row],[21]]</f>
        <v>1.9532476972282498E-2</v>
      </c>
      <c r="X256" s="10">
        <f>3/24000000*OO[[#This Row],[80 (28JUN1985 21:00:00)-Water Temperature (C)]]*OO[[#This Row],[22]]</f>
        <v>3.5797596268800002E-3</v>
      </c>
      <c r="Y256" s="10">
        <f>3/24000000*OO[[#This Row],[81 (29JUN1985 00:00:00)-Water Temperature (C)]]*OO[[#This Row],[23]]</f>
        <v>4.1455541205000001E-4</v>
      </c>
      <c r="Z256" s="10">
        <f>3/24000000*OO[[#This Row],[82 (29JUN1985 03:00:00)-Water Temperature (C)]]*OO[[#This Row],[24]]</f>
        <v>4.6713790686850004E-5</v>
      </c>
      <c r="AA256" s="10">
        <f>3/24000000*OO[[#This Row],[83 (29JUN1985 06:00:00)-Water Temperature (C)]]*OO[[#This Row],[25]]</f>
        <v>1.6607532175464997E-5</v>
      </c>
      <c r="AB256" s="10">
        <f>3/24000000*OO[[#This Row],[84 (29JUN1985 09:00:00)-Water Temperature (C)]]*OO[[#This Row],[26]]</f>
        <v>1.2964485243442499E-5</v>
      </c>
      <c r="AC256" s="10">
        <f>3/24000000*OO[[#This Row],[85 (29JUN1985 12:00:00)-Water Temperature (C)]]*OO[[#This Row],[27]]</f>
        <v>1.1128274965079999E-5</v>
      </c>
      <c r="AD256" s="10">
        <f>3/24000000*OO[[#This Row],[86 (29JUN1985 15:00:00)-Water Temperature (C)]]*OO[[#This Row],[28]]</f>
        <v>9.5981502110175003E-6</v>
      </c>
      <c r="AE256" s="10">
        <f>3/24000000*OO[[#This Row],[88 (29JUN1985 21:00:00)-Water Temperature (C)]]*OO[[#This Row],[30]]</f>
        <v>6.9945277075799994E-6</v>
      </c>
      <c r="AF256" s="10">
        <f>3/24000000*OO[[#This Row],[88 (29JUN1985 21:00:00)-Water Temperature (C)]]*OO[[#This Row],[30]]</f>
        <v>6.9945277075799994E-6</v>
      </c>
      <c r="AG256" s="10">
        <f>3/24000000*OO[[#This Row],[89 (30JUN1985 00:00:00)-Water Temperature (C)]]*OO[[#This Row],[31]]</f>
        <v>5.8828554358112503E-6</v>
      </c>
      <c r="AH256" s="10">
        <f>3/24000000*OO[[#This Row],[90 (30JUN1985 03:00:00)-Water Temperature (C)]]*OO[[#This Row],[32]]</f>
        <v>4.9860700378199999E-6</v>
      </c>
      <c r="AI256" s="10">
        <f>3/24000000*OO[[#This Row],[91 (30JUN1985 06:00:00)-Water Temperature (C)]]*OO[[#This Row],[33]]</f>
        <v>4.2756060307599997E-6</v>
      </c>
      <c r="AJ256" s="10">
        <f>3/24000000*OO[[#This Row],[92 (30JUN1985 09:00:00)-Water Temperature (C)]]*OO[[#This Row],[34]]</f>
        <v>3.76985638196625E-6</v>
      </c>
      <c r="AK256" s="10">
        <f>3/24000000*OO[[#This Row],[93 (30JUN1985 12:00:00)-Water Temperature (C)]]*OO[[#This Row],[35]]</f>
        <v>3.4022618744399997E-6</v>
      </c>
      <c r="AL256" s="10">
        <f>3/24000000*OO[[#This Row],[94 (30JUN1985 15:00:00)-Water Temperature (C)]]*OO[[#This Row],[36]]</f>
        <v>3.0983316654100004E-6</v>
      </c>
      <c r="AM256" s="10">
        <f>3/24000000*OO[[#This Row],[95 (30JUN1985 18:00:00)-Water Temperature (C)]]*OO[[#This Row],[37]]</f>
        <v>2.8189575303307502E-6</v>
      </c>
      <c r="AN256" s="10">
        <f>3/24000000*OO[[#This Row],[96 (30JUN1985 21:00:00)-Water Temperature (C)]]*OO[[#This Row],[38]]</f>
        <v>2.5287668827785001E-6</v>
      </c>
      <c r="AO256" s="10">
        <f>3/24000000*OO[[#This Row],[97 (01JUL1985 00:00:00)-Water Temperature (C)]]*OO[[#This Row],[39]]</f>
        <v>2.2533890485532501E-6</v>
      </c>
      <c r="AP256" s="10">
        <f>3/24000000*OO[[#This Row],[98 (01JUL1985 03:00:00)-Water Temperature (C)]]*OO[[#This Row],[40]]</f>
        <v>2.0211440404875002E-6</v>
      </c>
      <c r="AQ256" s="10">
        <f>3/24000000*OO[[#This Row],[99 (01JUL1985 06:00:00)-Water Temperature (C)]]*OO[[#This Row],[41]]</f>
        <v>1.8329471222992501E-6</v>
      </c>
      <c r="AR256" s="10">
        <f>3/24000000*OO[[#This Row],[100 (01JUL1985 09:00:00)-Water Temperature (C)]]*OO[[#This Row],[42]]</f>
        <v>1.7081557768203748E-6</v>
      </c>
      <c r="AS256" s="10">
        <f>3/24000000*OO[[#This Row],[101 (01JUL1985 12:00:00)-Water Temperature (C)]]*OO[[#This Row],[43]]</f>
        <v>1.615711480597875E-6</v>
      </c>
      <c r="AT256" s="10">
        <f>3/24000000*OO[[#This Row],[102 (01JUL1985 15:00:00)-Water Temperature (C)]]*OO[[#This Row],[44]]</f>
        <v>1.5275788213781248E-6</v>
      </c>
      <c r="AU256" s="10">
        <f>3/24000000*OO[[#This Row],[103 (01JUL1985 18:00:00)-Water Temperature (C)]]*OO[[#This Row],[45]]</f>
        <v>1.4423317671206248E-6</v>
      </c>
      <c r="AV256" s="10">
        <f>3/24000000*OO[[#This Row],[104 (01JUL1985 21:00:00)-Water Temperature (C)]]*OO[[#This Row],[46]]</f>
        <v>1.34474744617525E-6</v>
      </c>
      <c r="AW256" s="10">
        <f>3/24000000*OO[[#This Row],[105 (02JUL1985 00:00:00)-Water Temperature (C)]]*OO[[#This Row],[47]]</f>
        <v>1.2513524836177499E-6</v>
      </c>
      <c r="AX256" s="10">
        <f>3/24000000*OO[[#This Row],[106 (02JUL1985 03:00:00)-Water Temperature (C)]]*OO[[#This Row],[48]]</f>
        <v>1.1673063298462499E-6</v>
      </c>
      <c r="AY256" s="10">
        <f>3/24000000*OO[[#This Row],[107 (02JUL1985 06:00:00)-Water Temperature (C)]]*OO[[#This Row],[49]]</f>
        <v>1.0927408295287501E-6</v>
      </c>
      <c r="AZ256" s="10">
        <f>3/24000000*OO[[#This Row],[108 (02JUL1985 09:00:00)-Water Temperature (C)]]*OO[[#This Row],[50]]</f>
        <v>1.0305406308997501E-6</v>
      </c>
      <c r="BA256" s="10">
        <f>3/24000000*OO[[#This Row],[109 (02JUL1985 12:00:00)-Water Temperature (C)]]*OO[[#This Row],[51]]</f>
        <v>9.9239947442750009E-7</v>
      </c>
      <c r="BB256" s="10">
        <f>3/24000000*OO[[#This Row],[110 (02JUL1985 15:00:00)-Water Temperature (C)]]*OO[[#This Row],[52]]</f>
        <v>9.7426901293837483E-7</v>
      </c>
      <c r="BC256" s="10">
        <f>3/24000000*OO[[#This Row],[111 (02JUL1985 18:00:00)-Water Temperature (C)]]*OO[[#This Row],[53]]</f>
        <v>9.5534916153124987E-7</v>
      </c>
      <c r="BD256" s="10">
        <f>3/24000000*OO[[#This Row],[112 (02JUL1985 21:00:00)-Water Temperature (C)]]*OO[[#This Row],[54]]</f>
        <v>9.1903019516612504E-7</v>
      </c>
      <c r="BE256" s="10">
        <f>3/24000000*OO[[#This Row],[113 (03JUL1985 00:00:00)-Water Temperature (C)]]*OO[[#This Row],[55]]</f>
        <v>8.6673212517074994E-7</v>
      </c>
      <c r="BF256" s="10">
        <f>3/24000000*OO[[#This Row],[114 (03JUL1985 03:00:00)-Water Temperature (C)]]*OO[[#This Row],[56]]</f>
        <v>8.1611205141212493E-7</v>
      </c>
      <c r="BG256" s="10">
        <f>3/24000000*OO[[#This Row],[115 (03JUL1985 06:00:00)-Water Temperature (C)]]*OO[[#This Row],[57]]</f>
        <v>7.7280730202099991E-7</v>
      </c>
      <c r="BH256" s="10">
        <f>3/24000000*OO[[#This Row],[116 (03JUL1985 09:00:00)-Water Temperature (C)]]*OO[[#This Row],[58]]</f>
        <v>7.4731735272999997E-7</v>
      </c>
      <c r="BI256" s="10">
        <f>3/24000000*OO[[#This Row],[117 (03JUL1985 12:00:00)-Water Temperature (C)]]*OO[[#This Row],[59]]</f>
        <v>7.3553940824000001E-7</v>
      </c>
      <c r="BJ256" s="10">
        <f>3/24000000*OO[[#This Row],[118 (03JUL1985 15:00:00)-Water Temperature (C)]]*OO[[#This Row],[60]]</f>
        <v>7.2325605870700006E-7</v>
      </c>
      <c r="BK256" s="10">
        <f>3/24000000*OO[[#This Row],[119 (03JUL1985 18:00:00)-Water Temperature (C)]]*OO[[#This Row],[61]]</f>
        <v>7.0780608244500005E-7</v>
      </c>
      <c r="BL256" s="10">
        <f>3/24000000*OO[[#This Row],[120 (03JUL1985 21:00:00)-Water Temperature (C)]]*OO[[#This Row],[62]]</f>
        <v>6.8275199530299997E-7</v>
      </c>
      <c r="BM256" s="10">
        <f>3/24000000*OO[[#This Row],[121 (04JUL1985 00:00:00)-Water Temperature (C)]]*OO[[#This Row],[63]]</f>
        <v>6.5244664732112492E-7</v>
      </c>
      <c r="BN256" s="10">
        <f>3/24000000*OO[[#This Row],[122 (04JUL1985 03:00:00)-Water Temperature (C)]]*OO[[#This Row],[64]]</f>
        <v>6.2440182989850002E-7</v>
      </c>
      <c r="BO256" s="10">
        <f>3/24000000*OO[[#This Row],[123 (04JUL1985 06:00:00)-Water Temperature (C)]]*OO[[#This Row],[65]]</f>
        <v>5.9963700963199991E-7</v>
      </c>
      <c r="BP256" s="10">
        <f>3/24000000*OO[[#This Row],[124 (04JUL1985 09:00:00)-Water Temperature (C)]]*OO[[#This Row],[66]]</f>
        <v>5.8806545899062503E-7</v>
      </c>
      <c r="BQ256" s="10">
        <f>3/24000000*OO[[#This Row],[125 (04JUL1985 12:00:00)-Water Temperature (C)]]*OO[[#This Row],[67]]</f>
        <v>5.8169243275050004E-7</v>
      </c>
      <c r="BR256" s="10">
        <f>3/24000000*OO[[#This Row],[126 (04JUL1985 15:00:00)-Water Temperature (C)]]*OO[[#This Row],[68]]</f>
        <v>5.7300720474724997E-7</v>
      </c>
      <c r="BS256" s="10">
        <f>3/24000000*OO[[#This Row],[127 (04JUL1985 18:00:00)-Water Temperature (C)]]*OO[[#This Row],[69]]</f>
        <v>5.6123349666199996E-7</v>
      </c>
      <c r="BT256" s="10">
        <f>3/24000000*OO[[#This Row],[128 (04JUL1985 21:00:00)-Water Temperature (C)]]*OO[[#This Row],[70]]</f>
        <v>5.43843374109E-7</v>
      </c>
      <c r="BU256" s="10">
        <f>3/24000000*OO[[#This Row],[129 (05JUL1985 00:00:00)-Water Temperature (C)]]*OO[[#This Row],[71]]</f>
        <v>5.2173846755274999E-7</v>
      </c>
      <c r="BV256" s="10">
        <f>3/24000000*OO[[#This Row],[130 (05JUL1985 03:00:00)-Water Temperature (C)]]*OO[[#This Row],[72]]</f>
        <v>4.9951496475299991E-7</v>
      </c>
      <c r="BW256" s="10">
        <f>3/24000000*OO[[#This Row],[131 (05JUL1985 06:00:00)-Water Temperature (C)]]*OO[[#This Row],[73]]</f>
        <v>4.7887416997500002E-7</v>
      </c>
      <c r="BX256" s="10">
        <f>3/24000000*OO[[#This Row],[132 (05JUL1985 09:00:00)-Water Temperature (C)]]*OO[[#This Row],[74]]</f>
        <v>4.6749935483625002E-7</v>
      </c>
      <c r="BY256" s="10">
        <f>3/24000000*OO[[#This Row],[133 (05JUL1985 12:00:00)-Water Temperature (C)]]*OO[[#This Row],[75]]</f>
        <v>4.6249786595349996E-7</v>
      </c>
      <c r="BZ256" s="10">
        <f>3/24000000*OO[[#This Row],[134 (05JUL1985 15:00:00)-Water Temperature (C)]]*OO[[#This Row],[76]]</f>
        <v>4.5884909687924996E-7</v>
      </c>
      <c r="CA256" s="10">
        <f>3/24000000*OO[[#This Row],[135 (05JUL1985 18:00:00)-Water Temperature (C)]]*OO[[#This Row],[77]]</f>
        <v>4.5348555692662508E-7</v>
      </c>
      <c r="CB256" s="10">
        <f>3/24000000*OO[[#This Row],[136 (05JUL1985 21:00:00)-Water Temperature (C)]]*OO[[#This Row],[78]]</f>
        <v>4.4051031919124999E-7</v>
      </c>
      <c r="CC256" s="10">
        <f>3/24000000*OO[[#This Row],[137 (06JUL1985 00:00:00)-Water Temperature (C)]]*OO[[#This Row],[79]]</f>
        <v>4.2199801045187506E-7</v>
      </c>
      <c r="CD256" s="10">
        <f>3/24000000*OO[[#This Row],[138 (06JUL1985 03:00:00)-Water Temperature (C)]]*OO[[#This Row],[80]]</f>
        <v>4.0437713447299998E-7</v>
      </c>
      <c r="CE256" s="10">
        <f>3/24000000*OO[[#This Row],[139 (06JUL1985 06:00:00)-Water Temperature (C)]]*OO[[#This Row],[81]]</f>
        <v>3.9005456100224999E-7</v>
      </c>
      <c r="CF256" s="10">
        <f>3/24000000*OO[[#This Row],[140 (06JUL1985 09:00:00)-Water Temperature (C)]]*OO[[#This Row],[82]]</f>
        <v>3.8587989057474995E-7</v>
      </c>
      <c r="CG256" s="10">
        <f>3/24000000*OO[[#This Row],[141 (06JUL1985 12:00:00)-Water Temperature (C)]]*OO[[#This Row],[83]]</f>
        <v>3.850197681125E-7</v>
      </c>
      <c r="CH256" s="10">
        <f>3/24000000*OO[[#This Row],[142 (06JUL1985 15:00:00)-Water Temperature (C)]]*OO[[#This Row],[84]]</f>
        <v>3.8327987121187501E-7</v>
      </c>
      <c r="CI256" s="10">
        <f>3/24000000*OO[[#This Row],[143 (06JUL1985 18:00:00)-Water Temperature (C)]]*OO[[#This Row],[85]]</f>
        <v>3.8006299207187496E-7</v>
      </c>
      <c r="CJ256" s="10">
        <f>3/24000000*OO[[#This Row],[144 (06JUL1985 21:00:00)-Water Temperature (C)]]*OO[[#This Row],[86]]</f>
        <v>3.6946589356249999E-7</v>
      </c>
      <c r="CK256" s="10">
        <f>3/24000000*OO[[#This Row],[145 (07JUL1985 00:00:00)-Water Temperature (C)]]*OO[[#This Row],[87]]</f>
        <v>3.5432925169874999E-7</v>
      </c>
      <c r="CL256" s="10">
        <f>3/24000000*OO[[#This Row],[146 (07JUL1985 03:00:00)-Water Temperature (C)]]*OO[[#This Row],[88]]</f>
        <v>3.3952137952499995E-7</v>
      </c>
      <c r="CM256" s="10">
        <f>3/24000000*OO[[#This Row],[147 (07JUL1985 06:00:00)-Water Temperature (C)]]*OO[[#This Row],[89]]</f>
        <v>3.2564307239199999E-7</v>
      </c>
      <c r="CN256" s="10">
        <f>3/24000000*OO[[#This Row],[148 (07JUL1985 09:00:00)-Water Temperature (C)]]*OO[[#This Row],[90]]</f>
        <v>3.1513965159600002E-7</v>
      </c>
      <c r="CO256" s="10">
        <f>3/24000000*OO[[#This Row],[149 (07JUL1985 12:00:00)-Water Temperature (C)]]*OO[[#This Row],[91]]</f>
        <v>3.0938898354436252E-7</v>
      </c>
      <c r="CP256" s="10">
        <f>3/24000000*OO[[#This Row],[150 (07JUL1985 15:00:00)-Water Temperature (C)]]*OO[[#This Row],[92]]</f>
        <v>3.0715771311193749E-7</v>
      </c>
      <c r="CQ256" s="10">
        <f>3/24000000*OO[[#This Row],[151 (07JUL1985 18:00:00)-Water Temperature (C)]]*OO[[#This Row],[93]]</f>
        <v>3.0068595132187496E-7</v>
      </c>
      <c r="CR256" s="10">
        <f>3/24000000*OO[[#This Row],[152 (07JUL1985 21:00:00)-Water Temperature (C)]]*OO[[#This Row],[94]]</f>
        <v>2.8919169379380001E-7</v>
      </c>
      <c r="CS256" s="10">
        <f>3/24000000*OO[[#This Row],[153 (08JUL1985 00:00:00)-Water Temperature (C)]]*OO[[#This Row],[95]]</f>
        <v>2.7601848298281249E-7</v>
      </c>
      <c r="CT256" s="10">
        <f>3/24000000*OO[[#This Row],[154 (08JUL1985 03:00:00)-Water Temperature (C)]]*OO[[#This Row],[96]]</f>
        <v>2.62227780184825E-7</v>
      </c>
      <c r="CU256" s="10">
        <f>3/24000000*OO[[#This Row],[155 (08JUL1985 06:00:00)-Water Temperature (C)]]*OO[[#This Row],[97]]</f>
        <v>2.4973662572365E-7</v>
      </c>
      <c r="CV256" s="10">
        <f>3/24000000*OO[[#This Row],[156 (08JUL1985 09:00:00)-Water Temperature (C)]]*OO[[#This Row],[98]]</f>
        <v>2.4329580033070001E-7</v>
      </c>
      <c r="CW256" s="10">
        <f>3/24000000*OO[[#This Row],[157 (08JUL1985 12:00:00)-Water Temperature (C)]]*OO[[#This Row],[99]]</f>
        <v>2.4082080195906248E-7</v>
      </c>
    </row>
    <row r="257" spans="1:101" x14ac:dyDescent="0.35">
      <c r="A257" t="s">
        <v>263</v>
      </c>
      <c r="B257">
        <v>883.23720000000003</v>
      </c>
      <c r="C257" s="10">
        <f>3/24*OO[[#This Row],[59 (26JUN1985 06:00:00)-Water Temperature (C)]]*OO[[#This Row],[1]]/SUM(OO[1])</f>
        <v>0</v>
      </c>
      <c r="D257" s="10">
        <f>3/24*OO[[#This Row],[60 (26JUN1985 09:00:00)-Water Temperature (C)]]*OO[[#This Row],[2]]/SUM(OO[2])</f>
        <v>0</v>
      </c>
      <c r="E257" s="10">
        <f>3/24*OO[[#This Row],[61 (26JUN1985 12:00:00)-Water Temperature (C)]]*OO[[#This Row],[3]]/SUM(OO[3])</f>
        <v>0</v>
      </c>
      <c r="F257" s="10">
        <f>3/24*OO[[#This Row],[62 (26JUN1985 15:00:00)-Water Temperature (C)]]*OO[[#This Row],[4]]/SUM(OO[4])</f>
        <v>0</v>
      </c>
      <c r="G257" s="10">
        <f>3/24*OO[[#This Row],[63 (26JUN1985 18:00:00)-Water Temperature (C)]]*OO[[#This Row],[5]]/SUM(OO[5])</f>
        <v>0</v>
      </c>
      <c r="H257" s="10">
        <f>3/24*OO[[#This Row],[64 (26JUN1985 21:00:00)-Water Temperature (C)]]*OO[[#This Row],[6]]/SUM(OO[6])</f>
        <v>0</v>
      </c>
      <c r="I257" s="10">
        <f>3/24*OO[[#This Row],[65 (27JUN1985 00:00:00)-Water Temperature (C)]]*OO[[#This Row],[7]]/SUM(OO[7])</f>
        <v>0</v>
      </c>
      <c r="J257" s="10">
        <f>3/24*OO[[#This Row],[66 (27JUN1985 03:00:00)-Water Temperature (C)]]*OO[[#This Row],[8]]/SUM(OO[8])</f>
        <v>0</v>
      </c>
      <c r="K257" s="10">
        <f>3/24*OO[[#This Row],[67 (27JUN1985 06:00:00)-Water Temperature (C)]]*OO[[#This Row],[9]]/SUM(OO[9])</f>
        <v>0</v>
      </c>
      <c r="L257" s="10">
        <f>3/24*OO[[#This Row],[68 (27JUN1985 09:00:00)-Water Temperature (C)]]*OO[[#This Row],[10]]/SUM(OO[10])</f>
        <v>0</v>
      </c>
      <c r="M257" s="10">
        <f>3/24*OO[[#This Row],[69 (27JUN1985 12:00:00)-Water Temperature (C)]]*OO[[#This Row],[11]]/SUM(OO[11])</f>
        <v>3.6585126198111085E-35</v>
      </c>
      <c r="N257" s="10">
        <f>3/24*OO[[#This Row],[70 (27JUN1985 15:00:00)-Water Temperature (C)]]*OO[[#This Row],[12]]/SUM(OO[12])</f>
        <v>4.2659851237751674E-20</v>
      </c>
      <c r="O257" s="10">
        <f>3/24*OO[[#This Row],[71 (27JUN1985 18:00:00)-Water Temperature (C)]]*OO[[#This Row],[13]]/SUM(OO[13])</f>
        <v>1.5154068816185308E-11</v>
      </c>
      <c r="P257" s="10">
        <f>3/24*OO[[#This Row],[72 (27JUN1985 21:00:00)-Water Temperature (C)]]*OO[[#This Row],[14]]/SUM(OO[14])</f>
        <v>1.2292618862434949E-7</v>
      </c>
      <c r="Q257" s="10">
        <f>3/24*OO[[#This Row],[73 (28JUN1985 00:00:00)-Water Temperature (C)]]*OO[[#This Row],[15]]/SUM(OO[15])</f>
        <v>3.6465918806087512E-5</v>
      </c>
      <c r="R257" s="10">
        <f>3/24*OO[[#This Row],[74 (28JUN1985 03:00:00)-Water Temperature (C)]]*OO[[#This Row],[16]]/SUM(OO[16])</f>
        <v>1.6168740892864185E-3</v>
      </c>
      <c r="S257" s="10">
        <f>3/24*OO[[#This Row],[75 (28JUN1985 06:00:00)-Water Temperature (C)]]*OO[[#This Row],[17]]/SUM(OO[17])</f>
        <v>1.7625198687176023E-2</v>
      </c>
      <c r="T257" s="10">
        <f>3/24*OO[[#This Row],[76 (28JUN1985 09:00:00)-Water Temperature (C)]]*OO[[#This Row],[18]]/SUM(OO[18])</f>
        <v>6.3691332419034893E-2</v>
      </c>
      <c r="U257" s="10">
        <f>3/24*OO[[#This Row],[77 (28JUN1985 12:00:00)-Water Temperature (C)]]*OO[[#This Row],[19]]/SUM(OO[19])</f>
        <v>9.2351453038059889E-2</v>
      </c>
      <c r="V257" s="10">
        <f>3/24000000*OO[[#This Row],[78 (28JUN1985 15:00:00)-Water Temperature (C)]]*OO[[#This Row],[20]]</f>
        <v>6.1496026937237498E-2</v>
      </c>
      <c r="W257" s="10">
        <f>3/24000000*OO[[#This Row],[79 (28JUN1985 18:00:00)-Water Temperature (C)]]*OO[[#This Row],[21]]</f>
        <v>2.11116269871E-2</v>
      </c>
      <c r="X257" s="10">
        <f>3/24000000*OO[[#This Row],[80 (28JUN1985 21:00:00)-Water Temperature (C)]]*OO[[#This Row],[22]]</f>
        <v>4.0643348586750002E-3</v>
      </c>
      <c r="Y257" s="10">
        <f>3/24000000*OO[[#This Row],[81 (29JUN1985 00:00:00)-Water Temperature (C)]]*OO[[#This Row],[23]]</f>
        <v>4.8819475175999996E-4</v>
      </c>
      <c r="Z257" s="10">
        <f>3/24000000*OO[[#This Row],[82 (29JUN1985 03:00:00)-Water Temperature (C)]]*OO[[#This Row],[24]]</f>
        <v>5.2898914895962491E-5</v>
      </c>
      <c r="AA257" s="10">
        <f>3/24000000*OO[[#This Row],[83 (29JUN1985 06:00:00)-Water Temperature (C)]]*OO[[#This Row],[25]]</f>
        <v>1.6532746036437502E-5</v>
      </c>
      <c r="AB257" s="10">
        <f>3/24000000*OO[[#This Row],[84 (29JUN1985 09:00:00)-Water Temperature (C)]]*OO[[#This Row],[26]]</f>
        <v>1.2569448595457501E-5</v>
      </c>
      <c r="AC257" s="10">
        <f>3/24000000*OO[[#This Row],[85 (29JUN1985 12:00:00)-Water Temperature (C)]]*OO[[#This Row],[27]]</f>
        <v>1.0769853211009998E-5</v>
      </c>
      <c r="AD257" s="10">
        <f>3/24000000*OO[[#This Row],[86 (29JUN1985 15:00:00)-Water Temperature (C)]]*OO[[#This Row],[28]]</f>
        <v>9.2858320370474992E-6</v>
      </c>
      <c r="AE257" s="10">
        <f>3/24000000*OO[[#This Row],[88 (29JUN1985 21:00:00)-Water Temperature (C)]]*OO[[#This Row],[30]]</f>
        <v>6.760633571324999E-6</v>
      </c>
      <c r="AF257" s="10">
        <f>3/24000000*OO[[#This Row],[88 (29JUN1985 21:00:00)-Water Temperature (C)]]*OO[[#This Row],[30]]</f>
        <v>6.760633571324999E-6</v>
      </c>
      <c r="AG257" s="10">
        <f>3/24000000*OO[[#This Row],[89 (30JUN1985 00:00:00)-Water Temperature (C)]]*OO[[#This Row],[31]]</f>
        <v>5.6831796529987496E-6</v>
      </c>
      <c r="AH257" s="10">
        <f>3/24000000*OO[[#This Row],[90 (30JUN1985 03:00:00)-Water Temperature (C)]]*OO[[#This Row],[32]]</f>
        <v>4.8137793895949992E-6</v>
      </c>
      <c r="AI257" s="10">
        <f>3/24000000*OO[[#This Row],[91 (30JUN1985 06:00:00)-Water Temperature (C)]]*OO[[#This Row],[33]]</f>
        <v>4.1252436395099997E-6</v>
      </c>
      <c r="AJ257" s="10">
        <f>3/24000000*OO[[#This Row],[92 (30JUN1985 09:00:00)-Water Temperature (C)]]*OO[[#This Row],[34]]</f>
        <v>3.6347464343399992E-6</v>
      </c>
      <c r="AK257" s="10">
        <f>3/24000000*OO[[#This Row],[93 (30JUN1985 12:00:00)-Water Temperature (C)]]*OO[[#This Row],[35]]</f>
        <v>3.2780606917187496E-6</v>
      </c>
      <c r="AL257" s="10">
        <f>3/24000000*OO[[#This Row],[94 (30JUN1985 15:00:00)-Water Temperature (C)]]*OO[[#This Row],[36]]</f>
        <v>2.983436185894125E-6</v>
      </c>
      <c r="AM257" s="10">
        <f>3/24000000*OO[[#This Row],[95 (30JUN1985 18:00:00)-Water Temperature (C)]]*OO[[#This Row],[37]]</f>
        <v>2.7126053157089996E-6</v>
      </c>
      <c r="AN257" s="10">
        <f>3/24000000*OO[[#This Row],[96 (30JUN1985 21:00:00)-Water Temperature (C)]]*OO[[#This Row],[38]]</f>
        <v>2.4315375897516247E-6</v>
      </c>
      <c r="AO257" s="10">
        <f>3/24000000*OO[[#This Row],[97 (01JUL1985 00:00:00)-Water Temperature (C)]]*OO[[#This Row],[39]]</f>
        <v>2.1658639671580002E-6</v>
      </c>
      <c r="AP257" s="10">
        <f>3/24000000*OO[[#This Row],[98 (01JUL1985 03:00:00)-Water Temperature (C)]]*OO[[#This Row],[40]]</f>
        <v>1.9414958077950002E-6</v>
      </c>
      <c r="AQ257" s="10">
        <f>3/24000000*OO[[#This Row],[99 (01JUL1985 06:00:00)-Water Temperature (C)]]*OO[[#This Row],[41]]</f>
        <v>1.7593869597356247E-6</v>
      </c>
      <c r="AR257" s="10">
        <f>3/24000000*OO[[#This Row],[100 (01JUL1985 09:00:00)-Water Temperature (C)]]*OO[[#This Row],[42]]</f>
        <v>1.6391053560924999E-6</v>
      </c>
      <c r="AS257" s="10">
        <f>3/24000000*OO[[#This Row],[101 (01JUL1985 12:00:00)-Water Temperature (C)]]*OO[[#This Row],[43]]</f>
        <v>1.5491871068182497E-6</v>
      </c>
      <c r="AT257" s="10">
        <f>3/24000000*OO[[#This Row],[102 (01JUL1985 15:00:00)-Water Temperature (C)]]*OO[[#This Row],[44]]</f>
        <v>1.4639531434359999E-6</v>
      </c>
      <c r="AU257" s="10">
        <f>3/24000000*OO[[#This Row],[103 (01JUL1985 18:00:00)-Water Temperature (C)]]*OO[[#This Row],[45]]</f>
        <v>1.3815461880625001E-6</v>
      </c>
      <c r="AV257" s="10">
        <f>3/24000000*OO[[#This Row],[104 (01JUL1985 21:00:00)-Water Temperature (C)]]*OO[[#This Row],[46]]</f>
        <v>1.2884788567341249E-6</v>
      </c>
      <c r="AW257" s="10">
        <f>3/24000000*OO[[#This Row],[105 (02JUL1985 00:00:00)-Water Temperature (C)]]*OO[[#This Row],[47]]</f>
        <v>1.1991467978831249E-6</v>
      </c>
      <c r="AX257" s="10">
        <f>3/24000000*OO[[#This Row],[106 (02JUL1985 03:00:00)-Water Temperature (C)]]*OO[[#This Row],[48]]</f>
        <v>1.1184908412594999E-6</v>
      </c>
      <c r="AY257" s="10">
        <f>3/24000000*OO[[#This Row],[107 (02JUL1985 06:00:00)-Water Temperature (C)]]*OO[[#This Row],[49]]</f>
        <v>1.0465600702507498E-6</v>
      </c>
      <c r="AZ257" s="10">
        <f>3/24000000*OO[[#This Row],[108 (02JUL1985 09:00:00)-Water Temperature (C)]]*OO[[#This Row],[50]]</f>
        <v>9.8618832778025E-7</v>
      </c>
      <c r="BA257" s="10">
        <f>3/24000000*OO[[#This Row],[109 (02JUL1985 12:00:00)-Water Temperature (C)]]*OO[[#This Row],[51]]</f>
        <v>9.4923743741999993E-7</v>
      </c>
      <c r="BB257" s="10">
        <f>3/24000000*OO[[#This Row],[110 (02JUL1985 15:00:00)-Water Temperature (C)]]*OO[[#This Row],[52]]</f>
        <v>9.3160069275249981E-7</v>
      </c>
      <c r="BC257" s="10">
        <f>3/24000000*OO[[#This Row],[111 (02JUL1985 18:00:00)-Water Temperature (C)]]*OO[[#This Row],[53]]</f>
        <v>9.1370683015849991E-7</v>
      </c>
      <c r="BD257" s="10">
        <f>3/24000000*OO[[#This Row],[112 (02JUL1985 21:00:00)-Water Temperature (C)]]*OO[[#This Row],[54]]</f>
        <v>8.7874539877899999E-7</v>
      </c>
      <c r="BE257" s="10">
        <f>3/24000000*OO[[#This Row],[113 (03JUL1985 00:00:00)-Water Temperature (C)]]*OO[[#This Row],[55]]</f>
        <v>8.2917606631750007E-7</v>
      </c>
      <c r="BF257" s="10">
        <f>3/24000000*OO[[#This Row],[114 (03JUL1985 03:00:00)-Water Temperature (C)]]*OO[[#This Row],[56]]</f>
        <v>7.8068502161875003E-7</v>
      </c>
      <c r="BG257" s="10">
        <f>3/24000000*OO[[#This Row],[115 (03JUL1985 06:00:00)-Water Temperature (C)]]*OO[[#This Row],[57]]</f>
        <v>7.3895005759837492E-7</v>
      </c>
      <c r="BH257" s="10">
        <f>3/24000000*OO[[#This Row],[116 (03JUL1985 09:00:00)-Water Temperature (C)]]*OO[[#This Row],[58]]</f>
        <v>7.1434622805825E-7</v>
      </c>
      <c r="BI257" s="10">
        <f>3/24000000*OO[[#This Row],[117 (03JUL1985 12:00:00)-Water Temperature (C)]]*OO[[#This Row],[59]]</f>
        <v>7.028675825145E-7</v>
      </c>
      <c r="BJ257" s="10">
        <f>3/24000000*OO[[#This Row],[118 (03JUL1985 15:00:00)-Water Temperature (C)]]*OO[[#This Row],[60]]</f>
        <v>6.911346735774999E-7</v>
      </c>
      <c r="BK257" s="10">
        <f>3/24000000*OO[[#This Row],[119 (03JUL1985 18:00:00)-Water Temperature (C)]]*OO[[#This Row],[61]]</f>
        <v>6.7640140779562495E-7</v>
      </c>
      <c r="BL257" s="10">
        <f>3/24000000*OO[[#This Row],[120 (03JUL1985 21:00:00)-Water Temperature (C)]]*OO[[#This Row],[62]]</f>
        <v>6.5237470013624992E-7</v>
      </c>
      <c r="BM257" s="10">
        <f>3/24000000*OO[[#This Row],[121 (04JUL1985 00:00:00)-Water Temperature (C)]]*OO[[#This Row],[63]]</f>
        <v>6.2357043073387489E-7</v>
      </c>
      <c r="BN257" s="10">
        <f>3/24000000*OO[[#This Row],[122 (04JUL1985 03:00:00)-Water Temperature (C)]]*OO[[#This Row],[64]]</f>
        <v>5.96768137585E-7</v>
      </c>
      <c r="BO257" s="10">
        <f>3/24000000*OO[[#This Row],[123 (04JUL1985 06:00:00)-Water Temperature (C)]]*OO[[#This Row],[65]]</f>
        <v>5.7320432040774999E-7</v>
      </c>
      <c r="BP257" s="10">
        <f>3/24000000*OO[[#This Row],[124 (04JUL1985 09:00:00)-Water Temperature (C)]]*OO[[#This Row],[66]]</f>
        <v>5.6206428375624998E-7</v>
      </c>
      <c r="BQ257" s="10">
        <f>3/24000000*OO[[#This Row],[125 (04JUL1985 12:00:00)-Water Temperature (C)]]*OO[[#This Row],[67]]</f>
        <v>5.5588047133500009E-7</v>
      </c>
      <c r="BR257" s="10">
        <f>3/24000000*OO[[#This Row],[126 (04JUL1985 15:00:00)-Water Temperature (C)]]*OO[[#This Row],[68]]</f>
        <v>5.4758371370174992E-7</v>
      </c>
      <c r="BS257" s="10">
        <f>3/24000000*OO[[#This Row],[127 (04JUL1985 18:00:00)-Water Temperature (C)]]*OO[[#This Row],[69]]</f>
        <v>5.3605264134374999E-7</v>
      </c>
      <c r="BT257" s="10">
        <f>3/24000000*OO[[#This Row],[128 (04JUL1985 21:00:00)-Water Temperature (C)]]*OO[[#This Row],[70]]</f>
        <v>5.1939621750899988E-7</v>
      </c>
      <c r="BU257" s="10">
        <f>3/24000000*OO[[#This Row],[129 (05JUL1985 00:00:00)-Water Temperature (C)]]*OO[[#This Row],[71]]</f>
        <v>4.9838788426137505E-7</v>
      </c>
      <c r="BV257" s="10">
        <f>3/24000000*OO[[#This Row],[130 (05JUL1985 03:00:00)-Water Temperature (C)]]*OO[[#This Row],[72]]</f>
        <v>4.7732166283749989E-7</v>
      </c>
      <c r="BW257" s="10">
        <f>3/24000000*OO[[#This Row],[131 (05JUL1985 06:00:00)-Water Temperature (C)]]*OO[[#This Row],[73]]</f>
        <v>4.5769634424799992E-7</v>
      </c>
      <c r="BX257" s="10">
        <f>3/24000000*OO[[#This Row],[132 (05JUL1985 09:00:00)-Water Temperature (C)]]*OO[[#This Row],[74]]</f>
        <v>4.4686595307799994E-7</v>
      </c>
      <c r="BY257" s="10">
        <f>3/24000000*OO[[#This Row],[133 (05JUL1985 12:00:00)-Water Temperature (C)]]*OO[[#This Row],[75]]</f>
        <v>4.4187458209949992E-7</v>
      </c>
      <c r="BZ257" s="10">
        <f>3/24000000*OO[[#This Row],[134 (05JUL1985 15:00:00)-Water Temperature (C)]]*OO[[#This Row],[76]]</f>
        <v>4.3837621219612498E-7</v>
      </c>
      <c r="CA257" s="10">
        <f>3/24000000*OO[[#This Row],[135 (05JUL1985 18:00:00)-Water Temperature (C)]]*OO[[#This Row],[77]]</f>
        <v>4.3314005019249999E-7</v>
      </c>
      <c r="CB257" s="10">
        <f>3/24000000*OO[[#This Row],[136 (05JUL1985 21:00:00)-Water Temperature (C)]]*OO[[#This Row],[78]]</f>
        <v>4.2068812634212499E-7</v>
      </c>
      <c r="CC257" s="10">
        <f>3/24000000*OO[[#This Row],[137 (06JUL1985 00:00:00)-Water Temperature (C)]]*OO[[#This Row],[79]]</f>
        <v>4.0311669916299991E-7</v>
      </c>
      <c r="CD257" s="10">
        <f>3/24000000*OO[[#This Row],[138 (06JUL1985 03:00:00)-Water Temperature (C)]]*OO[[#This Row],[80]]</f>
        <v>3.86264208993E-7</v>
      </c>
      <c r="CE257" s="10">
        <f>3/24000000*OO[[#This Row],[139 (06JUL1985 06:00:00)-Water Temperature (C)]]*OO[[#This Row],[81]]</f>
        <v>3.7258949999700004E-7</v>
      </c>
      <c r="CF257" s="10">
        <f>3/24000000*OO[[#This Row],[140 (06JUL1985 09:00:00)-Water Temperature (C)]]*OO[[#This Row],[82]]</f>
        <v>3.6861556555575E-7</v>
      </c>
      <c r="CG257" s="10">
        <f>3/24000000*OO[[#This Row],[141 (06JUL1985 12:00:00)-Water Temperature (C)]]*OO[[#This Row],[83]]</f>
        <v>3.6778607648849999E-7</v>
      </c>
      <c r="CH257" s="10">
        <f>3/24000000*OO[[#This Row],[142 (06JUL1985 15:00:00)-Water Temperature (C)]]*OO[[#This Row],[84]]</f>
        <v>3.6611205218999994E-7</v>
      </c>
      <c r="CI257" s="10">
        <f>3/24000000*OO[[#This Row],[143 (06JUL1985 18:00:00)-Water Temperature (C)]]*OO[[#This Row],[85]]</f>
        <v>3.6301922976500002E-7</v>
      </c>
      <c r="CJ257" s="10">
        <f>3/24000000*OO[[#This Row],[144 (06JUL1985 21:00:00)-Water Temperature (C)]]*OO[[#This Row],[86]]</f>
        <v>3.5287674850399999E-7</v>
      </c>
      <c r="CK257" s="10">
        <f>3/24000000*OO[[#This Row],[145 (07JUL1985 00:00:00)-Water Temperature (C)]]*OO[[#This Row],[87]]</f>
        <v>3.3852026359387496E-7</v>
      </c>
      <c r="CL257" s="10">
        <f>3/24000000*OO[[#This Row],[146 (07JUL1985 03:00:00)-Water Temperature (C)]]*OO[[#This Row],[88]]</f>
        <v>3.2432232708525001E-7</v>
      </c>
      <c r="CM257" s="10">
        <f>3/24000000*OO[[#This Row],[147 (07JUL1985 06:00:00)-Water Temperature (C)]]*OO[[#This Row],[89]]</f>
        <v>3.1102430870006246E-7</v>
      </c>
      <c r="CN257" s="10">
        <f>3/24000000*OO[[#This Row],[148 (07JUL1985 09:00:00)-Water Temperature (C)]]*OO[[#This Row],[90]]</f>
        <v>3.0084773752644998E-7</v>
      </c>
      <c r="CO257" s="10">
        <f>3/24000000*OO[[#This Row],[149 (07JUL1985 12:00:00)-Water Temperature (C)]]*OO[[#This Row],[91]]</f>
        <v>2.9537987165399996E-7</v>
      </c>
      <c r="CP257" s="10">
        <f>3/24000000*OO[[#This Row],[150 (07JUL1985 15:00:00)-Water Temperature (C)]]*OO[[#This Row],[92]]</f>
        <v>2.9326613093819997E-7</v>
      </c>
      <c r="CQ257" s="10">
        <f>3/24000000*OO[[#This Row],[151 (07JUL1985 18:00:00)-Water Temperature (C)]]*OO[[#This Row],[93]]</f>
        <v>2.8714233218612496E-7</v>
      </c>
      <c r="CR257" s="10">
        <f>3/24000000*OO[[#This Row],[152 (07JUL1985 21:00:00)-Water Temperature (C)]]*OO[[#This Row],[94]]</f>
        <v>2.7628718553449997E-7</v>
      </c>
      <c r="CS257" s="10">
        <f>3/24000000*OO[[#This Row],[153 (08JUL1985 00:00:00)-Water Temperature (C)]]*OO[[#This Row],[95]]</f>
        <v>2.6382524787562499E-7</v>
      </c>
      <c r="CT257" s="10">
        <f>3/24000000*OO[[#This Row],[154 (08JUL1985 03:00:00)-Water Temperature (C)]]*OO[[#This Row],[96]]</f>
        <v>2.5068448483919999E-7</v>
      </c>
      <c r="CU257" s="10">
        <f>3/24000000*OO[[#This Row],[155 (08JUL1985 06:00:00)-Water Temperature (C)]]*OO[[#This Row],[97]]</f>
        <v>2.3867848434693747E-7</v>
      </c>
      <c r="CV257" s="10">
        <f>3/24000000*OO[[#This Row],[156 (08JUL1985 09:00:00)-Water Temperature (C)]]*OO[[#This Row],[98]]</f>
        <v>2.3248419053055E-7</v>
      </c>
      <c r="CW257" s="10">
        <f>3/24000000*OO[[#This Row],[157 (08JUL1985 12:00:00)-Water Temperature (C)]]*OO[[#This Row],[99]]</f>
        <v>2.30036608346375E-7</v>
      </c>
    </row>
    <row r="258" spans="1:101" x14ac:dyDescent="0.35">
      <c r="A258" t="s">
        <v>264</v>
      </c>
      <c r="B258">
        <v>878.52809999999999</v>
      </c>
      <c r="C258" s="10">
        <f>3/24*OO[[#This Row],[59 (26JUN1985 06:00:00)-Water Temperature (C)]]*OO[[#This Row],[1]]/SUM(OO[1])</f>
        <v>0</v>
      </c>
      <c r="D258" s="10">
        <f>3/24*OO[[#This Row],[60 (26JUN1985 09:00:00)-Water Temperature (C)]]*OO[[#This Row],[2]]/SUM(OO[2])</f>
        <v>0</v>
      </c>
      <c r="E258" s="10">
        <f>3/24*OO[[#This Row],[61 (26JUN1985 12:00:00)-Water Temperature (C)]]*OO[[#This Row],[3]]/SUM(OO[3])</f>
        <v>0</v>
      </c>
      <c r="F258" s="10">
        <f>3/24*OO[[#This Row],[62 (26JUN1985 15:00:00)-Water Temperature (C)]]*OO[[#This Row],[4]]/SUM(OO[4])</f>
        <v>0</v>
      </c>
      <c r="G258" s="10">
        <f>3/24*OO[[#This Row],[63 (26JUN1985 18:00:00)-Water Temperature (C)]]*OO[[#This Row],[5]]/SUM(OO[5])</f>
        <v>0</v>
      </c>
      <c r="H258" s="10">
        <f>3/24*OO[[#This Row],[64 (26JUN1985 21:00:00)-Water Temperature (C)]]*OO[[#This Row],[6]]/SUM(OO[6])</f>
        <v>0</v>
      </c>
      <c r="I258" s="10">
        <f>3/24*OO[[#This Row],[65 (27JUN1985 00:00:00)-Water Temperature (C)]]*OO[[#This Row],[7]]/SUM(OO[7])</f>
        <v>0</v>
      </c>
      <c r="J258" s="10">
        <f>3/24*OO[[#This Row],[66 (27JUN1985 03:00:00)-Water Temperature (C)]]*OO[[#This Row],[8]]/SUM(OO[8])</f>
        <v>0</v>
      </c>
      <c r="K258" s="10">
        <f>3/24*OO[[#This Row],[67 (27JUN1985 06:00:00)-Water Temperature (C)]]*OO[[#This Row],[9]]/SUM(OO[9])</f>
        <v>0</v>
      </c>
      <c r="L258" s="10">
        <f>3/24*OO[[#This Row],[68 (27JUN1985 09:00:00)-Water Temperature (C)]]*OO[[#This Row],[10]]/SUM(OO[10])</f>
        <v>0</v>
      </c>
      <c r="M258" s="10">
        <f>3/24*OO[[#This Row],[69 (27JUN1985 12:00:00)-Water Temperature (C)]]*OO[[#This Row],[11]]/SUM(OO[11])</f>
        <v>2.5197883604552941E-36</v>
      </c>
      <c r="N258" s="10">
        <f>3/24*OO[[#This Row],[70 (27JUN1985 15:00:00)-Water Temperature (C)]]*OO[[#This Row],[12]]/SUM(OO[12])</f>
        <v>1.7269689976344787E-20</v>
      </c>
      <c r="O258" s="10">
        <f>3/24*OO[[#This Row],[71 (27JUN1985 18:00:00)-Water Temperature (C)]]*OO[[#This Row],[13]]/SUM(OO[13])</f>
        <v>5.3404052747758825E-12</v>
      </c>
      <c r="P258" s="10">
        <f>3/24*OO[[#This Row],[72 (27JUN1985 21:00:00)-Water Temperature (C)]]*OO[[#This Row],[14]]/SUM(OO[14])</f>
        <v>6.0519031462361518E-8</v>
      </c>
      <c r="Q258" s="10">
        <f>3/24*OO[[#This Row],[73 (28JUN1985 00:00:00)-Water Temperature (C)]]*OO[[#This Row],[15]]/SUM(OO[15])</f>
        <v>2.0681661990498921E-5</v>
      </c>
      <c r="R258" s="10">
        <f>3/24*OO[[#This Row],[74 (28JUN1985 03:00:00)-Water Temperature (C)]]*OO[[#This Row],[16]]/SUM(OO[16])</f>
        <v>1.0145601830088822E-3</v>
      </c>
      <c r="S258" s="10">
        <f>3/24*OO[[#This Row],[75 (28JUN1985 06:00:00)-Water Temperature (C)]]*OO[[#This Row],[17]]/SUM(OO[17])</f>
        <v>1.199028328152091E-2</v>
      </c>
      <c r="T258" s="10">
        <f>3/24*OO[[#This Row],[76 (28JUN1985 09:00:00)-Water Temperature (C)]]*OO[[#This Row],[18]]/SUM(OO[18])</f>
        <v>4.6368471871202223E-2</v>
      </c>
      <c r="U258" s="10">
        <f>3/24*OO[[#This Row],[77 (28JUN1985 12:00:00)-Water Temperature (C)]]*OO[[#This Row],[19]]/SUM(OO[19])</f>
        <v>7.1225121587056434E-2</v>
      </c>
      <c r="V258" s="10">
        <f>3/24000000*OO[[#This Row],[78 (28JUN1985 15:00:00)-Water Temperature (C)]]*OO[[#This Row],[20]]</f>
        <v>4.9896409264750002E-2</v>
      </c>
      <c r="W258" s="10">
        <f>3/24000000*OO[[#This Row],[79 (28JUN1985 18:00:00)-Water Temperature (C)]]*OO[[#This Row],[21]]</f>
        <v>1.7906624101851249E-2</v>
      </c>
      <c r="X258" s="10">
        <f>3/24000000*OO[[#This Row],[80 (28JUN1985 21:00:00)-Water Temperature (C)]]*OO[[#This Row],[22]]</f>
        <v>3.5827689924424993E-3</v>
      </c>
      <c r="Y258" s="10">
        <f>3/24000000*OO[[#This Row],[81 (29JUN1985 00:00:00)-Water Temperature (C)]]*OO[[#This Row],[23]]</f>
        <v>4.4298661248624995E-4</v>
      </c>
      <c r="Z258" s="10">
        <f>3/24000000*OO[[#This Row],[82 (29JUN1985 03:00:00)-Water Temperature (C)]]*OO[[#This Row],[24]]</f>
        <v>4.69512551385E-5</v>
      </c>
      <c r="AA258" s="10">
        <f>3/24000000*OO[[#This Row],[83 (29JUN1985 06:00:00)-Water Temperature (C)]]*OO[[#This Row],[25]]</f>
        <v>1.325338319583E-5</v>
      </c>
      <c r="AB258" s="10">
        <f>3/24000000*OO[[#This Row],[84 (29JUN1985 09:00:00)-Water Temperature (C)]]*OO[[#This Row],[26]]</f>
        <v>9.8274993544612479E-6</v>
      </c>
      <c r="AC258" s="10">
        <f>3/24000000*OO[[#This Row],[85 (29JUN1985 12:00:00)-Water Temperature (C)]]*OO[[#This Row],[27]]</f>
        <v>8.4060095353974999E-6</v>
      </c>
      <c r="AD258" s="10">
        <f>3/24000000*OO[[#This Row],[86 (29JUN1985 15:00:00)-Water Temperature (C)]]*OO[[#This Row],[28]]</f>
        <v>7.2464565474374993E-6</v>
      </c>
      <c r="AE258" s="10">
        <f>3/24000000*OO[[#This Row],[88 (29JUN1985 21:00:00)-Water Temperature (C)]]*OO[[#This Row],[30]]</f>
        <v>5.2758451757512492E-6</v>
      </c>
      <c r="AF258" s="10">
        <f>3/24000000*OO[[#This Row],[88 (29JUN1985 21:00:00)-Water Temperature (C)]]*OO[[#This Row],[30]]</f>
        <v>5.2758451757512492E-6</v>
      </c>
      <c r="AG258" s="10">
        <f>3/24000000*OO[[#This Row],[89 (30JUN1985 00:00:00)-Water Temperature (C)]]*OO[[#This Row],[31]]</f>
        <v>4.4337942412012503E-6</v>
      </c>
      <c r="AH258" s="10">
        <f>3/24000000*OO[[#This Row],[90 (30JUN1985 03:00:00)-Water Temperature (C)]]*OO[[#This Row],[32]]</f>
        <v>3.7539538159512492E-6</v>
      </c>
      <c r="AI258" s="10">
        <f>3/24000000*OO[[#This Row],[91 (30JUN1985 06:00:00)-Water Temperature (C)]]*OO[[#This Row],[33]]</f>
        <v>3.2153595450599998E-6</v>
      </c>
      <c r="AJ258" s="10">
        <f>3/24000000*OO[[#This Row],[92 (30JUN1985 09:00:00)-Water Temperature (C)]]*OO[[#This Row],[34]]</f>
        <v>2.8307970999836244E-6</v>
      </c>
      <c r="AK258" s="10">
        <f>3/24000000*OO[[#This Row],[93 (30JUN1985 12:00:00)-Water Temperature (C)]]*OO[[#This Row],[35]]</f>
        <v>2.5519769297044997E-6</v>
      </c>
      <c r="AL258" s="10">
        <f>3/24000000*OO[[#This Row],[94 (30JUN1985 15:00:00)-Water Temperature (C)]]*OO[[#This Row],[36]]</f>
        <v>2.3220228371355004E-6</v>
      </c>
      <c r="AM258" s="10">
        <f>3/24000000*OO[[#This Row],[95 (30JUN1985 18:00:00)-Water Temperature (C)]]*OO[[#This Row],[37]]</f>
        <v>2.1110291015701245E-6</v>
      </c>
      <c r="AN258" s="10">
        <f>3/24000000*OO[[#This Row],[96 (30JUN1985 21:00:00)-Water Temperature (C)]]*OO[[#This Row],[38]]</f>
        <v>1.8922709553009998E-6</v>
      </c>
      <c r="AO258" s="10">
        <f>3/24000000*OO[[#This Row],[97 (01JUL1985 00:00:00)-Water Temperature (C)]]*OO[[#This Row],[39]]</f>
        <v>1.6853509942719997E-6</v>
      </c>
      <c r="AP258" s="10">
        <f>3/24000000*OO[[#This Row],[98 (01JUL1985 03:00:00)-Water Temperature (C)]]*OO[[#This Row],[40]]</f>
        <v>1.5103963306916248E-6</v>
      </c>
      <c r="AQ258" s="10">
        <f>3/24000000*OO[[#This Row],[99 (01JUL1985 06:00:00)-Water Temperature (C)]]*OO[[#This Row],[41]]</f>
        <v>1.3681471029399999E-6</v>
      </c>
      <c r="AR258" s="10">
        <f>3/24000000*OO[[#This Row],[100 (01JUL1985 09:00:00)-Water Temperature (C)]]*OO[[#This Row],[42]]</f>
        <v>1.2740711352682498E-6</v>
      </c>
      <c r="AS258" s="10">
        <f>3/24000000*OO[[#This Row],[101 (01JUL1985 12:00:00)-Water Temperature (C)]]*OO[[#This Row],[43]]</f>
        <v>1.20376244241025E-6</v>
      </c>
      <c r="AT258" s="10">
        <f>3/24000000*OO[[#This Row],[102 (01JUL1985 15:00:00)-Water Temperature (C)]]*OO[[#This Row],[44]]</f>
        <v>1.1372979599231251E-6</v>
      </c>
      <c r="AU258" s="10">
        <f>3/24000000*OO[[#This Row],[103 (01JUL1985 18:00:00)-Water Temperature (C)]]*OO[[#This Row],[45]]</f>
        <v>1.07340561311E-6</v>
      </c>
      <c r="AV258" s="10">
        <f>3/24000000*OO[[#This Row],[104 (01JUL1985 21:00:00)-Water Temperature (C)]]*OO[[#This Row],[46]]</f>
        <v>1.001531920129E-6</v>
      </c>
      <c r="AW258" s="10">
        <f>3/24000000*OO[[#This Row],[105 (02JUL1985 00:00:00)-Water Temperature (C)]]*OO[[#This Row],[47]]</f>
        <v>9.3235878663212497E-7</v>
      </c>
      <c r="AX258" s="10">
        <f>3/24000000*OO[[#This Row],[106 (02JUL1985 03:00:00)-Water Temperature (C)]]*OO[[#This Row],[48]]</f>
        <v>8.6965300377174982E-7</v>
      </c>
      <c r="AY258" s="10">
        <f>3/24000000*OO[[#This Row],[107 (02JUL1985 06:00:00)-Water Temperature (C)]]*OO[[#This Row],[49]]</f>
        <v>8.1358650185812504E-7</v>
      </c>
      <c r="AZ258" s="10">
        <f>3/24000000*OO[[#This Row],[108 (02JUL1985 09:00:00)-Water Temperature (C)]]*OO[[#This Row],[50]]</f>
        <v>7.6620775234687505E-7</v>
      </c>
      <c r="BA258" s="10">
        <f>3/24000000*OO[[#This Row],[109 (02JUL1985 12:00:00)-Water Temperature (C)]]*OO[[#This Row],[51]]</f>
        <v>7.3709652846149998E-7</v>
      </c>
      <c r="BB258" s="10">
        <f>3/24000000*OO[[#This Row],[110 (02JUL1985 15:00:00)-Water Temperature (C)]]*OO[[#This Row],[52]]</f>
        <v>7.2304581194499988E-7</v>
      </c>
      <c r="BC258" s="10">
        <f>3/24000000*OO[[#This Row],[111 (02JUL1985 18:00:00)-Water Temperature (C)]]*OO[[#This Row],[53]]</f>
        <v>7.0950163337474997E-7</v>
      </c>
      <c r="BD258" s="10">
        <f>3/24000000*OO[[#This Row],[112 (02JUL1985 21:00:00)-Water Temperature (C)]]*OO[[#This Row],[54]]</f>
        <v>6.8257379499024997E-7</v>
      </c>
      <c r="BE258" s="10">
        <f>3/24000000*OO[[#This Row],[113 (03JUL1985 00:00:00)-Water Temperature (C)]]*OO[[#This Row],[55]]</f>
        <v>6.4435764057599998E-7</v>
      </c>
      <c r="BF258" s="10">
        <f>3/24000000*OO[[#This Row],[114 (03JUL1985 03:00:00)-Water Temperature (C)]]*OO[[#This Row],[56]]</f>
        <v>6.0666385299099997E-7</v>
      </c>
      <c r="BG258" s="10">
        <f>3/24000000*OO[[#This Row],[115 (03JUL1985 06:00:00)-Water Temperature (C)]]*OO[[#This Row],[57]]</f>
        <v>5.7402869704350006E-7</v>
      </c>
      <c r="BH258" s="10">
        <f>3/24000000*OO[[#This Row],[116 (03JUL1985 09:00:00)-Water Temperature (C)]]*OO[[#This Row],[58]]</f>
        <v>5.545856069398751E-7</v>
      </c>
      <c r="BI258" s="10">
        <f>3/24000000*OO[[#This Row],[117 (03JUL1985 12:00:00)-Water Temperature (C)]]*OO[[#This Row],[59]]</f>
        <v>5.4550703253899999E-7</v>
      </c>
      <c r="BJ258" s="10">
        <f>3/24000000*OO[[#This Row],[118 (03JUL1985 15:00:00)-Water Temperature (C)]]*OO[[#This Row],[60]]</f>
        <v>5.3641865140025003E-7</v>
      </c>
      <c r="BK258" s="10">
        <f>3/24000000*OO[[#This Row],[119 (03JUL1985 18:00:00)-Water Temperature (C)]]*OO[[#This Row],[61]]</f>
        <v>5.2506407557400001E-7</v>
      </c>
      <c r="BL258" s="10">
        <f>3/24000000*OO[[#This Row],[120 (03JUL1985 21:00:00)-Water Temperature (C)]]*OO[[#This Row],[62]]</f>
        <v>5.0654299826875006E-7</v>
      </c>
      <c r="BM258" s="10">
        <f>3/24000000*OO[[#This Row],[121 (04JUL1985 00:00:00)-Water Temperature (C)]]*OO[[#This Row],[63]]</f>
        <v>4.8428782410150001E-7</v>
      </c>
      <c r="BN258" s="10">
        <f>3/24000000*OO[[#This Row],[122 (04JUL1985 03:00:00)-Water Temperature (C)]]*OO[[#This Row],[64]]</f>
        <v>4.6347535993550005E-7</v>
      </c>
      <c r="BO258" s="10">
        <f>3/24000000*OO[[#This Row],[123 (04JUL1985 06:00:00)-Water Temperature (C)]]*OO[[#This Row],[65]]</f>
        <v>4.4515000631350003E-7</v>
      </c>
      <c r="BP258" s="10">
        <f>3/24000000*OO[[#This Row],[124 (04JUL1985 09:00:00)-Water Temperature (C)]]*OO[[#This Row],[66]]</f>
        <v>4.3643081819474997E-7</v>
      </c>
      <c r="BQ258" s="10">
        <f>3/24000000*OO[[#This Row],[125 (04JUL1985 12:00:00)-Water Temperature (C)]]*OO[[#This Row],[67]]</f>
        <v>4.3158924469600001E-7</v>
      </c>
      <c r="BR258" s="10">
        <f>3/24000000*OO[[#This Row],[126 (04JUL1985 15:00:00)-Water Temperature (C)]]*OO[[#This Row],[68]]</f>
        <v>4.2522167301899993E-7</v>
      </c>
      <c r="BS258" s="10">
        <f>3/24000000*OO[[#This Row],[127 (04JUL1985 18:00:00)-Water Temperature (C)]]*OO[[#This Row],[69]]</f>
        <v>4.1620617175349994E-7</v>
      </c>
      <c r="BT258" s="10">
        <f>3/24000000*OO[[#This Row],[128 (04JUL1985 21:00:00)-Water Temperature (C)]]*OO[[#This Row],[70]]</f>
        <v>4.0340045697175001E-7</v>
      </c>
      <c r="BU258" s="10">
        <f>3/24000000*OO[[#This Row],[129 (05JUL1985 00:00:00)-Water Temperature (C)]]*OO[[#This Row],[71]]</f>
        <v>3.8718876330875E-7</v>
      </c>
      <c r="BV258" s="10">
        <f>3/24000000*OO[[#This Row],[130 (05JUL1985 03:00:00)-Water Temperature (C)]]*OO[[#This Row],[72]]</f>
        <v>3.7097501842875001E-7</v>
      </c>
      <c r="BW258" s="10">
        <f>3/24000000*OO[[#This Row],[131 (05JUL1985 06:00:00)-Water Temperature (C)]]*OO[[#This Row],[73]]</f>
        <v>3.5575536656462494E-7</v>
      </c>
      <c r="BX258" s="10">
        <f>3/24000000*OO[[#This Row],[132 (05JUL1985 09:00:00)-Water Temperature (C)]]*OO[[#This Row],[74]]</f>
        <v>3.4732531323749996E-7</v>
      </c>
      <c r="BY258" s="10">
        <f>3/24000000*OO[[#This Row],[133 (05JUL1985 12:00:00)-Water Temperature (C)]]*OO[[#This Row],[75]]</f>
        <v>3.4336141438574999E-7</v>
      </c>
      <c r="BZ258" s="10">
        <f>3/24000000*OO[[#This Row],[134 (05JUL1985 15:00:00)-Water Temperature (C)]]*OO[[#This Row],[76]]</f>
        <v>3.4068839513549998E-7</v>
      </c>
      <c r="CA258" s="10">
        <f>3/24000000*OO[[#This Row],[135 (05JUL1985 18:00:00)-Water Temperature (C)]]*OO[[#This Row],[77]]</f>
        <v>3.3664805990999993E-7</v>
      </c>
      <c r="CB258" s="10">
        <f>3/24000000*OO[[#This Row],[136 (05JUL1985 21:00:00)-Water Temperature (C)]]*OO[[#This Row],[78]]</f>
        <v>3.2709814250800001E-7</v>
      </c>
      <c r="CC258" s="10">
        <f>3/24000000*OO[[#This Row],[137 (06JUL1985 00:00:00)-Water Temperature (C)]]*OO[[#This Row],[79]]</f>
        <v>3.1356188063787494E-7</v>
      </c>
      <c r="CD258" s="10">
        <f>3/24000000*OO[[#This Row],[138 (06JUL1985 03:00:00)-Water Temperature (C)]]*OO[[#This Row],[80]]</f>
        <v>3.0047590870797495E-7</v>
      </c>
      <c r="CE258" s="10">
        <f>3/24000000*OO[[#This Row],[139 (06JUL1985 06:00:00)-Water Temperature (C)]]*OO[[#This Row],[81]]</f>
        <v>2.8978853332499995E-7</v>
      </c>
      <c r="CF258" s="10">
        <f>3/24000000*OO[[#This Row],[140 (06JUL1985 09:00:00)-Water Temperature (C)]]*OO[[#This Row],[82]]</f>
        <v>2.8667980296239999E-7</v>
      </c>
      <c r="CG258" s="10">
        <f>3/24000000*OO[[#This Row],[141 (06JUL1985 12:00:00)-Water Temperature (C)]]*OO[[#This Row],[83]]</f>
        <v>2.8607294279237502E-7</v>
      </c>
      <c r="CH258" s="10">
        <f>3/24000000*OO[[#This Row],[142 (06JUL1985 15:00:00)-Water Temperature (C)]]*OO[[#This Row],[84]]</f>
        <v>2.8479976738087494E-7</v>
      </c>
      <c r="CI258" s="10">
        <f>3/24000000*OO[[#This Row],[143 (06JUL1985 18:00:00)-Water Temperature (C)]]*OO[[#This Row],[85]]</f>
        <v>2.8243981710017499E-7</v>
      </c>
      <c r="CJ258" s="10">
        <f>3/24000000*OO[[#This Row],[144 (06JUL1985 21:00:00)-Water Temperature (C)]]*OO[[#This Row],[86]]</f>
        <v>2.7468942159453745E-7</v>
      </c>
      <c r="CK258" s="10">
        <f>3/24000000*OO[[#This Row],[145 (07JUL1985 00:00:00)-Water Temperature (C)]]*OO[[#This Row],[87]]</f>
        <v>2.6359489066356248E-7</v>
      </c>
      <c r="CL258" s="10">
        <f>3/24000000*OO[[#This Row],[146 (07JUL1985 03:00:00)-Water Temperature (C)]]*OO[[#This Row],[88]]</f>
        <v>2.5254116215499998E-7</v>
      </c>
      <c r="CM258" s="10">
        <f>3/24000000*OO[[#This Row],[147 (07JUL1985 06:00:00)-Water Temperature (C)]]*OO[[#This Row],[89]]</f>
        <v>2.4218704607947499E-7</v>
      </c>
      <c r="CN258" s="10">
        <f>3/24000000*OO[[#This Row],[148 (07JUL1985 09:00:00)-Water Temperature (C)]]*OO[[#This Row],[90]]</f>
        <v>2.3419442294100001E-7</v>
      </c>
      <c r="CO258" s="10">
        <f>3/24000000*OO[[#This Row],[149 (07JUL1985 12:00:00)-Water Temperature (C)]]*OO[[#This Row],[91]]</f>
        <v>2.2991647015139998E-7</v>
      </c>
      <c r="CP258" s="10">
        <f>3/24000000*OO[[#This Row],[150 (07JUL1985 15:00:00)-Water Temperature (C)]]*OO[[#This Row],[92]]</f>
        <v>2.2832007960681249E-7</v>
      </c>
      <c r="CQ258" s="10">
        <f>3/24000000*OO[[#This Row],[151 (07JUL1985 18:00:00)-Water Temperature (C)]]*OO[[#This Row],[93]]</f>
        <v>2.2363981070499998E-7</v>
      </c>
      <c r="CR258" s="10">
        <f>3/24000000*OO[[#This Row],[152 (07JUL1985 21:00:00)-Water Temperature (C)]]*OO[[#This Row],[94]]</f>
        <v>2.1530909294381247E-7</v>
      </c>
      <c r="CS258" s="10">
        <f>3/24000000*OO[[#This Row],[153 (08JUL1985 00:00:00)-Water Temperature (C)]]*OO[[#This Row],[95]]</f>
        <v>2.0569322561569997E-7</v>
      </c>
      <c r="CT258" s="10">
        <f>3/24000000*OO[[#This Row],[154 (08JUL1985 03:00:00)-Water Temperature (C)]]*OO[[#This Row],[96]]</f>
        <v>1.9549763710657501E-7</v>
      </c>
      <c r="CU258" s="10">
        <f>3/24000000*OO[[#This Row],[155 (08JUL1985 06:00:00)-Water Temperature (C)]]*OO[[#This Row],[97]]</f>
        <v>1.8609609514604997E-7</v>
      </c>
      <c r="CV258" s="10">
        <f>3/24000000*OO[[#This Row],[156 (08JUL1985 09:00:00)-Water Temperature (C)]]*OO[[#This Row],[98]]</f>
        <v>1.81192770198525E-7</v>
      </c>
      <c r="CW258" s="10">
        <f>3/24000000*OO[[#This Row],[157 (08JUL1985 12:00:00)-Water Temperature (C)]]*OO[[#This Row],[99]]</f>
        <v>1.79239656234375E-7</v>
      </c>
    </row>
    <row r="259" spans="1:101" x14ac:dyDescent="0.35">
      <c r="A259" t="s">
        <v>265</v>
      </c>
      <c r="B259">
        <v>869.14030000000002</v>
      </c>
      <c r="C259" s="10">
        <f>3/24*OO[[#This Row],[59 (26JUN1985 06:00:00)-Water Temperature (C)]]*OO[[#This Row],[1]]/SUM(OO[1])</f>
        <v>0</v>
      </c>
      <c r="D259" s="10">
        <f>3/24*OO[[#This Row],[60 (26JUN1985 09:00:00)-Water Temperature (C)]]*OO[[#This Row],[2]]/SUM(OO[2])</f>
        <v>0</v>
      </c>
      <c r="E259" s="10">
        <f>3/24*OO[[#This Row],[61 (26JUN1985 12:00:00)-Water Temperature (C)]]*OO[[#This Row],[3]]/SUM(OO[3])</f>
        <v>0</v>
      </c>
      <c r="F259" s="10">
        <f>3/24*OO[[#This Row],[62 (26JUN1985 15:00:00)-Water Temperature (C)]]*OO[[#This Row],[4]]/SUM(OO[4])</f>
        <v>0</v>
      </c>
      <c r="G259" s="10">
        <f>3/24*OO[[#This Row],[63 (26JUN1985 18:00:00)-Water Temperature (C)]]*OO[[#This Row],[5]]/SUM(OO[5])</f>
        <v>0</v>
      </c>
      <c r="H259" s="10">
        <f>3/24*OO[[#This Row],[64 (26JUN1985 21:00:00)-Water Temperature (C)]]*OO[[#This Row],[6]]/SUM(OO[6])</f>
        <v>0</v>
      </c>
      <c r="I259" s="10">
        <f>3/24*OO[[#This Row],[65 (27JUN1985 00:00:00)-Water Temperature (C)]]*OO[[#This Row],[7]]/SUM(OO[7])</f>
        <v>0</v>
      </c>
      <c r="J259" s="10">
        <f>3/24*OO[[#This Row],[66 (27JUN1985 03:00:00)-Water Temperature (C)]]*OO[[#This Row],[8]]/SUM(OO[8])</f>
        <v>0</v>
      </c>
      <c r="K259" s="10">
        <f>3/24*OO[[#This Row],[67 (27JUN1985 06:00:00)-Water Temperature (C)]]*OO[[#This Row],[9]]/SUM(OO[9])</f>
        <v>0</v>
      </c>
      <c r="L259" s="10">
        <f>3/24*OO[[#This Row],[68 (27JUN1985 09:00:00)-Water Temperature (C)]]*OO[[#This Row],[10]]/SUM(OO[10])</f>
        <v>0</v>
      </c>
      <c r="M259" s="10">
        <f>3/24*OO[[#This Row],[69 (27JUN1985 12:00:00)-Water Temperature (C)]]*OO[[#This Row],[11]]/SUM(OO[11])</f>
        <v>2.0770377856141725E-37</v>
      </c>
      <c r="N259" s="10">
        <f>3/24*OO[[#This Row],[70 (27JUN1985 15:00:00)-Water Temperature (C)]]*OO[[#This Row],[12]]/SUM(OO[12])</f>
        <v>7.2020597798630196E-21</v>
      </c>
      <c r="O259" s="10">
        <f>3/24*OO[[#This Row],[71 (27JUN1985 18:00:00)-Water Temperature (C)]]*OO[[#This Row],[13]]/SUM(OO[13])</f>
        <v>2.2240869238878047E-12</v>
      </c>
      <c r="P259" s="10">
        <f>3/24*OO[[#This Row],[72 (27JUN1985 21:00:00)-Water Temperature (C)]]*OO[[#This Row],[14]]/SUM(OO[14])</f>
        <v>3.4814393855738275E-8</v>
      </c>
      <c r="Q259" s="10">
        <f>3/24*OO[[#This Row],[73 (28JUN1985 00:00:00)-Water Temperature (C)]]*OO[[#This Row],[15]]/SUM(OO[15])</f>
        <v>1.3529242919145061E-5</v>
      </c>
      <c r="R259" s="10">
        <f>3/24*OO[[#This Row],[74 (28JUN1985 03:00:00)-Water Temperature (C)]]*OO[[#This Row],[16]]/SUM(OO[16])</f>
        <v>7.2733800323507845E-4</v>
      </c>
      <c r="S259" s="10">
        <f>3/24*OO[[#This Row],[75 (28JUN1985 06:00:00)-Water Temperature (C)]]*OO[[#This Row],[17]]/SUM(OO[17])</f>
        <v>9.2484363580879053E-3</v>
      </c>
      <c r="T259" s="10">
        <f>3/24*OO[[#This Row],[76 (28JUN1985 09:00:00)-Water Temperature (C)]]*OO[[#This Row],[18]]/SUM(OO[18])</f>
        <v>3.8028194602347055E-2</v>
      </c>
      <c r="U259" s="10">
        <f>3/24*OO[[#This Row],[77 (28JUN1985 12:00:00)-Water Temperature (C)]]*OO[[#This Row],[19]]/SUM(OO[19])</f>
        <v>6.1598906407291973E-2</v>
      </c>
      <c r="V259" s="10">
        <f>3/24000000*OO[[#This Row],[78 (28JUN1985 15:00:00)-Water Temperature (C)]]*OO[[#This Row],[20]]</f>
        <v>4.5142160330850001E-2</v>
      </c>
      <c r="W259" s="10">
        <f>3/24000000*OO[[#This Row],[79 (28JUN1985 18:00:00)-Water Temperature (C)]]*OO[[#This Row],[21]]</f>
        <v>1.6862067626754997E-2</v>
      </c>
      <c r="X259" s="10">
        <f>3/24000000*OO[[#This Row],[80 (28JUN1985 21:00:00)-Water Temperature (C)]]*OO[[#This Row],[22]]</f>
        <v>3.4941995310487496E-3</v>
      </c>
      <c r="Y259" s="10">
        <f>3/24000000*OO[[#This Row],[81 (29JUN1985 00:00:00)-Water Temperature (C)]]*OO[[#This Row],[23]]</f>
        <v>4.4376869452825E-4</v>
      </c>
      <c r="Z259" s="10">
        <f>3/24000000*OO[[#This Row],[82 (29JUN1985 03:00:00)-Water Temperature (C)]]*OO[[#This Row],[24]]</f>
        <v>4.6381467600300001E-5</v>
      </c>
      <c r="AA259" s="10">
        <f>3/24000000*OO[[#This Row],[83 (29JUN1985 06:00:00)-Water Temperature (C)]]*OO[[#This Row],[25]]</f>
        <v>1.1939808252347501E-5</v>
      </c>
      <c r="AB259" s="10">
        <f>3/24000000*OO[[#This Row],[84 (29JUN1985 09:00:00)-Water Temperature (C)]]*OO[[#This Row],[26]]</f>
        <v>8.6225050932562484E-6</v>
      </c>
      <c r="AC259" s="10">
        <f>3/24000000*OO[[#This Row],[85 (29JUN1985 12:00:00)-Water Temperature (C)]]*OO[[#This Row],[27]]</f>
        <v>7.3611962884687497E-6</v>
      </c>
      <c r="AD259" s="10">
        <f>3/24000000*OO[[#This Row],[86 (29JUN1985 15:00:00)-Water Temperature (C)]]*OO[[#This Row],[28]]</f>
        <v>6.3443382321824993E-6</v>
      </c>
      <c r="AE259" s="10">
        <f>3/24000000*OO[[#This Row],[88 (29JUN1985 21:00:00)-Water Temperature (C)]]*OO[[#This Row],[30]]</f>
        <v>4.6198201406925003E-6</v>
      </c>
      <c r="AF259" s="10">
        <f>3/24000000*OO[[#This Row],[88 (29JUN1985 21:00:00)-Water Temperature (C)]]*OO[[#This Row],[30]]</f>
        <v>4.6198201406925003E-6</v>
      </c>
      <c r="AG259" s="10">
        <f>3/24000000*OO[[#This Row],[89 (30JUN1985 00:00:00)-Water Temperature (C)]]*OO[[#This Row],[31]]</f>
        <v>3.8814049286999998E-6</v>
      </c>
      <c r="AH259" s="10">
        <f>3/24000000*OO[[#This Row],[90 (30JUN1985 03:00:00)-Water Temperature (C)]]*OO[[#This Row],[32]]</f>
        <v>3.2846825407062504E-6</v>
      </c>
      <c r="AI259" s="10">
        <f>3/24000000*OO[[#This Row],[91 (30JUN1985 06:00:00)-Water Temperature (C)]]*OO[[#This Row],[33]]</f>
        <v>2.8115413726209999E-6</v>
      </c>
      <c r="AJ259" s="10">
        <f>3/24000000*OO[[#This Row],[92 (30JUN1985 09:00:00)-Water Temperature (C)]]*OO[[#This Row],[34]]</f>
        <v>2.4727420828873746E-6</v>
      </c>
      <c r="AK259" s="10">
        <f>3/24000000*OO[[#This Row],[93 (30JUN1985 12:00:00)-Water Temperature (C)]]*OO[[#This Row],[35]]</f>
        <v>2.2276700170218749E-6</v>
      </c>
      <c r="AL259" s="10">
        <f>3/24000000*OO[[#This Row],[94 (30JUN1985 15:00:00)-Water Temperature (C)]]*OO[[#This Row],[36]]</f>
        <v>2.0261797508921245E-6</v>
      </c>
      <c r="AM259" s="10">
        <f>3/24000000*OO[[#This Row],[95 (30JUN1985 18:00:00)-Water Temperature (C)]]*OO[[#This Row],[37]]</f>
        <v>1.842005026829E-6</v>
      </c>
      <c r="AN259" s="10">
        <f>3/24000000*OO[[#This Row],[96 (30JUN1985 21:00:00)-Water Temperature (C)]]*OO[[#This Row],[38]]</f>
        <v>1.6511569800798748E-6</v>
      </c>
      <c r="AO259" s="10">
        <f>3/24000000*OO[[#This Row],[97 (01JUL1985 00:00:00)-Water Temperature (C)]]*OO[[#This Row],[39]]</f>
        <v>1.4702770471312501E-6</v>
      </c>
      <c r="AP259" s="10">
        <f>3/24000000*OO[[#This Row],[98 (01JUL1985 03:00:00)-Water Temperature (C)]]*OO[[#This Row],[40]]</f>
        <v>1.31707436349375E-6</v>
      </c>
      <c r="AQ259" s="10">
        <f>3/24000000*OO[[#This Row],[99 (01JUL1985 06:00:00)-Water Temperature (C)]]*OO[[#This Row],[41]]</f>
        <v>1.192324957497875E-6</v>
      </c>
      <c r="AR259" s="10">
        <f>3/24000000*OO[[#This Row],[100 (01JUL1985 09:00:00)-Water Temperature (C)]]*OO[[#This Row],[42]]</f>
        <v>1.1094350701940001E-6</v>
      </c>
      <c r="AS259" s="10">
        <f>3/24000000*OO[[#This Row],[101 (01JUL1985 12:00:00)-Water Temperature (C)]]*OO[[#This Row],[43]]</f>
        <v>1.047751873570875E-6</v>
      </c>
      <c r="AT259" s="10">
        <f>3/24000000*OO[[#This Row],[102 (01JUL1985 15:00:00)-Water Temperature (C)]]*OO[[#This Row],[44]]</f>
        <v>9.8952842457187492E-7</v>
      </c>
      <c r="AU259" s="10">
        <f>3/24000000*OO[[#This Row],[103 (01JUL1985 18:00:00)-Water Temperature (C)]]*OO[[#This Row],[45]]</f>
        <v>9.3405728489849997E-7</v>
      </c>
      <c r="AV259" s="10">
        <f>3/24000000*OO[[#This Row],[104 (01JUL1985 21:00:00)-Water Temperature (C)]]*OO[[#This Row],[46]]</f>
        <v>8.7170515618349986E-7</v>
      </c>
      <c r="AW259" s="10">
        <f>3/24000000*OO[[#This Row],[105 (02JUL1985 00:00:00)-Water Temperature (C)]]*OO[[#This Row],[47]]</f>
        <v>8.115973400493749E-7</v>
      </c>
      <c r="AX259" s="10">
        <f>3/24000000*OO[[#This Row],[106 (02JUL1985 03:00:00)-Water Temperature (C)]]*OO[[#This Row],[48]]</f>
        <v>7.5693309650399985E-7</v>
      </c>
      <c r="AY259" s="10">
        <f>3/24000000*OO[[#This Row],[107 (02JUL1985 06:00:00)-Water Temperature (C)]]*OO[[#This Row],[49]]</f>
        <v>7.0795781119199992E-7</v>
      </c>
      <c r="AZ259" s="10">
        <f>3/24000000*OO[[#This Row],[108 (02JUL1985 09:00:00)-Water Temperature (C)]]*OO[[#This Row],[50]]</f>
        <v>6.6633773049400004E-7</v>
      </c>
      <c r="BA259" s="10">
        <f>3/24000000*OO[[#This Row],[109 (02JUL1985 12:00:00)-Water Temperature (C)]]*OO[[#This Row],[51]]</f>
        <v>6.4054026453824994E-7</v>
      </c>
      <c r="BB259" s="10">
        <f>3/24000000*OO[[#This Row],[110 (02JUL1985 15:00:00)-Water Temperature (C)]]*OO[[#This Row],[52]]</f>
        <v>6.2807062179262497E-7</v>
      </c>
      <c r="BC259" s="10">
        <f>3/24000000*OO[[#This Row],[111 (02JUL1985 18:00:00)-Water Temperature (C)]]*OO[[#This Row],[53]]</f>
        <v>6.1642840460724994E-7</v>
      </c>
      <c r="BD259" s="10">
        <f>3/24000000*OO[[#This Row],[112 (02JUL1985 21:00:00)-Water Temperature (C)]]*OO[[#This Row],[54]]</f>
        <v>5.9335250452087495E-7</v>
      </c>
      <c r="BE259" s="10">
        <f>3/24000000*OO[[#This Row],[113 (03JUL1985 00:00:00)-Water Temperature (C)]]*OO[[#This Row],[55]]</f>
        <v>5.6035219238775005E-7</v>
      </c>
      <c r="BF259" s="10">
        <f>3/24000000*OO[[#This Row],[114 (03JUL1985 03:00:00)-Water Temperature (C)]]*OO[[#This Row],[56]]</f>
        <v>5.2756802983750002E-7</v>
      </c>
      <c r="BG259" s="10">
        <f>3/24000000*OO[[#This Row],[115 (03JUL1985 06:00:00)-Water Temperature (C)]]*OO[[#This Row],[57]]</f>
        <v>4.9900365635837491E-7</v>
      </c>
      <c r="BH259" s="10">
        <f>3/24000000*OO[[#This Row],[116 (03JUL1985 09:00:00)-Water Temperature (C)]]*OO[[#This Row],[58]]</f>
        <v>4.8174348520837494E-7</v>
      </c>
      <c r="BI259" s="10">
        <f>3/24000000*OO[[#This Row],[117 (03JUL1985 12:00:00)-Water Temperature (C)]]*OO[[#This Row],[59]]</f>
        <v>4.7365834306587496E-7</v>
      </c>
      <c r="BJ259" s="10">
        <f>3/24000000*OO[[#This Row],[118 (03JUL1985 15:00:00)-Water Temperature (C)]]*OO[[#This Row],[60]]</f>
        <v>4.65803473164375E-7</v>
      </c>
      <c r="BK259" s="10">
        <f>3/24000000*OO[[#This Row],[119 (03JUL1985 18:00:00)-Water Temperature (C)]]*OO[[#This Row],[61]]</f>
        <v>4.5601930967449997E-7</v>
      </c>
      <c r="BL259" s="10">
        <f>3/24000000*OO[[#This Row],[120 (03JUL1985 21:00:00)-Water Temperature (C)]]*OO[[#This Row],[62]]</f>
        <v>4.4009185025400004E-7</v>
      </c>
      <c r="BM259" s="10">
        <f>3/24000000*OO[[#This Row],[121 (04JUL1985 00:00:00)-Water Temperature (C)]]*OO[[#This Row],[63]]</f>
        <v>4.2082449496137507E-7</v>
      </c>
      <c r="BN259" s="10">
        <f>3/24000000*OO[[#This Row],[122 (04JUL1985 03:00:00)-Water Temperature (C)]]*OO[[#This Row],[64]]</f>
        <v>4.0274430386187493E-7</v>
      </c>
      <c r="BO259" s="10">
        <f>3/24000000*OO[[#This Row],[123 (04JUL1985 06:00:00)-Water Temperature (C)]]*OO[[#This Row],[65]]</f>
        <v>3.8671461524199997E-7</v>
      </c>
      <c r="BP259" s="10">
        <f>3/24000000*OO[[#This Row],[124 (04JUL1985 09:00:00)-Water Temperature (C)]]*OO[[#This Row],[66]]</f>
        <v>3.7902959505875003E-7</v>
      </c>
      <c r="BQ259" s="10">
        <f>3/24000000*OO[[#This Row],[125 (04JUL1985 12:00:00)-Water Temperature (C)]]*OO[[#This Row],[67]]</f>
        <v>3.7476074248237493E-7</v>
      </c>
      <c r="BR259" s="10">
        <f>3/24000000*OO[[#This Row],[126 (04JUL1985 15:00:00)-Water Temperature (C)]]*OO[[#This Row],[68]]</f>
        <v>3.6926129145312497E-7</v>
      </c>
      <c r="BS259" s="10">
        <f>3/24000000*OO[[#This Row],[127 (04JUL1985 18:00:00)-Water Temperature (C)]]*OO[[#This Row],[69]]</f>
        <v>3.6140220803375004E-7</v>
      </c>
      <c r="BT259" s="10">
        <f>3/24000000*OO[[#This Row],[128 (04JUL1985 21:00:00)-Water Temperature (C)]]*OO[[#This Row],[70]]</f>
        <v>3.5040220179775003E-7</v>
      </c>
      <c r="BU259" s="10">
        <f>3/24000000*OO[[#This Row],[129 (05JUL1985 00:00:00)-Water Temperature (C)]]*OO[[#This Row],[71]]</f>
        <v>3.3636885794699996E-7</v>
      </c>
      <c r="BV259" s="10">
        <f>3/24000000*OO[[#This Row],[130 (05JUL1985 03:00:00)-Water Temperature (C)]]*OO[[#This Row],[72]]</f>
        <v>3.2236033504249996E-7</v>
      </c>
      <c r="BW259" s="10">
        <f>3/24000000*OO[[#This Row],[131 (05JUL1985 06:00:00)-Water Temperature (C)]]*OO[[#This Row],[73]]</f>
        <v>3.0910360448275E-7</v>
      </c>
      <c r="BX259" s="10">
        <f>3/24000000*OO[[#This Row],[132 (05JUL1985 09:00:00)-Water Temperature (C)]]*OO[[#This Row],[74]]</f>
        <v>3.01692757296E-7</v>
      </c>
      <c r="BY259" s="10">
        <f>3/24000000*OO[[#This Row],[133 (05JUL1985 12:00:00)-Water Temperature (C)]]*OO[[#This Row],[75]]</f>
        <v>2.981253049158E-7</v>
      </c>
      <c r="BZ259" s="10">
        <f>3/24000000*OO[[#This Row],[134 (05JUL1985 15:00:00)-Water Temperature (C)]]*OO[[#This Row],[76]]</f>
        <v>2.9580547307831247E-7</v>
      </c>
      <c r="CA259" s="10">
        <f>3/24000000*OO[[#This Row],[135 (05JUL1985 18:00:00)-Water Temperature (C)]]*OO[[#This Row],[77]]</f>
        <v>2.9230715951935001E-7</v>
      </c>
      <c r="CB259" s="10">
        <f>3/24000000*OO[[#This Row],[136 (05JUL1985 21:00:00)-Water Temperature (C)]]*OO[[#This Row],[78]]</f>
        <v>2.8414870563394998E-7</v>
      </c>
      <c r="CC259" s="10">
        <f>3/24000000*OO[[#This Row],[137 (06JUL1985 00:00:00)-Water Temperature (C)]]*OO[[#This Row],[79]]</f>
        <v>2.7245546387437501E-7</v>
      </c>
      <c r="CD259" s="10">
        <f>3/24000000*OO[[#This Row],[138 (06JUL1985 03:00:00)-Water Temperature (C)]]*OO[[#This Row],[80]]</f>
        <v>2.610777121363125E-7</v>
      </c>
      <c r="CE259" s="10">
        <f>3/24000000*OO[[#This Row],[139 (06JUL1985 06:00:00)-Water Temperature (C)]]*OO[[#This Row],[81]]</f>
        <v>2.5168392874799997E-7</v>
      </c>
      <c r="CF259" s="10">
        <f>3/24000000*OO[[#This Row],[140 (06JUL1985 09:00:00)-Water Temperature (C)]]*OO[[#This Row],[82]]</f>
        <v>2.4889367506661251E-7</v>
      </c>
      <c r="CG259" s="10">
        <f>3/24000000*OO[[#This Row],[141 (06JUL1985 12:00:00)-Water Temperature (C)]]*OO[[#This Row],[83]]</f>
        <v>2.4834772377712501E-7</v>
      </c>
      <c r="CH259" s="10">
        <f>3/24000000*OO[[#This Row],[142 (06JUL1985 15:00:00)-Water Temperature (C)]]*OO[[#This Row],[84]]</f>
        <v>2.4726654086204995E-7</v>
      </c>
      <c r="CI259" s="10">
        <f>3/24000000*OO[[#This Row],[143 (06JUL1985 18:00:00)-Water Temperature (C)]]*OO[[#This Row],[85]]</f>
        <v>2.4524940162625E-7</v>
      </c>
      <c r="CJ259" s="10">
        <f>3/24000000*OO[[#This Row],[144 (06JUL1985 21:00:00)-Water Temperature (C)]]*OO[[#This Row],[86]]</f>
        <v>2.3866394391936247E-7</v>
      </c>
      <c r="CK259" s="10">
        <f>3/24000000*OO[[#This Row],[145 (07JUL1985 00:00:00)-Water Temperature (C)]]*OO[[#This Row],[87]]</f>
        <v>2.2907347518749999E-7</v>
      </c>
      <c r="CL259" s="10">
        <f>3/24000000*OO[[#This Row],[146 (07JUL1985 03:00:00)-Water Temperature (C)]]*OO[[#This Row],[88]]</f>
        <v>2.1945553262874999E-7</v>
      </c>
      <c r="CM259" s="10">
        <f>3/24000000*OO[[#This Row],[147 (07JUL1985 06:00:00)-Water Temperature (C)]]*OO[[#This Row],[89]]</f>
        <v>2.1043115206477497E-7</v>
      </c>
      <c r="CN259" s="10">
        <f>3/24000000*OO[[#This Row],[148 (07JUL1985 09:00:00)-Water Temperature (C)]]*OO[[#This Row],[90]]</f>
        <v>2.034115814134E-7</v>
      </c>
      <c r="CO259" s="10">
        <f>3/24000000*OO[[#This Row],[149 (07JUL1985 12:00:00)-Water Temperature (C)]]*OO[[#This Row],[91]]</f>
        <v>1.9963071427349999E-7</v>
      </c>
      <c r="CP259" s="10">
        <f>3/24000000*OO[[#This Row],[150 (07JUL1985 15:00:00)-Water Temperature (C)]]*OO[[#This Row],[92]]</f>
        <v>1.9825863111662499E-7</v>
      </c>
      <c r="CQ259" s="10">
        <f>3/24000000*OO[[#This Row],[151 (07JUL1985 18:00:00)-Water Temperature (C)]]*OO[[#This Row],[93]]</f>
        <v>1.9427261480549999E-7</v>
      </c>
      <c r="CR259" s="10">
        <f>3/24000000*OO[[#This Row],[152 (07JUL1985 21:00:00)-Water Temperature (C)]]*OO[[#This Row],[94]]</f>
        <v>1.87126964960825E-7</v>
      </c>
      <c r="CS259" s="10">
        <f>3/24000000*OO[[#This Row],[153 (08JUL1985 00:00:00)-Water Temperature (C)]]*OO[[#This Row],[95]]</f>
        <v>1.7882511969014997E-7</v>
      </c>
      <c r="CT259" s="10">
        <f>3/24000000*OO[[#This Row],[154 (08JUL1985 03:00:00)-Water Temperature (C)]]*OO[[#This Row],[96]]</f>
        <v>1.69996136556675E-7</v>
      </c>
      <c r="CU259" s="10">
        <f>3/24000000*OO[[#This Row],[155 (08JUL1985 06:00:00)-Water Temperature (C)]]*OO[[#This Row],[97]]</f>
        <v>1.6177188624974998E-7</v>
      </c>
      <c r="CV259" s="10">
        <f>3/24000000*OO[[#This Row],[156 (08JUL1985 09:00:00)-Water Temperature (C)]]*OO[[#This Row],[98]]</f>
        <v>1.5740531140983746E-7</v>
      </c>
      <c r="CW259" s="10">
        <f>3/24000000*OO[[#This Row],[157 (08JUL1985 12:00:00)-Water Temperature (C)]]*OO[[#This Row],[99]]</f>
        <v>1.5565998685737502E-7</v>
      </c>
    </row>
    <row r="260" spans="1:101" x14ac:dyDescent="0.35">
      <c r="A260" t="s">
        <v>266</v>
      </c>
      <c r="B260">
        <v>875.22410000000002</v>
      </c>
      <c r="C260" s="10">
        <f>3/24*OO[[#This Row],[59 (26JUN1985 06:00:00)-Water Temperature (C)]]*OO[[#This Row],[1]]/SUM(OO[1])</f>
        <v>0</v>
      </c>
      <c r="D260" s="10">
        <f>3/24*OO[[#This Row],[60 (26JUN1985 09:00:00)-Water Temperature (C)]]*OO[[#This Row],[2]]/SUM(OO[2])</f>
        <v>0</v>
      </c>
      <c r="E260" s="10">
        <f>3/24*OO[[#This Row],[61 (26JUN1985 12:00:00)-Water Temperature (C)]]*OO[[#This Row],[3]]/SUM(OO[3])</f>
        <v>0</v>
      </c>
      <c r="F260" s="10">
        <f>3/24*OO[[#This Row],[62 (26JUN1985 15:00:00)-Water Temperature (C)]]*OO[[#This Row],[4]]/SUM(OO[4])</f>
        <v>0</v>
      </c>
      <c r="G260" s="10">
        <f>3/24*OO[[#This Row],[63 (26JUN1985 18:00:00)-Water Temperature (C)]]*OO[[#This Row],[5]]/SUM(OO[5])</f>
        <v>0</v>
      </c>
      <c r="H260" s="10">
        <f>3/24*OO[[#This Row],[64 (26JUN1985 21:00:00)-Water Temperature (C)]]*OO[[#This Row],[6]]/SUM(OO[6])</f>
        <v>0</v>
      </c>
      <c r="I260" s="10">
        <f>3/24*OO[[#This Row],[65 (27JUN1985 00:00:00)-Water Temperature (C)]]*OO[[#This Row],[7]]/SUM(OO[7])</f>
        <v>0</v>
      </c>
      <c r="J260" s="10">
        <f>3/24*OO[[#This Row],[66 (27JUN1985 03:00:00)-Water Temperature (C)]]*OO[[#This Row],[8]]/SUM(OO[8])</f>
        <v>0</v>
      </c>
      <c r="K260" s="10">
        <f>3/24*OO[[#This Row],[67 (27JUN1985 06:00:00)-Water Temperature (C)]]*OO[[#This Row],[9]]/SUM(OO[9])</f>
        <v>0</v>
      </c>
      <c r="L260" s="10">
        <f>3/24*OO[[#This Row],[68 (27JUN1985 09:00:00)-Water Temperature (C)]]*OO[[#This Row],[10]]/SUM(OO[10])</f>
        <v>0</v>
      </c>
      <c r="M260" s="10">
        <f>3/24*OO[[#This Row],[69 (27JUN1985 12:00:00)-Water Temperature (C)]]*OO[[#This Row],[11]]/SUM(OO[11])</f>
        <v>2.8258731331065381E-38</v>
      </c>
      <c r="N260" s="10">
        <f>3/24*OO[[#This Row],[70 (27JUN1985 15:00:00)-Water Temperature (C)]]*OO[[#This Row],[12]]/SUM(OO[12])</f>
        <v>3.0693971446121735E-21</v>
      </c>
      <c r="O260" s="10">
        <f>3/24*OO[[#This Row],[71 (27JUN1985 18:00:00)-Water Temperature (C)]]*OO[[#This Row],[13]]/SUM(OO[13])</f>
        <v>1.093002661400492E-12</v>
      </c>
      <c r="P260" s="10">
        <f>3/24*OO[[#This Row],[72 (27JUN1985 21:00:00)-Water Temperature (C)]]*OO[[#This Row],[14]]/SUM(OO[14])</f>
        <v>2.4944980100138991E-8</v>
      </c>
      <c r="Q260" s="10">
        <f>3/24*OO[[#This Row],[73 (28JUN1985 00:00:00)-Water Temperature (C)]]*OO[[#This Row],[15]]/SUM(OO[15])</f>
        <v>1.116000220943107E-5</v>
      </c>
      <c r="R260" s="10">
        <f>3/24*OO[[#This Row],[74 (28JUN1985 03:00:00)-Water Temperature (C)]]*OO[[#This Row],[16]]/SUM(OO[16])</f>
        <v>6.6378812885774013E-4</v>
      </c>
      <c r="S260" s="10">
        <f>3/24*OO[[#This Row],[75 (28JUN1985 06:00:00)-Water Temperature (C)]]*OO[[#This Row],[17]]/SUM(OO[17])</f>
        <v>9.16024924736146E-3</v>
      </c>
      <c r="T260" s="10">
        <f>3/24*OO[[#This Row],[76 (28JUN1985 09:00:00)-Water Temperature (C)]]*OO[[#This Row],[18]]/SUM(OO[18])</f>
        <v>4.038175972836984E-2</v>
      </c>
      <c r="U260" s="10">
        <f>3/24*OO[[#This Row],[77 (28JUN1985 12:00:00)-Water Temperature (C)]]*OO[[#This Row],[19]]/SUM(OO[19])</f>
        <v>6.9492864290074757E-2</v>
      </c>
      <c r="V260" s="10">
        <f>3/24000000*OO[[#This Row],[78 (28JUN1985 15:00:00)-Water Temperature (C)]]*OO[[#This Row],[20]]</f>
        <v>5.36990404012E-2</v>
      </c>
      <c r="W260" s="10">
        <f>3/24000000*OO[[#This Row],[79 (28JUN1985 18:00:00)-Water Temperature (C)]]*OO[[#This Row],[21]]</f>
        <v>2.1028430018767502E-2</v>
      </c>
      <c r="X260" s="10">
        <f>3/24000000*OO[[#This Row],[80 (28JUN1985 21:00:00)-Water Temperature (C)]]*OO[[#This Row],[22]]</f>
        <v>4.5427665118737501E-3</v>
      </c>
      <c r="Y260" s="10">
        <f>3/24000000*OO[[#This Row],[81 (29JUN1985 00:00:00)-Water Temperature (C)]]*OO[[#This Row],[23]]</f>
        <v>5.9656470055087496E-4</v>
      </c>
      <c r="Z260" s="10">
        <f>3/24000000*OO[[#This Row],[82 (29JUN1985 03:00:00)-Water Temperature (C)]]*OO[[#This Row],[24]]</f>
        <v>6.1804437877200001E-5</v>
      </c>
      <c r="AA260" s="10">
        <f>3/24000000*OO[[#This Row],[83 (29JUN1985 06:00:00)-Water Temperature (C)]]*OO[[#This Row],[25]]</f>
        <v>1.4281465524299999E-5</v>
      </c>
      <c r="AB260" s="10">
        <f>3/24000000*OO[[#This Row],[84 (29JUN1985 09:00:00)-Water Temperature (C)]]*OO[[#This Row],[26]]</f>
        <v>9.9416182395075011E-6</v>
      </c>
      <c r="AC260" s="10">
        <f>3/24000000*OO[[#This Row],[85 (29JUN1985 12:00:00)-Water Temperature (C)]]*OO[[#This Row],[27]]</f>
        <v>8.4635382299999995E-6</v>
      </c>
      <c r="AD260" s="10">
        <f>3/24000000*OO[[#This Row],[86 (29JUN1985 15:00:00)-Water Temperature (C)]]*OO[[#This Row],[28]]</f>
        <v>7.2929484040874993E-6</v>
      </c>
      <c r="AE260" s="10">
        <f>3/24000000*OO[[#This Row],[88 (29JUN1985 21:00:00)-Water Temperature (C)]]*OO[[#This Row],[30]]</f>
        <v>5.3082638609650003E-6</v>
      </c>
      <c r="AF260" s="10">
        <f>3/24000000*OO[[#This Row],[88 (29JUN1985 21:00:00)-Water Temperature (C)]]*OO[[#This Row],[30]]</f>
        <v>5.3082638609650003E-6</v>
      </c>
      <c r="AG260" s="10">
        <f>3/24000000*OO[[#This Row],[89 (30JUN1985 00:00:00)-Water Temperature (C)]]*OO[[#This Row],[31]]</f>
        <v>4.4583889163999999E-6</v>
      </c>
      <c r="AH260" s="10">
        <f>3/24000000*OO[[#This Row],[90 (30JUN1985 03:00:00)-Water Temperature (C)]]*OO[[#This Row],[32]]</f>
        <v>3.7708680216787492E-6</v>
      </c>
      <c r="AI260" s="10">
        <f>3/24000000*OO[[#This Row],[91 (30JUN1985 06:00:00)-Water Temperature (C)]]*OO[[#This Row],[33]]</f>
        <v>3.2256558670899998E-6</v>
      </c>
      <c r="AJ260" s="10">
        <f>3/24000000*OO[[#This Row],[92 (30JUN1985 09:00:00)-Water Temperature (C)]]*OO[[#This Row],[34]]</f>
        <v>2.8345174779652498E-6</v>
      </c>
      <c r="AK260" s="10">
        <f>3/24000000*OO[[#This Row],[93 (30JUN1985 12:00:00)-Water Temperature (C)]]*OO[[#This Row],[35]]</f>
        <v>2.5515774055826248E-6</v>
      </c>
      <c r="AL260" s="10">
        <f>3/24000000*OO[[#This Row],[94 (30JUN1985 15:00:00)-Water Temperature (C)]]*OO[[#This Row],[36]]</f>
        <v>2.3195683373206249E-6</v>
      </c>
      <c r="AM260" s="10">
        <f>3/24000000*OO[[#This Row],[95 (30JUN1985 18:00:00)-Water Temperature (C)]]*OO[[#This Row],[37]]</f>
        <v>2.1078671734725E-6</v>
      </c>
      <c r="AN260" s="10">
        <f>3/24000000*OO[[#This Row],[96 (30JUN1985 21:00:00)-Water Temperature (C)]]*OO[[#This Row],[38]]</f>
        <v>1.8887740819095001E-6</v>
      </c>
      <c r="AO260" s="10">
        <f>3/24000000*OO[[#This Row],[97 (01JUL1985 00:00:00)-Water Temperature (C)]]*OO[[#This Row],[39]]</f>
        <v>1.6812818809173752E-6</v>
      </c>
      <c r="AP260" s="10">
        <f>3/24000000*OO[[#This Row],[98 (01JUL1985 03:00:00)-Water Temperature (C)]]*OO[[#This Row],[40]]</f>
        <v>1.5052820971256251E-6</v>
      </c>
      <c r="AQ260" s="10">
        <f>3/24000000*OO[[#This Row],[99 (01JUL1985 06:00:00)-Water Temperature (C)]]*OO[[#This Row],[41]]</f>
        <v>1.3617510200999999E-6</v>
      </c>
      <c r="AR260" s="10">
        <f>3/24000000*OO[[#This Row],[100 (01JUL1985 09:00:00)-Water Temperature (C)]]*OO[[#This Row],[42]]</f>
        <v>1.266361059147875E-6</v>
      </c>
      <c r="AS260" s="10">
        <f>3/24000000*OO[[#This Row],[101 (01JUL1985 12:00:00)-Water Temperature (C)]]*OO[[#This Row],[43]]</f>
        <v>1.1951379737324999E-6</v>
      </c>
      <c r="AT260" s="10">
        <f>3/24000000*OO[[#This Row],[102 (01JUL1985 15:00:00)-Water Temperature (C)]]*OO[[#This Row],[44]]</f>
        <v>1.128088807876875E-6</v>
      </c>
      <c r="AU260" s="10">
        <f>3/24000000*OO[[#This Row],[103 (01JUL1985 18:00:00)-Water Temperature (C)]]*OO[[#This Row],[45]]</f>
        <v>1.0645359507639999E-6</v>
      </c>
      <c r="AV260" s="10">
        <f>3/24000000*OO[[#This Row],[104 (01JUL1985 21:00:00)-Water Temperature (C)]]*OO[[#This Row],[46]]</f>
        <v>9.9365303277899989E-7</v>
      </c>
      <c r="AW260" s="10">
        <f>3/24000000*OO[[#This Row],[105 (02JUL1985 00:00:00)-Water Temperature (C)]]*OO[[#This Row],[47]]</f>
        <v>9.2528580315599988E-7</v>
      </c>
      <c r="AX260" s="10">
        <f>3/24000000*OO[[#This Row],[106 (02JUL1985 03:00:00)-Water Temperature (C)]]*OO[[#This Row],[48]]</f>
        <v>8.6283504791562493E-7</v>
      </c>
      <c r="AY260" s="10">
        <f>3/24000000*OO[[#This Row],[107 (02JUL1985 06:00:00)-Water Temperature (C)]]*OO[[#This Row],[49]]</f>
        <v>8.0676595897074996E-7</v>
      </c>
      <c r="AZ260" s="10">
        <f>3/24000000*OO[[#This Row],[108 (02JUL1985 09:00:00)-Water Temperature (C)]]*OO[[#This Row],[50]]</f>
        <v>7.5882259886725E-7</v>
      </c>
      <c r="BA260" s="10">
        <f>3/24000000*OO[[#This Row],[109 (02JUL1985 12:00:00)-Water Temperature (C)]]*OO[[#This Row],[51]]</f>
        <v>7.2900449728049997E-7</v>
      </c>
      <c r="BB260" s="10">
        <f>3/24000000*OO[[#This Row],[110 (02JUL1985 15:00:00)-Water Temperature (C)]]*OO[[#This Row],[52]]</f>
        <v>7.143868239025E-7</v>
      </c>
      <c r="BC260" s="10">
        <f>3/24000000*OO[[#This Row],[111 (02JUL1985 18:00:00)-Water Temperature (C)]]*OO[[#This Row],[53]]</f>
        <v>7.0130682189E-7</v>
      </c>
      <c r="BD260" s="10">
        <f>3/24000000*OO[[#This Row],[112 (02JUL1985 21:00:00)-Water Temperature (C)]]*OO[[#This Row],[54]]</f>
        <v>6.751453148082499E-7</v>
      </c>
      <c r="BE260" s="10">
        <f>3/24000000*OO[[#This Row],[113 (03JUL1985 00:00:00)-Water Temperature (C)]]*OO[[#This Row],[55]]</f>
        <v>6.3786643466975008E-7</v>
      </c>
      <c r="BF260" s="10">
        <f>3/24000000*OO[[#This Row],[114 (03JUL1985 03:00:00)-Water Temperature (C)]]*OO[[#This Row],[56]]</f>
        <v>6.0058668451249993E-7</v>
      </c>
      <c r="BG260" s="10">
        <f>3/24000000*OO[[#This Row],[115 (03JUL1985 06:00:00)-Water Temperature (C)]]*OO[[#This Row],[57]]</f>
        <v>5.6784014415400004E-7</v>
      </c>
      <c r="BH260" s="10">
        <f>3/24000000*OO[[#This Row],[116 (03JUL1985 09:00:00)-Water Temperature (C)]]*OO[[#This Row],[58]]</f>
        <v>5.4795633435674993E-7</v>
      </c>
      <c r="BI260" s="10">
        <f>3/24000000*OO[[#This Row],[117 (03JUL1985 12:00:00)-Water Temperature (C)]]*OO[[#This Row],[59]]</f>
        <v>5.3846596345849999E-7</v>
      </c>
      <c r="BJ260" s="10">
        <f>3/24000000*OO[[#This Row],[118 (03JUL1985 15:00:00)-Water Temperature (C)]]*OO[[#This Row],[60]]</f>
        <v>5.295737294485E-7</v>
      </c>
      <c r="BK260" s="10">
        <f>3/24000000*OO[[#This Row],[119 (03JUL1985 18:00:00)-Water Temperature (C)]]*OO[[#This Row],[61]]</f>
        <v>5.1849882358024992E-7</v>
      </c>
      <c r="BL260" s="10">
        <f>3/24000000*OO[[#This Row],[120 (03JUL1985 21:00:00)-Water Temperature (C)]]*OO[[#This Row],[62]]</f>
        <v>5.0042208635999999E-7</v>
      </c>
      <c r="BM260" s="10">
        <f>3/24000000*OO[[#This Row],[121 (04JUL1985 00:00:00)-Water Temperature (C)]]*OO[[#This Row],[63]]</f>
        <v>4.7862619807499991E-7</v>
      </c>
      <c r="BN260" s="10">
        <f>3/24000000*OO[[#This Row],[122 (04JUL1985 03:00:00)-Water Temperature (C)]]*OO[[#This Row],[64]]</f>
        <v>4.5806685812999993E-7</v>
      </c>
      <c r="BO260" s="10">
        <f>3/24000000*OO[[#This Row],[123 (04JUL1985 06:00:00)-Water Temperature (C)]]*OO[[#This Row],[65]]</f>
        <v>4.3980993514799994E-7</v>
      </c>
      <c r="BP260" s="10">
        <f>3/24000000*OO[[#This Row],[124 (04JUL1985 09:00:00)-Water Temperature (C)]]*OO[[#This Row],[66]]</f>
        <v>4.3099121573887498E-7</v>
      </c>
      <c r="BQ260" s="10">
        <f>3/24000000*OO[[#This Row],[125 (04JUL1985 12:00:00)-Water Temperature (C)]]*OO[[#This Row],[67]]</f>
        <v>4.2604166082637504E-7</v>
      </c>
      <c r="BR260" s="10">
        <f>3/24000000*OO[[#This Row],[126 (04JUL1985 15:00:00)-Water Temperature (C)]]*OO[[#This Row],[68]]</f>
        <v>4.1978879551537497E-7</v>
      </c>
      <c r="BS260" s="10">
        <f>3/24000000*OO[[#This Row],[127 (04JUL1985 18:00:00)-Water Temperature (C)]]*OO[[#This Row],[69]]</f>
        <v>4.1072298226574995E-7</v>
      </c>
      <c r="BT260" s="10">
        <f>3/24000000*OO[[#This Row],[128 (04JUL1985 21:00:00)-Water Temperature (C)]]*OO[[#This Row],[70]]</f>
        <v>3.9826028270349997E-7</v>
      </c>
      <c r="BU260" s="10">
        <f>3/24000000*OO[[#This Row],[129 (05JUL1985 00:00:00)-Water Temperature (C)]]*OO[[#This Row],[71]]</f>
        <v>3.8236116930375003E-7</v>
      </c>
      <c r="BV260" s="10">
        <f>3/24000000*OO[[#This Row],[130 (05JUL1985 03:00:00)-Water Temperature (C)]]*OO[[#This Row],[72]]</f>
        <v>3.6651723843174997E-7</v>
      </c>
      <c r="BW260" s="10">
        <f>3/24000000*OO[[#This Row],[131 (05JUL1985 06:00:00)-Water Temperature (C)]]*OO[[#This Row],[73]]</f>
        <v>3.5145135650624998E-7</v>
      </c>
      <c r="BX260" s="10">
        <f>3/24000000*OO[[#This Row],[132 (05JUL1985 09:00:00)-Water Temperature (C)]]*OO[[#This Row],[74]]</f>
        <v>3.4301816888674999E-7</v>
      </c>
      <c r="BY260" s="10">
        <f>3/24000000*OO[[#This Row],[133 (05JUL1985 12:00:00)-Water Temperature (C)]]*OO[[#This Row],[75]]</f>
        <v>3.3879131626687503E-7</v>
      </c>
      <c r="BZ260" s="10">
        <f>3/24000000*OO[[#This Row],[134 (05JUL1985 15:00:00)-Water Temperature (C)]]*OO[[#This Row],[76]]</f>
        <v>3.3612085442000001E-7</v>
      </c>
      <c r="CA260" s="10">
        <f>3/24000000*OO[[#This Row],[135 (05JUL1985 18:00:00)-Water Temperature (C)]]*OO[[#This Row],[77]]</f>
        <v>3.32102444156E-7</v>
      </c>
      <c r="CB260" s="10">
        <f>3/24000000*OO[[#This Row],[136 (05JUL1985 21:00:00)-Water Temperature (C)]]*OO[[#This Row],[78]]</f>
        <v>3.2285563649899994E-7</v>
      </c>
      <c r="CC260" s="10">
        <f>3/24000000*OO[[#This Row],[137 (06JUL1985 00:00:00)-Water Temperature (C)]]*OO[[#This Row],[79]]</f>
        <v>3.09640719535875E-7</v>
      </c>
      <c r="CD260" s="10">
        <f>3/24000000*OO[[#This Row],[138 (06JUL1985 03:00:00)-Water Temperature (C)]]*OO[[#This Row],[80]]</f>
        <v>2.9669051948937495E-7</v>
      </c>
      <c r="CE260" s="10">
        <f>3/24000000*OO[[#This Row],[139 (06JUL1985 06:00:00)-Water Temperature (C)]]*OO[[#This Row],[81]]</f>
        <v>2.8595736962087498E-7</v>
      </c>
      <c r="CF260" s="10">
        <f>3/24000000*OO[[#This Row],[140 (06JUL1985 09:00:00)-Water Temperature (C)]]*OO[[#This Row],[82]]</f>
        <v>2.8273286596847498E-7</v>
      </c>
      <c r="CG260" s="10">
        <f>3/24000000*OO[[#This Row],[141 (06JUL1985 12:00:00)-Water Temperature (C)]]*OO[[#This Row],[83]]</f>
        <v>2.8207710489997497E-7</v>
      </c>
      <c r="CH260" s="10">
        <f>3/24000000*OO[[#This Row],[142 (06JUL1985 15:00:00)-Water Temperature (C)]]*OO[[#This Row],[84]]</f>
        <v>2.8085362335139997E-7</v>
      </c>
      <c r="CI260" s="10">
        <f>3/24000000*OO[[#This Row],[143 (06JUL1985 18:00:00)-Water Temperature (C)]]*OO[[#This Row],[85]]</f>
        <v>2.7854555395814999E-7</v>
      </c>
      <c r="CJ260" s="10">
        <f>3/24000000*OO[[#This Row],[144 (06JUL1985 21:00:00)-Water Temperature (C)]]*OO[[#This Row],[86]]</f>
        <v>2.7113038993349992E-7</v>
      </c>
      <c r="CK260" s="10">
        <f>3/24000000*OO[[#This Row],[145 (07JUL1985 00:00:00)-Water Temperature (C)]]*OO[[#This Row],[87]]</f>
        <v>2.6030907033312498E-7</v>
      </c>
      <c r="CL260" s="10">
        <f>3/24000000*OO[[#This Row],[146 (07JUL1985 03:00:00)-Water Temperature (C)]]*OO[[#This Row],[88]]</f>
        <v>2.4934673009881247E-7</v>
      </c>
      <c r="CM260" s="10">
        <f>3/24000000*OO[[#This Row],[147 (07JUL1985 06:00:00)-Water Temperature (C)]]*OO[[#This Row],[89]]</f>
        <v>2.3905898876759995E-7</v>
      </c>
      <c r="CN260" s="10">
        <f>3/24000000*OO[[#This Row],[148 (07JUL1985 09:00:00)-Water Temperature (C)]]*OO[[#This Row],[90]]</f>
        <v>2.3099383525064999E-7</v>
      </c>
      <c r="CO260" s="10">
        <f>3/24000000*OO[[#This Row],[149 (07JUL1985 12:00:00)-Water Temperature (C)]]*OO[[#This Row],[91]]</f>
        <v>2.2665761870358753E-7</v>
      </c>
      <c r="CP260" s="10">
        <f>3/24000000*OO[[#This Row],[150 (07JUL1985 15:00:00)-Water Temperature (C)]]*OO[[#This Row],[92]]</f>
        <v>2.250962358306E-7</v>
      </c>
      <c r="CQ260" s="10">
        <f>3/24000000*OO[[#This Row],[151 (07JUL1985 18:00:00)-Water Temperature (C)]]*OO[[#This Row],[93]]</f>
        <v>2.2062640815417501E-7</v>
      </c>
      <c r="CR260" s="10">
        <f>3/24000000*OO[[#This Row],[152 (07JUL1985 21:00:00)-Water Temperature (C)]]*OO[[#This Row],[94]]</f>
        <v>2.12595688128375E-7</v>
      </c>
      <c r="CS260" s="10">
        <f>3/24000000*OO[[#This Row],[153 (08JUL1985 00:00:00)-Water Temperature (C)]]*OO[[#This Row],[95]]</f>
        <v>2.0322743056236251E-7</v>
      </c>
      <c r="CT260" s="10">
        <f>3/24000000*OO[[#This Row],[154 (08JUL1985 03:00:00)-Water Temperature (C)]]*OO[[#This Row],[96]]</f>
        <v>1.9323720775027498E-7</v>
      </c>
      <c r="CU260" s="10">
        <f>3/24000000*OO[[#This Row],[155 (08JUL1985 06:00:00)-Water Temperature (C)]]*OO[[#This Row],[97]]</f>
        <v>1.838471655717E-7</v>
      </c>
      <c r="CV260" s="10">
        <f>3/24000000*OO[[#This Row],[156 (08JUL1985 09:00:00)-Water Temperature (C)]]*OO[[#This Row],[98]]</f>
        <v>1.7880754839600002E-7</v>
      </c>
      <c r="CW260" s="10">
        <f>3/24000000*OO[[#This Row],[157 (08JUL1985 12:00:00)-Water Temperature (C)]]*OO[[#This Row],[99]]</f>
        <v>1.7675666575219999E-7</v>
      </c>
    </row>
    <row r="261" spans="1:101" x14ac:dyDescent="0.35">
      <c r="A261" t="s">
        <v>267</v>
      </c>
      <c r="B261">
        <v>1250.924</v>
      </c>
      <c r="C261" s="10">
        <f>3/24*OO[[#This Row],[59 (26JUN1985 06:00:00)-Water Temperature (C)]]*OO[[#This Row],[1]]/SUM(OO[1])</f>
        <v>0</v>
      </c>
      <c r="D261" s="10">
        <f>3/24*OO[[#This Row],[60 (26JUN1985 09:00:00)-Water Temperature (C)]]*OO[[#This Row],[2]]/SUM(OO[2])</f>
        <v>0</v>
      </c>
      <c r="E261" s="10">
        <f>3/24*OO[[#This Row],[61 (26JUN1985 12:00:00)-Water Temperature (C)]]*OO[[#This Row],[3]]/SUM(OO[3])</f>
        <v>0</v>
      </c>
      <c r="F261" s="10">
        <f>3/24*OO[[#This Row],[62 (26JUN1985 15:00:00)-Water Temperature (C)]]*OO[[#This Row],[4]]/SUM(OO[4])</f>
        <v>0</v>
      </c>
      <c r="G261" s="10">
        <f>3/24*OO[[#This Row],[63 (26JUN1985 18:00:00)-Water Temperature (C)]]*OO[[#This Row],[5]]/SUM(OO[5])</f>
        <v>0</v>
      </c>
      <c r="H261" s="10">
        <f>3/24*OO[[#This Row],[64 (26JUN1985 21:00:00)-Water Temperature (C)]]*OO[[#This Row],[6]]/SUM(OO[6])</f>
        <v>0</v>
      </c>
      <c r="I261" s="10">
        <f>3/24*OO[[#This Row],[65 (27JUN1985 00:00:00)-Water Temperature (C)]]*OO[[#This Row],[7]]/SUM(OO[7])</f>
        <v>0</v>
      </c>
      <c r="J261" s="10">
        <f>3/24*OO[[#This Row],[66 (27JUN1985 03:00:00)-Water Temperature (C)]]*OO[[#This Row],[8]]/SUM(OO[8])</f>
        <v>0</v>
      </c>
      <c r="K261" s="10">
        <f>3/24*OO[[#This Row],[67 (27JUN1985 06:00:00)-Water Temperature (C)]]*OO[[#This Row],[9]]/SUM(OO[9])</f>
        <v>0</v>
      </c>
      <c r="L261" s="10">
        <f>3/24*OO[[#This Row],[68 (27JUN1985 09:00:00)-Water Temperature (C)]]*OO[[#This Row],[10]]/SUM(OO[10])</f>
        <v>0</v>
      </c>
      <c r="M261" s="10">
        <f>3/24*OO[[#This Row],[69 (27JUN1985 12:00:00)-Water Temperature (C)]]*OO[[#This Row],[11]]/SUM(OO[11])</f>
        <v>4.5876390074148943E-39</v>
      </c>
      <c r="N261" s="10">
        <f>3/24*OO[[#This Row],[70 (27JUN1985 15:00:00)-Water Temperature (C)]]*OO[[#This Row],[12]]/SUM(OO[12])</f>
        <v>8.4122144284863895E-22</v>
      </c>
      <c r="O261" s="10">
        <f>3/24*OO[[#This Row],[71 (27JUN1985 18:00:00)-Water Temperature (C)]]*OO[[#This Row],[13]]/SUM(OO[13])</f>
        <v>4.5536985723543447E-13</v>
      </c>
      <c r="P261" s="10">
        <f>3/24*OO[[#This Row],[72 (27JUN1985 21:00:00)-Water Temperature (C)]]*OO[[#This Row],[14]]/SUM(OO[14])</f>
        <v>1.6929053579162182E-8</v>
      </c>
      <c r="Q261" s="10">
        <f>3/24*OO[[#This Row],[73 (28JUN1985 00:00:00)-Water Temperature (C)]]*OO[[#This Row],[15]]/SUM(OO[15])</f>
        <v>8.8971903962152459E-6</v>
      </c>
      <c r="R261" s="10">
        <f>3/24*OO[[#This Row],[74 (28JUN1985 03:00:00)-Water Temperature (C)]]*OO[[#This Row],[16]]/SUM(OO[16])</f>
        <v>5.932717057666047E-4</v>
      </c>
      <c r="S261" s="10">
        <f>3/24*OO[[#This Row],[75 (28JUN1985 06:00:00)-Water Temperature (C)]]*OO[[#This Row],[17]]/SUM(OO[17])</f>
        <v>8.9796891594148154E-3</v>
      </c>
      <c r="T261" s="10">
        <f>3/24*OO[[#This Row],[76 (28JUN1985 09:00:00)-Water Temperature (C)]]*OO[[#This Row],[18]]/SUM(OO[18])</f>
        <v>4.2831671693147194E-2</v>
      </c>
      <c r="U261" s="10">
        <f>3/24*OO[[#This Row],[77 (28JUN1985 12:00:00)-Water Temperature (C)]]*OO[[#This Row],[19]]/SUM(OO[19])</f>
        <v>7.8943192855048014E-2</v>
      </c>
      <c r="V261" s="10">
        <f>3/24000000*OO[[#This Row],[78 (28JUN1985 15:00:00)-Water Temperature (C)]]*OO[[#This Row],[20]]</f>
        <v>6.4783891011312503E-2</v>
      </c>
      <c r="W261" s="10">
        <f>3/24000000*OO[[#This Row],[79 (28JUN1985 18:00:00)-Water Temperature (C)]]*OO[[#This Row],[21]]</f>
        <v>2.6769914014319999E-2</v>
      </c>
      <c r="X261" s="10">
        <f>3/24000000*OO[[#This Row],[80 (28JUN1985 21:00:00)-Water Temperature (C)]]*OO[[#This Row],[22]]</f>
        <v>6.0633233572275E-3</v>
      </c>
      <c r="Y261" s="10">
        <f>3/24000000*OO[[#This Row],[81 (29JUN1985 00:00:00)-Water Temperature (C)]]*OO[[#This Row],[23]]</f>
        <v>8.2812301309812496E-4</v>
      </c>
      <c r="Z261" s="10">
        <f>3/24000000*OO[[#This Row],[82 (29JUN1985 03:00:00)-Water Temperature (C)]]*OO[[#This Row],[24]]</f>
        <v>8.5640537269187486E-5</v>
      </c>
      <c r="AA261" s="10">
        <f>3/24000000*OO[[#This Row],[83 (29JUN1985 06:00:00)-Water Temperature (C)]]*OO[[#This Row],[25]]</f>
        <v>1.7573136540749999E-5</v>
      </c>
      <c r="AB261" s="10">
        <f>3/24000000*OO[[#This Row],[84 (29JUN1985 09:00:00)-Water Temperature (C)]]*OO[[#This Row],[26]]</f>
        <v>1.1645574967389998E-5</v>
      </c>
      <c r="AC261" s="10">
        <f>3/24000000*OO[[#This Row],[85 (29JUN1985 12:00:00)-Water Temperature (C)]]*OO[[#This Row],[27]]</f>
        <v>9.8751565545925009E-6</v>
      </c>
      <c r="AD261" s="10">
        <f>3/24000000*OO[[#This Row],[86 (29JUN1985 15:00:00)-Water Temperature (C)]]*OO[[#This Row],[28]]</f>
        <v>8.5061792435612501E-6</v>
      </c>
      <c r="AE261" s="10">
        <f>3/24000000*OO[[#This Row],[88 (29JUN1985 21:00:00)-Water Temperature (C)]]*OO[[#This Row],[30]]</f>
        <v>6.1854670359824992E-6</v>
      </c>
      <c r="AF261" s="10">
        <f>3/24000000*OO[[#This Row],[88 (29JUN1985 21:00:00)-Water Temperature (C)]]*OO[[#This Row],[30]]</f>
        <v>6.1854670359824992E-6</v>
      </c>
      <c r="AG261" s="10">
        <f>3/24000000*OO[[#This Row],[89 (30JUN1985 00:00:00)-Water Temperature (C)]]*OO[[#This Row],[31]]</f>
        <v>5.1934845639237491E-6</v>
      </c>
      <c r="AH261" s="10">
        <f>3/24000000*OO[[#This Row],[90 (30JUN1985 03:00:00)-Water Temperature (C)]]*OO[[#This Row],[32]]</f>
        <v>4.3900272222775E-6</v>
      </c>
      <c r="AI261" s="10">
        <f>3/24000000*OO[[#This Row],[91 (30JUN1985 06:00:00)-Water Temperature (C)]]*OO[[#This Row],[33]]</f>
        <v>3.7533296604374999E-6</v>
      </c>
      <c r="AJ261" s="10">
        <f>3/24000000*OO[[#This Row],[92 (30JUN1985 09:00:00)-Water Temperature (C)]]*OO[[#This Row],[34]]</f>
        <v>3.2962106120999997E-6</v>
      </c>
      <c r="AK261" s="10">
        <f>3/24000000*OO[[#This Row],[93 (30JUN1985 12:00:00)-Water Temperature (C)]]*OO[[#This Row],[35]]</f>
        <v>2.9648781400343748E-6</v>
      </c>
      <c r="AL261" s="10">
        <f>3/24000000*OO[[#This Row],[94 (30JUN1985 15:00:00)-Water Temperature (C)]]*OO[[#This Row],[36]]</f>
        <v>2.6936555221676244E-6</v>
      </c>
      <c r="AM261" s="10">
        <f>3/24000000*OO[[#This Row],[95 (30JUN1985 18:00:00)-Water Temperature (C)]]*OO[[#This Row],[37]]</f>
        <v>2.4463243720369998E-6</v>
      </c>
      <c r="AN261" s="10">
        <f>3/24000000*OO[[#This Row],[96 (30JUN1985 21:00:00)-Water Temperature (C)]]*OO[[#This Row],[38]]</f>
        <v>2.1905757041087503E-6</v>
      </c>
      <c r="AO261" s="10">
        <f>3/24000000*OO[[#This Row],[97 (01JUL1985 00:00:00)-Water Temperature (C)]]*OO[[#This Row],[39]]</f>
        <v>1.9492478242379999E-6</v>
      </c>
      <c r="AP261" s="10">
        <f>3/24000000*OO[[#This Row],[98 (01JUL1985 03:00:00)-Water Temperature (C)]]*OO[[#This Row],[40]]</f>
        <v>1.7442729210296251E-6</v>
      </c>
      <c r="AQ261" s="10">
        <f>3/24000000*OO[[#This Row],[99 (01JUL1985 06:00:00)-Water Temperature (C)]]*OO[[#This Row],[41]]</f>
        <v>1.5768921802025001E-6</v>
      </c>
      <c r="AR261" s="10">
        <f>3/24000000*OO[[#This Row],[100 (01JUL1985 09:00:00)-Water Temperature (C)]]*OO[[#This Row],[42]]</f>
        <v>1.466075355651E-6</v>
      </c>
      <c r="AS261" s="10">
        <f>3/24000000*OO[[#This Row],[101 (01JUL1985 12:00:00)-Water Temperature (C)]]*OO[[#This Row],[43]]</f>
        <v>1.3825482986024998E-6</v>
      </c>
      <c r="AT261" s="10">
        <f>3/24000000*OO[[#This Row],[102 (01JUL1985 15:00:00)-Water Temperature (C)]]*OO[[#This Row],[44]]</f>
        <v>1.304143132973E-6</v>
      </c>
      <c r="AU261" s="10">
        <f>3/24000000*OO[[#This Row],[103 (01JUL1985 18:00:00)-Water Temperature (C)]]*OO[[#This Row],[45]]</f>
        <v>1.2300125894E-6</v>
      </c>
      <c r="AV261" s="10">
        <f>3/24000000*OO[[#This Row],[104 (01JUL1985 21:00:00)-Water Temperature (C)]]*OO[[#This Row],[46]]</f>
        <v>1.1483213259541248E-6</v>
      </c>
      <c r="AW261" s="10">
        <f>3/24000000*OO[[#This Row],[105 (02JUL1985 00:00:00)-Water Temperature (C)]]*OO[[#This Row],[47]]</f>
        <v>1.0696053127304999E-6</v>
      </c>
      <c r="AX261" s="10">
        <f>3/24000000*OO[[#This Row],[106 (02JUL1985 03:00:00)-Water Temperature (C)]]*OO[[#This Row],[48]]</f>
        <v>9.9731729607074993E-7</v>
      </c>
      <c r="AY261" s="10">
        <f>3/24000000*OO[[#This Row],[107 (02JUL1985 06:00:00)-Water Temperature (C)]]*OO[[#This Row],[49]]</f>
        <v>9.3226860336299987E-7</v>
      </c>
      <c r="AZ261" s="10">
        <f>3/24000000*OO[[#This Row],[108 (02JUL1985 09:00:00)-Water Temperature (C)]]*OO[[#This Row],[50]]</f>
        <v>8.7622662491662495E-7</v>
      </c>
      <c r="BA261" s="10">
        <f>3/24000000*OO[[#This Row],[109 (02JUL1985 12:00:00)-Water Temperature (C)]]*OO[[#This Row],[51]]</f>
        <v>8.4144776031937497E-7</v>
      </c>
      <c r="BB261" s="10">
        <f>3/24000000*OO[[#This Row],[110 (02JUL1985 15:00:00)-Water Temperature (C)]]*OO[[#This Row],[52]]</f>
        <v>8.2409461568750004E-7</v>
      </c>
      <c r="BC261" s="10">
        <f>3/24000000*OO[[#This Row],[111 (02JUL1985 18:00:00)-Water Temperature (C)]]*OO[[#This Row],[53]]</f>
        <v>8.0911808411000001E-7</v>
      </c>
      <c r="BD261" s="10">
        <f>3/24000000*OO[[#This Row],[112 (02JUL1985 21:00:00)-Water Temperature (C)]]*OO[[#This Row],[54]]</f>
        <v>7.7878899673875001E-7</v>
      </c>
      <c r="BE261" s="10">
        <f>3/24000000*OO[[#This Row],[113 (03JUL1985 00:00:00)-Water Temperature (C)]]*OO[[#This Row],[55]]</f>
        <v>7.3611336698912497E-7</v>
      </c>
      <c r="BF261" s="10">
        <f>3/24000000*OO[[#This Row],[114 (03JUL1985 03:00:00)-Water Temperature (C)]]*OO[[#This Row],[56]]</f>
        <v>6.9319530987237503E-7</v>
      </c>
      <c r="BG261" s="10">
        <f>3/24000000*OO[[#This Row],[115 (03JUL1985 06:00:00)-Water Temperature (C)]]*OO[[#This Row],[57]]</f>
        <v>6.5513426545612489E-7</v>
      </c>
      <c r="BH261" s="10">
        <f>3/24000000*OO[[#This Row],[116 (03JUL1985 09:00:00)-Water Temperature (C)]]*OO[[#This Row],[58]]</f>
        <v>6.3209020596599999E-7</v>
      </c>
      <c r="BI261" s="10">
        <f>3/24000000*OO[[#This Row],[117 (03JUL1985 12:00:00)-Water Temperature (C)]]*OO[[#This Row],[59]]</f>
        <v>6.2078351178375001E-7</v>
      </c>
      <c r="BJ261" s="10">
        <f>3/24000000*OO[[#This Row],[118 (03JUL1985 15:00:00)-Water Temperature (C)]]*OO[[#This Row],[60]]</f>
        <v>6.1054106714124986E-7</v>
      </c>
      <c r="BK261" s="10">
        <f>3/24000000*OO[[#This Row],[119 (03JUL1985 18:00:00)-Water Temperature (C)]]*OO[[#This Row],[61]]</f>
        <v>5.9779920707324993E-7</v>
      </c>
      <c r="BL261" s="10">
        <f>3/24000000*OO[[#This Row],[120 (03JUL1985 21:00:00)-Water Temperature (C)]]*OO[[#This Row],[62]]</f>
        <v>5.768367249652501E-7</v>
      </c>
      <c r="BM261" s="10">
        <f>3/24000000*OO[[#This Row],[121 (04JUL1985 00:00:00)-Water Temperature (C)]]*OO[[#This Row],[63]]</f>
        <v>5.5189985349512491E-7</v>
      </c>
      <c r="BN261" s="10">
        <f>3/24000000*OO[[#This Row],[122 (04JUL1985 03:00:00)-Water Temperature (C)]]*OO[[#This Row],[64]]</f>
        <v>5.2820547437774994E-7</v>
      </c>
      <c r="BO261" s="10">
        <f>3/24000000*OO[[#This Row],[123 (04JUL1985 06:00:00)-Water Temperature (C)]]*OO[[#This Row],[65]]</f>
        <v>5.0721956986999996E-7</v>
      </c>
      <c r="BP261" s="10">
        <f>3/24000000*OO[[#This Row],[124 (04JUL1985 09:00:00)-Water Temperature (C)]]*OO[[#This Row],[66]]</f>
        <v>4.9705437638675002E-7</v>
      </c>
      <c r="BQ261" s="10">
        <f>3/24000000*OO[[#This Row],[125 (04JUL1985 12:00:00)-Water Temperature (C)]]*OO[[#This Row],[67]]</f>
        <v>4.9123009585787493E-7</v>
      </c>
      <c r="BR261" s="10">
        <f>3/24000000*OO[[#This Row],[126 (04JUL1985 15:00:00)-Water Temperature (C)]]*OO[[#This Row],[68]]</f>
        <v>4.8399488991774996E-7</v>
      </c>
      <c r="BS261" s="10">
        <f>3/24000000*OO[[#This Row],[127 (04JUL1985 18:00:00)-Water Temperature (C)]]*OO[[#This Row],[69]]</f>
        <v>4.7332589724624996E-7</v>
      </c>
      <c r="BT261" s="10">
        <f>3/24000000*OO[[#This Row],[128 (04JUL1985 21:00:00)-Water Temperature (C)]]*OO[[#This Row],[70]]</f>
        <v>4.5893152613824999E-7</v>
      </c>
      <c r="BU261" s="10">
        <f>3/24000000*OO[[#This Row],[129 (05JUL1985 00:00:00)-Water Temperature (C)]]*OO[[#This Row],[71]]</f>
        <v>4.40685256715E-7</v>
      </c>
      <c r="BV261" s="10">
        <f>3/24000000*OO[[#This Row],[130 (05JUL1985 03:00:00)-Water Temperature (C)]]*OO[[#This Row],[72]]</f>
        <v>4.2254636472E-7</v>
      </c>
      <c r="BW261" s="10">
        <f>3/24000000*OO[[#This Row],[131 (05JUL1985 06:00:00)-Water Temperature (C)]]*OO[[#This Row],[73]]</f>
        <v>4.0523955457824998E-7</v>
      </c>
      <c r="BX261" s="10">
        <f>3/24000000*OO[[#This Row],[132 (05JUL1985 09:00:00)-Water Temperature (C)]]*OO[[#This Row],[74]]</f>
        <v>3.9564922311675001E-7</v>
      </c>
      <c r="BY261" s="10">
        <f>3/24000000*OO[[#This Row],[133 (05JUL1985 12:00:00)-Water Temperature (C)]]*OO[[#This Row],[75]]</f>
        <v>3.9057367688887503E-7</v>
      </c>
      <c r="BZ261" s="10">
        <f>3/24000000*OO[[#This Row],[134 (05JUL1985 15:00:00)-Water Temperature (C)]]*OO[[#This Row],[76]]</f>
        <v>3.8743892780124998E-7</v>
      </c>
      <c r="CA261" s="10">
        <f>3/24000000*OO[[#This Row],[135 (05JUL1985 18:00:00)-Water Temperature (C)]]*OO[[#This Row],[77]]</f>
        <v>3.8272897192987495E-7</v>
      </c>
      <c r="CB261" s="10">
        <f>3/24000000*OO[[#This Row],[136 (05JUL1985 21:00:00)-Water Temperature (C)]]*OO[[#This Row],[78]]</f>
        <v>3.7199552705875002E-7</v>
      </c>
      <c r="CC261" s="10">
        <f>3/24000000*OO[[#This Row],[137 (06JUL1985 00:00:00)-Water Temperature (C)]]*OO[[#This Row],[79]]</f>
        <v>3.5687053331724996E-7</v>
      </c>
      <c r="CD261" s="10">
        <f>3/24000000*OO[[#This Row],[138 (06JUL1985 03:00:00)-Water Temperature (C)]]*OO[[#This Row],[80]]</f>
        <v>3.4194062537049993E-7</v>
      </c>
      <c r="CE261" s="10">
        <f>3/24000000*OO[[#This Row],[139 (06JUL1985 06:00:00)-Water Temperature (C)]]*OO[[#This Row],[81]]</f>
        <v>3.2957425924499994E-7</v>
      </c>
      <c r="CF261" s="10">
        <f>3/24000000*OO[[#This Row],[140 (06JUL1985 09:00:00)-Water Temperature (C)]]*OO[[#This Row],[82]]</f>
        <v>3.2589112283324998E-7</v>
      </c>
      <c r="CG261" s="10">
        <f>3/24000000*OO[[#This Row],[141 (06JUL1985 12:00:00)-Water Temperature (C)]]*OO[[#This Row],[83]]</f>
        <v>3.2509212225912498E-7</v>
      </c>
      <c r="CH261" s="10">
        <f>3/24000000*OO[[#This Row],[142 (06JUL1985 15:00:00)-Water Temperature (C)]]*OO[[#This Row],[84]]</f>
        <v>3.23682256915875E-7</v>
      </c>
      <c r="CI261" s="10">
        <f>3/24000000*OO[[#This Row],[143 (06JUL1985 18:00:00)-Water Temperature (C)]]*OO[[#This Row],[85]]</f>
        <v>3.2097055619205E-7</v>
      </c>
      <c r="CJ261" s="10">
        <f>3/24000000*OO[[#This Row],[144 (06JUL1985 21:00:00)-Water Temperature (C)]]*OO[[#This Row],[86]]</f>
        <v>3.1241260742147498E-7</v>
      </c>
      <c r="CK261" s="10">
        <f>3/24000000*OO[[#This Row],[145 (07JUL1985 00:00:00)-Water Temperature (C)]]*OO[[#This Row],[87]]</f>
        <v>3.0005936843387498E-7</v>
      </c>
      <c r="CL261" s="10">
        <f>3/24000000*OO[[#This Row],[146 (07JUL1985 03:00:00)-Water Temperature (C)]]*OO[[#This Row],[88]]</f>
        <v>2.8737741670968753E-7</v>
      </c>
      <c r="CM261" s="10">
        <f>3/24000000*OO[[#This Row],[147 (07JUL1985 06:00:00)-Water Temperature (C)]]*OO[[#This Row],[89]]</f>
        <v>2.7549716108103747E-7</v>
      </c>
      <c r="CN261" s="10">
        <f>3/24000000*OO[[#This Row],[148 (07JUL1985 09:00:00)-Water Temperature (C)]]*OO[[#This Row],[90]]</f>
        <v>2.6610306823769999E-7</v>
      </c>
      <c r="CO261" s="10">
        <f>3/24000000*OO[[#This Row],[149 (07JUL1985 12:00:00)-Water Temperature (C)]]*OO[[#This Row],[91]]</f>
        <v>2.6110815450926248E-7</v>
      </c>
      <c r="CP261" s="10">
        <f>3/24000000*OO[[#This Row],[150 (07JUL1985 15:00:00)-Water Temperature (C)]]*OO[[#This Row],[92]]</f>
        <v>2.5930628121941247E-7</v>
      </c>
      <c r="CQ261" s="10">
        <f>3/24000000*OO[[#This Row],[151 (07JUL1985 18:00:00)-Water Temperature (C)]]*OO[[#This Row],[93]]</f>
        <v>2.5419852745979997E-7</v>
      </c>
      <c r="CR261" s="10">
        <f>3/24000000*OO[[#This Row],[152 (07JUL1985 21:00:00)-Water Temperature (C)]]*OO[[#This Row],[94]]</f>
        <v>2.4503046055317503E-7</v>
      </c>
      <c r="CS261" s="10">
        <f>3/24000000*OO[[#This Row],[153 (08JUL1985 00:00:00)-Water Temperature (C)]]*OO[[#This Row],[95]]</f>
        <v>2.3432323950874995E-7</v>
      </c>
      <c r="CT261" s="10">
        <f>3/24000000*OO[[#This Row],[154 (08JUL1985 03:00:00)-Water Temperature (C)]]*OO[[#This Row],[96]]</f>
        <v>2.228661132915E-7</v>
      </c>
      <c r="CU261" s="10">
        <f>3/24000000*OO[[#This Row],[155 (08JUL1985 06:00:00)-Water Temperature (C)]]*OO[[#This Row],[97]]</f>
        <v>2.1201235571784996E-7</v>
      </c>
      <c r="CV261" s="10">
        <f>3/24000000*OO[[#This Row],[156 (08JUL1985 09:00:00)-Water Temperature (C)]]*OO[[#This Row],[98]]</f>
        <v>2.0616828846493748E-7</v>
      </c>
      <c r="CW261" s="10">
        <f>3/24000000*OO[[#This Row],[157 (08JUL1985 12:00:00)-Water Temperature (C)]]*OO[[#This Row],[99]]</f>
        <v>2.0372570426985E-7</v>
      </c>
    </row>
    <row r="262" spans="1:101" x14ac:dyDescent="0.35">
      <c r="A262" t="s">
        <v>268</v>
      </c>
      <c r="B262">
        <v>1429.713</v>
      </c>
      <c r="C262" s="10">
        <f>3/24*OO[[#This Row],[59 (26JUN1985 06:00:00)-Water Temperature (C)]]*OO[[#This Row],[1]]/SUM(OO[1])</f>
        <v>0</v>
      </c>
      <c r="D262" s="10">
        <f>3/24*OO[[#This Row],[60 (26JUN1985 09:00:00)-Water Temperature (C)]]*OO[[#This Row],[2]]/SUM(OO[2])</f>
        <v>0</v>
      </c>
      <c r="E262" s="10">
        <f>3/24*OO[[#This Row],[61 (26JUN1985 12:00:00)-Water Temperature (C)]]*OO[[#This Row],[3]]/SUM(OO[3])</f>
        <v>0</v>
      </c>
      <c r="F262" s="10">
        <f>3/24*OO[[#This Row],[62 (26JUN1985 15:00:00)-Water Temperature (C)]]*OO[[#This Row],[4]]/SUM(OO[4])</f>
        <v>0</v>
      </c>
      <c r="G262" s="10">
        <f>3/24*OO[[#This Row],[63 (26JUN1985 18:00:00)-Water Temperature (C)]]*OO[[#This Row],[5]]/SUM(OO[5])</f>
        <v>0</v>
      </c>
      <c r="H262" s="10">
        <f>3/24*OO[[#This Row],[64 (26JUN1985 21:00:00)-Water Temperature (C)]]*OO[[#This Row],[6]]/SUM(OO[6])</f>
        <v>0</v>
      </c>
      <c r="I262" s="10">
        <f>3/24*OO[[#This Row],[65 (27JUN1985 00:00:00)-Water Temperature (C)]]*OO[[#This Row],[7]]/SUM(OO[7])</f>
        <v>0</v>
      </c>
      <c r="J262" s="10">
        <f>3/24*OO[[#This Row],[66 (27JUN1985 03:00:00)-Water Temperature (C)]]*OO[[#This Row],[8]]/SUM(OO[8])</f>
        <v>0</v>
      </c>
      <c r="K262" s="10">
        <f>3/24*OO[[#This Row],[67 (27JUN1985 06:00:00)-Water Temperature (C)]]*OO[[#This Row],[9]]/SUM(OO[9])</f>
        <v>0</v>
      </c>
      <c r="L262" s="10">
        <f>3/24*OO[[#This Row],[68 (27JUN1985 09:00:00)-Water Temperature (C)]]*OO[[#This Row],[10]]/SUM(OO[10])</f>
        <v>0</v>
      </c>
      <c r="M262" s="10">
        <f>3/24*OO[[#This Row],[69 (27JUN1985 12:00:00)-Water Temperature (C)]]*OO[[#This Row],[11]]/SUM(OO[11])</f>
        <v>5.7548592851149939E-40</v>
      </c>
      <c r="N262" s="10">
        <f>3/24*OO[[#This Row],[70 (27JUN1985 15:00:00)-Water Temperature (C)]]*OO[[#This Row],[12]]/SUM(OO[12])</f>
        <v>1.0596004722908188E-22</v>
      </c>
      <c r="O262" s="10">
        <f>3/24*OO[[#This Row],[71 (27JUN1985 18:00:00)-Water Temperature (C)]]*OO[[#This Row],[13]]/SUM(OO[13])</f>
        <v>1.4206581850922769E-13</v>
      </c>
      <c r="P262" s="10">
        <f>3/24*OO[[#This Row],[72 (27JUN1985 21:00:00)-Water Temperature (C)]]*OO[[#This Row],[14]]/SUM(OO[14])</f>
        <v>9.4741900108826449E-9</v>
      </c>
      <c r="Q262" s="10">
        <f>3/24*OO[[#This Row],[73 (28JUN1985 00:00:00)-Water Temperature (C)]]*OO[[#This Row],[15]]/SUM(OO[15])</f>
        <v>5.8304113311765393E-6</v>
      </c>
      <c r="R262" s="10">
        <f>3/24*OO[[#This Row],[74 (28JUN1985 03:00:00)-Water Temperature (C)]]*OO[[#This Row],[16]]/SUM(OO[16])</f>
        <v>4.3338699715537386E-4</v>
      </c>
      <c r="S262" s="10">
        <f>3/24*OO[[#This Row],[75 (28JUN1985 06:00:00)-Water Temperature (C)]]*OO[[#This Row],[17]]/SUM(OO[17])</f>
        <v>7.1502381507196847E-3</v>
      </c>
      <c r="T262" s="10">
        <f>3/24*OO[[#This Row],[76 (28JUN1985 09:00:00)-Water Temperature (C)]]*OO[[#This Row],[18]]/SUM(OO[18])</f>
        <v>3.6667964790312299E-2</v>
      </c>
      <c r="U262" s="10">
        <f>3/24*OO[[#This Row],[77 (28JUN1985 12:00:00)-Water Temperature (C)]]*OO[[#This Row],[19]]/SUM(OO[19])</f>
        <v>7.1923102388244314E-2</v>
      </c>
      <c r="V262" s="10">
        <f>3/24000000*OO[[#This Row],[78 (28JUN1985 15:00:00)-Water Temperature (C)]]*OO[[#This Row],[20]]</f>
        <v>6.2303240534849993E-2</v>
      </c>
      <c r="W262" s="10">
        <f>3/24000000*OO[[#This Row],[79 (28JUN1985 18:00:00)-Water Temperature (C)]]*OO[[#This Row],[21]]</f>
        <v>2.7003408780867495E-2</v>
      </c>
      <c r="X262" s="10">
        <f>3/24000000*OO[[#This Row],[80 (28JUN1985 21:00:00)-Water Temperature (C)]]*OO[[#This Row],[22]]</f>
        <v>6.3771418299249996E-3</v>
      </c>
      <c r="Y262" s="10">
        <f>3/24000000*OO[[#This Row],[81 (29JUN1985 00:00:00)-Water Temperature (C)]]*OO[[#This Row],[23]]</f>
        <v>9.0180791763099996E-4</v>
      </c>
      <c r="Z262" s="10">
        <f>3/24000000*OO[[#This Row],[82 (29JUN1985 03:00:00)-Water Temperature (C)]]*OO[[#This Row],[24]]</f>
        <v>9.3616350898499987E-5</v>
      </c>
      <c r="AA262" s="10">
        <f>3/24000000*OO[[#This Row],[83 (29JUN1985 06:00:00)-Water Temperature (C)]]*OO[[#This Row],[25]]</f>
        <v>1.73909782148375E-5</v>
      </c>
      <c r="AB262" s="10">
        <f>3/24000000*OO[[#This Row],[84 (29JUN1985 09:00:00)-Water Temperature (C)]]*OO[[#This Row],[26]]</f>
        <v>1.0957484262663749E-5</v>
      </c>
      <c r="AC262" s="10">
        <f>3/24000000*OO[[#This Row],[85 (29JUN1985 12:00:00)-Water Temperature (C)]]*OO[[#This Row],[27]]</f>
        <v>9.2515021880837505E-6</v>
      </c>
      <c r="AD262" s="10">
        <f>3/24000000*OO[[#This Row],[86 (29JUN1985 15:00:00)-Water Temperature (C)]]*OO[[#This Row],[28]]</f>
        <v>7.9661596149200018E-6</v>
      </c>
      <c r="AE262" s="10">
        <f>3/24000000*OO[[#This Row],[88 (29JUN1985 21:00:00)-Water Temperature (C)]]*OO[[#This Row],[30]]</f>
        <v>5.7885367582774993E-6</v>
      </c>
      <c r="AF262" s="10">
        <f>3/24000000*OO[[#This Row],[88 (29JUN1985 21:00:00)-Water Temperature (C)]]*OO[[#This Row],[30]]</f>
        <v>5.7885367582774993E-6</v>
      </c>
      <c r="AG262" s="10">
        <f>3/24000000*OO[[#This Row],[89 (30JUN1985 00:00:00)-Water Temperature (C)]]*OO[[#This Row],[31]]</f>
        <v>4.8587970690675003E-6</v>
      </c>
      <c r="AH262" s="10">
        <f>3/24000000*OO[[#This Row],[90 (30JUN1985 03:00:00)-Water Temperature (C)]]*OO[[#This Row],[32]]</f>
        <v>4.1050034001875002E-6</v>
      </c>
      <c r="AI262" s="10">
        <f>3/24000000*OO[[#This Row],[91 (30JUN1985 06:00:00)-Water Temperature (C)]]*OO[[#This Row],[33]]</f>
        <v>3.5077620587312502E-6</v>
      </c>
      <c r="AJ262" s="10">
        <f>3/24000000*OO[[#This Row],[92 (30JUN1985 09:00:00)-Water Temperature (C)]]*OO[[#This Row],[34]]</f>
        <v>3.0786640379875004E-6</v>
      </c>
      <c r="AK262" s="10">
        <f>3/24000000*OO[[#This Row],[93 (30JUN1985 12:00:00)-Water Temperature (C)]]*OO[[#This Row],[35]]</f>
        <v>2.7672254102760002E-6</v>
      </c>
      <c r="AL262" s="10">
        <f>3/24000000*OO[[#This Row],[94 (30JUN1985 15:00:00)-Water Temperature (C)]]*OO[[#This Row],[36]]</f>
        <v>2.5126480570800002E-6</v>
      </c>
      <c r="AM262" s="10">
        <f>3/24000000*OO[[#This Row],[95 (30JUN1985 18:00:00)-Water Temperature (C)]]*OO[[#This Row],[37]]</f>
        <v>2.2808426448757498E-6</v>
      </c>
      <c r="AN262" s="10">
        <f>3/24000000*OO[[#This Row],[96 (30JUN1985 21:00:00)-Water Temperature (C)]]*OO[[#This Row],[38]]</f>
        <v>2.0412469284509997E-6</v>
      </c>
      <c r="AO262" s="10">
        <f>3/24000000*OO[[#This Row],[97 (01JUL1985 00:00:00)-Water Temperature (C)]]*OO[[#This Row],[39]]</f>
        <v>1.8157882431562499E-6</v>
      </c>
      <c r="AP262" s="10">
        <f>3/24000000*OO[[#This Row],[98 (01JUL1985 03:00:00)-Water Temperature (C)]]*OO[[#This Row],[40]]</f>
        <v>1.6240321330274998E-6</v>
      </c>
      <c r="AQ262" s="10">
        <f>3/24000000*OO[[#This Row],[99 (01JUL1985 06:00:00)-Water Temperature (C)]]*OO[[#This Row],[41]]</f>
        <v>1.4672584164936248E-6</v>
      </c>
      <c r="AR262" s="10">
        <f>3/24000000*OO[[#This Row],[100 (01JUL1985 09:00:00)-Water Temperature (C)]]*OO[[#This Row],[42]]</f>
        <v>1.3636916357224998E-6</v>
      </c>
      <c r="AS262" s="10">
        <f>3/24000000*OO[[#This Row],[101 (01JUL1985 12:00:00)-Water Temperature (C)]]*OO[[#This Row],[43]]</f>
        <v>1.2851013255517501E-6</v>
      </c>
      <c r="AT262" s="10">
        <f>3/24000000*OO[[#This Row],[102 (01JUL1985 15:00:00)-Water Temperature (C)]]*OO[[#This Row],[44]]</f>
        <v>1.21146251326425E-6</v>
      </c>
      <c r="AU262" s="10">
        <f>3/24000000*OO[[#This Row],[103 (01JUL1985 18:00:00)-Water Temperature (C)]]*OO[[#This Row],[45]]</f>
        <v>1.1421774947275E-6</v>
      </c>
      <c r="AV262" s="10">
        <f>3/24000000*OO[[#This Row],[104 (01JUL1985 21:00:00)-Water Temperature (C)]]*OO[[#This Row],[46]]</f>
        <v>1.0663776085177499E-6</v>
      </c>
      <c r="AW262" s="10">
        <f>3/24000000*OO[[#This Row],[105 (02JUL1985 00:00:00)-Water Temperature (C)]]*OO[[#This Row],[47]]</f>
        <v>9.9353593962674988E-7</v>
      </c>
      <c r="AX262" s="10">
        <f>3/24000000*OO[[#This Row],[106 (02JUL1985 03:00:00)-Water Temperature (C)]]*OO[[#This Row],[48]]</f>
        <v>9.2628088469899979E-7</v>
      </c>
      <c r="AY262" s="10">
        <f>3/24000000*OO[[#This Row],[107 (02JUL1985 06:00:00)-Water Temperature (C)]]*OO[[#This Row],[49]]</f>
        <v>8.6569500403787488E-7</v>
      </c>
      <c r="AZ262" s="10">
        <f>3/24000000*OO[[#This Row],[108 (02JUL1985 09:00:00)-Water Temperature (C)]]*OO[[#This Row],[50]]</f>
        <v>8.1311148566999993E-7</v>
      </c>
      <c r="BA262" s="10">
        <f>3/24000000*OO[[#This Row],[109 (02JUL1985 12:00:00)-Water Temperature (C)]]*OO[[#This Row],[51]]</f>
        <v>7.8049711457550001E-7</v>
      </c>
      <c r="BB262" s="10">
        <f>3/24000000*OO[[#This Row],[110 (02JUL1985 15:00:00)-Water Temperature (C)]]*OO[[#This Row],[52]]</f>
        <v>7.6397626545800003E-7</v>
      </c>
      <c r="BC262" s="10">
        <f>3/24000000*OO[[#This Row],[111 (02JUL1985 18:00:00)-Water Temperature (C)]]*OO[[#This Row],[53]]</f>
        <v>7.5013336804549991E-7</v>
      </c>
      <c r="BD262" s="10">
        <f>3/24000000*OO[[#This Row],[112 (02JUL1985 21:00:00)-Water Temperature (C)]]*OO[[#This Row],[54]]</f>
        <v>7.2201255933750002E-7</v>
      </c>
      <c r="BE262" s="10">
        <f>3/24000000*OO[[#This Row],[113 (03JUL1985 00:00:00)-Water Temperature (C)]]*OO[[#This Row],[55]]</f>
        <v>6.8267587974774989E-7</v>
      </c>
      <c r="BF262" s="10">
        <f>3/24000000*OO[[#This Row],[114 (03JUL1985 03:00:00)-Water Temperature (C)]]*OO[[#This Row],[56]]</f>
        <v>6.4298766999525003E-7</v>
      </c>
      <c r="BG262" s="10">
        <f>3/24000000*OO[[#This Row],[115 (03JUL1985 06:00:00)-Water Temperature (C)]]*OO[[#This Row],[57]]</f>
        <v>6.0746785600149997E-7</v>
      </c>
      <c r="BH262" s="10">
        <f>3/24000000*OO[[#This Row],[116 (03JUL1985 09:00:00)-Water Temperature (C)]]*OO[[#This Row],[58]]</f>
        <v>5.8596528914E-7</v>
      </c>
      <c r="BI262" s="10">
        <f>3/24000000*OO[[#This Row],[117 (03JUL1985 12:00:00)-Water Temperature (C)]]*OO[[#This Row],[59]]</f>
        <v>5.7515469721874997E-7</v>
      </c>
      <c r="BJ262" s="10">
        <f>3/24000000*OO[[#This Row],[118 (03JUL1985 15:00:00)-Water Temperature (C)]]*OO[[#This Row],[60]]</f>
        <v>5.6569095804874999E-7</v>
      </c>
      <c r="BK262" s="10">
        <f>3/24000000*OO[[#This Row],[119 (03JUL1985 18:00:00)-Water Temperature (C)]]*OO[[#This Row],[61]]</f>
        <v>5.5391869233487495E-7</v>
      </c>
      <c r="BL262" s="10">
        <f>3/24000000*OO[[#This Row],[120 (03JUL1985 21:00:00)-Water Temperature (C)]]*OO[[#This Row],[62]]</f>
        <v>5.3441094969887495E-7</v>
      </c>
      <c r="BM262" s="10">
        <f>3/24000000*OO[[#This Row],[121 (04JUL1985 00:00:00)-Water Temperature (C)]]*OO[[#This Row],[63]]</f>
        <v>5.1147048209512504E-7</v>
      </c>
      <c r="BN262" s="10">
        <f>3/24000000*OO[[#This Row],[122 (04JUL1985 03:00:00)-Water Temperature (C)]]*OO[[#This Row],[64]]</f>
        <v>4.8951508714587498E-7</v>
      </c>
      <c r="BO262" s="10">
        <f>3/24000000*OO[[#This Row],[123 (04JUL1985 06:00:00)-Water Temperature (C)]]*OO[[#This Row],[65]]</f>
        <v>4.7007611130600003E-7</v>
      </c>
      <c r="BP262" s="10">
        <f>3/24000000*OO[[#This Row],[124 (04JUL1985 09:00:00)-Water Temperature (C)]]*OO[[#This Row],[66]]</f>
        <v>4.6067583598249998E-7</v>
      </c>
      <c r="BQ262" s="10">
        <f>3/24000000*OO[[#This Row],[125 (04JUL1985 12:00:00)-Water Temperature (C)]]*OO[[#This Row],[67]]</f>
        <v>4.5516942865800008E-7</v>
      </c>
      <c r="BR262" s="10">
        <f>3/24000000*OO[[#This Row],[126 (04JUL1985 15:00:00)-Water Temperature (C)]]*OO[[#This Row],[68]]</f>
        <v>4.4842946974512496E-7</v>
      </c>
      <c r="BS262" s="10">
        <f>3/24000000*OO[[#This Row],[127 (04JUL1985 18:00:00)-Water Temperature (C)]]*OO[[#This Row],[69]]</f>
        <v>4.3839044197999992E-7</v>
      </c>
      <c r="BT262" s="10">
        <f>3/24000000*OO[[#This Row],[128 (04JUL1985 21:00:00)-Water Temperature (C)]]*OO[[#This Row],[70]]</f>
        <v>4.2506253722774997E-7</v>
      </c>
      <c r="BU262" s="10">
        <f>3/24000000*OO[[#This Row],[129 (05JUL1985 00:00:00)-Water Temperature (C)]]*OO[[#This Row],[71]]</f>
        <v>4.0821025250149998E-7</v>
      </c>
      <c r="BV262" s="10">
        <f>3/24000000*OO[[#This Row],[130 (05JUL1985 03:00:00)-Water Temperature (C)]]*OO[[#This Row],[72]]</f>
        <v>3.9149455252049996E-7</v>
      </c>
      <c r="BW262" s="10">
        <f>3/24000000*OO[[#This Row],[131 (05JUL1985 06:00:00)-Water Temperature (C)]]*OO[[#This Row],[73]]</f>
        <v>3.7548943632224998E-7</v>
      </c>
      <c r="BX262" s="10">
        <f>3/24000000*OO[[#This Row],[132 (05JUL1985 09:00:00)-Water Temperature (C)]]*OO[[#This Row],[74]]</f>
        <v>3.6669491651549997E-7</v>
      </c>
      <c r="BY262" s="10">
        <f>3/24000000*OO[[#This Row],[133 (05JUL1985 12:00:00)-Water Temperature (C)]]*OO[[#This Row],[75]]</f>
        <v>3.6182258078850004E-7</v>
      </c>
      <c r="BZ262" s="10">
        <f>3/24000000*OO[[#This Row],[134 (05JUL1985 15:00:00)-Water Temperature (C)]]*OO[[#This Row],[76]]</f>
        <v>3.5885602791674997E-7</v>
      </c>
      <c r="CA262" s="10">
        <f>3/24000000*OO[[#This Row],[135 (05JUL1985 18:00:00)-Water Temperature (C)]]*OO[[#This Row],[77]]</f>
        <v>3.5445059413625E-7</v>
      </c>
      <c r="CB262" s="10">
        <f>3/24000000*OO[[#This Row],[136 (05JUL1985 21:00:00)-Water Temperature (C)]]*OO[[#This Row],[78]]</f>
        <v>3.4445653518100001E-7</v>
      </c>
      <c r="CC262" s="10">
        <f>3/24000000*OO[[#This Row],[137 (06JUL1985 00:00:00)-Water Temperature (C)]]*OO[[#This Row],[79]]</f>
        <v>3.3053751772249998E-7</v>
      </c>
      <c r="CD262" s="10">
        <f>3/24000000*OO[[#This Row],[138 (06JUL1985 03:00:00)-Water Temperature (C)]]*OO[[#This Row],[80]]</f>
        <v>3.1670265437649997E-7</v>
      </c>
      <c r="CE262" s="10">
        <f>3/24000000*OO[[#This Row],[139 (06JUL1985 06:00:00)-Water Temperature (C)]]*OO[[#This Row],[81]]</f>
        <v>3.0521600077274998E-7</v>
      </c>
      <c r="CF262" s="10">
        <f>3/24000000*OO[[#This Row],[140 (06JUL1985 09:00:00)-Water Temperature (C)]]*OO[[#This Row],[82]]</f>
        <v>3.0182698823378753E-7</v>
      </c>
      <c r="CG262" s="10">
        <f>3/24000000*OO[[#This Row],[141 (06JUL1985 12:00:00)-Water Temperature (C)]]*OO[[#This Row],[83]]</f>
        <v>3.0104106383662502E-7</v>
      </c>
      <c r="CH262" s="10">
        <f>3/24000000*OO[[#This Row],[142 (06JUL1985 15:00:00)-Water Temperature (C)]]*OO[[#This Row],[84]]</f>
        <v>2.9973423688649998E-7</v>
      </c>
      <c r="CI262" s="10">
        <f>3/24000000*OO[[#This Row],[143 (06JUL1985 18:00:00)-Water Temperature (C)]]*OO[[#This Row],[85]]</f>
        <v>2.9718602509342499E-7</v>
      </c>
      <c r="CJ262" s="10">
        <f>3/24000000*OO[[#This Row],[144 (06JUL1985 21:00:00)-Water Temperature (C)]]*OO[[#This Row],[86]]</f>
        <v>2.8927493176102495E-7</v>
      </c>
      <c r="CK262" s="10">
        <f>3/24000000*OO[[#This Row],[145 (07JUL1985 00:00:00)-Water Temperature (C)]]*OO[[#This Row],[87]]</f>
        <v>2.7792477570509992E-7</v>
      </c>
      <c r="CL262" s="10">
        <f>3/24000000*OO[[#This Row],[146 (07JUL1985 03:00:00)-Water Temperature (C)]]*OO[[#This Row],[88]]</f>
        <v>2.6614597543762502E-7</v>
      </c>
      <c r="CM262" s="10">
        <f>3/24000000*OO[[#This Row],[147 (07JUL1985 06:00:00)-Water Temperature (C)]]*OO[[#This Row],[89]]</f>
        <v>2.5511506458207497E-7</v>
      </c>
      <c r="CN262" s="10">
        <f>3/24000000*OO[[#This Row],[148 (07JUL1985 09:00:00)-Water Temperature (C)]]*OO[[#This Row],[90]]</f>
        <v>2.4634020087012498E-7</v>
      </c>
      <c r="CO262" s="10">
        <f>3/24000000*OO[[#This Row],[149 (07JUL1985 12:00:00)-Water Temperature (C)]]*OO[[#This Row],[91]]</f>
        <v>2.416934757696E-7</v>
      </c>
      <c r="CP262" s="10">
        <f>3/24000000*OO[[#This Row],[150 (07JUL1985 15:00:00)-Water Temperature (C)]]*OO[[#This Row],[92]]</f>
        <v>2.4002295425684995E-7</v>
      </c>
      <c r="CQ262" s="10">
        <f>3/24000000*OO[[#This Row],[151 (07JUL1985 18:00:00)-Water Temperature (C)]]*OO[[#This Row],[93]]</f>
        <v>2.3532912493187497E-7</v>
      </c>
      <c r="CR262" s="10">
        <f>3/24000000*OO[[#This Row],[152 (07JUL1985 21:00:00)-Water Temperature (C)]]*OO[[#This Row],[94]]</f>
        <v>2.2691641703802497E-7</v>
      </c>
      <c r="CS262" s="10">
        <f>3/24000000*OO[[#This Row],[153 (08JUL1985 00:00:00)-Water Temperature (C)]]*OO[[#This Row],[95]]</f>
        <v>2.1707167668873751E-7</v>
      </c>
      <c r="CT262" s="10">
        <f>3/24000000*OO[[#This Row],[154 (08JUL1985 03:00:00)-Water Temperature (C)]]*OO[[#This Row],[96]]</f>
        <v>2.0651437282357497E-7</v>
      </c>
      <c r="CU262" s="10">
        <f>3/24000000*OO[[#This Row],[155 (08JUL1985 06:00:00)-Water Temperature (C)]]*OO[[#This Row],[97]]</f>
        <v>1.9642836794049999E-7</v>
      </c>
      <c r="CV262" s="10">
        <f>3/24000000*OO[[#This Row],[156 (08JUL1985 09:00:00)-Water Temperature (C)]]*OO[[#This Row],[98]]</f>
        <v>1.909725670556E-7</v>
      </c>
      <c r="CW262" s="10">
        <f>3/24000000*OO[[#This Row],[157 (08JUL1985 12:00:00)-Water Temperature (C)]]*OO[[#This Row],[99]]</f>
        <v>1.886427659988875E-7</v>
      </c>
    </row>
    <row r="263" spans="1:101" x14ac:dyDescent="0.35">
      <c r="A263" t="s">
        <v>269</v>
      </c>
      <c r="B263">
        <v>901.35760000000005</v>
      </c>
      <c r="C263" s="10">
        <f>3/24*OO[[#This Row],[59 (26JUN1985 06:00:00)-Water Temperature (C)]]*OO[[#This Row],[1]]/SUM(OO[1])</f>
        <v>0</v>
      </c>
      <c r="D263" s="10">
        <f>3/24*OO[[#This Row],[60 (26JUN1985 09:00:00)-Water Temperature (C)]]*OO[[#This Row],[2]]/SUM(OO[2])</f>
        <v>0</v>
      </c>
      <c r="E263" s="10">
        <f>3/24*OO[[#This Row],[61 (26JUN1985 12:00:00)-Water Temperature (C)]]*OO[[#This Row],[3]]/SUM(OO[3])</f>
        <v>0</v>
      </c>
      <c r="F263" s="10">
        <f>3/24*OO[[#This Row],[62 (26JUN1985 15:00:00)-Water Temperature (C)]]*OO[[#This Row],[4]]/SUM(OO[4])</f>
        <v>0</v>
      </c>
      <c r="G263" s="10">
        <f>3/24*OO[[#This Row],[63 (26JUN1985 18:00:00)-Water Temperature (C)]]*OO[[#This Row],[5]]/SUM(OO[5])</f>
        <v>0</v>
      </c>
      <c r="H263" s="10">
        <f>3/24*OO[[#This Row],[64 (26JUN1985 21:00:00)-Water Temperature (C)]]*OO[[#This Row],[6]]/SUM(OO[6])</f>
        <v>0</v>
      </c>
      <c r="I263" s="10">
        <f>3/24*OO[[#This Row],[65 (27JUN1985 00:00:00)-Water Temperature (C)]]*OO[[#This Row],[7]]/SUM(OO[7])</f>
        <v>0</v>
      </c>
      <c r="J263" s="10">
        <f>3/24*OO[[#This Row],[66 (27JUN1985 03:00:00)-Water Temperature (C)]]*OO[[#This Row],[8]]/SUM(OO[8])</f>
        <v>0</v>
      </c>
      <c r="K263" s="10">
        <f>3/24*OO[[#This Row],[67 (27JUN1985 06:00:00)-Water Temperature (C)]]*OO[[#This Row],[9]]/SUM(OO[9])</f>
        <v>0</v>
      </c>
      <c r="L263" s="10">
        <f>3/24*OO[[#This Row],[68 (27JUN1985 09:00:00)-Water Temperature (C)]]*OO[[#This Row],[10]]/SUM(OO[10])</f>
        <v>0</v>
      </c>
      <c r="M263" s="10">
        <f>3/24*OO[[#This Row],[69 (27JUN1985 12:00:00)-Water Temperature (C)]]*OO[[#This Row],[11]]/SUM(OO[11])</f>
        <v>8.1695569854368863E-41</v>
      </c>
      <c r="N263" s="10">
        <f>3/24*OO[[#This Row],[70 (27JUN1985 15:00:00)-Water Temperature (C)]]*OO[[#This Row],[12]]/SUM(OO[12])</f>
        <v>1.2704091270253945E-23</v>
      </c>
      <c r="O263" s="10">
        <f>3/24*OO[[#This Row],[71 (27JUN1985 18:00:00)-Water Temperature (C)]]*OO[[#This Row],[13]]/SUM(OO[13])</f>
        <v>4.0231814434027368E-14</v>
      </c>
      <c r="P263" s="10">
        <f>3/24*OO[[#This Row],[72 (27JUN1985 21:00:00)-Water Temperature (C)]]*OO[[#This Row],[14]]/SUM(OO[14])</f>
        <v>6.6258795481438246E-9</v>
      </c>
      <c r="Q263" s="10">
        <f>3/24*OO[[#This Row],[73 (28JUN1985 00:00:00)-Water Temperature (C)]]*OO[[#This Row],[15]]/SUM(OO[15])</f>
        <v>4.8373171968101967E-6</v>
      </c>
      <c r="R263" s="10">
        <f>3/24*OO[[#This Row],[74 (28JUN1985 03:00:00)-Water Temperature (C)]]*OO[[#This Row],[16]]/SUM(OO[16])</f>
        <v>4.0429015150731149E-4</v>
      </c>
      <c r="S263" s="10">
        <f>3/24*OO[[#This Row],[75 (28JUN1985 06:00:00)-Water Temperature (C)]]*OO[[#This Row],[17]]/SUM(OO[17])</f>
        <v>7.3216939549806785E-3</v>
      </c>
      <c r="T263" s="10">
        <f>3/24*OO[[#This Row],[76 (28JUN1985 09:00:00)-Water Temperature (C)]]*OO[[#This Row],[18]]/SUM(OO[18])</f>
        <v>4.0609580100803899E-2</v>
      </c>
      <c r="U263" s="10">
        <f>3/24*OO[[#This Row],[77 (28JUN1985 12:00:00)-Water Temperature (C)]]*OO[[#This Row],[19]]/SUM(OO[19])</f>
        <v>8.5200638150359817E-2</v>
      </c>
      <c r="V263" s="10">
        <f>3/24000000*OO[[#This Row],[78 (28JUN1985 15:00:00)-Water Temperature (C)]]*OO[[#This Row],[20]]</f>
        <v>7.8261546196212492E-2</v>
      </c>
      <c r="W263" s="10">
        <f>3/24000000*OO[[#This Row],[79 (28JUN1985 18:00:00)-Water Temperature (C)]]*OO[[#This Row],[21]]</f>
        <v>3.5710582528137504E-2</v>
      </c>
      <c r="X263" s="10">
        <f>3/24000000*OO[[#This Row],[80 (28JUN1985 21:00:00)-Water Temperature (C)]]*OO[[#This Row],[22]]</f>
        <v>8.8225310935949996E-3</v>
      </c>
      <c r="Y263" s="10">
        <f>3/24000000*OO[[#This Row],[81 (29JUN1985 00:00:00)-Water Temperature (C)]]*OO[[#This Row],[23]]</f>
        <v>1.2948956992875E-3</v>
      </c>
      <c r="Z263" s="10">
        <f>3/24000000*OO[[#This Row],[82 (29JUN1985 03:00:00)-Water Temperature (C)]]*OO[[#This Row],[24]]</f>
        <v>1.3558006056594999E-4</v>
      </c>
      <c r="AA263" s="10">
        <f>3/24000000*OO[[#This Row],[83 (29JUN1985 06:00:00)-Water Temperature (C)]]*OO[[#This Row],[25]]</f>
        <v>2.2808308610459998E-5</v>
      </c>
      <c r="AB263" s="10">
        <f>3/24000000*OO[[#This Row],[84 (29JUN1985 09:00:00)-Water Temperature (C)]]*OO[[#This Row],[26]]</f>
        <v>1.3514464402229998E-5</v>
      </c>
      <c r="AC263" s="10">
        <f>3/24000000*OO[[#This Row],[85 (29JUN1985 12:00:00)-Water Temperature (C)]]*OO[[#This Row],[27]]</f>
        <v>1.1347016909889999E-5</v>
      </c>
      <c r="AD263" s="10">
        <f>3/24000000*OO[[#This Row],[86 (29JUN1985 15:00:00)-Water Temperature (C)]]*OO[[#This Row],[28]]</f>
        <v>9.7660361546249983E-6</v>
      </c>
      <c r="AE263" s="10">
        <f>3/24000000*OO[[#This Row],[88 (29JUN1985 21:00:00)-Water Temperature (C)]]*OO[[#This Row],[30]]</f>
        <v>7.0950110933899987E-6</v>
      </c>
      <c r="AF263" s="10">
        <f>3/24000000*OO[[#This Row],[88 (29JUN1985 21:00:00)-Water Temperature (C)]]*OO[[#This Row],[30]]</f>
        <v>7.0950110933899987E-6</v>
      </c>
      <c r="AG263" s="10">
        <f>3/24000000*OO[[#This Row],[89 (30JUN1985 00:00:00)-Water Temperature (C)]]*OO[[#This Row],[31]]</f>
        <v>5.9539462878774996E-6</v>
      </c>
      <c r="AH263" s="10">
        <f>3/24000000*OO[[#This Row],[90 (30JUN1985 03:00:00)-Water Temperature (C)]]*OO[[#This Row],[32]]</f>
        <v>5.0275223945099997E-6</v>
      </c>
      <c r="AI263" s="10">
        <f>3/24000000*OO[[#This Row],[91 (30JUN1985 06:00:00)-Water Temperature (C)]]*OO[[#This Row],[33]]</f>
        <v>4.2931321641562494E-6</v>
      </c>
      <c r="AJ263" s="10">
        <f>3/24000000*OO[[#This Row],[92 (30JUN1985 09:00:00)-Water Temperature (C)]]*OO[[#This Row],[34]]</f>
        <v>3.7644316229325003E-6</v>
      </c>
      <c r="AK263" s="10">
        <f>3/24000000*OO[[#This Row],[93 (30JUN1985 12:00:00)-Water Temperature (C)]]*OO[[#This Row],[35]]</f>
        <v>3.380909241465E-6</v>
      </c>
      <c r="AL263" s="10">
        <f>3/24000000*OO[[#This Row],[94 (30JUN1985 15:00:00)-Water Temperature (C)]]*OO[[#This Row],[36]]</f>
        <v>3.0682374832374998E-6</v>
      </c>
      <c r="AM263" s="10">
        <f>3/24000000*OO[[#This Row],[95 (30JUN1985 18:00:00)-Water Temperature (C)]]*OO[[#This Row],[37]]</f>
        <v>2.7845356950165E-6</v>
      </c>
      <c r="AN263" s="10">
        <f>3/24000000*OO[[#This Row],[96 (30JUN1985 21:00:00)-Water Temperature (C)]]*OO[[#This Row],[38]]</f>
        <v>2.4915309509649997E-6</v>
      </c>
      <c r="AO263" s="10">
        <f>3/24000000*OO[[#This Row],[97 (01JUL1985 00:00:00)-Water Temperature (C)]]*OO[[#This Row],[39]]</f>
        <v>2.2156809903217498E-6</v>
      </c>
      <c r="AP263" s="10">
        <f>3/24000000*OO[[#This Row],[98 (01JUL1985 03:00:00)-Water Temperature (C)]]*OO[[#This Row],[40]]</f>
        <v>1.9808152731281247E-6</v>
      </c>
      <c r="AQ263" s="10">
        <f>3/24000000*OO[[#This Row],[99 (01JUL1985 06:00:00)-Water Temperature (C)]]*OO[[#This Row],[41]]</f>
        <v>1.7884240057942503E-6</v>
      </c>
      <c r="AR263" s="10">
        <f>3/24000000*OO[[#This Row],[100 (01JUL1985 09:00:00)-Water Temperature (C)]]*OO[[#This Row],[42]]</f>
        <v>1.6610181572477499E-6</v>
      </c>
      <c r="AS263" s="10">
        <f>3/24000000*OO[[#This Row],[101 (01JUL1985 12:00:00)-Water Temperature (C)]]*OO[[#This Row],[43]]</f>
        <v>1.56439190805E-6</v>
      </c>
      <c r="AT263" s="10">
        <f>3/24000000*OO[[#This Row],[102 (01JUL1985 15:00:00)-Water Temperature (C)]]*OO[[#This Row],[44]]</f>
        <v>1.47385180791225E-6</v>
      </c>
      <c r="AU263" s="10">
        <f>3/24000000*OO[[#This Row],[103 (01JUL1985 18:00:00)-Water Temperature (C)]]*OO[[#This Row],[45]]</f>
        <v>1.3894996278999998E-6</v>
      </c>
      <c r="AV263" s="10">
        <f>3/24000000*OO[[#This Row],[104 (01JUL1985 21:00:00)-Water Temperature (C)]]*OO[[#This Row],[46]]</f>
        <v>1.2973612221445E-6</v>
      </c>
      <c r="AW263" s="10">
        <f>3/24000000*OO[[#This Row],[105 (02JUL1985 00:00:00)-Water Temperature (C)]]*OO[[#This Row],[47]]</f>
        <v>1.2091249204437499E-6</v>
      </c>
      <c r="AX263" s="10">
        <f>3/24000000*OO[[#This Row],[106 (02JUL1985 03:00:00)-Water Temperature (C)]]*OO[[#This Row],[48]]</f>
        <v>1.1272190414799997E-6</v>
      </c>
      <c r="AY263" s="10">
        <f>3/24000000*OO[[#This Row],[107 (02JUL1985 06:00:00)-Water Temperature (C)]]*OO[[#This Row],[49]]</f>
        <v>1.0533014283453752E-6</v>
      </c>
      <c r="AZ263" s="10">
        <f>3/24000000*OO[[#This Row],[108 (02JUL1985 09:00:00)-Water Temperature (C)]]*OO[[#This Row],[50]]</f>
        <v>9.886651215220001E-7</v>
      </c>
      <c r="BA263" s="10">
        <f>3/24000000*OO[[#This Row],[109 (02JUL1985 12:00:00)-Water Temperature (C)]]*OO[[#This Row],[51]]</f>
        <v>9.4834740305012486E-7</v>
      </c>
      <c r="BB263" s="10">
        <f>3/24000000*OO[[#This Row],[110 (02JUL1985 15:00:00)-Water Temperature (C)]]*OO[[#This Row],[52]]</f>
        <v>9.2768233799649997E-7</v>
      </c>
      <c r="BC263" s="10">
        <f>3/24000000*OO[[#This Row],[111 (02JUL1985 18:00:00)-Water Temperature (C)]]*OO[[#This Row],[53]]</f>
        <v>9.1096302360799999E-7</v>
      </c>
      <c r="BD263" s="10">
        <f>3/24000000*OO[[#This Row],[112 (02JUL1985 21:00:00)-Water Temperature (C)]]*OO[[#This Row],[54]]</f>
        <v>8.7720737415875008E-7</v>
      </c>
      <c r="BE263" s="10">
        <f>3/24000000*OO[[#This Row],[113 (03JUL1985 00:00:00)-Water Temperature (C)]]*OO[[#This Row],[55]]</f>
        <v>8.2968017737149992E-7</v>
      </c>
      <c r="BF263" s="10">
        <f>3/24000000*OO[[#This Row],[114 (03JUL1985 03:00:00)-Water Temperature (C)]]*OO[[#This Row],[56]]</f>
        <v>7.8162902570525012E-7</v>
      </c>
      <c r="BG263" s="10">
        <f>3/24000000*OO[[#This Row],[115 (03JUL1985 06:00:00)-Water Temperature (C)]]*OO[[#This Row],[57]]</f>
        <v>7.3815622645750008E-7</v>
      </c>
      <c r="BH263" s="10">
        <f>3/24000000*OO[[#This Row],[116 (03JUL1985 09:00:00)-Water Temperature (C)]]*OO[[#This Row],[58]]</f>
        <v>7.1161070360687503E-7</v>
      </c>
      <c r="BI263" s="10">
        <f>3/24000000*OO[[#This Row],[117 (03JUL1985 12:00:00)-Water Temperature (C)]]*OO[[#This Row],[59]]</f>
        <v>6.9799761161262499E-7</v>
      </c>
      <c r="BJ263" s="10">
        <f>3/24000000*OO[[#This Row],[118 (03JUL1985 15:00:00)-Water Temperature (C)]]*OO[[#This Row],[60]]</f>
        <v>6.8658573942062498E-7</v>
      </c>
      <c r="BK263" s="10">
        <f>3/24000000*OO[[#This Row],[119 (03JUL1985 18:00:00)-Water Temperature (C)]]*OO[[#This Row],[61]]</f>
        <v>6.7238953872749994E-7</v>
      </c>
      <c r="BL263" s="10">
        <f>3/24000000*OO[[#This Row],[120 (03JUL1985 21:00:00)-Water Temperature (C)]]*OO[[#This Row],[62]]</f>
        <v>6.4881099679999997E-7</v>
      </c>
      <c r="BM263" s="10">
        <f>3/24000000*OO[[#This Row],[121 (04JUL1985 00:00:00)-Water Temperature (C)]]*OO[[#This Row],[63]]</f>
        <v>6.2114727906000006E-7</v>
      </c>
      <c r="BN263" s="10">
        <f>3/24000000*OO[[#This Row],[122 (04JUL1985 03:00:00)-Water Temperature (C)]]*OO[[#This Row],[64]]</f>
        <v>5.9448834563174995E-7</v>
      </c>
      <c r="BO263" s="10">
        <f>3/24000000*OO[[#This Row],[123 (04JUL1985 06:00:00)-Water Temperature (C)]]*OO[[#This Row],[65]]</f>
        <v>5.7078684431249992E-7</v>
      </c>
      <c r="BP263" s="10">
        <f>3/24000000*OO[[#This Row],[124 (04JUL1985 09:00:00)-Water Temperature (C)]]*OO[[#This Row],[66]]</f>
        <v>5.5934169588374996E-7</v>
      </c>
      <c r="BQ263" s="10">
        <f>3/24000000*OO[[#This Row],[125 (04JUL1985 12:00:00)-Water Temperature (C)]]*OO[[#This Row],[67]]</f>
        <v>5.5250531836500007E-7</v>
      </c>
      <c r="BR263" s="10">
        <f>3/24000000*OO[[#This Row],[126 (04JUL1985 15:00:00)-Water Temperature (C)]]*OO[[#This Row],[68]]</f>
        <v>5.4429500568124997E-7</v>
      </c>
      <c r="BS263" s="10">
        <f>3/24000000*OO[[#This Row],[127 (04JUL1985 18:00:00)-Water Temperature (C)]]*OO[[#This Row],[69]]</f>
        <v>5.3204394845000004E-7</v>
      </c>
      <c r="BT263" s="10">
        <f>3/24000000*OO[[#This Row],[128 (04JUL1985 21:00:00)-Water Temperature (C)]]*OO[[#This Row],[70]]</f>
        <v>5.1601044735499988E-7</v>
      </c>
      <c r="BU263" s="10">
        <f>3/24000000*OO[[#This Row],[129 (05JUL1985 00:00:00)-Water Temperature (C)]]*OO[[#This Row],[71]]</f>
        <v>4.9561208127099999E-7</v>
      </c>
      <c r="BV263" s="10">
        <f>3/24000000*OO[[#This Row],[130 (05JUL1985 03:00:00)-Water Temperature (C)]]*OO[[#This Row],[72]]</f>
        <v>4.7544094022512494E-7</v>
      </c>
      <c r="BW263" s="10">
        <f>3/24000000*OO[[#This Row],[131 (05JUL1985 06:00:00)-Water Temperature (C)]]*OO[[#This Row],[73]]</f>
        <v>4.5599704758925E-7</v>
      </c>
      <c r="BX263" s="10">
        <f>3/24000000*OO[[#This Row],[132 (05JUL1985 09:00:00)-Water Temperature (C)]]*OO[[#This Row],[74]]</f>
        <v>4.4534745264462497E-7</v>
      </c>
      <c r="BY263" s="10">
        <f>3/24000000*OO[[#This Row],[133 (05JUL1985 12:00:00)-Water Temperature (C)]]*OO[[#This Row],[75]]</f>
        <v>4.3922214703050001E-7</v>
      </c>
      <c r="BZ263" s="10">
        <f>3/24000000*OO[[#This Row],[134 (05JUL1985 15:00:00)-Water Temperature (C)]]*OO[[#This Row],[76]]</f>
        <v>4.3555088121174995E-7</v>
      </c>
      <c r="CA263" s="10">
        <f>3/24000000*OO[[#This Row],[135 (05JUL1985 18:00:00)-Water Temperature (C)]]*OO[[#This Row],[77]]</f>
        <v>4.3023704203199999E-7</v>
      </c>
      <c r="CB263" s="10">
        <f>3/24000000*OO[[#This Row],[136 (05JUL1985 21:00:00)-Water Temperature (C)]]*OO[[#This Row],[78]]</f>
        <v>4.1818482340937502E-7</v>
      </c>
      <c r="CC263" s="10">
        <f>3/24000000*OO[[#This Row],[137 (06JUL1985 00:00:00)-Water Temperature (C)]]*OO[[#This Row],[79]]</f>
        <v>4.0141913802749998E-7</v>
      </c>
      <c r="CD263" s="10">
        <f>3/24000000*OO[[#This Row],[138 (06JUL1985 03:00:00)-Water Temperature (C)]]*OO[[#This Row],[80]]</f>
        <v>3.8463215269050004E-7</v>
      </c>
      <c r="CE263" s="10">
        <f>3/24000000*OO[[#This Row],[139 (06JUL1985 06:00:00)-Water Temperature (C)]]*OO[[#This Row],[81]]</f>
        <v>3.70556889998625E-7</v>
      </c>
      <c r="CF263" s="10">
        <f>3/24000000*OO[[#This Row],[140 (06JUL1985 09:00:00)-Water Temperature (C)]]*OO[[#This Row],[82]]</f>
        <v>3.6639765390525001E-7</v>
      </c>
      <c r="CG263" s="10">
        <f>3/24000000*OO[[#This Row],[141 (06JUL1985 12:00:00)-Water Temperature (C)]]*OO[[#This Row],[83]]</f>
        <v>3.6538169643937496E-7</v>
      </c>
      <c r="CH263" s="10">
        <f>3/24000000*OO[[#This Row],[142 (06JUL1985 15:00:00)-Water Temperature (C)]]*OO[[#This Row],[84]]</f>
        <v>3.6382133418549996E-7</v>
      </c>
      <c r="CI263" s="10">
        <f>3/24000000*OO[[#This Row],[143 (06JUL1985 18:00:00)-Water Temperature (C)]]*OO[[#This Row],[85]]</f>
        <v>3.6074834900999996E-7</v>
      </c>
      <c r="CJ263" s="10">
        <f>3/24000000*OO[[#This Row],[144 (06JUL1985 21:00:00)-Water Temperature (C)]]*OO[[#This Row],[86]]</f>
        <v>3.5130383693437498E-7</v>
      </c>
      <c r="CK263" s="10">
        <f>3/24000000*OO[[#This Row],[145 (07JUL1985 00:00:00)-Water Temperature (C)]]*OO[[#This Row],[87]]</f>
        <v>3.3763117859124999E-7</v>
      </c>
      <c r="CL263" s="10">
        <f>3/24000000*OO[[#This Row],[146 (07JUL1985 03:00:00)-Water Temperature (C)]]*OO[[#This Row],[88]]</f>
        <v>3.2330460498637496E-7</v>
      </c>
      <c r="CM263" s="10">
        <f>3/24000000*OO[[#This Row],[147 (07JUL1985 06:00:00)-Water Temperature (C)]]*OO[[#This Row],[89]]</f>
        <v>3.0986670867549997E-7</v>
      </c>
      <c r="CN263" s="10">
        <f>3/24000000*OO[[#This Row],[148 (07JUL1985 09:00:00)-Water Temperature (C)]]*OO[[#This Row],[90]]</f>
        <v>2.9912572724158747E-7</v>
      </c>
      <c r="CO263" s="10">
        <f>3/24000000*OO[[#This Row],[149 (07JUL1985 12:00:00)-Water Temperature (C)]]*OO[[#This Row],[91]]</f>
        <v>2.9337897174322495E-7</v>
      </c>
      <c r="CP263" s="10">
        <f>3/24000000*OO[[#This Row],[150 (07JUL1985 15:00:00)-Water Temperature (C)]]*OO[[#This Row],[92]]</f>
        <v>2.913601339205375E-7</v>
      </c>
      <c r="CQ263" s="10">
        <f>3/24000000*OO[[#This Row],[151 (07JUL1985 18:00:00)-Water Temperature (C)]]*OO[[#This Row],[93]]</f>
        <v>2.8574799080917496E-7</v>
      </c>
      <c r="CR263" s="10">
        <f>3/24000000*OO[[#This Row],[152 (07JUL1985 21:00:00)-Water Temperature (C)]]*OO[[#This Row],[94]]</f>
        <v>2.7568066522274999E-7</v>
      </c>
      <c r="CS263" s="10">
        <f>3/24000000*OO[[#This Row],[153 (08JUL1985 00:00:00)-Water Temperature (C)]]*OO[[#This Row],[95]]</f>
        <v>2.6382342643055E-7</v>
      </c>
      <c r="CT263" s="10">
        <f>3/24000000*OO[[#This Row],[154 (08JUL1985 03:00:00)-Water Temperature (C)]]*OO[[#This Row],[96]]</f>
        <v>2.5108905053999997E-7</v>
      </c>
      <c r="CU263" s="10">
        <f>3/24000000*OO[[#This Row],[155 (08JUL1985 06:00:00)-Water Temperature (C)]]*OO[[#This Row],[97]]</f>
        <v>2.3877103534680002E-7</v>
      </c>
      <c r="CV263" s="10">
        <f>3/24000000*OO[[#This Row],[156 (08JUL1985 09:00:00)-Water Temperature (C)]]*OO[[#This Row],[98]]</f>
        <v>2.3202105805692496E-7</v>
      </c>
      <c r="CW263" s="10">
        <f>3/24000000*OO[[#This Row],[157 (08JUL1985 12:00:00)-Water Temperature (C)]]*OO[[#This Row],[99]]</f>
        <v>2.2908972555430001E-7</v>
      </c>
    </row>
    <row r="264" spans="1:101" x14ac:dyDescent="0.35">
      <c r="A264" t="s">
        <v>270</v>
      </c>
      <c r="B264">
        <v>960.88810000000001</v>
      </c>
      <c r="C264" s="10">
        <f>3/24*OO[[#This Row],[59 (26JUN1985 06:00:00)-Water Temperature (C)]]*OO[[#This Row],[1]]/SUM(OO[1])</f>
        <v>0</v>
      </c>
      <c r="D264" s="10">
        <f>3/24*OO[[#This Row],[60 (26JUN1985 09:00:00)-Water Temperature (C)]]*OO[[#This Row],[2]]/SUM(OO[2])</f>
        <v>0</v>
      </c>
      <c r="E264" s="10">
        <f>3/24*OO[[#This Row],[61 (26JUN1985 12:00:00)-Water Temperature (C)]]*OO[[#This Row],[3]]/SUM(OO[3])</f>
        <v>0</v>
      </c>
      <c r="F264" s="10">
        <f>3/24*OO[[#This Row],[62 (26JUN1985 15:00:00)-Water Temperature (C)]]*OO[[#This Row],[4]]/SUM(OO[4])</f>
        <v>0</v>
      </c>
      <c r="G264" s="10">
        <f>3/24*OO[[#This Row],[63 (26JUN1985 18:00:00)-Water Temperature (C)]]*OO[[#This Row],[5]]/SUM(OO[5])</f>
        <v>0</v>
      </c>
      <c r="H264" s="10">
        <f>3/24*OO[[#This Row],[64 (26JUN1985 21:00:00)-Water Temperature (C)]]*OO[[#This Row],[6]]/SUM(OO[6])</f>
        <v>0</v>
      </c>
      <c r="I264" s="10">
        <f>3/24*OO[[#This Row],[65 (27JUN1985 00:00:00)-Water Temperature (C)]]*OO[[#This Row],[7]]/SUM(OO[7])</f>
        <v>0</v>
      </c>
      <c r="J264" s="10">
        <f>3/24*OO[[#This Row],[66 (27JUN1985 03:00:00)-Water Temperature (C)]]*OO[[#This Row],[8]]/SUM(OO[8])</f>
        <v>0</v>
      </c>
      <c r="K264" s="10">
        <f>3/24*OO[[#This Row],[67 (27JUN1985 06:00:00)-Water Temperature (C)]]*OO[[#This Row],[9]]/SUM(OO[9])</f>
        <v>0</v>
      </c>
      <c r="L264" s="10">
        <f>3/24*OO[[#This Row],[68 (27JUN1985 09:00:00)-Water Temperature (C)]]*OO[[#This Row],[10]]/SUM(OO[10])</f>
        <v>0</v>
      </c>
      <c r="M264" s="10">
        <f>3/24*OO[[#This Row],[69 (27JUN1985 12:00:00)-Water Temperature (C)]]*OO[[#This Row],[11]]/SUM(OO[11])</f>
        <v>1.0711438910215851E-41</v>
      </c>
      <c r="N264" s="10">
        <f>3/24*OO[[#This Row],[70 (27JUN1985 15:00:00)-Water Temperature (C)]]*OO[[#This Row],[12]]/SUM(OO[12])</f>
        <v>1.4948245712643131E-24</v>
      </c>
      <c r="O264" s="10">
        <f>3/24*OO[[#This Row],[71 (27JUN1985 18:00:00)-Water Temperature (C)]]*OO[[#This Row],[13]]/SUM(OO[13])</f>
        <v>4.5992275843132335E-15</v>
      </c>
      <c r="P264" s="10">
        <f>3/24*OO[[#This Row],[72 (27JUN1985 21:00:00)-Water Temperature (C)]]*OO[[#This Row],[14]]/SUM(OO[14])</f>
        <v>4.2103032451682859E-9</v>
      </c>
      <c r="Q264" s="10">
        <f>3/24*OO[[#This Row],[73 (28JUN1985 00:00:00)-Water Temperature (C)]]*OO[[#This Row],[15]]/SUM(OO[15])</f>
        <v>4.0484282235217347E-6</v>
      </c>
      <c r="R264" s="10">
        <f>3/24*OO[[#This Row],[74 (28JUN1985 03:00:00)-Water Temperature (C)]]*OO[[#This Row],[16]]/SUM(OO[16])</f>
        <v>4.0831021367725276E-4</v>
      </c>
      <c r="S264" s="10">
        <f>3/24*OO[[#This Row],[75 (28JUN1985 06:00:00)-Water Temperature (C)]]*OO[[#This Row],[17]]/SUM(OO[17])</f>
        <v>8.6104438961031576E-3</v>
      </c>
      <c r="T264" s="10">
        <f>3/24*OO[[#This Row],[76 (28JUN1985 09:00:00)-Water Temperature (C)]]*OO[[#This Row],[18]]/SUM(OO[18])</f>
        <v>5.4472018168158859E-2</v>
      </c>
      <c r="U264" s="10">
        <f>3/24*OO[[#This Row],[77 (28JUN1985 12:00:00)-Water Temperature (C)]]*OO[[#This Row],[19]]/SUM(OO[19])</f>
        <v>0.1284671780098911</v>
      </c>
      <c r="V264" s="10">
        <f>3/24000000*OO[[#This Row],[78 (28JUN1985 15:00:00)-Water Temperature (C)]]*OO[[#This Row],[20]]</f>
        <v>0.13122418226900001</v>
      </c>
      <c r="W264" s="10">
        <f>3/24000000*OO[[#This Row],[79 (28JUN1985 18:00:00)-Water Temperature (C)]]*OO[[#This Row],[21]]</f>
        <v>6.5965712596749992E-2</v>
      </c>
      <c r="X264" s="10">
        <f>3/24000000*OO[[#This Row],[80 (28JUN1985 21:00:00)-Water Temperature (C)]]*OO[[#This Row],[22]]</f>
        <v>1.781968663235E-2</v>
      </c>
      <c r="Y264" s="10">
        <f>3/24000000*OO[[#This Row],[81 (29JUN1985 00:00:00)-Water Temperature (C)]]*OO[[#This Row],[23]]</f>
        <v>2.8286949934350001E-3</v>
      </c>
      <c r="Z264" s="10">
        <f>3/24000000*OO[[#This Row],[82 (29JUN1985 03:00:00)-Water Temperature (C)]]*OO[[#This Row],[24]]</f>
        <v>3.0713258049825E-4</v>
      </c>
      <c r="AA264" s="10">
        <f>3/24000000*OO[[#This Row],[83 (29JUN1985 06:00:00)-Water Temperature (C)]]*OO[[#This Row],[25]]</f>
        <v>4.3773987578749995E-5</v>
      </c>
      <c r="AB264" s="10">
        <f>3/24000000*OO[[#This Row],[84 (29JUN1985 09:00:00)-Water Temperature (C)]]*OO[[#This Row],[26]]</f>
        <v>2.2361972844637501E-5</v>
      </c>
      <c r="AC264" s="10">
        <f>3/24000000*OO[[#This Row],[85 (29JUN1985 12:00:00)-Water Temperature (C)]]*OO[[#This Row],[27]]</f>
        <v>1.8475181720549997E-5</v>
      </c>
      <c r="AD264" s="10">
        <f>3/24000000*OO[[#This Row],[86 (29JUN1985 15:00:00)-Water Temperature (C)]]*OO[[#This Row],[28]]</f>
        <v>1.5887734893065E-5</v>
      </c>
      <c r="AE264" s="10">
        <f>3/24000000*OO[[#This Row],[88 (29JUN1985 21:00:00)-Water Temperature (C)]]*OO[[#This Row],[30]]</f>
        <v>1.154255637554625E-5</v>
      </c>
      <c r="AF264" s="10">
        <f>3/24000000*OO[[#This Row],[88 (29JUN1985 21:00:00)-Water Temperature (C)]]*OO[[#This Row],[30]]</f>
        <v>1.154255637554625E-5</v>
      </c>
      <c r="AG264" s="10">
        <f>3/24000000*OO[[#This Row],[89 (30JUN1985 00:00:00)-Water Temperature (C)]]*OO[[#This Row],[31]]</f>
        <v>9.682916951825001E-6</v>
      </c>
      <c r="AH264" s="10">
        <f>3/24000000*OO[[#This Row],[90 (30JUN1985 03:00:00)-Water Temperature (C)]]*OO[[#This Row],[32]]</f>
        <v>8.1683092602799998E-6</v>
      </c>
      <c r="AI264" s="10">
        <f>3/24000000*OO[[#This Row],[91 (30JUN1985 06:00:00)-Water Temperature (C)]]*OO[[#This Row],[33]]</f>
        <v>6.9661014075337491E-6</v>
      </c>
      <c r="AJ264" s="10">
        <f>3/24000000*OO[[#This Row],[92 (30JUN1985 09:00:00)-Water Temperature (C)]]*OO[[#This Row],[34]]</f>
        <v>6.0965881416325001E-6</v>
      </c>
      <c r="AK264" s="10">
        <f>3/24000000*OO[[#This Row],[93 (30JUN1985 12:00:00)-Water Temperature (C)]]*OO[[#This Row],[35]]</f>
        <v>5.4666157713299998E-6</v>
      </c>
      <c r="AL264" s="10">
        <f>3/24000000*OO[[#This Row],[94 (30JUN1985 15:00:00)-Water Temperature (C)]]*OO[[#This Row],[36]]</f>
        <v>4.9562955362250001E-6</v>
      </c>
      <c r="AM264" s="10">
        <f>3/24000000*OO[[#This Row],[95 (30JUN1985 18:00:00)-Water Temperature (C)]]*OO[[#This Row],[37]]</f>
        <v>4.4963809770600002E-6</v>
      </c>
      <c r="AN264" s="10">
        <f>3/24000000*OO[[#This Row],[96 (30JUN1985 21:00:00)-Water Temperature (C)]]*OO[[#This Row],[38]]</f>
        <v>4.0230381088937502E-6</v>
      </c>
      <c r="AO264" s="10">
        <f>3/24000000*OO[[#This Row],[97 (01JUL1985 00:00:00)-Water Temperature (C)]]*OO[[#This Row],[39]]</f>
        <v>3.5759276591849996E-6</v>
      </c>
      <c r="AP264" s="10">
        <f>3/24000000*OO[[#This Row],[98 (01JUL1985 03:00:00)-Water Temperature (C)]]*OO[[#This Row],[40]]</f>
        <v>3.1946984772799998E-6</v>
      </c>
      <c r="AQ264" s="10">
        <f>3/24000000*OO[[#This Row],[99 (01JUL1985 06:00:00)-Water Temperature (C)]]*OO[[#This Row],[41]]</f>
        <v>2.8809753186209997E-6</v>
      </c>
      <c r="AR264" s="10">
        <f>3/24000000*OO[[#This Row],[100 (01JUL1985 09:00:00)-Water Temperature (C)]]*OO[[#This Row],[42]]</f>
        <v>2.6711111721574999E-6</v>
      </c>
      <c r="AS264" s="10">
        <f>3/24000000*OO[[#This Row],[101 (01JUL1985 12:00:00)-Water Temperature (C)]]*OO[[#This Row],[43]]</f>
        <v>2.5133762658015E-6</v>
      </c>
      <c r="AT264" s="10">
        <f>3/24000000*OO[[#This Row],[102 (01JUL1985 15:00:00)-Water Temperature (C)]]*OO[[#This Row],[44]]</f>
        <v>2.3656079892899999E-6</v>
      </c>
      <c r="AU264" s="10">
        <f>3/24000000*OO[[#This Row],[103 (01JUL1985 18:00:00)-Water Temperature (C)]]*OO[[#This Row],[45]]</f>
        <v>2.2301361683113748E-6</v>
      </c>
      <c r="AV264" s="10">
        <f>3/24000000*OO[[#This Row],[104 (01JUL1985 21:00:00)-Water Temperature (C)]]*OO[[#This Row],[46]]</f>
        <v>2.0824680098502498E-6</v>
      </c>
      <c r="AW264" s="10">
        <f>3/24000000*OO[[#This Row],[105 (02JUL1985 00:00:00)-Water Temperature (C)]]*OO[[#This Row],[47]]</f>
        <v>1.9420154286989998E-6</v>
      </c>
      <c r="AX264" s="10">
        <f>3/24000000*OO[[#This Row],[106 (02JUL1985 03:00:00)-Water Temperature (C)]]*OO[[#This Row],[48]]</f>
        <v>1.8103990742277497E-6</v>
      </c>
      <c r="AY264" s="10">
        <f>3/24000000*OO[[#This Row],[107 (02JUL1985 06:00:00)-Water Temperature (C)]]*OO[[#This Row],[49]]</f>
        <v>1.691238976824375E-6</v>
      </c>
      <c r="AZ264" s="10">
        <f>3/24000000*OO[[#This Row],[108 (02JUL1985 09:00:00)-Water Temperature (C)]]*OO[[#This Row],[50]]</f>
        <v>1.5856831761479998E-6</v>
      </c>
      <c r="BA264" s="10">
        <f>3/24000000*OO[[#This Row],[109 (02JUL1985 12:00:00)-Water Temperature (C)]]*OO[[#This Row],[51]]</f>
        <v>1.51874555879375E-6</v>
      </c>
      <c r="BB264" s="10">
        <f>3/24000000*OO[[#This Row],[110 (02JUL1985 15:00:00)-Water Temperature (C)]]*OO[[#This Row],[52]]</f>
        <v>1.4835521548597498E-6</v>
      </c>
      <c r="BC264" s="10">
        <f>3/24000000*OO[[#This Row],[111 (02JUL1985 18:00:00)-Water Temperature (C)]]*OO[[#This Row],[53]]</f>
        <v>1.4567373627108751E-6</v>
      </c>
      <c r="BD264" s="10">
        <f>3/24000000*OO[[#This Row],[112 (02JUL1985 21:00:00)-Water Temperature (C)]]*OO[[#This Row],[54]]</f>
        <v>1.4047572578595002E-6</v>
      </c>
      <c r="BE264" s="10">
        <f>3/24000000*OO[[#This Row],[113 (03JUL1985 00:00:00)-Water Temperature (C)]]*OO[[#This Row],[55]]</f>
        <v>1.329401650736125E-6</v>
      </c>
      <c r="BF264" s="10">
        <f>3/24000000*OO[[#This Row],[114 (03JUL1985 03:00:00)-Water Temperature (C)]]*OO[[#This Row],[56]]</f>
        <v>1.2530450306010001E-6</v>
      </c>
      <c r="BG264" s="10">
        <f>3/24000000*OO[[#This Row],[115 (03JUL1985 06:00:00)-Water Temperature (C)]]*OO[[#This Row],[57]]</f>
        <v>1.1826005458095002E-6</v>
      </c>
      <c r="BH264" s="10">
        <f>3/24000000*OO[[#This Row],[116 (03JUL1985 09:00:00)-Water Temperature (C)]]*OO[[#This Row],[58]]</f>
        <v>1.1385878122281249E-6</v>
      </c>
      <c r="BI264" s="10">
        <f>3/24000000*OO[[#This Row],[117 (03JUL1985 12:00:00)-Water Temperature (C)]]*OO[[#This Row],[59]]</f>
        <v>1.1153568068369998E-6</v>
      </c>
      <c r="BJ264" s="10">
        <f>3/24000000*OO[[#This Row],[118 (03JUL1985 15:00:00)-Water Temperature (C)]]*OO[[#This Row],[60]]</f>
        <v>1.0972616146469999E-6</v>
      </c>
      <c r="BK264" s="10">
        <f>3/24000000*OO[[#This Row],[119 (03JUL1985 18:00:00)-Water Temperature (C)]]*OO[[#This Row],[61]]</f>
        <v>1.0748482173268751E-6</v>
      </c>
      <c r="BL264" s="10">
        <f>3/24000000*OO[[#This Row],[120 (03JUL1985 21:00:00)-Water Temperature (C)]]*OO[[#This Row],[62]]</f>
        <v>1.0377688736364998E-6</v>
      </c>
      <c r="BM264" s="10">
        <f>3/24000000*OO[[#This Row],[121 (04JUL1985 00:00:00)-Water Temperature (C)]]*OO[[#This Row],[63]]</f>
        <v>9.9399298784412509E-7</v>
      </c>
      <c r="BN264" s="10">
        <f>3/24000000*OO[[#This Row],[122 (04JUL1985 03:00:00)-Water Temperature (C)]]*OO[[#This Row],[64]]</f>
        <v>9.5139900062450001E-7</v>
      </c>
      <c r="BO264" s="10">
        <f>3/24000000*OO[[#This Row],[123 (04JUL1985 06:00:00)-Water Temperature (C)]]*OO[[#This Row],[65]]</f>
        <v>9.1313801340000001E-7</v>
      </c>
      <c r="BP264" s="10">
        <f>3/24000000*OO[[#This Row],[124 (04JUL1985 09:00:00)-Water Temperature (C)]]*OO[[#This Row],[66]]</f>
        <v>8.945114514885E-7</v>
      </c>
      <c r="BQ264" s="10">
        <f>3/24000000*OO[[#This Row],[125 (04JUL1985 12:00:00)-Water Temperature (C)]]*OO[[#This Row],[67]]</f>
        <v>8.8306310349037496E-7</v>
      </c>
      <c r="BR264" s="10">
        <f>3/24000000*OO[[#This Row],[126 (04JUL1985 15:00:00)-Water Temperature (C)]]*OO[[#This Row],[68]]</f>
        <v>8.6983688924712504E-7</v>
      </c>
      <c r="BS264" s="10">
        <f>3/24000000*OO[[#This Row],[127 (04JUL1985 18:00:00)-Water Temperature (C)]]*OO[[#This Row],[69]]</f>
        <v>8.5041119982500004E-7</v>
      </c>
      <c r="BT264" s="10">
        <f>3/24000000*OO[[#This Row],[128 (04JUL1985 21:00:00)-Water Temperature (C)]]*OO[[#This Row],[70]]</f>
        <v>8.2518726871975008E-7</v>
      </c>
      <c r="BU264" s="10">
        <f>3/24000000*OO[[#This Row],[129 (05JUL1985 00:00:00)-Water Temperature (C)]]*OO[[#This Row],[71]]</f>
        <v>7.9278127270937505E-7</v>
      </c>
      <c r="BV264" s="10">
        <f>3/24000000*OO[[#This Row],[130 (05JUL1985 03:00:00)-Water Temperature (C)]]*OO[[#This Row],[72]]</f>
        <v>7.6082167261749997E-7</v>
      </c>
      <c r="BW264" s="10">
        <f>3/24000000*OO[[#This Row],[131 (05JUL1985 06:00:00)-Water Temperature (C)]]*OO[[#This Row],[73]]</f>
        <v>7.2970155332462495E-7</v>
      </c>
      <c r="BX264" s="10">
        <f>3/24000000*OO[[#This Row],[132 (05JUL1985 09:00:00)-Water Temperature (C)]]*OO[[#This Row],[74]]</f>
        <v>7.1257653363749993E-7</v>
      </c>
      <c r="BY264" s="10">
        <f>3/24000000*OO[[#This Row],[133 (05JUL1985 12:00:00)-Water Temperature (C)]]*OO[[#This Row],[75]]</f>
        <v>7.021914713287499E-7</v>
      </c>
      <c r="BZ264" s="10">
        <f>3/24000000*OO[[#This Row],[134 (05JUL1985 15:00:00)-Water Temperature (C)]]*OO[[#This Row],[76]]</f>
        <v>6.9606306629999986E-7</v>
      </c>
      <c r="CA264" s="10">
        <f>3/24000000*OO[[#This Row],[135 (05JUL1985 18:00:00)-Water Temperature (C)]]*OO[[#This Row],[77]]</f>
        <v>6.8772572183699997E-7</v>
      </c>
      <c r="CB264" s="10">
        <f>3/24000000*OO[[#This Row],[136 (05JUL1985 21:00:00)-Water Temperature (C)]]*OO[[#This Row],[78]]</f>
        <v>6.6888118576325006E-7</v>
      </c>
      <c r="CC264" s="10">
        <f>3/24000000*OO[[#This Row],[137 (06JUL1985 00:00:00)-Water Temperature (C)]]*OO[[#This Row],[79]]</f>
        <v>6.4246258670699999E-7</v>
      </c>
      <c r="CD264" s="10">
        <f>3/24000000*OO[[#This Row],[138 (06JUL1985 03:00:00)-Water Temperature (C)]]*OO[[#This Row],[80]]</f>
        <v>6.1568238786899995E-7</v>
      </c>
      <c r="CE264" s="10">
        <f>3/24000000*OO[[#This Row],[139 (06JUL1985 06:00:00)-Water Temperature (C)]]*OO[[#This Row],[81]]</f>
        <v>5.9276618142487501E-7</v>
      </c>
      <c r="CF264" s="10">
        <f>3/24000000*OO[[#This Row],[140 (06JUL1985 09:00:00)-Water Temperature (C)]]*OO[[#This Row],[82]]</f>
        <v>5.8578756552299993E-7</v>
      </c>
      <c r="CG264" s="10">
        <f>3/24000000*OO[[#This Row],[141 (06JUL1985 12:00:00)-Water Temperature (C)]]*OO[[#This Row],[83]]</f>
        <v>5.8394793244374992E-7</v>
      </c>
      <c r="CH264" s="10">
        <f>3/24000000*OO[[#This Row],[142 (06JUL1985 15:00:00)-Water Temperature (C)]]*OO[[#This Row],[84]]</f>
        <v>5.8154698396600003E-7</v>
      </c>
      <c r="CI264" s="10">
        <f>3/24000000*OO[[#This Row],[143 (06JUL1985 18:00:00)-Water Temperature (C)]]*OO[[#This Row],[85]]</f>
        <v>5.7672786912974999E-7</v>
      </c>
      <c r="CJ264" s="10">
        <f>3/24000000*OO[[#This Row],[144 (06JUL1985 21:00:00)-Water Temperature (C)]]*OO[[#This Row],[86]]</f>
        <v>5.6225530346212504E-7</v>
      </c>
      <c r="CK264" s="10">
        <f>3/24000000*OO[[#This Row],[145 (07JUL1985 00:00:00)-Water Temperature (C)]]*OO[[#This Row],[87]]</f>
        <v>5.4066710233075001E-7</v>
      </c>
      <c r="CL264" s="10">
        <f>3/24000000*OO[[#This Row],[146 (07JUL1985 03:00:00)-Water Temperature (C)]]*OO[[#This Row],[88]]</f>
        <v>5.1778169749024989E-7</v>
      </c>
      <c r="CM264" s="10">
        <f>3/24000000*OO[[#This Row],[147 (07JUL1985 06:00:00)-Water Temperature (C)]]*OO[[#This Row],[89]]</f>
        <v>4.9615582415099988E-7</v>
      </c>
      <c r="CN264" s="10">
        <f>3/24000000*OO[[#This Row],[148 (07JUL1985 09:00:00)-Water Temperature (C)]]*OO[[#This Row],[90]]</f>
        <v>4.7870208506249993E-7</v>
      </c>
      <c r="CO264" s="10">
        <f>3/24000000*OO[[#This Row],[149 (07JUL1985 12:00:00)-Water Temperature (C)]]*OO[[#This Row],[91]]</f>
        <v>4.6904429929074999E-7</v>
      </c>
      <c r="CP264" s="10">
        <f>3/24000000*OO[[#This Row],[150 (07JUL1985 15:00:00)-Water Temperature (C)]]*OO[[#This Row],[92]]</f>
        <v>4.6578954276624996E-7</v>
      </c>
      <c r="CQ264" s="10">
        <f>3/24000000*OO[[#This Row],[151 (07JUL1985 18:00:00)-Water Temperature (C)]]*OO[[#This Row],[93]]</f>
        <v>4.5713502077300001E-7</v>
      </c>
      <c r="CR264" s="10">
        <f>3/24000000*OO[[#This Row],[152 (07JUL1985 21:00:00)-Water Temperature (C)]]*OO[[#This Row],[94]]</f>
        <v>4.4152170542600002E-7</v>
      </c>
      <c r="CS264" s="10">
        <f>3/24000000*OO[[#This Row],[153 (08JUL1985 00:00:00)-Water Temperature (C)]]*OO[[#This Row],[95]]</f>
        <v>4.2284149161875E-7</v>
      </c>
      <c r="CT264" s="10">
        <f>3/24000000*OO[[#This Row],[154 (08JUL1985 03:00:00)-Water Temperature (C)]]*OO[[#This Row],[96]]</f>
        <v>4.0273881033374998E-7</v>
      </c>
      <c r="CU264" s="10">
        <f>3/24000000*OO[[#This Row],[155 (08JUL1985 06:00:00)-Water Temperature (C)]]*OO[[#This Row],[97]]</f>
        <v>3.8287050909887498E-7</v>
      </c>
      <c r="CV264" s="10">
        <f>3/24000000*OO[[#This Row],[156 (08JUL1985 09:00:00)-Water Temperature (C)]]*OO[[#This Row],[98]]</f>
        <v>3.7161214583899998E-7</v>
      </c>
      <c r="CW264" s="10">
        <f>3/24000000*OO[[#This Row],[157 (08JUL1985 12:00:00)-Water Temperature (C)]]*OO[[#This Row],[99]]</f>
        <v>3.6658518127400001E-7</v>
      </c>
    </row>
    <row r="265" spans="1:101" x14ac:dyDescent="0.35">
      <c r="A265" t="s">
        <v>271</v>
      </c>
      <c r="B265">
        <v>905.8809</v>
      </c>
      <c r="C265" s="10">
        <f>3/24*OO[[#This Row],[59 (26JUN1985 06:00:00)-Water Temperature (C)]]*OO[[#This Row],[1]]/SUM(OO[1])</f>
        <v>0</v>
      </c>
      <c r="D265" s="10">
        <f>3/24*OO[[#This Row],[60 (26JUN1985 09:00:00)-Water Temperature (C)]]*OO[[#This Row],[2]]/SUM(OO[2])</f>
        <v>0</v>
      </c>
      <c r="E265" s="10">
        <f>3/24*OO[[#This Row],[61 (26JUN1985 12:00:00)-Water Temperature (C)]]*OO[[#This Row],[3]]/SUM(OO[3])</f>
        <v>0</v>
      </c>
      <c r="F265" s="10">
        <f>3/24*OO[[#This Row],[62 (26JUN1985 15:00:00)-Water Temperature (C)]]*OO[[#This Row],[4]]/SUM(OO[4])</f>
        <v>0</v>
      </c>
      <c r="G265" s="10">
        <f>3/24*OO[[#This Row],[63 (26JUN1985 18:00:00)-Water Temperature (C)]]*OO[[#This Row],[5]]/SUM(OO[5])</f>
        <v>0</v>
      </c>
      <c r="H265" s="10">
        <f>3/24*OO[[#This Row],[64 (26JUN1985 21:00:00)-Water Temperature (C)]]*OO[[#This Row],[6]]/SUM(OO[6])</f>
        <v>0</v>
      </c>
      <c r="I265" s="10">
        <f>3/24*OO[[#This Row],[65 (27JUN1985 00:00:00)-Water Temperature (C)]]*OO[[#This Row],[7]]/SUM(OO[7])</f>
        <v>0</v>
      </c>
      <c r="J265" s="10">
        <f>3/24*OO[[#This Row],[66 (27JUN1985 03:00:00)-Water Temperature (C)]]*OO[[#This Row],[8]]/SUM(OO[8])</f>
        <v>0</v>
      </c>
      <c r="K265" s="10">
        <f>3/24*OO[[#This Row],[67 (27JUN1985 06:00:00)-Water Temperature (C)]]*OO[[#This Row],[9]]/SUM(OO[9])</f>
        <v>0</v>
      </c>
      <c r="L265" s="10">
        <f>3/24*OO[[#This Row],[68 (27JUN1985 09:00:00)-Water Temperature (C)]]*OO[[#This Row],[10]]/SUM(OO[10])</f>
        <v>0</v>
      </c>
      <c r="M265" s="10">
        <f>3/24*OO[[#This Row],[69 (27JUN1985 12:00:00)-Water Temperature (C)]]*OO[[#This Row],[11]]/SUM(OO[11])</f>
        <v>0</v>
      </c>
      <c r="N265" s="10">
        <f>3/24*OO[[#This Row],[70 (27JUN1985 15:00:00)-Water Temperature (C)]]*OO[[#This Row],[12]]/SUM(OO[12])</f>
        <v>-9.0321187298869204E-29</v>
      </c>
      <c r="O265" s="10">
        <f>3/24*OO[[#This Row],[71 (27JUN1985 18:00:00)-Water Temperature (C)]]*OO[[#This Row],[13]]/SUM(OO[13])</f>
        <v>-8.6343239861708459E-20</v>
      </c>
      <c r="P265" s="10">
        <f>3/24*OO[[#This Row],[72 (27JUN1985 21:00:00)-Water Temperature (C)]]*OO[[#This Row],[14]]/SUM(OO[14])</f>
        <v>1.0963015324457576E-9</v>
      </c>
      <c r="Q265" s="10">
        <f>3/24*OO[[#This Row],[73 (28JUN1985 00:00:00)-Water Temperature (C)]]*OO[[#This Row],[15]]/SUM(OO[15])</f>
        <v>1.4095437259655671E-6</v>
      </c>
      <c r="R265" s="10">
        <f>3/24*OO[[#This Row],[74 (28JUN1985 03:00:00)-Water Temperature (C)]]*OO[[#This Row],[16]]/SUM(OO[16])</f>
        <v>1.6854696058941942E-4</v>
      </c>
      <c r="S265" s="10">
        <f>3/24*OO[[#This Row],[75 (28JUN1985 06:00:00)-Water Temperature (C)]]*OO[[#This Row],[17]]/SUM(OO[17])</f>
        <v>4.0320757284455075E-3</v>
      </c>
      <c r="T265" s="10">
        <f>3/24*OO[[#This Row],[76 (28JUN1985 09:00:00)-Water Temperature (C)]]*OO[[#This Row],[18]]/SUM(OO[18])</f>
        <v>2.8229013303784391E-2</v>
      </c>
      <c r="U265" s="10">
        <f>3/24*OO[[#This Row],[77 (28JUN1985 12:00:00)-Water Temperature (C)]]*OO[[#This Row],[19]]/SUM(OO[19])</f>
        <v>7.2466178797154335E-2</v>
      </c>
      <c r="V265" s="10">
        <f>3/24000000*OO[[#This Row],[78 (28JUN1985 15:00:00)-Water Temperature (C)]]*OO[[#This Row],[20]]</f>
        <v>7.9614954286125E-2</v>
      </c>
      <c r="W265" s="10">
        <f>3/24000000*OO[[#This Row],[79 (28JUN1985 18:00:00)-Water Temperature (C)]]*OO[[#This Row],[21]]</f>
        <v>4.2610838333437498E-2</v>
      </c>
      <c r="X265" s="10">
        <f>3/24000000*OO[[#This Row],[80 (28JUN1985 21:00:00)-Water Temperature (C)]]*OO[[#This Row],[22]]</f>
        <v>1.2163103725597502E-2</v>
      </c>
      <c r="Y265" s="10">
        <f>3/24000000*OO[[#This Row],[81 (29JUN1985 00:00:00)-Water Temperature (C)]]*OO[[#This Row],[23]]</f>
        <v>2.0223090885764998E-3</v>
      </c>
      <c r="Z265" s="10">
        <f>3/24000000*OO[[#This Row],[82 (29JUN1985 03:00:00)-Water Temperature (C)]]*OO[[#This Row],[24]]</f>
        <v>2.2501021108637501E-4</v>
      </c>
      <c r="AA265" s="10">
        <f>3/24000000*OO[[#This Row],[83 (29JUN1985 06:00:00)-Water Temperature (C)]]*OO[[#This Row],[25]]</f>
        <v>2.9465014558437501E-5</v>
      </c>
      <c r="AB265" s="10">
        <f>3/24000000*OO[[#This Row],[84 (29JUN1985 09:00:00)-Water Temperature (C)]]*OO[[#This Row],[26]]</f>
        <v>1.3556702610512501E-5</v>
      </c>
      <c r="AC265" s="10">
        <f>3/24000000*OO[[#This Row],[85 (29JUN1985 12:00:00)-Water Temperature (C)]]*OO[[#This Row],[27]]</f>
        <v>1.1053912116149998E-5</v>
      </c>
      <c r="AD265" s="10">
        <f>3/24000000*OO[[#This Row],[86 (29JUN1985 15:00:00)-Water Temperature (C)]]*OO[[#This Row],[28]]</f>
        <v>9.4960892179387503E-6</v>
      </c>
      <c r="AE265" s="10">
        <f>3/24000000*OO[[#This Row],[88 (29JUN1985 21:00:00)-Water Temperature (C)]]*OO[[#This Row],[30]]</f>
        <v>6.9002866451612501E-6</v>
      </c>
      <c r="AF265" s="10">
        <f>3/24000000*OO[[#This Row],[88 (29JUN1985 21:00:00)-Water Temperature (C)]]*OO[[#This Row],[30]]</f>
        <v>6.9002866451612501E-6</v>
      </c>
      <c r="AG265" s="10">
        <f>3/24000000*OO[[#This Row],[89 (30JUN1985 00:00:00)-Water Temperature (C)]]*OO[[#This Row],[31]]</f>
        <v>5.7874653051524997E-6</v>
      </c>
      <c r="AH265" s="10">
        <f>3/24000000*OO[[#This Row],[90 (30JUN1985 03:00:00)-Water Temperature (C)]]*OO[[#This Row],[32]]</f>
        <v>4.8789951630249999E-6</v>
      </c>
      <c r="AI265" s="10">
        <f>3/24000000*OO[[#This Row],[91 (30JUN1985 06:00:00)-Water Temperature (C)]]*OO[[#This Row],[33]]</f>
        <v>4.1571077120899994E-6</v>
      </c>
      <c r="AJ265" s="10">
        <f>3/24000000*OO[[#This Row],[92 (30JUN1985 09:00:00)-Water Temperature (C)]]*OO[[#This Row],[34]]</f>
        <v>3.63310978569E-6</v>
      </c>
      <c r="AK265" s="10">
        <f>3/24000000*OO[[#This Row],[93 (30JUN1985 12:00:00)-Water Temperature (C)]]*OO[[#This Row],[35]]</f>
        <v>3.2537286782999999E-6</v>
      </c>
      <c r="AL265" s="10">
        <f>3/24000000*OO[[#This Row],[94 (30JUN1985 15:00:00)-Water Temperature (C)]]*OO[[#This Row],[36]]</f>
        <v>2.947706410301625E-6</v>
      </c>
      <c r="AM265" s="10">
        <f>3/24000000*OO[[#This Row],[95 (30JUN1985 18:00:00)-Water Temperature (C)]]*OO[[#This Row],[37]]</f>
        <v>2.6736062087960003E-6</v>
      </c>
      <c r="AN265" s="10">
        <f>3/24000000*OO[[#This Row],[96 (30JUN1985 21:00:00)-Water Temperature (C)]]*OO[[#This Row],[38]]</f>
        <v>2.3922760086549997E-6</v>
      </c>
      <c r="AO265" s="10">
        <f>3/24000000*OO[[#This Row],[97 (01JUL1985 00:00:00)-Water Temperature (C)]]*OO[[#This Row],[39]]</f>
        <v>2.1257021313234997E-6</v>
      </c>
      <c r="AP265" s="10">
        <f>3/24000000*OO[[#This Row],[98 (01JUL1985 03:00:00)-Water Temperature (C)]]*OO[[#This Row],[40]]</f>
        <v>1.8981368942259997E-6</v>
      </c>
      <c r="AQ265" s="10">
        <f>3/24000000*OO[[#This Row],[99 (01JUL1985 06:00:00)-Water Temperature (C)]]*OO[[#This Row],[41]]</f>
        <v>1.7102725109082499E-6</v>
      </c>
      <c r="AR265" s="10">
        <f>3/24000000*OO[[#This Row],[100 (01JUL1985 09:00:00)-Water Temperature (C)]]*OO[[#This Row],[42]]</f>
        <v>1.583481841176375E-6</v>
      </c>
      <c r="AS265" s="10">
        <f>3/24000000*OO[[#This Row],[101 (01JUL1985 12:00:00)-Water Temperature (C)]]*OO[[#This Row],[43]]</f>
        <v>1.4889520291446252E-6</v>
      </c>
      <c r="AT265" s="10">
        <f>3/24000000*OO[[#This Row],[102 (01JUL1985 15:00:00)-Water Temperature (C)]]*OO[[#This Row],[44]]</f>
        <v>1.4005331724022498E-6</v>
      </c>
      <c r="AU265" s="10">
        <f>3/24000000*OO[[#This Row],[103 (01JUL1985 18:00:00)-Water Temperature (C)]]*OO[[#This Row],[45]]</f>
        <v>1.3202013856347499E-6</v>
      </c>
      <c r="AV265" s="10">
        <f>3/24000000*OO[[#This Row],[104 (01JUL1985 21:00:00)-Water Temperature (C)]]*OO[[#This Row],[46]]</f>
        <v>1.2328408667212499E-6</v>
      </c>
      <c r="AW265" s="10">
        <f>3/24000000*OO[[#This Row],[105 (02JUL1985 00:00:00)-Water Temperature (C)]]*OO[[#This Row],[47]]</f>
        <v>1.1501270811675E-6</v>
      </c>
      <c r="AX265" s="10">
        <f>3/24000000*OO[[#This Row],[106 (02JUL1985 03:00:00)-Water Temperature (C)]]*OO[[#This Row],[48]]</f>
        <v>1.072111706204E-6</v>
      </c>
      <c r="AY265" s="10">
        <f>3/24000000*OO[[#This Row],[107 (02JUL1985 06:00:00)-Water Temperature (C)]]*OO[[#This Row],[49]]</f>
        <v>1.0013762346291249E-6</v>
      </c>
      <c r="AZ265" s="10">
        <f>3/24000000*OO[[#This Row],[108 (02JUL1985 09:00:00)-Water Temperature (C)]]*OO[[#This Row],[50]]</f>
        <v>9.38179138322625E-7</v>
      </c>
      <c r="BA265" s="10">
        <f>3/24000000*OO[[#This Row],[109 (02JUL1985 12:00:00)-Water Temperature (C)]]*OO[[#This Row],[51]]</f>
        <v>8.9753600088199987E-7</v>
      </c>
      <c r="BB265" s="10">
        <f>3/24000000*OO[[#This Row],[110 (02JUL1985 15:00:00)-Water Temperature (C)]]*OO[[#This Row],[52]]</f>
        <v>8.7606565055062486E-7</v>
      </c>
      <c r="BC265" s="10">
        <f>3/24000000*OO[[#This Row],[111 (02JUL1985 18:00:00)-Water Temperature (C)]]*OO[[#This Row],[53]]</f>
        <v>8.6010107630999999E-7</v>
      </c>
      <c r="BD265" s="10">
        <f>3/24000000*OO[[#This Row],[112 (02JUL1985 21:00:00)-Water Temperature (C)]]*OO[[#This Row],[54]]</f>
        <v>8.3010370199400003E-7</v>
      </c>
      <c r="BE265" s="10">
        <f>3/24000000*OO[[#This Row],[113 (03JUL1985 00:00:00)-Water Temperature (C)]]*OO[[#This Row],[55]]</f>
        <v>7.8588396228075004E-7</v>
      </c>
      <c r="BF265" s="10">
        <f>3/24000000*OO[[#This Row],[114 (03JUL1985 03:00:00)-Water Temperature (C)]]*OO[[#This Row],[56]]</f>
        <v>7.4104029180062499E-7</v>
      </c>
      <c r="BG265" s="10">
        <f>3/24000000*OO[[#This Row],[115 (03JUL1985 06:00:00)-Water Temperature (C)]]*OO[[#This Row],[57]]</f>
        <v>6.9910331872999997E-7</v>
      </c>
      <c r="BH265" s="10">
        <f>3/24000000*OO[[#This Row],[116 (03JUL1985 09:00:00)-Water Temperature (C)]]*OO[[#This Row],[58]]</f>
        <v>6.7241130095299987E-7</v>
      </c>
      <c r="BI265" s="10">
        <f>3/24000000*OO[[#This Row],[117 (03JUL1985 12:00:00)-Water Temperature (C)]]*OO[[#This Row],[59]]</f>
        <v>6.5809934396849996E-7</v>
      </c>
      <c r="BJ265" s="10">
        <f>3/24000000*OO[[#This Row],[118 (03JUL1985 15:00:00)-Water Temperature (C)]]*OO[[#This Row],[60]]</f>
        <v>6.4746485291949992E-7</v>
      </c>
      <c r="BK265" s="10">
        <f>3/24000000*OO[[#This Row],[119 (03JUL1985 18:00:00)-Water Temperature (C)]]*OO[[#This Row],[61]]</f>
        <v>6.343395901158749E-7</v>
      </c>
      <c r="BL265" s="10">
        <f>3/24000000*OO[[#This Row],[120 (03JUL1985 21:00:00)-Water Temperature (C)]]*OO[[#This Row],[62]]</f>
        <v>6.1276405723499991E-7</v>
      </c>
      <c r="BM265" s="10">
        <f>3/24000000*OO[[#This Row],[121 (04JUL1985 00:00:00)-Water Temperature (C)]]*OO[[#This Row],[63]]</f>
        <v>5.8708894292562498E-7</v>
      </c>
      <c r="BN265" s="10">
        <f>3/24000000*OO[[#This Row],[122 (04JUL1985 03:00:00)-Water Temperature (C)]]*OO[[#This Row],[64]]</f>
        <v>5.6195383050124995E-7</v>
      </c>
      <c r="BO265" s="10">
        <f>3/24000000*OO[[#This Row],[123 (04JUL1985 06:00:00)-Water Temperature (C)]]*OO[[#This Row],[65]]</f>
        <v>5.3921278841100005E-7</v>
      </c>
      <c r="BP265" s="10">
        <f>3/24000000*OO[[#This Row],[124 (04JUL1985 09:00:00)-Water Temperature (C)]]*OO[[#This Row],[66]]</f>
        <v>5.28012601186E-7</v>
      </c>
      <c r="BQ265" s="10">
        <f>3/24000000*OO[[#This Row],[125 (04JUL1985 12:00:00)-Water Temperature (C)]]*OO[[#This Row],[67]]</f>
        <v>5.2102414108800003E-7</v>
      </c>
      <c r="BR265" s="10">
        <f>3/24000000*OO[[#This Row],[126 (04JUL1985 15:00:00)-Water Temperature (C)]]*OO[[#This Row],[68]]</f>
        <v>5.1317076031875008E-7</v>
      </c>
      <c r="BS265" s="10">
        <f>3/24000000*OO[[#This Row],[127 (04JUL1985 18:00:00)-Water Temperature (C)]]*OO[[#This Row],[69]]</f>
        <v>5.0183588723874996E-7</v>
      </c>
      <c r="BT265" s="10">
        <f>3/24000000*OO[[#This Row],[128 (04JUL1985 21:00:00)-Water Temperature (C)]]*OO[[#This Row],[70]]</f>
        <v>4.8708957623312491E-7</v>
      </c>
      <c r="BU265" s="10">
        <f>3/24000000*OO[[#This Row],[129 (05JUL1985 00:00:00)-Water Temperature (C)]]*OO[[#This Row],[71]]</f>
        <v>4.6804999147199998E-7</v>
      </c>
      <c r="BV265" s="10">
        <f>3/24000000*OO[[#This Row],[130 (05JUL1985 03:00:00)-Water Temperature (C)]]*OO[[#This Row],[72]]</f>
        <v>4.4926862649075002E-7</v>
      </c>
      <c r="BW265" s="10">
        <f>3/24000000*OO[[#This Row],[131 (05JUL1985 06:00:00)-Water Temperature (C)]]*OO[[#This Row],[73]]</f>
        <v>4.3090064746625002E-7</v>
      </c>
      <c r="BX265" s="10">
        <f>3/24000000*OO[[#This Row],[132 (05JUL1985 09:00:00)-Water Temperature (C)]]*OO[[#This Row],[74]]</f>
        <v>4.2067344589549998E-7</v>
      </c>
      <c r="BY265" s="10">
        <f>3/24000000*OO[[#This Row],[133 (05JUL1985 12:00:00)-Water Temperature (C)]]*OO[[#This Row],[75]]</f>
        <v>4.1430824038799999E-7</v>
      </c>
      <c r="BZ265" s="10">
        <f>3/24000000*OO[[#This Row],[134 (05JUL1985 15:00:00)-Water Temperature (C)]]*OO[[#This Row],[76]]</f>
        <v>4.1055448055399997E-7</v>
      </c>
      <c r="CA265" s="10">
        <f>3/24000000*OO[[#This Row],[135 (05JUL1985 18:00:00)-Water Temperature (C)]]*OO[[#This Row],[77]]</f>
        <v>4.0570024253662509E-7</v>
      </c>
      <c r="CB265" s="10">
        <f>3/24000000*OO[[#This Row],[136 (05JUL1985 21:00:00)-Water Temperature (C)]]*OO[[#This Row],[78]]</f>
        <v>3.9477133674999999E-7</v>
      </c>
      <c r="CC265" s="10">
        <f>3/24000000*OO[[#This Row],[137 (06JUL1985 00:00:00)-Water Temperature (C)]]*OO[[#This Row],[79]]</f>
        <v>3.7933016183399997E-7</v>
      </c>
      <c r="CD265" s="10">
        <f>3/24000000*OO[[#This Row],[138 (06JUL1985 03:00:00)-Water Temperature (C)]]*OO[[#This Row],[80]]</f>
        <v>3.635547748295E-7</v>
      </c>
      <c r="CE265" s="10">
        <f>3/24000000*OO[[#This Row],[139 (06JUL1985 06:00:00)-Water Temperature (C)]]*OO[[#This Row],[81]]</f>
        <v>3.4986262301500002E-7</v>
      </c>
      <c r="CF265" s="10">
        <f>3/24000000*OO[[#This Row],[140 (06JUL1985 09:00:00)-Water Temperature (C)]]*OO[[#This Row],[82]]</f>
        <v>3.4554188907012499E-7</v>
      </c>
      <c r="CG265" s="10">
        <f>3/24000000*OO[[#This Row],[141 (06JUL1985 12:00:00)-Water Temperature (C)]]*OO[[#This Row],[83]]</f>
        <v>3.4433018568000001E-7</v>
      </c>
      <c r="CH265" s="10">
        <f>3/24000000*OO[[#This Row],[142 (06JUL1985 15:00:00)-Water Temperature (C)]]*OO[[#This Row],[84]]</f>
        <v>3.4296328561824998E-7</v>
      </c>
      <c r="CI265" s="10">
        <f>3/24000000*OO[[#This Row],[143 (06JUL1985 18:00:00)-Water Temperature (C)]]*OO[[#This Row],[85]]</f>
        <v>3.4015376890749998E-7</v>
      </c>
      <c r="CJ265" s="10">
        <f>3/24000000*OO[[#This Row],[144 (06JUL1985 21:00:00)-Water Temperature (C)]]*OO[[#This Row],[86]]</f>
        <v>3.3189423340599998E-7</v>
      </c>
      <c r="CK265" s="10">
        <f>3/24000000*OO[[#This Row],[145 (07JUL1985 00:00:00)-Water Temperature (C)]]*OO[[#This Row],[87]]</f>
        <v>3.1925546932499991E-7</v>
      </c>
      <c r="CL265" s="10">
        <f>3/24000000*OO[[#This Row],[146 (07JUL1985 03:00:00)-Water Temperature (C)]]*OO[[#This Row],[88]]</f>
        <v>3.0578264876403754E-7</v>
      </c>
      <c r="CM265" s="10">
        <f>3/24000000*OO[[#This Row],[147 (07JUL1985 06:00:00)-Water Temperature (C)]]*OO[[#This Row],[89]]</f>
        <v>2.9296321863458747E-7</v>
      </c>
      <c r="CN265" s="10">
        <f>3/24000000*OO[[#This Row],[148 (07JUL1985 09:00:00)-Water Temperature (C)]]*OO[[#This Row],[90]]</f>
        <v>2.8254305614374997E-7</v>
      </c>
      <c r="CO265" s="10">
        <f>3/24000000*OO[[#This Row],[149 (07JUL1985 12:00:00)-Water Temperature (C)]]*OO[[#This Row],[91]]</f>
        <v>2.7661625730424997E-7</v>
      </c>
      <c r="CP265" s="10">
        <f>3/24000000*OO[[#This Row],[150 (07JUL1985 15:00:00)-Water Temperature (C)]]*OO[[#This Row],[92]]</f>
        <v>2.7464448142015003E-7</v>
      </c>
      <c r="CQ265" s="10">
        <f>3/24000000*OO[[#This Row],[151 (07JUL1985 18:00:00)-Water Temperature (C)]]*OO[[#This Row],[93]]</f>
        <v>2.6969410122568751E-7</v>
      </c>
      <c r="CR265" s="10">
        <f>3/24000000*OO[[#This Row],[152 (07JUL1985 21:00:00)-Water Temperature (C)]]*OO[[#This Row],[94]]</f>
        <v>2.6068760847268747E-7</v>
      </c>
      <c r="CS265" s="10">
        <f>3/24000000*OO[[#This Row],[153 (08JUL1985 00:00:00)-Water Temperature (C)]]*OO[[#This Row],[95]]</f>
        <v>2.4977718426937501E-7</v>
      </c>
      <c r="CT265" s="10">
        <f>3/24000000*OO[[#This Row],[154 (08JUL1985 03:00:00)-Water Temperature (C)]]*OO[[#This Row],[96]]</f>
        <v>2.3802438908262499E-7</v>
      </c>
      <c r="CU265" s="10">
        <f>3/24000000*OO[[#This Row],[155 (08JUL1985 06:00:00)-Water Temperature (C)]]*OO[[#This Row],[97]]</f>
        <v>2.2625151764624998E-7</v>
      </c>
      <c r="CV265" s="10">
        <f>3/24000000*OO[[#This Row],[156 (08JUL1985 09:00:00)-Water Temperature (C)]]*OO[[#This Row],[98]]</f>
        <v>2.19390035978575E-7</v>
      </c>
      <c r="CW265" s="10">
        <f>3/24000000*OO[[#This Row],[157 (08JUL1985 12:00:00)-Water Temperature (C)]]*OO[[#This Row],[99]]</f>
        <v>2.1627752164049999E-7</v>
      </c>
    </row>
    <row r="266" spans="1:101" x14ac:dyDescent="0.35">
      <c r="A266" t="s">
        <v>272</v>
      </c>
      <c r="B266">
        <v>895.06050000000005</v>
      </c>
      <c r="C266" s="10">
        <f>3/24*OO[[#This Row],[59 (26JUN1985 06:00:00)-Water Temperature (C)]]*OO[[#This Row],[1]]/SUM(OO[1])</f>
        <v>0</v>
      </c>
      <c r="D266" s="10">
        <f>3/24*OO[[#This Row],[60 (26JUN1985 09:00:00)-Water Temperature (C)]]*OO[[#This Row],[2]]/SUM(OO[2])</f>
        <v>0</v>
      </c>
      <c r="E266" s="10">
        <f>3/24*OO[[#This Row],[61 (26JUN1985 12:00:00)-Water Temperature (C)]]*OO[[#This Row],[3]]/SUM(OO[3])</f>
        <v>0</v>
      </c>
      <c r="F266" s="10">
        <f>3/24*OO[[#This Row],[62 (26JUN1985 15:00:00)-Water Temperature (C)]]*OO[[#This Row],[4]]/SUM(OO[4])</f>
        <v>0</v>
      </c>
      <c r="G266" s="10">
        <f>3/24*OO[[#This Row],[63 (26JUN1985 18:00:00)-Water Temperature (C)]]*OO[[#This Row],[5]]/SUM(OO[5])</f>
        <v>0</v>
      </c>
      <c r="H266" s="10">
        <f>3/24*OO[[#This Row],[64 (26JUN1985 21:00:00)-Water Temperature (C)]]*OO[[#This Row],[6]]/SUM(OO[6])</f>
        <v>0</v>
      </c>
      <c r="I266" s="10">
        <f>3/24*OO[[#This Row],[65 (27JUN1985 00:00:00)-Water Temperature (C)]]*OO[[#This Row],[7]]/SUM(OO[7])</f>
        <v>0</v>
      </c>
      <c r="J266" s="10">
        <f>3/24*OO[[#This Row],[66 (27JUN1985 03:00:00)-Water Temperature (C)]]*OO[[#This Row],[8]]/SUM(OO[8])</f>
        <v>0</v>
      </c>
      <c r="K266" s="10">
        <f>3/24*OO[[#This Row],[67 (27JUN1985 06:00:00)-Water Temperature (C)]]*OO[[#This Row],[9]]/SUM(OO[9])</f>
        <v>0</v>
      </c>
      <c r="L266" s="10">
        <f>3/24*OO[[#This Row],[68 (27JUN1985 09:00:00)-Water Temperature (C)]]*OO[[#This Row],[10]]/SUM(OO[10])</f>
        <v>0</v>
      </c>
      <c r="M266" s="10">
        <f>3/24*OO[[#This Row],[69 (27JUN1985 12:00:00)-Water Temperature (C)]]*OO[[#This Row],[11]]/SUM(OO[11])</f>
        <v>0</v>
      </c>
      <c r="N266" s="10">
        <f>3/24*OO[[#This Row],[70 (27JUN1985 15:00:00)-Water Temperature (C)]]*OO[[#This Row],[12]]/SUM(OO[12])</f>
        <v>-5.4604255158270648E-30</v>
      </c>
      <c r="O266" s="10">
        <f>3/24*OO[[#This Row],[71 (27JUN1985 18:00:00)-Water Temperature (C)]]*OO[[#This Row],[13]]/SUM(OO[13])</f>
        <v>-4.644327063956168E-21</v>
      </c>
      <c r="P266" s="10">
        <f>3/24*OO[[#This Row],[72 (27JUN1985 21:00:00)-Water Temperature (C)]]*OO[[#This Row],[14]]/SUM(OO[14])</f>
        <v>4.460041176420691E-10</v>
      </c>
      <c r="Q266" s="10">
        <f>3/24*OO[[#This Row],[73 (28JUN1985 00:00:00)-Water Temperature (C)]]*OO[[#This Row],[15]]/SUM(OO[15])</f>
        <v>7.0243592211935235E-7</v>
      </c>
      <c r="R266" s="10">
        <f>3/24*OO[[#This Row],[74 (28JUN1985 03:00:00)-Water Temperature (C)]]*OO[[#This Row],[16]]/SUM(OO[16])</f>
        <v>9.4581971306783113E-5</v>
      </c>
      <c r="S266" s="10">
        <f>3/24*OO[[#This Row],[75 (28JUN1985 06:00:00)-Water Temperature (C)]]*OO[[#This Row],[17]]/SUM(OO[17])</f>
        <v>2.474796698285407E-3</v>
      </c>
      <c r="T266" s="10">
        <f>3/24*OO[[#This Row],[76 (28JUN1985 09:00:00)-Water Temperature (C)]]*OO[[#This Row],[18]]/SUM(OO[18])</f>
        <v>1.8643568576724494E-2</v>
      </c>
      <c r="U266" s="10">
        <f>3/24*OO[[#This Row],[77 (28JUN1985 12:00:00)-Water Temperature (C)]]*OO[[#This Row],[19]]/SUM(OO[19])</f>
        <v>5.0930670218259533E-2</v>
      </c>
      <c r="V266" s="10">
        <f>3/24000000*OO[[#This Row],[78 (28JUN1985 15:00:00)-Water Temperature (C)]]*OO[[#This Row],[20]]</f>
        <v>5.9058705978749994E-2</v>
      </c>
      <c r="W266" s="10">
        <f>3/24000000*OO[[#This Row],[79 (28JUN1985 18:00:00)-Water Temperature (C)]]*OO[[#This Row],[21]]</f>
        <v>3.3131869817525E-2</v>
      </c>
      <c r="X266" s="10">
        <f>3/24000000*OO[[#This Row],[80 (28JUN1985 21:00:00)-Water Temperature (C)]]*OO[[#This Row],[22]]</f>
        <v>9.8572724929062508E-3</v>
      </c>
      <c r="Y266" s="10">
        <f>3/24000000*OO[[#This Row],[81 (29JUN1985 00:00:00)-Water Temperature (C)]]*OO[[#This Row],[23]]</f>
        <v>1.6989041853889999E-3</v>
      </c>
      <c r="Z266" s="10">
        <f>3/24000000*OO[[#This Row],[82 (29JUN1985 03:00:00)-Water Temperature (C)]]*OO[[#This Row],[24]]</f>
        <v>1.9322321338399999E-4</v>
      </c>
      <c r="AA266" s="10">
        <f>3/24000000*OO[[#This Row],[83 (29JUN1985 06:00:00)-Water Temperature (C)]]*OO[[#This Row],[25]]</f>
        <v>2.3990276633779996E-5</v>
      </c>
      <c r="AB266" s="10">
        <f>3/24000000*OO[[#This Row],[84 (29JUN1985 09:00:00)-Water Temperature (C)]]*OO[[#This Row],[26]]</f>
        <v>1.0128130281784999E-5</v>
      </c>
      <c r="AC266" s="10">
        <f>3/24000000*OO[[#This Row],[85 (29JUN1985 12:00:00)-Water Temperature (C)]]*OO[[#This Row],[27]]</f>
        <v>8.1537997204350001E-6</v>
      </c>
      <c r="AD266" s="10">
        <f>3/24000000*OO[[#This Row],[86 (29JUN1985 15:00:00)-Water Temperature (C)]]*OO[[#This Row],[28]]</f>
        <v>6.9997292855075001E-6</v>
      </c>
      <c r="AE266" s="10">
        <f>3/24000000*OO[[#This Row],[88 (29JUN1985 21:00:00)-Water Temperature (C)]]*OO[[#This Row],[30]]</f>
        <v>5.0825015524062503E-6</v>
      </c>
      <c r="AF266" s="10">
        <f>3/24000000*OO[[#This Row],[88 (29JUN1985 21:00:00)-Water Temperature (C)]]*OO[[#This Row],[30]]</f>
        <v>5.0825015524062503E-6</v>
      </c>
      <c r="AG266" s="10">
        <f>3/24000000*OO[[#This Row],[89 (30JUN1985 00:00:00)-Water Temperature (C)]]*OO[[#This Row],[31]]</f>
        <v>4.2622634564649993E-6</v>
      </c>
      <c r="AH266" s="10">
        <f>3/24000000*OO[[#This Row],[90 (30JUN1985 03:00:00)-Water Temperature (C)]]*OO[[#This Row],[32]]</f>
        <v>3.5916450013425E-6</v>
      </c>
      <c r="AI266" s="10">
        <f>3/24000000*OO[[#This Row],[91 (30JUN1985 06:00:00)-Water Temperature (C)]]*OO[[#This Row],[33]]</f>
        <v>3.0587541757349999E-6</v>
      </c>
      <c r="AJ266" s="10">
        <f>3/24000000*OO[[#This Row],[92 (30JUN1985 09:00:00)-Water Temperature (C)]]*OO[[#This Row],[34]]</f>
        <v>2.6718432263624995E-6</v>
      </c>
      <c r="AK266" s="10">
        <f>3/24000000*OO[[#This Row],[93 (30JUN1985 12:00:00)-Water Temperature (C)]]*OO[[#This Row],[35]]</f>
        <v>2.3908167651725001E-6</v>
      </c>
      <c r="AL266" s="10">
        <f>3/24000000*OO[[#This Row],[94 (30JUN1985 15:00:00)-Water Temperature (C)]]*OO[[#This Row],[36]]</f>
        <v>2.1645400160234997E-6</v>
      </c>
      <c r="AM266" s="10">
        <f>3/24000000*OO[[#This Row],[95 (30JUN1985 18:00:00)-Water Temperature (C)]]*OO[[#This Row],[37]]</f>
        <v>1.9620899699222501E-6</v>
      </c>
      <c r="AN266" s="10">
        <f>3/24000000*OO[[#This Row],[96 (30JUN1985 21:00:00)-Water Temperature (C)]]*OO[[#This Row],[38]]</f>
        <v>1.7548049898117499E-6</v>
      </c>
      <c r="AO266" s="10">
        <f>3/24000000*OO[[#This Row],[97 (01JUL1985 00:00:00)-Water Temperature (C)]]*OO[[#This Row],[39]]</f>
        <v>1.5587725471065E-6</v>
      </c>
      <c r="AP266" s="10">
        <f>3/24000000*OO[[#This Row],[98 (01JUL1985 03:00:00)-Water Temperature (C)]]*OO[[#This Row],[40]]</f>
        <v>1.391357537715625E-6</v>
      </c>
      <c r="AQ266" s="10">
        <f>3/24000000*OO[[#This Row],[99 (01JUL1985 06:00:00)-Water Temperature (C)]]*OO[[#This Row],[41]]</f>
        <v>1.25292578715675E-6</v>
      </c>
      <c r="AR266" s="10">
        <f>3/24000000*OO[[#This Row],[100 (01JUL1985 09:00:00)-Water Temperature (C)]]*OO[[#This Row],[42]]</f>
        <v>1.1594838152531251E-6</v>
      </c>
      <c r="AS266" s="10">
        <f>3/24000000*OO[[#This Row],[101 (01JUL1985 12:00:00)-Water Temperature (C)]]*OO[[#This Row],[43]]</f>
        <v>1.0895371705669999E-6</v>
      </c>
      <c r="AT266" s="10">
        <f>3/24000000*OO[[#This Row],[102 (01JUL1985 15:00:00)-Water Temperature (C)]]*OO[[#This Row],[44]]</f>
        <v>1.0243027208959997E-6</v>
      </c>
      <c r="AU266" s="10">
        <f>3/24000000*OO[[#This Row],[103 (01JUL1985 18:00:00)-Water Temperature (C)]]*OO[[#This Row],[45]]</f>
        <v>9.6497696290950009E-7</v>
      </c>
      <c r="AV266" s="10">
        <f>3/24000000*OO[[#This Row],[104 (01JUL1985 21:00:00)-Water Temperature (C)]]*OO[[#This Row],[46]]</f>
        <v>9.0106596916625007E-7</v>
      </c>
      <c r="AW266" s="10">
        <f>3/24000000*OO[[#This Row],[105 (02JUL1985 00:00:00)-Water Temperature (C)]]*OO[[#This Row],[47]]</f>
        <v>8.4085447183124995E-7</v>
      </c>
      <c r="AX266" s="10">
        <f>3/24000000*OO[[#This Row],[106 (02JUL1985 03:00:00)-Water Temperature (C)]]*OO[[#This Row],[48]]</f>
        <v>7.8381181125600002E-7</v>
      </c>
      <c r="AY266" s="10">
        <f>3/24000000*OO[[#This Row],[107 (02JUL1985 06:00:00)-Water Temperature (C)]]*OO[[#This Row],[49]]</f>
        <v>7.3197929685000001E-7</v>
      </c>
      <c r="AZ266" s="10">
        <f>3/24000000*OO[[#This Row],[108 (02JUL1985 09:00:00)-Water Temperature (C)]]*OO[[#This Row],[50]]</f>
        <v>6.8544992688200004E-7</v>
      </c>
      <c r="BA266" s="10">
        <f>3/24000000*OO[[#This Row],[109 (02JUL1985 12:00:00)-Water Temperature (C)]]*OO[[#This Row],[51]]</f>
        <v>6.5544145668787497E-7</v>
      </c>
      <c r="BB266" s="10">
        <f>3/24000000*OO[[#This Row],[110 (02JUL1985 15:00:00)-Water Temperature (C)]]*OO[[#This Row],[52]]</f>
        <v>6.3924466908012497E-7</v>
      </c>
      <c r="BC266" s="10">
        <f>3/24000000*OO[[#This Row],[111 (02JUL1985 18:00:00)-Water Temperature (C)]]*OO[[#This Row],[53]]</f>
        <v>6.2747103885462501E-7</v>
      </c>
      <c r="BD266" s="10">
        <f>3/24000000*OO[[#This Row],[112 (02JUL1985 21:00:00)-Water Temperature (C)]]*OO[[#This Row],[54]]</f>
        <v>6.0568240986125009E-7</v>
      </c>
      <c r="BE266" s="10">
        <f>3/24000000*OO[[#This Row],[113 (03JUL1985 00:00:00)-Water Temperature (C)]]*OO[[#This Row],[55]]</f>
        <v>5.7357661911187494E-7</v>
      </c>
      <c r="BF266" s="10">
        <f>3/24000000*OO[[#This Row],[114 (03JUL1985 03:00:00)-Water Temperature (C)]]*OO[[#This Row],[56]]</f>
        <v>5.4105333398625002E-7</v>
      </c>
      <c r="BG266" s="10">
        <f>3/24000000*OO[[#This Row],[115 (03JUL1985 06:00:00)-Water Temperature (C)]]*OO[[#This Row],[57]]</f>
        <v>5.1031970394400002E-7</v>
      </c>
      <c r="BH266" s="10">
        <f>3/24000000*OO[[#This Row],[116 (03JUL1985 09:00:00)-Water Temperature (C)]]*OO[[#This Row],[58]]</f>
        <v>4.9074762397499991E-7</v>
      </c>
      <c r="BI266" s="10">
        <f>3/24000000*OO[[#This Row],[117 (03JUL1985 12:00:00)-Water Temperature (C)]]*OO[[#This Row],[59]]</f>
        <v>4.8002079284949992E-7</v>
      </c>
      <c r="BJ266" s="10">
        <f>3/24000000*OO[[#This Row],[118 (03JUL1985 15:00:00)-Water Temperature (C)]]*OO[[#This Row],[60]]</f>
        <v>4.7221900488262497E-7</v>
      </c>
      <c r="BK266" s="10">
        <f>3/24000000*OO[[#This Row],[119 (03JUL1985 18:00:00)-Water Temperature (C)]]*OO[[#This Row],[61]]</f>
        <v>4.6263922620299999E-7</v>
      </c>
      <c r="BL266" s="10">
        <f>3/24000000*OO[[#This Row],[120 (03JUL1985 21:00:00)-Water Temperature (C)]]*OO[[#This Row],[62]]</f>
        <v>4.468603395475E-7</v>
      </c>
      <c r="BM266" s="10">
        <f>3/24000000*OO[[#This Row],[121 (04JUL1985 00:00:00)-Water Temperature (C)]]*OO[[#This Row],[63]]</f>
        <v>4.2825152856175E-7</v>
      </c>
      <c r="BN266" s="10">
        <f>3/24000000*OO[[#This Row],[122 (04JUL1985 03:00:00)-Water Temperature (C)]]*OO[[#This Row],[64]]</f>
        <v>4.0995043312500001E-7</v>
      </c>
      <c r="BO266" s="10">
        <f>3/24000000*OO[[#This Row],[123 (04JUL1985 06:00:00)-Water Temperature (C)]]*OO[[#This Row],[65]]</f>
        <v>3.9341235951025001E-7</v>
      </c>
      <c r="BP266" s="10">
        <f>3/24000000*OO[[#This Row],[124 (04JUL1985 09:00:00)-Water Temperature (C)]]*OO[[#This Row],[66]]</f>
        <v>3.8521662186999996E-7</v>
      </c>
      <c r="BQ266" s="10">
        <f>3/24000000*OO[[#This Row],[125 (04JUL1985 12:00:00)-Water Temperature (C)]]*OO[[#This Row],[67]]</f>
        <v>3.7999189293999993E-7</v>
      </c>
      <c r="BR266" s="10">
        <f>3/24000000*OO[[#This Row],[126 (04JUL1985 15:00:00)-Water Temperature (C)]]*OO[[#This Row],[68]]</f>
        <v>3.7420932310299999E-7</v>
      </c>
      <c r="BS266" s="10">
        <f>3/24000000*OO[[#This Row],[127 (04JUL1985 18:00:00)-Water Temperature (C)]]*OO[[#This Row],[69]]</f>
        <v>3.6591575684812498E-7</v>
      </c>
      <c r="BT266" s="10">
        <f>3/24000000*OO[[#This Row],[128 (04JUL1985 21:00:00)-Water Temperature (C)]]*OO[[#This Row],[70]]</f>
        <v>3.5508157849124997E-7</v>
      </c>
      <c r="BU266" s="10">
        <f>3/24000000*OO[[#This Row],[129 (05JUL1985 00:00:00)-Water Temperature (C)]]*OO[[#This Row],[71]]</f>
        <v>3.4123531462999997E-7</v>
      </c>
      <c r="BV266" s="10">
        <f>3/24000000*OO[[#This Row],[130 (05JUL1985 03:00:00)-Water Temperature (C)]]*OO[[#This Row],[72]]</f>
        <v>3.2759415942824999E-7</v>
      </c>
      <c r="BW266" s="10">
        <f>3/24000000*OO[[#This Row],[131 (05JUL1985 06:00:00)-Water Temperature (C)]]*OO[[#This Row],[73]]</f>
        <v>3.1427871296149999E-7</v>
      </c>
      <c r="BX266" s="10">
        <f>3/24000000*OO[[#This Row],[132 (05JUL1985 09:00:00)-Water Temperature (C)]]*OO[[#This Row],[74]]</f>
        <v>3.0688275204162498E-7</v>
      </c>
      <c r="BY266" s="10">
        <f>3/24000000*OO[[#This Row],[133 (05JUL1985 12:00:00)-Water Temperature (C)]]*OO[[#This Row],[75]]</f>
        <v>3.0213303330377498E-7</v>
      </c>
      <c r="BZ266" s="10">
        <f>3/24000000*OO[[#This Row],[134 (05JUL1985 15:00:00)-Water Temperature (C)]]*OO[[#This Row],[76]]</f>
        <v>2.992905293160625E-7</v>
      </c>
      <c r="CA266" s="10">
        <f>3/24000000*OO[[#This Row],[135 (05JUL1985 18:00:00)-Water Temperature (C)]]*OO[[#This Row],[77]]</f>
        <v>2.957176454601375E-7</v>
      </c>
      <c r="CB266" s="10">
        <f>3/24000000*OO[[#This Row],[136 (05JUL1985 21:00:00)-Water Temperature (C)]]*OO[[#This Row],[78]]</f>
        <v>2.8768033041440004E-7</v>
      </c>
      <c r="CC266" s="10">
        <f>3/24000000*OO[[#This Row],[137 (06JUL1985 00:00:00)-Water Temperature (C)]]*OO[[#This Row],[79]]</f>
        <v>2.7648775502004998E-7</v>
      </c>
      <c r="CD266" s="10">
        <f>3/24000000*OO[[#This Row],[138 (06JUL1985 03:00:00)-Water Temperature (C)]]*OO[[#This Row],[80]]</f>
        <v>2.6501991467834997E-7</v>
      </c>
      <c r="CE266" s="10">
        <f>3/24000000*OO[[#This Row],[139 (06JUL1985 06:00:00)-Water Temperature (C)]]*OO[[#This Row],[81]]</f>
        <v>2.5506568884468751E-7</v>
      </c>
      <c r="CF266" s="10">
        <f>3/24000000*OO[[#This Row],[140 (06JUL1985 09:00:00)-Water Temperature (C)]]*OO[[#This Row],[82]]</f>
        <v>2.5189162392937495E-7</v>
      </c>
      <c r="CG266" s="10">
        <f>3/24000000*OO[[#This Row],[141 (06JUL1985 12:00:00)-Water Temperature (C)]]*OO[[#This Row],[83]]</f>
        <v>2.5094213074092502E-7</v>
      </c>
      <c r="CH266" s="10">
        <f>3/24000000*OO[[#This Row],[142 (06JUL1985 15:00:00)-Water Temperature (C)]]*OO[[#This Row],[84]]</f>
        <v>2.499381725746125E-7</v>
      </c>
      <c r="CI266" s="10">
        <f>3/24000000*OO[[#This Row],[143 (06JUL1985 18:00:00)-Water Temperature (C)]]*OO[[#This Row],[85]]</f>
        <v>2.478588911365875E-7</v>
      </c>
      <c r="CJ266" s="10">
        <f>3/24000000*OO[[#This Row],[144 (06JUL1985 21:00:00)-Water Temperature (C)]]*OO[[#This Row],[86]]</f>
        <v>2.4182046839818747E-7</v>
      </c>
      <c r="CK266" s="10">
        <f>3/24000000*OO[[#This Row],[145 (07JUL1985 00:00:00)-Water Temperature (C)]]*OO[[#This Row],[87]]</f>
        <v>2.3268775561487499E-7</v>
      </c>
      <c r="CL266" s="10">
        <f>3/24000000*OO[[#This Row],[146 (07JUL1985 03:00:00)-Water Temperature (C)]]*OO[[#This Row],[88]]</f>
        <v>2.2287683608942498E-7</v>
      </c>
      <c r="CM266" s="10">
        <f>3/24000000*OO[[#This Row],[147 (07JUL1985 06:00:00)-Water Temperature (C)]]*OO[[#This Row],[89]]</f>
        <v>2.1352036619647501E-7</v>
      </c>
      <c r="CN266" s="10">
        <f>3/24000000*OO[[#This Row],[148 (07JUL1985 09:00:00)-Water Temperature (C)]]*OO[[#This Row],[90]]</f>
        <v>2.0588049823550001E-7</v>
      </c>
      <c r="CO266" s="10">
        <f>3/24000000*OO[[#This Row],[149 (07JUL1985 12:00:00)-Water Temperature (C)]]*OO[[#This Row],[91]]</f>
        <v>2.0150022720843752E-7</v>
      </c>
      <c r="CP266" s="10">
        <f>3/24000000*OO[[#This Row],[150 (07JUL1985 15:00:00)-Water Temperature (C)]]*OO[[#This Row],[92]]</f>
        <v>2.0002317590339999E-7</v>
      </c>
      <c r="CQ266" s="10">
        <f>3/24000000*OO[[#This Row],[151 (07JUL1985 18:00:00)-Water Temperature (C)]]*OO[[#This Row],[93]]</f>
        <v>1.9643208207873751E-7</v>
      </c>
      <c r="CR266" s="10">
        <f>3/24000000*OO[[#This Row],[152 (07JUL1985 21:00:00)-Water Temperature (C)]]*OO[[#This Row],[94]]</f>
        <v>1.8994395971512499E-7</v>
      </c>
      <c r="CS266" s="10">
        <f>3/24000000*OO[[#This Row],[153 (08JUL1985 00:00:00)-Water Temperature (C)]]*OO[[#This Row],[95]]</f>
        <v>1.8205987510424998E-7</v>
      </c>
      <c r="CT266" s="10">
        <f>3/24000000*OO[[#This Row],[154 (08JUL1985 03:00:00)-Water Temperature (C)]]*OO[[#This Row],[96]]</f>
        <v>1.7355107287230001E-7</v>
      </c>
      <c r="CU266" s="10">
        <f>3/24000000*OO[[#This Row],[155 (08JUL1985 06:00:00)-Water Temperature (C)]]*OO[[#This Row],[97]]</f>
        <v>1.6498658362187498E-7</v>
      </c>
      <c r="CV266" s="10">
        <f>3/24000000*OO[[#This Row],[156 (08JUL1985 09:00:00)-Water Temperature (C)]]*OO[[#This Row],[98]]</f>
        <v>1.5995200985937499E-7</v>
      </c>
      <c r="CW266" s="10">
        <f>3/24000000*OO[[#This Row],[157 (08JUL1985 12:00:00)-Water Temperature (C)]]*OO[[#This Row],[99]]</f>
        <v>1.5760687810341248E-7</v>
      </c>
    </row>
    <row r="267" spans="1:101" x14ac:dyDescent="0.35">
      <c r="A267" t="s">
        <v>273</v>
      </c>
      <c r="B267">
        <v>921.27940000000001</v>
      </c>
      <c r="C267" s="10">
        <f>3/24*OO[[#This Row],[59 (26JUN1985 06:00:00)-Water Temperature (C)]]*OO[[#This Row],[1]]/SUM(OO[1])</f>
        <v>0</v>
      </c>
      <c r="D267" s="10">
        <f>3/24*OO[[#This Row],[60 (26JUN1985 09:00:00)-Water Temperature (C)]]*OO[[#This Row],[2]]/SUM(OO[2])</f>
        <v>0</v>
      </c>
      <c r="E267" s="10">
        <f>3/24*OO[[#This Row],[61 (26JUN1985 12:00:00)-Water Temperature (C)]]*OO[[#This Row],[3]]/SUM(OO[3])</f>
        <v>0</v>
      </c>
      <c r="F267" s="10">
        <f>3/24*OO[[#This Row],[62 (26JUN1985 15:00:00)-Water Temperature (C)]]*OO[[#This Row],[4]]/SUM(OO[4])</f>
        <v>0</v>
      </c>
      <c r="G267" s="10">
        <f>3/24*OO[[#This Row],[63 (26JUN1985 18:00:00)-Water Temperature (C)]]*OO[[#This Row],[5]]/SUM(OO[5])</f>
        <v>0</v>
      </c>
      <c r="H267" s="10">
        <f>3/24*OO[[#This Row],[64 (26JUN1985 21:00:00)-Water Temperature (C)]]*OO[[#This Row],[6]]/SUM(OO[6])</f>
        <v>0</v>
      </c>
      <c r="I267" s="10">
        <f>3/24*OO[[#This Row],[65 (27JUN1985 00:00:00)-Water Temperature (C)]]*OO[[#This Row],[7]]/SUM(OO[7])</f>
        <v>0</v>
      </c>
      <c r="J267" s="10">
        <f>3/24*OO[[#This Row],[66 (27JUN1985 03:00:00)-Water Temperature (C)]]*OO[[#This Row],[8]]/SUM(OO[8])</f>
        <v>0</v>
      </c>
      <c r="K267" s="10">
        <f>3/24*OO[[#This Row],[67 (27JUN1985 06:00:00)-Water Temperature (C)]]*OO[[#This Row],[9]]/SUM(OO[9])</f>
        <v>0</v>
      </c>
      <c r="L267" s="10">
        <f>3/24*OO[[#This Row],[68 (27JUN1985 09:00:00)-Water Temperature (C)]]*OO[[#This Row],[10]]/SUM(OO[10])</f>
        <v>0</v>
      </c>
      <c r="M267" s="10">
        <f>3/24*OO[[#This Row],[69 (27JUN1985 12:00:00)-Water Temperature (C)]]*OO[[#This Row],[11]]/SUM(OO[11])</f>
        <v>0</v>
      </c>
      <c r="N267" s="10">
        <f>3/24*OO[[#This Row],[70 (27JUN1985 15:00:00)-Water Temperature (C)]]*OO[[#This Row],[12]]/SUM(OO[12])</f>
        <v>0</v>
      </c>
      <c r="O267" s="10">
        <f>3/24*OO[[#This Row],[71 (27JUN1985 18:00:00)-Water Temperature (C)]]*OO[[#This Row],[13]]/SUM(OO[13])</f>
        <v>1.5272119353903281E-25</v>
      </c>
      <c r="P267" s="10">
        <f>3/24*OO[[#This Row],[72 (27JUN1985 21:00:00)-Water Temperature (C)]]*OO[[#This Row],[14]]/SUM(OO[14])</f>
        <v>2.5918684251675109E-10</v>
      </c>
      <c r="Q267" s="10">
        <f>3/24*OO[[#This Row],[73 (28JUN1985 00:00:00)-Water Temperature (C)]]*OO[[#This Row],[15]]/SUM(OO[15])</f>
        <v>4.8447508625458933E-7</v>
      </c>
      <c r="R267" s="10">
        <f>3/24*OO[[#This Row],[74 (28JUN1985 03:00:00)-Water Temperature (C)]]*OO[[#This Row],[16]]/SUM(OO[16])</f>
        <v>7.2075882142484348E-5</v>
      </c>
      <c r="S267" s="10">
        <f>3/24*OO[[#This Row],[75 (28JUN1985 06:00:00)-Water Temperature (C)]]*OO[[#This Row],[17]]/SUM(OO[17])</f>
        <v>2.0328687923561288E-3</v>
      </c>
      <c r="T267" s="10">
        <f>3/24*OO[[#This Row],[76 (28JUN1985 09:00:00)-Water Temperature (C)]]*OO[[#This Row],[18]]/SUM(OO[18])</f>
        <v>1.6275597244370322E-2</v>
      </c>
      <c r="U267" s="10">
        <f>3/24*OO[[#This Row],[77 (28JUN1985 12:00:00)-Water Temperature (C)]]*OO[[#This Row],[19]]/SUM(OO[19])</f>
        <v>4.6795977736277167E-2</v>
      </c>
      <c r="V267" s="10">
        <f>3/24000000*OO[[#This Row],[78 (28JUN1985 15:00:00)-Water Temperature (C)]]*OO[[#This Row],[20]]</f>
        <v>5.6692522055487492E-2</v>
      </c>
      <c r="W267" s="10">
        <f>3/24000000*OO[[#This Row],[79 (28JUN1985 18:00:00)-Water Temperature (C)]]*OO[[#This Row],[21]]</f>
        <v>3.3030810451062501E-2</v>
      </c>
      <c r="X267" s="10">
        <f>3/24000000*OO[[#This Row],[80 (28JUN1985 21:00:00)-Water Temperature (C)]]*OO[[#This Row],[22]]</f>
        <v>1.0154637927854999E-2</v>
      </c>
      <c r="Y267" s="10">
        <f>3/24000000*OO[[#This Row],[81 (29JUN1985 00:00:00)-Water Temperature (C)]]*OO[[#This Row],[23]]</f>
        <v>1.7999954176848747E-3</v>
      </c>
      <c r="Z267" s="10">
        <f>3/24000000*OO[[#This Row],[82 (29JUN1985 03:00:00)-Water Temperature (C)]]*OO[[#This Row],[24]]</f>
        <v>2.0841742610018752E-4</v>
      </c>
      <c r="AA267" s="10">
        <f>3/24000000*OO[[#This Row],[83 (29JUN1985 06:00:00)-Water Temperature (C)]]*OO[[#This Row],[25]]</f>
        <v>2.4954031790853751E-5</v>
      </c>
      <c r="AB267" s="10">
        <f>3/24000000*OO[[#This Row],[84 (29JUN1985 09:00:00)-Water Temperature (C)]]*OO[[#This Row],[26]]</f>
        <v>9.8164619655774985E-6</v>
      </c>
      <c r="AC267" s="10">
        <f>3/24000000*OO[[#This Row],[85 (29JUN1985 12:00:00)-Water Temperature (C)]]*OO[[#This Row],[27]]</f>
        <v>7.812905389455E-6</v>
      </c>
      <c r="AD267" s="10">
        <f>3/24000000*OO[[#This Row],[86 (29JUN1985 15:00:00)-Water Temperature (C)]]*OO[[#This Row],[28]]</f>
        <v>6.7016625322499998E-6</v>
      </c>
      <c r="AE267" s="10">
        <f>3/24000000*OO[[#This Row],[88 (29JUN1985 21:00:00)-Water Temperature (C)]]*OO[[#This Row],[30]]</f>
        <v>4.8634972034624997E-6</v>
      </c>
      <c r="AF267" s="10">
        <f>3/24000000*OO[[#This Row],[88 (29JUN1985 21:00:00)-Water Temperature (C)]]*OO[[#This Row],[30]]</f>
        <v>4.8634972034624997E-6</v>
      </c>
      <c r="AG267" s="10">
        <f>3/24000000*OO[[#This Row],[89 (30JUN1985 00:00:00)-Water Temperature (C)]]*OO[[#This Row],[31]]</f>
        <v>4.0782058690749999E-6</v>
      </c>
      <c r="AH267" s="10">
        <f>3/24000000*OO[[#This Row],[90 (30JUN1985 03:00:00)-Water Temperature (C)]]*OO[[#This Row],[32]]</f>
        <v>3.4354415630549998E-6</v>
      </c>
      <c r="AI267" s="10">
        <f>3/24000000*OO[[#This Row],[91 (30JUN1985 06:00:00)-Water Temperature (C)]]*OO[[#This Row],[33]]</f>
        <v>2.924612287776E-6</v>
      </c>
      <c r="AJ267" s="10">
        <f>3/24000000*OO[[#This Row],[92 (30JUN1985 09:00:00)-Water Temperature (C)]]*OO[[#This Row],[34]]</f>
        <v>2.5536797188372498E-6</v>
      </c>
      <c r="AK267" s="10">
        <f>3/24000000*OO[[#This Row],[93 (30JUN1985 12:00:00)-Water Temperature (C)]]*OO[[#This Row],[35]]</f>
        <v>2.2836070609751249E-6</v>
      </c>
      <c r="AL267" s="10">
        <f>3/24000000*OO[[#This Row],[94 (30JUN1985 15:00:00)-Water Temperature (C)]]*OO[[#This Row],[36]]</f>
        <v>2.0665007001900001E-6</v>
      </c>
      <c r="AM267" s="10">
        <f>3/24000000*OO[[#This Row],[95 (30JUN1985 18:00:00)-Water Temperature (C)]]*OO[[#This Row],[37]]</f>
        <v>1.8724537032428748E-6</v>
      </c>
      <c r="AN267" s="10">
        <f>3/24000000*OO[[#This Row],[96 (30JUN1985 21:00:00)-Water Temperature (C)]]*OO[[#This Row],[38]]</f>
        <v>1.6740935747181249E-6</v>
      </c>
      <c r="AO267" s="10">
        <f>3/24000000*OO[[#This Row],[97 (01JUL1985 00:00:00)-Water Temperature (C)]]*OO[[#This Row],[39]]</f>
        <v>1.4867440727736249E-6</v>
      </c>
      <c r="AP267" s="10">
        <f>3/24000000*OO[[#This Row],[98 (01JUL1985 03:00:00)-Water Temperature (C)]]*OO[[#This Row],[40]]</f>
        <v>1.3267503930189999E-6</v>
      </c>
      <c r="AQ267" s="10">
        <f>3/24000000*OO[[#This Row],[99 (01JUL1985 06:00:00)-Water Temperature (C)]]*OO[[#This Row],[41]]</f>
        <v>1.1942704218637499E-6</v>
      </c>
      <c r="AR267" s="10">
        <f>3/24000000*OO[[#This Row],[100 (01JUL1985 09:00:00)-Water Temperature (C)]]*OO[[#This Row],[42]]</f>
        <v>1.1047984433606249E-6</v>
      </c>
      <c r="AS267" s="10">
        <f>3/24000000*OO[[#This Row],[101 (01JUL1985 12:00:00)-Water Temperature (C)]]*OO[[#This Row],[43]]</f>
        <v>1.0376619550377499E-6</v>
      </c>
      <c r="AT267" s="10">
        <f>3/24000000*OO[[#This Row],[102 (01JUL1985 15:00:00)-Water Temperature (C)]]*OO[[#This Row],[44]]</f>
        <v>9.75149512530375E-7</v>
      </c>
      <c r="AU267" s="10">
        <f>3/24000000*OO[[#This Row],[103 (01JUL1985 18:00:00)-Water Temperature (C)]]*OO[[#This Row],[45]]</f>
        <v>9.1833374587000001E-7</v>
      </c>
      <c r="AV267" s="10">
        <f>3/24000000*OO[[#This Row],[104 (01JUL1985 21:00:00)-Water Temperature (C)]]*OO[[#This Row],[46]]</f>
        <v>8.5745657982600004E-7</v>
      </c>
      <c r="AW267" s="10">
        <f>3/24000000*OO[[#This Row],[105 (02JUL1985 00:00:00)-Water Temperature (C)]]*OO[[#This Row],[47]]</f>
        <v>8.0038574423924991E-7</v>
      </c>
      <c r="AX267" s="10">
        <f>3/24000000*OO[[#This Row],[106 (02JUL1985 03:00:00)-Water Temperature (C)]]*OO[[#This Row],[48]]</f>
        <v>7.4611193299499999E-7</v>
      </c>
      <c r="AY267" s="10">
        <f>3/24000000*OO[[#This Row],[107 (02JUL1985 06:00:00)-Water Temperature (C)]]*OO[[#This Row],[49]]</f>
        <v>6.9670809465837496E-7</v>
      </c>
      <c r="AZ267" s="10">
        <f>3/24000000*OO[[#This Row],[108 (02JUL1985 09:00:00)-Water Temperature (C)]]*OO[[#This Row],[50]]</f>
        <v>6.5220161670774994E-7</v>
      </c>
      <c r="BA267" s="10">
        <f>3/24000000*OO[[#This Row],[109 (02JUL1985 12:00:00)-Water Temperature (C)]]*OO[[#This Row],[51]]</f>
        <v>6.234122780599999E-7</v>
      </c>
      <c r="BB267" s="10">
        <f>3/24000000*OO[[#This Row],[110 (02JUL1985 15:00:00)-Water Temperature (C)]]*OO[[#This Row],[52]]</f>
        <v>6.0768834808874999E-7</v>
      </c>
      <c r="BC267" s="10">
        <f>3/24000000*OO[[#This Row],[111 (02JUL1985 18:00:00)-Water Temperature (C)]]*OO[[#This Row],[53]]</f>
        <v>5.9642875839824995E-7</v>
      </c>
      <c r="BD267" s="10">
        <f>3/24000000*OO[[#This Row],[112 (02JUL1985 21:00:00)-Water Temperature (C)]]*OO[[#This Row],[54]]</f>
        <v>5.7572244665999997E-7</v>
      </c>
      <c r="BE267" s="10">
        <f>3/24000000*OO[[#This Row],[113 (03JUL1985 00:00:00)-Water Temperature (C)]]*OO[[#This Row],[55]]</f>
        <v>5.4531572104349996E-7</v>
      </c>
      <c r="BF267" s="10">
        <f>3/24000000*OO[[#This Row],[114 (03JUL1985 03:00:00)-Water Temperature (C)]]*OO[[#This Row],[56]]</f>
        <v>5.1455750587799997E-7</v>
      </c>
      <c r="BG267" s="10">
        <f>3/24000000*OO[[#This Row],[115 (03JUL1985 06:00:00)-Water Temperature (C)]]*OO[[#This Row],[57]]</f>
        <v>4.8526223010299998E-7</v>
      </c>
      <c r="BH267" s="10">
        <f>3/24000000*OO[[#This Row],[116 (03JUL1985 09:00:00)-Water Temperature (C)]]*OO[[#This Row],[58]]</f>
        <v>4.6657834625887494E-7</v>
      </c>
      <c r="BI267" s="10">
        <f>3/24000000*OO[[#This Row],[117 (03JUL1985 12:00:00)-Water Temperature (C)]]*OO[[#This Row],[59]]</f>
        <v>4.5616542555150004E-7</v>
      </c>
      <c r="BJ267" s="10">
        <f>3/24000000*OO[[#This Row],[118 (03JUL1985 15:00:00)-Water Temperature (C)]]*OO[[#This Row],[60]]</f>
        <v>4.4870494187650002E-7</v>
      </c>
      <c r="BK267" s="10">
        <f>3/24000000*OO[[#This Row],[119 (03JUL1985 18:00:00)-Water Temperature (C)]]*OO[[#This Row],[61]]</f>
        <v>4.3960492976399998E-7</v>
      </c>
      <c r="BL267" s="10">
        <f>3/24000000*OO[[#This Row],[120 (03JUL1985 21:00:00)-Water Temperature (C)]]*OO[[#This Row],[62]]</f>
        <v>4.2458381964674999E-7</v>
      </c>
      <c r="BM267" s="10">
        <f>3/24000000*OO[[#This Row],[121 (04JUL1985 00:00:00)-Water Temperature (C)]]*OO[[#This Row],[63]]</f>
        <v>4.0699392327412497E-7</v>
      </c>
      <c r="BN267" s="10">
        <f>3/24000000*OO[[#This Row],[122 (04JUL1985 03:00:00)-Water Temperature (C)]]*OO[[#This Row],[64]]</f>
        <v>3.896413812041249E-7</v>
      </c>
      <c r="BO267" s="10">
        <f>3/24000000*OO[[#This Row],[123 (04JUL1985 06:00:00)-Water Temperature (C)]]*OO[[#This Row],[65]]</f>
        <v>3.7395352685350001E-7</v>
      </c>
      <c r="BP267" s="10">
        <f>3/24000000*OO[[#This Row],[124 (04JUL1985 09:00:00)-Water Temperature (C)]]*OO[[#This Row],[66]]</f>
        <v>3.6615291531299997E-7</v>
      </c>
      <c r="BQ267" s="10">
        <f>3/24000000*OO[[#This Row],[125 (04JUL1985 12:00:00)-Water Temperature (C)]]*OO[[#This Row],[67]]</f>
        <v>3.6109912909687499E-7</v>
      </c>
      <c r="BR267" s="10">
        <f>3/24000000*OO[[#This Row],[126 (04JUL1985 15:00:00)-Water Temperature (C)]]*OO[[#This Row],[68]]</f>
        <v>3.5557239438824999E-7</v>
      </c>
      <c r="BS267" s="10">
        <f>3/24000000*OO[[#This Row],[127 (04JUL1985 18:00:00)-Water Temperature (C)]]*OO[[#This Row],[69]]</f>
        <v>3.4767690145499998E-7</v>
      </c>
      <c r="BT267" s="10">
        <f>3/24000000*OO[[#This Row],[128 (04JUL1985 21:00:00)-Water Temperature (C)]]*OO[[#This Row],[70]]</f>
        <v>3.3733108940300001E-7</v>
      </c>
      <c r="BU267" s="10">
        <f>3/24000000*OO[[#This Row],[129 (05JUL1985 00:00:00)-Water Temperature (C)]]*OO[[#This Row],[71]]</f>
        <v>3.2420847506137499E-7</v>
      </c>
      <c r="BV267" s="10">
        <f>3/24000000*OO[[#This Row],[130 (05JUL1985 03:00:00)-Water Temperature (C)]]*OO[[#This Row],[72]]</f>
        <v>3.1129719049462495E-7</v>
      </c>
      <c r="BW267" s="10">
        <f>3/24000000*OO[[#This Row],[131 (05JUL1985 06:00:00)-Water Temperature (C)]]*OO[[#This Row],[73]]</f>
        <v>2.9871057523449999E-7</v>
      </c>
      <c r="BX267" s="10">
        <f>3/24000000*OO[[#This Row],[132 (05JUL1985 09:00:00)-Water Temperature (C)]]*OO[[#This Row],[74]]</f>
        <v>2.9173667638074999E-7</v>
      </c>
      <c r="BY267" s="10">
        <f>3/24000000*OO[[#This Row],[133 (05JUL1985 12:00:00)-Water Temperature (C)]]*OO[[#This Row],[75]]</f>
        <v>2.871549118763E-7</v>
      </c>
      <c r="BZ267" s="10">
        <f>3/24000000*OO[[#This Row],[134 (05JUL1985 15:00:00)-Water Temperature (C)]]*OO[[#This Row],[76]]</f>
        <v>2.8437824782720004E-7</v>
      </c>
      <c r="CA267" s="10">
        <f>3/24000000*OO[[#This Row],[135 (05JUL1985 18:00:00)-Water Temperature (C)]]*OO[[#This Row],[77]]</f>
        <v>2.8096942910814996E-7</v>
      </c>
      <c r="CB267" s="10">
        <f>3/24000000*OO[[#This Row],[136 (05JUL1985 21:00:00)-Water Temperature (C)]]*OO[[#This Row],[78]]</f>
        <v>2.7329350683813751E-7</v>
      </c>
      <c r="CC267" s="10">
        <f>3/24000000*OO[[#This Row],[137 (06JUL1985 00:00:00)-Water Temperature (C)]]*OO[[#This Row],[79]]</f>
        <v>2.6271794965079996E-7</v>
      </c>
      <c r="CD267" s="10">
        <f>3/24000000*OO[[#This Row],[138 (06JUL1985 03:00:00)-Water Temperature (C)]]*OO[[#This Row],[80]]</f>
        <v>2.5185206611824998E-7</v>
      </c>
      <c r="CE267" s="10">
        <f>3/24000000*OO[[#This Row],[139 (06JUL1985 06:00:00)-Water Temperature (C)]]*OO[[#This Row],[81]]</f>
        <v>2.424095873916E-7</v>
      </c>
      <c r="CF267" s="10">
        <f>3/24000000*OO[[#This Row],[140 (06JUL1985 09:00:00)-Water Temperature (C)]]*OO[[#This Row],[82]]</f>
        <v>2.3938446758872498E-7</v>
      </c>
      <c r="CG267" s="10">
        <f>3/24000000*OO[[#This Row],[141 (06JUL1985 12:00:00)-Water Temperature (C)]]*OO[[#This Row],[83]]</f>
        <v>2.3844151297012498E-7</v>
      </c>
      <c r="CH267" s="10">
        <f>3/24000000*OO[[#This Row],[142 (06JUL1985 15:00:00)-Water Temperature (C)]]*OO[[#This Row],[84]]</f>
        <v>2.3748567999788752E-7</v>
      </c>
      <c r="CI267" s="10">
        <f>3/24000000*OO[[#This Row],[143 (06JUL1985 18:00:00)-Water Temperature (C)]]*OO[[#This Row],[85]]</f>
        <v>2.3549716549400001E-7</v>
      </c>
      <c r="CJ267" s="10">
        <f>3/24000000*OO[[#This Row],[144 (06JUL1985 21:00:00)-Water Temperature (C)]]*OO[[#This Row],[86]]</f>
        <v>2.2975188269621251E-7</v>
      </c>
      <c r="CK267" s="10">
        <f>3/24000000*OO[[#This Row],[145 (07JUL1985 00:00:00)-Water Temperature (C)]]*OO[[#This Row],[87]]</f>
        <v>2.2113576403058749E-7</v>
      </c>
      <c r="CL267" s="10">
        <f>3/24000000*OO[[#This Row],[146 (07JUL1985 03:00:00)-Water Temperature (C)]]*OO[[#This Row],[88]]</f>
        <v>2.1183094384839997E-7</v>
      </c>
      <c r="CM267" s="10">
        <f>3/24000000*OO[[#This Row],[147 (07JUL1985 06:00:00)-Water Temperature (C)]]*OO[[#This Row],[89]]</f>
        <v>2.0293239114329997E-7</v>
      </c>
      <c r="CN267" s="10">
        <f>3/24000000*OO[[#This Row],[148 (07JUL1985 09:00:00)-Water Temperature (C)]]*OO[[#This Row],[90]]</f>
        <v>1.9564513057844999E-7</v>
      </c>
      <c r="CO267" s="10">
        <f>3/24000000*OO[[#This Row],[149 (07JUL1985 12:00:00)-Water Temperature (C)]]*OO[[#This Row],[91]]</f>
        <v>1.9143583179253746E-7</v>
      </c>
      <c r="CP267" s="10">
        <f>3/24000000*OO[[#This Row],[150 (07JUL1985 15:00:00)-Water Temperature (C)]]*OO[[#This Row],[92]]</f>
        <v>1.9000813448415E-7</v>
      </c>
      <c r="CQ267" s="10">
        <f>3/24000000*OO[[#This Row],[151 (07JUL1985 18:00:00)-Water Temperature (C)]]*OO[[#This Row],[93]]</f>
        <v>1.8660620572972497E-7</v>
      </c>
      <c r="CR267" s="10">
        <f>3/24000000*OO[[#This Row],[152 (07JUL1985 21:00:00)-Water Temperature (C)]]*OO[[#This Row],[94]]</f>
        <v>1.8050398676554998E-7</v>
      </c>
      <c r="CS267" s="10">
        <f>3/24000000*OO[[#This Row],[153 (08JUL1985 00:00:00)-Water Temperature (C)]]*OO[[#This Row],[95]]</f>
        <v>1.7306719531237499E-7</v>
      </c>
      <c r="CT267" s="10">
        <f>3/24000000*OO[[#This Row],[154 (08JUL1985 03:00:00)-Water Temperature (C)]]*OO[[#This Row],[96]]</f>
        <v>1.650257845204875E-7</v>
      </c>
      <c r="CU267" s="10">
        <f>3/24000000*OO[[#This Row],[155 (08JUL1985 06:00:00)-Water Temperature (C)]]*OO[[#This Row],[97]]</f>
        <v>1.569005432760875E-7</v>
      </c>
      <c r="CV267" s="10">
        <f>3/24000000*OO[[#This Row],[156 (08JUL1985 09:00:00)-Water Temperature (C)]]*OO[[#This Row],[98]]</f>
        <v>1.5209252475422501E-7</v>
      </c>
      <c r="CW267" s="10">
        <f>3/24000000*OO[[#This Row],[157 (08JUL1985 12:00:00)-Water Temperature (C)]]*OO[[#This Row],[99]]</f>
        <v>1.4980844429999999E-7</v>
      </c>
    </row>
    <row r="268" spans="1:101" x14ac:dyDescent="0.35">
      <c r="A268" t="s">
        <v>274</v>
      </c>
      <c r="B268">
        <v>926.64689999999996</v>
      </c>
      <c r="C268" s="10">
        <f>3/24*OO[[#This Row],[59 (26JUN1985 06:00:00)-Water Temperature (C)]]*OO[[#This Row],[1]]/SUM(OO[1])</f>
        <v>0</v>
      </c>
      <c r="D268" s="10">
        <f>3/24*OO[[#This Row],[60 (26JUN1985 09:00:00)-Water Temperature (C)]]*OO[[#This Row],[2]]/SUM(OO[2])</f>
        <v>0</v>
      </c>
      <c r="E268" s="10">
        <f>3/24*OO[[#This Row],[61 (26JUN1985 12:00:00)-Water Temperature (C)]]*OO[[#This Row],[3]]/SUM(OO[3])</f>
        <v>0</v>
      </c>
      <c r="F268" s="10">
        <f>3/24*OO[[#This Row],[62 (26JUN1985 15:00:00)-Water Temperature (C)]]*OO[[#This Row],[4]]/SUM(OO[4])</f>
        <v>0</v>
      </c>
      <c r="G268" s="10">
        <f>3/24*OO[[#This Row],[63 (26JUN1985 18:00:00)-Water Temperature (C)]]*OO[[#This Row],[5]]/SUM(OO[5])</f>
        <v>0</v>
      </c>
      <c r="H268" s="10">
        <f>3/24*OO[[#This Row],[64 (26JUN1985 21:00:00)-Water Temperature (C)]]*OO[[#This Row],[6]]/SUM(OO[6])</f>
        <v>0</v>
      </c>
      <c r="I268" s="10">
        <f>3/24*OO[[#This Row],[65 (27JUN1985 00:00:00)-Water Temperature (C)]]*OO[[#This Row],[7]]/SUM(OO[7])</f>
        <v>0</v>
      </c>
      <c r="J268" s="10">
        <f>3/24*OO[[#This Row],[66 (27JUN1985 03:00:00)-Water Temperature (C)]]*OO[[#This Row],[8]]/SUM(OO[8])</f>
        <v>0</v>
      </c>
      <c r="K268" s="10">
        <f>3/24*OO[[#This Row],[67 (27JUN1985 06:00:00)-Water Temperature (C)]]*OO[[#This Row],[9]]/SUM(OO[9])</f>
        <v>0</v>
      </c>
      <c r="L268" s="10">
        <f>3/24*OO[[#This Row],[68 (27JUN1985 09:00:00)-Water Temperature (C)]]*OO[[#This Row],[10]]/SUM(OO[10])</f>
        <v>0</v>
      </c>
      <c r="M268" s="10">
        <f>3/24*OO[[#This Row],[69 (27JUN1985 12:00:00)-Water Temperature (C)]]*OO[[#This Row],[11]]/SUM(OO[11])</f>
        <v>0</v>
      </c>
      <c r="N268" s="10">
        <f>3/24*OO[[#This Row],[70 (27JUN1985 15:00:00)-Water Temperature (C)]]*OO[[#This Row],[12]]/SUM(OO[12])</f>
        <v>0</v>
      </c>
      <c r="O268" s="10">
        <f>3/24*OO[[#This Row],[71 (27JUN1985 18:00:00)-Water Temperature (C)]]*OO[[#This Row],[13]]/SUM(OO[13])</f>
        <v>6.0807671023506369E-22</v>
      </c>
      <c r="P268" s="10">
        <f>3/24*OO[[#This Row],[72 (27JUN1985 21:00:00)-Water Temperature (C)]]*OO[[#This Row],[14]]/SUM(OO[14])</f>
        <v>1.6664227021681475E-10</v>
      </c>
      <c r="Q268" s="10">
        <f>3/24*OO[[#This Row],[73 (28JUN1985 00:00:00)-Water Temperature (C)]]*OO[[#This Row],[15]]/SUM(OO[15])</f>
        <v>3.7863413769515366E-7</v>
      </c>
      <c r="R268" s="10">
        <f>3/24*OO[[#This Row],[74 (28JUN1985 03:00:00)-Water Temperature (C)]]*OO[[#This Row],[16]]/SUM(OO[16])</f>
        <v>6.3196894861045598E-5</v>
      </c>
      <c r="S268" s="10">
        <f>3/24*OO[[#This Row],[75 (28JUN1985 06:00:00)-Water Temperature (C)]]*OO[[#This Row],[17]]/SUM(OO[17])</f>
        <v>1.9472534089365866E-3</v>
      </c>
      <c r="T268" s="10">
        <f>3/24*OO[[#This Row],[76 (28JUN1985 09:00:00)-Water Temperature (C)]]*OO[[#This Row],[18]]/SUM(OO[18])</f>
        <v>1.6778908206179444E-2</v>
      </c>
      <c r="U268" s="10">
        <f>3/24*OO[[#This Row],[77 (28JUN1985 12:00:00)-Water Temperature (C)]]*OO[[#This Row],[19]]/SUM(OO[19])</f>
        <v>5.139784927319363E-2</v>
      </c>
      <c r="V268" s="10">
        <f>3/24000000*OO[[#This Row],[78 (28JUN1985 15:00:00)-Water Temperature (C)]]*OO[[#This Row],[20]]</f>
        <v>6.583835921520001E-2</v>
      </c>
      <c r="W268" s="10">
        <f>3/24000000*OO[[#This Row],[79 (28JUN1985 18:00:00)-Water Temperature (C)]]*OO[[#This Row],[21]]</f>
        <v>4.030222387995E-2</v>
      </c>
      <c r="X268" s="10">
        <f>3/24000000*OO[[#This Row],[80 (28JUN1985 21:00:00)-Water Temperature (C)]]*OO[[#This Row],[22]]</f>
        <v>1.295121022004E-2</v>
      </c>
      <c r="Y268" s="10">
        <f>3/24000000*OO[[#This Row],[81 (29JUN1985 00:00:00)-Water Temperature (C)]]*OO[[#This Row],[23]]</f>
        <v>2.3864256367985E-3</v>
      </c>
      <c r="Z268" s="10">
        <f>3/24000000*OO[[#This Row],[82 (29JUN1985 03:00:00)-Water Temperature (C)]]*OO[[#This Row],[24]]</f>
        <v>2.8393174549125002E-4</v>
      </c>
      <c r="AA268" s="10">
        <f>3/24000000*OO[[#This Row],[83 (29JUN1985 06:00:00)-Water Temperature (C)]]*OO[[#This Row],[25]]</f>
        <v>3.2680943022437501E-5</v>
      </c>
      <c r="AB268" s="10">
        <f>3/24000000*OO[[#This Row],[84 (29JUN1985 09:00:00)-Water Temperature (C)]]*OO[[#This Row],[26]]</f>
        <v>1.1636442973983749E-5</v>
      </c>
      <c r="AC268" s="10">
        <f>3/24000000*OO[[#This Row],[85 (29JUN1985 12:00:00)-Water Temperature (C)]]*OO[[#This Row],[27]]</f>
        <v>9.090894497999999E-6</v>
      </c>
      <c r="AD268" s="10">
        <f>3/24000000*OO[[#This Row],[86 (29JUN1985 15:00:00)-Water Temperature (C)]]*OO[[#This Row],[28]]</f>
        <v>7.7890540900850004E-6</v>
      </c>
      <c r="AE268" s="10">
        <f>3/24000000*OO[[#This Row],[88 (29JUN1985 21:00:00)-Water Temperature (C)]]*OO[[#This Row],[30]]</f>
        <v>5.6519023009799988E-6</v>
      </c>
      <c r="AF268" s="10">
        <f>3/24000000*OO[[#This Row],[88 (29JUN1985 21:00:00)-Water Temperature (C)]]*OO[[#This Row],[30]]</f>
        <v>5.6519023009799988E-6</v>
      </c>
      <c r="AG268" s="10">
        <f>3/24000000*OO[[#This Row],[89 (30JUN1985 00:00:00)-Water Temperature (C)]]*OO[[#This Row],[31]]</f>
        <v>4.7388861276900005E-6</v>
      </c>
      <c r="AH268" s="10">
        <f>3/24000000*OO[[#This Row],[90 (30JUN1985 03:00:00)-Water Temperature (C)]]*OO[[#This Row],[32]]</f>
        <v>3.9903748680400001E-6</v>
      </c>
      <c r="AI268" s="10">
        <f>3/24000000*OO[[#This Row],[91 (30JUN1985 06:00:00)-Water Temperature (C)]]*OO[[#This Row],[33]]</f>
        <v>3.39498050112E-6</v>
      </c>
      <c r="AJ268" s="10">
        <f>3/24000000*OO[[#This Row],[92 (30JUN1985 09:00:00)-Water Temperature (C)]]*OO[[#This Row],[34]]</f>
        <v>2.9619639314249995E-6</v>
      </c>
      <c r="AK268" s="10">
        <f>3/24000000*OO[[#This Row],[93 (30JUN1985 12:00:00)-Water Temperature (C)]]*OO[[#This Row],[35]]</f>
        <v>2.6463870595205E-6</v>
      </c>
      <c r="AL268" s="10">
        <f>3/24000000*OO[[#This Row],[94 (30JUN1985 15:00:00)-Water Temperature (C)]]*OO[[#This Row],[36]]</f>
        <v>2.3934354888512501E-6</v>
      </c>
      <c r="AM268" s="10">
        <f>3/24000000*OO[[#This Row],[95 (30JUN1985 18:00:00)-Water Temperature (C)]]*OO[[#This Row],[37]]</f>
        <v>2.168069297829E-6</v>
      </c>
      <c r="AN268" s="10">
        <f>3/24000000*OO[[#This Row],[96 (30JUN1985 21:00:00)-Water Temperature (C)]]*OO[[#This Row],[38]]</f>
        <v>1.9381430904730001E-6</v>
      </c>
      <c r="AO268" s="10">
        <f>3/24000000*OO[[#This Row],[97 (01JUL1985 00:00:00)-Water Temperature (C)]]*OO[[#This Row],[39]]</f>
        <v>1.7208830009521246E-6</v>
      </c>
      <c r="AP268" s="10">
        <f>3/24000000*OO[[#This Row],[98 (01JUL1985 03:00:00)-Water Temperature (C)]]*OO[[#This Row],[40]]</f>
        <v>1.5352399257349999E-6</v>
      </c>
      <c r="AQ268" s="10">
        <f>3/24000000*OO[[#This Row],[99 (01JUL1985 06:00:00)-Water Temperature (C)]]*OO[[#This Row],[41]]</f>
        <v>1.3812455161679998E-6</v>
      </c>
      <c r="AR268" s="10">
        <f>3/24000000*OO[[#This Row],[100 (01JUL1985 09:00:00)-Water Temperature (C)]]*OO[[#This Row],[42]]</f>
        <v>1.27668326916E-6</v>
      </c>
      <c r="AS268" s="10">
        <f>3/24000000*OO[[#This Row],[101 (01JUL1985 12:00:00)-Water Temperature (C)]]*OO[[#This Row],[43]]</f>
        <v>1.1985001777484999E-6</v>
      </c>
      <c r="AT268" s="10">
        <f>3/24000000*OO[[#This Row],[102 (01JUL1985 15:00:00)-Water Temperature (C)]]*OO[[#This Row],[44]]</f>
        <v>1.1257781333181251E-6</v>
      </c>
      <c r="AU268" s="10">
        <f>3/24000000*OO[[#This Row],[103 (01JUL1985 18:00:00)-Water Temperature (C)]]*OO[[#This Row],[45]]</f>
        <v>1.0600060953089999E-6</v>
      </c>
      <c r="AV268" s="10">
        <f>3/24000000*OO[[#This Row],[104 (01JUL1985 21:00:00)-Water Temperature (C)]]*OO[[#This Row],[46]]</f>
        <v>9.8964659311199994E-7</v>
      </c>
      <c r="AW268" s="10">
        <f>3/24000000*OO[[#This Row],[105 (02JUL1985 00:00:00)-Water Temperature (C)]]*OO[[#This Row],[47]]</f>
        <v>9.2408609310499992E-7</v>
      </c>
      <c r="AX268" s="10">
        <f>3/24000000*OO[[#This Row],[106 (02JUL1985 03:00:00)-Water Temperature (C)]]*OO[[#This Row],[48]]</f>
        <v>8.6146638456287495E-7</v>
      </c>
      <c r="AY268" s="10">
        <f>3/24000000*OO[[#This Row],[107 (02JUL1985 06:00:00)-Water Temperature (C)]]*OO[[#This Row],[49]]</f>
        <v>8.0437023660474998E-7</v>
      </c>
      <c r="AZ268" s="10">
        <f>3/24000000*OO[[#This Row],[108 (02JUL1985 09:00:00)-Water Temperature (C)]]*OO[[#This Row],[50]]</f>
        <v>7.5269036279799989E-7</v>
      </c>
      <c r="BA268" s="10">
        <f>3/24000000*OO[[#This Row],[109 (02JUL1985 12:00:00)-Water Temperature (C)]]*OO[[#This Row],[51]]</f>
        <v>7.1891156658550002E-7</v>
      </c>
      <c r="BB268" s="10">
        <f>3/24000000*OO[[#This Row],[110 (02JUL1985 15:00:00)-Water Temperature (C)]]*OO[[#This Row],[52]]</f>
        <v>7.0028785442825009E-7</v>
      </c>
      <c r="BC268" s="10">
        <f>3/24000000*OO[[#This Row],[111 (02JUL1985 18:00:00)-Water Temperature (C)]]*OO[[#This Row],[53]]</f>
        <v>6.8713232101125007E-7</v>
      </c>
      <c r="BD268" s="10">
        <f>3/24000000*OO[[#This Row],[112 (02JUL1985 21:00:00)-Water Temperature (C)]]*OO[[#This Row],[54]]</f>
        <v>6.6364087245374996E-7</v>
      </c>
      <c r="BE268" s="10">
        <f>3/24000000*OO[[#This Row],[113 (03JUL1985 00:00:00)-Water Temperature (C)]]*OO[[#This Row],[55]]</f>
        <v>6.2874784824799996E-7</v>
      </c>
      <c r="BF268" s="10">
        <f>3/24000000*OO[[#This Row],[114 (03JUL1985 03:00:00)-Water Temperature (C)]]*OO[[#This Row],[56]]</f>
        <v>5.9351215177225004E-7</v>
      </c>
      <c r="BG268" s="10">
        <f>3/24000000*OO[[#This Row],[115 (03JUL1985 06:00:00)-Water Temperature (C)]]*OO[[#This Row],[57]]</f>
        <v>5.5965095995799998E-7</v>
      </c>
      <c r="BH268" s="10">
        <f>3/24000000*OO[[#This Row],[116 (03JUL1985 09:00:00)-Water Temperature (C)]]*OO[[#This Row],[58]]</f>
        <v>5.3779499947949998E-7</v>
      </c>
      <c r="BI268" s="10">
        <f>3/24000000*OO[[#This Row],[117 (03JUL1985 12:00:00)-Water Temperature (C)]]*OO[[#This Row],[59]]</f>
        <v>5.2546680405449996E-7</v>
      </c>
      <c r="BJ268" s="10">
        <f>3/24000000*OO[[#This Row],[118 (03JUL1985 15:00:00)-Water Temperature (C)]]*OO[[#This Row],[60]]</f>
        <v>5.1678153611300003E-7</v>
      </c>
      <c r="BK268" s="10">
        <f>3/24000000*OO[[#This Row],[119 (03JUL1985 18:00:00)-Water Temperature (C)]]*OO[[#This Row],[61]]</f>
        <v>5.0635917458437498E-7</v>
      </c>
      <c r="BL268" s="10">
        <f>3/24000000*OO[[#This Row],[120 (03JUL1985 21:00:00)-Water Temperature (C)]]*OO[[#This Row],[62]]</f>
        <v>4.8916469585687489E-7</v>
      </c>
      <c r="BM268" s="10">
        <f>3/24000000*OO[[#This Row],[121 (04JUL1985 00:00:00)-Water Temperature (C)]]*OO[[#This Row],[63]]</f>
        <v>4.6900493236349998E-7</v>
      </c>
      <c r="BN268" s="10">
        <f>3/24000000*OO[[#This Row],[122 (04JUL1985 03:00:00)-Water Temperature (C)]]*OO[[#This Row],[64]]</f>
        <v>4.4906240468512499E-7</v>
      </c>
      <c r="BO268" s="10">
        <f>3/24000000*OO[[#This Row],[123 (04JUL1985 06:00:00)-Water Temperature (C)]]*OO[[#This Row],[65]]</f>
        <v>4.3093951856999993E-7</v>
      </c>
      <c r="BP268" s="10">
        <f>3/24000000*OO[[#This Row],[124 (04JUL1985 09:00:00)-Water Temperature (C)]]*OO[[#This Row],[66]]</f>
        <v>4.2188756381512493E-7</v>
      </c>
      <c r="BQ268" s="10">
        <f>3/24000000*OO[[#This Row],[125 (04JUL1985 12:00:00)-Water Temperature (C)]]*OO[[#This Row],[67]]</f>
        <v>4.1593620798012491E-7</v>
      </c>
      <c r="BR268" s="10">
        <f>3/24000000*OO[[#This Row],[126 (04JUL1985 15:00:00)-Water Temperature (C)]]*OO[[#This Row],[68]]</f>
        <v>4.0954112073374995E-7</v>
      </c>
      <c r="BS268" s="10">
        <f>3/24000000*OO[[#This Row],[127 (04JUL1985 18:00:00)-Water Temperature (C)]]*OO[[#This Row],[69]]</f>
        <v>4.0049965135949997E-7</v>
      </c>
      <c r="BT268" s="10">
        <f>3/24000000*OO[[#This Row],[128 (04JUL1985 21:00:00)-Water Temperature (C)]]*OO[[#This Row],[70]]</f>
        <v>3.8857749727500002E-7</v>
      </c>
      <c r="BU268" s="10">
        <f>3/24000000*OO[[#This Row],[129 (05JUL1985 00:00:00)-Water Temperature (C)]]*OO[[#This Row],[71]]</f>
        <v>3.7352648498475001E-7</v>
      </c>
      <c r="BV268" s="10">
        <f>3/24000000*OO[[#This Row],[130 (05JUL1985 03:00:00)-Water Temperature (C)]]*OO[[#This Row],[72]]</f>
        <v>3.5872164223087498E-7</v>
      </c>
      <c r="BW268" s="10">
        <f>3/24000000*OO[[#This Row],[131 (05JUL1985 06:00:00)-Water Temperature (C)]]*OO[[#This Row],[73]]</f>
        <v>3.4427725805774998E-7</v>
      </c>
      <c r="BX268" s="10">
        <f>3/24000000*OO[[#This Row],[132 (05JUL1985 09:00:00)-Water Temperature (C)]]*OO[[#This Row],[74]]</f>
        <v>3.3621344769262496E-7</v>
      </c>
      <c r="BY268" s="10">
        <f>3/24000000*OO[[#This Row],[133 (05JUL1985 12:00:00)-Water Temperature (C)]]*OO[[#This Row],[75]]</f>
        <v>3.3084452910249997E-7</v>
      </c>
      <c r="BZ268" s="10">
        <f>3/24000000*OO[[#This Row],[134 (05JUL1985 15:00:00)-Water Temperature (C)]]*OO[[#This Row],[76]]</f>
        <v>3.2754225993750001E-7</v>
      </c>
      <c r="CA268" s="10">
        <f>3/24000000*OO[[#This Row],[135 (05JUL1985 18:00:00)-Water Temperature (C)]]*OO[[#This Row],[77]]</f>
        <v>3.236434891795E-7</v>
      </c>
      <c r="CB268" s="10">
        <f>3/24000000*OO[[#This Row],[136 (05JUL1985 21:00:00)-Water Temperature (C)]]*OO[[#This Row],[78]]</f>
        <v>3.1485350116550001E-7</v>
      </c>
      <c r="CC268" s="10">
        <f>3/24000000*OO[[#This Row],[137 (06JUL1985 00:00:00)-Water Temperature (C)]]*OO[[#This Row],[79]]</f>
        <v>3.0276259168805002E-7</v>
      </c>
      <c r="CD268" s="10">
        <f>3/24000000*OO[[#This Row],[138 (06JUL1985 03:00:00)-Water Temperature (C)]]*OO[[#This Row],[80]]</f>
        <v>2.9029560499169997E-7</v>
      </c>
      <c r="CE268" s="10">
        <f>3/24000000*OO[[#This Row],[139 (06JUL1985 06:00:00)-Water Temperature (C)]]*OO[[#This Row],[81]]</f>
        <v>2.7936305746531247E-7</v>
      </c>
      <c r="CF268" s="10">
        <f>3/24000000*OO[[#This Row],[140 (06JUL1985 09:00:00)-Water Temperature (C)]]*OO[[#This Row],[82]]</f>
        <v>2.75792511984825E-7</v>
      </c>
      <c r="CG268" s="10">
        <f>3/24000000*OO[[#This Row],[141 (06JUL1985 12:00:00)-Water Temperature (C)]]*OO[[#This Row],[83]]</f>
        <v>2.7465179582364995E-7</v>
      </c>
      <c r="CH268" s="10">
        <f>3/24000000*OO[[#This Row],[142 (06JUL1985 15:00:00)-Water Temperature (C)]]*OO[[#This Row],[84]]</f>
        <v>2.7355778675807499E-7</v>
      </c>
      <c r="CI268" s="10">
        <f>3/24000000*OO[[#This Row],[143 (06JUL1985 18:00:00)-Water Temperature (C)]]*OO[[#This Row],[85]]</f>
        <v>2.7128540814153747E-7</v>
      </c>
      <c r="CJ268" s="10">
        <f>3/24000000*OO[[#This Row],[144 (06JUL1985 21:00:00)-Water Temperature (C)]]*OO[[#This Row],[86]]</f>
        <v>2.6476008250396245E-7</v>
      </c>
      <c r="CK268" s="10">
        <f>3/24000000*OO[[#This Row],[145 (07JUL1985 00:00:00)-Water Temperature (C)]]*OO[[#This Row],[87]]</f>
        <v>2.5490819410000003E-7</v>
      </c>
      <c r="CL268" s="10">
        <f>3/24000000*OO[[#This Row],[146 (07JUL1985 03:00:00)-Water Temperature (C)]]*OO[[#This Row],[88]]</f>
        <v>2.442286112208E-7</v>
      </c>
      <c r="CM268" s="10">
        <f>3/24000000*OO[[#This Row],[147 (07JUL1985 06:00:00)-Water Temperature (C)]]*OO[[#This Row],[89]]</f>
        <v>2.3395476464053751E-7</v>
      </c>
      <c r="CN268" s="10">
        <f>3/24000000*OO[[#This Row],[148 (07JUL1985 09:00:00)-Water Temperature (C)]]*OO[[#This Row],[90]]</f>
        <v>2.2551221324835E-7</v>
      </c>
      <c r="CO268" s="10">
        <f>3/24000000*OO[[#This Row],[149 (07JUL1985 12:00:00)-Water Temperature (C)]]*OO[[#This Row],[91]]</f>
        <v>2.2054396961794999E-7</v>
      </c>
      <c r="CP268" s="10">
        <f>3/24000000*OO[[#This Row],[150 (07JUL1985 15:00:00)-Water Temperature (C)]]*OO[[#This Row],[92]]</f>
        <v>2.1886488172392498E-7</v>
      </c>
      <c r="CQ268" s="10">
        <f>3/24000000*OO[[#This Row],[151 (07JUL1985 18:00:00)-Water Temperature (C)]]*OO[[#This Row],[93]]</f>
        <v>2.1499236928301251E-7</v>
      </c>
      <c r="CR268" s="10">
        <f>3/24000000*OO[[#This Row],[152 (07JUL1985 21:00:00)-Water Temperature (C)]]*OO[[#This Row],[94]]</f>
        <v>2.0807228355112501E-7</v>
      </c>
      <c r="CS268" s="10">
        <f>3/24000000*OO[[#This Row],[153 (08JUL1985 00:00:00)-Water Temperature (C)]]*OO[[#This Row],[95]]</f>
        <v>1.9959255917144997E-7</v>
      </c>
      <c r="CT268" s="10">
        <f>3/24000000*OO[[#This Row],[154 (08JUL1985 03:00:00)-Water Temperature (C)]]*OO[[#This Row],[96]]</f>
        <v>1.9038951714719997E-7</v>
      </c>
      <c r="CU268" s="10">
        <f>3/24000000*OO[[#This Row],[155 (08JUL1985 06:00:00)-Water Temperature (C)]]*OO[[#This Row],[97]]</f>
        <v>1.8102594299824998E-7</v>
      </c>
      <c r="CV268" s="10">
        <f>3/24000000*OO[[#This Row],[156 (08JUL1985 09:00:00)-Water Temperature (C)]]*OO[[#This Row],[98]]</f>
        <v>1.753960478182E-7</v>
      </c>
      <c r="CW268" s="10">
        <f>3/24000000*OO[[#This Row],[157 (08JUL1985 12:00:00)-Water Temperature (C)]]*OO[[#This Row],[99]]</f>
        <v>1.7268470802423749E-7</v>
      </c>
    </row>
    <row r="269" spans="1:101" x14ac:dyDescent="0.35">
      <c r="A269" t="s">
        <v>275</v>
      </c>
      <c r="B269">
        <v>946.35220000000004</v>
      </c>
      <c r="C269" s="10">
        <f>3/24*OO[[#This Row],[59 (26JUN1985 06:00:00)-Water Temperature (C)]]*OO[[#This Row],[1]]/SUM(OO[1])</f>
        <v>0</v>
      </c>
      <c r="D269" s="10">
        <f>3/24*OO[[#This Row],[60 (26JUN1985 09:00:00)-Water Temperature (C)]]*OO[[#This Row],[2]]/SUM(OO[2])</f>
        <v>0</v>
      </c>
      <c r="E269" s="10">
        <f>3/24*OO[[#This Row],[61 (26JUN1985 12:00:00)-Water Temperature (C)]]*OO[[#This Row],[3]]/SUM(OO[3])</f>
        <v>0</v>
      </c>
      <c r="F269" s="10">
        <f>3/24*OO[[#This Row],[62 (26JUN1985 15:00:00)-Water Temperature (C)]]*OO[[#This Row],[4]]/SUM(OO[4])</f>
        <v>0</v>
      </c>
      <c r="G269" s="10">
        <f>3/24*OO[[#This Row],[63 (26JUN1985 18:00:00)-Water Temperature (C)]]*OO[[#This Row],[5]]/SUM(OO[5])</f>
        <v>0</v>
      </c>
      <c r="H269" s="10">
        <f>3/24*OO[[#This Row],[64 (26JUN1985 21:00:00)-Water Temperature (C)]]*OO[[#This Row],[6]]/SUM(OO[6])</f>
        <v>0</v>
      </c>
      <c r="I269" s="10">
        <f>3/24*OO[[#This Row],[65 (27JUN1985 00:00:00)-Water Temperature (C)]]*OO[[#This Row],[7]]/SUM(OO[7])</f>
        <v>0</v>
      </c>
      <c r="J269" s="10">
        <f>3/24*OO[[#This Row],[66 (27JUN1985 03:00:00)-Water Temperature (C)]]*OO[[#This Row],[8]]/SUM(OO[8])</f>
        <v>0</v>
      </c>
      <c r="K269" s="10">
        <f>3/24*OO[[#This Row],[67 (27JUN1985 06:00:00)-Water Temperature (C)]]*OO[[#This Row],[9]]/SUM(OO[9])</f>
        <v>0</v>
      </c>
      <c r="L269" s="10">
        <f>3/24*OO[[#This Row],[68 (27JUN1985 09:00:00)-Water Temperature (C)]]*OO[[#This Row],[10]]/SUM(OO[10])</f>
        <v>0</v>
      </c>
      <c r="M269" s="10">
        <f>3/24*OO[[#This Row],[69 (27JUN1985 12:00:00)-Water Temperature (C)]]*OO[[#This Row],[11]]/SUM(OO[11])</f>
        <v>0</v>
      </c>
      <c r="N269" s="10">
        <f>3/24*OO[[#This Row],[70 (27JUN1985 15:00:00)-Water Temperature (C)]]*OO[[#This Row],[12]]/SUM(OO[12])</f>
        <v>0</v>
      </c>
      <c r="O269" s="10">
        <f>3/24*OO[[#This Row],[71 (27JUN1985 18:00:00)-Water Temperature (C)]]*OO[[#This Row],[13]]/SUM(OO[13])</f>
        <v>4.2085754797011707E-21</v>
      </c>
      <c r="P269" s="10">
        <f>3/24*OO[[#This Row],[72 (27JUN1985 21:00:00)-Water Temperature (C)]]*OO[[#This Row],[14]]/SUM(OO[14])</f>
        <v>1.0859122514665575E-10</v>
      </c>
      <c r="Q269" s="10">
        <f>3/24*OO[[#This Row],[73 (28JUN1985 00:00:00)-Water Temperature (C)]]*OO[[#This Row],[15]]/SUM(OO[15])</f>
        <v>3.1405613215459748E-7</v>
      </c>
      <c r="R269" s="10">
        <f>3/24*OO[[#This Row],[74 (28JUN1985 03:00:00)-Water Temperature (C)]]*OO[[#This Row],[16]]/SUM(OO[16])</f>
        <v>6.0169511345395029E-5</v>
      </c>
      <c r="S269" s="10">
        <f>3/24*OO[[#This Row],[75 (28JUN1985 06:00:00)-Water Temperature (C)]]*OO[[#This Row],[17]]/SUM(OO[17])</f>
        <v>2.0608410164459348E-3</v>
      </c>
      <c r="T269" s="10">
        <f>3/24*OO[[#This Row],[76 (28JUN1985 09:00:00)-Water Temperature (C)]]*OO[[#This Row],[18]]/SUM(OO[18])</f>
        <v>1.9393576240268561E-2</v>
      </c>
      <c r="U269" s="10">
        <f>3/24*OO[[#This Row],[77 (28JUN1985 12:00:00)-Water Temperature (C)]]*OO[[#This Row],[19]]/SUM(OO[19])</f>
        <v>6.4116463055229639E-2</v>
      </c>
      <c r="V269" s="10">
        <f>3/24000000*OO[[#This Row],[78 (28JUN1985 15:00:00)-Water Temperature (C)]]*OO[[#This Row],[20]]</f>
        <v>8.7849168652000001E-2</v>
      </c>
      <c r="W269" s="10">
        <f>3/24000000*OO[[#This Row],[79 (28JUN1985 18:00:00)-Water Temperature (C)]]*OO[[#This Row],[21]]</f>
        <v>5.7100595794500004E-2</v>
      </c>
      <c r="X269" s="10">
        <f>3/24000000*OO[[#This Row],[80 (28JUN1985 21:00:00)-Water Temperature (C)]]*OO[[#This Row],[22]]</f>
        <v>1.9365970716435001E-2</v>
      </c>
      <c r="Y269" s="10">
        <f>3/24000000*OO[[#This Row],[81 (29JUN1985 00:00:00)-Water Temperature (C)]]*OO[[#This Row],[23]]</f>
        <v>3.7427383762700002E-3</v>
      </c>
      <c r="Z269" s="10">
        <f>3/24000000*OO[[#This Row],[82 (29JUN1985 03:00:00)-Water Temperature (C)]]*OO[[#This Row],[24]]</f>
        <v>4.6137395155899995E-4</v>
      </c>
      <c r="AA269" s="10">
        <f>3/24000000*OO[[#This Row],[83 (29JUN1985 06:00:00)-Water Temperature (C)]]*OO[[#This Row],[25]]</f>
        <v>5.1244000094749999E-5</v>
      </c>
      <c r="AB269" s="10">
        <f>3/24000000*OO[[#This Row],[84 (29JUN1985 09:00:00)-Water Temperature (C)]]*OO[[#This Row],[26]]</f>
        <v>1.6089603859477502E-5</v>
      </c>
      <c r="AC269" s="10">
        <f>3/24000000*OO[[#This Row],[85 (29JUN1985 12:00:00)-Water Temperature (C)]]*OO[[#This Row],[27]]</f>
        <v>1.222453972081375E-5</v>
      </c>
      <c r="AD269" s="10">
        <f>3/24000000*OO[[#This Row],[86 (29JUN1985 15:00:00)-Water Temperature (C)]]*OO[[#This Row],[28]]</f>
        <v>1.0453819994692499E-5</v>
      </c>
      <c r="AE269" s="10">
        <f>3/24000000*OO[[#This Row],[88 (29JUN1985 21:00:00)-Water Temperature (C)]]*OO[[#This Row],[30]]</f>
        <v>7.5819591576249997E-6</v>
      </c>
      <c r="AF269" s="10">
        <f>3/24000000*OO[[#This Row],[88 (29JUN1985 21:00:00)-Water Temperature (C)]]*OO[[#This Row],[30]]</f>
        <v>7.5819591576249997E-6</v>
      </c>
      <c r="AG269" s="10">
        <f>3/24000000*OO[[#This Row],[89 (30JUN1985 00:00:00)-Water Temperature (C)]]*OO[[#This Row],[31]]</f>
        <v>6.3562740701225002E-6</v>
      </c>
      <c r="AH269" s="10">
        <f>3/24000000*OO[[#This Row],[90 (30JUN1985 03:00:00)-Water Temperature (C)]]*OO[[#This Row],[32]]</f>
        <v>5.3495965094137505E-6</v>
      </c>
      <c r="AI269" s="10">
        <f>3/24000000*OO[[#This Row],[91 (30JUN1985 06:00:00)-Water Temperature (C)]]*OO[[#This Row],[33]]</f>
        <v>4.5481636775137502E-6</v>
      </c>
      <c r="AJ269" s="10">
        <f>3/24000000*OO[[#This Row],[92 (30JUN1985 09:00:00)-Water Temperature (C)]]*OO[[#This Row],[34]]</f>
        <v>3.9642991873749993E-6</v>
      </c>
      <c r="AK269" s="10">
        <f>3/24000000*OO[[#This Row],[93 (30JUN1985 12:00:00)-Water Temperature (C)]]*OO[[#This Row],[35]]</f>
        <v>3.5379503068124996E-6</v>
      </c>
      <c r="AL269" s="10">
        <f>3/24000000*OO[[#This Row],[94 (30JUN1985 15:00:00)-Water Temperature (C)]]*OO[[#This Row],[36]]</f>
        <v>3.1971319631624997E-6</v>
      </c>
      <c r="AM269" s="10">
        <f>3/24000000*OO[[#This Row],[95 (30JUN1985 18:00:00)-Water Temperature (C)]]*OO[[#This Row],[37]]</f>
        <v>2.8944190535696247E-6</v>
      </c>
      <c r="AN269" s="10">
        <f>3/24000000*OO[[#This Row],[96 (30JUN1985 21:00:00)-Water Temperature (C)]]*OO[[#This Row],[38]]</f>
        <v>2.5863299187075E-6</v>
      </c>
      <c r="AO269" s="10">
        <f>3/24000000*OO[[#This Row],[97 (01JUL1985 00:00:00)-Water Temperature (C)]]*OO[[#This Row],[39]]</f>
        <v>2.2956054744905001E-6</v>
      </c>
      <c r="AP269" s="10">
        <f>3/24000000*OO[[#This Row],[98 (01JUL1985 03:00:00)-Water Temperature (C)]]*OO[[#This Row],[40]]</f>
        <v>2.0469277420342501E-6</v>
      </c>
      <c r="AQ269" s="10">
        <f>3/24000000*OO[[#This Row],[99 (01JUL1985 06:00:00)-Water Temperature (C)]]*OO[[#This Row],[41]]</f>
        <v>1.8402982053399998E-6</v>
      </c>
      <c r="AR269" s="10">
        <f>3/24000000*OO[[#This Row],[100 (01JUL1985 09:00:00)-Water Temperature (C)]]*OO[[#This Row],[42]]</f>
        <v>1.6993080655662497E-6</v>
      </c>
      <c r="AS269" s="10">
        <f>3/24000000*OO[[#This Row],[101 (01JUL1985 12:00:00)-Water Temperature (C)]]*OO[[#This Row],[43]]</f>
        <v>1.5939787078844998E-6</v>
      </c>
      <c r="AT269" s="10">
        <f>3/24000000*OO[[#This Row],[102 (01JUL1985 15:00:00)-Water Temperature (C)]]*OO[[#This Row],[44]]</f>
        <v>1.4961692903806248E-6</v>
      </c>
      <c r="AU269" s="10">
        <f>3/24000000*OO[[#This Row],[103 (01JUL1985 18:00:00)-Water Temperature (C)]]*OO[[#This Row],[45]]</f>
        <v>1.408113959841E-6</v>
      </c>
      <c r="AV269" s="10">
        <f>3/24000000*OO[[#This Row],[104 (01JUL1985 21:00:00)-Water Temperature (C)]]*OO[[#This Row],[46]]</f>
        <v>1.3143210473797499E-6</v>
      </c>
      <c r="AW269" s="10">
        <f>3/24000000*OO[[#This Row],[105 (02JUL1985 00:00:00)-Water Temperature (C)]]*OO[[#This Row],[47]]</f>
        <v>1.2275773285278748E-6</v>
      </c>
      <c r="AX269" s="10">
        <f>3/24000000*OO[[#This Row],[106 (02JUL1985 03:00:00)-Water Temperature (C)]]*OO[[#This Row],[48]]</f>
        <v>1.1443929288770001E-6</v>
      </c>
      <c r="AY269" s="10">
        <f>3/24000000*OO[[#This Row],[107 (02JUL1985 06:00:00)-Water Temperature (C)]]*OO[[#This Row],[49]]</f>
        <v>1.06837500750175E-6</v>
      </c>
      <c r="AZ269" s="10">
        <f>3/24000000*OO[[#This Row],[108 (02JUL1985 09:00:00)-Water Temperature (C)]]*OO[[#This Row],[50]]</f>
        <v>9.9921354475799994E-7</v>
      </c>
      <c r="BA269" s="10">
        <f>3/24000000*OO[[#This Row],[109 (02JUL1985 12:00:00)-Water Temperature (C)]]*OO[[#This Row],[51]]</f>
        <v>9.5352684338399998E-7</v>
      </c>
      <c r="BB269" s="10">
        <f>3/24000000*OO[[#This Row],[110 (02JUL1985 15:00:00)-Water Temperature (C)]]*OO[[#This Row],[52]]</f>
        <v>9.280374101802499E-7</v>
      </c>
      <c r="BC269" s="10">
        <f>3/24000000*OO[[#This Row],[111 (02JUL1985 18:00:00)-Water Temperature (C)]]*OO[[#This Row],[53]]</f>
        <v>9.1019117635374992E-7</v>
      </c>
      <c r="BD269" s="10">
        <f>3/24000000*OO[[#This Row],[112 (02JUL1985 21:00:00)-Water Temperature (C)]]*OO[[#This Row],[54]]</f>
        <v>8.7943087291237494E-7</v>
      </c>
      <c r="BE269" s="10">
        <f>3/24000000*OO[[#This Row],[113 (03JUL1985 00:00:00)-Water Temperature (C)]]*OO[[#This Row],[55]]</f>
        <v>8.334511993240001E-7</v>
      </c>
      <c r="BF269" s="10">
        <f>3/24000000*OO[[#This Row],[114 (03JUL1985 03:00:00)-Water Temperature (C)]]*OO[[#This Row],[56]]</f>
        <v>7.8709853496200002E-7</v>
      </c>
      <c r="BG269" s="10">
        <f>3/24000000*OO[[#This Row],[115 (03JUL1985 06:00:00)-Water Temperature (C)]]*OO[[#This Row],[57]]</f>
        <v>7.4208608872124992E-7</v>
      </c>
      <c r="BH269" s="10">
        <f>3/24000000*OO[[#This Row],[116 (03JUL1985 09:00:00)-Water Temperature (C)]]*OO[[#This Row],[58]]</f>
        <v>7.1271496361812498E-7</v>
      </c>
      <c r="BI269" s="10">
        <f>3/24000000*OO[[#This Row],[117 (03JUL1985 12:00:00)-Water Temperature (C)]]*OO[[#This Row],[59]]</f>
        <v>6.9587374488562506E-7</v>
      </c>
      <c r="BJ269" s="10">
        <f>3/24000000*OO[[#This Row],[118 (03JUL1985 15:00:00)-Water Temperature (C)]]*OO[[#This Row],[60]]</f>
        <v>6.8413842939950002E-7</v>
      </c>
      <c r="BK269" s="10">
        <f>3/24000000*OO[[#This Row],[119 (03JUL1985 18:00:00)-Water Temperature (C)]]*OO[[#This Row],[61]]</f>
        <v>6.704260974389999E-7</v>
      </c>
      <c r="BL269" s="10">
        <f>3/24000000*OO[[#This Row],[120 (03JUL1985 21:00:00)-Water Temperature (C)]]*OO[[#This Row],[62]]</f>
        <v>6.4775455761637484E-7</v>
      </c>
      <c r="BM269" s="10">
        <f>3/24000000*OO[[#This Row],[121 (04JUL1985 00:00:00)-Water Temperature (C)]]*OO[[#This Row],[63]]</f>
        <v>6.2121916075312497E-7</v>
      </c>
      <c r="BN269" s="10">
        <f>3/24000000*OO[[#This Row],[122 (04JUL1985 03:00:00)-Water Temperature (C)]]*OO[[#This Row],[64]]</f>
        <v>5.9487874640999994E-7</v>
      </c>
      <c r="BO269" s="10">
        <f>3/24000000*OO[[#This Row],[123 (04JUL1985 06:00:00)-Water Temperature (C)]]*OO[[#This Row],[65]]</f>
        <v>5.7083050050400006E-7</v>
      </c>
      <c r="BP269" s="10">
        <f>3/24000000*OO[[#This Row],[124 (04JUL1985 09:00:00)-Water Temperature (C)]]*OO[[#This Row],[66]]</f>
        <v>5.5876165419149993E-7</v>
      </c>
      <c r="BQ269" s="10">
        <f>3/24000000*OO[[#This Row],[125 (04JUL1985 12:00:00)-Water Temperature (C)]]*OO[[#This Row],[67]]</f>
        <v>5.5064430436124998E-7</v>
      </c>
      <c r="BR269" s="10">
        <f>3/24000000*OO[[#This Row],[126 (04JUL1985 15:00:00)-Water Temperature (C)]]*OO[[#This Row],[68]]</f>
        <v>5.4210060698337501E-7</v>
      </c>
      <c r="BS269" s="10">
        <f>3/24000000*OO[[#This Row],[127 (04JUL1985 18:00:00)-Water Temperature (C)]]*OO[[#This Row],[69]]</f>
        <v>5.3013861261374991E-7</v>
      </c>
      <c r="BT269" s="10">
        <f>3/24000000*OO[[#This Row],[128 (04JUL1985 21:00:00)-Water Temperature (C)]]*OO[[#This Row],[70]]</f>
        <v>5.1424836932562498E-7</v>
      </c>
      <c r="BU269" s="10">
        <f>3/24000000*OO[[#This Row],[129 (05JUL1985 00:00:00)-Water Temperature (C)]]*OO[[#This Row],[71]]</f>
        <v>4.9439863021499992E-7</v>
      </c>
      <c r="BV269" s="10">
        <f>3/24000000*OO[[#This Row],[130 (05JUL1985 03:00:00)-Water Temperature (C)]]*OO[[#This Row],[72]]</f>
        <v>4.7489385596049999E-7</v>
      </c>
      <c r="BW269" s="10">
        <f>3/24000000*OO[[#This Row],[131 (05JUL1985 06:00:00)-Water Temperature (C)]]*OO[[#This Row],[73]]</f>
        <v>4.5585071877412502E-7</v>
      </c>
      <c r="BX269" s="10">
        <f>3/24000000*OO[[#This Row],[132 (05JUL1985 09:00:00)-Water Temperature (C)]]*OO[[#This Row],[74]]</f>
        <v>4.4513938770900001E-7</v>
      </c>
      <c r="BY269" s="10">
        <f>3/24000000*OO[[#This Row],[133 (05JUL1985 12:00:00)-Water Temperature (C)]]*OO[[#This Row],[75]]</f>
        <v>4.3787797452862496E-7</v>
      </c>
      <c r="BZ269" s="10">
        <f>3/24000000*OO[[#This Row],[134 (05JUL1985 15:00:00)-Water Temperature (C)]]*OO[[#This Row],[76]]</f>
        <v>4.3329076773749995E-7</v>
      </c>
      <c r="CA269" s="10">
        <f>3/24000000*OO[[#This Row],[135 (05JUL1985 18:00:00)-Water Temperature (C)]]*OO[[#This Row],[77]]</f>
        <v>4.2811923018637495E-7</v>
      </c>
      <c r="CB269" s="10">
        <f>3/24000000*OO[[#This Row],[136 (05JUL1985 21:00:00)-Water Temperature (C)]]*OO[[#This Row],[78]]</f>
        <v>4.1646873786499994E-7</v>
      </c>
      <c r="CC269" s="10">
        <f>3/24000000*OO[[#This Row],[137 (06JUL1985 00:00:00)-Water Temperature (C)]]*OO[[#This Row],[79]]</f>
        <v>4.0057883633512495E-7</v>
      </c>
      <c r="CD269" s="10">
        <f>3/24000000*OO[[#This Row],[138 (06JUL1985 03:00:00)-Water Temperature (C)]]*OO[[#This Row],[80]]</f>
        <v>3.8414849541799996E-7</v>
      </c>
      <c r="CE269" s="10">
        <f>3/24000000*OO[[#This Row],[139 (06JUL1985 06:00:00)-Water Temperature (C)]]*OO[[#This Row],[81]]</f>
        <v>3.6962217855099997E-7</v>
      </c>
      <c r="CF269" s="10">
        <f>3/24000000*OO[[#This Row],[140 (06JUL1985 09:00:00)-Water Temperature (C)]]*OO[[#This Row],[82]]</f>
        <v>3.6475543218899999E-7</v>
      </c>
      <c r="CG269" s="10">
        <f>3/24000000*OO[[#This Row],[141 (06JUL1985 12:00:00)-Water Temperature (C)]]*OO[[#This Row],[83]]</f>
        <v>3.6313353721337497E-7</v>
      </c>
      <c r="CH269" s="10">
        <f>3/24000000*OO[[#This Row],[142 (06JUL1985 15:00:00)-Water Temperature (C)]]*OO[[#This Row],[84]]</f>
        <v>3.6165792294137495E-7</v>
      </c>
      <c r="CI269" s="10">
        <f>3/24000000*OO[[#This Row],[143 (06JUL1985 18:00:00)-Water Temperature (C)]]*OO[[#This Row],[85]]</f>
        <v>3.5865085394124998E-7</v>
      </c>
      <c r="CJ269" s="10">
        <f>3/24000000*OO[[#This Row],[144 (06JUL1985 21:00:00)-Water Temperature (C)]]*OO[[#This Row],[86]]</f>
        <v>3.50067683898E-7</v>
      </c>
      <c r="CK269" s="10">
        <f>3/24000000*OO[[#This Row],[145 (07JUL1985 00:00:00)-Water Temperature (C)]]*OO[[#This Row],[87]]</f>
        <v>3.3716389247999993E-7</v>
      </c>
      <c r="CL269" s="10">
        <f>3/24000000*OO[[#This Row],[146 (07JUL1985 03:00:00)-Water Temperature (C)]]*OO[[#This Row],[88]]</f>
        <v>3.2308987681374994E-7</v>
      </c>
      <c r="CM269" s="10">
        <f>3/24000000*OO[[#This Row],[147 (07JUL1985 06:00:00)-Water Temperature (C)]]*OO[[#This Row],[89]]</f>
        <v>3.0945940447222497E-7</v>
      </c>
      <c r="CN269" s="10">
        <f>3/24000000*OO[[#This Row],[148 (07JUL1985 09:00:00)-Water Temperature (C)]]*OO[[#This Row],[90]]</f>
        <v>2.9822339675219995E-7</v>
      </c>
      <c r="CO269" s="10">
        <f>3/24000000*OO[[#This Row],[149 (07JUL1985 12:00:00)-Water Temperature (C)]]*OO[[#This Row],[91]]</f>
        <v>2.9147491174602493E-7</v>
      </c>
      <c r="CP269" s="10">
        <f>3/24000000*OO[[#This Row],[150 (07JUL1985 15:00:00)-Water Temperature (C)]]*OO[[#This Row],[92]]</f>
        <v>2.8916162518799996E-7</v>
      </c>
      <c r="CQ269" s="10">
        <f>3/24000000*OO[[#This Row],[151 (07JUL1985 18:00:00)-Water Temperature (C)]]*OO[[#This Row],[93]]</f>
        <v>2.84085681129625E-7</v>
      </c>
      <c r="CR269" s="10">
        <f>3/24000000*OO[[#This Row],[152 (07JUL1985 21:00:00)-Water Temperature (C)]]*OO[[#This Row],[94]]</f>
        <v>2.7506577176322502E-7</v>
      </c>
      <c r="CS269" s="10">
        <f>3/24000000*OO[[#This Row],[153 (08JUL1985 00:00:00)-Water Temperature (C)]]*OO[[#This Row],[95]]</f>
        <v>2.6399645439931244E-7</v>
      </c>
      <c r="CT269" s="10">
        <f>3/24000000*OO[[#This Row],[154 (08JUL1985 03:00:00)-Water Temperature (C)]]*OO[[#This Row],[96]]</f>
        <v>2.5191525405392501E-7</v>
      </c>
      <c r="CU269" s="10">
        <f>3/24000000*OO[[#This Row],[155 (08JUL1985 06:00:00)-Water Temperature (C)]]*OO[[#This Row],[97]]</f>
        <v>2.395489128345E-7</v>
      </c>
      <c r="CV269" s="10">
        <f>3/24000000*OO[[#This Row],[156 (08JUL1985 09:00:00)-Water Temperature (C)]]*OO[[#This Row],[98]]</f>
        <v>2.3199052021846246E-7</v>
      </c>
      <c r="CW269" s="10">
        <f>3/24000000*OO[[#This Row],[157 (08JUL1985 12:00:00)-Water Temperature (C)]]*OO[[#This Row],[99]]</f>
        <v>2.2827048140377496E-7</v>
      </c>
    </row>
    <row r="270" spans="1:101" x14ac:dyDescent="0.35">
      <c r="A270" t="s">
        <v>276</v>
      </c>
      <c r="B270">
        <v>897.05690000000004</v>
      </c>
      <c r="C270" s="10">
        <f>3/24*OO[[#This Row],[59 (26JUN1985 06:00:00)-Water Temperature (C)]]*OO[[#This Row],[1]]/SUM(OO[1])</f>
        <v>0</v>
      </c>
      <c r="D270" s="10">
        <f>3/24*OO[[#This Row],[60 (26JUN1985 09:00:00)-Water Temperature (C)]]*OO[[#This Row],[2]]/SUM(OO[2])</f>
        <v>0</v>
      </c>
      <c r="E270" s="10">
        <f>3/24*OO[[#This Row],[61 (26JUN1985 12:00:00)-Water Temperature (C)]]*OO[[#This Row],[3]]/SUM(OO[3])</f>
        <v>0</v>
      </c>
      <c r="F270" s="10">
        <f>3/24*OO[[#This Row],[62 (26JUN1985 15:00:00)-Water Temperature (C)]]*OO[[#This Row],[4]]/SUM(OO[4])</f>
        <v>0</v>
      </c>
      <c r="G270" s="10">
        <f>3/24*OO[[#This Row],[63 (26JUN1985 18:00:00)-Water Temperature (C)]]*OO[[#This Row],[5]]/SUM(OO[5])</f>
        <v>0</v>
      </c>
      <c r="H270" s="10">
        <f>3/24*OO[[#This Row],[64 (26JUN1985 21:00:00)-Water Temperature (C)]]*OO[[#This Row],[6]]/SUM(OO[6])</f>
        <v>0</v>
      </c>
      <c r="I270" s="10">
        <f>3/24*OO[[#This Row],[65 (27JUN1985 00:00:00)-Water Temperature (C)]]*OO[[#This Row],[7]]/SUM(OO[7])</f>
        <v>0</v>
      </c>
      <c r="J270" s="10">
        <f>3/24*OO[[#This Row],[66 (27JUN1985 03:00:00)-Water Temperature (C)]]*OO[[#This Row],[8]]/SUM(OO[8])</f>
        <v>0</v>
      </c>
      <c r="K270" s="10">
        <f>3/24*OO[[#This Row],[67 (27JUN1985 06:00:00)-Water Temperature (C)]]*OO[[#This Row],[9]]/SUM(OO[9])</f>
        <v>0</v>
      </c>
      <c r="L270" s="10">
        <f>3/24*OO[[#This Row],[68 (27JUN1985 09:00:00)-Water Temperature (C)]]*OO[[#This Row],[10]]/SUM(OO[10])</f>
        <v>0</v>
      </c>
      <c r="M270" s="10">
        <f>3/24*OO[[#This Row],[69 (27JUN1985 12:00:00)-Water Temperature (C)]]*OO[[#This Row],[11]]/SUM(OO[11])</f>
        <v>0</v>
      </c>
      <c r="N270" s="10">
        <f>3/24*OO[[#This Row],[70 (27JUN1985 15:00:00)-Water Temperature (C)]]*OO[[#This Row],[12]]/SUM(OO[12])</f>
        <v>0</v>
      </c>
      <c r="O270" s="10">
        <f>3/24*OO[[#This Row],[71 (27JUN1985 18:00:00)-Water Temperature (C)]]*OO[[#This Row],[13]]/SUM(OO[13])</f>
        <v>8.6230979981695672E-21</v>
      </c>
      <c r="P270" s="10">
        <f>3/24*OO[[#This Row],[72 (27JUN1985 21:00:00)-Water Temperature (C)]]*OO[[#This Row],[14]]/SUM(OO[14])</f>
        <v>4.9819740624964952E-11</v>
      </c>
      <c r="Q270" s="10">
        <f>3/24*OO[[#This Row],[73 (28JUN1985 00:00:00)-Water Temperature (C)]]*OO[[#This Row],[15]]/SUM(OO[15])</f>
        <v>1.9151969662110257E-7</v>
      </c>
      <c r="R270" s="10">
        <f>3/24*OO[[#This Row],[74 (28JUN1985 03:00:00)-Water Temperature (C)]]*OO[[#This Row],[16]]/SUM(OO[16])</f>
        <v>4.273984117726841E-5</v>
      </c>
      <c r="S270" s="10">
        <f>3/24*OO[[#This Row],[75 (28JUN1985 06:00:00)-Water Temperature (C)]]*OO[[#This Row],[17]]/SUM(OO[17])</f>
        <v>1.6423206874145867E-3</v>
      </c>
      <c r="T270" s="10">
        <f>3/24*OO[[#This Row],[76 (28JUN1985 09:00:00)-Water Temperature (C)]]*OO[[#This Row],[18]]/SUM(OO[18])</f>
        <v>1.6996306482458468E-2</v>
      </c>
      <c r="U270" s="10">
        <f>3/24*OO[[#This Row],[77 (28JUN1985 12:00:00)-Water Temperature (C)]]*OO[[#This Row],[19]]/SUM(OO[19])</f>
        <v>6.0982191190199306E-2</v>
      </c>
      <c r="V270" s="10">
        <f>3/24000000*OO[[#This Row],[78 (28JUN1985 15:00:00)-Water Temperature (C)]]*OO[[#This Row],[20]]</f>
        <v>8.9675876420549999E-2</v>
      </c>
      <c r="W270" s="10">
        <f>3/24000000*OO[[#This Row],[79 (28JUN1985 18:00:00)-Water Temperature (C)]]*OO[[#This Row],[21]]</f>
        <v>6.2203622204662495E-2</v>
      </c>
      <c r="X270" s="10">
        <f>3/24000000*OO[[#This Row],[80 (28JUN1985 21:00:00)-Water Temperature (C)]]*OO[[#This Row],[22]]</f>
        <v>2.2336778669472496E-2</v>
      </c>
      <c r="Y270" s="10">
        <f>3/24000000*OO[[#This Row],[81 (29JUN1985 00:00:00)-Water Temperature (C)]]*OO[[#This Row],[23]]</f>
        <v>4.5419798757524998E-3</v>
      </c>
      <c r="Z270" s="10">
        <f>3/24000000*OO[[#This Row],[82 (29JUN1985 03:00:00)-Water Temperature (C)]]*OO[[#This Row],[24]]</f>
        <v>5.8241268758749999E-4</v>
      </c>
      <c r="AA270" s="10">
        <f>3/24000000*OO[[#This Row],[83 (29JUN1985 06:00:00)-Water Temperature (C)]]*OO[[#This Row],[25]]</f>
        <v>6.3118739829599995E-5</v>
      </c>
      <c r="AB270" s="10">
        <f>3/24000000*OO[[#This Row],[84 (29JUN1985 09:00:00)-Water Temperature (C)]]*OO[[#This Row],[26]]</f>
        <v>1.7316229572564997E-5</v>
      </c>
      <c r="AC270" s="10">
        <f>3/24000000*OO[[#This Row],[85 (29JUN1985 12:00:00)-Water Temperature (C)]]*OO[[#This Row],[27]]</f>
        <v>1.2682559252377503E-5</v>
      </c>
      <c r="AD270" s="10">
        <f>3/24000000*OO[[#This Row],[86 (29JUN1985 15:00:00)-Water Temperature (C)]]*OO[[#This Row],[28]]</f>
        <v>1.0815914397646249E-5</v>
      </c>
      <c r="AE270" s="10">
        <f>3/24000000*OO[[#This Row],[88 (29JUN1985 21:00:00)-Water Temperature (C)]]*OO[[#This Row],[30]]</f>
        <v>7.8388425037700012E-6</v>
      </c>
      <c r="AF270" s="10">
        <f>3/24000000*OO[[#This Row],[88 (29JUN1985 21:00:00)-Water Temperature (C)]]*OO[[#This Row],[30]]</f>
        <v>7.8388425037700012E-6</v>
      </c>
      <c r="AG270" s="10">
        <f>3/24000000*OO[[#This Row],[89 (30JUN1985 00:00:00)-Water Temperature (C)]]*OO[[#This Row],[31]]</f>
        <v>6.5710212088725E-6</v>
      </c>
      <c r="AH270" s="10">
        <f>3/24000000*OO[[#This Row],[90 (30JUN1985 03:00:00)-Water Temperature (C)]]*OO[[#This Row],[32]]</f>
        <v>5.5277953777199995E-6</v>
      </c>
      <c r="AI270" s="10">
        <f>3/24000000*OO[[#This Row],[91 (30JUN1985 06:00:00)-Water Temperature (C)]]*OO[[#This Row],[33]]</f>
        <v>4.6966459109924989E-6</v>
      </c>
      <c r="AJ270" s="10">
        <f>3/24000000*OO[[#This Row],[92 (30JUN1985 09:00:00)-Water Temperature (C)]]*OO[[#This Row],[34]]</f>
        <v>4.0907808566137506E-6</v>
      </c>
      <c r="AK270" s="10">
        <f>3/24000000*OO[[#This Row],[93 (30JUN1985 12:00:00)-Water Temperature (C)]]*OO[[#This Row],[35]]</f>
        <v>3.6468884965199998E-6</v>
      </c>
      <c r="AL270" s="10">
        <f>3/24000000*OO[[#This Row],[94 (30JUN1985 15:00:00)-Water Temperature (C)]]*OO[[#This Row],[36]]</f>
        <v>3.2927663451224994E-6</v>
      </c>
      <c r="AM270" s="10">
        <f>3/24000000*OO[[#This Row],[95 (30JUN1985 18:00:00)-Water Temperature (C)]]*OO[[#This Row],[37]]</f>
        <v>2.9789876953724998E-6</v>
      </c>
      <c r="AN270" s="10">
        <f>3/24000000*OO[[#This Row],[96 (30JUN1985 21:00:00)-Water Temperature (C)]]*OO[[#This Row],[38]]</f>
        <v>2.6603560320614998E-6</v>
      </c>
      <c r="AO270" s="10">
        <f>3/24000000*OO[[#This Row],[97 (01JUL1985 00:00:00)-Water Temperature (C)]]*OO[[#This Row],[39]]</f>
        <v>2.3605615335251244E-6</v>
      </c>
      <c r="AP270" s="10">
        <f>3/24000000*OO[[#This Row],[98 (01JUL1985 03:00:00)-Water Temperature (C)]]*OO[[#This Row],[40]]</f>
        <v>2.10402092911675E-6</v>
      </c>
      <c r="AQ270" s="10">
        <f>3/24000000*OO[[#This Row],[99 (01JUL1985 06:00:00)-Water Temperature (C)]]*OO[[#This Row],[41]]</f>
        <v>1.890464927233E-6</v>
      </c>
      <c r="AR270" s="10">
        <f>3/24000000*OO[[#This Row],[100 (01JUL1985 09:00:00)-Water Temperature (C)]]*OO[[#This Row],[42]]</f>
        <v>1.744377368259625E-6</v>
      </c>
      <c r="AS270" s="10">
        <f>3/24000000*OO[[#This Row],[101 (01JUL1985 12:00:00)-Water Temperature (C)]]*OO[[#This Row],[43]]</f>
        <v>1.6349433990286246E-6</v>
      </c>
      <c r="AT270" s="10">
        <f>3/24000000*OO[[#This Row],[102 (01JUL1985 15:00:00)-Water Temperature (C)]]*OO[[#This Row],[44]]</f>
        <v>1.5334788268049999E-6</v>
      </c>
      <c r="AU270" s="10">
        <f>3/24000000*OO[[#This Row],[103 (01JUL1985 18:00:00)-Water Temperature (C)]]*OO[[#This Row],[45]]</f>
        <v>1.4423694297016248E-6</v>
      </c>
      <c r="AV270" s="10">
        <f>3/24000000*OO[[#This Row],[104 (01JUL1985 21:00:00)-Water Temperature (C)]]*OO[[#This Row],[46]]</f>
        <v>1.3459928743887501E-6</v>
      </c>
      <c r="AW270" s="10">
        <f>3/24000000*OO[[#This Row],[105 (02JUL1985 00:00:00)-Water Temperature (C)]]*OO[[#This Row],[47]]</f>
        <v>1.2575766177612501E-6</v>
      </c>
      <c r="AX270" s="10">
        <f>3/24000000*OO[[#This Row],[106 (02JUL1985 03:00:00)-Water Temperature (C)]]*OO[[#This Row],[48]]</f>
        <v>1.1724918163994999E-6</v>
      </c>
      <c r="AY270" s="10">
        <f>3/24000000*OO[[#This Row],[107 (02JUL1985 06:00:00)-Water Temperature (C)]]*OO[[#This Row],[49]]</f>
        <v>1.0944964537259998E-6</v>
      </c>
      <c r="AZ270" s="10">
        <f>3/24000000*OO[[#This Row],[108 (02JUL1985 09:00:00)-Water Temperature (C)]]*OO[[#This Row],[50]]</f>
        <v>1.02318003918625E-6</v>
      </c>
      <c r="BA270" s="10">
        <f>3/24000000*OO[[#This Row],[109 (02JUL1985 12:00:00)-Water Temperature (C)]]*OO[[#This Row],[51]]</f>
        <v>9.7566788670049986E-7</v>
      </c>
      <c r="BB270" s="10">
        <f>3/24000000*OO[[#This Row],[110 (02JUL1985 15:00:00)-Water Temperature (C)]]*OO[[#This Row],[52]]</f>
        <v>9.4883872014749986E-7</v>
      </c>
      <c r="BC270" s="10">
        <f>3/24000000*OO[[#This Row],[111 (02JUL1985 18:00:00)-Water Temperature (C)]]*OO[[#This Row],[53]]</f>
        <v>9.3009517697599993E-7</v>
      </c>
      <c r="BD270" s="10">
        <f>3/24000000*OO[[#This Row],[112 (02JUL1985 21:00:00)-Water Temperature (C)]]*OO[[#This Row],[54]]</f>
        <v>8.9877994197499978E-7</v>
      </c>
      <c r="BE270" s="10">
        <f>3/24000000*OO[[#This Row],[113 (03JUL1985 00:00:00)-Water Temperature (C)]]*OO[[#This Row],[55]]</f>
        <v>8.5208509085575006E-7</v>
      </c>
      <c r="BF270" s="10">
        <f>3/24000000*OO[[#This Row],[114 (03JUL1985 03:00:00)-Water Temperature (C)]]*OO[[#This Row],[56]]</f>
        <v>8.0511634354599989E-7</v>
      </c>
      <c r="BG270" s="10">
        <f>3/24000000*OO[[#This Row],[115 (03JUL1985 06:00:00)-Water Temperature (C)]]*OO[[#This Row],[57]]</f>
        <v>7.5903194584749988E-7</v>
      </c>
      <c r="BH270" s="10">
        <f>3/24000000*OO[[#This Row],[116 (03JUL1985 09:00:00)-Water Temperature (C)]]*OO[[#This Row],[58]]</f>
        <v>7.2873533932700012E-7</v>
      </c>
      <c r="BI270" s="10">
        <f>3/24000000*OO[[#This Row],[117 (03JUL1985 12:00:00)-Water Temperature (C)]]*OO[[#This Row],[59]]</f>
        <v>7.1099335356374995E-7</v>
      </c>
      <c r="BJ270" s="10">
        <f>3/24000000*OO[[#This Row],[118 (03JUL1985 15:00:00)-Water Temperature (C)]]*OO[[#This Row],[60]]</f>
        <v>6.9868071047699992E-7</v>
      </c>
      <c r="BK270" s="10">
        <f>3/24000000*OO[[#This Row],[119 (03JUL1985 18:00:00)-Water Temperature (C)]]*OO[[#This Row],[61]]</f>
        <v>6.8474096359724995E-7</v>
      </c>
      <c r="BL270" s="10">
        <f>3/24000000*OO[[#This Row],[120 (03JUL1985 21:00:00)-Water Temperature (C)]]*OO[[#This Row],[62]]</f>
        <v>6.6157687511574993E-7</v>
      </c>
      <c r="BM270" s="10">
        <f>3/24000000*OO[[#This Row],[121 (04JUL1985 00:00:00)-Water Temperature (C)]]*OO[[#This Row],[63]]</f>
        <v>6.34648538295E-7</v>
      </c>
      <c r="BN270" s="10">
        <f>3/24000000*OO[[#This Row],[122 (04JUL1985 03:00:00)-Water Temperature (C)]]*OO[[#This Row],[64]]</f>
        <v>6.0786492556987494E-7</v>
      </c>
      <c r="BO270" s="10">
        <f>3/24000000*OO[[#This Row],[123 (04JUL1985 06:00:00)-Water Temperature (C)]]*OO[[#This Row],[65]]</f>
        <v>5.8333864370775001E-7</v>
      </c>
      <c r="BP270" s="10">
        <f>3/24000000*OO[[#This Row],[124 (04JUL1985 09:00:00)-Water Temperature (C)]]*OO[[#This Row],[66]]</f>
        <v>5.7098179565437503E-7</v>
      </c>
      <c r="BQ270" s="10">
        <f>3/24000000*OO[[#This Row],[125 (04JUL1985 12:00:00)-Water Temperature (C)]]*OO[[#This Row],[67]]</f>
        <v>5.6248256154562492E-7</v>
      </c>
      <c r="BR270" s="10">
        <f>3/24000000*OO[[#This Row],[126 (04JUL1985 15:00:00)-Water Temperature (C)]]*OO[[#This Row],[68]]</f>
        <v>5.53669242427875E-7</v>
      </c>
      <c r="BS270" s="10">
        <f>3/24000000*OO[[#This Row],[127 (04JUL1985 18:00:00)-Water Temperature (C)]]*OO[[#This Row],[69]]</f>
        <v>5.4140435877000001E-7</v>
      </c>
      <c r="BT270" s="10">
        <f>3/24000000*OO[[#This Row],[128 (04JUL1985 21:00:00)-Water Temperature (C)]]*OO[[#This Row],[70]]</f>
        <v>5.249935840105E-7</v>
      </c>
      <c r="BU270" s="10">
        <f>3/24000000*OO[[#This Row],[129 (05JUL1985 00:00:00)-Water Temperature (C)]]*OO[[#This Row],[71]]</f>
        <v>5.0484192652050001E-7</v>
      </c>
      <c r="BV270" s="10">
        <f>3/24000000*OO[[#This Row],[130 (05JUL1985 03:00:00)-Water Temperature (C)]]*OO[[#This Row],[72]]</f>
        <v>4.8504597102674995E-7</v>
      </c>
      <c r="BW270" s="10">
        <f>3/24000000*OO[[#This Row],[131 (05JUL1985 06:00:00)-Water Temperature (C)]]*OO[[#This Row],[73]]</f>
        <v>4.6574250317762499E-7</v>
      </c>
      <c r="BX270" s="10">
        <f>3/24000000*OO[[#This Row],[132 (05JUL1985 09:00:00)-Water Temperature (C)]]*OO[[#This Row],[74]]</f>
        <v>4.5486626392187497E-7</v>
      </c>
      <c r="BY270" s="10">
        <f>3/24000000*OO[[#This Row],[133 (05JUL1985 12:00:00)-Water Temperature (C)]]*OO[[#This Row],[75]]</f>
        <v>4.4734169710687491E-7</v>
      </c>
      <c r="BZ270" s="10">
        <f>3/24000000*OO[[#This Row],[134 (05JUL1985 15:00:00)-Water Temperature (C)]]*OO[[#This Row],[76]]</f>
        <v>4.4243818985412503E-7</v>
      </c>
      <c r="CA270" s="10">
        <f>3/24000000*OO[[#This Row],[135 (05JUL1985 18:00:00)-Water Temperature (C)]]*OO[[#This Row],[77]]</f>
        <v>4.3711578437787494E-7</v>
      </c>
      <c r="CB270" s="10">
        <f>3/24000000*OO[[#This Row],[136 (05JUL1985 21:00:00)-Water Temperature (C)]]*OO[[#This Row],[78]]</f>
        <v>4.25131211828125E-7</v>
      </c>
      <c r="CC270" s="10">
        <f>3/24000000*OO[[#This Row],[137 (06JUL1985 00:00:00)-Water Temperature (C)]]*OO[[#This Row],[79]]</f>
        <v>4.0903803417099999E-7</v>
      </c>
      <c r="CD270" s="10">
        <f>3/24000000*OO[[#This Row],[138 (06JUL1985 03:00:00)-Water Temperature (C)]]*OO[[#This Row],[80]]</f>
        <v>3.9236096622474999E-7</v>
      </c>
      <c r="CE270" s="10">
        <f>3/24000000*OO[[#This Row],[139 (06JUL1985 06:00:00)-Water Temperature (C)]]*OO[[#This Row],[81]]</f>
        <v>3.7752848391299995E-7</v>
      </c>
      <c r="CF270" s="10">
        <f>3/24000000*OO[[#This Row],[140 (06JUL1985 09:00:00)-Water Temperature (C)]]*OO[[#This Row],[82]]</f>
        <v>3.7249077629249994E-7</v>
      </c>
      <c r="CG270" s="10">
        <f>3/24000000*OO[[#This Row],[141 (06JUL1985 12:00:00)-Water Temperature (C)]]*OO[[#This Row],[83]]</f>
        <v>3.7074014096350001E-7</v>
      </c>
      <c r="CH270" s="10">
        <f>3/24000000*OO[[#This Row],[142 (06JUL1985 15:00:00)-Water Temperature (C)]]*OO[[#This Row],[84]]</f>
        <v>3.6919922396699996E-7</v>
      </c>
      <c r="CI270" s="10">
        <f>3/24000000*OO[[#This Row],[143 (06JUL1985 18:00:00)-Water Temperature (C)]]*OO[[#This Row],[85]]</f>
        <v>3.6612063260062494E-7</v>
      </c>
      <c r="CJ270" s="10">
        <f>3/24000000*OO[[#This Row],[144 (06JUL1985 21:00:00)-Water Temperature (C)]]*OO[[#This Row],[86]]</f>
        <v>3.5732536531737499E-7</v>
      </c>
      <c r="CK270" s="10">
        <f>3/24000000*OO[[#This Row],[145 (07JUL1985 00:00:00)-Water Temperature (C)]]*OO[[#This Row],[87]]</f>
        <v>3.4432196751449998E-7</v>
      </c>
      <c r="CL270" s="10">
        <f>3/24000000*OO[[#This Row],[146 (07JUL1985 03:00:00)-Water Temperature (C)]]*OO[[#This Row],[88]]</f>
        <v>3.3001433291349996E-7</v>
      </c>
      <c r="CM270" s="10">
        <f>3/24000000*OO[[#This Row],[147 (07JUL1985 06:00:00)-Water Temperature (C)]]*OO[[#This Row],[89]]</f>
        <v>3.1607257531820002E-7</v>
      </c>
      <c r="CN270" s="10">
        <f>3/24000000*OO[[#This Row],[148 (07JUL1985 09:00:00)-Water Temperature (C)]]*OO[[#This Row],[90]]</f>
        <v>3.0455010718332506E-7</v>
      </c>
      <c r="CO270" s="10">
        <f>3/24000000*OO[[#This Row],[149 (07JUL1985 12:00:00)-Water Temperature (C)]]*OO[[#This Row],[91]]</f>
        <v>2.9752982383983744E-7</v>
      </c>
      <c r="CP270" s="10">
        <f>3/24000000*OO[[#This Row],[150 (07JUL1985 15:00:00)-Water Temperature (C)]]*OO[[#This Row],[92]]</f>
        <v>2.9506729204888749E-7</v>
      </c>
      <c r="CQ270" s="10">
        <f>3/24000000*OO[[#This Row],[151 (07JUL1985 18:00:00)-Water Temperature (C)]]*OO[[#This Row],[93]]</f>
        <v>2.8990451381452497E-7</v>
      </c>
      <c r="CR270" s="10">
        <f>3/24000000*OO[[#This Row],[152 (07JUL1985 21:00:00)-Water Temperature (C)]]*OO[[#This Row],[94]]</f>
        <v>2.8081163180695E-7</v>
      </c>
      <c r="CS270" s="10">
        <f>3/24000000*OO[[#This Row],[153 (08JUL1985 00:00:00)-Water Temperature (C)]]*OO[[#This Row],[95]]</f>
        <v>2.696753067760125E-7</v>
      </c>
      <c r="CT270" s="10">
        <f>3/24000000*OO[[#This Row],[154 (08JUL1985 03:00:00)-Water Temperature (C)]]*OO[[#This Row],[96]]</f>
        <v>2.5744672153777501E-7</v>
      </c>
      <c r="CU270" s="10">
        <f>3/24000000*OO[[#This Row],[155 (08JUL1985 06:00:00)-Water Temperature (C)]]*OO[[#This Row],[97]]</f>
        <v>2.44868646697875E-7</v>
      </c>
      <c r="CV270" s="10">
        <f>3/24000000*OO[[#This Row],[156 (08JUL1985 09:00:00)-Water Temperature (C)]]*OO[[#This Row],[98]]</f>
        <v>2.3708855032723752E-7</v>
      </c>
      <c r="CW270" s="10">
        <f>3/24000000*OO[[#This Row],[157 (08JUL1985 12:00:00)-Water Temperature (C)]]*OO[[#This Row],[99]]</f>
        <v>2.3314615857539997E-7</v>
      </c>
    </row>
    <row r="271" spans="1:101" x14ac:dyDescent="0.35">
      <c r="A271" t="s">
        <v>277</v>
      </c>
      <c r="B271">
        <v>921.18179999999995</v>
      </c>
      <c r="C271" s="10">
        <f>3/24*OO[[#This Row],[59 (26JUN1985 06:00:00)-Water Temperature (C)]]*OO[[#This Row],[1]]/SUM(OO[1])</f>
        <v>0</v>
      </c>
      <c r="D271" s="10">
        <f>3/24*OO[[#This Row],[60 (26JUN1985 09:00:00)-Water Temperature (C)]]*OO[[#This Row],[2]]/SUM(OO[2])</f>
        <v>0</v>
      </c>
      <c r="E271" s="10">
        <f>3/24*OO[[#This Row],[61 (26JUN1985 12:00:00)-Water Temperature (C)]]*OO[[#This Row],[3]]/SUM(OO[3])</f>
        <v>0</v>
      </c>
      <c r="F271" s="10">
        <f>3/24*OO[[#This Row],[62 (26JUN1985 15:00:00)-Water Temperature (C)]]*OO[[#This Row],[4]]/SUM(OO[4])</f>
        <v>0</v>
      </c>
      <c r="G271" s="10">
        <f>3/24*OO[[#This Row],[63 (26JUN1985 18:00:00)-Water Temperature (C)]]*OO[[#This Row],[5]]/SUM(OO[5])</f>
        <v>0</v>
      </c>
      <c r="H271" s="10">
        <f>3/24*OO[[#This Row],[64 (26JUN1985 21:00:00)-Water Temperature (C)]]*OO[[#This Row],[6]]/SUM(OO[6])</f>
        <v>0</v>
      </c>
      <c r="I271" s="10">
        <f>3/24*OO[[#This Row],[65 (27JUN1985 00:00:00)-Water Temperature (C)]]*OO[[#This Row],[7]]/SUM(OO[7])</f>
        <v>0</v>
      </c>
      <c r="J271" s="10">
        <f>3/24*OO[[#This Row],[66 (27JUN1985 03:00:00)-Water Temperature (C)]]*OO[[#This Row],[8]]/SUM(OO[8])</f>
        <v>0</v>
      </c>
      <c r="K271" s="10">
        <f>3/24*OO[[#This Row],[67 (27JUN1985 06:00:00)-Water Temperature (C)]]*OO[[#This Row],[9]]/SUM(OO[9])</f>
        <v>0</v>
      </c>
      <c r="L271" s="10">
        <f>3/24*OO[[#This Row],[68 (27JUN1985 09:00:00)-Water Temperature (C)]]*OO[[#This Row],[10]]/SUM(OO[10])</f>
        <v>0</v>
      </c>
      <c r="M271" s="10">
        <f>3/24*OO[[#This Row],[69 (27JUN1985 12:00:00)-Water Temperature (C)]]*OO[[#This Row],[11]]/SUM(OO[11])</f>
        <v>0</v>
      </c>
      <c r="N271" s="10">
        <f>3/24*OO[[#This Row],[70 (27JUN1985 15:00:00)-Water Temperature (C)]]*OO[[#This Row],[12]]/SUM(OO[12])</f>
        <v>0</v>
      </c>
      <c r="O271" s="10">
        <f>3/24*OO[[#This Row],[71 (27JUN1985 18:00:00)-Water Temperature (C)]]*OO[[#This Row],[13]]/SUM(OO[13])</f>
        <v>8.4205442296458518E-21</v>
      </c>
      <c r="P271" s="10">
        <f>3/24*OO[[#This Row],[72 (27JUN1985 21:00:00)-Water Temperature (C)]]*OO[[#This Row],[14]]/SUM(OO[14])</f>
        <v>1.965768280904384E-11</v>
      </c>
      <c r="Q271" s="10">
        <f>3/24*OO[[#This Row],[73 (28JUN1985 00:00:00)-Water Temperature (C)]]*OO[[#This Row],[15]]/SUM(OO[15])</f>
        <v>9.8818955258439058E-8</v>
      </c>
      <c r="R271" s="10">
        <f>3/24*OO[[#This Row],[74 (28JUN1985 03:00:00)-Water Temperature (C)]]*OO[[#This Row],[16]]/SUM(OO[16])</f>
        <v>2.5118168590084654E-5</v>
      </c>
      <c r="S271" s="10">
        <f>3/24*OO[[#This Row],[75 (28JUN1985 06:00:00)-Water Temperature (C)]]*OO[[#This Row],[17]]/SUM(OO[17])</f>
        <v>1.0603877113580331E-3</v>
      </c>
      <c r="T271" s="10">
        <f>3/24*OO[[#This Row],[76 (28JUN1985 09:00:00)-Water Temperature (C)]]*OO[[#This Row],[18]]/SUM(OO[18])</f>
        <v>1.183020808563612E-2</v>
      </c>
      <c r="U271" s="10">
        <f>3/24*OO[[#This Row],[77 (28JUN1985 12:00:00)-Water Temperature (C)]]*OO[[#This Row],[19]]/SUM(OO[19])</f>
        <v>4.5189591607283051E-2</v>
      </c>
      <c r="V271" s="10">
        <f>3/24000000*OO[[#This Row],[78 (28JUN1985 15:00:00)-Water Temperature (C)]]*OO[[#This Row],[20]]</f>
        <v>7.0104169505312494E-2</v>
      </c>
      <c r="W271" s="10">
        <f>3/24000000*OO[[#This Row],[79 (28JUN1985 18:00:00)-Water Temperature (C)]]*OO[[#This Row],[21]]</f>
        <v>5.0901586938537489E-2</v>
      </c>
      <c r="X271" s="10">
        <f>3/24000000*OO[[#This Row],[80 (28JUN1985 21:00:00)-Water Temperature (C)]]*OO[[#This Row],[22]]</f>
        <v>1.9019557106566248E-2</v>
      </c>
      <c r="Y271" s="10">
        <f>3/24000000*OO[[#This Row],[81 (29JUN1985 00:00:00)-Water Temperature (C)]]*OO[[#This Row],[23]]</f>
        <v>4.00361151918E-3</v>
      </c>
      <c r="Z271" s="10">
        <f>3/24000000*OO[[#This Row],[82 (29JUN1985 03:00:00)-Water Temperature (C)]]*OO[[#This Row],[24]]</f>
        <v>5.2729105982399996E-4</v>
      </c>
      <c r="AA271" s="10">
        <f>3/24000000*OO[[#This Row],[83 (29JUN1985 06:00:00)-Water Temperature (C)]]*OO[[#This Row],[25]]</f>
        <v>5.6496812717800003E-5</v>
      </c>
      <c r="AB271" s="10">
        <f>3/24000000*OO[[#This Row],[84 (29JUN1985 09:00:00)-Water Temperature (C)]]*OO[[#This Row],[26]]</f>
        <v>1.4138669531430002E-5</v>
      </c>
      <c r="AC271" s="10">
        <f>3/24000000*OO[[#This Row],[85 (29JUN1985 12:00:00)-Water Temperature (C)]]*OO[[#This Row],[27]]</f>
        <v>1.0052718610887501E-5</v>
      </c>
      <c r="AD271" s="10">
        <f>3/24000000*OO[[#This Row],[86 (29JUN1985 15:00:00)-Water Temperature (C)]]*OO[[#This Row],[28]]</f>
        <v>8.5529144021775002E-6</v>
      </c>
      <c r="AE271" s="10">
        <f>3/24000000*OO[[#This Row],[88 (29JUN1985 21:00:00)-Water Temperature (C)]]*OO[[#This Row],[30]]</f>
        <v>6.193870082275E-6</v>
      </c>
      <c r="AF271" s="10">
        <f>3/24000000*OO[[#This Row],[88 (29JUN1985 21:00:00)-Water Temperature (C)]]*OO[[#This Row],[30]]</f>
        <v>6.193870082275E-6</v>
      </c>
      <c r="AG271" s="10">
        <f>3/24000000*OO[[#This Row],[89 (30JUN1985 00:00:00)-Water Temperature (C)]]*OO[[#This Row],[31]]</f>
        <v>5.1916985376424998E-6</v>
      </c>
      <c r="AH271" s="10">
        <f>3/24000000*OO[[#This Row],[90 (30JUN1985 03:00:00)-Water Temperature (C)]]*OO[[#This Row],[32]]</f>
        <v>4.3661089431449997E-6</v>
      </c>
      <c r="AI271" s="10">
        <f>3/24000000*OO[[#This Row],[91 (30JUN1985 06:00:00)-Water Temperature (C)]]*OO[[#This Row],[33]]</f>
        <v>3.70804393548375E-6</v>
      </c>
      <c r="AJ271" s="10">
        <f>3/24000000*OO[[#This Row],[92 (30JUN1985 09:00:00)-Water Temperature (C)]]*OO[[#This Row],[34]]</f>
        <v>3.2285464666374997E-6</v>
      </c>
      <c r="AK271" s="10">
        <f>3/24000000*OO[[#This Row],[93 (30JUN1985 12:00:00)-Water Temperature (C)]]*OO[[#This Row],[35]]</f>
        <v>2.876058444654E-6</v>
      </c>
      <c r="AL271" s="10">
        <f>3/24000000*OO[[#This Row],[94 (30JUN1985 15:00:00)-Water Temperature (C)]]*OO[[#This Row],[36]]</f>
        <v>2.5950453627886251E-6</v>
      </c>
      <c r="AM271" s="10">
        <f>3/24000000*OO[[#This Row],[95 (30JUN1985 18:00:00)-Water Temperature (C)]]*OO[[#This Row],[37]]</f>
        <v>2.34631608282225E-6</v>
      </c>
      <c r="AN271" s="10">
        <f>3/24000000*OO[[#This Row],[96 (30JUN1985 21:00:00)-Water Temperature (C)]]*OO[[#This Row],[38]]</f>
        <v>2.094151702165E-6</v>
      </c>
      <c r="AO271" s="10">
        <f>3/24000000*OO[[#This Row],[97 (01JUL1985 00:00:00)-Water Temperature (C)]]*OO[[#This Row],[39]]</f>
        <v>1.8576247409279997E-6</v>
      </c>
      <c r="AP271" s="10">
        <f>3/24000000*OO[[#This Row],[98 (01JUL1985 03:00:00)-Water Temperature (C)]]*OO[[#This Row],[40]]</f>
        <v>1.6552667125084997E-6</v>
      </c>
      <c r="AQ271" s="10">
        <f>3/24000000*OO[[#This Row],[99 (01JUL1985 06:00:00)-Water Temperature (C)]]*OO[[#This Row],[41]]</f>
        <v>1.48657958165E-6</v>
      </c>
      <c r="AR271" s="10">
        <f>3/24000000*OO[[#This Row],[100 (01JUL1985 09:00:00)-Water Temperature (C)]]*OO[[#This Row],[42]]</f>
        <v>1.3712350842574998E-6</v>
      </c>
      <c r="AS271" s="10">
        <f>3/24000000*OO[[#This Row],[101 (01JUL1985 12:00:00)-Water Temperature (C)]]*OO[[#This Row],[43]]</f>
        <v>1.2843878250354999E-6</v>
      </c>
      <c r="AT271" s="10">
        <f>3/24000000*OO[[#This Row],[102 (01JUL1985 15:00:00)-Water Temperature (C)]]*OO[[#This Row],[44]]</f>
        <v>1.203995610619125E-6</v>
      </c>
      <c r="AU271" s="10">
        <f>3/24000000*OO[[#This Row],[103 (01JUL1985 18:00:00)-Water Temperature (C)]]*OO[[#This Row],[45]]</f>
        <v>1.1317525745339999E-6</v>
      </c>
      <c r="AV271" s="10">
        <f>3/24000000*OO[[#This Row],[104 (01JUL1985 21:00:00)-Water Temperature (C)]]*OO[[#This Row],[46]]</f>
        <v>1.055927087499125E-6</v>
      </c>
      <c r="AW271" s="10">
        <f>3/24000000*OO[[#This Row],[105 (02JUL1985 00:00:00)-Water Temperature (C)]]*OO[[#This Row],[47]]</f>
        <v>9.8675090046850006E-7</v>
      </c>
      <c r="AX271" s="10">
        <f>3/24000000*OO[[#This Row],[106 (02JUL1985 03:00:00)-Water Temperature (C)]]*OO[[#This Row],[48]]</f>
        <v>9.2009481775649987E-7</v>
      </c>
      <c r="AY271" s="10">
        <f>3/24000000*OO[[#This Row],[107 (02JUL1985 06:00:00)-Water Temperature (C)]]*OO[[#This Row],[49]]</f>
        <v>8.5878045254625003E-7</v>
      </c>
      <c r="AZ271" s="10">
        <f>3/24000000*OO[[#This Row],[108 (02JUL1985 09:00:00)-Water Temperature (C)]]*OO[[#This Row],[50]]</f>
        <v>8.0257714186649981E-7</v>
      </c>
      <c r="BA271" s="10">
        <f>3/24000000*OO[[#This Row],[109 (02JUL1985 12:00:00)-Water Temperature (C)]]*OO[[#This Row],[51]]</f>
        <v>7.6498447177624977E-7</v>
      </c>
      <c r="BB271" s="10">
        <f>3/24000000*OO[[#This Row],[110 (02JUL1985 15:00:00)-Water Temperature (C)]]*OO[[#This Row],[52]]</f>
        <v>7.4354853381000007E-7</v>
      </c>
      <c r="BC271" s="10">
        <f>3/24000000*OO[[#This Row],[111 (02JUL1985 18:00:00)-Water Temperature (C)]]*OO[[#This Row],[53]]</f>
        <v>7.2853870613912495E-7</v>
      </c>
      <c r="BD271" s="10">
        <f>3/24000000*OO[[#This Row],[112 (02JUL1985 21:00:00)-Water Temperature (C)]]*OO[[#This Row],[54]]</f>
        <v>7.0391613718499997E-7</v>
      </c>
      <c r="BE271" s="10">
        <f>3/24000000*OO[[#This Row],[113 (03JUL1985 00:00:00)-Water Temperature (C)]]*OO[[#This Row],[55]]</f>
        <v>6.6750004891999989E-7</v>
      </c>
      <c r="BF271" s="10">
        <f>3/24000000*OO[[#This Row],[114 (03JUL1985 03:00:00)-Water Temperature (C)]]*OO[[#This Row],[56]]</f>
        <v>6.3093287306587491E-7</v>
      </c>
      <c r="BG271" s="10">
        <f>3/24000000*OO[[#This Row],[115 (03JUL1985 06:00:00)-Water Temperature (C)]]*OO[[#This Row],[57]]</f>
        <v>5.9484535277924997E-7</v>
      </c>
      <c r="BH271" s="10">
        <f>3/24000000*OO[[#This Row],[116 (03JUL1985 09:00:00)-Water Temperature (C)]]*OO[[#This Row],[58]]</f>
        <v>5.7104121591199997E-7</v>
      </c>
      <c r="BI271" s="10">
        <f>3/24000000*OO[[#This Row],[117 (03JUL1985 12:00:00)-Water Temperature (C)]]*OO[[#This Row],[59]]</f>
        <v>5.5685522715224996E-7</v>
      </c>
      <c r="BJ271" s="10">
        <f>3/24000000*OO[[#This Row],[118 (03JUL1985 15:00:00)-Water Temperature (C)]]*OO[[#This Row],[60]]</f>
        <v>5.4699284787550004E-7</v>
      </c>
      <c r="BK271" s="10">
        <f>3/24000000*OO[[#This Row],[119 (03JUL1985 18:00:00)-Water Temperature (C)]]*OO[[#This Row],[61]]</f>
        <v>5.3609693666999993E-7</v>
      </c>
      <c r="BL271" s="10">
        <f>3/24000000*OO[[#This Row],[120 (03JUL1985 21:00:00)-Water Temperature (C)]]*OO[[#This Row],[62]]</f>
        <v>5.1787349732824999E-7</v>
      </c>
      <c r="BM271" s="10">
        <f>3/24000000*OO[[#This Row],[121 (04JUL1985 00:00:00)-Water Temperature (C)]]*OO[[#This Row],[63]]</f>
        <v>4.9689015236474998E-7</v>
      </c>
      <c r="BN271" s="10">
        <f>3/24000000*OO[[#This Row],[122 (04JUL1985 03:00:00)-Water Temperature (C)]]*OO[[#This Row],[64]]</f>
        <v>4.7600752333999992E-7</v>
      </c>
      <c r="BO271" s="10">
        <f>3/24000000*OO[[#This Row],[123 (04JUL1985 06:00:00)-Water Temperature (C)]]*OO[[#This Row],[65]]</f>
        <v>4.5687055270349991E-7</v>
      </c>
      <c r="BP271" s="10">
        <f>3/24000000*OO[[#This Row],[124 (04JUL1985 09:00:00)-Water Temperature (C)]]*OO[[#This Row],[66]]</f>
        <v>4.4720444968237501E-7</v>
      </c>
      <c r="BQ271" s="10">
        <f>3/24000000*OO[[#This Row],[125 (04JUL1985 12:00:00)-Water Temperature (C)]]*OO[[#This Row],[67]]</f>
        <v>4.4046574224037502E-7</v>
      </c>
      <c r="BR271" s="10">
        <f>3/24000000*OO[[#This Row],[126 (04JUL1985 15:00:00)-Water Temperature (C)]]*OO[[#This Row],[68]]</f>
        <v>4.3348792030149997E-7</v>
      </c>
      <c r="BS271" s="10">
        <f>3/24000000*OO[[#This Row],[127 (04JUL1985 18:00:00)-Water Temperature (C)]]*OO[[#This Row],[69]]</f>
        <v>4.2381094308487494E-7</v>
      </c>
      <c r="BT271" s="10">
        <f>3/24000000*OO[[#This Row],[128 (04JUL1985 21:00:00)-Water Temperature (C)]]*OO[[#This Row],[70]]</f>
        <v>4.1080567798999998E-7</v>
      </c>
      <c r="BU271" s="10">
        <f>3/24000000*OO[[#This Row],[129 (05JUL1985 00:00:00)-Water Temperature (C)]]*OO[[#This Row],[71]]</f>
        <v>3.9510796320524997E-7</v>
      </c>
      <c r="BV271" s="10">
        <f>3/24000000*OO[[#This Row],[130 (05JUL1985 03:00:00)-Water Temperature (C)]]*OO[[#This Row],[72]]</f>
        <v>3.7966705866049997E-7</v>
      </c>
      <c r="BW271" s="10">
        <f>3/24000000*OO[[#This Row],[131 (05JUL1985 06:00:00)-Water Temperature (C)]]*OO[[#This Row],[73]]</f>
        <v>3.6466486818724999E-7</v>
      </c>
      <c r="BX271" s="10">
        <f>3/24000000*OO[[#This Row],[132 (05JUL1985 09:00:00)-Water Temperature (C)]]*OO[[#This Row],[74]]</f>
        <v>3.5622810438749996E-7</v>
      </c>
      <c r="BY271" s="10">
        <f>3/24000000*OO[[#This Row],[133 (05JUL1985 12:00:00)-Water Temperature (C)]]*OO[[#This Row],[75]]</f>
        <v>3.50280225273E-7</v>
      </c>
      <c r="BZ271" s="10">
        <f>3/24000000*OO[[#This Row],[134 (05JUL1985 15:00:00)-Water Temperature (C)]]*OO[[#This Row],[76]]</f>
        <v>3.4631453966999992E-7</v>
      </c>
      <c r="CA271" s="10">
        <f>3/24000000*OO[[#This Row],[135 (05JUL1985 18:00:00)-Water Temperature (C)]]*OO[[#This Row],[77]]</f>
        <v>3.4208680205125005E-7</v>
      </c>
      <c r="CB271" s="10">
        <f>3/24000000*OO[[#This Row],[136 (05JUL1985 21:00:00)-Water Temperature (C)]]*OO[[#This Row],[78]]</f>
        <v>3.3259656235812497E-7</v>
      </c>
      <c r="CC271" s="10">
        <f>3/24000000*OO[[#This Row],[137 (06JUL1985 00:00:00)-Water Temperature (C)]]*OO[[#This Row],[79]]</f>
        <v>3.2006743494949994E-7</v>
      </c>
      <c r="CD271" s="10">
        <f>3/24000000*OO[[#This Row],[138 (06JUL1985 03:00:00)-Water Temperature (C)]]*OO[[#This Row],[80]]</f>
        <v>3.0707290819729999E-7</v>
      </c>
      <c r="CE271" s="10">
        <f>3/24000000*OO[[#This Row],[139 (06JUL1985 06:00:00)-Water Temperature (C)]]*OO[[#This Row],[81]]</f>
        <v>2.9549508189061249E-7</v>
      </c>
      <c r="CF271" s="10">
        <f>3/24000000*OO[[#This Row],[140 (06JUL1985 09:00:00)-Water Temperature (C)]]*OO[[#This Row],[82]]</f>
        <v>2.9154974062040001E-7</v>
      </c>
      <c r="CG271" s="10">
        <f>3/24000000*OO[[#This Row],[141 (06JUL1985 12:00:00)-Water Temperature (C)]]*OO[[#This Row],[83]]</f>
        <v>2.901264795365625E-7</v>
      </c>
      <c r="CH271" s="10">
        <f>3/24000000*OO[[#This Row],[142 (06JUL1985 15:00:00)-Water Temperature (C)]]*OO[[#This Row],[84]]</f>
        <v>2.8888450655029996E-7</v>
      </c>
      <c r="CI271" s="10">
        <f>3/24000000*OO[[#This Row],[143 (06JUL1985 18:00:00)-Water Temperature (C)]]*OO[[#This Row],[85]]</f>
        <v>2.8645161527812497E-7</v>
      </c>
      <c r="CJ271" s="10">
        <f>3/24000000*OO[[#This Row],[144 (06JUL1985 21:00:00)-Water Temperature (C)]]*OO[[#This Row],[86]]</f>
        <v>2.7949327793198749E-7</v>
      </c>
      <c r="CK271" s="10">
        <f>3/24000000*OO[[#This Row],[145 (07JUL1985 00:00:00)-Water Temperature (C)]]*OO[[#This Row],[87]]</f>
        <v>2.6942377375078747E-7</v>
      </c>
      <c r="CL271" s="10">
        <f>3/24000000*OO[[#This Row],[146 (07JUL1985 03:00:00)-Water Temperature (C)]]*OO[[#This Row],[88]]</f>
        <v>2.5826192898209996E-7</v>
      </c>
      <c r="CM271" s="10">
        <f>3/24000000*OO[[#This Row],[147 (07JUL1985 06:00:00)-Water Temperature (C)]]*OO[[#This Row],[89]]</f>
        <v>2.4733302581694998E-7</v>
      </c>
      <c r="CN271" s="10">
        <f>3/24000000*OO[[#This Row],[148 (07JUL1985 09:00:00)-Water Temperature (C)]]*OO[[#This Row],[90]]</f>
        <v>2.3829922522997501E-7</v>
      </c>
      <c r="CO271" s="10">
        <f>3/24000000*OO[[#This Row],[149 (07JUL1985 12:00:00)-Water Temperature (C)]]*OO[[#This Row],[91]]</f>
        <v>2.3275717795895001E-7</v>
      </c>
      <c r="CP271" s="10">
        <f>3/24000000*OO[[#This Row],[150 (07JUL1985 15:00:00)-Water Temperature (C)]]*OO[[#This Row],[92]]</f>
        <v>2.3077288556742499E-7</v>
      </c>
      <c r="CQ271" s="10">
        <f>3/24000000*OO[[#This Row],[151 (07JUL1985 18:00:00)-Water Temperature (C)]]*OO[[#This Row],[93]]</f>
        <v>2.2670989652561247E-7</v>
      </c>
      <c r="CR271" s="10">
        <f>3/24000000*OO[[#This Row],[152 (07JUL1985 21:00:00)-Water Temperature (C)]]*OO[[#This Row],[94]]</f>
        <v>2.1964721856745001E-7</v>
      </c>
      <c r="CS271" s="10">
        <f>3/24000000*OO[[#This Row],[153 (08JUL1985 00:00:00)-Water Temperature (C)]]*OO[[#This Row],[95]]</f>
        <v>2.1102745080779999E-7</v>
      </c>
      <c r="CT271" s="10">
        <f>3/24000000*OO[[#This Row],[154 (08JUL1985 03:00:00)-Water Temperature (C)]]*OO[[#This Row],[96]]</f>
        <v>2.0152098174241245E-7</v>
      </c>
      <c r="CU271" s="10">
        <f>3/24000000*OO[[#This Row],[155 (08JUL1985 06:00:00)-Water Temperature (C)]]*OO[[#This Row],[97]]</f>
        <v>1.91717463485125E-7</v>
      </c>
      <c r="CV271" s="10">
        <f>3/24000000*OO[[#This Row],[156 (08JUL1985 09:00:00)-Water Temperature (C)]]*OO[[#This Row],[98]]</f>
        <v>1.856206749486625E-7</v>
      </c>
      <c r="CW271" s="10">
        <f>3/24000000*OO[[#This Row],[157 (08JUL1985 12:00:00)-Water Temperature (C)]]*OO[[#This Row],[99]]</f>
        <v>1.8245697647677496E-7</v>
      </c>
    </row>
    <row r="272" spans="1:101" x14ac:dyDescent="0.35">
      <c r="A272" t="s">
        <v>278</v>
      </c>
      <c r="B272">
        <v>895.32259999999997</v>
      </c>
      <c r="C272" s="10">
        <f>3/24*OO[[#This Row],[59 (26JUN1985 06:00:00)-Water Temperature (C)]]*OO[[#This Row],[1]]/SUM(OO[1])</f>
        <v>0</v>
      </c>
      <c r="D272" s="10">
        <f>3/24*OO[[#This Row],[60 (26JUN1985 09:00:00)-Water Temperature (C)]]*OO[[#This Row],[2]]/SUM(OO[2])</f>
        <v>0</v>
      </c>
      <c r="E272" s="10">
        <f>3/24*OO[[#This Row],[61 (26JUN1985 12:00:00)-Water Temperature (C)]]*OO[[#This Row],[3]]/SUM(OO[3])</f>
        <v>0</v>
      </c>
      <c r="F272" s="10">
        <f>3/24*OO[[#This Row],[62 (26JUN1985 15:00:00)-Water Temperature (C)]]*OO[[#This Row],[4]]/SUM(OO[4])</f>
        <v>0</v>
      </c>
      <c r="G272" s="10">
        <f>3/24*OO[[#This Row],[63 (26JUN1985 18:00:00)-Water Temperature (C)]]*OO[[#This Row],[5]]/SUM(OO[5])</f>
        <v>0</v>
      </c>
      <c r="H272" s="10">
        <f>3/24*OO[[#This Row],[64 (26JUN1985 21:00:00)-Water Temperature (C)]]*OO[[#This Row],[6]]/SUM(OO[6])</f>
        <v>0</v>
      </c>
      <c r="I272" s="10">
        <f>3/24*OO[[#This Row],[65 (27JUN1985 00:00:00)-Water Temperature (C)]]*OO[[#This Row],[7]]/SUM(OO[7])</f>
        <v>0</v>
      </c>
      <c r="J272" s="10">
        <f>3/24*OO[[#This Row],[66 (27JUN1985 03:00:00)-Water Temperature (C)]]*OO[[#This Row],[8]]/SUM(OO[8])</f>
        <v>0</v>
      </c>
      <c r="K272" s="10">
        <f>3/24*OO[[#This Row],[67 (27JUN1985 06:00:00)-Water Temperature (C)]]*OO[[#This Row],[9]]/SUM(OO[9])</f>
        <v>0</v>
      </c>
      <c r="L272" s="10">
        <f>3/24*OO[[#This Row],[68 (27JUN1985 09:00:00)-Water Temperature (C)]]*OO[[#This Row],[10]]/SUM(OO[10])</f>
        <v>0</v>
      </c>
      <c r="M272" s="10">
        <f>3/24*OO[[#This Row],[69 (27JUN1985 12:00:00)-Water Temperature (C)]]*OO[[#This Row],[11]]/SUM(OO[11])</f>
        <v>0</v>
      </c>
      <c r="N272" s="10">
        <f>3/24*OO[[#This Row],[70 (27JUN1985 15:00:00)-Water Temperature (C)]]*OO[[#This Row],[12]]/SUM(OO[12])</f>
        <v>0</v>
      </c>
      <c r="O272" s="10">
        <f>3/24*OO[[#This Row],[71 (27JUN1985 18:00:00)-Water Temperature (C)]]*OO[[#This Row],[13]]/SUM(OO[13])</f>
        <v>6.8690243946964341E-21</v>
      </c>
      <c r="P272" s="10">
        <f>3/24*OO[[#This Row],[72 (27JUN1985 21:00:00)-Water Temperature (C)]]*OO[[#This Row],[14]]/SUM(OO[14])</f>
        <v>8.3519081944461707E-12</v>
      </c>
      <c r="Q272" s="10">
        <f>3/24*OO[[#This Row],[73 (28JUN1985 00:00:00)-Water Temperature (C)]]*OO[[#This Row],[15]]/SUM(OO[15])</f>
        <v>5.4013677096943374E-8</v>
      </c>
      <c r="R272" s="10">
        <f>3/24*OO[[#This Row],[74 (28JUN1985 03:00:00)-Water Temperature (C)]]*OO[[#This Row],[16]]/SUM(OO[16])</f>
        <v>1.5464963318466371E-5</v>
      </c>
      <c r="S272" s="10">
        <f>3/24*OO[[#This Row],[75 (28JUN1985 06:00:00)-Water Temperature (C)]]*OO[[#This Row],[17]]/SUM(OO[17])</f>
        <v>7.1229964033154051E-4</v>
      </c>
      <c r="T272" s="10">
        <f>3/24*OO[[#This Row],[76 (28JUN1985 09:00:00)-Water Temperature (C)]]*OO[[#This Row],[18]]/SUM(OO[18])</f>
        <v>8.5286974909390603E-3</v>
      </c>
      <c r="U272" s="10">
        <f>3/24*OO[[#This Row],[77 (28JUN1985 12:00:00)-Water Temperature (C)]]*OO[[#This Row],[19]]/SUM(OO[19])</f>
        <v>3.4585765413981E-2</v>
      </c>
      <c r="V272" s="10">
        <f>3/24000000*OO[[#This Row],[78 (28JUN1985 15:00:00)-Water Temperature (C)]]*OO[[#This Row],[20]]</f>
        <v>5.64980634117625E-2</v>
      </c>
      <c r="W272" s="10">
        <f>3/24000000*OO[[#This Row],[79 (28JUN1985 18:00:00)-Water Temperature (C)]]*OO[[#This Row],[21]]</f>
        <v>4.2908698375812501E-2</v>
      </c>
      <c r="X272" s="10">
        <f>3/24000000*OO[[#This Row],[80 (28JUN1985 21:00:00)-Water Temperature (C)]]*OO[[#This Row],[22]]</f>
        <v>1.6680069292499999E-2</v>
      </c>
      <c r="Y272" s="10">
        <f>3/24000000*OO[[#This Row],[81 (29JUN1985 00:00:00)-Water Temperature (C)]]*OO[[#This Row],[23]]</f>
        <v>3.6360016530550005E-3</v>
      </c>
      <c r="Z272" s="10">
        <f>3/24000000*OO[[#This Row],[82 (29JUN1985 03:00:00)-Water Temperature (C)]]*OO[[#This Row],[24]]</f>
        <v>4.9250409954899996E-4</v>
      </c>
      <c r="AA272" s="10">
        <f>3/24000000*OO[[#This Row],[83 (29JUN1985 06:00:00)-Water Temperature (C)]]*OO[[#This Row],[25]]</f>
        <v>5.2478453560349991E-5</v>
      </c>
      <c r="AB272" s="10">
        <f>3/24000000*OO[[#This Row],[84 (29JUN1985 09:00:00)-Water Temperature (C)]]*OO[[#This Row],[26]]</f>
        <v>1.2000928197646248E-5</v>
      </c>
      <c r="AC272" s="10">
        <f>3/24000000*OO[[#This Row],[85 (29JUN1985 12:00:00)-Water Temperature (C)]]*OO[[#This Row],[27]]</f>
        <v>8.2456056039824993E-6</v>
      </c>
      <c r="AD272" s="10">
        <f>3/24000000*OO[[#This Row],[86 (29JUN1985 15:00:00)-Water Temperature (C)]]*OO[[#This Row],[28]]</f>
        <v>6.9959878849999996E-6</v>
      </c>
      <c r="AE272" s="10">
        <f>3/24000000*OO[[#This Row],[88 (29JUN1985 21:00:00)-Water Temperature (C)]]*OO[[#This Row],[30]]</f>
        <v>5.0618093956649995E-6</v>
      </c>
      <c r="AF272" s="10">
        <f>3/24000000*OO[[#This Row],[88 (29JUN1985 21:00:00)-Water Temperature (C)]]*OO[[#This Row],[30]]</f>
        <v>5.0618093956649995E-6</v>
      </c>
      <c r="AG272" s="10">
        <f>3/24000000*OO[[#This Row],[89 (30JUN1985 00:00:00)-Water Temperature (C)]]*OO[[#This Row],[31]]</f>
        <v>4.2424117701699999E-6</v>
      </c>
      <c r="AH272" s="10">
        <f>3/24000000*OO[[#This Row],[90 (30JUN1985 03:00:00)-Water Temperature (C)]]*OO[[#This Row],[32]]</f>
        <v>3.5667516863999992E-6</v>
      </c>
      <c r="AI272" s="10">
        <f>3/24000000*OO[[#This Row],[91 (30JUN1985 06:00:00)-Water Temperature (C)]]*OO[[#This Row],[33]]</f>
        <v>3.0280516092937497E-6</v>
      </c>
      <c r="AJ272" s="10">
        <f>3/24000000*OO[[#This Row],[92 (30JUN1985 09:00:00)-Water Temperature (C)]]*OO[[#This Row],[34]]</f>
        <v>2.6357031164639999E-6</v>
      </c>
      <c r="AK272" s="10">
        <f>3/24000000*OO[[#This Row],[93 (30JUN1985 12:00:00)-Water Temperature (C)]]*OO[[#This Row],[35]]</f>
        <v>2.3463483767669998E-6</v>
      </c>
      <c r="AL272" s="10">
        <f>3/24000000*OO[[#This Row],[94 (30JUN1985 15:00:00)-Water Temperature (C)]]*OO[[#This Row],[36]]</f>
        <v>2.1156341665737498E-6</v>
      </c>
      <c r="AM272" s="10">
        <f>3/24000000*OO[[#This Row],[95 (30JUN1985 18:00:00)-Water Temperature (C)]]*OO[[#This Row],[37]]</f>
        <v>1.9117318633812499E-6</v>
      </c>
      <c r="AN272" s="10">
        <f>3/24000000*OO[[#This Row],[96 (30JUN1985 21:00:00)-Water Temperature (C)]]*OO[[#This Row],[38]]</f>
        <v>1.7051851136879999E-6</v>
      </c>
      <c r="AO272" s="10">
        <f>3/24000000*OO[[#This Row],[97 (01JUL1985 00:00:00)-Water Temperature (C)]]*OO[[#This Row],[39]]</f>
        <v>1.5121955294519997E-6</v>
      </c>
      <c r="AP272" s="10">
        <f>3/24000000*OO[[#This Row],[98 (01JUL1985 03:00:00)-Water Temperature (C)]]*OO[[#This Row],[40]]</f>
        <v>1.3470305097095E-6</v>
      </c>
      <c r="AQ272" s="10">
        <f>3/24000000*OO[[#This Row],[99 (01JUL1985 06:00:00)-Water Temperature (C)]]*OO[[#This Row],[41]]</f>
        <v>1.2092576521340001E-6</v>
      </c>
      <c r="AR272" s="10">
        <f>3/24000000*OO[[#This Row],[100 (01JUL1985 09:00:00)-Water Temperature (C)]]*OO[[#This Row],[42]]</f>
        <v>1.1151591097762499E-6</v>
      </c>
      <c r="AS272" s="10">
        <f>3/24000000*OO[[#This Row],[101 (01JUL1985 12:00:00)-Water Temperature (C)]]*OO[[#This Row],[43]]</f>
        <v>1.0438859546475001E-6</v>
      </c>
      <c r="AT272" s="10">
        <f>3/24000000*OO[[#This Row],[102 (01JUL1985 15:00:00)-Water Temperature (C)]]*OO[[#This Row],[44]]</f>
        <v>9.7799858839174994E-7</v>
      </c>
      <c r="AU272" s="10">
        <f>3/24000000*OO[[#This Row],[103 (01JUL1985 18:00:00)-Water Temperature (C)]]*OO[[#This Row],[45]]</f>
        <v>9.1871493131249993E-7</v>
      </c>
      <c r="AV272" s="10">
        <f>3/24000000*OO[[#This Row],[104 (01JUL1985 21:00:00)-Water Temperature (C)]]*OO[[#This Row],[46]]</f>
        <v>8.5696091648100005E-7</v>
      </c>
      <c r="AW272" s="10">
        <f>3/24000000*OO[[#This Row],[105 (02JUL1985 00:00:00)-Water Temperature (C)]]*OO[[#This Row],[47]]</f>
        <v>8.009286696022499E-7</v>
      </c>
      <c r="AX272" s="10">
        <f>3/24000000*OO[[#This Row],[106 (02JUL1985 03:00:00)-Water Temperature (C)]]*OO[[#This Row],[48]]</f>
        <v>7.4695881583574994E-7</v>
      </c>
      <c r="AY272" s="10">
        <f>3/24000000*OO[[#This Row],[107 (02JUL1985 06:00:00)-Water Temperature (C)]]*OO[[#This Row],[49]]</f>
        <v>6.9709057480624997E-7</v>
      </c>
      <c r="AZ272" s="10">
        <f>3/24000000*OO[[#This Row],[108 (02JUL1985 09:00:00)-Water Temperature (C)]]*OO[[#This Row],[50]]</f>
        <v>6.5129821811099997E-7</v>
      </c>
      <c r="BA272" s="10">
        <f>3/24000000*OO[[#This Row],[109 (02JUL1985 12:00:00)-Water Temperature (C)]]*OO[[#This Row],[51]]</f>
        <v>6.2056875270262503E-7</v>
      </c>
      <c r="BB272" s="10">
        <f>3/24000000*OO[[#This Row],[110 (02JUL1985 15:00:00)-Water Temperature (C)]]*OO[[#This Row],[52]]</f>
        <v>6.02893338762E-7</v>
      </c>
      <c r="BC272" s="10">
        <f>3/24000000*OO[[#This Row],[111 (02JUL1985 18:00:00)-Water Temperature (C)]]*OO[[#This Row],[53]]</f>
        <v>5.9043923309874997E-7</v>
      </c>
      <c r="BD272" s="10">
        <f>3/24000000*OO[[#This Row],[112 (02JUL1985 21:00:00)-Water Temperature (C)]]*OO[[#This Row],[54]]</f>
        <v>5.7035732210825002E-7</v>
      </c>
      <c r="BE272" s="10">
        <f>3/24000000*OO[[#This Row],[113 (03JUL1985 00:00:00)-Water Temperature (C)]]*OO[[#This Row],[55]]</f>
        <v>5.4096150721499995E-7</v>
      </c>
      <c r="BF272" s="10">
        <f>3/24000000*OO[[#This Row],[114 (03JUL1985 03:00:00)-Water Temperature (C)]]*OO[[#This Row],[56]]</f>
        <v>5.1149947511699992E-7</v>
      </c>
      <c r="BG272" s="10">
        <f>3/24000000*OO[[#This Row],[115 (03JUL1985 06:00:00)-Water Temperature (C)]]*OO[[#This Row],[57]]</f>
        <v>4.8227095155487498E-7</v>
      </c>
      <c r="BH272" s="10">
        <f>3/24000000*OO[[#This Row],[116 (03JUL1985 09:00:00)-Water Temperature (C)]]*OO[[#This Row],[58]]</f>
        <v>4.6296291126399998E-7</v>
      </c>
      <c r="BI272" s="10">
        <f>3/24000000*OO[[#This Row],[117 (03JUL1985 12:00:00)-Water Temperature (C)]]*OO[[#This Row],[59]]</f>
        <v>4.5125719926625002E-7</v>
      </c>
      <c r="BJ272" s="10">
        <f>3/24000000*OO[[#This Row],[118 (03JUL1985 15:00:00)-Water Temperature (C)]]*OO[[#This Row],[60]]</f>
        <v>4.4306041743599997E-7</v>
      </c>
      <c r="BK272" s="10">
        <f>3/24000000*OO[[#This Row],[119 (03JUL1985 18:00:00)-Water Temperature (C)]]*OO[[#This Row],[61]]</f>
        <v>4.34263225338E-7</v>
      </c>
      <c r="BL272" s="10">
        <f>3/24000000*OO[[#This Row],[120 (03JUL1985 21:00:00)-Water Temperature (C)]]*OO[[#This Row],[62]]</f>
        <v>4.1940013300725004E-7</v>
      </c>
      <c r="BM272" s="10">
        <f>3/24000000*OO[[#This Row],[121 (04JUL1985 00:00:00)-Water Temperature (C)]]*OO[[#This Row],[63]]</f>
        <v>4.0247847425249995E-7</v>
      </c>
      <c r="BN272" s="10">
        <f>3/24000000*OO[[#This Row],[122 (04JUL1985 03:00:00)-Water Temperature (C)]]*OO[[#This Row],[64]]</f>
        <v>3.8564532527999997E-7</v>
      </c>
      <c r="BO272" s="10">
        <f>3/24000000*OO[[#This Row],[123 (04JUL1985 06:00:00)-Water Temperature (C)]]*OO[[#This Row],[65]]</f>
        <v>3.7018800142999999E-7</v>
      </c>
      <c r="BP272" s="10">
        <f>3/24000000*OO[[#This Row],[124 (04JUL1985 09:00:00)-Water Temperature (C)]]*OO[[#This Row],[66]]</f>
        <v>3.6239323087999997E-7</v>
      </c>
      <c r="BQ272" s="10">
        <f>3/24000000*OO[[#This Row],[125 (04JUL1985 12:00:00)-Water Temperature (C)]]*OO[[#This Row],[67]]</f>
        <v>3.5687886468750002E-7</v>
      </c>
      <c r="BR272" s="10">
        <f>3/24000000*OO[[#This Row],[126 (04JUL1985 15:00:00)-Water Temperature (C)]]*OO[[#This Row],[68]]</f>
        <v>3.5114908130124993E-7</v>
      </c>
      <c r="BS272" s="10">
        <f>3/24000000*OO[[#This Row],[127 (04JUL1985 18:00:00)-Water Temperature (C)]]*OO[[#This Row],[69]]</f>
        <v>3.4323502156724996E-7</v>
      </c>
      <c r="BT272" s="10">
        <f>3/24000000*OO[[#This Row],[128 (04JUL1985 21:00:00)-Water Temperature (C)]]*OO[[#This Row],[70]]</f>
        <v>3.32580044832E-7</v>
      </c>
      <c r="BU272" s="10">
        <f>3/24000000*OO[[#This Row],[129 (05JUL1985 00:00:00)-Water Temperature (C)]]*OO[[#This Row],[71]]</f>
        <v>3.1992522877174996E-7</v>
      </c>
      <c r="BV272" s="10">
        <f>3/24000000*OO[[#This Row],[130 (05JUL1985 03:00:00)-Water Temperature (C)]]*OO[[#This Row],[72]]</f>
        <v>3.0744854510999997E-7</v>
      </c>
      <c r="BW272" s="10">
        <f>3/24000000*OO[[#This Row],[131 (05JUL1985 06:00:00)-Water Temperature (C)]]*OO[[#This Row],[73]]</f>
        <v>2.9539737459512499E-7</v>
      </c>
      <c r="BX272" s="10">
        <f>3/24000000*OO[[#This Row],[132 (05JUL1985 09:00:00)-Water Temperature (C)]]*OO[[#This Row],[74]]</f>
        <v>2.8863844495200001E-7</v>
      </c>
      <c r="BY272" s="10">
        <f>3/24000000*OO[[#This Row],[133 (05JUL1985 12:00:00)-Water Temperature (C)]]*OO[[#This Row],[75]]</f>
        <v>2.8379598154561248E-7</v>
      </c>
      <c r="BZ272" s="10">
        <f>3/24000000*OO[[#This Row],[134 (05JUL1985 15:00:00)-Water Temperature (C)]]*OO[[#This Row],[76]]</f>
        <v>2.8047540477565002E-7</v>
      </c>
      <c r="CA272" s="10">
        <f>3/24000000*OO[[#This Row],[135 (05JUL1985 18:00:00)-Water Temperature (C)]]*OO[[#This Row],[77]]</f>
        <v>2.7699804071977497E-7</v>
      </c>
      <c r="CB272" s="10">
        <f>3/24000000*OO[[#This Row],[136 (05JUL1985 21:00:00)-Water Temperature (C)]]*OO[[#This Row],[78]]</f>
        <v>2.6920873821665E-7</v>
      </c>
      <c r="CC272" s="10">
        <f>3/24000000*OO[[#This Row],[137 (06JUL1985 00:00:00)-Water Temperature (C)]]*OO[[#This Row],[79]]</f>
        <v>2.5909980770469999E-7</v>
      </c>
      <c r="CD272" s="10">
        <f>3/24000000*OO[[#This Row],[138 (06JUL1985 03:00:00)-Water Temperature (C)]]*OO[[#This Row],[80]]</f>
        <v>2.4863661497096248E-7</v>
      </c>
      <c r="CE272" s="10">
        <f>3/24000000*OO[[#This Row],[139 (06JUL1985 06:00:00)-Water Temperature (C)]]*OO[[#This Row],[81]]</f>
        <v>2.392988741492125E-7</v>
      </c>
      <c r="CF272" s="10">
        <f>3/24000000*OO[[#This Row],[140 (06JUL1985 09:00:00)-Water Temperature (C)]]*OO[[#This Row],[82]]</f>
        <v>2.3610894137009997E-7</v>
      </c>
      <c r="CG272" s="10">
        <f>3/24000000*OO[[#This Row],[141 (06JUL1985 12:00:00)-Water Temperature (C)]]*OO[[#This Row],[83]]</f>
        <v>2.3491969133946246E-7</v>
      </c>
      <c r="CH272" s="10">
        <f>3/24000000*OO[[#This Row],[142 (06JUL1985 15:00:00)-Water Temperature (C)]]*OO[[#This Row],[84]]</f>
        <v>2.3387754045107498E-7</v>
      </c>
      <c r="CI272" s="10">
        <f>3/24000000*OO[[#This Row],[143 (06JUL1985 18:00:00)-Water Temperature (C)]]*OO[[#This Row],[85]]</f>
        <v>2.3189588734468747E-7</v>
      </c>
      <c r="CJ272" s="10">
        <f>3/24000000*OO[[#This Row],[144 (06JUL1985 21:00:00)-Water Temperature (C)]]*OO[[#This Row],[86]]</f>
        <v>2.2617802314652501E-7</v>
      </c>
      <c r="CK272" s="10">
        <f>3/24000000*OO[[#This Row],[145 (07JUL1985 00:00:00)-Water Temperature (C)]]*OO[[#This Row],[87]]</f>
        <v>2.1810817543878748E-7</v>
      </c>
      <c r="CL272" s="10">
        <f>3/24000000*OO[[#This Row],[146 (07JUL1985 03:00:00)-Water Temperature (C)]]*OO[[#This Row],[88]]</f>
        <v>2.0910012548812501E-7</v>
      </c>
      <c r="CM272" s="10">
        <f>3/24000000*OO[[#This Row],[147 (07JUL1985 06:00:00)-Water Temperature (C)]]*OO[[#This Row],[89]]</f>
        <v>2.0023673383657501E-7</v>
      </c>
      <c r="CN272" s="10">
        <f>3/24000000*OO[[#This Row],[148 (07JUL1985 09:00:00)-Water Temperature (C)]]*OO[[#This Row],[90]]</f>
        <v>1.9291842259559998E-7</v>
      </c>
      <c r="CO272" s="10">
        <f>3/24000000*OO[[#This Row],[149 (07JUL1985 12:00:00)-Water Temperature (C)]]*OO[[#This Row],[91]]</f>
        <v>1.8840438146062499E-7</v>
      </c>
      <c r="CP272" s="10">
        <f>3/24000000*OO[[#This Row],[150 (07JUL1985 15:00:00)-Water Temperature (C)]]*OO[[#This Row],[92]]</f>
        <v>1.8675914335979998E-7</v>
      </c>
      <c r="CQ272" s="10">
        <f>3/24000000*OO[[#This Row],[151 (07JUL1985 18:00:00)-Water Temperature (C)]]*OO[[#This Row],[93]]</f>
        <v>1.8343872423179997E-7</v>
      </c>
      <c r="CR272" s="10">
        <f>3/24000000*OO[[#This Row],[152 (07JUL1985 21:00:00)-Water Temperature (C)]]*OO[[#This Row],[94]]</f>
        <v>1.777503450675E-7</v>
      </c>
      <c r="CS272" s="10">
        <f>3/24000000*OO[[#This Row],[153 (08JUL1985 00:00:00)-Water Temperature (C)]]*OO[[#This Row],[95]]</f>
        <v>1.7084228522851249E-7</v>
      </c>
      <c r="CT272" s="10">
        <f>3/24000000*OO[[#This Row],[154 (08JUL1985 03:00:00)-Water Temperature (C)]]*OO[[#This Row],[96]]</f>
        <v>1.631971426043E-7</v>
      </c>
      <c r="CU272" s="10">
        <f>3/24000000*OO[[#This Row],[155 (08JUL1985 06:00:00)-Water Temperature (C)]]*OO[[#This Row],[97]]</f>
        <v>1.5529280534400001E-7</v>
      </c>
      <c r="CV272" s="10">
        <f>3/24000000*OO[[#This Row],[156 (08JUL1985 09:00:00)-Water Temperature (C)]]*OO[[#This Row],[98]]</f>
        <v>1.5036370719425002E-7</v>
      </c>
      <c r="CW272" s="10">
        <f>3/24000000*OO[[#This Row],[157 (08JUL1985 12:00:00)-Water Temperature (C)]]*OO[[#This Row],[99]]</f>
        <v>1.4774692293450002E-7</v>
      </c>
    </row>
    <row r="273" spans="1:101" x14ac:dyDescent="0.35">
      <c r="A273" t="s">
        <v>279</v>
      </c>
      <c r="B273">
        <v>898.16030000000001</v>
      </c>
      <c r="C273" s="10">
        <f>3/24*OO[[#This Row],[59 (26JUN1985 06:00:00)-Water Temperature (C)]]*OO[[#This Row],[1]]/SUM(OO[1])</f>
        <v>0</v>
      </c>
      <c r="D273" s="10">
        <f>3/24*OO[[#This Row],[60 (26JUN1985 09:00:00)-Water Temperature (C)]]*OO[[#This Row],[2]]/SUM(OO[2])</f>
        <v>0</v>
      </c>
      <c r="E273" s="10">
        <f>3/24*OO[[#This Row],[61 (26JUN1985 12:00:00)-Water Temperature (C)]]*OO[[#This Row],[3]]/SUM(OO[3])</f>
        <v>0</v>
      </c>
      <c r="F273" s="10">
        <f>3/24*OO[[#This Row],[62 (26JUN1985 15:00:00)-Water Temperature (C)]]*OO[[#This Row],[4]]/SUM(OO[4])</f>
        <v>0</v>
      </c>
      <c r="G273" s="10">
        <f>3/24*OO[[#This Row],[63 (26JUN1985 18:00:00)-Water Temperature (C)]]*OO[[#This Row],[5]]/SUM(OO[5])</f>
        <v>0</v>
      </c>
      <c r="H273" s="10">
        <f>3/24*OO[[#This Row],[64 (26JUN1985 21:00:00)-Water Temperature (C)]]*OO[[#This Row],[6]]/SUM(OO[6])</f>
        <v>0</v>
      </c>
      <c r="I273" s="10">
        <f>3/24*OO[[#This Row],[65 (27JUN1985 00:00:00)-Water Temperature (C)]]*OO[[#This Row],[7]]/SUM(OO[7])</f>
        <v>0</v>
      </c>
      <c r="J273" s="10">
        <f>3/24*OO[[#This Row],[66 (27JUN1985 03:00:00)-Water Temperature (C)]]*OO[[#This Row],[8]]/SUM(OO[8])</f>
        <v>0</v>
      </c>
      <c r="K273" s="10">
        <f>3/24*OO[[#This Row],[67 (27JUN1985 06:00:00)-Water Temperature (C)]]*OO[[#This Row],[9]]/SUM(OO[9])</f>
        <v>0</v>
      </c>
      <c r="L273" s="10">
        <f>3/24*OO[[#This Row],[68 (27JUN1985 09:00:00)-Water Temperature (C)]]*OO[[#This Row],[10]]/SUM(OO[10])</f>
        <v>0</v>
      </c>
      <c r="M273" s="10">
        <f>3/24*OO[[#This Row],[69 (27JUN1985 12:00:00)-Water Temperature (C)]]*OO[[#This Row],[11]]/SUM(OO[11])</f>
        <v>0</v>
      </c>
      <c r="N273" s="10">
        <f>3/24*OO[[#This Row],[70 (27JUN1985 15:00:00)-Water Temperature (C)]]*OO[[#This Row],[12]]/SUM(OO[12])</f>
        <v>0</v>
      </c>
      <c r="O273" s="10">
        <f>3/24*OO[[#This Row],[71 (27JUN1985 18:00:00)-Water Temperature (C)]]*OO[[#This Row],[13]]/SUM(OO[13])</f>
        <v>7.1613663023073148E-21</v>
      </c>
      <c r="P273" s="10">
        <f>3/24*OO[[#This Row],[72 (27JUN1985 21:00:00)-Water Temperature (C)]]*OO[[#This Row],[14]]/SUM(OO[14])</f>
        <v>5.0434752426531578E-12</v>
      </c>
      <c r="Q273" s="10">
        <f>3/24*OO[[#This Row],[73 (28JUN1985 00:00:00)-Water Temperature (C)]]*OO[[#This Row],[15]]/SUM(OO[15])</f>
        <v>4.2845222512483973E-8</v>
      </c>
      <c r="R273" s="10">
        <f>3/24*OO[[#This Row],[74 (28JUN1985 03:00:00)-Water Temperature (C)]]*OO[[#This Row],[16]]/SUM(OO[16])</f>
        <v>1.3865065161838324E-5</v>
      </c>
      <c r="S273" s="10">
        <f>3/24*OO[[#This Row],[75 (28JUN1985 06:00:00)-Water Temperature (C)]]*OO[[#This Row],[17]]/SUM(OO[17])</f>
        <v>6.981580442445511E-4</v>
      </c>
      <c r="T273" s="10">
        <f>3/24*OO[[#This Row],[76 (28JUN1985 09:00:00)-Water Temperature (C)]]*OO[[#This Row],[18]]/SUM(OO[18])</f>
        <v>8.9847916708926581E-3</v>
      </c>
      <c r="U273" s="10">
        <f>3/24*OO[[#This Row],[77 (28JUN1985 12:00:00)-Water Temperature (C)]]*OO[[#This Row],[19]]/SUM(OO[19])</f>
        <v>3.8726317835081153E-2</v>
      </c>
      <c r="V273" s="10">
        <f>3/24000000*OO[[#This Row],[78 (28JUN1985 15:00:00)-Water Temperature (C)]]*OO[[#This Row],[20]]</f>
        <v>6.6682911712187487E-2</v>
      </c>
      <c r="W273" s="10">
        <f>3/24000000*OO[[#This Row],[79 (28JUN1985 18:00:00)-Water Temperature (C)]]*OO[[#This Row],[21]]</f>
        <v>5.3024959265899993E-2</v>
      </c>
      <c r="X273" s="10">
        <f>3/24000000*OO[[#This Row],[80 (28JUN1985 21:00:00)-Water Temperature (C)]]*OO[[#This Row],[22]]</f>
        <v>2.1467345541302498E-2</v>
      </c>
      <c r="Y273" s="10">
        <f>3/24000000*OO[[#This Row],[81 (29JUN1985 00:00:00)-Water Temperature (C)]]*OO[[#This Row],[23]]</f>
        <v>4.8492451967650004E-3</v>
      </c>
      <c r="Z273" s="10">
        <f>3/24000000*OO[[#This Row],[82 (29JUN1985 03:00:00)-Water Temperature (C)]]*OO[[#This Row],[24]]</f>
        <v>6.7617698273899989E-4</v>
      </c>
      <c r="AA273" s="10">
        <f>3/24000000*OO[[#This Row],[83 (29JUN1985 06:00:00)-Water Temperature (C)]]*OO[[#This Row],[25]]</f>
        <v>7.1967711464100006E-5</v>
      </c>
      <c r="AB273" s="10">
        <f>3/24000000*OO[[#This Row],[84 (29JUN1985 09:00:00)-Water Temperature (C)]]*OO[[#This Row],[26]]</f>
        <v>1.50614275418975E-5</v>
      </c>
      <c r="AC273" s="10">
        <f>3/24000000*OO[[#This Row],[85 (29JUN1985 12:00:00)-Water Temperature (C)]]*OO[[#This Row],[27]]</f>
        <v>9.9479141348700001E-6</v>
      </c>
      <c r="AD273" s="10">
        <f>3/24000000*OO[[#This Row],[86 (29JUN1985 15:00:00)-Water Temperature (C)]]*OO[[#This Row],[28]]</f>
        <v>8.4129112097549993E-6</v>
      </c>
      <c r="AE273" s="10">
        <f>3/24000000*OO[[#This Row],[88 (29JUN1985 21:00:00)-Water Temperature (C)]]*OO[[#This Row],[30]]</f>
        <v>6.0842405501750004E-6</v>
      </c>
      <c r="AF273" s="10">
        <f>3/24000000*OO[[#This Row],[88 (29JUN1985 21:00:00)-Water Temperature (C)]]*OO[[#This Row],[30]]</f>
        <v>6.0842405501750004E-6</v>
      </c>
      <c r="AG273" s="10">
        <f>3/24000000*OO[[#This Row],[89 (30JUN1985 00:00:00)-Water Temperature (C)]]*OO[[#This Row],[31]]</f>
        <v>5.0993047363124991E-6</v>
      </c>
      <c r="AH273" s="10">
        <f>3/24000000*OO[[#This Row],[90 (30JUN1985 03:00:00)-Water Temperature (C)]]*OO[[#This Row],[32]]</f>
        <v>4.2861588866999998E-6</v>
      </c>
      <c r="AI273" s="10">
        <f>3/24000000*OO[[#This Row],[91 (30JUN1985 06:00:00)-Water Temperature (C)]]*OO[[#This Row],[33]]</f>
        <v>3.6371920224675001E-6</v>
      </c>
      <c r="AJ273" s="10">
        <f>3/24000000*OO[[#This Row],[92 (30JUN1985 09:00:00)-Water Temperature (C)]]*OO[[#This Row],[34]]</f>
        <v>3.1643679727949997E-6</v>
      </c>
      <c r="AK273" s="10">
        <f>3/24000000*OO[[#This Row],[93 (30JUN1985 12:00:00)-Water Temperature (C)]]*OO[[#This Row],[35]]</f>
        <v>2.8152132102176252E-6</v>
      </c>
      <c r="AL273" s="10">
        <f>3/24000000*OO[[#This Row],[94 (30JUN1985 15:00:00)-Water Temperature (C)]]*OO[[#This Row],[36]]</f>
        <v>2.5370575555675003E-6</v>
      </c>
      <c r="AM273" s="10">
        <f>3/24000000*OO[[#This Row],[95 (30JUN1985 18:00:00)-Water Temperature (C)]]*OO[[#This Row],[37]]</f>
        <v>2.2919053222499997E-6</v>
      </c>
      <c r="AN273" s="10">
        <f>3/24000000*OO[[#This Row],[96 (30JUN1985 21:00:00)-Water Temperature (C)]]*OO[[#This Row],[38]]</f>
        <v>2.0438438388226246E-6</v>
      </c>
      <c r="AO273" s="10">
        <f>3/24000000*OO[[#This Row],[97 (01JUL1985 00:00:00)-Water Temperature (C)]]*OO[[#This Row],[39]]</f>
        <v>1.8123449402047498E-6</v>
      </c>
      <c r="AP273" s="10">
        <f>3/24000000*OO[[#This Row],[98 (01JUL1985 03:00:00)-Water Temperature (C)]]*OO[[#This Row],[40]]</f>
        <v>1.6141667775723751E-6</v>
      </c>
      <c r="AQ273" s="10">
        <f>3/24000000*OO[[#This Row],[99 (01JUL1985 06:00:00)-Water Temperature (C)]]*OO[[#This Row],[41]]</f>
        <v>1.4486772498900001E-6</v>
      </c>
      <c r="AR273" s="10">
        <f>3/24000000*OO[[#This Row],[100 (01JUL1985 09:00:00)-Water Temperature (C)]]*OO[[#This Row],[42]]</f>
        <v>1.3353564482134999E-6</v>
      </c>
      <c r="AS273" s="10">
        <f>3/24000000*OO[[#This Row],[101 (01JUL1985 12:00:00)-Water Temperature (C)]]*OO[[#This Row],[43]]</f>
        <v>1.2495235192704999E-6</v>
      </c>
      <c r="AT273" s="10">
        <f>3/24000000*OO[[#This Row],[102 (01JUL1985 15:00:00)-Water Temperature (C)]]*OO[[#This Row],[44]]</f>
        <v>1.17016016468825E-6</v>
      </c>
      <c r="AU273" s="10">
        <f>3/24000000*OO[[#This Row],[103 (01JUL1985 18:00:00)-Water Temperature (C)]]*OO[[#This Row],[45]]</f>
        <v>1.0989770264733748E-6</v>
      </c>
      <c r="AV273" s="10">
        <f>3/24000000*OO[[#This Row],[104 (01JUL1985 21:00:00)-Water Temperature (C)]]*OO[[#This Row],[46]]</f>
        <v>1.02499262367525E-6</v>
      </c>
      <c r="AW273" s="10">
        <f>3/24000000*OO[[#This Row],[105 (02JUL1985 00:00:00)-Water Temperature (C)]]*OO[[#This Row],[47]]</f>
        <v>9.5821487243999989E-7</v>
      </c>
      <c r="AX273" s="10">
        <f>3/24000000*OO[[#This Row],[106 (02JUL1985 03:00:00)-Water Temperature (C)]]*OO[[#This Row],[48]]</f>
        <v>8.9389175769000001E-7</v>
      </c>
      <c r="AY273" s="10">
        <f>3/24000000*OO[[#This Row],[107 (02JUL1985 06:00:00)-Water Temperature (C)]]*OO[[#This Row],[49]]</f>
        <v>8.3422886751249992E-7</v>
      </c>
      <c r="AZ273" s="10">
        <f>3/24000000*OO[[#This Row],[108 (02JUL1985 09:00:00)-Water Temperature (C)]]*OO[[#This Row],[50]]</f>
        <v>7.7930332302437494E-7</v>
      </c>
      <c r="BA273" s="10">
        <f>3/24000000*OO[[#This Row],[109 (02JUL1985 12:00:00)-Water Temperature (C)]]*OO[[#This Row],[51]]</f>
        <v>7.4214309318999997E-7</v>
      </c>
      <c r="BB273" s="10">
        <f>3/24000000*OO[[#This Row],[110 (02JUL1985 15:00:00)-Water Temperature (C)]]*OO[[#This Row],[52]]</f>
        <v>7.2068723165249996E-7</v>
      </c>
      <c r="BC273" s="10">
        <f>3/24000000*OO[[#This Row],[111 (02JUL1985 18:00:00)-Water Temperature (C)]]*OO[[#This Row],[53]]</f>
        <v>7.0550147817524998E-7</v>
      </c>
      <c r="BD273" s="10">
        <f>3/24000000*OO[[#This Row],[112 (02JUL1985 21:00:00)-Water Temperature (C)]]*OO[[#This Row],[54]]</f>
        <v>6.8162557078350004E-7</v>
      </c>
      <c r="BE273" s="10">
        <f>3/24000000*OO[[#This Row],[113 (03JUL1985 00:00:00)-Water Temperature (C)]]*OO[[#This Row],[55]]</f>
        <v>6.4666102525699992E-7</v>
      </c>
      <c r="BF273" s="10">
        <f>3/24000000*OO[[#This Row],[114 (03JUL1985 03:00:00)-Water Temperature (C)]]*OO[[#This Row],[56]]</f>
        <v>6.1166457987549998E-7</v>
      </c>
      <c r="BG273" s="10">
        <f>3/24000000*OO[[#This Row],[115 (03JUL1985 06:00:00)-Water Temperature (C)]]*OO[[#This Row],[57]]</f>
        <v>5.7673867177299995E-7</v>
      </c>
      <c r="BH273" s="10">
        <f>3/24000000*OO[[#This Row],[116 (03JUL1985 09:00:00)-Water Temperature (C)]]*OO[[#This Row],[58]]</f>
        <v>5.5350240904974998E-7</v>
      </c>
      <c r="BI273" s="10">
        <f>3/24000000*OO[[#This Row],[117 (03JUL1985 12:00:00)-Water Temperature (C)]]*OO[[#This Row],[59]]</f>
        <v>5.3924555355599997E-7</v>
      </c>
      <c r="BJ273" s="10">
        <f>3/24000000*OO[[#This Row],[118 (03JUL1985 15:00:00)-Water Temperature (C)]]*OO[[#This Row],[60]]</f>
        <v>5.2923203041124994E-7</v>
      </c>
      <c r="BK273" s="10">
        <f>3/24000000*OO[[#This Row],[119 (03JUL1985 18:00:00)-Water Temperature (C)]]*OO[[#This Row],[61]]</f>
        <v>5.1877177395750013E-7</v>
      </c>
      <c r="BL273" s="10">
        <f>3/24000000*OO[[#This Row],[120 (03JUL1985 21:00:00)-Water Temperature (C)]]*OO[[#This Row],[62]]</f>
        <v>5.0105645273437498E-7</v>
      </c>
      <c r="BM273" s="10">
        <f>3/24000000*OO[[#This Row],[121 (04JUL1985 00:00:00)-Water Temperature (C)]]*OO[[#This Row],[63]]</f>
        <v>4.8091592217599987E-7</v>
      </c>
      <c r="BN273" s="10">
        <f>3/24000000*OO[[#This Row],[122 (04JUL1985 03:00:00)-Water Temperature (C)]]*OO[[#This Row],[64]]</f>
        <v>4.6091089864049994E-7</v>
      </c>
      <c r="BO273" s="10">
        <f>3/24000000*OO[[#This Row],[123 (04JUL1985 06:00:00)-Water Temperature (C)]]*OO[[#This Row],[65]]</f>
        <v>4.424173088299999E-7</v>
      </c>
      <c r="BP273" s="10">
        <f>3/24000000*OO[[#This Row],[124 (04JUL1985 09:00:00)-Water Temperature (C)]]*OO[[#This Row],[66]]</f>
        <v>4.3311811217999994E-7</v>
      </c>
      <c r="BQ273" s="10">
        <f>3/24000000*OO[[#This Row],[125 (04JUL1985 12:00:00)-Water Temperature (C)]]*OO[[#This Row],[67]]</f>
        <v>4.2647931341999995E-7</v>
      </c>
      <c r="BR273" s="10">
        <f>3/24000000*OO[[#This Row],[126 (04JUL1985 15:00:00)-Water Temperature (C)]]*OO[[#This Row],[68]]</f>
        <v>4.1956590752899999E-7</v>
      </c>
      <c r="BS273" s="10">
        <f>3/24000000*OO[[#This Row],[127 (04JUL1985 18:00:00)-Water Temperature (C)]]*OO[[#This Row],[69]]</f>
        <v>4.1011793594099997E-7</v>
      </c>
      <c r="BT273" s="10">
        <f>3/24000000*OO[[#This Row],[128 (04JUL1985 21:00:00)-Water Temperature (C)]]*OO[[#This Row],[70]]</f>
        <v>3.97370357931E-7</v>
      </c>
      <c r="BU273" s="10">
        <f>3/24000000*OO[[#This Row],[129 (05JUL1985 00:00:00)-Water Temperature (C)]]*OO[[#This Row],[71]]</f>
        <v>3.8232847697849997E-7</v>
      </c>
      <c r="BV273" s="10">
        <f>3/24000000*OO[[#This Row],[130 (05JUL1985 03:00:00)-Water Temperature (C)]]*OO[[#This Row],[72]]</f>
        <v>3.6748363725837498E-7</v>
      </c>
      <c r="BW273" s="10">
        <f>3/24000000*OO[[#This Row],[131 (05JUL1985 06:00:00)-Water Temperature (C)]]*OO[[#This Row],[73]]</f>
        <v>3.5316951297974994E-7</v>
      </c>
      <c r="BX273" s="10">
        <f>3/24000000*OO[[#This Row],[132 (05JUL1985 09:00:00)-Water Temperature (C)]]*OO[[#This Row],[74]]</f>
        <v>3.4514034483599998E-7</v>
      </c>
      <c r="BY273" s="10">
        <f>3/24000000*OO[[#This Row],[133 (05JUL1985 12:00:00)-Water Temperature (C)]]*OO[[#This Row],[75]]</f>
        <v>3.39372237666E-7</v>
      </c>
      <c r="BZ273" s="10">
        <f>3/24000000*OO[[#This Row],[134 (05JUL1985 15:00:00)-Water Temperature (C)]]*OO[[#This Row],[76]]</f>
        <v>3.3529924080499998E-7</v>
      </c>
      <c r="CA273" s="10">
        <f>3/24000000*OO[[#This Row],[135 (05JUL1985 18:00:00)-Water Temperature (C)]]*OO[[#This Row],[77]]</f>
        <v>3.3115256136000004E-7</v>
      </c>
      <c r="CB273" s="10">
        <f>3/24000000*OO[[#This Row],[136 (05JUL1985 21:00:00)-Water Temperature (C)]]*OO[[#This Row],[78]]</f>
        <v>3.2185163471999996E-7</v>
      </c>
      <c r="CC273" s="10">
        <f>3/24000000*OO[[#This Row],[137 (06JUL1985 00:00:00)-Water Temperature (C)]]*OO[[#This Row],[79]]</f>
        <v>3.0982936252900001E-7</v>
      </c>
      <c r="CD273" s="10">
        <f>3/24000000*OO[[#This Row],[138 (06JUL1985 03:00:00)-Water Temperature (C)]]*OO[[#This Row],[80]]</f>
        <v>2.974269550128875E-7</v>
      </c>
      <c r="CE273" s="10">
        <f>3/24000000*OO[[#This Row],[139 (06JUL1985 06:00:00)-Water Temperature (C)]]*OO[[#This Row],[81]]</f>
        <v>2.8625167937274999E-7</v>
      </c>
      <c r="CF273" s="10">
        <f>3/24000000*OO[[#This Row],[140 (06JUL1985 09:00:00)-Water Temperature (C)]]*OO[[#This Row],[82]]</f>
        <v>2.8240895051007498E-7</v>
      </c>
      <c r="CG273" s="10">
        <f>3/24000000*OO[[#This Row],[141 (06JUL1985 12:00:00)-Water Temperature (C)]]*OO[[#This Row],[83]]</f>
        <v>2.8097323551042501E-7</v>
      </c>
      <c r="CH273" s="10">
        <f>3/24000000*OO[[#This Row],[142 (06JUL1985 15:00:00)-Water Temperature (C)]]*OO[[#This Row],[84]]</f>
        <v>2.797168427875625E-7</v>
      </c>
      <c r="CI273" s="10">
        <f>3/24000000*OO[[#This Row],[143 (06JUL1985 18:00:00)-Water Temperature (C)]]*OO[[#This Row],[85]]</f>
        <v>2.7738724785320003E-7</v>
      </c>
      <c r="CJ273" s="10">
        <f>3/24000000*OO[[#This Row],[144 (06JUL1985 21:00:00)-Water Temperature (C)]]*OO[[#This Row],[86]]</f>
        <v>2.7057021327560001E-7</v>
      </c>
      <c r="CK273" s="10">
        <f>3/24000000*OO[[#This Row],[145 (07JUL1985 00:00:00)-Water Temperature (C)]]*OO[[#This Row],[87]]</f>
        <v>2.610118988768E-7</v>
      </c>
      <c r="CL273" s="10">
        <f>3/24000000*OO[[#This Row],[146 (07JUL1985 03:00:00)-Water Temperature (C)]]*OO[[#This Row],[88]]</f>
        <v>2.5029561336810001E-7</v>
      </c>
      <c r="CM273" s="10">
        <f>3/24000000*OO[[#This Row],[147 (07JUL1985 06:00:00)-Water Temperature (C)]]*OO[[#This Row],[89]]</f>
        <v>2.3968943430775E-7</v>
      </c>
      <c r="CN273" s="10">
        <f>3/24000000*OO[[#This Row],[148 (07JUL1985 09:00:00)-Water Temperature (C)]]*OO[[#This Row],[90]]</f>
        <v>2.3092543351417501E-7</v>
      </c>
      <c r="CO273" s="10">
        <f>3/24000000*OO[[#This Row],[149 (07JUL1985 12:00:00)-Water Temperature (C)]]*OO[[#This Row],[91]]</f>
        <v>2.2547017233150001E-7</v>
      </c>
      <c r="CP273" s="10">
        <f>3/24000000*OO[[#This Row],[150 (07JUL1985 15:00:00)-Water Temperature (C)]]*OO[[#This Row],[92]]</f>
        <v>2.2347752817599997E-7</v>
      </c>
      <c r="CQ273" s="10">
        <f>3/24000000*OO[[#This Row],[151 (07JUL1985 18:00:00)-Water Temperature (C)]]*OO[[#This Row],[93]]</f>
        <v>2.1951931817462501E-7</v>
      </c>
      <c r="CR273" s="10">
        <f>3/24000000*OO[[#This Row],[152 (07JUL1985 21:00:00)-Water Temperature (C)]]*OO[[#This Row],[94]]</f>
        <v>2.1276863318839996E-7</v>
      </c>
      <c r="CS273" s="10">
        <f>3/24000000*OO[[#This Row],[153 (08JUL1985 00:00:00)-Water Temperature (C)]]*OO[[#This Row],[95]]</f>
        <v>2.0459980785600002E-7</v>
      </c>
      <c r="CT273" s="10">
        <f>3/24000000*OO[[#This Row],[154 (08JUL1985 03:00:00)-Water Temperature (C)]]*OO[[#This Row],[96]]</f>
        <v>1.9551874493182499E-7</v>
      </c>
      <c r="CU273" s="10">
        <f>3/24000000*OO[[#This Row],[155 (08JUL1985 06:00:00)-Water Temperature (C)]]*OO[[#This Row],[97]]</f>
        <v>1.86094193964225E-7</v>
      </c>
      <c r="CV273" s="10">
        <f>3/24000000*OO[[#This Row],[156 (08JUL1985 09:00:00)-Water Temperature (C)]]*OO[[#This Row],[98]]</f>
        <v>1.8016524127172497E-7</v>
      </c>
      <c r="CW273" s="10">
        <f>3/24000000*OO[[#This Row],[157 (08JUL1985 12:00:00)-Water Temperature (C)]]*OO[[#This Row],[99]]</f>
        <v>1.7697064411844997E-7</v>
      </c>
    </row>
    <row r="274" spans="1:101" x14ac:dyDescent="0.35">
      <c r="A274" t="s">
        <v>280</v>
      </c>
      <c r="B274">
        <v>966.19460000000004</v>
      </c>
      <c r="C274" s="10">
        <f>3/24*OO[[#This Row],[59 (26JUN1985 06:00:00)-Water Temperature (C)]]*OO[[#This Row],[1]]/SUM(OO[1])</f>
        <v>0</v>
      </c>
      <c r="D274" s="10">
        <f>3/24*OO[[#This Row],[60 (26JUN1985 09:00:00)-Water Temperature (C)]]*OO[[#This Row],[2]]/SUM(OO[2])</f>
        <v>0</v>
      </c>
      <c r="E274" s="10">
        <f>3/24*OO[[#This Row],[61 (26JUN1985 12:00:00)-Water Temperature (C)]]*OO[[#This Row],[3]]/SUM(OO[3])</f>
        <v>0</v>
      </c>
      <c r="F274" s="10">
        <f>3/24*OO[[#This Row],[62 (26JUN1985 15:00:00)-Water Temperature (C)]]*OO[[#This Row],[4]]/SUM(OO[4])</f>
        <v>0</v>
      </c>
      <c r="G274" s="10">
        <f>3/24*OO[[#This Row],[63 (26JUN1985 18:00:00)-Water Temperature (C)]]*OO[[#This Row],[5]]/SUM(OO[5])</f>
        <v>0</v>
      </c>
      <c r="H274" s="10">
        <f>3/24*OO[[#This Row],[64 (26JUN1985 21:00:00)-Water Temperature (C)]]*OO[[#This Row],[6]]/SUM(OO[6])</f>
        <v>0</v>
      </c>
      <c r="I274" s="10">
        <f>3/24*OO[[#This Row],[65 (27JUN1985 00:00:00)-Water Temperature (C)]]*OO[[#This Row],[7]]/SUM(OO[7])</f>
        <v>0</v>
      </c>
      <c r="J274" s="10">
        <f>3/24*OO[[#This Row],[66 (27JUN1985 03:00:00)-Water Temperature (C)]]*OO[[#This Row],[8]]/SUM(OO[8])</f>
        <v>0</v>
      </c>
      <c r="K274" s="10">
        <f>3/24*OO[[#This Row],[67 (27JUN1985 06:00:00)-Water Temperature (C)]]*OO[[#This Row],[9]]/SUM(OO[9])</f>
        <v>0</v>
      </c>
      <c r="L274" s="10">
        <f>3/24*OO[[#This Row],[68 (27JUN1985 09:00:00)-Water Temperature (C)]]*OO[[#This Row],[10]]/SUM(OO[10])</f>
        <v>0</v>
      </c>
      <c r="M274" s="10">
        <f>3/24*OO[[#This Row],[69 (27JUN1985 12:00:00)-Water Temperature (C)]]*OO[[#This Row],[11]]/SUM(OO[11])</f>
        <v>0</v>
      </c>
      <c r="N274" s="10">
        <f>3/24*OO[[#This Row],[70 (27JUN1985 15:00:00)-Water Temperature (C)]]*OO[[#This Row],[12]]/SUM(OO[12])</f>
        <v>0</v>
      </c>
      <c r="O274" s="10">
        <f>3/24*OO[[#This Row],[71 (27JUN1985 18:00:00)-Water Temperature (C)]]*OO[[#This Row],[13]]/SUM(OO[13])</f>
        <v>5.2407519331149767E-21</v>
      </c>
      <c r="P274" s="10">
        <f>3/24*OO[[#This Row],[72 (27JUN1985 21:00:00)-Water Temperature (C)]]*OO[[#This Row],[14]]/SUM(OO[14])</f>
        <v>2.361413522681505E-12</v>
      </c>
      <c r="Q274" s="10">
        <f>3/24*OO[[#This Row],[73 (28JUN1985 00:00:00)-Water Temperature (C)]]*OO[[#This Row],[15]]/SUM(OO[15])</f>
        <v>2.7689747251619492E-8</v>
      </c>
      <c r="R274" s="10">
        <f>3/24*OO[[#This Row],[74 (28JUN1985 03:00:00)-Water Temperature (C)]]*OO[[#This Row],[16]]/SUM(OO[16])</f>
        <v>1.02427460424942E-5</v>
      </c>
      <c r="S274" s="10">
        <f>3/24*OO[[#This Row],[75 (28JUN1985 06:00:00)-Water Temperature (C)]]*OO[[#This Row],[17]]/SUM(OO[17])</f>
        <v>5.6798854779691022E-4</v>
      </c>
      <c r="T274" s="10">
        <f>3/24*OO[[#This Row],[76 (28JUN1985 09:00:00)-Water Temperature (C)]]*OO[[#This Row],[18]]/SUM(OO[18])</f>
        <v>7.9012363418628009E-3</v>
      </c>
      <c r="U274" s="10">
        <f>3/24*OO[[#This Row],[77 (28JUN1985 12:00:00)-Water Temperature (C)]]*OO[[#This Row],[19]]/SUM(OO[19])</f>
        <v>3.6374204095421227E-2</v>
      </c>
      <c r="V274" s="10">
        <f>3/24000000*OO[[#This Row],[78 (28JUN1985 15:00:00)-Water Temperature (C)]]*OO[[#This Row],[20]]</f>
        <v>6.6305044105775007E-2</v>
      </c>
      <c r="W274" s="10">
        <f>3/24000000*OO[[#This Row],[79 (28JUN1985 18:00:00)-Water Temperature (C)]]*OO[[#This Row],[21]]</f>
        <v>5.5415169015599994E-2</v>
      </c>
      <c r="X274" s="10">
        <f>3/24000000*OO[[#This Row],[80 (28JUN1985 21:00:00)-Water Temperature (C)]]*OO[[#This Row],[22]]</f>
        <v>2.3449695893119998E-2</v>
      </c>
      <c r="Y274" s="10">
        <f>3/24000000*OO[[#This Row],[81 (29JUN1985 00:00:00)-Water Temperature (C)]]*OO[[#This Row],[23]]</f>
        <v>5.5061170578599994E-3</v>
      </c>
      <c r="Z274" s="10">
        <f>3/24000000*OO[[#This Row],[82 (29JUN1985 03:00:00)-Water Temperature (C)]]*OO[[#This Row],[24]]</f>
        <v>7.9267083294774993E-4</v>
      </c>
      <c r="AA274" s="10">
        <f>3/24000000*OO[[#This Row],[83 (29JUN1985 06:00:00)-Water Temperature (C)]]*OO[[#This Row],[25]]</f>
        <v>8.4637331282999998E-5</v>
      </c>
      <c r="AB274" s="10">
        <f>3/24000000*OO[[#This Row],[84 (29JUN1985 09:00:00)-Water Temperature (C)]]*OO[[#This Row],[26]]</f>
        <v>1.6158157952818749E-5</v>
      </c>
      <c r="AC274" s="10">
        <f>3/24000000*OO[[#This Row],[85 (29JUN1985 12:00:00)-Water Temperature (C)]]*OO[[#This Row],[27]]</f>
        <v>1.016650777354375E-5</v>
      </c>
      <c r="AD274" s="10">
        <f>3/24000000*OO[[#This Row],[86 (29JUN1985 15:00:00)-Water Temperature (C)]]*OO[[#This Row],[28]]</f>
        <v>8.5613893990200002E-6</v>
      </c>
      <c r="AE274" s="10">
        <f>3/24000000*OO[[#This Row],[88 (29JUN1985 21:00:00)-Water Temperature (C)]]*OO[[#This Row],[30]]</f>
        <v>6.1904774627549995E-6</v>
      </c>
      <c r="AF274" s="10">
        <f>3/24000000*OO[[#This Row],[88 (29JUN1985 21:00:00)-Water Temperature (C)]]*OO[[#This Row],[30]]</f>
        <v>6.1904774627549995E-6</v>
      </c>
      <c r="AG274" s="10">
        <f>3/24000000*OO[[#This Row],[89 (30JUN1985 00:00:00)-Water Temperature (C)]]*OO[[#This Row],[31]]</f>
        <v>5.18817604299875E-6</v>
      </c>
      <c r="AH274" s="10">
        <f>3/24000000*OO[[#This Row],[90 (30JUN1985 03:00:00)-Water Temperature (C)]]*OO[[#This Row],[32]]</f>
        <v>4.3596347870524998E-6</v>
      </c>
      <c r="AI274" s="10">
        <f>3/24000000*OO[[#This Row],[91 (30JUN1985 06:00:00)-Water Temperature (C)]]*OO[[#This Row],[33]]</f>
        <v>3.6971831899999993E-6</v>
      </c>
      <c r="AJ274" s="10">
        <f>3/24000000*OO[[#This Row],[92 (30JUN1985 09:00:00)-Water Temperature (C)]]*OO[[#This Row],[34]]</f>
        <v>3.2139278823462497E-6</v>
      </c>
      <c r="AK274" s="10">
        <f>3/24000000*OO[[#This Row],[93 (30JUN1985 12:00:00)-Water Temperature (C)]]*OO[[#This Row],[35]]</f>
        <v>2.8569206587302499E-6</v>
      </c>
      <c r="AL274" s="10">
        <f>3/24000000*OO[[#This Row],[94 (30JUN1985 15:00:00)-Water Temperature (C)]]*OO[[#This Row],[36]]</f>
        <v>2.5729974722980001E-6</v>
      </c>
      <c r="AM274" s="10">
        <f>3/24000000*OO[[#This Row],[95 (30JUN1985 18:00:00)-Water Temperature (C)]]*OO[[#This Row],[37]]</f>
        <v>2.3237349607395001E-6</v>
      </c>
      <c r="AN274" s="10">
        <f>3/24000000*OO[[#This Row],[96 (30JUN1985 21:00:00)-Water Temperature (C)]]*OO[[#This Row],[38]]</f>
        <v>2.0720866208906253E-6</v>
      </c>
      <c r="AO274" s="10">
        <f>3/24000000*OO[[#This Row],[97 (01JUL1985 00:00:00)-Water Temperature (C)]]*OO[[#This Row],[39]]</f>
        <v>1.8369238255991249E-6</v>
      </c>
      <c r="AP274" s="10">
        <f>3/24000000*OO[[#This Row],[98 (01JUL1985 03:00:00)-Water Temperature (C)]]*OO[[#This Row],[40]]</f>
        <v>1.6356261423565001E-6</v>
      </c>
      <c r="AQ274" s="10">
        <f>3/24000000*OO[[#This Row],[99 (01JUL1985 06:00:00)-Water Temperature (C)]]*OO[[#This Row],[41]]</f>
        <v>1.4672511499983749E-6</v>
      </c>
      <c r="AR274" s="10">
        <f>3/24000000*OO[[#This Row],[100 (01JUL1985 09:00:00)-Water Temperature (C)]]*OO[[#This Row],[42]]</f>
        <v>1.3513377173331247E-6</v>
      </c>
      <c r="AS274" s="10">
        <f>3/24000000*OO[[#This Row],[101 (01JUL1985 12:00:00)-Water Temperature (C)]]*OO[[#This Row],[43]]</f>
        <v>1.2638487399720001E-6</v>
      </c>
      <c r="AT274" s="10">
        <f>3/24000000*OO[[#This Row],[102 (01JUL1985 15:00:00)-Water Temperature (C)]]*OO[[#This Row],[44]]</f>
        <v>1.1829243655479999E-6</v>
      </c>
      <c r="AU274" s="10">
        <f>3/24000000*OO[[#This Row],[103 (01JUL1985 18:00:00)-Water Temperature (C)]]*OO[[#This Row],[45]]</f>
        <v>1.1107237828319999E-6</v>
      </c>
      <c r="AV274" s="10">
        <f>3/24000000*OO[[#This Row],[104 (01JUL1985 21:00:00)-Water Temperature (C)]]*OO[[#This Row],[46]]</f>
        <v>1.035774614449125E-6</v>
      </c>
      <c r="AW274" s="10">
        <f>3/24000000*OO[[#This Row],[105 (02JUL1985 00:00:00)-Water Temperature (C)]]*OO[[#This Row],[47]]</f>
        <v>9.6840985817425002E-7</v>
      </c>
      <c r="AX274" s="10">
        <f>3/24000000*OO[[#This Row],[106 (02JUL1985 03:00:00)-Water Temperature (C)]]*OO[[#This Row],[48]]</f>
        <v>9.0359144262562488E-7</v>
      </c>
      <c r="AY274" s="10">
        <f>3/24000000*OO[[#This Row],[107 (02JUL1985 06:00:00)-Water Temperature (C)]]*OO[[#This Row],[49]]</f>
        <v>8.4321017440450004E-7</v>
      </c>
      <c r="AZ274" s="10">
        <f>3/24000000*OO[[#This Row],[108 (02JUL1985 09:00:00)-Water Temperature (C)]]*OO[[#This Row],[50]]</f>
        <v>7.8751360532337493E-7</v>
      </c>
      <c r="BA274" s="10">
        <f>3/24000000*OO[[#This Row],[109 (02JUL1985 12:00:00)-Water Temperature (C)]]*OO[[#This Row],[51]]</f>
        <v>7.4938965882975003E-7</v>
      </c>
      <c r="BB274" s="10">
        <f>3/24000000*OO[[#This Row],[110 (02JUL1985 15:00:00)-Water Temperature (C)]]*OO[[#This Row],[52]]</f>
        <v>7.2728788223737494E-7</v>
      </c>
      <c r="BC274" s="10">
        <f>3/24000000*OO[[#This Row],[111 (02JUL1985 18:00:00)-Water Temperature (C)]]*OO[[#This Row],[53]]</f>
        <v>7.1159098925750005E-7</v>
      </c>
      <c r="BD274" s="10">
        <f>3/24000000*OO[[#This Row],[112 (02JUL1985 21:00:00)-Water Temperature (C)]]*OO[[#This Row],[54]]</f>
        <v>6.8782939339349996E-7</v>
      </c>
      <c r="BE274" s="10">
        <f>3/24000000*OO[[#This Row],[113 (03JUL1985 00:00:00)-Water Temperature (C)]]*OO[[#This Row],[55]]</f>
        <v>6.5272466218312493E-7</v>
      </c>
      <c r="BF274" s="10">
        <f>3/24000000*OO[[#This Row],[114 (03JUL1985 03:00:00)-Water Temperature (C)]]*OO[[#This Row],[56]]</f>
        <v>6.1759742699949994E-7</v>
      </c>
      <c r="BG274" s="10">
        <f>3/24000000*OO[[#This Row],[115 (03JUL1985 06:00:00)-Water Temperature (C)]]*OO[[#This Row],[57]]</f>
        <v>5.8238378250937487E-7</v>
      </c>
      <c r="BH274" s="10">
        <f>3/24000000*OO[[#This Row],[116 (03JUL1985 09:00:00)-Water Temperature (C)]]*OO[[#This Row],[58]]</f>
        <v>5.5859986406699996E-7</v>
      </c>
      <c r="BI274" s="10">
        <f>3/24000000*OO[[#This Row],[117 (03JUL1985 12:00:00)-Water Temperature (C)]]*OO[[#This Row],[59]]</f>
        <v>5.4392815106549994E-7</v>
      </c>
      <c r="BJ274" s="10">
        <f>3/24000000*OO[[#This Row],[118 (03JUL1985 15:00:00)-Water Temperature (C)]]*OO[[#This Row],[60]]</f>
        <v>5.3358956243199993E-7</v>
      </c>
      <c r="BK274" s="10">
        <f>3/24000000*OO[[#This Row],[119 (03JUL1985 18:00:00)-Water Temperature (C)]]*OO[[#This Row],[61]]</f>
        <v>5.2309123063999996E-7</v>
      </c>
      <c r="BL274" s="10">
        <f>3/24000000*OO[[#This Row],[120 (03JUL1985 21:00:00)-Water Temperature (C)]]*OO[[#This Row],[62]]</f>
        <v>5.0537789369024992E-7</v>
      </c>
      <c r="BM274" s="10">
        <f>3/24000000*OO[[#This Row],[121 (04JUL1985 00:00:00)-Water Temperature (C)]]*OO[[#This Row],[63]]</f>
        <v>4.8512012630387495E-7</v>
      </c>
      <c r="BN274" s="10">
        <f>3/24000000*OO[[#This Row],[122 (04JUL1985 03:00:00)-Water Temperature (C)]]*OO[[#This Row],[64]]</f>
        <v>4.6503828446549999E-7</v>
      </c>
      <c r="BO274" s="10">
        <f>3/24000000*OO[[#This Row],[123 (04JUL1985 06:00:00)-Water Temperature (C)]]*OO[[#This Row],[65]]</f>
        <v>4.4628834006749997E-7</v>
      </c>
      <c r="BP274" s="10">
        <f>3/24000000*OO[[#This Row],[124 (04JUL1985 09:00:00)-Water Temperature (C)]]*OO[[#This Row],[66]]</f>
        <v>4.3686157910999995E-7</v>
      </c>
      <c r="BQ274" s="10">
        <f>3/24000000*OO[[#This Row],[125 (04JUL1985 12:00:00)-Water Temperature (C)]]*OO[[#This Row],[67]]</f>
        <v>4.3010627531024998E-7</v>
      </c>
      <c r="BR274" s="10">
        <f>3/24000000*OO[[#This Row],[126 (04JUL1985 15:00:00)-Water Temperature (C)]]*OO[[#This Row],[68]]</f>
        <v>4.2304331922050002E-7</v>
      </c>
      <c r="BS274" s="10">
        <f>3/24000000*OO[[#This Row],[127 (04JUL1985 18:00:00)-Water Temperature (C)]]*OO[[#This Row],[69]]</f>
        <v>4.1356374442075005E-7</v>
      </c>
      <c r="BT274" s="10">
        <f>3/24000000*OO[[#This Row],[128 (04JUL1985 21:00:00)-Water Temperature (C)]]*OO[[#This Row],[70]]</f>
        <v>4.0072516794099998E-7</v>
      </c>
      <c r="BU274" s="10">
        <f>3/24000000*OO[[#This Row],[129 (05JUL1985 00:00:00)-Water Temperature (C)]]*OO[[#This Row],[71]]</f>
        <v>3.8561198266499997E-7</v>
      </c>
      <c r="BV274" s="10">
        <f>3/24000000*OO[[#This Row],[130 (05JUL1985 03:00:00)-Water Temperature (C)]]*OO[[#This Row],[72]]</f>
        <v>3.7068294680812499E-7</v>
      </c>
      <c r="BW274" s="10">
        <f>3/24000000*OO[[#This Row],[131 (05JUL1985 06:00:00)-Water Temperature (C)]]*OO[[#This Row],[73]]</f>
        <v>3.5628224530374999E-7</v>
      </c>
      <c r="BX274" s="10">
        <f>3/24000000*OO[[#This Row],[132 (05JUL1985 09:00:00)-Water Temperature (C)]]*OO[[#This Row],[74]]</f>
        <v>3.4813801785399995E-7</v>
      </c>
      <c r="BY274" s="10">
        <f>3/24000000*OO[[#This Row],[133 (05JUL1985 12:00:00)-Water Temperature (C)]]*OO[[#This Row],[75]]</f>
        <v>3.4231957616149997E-7</v>
      </c>
      <c r="BZ274" s="10">
        <f>3/24000000*OO[[#This Row],[134 (05JUL1985 15:00:00)-Water Temperature (C)]]*OO[[#This Row],[76]]</f>
        <v>3.3807986327249998E-7</v>
      </c>
      <c r="CA274" s="10">
        <f>3/24000000*OO[[#This Row],[135 (05JUL1985 18:00:00)-Water Temperature (C)]]*OO[[#This Row],[77]]</f>
        <v>3.3390100796774996E-7</v>
      </c>
      <c r="CB274" s="10">
        <f>3/24000000*OO[[#This Row],[136 (05JUL1985 21:00:00)-Water Temperature (C)]]*OO[[#This Row],[78]]</f>
        <v>3.24592761171E-7</v>
      </c>
      <c r="CC274" s="10">
        <f>3/24000000*OO[[#This Row],[137 (06JUL1985 00:00:00)-Water Temperature (C)]]*OO[[#This Row],[79]]</f>
        <v>3.1251212856009998E-7</v>
      </c>
      <c r="CD274" s="10">
        <f>3/24000000*OO[[#This Row],[138 (06JUL1985 03:00:00)-Water Temperature (C)]]*OO[[#This Row],[80]]</f>
        <v>3.0009460435099998E-7</v>
      </c>
      <c r="CE274" s="10">
        <f>3/24000000*OO[[#This Row],[139 (06JUL1985 06:00:00)-Water Temperature (C)]]*OO[[#This Row],[81]]</f>
        <v>2.8874475012258748E-7</v>
      </c>
      <c r="CF274" s="10">
        <f>3/24000000*OO[[#This Row],[140 (06JUL1985 09:00:00)-Water Temperature (C)]]*OO[[#This Row],[82]]</f>
        <v>2.8477040688959997E-7</v>
      </c>
      <c r="CG274" s="10">
        <f>3/24000000*OO[[#This Row],[141 (06JUL1985 12:00:00)-Water Temperature (C)]]*OO[[#This Row],[83]]</f>
        <v>2.8328125848228753E-7</v>
      </c>
      <c r="CH274" s="10">
        <f>3/24000000*OO[[#This Row],[142 (06JUL1985 15:00:00)-Water Temperature (C)]]*OO[[#This Row],[84]]</f>
        <v>2.8199447795461252E-7</v>
      </c>
      <c r="CI274" s="10">
        <f>3/24000000*OO[[#This Row],[143 (06JUL1985 18:00:00)-Water Temperature (C)]]*OO[[#This Row],[85]]</f>
        <v>2.7968842229957499E-7</v>
      </c>
      <c r="CJ274" s="10">
        <f>3/24000000*OO[[#This Row],[144 (06JUL1985 21:00:00)-Water Temperature (C)]]*OO[[#This Row],[86]]</f>
        <v>2.7289827787196252E-7</v>
      </c>
      <c r="CK274" s="10">
        <f>3/24000000*OO[[#This Row],[145 (07JUL1985 00:00:00)-Water Temperature (C)]]*OO[[#This Row],[87]]</f>
        <v>2.6333522431548749E-7</v>
      </c>
      <c r="CL274" s="10">
        <f>3/24000000*OO[[#This Row],[146 (07JUL1985 03:00:00)-Water Temperature (C)]]*OO[[#This Row],[88]]</f>
        <v>2.5259865716159999E-7</v>
      </c>
      <c r="CM274" s="10">
        <f>3/24000000*OO[[#This Row],[147 (07JUL1985 06:00:00)-Water Temperature (C)]]*OO[[#This Row],[89]]</f>
        <v>2.4187131300924995E-7</v>
      </c>
      <c r="CN274" s="10">
        <f>3/24000000*OO[[#This Row],[148 (07JUL1985 09:00:00)-Water Temperature (C)]]*OO[[#This Row],[90]]</f>
        <v>2.33006067674775E-7</v>
      </c>
      <c r="CO274" s="10">
        <f>3/24000000*OO[[#This Row],[149 (07JUL1985 12:00:00)-Water Temperature (C)]]*OO[[#This Row],[91]]</f>
        <v>2.2739266235190002E-7</v>
      </c>
      <c r="CP274" s="10">
        <f>3/24000000*OO[[#This Row],[150 (07JUL1985 15:00:00)-Water Temperature (C)]]*OO[[#This Row],[92]]</f>
        <v>2.253472619581875E-7</v>
      </c>
      <c r="CQ274" s="10">
        <f>3/24000000*OO[[#This Row],[151 (07JUL1985 18:00:00)-Water Temperature (C)]]*OO[[#This Row],[93]]</f>
        <v>2.2138191817848748E-7</v>
      </c>
      <c r="CR274" s="10">
        <f>3/24000000*OO[[#This Row],[152 (07JUL1985 21:00:00)-Water Temperature (C)]]*OO[[#This Row],[94]]</f>
        <v>2.146371229051E-7</v>
      </c>
      <c r="CS274" s="10">
        <f>3/24000000*OO[[#This Row],[153 (08JUL1985 00:00:00)-Water Temperature (C)]]*OO[[#This Row],[95]]</f>
        <v>2.064942182538E-7</v>
      </c>
      <c r="CT274" s="10">
        <f>3/24000000*OO[[#This Row],[154 (08JUL1985 03:00:00)-Water Temperature (C)]]*OO[[#This Row],[96]]</f>
        <v>1.9739857248251249E-7</v>
      </c>
      <c r="CU274" s="10">
        <f>3/24000000*OO[[#This Row],[155 (08JUL1985 06:00:00)-Water Temperature (C)]]*OO[[#This Row],[97]]</f>
        <v>1.8792004548334999E-7</v>
      </c>
      <c r="CV274" s="10">
        <f>3/24000000*OO[[#This Row],[156 (08JUL1985 09:00:00)-Water Temperature (C)]]*OO[[#This Row],[98]]</f>
        <v>1.8185537215608748E-7</v>
      </c>
      <c r="CW274" s="10">
        <f>3/24000000*OO[[#This Row],[157 (08JUL1985 12:00:00)-Water Temperature (C)]]*OO[[#This Row],[99]]</f>
        <v>1.7855497323617498E-7</v>
      </c>
    </row>
    <row r="275" spans="1:101" x14ac:dyDescent="0.35">
      <c r="A275" t="s">
        <v>281</v>
      </c>
      <c r="B275">
        <v>869.34450000000004</v>
      </c>
      <c r="C275" s="10">
        <f>3/24*OO[[#This Row],[59 (26JUN1985 06:00:00)-Water Temperature (C)]]*OO[[#This Row],[1]]/SUM(OO[1])</f>
        <v>0</v>
      </c>
      <c r="D275" s="10">
        <f>3/24*OO[[#This Row],[60 (26JUN1985 09:00:00)-Water Temperature (C)]]*OO[[#This Row],[2]]/SUM(OO[2])</f>
        <v>0</v>
      </c>
      <c r="E275" s="10">
        <f>3/24*OO[[#This Row],[61 (26JUN1985 12:00:00)-Water Temperature (C)]]*OO[[#This Row],[3]]/SUM(OO[3])</f>
        <v>0</v>
      </c>
      <c r="F275" s="10">
        <f>3/24*OO[[#This Row],[62 (26JUN1985 15:00:00)-Water Temperature (C)]]*OO[[#This Row],[4]]/SUM(OO[4])</f>
        <v>0</v>
      </c>
      <c r="G275" s="10">
        <f>3/24*OO[[#This Row],[63 (26JUN1985 18:00:00)-Water Temperature (C)]]*OO[[#This Row],[5]]/SUM(OO[5])</f>
        <v>0</v>
      </c>
      <c r="H275" s="10">
        <f>3/24*OO[[#This Row],[64 (26JUN1985 21:00:00)-Water Temperature (C)]]*OO[[#This Row],[6]]/SUM(OO[6])</f>
        <v>0</v>
      </c>
      <c r="I275" s="10">
        <f>3/24*OO[[#This Row],[65 (27JUN1985 00:00:00)-Water Temperature (C)]]*OO[[#This Row],[7]]/SUM(OO[7])</f>
        <v>0</v>
      </c>
      <c r="J275" s="10">
        <f>3/24*OO[[#This Row],[66 (27JUN1985 03:00:00)-Water Temperature (C)]]*OO[[#This Row],[8]]/SUM(OO[8])</f>
        <v>0</v>
      </c>
      <c r="K275" s="10">
        <f>3/24*OO[[#This Row],[67 (27JUN1985 06:00:00)-Water Temperature (C)]]*OO[[#This Row],[9]]/SUM(OO[9])</f>
        <v>0</v>
      </c>
      <c r="L275" s="10">
        <f>3/24*OO[[#This Row],[68 (27JUN1985 09:00:00)-Water Temperature (C)]]*OO[[#This Row],[10]]/SUM(OO[10])</f>
        <v>0</v>
      </c>
      <c r="M275" s="10">
        <f>3/24*OO[[#This Row],[69 (27JUN1985 12:00:00)-Water Temperature (C)]]*OO[[#This Row],[11]]/SUM(OO[11])</f>
        <v>0</v>
      </c>
      <c r="N275" s="10">
        <f>3/24*OO[[#This Row],[70 (27JUN1985 15:00:00)-Water Temperature (C)]]*OO[[#This Row],[12]]/SUM(OO[12])</f>
        <v>0</v>
      </c>
      <c r="O275" s="10">
        <f>3/24*OO[[#This Row],[71 (27JUN1985 18:00:00)-Water Temperature (C)]]*OO[[#This Row],[13]]/SUM(OO[13])</f>
        <v>3.5988970351189689E-21</v>
      </c>
      <c r="P275" s="10">
        <f>3/24*OO[[#This Row],[72 (27JUN1985 21:00:00)-Water Temperature (C)]]*OO[[#This Row],[14]]/SUM(OO[14])</f>
        <v>1.1377217226897295E-12</v>
      </c>
      <c r="Q275" s="10">
        <f>3/24*OO[[#This Row],[73 (28JUN1985 00:00:00)-Water Temperature (C)]]*OO[[#This Row],[15]]/SUM(OO[15])</f>
        <v>1.9270584967413138E-8</v>
      </c>
      <c r="R275" s="10">
        <f>3/24*OO[[#This Row],[74 (28JUN1985 03:00:00)-Water Temperature (C)]]*OO[[#This Row],[16]]/SUM(OO[16])</f>
        <v>8.2047396489363672E-6</v>
      </c>
      <c r="S275" s="10">
        <f>3/24*OO[[#This Row],[75 (28JUN1985 06:00:00)-Water Temperature (C)]]*OO[[#This Row],[17]]/SUM(OO[17])</f>
        <v>5.0385315665794428E-4</v>
      </c>
      <c r="T275" s="10">
        <f>3/24*OO[[#This Row],[76 (28JUN1985 09:00:00)-Water Temperature (C)]]*OO[[#This Row],[18]]/SUM(OO[18])</f>
        <v>7.6193415786239864E-3</v>
      </c>
      <c r="U275" s="10">
        <f>3/24*OO[[#This Row],[77 (28JUN1985 12:00:00)-Water Temperature (C)]]*OO[[#This Row],[19]]/SUM(OO[19])</f>
        <v>3.7690960431500616E-2</v>
      </c>
      <c r="V275" s="10">
        <f>3/24000000*OO[[#This Row],[78 (28JUN1985 15:00:00)-Water Temperature (C)]]*OO[[#This Row],[20]]</f>
        <v>7.320789267644999E-2</v>
      </c>
      <c r="W275" s="10">
        <f>3/24000000*OO[[#This Row],[79 (28JUN1985 18:00:00)-Water Temperature (C)]]*OO[[#This Row],[21]]</f>
        <v>6.4752141961974999E-2</v>
      </c>
      <c r="X275" s="10">
        <f>3/24000000*OO[[#This Row],[80 (28JUN1985 21:00:00)-Water Temperature (C)]]*OO[[#This Row],[22]]</f>
        <v>2.8849509442779996E-2</v>
      </c>
      <c r="Y275" s="10">
        <f>3/24000000*OO[[#This Row],[81 (29JUN1985 00:00:00)-Water Temperature (C)]]*OO[[#This Row],[23]]</f>
        <v>7.0970450739999994E-3</v>
      </c>
      <c r="Z275" s="10">
        <f>3/24000000*OO[[#This Row],[82 (29JUN1985 03:00:00)-Water Temperature (C)]]*OO[[#This Row],[24]]</f>
        <v>1.0635531794335E-3</v>
      </c>
      <c r="AA275" s="10">
        <f>3/24000000*OO[[#This Row],[83 (29JUN1985 06:00:00)-Water Temperature (C)]]*OO[[#This Row],[25]]</f>
        <v>1.1489683305309999E-4</v>
      </c>
      <c r="AB275" s="10">
        <f>3/24000000*OO[[#This Row],[84 (29JUN1985 09:00:00)-Water Temperature (C)]]*OO[[#This Row],[26]]</f>
        <v>1.9819530922077503E-5</v>
      </c>
      <c r="AC275" s="10">
        <f>3/24000000*OO[[#This Row],[85 (29JUN1985 12:00:00)-Water Temperature (C)]]*OO[[#This Row],[27]]</f>
        <v>1.1658382474019999E-5</v>
      </c>
      <c r="AD275" s="10">
        <f>3/24000000*OO[[#This Row],[86 (29JUN1985 15:00:00)-Water Temperature (C)]]*OO[[#This Row],[28]]</f>
        <v>9.7540064623299999E-6</v>
      </c>
      <c r="AE275" s="10">
        <f>3/24000000*OO[[#This Row],[88 (29JUN1985 21:00:00)-Water Temperature (C)]]*OO[[#This Row],[30]]</f>
        <v>7.0489964339224992E-6</v>
      </c>
      <c r="AF275" s="10">
        <f>3/24000000*OO[[#This Row],[88 (29JUN1985 21:00:00)-Water Temperature (C)]]*OO[[#This Row],[30]]</f>
        <v>7.0489964339224992E-6</v>
      </c>
      <c r="AG275" s="10">
        <f>3/24000000*OO[[#This Row],[89 (30JUN1985 00:00:00)-Water Temperature (C)]]*OO[[#This Row],[31]]</f>
        <v>5.9073373479399993E-6</v>
      </c>
      <c r="AH275" s="10">
        <f>3/24000000*OO[[#This Row],[90 (30JUN1985 03:00:00)-Water Temperature (C)]]*OO[[#This Row],[32]]</f>
        <v>4.9624327264012493E-6</v>
      </c>
      <c r="AI275" s="10">
        <f>3/24000000*OO[[#This Row],[91 (30JUN1985 06:00:00)-Water Temperature (C)]]*OO[[#This Row],[33]]</f>
        <v>4.2056986979287505E-6</v>
      </c>
      <c r="AJ275" s="10">
        <f>3/24000000*OO[[#This Row],[92 (30JUN1985 09:00:00)-Water Temperature (C)]]*OO[[#This Row],[34]]</f>
        <v>3.6529656065100002E-6</v>
      </c>
      <c r="AK275" s="10">
        <f>3/24000000*OO[[#This Row],[93 (30JUN1985 12:00:00)-Water Temperature (C)]]*OO[[#This Row],[35]]</f>
        <v>3.2440899765550006E-6</v>
      </c>
      <c r="AL275" s="10">
        <f>3/24000000*OO[[#This Row],[94 (30JUN1985 15:00:00)-Water Temperature (C)]]*OO[[#This Row],[36]]</f>
        <v>2.9192939187020001E-6</v>
      </c>
      <c r="AM275" s="10">
        <f>3/24000000*OO[[#This Row],[95 (30JUN1985 18:00:00)-Water Temperature (C)]]*OO[[#This Row],[37]]</f>
        <v>2.635242571668E-6</v>
      </c>
      <c r="AN275" s="10">
        <f>3/24000000*OO[[#This Row],[96 (30JUN1985 21:00:00)-Water Temperature (C)]]*OO[[#This Row],[38]]</f>
        <v>2.3493489495289997E-6</v>
      </c>
      <c r="AO275" s="10">
        <f>3/24000000*OO[[#This Row],[97 (01JUL1985 00:00:00)-Water Temperature (C)]]*OO[[#This Row],[39]]</f>
        <v>2.0820113809059999E-6</v>
      </c>
      <c r="AP275" s="10">
        <f>3/24000000*OO[[#This Row],[98 (01JUL1985 03:00:00)-Water Temperature (C)]]*OO[[#This Row],[40]]</f>
        <v>1.8532385798849999E-6</v>
      </c>
      <c r="AQ275" s="10">
        <f>3/24000000*OO[[#This Row],[99 (01JUL1985 06:00:00)-Water Temperature (C)]]*OO[[#This Row],[41]]</f>
        <v>1.66154969706275E-6</v>
      </c>
      <c r="AR275" s="10">
        <f>3/24000000*OO[[#This Row],[100 (01JUL1985 09:00:00)-Water Temperature (C)]]*OO[[#This Row],[42]]</f>
        <v>1.5290015668443746E-6</v>
      </c>
      <c r="AS275" s="10">
        <f>3/24000000*OO[[#This Row],[101 (01JUL1985 12:00:00)-Water Temperature (C)]]*OO[[#This Row],[43]]</f>
        <v>1.429019277806125E-6</v>
      </c>
      <c r="AT275" s="10">
        <f>3/24000000*OO[[#This Row],[102 (01JUL1985 15:00:00)-Water Temperature (C)]]*OO[[#This Row],[44]]</f>
        <v>1.33663723125625E-6</v>
      </c>
      <c r="AU275" s="10">
        <f>3/24000000*OO[[#This Row],[103 (01JUL1985 18:00:00)-Water Temperature (C)]]*OO[[#This Row],[45]]</f>
        <v>1.2544746494004997E-6</v>
      </c>
      <c r="AV275" s="10">
        <f>3/24000000*OO[[#This Row],[104 (01JUL1985 21:00:00)-Water Temperature (C)]]*OO[[#This Row],[46]]</f>
        <v>1.1695904356027498E-6</v>
      </c>
      <c r="AW275" s="10">
        <f>3/24000000*OO[[#This Row],[105 (02JUL1985 00:00:00)-Water Temperature (C)]]*OO[[#This Row],[47]]</f>
        <v>1.0935781380262499E-6</v>
      </c>
      <c r="AX275" s="10">
        <f>3/24000000*OO[[#This Row],[106 (02JUL1985 03:00:00)-Water Temperature (C)]]*OO[[#This Row],[48]]</f>
        <v>1.0206126166455001E-6</v>
      </c>
      <c r="AY275" s="10">
        <f>3/24000000*OO[[#This Row],[107 (02JUL1985 06:00:00)-Water Temperature (C)]]*OO[[#This Row],[49]]</f>
        <v>9.5231335388474997E-7</v>
      </c>
      <c r="AZ275" s="10">
        <f>3/24000000*OO[[#This Row],[108 (02JUL1985 09:00:00)-Water Temperature (C)]]*OO[[#This Row],[50]]</f>
        <v>8.8919606660349998E-7</v>
      </c>
      <c r="BA275" s="10">
        <f>3/24000000*OO[[#This Row],[109 (02JUL1985 12:00:00)-Water Temperature (C)]]*OO[[#This Row],[51]]</f>
        <v>8.4549355979550002E-7</v>
      </c>
      <c r="BB275" s="10">
        <f>3/24000000*OO[[#This Row],[110 (02JUL1985 15:00:00)-Water Temperature (C)]]*OO[[#This Row],[52]]</f>
        <v>8.1999192705499989E-7</v>
      </c>
      <c r="BC275" s="10">
        <f>3/24000000*OO[[#This Row],[111 (02JUL1985 18:00:00)-Water Temperature (C)]]*OO[[#This Row],[53]]</f>
        <v>8.0176959881725003E-7</v>
      </c>
      <c r="BD275" s="10">
        <f>3/24000000*OO[[#This Row],[112 (02JUL1985 21:00:00)-Water Temperature (C)]]*OO[[#This Row],[54]]</f>
        <v>7.7521216612500003E-7</v>
      </c>
      <c r="BE275" s="10">
        <f>3/24000000*OO[[#This Row],[113 (03JUL1985 00:00:00)-Water Temperature (C)]]*OO[[#This Row],[55]]</f>
        <v>7.3587821483399994E-7</v>
      </c>
      <c r="BF275" s="10">
        <f>3/24000000*OO[[#This Row],[114 (03JUL1985 03:00:00)-Water Temperature (C)]]*OO[[#This Row],[56]]</f>
        <v>6.9651913923574991E-7</v>
      </c>
      <c r="BG275" s="10">
        <f>3/24000000*OO[[#This Row],[115 (03JUL1985 06:00:00)-Water Temperature (C)]]*OO[[#This Row],[57]]</f>
        <v>6.5691259546162498E-7</v>
      </c>
      <c r="BH275" s="10">
        <f>3/24000000*OO[[#This Row],[116 (03JUL1985 09:00:00)-Water Temperature (C)]]*OO[[#This Row],[58]]</f>
        <v>6.2975437786799996E-7</v>
      </c>
      <c r="BI275" s="10">
        <f>3/24000000*OO[[#This Row],[117 (03JUL1985 12:00:00)-Water Temperature (C)]]*OO[[#This Row],[59]]</f>
        <v>6.1288603651125008E-7</v>
      </c>
      <c r="BJ275" s="10">
        <f>3/24000000*OO[[#This Row],[118 (03JUL1985 15:00:00)-Water Temperature (C)]]*OO[[#This Row],[60]]</f>
        <v>6.0088724891499998E-7</v>
      </c>
      <c r="BK275" s="10">
        <f>3/24000000*OO[[#This Row],[119 (03JUL1985 18:00:00)-Water Temperature (C)]]*OO[[#This Row],[61]]</f>
        <v>5.8910372256374993E-7</v>
      </c>
      <c r="BL275" s="10">
        <f>3/24000000*OO[[#This Row],[120 (03JUL1985 21:00:00)-Water Temperature (C)]]*OO[[#This Row],[62]]</f>
        <v>5.6928817011999997E-7</v>
      </c>
      <c r="BM275" s="10">
        <f>3/24000000*OO[[#This Row],[121 (04JUL1985 00:00:00)-Water Temperature (C)]]*OO[[#This Row],[63]]</f>
        <v>5.4651910363050001E-7</v>
      </c>
      <c r="BN275" s="10">
        <f>3/24000000*OO[[#This Row],[122 (04JUL1985 03:00:00)-Water Temperature (C)]]*OO[[#This Row],[64]]</f>
        <v>5.2402358562399995E-7</v>
      </c>
      <c r="BO275" s="10">
        <f>3/24000000*OO[[#This Row],[123 (04JUL1985 06:00:00)-Water Temperature (C)]]*OO[[#This Row],[65]]</f>
        <v>5.028510219259999E-7</v>
      </c>
      <c r="BP275" s="10">
        <f>3/24000000*OO[[#This Row],[124 (04JUL1985 09:00:00)-Water Temperature (C)]]*OO[[#This Row],[66]]</f>
        <v>4.9216931015525E-7</v>
      </c>
      <c r="BQ275" s="10">
        <f>3/24000000*OO[[#This Row],[125 (04JUL1985 12:00:00)-Water Temperature (C)]]*OO[[#This Row],[67]]</f>
        <v>4.8448271629224994E-7</v>
      </c>
      <c r="BR275" s="10">
        <f>3/24000000*OO[[#This Row],[126 (04JUL1985 15:00:00)-Water Temperature (C)]]*OO[[#This Row],[68]]</f>
        <v>4.7639554318999996E-7</v>
      </c>
      <c r="BS275" s="10">
        <f>3/24000000*OO[[#This Row],[127 (04JUL1985 18:00:00)-Water Temperature (C)]]*OO[[#This Row],[69]]</f>
        <v>4.6574173835437497E-7</v>
      </c>
      <c r="BT275" s="10">
        <f>3/24000000*OO[[#This Row],[128 (04JUL1985 21:00:00)-Water Temperature (C)]]*OO[[#This Row],[70]]</f>
        <v>4.5125627474649995E-7</v>
      </c>
      <c r="BU275" s="10">
        <f>3/24000000*OO[[#This Row],[129 (05JUL1985 00:00:00)-Water Temperature (C)]]*OO[[#This Row],[71]]</f>
        <v>4.3428136862399994E-7</v>
      </c>
      <c r="BV275" s="10">
        <f>3/24000000*OO[[#This Row],[130 (05JUL1985 03:00:00)-Water Temperature (C)]]*OO[[#This Row],[72]]</f>
        <v>4.1752168597124998E-7</v>
      </c>
      <c r="BW275" s="10">
        <f>3/24000000*OO[[#This Row],[131 (05JUL1985 06:00:00)-Water Temperature (C)]]*OO[[#This Row],[73]]</f>
        <v>4.0136749967824997E-7</v>
      </c>
      <c r="BX275" s="10">
        <f>3/24000000*OO[[#This Row],[132 (05JUL1985 09:00:00)-Water Temperature (C)]]*OO[[#This Row],[74]]</f>
        <v>3.9216133462062497E-7</v>
      </c>
      <c r="BY275" s="10">
        <f>3/24000000*OO[[#This Row],[133 (05JUL1985 12:00:00)-Water Temperature (C)]]*OO[[#This Row],[75]]</f>
        <v>3.8560530551099998E-7</v>
      </c>
      <c r="BZ275" s="10">
        <f>3/24000000*OO[[#This Row],[134 (05JUL1985 15:00:00)-Water Temperature (C)]]*OO[[#This Row],[76]]</f>
        <v>3.8064669419174998E-7</v>
      </c>
      <c r="CA275" s="10">
        <f>3/24000000*OO[[#This Row],[135 (05JUL1985 18:00:00)-Water Temperature (C)]]*OO[[#This Row],[77]]</f>
        <v>3.7590117274424999E-7</v>
      </c>
      <c r="CB275" s="10">
        <f>3/24000000*OO[[#This Row],[136 (05JUL1985 21:00:00)-Water Temperature (C)]]*OO[[#This Row],[78]]</f>
        <v>3.6545737501875003E-7</v>
      </c>
      <c r="CC275" s="10">
        <f>3/24000000*OO[[#This Row],[137 (06JUL1985 00:00:00)-Water Temperature (C)]]*OO[[#This Row],[79]]</f>
        <v>3.5189295748599997E-7</v>
      </c>
      <c r="CD275" s="10">
        <f>3/24000000*OO[[#This Row],[138 (06JUL1985 03:00:00)-Water Temperature (C)]]*OO[[#This Row],[80]]</f>
        <v>3.3800902115249996E-7</v>
      </c>
      <c r="CE275" s="10">
        <f>3/24000000*OO[[#This Row],[139 (06JUL1985 06:00:00)-Water Temperature (C)]]*OO[[#This Row],[81]]</f>
        <v>3.2518695730537501E-7</v>
      </c>
      <c r="CF275" s="10">
        <f>3/24000000*OO[[#This Row],[140 (06JUL1985 09:00:00)-Water Temperature (C)]]*OO[[#This Row],[82]]</f>
        <v>3.20595104741875E-7</v>
      </c>
      <c r="CG275" s="10">
        <f>3/24000000*OO[[#This Row],[141 (06JUL1985 12:00:00)-Water Temperature (C)]]*OO[[#This Row],[83]]</f>
        <v>3.1885921942899996E-7</v>
      </c>
      <c r="CH275" s="10">
        <f>3/24000000*OO[[#This Row],[142 (06JUL1985 15:00:00)-Water Temperature (C)]]*OO[[#This Row],[84]]</f>
        <v>3.1736833948251248E-7</v>
      </c>
      <c r="CI275" s="10">
        <f>3/24000000*OO[[#This Row],[143 (06JUL1985 18:00:00)-Water Temperature (C)]]*OO[[#This Row],[85]]</f>
        <v>3.1479643770777499E-7</v>
      </c>
      <c r="CJ275" s="10">
        <f>3/24000000*OO[[#This Row],[144 (06JUL1985 21:00:00)-Water Temperature (C)]]*OO[[#This Row],[86]]</f>
        <v>3.0719978620564998E-7</v>
      </c>
      <c r="CK275" s="10">
        <f>3/24000000*OO[[#This Row],[145 (07JUL1985 00:00:00)-Water Temperature (C)]]*OO[[#This Row],[87]]</f>
        <v>2.9652315746437499E-7</v>
      </c>
      <c r="CL275" s="10">
        <f>3/24000000*OO[[#This Row],[146 (07JUL1985 03:00:00)-Water Temperature (C)]]*OO[[#This Row],[88]]</f>
        <v>2.84528601017375E-7</v>
      </c>
      <c r="CM275" s="10">
        <f>3/24000000*OO[[#This Row],[147 (07JUL1985 06:00:00)-Water Temperature (C)]]*OO[[#This Row],[89]]</f>
        <v>2.7242290467562498E-7</v>
      </c>
      <c r="CN275" s="10">
        <f>3/24000000*OO[[#This Row],[148 (07JUL1985 09:00:00)-Water Temperature (C)]]*OO[[#This Row],[90]]</f>
        <v>2.6240402752139999E-7</v>
      </c>
      <c r="CO275" s="10">
        <f>3/24000000*OO[[#This Row],[149 (07JUL1985 12:00:00)-Water Temperature (C)]]*OO[[#This Row],[91]]</f>
        <v>2.5596297229494995E-7</v>
      </c>
      <c r="CP275" s="10">
        <f>3/24000000*OO[[#This Row],[150 (07JUL1985 15:00:00)-Water Temperature (C)]]*OO[[#This Row],[92]]</f>
        <v>2.536067917971E-7</v>
      </c>
      <c r="CQ275" s="10">
        <f>3/24000000*OO[[#This Row],[151 (07JUL1985 18:00:00)-Water Temperature (C)]]*OO[[#This Row],[93]]</f>
        <v>2.4914147859885E-7</v>
      </c>
      <c r="CR275" s="10">
        <f>3/24000000*OO[[#This Row],[152 (07JUL1985 21:00:00)-Water Temperature (C)]]*OO[[#This Row],[94]]</f>
        <v>2.4162041051624998E-7</v>
      </c>
      <c r="CS275" s="10">
        <f>3/24000000*OO[[#This Row],[153 (08JUL1985 00:00:00)-Water Temperature (C)]]*OO[[#This Row],[95]]</f>
        <v>2.3256385522912503E-7</v>
      </c>
      <c r="CT275" s="10">
        <f>3/24000000*OO[[#This Row],[154 (08JUL1985 03:00:00)-Water Temperature (C)]]*OO[[#This Row],[96]]</f>
        <v>2.2240513484887503E-7</v>
      </c>
      <c r="CU275" s="10">
        <f>3/24000000*OO[[#This Row],[155 (08JUL1985 06:00:00)-Water Temperature (C)]]*OO[[#This Row],[97]]</f>
        <v>2.117843397828E-7</v>
      </c>
      <c r="CV275" s="10">
        <f>3/24000000*OO[[#This Row],[156 (08JUL1985 09:00:00)-Water Temperature (C)]]*OO[[#This Row],[98]]</f>
        <v>2.0488094470884998E-7</v>
      </c>
      <c r="CW275" s="10">
        <f>3/24000000*OO[[#This Row],[157 (08JUL1985 12:00:00)-Water Temperature (C)]]*OO[[#This Row],[99]]</f>
        <v>2.0106283178554998E-7</v>
      </c>
    </row>
    <row r="276" spans="1:101" x14ac:dyDescent="0.35">
      <c r="A276" t="s">
        <v>282</v>
      </c>
      <c r="B276">
        <v>787.12159999999994</v>
      </c>
      <c r="C276" s="10">
        <f>3/24*OO[[#This Row],[59 (26JUN1985 06:00:00)-Water Temperature (C)]]*OO[[#This Row],[1]]/SUM(OO[1])</f>
        <v>0</v>
      </c>
      <c r="D276" s="10">
        <f>3/24*OO[[#This Row],[60 (26JUN1985 09:00:00)-Water Temperature (C)]]*OO[[#This Row],[2]]/SUM(OO[2])</f>
        <v>0</v>
      </c>
      <c r="E276" s="10">
        <f>3/24*OO[[#This Row],[61 (26JUN1985 12:00:00)-Water Temperature (C)]]*OO[[#This Row],[3]]/SUM(OO[3])</f>
        <v>0</v>
      </c>
      <c r="F276" s="10">
        <f>3/24*OO[[#This Row],[62 (26JUN1985 15:00:00)-Water Temperature (C)]]*OO[[#This Row],[4]]/SUM(OO[4])</f>
        <v>0</v>
      </c>
      <c r="G276" s="10">
        <f>3/24*OO[[#This Row],[63 (26JUN1985 18:00:00)-Water Temperature (C)]]*OO[[#This Row],[5]]/SUM(OO[5])</f>
        <v>0</v>
      </c>
      <c r="H276" s="10">
        <f>3/24*OO[[#This Row],[64 (26JUN1985 21:00:00)-Water Temperature (C)]]*OO[[#This Row],[6]]/SUM(OO[6])</f>
        <v>0</v>
      </c>
      <c r="I276" s="10">
        <f>3/24*OO[[#This Row],[65 (27JUN1985 00:00:00)-Water Temperature (C)]]*OO[[#This Row],[7]]/SUM(OO[7])</f>
        <v>0</v>
      </c>
      <c r="J276" s="10">
        <f>3/24*OO[[#This Row],[66 (27JUN1985 03:00:00)-Water Temperature (C)]]*OO[[#This Row],[8]]/SUM(OO[8])</f>
        <v>0</v>
      </c>
      <c r="K276" s="10">
        <f>3/24*OO[[#This Row],[67 (27JUN1985 06:00:00)-Water Temperature (C)]]*OO[[#This Row],[9]]/SUM(OO[9])</f>
        <v>0</v>
      </c>
      <c r="L276" s="10">
        <f>3/24*OO[[#This Row],[68 (27JUN1985 09:00:00)-Water Temperature (C)]]*OO[[#This Row],[10]]/SUM(OO[10])</f>
        <v>0</v>
      </c>
      <c r="M276" s="10">
        <f>3/24*OO[[#This Row],[69 (27JUN1985 12:00:00)-Water Temperature (C)]]*OO[[#This Row],[11]]/SUM(OO[11])</f>
        <v>0</v>
      </c>
      <c r="N276" s="10">
        <f>3/24*OO[[#This Row],[70 (27JUN1985 15:00:00)-Water Temperature (C)]]*OO[[#This Row],[12]]/SUM(OO[12])</f>
        <v>0</v>
      </c>
      <c r="O276" s="10">
        <f>3/24*OO[[#This Row],[71 (27JUN1985 18:00:00)-Water Temperature (C)]]*OO[[#This Row],[13]]/SUM(OO[13])</f>
        <v>2.2408512169808204E-21</v>
      </c>
      <c r="P276" s="10">
        <f>3/24*OO[[#This Row],[72 (27JUN1985 21:00:00)-Water Temperature (C)]]*OO[[#This Row],[14]]/SUM(OO[14])</f>
        <v>4.7024477369423417E-13</v>
      </c>
      <c r="Q276" s="10">
        <f>3/24*OO[[#This Row],[73 (28JUN1985 00:00:00)-Water Temperature (C)]]*OO[[#This Row],[15]]/SUM(OO[15])</f>
        <v>1.4992307731976715E-8</v>
      </c>
      <c r="R276" s="10">
        <f>3/24*OO[[#This Row],[74 (28JUN1985 03:00:00)-Water Temperature (C)]]*OO[[#This Row],[16]]/SUM(OO[16])</f>
        <v>7.8228871576762491E-6</v>
      </c>
      <c r="S276" s="10">
        <f>3/24*OO[[#This Row],[75 (28JUN1985 06:00:00)-Water Temperature (C)]]*OO[[#This Row],[17]]/SUM(OO[17])</f>
        <v>5.5832882806278682E-4</v>
      </c>
      <c r="T276" s="10">
        <f>3/24*OO[[#This Row],[76 (28JUN1985 09:00:00)-Water Temperature (C)]]*OO[[#This Row],[18]]/SUM(OO[18])</f>
        <v>9.5793919068072921E-3</v>
      </c>
      <c r="U276" s="10">
        <f>3/24*OO[[#This Row],[77 (28JUN1985 12:00:00)-Water Temperature (C)]]*OO[[#This Row],[19]]/SUM(OO[19])</f>
        <v>5.301548111706593E-2</v>
      </c>
      <c r="V276" s="10">
        <f>3/24000000*OO[[#This Row],[78 (28JUN1985 15:00:00)-Water Temperature (C)]]*OO[[#This Row],[20]]</f>
        <v>0.11410091264563749</v>
      </c>
      <c r="W276" s="10">
        <f>3/24000000*OO[[#This Row],[79 (28JUN1985 18:00:00)-Water Temperature (C)]]*OO[[#This Row],[21]]</f>
        <v>0.11091440950574999</v>
      </c>
      <c r="X276" s="10">
        <f>3/24000000*OO[[#This Row],[80 (28JUN1985 21:00:00)-Water Temperature (C)]]*OO[[#This Row],[22]]</f>
        <v>5.4009774280799991E-2</v>
      </c>
      <c r="Y276" s="10">
        <f>3/24000000*OO[[#This Row],[81 (29JUN1985 00:00:00)-Water Temperature (C)]]*OO[[#This Row],[23]]</f>
        <v>1.4432342648473749E-2</v>
      </c>
      <c r="Z276" s="10">
        <f>3/24000000*OO[[#This Row],[82 (29JUN1985 03:00:00)-Water Temperature (C)]]*OO[[#This Row],[24]]</f>
        <v>2.3299526821725001E-3</v>
      </c>
      <c r="AA276" s="10">
        <f>3/24000000*OO[[#This Row],[83 (29JUN1985 06:00:00)-Water Temperature (C)]]*OO[[#This Row],[25]]</f>
        <v>2.6098029303060001E-4</v>
      </c>
      <c r="AB276" s="10">
        <f>3/24000000*OO[[#This Row],[84 (29JUN1985 09:00:00)-Water Temperature (C)]]*OO[[#This Row],[26]]</f>
        <v>3.8656090933337497E-5</v>
      </c>
      <c r="AC276" s="10">
        <f>3/24000000*OO[[#This Row],[85 (29JUN1985 12:00:00)-Water Temperature (C)]]*OO[[#This Row],[27]]</f>
        <v>1.9694843777393748E-5</v>
      </c>
      <c r="AD276" s="10">
        <f>3/24000000*OO[[#This Row],[86 (29JUN1985 15:00:00)-Water Temperature (C)]]*OO[[#This Row],[28]]</f>
        <v>1.6211012465272498E-5</v>
      </c>
      <c r="AE276" s="10">
        <f>3/24000000*OO[[#This Row],[88 (29JUN1985 21:00:00)-Water Temperature (C)]]*OO[[#This Row],[30]]</f>
        <v>1.1706886889787497E-5</v>
      </c>
      <c r="AF276" s="10">
        <f>3/24000000*OO[[#This Row],[88 (29JUN1985 21:00:00)-Water Temperature (C)]]*OO[[#This Row],[30]]</f>
        <v>1.1706886889787497E-5</v>
      </c>
      <c r="AG276" s="10">
        <f>3/24000000*OO[[#This Row],[89 (30JUN1985 00:00:00)-Water Temperature (C)]]*OO[[#This Row],[31]]</f>
        <v>9.810005739525001E-6</v>
      </c>
      <c r="AH276" s="10">
        <f>3/24000000*OO[[#This Row],[90 (30JUN1985 03:00:00)-Water Temperature (C)]]*OO[[#This Row],[32]]</f>
        <v>8.237317972131248E-6</v>
      </c>
      <c r="AI276" s="10">
        <f>3/24000000*OO[[#This Row],[91 (30JUN1985 06:00:00)-Water Temperature (C)]]*OO[[#This Row],[33]]</f>
        <v>6.9737473557950003E-6</v>
      </c>
      <c r="AJ276" s="10">
        <f>3/24000000*OO[[#This Row],[92 (30JUN1985 09:00:00)-Water Temperature (C)]]*OO[[#This Row],[34]]</f>
        <v>6.0471802775999998E-6</v>
      </c>
      <c r="AK276" s="10">
        <f>3/24000000*OO[[#This Row],[93 (30JUN1985 12:00:00)-Water Temperature (C)]]*OO[[#This Row],[35]]</f>
        <v>5.3615696559699995E-6</v>
      </c>
      <c r="AL276" s="10">
        <f>3/24000000*OO[[#This Row],[94 (30JUN1985 15:00:00)-Water Temperature (C)]]*OO[[#This Row],[36]]</f>
        <v>4.8181896132124996E-6</v>
      </c>
      <c r="AM276" s="10">
        <f>3/24000000*OO[[#This Row],[95 (30JUN1985 18:00:00)-Water Temperature (C)]]*OO[[#This Row],[37]]</f>
        <v>4.3464688417800002E-6</v>
      </c>
      <c r="AN276" s="10">
        <f>3/24000000*OO[[#This Row],[96 (30JUN1985 21:00:00)-Water Temperature (C)]]*OO[[#This Row],[38]]</f>
        <v>3.8750438139349996E-6</v>
      </c>
      <c r="AO276" s="10">
        <f>3/24000000*OO[[#This Row],[97 (01JUL1985 00:00:00)-Water Temperature (C)]]*OO[[#This Row],[39]]</f>
        <v>3.4325657093987496E-6</v>
      </c>
      <c r="AP276" s="10">
        <f>3/24000000*OO[[#This Row],[98 (01JUL1985 03:00:00)-Water Temperature (C)]]*OO[[#This Row],[40]]</f>
        <v>3.053784467849375E-6</v>
      </c>
      <c r="AQ276" s="10">
        <f>3/24000000*OO[[#This Row],[99 (01JUL1985 06:00:00)-Water Temperature (C)]]*OO[[#This Row],[41]]</f>
        <v>2.7356789251252495E-6</v>
      </c>
      <c r="AR276" s="10">
        <f>3/24000000*OO[[#This Row],[100 (01JUL1985 09:00:00)-Water Temperature (C)]]*OO[[#This Row],[42]]</f>
        <v>2.5130166898899997E-6</v>
      </c>
      <c r="AS276" s="10">
        <f>3/24000000*OO[[#This Row],[101 (01JUL1985 12:00:00)-Water Temperature (C)]]*OO[[#This Row],[43]]</f>
        <v>2.3460937540649999E-6</v>
      </c>
      <c r="AT276" s="10">
        <f>3/24000000*OO[[#This Row],[102 (01JUL1985 15:00:00)-Water Temperature (C)]]*OO[[#This Row],[44]]</f>
        <v>2.1924312372305002E-6</v>
      </c>
      <c r="AU276" s="10">
        <f>3/24000000*OO[[#This Row],[103 (01JUL1985 18:00:00)-Water Temperature (C)]]*OO[[#This Row],[45]]</f>
        <v>2.0564385512271248E-6</v>
      </c>
      <c r="AV276" s="10">
        <f>3/24000000*OO[[#This Row],[104 (01JUL1985 21:00:00)-Water Temperature (C)]]*OO[[#This Row],[46]]</f>
        <v>1.9168300428749998E-6</v>
      </c>
      <c r="AW276" s="10">
        <f>3/24000000*OO[[#This Row],[105 (02JUL1985 00:00:00)-Water Temperature (C)]]*OO[[#This Row],[47]]</f>
        <v>1.79228975721125E-6</v>
      </c>
      <c r="AX276" s="10">
        <f>3/24000000*OO[[#This Row],[106 (02JUL1985 03:00:00)-Water Temperature (C)]]*OO[[#This Row],[48]]</f>
        <v>1.6734421167472497E-6</v>
      </c>
      <c r="AY276" s="10">
        <f>3/24000000*OO[[#This Row],[107 (02JUL1985 06:00:00)-Water Temperature (C)]]*OO[[#This Row],[49]]</f>
        <v>1.5613432045800001E-6</v>
      </c>
      <c r="AZ276" s="10">
        <f>3/24000000*OO[[#This Row],[108 (02JUL1985 09:00:00)-Water Temperature (C)]]*OO[[#This Row],[50]]</f>
        <v>1.4574270279904999E-6</v>
      </c>
      <c r="BA276" s="10">
        <f>3/24000000*OO[[#This Row],[109 (02JUL1985 12:00:00)-Water Temperature (C)]]*OO[[#This Row],[51]]</f>
        <v>1.3837462827028751E-6</v>
      </c>
      <c r="BB276" s="10">
        <f>3/24000000*OO[[#This Row],[110 (02JUL1985 15:00:00)-Water Temperature (C)]]*OO[[#This Row],[52]]</f>
        <v>1.3402899218878748E-6</v>
      </c>
      <c r="BC276" s="10">
        <f>3/24000000*OO[[#This Row],[111 (02JUL1985 18:00:00)-Water Temperature (C)]]*OO[[#This Row],[53]]</f>
        <v>1.3091874381031251E-6</v>
      </c>
      <c r="BD276" s="10">
        <f>3/24000000*OO[[#This Row],[112 (02JUL1985 21:00:00)-Water Temperature (C)]]*OO[[#This Row],[54]]</f>
        <v>1.2666951591399999E-6</v>
      </c>
      <c r="BE276" s="10">
        <f>3/24000000*OO[[#This Row],[113 (03JUL1985 00:00:00)-Water Temperature (C)]]*OO[[#This Row],[55]]</f>
        <v>1.2031790113009999E-6</v>
      </c>
      <c r="BF276" s="10">
        <f>3/24000000*OO[[#This Row],[114 (03JUL1985 03:00:00)-Water Temperature (C)]]*OO[[#This Row],[56]]</f>
        <v>1.1394517628812499E-6</v>
      </c>
      <c r="BG276" s="10">
        <f>3/24000000*OO[[#This Row],[115 (03JUL1985 06:00:00)-Water Temperature (C)]]*OO[[#This Row],[57]]</f>
        <v>1.0750538014791249E-6</v>
      </c>
      <c r="BH276" s="10">
        <f>3/24000000*OO[[#This Row],[116 (03JUL1985 09:00:00)-Water Temperature (C)]]*OO[[#This Row],[58]]</f>
        <v>1.029404537789125E-6</v>
      </c>
      <c r="BI276" s="10">
        <f>3/24000000*OO[[#This Row],[117 (03JUL1985 12:00:00)-Water Temperature (C)]]*OO[[#This Row],[59]]</f>
        <v>1.0009319844059998E-6</v>
      </c>
      <c r="BJ276" s="10">
        <f>3/24000000*OO[[#This Row],[118 (03JUL1985 15:00:00)-Water Temperature (C)]]*OO[[#This Row],[60]]</f>
        <v>9.8042870308862485E-7</v>
      </c>
      <c r="BK276" s="10">
        <f>3/24000000*OO[[#This Row],[119 (03JUL1985 18:00:00)-Water Temperature (C)]]*OO[[#This Row],[61]]</f>
        <v>9.612342336948749E-7</v>
      </c>
      <c r="BL276" s="10">
        <f>3/24000000*OO[[#This Row],[120 (03JUL1985 21:00:00)-Water Temperature (C)]]*OO[[#This Row],[62]]</f>
        <v>9.2959762249287504E-7</v>
      </c>
      <c r="BM276" s="10">
        <f>3/24000000*OO[[#This Row],[121 (04JUL1985 00:00:00)-Water Temperature (C)]]*OO[[#This Row],[63]]</f>
        <v>8.9251423242187502E-7</v>
      </c>
      <c r="BN276" s="10">
        <f>3/24000000*OO[[#This Row],[122 (04JUL1985 03:00:00)-Water Temperature (C)]]*OO[[#This Row],[64]]</f>
        <v>8.5613470071399989E-7</v>
      </c>
      <c r="BO276" s="10">
        <f>3/24000000*OO[[#This Row],[123 (04JUL1985 06:00:00)-Water Temperature (C)]]*OO[[#This Row],[65]]</f>
        <v>8.2140417465074988E-7</v>
      </c>
      <c r="BP276" s="10">
        <f>3/24000000*OO[[#This Row],[124 (04JUL1985 09:00:00)-Water Temperature (C)]]*OO[[#This Row],[66]]</f>
        <v>8.0353344402424991E-7</v>
      </c>
      <c r="BQ276" s="10">
        <f>3/24000000*OO[[#This Row],[125 (04JUL1985 12:00:00)-Water Temperature (C)]]*OO[[#This Row],[67]]</f>
        <v>7.9079679922649994E-7</v>
      </c>
      <c r="BR276" s="10">
        <f>3/24000000*OO[[#This Row],[126 (04JUL1985 15:00:00)-Water Temperature (C)]]*OO[[#This Row],[68]]</f>
        <v>7.7725178898249996E-7</v>
      </c>
      <c r="BS276" s="10">
        <f>3/24000000*OO[[#This Row],[127 (04JUL1985 18:00:00)-Water Temperature (C)]]*OO[[#This Row],[69]]</f>
        <v>7.6011413699875006E-7</v>
      </c>
      <c r="BT276" s="10">
        <f>3/24000000*OO[[#This Row],[128 (04JUL1985 21:00:00)-Water Temperature (C)]]*OO[[#This Row],[70]]</f>
        <v>7.3662609456799993E-7</v>
      </c>
      <c r="BU276" s="10">
        <f>3/24000000*OO[[#This Row],[129 (05JUL1985 00:00:00)-Water Temperature (C)]]*OO[[#This Row],[71]]</f>
        <v>7.0899948710425001E-7</v>
      </c>
      <c r="BV276" s="10">
        <f>3/24000000*OO[[#This Row],[130 (05JUL1985 03:00:00)-Water Temperature (C)]]*OO[[#This Row],[72]]</f>
        <v>6.8178023946949996E-7</v>
      </c>
      <c r="BW276" s="10">
        <f>3/24000000*OO[[#This Row],[131 (05JUL1985 06:00:00)-Water Temperature (C)]]*OO[[#This Row],[73]]</f>
        <v>6.5554380963375006E-7</v>
      </c>
      <c r="BX276" s="10">
        <f>3/24000000*OO[[#This Row],[132 (05JUL1985 09:00:00)-Water Temperature (C)]]*OO[[#This Row],[74]]</f>
        <v>6.4024695495424995E-7</v>
      </c>
      <c r="BY276" s="10">
        <f>3/24000000*OO[[#This Row],[133 (05JUL1985 12:00:00)-Water Temperature (C)]]*OO[[#This Row],[75]]</f>
        <v>6.2956007137712498E-7</v>
      </c>
      <c r="BZ276" s="10">
        <f>3/24000000*OO[[#This Row],[134 (05JUL1985 15:00:00)-Water Temperature (C)]]*OO[[#This Row],[76]]</f>
        <v>6.2103067305674999E-7</v>
      </c>
      <c r="CA276" s="10">
        <f>3/24000000*OO[[#This Row],[135 (05JUL1985 18:00:00)-Water Temperature (C)]]*OO[[#This Row],[77]]</f>
        <v>6.1319804818999989E-7</v>
      </c>
      <c r="CB276" s="10">
        <f>3/24000000*OO[[#This Row],[136 (05JUL1985 21:00:00)-Water Temperature (C)]]*OO[[#This Row],[78]]</f>
        <v>5.9652701698787492E-7</v>
      </c>
      <c r="CC276" s="10">
        <f>3/24000000*OO[[#This Row],[137 (06JUL1985 00:00:00)-Water Temperature (C)]]*OO[[#This Row],[79]]</f>
        <v>5.7449060226375004E-7</v>
      </c>
      <c r="CD276" s="10">
        <f>3/24000000*OO[[#This Row],[138 (06JUL1985 03:00:00)-Water Temperature (C)]]*OO[[#This Row],[80]]</f>
        <v>5.5208633854274999E-7</v>
      </c>
      <c r="CE276" s="10">
        <f>3/24000000*OO[[#This Row],[139 (06JUL1985 06:00:00)-Water Temperature (C)]]*OO[[#This Row],[81]]</f>
        <v>5.3103037562637498E-7</v>
      </c>
      <c r="CF276" s="10">
        <f>3/24000000*OO[[#This Row],[140 (06JUL1985 09:00:00)-Water Temperature (C)]]*OO[[#This Row],[82]]</f>
        <v>5.2307449490175004E-7</v>
      </c>
      <c r="CG276" s="10">
        <f>3/24000000*OO[[#This Row],[141 (06JUL1985 12:00:00)-Water Temperature (C)]]*OO[[#This Row],[83]]</f>
        <v>5.2006886675625001E-7</v>
      </c>
      <c r="CH276" s="10">
        <f>3/24000000*OO[[#This Row],[142 (06JUL1985 15:00:00)-Water Temperature (C)]]*OO[[#This Row],[84]]</f>
        <v>5.1752534662125002E-7</v>
      </c>
      <c r="CI276" s="10">
        <f>3/24000000*OO[[#This Row],[143 (06JUL1985 18:00:00)-Water Temperature (C)]]*OO[[#This Row],[85]]</f>
        <v>5.1345197564587501E-7</v>
      </c>
      <c r="CJ276" s="10">
        <f>3/24000000*OO[[#This Row],[144 (06JUL1985 21:00:00)-Water Temperature (C)]]*OO[[#This Row],[86]]</f>
        <v>5.0140630665474989E-7</v>
      </c>
      <c r="CK276" s="10">
        <f>3/24000000*OO[[#This Row],[145 (07JUL1985 00:00:00)-Water Temperature (C)]]*OO[[#This Row],[87]]</f>
        <v>4.8418286281762496E-7</v>
      </c>
      <c r="CL276" s="10">
        <f>3/24000000*OO[[#This Row],[146 (07JUL1985 03:00:00)-Water Temperature (C)]]*OO[[#This Row],[88]]</f>
        <v>4.6489925505700001E-7</v>
      </c>
      <c r="CM276" s="10">
        <f>3/24000000*OO[[#This Row],[147 (07JUL1985 06:00:00)-Water Temperature (C)]]*OO[[#This Row],[89]]</f>
        <v>4.4511170558674998E-7</v>
      </c>
      <c r="CN276" s="10">
        <f>3/24000000*OO[[#This Row],[148 (07JUL1985 09:00:00)-Water Temperature (C)]]*OO[[#This Row],[90]]</f>
        <v>4.2860851522937492E-7</v>
      </c>
      <c r="CO276" s="10">
        <f>3/24000000*OO[[#This Row],[149 (07JUL1985 12:00:00)-Water Temperature (C)]]*OO[[#This Row],[91]]</f>
        <v>4.1772364923899994E-7</v>
      </c>
      <c r="CP276" s="10">
        <f>3/24000000*OO[[#This Row],[150 (07JUL1985 15:00:00)-Water Temperature (C)]]*OO[[#This Row],[92]]</f>
        <v>4.1364200052000003E-7</v>
      </c>
      <c r="CQ276" s="10">
        <f>3/24000000*OO[[#This Row],[151 (07JUL1985 18:00:00)-Water Temperature (C)]]*OO[[#This Row],[93]]</f>
        <v>4.0645565385999997E-7</v>
      </c>
      <c r="CR276" s="10">
        <f>3/24000000*OO[[#This Row],[152 (07JUL1985 21:00:00)-Water Temperature (C)]]*OO[[#This Row],[94]]</f>
        <v>3.9444531013649996E-7</v>
      </c>
      <c r="CS276" s="10">
        <f>3/24000000*OO[[#This Row],[153 (08JUL1985 00:00:00)-Water Temperature (C)]]*OO[[#This Row],[95]]</f>
        <v>3.7996047687124994E-7</v>
      </c>
      <c r="CT276" s="10">
        <f>3/24000000*OO[[#This Row],[154 (08JUL1985 03:00:00)-Water Temperature (C)]]*OO[[#This Row],[96]]</f>
        <v>3.6361208780249999E-7</v>
      </c>
      <c r="CU276" s="10">
        <f>3/24000000*OO[[#This Row],[155 (08JUL1985 06:00:00)-Water Temperature (C)]]*OO[[#This Row],[97]]</f>
        <v>3.4642310446800003E-7</v>
      </c>
      <c r="CV276" s="10">
        <f>3/24000000*OO[[#This Row],[156 (08JUL1985 09:00:00)-Water Temperature (C)]]*OO[[#This Row],[98]]</f>
        <v>3.348612582705E-7</v>
      </c>
      <c r="CW276" s="10">
        <f>3/24000000*OO[[#This Row],[157 (08JUL1985 12:00:00)-Water Temperature (C)]]*OO[[#This Row],[99]]</f>
        <v>3.2835237043125001E-7</v>
      </c>
    </row>
    <row r="277" spans="1:101" x14ac:dyDescent="0.35">
      <c r="A277" t="s">
        <v>283</v>
      </c>
      <c r="B277">
        <v>786.52120000000002</v>
      </c>
      <c r="C277" s="10">
        <f>3/24*OO[[#This Row],[59 (26JUN1985 06:00:00)-Water Temperature (C)]]*OO[[#This Row],[1]]/SUM(OO[1])</f>
        <v>0</v>
      </c>
      <c r="D277" s="10">
        <f>3/24*OO[[#This Row],[60 (26JUN1985 09:00:00)-Water Temperature (C)]]*OO[[#This Row],[2]]/SUM(OO[2])</f>
        <v>0</v>
      </c>
      <c r="E277" s="10">
        <f>3/24*OO[[#This Row],[61 (26JUN1985 12:00:00)-Water Temperature (C)]]*OO[[#This Row],[3]]/SUM(OO[3])</f>
        <v>0</v>
      </c>
      <c r="F277" s="10">
        <f>3/24*OO[[#This Row],[62 (26JUN1985 15:00:00)-Water Temperature (C)]]*OO[[#This Row],[4]]/SUM(OO[4])</f>
        <v>0</v>
      </c>
      <c r="G277" s="10">
        <f>3/24*OO[[#This Row],[63 (26JUN1985 18:00:00)-Water Temperature (C)]]*OO[[#This Row],[5]]/SUM(OO[5])</f>
        <v>0</v>
      </c>
      <c r="H277" s="10">
        <f>3/24*OO[[#This Row],[64 (26JUN1985 21:00:00)-Water Temperature (C)]]*OO[[#This Row],[6]]/SUM(OO[6])</f>
        <v>0</v>
      </c>
      <c r="I277" s="10">
        <f>3/24*OO[[#This Row],[65 (27JUN1985 00:00:00)-Water Temperature (C)]]*OO[[#This Row],[7]]/SUM(OO[7])</f>
        <v>0</v>
      </c>
      <c r="J277" s="10">
        <f>3/24*OO[[#This Row],[66 (27JUN1985 03:00:00)-Water Temperature (C)]]*OO[[#This Row],[8]]/SUM(OO[8])</f>
        <v>0</v>
      </c>
      <c r="K277" s="10">
        <f>3/24*OO[[#This Row],[67 (27JUN1985 06:00:00)-Water Temperature (C)]]*OO[[#This Row],[9]]/SUM(OO[9])</f>
        <v>0</v>
      </c>
      <c r="L277" s="10">
        <f>3/24*OO[[#This Row],[68 (27JUN1985 09:00:00)-Water Temperature (C)]]*OO[[#This Row],[10]]/SUM(OO[10])</f>
        <v>0</v>
      </c>
      <c r="M277" s="10">
        <f>3/24*OO[[#This Row],[69 (27JUN1985 12:00:00)-Water Temperature (C)]]*OO[[#This Row],[11]]/SUM(OO[11])</f>
        <v>0</v>
      </c>
      <c r="N277" s="10">
        <f>3/24*OO[[#This Row],[70 (27JUN1985 15:00:00)-Water Temperature (C)]]*OO[[#This Row],[12]]/SUM(OO[12])</f>
        <v>0</v>
      </c>
      <c r="O277" s="10">
        <f>3/24*OO[[#This Row],[71 (27JUN1985 18:00:00)-Water Temperature (C)]]*OO[[#This Row],[13]]/SUM(OO[13])</f>
        <v>6.1917600291991672E-22</v>
      </c>
      <c r="P277" s="10">
        <f>3/24*OO[[#This Row],[72 (27JUN1985 21:00:00)-Water Temperature (C)]]*OO[[#This Row],[14]]/SUM(OO[14])</f>
        <v>9.2086867850493817E-14</v>
      </c>
      <c r="Q277" s="10">
        <f>3/24*OO[[#This Row],[73 (28JUN1985 00:00:00)-Water Temperature (C)]]*OO[[#This Row],[15]]/SUM(OO[15])</f>
        <v>6.5978525964637441E-9</v>
      </c>
      <c r="R277" s="10">
        <f>3/24*OO[[#This Row],[74 (28JUN1985 03:00:00)-Water Temperature (C)]]*OO[[#This Row],[16]]/SUM(OO[16])</f>
        <v>4.2245223956467588E-6</v>
      </c>
      <c r="S277" s="10">
        <f>3/24*OO[[#This Row],[75 (28JUN1985 06:00:00)-Water Temperature (C)]]*OO[[#This Row],[17]]/SUM(OO[17])</f>
        <v>3.4613563669980043E-4</v>
      </c>
      <c r="T277" s="10">
        <f>3/24*OO[[#This Row],[76 (28JUN1985 09:00:00)-Water Temperature (C)]]*OO[[#This Row],[18]]/SUM(OO[18])</f>
        <v>6.6182694986219662E-3</v>
      </c>
      <c r="U277" s="10">
        <f>3/24*OO[[#This Row],[77 (28JUN1985 12:00:00)-Water Temperature (C)]]*OO[[#This Row],[19]]/SUM(OO[19])</f>
        <v>4.0102768949445942E-2</v>
      </c>
      <c r="V277" s="10">
        <f>3/24000000*OO[[#This Row],[78 (28JUN1985 15:00:00)-Water Temperature (C)]]*OO[[#This Row],[20]]</f>
        <v>9.3334767668999993E-2</v>
      </c>
      <c r="W277" s="10">
        <f>3/24000000*OO[[#This Row],[79 (28JUN1985 18:00:00)-Water Temperature (C)]]*OO[[#This Row],[21]]</f>
        <v>9.7111367975737495E-2</v>
      </c>
      <c r="X277" s="10">
        <f>3/24000000*OO[[#This Row],[80 (28JUN1985 21:00:00)-Water Temperature (C)]]*OO[[#This Row],[22]]</f>
        <v>5.0236271165849999E-2</v>
      </c>
      <c r="Y277" s="10">
        <f>3/24000000*OO[[#This Row],[81 (29JUN1985 00:00:00)-Water Temperature (C)]]*OO[[#This Row],[23]]</f>
        <v>1.41588698568625E-2</v>
      </c>
      <c r="Z277" s="10">
        <f>3/24000000*OO[[#This Row],[82 (29JUN1985 03:00:00)-Water Temperature (C)]]*OO[[#This Row],[24]]</f>
        <v>2.392588565216125E-3</v>
      </c>
      <c r="AA277" s="10">
        <f>3/24000000*OO[[#This Row],[83 (29JUN1985 06:00:00)-Water Temperature (C)]]*OO[[#This Row],[25]]</f>
        <v>2.7464775757764996E-4</v>
      </c>
      <c r="AB277" s="10">
        <f>3/24000000*OO[[#This Row],[84 (29JUN1985 09:00:00)-Water Temperature (C)]]*OO[[#This Row],[26]]</f>
        <v>3.7491269908874999E-5</v>
      </c>
      <c r="AC277" s="10">
        <f>3/24000000*OO[[#This Row],[85 (29JUN1985 12:00:00)-Water Temperature (C)]]*OO[[#This Row],[27]]</f>
        <v>1.720438278195E-5</v>
      </c>
      <c r="AD277" s="10">
        <f>3/24000000*OO[[#This Row],[86 (29JUN1985 15:00:00)-Water Temperature (C)]]*OO[[#This Row],[28]]</f>
        <v>1.3964876638972499E-5</v>
      </c>
      <c r="AE277" s="10">
        <f>3/24000000*OO[[#This Row],[88 (29JUN1985 21:00:00)-Water Temperature (C)]]*OO[[#This Row],[30]]</f>
        <v>1.0076416035529999E-5</v>
      </c>
      <c r="AF277" s="10">
        <f>3/24000000*OO[[#This Row],[88 (29JUN1985 21:00:00)-Water Temperature (C)]]*OO[[#This Row],[30]]</f>
        <v>1.0076416035529999E-5</v>
      </c>
      <c r="AG277" s="10">
        <f>3/24000000*OO[[#This Row],[89 (30JUN1985 00:00:00)-Water Temperature (C)]]*OO[[#This Row],[31]]</f>
        <v>8.4431605192199985E-6</v>
      </c>
      <c r="AH277" s="10">
        <f>3/24000000*OO[[#This Row],[90 (30JUN1985 03:00:00)-Water Temperature (C)]]*OO[[#This Row],[32]]</f>
        <v>7.0877225890124984E-6</v>
      </c>
      <c r="AI277" s="10">
        <f>3/24000000*OO[[#This Row],[91 (30JUN1985 06:00:00)-Water Temperature (C)]]*OO[[#This Row],[33]]</f>
        <v>5.9960532972625001E-6</v>
      </c>
      <c r="AJ277" s="10">
        <f>3/24000000*OO[[#This Row],[92 (30JUN1985 09:00:00)-Water Temperature (C)]]*OO[[#This Row],[34]]</f>
        <v>5.1933510240075E-6</v>
      </c>
      <c r="AK277" s="10">
        <f>3/24000000*OO[[#This Row],[93 (30JUN1985 12:00:00)-Water Temperature (C)]]*OO[[#This Row],[35]]</f>
        <v>4.5990242310599994E-6</v>
      </c>
      <c r="AL277" s="10">
        <f>3/24000000*OO[[#This Row],[94 (30JUN1985 15:00:00)-Water Temperature (C)]]*OO[[#This Row],[36]]</f>
        <v>4.1287257484187508E-6</v>
      </c>
      <c r="AM277" s="10">
        <f>3/24000000*OO[[#This Row],[95 (30JUN1985 18:00:00)-Water Temperature (C)]]*OO[[#This Row],[37]]</f>
        <v>3.7223899446899995E-6</v>
      </c>
      <c r="AN277" s="10">
        <f>3/24000000*OO[[#This Row],[96 (30JUN1985 21:00:00)-Water Temperature (C)]]*OO[[#This Row],[38]]</f>
        <v>3.3186653210474999E-6</v>
      </c>
      <c r="AO277" s="10">
        <f>3/24000000*OO[[#This Row],[97 (01JUL1985 00:00:00)-Water Temperature (C)]]*OO[[#This Row],[39]]</f>
        <v>2.9388094949262501E-6</v>
      </c>
      <c r="AP277" s="10">
        <f>3/24000000*OO[[#This Row],[98 (01JUL1985 03:00:00)-Water Temperature (C)]]*OO[[#This Row],[40]]</f>
        <v>2.6134953249025001E-6</v>
      </c>
      <c r="AQ277" s="10">
        <f>3/24000000*OO[[#This Row],[99 (01JUL1985 06:00:00)-Water Temperature (C)]]*OO[[#This Row],[41]]</f>
        <v>2.3398794215448747E-6</v>
      </c>
      <c r="AR277" s="10">
        <f>3/24000000*OO[[#This Row],[100 (01JUL1985 09:00:00)-Water Temperature (C)]]*OO[[#This Row],[42]]</f>
        <v>2.1466899578437499E-6</v>
      </c>
      <c r="AS277" s="10">
        <f>3/24000000*OO[[#This Row],[101 (01JUL1985 12:00:00)-Water Temperature (C)]]*OO[[#This Row],[43]]</f>
        <v>2.0024155985289997E-6</v>
      </c>
      <c r="AT277" s="10">
        <f>3/24000000*OO[[#This Row],[102 (01JUL1985 15:00:00)-Water Temperature (C)]]*OO[[#This Row],[44]]</f>
        <v>1.870076230988E-6</v>
      </c>
      <c r="AU277" s="10">
        <f>3/24000000*OO[[#This Row],[103 (01JUL1985 18:00:00)-Water Temperature (C)]]*OO[[#This Row],[45]]</f>
        <v>1.7531446329500001E-6</v>
      </c>
      <c r="AV277" s="10">
        <f>3/24000000*OO[[#This Row],[104 (01JUL1985 21:00:00)-Water Temperature (C)]]*OO[[#This Row],[46]]</f>
        <v>1.63384464335625E-6</v>
      </c>
      <c r="AW277" s="10">
        <f>3/24000000*OO[[#This Row],[105 (02JUL1985 00:00:00)-Water Temperature (C)]]*OO[[#This Row],[47]]</f>
        <v>1.5276405170955001E-6</v>
      </c>
      <c r="AX277" s="10">
        <f>3/24000000*OO[[#This Row],[106 (02JUL1985 03:00:00)-Water Temperature (C)]]*OO[[#This Row],[48]]</f>
        <v>1.426796385662E-6</v>
      </c>
      <c r="AY277" s="10">
        <f>3/24000000*OO[[#This Row],[107 (02JUL1985 06:00:00)-Water Temperature (C)]]*OO[[#This Row],[49]]</f>
        <v>1.3311423049281251E-6</v>
      </c>
      <c r="AZ277" s="10">
        <f>3/24000000*OO[[#This Row],[108 (02JUL1985 09:00:00)-Water Temperature (C)]]*OO[[#This Row],[50]]</f>
        <v>1.2423168243524997E-6</v>
      </c>
      <c r="BA277" s="10">
        <f>3/24000000*OO[[#This Row],[109 (02JUL1985 12:00:00)-Water Temperature (C)]]*OO[[#This Row],[51]]</f>
        <v>1.178286040764E-6</v>
      </c>
      <c r="BB277" s="10">
        <f>3/24000000*OO[[#This Row],[110 (02JUL1985 15:00:00)-Water Temperature (C)]]*OO[[#This Row],[52]]</f>
        <v>1.1401721941418749E-6</v>
      </c>
      <c r="BC277" s="10">
        <f>3/24000000*OO[[#This Row],[111 (02JUL1985 18:00:00)-Water Temperature (C)]]*OO[[#This Row],[53]]</f>
        <v>1.1130899924340001E-6</v>
      </c>
      <c r="BD277" s="10">
        <f>3/24000000*OO[[#This Row],[112 (02JUL1985 21:00:00)-Water Temperature (C)]]*OO[[#This Row],[54]]</f>
        <v>1.07717834882625E-6</v>
      </c>
      <c r="BE277" s="10">
        <f>3/24000000*OO[[#This Row],[113 (03JUL1985 00:00:00)-Water Temperature (C)]]*OO[[#This Row],[55]]</f>
        <v>1.0236823450350001E-6</v>
      </c>
      <c r="BF277" s="10">
        <f>3/24000000*OO[[#This Row],[114 (03JUL1985 03:00:00)-Water Temperature (C)]]*OO[[#This Row],[56]]</f>
        <v>9.6981803488987503E-7</v>
      </c>
      <c r="BG277" s="10">
        <f>3/24000000*OO[[#This Row],[115 (03JUL1985 06:00:00)-Water Temperature (C)]]*OO[[#This Row],[57]]</f>
        <v>9.1530380502687486E-7</v>
      </c>
      <c r="BH277" s="10">
        <f>3/24000000*OO[[#This Row],[116 (03JUL1985 09:00:00)-Water Temperature (C)]]*OO[[#This Row],[58]]</f>
        <v>8.7572230942024986E-7</v>
      </c>
      <c r="BI277" s="10">
        <f>3/24000000*OO[[#This Row],[117 (03JUL1985 12:00:00)-Water Temperature (C)]]*OO[[#This Row],[59]]</f>
        <v>8.509536743172498E-7</v>
      </c>
      <c r="BJ277" s="10">
        <f>3/24000000*OO[[#This Row],[118 (03JUL1985 15:00:00)-Water Temperature (C)]]*OO[[#This Row],[60]]</f>
        <v>8.329664297193748E-7</v>
      </c>
      <c r="BK277" s="10">
        <f>3/24000000*OO[[#This Row],[119 (03JUL1985 18:00:00)-Water Temperature (C)]]*OO[[#This Row],[61]]</f>
        <v>8.1663495234612497E-7</v>
      </c>
      <c r="BL277" s="10">
        <f>3/24000000*OO[[#This Row],[120 (03JUL1985 21:00:00)-Water Temperature (C)]]*OO[[#This Row],[62]]</f>
        <v>7.901736505393749E-7</v>
      </c>
      <c r="BM277" s="10">
        <f>3/24000000*OO[[#This Row],[121 (04JUL1985 00:00:00)-Water Temperature (C)]]*OO[[#This Row],[63]]</f>
        <v>7.5871444629599993E-7</v>
      </c>
      <c r="BN277" s="10">
        <f>3/24000000*OO[[#This Row],[122 (04JUL1985 03:00:00)-Water Temperature (C)]]*OO[[#This Row],[64]]</f>
        <v>7.2800716816174985E-7</v>
      </c>
      <c r="BO277" s="10">
        <f>3/24000000*OO[[#This Row],[123 (04JUL1985 06:00:00)-Water Temperature (C)]]*OO[[#This Row],[65]]</f>
        <v>6.984336851699999E-7</v>
      </c>
      <c r="BP277" s="10">
        <f>3/24000000*OO[[#This Row],[124 (04JUL1985 09:00:00)-Water Temperature (C)]]*OO[[#This Row],[66]]</f>
        <v>6.8293573199999998E-7</v>
      </c>
      <c r="BQ277" s="10">
        <f>3/24000000*OO[[#This Row],[125 (04JUL1985 12:00:00)-Water Temperature (C)]]*OO[[#This Row],[67]]</f>
        <v>6.7198520360474996E-7</v>
      </c>
      <c r="BR277" s="10">
        <f>3/24000000*OO[[#This Row],[126 (04JUL1985 15:00:00)-Water Temperature (C)]]*OO[[#This Row],[68]]</f>
        <v>6.6026266930399997E-7</v>
      </c>
      <c r="BS277" s="10">
        <f>3/24000000*OO[[#This Row],[127 (04JUL1985 18:00:00)-Water Temperature (C)]]*OO[[#This Row],[69]]</f>
        <v>6.4584622080712497E-7</v>
      </c>
      <c r="BT277" s="10">
        <f>3/24000000*OO[[#This Row],[128 (04JUL1985 21:00:00)-Water Temperature (C)]]*OO[[#This Row],[70]]</f>
        <v>6.2598096428174995E-7</v>
      </c>
      <c r="BU277" s="10">
        <f>3/24000000*OO[[#This Row],[129 (05JUL1985 00:00:00)-Water Temperature (C)]]*OO[[#This Row],[71]]</f>
        <v>6.0253507779400003E-7</v>
      </c>
      <c r="BV277" s="10">
        <f>3/24000000*OO[[#This Row],[130 (05JUL1985 03:00:00)-Water Temperature (C)]]*OO[[#This Row],[72]]</f>
        <v>5.794822969046249E-7</v>
      </c>
      <c r="BW277" s="10">
        <f>3/24000000*OO[[#This Row],[131 (05JUL1985 06:00:00)-Water Temperature (C)]]*OO[[#This Row],[73]]</f>
        <v>5.5727584178750006E-7</v>
      </c>
      <c r="BX277" s="10">
        <f>3/24000000*OO[[#This Row],[132 (05JUL1985 09:00:00)-Water Temperature (C)]]*OO[[#This Row],[74]]</f>
        <v>5.4409578457012492E-7</v>
      </c>
      <c r="BY277" s="10">
        <f>3/24000000*OO[[#This Row],[133 (05JUL1985 12:00:00)-Water Temperature (C)]]*OO[[#This Row],[75]]</f>
        <v>5.3501870699424997E-7</v>
      </c>
      <c r="BZ277" s="10">
        <f>3/24000000*OO[[#This Row],[134 (05JUL1985 15:00:00)-Water Temperature (C)]]*OO[[#This Row],[76]]</f>
        <v>5.2751108020175E-7</v>
      </c>
      <c r="CA277" s="10">
        <f>3/24000000*OO[[#This Row],[135 (05JUL1985 18:00:00)-Water Temperature (C)]]*OO[[#This Row],[77]]</f>
        <v>5.2076686120387492E-7</v>
      </c>
      <c r="CB277" s="10">
        <f>3/24000000*OO[[#This Row],[136 (05JUL1985 21:00:00)-Water Temperature (C)]]*OO[[#This Row],[78]]</f>
        <v>5.0682086453125E-7</v>
      </c>
      <c r="CC277" s="10">
        <f>3/24000000*OO[[#This Row],[137 (06JUL1985 00:00:00)-Water Temperature (C)]]*OO[[#This Row],[79]]</f>
        <v>4.8816402345149999E-7</v>
      </c>
      <c r="CD277" s="10">
        <f>3/24000000*OO[[#This Row],[138 (06JUL1985 03:00:00)-Water Temperature (C)]]*OO[[#This Row],[80]]</f>
        <v>4.6926877136999999E-7</v>
      </c>
      <c r="CE277" s="10">
        <f>3/24000000*OO[[#This Row],[139 (06JUL1985 06:00:00)-Water Temperature (C)]]*OO[[#This Row],[81]]</f>
        <v>4.5134392782049993E-7</v>
      </c>
      <c r="CF277" s="10">
        <f>3/24000000*OO[[#This Row],[140 (06JUL1985 09:00:00)-Water Temperature (C)]]*OO[[#This Row],[82]]</f>
        <v>4.4427941331849995E-7</v>
      </c>
      <c r="CG277" s="10">
        <f>3/24000000*OO[[#This Row],[141 (06JUL1985 12:00:00)-Water Temperature (C)]]*OO[[#This Row],[83]]</f>
        <v>4.4160604804737498E-7</v>
      </c>
      <c r="CH277" s="10">
        <f>3/24000000*OO[[#This Row],[142 (06JUL1985 15:00:00)-Water Temperature (C)]]*OO[[#This Row],[84]]</f>
        <v>4.3936904817149996E-7</v>
      </c>
      <c r="CI277" s="10">
        <f>3/24000000*OO[[#This Row],[143 (06JUL1985 18:00:00)-Water Temperature (C)]]*OO[[#This Row],[85]]</f>
        <v>4.3596141014399997E-7</v>
      </c>
      <c r="CJ277" s="10">
        <f>3/24000000*OO[[#This Row],[144 (06JUL1985 21:00:00)-Water Temperature (C)]]*OO[[#This Row],[86]]</f>
        <v>4.2592979775149997E-7</v>
      </c>
      <c r="CK277" s="10">
        <f>3/24000000*OO[[#This Row],[145 (07JUL1985 00:00:00)-Water Temperature (C)]]*OO[[#This Row],[87]]</f>
        <v>4.1141697386625E-7</v>
      </c>
      <c r="CL277" s="10">
        <f>3/24000000*OO[[#This Row],[146 (07JUL1985 03:00:00)-Water Temperature (C)]]*OO[[#This Row],[88]]</f>
        <v>3.9521035858612497E-7</v>
      </c>
      <c r="CM277" s="10">
        <f>3/24000000*OO[[#This Row],[147 (07JUL1985 06:00:00)-Water Temperature (C)]]*OO[[#This Row],[89]]</f>
        <v>3.7840270349250001E-7</v>
      </c>
      <c r="CN277" s="10">
        <f>3/24000000*OO[[#This Row],[148 (07JUL1985 09:00:00)-Water Temperature (C)]]*OO[[#This Row],[90]]</f>
        <v>3.6427976238037498E-7</v>
      </c>
      <c r="CO277" s="10">
        <f>3/24000000*OO[[#This Row],[149 (07JUL1985 12:00:00)-Water Temperature (C)]]*OO[[#This Row],[91]]</f>
        <v>3.5481008360024997E-7</v>
      </c>
      <c r="CP277" s="10">
        <f>3/24000000*OO[[#This Row],[150 (07JUL1985 15:00:00)-Water Temperature (C)]]*OO[[#This Row],[92]]</f>
        <v>3.5115388170362499E-7</v>
      </c>
      <c r="CQ277" s="10">
        <f>3/24000000*OO[[#This Row],[151 (07JUL1985 18:00:00)-Water Temperature (C)]]*OO[[#This Row],[93]]</f>
        <v>3.4511822272637498E-7</v>
      </c>
      <c r="CR277" s="10">
        <f>3/24000000*OO[[#This Row],[152 (07JUL1985 21:00:00)-Water Temperature (C)]]*OO[[#This Row],[94]]</f>
        <v>3.3508006609274998E-7</v>
      </c>
      <c r="CS277" s="10">
        <f>3/24000000*OO[[#This Row],[153 (08JUL1985 00:00:00)-Water Temperature (C)]]*OO[[#This Row],[95]]</f>
        <v>3.2295486612209994E-7</v>
      </c>
      <c r="CT277" s="10">
        <f>3/24000000*OO[[#This Row],[154 (08JUL1985 03:00:00)-Water Temperature (C)]]*OO[[#This Row],[96]]</f>
        <v>3.09205769023575E-7</v>
      </c>
      <c r="CU277" s="10">
        <f>3/24000000*OO[[#This Row],[155 (08JUL1985 06:00:00)-Water Temperature (C)]]*OO[[#This Row],[97]]</f>
        <v>2.9470919428643749E-7</v>
      </c>
      <c r="CV277" s="10">
        <f>3/24000000*OO[[#This Row],[156 (08JUL1985 09:00:00)-Water Temperature (C)]]*OO[[#This Row],[98]]</f>
        <v>2.8471131353595E-7</v>
      </c>
      <c r="CW277" s="10">
        <f>3/24000000*OO[[#This Row],[157 (08JUL1985 12:00:00)-Water Temperature (C)]]*OO[[#This Row],[99]]</f>
        <v>2.7901461661470004E-7</v>
      </c>
    </row>
    <row r="278" spans="1:101" x14ac:dyDescent="0.35">
      <c r="A278" t="s">
        <v>284</v>
      </c>
      <c r="B278">
        <v>772.90880000000004</v>
      </c>
      <c r="C278" s="10">
        <f>3/24*OO[[#This Row],[59 (26JUN1985 06:00:00)-Water Temperature (C)]]*OO[[#This Row],[1]]/SUM(OO[1])</f>
        <v>0</v>
      </c>
      <c r="D278" s="10">
        <f>3/24*OO[[#This Row],[60 (26JUN1985 09:00:00)-Water Temperature (C)]]*OO[[#This Row],[2]]/SUM(OO[2])</f>
        <v>0</v>
      </c>
      <c r="E278" s="10">
        <f>3/24*OO[[#This Row],[61 (26JUN1985 12:00:00)-Water Temperature (C)]]*OO[[#This Row],[3]]/SUM(OO[3])</f>
        <v>0</v>
      </c>
      <c r="F278" s="10">
        <f>3/24*OO[[#This Row],[62 (26JUN1985 15:00:00)-Water Temperature (C)]]*OO[[#This Row],[4]]/SUM(OO[4])</f>
        <v>0</v>
      </c>
      <c r="G278" s="10">
        <f>3/24*OO[[#This Row],[63 (26JUN1985 18:00:00)-Water Temperature (C)]]*OO[[#This Row],[5]]/SUM(OO[5])</f>
        <v>0</v>
      </c>
      <c r="H278" s="10">
        <f>3/24*OO[[#This Row],[64 (26JUN1985 21:00:00)-Water Temperature (C)]]*OO[[#This Row],[6]]/SUM(OO[6])</f>
        <v>0</v>
      </c>
      <c r="I278" s="10">
        <f>3/24*OO[[#This Row],[65 (27JUN1985 00:00:00)-Water Temperature (C)]]*OO[[#This Row],[7]]/SUM(OO[7])</f>
        <v>0</v>
      </c>
      <c r="J278" s="10">
        <f>3/24*OO[[#This Row],[66 (27JUN1985 03:00:00)-Water Temperature (C)]]*OO[[#This Row],[8]]/SUM(OO[8])</f>
        <v>0</v>
      </c>
      <c r="K278" s="10">
        <f>3/24*OO[[#This Row],[67 (27JUN1985 06:00:00)-Water Temperature (C)]]*OO[[#This Row],[9]]/SUM(OO[9])</f>
        <v>0</v>
      </c>
      <c r="L278" s="10">
        <f>3/24*OO[[#This Row],[68 (27JUN1985 09:00:00)-Water Temperature (C)]]*OO[[#This Row],[10]]/SUM(OO[10])</f>
        <v>0</v>
      </c>
      <c r="M278" s="10">
        <f>3/24*OO[[#This Row],[69 (27JUN1985 12:00:00)-Water Temperature (C)]]*OO[[#This Row],[11]]/SUM(OO[11])</f>
        <v>0</v>
      </c>
      <c r="N278" s="10">
        <f>3/24*OO[[#This Row],[70 (27JUN1985 15:00:00)-Water Temperature (C)]]*OO[[#This Row],[12]]/SUM(OO[12])</f>
        <v>0</v>
      </c>
      <c r="O278" s="10">
        <f>3/24*OO[[#This Row],[71 (27JUN1985 18:00:00)-Water Temperature (C)]]*OO[[#This Row],[13]]/SUM(OO[13])</f>
        <v>1.1896992832537094E-22</v>
      </c>
      <c r="P278" s="10">
        <f>3/24*OO[[#This Row],[72 (27JUN1985 21:00:00)-Water Temperature (C)]]*OO[[#This Row],[14]]/SUM(OO[14])</f>
        <v>1.3332047733521644E-14</v>
      </c>
      <c r="Q278" s="10">
        <f>3/24*OO[[#This Row],[73 (28JUN1985 00:00:00)-Water Temperature (C)]]*OO[[#This Row],[15]]/SUM(OO[15])</f>
        <v>2.4851065815074167E-9</v>
      </c>
      <c r="R278" s="10">
        <f>3/24*OO[[#This Row],[74 (28JUN1985 03:00:00)-Water Temperature (C)]]*OO[[#This Row],[16]]/SUM(OO[16])</f>
        <v>1.8967863366549547E-6</v>
      </c>
      <c r="S278" s="10">
        <f>3/24*OO[[#This Row],[75 (28JUN1985 06:00:00)-Water Temperature (C)]]*OO[[#This Row],[17]]/SUM(OO[17])</f>
        <v>1.7499248309517685E-4</v>
      </c>
      <c r="T278" s="10">
        <f>3/24*OO[[#This Row],[76 (28JUN1985 09:00:00)-Water Temperature (C)]]*OO[[#This Row],[18]]/SUM(OO[18])</f>
        <v>3.6775560174732874E-3</v>
      </c>
      <c r="U278" s="10">
        <f>3/24*OO[[#This Row],[77 (28JUN1985 12:00:00)-Water Temperature (C)]]*OO[[#This Row],[19]]/SUM(OO[19])</f>
        <v>2.414517235129706E-2</v>
      </c>
      <c r="V278" s="10">
        <f>3/24000000*OO[[#This Row],[78 (28JUN1985 15:00:00)-Water Temperature (C)]]*OO[[#This Row],[20]]</f>
        <v>6.0270676329749993E-2</v>
      </c>
      <c r="W278" s="10">
        <f>3/24000000*OO[[#This Row],[79 (28JUN1985 18:00:00)-Water Temperature (C)]]*OO[[#This Row],[21]]</f>
        <v>6.6729097152574995E-2</v>
      </c>
      <c r="X278" s="10">
        <f>3/24000000*OO[[#This Row],[80 (28JUN1985 21:00:00)-Water Temperature (C)]]*OO[[#This Row],[22]]</f>
        <v>3.6484555954387501E-2</v>
      </c>
      <c r="Y278" s="10">
        <f>3/24000000*OO[[#This Row],[81 (29JUN1985 00:00:00)-Water Temperature (C)]]*OO[[#This Row],[23]]</f>
        <v>1.0814352616787499E-2</v>
      </c>
      <c r="Z278" s="10">
        <f>3/24000000*OO[[#This Row],[82 (29JUN1985 03:00:00)-Water Temperature (C)]]*OO[[#This Row],[24]]</f>
        <v>1.9102797967125E-3</v>
      </c>
      <c r="AA278" s="10">
        <f>3/24000000*OO[[#This Row],[83 (29JUN1985 06:00:00)-Water Temperature (C)]]*OO[[#This Row],[25]]</f>
        <v>2.2558661729939994E-4</v>
      </c>
      <c r="AB278" s="10">
        <f>3/24000000*OO[[#This Row],[84 (29JUN1985 09:00:00)-Water Temperature (C)]]*OO[[#This Row],[26]]</f>
        <v>2.8942365697792498E-5</v>
      </c>
      <c r="AC278" s="10">
        <f>3/24000000*OO[[#This Row],[85 (29JUN1985 12:00:00)-Water Temperature (C)]]*OO[[#This Row],[27]]</f>
        <v>1.192033206978875E-5</v>
      </c>
      <c r="AD278" s="10">
        <f>3/24000000*OO[[#This Row],[86 (29JUN1985 15:00:00)-Water Temperature (C)]]*OO[[#This Row],[28]]</f>
        <v>9.5105945932812499E-6</v>
      </c>
      <c r="AE278" s="10">
        <f>3/24000000*OO[[#This Row],[88 (29JUN1985 21:00:00)-Water Temperature (C)]]*OO[[#This Row],[30]]</f>
        <v>6.8491674022049986E-6</v>
      </c>
      <c r="AF278" s="10">
        <f>3/24000000*OO[[#This Row],[88 (29JUN1985 21:00:00)-Water Temperature (C)]]*OO[[#This Row],[30]]</f>
        <v>6.8491674022049986E-6</v>
      </c>
      <c r="AG278" s="10">
        <f>3/24000000*OO[[#This Row],[89 (30JUN1985 00:00:00)-Water Temperature (C)]]*OO[[#This Row],[31]]</f>
        <v>5.7382375152500003E-6</v>
      </c>
      <c r="AH278" s="10">
        <f>3/24000000*OO[[#This Row],[90 (30JUN1985 03:00:00)-Water Temperature (C)]]*OO[[#This Row],[32]]</f>
        <v>4.8158859586649997E-6</v>
      </c>
      <c r="AI278" s="10">
        <f>3/24000000*OO[[#This Row],[91 (30JUN1985 06:00:00)-Water Temperature (C)]]*OO[[#This Row],[33]]</f>
        <v>4.0723473175000006E-6</v>
      </c>
      <c r="AJ278" s="10">
        <f>3/24000000*OO[[#This Row],[92 (30JUN1985 09:00:00)-Water Temperature (C)]]*OO[[#This Row],[34]]</f>
        <v>3.5256401542600001E-6</v>
      </c>
      <c r="AK278" s="10">
        <f>3/24000000*OO[[#This Row],[93 (30JUN1985 12:00:00)-Water Temperature (C)]]*OO[[#This Row],[35]]</f>
        <v>3.1190427240899999E-6</v>
      </c>
      <c r="AL278" s="10">
        <f>3/24000000*OO[[#This Row],[94 (30JUN1985 15:00:00)-Water Temperature (C)]]*OO[[#This Row],[36]]</f>
        <v>2.7970076005082499E-6</v>
      </c>
      <c r="AM278" s="10">
        <f>3/24000000*OO[[#This Row],[95 (30JUN1985 18:00:00)-Water Temperature (C)]]*OO[[#This Row],[37]]</f>
        <v>2.5188985265779997E-6</v>
      </c>
      <c r="AN278" s="10">
        <f>3/24000000*OO[[#This Row],[96 (30JUN1985 21:00:00)-Water Temperature (C)]]*OO[[#This Row],[38]]</f>
        <v>2.2438051070173748E-6</v>
      </c>
      <c r="AO278" s="10">
        <f>3/24000000*OO[[#This Row],[97 (01JUL1985 00:00:00)-Water Temperature (C)]]*OO[[#This Row],[39]]</f>
        <v>1.98610873006E-6</v>
      </c>
      <c r="AP278" s="10">
        <f>3/24000000*OO[[#This Row],[98 (01JUL1985 03:00:00)-Water Temperature (C)]]*OO[[#This Row],[40]]</f>
        <v>1.7654355826749999E-6</v>
      </c>
      <c r="AQ278" s="10">
        <f>3/24000000*OO[[#This Row],[99 (01JUL1985 06:00:00)-Water Temperature (C)]]*OO[[#This Row],[41]]</f>
        <v>1.5797731122029997E-6</v>
      </c>
      <c r="AR278" s="10">
        <f>3/24000000*OO[[#This Row],[100 (01JUL1985 09:00:00)-Water Temperature (C)]]*OO[[#This Row],[42]]</f>
        <v>1.448640010312E-6</v>
      </c>
      <c r="AS278" s="10">
        <f>3/24000000*OO[[#This Row],[101 (01JUL1985 12:00:00)-Water Temperature (C)]]*OO[[#This Row],[43]]</f>
        <v>1.3498081590870003E-6</v>
      </c>
      <c r="AT278" s="10">
        <f>3/24000000*OO[[#This Row],[102 (01JUL1985 15:00:00)-Water Temperature (C)]]*OO[[#This Row],[44]]</f>
        <v>1.2596342587840001E-6</v>
      </c>
      <c r="AU278" s="10">
        <f>3/24000000*OO[[#This Row],[103 (01JUL1985 18:00:00)-Water Temperature (C)]]*OO[[#This Row],[45]]</f>
        <v>1.1794660434599999E-6</v>
      </c>
      <c r="AV278" s="10">
        <f>3/24000000*OO[[#This Row],[104 (01JUL1985 21:00:00)-Water Temperature (C)]]*OO[[#This Row],[46]]</f>
        <v>1.09877964545625E-6</v>
      </c>
      <c r="AW278" s="10">
        <f>3/24000000*OO[[#This Row],[105 (02JUL1985 00:00:00)-Water Temperature (C)]]*OO[[#This Row],[47]]</f>
        <v>1.0272276437579999E-6</v>
      </c>
      <c r="AX278" s="10">
        <f>3/24000000*OO[[#This Row],[106 (02JUL1985 03:00:00)-Water Temperature (C)]]*OO[[#This Row],[48]]</f>
        <v>9.59618232807E-7</v>
      </c>
      <c r="AY278" s="10">
        <f>3/24000000*OO[[#This Row],[107 (02JUL1985 06:00:00)-Water Temperature (C)]]*OO[[#This Row],[49]]</f>
        <v>8.9513655034562506E-7</v>
      </c>
      <c r="AZ278" s="10">
        <f>3/24000000*OO[[#This Row],[108 (02JUL1985 09:00:00)-Water Temperature (C)]]*OO[[#This Row],[50]]</f>
        <v>8.3525823253950003E-7</v>
      </c>
      <c r="BA278" s="10">
        <f>3/24000000*OO[[#This Row],[109 (02JUL1985 12:00:00)-Water Temperature (C)]]*OO[[#This Row],[51]]</f>
        <v>7.918393640831249E-7</v>
      </c>
      <c r="BB278" s="10">
        <f>3/24000000*OO[[#This Row],[110 (02JUL1985 15:00:00)-Water Temperature (C)]]*OO[[#This Row],[52]]</f>
        <v>7.6563379416674998E-7</v>
      </c>
      <c r="BC278" s="10">
        <f>3/24000000*OO[[#This Row],[111 (02JUL1985 18:00:00)-Water Temperature (C)]]*OO[[#This Row],[53]]</f>
        <v>7.4667952065474992E-7</v>
      </c>
      <c r="BD278" s="10">
        <f>3/24000000*OO[[#This Row],[112 (02JUL1985 21:00:00)-Water Temperature (C)]]*OO[[#This Row],[54]]</f>
        <v>7.2222455543699994E-7</v>
      </c>
      <c r="BE278" s="10">
        <f>3/24000000*OO[[#This Row],[113 (03JUL1985 00:00:00)-Water Temperature (C)]]*OO[[#This Row],[55]]</f>
        <v>6.8664410715249995E-7</v>
      </c>
      <c r="BF278" s="10">
        <f>3/24000000*OO[[#This Row],[114 (03JUL1985 03:00:00)-Water Temperature (C)]]*OO[[#This Row],[56]]</f>
        <v>6.50717543708375E-7</v>
      </c>
      <c r="BG278" s="10">
        <f>3/24000000*OO[[#This Row],[115 (03JUL1985 06:00:00)-Water Temperature (C)]]*OO[[#This Row],[57]]</f>
        <v>6.1437538132800001E-7</v>
      </c>
      <c r="BH278" s="10">
        <f>3/24000000*OO[[#This Row],[116 (03JUL1985 09:00:00)-Water Temperature (C)]]*OO[[#This Row],[58]]</f>
        <v>5.8782477127350003E-7</v>
      </c>
      <c r="BI278" s="10">
        <f>3/24000000*OO[[#This Row],[117 (03JUL1985 12:00:00)-Water Temperature (C)]]*OO[[#This Row],[59]]</f>
        <v>5.7090219638474993E-7</v>
      </c>
      <c r="BJ278" s="10">
        <f>3/24000000*OO[[#This Row],[118 (03JUL1985 15:00:00)-Water Temperature (C)]]*OO[[#This Row],[60]]</f>
        <v>5.5841751948599992E-7</v>
      </c>
      <c r="BK278" s="10">
        <f>3/24000000*OO[[#This Row],[119 (03JUL1985 18:00:00)-Water Temperature (C)]]*OO[[#This Row],[61]]</f>
        <v>5.4737120420962497E-7</v>
      </c>
      <c r="BL278" s="10">
        <f>3/24000000*OO[[#This Row],[120 (03JUL1985 21:00:00)-Water Temperature (C)]]*OO[[#This Row],[62]]</f>
        <v>5.2951362237412497E-7</v>
      </c>
      <c r="BM278" s="10">
        <f>3/24000000*OO[[#This Row],[121 (04JUL1985 00:00:00)-Water Temperature (C)]]*OO[[#This Row],[63]]</f>
        <v>5.0851450198237501E-7</v>
      </c>
      <c r="BN278" s="10">
        <f>3/24000000*OO[[#This Row],[122 (04JUL1985 03:00:00)-Water Temperature (C)]]*OO[[#This Row],[64]]</f>
        <v>4.8806238005324994E-7</v>
      </c>
      <c r="BO278" s="10">
        <f>3/24000000*OO[[#This Row],[123 (04JUL1985 06:00:00)-Water Temperature (C)]]*OO[[#This Row],[65]]</f>
        <v>4.68399507502E-7</v>
      </c>
      <c r="BP278" s="10">
        <f>3/24000000*OO[[#This Row],[124 (04JUL1985 09:00:00)-Water Temperature (C)]]*OO[[#This Row],[66]]</f>
        <v>4.5797332302037496E-7</v>
      </c>
      <c r="BQ278" s="10">
        <f>3/24000000*OO[[#This Row],[125 (04JUL1985 12:00:00)-Water Temperature (C)]]*OO[[#This Row],[67]]</f>
        <v>4.5055908056375001E-7</v>
      </c>
      <c r="BR278" s="10">
        <f>3/24000000*OO[[#This Row],[126 (04JUL1985 15:00:00)-Water Temperature (C)]]*OO[[#This Row],[68]]</f>
        <v>4.4252043226274994E-7</v>
      </c>
      <c r="BS278" s="10">
        <f>3/24000000*OO[[#This Row],[127 (04JUL1985 18:00:00)-Water Temperature (C)]]*OO[[#This Row],[69]]</f>
        <v>4.3272121345887494E-7</v>
      </c>
      <c r="BT278" s="10">
        <f>3/24000000*OO[[#This Row],[128 (04JUL1985 21:00:00)-Water Temperature (C)]]*OO[[#This Row],[70]]</f>
        <v>4.1926638305474996E-7</v>
      </c>
      <c r="BU278" s="10">
        <f>3/24000000*OO[[#This Row],[129 (05JUL1985 00:00:00)-Water Temperature (C)]]*OO[[#This Row],[71]]</f>
        <v>4.0353840359699994E-7</v>
      </c>
      <c r="BV278" s="10">
        <f>3/24000000*OO[[#This Row],[130 (05JUL1985 03:00:00)-Water Temperature (C)]]*OO[[#This Row],[72]]</f>
        <v>3.8814175413200002E-7</v>
      </c>
      <c r="BW278" s="10">
        <f>3/24000000*OO[[#This Row],[131 (05JUL1985 06:00:00)-Water Temperature (C)]]*OO[[#This Row],[73]]</f>
        <v>3.7338778708799995E-7</v>
      </c>
      <c r="BX278" s="10">
        <f>3/24000000*OO[[#This Row],[132 (05JUL1985 09:00:00)-Water Temperature (C)]]*OO[[#This Row],[74]]</f>
        <v>3.6464892575999999E-7</v>
      </c>
      <c r="BY278" s="10">
        <f>3/24000000*OO[[#This Row],[133 (05JUL1985 12:00:00)-Water Temperature (C)]]*OO[[#This Row],[75]]</f>
        <v>3.5854952873999998E-7</v>
      </c>
      <c r="BZ278" s="10">
        <f>3/24000000*OO[[#This Row],[134 (05JUL1985 15:00:00)-Water Temperature (C)]]*OO[[#This Row],[76]]</f>
        <v>3.5332776826012499E-7</v>
      </c>
      <c r="CA278" s="10">
        <f>3/24000000*OO[[#This Row],[135 (05JUL1985 18:00:00)-Water Temperature (C)]]*OO[[#This Row],[77]]</f>
        <v>3.4862935265000001E-7</v>
      </c>
      <c r="CB278" s="10">
        <f>3/24000000*OO[[#This Row],[136 (05JUL1985 21:00:00)-Water Temperature (C)]]*OO[[#This Row],[78]]</f>
        <v>3.3913374476374999E-7</v>
      </c>
      <c r="CC278" s="10">
        <f>3/24000000*OO[[#This Row],[137 (06JUL1985 00:00:00)-Water Temperature (C)]]*OO[[#This Row],[79]]</f>
        <v>3.2664531351974997E-7</v>
      </c>
      <c r="CD278" s="10">
        <f>3/24000000*OO[[#This Row],[138 (06JUL1985 03:00:00)-Water Temperature (C)]]*OO[[#This Row],[80]]</f>
        <v>3.1406602591537499E-7</v>
      </c>
      <c r="CE278" s="10">
        <f>3/24000000*OO[[#This Row],[139 (06JUL1985 06:00:00)-Water Temperature (C)]]*OO[[#This Row],[81]]</f>
        <v>3.0219098891599998E-7</v>
      </c>
      <c r="CF278" s="10">
        <f>3/24000000*OO[[#This Row],[140 (06JUL1985 09:00:00)-Water Temperature (C)]]*OO[[#This Row],[82]]</f>
        <v>2.9742156805584996E-7</v>
      </c>
      <c r="CG278" s="10">
        <f>3/24000000*OO[[#This Row],[141 (06JUL1985 12:00:00)-Water Temperature (C)]]*OO[[#This Row],[83]]</f>
        <v>2.9554401713996248E-7</v>
      </c>
      <c r="CH278" s="10">
        <f>3/24000000*OO[[#This Row],[142 (06JUL1985 15:00:00)-Water Temperature (C)]]*OO[[#This Row],[84]]</f>
        <v>2.9393795087512498E-7</v>
      </c>
      <c r="CI278" s="10">
        <f>3/24000000*OO[[#This Row],[143 (06JUL1985 18:00:00)-Water Temperature (C)]]*OO[[#This Row],[85]]</f>
        <v>2.9159780102786252E-7</v>
      </c>
      <c r="CJ278" s="10">
        <f>3/24000000*OO[[#This Row],[144 (06JUL1985 21:00:00)-Water Temperature (C)]]*OO[[#This Row],[86]]</f>
        <v>2.847431440161E-7</v>
      </c>
      <c r="CK278" s="10">
        <f>3/24000000*OO[[#This Row],[145 (07JUL1985 00:00:00)-Water Temperature (C)]]*OO[[#This Row],[87]]</f>
        <v>2.7511736029604998E-7</v>
      </c>
      <c r="CL278" s="10">
        <f>3/24000000*OO[[#This Row],[146 (07JUL1985 03:00:00)-Water Temperature (C)]]*OO[[#This Row],[88]]</f>
        <v>2.6434586634558753E-7</v>
      </c>
      <c r="CM278" s="10">
        <f>3/24000000*OO[[#This Row],[147 (07JUL1985 06:00:00)-Water Temperature (C)]]*OO[[#This Row],[89]]</f>
        <v>2.531208397371875E-7</v>
      </c>
      <c r="CN278" s="10">
        <f>3/24000000*OO[[#This Row],[148 (07JUL1985 09:00:00)-Water Temperature (C)]]*OO[[#This Row],[90]]</f>
        <v>2.436263812607625E-7</v>
      </c>
      <c r="CO278" s="10">
        <f>3/24000000*OO[[#This Row],[149 (07JUL1985 12:00:00)-Water Temperature (C)]]*OO[[#This Row],[91]]</f>
        <v>2.3726097467624999E-7</v>
      </c>
      <c r="CP278" s="10">
        <f>3/24000000*OO[[#This Row],[150 (07JUL1985 15:00:00)-Water Temperature (C)]]*OO[[#This Row],[92]]</f>
        <v>2.3466576474033748E-7</v>
      </c>
      <c r="CQ278" s="10">
        <f>3/24000000*OO[[#This Row],[151 (07JUL1985 18:00:00)-Water Temperature (C)]]*OO[[#This Row],[93]]</f>
        <v>2.3056346565634999E-7</v>
      </c>
      <c r="CR278" s="10">
        <f>3/24000000*OO[[#This Row],[152 (07JUL1985 21:00:00)-Water Temperature (C)]]*OO[[#This Row],[94]]</f>
        <v>2.2388378866277498E-7</v>
      </c>
      <c r="CS278" s="10">
        <f>3/24000000*OO[[#This Row],[153 (08JUL1985 00:00:00)-Water Temperature (C)]]*OO[[#This Row],[95]]</f>
        <v>2.15874739361875E-7</v>
      </c>
      <c r="CT278" s="10">
        <f>3/24000000*OO[[#This Row],[154 (08JUL1985 03:00:00)-Water Temperature (C)]]*OO[[#This Row],[96]]</f>
        <v>2.0675447583032499E-7</v>
      </c>
      <c r="CU278" s="10">
        <f>3/24000000*OO[[#This Row],[155 (08JUL1985 06:00:00)-Water Temperature (C)]]*OO[[#This Row],[97]]</f>
        <v>1.9715700073865002E-7</v>
      </c>
      <c r="CV278" s="10">
        <f>3/24000000*OO[[#This Row],[156 (08JUL1985 09:00:00)-Water Temperature (C)]]*OO[[#This Row],[98]]</f>
        <v>1.9050327222390001E-7</v>
      </c>
      <c r="CW278" s="10">
        <f>3/24000000*OO[[#This Row],[157 (08JUL1985 12:00:00)-Water Temperature (C)]]*OO[[#This Row],[99]]</f>
        <v>1.8660568254600001E-7</v>
      </c>
    </row>
    <row r="279" spans="1:101" x14ac:dyDescent="0.35">
      <c r="A279" t="s">
        <v>285</v>
      </c>
      <c r="B279">
        <v>794.74159999999995</v>
      </c>
      <c r="C279" s="10">
        <f>3/24*OO[[#This Row],[59 (26JUN1985 06:00:00)-Water Temperature (C)]]*OO[[#This Row],[1]]/SUM(OO[1])</f>
        <v>0</v>
      </c>
      <c r="D279" s="10">
        <f>3/24*OO[[#This Row],[60 (26JUN1985 09:00:00)-Water Temperature (C)]]*OO[[#This Row],[2]]/SUM(OO[2])</f>
        <v>0</v>
      </c>
      <c r="E279" s="10">
        <f>3/24*OO[[#This Row],[61 (26JUN1985 12:00:00)-Water Temperature (C)]]*OO[[#This Row],[3]]/SUM(OO[3])</f>
        <v>0</v>
      </c>
      <c r="F279" s="10">
        <f>3/24*OO[[#This Row],[62 (26JUN1985 15:00:00)-Water Temperature (C)]]*OO[[#This Row],[4]]/SUM(OO[4])</f>
        <v>0</v>
      </c>
      <c r="G279" s="10">
        <f>3/24*OO[[#This Row],[63 (26JUN1985 18:00:00)-Water Temperature (C)]]*OO[[#This Row],[5]]/SUM(OO[5])</f>
        <v>0</v>
      </c>
      <c r="H279" s="10">
        <f>3/24*OO[[#This Row],[64 (26JUN1985 21:00:00)-Water Temperature (C)]]*OO[[#This Row],[6]]/SUM(OO[6])</f>
        <v>0</v>
      </c>
      <c r="I279" s="10">
        <f>3/24*OO[[#This Row],[65 (27JUN1985 00:00:00)-Water Temperature (C)]]*OO[[#This Row],[7]]/SUM(OO[7])</f>
        <v>0</v>
      </c>
      <c r="J279" s="10">
        <f>3/24*OO[[#This Row],[66 (27JUN1985 03:00:00)-Water Temperature (C)]]*OO[[#This Row],[8]]/SUM(OO[8])</f>
        <v>0</v>
      </c>
      <c r="K279" s="10">
        <f>3/24*OO[[#This Row],[67 (27JUN1985 06:00:00)-Water Temperature (C)]]*OO[[#This Row],[9]]/SUM(OO[9])</f>
        <v>0</v>
      </c>
      <c r="L279" s="10">
        <f>3/24*OO[[#This Row],[68 (27JUN1985 09:00:00)-Water Temperature (C)]]*OO[[#This Row],[10]]/SUM(OO[10])</f>
        <v>0</v>
      </c>
      <c r="M279" s="10">
        <f>3/24*OO[[#This Row],[69 (27JUN1985 12:00:00)-Water Temperature (C)]]*OO[[#This Row],[11]]/SUM(OO[11])</f>
        <v>0</v>
      </c>
      <c r="N279" s="10">
        <f>3/24*OO[[#This Row],[70 (27JUN1985 15:00:00)-Water Temperature (C)]]*OO[[#This Row],[12]]/SUM(OO[12])</f>
        <v>0</v>
      </c>
      <c r="O279" s="10">
        <f>3/24*OO[[#This Row],[71 (27JUN1985 18:00:00)-Water Temperature (C)]]*OO[[#This Row],[13]]/SUM(OO[13])</f>
        <v>3.2287552544696051E-23</v>
      </c>
      <c r="P279" s="10">
        <f>3/24*OO[[#This Row],[72 (27JUN1985 21:00:00)-Water Temperature (C)]]*OO[[#This Row],[14]]/SUM(OO[14])</f>
        <v>2.9788432198383422E-15</v>
      </c>
      <c r="Q279" s="10">
        <f>3/24*OO[[#This Row],[73 (28JUN1985 00:00:00)-Water Temperature (C)]]*OO[[#This Row],[15]]/SUM(OO[15])</f>
        <v>1.5410460438871652E-9</v>
      </c>
      <c r="R279" s="10">
        <f>3/24*OO[[#This Row],[74 (28JUN1985 03:00:00)-Water Temperature (C)]]*OO[[#This Row],[16]]/SUM(OO[16])</f>
        <v>1.3573774544491264E-6</v>
      </c>
      <c r="S279" s="10">
        <f>3/24*OO[[#This Row],[75 (28JUN1985 06:00:00)-Water Temperature (C)]]*OO[[#This Row],[17]]/SUM(OO[17])</f>
        <v>1.3773958403276259E-4</v>
      </c>
      <c r="T279" s="10">
        <f>3/24*OO[[#This Row],[76 (28JUN1985 09:00:00)-Water Temperature (C)]]*OO[[#This Row],[18]]/SUM(OO[18])</f>
        <v>3.1199191557849506E-3</v>
      </c>
      <c r="U279" s="10">
        <f>3/24*OO[[#This Row],[77 (28JUN1985 12:00:00)-Water Temperature (C)]]*OO[[#This Row],[19]]/SUM(OO[19])</f>
        <v>2.1808984624685463E-2</v>
      </c>
      <c r="V279" s="10">
        <f>3/24000000*OO[[#This Row],[78 (28JUN1985 15:00:00)-Water Temperature (C)]]*OO[[#This Row],[20]]</f>
        <v>5.7455265156249991E-2</v>
      </c>
      <c r="W279" s="10">
        <f>3/24000000*OO[[#This Row],[79 (28JUN1985 18:00:00)-Water Temperature (C)]]*OO[[#This Row],[21]]</f>
        <v>6.668578260645E-2</v>
      </c>
      <c r="X279" s="10">
        <f>3/24000000*OO[[#This Row],[80 (28JUN1985 21:00:00)-Water Temperature (C)]]*OO[[#This Row],[22]]</f>
        <v>3.8003092808599995E-2</v>
      </c>
      <c r="Y279" s="10">
        <f>3/24000000*OO[[#This Row],[81 (29JUN1985 00:00:00)-Water Temperature (C)]]*OO[[#This Row],[23]]</f>
        <v>1.1687754547934999E-2</v>
      </c>
      <c r="Z279" s="10">
        <f>3/24000000*OO[[#This Row],[82 (29JUN1985 03:00:00)-Water Temperature (C)]]*OO[[#This Row],[24]]</f>
        <v>2.1318178104299998E-3</v>
      </c>
      <c r="AA279" s="10">
        <f>3/24000000*OO[[#This Row],[83 (29JUN1985 06:00:00)-Water Temperature (C)]]*OO[[#This Row],[25]]</f>
        <v>2.5717254549593755E-4</v>
      </c>
      <c r="AB279" s="10">
        <f>3/24000000*OO[[#This Row],[84 (29JUN1985 09:00:00)-Water Temperature (C)]]*OO[[#This Row],[26]]</f>
        <v>3.1777648940399997E-5</v>
      </c>
      <c r="AC279" s="10">
        <f>3/24000000*OO[[#This Row],[85 (29JUN1985 12:00:00)-Water Temperature (C)]]*OO[[#This Row],[27]]</f>
        <v>1.205134855344E-5</v>
      </c>
      <c r="AD279" s="10">
        <f>3/24000000*OO[[#This Row],[86 (29JUN1985 15:00:00)-Water Temperature (C)]]*OO[[#This Row],[28]]</f>
        <v>9.4728930013199988E-6</v>
      </c>
      <c r="AE279" s="10">
        <f>3/24000000*OO[[#This Row],[88 (29JUN1985 21:00:00)-Water Temperature (C)]]*OO[[#This Row],[30]]</f>
        <v>6.8123502706762487E-6</v>
      </c>
      <c r="AF279" s="10">
        <f>3/24000000*OO[[#This Row],[88 (29JUN1985 21:00:00)-Water Temperature (C)]]*OO[[#This Row],[30]]</f>
        <v>6.8123502706762487E-6</v>
      </c>
      <c r="AG279" s="10">
        <f>3/24000000*OO[[#This Row],[89 (30JUN1985 00:00:00)-Water Temperature (C)]]*OO[[#This Row],[31]]</f>
        <v>5.7068396104612506E-6</v>
      </c>
      <c r="AH279" s="10">
        <f>3/24000000*OO[[#This Row],[90 (30JUN1985 03:00:00)-Water Temperature (C)]]*OO[[#This Row],[32]]</f>
        <v>4.7891105964450001E-6</v>
      </c>
      <c r="AI279" s="10">
        <f>3/24000000*OO[[#This Row],[91 (30JUN1985 06:00:00)-Water Temperature (C)]]*OO[[#This Row],[33]]</f>
        <v>4.048495319375E-6</v>
      </c>
      <c r="AJ279" s="10">
        <f>3/24000000*OO[[#This Row],[92 (30JUN1985 09:00:00)-Water Temperature (C)]]*OO[[#This Row],[34]]</f>
        <v>3.5036412735962497E-6</v>
      </c>
      <c r="AK279" s="10">
        <f>3/24000000*OO[[#This Row],[93 (30JUN1985 12:00:00)-Water Temperature (C)]]*OO[[#This Row],[35]]</f>
        <v>3.09770347556375E-6</v>
      </c>
      <c r="AL279" s="10">
        <f>3/24000000*OO[[#This Row],[94 (30JUN1985 15:00:00)-Water Temperature (C)]]*OO[[#This Row],[36]]</f>
        <v>2.7758097612319997E-6</v>
      </c>
      <c r="AM279" s="10">
        <f>3/24000000*OO[[#This Row],[95 (30JUN1985 18:00:00)-Water Temperature (C)]]*OO[[#This Row],[37]]</f>
        <v>2.4982844573259998E-6</v>
      </c>
      <c r="AN279" s="10">
        <f>3/24000000*OO[[#This Row],[96 (30JUN1985 21:00:00)-Water Temperature (C)]]*OO[[#This Row],[38]]</f>
        <v>2.2244283494400002E-6</v>
      </c>
      <c r="AO279" s="10">
        <f>3/24000000*OO[[#This Row],[97 (01JUL1985 00:00:00)-Water Temperature (C)]]*OO[[#This Row],[39]]</f>
        <v>1.9685797598747496E-6</v>
      </c>
      <c r="AP279" s="10">
        <f>3/24000000*OO[[#This Row],[98 (01JUL1985 03:00:00)-Water Temperature (C)]]*OO[[#This Row],[40]]</f>
        <v>1.7494909844970002E-6</v>
      </c>
      <c r="AQ279" s="10">
        <f>3/24000000*OO[[#This Row],[99 (01JUL1985 06:00:00)-Water Temperature (C)]]*OO[[#This Row],[41]]</f>
        <v>1.5650794919681249E-6</v>
      </c>
      <c r="AR279" s="10">
        <f>3/24000000*OO[[#This Row],[100 (01JUL1985 09:00:00)-Water Temperature (C)]]*OO[[#This Row],[42]]</f>
        <v>1.434719788428E-6</v>
      </c>
      <c r="AS279" s="10">
        <f>3/24000000*OO[[#This Row],[101 (01JUL1985 12:00:00)-Water Temperature (C)]]*OO[[#This Row],[43]]</f>
        <v>1.3359728198242501E-6</v>
      </c>
      <c r="AT279" s="10">
        <f>3/24000000*OO[[#This Row],[102 (01JUL1985 15:00:00)-Water Temperature (C)]]*OO[[#This Row],[44]]</f>
        <v>1.2461606851425E-6</v>
      </c>
      <c r="AU279" s="10">
        <f>3/24000000*OO[[#This Row],[103 (01JUL1985 18:00:00)-Water Temperature (C)]]*OO[[#This Row],[45]]</f>
        <v>1.1661247006815E-6</v>
      </c>
      <c r="AV279" s="10">
        <f>3/24000000*OO[[#This Row],[104 (01JUL1985 21:00:00)-Water Temperature (C)]]*OO[[#This Row],[46]]</f>
        <v>1.0861329723519998E-6</v>
      </c>
      <c r="AW279" s="10">
        <f>3/24000000*OO[[#This Row],[105 (02JUL1985 00:00:00)-Water Temperature (C)]]*OO[[#This Row],[47]]</f>
        <v>1.01538922890075E-6</v>
      </c>
      <c r="AX279" s="10">
        <f>3/24000000*OO[[#This Row],[106 (02JUL1985 03:00:00)-Water Temperature (C)]]*OO[[#This Row],[48]]</f>
        <v>9.4880273581862494E-7</v>
      </c>
      <c r="AY279" s="10">
        <f>3/24000000*OO[[#This Row],[107 (02JUL1985 06:00:00)-Water Temperature (C)]]*OO[[#This Row],[49]]</f>
        <v>8.8506732764274995E-7</v>
      </c>
      <c r="AZ279" s="10">
        <f>3/24000000*OO[[#This Row],[108 (02JUL1985 09:00:00)-Water Temperature (C)]]*OO[[#This Row],[50]]</f>
        <v>8.2579788106799995E-7</v>
      </c>
      <c r="BA279" s="10">
        <f>3/24000000*OO[[#This Row],[109 (02JUL1985 12:00:00)-Water Temperature (C)]]*OO[[#This Row],[51]]</f>
        <v>7.8261594410999999E-7</v>
      </c>
      <c r="BB279" s="10">
        <f>3/24000000*OO[[#This Row],[110 (02JUL1985 15:00:00)-Water Temperature (C)]]*OO[[#This Row],[52]]</f>
        <v>7.5630863382574991E-7</v>
      </c>
      <c r="BC279" s="10">
        <f>3/24000000*OO[[#This Row],[111 (02JUL1985 18:00:00)-Water Temperature (C)]]*OO[[#This Row],[53]]</f>
        <v>7.3714748816350002E-7</v>
      </c>
      <c r="BD279" s="10">
        <f>3/24000000*OO[[#This Row],[112 (02JUL1985 21:00:00)-Water Temperature (C)]]*OO[[#This Row],[54]]</f>
        <v>7.1278220683799999E-7</v>
      </c>
      <c r="BE279" s="10">
        <f>3/24000000*OO[[#This Row],[113 (03JUL1985 00:00:00)-Water Temperature (C)]]*OO[[#This Row],[55]]</f>
        <v>6.7788667989900007E-7</v>
      </c>
      <c r="BF279" s="10">
        <f>3/24000000*OO[[#This Row],[114 (03JUL1985 03:00:00)-Water Temperature (C)]]*OO[[#This Row],[56]]</f>
        <v>6.4256862241649996E-7</v>
      </c>
      <c r="BG279" s="10">
        <f>3/24000000*OO[[#This Row],[115 (03JUL1985 06:00:00)-Water Temperature (C)]]*OO[[#This Row],[57]]</f>
        <v>6.0686858450062488E-7</v>
      </c>
      <c r="BH279" s="10">
        <f>3/24000000*OO[[#This Row],[116 (03JUL1985 09:00:00)-Water Temperature (C)]]*OO[[#This Row],[58]]</f>
        <v>5.8061807184474989E-7</v>
      </c>
      <c r="BI279" s="10">
        <f>3/24000000*OO[[#This Row],[117 (03JUL1985 12:00:00)-Water Temperature (C)]]*OO[[#This Row],[59]]</f>
        <v>5.63699232451875E-7</v>
      </c>
      <c r="BJ279" s="10">
        <f>3/24000000*OO[[#This Row],[118 (03JUL1985 15:00:00)-Water Temperature (C)]]*OO[[#This Row],[60]]</f>
        <v>5.510725518234999E-7</v>
      </c>
      <c r="BK279" s="10">
        <f>3/24000000*OO[[#This Row],[119 (03JUL1985 18:00:00)-Water Temperature (C)]]*OO[[#This Row],[61]]</f>
        <v>5.4009651187800002E-7</v>
      </c>
      <c r="BL279" s="10">
        <f>3/24000000*OO[[#This Row],[120 (03JUL1985 21:00:00)-Water Temperature (C)]]*OO[[#This Row],[62]]</f>
        <v>5.2245550574774992E-7</v>
      </c>
      <c r="BM279" s="10">
        <f>3/24000000*OO[[#This Row],[121 (04JUL1985 00:00:00)-Water Temperature (C)]]*OO[[#This Row],[63]]</f>
        <v>5.0179080177200001E-7</v>
      </c>
      <c r="BN279" s="10">
        <f>3/24000000*OO[[#This Row],[122 (04JUL1985 03:00:00)-Water Temperature (C)]]*OO[[#This Row],[64]]</f>
        <v>4.8172147553999997E-7</v>
      </c>
      <c r="BO279" s="10">
        <f>3/24000000*OO[[#This Row],[123 (04JUL1985 06:00:00)-Water Temperature (C)]]*OO[[#This Row],[65]]</f>
        <v>4.6241055322199999E-7</v>
      </c>
      <c r="BP279" s="10">
        <f>3/24000000*OO[[#This Row],[124 (04JUL1985 09:00:00)-Water Temperature (C)]]*OO[[#This Row],[66]]</f>
        <v>4.5210071729699991E-7</v>
      </c>
      <c r="BQ279" s="10">
        <f>3/24000000*OO[[#This Row],[125 (04JUL1985 12:00:00)-Water Temperature (C)]]*OO[[#This Row],[67]]</f>
        <v>4.4474957802199995E-7</v>
      </c>
      <c r="BR279" s="10">
        <f>3/24000000*OO[[#This Row],[126 (04JUL1985 15:00:00)-Water Temperature (C)]]*OO[[#This Row],[68]]</f>
        <v>4.3670754753099997E-7</v>
      </c>
      <c r="BS279" s="10">
        <f>3/24000000*OO[[#This Row],[127 (04JUL1985 18:00:00)-Water Temperature (C)]]*OO[[#This Row],[69]]</f>
        <v>4.2696500855849998E-7</v>
      </c>
      <c r="BT279" s="10">
        <f>3/24000000*OO[[#This Row],[128 (04JUL1985 21:00:00)-Water Temperature (C)]]*OO[[#This Row],[70]]</f>
        <v>4.1365549681674996E-7</v>
      </c>
      <c r="BU279" s="10">
        <f>3/24000000*OO[[#This Row],[129 (05JUL1985 00:00:00)-Water Temperature (C)]]*OO[[#This Row],[71]]</f>
        <v>3.9814408328449992E-7</v>
      </c>
      <c r="BV279" s="10">
        <f>3/24000000*OO[[#This Row],[130 (05JUL1985 03:00:00)-Water Temperature (C)]]*OO[[#This Row],[72]]</f>
        <v>3.8300778786825002E-7</v>
      </c>
      <c r="BW279" s="10">
        <f>3/24000000*OO[[#This Row],[131 (05JUL1985 06:00:00)-Water Temperature (C)]]*OO[[#This Row],[73]]</f>
        <v>3.6854491251550004E-7</v>
      </c>
      <c r="BX279" s="10">
        <f>3/24000000*OO[[#This Row],[132 (05JUL1985 09:00:00)-Water Temperature (C)]]*OO[[#This Row],[74]]</f>
        <v>3.6000010040925004E-7</v>
      </c>
      <c r="BY279" s="10">
        <f>3/24000000*OO[[#This Row],[133 (05JUL1985 12:00:00)-Water Temperature (C)]]*OO[[#This Row],[75]]</f>
        <v>3.5399388345825002E-7</v>
      </c>
      <c r="BZ279" s="10">
        <f>3/24000000*OO[[#This Row],[134 (05JUL1985 15:00:00)-Water Temperature (C)]]*OO[[#This Row],[76]]</f>
        <v>3.4874334470087497E-7</v>
      </c>
      <c r="CA279" s="10">
        <f>3/24000000*OO[[#This Row],[135 (05JUL1985 18:00:00)-Water Temperature (C)]]*OO[[#This Row],[77]]</f>
        <v>3.4400495000949997E-7</v>
      </c>
      <c r="CB279" s="10">
        <f>3/24000000*OO[[#This Row],[136 (05JUL1985 21:00:00)-Water Temperature (C)]]*OO[[#This Row],[78]]</f>
        <v>3.3459579874000001E-7</v>
      </c>
      <c r="CC279" s="10">
        <f>3/24000000*OO[[#This Row],[137 (06JUL1985 00:00:00)-Water Temperature (C)]]*OO[[#This Row],[79]]</f>
        <v>3.2229334898337495E-7</v>
      </c>
      <c r="CD279" s="10">
        <f>3/24000000*OO[[#This Row],[138 (06JUL1985 03:00:00)-Water Temperature (C)]]*OO[[#This Row],[80]]</f>
        <v>3.099621964613E-7</v>
      </c>
      <c r="CE279" s="10">
        <f>3/24000000*OO[[#This Row],[139 (06JUL1985 06:00:00)-Water Temperature (C)]]*OO[[#This Row],[81]]</f>
        <v>2.9831772995399998E-7</v>
      </c>
      <c r="CF279" s="10">
        <f>3/24000000*OO[[#This Row],[140 (06JUL1985 09:00:00)-Water Temperature (C)]]*OO[[#This Row],[82]]</f>
        <v>2.9360196165298749E-7</v>
      </c>
      <c r="CG279" s="10">
        <f>3/24000000*OO[[#This Row],[141 (06JUL1985 12:00:00)-Water Temperature (C)]]*OO[[#This Row],[83]]</f>
        <v>2.9169772079857503E-7</v>
      </c>
      <c r="CH279" s="10">
        <f>3/24000000*OO[[#This Row],[142 (06JUL1985 15:00:00)-Water Temperature (C)]]*OO[[#This Row],[84]]</f>
        <v>2.9006613983812494E-7</v>
      </c>
      <c r="CI279" s="10">
        <f>3/24000000*OO[[#This Row],[143 (06JUL1985 18:00:00)-Water Temperature (C)]]*OO[[#This Row],[85]]</f>
        <v>2.877441678E-7</v>
      </c>
      <c r="CJ279" s="10">
        <f>3/24000000*OO[[#This Row],[144 (06JUL1985 21:00:00)-Water Temperature (C)]]*OO[[#This Row],[86]]</f>
        <v>2.8092811559977498E-7</v>
      </c>
      <c r="CK279" s="10">
        <f>3/24000000*OO[[#This Row],[145 (07JUL1985 00:00:00)-Water Temperature (C)]]*OO[[#This Row],[87]]</f>
        <v>2.7150095170350001E-7</v>
      </c>
      <c r="CL279" s="10">
        <f>3/24000000*OO[[#This Row],[146 (07JUL1985 03:00:00)-Water Temperature (C)]]*OO[[#This Row],[88]]</f>
        <v>2.60944077147E-7</v>
      </c>
      <c r="CM279" s="10">
        <f>3/24000000*OO[[#This Row],[147 (07JUL1985 06:00:00)-Water Temperature (C)]]*OO[[#This Row],[89]]</f>
        <v>2.4988999393052498E-7</v>
      </c>
      <c r="CN279" s="10">
        <f>3/24000000*OO[[#This Row],[148 (07JUL1985 09:00:00)-Water Temperature (C)]]*OO[[#This Row],[90]]</f>
        <v>2.4050091319012501E-7</v>
      </c>
      <c r="CO279" s="10">
        <f>3/24000000*OO[[#This Row],[149 (07JUL1985 12:00:00)-Water Temperature (C)]]*OO[[#This Row],[91]]</f>
        <v>2.3420214813117499E-7</v>
      </c>
      <c r="CP279" s="10">
        <f>3/24000000*OO[[#This Row],[150 (07JUL1985 15:00:00)-Water Temperature (C)]]*OO[[#This Row],[92]]</f>
        <v>2.3154355041545E-7</v>
      </c>
      <c r="CQ279" s="10">
        <f>3/24000000*OO[[#This Row],[151 (07JUL1985 18:00:00)-Water Temperature (C)]]*OO[[#This Row],[93]]</f>
        <v>2.274617195883E-7</v>
      </c>
      <c r="CR279" s="10">
        <f>3/24000000*OO[[#This Row],[152 (07JUL1985 21:00:00)-Water Temperature (C)]]*OO[[#This Row],[94]]</f>
        <v>2.2090997838379998E-7</v>
      </c>
      <c r="CS279" s="10">
        <f>3/24000000*OO[[#This Row],[153 (08JUL1985 00:00:00)-Water Temperature (C)]]*OO[[#This Row],[95]]</f>
        <v>2.1309065276052499E-7</v>
      </c>
      <c r="CT279" s="10">
        <f>3/24000000*OO[[#This Row],[154 (08JUL1985 03:00:00)-Water Temperature (C)]]*OO[[#This Row],[96]]</f>
        <v>2.0416147376466251E-7</v>
      </c>
      <c r="CU279" s="10">
        <f>3/24000000*OO[[#This Row],[155 (08JUL1985 06:00:00)-Water Temperature (C)]]*OO[[#This Row],[97]]</f>
        <v>1.94757004471875E-7</v>
      </c>
      <c r="CV279" s="10">
        <f>3/24000000*OO[[#This Row],[156 (08JUL1985 09:00:00)-Water Temperature (C)]]*OO[[#This Row],[98]]</f>
        <v>1.8820869522682499E-7</v>
      </c>
      <c r="CW279" s="10">
        <f>3/24000000*OO[[#This Row],[157 (08JUL1985 12:00:00)-Water Temperature (C)]]*OO[[#This Row],[99]]</f>
        <v>1.8430446971199997E-7</v>
      </c>
    </row>
    <row r="280" spans="1:101" x14ac:dyDescent="0.35">
      <c r="A280" t="s">
        <v>286</v>
      </c>
      <c r="B280">
        <v>724.67420000000004</v>
      </c>
      <c r="C280" s="10">
        <f>3/24*OO[[#This Row],[59 (26JUN1985 06:00:00)-Water Temperature (C)]]*OO[[#This Row],[1]]/SUM(OO[1])</f>
        <v>0</v>
      </c>
      <c r="D280" s="10">
        <f>3/24*OO[[#This Row],[60 (26JUN1985 09:00:00)-Water Temperature (C)]]*OO[[#This Row],[2]]/SUM(OO[2])</f>
        <v>0</v>
      </c>
      <c r="E280" s="10">
        <f>3/24*OO[[#This Row],[61 (26JUN1985 12:00:00)-Water Temperature (C)]]*OO[[#This Row],[3]]/SUM(OO[3])</f>
        <v>0</v>
      </c>
      <c r="F280" s="10">
        <f>3/24*OO[[#This Row],[62 (26JUN1985 15:00:00)-Water Temperature (C)]]*OO[[#This Row],[4]]/SUM(OO[4])</f>
        <v>0</v>
      </c>
      <c r="G280" s="10">
        <f>3/24*OO[[#This Row],[63 (26JUN1985 18:00:00)-Water Temperature (C)]]*OO[[#This Row],[5]]/SUM(OO[5])</f>
        <v>0</v>
      </c>
      <c r="H280" s="10">
        <f>3/24*OO[[#This Row],[64 (26JUN1985 21:00:00)-Water Temperature (C)]]*OO[[#This Row],[6]]/SUM(OO[6])</f>
        <v>0</v>
      </c>
      <c r="I280" s="10">
        <f>3/24*OO[[#This Row],[65 (27JUN1985 00:00:00)-Water Temperature (C)]]*OO[[#This Row],[7]]/SUM(OO[7])</f>
        <v>0</v>
      </c>
      <c r="J280" s="10">
        <f>3/24*OO[[#This Row],[66 (27JUN1985 03:00:00)-Water Temperature (C)]]*OO[[#This Row],[8]]/SUM(OO[8])</f>
        <v>0</v>
      </c>
      <c r="K280" s="10">
        <f>3/24*OO[[#This Row],[67 (27JUN1985 06:00:00)-Water Temperature (C)]]*OO[[#This Row],[9]]/SUM(OO[9])</f>
        <v>0</v>
      </c>
      <c r="L280" s="10">
        <f>3/24*OO[[#This Row],[68 (27JUN1985 09:00:00)-Water Temperature (C)]]*OO[[#This Row],[10]]/SUM(OO[10])</f>
        <v>0</v>
      </c>
      <c r="M280" s="10">
        <f>3/24*OO[[#This Row],[69 (27JUN1985 12:00:00)-Water Temperature (C)]]*OO[[#This Row],[11]]/SUM(OO[11])</f>
        <v>0</v>
      </c>
      <c r="N280" s="10">
        <f>3/24*OO[[#This Row],[70 (27JUN1985 15:00:00)-Water Temperature (C)]]*OO[[#This Row],[12]]/SUM(OO[12])</f>
        <v>0</v>
      </c>
      <c r="O280" s="10">
        <f>3/24*OO[[#This Row],[71 (27JUN1985 18:00:00)-Water Temperature (C)]]*OO[[#This Row],[13]]/SUM(OO[13])</f>
        <v>4.6994809218923058E-24</v>
      </c>
      <c r="P280" s="10">
        <f>3/24*OO[[#This Row],[72 (27JUN1985 21:00:00)-Water Temperature (C)]]*OO[[#This Row],[14]]/SUM(OO[14])</f>
        <v>4.0105614138824966E-16</v>
      </c>
      <c r="Q280" s="10">
        <f>3/24*OO[[#This Row],[73 (28JUN1985 00:00:00)-Water Temperature (C)]]*OO[[#This Row],[15]]/SUM(OO[15])</f>
        <v>8.913733155758735E-10</v>
      </c>
      <c r="R280" s="10">
        <f>3/24*OO[[#This Row],[74 (28JUN1985 03:00:00)-Water Temperature (C)]]*OO[[#This Row],[16]]/SUM(OO[16])</f>
        <v>9.0924441580994072E-7</v>
      </c>
      <c r="S280" s="10">
        <f>3/24*OO[[#This Row],[75 (28JUN1985 06:00:00)-Water Temperature (C)]]*OO[[#This Row],[17]]/SUM(OO[17])</f>
        <v>1.0181593159454153E-4</v>
      </c>
      <c r="T280" s="10">
        <f>3/24*OO[[#This Row],[76 (28JUN1985 09:00:00)-Water Temperature (C)]]*OO[[#This Row],[18]]/SUM(OO[18])</f>
        <v>2.4955672653770434E-3</v>
      </c>
      <c r="U280" s="10">
        <f>3/24*OO[[#This Row],[77 (28JUN1985 12:00:00)-Water Temperature (C)]]*OO[[#This Row],[19]]/SUM(OO[19])</f>
        <v>1.8660235066720064E-2</v>
      </c>
      <c r="V280" s="10">
        <f>3/24000000*OO[[#This Row],[78 (28JUN1985 15:00:00)-Water Temperature (C)]]*OO[[#This Row],[20]]</f>
        <v>5.2164348344437499E-2</v>
      </c>
      <c r="W280" s="10">
        <f>3/24000000*OO[[#This Row],[79 (28JUN1985 18:00:00)-Water Temperature (C)]]*OO[[#This Row],[21]]</f>
        <v>6.3874782338250002E-2</v>
      </c>
      <c r="X280" s="10">
        <f>3/24000000*OO[[#This Row],[80 (28JUN1985 21:00:00)-Water Temperature (C)]]*OO[[#This Row],[22]]</f>
        <v>3.8199252411624994E-2</v>
      </c>
      <c r="Y280" s="10">
        <f>3/24000000*OO[[#This Row],[81 (29JUN1985 00:00:00)-Water Temperature (C)]]*OO[[#This Row],[23]]</f>
        <v>1.2281538453490001E-2</v>
      </c>
      <c r="Z280" s="10">
        <f>3/24000000*OO[[#This Row],[82 (29JUN1985 03:00:00)-Water Temperature (C)]]*OO[[#This Row],[24]]</f>
        <v>2.3318562491441252E-3</v>
      </c>
      <c r="AA280" s="10">
        <f>3/24000000*OO[[#This Row],[83 (29JUN1985 06:00:00)-Water Temperature (C)]]*OO[[#This Row],[25]]</f>
        <v>2.8982395499474993E-4</v>
      </c>
      <c r="AB280" s="10">
        <f>3/24000000*OO[[#This Row],[84 (29JUN1985 09:00:00)-Water Temperature (C)]]*OO[[#This Row],[26]]</f>
        <v>3.4602662167499995E-5</v>
      </c>
      <c r="AC280" s="10">
        <f>3/24000000*OO[[#This Row],[85 (29JUN1985 12:00:00)-Water Temperature (C)]]*OO[[#This Row],[27]]</f>
        <v>1.1818695834212499E-5</v>
      </c>
      <c r="AD280" s="10">
        <f>3/24000000*OO[[#This Row],[86 (29JUN1985 15:00:00)-Water Temperature (C)]]*OO[[#This Row],[28]]</f>
        <v>9.0847934013725004E-6</v>
      </c>
      <c r="AE280" s="10">
        <f>3/24000000*OO[[#This Row],[88 (29JUN1985 21:00:00)-Water Temperature (C)]]*OO[[#This Row],[30]]</f>
        <v>6.5201629379399994E-6</v>
      </c>
      <c r="AF280" s="10">
        <f>3/24000000*OO[[#This Row],[88 (29JUN1985 21:00:00)-Water Temperature (C)]]*OO[[#This Row],[30]]</f>
        <v>6.5201629379399994E-6</v>
      </c>
      <c r="AG280" s="10">
        <f>3/24000000*OO[[#This Row],[89 (30JUN1985 00:00:00)-Water Temperature (C)]]*OO[[#This Row],[31]]</f>
        <v>5.4613351435499995E-6</v>
      </c>
      <c r="AH280" s="10">
        <f>3/24000000*OO[[#This Row],[90 (30JUN1985 03:00:00)-Water Temperature (C)]]*OO[[#This Row],[32]]</f>
        <v>4.582852597984999E-6</v>
      </c>
      <c r="AI280" s="10">
        <f>3/24000000*OO[[#This Row],[91 (30JUN1985 06:00:00)-Water Temperature (C)]]*OO[[#This Row],[33]]</f>
        <v>3.8727722491037497E-6</v>
      </c>
      <c r="AJ280" s="10">
        <f>3/24000000*OO[[#This Row],[92 (30JUN1985 09:00:00)-Water Temperature (C)]]*OO[[#This Row],[34]]</f>
        <v>3.35028219773625E-6</v>
      </c>
      <c r="AK280" s="10">
        <f>3/24000000*OO[[#This Row],[93 (30JUN1985 12:00:00)-Water Temperature (C)]]*OO[[#This Row],[35]]</f>
        <v>2.9602667610539995E-6</v>
      </c>
      <c r="AL280" s="10">
        <f>3/24000000*OO[[#This Row],[94 (30JUN1985 15:00:00)-Water Temperature (C)]]*OO[[#This Row],[36]]</f>
        <v>2.6504630129441249E-6</v>
      </c>
      <c r="AM280" s="10">
        <f>3/24000000*OO[[#This Row],[95 (30JUN1985 18:00:00)-Water Temperature (C)]]*OO[[#This Row],[37]]</f>
        <v>2.3839570231049995E-6</v>
      </c>
      <c r="AN280" s="10">
        <f>3/24000000*OO[[#This Row],[96 (30JUN1985 21:00:00)-Water Temperature (C)]]*OO[[#This Row],[38]]</f>
        <v>2.121528987694125E-6</v>
      </c>
      <c r="AO280" s="10">
        <f>3/24000000*OO[[#This Row],[97 (01JUL1985 00:00:00)-Water Temperature (C)]]*OO[[#This Row],[39]]</f>
        <v>1.8771867061637499E-6</v>
      </c>
      <c r="AP280" s="10">
        <f>3/24000000*OO[[#This Row],[98 (01JUL1985 03:00:00)-Water Temperature (C)]]*OO[[#This Row],[40]]</f>
        <v>1.6679904494009999E-6</v>
      </c>
      <c r="AQ280" s="10">
        <f>3/24000000*OO[[#This Row],[99 (01JUL1985 06:00:00)-Water Temperature (C)]]*OO[[#This Row],[41]]</f>
        <v>1.4917446042449999E-6</v>
      </c>
      <c r="AR280" s="10">
        <f>3/24000000*OO[[#This Row],[100 (01JUL1985 09:00:00)-Water Temperature (C)]]*OO[[#This Row],[42]]</f>
        <v>1.3670750948540001E-6</v>
      </c>
      <c r="AS280" s="10">
        <f>3/24000000*OO[[#This Row],[101 (01JUL1985 12:00:00)-Water Temperature (C)]]*OO[[#This Row],[43]]</f>
        <v>1.2721731655421248E-6</v>
      </c>
      <c r="AT280" s="10">
        <f>3/24000000*OO[[#This Row],[102 (01JUL1985 15:00:00)-Water Temperature (C)]]*OO[[#This Row],[44]]</f>
        <v>1.18601370201E-6</v>
      </c>
      <c r="AU280" s="10">
        <f>3/24000000*OO[[#This Row],[103 (01JUL1985 18:00:00)-Water Temperature (C)]]*OO[[#This Row],[45]]</f>
        <v>1.1092188530149999E-6</v>
      </c>
      <c r="AV280" s="10">
        <f>3/24000000*OO[[#This Row],[104 (01JUL1985 21:00:00)-Water Temperature (C)]]*OO[[#This Row],[46]]</f>
        <v>1.0328452249736248E-6</v>
      </c>
      <c r="AW280" s="10">
        <f>3/24000000*OO[[#This Row],[105 (02JUL1985 00:00:00)-Water Temperature (C)]]*OO[[#This Row],[47]]</f>
        <v>9.6555818763787506E-7</v>
      </c>
      <c r="AX280" s="10">
        <f>3/24000000*OO[[#This Row],[106 (02JUL1985 03:00:00)-Water Temperature (C)]]*OO[[#This Row],[48]]</f>
        <v>9.0254006778337494E-7</v>
      </c>
      <c r="AY280" s="10">
        <f>3/24000000*OO[[#This Row],[107 (02JUL1985 06:00:00)-Water Temperature (C)]]*OO[[#This Row],[49]]</f>
        <v>8.4200868221749984E-7</v>
      </c>
      <c r="AZ280" s="10">
        <f>3/24000000*OO[[#This Row],[108 (02JUL1985 09:00:00)-Water Temperature (C)]]*OO[[#This Row],[50]]</f>
        <v>7.8554545906562492E-7</v>
      </c>
      <c r="BA280" s="10">
        <f>3/24000000*OO[[#This Row],[109 (02JUL1985 12:00:00)-Water Temperature (C)]]*OO[[#This Row],[51]]</f>
        <v>7.4426917420175001E-7</v>
      </c>
      <c r="BB280" s="10">
        <f>3/24000000*OO[[#This Row],[110 (02JUL1985 15:00:00)-Water Temperature (C)]]*OO[[#This Row],[52]]</f>
        <v>7.1881874732925E-7</v>
      </c>
      <c r="BC280" s="10">
        <f>3/24000000*OO[[#This Row],[111 (02JUL1985 18:00:00)-Water Temperature (C)]]*OO[[#This Row],[53]]</f>
        <v>7.0015497479637489E-7</v>
      </c>
      <c r="BD280" s="10">
        <f>3/24000000*OO[[#This Row],[112 (02JUL1985 21:00:00)-Water Temperature (C)]]*OO[[#This Row],[54]]</f>
        <v>6.7672748381687495E-7</v>
      </c>
      <c r="BE280" s="10">
        <f>3/24000000*OO[[#This Row],[113 (03JUL1985 00:00:00)-Water Temperature (C)]]*OO[[#This Row],[55]]</f>
        <v>6.4383157592424991E-7</v>
      </c>
      <c r="BF280" s="10">
        <f>3/24000000*OO[[#This Row],[114 (03JUL1985 03:00:00)-Water Temperature (C)]]*OO[[#This Row],[56]]</f>
        <v>6.1046170983437492E-7</v>
      </c>
      <c r="BG280" s="10">
        <f>3/24000000*OO[[#This Row],[115 (03JUL1985 06:00:00)-Water Temperature (C)]]*OO[[#This Row],[57]]</f>
        <v>5.7677062799612493E-7</v>
      </c>
      <c r="BH280" s="10">
        <f>3/24000000*OO[[#This Row],[116 (03JUL1985 09:00:00)-Water Temperature (C)]]*OO[[#This Row],[58]]</f>
        <v>5.5180680847599999E-7</v>
      </c>
      <c r="BI280" s="10">
        <f>3/24000000*OO[[#This Row],[117 (03JUL1985 12:00:00)-Water Temperature (C)]]*OO[[#This Row],[59]]</f>
        <v>5.3553141794512501E-7</v>
      </c>
      <c r="BJ280" s="10">
        <f>3/24000000*OO[[#This Row],[118 (03JUL1985 15:00:00)-Water Temperature (C)]]*OO[[#This Row],[60]]</f>
        <v>5.2320105694350009E-7</v>
      </c>
      <c r="BK280" s="10">
        <f>3/24000000*OO[[#This Row],[119 (03JUL1985 18:00:00)-Water Temperature (C)]]*OO[[#This Row],[61]]</f>
        <v>5.1269531958762502E-7</v>
      </c>
      <c r="BL280" s="10">
        <f>3/24000000*OO[[#This Row],[120 (03JUL1985 21:00:00)-Water Temperature (C)]]*OO[[#This Row],[62]]</f>
        <v>4.9592179832099994E-7</v>
      </c>
      <c r="BM280" s="10">
        <f>3/24000000*OO[[#This Row],[121 (04JUL1985 00:00:00)-Water Temperature (C)]]*OO[[#This Row],[63]]</f>
        <v>4.7636732443624998E-7</v>
      </c>
      <c r="BN280" s="10">
        <f>3/24000000*OO[[#This Row],[122 (04JUL1985 03:00:00)-Water Temperature (C)]]*OO[[#This Row],[64]]</f>
        <v>4.5743455957499996E-7</v>
      </c>
      <c r="BO280" s="10">
        <f>3/24000000*OO[[#This Row],[123 (04JUL1985 06:00:00)-Water Temperature (C)]]*OO[[#This Row],[65]]</f>
        <v>4.3919980733249998E-7</v>
      </c>
      <c r="BP280" s="10">
        <f>3/24000000*OO[[#This Row],[124 (04JUL1985 09:00:00)-Water Temperature (C)]]*OO[[#This Row],[66]]</f>
        <v>4.2941725680987492E-7</v>
      </c>
      <c r="BQ280" s="10">
        <f>3/24000000*OO[[#This Row],[125 (04JUL1985 12:00:00)-Water Temperature (C)]]*OO[[#This Row],[67]]</f>
        <v>4.2239633271199997E-7</v>
      </c>
      <c r="BR280" s="10">
        <f>3/24000000*OO[[#This Row],[126 (04JUL1985 15:00:00)-Water Temperature (C)]]*OO[[#This Row],[68]]</f>
        <v>4.1466282420824999E-7</v>
      </c>
      <c r="BS280" s="10">
        <f>3/24000000*OO[[#This Row],[127 (04JUL1985 18:00:00)-Water Temperature (C)]]*OO[[#This Row],[69]]</f>
        <v>4.0532056230599998E-7</v>
      </c>
      <c r="BT280" s="10">
        <f>3/24000000*OO[[#This Row],[128 (04JUL1985 21:00:00)-Water Temperature (C)]]*OO[[#This Row],[70]]</f>
        <v>3.9266423218950003E-7</v>
      </c>
      <c r="BU280" s="10">
        <f>3/24000000*OO[[#This Row],[129 (05JUL1985 00:00:00)-Water Temperature (C)]]*OO[[#This Row],[71]]</f>
        <v>3.7794569699549995E-7</v>
      </c>
      <c r="BV280" s="10">
        <f>3/24000000*OO[[#This Row],[130 (05JUL1985 03:00:00)-Water Temperature (C)]]*OO[[#This Row],[72]]</f>
        <v>3.6364591571900001E-7</v>
      </c>
      <c r="BW280" s="10">
        <f>3/24000000*OO[[#This Row],[131 (05JUL1985 06:00:00)-Water Temperature (C)]]*OO[[#This Row],[73]]</f>
        <v>3.5001876603300001E-7</v>
      </c>
      <c r="BX280" s="10">
        <f>3/24000000*OO[[#This Row],[132 (05JUL1985 09:00:00)-Water Temperature (C)]]*OO[[#This Row],[74]]</f>
        <v>3.4201375778324999E-7</v>
      </c>
      <c r="BY280" s="10">
        <f>3/24000000*OO[[#This Row],[133 (05JUL1985 12:00:00)-Water Temperature (C)]]*OO[[#This Row],[75]]</f>
        <v>3.3634300967774999E-7</v>
      </c>
      <c r="BZ280" s="10">
        <f>3/24000000*OO[[#This Row],[134 (05JUL1985 15:00:00)-Water Temperature (C)]]*OO[[#This Row],[76]]</f>
        <v>3.3127705709724997E-7</v>
      </c>
      <c r="CA280" s="10">
        <f>3/24000000*OO[[#This Row],[135 (05JUL1985 18:00:00)-Water Temperature (C)]]*OO[[#This Row],[77]]</f>
        <v>3.2666244852449998E-7</v>
      </c>
      <c r="CB280" s="10">
        <f>3/24000000*OO[[#This Row],[136 (05JUL1985 21:00:00)-Water Temperature (C)]]*OO[[#This Row],[78]]</f>
        <v>3.17691564287E-7</v>
      </c>
      <c r="CC280" s="10">
        <f>3/24000000*OO[[#This Row],[137 (06JUL1985 00:00:00)-Water Temperature (C)]]*OO[[#This Row],[79]]</f>
        <v>3.0604151417716249E-7</v>
      </c>
      <c r="CD280" s="10">
        <f>3/24000000*OO[[#This Row],[138 (06JUL1985 03:00:00)-Water Temperature (C)]]*OO[[#This Row],[80]]</f>
        <v>2.9442284926748752E-7</v>
      </c>
      <c r="CE280" s="10">
        <f>3/24000000*OO[[#This Row],[139 (06JUL1985 06:00:00)-Water Temperature (C)]]*OO[[#This Row],[81]]</f>
        <v>2.8344875473301251E-7</v>
      </c>
      <c r="CF280" s="10">
        <f>3/24000000*OO[[#This Row],[140 (06JUL1985 09:00:00)-Water Temperature (C)]]*OO[[#This Row],[82]]</f>
        <v>2.7898156294452499E-7</v>
      </c>
      <c r="CG280" s="10">
        <f>3/24000000*OO[[#This Row],[141 (06JUL1985 12:00:00)-Water Temperature (C)]]*OO[[#This Row],[83]]</f>
        <v>2.7712600202743751E-7</v>
      </c>
      <c r="CH280" s="10">
        <f>3/24000000*OO[[#This Row],[142 (06JUL1985 15:00:00)-Water Temperature (C)]]*OO[[#This Row],[84]]</f>
        <v>2.7552429557600002E-7</v>
      </c>
      <c r="CI280" s="10">
        <f>3/24000000*OO[[#This Row],[143 (06JUL1985 18:00:00)-Water Temperature (C)]]*OO[[#This Row],[85]]</f>
        <v>2.7332072638672496E-7</v>
      </c>
      <c r="CJ280" s="10">
        <f>3/24000000*OO[[#This Row],[144 (06JUL1985 21:00:00)-Water Temperature (C)]]*OO[[#This Row],[86]]</f>
        <v>2.6679960381700004E-7</v>
      </c>
      <c r="CK280" s="10">
        <f>3/24000000*OO[[#This Row],[145 (07JUL1985 00:00:00)-Water Temperature (C)]]*OO[[#This Row],[87]]</f>
        <v>2.5791510512102497E-7</v>
      </c>
      <c r="CL280" s="10">
        <f>3/24000000*OO[[#This Row],[146 (07JUL1985 03:00:00)-Water Temperature (C)]]*OO[[#This Row],[88]]</f>
        <v>2.4797298904852499E-7</v>
      </c>
      <c r="CM280" s="10">
        <f>3/24000000*OO[[#This Row],[147 (07JUL1985 06:00:00)-Water Temperature (C)]]*OO[[#This Row],[89]]</f>
        <v>2.3750661996250001E-7</v>
      </c>
      <c r="CN280" s="10">
        <f>3/24000000*OO[[#This Row],[148 (07JUL1985 09:00:00)-Water Temperature (C)]]*OO[[#This Row],[90]]</f>
        <v>2.2858161838199999E-7</v>
      </c>
      <c r="CO280" s="10">
        <f>3/24000000*OO[[#This Row],[149 (07JUL1985 12:00:00)-Water Temperature (C)]]*OO[[#This Row],[91]]</f>
        <v>2.2258941937319998E-7</v>
      </c>
      <c r="CP280" s="10">
        <f>3/24000000*OO[[#This Row],[150 (07JUL1985 15:00:00)-Water Temperature (C)]]*OO[[#This Row],[92]]</f>
        <v>2.1996791527725001E-7</v>
      </c>
      <c r="CQ280" s="10">
        <f>3/24000000*OO[[#This Row],[151 (07JUL1985 18:00:00)-Water Temperature (C)]]*OO[[#This Row],[93]]</f>
        <v>2.1604177527954999E-7</v>
      </c>
      <c r="CR280" s="10">
        <f>3/24000000*OO[[#This Row],[152 (07JUL1985 21:00:00)-Water Temperature (C)]]*OO[[#This Row],[94]]</f>
        <v>2.0985333679822497E-7</v>
      </c>
      <c r="CS280" s="10">
        <f>3/24000000*OO[[#This Row],[153 (08JUL1985 00:00:00)-Water Temperature (C)]]*OO[[#This Row],[95]]</f>
        <v>2.0252424656529998E-7</v>
      </c>
      <c r="CT280" s="10">
        <f>3/24000000*OO[[#This Row],[154 (08JUL1985 03:00:00)-Water Temperature (C)]]*OO[[#This Row],[96]]</f>
        <v>1.9412357649431249E-7</v>
      </c>
      <c r="CU280" s="10">
        <f>3/24000000*OO[[#This Row],[155 (08JUL1985 06:00:00)-Water Temperature (C)]]*OO[[#This Row],[97]]</f>
        <v>1.8526295600959999E-7</v>
      </c>
      <c r="CV280" s="10">
        <f>3/24000000*OO[[#This Row],[156 (08JUL1985 09:00:00)-Water Temperature (C)]]*OO[[#This Row],[98]]</f>
        <v>1.790744045791625E-7</v>
      </c>
      <c r="CW280" s="10">
        <f>3/24000000*OO[[#This Row],[157 (08JUL1985 12:00:00)-Water Temperature (C)]]*OO[[#This Row],[99]]</f>
        <v>1.753034905422E-7</v>
      </c>
    </row>
    <row r="281" spans="1:101" x14ac:dyDescent="0.35">
      <c r="A281" t="s">
        <v>287</v>
      </c>
      <c r="B281">
        <v>797.26840000000004</v>
      </c>
      <c r="C281" s="10">
        <f>3/24*OO[[#This Row],[59 (26JUN1985 06:00:00)-Water Temperature (C)]]*OO[[#This Row],[1]]/SUM(OO[1])</f>
        <v>0</v>
      </c>
      <c r="D281" s="10">
        <f>3/24*OO[[#This Row],[60 (26JUN1985 09:00:00)-Water Temperature (C)]]*OO[[#This Row],[2]]/SUM(OO[2])</f>
        <v>0</v>
      </c>
      <c r="E281" s="10">
        <f>3/24*OO[[#This Row],[61 (26JUN1985 12:00:00)-Water Temperature (C)]]*OO[[#This Row],[3]]/SUM(OO[3])</f>
        <v>0</v>
      </c>
      <c r="F281" s="10">
        <f>3/24*OO[[#This Row],[62 (26JUN1985 15:00:00)-Water Temperature (C)]]*OO[[#This Row],[4]]/SUM(OO[4])</f>
        <v>0</v>
      </c>
      <c r="G281" s="10">
        <f>3/24*OO[[#This Row],[63 (26JUN1985 18:00:00)-Water Temperature (C)]]*OO[[#This Row],[5]]/SUM(OO[5])</f>
        <v>0</v>
      </c>
      <c r="H281" s="10">
        <f>3/24*OO[[#This Row],[64 (26JUN1985 21:00:00)-Water Temperature (C)]]*OO[[#This Row],[6]]/SUM(OO[6])</f>
        <v>0</v>
      </c>
      <c r="I281" s="10">
        <f>3/24*OO[[#This Row],[65 (27JUN1985 00:00:00)-Water Temperature (C)]]*OO[[#This Row],[7]]/SUM(OO[7])</f>
        <v>0</v>
      </c>
      <c r="J281" s="10">
        <f>3/24*OO[[#This Row],[66 (27JUN1985 03:00:00)-Water Temperature (C)]]*OO[[#This Row],[8]]/SUM(OO[8])</f>
        <v>0</v>
      </c>
      <c r="K281" s="10">
        <f>3/24*OO[[#This Row],[67 (27JUN1985 06:00:00)-Water Temperature (C)]]*OO[[#This Row],[9]]/SUM(OO[9])</f>
        <v>0</v>
      </c>
      <c r="L281" s="10">
        <f>3/24*OO[[#This Row],[68 (27JUN1985 09:00:00)-Water Temperature (C)]]*OO[[#This Row],[10]]/SUM(OO[10])</f>
        <v>0</v>
      </c>
      <c r="M281" s="10">
        <f>3/24*OO[[#This Row],[69 (27JUN1985 12:00:00)-Water Temperature (C)]]*OO[[#This Row],[11]]/SUM(OO[11])</f>
        <v>0</v>
      </c>
      <c r="N281" s="10">
        <f>3/24*OO[[#This Row],[70 (27JUN1985 15:00:00)-Water Temperature (C)]]*OO[[#This Row],[12]]/SUM(OO[12])</f>
        <v>0</v>
      </c>
      <c r="O281" s="10">
        <f>3/24*OO[[#This Row],[71 (27JUN1985 18:00:00)-Water Temperature (C)]]*OO[[#This Row],[13]]/SUM(OO[13])</f>
        <v>1.0381455984696814E-24</v>
      </c>
      <c r="P281" s="10">
        <f>3/24*OO[[#This Row],[72 (27JUN1985 21:00:00)-Water Temperature (C)]]*OO[[#This Row],[14]]/SUM(OO[14])</f>
        <v>1.0922693110687774E-16</v>
      </c>
      <c r="Q281" s="10">
        <f>3/24*OO[[#This Row],[73 (28JUN1985 00:00:00)-Water Temperature (C)]]*OO[[#This Row],[15]]/SUM(OO[15])</f>
        <v>7.0487001432156376E-10</v>
      </c>
      <c r="R281" s="10">
        <f>3/24*OO[[#This Row],[74 (28JUN1985 03:00:00)-Water Temperature (C)]]*OO[[#This Row],[16]]/SUM(OO[16])</f>
        <v>8.8543042103018312E-7</v>
      </c>
      <c r="S281" s="10">
        <f>3/24*OO[[#This Row],[75 (28JUN1985 06:00:00)-Water Temperature (C)]]*OO[[#This Row],[17]]/SUM(OO[17])</f>
        <v>1.1433157787604255E-4</v>
      </c>
      <c r="T281" s="10">
        <f>3/24*OO[[#This Row],[76 (28JUN1985 09:00:00)-Water Temperature (C)]]*OO[[#This Row],[18]]/SUM(OO[18])</f>
        <v>3.1514884852794126E-3</v>
      </c>
      <c r="U281" s="10">
        <f>3/24*OO[[#This Row],[77 (28JUN1985 12:00:00)-Water Temperature (C)]]*OO[[#This Row],[19]]/SUM(OO[19])</f>
        <v>2.6128282693164317E-2</v>
      </c>
      <c r="V281" s="10">
        <f>3/24000000*OO[[#This Row],[78 (28JUN1985 15:00:00)-Water Temperature (C)]]*OO[[#This Row],[20]]</f>
        <v>8.0215805388374986E-2</v>
      </c>
      <c r="W281" s="10">
        <f>3/24000000*OO[[#This Row],[79 (28JUN1985 18:00:00)-Water Temperature (C)]]*OO[[#This Row],[21]]</f>
        <v>0.10711332441075</v>
      </c>
      <c r="X281" s="10">
        <f>3/24000000*OO[[#This Row],[80 (28JUN1985 21:00:00)-Water Temperature (C)]]*OO[[#This Row],[22]]</f>
        <v>6.9444777423175008E-2</v>
      </c>
      <c r="Y281" s="10">
        <f>3/24000000*OO[[#This Row],[81 (29JUN1985 00:00:00)-Water Temperature (C)]]*OO[[#This Row],[23]]</f>
        <v>2.4077486863791246E-2</v>
      </c>
      <c r="Z281" s="10">
        <f>3/24000000*OO[[#This Row],[82 (29JUN1985 03:00:00)-Water Temperature (C)]]*OO[[#This Row],[24]]</f>
        <v>4.9012328390625002E-3</v>
      </c>
      <c r="AA281" s="10">
        <f>3/24000000*OO[[#This Row],[83 (29JUN1985 06:00:00)-Water Temperature (C)]]*OO[[#This Row],[25]]</f>
        <v>6.440219924159999E-4</v>
      </c>
      <c r="AB281" s="10">
        <f>3/24000000*OO[[#This Row],[84 (29JUN1985 09:00:00)-Water Temperature (C)]]*OO[[#This Row],[26]]</f>
        <v>7.4184766158749989E-5</v>
      </c>
      <c r="AC281" s="10">
        <f>3/24000000*OO[[#This Row],[85 (29JUN1985 12:00:00)-Water Temperature (C)]]*OO[[#This Row],[27]]</f>
        <v>2.1077464329537498E-5</v>
      </c>
      <c r="AD281" s="10">
        <f>3/24000000*OO[[#This Row],[86 (29JUN1985 15:00:00)-Water Temperature (C)]]*OO[[#This Row],[28]]</f>
        <v>1.5423024878067499E-5</v>
      </c>
      <c r="AE281" s="10">
        <f>3/24000000*OO[[#This Row],[88 (29JUN1985 21:00:00)-Water Temperature (C)]]*OO[[#This Row],[30]]</f>
        <v>1.1027381409889999E-5</v>
      </c>
      <c r="AF281" s="10">
        <f>3/24000000*OO[[#This Row],[88 (29JUN1985 21:00:00)-Water Temperature (C)]]*OO[[#This Row],[30]]</f>
        <v>1.1027381409889999E-5</v>
      </c>
      <c r="AG281" s="10">
        <f>3/24000000*OO[[#This Row],[89 (30JUN1985 00:00:00)-Water Temperature (C)]]*OO[[#This Row],[31]]</f>
        <v>9.2350629466700005E-6</v>
      </c>
      <c r="AH281" s="10">
        <f>3/24000000*OO[[#This Row],[90 (30JUN1985 03:00:00)-Water Temperature (C)]]*OO[[#This Row],[32]]</f>
        <v>7.748045967158749E-6</v>
      </c>
      <c r="AI281" s="10">
        <f>3/24000000*OO[[#This Row],[91 (30JUN1985 06:00:00)-Water Temperature (C)]]*OO[[#This Row],[33]]</f>
        <v>6.5429064367424995E-6</v>
      </c>
      <c r="AJ281" s="10">
        <f>3/24000000*OO[[#This Row],[92 (30JUN1985 09:00:00)-Water Temperature (C)]]*OO[[#This Row],[34]]</f>
        <v>5.6535369332399994E-6</v>
      </c>
      <c r="AK281" s="10">
        <f>3/24000000*OO[[#This Row],[93 (30JUN1985 12:00:00)-Water Temperature (C)]]*OO[[#This Row],[35]]</f>
        <v>4.9893488364187497E-6</v>
      </c>
      <c r="AL281" s="10">
        <f>3/24000000*OO[[#This Row],[94 (30JUN1985 15:00:00)-Water Temperature (C)]]*OO[[#This Row],[36]]</f>
        <v>4.4614585523999994E-6</v>
      </c>
      <c r="AM281" s="10">
        <f>3/24000000*OO[[#This Row],[95 (30JUN1985 18:00:00)-Water Temperature (C)]]*OO[[#This Row],[37]]</f>
        <v>4.0092309307750003E-6</v>
      </c>
      <c r="AN281" s="10">
        <f>3/24000000*OO[[#This Row],[96 (30JUN1985 21:00:00)-Water Temperature (C)]]*OO[[#This Row],[38]]</f>
        <v>3.5659387167500001E-6</v>
      </c>
      <c r="AO281" s="10">
        <f>3/24000000*OO[[#This Row],[97 (01JUL1985 00:00:00)-Water Temperature (C)]]*OO[[#This Row],[39]]</f>
        <v>3.1541414630212497E-6</v>
      </c>
      <c r="AP281" s="10">
        <f>3/24000000*OO[[#This Row],[98 (01JUL1985 03:00:00)-Water Temperature (C)]]*OO[[#This Row],[40]]</f>
        <v>2.8015353152609997E-6</v>
      </c>
      <c r="AQ281" s="10">
        <f>3/24000000*OO[[#This Row],[99 (01JUL1985 06:00:00)-Water Temperature (C)]]*OO[[#This Row],[41]]</f>
        <v>2.5040691951176245E-6</v>
      </c>
      <c r="AR281" s="10">
        <f>3/24000000*OO[[#This Row],[100 (01JUL1985 09:00:00)-Water Temperature (C)]]*OO[[#This Row],[42]]</f>
        <v>2.2922219895641247E-6</v>
      </c>
      <c r="AS281" s="10">
        <f>3/24000000*OO[[#This Row],[101 (01JUL1985 12:00:00)-Water Temperature (C)]]*OO[[#This Row],[43]]</f>
        <v>2.1308714399101247E-6</v>
      </c>
      <c r="AT281" s="10">
        <f>3/24000000*OO[[#This Row],[102 (01JUL1985 15:00:00)-Water Temperature (C)]]*OO[[#This Row],[44]]</f>
        <v>1.9847299063837501E-6</v>
      </c>
      <c r="AU281" s="10">
        <f>3/24000000*OO[[#This Row],[103 (01JUL1985 18:00:00)-Water Temperature (C)]]*OO[[#This Row],[45]]</f>
        <v>1.855059576766875E-6</v>
      </c>
      <c r="AV281" s="10">
        <f>3/24000000*OO[[#This Row],[104 (01JUL1985 21:00:00)-Water Temperature (C)]]*OO[[#This Row],[46]]</f>
        <v>1.7263221863084999E-6</v>
      </c>
      <c r="AW281" s="10">
        <f>3/24000000*OO[[#This Row],[105 (02JUL1985 00:00:00)-Water Temperature (C)]]*OO[[#This Row],[47]]</f>
        <v>1.6136003492656251E-6</v>
      </c>
      <c r="AX281" s="10">
        <f>3/24000000*OO[[#This Row],[106 (02JUL1985 03:00:00)-Water Temperature (C)]]*OO[[#This Row],[48]]</f>
        <v>1.508868854519625E-6</v>
      </c>
      <c r="AY281" s="10">
        <f>3/24000000*OO[[#This Row],[107 (02JUL1985 06:00:00)-Water Temperature (C)]]*OO[[#This Row],[49]]</f>
        <v>1.4078784990919998E-6</v>
      </c>
      <c r="AZ281" s="10">
        <f>3/24000000*OO[[#This Row],[108 (02JUL1985 09:00:00)-Water Temperature (C)]]*OO[[#This Row],[50]]</f>
        <v>1.3132409492977501E-6</v>
      </c>
      <c r="BA281" s="10">
        <f>3/24000000*OO[[#This Row],[109 (02JUL1985 12:00:00)-Water Temperature (C)]]*OO[[#This Row],[51]]</f>
        <v>1.2432306108600001E-6</v>
      </c>
      <c r="BB281" s="10">
        <f>3/24000000*OO[[#This Row],[110 (02JUL1985 15:00:00)-Water Temperature (C)]]*OO[[#This Row],[52]]</f>
        <v>1.1993968168519999E-6</v>
      </c>
      <c r="BC281" s="10">
        <f>3/24000000*OO[[#This Row],[111 (02JUL1985 18:00:00)-Water Temperature (C)]]*OO[[#This Row],[53]]</f>
        <v>1.167096739864E-6</v>
      </c>
      <c r="BD281" s="10">
        <f>3/24000000*OO[[#This Row],[112 (02JUL1985 21:00:00)-Water Temperature (C)]]*OO[[#This Row],[54]]</f>
        <v>1.127723308686875E-6</v>
      </c>
      <c r="BE281" s="10">
        <f>3/24000000*OO[[#This Row],[113 (03JUL1985 00:00:00)-Water Temperature (C)]]*OO[[#This Row],[55]]</f>
        <v>1.0734866464045E-6</v>
      </c>
      <c r="BF281" s="10">
        <f>3/24000000*OO[[#This Row],[114 (03JUL1985 03:00:00)-Water Temperature (C)]]*OO[[#This Row],[56]]</f>
        <v>1.0183050684968748E-6</v>
      </c>
      <c r="BG281" s="10">
        <f>3/24000000*OO[[#This Row],[115 (03JUL1985 06:00:00)-Water Temperature (C)]]*OO[[#This Row],[57]]</f>
        <v>9.6264378034362506E-7</v>
      </c>
      <c r="BH281" s="10">
        <f>3/24000000*OO[[#This Row],[116 (03JUL1985 09:00:00)-Water Temperature (C)]]*OO[[#This Row],[58]]</f>
        <v>9.2060861408474992E-7</v>
      </c>
      <c r="BI281" s="10">
        <f>3/24000000*OO[[#This Row],[117 (03JUL1985 12:00:00)-Water Temperature (C)]]*OO[[#This Row],[59]]</f>
        <v>8.928261147599998E-7</v>
      </c>
      <c r="BJ281" s="10">
        <f>3/24000000*OO[[#This Row],[118 (03JUL1985 15:00:00)-Water Temperature (C)]]*OO[[#This Row],[60]]</f>
        <v>8.7143456564249996E-7</v>
      </c>
      <c r="BK281" s="10">
        <f>3/24000000*OO[[#This Row],[119 (03JUL1985 18:00:00)-Water Temperature (C)]]*OO[[#This Row],[61]]</f>
        <v>8.5373962454437498E-7</v>
      </c>
      <c r="BL281" s="10">
        <f>3/24000000*OO[[#This Row],[120 (03JUL1985 21:00:00)-Water Temperature (C)]]*OO[[#This Row],[62]]</f>
        <v>8.2600586296850001E-7</v>
      </c>
      <c r="BM281" s="10">
        <f>3/24000000*OO[[#This Row],[121 (04JUL1985 00:00:00)-Water Temperature (C)]]*OO[[#This Row],[63]]</f>
        <v>7.9357815967600004E-7</v>
      </c>
      <c r="BN281" s="10">
        <f>3/24000000*OO[[#This Row],[122 (04JUL1985 03:00:00)-Water Temperature (C)]]*OO[[#This Row],[64]]</f>
        <v>7.6226687565600002E-7</v>
      </c>
      <c r="BO281" s="10">
        <f>3/24000000*OO[[#This Row],[123 (04JUL1985 06:00:00)-Water Temperature (C)]]*OO[[#This Row],[65]]</f>
        <v>7.3195553286625E-7</v>
      </c>
      <c r="BP281" s="10">
        <f>3/24000000*OO[[#This Row],[124 (04JUL1985 09:00:00)-Water Temperature (C)]]*OO[[#This Row],[66]]</f>
        <v>7.1553926265249996E-7</v>
      </c>
      <c r="BQ281" s="10">
        <f>3/24000000*OO[[#This Row],[125 (04JUL1985 12:00:00)-Water Temperature (C)]]*OO[[#This Row],[67]]</f>
        <v>7.0369824675499998E-7</v>
      </c>
      <c r="BR281" s="10">
        <f>3/24000000*OO[[#This Row],[126 (04JUL1985 15:00:00)-Water Temperature (C)]]*OO[[#This Row],[68]]</f>
        <v>6.9057930434937494E-7</v>
      </c>
      <c r="BS281" s="10">
        <f>3/24000000*OO[[#This Row],[127 (04JUL1985 18:00:00)-Water Temperature (C)]]*OO[[#This Row],[69]]</f>
        <v>6.7491801035787491E-7</v>
      </c>
      <c r="BT281" s="10">
        <f>3/24000000*OO[[#This Row],[128 (04JUL1985 21:00:00)-Water Temperature (C)]]*OO[[#This Row],[70]]</f>
        <v>6.5396474107574995E-7</v>
      </c>
      <c r="BU281" s="10">
        <f>3/24000000*OO[[#This Row],[129 (05JUL1985 00:00:00)-Water Temperature (C)]]*OO[[#This Row],[71]]</f>
        <v>6.2940709702987493E-7</v>
      </c>
      <c r="BV281" s="10">
        <f>3/24000000*OO[[#This Row],[130 (05JUL1985 03:00:00)-Water Temperature (C)]]*OO[[#This Row],[72]]</f>
        <v>6.0573579499999991E-7</v>
      </c>
      <c r="BW281" s="10">
        <f>3/24000000*OO[[#This Row],[131 (05JUL1985 06:00:00)-Water Temperature (C)]]*OO[[#This Row],[73]]</f>
        <v>5.8314460999137499E-7</v>
      </c>
      <c r="BX281" s="10">
        <f>3/24000000*OO[[#This Row],[132 (05JUL1985 09:00:00)-Water Temperature (C)]]*OO[[#This Row],[74]]</f>
        <v>5.6985631018799997E-7</v>
      </c>
      <c r="BY281" s="10">
        <f>3/24000000*OO[[#This Row],[133 (05JUL1985 12:00:00)-Water Temperature (C)]]*OO[[#This Row],[75]]</f>
        <v>5.6043296823750001E-7</v>
      </c>
      <c r="BZ281" s="10">
        <f>3/24000000*OO[[#This Row],[134 (05JUL1985 15:00:00)-Water Temperature (C)]]*OO[[#This Row],[76]]</f>
        <v>5.5182200561524995E-7</v>
      </c>
      <c r="CA281" s="10">
        <f>3/24000000*OO[[#This Row],[135 (05JUL1985 18:00:00)-Water Temperature (C)]]*OO[[#This Row],[77]]</f>
        <v>5.4388906825449999E-7</v>
      </c>
      <c r="CB281" s="10">
        <f>3/24000000*OO[[#This Row],[136 (05JUL1985 21:00:00)-Water Temperature (C)]]*OO[[#This Row],[78]]</f>
        <v>5.2905220819699996E-7</v>
      </c>
      <c r="CC281" s="10">
        <f>3/24000000*OO[[#This Row],[137 (06JUL1985 00:00:00)-Water Temperature (C)]]*OO[[#This Row],[79]]</f>
        <v>5.0969560906462493E-7</v>
      </c>
      <c r="CD281" s="10">
        <f>3/24000000*OO[[#This Row],[138 (06JUL1985 03:00:00)-Water Temperature (C)]]*OO[[#This Row],[80]]</f>
        <v>4.9053862353937494E-7</v>
      </c>
      <c r="CE281" s="10">
        <f>3/24000000*OO[[#This Row],[139 (06JUL1985 06:00:00)-Water Temperature (C)]]*OO[[#This Row],[81]]</f>
        <v>4.72316781429125E-7</v>
      </c>
      <c r="CF281" s="10">
        <f>3/24000000*OO[[#This Row],[140 (06JUL1985 09:00:00)-Water Temperature (C)]]*OO[[#This Row],[82]]</f>
        <v>4.6472415268249994E-7</v>
      </c>
      <c r="CG281" s="10">
        <f>3/24000000*OO[[#This Row],[141 (06JUL1985 12:00:00)-Water Temperature (C)]]*OO[[#This Row],[83]]</f>
        <v>4.6148853596999997E-7</v>
      </c>
      <c r="CH281" s="10">
        <f>3/24000000*OO[[#This Row],[142 (06JUL1985 15:00:00)-Water Temperature (C)]]*OO[[#This Row],[84]]</f>
        <v>4.5870509774950003E-7</v>
      </c>
      <c r="CI281" s="10">
        <f>3/24000000*OO[[#This Row],[143 (06JUL1985 18:00:00)-Water Temperature (C)]]*OO[[#This Row],[85]]</f>
        <v>4.5504349020900002E-7</v>
      </c>
      <c r="CJ281" s="10">
        <f>3/24000000*OO[[#This Row],[144 (06JUL1985 21:00:00)-Water Temperature (C)]]*OO[[#This Row],[86]]</f>
        <v>4.4429511926800001E-7</v>
      </c>
      <c r="CK281" s="10">
        <f>3/24000000*OO[[#This Row],[145 (07JUL1985 00:00:00)-Water Temperature (C)]]*OO[[#This Row],[87]]</f>
        <v>4.2961309092012493E-7</v>
      </c>
      <c r="CL281" s="10">
        <f>3/24000000*OO[[#This Row],[146 (07JUL1985 03:00:00)-Water Temperature (C)]]*OO[[#This Row],[88]]</f>
        <v>4.1328291034399996E-7</v>
      </c>
      <c r="CM281" s="10">
        <f>3/24000000*OO[[#This Row],[147 (07JUL1985 06:00:00)-Water Temperature (C)]]*OO[[#This Row],[89]]</f>
        <v>3.9594009594687496E-7</v>
      </c>
      <c r="CN281" s="10">
        <f>3/24000000*OO[[#This Row],[148 (07JUL1985 09:00:00)-Water Temperature (C)]]*OO[[#This Row],[90]]</f>
        <v>3.8102742730849999E-7</v>
      </c>
      <c r="CO281" s="10">
        <f>3/24000000*OO[[#This Row],[149 (07JUL1985 12:00:00)-Water Temperature (C)]]*OO[[#This Row],[91]]</f>
        <v>3.7088184092949997E-7</v>
      </c>
      <c r="CP281" s="10">
        <f>3/24000000*OO[[#This Row],[150 (07JUL1985 15:00:00)-Water Temperature (C)]]*OO[[#This Row],[92]]</f>
        <v>3.6626906460900002E-7</v>
      </c>
      <c r="CQ281" s="10">
        <f>3/24000000*OO[[#This Row],[151 (07JUL1985 18:00:00)-Water Temperature (C)]]*OO[[#This Row],[93]]</f>
        <v>3.5964353673750002E-7</v>
      </c>
      <c r="CR281" s="10">
        <f>3/24000000*OO[[#This Row],[152 (07JUL1985 21:00:00)-Water Temperature (C)]]*OO[[#This Row],[94]]</f>
        <v>3.494585695335E-7</v>
      </c>
      <c r="CS281" s="10">
        <f>3/24000000*OO[[#This Row],[153 (08JUL1985 00:00:00)-Water Temperature (C)]]*OO[[#This Row],[95]]</f>
        <v>3.3748128651787492E-7</v>
      </c>
      <c r="CT281" s="10">
        <f>3/24000000*OO[[#This Row],[154 (08JUL1985 03:00:00)-Water Temperature (C)]]*OO[[#This Row],[96]]</f>
        <v>3.2372568245999994E-7</v>
      </c>
      <c r="CU281" s="10">
        <f>3/24000000*OO[[#This Row],[155 (08JUL1985 06:00:00)-Water Temperature (C)]]*OO[[#This Row],[97]]</f>
        <v>3.0910598548859998E-7</v>
      </c>
      <c r="CV281" s="10">
        <f>3/24000000*OO[[#This Row],[156 (08JUL1985 09:00:00)-Water Temperature (C)]]*OO[[#This Row],[98]]</f>
        <v>2.9877622401769996E-7</v>
      </c>
      <c r="CW281" s="10">
        <f>3/24000000*OO[[#This Row],[157 (08JUL1985 12:00:00)-Water Temperature (C)]]*OO[[#This Row],[99]]</f>
        <v>2.9231307582032503E-7</v>
      </c>
    </row>
    <row r="282" spans="1:101" x14ac:dyDescent="0.35">
      <c r="A282" t="s">
        <v>288</v>
      </c>
      <c r="B282">
        <v>800.67</v>
      </c>
      <c r="C282" s="10">
        <f>3/24*OO[[#This Row],[59 (26JUN1985 06:00:00)-Water Temperature (C)]]*OO[[#This Row],[1]]/SUM(OO[1])</f>
        <v>0</v>
      </c>
      <c r="D282" s="10">
        <f>3/24*OO[[#This Row],[60 (26JUN1985 09:00:00)-Water Temperature (C)]]*OO[[#This Row],[2]]/SUM(OO[2])</f>
        <v>0</v>
      </c>
      <c r="E282" s="10">
        <f>3/24*OO[[#This Row],[61 (26JUN1985 12:00:00)-Water Temperature (C)]]*OO[[#This Row],[3]]/SUM(OO[3])</f>
        <v>0</v>
      </c>
      <c r="F282" s="10">
        <f>3/24*OO[[#This Row],[62 (26JUN1985 15:00:00)-Water Temperature (C)]]*OO[[#This Row],[4]]/SUM(OO[4])</f>
        <v>0</v>
      </c>
      <c r="G282" s="10">
        <f>3/24*OO[[#This Row],[63 (26JUN1985 18:00:00)-Water Temperature (C)]]*OO[[#This Row],[5]]/SUM(OO[5])</f>
        <v>0</v>
      </c>
      <c r="H282" s="10">
        <f>3/24*OO[[#This Row],[64 (26JUN1985 21:00:00)-Water Temperature (C)]]*OO[[#This Row],[6]]/SUM(OO[6])</f>
        <v>0</v>
      </c>
      <c r="I282" s="10">
        <f>3/24*OO[[#This Row],[65 (27JUN1985 00:00:00)-Water Temperature (C)]]*OO[[#This Row],[7]]/SUM(OO[7])</f>
        <v>0</v>
      </c>
      <c r="J282" s="10">
        <f>3/24*OO[[#This Row],[66 (27JUN1985 03:00:00)-Water Temperature (C)]]*OO[[#This Row],[8]]/SUM(OO[8])</f>
        <v>0</v>
      </c>
      <c r="K282" s="10">
        <f>3/24*OO[[#This Row],[67 (27JUN1985 06:00:00)-Water Temperature (C)]]*OO[[#This Row],[9]]/SUM(OO[9])</f>
        <v>0</v>
      </c>
      <c r="L282" s="10">
        <f>3/24*OO[[#This Row],[68 (27JUN1985 09:00:00)-Water Temperature (C)]]*OO[[#This Row],[10]]/SUM(OO[10])</f>
        <v>0</v>
      </c>
      <c r="M282" s="10">
        <f>3/24*OO[[#This Row],[69 (27JUN1985 12:00:00)-Water Temperature (C)]]*OO[[#This Row],[11]]/SUM(OO[11])</f>
        <v>0</v>
      </c>
      <c r="N282" s="10">
        <f>3/24*OO[[#This Row],[70 (27JUN1985 15:00:00)-Water Temperature (C)]]*OO[[#This Row],[12]]/SUM(OO[12])</f>
        <v>0</v>
      </c>
      <c r="O282" s="10">
        <f>3/24*OO[[#This Row],[71 (27JUN1985 18:00:00)-Water Temperature (C)]]*OO[[#This Row],[13]]/SUM(OO[13])</f>
        <v>1.2750005326861984E-25</v>
      </c>
      <c r="P282" s="10">
        <f>3/24*OO[[#This Row],[72 (27JUN1985 21:00:00)-Water Temperature (C)]]*OO[[#This Row],[14]]/SUM(OO[14])</f>
        <v>1.6263843729708768E-17</v>
      </c>
      <c r="Q282" s="10">
        <f>3/24*OO[[#This Row],[73 (28JUN1985 00:00:00)-Water Temperature (C)]]*OO[[#This Row],[15]]/SUM(OO[15])</f>
        <v>3.1753271538532077E-10</v>
      </c>
      <c r="R282" s="10">
        <f>3/24*OO[[#This Row],[74 (28JUN1985 03:00:00)-Water Temperature (C)]]*OO[[#This Row],[16]]/SUM(OO[16])</f>
        <v>4.8250352530788188E-7</v>
      </c>
      <c r="S282" s="10">
        <f>3/24*OO[[#This Row],[75 (28JUN1985 06:00:00)-Water Temperature (C)]]*OO[[#This Row],[17]]/SUM(OO[17])</f>
        <v>6.9952415972963876E-5</v>
      </c>
      <c r="T282" s="10">
        <f>3/24*OO[[#This Row],[76 (28JUN1985 09:00:00)-Water Temperature (C)]]*OO[[#This Row],[18]]/SUM(OO[18])</f>
        <v>2.105472947194994E-3</v>
      </c>
      <c r="U282" s="10">
        <f>3/24*OO[[#This Row],[77 (28JUN1985 12:00:00)-Water Temperature (C)]]*OO[[#This Row],[19]]/SUM(OO[19])</f>
        <v>1.8759842571507562E-2</v>
      </c>
      <c r="V282" s="10">
        <f>3/24000000*OO[[#This Row],[78 (28JUN1985 15:00:00)-Water Temperature (C)]]*OO[[#This Row],[20]]</f>
        <v>6.1236043478574996E-2</v>
      </c>
      <c r="W282" s="10">
        <f>3/24000000*OO[[#This Row],[79 (28JUN1985 18:00:00)-Water Temperature (C)]]*OO[[#This Row],[21]]</f>
        <v>8.6196465063762481E-2</v>
      </c>
      <c r="X282" s="10">
        <f>3/24000000*OO[[#This Row],[80 (28JUN1985 21:00:00)-Water Temperature (C)]]*OO[[#This Row],[22]]</f>
        <v>5.8595588162299997E-2</v>
      </c>
      <c r="Y282" s="10">
        <f>3/24000000*OO[[#This Row],[81 (29JUN1985 00:00:00)-Water Temperature (C)]]*OO[[#This Row],[23]]</f>
        <v>2.1170751389999999E-2</v>
      </c>
      <c r="Z282" s="10">
        <f>3/24000000*OO[[#This Row],[82 (29JUN1985 03:00:00)-Water Temperature (C)]]*OO[[#This Row],[24]]</f>
        <v>4.4674458817812492E-3</v>
      </c>
      <c r="AA282" s="10">
        <f>3/24000000*OO[[#This Row],[83 (29JUN1985 06:00:00)-Water Temperature (C)]]*OO[[#This Row],[25]]</f>
        <v>6.0358683497712491E-4</v>
      </c>
      <c r="AB282" s="10">
        <f>3/24000000*OO[[#This Row],[84 (29JUN1985 09:00:00)-Water Temperature (C)]]*OO[[#This Row],[26]]</f>
        <v>6.862339396425E-5</v>
      </c>
      <c r="AC282" s="10">
        <f>3/24000000*OO[[#This Row],[85 (29JUN1985 12:00:00)-Water Temperature (C)]]*OO[[#This Row],[27]]</f>
        <v>1.7697423322604997E-5</v>
      </c>
      <c r="AD282" s="10">
        <f>3/24000000*OO[[#This Row],[86 (29JUN1985 15:00:00)-Water Temperature (C)]]*OO[[#This Row],[28]]</f>
        <v>1.2543668918824997E-5</v>
      </c>
      <c r="AE282" s="10">
        <f>3/24000000*OO[[#This Row],[88 (29JUN1985 21:00:00)-Water Temperature (C)]]*OO[[#This Row],[30]]</f>
        <v>8.94811782779E-6</v>
      </c>
      <c r="AF282" s="10">
        <f>3/24000000*OO[[#This Row],[88 (29JUN1985 21:00:00)-Water Temperature (C)]]*OO[[#This Row],[30]]</f>
        <v>8.94811782779E-6</v>
      </c>
      <c r="AG282" s="10">
        <f>3/24000000*OO[[#This Row],[89 (30JUN1985 00:00:00)-Water Temperature (C)]]*OO[[#This Row],[31]]</f>
        <v>7.4931023136299991E-6</v>
      </c>
      <c r="AH282" s="10">
        <f>3/24000000*OO[[#This Row],[90 (30JUN1985 03:00:00)-Water Temperature (C)]]*OO[[#This Row],[32]]</f>
        <v>6.2858955005612487E-6</v>
      </c>
      <c r="AI282" s="10">
        <f>3/24000000*OO[[#This Row],[91 (30JUN1985 06:00:00)-Water Temperature (C)]]*OO[[#This Row],[33]]</f>
        <v>5.3056542878150005E-6</v>
      </c>
      <c r="AJ282" s="10">
        <f>3/24000000*OO[[#This Row],[92 (30JUN1985 09:00:00)-Water Temperature (C)]]*OO[[#This Row],[34]]</f>
        <v>4.5802937615750004E-6</v>
      </c>
      <c r="AK282" s="10">
        <f>3/24000000*OO[[#This Row],[93 (30JUN1985 12:00:00)-Water Temperature (C)]]*OO[[#This Row],[35]]</f>
        <v>4.03916066602125E-6</v>
      </c>
      <c r="AL282" s="10">
        <f>3/24000000*OO[[#This Row],[94 (30JUN1985 15:00:00)-Water Temperature (C)]]*OO[[#This Row],[36]]</f>
        <v>3.6087278706274993E-6</v>
      </c>
      <c r="AM282" s="10">
        <f>3/24000000*OO[[#This Row],[95 (30JUN1985 18:00:00)-Water Temperature (C)]]*OO[[#This Row],[37]]</f>
        <v>3.2418269455749997E-6</v>
      </c>
      <c r="AN282" s="10">
        <f>3/24000000*OO[[#This Row],[96 (30JUN1985 21:00:00)-Water Temperature (C)]]*OO[[#This Row],[38]]</f>
        <v>2.883212433795E-6</v>
      </c>
      <c r="AO282" s="10">
        <f>3/24000000*OO[[#This Row],[97 (01JUL1985 00:00:00)-Water Temperature (C)]]*OO[[#This Row],[39]]</f>
        <v>2.5497885384956251E-6</v>
      </c>
      <c r="AP282" s="10">
        <f>3/24000000*OO[[#This Row],[98 (01JUL1985 03:00:00)-Water Temperature (C)]]*OO[[#This Row],[40]]</f>
        <v>2.2642180131320002E-6</v>
      </c>
      <c r="AQ282" s="10">
        <f>3/24000000*OO[[#This Row],[99 (01JUL1985 06:00:00)-Water Temperature (C)]]*OO[[#This Row],[41]]</f>
        <v>2.0230767790468751E-6</v>
      </c>
      <c r="AR282" s="10">
        <f>3/24000000*OO[[#This Row],[100 (01JUL1985 09:00:00)-Water Temperature (C)]]*OO[[#This Row],[42]]</f>
        <v>1.8502956725483747E-6</v>
      </c>
      <c r="AS282" s="10">
        <f>3/24000000*OO[[#This Row],[101 (01JUL1985 12:00:00)-Water Temperature (C)]]*OO[[#This Row],[43]]</f>
        <v>1.7190546636442498E-6</v>
      </c>
      <c r="AT282" s="10">
        <f>3/24000000*OO[[#This Row],[102 (01JUL1985 15:00:00)-Water Temperature (C)]]*OO[[#This Row],[44]]</f>
        <v>1.6003584885300003E-6</v>
      </c>
      <c r="AU282" s="10">
        <f>3/24000000*OO[[#This Row],[103 (01JUL1985 18:00:00)-Water Temperature (C)]]*OO[[#This Row],[45]]</f>
        <v>1.49548286277575E-6</v>
      </c>
      <c r="AV282" s="10">
        <f>3/24000000*OO[[#This Row],[104 (01JUL1985 21:00:00)-Water Temperature (C)]]*OO[[#This Row],[46]]</f>
        <v>1.391255489184E-6</v>
      </c>
      <c r="AW282" s="10">
        <f>3/24000000*OO[[#This Row],[105 (02JUL1985 00:00:00)-Water Temperature (C)]]*OO[[#This Row],[47]]</f>
        <v>1.3002537428325E-6</v>
      </c>
      <c r="AX282" s="10">
        <f>3/24000000*OO[[#This Row],[106 (02JUL1985 03:00:00)-Water Temperature (C)]]*OO[[#This Row],[48]]</f>
        <v>1.216117092700625E-6</v>
      </c>
      <c r="AY282" s="10">
        <f>3/24000000*OO[[#This Row],[107 (02JUL1985 06:00:00)-Water Temperature (C)]]*OO[[#This Row],[49]]</f>
        <v>1.1348480155440001E-6</v>
      </c>
      <c r="AZ282" s="10">
        <f>3/24000000*OO[[#This Row],[108 (02JUL1985 09:00:00)-Water Temperature (C)]]*OO[[#This Row],[50]]</f>
        <v>1.0584677542775001E-6</v>
      </c>
      <c r="BA282" s="10">
        <f>3/24000000*OO[[#This Row],[109 (02JUL1985 12:00:00)-Water Temperature (C)]]*OO[[#This Row],[51]]</f>
        <v>1.001419539864E-6</v>
      </c>
      <c r="BB282" s="10">
        <f>3/24000000*OO[[#This Row],[110 (02JUL1985 15:00:00)-Water Temperature (C)]]*OO[[#This Row],[52]]</f>
        <v>9.6542277621624998E-7</v>
      </c>
      <c r="BC282" s="10">
        <f>3/24000000*OO[[#This Row],[111 (02JUL1985 18:00:00)-Water Temperature (C)]]*OO[[#This Row],[53]]</f>
        <v>9.3889946957824991E-7</v>
      </c>
      <c r="BD282" s="10">
        <f>3/24000000*OO[[#This Row],[112 (02JUL1985 21:00:00)-Water Temperature (C)]]*OO[[#This Row],[54]]</f>
        <v>9.0729968683049982E-7</v>
      </c>
      <c r="BE282" s="10">
        <f>3/24000000*OO[[#This Row],[113 (03JUL1985 00:00:00)-Water Temperature (C)]]*OO[[#This Row],[55]]</f>
        <v>8.6395293389599987E-7</v>
      </c>
      <c r="BF282" s="10">
        <f>3/24000000*OO[[#This Row],[114 (03JUL1985 03:00:00)-Water Temperature (C)]]*OO[[#This Row],[56]]</f>
        <v>8.1973468816599994E-7</v>
      </c>
      <c r="BG282" s="10">
        <f>3/24000000*OO[[#This Row],[115 (03JUL1985 06:00:00)-Water Temperature (C)]]*OO[[#This Row],[57]]</f>
        <v>7.7517783536875004E-7</v>
      </c>
      <c r="BH282" s="10">
        <f>3/24000000*OO[[#This Row],[116 (03JUL1985 09:00:00)-Water Temperature (C)]]*OO[[#This Row],[58]]</f>
        <v>7.41020793489375E-7</v>
      </c>
      <c r="BI282" s="10">
        <f>3/24000000*OO[[#This Row],[117 (03JUL1985 12:00:00)-Water Temperature (C)]]*OO[[#This Row],[59]]</f>
        <v>7.1832462979550004E-7</v>
      </c>
      <c r="BJ282" s="10">
        <f>3/24000000*OO[[#This Row],[118 (03JUL1985 15:00:00)-Water Temperature (C)]]*OO[[#This Row],[60]]</f>
        <v>7.0075361694687496E-7</v>
      </c>
      <c r="BK282" s="10">
        <f>3/24000000*OO[[#This Row],[119 (03JUL1985 18:00:00)-Water Temperature (C)]]*OO[[#This Row],[61]]</f>
        <v>6.8637281101762491E-7</v>
      </c>
      <c r="BL282" s="10">
        <f>3/24000000*OO[[#This Row],[120 (03JUL1985 21:00:00)-Water Temperature (C)]]*OO[[#This Row],[62]]</f>
        <v>6.6435167745649992E-7</v>
      </c>
      <c r="BM282" s="10">
        <f>3/24000000*OO[[#This Row],[121 (04JUL1985 00:00:00)-Water Temperature (C)]]*OO[[#This Row],[63]]</f>
        <v>6.3832871197749991E-7</v>
      </c>
      <c r="BN282" s="10">
        <f>3/24000000*OO[[#This Row],[122 (04JUL1985 03:00:00)-Water Temperature (C)]]*OO[[#This Row],[64]]</f>
        <v>6.13244345897625E-7</v>
      </c>
      <c r="BO282" s="10">
        <f>3/24000000*OO[[#This Row],[123 (04JUL1985 06:00:00)-Water Temperature (C)]]*OO[[#This Row],[65]]</f>
        <v>5.8882891955799996E-7</v>
      </c>
      <c r="BP282" s="10">
        <f>3/24000000*OO[[#This Row],[124 (04JUL1985 09:00:00)-Water Temperature (C)]]*OO[[#This Row],[66]]</f>
        <v>5.7550768551062499E-7</v>
      </c>
      <c r="BQ282" s="10">
        <f>3/24000000*OO[[#This Row],[125 (04JUL1985 12:00:00)-Water Temperature (C)]]*OO[[#This Row],[67]]</f>
        <v>5.6590236467374997E-7</v>
      </c>
      <c r="BR282" s="10">
        <f>3/24000000*OO[[#This Row],[126 (04JUL1985 15:00:00)-Water Temperature (C)]]*OO[[#This Row],[68]]</f>
        <v>5.5526057675099999E-7</v>
      </c>
      <c r="BS282" s="10">
        <f>3/24000000*OO[[#This Row],[127 (04JUL1985 18:00:00)-Water Temperature (C)]]*OO[[#This Row],[69]]</f>
        <v>5.4268840120999998E-7</v>
      </c>
      <c r="BT282" s="10">
        <f>3/24000000*OO[[#This Row],[128 (04JUL1985 21:00:00)-Water Temperature (C)]]*OO[[#This Row],[70]]</f>
        <v>5.2597432124737496E-7</v>
      </c>
      <c r="BU282" s="10">
        <f>3/24000000*OO[[#This Row],[129 (05JUL1985 00:00:00)-Water Temperature (C)]]*OO[[#This Row],[71]]</f>
        <v>5.0619866424012499E-7</v>
      </c>
      <c r="BV282" s="10">
        <f>3/24000000*OO[[#This Row],[130 (05JUL1985 03:00:00)-Water Temperature (C)]]*OO[[#This Row],[72]]</f>
        <v>4.8722829706950003E-7</v>
      </c>
      <c r="BW282" s="10">
        <f>3/24000000*OO[[#This Row],[131 (05JUL1985 06:00:00)-Water Temperature (C)]]*OO[[#This Row],[73]]</f>
        <v>4.6906705300374993E-7</v>
      </c>
      <c r="BX282" s="10">
        <f>3/24000000*OO[[#This Row],[132 (05JUL1985 09:00:00)-Water Temperature (C)]]*OO[[#This Row],[74]]</f>
        <v>4.5832602294374995E-7</v>
      </c>
      <c r="BY282" s="10">
        <f>3/24000000*OO[[#This Row],[133 (05JUL1985 12:00:00)-Water Temperature (C)]]*OO[[#This Row],[75]]</f>
        <v>4.5074382040500003E-7</v>
      </c>
      <c r="BZ282" s="10">
        <f>3/24000000*OO[[#This Row],[134 (05JUL1985 15:00:00)-Water Temperature (C)]]*OO[[#This Row],[76]]</f>
        <v>4.4375612594687491E-7</v>
      </c>
      <c r="CA282" s="10">
        <f>3/24000000*OO[[#This Row],[135 (05JUL1985 18:00:00)-Water Temperature (C)]]*OO[[#This Row],[77]]</f>
        <v>4.3728491021399989E-7</v>
      </c>
      <c r="CB282" s="10">
        <f>3/24000000*OO[[#This Row],[136 (05JUL1985 21:00:00)-Water Temperature (C)]]*OO[[#This Row],[78]]</f>
        <v>4.2550539820199998E-7</v>
      </c>
      <c r="CC282" s="10">
        <f>3/24000000*OO[[#This Row],[137 (06JUL1985 00:00:00)-Water Temperature (C)]]*OO[[#This Row],[79]]</f>
        <v>4.0996697383099998E-7</v>
      </c>
      <c r="CD282" s="10">
        <f>3/24000000*OO[[#This Row],[138 (06JUL1985 03:00:00)-Water Temperature (C)]]*OO[[#This Row],[80]]</f>
        <v>3.9464530613124995E-7</v>
      </c>
      <c r="CE282" s="10">
        <f>3/24000000*OO[[#This Row],[139 (06JUL1985 06:00:00)-Water Temperature (C)]]*OO[[#This Row],[81]]</f>
        <v>3.79965883437E-7</v>
      </c>
      <c r="CF282" s="10">
        <f>3/24000000*OO[[#This Row],[140 (06JUL1985 09:00:00)-Water Temperature (C)]]*OO[[#This Row],[82]]</f>
        <v>3.73724002603E-7</v>
      </c>
      <c r="CG282" s="10">
        <f>3/24000000*OO[[#This Row],[141 (06JUL1985 12:00:00)-Water Temperature (C)]]*OO[[#This Row],[83]]</f>
        <v>3.7101574036049998E-7</v>
      </c>
      <c r="CH282" s="10">
        <f>3/24000000*OO[[#This Row],[142 (06JUL1985 15:00:00)-Water Temperature (C)]]*OO[[#This Row],[84]]</f>
        <v>3.6874839313900002E-7</v>
      </c>
      <c r="CI282" s="10">
        <f>3/24000000*OO[[#This Row],[143 (06JUL1985 18:00:00)-Water Temperature (C)]]*OO[[#This Row],[85]]</f>
        <v>3.6581770677399999E-7</v>
      </c>
      <c r="CJ282" s="10">
        <f>3/24000000*OO[[#This Row],[144 (06JUL1985 21:00:00)-Water Temperature (C)]]*OO[[#This Row],[86]]</f>
        <v>3.5735579190124999E-7</v>
      </c>
      <c r="CK282" s="10">
        <f>3/24000000*OO[[#This Row],[145 (07JUL1985 00:00:00)-Water Temperature (C)]]*OO[[#This Row],[87]]</f>
        <v>3.4559132508199999E-7</v>
      </c>
      <c r="CL282" s="10">
        <f>3/24000000*OO[[#This Row],[146 (07JUL1985 03:00:00)-Water Temperature (C)]]*OO[[#This Row],[88]]</f>
        <v>3.3257395784824995E-7</v>
      </c>
      <c r="CM282" s="10">
        <f>3/24000000*OO[[#This Row],[147 (07JUL1985 06:00:00)-Water Temperature (C)]]*OO[[#This Row],[89]]</f>
        <v>3.1866813016875001E-7</v>
      </c>
      <c r="CN282" s="10">
        <f>3/24000000*OO[[#This Row],[148 (07JUL1985 09:00:00)-Water Temperature (C)]]*OO[[#This Row],[90]]</f>
        <v>3.0664300730637499E-7</v>
      </c>
      <c r="CO282" s="10">
        <f>3/24000000*OO[[#This Row],[149 (07JUL1985 12:00:00)-Water Temperature (C)]]*OO[[#This Row],[91]]</f>
        <v>2.9836256205608746E-7</v>
      </c>
      <c r="CP282" s="10">
        <f>3/24000000*OO[[#This Row],[150 (07JUL1985 15:00:00)-Water Temperature (C)]]*OO[[#This Row],[92]]</f>
        <v>2.9453572453847498E-7</v>
      </c>
      <c r="CQ282" s="10">
        <f>3/24000000*OO[[#This Row],[151 (07JUL1985 18:00:00)-Water Temperature (C)]]*OO[[#This Row],[93]]</f>
        <v>2.8920108324359999E-7</v>
      </c>
      <c r="CR282" s="10">
        <f>3/24000000*OO[[#This Row],[152 (07JUL1985 21:00:00)-Water Temperature (C)]]*OO[[#This Row],[94]]</f>
        <v>2.8108287920107497E-7</v>
      </c>
      <c r="CS282" s="10">
        <f>3/24000000*OO[[#This Row],[153 (08JUL1985 00:00:00)-Water Temperature (C)]]*OO[[#This Row],[95]]</f>
        <v>2.7155538442781248E-7</v>
      </c>
      <c r="CT282" s="10">
        <f>3/24000000*OO[[#This Row],[154 (08JUL1985 03:00:00)-Water Temperature (C)]]*OO[[#This Row],[96]]</f>
        <v>2.6061037687474997E-7</v>
      </c>
      <c r="CU282" s="10">
        <f>3/24000000*OO[[#This Row],[155 (08JUL1985 06:00:00)-Water Temperature (C)]]*OO[[#This Row],[97]]</f>
        <v>2.489041890132375E-7</v>
      </c>
      <c r="CV282" s="10">
        <f>3/24000000*OO[[#This Row],[156 (08JUL1985 09:00:00)-Water Temperature (C)]]*OO[[#This Row],[98]]</f>
        <v>2.4053835889392499E-7</v>
      </c>
      <c r="CW282" s="10">
        <f>3/24000000*OO[[#This Row],[157 (08JUL1985 12:00:00)-Water Temperature (C)]]*OO[[#This Row],[99]]</f>
        <v>2.352480364331125E-7</v>
      </c>
    </row>
    <row r="283" spans="1:101" x14ac:dyDescent="0.35">
      <c r="A283" t="s">
        <v>289</v>
      </c>
      <c r="B283">
        <v>803.81849999999997</v>
      </c>
      <c r="C283" s="10">
        <f>3/24*OO[[#This Row],[59 (26JUN1985 06:00:00)-Water Temperature (C)]]*OO[[#This Row],[1]]/SUM(OO[1])</f>
        <v>0</v>
      </c>
      <c r="D283" s="10">
        <f>3/24*OO[[#This Row],[60 (26JUN1985 09:00:00)-Water Temperature (C)]]*OO[[#This Row],[2]]/SUM(OO[2])</f>
        <v>0</v>
      </c>
      <c r="E283" s="10">
        <f>3/24*OO[[#This Row],[61 (26JUN1985 12:00:00)-Water Temperature (C)]]*OO[[#This Row],[3]]/SUM(OO[3])</f>
        <v>0</v>
      </c>
      <c r="F283" s="10">
        <f>3/24*OO[[#This Row],[62 (26JUN1985 15:00:00)-Water Temperature (C)]]*OO[[#This Row],[4]]/SUM(OO[4])</f>
        <v>0</v>
      </c>
      <c r="G283" s="10">
        <f>3/24*OO[[#This Row],[63 (26JUN1985 18:00:00)-Water Temperature (C)]]*OO[[#This Row],[5]]/SUM(OO[5])</f>
        <v>0</v>
      </c>
      <c r="H283" s="10">
        <f>3/24*OO[[#This Row],[64 (26JUN1985 21:00:00)-Water Temperature (C)]]*OO[[#This Row],[6]]/SUM(OO[6])</f>
        <v>0</v>
      </c>
      <c r="I283" s="10">
        <f>3/24*OO[[#This Row],[65 (27JUN1985 00:00:00)-Water Temperature (C)]]*OO[[#This Row],[7]]/SUM(OO[7])</f>
        <v>0</v>
      </c>
      <c r="J283" s="10">
        <f>3/24*OO[[#This Row],[66 (27JUN1985 03:00:00)-Water Temperature (C)]]*OO[[#This Row],[8]]/SUM(OO[8])</f>
        <v>0</v>
      </c>
      <c r="K283" s="10">
        <f>3/24*OO[[#This Row],[67 (27JUN1985 06:00:00)-Water Temperature (C)]]*OO[[#This Row],[9]]/SUM(OO[9])</f>
        <v>0</v>
      </c>
      <c r="L283" s="10">
        <f>3/24*OO[[#This Row],[68 (27JUN1985 09:00:00)-Water Temperature (C)]]*OO[[#This Row],[10]]/SUM(OO[10])</f>
        <v>0</v>
      </c>
      <c r="M283" s="10">
        <f>3/24*OO[[#This Row],[69 (27JUN1985 12:00:00)-Water Temperature (C)]]*OO[[#This Row],[11]]/SUM(OO[11])</f>
        <v>0</v>
      </c>
      <c r="N283" s="10">
        <f>3/24*OO[[#This Row],[70 (27JUN1985 15:00:00)-Water Temperature (C)]]*OO[[#This Row],[12]]/SUM(OO[12])</f>
        <v>0</v>
      </c>
      <c r="O283" s="10">
        <f>3/24*OO[[#This Row],[71 (27JUN1985 18:00:00)-Water Temperature (C)]]*OO[[#This Row],[13]]/SUM(OO[13])</f>
        <v>1.0958214596180213E-26</v>
      </c>
      <c r="P283" s="10">
        <f>3/24*OO[[#This Row],[72 (27JUN1985 21:00:00)-Water Temperature (C)]]*OO[[#This Row],[14]]/SUM(OO[14])</f>
        <v>1.8903847454586808E-18</v>
      </c>
      <c r="Q283" s="10">
        <f>3/24*OO[[#This Row],[73 (28JUN1985 00:00:00)-Water Temperature (C)]]*OO[[#This Row],[15]]/SUM(OO[15])</f>
        <v>1.1217427770454855E-10</v>
      </c>
      <c r="R283" s="10">
        <f>3/24*OO[[#This Row],[74 (28JUN1985 03:00:00)-Water Temperature (C)]]*OO[[#This Row],[16]]/SUM(OO[16])</f>
        <v>1.976484551880882E-7</v>
      </c>
      <c r="S283" s="10">
        <f>3/24*OO[[#This Row],[75 (28JUN1985 06:00:00)-Water Temperature (C)]]*OO[[#This Row],[17]]/SUM(OO[17])</f>
        <v>3.1304067189844465E-5</v>
      </c>
      <c r="T283" s="10">
        <f>3/24*OO[[#This Row],[76 (28JUN1985 09:00:00)-Water Temperature (C)]]*OO[[#This Row],[18]]/SUM(OO[18])</f>
        <v>1.0073573756109659E-3</v>
      </c>
      <c r="U283" s="10">
        <f>3/24*OO[[#This Row],[77 (28JUN1985 12:00:00)-Water Temperature (C)]]*OO[[#This Row],[19]]/SUM(OO[19])</f>
        <v>9.4787095013141275E-3</v>
      </c>
      <c r="V283" s="10">
        <f>3/24000000*OO[[#This Row],[78 (28JUN1985 15:00:00)-Water Temperature (C)]]*OO[[#This Row],[20]]</f>
        <v>3.2402669433100002E-2</v>
      </c>
      <c r="W283" s="10">
        <f>3/24000000*OO[[#This Row],[79 (28JUN1985 18:00:00)-Water Temperature (C)]]*OO[[#This Row],[21]]</f>
        <v>4.7433578476874995E-2</v>
      </c>
      <c r="X283" s="10">
        <f>3/24000000*OO[[#This Row],[80 (28JUN1985 21:00:00)-Water Temperature (C)]]*OO[[#This Row],[22]]</f>
        <v>3.3402690514724998E-2</v>
      </c>
      <c r="Y283" s="10">
        <f>3/24000000*OO[[#This Row],[81 (29JUN1985 00:00:00)-Water Temperature (C)]]*OO[[#This Row],[23]]</f>
        <v>1.2441418519833748E-2</v>
      </c>
      <c r="Z283" s="10">
        <f>3/24000000*OO[[#This Row],[82 (29JUN1985 03:00:00)-Water Temperature (C)]]*OO[[#This Row],[24]]</f>
        <v>2.6956636617956249E-3</v>
      </c>
      <c r="AA283" s="10">
        <f>3/24000000*OO[[#This Row],[83 (29JUN1985 06:00:00)-Water Temperature (C)]]*OO[[#This Row],[25]]</f>
        <v>3.7183491681800002E-4</v>
      </c>
      <c r="AB283" s="10">
        <f>3/24000000*OO[[#This Row],[84 (29JUN1985 09:00:00)-Water Temperature (C)]]*OO[[#This Row],[26]]</f>
        <v>4.2012464052000003E-5</v>
      </c>
      <c r="AC283" s="10">
        <f>3/24000000*OO[[#This Row],[85 (29JUN1985 12:00:00)-Water Temperature (C)]]*OO[[#This Row],[27]]</f>
        <v>1.010369849511E-5</v>
      </c>
      <c r="AD283" s="10">
        <f>3/24000000*OO[[#This Row],[86 (29JUN1985 15:00:00)-Water Temperature (C)]]*OO[[#This Row],[28]]</f>
        <v>6.9744740960249993E-6</v>
      </c>
      <c r="AE283" s="10">
        <f>3/24000000*OO[[#This Row],[88 (29JUN1985 21:00:00)-Water Temperature (C)]]*OO[[#This Row],[30]]</f>
        <v>4.9641950568437495E-6</v>
      </c>
      <c r="AF283" s="10">
        <f>3/24000000*OO[[#This Row],[88 (29JUN1985 21:00:00)-Water Temperature (C)]]*OO[[#This Row],[30]]</f>
        <v>4.9641950568437495E-6</v>
      </c>
      <c r="AG283" s="10">
        <f>3/24000000*OO[[#This Row],[89 (30JUN1985 00:00:00)-Water Temperature (C)]]*OO[[#This Row],[31]]</f>
        <v>4.1566271238199994E-6</v>
      </c>
      <c r="AH283" s="10">
        <f>3/24000000*OO[[#This Row],[90 (30JUN1985 03:00:00)-Water Temperature (C)]]*OO[[#This Row],[32]]</f>
        <v>3.4866771158049999E-6</v>
      </c>
      <c r="AI283" s="10">
        <f>3/24000000*OO[[#This Row],[91 (30JUN1985 06:00:00)-Water Temperature (C)]]*OO[[#This Row],[33]]</f>
        <v>2.9420285474474996E-6</v>
      </c>
      <c r="AJ283" s="10">
        <f>3/24000000*OO[[#This Row],[92 (30JUN1985 09:00:00)-Water Temperature (C)]]*OO[[#This Row],[34]]</f>
        <v>2.5384430881125001E-6</v>
      </c>
      <c r="AK283" s="10">
        <f>3/24000000*OO[[#This Row],[93 (30JUN1985 12:00:00)-Water Temperature (C)]]*OO[[#This Row],[35]]</f>
        <v>2.2372906172112499E-6</v>
      </c>
      <c r="AL283" s="10">
        <f>3/24000000*OO[[#This Row],[94 (30JUN1985 15:00:00)-Water Temperature (C)]]*OO[[#This Row],[36]]</f>
        <v>1.9976036408212503E-6</v>
      </c>
      <c r="AM283" s="10">
        <f>3/24000000*OO[[#This Row],[95 (30JUN1985 18:00:00)-Water Temperature (C)]]*OO[[#This Row],[37]]</f>
        <v>1.79369174088825E-6</v>
      </c>
      <c r="AN283" s="10">
        <f>3/24000000*OO[[#This Row],[96 (30JUN1985 21:00:00)-Water Temperature (C)]]*OO[[#This Row],[38]]</f>
        <v>1.5948959054699998E-6</v>
      </c>
      <c r="AO283" s="10">
        <f>3/24000000*OO[[#This Row],[97 (01JUL1985 00:00:00)-Water Temperature (C)]]*OO[[#This Row],[39]]</f>
        <v>1.4101785703916249E-6</v>
      </c>
      <c r="AP283" s="10">
        <f>3/24000000*OO[[#This Row],[98 (01JUL1985 03:00:00)-Water Temperature (C)]]*OO[[#This Row],[40]]</f>
        <v>1.2519498104224999E-6</v>
      </c>
      <c r="AQ283" s="10">
        <f>3/24000000*OO[[#This Row],[99 (01JUL1985 06:00:00)-Water Temperature (C)]]*OO[[#This Row],[41]]</f>
        <v>1.1183009458792499E-6</v>
      </c>
      <c r="AR283" s="10">
        <f>3/24000000*OO[[#This Row],[100 (01JUL1985 09:00:00)-Water Temperature (C)]]*OO[[#This Row],[42]]</f>
        <v>1.0222589989464999E-6</v>
      </c>
      <c r="AS283" s="10">
        <f>3/24000000*OO[[#This Row],[101 (01JUL1985 12:00:00)-Water Temperature (C)]]*OO[[#This Row],[43]]</f>
        <v>9.4923318593199982E-7</v>
      </c>
      <c r="AT283" s="10">
        <f>3/24000000*OO[[#This Row],[102 (01JUL1985 15:00:00)-Water Temperature (C)]]*OO[[#This Row],[44]]</f>
        <v>8.8334118269075004E-7</v>
      </c>
      <c r="AU283" s="10">
        <f>3/24000000*OO[[#This Row],[103 (01JUL1985 18:00:00)-Water Temperature (C)]]*OO[[#This Row],[45]]</f>
        <v>8.2514830581799988E-7</v>
      </c>
      <c r="AV283" s="10">
        <f>3/24000000*OO[[#This Row],[104 (01JUL1985 21:00:00)-Water Temperature (C)]]*OO[[#This Row],[46]]</f>
        <v>7.6742237582500004E-7</v>
      </c>
      <c r="AW283" s="10">
        <f>3/24000000*OO[[#This Row],[105 (02JUL1985 00:00:00)-Water Temperature (C)]]*OO[[#This Row],[47]]</f>
        <v>7.1711311379049997E-7</v>
      </c>
      <c r="AX283" s="10">
        <f>3/24000000*OO[[#This Row],[106 (02JUL1985 03:00:00)-Water Temperature (C)]]*OO[[#This Row],[48]]</f>
        <v>6.7078780440049996E-7</v>
      </c>
      <c r="AY283" s="10">
        <f>3/24000000*OO[[#This Row],[107 (02JUL1985 06:00:00)-Water Temperature (C)]]*OO[[#This Row],[49]]</f>
        <v>6.2598928835075012E-7</v>
      </c>
      <c r="AZ283" s="10">
        <f>3/24000000*OO[[#This Row],[108 (02JUL1985 09:00:00)-Water Temperature (C)]]*OO[[#This Row],[50]]</f>
        <v>5.8381415086799998E-7</v>
      </c>
      <c r="BA283" s="10">
        <f>3/24000000*OO[[#This Row],[109 (02JUL1985 12:00:00)-Water Temperature (C)]]*OO[[#This Row],[51]]</f>
        <v>5.5215429352899991E-7</v>
      </c>
      <c r="BB283" s="10">
        <f>3/24000000*OO[[#This Row],[110 (02JUL1985 15:00:00)-Water Temperature (C)]]*OO[[#This Row],[52]]</f>
        <v>5.3202659547099994E-7</v>
      </c>
      <c r="BC283" s="10">
        <f>3/24000000*OO[[#This Row],[111 (02JUL1985 18:00:00)-Water Temperature (C)]]*OO[[#This Row],[53]]</f>
        <v>5.1714050803350002E-7</v>
      </c>
      <c r="BD283" s="10">
        <f>3/24000000*OO[[#This Row],[112 (02JUL1985 21:00:00)-Water Temperature (C)]]*OO[[#This Row],[54]]</f>
        <v>4.9967321527199995E-7</v>
      </c>
      <c r="BE283" s="10">
        <f>3/24000000*OO[[#This Row],[113 (03JUL1985 00:00:00)-Water Temperature (C)]]*OO[[#This Row],[55]]</f>
        <v>4.7591200264724994E-7</v>
      </c>
      <c r="BF283" s="10">
        <f>3/24000000*OO[[#This Row],[114 (03JUL1985 03:00:00)-Water Temperature (C)]]*OO[[#This Row],[56]]</f>
        <v>4.5163103183537503E-7</v>
      </c>
      <c r="BG283" s="10">
        <f>3/24000000*OO[[#This Row],[115 (03JUL1985 06:00:00)-Water Temperature (C)]]*OO[[#This Row],[57]]</f>
        <v>4.2718656234449997E-7</v>
      </c>
      <c r="BH283" s="10">
        <f>3/24000000*OO[[#This Row],[116 (03JUL1985 09:00:00)-Water Temperature (C)]]*OO[[#This Row],[58]]</f>
        <v>4.0830987066999998E-7</v>
      </c>
      <c r="BI283" s="10">
        <f>3/24000000*OO[[#This Row],[117 (03JUL1985 12:00:00)-Water Temperature (C)]]*OO[[#This Row],[59]]</f>
        <v>3.9566830882699998E-7</v>
      </c>
      <c r="BJ283" s="10">
        <f>3/24000000*OO[[#This Row],[118 (03JUL1985 15:00:00)-Water Temperature (C)]]*OO[[#This Row],[60]]</f>
        <v>3.8584464170674996E-7</v>
      </c>
      <c r="BK283" s="10">
        <f>3/24000000*OO[[#This Row],[119 (03JUL1985 18:00:00)-Water Temperature (C)]]*OO[[#This Row],[61]]</f>
        <v>3.7784161830362499E-7</v>
      </c>
      <c r="BL283" s="10">
        <f>3/24000000*OO[[#This Row],[120 (03JUL1985 21:00:00)-Water Temperature (C)]]*OO[[#This Row],[62]]</f>
        <v>3.6576494612350001E-7</v>
      </c>
      <c r="BM283" s="10">
        <f>3/24000000*OO[[#This Row],[121 (04JUL1985 00:00:00)-Water Temperature (C)]]*OO[[#This Row],[63]]</f>
        <v>3.5147485404537496E-7</v>
      </c>
      <c r="BN283" s="10">
        <f>3/24000000*OO[[#This Row],[122 (04JUL1985 03:00:00)-Water Temperature (C)]]*OO[[#This Row],[64]]</f>
        <v>3.3770119541074995E-7</v>
      </c>
      <c r="BO283" s="10">
        <f>3/24000000*OO[[#This Row],[123 (04JUL1985 06:00:00)-Water Temperature (C)]]*OO[[#This Row],[65]]</f>
        <v>3.2428091297024995E-7</v>
      </c>
      <c r="BP283" s="10">
        <f>3/24000000*OO[[#This Row],[124 (04JUL1985 09:00:00)-Water Temperature (C)]]*OO[[#This Row],[66]]</f>
        <v>3.1690838789499997E-7</v>
      </c>
      <c r="BQ283" s="10">
        <f>3/24000000*OO[[#This Row],[125 (04JUL1985 12:00:00)-Water Temperature (C)]]*OO[[#This Row],[67]]</f>
        <v>3.1158327638050002E-7</v>
      </c>
      <c r="BR283" s="10">
        <f>3/24000000*OO[[#This Row],[126 (04JUL1985 15:00:00)-Water Temperature (C)]]*OO[[#This Row],[68]]</f>
        <v>3.0567711673042498E-7</v>
      </c>
      <c r="BS283" s="10">
        <f>3/24000000*OO[[#This Row],[127 (04JUL1985 18:00:00)-Water Temperature (C)]]*OO[[#This Row],[69]]</f>
        <v>2.9873595888849996E-7</v>
      </c>
      <c r="BT283" s="10">
        <f>3/24000000*OO[[#This Row],[128 (04JUL1985 21:00:00)-Water Temperature (C)]]*OO[[#This Row],[70]]</f>
        <v>2.8954973672775E-7</v>
      </c>
      <c r="BU283" s="10">
        <f>3/24000000*OO[[#This Row],[129 (05JUL1985 00:00:00)-Water Temperature (C)]]*OO[[#This Row],[71]]</f>
        <v>2.7864151355100001E-7</v>
      </c>
      <c r="BV283" s="10">
        <f>3/24000000*OO[[#This Row],[130 (05JUL1985 03:00:00)-Water Temperature (C)]]*OO[[#This Row],[72]]</f>
        <v>2.6822354272739996E-7</v>
      </c>
      <c r="BW283" s="10">
        <f>3/24000000*OO[[#This Row],[131 (05JUL1985 06:00:00)-Water Temperature (C)]]*OO[[#This Row],[73]]</f>
        <v>2.5823988676754994E-7</v>
      </c>
      <c r="BX283" s="10">
        <f>3/24000000*OO[[#This Row],[132 (05JUL1985 09:00:00)-Water Temperature (C)]]*OO[[#This Row],[74]]</f>
        <v>2.5233256788158748E-7</v>
      </c>
      <c r="BY283" s="10">
        <f>3/24000000*OO[[#This Row],[133 (05JUL1985 12:00:00)-Water Temperature (C)]]*OO[[#This Row],[75]]</f>
        <v>2.4814805733299999E-7</v>
      </c>
      <c r="BZ283" s="10">
        <f>3/24000000*OO[[#This Row],[134 (05JUL1985 15:00:00)-Water Temperature (C)]]*OO[[#This Row],[76]]</f>
        <v>2.4426535900313752E-7</v>
      </c>
      <c r="CA283" s="10">
        <f>3/24000000*OO[[#This Row],[135 (05JUL1985 18:00:00)-Water Temperature (C)]]*OO[[#This Row],[77]]</f>
        <v>2.4064206667968745E-7</v>
      </c>
      <c r="CB283" s="10">
        <f>3/24000000*OO[[#This Row],[136 (05JUL1985 21:00:00)-Water Temperature (C)]]*OO[[#This Row],[78]]</f>
        <v>2.3417102346662501E-7</v>
      </c>
      <c r="CC283" s="10">
        <f>3/24000000*OO[[#This Row],[137 (06JUL1985 00:00:00)-Water Temperature (C)]]*OO[[#This Row],[79]]</f>
        <v>2.2562401214688748E-7</v>
      </c>
      <c r="CD283" s="10">
        <f>3/24000000*OO[[#This Row],[138 (06JUL1985 03:00:00)-Water Temperature (C)]]*OO[[#This Row],[80]]</f>
        <v>2.1722145973717498E-7</v>
      </c>
      <c r="CE283" s="10">
        <f>3/24000000*OO[[#This Row],[139 (06JUL1985 06:00:00)-Water Temperature (C)]]*OO[[#This Row],[81]]</f>
        <v>2.0915579363124999E-7</v>
      </c>
      <c r="CF283" s="10">
        <f>3/24000000*OO[[#This Row],[140 (06JUL1985 09:00:00)-Water Temperature (C)]]*OO[[#This Row],[82]]</f>
        <v>2.0567825970120001E-7</v>
      </c>
      <c r="CG283" s="10">
        <f>3/24000000*OO[[#This Row],[141 (06JUL1985 12:00:00)-Water Temperature (C)]]*OO[[#This Row],[83]]</f>
        <v>2.0414798173980003E-7</v>
      </c>
      <c r="CH283" s="10">
        <f>3/24000000*OO[[#This Row],[142 (06JUL1985 15:00:00)-Water Temperature (C)]]*OO[[#This Row],[84]]</f>
        <v>2.0285901251560001E-7</v>
      </c>
      <c r="CI283" s="10">
        <f>3/24000000*OO[[#This Row],[143 (06JUL1985 18:00:00)-Water Temperature (C)]]*OO[[#This Row],[85]]</f>
        <v>2.0125340979299998E-7</v>
      </c>
      <c r="CJ283" s="10">
        <f>3/24000000*OO[[#This Row],[144 (06JUL1985 21:00:00)-Water Temperature (C)]]*OO[[#This Row],[86]]</f>
        <v>1.96617971207525E-7</v>
      </c>
      <c r="CK283" s="10">
        <f>3/24000000*OO[[#This Row],[145 (07JUL1985 00:00:00)-Water Temperature (C)]]*OO[[#This Row],[87]]</f>
        <v>1.9016340437937498E-7</v>
      </c>
      <c r="CL283" s="10">
        <f>3/24000000*OO[[#This Row],[146 (07JUL1985 03:00:00)-Water Temperature (C)]]*OO[[#This Row],[88]]</f>
        <v>1.830417823768875E-7</v>
      </c>
      <c r="CM283" s="10">
        <f>3/24000000*OO[[#This Row],[147 (07JUL1985 06:00:00)-Water Temperature (C)]]*OO[[#This Row],[89]]</f>
        <v>1.7540852178081251E-7</v>
      </c>
      <c r="CN283" s="10">
        <f>3/24000000*OO[[#This Row],[148 (07JUL1985 09:00:00)-Water Temperature (C)]]*OO[[#This Row],[90]]</f>
        <v>1.6877576342212497E-7</v>
      </c>
      <c r="CO283" s="10">
        <f>3/24000000*OO[[#This Row],[149 (07JUL1985 12:00:00)-Water Temperature (C)]]*OO[[#This Row],[91]]</f>
        <v>1.6418637498168749E-7</v>
      </c>
      <c r="CP283" s="10">
        <f>3/24000000*OO[[#This Row],[150 (07JUL1985 15:00:00)-Water Temperature (C)]]*OO[[#This Row],[92]]</f>
        <v>1.6202476663039998E-7</v>
      </c>
      <c r="CQ283" s="10">
        <f>3/24000000*OO[[#This Row],[151 (07JUL1985 18:00:00)-Water Temperature (C)]]*OO[[#This Row],[93]]</f>
        <v>1.5907373392615E-7</v>
      </c>
      <c r="CR283" s="10">
        <f>3/24000000*OO[[#This Row],[152 (07JUL1985 21:00:00)-Water Temperature (C)]]*OO[[#This Row],[94]]</f>
        <v>1.5462252674024999E-7</v>
      </c>
      <c r="CS283" s="10">
        <f>3/24000000*OO[[#This Row],[153 (08JUL1985 00:00:00)-Water Temperature (C)]]*OO[[#This Row],[95]]</f>
        <v>1.494209387756E-7</v>
      </c>
      <c r="CT283" s="10">
        <f>3/24000000*OO[[#This Row],[154 (08JUL1985 03:00:00)-Water Temperature (C)]]*OO[[#This Row],[96]]</f>
        <v>1.4344170195737497E-7</v>
      </c>
      <c r="CU283" s="10">
        <f>3/24000000*OO[[#This Row],[155 (08JUL1985 06:00:00)-Water Temperature (C)]]*OO[[#This Row],[97]]</f>
        <v>1.3703388349440001E-7</v>
      </c>
      <c r="CV283" s="10">
        <f>3/24000000*OO[[#This Row],[156 (08JUL1985 09:00:00)-Water Temperature (C)]]*OO[[#This Row],[98]]</f>
        <v>1.324225091851625E-7</v>
      </c>
      <c r="CW283" s="10">
        <f>3/24000000*OO[[#This Row],[157 (08JUL1985 12:00:00)-Water Temperature (C)]]*OO[[#This Row],[99]]</f>
        <v>1.2947414383664999E-7</v>
      </c>
    </row>
    <row r="284" spans="1:101" x14ac:dyDescent="0.35">
      <c r="A284" t="s">
        <v>290</v>
      </c>
      <c r="B284">
        <v>528.57500000000005</v>
      </c>
      <c r="C284" s="10">
        <f>3/24*OO[[#This Row],[59 (26JUN1985 06:00:00)-Water Temperature (C)]]*OO[[#This Row],[1]]/SUM(OO[1])</f>
        <v>0</v>
      </c>
      <c r="D284" s="10">
        <f>3/24*OO[[#This Row],[60 (26JUN1985 09:00:00)-Water Temperature (C)]]*OO[[#This Row],[2]]/SUM(OO[2])</f>
        <v>0</v>
      </c>
      <c r="E284" s="10">
        <f>3/24*OO[[#This Row],[61 (26JUN1985 12:00:00)-Water Temperature (C)]]*OO[[#This Row],[3]]/SUM(OO[3])</f>
        <v>0</v>
      </c>
      <c r="F284" s="10">
        <f>3/24*OO[[#This Row],[62 (26JUN1985 15:00:00)-Water Temperature (C)]]*OO[[#This Row],[4]]/SUM(OO[4])</f>
        <v>0</v>
      </c>
      <c r="G284" s="10">
        <f>3/24*OO[[#This Row],[63 (26JUN1985 18:00:00)-Water Temperature (C)]]*OO[[#This Row],[5]]/SUM(OO[5])</f>
        <v>0</v>
      </c>
      <c r="H284" s="10">
        <f>3/24*OO[[#This Row],[64 (26JUN1985 21:00:00)-Water Temperature (C)]]*OO[[#This Row],[6]]/SUM(OO[6])</f>
        <v>0</v>
      </c>
      <c r="I284" s="10">
        <f>3/24*OO[[#This Row],[65 (27JUN1985 00:00:00)-Water Temperature (C)]]*OO[[#This Row],[7]]/SUM(OO[7])</f>
        <v>0</v>
      </c>
      <c r="J284" s="10">
        <f>3/24*OO[[#This Row],[66 (27JUN1985 03:00:00)-Water Temperature (C)]]*OO[[#This Row],[8]]/SUM(OO[8])</f>
        <v>0</v>
      </c>
      <c r="K284" s="10">
        <f>3/24*OO[[#This Row],[67 (27JUN1985 06:00:00)-Water Temperature (C)]]*OO[[#This Row],[9]]/SUM(OO[9])</f>
        <v>0</v>
      </c>
      <c r="L284" s="10">
        <f>3/24*OO[[#This Row],[68 (27JUN1985 09:00:00)-Water Temperature (C)]]*OO[[#This Row],[10]]/SUM(OO[10])</f>
        <v>0</v>
      </c>
      <c r="M284" s="10">
        <f>3/24*OO[[#This Row],[69 (27JUN1985 12:00:00)-Water Temperature (C)]]*OO[[#This Row],[11]]/SUM(OO[11])</f>
        <v>0</v>
      </c>
      <c r="N284" s="10">
        <f>3/24*OO[[#This Row],[70 (27JUN1985 15:00:00)-Water Temperature (C)]]*OO[[#This Row],[12]]/SUM(OO[12])</f>
        <v>0</v>
      </c>
      <c r="O284" s="10">
        <f>3/24*OO[[#This Row],[71 (27JUN1985 18:00:00)-Water Temperature (C)]]*OO[[#This Row],[13]]/SUM(OO[13])</f>
        <v>1.4884746789560477E-27</v>
      </c>
      <c r="P284" s="10">
        <f>3/24*OO[[#This Row],[72 (27JUN1985 21:00:00)-Water Temperature (C)]]*OO[[#This Row],[14]]/SUM(OO[14])</f>
        <v>4.1228704985056923E-19</v>
      </c>
      <c r="Q284" s="10">
        <f>3/24*OO[[#This Row],[73 (28JUN1985 00:00:00)-Water Temperature (C)]]*OO[[#This Row],[15]]/SUM(OO[15])</f>
        <v>8.8160690821050694E-11</v>
      </c>
      <c r="R284" s="10">
        <f>3/24*OO[[#This Row],[74 (28JUN1985 03:00:00)-Water Temperature (C)]]*OO[[#This Row],[16]]/SUM(OO[16])</f>
        <v>1.8121303008304597E-7</v>
      </c>
      <c r="S284" s="10">
        <f>3/24*OO[[#This Row],[75 (28JUN1985 06:00:00)-Water Temperature (C)]]*OO[[#This Row],[17]]/SUM(OO[17])</f>
        <v>3.154701364537193E-5</v>
      </c>
      <c r="T284" s="10">
        <f>3/24*OO[[#This Row],[76 (28JUN1985 09:00:00)-Water Temperature (C)]]*OO[[#This Row],[18]]/SUM(OO[18])</f>
        <v>1.0928353617853375E-3</v>
      </c>
      <c r="U284" s="10">
        <f>3/24*OO[[#This Row],[77 (28JUN1985 12:00:00)-Water Temperature (C)]]*OO[[#This Row],[19]]/SUM(OO[19])</f>
        <v>1.0940421270869839E-2</v>
      </c>
      <c r="V284" s="10">
        <f>3/24000000*OO[[#This Row],[78 (28JUN1985 15:00:00)-Water Temperature (C)]]*OO[[#This Row],[20]]</f>
        <v>3.9472700882850001E-2</v>
      </c>
      <c r="W284" s="10">
        <f>3/24000000*OO[[#This Row],[79 (28JUN1985 18:00:00)-Water Temperature (C)]]*OO[[#This Row],[21]]</f>
        <v>6.0642573995999989E-2</v>
      </c>
      <c r="X284" s="10">
        <f>3/24000000*OO[[#This Row],[80 (28JUN1985 21:00:00)-Water Temperature (C)]]*OO[[#This Row],[22]]</f>
        <v>4.454288613975E-2</v>
      </c>
      <c r="Y284" s="10">
        <f>3/24000000*OO[[#This Row],[81 (29JUN1985 00:00:00)-Water Temperature (C)]]*OO[[#This Row],[23]]</f>
        <v>1.7242955942373749E-2</v>
      </c>
      <c r="Z284" s="10">
        <f>3/24000000*OO[[#This Row],[82 (29JUN1985 03:00:00)-Water Temperature (C)]]*OO[[#This Row],[24]]</f>
        <v>3.8670663998474999E-3</v>
      </c>
      <c r="AA284" s="10">
        <f>3/24000000*OO[[#This Row],[83 (29JUN1985 06:00:00)-Water Temperature (C)]]*OO[[#This Row],[25]]</f>
        <v>5.4879829120999999E-4</v>
      </c>
      <c r="AB284" s="10">
        <f>3/24000000*OO[[#This Row],[84 (29JUN1985 09:00:00)-Water Temperature (C)]]*OO[[#This Row],[26]]</f>
        <v>6.187560696875E-5</v>
      </c>
      <c r="AC284" s="10">
        <f>3/24000000*OO[[#This Row],[85 (29JUN1985 12:00:00)-Water Temperature (C)]]*OO[[#This Row],[27]]</f>
        <v>1.3637003728031252E-5</v>
      </c>
      <c r="AD284" s="10">
        <f>3/24000000*OO[[#This Row],[86 (29JUN1985 15:00:00)-Water Temperature (C)]]*OO[[#This Row],[28]]</f>
        <v>9.0565444678499976E-6</v>
      </c>
      <c r="AE284" s="10">
        <f>3/24000000*OO[[#This Row],[88 (29JUN1985 21:00:00)-Water Temperature (C)]]*OO[[#This Row],[30]]</f>
        <v>6.422922629505E-6</v>
      </c>
      <c r="AF284" s="10">
        <f>3/24000000*OO[[#This Row],[88 (29JUN1985 21:00:00)-Water Temperature (C)]]*OO[[#This Row],[30]]</f>
        <v>6.422922629505E-6</v>
      </c>
      <c r="AG284" s="10">
        <f>3/24000000*OO[[#This Row],[89 (30JUN1985 00:00:00)-Water Temperature (C)]]*OO[[#This Row],[31]]</f>
        <v>5.3775139464049996E-6</v>
      </c>
      <c r="AH284" s="10">
        <f>3/24000000*OO[[#This Row],[90 (30JUN1985 03:00:00)-Water Temperature (C)]]*OO[[#This Row],[32]]</f>
        <v>4.5103779054162496E-6</v>
      </c>
      <c r="AI284" s="10">
        <f>3/24000000*OO[[#This Row],[91 (30JUN1985 06:00:00)-Water Temperature (C)]]*OO[[#This Row],[33]]</f>
        <v>3.8047064896312499E-6</v>
      </c>
      <c r="AJ284" s="10">
        <f>3/24000000*OO[[#This Row],[92 (30JUN1985 09:00:00)-Water Temperature (C)]]*OO[[#This Row],[34]]</f>
        <v>3.2810977890999996E-6</v>
      </c>
      <c r="AK284" s="10">
        <f>3/24000000*OO[[#This Row],[93 (30JUN1985 12:00:00)-Water Temperature (C)]]*OO[[#This Row],[35]]</f>
        <v>2.8899348261120002E-6</v>
      </c>
      <c r="AL284" s="10">
        <f>3/24000000*OO[[#This Row],[94 (30JUN1985 15:00:00)-Water Temperature (C)]]*OO[[#This Row],[36]]</f>
        <v>2.578374740415E-6</v>
      </c>
      <c r="AM284" s="10">
        <f>3/24000000*OO[[#This Row],[95 (30JUN1985 18:00:00)-Water Temperature (C)]]*OO[[#This Row],[37]]</f>
        <v>2.3137064621890001E-6</v>
      </c>
      <c r="AN284" s="10">
        <f>3/24000000*OO[[#This Row],[96 (30JUN1985 21:00:00)-Water Temperature (C)]]*OO[[#This Row],[38]]</f>
        <v>2.0565055507106248E-6</v>
      </c>
      <c r="AO284" s="10">
        <f>3/24000000*OO[[#This Row],[97 (01JUL1985 00:00:00)-Water Temperature (C)]]*OO[[#This Row],[39]]</f>
        <v>1.8179271453299999E-6</v>
      </c>
      <c r="AP284" s="10">
        <f>3/24000000*OO[[#This Row],[98 (01JUL1985 03:00:00)-Water Temperature (C)]]*OO[[#This Row],[40]]</f>
        <v>1.6135356014354998E-6</v>
      </c>
      <c r="AQ284" s="10">
        <f>3/24000000*OO[[#This Row],[99 (01JUL1985 06:00:00)-Water Temperature (C)]]*OO[[#This Row],[41]]</f>
        <v>1.440876810027E-6</v>
      </c>
      <c r="AR284" s="10">
        <f>3/24000000*OO[[#This Row],[100 (01JUL1985 09:00:00)-Water Temperature (C)]]*OO[[#This Row],[42]]</f>
        <v>1.3164875706342498E-6</v>
      </c>
      <c r="AS284" s="10">
        <f>3/24000000*OO[[#This Row],[101 (01JUL1985 12:00:00)-Water Temperature (C)]]*OO[[#This Row],[43]]</f>
        <v>1.2216504930044998E-6</v>
      </c>
      <c r="AT284" s="10">
        <f>3/24000000*OO[[#This Row],[102 (01JUL1985 15:00:00)-Water Temperature (C)]]*OO[[#This Row],[44]]</f>
        <v>1.1362885963063749E-6</v>
      </c>
      <c r="AU284" s="10">
        <f>3/24000000*OO[[#This Row],[103 (01JUL1985 18:00:00)-Water Temperature (C)]]*OO[[#This Row],[45]]</f>
        <v>1.060856463972375E-6</v>
      </c>
      <c r="AV284" s="10">
        <f>3/24000000*OO[[#This Row],[104 (01JUL1985 21:00:00)-Water Temperature (C)]]*OO[[#This Row],[46]]</f>
        <v>9.8632571340524997E-7</v>
      </c>
      <c r="AW284" s="10">
        <f>3/24000000*OO[[#This Row],[105 (02JUL1985 00:00:00)-Water Temperature (C)]]*OO[[#This Row],[47]]</f>
        <v>9.2151878686449998E-7</v>
      </c>
      <c r="AX284" s="10">
        <f>3/24000000*OO[[#This Row],[106 (02JUL1985 03:00:00)-Water Temperature (C)]]*OO[[#This Row],[48]]</f>
        <v>8.6211707859674994E-7</v>
      </c>
      <c r="AY284" s="10">
        <f>3/24000000*OO[[#This Row],[107 (02JUL1985 06:00:00)-Water Temperature (C)]]*OO[[#This Row],[49]]</f>
        <v>8.0461510317412492E-7</v>
      </c>
      <c r="AZ284" s="10">
        <f>3/24000000*OO[[#This Row],[108 (02JUL1985 09:00:00)-Water Temperature (C)]]*OO[[#This Row],[50]]</f>
        <v>7.5033687383199999E-7</v>
      </c>
      <c r="BA284" s="10">
        <f>3/24000000*OO[[#This Row],[109 (02JUL1985 12:00:00)-Water Temperature (C)]]*OO[[#This Row],[51]]</f>
        <v>7.0943732372099996E-7</v>
      </c>
      <c r="BB284" s="10">
        <f>3/24000000*OO[[#This Row],[110 (02JUL1985 15:00:00)-Water Temperature (C)]]*OO[[#This Row],[52]]</f>
        <v>6.8315371246687492E-7</v>
      </c>
      <c r="BC284" s="10">
        <f>3/24000000*OO[[#This Row],[111 (02JUL1985 18:00:00)-Water Temperature (C)]]*OO[[#This Row],[53]]</f>
        <v>6.6367197589224998E-7</v>
      </c>
      <c r="BD284" s="10">
        <f>3/24000000*OO[[#This Row],[112 (02JUL1985 21:00:00)-Water Temperature (C)]]*OO[[#This Row],[54]]</f>
        <v>6.4100049688124988E-7</v>
      </c>
      <c r="BE284" s="10">
        <f>3/24000000*OO[[#This Row],[113 (03JUL1985 00:00:00)-Water Temperature (C)]]*OO[[#This Row],[55]]</f>
        <v>6.1068455084249995E-7</v>
      </c>
      <c r="BF284" s="10">
        <f>3/24000000*OO[[#This Row],[114 (03JUL1985 03:00:00)-Water Temperature (C)]]*OO[[#This Row],[56]]</f>
        <v>5.7966680996874991E-7</v>
      </c>
      <c r="BG284" s="10">
        <f>3/24000000*OO[[#This Row],[115 (03JUL1985 06:00:00)-Water Temperature (C)]]*OO[[#This Row],[57]]</f>
        <v>5.4845554480750003E-7</v>
      </c>
      <c r="BH284" s="10">
        <f>3/24000000*OO[[#This Row],[116 (03JUL1985 09:00:00)-Water Temperature (C)]]*OO[[#This Row],[58]]</f>
        <v>5.24213893723E-7</v>
      </c>
      <c r="BI284" s="10">
        <f>3/24000000*OO[[#This Row],[117 (03JUL1985 12:00:00)-Water Temperature (C)]]*OO[[#This Row],[59]]</f>
        <v>5.0779276750437503E-7</v>
      </c>
      <c r="BJ284" s="10">
        <f>3/24000000*OO[[#This Row],[118 (03JUL1985 15:00:00)-Water Temperature (C)]]*OO[[#This Row],[60]]</f>
        <v>4.9493839060049992E-7</v>
      </c>
      <c r="BK284" s="10">
        <f>3/24000000*OO[[#This Row],[119 (03JUL1985 18:00:00)-Water Temperature (C)]]*OO[[#This Row],[61]]</f>
        <v>4.8451859395187496E-7</v>
      </c>
      <c r="BL284" s="10">
        <f>3/24000000*OO[[#This Row],[120 (03JUL1985 21:00:00)-Water Temperature (C)]]*OO[[#This Row],[62]]</f>
        <v>4.6906873856099996E-7</v>
      </c>
      <c r="BM284" s="10">
        <f>3/24000000*OO[[#This Row],[121 (04JUL1985 00:00:00)-Water Temperature (C)]]*OO[[#This Row],[63]]</f>
        <v>4.5079172366662497E-7</v>
      </c>
      <c r="BN284" s="10">
        <f>3/24000000*OO[[#This Row],[122 (04JUL1985 03:00:00)-Water Temperature (C)]]*OO[[#This Row],[64]]</f>
        <v>4.3319288752000001E-7</v>
      </c>
      <c r="BO284" s="10">
        <f>3/24000000*OO[[#This Row],[123 (04JUL1985 06:00:00)-Water Temperature (C)]]*OO[[#This Row],[65]]</f>
        <v>4.1604866295549995E-7</v>
      </c>
      <c r="BP284" s="10">
        <f>3/24000000*OO[[#This Row],[124 (04JUL1985 09:00:00)-Water Temperature (C)]]*OO[[#This Row],[66]]</f>
        <v>4.0655699353949991E-7</v>
      </c>
      <c r="BQ284" s="10">
        <f>3/24000000*OO[[#This Row],[125 (04JUL1985 12:00:00)-Water Temperature (C)]]*OO[[#This Row],[67]]</f>
        <v>3.9968729696474992E-7</v>
      </c>
      <c r="BR284" s="10">
        <f>3/24000000*OO[[#This Row],[126 (04JUL1985 15:00:00)-Water Temperature (C)]]*OO[[#This Row],[68]]</f>
        <v>3.9203145178312502E-7</v>
      </c>
      <c r="BS284" s="10">
        <f>3/24000000*OO[[#This Row],[127 (04JUL1985 18:00:00)-Water Temperature (C)]]*OO[[#This Row],[69]]</f>
        <v>3.8308473427449996E-7</v>
      </c>
      <c r="BT284" s="10">
        <f>3/24000000*OO[[#This Row],[128 (04JUL1985 21:00:00)-Water Temperature (C)]]*OO[[#This Row],[70]]</f>
        <v>3.7130021086374995E-7</v>
      </c>
      <c r="BU284" s="10">
        <f>3/24000000*OO[[#This Row],[129 (05JUL1985 00:00:00)-Water Temperature (C)]]*OO[[#This Row],[71]]</f>
        <v>3.5728101098849993E-7</v>
      </c>
      <c r="BV284" s="10">
        <f>3/24000000*OO[[#This Row],[130 (05JUL1985 03:00:00)-Water Temperature (C)]]*OO[[#This Row],[72]]</f>
        <v>3.4395687212399996E-7</v>
      </c>
      <c r="BW284" s="10">
        <f>3/24000000*OO[[#This Row],[131 (05JUL1985 06:00:00)-Water Temperature (C)]]*OO[[#This Row],[73]]</f>
        <v>3.3119949047837499E-7</v>
      </c>
      <c r="BX284" s="10">
        <f>3/24000000*OO[[#This Row],[132 (05JUL1985 09:00:00)-Water Temperature (C)]]*OO[[#This Row],[74]]</f>
        <v>3.23669876833125E-7</v>
      </c>
      <c r="BY284" s="10">
        <f>3/24000000*OO[[#This Row],[133 (05JUL1985 12:00:00)-Water Temperature (C)]]*OO[[#This Row],[75]]</f>
        <v>3.1828953043124995E-7</v>
      </c>
      <c r="BZ284" s="10">
        <f>3/24000000*OO[[#This Row],[134 (05JUL1985 15:00:00)-Water Temperature (C)]]*OO[[#This Row],[76]]</f>
        <v>3.1327457646476245E-7</v>
      </c>
      <c r="CA284" s="10">
        <f>3/24000000*OO[[#This Row],[135 (05JUL1985 18:00:00)-Water Temperature (C)]]*OO[[#This Row],[77]]</f>
        <v>3.0852046354307496E-7</v>
      </c>
      <c r="CB284" s="10">
        <f>3/24000000*OO[[#This Row],[136 (05JUL1985 21:00:00)-Water Temperature (C)]]*OO[[#This Row],[78]]</f>
        <v>3.0020638612712501E-7</v>
      </c>
      <c r="CC284" s="10">
        <f>3/24000000*OO[[#This Row],[137 (06JUL1985 00:00:00)-Water Temperature (C)]]*OO[[#This Row],[79]]</f>
        <v>2.8925820999399994E-7</v>
      </c>
      <c r="CD284" s="10">
        <f>3/24000000*OO[[#This Row],[138 (06JUL1985 03:00:00)-Water Temperature (C)]]*OO[[#This Row],[80]]</f>
        <v>2.7852719160716245E-7</v>
      </c>
      <c r="CE284" s="10">
        <f>3/24000000*OO[[#This Row],[139 (06JUL1985 06:00:00)-Water Temperature (C)]]*OO[[#This Row],[81]]</f>
        <v>2.6824779986663752E-7</v>
      </c>
      <c r="CF284" s="10">
        <f>3/24000000*OO[[#This Row],[140 (06JUL1985 09:00:00)-Water Temperature (C)]]*OO[[#This Row],[82]]</f>
        <v>2.6375137150889995E-7</v>
      </c>
      <c r="CG284" s="10">
        <f>3/24000000*OO[[#This Row],[141 (06JUL1985 12:00:00)-Water Temperature (C)]]*OO[[#This Row],[83]]</f>
        <v>2.6172593386340002E-7</v>
      </c>
      <c r="CH284" s="10">
        <f>3/24000000*OO[[#This Row],[142 (06JUL1985 15:00:00)-Water Temperature (C)]]*OO[[#This Row],[84]]</f>
        <v>2.6002546564499997E-7</v>
      </c>
      <c r="CI284" s="10">
        <f>3/24000000*OO[[#This Row],[143 (06JUL1985 18:00:00)-Water Temperature (C)]]*OO[[#This Row],[85]]</f>
        <v>2.5794924828873752E-7</v>
      </c>
      <c r="CJ284" s="10">
        <f>3/24000000*OO[[#This Row],[144 (06JUL1985 21:00:00)-Water Temperature (C)]]*OO[[#This Row],[86]]</f>
        <v>2.5201797496629996E-7</v>
      </c>
      <c r="CK284" s="10">
        <f>3/24000000*OO[[#This Row],[145 (07JUL1985 00:00:00)-Water Temperature (C)]]*OO[[#This Row],[87]]</f>
        <v>2.4377126378123749E-7</v>
      </c>
      <c r="CL284" s="10">
        <f>3/24000000*OO[[#This Row],[146 (07JUL1985 03:00:00)-Water Temperature (C)]]*OO[[#This Row],[88]]</f>
        <v>2.3470725875589995E-7</v>
      </c>
      <c r="CM284" s="10">
        <f>3/24000000*OO[[#This Row],[147 (07JUL1985 06:00:00)-Water Temperature (C)]]*OO[[#This Row],[89]]</f>
        <v>2.2496195011488748E-7</v>
      </c>
      <c r="CN284" s="10">
        <f>3/24000000*OO[[#This Row],[148 (07JUL1985 09:00:00)-Water Temperature (C)]]*OO[[#This Row],[90]]</f>
        <v>2.1643624944482499E-7</v>
      </c>
      <c r="CO284" s="10">
        <f>3/24000000*OO[[#This Row],[149 (07JUL1985 12:00:00)-Water Temperature (C)]]*OO[[#This Row],[91]]</f>
        <v>2.105262297333125E-7</v>
      </c>
      <c r="CP284" s="10">
        <f>3/24000000*OO[[#This Row],[150 (07JUL1985 15:00:00)-Water Temperature (C)]]*OO[[#This Row],[92]]</f>
        <v>2.0766916910219996E-7</v>
      </c>
      <c r="CQ284" s="10">
        <f>3/24000000*OO[[#This Row],[151 (07JUL1985 18:00:00)-Water Temperature (C)]]*OO[[#This Row],[93]]</f>
        <v>2.0385353846549999E-7</v>
      </c>
      <c r="CR284" s="10">
        <f>3/24000000*OO[[#This Row],[152 (07JUL1985 21:00:00)-Water Temperature (C)]]*OO[[#This Row],[94]]</f>
        <v>1.9815937118064999E-7</v>
      </c>
      <c r="CS284" s="10">
        <f>3/24000000*OO[[#This Row],[153 (08JUL1985 00:00:00)-Water Temperature (C)]]*OO[[#This Row],[95]]</f>
        <v>1.9155192431959999E-7</v>
      </c>
      <c r="CT284" s="10">
        <f>3/24000000*OO[[#This Row],[154 (08JUL1985 03:00:00)-Water Temperature (C)]]*OO[[#This Row],[96]]</f>
        <v>1.8395899180367501E-7</v>
      </c>
      <c r="CU284" s="10">
        <f>3/24000000*OO[[#This Row],[155 (08JUL1985 06:00:00)-Water Temperature (C)]]*OO[[#This Row],[97]]</f>
        <v>1.7579826982561251E-7</v>
      </c>
      <c r="CV284" s="10">
        <f>3/24000000*OO[[#This Row],[156 (08JUL1985 09:00:00)-Water Temperature (C)]]*OO[[#This Row],[98]]</f>
        <v>1.6989751596172501E-7</v>
      </c>
      <c r="CW284" s="10">
        <f>3/24000000*OO[[#This Row],[157 (08JUL1985 12:00:00)-Water Temperature (C)]]*OO[[#This Row],[99]]</f>
        <v>1.6606893984378751E-7</v>
      </c>
    </row>
    <row r="285" spans="1:101" x14ac:dyDescent="0.35">
      <c r="A285" t="s">
        <v>291</v>
      </c>
      <c r="B285">
        <v>48.137059999999998</v>
      </c>
      <c r="C285" s="10">
        <f>3/24*OO[[#This Row],[59 (26JUN1985 06:00:00)-Water Temperature (C)]]*OO[[#This Row],[1]]/SUM(OO[1])</f>
        <v>0</v>
      </c>
      <c r="D285" s="10">
        <f>3/24*OO[[#This Row],[60 (26JUN1985 09:00:00)-Water Temperature (C)]]*OO[[#This Row],[2]]/SUM(OO[2])</f>
        <v>0</v>
      </c>
      <c r="E285" s="10">
        <f>3/24*OO[[#This Row],[61 (26JUN1985 12:00:00)-Water Temperature (C)]]*OO[[#This Row],[3]]/SUM(OO[3])</f>
        <v>0</v>
      </c>
      <c r="F285" s="10">
        <f>3/24*OO[[#This Row],[62 (26JUN1985 15:00:00)-Water Temperature (C)]]*OO[[#This Row],[4]]/SUM(OO[4])</f>
        <v>0</v>
      </c>
      <c r="G285" s="10">
        <f>3/24*OO[[#This Row],[63 (26JUN1985 18:00:00)-Water Temperature (C)]]*OO[[#This Row],[5]]/SUM(OO[5])</f>
        <v>0</v>
      </c>
      <c r="H285" s="10">
        <f>3/24*OO[[#This Row],[64 (26JUN1985 21:00:00)-Water Temperature (C)]]*OO[[#This Row],[6]]/SUM(OO[6])</f>
        <v>0</v>
      </c>
      <c r="I285" s="10">
        <f>3/24*OO[[#This Row],[65 (27JUN1985 00:00:00)-Water Temperature (C)]]*OO[[#This Row],[7]]/SUM(OO[7])</f>
        <v>0</v>
      </c>
      <c r="J285" s="10">
        <f>3/24*OO[[#This Row],[66 (27JUN1985 03:00:00)-Water Temperature (C)]]*OO[[#This Row],[8]]/SUM(OO[8])</f>
        <v>0</v>
      </c>
      <c r="K285" s="10">
        <f>3/24*OO[[#This Row],[67 (27JUN1985 06:00:00)-Water Temperature (C)]]*OO[[#This Row],[9]]/SUM(OO[9])</f>
        <v>0</v>
      </c>
      <c r="L285" s="10">
        <f>3/24*OO[[#This Row],[68 (27JUN1985 09:00:00)-Water Temperature (C)]]*OO[[#This Row],[10]]/SUM(OO[10])</f>
        <v>0</v>
      </c>
      <c r="M285" s="10">
        <f>3/24*OO[[#This Row],[69 (27JUN1985 12:00:00)-Water Temperature (C)]]*OO[[#This Row],[11]]/SUM(OO[11])</f>
        <v>0</v>
      </c>
      <c r="N285" s="10">
        <f>3/24*OO[[#This Row],[70 (27JUN1985 15:00:00)-Water Temperature (C)]]*OO[[#This Row],[12]]/SUM(OO[12])</f>
        <v>0</v>
      </c>
      <c r="O285" s="10">
        <f>3/24*OO[[#This Row],[71 (27JUN1985 18:00:00)-Water Temperature (C)]]*OO[[#This Row],[13]]/SUM(OO[13])</f>
        <v>3.8535624611527338E-28</v>
      </c>
      <c r="P285" s="10">
        <f>3/24*OO[[#This Row],[72 (27JUN1985 21:00:00)-Water Temperature (C)]]*OO[[#This Row],[14]]/SUM(OO[14])</f>
        <v>1.0007903596897656E-19</v>
      </c>
      <c r="Q285" s="10">
        <f>3/24*OO[[#This Row],[73 (28JUN1985 00:00:00)-Water Temperature (C)]]*OO[[#This Row],[15]]/SUM(OO[15])</f>
        <v>6.1630304815223218E-11</v>
      </c>
      <c r="R285" s="10">
        <f>3/24*OO[[#This Row],[74 (28JUN1985 03:00:00)-Water Temperature (C)]]*OO[[#This Row],[16]]/SUM(OO[16])</f>
        <v>1.5546832919977818E-7</v>
      </c>
      <c r="S285" s="10">
        <f>3/24*OO[[#This Row],[75 (28JUN1985 06:00:00)-Water Temperature (C)]]*OO[[#This Row],[17]]/SUM(OO[17])</f>
        <v>3.0601779894162631E-5</v>
      </c>
      <c r="T285" s="10">
        <f>3/24*OO[[#This Row],[76 (28JUN1985 09:00:00)-Water Temperature (C)]]*OO[[#This Row],[18]]/SUM(OO[18])</f>
        <v>1.1664965673093611E-3</v>
      </c>
      <c r="U285" s="10">
        <f>3/24*OO[[#This Row],[77 (28JUN1985 12:00:00)-Water Temperature (C)]]*OO[[#This Row],[19]]/SUM(OO[19])</f>
        <v>1.265677860560336E-2</v>
      </c>
      <c r="V285" s="10">
        <f>3/24000000*OO[[#This Row],[78 (28JUN1985 15:00:00)-Water Temperature (C)]]*OO[[#This Row],[20]]</f>
        <v>4.8986119456599996E-2</v>
      </c>
      <c r="W285" s="10">
        <f>3/24000000*OO[[#This Row],[79 (28JUN1985 18:00:00)-Water Temperature (C)]]*OO[[#This Row],[21]]</f>
        <v>8.0103217922425002E-2</v>
      </c>
      <c r="X285" s="10">
        <f>3/24000000*OO[[#This Row],[80 (28JUN1985 21:00:00)-Water Temperature (C)]]*OO[[#This Row],[22]]</f>
        <v>6.2206679907274985E-2</v>
      </c>
      <c r="Y285" s="10">
        <f>3/24000000*OO[[#This Row],[81 (29JUN1985 00:00:00)-Water Temperature (C)]]*OO[[#This Row],[23]]</f>
        <v>2.5332104871059996E-2</v>
      </c>
      <c r="Z285" s="10">
        <f>3/24000000*OO[[#This Row],[82 (29JUN1985 03:00:00)-Water Temperature (C)]]*OO[[#This Row],[24]]</f>
        <v>5.9460589804687502E-3</v>
      </c>
      <c r="AA285" s="10">
        <f>3/24000000*OO[[#This Row],[83 (29JUN1985 06:00:00)-Water Temperature (C)]]*OO[[#This Row],[25]]</f>
        <v>8.7683773407075003E-4</v>
      </c>
      <c r="AB285" s="10">
        <f>3/24000000*OO[[#This Row],[84 (29JUN1985 09:00:00)-Water Temperature (C)]]*OO[[#This Row],[26]]</f>
        <v>9.9246167143987498E-5</v>
      </c>
      <c r="AC285" s="10">
        <f>3/24000000*OO[[#This Row],[85 (29JUN1985 12:00:00)-Water Temperature (C)]]*OO[[#This Row],[27]]</f>
        <v>1.9613957429325E-5</v>
      </c>
      <c r="AD285" s="10">
        <f>3/24000000*OO[[#This Row],[86 (29JUN1985 15:00:00)-Water Temperature (C)]]*OO[[#This Row],[28]]</f>
        <v>1.22842335787125E-5</v>
      </c>
      <c r="AE285" s="10">
        <f>3/24000000*OO[[#This Row],[88 (29JUN1985 21:00:00)-Water Temperature (C)]]*OO[[#This Row],[30]]</f>
        <v>8.65930489396875E-6</v>
      </c>
      <c r="AF285" s="10">
        <f>3/24000000*OO[[#This Row],[88 (29JUN1985 21:00:00)-Water Temperature (C)]]*OO[[#This Row],[30]]</f>
        <v>8.65930489396875E-6</v>
      </c>
      <c r="AG285" s="10">
        <f>3/24000000*OO[[#This Row],[89 (30JUN1985 00:00:00)-Water Temperature (C)]]*OO[[#This Row],[31]]</f>
        <v>7.2487241938999985E-6</v>
      </c>
      <c r="AH285" s="10">
        <f>3/24000000*OO[[#This Row],[90 (30JUN1985 03:00:00)-Water Temperature (C)]]*OO[[#This Row],[32]]</f>
        <v>6.0793523831962494E-6</v>
      </c>
      <c r="AI285" s="10">
        <f>3/24000000*OO[[#This Row],[91 (30JUN1985 06:00:00)-Water Temperature (C)]]*OO[[#This Row],[33]]</f>
        <v>5.1266517902775001E-6</v>
      </c>
      <c r="AJ285" s="10">
        <f>3/24000000*OO[[#This Row],[92 (30JUN1985 09:00:00)-Water Temperature (C)]]*OO[[#This Row],[34]]</f>
        <v>4.4188487354999995E-6</v>
      </c>
      <c r="AK285" s="10">
        <f>3/24000000*OO[[#This Row],[93 (30JUN1985 12:00:00)-Water Temperature (C)]]*OO[[#This Row],[35]]</f>
        <v>3.8889985962524996E-6</v>
      </c>
      <c r="AL285" s="10">
        <f>3/24000000*OO[[#This Row],[94 (30JUN1985 15:00:00)-Water Temperature (C)]]*OO[[#This Row],[36]]</f>
        <v>3.4662798285062498E-6</v>
      </c>
      <c r="AM285" s="10">
        <f>3/24000000*OO[[#This Row],[95 (30JUN1985 18:00:00)-Water Temperature (C)]]*OO[[#This Row],[37]]</f>
        <v>3.1076811406034996E-6</v>
      </c>
      <c r="AN285" s="10">
        <f>3/24000000*OO[[#This Row],[96 (30JUN1985 21:00:00)-Water Temperature (C)]]*OO[[#This Row],[38]]</f>
        <v>2.7604388740987501E-6</v>
      </c>
      <c r="AO285" s="10">
        <f>3/24000000*OO[[#This Row],[97 (01JUL1985 00:00:00)-Water Temperature (C)]]*OO[[#This Row],[39]]</f>
        <v>2.4394763644334999E-6</v>
      </c>
      <c r="AP285" s="10">
        <f>3/24000000*OO[[#This Row],[98 (01JUL1985 03:00:00)-Water Temperature (C)]]*OO[[#This Row],[40]]</f>
        <v>2.1645002134697497E-6</v>
      </c>
      <c r="AQ285" s="10">
        <f>3/24000000*OO[[#This Row],[99 (01JUL1985 06:00:00)-Water Temperature (C)]]*OO[[#This Row],[41]]</f>
        <v>1.9322231200825001E-6</v>
      </c>
      <c r="AR285" s="10">
        <f>3/24000000*OO[[#This Row],[100 (01JUL1985 09:00:00)-Water Temperature (C)]]*OO[[#This Row],[42]]</f>
        <v>1.7646851643125001E-6</v>
      </c>
      <c r="AS285" s="10">
        <f>3/24000000*OO[[#This Row],[101 (01JUL1985 12:00:00)-Water Temperature (C)]]*OO[[#This Row],[43]]</f>
        <v>1.6361708302203749E-6</v>
      </c>
      <c r="AT285" s="10">
        <f>3/24000000*OO[[#This Row],[102 (01JUL1985 15:00:00)-Water Temperature (C)]]*OO[[#This Row],[44]]</f>
        <v>1.52079872540625E-6</v>
      </c>
      <c r="AU285" s="10">
        <f>3/24000000*OO[[#This Row],[103 (01JUL1985 18:00:00)-Water Temperature (C)]]*OO[[#This Row],[45]]</f>
        <v>1.41868349896575E-6</v>
      </c>
      <c r="AV285" s="10">
        <f>3/24000000*OO[[#This Row],[104 (01JUL1985 21:00:00)-Water Temperature (C)]]*OO[[#This Row],[46]]</f>
        <v>1.3184424890779999E-6</v>
      </c>
      <c r="AW285" s="10">
        <f>3/24000000*OO[[#This Row],[105 (02JUL1985 00:00:00)-Water Temperature (C)]]*OO[[#This Row],[47]]</f>
        <v>1.2315742594154998E-6</v>
      </c>
      <c r="AX285" s="10">
        <f>3/24000000*OO[[#This Row],[106 (02JUL1985 03:00:00)-Water Temperature (C)]]*OO[[#This Row],[48]]</f>
        <v>1.152378209175375E-6</v>
      </c>
      <c r="AY285" s="10">
        <f>3/24000000*OO[[#This Row],[107 (02JUL1985 06:00:00)-Water Temperature (C)]]*OO[[#This Row],[49]]</f>
        <v>1.075697973742625E-6</v>
      </c>
      <c r="AZ285" s="10">
        <f>3/24000000*OO[[#This Row],[108 (02JUL1985 09:00:00)-Water Temperature (C)]]*OO[[#This Row],[50]]</f>
        <v>1.0030241018689999E-6</v>
      </c>
      <c r="BA285" s="10">
        <f>3/24000000*OO[[#This Row],[109 (02JUL1985 12:00:00)-Water Temperature (C)]]*OO[[#This Row],[51]]</f>
        <v>9.4813501179899985E-7</v>
      </c>
      <c r="BB285" s="10">
        <f>3/24000000*OO[[#This Row],[110 (02JUL1985 15:00:00)-Water Temperature (C)]]*OO[[#This Row],[52]]</f>
        <v>9.1232616660187491E-7</v>
      </c>
      <c r="BC285" s="10">
        <f>3/24000000*OO[[#This Row],[111 (02JUL1985 18:00:00)-Water Temperature (C)]]*OO[[#This Row],[53]]</f>
        <v>8.8568660540587495E-7</v>
      </c>
      <c r="BD285" s="10">
        <f>3/24000000*OO[[#This Row],[112 (02JUL1985 21:00:00)-Water Temperature (C)]]*OO[[#This Row],[54]]</f>
        <v>8.5478777018250008E-7</v>
      </c>
      <c r="BE285" s="10">
        <f>3/24000000*OO[[#This Row],[113 (03JUL1985 00:00:00)-Water Temperature (C)]]*OO[[#This Row],[55]]</f>
        <v>8.1458798571199995E-7</v>
      </c>
      <c r="BF285" s="10">
        <f>3/24000000*OO[[#This Row],[114 (03JUL1985 03:00:00)-Water Temperature (C)]]*OO[[#This Row],[56]]</f>
        <v>7.7345000241599989E-7</v>
      </c>
      <c r="BG285" s="10">
        <f>3/24000000*OO[[#This Row],[115 (03JUL1985 06:00:00)-Water Temperature (C)]]*OO[[#This Row],[57]]</f>
        <v>7.3211583728112495E-7</v>
      </c>
      <c r="BH285" s="10">
        <f>3/24000000*OO[[#This Row],[116 (03JUL1985 09:00:00)-Water Temperature (C)]]*OO[[#This Row],[58]]</f>
        <v>6.9989528636999989E-7</v>
      </c>
      <c r="BI285" s="10">
        <f>3/24000000*OO[[#This Row],[117 (03JUL1985 12:00:00)-Water Temperature (C)]]*OO[[#This Row],[59]]</f>
        <v>6.7765283282799989E-7</v>
      </c>
      <c r="BJ285" s="10">
        <f>3/24000000*OO[[#This Row],[118 (03JUL1985 15:00:00)-Water Temperature (C)]]*OO[[#This Row],[60]]</f>
        <v>6.6008109442274998E-7</v>
      </c>
      <c r="BK285" s="10">
        <f>3/24000000*OO[[#This Row],[119 (03JUL1985 18:00:00)-Water Temperature (C)]]*OO[[#This Row],[61]]</f>
        <v>6.4587407979899996E-7</v>
      </c>
      <c r="BL285" s="10">
        <f>3/24000000*OO[[#This Row],[120 (03JUL1985 21:00:00)-Water Temperature (C)]]*OO[[#This Row],[62]]</f>
        <v>6.2522647494374988E-7</v>
      </c>
      <c r="BM285" s="10">
        <f>3/24000000*OO[[#This Row],[121 (04JUL1985 00:00:00)-Water Temperature (C)]]*OO[[#This Row],[63]]</f>
        <v>6.0097694843725002E-7</v>
      </c>
      <c r="BN285" s="10">
        <f>3/24000000*OO[[#This Row],[122 (04JUL1985 03:00:00)-Water Temperature (C)]]*OO[[#This Row],[64]]</f>
        <v>5.7761753686924995E-7</v>
      </c>
      <c r="BO285" s="10">
        <f>3/24000000*OO[[#This Row],[123 (04JUL1985 06:00:00)-Water Temperature (C)]]*OO[[#This Row],[65]]</f>
        <v>5.5495087484374992E-7</v>
      </c>
      <c r="BP285" s="10">
        <f>3/24000000*OO[[#This Row],[124 (04JUL1985 09:00:00)-Water Temperature (C)]]*OO[[#This Row],[66]]</f>
        <v>5.4227824646625008E-7</v>
      </c>
      <c r="BQ285" s="10">
        <f>3/24000000*OO[[#This Row],[125 (04JUL1985 12:00:00)-Water Temperature (C)]]*OO[[#This Row],[67]]</f>
        <v>5.3304893151974996E-7</v>
      </c>
      <c r="BR285" s="10">
        <f>3/24000000*OO[[#This Row],[126 (04JUL1985 15:00:00)-Water Temperature (C)]]*OO[[#This Row],[68]]</f>
        <v>5.2270956684375002E-7</v>
      </c>
      <c r="BS285" s="10">
        <f>3/24000000*OO[[#This Row],[127 (04JUL1985 18:00:00)-Water Temperature (C)]]*OO[[#This Row],[69]]</f>
        <v>5.1064270671749995E-7</v>
      </c>
      <c r="BT285" s="10">
        <f>3/24000000*OO[[#This Row],[128 (04JUL1985 21:00:00)-Water Temperature (C)]]*OO[[#This Row],[70]]</f>
        <v>4.9488732306100001E-7</v>
      </c>
      <c r="BU285" s="10">
        <f>3/24000000*OO[[#This Row],[129 (05JUL1985 00:00:00)-Water Temperature (C)]]*OO[[#This Row],[71]]</f>
        <v>4.7615601553712497E-7</v>
      </c>
      <c r="BV285" s="10">
        <f>3/24000000*OO[[#This Row],[130 (05JUL1985 03:00:00)-Water Temperature (C)]]*OO[[#This Row],[72]]</f>
        <v>4.5846583357499998E-7</v>
      </c>
      <c r="BW285" s="10">
        <f>3/24000000*OO[[#This Row],[131 (05JUL1985 06:00:00)-Water Temperature (C)]]*OO[[#This Row],[73]]</f>
        <v>4.41562158405E-7</v>
      </c>
      <c r="BX285" s="10">
        <f>3/24000000*OO[[#This Row],[132 (05JUL1985 09:00:00)-Water Temperature (C)]]*OO[[#This Row],[74]]</f>
        <v>4.3166195780999997E-7</v>
      </c>
      <c r="BY285" s="10">
        <f>3/24000000*OO[[#This Row],[133 (05JUL1985 12:00:00)-Water Temperature (C)]]*OO[[#This Row],[75]]</f>
        <v>4.2447104505737501E-7</v>
      </c>
      <c r="BZ285" s="10">
        <f>3/24000000*OO[[#This Row],[134 (05JUL1985 15:00:00)-Water Temperature (C)]]*OO[[#This Row],[76]]</f>
        <v>4.1773510169099995E-7</v>
      </c>
      <c r="CA285" s="10">
        <f>3/24000000*OO[[#This Row],[135 (05JUL1985 18:00:00)-Water Temperature (C)]]*OO[[#This Row],[77]]</f>
        <v>4.1119226585599993E-7</v>
      </c>
      <c r="CB285" s="10">
        <f>3/24000000*OO[[#This Row],[136 (05JUL1985 21:00:00)-Water Temperature (C)]]*OO[[#This Row],[78]]</f>
        <v>4.0001939396399996E-7</v>
      </c>
      <c r="CC285" s="10">
        <f>3/24000000*OO[[#This Row],[137 (06JUL1985 00:00:00)-Water Temperature (C)]]*OO[[#This Row],[79]]</f>
        <v>3.8543721825499997E-7</v>
      </c>
      <c r="CD285" s="10">
        <f>3/24000000*OO[[#This Row],[138 (06JUL1985 03:00:00)-Water Temperature (C)]]*OO[[#This Row],[80]]</f>
        <v>3.7120989376499996E-7</v>
      </c>
      <c r="CE285" s="10">
        <f>3/24000000*OO[[#This Row],[139 (06JUL1985 06:00:00)-Water Temperature (C)]]*OO[[#This Row],[81]]</f>
        <v>3.5766356373312501E-7</v>
      </c>
      <c r="CF285" s="10">
        <f>3/24000000*OO[[#This Row],[140 (06JUL1985 09:00:00)-Water Temperature (C)]]*OO[[#This Row],[82]]</f>
        <v>3.5165645861999998E-7</v>
      </c>
      <c r="CG285" s="10">
        <f>3/24000000*OO[[#This Row],[141 (06JUL1985 12:00:00)-Water Temperature (C)]]*OO[[#This Row],[83]]</f>
        <v>3.4884884071837497E-7</v>
      </c>
      <c r="CH285" s="10">
        <f>3/24000000*OO[[#This Row],[142 (06JUL1985 15:00:00)-Water Temperature (C)]]*OO[[#This Row],[84]]</f>
        <v>3.4650477296999999E-7</v>
      </c>
      <c r="CI285" s="10">
        <f>3/24000000*OO[[#This Row],[143 (06JUL1985 18:00:00)-Water Temperature (C)]]*OO[[#This Row],[85]]</f>
        <v>3.4368051161699999E-7</v>
      </c>
      <c r="CJ285" s="10">
        <f>3/24000000*OO[[#This Row],[144 (06JUL1985 21:00:00)-Water Temperature (C)]]*OO[[#This Row],[86]]</f>
        <v>3.3573946902599999E-7</v>
      </c>
      <c r="CK285" s="10">
        <f>3/24000000*OO[[#This Row],[145 (07JUL1985 00:00:00)-Water Temperature (C)]]*OO[[#This Row],[87]]</f>
        <v>3.2480202796031248E-7</v>
      </c>
      <c r="CL285" s="10">
        <f>3/24000000*OO[[#This Row],[146 (07JUL1985 03:00:00)-Water Temperature (C)]]*OO[[#This Row],[88]]</f>
        <v>3.1282463798295003E-7</v>
      </c>
      <c r="CM285" s="10">
        <f>3/24000000*OO[[#This Row],[147 (07JUL1985 06:00:00)-Water Temperature (C)]]*OO[[#This Row],[89]]</f>
        <v>2.9992465987811245E-7</v>
      </c>
      <c r="CN285" s="10">
        <f>3/24000000*OO[[#This Row],[148 (07JUL1985 09:00:00)-Water Temperature (C)]]*OO[[#This Row],[90]]</f>
        <v>2.8854059769449995E-7</v>
      </c>
      <c r="CO285" s="10">
        <f>3/24000000*OO[[#This Row],[149 (07JUL1985 12:00:00)-Water Temperature (C)]]*OO[[#This Row],[91]]</f>
        <v>2.806502633510875E-7</v>
      </c>
      <c r="CP285" s="10">
        <f>3/24000000*OO[[#This Row],[150 (07JUL1985 15:00:00)-Water Temperature (C)]]*OO[[#This Row],[92]]</f>
        <v>2.7670326233497497E-7</v>
      </c>
      <c r="CQ285" s="10">
        <f>3/24000000*OO[[#This Row],[151 (07JUL1985 18:00:00)-Water Temperature (C)]]*OO[[#This Row],[93]]</f>
        <v>2.71536875915925E-7</v>
      </c>
      <c r="CR285" s="10">
        <f>3/24000000*OO[[#This Row],[152 (07JUL1985 21:00:00)-Water Temperature (C)]]*OO[[#This Row],[94]]</f>
        <v>2.6394964316833753E-7</v>
      </c>
      <c r="CS285" s="10">
        <f>3/24000000*OO[[#This Row],[153 (08JUL1985 00:00:00)-Water Temperature (C)]]*OO[[#This Row],[95]]</f>
        <v>2.5524054386171246E-7</v>
      </c>
      <c r="CT285" s="10">
        <f>3/24000000*OO[[#This Row],[154 (08JUL1985 03:00:00)-Water Temperature (C)]]*OO[[#This Row],[96]]</f>
        <v>2.4524688661559997E-7</v>
      </c>
      <c r="CU285" s="10">
        <f>3/24000000*OO[[#This Row],[155 (08JUL1985 06:00:00)-Water Temperature (C)]]*OO[[#This Row],[97]]</f>
        <v>2.3447591380173748E-7</v>
      </c>
      <c r="CV285" s="10">
        <f>3/24000000*OO[[#This Row],[156 (08JUL1985 09:00:00)-Water Temperature (C)]]*OO[[#This Row],[98]]</f>
        <v>2.2668021070721249E-7</v>
      </c>
      <c r="CW285" s="10">
        <f>3/24000000*OO[[#This Row],[157 (08JUL1985 12:00:00)-Water Temperature (C)]]*OO[[#This Row],[99]]</f>
        <v>2.2149817570912499E-7</v>
      </c>
    </row>
    <row r="286" spans="1:101" x14ac:dyDescent="0.35">
      <c r="A286" t="s">
        <v>292</v>
      </c>
      <c r="B286">
        <v>127.2723</v>
      </c>
      <c r="C286" s="10">
        <f>3/24*OO[[#This Row],[59 (26JUN1985 06:00:00)-Water Temperature (C)]]*OO[[#This Row],[1]]/SUM(OO[1])</f>
        <v>0</v>
      </c>
      <c r="D286" s="10">
        <f>3/24*OO[[#This Row],[60 (26JUN1985 09:00:00)-Water Temperature (C)]]*OO[[#This Row],[2]]/SUM(OO[2])</f>
        <v>0</v>
      </c>
      <c r="E286" s="10">
        <f>3/24*OO[[#This Row],[61 (26JUN1985 12:00:00)-Water Temperature (C)]]*OO[[#This Row],[3]]/SUM(OO[3])</f>
        <v>0</v>
      </c>
      <c r="F286" s="10">
        <f>3/24*OO[[#This Row],[62 (26JUN1985 15:00:00)-Water Temperature (C)]]*OO[[#This Row],[4]]/SUM(OO[4])</f>
        <v>0</v>
      </c>
      <c r="G286" s="10">
        <f>3/24*OO[[#This Row],[63 (26JUN1985 18:00:00)-Water Temperature (C)]]*OO[[#This Row],[5]]/SUM(OO[5])</f>
        <v>0</v>
      </c>
      <c r="H286" s="10">
        <f>3/24*OO[[#This Row],[64 (26JUN1985 21:00:00)-Water Temperature (C)]]*OO[[#This Row],[6]]/SUM(OO[6])</f>
        <v>0</v>
      </c>
      <c r="I286" s="10">
        <f>3/24*OO[[#This Row],[65 (27JUN1985 00:00:00)-Water Temperature (C)]]*OO[[#This Row],[7]]/SUM(OO[7])</f>
        <v>0</v>
      </c>
      <c r="J286" s="10">
        <f>3/24*OO[[#This Row],[66 (27JUN1985 03:00:00)-Water Temperature (C)]]*OO[[#This Row],[8]]/SUM(OO[8])</f>
        <v>0</v>
      </c>
      <c r="K286" s="10">
        <f>3/24*OO[[#This Row],[67 (27JUN1985 06:00:00)-Water Temperature (C)]]*OO[[#This Row],[9]]/SUM(OO[9])</f>
        <v>0</v>
      </c>
      <c r="L286" s="10">
        <f>3/24*OO[[#This Row],[68 (27JUN1985 09:00:00)-Water Temperature (C)]]*OO[[#This Row],[10]]/SUM(OO[10])</f>
        <v>0</v>
      </c>
      <c r="M286" s="10">
        <f>3/24*OO[[#This Row],[69 (27JUN1985 12:00:00)-Water Temperature (C)]]*OO[[#This Row],[11]]/SUM(OO[11])</f>
        <v>0</v>
      </c>
      <c r="N286" s="10">
        <f>3/24*OO[[#This Row],[70 (27JUN1985 15:00:00)-Water Temperature (C)]]*OO[[#This Row],[12]]/SUM(OO[12])</f>
        <v>0</v>
      </c>
      <c r="O286" s="10">
        <f>3/24*OO[[#This Row],[71 (27JUN1985 18:00:00)-Water Temperature (C)]]*OO[[#This Row],[13]]/SUM(OO[13])</f>
        <v>3.8577467930868582E-29</v>
      </c>
      <c r="P286" s="10">
        <f>3/24*OO[[#This Row],[72 (27JUN1985 21:00:00)-Water Temperature (C)]]*OO[[#This Row],[14]]/SUM(OO[14])</f>
        <v>1.2511196298717953E-20</v>
      </c>
      <c r="Q286" s="10">
        <f>3/24*OO[[#This Row],[73 (28JUN1985 00:00:00)-Water Temperature (C)]]*OO[[#This Row],[15]]/SUM(OO[15])</f>
        <v>2.2954856178927649E-11</v>
      </c>
      <c r="R286" s="10">
        <f>3/24*OO[[#This Row],[74 (28JUN1985 03:00:00)-Water Temperature (C)]]*OO[[#This Row],[16]]/SUM(OO[16])</f>
        <v>6.964230075173356E-8</v>
      </c>
      <c r="S286" s="10">
        <f>3/24*OO[[#This Row],[75 (28JUN1985 06:00:00)-Water Temperature (C)]]*OO[[#This Row],[17]]/SUM(OO[17])</f>
        <v>1.5184979883755604E-5</v>
      </c>
      <c r="T286" s="10">
        <f>3/24*OO[[#This Row],[76 (28JUN1985 09:00:00)-Water Temperature (C)]]*OO[[#This Row],[18]]/SUM(OO[18])</f>
        <v>6.2495088568264353E-4</v>
      </c>
      <c r="U286" s="10">
        <f>3/24*OO[[#This Row],[77 (28JUN1985 12:00:00)-Water Temperature (C)]]*OO[[#This Row],[19]]/SUM(OO[19])</f>
        <v>7.2191684646509581E-3</v>
      </c>
      <c r="V286" s="10">
        <f>3/24000000*OO[[#This Row],[78 (28JUN1985 15:00:00)-Water Temperature (C)]]*OO[[#This Row],[20]]</f>
        <v>2.9470846331549998E-2</v>
      </c>
      <c r="W286" s="10">
        <f>3/24000000*OO[[#This Row],[79 (28JUN1985 18:00:00)-Water Temperature (C)]]*OO[[#This Row],[21]]</f>
        <v>5.0476446595849996E-2</v>
      </c>
      <c r="X286" s="10">
        <f>3/24000000*OO[[#This Row],[80 (28JUN1985 21:00:00)-Water Temperature (C)]]*OO[[#This Row],[22]]</f>
        <v>4.0825276413712495E-2</v>
      </c>
      <c r="Y286" s="10">
        <f>3/24000000*OO[[#This Row],[81 (29JUN1985 00:00:00)-Water Temperature (C)]]*OO[[#This Row],[23]]</f>
        <v>1.7238585925191247E-2</v>
      </c>
      <c r="Z286" s="10">
        <f>3/24000000*OO[[#This Row],[82 (29JUN1985 03:00:00)-Water Temperature (C)]]*OO[[#This Row],[24]]</f>
        <v>4.1783313397250003E-3</v>
      </c>
      <c r="AA286" s="10">
        <f>3/24000000*OO[[#This Row],[83 (29JUN1985 06:00:00)-Water Temperature (C)]]*OO[[#This Row],[25]]</f>
        <v>6.3293165790237493E-4</v>
      </c>
      <c r="AB286" s="10">
        <f>3/24000000*OO[[#This Row],[84 (29JUN1985 09:00:00)-Water Temperature (C)]]*OO[[#This Row],[26]]</f>
        <v>7.2038941737825001E-5</v>
      </c>
      <c r="AC286" s="10">
        <f>3/24000000*OO[[#This Row],[85 (29JUN1985 12:00:00)-Water Temperature (C)]]*OO[[#This Row],[27]]</f>
        <v>1.3243651399124999E-5</v>
      </c>
      <c r="AD286" s="10">
        <f>3/24000000*OO[[#This Row],[86 (29JUN1985 15:00:00)-Water Temperature (C)]]*OO[[#This Row],[28]]</f>
        <v>7.9173791910099994E-6</v>
      </c>
      <c r="AE286" s="10">
        <f>3/24000000*OO[[#This Row],[88 (29JUN1985 21:00:00)-Water Temperature (C)]]*OO[[#This Row],[30]]</f>
        <v>5.5530488365949989E-6</v>
      </c>
      <c r="AF286" s="10">
        <f>3/24000000*OO[[#This Row],[88 (29JUN1985 21:00:00)-Water Temperature (C)]]*OO[[#This Row],[30]]</f>
        <v>5.5530488365949989E-6</v>
      </c>
      <c r="AG286" s="10">
        <f>3/24000000*OO[[#This Row],[89 (30JUN1985 00:00:00)-Water Temperature (C)]]*OO[[#This Row],[31]]</f>
        <v>4.6479007962524996E-6</v>
      </c>
      <c r="AH286" s="10">
        <f>3/24000000*OO[[#This Row],[90 (30JUN1985 03:00:00)-Water Temperature (C)]]*OO[[#This Row],[32]]</f>
        <v>3.8979750258000007E-6</v>
      </c>
      <c r="AI286" s="10">
        <f>3/24000000*OO[[#This Row],[91 (30JUN1985 06:00:00)-Water Temperature (C)]]*OO[[#This Row],[33]]</f>
        <v>3.2863392331012502E-6</v>
      </c>
      <c r="AJ286" s="10">
        <f>3/24000000*OO[[#This Row],[92 (30JUN1985 09:00:00)-Water Temperature (C)]]*OO[[#This Row],[34]]</f>
        <v>2.8314770444137498E-6</v>
      </c>
      <c r="AK286" s="10">
        <f>3/24000000*OO[[#This Row],[93 (30JUN1985 12:00:00)-Water Temperature (C)]]*OO[[#This Row],[35]]</f>
        <v>2.49057879735825E-6</v>
      </c>
      <c r="AL286" s="10">
        <f>3/24000000*OO[[#This Row],[94 (30JUN1985 15:00:00)-Water Temperature (C)]]*OO[[#This Row],[36]]</f>
        <v>2.2183237586176247E-6</v>
      </c>
      <c r="AM286" s="10">
        <f>3/24000000*OO[[#This Row],[95 (30JUN1985 18:00:00)-Water Temperature (C)]]*OO[[#This Row],[37]]</f>
        <v>1.9876506979342501E-6</v>
      </c>
      <c r="AN286" s="10">
        <f>3/24000000*OO[[#This Row],[96 (30JUN1985 21:00:00)-Water Temperature (C)]]*OO[[#This Row],[38]]</f>
        <v>1.76486447980625E-6</v>
      </c>
      <c r="AO286" s="10">
        <f>3/24000000*OO[[#This Row],[97 (01JUL1985 00:00:00)-Water Temperature (C)]]*OO[[#This Row],[39]]</f>
        <v>1.559329208495E-6</v>
      </c>
      <c r="AP286" s="10">
        <f>3/24000000*OO[[#This Row],[98 (01JUL1985 03:00:00)-Water Temperature (C)]]*OO[[#This Row],[40]]</f>
        <v>1.3832825358247499E-6</v>
      </c>
      <c r="AQ286" s="10">
        <f>3/24000000*OO[[#This Row],[99 (01JUL1985 06:00:00)-Water Temperature (C)]]*OO[[#This Row],[41]]</f>
        <v>1.234554192465E-6</v>
      </c>
      <c r="AR286" s="10">
        <f>3/24000000*OO[[#This Row],[100 (01JUL1985 09:00:00)-Water Temperature (C)]]*OO[[#This Row],[42]]</f>
        <v>1.1271590037525001E-6</v>
      </c>
      <c r="AS286" s="10">
        <f>3/24000000*OO[[#This Row],[101 (01JUL1985 12:00:00)-Water Temperature (C)]]*OO[[#This Row],[43]]</f>
        <v>1.044454771765E-6</v>
      </c>
      <c r="AT286" s="10">
        <f>3/24000000*OO[[#This Row],[102 (01JUL1985 15:00:00)-Water Temperature (C)]]*OO[[#This Row],[44]]</f>
        <v>9.7033853439599984E-7</v>
      </c>
      <c r="AU286" s="10">
        <f>3/24000000*OO[[#This Row],[103 (01JUL1985 18:00:00)-Water Temperature (C)]]*OO[[#This Row],[45]]</f>
        <v>9.04737266389125E-7</v>
      </c>
      <c r="AV286" s="10">
        <f>3/24000000*OO[[#This Row],[104 (01JUL1985 21:00:00)-Water Temperature (C)]]*OO[[#This Row],[46]]</f>
        <v>8.4054946986100002E-7</v>
      </c>
      <c r="AW286" s="10">
        <f>3/24000000*OO[[#This Row],[105 (02JUL1985 00:00:00)-Water Temperature (C)]]*OO[[#This Row],[47]]</f>
        <v>7.8506508566899984E-7</v>
      </c>
      <c r="AX286" s="10">
        <f>3/24000000*OO[[#This Row],[106 (02JUL1985 03:00:00)-Water Temperature (C)]]*OO[[#This Row],[48]]</f>
        <v>7.3466818952037485E-7</v>
      </c>
      <c r="AY286" s="10">
        <f>3/24000000*OO[[#This Row],[107 (02JUL1985 06:00:00)-Water Temperature (C)]]*OO[[#This Row],[49]]</f>
        <v>6.8588714483187489E-7</v>
      </c>
      <c r="AZ286" s="10">
        <f>3/24000000*OO[[#This Row],[108 (02JUL1985 09:00:00)-Water Temperature (C)]]*OO[[#This Row],[50]]</f>
        <v>6.3951638011874999E-7</v>
      </c>
      <c r="BA286" s="10">
        <f>3/24000000*OO[[#This Row],[109 (02JUL1985 12:00:00)-Water Temperature (C)]]*OO[[#This Row],[51]]</f>
        <v>6.044162787742499E-7</v>
      </c>
      <c r="BB286" s="10">
        <f>3/24000000*OO[[#This Row],[110 (02JUL1985 15:00:00)-Water Temperature (C)]]*OO[[#This Row],[52]]</f>
        <v>5.8128503609375001E-7</v>
      </c>
      <c r="BC286" s="10">
        <f>3/24000000*OO[[#This Row],[111 (02JUL1985 18:00:00)-Water Temperature (C)]]*OO[[#This Row],[53]]</f>
        <v>5.6403188662499995E-7</v>
      </c>
      <c r="BD286" s="10">
        <f>3/24000000*OO[[#This Row],[112 (02JUL1985 21:00:00)-Water Temperature (C)]]*OO[[#This Row],[54]]</f>
        <v>5.4408499156374996E-7</v>
      </c>
      <c r="BE286" s="10">
        <f>3/24000000*OO[[#This Row],[113 (03JUL1985 00:00:00)-Water Temperature (C)]]*OO[[#This Row],[55]]</f>
        <v>5.1858821742499998E-7</v>
      </c>
      <c r="BF286" s="10">
        <f>3/24000000*OO[[#This Row],[114 (03JUL1985 03:00:00)-Water Temperature (C)]]*OO[[#This Row],[56]]</f>
        <v>4.9251445041474995E-7</v>
      </c>
      <c r="BG286" s="10">
        <f>3/24000000*OO[[#This Row],[115 (03JUL1985 06:00:00)-Water Temperature (C)]]*OO[[#This Row],[57]]</f>
        <v>4.6633518953999991E-7</v>
      </c>
      <c r="BH286" s="10">
        <f>3/24000000*OO[[#This Row],[116 (03JUL1985 09:00:00)-Water Temperature (C)]]*OO[[#This Row],[58]]</f>
        <v>4.4586248921500002E-7</v>
      </c>
      <c r="BI286" s="10">
        <f>3/24000000*OO[[#This Row],[117 (03JUL1985 12:00:00)-Water Temperature (C)]]*OO[[#This Row],[59]]</f>
        <v>4.3154614916875001E-7</v>
      </c>
      <c r="BJ286" s="10">
        <f>3/24000000*OO[[#This Row],[118 (03JUL1985 15:00:00)-Water Temperature (C)]]*OO[[#This Row],[60]]</f>
        <v>4.2017392923074998E-7</v>
      </c>
      <c r="BK286" s="10">
        <f>3/24000000*OO[[#This Row],[119 (03JUL1985 18:00:00)-Water Temperature (C)]]*OO[[#This Row],[61]]</f>
        <v>4.1098250881625001E-7</v>
      </c>
      <c r="BL286" s="10">
        <f>3/24000000*OO[[#This Row],[120 (03JUL1985 21:00:00)-Water Temperature (C)]]*OO[[#This Row],[62]]</f>
        <v>3.9783298043249997E-7</v>
      </c>
      <c r="BM286" s="10">
        <f>3/24000000*OO[[#This Row],[121 (04JUL1985 00:00:00)-Water Temperature (C)]]*OO[[#This Row],[63]]</f>
        <v>3.8245951383475E-7</v>
      </c>
      <c r="BN286" s="10">
        <f>3/24000000*OO[[#This Row],[122 (04JUL1985 03:00:00)-Water Temperature (C)]]*OO[[#This Row],[64]]</f>
        <v>3.6763979371874998E-7</v>
      </c>
      <c r="BO286" s="10">
        <f>3/24000000*OO[[#This Row],[123 (04JUL1985 06:00:00)-Water Temperature (C)]]*OO[[#This Row],[65]]</f>
        <v>3.5329004780850001E-7</v>
      </c>
      <c r="BP286" s="10">
        <f>3/24000000*OO[[#This Row],[124 (04JUL1985 09:00:00)-Water Temperature (C)]]*OO[[#This Row],[66]]</f>
        <v>3.4521484134899996E-7</v>
      </c>
      <c r="BQ286" s="10">
        <f>3/24000000*OO[[#This Row],[125 (04JUL1985 12:00:00)-Water Temperature (C)]]*OO[[#This Row],[67]]</f>
        <v>3.3931163699762502E-7</v>
      </c>
      <c r="BR286" s="10">
        <f>3/24000000*OO[[#This Row],[126 (04JUL1985 15:00:00)-Water Temperature (C)]]*OO[[#This Row],[68]]</f>
        <v>3.3268002816574998E-7</v>
      </c>
      <c r="BS286" s="10">
        <f>3/24000000*OO[[#This Row],[127 (04JUL1985 18:00:00)-Water Temperature (C)]]*OO[[#This Row],[69]]</f>
        <v>3.24941461335E-7</v>
      </c>
      <c r="BT286" s="10">
        <f>3/24000000*OO[[#This Row],[128 (04JUL1985 21:00:00)-Water Temperature (C)]]*OO[[#This Row],[70]]</f>
        <v>3.1491458962499997E-7</v>
      </c>
      <c r="BU286" s="10">
        <f>3/24000000*OO[[#This Row],[129 (05JUL1985 00:00:00)-Water Temperature (C)]]*OO[[#This Row],[71]]</f>
        <v>3.0297610307269997E-7</v>
      </c>
      <c r="BV286" s="10">
        <f>3/24000000*OO[[#This Row],[130 (05JUL1985 03:00:00)-Water Temperature (C)]]*OO[[#This Row],[72]]</f>
        <v>2.917588901982E-7</v>
      </c>
      <c r="BW286" s="10">
        <f>3/24000000*OO[[#This Row],[131 (05JUL1985 06:00:00)-Water Temperature (C)]]*OO[[#This Row],[73]]</f>
        <v>2.8104085067499997E-7</v>
      </c>
      <c r="BX286" s="10">
        <f>3/24000000*OO[[#This Row],[132 (05JUL1985 09:00:00)-Water Temperature (C)]]*OO[[#This Row],[74]]</f>
        <v>2.7479616800739997E-7</v>
      </c>
      <c r="BY286" s="10">
        <f>3/24000000*OO[[#This Row],[133 (05JUL1985 12:00:00)-Water Temperature (C)]]*OO[[#This Row],[75]]</f>
        <v>2.7021779617442499E-7</v>
      </c>
      <c r="BZ286" s="10">
        <f>3/24000000*OO[[#This Row],[134 (05JUL1985 15:00:00)-Water Temperature (C)]]*OO[[#This Row],[76]]</f>
        <v>2.6591571109418746E-7</v>
      </c>
      <c r="CA286" s="10">
        <f>3/24000000*OO[[#This Row],[135 (05JUL1985 18:00:00)-Water Temperature (C)]]*OO[[#This Row],[77]]</f>
        <v>2.6166734611624997E-7</v>
      </c>
      <c r="CB286" s="10">
        <f>3/24000000*OO[[#This Row],[136 (05JUL1985 21:00:00)-Water Temperature (C)]]*OO[[#This Row],[78]]</f>
        <v>2.5453047832395E-7</v>
      </c>
      <c r="CC286" s="10">
        <f>3/24000000*OO[[#This Row],[137 (06JUL1985 00:00:00)-Water Temperature (C)]]*OO[[#This Row],[79]]</f>
        <v>2.4526005715796244E-7</v>
      </c>
      <c r="CD286" s="10">
        <f>3/24000000*OO[[#This Row],[138 (06JUL1985 03:00:00)-Water Temperature (C)]]*OO[[#This Row],[80]]</f>
        <v>2.3624105076991248E-7</v>
      </c>
      <c r="CE286" s="10">
        <f>3/24000000*OO[[#This Row],[139 (06JUL1985 06:00:00)-Water Temperature (C)]]*OO[[#This Row],[81]]</f>
        <v>2.2768521535925002E-7</v>
      </c>
      <c r="CF286" s="10">
        <f>3/24000000*OO[[#This Row],[140 (06JUL1985 09:00:00)-Water Temperature (C)]]*OO[[#This Row],[82]]</f>
        <v>2.2385331150861248E-7</v>
      </c>
      <c r="CG286" s="10">
        <f>3/24000000*OO[[#This Row],[141 (06JUL1985 12:00:00)-Water Temperature (C)]]*OO[[#This Row],[83]]</f>
        <v>2.2202080112585E-7</v>
      </c>
      <c r="CH286" s="10">
        <f>3/24000000*OO[[#This Row],[142 (06JUL1985 15:00:00)-Water Temperature (C)]]*OO[[#This Row],[84]]</f>
        <v>2.2049880748297499E-7</v>
      </c>
      <c r="CI286" s="10">
        <f>3/24000000*OO[[#This Row],[143 (06JUL1985 18:00:00)-Water Temperature (C)]]*OO[[#This Row],[85]]</f>
        <v>2.1868259757340001E-7</v>
      </c>
      <c r="CJ286" s="10">
        <f>3/24000000*OO[[#This Row],[144 (06JUL1985 21:00:00)-Water Temperature (C)]]*OO[[#This Row],[86]]</f>
        <v>2.1362748467654998E-7</v>
      </c>
      <c r="CK286" s="10">
        <f>3/24000000*OO[[#This Row],[145 (07JUL1985 00:00:00)-Water Temperature (C)]]*OO[[#This Row],[87]]</f>
        <v>2.0669146415520002E-7</v>
      </c>
      <c r="CL286" s="10">
        <f>3/24000000*OO[[#This Row],[146 (07JUL1985 03:00:00)-Water Temperature (C)]]*OO[[#This Row],[88]]</f>
        <v>1.9911838438345E-7</v>
      </c>
      <c r="CM286" s="10">
        <f>3/24000000*OO[[#This Row],[147 (07JUL1985 06:00:00)-Water Temperature (C)]]*OO[[#This Row],[89]]</f>
        <v>1.9095147574687501E-7</v>
      </c>
      <c r="CN286" s="10">
        <f>3/24000000*OO[[#This Row],[148 (07JUL1985 09:00:00)-Water Temperature (C)]]*OO[[#This Row],[90]]</f>
        <v>1.8370067101749997E-7</v>
      </c>
      <c r="CO286" s="10">
        <f>3/24000000*OO[[#This Row],[149 (07JUL1985 12:00:00)-Water Temperature (C)]]*OO[[#This Row],[91]]</f>
        <v>1.7866765697809999E-7</v>
      </c>
      <c r="CP286" s="10">
        <f>3/24000000*OO[[#This Row],[150 (07JUL1985 15:00:00)-Water Temperature (C)]]*OO[[#This Row],[92]]</f>
        <v>1.7609974059959999E-7</v>
      </c>
      <c r="CQ286" s="10">
        <f>3/24000000*OO[[#This Row],[151 (07JUL1985 18:00:00)-Water Temperature (C)]]*OO[[#This Row],[93]]</f>
        <v>1.7277367517057496E-7</v>
      </c>
      <c r="CR286" s="10">
        <f>3/24000000*OO[[#This Row],[152 (07JUL1985 21:00:00)-Water Temperature (C)]]*OO[[#This Row],[94]]</f>
        <v>1.6795093635937501E-7</v>
      </c>
      <c r="CS286" s="10">
        <f>3/24000000*OO[[#This Row],[153 (08JUL1985 00:00:00)-Water Temperature (C)]]*OO[[#This Row],[95]]</f>
        <v>1.6245075829587499E-7</v>
      </c>
      <c r="CT286" s="10">
        <f>3/24000000*OO[[#This Row],[154 (08JUL1985 03:00:00)-Water Temperature (C)]]*OO[[#This Row],[96]]</f>
        <v>1.5615015589325001E-7</v>
      </c>
      <c r="CU286" s="10">
        <f>3/24000000*OO[[#This Row],[155 (08JUL1985 06:00:00)-Water Temperature (C)]]*OO[[#This Row],[97]]</f>
        <v>1.4934109886325E-7</v>
      </c>
      <c r="CV286" s="10">
        <f>3/24000000*OO[[#This Row],[156 (08JUL1985 09:00:00)-Water Temperature (C)]]*OO[[#This Row],[98]]</f>
        <v>1.44408386802675E-7</v>
      </c>
      <c r="CW286" s="10">
        <f>3/24000000*OO[[#This Row],[157 (08JUL1985 12:00:00)-Water Temperature (C)]]*OO[[#This Row],[99]]</f>
        <v>1.4107457703153751E-7</v>
      </c>
    </row>
    <row r="287" spans="1:101" x14ac:dyDescent="0.35">
      <c r="A287" t="s">
        <v>293</v>
      </c>
      <c r="B287">
        <v>870.41129999999998</v>
      </c>
      <c r="C287" s="10">
        <f>3/24*OO[[#This Row],[59 (26JUN1985 06:00:00)-Water Temperature (C)]]*OO[[#This Row],[1]]/SUM(OO[1])</f>
        <v>0</v>
      </c>
      <c r="D287" s="10">
        <f>3/24*OO[[#This Row],[60 (26JUN1985 09:00:00)-Water Temperature (C)]]*OO[[#This Row],[2]]/SUM(OO[2])</f>
        <v>0</v>
      </c>
      <c r="E287" s="10">
        <f>3/24*OO[[#This Row],[61 (26JUN1985 12:00:00)-Water Temperature (C)]]*OO[[#This Row],[3]]/SUM(OO[3])</f>
        <v>0</v>
      </c>
      <c r="F287" s="10">
        <f>3/24*OO[[#This Row],[62 (26JUN1985 15:00:00)-Water Temperature (C)]]*OO[[#This Row],[4]]/SUM(OO[4])</f>
        <v>0</v>
      </c>
      <c r="G287" s="10">
        <f>3/24*OO[[#This Row],[63 (26JUN1985 18:00:00)-Water Temperature (C)]]*OO[[#This Row],[5]]/SUM(OO[5])</f>
        <v>0</v>
      </c>
      <c r="H287" s="10">
        <f>3/24*OO[[#This Row],[64 (26JUN1985 21:00:00)-Water Temperature (C)]]*OO[[#This Row],[6]]/SUM(OO[6])</f>
        <v>0</v>
      </c>
      <c r="I287" s="10">
        <f>3/24*OO[[#This Row],[65 (27JUN1985 00:00:00)-Water Temperature (C)]]*OO[[#This Row],[7]]/SUM(OO[7])</f>
        <v>0</v>
      </c>
      <c r="J287" s="10">
        <f>3/24*OO[[#This Row],[66 (27JUN1985 03:00:00)-Water Temperature (C)]]*OO[[#This Row],[8]]/SUM(OO[8])</f>
        <v>0</v>
      </c>
      <c r="K287" s="10">
        <f>3/24*OO[[#This Row],[67 (27JUN1985 06:00:00)-Water Temperature (C)]]*OO[[#This Row],[9]]/SUM(OO[9])</f>
        <v>0</v>
      </c>
      <c r="L287" s="10">
        <f>3/24*OO[[#This Row],[68 (27JUN1985 09:00:00)-Water Temperature (C)]]*OO[[#This Row],[10]]/SUM(OO[10])</f>
        <v>0</v>
      </c>
      <c r="M287" s="10">
        <f>3/24*OO[[#This Row],[69 (27JUN1985 12:00:00)-Water Temperature (C)]]*OO[[#This Row],[11]]/SUM(OO[11])</f>
        <v>0</v>
      </c>
      <c r="N287" s="10">
        <f>3/24*OO[[#This Row],[70 (27JUN1985 15:00:00)-Water Temperature (C)]]*OO[[#This Row],[12]]/SUM(OO[12])</f>
        <v>0</v>
      </c>
      <c r="O287" s="10">
        <f>3/24*OO[[#This Row],[71 (27JUN1985 18:00:00)-Water Temperature (C)]]*OO[[#This Row],[13]]/SUM(OO[13])</f>
        <v>9.0928182894982114E-31</v>
      </c>
      <c r="P287" s="10">
        <f>3/24*OO[[#This Row],[72 (27JUN1985 21:00:00)-Water Temperature (C)]]*OO[[#This Row],[14]]/SUM(OO[14])</f>
        <v>3.9047852449338847E-22</v>
      </c>
      <c r="Q287" s="10">
        <f>3/24*OO[[#This Row],[73 (28JUN1985 00:00:00)-Water Temperature (C)]]*OO[[#This Row],[15]]/SUM(OO[15])</f>
        <v>1.091060270315409E-12</v>
      </c>
      <c r="R287" s="10">
        <f>3/24*OO[[#This Row],[74 (28JUN1985 03:00:00)-Water Temperature (C)]]*OO[[#This Row],[16]]/SUM(OO[16])</f>
        <v>3.4985941644280301E-9</v>
      </c>
      <c r="S287" s="10">
        <f>3/24*OO[[#This Row],[75 (28JUN1985 06:00:00)-Water Temperature (C)]]*OO[[#This Row],[17]]/SUM(OO[17])</f>
        <v>7.8561697387671732E-7</v>
      </c>
      <c r="T287" s="10">
        <f>3/24*OO[[#This Row],[76 (28JUN1985 09:00:00)-Water Temperature (C)]]*OO[[#This Row],[18]]/SUM(OO[18])</f>
        <v>3.3043376506050006E-5</v>
      </c>
      <c r="U287" s="10">
        <f>3/24*OO[[#This Row],[77 (28JUN1985 12:00:00)-Water Temperature (C)]]*OO[[#This Row],[19]]/SUM(OO[19])</f>
        <v>3.8849600582047757E-4</v>
      </c>
      <c r="V287" s="10">
        <f>3/24000000*OO[[#This Row],[78 (28JUN1985 15:00:00)-Water Temperature (C)]]*OO[[#This Row],[20]]</f>
        <v>1.6098933806602501E-3</v>
      </c>
      <c r="W287" s="10">
        <f>3/24000000*OO[[#This Row],[79 (28JUN1985 18:00:00)-Water Temperature (C)]]*OO[[#This Row],[21]]</f>
        <v>2.7934433530124999E-3</v>
      </c>
      <c r="X287" s="10">
        <f>3/24000000*OO[[#This Row],[80 (28JUN1985 21:00:00)-Water Temperature (C)]]*OO[[#This Row],[22]]</f>
        <v>2.2852488855599996E-3</v>
      </c>
      <c r="Y287" s="10">
        <f>3/24000000*OO[[#This Row],[81 (29JUN1985 00:00:00)-Water Temperature (C)]]*OO[[#This Row],[23]]</f>
        <v>9.7483757749837496E-4</v>
      </c>
      <c r="Z287" s="10">
        <f>3/24000000*OO[[#This Row],[82 (29JUN1985 03:00:00)-Water Temperature (C)]]*OO[[#This Row],[24]]</f>
        <v>2.3842749059265001E-4</v>
      </c>
      <c r="AA287" s="10">
        <f>3/24000000*OO[[#This Row],[83 (29JUN1985 06:00:00)-Water Temperature (C)]]*OO[[#This Row],[25]]</f>
        <v>3.6393788251999997E-5</v>
      </c>
      <c r="AB287" s="10">
        <f>3/24000000*OO[[#This Row],[84 (29JUN1985 09:00:00)-Water Temperature (C)]]*OO[[#This Row],[26]]</f>
        <v>4.1510108805075E-6</v>
      </c>
      <c r="AC287" s="10">
        <f>3/24000000*OO[[#This Row],[85 (29JUN1985 12:00:00)-Water Temperature (C)]]*OO[[#This Row],[27]]</f>
        <v>7.4839029761600001E-7</v>
      </c>
      <c r="AD287" s="10">
        <f>3/24000000*OO[[#This Row],[86 (29JUN1985 15:00:00)-Water Temperature (C)]]*OO[[#This Row],[28]]</f>
        <v>4.4122451953049997E-7</v>
      </c>
      <c r="AE287" s="10">
        <f>3/24000000*OO[[#This Row],[88 (29JUN1985 21:00:00)-Water Temperature (C)]]*OO[[#This Row],[30]]</f>
        <v>3.089857252484E-7</v>
      </c>
      <c r="AF287" s="10">
        <f>3/24000000*OO[[#This Row],[88 (29JUN1985 21:00:00)-Water Temperature (C)]]*OO[[#This Row],[30]]</f>
        <v>3.089857252484E-7</v>
      </c>
      <c r="AG287" s="10">
        <f>3/24000000*OO[[#This Row],[89 (30JUN1985 00:00:00)-Water Temperature (C)]]*OO[[#This Row],[31]]</f>
        <v>2.5861381525979997E-7</v>
      </c>
      <c r="AH287" s="10">
        <f>3/24000000*OO[[#This Row],[90 (30JUN1985 03:00:00)-Water Temperature (C)]]*OO[[#This Row],[32]]</f>
        <v>2.1688859937644996E-7</v>
      </c>
      <c r="AI287" s="10">
        <f>3/24000000*OO[[#This Row],[91 (30JUN1985 06:00:00)-Water Temperature (C)]]*OO[[#This Row],[33]]</f>
        <v>1.8284616662508749E-7</v>
      </c>
      <c r="AJ287" s="10">
        <f>3/24000000*OO[[#This Row],[92 (30JUN1985 09:00:00)-Water Temperature (C)]]*OO[[#This Row],[34]]</f>
        <v>1.5752362022437498E-7</v>
      </c>
      <c r="AK287" s="10">
        <f>3/24000000*OO[[#This Row],[93 (30JUN1985 12:00:00)-Water Temperature (C)]]*OO[[#This Row],[35]]</f>
        <v>1.3853648695424999E-7</v>
      </c>
      <c r="AL287" s="10">
        <f>3/24000000*OO[[#This Row],[94 (30JUN1985 15:00:00)-Water Temperature (C)]]*OO[[#This Row],[36]]</f>
        <v>1.233709389038E-7</v>
      </c>
      <c r="AM287" s="10">
        <f>3/24000000*OO[[#This Row],[95 (30JUN1985 18:00:00)-Water Temperature (C)]]*OO[[#This Row],[37]]</f>
        <v>1.1052490924265E-7</v>
      </c>
      <c r="AN287" s="10">
        <f>3/24000000*OO[[#This Row],[96 (30JUN1985 21:00:00)-Water Temperature (C)]]*OO[[#This Row],[38]]</f>
        <v>9.8128366268924988E-8</v>
      </c>
      <c r="AO287" s="10">
        <f>3/24000000*OO[[#This Row],[97 (01JUL1985 00:00:00)-Water Temperature (C)]]*OO[[#This Row],[39]]</f>
        <v>8.6696745182999999E-8</v>
      </c>
      <c r="AP287" s="10">
        <f>3/24000000*OO[[#This Row],[98 (01JUL1985 03:00:00)-Water Temperature (C)]]*OO[[#This Row],[40]]</f>
        <v>7.6906485098450004E-8</v>
      </c>
      <c r="AQ287" s="10">
        <f>3/24000000*OO[[#This Row],[99 (01JUL1985 06:00:00)-Water Temperature (C)]]*OO[[#This Row],[41]]</f>
        <v>6.863518416905E-8</v>
      </c>
      <c r="AR287" s="10">
        <f>3/24000000*OO[[#This Row],[100 (01JUL1985 09:00:00)-Water Temperature (C)]]*OO[[#This Row],[42]]</f>
        <v>6.2660743554399993E-8</v>
      </c>
      <c r="AS287" s="10">
        <f>3/24000000*OO[[#This Row],[101 (01JUL1985 12:00:00)-Water Temperature (C)]]*OO[[#This Row],[43]]</f>
        <v>5.8053879175499995E-8</v>
      </c>
      <c r="AT287" s="10">
        <f>3/24000000*OO[[#This Row],[102 (01JUL1985 15:00:00)-Water Temperature (C)]]*OO[[#This Row],[44]]</f>
        <v>5.3927991706574991E-8</v>
      </c>
      <c r="AU287" s="10">
        <f>3/24000000*OO[[#This Row],[103 (01JUL1985 18:00:00)-Water Temperature (C)]]*OO[[#This Row],[45]]</f>
        <v>5.0277096051399996E-8</v>
      </c>
      <c r="AV287" s="10">
        <f>3/24000000*OO[[#This Row],[104 (01JUL1985 21:00:00)-Water Temperature (C)]]*OO[[#This Row],[46]]</f>
        <v>4.6706607571250004E-8</v>
      </c>
      <c r="AW287" s="10">
        <f>3/24000000*OO[[#This Row],[105 (02JUL1985 00:00:00)-Water Temperature (C)]]*OO[[#This Row],[47]]</f>
        <v>4.3623005271850001E-8</v>
      </c>
      <c r="AX287" s="10">
        <f>3/24000000*OO[[#This Row],[106 (02JUL1985 03:00:00)-Water Temperature (C)]]*OO[[#This Row],[48]]</f>
        <v>4.0824359756374998E-8</v>
      </c>
      <c r="AY287" s="10">
        <f>3/24000000*OO[[#This Row],[107 (02JUL1985 06:00:00)-Water Temperature (C)]]*OO[[#This Row],[49]]</f>
        <v>3.8115569557199998E-8</v>
      </c>
      <c r="AZ287" s="10">
        <f>3/24000000*OO[[#This Row],[108 (02JUL1985 09:00:00)-Water Temperature (C)]]*OO[[#This Row],[50]]</f>
        <v>3.5539164058199995E-8</v>
      </c>
      <c r="BA287" s="10">
        <f>3/24000000*OO[[#This Row],[109 (02JUL1985 12:00:00)-Water Temperature (C)]]*OO[[#This Row],[51]]</f>
        <v>3.3587170876162499E-8</v>
      </c>
      <c r="BB287" s="10">
        <f>3/24000000*OO[[#This Row],[110 (02JUL1985 15:00:00)-Water Temperature (C)]]*OO[[#This Row],[52]]</f>
        <v>3.2297669304375002E-8</v>
      </c>
      <c r="BC287" s="10">
        <f>3/24000000*OO[[#This Row],[111 (02JUL1985 18:00:00)-Water Temperature (C)]]*OO[[#This Row],[53]]</f>
        <v>3.1334919276700001E-8</v>
      </c>
      <c r="BD287" s="10">
        <f>3/24000000*OO[[#This Row],[112 (02JUL1985 21:00:00)-Water Temperature (C)]]*OO[[#This Row],[54]]</f>
        <v>3.0222221985156253E-8</v>
      </c>
      <c r="BE287" s="10">
        <f>3/24000000*OO[[#This Row],[113 (03JUL1985 00:00:00)-Water Temperature (C)]]*OO[[#This Row],[55]]</f>
        <v>2.8807699453503752E-8</v>
      </c>
      <c r="BF287" s="10">
        <f>3/24000000*OO[[#This Row],[114 (03JUL1985 03:00:00)-Water Temperature (C)]]*OO[[#This Row],[56]]</f>
        <v>2.7361724648699996E-8</v>
      </c>
      <c r="BG287" s="10">
        <f>3/24000000*OO[[#This Row],[115 (03JUL1985 06:00:00)-Water Temperature (C)]]*OO[[#This Row],[57]]</f>
        <v>2.5909188792191247E-8</v>
      </c>
      <c r="BH287" s="10">
        <f>3/24000000*OO[[#This Row],[116 (03JUL1985 09:00:00)-Water Temperature (C)]]*OO[[#This Row],[58]]</f>
        <v>2.4772332482425E-8</v>
      </c>
      <c r="BI287" s="10">
        <f>3/24000000*OO[[#This Row],[117 (03JUL1985 12:00:00)-Water Temperature (C)]]*OO[[#This Row],[59]]</f>
        <v>2.3975002594469999E-8</v>
      </c>
      <c r="BJ287" s="10">
        <f>3/24000000*OO[[#This Row],[118 (03JUL1985 15:00:00)-Water Temperature (C)]]*OO[[#This Row],[60]]</f>
        <v>2.3340408337520001E-8</v>
      </c>
      <c r="BK287" s="10">
        <f>3/24000000*OO[[#This Row],[119 (03JUL1985 18:00:00)-Water Temperature (C)]]*OO[[#This Row],[61]]</f>
        <v>2.2827419112116247E-8</v>
      </c>
      <c r="BL287" s="10">
        <f>3/24000000*OO[[#This Row],[120 (03JUL1985 21:00:00)-Water Temperature (C)]]*OO[[#This Row],[62]]</f>
        <v>2.2096889148337499E-8</v>
      </c>
      <c r="BM287" s="10">
        <f>3/24000000*OO[[#This Row],[121 (04JUL1985 00:00:00)-Water Temperature (C)]]*OO[[#This Row],[63]]</f>
        <v>2.1244044999014999E-8</v>
      </c>
      <c r="BN287" s="10">
        <f>3/24000000*OO[[#This Row],[122 (04JUL1985 03:00:00)-Water Temperature (C)]]*OO[[#This Row],[64]]</f>
        <v>2.0421827600677498E-8</v>
      </c>
      <c r="BO287" s="10">
        <f>3/24000000*OO[[#This Row],[123 (04JUL1985 06:00:00)-Water Temperature (C)]]*OO[[#This Row],[65]]</f>
        <v>1.9625730839102499E-8</v>
      </c>
      <c r="BP287" s="10">
        <f>3/24000000*OO[[#This Row],[124 (04JUL1985 09:00:00)-Water Temperature (C)]]*OO[[#This Row],[66]]</f>
        <v>1.9177372382553748E-8</v>
      </c>
      <c r="BQ287" s="10">
        <f>3/24000000*OO[[#This Row],[125 (04JUL1985 12:00:00)-Water Temperature (C)]]*OO[[#This Row],[67]]</f>
        <v>1.88490278301975E-8</v>
      </c>
      <c r="BR287" s="10">
        <f>3/24000000*OO[[#This Row],[126 (04JUL1985 15:00:00)-Water Temperature (C)]]*OO[[#This Row],[68]]</f>
        <v>1.8479862085886249E-8</v>
      </c>
      <c r="BS287" s="10">
        <f>3/24000000*OO[[#This Row],[127 (04JUL1985 18:00:00)-Water Temperature (C)]]*OO[[#This Row],[69]]</f>
        <v>1.8049350389647498E-8</v>
      </c>
      <c r="BT287" s="10">
        <f>3/24000000*OO[[#This Row],[128 (04JUL1985 21:00:00)-Water Temperature (C)]]*OO[[#This Row],[70]]</f>
        <v>1.7492547335187502E-8</v>
      </c>
      <c r="BU287" s="10">
        <f>3/24000000*OO[[#This Row],[129 (05JUL1985 00:00:00)-Water Temperature (C)]]*OO[[#This Row],[71]]</f>
        <v>1.6829114593733751E-8</v>
      </c>
      <c r="BV287" s="10">
        <f>3/24000000*OO[[#This Row],[130 (05JUL1985 03:00:00)-Water Temperature (C)]]*OO[[#This Row],[72]]</f>
        <v>1.6206990390156247E-8</v>
      </c>
      <c r="BW287" s="10">
        <f>3/24000000*OO[[#This Row],[131 (05JUL1985 06:00:00)-Water Temperature (C)]]*OO[[#This Row],[73]]</f>
        <v>1.5612256673343749E-8</v>
      </c>
      <c r="BX287" s="10">
        <f>3/24000000*OO[[#This Row],[132 (05JUL1985 09:00:00)-Water Temperature (C)]]*OO[[#This Row],[74]]</f>
        <v>1.5266542918795001E-8</v>
      </c>
      <c r="BY287" s="10">
        <f>3/24000000*OO[[#This Row],[133 (05JUL1985 12:00:00)-Water Temperature (C)]]*OO[[#This Row],[75]]</f>
        <v>1.5012513787511248E-8</v>
      </c>
      <c r="BZ287" s="10">
        <f>3/24000000*OO[[#This Row],[134 (05JUL1985 15:00:00)-Water Temperature (C)]]*OO[[#This Row],[76]]</f>
        <v>1.4773338910129999E-8</v>
      </c>
      <c r="CA287" s="10">
        <f>3/24000000*OO[[#This Row],[135 (05JUL1985 18:00:00)-Water Temperature (C)]]*OO[[#This Row],[77]]</f>
        <v>1.4536203261285E-8</v>
      </c>
      <c r="CB287" s="10">
        <f>3/24000000*OO[[#This Row],[136 (05JUL1985 21:00:00)-Water Temperature (C)]]*OO[[#This Row],[78]]</f>
        <v>1.4139615040657501E-8</v>
      </c>
      <c r="CC287" s="10">
        <f>3/24000000*OO[[#This Row],[137 (06JUL1985 00:00:00)-Water Temperature (C)]]*OO[[#This Row],[79]]</f>
        <v>1.3625076244641251E-8</v>
      </c>
      <c r="CD287" s="10">
        <f>3/24000000*OO[[#This Row],[138 (06JUL1985 03:00:00)-Water Temperature (C)]]*OO[[#This Row],[80]]</f>
        <v>1.3124519212301248E-8</v>
      </c>
      <c r="CE287" s="10">
        <f>3/24000000*OO[[#This Row],[139 (06JUL1985 06:00:00)-Water Temperature (C)]]*OO[[#This Row],[81]]</f>
        <v>1.2650504897756251E-8</v>
      </c>
      <c r="CF287" s="10">
        <f>3/24000000*OO[[#This Row],[140 (06JUL1985 09:00:00)-Water Temperature (C)]]*OO[[#This Row],[82]]</f>
        <v>1.2437575387573749E-8</v>
      </c>
      <c r="CG287" s="10">
        <f>3/24000000*OO[[#This Row],[141 (06JUL1985 12:00:00)-Water Temperature (C)]]*OO[[#This Row],[83]]</f>
        <v>1.2335212177304999E-8</v>
      </c>
      <c r="CH287" s="10">
        <f>3/24000000*OO[[#This Row],[142 (06JUL1985 15:00:00)-Water Temperature (C)]]*OO[[#This Row],[84]]</f>
        <v>1.2250248400599999E-8</v>
      </c>
      <c r="CI287" s="10">
        <f>3/24000000*OO[[#This Row],[143 (06JUL1985 18:00:00)-Water Temperature (C)]]*OO[[#This Row],[85]]</f>
        <v>1.2149346348933748E-8</v>
      </c>
      <c r="CJ287" s="10">
        <f>3/24000000*OO[[#This Row],[144 (06JUL1985 21:00:00)-Water Temperature (C)]]*OO[[#This Row],[86]]</f>
        <v>1.186858575276E-8</v>
      </c>
      <c r="CK287" s="10">
        <f>3/24000000*OO[[#This Row],[145 (07JUL1985 00:00:00)-Water Temperature (C)]]*OO[[#This Row],[87]]</f>
        <v>1.148376556405E-8</v>
      </c>
      <c r="CL287" s="10">
        <f>3/24000000*OO[[#This Row],[146 (07JUL1985 03:00:00)-Water Temperature (C)]]*OO[[#This Row],[88]]</f>
        <v>1.1063775439079999E-8</v>
      </c>
      <c r="CM287" s="10">
        <f>3/24000000*OO[[#This Row],[147 (07JUL1985 06:00:00)-Water Temperature (C)]]*OO[[#This Row],[89]]</f>
        <v>1.0610904006249999E-8</v>
      </c>
      <c r="CN287" s="10">
        <f>3/24000000*OO[[#This Row],[148 (07JUL1985 09:00:00)-Water Temperature (C)]]*OO[[#This Row],[90]]</f>
        <v>1.0208031729465E-8</v>
      </c>
      <c r="CO287" s="10">
        <f>3/24000000*OO[[#This Row],[149 (07JUL1985 12:00:00)-Water Temperature (C)]]*OO[[#This Row],[91]]</f>
        <v>9.9282824973149985E-9</v>
      </c>
      <c r="CP287" s="10">
        <f>3/24000000*OO[[#This Row],[150 (07JUL1985 15:00:00)-Water Temperature (C)]]*OO[[#This Row],[92]]</f>
        <v>9.7849390937650004E-9</v>
      </c>
      <c r="CQ287" s="10">
        <f>3/24000000*OO[[#This Row],[151 (07JUL1985 18:00:00)-Water Temperature (C)]]*OO[[#This Row],[93]]</f>
        <v>9.5995805907175002E-9</v>
      </c>
      <c r="CR287" s="10">
        <f>3/24000000*OO[[#This Row],[152 (07JUL1985 21:00:00)-Water Temperature (C)]]*OO[[#This Row],[94]]</f>
        <v>9.3318422920800002E-9</v>
      </c>
      <c r="CS287" s="10">
        <f>3/24000000*OO[[#This Row],[153 (08JUL1985 00:00:00)-Water Temperature (C)]]*OO[[#This Row],[95]]</f>
        <v>9.0268654592249991E-9</v>
      </c>
      <c r="CT287" s="10">
        <f>3/24000000*OO[[#This Row],[154 (08JUL1985 03:00:00)-Water Temperature (C)]]*OO[[#This Row],[96]]</f>
        <v>8.6778521156250009E-9</v>
      </c>
      <c r="CU287" s="10">
        <f>3/24000000*OO[[#This Row],[155 (08JUL1985 06:00:00)-Water Temperature (C)]]*OO[[#This Row],[97]]</f>
        <v>8.30017101432E-9</v>
      </c>
      <c r="CV287" s="10">
        <f>3/24000000*OO[[#This Row],[156 (08JUL1985 09:00:00)-Water Temperature (C)]]*OO[[#This Row],[98]]</f>
        <v>8.0266850030449993E-9</v>
      </c>
      <c r="CW287" s="10">
        <f>3/24000000*OO[[#This Row],[157 (08JUL1985 12:00:00)-Water Temperature (C)]]*OO[[#This Row],[99]]</f>
        <v>7.840953196294999E-9</v>
      </c>
    </row>
    <row r="288" spans="1:101" x14ac:dyDescent="0.35">
      <c r="A288" t="s">
        <v>294</v>
      </c>
      <c r="B288">
        <v>882.86239999999998</v>
      </c>
      <c r="C288" s="10">
        <f>3/24*OO[[#This Row],[59 (26JUN1985 06:00:00)-Water Temperature (C)]]*OO[[#This Row],[1]]/SUM(OO[1])</f>
        <v>0</v>
      </c>
      <c r="D288" s="10">
        <f>3/24*OO[[#This Row],[60 (26JUN1985 09:00:00)-Water Temperature (C)]]*OO[[#This Row],[2]]/SUM(OO[2])</f>
        <v>0</v>
      </c>
      <c r="E288" s="10">
        <f>3/24*OO[[#This Row],[61 (26JUN1985 12:00:00)-Water Temperature (C)]]*OO[[#This Row],[3]]/SUM(OO[3])</f>
        <v>0</v>
      </c>
      <c r="F288" s="10">
        <f>3/24*OO[[#This Row],[62 (26JUN1985 15:00:00)-Water Temperature (C)]]*OO[[#This Row],[4]]/SUM(OO[4])</f>
        <v>0</v>
      </c>
      <c r="G288" s="10">
        <f>3/24*OO[[#This Row],[63 (26JUN1985 18:00:00)-Water Temperature (C)]]*OO[[#This Row],[5]]/SUM(OO[5])</f>
        <v>0</v>
      </c>
      <c r="H288" s="10">
        <f>3/24*OO[[#This Row],[64 (26JUN1985 21:00:00)-Water Temperature (C)]]*OO[[#This Row],[6]]/SUM(OO[6])</f>
        <v>0</v>
      </c>
      <c r="I288" s="10">
        <f>3/24*OO[[#This Row],[65 (27JUN1985 00:00:00)-Water Temperature (C)]]*OO[[#This Row],[7]]/SUM(OO[7])</f>
        <v>0</v>
      </c>
      <c r="J288" s="10">
        <f>3/24*OO[[#This Row],[66 (27JUN1985 03:00:00)-Water Temperature (C)]]*OO[[#This Row],[8]]/SUM(OO[8])</f>
        <v>0</v>
      </c>
      <c r="K288" s="10">
        <f>3/24*OO[[#This Row],[67 (27JUN1985 06:00:00)-Water Temperature (C)]]*OO[[#This Row],[9]]/SUM(OO[9])</f>
        <v>0</v>
      </c>
      <c r="L288" s="10">
        <f>3/24*OO[[#This Row],[68 (27JUN1985 09:00:00)-Water Temperature (C)]]*OO[[#This Row],[10]]/SUM(OO[10])</f>
        <v>0</v>
      </c>
      <c r="M288" s="10">
        <f>3/24*OO[[#This Row],[69 (27JUN1985 12:00:00)-Water Temperature (C)]]*OO[[#This Row],[11]]/SUM(OO[11])</f>
        <v>0</v>
      </c>
      <c r="N288" s="10">
        <f>3/24*OO[[#This Row],[70 (27JUN1985 15:00:00)-Water Temperature (C)]]*OO[[#This Row],[12]]/SUM(OO[12])</f>
        <v>0</v>
      </c>
      <c r="O288" s="10">
        <f>3/24*OO[[#This Row],[71 (27JUN1985 18:00:00)-Water Temperature (C)]]*OO[[#This Row],[13]]/SUM(OO[13])</f>
        <v>2.3384661873821893E-30</v>
      </c>
      <c r="P288" s="10">
        <f>3/24*OO[[#This Row],[72 (27JUN1985 21:00:00)-Water Temperature (C)]]*OO[[#This Row],[14]]/SUM(OO[14])</f>
        <v>1.0607313970166526E-21</v>
      </c>
      <c r="Q288" s="10">
        <f>3/24*OO[[#This Row],[73 (28JUN1985 00:00:00)-Water Temperature (C)]]*OO[[#This Row],[15]]/SUM(OO[15])</f>
        <v>3.0384597004348831E-12</v>
      </c>
      <c r="R288" s="10">
        <f>3/24*OO[[#This Row],[74 (28JUN1985 03:00:00)-Water Temperature (C)]]*OO[[#This Row],[16]]/SUM(OO[16])</f>
        <v>9.8856349057031732E-9</v>
      </c>
      <c r="S288" s="10">
        <f>3/24*OO[[#This Row],[75 (28JUN1985 06:00:00)-Water Temperature (C)]]*OO[[#This Row],[17]]/SUM(OO[17])</f>
        <v>2.2385604071473161E-6</v>
      </c>
      <c r="T288" s="10">
        <f>3/24*OO[[#This Row],[76 (28JUN1985 09:00:00)-Water Temperature (C)]]*OO[[#This Row],[18]]/SUM(OO[18])</f>
        <v>9.4774309782827331E-5</v>
      </c>
      <c r="U288" s="10">
        <f>3/24*OO[[#This Row],[77 (28JUN1985 12:00:00)-Water Temperature (C)]]*OO[[#This Row],[19]]/SUM(OO[19])</f>
        <v>1.120400256645789E-3</v>
      </c>
      <c r="V288" s="10">
        <f>3/24000000*OO[[#This Row],[78 (28JUN1985 15:00:00)-Water Temperature (C)]]*OO[[#This Row],[20]]</f>
        <v>4.6651717438199996E-3</v>
      </c>
      <c r="W288" s="10">
        <f>3/24000000*OO[[#This Row],[79 (28JUN1985 18:00:00)-Water Temperature (C)]]*OO[[#This Row],[21]]</f>
        <v>8.1294176505299996E-3</v>
      </c>
      <c r="X288" s="10">
        <f>3/24000000*OO[[#This Row],[80 (28JUN1985 21:00:00)-Water Temperature (C)]]*OO[[#This Row],[22]]</f>
        <v>6.6758202329549989E-3</v>
      </c>
      <c r="Y288" s="10">
        <f>3/24000000*OO[[#This Row],[81 (29JUN1985 00:00:00)-Water Temperature (C)]]*OO[[#This Row],[23]]</f>
        <v>2.8576118659274998E-3</v>
      </c>
      <c r="Z288" s="10">
        <f>3/24000000*OO[[#This Row],[82 (29JUN1985 03:00:00)-Water Temperature (C)]]*OO[[#This Row],[24]]</f>
        <v>7.0108718238149996E-4</v>
      </c>
      <c r="AA288" s="10">
        <f>3/24000000*OO[[#This Row],[83 (29JUN1985 06:00:00)-Water Temperature (C)]]*OO[[#This Row],[25]]</f>
        <v>1.0729986900652499E-4</v>
      </c>
      <c r="AB288" s="10">
        <f>3/24000000*OO[[#This Row],[84 (29JUN1985 09:00:00)-Water Temperature (C)]]*OO[[#This Row],[26]]</f>
        <v>1.2248490328549998E-5</v>
      </c>
      <c r="AC288" s="10">
        <f>3/24000000*OO[[#This Row],[85 (29JUN1985 12:00:00)-Water Temperature (C)]]*OO[[#This Row],[27]]</f>
        <v>2.1938377661219999E-6</v>
      </c>
      <c r="AD288" s="10">
        <f>3/24000000*OO[[#This Row],[86 (29JUN1985 15:00:00)-Water Temperature (C)]]*OO[[#This Row],[28]]</f>
        <v>1.28713231152E-6</v>
      </c>
      <c r="AE288" s="10">
        <f>3/24000000*OO[[#This Row],[88 (29JUN1985 21:00:00)-Water Temperature (C)]]*OO[[#This Row],[30]]</f>
        <v>9.0085947774287488E-7</v>
      </c>
      <c r="AF288" s="10">
        <f>3/24000000*OO[[#This Row],[88 (29JUN1985 21:00:00)-Water Temperature (C)]]*OO[[#This Row],[30]]</f>
        <v>9.0085947774287488E-7</v>
      </c>
      <c r="AG288" s="10">
        <f>3/24000000*OO[[#This Row],[89 (30JUN1985 00:00:00)-Water Temperature (C)]]*OO[[#This Row],[31]]</f>
        <v>7.5398534193499994E-7</v>
      </c>
      <c r="AH288" s="10">
        <f>3/24000000*OO[[#This Row],[90 (30JUN1985 03:00:00)-Water Temperature (C)]]*OO[[#This Row],[32]]</f>
        <v>6.3233751082200003E-7</v>
      </c>
      <c r="AI288" s="10">
        <f>3/24000000*OO[[#This Row],[91 (30JUN1985 06:00:00)-Water Temperature (C)]]*OO[[#This Row],[33]]</f>
        <v>5.3307311943474996E-7</v>
      </c>
      <c r="AJ288" s="10">
        <f>3/24000000*OO[[#This Row],[92 (30JUN1985 09:00:00)-Water Temperature (C)]]*OO[[#This Row],[34]]</f>
        <v>4.5923151365024988E-7</v>
      </c>
      <c r="AK288" s="10">
        <f>3/24000000*OO[[#This Row],[93 (30JUN1985 12:00:00)-Water Temperature (C)]]*OO[[#This Row],[35]]</f>
        <v>4.0384951695799998E-7</v>
      </c>
      <c r="AL288" s="10">
        <f>3/24000000*OO[[#This Row],[94 (30JUN1985 15:00:00)-Water Temperature (C)]]*OO[[#This Row],[36]]</f>
        <v>3.5961923301749998E-7</v>
      </c>
      <c r="AM288" s="10">
        <f>3/24000000*OO[[#This Row],[95 (30JUN1985 18:00:00)-Water Temperature (C)]]*OO[[#This Row],[37]]</f>
        <v>3.2215199119349994E-7</v>
      </c>
      <c r="AN288" s="10">
        <f>3/24000000*OO[[#This Row],[96 (30JUN1985 21:00:00)-Water Temperature (C)]]*OO[[#This Row],[38]]</f>
        <v>2.8600454194695001E-7</v>
      </c>
      <c r="AO288" s="10">
        <f>3/24000000*OO[[#This Row],[97 (01JUL1985 00:00:00)-Water Temperature (C)]]*OO[[#This Row],[39]]</f>
        <v>2.5267777867237501E-7</v>
      </c>
      <c r="AP288" s="10">
        <f>3/24000000*OO[[#This Row],[98 (01JUL1985 03:00:00)-Water Temperature (C)]]*OO[[#This Row],[40]]</f>
        <v>2.2413971619929999E-7</v>
      </c>
      <c r="AQ288" s="10">
        <f>3/24000000*OO[[#This Row],[99 (01JUL1985 06:00:00)-Water Temperature (C)]]*OO[[#This Row],[41]]</f>
        <v>2.0002516499257497E-7</v>
      </c>
      <c r="AR288" s="10">
        <f>3/24000000*OO[[#This Row],[100 (01JUL1985 09:00:00)-Water Temperature (C)]]*OO[[#This Row],[42]]</f>
        <v>1.8260723797469998E-7</v>
      </c>
      <c r="AS288" s="10">
        <f>3/24000000*OO[[#This Row],[101 (01JUL1985 12:00:00)-Water Temperature (C)]]*OO[[#This Row],[43]]</f>
        <v>1.6917298216389999E-7</v>
      </c>
      <c r="AT288" s="10">
        <f>3/24000000*OO[[#This Row],[102 (01JUL1985 15:00:00)-Water Temperature (C)]]*OO[[#This Row],[44]]</f>
        <v>1.5714076199617501E-7</v>
      </c>
      <c r="AU288" s="10">
        <f>3/24000000*OO[[#This Row],[103 (01JUL1985 18:00:00)-Water Temperature (C)]]*OO[[#This Row],[45]]</f>
        <v>1.4649306971265E-7</v>
      </c>
      <c r="AV288" s="10">
        <f>3/24000000*OO[[#This Row],[104 (01JUL1985 21:00:00)-Water Temperature (C)]]*OO[[#This Row],[46]]</f>
        <v>1.3608463902345001E-7</v>
      </c>
      <c r="AW288" s="10">
        <f>3/24000000*OO[[#This Row],[105 (02JUL1985 00:00:00)-Water Temperature (C)]]*OO[[#This Row],[47]]</f>
        <v>1.2709725763566249E-7</v>
      </c>
      <c r="AX288" s="10">
        <f>3/24000000*OO[[#This Row],[106 (02JUL1985 03:00:00)-Water Temperature (C)]]*OO[[#This Row],[48]]</f>
        <v>1.18943546856E-7</v>
      </c>
      <c r="AY288" s="10">
        <f>3/24000000*OO[[#This Row],[107 (02JUL1985 06:00:00)-Water Temperature (C)]]*OO[[#This Row],[49]]</f>
        <v>1.1105296130937498E-7</v>
      </c>
      <c r="AZ288" s="10">
        <f>3/24000000*OO[[#This Row],[108 (02JUL1985 09:00:00)-Water Temperature (C)]]*OO[[#This Row],[50]]</f>
        <v>1.0354447074082502E-7</v>
      </c>
      <c r="BA288" s="10">
        <f>3/24000000*OO[[#This Row],[109 (02JUL1985 12:00:00)-Water Temperature (C)]]*OO[[#This Row],[51]]</f>
        <v>9.7856360706749979E-8</v>
      </c>
      <c r="BB288" s="10">
        <f>3/24000000*OO[[#This Row],[110 (02JUL1985 15:00:00)-Water Temperature (C)]]*OO[[#This Row],[52]]</f>
        <v>9.4094855382999989E-8</v>
      </c>
      <c r="BC288" s="10">
        <f>3/24000000*OO[[#This Row],[111 (02JUL1985 18:00:00)-Water Temperature (C)]]*OO[[#This Row],[53]]</f>
        <v>9.1285217392774994E-8</v>
      </c>
      <c r="BD288" s="10">
        <f>3/24000000*OO[[#This Row],[112 (02JUL1985 21:00:00)-Water Temperature (C)]]*OO[[#This Row],[54]]</f>
        <v>8.8037635534875005E-8</v>
      </c>
      <c r="BE288" s="10">
        <f>3/24000000*OO[[#This Row],[113 (03JUL1985 00:00:00)-Water Temperature (C)]]*OO[[#This Row],[55]]</f>
        <v>8.3917958112312496E-8</v>
      </c>
      <c r="BF288" s="10">
        <f>3/24000000*OO[[#This Row],[114 (03JUL1985 03:00:00)-Water Temperature (C)]]*OO[[#This Row],[56]]</f>
        <v>7.9707850587999988E-8</v>
      </c>
      <c r="BG288" s="10">
        <f>3/24000000*OO[[#This Row],[115 (03JUL1985 06:00:00)-Water Temperature (C)]]*OO[[#This Row],[57]]</f>
        <v>7.5479117726249991E-8</v>
      </c>
      <c r="BH288" s="10">
        <f>3/24000000*OO[[#This Row],[116 (03JUL1985 09:00:00)-Water Temperature (C)]]*OO[[#This Row],[58]]</f>
        <v>7.2168196931650001E-8</v>
      </c>
      <c r="BI288" s="10">
        <f>3/24000000*OO[[#This Row],[117 (03JUL1985 12:00:00)-Water Temperature (C)]]*OO[[#This Row],[59]]</f>
        <v>6.9842528140312497E-8</v>
      </c>
      <c r="BJ288" s="10">
        <f>3/24000000*OO[[#This Row],[118 (03JUL1985 15:00:00)-Water Temperature (C)]]*OO[[#This Row],[60]]</f>
        <v>6.7990977644624987E-8</v>
      </c>
      <c r="BK288" s="10">
        <f>3/24000000*OO[[#This Row],[119 (03JUL1985 18:00:00)-Water Temperature (C)]]*OO[[#This Row],[61]]</f>
        <v>6.64943894683E-8</v>
      </c>
      <c r="BL288" s="10">
        <f>3/24000000*OO[[#This Row],[120 (03JUL1985 21:00:00)-Water Temperature (C)]]*OO[[#This Row],[62]]</f>
        <v>6.436622181824999E-8</v>
      </c>
      <c r="BM288" s="10">
        <f>3/24000000*OO[[#This Row],[121 (04JUL1985 00:00:00)-Water Temperature (C)]]*OO[[#This Row],[63]]</f>
        <v>6.1881820712375004E-8</v>
      </c>
      <c r="BN288" s="10">
        <f>3/24000000*OO[[#This Row],[122 (04JUL1985 03:00:00)-Water Temperature (C)]]*OO[[#This Row],[64]]</f>
        <v>5.9487474110675E-8</v>
      </c>
      <c r="BO288" s="10">
        <f>3/24000000*OO[[#This Row],[123 (04JUL1985 06:00:00)-Water Temperature (C)]]*OO[[#This Row],[65]]</f>
        <v>5.7170346687899993E-8</v>
      </c>
      <c r="BP288" s="10">
        <f>3/24000000*OO[[#This Row],[124 (04JUL1985 09:00:00)-Water Temperature (C)]]*OO[[#This Row],[66]]</f>
        <v>5.5863713621137493E-8</v>
      </c>
      <c r="BQ288" s="10">
        <f>3/24000000*OO[[#This Row],[125 (04JUL1985 12:00:00)-Water Temperature (C)]]*OO[[#This Row],[67]]</f>
        <v>5.4907879039999995E-8</v>
      </c>
      <c r="BR288" s="10">
        <f>3/24000000*OO[[#This Row],[126 (04JUL1985 15:00:00)-Water Temperature (C)]]*OO[[#This Row],[68]]</f>
        <v>5.3830752997949993E-8</v>
      </c>
      <c r="BS288" s="10">
        <f>3/24000000*OO[[#This Row],[127 (04JUL1985 18:00:00)-Water Temperature (C)]]*OO[[#This Row],[69]]</f>
        <v>5.2574989062287493E-8</v>
      </c>
      <c r="BT288" s="10">
        <f>3/24000000*OO[[#This Row],[128 (04JUL1985 21:00:00)-Water Temperature (C)]]*OO[[#This Row],[70]]</f>
        <v>5.0953072800974991E-8</v>
      </c>
      <c r="BU288" s="10">
        <f>3/24000000*OO[[#This Row],[129 (05JUL1985 00:00:00)-Water Temperature (C)]]*OO[[#This Row],[71]]</f>
        <v>4.9019947932350001E-8</v>
      </c>
      <c r="BV288" s="10">
        <f>3/24000000*OO[[#This Row],[130 (05JUL1985 03:00:00)-Water Temperature (C)]]*OO[[#This Row],[72]]</f>
        <v>4.7208521460187493E-8</v>
      </c>
      <c r="BW288" s="10">
        <f>3/24000000*OO[[#This Row],[131 (05JUL1985 06:00:00)-Water Temperature (C)]]*OO[[#This Row],[73]]</f>
        <v>4.5476336766375E-8</v>
      </c>
      <c r="BX288" s="10">
        <f>3/24000000*OO[[#This Row],[132 (05JUL1985 09:00:00)-Water Temperature (C)]]*OO[[#This Row],[74]]</f>
        <v>4.4469930208012496E-8</v>
      </c>
      <c r="BY288" s="10">
        <f>3/24000000*OO[[#This Row],[133 (05JUL1985 12:00:00)-Water Temperature (C)]]*OO[[#This Row],[75]]</f>
        <v>4.3729020672374999E-8</v>
      </c>
      <c r="BZ288" s="10">
        <f>3/24000000*OO[[#This Row],[134 (05JUL1985 15:00:00)-Water Temperature (C)]]*OO[[#This Row],[76]]</f>
        <v>4.3032123123400002E-8</v>
      </c>
      <c r="CA288" s="10">
        <f>3/24000000*OO[[#This Row],[135 (05JUL1985 18:00:00)-Water Temperature (C)]]*OO[[#This Row],[77]]</f>
        <v>4.2340438462074996E-8</v>
      </c>
      <c r="CB288" s="10">
        <f>3/24000000*OO[[#This Row],[136 (05JUL1985 21:00:00)-Water Temperature (C)]]*OO[[#This Row],[78]]</f>
        <v>4.1184198326062498E-8</v>
      </c>
      <c r="CC288" s="10">
        <f>3/24000000*OO[[#This Row],[137 (06JUL1985 00:00:00)-Water Temperature (C)]]*OO[[#This Row],[79]]</f>
        <v>3.9685303836412499E-8</v>
      </c>
      <c r="CD288" s="10">
        <f>3/24000000*OO[[#This Row],[138 (06JUL1985 03:00:00)-Water Temperature (C)]]*OO[[#This Row],[80]]</f>
        <v>3.8227800952649994E-8</v>
      </c>
      <c r="CE288" s="10">
        <f>3/24000000*OO[[#This Row],[139 (06JUL1985 06:00:00)-Water Temperature (C)]]*OO[[#This Row],[81]]</f>
        <v>3.6847393833525004E-8</v>
      </c>
      <c r="CF288" s="10">
        <f>3/24000000*OO[[#This Row],[140 (06JUL1985 09:00:00)-Water Temperature (C)]]*OO[[#This Row],[82]]</f>
        <v>3.6227281958350002E-8</v>
      </c>
      <c r="CG288" s="10">
        <f>3/24000000*OO[[#This Row],[141 (06JUL1985 12:00:00)-Water Temperature (C)]]*OO[[#This Row],[83]]</f>
        <v>3.59286542394625E-8</v>
      </c>
      <c r="CH288" s="10">
        <f>3/24000000*OO[[#This Row],[142 (06JUL1985 15:00:00)-Water Temperature (C)]]*OO[[#This Row],[84]]</f>
        <v>3.5679938397899993E-8</v>
      </c>
      <c r="CI288" s="10">
        <f>3/24000000*OO[[#This Row],[143 (06JUL1985 18:00:00)-Water Temperature (C)]]*OO[[#This Row],[85]]</f>
        <v>3.5385382836749999E-8</v>
      </c>
      <c r="CJ288" s="10">
        <f>3/24000000*OO[[#This Row],[144 (06JUL1985 21:00:00)-Water Temperature (C)]]*OO[[#This Row],[86]]</f>
        <v>3.4567250184175001E-8</v>
      </c>
      <c r="CK288" s="10">
        <f>3/24000000*OO[[#This Row],[145 (07JUL1985 00:00:00)-Water Temperature (C)]]*OO[[#This Row],[87]]</f>
        <v>3.3446847579025002E-8</v>
      </c>
      <c r="CL288" s="10">
        <f>3/24000000*OO[[#This Row],[146 (07JUL1985 03:00:00)-Water Temperature (C)]]*OO[[#This Row],[88]]</f>
        <v>3.2224097051729995E-8</v>
      </c>
      <c r="CM288" s="10">
        <f>3/24000000*OO[[#This Row],[147 (07JUL1985 06:00:00)-Water Temperature (C)]]*OO[[#This Row],[89]]</f>
        <v>3.0905573394990004E-8</v>
      </c>
      <c r="CN288" s="10">
        <f>3/24000000*OO[[#This Row],[148 (07JUL1985 09:00:00)-Water Temperature (C)]]*OO[[#This Row],[90]]</f>
        <v>2.9732145031211249E-8</v>
      </c>
      <c r="CO288" s="10">
        <f>3/24000000*OO[[#This Row],[149 (07JUL1985 12:00:00)-Water Temperature (C)]]*OO[[#This Row],[91]]</f>
        <v>2.8916921346250001E-8</v>
      </c>
      <c r="CP288" s="10">
        <f>3/24000000*OO[[#This Row],[150 (07JUL1985 15:00:00)-Water Temperature (C)]]*OO[[#This Row],[92]]</f>
        <v>2.8498402479412496E-8</v>
      </c>
      <c r="CQ288" s="10">
        <f>3/24000000*OO[[#This Row],[151 (07JUL1985 18:00:00)-Water Temperature (C)]]*OO[[#This Row],[93]]</f>
        <v>2.7957729360949999E-8</v>
      </c>
      <c r="CR288" s="10">
        <f>3/24000000*OO[[#This Row],[152 (07JUL1985 21:00:00)-Water Temperature (C)]]*OO[[#This Row],[94]]</f>
        <v>2.7177966112412495E-8</v>
      </c>
      <c r="CS288" s="10">
        <f>3/24000000*OO[[#This Row],[153 (08JUL1985 00:00:00)-Water Temperature (C)]]*OO[[#This Row],[95]]</f>
        <v>2.6290229300481248E-8</v>
      </c>
      <c r="CT288" s="10">
        <f>3/24000000*OO[[#This Row],[154 (08JUL1985 03:00:00)-Water Temperature (C)]]*OO[[#This Row],[96]]</f>
        <v>2.5274386011478745E-8</v>
      </c>
      <c r="CU288" s="10">
        <f>3/24000000*OO[[#This Row],[155 (08JUL1985 06:00:00)-Water Temperature (C)]]*OO[[#This Row],[97]]</f>
        <v>2.4175126900072503E-8</v>
      </c>
      <c r="CV288" s="10">
        <f>3/24000000*OO[[#This Row],[156 (08JUL1985 09:00:00)-Water Temperature (C)]]*OO[[#This Row],[98]]</f>
        <v>2.3379160221725001E-8</v>
      </c>
      <c r="CW288" s="10">
        <f>3/24000000*OO[[#This Row],[157 (08JUL1985 12:00:00)-Water Temperature (C)]]*OO[[#This Row],[99]]</f>
        <v>2.2837693836799999E-8</v>
      </c>
    </row>
    <row r="289" spans="1:101" x14ac:dyDescent="0.35">
      <c r="A289" t="s">
        <v>295</v>
      </c>
      <c r="B289">
        <v>879.47910000000002</v>
      </c>
      <c r="C289" s="10">
        <f>3/24*OO[[#This Row],[59 (26JUN1985 06:00:00)-Water Temperature (C)]]*OO[[#This Row],[1]]/SUM(OO[1])</f>
        <v>0</v>
      </c>
      <c r="D289" s="10">
        <f>3/24*OO[[#This Row],[60 (26JUN1985 09:00:00)-Water Temperature (C)]]*OO[[#This Row],[2]]/SUM(OO[2])</f>
        <v>0</v>
      </c>
      <c r="E289" s="10">
        <f>3/24*OO[[#This Row],[61 (26JUN1985 12:00:00)-Water Temperature (C)]]*OO[[#This Row],[3]]/SUM(OO[3])</f>
        <v>0</v>
      </c>
      <c r="F289" s="10">
        <f>3/24*OO[[#This Row],[62 (26JUN1985 15:00:00)-Water Temperature (C)]]*OO[[#This Row],[4]]/SUM(OO[4])</f>
        <v>0</v>
      </c>
      <c r="G289" s="10">
        <f>3/24*OO[[#This Row],[63 (26JUN1985 18:00:00)-Water Temperature (C)]]*OO[[#This Row],[5]]/SUM(OO[5])</f>
        <v>0</v>
      </c>
      <c r="H289" s="10">
        <f>3/24*OO[[#This Row],[64 (26JUN1985 21:00:00)-Water Temperature (C)]]*OO[[#This Row],[6]]/SUM(OO[6])</f>
        <v>0</v>
      </c>
      <c r="I289" s="10">
        <f>3/24*OO[[#This Row],[65 (27JUN1985 00:00:00)-Water Temperature (C)]]*OO[[#This Row],[7]]/SUM(OO[7])</f>
        <v>0</v>
      </c>
      <c r="J289" s="10">
        <f>3/24*OO[[#This Row],[66 (27JUN1985 03:00:00)-Water Temperature (C)]]*OO[[#This Row],[8]]/SUM(OO[8])</f>
        <v>0</v>
      </c>
      <c r="K289" s="10">
        <f>3/24*OO[[#This Row],[67 (27JUN1985 06:00:00)-Water Temperature (C)]]*OO[[#This Row],[9]]/SUM(OO[9])</f>
        <v>0</v>
      </c>
      <c r="L289" s="10">
        <f>3/24*OO[[#This Row],[68 (27JUN1985 09:00:00)-Water Temperature (C)]]*OO[[#This Row],[10]]/SUM(OO[10])</f>
        <v>0</v>
      </c>
      <c r="M289" s="10">
        <f>3/24*OO[[#This Row],[69 (27JUN1985 12:00:00)-Water Temperature (C)]]*OO[[#This Row],[11]]/SUM(OO[11])</f>
        <v>0</v>
      </c>
      <c r="N289" s="10">
        <f>3/24*OO[[#This Row],[70 (27JUN1985 15:00:00)-Water Temperature (C)]]*OO[[#This Row],[12]]/SUM(OO[12])</f>
        <v>0</v>
      </c>
      <c r="O289" s="10">
        <f>3/24*OO[[#This Row],[71 (27JUN1985 18:00:00)-Water Temperature (C)]]*OO[[#This Row],[13]]/SUM(OO[13])</f>
        <v>6.1429189094093772E-30</v>
      </c>
      <c r="P289" s="10">
        <f>3/24*OO[[#This Row],[72 (27JUN1985 21:00:00)-Water Temperature (C)]]*OO[[#This Row],[14]]/SUM(OO[14])</f>
        <v>4.8919616550545233E-21</v>
      </c>
      <c r="Q289" s="10">
        <f>3/24*OO[[#This Row],[73 (28JUN1985 00:00:00)-Water Temperature (C)]]*OO[[#This Row],[15]]/SUM(OO[15])</f>
        <v>1.5787214820200764E-11</v>
      </c>
      <c r="R289" s="10">
        <f>3/24*OO[[#This Row],[74 (28JUN1985 03:00:00)-Water Temperature (C)]]*OO[[#This Row],[16]]/SUM(OO[16])</f>
        <v>5.7355313856826663E-8</v>
      </c>
      <c r="S289" s="10">
        <f>3/24*OO[[#This Row],[75 (28JUN1985 06:00:00)-Water Temperature (C)]]*OO[[#This Row],[17]]/SUM(OO[17])</f>
        <v>1.3806114313208948E-5</v>
      </c>
      <c r="T289" s="10">
        <f>3/24*OO[[#This Row],[76 (28JUN1985 09:00:00)-Water Temperature (C)]]*OO[[#This Row],[18]]/SUM(OO[18])</f>
        <v>6.1219727007307022E-4</v>
      </c>
      <c r="U289" s="10">
        <f>3/24*OO[[#This Row],[77 (28JUN1985 12:00:00)-Water Temperature (C)]]*OO[[#This Row],[19]]/SUM(OO[19])</f>
        <v>7.5182169411731935E-3</v>
      </c>
      <c r="V289" s="10">
        <f>3/24000000*OO[[#This Row],[78 (28JUN1985 15:00:00)-Water Temperature (C)]]*OO[[#This Row],[20]]</f>
        <v>3.2340351431437493E-2</v>
      </c>
      <c r="W289" s="10">
        <f>3/24000000*OO[[#This Row],[79 (28JUN1985 18:00:00)-Water Temperature (C)]]*OO[[#This Row],[21]]</f>
        <v>5.7979306960249985E-2</v>
      </c>
      <c r="X289" s="10">
        <f>3/24000000*OO[[#This Row],[80 (28JUN1985 21:00:00)-Water Temperature (C)]]*OO[[#This Row],[22]]</f>
        <v>4.8812787447049998E-2</v>
      </c>
      <c r="Y289" s="10">
        <f>3/24000000*OO[[#This Row],[81 (29JUN1985 00:00:00)-Water Temperature (C)]]*OO[[#This Row],[23]]</f>
        <v>2.1365643704999999E-2</v>
      </c>
      <c r="Z289" s="10">
        <f>3/24000000*OO[[#This Row],[82 (29JUN1985 03:00:00)-Water Temperature (C)]]*OO[[#This Row],[24]]</f>
        <v>5.3467984245487502E-3</v>
      </c>
      <c r="AA289" s="10">
        <f>3/24000000*OO[[#This Row],[83 (29JUN1985 06:00:00)-Water Temperature (C)]]*OO[[#This Row],[25]]</f>
        <v>8.3216887975649995E-4</v>
      </c>
      <c r="AB289" s="10">
        <f>3/24000000*OO[[#This Row],[84 (29JUN1985 09:00:00)-Water Temperature (C)]]*OO[[#This Row],[26]]</f>
        <v>9.5515563806999998E-5</v>
      </c>
      <c r="AC289" s="10">
        <f>3/24000000*OO[[#This Row],[85 (29JUN1985 12:00:00)-Water Temperature (C)]]*OO[[#This Row],[27]]</f>
        <v>1.6419578311495002E-5</v>
      </c>
      <c r="AD289" s="10">
        <f>3/24000000*OO[[#This Row],[86 (29JUN1985 15:00:00)-Water Temperature (C)]]*OO[[#This Row],[28]]</f>
        <v>9.3301068004549989E-6</v>
      </c>
      <c r="AE289" s="10">
        <f>3/24000000*OO[[#This Row],[88 (29JUN1985 21:00:00)-Water Temperature (C)]]*OO[[#This Row],[30]]</f>
        <v>6.5050604321487494E-6</v>
      </c>
      <c r="AF289" s="10">
        <f>3/24000000*OO[[#This Row],[88 (29JUN1985 21:00:00)-Water Temperature (C)]]*OO[[#This Row],[30]]</f>
        <v>6.5050604321487494E-6</v>
      </c>
      <c r="AG289" s="10">
        <f>3/24000000*OO[[#This Row],[89 (30JUN1985 00:00:00)-Water Temperature (C)]]*OO[[#This Row],[31]]</f>
        <v>5.4439600666724998E-6</v>
      </c>
      <c r="AH289" s="10">
        <f>3/24000000*OO[[#This Row],[90 (30JUN1985 03:00:00)-Water Temperature (C)]]*OO[[#This Row],[32]]</f>
        <v>4.5654423362850001E-6</v>
      </c>
      <c r="AI289" s="10">
        <f>3/24000000*OO[[#This Row],[91 (30JUN1985 06:00:00)-Water Temperature (C)]]*OO[[#This Row],[33]]</f>
        <v>3.8483022832537499E-6</v>
      </c>
      <c r="AJ289" s="10">
        <f>3/24000000*OO[[#This Row],[92 (30JUN1985 09:00:00)-Water Temperature (C)]]*OO[[#This Row],[34]]</f>
        <v>3.3145389973962502E-6</v>
      </c>
      <c r="AK289" s="10">
        <f>3/24000000*OO[[#This Row],[93 (30JUN1985 12:00:00)-Water Temperature (C)]]*OO[[#This Row],[35]]</f>
        <v>2.9137866633150001E-6</v>
      </c>
      <c r="AL289" s="10">
        <f>3/24000000*OO[[#This Row],[94 (30JUN1985 15:00:00)-Water Temperature (C)]]*OO[[#This Row],[36]]</f>
        <v>2.5935180820990003E-6</v>
      </c>
      <c r="AM289" s="10">
        <f>3/24000000*OO[[#This Row],[95 (30JUN1985 18:00:00)-Water Temperature (C)]]*OO[[#This Row],[37]]</f>
        <v>2.3222681135149999E-6</v>
      </c>
      <c r="AN289" s="10">
        <f>3/24000000*OO[[#This Row],[96 (30JUN1985 21:00:00)-Water Temperature (C)]]*OO[[#This Row],[38]]</f>
        <v>2.0609844409723749E-6</v>
      </c>
      <c r="AO289" s="10">
        <f>3/24000000*OO[[#This Row],[97 (01JUL1985 00:00:00)-Water Temperature (C)]]*OO[[#This Row],[39]]</f>
        <v>1.8205458985923751E-6</v>
      </c>
      <c r="AP289" s="10">
        <f>3/24000000*OO[[#This Row],[98 (01JUL1985 03:00:00)-Water Temperature (C)]]*OO[[#This Row],[40]]</f>
        <v>1.6146583107049999E-6</v>
      </c>
      <c r="AQ289" s="10">
        <f>3/24000000*OO[[#This Row],[99 (01JUL1985 06:00:00)-Water Temperature (C)]]*OO[[#This Row],[41]]</f>
        <v>1.44071776468975E-6</v>
      </c>
      <c r="AR289" s="10">
        <f>3/24000000*OO[[#This Row],[100 (01JUL1985 09:00:00)-Water Temperature (C)]]*OO[[#This Row],[42]]</f>
        <v>1.3150446222829998E-6</v>
      </c>
      <c r="AS289" s="10">
        <f>3/24000000*OO[[#This Row],[101 (01JUL1985 12:00:00)-Water Temperature (C)]]*OO[[#This Row],[43]]</f>
        <v>1.2177813102570001E-6</v>
      </c>
      <c r="AT289" s="10">
        <f>3/24000000*OO[[#This Row],[102 (01JUL1985 15:00:00)-Water Temperature (C)]]*OO[[#This Row],[44]]</f>
        <v>1.1307851221208748E-6</v>
      </c>
      <c r="AU289" s="10">
        <f>3/24000000*OO[[#This Row],[103 (01JUL1985 18:00:00)-Water Temperature (C)]]*OO[[#This Row],[45]]</f>
        <v>1.0537737925799999E-6</v>
      </c>
      <c r="AV289" s="10">
        <f>3/24000000*OO[[#This Row],[104 (01JUL1985 21:00:00)-Water Temperature (C)]]*OO[[#This Row],[46]]</f>
        <v>9.78660542304375E-7</v>
      </c>
      <c r="AW289" s="10">
        <f>3/24000000*OO[[#This Row],[105 (02JUL1985 00:00:00)-Water Temperature (C)]]*OO[[#This Row],[47]]</f>
        <v>9.139210499306249E-7</v>
      </c>
      <c r="AX289" s="10">
        <f>3/24000000*OO[[#This Row],[106 (02JUL1985 03:00:00)-Water Temperature (C)]]*OO[[#This Row],[48]]</f>
        <v>8.5531739579499991E-7</v>
      </c>
      <c r="AY289" s="10">
        <f>3/24000000*OO[[#This Row],[107 (02JUL1985 06:00:00)-Water Temperature (C)]]*OO[[#This Row],[49]]</f>
        <v>7.9862757970374997E-7</v>
      </c>
      <c r="AZ289" s="10">
        <f>3/24000000*OO[[#This Row],[108 (02JUL1985 09:00:00)-Water Temperature (C)]]*OO[[#This Row],[50]]</f>
        <v>7.4459128259249993E-7</v>
      </c>
      <c r="BA289" s="10">
        <f>3/24000000*OO[[#This Row],[109 (02JUL1985 12:00:00)-Water Temperature (C)]]*OO[[#This Row],[51]]</f>
        <v>7.0364123966699992E-7</v>
      </c>
      <c r="BB289" s="10">
        <f>3/24000000*OO[[#This Row],[110 (02JUL1985 15:00:00)-Water Temperature (C)]]*OO[[#This Row],[52]]</f>
        <v>6.7638025913474988E-7</v>
      </c>
      <c r="BC289" s="10">
        <f>3/24000000*OO[[#This Row],[111 (02JUL1985 18:00:00)-Water Temperature (C)]]*OO[[#This Row],[53]]</f>
        <v>6.5596173733025005E-7</v>
      </c>
      <c r="BD289" s="10">
        <f>3/24000000*OO[[#This Row],[112 (02JUL1985 21:00:00)-Water Temperature (C)]]*OO[[#This Row],[54]]</f>
        <v>6.3237798749612504E-7</v>
      </c>
      <c r="BE289" s="10">
        <f>3/24000000*OO[[#This Row],[113 (03JUL1985 00:00:00)-Water Temperature (C)]]*OO[[#This Row],[55]]</f>
        <v>6.0283129462399995E-7</v>
      </c>
      <c r="BF289" s="10">
        <f>3/24000000*OO[[#This Row],[114 (03JUL1985 03:00:00)-Water Temperature (C)]]*OO[[#This Row],[56]]</f>
        <v>5.7267451208737496E-7</v>
      </c>
      <c r="BG289" s="10">
        <f>3/24000000*OO[[#This Row],[115 (03JUL1985 06:00:00)-Water Temperature (C)]]*OO[[#This Row],[57]]</f>
        <v>5.4238793290999994E-7</v>
      </c>
      <c r="BH289" s="10">
        <f>3/24000000*OO[[#This Row],[116 (03JUL1985 09:00:00)-Water Temperature (C)]]*OO[[#This Row],[58]]</f>
        <v>5.1866868478050001E-7</v>
      </c>
      <c r="BI289" s="10">
        <f>3/24000000*OO[[#This Row],[117 (03JUL1985 12:00:00)-Water Temperature (C)]]*OO[[#This Row],[59]]</f>
        <v>5.018547797515E-7</v>
      </c>
      <c r="BJ289" s="10">
        <f>3/24000000*OO[[#This Row],[118 (03JUL1985 15:00:00)-Water Temperature (C)]]*OO[[#This Row],[60]]</f>
        <v>4.8841408664400001E-7</v>
      </c>
      <c r="BK289" s="10">
        <f>3/24000000*OO[[#This Row],[119 (03JUL1985 18:00:00)-Water Temperature (C)]]*OO[[#This Row],[61]]</f>
        <v>4.7754148069074996E-7</v>
      </c>
      <c r="BL289" s="10">
        <f>3/24000000*OO[[#This Row],[120 (03JUL1985 21:00:00)-Water Temperature (C)]]*OO[[#This Row],[62]]</f>
        <v>4.6223393154187492E-7</v>
      </c>
      <c r="BM289" s="10">
        <f>3/24000000*OO[[#This Row],[121 (04JUL1985 00:00:00)-Water Temperature (C)]]*OO[[#This Row],[63]]</f>
        <v>4.4442602204000006E-7</v>
      </c>
      <c r="BN289" s="10">
        <f>3/24000000*OO[[#This Row],[122 (04JUL1985 03:00:00)-Water Temperature (C)]]*OO[[#This Row],[64]]</f>
        <v>4.2725382519250007E-7</v>
      </c>
      <c r="BO289" s="10">
        <f>3/24000000*OO[[#This Row],[123 (04JUL1985 06:00:00)-Water Temperature (C)]]*OO[[#This Row],[65]]</f>
        <v>4.1067760621387499E-7</v>
      </c>
      <c r="BP289" s="10">
        <f>3/24000000*OO[[#This Row],[124 (04JUL1985 09:00:00)-Water Temperature (C)]]*OO[[#This Row],[66]]</f>
        <v>4.0129909352774998E-7</v>
      </c>
      <c r="BQ289" s="10">
        <f>3/24000000*OO[[#This Row],[125 (04JUL1985 12:00:00)-Water Temperature (C)]]*OO[[#This Row],[67]]</f>
        <v>3.9440949641999998E-7</v>
      </c>
      <c r="BR289" s="10">
        <f>3/24000000*OO[[#This Row],[126 (04JUL1985 15:00:00)-Water Temperature (C)]]*OO[[#This Row],[68]]</f>
        <v>3.866339806065E-7</v>
      </c>
      <c r="BS289" s="10">
        <f>3/24000000*OO[[#This Row],[127 (04JUL1985 18:00:00)-Water Temperature (C)]]*OO[[#This Row],[69]]</f>
        <v>3.7755317524662499E-7</v>
      </c>
      <c r="BT289" s="10">
        <f>3/24000000*OO[[#This Row],[128 (04JUL1985 21:00:00)-Water Temperature (C)]]*OO[[#This Row],[70]]</f>
        <v>3.6587769129224996E-7</v>
      </c>
      <c r="BU289" s="10">
        <f>3/24000000*OO[[#This Row],[129 (05JUL1985 00:00:00)-Water Temperature (C)]]*OO[[#This Row],[71]]</f>
        <v>3.5198350158749999E-7</v>
      </c>
      <c r="BV289" s="10">
        <f>3/24000000*OO[[#This Row],[130 (05JUL1985 03:00:00)-Water Temperature (C)]]*OO[[#This Row],[72]]</f>
        <v>3.3898941247499996E-7</v>
      </c>
      <c r="BW289" s="10">
        <f>3/24000000*OO[[#This Row],[131 (05JUL1985 06:00:00)-Water Temperature (C)]]*OO[[#This Row],[73]]</f>
        <v>3.2658312801399994E-7</v>
      </c>
      <c r="BX289" s="10">
        <f>3/24000000*OO[[#This Row],[132 (05JUL1985 09:00:00)-Water Temperature (C)]]*OO[[#This Row],[74]]</f>
        <v>3.1940119800000002E-7</v>
      </c>
      <c r="BY289" s="10">
        <f>3/24000000*OO[[#This Row],[133 (05JUL1985 12:00:00)-Water Temperature (C)]]*OO[[#This Row],[75]]</f>
        <v>3.1407889531199996E-7</v>
      </c>
      <c r="BZ289" s="10">
        <f>3/24000000*OO[[#This Row],[134 (05JUL1985 15:00:00)-Water Temperature (C)]]*OO[[#This Row],[76]]</f>
        <v>3.090552040485E-7</v>
      </c>
      <c r="CA289" s="10">
        <f>3/24000000*OO[[#This Row],[135 (05JUL1985 18:00:00)-Water Temperature (C)]]*OO[[#This Row],[77]]</f>
        <v>3.0401294400157502E-7</v>
      </c>
      <c r="CB289" s="10">
        <f>3/24000000*OO[[#This Row],[136 (05JUL1985 21:00:00)-Water Temperature (C)]]*OO[[#This Row],[78]]</f>
        <v>2.9565925087531254E-7</v>
      </c>
      <c r="CC289" s="10">
        <f>3/24000000*OO[[#This Row],[137 (06JUL1985 00:00:00)-Water Temperature (C)]]*OO[[#This Row],[79]]</f>
        <v>2.8490116069181251E-7</v>
      </c>
      <c r="CD289" s="10">
        <f>3/24000000*OO[[#This Row],[138 (06JUL1985 03:00:00)-Water Temperature (C)]]*OO[[#This Row],[80]]</f>
        <v>2.744538724367E-7</v>
      </c>
      <c r="CE289" s="10">
        <f>3/24000000*OO[[#This Row],[139 (06JUL1985 06:00:00)-Water Temperature (C)]]*OO[[#This Row],[81]]</f>
        <v>2.6459075934118748E-7</v>
      </c>
      <c r="CF289" s="10">
        <f>3/24000000*OO[[#This Row],[140 (06JUL1985 09:00:00)-Water Temperature (C)]]*OO[[#This Row],[82]]</f>
        <v>2.6014544650649998E-7</v>
      </c>
      <c r="CG289" s="10">
        <f>3/24000000*OO[[#This Row],[141 (06JUL1985 12:00:00)-Water Temperature (C)]]*OO[[#This Row],[83]]</f>
        <v>2.5796036783664999E-7</v>
      </c>
      <c r="CH289" s="10">
        <f>3/24000000*OO[[#This Row],[142 (06JUL1985 15:00:00)-Water Temperature (C)]]*OO[[#This Row],[84]]</f>
        <v>2.5614427960733753E-7</v>
      </c>
      <c r="CI289" s="10">
        <f>3/24000000*OO[[#This Row],[143 (06JUL1985 18:00:00)-Water Temperature (C)]]*OO[[#This Row],[85]]</f>
        <v>2.54005037400125E-7</v>
      </c>
      <c r="CJ289" s="10">
        <f>3/24000000*OO[[#This Row],[144 (06JUL1985 21:00:00)-Water Temperature (C)]]*OO[[#This Row],[86]]</f>
        <v>2.4811074137797501E-7</v>
      </c>
      <c r="CK289" s="10">
        <f>3/24000000*OO[[#This Row],[145 (07JUL1985 00:00:00)-Water Temperature (C)]]*OO[[#This Row],[87]]</f>
        <v>2.4007920335535E-7</v>
      </c>
      <c r="CL289" s="10">
        <f>3/24000000*OO[[#This Row],[146 (07JUL1985 03:00:00)-Water Temperature (C)]]*OO[[#This Row],[88]]</f>
        <v>2.31332057792025E-7</v>
      </c>
      <c r="CM289" s="10">
        <f>3/24000000*OO[[#This Row],[147 (07JUL1985 06:00:00)-Water Temperature (C)]]*OO[[#This Row],[89]]</f>
        <v>2.2189439653814999E-7</v>
      </c>
      <c r="CN289" s="10">
        <f>3/24000000*OO[[#This Row],[148 (07JUL1985 09:00:00)-Water Temperature (C)]]*OO[[#This Row],[90]]</f>
        <v>2.134648601105125E-7</v>
      </c>
      <c r="CO289" s="10">
        <f>3/24000000*OO[[#This Row],[149 (07JUL1985 12:00:00)-Water Temperature (C)]]*OO[[#This Row],[91]]</f>
        <v>2.0761309288031246E-7</v>
      </c>
      <c r="CP289" s="10">
        <f>3/24000000*OO[[#This Row],[150 (07JUL1985 15:00:00)-Water Temperature (C)]]*OO[[#This Row],[92]]</f>
        <v>2.0456298080883749E-7</v>
      </c>
      <c r="CQ289" s="10">
        <f>3/24000000*OO[[#This Row],[151 (07JUL1985 18:00:00)-Water Temperature (C)]]*OO[[#This Row],[93]]</f>
        <v>2.0064511305087502E-7</v>
      </c>
      <c r="CR289" s="10">
        <f>3/24000000*OO[[#This Row],[152 (07JUL1985 21:00:00)-Water Temperature (C)]]*OO[[#This Row],[94]]</f>
        <v>1.9504102659416248E-7</v>
      </c>
      <c r="CS289" s="10">
        <f>3/24000000*OO[[#This Row],[153 (08JUL1985 00:00:00)-Water Temperature (C)]]*OO[[#This Row],[95]]</f>
        <v>1.8869522106984998E-7</v>
      </c>
      <c r="CT289" s="10">
        <f>3/24000000*OO[[#This Row],[154 (08JUL1985 03:00:00)-Water Temperature (C)]]*OO[[#This Row],[96]]</f>
        <v>1.8144172703474998E-7</v>
      </c>
      <c r="CU289" s="10">
        <f>3/24000000*OO[[#This Row],[155 (08JUL1985 06:00:00)-Water Temperature (C)]]*OO[[#This Row],[97]]</f>
        <v>1.7358544602731248E-7</v>
      </c>
      <c r="CV289" s="10">
        <f>3/24000000*OO[[#This Row],[156 (08JUL1985 09:00:00)-Water Temperature (C)]]*OO[[#This Row],[98]]</f>
        <v>1.6790136475499997E-7</v>
      </c>
      <c r="CW289" s="10">
        <f>3/24000000*OO[[#This Row],[157 (08JUL1985 12:00:00)-Water Temperature (C)]]*OO[[#This Row],[99]]</f>
        <v>1.6399189828319999E-7</v>
      </c>
    </row>
    <row r="290" spans="1:101" x14ac:dyDescent="0.35">
      <c r="A290" t="s">
        <v>296</v>
      </c>
      <c r="B290">
        <v>890.14089999999999</v>
      </c>
      <c r="C290" s="10">
        <f>3/24*OO[[#This Row],[59 (26JUN1985 06:00:00)-Water Temperature (C)]]*OO[[#This Row],[1]]/SUM(OO[1])</f>
        <v>0</v>
      </c>
      <c r="D290" s="10">
        <f>3/24*OO[[#This Row],[60 (26JUN1985 09:00:00)-Water Temperature (C)]]*OO[[#This Row],[2]]/SUM(OO[2])</f>
        <v>0</v>
      </c>
      <c r="E290" s="10">
        <f>3/24*OO[[#This Row],[61 (26JUN1985 12:00:00)-Water Temperature (C)]]*OO[[#This Row],[3]]/SUM(OO[3])</f>
        <v>0</v>
      </c>
      <c r="F290" s="10">
        <f>3/24*OO[[#This Row],[62 (26JUN1985 15:00:00)-Water Temperature (C)]]*OO[[#This Row],[4]]/SUM(OO[4])</f>
        <v>0</v>
      </c>
      <c r="G290" s="10">
        <f>3/24*OO[[#This Row],[63 (26JUN1985 18:00:00)-Water Temperature (C)]]*OO[[#This Row],[5]]/SUM(OO[5])</f>
        <v>0</v>
      </c>
      <c r="H290" s="10">
        <f>3/24*OO[[#This Row],[64 (26JUN1985 21:00:00)-Water Temperature (C)]]*OO[[#This Row],[6]]/SUM(OO[6])</f>
        <v>0</v>
      </c>
      <c r="I290" s="10">
        <f>3/24*OO[[#This Row],[65 (27JUN1985 00:00:00)-Water Temperature (C)]]*OO[[#This Row],[7]]/SUM(OO[7])</f>
        <v>0</v>
      </c>
      <c r="J290" s="10">
        <f>3/24*OO[[#This Row],[66 (27JUN1985 03:00:00)-Water Temperature (C)]]*OO[[#This Row],[8]]/SUM(OO[8])</f>
        <v>0</v>
      </c>
      <c r="K290" s="10">
        <f>3/24*OO[[#This Row],[67 (27JUN1985 06:00:00)-Water Temperature (C)]]*OO[[#This Row],[9]]/SUM(OO[9])</f>
        <v>0</v>
      </c>
      <c r="L290" s="10">
        <f>3/24*OO[[#This Row],[68 (27JUN1985 09:00:00)-Water Temperature (C)]]*OO[[#This Row],[10]]/SUM(OO[10])</f>
        <v>0</v>
      </c>
      <c r="M290" s="10">
        <f>3/24*OO[[#This Row],[69 (27JUN1985 12:00:00)-Water Temperature (C)]]*OO[[#This Row],[11]]/SUM(OO[11])</f>
        <v>0</v>
      </c>
      <c r="N290" s="10">
        <f>3/24*OO[[#This Row],[70 (27JUN1985 15:00:00)-Water Temperature (C)]]*OO[[#This Row],[12]]/SUM(OO[12])</f>
        <v>0</v>
      </c>
      <c r="O290" s="10">
        <f>3/24*OO[[#This Row],[71 (27JUN1985 18:00:00)-Water Temperature (C)]]*OO[[#This Row],[13]]/SUM(OO[13])</f>
        <v>7.5590652293561763E-31</v>
      </c>
      <c r="P290" s="10">
        <f>3/24*OO[[#This Row],[72 (27JUN1985 21:00:00)-Water Temperature (C)]]*OO[[#This Row],[14]]/SUM(OO[14])</f>
        <v>4.243504719729289E-21</v>
      </c>
      <c r="Q290" s="10">
        <f>3/24*OO[[#This Row],[73 (28JUN1985 00:00:00)-Water Temperature (C)]]*OO[[#This Row],[15]]/SUM(OO[15])</f>
        <v>1.1055711819406082E-11</v>
      </c>
      <c r="R290" s="10">
        <f>3/24*OO[[#This Row],[74 (28JUN1985 03:00:00)-Water Temperature (C)]]*OO[[#This Row],[16]]/SUM(OO[16])</f>
        <v>5.1750815577130109E-8</v>
      </c>
      <c r="S290" s="10">
        <f>3/24*OO[[#This Row],[75 (28JUN1985 06:00:00)-Water Temperature (C)]]*OO[[#This Row],[17]]/SUM(OO[17])</f>
        <v>1.4329796771756528E-5</v>
      </c>
      <c r="T290" s="10">
        <f>3/24*OO[[#This Row],[76 (28JUN1985 09:00:00)-Water Temperature (C)]]*OO[[#This Row],[18]]/SUM(OO[18])</f>
        <v>7.0832252738068334E-4</v>
      </c>
      <c r="U290" s="10">
        <f>3/24*OO[[#This Row],[77 (28JUN1985 12:00:00)-Water Temperature (C)]]*OO[[#This Row],[19]]/SUM(OO[19])</f>
        <v>9.5344638603583401E-3</v>
      </c>
      <c r="V290" s="10">
        <f>3/24000000*OO[[#This Row],[78 (28JUN1985 15:00:00)-Water Temperature (C)]]*OO[[#This Row],[20]]</f>
        <v>4.4461110470787497E-2</v>
      </c>
      <c r="W290" s="10">
        <f>3/24000000*OO[[#This Row],[79 (28JUN1985 18:00:00)-Water Temperature (C)]]*OO[[#This Row],[21]]</f>
        <v>8.5700947099824995E-2</v>
      </c>
      <c r="X290" s="10">
        <f>3/24000000*OO[[#This Row],[80 (28JUN1985 21:00:00)-Water Temperature (C)]]*OO[[#This Row],[22]]</f>
        <v>7.7042438956437503E-2</v>
      </c>
      <c r="Y290" s="10">
        <f>3/24000000*OO[[#This Row],[81 (29JUN1985 00:00:00)-Water Temperature (C)]]*OO[[#This Row],[23]]</f>
        <v>3.5808076837500001E-2</v>
      </c>
      <c r="Z290" s="10">
        <f>3/24000000*OO[[#This Row],[82 (29JUN1985 03:00:00)-Water Temperature (C)]]*OO[[#This Row],[24]]</f>
        <v>9.4659060600124998E-3</v>
      </c>
      <c r="AA290" s="10">
        <f>3/24000000*OO[[#This Row],[83 (29JUN1985 06:00:00)-Water Temperature (C)]]*OO[[#This Row],[25]]</f>
        <v>1.5457511693855001E-3</v>
      </c>
      <c r="AB290" s="10">
        <f>3/24000000*OO[[#This Row],[84 (29JUN1985 09:00:00)-Water Temperature (C)]]*OO[[#This Row],[26]]</f>
        <v>1.81297068542025E-4</v>
      </c>
      <c r="AC290" s="10">
        <f>3/24000000*OO[[#This Row],[85 (29JUN1985 12:00:00)-Water Temperature (C)]]*OO[[#This Row],[27]]</f>
        <v>2.815902756984875E-5</v>
      </c>
      <c r="AD290" s="10">
        <f>3/24000000*OO[[#This Row],[86 (29JUN1985 15:00:00)-Water Temperature (C)]]*OO[[#This Row],[28]]</f>
        <v>1.4511359274274999E-5</v>
      </c>
      <c r="AE290" s="10">
        <f>3/24000000*OO[[#This Row],[88 (29JUN1985 21:00:00)-Water Temperature (C)]]*OO[[#This Row],[30]]</f>
        <v>9.9918823116149992E-6</v>
      </c>
      <c r="AF290" s="10">
        <f>3/24000000*OO[[#This Row],[88 (29JUN1985 21:00:00)-Water Temperature (C)]]*OO[[#This Row],[30]]</f>
        <v>9.9918823116149992E-6</v>
      </c>
      <c r="AG290" s="10">
        <f>3/24000000*OO[[#This Row],[89 (30JUN1985 00:00:00)-Water Temperature (C)]]*OO[[#This Row],[31]]</f>
        <v>8.3602456778137484E-6</v>
      </c>
      <c r="AH290" s="10">
        <f>3/24000000*OO[[#This Row],[90 (30JUN1985 03:00:00)-Water Temperature (C)]]*OO[[#This Row],[32]]</f>
        <v>7.0106446530900001E-6</v>
      </c>
      <c r="AI290" s="10">
        <f>3/24000000*OO[[#This Row],[91 (30JUN1985 06:00:00)-Water Temperature (C)]]*OO[[#This Row],[33]]</f>
        <v>5.9072953257375006E-6</v>
      </c>
      <c r="AJ290" s="10">
        <f>3/24000000*OO[[#This Row],[92 (30JUN1985 09:00:00)-Water Temperature (C)]]*OO[[#This Row],[34]]</f>
        <v>5.0843156114400003E-6</v>
      </c>
      <c r="AK290" s="10">
        <f>3/24000000*OO[[#This Row],[93 (30JUN1985 12:00:00)-Water Temperature (C)]]*OO[[#This Row],[35]]</f>
        <v>4.4657081361750006E-6</v>
      </c>
      <c r="AL290" s="10">
        <f>3/24000000*OO[[#This Row],[94 (30JUN1985 15:00:00)-Water Temperature (C)]]*OO[[#This Row],[36]]</f>
        <v>3.97062993649E-6</v>
      </c>
      <c r="AM290" s="10">
        <f>3/24000000*OO[[#This Row],[95 (30JUN1985 18:00:00)-Water Temperature (C)]]*OO[[#This Row],[37]]</f>
        <v>3.5519519279362495E-6</v>
      </c>
      <c r="AN290" s="10">
        <f>3/24000000*OO[[#This Row],[96 (30JUN1985 21:00:00)-Water Temperature (C)]]*OO[[#This Row],[38]]</f>
        <v>3.1503465263804996E-6</v>
      </c>
      <c r="AO290" s="10">
        <f>3/24000000*OO[[#This Row],[97 (01JUL1985 00:00:00)-Water Temperature (C)]]*OO[[#This Row],[39]]</f>
        <v>2.7818678325499999E-6</v>
      </c>
      <c r="AP290" s="10">
        <f>3/24000000*OO[[#This Row],[98 (01JUL1985 03:00:00)-Water Temperature (C)]]*OO[[#This Row],[40]]</f>
        <v>2.4664673287484998E-6</v>
      </c>
      <c r="AQ290" s="10">
        <f>3/24000000*OO[[#This Row],[99 (01JUL1985 06:00:00)-Water Temperature (C)]]*OO[[#This Row],[41]]</f>
        <v>2.199916347076875E-6</v>
      </c>
      <c r="AR290" s="10">
        <f>3/24000000*OO[[#This Row],[100 (01JUL1985 09:00:00)-Water Temperature (C)]]*OO[[#This Row],[42]]</f>
        <v>2.0069194265819999E-6</v>
      </c>
      <c r="AS290" s="10">
        <f>3/24000000*OO[[#This Row],[101 (01JUL1985 12:00:00)-Water Temperature (C)]]*OO[[#This Row],[43]]</f>
        <v>1.8568022904142501E-6</v>
      </c>
      <c r="AT290" s="10">
        <f>3/24000000*OO[[#This Row],[102 (01JUL1985 15:00:00)-Water Temperature (C)]]*OO[[#This Row],[44]]</f>
        <v>1.722730017024E-6</v>
      </c>
      <c r="AU290" s="10">
        <f>3/24000000*OO[[#This Row],[103 (01JUL1985 18:00:00)-Water Temperature (C)]]*OO[[#This Row],[45]]</f>
        <v>1.6043277065287501E-6</v>
      </c>
      <c r="AV290" s="10">
        <f>3/24000000*OO[[#This Row],[104 (01JUL1985 21:00:00)-Water Temperature (C)]]*OO[[#This Row],[46]]</f>
        <v>1.4890580500574999E-6</v>
      </c>
      <c r="AW290" s="10">
        <f>3/24000000*OO[[#This Row],[105 (02JUL1985 00:00:00)-Water Temperature (C)]]*OO[[#This Row],[47]]</f>
        <v>1.3902211365027499E-6</v>
      </c>
      <c r="AX290" s="10">
        <f>3/24000000*OO[[#This Row],[106 (02JUL1985 03:00:00)-Water Temperature (C)]]*OO[[#This Row],[48]]</f>
        <v>1.30123070991375E-6</v>
      </c>
      <c r="AY290" s="10">
        <f>3/24000000*OO[[#This Row],[107 (02JUL1985 06:00:00)-Water Temperature (C)]]*OO[[#This Row],[49]]</f>
        <v>1.2153216211330001E-6</v>
      </c>
      <c r="AZ290" s="10">
        <f>3/24000000*OO[[#This Row],[108 (02JUL1985 09:00:00)-Water Temperature (C)]]*OO[[#This Row],[50]]</f>
        <v>1.1330042722425001E-6</v>
      </c>
      <c r="BA290" s="10">
        <f>3/24000000*OO[[#This Row],[109 (02JUL1985 12:00:00)-Water Temperature (C)]]*OO[[#This Row],[51]]</f>
        <v>1.070407868574125E-6</v>
      </c>
      <c r="BB290" s="10">
        <f>3/24000000*OO[[#This Row],[110 (02JUL1985 15:00:00)-Water Temperature (C)]]*OO[[#This Row],[52]]</f>
        <v>1.02811383609375E-6</v>
      </c>
      <c r="BC290" s="10">
        <f>3/24000000*OO[[#This Row],[111 (02JUL1985 18:00:00)-Water Temperature (C)]]*OO[[#This Row],[53]]</f>
        <v>9.9627306729000007E-7</v>
      </c>
      <c r="BD290" s="10">
        <f>3/24000000*OO[[#This Row],[112 (02JUL1985 21:00:00)-Water Temperature (C)]]*OO[[#This Row],[54]]</f>
        <v>9.5977313267249996E-7</v>
      </c>
      <c r="BE290" s="10">
        <f>3/24000000*OO[[#This Row],[113 (03JUL1985 00:00:00)-Water Temperature (C)]]*OO[[#This Row],[55]]</f>
        <v>9.1505418762862495E-7</v>
      </c>
      <c r="BF290" s="10">
        <f>3/24000000*OO[[#This Row],[114 (03JUL1985 03:00:00)-Water Temperature (C)]]*OO[[#This Row],[56]]</f>
        <v>8.6962245857250009E-7</v>
      </c>
      <c r="BG290" s="10">
        <f>3/24000000*OO[[#This Row],[115 (03JUL1985 06:00:00)-Water Temperature (C)]]*OO[[#This Row],[57]]</f>
        <v>8.2398221301749994E-7</v>
      </c>
      <c r="BH290" s="10">
        <f>3/24000000*OO[[#This Row],[116 (03JUL1985 09:00:00)-Water Temperature (C)]]*OO[[#This Row],[58]]</f>
        <v>7.8810681213550003E-7</v>
      </c>
      <c r="BI290" s="10">
        <f>3/24000000*OO[[#This Row],[117 (03JUL1985 12:00:00)-Water Temperature (C)]]*OO[[#This Row],[59]]</f>
        <v>7.6218003460374992E-7</v>
      </c>
      <c r="BJ290" s="10">
        <f>3/24000000*OO[[#This Row],[118 (03JUL1985 15:00:00)-Water Temperature (C)]]*OO[[#This Row],[60]]</f>
        <v>7.41281922608E-7</v>
      </c>
      <c r="BK290" s="10">
        <f>3/24000000*OO[[#This Row],[119 (03JUL1985 18:00:00)-Water Temperature (C)]]*OO[[#This Row],[61]]</f>
        <v>7.2432335196000003E-7</v>
      </c>
      <c r="BL290" s="10">
        <f>3/24000000*OO[[#This Row],[120 (03JUL1985 21:00:00)-Water Temperature (C)]]*OO[[#This Row],[62]]</f>
        <v>7.0110447115500001E-7</v>
      </c>
      <c r="BM290" s="10">
        <f>3/24000000*OO[[#This Row],[121 (04JUL1985 00:00:00)-Water Temperature (C)]]*OO[[#This Row],[63]]</f>
        <v>6.7424429954699991E-7</v>
      </c>
      <c r="BN290" s="10">
        <f>3/24000000*OO[[#This Row],[122 (04JUL1985 03:00:00)-Water Temperature (C)]]*OO[[#This Row],[64]]</f>
        <v>6.4829406772812495E-7</v>
      </c>
      <c r="BO290" s="10">
        <f>3/24000000*OO[[#This Row],[123 (04JUL1985 06:00:00)-Water Temperature (C)]]*OO[[#This Row],[65]]</f>
        <v>6.2331002728875002E-7</v>
      </c>
      <c r="BP290" s="10">
        <f>3/24000000*OO[[#This Row],[124 (04JUL1985 09:00:00)-Water Temperature (C)]]*OO[[#This Row],[66]]</f>
        <v>6.0909815404350001E-7</v>
      </c>
      <c r="BQ290" s="10">
        <f>3/24000000*OO[[#This Row],[125 (04JUL1985 12:00:00)-Water Temperature (C)]]*OO[[#This Row],[67]]</f>
        <v>5.9853558983700005E-7</v>
      </c>
      <c r="BR290" s="10">
        <f>3/24000000*OO[[#This Row],[126 (04JUL1985 15:00:00)-Water Temperature (C)]]*OO[[#This Row],[68]]</f>
        <v>5.8662299299612493E-7</v>
      </c>
      <c r="BS290" s="10">
        <f>3/24000000*OO[[#This Row],[127 (04JUL1985 18:00:00)-Water Temperature (C)]]*OO[[#This Row],[69]]</f>
        <v>5.7267191470387497E-7</v>
      </c>
      <c r="BT290" s="10">
        <f>3/24000000*OO[[#This Row],[128 (04JUL1985 21:00:00)-Water Temperature (C)]]*OO[[#This Row],[70]]</f>
        <v>5.5498041210687499E-7</v>
      </c>
      <c r="BU290" s="10">
        <f>3/24000000*OO[[#This Row],[129 (05JUL1985 00:00:00)-Water Temperature (C)]]*OO[[#This Row],[71]]</f>
        <v>5.3386944159249996E-7</v>
      </c>
      <c r="BV290" s="10">
        <f>3/24000000*OO[[#This Row],[130 (05JUL1985 03:00:00)-Water Temperature (C)]]*OO[[#This Row],[72]]</f>
        <v>5.142276566279999E-7</v>
      </c>
      <c r="BW290" s="10">
        <f>3/24000000*OO[[#This Row],[131 (05JUL1985 06:00:00)-Water Temperature (C)]]*OO[[#This Row],[73]]</f>
        <v>4.9548967069699998E-7</v>
      </c>
      <c r="BX290" s="10">
        <f>3/24000000*OO[[#This Row],[132 (05JUL1985 09:00:00)-Water Temperature (C)]]*OO[[#This Row],[74]]</f>
        <v>4.84731121621E-7</v>
      </c>
      <c r="BY290" s="10">
        <f>3/24000000*OO[[#This Row],[133 (05JUL1985 12:00:00)-Water Temperature (C)]]*OO[[#This Row],[75]]</f>
        <v>4.7665442326162495E-7</v>
      </c>
      <c r="BZ290" s="10">
        <f>3/24000000*OO[[#This Row],[134 (05JUL1985 15:00:00)-Water Temperature (C)]]*OO[[#This Row],[76]]</f>
        <v>4.69011705409E-7</v>
      </c>
      <c r="CA290" s="10">
        <f>3/24000000*OO[[#This Row],[135 (05JUL1985 18:00:00)-Water Temperature (C)]]*OO[[#This Row],[77]]</f>
        <v>4.6114587067887496E-7</v>
      </c>
      <c r="CB290" s="10">
        <f>3/24000000*OO[[#This Row],[136 (05JUL1985 21:00:00)-Water Temperature (C)]]*OO[[#This Row],[78]]</f>
        <v>4.4840932786087502E-7</v>
      </c>
      <c r="CC290" s="10">
        <f>3/24000000*OO[[#This Row],[137 (06JUL1985 00:00:00)-Water Temperature (C)]]*OO[[#This Row],[79]]</f>
        <v>4.3211499429599998E-7</v>
      </c>
      <c r="CD290" s="10">
        <f>3/24000000*OO[[#This Row],[138 (06JUL1985 03:00:00)-Water Temperature (C)]]*OO[[#This Row],[80]]</f>
        <v>4.1634221852437505E-7</v>
      </c>
      <c r="CE290" s="10">
        <f>3/24000000*OO[[#This Row],[139 (06JUL1985 06:00:00)-Water Temperature (C)]]*OO[[#This Row],[81]]</f>
        <v>4.0151142232025E-7</v>
      </c>
      <c r="CF290" s="10">
        <f>3/24000000*OO[[#This Row],[140 (06JUL1985 09:00:00)-Water Temperature (C)]]*OO[[#This Row],[82]]</f>
        <v>3.9477761478187496E-7</v>
      </c>
      <c r="CG290" s="10">
        <f>3/24000000*OO[[#This Row],[141 (06JUL1985 12:00:00)-Water Temperature (C)]]*OO[[#This Row],[83]]</f>
        <v>3.9132605752874998E-7</v>
      </c>
      <c r="CH290" s="10">
        <f>3/24000000*OO[[#This Row],[142 (06JUL1985 15:00:00)-Water Temperature (C)]]*OO[[#This Row],[84]]</f>
        <v>3.8849324061712497E-7</v>
      </c>
      <c r="CI290" s="10">
        <f>3/24000000*OO[[#This Row],[143 (06JUL1985 18:00:00)-Water Temperature (C)]]*OO[[#This Row],[85]]</f>
        <v>3.8519496296999997E-7</v>
      </c>
      <c r="CJ290" s="10">
        <f>3/24000000*OO[[#This Row],[144 (06JUL1985 21:00:00)-Water Temperature (C)]]*OO[[#This Row],[86]]</f>
        <v>3.7626962638012497E-7</v>
      </c>
      <c r="CK290" s="10">
        <f>3/24000000*OO[[#This Row],[145 (07JUL1985 00:00:00)-Water Temperature (C)]]*OO[[#This Row],[87]]</f>
        <v>3.6413342684687493E-7</v>
      </c>
      <c r="CL290" s="10">
        <f>3/24000000*OO[[#This Row],[146 (07JUL1985 03:00:00)-Water Temperature (C)]]*OO[[#This Row],[88]]</f>
        <v>3.5100579483199997E-7</v>
      </c>
      <c r="CM290" s="10">
        <f>3/24000000*OO[[#This Row],[147 (07JUL1985 06:00:00)-Water Temperature (C)]]*OO[[#This Row],[89]]</f>
        <v>3.3681527504099998E-7</v>
      </c>
      <c r="CN290" s="10">
        <f>3/24000000*OO[[#This Row],[148 (07JUL1985 09:00:00)-Water Temperature (C)]]*OO[[#This Row],[90]]</f>
        <v>3.2401952646949997E-7</v>
      </c>
      <c r="CO290" s="10">
        <f>3/24000000*OO[[#This Row],[149 (07JUL1985 12:00:00)-Water Temperature (C)]]*OO[[#This Row],[91]]</f>
        <v>3.1509392827779997E-7</v>
      </c>
      <c r="CP290" s="10">
        <f>3/24000000*OO[[#This Row],[150 (07JUL1985 15:00:00)-Water Temperature (C)]]*OO[[#This Row],[92]]</f>
        <v>3.1033389786218748E-7</v>
      </c>
      <c r="CQ290" s="10">
        <f>3/24000000*OO[[#This Row],[151 (07JUL1985 18:00:00)-Water Temperature (C)]]*OO[[#This Row],[93]]</f>
        <v>3.0426963638872498E-7</v>
      </c>
      <c r="CR290" s="10">
        <f>3/24000000*OO[[#This Row],[152 (07JUL1985 21:00:00)-Water Temperature (C)]]*OO[[#This Row],[94]]</f>
        <v>2.9577007879650005E-7</v>
      </c>
      <c r="CS290" s="10">
        <f>3/24000000*OO[[#This Row],[153 (08JUL1985 00:00:00)-Water Temperature (C)]]*OO[[#This Row],[95]]</f>
        <v>2.8625545077689998E-7</v>
      </c>
      <c r="CT290" s="10">
        <f>3/24000000*OO[[#This Row],[154 (08JUL1985 03:00:00)-Water Temperature (C)]]*OO[[#This Row],[96]]</f>
        <v>2.7542017541587498E-7</v>
      </c>
      <c r="CU290" s="10">
        <f>3/24000000*OO[[#This Row],[155 (08JUL1985 06:00:00)-Water Temperature (C)]]*OO[[#This Row],[97]]</f>
        <v>2.6361818719087497E-7</v>
      </c>
      <c r="CV290" s="10">
        <f>3/24000000*OO[[#This Row],[156 (08JUL1985 09:00:00)-Water Temperature (C)]]*OO[[#This Row],[98]]</f>
        <v>2.5507663520181248E-7</v>
      </c>
      <c r="CW290" s="10">
        <f>3/24000000*OO[[#This Row],[157 (08JUL1985 12:00:00)-Water Temperature (C)]]*OO[[#This Row],[99]]</f>
        <v>2.4906535703703745E-7</v>
      </c>
    </row>
    <row r="291" spans="1:101" x14ac:dyDescent="0.35">
      <c r="A291" t="s">
        <v>297</v>
      </c>
      <c r="B291">
        <v>805.94600000000003</v>
      </c>
      <c r="C291" s="10">
        <f>3/24*OO[[#This Row],[59 (26JUN1985 06:00:00)-Water Temperature (C)]]*OO[[#This Row],[1]]/SUM(OO[1])</f>
        <v>0</v>
      </c>
      <c r="D291" s="10">
        <f>3/24*OO[[#This Row],[60 (26JUN1985 09:00:00)-Water Temperature (C)]]*OO[[#This Row],[2]]/SUM(OO[2])</f>
        <v>0</v>
      </c>
      <c r="E291" s="10">
        <f>3/24*OO[[#This Row],[61 (26JUN1985 12:00:00)-Water Temperature (C)]]*OO[[#This Row],[3]]/SUM(OO[3])</f>
        <v>0</v>
      </c>
      <c r="F291" s="10">
        <f>3/24*OO[[#This Row],[62 (26JUN1985 15:00:00)-Water Temperature (C)]]*OO[[#This Row],[4]]/SUM(OO[4])</f>
        <v>0</v>
      </c>
      <c r="G291" s="10">
        <f>3/24*OO[[#This Row],[63 (26JUN1985 18:00:00)-Water Temperature (C)]]*OO[[#This Row],[5]]/SUM(OO[5])</f>
        <v>0</v>
      </c>
      <c r="H291" s="10">
        <f>3/24*OO[[#This Row],[64 (26JUN1985 21:00:00)-Water Temperature (C)]]*OO[[#This Row],[6]]/SUM(OO[6])</f>
        <v>0</v>
      </c>
      <c r="I291" s="10">
        <f>3/24*OO[[#This Row],[65 (27JUN1985 00:00:00)-Water Temperature (C)]]*OO[[#This Row],[7]]/SUM(OO[7])</f>
        <v>0</v>
      </c>
      <c r="J291" s="10">
        <f>3/24*OO[[#This Row],[66 (27JUN1985 03:00:00)-Water Temperature (C)]]*OO[[#This Row],[8]]/SUM(OO[8])</f>
        <v>0</v>
      </c>
      <c r="K291" s="10">
        <f>3/24*OO[[#This Row],[67 (27JUN1985 06:00:00)-Water Temperature (C)]]*OO[[#This Row],[9]]/SUM(OO[9])</f>
        <v>0</v>
      </c>
      <c r="L291" s="10">
        <f>3/24*OO[[#This Row],[68 (27JUN1985 09:00:00)-Water Temperature (C)]]*OO[[#This Row],[10]]/SUM(OO[10])</f>
        <v>0</v>
      </c>
      <c r="M291" s="10">
        <f>3/24*OO[[#This Row],[69 (27JUN1985 12:00:00)-Water Temperature (C)]]*OO[[#This Row],[11]]/SUM(OO[11])</f>
        <v>0</v>
      </c>
      <c r="N291" s="10">
        <f>3/24*OO[[#This Row],[70 (27JUN1985 15:00:00)-Water Temperature (C)]]*OO[[#This Row],[12]]/SUM(OO[12])</f>
        <v>0</v>
      </c>
      <c r="O291" s="10">
        <f>3/24*OO[[#This Row],[71 (27JUN1985 18:00:00)-Water Temperature (C)]]*OO[[#This Row],[13]]/SUM(OO[13])</f>
        <v>8.5246485896874304E-32</v>
      </c>
      <c r="P291" s="10">
        <f>3/24*OO[[#This Row],[72 (27JUN1985 21:00:00)-Water Temperature (C)]]*OO[[#This Row],[14]]/SUM(OO[14])</f>
        <v>3.1036694910662998E-21</v>
      </c>
      <c r="Q291" s="10">
        <f>3/24*OO[[#This Row],[73 (28JUN1985 00:00:00)-Water Temperature (C)]]*OO[[#This Row],[15]]/SUM(OO[15])</f>
        <v>4.9496047589831008E-12</v>
      </c>
      <c r="R291" s="10">
        <f>3/24*OO[[#This Row],[74 (28JUN1985 03:00:00)-Water Temperature (C)]]*OO[[#This Row],[16]]/SUM(OO[16])</f>
        <v>3.1043542154721099E-8</v>
      </c>
      <c r="S291" s="10">
        <f>3/24*OO[[#This Row],[75 (28JUN1985 06:00:00)-Water Temperature (C)]]*OO[[#This Row],[17]]/SUM(OO[17])</f>
        <v>9.9243197241100872E-6</v>
      </c>
      <c r="T291" s="10">
        <f>3/24*OO[[#This Row],[76 (28JUN1985 09:00:00)-Water Temperature (C)]]*OO[[#This Row],[18]]/SUM(OO[18])</f>
        <v>5.4535038650736897E-4</v>
      </c>
      <c r="U291" s="10">
        <f>3/24*OO[[#This Row],[77 (28JUN1985 12:00:00)-Water Temperature (C)]]*OO[[#This Row],[19]]/SUM(OO[19])</f>
        <v>8.0000820658629093E-3</v>
      </c>
      <c r="V291" s="10">
        <f>3/24000000*OO[[#This Row],[78 (28JUN1985 15:00:00)-Water Temperature (C)]]*OO[[#This Row],[20]]</f>
        <v>4.0135602509549999E-2</v>
      </c>
      <c r="W291" s="10">
        <f>3/24000000*OO[[#This Row],[79 (28JUN1985 18:00:00)-Water Temperature (C)]]*OO[[#This Row],[21]]</f>
        <v>8.2449255780899997E-2</v>
      </c>
      <c r="X291" s="10">
        <f>3/24000000*OO[[#This Row],[80 (28JUN1985 21:00:00)-Water Temperature (C)]]*OO[[#This Row],[22]]</f>
        <v>7.8380726999674993E-2</v>
      </c>
      <c r="Y291" s="10">
        <f>3/24000000*OO[[#This Row],[81 (29JUN1985 00:00:00)-Water Temperature (C)]]*OO[[#This Row],[23]]</f>
        <v>3.8291139074999994E-2</v>
      </c>
      <c r="Z291" s="10">
        <f>3/24000000*OO[[#This Row],[82 (29JUN1985 03:00:00)-Water Temperature (C)]]*OO[[#This Row],[24]]</f>
        <v>1.0581295328662499E-2</v>
      </c>
      <c r="AA291" s="10">
        <f>3/24000000*OO[[#This Row],[83 (29JUN1985 06:00:00)-Water Temperature (C)]]*OO[[#This Row],[25]]</f>
        <v>1.7952167080398751E-3</v>
      </c>
      <c r="AB291" s="10">
        <f>3/24000000*OO[[#This Row],[84 (29JUN1985 09:00:00)-Water Temperature (C)]]*OO[[#This Row],[26]]</f>
        <v>2.1474271247137495E-4</v>
      </c>
      <c r="AC291" s="10">
        <f>3/24000000*OO[[#This Row],[85 (29JUN1985 12:00:00)-Water Temperature (C)]]*OO[[#This Row],[27]]</f>
        <v>3.1057820159849999E-5</v>
      </c>
      <c r="AD291" s="10">
        <f>3/24000000*OO[[#This Row],[86 (29JUN1985 15:00:00)-Water Temperature (C)]]*OO[[#This Row],[28]]</f>
        <v>1.4666628554207501E-5</v>
      </c>
      <c r="AE291" s="10">
        <f>3/24000000*OO[[#This Row],[88 (29JUN1985 21:00:00)-Water Temperature (C)]]*OO[[#This Row],[30]]</f>
        <v>9.9702528214187476E-6</v>
      </c>
      <c r="AF291" s="10">
        <f>3/24000000*OO[[#This Row],[88 (29JUN1985 21:00:00)-Water Temperature (C)]]*OO[[#This Row],[30]]</f>
        <v>9.9702528214187476E-6</v>
      </c>
      <c r="AG291" s="10">
        <f>3/24000000*OO[[#This Row],[89 (30JUN1985 00:00:00)-Water Temperature (C)]]*OO[[#This Row],[31]]</f>
        <v>8.3403935029799986E-6</v>
      </c>
      <c r="AH291" s="10">
        <f>3/24000000*OO[[#This Row],[90 (30JUN1985 03:00:00)-Water Temperature (C)]]*OO[[#This Row],[32]]</f>
        <v>6.9934293577724986E-6</v>
      </c>
      <c r="AI291" s="10">
        <f>3/24000000*OO[[#This Row],[91 (30JUN1985 06:00:00)-Water Temperature (C)]]*OO[[#This Row],[33]]</f>
        <v>5.8912855784749998E-6</v>
      </c>
      <c r="AJ291" s="10">
        <f>3/24000000*OO[[#This Row],[92 (30JUN1985 09:00:00)-Water Temperature (C)]]*OO[[#This Row],[34]]</f>
        <v>5.0679127472400008E-6</v>
      </c>
      <c r="AK291" s="10">
        <f>3/24000000*OO[[#This Row],[93 (30JUN1985 12:00:00)-Water Temperature (C)]]*OO[[#This Row],[35]]</f>
        <v>4.4479984385499997E-6</v>
      </c>
      <c r="AL291" s="10">
        <f>3/24000000*OO[[#This Row],[94 (30JUN1985 15:00:00)-Water Temperature (C)]]*OO[[#This Row],[36]]</f>
        <v>3.9511892139099998E-6</v>
      </c>
      <c r="AM291" s="10">
        <f>3/24000000*OO[[#This Row],[95 (30JUN1985 18:00:00)-Water Temperature (C)]]*OO[[#This Row],[37]]</f>
        <v>3.5313242076037501E-6</v>
      </c>
      <c r="AN291" s="10">
        <f>3/24000000*OO[[#This Row],[96 (30JUN1985 21:00:00)-Water Temperature (C)]]*OO[[#This Row],[38]]</f>
        <v>3.1299730937954997E-6</v>
      </c>
      <c r="AO291" s="10">
        <f>3/24000000*OO[[#This Row],[97 (01JUL1985 00:00:00)-Water Temperature (C)]]*OO[[#This Row],[39]]</f>
        <v>2.7629413752059998E-6</v>
      </c>
      <c r="AP291" s="10">
        <f>3/24000000*OO[[#This Row],[98 (01JUL1985 03:00:00)-Water Temperature (C)]]*OO[[#This Row],[40]]</f>
        <v>2.4489354725999999E-6</v>
      </c>
      <c r="AQ291" s="10">
        <f>3/24000000*OO[[#This Row],[99 (01JUL1985 06:00:00)-Water Temperature (C)]]*OO[[#This Row],[41]]</f>
        <v>2.1835415668281252E-6</v>
      </c>
      <c r="AR291" s="10">
        <f>3/24000000*OO[[#This Row],[100 (01JUL1985 09:00:00)-Water Temperature (C)]]*OO[[#This Row],[42]]</f>
        <v>1.9911903878159994E-6</v>
      </c>
      <c r="AS291" s="10">
        <f>3/24000000*OO[[#This Row],[101 (01JUL1985 12:00:00)-Water Temperature (C)]]*OO[[#This Row],[43]]</f>
        <v>1.8407619641886248E-6</v>
      </c>
      <c r="AT291" s="10">
        <f>3/24000000*OO[[#This Row],[102 (01JUL1985 15:00:00)-Water Temperature (C)]]*OO[[#This Row],[44]]</f>
        <v>1.70653508267675E-6</v>
      </c>
      <c r="AU291" s="10">
        <f>3/24000000*OO[[#This Row],[103 (01JUL1985 18:00:00)-Water Temperature (C)]]*OO[[#This Row],[45]]</f>
        <v>1.5881656208006252E-6</v>
      </c>
      <c r="AV291" s="10">
        <f>3/24000000*OO[[#This Row],[104 (01JUL1985 21:00:00)-Water Temperature (C)]]*OO[[#This Row],[46]]</f>
        <v>1.473167338257375E-6</v>
      </c>
      <c r="AW291" s="10">
        <f>3/24000000*OO[[#This Row],[105 (02JUL1985 00:00:00)-Water Temperature (C)]]*OO[[#This Row],[47]]</f>
        <v>1.3750603636130002E-6</v>
      </c>
      <c r="AX291" s="10">
        <f>3/24000000*OO[[#This Row],[106 (02JUL1985 03:00:00)-Water Temperature (C)]]*OO[[#This Row],[48]]</f>
        <v>1.287082922721E-6</v>
      </c>
      <c r="AY291" s="10">
        <f>3/24000000*OO[[#This Row],[107 (02JUL1985 06:00:00)-Water Temperature (C)]]*OO[[#This Row],[49]]</f>
        <v>1.2023761304474997E-6</v>
      </c>
      <c r="AZ291" s="10">
        <f>3/24000000*OO[[#This Row],[108 (02JUL1985 09:00:00)-Water Temperature (C)]]*OO[[#This Row],[50]]</f>
        <v>1.1208413764679998E-6</v>
      </c>
      <c r="BA291" s="10">
        <f>3/24000000*OO[[#This Row],[109 (02JUL1985 12:00:00)-Water Temperature (C)]]*OO[[#This Row],[51]]</f>
        <v>1.0587211248696249E-6</v>
      </c>
      <c r="BB291" s="10">
        <f>3/24000000*OO[[#This Row],[110 (02JUL1985 15:00:00)-Water Temperature (C)]]*OO[[#This Row],[52]]</f>
        <v>1.0162211187804998E-6</v>
      </c>
      <c r="BC291" s="10">
        <f>3/24000000*OO[[#This Row],[111 (02JUL1985 18:00:00)-Water Temperature (C)]]*OO[[#This Row],[53]]</f>
        <v>9.8403801999124981E-7</v>
      </c>
      <c r="BD291" s="10">
        <f>3/24000000*OO[[#This Row],[112 (02JUL1985 21:00:00)-Water Temperature (C)]]*OO[[#This Row],[54]]</f>
        <v>9.4726292596925006E-7</v>
      </c>
      <c r="BE291" s="10">
        <f>3/24000000*OO[[#This Row],[113 (03JUL1985 00:00:00)-Water Temperature (C)]]*OO[[#This Row],[55]]</f>
        <v>9.0316377283999989E-7</v>
      </c>
      <c r="BF291" s="10">
        <f>3/24000000*OO[[#This Row],[114 (03JUL1985 03:00:00)-Water Temperature (C)]]*OO[[#This Row],[56]]</f>
        <v>8.5862092868749993E-7</v>
      </c>
      <c r="BG291" s="10">
        <f>3/24000000*OO[[#This Row],[115 (03JUL1985 06:00:00)-Water Temperature (C)]]*OO[[#This Row],[57]]</f>
        <v>8.1384324205649995E-7</v>
      </c>
      <c r="BH291" s="10">
        <f>3/24000000*OO[[#This Row],[116 (03JUL1985 09:00:00)-Water Temperature (C)]]*OO[[#This Row],[58]]</f>
        <v>7.7863257568800002E-7</v>
      </c>
      <c r="BI291" s="10">
        <f>3/24000000*OO[[#This Row],[117 (03JUL1985 12:00:00)-Water Temperature (C)]]*OO[[#This Row],[59]]</f>
        <v>7.5271194137874996E-7</v>
      </c>
      <c r="BJ291" s="10">
        <f>3/24000000*OO[[#This Row],[118 (03JUL1985 15:00:00)-Water Temperature (C)]]*OO[[#This Row],[60]]</f>
        <v>7.3166930297125006E-7</v>
      </c>
      <c r="BK291" s="10">
        <f>3/24000000*OO[[#This Row],[119 (03JUL1985 18:00:00)-Water Temperature (C)]]*OO[[#This Row],[61]]</f>
        <v>7.1451774791099982E-7</v>
      </c>
      <c r="BL291" s="10">
        <f>3/24000000*OO[[#This Row],[120 (03JUL1985 21:00:00)-Water Temperature (C)]]*OO[[#This Row],[62]]</f>
        <v>6.915333830032499E-7</v>
      </c>
      <c r="BM291" s="10">
        <f>3/24000000*OO[[#This Row],[121 (04JUL1985 00:00:00)-Water Temperature (C)]]*OO[[#This Row],[63]]</f>
        <v>6.6517230550450004E-7</v>
      </c>
      <c r="BN291" s="10">
        <f>3/24000000*OO[[#This Row],[122 (04JUL1985 03:00:00)-Water Temperature (C)]]*OO[[#This Row],[64]]</f>
        <v>6.3964442030150008E-7</v>
      </c>
      <c r="BO291" s="10">
        <f>3/24000000*OO[[#This Row],[123 (04JUL1985 06:00:00)-Water Temperature (C)]]*OO[[#This Row],[65]]</f>
        <v>6.1516668462750002E-7</v>
      </c>
      <c r="BP291" s="10">
        <f>3/24000000*OO[[#This Row],[124 (04JUL1985 09:00:00)-Water Temperature (C)]]*OO[[#This Row],[66]]</f>
        <v>6.0118865770125E-7</v>
      </c>
      <c r="BQ291" s="10">
        <f>3/24000000*OO[[#This Row],[125 (04JUL1985 12:00:00)-Water Temperature (C)]]*OO[[#This Row],[67]]</f>
        <v>5.9066450881799996E-7</v>
      </c>
      <c r="BR291" s="10">
        <f>3/24000000*OO[[#This Row],[126 (04JUL1985 15:00:00)-Water Temperature (C)]]*OO[[#This Row],[68]]</f>
        <v>5.7879993818875002E-7</v>
      </c>
      <c r="BS291" s="10">
        <f>3/24000000*OO[[#This Row],[127 (04JUL1985 18:00:00)-Water Temperature (C)]]*OO[[#This Row],[69]]</f>
        <v>5.6484680995224995E-7</v>
      </c>
      <c r="BT291" s="10">
        <f>3/24000000*OO[[#This Row],[128 (04JUL1985 21:00:00)-Water Temperature (C)]]*OO[[#This Row],[70]]</f>
        <v>5.4736506749375007E-7</v>
      </c>
      <c r="BU291" s="10">
        <f>3/24000000*OO[[#This Row],[129 (05JUL1985 00:00:00)-Water Temperature (C)]]*OO[[#This Row],[71]]</f>
        <v>5.2650830429924997E-7</v>
      </c>
      <c r="BV291" s="10">
        <f>3/24000000*OO[[#This Row],[130 (05JUL1985 03:00:00)-Water Temperature (C)]]*OO[[#This Row],[72]]</f>
        <v>5.0716783096412495E-7</v>
      </c>
      <c r="BW291" s="10">
        <f>3/24000000*OO[[#This Row],[131 (05JUL1985 06:00:00)-Water Temperature (C)]]*OO[[#This Row],[73]]</f>
        <v>4.8875988327149994E-7</v>
      </c>
      <c r="BX291" s="10">
        <f>3/24000000*OO[[#This Row],[132 (05JUL1985 09:00:00)-Water Temperature (C)]]*OO[[#This Row],[74]]</f>
        <v>4.7827637022600002E-7</v>
      </c>
      <c r="BY291" s="10">
        <f>3/24000000*OO[[#This Row],[133 (05JUL1985 12:00:00)-Water Temperature (C)]]*OO[[#This Row],[75]]</f>
        <v>4.7029635870525E-7</v>
      </c>
      <c r="BZ291" s="10">
        <f>3/24000000*OO[[#This Row],[134 (05JUL1985 15:00:00)-Water Temperature (C)]]*OO[[#This Row],[76]]</f>
        <v>4.6273153836E-7</v>
      </c>
      <c r="CA291" s="10">
        <f>3/24000000*OO[[#This Row],[135 (05JUL1985 18:00:00)-Water Temperature (C)]]*OO[[#This Row],[77]]</f>
        <v>4.5476727685612506E-7</v>
      </c>
      <c r="CB291" s="10">
        <f>3/24000000*OO[[#This Row],[136 (05JUL1985 21:00:00)-Water Temperature (C)]]*OO[[#This Row],[78]]</f>
        <v>4.4209058115599996E-7</v>
      </c>
      <c r="CC291" s="10">
        <f>3/24000000*OO[[#This Row],[137 (06JUL1985 00:00:00)-Water Temperature (C)]]*OO[[#This Row],[79]]</f>
        <v>4.2602577612749999E-7</v>
      </c>
      <c r="CD291" s="10">
        <f>3/24000000*OO[[#This Row],[138 (06JUL1985 03:00:00)-Water Temperature (C)]]*OO[[#This Row],[80]]</f>
        <v>4.1051779321012499E-7</v>
      </c>
      <c r="CE291" s="10">
        <f>3/24000000*OO[[#This Row],[139 (06JUL1985 06:00:00)-Water Temperature (C)]]*OO[[#This Row],[81]]</f>
        <v>3.9601061298599999E-7</v>
      </c>
      <c r="CF291" s="10">
        <f>3/24000000*OO[[#This Row],[140 (06JUL1985 09:00:00)-Water Temperature (C)]]*OO[[#This Row],[82]]</f>
        <v>3.8940143910712501E-7</v>
      </c>
      <c r="CG291" s="10">
        <f>3/24000000*OO[[#This Row],[141 (06JUL1985 12:00:00)-Water Temperature (C)]]*OO[[#This Row],[83]]</f>
        <v>3.8587511961899997E-7</v>
      </c>
      <c r="CH291" s="10">
        <f>3/24000000*OO[[#This Row],[142 (06JUL1985 15:00:00)-Water Temperature (C)]]*OO[[#This Row],[84]]</f>
        <v>3.8299457150500001E-7</v>
      </c>
      <c r="CI291" s="10">
        <f>3/24000000*OO[[#This Row],[143 (06JUL1985 18:00:00)-Water Temperature (C)]]*OO[[#This Row],[85]]</f>
        <v>3.7967464263487498E-7</v>
      </c>
      <c r="CJ291" s="10">
        <f>3/24000000*OO[[#This Row],[144 (06JUL1985 21:00:00)-Water Temperature (C)]]*OO[[#This Row],[86]]</f>
        <v>3.7084235342462499E-7</v>
      </c>
      <c r="CK291" s="10">
        <f>3/24000000*OO[[#This Row],[145 (07JUL1985 00:00:00)-Water Temperature (C)]]*OO[[#This Row],[87]]</f>
        <v>3.589108085075E-7</v>
      </c>
      <c r="CL291" s="10">
        <f>3/24000000*OO[[#This Row],[146 (07JUL1985 03:00:00)-Water Temperature (C)]]*OO[[#This Row],[88]]</f>
        <v>3.4606928471874999E-7</v>
      </c>
      <c r="CM291" s="10">
        <f>3/24000000*OO[[#This Row],[147 (07JUL1985 06:00:00)-Water Temperature (C)]]*OO[[#This Row],[89]]</f>
        <v>3.3218214526249996E-7</v>
      </c>
      <c r="CN291" s="10">
        <f>3/24000000*OO[[#This Row],[148 (07JUL1985 09:00:00)-Water Temperature (C)]]*OO[[#This Row],[90]]</f>
        <v>3.1956987230564999E-7</v>
      </c>
      <c r="CO291" s="10">
        <f>3/24000000*OO[[#This Row],[149 (07JUL1985 12:00:00)-Water Temperature (C)]]*OO[[#This Row],[91]]</f>
        <v>3.1073093225156246E-7</v>
      </c>
      <c r="CP291" s="10">
        <f>3/24000000*OO[[#This Row],[150 (07JUL1985 15:00:00)-Water Temperature (C)]]*OO[[#This Row],[92]]</f>
        <v>3.0592577749823745E-7</v>
      </c>
      <c r="CQ291" s="10">
        <f>3/24000000*OO[[#This Row],[151 (07JUL1985 18:00:00)-Water Temperature (C)]]*OO[[#This Row],[93]]</f>
        <v>2.9981790251517503E-7</v>
      </c>
      <c r="CR291" s="10">
        <f>3/24000000*OO[[#This Row],[152 (07JUL1985 21:00:00)-Water Temperature (C)]]*OO[[#This Row],[94]]</f>
        <v>2.9142475325224999E-7</v>
      </c>
      <c r="CS291" s="10">
        <f>3/24000000*OO[[#This Row],[153 (08JUL1985 00:00:00)-Water Temperature (C)]]*OO[[#This Row],[95]]</f>
        <v>2.8212768186101249E-7</v>
      </c>
      <c r="CT291" s="10">
        <f>3/24000000*OO[[#This Row],[154 (08JUL1985 03:00:00)-Water Temperature (C)]]*OO[[#This Row],[96]]</f>
        <v>2.7157551831921246E-7</v>
      </c>
      <c r="CU291" s="10">
        <f>3/24000000*OO[[#This Row],[155 (08JUL1985 06:00:00)-Water Temperature (C)]]*OO[[#This Row],[97]]</f>
        <v>2.6004693536617499E-7</v>
      </c>
      <c r="CV291" s="10">
        <f>3/24000000*OO[[#This Row],[156 (08JUL1985 09:00:00)-Water Temperature (C)]]*OO[[#This Row],[98]]</f>
        <v>2.5171632460974994E-7</v>
      </c>
      <c r="CW291" s="10">
        <f>3/24000000*OO[[#This Row],[157 (08JUL1985 12:00:00)-Water Temperature (C)]]*OO[[#This Row],[99]]</f>
        <v>2.4573014162592495E-7</v>
      </c>
    </row>
    <row r="292" spans="1:101" x14ac:dyDescent="0.35">
      <c r="A292" t="s">
        <v>298</v>
      </c>
      <c r="B292">
        <v>876.78160000000003</v>
      </c>
      <c r="C292" s="10">
        <f>3/24*OO[[#This Row],[59 (26JUN1985 06:00:00)-Water Temperature (C)]]*OO[[#This Row],[1]]/SUM(OO[1])</f>
        <v>0</v>
      </c>
      <c r="D292" s="10">
        <f>3/24*OO[[#This Row],[60 (26JUN1985 09:00:00)-Water Temperature (C)]]*OO[[#This Row],[2]]/SUM(OO[2])</f>
        <v>0</v>
      </c>
      <c r="E292" s="10">
        <f>3/24*OO[[#This Row],[61 (26JUN1985 12:00:00)-Water Temperature (C)]]*OO[[#This Row],[3]]/SUM(OO[3])</f>
        <v>0</v>
      </c>
      <c r="F292" s="10">
        <f>3/24*OO[[#This Row],[62 (26JUN1985 15:00:00)-Water Temperature (C)]]*OO[[#This Row],[4]]/SUM(OO[4])</f>
        <v>0</v>
      </c>
      <c r="G292" s="10">
        <f>3/24*OO[[#This Row],[63 (26JUN1985 18:00:00)-Water Temperature (C)]]*OO[[#This Row],[5]]/SUM(OO[5])</f>
        <v>0</v>
      </c>
      <c r="H292" s="10">
        <f>3/24*OO[[#This Row],[64 (26JUN1985 21:00:00)-Water Temperature (C)]]*OO[[#This Row],[6]]/SUM(OO[6])</f>
        <v>0</v>
      </c>
      <c r="I292" s="10">
        <f>3/24*OO[[#This Row],[65 (27JUN1985 00:00:00)-Water Temperature (C)]]*OO[[#This Row],[7]]/SUM(OO[7])</f>
        <v>0</v>
      </c>
      <c r="J292" s="10">
        <f>3/24*OO[[#This Row],[66 (27JUN1985 03:00:00)-Water Temperature (C)]]*OO[[#This Row],[8]]/SUM(OO[8])</f>
        <v>0</v>
      </c>
      <c r="K292" s="10">
        <f>3/24*OO[[#This Row],[67 (27JUN1985 06:00:00)-Water Temperature (C)]]*OO[[#This Row],[9]]/SUM(OO[9])</f>
        <v>0</v>
      </c>
      <c r="L292" s="10">
        <f>3/24*OO[[#This Row],[68 (27JUN1985 09:00:00)-Water Temperature (C)]]*OO[[#This Row],[10]]/SUM(OO[10])</f>
        <v>0</v>
      </c>
      <c r="M292" s="10">
        <f>3/24*OO[[#This Row],[69 (27JUN1985 12:00:00)-Water Temperature (C)]]*OO[[#This Row],[11]]/SUM(OO[11])</f>
        <v>0</v>
      </c>
      <c r="N292" s="10">
        <f>3/24*OO[[#This Row],[70 (27JUN1985 15:00:00)-Water Temperature (C)]]*OO[[#This Row],[12]]/SUM(OO[12])</f>
        <v>0</v>
      </c>
      <c r="O292" s="10">
        <f>3/24*OO[[#This Row],[71 (27JUN1985 18:00:00)-Water Temperature (C)]]*OO[[#This Row],[13]]/SUM(OO[13])</f>
        <v>3.8805584144698039E-33</v>
      </c>
      <c r="P292" s="10">
        <f>3/24*OO[[#This Row],[72 (27JUN1985 21:00:00)-Water Temperature (C)]]*OO[[#This Row],[14]]/SUM(OO[14])</f>
        <v>1.7148532014494511E-21</v>
      </c>
      <c r="Q292" s="10">
        <f>3/24*OO[[#This Row],[73 (28JUN1985 00:00:00)-Water Temperature (C)]]*OO[[#This Row],[15]]/SUM(OO[15])</f>
        <v>1.7099685387413206E-12</v>
      </c>
      <c r="R292" s="10">
        <f>3/24*OO[[#This Row],[74 (28JUN1985 03:00:00)-Water Temperature (C)]]*OO[[#This Row],[16]]/SUM(OO[16])</f>
        <v>1.4206322431482752E-8</v>
      </c>
      <c r="S292" s="10">
        <f>3/24*OO[[#This Row],[75 (28JUN1985 06:00:00)-Water Temperature (C)]]*OO[[#This Row],[17]]/SUM(OO[17])</f>
        <v>5.1553249569149844E-6</v>
      </c>
      <c r="T292" s="10">
        <f>3/24*OO[[#This Row],[76 (28JUN1985 09:00:00)-Water Temperature (C)]]*OO[[#This Row],[18]]/SUM(OO[18])</f>
        <v>3.1044079341328162E-4</v>
      </c>
      <c r="U292" s="10">
        <f>3/24*OO[[#This Row],[77 (28JUN1985 12:00:00)-Water Temperature (C)]]*OO[[#This Row],[19]]/SUM(OO[19])</f>
        <v>4.9006331371075056E-3</v>
      </c>
      <c r="V292" s="10">
        <f>3/24000000*OO[[#This Row],[78 (28JUN1985 15:00:00)-Water Temperature (C)]]*OO[[#This Row],[20]]</f>
        <v>2.6142562846723751E-2</v>
      </c>
      <c r="W292" s="10">
        <f>3/24000000*OO[[#This Row],[79 (28JUN1985 18:00:00)-Water Temperature (C)]]*OO[[#This Row],[21]]</f>
        <v>5.6631846788124995E-2</v>
      </c>
      <c r="X292" s="10">
        <f>3/24000000*OO[[#This Row],[80 (28JUN1985 21:00:00)-Water Temperature (C)]]*OO[[#This Row],[22]]</f>
        <v>5.63486091897E-2</v>
      </c>
      <c r="Y292" s="10">
        <f>3/24000000*OO[[#This Row],[81 (29JUN1985 00:00:00)-Water Temperature (C)]]*OO[[#This Row],[23]]</f>
        <v>2.8674362920157501E-2</v>
      </c>
      <c r="Z292" s="10">
        <f>3/24000000*OO[[#This Row],[82 (29JUN1985 03:00:00)-Water Temperature (C)]]*OO[[#This Row],[24]]</f>
        <v>8.2153804645500005E-3</v>
      </c>
      <c r="AA292" s="10">
        <f>3/24000000*OO[[#This Row],[83 (29JUN1985 06:00:00)-Water Temperature (C)]]*OO[[#This Row],[25]]</f>
        <v>1.4382695173447498E-3</v>
      </c>
      <c r="AB292" s="10">
        <f>3/24000000*OO[[#This Row],[84 (29JUN1985 09:00:00)-Water Temperature (C)]]*OO[[#This Row],[26]]</f>
        <v>1.752250364189875E-4</v>
      </c>
      <c r="AC292" s="10">
        <f>3/24000000*OO[[#This Row],[85 (29JUN1985 12:00:00)-Water Temperature (C)]]*OO[[#This Row],[27]]</f>
        <v>2.4098075601687503E-5</v>
      </c>
      <c r="AD292" s="10">
        <f>3/24000000*OO[[#This Row],[86 (29JUN1985 15:00:00)-Water Temperature (C)]]*OO[[#This Row],[28]]</f>
        <v>1.054464596332E-5</v>
      </c>
      <c r="AE292" s="10">
        <f>3/24000000*OO[[#This Row],[88 (29JUN1985 21:00:00)-Water Temperature (C)]]*OO[[#This Row],[30]]</f>
        <v>7.0721948263787503E-6</v>
      </c>
      <c r="AF292" s="10">
        <f>3/24000000*OO[[#This Row],[88 (29JUN1985 21:00:00)-Water Temperature (C)]]*OO[[#This Row],[30]]</f>
        <v>7.0721948263787503E-6</v>
      </c>
      <c r="AG292" s="10">
        <f>3/24000000*OO[[#This Row],[89 (30JUN1985 00:00:00)-Water Temperature (C)]]*OO[[#This Row],[31]]</f>
        <v>5.91440374688625E-6</v>
      </c>
      <c r="AH292" s="10">
        <f>3/24000000*OO[[#This Row],[90 (30JUN1985 03:00:00)-Water Temperature (C)]]*OO[[#This Row],[32]]</f>
        <v>4.9587525599999997E-6</v>
      </c>
      <c r="AI292" s="10">
        <f>3/24000000*OO[[#This Row],[91 (30JUN1985 06:00:00)-Water Temperature (C)]]*OO[[#This Row],[33]]</f>
        <v>4.1771724116000004E-6</v>
      </c>
      <c r="AJ292" s="10">
        <f>3/24000000*OO[[#This Row],[92 (30JUN1985 09:00:00)-Water Temperature (C)]]*OO[[#This Row],[34]]</f>
        <v>3.5936280336449996E-6</v>
      </c>
      <c r="AK292" s="10">
        <f>3/24000000*OO[[#This Row],[93 (30JUN1985 12:00:00)-Water Temperature (C)]]*OO[[#This Row],[35]]</f>
        <v>3.1524246626737503E-6</v>
      </c>
      <c r="AL292" s="10">
        <f>3/24000000*OO[[#This Row],[94 (30JUN1985 15:00:00)-Water Temperature (C)]]*OO[[#This Row],[36]]</f>
        <v>2.7977359776764997E-6</v>
      </c>
      <c r="AM292" s="10">
        <f>3/24000000*OO[[#This Row],[95 (30JUN1985 18:00:00)-Water Temperature (C)]]*OO[[#This Row],[37]]</f>
        <v>2.4973349577397497E-6</v>
      </c>
      <c r="AN292" s="10">
        <f>3/24000000*OO[[#This Row],[96 (30JUN1985 21:00:00)-Water Temperature (C)]]*OO[[#This Row],[38]]</f>
        <v>2.2107207856894998E-6</v>
      </c>
      <c r="AO292" s="10">
        <f>3/24000000*OO[[#This Row],[97 (01JUL1985 00:00:00)-Water Temperature (C)]]*OO[[#This Row],[39]]</f>
        <v>1.9505693211730001E-6</v>
      </c>
      <c r="AP292" s="10">
        <f>3/24000000*OO[[#This Row],[98 (01JUL1985 03:00:00)-Water Temperature (C)]]*OO[[#This Row],[40]]</f>
        <v>1.7282591123850001E-6</v>
      </c>
      <c r="AQ292" s="10">
        <f>3/24000000*OO[[#This Row],[99 (01JUL1985 06:00:00)-Water Temperature (C)]]*OO[[#This Row],[41]]</f>
        <v>1.5404865403428749E-6</v>
      </c>
      <c r="AR292" s="10">
        <f>3/24000000*OO[[#This Row],[100 (01JUL1985 09:00:00)-Water Temperature (C)]]*OO[[#This Row],[42]]</f>
        <v>1.4050201801668748E-6</v>
      </c>
      <c r="AS292" s="10">
        <f>3/24000000*OO[[#This Row],[101 (01JUL1985 12:00:00)-Water Temperature (C)]]*OO[[#This Row],[43]]</f>
        <v>1.2976856482607501E-6</v>
      </c>
      <c r="AT292" s="10">
        <f>3/24000000*OO[[#This Row],[102 (01JUL1985 15:00:00)-Water Temperature (C)]]*OO[[#This Row],[44]]</f>
        <v>1.2020013268011249E-6</v>
      </c>
      <c r="AU292" s="10">
        <f>3/24000000*OO[[#This Row],[103 (01JUL1985 18:00:00)-Water Temperature (C)]]*OO[[#This Row],[45]]</f>
        <v>1.1173484468501249E-6</v>
      </c>
      <c r="AV292" s="10">
        <f>3/24000000*OO[[#This Row],[104 (01JUL1985 21:00:00)-Water Temperature (C)]]*OO[[#This Row],[46]]</f>
        <v>1.0357284533084999E-6</v>
      </c>
      <c r="AW292" s="10">
        <f>3/24000000*OO[[#This Row],[105 (02JUL1985 00:00:00)-Water Temperature (C)]]*OO[[#This Row],[47]]</f>
        <v>9.6644890974800001E-7</v>
      </c>
      <c r="AX292" s="10">
        <f>3/24000000*OO[[#This Row],[106 (02JUL1985 03:00:00)-Water Temperature (C)]]*OO[[#This Row],[48]]</f>
        <v>9.0453170542499995E-7</v>
      </c>
      <c r="AY292" s="10">
        <f>3/24000000*OO[[#This Row],[107 (02JUL1985 06:00:00)-Water Temperature (C)]]*OO[[#This Row],[49]]</f>
        <v>8.4505672577199991E-7</v>
      </c>
      <c r="AZ292" s="10">
        <f>3/24000000*OO[[#This Row],[108 (02JUL1985 09:00:00)-Water Temperature (C)]]*OO[[#This Row],[50]]</f>
        <v>7.8766925206549994E-7</v>
      </c>
      <c r="BA292" s="10">
        <f>3/24000000*OO[[#This Row],[109 (02JUL1985 12:00:00)-Water Temperature (C)]]*OO[[#This Row],[51]]</f>
        <v>7.4416901643874999E-7</v>
      </c>
      <c r="BB292" s="10">
        <f>3/24000000*OO[[#This Row],[110 (02JUL1985 15:00:00)-Water Temperature (C)]]*OO[[#This Row],[52]]</f>
        <v>7.1397374648474998E-7</v>
      </c>
      <c r="BC292" s="10">
        <f>3/24000000*OO[[#This Row],[111 (02JUL1985 18:00:00)-Water Temperature (C)]]*OO[[#This Row],[53]]</f>
        <v>6.9086156764949994E-7</v>
      </c>
      <c r="BD292" s="10">
        <f>3/24000000*OO[[#This Row],[112 (02JUL1985 21:00:00)-Water Temperature (C)]]*OO[[#This Row],[54]]</f>
        <v>6.6410468248074992E-7</v>
      </c>
      <c r="BE292" s="10">
        <f>3/24000000*OO[[#This Row],[113 (03JUL1985 00:00:00)-Water Temperature (C)]]*OO[[#This Row],[55]]</f>
        <v>6.3310842636937497E-7</v>
      </c>
      <c r="BF292" s="10">
        <f>3/24000000*OO[[#This Row],[114 (03JUL1985 03:00:00)-Water Temperature (C)]]*OO[[#This Row],[56]]</f>
        <v>6.02063049696875E-7</v>
      </c>
      <c r="BG292" s="10">
        <f>3/24000000*OO[[#This Row],[115 (03JUL1985 06:00:00)-Water Temperature (C)]]*OO[[#This Row],[57]]</f>
        <v>5.7084982404249999E-7</v>
      </c>
      <c r="BH292" s="10">
        <f>3/24000000*OO[[#This Row],[116 (03JUL1985 09:00:00)-Water Temperature (C)]]*OO[[#This Row],[58]]</f>
        <v>5.4659085401500005E-7</v>
      </c>
      <c r="BI292" s="10">
        <f>3/24000000*OO[[#This Row],[117 (03JUL1985 12:00:00)-Water Temperature (C)]]*OO[[#This Row],[59]]</f>
        <v>5.2826397793574998E-7</v>
      </c>
      <c r="BJ292" s="10">
        <f>3/24000000*OO[[#This Row],[118 (03JUL1985 15:00:00)-Water Temperature (C)]]*OO[[#This Row],[60]]</f>
        <v>5.1322704160012502E-7</v>
      </c>
      <c r="BK292" s="10">
        <f>3/24000000*OO[[#This Row],[119 (03JUL1985 18:00:00)-Water Temperature (C)]]*OO[[#This Row],[61]]</f>
        <v>5.0091242696249996E-7</v>
      </c>
      <c r="BL292" s="10">
        <f>3/24000000*OO[[#This Row],[120 (03JUL1985 21:00:00)-Water Temperature (C)]]*OO[[#This Row],[62]]</f>
        <v>4.8446307908350007E-7</v>
      </c>
      <c r="BM292" s="10">
        <f>3/24000000*OO[[#This Row],[121 (04JUL1985 00:00:00)-Water Temperature (C)]]*OO[[#This Row],[63]]</f>
        <v>4.6609432257237496E-7</v>
      </c>
      <c r="BN292" s="10">
        <f>3/24000000*OO[[#This Row],[122 (04JUL1985 03:00:00)-Water Temperature (C)]]*OO[[#This Row],[64]]</f>
        <v>4.4824938681287502E-7</v>
      </c>
      <c r="BO292" s="10">
        <f>3/24000000*OO[[#This Row],[123 (04JUL1985 06:00:00)-Water Temperature (C)]]*OO[[#This Row],[65]]</f>
        <v>4.3131534423524993E-7</v>
      </c>
      <c r="BP292" s="10">
        <f>3/24000000*OO[[#This Row],[124 (04JUL1985 09:00:00)-Water Temperature (C)]]*OO[[#This Row],[66]]</f>
        <v>4.2167141235449994E-7</v>
      </c>
      <c r="BQ292" s="10">
        <f>3/24000000*OO[[#This Row],[125 (04JUL1985 12:00:00)-Water Temperature (C)]]*OO[[#This Row],[67]]</f>
        <v>4.1422223400349996E-7</v>
      </c>
      <c r="BR292" s="10">
        <f>3/24000000*OO[[#This Row],[126 (04JUL1985 15:00:00)-Water Temperature (C)]]*OO[[#This Row],[68]]</f>
        <v>4.0580250481874996E-7</v>
      </c>
      <c r="BS292" s="10">
        <f>3/24000000*OO[[#This Row],[127 (04JUL1985 18:00:00)-Water Temperature (C)]]*OO[[#This Row],[69]]</f>
        <v>3.9576700078950001E-7</v>
      </c>
      <c r="BT292" s="10">
        <f>3/24000000*OO[[#This Row],[128 (04JUL1985 21:00:00)-Water Temperature (C)]]*OO[[#This Row],[70]]</f>
        <v>3.8333245510824995E-7</v>
      </c>
      <c r="BU292" s="10">
        <f>3/24000000*OO[[#This Row],[129 (05JUL1985 00:00:00)-Water Temperature (C)]]*OO[[#This Row],[71]]</f>
        <v>3.6867624894749999E-7</v>
      </c>
      <c r="BV292" s="10">
        <f>3/24000000*OO[[#This Row],[130 (05JUL1985 03:00:00)-Water Temperature (C)]]*OO[[#This Row],[72]]</f>
        <v>3.5512338219749998E-7</v>
      </c>
      <c r="BW292" s="10">
        <f>3/24000000*OO[[#This Row],[131 (05JUL1985 06:00:00)-Water Temperature (C)]]*OO[[#This Row],[73]]</f>
        <v>3.4232043615474996E-7</v>
      </c>
      <c r="BX292" s="10">
        <f>3/24000000*OO[[#This Row],[132 (05JUL1985 09:00:00)-Water Temperature (C)]]*OO[[#This Row],[74]]</f>
        <v>3.3518853336374993E-7</v>
      </c>
      <c r="BY292" s="10">
        <f>3/24000000*OO[[#This Row],[133 (05JUL1985 12:00:00)-Water Temperature (C)]]*OO[[#This Row],[75]]</f>
        <v>3.2958548069799993E-7</v>
      </c>
      <c r="BZ292" s="10">
        <f>3/24000000*OO[[#This Row],[134 (05JUL1985 15:00:00)-Water Temperature (C)]]*OO[[#This Row],[76]]</f>
        <v>3.2423537614500003E-7</v>
      </c>
      <c r="CA292" s="10">
        <f>3/24000000*OO[[#This Row],[135 (05JUL1985 18:00:00)-Water Temperature (C)]]*OO[[#This Row],[77]]</f>
        <v>3.1844624617454997E-7</v>
      </c>
      <c r="CB292" s="10">
        <f>3/24000000*OO[[#This Row],[136 (05JUL1985 21:00:00)-Water Temperature (C)]]*OO[[#This Row],[78]]</f>
        <v>3.0928258120567497E-7</v>
      </c>
      <c r="CC292" s="10">
        <f>3/24000000*OO[[#This Row],[137 (06JUL1985 00:00:00)-Water Temperature (C)]]*OO[[#This Row],[79]]</f>
        <v>2.9801180513439998E-7</v>
      </c>
      <c r="CD292" s="10">
        <f>3/24000000*OO[[#This Row],[138 (06JUL1985 03:00:00)-Water Temperature (C)]]*OO[[#This Row],[80]]</f>
        <v>2.8715585425071247E-7</v>
      </c>
      <c r="CE292" s="10">
        <f>3/24000000*OO[[#This Row],[139 (06JUL1985 06:00:00)-Water Temperature (C)]]*OO[[#This Row],[81]]</f>
        <v>2.7715700565392502E-7</v>
      </c>
      <c r="CF292" s="10">
        <f>3/24000000*OO[[#This Row],[140 (06JUL1985 09:00:00)-Water Temperature (C)]]*OO[[#This Row],[82]]</f>
        <v>2.7265733152012499E-7</v>
      </c>
      <c r="CG292" s="10">
        <f>3/24000000*OO[[#This Row],[141 (06JUL1985 12:00:00)-Water Temperature (C)]]*OO[[#This Row],[83]]</f>
        <v>2.7010966981124998E-7</v>
      </c>
      <c r="CH292" s="10">
        <f>3/24000000*OO[[#This Row],[142 (06JUL1985 15:00:00)-Water Temperature (C)]]*OO[[#This Row],[84]]</f>
        <v>2.6798749916010001E-7</v>
      </c>
      <c r="CI292" s="10">
        <f>3/24000000*OO[[#This Row],[143 (06JUL1985 18:00:00)-Water Temperature (C)]]*OO[[#This Row],[85]]</f>
        <v>2.6556027756837499E-7</v>
      </c>
      <c r="CJ292" s="10">
        <f>3/24000000*OO[[#This Row],[144 (06JUL1985 21:00:00)-Water Temperature (C)]]*OO[[#This Row],[86]]</f>
        <v>2.5917600372660003E-7</v>
      </c>
      <c r="CK292" s="10">
        <f>3/24000000*OO[[#This Row],[145 (07JUL1985 00:00:00)-Water Temperature (C)]]*OO[[#This Row],[87]]</f>
        <v>2.50846631223975E-7</v>
      </c>
      <c r="CL292" s="10">
        <f>3/24000000*OO[[#This Row],[146 (07JUL1985 03:00:00)-Water Temperature (C)]]*OO[[#This Row],[88]]</f>
        <v>2.4188565012059997E-7</v>
      </c>
      <c r="CM292" s="10">
        <f>3/24000000*OO[[#This Row],[147 (07JUL1985 06:00:00)-Water Temperature (C)]]*OO[[#This Row],[89]]</f>
        <v>2.3223525863850002E-7</v>
      </c>
      <c r="CN292" s="10">
        <f>3/24000000*OO[[#This Row],[148 (07JUL1985 09:00:00)-Water Temperature (C)]]*OO[[#This Row],[90]]</f>
        <v>2.2342771067184998E-7</v>
      </c>
      <c r="CO292" s="10">
        <f>3/24000000*OO[[#This Row],[149 (07JUL1985 12:00:00)-Water Temperature (C)]]*OO[[#This Row],[91]]</f>
        <v>2.1729489267692495E-7</v>
      </c>
      <c r="CP292" s="10">
        <f>3/24000000*OO[[#This Row],[150 (07JUL1985 15:00:00)-Water Temperature (C)]]*OO[[#This Row],[92]]</f>
        <v>2.1385883181274998E-7</v>
      </c>
      <c r="CQ292" s="10">
        <f>3/24000000*OO[[#This Row],[151 (07JUL1985 18:00:00)-Water Temperature (C)]]*OO[[#This Row],[93]]</f>
        <v>2.0943235278434997E-7</v>
      </c>
      <c r="CR292" s="10">
        <f>3/24000000*OO[[#This Row],[152 (07JUL1985 21:00:00)-Water Temperature (C)]]*OO[[#This Row],[94]]</f>
        <v>2.0350064329875E-7</v>
      </c>
      <c r="CS292" s="10">
        <f>3/24000000*OO[[#This Row],[153 (08JUL1985 00:00:00)-Water Temperature (C)]]*OO[[#This Row],[95]]</f>
        <v>1.9704069172949999E-7</v>
      </c>
      <c r="CT292" s="10">
        <f>3/24000000*OO[[#This Row],[154 (08JUL1985 03:00:00)-Water Temperature (C)]]*OO[[#This Row],[96]]</f>
        <v>1.8972353439159997E-7</v>
      </c>
      <c r="CU292" s="10">
        <f>3/24000000*OO[[#This Row],[155 (08JUL1985 06:00:00)-Water Temperature (C)]]*OO[[#This Row],[97]]</f>
        <v>1.8174019165587496E-7</v>
      </c>
      <c r="CV292" s="10">
        <f>3/24000000*OO[[#This Row],[156 (08JUL1985 09:00:00)-Water Temperature (C)]]*OO[[#This Row],[98]]</f>
        <v>1.7605846059972498E-7</v>
      </c>
      <c r="CW292" s="10">
        <f>3/24000000*OO[[#This Row],[157 (08JUL1985 12:00:00)-Water Temperature (C)]]*OO[[#This Row],[99]]</f>
        <v>1.7185207920266252E-7</v>
      </c>
    </row>
    <row r="293" spans="1:101" x14ac:dyDescent="0.35">
      <c r="A293" t="s">
        <v>299</v>
      </c>
      <c r="B293">
        <v>909.84939999999995</v>
      </c>
      <c r="C293" s="10">
        <f>3/24*OO[[#This Row],[59 (26JUN1985 06:00:00)-Water Temperature (C)]]*OO[[#This Row],[1]]/SUM(OO[1])</f>
        <v>0</v>
      </c>
      <c r="D293" s="10">
        <f>3/24*OO[[#This Row],[60 (26JUN1985 09:00:00)-Water Temperature (C)]]*OO[[#This Row],[2]]/SUM(OO[2])</f>
        <v>0</v>
      </c>
      <c r="E293" s="10">
        <f>3/24*OO[[#This Row],[61 (26JUN1985 12:00:00)-Water Temperature (C)]]*OO[[#This Row],[3]]/SUM(OO[3])</f>
        <v>0</v>
      </c>
      <c r="F293" s="10">
        <f>3/24*OO[[#This Row],[62 (26JUN1985 15:00:00)-Water Temperature (C)]]*OO[[#This Row],[4]]/SUM(OO[4])</f>
        <v>0</v>
      </c>
      <c r="G293" s="10">
        <f>3/24*OO[[#This Row],[63 (26JUN1985 18:00:00)-Water Temperature (C)]]*OO[[#This Row],[5]]/SUM(OO[5])</f>
        <v>0</v>
      </c>
      <c r="H293" s="10">
        <f>3/24*OO[[#This Row],[64 (26JUN1985 21:00:00)-Water Temperature (C)]]*OO[[#This Row],[6]]/SUM(OO[6])</f>
        <v>0</v>
      </c>
      <c r="I293" s="10">
        <f>3/24*OO[[#This Row],[65 (27JUN1985 00:00:00)-Water Temperature (C)]]*OO[[#This Row],[7]]/SUM(OO[7])</f>
        <v>0</v>
      </c>
      <c r="J293" s="10">
        <f>3/24*OO[[#This Row],[66 (27JUN1985 03:00:00)-Water Temperature (C)]]*OO[[#This Row],[8]]/SUM(OO[8])</f>
        <v>0</v>
      </c>
      <c r="K293" s="10">
        <f>3/24*OO[[#This Row],[67 (27JUN1985 06:00:00)-Water Temperature (C)]]*OO[[#This Row],[9]]/SUM(OO[9])</f>
        <v>0</v>
      </c>
      <c r="L293" s="10">
        <f>3/24*OO[[#This Row],[68 (27JUN1985 09:00:00)-Water Temperature (C)]]*OO[[#This Row],[10]]/SUM(OO[10])</f>
        <v>0</v>
      </c>
      <c r="M293" s="10">
        <f>3/24*OO[[#This Row],[69 (27JUN1985 12:00:00)-Water Temperature (C)]]*OO[[#This Row],[11]]/SUM(OO[11])</f>
        <v>0</v>
      </c>
      <c r="N293" s="10">
        <f>3/24*OO[[#This Row],[70 (27JUN1985 15:00:00)-Water Temperature (C)]]*OO[[#This Row],[12]]/SUM(OO[12])</f>
        <v>0</v>
      </c>
      <c r="O293" s="10">
        <f>3/24*OO[[#This Row],[71 (27JUN1985 18:00:00)-Water Temperature (C)]]*OO[[#This Row],[13]]/SUM(OO[13])</f>
        <v>2.3031038759429567E-34</v>
      </c>
      <c r="P293" s="10">
        <f>3/24*OO[[#This Row],[72 (27JUN1985 21:00:00)-Water Temperature (C)]]*OO[[#This Row],[14]]/SUM(OO[14])</f>
        <v>1.1554205472403087E-21</v>
      </c>
      <c r="Q293" s="10">
        <f>3/24*OO[[#This Row],[73 (28JUN1985 00:00:00)-Water Temperature (C)]]*OO[[#This Row],[15]]/SUM(OO[15])</f>
        <v>8.0238670635881706E-13</v>
      </c>
      <c r="R293" s="10">
        <f>3/24*OO[[#This Row],[74 (28JUN1985 03:00:00)-Water Temperature (C)]]*OO[[#This Row],[16]]/SUM(OO[16])</f>
        <v>8.5773004378666123E-9</v>
      </c>
      <c r="S293" s="10">
        <f>3/24*OO[[#This Row],[75 (28JUN1985 06:00:00)-Water Temperature (C)]]*OO[[#This Row],[17]]/SUM(OO[17])</f>
        <v>3.4706618914205265E-6</v>
      </c>
      <c r="T293" s="10">
        <f>3/24*OO[[#This Row],[76 (28JUN1985 09:00:00)-Water Temperature (C)]]*OO[[#This Row],[18]]/SUM(OO[18])</f>
        <v>2.2613875301099294E-4</v>
      </c>
      <c r="U293" s="10">
        <f>3/24*OO[[#This Row],[77 (28JUN1985 12:00:00)-Water Temperature (C)]]*OO[[#This Row],[19]]/SUM(OO[19])</f>
        <v>3.8037490437876497E-3</v>
      </c>
      <c r="V293" s="10">
        <f>3/24000000*OO[[#This Row],[78 (28JUN1985 15:00:00)-Water Temperature (C)]]*OO[[#This Row],[20]]</f>
        <v>2.1406045983066248E-2</v>
      </c>
      <c r="W293" s="10">
        <f>3/24000000*OO[[#This Row],[79 (28JUN1985 18:00:00)-Water Temperature (C)]]*OO[[#This Row],[21]]</f>
        <v>4.8580884139249998E-2</v>
      </c>
      <c r="X293" s="10">
        <f>3/24000000*OO[[#This Row],[80 (28JUN1985 21:00:00)-Water Temperature (C)]]*OO[[#This Row],[22]]</f>
        <v>5.0334560926912499E-2</v>
      </c>
      <c r="Y293" s="10">
        <f>3/24000000*OO[[#This Row],[81 (29JUN1985 00:00:00)-Water Temperature (C)]]*OO[[#This Row],[23]]</f>
        <v>2.6553645847920002E-2</v>
      </c>
      <c r="Z293" s="10">
        <f>3/24000000*OO[[#This Row],[82 (29JUN1985 03:00:00)-Water Temperature (C)]]*OO[[#This Row],[24]]</f>
        <v>7.8554807776374993E-3</v>
      </c>
      <c r="AA293" s="10">
        <f>3/24000000*OO[[#This Row],[83 (29JUN1985 06:00:00)-Water Temperature (C)]]*OO[[#This Row],[25]]</f>
        <v>1.41409574779E-3</v>
      </c>
      <c r="AB293" s="10">
        <f>3/24000000*OO[[#This Row],[84 (29JUN1985 09:00:00)-Water Temperature (C)]]*OO[[#This Row],[26]]</f>
        <v>1.753296263000125E-4</v>
      </c>
      <c r="AC293" s="10">
        <f>3/24000000*OO[[#This Row],[85 (29JUN1985 12:00:00)-Water Temperature (C)]]*OO[[#This Row],[27]]</f>
        <v>2.3205543634983749E-5</v>
      </c>
      <c r="AD293" s="10">
        <f>3/24000000*OO[[#This Row],[86 (29JUN1985 15:00:00)-Water Temperature (C)]]*OO[[#This Row],[28]]</f>
        <v>9.4616311009999994E-6</v>
      </c>
      <c r="AE293" s="10">
        <f>3/24000000*OO[[#This Row],[88 (29JUN1985 21:00:00)-Water Temperature (C)]]*OO[[#This Row],[30]]</f>
        <v>6.26306507839375E-6</v>
      </c>
      <c r="AF293" s="10">
        <f>3/24000000*OO[[#This Row],[88 (29JUN1985 21:00:00)-Water Temperature (C)]]*OO[[#This Row],[30]]</f>
        <v>6.26306507839375E-6</v>
      </c>
      <c r="AG293" s="10">
        <f>3/24000000*OO[[#This Row],[89 (30JUN1985 00:00:00)-Water Temperature (C)]]*OO[[#This Row],[31]]</f>
        <v>5.2367547423999994E-6</v>
      </c>
      <c r="AH293" s="10">
        <f>3/24000000*OO[[#This Row],[90 (30JUN1985 03:00:00)-Water Temperature (C)]]*OO[[#This Row],[32]]</f>
        <v>4.3905271078899994E-6</v>
      </c>
      <c r="AI293" s="10">
        <f>3/24000000*OO[[#This Row],[91 (30JUN1985 06:00:00)-Water Temperature (C)]]*OO[[#This Row],[33]]</f>
        <v>3.6982407752549999E-6</v>
      </c>
      <c r="AJ293" s="10">
        <f>3/24000000*OO[[#This Row],[92 (30JUN1985 09:00:00)-Water Temperature (C)]]*OO[[#This Row],[34]]</f>
        <v>3.1811807730412498E-6</v>
      </c>
      <c r="AK293" s="10">
        <f>3/24000000*OO[[#This Row],[93 (30JUN1985 12:00:00)-Water Temperature (C)]]*OO[[#This Row],[35]]</f>
        <v>2.7895743234014996E-6</v>
      </c>
      <c r="AL293" s="10">
        <f>3/24000000*OO[[#This Row],[94 (30JUN1985 15:00:00)-Water Temperature (C)]]*OO[[#This Row],[36]]</f>
        <v>2.4741705264744998E-6</v>
      </c>
      <c r="AM293" s="10">
        <f>3/24000000*OO[[#This Row],[95 (30JUN1985 18:00:00)-Water Temperature (C)]]*OO[[#This Row],[37]]</f>
        <v>2.2070213448464999E-6</v>
      </c>
      <c r="AN293" s="10">
        <f>3/24000000*OO[[#This Row],[96 (30JUN1985 21:00:00)-Water Temperature (C)]]*OO[[#This Row],[38]]</f>
        <v>1.9524571061407498E-6</v>
      </c>
      <c r="AO293" s="10">
        <f>3/24000000*OO[[#This Row],[97 (01JUL1985 00:00:00)-Water Temperature (C)]]*OO[[#This Row],[39]]</f>
        <v>1.7223003508105E-6</v>
      </c>
      <c r="AP293" s="10">
        <f>3/24000000*OO[[#This Row],[98 (01JUL1985 03:00:00)-Water Temperature (C)]]*OO[[#This Row],[40]]</f>
        <v>1.5258014544674998E-6</v>
      </c>
      <c r="AQ293" s="10">
        <f>3/24000000*OO[[#This Row],[99 (01JUL1985 06:00:00)-Water Temperature (C)]]*OO[[#This Row],[41]]</f>
        <v>1.3598299758636247E-6</v>
      </c>
      <c r="AR293" s="10">
        <f>3/24000000*OO[[#This Row],[100 (01JUL1985 09:00:00)-Water Temperature (C)]]*OO[[#This Row],[42]]</f>
        <v>1.2402121343126248E-6</v>
      </c>
      <c r="AS293" s="10">
        <f>3/24000000*OO[[#This Row],[101 (01JUL1985 12:00:00)-Water Temperature (C)]]*OO[[#This Row],[43]]</f>
        <v>1.144920679267125E-6</v>
      </c>
      <c r="AT293" s="10">
        <f>3/24000000*OO[[#This Row],[102 (01JUL1985 15:00:00)-Water Temperature (C)]]*OO[[#This Row],[44]]</f>
        <v>1.05989801477625E-6</v>
      </c>
      <c r="AU293" s="10">
        <f>3/24000000*OO[[#This Row],[103 (01JUL1985 18:00:00)-Water Temperature (C)]]*OO[[#This Row],[45]]</f>
        <v>9.8480413410887491E-7</v>
      </c>
      <c r="AV293" s="10">
        <f>3/24000000*OO[[#This Row],[104 (01JUL1985 21:00:00)-Water Temperature (C)]]*OO[[#This Row],[46]]</f>
        <v>9.1246742320150007E-7</v>
      </c>
      <c r="AW293" s="10">
        <f>3/24000000*OO[[#This Row],[105 (02JUL1985 00:00:00)-Water Temperature (C)]]*OO[[#This Row],[47]]</f>
        <v>8.5132290509999995E-7</v>
      </c>
      <c r="AX293" s="10">
        <f>3/24000000*OO[[#This Row],[106 (02JUL1985 03:00:00)-Water Temperature (C)]]*OO[[#This Row],[48]]</f>
        <v>7.9683028723050001E-7</v>
      </c>
      <c r="AY293" s="10">
        <f>3/24000000*OO[[#This Row],[107 (02JUL1985 06:00:00)-Water Temperature (C)]]*OO[[#This Row],[49]]</f>
        <v>7.4461068652500007E-7</v>
      </c>
      <c r="AZ293" s="10">
        <f>3/24000000*OO[[#This Row],[108 (02JUL1985 09:00:00)-Water Temperature (C)]]*OO[[#This Row],[50]]</f>
        <v>6.9407051954625001E-7</v>
      </c>
      <c r="BA293" s="10">
        <f>3/24000000*OO[[#This Row],[109 (02JUL1985 12:00:00)-Water Temperature (C)]]*OO[[#This Row],[51]]</f>
        <v>6.5580719795212495E-7</v>
      </c>
      <c r="BB293" s="10">
        <f>3/24000000*OO[[#This Row],[110 (02JUL1985 15:00:00)-Water Temperature (C)]]*OO[[#This Row],[52]]</f>
        <v>6.2898150650399992E-7</v>
      </c>
      <c r="BC293" s="10">
        <f>3/24000000*OO[[#This Row],[111 (02JUL1985 18:00:00)-Water Temperature (C)]]*OO[[#This Row],[53]]</f>
        <v>6.0830227023562492E-7</v>
      </c>
      <c r="BD293" s="10">
        <f>3/24000000*OO[[#This Row],[112 (02JUL1985 21:00:00)-Water Temperature (C)]]*OO[[#This Row],[54]]</f>
        <v>5.8434528464812495E-7</v>
      </c>
      <c r="BE293" s="10">
        <f>3/24000000*OO[[#This Row],[113 (03JUL1985 00:00:00)-Water Temperature (C)]]*OO[[#This Row],[55]]</f>
        <v>5.5701045828650006E-7</v>
      </c>
      <c r="BF293" s="10">
        <f>3/24000000*OO[[#This Row],[114 (03JUL1985 03:00:00)-Water Temperature (C)]]*OO[[#This Row],[56]]</f>
        <v>5.2986119869474994E-7</v>
      </c>
      <c r="BG293" s="10">
        <f>3/24000000*OO[[#This Row],[115 (03JUL1985 06:00:00)-Water Temperature (C)]]*OO[[#This Row],[57]]</f>
        <v>5.0252633666374993E-7</v>
      </c>
      <c r="BH293" s="10">
        <f>3/24000000*OO[[#This Row],[116 (03JUL1985 09:00:00)-Water Temperature (C)]]*OO[[#This Row],[58]]</f>
        <v>4.8136456037999999E-7</v>
      </c>
      <c r="BI293" s="10">
        <f>3/24000000*OO[[#This Row],[117 (03JUL1985 12:00:00)-Water Temperature (C)]]*OO[[#This Row],[59]]</f>
        <v>4.6513152971999995E-7</v>
      </c>
      <c r="BJ293" s="10">
        <f>3/24000000*OO[[#This Row],[118 (03JUL1985 15:00:00)-Water Temperature (C)]]*OO[[#This Row],[60]]</f>
        <v>4.5171800500624998E-7</v>
      </c>
      <c r="BK293" s="10">
        <f>3/24000000*OO[[#This Row],[119 (03JUL1985 18:00:00)-Water Temperature (C)]]*OO[[#This Row],[61]]</f>
        <v>4.4069475441599995E-7</v>
      </c>
      <c r="BL293" s="10">
        <f>3/24000000*OO[[#This Row],[120 (03JUL1985 21:00:00)-Water Temperature (C)]]*OO[[#This Row],[62]]</f>
        <v>4.2610690336312502E-7</v>
      </c>
      <c r="BM293" s="10">
        <f>3/24000000*OO[[#This Row],[121 (04JUL1985 00:00:00)-Water Temperature (C)]]*OO[[#This Row],[63]]</f>
        <v>4.1000134920374998E-7</v>
      </c>
      <c r="BN293" s="10">
        <f>3/24000000*OO[[#This Row],[122 (04JUL1985 03:00:00)-Water Temperature (C)]]*OO[[#This Row],[64]]</f>
        <v>3.9435600203350004E-7</v>
      </c>
      <c r="BO293" s="10">
        <f>3/24000000*OO[[#This Row],[123 (04JUL1985 06:00:00)-Water Temperature (C)]]*OO[[#This Row],[65]]</f>
        <v>3.7954393873400001E-7</v>
      </c>
      <c r="BP293" s="10">
        <f>3/24000000*OO[[#This Row],[124 (04JUL1985 09:00:00)-Water Temperature (C)]]*OO[[#This Row],[66]]</f>
        <v>3.7117090642225001E-7</v>
      </c>
      <c r="BQ293" s="10">
        <f>3/24000000*OO[[#This Row],[125 (04JUL1985 12:00:00)-Water Temperature (C)]]*OO[[#This Row],[67]]</f>
        <v>3.6458425695562499E-7</v>
      </c>
      <c r="BR293" s="10">
        <f>3/24000000*OO[[#This Row],[126 (04JUL1985 15:00:00)-Water Temperature (C)]]*OO[[#This Row],[68]]</f>
        <v>3.5713674413549999E-7</v>
      </c>
      <c r="BS293" s="10">
        <f>3/24000000*OO[[#This Row],[127 (04JUL1985 18:00:00)-Water Temperature (C)]]*OO[[#This Row],[69]]</f>
        <v>3.4819807468399997E-7</v>
      </c>
      <c r="BT293" s="10">
        <f>3/24000000*OO[[#This Row],[128 (04JUL1985 21:00:00)-Water Temperature (C)]]*OO[[#This Row],[70]]</f>
        <v>3.3722474480924993E-7</v>
      </c>
      <c r="BU293" s="10">
        <f>3/24000000*OO[[#This Row],[129 (05JUL1985 00:00:00)-Water Temperature (C)]]*OO[[#This Row],[71]]</f>
        <v>3.2432474889487496E-7</v>
      </c>
      <c r="BV293" s="10">
        <f>3/24000000*OO[[#This Row],[130 (05JUL1985 03:00:00)-Water Temperature (C)]]*OO[[#This Row],[72]]</f>
        <v>3.1242387435937492E-7</v>
      </c>
      <c r="BW293" s="10">
        <f>3/24000000*OO[[#This Row],[131 (05JUL1985 06:00:00)-Water Temperature (C)]]*OO[[#This Row],[73]]</f>
        <v>3.0121689729074995E-7</v>
      </c>
      <c r="BX293" s="10">
        <f>3/24000000*OO[[#This Row],[132 (05JUL1985 09:00:00)-Water Temperature (C)]]*OO[[#This Row],[74]]</f>
        <v>2.950670908861E-7</v>
      </c>
      <c r="BY293" s="10">
        <f>3/24000000*OO[[#This Row],[133 (05JUL1985 12:00:00)-Water Temperature (C)]]*OO[[#This Row],[75]]</f>
        <v>2.9016422502584999E-7</v>
      </c>
      <c r="BZ293" s="10">
        <f>3/24000000*OO[[#This Row],[134 (05JUL1985 15:00:00)-Water Temperature (C)]]*OO[[#This Row],[76]]</f>
        <v>2.8547407049750001E-7</v>
      </c>
      <c r="CA293" s="10">
        <f>3/24000000*OO[[#This Row],[135 (05JUL1985 18:00:00)-Water Temperature (C)]]*OO[[#This Row],[77]]</f>
        <v>2.8029643975173749E-7</v>
      </c>
      <c r="CB293" s="10">
        <f>3/24000000*OO[[#This Row],[136 (05JUL1985 21:00:00)-Water Temperature (C)]]*OO[[#This Row],[78]]</f>
        <v>2.7213359542218749E-7</v>
      </c>
      <c r="CC293" s="10">
        <f>3/24000000*OO[[#This Row],[137 (06JUL1985 00:00:00)-Water Temperature (C)]]*OO[[#This Row],[79]]</f>
        <v>2.6223210701062498E-7</v>
      </c>
      <c r="CD293" s="10">
        <f>3/24000000*OO[[#This Row],[138 (06JUL1985 03:00:00)-Water Temperature (C)]]*OO[[#This Row],[80]]</f>
        <v>2.5271015124037504E-7</v>
      </c>
      <c r="CE293" s="10">
        <f>3/24000000*OO[[#This Row],[139 (06JUL1985 06:00:00)-Water Temperature (C)]]*OO[[#This Row],[81]]</f>
        <v>2.4399089667739996E-7</v>
      </c>
      <c r="CF293" s="10">
        <f>3/24000000*OO[[#This Row],[140 (06JUL1985 09:00:00)-Water Temperature (C)]]*OO[[#This Row],[82]]</f>
        <v>2.4011042956249999E-7</v>
      </c>
      <c r="CG293" s="10">
        <f>3/24000000*OO[[#This Row],[141 (06JUL1985 12:00:00)-Water Temperature (C)]]*OO[[#This Row],[83]]</f>
        <v>2.3784230995256248E-7</v>
      </c>
      <c r="CH293" s="10">
        <f>3/24000000*OO[[#This Row],[142 (06JUL1985 15:00:00)-Water Temperature (C)]]*OO[[#This Row],[84]]</f>
        <v>2.3593942193782498E-7</v>
      </c>
      <c r="CI293" s="10">
        <f>3/24000000*OO[[#This Row],[143 (06JUL1985 18:00:00)-Water Temperature (C)]]*OO[[#This Row],[85]]</f>
        <v>2.3377058273769997E-7</v>
      </c>
      <c r="CJ293" s="10">
        <f>3/24000000*OO[[#This Row],[144 (06JUL1985 21:00:00)-Water Temperature (C)]]*OO[[#This Row],[86]]</f>
        <v>2.2811004359556246E-7</v>
      </c>
      <c r="CK293" s="10">
        <f>3/24000000*OO[[#This Row],[145 (07JUL1985 00:00:00)-Water Temperature (C)]]*OO[[#This Row],[87]]</f>
        <v>2.2079409384119999E-7</v>
      </c>
      <c r="CL293" s="10">
        <f>3/24000000*OO[[#This Row],[146 (07JUL1985 03:00:00)-Water Temperature (C)]]*OO[[#This Row],[88]]</f>
        <v>2.1295109036684999E-7</v>
      </c>
      <c r="CM293" s="10">
        <f>3/24000000*OO[[#This Row],[147 (07JUL1985 06:00:00)-Water Temperature (C)]]*OO[[#This Row],[89]]</f>
        <v>2.0451554968664997E-7</v>
      </c>
      <c r="CN293" s="10">
        <f>3/24000000*OO[[#This Row],[148 (07JUL1985 09:00:00)-Water Temperature (C)]]*OO[[#This Row],[90]]</f>
        <v>1.9678492426679999E-7</v>
      </c>
      <c r="CO293" s="10">
        <f>3/24000000*OO[[#This Row],[149 (07JUL1985 12:00:00)-Water Temperature (C)]]*OO[[#This Row],[91]]</f>
        <v>1.91402292253725E-7</v>
      </c>
      <c r="CP293" s="10">
        <f>3/24000000*OO[[#This Row],[150 (07JUL1985 15:00:00)-Water Temperature (C)]]*OO[[#This Row],[92]]</f>
        <v>1.8835472849220001E-7</v>
      </c>
      <c r="CQ293" s="10">
        <f>3/24000000*OO[[#This Row],[151 (07JUL1985 18:00:00)-Water Temperature (C)]]*OO[[#This Row],[93]]</f>
        <v>1.84369836869625E-7</v>
      </c>
      <c r="CR293" s="10">
        <f>3/24000000*OO[[#This Row],[152 (07JUL1985 21:00:00)-Water Temperature (C)]]*OO[[#This Row],[94]]</f>
        <v>1.7913047460360001E-7</v>
      </c>
      <c r="CS293" s="10">
        <f>3/24000000*OO[[#This Row],[153 (08JUL1985 00:00:00)-Water Temperature (C)]]*OO[[#This Row],[95]]</f>
        <v>1.7349355319618749E-7</v>
      </c>
      <c r="CT293" s="10">
        <f>3/24000000*OO[[#This Row],[154 (08JUL1985 03:00:00)-Water Temperature (C)]]*OO[[#This Row],[96]]</f>
        <v>1.6711014729014997E-7</v>
      </c>
      <c r="CU293" s="10">
        <f>3/24000000*OO[[#This Row],[155 (08JUL1985 06:00:00)-Water Temperature (C)]]*OO[[#This Row],[97]]</f>
        <v>1.60130540048325E-7</v>
      </c>
      <c r="CV293" s="10">
        <f>3/24000000*OO[[#This Row],[156 (08JUL1985 09:00:00)-Water Temperature (C)]]*OO[[#This Row],[98]]</f>
        <v>1.552031451255375E-7</v>
      </c>
      <c r="CW293" s="10">
        <f>3/24000000*OO[[#This Row],[157 (08JUL1985 12:00:00)-Water Temperature (C)]]*OO[[#This Row],[99]]</f>
        <v>1.5149108285467498E-7</v>
      </c>
    </row>
    <row r="294" spans="1:101" x14ac:dyDescent="0.35">
      <c r="A294" t="s">
        <v>300</v>
      </c>
      <c r="B294">
        <v>881.30179999999996</v>
      </c>
      <c r="C294" s="10">
        <f>3/24*OO[[#This Row],[59 (26JUN1985 06:00:00)-Water Temperature (C)]]*OO[[#This Row],[1]]/SUM(OO[1])</f>
        <v>0</v>
      </c>
      <c r="D294" s="10">
        <f>3/24*OO[[#This Row],[60 (26JUN1985 09:00:00)-Water Temperature (C)]]*OO[[#This Row],[2]]/SUM(OO[2])</f>
        <v>0</v>
      </c>
      <c r="E294" s="10">
        <f>3/24*OO[[#This Row],[61 (26JUN1985 12:00:00)-Water Temperature (C)]]*OO[[#This Row],[3]]/SUM(OO[3])</f>
        <v>0</v>
      </c>
      <c r="F294" s="10">
        <f>3/24*OO[[#This Row],[62 (26JUN1985 15:00:00)-Water Temperature (C)]]*OO[[#This Row],[4]]/SUM(OO[4])</f>
        <v>0</v>
      </c>
      <c r="G294" s="10">
        <f>3/24*OO[[#This Row],[63 (26JUN1985 18:00:00)-Water Temperature (C)]]*OO[[#This Row],[5]]/SUM(OO[5])</f>
        <v>0</v>
      </c>
      <c r="H294" s="10">
        <f>3/24*OO[[#This Row],[64 (26JUN1985 21:00:00)-Water Temperature (C)]]*OO[[#This Row],[6]]/SUM(OO[6])</f>
        <v>0</v>
      </c>
      <c r="I294" s="10">
        <f>3/24*OO[[#This Row],[65 (27JUN1985 00:00:00)-Water Temperature (C)]]*OO[[#This Row],[7]]/SUM(OO[7])</f>
        <v>0</v>
      </c>
      <c r="J294" s="10">
        <f>3/24*OO[[#This Row],[66 (27JUN1985 03:00:00)-Water Temperature (C)]]*OO[[#This Row],[8]]/SUM(OO[8])</f>
        <v>0</v>
      </c>
      <c r="K294" s="10">
        <f>3/24*OO[[#This Row],[67 (27JUN1985 06:00:00)-Water Temperature (C)]]*OO[[#This Row],[9]]/SUM(OO[9])</f>
        <v>0</v>
      </c>
      <c r="L294" s="10">
        <f>3/24*OO[[#This Row],[68 (27JUN1985 09:00:00)-Water Temperature (C)]]*OO[[#This Row],[10]]/SUM(OO[10])</f>
        <v>0</v>
      </c>
      <c r="M294" s="10">
        <f>3/24*OO[[#This Row],[69 (27JUN1985 12:00:00)-Water Temperature (C)]]*OO[[#This Row],[11]]/SUM(OO[11])</f>
        <v>0</v>
      </c>
      <c r="N294" s="10">
        <f>3/24*OO[[#This Row],[70 (27JUN1985 15:00:00)-Water Temperature (C)]]*OO[[#This Row],[12]]/SUM(OO[12])</f>
        <v>0</v>
      </c>
      <c r="O294" s="10">
        <f>3/24*OO[[#This Row],[71 (27JUN1985 18:00:00)-Water Temperature (C)]]*OO[[#This Row],[13]]/SUM(OO[13])</f>
        <v>3.43196414173344E-35</v>
      </c>
      <c r="P294" s="10">
        <f>3/24*OO[[#This Row],[72 (27JUN1985 21:00:00)-Water Temperature (C)]]*OO[[#This Row],[14]]/SUM(OO[14])</f>
        <v>9.6284845020642788E-22</v>
      </c>
      <c r="Q294" s="10">
        <f>3/24*OO[[#This Row],[73 (28JUN1985 00:00:00)-Water Temperature (C)]]*OO[[#This Row],[15]]/SUM(OO[15])</f>
        <v>4.7686530592737915E-13</v>
      </c>
      <c r="R294" s="10">
        <f>3/24*OO[[#This Row],[74 (28JUN1985 03:00:00)-Water Temperature (C)]]*OO[[#This Row],[16]]/SUM(OO[16])</f>
        <v>6.7706730828894976E-9</v>
      </c>
      <c r="S294" s="10">
        <f>3/24*OO[[#This Row],[75 (28JUN1985 06:00:00)-Water Temperature (C)]]*OO[[#This Row],[17]]/SUM(OO[17])</f>
        <v>3.0789084393082765E-6</v>
      </c>
      <c r="T294" s="10">
        <f>3/24*OO[[#This Row],[76 (28JUN1985 09:00:00)-Water Temperature (C)]]*OO[[#This Row],[18]]/SUM(OO[18])</f>
        <v>2.1831835024159073E-4</v>
      </c>
      <c r="U294" s="10">
        <f>3/24*OO[[#This Row],[77 (28JUN1985 12:00:00)-Water Temperature (C)]]*OO[[#This Row],[19]]/SUM(OO[19])</f>
        <v>3.9317641915348157E-3</v>
      </c>
      <c r="V294" s="10">
        <f>3/24000000*OO[[#This Row],[78 (28JUN1985 15:00:00)-Water Temperature (C)]]*OO[[#This Row],[20]]</f>
        <v>2.344285229115E-2</v>
      </c>
      <c r="W294" s="10">
        <f>3/24000000*OO[[#This Row],[79 (28JUN1985 18:00:00)-Water Temperature (C)]]*OO[[#This Row],[21]]</f>
        <v>5.5957337006849996E-2</v>
      </c>
      <c r="X294" s="10">
        <f>3/24000000*OO[[#This Row],[80 (28JUN1985 21:00:00)-Water Temperature (C)]]*OO[[#This Row],[22]]</f>
        <v>6.0603025709187498E-2</v>
      </c>
      <c r="Y294" s="10">
        <f>3/24000000*OO[[#This Row],[81 (29JUN1985 00:00:00)-Water Temperature (C)]]*OO[[#This Row],[23]]</f>
        <v>3.3253179756387495E-2</v>
      </c>
      <c r="Z294" s="10">
        <f>3/24000000*OO[[#This Row],[82 (29JUN1985 03:00:00)-Water Temperature (C)]]*OO[[#This Row],[24]]</f>
        <v>1.01887203844E-2</v>
      </c>
      <c r="AA294" s="10">
        <f>3/24000000*OO[[#This Row],[83 (29JUN1985 06:00:00)-Water Temperature (C)]]*OO[[#This Row],[25]]</f>
        <v>1.8910657494857499E-3</v>
      </c>
      <c r="AB294" s="10">
        <f>3/24000000*OO[[#This Row],[84 (29JUN1985 09:00:00)-Water Temperature (C)]]*OO[[#This Row],[26]]</f>
        <v>2.39319580249925E-4</v>
      </c>
      <c r="AC294" s="10">
        <f>3/24000000*OO[[#This Row],[85 (29JUN1985 12:00:00)-Water Temperature (C)]]*OO[[#This Row],[27]]</f>
        <v>3.0569413603749995E-5</v>
      </c>
      <c r="AD294" s="10">
        <f>3/24000000*OO[[#This Row],[86 (29JUN1985 15:00:00)-Water Temperature (C)]]*OO[[#This Row],[28]]</f>
        <v>1.150389902235E-5</v>
      </c>
      <c r="AE294" s="10">
        <f>3/24000000*OO[[#This Row],[88 (29JUN1985 21:00:00)-Water Temperature (C)]]*OO[[#This Row],[30]]</f>
        <v>7.491683641E-6</v>
      </c>
      <c r="AF294" s="10">
        <f>3/24000000*OO[[#This Row],[88 (29JUN1985 21:00:00)-Water Temperature (C)]]*OO[[#This Row],[30]]</f>
        <v>7.491683641E-6</v>
      </c>
      <c r="AG294" s="10">
        <f>3/24000000*OO[[#This Row],[89 (30JUN1985 00:00:00)-Water Temperature (C)]]*OO[[#This Row],[31]]</f>
        <v>6.2630592769249992E-6</v>
      </c>
      <c r="AH294" s="10">
        <f>3/24000000*OO[[#This Row],[90 (30JUN1985 03:00:00)-Water Temperature (C)]]*OO[[#This Row],[32]]</f>
        <v>5.2507723103399994E-6</v>
      </c>
      <c r="AI294" s="10">
        <f>3/24000000*OO[[#This Row],[91 (30JUN1985 06:00:00)-Water Temperature (C)]]*OO[[#This Row],[33]]</f>
        <v>4.4223389883374998E-6</v>
      </c>
      <c r="AJ294" s="10">
        <f>3/24000000*OO[[#This Row],[92 (30JUN1985 09:00:00)-Water Temperature (C)]]*OO[[#This Row],[34]]</f>
        <v>3.8030857994024998E-6</v>
      </c>
      <c r="AK294" s="10">
        <f>3/24000000*OO[[#This Row],[93 (30JUN1985 12:00:00)-Water Temperature (C)]]*OO[[#This Row],[35]]</f>
        <v>3.3334796846750001E-6</v>
      </c>
      <c r="AL294" s="10">
        <f>3/24000000*OO[[#This Row],[94 (30JUN1985 15:00:00)-Water Temperature (C)]]*OO[[#This Row],[36]]</f>
        <v>2.9549253551850001E-6</v>
      </c>
      <c r="AM294" s="10">
        <f>3/24000000*OO[[#This Row],[95 (30JUN1985 18:00:00)-Water Temperature (C)]]*OO[[#This Row],[37]]</f>
        <v>2.63436469703275E-6</v>
      </c>
      <c r="AN294" s="10">
        <f>3/24000000*OO[[#This Row],[96 (30JUN1985 21:00:00)-Water Temperature (C)]]*OO[[#This Row],[38]]</f>
        <v>2.3294058879947499E-6</v>
      </c>
      <c r="AO294" s="10">
        <f>3/24000000*OO[[#This Row],[97 (01JUL1985 00:00:00)-Water Temperature (C)]]*OO[[#This Row],[39]]</f>
        <v>2.0543887852099999E-6</v>
      </c>
      <c r="AP294" s="10">
        <f>3/24000000*OO[[#This Row],[98 (01JUL1985 03:00:00)-Water Temperature (C)]]*OO[[#This Row],[40]]</f>
        <v>1.8198636132439997E-6</v>
      </c>
      <c r="AQ294" s="10">
        <f>3/24000000*OO[[#This Row],[99 (01JUL1985 06:00:00)-Water Temperature (C)]]*OO[[#This Row],[41]]</f>
        <v>1.6216684085525001E-6</v>
      </c>
      <c r="AR294" s="10">
        <f>3/24000000*OO[[#This Row],[100 (01JUL1985 09:00:00)-Water Temperature (C)]]*OO[[#This Row],[42]]</f>
        <v>1.4788302546547499E-6</v>
      </c>
      <c r="AS294" s="10">
        <f>3/24000000*OO[[#This Row],[101 (01JUL1985 12:00:00)-Water Temperature (C)]]*OO[[#This Row],[43]]</f>
        <v>1.3646994835635001E-6</v>
      </c>
      <c r="AT294" s="10">
        <f>3/24000000*OO[[#This Row],[102 (01JUL1985 15:00:00)-Water Temperature (C)]]*OO[[#This Row],[44]]</f>
        <v>1.2626537643607498E-6</v>
      </c>
      <c r="AU294" s="10">
        <f>3/24000000*OO[[#This Row],[103 (01JUL1985 18:00:00)-Water Temperature (C)]]*OO[[#This Row],[45]]</f>
        <v>1.1729070321780001E-6</v>
      </c>
      <c r="AV294" s="10">
        <f>3/24000000*OO[[#This Row],[104 (01JUL1985 21:00:00)-Water Temperature (C)]]*OO[[#This Row],[46]]</f>
        <v>1.0862375254155001E-6</v>
      </c>
      <c r="AW294" s="10">
        <f>3/24000000*OO[[#This Row],[105 (02JUL1985 00:00:00)-Water Temperature (C)]]*OO[[#This Row],[47]]</f>
        <v>1.0133836827427499E-6</v>
      </c>
      <c r="AX294" s="10">
        <f>3/24000000*OO[[#This Row],[106 (02JUL1985 03:00:00)-Water Temperature (C)]]*OO[[#This Row],[48]]</f>
        <v>9.4856971854599983E-7</v>
      </c>
      <c r="AY294" s="10">
        <f>3/24000000*OO[[#This Row],[107 (02JUL1985 06:00:00)-Water Temperature (C)]]*OO[[#This Row],[49]]</f>
        <v>8.8669443537674993E-7</v>
      </c>
      <c r="AZ294" s="10">
        <f>3/24000000*OO[[#This Row],[108 (02JUL1985 09:00:00)-Water Temperature (C)]]*OO[[#This Row],[50]]</f>
        <v>8.2654647676124998E-7</v>
      </c>
      <c r="BA294" s="10">
        <f>3/24000000*OO[[#This Row],[109 (02JUL1985 12:00:00)-Water Temperature (C)]]*OO[[#This Row],[51]]</f>
        <v>7.8099538580924988E-7</v>
      </c>
      <c r="BB294" s="10">
        <f>3/24000000*OO[[#This Row],[110 (02JUL1985 15:00:00)-Water Temperature (C)]]*OO[[#This Row],[52]]</f>
        <v>7.4878951265999992E-7</v>
      </c>
      <c r="BC294" s="10">
        <f>3/24000000*OO[[#This Row],[111 (02JUL1985 18:00:00)-Water Temperature (C)]]*OO[[#This Row],[53]]</f>
        <v>7.2378639421875001E-7</v>
      </c>
      <c r="BD294" s="10">
        <f>3/24000000*OO[[#This Row],[112 (02JUL1985 21:00:00)-Water Temperature (C)]]*OO[[#This Row],[54]]</f>
        <v>6.9491892173199998E-7</v>
      </c>
      <c r="BE294" s="10">
        <f>3/24000000*OO[[#This Row],[113 (03JUL1985 00:00:00)-Water Temperature (C)]]*OO[[#This Row],[55]]</f>
        <v>6.6233714591549995E-7</v>
      </c>
      <c r="BF294" s="10">
        <f>3/24000000*OO[[#This Row],[114 (03JUL1985 03:00:00)-Water Temperature (C)]]*OO[[#This Row],[56]]</f>
        <v>6.3027764929349993E-7</v>
      </c>
      <c r="BG294" s="10">
        <f>3/24000000*OO[[#This Row],[115 (03JUL1985 06:00:00)-Water Temperature (C)]]*OO[[#This Row],[57]]</f>
        <v>5.979031900785E-7</v>
      </c>
      <c r="BH294" s="10">
        <f>3/24000000*OO[[#This Row],[116 (03JUL1985 09:00:00)-Water Temperature (C)]]*OO[[#This Row],[58]]</f>
        <v>5.7290765171062492E-7</v>
      </c>
      <c r="BI294" s="10">
        <f>3/24000000*OO[[#This Row],[117 (03JUL1985 12:00:00)-Water Temperature (C)]]*OO[[#This Row],[59]]</f>
        <v>5.5347575178524994E-7</v>
      </c>
      <c r="BJ294" s="10">
        <f>3/24000000*OO[[#This Row],[118 (03JUL1985 15:00:00)-Water Temperature (C)]]*OO[[#This Row],[60]]</f>
        <v>5.3728859587500002E-7</v>
      </c>
      <c r="BK294" s="10">
        <f>3/24000000*OO[[#This Row],[119 (03JUL1985 18:00:00)-Water Temperature (C)]]*OO[[#This Row],[61]]</f>
        <v>5.2394906521124999E-7</v>
      </c>
      <c r="BL294" s="10">
        <f>3/24000000*OO[[#This Row],[120 (03JUL1985 21:00:00)-Water Temperature (C)]]*OO[[#This Row],[62]]</f>
        <v>5.0654795804437494E-7</v>
      </c>
      <c r="BM294" s="10">
        <f>3/24000000*OO[[#This Row],[121 (04JUL1985 00:00:00)-Water Temperature (C)]]*OO[[#This Row],[63]]</f>
        <v>4.8745147359837503E-7</v>
      </c>
      <c r="BN294" s="10">
        <f>3/24000000*OO[[#This Row],[122 (04JUL1985 03:00:00)-Water Temperature (C)]]*OO[[#This Row],[64]]</f>
        <v>4.68901468086625E-7</v>
      </c>
      <c r="BO294" s="10">
        <f>3/24000000*OO[[#This Row],[123 (04JUL1985 06:00:00)-Water Temperature (C)]]*OO[[#This Row],[65]]</f>
        <v>4.5135916579500001E-7</v>
      </c>
      <c r="BP294" s="10">
        <f>3/24000000*OO[[#This Row],[124 (04JUL1985 09:00:00)-Water Temperature (C)]]*OO[[#This Row],[66]]</f>
        <v>4.4152859210624995E-7</v>
      </c>
      <c r="BQ294" s="10">
        <f>3/24000000*OO[[#This Row],[125 (04JUL1985 12:00:00)-Water Temperature (C)]]*OO[[#This Row],[67]]</f>
        <v>4.3367119751587498E-7</v>
      </c>
      <c r="BR294" s="10">
        <f>3/24000000*OO[[#This Row],[126 (04JUL1985 15:00:00)-Water Temperature (C)]]*OO[[#This Row],[68]]</f>
        <v>4.2476962397537503E-7</v>
      </c>
      <c r="BS294" s="10">
        <f>3/24000000*OO[[#This Row],[127 (04JUL1985 18:00:00)-Water Temperature (C)]]*OO[[#This Row],[69]]</f>
        <v>4.1403749992312499E-7</v>
      </c>
      <c r="BT294" s="10">
        <f>3/24000000*OO[[#This Row],[128 (04JUL1985 21:00:00)-Water Temperature (C)]]*OO[[#This Row],[70]]</f>
        <v>4.0100025721274999E-7</v>
      </c>
      <c r="BU294" s="10">
        <f>3/24000000*OO[[#This Row],[129 (05JUL1985 00:00:00)-Water Temperature (C)]]*OO[[#This Row],[71]]</f>
        <v>3.8566484461124997E-7</v>
      </c>
      <c r="BV294" s="10">
        <f>3/24000000*OO[[#This Row],[130 (05JUL1985 03:00:00)-Water Temperature (C)]]*OO[[#This Row],[72]]</f>
        <v>3.7154736531199997E-7</v>
      </c>
      <c r="BW294" s="10">
        <f>3/24000000*OO[[#This Row],[131 (05JUL1985 06:00:00)-Water Temperature (C)]]*OO[[#This Row],[73]]</f>
        <v>3.582771392585E-7</v>
      </c>
      <c r="BX294" s="10">
        <f>3/24000000*OO[[#This Row],[132 (05JUL1985 09:00:00)-Water Temperature (C)]]*OO[[#This Row],[74]]</f>
        <v>3.5108080376850002E-7</v>
      </c>
      <c r="BY294" s="10">
        <f>3/24000000*OO[[#This Row],[133 (05JUL1985 12:00:00)-Water Temperature (C)]]*OO[[#This Row],[75]]</f>
        <v>3.4529388266099999E-7</v>
      </c>
      <c r="BZ294" s="10">
        <f>3/24000000*OO[[#This Row],[134 (05JUL1985 15:00:00)-Water Temperature (C)]]*OO[[#This Row],[76]]</f>
        <v>3.3975290332124995E-7</v>
      </c>
      <c r="CA294" s="10">
        <f>3/24000000*OO[[#This Row],[135 (05JUL1985 18:00:00)-Water Temperature (C)]]*OO[[#This Row],[77]]</f>
        <v>3.3352567359762497E-7</v>
      </c>
      <c r="CB294" s="10">
        <f>3/24000000*OO[[#This Row],[136 (05JUL1985 21:00:00)-Water Temperature (C)]]*OO[[#This Row],[78]]</f>
        <v>3.23746014743125E-7</v>
      </c>
      <c r="CC294" s="10">
        <f>3/24000000*OO[[#This Row],[137 (06JUL1985 00:00:00)-Water Temperature (C)]]*OO[[#This Row],[79]]</f>
        <v>3.1198708202399997E-7</v>
      </c>
      <c r="CD294" s="10">
        <f>3/24000000*OO[[#This Row],[138 (06JUL1985 03:00:00)-Water Temperature (C)]]*OO[[#This Row],[80]]</f>
        <v>3.0071860094224995E-7</v>
      </c>
      <c r="CE294" s="10">
        <f>3/24000000*OO[[#This Row],[139 (06JUL1985 06:00:00)-Water Temperature (C)]]*OO[[#This Row],[81]]</f>
        <v>2.9040656001E-7</v>
      </c>
      <c r="CF294" s="10">
        <f>3/24000000*OO[[#This Row],[140 (06JUL1985 09:00:00)-Water Temperature (C)]]*OO[[#This Row],[82]]</f>
        <v>2.8587722760089996E-7</v>
      </c>
      <c r="CG294" s="10">
        <f>3/24000000*OO[[#This Row],[141 (06JUL1985 12:00:00)-Water Temperature (C)]]*OO[[#This Row],[83]]</f>
        <v>2.8314910552912499E-7</v>
      </c>
      <c r="CH294" s="10">
        <f>3/24000000*OO[[#This Row],[142 (06JUL1985 15:00:00)-Water Temperature (C)]]*OO[[#This Row],[84]]</f>
        <v>2.8085889644310004E-7</v>
      </c>
      <c r="CI294" s="10">
        <f>3/24000000*OO[[#This Row],[143 (06JUL1985 18:00:00)-Water Temperature (C)]]*OO[[#This Row],[85]]</f>
        <v>2.7825221050136247E-7</v>
      </c>
      <c r="CJ294" s="10">
        <f>3/24000000*OO[[#This Row],[144 (06JUL1985 21:00:00)-Water Temperature (C)]]*OO[[#This Row],[86]]</f>
        <v>2.715213470477625E-7</v>
      </c>
      <c r="CK294" s="10">
        <f>3/24000000*OO[[#This Row],[145 (07JUL1985 00:00:00)-Water Temperature (C)]]*OO[[#This Row],[87]]</f>
        <v>2.6283461990268746E-7</v>
      </c>
      <c r="CL294" s="10">
        <f>3/24000000*OO[[#This Row],[146 (07JUL1985 03:00:00)-Water Temperature (C)]]*OO[[#This Row],[88]]</f>
        <v>2.5356164436744997E-7</v>
      </c>
      <c r="CM294" s="10">
        <f>3/24000000*OO[[#This Row],[147 (07JUL1985 06:00:00)-Water Temperature (C)]]*OO[[#This Row],[89]]</f>
        <v>2.4359336900538752E-7</v>
      </c>
      <c r="CN294" s="10">
        <f>3/24000000*OO[[#This Row],[148 (07JUL1985 09:00:00)-Water Temperature (C)]]*OO[[#This Row],[90]]</f>
        <v>2.3442952012385E-7</v>
      </c>
      <c r="CO294" s="10">
        <f>3/24000000*OO[[#This Row],[149 (07JUL1985 12:00:00)-Water Temperature (C)]]*OO[[#This Row],[91]]</f>
        <v>2.2802210036189998E-7</v>
      </c>
      <c r="CP294" s="10">
        <f>3/24000000*OO[[#This Row],[150 (07JUL1985 15:00:00)-Water Temperature (C)]]*OO[[#This Row],[92]]</f>
        <v>2.2437389992160001E-7</v>
      </c>
      <c r="CQ294" s="10">
        <f>3/24000000*OO[[#This Row],[151 (07JUL1985 18:00:00)-Water Temperature (C)]]*OO[[#This Row],[93]]</f>
        <v>2.1953988665716249E-7</v>
      </c>
      <c r="CR294" s="10">
        <f>3/24000000*OO[[#This Row],[152 (07JUL1985 21:00:00)-Water Temperature (C)]]*OO[[#This Row],[94]]</f>
        <v>2.1329163338839996E-7</v>
      </c>
      <c r="CS294" s="10">
        <f>3/24000000*OO[[#This Row],[153 (08JUL1985 00:00:00)-Water Temperature (C)]]*OO[[#This Row],[95]]</f>
        <v>2.0663417131559998E-7</v>
      </c>
      <c r="CT294" s="10">
        <f>3/24000000*OO[[#This Row],[154 (08JUL1985 03:00:00)-Water Temperature (C)]]*OO[[#This Row],[96]]</f>
        <v>1.9911434391279997E-7</v>
      </c>
      <c r="CU294" s="10">
        <f>3/24000000*OO[[#This Row],[155 (08JUL1985 06:00:00)-Water Temperature (C)]]*OO[[#This Row],[97]]</f>
        <v>1.9087146602865E-7</v>
      </c>
      <c r="CV294" s="10">
        <f>3/24000000*OO[[#This Row],[156 (08JUL1985 09:00:00)-Water Temperature (C)]]*OO[[#This Row],[98]]</f>
        <v>1.8507673560772497E-7</v>
      </c>
      <c r="CW294" s="10">
        <f>3/24000000*OO[[#This Row],[157 (08JUL1985 12:00:00)-Water Temperature (C)]]*OO[[#This Row],[99]]</f>
        <v>1.8064877526975E-7</v>
      </c>
    </row>
    <row r="295" spans="1:101" x14ac:dyDescent="0.35">
      <c r="A295" t="s">
        <v>301</v>
      </c>
      <c r="B295">
        <v>926.86630000000002</v>
      </c>
      <c r="C295" s="10">
        <f>3/24*OO[[#This Row],[59 (26JUN1985 06:00:00)-Water Temperature (C)]]*OO[[#This Row],[1]]/SUM(OO[1])</f>
        <v>0</v>
      </c>
      <c r="D295" s="10">
        <f>3/24*OO[[#This Row],[60 (26JUN1985 09:00:00)-Water Temperature (C)]]*OO[[#This Row],[2]]/SUM(OO[2])</f>
        <v>0</v>
      </c>
      <c r="E295" s="10">
        <f>3/24*OO[[#This Row],[61 (26JUN1985 12:00:00)-Water Temperature (C)]]*OO[[#This Row],[3]]/SUM(OO[3])</f>
        <v>0</v>
      </c>
      <c r="F295" s="10">
        <f>3/24*OO[[#This Row],[62 (26JUN1985 15:00:00)-Water Temperature (C)]]*OO[[#This Row],[4]]/SUM(OO[4])</f>
        <v>0</v>
      </c>
      <c r="G295" s="10">
        <f>3/24*OO[[#This Row],[63 (26JUN1985 18:00:00)-Water Temperature (C)]]*OO[[#This Row],[5]]/SUM(OO[5])</f>
        <v>0</v>
      </c>
      <c r="H295" s="10">
        <f>3/24*OO[[#This Row],[64 (26JUN1985 21:00:00)-Water Temperature (C)]]*OO[[#This Row],[6]]/SUM(OO[6])</f>
        <v>0</v>
      </c>
      <c r="I295" s="10">
        <f>3/24*OO[[#This Row],[65 (27JUN1985 00:00:00)-Water Temperature (C)]]*OO[[#This Row],[7]]/SUM(OO[7])</f>
        <v>0</v>
      </c>
      <c r="J295" s="10">
        <f>3/24*OO[[#This Row],[66 (27JUN1985 03:00:00)-Water Temperature (C)]]*OO[[#This Row],[8]]/SUM(OO[8])</f>
        <v>0</v>
      </c>
      <c r="K295" s="10">
        <f>3/24*OO[[#This Row],[67 (27JUN1985 06:00:00)-Water Temperature (C)]]*OO[[#This Row],[9]]/SUM(OO[9])</f>
        <v>0</v>
      </c>
      <c r="L295" s="10">
        <f>3/24*OO[[#This Row],[68 (27JUN1985 09:00:00)-Water Temperature (C)]]*OO[[#This Row],[10]]/SUM(OO[10])</f>
        <v>0</v>
      </c>
      <c r="M295" s="10">
        <f>3/24*OO[[#This Row],[69 (27JUN1985 12:00:00)-Water Temperature (C)]]*OO[[#This Row],[11]]/SUM(OO[11])</f>
        <v>0</v>
      </c>
      <c r="N295" s="10">
        <f>3/24*OO[[#This Row],[70 (27JUN1985 15:00:00)-Water Temperature (C)]]*OO[[#This Row],[12]]/SUM(OO[12])</f>
        <v>0</v>
      </c>
      <c r="O295" s="10">
        <f>3/24*OO[[#This Row],[71 (27JUN1985 18:00:00)-Water Temperature (C)]]*OO[[#This Row],[13]]/SUM(OO[13])</f>
        <v>3.6196500405008727E-36</v>
      </c>
      <c r="P295" s="10">
        <f>3/24*OO[[#This Row],[72 (27JUN1985 21:00:00)-Water Temperature (C)]]*OO[[#This Row],[14]]/SUM(OO[14])</f>
        <v>6.8166202156317258E-22</v>
      </c>
      <c r="Q295" s="10">
        <f>3/24*OO[[#This Row],[73 (28JUN1985 00:00:00)-Water Temperature (C)]]*OO[[#This Row],[15]]/SUM(OO[15])</f>
        <v>2.3713888830921321E-13</v>
      </c>
      <c r="R295" s="10">
        <f>3/24*OO[[#This Row],[74 (28JUN1985 03:00:00)-Water Temperature (C)]]*OO[[#This Row],[16]]/SUM(OO[16])</f>
        <v>4.8457609918792535E-9</v>
      </c>
      <c r="S295" s="10">
        <f>3/24*OO[[#This Row],[75 (28JUN1985 06:00:00)-Water Temperature (C)]]*OO[[#This Row],[17]]/SUM(OO[17])</f>
        <v>2.530414135380046E-6</v>
      </c>
      <c r="T295" s="10">
        <f>3/24*OO[[#This Row],[76 (28JUN1985 09:00:00)-Water Temperature (C)]]*OO[[#This Row],[18]]/SUM(OO[18])</f>
        <v>1.9820150703701899E-4</v>
      </c>
      <c r="U295" s="10">
        <f>3/24*OO[[#This Row],[77 (28JUN1985 12:00:00)-Water Temperature (C)]]*OO[[#This Row],[19]]/SUM(OO[19])</f>
        <v>3.8685012613727614E-3</v>
      </c>
      <c r="V295" s="10">
        <f>3/24000000*OO[[#This Row],[78 (28JUN1985 15:00:00)-Water Temperature (C)]]*OO[[#This Row],[20]]</f>
        <v>2.4696253497149996E-2</v>
      </c>
      <c r="W295" s="10">
        <f>3/24000000*OO[[#This Row],[79 (28JUN1985 18:00:00)-Water Temperature (C)]]*OO[[#This Row],[21]]</f>
        <v>6.2582465541375004E-2</v>
      </c>
      <c r="X295" s="10">
        <f>3/24000000*OO[[#This Row],[80 (28JUN1985 21:00:00)-Water Temperature (C)]]*OO[[#This Row],[22]]</f>
        <v>7.1446328666487494E-2</v>
      </c>
      <c r="Y295" s="10">
        <f>3/24000000*OO[[#This Row],[81 (29JUN1985 00:00:00)-Water Temperature (C)]]*OO[[#This Row],[23]]</f>
        <v>4.1089651396200001E-2</v>
      </c>
      <c r="Z295" s="10">
        <f>3/24000000*OO[[#This Row],[82 (29JUN1985 03:00:00)-Water Temperature (C)]]*OO[[#This Row],[24]]</f>
        <v>1.3132649764258748E-2</v>
      </c>
      <c r="AA295" s="10">
        <f>3/24000000*OO[[#This Row],[83 (29JUN1985 06:00:00)-Water Temperature (C)]]*OO[[#This Row],[25]]</f>
        <v>2.5295688289602501E-3</v>
      </c>
      <c r="AB295" s="10">
        <f>3/24000000*OO[[#This Row],[84 (29JUN1985 09:00:00)-Water Temperature (C)]]*OO[[#This Row],[26]]</f>
        <v>3.28703117797375E-4</v>
      </c>
      <c r="AC295" s="10">
        <f>3/24000000*OO[[#This Row],[85 (29JUN1985 12:00:00)-Water Temperature (C)]]*OO[[#This Row],[27]]</f>
        <v>4.0570358028749998E-5</v>
      </c>
      <c r="AD295" s="10">
        <f>3/24000000*OO[[#This Row],[86 (29JUN1985 15:00:00)-Water Temperature (C)]]*OO[[#This Row],[28]]</f>
        <v>1.382023842644875E-5</v>
      </c>
      <c r="AE295" s="10">
        <f>3/24000000*OO[[#This Row],[88 (29JUN1985 21:00:00)-Water Temperature (C)]]*OO[[#This Row],[30]]</f>
        <v>8.7911458433699983E-6</v>
      </c>
      <c r="AF295" s="10">
        <f>3/24000000*OO[[#This Row],[88 (29JUN1985 21:00:00)-Water Temperature (C)]]*OO[[#This Row],[30]]</f>
        <v>8.7911458433699983E-6</v>
      </c>
      <c r="AG295" s="10">
        <f>3/24000000*OO[[#This Row],[89 (30JUN1985 00:00:00)-Water Temperature (C)]]*OO[[#This Row],[31]]</f>
        <v>7.3473598793162499E-6</v>
      </c>
      <c r="AH295" s="10">
        <f>3/24000000*OO[[#This Row],[90 (30JUN1985 03:00:00)-Water Temperature (C)]]*OO[[#This Row],[32]]</f>
        <v>6.1590326234399998E-6</v>
      </c>
      <c r="AI295" s="10">
        <f>3/24000000*OO[[#This Row],[91 (30JUN1985 06:00:00)-Water Temperature (C)]]*OO[[#This Row],[33]]</f>
        <v>5.186504136125E-6</v>
      </c>
      <c r="AJ295" s="10">
        <f>3/24000000*OO[[#This Row],[92 (30JUN1985 09:00:00)-Water Temperature (C)]]*OO[[#This Row],[34]]</f>
        <v>4.4587775823825004E-6</v>
      </c>
      <c r="AK295" s="10">
        <f>3/24000000*OO[[#This Row],[93 (30JUN1985 12:00:00)-Water Temperature (C)]]*OO[[#This Row],[35]]</f>
        <v>3.9060160225162499E-6</v>
      </c>
      <c r="AL295" s="10">
        <f>3/24000000*OO[[#This Row],[94 (30JUN1985 15:00:00)-Water Temperature (C)]]*OO[[#This Row],[36]]</f>
        <v>3.4597868744512504E-6</v>
      </c>
      <c r="AM295" s="10">
        <f>3/24000000*OO[[#This Row],[95 (30JUN1985 18:00:00)-Water Temperature (C)]]*OO[[#This Row],[37]]</f>
        <v>3.0817887922419997E-6</v>
      </c>
      <c r="AN295" s="10">
        <f>3/24000000*OO[[#This Row],[96 (30JUN1985 21:00:00)-Water Temperature (C)]]*OO[[#This Row],[38]]</f>
        <v>2.7228702390974998E-6</v>
      </c>
      <c r="AO295" s="10">
        <f>3/24000000*OO[[#This Row],[97 (01JUL1985 00:00:00)-Water Temperature (C)]]*OO[[#This Row],[39]]</f>
        <v>2.4003615072217496E-6</v>
      </c>
      <c r="AP295" s="10">
        <f>3/24000000*OO[[#This Row],[98 (01JUL1985 03:00:00)-Water Temperature (C)]]*OO[[#This Row],[40]]</f>
        <v>2.1257835563038749E-6</v>
      </c>
      <c r="AQ295" s="10">
        <f>3/24000000*OO[[#This Row],[99 (01JUL1985 06:00:00)-Water Temperature (C)]]*OO[[#This Row],[41]]</f>
        <v>1.8937443472267499E-6</v>
      </c>
      <c r="AR295" s="10">
        <f>3/24000000*OO[[#This Row],[100 (01JUL1985 09:00:00)-Water Temperature (C)]]*OO[[#This Row],[42]]</f>
        <v>1.7265388813522499E-6</v>
      </c>
      <c r="AS295" s="10">
        <f>3/24000000*OO[[#This Row],[101 (01JUL1985 12:00:00)-Water Temperature (C)]]*OO[[#This Row],[43]]</f>
        <v>1.5923235353698748E-6</v>
      </c>
      <c r="AT295" s="10">
        <f>3/24000000*OO[[#This Row],[102 (01JUL1985 15:00:00)-Water Temperature (C)]]*OO[[#This Row],[44]]</f>
        <v>1.4720363648934999E-6</v>
      </c>
      <c r="AU295" s="10">
        <f>3/24000000*OO[[#This Row],[103 (01JUL1985 18:00:00)-Water Temperature (C)]]*OO[[#This Row],[45]]</f>
        <v>1.366683248548125E-6</v>
      </c>
      <c r="AV295" s="10">
        <f>3/24000000*OO[[#This Row],[104 (01JUL1985 21:00:00)-Water Temperature (C)]]*OO[[#This Row],[46]]</f>
        <v>1.264794686068E-6</v>
      </c>
      <c r="AW295" s="10">
        <f>3/24000000*OO[[#This Row],[105 (02JUL1985 00:00:00)-Water Temperature (C)]]*OO[[#This Row],[47]]</f>
        <v>1.1796585193709999E-6</v>
      </c>
      <c r="AX295" s="10">
        <f>3/24000000*OO[[#This Row],[106 (02JUL1985 03:00:00)-Water Temperature (C)]]*OO[[#This Row],[48]]</f>
        <v>1.1041206639240001E-6</v>
      </c>
      <c r="AY295" s="10">
        <f>3/24000000*OO[[#This Row],[107 (02JUL1985 06:00:00)-Water Temperature (C)]]*OO[[#This Row],[49]]</f>
        <v>1.0323373451670001E-6</v>
      </c>
      <c r="AZ295" s="10">
        <f>3/24000000*OO[[#This Row],[108 (02JUL1985 09:00:00)-Water Temperature (C)]]*OO[[#This Row],[50]]</f>
        <v>9.6229778647062495E-7</v>
      </c>
      <c r="BA295" s="10">
        <f>3/24000000*OO[[#This Row],[109 (02JUL1985 12:00:00)-Water Temperature (C)]]*OO[[#This Row],[51]]</f>
        <v>9.0924155658224991E-7</v>
      </c>
      <c r="BB295" s="10">
        <f>3/24000000*OO[[#This Row],[110 (02JUL1985 15:00:00)-Water Temperature (C)]]*OO[[#This Row],[52]]</f>
        <v>8.7135651166499989E-7</v>
      </c>
      <c r="BC295" s="10">
        <f>3/24000000*OO[[#This Row],[111 (02JUL1985 18:00:00)-Water Temperature (C)]]*OO[[#This Row],[53]]</f>
        <v>8.4168146945874991E-7</v>
      </c>
      <c r="BD295" s="10">
        <f>3/24000000*OO[[#This Row],[112 (02JUL1985 21:00:00)-Water Temperature (C)]]*OO[[#This Row],[54]]</f>
        <v>8.0749456478599996E-7</v>
      </c>
      <c r="BE295" s="10">
        <f>3/24000000*OO[[#This Row],[113 (03JUL1985 00:00:00)-Water Temperature (C)]]*OO[[#This Row],[55]]</f>
        <v>7.6943652641449995E-7</v>
      </c>
      <c r="BF295" s="10">
        <f>3/24000000*OO[[#This Row],[114 (03JUL1985 03:00:00)-Water Temperature (C)]]*OO[[#This Row],[56]]</f>
        <v>7.3245644691999992E-7</v>
      </c>
      <c r="BG295" s="10">
        <f>3/24000000*OO[[#This Row],[115 (03JUL1985 06:00:00)-Water Temperature (C)]]*OO[[#This Row],[57]]</f>
        <v>6.9500986827287497E-7</v>
      </c>
      <c r="BH295" s="10">
        <f>3/24000000*OO[[#This Row],[116 (03JUL1985 09:00:00)-Water Temperature (C)]]*OO[[#This Row],[58]]</f>
        <v>6.6626152263562501E-7</v>
      </c>
      <c r="BI295" s="10">
        <f>3/24000000*OO[[#This Row],[117 (03JUL1985 12:00:00)-Water Temperature (C)]]*OO[[#This Row],[59]]</f>
        <v>6.4352715447299992E-7</v>
      </c>
      <c r="BJ295" s="10">
        <f>3/24000000*OO[[#This Row],[118 (03JUL1985 15:00:00)-Water Temperature (C)]]*OO[[#This Row],[60]]</f>
        <v>6.2441029394924999E-7</v>
      </c>
      <c r="BK295" s="10">
        <f>3/24000000*OO[[#This Row],[119 (03JUL1985 18:00:00)-Water Temperature (C)]]*OO[[#This Row],[61]]</f>
        <v>6.0856468668562489E-7</v>
      </c>
      <c r="BL295" s="10">
        <f>3/24000000*OO[[#This Row],[120 (03JUL1985 21:00:00)-Water Temperature (C)]]*OO[[#This Row],[62]]</f>
        <v>5.8819190511249995E-7</v>
      </c>
      <c r="BM295" s="10">
        <f>3/24000000*OO[[#This Row],[121 (04JUL1985 00:00:00)-Water Temperature (C)]]*OO[[#This Row],[63]]</f>
        <v>5.6607520839624999E-7</v>
      </c>
      <c r="BN295" s="10">
        <f>3/24000000*OO[[#This Row],[122 (04JUL1985 03:00:00)-Water Temperature (C)]]*OO[[#This Row],[64]]</f>
        <v>5.4459925291199993E-7</v>
      </c>
      <c r="BO295" s="10">
        <f>3/24000000*OO[[#This Row],[123 (04JUL1985 06:00:00)-Water Temperature (C)]]*OO[[#This Row],[65]]</f>
        <v>5.2431757338987488E-7</v>
      </c>
      <c r="BP295" s="10">
        <f>3/24000000*OO[[#This Row],[124 (04JUL1985 09:00:00)-Water Temperature (C)]]*OO[[#This Row],[66]]</f>
        <v>5.1307042311249993E-7</v>
      </c>
      <c r="BQ295" s="10">
        <f>3/24000000*OO[[#This Row],[125 (04JUL1985 12:00:00)-Water Temperature (C)]]*OO[[#This Row],[67]]</f>
        <v>5.0388597645749997E-7</v>
      </c>
      <c r="BR295" s="10">
        <f>3/24000000*OO[[#This Row],[126 (04JUL1985 15:00:00)-Water Temperature (C)]]*OO[[#This Row],[68]]</f>
        <v>4.9345385393499998E-7</v>
      </c>
      <c r="BS295" s="10">
        <f>3/24000000*OO[[#This Row],[127 (04JUL1985 18:00:00)-Water Temperature (C)]]*OO[[#This Row],[69]]</f>
        <v>4.8081257379625003E-7</v>
      </c>
      <c r="BT295" s="10">
        <f>3/24000000*OO[[#This Row],[128 (04JUL1985 21:00:00)-Water Temperature (C)]]*OO[[#This Row],[70]]</f>
        <v>4.6562374377224993E-7</v>
      </c>
      <c r="BU295" s="10">
        <f>3/24000000*OO[[#This Row],[129 (05JUL1985 00:00:00)-Water Temperature (C)]]*OO[[#This Row],[71]]</f>
        <v>4.4778262456050001E-7</v>
      </c>
      <c r="BV295" s="10">
        <f>3/24000000*OO[[#This Row],[130 (05JUL1985 03:00:00)-Water Temperature (C)]]*OO[[#This Row],[72]]</f>
        <v>4.3140447433362498E-7</v>
      </c>
      <c r="BW295" s="10">
        <f>3/24000000*OO[[#This Row],[131 (05JUL1985 06:00:00)-Water Temperature (C)]]*OO[[#This Row],[73]]</f>
        <v>4.1603409714600004E-7</v>
      </c>
      <c r="BX295" s="10">
        <f>3/24000000*OO[[#This Row],[132 (05JUL1985 09:00:00)-Water Temperature (C)]]*OO[[#This Row],[74]]</f>
        <v>4.0783400009449994E-7</v>
      </c>
      <c r="BY295" s="10">
        <f>3/24000000*OO[[#This Row],[133 (05JUL1985 12:00:00)-Water Temperature (C)]]*OO[[#This Row],[75]]</f>
        <v>4.0114013800274997E-7</v>
      </c>
      <c r="BZ295" s="10">
        <f>3/24000000*OO[[#This Row],[134 (05JUL1985 15:00:00)-Water Temperature (C)]]*OO[[#This Row],[76]]</f>
        <v>3.947101376015E-7</v>
      </c>
      <c r="CA295" s="10">
        <f>3/24000000*OO[[#This Row],[135 (05JUL1985 18:00:00)-Water Temperature (C)]]*OO[[#This Row],[77]]</f>
        <v>3.8735095135687498E-7</v>
      </c>
      <c r="CB295" s="10">
        <f>3/24000000*OO[[#This Row],[136 (05JUL1985 21:00:00)-Water Temperature (C)]]*OO[[#This Row],[78]]</f>
        <v>3.7582985821062497E-7</v>
      </c>
      <c r="CC295" s="10">
        <f>3/24000000*OO[[#This Row],[137 (06JUL1985 00:00:00)-Water Temperature (C)]]*OO[[#This Row],[79]]</f>
        <v>3.6215999532562497E-7</v>
      </c>
      <c r="CD295" s="10">
        <f>3/24000000*OO[[#This Row],[138 (06JUL1985 03:00:00)-Water Temperature (C)]]*OO[[#This Row],[80]]</f>
        <v>3.4911321883150001E-7</v>
      </c>
      <c r="CE295" s="10">
        <f>3/24000000*OO[[#This Row],[139 (06JUL1985 06:00:00)-Water Temperature (C)]]*OO[[#This Row],[81]]</f>
        <v>3.3720436592500003E-7</v>
      </c>
      <c r="CF295" s="10">
        <f>3/24000000*OO[[#This Row],[140 (06JUL1985 09:00:00)-Water Temperature (C)]]*OO[[#This Row],[82]]</f>
        <v>3.3207493865699999E-7</v>
      </c>
      <c r="CG295" s="10">
        <f>3/24000000*OO[[#This Row],[141 (06JUL1985 12:00:00)-Water Temperature (C)]]*OO[[#This Row],[83]]</f>
        <v>3.2884152893087498E-7</v>
      </c>
      <c r="CH295" s="10">
        <f>3/24000000*OO[[#This Row],[142 (06JUL1985 15:00:00)-Water Temperature (C)]]*OO[[#This Row],[84]]</f>
        <v>3.2610440144015E-7</v>
      </c>
      <c r="CI295" s="10">
        <f>3/24000000*OO[[#This Row],[143 (06JUL1985 18:00:00)-Water Temperature (C)]]*OO[[#This Row],[85]]</f>
        <v>3.2300398146773748E-7</v>
      </c>
      <c r="CJ295" s="10">
        <f>3/24000000*OO[[#This Row],[144 (06JUL1985 21:00:00)-Water Temperature (C)]]*OO[[#This Row],[86]]</f>
        <v>3.1515039483839995E-7</v>
      </c>
      <c r="CK295" s="10">
        <f>3/24000000*OO[[#This Row],[145 (07JUL1985 00:00:00)-Water Temperature (C)]]*OO[[#This Row],[87]]</f>
        <v>3.0506439087333755E-7</v>
      </c>
      <c r="CL295" s="10">
        <f>3/24000000*OO[[#This Row],[146 (07JUL1985 03:00:00)-Water Temperature (C)]]*OO[[#This Row],[88]]</f>
        <v>2.9435829960168749E-7</v>
      </c>
      <c r="CM295" s="10">
        <f>3/24000000*OO[[#This Row],[147 (07JUL1985 06:00:00)-Water Temperature (C)]]*OO[[#This Row],[89]]</f>
        <v>2.8286954966654997E-7</v>
      </c>
      <c r="CN295" s="10">
        <f>3/24000000*OO[[#This Row],[148 (07JUL1985 09:00:00)-Water Temperature (C)]]*OO[[#This Row],[90]]</f>
        <v>2.7227473152684999E-7</v>
      </c>
      <c r="CO295" s="10">
        <f>3/24000000*OO[[#This Row],[149 (07JUL1985 12:00:00)-Water Temperature (C)]]*OO[[#This Row],[91]]</f>
        <v>2.6482884103812501E-7</v>
      </c>
      <c r="CP295" s="10">
        <f>3/24000000*OO[[#This Row],[150 (07JUL1985 15:00:00)-Water Temperature (C)]]*OO[[#This Row],[92]]</f>
        <v>2.605530103708125E-7</v>
      </c>
      <c r="CQ295" s="10">
        <f>3/24000000*OO[[#This Row],[151 (07JUL1985 18:00:00)-Water Temperature (C)]]*OO[[#This Row],[93]]</f>
        <v>2.5479563451907494E-7</v>
      </c>
      <c r="CR295" s="10">
        <f>3/24000000*OO[[#This Row],[152 (07JUL1985 21:00:00)-Water Temperature (C)]]*OO[[#This Row],[94]]</f>
        <v>2.4749350295156248E-7</v>
      </c>
      <c r="CS295" s="10">
        <f>3/24000000*OO[[#This Row],[153 (08JUL1985 00:00:00)-Water Temperature (C)]]*OO[[#This Row],[95]]</f>
        <v>2.3981367585914998E-7</v>
      </c>
      <c r="CT295" s="10">
        <f>3/24000000*OO[[#This Row],[154 (08JUL1985 03:00:00)-Water Temperature (C)]]*OO[[#This Row],[96]]</f>
        <v>2.3118415285087502E-7</v>
      </c>
      <c r="CU295" s="10">
        <f>3/24000000*OO[[#This Row],[155 (08JUL1985 06:00:00)-Water Temperature (C)]]*OO[[#This Row],[97]]</f>
        <v>2.2169927051199998E-7</v>
      </c>
      <c r="CV295" s="10">
        <f>3/24000000*OO[[#This Row],[156 (08JUL1985 09:00:00)-Water Temperature (C)]]*OO[[#This Row],[98]]</f>
        <v>2.1507676146852499E-7</v>
      </c>
      <c r="CW295" s="10">
        <f>3/24000000*OO[[#This Row],[157 (08JUL1985 12:00:00)-Water Temperature (C)]]*OO[[#This Row],[99]]</f>
        <v>2.0992770599184997E-7</v>
      </c>
    </row>
    <row r="296" spans="1:101" x14ac:dyDescent="0.35">
      <c r="A296" t="s">
        <v>302</v>
      </c>
      <c r="B296">
        <v>926.11350000000004</v>
      </c>
      <c r="C296" s="10">
        <f>3/24*OO[[#This Row],[59 (26JUN1985 06:00:00)-Water Temperature (C)]]*OO[[#This Row],[1]]/SUM(OO[1])</f>
        <v>0</v>
      </c>
      <c r="D296" s="10">
        <f>3/24*OO[[#This Row],[60 (26JUN1985 09:00:00)-Water Temperature (C)]]*OO[[#This Row],[2]]/SUM(OO[2])</f>
        <v>0</v>
      </c>
      <c r="E296" s="10">
        <f>3/24*OO[[#This Row],[61 (26JUN1985 12:00:00)-Water Temperature (C)]]*OO[[#This Row],[3]]/SUM(OO[3])</f>
        <v>0</v>
      </c>
      <c r="F296" s="10">
        <f>3/24*OO[[#This Row],[62 (26JUN1985 15:00:00)-Water Temperature (C)]]*OO[[#This Row],[4]]/SUM(OO[4])</f>
        <v>0</v>
      </c>
      <c r="G296" s="10">
        <f>3/24*OO[[#This Row],[63 (26JUN1985 18:00:00)-Water Temperature (C)]]*OO[[#This Row],[5]]/SUM(OO[5])</f>
        <v>0</v>
      </c>
      <c r="H296" s="10">
        <f>3/24*OO[[#This Row],[64 (26JUN1985 21:00:00)-Water Temperature (C)]]*OO[[#This Row],[6]]/SUM(OO[6])</f>
        <v>0</v>
      </c>
      <c r="I296" s="10">
        <f>3/24*OO[[#This Row],[65 (27JUN1985 00:00:00)-Water Temperature (C)]]*OO[[#This Row],[7]]/SUM(OO[7])</f>
        <v>0</v>
      </c>
      <c r="J296" s="10">
        <f>3/24*OO[[#This Row],[66 (27JUN1985 03:00:00)-Water Temperature (C)]]*OO[[#This Row],[8]]/SUM(OO[8])</f>
        <v>0</v>
      </c>
      <c r="K296" s="10">
        <f>3/24*OO[[#This Row],[67 (27JUN1985 06:00:00)-Water Temperature (C)]]*OO[[#This Row],[9]]/SUM(OO[9])</f>
        <v>0</v>
      </c>
      <c r="L296" s="10">
        <f>3/24*OO[[#This Row],[68 (27JUN1985 09:00:00)-Water Temperature (C)]]*OO[[#This Row],[10]]/SUM(OO[10])</f>
        <v>0</v>
      </c>
      <c r="M296" s="10">
        <f>3/24*OO[[#This Row],[69 (27JUN1985 12:00:00)-Water Temperature (C)]]*OO[[#This Row],[11]]/SUM(OO[11])</f>
        <v>0</v>
      </c>
      <c r="N296" s="10">
        <f>3/24*OO[[#This Row],[70 (27JUN1985 15:00:00)-Water Temperature (C)]]*OO[[#This Row],[12]]/SUM(OO[12])</f>
        <v>0</v>
      </c>
      <c r="O296" s="10">
        <f>3/24*OO[[#This Row],[71 (27JUN1985 18:00:00)-Water Temperature (C)]]*OO[[#This Row],[13]]/SUM(OO[13])</f>
        <v>2.8772035952084274E-37</v>
      </c>
      <c r="P296" s="10">
        <f>3/24*OO[[#This Row],[72 (27JUN1985 21:00:00)-Water Temperature (C)]]*OO[[#This Row],[14]]/SUM(OO[14])</f>
        <v>3.8102140271023031E-22</v>
      </c>
      <c r="Q296" s="10">
        <f>3/24*OO[[#This Row],[73 (28JUN1985 00:00:00)-Water Temperature (C)]]*OO[[#This Row],[15]]/SUM(OO[15])</f>
        <v>9.3775253446826476E-14</v>
      </c>
      <c r="R296" s="10">
        <f>3/24*OO[[#This Row],[74 (28JUN1985 03:00:00)-Water Temperature (C)]]*OO[[#This Row],[16]]/SUM(OO[16])</f>
        <v>2.9691369615326793E-9</v>
      </c>
      <c r="S296" s="10">
        <f>3/24*OO[[#This Row],[75 (28JUN1985 06:00:00)-Water Temperature (C)]]*OO[[#This Row],[17]]/SUM(OO[17])</f>
        <v>1.7977705321224054E-6</v>
      </c>
      <c r="T296" s="10">
        <f>3/24*OO[[#This Row],[76 (28JUN1985 09:00:00)-Water Temperature (C)]]*OO[[#This Row],[18]]/SUM(OO[18])</f>
        <v>1.5641799673973256E-4</v>
      </c>
      <c r="U296" s="10">
        <f>3/24*OO[[#This Row],[77 (28JUN1985 12:00:00)-Water Temperature (C)]]*OO[[#This Row],[19]]/SUM(OO[19])</f>
        <v>3.322686554930755E-3</v>
      </c>
      <c r="V296" s="10">
        <f>3/24000000*OO[[#This Row],[78 (28JUN1985 15:00:00)-Water Temperature (C)]]*OO[[#This Row],[20]]</f>
        <v>2.2793220135849997E-2</v>
      </c>
      <c r="W296" s="10">
        <f>3/24000000*OO[[#This Row],[79 (28JUN1985 18:00:00)-Water Temperature (C)]]*OO[[#This Row],[21]]</f>
        <v>6.1516512127049998E-2</v>
      </c>
      <c r="X296" s="10">
        <f>3/24000000*OO[[#This Row],[80 (28JUN1985 21:00:00)-Water Temperature (C)]]*OO[[#This Row],[22]]</f>
        <v>7.4255386235512505E-2</v>
      </c>
      <c r="Y296" s="10">
        <f>3/24000000*OO[[#This Row],[81 (29JUN1985 00:00:00)-Water Temperature (C)]]*OO[[#This Row],[23]]</f>
        <v>4.4884781939000001E-2</v>
      </c>
      <c r="Z296" s="10">
        <f>3/24000000*OO[[#This Row],[82 (29JUN1985 03:00:00)-Water Temperature (C)]]*OO[[#This Row],[24]]</f>
        <v>1.5005530825244999E-2</v>
      </c>
      <c r="AA296" s="10">
        <f>3/24000000*OO[[#This Row],[83 (29JUN1985 06:00:00)-Water Temperature (C)]]*OO[[#This Row],[25]]</f>
        <v>3.007871584065E-3</v>
      </c>
      <c r="AB296" s="10">
        <f>3/24000000*OO[[#This Row],[84 (29JUN1985 09:00:00)-Water Temperature (C)]]*OO[[#This Row],[26]]</f>
        <v>4.0275305134337497E-4</v>
      </c>
      <c r="AC296" s="10">
        <f>3/24000000*OO[[#This Row],[85 (29JUN1985 12:00:00)-Water Temperature (C)]]*OO[[#This Row],[27]]</f>
        <v>4.8386051010737498E-5</v>
      </c>
      <c r="AD296" s="10">
        <f>3/24000000*OO[[#This Row],[86 (29JUN1985 15:00:00)-Water Temperature (C)]]*OO[[#This Row],[28]]</f>
        <v>1.4792566594642499E-5</v>
      </c>
      <c r="AE296" s="10">
        <f>3/24000000*OO[[#This Row],[88 (29JUN1985 21:00:00)-Water Temperature (C)]]*OO[[#This Row],[30]]</f>
        <v>9.1294347969637497E-6</v>
      </c>
      <c r="AF296" s="10">
        <f>3/24000000*OO[[#This Row],[88 (29JUN1985 21:00:00)-Water Temperature (C)]]*OO[[#This Row],[30]]</f>
        <v>9.1294347969637497E-6</v>
      </c>
      <c r="AG296" s="10">
        <f>3/24000000*OO[[#This Row],[89 (30JUN1985 00:00:00)-Water Temperature (C)]]*OO[[#This Row],[31]]</f>
        <v>7.6275025096462496E-6</v>
      </c>
      <c r="AH296" s="10">
        <f>3/24000000*OO[[#This Row],[90 (30JUN1985 03:00:00)-Water Temperature (C)]]*OO[[#This Row],[32]]</f>
        <v>6.3931297501650007E-6</v>
      </c>
      <c r="AI296" s="10">
        <f>3/24000000*OO[[#This Row],[91 (30JUN1985 06:00:00)-Water Temperature (C)]]*OO[[#This Row],[33]]</f>
        <v>5.3830218717449996E-6</v>
      </c>
      <c r="AJ296" s="10">
        <f>3/24000000*OO[[#This Row],[92 (30JUN1985 09:00:00)-Water Temperature (C)]]*OO[[#This Row],[34]]</f>
        <v>4.6265949884699999E-6</v>
      </c>
      <c r="AK296" s="10">
        <f>3/24000000*OO[[#This Row],[93 (30JUN1985 12:00:00)-Water Temperature (C)]]*OO[[#This Row],[35]]</f>
        <v>4.0508081993849994E-6</v>
      </c>
      <c r="AL296" s="10">
        <f>3/24000000*OO[[#This Row],[94 (30JUN1985 15:00:00)-Water Temperature (C)]]*OO[[#This Row],[36]]</f>
        <v>3.5851953543299997E-6</v>
      </c>
      <c r="AM296" s="10">
        <f>3/24000000*OO[[#This Row],[95 (30JUN1985 18:00:00)-Water Temperature (C)]]*OO[[#This Row],[37]]</f>
        <v>3.1904040314549997E-6</v>
      </c>
      <c r="AN296" s="10">
        <f>3/24000000*OO[[#This Row],[96 (30JUN1985 21:00:00)-Water Temperature (C)]]*OO[[#This Row],[38]]</f>
        <v>2.81623251828025E-6</v>
      </c>
      <c r="AO296" s="10">
        <f>3/24000000*OO[[#This Row],[97 (01JUL1985 00:00:00)-Water Temperature (C)]]*OO[[#This Row],[39]]</f>
        <v>2.4813644231415001E-6</v>
      </c>
      <c r="AP296" s="10">
        <f>3/24000000*OO[[#This Row],[98 (01JUL1985 03:00:00)-Water Temperature (C)]]*OO[[#This Row],[40]]</f>
        <v>2.196911894718E-6</v>
      </c>
      <c r="AQ296" s="10">
        <f>3/24000000*OO[[#This Row],[99 (01JUL1985 06:00:00)-Water Temperature (C)]]*OO[[#This Row],[41]]</f>
        <v>1.9566168453675001E-6</v>
      </c>
      <c r="AR296" s="10">
        <f>3/24000000*OO[[#This Row],[100 (01JUL1985 09:00:00)-Water Temperature (C)]]*OO[[#This Row],[42]]</f>
        <v>1.7835918088605E-6</v>
      </c>
      <c r="AS296" s="10">
        <f>3/24000000*OO[[#This Row],[101 (01JUL1985 12:00:00)-Water Temperature (C)]]*OO[[#This Row],[43]]</f>
        <v>1.6439291643015001E-6</v>
      </c>
      <c r="AT296" s="10">
        <f>3/24000000*OO[[#This Row],[102 (01JUL1985 15:00:00)-Water Temperature (C)]]*OO[[#This Row],[44]]</f>
        <v>1.5184265856895E-6</v>
      </c>
      <c r="AU296" s="10">
        <f>3/24000000*OO[[#This Row],[103 (01JUL1985 18:00:00)-Water Temperature (C)]]*OO[[#This Row],[45]]</f>
        <v>1.4088095110066251E-6</v>
      </c>
      <c r="AV296" s="10">
        <f>3/24000000*OO[[#This Row],[104 (01JUL1985 21:00:00)-Water Temperature (C)]]*OO[[#This Row],[46]]</f>
        <v>1.302812773362E-6</v>
      </c>
      <c r="AW296" s="10">
        <f>3/24000000*OO[[#This Row],[105 (02JUL1985 00:00:00)-Water Temperature (C)]]*OO[[#This Row],[47]]</f>
        <v>1.2147387336438751E-6</v>
      </c>
      <c r="AX296" s="10">
        <f>3/24000000*OO[[#This Row],[106 (02JUL1985 03:00:00)-Water Temperature (C)]]*OO[[#This Row],[48]]</f>
        <v>1.1368612204706249E-6</v>
      </c>
      <c r="AY296" s="10">
        <f>3/24000000*OO[[#This Row],[107 (02JUL1985 06:00:00)-Water Temperature (C)]]*OO[[#This Row],[49]]</f>
        <v>1.0631912421349999E-6</v>
      </c>
      <c r="AZ296" s="10">
        <f>3/24000000*OO[[#This Row],[108 (02JUL1985 09:00:00)-Water Temperature (C)]]*OO[[#This Row],[50]]</f>
        <v>9.9107053845749985E-7</v>
      </c>
      <c r="BA296" s="10">
        <f>3/24000000*OO[[#This Row],[109 (02JUL1985 12:00:00)-Water Temperature (C)]]*OO[[#This Row],[51]]</f>
        <v>9.3646104344400004E-7</v>
      </c>
      <c r="BB296" s="10">
        <f>3/24000000*OO[[#This Row],[110 (02JUL1985 15:00:00)-Water Temperature (C)]]*OO[[#This Row],[52]]</f>
        <v>8.9709656005999997E-7</v>
      </c>
      <c r="BC296" s="10">
        <f>3/24000000*OO[[#This Row],[111 (02JUL1985 18:00:00)-Water Temperature (C)]]*OO[[#This Row],[53]]</f>
        <v>8.6592037220212497E-7</v>
      </c>
      <c r="BD296" s="10">
        <f>3/24000000*OO[[#This Row],[112 (02JUL1985 21:00:00)-Water Temperature (C)]]*OO[[#This Row],[54]]</f>
        <v>8.2999252073374999E-7</v>
      </c>
      <c r="BE296" s="10">
        <f>3/24000000*OO[[#This Row],[113 (03JUL1985 00:00:00)-Water Temperature (C)]]*OO[[#This Row],[55]]</f>
        <v>7.9058296575774999E-7</v>
      </c>
      <c r="BF296" s="10">
        <f>3/24000000*OO[[#This Row],[114 (03JUL1985 03:00:00)-Water Temperature (C)]]*OO[[#This Row],[56]]</f>
        <v>7.5284464673824996E-7</v>
      </c>
      <c r="BG296" s="10">
        <f>3/24000000*OO[[#This Row],[115 (03JUL1985 06:00:00)-Water Temperature (C)]]*OO[[#This Row],[57]]</f>
        <v>7.145710221462499E-7</v>
      </c>
      <c r="BH296" s="10">
        <f>3/24000000*OO[[#This Row],[116 (03JUL1985 09:00:00)-Water Temperature (C)]]*OO[[#This Row],[58]]</f>
        <v>6.8539639466237498E-7</v>
      </c>
      <c r="BI296" s="10">
        <f>3/24000000*OO[[#This Row],[117 (03JUL1985 12:00:00)-Water Temperature (C)]]*OO[[#This Row],[59]]</f>
        <v>6.619158354701249E-7</v>
      </c>
      <c r="BJ296" s="10">
        <f>3/24000000*OO[[#This Row],[118 (03JUL1985 15:00:00)-Water Temperature (C)]]*OO[[#This Row],[60]]</f>
        <v>6.4194983201662501E-7</v>
      </c>
      <c r="BK296" s="10">
        <f>3/24000000*OO[[#This Row],[119 (03JUL1985 18:00:00)-Water Temperature (C)]]*OO[[#This Row],[61]]</f>
        <v>6.2525941652999987E-7</v>
      </c>
      <c r="BL296" s="10">
        <f>3/24000000*OO[[#This Row],[120 (03JUL1985 21:00:00)-Water Temperature (C)]]*OO[[#This Row],[62]]</f>
        <v>6.0409196074499991E-7</v>
      </c>
      <c r="BM296" s="10">
        <f>3/24000000*OO[[#This Row],[121 (04JUL1985 00:00:00)-Water Temperature (C)]]*OO[[#This Row],[63]]</f>
        <v>5.8141881958924994E-7</v>
      </c>
      <c r="BN296" s="10">
        <f>3/24000000*OO[[#This Row],[122 (04JUL1985 03:00:00)-Water Temperature (C)]]*OO[[#This Row],[64]]</f>
        <v>5.5944500657749996E-7</v>
      </c>
      <c r="BO296" s="10">
        <f>3/24000000*OO[[#This Row],[123 (04JUL1985 06:00:00)-Water Temperature (C)]]*OO[[#This Row],[65]]</f>
        <v>5.3873728767274996E-7</v>
      </c>
      <c r="BP296" s="10">
        <f>3/24000000*OO[[#This Row],[124 (04JUL1985 09:00:00)-Water Temperature (C)]]*OO[[#This Row],[66]]</f>
        <v>5.2739508563099993E-7</v>
      </c>
      <c r="BQ296" s="10">
        <f>3/24000000*OO[[#This Row],[125 (04JUL1985 12:00:00)-Water Temperature (C)]]*OO[[#This Row],[67]]</f>
        <v>5.1791958655199989E-7</v>
      </c>
      <c r="BR296" s="10">
        <f>3/24000000*OO[[#This Row],[126 (04JUL1985 15:00:00)-Water Temperature (C)]]*OO[[#This Row],[68]]</f>
        <v>5.0708376541224994E-7</v>
      </c>
      <c r="BS296" s="10">
        <f>3/24000000*OO[[#This Row],[127 (04JUL1985 18:00:00)-Water Temperature (C)]]*OO[[#This Row],[69]]</f>
        <v>4.9390054768474993E-7</v>
      </c>
      <c r="BT296" s="10">
        <f>3/24000000*OO[[#This Row],[128 (04JUL1985 21:00:00)-Water Temperature (C)]]*OO[[#This Row],[70]]</f>
        <v>4.7819945928299993E-7</v>
      </c>
      <c r="BU296" s="10">
        <f>3/24000000*OO[[#This Row],[129 (05JUL1985 00:00:00)-Water Temperature (C)]]*OO[[#This Row],[71]]</f>
        <v>4.59839551323125E-7</v>
      </c>
      <c r="BV296" s="10">
        <f>3/24000000*OO[[#This Row],[130 (05JUL1985 03:00:00)-Water Temperature (C)]]*OO[[#This Row],[72]]</f>
        <v>4.4302714233525E-7</v>
      </c>
      <c r="BW296" s="10">
        <f>3/24000000*OO[[#This Row],[131 (05JUL1985 06:00:00)-Water Temperature (C)]]*OO[[#This Row],[73]]</f>
        <v>4.2730030062374998E-7</v>
      </c>
      <c r="BX296" s="10">
        <f>3/24000000*OO[[#This Row],[132 (05JUL1985 09:00:00)-Water Temperature (C)]]*OO[[#This Row],[74]]</f>
        <v>4.1907283032212499E-7</v>
      </c>
      <c r="BY296" s="10">
        <f>3/24000000*OO[[#This Row],[133 (05JUL1985 12:00:00)-Water Temperature (C)]]*OO[[#This Row],[75]]</f>
        <v>4.1224423373437496E-7</v>
      </c>
      <c r="BZ296" s="10">
        <f>3/24000000*OO[[#This Row],[134 (05JUL1985 15:00:00)-Water Temperature (C)]]*OO[[#This Row],[76]]</f>
        <v>4.0564231741887501E-7</v>
      </c>
      <c r="CA296" s="10">
        <f>3/24000000*OO[[#This Row],[135 (05JUL1985 18:00:00)-Water Temperature (C)]]*OO[[#This Row],[77]]</f>
        <v>3.97950065874E-7</v>
      </c>
      <c r="CB296" s="10">
        <f>3/24000000*OO[[#This Row],[136 (05JUL1985 21:00:00)-Water Temperature (C)]]*OO[[#This Row],[78]]</f>
        <v>3.8589615941425001E-7</v>
      </c>
      <c r="CC296" s="10">
        <f>3/24000000*OO[[#This Row],[137 (06JUL1985 00:00:00)-Water Temperature (C)]]*OO[[#This Row],[79]]</f>
        <v>3.7182443108562501E-7</v>
      </c>
      <c r="CD296" s="10">
        <f>3/24000000*OO[[#This Row],[138 (06JUL1985 03:00:00)-Water Temperature (C)]]*OO[[#This Row],[80]]</f>
        <v>3.5845533820349995E-7</v>
      </c>
      <c r="CE296" s="10">
        <f>3/24000000*OO[[#This Row],[139 (06JUL1985 06:00:00)-Water Temperature (C)]]*OO[[#This Row],[81]]</f>
        <v>3.4632551639699999E-7</v>
      </c>
      <c r="CF296" s="10">
        <f>3/24000000*OO[[#This Row],[140 (06JUL1985 09:00:00)-Water Temperature (C)]]*OO[[#This Row],[82]]</f>
        <v>3.4122494848950001E-7</v>
      </c>
      <c r="CG296" s="10">
        <f>3/24000000*OO[[#This Row],[141 (06JUL1985 12:00:00)-Water Temperature (C)]]*OO[[#This Row],[83]]</f>
        <v>3.3784747800099996E-7</v>
      </c>
      <c r="CH296" s="10">
        <f>3/24000000*OO[[#This Row],[142 (06JUL1985 15:00:00)-Water Temperature (C)]]*OO[[#This Row],[84]]</f>
        <v>3.34944045591E-7</v>
      </c>
      <c r="CI296" s="10">
        <f>3/24000000*OO[[#This Row],[143 (06JUL1985 18:00:00)-Water Temperature (C)]]*OO[[#This Row],[85]]</f>
        <v>3.3167501722698751E-7</v>
      </c>
      <c r="CJ296" s="10">
        <f>3/24000000*OO[[#This Row],[144 (06JUL1985 21:00:00)-Water Temperature (C)]]*OO[[#This Row],[86]]</f>
        <v>3.2352549936887503E-7</v>
      </c>
      <c r="CK296" s="10">
        <f>3/24000000*OO[[#This Row],[145 (07JUL1985 00:00:00)-Water Temperature (C)]]*OO[[#This Row],[87]]</f>
        <v>3.1316510320590001E-7</v>
      </c>
      <c r="CL296" s="10">
        <f>3/24000000*OO[[#This Row],[146 (07JUL1985 03:00:00)-Water Temperature (C)]]*OO[[#This Row],[88]]</f>
        <v>3.0222401072759998E-7</v>
      </c>
      <c r="CM296" s="10">
        <f>3/24000000*OO[[#This Row],[147 (07JUL1985 06:00:00)-Water Temperature (C)]]*OO[[#This Row],[89]]</f>
        <v>2.9052577579849999E-7</v>
      </c>
      <c r="CN296" s="10">
        <f>3/24000000*OO[[#This Row],[148 (07JUL1985 09:00:00)-Water Temperature (C)]]*OO[[#This Row],[90]]</f>
        <v>2.7970322233961245E-7</v>
      </c>
      <c r="CO296" s="10">
        <f>3/24000000*OO[[#This Row],[149 (07JUL1985 12:00:00)-Water Temperature (C)]]*OO[[#This Row],[91]]</f>
        <v>2.7206228104274994E-7</v>
      </c>
      <c r="CP296" s="10">
        <f>3/24000000*OO[[#This Row],[150 (07JUL1985 15:00:00)-Water Temperature (C)]]*OO[[#This Row],[92]]</f>
        <v>2.6764381263659999E-7</v>
      </c>
      <c r="CQ296" s="10">
        <f>3/24000000*OO[[#This Row],[151 (07JUL1985 18:00:00)-Water Temperature (C)]]*OO[[#This Row],[93]]</f>
        <v>2.6156343348149999E-7</v>
      </c>
      <c r="CR296" s="10">
        <f>3/24000000*OO[[#This Row],[152 (07JUL1985 21:00:00)-Water Temperature (C)]]*OO[[#This Row],[94]]</f>
        <v>2.5399508364147497E-7</v>
      </c>
      <c r="CS296" s="10">
        <f>3/24000000*OO[[#This Row],[153 (08JUL1985 00:00:00)-Water Temperature (C)]]*OO[[#This Row],[95]]</f>
        <v>2.4615877145722501E-7</v>
      </c>
      <c r="CT296" s="10">
        <f>3/24000000*OO[[#This Row],[154 (08JUL1985 03:00:00)-Water Temperature (C)]]*OO[[#This Row],[96]]</f>
        <v>2.37396473875275E-7</v>
      </c>
      <c r="CU296" s="10">
        <f>3/24000000*OO[[#This Row],[155 (08JUL1985 06:00:00)-Water Temperature (C)]]*OO[[#This Row],[97]]</f>
        <v>2.2775836614509997E-7</v>
      </c>
      <c r="CV296" s="10">
        <f>3/24000000*OO[[#This Row],[156 (08JUL1985 09:00:00)-Water Temperature (C)]]*OO[[#This Row],[98]]</f>
        <v>2.2108965063899997E-7</v>
      </c>
      <c r="CW296" s="10">
        <f>3/24000000*OO[[#This Row],[157 (08JUL1985 12:00:00)-Water Temperature (C)]]*OO[[#This Row],[99]]</f>
        <v>2.1581107042036248E-7</v>
      </c>
    </row>
    <row r="297" spans="1:101" x14ac:dyDescent="0.35">
      <c r="A297" t="s">
        <v>303</v>
      </c>
      <c r="B297">
        <v>829.67470000000003</v>
      </c>
      <c r="C297" s="10">
        <f>3/24*OO[[#This Row],[59 (26JUN1985 06:00:00)-Water Temperature (C)]]*OO[[#This Row],[1]]/SUM(OO[1])</f>
        <v>0</v>
      </c>
      <c r="D297" s="10">
        <f>3/24*OO[[#This Row],[60 (26JUN1985 09:00:00)-Water Temperature (C)]]*OO[[#This Row],[2]]/SUM(OO[2])</f>
        <v>0</v>
      </c>
      <c r="E297" s="10">
        <f>3/24*OO[[#This Row],[61 (26JUN1985 12:00:00)-Water Temperature (C)]]*OO[[#This Row],[3]]/SUM(OO[3])</f>
        <v>0</v>
      </c>
      <c r="F297" s="10">
        <f>3/24*OO[[#This Row],[62 (26JUN1985 15:00:00)-Water Temperature (C)]]*OO[[#This Row],[4]]/SUM(OO[4])</f>
        <v>0</v>
      </c>
      <c r="G297" s="10">
        <f>3/24*OO[[#This Row],[63 (26JUN1985 18:00:00)-Water Temperature (C)]]*OO[[#This Row],[5]]/SUM(OO[5])</f>
        <v>0</v>
      </c>
      <c r="H297" s="10">
        <f>3/24*OO[[#This Row],[64 (26JUN1985 21:00:00)-Water Temperature (C)]]*OO[[#This Row],[6]]/SUM(OO[6])</f>
        <v>0</v>
      </c>
      <c r="I297" s="10">
        <f>3/24*OO[[#This Row],[65 (27JUN1985 00:00:00)-Water Temperature (C)]]*OO[[#This Row],[7]]/SUM(OO[7])</f>
        <v>0</v>
      </c>
      <c r="J297" s="10">
        <f>3/24*OO[[#This Row],[66 (27JUN1985 03:00:00)-Water Temperature (C)]]*OO[[#This Row],[8]]/SUM(OO[8])</f>
        <v>0</v>
      </c>
      <c r="K297" s="10">
        <f>3/24*OO[[#This Row],[67 (27JUN1985 06:00:00)-Water Temperature (C)]]*OO[[#This Row],[9]]/SUM(OO[9])</f>
        <v>0</v>
      </c>
      <c r="L297" s="10">
        <f>3/24*OO[[#This Row],[68 (27JUN1985 09:00:00)-Water Temperature (C)]]*OO[[#This Row],[10]]/SUM(OO[10])</f>
        <v>0</v>
      </c>
      <c r="M297" s="10">
        <f>3/24*OO[[#This Row],[69 (27JUN1985 12:00:00)-Water Temperature (C)]]*OO[[#This Row],[11]]/SUM(OO[11])</f>
        <v>0</v>
      </c>
      <c r="N297" s="10">
        <f>3/24*OO[[#This Row],[70 (27JUN1985 15:00:00)-Water Temperature (C)]]*OO[[#This Row],[12]]/SUM(OO[12])</f>
        <v>0</v>
      </c>
      <c r="O297" s="10">
        <f>3/24*OO[[#This Row],[71 (27JUN1985 18:00:00)-Water Temperature (C)]]*OO[[#This Row],[13]]/SUM(OO[13])</f>
        <v>3.4480653648201491E-38</v>
      </c>
      <c r="P297" s="10">
        <f>3/24*OO[[#This Row],[72 (27JUN1985 21:00:00)-Water Temperature (C)]]*OO[[#This Row],[14]]/SUM(OO[14])</f>
        <v>2.0572370954630549E-22</v>
      </c>
      <c r="Q297" s="10">
        <f>3/24*OO[[#This Row],[73 (28JUN1985 00:00:00)-Water Temperature (C)]]*OO[[#This Row],[15]]/SUM(OO[15])</f>
        <v>3.4499116247795845E-14</v>
      </c>
      <c r="R297" s="10">
        <f>3/24*OO[[#This Row],[74 (28JUN1985 03:00:00)-Water Temperature (C)]]*OO[[#This Row],[16]]/SUM(OO[16])</f>
        <v>1.9803240302900033E-9</v>
      </c>
      <c r="S297" s="10">
        <f>3/24*OO[[#This Row],[75 (28JUN1985 06:00:00)-Water Temperature (C)]]*OO[[#This Row],[17]]/SUM(OO[17])</f>
        <v>1.4286752370770625E-6</v>
      </c>
      <c r="T297" s="10">
        <f>3/24*OO[[#This Row],[76 (28JUN1985 09:00:00)-Water Temperature (C)]]*OO[[#This Row],[18]]/SUM(OO[18])</f>
        <v>1.4081936220355459E-4</v>
      </c>
      <c r="U297" s="10">
        <f>3/24*OO[[#This Row],[77 (28JUN1985 12:00:00)-Water Temperature (C)]]*OO[[#This Row],[19]]/SUM(OO[19])</f>
        <v>3.3118153032678454E-3</v>
      </c>
      <c r="V297" s="10">
        <f>3/24000000*OO[[#This Row],[78 (28JUN1985 15:00:00)-Water Temperature (C)]]*OO[[#This Row],[20]]</f>
        <v>2.4801165466710001E-2</v>
      </c>
      <c r="W297" s="10">
        <f>3/24000000*OO[[#This Row],[79 (28JUN1985 18:00:00)-Water Temperature (C)]]*OO[[#This Row],[21]]</f>
        <v>7.2370615463200005E-2</v>
      </c>
      <c r="X297" s="10">
        <f>3/24000000*OO[[#This Row],[80 (28JUN1985 21:00:00)-Water Temperature (C)]]*OO[[#This Row],[22]]</f>
        <v>9.370908754844999E-2</v>
      </c>
      <c r="Y297" s="10">
        <f>3/24000000*OO[[#This Row],[81 (29JUN1985 00:00:00)-Water Temperature (C)]]*OO[[#This Row],[23]]</f>
        <v>6.0379276119749997E-2</v>
      </c>
      <c r="Z297" s="10">
        <f>3/24000000*OO[[#This Row],[82 (29JUN1985 03:00:00)-Water Temperature (C)]]*OO[[#This Row],[24]]</f>
        <v>2.1408065844194999E-2</v>
      </c>
      <c r="AA297" s="10">
        <f>3/24000000*OO[[#This Row],[83 (29JUN1985 06:00:00)-Water Temperature (C)]]*OO[[#This Row],[25]]</f>
        <v>4.5261517558562499E-3</v>
      </c>
      <c r="AB297" s="10">
        <f>3/24000000*OO[[#This Row],[84 (29JUN1985 09:00:00)-Water Temperature (C)]]*OO[[#This Row],[26]]</f>
        <v>6.3255139289099998E-4</v>
      </c>
      <c r="AC297" s="10">
        <f>3/24000000*OO[[#This Row],[85 (29JUN1985 12:00:00)-Water Temperature (C)]]*OO[[#This Row],[27]]</f>
        <v>7.4433665017874993E-5</v>
      </c>
      <c r="AD297" s="10">
        <f>3/24000000*OO[[#This Row],[86 (29JUN1985 15:00:00)-Water Temperature (C)]]*OO[[#This Row],[28]]</f>
        <v>1.9733708513170001E-5</v>
      </c>
      <c r="AE297" s="10">
        <f>3/24000000*OO[[#This Row],[88 (29JUN1985 21:00:00)-Water Temperature (C)]]*OO[[#This Row],[30]]</f>
        <v>1.1588093929895E-5</v>
      </c>
      <c r="AF297" s="10">
        <f>3/24000000*OO[[#This Row],[88 (29JUN1985 21:00:00)-Water Temperature (C)]]*OO[[#This Row],[30]]</f>
        <v>1.1588093929895E-5</v>
      </c>
      <c r="AG297" s="10">
        <f>3/24000000*OO[[#This Row],[89 (30JUN1985 00:00:00)-Water Temperature (C)]]*OO[[#This Row],[31]]</f>
        <v>9.6769466751712511E-6</v>
      </c>
      <c r="AH297" s="10">
        <f>3/24000000*OO[[#This Row],[90 (30JUN1985 03:00:00)-Water Temperature (C)]]*OO[[#This Row],[32]]</f>
        <v>8.1097536724687501E-6</v>
      </c>
      <c r="AI297" s="10">
        <f>3/24000000*OO[[#This Row],[91 (30JUN1985 06:00:00)-Water Temperature (C)]]*OO[[#This Row],[33]]</f>
        <v>6.8278418555324991E-6</v>
      </c>
      <c r="AJ297" s="10">
        <f>3/24000000*OO[[#This Row],[92 (30JUN1985 09:00:00)-Water Temperature (C)]]*OO[[#This Row],[34]]</f>
        <v>5.8675713163199998E-6</v>
      </c>
      <c r="AK297" s="10">
        <f>3/24000000*OO[[#This Row],[93 (30JUN1985 12:00:00)-Water Temperature (C)]]*OO[[#This Row],[35]]</f>
        <v>5.1342048325749995E-6</v>
      </c>
      <c r="AL297" s="10">
        <f>3/24000000*OO[[#This Row],[94 (30JUN1985 15:00:00)-Water Temperature (C)]]*OO[[#This Row],[36]]</f>
        <v>4.5396232884949996E-6</v>
      </c>
      <c r="AM297" s="10">
        <f>3/24000000*OO[[#This Row],[95 (30JUN1985 18:00:00)-Water Temperature (C)]]*OO[[#This Row],[37]]</f>
        <v>4.0344365338900005E-6</v>
      </c>
      <c r="AN297" s="10">
        <f>3/24000000*OO[[#This Row],[96 (30JUN1985 21:00:00)-Water Temperature (C)]]*OO[[#This Row],[38]]</f>
        <v>3.5564709436249993E-6</v>
      </c>
      <c r="AO297" s="10">
        <f>3/24000000*OO[[#This Row],[97 (01JUL1985 00:00:00)-Water Temperature (C)]]*OO[[#This Row],[39]]</f>
        <v>3.1312989779594998E-6</v>
      </c>
      <c r="AP297" s="10">
        <f>3/24000000*OO[[#This Row],[98 (01JUL1985 03:00:00)-Water Temperature (C)]]*OO[[#This Row],[40]]</f>
        <v>2.7713771999954999E-6</v>
      </c>
      <c r="AQ297" s="10">
        <f>3/24000000*OO[[#This Row],[99 (01JUL1985 06:00:00)-Water Temperature (C)]]*OO[[#This Row],[41]]</f>
        <v>2.4674410249693746E-6</v>
      </c>
      <c r="AR297" s="10">
        <f>3/24000000*OO[[#This Row],[100 (01JUL1985 09:00:00)-Water Temperature (C)]]*OO[[#This Row],[42]]</f>
        <v>2.2492807573319998E-6</v>
      </c>
      <c r="AS297" s="10">
        <f>3/24000000*OO[[#This Row],[101 (01JUL1985 12:00:00)-Water Temperature (C)]]*OO[[#This Row],[43]]</f>
        <v>2.0716492247415003E-6</v>
      </c>
      <c r="AT297" s="10">
        <f>3/24000000*OO[[#This Row],[102 (01JUL1985 15:00:00)-Water Temperature (C)]]*OO[[#This Row],[44]]</f>
        <v>1.9113222390255E-6</v>
      </c>
      <c r="AU297" s="10">
        <f>3/24000000*OO[[#This Row],[103 (01JUL1985 18:00:00)-Water Temperature (C)]]*OO[[#This Row],[45]]</f>
        <v>1.7716467888489998E-6</v>
      </c>
      <c r="AV297" s="10">
        <f>3/24000000*OO[[#This Row],[104 (01JUL1985 21:00:00)-Water Temperature (C)]]*OO[[#This Row],[46]]</f>
        <v>1.636706829502875E-6</v>
      </c>
      <c r="AW297" s="10">
        <f>3/24000000*OO[[#This Row],[105 (02JUL1985 00:00:00)-Water Temperature (C)]]*OO[[#This Row],[47]]</f>
        <v>1.5254461855187498E-6</v>
      </c>
      <c r="AX297" s="10">
        <f>3/24000000*OO[[#This Row],[106 (02JUL1985 03:00:00)-Water Temperature (C)]]*OO[[#This Row],[48]]</f>
        <v>1.4274401229179999E-6</v>
      </c>
      <c r="AY297" s="10">
        <f>3/24000000*OO[[#This Row],[107 (02JUL1985 06:00:00)-Water Temperature (C)]]*OO[[#This Row],[49]]</f>
        <v>1.33535536056125E-6</v>
      </c>
      <c r="AZ297" s="10">
        <f>3/24000000*OO[[#This Row],[108 (02JUL1985 09:00:00)-Water Temperature (C)]]*OO[[#This Row],[50]]</f>
        <v>1.2447829836487501E-6</v>
      </c>
      <c r="BA297" s="10">
        <f>3/24000000*OO[[#This Row],[109 (02JUL1985 12:00:00)-Water Temperature (C)]]*OO[[#This Row],[51]]</f>
        <v>1.1763780382E-6</v>
      </c>
      <c r="BB297" s="10">
        <f>3/24000000*OO[[#This Row],[110 (02JUL1985 15:00:00)-Water Temperature (C)]]*OO[[#This Row],[52]]</f>
        <v>1.1265655559909998E-6</v>
      </c>
      <c r="BC297" s="10">
        <f>3/24000000*OO[[#This Row],[111 (02JUL1985 18:00:00)-Water Temperature (C)]]*OO[[#This Row],[53]]</f>
        <v>1.0864006550369999E-6</v>
      </c>
      <c r="BD297" s="10">
        <f>3/24000000*OO[[#This Row],[112 (02JUL1985 21:00:00)-Water Temperature (C)]]*OO[[#This Row],[54]]</f>
        <v>1.0399541538116249E-6</v>
      </c>
      <c r="BE297" s="10">
        <f>3/24000000*OO[[#This Row],[113 (03JUL1985 00:00:00)-Water Temperature (C)]]*OO[[#This Row],[55]]</f>
        <v>9.8993851456612505E-7</v>
      </c>
      <c r="BF297" s="10">
        <f>3/24000000*OO[[#This Row],[114 (03JUL1985 03:00:00)-Water Temperature (C)]]*OO[[#This Row],[56]]</f>
        <v>9.4308826563800005E-7</v>
      </c>
      <c r="BG297" s="10">
        <f>3/24000000*OO[[#This Row],[115 (03JUL1985 06:00:00)-Water Temperature (C)]]*OO[[#This Row],[57]]</f>
        <v>8.9548325092199997E-7</v>
      </c>
      <c r="BH297" s="10">
        <f>3/24000000*OO[[#This Row],[116 (03JUL1985 09:00:00)-Water Temperature (C)]]*OO[[#This Row],[58]]</f>
        <v>8.596602282937499E-7</v>
      </c>
      <c r="BI297" s="10">
        <f>3/24000000*OO[[#This Row],[117 (03JUL1985 12:00:00)-Water Temperature (C)]]*OO[[#This Row],[59]]</f>
        <v>8.301870251002499E-7</v>
      </c>
      <c r="BJ297" s="10">
        <f>3/24000000*OO[[#This Row],[118 (03JUL1985 15:00:00)-Water Temperature (C)]]*OO[[#This Row],[60]]</f>
        <v>8.0466995589312505E-7</v>
      </c>
      <c r="BK297" s="10">
        <f>3/24000000*OO[[#This Row],[119 (03JUL1985 18:00:00)-Water Temperature (C)]]*OO[[#This Row],[61]]</f>
        <v>7.8307447713750005E-7</v>
      </c>
      <c r="BL297" s="10">
        <f>3/24000000*OO[[#This Row],[120 (03JUL1985 21:00:00)-Water Temperature (C)]]*OO[[#This Row],[62]]</f>
        <v>7.5606675480462492E-7</v>
      </c>
      <c r="BM297" s="10">
        <f>3/24000000*OO[[#This Row],[121 (04JUL1985 00:00:00)-Water Temperature (C)]]*OO[[#This Row],[63]]</f>
        <v>7.2772183003350008E-7</v>
      </c>
      <c r="BN297" s="10">
        <f>3/24000000*OO[[#This Row],[122 (04JUL1985 03:00:00)-Water Temperature (C)]]*OO[[#This Row],[64]]</f>
        <v>7.0034965776812497E-7</v>
      </c>
      <c r="BO297" s="10">
        <f>3/24000000*OO[[#This Row],[123 (04JUL1985 06:00:00)-Water Temperature (C)]]*OO[[#This Row],[65]]</f>
        <v>6.746837082287501E-7</v>
      </c>
      <c r="BP297" s="10">
        <f>3/24000000*OO[[#This Row],[124 (04JUL1985 09:00:00)-Water Temperature (C)]]*OO[[#This Row],[66]]</f>
        <v>6.6090283075499995E-7</v>
      </c>
      <c r="BQ297" s="10">
        <f>3/24000000*OO[[#This Row],[125 (04JUL1985 12:00:00)-Water Temperature (C)]]*OO[[#This Row],[67]]</f>
        <v>6.4900102450049997E-7</v>
      </c>
      <c r="BR297" s="10">
        <f>3/24000000*OO[[#This Row],[126 (04JUL1985 15:00:00)-Water Temperature (C)]]*OO[[#This Row],[68]]</f>
        <v>6.3522190080850005E-7</v>
      </c>
      <c r="BS297" s="10">
        <f>3/24000000*OO[[#This Row],[127 (04JUL1985 18:00:00)-Water Temperature (C)]]*OO[[#This Row],[69]]</f>
        <v>6.1839012867949995E-7</v>
      </c>
      <c r="BT297" s="10">
        <f>3/24000000*OO[[#This Row],[128 (04JUL1985 21:00:00)-Water Temperature (C)]]*OO[[#This Row],[70]]</f>
        <v>5.9849647609999996E-7</v>
      </c>
      <c r="BU297" s="10">
        <f>3/24000000*OO[[#This Row],[129 (05JUL1985 00:00:00)-Water Temperature (C)]]*OO[[#This Row],[71]]</f>
        <v>5.7543755210250008E-7</v>
      </c>
      <c r="BV297" s="10">
        <f>3/24000000*OO[[#This Row],[130 (05JUL1985 03:00:00)-Water Temperature (C)]]*OO[[#This Row],[72]]</f>
        <v>5.5437040399237505E-7</v>
      </c>
      <c r="BW297" s="10">
        <f>3/24000000*OO[[#This Row],[131 (05JUL1985 06:00:00)-Water Temperature (C)]]*OO[[#This Row],[73]]</f>
        <v>5.3483494051399998E-7</v>
      </c>
      <c r="BX297" s="10">
        <f>3/24000000*OO[[#This Row],[132 (05JUL1985 09:00:00)-Water Temperature (C)]]*OO[[#This Row],[74]]</f>
        <v>5.2489882361937496E-7</v>
      </c>
      <c r="BY297" s="10">
        <f>3/24000000*OO[[#This Row],[133 (05JUL1985 12:00:00)-Water Temperature (C)]]*OO[[#This Row],[75]]</f>
        <v>5.1647051115337503E-7</v>
      </c>
      <c r="BZ297" s="10">
        <f>3/24000000*OO[[#This Row],[134 (05JUL1985 15:00:00)-Water Temperature (C)]]*OO[[#This Row],[76]]</f>
        <v>5.0820882209999995E-7</v>
      </c>
      <c r="CA297" s="10">
        <f>3/24000000*OO[[#This Row],[135 (05JUL1985 18:00:00)-Water Temperature (C)]]*OO[[#This Row],[77]]</f>
        <v>4.983661851775E-7</v>
      </c>
      <c r="CB297" s="10">
        <f>3/24000000*OO[[#This Row],[136 (05JUL1985 21:00:00)-Water Temperature (C)]]*OO[[#This Row],[78]]</f>
        <v>4.8283522361724989E-7</v>
      </c>
      <c r="CC297" s="10">
        <f>3/24000000*OO[[#This Row],[137 (06JUL1985 00:00:00)-Water Temperature (C)]]*OO[[#This Row],[79]]</f>
        <v>4.6514440858462494E-7</v>
      </c>
      <c r="CD297" s="10">
        <f>3/24000000*OO[[#This Row],[138 (06JUL1985 03:00:00)-Water Temperature (C)]]*OO[[#This Row],[80]]</f>
        <v>4.4844792273462495E-7</v>
      </c>
      <c r="CE297" s="10">
        <f>3/24000000*OO[[#This Row],[139 (06JUL1985 06:00:00)-Water Temperature (C)]]*OO[[#This Row],[81]]</f>
        <v>4.3347562221150004E-7</v>
      </c>
      <c r="CF297" s="10">
        <f>3/24000000*OO[[#This Row],[140 (06JUL1985 09:00:00)-Water Temperature (C)]]*OO[[#This Row],[82]]</f>
        <v>4.2742317283874999E-7</v>
      </c>
      <c r="CG297" s="10">
        <f>3/24000000*OO[[#This Row],[141 (06JUL1985 12:00:00)-Water Temperature (C)]]*OO[[#This Row],[83]]</f>
        <v>4.2312626460000003E-7</v>
      </c>
      <c r="CH297" s="10">
        <f>3/24000000*OO[[#This Row],[142 (06JUL1985 15:00:00)-Water Temperature (C)]]*OO[[#This Row],[84]]</f>
        <v>4.1934149711212495E-7</v>
      </c>
      <c r="CI297" s="10">
        <f>3/24000000*OO[[#This Row],[143 (06JUL1985 18:00:00)-Water Temperature (C)]]*OO[[#This Row],[85]]</f>
        <v>4.1509809933637499E-7</v>
      </c>
      <c r="CJ297" s="10">
        <f>3/24000000*OO[[#This Row],[144 (06JUL1985 21:00:00)-Water Temperature (C)]]*OO[[#This Row],[86]]</f>
        <v>4.0468434604200001E-7</v>
      </c>
      <c r="CK297" s="10">
        <f>3/24000000*OO[[#This Row],[145 (07JUL1985 00:00:00)-Water Temperature (C)]]*OO[[#This Row],[87]]</f>
        <v>3.9168983125350002E-7</v>
      </c>
      <c r="CL297" s="10">
        <f>3/24000000*OO[[#This Row],[146 (07JUL1985 03:00:00)-Water Temperature (C)]]*OO[[#This Row],[88]]</f>
        <v>3.78067269937125E-7</v>
      </c>
      <c r="CM297" s="10">
        <f>3/24000000*OO[[#This Row],[147 (07JUL1985 06:00:00)-Water Temperature (C)]]*OO[[#This Row],[89]]</f>
        <v>3.6359306740124999E-7</v>
      </c>
      <c r="CN297" s="10">
        <f>3/24000000*OO[[#This Row],[148 (07JUL1985 09:00:00)-Water Temperature (C)]]*OO[[#This Row],[90]]</f>
        <v>3.5015533253249998E-7</v>
      </c>
      <c r="CO297" s="10">
        <f>3/24000000*OO[[#This Row],[149 (07JUL1985 12:00:00)-Water Temperature (C)]]*OO[[#This Row],[91]]</f>
        <v>3.4065476638475E-7</v>
      </c>
      <c r="CP297" s="10">
        <f>3/24000000*OO[[#This Row],[150 (07JUL1985 15:00:00)-Water Temperature (C)]]*OO[[#This Row],[92]]</f>
        <v>3.3509608279149999E-7</v>
      </c>
      <c r="CQ297" s="10">
        <f>3/24000000*OO[[#This Row],[151 (07JUL1985 18:00:00)-Water Temperature (C)]]*OO[[#This Row],[93]]</f>
        <v>3.2721050273943753E-7</v>
      </c>
      <c r="CR297" s="10">
        <f>3/24000000*OO[[#This Row],[152 (07JUL1985 21:00:00)-Water Temperature (C)]]*OO[[#This Row],[94]]</f>
        <v>3.1758358612937502E-7</v>
      </c>
      <c r="CS297" s="10">
        <f>3/24000000*OO[[#This Row],[153 (08JUL1985 00:00:00)-Water Temperature (C)]]*OO[[#This Row],[95]]</f>
        <v>3.0783791658549998E-7</v>
      </c>
      <c r="CT297" s="10">
        <f>3/24000000*OO[[#This Row],[154 (08JUL1985 03:00:00)-Water Temperature (C)]]*OO[[#This Row],[96]]</f>
        <v>2.9702597875562499E-7</v>
      </c>
      <c r="CU297" s="10">
        <f>3/24000000*OO[[#This Row],[155 (08JUL1985 06:00:00)-Water Temperature (C)]]*OO[[#This Row],[97]]</f>
        <v>2.85140170186575E-7</v>
      </c>
      <c r="CV297" s="10">
        <f>3/24000000*OO[[#This Row],[156 (08JUL1985 09:00:00)-Water Temperature (C)]]*OO[[#This Row],[98]]</f>
        <v>2.7704325964479998E-7</v>
      </c>
      <c r="CW297" s="10">
        <f>3/24000000*OO[[#This Row],[157 (08JUL1985 12:00:00)-Water Temperature (C)]]*OO[[#This Row],[99]]</f>
        <v>2.7048418071192499E-7</v>
      </c>
    </row>
    <row r="298" spans="1:101" x14ac:dyDescent="0.35">
      <c r="A298" t="s">
        <v>304</v>
      </c>
      <c r="B298">
        <v>925.40639999999996</v>
      </c>
      <c r="C298" s="10">
        <f>3/24*OO[[#This Row],[59 (26JUN1985 06:00:00)-Water Temperature (C)]]*OO[[#This Row],[1]]/SUM(OO[1])</f>
        <v>0</v>
      </c>
      <c r="D298" s="10">
        <f>3/24*OO[[#This Row],[60 (26JUN1985 09:00:00)-Water Temperature (C)]]*OO[[#This Row],[2]]/SUM(OO[2])</f>
        <v>0</v>
      </c>
      <c r="E298" s="10">
        <f>3/24*OO[[#This Row],[61 (26JUN1985 12:00:00)-Water Temperature (C)]]*OO[[#This Row],[3]]/SUM(OO[3])</f>
        <v>0</v>
      </c>
      <c r="F298" s="10">
        <f>3/24*OO[[#This Row],[62 (26JUN1985 15:00:00)-Water Temperature (C)]]*OO[[#This Row],[4]]/SUM(OO[4])</f>
        <v>0</v>
      </c>
      <c r="G298" s="10">
        <f>3/24*OO[[#This Row],[63 (26JUN1985 18:00:00)-Water Temperature (C)]]*OO[[#This Row],[5]]/SUM(OO[5])</f>
        <v>0</v>
      </c>
      <c r="H298" s="10">
        <f>3/24*OO[[#This Row],[64 (26JUN1985 21:00:00)-Water Temperature (C)]]*OO[[#This Row],[6]]/SUM(OO[6])</f>
        <v>0</v>
      </c>
      <c r="I298" s="10">
        <f>3/24*OO[[#This Row],[65 (27JUN1985 00:00:00)-Water Temperature (C)]]*OO[[#This Row],[7]]/SUM(OO[7])</f>
        <v>0</v>
      </c>
      <c r="J298" s="10">
        <f>3/24*OO[[#This Row],[66 (27JUN1985 03:00:00)-Water Temperature (C)]]*OO[[#This Row],[8]]/SUM(OO[8])</f>
        <v>0</v>
      </c>
      <c r="K298" s="10">
        <f>3/24*OO[[#This Row],[67 (27JUN1985 06:00:00)-Water Temperature (C)]]*OO[[#This Row],[9]]/SUM(OO[9])</f>
        <v>0</v>
      </c>
      <c r="L298" s="10">
        <f>3/24*OO[[#This Row],[68 (27JUN1985 09:00:00)-Water Temperature (C)]]*OO[[#This Row],[10]]/SUM(OO[10])</f>
        <v>0</v>
      </c>
      <c r="M298" s="10">
        <f>3/24*OO[[#This Row],[69 (27JUN1985 12:00:00)-Water Temperature (C)]]*OO[[#This Row],[11]]/SUM(OO[11])</f>
        <v>0</v>
      </c>
      <c r="N298" s="10">
        <f>3/24*OO[[#This Row],[70 (27JUN1985 15:00:00)-Water Temperature (C)]]*OO[[#This Row],[12]]/SUM(OO[12])</f>
        <v>0</v>
      </c>
      <c r="O298" s="10">
        <f>3/24*OO[[#This Row],[71 (27JUN1985 18:00:00)-Water Temperature (C)]]*OO[[#This Row],[13]]/SUM(OO[13])</f>
        <v>2.5359984450556915E-39</v>
      </c>
      <c r="P298" s="10">
        <f>3/24*OO[[#This Row],[72 (27JUN1985 21:00:00)-Water Temperature (C)]]*OO[[#This Row],[14]]/SUM(OO[14])</f>
        <v>7.6061291825461466E-23</v>
      </c>
      <c r="Q298" s="10">
        <f>3/24*OO[[#This Row],[73 (28JUN1985 00:00:00)-Water Temperature (C)]]*OO[[#This Row],[15]]/SUM(OO[15])</f>
        <v>7.8995652565666919E-15</v>
      </c>
      <c r="R298" s="10">
        <f>3/24*OO[[#This Row],[74 (28JUN1985 03:00:00)-Water Temperature (C)]]*OO[[#This Row],[16]]/SUM(OO[16])</f>
        <v>1.0354867768591886E-9</v>
      </c>
      <c r="S298" s="10">
        <f>3/24*OO[[#This Row],[75 (28JUN1985 06:00:00)-Water Temperature (C)]]*OO[[#This Row],[17]]/SUM(OO[17])</f>
        <v>8.9495454066368352E-7</v>
      </c>
      <c r="T298" s="10">
        <f>3/24*OO[[#This Row],[76 (28JUN1985 09:00:00)-Water Temperature (C)]]*OO[[#This Row],[18]]/SUM(OO[18])</f>
        <v>9.970178270363388E-5</v>
      </c>
      <c r="U298" s="10">
        <f>3/24*OO[[#This Row],[77 (28JUN1985 12:00:00)-Water Temperature (C)]]*OO[[#This Row],[19]]/SUM(OO[19])</f>
        <v>2.583005189970997E-3</v>
      </c>
      <c r="V298" s="10">
        <f>3/24000000*OO[[#This Row],[78 (28JUN1985 15:00:00)-Water Temperature (C)]]*OO[[#This Row],[20]]</f>
        <v>2.0977037116011246E-2</v>
      </c>
      <c r="W298" s="10">
        <f>3/24000000*OO[[#This Row],[79 (28JUN1985 18:00:00)-Water Temperature (C)]]*OO[[#This Row],[21]]</f>
        <v>6.5664893068499999E-2</v>
      </c>
      <c r="X298" s="10">
        <f>3/24000000*OO[[#This Row],[80 (28JUN1985 21:00:00)-Water Temperature (C)]]*OO[[#This Row],[22]]</f>
        <v>9.0345954176699994E-2</v>
      </c>
      <c r="Y298" s="10">
        <f>3/24000000*OO[[#This Row],[81 (29JUN1985 00:00:00)-Water Temperature (C)]]*OO[[#This Row],[23]]</f>
        <v>6.1529868430399995E-2</v>
      </c>
      <c r="Z298" s="10">
        <f>3/24000000*OO[[#This Row],[82 (29JUN1985 03:00:00)-Water Temperature (C)]]*OO[[#This Row],[24]]</f>
        <v>2.2912388582582498E-2</v>
      </c>
      <c r="AA298" s="10">
        <f>3/24000000*OO[[#This Row],[83 (29JUN1985 06:00:00)-Water Temperature (C)]]*OO[[#This Row],[25]]</f>
        <v>5.0590434009375003E-3</v>
      </c>
      <c r="AB298" s="10">
        <f>3/24000000*OO[[#This Row],[84 (29JUN1985 09:00:00)-Water Temperature (C)]]*OO[[#This Row],[26]]</f>
        <v>7.3220939866424988E-4</v>
      </c>
      <c r="AC298" s="10">
        <f>3/24000000*OO[[#This Row],[85 (29JUN1985 12:00:00)-Water Temperature (C)]]*OO[[#This Row],[27]]</f>
        <v>8.537027055164999E-5</v>
      </c>
      <c r="AD298" s="10">
        <f>3/24000000*OO[[#This Row],[86 (29JUN1985 15:00:00)-Water Temperature (C)]]*OO[[#This Row],[28]]</f>
        <v>2.0189203116549997E-5</v>
      </c>
      <c r="AE298" s="10">
        <f>3/24000000*OO[[#This Row],[88 (29JUN1985 21:00:00)-Water Temperature (C)]]*OO[[#This Row],[30]]</f>
        <v>1.1285829457105E-5</v>
      </c>
      <c r="AF298" s="10">
        <f>3/24000000*OO[[#This Row],[88 (29JUN1985 21:00:00)-Water Temperature (C)]]*OO[[#This Row],[30]]</f>
        <v>1.1285829457105E-5</v>
      </c>
      <c r="AG298" s="10">
        <f>3/24000000*OO[[#This Row],[89 (30JUN1985 00:00:00)-Water Temperature (C)]]*OO[[#This Row],[31]]</f>
        <v>9.4198989175874991E-6</v>
      </c>
      <c r="AH298" s="10">
        <f>3/24000000*OO[[#This Row],[90 (30JUN1985 03:00:00)-Water Temperature (C)]]*OO[[#This Row],[32]]</f>
        <v>7.8933455884799984E-6</v>
      </c>
      <c r="AI298" s="10">
        <f>3/24000000*OO[[#This Row],[91 (30JUN1985 06:00:00)-Water Temperature (C)]]*OO[[#This Row],[33]]</f>
        <v>6.645314535269999E-6</v>
      </c>
      <c r="AJ298" s="10">
        <f>3/24000000*OO[[#This Row],[92 (30JUN1985 09:00:00)-Water Temperature (C)]]*OO[[#This Row],[34]]</f>
        <v>5.7103322967850001E-6</v>
      </c>
      <c r="AK298" s="10">
        <f>3/24000000*OO[[#This Row],[93 (30JUN1985 12:00:00)-Water Temperature (C)]]*OO[[#This Row],[35]]</f>
        <v>4.9941528917850004E-6</v>
      </c>
      <c r="AL298" s="10">
        <f>3/24000000*OO[[#This Row],[94 (30JUN1985 15:00:00)-Water Temperature (C)]]*OO[[#This Row],[36]]</f>
        <v>4.4122493040087498E-6</v>
      </c>
      <c r="AM298" s="10">
        <f>3/24000000*OO[[#This Row],[95 (30JUN1985 18:00:00)-Water Temperature (C)]]*OO[[#This Row],[37]]</f>
        <v>3.9168161036774993E-6</v>
      </c>
      <c r="AN298" s="10">
        <f>3/24000000*OO[[#This Row],[96 (30JUN1985 21:00:00)-Water Temperature (C)]]*OO[[#This Row],[38]]</f>
        <v>3.4486384718250001E-6</v>
      </c>
      <c r="AO298" s="10">
        <f>3/24000000*OO[[#This Row],[97 (01JUL1985 00:00:00)-Water Temperature (C)]]*OO[[#This Row],[39]]</f>
        <v>3.0343504463929997E-6</v>
      </c>
      <c r="AP298" s="10">
        <f>3/24000000*OO[[#This Row],[98 (01JUL1985 03:00:00)-Water Temperature (C)]]*OO[[#This Row],[40]]</f>
        <v>2.684747527114125E-6</v>
      </c>
      <c r="AQ298" s="10">
        <f>3/24000000*OO[[#This Row],[99 (01JUL1985 06:00:00)-Water Temperature (C)]]*OO[[#This Row],[41]]</f>
        <v>2.389659178896E-6</v>
      </c>
      <c r="AR298" s="10">
        <f>3/24000000*OO[[#This Row],[100 (01JUL1985 09:00:00)-Water Temperature (C)]]*OO[[#This Row],[42]]</f>
        <v>2.1785409610739996E-6</v>
      </c>
      <c r="AS298" s="10">
        <f>3/24000000*OO[[#This Row],[101 (01JUL1985 12:00:00)-Water Temperature (C)]]*OO[[#This Row],[43]]</f>
        <v>2.005319247760125E-6</v>
      </c>
      <c r="AT298" s="10">
        <f>3/24000000*OO[[#This Row],[102 (01JUL1985 15:00:00)-Water Temperature (C)]]*OO[[#This Row],[44]]</f>
        <v>1.8483251692537498E-6</v>
      </c>
      <c r="AU298" s="10">
        <f>3/24000000*OO[[#This Row],[103 (01JUL1985 18:00:00)-Water Temperature (C)]]*OO[[#This Row],[45]]</f>
        <v>1.71182319867E-6</v>
      </c>
      <c r="AV298" s="10">
        <f>3/24000000*OO[[#This Row],[104 (01JUL1985 21:00:00)-Water Temperature (C)]]*OO[[#This Row],[46]]</f>
        <v>1.5800688949792501E-6</v>
      </c>
      <c r="AW298" s="10">
        <f>3/24000000*OO[[#This Row],[105 (02JUL1985 00:00:00)-Water Temperature (C)]]*OO[[#This Row],[47]]</f>
        <v>1.4721143112787501E-6</v>
      </c>
      <c r="AX298" s="10">
        <f>3/24000000*OO[[#This Row],[106 (02JUL1985 03:00:00)-Water Temperature (C)]]*OO[[#This Row],[48]]</f>
        <v>1.377350536872375E-6</v>
      </c>
      <c r="AY298" s="10">
        <f>3/24000000*OO[[#This Row],[107 (02JUL1985 06:00:00)-Water Temperature (C)]]*OO[[#This Row],[49]]</f>
        <v>1.2888124606162499E-6</v>
      </c>
      <c r="AZ298" s="10">
        <f>3/24000000*OO[[#This Row],[108 (02JUL1985 09:00:00)-Water Temperature (C)]]*OO[[#This Row],[50]]</f>
        <v>1.2014429389560001E-6</v>
      </c>
      <c r="BA298" s="10">
        <f>3/24000000*OO[[#This Row],[109 (02JUL1985 12:00:00)-Water Temperature (C)]]*OO[[#This Row],[51]]</f>
        <v>1.1356032981285001E-6</v>
      </c>
      <c r="BB298" s="10">
        <f>3/24000000*OO[[#This Row],[110 (02JUL1985 15:00:00)-Water Temperature (C)]]*OO[[#This Row],[52]]</f>
        <v>1.0872632595217498E-6</v>
      </c>
      <c r="BC298" s="10">
        <f>3/24000000*OO[[#This Row],[111 (02JUL1985 18:00:00)-Water Temperature (C)]]*OO[[#This Row],[53]]</f>
        <v>1.0476892339154998E-6</v>
      </c>
      <c r="BD298" s="10">
        <f>3/24000000*OO[[#This Row],[112 (02JUL1985 21:00:00)-Water Temperature (C)]]*OO[[#This Row],[54]]</f>
        <v>1.0017600508499999E-6</v>
      </c>
      <c r="BE298" s="10">
        <f>3/24000000*OO[[#This Row],[113 (03JUL1985 00:00:00)-Water Temperature (C)]]*OO[[#This Row],[55]]</f>
        <v>9.5293376994237509E-7</v>
      </c>
      <c r="BF298" s="10">
        <f>3/24000000*OO[[#This Row],[114 (03JUL1985 03:00:00)-Water Temperature (C)]]*OO[[#This Row],[56]]</f>
        <v>9.0817731716249991E-7</v>
      </c>
      <c r="BG298" s="10">
        <f>3/24000000*OO[[#This Row],[115 (03JUL1985 06:00:00)-Water Temperature (C)]]*OO[[#This Row],[57]]</f>
        <v>8.6260323090375003E-7</v>
      </c>
      <c r="BH298" s="10">
        <f>3/24000000*OO[[#This Row],[116 (03JUL1985 09:00:00)-Water Temperature (C)]]*OO[[#This Row],[58]]</f>
        <v>8.2873498133374999E-7</v>
      </c>
      <c r="BI298" s="10">
        <f>3/24000000*OO[[#This Row],[117 (03JUL1985 12:00:00)-Water Temperature (C)]]*OO[[#This Row],[59]]</f>
        <v>8.0036209778525008E-7</v>
      </c>
      <c r="BJ298" s="10">
        <f>3/24000000*OO[[#This Row],[118 (03JUL1985 15:00:00)-Water Temperature (C)]]*OO[[#This Row],[60]]</f>
        <v>7.7538889110550003E-7</v>
      </c>
      <c r="BK298" s="10">
        <f>3/24000000*OO[[#This Row],[119 (03JUL1985 18:00:00)-Water Temperature (C)]]*OO[[#This Row],[61]]</f>
        <v>7.5402106440550005E-7</v>
      </c>
      <c r="BL298" s="10">
        <f>3/24000000*OO[[#This Row],[120 (03JUL1985 21:00:00)-Water Temperature (C)]]*OO[[#This Row],[62]]</f>
        <v>7.2755822878199989E-7</v>
      </c>
      <c r="BM298" s="10">
        <f>3/24000000*OO[[#This Row],[121 (04JUL1985 00:00:00)-Water Temperature (C)]]*OO[[#This Row],[63]]</f>
        <v>7.0027618643799989E-7</v>
      </c>
      <c r="BN298" s="10">
        <f>3/24000000*OO[[#This Row],[122 (04JUL1985 03:00:00)-Water Temperature (C)]]*OO[[#This Row],[64]]</f>
        <v>6.74052840496E-7</v>
      </c>
      <c r="BO298" s="10">
        <f>3/24000000*OO[[#This Row],[123 (04JUL1985 06:00:00)-Water Temperature (C)]]*OO[[#This Row],[65]]</f>
        <v>6.4956379166749991E-7</v>
      </c>
      <c r="BP298" s="10">
        <f>3/24000000*OO[[#This Row],[124 (04JUL1985 09:00:00)-Water Temperature (C)]]*OO[[#This Row],[66]]</f>
        <v>6.3667328728475009E-7</v>
      </c>
      <c r="BQ298" s="10">
        <f>3/24000000*OO[[#This Row],[125 (04JUL1985 12:00:00)-Water Temperature (C)]]*OO[[#This Row],[67]]</f>
        <v>6.2519724109925004E-7</v>
      </c>
      <c r="BR298" s="10">
        <f>3/24000000*OO[[#This Row],[126 (04JUL1985 15:00:00)-Water Temperature (C)]]*OO[[#This Row],[68]]</f>
        <v>6.1175968773674999E-7</v>
      </c>
      <c r="BS298" s="10">
        <f>3/24000000*OO[[#This Row],[127 (04JUL1985 18:00:00)-Water Temperature (C)]]*OO[[#This Row],[69]]</f>
        <v>5.9530703202562501E-7</v>
      </c>
      <c r="BT298" s="10">
        <f>3/24000000*OO[[#This Row],[128 (04JUL1985 21:00:00)-Water Temperature (C)]]*OO[[#This Row],[70]]</f>
        <v>5.7593139429812502E-7</v>
      </c>
      <c r="BU298" s="10">
        <f>3/24000000*OO[[#This Row],[129 (05JUL1985 00:00:00)-Water Temperature (C)]]*OO[[#This Row],[71]]</f>
        <v>5.5365550386562494E-7</v>
      </c>
      <c r="BV298" s="10">
        <f>3/24000000*OO[[#This Row],[130 (05JUL1985 03:00:00)-Water Temperature (C)]]*OO[[#This Row],[72]]</f>
        <v>5.3336149622249992E-7</v>
      </c>
      <c r="BW298" s="10">
        <f>3/24000000*OO[[#This Row],[131 (05JUL1985 06:00:00)-Water Temperature (C)]]*OO[[#This Row],[73]]</f>
        <v>5.1468829053200001E-7</v>
      </c>
      <c r="BX298" s="10">
        <f>3/24000000*OO[[#This Row],[132 (05JUL1985 09:00:00)-Water Temperature (C)]]*OO[[#This Row],[74]]</f>
        <v>5.0543640594749994E-7</v>
      </c>
      <c r="BY298" s="10">
        <f>3/24000000*OO[[#This Row],[133 (05JUL1985 12:00:00)-Water Temperature (C)]]*OO[[#This Row],[75]]</f>
        <v>4.9745395136649997E-7</v>
      </c>
      <c r="BZ298" s="10">
        <f>3/24000000*OO[[#This Row],[134 (05JUL1985 15:00:00)-Water Temperature (C)]]*OO[[#This Row],[76]]</f>
        <v>4.8950430800212499E-7</v>
      </c>
      <c r="CA298" s="10">
        <f>3/24000000*OO[[#This Row],[135 (05JUL1985 18:00:00)-Water Temperature (C)]]*OO[[#This Row],[77]]</f>
        <v>4.7986770279974998E-7</v>
      </c>
      <c r="CB298" s="10">
        <f>3/24000000*OO[[#This Row],[136 (05JUL1985 21:00:00)-Water Temperature (C)]]*OO[[#This Row],[78]]</f>
        <v>4.6453888521150003E-7</v>
      </c>
      <c r="CC298" s="10">
        <f>3/24000000*OO[[#This Row],[137 (06JUL1985 00:00:00)-Water Temperature (C)]]*OO[[#This Row],[79]]</f>
        <v>4.4742797780999998E-7</v>
      </c>
      <c r="CD298" s="10">
        <f>3/24000000*OO[[#This Row],[138 (06JUL1985 03:00:00)-Water Temperature (C)]]*OO[[#This Row],[80]]</f>
        <v>4.3139420720024999E-7</v>
      </c>
      <c r="CE298" s="10">
        <f>3/24000000*OO[[#This Row],[139 (06JUL1985 06:00:00)-Water Temperature (C)]]*OO[[#This Row],[81]]</f>
        <v>4.1715025061675E-7</v>
      </c>
      <c r="CF298" s="10">
        <f>3/24000000*OO[[#This Row],[140 (06JUL1985 09:00:00)-Water Temperature (C)]]*OO[[#This Row],[82]]</f>
        <v>4.1162611797599994E-7</v>
      </c>
      <c r="CG298" s="10">
        <f>3/24000000*OO[[#This Row],[141 (06JUL1985 12:00:00)-Water Temperature (C)]]*OO[[#This Row],[83]]</f>
        <v>4.0745632395124995E-7</v>
      </c>
      <c r="CH298" s="10">
        <f>3/24000000*OO[[#This Row],[142 (06JUL1985 15:00:00)-Water Temperature (C)]]*OO[[#This Row],[84]]</f>
        <v>4.0369002218774995E-7</v>
      </c>
      <c r="CI298" s="10">
        <f>3/24000000*OO[[#This Row],[143 (06JUL1985 18:00:00)-Water Temperature (C)]]*OO[[#This Row],[85]]</f>
        <v>3.9947616817500002E-7</v>
      </c>
      <c r="CJ298" s="10">
        <f>3/24000000*OO[[#This Row],[144 (06JUL1985 21:00:00)-Water Temperature (C)]]*OO[[#This Row],[86]]</f>
        <v>3.8927607033349999E-7</v>
      </c>
      <c r="CK298" s="10">
        <f>3/24000000*OO[[#This Row],[145 (07JUL1985 00:00:00)-Water Temperature (C)]]*OO[[#This Row],[87]]</f>
        <v>3.7672679956224998E-7</v>
      </c>
      <c r="CL298" s="10">
        <f>3/24000000*OO[[#This Row],[146 (07JUL1985 03:00:00)-Water Temperature (C)]]*OO[[#This Row],[88]]</f>
        <v>3.6366951463362497E-7</v>
      </c>
      <c r="CM298" s="10">
        <f>3/24000000*OO[[#This Row],[147 (07JUL1985 06:00:00)-Water Temperature (C)]]*OO[[#This Row],[89]]</f>
        <v>3.4988251412812503E-7</v>
      </c>
      <c r="CN298" s="10">
        <f>3/24000000*OO[[#This Row],[148 (07JUL1985 09:00:00)-Water Temperature (C)]]*OO[[#This Row],[90]]</f>
        <v>3.3705018980999994E-7</v>
      </c>
      <c r="CO298" s="10">
        <f>3/24000000*OO[[#This Row],[149 (07JUL1985 12:00:00)-Water Temperature (C)]]*OO[[#This Row],[91]]</f>
        <v>3.2797116033999999E-7</v>
      </c>
      <c r="CP298" s="10">
        <f>3/24000000*OO[[#This Row],[150 (07JUL1985 15:00:00)-Water Temperature (C)]]*OO[[#This Row],[92]]</f>
        <v>3.2260920761085002E-7</v>
      </c>
      <c r="CQ298" s="10">
        <f>3/24000000*OO[[#This Row],[151 (07JUL1985 18:00:00)-Water Temperature (C)]]*OO[[#This Row],[93]]</f>
        <v>3.1479066787904996E-7</v>
      </c>
      <c r="CR298" s="10">
        <f>3/24000000*OO[[#This Row],[152 (07JUL1985 21:00:00)-Water Temperature (C)]]*OO[[#This Row],[94]]</f>
        <v>3.0538046488339998E-7</v>
      </c>
      <c r="CS298" s="10">
        <f>3/24000000*OO[[#This Row],[153 (08JUL1985 00:00:00)-Water Temperature (C)]]*OO[[#This Row],[95]]</f>
        <v>2.9603940839654998E-7</v>
      </c>
      <c r="CT298" s="10">
        <f>3/24000000*OO[[#This Row],[154 (08JUL1985 03:00:00)-Water Temperature (C)]]*OO[[#This Row],[96]]</f>
        <v>2.85758987258325E-7</v>
      </c>
      <c r="CU298" s="10">
        <f>3/24000000*OO[[#This Row],[155 (08JUL1985 06:00:00)-Water Temperature (C)]]*OO[[#This Row],[97]]</f>
        <v>2.7447312520925002E-7</v>
      </c>
      <c r="CV298" s="10">
        <f>3/24000000*OO[[#This Row],[156 (08JUL1985 09:00:00)-Water Temperature (C)]]*OO[[#This Row],[98]]</f>
        <v>2.6689888112456245E-7</v>
      </c>
      <c r="CW298" s="10">
        <f>3/24000000*OO[[#This Row],[157 (08JUL1985 12:00:00)-Water Temperature (C)]]*OO[[#This Row],[99]]</f>
        <v>2.6063967731200001E-7</v>
      </c>
    </row>
    <row r="299" spans="1:101" x14ac:dyDescent="0.35">
      <c r="A299" t="s">
        <v>305</v>
      </c>
      <c r="B299">
        <v>915.50639999999999</v>
      </c>
      <c r="C299" s="10">
        <f>3/24*OO[[#This Row],[59 (26JUN1985 06:00:00)-Water Temperature (C)]]*OO[[#This Row],[1]]/SUM(OO[1])</f>
        <v>0</v>
      </c>
      <c r="D299" s="10">
        <f>3/24*OO[[#This Row],[60 (26JUN1985 09:00:00)-Water Temperature (C)]]*OO[[#This Row],[2]]/SUM(OO[2])</f>
        <v>0</v>
      </c>
      <c r="E299" s="10">
        <f>3/24*OO[[#This Row],[61 (26JUN1985 12:00:00)-Water Temperature (C)]]*OO[[#This Row],[3]]/SUM(OO[3])</f>
        <v>0</v>
      </c>
      <c r="F299" s="10">
        <f>3/24*OO[[#This Row],[62 (26JUN1985 15:00:00)-Water Temperature (C)]]*OO[[#This Row],[4]]/SUM(OO[4])</f>
        <v>0</v>
      </c>
      <c r="G299" s="10">
        <f>3/24*OO[[#This Row],[63 (26JUN1985 18:00:00)-Water Temperature (C)]]*OO[[#This Row],[5]]/SUM(OO[5])</f>
        <v>0</v>
      </c>
      <c r="H299" s="10">
        <f>3/24*OO[[#This Row],[64 (26JUN1985 21:00:00)-Water Temperature (C)]]*OO[[#This Row],[6]]/SUM(OO[6])</f>
        <v>0</v>
      </c>
      <c r="I299" s="10">
        <f>3/24*OO[[#This Row],[65 (27JUN1985 00:00:00)-Water Temperature (C)]]*OO[[#This Row],[7]]/SUM(OO[7])</f>
        <v>0</v>
      </c>
      <c r="J299" s="10">
        <f>3/24*OO[[#This Row],[66 (27JUN1985 03:00:00)-Water Temperature (C)]]*OO[[#This Row],[8]]/SUM(OO[8])</f>
        <v>0</v>
      </c>
      <c r="K299" s="10">
        <f>3/24*OO[[#This Row],[67 (27JUN1985 06:00:00)-Water Temperature (C)]]*OO[[#This Row],[9]]/SUM(OO[9])</f>
        <v>0</v>
      </c>
      <c r="L299" s="10">
        <f>3/24*OO[[#This Row],[68 (27JUN1985 09:00:00)-Water Temperature (C)]]*OO[[#This Row],[10]]/SUM(OO[10])</f>
        <v>0</v>
      </c>
      <c r="M299" s="10">
        <f>3/24*OO[[#This Row],[69 (27JUN1985 12:00:00)-Water Temperature (C)]]*OO[[#This Row],[11]]/SUM(OO[11])</f>
        <v>0</v>
      </c>
      <c r="N299" s="10">
        <f>3/24*OO[[#This Row],[70 (27JUN1985 15:00:00)-Water Temperature (C)]]*OO[[#This Row],[12]]/SUM(OO[12])</f>
        <v>0</v>
      </c>
      <c r="O299" s="10">
        <f>3/24*OO[[#This Row],[71 (27JUN1985 18:00:00)-Water Temperature (C)]]*OO[[#This Row],[13]]/SUM(OO[13])</f>
        <v>6.8214197246911273E-41</v>
      </c>
      <c r="P299" s="10">
        <f>3/24*OO[[#This Row],[72 (27JUN1985 21:00:00)-Water Temperature (C)]]*OO[[#This Row],[14]]/SUM(OO[14])</f>
        <v>2.061006022671761E-23</v>
      </c>
      <c r="Q299" s="10">
        <f>3/24*OO[[#This Row],[73 (28JUN1985 00:00:00)-Water Temperature (C)]]*OO[[#This Row],[15]]/SUM(OO[15])</f>
        <v>1.1051594044781002E-15</v>
      </c>
      <c r="R299" s="10">
        <f>3/24*OO[[#This Row],[74 (28JUN1985 03:00:00)-Water Temperature (C)]]*OO[[#This Row],[16]]/SUM(OO[16])</f>
        <v>4.5617053672214924E-10</v>
      </c>
      <c r="S299" s="10">
        <f>3/24*OO[[#This Row],[75 (28JUN1985 06:00:00)-Water Temperature (C)]]*OO[[#This Row],[17]]/SUM(OO[17])</f>
        <v>4.6884937246878987E-7</v>
      </c>
      <c r="T299" s="10">
        <f>3/24*OO[[#This Row],[76 (28JUN1985 09:00:00)-Water Temperature (C)]]*OO[[#This Row],[18]]/SUM(OO[18])</f>
        <v>5.8672142936054794E-5</v>
      </c>
      <c r="U299" s="10">
        <f>3/24*OO[[#This Row],[77 (28JUN1985 12:00:00)-Water Temperature (C)]]*OO[[#This Row],[19]]/SUM(OO[19])</f>
        <v>1.6668575674985884E-3</v>
      </c>
      <c r="V299" s="10">
        <f>3/24000000*OO[[#This Row],[78 (28JUN1985 15:00:00)-Water Temperature (C)]]*OO[[#This Row],[20]]</f>
        <v>1.4631723112727498E-2</v>
      </c>
      <c r="W299" s="10">
        <f>3/24000000*OO[[#This Row],[79 (28JUN1985 18:00:00)-Water Temperature (C)]]*OO[[#This Row],[21]]</f>
        <v>4.9026554189925006E-2</v>
      </c>
      <c r="X299" s="10">
        <f>3/24000000*OO[[#This Row],[80 (28JUN1985 21:00:00)-Water Temperature (C)]]*OO[[#This Row],[22]]</f>
        <v>7.1643268592999992E-2</v>
      </c>
      <c r="Y299" s="10">
        <f>3/24000000*OO[[#This Row],[81 (29JUN1985 00:00:00)-Water Temperature (C)]]*OO[[#This Row],[23]]</f>
        <v>5.1491717956562495E-2</v>
      </c>
      <c r="Z299" s="10">
        <f>3/24000000*OO[[#This Row],[82 (29JUN1985 03:00:00)-Water Temperature (C)]]*OO[[#This Row],[24]]</f>
        <v>2.014064388237E-2</v>
      </c>
      <c r="AA299" s="10">
        <f>3/24000000*OO[[#This Row],[83 (29JUN1985 06:00:00)-Water Temperature (C)]]*OO[[#This Row],[25]]</f>
        <v>4.6485057209299996E-3</v>
      </c>
      <c r="AB299" s="10">
        <f>3/24000000*OO[[#This Row],[84 (29JUN1985 09:00:00)-Water Temperature (C)]]*OO[[#This Row],[26]]</f>
        <v>6.9831236390187508E-4</v>
      </c>
      <c r="AC299" s="10">
        <f>3/24000000*OO[[#This Row],[85 (29JUN1985 12:00:00)-Water Temperature (C)]]*OO[[#This Row],[27]]</f>
        <v>8.1372714170399989E-5</v>
      </c>
      <c r="AD299" s="10">
        <f>3/24000000*OO[[#This Row],[86 (29JUN1985 15:00:00)-Water Temperature (C)]]*OO[[#This Row],[28]]</f>
        <v>1.7233417270611248E-5</v>
      </c>
      <c r="AE299" s="10">
        <f>3/24000000*OO[[#This Row],[88 (29JUN1985 21:00:00)-Water Temperature (C)]]*OO[[#This Row],[30]]</f>
        <v>9.0771862391325004E-6</v>
      </c>
      <c r="AF299" s="10">
        <f>3/24000000*OO[[#This Row],[88 (29JUN1985 21:00:00)-Water Temperature (C)]]*OO[[#This Row],[30]]</f>
        <v>9.0771862391325004E-6</v>
      </c>
      <c r="AG299" s="10">
        <f>3/24000000*OO[[#This Row],[89 (30JUN1985 00:00:00)-Water Temperature (C)]]*OO[[#This Row],[31]]</f>
        <v>7.5715430129499983E-6</v>
      </c>
      <c r="AH299" s="10">
        <f>3/24000000*OO[[#This Row],[90 (30JUN1985 03:00:00)-Water Temperature (C)]]*OO[[#This Row],[32]]</f>
        <v>6.3437289334650005E-6</v>
      </c>
      <c r="AI299" s="10">
        <f>3/24000000*OO[[#This Row],[91 (30JUN1985 06:00:00)-Water Temperature (C)]]*OO[[#This Row],[33]]</f>
        <v>5.3408579641399997E-6</v>
      </c>
      <c r="AJ299" s="10">
        <f>3/24000000*OO[[#This Row],[92 (30JUN1985 09:00:00)-Water Temperature (C)]]*OO[[#This Row],[34]]</f>
        <v>4.5900785771999997E-6</v>
      </c>
      <c r="AK299" s="10">
        <f>3/24000000*OO[[#This Row],[93 (30JUN1985 12:00:00)-Water Temperature (C)]]*OO[[#This Row],[35]]</f>
        <v>4.0129141961349997E-6</v>
      </c>
      <c r="AL299" s="10">
        <f>3/24000000*OO[[#This Row],[94 (30JUN1985 15:00:00)-Water Temperature (C)]]*OO[[#This Row],[36]]</f>
        <v>3.5424907753750002E-6</v>
      </c>
      <c r="AM299" s="10">
        <f>3/24000000*OO[[#This Row],[95 (30JUN1985 18:00:00)-Water Temperature (C)]]*OO[[#This Row],[37]]</f>
        <v>3.1408161130124996E-6</v>
      </c>
      <c r="AN299" s="10">
        <f>3/24000000*OO[[#This Row],[96 (30JUN1985 21:00:00)-Water Temperature (C)]]*OO[[#This Row],[38]]</f>
        <v>2.7615361139062496E-6</v>
      </c>
      <c r="AO299" s="10">
        <f>3/24000000*OO[[#This Row],[97 (01JUL1985 00:00:00)-Water Temperature (C)]]*OO[[#This Row],[39]]</f>
        <v>2.4278419660154997E-6</v>
      </c>
      <c r="AP299" s="10">
        <f>3/24000000*OO[[#This Row],[98 (01JUL1985 03:00:00)-Water Temperature (C)]]*OO[[#This Row],[40]]</f>
        <v>2.1475218768266253E-6</v>
      </c>
      <c r="AQ299" s="10">
        <f>3/24000000*OO[[#This Row],[99 (01JUL1985 06:00:00)-Water Temperature (C)]]*OO[[#This Row],[41]]</f>
        <v>1.9109850626212498E-6</v>
      </c>
      <c r="AR299" s="10">
        <f>3/24000000*OO[[#This Row],[100 (01JUL1985 09:00:00)-Water Temperature (C)]]*OO[[#This Row],[42]]</f>
        <v>1.742594003157125E-6</v>
      </c>
      <c r="AS299" s="10">
        <f>3/24000000*OO[[#This Row],[101 (01JUL1985 12:00:00)-Water Temperature (C)]]*OO[[#This Row],[43]]</f>
        <v>1.6031626680798751E-6</v>
      </c>
      <c r="AT299" s="10">
        <f>3/24000000*OO[[#This Row],[102 (01JUL1985 15:00:00)-Water Temperature (C)]]*OO[[#This Row],[44]]</f>
        <v>1.4761375479012499E-6</v>
      </c>
      <c r="AU299" s="10">
        <f>3/24000000*OO[[#This Row],[103 (01JUL1985 18:00:00)-Water Temperature (C)]]*OO[[#This Row],[45]]</f>
        <v>1.3657838312204998E-6</v>
      </c>
      <c r="AV299" s="10">
        <f>3/24000000*OO[[#This Row],[104 (01JUL1985 21:00:00)-Water Temperature (C)]]*OO[[#This Row],[46]]</f>
        <v>1.2594943085217501E-6</v>
      </c>
      <c r="AW299" s="10">
        <f>3/24000000*OO[[#This Row],[105 (02JUL1985 00:00:00)-Water Temperature (C)]]*OO[[#This Row],[47]]</f>
        <v>1.172967116766E-6</v>
      </c>
      <c r="AX299" s="10">
        <f>3/24000000*OO[[#This Row],[106 (02JUL1985 03:00:00)-Water Temperature (C)]]*OO[[#This Row],[48]]</f>
        <v>1.0973073349507498E-6</v>
      </c>
      <c r="AY299" s="10">
        <f>3/24000000*OO[[#This Row],[107 (02JUL1985 06:00:00)-Water Temperature (C)]]*OO[[#This Row],[49]]</f>
        <v>1.0269088246805E-6</v>
      </c>
      <c r="AZ299" s="10">
        <f>3/24000000*OO[[#This Row],[108 (02JUL1985 09:00:00)-Water Temperature (C)]]*OO[[#This Row],[50]]</f>
        <v>9.5740021392400004E-7</v>
      </c>
      <c r="BA299" s="10">
        <f>3/24000000*OO[[#This Row],[109 (02JUL1985 12:00:00)-Water Temperature (C)]]*OO[[#This Row],[51]]</f>
        <v>9.051879421119999E-7</v>
      </c>
      <c r="BB299" s="10">
        <f>3/24000000*OO[[#This Row],[110 (02JUL1985 15:00:00)-Water Temperature (C)]]*OO[[#This Row],[52]]</f>
        <v>8.6654644823374998E-7</v>
      </c>
      <c r="BC299" s="10">
        <f>3/24000000*OO[[#This Row],[111 (02JUL1985 18:00:00)-Water Temperature (C)]]*OO[[#This Row],[53]]</f>
        <v>8.3438926784399986E-7</v>
      </c>
      <c r="BD299" s="10">
        <f>3/24000000*OO[[#This Row],[112 (02JUL1985 21:00:00)-Water Temperature (C)]]*OO[[#This Row],[54]]</f>
        <v>7.9673525225250011E-7</v>
      </c>
      <c r="BE299" s="10">
        <f>3/24000000*OO[[#This Row],[113 (03JUL1985 00:00:00)-Water Temperature (C)]]*OO[[#This Row],[55]]</f>
        <v>7.5726596196374997E-7</v>
      </c>
      <c r="BF299" s="10">
        <f>3/24000000*OO[[#This Row],[114 (03JUL1985 03:00:00)-Water Temperature (C)]]*OO[[#This Row],[56]]</f>
        <v>7.2193388846400002E-7</v>
      </c>
      <c r="BG299" s="10">
        <f>3/24000000*OO[[#This Row],[115 (03JUL1985 06:00:00)-Water Temperature (C)]]*OO[[#This Row],[57]]</f>
        <v>6.8593987356437496E-7</v>
      </c>
      <c r="BH299" s="10">
        <f>3/24000000*OO[[#This Row],[116 (03JUL1985 09:00:00)-Water Temperature (C)]]*OO[[#This Row],[58]]</f>
        <v>6.5962425980049994E-7</v>
      </c>
      <c r="BI299" s="10">
        <f>3/24000000*OO[[#This Row],[117 (03JUL1985 12:00:00)-Water Temperature (C)]]*OO[[#This Row],[59]]</f>
        <v>6.3714634215287502E-7</v>
      </c>
      <c r="BJ299" s="10">
        <f>3/24000000*OO[[#This Row],[118 (03JUL1985 15:00:00)-Water Temperature (C)]]*OO[[#This Row],[60]]</f>
        <v>6.1697318424787488E-7</v>
      </c>
      <c r="BK299" s="10">
        <f>3/24000000*OO[[#This Row],[119 (03JUL1985 18:00:00)-Water Temperature (C)]]*OO[[#This Row],[61]]</f>
        <v>5.9953691545649995E-7</v>
      </c>
      <c r="BL299" s="10">
        <f>3/24000000*OO[[#This Row],[120 (03JUL1985 21:00:00)-Water Temperature (C)]]*OO[[#This Row],[62]]</f>
        <v>5.7799223145374993E-7</v>
      </c>
      <c r="BM299" s="10">
        <f>3/24000000*OO[[#This Row],[121 (04JUL1985 00:00:00)-Water Temperature (C)]]*OO[[#This Row],[63]]</f>
        <v>5.5629154553437499E-7</v>
      </c>
      <c r="BN299" s="10">
        <f>3/24000000*OO[[#This Row],[122 (04JUL1985 03:00:00)-Water Temperature (C)]]*OO[[#This Row],[64]]</f>
        <v>5.3556377985624995E-7</v>
      </c>
      <c r="BO299" s="10">
        <f>3/24000000*OO[[#This Row],[123 (04JUL1985 06:00:00)-Water Temperature (C)]]*OO[[#This Row],[65]]</f>
        <v>5.1629536001999997E-7</v>
      </c>
      <c r="BP299" s="10">
        <f>3/24000000*OO[[#This Row],[124 (04JUL1985 09:00:00)-Water Temperature (C)]]*OO[[#This Row],[66]]</f>
        <v>5.0642663963212502E-7</v>
      </c>
      <c r="BQ299" s="10">
        <f>3/24000000*OO[[#This Row],[125 (04JUL1985 12:00:00)-Water Temperature (C)]]*OO[[#This Row],[67]]</f>
        <v>4.9731474822299997E-7</v>
      </c>
      <c r="BR299" s="10">
        <f>3/24000000*OO[[#This Row],[126 (04JUL1985 15:00:00)-Water Temperature (C)]]*OO[[#This Row],[68]]</f>
        <v>4.8649709236125008E-7</v>
      </c>
      <c r="BS299" s="10">
        <f>3/24000000*OO[[#This Row],[127 (04JUL1985 18:00:00)-Water Temperature (C)]]*OO[[#This Row],[69]]</f>
        <v>4.7316419425775001E-7</v>
      </c>
      <c r="BT299" s="10">
        <f>3/24000000*OO[[#This Row],[128 (04JUL1985 21:00:00)-Water Temperature (C)]]*OO[[#This Row],[70]]</f>
        <v>4.5751562496500001E-7</v>
      </c>
      <c r="BU299" s="10">
        <f>3/24000000*OO[[#This Row],[129 (05JUL1985 00:00:00)-Water Temperature (C)]]*OO[[#This Row],[71]]</f>
        <v>4.3972380106199995E-7</v>
      </c>
      <c r="BV299" s="10">
        <f>3/24000000*OO[[#This Row],[130 (05JUL1985 03:00:00)-Water Temperature (C)]]*OO[[#This Row],[72]]</f>
        <v>4.2359775767625001E-7</v>
      </c>
      <c r="BW299" s="10">
        <f>3/24000000*OO[[#This Row],[131 (05JUL1985 06:00:00)-Water Temperature (C)]]*OO[[#This Row],[73]]</f>
        <v>4.0887330511912503E-7</v>
      </c>
      <c r="BX299" s="10">
        <f>3/24000000*OO[[#This Row],[132 (05JUL1985 09:00:00)-Water Temperature (C)]]*OO[[#This Row],[74]]</f>
        <v>4.0183368011624998E-7</v>
      </c>
      <c r="BY299" s="10">
        <f>3/24000000*OO[[#This Row],[133 (05JUL1985 12:00:00)-Water Temperature (C)]]*OO[[#This Row],[75]]</f>
        <v>3.9561307077074995E-7</v>
      </c>
      <c r="BZ299" s="10">
        <f>3/24000000*OO[[#This Row],[134 (05JUL1985 15:00:00)-Water Temperature (C)]]*OO[[#This Row],[76]]</f>
        <v>3.892901306775E-7</v>
      </c>
      <c r="CA299" s="10">
        <f>3/24000000*OO[[#This Row],[135 (05JUL1985 18:00:00)-Water Temperature (C)]]*OO[[#This Row],[77]]</f>
        <v>3.8148771924537496E-7</v>
      </c>
      <c r="CB299" s="10">
        <f>3/24000000*OO[[#This Row],[136 (05JUL1985 21:00:00)-Water Temperature (C)]]*OO[[#This Row],[78]]</f>
        <v>3.6892600253437499E-7</v>
      </c>
      <c r="CC299" s="10">
        <f>3/24000000*OO[[#This Row],[137 (06JUL1985 00:00:00)-Water Temperature (C)]]*OO[[#This Row],[79]]</f>
        <v>3.55229012146E-7</v>
      </c>
      <c r="CD299" s="10">
        <f>3/24000000*OO[[#This Row],[138 (06JUL1985 03:00:00)-Water Temperature (C)]]*OO[[#This Row],[80]]</f>
        <v>3.4252550913699995E-7</v>
      </c>
      <c r="CE299" s="10">
        <f>3/24000000*OO[[#This Row],[139 (06JUL1985 06:00:00)-Water Temperature (C)]]*OO[[#This Row],[81]]</f>
        <v>3.31356380303125E-7</v>
      </c>
      <c r="CF299" s="10">
        <f>3/24000000*OO[[#This Row],[140 (06JUL1985 09:00:00)-Water Temperature (C)]]*OO[[#This Row],[82]]</f>
        <v>3.2726450419549998E-7</v>
      </c>
      <c r="CG299" s="10">
        <f>3/24000000*OO[[#This Row],[141 (06JUL1985 12:00:00)-Water Temperature (C)]]*OO[[#This Row],[83]]</f>
        <v>3.239540003375E-7</v>
      </c>
      <c r="CH299" s="10">
        <f>3/24000000*OO[[#This Row],[142 (06JUL1985 15:00:00)-Water Temperature (C)]]*OO[[#This Row],[84]]</f>
        <v>3.2084343585147497E-7</v>
      </c>
      <c r="CI299" s="10">
        <f>3/24000000*OO[[#This Row],[143 (06JUL1985 18:00:00)-Water Temperature (C)]]*OO[[#This Row],[85]]</f>
        <v>3.1737877088249995E-7</v>
      </c>
      <c r="CJ299" s="10">
        <f>3/24000000*OO[[#This Row],[144 (06JUL1985 21:00:00)-Water Temperature (C)]]*OO[[#This Row],[86]]</f>
        <v>3.0905083547371248E-7</v>
      </c>
      <c r="CK299" s="10">
        <f>3/24000000*OO[[#This Row],[145 (07JUL1985 00:00:00)-Water Temperature (C)]]*OO[[#This Row],[87]]</f>
        <v>2.9904027696813749E-7</v>
      </c>
      <c r="CL299" s="10">
        <f>3/24000000*OO[[#This Row],[146 (07JUL1985 03:00:00)-Water Temperature (C)]]*OO[[#This Row],[88]]</f>
        <v>2.8869372081452501E-7</v>
      </c>
      <c r="CM299" s="10">
        <f>3/24000000*OO[[#This Row],[147 (07JUL1985 06:00:00)-Water Temperature (C)]]*OO[[#This Row],[89]]</f>
        <v>2.7785486810762501E-7</v>
      </c>
      <c r="CN299" s="10">
        <f>3/24000000*OO[[#This Row],[148 (07JUL1985 09:00:00)-Water Temperature (C)]]*OO[[#This Row],[90]]</f>
        <v>2.6775891739999998E-7</v>
      </c>
      <c r="CO299" s="10">
        <f>3/24000000*OO[[#This Row],[149 (07JUL1985 12:00:00)-Water Temperature (C)]]*OO[[#This Row],[91]]</f>
        <v>2.6062601997300002E-7</v>
      </c>
      <c r="CP299" s="10">
        <f>3/24000000*OO[[#This Row],[150 (07JUL1985 15:00:00)-Water Temperature (C)]]*OO[[#This Row],[92]]</f>
        <v>2.5637834064869995E-7</v>
      </c>
      <c r="CQ299" s="10">
        <f>3/24000000*OO[[#This Row],[151 (07JUL1985 18:00:00)-Water Temperature (C)]]*OO[[#This Row],[93]]</f>
        <v>2.4994900609964996E-7</v>
      </c>
      <c r="CR299" s="10">
        <f>3/24000000*OO[[#This Row],[152 (07JUL1985 21:00:00)-Water Temperature (C)]]*OO[[#This Row],[94]]</f>
        <v>2.4233848627938752E-7</v>
      </c>
      <c r="CS299" s="10">
        <f>3/24000000*OO[[#This Row],[153 (08JUL1985 00:00:00)-Water Temperature (C)]]*OO[[#This Row],[95]]</f>
        <v>2.3492892563865E-7</v>
      </c>
      <c r="CT299" s="10">
        <f>3/24000000*OO[[#This Row],[154 (08JUL1985 03:00:00)-Water Temperature (C)]]*OO[[#This Row],[96]]</f>
        <v>2.2685504537712502E-7</v>
      </c>
      <c r="CU299" s="10">
        <f>3/24000000*OO[[#This Row],[155 (08JUL1985 06:00:00)-Water Temperature (C)]]*OO[[#This Row],[97]]</f>
        <v>2.1801440590229996E-7</v>
      </c>
      <c r="CV299" s="10">
        <f>3/24000000*OO[[#This Row],[156 (08JUL1985 09:00:00)-Water Temperature (C)]]*OO[[#This Row],[98]]</f>
        <v>2.1220962758879999E-7</v>
      </c>
      <c r="CW299" s="10">
        <f>3/24000000*OO[[#This Row],[157 (08JUL1985 12:00:00)-Water Temperature (C)]]*OO[[#This Row],[99]]</f>
        <v>2.0730732836645E-7</v>
      </c>
    </row>
    <row r="300" spans="1:101" x14ac:dyDescent="0.35">
      <c r="A300" t="s">
        <v>306</v>
      </c>
      <c r="B300">
        <v>914.54939999999999</v>
      </c>
      <c r="C300" s="10">
        <f>3/24*OO[[#This Row],[59 (26JUN1985 06:00:00)-Water Temperature (C)]]*OO[[#This Row],[1]]/SUM(OO[1])</f>
        <v>0</v>
      </c>
      <c r="D300" s="10">
        <f>3/24*OO[[#This Row],[60 (26JUN1985 09:00:00)-Water Temperature (C)]]*OO[[#This Row],[2]]/SUM(OO[2])</f>
        <v>0</v>
      </c>
      <c r="E300" s="10">
        <f>3/24*OO[[#This Row],[61 (26JUN1985 12:00:00)-Water Temperature (C)]]*OO[[#This Row],[3]]/SUM(OO[3])</f>
        <v>0</v>
      </c>
      <c r="F300" s="10">
        <f>3/24*OO[[#This Row],[62 (26JUN1985 15:00:00)-Water Temperature (C)]]*OO[[#This Row],[4]]/SUM(OO[4])</f>
        <v>0</v>
      </c>
      <c r="G300" s="10">
        <f>3/24*OO[[#This Row],[63 (26JUN1985 18:00:00)-Water Temperature (C)]]*OO[[#This Row],[5]]/SUM(OO[5])</f>
        <v>0</v>
      </c>
      <c r="H300" s="10">
        <f>3/24*OO[[#This Row],[64 (26JUN1985 21:00:00)-Water Temperature (C)]]*OO[[#This Row],[6]]/SUM(OO[6])</f>
        <v>0</v>
      </c>
      <c r="I300" s="10">
        <f>3/24*OO[[#This Row],[65 (27JUN1985 00:00:00)-Water Temperature (C)]]*OO[[#This Row],[7]]/SUM(OO[7])</f>
        <v>0</v>
      </c>
      <c r="J300" s="10">
        <f>3/24*OO[[#This Row],[66 (27JUN1985 03:00:00)-Water Temperature (C)]]*OO[[#This Row],[8]]/SUM(OO[8])</f>
        <v>0</v>
      </c>
      <c r="K300" s="10">
        <f>3/24*OO[[#This Row],[67 (27JUN1985 06:00:00)-Water Temperature (C)]]*OO[[#This Row],[9]]/SUM(OO[9])</f>
        <v>0</v>
      </c>
      <c r="L300" s="10">
        <f>3/24*OO[[#This Row],[68 (27JUN1985 09:00:00)-Water Temperature (C)]]*OO[[#This Row],[10]]/SUM(OO[10])</f>
        <v>0</v>
      </c>
      <c r="M300" s="10">
        <f>3/24*OO[[#This Row],[69 (27JUN1985 12:00:00)-Water Temperature (C)]]*OO[[#This Row],[11]]/SUM(OO[11])</f>
        <v>0</v>
      </c>
      <c r="N300" s="10">
        <f>3/24*OO[[#This Row],[70 (27JUN1985 15:00:00)-Water Temperature (C)]]*OO[[#This Row],[12]]/SUM(OO[12])</f>
        <v>0</v>
      </c>
      <c r="O300" s="10">
        <f>3/24*OO[[#This Row],[71 (27JUN1985 18:00:00)-Water Temperature (C)]]*OO[[#This Row],[13]]/SUM(OO[13])</f>
        <v>6.6607026691456691E-42</v>
      </c>
      <c r="P300" s="10">
        <f>3/24*OO[[#This Row],[72 (27JUN1985 21:00:00)-Water Temperature (C)]]*OO[[#This Row],[14]]/SUM(OO[14])</f>
        <v>6.7329391515758559E-24</v>
      </c>
      <c r="Q300" s="10">
        <f>3/24*OO[[#This Row],[73 (28JUN1985 00:00:00)-Water Temperature (C)]]*OO[[#This Row],[15]]/SUM(OO[15])</f>
        <v>2.1820845384991166E-16</v>
      </c>
      <c r="R300" s="10">
        <f>3/24*OO[[#This Row],[74 (28JUN1985 03:00:00)-Water Temperature (C)]]*OO[[#This Row],[16]]/SUM(OO[16])</f>
        <v>2.8062991548951383E-10</v>
      </c>
      <c r="S300" s="10">
        <f>3/24*OO[[#This Row],[75 (28JUN1985 06:00:00)-Water Temperature (C)]]*OO[[#This Row],[17]]/SUM(OO[17])</f>
        <v>3.3701620551973315E-7</v>
      </c>
      <c r="T300" s="10">
        <f>3/24*OO[[#This Row],[76 (28JUN1985 09:00:00)-Water Temperature (C)]]*OO[[#This Row],[18]]/SUM(OO[18])</f>
        <v>4.6665300443194169E-5</v>
      </c>
      <c r="U300" s="10">
        <f>3/24*OO[[#This Row],[77 (28JUN1985 12:00:00)-Water Temperature (C)]]*OO[[#This Row],[19]]/SUM(OO[19])</f>
        <v>1.4342938934009594E-3</v>
      </c>
      <c r="V300" s="10">
        <f>3/24000000*OO[[#This Row],[78 (28JUN1985 15:00:00)-Water Temperature (C)]]*OO[[#This Row],[20]]</f>
        <v>1.343765404989E-2</v>
      </c>
      <c r="W300" s="10">
        <f>3/24000000*OO[[#This Row],[79 (28JUN1985 18:00:00)-Water Temperature (C)]]*OO[[#This Row],[21]]</f>
        <v>4.7618637356949996E-2</v>
      </c>
      <c r="X300" s="10">
        <f>3/24000000*OO[[#This Row],[80 (28JUN1985 21:00:00)-Water Temperature (C)]]*OO[[#This Row],[22]]</f>
        <v>7.3070547677750008E-2</v>
      </c>
      <c r="Y300" s="10">
        <f>3/24000000*OO[[#This Row],[81 (29JUN1985 00:00:00)-Water Temperature (C)]]*OO[[#This Row],[23]]</f>
        <v>5.4800973522562489E-2</v>
      </c>
      <c r="Z300" s="10">
        <f>3/24000000*OO[[#This Row],[82 (29JUN1985 03:00:00)-Water Temperature (C)]]*OO[[#This Row],[24]]</f>
        <v>2.2272279245747498E-2</v>
      </c>
      <c r="AA300" s="10">
        <f>3/24000000*OO[[#This Row],[83 (29JUN1985 06:00:00)-Water Temperature (C)]]*OO[[#This Row],[25]]</f>
        <v>5.3181497264437492E-3</v>
      </c>
      <c r="AB300" s="10">
        <f>3/24000000*OO[[#This Row],[84 (29JUN1985 09:00:00)-Water Temperature (C)]]*OO[[#This Row],[26]]</f>
        <v>8.2196235683249994E-4</v>
      </c>
      <c r="AC300" s="10">
        <f>3/24000000*OO[[#This Row],[85 (29JUN1985 12:00:00)-Water Temperature (C)]]*OO[[#This Row],[27]]</f>
        <v>9.6082147701399999E-5</v>
      </c>
      <c r="AD300" s="10">
        <f>3/24000000*OO[[#This Row],[86 (29JUN1985 15:00:00)-Water Temperature (C)]]*OO[[#This Row],[28]]</f>
        <v>1.8777147310624999E-5</v>
      </c>
      <c r="AE300" s="10">
        <f>3/24000000*OO[[#This Row],[88 (29JUN1985 21:00:00)-Water Temperature (C)]]*OO[[#This Row],[30]]</f>
        <v>9.3891107343599998E-6</v>
      </c>
      <c r="AF300" s="10">
        <f>3/24000000*OO[[#This Row],[88 (29JUN1985 21:00:00)-Water Temperature (C)]]*OO[[#This Row],[30]]</f>
        <v>9.3891107343599998E-6</v>
      </c>
      <c r="AG300" s="10">
        <f>3/24000000*OO[[#This Row],[89 (30JUN1985 00:00:00)-Water Temperature (C)]]*OO[[#This Row],[31]]</f>
        <v>7.8271517431799989E-6</v>
      </c>
      <c r="AH300" s="10">
        <f>3/24000000*OO[[#This Row],[90 (30JUN1985 03:00:00)-Water Temperature (C)]]*OO[[#This Row],[32]]</f>
        <v>6.5573945226562501E-6</v>
      </c>
      <c r="AI300" s="10">
        <f>3/24000000*OO[[#This Row],[91 (30JUN1985 06:00:00)-Water Temperature (C)]]*OO[[#This Row],[33]]</f>
        <v>5.5207194519774996E-6</v>
      </c>
      <c r="AJ300" s="10">
        <f>3/24000000*OO[[#This Row],[92 (30JUN1985 09:00:00)-Water Temperature (C)]]*OO[[#This Row],[34]]</f>
        <v>4.7449550715849996E-6</v>
      </c>
      <c r="AK300" s="10">
        <f>3/24000000*OO[[#This Row],[93 (30JUN1985 12:00:00)-Water Temperature (C)]]*OO[[#This Row],[35]]</f>
        <v>4.1473912196250001E-6</v>
      </c>
      <c r="AL300" s="10">
        <f>3/24000000*OO[[#This Row],[94 (30JUN1985 15:00:00)-Water Temperature (C)]]*OO[[#This Row],[36]]</f>
        <v>3.6589792650249994E-6</v>
      </c>
      <c r="AM300" s="10">
        <f>3/24000000*OO[[#This Row],[95 (30JUN1985 18:00:00)-Water Temperature (C)]]*OO[[#This Row],[37]]</f>
        <v>3.2412137034375E-6</v>
      </c>
      <c r="AN300" s="10">
        <f>3/24000000*OO[[#This Row],[96 (30JUN1985 21:00:00)-Water Temperature (C)]]*OO[[#This Row],[38]]</f>
        <v>2.8468791949950002E-6</v>
      </c>
      <c r="AO300" s="10">
        <f>3/24000000*OO[[#This Row],[97 (01JUL1985 00:00:00)-Water Temperature (C)]]*OO[[#This Row],[39]]</f>
        <v>2.5012571663884996E-6</v>
      </c>
      <c r="AP300" s="10">
        <f>3/24000000*OO[[#This Row],[98 (01JUL1985 03:00:00)-Water Temperature (C)]]*OO[[#This Row],[40]]</f>
        <v>2.2120706666699997E-6</v>
      </c>
      <c r="AQ300" s="10">
        <f>3/24000000*OO[[#This Row],[99 (01JUL1985 06:00:00)-Water Temperature (C)]]*OO[[#This Row],[41]]</f>
        <v>1.9680421045687499E-6</v>
      </c>
      <c r="AR300" s="10">
        <f>3/24000000*OO[[#This Row],[100 (01JUL1985 09:00:00)-Water Temperature (C)]]*OO[[#This Row],[42]]</f>
        <v>1.7949306708959998E-6</v>
      </c>
      <c r="AS300" s="10">
        <f>3/24000000*OO[[#This Row],[101 (01JUL1985 12:00:00)-Water Temperature (C)]]*OO[[#This Row],[43]]</f>
        <v>1.6507561643294998E-6</v>
      </c>
      <c r="AT300" s="10">
        <f>3/24000000*OO[[#This Row],[102 (01JUL1985 15:00:00)-Water Temperature (C)]]*OO[[#This Row],[44]]</f>
        <v>1.51875922515E-6</v>
      </c>
      <c r="AU300" s="10">
        <f>3/24000000*OO[[#This Row],[103 (01JUL1985 18:00:00)-Water Temperature (C)]]*OO[[#This Row],[45]]</f>
        <v>1.4043417669855001E-6</v>
      </c>
      <c r="AV300" s="10">
        <f>3/24000000*OO[[#This Row],[104 (01JUL1985 21:00:00)-Water Temperature (C)]]*OO[[#This Row],[46]]</f>
        <v>1.294047332655E-6</v>
      </c>
      <c r="AW300" s="10">
        <f>3/24000000*OO[[#This Row],[105 (02JUL1985 00:00:00)-Water Temperature (C)]]*OO[[#This Row],[47]]</f>
        <v>1.2047958740610001E-6</v>
      </c>
      <c r="AX300" s="10">
        <f>3/24000000*OO[[#This Row],[106 (02JUL1985 03:00:00)-Water Temperature (C)]]*OO[[#This Row],[48]]</f>
        <v>1.12696810088625E-6</v>
      </c>
      <c r="AY300" s="10">
        <f>3/24000000*OO[[#This Row],[107 (02JUL1985 06:00:00)-Water Temperature (C)]]*OO[[#This Row],[49]]</f>
        <v>1.0548179426198749E-6</v>
      </c>
      <c r="AZ300" s="10">
        <f>3/24000000*OO[[#This Row],[108 (02JUL1985 09:00:00)-Water Temperature (C)]]*OO[[#This Row],[50]]</f>
        <v>9.8352961274700009E-7</v>
      </c>
      <c r="BA300" s="10">
        <f>3/24000000*OO[[#This Row],[109 (02JUL1985 12:00:00)-Water Temperature (C)]]*OO[[#This Row],[51]]</f>
        <v>9.3008002629812507E-7</v>
      </c>
      <c r="BB300" s="10">
        <f>3/24000000*OO[[#This Row],[110 (02JUL1985 15:00:00)-Water Temperature (C)]]*OO[[#This Row],[52]]</f>
        <v>8.9033383437750002E-7</v>
      </c>
      <c r="BC300" s="10">
        <f>3/24000000*OO[[#This Row],[111 (02JUL1985 18:00:00)-Water Temperature (C)]]*OO[[#This Row],[53]]</f>
        <v>8.5679748778499984E-7</v>
      </c>
      <c r="BD300" s="10">
        <f>3/24000000*OO[[#This Row],[112 (02JUL1985 21:00:00)-Water Temperature (C)]]*OO[[#This Row],[54]]</f>
        <v>8.1736539590549986E-7</v>
      </c>
      <c r="BE300" s="10">
        <f>3/24000000*OO[[#This Row],[113 (03JUL1985 00:00:00)-Water Temperature (C)]]*OO[[#This Row],[55]]</f>
        <v>7.7632355231512492E-7</v>
      </c>
      <c r="BF300" s="10">
        <f>3/24000000*OO[[#This Row],[114 (03JUL1985 03:00:00)-Water Temperature (C)]]*OO[[#This Row],[56]]</f>
        <v>7.4027348038349996E-7</v>
      </c>
      <c r="BG300" s="10">
        <f>3/24000000*OO[[#This Row],[115 (03JUL1985 06:00:00)-Water Temperature (C)]]*OO[[#This Row],[57]]</f>
        <v>7.0357794749124996E-7</v>
      </c>
      <c r="BH300" s="10">
        <f>3/24000000*OO[[#This Row],[116 (03JUL1985 09:00:00)-Water Temperature (C)]]*OO[[#This Row],[58]]</f>
        <v>6.7701527260999995E-7</v>
      </c>
      <c r="BI300" s="10">
        <f>3/24000000*OO[[#This Row],[117 (03JUL1985 12:00:00)-Water Temperature (C)]]*OO[[#This Row],[59]]</f>
        <v>6.5407733577587494E-7</v>
      </c>
      <c r="BJ300" s="10">
        <f>3/24000000*OO[[#This Row],[118 (03JUL1985 15:00:00)-Water Temperature (C)]]*OO[[#This Row],[60]]</f>
        <v>6.3312214494099991E-7</v>
      </c>
      <c r="BK300" s="10">
        <f>3/24000000*OO[[#This Row],[119 (03JUL1985 18:00:00)-Water Temperature (C)]]*OO[[#This Row],[61]]</f>
        <v>6.1490237493824999E-7</v>
      </c>
      <c r="BL300" s="10">
        <f>3/24000000*OO[[#This Row],[120 (03JUL1985 21:00:00)-Water Temperature (C)]]*OO[[#This Row],[62]]</f>
        <v>5.9243279197962503E-7</v>
      </c>
      <c r="BM300" s="10">
        <f>3/24000000*OO[[#This Row],[121 (04JUL1985 00:00:00)-Water Temperature (C)]]*OO[[#This Row],[63]]</f>
        <v>5.7013762179437507E-7</v>
      </c>
      <c r="BN300" s="10">
        <f>3/24000000*OO[[#This Row],[122 (04JUL1985 03:00:00)-Water Temperature (C)]]*OO[[#This Row],[64]]</f>
        <v>5.4899053825574999E-7</v>
      </c>
      <c r="BO300" s="10">
        <f>3/24000000*OO[[#This Row],[123 (04JUL1985 06:00:00)-Water Temperature (C)]]*OO[[#This Row],[65]]</f>
        <v>5.2934586765750001E-7</v>
      </c>
      <c r="BP300" s="10">
        <f>3/24000000*OO[[#This Row],[124 (04JUL1985 09:00:00)-Water Temperature (C)]]*OO[[#This Row],[66]]</f>
        <v>5.1954889127849995E-7</v>
      </c>
      <c r="BQ300" s="10">
        <f>3/24000000*OO[[#This Row],[125 (04JUL1985 12:00:00)-Water Temperature (C)]]*OO[[#This Row],[67]]</f>
        <v>5.1022592875999992E-7</v>
      </c>
      <c r="BR300" s="10">
        <f>3/24000000*OO[[#This Row],[126 (04JUL1985 15:00:00)-Water Temperature (C)]]*OO[[#This Row],[68]]</f>
        <v>4.9903374826249988E-7</v>
      </c>
      <c r="BS300" s="10">
        <f>3/24000000*OO[[#This Row],[127 (04JUL1985 18:00:00)-Water Temperature (C)]]*OO[[#This Row],[69]]</f>
        <v>4.85177524965625E-7</v>
      </c>
      <c r="BT300" s="10">
        <f>3/24000000*OO[[#This Row],[128 (04JUL1985 21:00:00)-Water Temperature (C)]]*OO[[#This Row],[70]]</f>
        <v>4.6895765012099996E-7</v>
      </c>
      <c r="BU300" s="10">
        <f>3/24000000*OO[[#This Row],[129 (05JUL1985 00:00:00)-Water Temperature (C)]]*OO[[#This Row],[71]]</f>
        <v>4.5064838631049999E-7</v>
      </c>
      <c r="BV300" s="10">
        <f>3/24000000*OO[[#This Row],[130 (05JUL1985 03:00:00)-Water Temperature (C)]]*OO[[#This Row],[72]]</f>
        <v>4.3411246183199991E-7</v>
      </c>
      <c r="BW300" s="10">
        <f>3/24000000*OO[[#This Row],[131 (05JUL1985 06:00:00)-Water Temperature (C)]]*OO[[#This Row],[73]]</f>
        <v>4.1909883553824994E-7</v>
      </c>
      <c r="BX300" s="10">
        <f>3/24000000*OO[[#This Row],[132 (05JUL1985 09:00:00)-Water Temperature (C)]]*OO[[#This Row],[74]]</f>
        <v>4.1212592570874996E-7</v>
      </c>
      <c r="BY300" s="10">
        <f>3/24000000*OO[[#This Row],[133 (05JUL1985 12:00:00)-Water Temperature (C)]]*OO[[#This Row],[75]]</f>
        <v>4.0586448892049996E-7</v>
      </c>
      <c r="BZ300" s="10">
        <f>3/24000000*OO[[#This Row],[134 (05JUL1985 15:00:00)-Water Temperature (C)]]*OO[[#This Row],[76]]</f>
        <v>3.9938351229687504E-7</v>
      </c>
      <c r="CA300" s="10">
        <f>3/24000000*OO[[#This Row],[135 (05JUL1985 18:00:00)-Water Temperature (C)]]*OO[[#This Row],[77]]</f>
        <v>3.9129464870449999E-7</v>
      </c>
      <c r="CB300" s="10">
        <f>3/24000000*OO[[#This Row],[136 (05JUL1985 21:00:00)-Water Temperature (C)]]*OO[[#This Row],[78]]</f>
        <v>3.7814722027374999E-7</v>
      </c>
      <c r="CC300" s="10">
        <f>3/24000000*OO[[#This Row],[137 (06JUL1985 00:00:00)-Water Temperature (C)]]*OO[[#This Row],[79]]</f>
        <v>3.6401503909499994E-7</v>
      </c>
      <c r="CD300" s="10">
        <f>3/24000000*OO[[#This Row],[138 (06JUL1985 03:00:00)-Water Temperature (C)]]*OO[[#This Row],[80]]</f>
        <v>3.510207364495E-7</v>
      </c>
      <c r="CE300" s="10">
        <f>3/24000000*OO[[#This Row],[139 (06JUL1985 06:00:00)-Water Temperature (C)]]*OO[[#This Row],[81]]</f>
        <v>3.3966834538275E-7</v>
      </c>
      <c r="CF300" s="10">
        <f>3/24000000*OO[[#This Row],[140 (06JUL1985 09:00:00)-Water Temperature (C)]]*OO[[#This Row],[82]]</f>
        <v>3.3571887125162498E-7</v>
      </c>
      <c r="CG300" s="10">
        <f>3/24000000*OO[[#This Row],[141 (06JUL1985 12:00:00)-Water Temperature (C)]]*OO[[#This Row],[83]]</f>
        <v>3.3234310177250003E-7</v>
      </c>
      <c r="CH300" s="10">
        <f>3/24000000*OO[[#This Row],[142 (06JUL1985 15:00:00)-Water Temperature (C)]]*OO[[#This Row],[84]]</f>
        <v>3.2906719417600001E-7</v>
      </c>
      <c r="CI300" s="10">
        <f>3/24000000*OO[[#This Row],[143 (06JUL1985 18:00:00)-Water Temperature (C)]]*OO[[#This Row],[85]]</f>
        <v>3.2543554187119997E-7</v>
      </c>
      <c r="CJ300" s="10">
        <f>3/24000000*OO[[#This Row],[144 (06JUL1985 21:00:00)-Water Temperature (C)]]*OO[[#This Row],[86]]</f>
        <v>3.1674220648691247E-7</v>
      </c>
      <c r="CK300" s="10">
        <f>3/24000000*OO[[#This Row],[145 (07JUL1985 00:00:00)-Water Temperature (C)]]*OO[[#This Row],[87]]</f>
        <v>3.0643644205378749E-7</v>
      </c>
      <c r="CL300" s="10">
        <f>3/24000000*OO[[#This Row],[146 (07JUL1985 03:00:00)-Water Temperature (C)]]*OO[[#This Row],[88]]</f>
        <v>2.9586302337349998E-7</v>
      </c>
      <c r="CM300" s="10">
        <f>3/24000000*OO[[#This Row],[147 (07JUL1985 06:00:00)-Water Temperature (C)]]*OO[[#This Row],[89]]</f>
        <v>2.8483025402164996E-7</v>
      </c>
      <c r="CN300" s="10">
        <f>3/24000000*OO[[#This Row],[148 (07JUL1985 09:00:00)-Water Temperature (C)]]*OO[[#This Row],[90]]</f>
        <v>2.7457848117932498E-7</v>
      </c>
      <c r="CO300" s="10">
        <f>3/24000000*OO[[#This Row],[149 (07JUL1985 12:00:00)-Water Temperature (C)]]*OO[[#This Row],[91]]</f>
        <v>2.6731488513591243E-7</v>
      </c>
      <c r="CP300" s="10">
        <f>3/24000000*OO[[#This Row],[150 (07JUL1985 15:00:00)-Water Temperature (C)]]*OO[[#This Row],[92]]</f>
        <v>2.62992303056175E-7</v>
      </c>
      <c r="CQ300" s="10">
        <f>3/24000000*OO[[#This Row],[151 (07JUL1985 18:00:00)-Water Temperature (C)]]*OO[[#This Row],[93]]</f>
        <v>2.5623264786268752E-7</v>
      </c>
      <c r="CR300" s="10">
        <f>3/24000000*OO[[#This Row],[152 (07JUL1985 21:00:00)-Water Temperature (C)]]*OO[[#This Row],[94]]</f>
        <v>2.4831928895265002E-7</v>
      </c>
      <c r="CS300" s="10">
        <f>3/24000000*OO[[#This Row],[153 (08JUL1985 00:00:00)-Water Temperature (C)]]*OO[[#This Row],[95]]</f>
        <v>2.4073086677591249E-7</v>
      </c>
      <c r="CT300" s="10">
        <f>3/24000000*OO[[#This Row],[154 (08JUL1985 03:00:00)-Water Temperature (C)]]*OO[[#This Row],[96]]</f>
        <v>2.3252797457573752E-7</v>
      </c>
      <c r="CU300" s="10">
        <f>3/24000000*OO[[#This Row],[155 (08JUL1985 06:00:00)-Water Temperature (C)]]*OO[[#This Row],[97]]</f>
        <v>2.2355992379020001E-7</v>
      </c>
      <c r="CV300" s="10">
        <f>3/24000000*OO[[#This Row],[156 (08JUL1985 09:00:00)-Water Temperature (C)]]*OO[[#This Row],[98]]</f>
        <v>2.1776512869584999E-7</v>
      </c>
      <c r="CW300" s="10">
        <f>3/24000000*OO[[#This Row],[157 (08JUL1985 12:00:00)-Water Temperature (C)]]*OO[[#This Row],[99]]</f>
        <v>2.1280942882780001E-7</v>
      </c>
    </row>
    <row r="301" spans="1:101" x14ac:dyDescent="0.35">
      <c r="A301" t="s">
        <v>307</v>
      </c>
      <c r="B301">
        <v>892.90250000000003</v>
      </c>
      <c r="C301" s="10">
        <f>3/24*OO[[#This Row],[59 (26JUN1985 06:00:00)-Water Temperature (C)]]*OO[[#This Row],[1]]/SUM(OO[1])</f>
        <v>0</v>
      </c>
      <c r="D301" s="10">
        <f>3/24*OO[[#This Row],[60 (26JUN1985 09:00:00)-Water Temperature (C)]]*OO[[#This Row],[2]]/SUM(OO[2])</f>
        <v>0</v>
      </c>
      <c r="E301" s="10">
        <f>3/24*OO[[#This Row],[61 (26JUN1985 12:00:00)-Water Temperature (C)]]*OO[[#This Row],[3]]/SUM(OO[3])</f>
        <v>0</v>
      </c>
      <c r="F301" s="10">
        <f>3/24*OO[[#This Row],[62 (26JUN1985 15:00:00)-Water Temperature (C)]]*OO[[#This Row],[4]]/SUM(OO[4])</f>
        <v>0</v>
      </c>
      <c r="G301" s="10">
        <f>3/24*OO[[#This Row],[63 (26JUN1985 18:00:00)-Water Temperature (C)]]*OO[[#This Row],[5]]/SUM(OO[5])</f>
        <v>0</v>
      </c>
      <c r="H301" s="10">
        <f>3/24*OO[[#This Row],[64 (26JUN1985 21:00:00)-Water Temperature (C)]]*OO[[#This Row],[6]]/SUM(OO[6])</f>
        <v>0</v>
      </c>
      <c r="I301" s="10">
        <f>3/24*OO[[#This Row],[65 (27JUN1985 00:00:00)-Water Temperature (C)]]*OO[[#This Row],[7]]/SUM(OO[7])</f>
        <v>0</v>
      </c>
      <c r="J301" s="10">
        <f>3/24*OO[[#This Row],[66 (27JUN1985 03:00:00)-Water Temperature (C)]]*OO[[#This Row],[8]]/SUM(OO[8])</f>
        <v>0</v>
      </c>
      <c r="K301" s="10">
        <f>3/24*OO[[#This Row],[67 (27JUN1985 06:00:00)-Water Temperature (C)]]*OO[[#This Row],[9]]/SUM(OO[9])</f>
        <v>0</v>
      </c>
      <c r="L301" s="10">
        <f>3/24*OO[[#This Row],[68 (27JUN1985 09:00:00)-Water Temperature (C)]]*OO[[#This Row],[10]]/SUM(OO[10])</f>
        <v>0</v>
      </c>
      <c r="M301" s="10">
        <f>3/24*OO[[#This Row],[69 (27JUN1985 12:00:00)-Water Temperature (C)]]*OO[[#This Row],[11]]/SUM(OO[11])</f>
        <v>0</v>
      </c>
      <c r="N301" s="10">
        <f>3/24*OO[[#This Row],[70 (27JUN1985 15:00:00)-Water Temperature (C)]]*OO[[#This Row],[12]]/SUM(OO[12])</f>
        <v>0</v>
      </c>
      <c r="O301" s="10">
        <f>3/24*OO[[#This Row],[71 (27JUN1985 18:00:00)-Water Temperature (C)]]*OO[[#This Row],[13]]/SUM(OO[13])</f>
        <v>2.0912787782753576E-43</v>
      </c>
      <c r="P301" s="10">
        <f>3/24*OO[[#This Row],[72 (27JUN1985 21:00:00)-Water Temperature (C)]]*OO[[#This Row],[14]]/SUM(OO[14])</f>
        <v>1.2913146905681362E-24</v>
      </c>
      <c r="Q301" s="10">
        <f>3/24*OO[[#This Row],[73 (28JUN1985 00:00:00)-Water Temperature (C)]]*OO[[#This Row],[15]]/SUM(OO[15])</f>
        <v>2.5198011468111168E-17</v>
      </c>
      <c r="R301" s="10">
        <f>3/24*OO[[#This Row],[74 (28JUN1985 03:00:00)-Water Temperature (C)]]*OO[[#This Row],[16]]/SUM(OO[16])</f>
        <v>1.380572329445163E-10</v>
      </c>
      <c r="S301" s="10">
        <f>3/24*OO[[#This Row],[75 (28JUN1985 06:00:00)-Water Temperature (C)]]*OO[[#This Row],[17]]/SUM(OO[17])</f>
        <v>1.9375428248455215E-7</v>
      </c>
      <c r="T301" s="10">
        <f>3/24*OO[[#This Row],[76 (28JUN1985 09:00:00)-Water Temperature (C)]]*OO[[#This Row],[18]]/SUM(OO[18])</f>
        <v>2.9639201809090759E-5</v>
      </c>
      <c r="U301" s="10">
        <f>3/24*OO[[#This Row],[77 (28JUN1985 12:00:00)-Water Temperature (C)]]*OO[[#This Row],[19]]/SUM(OO[19])</f>
        <v>9.8417959735612221E-4</v>
      </c>
      <c r="V301" s="10">
        <f>3/24000000*OO[[#This Row],[78 (28JUN1985 15:00:00)-Water Temperature (C)]]*OO[[#This Row],[20]]</f>
        <v>9.8295720012249992E-3</v>
      </c>
      <c r="W301" s="10">
        <f>3/24000000*OO[[#This Row],[79 (28JUN1985 18:00:00)-Water Temperature (C)]]*OO[[#This Row],[21]]</f>
        <v>3.6799664887125008E-2</v>
      </c>
      <c r="X301" s="10">
        <f>3/24000000*OO[[#This Row],[80 (28JUN1985 21:00:00)-Water Temperature (C)]]*OO[[#This Row],[22]]</f>
        <v>5.9242082342525003E-2</v>
      </c>
      <c r="Y301" s="10">
        <f>3/24000000*OO[[#This Row],[81 (29JUN1985 00:00:00)-Water Temperature (C)]]*OO[[#This Row],[23]]</f>
        <v>4.6330796679999994E-2</v>
      </c>
      <c r="Z301" s="10">
        <f>3/24000000*OO[[#This Row],[82 (29JUN1985 03:00:00)-Water Temperature (C)]]*OO[[#This Row],[24]]</f>
        <v>1.9549151421922498E-2</v>
      </c>
      <c r="AA301" s="10">
        <f>3/24000000*OO[[#This Row],[83 (29JUN1985 06:00:00)-Water Temperature (C)]]*OO[[#This Row],[25]]</f>
        <v>4.8248551611749999E-3</v>
      </c>
      <c r="AB301" s="10">
        <f>3/24000000*OO[[#This Row],[84 (29JUN1985 09:00:00)-Water Temperature (C)]]*OO[[#This Row],[26]]</f>
        <v>7.6679340032399996E-4</v>
      </c>
      <c r="AC301" s="10">
        <f>3/24000000*OO[[#This Row],[85 (29JUN1985 12:00:00)-Water Temperature (C)]]*OO[[#This Row],[27]]</f>
        <v>9.0197137777449989E-5</v>
      </c>
      <c r="AD301" s="10">
        <f>3/24000000*OO[[#This Row],[86 (29JUN1985 15:00:00)-Water Temperature (C)]]*OO[[#This Row],[28]]</f>
        <v>1.6376459988190001E-5</v>
      </c>
      <c r="AE301" s="10">
        <f>3/24000000*OO[[#This Row],[88 (29JUN1985 21:00:00)-Water Temperature (C)]]*OO[[#This Row],[30]]</f>
        <v>7.7417029090475001E-6</v>
      </c>
      <c r="AF301" s="10">
        <f>3/24000000*OO[[#This Row],[88 (29JUN1985 21:00:00)-Water Temperature (C)]]*OO[[#This Row],[30]]</f>
        <v>7.7417029090475001E-6</v>
      </c>
      <c r="AG301" s="10">
        <f>3/24000000*OO[[#This Row],[89 (30JUN1985 00:00:00)-Water Temperature (C)]]*OO[[#This Row],[31]]</f>
        <v>6.4497339127549999E-6</v>
      </c>
      <c r="AH301" s="10">
        <f>3/24000000*OO[[#This Row],[90 (30JUN1985 03:00:00)-Water Temperature (C)]]*OO[[#This Row],[32]]</f>
        <v>5.4029389237199994E-6</v>
      </c>
      <c r="AI301" s="10">
        <f>3/24000000*OO[[#This Row],[91 (30JUN1985 06:00:00)-Water Temperature (C)]]*OO[[#This Row],[33]]</f>
        <v>4.5483068762587492E-6</v>
      </c>
      <c r="AJ301" s="10">
        <f>3/24000000*OO[[#This Row],[92 (30JUN1985 09:00:00)-Water Temperature (C)]]*OO[[#This Row],[34]]</f>
        <v>3.9085989881949991E-6</v>
      </c>
      <c r="AK301" s="10">
        <f>3/24000000*OO[[#This Row],[93 (30JUN1985 12:00:00)-Water Temperature (C)]]*OO[[#This Row],[35]]</f>
        <v>3.4155410393324999E-6</v>
      </c>
      <c r="AL301" s="10">
        <f>3/24000000*OO[[#This Row],[94 (30JUN1985 15:00:00)-Water Temperature (C)]]*OO[[#This Row],[36]]</f>
        <v>3.0117146806660002E-6</v>
      </c>
      <c r="AM301" s="10">
        <f>3/24000000*OO[[#This Row],[95 (30JUN1985 18:00:00)-Water Temperature (C)]]*OO[[#This Row],[37]]</f>
        <v>2.6660587374172496E-6</v>
      </c>
      <c r="AN301" s="10">
        <f>3/24000000*OO[[#This Row],[96 (30JUN1985 21:00:00)-Water Temperature (C)]]*OO[[#This Row],[38]]</f>
        <v>2.3398404497324998E-6</v>
      </c>
      <c r="AO301" s="10">
        <f>3/24000000*OO[[#This Row],[97 (01JUL1985 00:00:00)-Water Temperature (C)]]*OO[[#This Row],[39]]</f>
        <v>2.0545648344444999E-6</v>
      </c>
      <c r="AP301" s="10">
        <f>3/24000000*OO[[#This Row],[98 (01JUL1985 03:00:00)-Water Temperature (C)]]*OO[[#This Row],[40]]</f>
        <v>1.8166186108250002E-6</v>
      </c>
      <c r="AQ301" s="10">
        <f>3/24000000*OO[[#This Row],[99 (01JUL1985 06:00:00)-Water Temperature (C)]]*OO[[#This Row],[41]]</f>
        <v>1.6158858870787501E-6</v>
      </c>
      <c r="AR301" s="10">
        <f>3/24000000*OO[[#This Row],[100 (01JUL1985 09:00:00)-Water Temperature (C)]]*OO[[#This Row],[42]]</f>
        <v>1.47363023964375E-6</v>
      </c>
      <c r="AS301" s="10">
        <f>3/24000000*OO[[#This Row],[101 (01JUL1985 12:00:00)-Water Temperature (C)]]*OO[[#This Row],[43]]</f>
        <v>1.354955507365125E-6</v>
      </c>
      <c r="AT301" s="10">
        <f>3/24000000*OO[[#This Row],[102 (01JUL1985 15:00:00)-Water Temperature (C)]]*OO[[#This Row],[44]]</f>
        <v>1.2457268177287501E-6</v>
      </c>
      <c r="AU301" s="10">
        <f>3/24000000*OO[[#This Row],[103 (01JUL1985 18:00:00)-Water Temperature (C)]]*OO[[#This Row],[45]]</f>
        <v>1.151429832378E-6</v>
      </c>
      <c r="AV301" s="10">
        <f>3/24000000*OO[[#This Row],[104 (01JUL1985 21:00:00)-Water Temperature (C)]]*OO[[#This Row],[46]]</f>
        <v>1.0602018488912499E-6</v>
      </c>
      <c r="AW301" s="10">
        <f>3/24000000*OO[[#This Row],[105 (02JUL1985 00:00:00)-Water Temperature (C)]]*OO[[#This Row],[47]]</f>
        <v>9.8677271252775016E-7</v>
      </c>
      <c r="AX301" s="10">
        <f>3/24000000*OO[[#This Row],[106 (02JUL1985 03:00:00)-Water Temperature (C)]]*OO[[#This Row],[48]]</f>
        <v>9.2292934434E-7</v>
      </c>
      <c r="AY301" s="10">
        <f>3/24000000*OO[[#This Row],[107 (02JUL1985 06:00:00)-Water Temperature (C)]]*OO[[#This Row],[49]]</f>
        <v>8.6397472339350007E-7</v>
      </c>
      <c r="AZ301" s="10">
        <f>3/24000000*OO[[#This Row],[108 (02JUL1985 09:00:00)-Water Temperature (C)]]*OO[[#This Row],[50]]</f>
        <v>8.0566291680699997E-7</v>
      </c>
      <c r="BA301" s="10">
        <f>3/24000000*OO[[#This Row],[109 (02JUL1985 12:00:00)-Water Temperature (C)]]*OO[[#This Row],[51]]</f>
        <v>7.6190472692499995E-7</v>
      </c>
      <c r="BB301" s="10">
        <f>3/24000000*OO[[#This Row],[110 (02JUL1985 15:00:00)-Water Temperature (C)]]*OO[[#This Row],[52]]</f>
        <v>7.2929977516150004E-7</v>
      </c>
      <c r="BC301" s="10">
        <f>3/24000000*OO[[#This Row],[111 (02JUL1985 18:00:00)-Water Temperature (C)]]*OO[[#This Row],[53]]</f>
        <v>7.0144901933999999E-7</v>
      </c>
      <c r="BD301" s="10">
        <f>3/24000000*OO[[#This Row],[112 (02JUL1985 21:00:00)-Water Temperature (C)]]*OO[[#This Row],[54]]</f>
        <v>6.6880315208812505E-7</v>
      </c>
      <c r="BE301" s="10">
        <f>3/24000000*OO[[#This Row],[113 (03JUL1985 00:00:00)-Water Temperature (C)]]*OO[[#This Row],[55]]</f>
        <v>6.3474925095199989E-7</v>
      </c>
      <c r="BF301" s="10">
        <f>3/24000000*OO[[#This Row],[114 (03JUL1985 03:00:00)-Water Temperature (C)]]*OO[[#This Row],[56]]</f>
        <v>6.0539483501437496E-7</v>
      </c>
      <c r="BG301" s="10">
        <f>3/24000000*OO[[#This Row],[115 (03JUL1985 06:00:00)-Water Temperature (C)]]*OO[[#This Row],[57]]</f>
        <v>5.7552540541812487E-7</v>
      </c>
      <c r="BH301" s="10">
        <f>3/24000000*OO[[#This Row],[116 (03JUL1985 09:00:00)-Water Temperature (C)]]*OO[[#This Row],[58]]</f>
        <v>5.5400154667E-7</v>
      </c>
      <c r="BI301" s="10">
        <f>3/24000000*OO[[#This Row],[117 (03JUL1985 12:00:00)-Water Temperature (C)]]*OO[[#This Row],[59]]</f>
        <v>5.3535838448474998E-7</v>
      </c>
      <c r="BJ301" s="10">
        <f>3/24000000*OO[[#This Row],[118 (03JUL1985 15:00:00)-Water Temperature (C)]]*OO[[#This Row],[60]]</f>
        <v>5.1802815606224996E-7</v>
      </c>
      <c r="BK301" s="10">
        <f>3/24000000*OO[[#This Row],[119 (03JUL1985 18:00:00)-Water Temperature (C)]]*OO[[#This Row],[61]]</f>
        <v>5.0288239363949999E-7</v>
      </c>
      <c r="BL301" s="10">
        <f>3/24000000*OO[[#This Row],[120 (03JUL1985 21:00:00)-Water Temperature (C)]]*OO[[#This Row],[62]]</f>
        <v>4.8430767785937503E-7</v>
      </c>
      <c r="BM301" s="10">
        <f>3/24000000*OO[[#This Row],[121 (04JUL1985 00:00:00)-Water Temperature (C)]]*OO[[#This Row],[63]]</f>
        <v>4.6602149663849991E-7</v>
      </c>
      <c r="BN301" s="10">
        <f>3/24000000*OO[[#This Row],[122 (04JUL1985 03:00:00)-Water Temperature (C)]]*OO[[#This Row],[64]]</f>
        <v>4.4880648553275002E-7</v>
      </c>
      <c r="BO301" s="10">
        <f>3/24000000*OO[[#This Row],[123 (04JUL1985 06:00:00)-Water Temperature (C)]]*OO[[#This Row],[65]]</f>
        <v>4.3276672994449999E-7</v>
      </c>
      <c r="BP301" s="10">
        <f>3/24000000*OO[[#This Row],[124 (04JUL1985 09:00:00)-Water Temperature (C)]]*OO[[#This Row],[66]]</f>
        <v>4.2497011434999996E-7</v>
      </c>
      <c r="BQ301" s="10">
        <f>3/24000000*OO[[#This Row],[125 (04JUL1985 12:00:00)-Water Temperature (C)]]*OO[[#This Row],[67]]</f>
        <v>4.1736591337137501E-7</v>
      </c>
      <c r="BR301" s="10">
        <f>3/24000000*OO[[#This Row],[126 (04JUL1985 15:00:00)-Water Temperature (C)]]*OO[[#This Row],[68]]</f>
        <v>4.0814133304999995E-7</v>
      </c>
      <c r="BS301" s="10">
        <f>3/24000000*OO[[#This Row],[127 (04JUL1985 18:00:00)-Water Temperature (C)]]*OO[[#This Row],[69]]</f>
        <v>3.9673790482287494E-7</v>
      </c>
      <c r="BT301" s="10">
        <f>3/24000000*OO[[#This Row],[128 (04JUL1985 21:00:00)-Water Temperature (C)]]*OO[[#This Row],[70]]</f>
        <v>3.8338945176600002E-7</v>
      </c>
      <c r="BU301" s="10">
        <f>3/24000000*OO[[#This Row],[129 (05JUL1985 00:00:00)-Water Temperature (C)]]*OO[[#This Row],[71]]</f>
        <v>3.6836661218274995E-7</v>
      </c>
      <c r="BV301" s="10">
        <f>3/24000000*OO[[#This Row],[130 (05JUL1985 03:00:00)-Water Temperature (C)]]*OO[[#This Row],[72]]</f>
        <v>3.54841789472E-7</v>
      </c>
      <c r="BW301" s="10">
        <f>3/24000000*OO[[#This Row],[131 (05JUL1985 06:00:00)-Water Temperature (C)]]*OO[[#This Row],[73]]</f>
        <v>3.4259338965250004E-7</v>
      </c>
      <c r="BX301" s="10">
        <f>3/24000000*OO[[#This Row],[132 (05JUL1985 09:00:00)-Water Temperature (C)]]*OO[[#This Row],[74]]</f>
        <v>3.3701031031625001E-7</v>
      </c>
      <c r="BY301" s="10">
        <f>3/24000000*OO[[#This Row],[133 (05JUL1985 12:00:00)-Water Temperature (C)]]*OO[[#This Row],[75]]</f>
        <v>3.3199837752500002E-7</v>
      </c>
      <c r="BZ301" s="10">
        <f>3/24000000*OO[[#This Row],[134 (05JUL1985 15:00:00)-Water Temperature (C)]]*OO[[#This Row],[76]]</f>
        <v>3.2670371151000002E-7</v>
      </c>
      <c r="CA301" s="10">
        <f>3/24000000*OO[[#This Row],[135 (05JUL1985 18:00:00)-Water Temperature (C)]]*OO[[#This Row],[77]]</f>
        <v>3.2006543381905003E-7</v>
      </c>
      <c r="CB301" s="10">
        <f>3/24000000*OO[[#This Row],[136 (05JUL1985 21:00:00)-Water Temperature (C)]]*OO[[#This Row],[78]]</f>
        <v>3.0919093314252497E-7</v>
      </c>
      <c r="CC301" s="10">
        <f>3/24000000*OO[[#This Row],[137 (06JUL1985 00:00:00)-Water Temperature (C)]]*OO[[#This Row],[79]]</f>
        <v>2.9754688182326248E-7</v>
      </c>
      <c r="CD301" s="10">
        <f>3/24000000*OO[[#This Row],[138 (06JUL1985 03:00:00)-Water Temperature (C)]]*OO[[#This Row],[80]]</f>
        <v>2.8694208014257494E-7</v>
      </c>
      <c r="CE301" s="10">
        <f>3/24000000*OO[[#This Row],[139 (06JUL1985 06:00:00)-Water Temperature (C)]]*OO[[#This Row],[81]]</f>
        <v>2.7768514316275003E-7</v>
      </c>
      <c r="CF301" s="10">
        <f>3/24000000*OO[[#This Row],[140 (06JUL1985 09:00:00)-Water Temperature (C)]]*OO[[#This Row],[82]]</f>
        <v>2.7460990011792499E-7</v>
      </c>
      <c r="CG301" s="10">
        <f>3/24000000*OO[[#This Row],[141 (06JUL1985 12:00:00)-Water Temperature (C)]]*OO[[#This Row],[83]]</f>
        <v>2.718731121803875E-7</v>
      </c>
      <c r="CH301" s="10">
        <f>3/24000000*OO[[#This Row],[142 (06JUL1985 15:00:00)-Water Temperature (C)]]*OO[[#This Row],[84]]</f>
        <v>2.6913706018663748E-7</v>
      </c>
      <c r="CI301" s="10">
        <f>3/24000000*OO[[#This Row],[143 (06JUL1985 18:00:00)-Water Temperature (C)]]*OO[[#This Row],[85]]</f>
        <v>2.6612418099312498E-7</v>
      </c>
      <c r="CJ301" s="10">
        <f>3/24000000*OO[[#This Row],[144 (06JUL1985 21:00:00)-Water Temperature (C)]]*OO[[#This Row],[86]]</f>
        <v>2.5897567900976248E-7</v>
      </c>
      <c r="CK301" s="10">
        <f>3/24000000*OO[[#This Row],[145 (07JUL1985 00:00:00)-Water Temperature (C)]]*OO[[#This Row],[87]]</f>
        <v>2.504991197012625E-7</v>
      </c>
      <c r="CL301" s="10">
        <f>3/24000000*OO[[#This Row],[146 (07JUL1985 03:00:00)-Water Temperature (C)]]*OO[[#This Row],[88]]</f>
        <v>2.4188772739432498E-7</v>
      </c>
      <c r="CM301" s="10">
        <f>3/24000000*OO[[#This Row],[147 (07JUL1985 06:00:00)-Water Temperature (C)]]*OO[[#This Row],[89]]</f>
        <v>2.3291782581944995E-7</v>
      </c>
      <c r="CN301" s="10">
        <f>3/24000000*OO[[#This Row],[148 (07JUL1985 09:00:00)-Water Temperature (C)]]*OO[[#This Row],[90]]</f>
        <v>2.2461266387906251E-7</v>
      </c>
      <c r="CO301" s="10">
        <f>3/24000000*OO[[#This Row],[149 (07JUL1985 12:00:00)-Water Temperature (C)]]*OO[[#This Row],[91]]</f>
        <v>2.1867554236896249E-7</v>
      </c>
      <c r="CP301" s="10">
        <f>3/24000000*OO[[#This Row],[150 (07JUL1985 15:00:00)-Water Temperature (C)]]*OO[[#This Row],[92]]</f>
        <v>2.1517599905252501E-7</v>
      </c>
      <c r="CQ301" s="10">
        <f>3/24000000*OO[[#This Row],[151 (07JUL1985 18:00:00)-Water Temperature (C)]]*OO[[#This Row],[93]]</f>
        <v>2.0955006987119997E-7</v>
      </c>
      <c r="CR301" s="10">
        <f>3/24000000*OO[[#This Row],[152 (07JUL1985 21:00:00)-Water Temperature (C)]]*OO[[#This Row],[94]]</f>
        <v>2.0299905859935001E-7</v>
      </c>
      <c r="CS301" s="10">
        <f>3/24000000*OO[[#This Row],[153 (08JUL1985 00:00:00)-Water Temperature (C)]]*OO[[#This Row],[95]]</f>
        <v>1.9679735950559999E-7</v>
      </c>
      <c r="CT301" s="10">
        <f>3/24000000*OO[[#This Row],[154 (08JUL1985 03:00:00)-Water Temperature (C)]]*OO[[#This Row],[96]]</f>
        <v>1.9014697480949996E-7</v>
      </c>
      <c r="CU301" s="10">
        <f>3/24000000*OO[[#This Row],[155 (08JUL1985 06:00:00)-Water Temperature (C)]]*OO[[#This Row],[97]]</f>
        <v>1.82880778473225E-7</v>
      </c>
      <c r="CV301" s="10">
        <f>3/24000000*OO[[#This Row],[156 (08JUL1985 09:00:00)-Water Temperature (C)]]*OO[[#This Row],[98]]</f>
        <v>1.7822135528954999E-7</v>
      </c>
      <c r="CW301" s="10">
        <f>3/24000000*OO[[#This Row],[157 (08JUL1985 12:00:00)-Water Temperature (C)]]*OO[[#This Row],[99]]</f>
        <v>1.7422781536598749E-7</v>
      </c>
    </row>
    <row r="302" spans="1:101" x14ac:dyDescent="0.35">
      <c r="A302" t="s">
        <v>308</v>
      </c>
      <c r="B302">
        <v>882.74350000000004</v>
      </c>
      <c r="C302" s="10">
        <f>3/24*OO[[#This Row],[59 (26JUN1985 06:00:00)-Water Temperature (C)]]*OO[[#This Row],[1]]/SUM(OO[1])</f>
        <v>0</v>
      </c>
      <c r="D302" s="10">
        <f>3/24*OO[[#This Row],[60 (26JUN1985 09:00:00)-Water Temperature (C)]]*OO[[#This Row],[2]]/SUM(OO[2])</f>
        <v>0</v>
      </c>
      <c r="E302" s="10">
        <f>3/24*OO[[#This Row],[61 (26JUN1985 12:00:00)-Water Temperature (C)]]*OO[[#This Row],[3]]/SUM(OO[3])</f>
        <v>0</v>
      </c>
      <c r="F302" s="10">
        <f>3/24*OO[[#This Row],[62 (26JUN1985 15:00:00)-Water Temperature (C)]]*OO[[#This Row],[4]]/SUM(OO[4])</f>
        <v>0</v>
      </c>
      <c r="G302" s="10">
        <f>3/24*OO[[#This Row],[63 (26JUN1985 18:00:00)-Water Temperature (C)]]*OO[[#This Row],[5]]/SUM(OO[5])</f>
        <v>0</v>
      </c>
      <c r="H302" s="10">
        <f>3/24*OO[[#This Row],[64 (26JUN1985 21:00:00)-Water Temperature (C)]]*OO[[#This Row],[6]]/SUM(OO[6])</f>
        <v>0</v>
      </c>
      <c r="I302" s="10">
        <f>3/24*OO[[#This Row],[65 (27JUN1985 00:00:00)-Water Temperature (C)]]*OO[[#This Row],[7]]/SUM(OO[7])</f>
        <v>0</v>
      </c>
      <c r="J302" s="10">
        <f>3/24*OO[[#This Row],[66 (27JUN1985 03:00:00)-Water Temperature (C)]]*OO[[#This Row],[8]]/SUM(OO[8])</f>
        <v>0</v>
      </c>
      <c r="K302" s="10">
        <f>3/24*OO[[#This Row],[67 (27JUN1985 06:00:00)-Water Temperature (C)]]*OO[[#This Row],[9]]/SUM(OO[9])</f>
        <v>0</v>
      </c>
      <c r="L302" s="10">
        <f>3/24*OO[[#This Row],[68 (27JUN1985 09:00:00)-Water Temperature (C)]]*OO[[#This Row],[10]]/SUM(OO[10])</f>
        <v>0</v>
      </c>
      <c r="M302" s="10">
        <f>3/24*OO[[#This Row],[69 (27JUN1985 12:00:00)-Water Temperature (C)]]*OO[[#This Row],[11]]/SUM(OO[11])</f>
        <v>0</v>
      </c>
      <c r="N302" s="10">
        <f>3/24*OO[[#This Row],[70 (27JUN1985 15:00:00)-Water Temperature (C)]]*OO[[#This Row],[12]]/SUM(OO[12])</f>
        <v>0</v>
      </c>
      <c r="O302" s="10">
        <f>3/24*OO[[#This Row],[71 (27JUN1985 18:00:00)-Water Temperature (C)]]*OO[[#This Row],[13]]/SUM(OO[13])</f>
        <v>0</v>
      </c>
      <c r="P302" s="10">
        <f>3/24*OO[[#This Row],[72 (27JUN1985 21:00:00)-Water Temperature (C)]]*OO[[#This Row],[14]]/SUM(OO[14])</f>
        <v>1.5562467024470961E-25</v>
      </c>
      <c r="Q302" s="10">
        <f>3/24*OO[[#This Row],[73 (28JUN1985 00:00:00)-Water Temperature (C)]]*OO[[#This Row],[15]]/SUM(OO[15])</f>
        <v>3.9522529234068608E-18</v>
      </c>
      <c r="R302" s="10">
        <f>3/24*OO[[#This Row],[74 (28JUN1985 03:00:00)-Water Temperature (C)]]*OO[[#This Row],[16]]/SUM(OO[16])</f>
        <v>9.4928722418960661E-11</v>
      </c>
      <c r="S302" s="10">
        <f>3/24*OO[[#This Row],[75 (28JUN1985 06:00:00)-Water Temperature (C)]]*OO[[#This Row],[17]]/SUM(OO[17])</f>
        <v>1.5770888767299771E-7</v>
      </c>
      <c r="T302" s="10">
        <f>3/24*OO[[#This Row],[76 (28JUN1985 09:00:00)-Water Temperature (C)]]*OO[[#This Row],[18]]/SUM(OO[18])</f>
        <v>2.6869527430893349E-5</v>
      </c>
      <c r="U302" s="10">
        <f>3/24*OO[[#This Row],[77 (28JUN1985 12:00:00)-Water Temperature (C)]]*OO[[#This Row],[19]]/SUM(OO[19])</f>
        <v>9.7097897963931102E-4</v>
      </c>
      <c r="V302" s="10">
        <f>3/24000000*OO[[#This Row],[78 (28JUN1985 15:00:00)-Water Temperature (C)]]*OO[[#This Row],[20]]</f>
        <v>1.0411856189759998E-2</v>
      </c>
      <c r="W302" s="10">
        <f>3/24000000*OO[[#This Row],[79 (28JUN1985 18:00:00)-Water Temperature (C)]]*OO[[#This Row],[21]]</f>
        <v>4.1467728861899991E-2</v>
      </c>
      <c r="X302" s="10">
        <f>3/24000000*OO[[#This Row],[80 (28JUN1985 21:00:00)-Water Temperature (C)]]*OO[[#This Row],[22]]</f>
        <v>7.0519259157699993E-2</v>
      </c>
      <c r="Y302" s="10">
        <f>3/24000000*OO[[#This Row],[81 (29JUN1985 00:00:00)-Water Temperature (C)]]*OO[[#This Row],[23]]</f>
        <v>5.7905281254999996E-2</v>
      </c>
      <c r="Z302" s="10">
        <f>3/24000000*OO[[#This Row],[82 (29JUN1985 03:00:00)-Water Temperature (C)]]*OO[[#This Row],[24]]</f>
        <v>2.5537867378875E-2</v>
      </c>
      <c r="AA302" s="10">
        <f>3/24000000*OO[[#This Row],[83 (29JUN1985 06:00:00)-Water Temperature (C)]]*OO[[#This Row],[25]]</f>
        <v>6.5581611828749997E-3</v>
      </c>
      <c r="AB302" s="10">
        <f>3/24000000*OO[[#This Row],[84 (29JUN1985 09:00:00)-Water Temperature (C)]]*OO[[#This Row],[26]]</f>
        <v>1.0786702242288752E-3</v>
      </c>
      <c r="AC302" s="10">
        <f>3/24000000*OO[[#This Row],[85 (29JUN1985 12:00:00)-Water Temperature (C)]]*OO[[#This Row],[27]]</f>
        <v>1.2844403051301249E-4</v>
      </c>
      <c r="AD302" s="10">
        <f>3/24000000*OO[[#This Row],[86 (29JUN1985 15:00:00)-Water Temperature (C)]]*OO[[#This Row],[28]]</f>
        <v>2.1519215415689998E-5</v>
      </c>
      <c r="AE302" s="10">
        <f>3/24000000*OO[[#This Row],[88 (29JUN1985 21:00:00)-Water Temperature (C)]]*OO[[#This Row],[30]]</f>
        <v>9.4350079123950013E-6</v>
      </c>
      <c r="AF302" s="10">
        <f>3/24000000*OO[[#This Row],[88 (29JUN1985 21:00:00)-Water Temperature (C)]]*OO[[#This Row],[30]]</f>
        <v>9.4350079123950013E-6</v>
      </c>
      <c r="AG302" s="10">
        <f>3/24000000*OO[[#This Row],[89 (30JUN1985 00:00:00)-Water Temperature (C)]]*OO[[#This Row],[31]]</f>
        <v>7.8536843377200001E-6</v>
      </c>
      <c r="AH302" s="10">
        <f>3/24000000*OO[[#This Row],[90 (30JUN1985 03:00:00)-Water Temperature (C)]]*OO[[#This Row],[32]]</f>
        <v>6.5778017869600003E-6</v>
      </c>
      <c r="AI302" s="10">
        <f>3/24000000*OO[[#This Row],[91 (30JUN1985 06:00:00)-Water Temperature (C)]]*OO[[#This Row],[33]]</f>
        <v>5.5367245736237499E-6</v>
      </c>
      <c r="AJ302" s="10">
        <f>3/24000000*OO[[#This Row],[92 (30JUN1985 09:00:00)-Water Temperature (C)]]*OO[[#This Row],[34]]</f>
        <v>4.7570828282900001E-6</v>
      </c>
      <c r="AK302" s="10">
        <f>3/24000000*OO[[#This Row],[93 (30JUN1985 12:00:00)-Water Temperature (C)]]*OO[[#This Row],[35]]</f>
        <v>4.15575295583125E-6</v>
      </c>
      <c r="AL302" s="10">
        <f>3/24000000*OO[[#This Row],[94 (30JUN1985 15:00:00)-Water Temperature (C)]]*OO[[#This Row],[36]]</f>
        <v>3.6621350770900004E-6</v>
      </c>
      <c r="AM302" s="10">
        <f>3/24000000*OO[[#This Row],[95 (30JUN1985 18:00:00)-Water Temperature (C)]]*OO[[#This Row],[37]]</f>
        <v>3.2392181275762501E-6</v>
      </c>
      <c r="AN302" s="10">
        <f>3/24000000*OO[[#This Row],[96 (30JUN1985 21:00:00)-Water Temperature (C)]]*OO[[#This Row],[38]]</f>
        <v>2.8402342968367494E-6</v>
      </c>
      <c r="AO302" s="10">
        <f>3/24000000*OO[[#This Row],[97 (01JUL1985 00:00:00)-Water Temperature (C)]]*OO[[#This Row],[39]]</f>
        <v>2.4920379952899998E-6</v>
      </c>
      <c r="AP302" s="10">
        <f>3/24000000*OO[[#This Row],[98 (01JUL1985 03:00:00)-Water Temperature (C)]]*OO[[#This Row],[40]]</f>
        <v>2.2027688493001248E-6</v>
      </c>
      <c r="AQ302" s="10">
        <f>3/24000000*OO[[#This Row],[99 (01JUL1985 06:00:00)-Water Temperature (C)]]*OO[[#This Row],[41]]</f>
        <v>1.9587904586444999E-6</v>
      </c>
      <c r="AR302" s="10">
        <f>3/24000000*OO[[#This Row],[100 (01JUL1985 09:00:00)-Water Temperature (C)]]*OO[[#This Row],[42]]</f>
        <v>1.7859538273785001E-6</v>
      </c>
      <c r="AS302" s="10">
        <f>3/24000000*OO[[#This Row],[101 (01JUL1985 12:00:00)-Water Temperature (C)]]*OO[[#This Row],[43]]</f>
        <v>1.6417706203657501E-6</v>
      </c>
      <c r="AT302" s="10">
        <f>3/24000000*OO[[#This Row],[102 (01JUL1985 15:00:00)-Water Temperature (C)]]*OO[[#This Row],[44]]</f>
        <v>1.5081177081687498E-6</v>
      </c>
      <c r="AU302" s="10">
        <f>3/24000000*OO[[#This Row],[103 (01JUL1985 18:00:00)-Water Temperature (C)]]*OO[[#This Row],[45]]</f>
        <v>1.3932157687660001E-6</v>
      </c>
      <c r="AV302" s="10">
        <f>3/24000000*OO[[#This Row],[104 (01JUL1985 21:00:00)-Water Temperature (C)]]*OO[[#This Row],[46]]</f>
        <v>1.281715122550875E-6</v>
      </c>
      <c r="AW302" s="10">
        <f>3/24000000*OO[[#This Row],[105 (02JUL1985 00:00:00)-Water Temperature (C)]]*OO[[#This Row],[47]]</f>
        <v>1.1923981135665001E-6</v>
      </c>
      <c r="AX302" s="10">
        <f>3/24000000*OO[[#This Row],[106 (02JUL1985 03:00:00)-Water Temperature (C)]]*OO[[#This Row],[48]]</f>
        <v>1.1150569484468749E-6</v>
      </c>
      <c r="AY302" s="10">
        <f>3/24000000*OO[[#This Row],[107 (02JUL1985 06:00:00)-Water Temperature (C)]]*OO[[#This Row],[49]]</f>
        <v>1.0439355398184999E-6</v>
      </c>
      <c r="AZ302" s="10">
        <f>3/24000000*OO[[#This Row],[108 (02JUL1985 09:00:00)-Water Temperature (C)]]*OO[[#This Row],[50]]</f>
        <v>9.7359112554149988E-7</v>
      </c>
      <c r="BA302" s="10">
        <f>3/24000000*OO[[#This Row],[109 (02JUL1985 12:00:00)-Water Temperature (C)]]*OO[[#This Row],[51]]</f>
        <v>9.2069369363999991E-7</v>
      </c>
      <c r="BB302" s="10">
        <f>3/24000000*OO[[#This Row],[110 (02JUL1985 15:00:00)-Water Temperature (C)]]*OO[[#This Row],[52]]</f>
        <v>8.8125665197949981E-7</v>
      </c>
      <c r="BC302" s="10">
        <f>3/24000000*OO[[#This Row],[111 (02JUL1985 18:00:00)-Water Temperature (C)]]*OO[[#This Row],[53]]</f>
        <v>8.4708965019137486E-7</v>
      </c>
      <c r="BD302" s="10">
        <f>3/24000000*OO[[#This Row],[112 (02JUL1985 21:00:00)-Water Temperature (C)]]*OO[[#This Row],[54]]</f>
        <v>8.0717077075499999E-7</v>
      </c>
      <c r="BE302" s="10">
        <f>3/24000000*OO[[#This Row],[113 (03JUL1985 00:00:00)-Water Temperature (C)]]*OO[[#This Row],[55]]</f>
        <v>7.6534229407937493E-7</v>
      </c>
      <c r="BF302" s="10">
        <f>3/24000000*OO[[#This Row],[114 (03JUL1985 03:00:00)-Water Temperature (C)]]*OO[[#This Row],[56]]</f>
        <v>7.3007172655999999E-7</v>
      </c>
      <c r="BG302" s="10">
        <f>3/24000000*OO[[#This Row],[115 (03JUL1985 06:00:00)-Water Temperature (C)]]*OO[[#This Row],[57]]</f>
        <v>6.9424946435349991E-7</v>
      </c>
      <c r="BH302" s="10">
        <f>3/24000000*OO[[#This Row],[116 (03JUL1985 09:00:00)-Water Temperature (C)]]*OO[[#This Row],[58]]</f>
        <v>6.6854779108650003E-7</v>
      </c>
      <c r="BI302" s="10">
        <f>3/24000000*OO[[#This Row],[117 (03JUL1985 12:00:00)-Water Temperature (C)]]*OO[[#This Row],[59]]</f>
        <v>6.4624647776162501E-7</v>
      </c>
      <c r="BJ302" s="10">
        <f>3/24000000*OO[[#This Row],[118 (03JUL1985 15:00:00)-Water Temperature (C)]]*OO[[#This Row],[60]]</f>
        <v>6.2511618175137497E-7</v>
      </c>
      <c r="BK302" s="10">
        <f>3/24000000*OO[[#This Row],[119 (03JUL1985 18:00:00)-Water Temperature (C)]]*OO[[#This Row],[61]]</f>
        <v>6.0649571292324997E-7</v>
      </c>
      <c r="BL302" s="10">
        <f>3/24000000*OO[[#This Row],[120 (03JUL1985 21:00:00)-Water Temperature (C)]]*OO[[#This Row],[62]]</f>
        <v>5.838080565625001E-7</v>
      </c>
      <c r="BM302" s="10">
        <f>3/24000000*OO[[#This Row],[121 (04JUL1985 00:00:00)-Water Temperature (C)]]*OO[[#This Row],[63]]</f>
        <v>5.6165708115487491E-7</v>
      </c>
      <c r="BN302" s="10">
        <f>3/24000000*OO[[#This Row],[122 (04JUL1985 03:00:00)-Water Temperature (C)]]*OO[[#This Row],[64]]</f>
        <v>5.410089327159999E-7</v>
      </c>
      <c r="BO302" s="10">
        <f>3/24000000*OO[[#This Row],[123 (04JUL1985 06:00:00)-Water Temperature (C)]]*OO[[#This Row],[65]]</f>
        <v>5.2169903650349991E-7</v>
      </c>
      <c r="BP302" s="10">
        <f>3/24000000*OO[[#This Row],[124 (04JUL1985 09:00:00)-Water Temperature (C)]]*OO[[#This Row],[66]]</f>
        <v>5.1256499033074998E-7</v>
      </c>
      <c r="BQ302" s="10">
        <f>3/24000000*OO[[#This Row],[125 (04JUL1985 12:00:00)-Water Temperature (C)]]*OO[[#This Row],[67]]</f>
        <v>5.0343483831300004E-7</v>
      </c>
      <c r="BR302" s="10">
        <f>3/24000000*OO[[#This Row],[126 (04JUL1985 15:00:00)-Water Temperature (C)]]*OO[[#This Row],[68]]</f>
        <v>4.9221251789999994E-7</v>
      </c>
      <c r="BS302" s="10">
        <f>3/24000000*OO[[#This Row],[127 (04JUL1985 18:00:00)-Water Temperature (C)]]*OO[[#This Row],[69]]</f>
        <v>4.783622047264999E-7</v>
      </c>
      <c r="BT302" s="10">
        <f>3/24000000*OO[[#This Row],[128 (04JUL1985 21:00:00)-Water Temperature (C)]]*OO[[#This Row],[70]]</f>
        <v>4.6214031387550004E-7</v>
      </c>
      <c r="BU302" s="10">
        <f>3/24000000*OO[[#This Row],[129 (05JUL1985 00:00:00)-Water Temperature (C)]]*OO[[#This Row],[71]]</f>
        <v>4.4393756219899995E-7</v>
      </c>
      <c r="BV302" s="10">
        <f>3/24000000*OO[[#This Row],[130 (05JUL1985 03:00:00)-Water Temperature (C)]]*OO[[#This Row],[72]]</f>
        <v>4.2760890215625004E-7</v>
      </c>
      <c r="BW302" s="10">
        <f>3/24000000*OO[[#This Row],[131 (05JUL1985 06:00:00)-Water Temperature (C)]]*OO[[#This Row],[73]]</f>
        <v>4.128725442065E-7</v>
      </c>
      <c r="BX302" s="10">
        <f>3/24000000*OO[[#This Row],[132 (05JUL1985 09:00:00)-Water Temperature (C)]]*OO[[#This Row],[74]]</f>
        <v>4.0628090587974992E-7</v>
      </c>
      <c r="BY302" s="10">
        <f>3/24000000*OO[[#This Row],[133 (05JUL1985 12:00:00)-Water Temperature (C)]]*OO[[#This Row],[75]]</f>
        <v>4.0038316095374996E-7</v>
      </c>
      <c r="BZ302" s="10">
        <f>3/24000000*OO[[#This Row],[134 (05JUL1985 15:00:00)-Water Temperature (C)]]*OO[[#This Row],[76]]</f>
        <v>3.9401101781300001E-7</v>
      </c>
      <c r="CA302" s="10">
        <f>3/24000000*OO[[#This Row],[135 (05JUL1985 18:00:00)-Water Temperature (C)]]*OO[[#This Row],[77]]</f>
        <v>3.8597104860187498E-7</v>
      </c>
      <c r="CB302" s="10">
        <f>3/24000000*OO[[#This Row],[136 (05JUL1985 21:00:00)-Water Temperature (C)]]*OO[[#This Row],[78]]</f>
        <v>3.7267967844350001E-7</v>
      </c>
      <c r="CC302" s="10">
        <f>3/24000000*OO[[#This Row],[137 (06JUL1985 00:00:00)-Water Temperature (C)]]*OO[[#This Row],[79]]</f>
        <v>3.5849899283774998E-7</v>
      </c>
      <c r="CD302" s="10">
        <f>3/24000000*OO[[#This Row],[138 (06JUL1985 03:00:00)-Water Temperature (C)]]*OO[[#This Row],[80]]</f>
        <v>3.4573012745599997E-7</v>
      </c>
      <c r="CE302" s="10">
        <f>3/24000000*OO[[#This Row],[139 (06JUL1985 06:00:00)-Water Temperature (C)]]*OO[[#This Row],[81]]</f>
        <v>3.3459656968349999E-7</v>
      </c>
      <c r="CF302" s="10">
        <f>3/24000000*OO[[#This Row],[140 (06JUL1985 09:00:00)-Water Temperature (C)]]*OO[[#This Row],[82]]</f>
        <v>3.3107738619749999E-7</v>
      </c>
      <c r="CG302" s="10">
        <f>3/24000000*OO[[#This Row],[141 (06JUL1985 12:00:00)-Water Temperature (C)]]*OO[[#This Row],[83]]</f>
        <v>3.2782162112699997E-7</v>
      </c>
      <c r="CH302" s="10">
        <f>3/24000000*OO[[#This Row],[142 (06JUL1985 15:00:00)-Water Temperature (C)]]*OO[[#This Row],[84]]</f>
        <v>3.2443691079112493E-7</v>
      </c>
      <c r="CI302" s="10">
        <f>3/24000000*OO[[#This Row],[143 (06JUL1985 18:00:00)-Water Temperature (C)]]*OO[[#This Row],[85]]</f>
        <v>3.207423622401E-7</v>
      </c>
      <c r="CJ302" s="10">
        <f>3/24000000*OO[[#This Row],[144 (06JUL1985 21:00:00)-Water Temperature (C)]]*OO[[#This Row],[86]]</f>
        <v>3.1207091072812496E-7</v>
      </c>
      <c r="CK302" s="10">
        <f>3/24000000*OO[[#This Row],[145 (07JUL1985 00:00:00)-Water Temperature (C)]]*OO[[#This Row],[87]]</f>
        <v>3.0176726517404998E-7</v>
      </c>
      <c r="CL302" s="10">
        <f>3/24000000*OO[[#This Row],[146 (07JUL1985 03:00:00)-Water Temperature (C)]]*OO[[#This Row],[88]]</f>
        <v>2.9142650965189995E-7</v>
      </c>
      <c r="CM302" s="10">
        <f>3/24000000*OO[[#This Row],[147 (07JUL1985 06:00:00)-Water Temperature (C)]]*OO[[#This Row],[89]]</f>
        <v>2.8068639138470002E-7</v>
      </c>
      <c r="CN302" s="10">
        <f>3/24000000*OO[[#This Row],[148 (07JUL1985 09:00:00)-Water Temperature (C)]]*OO[[#This Row],[90]]</f>
        <v>2.7076647219864997E-7</v>
      </c>
      <c r="CO302" s="10">
        <f>3/24000000*OO[[#This Row],[149 (07JUL1985 12:00:00)-Water Temperature (C)]]*OO[[#This Row],[91]]</f>
        <v>2.6361518562171247E-7</v>
      </c>
      <c r="CP302" s="10">
        <f>3/24000000*OO[[#This Row],[150 (07JUL1985 15:00:00)-Water Temperature (C)]]*OO[[#This Row],[92]]</f>
        <v>2.5944225774479997E-7</v>
      </c>
      <c r="CQ302" s="10">
        <f>3/24000000*OO[[#This Row],[151 (07JUL1985 18:00:00)-Water Temperature (C)]]*OO[[#This Row],[93]]</f>
        <v>2.5253644995598748E-7</v>
      </c>
      <c r="CR302" s="10">
        <f>3/24000000*OO[[#This Row],[152 (07JUL1985 21:00:00)-Water Temperature (C)]]*OO[[#This Row],[94]]</f>
        <v>2.4452498180924997E-7</v>
      </c>
      <c r="CS302" s="10">
        <f>3/24000000*OO[[#This Row],[153 (08JUL1985 00:00:00)-Water Temperature (C)]]*OO[[#This Row],[95]]</f>
        <v>2.3703654319698748E-7</v>
      </c>
      <c r="CT302" s="10">
        <f>3/24000000*OO[[#This Row],[154 (08JUL1985 03:00:00)-Water Temperature (C)]]*OO[[#This Row],[96]]</f>
        <v>2.290994199830875E-7</v>
      </c>
      <c r="CU302" s="10">
        <f>3/24000000*OO[[#This Row],[155 (08JUL1985 06:00:00)-Water Temperature (C)]]*OO[[#This Row],[97]]</f>
        <v>2.2043079414262499E-7</v>
      </c>
      <c r="CV302" s="10">
        <f>3/24000000*OO[[#This Row],[156 (08JUL1985 09:00:00)-Water Temperature (C)]]*OO[[#This Row],[98]]</f>
        <v>2.1491295241073752E-7</v>
      </c>
      <c r="CW302" s="10">
        <f>3/24000000*OO[[#This Row],[157 (08JUL1985 12:00:00)-Water Temperature (C)]]*OO[[#This Row],[99]]</f>
        <v>2.10195104888475E-7</v>
      </c>
    </row>
    <row r="303" spans="1:101" x14ac:dyDescent="0.35">
      <c r="A303" t="s">
        <v>309</v>
      </c>
      <c r="B303">
        <v>837.66049999999996</v>
      </c>
      <c r="C303" s="10">
        <f>3/24*OO[[#This Row],[59 (26JUN1985 06:00:00)-Water Temperature (C)]]*OO[[#This Row],[1]]/SUM(OO[1])</f>
        <v>0</v>
      </c>
      <c r="D303" s="10">
        <f>3/24*OO[[#This Row],[60 (26JUN1985 09:00:00)-Water Temperature (C)]]*OO[[#This Row],[2]]/SUM(OO[2])</f>
        <v>0</v>
      </c>
      <c r="E303" s="10">
        <f>3/24*OO[[#This Row],[61 (26JUN1985 12:00:00)-Water Temperature (C)]]*OO[[#This Row],[3]]/SUM(OO[3])</f>
        <v>0</v>
      </c>
      <c r="F303" s="10">
        <f>3/24*OO[[#This Row],[62 (26JUN1985 15:00:00)-Water Temperature (C)]]*OO[[#This Row],[4]]/SUM(OO[4])</f>
        <v>0</v>
      </c>
      <c r="G303" s="10">
        <f>3/24*OO[[#This Row],[63 (26JUN1985 18:00:00)-Water Temperature (C)]]*OO[[#This Row],[5]]/SUM(OO[5])</f>
        <v>0</v>
      </c>
      <c r="H303" s="10">
        <f>3/24*OO[[#This Row],[64 (26JUN1985 21:00:00)-Water Temperature (C)]]*OO[[#This Row],[6]]/SUM(OO[6])</f>
        <v>0</v>
      </c>
      <c r="I303" s="10">
        <f>3/24*OO[[#This Row],[65 (27JUN1985 00:00:00)-Water Temperature (C)]]*OO[[#This Row],[7]]/SUM(OO[7])</f>
        <v>0</v>
      </c>
      <c r="J303" s="10">
        <f>3/24*OO[[#This Row],[66 (27JUN1985 03:00:00)-Water Temperature (C)]]*OO[[#This Row],[8]]/SUM(OO[8])</f>
        <v>0</v>
      </c>
      <c r="K303" s="10">
        <f>3/24*OO[[#This Row],[67 (27JUN1985 06:00:00)-Water Temperature (C)]]*OO[[#This Row],[9]]/SUM(OO[9])</f>
        <v>0</v>
      </c>
      <c r="L303" s="10">
        <f>3/24*OO[[#This Row],[68 (27JUN1985 09:00:00)-Water Temperature (C)]]*OO[[#This Row],[10]]/SUM(OO[10])</f>
        <v>0</v>
      </c>
      <c r="M303" s="10">
        <f>3/24*OO[[#This Row],[69 (27JUN1985 12:00:00)-Water Temperature (C)]]*OO[[#This Row],[11]]/SUM(OO[11])</f>
        <v>0</v>
      </c>
      <c r="N303" s="10">
        <f>3/24*OO[[#This Row],[70 (27JUN1985 15:00:00)-Water Temperature (C)]]*OO[[#This Row],[12]]/SUM(OO[12])</f>
        <v>0</v>
      </c>
      <c r="O303" s="10">
        <f>3/24*OO[[#This Row],[71 (27JUN1985 18:00:00)-Water Temperature (C)]]*OO[[#This Row],[13]]/SUM(OO[13])</f>
        <v>0</v>
      </c>
      <c r="P303" s="10">
        <f>3/24*OO[[#This Row],[72 (27JUN1985 21:00:00)-Water Temperature (C)]]*OO[[#This Row],[14]]/SUM(OO[14])</f>
        <v>2.649883046712969E-26</v>
      </c>
      <c r="Q303" s="10">
        <f>3/24*OO[[#This Row],[73 (28JUN1985 00:00:00)-Water Temperature (C)]]*OO[[#This Row],[15]]/SUM(OO[15])</f>
        <v>7.4623422425989194E-19</v>
      </c>
      <c r="R303" s="10">
        <f>3/24*OO[[#This Row],[74 (28JUN1985 03:00:00)-Water Temperature (C)]]*OO[[#This Row],[16]]/SUM(OO[16])</f>
        <v>5.9118025722304828E-11</v>
      </c>
      <c r="S303" s="10">
        <f>3/24*OO[[#This Row],[75 (28JUN1985 06:00:00)-Water Temperature (C)]]*OO[[#This Row],[17]]/SUM(OO[17])</f>
        <v>1.2127393535187806E-7</v>
      </c>
      <c r="T303" s="10">
        <f>3/24*OO[[#This Row],[76 (28JUN1985 09:00:00)-Water Temperature (C)]]*OO[[#This Row],[18]]/SUM(OO[18])</f>
        <v>2.3584686877472272E-5</v>
      </c>
      <c r="U303" s="10">
        <f>3/24*OO[[#This Row],[77 (28JUN1985 12:00:00)-Water Temperature (C)]]*OO[[#This Row],[19]]/SUM(OO[19])</f>
        <v>9.461909775853953E-4</v>
      </c>
      <c r="V303" s="10">
        <f>3/24000000*OO[[#This Row],[78 (28JUN1985 15:00:00)-Water Temperature (C)]]*OO[[#This Row],[20]]</f>
        <v>1.108867076228125E-2</v>
      </c>
      <c r="W303" s="10">
        <f>3/24000000*OO[[#This Row],[79 (28JUN1985 18:00:00)-Water Temperature (C)]]*OO[[#This Row],[21]]</f>
        <v>4.7749333426374996E-2</v>
      </c>
      <c r="X303" s="10">
        <f>3/24000000*OO[[#This Row],[80 (28JUN1985 21:00:00)-Water Temperature (C)]]*OO[[#This Row],[22]]</f>
        <v>8.7136509841499996E-2</v>
      </c>
      <c r="Y303" s="10">
        <f>3/24000000*OO[[#This Row],[81 (29JUN1985 00:00:00)-Water Temperature (C)]]*OO[[#This Row],[23]]</f>
        <v>7.6228566285300003E-2</v>
      </c>
      <c r="Z303" s="10">
        <f>3/24000000*OO[[#This Row],[82 (29JUN1985 03:00:00)-Water Temperature (C)]]*OO[[#This Row],[24]]</f>
        <v>3.5638385818912495E-2</v>
      </c>
      <c r="AA303" s="10">
        <f>3/24000000*OO[[#This Row],[83 (29JUN1985 06:00:00)-Water Temperature (C)]]*OO[[#This Row],[25]]</f>
        <v>9.6522113619374999E-3</v>
      </c>
      <c r="AB303" s="10">
        <f>3/24000000*OO[[#This Row],[84 (29JUN1985 09:00:00)-Water Temperature (C)]]*OO[[#This Row],[26]]</f>
        <v>1.6640648236574999E-3</v>
      </c>
      <c r="AC303" s="10">
        <f>3/24000000*OO[[#This Row],[85 (29JUN1985 12:00:00)-Water Temperature (C)]]*OO[[#This Row],[27]]</f>
        <v>2.0277356325187497E-4</v>
      </c>
      <c r="AD303" s="10">
        <f>3/24000000*OO[[#This Row],[86 (29JUN1985 15:00:00)-Water Temperature (C)]]*OO[[#This Row],[28]]</f>
        <v>3.0945117183000001E-5</v>
      </c>
      <c r="AE303" s="10">
        <f>3/24000000*OO[[#This Row],[88 (29JUN1985 21:00:00)-Water Temperature (C)]]*OO[[#This Row],[30]]</f>
        <v>1.2096708106863748E-5</v>
      </c>
      <c r="AF303" s="10">
        <f>3/24000000*OO[[#This Row],[88 (29JUN1985 21:00:00)-Water Temperature (C)]]*OO[[#This Row],[30]]</f>
        <v>1.2096708106863748E-5</v>
      </c>
      <c r="AG303" s="10">
        <f>3/24000000*OO[[#This Row],[89 (30JUN1985 00:00:00)-Water Temperature (C)]]*OO[[#This Row],[31]]</f>
        <v>1.0055699079552499E-5</v>
      </c>
      <c r="AH303" s="10">
        <f>3/24000000*OO[[#This Row],[90 (30JUN1985 03:00:00)-Water Temperature (C)]]*OO[[#This Row],[32]]</f>
        <v>8.4199395382199987E-6</v>
      </c>
      <c r="AI303" s="10">
        <f>3/24000000*OO[[#This Row],[91 (30JUN1985 06:00:00)-Water Temperature (C)]]*OO[[#This Row],[33]]</f>
        <v>7.0859437494299992E-6</v>
      </c>
      <c r="AJ303" s="10">
        <f>3/24000000*OO[[#This Row],[92 (30JUN1985 09:00:00)-Water Temperature (C)]]*OO[[#This Row],[34]]</f>
        <v>6.0855888542400003E-6</v>
      </c>
      <c r="AK303" s="10">
        <f>3/24000000*OO[[#This Row],[93 (30JUN1985 12:00:00)-Water Temperature (C)]]*OO[[#This Row],[35]]</f>
        <v>5.3140583060974992E-6</v>
      </c>
      <c r="AL303" s="10">
        <f>3/24000000*OO[[#This Row],[94 (30JUN1985 15:00:00)-Water Temperature (C)]]*OO[[#This Row],[36]]</f>
        <v>4.67940278884E-6</v>
      </c>
      <c r="AM303" s="10">
        <f>3/24000000*OO[[#This Row],[95 (30JUN1985 18:00:00)-Water Temperature (C)]]*OO[[#This Row],[37]]</f>
        <v>4.1352137336900002E-6</v>
      </c>
      <c r="AN303" s="10">
        <f>3/24000000*OO[[#This Row],[96 (30JUN1985 21:00:00)-Water Temperature (C)]]*OO[[#This Row],[38]]</f>
        <v>3.6225690669975004E-6</v>
      </c>
      <c r="AO303" s="10">
        <f>3/24000000*OO[[#This Row],[97 (01JUL1985 00:00:00)-Water Temperature (C)]]*OO[[#This Row],[39]]</f>
        <v>3.1751754208724997E-6</v>
      </c>
      <c r="AP303" s="10">
        <f>3/24000000*OO[[#This Row],[98 (01JUL1985 03:00:00)-Water Temperature (C)]]*OO[[#This Row],[40]]</f>
        <v>2.8055331635029997E-6</v>
      </c>
      <c r="AQ303" s="10">
        <f>3/24000000*OO[[#This Row],[99 (01JUL1985 06:00:00)-Water Temperature (C)]]*OO[[#This Row],[41]]</f>
        <v>2.493899030223125E-6</v>
      </c>
      <c r="AR303" s="10">
        <f>3/24000000*OO[[#This Row],[100 (01JUL1985 09:00:00)-Water Temperature (C)]]*OO[[#This Row],[42]]</f>
        <v>2.2725550268739997E-6</v>
      </c>
      <c r="AS303" s="10">
        <f>3/24000000*OO[[#This Row],[101 (01JUL1985 12:00:00)-Water Temperature (C)]]*OO[[#This Row],[43]]</f>
        <v>2.0887722409197502E-6</v>
      </c>
      <c r="AT303" s="10">
        <f>3/24000000*OO[[#This Row],[102 (01JUL1985 15:00:00)-Water Temperature (C)]]*OO[[#This Row],[44]]</f>
        <v>1.9168167113488753E-6</v>
      </c>
      <c r="AU303" s="10">
        <f>3/24000000*OO[[#This Row],[103 (01JUL1985 18:00:00)-Water Temperature (C)]]*OO[[#This Row],[45]]</f>
        <v>1.7696869511810001E-6</v>
      </c>
      <c r="AV303" s="10">
        <f>3/24000000*OO[[#This Row],[104 (01JUL1985 21:00:00)-Water Temperature (C)]]*OO[[#This Row],[46]]</f>
        <v>1.6264490923237502E-6</v>
      </c>
      <c r="AW303" s="10">
        <f>3/24000000*OO[[#This Row],[105 (02JUL1985 00:00:00)-Water Temperature (C)]]*OO[[#This Row],[47]]</f>
        <v>1.5121694582229999E-6</v>
      </c>
      <c r="AX303" s="10">
        <f>3/24000000*OO[[#This Row],[106 (02JUL1985 03:00:00)-Water Temperature (C)]]*OO[[#This Row],[48]]</f>
        <v>1.413738630842375E-6</v>
      </c>
      <c r="AY303" s="10">
        <f>3/24000000*OO[[#This Row],[107 (02JUL1985 06:00:00)-Water Temperature (C)]]*OO[[#This Row],[49]]</f>
        <v>1.3237385698968749E-6</v>
      </c>
      <c r="AZ303" s="10">
        <f>3/24000000*OO[[#This Row],[108 (02JUL1985 09:00:00)-Water Temperature (C)]]*OO[[#This Row],[50]]</f>
        <v>1.2348047269499998E-6</v>
      </c>
      <c r="BA303" s="10">
        <f>3/24000000*OO[[#This Row],[109 (02JUL1985 12:00:00)-Water Temperature (C)]]*OO[[#This Row],[51]]</f>
        <v>1.1674818801474999E-6</v>
      </c>
      <c r="BB303" s="10">
        <f>3/24000000*OO[[#This Row],[110 (02JUL1985 15:00:00)-Water Temperature (C)]]*OO[[#This Row],[52]]</f>
        <v>1.1173794796150002E-6</v>
      </c>
      <c r="BC303" s="10">
        <f>3/24000000*OO[[#This Row],[111 (02JUL1985 18:00:00)-Water Temperature (C)]]*OO[[#This Row],[53]]</f>
        <v>1.0733236749585E-6</v>
      </c>
      <c r="BD303" s="10">
        <f>3/24000000*OO[[#This Row],[112 (02JUL1985 21:00:00)-Water Temperature (C)]]*OO[[#This Row],[54]]</f>
        <v>1.0222528486679998E-6</v>
      </c>
      <c r="BE303" s="10">
        <f>3/24000000*OO[[#This Row],[113 (03JUL1985 00:00:00)-Water Temperature (C)]]*OO[[#This Row],[55]]</f>
        <v>9.6807660291137498E-7</v>
      </c>
      <c r="BF303" s="10">
        <f>3/24000000*OO[[#This Row],[114 (03JUL1985 03:00:00)-Water Temperature (C)]]*OO[[#This Row],[56]]</f>
        <v>9.2357029423237508E-7</v>
      </c>
      <c r="BG303" s="10">
        <f>3/24000000*OO[[#This Row],[115 (03JUL1985 06:00:00)-Water Temperature (C)]]*OO[[#This Row],[57]]</f>
        <v>8.7858768849199989E-7</v>
      </c>
      <c r="BH303" s="10">
        <f>3/24000000*OO[[#This Row],[116 (03JUL1985 09:00:00)-Water Temperature (C)]]*OO[[#This Row],[58]]</f>
        <v>8.4627661667149991E-7</v>
      </c>
      <c r="BI303" s="10">
        <f>3/24000000*OO[[#This Row],[117 (03JUL1985 12:00:00)-Water Temperature (C)]]*OO[[#This Row],[59]]</f>
        <v>8.1841813332399995E-7</v>
      </c>
      <c r="BJ303" s="10">
        <f>3/24000000*OO[[#This Row],[118 (03JUL1985 15:00:00)-Water Temperature (C)]]*OO[[#This Row],[60]]</f>
        <v>7.9137126131325004E-7</v>
      </c>
      <c r="BK303" s="10">
        <f>3/24000000*OO[[#This Row],[119 (03JUL1985 18:00:00)-Water Temperature (C)]]*OO[[#This Row],[61]]</f>
        <v>7.6727003476200003E-7</v>
      </c>
      <c r="BL303" s="10">
        <f>3/24000000*OO[[#This Row],[120 (03JUL1985 21:00:00)-Water Temperature (C)]]*OO[[#This Row],[62]]</f>
        <v>7.3826756654974997E-7</v>
      </c>
      <c r="BM303" s="10">
        <f>3/24000000*OO[[#This Row],[121 (04JUL1985 00:00:00)-Water Temperature (C)]]*OO[[#This Row],[63]]</f>
        <v>7.0999172056537492E-7</v>
      </c>
      <c r="BN303" s="10">
        <f>3/24000000*OO[[#This Row],[122 (04JUL1985 03:00:00)-Water Temperature (C)]]*OO[[#This Row],[64]]</f>
        <v>6.8404677339862491E-7</v>
      </c>
      <c r="BO303" s="10">
        <f>3/24000000*OO[[#This Row],[123 (04JUL1985 06:00:00)-Water Temperature (C)]]*OO[[#This Row],[65]]</f>
        <v>6.5961732584475005E-7</v>
      </c>
      <c r="BP303" s="10">
        <f>3/24000000*OO[[#This Row],[124 (04JUL1985 09:00:00)-Water Temperature (C)]]*OO[[#This Row],[66]]</f>
        <v>6.4838054898000004E-7</v>
      </c>
      <c r="BQ303" s="10">
        <f>3/24000000*OO[[#This Row],[125 (04JUL1985 12:00:00)-Water Temperature (C)]]*OO[[#This Row],[67]]</f>
        <v>6.3693859284900009E-7</v>
      </c>
      <c r="BR303" s="10">
        <f>3/24000000*OO[[#This Row],[126 (04JUL1985 15:00:00)-Water Temperature (C)]]*OO[[#This Row],[68]]</f>
        <v>6.2262922851524995E-7</v>
      </c>
      <c r="BS303" s="10">
        <f>3/24000000*OO[[#This Row],[127 (04JUL1985 18:00:00)-Water Temperature (C)]]*OO[[#This Row],[69]]</f>
        <v>6.0505390945000004E-7</v>
      </c>
      <c r="BT303" s="10">
        <f>3/24000000*OO[[#This Row],[128 (04JUL1985 21:00:00)-Water Temperature (C)]]*OO[[#This Row],[70]]</f>
        <v>5.8438216840499988E-7</v>
      </c>
      <c r="BU303" s="10">
        <f>3/24000000*OO[[#This Row],[129 (05JUL1985 00:00:00)-Water Temperature (C)]]*OO[[#This Row],[71]]</f>
        <v>5.6120931021999989E-7</v>
      </c>
      <c r="BV303" s="10">
        <f>3/24000000*OO[[#This Row],[130 (05JUL1985 03:00:00)-Water Temperature (C)]]*OO[[#This Row],[72]]</f>
        <v>5.4050892353699996E-7</v>
      </c>
      <c r="BW303" s="10">
        <f>3/24000000*OO[[#This Row],[131 (05JUL1985 06:00:00)-Water Temperature (C)]]*OO[[#This Row],[73]]</f>
        <v>5.2189155656249997E-7</v>
      </c>
      <c r="BX303" s="10">
        <f>3/24000000*OO[[#This Row],[132 (05JUL1985 09:00:00)-Water Temperature (C)]]*OO[[#This Row],[74]]</f>
        <v>5.136616535929999E-7</v>
      </c>
      <c r="BY303" s="10">
        <f>3/24000000*OO[[#This Row],[133 (05JUL1985 12:00:00)-Water Temperature (C)]]*OO[[#This Row],[75]]</f>
        <v>5.0646870445199999E-7</v>
      </c>
      <c r="BZ303" s="10">
        <f>3/24000000*OO[[#This Row],[134 (05JUL1985 15:00:00)-Water Temperature (C)]]*OO[[#This Row],[76]]</f>
        <v>4.9843557311274998E-7</v>
      </c>
      <c r="CA303" s="10">
        <f>3/24000000*OO[[#This Row],[135 (05JUL1985 18:00:00)-Water Temperature (C)]]*OO[[#This Row],[77]]</f>
        <v>4.8827472846600001E-7</v>
      </c>
      <c r="CB303" s="10">
        <f>3/24000000*OO[[#This Row],[136 (05JUL1985 21:00:00)-Water Temperature (C)]]*OO[[#This Row],[78]]</f>
        <v>4.7130028741687497E-7</v>
      </c>
      <c r="CC303" s="10">
        <f>3/24000000*OO[[#This Row],[137 (06JUL1985 00:00:00)-Water Temperature (C)]]*OO[[#This Row],[79]]</f>
        <v>4.5312293233900002E-7</v>
      </c>
      <c r="CD303" s="10">
        <f>3/24000000*OO[[#This Row],[138 (06JUL1985 03:00:00)-Water Temperature (C)]]*OO[[#This Row],[80]]</f>
        <v>4.3698315757924994E-7</v>
      </c>
      <c r="CE303" s="10">
        <f>3/24000000*OO[[#This Row],[139 (06JUL1985 06:00:00)-Water Temperature (C)]]*OO[[#This Row],[81]]</f>
        <v>4.2290021416875002E-7</v>
      </c>
      <c r="CF303" s="10">
        <f>3/24000000*OO[[#This Row],[140 (06JUL1985 09:00:00)-Water Temperature (C)]]*OO[[#This Row],[82]]</f>
        <v>4.1866124960662498E-7</v>
      </c>
      <c r="CG303" s="10">
        <f>3/24000000*OO[[#This Row],[141 (06JUL1985 12:00:00)-Water Temperature (C)]]*OO[[#This Row],[83]]</f>
        <v>4.1464981234199996E-7</v>
      </c>
      <c r="CH303" s="10">
        <f>3/24000000*OO[[#This Row],[142 (06JUL1985 15:00:00)-Water Temperature (C)]]*OO[[#This Row],[84]]</f>
        <v>4.1025527772074996E-7</v>
      </c>
      <c r="CI303" s="10">
        <f>3/24000000*OO[[#This Row],[143 (06JUL1985 18:00:00)-Water Temperature (C)]]*OO[[#This Row],[85]]</f>
        <v>4.055127326575E-7</v>
      </c>
      <c r="CJ303" s="10">
        <f>3/24000000*OO[[#This Row],[144 (06JUL1985 21:00:00)-Water Temperature (C)]]*OO[[#This Row],[86]]</f>
        <v>3.9456870444774996E-7</v>
      </c>
      <c r="CK303" s="10">
        <f>3/24000000*OO[[#This Row],[145 (07JUL1985 00:00:00)-Water Temperature (C)]]*OO[[#This Row],[87]]</f>
        <v>3.8136916106250003E-7</v>
      </c>
      <c r="CL303" s="10">
        <f>3/24000000*OO[[#This Row],[146 (07JUL1985 03:00:00)-Water Temperature (C)]]*OO[[#This Row],[88]]</f>
        <v>3.6836486293737495E-7</v>
      </c>
      <c r="CM303" s="10">
        <f>3/24000000*OO[[#This Row],[147 (07JUL1985 06:00:00)-Water Temperature (C)]]*OO[[#This Row],[89]]</f>
        <v>3.5489424131049999E-7</v>
      </c>
      <c r="CN303" s="10">
        <f>3/24000000*OO[[#This Row],[148 (07JUL1985 09:00:00)-Water Temperature (C)]]*OO[[#This Row],[90]]</f>
        <v>3.4248546260000002E-7</v>
      </c>
      <c r="CO303" s="10">
        <f>3/24000000*OO[[#This Row],[149 (07JUL1985 12:00:00)-Water Temperature (C)]]*OO[[#This Row],[91]]</f>
        <v>3.3340907990937496E-7</v>
      </c>
      <c r="CP303" s="10">
        <f>3/24000000*OO[[#This Row],[150 (07JUL1985 15:00:00)-Water Temperature (C)]]*OO[[#This Row],[92]]</f>
        <v>3.282009288045E-7</v>
      </c>
      <c r="CQ303" s="10">
        <f>3/24000000*OO[[#This Row],[151 (07JUL1985 18:00:00)-Water Temperature (C)]]*OO[[#This Row],[93]]</f>
        <v>3.1935324536286249E-7</v>
      </c>
      <c r="CR303" s="10">
        <f>3/24000000*OO[[#This Row],[152 (07JUL1985 21:00:00)-Water Temperature (C)]]*OO[[#This Row],[94]]</f>
        <v>3.0904734623849995E-7</v>
      </c>
      <c r="CS303" s="10">
        <f>3/24000000*OO[[#This Row],[153 (08JUL1985 00:00:00)-Water Temperature (C)]]*OO[[#This Row],[95]]</f>
        <v>2.9954301823397499E-7</v>
      </c>
      <c r="CT303" s="10">
        <f>3/24000000*OO[[#This Row],[154 (08JUL1985 03:00:00)-Water Temperature (C)]]*OO[[#This Row],[96]]</f>
        <v>2.8962473118739998E-7</v>
      </c>
      <c r="CU303" s="10">
        <f>3/24000000*OO[[#This Row],[155 (08JUL1985 06:00:00)-Water Temperature (C)]]*OO[[#This Row],[97]]</f>
        <v>2.7879976454647498E-7</v>
      </c>
      <c r="CV303" s="10">
        <f>3/24000000*OO[[#This Row],[156 (08JUL1985 09:00:00)-Water Temperature (C)]]*OO[[#This Row],[98]]</f>
        <v>2.7191856199006249E-7</v>
      </c>
      <c r="CW303" s="10">
        <f>3/24000000*OO[[#This Row],[157 (08JUL1985 12:00:00)-Water Temperature (C)]]*OO[[#This Row],[99]]</f>
        <v>2.66123645879875E-7</v>
      </c>
    </row>
    <row r="304" spans="1:101" x14ac:dyDescent="0.35">
      <c r="A304" t="s">
        <v>310</v>
      </c>
      <c r="B304">
        <v>837.50199999999995</v>
      </c>
      <c r="C304" s="10">
        <f>3/24*OO[[#This Row],[59 (26JUN1985 06:00:00)-Water Temperature (C)]]*OO[[#This Row],[1]]/SUM(OO[1])</f>
        <v>0</v>
      </c>
      <c r="D304" s="10">
        <f>3/24*OO[[#This Row],[60 (26JUN1985 09:00:00)-Water Temperature (C)]]*OO[[#This Row],[2]]/SUM(OO[2])</f>
        <v>0</v>
      </c>
      <c r="E304" s="10">
        <f>3/24*OO[[#This Row],[61 (26JUN1985 12:00:00)-Water Temperature (C)]]*OO[[#This Row],[3]]/SUM(OO[3])</f>
        <v>0</v>
      </c>
      <c r="F304" s="10">
        <f>3/24*OO[[#This Row],[62 (26JUN1985 15:00:00)-Water Temperature (C)]]*OO[[#This Row],[4]]/SUM(OO[4])</f>
        <v>0</v>
      </c>
      <c r="G304" s="10">
        <f>3/24*OO[[#This Row],[63 (26JUN1985 18:00:00)-Water Temperature (C)]]*OO[[#This Row],[5]]/SUM(OO[5])</f>
        <v>0</v>
      </c>
      <c r="H304" s="10">
        <f>3/24*OO[[#This Row],[64 (26JUN1985 21:00:00)-Water Temperature (C)]]*OO[[#This Row],[6]]/SUM(OO[6])</f>
        <v>0</v>
      </c>
      <c r="I304" s="10">
        <f>3/24*OO[[#This Row],[65 (27JUN1985 00:00:00)-Water Temperature (C)]]*OO[[#This Row],[7]]/SUM(OO[7])</f>
        <v>0</v>
      </c>
      <c r="J304" s="10">
        <f>3/24*OO[[#This Row],[66 (27JUN1985 03:00:00)-Water Temperature (C)]]*OO[[#This Row],[8]]/SUM(OO[8])</f>
        <v>0</v>
      </c>
      <c r="K304" s="10">
        <f>3/24*OO[[#This Row],[67 (27JUN1985 06:00:00)-Water Temperature (C)]]*OO[[#This Row],[9]]/SUM(OO[9])</f>
        <v>0</v>
      </c>
      <c r="L304" s="10">
        <f>3/24*OO[[#This Row],[68 (27JUN1985 09:00:00)-Water Temperature (C)]]*OO[[#This Row],[10]]/SUM(OO[10])</f>
        <v>0</v>
      </c>
      <c r="M304" s="10">
        <f>3/24*OO[[#This Row],[69 (27JUN1985 12:00:00)-Water Temperature (C)]]*OO[[#This Row],[11]]/SUM(OO[11])</f>
        <v>0</v>
      </c>
      <c r="N304" s="10">
        <f>3/24*OO[[#This Row],[70 (27JUN1985 15:00:00)-Water Temperature (C)]]*OO[[#This Row],[12]]/SUM(OO[12])</f>
        <v>0</v>
      </c>
      <c r="O304" s="10">
        <f>3/24*OO[[#This Row],[71 (27JUN1985 18:00:00)-Water Temperature (C)]]*OO[[#This Row],[13]]/SUM(OO[13])</f>
        <v>0</v>
      </c>
      <c r="P304" s="10">
        <f>3/24*OO[[#This Row],[72 (27JUN1985 21:00:00)-Water Temperature (C)]]*OO[[#This Row],[14]]/SUM(OO[14])</f>
        <v>3.3652777622937091E-27</v>
      </c>
      <c r="Q304" s="10">
        <f>3/24*OO[[#This Row],[73 (28JUN1985 00:00:00)-Water Temperature (C)]]*OO[[#This Row],[15]]/SUM(OO[15])</f>
        <v>1.1182061455910349E-19</v>
      </c>
      <c r="R304" s="10">
        <f>3/24*OO[[#This Row],[74 (28JUN1985 03:00:00)-Water Temperature (C)]]*OO[[#This Row],[16]]/SUM(OO[16])</f>
        <v>2.897649169674592E-11</v>
      </c>
      <c r="S304" s="10">
        <f>3/24*OO[[#This Row],[75 (28JUN1985 06:00:00)-Water Temperature (C)]]*OO[[#This Row],[17]]/SUM(OO[17])</f>
        <v>7.5165383513958243E-8</v>
      </c>
      <c r="T304" s="10">
        <f>3/24*OO[[#This Row],[76 (28JUN1985 09:00:00)-Water Temperature (C)]]*OO[[#This Row],[18]]/SUM(OO[18])</f>
        <v>1.6803911589613516E-5</v>
      </c>
      <c r="U304" s="10">
        <f>3/24*OO[[#This Row],[77 (28JUN1985 12:00:00)-Water Temperature (C)]]*OO[[#This Row],[19]]/SUM(OO[19])</f>
        <v>7.510305585576078E-4</v>
      </c>
      <c r="V304" s="10">
        <f>3/24000000*OO[[#This Row],[78 (28JUN1985 15:00:00)-Water Temperature (C)]]*OO[[#This Row],[20]]</f>
        <v>9.6372539946787492E-3</v>
      </c>
      <c r="W304" s="10">
        <f>3/24000000*OO[[#This Row],[79 (28JUN1985 18:00:00)-Water Temperature (C)]]*OO[[#This Row],[21]]</f>
        <v>4.4890987443487497E-2</v>
      </c>
      <c r="X304" s="10">
        <f>3/24000000*OO[[#This Row],[80 (28JUN1985 21:00:00)-Water Temperature (C)]]*OO[[#This Row],[22]]</f>
        <v>8.7917831690487502E-2</v>
      </c>
      <c r="Y304" s="10">
        <f>3/24000000*OO[[#This Row],[81 (29JUN1985 00:00:00)-Water Temperature (C)]]*OO[[#This Row],[23]]</f>
        <v>8.1884962021500002E-2</v>
      </c>
      <c r="Z304" s="10">
        <f>3/24000000*OO[[#This Row],[82 (29JUN1985 03:00:00)-Water Temperature (C)]]*OO[[#This Row],[24]]</f>
        <v>4.0534231135499997E-2</v>
      </c>
      <c r="AA304" s="10">
        <f>3/24000000*OO[[#This Row],[83 (29JUN1985 06:00:00)-Water Temperature (C)]]*OO[[#This Row],[25]]</f>
        <v>1.1560618204852499E-2</v>
      </c>
      <c r="AB304" s="10">
        <f>3/24000000*OO[[#This Row],[84 (29JUN1985 09:00:00)-Water Temperature (C)]]*OO[[#This Row],[26]]</f>
        <v>2.085851302863E-3</v>
      </c>
      <c r="AC304" s="10">
        <f>3/24000000*OO[[#This Row],[85 (29JUN1985 12:00:00)-Water Temperature (C)]]*OO[[#This Row],[27]]</f>
        <v>2.6094532715815002E-4</v>
      </c>
      <c r="AD304" s="10">
        <f>3/24000000*OO[[#This Row],[86 (29JUN1985 15:00:00)-Water Temperature (C)]]*OO[[#This Row],[28]]</f>
        <v>3.6923086703399992E-5</v>
      </c>
      <c r="AE304" s="10">
        <f>3/24000000*OO[[#This Row],[88 (29JUN1985 21:00:00)-Water Temperature (C)]]*OO[[#This Row],[30]]</f>
        <v>1.2733146470066251E-5</v>
      </c>
      <c r="AF304" s="10">
        <f>3/24000000*OO[[#This Row],[88 (29JUN1985 21:00:00)-Water Temperature (C)]]*OO[[#This Row],[30]]</f>
        <v>1.2733146470066251E-5</v>
      </c>
      <c r="AG304" s="10">
        <f>3/24000000*OO[[#This Row],[89 (30JUN1985 00:00:00)-Water Temperature (C)]]*OO[[#This Row],[31]]</f>
        <v>1.0568149405082501E-5</v>
      </c>
      <c r="AH304" s="10">
        <f>3/24000000*OO[[#This Row],[90 (30JUN1985 03:00:00)-Water Temperature (C)]]*OO[[#This Row],[32]]</f>
        <v>8.8463532134000004E-6</v>
      </c>
      <c r="AI304" s="10">
        <f>3/24000000*OO[[#This Row],[91 (30JUN1985 06:00:00)-Water Temperature (C)]]*OO[[#This Row],[33]]</f>
        <v>7.4430534193699997E-6</v>
      </c>
      <c r="AJ304" s="10">
        <f>3/24000000*OO[[#This Row],[92 (30JUN1985 09:00:00)-Water Temperature (C)]]*OO[[#This Row],[34]]</f>
        <v>6.3886752851624994E-6</v>
      </c>
      <c r="AK304" s="10">
        <f>3/24000000*OO[[#This Row],[93 (30JUN1985 12:00:00)-Water Temperature (C)]]*OO[[#This Row],[35]]</f>
        <v>5.5761437303050004E-6</v>
      </c>
      <c r="AL304" s="10">
        <f>3/24000000*OO[[#This Row],[94 (30JUN1985 15:00:00)-Water Temperature (C)]]*OO[[#This Row],[36]]</f>
        <v>4.9067648408249996E-6</v>
      </c>
      <c r="AM304" s="10">
        <f>3/24000000*OO[[#This Row],[95 (30JUN1985 18:00:00)-Water Temperature (C)]]*OO[[#This Row],[37]]</f>
        <v>4.3325707205312501E-6</v>
      </c>
      <c r="AN304" s="10">
        <f>3/24000000*OO[[#This Row],[96 (30JUN1985 21:00:00)-Water Temperature (C)]]*OO[[#This Row],[38]]</f>
        <v>3.7927720417949993E-6</v>
      </c>
      <c r="AO304" s="10">
        <f>3/24000000*OO[[#This Row],[97 (01JUL1985 00:00:00)-Water Temperature (C)]]*OO[[#This Row],[39]]</f>
        <v>3.3209118869462497E-6</v>
      </c>
      <c r="AP304" s="10">
        <f>3/24000000*OO[[#This Row],[98 (01JUL1985 03:00:00)-Water Temperature (C)]]*OO[[#This Row],[40]]</f>
        <v>2.9330696864219997E-6</v>
      </c>
      <c r="AQ304" s="10">
        <f>3/24000000*OO[[#This Row],[99 (01JUL1985 06:00:00)-Water Temperature (C)]]*OO[[#This Row],[41]]</f>
        <v>2.6063181046669999E-6</v>
      </c>
      <c r="AR304" s="10">
        <f>3/24000000*OO[[#This Row],[100 (01JUL1985 09:00:00)-Water Temperature (C)]]*OO[[#This Row],[42]]</f>
        <v>2.3731581003817497E-6</v>
      </c>
      <c r="AS304" s="10">
        <f>3/24000000*OO[[#This Row],[101 (01JUL1985 12:00:00)-Water Temperature (C)]]*OO[[#This Row],[43]]</f>
        <v>2.1810427702233748E-6</v>
      </c>
      <c r="AT304" s="10">
        <f>3/24000000*OO[[#This Row],[102 (01JUL1985 15:00:00)-Water Temperature (C)]]*OO[[#This Row],[44]]</f>
        <v>1.9997340098775E-6</v>
      </c>
      <c r="AU304" s="10">
        <f>3/24000000*OO[[#This Row],[103 (01JUL1985 18:00:00)-Water Temperature (C)]]*OO[[#This Row],[45]]</f>
        <v>1.84512361032E-6</v>
      </c>
      <c r="AV304" s="10">
        <f>3/24000000*OO[[#This Row],[104 (01JUL1985 21:00:00)-Water Temperature (C)]]*OO[[#This Row],[46]]</f>
        <v>1.6943548219732499E-6</v>
      </c>
      <c r="AW304" s="10">
        <f>3/24000000*OO[[#This Row],[105 (02JUL1985 00:00:00)-Water Temperature (C)]]*OO[[#This Row],[47]]</f>
        <v>1.5741830014762497E-6</v>
      </c>
      <c r="AX304" s="10">
        <f>3/24000000*OO[[#This Row],[106 (02JUL1985 03:00:00)-Water Temperature (C)]]*OO[[#This Row],[48]]</f>
        <v>1.4713182174210001E-6</v>
      </c>
      <c r="AY304" s="10">
        <f>3/24000000*OO[[#This Row],[107 (02JUL1985 06:00:00)-Water Temperature (C)]]*OO[[#This Row],[49]]</f>
        <v>1.3777747085958751E-6</v>
      </c>
      <c r="AZ304" s="10">
        <f>3/24000000*OO[[#This Row],[108 (02JUL1985 09:00:00)-Water Temperature (C)]]*OO[[#This Row],[50]]</f>
        <v>1.2855456920349998E-6</v>
      </c>
      <c r="BA304" s="10">
        <f>3/24000000*OO[[#This Row],[109 (02JUL1985 12:00:00)-Water Temperature (C)]]*OO[[#This Row],[51]]</f>
        <v>1.2150119927399999E-6</v>
      </c>
      <c r="BB304" s="10">
        <f>3/24000000*OO[[#This Row],[110 (02JUL1985 15:00:00)-Water Temperature (C)]]*OO[[#This Row],[52]]</f>
        <v>1.1627099465587499E-6</v>
      </c>
      <c r="BC304" s="10">
        <f>3/24000000*OO[[#This Row],[111 (02JUL1985 18:00:00)-Water Temperature (C)]]*OO[[#This Row],[53]]</f>
        <v>1.1162376840347499E-6</v>
      </c>
      <c r="BD304" s="10">
        <f>3/24000000*OO[[#This Row],[112 (02JUL1985 21:00:00)-Water Temperature (C)]]*OO[[#This Row],[54]]</f>
        <v>1.0628515468125001E-6</v>
      </c>
      <c r="BE304" s="10">
        <f>3/24000000*OO[[#This Row],[113 (03JUL1985 00:00:00)-Water Temperature (C)]]*OO[[#This Row],[55]]</f>
        <v>1.0053189255374999E-6</v>
      </c>
      <c r="BF304" s="10">
        <f>3/24000000*OO[[#This Row],[114 (03JUL1985 03:00:00)-Water Temperature (C)]]*OO[[#This Row],[56]]</f>
        <v>9.5909562065137495E-7</v>
      </c>
      <c r="BG304" s="10">
        <f>3/24000000*OO[[#This Row],[115 (03JUL1985 06:00:00)-Water Temperature (C)]]*OO[[#This Row],[57]]</f>
        <v>9.1272749909174995E-7</v>
      </c>
      <c r="BH304" s="10">
        <f>3/24000000*OO[[#This Row],[116 (03JUL1985 09:00:00)-Water Temperature (C)]]*OO[[#This Row],[58]]</f>
        <v>8.7917383882499988E-7</v>
      </c>
      <c r="BI304" s="10">
        <f>3/24000000*OO[[#This Row],[117 (03JUL1985 12:00:00)-Water Temperature (C)]]*OO[[#This Row],[59]]</f>
        <v>8.5066292456087498E-7</v>
      </c>
      <c r="BJ304" s="10">
        <f>3/24000000*OO[[#This Row],[118 (03JUL1985 15:00:00)-Water Temperature (C)]]*OO[[#This Row],[60]]</f>
        <v>8.2231396845975001E-7</v>
      </c>
      <c r="BK304" s="10">
        <f>3/24000000*OO[[#This Row],[119 (03JUL1985 18:00:00)-Water Temperature (C)]]*OO[[#This Row],[61]]</f>
        <v>7.9674725296649987E-7</v>
      </c>
      <c r="BL304" s="10">
        <f>3/24000000*OO[[#This Row],[120 (03JUL1985 21:00:00)-Water Temperature (C)]]*OO[[#This Row],[62]]</f>
        <v>7.6646510963137492E-7</v>
      </c>
      <c r="BM304" s="10">
        <f>3/24000000*OO[[#This Row],[121 (04JUL1985 00:00:00)-Water Temperature (C)]]*OO[[#This Row],[63]]</f>
        <v>7.36769473532E-7</v>
      </c>
      <c r="BN304" s="10">
        <f>3/24000000*OO[[#This Row],[122 (04JUL1985 03:00:00)-Water Temperature (C)]]*OO[[#This Row],[64]]</f>
        <v>7.0998275488349993E-7</v>
      </c>
      <c r="BO304" s="10">
        <f>3/24000000*OO[[#This Row],[123 (04JUL1985 06:00:00)-Water Temperature (C)]]*OO[[#This Row],[65]]</f>
        <v>6.8459959226999999E-7</v>
      </c>
      <c r="BP304" s="10">
        <f>3/24000000*OO[[#This Row],[124 (04JUL1985 09:00:00)-Water Temperature (C)]]*OO[[#This Row],[66]]</f>
        <v>6.730865322968749E-7</v>
      </c>
      <c r="BQ304" s="10">
        <f>3/24000000*OO[[#This Row],[125 (04JUL1985 12:00:00)-Water Temperature (C)]]*OO[[#This Row],[67]]</f>
        <v>6.61378774011E-7</v>
      </c>
      <c r="BR304" s="10">
        <f>3/24000000*OO[[#This Row],[126 (04JUL1985 15:00:00)-Water Temperature (C)]]*OO[[#This Row],[68]]</f>
        <v>6.4641813323400004E-7</v>
      </c>
      <c r="BS304" s="10">
        <f>3/24000000*OO[[#This Row],[127 (04JUL1985 18:00:00)-Water Temperature (C)]]*OO[[#This Row],[69]]</f>
        <v>6.2821948518224997E-7</v>
      </c>
      <c r="BT304" s="10">
        <f>3/24000000*OO[[#This Row],[128 (04JUL1985 21:00:00)-Water Temperature (C)]]*OO[[#This Row],[70]]</f>
        <v>6.0663790829249987E-7</v>
      </c>
      <c r="BU304" s="10">
        <f>3/24000000*OO[[#This Row],[129 (05JUL1985 00:00:00)-Water Temperature (C)]]*OO[[#This Row],[71]]</f>
        <v>5.8242051130599997E-7</v>
      </c>
      <c r="BV304" s="10">
        <f>3/24000000*OO[[#This Row],[130 (05JUL1985 03:00:00)-Water Temperature (C)]]*OO[[#This Row],[72]]</f>
        <v>5.6087176634399995E-7</v>
      </c>
      <c r="BW304" s="10">
        <f>3/24000000*OO[[#This Row],[131 (05JUL1985 06:00:00)-Water Temperature (C)]]*OO[[#This Row],[73]]</f>
        <v>5.4153829397250004E-7</v>
      </c>
      <c r="BX304" s="10">
        <f>3/24000000*OO[[#This Row],[132 (05JUL1985 09:00:00)-Water Temperature (C)]]*OO[[#This Row],[74]]</f>
        <v>5.3297531641774993E-7</v>
      </c>
      <c r="BY304" s="10">
        <f>3/24000000*OO[[#This Row],[133 (05JUL1985 12:00:00)-Water Temperature (C)]]*OO[[#This Row],[75]]</f>
        <v>5.2578751446299999E-7</v>
      </c>
      <c r="BZ304" s="10">
        <f>3/24000000*OO[[#This Row],[134 (05JUL1985 15:00:00)-Water Temperature (C)]]*OO[[#This Row],[76]]</f>
        <v>5.1748105122899991E-7</v>
      </c>
      <c r="CA304" s="10">
        <f>3/24000000*OO[[#This Row],[135 (05JUL1985 18:00:00)-Water Temperature (C)]]*OO[[#This Row],[77]]</f>
        <v>5.069868632204999E-7</v>
      </c>
      <c r="CB304" s="10">
        <f>3/24000000*OO[[#This Row],[136 (05JUL1985 21:00:00)-Water Temperature (C)]]*OO[[#This Row],[78]]</f>
        <v>4.8931521586512499E-7</v>
      </c>
      <c r="CC304" s="10">
        <f>3/24000000*OO[[#This Row],[137 (06JUL1985 00:00:00)-Water Temperature (C)]]*OO[[#This Row],[79]]</f>
        <v>4.7017338044799992E-7</v>
      </c>
      <c r="CD304" s="10">
        <f>3/24000000*OO[[#This Row],[138 (06JUL1985 03:00:00)-Water Temperature (C)]]*OO[[#This Row],[80]]</f>
        <v>4.534161944719999E-7</v>
      </c>
      <c r="CE304" s="10">
        <f>3/24000000*OO[[#This Row],[139 (06JUL1985 06:00:00)-Water Temperature (C)]]*OO[[#This Row],[81]]</f>
        <v>4.3876222733687493E-7</v>
      </c>
      <c r="CF304" s="10">
        <f>3/24000000*OO[[#This Row],[140 (06JUL1985 09:00:00)-Water Temperature (C)]]*OO[[#This Row],[82]]</f>
        <v>4.3446423526499997E-7</v>
      </c>
      <c r="CG304" s="10">
        <f>3/24000000*OO[[#This Row],[141 (06JUL1985 12:00:00)-Water Temperature (C)]]*OO[[#This Row],[83]]</f>
        <v>4.3043257239299992E-7</v>
      </c>
      <c r="CH304" s="10">
        <f>3/24000000*OO[[#This Row],[142 (06JUL1985 15:00:00)-Water Temperature (C)]]*OO[[#This Row],[84]]</f>
        <v>4.2577904317499993E-7</v>
      </c>
      <c r="CI304" s="10">
        <f>3/24000000*OO[[#This Row],[143 (06JUL1985 18:00:00)-Water Temperature (C)]]*OO[[#This Row],[85]]</f>
        <v>4.2079359934974994E-7</v>
      </c>
      <c r="CJ304" s="10">
        <f>3/24000000*OO[[#This Row],[144 (06JUL1985 21:00:00)-Water Temperature (C)]]*OO[[#This Row],[86]]</f>
        <v>4.0954606869437499E-7</v>
      </c>
      <c r="CK304" s="10">
        <f>3/24000000*OO[[#This Row],[145 (07JUL1985 00:00:00)-Water Temperature (C)]]*OO[[#This Row],[87]]</f>
        <v>3.9564702636125001E-7</v>
      </c>
      <c r="CL304" s="10">
        <f>3/24000000*OO[[#This Row],[146 (07JUL1985 03:00:00)-Water Temperature (C)]]*OO[[#This Row],[88]]</f>
        <v>3.8223103916562502E-7</v>
      </c>
      <c r="CM304" s="10">
        <f>3/24000000*OO[[#This Row],[147 (07JUL1985 06:00:00)-Water Temperature (C)]]*OO[[#This Row],[89]]</f>
        <v>3.6834796112374998E-7</v>
      </c>
      <c r="CN304" s="10">
        <f>3/24000000*OO[[#This Row],[148 (07JUL1985 09:00:00)-Water Temperature (C)]]*OO[[#This Row],[90]]</f>
        <v>3.5558691610487502E-7</v>
      </c>
      <c r="CO304" s="10">
        <f>3/24000000*OO[[#This Row],[149 (07JUL1985 12:00:00)-Water Temperature (C)]]*OO[[#This Row],[91]]</f>
        <v>3.4609999183199994E-7</v>
      </c>
      <c r="CP304" s="10">
        <f>3/24000000*OO[[#This Row],[150 (07JUL1985 15:00:00)-Water Temperature (C)]]*OO[[#This Row],[92]]</f>
        <v>3.4074682892624997E-7</v>
      </c>
      <c r="CQ304" s="10">
        <f>3/24000000*OO[[#This Row],[151 (07JUL1985 18:00:00)-Water Temperature (C)]]*OO[[#This Row],[93]]</f>
        <v>3.3152200694192495E-7</v>
      </c>
      <c r="CR304" s="10">
        <f>3/24000000*OO[[#This Row],[152 (07JUL1985 21:00:00)-Water Temperature (C)]]*OO[[#This Row],[94]]</f>
        <v>3.2065647144918747E-7</v>
      </c>
      <c r="CS304" s="10">
        <f>3/24000000*OO[[#This Row],[153 (08JUL1985 00:00:00)-Water Temperature (C)]]*OO[[#This Row],[95]]</f>
        <v>3.10740377259725E-7</v>
      </c>
      <c r="CT304" s="10">
        <f>3/24000000*OO[[#This Row],[154 (08JUL1985 03:00:00)-Water Temperature (C)]]*OO[[#This Row],[96]]</f>
        <v>3.0056054866012498E-7</v>
      </c>
      <c r="CU304" s="10">
        <f>3/24000000*OO[[#This Row],[155 (08JUL1985 06:00:00)-Water Temperature (C)]]*OO[[#This Row],[97]]</f>
        <v>2.8945522811854999E-7</v>
      </c>
      <c r="CV304" s="10">
        <f>3/24000000*OO[[#This Row],[156 (08JUL1985 09:00:00)-Water Temperature (C)]]*OO[[#This Row],[98]]</f>
        <v>2.823552685867E-7</v>
      </c>
      <c r="CW304" s="10">
        <f>3/24000000*OO[[#This Row],[157 (08JUL1985 12:00:00)-Water Temperature (C)]]*OO[[#This Row],[99]]</f>
        <v>2.7651592728677501E-7</v>
      </c>
    </row>
    <row r="305" spans="1:101" x14ac:dyDescent="0.35">
      <c r="A305" t="s">
        <v>311</v>
      </c>
      <c r="B305">
        <v>963.45450000000005</v>
      </c>
      <c r="C305" s="10">
        <f>3/24*OO[[#This Row],[59 (26JUN1985 06:00:00)-Water Temperature (C)]]*OO[[#This Row],[1]]/SUM(OO[1])</f>
        <v>0</v>
      </c>
      <c r="D305" s="10">
        <f>3/24*OO[[#This Row],[60 (26JUN1985 09:00:00)-Water Temperature (C)]]*OO[[#This Row],[2]]/SUM(OO[2])</f>
        <v>0</v>
      </c>
      <c r="E305" s="10">
        <f>3/24*OO[[#This Row],[61 (26JUN1985 12:00:00)-Water Temperature (C)]]*OO[[#This Row],[3]]/SUM(OO[3])</f>
        <v>0</v>
      </c>
      <c r="F305" s="10">
        <f>3/24*OO[[#This Row],[62 (26JUN1985 15:00:00)-Water Temperature (C)]]*OO[[#This Row],[4]]/SUM(OO[4])</f>
        <v>0</v>
      </c>
      <c r="G305" s="10">
        <f>3/24*OO[[#This Row],[63 (26JUN1985 18:00:00)-Water Temperature (C)]]*OO[[#This Row],[5]]/SUM(OO[5])</f>
        <v>0</v>
      </c>
      <c r="H305" s="10">
        <f>3/24*OO[[#This Row],[64 (26JUN1985 21:00:00)-Water Temperature (C)]]*OO[[#This Row],[6]]/SUM(OO[6])</f>
        <v>0</v>
      </c>
      <c r="I305" s="10">
        <f>3/24*OO[[#This Row],[65 (27JUN1985 00:00:00)-Water Temperature (C)]]*OO[[#This Row],[7]]/SUM(OO[7])</f>
        <v>0</v>
      </c>
      <c r="J305" s="10">
        <f>3/24*OO[[#This Row],[66 (27JUN1985 03:00:00)-Water Temperature (C)]]*OO[[#This Row],[8]]/SUM(OO[8])</f>
        <v>0</v>
      </c>
      <c r="K305" s="10">
        <f>3/24*OO[[#This Row],[67 (27JUN1985 06:00:00)-Water Temperature (C)]]*OO[[#This Row],[9]]/SUM(OO[9])</f>
        <v>0</v>
      </c>
      <c r="L305" s="10">
        <f>3/24*OO[[#This Row],[68 (27JUN1985 09:00:00)-Water Temperature (C)]]*OO[[#This Row],[10]]/SUM(OO[10])</f>
        <v>0</v>
      </c>
      <c r="M305" s="10">
        <f>3/24*OO[[#This Row],[69 (27JUN1985 12:00:00)-Water Temperature (C)]]*OO[[#This Row],[11]]/SUM(OO[11])</f>
        <v>0</v>
      </c>
      <c r="N305" s="10">
        <f>3/24*OO[[#This Row],[70 (27JUN1985 15:00:00)-Water Temperature (C)]]*OO[[#This Row],[12]]/SUM(OO[12])</f>
        <v>0</v>
      </c>
      <c r="O305" s="10">
        <f>3/24*OO[[#This Row],[71 (27JUN1985 18:00:00)-Water Temperature (C)]]*OO[[#This Row],[13]]/SUM(OO[13])</f>
        <v>0</v>
      </c>
      <c r="P305" s="10">
        <f>3/24*OO[[#This Row],[72 (27JUN1985 21:00:00)-Water Temperature (C)]]*OO[[#This Row],[14]]/SUM(OO[14])</f>
        <v>3.0125563654239631E-28</v>
      </c>
      <c r="Q305" s="10">
        <f>3/24*OO[[#This Row],[73 (28JUN1985 00:00:00)-Water Temperature (C)]]*OO[[#This Row],[15]]/SUM(OO[15])</f>
        <v>1.2747990154821175E-20</v>
      </c>
      <c r="R305" s="10">
        <f>3/24*OO[[#This Row],[74 (28JUN1985 03:00:00)-Water Temperature (C)]]*OO[[#This Row],[16]]/SUM(OO[16])</f>
        <v>1.1987022680830636E-11</v>
      </c>
      <c r="S305" s="10">
        <f>3/24*OO[[#This Row],[75 (28JUN1985 06:00:00)-Water Temperature (C)]]*OO[[#This Row],[17]]/SUM(OO[17])</f>
        <v>3.8874880656023779E-8</v>
      </c>
      <c r="T305" s="10">
        <f>3/24*OO[[#This Row],[76 (28JUN1985 09:00:00)-Water Temperature (C)]]*OO[[#This Row],[18]]/SUM(OO[18])</f>
        <v>9.8487724679924336E-6</v>
      </c>
      <c r="U305" s="10">
        <f>3/24*OO[[#This Row],[77 (28JUN1985 12:00:00)-Water Temperature (C)]]*OO[[#This Row],[19]]/SUM(OO[19])</f>
        <v>4.8395660537274137E-4</v>
      </c>
      <c r="V305" s="10">
        <f>3/24000000*OO[[#This Row],[78 (28JUN1985 15:00:00)-Water Temperature (C)]]*OO[[#This Row],[20]]</f>
        <v>6.7162976486362493E-3</v>
      </c>
      <c r="W305" s="10">
        <f>3/24000000*OO[[#This Row],[79 (28JUN1985 18:00:00)-Water Temperature (C)]]*OO[[#This Row],[21]]</f>
        <v>3.3444350813550003E-2</v>
      </c>
      <c r="X305" s="10">
        <f>3/24000000*OO[[#This Row],[80 (28JUN1985 21:00:00)-Water Temperature (C)]]*OO[[#This Row],[22]]</f>
        <v>6.9499136631049993E-2</v>
      </c>
      <c r="Y305" s="10">
        <f>3/24000000*OO[[#This Row],[81 (29JUN1985 00:00:00)-Water Temperature (C)]]*OO[[#This Row],[23]]</f>
        <v>6.8177677854074997E-2</v>
      </c>
      <c r="Z305" s="10">
        <f>3/24000000*OO[[#This Row],[82 (29JUN1985 03:00:00)-Water Temperature (C)]]*OO[[#This Row],[24]]</f>
        <v>3.5361386997300001E-2</v>
      </c>
      <c r="AA305" s="10">
        <f>3/24000000*OO[[#This Row],[83 (29JUN1985 06:00:00)-Water Temperature (C)]]*OO[[#This Row],[25]]</f>
        <v>1.0515492279202501E-2</v>
      </c>
      <c r="AB305" s="10">
        <f>3/24000000*OO[[#This Row],[84 (29JUN1985 09:00:00)-Water Temperature (C)]]*OO[[#This Row],[26]]</f>
        <v>1.9676738748300002E-3</v>
      </c>
      <c r="AC305" s="10">
        <f>3/24000000*OO[[#This Row],[85 (29JUN1985 12:00:00)-Water Temperature (C)]]*OO[[#This Row],[27]]</f>
        <v>2.5191055384524998E-4</v>
      </c>
      <c r="AD305" s="10">
        <f>3/24000000*OO[[#This Row],[86 (29JUN1985 15:00:00)-Water Temperature (C)]]*OO[[#This Row],[28]]</f>
        <v>3.3891451251562495E-5</v>
      </c>
      <c r="AE305" s="10">
        <f>3/24000000*OO[[#This Row],[88 (29JUN1985 21:00:00)-Water Temperature (C)]]*OO[[#This Row],[30]]</f>
        <v>1.0467946135556249E-5</v>
      </c>
      <c r="AF305" s="10">
        <f>3/24000000*OO[[#This Row],[88 (29JUN1985 21:00:00)-Water Temperature (C)]]*OO[[#This Row],[30]]</f>
        <v>1.0467946135556249E-5</v>
      </c>
      <c r="AG305" s="10">
        <f>3/24000000*OO[[#This Row],[89 (30JUN1985 00:00:00)-Water Temperature (C)]]*OO[[#This Row],[31]]</f>
        <v>8.6749554892062497E-6</v>
      </c>
      <c r="AH305" s="10">
        <f>3/24000000*OO[[#This Row],[90 (30JUN1985 03:00:00)-Water Temperature (C)]]*OO[[#This Row],[32]]</f>
        <v>7.2596007159824998E-6</v>
      </c>
      <c r="AI305" s="10">
        <f>3/24000000*OO[[#This Row],[91 (30JUN1985 06:00:00)-Water Temperature (C)]]*OO[[#This Row],[33]]</f>
        <v>6.1069556349012498E-6</v>
      </c>
      <c r="AJ305" s="10">
        <f>3/24000000*OO[[#This Row],[92 (30JUN1985 09:00:00)-Water Temperature (C)]]*OO[[#This Row],[34]]</f>
        <v>5.2393753733749998E-6</v>
      </c>
      <c r="AK305" s="10">
        <f>3/24000000*OO[[#This Row],[93 (30JUN1985 12:00:00)-Water Temperature (C)]]*OO[[#This Row],[35]]</f>
        <v>4.5712677884624988E-6</v>
      </c>
      <c r="AL305" s="10">
        <f>3/24000000*OO[[#This Row],[94 (30JUN1985 15:00:00)-Water Temperature (C)]]*OO[[#This Row],[36]]</f>
        <v>4.0201269165337498E-6</v>
      </c>
      <c r="AM305" s="10">
        <f>3/24000000*OO[[#This Row],[95 (30JUN1985 18:00:00)-Water Temperature (C)]]*OO[[#This Row],[37]]</f>
        <v>3.5472925591900002E-6</v>
      </c>
      <c r="AN305" s="10">
        <f>3/24000000*OO[[#This Row],[96 (30JUN1985 21:00:00)-Water Temperature (C)]]*OO[[#This Row],[38]]</f>
        <v>3.1034793301487498E-6</v>
      </c>
      <c r="AO305" s="10">
        <f>3/24000000*OO[[#This Row],[97 (01JUL1985 00:00:00)-Water Temperature (C)]]*OO[[#This Row],[39]]</f>
        <v>2.7150151441831253E-6</v>
      </c>
      <c r="AP305" s="10">
        <f>3/24000000*OO[[#This Row],[98 (01JUL1985 03:00:00)-Water Temperature (C)]]*OO[[#This Row],[40]]</f>
        <v>2.3970173676674997E-6</v>
      </c>
      <c r="AQ305" s="10">
        <f>3/24000000*OO[[#This Row],[99 (01JUL1985 06:00:00)-Water Temperature (C)]]*OO[[#This Row],[41]]</f>
        <v>2.1292908603914999E-6</v>
      </c>
      <c r="AR305" s="10">
        <f>3/24000000*OO[[#This Row],[100 (01JUL1985 09:00:00)-Water Temperature (C)]]*OO[[#This Row],[42]]</f>
        <v>1.9375285087663748E-6</v>
      </c>
      <c r="AS305" s="10">
        <f>3/24000000*OO[[#This Row],[101 (01JUL1985 12:00:00)-Water Temperature (C)]]*OO[[#This Row],[43]]</f>
        <v>1.780525638E-6</v>
      </c>
      <c r="AT305" s="10">
        <f>3/24000000*OO[[#This Row],[102 (01JUL1985 15:00:00)-Water Temperature (C)]]*OO[[#This Row],[44]]</f>
        <v>1.6314451520417499E-6</v>
      </c>
      <c r="AU305" s="10">
        <f>3/24000000*OO[[#This Row],[103 (01JUL1985 18:00:00)-Water Temperature (C)]]*OO[[#This Row],[45]]</f>
        <v>1.504382702544E-6</v>
      </c>
      <c r="AV305" s="10">
        <f>3/24000000*OO[[#This Row],[104 (01JUL1985 21:00:00)-Water Temperature (C)]]*OO[[#This Row],[46]]</f>
        <v>1.380564793434875E-6</v>
      </c>
      <c r="AW305" s="10">
        <f>3/24000000*OO[[#This Row],[105 (02JUL1985 00:00:00)-Water Temperature (C)]]*OO[[#This Row],[47]]</f>
        <v>1.2818169729232499E-6</v>
      </c>
      <c r="AX305" s="10">
        <f>3/24000000*OO[[#This Row],[106 (02JUL1985 03:00:00)-Water Temperature (C)]]*OO[[#This Row],[48]]</f>
        <v>1.197760812881E-6</v>
      </c>
      <c r="AY305" s="10">
        <f>3/24000000*OO[[#This Row],[107 (02JUL1985 06:00:00)-Water Temperature (C)]]*OO[[#This Row],[49]]</f>
        <v>1.1216417284765E-6</v>
      </c>
      <c r="AZ305" s="10">
        <f>3/24000000*OO[[#This Row],[108 (02JUL1985 09:00:00)-Water Temperature (C)]]*OO[[#This Row],[50]]</f>
        <v>1.0467967976804999E-6</v>
      </c>
      <c r="BA305" s="10">
        <f>3/24000000*OO[[#This Row],[109 (02JUL1985 12:00:00)-Water Temperature (C)]]*OO[[#This Row],[51]]</f>
        <v>9.8903785861199981E-7</v>
      </c>
      <c r="BB305" s="10">
        <f>3/24000000*OO[[#This Row],[110 (02JUL1985 15:00:00)-Water Temperature (C)]]*OO[[#This Row],[52]]</f>
        <v>9.46355003246125E-7</v>
      </c>
      <c r="BC305" s="10">
        <f>3/24000000*OO[[#This Row],[111 (02JUL1985 18:00:00)-Water Temperature (C)]]*OO[[#This Row],[53]]</f>
        <v>9.0814757394399993E-7</v>
      </c>
      <c r="BD305" s="10">
        <f>3/24000000*OO[[#This Row],[112 (02JUL1985 21:00:00)-Water Temperature (C)]]*OO[[#This Row],[54]]</f>
        <v>8.6450501981999993E-7</v>
      </c>
      <c r="BE305" s="10">
        <f>3/24000000*OO[[#This Row],[113 (03JUL1985 00:00:00)-Water Temperature (C)]]*OO[[#This Row],[55]]</f>
        <v>8.1692196126187496E-7</v>
      </c>
      <c r="BF305" s="10">
        <f>3/24000000*OO[[#This Row],[114 (03JUL1985 03:00:00)-Water Temperature (C)]]*OO[[#This Row],[56]]</f>
        <v>7.7929058862112487E-7</v>
      </c>
      <c r="BG305" s="10">
        <f>3/24000000*OO[[#This Row],[115 (03JUL1985 06:00:00)-Water Temperature (C)]]*OO[[#This Row],[57]]</f>
        <v>7.4185716029999998E-7</v>
      </c>
      <c r="BH305" s="10">
        <f>3/24000000*OO[[#This Row],[116 (03JUL1985 09:00:00)-Water Temperature (C)]]*OO[[#This Row],[58]]</f>
        <v>7.1456268307649995E-7</v>
      </c>
      <c r="BI305" s="10">
        <f>3/24000000*OO[[#This Row],[117 (03JUL1985 12:00:00)-Water Temperature (C)]]*OO[[#This Row],[59]]</f>
        <v>6.9170483526449996E-7</v>
      </c>
      <c r="BJ305" s="10">
        <f>3/24000000*OO[[#This Row],[118 (03JUL1985 15:00:00)-Water Temperature (C)]]*OO[[#This Row],[60]]</f>
        <v>6.6852367150500002E-7</v>
      </c>
      <c r="BK305" s="10">
        <f>3/24000000*OO[[#This Row],[119 (03JUL1985 18:00:00)-Water Temperature (C)]]*OO[[#This Row],[61]]</f>
        <v>6.4738663121962499E-7</v>
      </c>
      <c r="BL305" s="10">
        <f>3/24000000*OO[[#This Row],[120 (03JUL1985 21:00:00)-Water Temperature (C)]]*OO[[#This Row],[62]]</f>
        <v>6.2266616883749999E-7</v>
      </c>
      <c r="BM305" s="10">
        <f>3/24000000*OO[[#This Row],[121 (04JUL1985 00:00:00)-Water Temperature (C)]]*OO[[#This Row],[63]]</f>
        <v>5.9828403923774994E-7</v>
      </c>
      <c r="BN305" s="10">
        <f>3/24000000*OO[[#This Row],[122 (04JUL1985 03:00:00)-Water Temperature (C)]]*OO[[#This Row],[64]]</f>
        <v>5.7662541848250003E-7</v>
      </c>
      <c r="BO305" s="10">
        <f>3/24000000*OO[[#This Row],[123 (04JUL1985 06:00:00)-Water Temperature (C)]]*OO[[#This Row],[65]]</f>
        <v>5.5602066777462493E-7</v>
      </c>
      <c r="BP305" s="10">
        <f>3/24000000*OO[[#This Row],[124 (04JUL1985 09:00:00)-Water Temperature (C)]]*OO[[#This Row],[66]]</f>
        <v>5.4670164107512496E-7</v>
      </c>
      <c r="BQ305" s="10">
        <f>3/24000000*OO[[#This Row],[125 (04JUL1985 12:00:00)-Water Temperature (C)]]*OO[[#This Row],[67]]</f>
        <v>5.3733862360875003E-7</v>
      </c>
      <c r="BR305" s="10">
        <f>3/24000000*OO[[#This Row],[126 (04JUL1985 15:00:00)-Water Temperature (C)]]*OO[[#This Row],[68]]</f>
        <v>5.2512231007224989E-7</v>
      </c>
      <c r="BS305" s="10">
        <f>3/24000000*OO[[#This Row],[127 (04JUL1985 18:00:00)-Water Temperature (C)]]*OO[[#This Row],[69]]</f>
        <v>5.1038088086399998E-7</v>
      </c>
      <c r="BT305" s="10">
        <f>3/24000000*OO[[#This Row],[128 (04JUL1985 21:00:00)-Water Temperature (C)]]*OO[[#This Row],[70]]</f>
        <v>4.9274559870287502E-7</v>
      </c>
      <c r="BU305" s="10">
        <f>3/24000000*OO[[#This Row],[129 (05JUL1985 00:00:00)-Water Temperature (C)]]*OO[[#This Row],[71]]</f>
        <v>4.7296525028349998E-7</v>
      </c>
      <c r="BV305" s="10">
        <f>3/24000000*OO[[#This Row],[130 (05JUL1985 03:00:00)-Water Temperature (C)]]*OO[[#This Row],[72]]</f>
        <v>4.5542092460799999E-7</v>
      </c>
      <c r="BW305" s="10">
        <f>3/24000000*OO[[#This Row],[131 (05JUL1985 06:00:00)-Water Temperature (C)]]*OO[[#This Row],[73]]</f>
        <v>4.3972185813399991E-7</v>
      </c>
      <c r="BX305" s="10">
        <f>3/24000000*OO[[#This Row],[132 (05JUL1985 09:00:00)-Water Temperature (C)]]*OO[[#This Row],[74]]</f>
        <v>4.327284353475E-7</v>
      </c>
      <c r="BY305" s="10">
        <f>3/24000000*OO[[#This Row],[133 (05JUL1985 12:00:00)-Water Temperature (C)]]*OO[[#This Row],[75]]</f>
        <v>4.2706832488937505E-7</v>
      </c>
      <c r="BZ305" s="10">
        <f>3/24000000*OO[[#This Row],[134 (05JUL1985 15:00:00)-Water Temperature (C)]]*OO[[#This Row],[76]]</f>
        <v>4.2035003750762494E-7</v>
      </c>
      <c r="CA305" s="10">
        <f>3/24000000*OO[[#This Row],[135 (05JUL1985 18:00:00)-Water Temperature (C)]]*OO[[#This Row],[77]]</f>
        <v>4.1186019491549994E-7</v>
      </c>
      <c r="CB305" s="10">
        <f>3/24000000*OO[[#This Row],[136 (05JUL1985 21:00:00)-Water Temperature (C)]]*OO[[#This Row],[78]]</f>
        <v>3.9748127396537493E-7</v>
      </c>
      <c r="CC305" s="10">
        <f>3/24000000*OO[[#This Row],[137 (06JUL1985 00:00:00)-Water Temperature (C)]]*OO[[#This Row],[79]]</f>
        <v>3.8173695426899997E-7</v>
      </c>
      <c r="CD305" s="10">
        <f>3/24000000*OO[[#This Row],[138 (06JUL1985 03:00:00)-Water Temperature (C)]]*OO[[#This Row],[80]]</f>
        <v>3.6812099081662498E-7</v>
      </c>
      <c r="CE305" s="10">
        <f>3/24000000*OO[[#This Row],[139 (06JUL1985 06:00:00)-Water Temperature (C)]]*OO[[#This Row],[81]]</f>
        <v>3.5620820300737499E-7</v>
      </c>
      <c r="CF305" s="10">
        <f>3/24000000*OO[[#This Row],[140 (06JUL1985 09:00:00)-Water Temperature (C)]]*OO[[#This Row],[82]]</f>
        <v>3.5274638834850001E-7</v>
      </c>
      <c r="CG305" s="10">
        <f>3/24000000*OO[[#This Row],[141 (06JUL1985 12:00:00)-Water Temperature (C)]]*OO[[#This Row],[83]]</f>
        <v>3.4957180525912502E-7</v>
      </c>
      <c r="CH305" s="10">
        <f>3/24000000*OO[[#This Row],[142 (06JUL1985 15:00:00)-Water Temperature (C)]]*OO[[#This Row],[84]]</f>
        <v>3.4573512862349998E-7</v>
      </c>
      <c r="CI305" s="10">
        <f>3/24000000*OO[[#This Row],[143 (06JUL1985 18:00:00)-Water Temperature (C)]]*OO[[#This Row],[85]]</f>
        <v>3.4163328339725E-7</v>
      </c>
      <c r="CJ305" s="10">
        <f>3/24000000*OO[[#This Row],[144 (06JUL1985 21:00:00)-Water Temperature (C)]]*OO[[#This Row],[86]]</f>
        <v>3.3256994620815002E-7</v>
      </c>
      <c r="CK305" s="10">
        <f>3/24000000*OO[[#This Row],[145 (07JUL1985 00:00:00)-Water Temperature (C)]]*OO[[#This Row],[87]]</f>
        <v>3.2115024872402496E-7</v>
      </c>
      <c r="CL305" s="10">
        <f>3/24000000*OO[[#This Row],[146 (07JUL1985 03:00:00)-Water Temperature (C)]]*OO[[#This Row],[88]]</f>
        <v>3.1030746149724998E-7</v>
      </c>
      <c r="CM305" s="10">
        <f>3/24000000*OO[[#This Row],[147 (07JUL1985 06:00:00)-Water Temperature (C)]]*OO[[#This Row],[89]]</f>
        <v>2.9909047486079997E-7</v>
      </c>
      <c r="CN305" s="10">
        <f>3/24000000*OO[[#This Row],[148 (07JUL1985 09:00:00)-Water Temperature (C)]]*OO[[#This Row],[90]]</f>
        <v>2.8879758676991253E-7</v>
      </c>
      <c r="CO305" s="10">
        <f>3/24000000*OO[[#This Row],[149 (07JUL1985 12:00:00)-Water Temperature (C)]]*OO[[#This Row],[91]]</f>
        <v>2.810583085632E-7</v>
      </c>
      <c r="CP305" s="10">
        <f>3/24000000*OO[[#This Row],[150 (07JUL1985 15:00:00)-Water Temperature (C)]]*OO[[#This Row],[92]]</f>
        <v>2.767305386981E-7</v>
      </c>
      <c r="CQ305" s="10">
        <f>3/24000000*OO[[#This Row],[151 (07JUL1985 18:00:00)-Water Temperature (C)]]*OO[[#This Row],[93]]</f>
        <v>2.6923538688449995E-7</v>
      </c>
      <c r="CR305" s="10">
        <f>3/24000000*OO[[#This Row],[152 (07JUL1985 21:00:00)-Water Temperature (C)]]*OO[[#This Row],[94]]</f>
        <v>2.6029173679794999E-7</v>
      </c>
      <c r="CS305" s="10">
        <f>3/24000000*OO[[#This Row],[153 (08JUL1985 00:00:00)-Water Temperature (C)]]*OO[[#This Row],[95]]</f>
        <v>2.5219757531718751E-7</v>
      </c>
      <c r="CT305" s="10">
        <f>3/24000000*OO[[#This Row],[154 (08JUL1985 03:00:00)-Water Temperature (C)]]*OO[[#This Row],[96]]</f>
        <v>2.4400463198149999E-7</v>
      </c>
      <c r="CU305" s="10">
        <f>3/24000000*OO[[#This Row],[155 (08JUL1985 06:00:00)-Water Temperature (C)]]*OO[[#This Row],[97]]</f>
        <v>2.35078536485625E-7</v>
      </c>
      <c r="CV305" s="10">
        <f>3/24000000*OO[[#This Row],[156 (08JUL1985 09:00:00)-Water Temperature (C)]]*OO[[#This Row],[98]]</f>
        <v>2.29333415804425E-7</v>
      </c>
      <c r="CW305" s="10">
        <f>3/24000000*OO[[#This Row],[157 (08JUL1985 12:00:00)-Water Temperature (C)]]*OO[[#This Row],[99]]</f>
        <v>2.2470723444218747E-7</v>
      </c>
    </row>
    <row r="306" spans="1:101" x14ac:dyDescent="0.35">
      <c r="A306" t="s">
        <v>312</v>
      </c>
      <c r="B306">
        <v>866.82979999999998</v>
      </c>
      <c r="C306" s="10">
        <f>3/24*OO[[#This Row],[59 (26JUN1985 06:00:00)-Water Temperature (C)]]*OO[[#This Row],[1]]/SUM(OO[1])</f>
        <v>0</v>
      </c>
      <c r="D306" s="10">
        <f>3/24*OO[[#This Row],[60 (26JUN1985 09:00:00)-Water Temperature (C)]]*OO[[#This Row],[2]]/SUM(OO[2])</f>
        <v>0</v>
      </c>
      <c r="E306" s="10">
        <f>3/24*OO[[#This Row],[61 (26JUN1985 12:00:00)-Water Temperature (C)]]*OO[[#This Row],[3]]/SUM(OO[3])</f>
        <v>0</v>
      </c>
      <c r="F306" s="10">
        <f>3/24*OO[[#This Row],[62 (26JUN1985 15:00:00)-Water Temperature (C)]]*OO[[#This Row],[4]]/SUM(OO[4])</f>
        <v>0</v>
      </c>
      <c r="G306" s="10">
        <f>3/24*OO[[#This Row],[63 (26JUN1985 18:00:00)-Water Temperature (C)]]*OO[[#This Row],[5]]/SUM(OO[5])</f>
        <v>0</v>
      </c>
      <c r="H306" s="10">
        <f>3/24*OO[[#This Row],[64 (26JUN1985 21:00:00)-Water Temperature (C)]]*OO[[#This Row],[6]]/SUM(OO[6])</f>
        <v>0</v>
      </c>
      <c r="I306" s="10">
        <f>3/24*OO[[#This Row],[65 (27JUN1985 00:00:00)-Water Temperature (C)]]*OO[[#This Row],[7]]/SUM(OO[7])</f>
        <v>0</v>
      </c>
      <c r="J306" s="10">
        <f>3/24*OO[[#This Row],[66 (27JUN1985 03:00:00)-Water Temperature (C)]]*OO[[#This Row],[8]]/SUM(OO[8])</f>
        <v>0</v>
      </c>
      <c r="K306" s="10">
        <f>3/24*OO[[#This Row],[67 (27JUN1985 06:00:00)-Water Temperature (C)]]*OO[[#This Row],[9]]/SUM(OO[9])</f>
        <v>0</v>
      </c>
      <c r="L306" s="10">
        <f>3/24*OO[[#This Row],[68 (27JUN1985 09:00:00)-Water Temperature (C)]]*OO[[#This Row],[10]]/SUM(OO[10])</f>
        <v>0</v>
      </c>
      <c r="M306" s="10">
        <f>3/24*OO[[#This Row],[69 (27JUN1985 12:00:00)-Water Temperature (C)]]*OO[[#This Row],[11]]/SUM(OO[11])</f>
        <v>0</v>
      </c>
      <c r="N306" s="10">
        <f>3/24*OO[[#This Row],[70 (27JUN1985 15:00:00)-Water Temperature (C)]]*OO[[#This Row],[12]]/SUM(OO[12])</f>
        <v>0</v>
      </c>
      <c r="O306" s="10">
        <f>3/24*OO[[#This Row],[71 (27JUN1985 18:00:00)-Water Temperature (C)]]*OO[[#This Row],[13]]/SUM(OO[13])</f>
        <v>0</v>
      </c>
      <c r="P306" s="10">
        <f>3/24*OO[[#This Row],[72 (27JUN1985 21:00:00)-Water Temperature (C)]]*OO[[#This Row],[14]]/SUM(OO[14])</f>
        <v>3.2461577696959917E-29</v>
      </c>
      <c r="Q306" s="10">
        <f>3/24*OO[[#This Row],[73 (28JUN1985 00:00:00)-Water Temperature (C)]]*OO[[#This Row],[15]]/SUM(OO[15])</f>
        <v>2.3529761935972768E-21</v>
      </c>
      <c r="R306" s="10">
        <f>3/24*OO[[#This Row],[74 (28JUN1985 03:00:00)-Water Temperature (C)]]*OO[[#This Row],[16]]/SUM(OO[16])</f>
        <v>5.8762988873681492E-12</v>
      </c>
      <c r="S306" s="10">
        <f>3/24*OO[[#This Row],[75 (28JUN1985 06:00:00)-Water Temperature (C)]]*OO[[#This Row],[17]]/SUM(OO[17])</f>
        <v>2.3479205462195926E-8</v>
      </c>
      <c r="T306" s="10">
        <f>3/24*OO[[#This Row],[76 (28JUN1985 09:00:00)-Water Temperature (C)]]*OO[[#This Row],[18]]/SUM(OO[18])</f>
        <v>6.6701335993537492E-6</v>
      </c>
      <c r="U306" s="10">
        <f>3/24*OO[[#This Row],[77 (28JUN1985 12:00:00)-Water Temperature (C)]]*OO[[#This Row],[19]]/SUM(OO[19])</f>
        <v>3.5764270058984918E-4</v>
      </c>
      <c r="V306" s="10">
        <f>3/24000000*OO[[#This Row],[78 (28JUN1985 15:00:00)-Water Temperature (C)]]*OO[[#This Row],[20]]</f>
        <v>5.3370352546074995E-3</v>
      </c>
      <c r="W306" s="10">
        <f>3/24000000*OO[[#This Row],[79 (28JUN1985 18:00:00)-Water Temperature (C)]]*OO[[#This Row],[21]]</f>
        <v>2.8280387096639999E-2</v>
      </c>
      <c r="X306" s="10">
        <f>3/24000000*OO[[#This Row],[80 (28JUN1985 21:00:00)-Water Temperature (C)]]*OO[[#This Row],[22]]</f>
        <v>6.2126960534399991E-2</v>
      </c>
      <c r="Y306" s="10">
        <f>3/24000000*OO[[#This Row],[81 (29JUN1985 00:00:00)-Water Temperature (C)]]*OO[[#This Row],[23]]</f>
        <v>6.4005820921249998E-2</v>
      </c>
      <c r="Z306" s="10">
        <f>3/24000000*OO[[#This Row],[82 (29JUN1985 03:00:00)-Water Temperature (C)]]*OO[[#This Row],[24]]</f>
        <v>3.4699435103925001E-2</v>
      </c>
      <c r="AA306" s="10">
        <f>3/24000000*OO[[#This Row],[83 (29JUN1985 06:00:00)-Water Temperature (C)]]*OO[[#This Row],[25]]</f>
        <v>1.073854474286E-2</v>
      </c>
      <c r="AB306" s="10">
        <f>3/24000000*OO[[#This Row],[84 (29JUN1985 09:00:00)-Water Temperature (C)]]*OO[[#This Row],[26]]</f>
        <v>2.0810675993039999E-3</v>
      </c>
      <c r="AC306" s="10">
        <f>3/24000000*OO[[#This Row],[85 (29JUN1985 12:00:00)-Water Temperature (C)]]*OO[[#This Row],[27]]</f>
        <v>2.7296438237812493E-4</v>
      </c>
      <c r="AD306" s="10">
        <f>3/24000000*OO[[#This Row],[86 (29JUN1985 15:00:00)-Water Temperature (C)]]*OO[[#This Row],[28]]</f>
        <v>3.5326042685062496E-5</v>
      </c>
      <c r="AE306" s="10">
        <f>3/24000000*OO[[#This Row],[88 (29JUN1985 21:00:00)-Water Temperature (C)]]*OO[[#This Row],[30]]</f>
        <v>9.7501298747562503E-6</v>
      </c>
      <c r="AF306" s="10">
        <f>3/24000000*OO[[#This Row],[88 (29JUN1985 21:00:00)-Water Temperature (C)]]*OO[[#This Row],[30]]</f>
        <v>9.7501298747562503E-6</v>
      </c>
      <c r="AG306" s="10">
        <f>3/24000000*OO[[#This Row],[89 (30JUN1985 00:00:00)-Water Temperature (C)]]*OO[[#This Row],[31]]</f>
        <v>8.0665159108899996E-6</v>
      </c>
      <c r="AH306" s="10">
        <f>3/24000000*OO[[#This Row],[90 (30JUN1985 03:00:00)-Water Temperature (C)]]*OO[[#This Row],[32]]</f>
        <v>6.7486428072699986E-6</v>
      </c>
      <c r="AI306" s="10">
        <f>3/24000000*OO[[#This Row],[91 (30JUN1985 06:00:00)-Water Temperature (C)]]*OO[[#This Row],[33]]</f>
        <v>5.6761347064162498E-6</v>
      </c>
      <c r="AJ306" s="10">
        <f>3/24000000*OO[[#This Row],[92 (30JUN1985 09:00:00)-Water Temperature (C)]]*OO[[#This Row],[34]]</f>
        <v>4.8672756520762501E-6</v>
      </c>
      <c r="AK306" s="10">
        <f>3/24000000*OO[[#This Row],[93 (30JUN1985 12:00:00)-Water Temperature (C)]]*OO[[#This Row],[35]]</f>
        <v>4.245060737759999E-6</v>
      </c>
      <c r="AL306" s="10">
        <f>3/24000000*OO[[#This Row],[94 (30JUN1985 15:00:00)-Water Temperature (C)]]*OO[[#This Row],[36]]</f>
        <v>3.7312888729874998E-6</v>
      </c>
      <c r="AM306" s="10">
        <f>3/24000000*OO[[#This Row],[95 (30JUN1985 18:00:00)-Water Temperature (C)]]*OO[[#This Row],[37]]</f>
        <v>3.2905133809799997E-6</v>
      </c>
      <c r="AN306" s="10">
        <f>3/24000000*OO[[#This Row],[96 (30JUN1985 21:00:00)-Water Temperature (C)]]*OO[[#This Row],[38]]</f>
        <v>2.8774498933488749E-6</v>
      </c>
      <c r="AO306" s="10">
        <f>3/24000000*OO[[#This Row],[97 (01JUL1985 00:00:00)-Water Temperature (C)]]*OO[[#This Row],[39]]</f>
        <v>2.5152527488168748E-6</v>
      </c>
      <c r="AP306" s="10">
        <f>3/24000000*OO[[#This Row],[98 (01JUL1985 03:00:00)-Water Temperature (C)]]*OO[[#This Row],[40]]</f>
        <v>2.2197861929497499E-6</v>
      </c>
      <c r="AQ306" s="10">
        <f>3/24000000*OO[[#This Row],[99 (01JUL1985 06:00:00)-Water Temperature (C)]]*OO[[#This Row],[41]]</f>
        <v>1.9712989994288752E-6</v>
      </c>
      <c r="AR306" s="10">
        <f>3/24000000*OO[[#This Row],[100 (01JUL1985 09:00:00)-Water Temperature (C)]]*OO[[#This Row],[42]]</f>
        <v>1.792511463526E-6</v>
      </c>
      <c r="AS306" s="10">
        <f>3/24000000*OO[[#This Row],[101 (01JUL1985 12:00:00)-Water Temperature (C)]]*OO[[#This Row],[43]]</f>
        <v>1.6471667986117502E-6</v>
      </c>
      <c r="AT306" s="10">
        <f>3/24000000*OO[[#This Row],[102 (01JUL1985 15:00:00)-Water Temperature (C)]]*OO[[#This Row],[44]]</f>
        <v>1.5084677559926249E-6</v>
      </c>
      <c r="AU306" s="10">
        <f>3/24000000*OO[[#This Row],[103 (01JUL1985 18:00:00)-Water Temperature (C)]]*OO[[#This Row],[45]]</f>
        <v>1.3901852232848749E-6</v>
      </c>
      <c r="AV306" s="10">
        <f>3/24000000*OO[[#This Row],[104 (01JUL1985 21:00:00)-Water Temperature (C)]]*OO[[#This Row],[46]]</f>
        <v>1.275074134072375E-6</v>
      </c>
      <c r="AW306" s="10">
        <f>3/24000000*OO[[#This Row],[105 (02JUL1985 00:00:00)-Water Temperature (C)]]*OO[[#This Row],[47]]</f>
        <v>1.1831200155284999E-6</v>
      </c>
      <c r="AX306" s="10">
        <f>3/24000000*OO[[#This Row],[106 (02JUL1985 03:00:00)-Water Temperature (C)]]*OO[[#This Row],[48]]</f>
        <v>1.1052734523862501E-6</v>
      </c>
      <c r="AY306" s="10">
        <f>3/24000000*OO[[#This Row],[107 (02JUL1985 06:00:00)-Water Temperature (C)]]*OO[[#This Row],[49]]</f>
        <v>1.0350464536125E-6</v>
      </c>
      <c r="AZ306" s="10">
        <f>3/24000000*OO[[#This Row],[108 (02JUL1985 09:00:00)-Water Temperature (C)]]*OO[[#This Row],[50]]</f>
        <v>9.6619665282500002E-7</v>
      </c>
      <c r="BA306" s="10">
        <f>3/24000000*OO[[#This Row],[109 (02JUL1985 12:00:00)-Water Temperature (C)]]*OO[[#This Row],[51]]</f>
        <v>9.1257435373974996E-7</v>
      </c>
      <c r="BB306" s="10">
        <f>3/24000000*OO[[#This Row],[110 (02JUL1985 15:00:00)-Water Temperature (C)]]*OO[[#This Row],[52]]</f>
        <v>8.731020649252499E-7</v>
      </c>
      <c r="BC306" s="10">
        <f>3/24000000*OO[[#This Row],[111 (02JUL1985 18:00:00)-Water Temperature (C)]]*OO[[#This Row],[53]]</f>
        <v>8.3754357947437501E-7</v>
      </c>
      <c r="BD306" s="10">
        <f>3/24000000*OO[[#This Row],[112 (02JUL1985 21:00:00)-Water Temperature (C)]]*OO[[#This Row],[54]]</f>
        <v>7.9717177050750005E-7</v>
      </c>
      <c r="BE306" s="10">
        <f>3/24000000*OO[[#This Row],[113 (03JUL1985 00:00:00)-Water Temperature (C)]]*OO[[#This Row],[55]]</f>
        <v>7.5265598256149994E-7</v>
      </c>
      <c r="BF306" s="10">
        <f>3/24000000*OO[[#This Row],[114 (03JUL1985 03:00:00)-Water Temperature (C)]]*OO[[#This Row],[56]]</f>
        <v>7.1787396939775E-7</v>
      </c>
      <c r="BG306" s="10">
        <f>3/24000000*OO[[#This Row],[115 (03JUL1985 06:00:00)-Water Temperature (C)]]*OO[[#This Row],[57]]</f>
        <v>6.8359386849375001E-7</v>
      </c>
      <c r="BH306" s="10">
        <f>3/24000000*OO[[#This Row],[116 (03JUL1985 09:00:00)-Water Temperature (C)]]*OO[[#This Row],[58]]</f>
        <v>6.5837568229149993E-7</v>
      </c>
      <c r="BI306" s="10">
        <f>3/24000000*OO[[#This Row],[117 (03JUL1985 12:00:00)-Water Temperature (C)]]*OO[[#This Row],[59]]</f>
        <v>6.3759108647599991E-7</v>
      </c>
      <c r="BJ306" s="10">
        <f>3/24000000*OO[[#This Row],[118 (03JUL1985 15:00:00)-Water Temperature (C)]]*OO[[#This Row],[60]]</f>
        <v>6.1614741201649994E-7</v>
      </c>
      <c r="BK306" s="10">
        <f>3/24000000*OO[[#This Row],[119 (03JUL1985 18:00:00)-Water Temperature (C)]]*OO[[#This Row],[61]]</f>
        <v>5.9637991287524994E-7</v>
      </c>
      <c r="BL306" s="10">
        <f>3/24000000*OO[[#This Row],[120 (03JUL1985 21:00:00)-Water Temperature (C)]]*OO[[#This Row],[62]]</f>
        <v>5.7352947724312491E-7</v>
      </c>
      <c r="BM306" s="10">
        <f>3/24000000*OO[[#This Row],[121 (04JUL1985 00:00:00)-Water Temperature (C)]]*OO[[#This Row],[63]]</f>
        <v>5.5083597793999994E-7</v>
      </c>
      <c r="BN306" s="10">
        <f>3/24000000*OO[[#This Row],[122 (04JUL1985 03:00:00)-Water Temperature (C)]]*OO[[#This Row],[64]]</f>
        <v>5.3096122935975008E-7</v>
      </c>
      <c r="BO306" s="10">
        <f>3/24000000*OO[[#This Row],[123 (04JUL1985 06:00:00)-Water Temperature (C)]]*OO[[#This Row],[65]]</f>
        <v>5.12005492431125E-7</v>
      </c>
      <c r="BP306" s="10">
        <f>3/24000000*OO[[#This Row],[124 (04JUL1985 09:00:00)-Water Temperature (C)]]*OO[[#This Row],[66]]</f>
        <v>5.0339347855999992E-7</v>
      </c>
      <c r="BQ306" s="10">
        <f>3/24000000*OO[[#This Row],[125 (04JUL1985 12:00:00)-Water Temperature (C)]]*OO[[#This Row],[67]]</f>
        <v>4.949162048407499E-7</v>
      </c>
      <c r="BR306" s="10">
        <f>3/24000000*OO[[#This Row],[126 (04JUL1985 15:00:00)-Water Temperature (C)]]*OO[[#This Row],[68]]</f>
        <v>4.8364638295537505E-7</v>
      </c>
      <c r="BS306" s="10">
        <f>3/24000000*OO[[#This Row],[127 (04JUL1985 18:00:00)-Water Temperature (C)]]*OO[[#This Row],[69]]</f>
        <v>4.7011812769499992E-7</v>
      </c>
      <c r="BT306" s="10">
        <f>3/24000000*OO[[#This Row],[128 (04JUL1985 21:00:00)-Water Temperature (C)]]*OO[[#This Row],[70]]</f>
        <v>4.5378854747887496E-7</v>
      </c>
      <c r="BU306" s="10">
        <f>3/24000000*OO[[#This Row],[129 (05JUL1985 00:00:00)-Water Temperature (C)]]*OO[[#This Row],[71]]</f>
        <v>4.3548832447687494E-7</v>
      </c>
      <c r="BV306" s="10">
        <f>3/24000000*OO[[#This Row],[130 (05JUL1985 03:00:00)-Water Temperature (C)]]*OO[[#This Row],[72]]</f>
        <v>4.1929543805624995E-7</v>
      </c>
      <c r="BW306" s="10">
        <f>3/24000000*OO[[#This Row],[131 (05JUL1985 06:00:00)-Water Temperature (C)]]*OO[[#This Row],[73]]</f>
        <v>4.0484092522912499E-7</v>
      </c>
      <c r="BX306" s="10">
        <f>3/24000000*OO[[#This Row],[132 (05JUL1985 09:00:00)-Water Temperature (C)]]*OO[[#This Row],[74]]</f>
        <v>3.9832725605425002E-7</v>
      </c>
      <c r="BY306" s="10">
        <f>3/24000000*OO[[#This Row],[133 (05JUL1985 12:00:00)-Water Temperature (C)]]*OO[[#This Row],[75]]</f>
        <v>3.9327705525599998E-7</v>
      </c>
      <c r="BZ306" s="10">
        <f>3/24000000*OO[[#This Row],[134 (05JUL1985 15:00:00)-Water Temperature (C)]]*OO[[#This Row],[76]]</f>
        <v>3.8712312387187498E-7</v>
      </c>
      <c r="CA306" s="10">
        <f>3/24000000*OO[[#This Row],[135 (05JUL1985 18:00:00)-Water Temperature (C)]]*OO[[#This Row],[77]]</f>
        <v>3.7935020669312502E-7</v>
      </c>
      <c r="CB306" s="10">
        <f>3/24000000*OO[[#This Row],[136 (05JUL1985 21:00:00)-Water Temperature (C)]]*OO[[#This Row],[78]]</f>
        <v>3.6611741676412499E-7</v>
      </c>
      <c r="CC306" s="10">
        <f>3/24000000*OO[[#This Row],[137 (06JUL1985 00:00:00)-Water Temperature (C)]]*OO[[#This Row],[79]]</f>
        <v>3.5145035418887495E-7</v>
      </c>
      <c r="CD306" s="10">
        <f>3/24000000*OO[[#This Row],[138 (06JUL1985 03:00:00)-Water Temperature (C)]]*OO[[#This Row],[80]]</f>
        <v>3.3890153578725E-7</v>
      </c>
      <c r="CE306" s="10">
        <f>3/24000000*OO[[#This Row],[139 (06JUL1985 06:00:00)-Water Temperature (C)]]*OO[[#This Row],[81]]</f>
        <v>3.2791949365787498E-7</v>
      </c>
      <c r="CF306" s="10">
        <f>3/24000000*OO[[#This Row],[140 (06JUL1985 09:00:00)-Water Temperature (C)]]*OO[[#This Row],[82]]</f>
        <v>3.2471256587962496E-7</v>
      </c>
      <c r="CG306" s="10">
        <f>3/24000000*OO[[#This Row],[141 (06JUL1985 12:00:00)-Water Temperature (C)]]*OO[[#This Row],[83]]</f>
        <v>3.2189712374689998E-7</v>
      </c>
      <c r="CH306" s="10">
        <f>3/24000000*OO[[#This Row],[142 (06JUL1985 15:00:00)-Water Temperature (C)]]*OO[[#This Row],[84]]</f>
        <v>3.1832301283649996E-7</v>
      </c>
      <c r="CI306" s="10">
        <f>3/24000000*OO[[#This Row],[143 (06JUL1985 18:00:00)-Water Temperature (C)]]*OO[[#This Row],[85]]</f>
        <v>3.1450661303219998E-7</v>
      </c>
      <c r="CJ306" s="10">
        <f>3/24000000*OO[[#This Row],[144 (06JUL1985 21:00:00)-Water Temperature (C)]]*OO[[#This Row],[86]]</f>
        <v>3.0623965312564996E-7</v>
      </c>
      <c r="CK306" s="10">
        <f>3/24000000*OO[[#This Row],[145 (07JUL1985 00:00:00)-Water Temperature (C)]]*OO[[#This Row],[87]]</f>
        <v>2.9561867996850003E-7</v>
      </c>
      <c r="CL306" s="10">
        <f>3/24000000*OO[[#This Row],[146 (07JUL1985 03:00:00)-Water Temperature (C)]]*OO[[#This Row],[88]]</f>
        <v>2.8567375614197496E-7</v>
      </c>
      <c r="CM306" s="10">
        <f>3/24000000*OO[[#This Row],[147 (07JUL1985 06:00:00)-Water Temperature (C)]]*OO[[#This Row],[89]]</f>
        <v>2.7539258716777499E-7</v>
      </c>
      <c r="CN306" s="10">
        <f>3/24000000*OO[[#This Row],[148 (07JUL1985 09:00:00)-Water Temperature (C)]]*OO[[#This Row],[90]]</f>
        <v>2.659706530999E-7</v>
      </c>
      <c r="CO306" s="10">
        <f>3/24000000*OO[[#This Row],[149 (07JUL1985 12:00:00)-Water Temperature (C)]]*OO[[#This Row],[91]]</f>
        <v>2.5881139599543746E-7</v>
      </c>
      <c r="CP306" s="10">
        <f>3/24000000*OO[[#This Row],[150 (07JUL1985 15:00:00)-Water Temperature (C)]]*OO[[#This Row],[92]]</f>
        <v>2.5483247702054997E-7</v>
      </c>
      <c r="CQ306" s="10">
        <f>3/24000000*OO[[#This Row],[151 (07JUL1985 18:00:00)-Water Temperature (C)]]*OO[[#This Row],[93]]</f>
        <v>2.4795445555549999E-7</v>
      </c>
      <c r="CR306" s="10">
        <f>3/24000000*OO[[#This Row],[152 (07JUL1985 21:00:00)-Water Temperature (C)]]*OO[[#This Row],[94]]</f>
        <v>2.3962415463045002E-7</v>
      </c>
      <c r="CS306" s="10">
        <f>3/24000000*OO[[#This Row],[153 (08JUL1985 00:00:00)-Water Temperature (C)]]*OO[[#This Row],[95]]</f>
        <v>2.3212654422294999E-7</v>
      </c>
      <c r="CT306" s="10">
        <f>3/24000000*OO[[#This Row],[154 (08JUL1985 03:00:00)-Water Temperature (C)]]*OO[[#This Row],[96]]</f>
        <v>2.2464314856302499E-7</v>
      </c>
      <c r="CU306" s="10">
        <f>3/24000000*OO[[#This Row],[155 (08JUL1985 06:00:00)-Water Temperature (C)]]*OO[[#This Row],[97]]</f>
        <v>2.1650326220036248E-7</v>
      </c>
      <c r="CV306" s="10">
        <f>3/24000000*OO[[#This Row],[156 (08JUL1985 09:00:00)-Water Temperature (C)]]*OO[[#This Row],[98]]</f>
        <v>2.1121226914394996E-7</v>
      </c>
      <c r="CW306" s="10">
        <f>3/24000000*OO[[#This Row],[157 (08JUL1985 12:00:00)-Water Temperature (C)]]*OO[[#This Row],[99]]</f>
        <v>2.0705495045114997E-7</v>
      </c>
    </row>
    <row r="307" spans="1:101" x14ac:dyDescent="0.35">
      <c r="A307" t="s">
        <v>313</v>
      </c>
      <c r="B307">
        <v>839.73929999999996</v>
      </c>
      <c r="C307" s="10">
        <f>3/24*OO[[#This Row],[59 (26JUN1985 06:00:00)-Water Temperature (C)]]*OO[[#This Row],[1]]/SUM(OO[1])</f>
        <v>0</v>
      </c>
      <c r="D307" s="10">
        <f>3/24*OO[[#This Row],[60 (26JUN1985 09:00:00)-Water Temperature (C)]]*OO[[#This Row],[2]]/SUM(OO[2])</f>
        <v>0</v>
      </c>
      <c r="E307" s="10">
        <f>3/24*OO[[#This Row],[61 (26JUN1985 12:00:00)-Water Temperature (C)]]*OO[[#This Row],[3]]/SUM(OO[3])</f>
        <v>0</v>
      </c>
      <c r="F307" s="10">
        <f>3/24*OO[[#This Row],[62 (26JUN1985 15:00:00)-Water Temperature (C)]]*OO[[#This Row],[4]]/SUM(OO[4])</f>
        <v>0</v>
      </c>
      <c r="G307" s="10">
        <f>3/24*OO[[#This Row],[63 (26JUN1985 18:00:00)-Water Temperature (C)]]*OO[[#This Row],[5]]/SUM(OO[5])</f>
        <v>0</v>
      </c>
      <c r="H307" s="10">
        <f>3/24*OO[[#This Row],[64 (26JUN1985 21:00:00)-Water Temperature (C)]]*OO[[#This Row],[6]]/SUM(OO[6])</f>
        <v>0</v>
      </c>
      <c r="I307" s="10">
        <f>3/24*OO[[#This Row],[65 (27JUN1985 00:00:00)-Water Temperature (C)]]*OO[[#This Row],[7]]/SUM(OO[7])</f>
        <v>0</v>
      </c>
      <c r="J307" s="10">
        <f>3/24*OO[[#This Row],[66 (27JUN1985 03:00:00)-Water Temperature (C)]]*OO[[#This Row],[8]]/SUM(OO[8])</f>
        <v>0</v>
      </c>
      <c r="K307" s="10">
        <f>3/24*OO[[#This Row],[67 (27JUN1985 06:00:00)-Water Temperature (C)]]*OO[[#This Row],[9]]/SUM(OO[9])</f>
        <v>0</v>
      </c>
      <c r="L307" s="10">
        <f>3/24*OO[[#This Row],[68 (27JUN1985 09:00:00)-Water Temperature (C)]]*OO[[#This Row],[10]]/SUM(OO[10])</f>
        <v>0</v>
      </c>
      <c r="M307" s="10">
        <f>3/24*OO[[#This Row],[69 (27JUN1985 12:00:00)-Water Temperature (C)]]*OO[[#This Row],[11]]/SUM(OO[11])</f>
        <v>0</v>
      </c>
      <c r="N307" s="10">
        <f>3/24*OO[[#This Row],[70 (27JUN1985 15:00:00)-Water Temperature (C)]]*OO[[#This Row],[12]]/SUM(OO[12])</f>
        <v>0</v>
      </c>
      <c r="O307" s="10">
        <f>3/24*OO[[#This Row],[71 (27JUN1985 18:00:00)-Water Temperature (C)]]*OO[[#This Row],[13]]/SUM(OO[13])</f>
        <v>0</v>
      </c>
      <c r="P307" s="10">
        <f>3/24*OO[[#This Row],[72 (27JUN1985 21:00:00)-Water Temperature (C)]]*OO[[#This Row],[14]]/SUM(OO[14])</f>
        <v>5.6751743509020988E-30</v>
      </c>
      <c r="Q307" s="10">
        <f>3/24*OO[[#This Row],[73 (28JUN1985 00:00:00)-Water Temperature (C)]]*OO[[#This Row],[15]]/SUM(OO[15])</f>
        <v>1.1467288623301765E-21</v>
      </c>
      <c r="R307" s="10">
        <f>3/24*OO[[#This Row],[74 (28JUN1985 03:00:00)-Water Temperature (C)]]*OO[[#This Row],[16]]/SUM(OO[16])</f>
        <v>3.546343001705342E-12</v>
      </c>
      <c r="S307" s="10">
        <f>3/24*OO[[#This Row],[75 (28JUN1985 06:00:00)-Water Temperature (C)]]*OO[[#This Row],[17]]/SUM(OO[17])</f>
        <v>1.810308201324822E-8</v>
      </c>
      <c r="T307" s="10">
        <f>3/24*OO[[#This Row],[76 (28JUN1985 09:00:00)-Water Temperature (C)]]*OO[[#This Row],[18]]/SUM(OO[18])</f>
        <v>5.8611626767401285E-6</v>
      </c>
      <c r="U307" s="10">
        <f>3/24*OO[[#This Row],[77 (28JUN1985 12:00:00)-Water Temperature (C)]]*OO[[#This Row],[19]]/SUM(OO[19])</f>
        <v>3.4721686522709989E-4</v>
      </c>
      <c r="V307" s="10">
        <f>3/24000000*OO[[#This Row],[78 (28JUN1985 15:00:00)-Water Temperature (C)]]*OO[[#This Row],[20]]</f>
        <v>5.6313517345124992E-3</v>
      </c>
      <c r="W307" s="10">
        <f>3/24000000*OO[[#This Row],[79 (28JUN1985 18:00:00)-Water Temperature (C)]]*OO[[#This Row],[21]]</f>
        <v>3.2052879817500005E-2</v>
      </c>
      <c r="X307" s="10">
        <f>3/24000000*OO[[#This Row],[80 (28JUN1985 21:00:00)-Water Temperature (C)]]*OO[[#This Row],[22]]</f>
        <v>7.5076878411250006E-2</v>
      </c>
      <c r="Y307" s="10">
        <f>3/24000000*OO[[#This Row],[81 (29JUN1985 00:00:00)-Water Temperature (C)]]*OO[[#This Row],[23]]</f>
        <v>8.1871705268087513E-2</v>
      </c>
      <c r="Z307" s="10">
        <f>3/24000000*OO[[#This Row],[82 (29JUN1985 03:00:00)-Water Temperature (C)]]*OO[[#This Row],[24]]</f>
        <v>4.6725628738799999E-2</v>
      </c>
      <c r="AA307" s="10">
        <f>3/24000000*OO[[#This Row],[83 (29JUN1985 06:00:00)-Water Temperature (C)]]*OO[[#This Row],[25]]</f>
        <v>1.5149213074503747E-2</v>
      </c>
      <c r="AB307" s="10">
        <f>3/24000000*OO[[#This Row],[84 (29JUN1985 09:00:00)-Water Temperature (C)]]*OO[[#This Row],[26]]</f>
        <v>3.0588638580937499E-3</v>
      </c>
      <c r="AC307" s="10">
        <f>3/24000000*OO[[#This Row],[85 (29JUN1985 12:00:00)-Water Temperature (C)]]*OO[[#This Row],[27]]</f>
        <v>4.1354112082337503E-4</v>
      </c>
      <c r="AD307" s="10">
        <f>3/24000000*OO[[#This Row],[86 (29JUN1985 15:00:00)-Water Temperature (C)]]*OO[[#This Row],[28]]</f>
        <v>5.1696410013549995E-5</v>
      </c>
      <c r="AE307" s="10">
        <f>3/24000000*OO[[#This Row],[88 (29JUN1985 21:00:00)-Water Temperature (C)]]*OO[[#This Row],[30]]</f>
        <v>1.2417092825467498E-5</v>
      </c>
      <c r="AF307" s="10">
        <f>3/24000000*OO[[#This Row],[88 (29JUN1985 21:00:00)-Water Temperature (C)]]*OO[[#This Row],[30]]</f>
        <v>1.2417092825467498E-5</v>
      </c>
      <c r="AG307" s="10">
        <f>3/24000000*OO[[#This Row],[89 (30JUN1985 00:00:00)-Water Temperature (C)]]*OO[[#This Row],[31]]</f>
        <v>1.0249018641718748E-5</v>
      </c>
      <c r="AH307" s="10">
        <f>3/24000000*OO[[#This Row],[90 (30JUN1985 03:00:00)-Water Temperature (C)]]*OO[[#This Row],[32]]</f>
        <v>8.571313367981249E-6</v>
      </c>
      <c r="AI307" s="10">
        <f>3/24000000*OO[[#This Row],[91 (30JUN1985 06:00:00)-Water Temperature (C)]]*OO[[#This Row],[33]]</f>
        <v>7.2078795319475008E-6</v>
      </c>
      <c r="AJ307" s="10">
        <f>3/24000000*OO[[#This Row],[92 (30JUN1985 09:00:00)-Water Temperature (C)]]*OO[[#This Row],[34]]</f>
        <v>6.177334752219999E-6</v>
      </c>
      <c r="AK307" s="10">
        <f>3/24000000*OO[[#This Row],[93 (30JUN1985 12:00:00)-Water Temperature (C)]]*OO[[#This Row],[35]]</f>
        <v>5.3852013488250007E-6</v>
      </c>
      <c r="AL307" s="10">
        <f>3/24000000*OO[[#This Row],[94 (30JUN1985 15:00:00)-Water Temperature (C)]]*OO[[#This Row],[36]]</f>
        <v>4.7306871421012505E-6</v>
      </c>
      <c r="AM307" s="10">
        <f>3/24000000*OO[[#This Row],[95 (30JUN1985 18:00:00)-Water Temperature (C)]]*OO[[#This Row],[37]]</f>
        <v>4.1687777558000003E-6</v>
      </c>
      <c r="AN307" s="10">
        <f>3/24000000*OO[[#This Row],[96 (30JUN1985 21:00:00)-Water Temperature (C)]]*OO[[#This Row],[38]]</f>
        <v>3.6433877950700001E-6</v>
      </c>
      <c r="AO307" s="10">
        <f>3/24000000*OO[[#This Row],[97 (01JUL1985 00:00:00)-Water Temperature (C)]]*OO[[#This Row],[39]]</f>
        <v>3.18180227022E-6</v>
      </c>
      <c r="AP307" s="10">
        <f>3/24000000*OO[[#This Row],[98 (01JUL1985 03:00:00)-Water Temperature (C)]]*OO[[#This Row],[40]]</f>
        <v>2.8065813023069996E-6</v>
      </c>
      <c r="AQ307" s="10">
        <f>3/24000000*OO[[#This Row],[99 (01JUL1985 06:00:00)-Water Temperature (C)]]*OO[[#This Row],[41]]</f>
        <v>2.4915700434251248E-6</v>
      </c>
      <c r="AR307" s="10">
        <f>3/24000000*OO[[#This Row],[100 (01JUL1985 09:00:00)-Water Temperature (C)]]*OO[[#This Row],[42]]</f>
        <v>2.2638547274037499E-6</v>
      </c>
      <c r="AS307" s="10">
        <f>3/24000000*OO[[#This Row],[101 (01JUL1985 12:00:00)-Water Temperature (C)]]*OO[[#This Row],[43]]</f>
        <v>2.0800662816421253E-6</v>
      </c>
      <c r="AT307" s="10">
        <f>3/24000000*OO[[#This Row],[102 (01JUL1985 15:00:00)-Water Temperature (C)]]*OO[[#This Row],[44]]</f>
        <v>1.9038638451029998E-6</v>
      </c>
      <c r="AU307" s="10">
        <f>3/24000000*OO[[#This Row],[103 (01JUL1985 18:00:00)-Water Temperature (C)]]*OO[[#This Row],[45]]</f>
        <v>1.7532300990487499E-6</v>
      </c>
      <c r="AV307" s="10">
        <f>3/24000000*OO[[#This Row],[104 (01JUL1985 21:00:00)-Water Temperature (C)]]*OO[[#This Row],[46]]</f>
        <v>1.6071549788989999E-6</v>
      </c>
      <c r="AW307" s="10">
        <f>3/24000000*OO[[#This Row],[105 (02JUL1985 00:00:00)-Water Temperature (C)]]*OO[[#This Row],[47]]</f>
        <v>1.49002736399925E-6</v>
      </c>
      <c r="AX307" s="10">
        <f>3/24000000*OO[[#This Row],[106 (02JUL1985 03:00:00)-Water Temperature (C)]]*OO[[#This Row],[48]]</f>
        <v>1.3915819871799999E-6</v>
      </c>
      <c r="AY307" s="10">
        <f>3/24000000*OO[[#This Row],[107 (02JUL1985 06:00:00)-Water Temperature (C)]]*OO[[#This Row],[49]]</f>
        <v>1.3030905170963751E-6</v>
      </c>
      <c r="AZ307" s="10">
        <f>3/24000000*OO[[#This Row],[108 (02JUL1985 09:00:00)-Water Temperature (C)]]*OO[[#This Row],[50]]</f>
        <v>1.216759154275E-6</v>
      </c>
      <c r="BA307" s="10">
        <f>3/24000000*OO[[#This Row],[109 (02JUL1985 12:00:00)-Water Temperature (C)]]*OO[[#This Row],[51]]</f>
        <v>1.14879394013E-6</v>
      </c>
      <c r="BB307" s="10">
        <f>3/24000000*OO[[#This Row],[110 (02JUL1985 15:00:00)-Water Temperature (C)]]*OO[[#This Row],[52]]</f>
        <v>1.0989546593519999E-6</v>
      </c>
      <c r="BC307" s="10">
        <f>3/24000000*OO[[#This Row],[111 (02JUL1985 18:00:00)-Water Temperature (C)]]*OO[[#This Row],[53]]</f>
        <v>1.0537957372022499E-6</v>
      </c>
      <c r="BD307" s="10">
        <f>3/24000000*OO[[#This Row],[112 (02JUL1985 21:00:00)-Water Temperature (C)]]*OO[[#This Row],[54]]</f>
        <v>1.0027327256084998E-6</v>
      </c>
      <c r="BE307" s="10">
        <f>3/24000000*OO[[#This Row],[113 (03JUL1985 00:00:00)-Water Temperature (C)]]*OO[[#This Row],[55]]</f>
        <v>9.4588786725649995E-7</v>
      </c>
      <c r="BF307" s="10">
        <f>3/24000000*OO[[#This Row],[114 (03JUL1985 03:00:00)-Water Temperature (C)]]*OO[[#This Row],[56]]</f>
        <v>9.0191005970637493E-7</v>
      </c>
      <c r="BG307" s="10">
        <f>3/24000000*OO[[#This Row],[115 (03JUL1985 06:00:00)-Water Temperature (C)]]*OO[[#This Row],[57]]</f>
        <v>8.5915327549537492E-7</v>
      </c>
      <c r="BH307" s="10">
        <f>3/24000000*OO[[#This Row],[116 (03JUL1985 09:00:00)-Water Temperature (C)]]*OO[[#This Row],[58]]</f>
        <v>8.2737059608262496E-7</v>
      </c>
      <c r="BI307" s="10">
        <f>3/24000000*OO[[#This Row],[117 (03JUL1985 12:00:00)-Water Temperature (C)]]*OO[[#This Row],[59]]</f>
        <v>8.01654707467375E-7</v>
      </c>
      <c r="BJ307" s="10">
        <f>3/24000000*OO[[#This Row],[118 (03JUL1985 15:00:00)-Water Temperature (C)]]*OO[[#This Row],[60]]</f>
        <v>7.7459471582625E-7</v>
      </c>
      <c r="BK307" s="10">
        <f>3/24000000*OO[[#This Row],[119 (03JUL1985 18:00:00)-Water Temperature (C)]]*OO[[#This Row],[61]]</f>
        <v>7.4936320410549998E-7</v>
      </c>
      <c r="BL307" s="10">
        <f>3/24000000*OO[[#This Row],[120 (03JUL1985 21:00:00)-Water Temperature (C)]]*OO[[#This Row],[62]]</f>
        <v>7.20484397449125E-7</v>
      </c>
      <c r="BM307" s="10">
        <f>3/24000000*OO[[#This Row],[121 (04JUL1985 00:00:00)-Water Temperature (C)]]*OO[[#This Row],[63]]</f>
        <v>6.9165243243612499E-7</v>
      </c>
      <c r="BN307" s="10">
        <f>3/24000000*OO[[#This Row],[122 (04JUL1985 03:00:00)-Water Temperature (C)]]*OO[[#This Row],[64]]</f>
        <v>6.6675669539937482E-7</v>
      </c>
      <c r="BO307" s="10">
        <f>3/24000000*OO[[#This Row],[123 (04JUL1985 06:00:00)-Water Temperature (C)]]*OO[[#This Row],[65]]</f>
        <v>6.4302049039499997E-7</v>
      </c>
      <c r="BP307" s="10">
        <f>3/24000000*OO[[#This Row],[124 (04JUL1985 09:00:00)-Water Temperature (C)]]*OO[[#This Row],[66]]</f>
        <v>6.3210796228374993E-7</v>
      </c>
      <c r="BQ307" s="10">
        <f>3/24000000*OO[[#This Row],[125 (04JUL1985 12:00:00)-Water Temperature (C)]]*OO[[#This Row],[67]]</f>
        <v>6.2168599839587497E-7</v>
      </c>
      <c r="BR307" s="10">
        <f>3/24000000*OO[[#This Row],[126 (04JUL1985 15:00:00)-Water Temperature (C)]]*OO[[#This Row],[68]]</f>
        <v>6.0752491600450004E-7</v>
      </c>
      <c r="BS307" s="10">
        <f>3/24000000*OO[[#This Row],[127 (04JUL1985 18:00:00)-Water Temperature (C)]]*OO[[#This Row],[69]]</f>
        <v>5.9057408177625001E-7</v>
      </c>
      <c r="BT307" s="10">
        <f>3/24000000*OO[[#This Row],[128 (04JUL1985 21:00:00)-Water Temperature (C)]]*OO[[#This Row],[70]]</f>
        <v>5.6992671648937495E-7</v>
      </c>
      <c r="BU307" s="10">
        <f>3/24000000*OO[[#This Row],[129 (05JUL1985 00:00:00)-Water Temperature (C)]]*OO[[#This Row],[71]]</f>
        <v>5.4683499028724992E-7</v>
      </c>
      <c r="BV307" s="10">
        <f>3/24000000*OO[[#This Row],[130 (05JUL1985 03:00:00)-Water Temperature (C)]]*OO[[#This Row],[72]]</f>
        <v>5.2643485669500003E-7</v>
      </c>
      <c r="BW307" s="10">
        <f>3/24000000*OO[[#This Row],[131 (05JUL1985 06:00:00)-Water Temperature (C)]]*OO[[#This Row],[73]]</f>
        <v>5.0828876124975006E-7</v>
      </c>
      <c r="BX307" s="10">
        <f>3/24000000*OO[[#This Row],[132 (05JUL1985 09:00:00)-Water Temperature (C)]]*OO[[#This Row],[74]]</f>
        <v>4.9997498695699993E-7</v>
      </c>
      <c r="BY307" s="10">
        <f>3/24000000*OO[[#This Row],[133 (05JUL1985 12:00:00)-Water Temperature (C)]]*OO[[#This Row],[75]]</f>
        <v>4.9387105775787498E-7</v>
      </c>
      <c r="BZ307" s="10">
        <f>3/24000000*OO[[#This Row],[134 (05JUL1985 15:00:00)-Water Temperature (C)]]*OO[[#This Row],[76]]</f>
        <v>4.8618794586774999E-7</v>
      </c>
      <c r="CA307" s="10">
        <f>3/24000000*OO[[#This Row],[135 (05JUL1985 18:00:00)-Water Temperature (C)]]*OO[[#This Row],[77]]</f>
        <v>4.7648489245625001E-7</v>
      </c>
      <c r="CB307" s="10">
        <f>3/24000000*OO[[#This Row],[136 (05JUL1985 21:00:00)-Water Temperature (C)]]*OO[[#This Row],[78]]</f>
        <v>4.5987550592824997E-7</v>
      </c>
      <c r="CC307" s="10">
        <f>3/24000000*OO[[#This Row],[137 (06JUL1985 00:00:00)-Water Temperature (C)]]*OO[[#This Row],[79]]</f>
        <v>4.4121797054299997E-7</v>
      </c>
      <c r="CD307" s="10">
        <f>3/24000000*OO[[#This Row],[138 (06JUL1985 03:00:00)-Water Temperature (C)]]*OO[[#This Row],[80]]</f>
        <v>4.2542636295249999E-7</v>
      </c>
      <c r="CE307" s="10">
        <f>3/24000000*OO[[#This Row],[139 (06JUL1985 06:00:00)-Water Temperature (C)]]*OO[[#This Row],[81]]</f>
        <v>4.1163602980449998E-7</v>
      </c>
      <c r="CF307" s="10">
        <f>3/24000000*OO[[#This Row],[140 (06JUL1985 09:00:00)-Water Temperature (C)]]*OO[[#This Row],[82]]</f>
        <v>4.0755554088450002E-7</v>
      </c>
      <c r="CG307" s="10">
        <f>3/24000000*OO[[#This Row],[141 (06JUL1985 12:00:00)-Water Temperature (C)]]*OO[[#This Row],[83]]</f>
        <v>4.0418690420062501E-7</v>
      </c>
      <c r="CH307" s="10">
        <f>3/24000000*OO[[#This Row],[142 (06JUL1985 15:00:00)-Water Temperature (C)]]*OO[[#This Row],[84]]</f>
        <v>3.9964799345125001E-7</v>
      </c>
      <c r="CI307" s="10">
        <f>3/24000000*OO[[#This Row],[143 (06JUL1985 18:00:00)-Water Temperature (C)]]*OO[[#This Row],[85]]</f>
        <v>3.9477987481762498E-7</v>
      </c>
      <c r="CJ307" s="10">
        <f>3/24000000*OO[[#This Row],[144 (06JUL1985 21:00:00)-Water Temperature (C)]]*OO[[#This Row],[86]]</f>
        <v>3.8449053299700002E-7</v>
      </c>
      <c r="CK307" s="10">
        <f>3/24000000*OO[[#This Row],[145 (07JUL1985 00:00:00)-Water Temperature (C)]]*OO[[#This Row],[87]]</f>
        <v>3.71017203243E-7</v>
      </c>
      <c r="CL307" s="10">
        <f>3/24000000*OO[[#This Row],[146 (07JUL1985 03:00:00)-Water Temperature (C)]]*OO[[#This Row],[88]]</f>
        <v>3.5857582498349998E-7</v>
      </c>
      <c r="CM307" s="10">
        <f>3/24000000*OO[[#This Row],[147 (07JUL1985 06:00:00)-Water Temperature (C)]]*OO[[#This Row],[89]]</f>
        <v>3.4573977519374995E-7</v>
      </c>
      <c r="CN307" s="10">
        <f>3/24000000*OO[[#This Row],[148 (07JUL1985 09:00:00)-Water Temperature (C)]]*OO[[#This Row],[90]]</f>
        <v>3.3398137667562497E-7</v>
      </c>
      <c r="CO307" s="10">
        <f>3/24000000*OO[[#This Row],[149 (07JUL1985 12:00:00)-Water Temperature (C)]]*OO[[#This Row],[91]]</f>
        <v>3.2495515567560001E-7</v>
      </c>
      <c r="CP307" s="10">
        <f>3/24000000*OO[[#This Row],[150 (07JUL1985 15:00:00)-Water Temperature (C)]]*OO[[#This Row],[92]]</f>
        <v>3.1994470550673747E-7</v>
      </c>
      <c r="CQ307" s="10">
        <f>3/24000000*OO[[#This Row],[151 (07JUL1985 18:00:00)-Water Temperature (C)]]*OO[[#This Row],[93]]</f>
        <v>3.113563744725E-7</v>
      </c>
      <c r="CR307" s="10">
        <f>3/24000000*OO[[#This Row],[152 (07JUL1985 21:00:00)-Water Temperature (C)]]*OO[[#This Row],[94]]</f>
        <v>3.0076495607962499E-7</v>
      </c>
      <c r="CS307" s="10">
        <f>3/24000000*OO[[#This Row],[153 (08JUL1985 00:00:00)-Water Temperature (C)]]*OO[[#This Row],[95]]</f>
        <v>2.9127082054406244E-7</v>
      </c>
      <c r="CT307" s="10">
        <f>3/24000000*OO[[#This Row],[154 (08JUL1985 03:00:00)-Water Temperature (C)]]*OO[[#This Row],[96]]</f>
        <v>2.8195577888702497E-7</v>
      </c>
      <c r="CU307" s="10">
        <f>3/24000000*OO[[#This Row],[155 (08JUL1985 06:00:00)-Water Temperature (C)]]*OO[[#This Row],[97]]</f>
        <v>2.7185516748419997E-7</v>
      </c>
      <c r="CV307" s="10">
        <f>3/24000000*OO[[#This Row],[156 (08JUL1985 09:00:00)-Water Temperature (C)]]*OO[[#This Row],[98]]</f>
        <v>2.6521672058692496E-7</v>
      </c>
      <c r="CW307" s="10">
        <f>3/24000000*OO[[#This Row],[157 (08JUL1985 12:00:00)-Water Temperature (C)]]*OO[[#This Row],[99]]</f>
        <v>2.6014570489124996E-7</v>
      </c>
    </row>
    <row r="308" spans="1:101" x14ac:dyDescent="0.35">
      <c r="A308" t="s">
        <v>314</v>
      </c>
      <c r="B308">
        <v>877.31200000000001</v>
      </c>
      <c r="C308" s="10">
        <f>3/24*OO[[#This Row],[59 (26JUN1985 06:00:00)-Water Temperature (C)]]*OO[[#This Row],[1]]/SUM(OO[1])</f>
        <v>0</v>
      </c>
      <c r="D308" s="10">
        <f>3/24*OO[[#This Row],[60 (26JUN1985 09:00:00)-Water Temperature (C)]]*OO[[#This Row],[2]]/SUM(OO[2])</f>
        <v>0</v>
      </c>
      <c r="E308" s="10">
        <f>3/24*OO[[#This Row],[61 (26JUN1985 12:00:00)-Water Temperature (C)]]*OO[[#This Row],[3]]/SUM(OO[3])</f>
        <v>0</v>
      </c>
      <c r="F308" s="10">
        <f>3/24*OO[[#This Row],[62 (26JUN1985 15:00:00)-Water Temperature (C)]]*OO[[#This Row],[4]]/SUM(OO[4])</f>
        <v>0</v>
      </c>
      <c r="G308" s="10">
        <f>3/24*OO[[#This Row],[63 (26JUN1985 18:00:00)-Water Temperature (C)]]*OO[[#This Row],[5]]/SUM(OO[5])</f>
        <v>0</v>
      </c>
      <c r="H308" s="10">
        <f>3/24*OO[[#This Row],[64 (26JUN1985 21:00:00)-Water Temperature (C)]]*OO[[#This Row],[6]]/SUM(OO[6])</f>
        <v>0</v>
      </c>
      <c r="I308" s="10">
        <f>3/24*OO[[#This Row],[65 (27JUN1985 00:00:00)-Water Temperature (C)]]*OO[[#This Row],[7]]/SUM(OO[7])</f>
        <v>0</v>
      </c>
      <c r="J308" s="10">
        <f>3/24*OO[[#This Row],[66 (27JUN1985 03:00:00)-Water Temperature (C)]]*OO[[#This Row],[8]]/SUM(OO[8])</f>
        <v>0</v>
      </c>
      <c r="K308" s="10">
        <f>3/24*OO[[#This Row],[67 (27JUN1985 06:00:00)-Water Temperature (C)]]*OO[[#This Row],[9]]/SUM(OO[9])</f>
        <v>0</v>
      </c>
      <c r="L308" s="10">
        <f>3/24*OO[[#This Row],[68 (27JUN1985 09:00:00)-Water Temperature (C)]]*OO[[#This Row],[10]]/SUM(OO[10])</f>
        <v>0</v>
      </c>
      <c r="M308" s="10">
        <f>3/24*OO[[#This Row],[69 (27JUN1985 12:00:00)-Water Temperature (C)]]*OO[[#This Row],[11]]/SUM(OO[11])</f>
        <v>0</v>
      </c>
      <c r="N308" s="10">
        <f>3/24*OO[[#This Row],[70 (27JUN1985 15:00:00)-Water Temperature (C)]]*OO[[#This Row],[12]]/SUM(OO[12])</f>
        <v>0</v>
      </c>
      <c r="O308" s="10">
        <f>3/24*OO[[#This Row],[71 (27JUN1985 18:00:00)-Water Temperature (C)]]*OO[[#This Row],[13]]/SUM(OO[13])</f>
        <v>0</v>
      </c>
      <c r="P308" s="10">
        <f>3/24*OO[[#This Row],[72 (27JUN1985 21:00:00)-Water Temperature (C)]]*OO[[#This Row],[14]]/SUM(OO[14])</f>
        <v>5.5865290773856579E-31</v>
      </c>
      <c r="Q308" s="10">
        <f>3/24*OO[[#This Row],[73 (28JUN1985 00:00:00)-Water Temperature (C)]]*OO[[#This Row],[15]]/SUM(OO[15])</f>
        <v>6.7654644290564931E-22</v>
      </c>
      <c r="R308" s="10">
        <f>3/24*OO[[#This Row],[74 (28JUN1985 03:00:00)-Water Temperature (C)]]*OO[[#This Row],[16]]/SUM(OO[16])</f>
        <v>1.493807453995103E-12</v>
      </c>
      <c r="S308" s="10">
        <f>3/24*OO[[#This Row],[75 (28JUN1985 06:00:00)-Water Temperature (C)]]*OO[[#This Row],[17]]/SUM(OO[17])</f>
        <v>1.0171765261337882E-8</v>
      </c>
      <c r="T308" s="10">
        <f>3/24*OO[[#This Row],[76 (28JUN1985 09:00:00)-Water Temperature (C)]]*OO[[#This Row],[18]]/SUM(OO[18])</f>
        <v>3.8029092479061836E-6</v>
      </c>
      <c r="U308" s="10">
        <f>3/24*OO[[#This Row],[77 (28JUN1985 12:00:00)-Water Temperature (C)]]*OO[[#This Row],[19]]/SUM(OO[19])</f>
        <v>2.5100700970365713E-4</v>
      </c>
      <c r="V308" s="10">
        <f>3/24000000*OO[[#This Row],[78 (28JUN1985 15:00:00)-Water Temperature (C)]]*OO[[#This Row],[20]]</f>
        <v>4.4520098954625E-3</v>
      </c>
      <c r="W308" s="10">
        <f>3/24000000*OO[[#This Row],[79 (28JUN1985 18:00:00)-Water Temperature (C)]]*OO[[#This Row],[21]]</f>
        <v>2.7366920110775003E-2</v>
      </c>
      <c r="X308" s="10">
        <f>3/24000000*OO[[#This Row],[80 (28JUN1985 21:00:00)-Water Temperature (C)]]*OO[[#This Row],[22]]</f>
        <v>6.8636012041349989E-2</v>
      </c>
      <c r="Y308" s="10">
        <f>3/24000000*OO[[#This Row],[81 (29JUN1985 00:00:00)-Water Temperature (C)]]*OO[[#This Row],[23]]</f>
        <v>7.95667951338625E-2</v>
      </c>
      <c r="Z308" s="10">
        <f>3/24000000*OO[[#This Row],[82 (29JUN1985 03:00:00)-Water Temperature (C)]]*OO[[#This Row],[24]]</f>
        <v>4.7992443862124999E-2</v>
      </c>
      <c r="AA308" s="10">
        <f>3/24000000*OO[[#This Row],[83 (29JUN1985 06:00:00)-Water Temperature (C)]]*OO[[#This Row],[25]]</f>
        <v>1.6365384129477498E-2</v>
      </c>
      <c r="AB308" s="10">
        <f>3/24000000*OO[[#This Row],[84 (29JUN1985 09:00:00)-Water Temperature (C)]]*OO[[#This Row],[26]]</f>
        <v>3.4563821871424999E-3</v>
      </c>
      <c r="AC308" s="10">
        <f>3/24000000*OO[[#This Row],[85 (29JUN1985 12:00:00)-Water Temperature (C)]]*OO[[#This Row],[27]]</f>
        <v>4.8381100488E-4</v>
      </c>
      <c r="AD308" s="10">
        <f>3/24000000*OO[[#This Row],[86 (29JUN1985 15:00:00)-Water Temperature (C)]]*OO[[#This Row],[28]]</f>
        <v>5.8946563769512493E-5</v>
      </c>
      <c r="AE308" s="10">
        <f>3/24000000*OO[[#This Row],[88 (29JUN1985 21:00:00)-Water Temperature (C)]]*OO[[#This Row],[30]]</f>
        <v>1.2078851783156251E-5</v>
      </c>
      <c r="AF308" s="10">
        <f>3/24000000*OO[[#This Row],[88 (29JUN1985 21:00:00)-Water Temperature (C)]]*OO[[#This Row],[30]]</f>
        <v>1.2078851783156251E-5</v>
      </c>
      <c r="AG308" s="10">
        <f>3/24000000*OO[[#This Row],[89 (30JUN1985 00:00:00)-Water Temperature (C)]]*OO[[#This Row],[31]]</f>
        <v>9.93869460180375E-6</v>
      </c>
      <c r="AH308" s="10">
        <f>3/24000000*OO[[#This Row],[90 (30JUN1985 03:00:00)-Water Temperature (C)]]*OO[[#This Row],[32]]</f>
        <v>8.3081095225424998E-6</v>
      </c>
      <c r="AI308" s="10">
        <f>3/24000000*OO[[#This Row],[91 (30JUN1985 06:00:00)-Water Temperature (C)]]*OO[[#This Row],[33]]</f>
        <v>6.9860130691474993E-6</v>
      </c>
      <c r="AJ308" s="10">
        <f>3/24000000*OO[[#This Row],[92 (30JUN1985 09:00:00)-Water Temperature (C)]]*OO[[#This Row],[34]]</f>
        <v>5.9857903975625003E-6</v>
      </c>
      <c r="AK308" s="10">
        <f>3/24000000*OO[[#This Row],[93 (30JUN1985 12:00:00)-Water Temperature (C)]]*OO[[#This Row],[35]]</f>
        <v>5.2161479843475007E-6</v>
      </c>
      <c r="AL308" s="10">
        <f>3/24000000*OO[[#This Row],[94 (30JUN1985 15:00:00)-Water Temperature (C)]]*OO[[#This Row],[36]]</f>
        <v>4.5791240880000001E-6</v>
      </c>
      <c r="AM308" s="10">
        <f>3/24000000*OO[[#This Row],[95 (30JUN1985 18:00:00)-Water Temperature (C)]]*OO[[#This Row],[37]]</f>
        <v>4.0310477627099994E-6</v>
      </c>
      <c r="AN308" s="10">
        <f>3/24000000*OO[[#This Row],[96 (30JUN1985 21:00:00)-Water Temperature (C)]]*OO[[#This Row],[38]]</f>
        <v>3.5194939914062504E-6</v>
      </c>
      <c r="AO308" s="10">
        <f>3/24000000*OO[[#This Row],[97 (01JUL1985 00:00:00)-Water Temperature (C)]]*OO[[#This Row],[39]]</f>
        <v>3.0705160026869999E-6</v>
      </c>
      <c r="AP308" s="10">
        <f>3/24000000*OO[[#This Row],[98 (01JUL1985 03:00:00)-Water Temperature (C)]]*OO[[#This Row],[40]]</f>
        <v>2.7067714704744999E-6</v>
      </c>
      <c r="AQ308" s="10">
        <f>3/24000000*OO[[#This Row],[99 (01JUL1985 06:00:00)-Water Temperature (C)]]*OO[[#This Row],[41]]</f>
        <v>2.4021155019674997E-6</v>
      </c>
      <c r="AR308" s="10">
        <f>3/24000000*OO[[#This Row],[100 (01JUL1985 09:00:00)-Water Temperature (C)]]*OO[[#This Row],[42]]</f>
        <v>2.1815945741668752E-6</v>
      </c>
      <c r="AS308" s="10">
        <f>3/24000000*OO[[#This Row],[101 (01JUL1985 12:00:00)-Water Temperature (C)]]*OO[[#This Row],[43]]</f>
        <v>2.0040099366849996E-6</v>
      </c>
      <c r="AT308" s="10">
        <f>3/24000000*OO[[#This Row],[102 (01JUL1985 15:00:00)-Water Temperature (C)]]*OO[[#This Row],[44]]</f>
        <v>1.8331806172270001E-6</v>
      </c>
      <c r="AU308" s="10">
        <f>3/24000000*OO[[#This Row],[103 (01JUL1985 18:00:00)-Water Temperature (C)]]*OO[[#This Row],[45]]</f>
        <v>1.6861119682144999E-6</v>
      </c>
      <c r="AV308" s="10">
        <f>3/24000000*OO[[#This Row],[104 (01JUL1985 21:00:00)-Water Temperature (C)]]*OO[[#This Row],[46]]</f>
        <v>1.5446526357013751E-6</v>
      </c>
      <c r="AW308" s="10">
        <f>3/24000000*OO[[#This Row],[105 (02JUL1985 00:00:00)-Water Temperature (C)]]*OO[[#This Row],[47]]</f>
        <v>1.43080837161E-6</v>
      </c>
      <c r="AX308" s="10">
        <f>3/24000000*OO[[#This Row],[106 (02JUL1985 03:00:00)-Water Temperature (C)]]*OO[[#This Row],[48]]</f>
        <v>1.335797711458125E-6</v>
      </c>
      <c r="AY308" s="10">
        <f>3/24000000*OO[[#This Row],[107 (02JUL1985 06:00:00)-Water Temperature (C)]]*OO[[#This Row],[49]]</f>
        <v>1.2506919770379998E-6</v>
      </c>
      <c r="AZ308" s="10">
        <f>3/24000000*OO[[#This Row],[108 (02JUL1985 09:00:00)-Water Temperature (C)]]*OO[[#This Row],[50]]</f>
        <v>1.16814176647875E-6</v>
      </c>
      <c r="BA308" s="10">
        <f>3/24000000*OO[[#This Row],[109 (02JUL1985 12:00:00)-Water Temperature (C)]]*OO[[#This Row],[51]]</f>
        <v>1.1027627016290001E-6</v>
      </c>
      <c r="BB308" s="10">
        <f>3/24000000*OO[[#This Row],[110 (02JUL1985 15:00:00)-Water Temperature (C)]]*OO[[#This Row],[52]]</f>
        <v>1.0548308170599999E-6</v>
      </c>
      <c r="BC308" s="10">
        <f>3/24000000*OO[[#This Row],[111 (02JUL1985 18:00:00)-Water Temperature (C)]]*OO[[#This Row],[53]]</f>
        <v>1.0110611202899999E-6</v>
      </c>
      <c r="BD308" s="10">
        <f>3/24000000*OO[[#This Row],[112 (02JUL1985 21:00:00)-Water Temperature (C)]]*OO[[#This Row],[54]]</f>
        <v>9.6128677299749998E-7</v>
      </c>
      <c r="BE308" s="10">
        <f>3/24000000*OO[[#This Row],[113 (03JUL1985 00:00:00)-Water Temperature (C)]]*OO[[#This Row],[55]]</f>
        <v>9.0599635259099997E-7</v>
      </c>
      <c r="BF308" s="10">
        <f>3/24000000*OO[[#This Row],[114 (03JUL1985 03:00:00)-Water Temperature (C)]]*OO[[#This Row],[56]]</f>
        <v>8.635032328204999E-7</v>
      </c>
      <c r="BG308" s="10">
        <f>3/24000000*OO[[#This Row],[115 (03JUL1985 06:00:00)-Water Temperature (C)]]*OO[[#This Row],[57]]</f>
        <v>8.2289526509799998E-7</v>
      </c>
      <c r="BH308" s="10">
        <f>3/24000000*OO[[#This Row],[116 (03JUL1985 09:00:00)-Water Temperature (C)]]*OO[[#This Row],[58]]</f>
        <v>7.926623550775001E-7</v>
      </c>
      <c r="BI308" s="10">
        <f>3/24000000*OO[[#This Row],[117 (03JUL1985 12:00:00)-Water Temperature (C)]]*OO[[#This Row],[59]]</f>
        <v>7.6846498704675005E-7</v>
      </c>
      <c r="BJ308" s="10">
        <f>3/24000000*OO[[#This Row],[118 (03JUL1985 15:00:00)-Water Temperature (C)]]*OO[[#This Row],[60]]</f>
        <v>7.4240500178399994E-7</v>
      </c>
      <c r="BK308" s="10">
        <f>3/24000000*OO[[#This Row],[119 (03JUL1985 18:00:00)-Water Temperature (C)]]*OO[[#This Row],[61]]</f>
        <v>7.1782017266049993E-7</v>
      </c>
      <c r="BL308" s="10">
        <f>3/24000000*OO[[#This Row],[120 (03JUL1985 21:00:00)-Water Temperature (C)]]*OO[[#This Row],[62]]</f>
        <v>6.8972380912187503E-7</v>
      </c>
      <c r="BM308" s="10">
        <f>3/24000000*OO[[#This Row],[121 (04JUL1985 00:00:00)-Water Temperature (C)]]*OO[[#This Row],[63]]</f>
        <v>6.6182480980400003E-7</v>
      </c>
      <c r="BN308" s="10">
        <f>3/24000000*OO[[#This Row],[122 (04JUL1985 03:00:00)-Water Temperature (C)]]*OO[[#This Row],[64]]</f>
        <v>6.3805230993187493E-7</v>
      </c>
      <c r="BO308" s="10">
        <f>3/24000000*OO[[#This Row],[123 (04JUL1985 06:00:00)-Water Temperature (C)]]*OO[[#This Row],[65]]</f>
        <v>6.1552167669062497E-7</v>
      </c>
      <c r="BP308" s="10">
        <f>3/24000000*OO[[#This Row],[124 (04JUL1985 09:00:00)-Water Temperature (C)]]*OO[[#This Row],[66]]</f>
        <v>6.0508247383799996E-7</v>
      </c>
      <c r="BQ308" s="10">
        <f>3/24000000*OO[[#This Row],[125 (04JUL1985 12:00:00)-Water Temperature (C)]]*OO[[#This Row],[67]]</f>
        <v>5.953461481875E-7</v>
      </c>
      <c r="BR308" s="10">
        <f>3/24000000*OO[[#This Row],[126 (04JUL1985 15:00:00)-Water Temperature (C)]]*OO[[#This Row],[68]]</f>
        <v>5.8178121844900003E-7</v>
      </c>
      <c r="BS308" s="10">
        <f>3/24000000*OO[[#This Row],[127 (04JUL1985 18:00:00)-Water Temperature (C)]]*OO[[#This Row],[69]]</f>
        <v>5.6543881609374993E-7</v>
      </c>
      <c r="BT308" s="10">
        <f>3/24000000*OO[[#This Row],[128 (04JUL1985 21:00:00)-Water Temperature (C)]]*OO[[#This Row],[70]]</f>
        <v>5.4539969788912494E-7</v>
      </c>
      <c r="BU308" s="10">
        <f>3/24000000*OO[[#This Row],[129 (05JUL1985 00:00:00)-Water Temperature (C)]]*OO[[#This Row],[71]]</f>
        <v>5.2321344887074997E-7</v>
      </c>
      <c r="BV308" s="10">
        <f>3/24000000*OO[[#This Row],[130 (05JUL1985 03:00:00)-Water Temperature (C)]]*OO[[#This Row],[72]]</f>
        <v>5.0361849831824998E-7</v>
      </c>
      <c r="BW308" s="10">
        <f>3/24000000*OO[[#This Row],[131 (05JUL1985 06:00:00)-Water Temperature (C)]]*OO[[#This Row],[73]]</f>
        <v>4.8630726445000001E-7</v>
      </c>
      <c r="BX308" s="10">
        <f>3/24000000*OO[[#This Row],[132 (05JUL1985 09:00:00)-Water Temperature (C)]]*OO[[#This Row],[74]]</f>
        <v>4.7835266780000004E-7</v>
      </c>
      <c r="BY308" s="10">
        <f>3/24000000*OO[[#This Row],[133 (05JUL1985 12:00:00)-Water Temperature (C)]]*OO[[#This Row],[75]]</f>
        <v>4.7274512604624995E-7</v>
      </c>
      <c r="BZ308" s="10">
        <f>3/24000000*OO[[#This Row],[134 (05JUL1985 15:00:00)-Water Temperature (C)]]*OO[[#This Row],[76]]</f>
        <v>4.6544552949050006E-7</v>
      </c>
      <c r="CA308" s="10">
        <f>3/24000000*OO[[#This Row],[135 (05JUL1985 18:00:00)-Water Temperature (C)]]*OO[[#This Row],[77]]</f>
        <v>4.5614979860437498E-7</v>
      </c>
      <c r="CB308" s="10">
        <f>3/24000000*OO[[#This Row],[136 (05JUL1985 21:00:00)-Water Temperature (C)]]*OO[[#This Row],[78]]</f>
        <v>4.4008794834949997E-7</v>
      </c>
      <c r="CC308" s="10">
        <f>3/24000000*OO[[#This Row],[137 (06JUL1985 00:00:00)-Water Temperature (C)]]*OO[[#This Row],[79]]</f>
        <v>4.2198604858850001E-7</v>
      </c>
      <c r="CD308" s="10">
        <f>3/24000000*OO[[#This Row],[138 (06JUL1985 03:00:00)-Water Temperature (C)]]*OO[[#This Row],[80]]</f>
        <v>4.0683068114737498E-7</v>
      </c>
      <c r="CE308" s="10">
        <f>3/24000000*OO[[#This Row],[139 (06JUL1985 06:00:00)-Water Temperature (C)]]*OO[[#This Row],[81]]</f>
        <v>3.9373479426624998E-7</v>
      </c>
      <c r="CF308" s="10">
        <f>3/24000000*OO[[#This Row],[140 (06JUL1985 09:00:00)-Water Temperature (C)]]*OO[[#This Row],[82]]</f>
        <v>3.8985961461525001E-7</v>
      </c>
      <c r="CG308" s="10">
        <f>3/24000000*OO[[#This Row],[141 (06JUL1985 12:00:00)-Water Temperature (C)]]*OO[[#This Row],[83]]</f>
        <v>3.8681240969162496E-7</v>
      </c>
      <c r="CH308" s="10">
        <f>3/24000000*OO[[#This Row],[142 (06JUL1985 15:00:00)-Water Temperature (C)]]*OO[[#This Row],[84]]</f>
        <v>3.8240694846449999E-7</v>
      </c>
      <c r="CI308" s="10">
        <f>3/24000000*OO[[#This Row],[143 (06JUL1985 18:00:00)-Water Temperature (C)]]*OO[[#This Row],[85]]</f>
        <v>3.77618919251875E-7</v>
      </c>
      <c r="CJ308" s="10">
        <f>3/24000000*OO[[#This Row],[144 (06JUL1985 21:00:00)-Water Temperature (C)]]*OO[[#This Row],[86]]</f>
        <v>3.6768683340674996E-7</v>
      </c>
      <c r="CK308" s="10">
        <f>3/24000000*OO[[#This Row],[145 (07JUL1985 00:00:00)-Water Temperature (C)]]*OO[[#This Row],[87]]</f>
        <v>3.5469533816887502E-7</v>
      </c>
      <c r="CL308" s="10">
        <f>3/24000000*OO[[#This Row],[146 (07JUL1985 03:00:00)-Water Temperature (C)]]*OO[[#This Row],[88]]</f>
        <v>3.4279726023287497E-7</v>
      </c>
      <c r="CM308" s="10">
        <f>3/24000000*OO[[#This Row],[147 (07JUL1985 06:00:00)-Water Temperature (C)]]*OO[[#This Row],[89]]</f>
        <v>3.3060371785155001E-7</v>
      </c>
      <c r="CN308" s="10">
        <f>3/24000000*OO[[#This Row],[148 (07JUL1985 09:00:00)-Water Temperature (C)]]*OO[[#This Row],[90]]</f>
        <v>3.1944368841687504E-7</v>
      </c>
      <c r="CO308" s="10">
        <f>3/24000000*OO[[#This Row],[149 (07JUL1985 12:00:00)-Water Temperature (C)]]*OO[[#This Row],[91]]</f>
        <v>3.1085758673873751E-7</v>
      </c>
      <c r="CP308" s="10">
        <f>3/24000000*OO[[#This Row],[150 (07JUL1985 15:00:00)-Water Temperature (C)]]*OO[[#This Row],[92]]</f>
        <v>3.060222395431125E-7</v>
      </c>
      <c r="CQ308" s="10">
        <f>3/24000000*OO[[#This Row],[151 (07JUL1985 18:00:00)-Water Temperature (C)]]*OO[[#This Row],[93]]</f>
        <v>2.9781399725999998E-7</v>
      </c>
      <c r="CR308" s="10">
        <f>3/24000000*OO[[#This Row],[152 (07JUL1985 21:00:00)-Water Temperature (C)]]*OO[[#This Row],[94]]</f>
        <v>2.8750766954306249E-7</v>
      </c>
      <c r="CS308" s="10">
        <f>3/24000000*OO[[#This Row],[153 (08JUL1985 00:00:00)-Water Temperature (C)]]*OO[[#This Row],[95]]</f>
        <v>2.7834018535692499E-7</v>
      </c>
      <c r="CT308" s="10">
        <f>3/24000000*OO[[#This Row],[154 (08JUL1985 03:00:00)-Water Temperature (C)]]*OO[[#This Row],[96]]</f>
        <v>2.6949248826213747E-7</v>
      </c>
      <c r="CU308" s="10">
        <f>3/24000000*OO[[#This Row],[155 (08JUL1985 06:00:00)-Water Temperature (C)]]*OO[[#This Row],[97]]</f>
        <v>2.5997832446189997E-7</v>
      </c>
      <c r="CV308" s="10">
        <f>3/24000000*OO[[#This Row],[156 (08JUL1985 09:00:00)-Water Temperature (C)]]*OO[[#This Row],[98]]</f>
        <v>2.5371948379039996E-7</v>
      </c>
      <c r="CW308" s="10">
        <f>3/24000000*OO[[#This Row],[157 (08JUL1985 12:00:00)-Water Temperature (C)]]*OO[[#This Row],[99]]</f>
        <v>2.4902625032640002E-7</v>
      </c>
    </row>
    <row r="309" spans="1:101" x14ac:dyDescent="0.35">
      <c r="A309" t="s">
        <v>315</v>
      </c>
      <c r="B309">
        <v>835.22209999999995</v>
      </c>
      <c r="C309" s="10">
        <f>3/24*OO[[#This Row],[59 (26JUN1985 06:00:00)-Water Temperature (C)]]*OO[[#This Row],[1]]/SUM(OO[1])</f>
        <v>0</v>
      </c>
      <c r="D309" s="10">
        <f>3/24*OO[[#This Row],[60 (26JUN1985 09:00:00)-Water Temperature (C)]]*OO[[#This Row],[2]]/SUM(OO[2])</f>
        <v>0</v>
      </c>
      <c r="E309" s="10">
        <f>3/24*OO[[#This Row],[61 (26JUN1985 12:00:00)-Water Temperature (C)]]*OO[[#This Row],[3]]/SUM(OO[3])</f>
        <v>0</v>
      </c>
      <c r="F309" s="10">
        <f>3/24*OO[[#This Row],[62 (26JUN1985 15:00:00)-Water Temperature (C)]]*OO[[#This Row],[4]]/SUM(OO[4])</f>
        <v>0</v>
      </c>
      <c r="G309" s="10">
        <f>3/24*OO[[#This Row],[63 (26JUN1985 18:00:00)-Water Temperature (C)]]*OO[[#This Row],[5]]/SUM(OO[5])</f>
        <v>0</v>
      </c>
      <c r="H309" s="10">
        <f>3/24*OO[[#This Row],[64 (26JUN1985 21:00:00)-Water Temperature (C)]]*OO[[#This Row],[6]]/SUM(OO[6])</f>
        <v>0</v>
      </c>
      <c r="I309" s="10">
        <f>3/24*OO[[#This Row],[65 (27JUN1985 00:00:00)-Water Temperature (C)]]*OO[[#This Row],[7]]/SUM(OO[7])</f>
        <v>0</v>
      </c>
      <c r="J309" s="10">
        <f>3/24*OO[[#This Row],[66 (27JUN1985 03:00:00)-Water Temperature (C)]]*OO[[#This Row],[8]]/SUM(OO[8])</f>
        <v>0</v>
      </c>
      <c r="K309" s="10">
        <f>3/24*OO[[#This Row],[67 (27JUN1985 06:00:00)-Water Temperature (C)]]*OO[[#This Row],[9]]/SUM(OO[9])</f>
        <v>0</v>
      </c>
      <c r="L309" s="10">
        <f>3/24*OO[[#This Row],[68 (27JUN1985 09:00:00)-Water Temperature (C)]]*OO[[#This Row],[10]]/SUM(OO[10])</f>
        <v>0</v>
      </c>
      <c r="M309" s="10">
        <f>3/24*OO[[#This Row],[69 (27JUN1985 12:00:00)-Water Temperature (C)]]*OO[[#This Row],[11]]/SUM(OO[11])</f>
        <v>0</v>
      </c>
      <c r="N309" s="10">
        <f>3/24*OO[[#This Row],[70 (27JUN1985 15:00:00)-Water Temperature (C)]]*OO[[#This Row],[12]]/SUM(OO[12])</f>
        <v>0</v>
      </c>
      <c r="O309" s="10">
        <f>3/24*OO[[#This Row],[71 (27JUN1985 18:00:00)-Water Temperature (C)]]*OO[[#This Row],[13]]/SUM(OO[13])</f>
        <v>0</v>
      </c>
      <c r="P309" s="10">
        <f>3/24*OO[[#This Row],[72 (27JUN1985 21:00:00)-Water Temperature (C)]]*OO[[#This Row],[14]]/SUM(OO[14])</f>
        <v>6.0316764822464799E-32</v>
      </c>
      <c r="Q309" s="10">
        <f>3/24*OO[[#This Row],[73 (28JUN1985 00:00:00)-Water Temperature (C)]]*OO[[#This Row],[15]]/SUM(OO[15])</f>
        <v>4.857655194244699E-22</v>
      </c>
      <c r="R309" s="10">
        <f>3/24*OO[[#This Row],[74 (28JUN1985 03:00:00)-Water Temperature (C)]]*OO[[#This Row],[16]]/SUM(OO[16])</f>
        <v>6.3400069393430963E-13</v>
      </c>
      <c r="S309" s="10">
        <f>3/24*OO[[#This Row],[75 (28JUN1985 06:00:00)-Water Temperature (C)]]*OO[[#This Row],[17]]/SUM(OO[17])</f>
        <v>5.7835544181422894E-9</v>
      </c>
      <c r="T309" s="10">
        <f>3/24*OO[[#This Row],[76 (28JUN1985 09:00:00)-Water Temperature (C)]]*OO[[#This Row],[18]]/SUM(OO[18])</f>
        <v>2.4748852151533668E-6</v>
      </c>
      <c r="U309" s="10">
        <f>3/24*OO[[#This Row],[77 (28JUN1985 12:00:00)-Water Temperature (C)]]*OO[[#This Row],[19]]/SUM(OO[19])</f>
        <v>1.804371980048379E-4</v>
      </c>
      <c r="V309" s="10">
        <f>3/24000000*OO[[#This Row],[78 (28JUN1985 15:00:00)-Water Temperature (C)]]*OO[[#This Row],[20]]</f>
        <v>3.4713902538900001E-3</v>
      </c>
      <c r="W309" s="10">
        <f>3/24000000*OO[[#This Row],[79 (28JUN1985 18:00:00)-Water Temperature (C)]]*OO[[#This Row],[21]]</f>
        <v>2.2874982564560001E-2</v>
      </c>
      <c r="X309" s="10">
        <f>3/24000000*OO[[#This Row],[80 (28JUN1985 21:00:00)-Water Temperature (C)]]*OO[[#This Row],[22]]</f>
        <v>6.0983640528562498E-2</v>
      </c>
      <c r="Y309" s="10">
        <f>3/24000000*OO[[#This Row],[81 (29JUN1985 00:00:00)-Water Temperature (C)]]*OO[[#This Row],[23]]</f>
        <v>7.4646264890049996E-2</v>
      </c>
      <c r="Z309" s="10">
        <f>3/24000000*OO[[#This Row],[82 (29JUN1985 03:00:00)-Water Temperature (C)]]*OO[[#This Row],[24]]</f>
        <v>4.7276524069300004E-2</v>
      </c>
      <c r="AA309" s="10">
        <f>3/24000000*OO[[#This Row],[83 (29JUN1985 06:00:00)-Water Temperature (C)]]*OO[[#This Row],[25]]</f>
        <v>1.6851632019559998E-2</v>
      </c>
      <c r="AB309" s="10">
        <f>3/24000000*OO[[#This Row],[84 (29JUN1985 09:00:00)-Water Temperature (C)]]*OO[[#This Row],[26]]</f>
        <v>3.70199559485E-3</v>
      </c>
      <c r="AC309" s="10">
        <f>3/24000000*OO[[#This Row],[85 (29JUN1985 12:00:00)-Water Temperature (C)]]*OO[[#This Row],[27]]</f>
        <v>5.3469898921274992E-4</v>
      </c>
      <c r="AD309" s="10">
        <f>3/24000000*OO[[#This Row],[86 (29JUN1985 15:00:00)-Water Temperature (C)]]*OO[[#This Row],[28]]</f>
        <v>6.4239023105262501E-5</v>
      </c>
      <c r="AE309" s="10">
        <f>3/24000000*OO[[#This Row],[88 (29JUN1985 21:00:00)-Water Temperature (C)]]*OO[[#This Row],[30]]</f>
        <v>1.1396137719392499E-5</v>
      </c>
      <c r="AF309" s="10">
        <f>3/24000000*OO[[#This Row],[88 (29JUN1985 21:00:00)-Water Temperature (C)]]*OO[[#This Row],[30]]</f>
        <v>1.1396137719392499E-5</v>
      </c>
      <c r="AG309" s="10">
        <f>3/24000000*OO[[#This Row],[89 (30JUN1985 00:00:00)-Water Temperature (C)]]*OO[[#This Row],[31]]</f>
        <v>9.3455779126124991E-6</v>
      </c>
      <c r="AH309" s="10">
        <f>3/24000000*OO[[#This Row],[90 (30JUN1985 03:00:00)-Water Temperature (C)]]*OO[[#This Row],[32]]</f>
        <v>7.8091781628374995E-6</v>
      </c>
      <c r="AI309" s="10">
        <f>3/24000000*OO[[#This Row],[91 (30JUN1985 06:00:00)-Water Temperature (C)]]*OO[[#This Row],[33]]</f>
        <v>6.5659270524499994E-6</v>
      </c>
      <c r="AJ309" s="10">
        <f>3/24000000*OO[[#This Row],[92 (30JUN1985 09:00:00)-Water Temperature (C)]]*OO[[#This Row],[34]]</f>
        <v>5.6250009928199996E-6</v>
      </c>
      <c r="AK309" s="10">
        <f>3/24000000*OO[[#This Row],[93 (30JUN1985 12:00:00)-Water Temperature (C)]]*OO[[#This Row],[35]]</f>
        <v>4.9003656431249989E-6</v>
      </c>
      <c r="AL309" s="10">
        <f>3/24000000*OO[[#This Row],[94 (30JUN1985 15:00:00)-Water Temperature (C)]]*OO[[#This Row],[36]]</f>
        <v>4.2995601451499994E-6</v>
      </c>
      <c r="AM309" s="10">
        <f>3/24000000*OO[[#This Row],[95 (30JUN1985 18:00:00)-Water Temperature (C)]]*OO[[#This Row],[37]]</f>
        <v>3.7817777888275002E-6</v>
      </c>
      <c r="AN309" s="10">
        <f>3/24000000*OO[[#This Row],[96 (30JUN1985 21:00:00)-Water Temperature (C)]]*OO[[#This Row],[38]]</f>
        <v>3.2988077459337498E-6</v>
      </c>
      <c r="AO309" s="10">
        <f>3/24000000*OO[[#This Row],[97 (01JUL1985 00:00:00)-Water Temperature (C)]]*OO[[#This Row],[39]]</f>
        <v>2.8756167855442499E-6</v>
      </c>
      <c r="AP309" s="10">
        <f>3/24000000*OO[[#This Row],[98 (01JUL1985 03:00:00)-Water Temperature (C)]]*OO[[#This Row],[40]]</f>
        <v>2.5335868809493749E-6</v>
      </c>
      <c r="AQ309" s="10">
        <f>3/24000000*OO[[#This Row],[99 (01JUL1985 06:00:00)-Water Temperature (C)]]*OO[[#This Row],[41]]</f>
        <v>2.2478694111250003E-6</v>
      </c>
      <c r="AR309" s="10">
        <f>3/24000000*OO[[#This Row],[100 (01JUL1985 09:00:00)-Water Temperature (C)]]*OO[[#This Row],[42]]</f>
        <v>2.040843477761625E-6</v>
      </c>
      <c r="AS309" s="10">
        <f>3/24000000*OO[[#This Row],[101 (01JUL1985 12:00:00)-Water Temperature (C)]]*OO[[#This Row],[43]]</f>
        <v>1.8743624550397498E-6</v>
      </c>
      <c r="AT309" s="10">
        <f>3/24000000*OO[[#This Row],[102 (01JUL1985 15:00:00)-Water Temperature (C)]]*OO[[#This Row],[44]]</f>
        <v>1.7138631459974999E-6</v>
      </c>
      <c r="AU309" s="10">
        <f>3/24000000*OO[[#This Row],[103 (01JUL1985 18:00:00)-Water Temperature (C)]]*OO[[#This Row],[45]]</f>
        <v>1.574769114818E-6</v>
      </c>
      <c r="AV309" s="10">
        <f>3/24000000*OO[[#This Row],[104 (01JUL1985 21:00:00)-Water Temperature (C)]]*OO[[#This Row],[46]]</f>
        <v>1.4418841950930001E-6</v>
      </c>
      <c r="AW309" s="10">
        <f>3/24000000*OO[[#This Row],[105 (02JUL1985 00:00:00)-Water Temperature (C)]]*OO[[#This Row],[47]]</f>
        <v>1.3346086638655E-6</v>
      </c>
      <c r="AX309" s="10">
        <f>3/24000000*OO[[#This Row],[106 (02JUL1985 03:00:00)-Water Temperature (C)]]*OO[[#This Row],[48]]</f>
        <v>1.245609725106E-6</v>
      </c>
      <c r="AY309" s="10">
        <f>3/24000000*OO[[#This Row],[107 (02JUL1985 06:00:00)-Water Temperature (C)]]*OO[[#This Row],[49]]</f>
        <v>1.1661589707218751E-6</v>
      </c>
      <c r="AZ309" s="10">
        <f>3/24000000*OO[[#This Row],[108 (02JUL1985 09:00:00)-Water Temperature (C)]]*OO[[#This Row],[50]]</f>
        <v>1.0894183634977499E-6</v>
      </c>
      <c r="BA309" s="10">
        <f>3/24000000*OO[[#This Row],[109 (02JUL1985 12:00:00)-Water Temperature (C)]]*OO[[#This Row],[51]]</f>
        <v>1.0284330408389999E-6</v>
      </c>
      <c r="BB309" s="10">
        <f>3/24000000*OO[[#This Row],[110 (02JUL1985 15:00:00)-Water Temperature (C)]]*OO[[#This Row],[52]]</f>
        <v>9.8370349215312488E-7</v>
      </c>
      <c r="BC309" s="10">
        <f>3/24000000*OO[[#This Row],[111 (02JUL1985 18:00:00)-Water Temperature (C)]]*OO[[#This Row],[53]]</f>
        <v>9.4258162935899993E-7</v>
      </c>
      <c r="BD309" s="10">
        <f>3/24000000*OO[[#This Row],[112 (02JUL1985 21:00:00)-Water Temperature (C)]]*OO[[#This Row],[54]]</f>
        <v>8.9549035084574988E-7</v>
      </c>
      <c r="BE309" s="10">
        <f>3/24000000*OO[[#This Row],[113 (03JUL1985 00:00:00)-Water Temperature (C)]]*OO[[#This Row],[55]]</f>
        <v>8.4339990312500005E-7</v>
      </c>
      <c r="BF309" s="10">
        <f>3/24000000*OO[[#This Row],[114 (03JUL1985 03:00:00)-Water Temperature (C)]]*OO[[#This Row],[56]]</f>
        <v>8.0348369808937496E-7</v>
      </c>
      <c r="BG309" s="10">
        <f>3/24000000*OO[[#This Row],[115 (03JUL1985 06:00:00)-Water Temperature (C)]]*OO[[#This Row],[57]]</f>
        <v>7.6596674542275004E-7</v>
      </c>
      <c r="BH309" s="10">
        <f>3/24000000*OO[[#This Row],[116 (03JUL1985 09:00:00)-Water Temperature (C)]]*OO[[#This Row],[58]]</f>
        <v>7.3803230053650001E-7</v>
      </c>
      <c r="BI309" s="10">
        <f>3/24000000*OO[[#This Row],[117 (03JUL1985 12:00:00)-Water Temperature (C)]]*OO[[#This Row],[59]]</f>
        <v>7.1584496038012491E-7</v>
      </c>
      <c r="BJ309" s="10">
        <f>3/24000000*OO[[#This Row],[118 (03JUL1985 15:00:00)-Water Temperature (C)]]*OO[[#This Row],[60]]</f>
        <v>6.9150378994674995E-7</v>
      </c>
      <c r="BK309" s="10">
        <f>3/24000000*OO[[#This Row],[119 (03JUL1985 18:00:00)-Water Temperature (C)]]*OO[[#This Row],[61]]</f>
        <v>6.6830749528075002E-7</v>
      </c>
      <c r="BL309" s="10">
        <f>3/24000000*OO[[#This Row],[120 (03JUL1985 21:00:00)-Water Temperature (C)]]*OO[[#This Row],[62]]</f>
        <v>6.4176424122562494E-7</v>
      </c>
      <c r="BM309" s="10">
        <f>3/24000000*OO[[#This Row],[121 (04JUL1985 00:00:00)-Water Temperature (C)]]*OO[[#This Row],[63]]</f>
        <v>6.1557672230199989E-7</v>
      </c>
      <c r="BN309" s="10">
        <f>3/24000000*OO[[#This Row],[122 (04JUL1985 03:00:00)-Water Temperature (C)]]*OO[[#This Row],[64]]</f>
        <v>5.9347432536249998E-7</v>
      </c>
      <c r="BO309" s="10">
        <f>3/24000000*OO[[#This Row],[123 (04JUL1985 06:00:00)-Water Temperature (C)]]*OO[[#This Row],[65]]</f>
        <v>5.7268295492187502E-7</v>
      </c>
      <c r="BP309" s="10">
        <f>3/24000000*OO[[#This Row],[124 (04JUL1985 09:00:00)-Water Temperature (C)]]*OO[[#This Row],[66]]</f>
        <v>5.6299704332812491E-7</v>
      </c>
      <c r="BQ309" s="10">
        <f>3/24000000*OO[[#This Row],[125 (04JUL1985 12:00:00)-Water Temperature (C)]]*OO[[#This Row],[67]]</f>
        <v>5.5414053551925004E-7</v>
      </c>
      <c r="BR309" s="10">
        <f>3/24000000*OO[[#This Row],[126 (04JUL1985 15:00:00)-Water Temperature (C)]]*OO[[#This Row],[68]]</f>
        <v>5.4154019873924996E-7</v>
      </c>
      <c r="BS309" s="10">
        <f>3/24000000*OO[[#This Row],[127 (04JUL1985 18:00:00)-Water Temperature (C)]]*OO[[#This Row],[69]]</f>
        <v>5.2620710040399995E-7</v>
      </c>
      <c r="BT309" s="10">
        <f>3/24000000*OO[[#This Row],[128 (04JUL1985 21:00:00)-Water Temperature (C)]]*OO[[#This Row],[70]]</f>
        <v>5.07359736796875E-7</v>
      </c>
      <c r="BU309" s="10">
        <f>3/24000000*OO[[#This Row],[129 (05JUL1985 00:00:00)-Water Temperature (C)]]*OO[[#This Row],[71]]</f>
        <v>4.8666635446000005E-7</v>
      </c>
      <c r="BV309" s="10">
        <f>3/24000000*OO[[#This Row],[130 (05JUL1985 03:00:00)-Water Temperature (C)]]*OO[[#This Row],[72]]</f>
        <v>4.6837635732150002E-7</v>
      </c>
      <c r="BW309" s="10">
        <f>3/24000000*OO[[#This Row],[131 (05JUL1985 06:00:00)-Water Temperature (C)]]*OO[[#This Row],[73]]</f>
        <v>4.5231609331562494E-7</v>
      </c>
      <c r="BX309" s="10">
        <f>3/24000000*OO[[#This Row],[132 (05JUL1985 09:00:00)-Water Temperature (C)]]*OO[[#This Row],[74]]</f>
        <v>4.4494785743099999E-7</v>
      </c>
      <c r="BY309" s="10">
        <f>3/24000000*OO[[#This Row],[133 (05JUL1985 12:00:00)-Water Temperature (C)]]*OO[[#This Row],[75]]</f>
        <v>4.3992719959737496E-7</v>
      </c>
      <c r="BZ309" s="10">
        <f>3/24000000*OO[[#This Row],[134 (05JUL1985 15:00:00)-Water Temperature (C)]]*OO[[#This Row],[76]]</f>
        <v>4.3319898584550004E-7</v>
      </c>
      <c r="CA309" s="10">
        <f>3/24000000*OO[[#This Row],[135 (05JUL1985 18:00:00)-Water Temperature (C)]]*OO[[#This Row],[77]]</f>
        <v>4.2455270850299998E-7</v>
      </c>
      <c r="CB309" s="10">
        <f>3/24000000*OO[[#This Row],[136 (05JUL1985 21:00:00)-Water Temperature (C)]]*OO[[#This Row],[78]]</f>
        <v>4.0947495194549998E-7</v>
      </c>
      <c r="CC309" s="10">
        <f>3/24000000*OO[[#This Row],[137 (06JUL1985 00:00:00)-Water Temperature (C)]]*OO[[#This Row],[79]]</f>
        <v>3.92449010616E-7</v>
      </c>
      <c r="CD309" s="10">
        <f>3/24000000*OO[[#This Row],[138 (06JUL1985 03:00:00)-Water Temperature (C)]]*OO[[#This Row],[80]]</f>
        <v>3.7830985918562496E-7</v>
      </c>
      <c r="CE309" s="10">
        <f>3/24000000*OO[[#This Row],[139 (06JUL1985 06:00:00)-Water Temperature (C)]]*OO[[#This Row],[81]]</f>
        <v>3.6620791935825001E-7</v>
      </c>
      <c r="CF309" s="10">
        <f>3/24000000*OO[[#This Row],[140 (06JUL1985 09:00:00)-Water Temperature (C)]]*OO[[#This Row],[82]]</f>
        <v>3.6264264755625002E-7</v>
      </c>
      <c r="CG309" s="10">
        <f>3/24000000*OO[[#This Row],[141 (06JUL1985 12:00:00)-Water Temperature (C)]]*OO[[#This Row],[83]]</f>
        <v>3.5997653038125004E-7</v>
      </c>
      <c r="CH309" s="10">
        <f>3/24000000*OO[[#This Row],[142 (06JUL1985 15:00:00)-Water Temperature (C)]]*OO[[#This Row],[84]]</f>
        <v>3.5583672703124993E-7</v>
      </c>
      <c r="CI309" s="10">
        <f>3/24000000*OO[[#This Row],[143 (06JUL1985 18:00:00)-Water Temperature (C)]]*OO[[#This Row],[85]]</f>
        <v>3.5129171763787499E-7</v>
      </c>
      <c r="CJ309" s="10">
        <f>3/24000000*OO[[#This Row],[144 (06JUL1985 21:00:00)-Water Temperature (C)]]*OO[[#This Row],[86]]</f>
        <v>3.4196015408812499E-7</v>
      </c>
      <c r="CK309" s="10">
        <f>3/24000000*OO[[#This Row],[145 (07JUL1985 00:00:00)-Water Temperature (C)]]*OO[[#This Row],[87]]</f>
        <v>3.2981980812812497E-7</v>
      </c>
      <c r="CL309" s="10">
        <f>3/24000000*OO[[#This Row],[146 (07JUL1985 03:00:00)-Water Temperature (C)]]*OO[[#This Row],[88]]</f>
        <v>3.1873851651270001E-7</v>
      </c>
      <c r="CM309" s="10">
        <f>3/24000000*OO[[#This Row],[147 (07JUL1985 06:00:00)-Water Temperature (C)]]*OO[[#This Row],[89]]</f>
        <v>3.0747091936981251E-7</v>
      </c>
      <c r="CN309" s="10">
        <f>3/24000000*OO[[#This Row],[148 (07JUL1985 09:00:00)-Water Temperature (C)]]*OO[[#This Row],[90]]</f>
        <v>2.9717152038539995E-7</v>
      </c>
      <c r="CO309" s="10">
        <f>3/24000000*OO[[#This Row],[149 (07JUL1985 12:00:00)-Water Temperature (C)]]*OO[[#This Row],[91]]</f>
        <v>2.8924687731733748E-7</v>
      </c>
      <c r="CP309" s="10">
        <f>3/24000000*OO[[#This Row],[150 (07JUL1985 15:00:00)-Water Temperature (C)]]*OO[[#This Row],[92]]</f>
        <v>2.8471546164502498E-7</v>
      </c>
      <c r="CQ309" s="10">
        <f>3/24000000*OO[[#This Row],[151 (07JUL1985 18:00:00)-Water Temperature (C)]]*OO[[#This Row],[93]]</f>
        <v>2.7708421511225E-7</v>
      </c>
      <c r="CR309" s="10">
        <f>3/24000000*OO[[#This Row],[152 (07JUL1985 21:00:00)-Water Temperature (C)]]*OO[[#This Row],[94]]</f>
        <v>2.6736396694503749E-7</v>
      </c>
      <c r="CS309" s="10">
        <f>3/24000000*OO[[#This Row],[153 (08JUL1985 00:00:00)-Water Temperature (C)]]*OO[[#This Row],[95]]</f>
        <v>2.5876444650239997E-7</v>
      </c>
      <c r="CT309" s="10">
        <f>3/24000000*OO[[#This Row],[154 (08JUL1985 03:00:00)-Water Temperature (C)]]*OO[[#This Row],[96]]</f>
        <v>2.5057483295032497E-7</v>
      </c>
      <c r="CU309" s="10">
        <f>3/24000000*OO[[#This Row],[155 (08JUL1985 06:00:00)-Water Temperature (C)]]*OO[[#This Row],[97]]</f>
        <v>2.4184131177596248E-7</v>
      </c>
      <c r="CV309" s="10">
        <f>3/24000000*OO[[#This Row],[156 (08JUL1985 09:00:00)-Water Temperature (C)]]*OO[[#This Row],[98]]</f>
        <v>2.361117163650375E-7</v>
      </c>
      <c r="CW309" s="10">
        <f>3/24000000*OO[[#This Row],[157 (08JUL1985 12:00:00)-Water Temperature (C)]]*OO[[#This Row],[99]]</f>
        <v>2.3187023273117498E-7</v>
      </c>
    </row>
    <row r="310" spans="1:101" x14ac:dyDescent="0.35">
      <c r="A310" t="s">
        <v>316</v>
      </c>
      <c r="B310">
        <v>898.30960000000005</v>
      </c>
      <c r="C310" s="10">
        <f>3/24*OO[[#This Row],[59 (26JUN1985 06:00:00)-Water Temperature (C)]]*OO[[#This Row],[1]]/SUM(OO[1])</f>
        <v>0</v>
      </c>
      <c r="D310" s="10">
        <f>3/24*OO[[#This Row],[60 (26JUN1985 09:00:00)-Water Temperature (C)]]*OO[[#This Row],[2]]/SUM(OO[2])</f>
        <v>0</v>
      </c>
      <c r="E310" s="10">
        <f>3/24*OO[[#This Row],[61 (26JUN1985 12:00:00)-Water Temperature (C)]]*OO[[#This Row],[3]]/SUM(OO[3])</f>
        <v>0</v>
      </c>
      <c r="F310" s="10">
        <f>3/24*OO[[#This Row],[62 (26JUN1985 15:00:00)-Water Temperature (C)]]*OO[[#This Row],[4]]/SUM(OO[4])</f>
        <v>0</v>
      </c>
      <c r="G310" s="10">
        <f>3/24*OO[[#This Row],[63 (26JUN1985 18:00:00)-Water Temperature (C)]]*OO[[#This Row],[5]]/SUM(OO[5])</f>
        <v>0</v>
      </c>
      <c r="H310" s="10">
        <f>3/24*OO[[#This Row],[64 (26JUN1985 21:00:00)-Water Temperature (C)]]*OO[[#This Row],[6]]/SUM(OO[6])</f>
        <v>0</v>
      </c>
      <c r="I310" s="10">
        <f>3/24*OO[[#This Row],[65 (27JUN1985 00:00:00)-Water Temperature (C)]]*OO[[#This Row],[7]]/SUM(OO[7])</f>
        <v>0</v>
      </c>
      <c r="J310" s="10">
        <f>3/24*OO[[#This Row],[66 (27JUN1985 03:00:00)-Water Temperature (C)]]*OO[[#This Row],[8]]/SUM(OO[8])</f>
        <v>0</v>
      </c>
      <c r="K310" s="10">
        <f>3/24*OO[[#This Row],[67 (27JUN1985 06:00:00)-Water Temperature (C)]]*OO[[#This Row],[9]]/SUM(OO[9])</f>
        <v>0</v>
      </c>
      <c r="L310" s="10">
        <f>3/24*OO[[#This Row],[68 (27JUN1985 09:00:00)-Water Temperature (C)]]*OO[[#This Row],[10]]/SUM(OO[10])</f>
        <v>0</v>
      </c>
      <c r="M310" s="10">
        <f>3/24*OO[[#This Row],[69 (27JUN1985 12:00:00)-Water Temperature (C)]]*OO[[#This Row],[11]]/SUM(OO[11])</f>
        <v>0</v>
      </c>
      <c r="N310" s="10">
        <f>3/24*OO[[#This Row],[70 (27JUN1985 15:00:00)-Water Temperature (C)]]*OO[[#This Row],[12]]/SUM(OO[12])</f>
        <v>0</v>
      </c>
      <c r="O310" s="10">
        <f>3/24*OO[[#This Row],[71 (27JUN1985 18:00:00)-Water Temperature (C)]]*OO[[#This Row],[13]]/SUM(OO[13])</f>
        <v>0</v>
      </c>
      <c r="P310" s="10">
        <f>3/24*OO[[#This Row],[72 (27JUN1985 21:00:00)-Water Temperature (C)]]*OO[[#This Row],[14]]/SUM(OO[14])</f>
        <v>6.1471817316654977E-33</v>
      </c>
      <c r="Q310" s="10">
        <f>3/24*OO[[#This Row],[73 (28JUN1985 00:00:00)-Water Temperature (C)]]*OO[[#This Row],[15]]/SUM(OO[15])</f>
        <v>3.2637149951369941E-22</v>
      </c>
      <c r="R310" s="10">
        <f>3/24*OO[[#This Row],[74 (28JUN1985 03:00:00)-Water Temperature (C)]]*OO[[#This Row],[16]]/SUM(OO[16])</f>
        <v>2.6777196063545488E-13</v>
      </c>
      <c r="S310" s="10">
        <f>3/24*OO[[#This Row],[75 (28JUN1985 06:00:00)-Water Temperature (C)]]*OO[[#This Row],[17]]/SUM(OO[17])</f>
        <v>3.2380311503332038E-9</v>
      </c>
      <c r="T310" s="10">
        <f>3/24*OO[[#This Row],[76 (28JUN1985 09:00:00)-Water Temperature (C)]]*OO[[#This Row],[18]]/SUM(OO[18])</f>
        <v>1.5619856132763693E-6</v>
      </c>
      <c r="U310" s="10">
        <f>3/24*OO[[#This Row],[77 (28JUN1985 12:00:00)-Water Temperature (C)]]*OO[[#This Row],[19]]/SUM(OO[19])</f>
        <v>1.2412990219277869E-4</v>
      </c>
      <c r="V310" s="10">
        <f>3/24000000*OO[[#This Row],[78 (28JUN1985 15:00:00)-Water Temperature (C)]]*OO[[#This Row],[20]]</f>
        <v>2.5592623119134999E-3</v>
      </c>
      <c r="W310" s="10">
        <f>3/24000000*OO[[#This Row],[79 (28JUN1985 18:00:00)-Water Temperature (C)]]*OO[[#This Row],[21]]</f>
        <v>1.7875660371524996E-2</v>
      </c>
      <c r="X310" s="10">
        <f>3/24000000*OO[[#This Row],[80 (28JUN1985 21:00:00)-Water Temperature (C)]]*OO[[#This Row],[22]]</f>
        <v>5.0121199414937499E-2</v>
      </c>
      <c r="Y310" s="10">
        <f>3/24000000*OO[[#This Row],[81 (29JUN1985 00:00:00)-Water Temperature (C)]]*OO[[#This Row],[23]]</f>
        <v>6.4104304073437507E-2</v>
      </c>
      <c r="Z310" s="10">
        <f>3/24000000*OO[[#This Row],[82 (29JUN1985 03:00:00)-Water Temperature (C)]]*OO[[#This Row],[24]]</f>
        <v>4.2202298677350002E-2</v>
      </c>
      <c r="AA310" s="10">
        <f>3/24000000*OO[[#This Row],[83 (29JUN1985 06:00:00)-Water Temperature (C)]]*OO[[#This Row],[25]]</f>
        <v>1.5569103197917497E-2</v>
      </c>
      <c r="AB310" s="10">
        <f>3/24000000*OO[[#This Row],[84 (29JUN1985 09:00:00)-Water Temperature (C)]]*OO[[#This Row],[26]]</f>
        <v>3.5242215177949997E-3</v>
      </c>
      <c r="AC310" s="10">
        <f>3/24000000*OO[[#This Row],[85 (29JUN1985 12:00:00)-Water Temperature (C)]]*OO[[#This Row],[27]]</f>
        <v>5.2138933115625002E-4</v>
      </c>
      <c r="AD310" s="10">
        <f>3/24000000*OO[[#This Row],[86 (29JUN1985 15:00:00)-Water Temperature (C)]]*OO[[#This Row],[28]]</f>
        <v>6.2213857986750002E-5</v>
      </c>
      <c r="AE310" s="10">
        <f>3/24000000*OO[[#This Row],[88 (29JUN1985 21:00:00)-Water Temperature (C)]]*OO[[#This Row],[30]]</f>
        <v>9.8590802170000007E-6</v>
      </c>
      <c r="AF310" s="10">
        <f>3/24000000*OO[[#This Row],[88 (29JUN1985 21:00:00)-Water Temperature (C)]]*OO[[#This Row],[30]]</f>
        <v>9.8590802170000007E-6</v>
      </c>
      <c r="AG310" s="10">
        <f>3/24000000*OO[[#This Row],[89 (30JUN1985 00:00:00)-Water Temperature (C)]]*OO[[#This Row],[31]]</f>
        <v>8.0608026483974984E-6</v>
      </c>
      <c r="AH310" s="10">
        <f>3/24000000*OO[[#This Row],[90 (30JUN1985 03:00:00)-Water Temperature (C)]]*OO[[#This Row],[32]]</f>
        <v>6.7331516327762499E-6</v>
      </c>
      <c r="AI310" s="10">
        <f>3/24000000*OO[[#This Row],[91 (30JUN1985 06:00:00)-Water Temperature (C)]]*OO[[#This Row],[33]]</f>
        <v>5.6604953534399996E-6</v>
      </c>
      <c r="AJ310" s="10">
        <f>3/24000000*OO[[#This Row],[92 (30JUN1985 09:00:00)-Water Temperature (C)]]*OO[[#This Row],[34]]</f>
        <v>4.8478914810700002E-6</v>
      </c>
      <c r="AK310" s="10">
        <f>3/24000000*OO[[#This Row],[93 (30JUN1985 12:00:00)-Water Temperature (C)]]*OO[[#This Row],[35]]</f>
        <v>4.2223186305299998E-6</v>
      </c>
      <c r="AL310" s="10">
        <f>3/24000000*OO[[#This Row],[94 (30JUN1985 15:00:00)-Water Temperature (C)]]*OO[[#This Row],[36]]</f>
        <v>3.7032045190875001E-6</v>
      </c>
      <c r="AM310" s="10">
        <f>3/24000000*OO[[#This Row],[95 (30JUN1985 18:00:00)-Water Temperature (C)]]*OO[[#This Row],[37]]</f>
        <v>3.2556790721700003E-6</v>
      </c>
      <c r="AN310" s="10">
        <f>3/24000000*OO[[#This Row],[96 (30JUN1985 21:00:00)-Water Temperature (C)]]*OO[[#This Row],[38]]</f>
        <v>2.8384123542159997E-6</v>
      </c>
      <c r="AO310" s="10">
        <f>3/24000000*OO[[#This Row],[97 (01JUL1985 00:00:00)-Water Temperature (C)]]*OO[[#This Row],[39]]</f>
        <v>2.4728115347649999E-6</v>
      </c>
      <c r="AP310" s="10">
        <f>3/24000000*OO[[#This Row],[98 (01JUL1985 03:00:00)-Water Temperature (C)]]*OO[[#This Row],[40]]</f>
        <v>2.1777211509218749E-6</v>
      </c>
      <c r="AQ310" s="10">
        <f>3/24000000*OO[[#This Row],[99 (01JUL1985 06:00:00)-Water Temperature (C)]]*OO[[#This Row],[41]]</f>
        <v>1.9317753929759996E-6</v>
      </c>
      <c r="AR310" s="10">
        <f>3/24000000*OO[[#This Row],[100 (01JUL1985 09:00:00)-Water Temperature (C)]]*OO[[#This Row],[42]]</f>
        <v>1.7530806778337499E-6</v>
      </c>
      <c r="AS310" s="10">
        <f>3/24000000*OO[[#This Row],[101 (01JUL1985 12:00:00)-Water Temperature (C)]]*OO[[#This Row],[43]]</f>
        <v>1.6099512081232499E-6</v>
      </c>
      <c r="AT310" s="10">
        <f>3/24000000*OO[[#This Row],[102 (01JUL1985 15:00:00)-Water Temperature (C)]]*OO[[#This Row],[44]]</f>
        <v>1.4716985517355001E-6</v>
      </c>
      <c r="AU310" s="10">
        <f>3/24000000*OO[[#This Row],[103 (01JUL1985 18:00:00)-Water Temperature (C)]]*OO[[#This Row],[45]]</f>
        <v>1.3514897978415E-6</v>
      </c>
      <c r="AV310" s="10">
        <f>3/24000000*OO[[#This Row],[104 (01JUL1985 21:00:00)-Water Temperature (C)]]*OO[[#This Row],[46]]</f>
        <v>1.2369785605003749E-6</v>
      </c>
      <c r="AW310" s="10">
        <f>3/24000000*OO[[#This Row],[105 (02JUL1985 00:00:00)-Water Temperature (C)]]*OO[[#This Row],[47]]</f>
        <v>1.1442608441231252E-6</v>
      </c>
      <c r="AX310" s="10">
        <f>3/24000000*OO[[#This Row],[106 (02JUL1985 03:00:00)-Water Temperature (C)]]*OO[[#This Row],[48]]</f>
        <v>1.067713317961875E-6</v>
      </c>
      <c r="AY310" s="10">
        <f>3/24000000*OO[[#This Row],[107 (02JUL1985 06:00:00)-Water Temperature (C)]]*OO[[#This Row],[49]]</f>
        <v>9.995658291011251E-7</v>
      </c>
      <c r="AZ310" s="10">
        <f>3/24000000*OO[[#This Row],[108 (02JUL1985 09:00:00)-Water Temperature (C)]]*OO[[#This Row],[50]]</f>
        <v>9.3397856698799992E-7</v>
      </c>
      <c r="BA310" s="10">
        <f>3/24000000*OO[[#This Row],[109 (02JUL1985 12:00:00)-Water Temperature (C)]]*OO[[#This Row],[51]]</f>
        <v>8.8157521456275009E-7</v>
      </c>
      <c r="BB310" s="10">
        <f>3/24000000*OO[[#This Row],[110 (02JUL1985 15:00:00)-Water Temperature (C)]]*OO[[#This Row],[52]]</f>
        <v>8.4318438024975001E-7</v>
      </c>
      <c r="BC310" s="10">
        <f>3/24000000*OO[[#This Row],[111 (02JUL1985 18:00:00)-Water Temperature (C)]]*OO[[#This Row],[53]]</f>
        <v>8.0778568699262497E-7</v>
      </c>
      <c r="BD310" s="10">
        <f>3/24000000*OO[[#This Row],[112 (02JUL1985 21:00:00)-Water Temperature (C)]]*OO[[#This Row],[54]]</f>
        <v>7.6717210745012493E-7</v>
      </c>
      <c r="BE310" s="10">
        <f>3/24000000*OO[[#This Row],[113 (03JUL1985 00:00:00)-Water Temperature (C)]]*OO[[#This Row],[55]]</f>
        <v>7.2218382343525002E-7</v>
      </c>
      <c r="BF310" s="10">
        <f>3/24000000*OO[[#This Row],[114 (03JUL1985 03:00:00)-Water Temperature (C)]]*OO[[#This Row],[56]]</f>
        <v>6.8771719438937491E-7</v>
      </c>
      <c r="BG310" s="10">
        <f>3/24000000*OO[[#This Row],[115 (03JUL1985 06:00:00)-Water Temperature (C)]]*OO[[#This Row],[57]]</f>
        <v>6.5577195158150001E-7</v>
      </c>
      <c r="BH310" s="10">
        <f>3/24000000*OO[[#This Row],[116 (03JUL1985 09:00:00)-Water Temperature (C)]]*OO[[#This Row],[58]]</f>
        <v>6.3187850467437491E-7</v>
      </c>
      <c r="BI310" s="10">
        <f>3/24000000*OO[[#This Row],[117 (03JUL1985 12:00:00)-Water Temperature (C)]]*OO[[#This Row],[59]]</f>
        <v>6.1308661317849995E-7</v>
      </c>
      <c r="BJ310" s="10">
        <f>3/24000000*OO[[#This Row],[118 (03JUL1985 15:00:00)-Water Temperature (C)]]*OO[[#This Row],[60]]</f>
        <v>5.9223046286249997E-7</v>
      </c>
      <c r="BK310" s="10">
        <f>3/24000000*OO[[#This Row],[119 (03JUL1985 18:00:00)-Water Temperature (C)]]*OO[[#This Row],[61]]</f>
        <v>5.7220957230912499E-7</v>
      </c>
      <c r="BL310" s="10">
        <f>3/24000000*OO[[#This Row],[120 (03JUL1985 21:00:00)-Water Temperature (C)]]*OO[[#This Row],[62]]</f>
        <v>5.4931385092649991E-7</v>
      </c>
      <c r="BM310" s="10">
        <f>3/24000000*OO[[#This Row],[121 (04JUL1985 00:00:00)-Water Temperature (C)]]*OO[[#This Row],[63]]</f>
        <v>5.26740525857625E-7</v>
      </c>
      <c r="BN310" s="10">
        <f>3/24000000*OO[[#This Row],[122 (04JUL1985 03:00:00)-Water Temperature (C)]]*OO[[#This Row],[64]]</f>
        <v>5.0780850910300004E-7</v>
      </c>
      <c r="BO310" s="10">
        <f>3/24000000*OO[[#This Row],[123 (04JUL1985 06:00:00)-Water Temperature (C)]]*OO[[#This Row],[65]]</f>
        <v>4.9007773077874989E-7</v>
      </c>
      <c r="BP310" s="10">
        <f>3/24000000*OO[[#This Row],[124 (04JUL1985 09:00:00)-Water Temperature (C)]]*OO[[#This Row],[66]]</f>
        <v>4.8175897234324996E-7</v>
      </c>
      <c r="BQ310" s="10">
        <f>3/24000000*OO[[#This Row],[125 (04JUL1985 12:00:00)-Water Temperature (C)]]*OO[[#This Row],[67]]</f>
        <v>4.7432397166874996E-7</v>
      </c>
      <c r="BR310" s="10">
        <f>3/24000000*OO[[#This Row],[126 (04JUL1985 15:00:00)-Water Temperature (C)]]*OO[[#This Row],[68]]</f>
        <v>4.63578776214E-7</v>
      </c>
      <c r="BS310" s="10">
        <f>3/24000000*OO[[#This Row],[127 (04JUL1985 18:00:00)-Water Temperature (C)]]*OO[[#This Row],[69]]</f>
        <v>4.5041346674999997E-7</v>
      </c>
      <c r="BT310" s="10">
        <f>3/24000000*OO[[#This Row],[128 (04JUL1985 21:00:00)-Water Temperature (C)]]*OO[[#This Row],[70]]</f>
        <v>4.3422636773812499E-7</v>
      </c>
      <c r="BU310" s="10">
        <f>3/24000000*OO[[#This Row],[129 (05JUL1985 00:00:00)-Water Temperature (C)]]*OO[[#This Row],[71]]</f>
        <v>4.164783143275E-7</v>
      </c>
      <c r="BV310" s="10">
        <f>3/24000000*OO[[#This Row],[130 (05JUL1985 03:00:00)-Water Temperature (C)]]*OO[[#This Row],[72]]</f>
        <v>4.0078954564349995E-7</v>
      </c>
      <c r="BW310" s="10">
        <f>3/24000000*OO[[#This Row],[131 (05JUL1985 06:00:00)-Water Temperature (C)]]*OO[[#This Row],[73]]</f>
        <v>3.8703999116875E-7</v>
      </c>
      <c r="BX310" s="10">
        <f>3/24000000*OO[[#This Row],[132 (05JUL1985 09:00:00)-Water Temperature (C)]]*OO[[#This Row],[74]]</f>
        <v>3.8069598961987499E-7</v>
      </c>
      <c r="BY310" s="10">
        <f>3/24000000*OO[[#This Row],[133 (05JUL1985 12:00:00)-Water Temperature (C)]]*OO[[#This Row],[75]]</f>
        <v>3.7652690593399998E-7</v>
      </c>
      <c r="BZ310" s="10">
        <f>3/24000000*OO[[#This Row],[134 (05JUL1985 15:00:00)-Water Temperature (C)]]*OO[[#This Row],[76]]</f>
        <v>3.7083304104474998E-7</v>
      </c>
      <c r="CA310" s="10">
        <f>3/24000000*OO[[#This Row],[135 (05JUL1985 18:00:00)-Water Temperature (C)]]*OO[[#This Row],[77]]</f>
        <v>3.6346713987324995E-7</v>
      </c>
      <c r="CB310" s="10">
        <f>3/24000000*OO[[#This Row],[136 (05JUL1985 21:00:00)-Water Temperature (C)]]*OO[[#This Row],[78]]</f>
        <v>3.5056602784799998E-7</v>
      </c>
      <c r="CC310" s="10">
        <f>3/24000000*OO[[#This Row],[137 (06JUL1985 00:00:00)-Water Temperature (C)]]*OO[[#This Row],[79]]</f>
        <v>3.3588192897724999E-7</v>
      </c>
      <c r="CD310" s="10">
        <f>3/24000000*OO[[#This Row],[138 (06JUL1985 03:00:00)-Water Temperature (C)]]*OO[[#This Row],[80]]</f>
        <v>3.2374207337637498E-7</v>
      </c>
      <c r="CE310" s="10">
        <f>3/24000000*OO[[#This Row],[139 (06JUL1985 06:00:00)-Water Temperature (C)]]*OO[[#This Row],[81]]</f>
        <v>3.1338820227987495E-7</v>
      </c>
      <c r="CF310" s="10">
        <f>3/24000000*OO[[#This Row],[140 (06JUL1985 09:00:00)-Water Temperature (C)]]*OO[[#This Row],[82]]</f>
        <v>3.1032732320906253E-7</v>
      </c>
      <c r="CG310" s="10">
        <f>3/24000000*OO[[#This Row],[141 (06JUL1985 12:00:00)-Water Temperature (C)]]*OO[[#This Row],[83]]</f>
        <v>3.0816687035712499E-7</v>
      </c>
      <c r="CH310" s="10">
        <f>3/24000000*OO[[#This Row],[142 (06JUL1985 15:00:00)-Water Temperature (C)]]*OO[[#This Row],[84]]</f>
        <v>3.0461606016187502E-7</v>
      </c>
      <c r="CI310" s="10">
        <f>3/24000000*OO[[#This Row],[143 (06JUL1985 18:00:00)-Water Temperature (C)]]*OO[[#This Row],[85]]</f>
        <v>3.0068793571217498E-7</v>
      </c>
      <c r="CJ310" s="10">
        <f>3/24000000*OO[[#This Row],[144 (06JUL1985 21:00:00)-Water Temperature (C)]]*OO[[#This Row],[86]]</f>
        <v>2.9271230831167497E-7</v>
      </c>
      <c r="CK310" s="10">
        <f>3/24000000*OO[[#This Row],[145 (07JUL1985 00:00:00)-Water Temperature (C)]]*OO[[#This Row],[87]]</f>
        <v>2.8229367791775005E-7</v>
      </c>
      <c r="CL310" s="10">
        <f>3/24000000*OO[[#This Row],[146 (07JUL1985 03:00:00)-Water Temperature (C)]]*OO[[#This Row],[88]]</f>
        <v>2.7279992246559997E-7</v>
      </c>
      <c r="CM310" s="10">
        <f>3/24000000*OO[[#This Row],[147 (07JUL1985 06:00:00)-Water Temperature (C)]]*OO[[#This Row],[89]]</f>
        <v>2.6320131397514999E-7</v>
      </c>
      <c r="CN310" s="10">
        <f>3/24000000*OO[[#This Row],[148 (07JUL1985 09:00:00)-Water Temperature (C)]]*OO[[#This Row],[90]]</f>
        <v>2.544348287263375E-7</v>
      </c>
      <c r="CO310" s="10">
        <f>3/24000000*OO[[#This Row],[149 (07JUL1985 12:00:00)-Water Temperature (C)]]*OO[[#This Row],[91]]</f>
        <v>2.4767028134639995E-7</v>
      </c>
      <c r="CP310" s="10">
        <f>3/24000000*OO[[#This Row],[150 (07JUL1985 15:00:00)-Water Temperature (C)]]*OO[[#This Row],[92]]</f>
        <v>2.4377909936943743E-7</v>
      </c>
      <c r="CQ310" s="10">
        <f>3/24000000*OO[[#This Row],[151 (07JUL1985 18:00:00)-Water Temperature (C)]]*OO[[#This Row],[93]]</f>
        <v>2.3727152917460001E-7</v>
      </c>
      <c r="CR310" s="10">
        <f>3/24000000*OO[[#This Row],[152 (07JUL1985 21:00:00)-Water Temperature (C)]]*OO[[#This Row],[94]]</f>
        <v>2.2888089821567499E-7</v>
      </c>
      <c r="CS310" s="10">
        <f>3/24000000*OO[[#This Row],[153 (08JUL1985 00:00:00)-Water Temperature (C)]]*OO[[#This Row],[95]]</f>
        <v>2.2147084703975E-7</v>
      </c>
      <c r="CT310" s="10">
        <f>3/24000000*OO[[#This Row],[154 (08JUL1985 03:00:00)-Water Temperature (C)]]*OO[[#This Row],[96]]</f>
        <v>2.1448674746040001E-7</v>
      </c>
      <c r="CU310" s="10">
        <f>3/24000000*OO[[#This Row],[155 (08JUL1985 06:00:00)-Water Temperature (C)]]*OO[[#This Row],[97]]</f>
        <v>2.0707767311674999E-7</v>
      </c>
      <c r="CV310" s="10">
        <f>3/24000000*OO[[#This Row],[156 (08JUL1985 09:00:00)-Water Temperature (C)]]*OO[[#This Row],[98]]</f>
        <v>2.0220426738506249E-7</v>
      </c>
      <c r="CW310" s="10">
        <f>3/24000000*OO[[#This Row],[157 (08JUL1985 12:00:00)-Water Temperature (C)]]*OO[[#This Row],[99]]</f>
        <v>1.9864946776434998E-7</v>
      </c>
    </row>
    <row r="311" spans="1:101" x14ac:dyDescent="0.35">
      <c r="A311" t="s">
        <v>317</v>
      </c>
      <c r="B311">
        <v>920.83439999999996</v>
      </c>
      <c r="C311" s="10">
        <f>3/24*OO[[#This Row],[59 (26JUN1985 06:00:00)-Water Temperature (C)]]*OO[[#This Row],[1]]/SUM(OO[1])</f>
        <v>0</v>
      </c>
      <c r="D311" s="10">
        <f>3/24*OO[[#This Row],[60 (26JUN1985 09:00:00)-Water Temperature (C)]]*OO[[#This Row],[2]]/SUM(OO[2])</f>
        <v>0</v>
      </c>
      <c r="E311" s="10">
        <f>3/24*OO[[#This Row],[61 (26JUN1985 12:00:00)-Water Temperature (C)]]*OO[[#This Row],[3]]/SUM(OO[3])</f>
        <v>0</v>
      </c>
      <c r="F311" s="10">
        <f>3/24*OO[[#This Row],[62 (26JUN1985 15:00:00)-Water Temperature (C)]]*OO[[#This Row],[4]]/SUM(OO[4])</f>
        <v>0</v>
      </c>
      <c r="G311" s="10">
        <f>3/24*OO[[#This Row],[63 (26JUN1985 18:00:00)-Water Temperature (C)]]*OO[[#This Row],[5]]/SUM(OO[5])</f>
        <v>0</v>
      </c>
      <c r="H311" s="10">
        <f>3/24*OO[[#This Row],[64 (26JUN1985 21:00:00)-Water Temperature (C)]]*OO[[#This Row],[6]]/SUM(OO[6])</f>
        <v>0</v>
      </c>
      <c r="I311" s="10">
        <f>3/24*OO[[#This Row],[65 (27JUN1985 00:00:00)-Water Temperature (C)]]*OO[[#This Row],[7]]/SUM(OO[7])</f>
        <v>0</v>
      </c>
      <c r="J311" s="10">
        <f>3/24*OO[[#This Row],[66 (27JUN1985 03:00:00)-Water Temperature (C)]]*OO[[#This Row],[8]]/SUM(OO[8])</f>
        <v>0</v>
      </c>
      <c r="K311" s="10">
        <f>3/24*OO[[#This Row],[67 (27JUN1985 06:00:00)-Water Temperature (C)]]*OO[[#This Row],[9]]/SUM(OO[9])</f>
        <v>0</v>
      </c>
      <c r="L311" s="10">
        <f>3/24*OO[[#This Row],[68 (27JUN1985 09:00:00)-Water Temperature (C)]]*OO[[#This Row],[10]]/SUM(OO[10])</f>
        <v>0</v>
      </c>
      <c r="M311" s="10">
        <f>3/24*OO[[#This Row],[69 (27JUN1985 12:00:00)-Water Temperature (C)]]*OO[[#This Row],[11]]/SUM(OO[11])</f>
        <v>0</v>
      </c>
      <c r="N311" s="10">
        <f>3/24*OO[[#This Row],[70 (27JUN1985 15:00:00)-Water Temperature (C)]]*OO[[#This Row],[12]]/SUM(OO[12])</f>
        <v>0</v>
      </c>
      <c r="O311" s="10">
        <f>3/24*OO[[#This Row],[71 (27JUN1985 18:00:00)-Water Temperature (C)]]*OO[[#This Row],[13]]/SUM(OO[13])</f>
        <v>0</v>
      </c>
      <c r="P311" s="10">
        <f>3/24*OO[[#This Row],[72 (27JUN1985 21:00:00)-Water Temperature (C)]]*OO[[#This Row],[14]]/SUM(OO[14])</f>
        <v>5.6685226410584329E-34</v>
      </c>
      <c r="Q311" s="10">
        <f>3/24*OO[[#This Row],[73 (28JUN1985 00:00:00)-Water Temperature (C)]]*OO[[#This Row],[15]]/SUM(OO[15])</f>
        <v>2.3362414277883514E-22</v>
      </c>
      <c r="R311" s="10">
        <f>3/24*OO[[#This Row],[74 (28JUN1985 03:00:00)-Water Temperature (C)]]*OO[[#This Row],[16]]/SUM(OO[16])</f>
        <v>1.2598295303103159E-13</v>
      </c>
      <c r="S311" s="10">
        <f>3/24*OO[[#This Row],[75 (28JUN1985 06:00:00)-Water Temperature (C)]]*OO[[#This Row],[17]]/SUM(OO[17])</f>
        <v>2.0859537357660474E-9</v>
      </c>
      <c r="T311" s="10">
        <f>3/24*OO[[#This Row],[76 (28JUN1985 09:00:00)-Water Temperature (C)]]*OO[[#This Row],[18]]/SUM(OO[18])</f>
        <v>1.145153239621097E-6</v>
      </c>
      <c r="U311" s="10">
        <f>3/24*OO[[#This Row],[77 (28JUN1985 12:00:00)-Water Temperature (C)]]*OO[[#This Row],[19]]/SUM(OO[19])</f>
        <v>1.0006416069320813E-4</v>
      </c>
      <c r="V311" s="10">
        <f>3/24000000*OO[[#This Row],[78 (28JUN1985 15:00:00)-Water Temperature (C)]]*OO[[#This Row],[20]]</f>
        <v>2.23032293113575E-3</v>
      </c>
      <c r="W311" s="10">
        <f>3/24000000*OO[[#This Row],[79 (28JUN1985 18:00:00)-Water Temperature (C)]]*OO[[#This Row],[21]]</f>
        <v>1.6663798139819996E-2</v>
      </c>
      <c r="X311" s="10">
        <f>3/24000000*OO[[#This Row],[80 (28JUN1985 21:00:00)-Water Temperature (C)]]*OO[[#This Row],[22]]</f>
        <v>4.9595778030124993E-2</v>
      </c>
      <c r="Y311" s="10">
        <f>3/24000000*OO[[#This Row],[81 (29JUN1985 00:00:00)-Water Temperature (C)]]*OO[[#This Row],[23]]</f>
        <v>6.6896576512650005E-2</v>
      </c>
      <c r="Z311" s="10">
        <f>3/24000000*OO[[#This Row],[82 (29JUN1985 03:00:00)-Water Temperature (C)]]*OO[[#This Row],[24]]</f>
        <v>4.6239447620574997E-2</v>
      </c>
      <c r="AA311" s="10">
        <f>3/24000000*OO[[#This Row],[83 (29JUN1985 06:00:00)-Water Temperature (C)]]*OO[[#This Row],[25]]</f>
        <v>1.7830402184433752E-2</v>
      </c>
      <c r="AB311" s="10">
        <f>3/24000000*OO[[#This Row],[84 (29JUN1985 09:00:00)-Water Temperature (C)]]*OO[[#This Row],[26]]</f>
        <v>4.2001066019962492E-3</v>
      </c>
      <c r="AC311" s="10">
        <f>3/24000000*OO[[#This Row],[85 (29JUN1985 12:00:00)-Water Temperature (C)]]*OO[[#This Row],[27]]</f>
        <v>6.4250844241799999E-4</v>
      </c>
      <c r="AD311" s="10">
        <f>3/24000000*OO[[#This Row],[86 (29JUN1985 15:00:00)-Water Temperature (C)]]*OO[[#This Row],[28]]</f>
        <v>7.6576452931312512E-5</v>
      </c>
      <c r="AE311" s="10">
        <f>3/24000000*OO[[#This Row],[88 (29JUN1985 21:00:00)-Water Temperature (C)]]*OO[[#This Row],[30]]</f>
        <v>1.044266073231E-5</v>
      </c>
      <c r="AF311" s="10">
        <f>3/24000000*OO[[#This Row],[88 (29JUN1985 21:00:00)-Water Temperature (C)]]*OO[[#This Row],[30]]</f>
        <v>1.044266073231E-5</v>
      </c>
      <c r="AG311" s="10">
        <f>3/24000000*OO[[#This Row],[89 (30JUN1985 00:00:00)-Water Temperature (C)]]*OO[[#This Row],[31]]</f>
        <v>8.4973555568412497E-6</v>
      </c>
      <c r="AH311" s="10">
        <f>3/24000000*OO[[#This Row],[90 (30JUN1985 03:00:00)-Water Temperature (C)]]*OO[[#This Row],[32]]</f>
        <v>7.0936714970099999E-6</v>
      </c>
      <c r="AI311" s="10">
        <f>3/24000000*OO[[#This Row],[91 (30JUN1985 06:00:00)-Water Temperature (C)]]*OO[[#This Row],[33]]</f>
        <v>5.9628833101162501E-6</v>
      </c>
      <c r="AJ311" s="10">
        <f>3/24000000*OO[[#This Row],[92 (30JUN1985 09:00:00)-Water Temperature (C)]]*OO[[#This Row],[34]]</f>
        <v>5.1053676299224998E-6</v>
      </c>
      <c r="AK311" s="10">
        <f>3/24000000*OO[[#This Row],[93 (30JUN1985 12:00:00)-Water Temperature (C)]]*OO[[#This Row],[35]]</f>
        <v>4.4450915713874998E-6</v>
      </c>
      <c r="AL311" s="10">
        <f>3/24000000*OO[[#This Row],[94 (30JUN1985 15:00:00)-Water Temperature (C)]]*OO[[#This Row],[36]]</f>
        <v>3.8966336015325003E-6</v>
      </c>
      <c r="AM311" s="10">
        <f>3/24000000*OO[[#This Row],[95 (30JUN1985 18:00:00)-Water Temperature (C)]]*OO[[#This Row],[37]]</f>
        <v>3.4233006836250001E-6</v>
      </c>
      <c r="AN311" s="10">
        <f>3/24000000*OO[[#This Row],[96 (30JUN1985 21:00:00)-Water Temperature (C)]]*OO[[#This Row],[38]]</f>
        <v>2.9822196629225002E-6</v>
      </c>
      <c r="AO311" s="10">
        <f>3/24000000*OO[[#This Row],[97 (01JUL1985 00:00:00)-Water Temperature (C)]]*OO[[#This Row],[39]]</f>
        <v>2.5961501965656249E-6</v>
      </c>
      <c r="AP311" s="10">
        <f>3/24000000*OO[[#This Row],[98 (01JUL1985 03:00:00)-Water Temperature (C)]]*OO[[#This Row],[40]]</f>
        <v>2.2848295657656252E-6</v>
      </c>
      <c r="AQ311" s="10">
        <f>3/24000000*OO[[#This Row],[99 (01JUL1985 06:00:00)-Water Temperature (C)]]*OO[[#This Row],[41]]</f>
        <v>2.0261622173438749E-6</v>
      </c>
      <c r="AR311" s="10">
        <f>3/24000000*OO[[#This Row],[100 (01JUL1985 09:00:00)-Water Temperature (C)]]*OO[[#This Row],[42]]</f>
        <v>1.8378809314168749E-6</v>
      </c>
      <c r="AS311" s="10">
        <f>3/24000000*OO[[#This Row],[101 (01JUL1985 12:00:00)-Water Temperature (C)]]*OO[[#This Row],[43]]</f>
        <v>1.6874780222824999E-6</v>
      </c>
      <c r="AT311" s="10">
        <f>3/24000000*OO[[#This Row],[102 (01JUL1985 15:00:00)-Water Temperature (C)]]*OO[[#This Row],[44]]</f>
        <v>1.54194421891675E-6</v>
      </c>
      <c r="AU311" s="10">
        <f>3/24000000*OO[[#This Row],[103 (01JUL1985 18:00:00)-Water Temperature (C)]]*OO[[#This Row],[45]]</f>
        <v>1.4147829642075E-6</v>
      </c>
      <c r="AV311" s="10">
        <f>3/24000000*OO[[#This Row],[104 (01JUL1985 21:00:00)-Water Temperature (C)]]*OO[[#This Row],[46]]</f>
        <v>1.2942568230472498E-6</v>
      </c>
      <c r="AW311" s="10">
        <f>3/24000000*OO[[#This Row],[105 (02JUL1985 00:00:00)-Water Temperature (C)]]*OO[[#This Row],[47]]</f>
        <v>1.196295623999E-6</v>
      </c>
      <c r="AX311" s="10">
        <f>3/24000000*OO[[#This Row],[106 (02JUL1985 03:00:00)-Water Temperature (C)]]*OO[[#This Row],[48]]</f>
        <v>1.11584581443975E-6</v>
      </c>
      <c r="AY311" s="10">
        <f>3/24000000*OO[[#This Row],[107 (02JUL1985 06:00:00)-Water Temperature (C)]]*OO[[#This Row],[49]]</f>
        <v>1.0444842676230001E-6</v>
      </c>
      <c r="AZ311" s="10">
        <f>3/24000000*OO[[#This Row],[108 (02JUL1985 09:00:00)-Water Temperature (C)]]*OO[[#This Row],[50]]</f>
        <v>9.7613961345974987E-7</v>
      </c>
      <c r="BA311" s="10">
        <f>3/24000000*OO[[#This Row],[109 (02JUL1985 12:00:00)-Water Temperature (C)]]*OO[[#This Row],[51]]</f>
        <v>9.2129820496862497E-7</v>
      </c>
      <c r="BB311" s="10">
        <f>3/24000000*OO[[#This Row],[110 (02JUL1985 15:00:00)-Water Temperature (C)]]*OO[[#This Row],[52]]</f>
        <v>8.8107227531249992E-7</v>
      </c>
      <c r="BC311" s="10">
        <f>3/24000000*OO[[#This Row],[111 (02JUL1985 18:00:00)-Water Temperature (C)]]*OO[[#This Row],[53]]</f>
        <v>8.4387337707137488E-7</v>
      </c>
      <c r="BD311" s="10">
        <f>3/24000000*OO[[#This Row],[112 (02JUL1985 21:00:00)-Water Temperature (C)]]*OO[[#This Row],[54]]</f>
        <v>8.0100362809550007E-7</v>
      </c>
      <c r="BE311" s="10">
        <f>3/24000000*OO[[#This Row],[113 (03JUL1985 00:00:00)-Water Temperature (C)]]*OO[[#This Row],[55]]</f>
        <v>7.5358653040912499E-7</v>
      </c>
      <c r="BF311" s="10">
        <f>3/24000000*OO[[#This Row],[114 (03JUL1985 03:00:00)-Water Temperature (C)]]*OO[[#This Row],[56]]</f>
        <v>7.1715807264150002E-7</v>
      </c>
      <c r="BG311" s="10">
        <f>3/24000000*OO[[#This Row],[115 (03JUL1985 06:00:00)-Water Temperature (C)]]*OO[[#This Row],[57]]</f>
        <v>6.8402988878874992E-7</v>
      </c>
      <c r="BH311" s="10">
        <f>3/24000000*OO[[#This Row],[116 (03JUL1985 09:00:00)-Water Temperature (C)]]*OO[[#This Row],[58]]</f>
        <v>6.5922673760212499E-7</v>
      </c>
      <c r="BI311" s="10">
        <f>3/24000000*OO[[#This Row],[117 (03JUL1985 12:00:00)-Water Temperature (C)]]*OO[[#This Row],[59]]</f>
        <v>6.3986077369499997E-7</v>
      </c>
      <c r="BJ311" s="10">
        <f>3/24000000*OO[[#This Row],[118 (03JUL1985 15:00:00)-Water Temperature (C)]]*OO[[#This Row],[60]]</f>
        <v>6.1809888792399991E-7</v>
      </c>
      <c r="BK311" s="10">
        <f>3/24000000*OO[[#This Row],[119 (03JUL1985 18:00:00)-Water Temperature (C)]]*OO[[#This Row],[61]]</f>
        <v>5.9700665583937488E-7</v>
      </c>
      <c r="BL311" s="10">
        <f>3/24000000*OO[[#This Row],[120 (03JUL1985 21:00:00)-Water Temperature (C)]]*OO[[#This Row],[62]]</f>
        <v>5.7281440408749987E-7</v>
      </c>
      <c r="BM311" s="10">
        <f>3/24000000*OO[[#This Row],[121 (04JUL1985 00:00:00)-Water Temperature (C)]]*OO[[#This Row],[63]]</f>
        <v>5.4908724241799991E-7</v>
      </c>
      <c r="BN311" s="10">
        <f>3/24000000*OO[[#This Row],[122 (04JUL1985 03:00:00)-Water Temperature (C)]]*OO[[#This Row],[64]]</f>
        <v>5.2931227044525006E-7</v>
      </c>
      <c r="BO311" s="10">
        <f>3/24000000*OO[[#This Row],[123 (04JUL1985 06:00:00)-Water Temperature (C)]]*OO[[#This Row],[65]]</f>
        <v>5.1090821324775003E-7</v>
      </c>
      <c r="BP311" s="10">
        <f>3/24000000*OO[[#This Row],[124 (04JUL1985 09:00:00)-Water Temperature (C)]]*OO[[#This Row],[66]]</f>
        <v>5.0222366440750004E-7</v>
      </c>
      <c r="BQ311" s="10">
        <f>3/24000000*OO[[#This Row],[125 (04JUL1985 12:00:00)-Water Temperature (C)]]*OO[[#This Row],[67]]</f>
        <v>4.9466452785699995E-7</v>
      </c>
      <c r="BR311" s="10">
        <f>3/24000000*OO[[#This Row],[126 (04JUL1985 15:00:00)-Water Temperature (C)]]*OO[[#This Row],[68]]</f>
        <v>4.83509674908E-7</v>
      </c>
      <c r="BS311" s="10">
        <f>3/24000000*OO[[#This Row],[127 (04JUL1985 18:00:00)-Water Temperature (C)]]*OO[[#This Row],[69]]</f>
        <v>4.6967077900924993E-7</v>
      </c>
      <c r="BT311" s="10">
        <f>3/24000000*OO[[#This Row],[128 (04JUL1985 21:00:00)-Water Temperature (C)]]*OO[[#This Row],[70]]</f>
        <v>4.5267821906499988E-7</v>
      </c>
      <c r="BU311" s="10">
        <f>3/24000000*OO[[#This Row],[129 (05JUL1985 00:00:00)-Water Temperature (C)]]*OO[[#This Row],[71]]</f>
        <v>4.3412917399362492E-7</v>
      </c>
      <c r="BV311" s="10">
        <f>3/24000000*OO[[#This Row],[130 (05JUL1985 03:00:00)-Water Temperature (C)]]*OO[[#This Row],[72]]</f>
        <v>4.17714189393E-7</v>
      </c>
      <c r="BW311" s="10">
        <f>3/24000000*OO[[#This Row],[131 (05JUL1985 06:00:00)-Water Temperature (C)]]*OO[[#This Row],[73]]</f>
        <v>4.0336352027999997E-7</v>
      </c>
      <c r="BX311" s="10">
        <f>3/24000000*OO[[#This Row],[132 (05JUL1985 09:00:00)-Water Temperature (C)]]*OO[[#This Row],[74]]</f>
        <v>3.9673353545000001E-7</v>
      </c>
      <c r="BY311" s="10">
        <f>3/24000000*OO[[#This Row],[133 (05JUL1985 12:00:00)-Water Temperature (C)]]*OO[[#This Row],[75]]</f>
        <v>3.9251494244462495E-7</v>
      </c>
      <c r="BZ311" s="10">
        <f>3/24000000*OO[[#This Row],[134 (05JUL1985 15:00:00)-Water Temperature (C)]]*OO[[#This Row],[76]]</f>
        <v>3.8667318234650001E-7</v>
      </c>
      <c r="CA311" s="10">
        <f>3/24000000*OO[[#This Row],[135 (05JUL1985 18:00:00)-Water Temperature (C)]]*OO[[#This Row],[77]]</f>
        <v>3.7900503883237499E-7</v>
      </c>
      <c r="CB311" s="10">
        <f>3/24000000*OO[[#This Row],[136 (05JUL1985 21:00:00)-Water Temperature (C)]]*OO[[#This Row],[78]]</f>
        <v>3.6550742778374998E-7</v>
      </c>
      <c r="CC311" s="10">
        <f>3/24000000*OO[[#This Row],[137 (06JUL1985 00:00:00)-Water Temperature (C)]]*OO[[#This Row],[79]]</f>
        <v>3.5005817062124994E-7</v>
      </c>
      <c r="CD311" s="10">
        <f>3/24000000*OO[[#This Row],[138 (06JUL1985 03:00:00)-Water Temperature (C)]]*OO[[#This Row],[80]]</f>
        <v>3.3732726920499998E-7</v>
      </c>
      <c r="CE311" s="10">
        <f>3/24000000*OO[[#This Row],[139 (06JUL1985 06:00:00)-Water Temperature (C)]]*OO[[#This Row],[81]]</f>
        <v>3.2655847904875E-7</v>
      </c>
      <c r="CF311" s="10">
        <f>3/24000000*OO[[#This Row],[140 (06JUL1985 09:00:00)-Water Temperature (C)]]*OO[[#This Row],[82]]</f>
        <v>3.2336021861962498E-7</v>
      </c>
      <c r="CG311" s="10">
        <f>3/24000000*OO[[#This Row],[141 (06JUL1985 12:00:00)-Water Temperature (C)]]*OO[[#This Row],[83]]</f>
        <v>3.2125393733509998E-7</v>
      </c>
      <c r="CH311" s="10">
        <f>3/24000000*OO[[#This Row],[142 (06JUL1985 15:00:00)-Water Temperature (C)]]*OO[[#This Row],[84]]</f>
        <v>3.1754139284124998E-7</v>
      </c>
      <c r="CI311" s="10">
        <f>3/24000000*OO[[#This Row],[143 (06JUL1985 18:00:00)-Water Temperature (C)]]*OO[[#This Row],[85]]</f>
        <v>3.1337303707432493E-7</v>
      </c>
      <c r="CJ311" s="10">
        <f>3/24000000*OO[[#This Row],[144 (06JUL1985 21:00:00)-Water Temperature (C)]]*OO[[#This Row],[86]]</f>
        <v>3.0502046533664997E-7</v>
      </c>
      <c r="CK311" s="10">
        <f>3/24000000*OO[[#This Row],[145 (07JUL1985 00:00:00)-Water Temperature (C)]]*OO[[#This Row],[87]]</f>
        <v>2.94144226474E-7</v>
      </c>
      <c r="CL311" s="10">
        <f>3/24000000*OO[[#This Row],[146 (07JUL1985 03:00:00)-Water Temperature (C)]]*OO[[#This Row],[88]]</f>
        <v>2.8420363300000001E-7</v>
      </c>
      <c r="CM311" s="10">
        <f>3/24000000*OO[[#This Row],[147 (07JUL1985 06:00:00)-Water Temperature (C)]]*OO[[#This Row],[89]]</f>
        <v>2.7424856869716249E-7</v>
      </c>
      <c r="CN311" s="10">
        <f>3/24000000*OO[[#This Row],[148 (07JUL1985 09:00:00)-Water Temperature (C)]]*OO[[#This Row],[90]]</f>
        <v>2.6517925734975002E-7</v>
      </c>
      <c r="CO311" s="10">
        <f>3/24000000*OO[[#This Row],[149 (07JUL1985 12:00:00)-Water Temperature (C)]]*OO[[#This Row],[91]]</f>
        <v>2.5817542348365006E-7</v>
      </c>
      <c r="CP311" s="10">
        <f>3/24000000*OO[[#This Row],[150 (07JUL1985 15:00:00)-Water Temperature (C)]]*OO[[#This Row],[92]]</f>
        <v>2.5409249469135005E-7</v>
      </c>
      <c r="CQ311" s="10">
        <f>3/24000000*OO[[#This Row],[151 (07JUL1985 18:00:00)-Water Temperature (C)]]*OO[[#This Row],[93]]</f>
        <v>2.4733068503247501E-7</v>
      </c>
      <c r="CR311" s="10">
        <f>3/24000000*OO[[#This Row],[152 (07JUL1985 21:00:00)-Water Temperature (C)]]*OO[[#This Row],[94]]</f>
        <v>2.3848116377699998E-7</v>
      </c>
      <c r="CS311" s="10">
        <f>3/24000000*OO[[#This Row],[153 (08JUL1985 00:00:00)-Water Temperature (C)]]*OO[[#This Row],[95]]</f>
        <v>2.3068386608231248E-7</v>
      </c>
      <c r="CT311" s="10">
        <f>3/24000000*OO[[#This Row],[154 (08JUL1985 03:00:00)-Water Temperature (C)]]*OO[[#This Row],[96]]</f>
        <v>2.234290906431875E-7</v>
      </c>
      <c r="CU311" s="10">
        <f>3/24000000*OO[[#This Row],[155 (08JUL1985 06:00:00)-Water Temperature (C)]]*OO[[#This Row],[97]]</f>
        <v>2.1578837602826249E-7</v>
      </c>
      <c r="CV311" s="10">
        <f>3/24000000*OO[[#This Row],[156 (08JUL1985 09:00:00)-Water Temperature (C)]]*OO[[#This Row],[98]]</f>
        <v>2.1077293276664999E-7</v>
      </c>
      <c r="CW311" s="10">
        <f>3/24000000*OO[[#This Row],[157 (08JUL1985 12:00:00)-Water Temperature (C)]]*OO[[#This Row],[99]]</f>
        <v>2.0715693224165E-7</v>
      </c>
    </row>
    <row r="312" spans="1:101" x14ac:dyDescent="0.35">
      <c r="A312" t="s">
        <v>318</v>
      </c>
      <c r="B312">
        <v>858.68259999999998</v>
      </c>
      <c r="C312" s="10">
        <f>3/24*OO[[#This Row],[59 (26JUN1985 06:00:00)-Water Temperature (C)]]*OO[[#This Row],[1]]/SUM(OO[1])</f>
        <v>0</v>
      </c>
      <c r="D312" s="10">
        <f>3/24*OO[[#This Row],[60 (26JUN1985 09:00:00)-Water Temperature (C)]]*OO[[#This Row],[2]]/SUM(OO[2])</f>
        <v>0</v>
      </c>
      <c r="E312" s="10">
        <f>3/24*OO[[#This Row],[61 (26JUN1985 12:00:00)-Water Temperature (C)]]*OO[[#This Row],[3]]/SUM(OO[3])</f>
        <v>0</v>
      </c>
      <c r="F312" s="10">
        <f>3/24*OO[[#This Row],[62 (26JUN1985 15:00:00)-Water Temperature (C)]]*OO[[#This Row],[4]]/SUM(OO[4])</f>
        <v>0</v>
      </c>
      <c r="G312" s="10">
        <f>3/24*OO[[#This Row],[63 (26JUN1985 18:00:00)-Water Temperature (C)]]*OO[[#This Row],[5]]/SUM(OO[5])</f>
        <v>0</v>
      </c>
      <c r="H312" s="10">
        <f>3/24*OO[[#This Row],[64 (26JUN1985 21:00:00)-Water Temperature (C)]]*OO[[#This Row],[6]]/SUM(OO[6])</f>
        <v>0</v>
      </c>
      <c r="I312" s="10">
        <f>3/24*OO[[#This Row],[65 (27JUN1985 00:00:00)-Water Temperature (C)]]*OO[[#This Row],[7]]/SUM(OO[7])</f>
        <v>0</v>
      </c>
      <c r="J312" s="10">
        <f>3/24*OO[[#This Row],[66 (27JUN1985 03:00:00)-Water Temperature (C)]]*OO[[#This Row],[8]]/SUM(OO[8])</f>
        <v>0</v>
      </c>
      <c r="K312" s="10">
        <f>3/24*OO[[#This Row],[67 (27JUN1985 06:00:00)-Water Temperature (C)]]*OO[[#This Row],[9]]/SUM(OO[9])</f>
        <v>0</v>
      </c>
      <c r="L312" s="10">
        <f>3/24*OO[[#This Row],[68 (27JUN1985 09:00:00)-Water Temperature (C)]]*OO[[#This Row],[10]]/SUM(OO[10])</f>
        <v>0</v>
      </c>
      <c r="M312" s="10">
        <f>3/24*OO[[#This Row],[69 (27JUN1985 12:00:00)-Water Temperature (C)]]*OO[[#This Row],[11]]/SUM(OO[11])</f>
        <v>0</v>
      </c>
      <c r="N312" s="10">
        <f>3/24*OO[[#This Row],[70 (27JUN1985 15:00:00)-Water Temperature (C)]]*OO[[#This Row],[12]]/SUM(OO[12])</f>
        <v>0</v>
      </c>
      <c r="O312" s="10">
        <f>3/24*OO[[#This Row],[71 (27JUN1985 18:00:00)-Water Temperature (C)]]*OO[[#This Row],[13]]/SUM(OO[13])</f>
        <v>0</v>
      </c>
      <c r="P312" s="10">
        <f>3/24*OO[[#This Row],[72 (27JUN1985 21:00:00)-Water Temperature (C)]]*OO[[#This Row],[14]]/SUM(OO[14])</f>
        <v>1.2145902125294986E-34</v>
      </c>
      <c r="Q312" s="10">
        <f>3/24*OO[[#This Row],[73 (28JUN1985 00:00:00)-Water Temperature (C)]]*OO[[#This Row],[15]]/SUM(OO[15])</f>
        <v>1.7711787164096009E-22</v>
      </c>
      <c r="R312" s="10">
        <f>3/24*OO[[#This Row],[74 (28JUN1985 03:00:00)-Water Temperature (C)]]*OO[[#This Row],[16]]/SUM(OO[16])</f>
        <v>6.3344016753546008E-14</v>
      </c>
      <c r="S312" s="10">
        <f>3/24*OO[[#This Row],[75 (28JUN1985 06:00:00)-Water Temperature (C)]]*OO[[#This Row],[17]]/SUM(OO[17])</f>
        <v>1.5391317088974311E-9</v>
      </c>
      <c r="T312" s="10">
        <f>3/24*OO[[#This Row],[76 (28JUN1985 09:00:00)-Water Temperature (C)]]*OO[[#This Row],[18]]/SUM(OO[18])</f>
        <v>9.751105470477424E-7</v>
      </c>
      <c r="U312" s="10">
        <f>3/24*OO[[#This Row],[77 (28JUN1985 12:00:00)-Water Temperature (C)]]*OO[[#This Row],[19]]/SUM(OO[19])</f>
        <v>9.448491110486706E-5</v>
      </c>
      <c r="V312" s="10">
        <f>3/24000000*OO[[#This Row],[78 (28JUN1985 15:00:00)-Water Temperature (C)]]*OO[[#This Row],[20]]</f>
        <v>2.2908902821402498E-3</v>
      </c>
      <c r="W312" s="10">
        <f>3/24000000*OO[[#This Row],[79 (28JUN1985 18:00:00)-Water Temperature (C)]]*OO[[#This Row],[21]]</f>
        <v>1.8399498432649999E-2</v>
      </c>
      <c r="X312" s="10">
        <f>3/24000000*OO[[#This Row],[80 (28JUN1985 21:00:00)-Water Temperature (C)]]*OO[[#This Row],[22]]</f>
        <v>5.8349277090812501E-2</v>
      </c>
      <c r="Y312" s="10">
        <f>3/24000000*OO[[#This Row],[81 (29JUN1985 00:00:00)-Water Temperature (C)]]*OO[[#This Row],[23]]</f>
        <v>8.3313885572999985E-2</v>
      </c>
      <c r="Z312" s="10">
        <f>3/24000000*OO[[#This Row],[82 (29JUN1985 03:00:00)-Water Temperature (C)]]*OO[[#This Row],[24]]</f>
        <v>6.0595565977374991E-2</v>
      </c>
      <c r="AA312" s="10">
        <f>3/24000000*OO[[#This Row],[83 (29JUN1985 06:00:00)-Water Temperature (C)]]*OO[[#This Row],[25]]</f>
        <v>2.4478325821230003E-2</v>
      </c>
      <c r="AB312" s="10">
        <f>3/24000000*OO[[#This Row],[84 (29JUN1985 09:00:00)-Water Temperature (C)]]*OO[[#This Row],[26]]</f>
        <v>6.0118996968187505E-3</v>
      </c>
      <c r="AC312" s="10">
        <f>3/24000000*OO[[#This Row],[85 (29JUN1985 12:00:00)-Water Temperature (C)]]*OO[[#This Row],[27]]</f>
        <v>9.5270919515624993E-4</v>
      </c>
      <c r="AD312" s="10">
        <f>3/24000000*OO[[#This Row],[86 (29JUN1985 15:00:00)-Water Temperature (C)]]*OO[[#This Row],[28]]</f>
        <v>1.140483954667E-4</v>
      </c>
      <c r="AE312" s="10">
        <f>3/24000000*OO[[#This Row],[88 (29JUN1985 21:00:00)-Water Temperature (C)]]*OO[[#This Row],[30]]</f>
        <v>1.3272676573387499E-5</v>
      </c>
      <c r="AF312" s="10">
        <f>3/24000000*OO[[#This Row],[88 (29JUN1985 21:00:00)-Water Temperature (C)]]*OO[[#This Row],[30]]</f>
        <v>1.3272676573387499E-5</v>
      </c>
      <c r="AG312" s="10">
        <f>3/24000000*OO[[#This Row],[89 (30JUN1985 00:00:00)-Water Temperature (C)]]*OO[[#This Row],[31]]</f>
        <v>1.0734256995137501E-5</v>
      </c>
      <c r="AH312" s="10">
        <f>3/24000000*OO[[#This Row],[90 (30JUN1985 03:00:00)-Water Temperature (C)]]*OO[[#This Row],[32]]</f>
        <v>8.9549232468075005E-6</v>
      </c>
      <c r="AI312" s="10">
        <f>3/24000000*OO[[#This Row],[91 (30JUN1985 06:00:00)-Water Temperature (C)]]*OO[[#This Row],[33]]</f>
        <v>7.5266101228837494E-6</v>
      </c>
      <c r="AJ312" s="10">
        <f>3/24000000*OO[[#This Row],[92 (30JUN1985 09:00:00)-Water Temperature (C)]]*OO[[#This Row],[34]]</f>
        <v>6.4432054525125001E-6</v>
      </c>
      <c r="AK312" s="10">
        <f>3/24000000*OO[[#This Row],[93 (30JUN1985 12:00:00)-Water Temperature (C)]]*OO[[#This Row],[35]]</f>
        <v>5.6080198012349996E-6</v>
      </c>
      <c r="AL312" s="10">
        <f>3/24000000*OO[[#This Row],[94 (30JUN1985 15:00:00)-Water Temperature (C)]]*OO[[#This Row],[36]]</f>
        <v>4.9136253096774994E-6</v>
      </c>
      <c r="AM312" s="10">
        <f>3/24000000*OO[[#This Row],[95 (30JUN1985 18:00:00)-Water Temperature (C)]]*OO[[#This Row],[37]]</f>
        <v>4.3133342640987501E-6</v>
      </c>
      <c r="AN312" s="10">
        <f>3/24000000*OO[[#This Row],[96 (30JUN1985 21:00:00)-Water Temperature (C)]]*OO[[#This Row],[38]]</f>
        <v>3.7540425262550004E-6</v>
      </c>
      <c r="AO312" s="10">
        <f>3/24000000*OO[[#This Row],[97 (01JUL1985 00:00:00)-Water Temperature (C)]]*OO[[#This Row],[39]]</f>
        <v>3.2654372590000003E-6</v>
      </c>
      <c r="AP312" s="10">
        <f>3/24000000*OO[[#This Row],[98 (01JUL1985 03:00:00)-Water Temperature (C)]]*OO[[#This Row],[40]]</f>
        <v>2.8717721890672502E-6</v>
      </c>
      <c r="AQ312" s="10">
        <f>3/24000000*OO[[#This Row],[99 (01JUL1985 06:00:00)-Water Temperature (C)]]*OO[[#This Row],[41]]</f>
        <v>2.5458956522824998E-6</v>
      </c>
      <c r="AR312" s="10">
        <f>3/24000000*OO[[#This Row],[100 (01JUL1985 09:00:00)-Water Temperature (C)]]*OO[[#This Row],[42]]</f>
        <v>2.30863603333125E-6</v>
      </c>
      <c r="AS312" s="10">
        <f>3/24000000*OO[[#This Row],[101 (01JUL1985 12:00:00)-Water Temperature (C)]]*OO[[#This Row],[43]]</f>
        <v>2.1190530870194999E-6</v>
      </c>
      <c r="AT312" s="10">
        <f>3/24000000*OO[[#This Row],[102 (01JUL1985 15:00:00)-Water Temperature (C)]]*OO[[#This Row],[44]]</f>
        <v>1.9355566170132499E-6</v>
      </c>
      <c r="AU312" s="10">
        <f>3/24000000*OO[[#This Row],[103 (01JUL1985 18:00:00)-Water Temperature (C)]]*OO[[#This Row],[45]]</f>
        <v>1.774158367308E-6</v>
      </c>
      <c r="AV312" s="10">
        <f>3/24000000*OO[[#This Row],[104 (01JUL1985 21:00:00)-Water Temperature (C)]]*OO[[#This Row],[46]]</f>
        <v>1.6221345754398751E-6</v>
      </c>
      <c r="AW312" s="10">
        <f>3/24000000*OO[[#This Row],[105 (02JUL1985 00:00:00)-Water Temperature (C)]]*OO[[#This Row],[47]]</f>
        <v>1.4981237064272499E-6</v>
      </c>
      <c r="AX312" s="10">
        <f>3/24000000*OO[[#This Row],[106 (02JUL1985 03:00:00)-Water Temperature (C)]]*OO[[#This Row],[48]]</f>
        <v>1.3967820753108751E-6</v>
      </c>
      <c r="AY312" s="10">
        <f>3/24000000*OO[[#This Row],[107 (02JUL1985 06:00:00)-Water Temperature (C)]]*OO[[#This Row],[49]]</f>
        <v>1.3072255465027501E-6</v>
      </c>
      <c r="AZ312" s="10">
        <f>3/24000000*OO[[#This Row],[108 (02JUL1985 09:00:00)-Water Temperature (C)]]*OO[[#This Row],[50]]</f>
        <v>1.2219204996244999E-6</v>
      </c>
      <c r="BA312" s="10">
        <f>3/24000000*OO[[#This Row],[109 (02JUL1985 12:00:00)-Water Temperature (C)]]*OO[[#This Row],[51]]</f>
        <v>1.1533305473104998E-6</v>
      </c>
      <c r="BB312" s="10">
        <f>3/24000000*OO[[#This Row],[110 (02JUL1985 15:00:00)-Water Temperature (C)]]*OO[[#This Row],[52]]</f>
        <v>1.10289489004475E-6</v>
      </c>
      <c r="BC312" s="10">
        <f>3/24000000*OO[[#This Row],[111 (02JUL1985 18:00:00)-Water Temperature (C)]]*OO[[#This Row],[53]]</f>
        <v>1.056068391728E-6</v>
      </c>
      <c r="BD312" s="10">
        <f>3/24000000*OO[[#This Row],[112 (02JUL1985 21:00:00)-Water Temperature (C)]]*OO[[#This Row],[54]]</f>
        <v>1.00163504231175E-6</v>
      </c>
      <c r="BE312" s="10">
        <f>3/24000000*OO[[#This Row],[113 (03JUL1985 00:00:00)-Water Temperature (C)]]*OO[[#This Row],[55]]</f>
        <v>9.4180460125400008E-7</v>
      </c>
      <c r="BF312" s="10">
        <f>3/24000000*OO[[#This Row],[114 (03JUL1985 03:00:00)-Water Temperature (C)]]*OO[[#This Row],[56]]</f>
        <v>8.9560571158075005E-7</v>
      </c>
      <c r="BG312" s="10">
        <f>3/24000000*OO[[#This Row],[115 (03JUL1985 06:00:00)-Water Temperature (C)]]*OO[[#This Row],[57]]</f>
        <v>8.5447398337249989E-7</v>
      </c>
      <c r="BH312" s="10">
        <f>3/24000000*OO[[#This Row],[116 (03JUL1985 09:00:00)-Water Temperature (C)]]*OO[[#This Row],[58]]</f>
        <v>8.237702773167499E-7</v>
      </c>
      <c r="BI312" s="10">
        <f>3/24000000*OO[[#This Row],[117 (03JUL1985 12:00:00)-Water Temperature (C)]]*OO[[#This Row],[59]]</f>
        <v>7.9986445947199989E-7</v>
      </c>
      <c r="BJ312" s="10">
        <f>3/24000000*OO[[#This Row],[118 (03JUL1985 15:00:00)-Water Temperature (C)]]*OO[[#This Row],[60]]</f>
        <v>7.7270943727237494E-7</v>
      </c>
      <c r="BK312" s="10">
        <f>3/24000000*OO[[#This Row],[119 (03JUL1985 18:00:00)-Water Temperature (C)]]*OO[[#This Row],[61]]</f>
        <v>7.4607495296774999E-7</v>
      </c>
      <c r="BL312" s="10">
        <f>3/24000000*OO[[#This Row],[120 (03JUL1985 21:00:00)-Water Temperature (C)]]*OO[[#This Row],[62]]</f>
        <v>7.1534450955550003E-7</v>
      </c>
      <c r="BM312" s="10">
        <f>3/24000000*OO[[#This Row],[121 (04JUL1985 00:00:00)-Water Temperature (C)]]*OO[[#This Row],[63]]</f>
        <v>6.85496760167E-7</v>
      </c>
      <c r="BN312" s="10">
        <f>3/24000000*OO[[#This Row],[122 (04JUL1985 03:00:00)-Water Temperature (C)]]*OO[[#This Row],[64]]</f>
        <v>6.6072767272924993E-7</v>
      </c>
      <c r="BO312" s="10">
        <f>3/24000000*OO[[#This Row],[123 (04JUL1985 06:00:00)-Water Temperature (C)]]*OO[[#This Row],[65]]</f>
        <v>6.3789372186000002E-7</v>
      </c>
      <c r="BP312" s="10">
        <f>3/24000000*OO[[#This Row],[124 (04JUL1985 09:00:00)-Water Temperature (C)]]*OO[[#This Row],[66]]</f>
        <v>6.2709274671912498E-7</v>
      </c>
      <c r="BQ312" s="10">
        <f>3/24000000*OO[[#This Row],[125 (04JUL1985 12:00:00)-Water Temperature (C)]]*OO[[#This Row],[67]]</f>
        <v>6.1790877840224993E-7</v>
      </c>
      <c r="BR312" s="10">
        <f>3/24000000*OO[[#This Row],[126 (04JUL1985 15:00:00)-Water Temperature (C)]]*OO[[#This Row],[68]]</f>
        <v>6.0402896460074996E-7</v>
      </c>
      <c r="BS312" s="10">
        <f>3/24000000*OO[[#This Row],[127 (04JUL1985 18:00:00)-Water Temperature (C)]]*OO[[#This Row],[69]]</f>
        <v>5.8656712602599988E-7</v>
      </c>
      <c r="BT312" s="10">
        <f>3/24000000*OO[[#This Row],[128 (04JUL1985 21:00:00)-Water Temperature (C)]]*OO[[#This Row],[70]]</f>
        <v>5.65167132E-7</v>
      </c>
      <c r="BU312" s="10">
        <f>3/24000000*OO[[#This Row],[129 (05JUL1985 00:00:00)-Water Temperature (C)]]*OO[[#This Row],[71]]</f>
        <v>5.4194054430587499E-7</v>
      </c>
      <c r="BV312" s="10">
        <f>3/24000000*OO[[#This Row],[130 (05JUL1985 03:00:00)-Water Temperature (C)]]*OO[[#This Row],[72]]</f>
        <v>5.2136348768750001E-7</v>
      </c>
      <c r="BW312" s="10">
        <f>3/24000000*OO[[#This Row],[131 (05JUL1985 06:00:00)-Water Temperature (C)]]*OO[[#This Row],[73]]</f>
        <v>5.0344230977250005E-7</v>
      </c>
      <c r="BX312" s="10">
        <f>3/24000000*OO[[#This Row],[132 (05JUL1985 09:00:00)-Water Temperature (C)]]*OO[[#This Row],[74]]</f>
        <v>4.9521778350250003E-7</v>
      </c>
      <c r="BY312" s="10">
        <f>3/24000000*OO[[#This Row],[133 (05JUL1985 12:00:00)-Water Temperature (C)]]*OO[[#This Row],[75]]</f>
        <v>4.9010322906374996E-7</v>
      </c>
      <c r="BZ312" s="10">
        <f>3/24000000*OO[[#This Row],[134 (05JUL1985 15:00:00)-Water Temperature (C)]]*OO[[#This Row],[76]]</f>
        <v>4.8292981841825007E-7</v>
      </c>
      <c r="CA312" s="10">
        <f>3/24000000*OO[[#This Row],[135 (05JUL1985 18:00:00)-Water Temperature (C)]]*OO[[#This Row],[77]]</f>
        <v>4.7334942110625002E-7</v>
      </c>
      <c r="CB312" s="10">
        <f>3/24000000*OO[[#This Row],[136 (05JUL1985 21:00:00)-Water Temperature (C)]]*OO[[#This Row],[78]]</f>
        <v>4.5637869921000001E-7</v>
      </c>
      <c r="CC312" s="10">
        <f>3/24000000*OO[[#This Row],[137 (06JUL1985 00:00:00)-Water Temperature (C)]]*OO[[#This Row],[79]]</f>
        <v>4.3692306866249997E-7</v>
      </c>
      <c r="CD312" s="10">
        <f>3/24000000*OO[[#This Row],[138 (06JUL1985 03:00:00)-Water Temperature (C)]]*OO[[#This Row],[80]]</f>
        <v>4.2091140524974998E-7</v>
      </c>
      <c r="CE312" s="10">
        <f>3/24000000*OO[[#This Row],[139 (06JUL1985 06:00:00)-Water Temperature (C)]]*OO[[#This Row],[81]]</f>
        <v>4.0753455184824996E-7</v>
      </c>
      <c r="CF312" s="10">
        <f>3/24000000*OO[[#This Row],[140 (06JUL1985 09:00:00)-Water Temperature (C)]]*OO[[#This Row],[82]]</f>
        <v>4.0357085899387495E-7</v>
      </c>
      <c r="CG312" s="10">
        <f>3/24000000*OO[[#This Row],[141 (06JUL1985 12:00:00)-Water Temperature (C)]]*OO[[#This Row],[83]]</f>
        <v>4.0113145274374995E-7</v>
      </c>
      <c r="CH312" s="10">
        <f>3/24000000*OO[[#This Row],[142 (06JUL1985 15:00:00)-Water Temperature (C)]]*OO[[#This Row],[84]]</f>
        <v>3.9649232200075003E-7</v>
      </c>
      <c r="CI312" s="10">
        <f>3/24000000*OO[[#This Row],[143 (06JUL1985 18:00:00)-Water Temperature (C)]]*OO[[#This Row],[85]]</f>
        <v>3.9118041078900001E-7</v>
      </c>
      <c r="CJ312" s="10">
        <f>3/24000000*OO[[#This Row],[144 (06JUL1985 21:00:00)-Water Temperature (C)]]*OO[[#This Row],[86]]</f>
        <v>3.8062907858787494E-7</v>
      </c>
      <c r="CK312" s="10">
        <f>3/24000000*OO[[#This Row],[145 (07JUL1985 00:00:00)-Water Temperature (C)]]*OO[[#This Row],[87]]</f>
        <v>3.6704783283974996E-7</v>
      </c>
      <c r="CL312" s="10">
        <f>3/24000000*OO[[#This Row],[146 (07JUL1985 03:00:00)-Water Temperature (C)]]*OO[[#This Row],[88]]</f>
        <v>3.5456384387249998E-7</v>
      </c>
      <c r="CM312" s="10">
        <f>3/24000000*OO[[#This Row],[147 (07JUL1985 06:00:00)-Water Temperature (C)]]*OO[[#This Row],[89]]</f>
        <v>3.4219465999424996E-7</v>
      </c>
      <c r="CN312" s="10">
        <f>3/24000000*OO[[#This Row],[148 (07JUL1985 09:00:00)-Water Temperature (C)]]*OO[[#This Row],[90]]</f>
        <v>3.3098363978062496E-7</v>
      </c>
      <c r="CO312" s="10">
        <f>3/24000000*OO[[#This Row],[149 (07JUL1985 12:00:00)-Water Temperature (C)]]*OO[[#This Row],[91]]</f>
        <v>3.2234187398746252E-7</v>
      </c>
      <c r="CP312" s="10">
        <f>3/24000000*OO[[#This Row],[150 (07JUL1985 15:00:00)-Water Temperature (C)]]*OO[[#This Row],[92]]</f>
        <v>3.1719453026479999E-7</v>
      </c>
      <c r="CQ312" s="10">
        <f>3/24000000*OO[[#This Row],[151 (07JUL1985 18:00:00)-Water Temperature (C)]]*OO[[#This Row],[93]]</f>
        <v>3.0876899764623748E-7</v>
      </c>
      <c r="CR312" s="10">
        <f>3/24000000*OO[[#This Row],[152 (07JUL1985 21:00:00)-Water Temperature (C)]]*OO[[#This Row],[94]]</f>
        <v>2.9758528120799999E-7</v>
      </c>
      <c r="CS312" s="10">
        <f>3/24000000*OO[[#This Row],[153 (08JUL1985 00:00:00)-Water Temperature (C)]]*OO[[#This Row],[95]]</f>
        <v>2.8774332264504994E-7</v>
      </c>
      <c r="CT312" s="10">
        <f>3/24000000*OO[[#This Row],[154 (08JUL1985 03:00:00)-Water Temperature (C)]]*OO[[#This Row],[96]]</f>
        <v>2.7870356957025001E-7</v>
      </c>
      <c r="CU312" s="10">
        <f>3/24000000*OO[[#This Row],[155 (08JUL1985 06:00:00)-Water Temperature (C)]]*OO[[#This Row],[97]]</f>
        <v>2.6928066267064999E-7</v>
      </c>
      <c r="CV312" s="10">
        <f>3/24000000*OO[[#This Row],[156 (08JUL1985 09:00:00)-Water Temperature (C)]]*OO[[#This Row],[98]]</f>
        <v>2.6314319467107504E-7</v>
      </c>
      <c r="CW312" s="10">
        <f>3/24000000*OO[[#This Row],[157 (08JUL1985 12:00:00)-Water Temperature (C)]]*OO[[#This Row],[99]]</f>
        <v>2.5874214149679995E-7</v>
      </c>
    </row>
    <row r="313" spans="1:101" x14ac:dyDescent="0.35">
      <c r="A313" t="s">
        <v>319</v>
      </c>
      <c r="B313">
        <v>883.34400000000005</v>
      </c>
      <c r="C313" s="10">
        <f>3/24*OO[[#This Row],[59 (26JUN1985 06:00:00)-Water Temperature (C)]]*OO[[#This Row],[1]]/SUM(OO[1])</f>
        <v>0</v>
      </c>
      <c r="D313" s="10">
        <f>3/24*OO[[#This Row],[60 (26JUN1985 09:00:00)-Water Temperature (C)]]*OO[[#This Row],[2]]/SUM(OO[2])</f>
        <v>0</v>
      </c>
      <c r="E313" s="10">
        <f>3/24*OO[[#This Row],[61 (26JUN1985 12:00:00)-Water Temperature (C)]]*OO[[#This Row],[3]]/SUM(OO[3])</f>
        <v>0</v>
      </c>
      <c r="F313" s="10">
        <f>3/24*OO[[#This Row],[62 (26JUN1985 15:00:00)-Water Temperature (C)]]*OO[[#This Row],[4]]/SUM(OO[4])</f>
        <v>0</v>
      </c>
      <c r="G313" s="10">
        <f>3/24*OO[[#This Row],[63 (26JUN1985 18:00:00)-Water Temperature (C)]]*OO[[#This Row],[5]]/SUM(OO[5])</f>
        <v>0</v>
      </c>
      <c r="H313" s="10">
        <f>3/24*OO[[#This Row],[64 (26JUN1985 21:00:00)-Water Temperature (C)]]*OO[[#This Row],[6]]/SUM(OO[6])</f>
        <v>0</v>
      </c>
      <c r="I313" s="10">
        <f>3/24*OO[[#This Row],[65 (27JUN1985 00:00:00)-Water Temperature (C)]]*OO[[#This Row],[7]]/SUM(OO[7])</f>
        <v>0</v>
      </c>
      <c r="J313" s="10">
        <f>3/24*OO[[#This Row],[66 (27JUN1985 03:00:00)-Water Temperature (C)]]*OO[[#This Row],[8]]/SUM(OO[8])</f>
        <v>0</v>
      </c>
      <c r="K313" s="10">
        <f>3/24*OO[[#This Row],[67 (27JUN1985 06:00:00)-Water Temperature (C)]]*OO[[#This Row],[9]]/SUM(OO[9])</f>
        <v>0</v>
      </c>
      <c r="L313" s="10">
        <f>3/24*OO[[#This Row],[68 (27JUN1985 09:00:00)-Water Temperature (C)]]*OO[[#This Row],[10]]/SUM(OO[10])</f>
        <v>0</v>
      </c>
      <c r="M313" s="10">
        <f>3/24*OO[[#This Row],[69 (27JUN1985 12:00:00)-Water Temperature (C)]]*OO[[#This Row],[11]]/SUM(OO[11])</f>
        <v>0</v>
      </c>
      <c r="N313" s="10">
        <f>3/24*OO[[#This Row],[70 (27JUN1985 15:00:00)-Water Temperature (C)]]*OO[[#This Row],[12]]/SUM(OO[12])</f>
        <v>0</v>
      </c>
      <c r="O313" s="10">
        <f>3/24*OO[[#This Row],[71 (27JUN1985 18:00:00)-Water Temperature (C)]]*OO[[#This Row],[13]]/SUM(OO[13])</f>
        <v>0</v>
      </c>
      <c r="P313" s="10">
        <f>3/24*OO[[#This Row],[72 (27JUN1985 21:00:00)-Water Temperature (C)]]*OO[[#This Row],[14]]/SUM(OO[14])</f>
        <v>1.247789815452822E-35</v>
      </c>
      <c r="Q313" s="10">
        <f>3/24*OO[[#This Row],[73 (28JUN1985 00:00:00)-Water Temperature (C)]]*OO[[#This Row],[15]]/SUM(OO[15])</f>
        <v>9.3362967976623084E-23</v>
      </c>
      <c r="R313" s="10">
        <f>3/24*OO[[#This Row],[74 (28JUN1985 03:00:00)-Water Temperature (C)]]*OO[[#This Row],[16]]/SUM(OO[16])</f>
        <v>2.1571980211277145E-14</v>
      </c>
      <c r="S313" s="10">
        <f>3/24*OO[[#This Row],[75 (28JUN1985 06:00:00)-Water Temperature (C)]]*OO[[#This Row],[17]]/SUM(OO[17])</f>
        <v>8.6380762131953349E-10</v>
      </c>
      <c r="T313" s="10">
        <f>3/24*OO[[#This Row],[76 (28JUN1985 09:00:00)-Water Temperature (C)]]*OO[[#This Row],[18]]/SUM(OO[18])</f>
        <v>6.432515751501414E-7</v>
      </c>
      <c r="U313" s="10">
        <f>3/24*OO[[#This Row],[77 (28JUN1985 12:00:00)-Water Temperature (C)]]*OO[[#This Row],[19]]/SUM(OO[19])</f>
        <v>6.9885033034236099E-5</v>
      </c>
      <c r="V313" s="10">
        <f>3/24000000*OO[[#This Row],[78 (28JUN1985 15:00:00)-Water Temperature (C)]]*OO[[#This Row],[20]]</f>
        <v>1.8587636045430001E-3</v>
      </c>
      <c r="W313" s="10">
        <f>3/24000000*OO[[#This Row],[79 (28JUN1985 18:00:00)-Water Temperature (C)]]*OO[[#This Row],[21]]</f>
        <v>1.6161226415466249E-2</v>
      </c>
      <c r="X313" s="10">
        <f>3/24000000*OO[[#This Row],[80 (28JUN1985 21:00:00)-Water Temperature (C)]]*OO[[#This Row],[22]]</f>
        <v>5.4938524257224994E-2</v>
      </c>
      <c r="Y313" s="10">
        <f>3/24000000*OO[[#This Row],[81 (29JUN1985 00:00:00)-Water Temperature (C)]]*OO[[#This Row],[23]]</f>
        <v>8.3518027001599993E-2</v>
      </c>
      <c r="Z313" s="10">
        <f>3/24000000*OO[[#This Row],[82 (29JUN1985 03:00:00)-Water Temperature (C)]]*OO[[#This Row],[24]]</f>
        <v>6.4218512701874994E-2</v>
      </c>
      <c r="AA313" s="10">
        <f>3/24000000*OO[[#This Row],[83 (29JUN1985 06:00:00)-Water Temperature (C)]]*OO[[#This Row],[25]]</f>
        <v>2.7301095609814998E-2</v>
      </c>
      <c r="AB313" s="10">
        <f>3/24000000*OO[[#This Row],[84 (29JUN1985 09:00:00)-Water Temperature (C)]]*OO[[#This Row],[26]]</f>
        <v>7.0215126759675004E-3</v>
      </c>
      <c r="AC313" s="10">
        <f>3/24000000*OO[[#This Row],[85 (29JUN1985 12:00:00)-Water Temperature (C)]]*OO[[#This Row],[27]]</f>
        <v>1.1575740064713748E-3</v>
      </c>
      <c r="AD313" s="10">
        <f>3/24000000*OO[[#This Row],[86 (29JUN1985 15:00:00)-Water Temperature (C)]]*OO[[#This Row],[28]]</f>
        <v>1.4010176724300001E-4</v>
      </c>
      <c r="AE313" s="10">
        <f>3/24000000*OO[[#This Row],[88 (29JUN1985 21:00:00)-Water Temperature (C)]]*OO[[#This Row],[30]]</f>
        <v>1.3692085892887499E-5</v>
      </c>
      <c r="AF313" s="10">
        <f>3/24000000*OO[[#This Row],[88 (29JUN1985 21:00:00)-Water Temperature (C)]]*OO[[#This Row],[30]]</f>
        <v>1.3692085892887499E-5</v>
      </c>
      <c r="AG313" s="10">
        <f>3/24000000*OO[[#This Row],[89 (30JUN1985 00:00:00)-Water Temperature (C)]]*OO[[#This Row],[31]]</f>
        <v>1.0980326817887499E-5</v>
      </c>
      <c r="AH313" s="10">
        <f>3/24000000*OO[[#This Row],[90 (30JUN1985 03:00:00)-Water Temperature (C)]]*OO[[#This Row],[32]]</f>
        <v>9.1518300624862488E-6</v>
      </c>
      <c r="AI313" s="10">
        <f>3/24000000*OO[[#This Row],[91 (30JUN1985 06:00:00)-Water Temperature (C)]]*OO[[#This Row],[33]]</f>
        <v>7.6907020597500018E-6</v>
      </c>
      <c r="AJ313" s="10">
        <f>3/24000000*OO[[#This Row],[92 (30JUN1985 09:00:00)-Water Temperature (C)]]*OO[[#This Row],[34]]</f>
        <v>6.5829700061749997E-6</v>
      </c>
      <c r="AK313" s="10">
        <f>3/24000000*OO[[#This Row],[93 (30JUN1985 12:00:00)-Water Temperature (C)]]*OO[[#This Row],[35]]</f>
        <v>5.7274579778237498E-6</v>
      </c>
      <c r="AL313" s="10">
        <f>3/24000000*OO[[#This Row],[94 (30JUN1985 15:00:00)-Water Temperature (C)]]*OO[[#This Row],[36]]</f>
        <v>5.0155724055937502E-6</v>
      </c>
      <c r="AM313" s="10">
        <f>3/24000000*OO[[#This Row],[95 (30JUN1985 18:00:00)-Water Temperature (C)]]*OO[[#This Row],[37]]</f>
        <v>4.3989565183687496E-6</v>
      </c>
      <c r="AN313" s="10">
        <f>3/24000000*OO[[#This Row],[96 (30JUN1985 21:00:00)-Water Temperature (C)]]*OO[[#This Row],[38]]</f>
        <v>3.8242381953637493E-6</v>
      </c>
      <c r="AO313" s="10">
        <f>3/24000000*OO[[#This Row],[97 (01JUL1985 00:00:00)-Water Temperature (C)]]*OO[[#This Row],[39]]</f>
        <v>3.3233953360274996E-6</v>
      </c>
      <c r="AP313" s="10">
        <f>3/24000000*OO[[#This Row],[98 (01JUL1985 03:00:00)-Water Temperature (C)]]*OO[[#This Row],[40]]</f>
        <v>2.9201900020597497E-6</v>
      </c>
      <c r="AQ313" s="10">
        <f>3/24000000*OO[[#This Row],[99 (01JUL1985 06:00:00)-Water Temperature (C)]]*OO[[#This Row],[41]]</f>
        <v>2.5878383042720001E-6</v>
      </c>
      <c r="AR313" s="10">
        <f>3/24000000*OO[[#This Row],[100 (01JUL1985 09:00:00)-Water Temperature (C)]]*OO[[#This Row],[42]]</f>
        <v>2.3460250154312502E-6</v>
      </c>
      <c r="AS313" s="10">
        <f>3/24000000*OO[[#This Row],[101 (01JUL1985 12:00:00)-Water Temperature (C)]]*OO[[#This Row],[43]]</f>
        <v>2.1523985239171251E-6</v>
      </c>
      <c r="AT313" s="10">
        <f>3/24000000*OO[[#This Row],[102 (01JUL1985 15:00:00)-Water Temperature (C)]]*OO[[#This Row],[44]]</f>
        <v>1.9651346894193753E-6</v>
      </c>
      <c r="AU313" s="10">
        <f>3/24000000*OO[[#This Row],[103 (01JUL1985 18:00:00)-Water Temperature (C)]]*OO[[#This Row],[45]]</f>
        <v>1.7992414351259999E-6</v>
      </c>
      <c r="AV313" s="10">
        <f>3/24000000*OO[[#This Row],[104 (01JUL1985 21:00:00)-Water Temperature (C)]]*OO[[#This Row],[46]]</f>
        <v>1.6439592777187498E-6</v>
      </c>
      <c r="AW313" s="10">
        <f>3/24000000*OO[[#This Row],[105 (02JUL1985 00:00:00)-Water Temperature (C)]]*OO[[#This Row],[47]]</f>
        <v>1.5168287992410001E-6</v>
      </c>
      <c r="AX313" s="10">
        <f>3/24000000*OO[[#This Row],[106 (02JUL1985 03:00:00)-Water Temperature (C)]]*OO[[#This Row],[48]]</f>
        <v>1.4134599711884998E-6</v>
      </c>
      <c r="AY313" s="10">
        <f>3/24000000*OO[[#This Row],[107 (02JUL1985 06:00:00)-Water Temperature (C)]]*OO[[#This Row],[49]]</f>
        <v>1.3224827271314999E-6</v>
      </c>
      <c r="AZ313" s="10">
        <f>3/24000000*OO[[#This Row],[108 (02JUL1985 09:00:00)-Water Temperature (C)]]*OO[[#This Row],[50]]</f>
        <v>1.2363579887883749E-6</v>
      </c>
      <c r="BA313" s="10">
        <f>3/24000000*OO[[#This Row],[109 (02JUL1985 12:00:00)-Water Temperature (C)]]*OO[[#This Row],[51]]</f>
        <v>1.1671031892566248E-6</v>
      </c>
      <c r="BB313" s="10">
        <f>3/24000000*OO[[#This Row],[110 (02JUL1985 15:00:00)-Water Temperature (C)]]*OO[[#This Row],[52]]</f>
        <v>1.115928509679375E-6</v>
      </c>
      <c r="BC313" s="10">
        <f>3/24000000*OO[[#This Row],[111 (02JUL1985 18:00:00)-Water Temperature (C)]]*OO[[#This Row],[53]]</f>
        <v>1.0682568113879999E-6</v>
      </c>
      <c r="BD313" s="10">
        <f>3/24000000*OO[[#This Row],[112 (02JUL1985 21:00:00)-Water Temperature (C)]]*OO[[#This Row],[54]]</f>
        <v>1.0122924624819999E-6</v>
      </c>
      <c r="BE313" s="10">
        <f>3/24000000*OO[[#This Row],[113 (03JUL1985 00:00:00)-Water Temperature (C)]]*OO[[#This Row],[55]]</f>
        <v>9.5122665897537498E-7</v>
      </c>
      <c r="BF313" s="10">
        <f>3/24000000*OO[[#This Row],[114 (03JUL1985 03:00:00)-Water Temperature (C)]]*OO[[#This Row],[56]]</f>
        <v>9.0375588091500001E-7</v>
      </c>
      <c r="BG313" s="10">
        <f>3/24000000*OO[[#This Row],[115 (03JUL1985 06:00:00)-Water Temperature (C)]]*OO[[#This Row],[57]]</f>
        <v>8.6243405761949986E-7</v>
      </c>
      <c r="BH313" s="10">
        <f>3/24000000*OO[[#This Row],[116 (03JUL1985 09:00:00)-Water Temperature (C)]]*OO[[#This Row],[58]]</f>
        <v>8.3182867737125006E-7</v>
      </c>
      <c r="BI313" s="10">
        <f>3/24000000*OO[[#This Row],[117 (03JUL1985 12:00:00)-Water Temperature (C)]]*OO[[#This Row],[59]]</f>
        <v>8.0795437274499979E-7</v>
      </c>
      <c r="BJ313" s="10">
        <f>3/24000000*OO[[#This Row],[118 (03JUL1985 15:00:00)-Water Temperature (C)]]*OO[[#This Row],[60]]</f>
        <v>7.8061959655612502E-7</v>
      </c>
      <c r="BK313" s="10">
        <f>3/24000000*OO[[#This Row],[119 (03JUL1985 18:00:00)-Water Temperature (C)]]*OO[[#This Row],[61]]</f>
        <v>7.5343359763424987E-7</v>
      </c>
      <c r="BL313" s="10">
        <f>3/24000000*OO[[#This Row],[120 (03JUL1985 21:00:00)-Water Temperature (C)]]*OO[[#This Row],[62]]</f>
        <v>7.2180762670862495E-7</v>
      </c>
      <c r="BM313" s="10">
        <f>3/24000000*OO[[#This Row],[121 (04JUL1985 00:00:00)-Water Temperature (C)]]*OO[[#This Row],[63]]</f>
        <v>6.9146038394624998E-7</v>
      </c>
      <c r="BN313" s="10">
        <f>3/24000000*OO[[#This Row],[122 (04JUL1985 03:00:00)-Water Temperature (C)]]*OO[[#This Row],[64]]</f>
        <v>6.6634270080300002E-7</v>
      </c>
      <c r="BO313" s="10">
        <f>3/24000000*OO[[#This Row],[123 (04JUL1985 06:00:00)-Water Temperature (C)]]*OO[[#This Row],[65]]</f>
        <v>6.434691068493749E-7</v>
      </c>
      <c r="BP313" s="10">
        <f>3/24000000*OO[[#This Row],[124 (04JUL1985 09:00:00)-Water Temperature (C)]]*OO[[#This Row],[66]]</f>
        <v>6.3263876496599999E-7</v>
      </c>
      <c r="BQ313" s="10">
        <f>3/24000000*OO[[#This Row],[125 (04JUL1985 12:00:00)-Water Temperature (C)]]*OO[[#This Row],[67]]</f>
        <v>6.2364709127262495E-7</v>
      </c>
      <c r="BR313" s="10">
        <f>3/24000000*OO[[#This Row],[126 (04JUL1985 15:00:00)-Water Temperature (C)]]*OO[[#This Row],[68]]</f>
        <v>6.0967798443374994E-7</v>
      </c>
      <c r="BS313" s="10">
        <f>3/24000000*OO[[#This Row],[127 (04JUL1985 18:00:00)-Water Temperature (C)]]*OO[[#This Row],[69]]</f>
        <v>5.9185326845799992E-7</v>
      </c>
      <c r="BT313" s="10">
        <f>3/24000000*OO[[#This Row],[128 (04JUL1985 21:00:00)-Water Temperature (C)]]*OO[[#This Row],[70]]</f>
        <v>5.70080274192E-7</v>
      </c>
      <c r="BU313" s="10">
        <f>3/24000000*OO[[#This Row],[129 (05JUL1985 00:00:00)-Water Temperature (C)]]*OO[[#This Row],[71]]</f>
        <v>5.4654024705449997E-7</v>
      </c>
      <c r="BV313" s="10">
        <f>3/24000000*OO[[#This Row],[130 (05JUL1985 03:00:00)-Water Temperature (C)]]*OO[[#This Row],[72]]</f>
        <v>5.2567592226174992E-7</v>
      </c>
      <c r="BW313" s="10">
        <f>3/24000000*OO[[#This Row],[131 (05JUL1985 06:00:00)-Water Temperature (C)]]*OO[[#This Row],[73]]</f>
        <v>5.0758454132700009E-7</v>
      </c>
      <c r="BX313" s="10">
        <f>3/24000000*OO[[#This Row],[132 (05JUL1985 09:00:00)-Water Temperature (C)]]*OO[[#This Row],[74]]</f>
        <v>4.9936074789150001E-7</v>
      </c>
      <c r="BY313" s="10">
        <f>3/24000000*OO[[#This Row],[133 (05JUL1985 12:00:00)-Water Temperature (C)]]*OO[[#This Row],[75]]</f>
        <v>4.9432996858199999E-7</v>
      </c>
      <c r="BZ313" s="10">
        <f>3/24000000*OO[[#This Row],[134 (05JUL1985 15:00:00)-Water Temperature (C)]]*OO[[#This Row],[76]]</f>
        <v>4.8723382927375001E-7</v>
      </c>
      <c r="CA313" s="10">
        <f>3/24000000*OO[[#This Row],[135 (05JUL1985 18:00:00)-Water Temperature (C)]]*OO[[#This Row],[77]]</f>
        <v>4.7754259221550001E-7</v>
      </c>
      <c r="CB313" s="10">
        <f>3/24000000*OO[[#This Row],[136 (05JUL1985 21:00:00)-Water Temperature (C)]]*OO[[#This Row],[78]]</f>
        <v>4.6028929948312499E-7</v>
      </c>
      <c r="CC313" s="10">
        <f>3/24000000*OO[[#This Row],[137 (06JUL1985 00:00:00)-Water Temperature (C)]]*OO[[#This Row],[79]]</f>
        <v>4.4047663047674999E-7</v>
      </c>
      <c r="CD313" s="10">
        <f>3/24000000*OO[[#This Row],[138 (06JUL1985 03:00:00)-Water Temperature (C)]]*OO[[#This Row],[80]]</f>
        <v>4.2417091459574998E-7</v>
      </c>
      <c r="CE313" s="10">
        <f>3/24000000*OO[[#This Row],[139 (06JUL1985 06:00:00)-Water Temperature (C)]]*OO[[#This Row],[81]]</f>
        <v>4.1073754645399995E-7</v>
      </c>
      <c r="CF313" s="10">
        <f>3/24000000*OO[[#This Row],[140 (06JUL1985 09:00:00)-Water Temperature (C)]]*OO[[#This Row],[82]]</f>
        <v>4.067793362185E-7</v>
      </c>
      <c r="CG313" s="10">
        <f>3/24000000*OO[[#This Row],[141 (06JUL1985 12:00:00)-Water Temperature (C)]]*OO[[#This Row],[83]]</f>
        <v>4.0450547929349996E-7</v>
      </c>
      <c r="CH313" s="10">
        <f>3/24000000*OO[[#This Row],[142 (06JUL1985 15:00:00)-Water Temperature (C)]]*OO[[#This Row],[84]]</f>
        <v>3.9983104203349996E-7</v>
      </c>
      <c r="CI313" s="10">
        <f>3/24000000*OO[[#This Row],[143 (06JUL1985 18:00:00)-Water Temperature (C)]]*OO[[#This Row],[85]]</f>
        <v>3.9434234722062494E-7</v>
      </c>
      <c r="CJ313" s="10">
        <f>3/24000000*OO[[#This Row],[144 (06JUL1985 21:00:00)-Water Temperature (C)]]*OO[[#This Row],[86]]</f>
        <v>3.8354628104362498E-7</v>
      </c>
      <c r="CK313" s="10">
        <f>3/24000000*OO[[#This Row],[145 (07JUL1985 00:00:00)-Water Temperature (C)]]*OO[[#This Row],[87]]</f>
        <v>3.6985060999337497E-7</v>
      </c>
      <c r="CL313" s="10">
        <f>3/24000000*OO[[#This Row],[146 (07JUL1985 03:00:00)-Water Temperature (C)]]*OO[[#This Row],[88]]</f>
        <v>3.5715588456249997E-7</v>
      </c>
      <c r="CM313" s="10">
        <f>3/24000000*OO[[#This Row],[147 (07JUL1985 06:00:00)-Water Temperature (C)]]*OO[[#This Row],[89]]</f>
        <v>3.4473915585324996E-7</v>
      </c>
      <c r="CN313" s="10">
        <f>3/24000000*OO[[#This Row],[148 (07JUL1985 09:00:00)-Water Temperature (C)]]*OO[[#This Row],[90]]</f>
        <v>3.3355256025437499E-7</v>
      </c>
      <c r="CO313" s="10">
        <f>3/24000000*OO[[#This Row],[149 (07JUL1985 12:00:00)-Water Temperature (C)]]*OO[[#This Row],[91]]</f>
        <v>3.24970312883475E-7</v>
      </c>
      <c r="CP313" s="10">
        <f>3/24000000*OO[[#This Row],[150 (07JUL1985 15:00:00)-Water Temperature (C)]]*OO[[#This Row],[92]]</f>
        <v>3.19726321873575E-7</v>
      </c>
      <c r="CQ313" s="10">
        <f>3/24000000*OO[[#This Row],[151 (07JUL1985 18:00:00)-Water Temperature (C)]]*OO[[#This Row],[93]]</f>
        <v>3.1123706395022497E-7</v>
      </c>
      <c r="CR313" s="10">
        <f>3/24000000*OO[[#This Row],[152 (07JUL1985 21:00:00)-Water Temperature (C)]]*OO[[#This Row],[94]]</f>
        <v>2.9980860770496251E-7</v>
      </c>
      <c r="CS313" s="10">
        <f>3/24000000*OO[[#This Row],[153 (08JUL1985 00:00:00)-Water Temperature (C)]]*OO[[#This Row],[95]]</f>
        <v>2.8975862155769999E-7</v>
      </c>
      <c r="CT313" s="10">
        <f>3/24000000*OO[[#This Row],[154 (08JUL1985 03:00:00)-Water Temperature (C)]]*OO[[#This Row],[96]]</f>
        <v>2.8064387796899996E-7</v>
      </c>
      <c r="CU313" s="10">
        <f>3/24000000*OO[[#This Row],[155 (08JUL1985 06:00:00)-Water Temperature (C)]]*OO[[#This Row],[97]]</f>
        <v>2.7126226213717498E-7</v>
      </c>
      <c r="CV313" s="10">
        <f>3/24000000*OO[[#This Row],[156 (08JUL1985 09:00:00)-Water Temperature (C)]]*OO[[#This Row],[98]]</f>
        <v>2.6522132615851246E-7</v>
      </c>
      <c r="CW313" s="10">
        <f>3/24000000*OO[[#This Row],[157 (08JUL1985 12:00:00)-Water Temperature (C)]]*OO[[#This Row],[99]]</f>
        <v>2.6089145178774998E-7</v>
      </c>
    </row>
    <row r="314" spans="1:101" x14ac:dyDescent="0.35">
      <c r="A314" t="s">
        <v>320</v>
      </c>
      <c r="B314">
        <v>897.6268</v>
      </c>
      <c r="C314" s="10">
        <f>3/24*OO[[#This Row],[59 (26JUN1985 06:00:00)-Water Temperature (C)]]*OO[[#This Row],[1]]/SUM(OO[1])</f>
        <v>0</v>
      </c>
      <c r="D314" s="10">
        <f>3/24*OO[[#This Row],[60 (26JUN1985 09:00:00)-Water Temperature (C)]]*OO[[#This Row],[2]]/SUM(OO[2])</f>
        <v>0</v>
      </c>
      <c r="E314" s="10">
        <f>3/24*OO[[#This Row],[61 (26JUN1985 12:00:00)-Water Temperature (C)]]*OO[[#This Row],[3]]/SUM(OO[3])</f>
        <v>0</v>
      </c>
      <c r="F314" s="10">
        <f>3/24*OO[[#This Row],[62 (26JUN1985 15:00:00)-Water Temperature (C)]]*OO[[#This Row],[4]]/SUM(OO[4])</f>
        <v>0</v>
      </c>
      <c r="G314" s="10">
        <f>3/24*OO[[#This Row],[63 (26JUN1985 18:00:00)-Water Temperature (C)]]*OO[[#This Row],[5]]/SUM(OO[5])</f>
        <v>0</v>
      </c>
      <c r="H314" s="10">
        <f>3/24*OO[[#This Row],[64 (26JUN1985 21:00:00)-Water Temperature (C)]]*OO[[#This Row],[6]]/SUM(OO[6])</f>
        <v>0</v>
      </c>
      <c r="I314" s="10">
        <f>3/24*OO[[#This Row],[65 (27JUN1985 00:00:00)-Water Temperature (C)]]*OO[[#This Row],[7]]/SUM(OO[7])</f>
        <v>0</v>
      </c>
      <c r="J314" s="10">
        <f>3/24*OO[[#This Row],[66 (27JUN1985 03:00:00)-Water Temperature (C)]]*OO[[#This Row],[8]]/SUM(OO[8])</f>
        <v>0</v>
      </c>
      <c r="K314" s="10">
        <f>3/24*OO[[#This Row],[67 (27JUN1985 06:00:00)-Water Temperature (C)]]*OO[[#This Row],[9]]/SUM(OO[9])</f>
        <v>0</v>
      </c>
      <c r="L314" s="10">
        <f>3/24*OO[[#This Row],[68 (27JUN1985 09:00:00)-Water Temperature (C)]]*OO[[#This Row],[10]]/SUM(OO[10])</f>
        <v>0</v>
      </c>
      <c r="M314" s="10">
        <f>3/24*OO[[#This Row],[69 (27JUN1985 12:00:00)-Water Temperature (C)]]*OO[[#This Row],[11]]/SUM(OO[11])</f>
        <v>0</v>
      </c>
      <c r="N314" s="10">
        <f>3/24*OO[[#This Row],[70 (27JUN1985 15:00:00)-Water Temperature (C)]]*OO[[#This Row],[12]]/SUM(OO[12])</f>
        <v>0</v>
      </c>
      <c r="O314" s="10">
        <f>3/24*OO[[#This Row],[71 (27JUN1985 18:00:00)-Water Temperature (C)]]*OO[[#This Row],[13]]/SUM(OO[13])</f>
        <v>0</v>
      </c>
      <c r="P314" s="10">
        <f>3/24*OO[[#This Row],[72 (27JUN1985 21:00:00)-Water Temperature (C)]]*OO[[#This Row],[14]]/SUM(OO[14])</f>
        <v>1.0847224985436246E-36</v>
      </c>
      <c r="Q314" s="10">
        <f>3/24*OO[[#This Row],[73 (28JUN1985 00:00:00)-Water Temperature (C)]]*OO[[#This Row],[15]]/SUM(OO[15])</f>
        <v>4.1481486402021678E-23</v>
      </c>
      <c r="R314" s="10">
        <f>3/24*OO[[#This Row],[74 (28JUN1985 03:00:00)-Water Temperature (C)]]*OO[[#This Row],[16]]/SUM(OO[16])</f>
        <v>6.1307988652315736E-15</v>
      </c>
      <c r="S314" s="10">
        <f>3/24*OO[[#This Row],[75 (28JUN1985 06:00:00)-Water Temperature (C)]]*OO[[#This Row],[17]]/SUM(OO[17])</f>
        <v>4.4318948338038608E-10</v>
      </c>
      <c r="T314" s="10">
        <f>3/24*OO[[#This Row],[76 (28JUN1985 09:00:00)-Water Temperature (C)]]*OO[[#This Row],[18]]/SUM(OO[18])</f>
        <v>3.8549944793741063E-7</v>
      </c>
      <c r="U314" s="10">
        <f>3/24*OO[[#This Row],[77 (28JUN1985 12:00:00)-Water Temperature (C)]]*OO[[#This Row],[19]]/SUM(OO[19])</f>
        <v>4.6609114320708885E-5</v>
      </c>
      <c r="V314" s="10">
        <f>3/24000000*OO[[#This Row],[78 (28JUN1985 15:00:00)-Water Temperature (C)]]*OO[[#This Row],[20]]</f>
        <v>1.35008597592E-3</v>
      </c>
      <c r="W314" s="10">
        <f>3/24000000*OO[[#This Row],[79 (28JUN1985 18:00:00)-Water Temperature (C)]]*OO[[#This Row],[21]]</f>
        <v>1.261941214482E-2</v>
      </c>
      <c r="X314" s="10">
        <f>3/24000000*OO[[#This Row],[80 (28JUN1985 21:00:00)-Water Temperature (C)]]*OO[[#This Row],[22]]</f>
        <v>4.5682211017599998E-2</v>
      </c>
      <c r="Y314" s="10">
        <f>3/24000000*OO[[#This Row],[81 (29JUN1985 00:00:00)-Water Temperature (C)]]*OO[[#This Row],[23]]</f>
        <v>7.3452998996149987E-2</v>
      </c>
      <c r="Z314" s="10">
        <f>3/24000000*OO[[#This Row],[82 (29JUN1985 03:00:00)-Water Temperature (C)]]*OO[[#This Row],[24]]</f>
        <v>5.9355491666699997E-2</v>
      </c>
      <c r="AA314" s="10">
        <f>3/24000000*OO[[#This Row],[83 (29JUN1985 06:00:00)-Water Temperature (C)]]*OO[[#This Row],[25]]</f>
        <v>2.6399000350139996E-2</v>
      </c>
      <c r="AB314" s="10">
        <f>3/24000000*OO[[#This Row],[84 (29JUN1985 09:00:00)-Water Temperature (C)]]*OO[[#This Row],[26]]</f>
        <v>7.0708073696325001E-3</v>
      </c>
      <c r="AC314" s="10">
        <f>3/24000000*OO[[#This Row],[85 (29JUN1985 12:00:00)-Water Temperature (C)]]*OO[[#This Row],[27]]</f>
        <v>1.207226668449E-3</v>
      </c>
      <c r="AD314" s="10">
        <f>3/24000000*OO[[#This Row],[86 (29JUN1985 15:00:00)-Water Temperature (C)]]*OO[[#This Row],[28]]</f>
        <v>1.4812134595798749E-4</v>
      </c>
      <c r="AE314" s="10">
        <f>3/24000000*OO[[#This Row],[88 (29JUN1985 21:00:00)-Water Temperature (C)]]*OO[[#This Row],[30]]</f>
        <v>1.2429577428989998E-5</v>
      </c>
      <c r="AF314" s="10">
        <f>3/24000000*OO[[#This Row],[88 (29JUN1985 21:00:00)-Water Temperature (C)]]*OO[[#This Row],[30]]</f>
        <v>1.2429577428989998E-5</v>
      </c>
      <c r="AG314" s="10">
        <f>3/24000000*OO[[#This Row],[89 (30JUN1985 00:00:00)-Water Temperature (C)]]*OO[[#This Row],[31]]</f>
        <v>9.8765691538687507E-6</v>
      </c>
      <c r="AH314" s="10">
        <f>3/24000000*OO[[#This Row],[90 (30JUN1985 03:00:00)-Water Temperature (C)]]*OO[[#This Row],[32]]</f>
        <v>8.2243178064000009E-6</v>
      </c>
      <c r="AI314" s="10">
        <f>3/24000000*OO[[#This Row],[91 (30JUN1985 06:00:00)-Water Temperature (C)]]*OO[[#This Row],[33]]</f>
        <v>6.9098877709525004E-6</v>
      </c>
      <c r="AJ314" s="10">
        <f>3/24000000*OO[[#This Row],[92 (30JUN1985 09:00:00)-Water Temperature (C)]]*OO[[#This Row],[34]]</f>
        <v>5.9141175963187501E-6</v>
      </c>
      <c r="AK314" s="10">
        <f>3/24000000*OO[[#This Row],[93 (30JUN1985 12:00:00)-Water Temperature (C)]]*OO[[#This Row],[35]]</f>
        <v>5.1438574912374996E-6</v>
      </c>
      <c r="AL314" s="10">
        <f>3/24000000*OO[[#This Row],[94 (30JUN1985 15:00:00)-Water Temperature (C)]]*OO[[#This Row],[36]]</f>
        <v>4.5026705254162496E-6</v>
      </c>
      <c r="AM314" s="10">
        <f>3/24000000*OO[[#This Row],[95 (30JUN1985 18:00:00)-Water Temperature (C)]]*OO[[#This Row],[37]]</f>
        <v>3.9464528764199996E-6</v>
      </c>
      <c r="AN314" s="10">
        <f>3/24000000*OO[[#This Row],[96 (30JUN1985 21:00:00)-Water Temperature (C)]]*OO[[#This Row],[38]]</f>
        <v>3.4278336234187499E-6</v>
      </c>
      <c r="AO314" s="10">
        <f>3/24000000*OO[[#This Row],[97 (01JUL1985 00:00:00)-Water Temperature (C)]]*OO[[#This Row],[39]]</f>
        <v>2.9766401121741248E-6</v>
      </c>
      <c r="AP314" s="10">
        <f>3/24000000*OO[[#This Row],[98 (01JUL1985 03:00:00)-Water Temperature (C)]]*OO[[#This Row],[40]]</f>
        <v>2.6135014744944996E-6</v>
      </c>
      <c r="AQ314" s="10">
        <f>3/24000000*OO[[#This Row],[99 (01JUL1985 06:00:00)-Water Temperature (C)]]*OO[[#This Row],[41]]</f>
        <v>2.3153550585449998E-6</v>
      </c>
      <c r="AR314" s="10">
        <f>3/24000000*OO[[#This Row],[100 (01JUL1985 09:00:00)-Water Temperature (C)]]*OO[[#This Row],[42]]</f>
        <v>2.0985260601742499E-6</v>
      </c>
      <c r="AS314" s="10">
        <f>3/24000000*OO[[#This Row],[101 (01JUL1985 12:00:00)-Water Temperature (C)]]*OO[[#This Row],[43]]</f>
        <v>1.9246262641596248E-6</v>
      </c>
      <c r="AT314" s="10">
        <f>3/24000000*OO[[#This Row],[102 (01JUL1985 15:00:00)-Water Temperature (C)]]*OO[[#This Row],[44]]</f>
        <v>1.7566274338397499E-6</v>
      </c>
      <c r="AU314" s="10">
        <f>3/24000000*OO[[#This Row],[103 (01JUL1985 18:00:00)-Water Temperature (C)]]*OO[[#This Row],[45]]</f>
        <v>1.6069765593884999E-6</v>
      </c>
      <c r="AV314" s="10">
        <f>3/24000000*OO[[#This Row],[104 (01JUL1985 21:00:00)-Water Temperature (C)]]*OO[[#This Row],[46]]</f>
        <v>1.4674919882819998E-6</v>
      </c>
      <c r="AW314" s="10">
        <f>3/24000000*OO[[#This Row],[105 (02JUL1985 00:00:00)-Water Temperature (C)]]*OO[[#This Row],[47]]</f>
        <v>1.3529305317989999E-6</v>
      </c>
      <c r="AX314" s="10">
        <f>3/24000000*OO[[#This Row],[106 (02JUL1985 03:00:00)-Water Temperature (C)]]*OO[[#This Row],[48]]</f>
        <v>1.2601499047567498E-6</v>
      </c>
      <c r="AY314" s="10">
        <f>3/24000000*OO[[#This Row],[107 (02JUL1985 06:00:00)-Water Temperature (C)]]*OO[[#This Row],[49]]</f>
        <v>1.1788372011330001E-6</v>
      </c>
      <c r="AZ314" s="10">
        <f>3/24000000*OO[[#This Row],[108 (02JUL1985 09:00:00)-Water Temperature (C)]]*OO[[#This Row],[50]]</f>
        <v>1.1022043976343749E-6</v>
      </c>
      <c r="BA314" s="10">
        <f>3/24000000*OO[[#This Row],[109 (02JUL1985 12:00:00)-Water Temperature (C)]]*OO[[#This Row],[51]]</f>
        <v>1.0406327971938749E-6</v>
      </c>
      <c r="BB314" s="10">
        <f>3/24000000*OO[[#This Row],[110 (02JUL1985 15:00:00)-Water Temperature (C)]]*OO[[#This Row],[52]]</f>
        <v>9.9489070263512493E-7</v>
      </c>
      <c r="BC314" s="10">
        <f>3/24000000*OO[[#This Row],[111 (02JUL1985 18:00:00)-Water Temperature (C)]]*OO[[#This Row],[53]]</f>
        <v>9.522223041975E-7</v>
      </c>
      <c r="BD314" s="10">
        <f>3/24000000*OO[[#This Row],[112 (02JUL1985 21:00:00)-Water Temperature (C)]]*OO[[#This Row],[54]]</f>
        <v>9.0176408813749987E-7</v>
      </c>
      <c r="BE314" s="10">
        <f>3/24000000*OO[[#This Row],[113 (03JUL1985 00:00:00)-Water Temperature (C)]]*OO[[#This Row],[55]]</f>
        <v>8.4692816735975003E-7</v>
      </c>
      <c r="BF314" s="10">
        <f>3/24000000*OO[[#This Row],[114 (03JUL1985 03:00:00)-Water Temperature (C)]]*OO[[#This Row],[56]]</f>
        <v>8.0399543246749993E-7</v>
      </c>
      <c r="BG314" s="10">
        <f>3/24000000*OO[[#This Row],[115 (03JUL1985 06:00:00)-Water Temperature (C)]]*OO[[#This Row],[57]]</f>
        <v>7.6734766171300008E-7</v>
      </c>
      <c r="BH314" s="10">
        <f>3/24000000*OO[[#This Row],[116 (03JUL1985 09:00:00)-Water Temperature (C)]]*OO[[#This Row],[58]]</f>
        <v>7.4040028683599983E-7</v>
      </c>
      <c r="BI314" s="10">
        <f>3/24000000*OO[[#This Row],[117 (03JUL1985 12:00:00)-Water Temperature (C)]]*OO[[#This Row],[59]]</f>
        <v>7.1933272665975E-7</v>
      </c>
      <c r="BJ314" s="10">
        <f>3/24000000*OO[[#This Row],[118 (03JUL1985 15:00:00)-Water Temperature (C)]]*OO[[#This Row],[60]]</f>
        <v>6.9513054110499985E-7</v>
      </c>
      <c r="BK314" s="10">
        <f>3/24000000*OO[[#This Row],[119 (03JUL1985 18:00:00)-Water Temperature (C)]]*OO[[#This Row],[61]]</f>
        <v>6.7071405030899998E-7</v>
      </c>
      <c r="BL314" s="10">
        <f>3/24000000*OO[[#This Row],[120 (03JUL1985 21:00:00)-Water Temperature (C)]]*OO[[#This Row],[62]]</f>
        <v>6.4214283837062491E-7</v>
      </c>
      <c r="BM314" s="10">
        <f>3/24000000*OO[[#This Row],[121 (04JUL1985 00:00:00)-Water Temperature (C)]]*OO[[#This Row],[63]]</f>
        <v>6.1496064114975002E-7</v>
      </c>
      <c r="BN314" s="10">
        <f>3/24000000*OO[[#This Row],[122 (04JUL1985 03:00:00)-Water Temperature (C)]]*OO[[#This Row],[64]]</f>
        <v>5.9250679939274995E-7</v>
      </c>
      <c r="BO314" s="10">
        <f>3/24000000*OO[[#This Row],[123 (04JUL1985 06:00:00)-Water Temperature (C)]]*OO[[#This Row],[65]]</f>
        <v>5.7226358403024992E-7</v>
      </c>
      <c r="BP314" s="10">
        <f>3/24000000*OO[[#This Row],[124 (04JUL1985 09:00:00)-Water Temperature (C)]]*OO[[#This Row],[66]]</f>
        <v>5.6268169780375001E-7</v>
      </c>
      <c r="BQ314" s="10">
        <f>3/24000000*OO[[#This Row],[125 (04JUL1985 12:00:00)-Water Temperature (C)]]*OO[[#This Row],[67]]</f>
        <v>5.5488548144600004E-7</v>
      </c>
      <c r="BR314" s="10">
        <f>3/24000000*OO[[#This Row],[126 (04JUL1985 15:00:00)-Water Temperature (C)]]*OO[[#This Row],[68]]</f>
        <v>5.4251763932962502E-7</v>
      </c>
      <c r="BS314" s="10">
        <f>3/24000000*OO[[#This Row],[127 (04JUL1985 18:00:00)-Water Temperature (C)]]*OO[[#This Row],[69]]</f>
        <v>5.2653434964499996E-7</v>
      </c>
      <c r="BT314" s="10">
        <f>3/24000000*OO[[#This Row],[128 (04JUL1985 21:00:00)-Water Temperature (C)]]*OO[[#This Row],[70]]</f>
        <v>5.0707917077399988E-7</v>
      </c>
      <c r="BU314" s="10">
        <f>3/24000000*OO[[#This Row],[129 (05JUL1985 00:00:00)-Water Temperature (C)]]*OO[[#This Row],[71]]</f>
        <v>4.8604037250600002E-7</v>
      </c>
      <c r="BV314" s="10">
        <f>3/24000000*OO[[#This Row],[130 (05JUL1985 03:00:00)-Water Temperature (C)]]*OO[[#This Row],[72]]</f>
        <v>4.6740958221299998E-7</v>
      </c>
      <c r="BW314" s="10">
        <f>3/24000000*OO[[#This Row],[131 (05JUL1985 06:00:00)-Water Temperature (C)]]*OO[[#This Row],[73]]</f>
        <v>4.5129909342274993E-7</v>
      </c>
      <c r="BX314" s="10">
        <f>3/24000000*OO[[#This Row],[132 (05JUL1985 09:00:00)-Water Temperature (C)]]*OO[[#This Row],[74]]</f>
        <v>4.4404143706874998E-7</v>
      </c>
      <c r="BY314" s="10">
        <f>3/24000000*OO[[#This Row],[133 (05JUL1985 12:00:00)-Water Temperature (C)]]*OO[[#This Row],[75]]</f>
        <v>4.3966072678549997E-7</v>
      </c>
      <c r="BZ314" s="10">
        <f>3/24000000*OO[[#This Row],[134 (05JUL1985 15:00:00)-Water Temperature (C)]]*OO[[#This Row],[76]]</f>
        <v>4.3348391814E-7</v>
      </c>
      <c r="CA314" s="10">
        <f>3/24000000*OO[[#This Row],[135 (05JUL1985 18:00:00)-Water Temperature (C)]]*OO[[#This Row],[77]]</f>
        <v>4.2487765469099994E-7</v>
      </c>
      <c r="CB314" s="10">
        <f>3/24000000*OO[[#This Row],[136 (05JUL1985 21:00:00)-Water Temperature (C)]]*OO[[#This Row],[78]]</f>
        <v>4.0947219806899989E-7</v>
      </c>
      <c r="CC314" s="10">
        <f>3/24000000*OO[[#This Row],[137 (06JUL1985 00:00:00)-Water Temperature (C)]]*OO[[#This Row],[79]]</f>
        <v>3.9171709210187498E-7</v>
      </c>
      <c r="CD314" s="10">
        <f>3/24000000*OO[[#This Row],[138 (06JUL1985 03:00:00)-Water Temperature (C)]]*OO[[#This Row],[80]]</f>
        <v>3.7709196097099999E-7</v>
      </c>
      <c r="CE314" s="10">
        <f>3/24000000*OO[[#This Row],[139 (06JUL1985 06:00:00)-Water Temperature (C)]]*OO[[#This Row],[81]]</f>
        <v>3.6516930404350001E-7</v>
      </c>
      <c r="CF314" s="10">
        <f>3/24000000*OO[[#This Row],[140 (06JUL1985 09:00:00)-Water Temperature (C)]]*OO[[#This Row],[82]]</f>
        <v>3.6168164023012505E-7</v>
      </c>
      <c r="CG314" s="10">
        <f>3/24000000*OO[[#This Row],[141 (06JUL1985 12:00:00)-Water Temperature (C)]]*OO[[#This Row],[83]]</f>
        <v>3.5980723106649993E-7</v>
      </c>
      <c r="CH314" s="10">
        <f>3/24000000*OO[[#This Row],[142 (06JUL1985 15:00:00)-Water Temperature (C)]]*OO[[#This Row],[84]]</f>
        <v>3.5568503105449996E-7</v>
      </c>
      <c r="CI314" s="10">
        <f>3/24000000*OO[[#This Row],[143 (06JUL1985 18:00:00)-Water Temperature (C)]]*OO[[#This Row],[85]]</f>
        <v>3.5071546329574998E-7</v>
      </c>
      <c r="CJ314" s="10">
        <f>3/24000000*OO[[#This Row],[144 (06JUL1985 21:00:00)-Water Temperature (C)]]*OO[[#This Row],[86]]</f>
        <v>3.4102845651569996E-7</v>
      </c>
      <c r="CK314" s="10">
        <f>3/24000000*OO[[#This Row],[145 (07JUL1985 00:00:00)-Water Temperature (C)]]*OO[[#This Row],[87]]</f>
        <v>3.2885477382119996E-7</v>
      </c>
      <c r="CL314" s="10">
        <f>3/24000000*OO[[#This Row],[146 (07JUL1985 03:00:00)-Water Temperature (C)]]*OO[[#This Row],[88]]</f>
        <v>3.1747770735709999E-7</v>
      </c>
      <c r="CM314" s="10">
        <f>3/24000000*OO[[#This Row],[147 (07JUL1985 06:00:00)-Water Temperature (C)]]*OO[[#This Row],[89]]</f>
        <v>3.0648284381767496E-7</v>
      </c>
      <c r="CN314" s="10">
        <f>3/24000000*OO[[#This Row],[148 (07JUL1985 09:00:00)-Water Temperature (C)]]*OO[[#This Row],[90]]</f>
        <v>2.966184994336E-7</v>
      </c>
      <c r="CO314" s="10">
        <f>3/24000000*OO[[#This Row],[149 (07JUL1985 12:00:00)-Water Temperature (C)]]*OO[[#This Row],[91]]</f>
        <v>2.8908823737727495E-7</v>
      </c>
      <c r="CP314" s="10">
        <f>3/24000000*OO[[#This Row],[150 (07JUL1985 15:00:00)-Water Temperature (C)]]*OO[[#This Row],[92]]</f>
        <v>2.8440803299728743E-7</v>
      </c>
      <c r="CQ314" s="10">
        <f>3/24000000*OO[[#This Row],[151 (07JUL1985 18:00:00)-Water Temperature (C)]]*OO[[#This Row],[93]]</f>
        <v>2.7687251968904997E-7</v>
      </c>
      <c r="CR314" s="10">
        <f>3/24000000*OO[[#This Row],[152 (07JUL1985 21:00:00)-Water Temperature (C)]]*OO[[#This Row],[94]]</f>
        <v>2.666004084466875E-7</v>
      </c>
      <c r="CS314" s="10">
        <f>3/24000000*OO[[#This Row],[153 (08JUL1985 00:00:00)-Water Temperature (C)]]*OO[[#This Row],[95]]</f>
        <v>2.5755721447664994E-7</v>
      </c>
      <c r="CT314" s="10">
        <f>3/24000000*OO[[#This Row],[154 (08JUL1985 03:00:00)-Water Temperature (C)]]*OO[[#This Row],[96]]</f>
        <v>2.4944537961997499E-7</v>
      </c>
      <c r="CU314" s="10">
        <f>3/24000000*OO[[#This Row],[155 (08JUL1985 06:00:00)-Water Temperature (C)]]*OO[[#This Row],[97]]</f>
        <v>2.4118628478156251E-7</v>
      </c>
      <c r="CV314" s="10">
        <f>3/24000000*OO[[#This Row],[156 (08JUL1985 09:00:00)-Water Temperature (C)]]*OO[[#This Row],[98]]</f>
        <v>2.3592808728321252E-7</v>
      </c>
      <c r="CW314" s="10">
        <f>3/24000000*OO[[#This Row],[157 (08JUL1985 12:00:00)-Water Temperature (C)]]*OO[[#This Row],[99]]</f>
        <v>2.3215587673904999E-7</v>
      </c>
    </row>
    <row r="315" spans="1:101" x14ac:dyDescent="0.35">
      <c r="A315" t="s">
        <v>321</v>
      </c>
      <c r="B315">
        <v>900.05</v>
      </c>
      <c r="C315" s="10">
        <f>3/24*OO[[#This Row],[59 (26JUN1985 06:00:00)-Water Temperature (C)]]*OO[[#This Row],[1]]/SUM(OO[1])</f>
        <v>0</v>
      </c>
      <c r="D315" s="10">
        <f>3/24*OO[[#This Row],[60 (26JUN1985 09:00:00)-Water Temperature (C)]]*OO[[#This Row],[2]]/SUM(OO[2])</f>
        <v>0</v>
      </c>
      <c r="E315" s="10">
        <f>3/24*OO[[#This Row],[61 (26JUN1985 12:00:00)-Water Temperature (C)]]*OO[[#This Row],[3]]/SUM(OO[3])</f>
        <v>0</v>
      </c>
      <c r="F315" s="10">
        <f>3/24*OO[[#This Row],[62 (26JUN1985 15:00:00)-Water Temperature (C)]]*OO[[#This Row],[4]]/SUM(OO[4])</f>
        <v>0</v>
      </c>
      <c r="G315" s="10">
        <f>3/24*OO[[#This Row],[63 (26JUN1985 18:00:00)-Water Temperature (C)]]*OO[[#This Row],[5]]/SUM(OO[5])</f>
        <v>0</v>
      </c>
      <c r="H315" s="10">
        <f>3/24*OO[[#This Row],[64 (26JUN1985 21:00:00)-Water Temperature (C)]]*OO[[#This Row],[6]]/SUM(OO[6])</f>
        <v>0</v>
      </c>
      <c r="I315" s="10">
        <f>3/24*OO[[#This Row],[65 (27JUN1985 00:00:00)-Water Temperature (C)]]*OO[[#This Row],[7]]/SUM(OO[7])</f>
        <v>0</v>
      </c>
      <c r="J315" s="10">
        <f>3/24*OO[[#This Row],[66 (27JUN1985 03:00:00)-Water Temperature (C)]]*OO[[#This Row],[8]]/SUM(OO[8])</f>
        <v>0</v>
      </c>
      <c r="K315" s="10">
        <f>3/24*OO[[#This Row],[67 (27JUN1985 06:00:00)-Water Temperature (C)]]*OO[[#This Row],[9]]/SUM(OO[9])</f>
        <v>0</v>
      </c>
      <c r="L315" s="10">
        <f>3/24*OO[[#This Row],[68 (27JUN1985 09:00:00)-Water Temperature (C)]]*OO[[#This Row],[10]]/SUM(OO[10])</f>
        <v>0</v>
      </c>
      <c r="M315" s="10">
        <f>3/24*OO[[#This Row],[69 (27JUN1985 12:00:00)-Water Temperature (C)]]*OO[[#This Row],[11]]/SUM(OO[11])</f>
        <v>0</v>
      </c>
      <c r="N315" s="10">
        <f>3/24*OO[[#This Row],[70 (27JUN1985 15:00:00)-Water Temperature (C)]]*OO[[#This Row],[12]]/SUM(OO[12])</f>
        <v>0</v>
      </c>
      <c r="O315" s="10">
        <f>3/24*OO[[#This Row],[71 (27JUN1985 18:00:00)-Water Temperature (C)]]*OO[[#This Row],[13]]/SUM(OO[13])</f>
        <v>0</v>
      </c>
      <c r="P315" s="10">
        <f>3/24*OO[[#This Row],[72 (27JUN1985 21:00:00)-Water Temperature (C)]]*OO[[#This Row],[14]]/SUM(OO[14])</f>
        <v>9.9102039359431433E-38</v>
      </c>
      <c r="Q315" s="10">
        <f>3/24*OO[[#This Row],[73 (28JUN1985 00:00:00)-Water Temperature (C)]]*OO[[#This Row],[15]]/SUM(OO[15])</f>
        <v>1.8352281948201447E-23</v>
      </c>
      <c r="R315" s="10">
        <f>3/24*OO[[#This Row],[74 (28JUN1985 03:00:00)-Water Temperature (C)]]*OO[[#This Row],[16]]/SUM(OO[16])</f>
        <v>1.694517166270263E-15</v>
      </c>
      <c r="S315" s="10">
        <f>3/24*OO[[#This Row],[75 (28JUN1985 06:00:00)-Water Temperature (C)]]*OO[[#This Row],[17]]/SUM(OO[17])</f>
        <v>2.4050667287045619E-10</v>
      </c>
      <c r="T315" s="10">
        <f>3/24*OO[[#This Row],[76 (28JUN1985 09:00:00)-Water Temperature (C)]]*OO[[#This Row],[18]]/SUM(OO[18])</f>
        <v>2.4081157295740222E-7</v>
      </c>
      <c r="U315" s="10">
        <f>3/24*OO[[#This Row],[77 (28JUN1985 12:00:00)-Water Temperature (C)]]*OO[[#This Row],[19]]/SUM(OO[19])</f>
        <v>3.2015398813121807E-5</v>
      </c>
      <c r="V315" s="10">
        <f>3/24000000*OO[[#This Row],[78 (28JUN1985 15:00:00)-Water Temperature (C)]]*OO[[#This Row],[20]]</f>
        <v>9.9965729339649995E-4</v>
      </c>
      <c r="W315" s="10">
        <f>3/24000000*OO[[#This Row],[79 (28JUN1985 18:00:00)-Water Temperature (C)]]*OO[[#This Row],[21]]</f>
        <v>9.9518751639300004E-3</v>
      </c>
      <c r="X315" s="10">
        <f>3/24000000*OO[[#This Row],[80 (28JUN1985 21:00:00)-Water Temperature (C)]]*OO[[#This Row],[22]]</f>
        <v>3.8042181651075001E-2</v>
      </c>
      <c r="Y315" s="10">
        <f>3/24000000*OO[[#This Row],[81 (29JUN1985 00:00:00)-Water Temperature (C)]]*OO[[#This Row],[23]]</f>
        <v>6.4171535423237502E-2</v>
      </c>
      <c r="Z315" s="10">
        <f>3/24000000*OO[[#This Row],[82 (29JUN1985 03:00:00)-Water Temperature (C)]]*OO[[#This Row],[24]]</f>
        <v>5.4083761183999997E-2</v>
      </c>
      <c r="AA315" s="10">
        <f>3/24000000*OO[[#This Row],[83 (29JUN1985 06:00:00)-Water Temperature (C)]]*OO[[#This Row],[25]]</f>
        <v>2.4977812772728748E-2</v>
      </c>
      <c r="AB315" s="10">
        <f>3/24000000*OO[[#This Row],[84 (29JUN1985 09:00:00)-Water Temperature (C)]]*OO[[#This Row],[26]]</f>
        <v>6.9178764233400001E-3</v>
      </c>
      <c r="AC315" s="10">
        <f>3/24000000*OO[[#This Row],[85 (29JUN1985 12:00:00)-Water Temperature (C)]]*OO[[#This Row],[27]]</f>
        <v>1.2156767121049999E-3</v>
      </c>
      <c r="AD315" s="10">
        <f>3/24000000*OO[[#This Row],[86 (29JUN1985 15:00:00)-Water Temperature (C)]]*OO[[#This Row],[28]]</f>
        <v>1.51160709006E-4</v>
      </c>
      <c r="AE315" s="10">
        <f>3/24000000*OO[[#This Row],[88 (29JUN1985 21:00:00)-Water Temperature (C)]]*OO[[#This Row],[30]]</f>
        <v>1.12042295358525E-5</v>
      </c>
      <c r="AF315" s="10">
        <f>3/24000000*OO[[#This Row],[88 (29JUN1985 21:00:00)-Water Temperature (C)]]*OO[[#This Row],[30]]</f>
        <v>1.12042295358525E-5</v>
      </c>
      <c r="AG315" s="10">
        <f>3/24000000*OO[[#This Row],[89 (30JUN1985 00:00:00)-Water Temperature (C)]]*OO[[#This Row],[31]]</f>
        <v>8.8227930819249983E-6</v>
      </c>
      <c r="AH315" s="10">
        <f>3/24000000*OO[[#This Row],[90 (30JUN1985 03:00:00)-Water Temperature (C)]]*OO[[#This Row],[32]]</f>
        <v>7.3404606194437511E-6</v>
      </c>
      <c r="AI315" s="10">
        <f>3/24000000*OO[[#This Row],[91 (30JUN1985 06:00:00)-Water Temperature (C)]]*OO[[#This Row],[33]]</f>
        <v>6.1660325037799994E-6</v>
      </c>
      <c r="AJ315" s="10">
        <f>3/24000000*OO[[#This Row],[92 (30JUN1985 09:00:00)-Water Temperature (C)]]*OO[[#This Row],[34]]</f>
        <v>5.2762946422974996E-6</v>
      </c>
      <c r="AK315" s="10">
        <f>3/24000000*OO[[#This Row],[93 (30JUN1985 12:00:00)-Water Temperature (C)]]*OO[[#This Row],[35]]</f>
        <v>4.5878505226199998E-6</v>
      </c>
      <c r="AL315" s="10">
        <f>3/24000000*OO[[#This Row],[94 (30JUN1985 15:00:00)-Water Temperature (C)]]*OO[[#This Row],[36]]</f>
        <v>4.0149636347625004E-6</v>
      </c>
      <c r="AM315" s="10">
        <f>3/24000000*OO[[#This Row],[95 (30JUN1985 18:00:00)-Water Temperature (C)]]*OO[[#This Row],[37]]</f>
        <v>3.5176779215600002E-6</v>
      </c>
      <c r="AN315" s="10">
        <f>3/24000000*OO[[#This Row],[96 (30JUN1985 21:00:00)-Water Temperature (C)]]*OO[[#This Row],[38]]</f>
        <v>3.0540598935778749E-6</v>
      </c>
      <c r="AO315" s="10">
        <f>3/24000000*OO[[#This Row],[97 (01JUL1985 00:00:00)-Water Temperature (C)]]*OO[[#This Row],[39]]</f>
        <v>2.6505961234889998E-6</v>
      </c>
      <c r="AP315" s="10">
        <f>3/24000000*OO[[#This Row],[98 (01JUL1985 03:00:00)-Water Temperature (C)]]*OO[[#This Row],[40]]</f>
        <v>2.3259010311703748E-6</v>
      </c>
      <c r="AQ315" s="10">
        <f>3/24000000*OO[[#This Row],[99 (01JUL1985 06:00:00)-Water Temperature (C)]]*OO[[#This Row],[41]]</f>
        <v>2.0600940951955001E-6</v>
      </c>
      <c r="AR315" s="10">
        <f>3/24000000*OO[[#This Row],[100 (01JUL1985 09:00:00)-Water Temperature (C)]]*OO[[#This Row],[42]]</f>
        <v>1.866591147522E-6</v>
      </c>
      <c r="AS315" s="10">
        <f>3/24000000*OO[[#This Row],[101 (01JUL1985 12:00:00)-Water Temperature (C)]]*OO[[#This Row],[43]]</f>
        <v>1.7115507819690001E-6</v>
      </c>
      <c r="AT315" s="10">
        <f>3/24000000*OO[[#This Row],[102 (01JUL1985 15:00:00)-Water Temperature (C)]]*OO[[#This Row],[44]]</f>
        <v>1.5619609976698751E-6</v>
      </c>
      <c r="AU315" s="10">
        <f>3/24000000*OO[[#This Row],[103 (01JUL1985 18:00:00)-Water Temperature (C)]]*OO[[#This Row],[45]]</f>
        <v>1.4282941060079998E-6</v>
      </c>
      <c r="AV315" s="10">
        <f>3/24000000*OO[[#This Row],[104 (01JUL1985 21:00:00)-Water Temperature (C)]]*OO[[#This Row],[46]]</f>
        <v>1.3038262303999999E-6</v>
      </c>
      <c r="AW315" s="10">
        <f>3/24000000*OO[[#This Row],[105 (02JUL1985 00:00:00)-Water Temperature (C)]]*OO[[#This Row],[47]]</f>
        <v>1.201356571414E-6</v>
      </c>
      <c r="AX315" s="10">
        <f>3/24000000*OO[[#This Row],[106 (02JUL1985 03:00:00)-Water Temperature (C)]]*OO[[#This Row],[48]]</f>
        <v>1.1185836499255E-6</v>
      </c>
      <c r="AY315" s="10">
        <f>3/24000000*OO[[#This Row],[107 (02JUL1985 06:00:00)-Water Temperature (C)]]*OO[[#This Row],[49]]</f>
        <v>1.0463302899139999E-6</v>
      </c>
      <c r="AZ315" s="10">
        <f>3/24000000*OO[[#This Row],[108 (02JUL1985 09:00:00)-Water Temperature (C)]]*OO[[#This Row],[50]]</f>
        <v>9.7845259586399999E-7</v>
      </c>
      <c r="BA315" s="10">
        <f>3/24000000*OO[[#This Row],[109 (02JUL1985 12:00:00)-Water Temperature (C)]]*OO[[#This Row],[51]]</f>
        <v>9.2386071472749993E-7</v>
      </c>
      <c r="BB315" s="10">
        <f>3/24000000*OO[[#This Row],[110 (02JUL1985 15:00:00)-Water Temperature (C)]]*OO[[#This Row],[52]]</f>
        <v>8.8317346837499998E-7</v>
      </c>
      <c r="BC315" s="10">
        <f>3/24000000*OO[[#This Row],[111 (02JUL1985 18:00:00)-Water Temperature (C)]]*OO[[#This Row],[53]]</f>
        <v>8.4523949141150012E-7</v>
      </c>
      <c r="BD315" s="10">
        <f>3/24000000*OO[[#This Row],[112 (02JUL1985 21:00:00)-Water Temperature (C)]]*OO[[#This Row],[54]]</f>
        <v>8.0027582173000004E-7</v>
      </c>
      <c r="BE315" s="10">
        <f>3/24000000*OO[[#This Row],[113 (03JUL1985 00:00:00)-Water Temperature (C)]]*OO[[#This Row],[55]]</f>
        <v>7.5134683626150001E-7</v>
      </c>
      <c r="BF315" s="10">
        <f>3/24000000*OO[[#This Row],[114 (03JUL1985 03:00:00)-Water Temperature (C)]]*OO[[#This Row],[56]]</f>
        <v>7.1274018227149993E-7</v>
      </c>
      <c r="BG315" s="10">
        <f>3/24000000*OO[[#This Row],[115 (03JUL1985 06:00:00)-Water Temperature (C)]]*OO[[#This Row],[57]]</f>
        <v>6.8032945827412495E-7</v>
      </c>
      <c r="BH315" s="10">
        <f>3/24000000*OO[[#This Row],[116 (03JUL1985 09:00:00)-Water Temperature (C)]]*OO[[#This Row],[58]]</f>
        <v>6.5651578375124999E-7</v>
      </c>
      <c r="BI315" s="10">
        <f>3/24000000*OO[[#This Row],[117 (03JUL1985 12:00:00)-Water Temperature (C)]]*OO[[#This Row],[59]]</f>
        <v>6.3795211880399999E-7</v>
      </c>
      <c r="BJ315" s="10">
        <f>3/24000000*OO[[#This Row],[118 (03JUL1985 15:00:00)-Water Temperature (C)]]*OO[[#This Row],[60]]</f>
        <v>6.166559114324999E-7</v>
      </c>
      <c r="BK315" s="10">
        <f>3/24000000*OO[[#This Row],[119 (03JUL1985 18:00:00)-Water Temperature (C)]]*OO[[#This Row],[61]]</f>
        <v>5.948591721299999E-7</v>
      </c>
      <c r="BL315" s="10">
        <f>3/24000000*OO[[#This Row],[120 (03JUL1985 21:00:00)-Water Temperature (C)]]*OO[[#This Row],[62]]</f>
        <v>5.6934013985400002E-7</v>
      </c>
      <c r="BM315" s="10">
        <f>3/24000000*OO[[#This Row],[121 (04JUL1985 00:00:00)-Water Temperature (C)]]*OO[[#This Row],[63]]</f>
        <v>5.4509010853374996E-7</v>
      </c>
      <c r="BN315" s="10">
        <f>3/24000000*OO[[#This Row],[122 (04JUL1985 03:00:00)-Water Temperature (C)]]*OO[[#This Row],[64]]</f>
        <v>5.250882305092499E-7</v>
      </c>
      <c r="BO315" s="10">
        <f>3/24000000*OO[[#This Row],[123 (04JUL1985 06:00:00)-Water Temperature (C)]]*OO[[#This Row],[65]]</f>
        <v>5.0716666747899998E-7</v>
      </c>
      <c r="BP315" s="10">
        <f>3/24000000*OO[[#This Row],[124 (04JUL1985 09:00:00)-Water Temperature (C)]]*OO[[#This Row],[66]]</f>
        <v>4.9867923470399994E-7</v>
      </c>
      <c r="BQ315" s="10">
        <f>3/24000000*OO[[#This Row],[125 (04JUL1985 12:00:00)-Water Temperature (C)]]*OO[[#This Row],[67]]</f>
        <v>4.9190964920437493E-7</v>
      </c>
      <c r="BR315" s="10">
        <f>3/24000000*OO[[#This Row],[126 (04JUL1985 15:00:00)-Water Temperature (C)]]*OO[[#This Row],[68]]</f>
        <v>4.8101886562125003E-7</v>
      </c>
      <c r="BS315" s="10">
        <f>3/24000000*OO[[#This Row],[127 (04JUL1985 18:00:00)-Water Temperature (C)]]*OO[[#This Row],[69]]</f>
        <v>4.6682775659199997E-7</v>
      </c>
      <c r="BT315" s="10">
        <f>3/24000000*OO[[#This Row],[128 (04JUL1985 21:00:00)-Water Temperature (C)]]*OO[[#This Row],[70]]</f>
        <v>4.4960612652112505E-7</v>
      </c>
      <c r="BU315" s="10">
        <f>3/24000000*OO[[#This Row],[129 (05JUL1985 00:00:00)-Water Temperature (C)]]*OO[[#This Row],[71]]</f>
        <v>4.3088641839549995E-7</v>
      </c>
      <c r="BV315" s="10">
        <f>3/24000000*OO[[#This Row],[130 (05JUL1985 03:00:00)-Water Temperature (C)]]*OO[[#This Row],[72]]</f>
        <v>4.1432193330275E-7</v>
      </c>
      <c r="BW315" s="10">
        <f>3/24000000*OO[[#This Row],[131 (05JUL1985 06:00:00)-Water Temperature (C)]]*OO[[#This Row],[73]]</f>
        <v>3.9999877283449996E-7</v>
      </c>
      <c r="BX315" s="10">
        <f>3/24000000*OO[[#This Row],[132 (05JUL1985 09:00:00)-Water Temperature (C)]]*OO[[#This Row],[74]]</f>
        <v>3.935658086205E-7</v>
      </c>
      <c r="BY315" s="10">
        <f>3/24000000*OO[[#This Row],[133 (05JUL1985 12:00:00)-Water Temperature (C)]]*OO[[#This Row],[75]]</f>
        <v>3.8975182036374998E-7</v>
      </c>
      <c r="BZ315" s="10">
        <f>3/24000000*OO[[#This Row],[134 (05JUL1985 15:00:00)-Water Temperature (C)]]*OO[[#This Row],[76]]</f>
        <v>3.8440108574399996E-7</v>
      </c>
      <c r="CA315" s="10">
        <f>3/24000000*OO[[#This Row],[135 (05JUL1985 18:00:00)-Water Temperature (C)]]*OO[[#This Row],[77]]</f>
        <v>3.7683644040324997E-7</v>
      </c>
      <c r="CB315" s="10">
        <f>3/24000000*OO[[#This Row],[136 (05JUL1985 21:00:00)-Water Temperature (C)]]*OO[[#This Row],[78]]</f>
        <v>3.6323490505574997E-7</v>
      </c>
      <c r="CC315" s="10">
        <f>3/24000000*OO[[#This Row],[137 (06JUL1985 00:00:00)-Water Temperature (C)]]*OO[[#This Row],[79]]</f>
        <v>3.4742202807487498E-7</v>
      </c>
      <c r="CD315" s="10">
        <f>3/24000000*OO[[#This Row],[138 (06JUL1985 03:00:00)-Water Temperature (C)]]*OO[[#This Row],[80]]</f>
        <v>3.3435823567049999E-7</v>
      </c>
      <c r="CE315" s="10">
        <f>3/24000000*OO[[#This Row],[139 (06JUL1985 06:00:00)-Water Temperature (C)]]*OO[[#This Row],[81]]</f>
        <v>3.2376463165875002E-7</v>
      </c>
      <c r="CF315" s="10">
        <f>3/24000000*OO[[#This Row],[140 (06JUL1985 09:00:00)-Water Temperature (C)]]*OO[[#This Row],[82]]</f>
        <v>3.2067042681843747E-7</v>
      </c>
      <c r="CG315" s="10">
        <f>3/24000000*OO[[#This Row],[141 (06JUL1985 12:00:00)-Water Temperature (C)]]*OO[[#This Row],[83]]</f>
        <v>3.191239691492E-7</v>
      </c>
      <c r="CH315" s="10">
        <f>3/24000000*OO[[#This Row],[142 (06JUL1985 15:00:00)-Water Temperature (C)]]*OO[[#This Row],[84]]</f>
        <v>3.15530847984E-7</v>
      </c>
      <c r="CI315" s="10">
        <f>3/24000000*OO[[#This Row],[143 (06JUL1985 18:00:00)-Water Temperature (C)]]*OO[[#This Row],[85]]</f>
        <v>3.1109946866212497E-7</v>
      </c>
      <c r="CJ315" s="10">
        <f>3/24000000*OO[[#This Row],[144 (06JUL1985 21:00:00)-Water Temperature (C)]]*OO[[#This Row],[86]]</f>
        <v>3.0252873613805003E-7</v>
      </c>
      <c r="CK315" s="10">
        <f>3/24000000*OO[[#This Row],[145 (07JUL1985 00:00:00)-Water Temperature (C)]]*OO[[#This Row],[87]]</f>
        <v>2.9173774467315001E-7</v>
      </c>
      <c r="CL315" s="10">
        <f>3/24000000*OO[[#This Row],[146 (07JUL1985 03:00:00)-Water Temperature (C)]]*OO[[#This Row],[88]]</f>
        <v>2.815963536466125E-7</v>
      </c>
      <c r="CM315" s="10">
        <f>3/24000000*OO[[#This Row],[147 (07JUL1985 06:00:00)-Water Temperature (C)]]*OO[[#This Row],[89]]</f>
        <v>2.7187827251139996E-7</v>
      </c>
      <c r="CN315" s="10">
        <f>3/24000000*OO[[#This Row],[148 (07JUL1985 09:00:00)-Water Temperature (C)]]*OO[[#This Row],[90]]</f>
        <v>2.6319217368144998E-7</v>
      </c>
      <c r="CO315" s="10">
        <f>3/24000000*OO[[#This Row],[149 (07JUL1985 12:00:00)-Water Temperature (C)]]*OO[[#This Row],[91]]</f>
        <v>2.565578138908125E-7</v>
      </c>
      <c r="CP315" s="10">
        <f>3/24000000*OO[[#This Row],[150 (07JUL1985 15:00:00)-Water Temperature (C)]]*OO[[#This Row],[92]]</f>
        <v>2.5241515300728747E-7</v>
      </c>
      <c r="CQ315" s="10">
        <f>3/24000000*OO[[#This Row],[151 (07JUL1985 18:00:00)-Water Temperature (C)]]*OO[[#This Row],[93]]</f>
        <v>2.4577232772795E-7</v>
      </c>
      <c r="CR315" s="10">
        <f>3/24000000*OO[[#This Row],[152 (07JUL1985 21:00:00)-Water Temperature (C)]]*OO[[#This Row],[94]]</f>
        <v>2.3660655222337499E-7</v>
      </c>
      <c r="CS315" s="10">
        <f>3/24000000*OO[[#This Row],[153 (08JUL1985 00:00:00)-Water Temperature (C)]]*OO[[#This Row],[95]]</f>
        <v>2.2851044471842502E-7</v>
      </c>
      <c r="CT315" s="10">
        <f>3/24000000*OO[[#This Row],[154 (08JUL1985 03:00:00)-Water Temperature (C)]]*OO[[#This Row],[96]]</f>
        <v>2.2131036551487497E-7</v>
      </c>
      <c r="CU315" s="10">
        <f>3/24000000*OO[[#This Row],[155 (08JUL1985 06:00:00)-Water Temperature (C)]]*OO[[#This Row],[97]]</f>
        <v>2.1403960915057497E-7</v>
      </c>
      <c r="CV315" s="10">
        <f>3/24000000*OO[[#This Row],[156 (08JUL1985 09:00:00)-Water Temperature (C)]]*OO[[#This Row],[98]]</f>
        <v>2.0942637612612501E-7</v>
      </c>
      <c r="CW315" s="10">
        <f>3/24000000*OO[[#This Row],[157 (08JUL1985 12:00:00)-Water Temperature (C)]]*OO[[#This Row],[99]]</f>
        <v>2.0613721588879998E-7</v>
      </c>
    </row>
    <row r="316" spans="1:101" x14ac:dyDescent="0.35">
      <c r="A316" t="s">
        <v>322</v>
      </c>
      <c r="B316">
        <v>940.88099999999997</v>
      </c>
      <c r="C316" s="10">
        <f>3/24*OO[[#This Row],[59 (26JUN1985 06:00:00)-Water Temperature (C)]]*OO[[#This Row],[1]]/SUM(OO[1])</f>
        <v>0</v>
      </c>
      <c r="D316" s="10">
        <f>3/24*OO[[#This Row],[60 (26JUN1985 09:00:00)-Water Temperature (C)]]*OO[[#This Row],[2]]/SUM(OO[2])</f>
        <v>0</v>
      </c>
      <c r="E316" s="10">
        <f>3/24*OO[[#This Row],[61 (26JUN1985 12:00:00)-Water Temperature (C)]]*OO[[#This Row],[3]]/SUM(OO[3])</f>
        <v>0</v>
      </c>
      <c r="F316" s="10">
        <f>3/24*OO[[#This Row],[62 (26JUN1985 15:00:00)-Water Temperature (C)]]*OO[[#This Row],[4]]/SUM(OO[4])</f>
        <v>0</v>
      </c>
      <c r="G316" s="10">
        <f>3/24*OO[[#This Row],[63 (26JUN1985 18:00:00)-Water Temperature (C)]]*OO[[#This Row],[5]]/SUM(OO[5])</f>
        <v>0</v>
      </c>
      <c r="H316" s="10">
        <f>3/24*OO[[#This Row],[64 (26JUN1985 21:00:00)-Water Temperature (C)]]*OO[[#This Row],[6]]/SUM(OO[6])</f>
        <v>0</v>
      </c>
      <c r="I316" s="10">
        <f>3/24*OO[[#This Row],[65 (27JUN1985 00:00:00)-Water Temperature (C)]]*OO[[#This Row],[7]]/SUM(OO[7])</f>
        <v>0</v>
      </c>
      <c r="J316" s="10">
        <f>3/24*OO[[#This Row],[66 (27JUN1985 03:00:00)-Water Temperature (C)]]*OO[[#This Row],[8]]/SUM(OO[8])</f>
        <v>0</v>
      </c>
      <c r="K316" s="10">
        <f>3/24*OO[[#This Row],[67 (27JUN1985 06:00:00)-Water Temperature (C)]]*OO[[#This Row],[9]]/SUM(OO[9])</f>
        <v>0</v>
      </c>
      <c r="L316" s="10">
        <f>3/24*OO[[#This Row],[68 (27JUN1985 09:00:00)-Water Temperature (C)]]*OO[[#This Row],[10]]/SUM(OO[10])</f>
        <v>0</v>
      </c>
      <c r="M316" s="10">
        <f>3/24*OO[[#This Row],[69 (27JUN1985 12:00:00)-Water Temperature (C)]]*OO[[#This Row],[11]]/SUM(OO[11])</f>
        <v>0</v>
      </c>
      <c r="N316" s="10">
        <f>3/24*OO[[#This Row],[70 (27JUN1985 15:00:00)-Water Temperature (C)]]*OO[[#This Row],[12]]/SUM(OO[12])</f>
        <v>0</v>
      </c>
      <c r="O316" s="10">
        <f>3/24*OO[[#This Row],[71 (27JUN1985 18:00:00)-Water Temperature (C)]]*OO[[#This Row],[13]]/SUM(OO[13])</f>
        <v>0</v>
      </c>
      <c r="P316" s="10">
        <f>3/24*OO[[#This Row],[72 (27JUN1985 21:00:00)-Water Temperature (C)]]*OO[[#This Row],[14]]/SUM(OO[14])</f>
        <v>1.1790668310611336E-38</v>
      </c>
      <c r="Q316" s="10">
        <f>3/24*OO[[#This Row],[73 (28JUN1985 00:00:00)-Water Temperature (C)]]*OO[[#This Row],[15]]/SUM(OO[15])</f>
        <v>8.8622428153311454E-24</v>
      </c>
      <c r="R316" s="10">
        <f>3/24*OO[[#This Row],[74 (28JUN1985 03:00:00)-Water Temperature (C)]]*OO[[#This Row],[16]]/SUM(OO[16])</f>
        <v>3.681569515599868E-16</v>
      </c>
      <c r="S316" s="10">
        <f>3/24*OO[[#This Row],[75 (28JUN1985 06:00:00)-Water Temperature (C)]]*OO[[#This Row],[17]]/SUM(OO[17])</f>
        <v>1.5948987427676264E-10</v>
      </c>
      <c r="T316" s="10">
        <f>3/24*OO[[#This Row],[76 (28JUN1985 09:00:00)-Water Temperature (C)]]*OO[[#This Row],[18]]/SUM(OO[18])</f>
        <v>1.8779960209004073E-7</v>
      </c>
      <c r="U316" s="10">
        <f>3/24*OO[[#This Row],[77 (28JUN1985 12:00:00)-Water Temperature (C)]]*OO[[#This Row],[19]]/SUM(OO[19])</f>
        <v>2.7890947392776709E-5</v>
      </c>
      <c r="V316" s="10">
        <f>3/24000000*OO[[#This Row],[78 (28JUN1985 15:00:00)-Water Temperature (C)]]*OO[[#This Row],[20]]</f>
        <v>9.5239362622250013E-4</v>
      </c>
      <c r="W316" s="10">
        <f>3/24000000*OO[[#This Row],[79 (28JUN1985 18:00:00)-Water Temperature (C)]]*OO[[#This Row],[21]]</f>
        <v>1.023794950905E-2</v>
      </c>
      <c r="X316" s="10">
        <f>3/24000000*OO[[#This Row],[80 (28JUN1985 21:00:00)-Water Temperature (C)]]*OO[[#This Row],[22]]</f>
        <v>4.1880867065699996E-2</v>
      </c>
      <c r="Y316" s="10">
        <f>3/24000000*OO[[#This Row],[81 (29JUN1985 00:00:00)-Water Temperature (C)]]*OO[[#This Row],[23]]</f>
        <v>7.5117713036549988E-2</v>
      </c>
      <c r="Z316" s="10">
        <f>3/24000000*OO[[#This Row],[82 (29JUN1985 03:00:00)-Water Temperature (C)]]*OO[[#This Row],[24]]</f>
        <v>6.69034419356625E-2</v>
      </c>
      <c r="AA316" s="10">
        <f>3/24000000*OO[[#This Row],[83 (29JUN1985 06:00:00)-Water Temperature (C)]]*OO[[#This Row],[25]]</f>
        <v>3.2506735112499997E-2</v>
      </c>
      <c r="AB316" s="10">
        <f>3/24000000*OO[[#This Row],[84 (29JUN1985 09:00:00)-Water Temperature (C)]]*OO[[#This Row],[26]]</f>
        <v>9.4308174431749995E-3</v>
      </c>
      <c r="AC316" s="10">
        <f>3/24000000*OO[[#This Row],[85 (29JUN1985 12:00:00)-Water Temperature (C)]]*OO[[#This Row],[27]]</f>
        <v>1.7270507078809999E-3</v>
      </c>
      <c r="AD316" s="10">
        <f>3/24000000*OO[[#This Row],[86 (29JUN1985 15:00:00)-Water Temperature (C)]]*OO[[#This Row],[28]]</f>
        <v>2.1988268583824998E-4</v>
      </c>
      <c r="AE316" s="10">
        <f>3/24000000*OO[[#This Row],[88 (29JUN1985 21:00:00)-Water Temperature (C)]]*OO[[#This Row],[30]]</f>
        <v>1.3783426838369999E-5</v>
      </c>
      <c r="AF316" s="10">
        <f>3/24000000*OO[[#This Row],[88 (29JUN1985 21:00:00)-Water Temperature (C)]]*OO[[#This Row],[30]]</f>
        <v>1.3783426838369999E-5</v>
      </c>
      <c r="AG316" s="10">
        <f>3/24000000*OO[[#This Row],[89 (30JUN1985 00:00:00)-Water Temperature (C)]]*OO[[#This Row],[31]]</f>
        <v>1.068642207088875E-5</v>
      </c>
      <c r="AH316" s="10">
        <f>3/24000000*OO[[#This Row],[90 (30JUN1985 03:00:00)-Water Temperature (C)]]*OO[[#This Row],[32]]</f>
        <v>8.8778988784874985E-6</v>
      </c>
      <c r="AI316" s="10">
        <f>3/24000000*OO[[#This Row],[91 (30JUN1985 06:00:00)-Water Temperature (C)]]*OO[[#This Row],[33]]</f>
        <v>7.4552357558200012E-6</v>
      </c>
      <c r="AJ316" s="10">
        <f>3/24000000*OO[[#This Row],[92 (30JUN1985 09:00:00)-Water Temperature (C)]]*OO[[#This Row],[34]]</f>
        <v>6.3779091492599997E-6</v>
      </c>
      <c r="AK316" s="10">
        <f>3/24000000*OO[[#This Row],[93 (30JUN1985 12:00:00)-Water Temperature (C)]]*OO[[#This Row],[35]]</f>
        <v>5.5433802029624998E-6</v>
      </c>
      <c r="AL316" s="10">
        <f>3/24000000*OO[[#This Row],[94 (30JUN1985 15:00:00)-Water Temperature (C)]]*OO[[#This Row],[36]]</f>
        <v>4.8492213653399994E-6</v>
      </c>
      <c r="AM316" s="10">
        <f>3/24000000*OO[[#This Row],[95 (30JUN1985 18:00:00)-Water Temperature (C)]]*OO[[#This Row],[37]]</f>
        <v>4.2457699122899997E-6</v>
      </c>
      <c r="AN316" s="10">
        <f>3/24000000*OO[[#This Row],[96 (30JUN1985 21:00:00)-Water Temperature (C)]]*OO[[#This Row],[38]]</f>
        <v>3.6833384197900006E-6</v>
      </c>
      <c r="AO316" s="10">
        <f>3/24000000*OO[[#This Row],[97 (01JUL1985 00:00:00)-Water Temperature (C)]]*OO[[#This Row],[39]]</f>
        <v>3.1939754551537499E-6</v>
      </c>
      <c r="AP316" s="10">
        <f>3/24000000*OO[[#This Row],[98 (01JUL1985 03:00:00)-Water Temperature (C)]]*OO[[#This Row],[40]]</f>
        <v>2.800195274950625E-6</v>
      </c>
      <c r="AQ316" s="10">
        <f>3/24000000*OO[[#This Row],[99 (01JUL1985 06:00:00)-Water Temperature (C)]]*OO[[#This Row],[41]]</f>
        <v>2.4791135295590002E-6</v>
      </c>
      <c r="AR316" s="10">
        <f>3/24000000*OO[[#This Row],[100 (01JUL1985 09:00:00)-Water Temperature (C)]]*OO[[#This Row],[42]]</f>
        <v>2.2453558328475001E-6</v>
      </c>
      <c r="AS316" s="10">
        <f>3/24000000*OO[[#This Row],[101 (01JUL1985 12:00:00)-Water Temperature (C)]]*OO[[#This Row],[43]]</f>
        <v>2.0578431538729998E-6</v>
      </c>
      <c r="AT316" s="10">
        <f>3/24000000*OO[[#This Row],[102 (01JUL1985 15:00:00)-Water Temperature (C)]]*OO[[#This Row],[44]]</f>
        <v>1.8775083873318748E-6</v>
      </c>
      <c r="AU316" s="10">
        <f>3/24000000*OO[[#This Row],[103 (01JUL1985 18:00:00)-Water Temperature (C)]]*OO[[#This Row],[45]]</f>
        <v>1.7155061412689997E-6</v>
      </c>
      <c r="AV316" s="10">
        <f>3/24000000*OO[[#This Row],[104 (01JUL1985 21:00:00)-Water Temperature (C)]]*OO[[#This Row],[46]]</f>
        <v>1.5649499441024998E-6</v>
      </c>
      <c r="AW316" s="10">
        <f>3/24000000*OO[[#This Row],[105 (02JUL1985 00:00:00)-Water Temperature (C)]]*OO[[#This Row],[47]]</f>
        <v>1.4407619203232498E-6</v>
      </c>
      <c r="AX316" s="10">
        <f>3/24000000*OO[[#This Row],[106 (02JUL1985 03:00:00)-Water Temperature (C)]]*OO[[#This Row],[48]]</f>
        <v>1.340646588001125E-6</v>
      </c>
      <c r="AY316" s="10">
        <f>3/24000000*OO[[#This Row],[107 (02JUL1985 06:00:00)-Water Temperature (C)]]*OO[[#This Row],[49]]</f>
        <v>1.2537183069525001E-6</v>
      </c>
      <c r="AZ316" s="10">
        <f>3/24000000*OO[[#This Row],[108 (02JUL1985 09:00:00)-Water Temperature (C)]]*OO[[#This Row],[50]]</f>
        <v>1.172451056126625E-6</v>
      </c>
      <c r="BA316" s="10">
        <f>3/24000000*OO[[#This Row],[109 (02JUL1985 12:00:00)-Water Temperature (C)]]*OO[[#This Row],[51]]</f>
        <v>1.1072056184033749E-6</v>
      </c>
      <c r="BB316" s="10">
        <f>3/24000000*OO[[#This Row],[110 (02JUL1985 15:00:00)-Water Temperature (C)]]*OO[[#This Row],[52]]</f>
        <v>1.0581916187724999E-6</v>
      </c>
      <c r="BC316" s="10">
        <f>3/24000000*OO[[#This Row],[111 (02JUL1985 18:00:00)-Water Temperature (C)]]*OO[[#This Row],[53]]</f>
        <v>1.0125877284774998E-6</v>
      </c>
      <c r="BD316" s="10">
        <f>3/24000000*OO[[#This Row],[112 (02JUL1985 21:00:00)-Water Temperature (C)]]*OO[[#This Row],[54]]</f>
        <v>9.5829618299062506E-7</v>
      </c>
      <c r="BE316" s="10">
        <f>3/24000000*OO[[#This Row],[113 (03JUL1985 00:00:00)-Water Temperature (C)]]*OO[[#This Row],[55]]</f>
        <v>8.9923887820162497E-7</v>
      </c>
      <c r="BF316" s="10">
        <f>3/24000000*OO[[#This Row],[114 (03JUL1985 03:00:00)-Water Temperature (C)]]*OO[[#This Row],[56]]</f>
        <v>8.521700609124999E-7</v>
      </c>
      <c r="BG316" s="10">
        <f>3/24000000*OO[[#This Row],[115 (03JUL1985 06:00:00)-Water Temperature (C)]]*OO[[#This Row],[57]]</f>
        <v>8.1343866860325008E-7</v>
      </c>
      <c r="BH316" s="10">
        <f>3/24000000*OO[[#This Row],[116 (03JUL1985 09:00:00)-Water Temperature (C)]]*OO[[#This Row],[58]]</f>
        <v>7.851845669199999E-7</v>
      </c>
      <c r="BI316" s="10">
        <f>3/24000000*OO[[#This Row],[117 (03JUL1985 12:00:00)-Water Temperature (C)]]*OO[[#This Row],[59]]</f>
        <v>7.6312694835400003E-7</v>
      </c>
      <c r="BJ316" s="10">
        <f>3/24000000*OO[[#This Row],[118 (03JUL1985 15:00:00)-Water Temperature (C)]]*OO[[#This Row],[60]]</f>
        <v>7.3794241422325001E-7</v>
      </c>
      <c r="BK316" s="10">
        <f>3/24000000*OO[[#This Row],[119 (03JUL1985 18:00:00)-Water Temperature (C)]]*OO[[#This Row],[61]]</f>
        <v>7.1163108525324993E-7</v>
      </c>
      <c r="BL316" s="10">
        <f>3/24000000*OO[[#This Row],[120 (03JUL1985 21:00:00)-Water Temperature (C)]]*OO[[#This Row],[62]]</f>
        <v>6.8075526359699998E-7</v>
      </c>
      <c r="BM316" s="10">
        <f>3/24000000*OO[[#This Row],[121 (04JUL1985 00:00:00)-Water Temperature (C)]]*OO[[#This Row],[63]]</f>
        <v>6.5149135192200002E-7</v>
      </c>
      <c r="BN316" s="10">
        <f>3/24000000*OO[[#This Row],[122 (04JUL1985 03:00:00)-Water Temperature (C)]]*OO[[#This Row],[64]]</f>
        <v>6.2738474645350002E-7</v>
      </c>
      <c r="BO316" s="10">
        <f>3/24000000*OO[[#This Row],[123 (04JUL1985 06:00:00)-Water Temperature (C)]]*OO[[#This Row],[65]]</f>
        <v>6.0605098729125004E-7</v>
      </c>
      <c r="BP316" s="10">
        <f>3/24000000*OO[[#This Row],[124 (04JUL1985 09:00:00)-Water Temperature (C)]]*OO[[#This Row],[66]]</f>
        <v>5.9593122622312496E-7</v>
      </c>
      <c r="BQ316" s="10">
        <f>3/24000000*OO[[#This Row],[125 (04JUL1985 12:00:00)-Water Temperature (C)]]*OO[[#This Row],[67]]</f>
        <v>5.8801390621324993E-7</v>
      </c>
      <c r="BR316" s="10">
        <f>3/24000000*OO[[#This Row],[126 (04JUL1985 15:00:00)-Water Temperature (C)]]*OO[[#This Row],[68]]</f>
        <v>5.7508398487999993E-7</v>
      </c>
      <c r="BS316" s="10">
        <f>3/24000000*OO[[#This Row],[127 (04JUL1985 18:00:00)-Water Temperature (C)]]*OO[[#This Row],[69]]</f>
        <v>5.5805773714649986E-7</v>
      </c>
      <c r="BT316" s="10">
        <f>3/24000000*OO[[#This Row],[128 (04JUL1985 21:00:00)-Water Temperature (C)]]*OO[[#This Row],[70]]</f>
        <v>5.3745618703837497E-7</v>
      </c>
      <c r="BU316" s="10">
        <f>3/24000000*OO[[#This Row],[129 (05JUL1985 00:00:00)-Water Temperature (C)]]*OO[[#This Row],[71]]</f>
        <v>5.1494149201950006E-7</v>
      </c>
      <c r="BV316" s="10">
        <f>3/24000000*OO[[#This Row],[130 (05JUL1985 03:00:00)-Water Temperature (C)]]*OO[[#This Row],[72]]</f>
        <v>4.9501479200800012E-7</v>
      </c>
      <c r="BW316" s="10">
        <f>3/24000000*OO[[#This Row],[131 (05JUL1985 06:00:00)-Water Temperature (C)]]*OO[[#This Row],[73]]</f>
        <v>4.7784393274049994E-7</v>
      </c>
      <c r="BX316" s="10">
        <f>3/24000000*OO[[#This Row],[132 (05JUL1985 09:00:00)-Water Temperature (C)]]*OO[[#This Row],[74]]</f>
        <v>4.7015204110874998E-7</v>
      </c>
      <c r="BY316" s="10">
        <f>3/24000000*OO[[#This Row],[133 (05JUL1985 12:00:00)-Water Temperature (C)]]*OO[[#This Row],[75]]</f>
        <v>4.6565098847775001E-7</v>
      </c>
      <c r="BZ316" s="10">
        <f>3/24000000*OO[[#This Row],[134 (05JUL1985 15:00:00)-Water Temperature (C)]]*OO[[#This Row],[76]]</f>
        <v>4.594386591685E-7</v>
      </c>
      <c r="CA316" s="10">
        <f>3/24000000*OO[[#This Row],[135 (05JUL1985 18:00:00)-Water Temperature (C)]]*OO[[#This Row],[77]]</f>
        <v>4.5043928194949999E-7</v>
      </c>
      <c r="CB316" s="10">
        <f>3/24000000*OO[[#This Row],[136 (05JUL1985 21:00:00)-Water Temperature (C)]]*OO[[#This Row],[78]]</f>
        <v>4.3420557977500002E-7</v>
      </c>
      <c r="CC316" s="10">
        <f>3/24000000*OO[[#This Row],[137 (06JUL1985 00:00:00)-Water Temperature (C)]]*OO[[#This Row],[79]]</f>
        <v>4.1518070216924999E-7</v>
      </c>
      <c r="CD316" s="10">
        <f>3/24000000*OO[[#This Row],[138 (06JUL1985 03:00:00)-Water Temperature (C)]]*OO[[#This Row],[80]]</f>
        <v>3.9937447941124991E-7</v>
      </c>
      <c r="CE316" s="10">
        <f>3/24000000*OO[[#This Row],[139 (06JUL1985 06:00:00)-Water Temperature (C)]]*OO[[#This Row],[81]]</f>
        <v>3.8669177395449999E-7</v>
      </c>
      <c r="CF316" s="10">
        <f>3/24000000*OO[[#This Row],[140 (06JUL1985 09:00:00)-Water Temperature (C)]]*OO[[#This Row],[82]]</f>
        <v>3.8299385181437497E-7</v>
      </c>
      <c r="CG316" s="10">
        <f>3/24000000*OO[[#This Row],[141 (06JUL1985 12:00:00)-Water Temperature (C)]]*OO[[#This Row],[83]]</f>
        <v>3.81264466207625E-7</v>
      </c>
      <c r="CH316" s="10">
        <f>3/24000000*OO[[#This Row],[142 (06JUL1985 15:00:00)-Water Temperature (C)]]*OO[[#This Row],[84]]</f>
        <v>3.7705747066749997E-7</v>
      </c>
      <c r="CI316" s="10">
        <f>3/24000000*OO[[#This Row],[143 (06JUL1985 18:00:00)-Water Temperature (C)]]*OO[[#This Row],[85]]</f>
        <v>3.7168679558399998E-7</v>
      </c>
      <c r="CJ316" s="10">
        <f>3/24000000*OO[[#This Row],[144 (06JUL1985 21:00:00)-Water Temperature (C)]]*OO[[#This Row],[86]]</f>
        <v>3.6139783177012496E-7</v>
      </c>
      <c r="CK316" s="10">
        <f>3/24000000*OO[[#This Row],[145 (07JUL1985 00:00:00)-Water Temperature (C)]]*OO[[#This Row],[87]]</f>
        <v>3.48509439876875E-7</v>
      </c>
      <c r="CL316" s="10">
        <f>3/24000000*OO[[#This Row],[146 (07JUL1985 03:00:00)-Water Temperature (C)]]*OO[[#This Row],[88]]</f>
        <v>3.3627032978175001E-7</v>
      </c>
      <c r="CM316" s="10">
        <f>3/24000000*OO[[#This Row],[147 (07JUL1985 06:00:00)-Water Temperature (C)]]*OO[[#This Row],[89]]</f>
        <v>3.2470153617379994E-7</v>
      </c>
      <c r="CN316" s="10">
        <f>3/24000000*OO[[#This Row],[148 (07JUL1985 09:00:00)-Water Temperature (C)]]*OO[[#This Row],[90]]</f>
        <v>3.1441627524736244E-7</v>
      </c>
      <c r="CO316" s="10">
        <f>3/24000000*OO[[#This Row],[149 (07JUL1985 12:00:00)-Water Temperature (C)]]*OO[[#This Row],[91]]</f>
        <v>3.0656420998100003E-7</v>
      </c>
      <c r="CP316" s="10">
        <f>3/24000000*OO[[#This Row],[150 (07JUL1985 15:00:00)-Water Temperature (C)]]*OO[[#This Row],[92]]</f>
        <v>3.0160508746124997E-7</v>
      </c>
      <c r="CQ316" s="10">
        <f>3/24000000*OO[[#This Row],[151 (07JUL1985 18:00:00)-Water Temperature (C)]]*OO[[#This Row],[93]]</f>
        <v>2.9369874206181247E-7</v>
      </c>
      <c r="CR316" s="10">
        <f>3/24000000*OO[[#This Row],[152 (07JUL1985 21:00:00)-Water Temperature (C)]]*OO[[#This Row],[94]]</f>
        <v>2.8266750566610002E-7</v>
      </c>
      <c r="CS316" s="10">
        <f>3/24000000*OO[[#This Row],[153 (08JUL1985 00:00:00)-Water Temperature (C)]]*OO[[#This Row],[95]]</f>
        <v>2.7286847657137503E-7</v>
      </c>
      <c r="CT316" s="10">
        <f>3/24000000*OO[[#This Row],[154 (08JUL1985 03:00:00)-Water Temperature (C)]]*OO[[#This Row],[96]]</f>
        <v>2.642344276927875E-7</v>
      </c>
      <c r="CU316" s="10">
        <f>3/24000000*OO[[#This Row],[155 (08JUL1985 06:00:00)-Water Temperature (C)]]*OO[[#This Row],[97]]</f>
        <v>2.5563024798547499E-7</v>
      </c>
      <c r="CV316" s="10">
        <f>3/24000000*OO[[#This Row],[156 (08JUL1985 09:00:00)-Water Temperature (C)]]*OO[[#This Row],[98]]</f>
        <v>2.5021428975952498E-7</v>
      </c>
      <c r="CW316" s="10">
        <f>3/24000000*OO[[#This Row],[157 (08JUL1985 12:00:00)-Water Temperature (C)]]*OO[[#This Row],[99]]</f>
        <v>2.46356921427625E-7</v>
      </c>
    </row>
    <row r="317" spans="1:101" x14ac:dyDescent="0.35">
      <c r="A317" t="s">
        <v>323</v>
      </c>
      <c r="B317">
        <v>770.02229999999997</v>
      </c>
      <c r="C317" s="10">
        <f>3/24*OO[[#This Row],[59 (26JUN1985 06:00:00)-Water Temperature (C)]]*OO[[#This Row],[1]]/SUM(OO[1])</f>
        <v>0</v>
      </c>
      <c r="D317" s="10">
        <f>3/24*OO[[#This Row],[60 (26JUN1985 09:00:00)-Water Temperature (C)]]*OO[[#This Row],[2]]/SUM(OO[2])</f>
        <v>0</v>
      </c>
      <c r="E317" s="10">
        <f>3/24*OO[[#This Row],[61 (26JUN1985 12:00:00)-Water Temperature (C)]]*OO[[#This Row],[3]]/SUM(OO[3])</f>
        <v>0</v>
      </c>
      <c r="F317" s="10">
        <f>3/24*OO[[#This Row],[62 (26JUN1985 15:00:00)-Water Temperature (C)]]*OO[[#This Row],[4]]/SUM(OO[4])</f>
        <v>0</v>
      </c>
      <c r="G317" s="10">
        <f>3/24*OO[[#This Row],[63 (26JUN1985 18:00:00)-Water Temperature (C)]]*OO[[#This Row],[5]]/SUM(OO[5])</f>
        <v>0</v>
      </c>
      <c r="H317" s="10">
        <f>3/24*OO[[#This Row],[64 (26JUN1985 21:00:00)-Water Temperature (C)]]*OO[[#This Row],[6]]/SUM(OO[6])</f>
        <v>0</v>
      </c>
      <c r="I317" s="10">
        <f>3/24*OO[[#This Row],[65 (27JUN1985 00:00:00)-Water Temperature (C)]]*OO[[#This Row],[7]]/SUM(OO[7])</f>
        <v>0</v>
      </c>
      <c r="J317" s="10">
        <f>3/24*OO[[#This Row],[66 (27JUN1985 03:00:00)-Water Temperature (C)]]*OO[[#This Row],[8]]/SUM(OO[8])</f>
        <v>0</v>
      </c>
      <c r="K317" s="10">
        <f>3/24*OO[[#This Row],[67 (27JUN1985 06:00:00)-Water Temperature (C)]]*OO[[#This Row],[9]]/SUM(OO[9])</f>
        <v>0</v>
      </c>
      <c r="L317" s="10">
        <f>3/24*OO[[#This Row],[68 (27JUN1985 09:00:00)-Water Temperature (C)]]*OO[[#This Row],[10]]/SUM(OO[10])</f>
        <v>0</v>
      </c>
      <c r="M317" s="10">
        <f>3/24*OO[[#This Row],[69 (27JUN1985 12:00:00)-Water Temperature (C)]]*OO[[#This Row],[11]]/SUM(OO[11])</f>
        <v>0</v>
      </c>
      <c r="N317" s="10">
        <f>3/24*OO[[#This Row],[70 (27JUN1985 15:00:00)-Water Temperature (C)]]*OO[[#This Row],[12]]/SUM(OO[12])</f>
        <v>0</v>
      </c>
      <c r="O317" s="10">
        <f>3/24*OO[[#This Row],[71 (27JUN1985 18:00:00)-Water Temperature (C)]]*OO[[#This Row],[13]]/SUM(OO[13])</f>
        <v>0</v>
      </c>
      <c r="P317" s="10">
        <f>3/24*OO[[#This Row],[72 (27JUN1985 21:00:00)-Water Temperature (C)]]*OO[[#This Row],[14]]/SUM(OO[14])</f>
        <v>1.8232516727036639E-39</v>
      </c>
      <c r="Q317" s="10">
        <f>3/24*OO[[#This Row],[73 (28JUN1985 00:00:00)-Water Temperature (C)]]*OO[[#This Row],[15]]/SUM(OO[15])</f>
        <v>3.2670764381965301E-24</v>
      </c>
      <c r="R317" s="10">
        <f>3/24*OO[[#This Row],[74 (28JUN1985 03:00:00)-Water Temperature (C)]]*OO[[#This Row],[16]]/SUM(OO[16])</f>
        <v>5.9226200420234681E-17</v>
      </c>
      <c r="S317" s="10">
        <f>3/24*OO[[#This Row],[75 (28JUN1985 06:00:00)-Water Temperature (C)]]*OO[[#This Row],[17]]/SUM(OO[17])</f>
        <v>9.5897675038021326E-11</v>
      </c>
      <c r="T317" s="10">
        <f>3/24*OO[[#This Row],[76 (28JUN1985 09:00:00)-Water Temperature (C)]]*OO[[#This Row],[18]]/SUM(OO[18])</f>
        <v>1.3535228846790499E-7</v>
      </c>
      <c r="U317" s="10">
        <f>3/24*OO[[#This Row],[77 (28JUN1985 12:00:00)-Water Temperature (C)]]*OO[[#This Row],[19]]/SUM(OO[19])</f>
        <v>2.2659671405270818E-5</v>
      </c>
      <c r="V317" s="10">
        <f>3/24000000*OO[[#This Row],[78 (28JUN1985 15:00:00)-Water Temperature (C)]]*OO[[#This Row],[20]]</f>
        <v>8.5129643577149991E-4</v>
      </c>
      <c r="W317" s="10">
        <f>3/24000000*OO[[#This Row],[79 (28JUN1985 18:00:00)-Water Temperature (C)]]*OO[[#This Row],[21]]</f>
        <v>9.9233167446000012E-3</v>
      </c>
      <c r="X317" s="10">
        <f>3/24000000*OO[[#This Row],[80 (28JUN1985 21:00:00)-Water Temperature (C)]]*OO[[#This Row],[22]]</f>
        <v>4.3574593981462489E-2</v>
      </c>
      <c r="Y317" s="10">
        <f>3/24000000*OO[[#This Row],[81 (29JUN1985 00:00:00)-Water Temperature (C)]]*OO[[#This Row],[23]]</f>
        <v>8.3290377135487495E-2</v>
      </c>
      <c r="Z317" s="10">
        <f>3/24000000*OO[[#This Row],[82 (29JUN1985 03:00:00)-Water Temperature (C)]]*OO[[#This Row],[24]]</f>
        <v>7.8520232675974994E-2</v>
      </c>
      <c r="AA317" s="10">
        <f>3/24000000*OO[[#This Row],[83 (29JUN1985 06:00:00)-Water Temperature (C)]]*OO[[#This Row],[25]]</f>
        <v>4.0179928404862494E-2</v>
      </c>
      <c r="AB317" s="10">
        <f>3/24000000*OO[[#This Row],[84 (29JUN1985 09:00:00)-Water Temperature (C)]]*OO[[#This Row],[26]]</f>
        <v>1.2218832609142501E-2</v>
      </c>
      <c r="AC317" s="10">
        <f>3/24000000*OO[[#This Row],[85 (29JUN1985 12:00:00)-Water Temperature (C)]]*OO[[#This Row],[27]]</f>
        <v>2.3329764626172497E-3</v>
      </c>
      <c r="AD317" s="10">
        <f>3/24000000*OO[[#This Row],[86 (29JUN1985 15:00:00)-Water Temperature (C)]]*OO[[#This Row],[28]]</f>
        <v>3.0501024234422496E-4</v>
      </c>
      <c r="AE317" s="10">
        <f>3/24000000*OO[[#This Row],[88 (29JUN1985 21:00:00)-Water Temperature (C)]]*OO[[#This Row],[30]]</f>
        <v>1.6223228332132499E-5</v>
      </c>
      <c r="AF317" s="10">
        <f>3/24000000*OO[[#This Row],[88 (29JUN1985 21:00:00)-Water Temperature (C)]]*OO[[#This Row],[30]]</f>
        <v>1.6223228332132499E-5</v>
      </c>
      <c r="AG317" s="10">
        <f>3/24000000*OO[[#This Row],[89 (30JUN1985 00:00:00)-Water Temperature (C)]]*OO[[#This Row],[31]]</f>
        <v>1.2333954549209998E-5</v>
      </c>
      <c r="AH317" s="10">
        <f>3/24000000*OO[[#This Row],[90 (30JUN1985 03:00:00)-Water Temperature (C)]]*OO[[#This Row],[32]]</f>
        <v>1.0228184755889999E-5</v>
      </c>
      <c r="AI317" s="10">
        <f>3/24000000*OO[[#This Row],[91 (30JUN1985 06:00:00)-Water Temperature (C)]]*OO[[#This Row],[33]]</f>
        <v>8.5864067118374995E-6</v>
      </c>
      <c r="AJ317" s="10">
        <f>3/24000000*OO[[#This Row],[92 (30JUN1985 09:00:00)-Water Temperature (C)]]*OO[[#This Row],[34]]</f>
        <v>7.3441783746749993E-6</v>
      </c>
      <c r="AK317" s="10">
        <f>3/24000000*OO[[#This Row],[93 (30JUN1985 12:00:00)-Water Temperature (C)]]*OO[[#This Row],[35]]</f>
        <v>6.3804528573750007E-6</v>
      </c>
      <c r="AL317" s="10">
        <f>3/24000000*OO[[#This Row],[94 (30JUN1985 15:00:00)-Water Temperature (C)]]*OO[[#This Row],[36]]</f>
        <v>5.5792464827275002E-6</v>
      </c>
      <c r="AM317" s="10">
        <f>3/24000000*OO[[#This Row],[95 (30JUN1985 18:00:00)-Water Temperature (C)]]*OO[[#This Row],[37]]</f>
        <v>4.8817639457587496E-6</v>
      </c>
      <c r="AN317" s="10">
        <f>3/24000000*OO[[#This Row],[96 (30JUN1985 21:00:00)-Water Temperature (C)]]*OO[[#This Row],[38]]</f>
        <v>4.2317029589062494E-6</v>
      </c>
      <c r="AO317" s="10">
        <f>3/24000000*OO[[#This Row],[97 (01JUL1985 00:00:00)-Water Temperature (C)]]*OO[[#This Row],[39]]</f>
        <v>3.6663182235899996E-6</v>
      </c>
      <c r="AP317" s="10">
        <f>3/24000000*OO[[#This Row],[98 (01JUL1985 03:00:00)-Water Temperature (C)]]*OO[[#This Row],[40]]</f>
        <v>3.2113113989550001E-6</v>
      </c>
      <c r="AQ317" s="10">
        <f>3/24000000*OO[[#This Row],[99 (01JUL1985 06:00:00)-Water Temperature (C)]]*OO[[#This Row],[41]]</f>
        <v>2.8418536809654998E-6</v>
      </c>
      <c r="AR317" s="10">
        <f>3/24000000*OO[[#This Row],[100 (01JUL1985 09:00:00)-Water Temperature (C)]]*OO[[#This Row],[42]]</f>
        <v>2.5729101167632498E-6</v>
      </c>
      <c r="AS317" s="10">
        <f>3/24000000*OO[[#This Row],[101 (01JUL1985 12:00:00)-Water Temperature (C)]]*OO[[#This Row],[43]]</f>
        <v>2.3568238560858749E-6</v>
      </c>
      <c r="AT317" s="10">
        <f>3/24000000*OO[[#This Row],[102 (01JUL1985 15:00:00)-Water Temperature (C)]]*OO[[#This Row],[44]]</f>
        <v>2.1498486515674999E-6</v>
      </c>
      <c r="AU317" s="10">
        <f>3/24000000*OO[[#This Row],[103 (01JUL1985 18:00:00)-Water Temperature (C)]]*OO[[#This Row],[45]]</f>
        <v>1.9628412877548749E-6</v>
      </c>
      <c r="AV317" s="10">
        <f>3/24000000*OO[[#This Row],[104 (01JUL1985 21:00:00)-Water Temperature (C)]]*OO[[#This Row],[46]]</f>
        <v>1.789308865986E-6</v>
      </c>
      <c r="AW317" s="10">
        <f>3/24000000*OO[[#This Row],[105 (02JUL1985 00:00:00)-Water Temperature (C)]]*OO[[#This Row],[47]]</f>
        <v>1.6460001672512502E-6</v>
      </c>
      <c r="AX317" s="10">
        <f>3/24000000*OO[[#This Row],[106 (02JUL1985 03:00:00)-Water Temperature (C)]]*OO[[#This Row],[48]]</f>
        <v>1.5305803938871251E-6</v>
      </c>
      <c r="AY317" s="10">
        <f>3/24000000*OO[[#This Row],[107 (02JUL1985 06:00:00)-Water Temperature (C)]]*OO[[#This Row],[49]]</f>
        <v>1.4309641380539999E-6</v>
      </c>
      <c r="AZ317" s="10">
        <f>3/24000000*OO[[#This Row],[108 (02JUL1985 09:00:00)-Water Temperature (C)]]*OO[[#This Row],[50]]</f>
        <v>1.3382649156209999E-6</v>
      </c>
      <c r="BA317" s="10">
        <f>3/24000000*OO[[#This Row],[109 (02JUL1985 12:00:00)-Water Temperature (C)]]*OO[[#This Row],[51]]</f>
        <v>1.264038107499375E-6</v>
      </c>
      <c r="BB317" s="10">
        <f>3/24000000*OO[[#This Row],[110 (02JUL1985 15:00:00)-Water Temperature (C)]]*OO[[#This Row],[52]]</f>
        <v>1.20779483323E-6</v>
      </c>
      <c r="BC317" s="10">
        <f>3/24000000*OO[[#This Row],[111 (02JUL1985 18:00:00)-Water Temperature (C)]]*OO[[#This Row],[53]]</f>
        <v>1.1556076600158749E-6</v>
      </c>
      <c r="BD317" s="10">
        <f>3/24000000*OO[[#This Row],[112 (02JUL1985 21:00:00)-Water Temperature (C)]]*OO[[#This Row],[54]]</f>
        <v>1.0931569046127499E-6</v>
      </c>
      <c r="BE317" s="10">
        <f>3/24000000*OO[[#This Row],[113 (03JUL1985 00:00:00)-Water Temperature (C)]]*OO[[#This Row],[55]]</f>
        <v>1.02524224512E-6</v>
      </c>
      <c r="BF317" s="10">
        <f>3/24000000*OO[[#This Row],[114 (03JUL1985 03:00:00)-Water Temperature (C)]]*OO[[#This Row],[56]]</f>
        <v>9.7060188550874983E-7</v>
      </c>
      <c r="BG317" s="10">
        <f>3/24000000*OO[[#This Row],[115 (03JUL1985 06:00:00)-Water Temperature (C)]]*OO[[#This Row],[57]]</f>
        <v>9.264431772942501E-7</v>
      </c>
      <c r="BH317" s="10">
        <f>3/24000000*OO[[#This Row],[116 (03JUL1985 09:00:00)-Water Temperature (C)]]*OO[[#This Row],[58]]</f>
        <v>8.9455357646374993E-7</v>
      </c>
      <c r="BI317" s="10">
        <f>3/24000000*OO[[#This Row],[117 (03JUL1985 12:00:00)-Water Temperature (C)]]*OO[[#This Row],[59]]</f>
        <v>8.6956865990050003E-7</v>
      </c>
      <c r="BJ317" s="10">
        <f>3/24000000*OO[[#This Row],[118 (03JUL1985 15:00:00)-Water Temperature (C)]]*OO[[#This Row],[60]]</f>
        <v>8.4124364703637501E-7</v>
      </c>
      <c r="BK317" s="10">
        <f>3/24000000*OO[[#This Row],[119 (03JUL1985 18:00:00)-Water Temperature (C)]]*OO[[#This Row],[61]]</f>
        <v>8.1102239699200007E-7</v>
      </c>
      <c r="BL317" s="10">
        <f>3/24000000*OO[[#This Row],[120 (03JUL1985 21:00:00)-Water Temperature (C)]]*OO[[#This Row],[62]]</f>
        <v>7.7541954584587504E-7</v>
      </c>
      <c r="BM317" s="10">
        <f>3/24000000*OO[[#This Row],[121 (04JUL1985 00:00:00)-Water Temperature (C)]]*OO[[#This Row],[63]]</f>
        <v>7.4177485221299996E-7</v>
      </c>
      <c r="BN317" s="10">
        <f>3/24000000*OO[[#This Row],[122 (04JUL1985 03:00:00)-Water Temperature (C)]]*OO[[#This Row],[64]]</f>
        <v>7.1407633449599993E-7</v>
      </c>
      <c r="BO317" s="10">
        <f>3/24000000*OO[[#This Row],[123 (04JUL1985 06:00:00)-Water Temperature (C)]]*OO[[#This Row],[65]]</f>
        <v>6.898910638523749E-7</v>
      </c>
      <c r="BP317" s="10">
        <f>3/24000000*OO[[#This Row],[124 (04JUL1985 09:00:00)-Water Temperature (C)]]*OO[[#This Row],[66]]</f>
        <v>6.7840465285600004E-7</v>
      </c>
      <c r="BQ317" s="10">
        <f>3/24000000*OO[[#This Row],[125 (04JUL1985 12:00:00)-Water Temperature (C)]]*OO[[#This Row],[67]]</f>
        <v>6.6954782057799987E-7</v>
      </c>
      <c r="BR317" s="10">
        <f>3/24000000*OO[[#This Row],[126 (04JUL1985 15:00:00)-Water Temperature (C)]]*OO[[#This Row],[68]]</f>
        <v>6.5495094464574987E-7</v>
      </c>
      <c r="BS317" s="10">
        <f>3/24000000*OO[[#This Row],[127 (04JUL1985 18:00:00)-Water Temperature (C)]]*OO[[#This Row],[69]]</f>
        <v>6.3553085657874999E-7</v>
      </c>
      <c r="BT317" s="10">
        <f>3/24000000*OO[[#This Row],[128 (04JUL1985 21:00:00)-Water Temperature (C)]]*OO[[#This Row],[70]]</f>
        <v>6.1205314540887498E-7</v>
      </c>
      <c r="BU317" s="10">
        <f>3/24000000*OO[[#This Row],[129 (05JUL1985 00:00:00)-Water Temperature (C)]]*OO[[#This Row],[71]]</f>
        <v>5.8622837851749999E-7</v>
      </c>
      <c r="BV317" s="10">
        <f>3/24000000*OO[[#This Row],[130 (05JUL1985 03:00:00)-Water Temperature (C)]]*OO[[#This Row],[72]]</f>
        <v>5.6340367385999992E-7</v>
      </c>
      <c r="BW317" s="10">
        <f>3/24000000*OO[[#This Row],[131 (05JUL1985 06:00:00)-Water Temperature (C)]]*OO[[#This Row],[73]]</f>
        <v>5.4381157865750006E-7</v>
      </c>
      <c r="BX317" s="10">
        <f>3/24000000*OO[[#This Row],[132 (05JUL1985 09:00:00)-Water Temperature (C)]]*OO[[#This Row],[74]]</f>
        <v>5.3505112643500004E-7</v>
      </c>
      <c r="BY317" s="10">
        <f>3/24000000*OO[[#This Row],[133 (05JUL1985 12:00:00)-Water Temperature (C)]]*OO[[#This Row],[75]]</f>
        <v>5.299870385919999E-7</v>
      </c>
      <c r="BZ317" s="10">
        <f>3/24000000*OO[[#This Row],[134 (05JUL1985 15:00:00)-Water Temperature (C)]]*OO[[#This Row],[76]]</f>
        <v>5.2314439507637507E-7</v>
      </c>
      <c r="CA317" s="10">
        <f>3/24000000*OO[[#This Row],[135 (05JUL1985 18:00:00)-Water Temperature (C)]]*OO[[#This Row],[77]]</f>
        <v>5.1293030428349993E-7</v>
      </c>
      <c r="CB317" s="10">
        <f>3/24000000*OO[[#This Row],[136 (05JUL1985 21:00:00)-Water Temperature (C)]]*OO[[#This Row],[78]]</f>
        <v>4.9448005999562505E-7</v>
      </c>
      <c r="CC317" s="10">
        <f>3/24000000*OO[[#This Row],[137 (06JUL1985 00:00:00)-Water Temperature (C)]]*OO[[#This Row],[79]]</f>
        <v>4.7267864600775001E-7</v>
      </c>
      <c r="CD317" s="10">
        <f>3/24000000*OO[[#This Row],[138 (06JUL1985 03:00:00)-Water Temperature (C)]]*OO[[#This Row],[80]]</f>
        <v>4.5446617173712492E-7</v>
      </c>
      <c r="CE317" s="10">
        <f>3/24000000*OO[[#This Row],[139 (06JUL1985 06:00:00)-Water Temperature (C)]]*OO[[#This Row],[81]]</f>
        <v>4.4000844322049998E-7</v>
      </c>
      <c r="CF317" s="10">
        <f>3/24000000*OO[[#This Row],[140 (06JUL1985 09:00:00)-Water Temperature (C)]]*OO[[#This Row],[82]]</f>
        <v>4.3581046453062503E-7</v>
      </c>
      <c r="CG317" s="10">
        <f>3/24000000*OO[[#This Row],[141 (06JUL1985 12:00:00)-Water Temperature (C)]]*OO[[#This Row],[83]]</f>
        <v>4.33951624680875E-7</v>
      </c>
      <c r="CH317" s="10">
        <f>3/24000000*OO[[#This Row],[142 (06JUL1985 15:00:00)-Water Temperature (C)]]*OO[[#This Row],[84]]</f>
        <v>4.2928574603599999E-7</v>
      </c>
      <c r="CI317" s="10">
        <f>3/24000000*OO[[#This Row],[143 (06JUL1985 18:00:00)-Water Temperature (C)]]*OO[[#This Row],[85]]</f>
        <v>4.2308093207624995E-7</v>
      </c>
      <c r="CJ317" s="10">
        <f>3/24000000*OO[[#This Row],[144 (06JUL1985 21:00:00)-Water Temperature (C)]]*OO[[#This Row],[86]]</f>
        <v>4.1130892159012499E-7</v>
      </c>
      <c r="CK317" s="10">
        <f>3/24000000*OO[[#This Row],[145 (07JUL1985 00:00:00)-Water Temperature (C)]]*OO[[#This Row],[87]]</f>
        <v>3.9664284706724996E-7</v>
      </c>
      <c r="CL317" s="10">
        <f>3/24000000*OO[[#This Row],[146 (07JUL1985 03:00:00)-Water Temperature (C)]]*OO[[#This Row],[88]]</f>
        <v>3.825693658915E-7</v>
      </c>
      <c r="CM317" s="10">
        <f>3/24000000*OO[[#This Row],[147 (07JUL1985 06:00:00)-Water Temperature (C)]]*OO[[#This Row],[89]]</f>
        <v>3.6945409571699994E-7</v>
      </c>
      <c r="CN317" s="10">
        <f>3/24000000*OO[[#This Row],[148 (07JUL1985 09:00:00)-Water Temperature (C)]]*OO[[#This Row],[90]]</f>
        <v>3.5784317344912498E-7</v>
      </c>
      <c r="CO317" s="10">
        <f>3/24000000*OO[[#This Row],[149 (07JUL1985 12:00:00)-Water Temperature (C)]]*OO[[#This Row],[91]]</f>
        <v>3.4900606056049999E-7</v>
      </c>
      <c r="CP317" s="10">
        <f>3/24000000*OO[[#This Row],[150 (07JUL1985 15:00:00)-Water Temperature (C)]]*OO[[#This Row],[92]]</f>
        <v>3.4335431523374996E-7</v>
      </c>
      <c r="CQ317" s="10">
        <f>3/24000000*OO[[#This Row],[151 (07JUL1985 18:00:00)-Water Temperature (C)]]*OO[[#This Row],[93]]</f>
        <v>3.3438479148359998E-7</v>
      </c>
      <c r="CR317" s="10">
        <f>3/24000000*OO[[#This Row],[152 (07JUL1985 21:00:00)-Water Temperature (C)]]*OO[[#This Row],[94]]</f>
        <v>3.2176421136814997E-7</v>
      </c>
      <c r="CS317" s="10">
        <f>3/24000000*OO[[#This Row],[153 (08JUL1985 00:00:00)-Water Temperature (C)]]*OO[[#This Row],[95]]</f>
        <v>3.1044663022522498E-7</v>
      </c>
      <c r="CT317" s="10">
        <f>3/24000000*OO[[#This Row],[154 (08JUL1985 03:00:00)-Water Temperature (C)]]*OO[[#This Row],[96]]</f>
        <v>3.0057637566750001E-7</v>
      </c>
      <c r="CU317" s="10">
        <f>3/24000000*OO[[#This Row],[155 (08JUL1985 06:00:00)-Water Temperature (C)]]*OO[[#This Row],[97]]</f>
        <v>2.908804300731E-7</v>
      </c>
      <c r="CV317" s="10">
        <f>3/24000000*OO[[#This Row],[156 (08JUL1985 09:00:00)-Water Temperature (C)]]*OO[[#This Row],[98]]</f>
        <v>2.8483182816937499E-7</v>
      </c>
      <c r="CW317" s="10">
        <f>3/24000000*OO[[#This Row],[157 (08JUL1985 12:00:00)-Water Temperature (C)]]*OO[[#This Row],[99]]</f>
        <v>2.8052098014927498E-7</v>
      </c>
    </row>
    <row r="318" spans="1:101" x14ac:dyDescent="0.35">
      <c r="A318" t="s">
        <v>324</v>
      </c>
      <c r="B318">
        <v>808.4606</v>
      </c>
      <c r="C318" s="10">
        <f>3/24*OO[[#This Row],[59 (26JUN1985 06:00:00)-Water Temperature (C)]]*OO[[#This Row],[1]]/SUM(OO[1])</f>
        <v>0</v>
      </c>
      <c r="D318" s="10">
        <f>3/24*OO[[#This Row],[60 (26JUN1985 09:00:00)-Water Temperature (C)]]*OO[[#This Row],[2]]/SUM(OO[2])</f>
        <v>0</v>
      </c>
      <c r="E318" s="10">
        <f>3/24*OO[[#This Row],[61 (26JUN1985 12:00:00)-Water Temperature (C)]]*OO[[#This Row],[3]]/SUM(OO[3])</f>
        <v>0</v>
      </c>
      <c r="F318" s="10">
        <f>3/24*OO[[#This Row],[62 (26JUN1985 15:00:00)-Water Temperature (C)]]*OO[[#This Row],[4]]/SUM(OO[4])</f>
        <v>0</v>
      </c>
      <c r="G318" s="10">
        <f>3/24*OO[[#This Row],[63 (26JUN1985 18:00:00)-Water Temperature (C)]]*OO[[#This Row],[5]]/SUM(OO[5])</f>
        <v>0</v>
      </c>
      <c r="H318" s="10">
        <f>3/24*OO[[#This Row],[64 (26JUN1985 21:00:00)-Water Temperature (C)]]*OO[[#This Row],[6]]/SUM(OO[6])</f>
        <v>0</v>
      </c>
      <c r="I318" s="10">
        <f>3/24*OO[[#This Row],[65 (27JUN1985 00:00:00)-Water Temperature (C)]]*OO[[#This Row],[7]]/SUM(OO[7])</f>
        <v>0</v>
      </c>
      <c r="J318" s="10">
        <f>3/24*OO[[#This Row],[66 (27JUN1985 03:00:00)-Water Temperature (C)]]*OO[[#This Row],[8]]/SUM(OO[8])</f>
        <v>0</v>
      </c>
      <c r="K318" s="10">
        <f>3/24*OO[[#This Row],[67 (27JUN1985 06:00:00)-Water Temperature (C)]]*OO[[#This Row],[9]]/SUM(OO[9])</f>
        <v>0</v>
      </c>
      <c r="L318" s="10">
        <f>3/24*OO[[#This Row],[68 (27JUN1985 09:00:00)-Water Temperature (C)]]*OO[[#This Row],[10]]/SUM(OO[10])</f>
        <v>0</v>
      </c>
      <c r="M318" s="10">
        <f>3/24*OO[[#This Row],[69 (27JUN1985 12:00:00)-Water Temperature (C)]]*OO[[#This Row],[11]]/SUM(OO[11])</f>
        <v>0</v>
      </c>
      <c r="N318" s="10">
        <f>3/24*OO[[#This Row],[70 (27JUN1985 15:00:00)-Water Temperature (C)]]*OO[[#This Row],[12]]/SUM(OO[12])</f>
        <v>0</v>
      </c>
      <c r="O318" s="10">
        <f>3/24*OO[[#This Row],[71 (27JUN1985 18:00:00)-Water Temperature (C)]]*OO[[#This Row],[13]]/SUM(OO[13])</f>
        <v>0</v>
      </c>
      <c r="P318" s="10">
        <f>3/24*OO[[#This Row],[72 (27JUN1985 21:00:00)-Water Temperature (C)]]*OO[[#This Row],[14]]/SUM(OO[14])</f>
        <v>1.8665848970407884E-40</v>
      </c>
      <c r="Q318" s="10">
        <f>3/24*OO[[#This Row],[73 (28JUN1985 00:00:00)-Water Temperature (C)]]*OO[[#This Row],[15]]/SUM(OO[15])</f>
        <v>7.2451385450044186E-25</v>
      </c>
      <c r="R318" s="10">
        <f>3/24*OO[[#This Row],[74 (28JUN1985 03:00:00)-Water Temperature (C)]]*OO[[#This Row],[16]]/SUM(OO[16])</f>
        <v>7.1257380816088968E-18</v>
      </c>
      <c r="S318" s="10">
        <f>3/24*OO[[#This Row],[75 (28JUN1985 06:00:00)-Water Temperature (C)]]*OO[[#This Row],[17]]/SUM(OO[17])</f>
        <v>4.8835364038464818E-11</v>
      </c>
      <c r="T318" s="10">
        <f>3/24*OO[[#This Row],[76 (28JUN1985 09:00:00)-Water Temperature (C)]]*OO[[#This Row],[18]]/SUM(OO[18])</f>
        <v>8.4755993686466479E-8</v>
      </c>
      <c r="U318" s="10">
        <f>3/24*OO[[#This Row],[77 (28JUN1985 12:00:00)-Water Temperature (C)]]*OO[[#This Row],[19]]/SUM(OO[19])</f>
        <v>1.6213009197330603E-5</v>
      </c>
      <c r="V318" s="10">
        <f>3/24000000*OO[[#This Row],[78 (28JUN1985 15:00:00)-Water Temperature (C)]]*OO[[#This Row],[20]]</f>
        <v>6.7731084136199991E-4</v>
      </c>
      <c r="W318" s="10">
        <f>3/24000000*OO[[#This Row],[79 (28JUN1985 18:00:00)-Water Temperature (C)]]*OO[[#This Row],[21]]</f>
        <v>8.6406153985299997E-3</v>
      </c>
      <c r="X318" s="10">
        <f>3/24000000*OO[[#This Row],[80 (28JUN1985 21:00:00)-Water Temperature (C)]]*OO[[#This Row],[22]]</f>
        <v>4.1073322468724999E-2</v>
      </c>
      <c r="Y318" s="10">
        <f>3/24000000*OO[[#This Row],[81 (29JUN1985 00:00:00)-Water Temperature (C)]]*OO[[#This Row],[23]]</f>
        <v>8.4334642168349988E-2</v>
      </c>
      <c r="Z318" s="10">
        <f>3/24000000*OO[[#This Row],[82 (29JUN1985 03:00:00)-Water Temperature (C)]]*OO[[#This Row],[24]]</f>
        <v>8.4795309550125E-2</v>
      </c>
      <c r="AA318" s="10">
        <f>3/24000000*OO[[#This Row],[83 (29JUN1985 06:00:00)-Water Temperature (C)]]*OO[[#This Row],[25]]</f>
        <v>4.6030691932312497E-2</v>
      </c>
      <c r="AB318" s="10">
        <f>3/24000000*OO[[#This Row],[84 (29JUN1985 09:00:00)-Water Temperature (C)]]*OO[[#This Row],[26]]</f>
        <v>1.4775819392950001E-2</v>
      </c>
      <c r="AC318" s="10">
        <f>3/24000000*OO[[#This Row],[85 (29JUN1985 12:00:00)-Water Temperature (C)]]*OO[[#This Row],[27]]</f>
        <v>2.9616102444987497E-3</v>
      </c>
      <c r="AD318" s="10">
        <f>3/24000000*OO[[#This Row],[86 (29JUN1985 15:00:00)-Water Temperature (C)]]*OO[[#This Row],[28]]</f>
        <v>4.0071965221999997E-4</v>
      </c>
      <c r="AE318" s="10">
        <f>3/24000000*OO[[#This Row],[88 (29JUN1985 21:00:00)-Water Temperature (C)]]*OO[[#This Row],[30]]</f>
        <v>1.7811006874687498E-5</v>
      </c>
      <c r="AF318" s="10">
        <f>3/24000000*OO[[#This Row],[88 (29JUN1985 21:00:00)-Water Temperature (C)]]*OO[[#This Row],[30]]</f>
        <v>1.7811006874687498E-5</v>
      </c>
      <c r="AG318" s="10">
        <f>3/24000000*OO[[#This Row],[89 (30JUN1985 00:00:00)-Water Temperature (C)]]*OO[[#This Row],[31]]</f>
        <v>1.3158826031565001E-5</v>
      </c>
      <c r="AH318" s="10">
        <f>3/24000000*OO[[#This Row],[90 (30JUN1985 03:00:00)-Water Temperature (C)]]*OO[[#This Row],[32]]</f>
        <v>1.0884001836799999E-5</v>
      </c>
      <c r="AI318" s="10">
        <f>3/24000000*OO[[#This Row],[91 (30JUN1985 06:00:00)-Water Temperature (C)]]*OO[[#This Row],[33]]</f>
        <v>9.1334697340424994E-6</v>
      </c>
      <c r="AJ318" s="10">
        <f>3/24000000*OO[[#This Row],[92 (30JUN1985 09:00:00)-Water Temperature (C)]]*OO[[#This Row],[34]]</f>
        <v>7.8100688906399999E-6</v>
      </c>
      <c r="AK318" s="10">
        <f>3/24000000*OO[[#This Row],[93 (30JUN1985 12:00:00)-Water Temperature (C)]]*OO[[#This Row],[35]]</f>
        <v>6.7820140080000013E-6</v>
      </c>
      <c r="AL318" s="10">
        <f>3/24000000*OO[[#This Row],[94 (30JUN1985 15:00:00)-Water Temperature (C)]]*OO[[#This Row],[36]]</f>
        <v>5.9276612751212496E-6</v>
      </c>
      <c r="AM318" s="10">
        <f>3/24000000*OO[[#This Row],[95 (30JUN1985 18:00:00)-Water Temperature (C)]]*OO[[#This Row],[37]]</f>
        <v>5.1831606978112499E-6</v>
      </c>
      <c r="AN318" s="10">
        <f>3/24000000*OO[[#This Row],[96 (30JUN1985 21:00:00)-Water Temperature (C)]]*OO[[#This Row],[38]]</f>
        <v>4.4890962370949996E-6</v>
      </c>
      <c r="AO318" s="10">
        <f>3/24000000*OO[[#This Row],[97 (01JUL1985 00:00:00)-Water Temperature (C)]]*OO[[#This Row],[39]]</f>
        <v>3.8856446586449992E-6</v>
      </c>
      <c r="AP318" s="10">
        <f>3/24000000*OO[[#This Row],[98 (01JUL1985 03:00:00)-Water Temperature (C)]]*OO[[#This Row],[40]]</f>
        <v>3.3998453378999997E-6</v>
      </c>
      <c r="AQ318" s="10">
        <f>3/24000000*OO[[#This Row],[99 (01JUL1985 06:00:00)-Water Temperature (C)]]*OO[[#This Row],[41]]</f>
        <v>3.0070690986639996E-6</v>
      </c>
      <c r="AR318" s="10">
        <f>3/24000000*OO[[#This Row],[100 (01JUL1985 09:00:00)-Water Temperature (C)]]*OO[[#This Row],[42]]</f>
        <v>2.7212122939679997E-6</v>
      </c>
      <c r="AS318" s="10">
        <f>3/24000000*OO[[#This Row],[101 (01JUL1985 12:00:00)-Water Temperature (C)]]*OO[[#This Row],[43]]</f>
        <v>2.49113718844025E-6</v>
      </c>
      <c r="AT318" s="10">
        <f>3/24000000*OO[[#This Row],[102 (01JUL1985 15:00:00)-Water Temperature (C)]]*OO[[#This Row],[44]]</f>
        <v>2.2720098378312494E-6</v>
      </c>
      <c r="AU318" s="10">
        <f>3/24000000*OO[[#This Row],[103 (01JUL1985 18:00:00)-Water Temperature (C)]]*OO[[#This Row],[45]]</f>
        <v>2.072769123398375E-6</v>
      </c>
      <c r="AV318" s="10">
        <f>3/24000000*OO[[#This Row],[104 (01JUL1985 21:00:00)-Water Temperature (C)]]*OO[[#This Row],[46]]</f>
        <v>1.8879019585718748E-6</v>
      </c>
      <c r="AW318" s="10">
        <f>3/24000000*OO[[#This Row],[105 (02JUL1985 00:00:00)-Water Temperature (C)]]*OO[[#This Row],[47]]</f>
        <v>1.7352393357112502E-6</v>
      </c>
      <c r="AX318" s="10">
        <f>3/24000000*OO[[#This Row],[106 (02JUL1985 03:00:00)-Water Temperature (C)]]*OO[[#This Row],[48]]</f>
        <v>1.6122388833223749E-6</v>
      </c>
      <c r="AY318" s="10">
        <f>3/24000000*OO[[#This Row],[107 (02JUL1985 06:00:00)-Water Temperature (C)]]*OO[[#This Row],[49]]</f>
        <v>1.5068510486414998E-6</v>
      </c>
      <c r="AZ318" s="10">
        <f>3/24000000*OO[[#This Row],[108 (02JUL1985 09:00:00)-Water Temperature (C)]]*OO[[#This Row],[50]]</f>
        <v>1.40927822731375E-6</v>
      </c>
      <c r="BA318" s="10">
        <f>3/24000000*OO[[#This Row],[109 (02JUL1985 12:00:00)-Water Temperature (C)]]*OO[[#This Row],[51]]</f>
        <v>1.3313686434311251E-6</v>
      </c>
      <c r="BB318" s="10">
        <f>3/24000000*OO[[#This Row],[110 (02JUL1985 15:00:00)-Water Temperature (C)]]*OO[[#This Row],[52]]</f>
        <v>1.2718024828874999E-6</v>
      </c>
      <c r="BC318" s="10">
        <f>3/24000000*OO[[#This Row],[111 (02JUL1985 18:00:00)-Water Temperature (C)]]*OO[[#This Row],[53]]</f>
        <v>1.2166790298075E-6</v>
      </c>
      <c r="BD318" s="10">
        <f>3/24000000*OO[[#This Row],[112 (02JUL1985 21:00:00)-Water Temperature (C)]]*OO[[#This Row],[54]]</f>
        <v>1.150472297065625E-6</v>
      </c>
      <c r="BE318" s="10">
        <f>3/24000000*OO[[#This Row],[113 (03JUL1985 00:00:00)-Water Temperature (C)]]*OO[[#This Row],[55]]</f>
        <v>1.07837222852775E-6</v>
      </c>
      <c r="BF318" s="10">
        <f>3/24000000*OO[[#This Row],[114 (03JUL1985 03:00:00)-Water Temperature (C)]]*OO[[#This Row],[56]]</f>
        <v>1.019775038196625E-6</v>
      </c>
      <c r="BG318" s="10">
        <f>3/24000000*OO[[#This Row],[115 (03JUL1985 06:00:00)-Water Temperature (C)]]*OO[[#This Row],[57]]</f>
        <v>9.7320550997249995E-7</v>
      </c>
      <c r="BH318" s="10">
        <f>3/24000000*OO[[#This Row],[116 (03JUL1985 09:00:00)-Water Temperature (C)]]*OO[[#This Row],[58]]</f>
        <v>9.3999787479237488E-7</v>
      </c>
      <c r="BI318" s="10">
        <f>3/24000000*OO[[#This Row],[117 (03JUL1985 12:00:00)-Water Temperature (C)]]*OO[[#This Row],[59]]</f>
        <v>9.1390097087812496E-7</v>
      </c>
      <c r="BJ318" s="10">
        <f>3/24000000*OO[[#This Row],[118 (03JUL1985 15:00:00)-Water Temperature (C)]]*OO[[#This Row],[60]]</f>
        <v>8.8460575815999997E-7</v>
      </c>
      <c r="BK318" s="10">
        <f>3/24000000*OO[[#This Row],[119 (03JUL1985 18:00:00)-Water Temperature (C)]]*OO[[#This Row],[61]]</f>
        <v>8.5261036366349986E-7</v>
      </c>
      <c r="BL318" s="10">
        <f>3/24000000*OO[[#This Row],[120 (03JUL1985 21:00:00)-Water Temperature (C)]]*OO[[#This Row],[62]]</f>
        <v>8.1475363529099993E-7</v>
      </c>
      <c r="BM318" s="10">
        <f>3/24000000*OO[[#This Row],[121 (04JUL1985 00:00:00)-Water Temperature (C)]]*OO[[#This Row],[63]]</f>
        <v>7.7901771078824997E-7</v>
      </c>
      <c r="BN318" s="10">
        <f>3/24000000*OO[[#This Row],[122 (04JUL1985 03:00:00)-Water Temperature (C)]]*OO[[#This Row],[64]]</f>
        <v>7.4960216515800003E-7</v>
      </c>
      <c r="BO318" s="10">
        <f>3/24000000*OO[[#This Row],[123 (04JUL1985 06:00:00)-Water Temperature (C)]]*OO[[#This Row],[65]]</f>
        <v>7.2430197701599999E-7</v>
      </c>
      <c r="BP318" s="10">
        <f>3/24000000*OO[[#This Row],[124 (04JUL1985 09:00:00)-Water Temperature (C)]]*OO[[#This Row],[66]]</f>
        <v>7.1227578452062497E-7</v>
      </c>
      <c r="BQ318" s="10">
        <f>3/24000000*OO[[#This Row],[125 (04JUL1985 12:00:00)-Water Temperature (C)]]*OO[[#This Row],[67]]</f>
        <v>7.0310300850299992E-7</v>
      </c>
      <c r="BR318" s="10">
        <f>3/24000000*OO[[#This Row],[126 (04JUL1985 15:00:00)-Water Temperature (C)]]*OO[[#This Row],[68]]</f>
        <v>6.8797024117250002E-7</v>
      </c>
      <c r="BS318" s="10">
        <f>3/24000000*OO[[#This Row],[127 (04JUL1985 18:00:00)-Water Temperature (C)]]*OO[[#This Row],[69]]</f>
        <v>6.6758629123249996E-7</v>
      </c>
      <c r="BT318" s="10">
        <f>3/24000000*OO[[#This Row],[128 (04JUL1985 21:00:00)-Water Temperature (C)]]*OO[[#This Row],[70]]</f>
        <v>6.4292031151800004E-7</v>
      </c>
      <c r="BU318" s="10">
        <f>3/24000000*OO[[#This Row],[129 (05JUL1985 00:00:00)-Water Temperature (C)]]*OO[[#This Row],[71]]</f>
        <v>6.1556118528149996E-7</v>
      </c>
      <c r="BV318" s="10">
        <f>3/24000000*OO[[#This Row],[130 (05JUL1985 03:00:00)-Water Temperature (C)]]*OO[[#This Row],[72]]</f>
        <v>5.9145838035999999E-7</v>
      </c>
      <c r="BW318" s="10">
        <f>3/24000000*OO[[#This Row],[131 (05JUL1985 06:00:00)-Water Temperature (C)]]*OO[[#This Row],[73]]</f>
        <v>5.7080454459899996E-7</v>
      </c>
      <c r="BX318" s="10">
        <f>3/24000000*OO[[#This Row],[132 (05JUL1985 09:00:00)-Water Temperature (C)]]*OO[[#This Row],[74]]</f>
        <v>5.6158635443749993E-7</v>
      </c>
      <c r="BY318" s="10">
        <f>3/24000000*OO[[#This Row],[133 (05JUL1985 12:00:00)-Water Temperature (C)]]*OO[[#This Row],[75]]</f>
        <v>5.5630724679100002E-7</v>
      </c>
      <c r="BZ318" s="10">
        <f>3/24000000*OO[[#This Row],[134 (05JUL1985 15:00:00)-Water Temperature (C)]]*OO[[#This Row],[76]]</f>
        <v>5.4940977972025E-7</v>
      </c>
      <c r="CA318" s="10">
        <f>3/24000000*OO[[#This Row],[135 (05JUL1985 18:00:00)-Water Temperature (C)]]*OO[[#This Row],[77]]</f>
        <v>5.3874303341512498E-7</v>
      </c>
      <c r="CB318" s="10">
        <f>3/24000000*OO[[#This Row],[136 (05JUL1985 21:00:00)-Water Temperature (C)]]*OO[[#This Row],[78]]</f>
        <v>5.1944367205237499E-7</v>
      </c>
      <c r="CC318" s="10">
        <f>3/24000000*OO[[#This Row],[137 (06JUL1985 00:00:00)-Water Temperature (C)]]*OO[[#This Row],[79]]</f>
        <v>4.9640458002099997E-7</v>
      </c>
      <c r="CD318" s="10">
        <f>3/24000000*OO[[#This Row],[138 (06JUL1985 03:00:00)-Water Temperature (C)]]*OO[[#This Row],[80]]</f>
        <v>4.7701506466650001E-7</v>
      </c>
      <c r="CE318" s="10">
        <f>3/24000000*OO[[#This Row],[139 (06JUL1985 06:00:00)-Water Temperature (C)]]*OO[[#This Row],[81]]</f>
        <v>4.6178913789937493E-7</v>
      </c>
      <c r="CF318" s="10">
        <f>3/24000000*OO[[#This Row],[140 (06JUL1985 09:00:00)-Water Temperature (C)]]*OO[[#This Row],[82]]</f>
        <v>4.5737956415124995E-7</v>
      </c>
      <c r="CG318" s="10">
        <f>3/24000000*OO[[#This Row],[141 (06JUL1985 12:00:00)-Water Temperature (C)]]*OO[[#This Row],[83]]</f>
        <v>4.5552981220874996E-7</v>
      </c>
      <c r="CH318" s="10">
        <f>3/24000000*OO[[#This Row],[142 (06JUL1985 15:00:00)-Water Temperature (C)]]*OO[[#This Row],[84]]</f>
        <v>4.5080147985562504E-7</v>
      </c>
      <c r="CI318" s="10">
        <f>3/24000000*OO[[#This Row],[143 (06JUL1985 18:00:00)-Water Temperature (C)]]*OO[[#This Row],[85]]</f>
        <v>4.4420162222562494E-7</v>
      </c>
      <c r="CJ318" s="10">
        <f>3/24000000*OO[[#This Row],[144 (06JUL1985 21:00:00)-Water Temperature (C)]]*OO[[#This Row],[86]]</f>
        <v>4.3179602836249996E-7</v>
      </c>
      <c r="CK318" s="10">
        <f>3/24000000*OO[[#This Row],[145 (07JUL1985 00:00:00)-Water Temperature (C)]]*OO[[#This Row],[87]]</f>
        <v>4.1638081096349998E-7</v>
      </c>
      <c r="CL318" s="10">
        <f>3/24000000*OO[[#This Row],[146 (07JUL1985 03:00:00)-Water Temperature (C)]]*OO[[#This Row],[88]]</f>
        <v>4.01457877894E-7</v>
      </c>
      <c r="CM318" s="10">
        <f>3/24000000*OO[[#This Row],[147 (07JUL1985 06:00:00)-Water Temperature (C)]]*OO[[#This Row],[89]]</f>
        <v>3.87738221745E-7</v>
      </c>
      <c r="CN318" s="10">
        <f>3/24000000*OO[[#This Row],[148 (07JUL1985 09:00:00)-Water Temperature (C)]]*OO[[#This Row],[90]]</f>
        <v>3.7564529370412497E-7</v>
      </c>
      <c r="CO318" s="10">
        <f>3/24000000*OO[[#This Row],[149 (07JUL1985 12:00:00)-Water Temperature (C)]]*OO[[#This Row],[91]]</f>
        <v>3.6647165051099997E-7</v>
      </c>
      <c r="CP318" s="10">
        <f>3/24000000*OO[[#This Row],[150 (07JUL1985 15:00:00)-Water Temperature (C)]]*OO[[#This Row],[92]]</f>
        <v>3.6054455869124997E-7</v>
      </c>
      <c r="CQ318" s="10">
        <f>3/24000000*OO[[#This Row],[151 (07JUL1985 18:00:00)-Water Temperature (C)]]*OO[[#This Row],[93]]</f>
        <v>3.5116647943799997E-7</v>
      </c>
      <c r="CR318" s="10">
        <f>3/24000000*OO[[#This Row],[152 (07JUL1985 21:00:00)-Water Temperature (C)]]*OO[[#This Row],[94]]</f>
        <v>3.3787143543999996E-7</v>
      </c>
      <c r="CS318" s="10">
        <f>3/24000000*OO[[#This Row],[153 (08JUL1985 00:00:00)-Water Temperature (C)]]*OO[[#This Row],[95]]</f>
        <v>3.2579678692200003E-7</v>
      </c>
      <c r="CT318" s="10">
        <f>3/24000000*OO[[#This Row],[154 (08JUL1985 03:00:00)-Water Temperature (C)]]*OO[[#This Row],[96]]</f>
        <v>3.1536736815097503E-7</v>
      </c>
      <c r="CU318" s="10">
        <f>3/24000000*OO[[#This Row],[155 (08JUL1985 06:00:00)-Water Temperature (C)]]*OO[[#This Row],[97]]</f>
        <v>3.0529455683719997E-7</v>
      </c>
      <c r="CV318" s="10">
        <f>3/24000000*OO[[#This Row],[156 (08JUL1985 09:00:00)-Water Temperature (C)]]*OO[[#This Row],[98]]</f>
        <v>2.9906570187287498E-7</v>
      </c>
      <c r="CW318" s="10">
        <f>3/24000000*OO[[#This Row],[157 (08JUL1985 12:00:00)-Water Temperature (C)]]*OO[[#This Row],[99]]</f>
        <v>2.9463052605729997E-7</v>
      </c>
    </row>
    <row r="319" spans="1:101" x14ac:dyDescent="0.35">
      <c r="A319" t="s">
        <v>325</v>
      </c>
      <c r="B319">
        <v>910.41629999999998</v>
      </c>
      <c r="C319" s="10">
        <f>3/24*OO[[#This Row],[59 (26JUN1985 06:00:00)-Water Temperature (C)]]*OO[[#This Row],[1]]/SUM(OO[1])</f>
        <v>0</v>
      </c>
      <c r="D319" s="10">
        <f>3/24*OO[[#This Row],[60 (26JUN1985 09:00:00)-Water Temperature (C)]]*OO[[#This Row],[2]]/SUM(OO[2])</f>
        <v>0</v>
      </c>
      <c r="E319" s="10">
        <f>3/24*OO[[#This Row],[61 (26JUN1985 12:00:00)-Water Temperature (C)]]*OO[[#This Row],[3]]/SUM(OO[3])</f>
        <v>0</v>
      </c>
      <c r="F319" s="10">
        <f>3/24*OO[[#This Row],[62 (26JUN1985 15:00:00)-Water Temperature (C)]]*OO[[#This Row],[4]]/SUM(OO[4])</f>
        <v>0</v>
      </c>
      <c r="G319" s="10">
        <f>3/24*OO[[#This Row],[63 (26JUN1985 18:00:00)-Water Temperature (C)]]*OO[[#This Row],[5]]/SUM(OO[5])</f>
        <v>0</v>
      </c>
      <c r="H319" s="10">
        <f>3/24*OO[[#This Row],[64 (26JUN1985 21:00:00)-Water Temperature (C)]]*OO[[#This Row],[6]]/SUM(OO[6])</f>
        <v>0</v>
      </c>
      <c r="I319" s="10">
        <f>3/24*OO[[#This Row],[65 (27JUN1985 00:00:00)-Water Temperature (C)]]*OO[[#This Row],[7]]/SUM(OO[7])</f>
        <v>0</v>
      </c>
      <c r="J319" s="10">
        <f>3/24*OO[[#This Row],[66 (27JUN1985 03:00:00)-Water Temperature (C)]]*OO[[#This Row],[8]]/SUM(OO[8])</f>
        <v>0</v>
      </c>
      <c r="K319" s="10">
        <f>3/24*OO[[#This Row],[67 (27JUN1985 06:00:00)-Water Temperature (C)]]*OO[[#This Row],[9]]/SUM(OO[9])</f>
        <v>0</v>
      </c>
      <c r="L319" s="10">
        <f>3/24*OO[[#This Row],[68 (27JUN1985 09:00:00)-Water Temperature (C)]]*OO[[#This Row],[10]]/SUM(OO[10])</f>
        <v>0</v>
      </c>
      <c r="M319" s="10">
        <f>3/24*OO[[#This Row],[69 (27JUN1985 12:00:00)-Water Temperature (C)]]*OO[[#This Row],[11]]/SUM(OO[11])</f>
        <v>0</v>
      </c>
      <c r="N319" s="10">
        <f>3/24*OO[[#This Row],[70 (27JUN1985 15:00:00)-Water Temperature (C)]]*OO[[#This Row],[12]]/SUM(OO[12])</f>
        <v>0</v>
      </c>
      <c r="O319" s="10">
        <f>3/24*OO[[#This Row],[71 (27JUN1985 18:00:00)-Water Temperature (C)]]*OO[[#This Row],[13]]/SUM(OO[13])</f>
        <v>0</v>
      </c>
      <c r="P319" s="10">
        <f>3/24*OO[[#This Row],[72 (27JUN1985 21:00:00)-Water Temperature (C)]]*OO[[#This Row],[14]]/SUM(OO[14])</f>
        <v>1.2341556515936932E-41</v>
      </c>
      <c r="Q319" s="10">
        <f>3/24*OO[[#This Row],[73 (28JUN1985 00:00:00)-Water Temperature (C)]]*OO[[#This Row],[15]]/SUM(OO[15])</f>
        <v>9.0477553446977145E-26</v>
      </c>
      <c r="R319" s="10">
        <f>3/24*OO[[#This Row],[74 (28JUN1985 03:00:00)-Water Temperature (C)]]*OO[[#This Row],[16]]/SUM(OO[16])</f>
        <v>6.4006967893542597E-19</v>
      </c>
      <c r="S319" s="10">
        <f>3/24*OO[[#This Row],[75 (28JUN1985 06:00:00)-Water Temperature (C)]]*OO[[#This Row],[17]]/SUM(OO[17])</f>
        <v>2.0476906105048562E-11</v>
      </c>
      <c r="T319" s="10">
        <f>3/24*OO[[#This Row],[76 (28JUN1985 09:00:00)-Water Temperature (C)]]*OO[[#This Row],[18]]/SUM(OO[18])</f>
        <v>4.3067260432570662E-8</v>
      </c>
      <c r="U319" s="10">
        <f>3/24*OO[[#This Row],[77 (28JUN1985 12:00:00)-Water Temperature (C)]]*OO[[#This Row],[19]]/SUM(OO[19])</f>
        <v>9.2661580852204028E-6</v>
      </c>
      <c r="V319" s="10">
        <f>3/24000000*OO[[#This Row],[78 (28JUN1985 15:00:00)-Water Temperature (C)]]*OO[[#This Row],[20]]</f>
        <v>4.2403693504025001E-4</v>
      </c>
      <c r="W319" s="10">
        <f>3/24000000*OO[[#This Row],[79 (28JUN1985 18:00:00)-Water Temperature (C)]]*OO[[#This Row],[21]]</f>
        <v>5.836761960592499E-3</v>
      </c>
      <c r="X319" s="10">
        <f>3/24000000*OO[[#This Row],[80 (28JUN1985 21:00:00)-Water Temperature (C)]]*OO[[#This Row],[22]]</f>
        <v>2.9621937357772497E-2</v>
      </c>
      <c r="Y319" s="10">
        <f>3/24000000*OO[[#This Row],[81 (29JUN1985 00:00:00)-Water Temperature (C)]]*OO[[#This Row],[23]]</f>
        <v>6.4474969824599992E-2</v>
      </c>
      <c r="Z319" s="10">
        <f>3/24000000*OO[[#This Row],[82 (29JUN1985 03:00:00)-Water Temperature (C)]]*OO[[#This Row],[24]]</f>
        <v>6.827500575449999E-2</v>
      </c>
      <c r="AA319" s="10">
        <f>3/24000000*OO[[#This Row],[83 (29JUN1985 06:00:00)-Water Temperature (C)]]*OO[[#This Row],[25]]</f>
        <v>3.8842664949699998E-2</v>
      </c>
      <c r="AB319" s="10">
        <f>3/24000000*OO[[#This Row],[84 (29JUN1985 09:00:00)-Water Temperature (C)]]*OO[[#This Row],[26]]</f>
        <v>1.3010042484568751E-2</v>
      </c>
      <c r="AC319" s="10">
        <f>3/24000000*OO[[#This Row],[85 (29JUN1985 12:00:00)-Water Temperature (C)]]*OO[[#This Row],[27]]</f>
        <v>2.7076888677574997E-3</v>
      </c>
      <c r="AD319" s="10">
        <f>3/24000000*OO[[#This Row],[86 (29JUN1985 15:00:00)-Water Temperature (C)]]*OO[[#This Row],[28]]</f>
        <v>3.7669304667624994E-4</v>
      </c>
      <c r="AE319" s="10">
        <f>3/24000000*OO[[#This Row],[88 (29JUN1985 21:00:00)-Water Temperature (C)]]*OO[[#This Row],[30]]</f>
        <v>1.465834092093E-5</v>
      </c>
      <c r="AF319" s="10">
        <f>3/24000000*OO[[#This Row],[88 (29JUN1985 21:00:00)-Water Temperature (C)]]*OO[[#This Row],[30]]</f>
        <v>1.465834092093E-5</v>
      </c>
      <c r="AG319" s="10">
        <f>3/24000000*OO[[#This Row],[89 (30JUN1985 00:00:00)-Water Temperature (C)]]*OO[[#This Row],[31]]</f>
        <v>1.0537089718398749E-5</v>
      </c>
      <c r="AH319" s="10">
        <f>3/24000000*OO[[#This Row],[90 (30JUN1985 03:00:00)-Water Temperature (C)]]*OO[[#This Row],[32]]</f>
        <v>8.694099545599999E-6</v>
      </c>
      <c r="AI319" s="10">
        <f>3/24000000*OO[[#This Row],[91 (30JUN1985 06:00:00)-Water Temperature (C)]]*OO[[#This Row],[33]]</f>
        <v>7.2936873818499984E-6</v>
      </c>
      <c r="AJ319" s="10">
        <f>3/24000000*OO[[#This Row],[92 (30JUN1985 09:00:00)-Water Temperature (C)]]*OO[[#This Row],[34]]</f>
        <v>6.2369177199674996E-6</v>
      </c>
      <c r="AK319" s="10">
        <f>3/24000000*OO[[#This Row],[93 (30JUN1985 12:00:00)-Water Temperature (C)]]*OO[[#This Row],[35]]</f>
        <v>5.4141625947499996E-6</v>
      </c>
      <c r="AL319" s="10">
        <f>3/24000000*OO[[#This Row],[94 (30JUN1985 15:00:00)-Water Temperature (C)]]*OO[[#This Row],[36]]</f>
        <v>4.7302634222000005E-6</v>
      </c>
      <c r="AM319" s="10">
        <f>3/24000000*OO[[#This Row],[95 (30JUN1985 18:00:00)-Water Temperature (C)]]*OO[[#This Row],[37]]</f>
        <v>4.1331978806249998E-6</v>
      </c>
      <c r="AN319" s="10">
        <f>3/24000000*OO[[#This Row],[96 (30JUN1985 21:00:00)-Water Temperature (C)]]*OO[[#This Row],[38]]</f>
        <v>3.5764842457574998E-6</v>
      </c>
      <c r="AO319" s="10">
        <f>3/24000000*OO[[#This Row],[97 (01JUL1985 00:00:00)-Water Temperature (C)]]*OO[[#This Row],[39]]</f>
        <v>3.0932463217162499E-6</v>
      </c>
      <c r="AP319" s="10">
        <f>3/24000000*OO[[#This Row],[98 (01JUL1985 03:00:00)-Water Temperature (C)]]*OO[[#This Row],[40]]</f>
        <v>2.7041757083549998E-6</v>
      </c>
      <c r="AQ319" s="10">
        <f>3/24000000*OO[[#This Row],[99 (01JUL1985 06:00:00)-Water Temperature (C)]]*OO[[#This Row],[41]]</f>
        <v>2.3906771379446245E-6</v>
      </c>
      <c r="AR319" s="10">
        <f>3/24000000*OO[[#This Row],[100 (01JUL1985 09:00:00)-Water Temperature (C)]]*OO[[#This Row],[42]]</f>
        <v>2.1631522988696249E-6</v>
      </c>
      <c r="AS319" s="10">
        <f>3/24000000*OO[[#This Row],[101 (01JUL1985 12:00:00)-Water Temperature (C)]]*OO[[#This Row],[43]]</f>
        <v>1.9790973998739997E-6</v>
      </c>
      <c r="AT319" s="10">
        <f>3/24000000*OO[[#This Row],[102 (01JUL1985 15:00:00)-Water Temperature (C)]]*OO[[#This Row],[44]]</f>
        <v>1.8046862362443748E-6</v>
      </c>
      <c r="AU319" s="10">
        <f>3/24000000*OO[[#This Row],[103 (01JUL1985 18:00:00)-Water Temperature (C)]]*OO[[#This Row],[45]]</f>
        <v>1.6451105818015001E-6</v>
      </c>
      <c r="AV319" s="10">
        <f>3/24000000*OO[[#This Row],[104 (01JUL1985 21:00:00)-Water Temperature (C)]]*OO[[#This Row],[46]]</f>
        <v>1.4972267007416249E-6</v>
      </c>
      <c r="AW319" s="10">
        <f>3/24000000*OO[[#This Row],[105 (02JUL1985 00:00:00)-Water Temperature (C)]]*OO[[#This Row],[47]]</f>
        <v>1.3752527197875E-6</v>
      </c>
      <c r="AX319" s="10">
        <f>3/24000000*OO[[#This Row],[106 (02JUL1985 03:00:00)-Water Temperature (C)]]*OO[[#This Row],[48]]</f>
        <v>1.2768814682159999E-6</v>
      </c>
      <c r="AY319" s="10">
        <f>3/24000000*OO[[#This Row],[107 (02JUL1985 06:00:00)-Water Temperature (C)]]*OO[[#This Row],[49]]</f>
        <v>1.1930827512581249E-6</v>
      </c>
      <c r="AZ319" s="10">
        <f>3/24000000*OO[[#This Row],[108 (02JUL1985 09:00:00)-Water Temperature (C)]]*OO[[#This Row],[50]]</f>
        <v>1.115798911605E-6</v>
      </c>
      <c r="BA319" s="10">
        <f>3/24000000*OO[[#This Row],[109 (02JUL1985 12:00:00)-Water Temperature (C)]]*OO[[#This Row],[51]]</f>
        <v>1.0544237318249999E-6</v>
      </c>
      <c r="BB319" s="10">
        <f>3/24000000*OO[[#This Row],[110 (02JUL1985 15:00:00)-Water Temperature (C)]]*OO[[#This Row],[52]]</f>
        <v>1.0071000616885001E-6</v>
      </c>
      <c r="BC319" s="10">
        <f>3/24000000*OO[[#This Row],[111 (02JUL1985 18:00:00)-Water Temperature (C)]]*OO[[#This Row],[53]]</f>
        <v>9.6330854520224979E-7</v>
      </c>
      <c r="BD319" s="10">
        <f>3/24000000*OO[[#This Row],[112 (02JUL1985 21:00:00)-Water Temperature (C)]]*OO[[#This Row],[54]]</f>
        <v>9.1035518923274991E-7</v>
      </c>
      <c r="BE319" s="10">
        <f>3/24000000*OO[[#This Row],[113 (03JUL1985 00:00:00)-Water Temperature (C)]]*OO[[#This Row],[55]]</f>
        <v>8.5287590182124985E-7</v>
      </c>
      <c r="BF319" s="10">
        <f>3/24000000*OO[[#This Row],[114 (03JUL1985 03:00:00)-Water Temperature (C)]]*OO[[#This Row],[56]]</f>
        <v>8.0583616313999991E-7</v>
      </c>
      <c r="BG319" s="10">
        <f>3/24000000*OO[[#This Row],[115 (03JUL1985 06:00:00)-Water Temperature (C)]]*OO[[#This Row],[57]]</f>
        <v>7.6888166152312493E-7</v>
      </c>
      <c r="BH319" s="10">
        <f>3/24000000*OO[[#This Row],[116 (03JUL1985 09:00:00)-Water Temperature (C)]]*OO[[#This Row],[58]]</f>
        <v>7.4298497497575013E-7</v>
      </c>
      <c r="BI319" s="10">
        <f>3/24000000*OO[[#This Row],[117 (03JUL1985 12:00:00)-Water Temperature (C)]]*OO[[#This Row],[59]]</f>
        <v>7.2248666345999995E-7</v>
      </c>
      <c r="BJ319" s="10">
        <f>3/24000000*OO[[#This Row],[118 (03JUL1985 15:00:00)-Water Temperature (C)]]*OO[[#This Row],[60]]</f>
        <v>6.9960510422699988E-7</v>
      </c>
      <c r="BK319" s="10">
        <f>3/24000000*OO[[#This Row],[119 (03JUL1985 18:00:00)-Water Temperature (C)]]*OO[[#This Row],[61]]</f>
        <v>6.7416374185599997E-7</v>
      </c>
      <c r="BL319" s="10">
        <f>3/24000000*OO[[#This Row],[120 (03JUL1985 21:00:00)-Water Temperature (C)]]*OO[[#This Row],[62]]</f>
        <v>6.4382829329812491E-7</v>
      </c>
      <c r="BM319" s="10">
        <f>3/24000000*OO[[#This Row],[121 (04JUL1985 00:00:00)-Water Temperature (C)]]*OO[[#This Row],[63]]</f>
        <v>6.1535172418199993E-7</v>
      </c>
      <c r="BN319" s="10">
        <f>3/24000000*OO[[#This Row],[122 (04JUL1985 03:00:00)-Water Temperature (C)]]*OO[[#This Row],[64]]</f>
        <v>5.9189146355750009E-7</v>
      </c>
      <c r="BO319" s="10">
        <f>3/24000000*OO[[#This Row],[123 (04JUL1985 06:00:00)-Water Temperature (C)]]*OO[[#This Row],[65]]</f>
        <v>5.7203061196874995E-7</v>
      </c>
      <c r="BP319" s="10">
        <f>3/24000000*OO[[#This Row],[124 (04JUL1985 09:00:00)-Water Temperature (C)]]*OO[[#This Row],[66]]</f>
        <v>5.6264289943999994E-7</v>
      </c>
      <c r="BQ319" s="10">
        <f>3/24000000*OO[[#This Row],[125 (04JUL1985 12:00:00)-Water Temperature (C)]]*OO[[#This Row],[67]]</f>
        <v>5.5544681661699987E-7</v>
      </c>
      <c r="BR319" s="10">
        <f>3/24000000*OO[[#This Row],[126 (04JUL1985 15:00:00)-Water Temperature (C)]]*OO[[#This Row],[68]]</f>
        <v>5.4361852464975001E-7</v>
      </c>
      <c r="BS319" s="10">
        <f>3/24000000*OO[[#This Row],[127 (04JUL1985 18:00:00)-Water Temperature (C)]]*OO[[#This Row],[69]]</f>
        <v>5.2745988263599996E-7</v>
      </c>
      <c r="BT319" s="10">
        <f>3/24000000*OO[[#This Row],[128 (04JUL1985 21:00:00)-Water Temperature (C)]]*OO[[#This Row],[70]]</f>
        <v>5.0787268768124993E-7</v>
      </c>
      <c r="BU319" s="10">
        <f>3/24000000*OO[[#This Row],[129 (05JUL1985 00:00:00)-Water Temperature (C)]]*OO[[#This Row],[71]]</f>
        <v>4.8611417118249996E-7</v>
      </c>
      <c r="BV319" s="10">
        <f>3/24000000*OO[[#This Row],[130 (05JUL1985 03:00:00)-Water Temperature (C)]]*OO[[#This Row],[72]]</f>
        <v>4.6698995844112505E-7</v>
      </c>
      <c r="BW319" s="10">
        <f>3/24000000*OO[[#This Row],[131 (05JUL1985 06:00:00)-Water Temperature (C)]]*OO[[#This Row],[73]]</f>
        <v>4.50671401903125E-7</v>
      </c>
      <c r="BX319" s="10">
        <f>3/24000000*OO[[#This Row],[132 (05JUL1985 09:00:00)-Water Temperature (C)]]*OO[[#This Row],[74]]</f>
        <v>4.4345573473499999E-7</v>
      </c>
      <c r="BY319" s="10">
        <f>3/24000000*OO[[#This Row],[133 (05JUL1985 12:00:00)-Water Temperature (C)]]*OO[[#This Row],[75]]</f>
        <v>4.39289908910625E-7</v>
      </c>
      <c r="BZ319" s="10">
        <f>3/24000000*OO[[#This Row],[134 (05JUL1985 15:00:00)-Water Temperature (C)]]*OO[[#This Row],[76]]</f>
        <v>4.3400976125424995E-7</v>
      </c>
      <c r="CA319" s="10">
        <f>3/24000000*OO[[#This Row],[135 (05JUL1985 18:00:00)-Water Temperature (C)]]*OO[[#This Row],[77]]</f>
        <v>4.2559596195799999E-7</v>
      </c>
      <c r="CB319" s="10">
        <f>3/24000000*OO[[#This Row],[136 (05JUL1985 21:00:00)-Water Temperature (C)]]*OO[[#This Row],[78]]</f>
        <v>4.1030594843124998E-7</v>
      </c>
      <c r="CC319" s="10">
        <f>3/24000000*OO[[#This Row],[137 (06JUL1985 00:00:00)-Water Temperature (C)]]*OO[[#This Row],[79]]</f>
        <v>3.9200999244299992E-7</v>
      </c>
      <c r="CD319" s="10">
        <f>3/24000000*OO[[#This Row],[138 (06JUL1985 03:00:00)-Water Temperature (C)]]*OO[[#This Row],[80]]</f>
        <v>3.7652657153099998E-7</v>
      </c>
      <c r="CE319" s="10">
        <f>3/24000000*OO[[#This Row],[139 (06JUL1985 06:00:00)-Water Temperature (C)]]*OO[[#This Row],[81]]</f>
        <v>3.6452306489999996E-7</v>
      </c>
      <c r="CF319" s="10">
        <f>3/24000000*OO[[#This Row],[140 (06JUL1985 09:00:00)-Water Temperature (C)]]*OO[[#This Row],[82]]</f>
        <v>3.61099757781E-7</v>
      </c>
      <c r="CG319" s="10">
        <f>3/24000000*OO[[#This Row],[141 (06JUL1985 12:00:00)-Water Temperature (C)]]*OO[[#This Row],[83]]</f>
        <v>3.5968533685987496E-7</v>
      </c>
      <c r="CH319" s="10">
        <f>3/24000000*OO[[#This Row],[142 (06JUL1985 15:00:00)-Water Temperature (C)]]*OO[[#This Row],[84]]</f>
        <v>3.5604888360999992E-7</v>
      </c>
      <c r="CI319" s="10">
        <f>3/24000000*OO[[#This Row],[143 (06JUL1985 18:00:00)-Water Temperature (C)]]*OO[[#This Row],[85]]</f>
        <v>3.5077219889062496E-7</v>
      </c>
      <c r="CJ319" s="10">
        <f>3/24000000*OO[[#This Row],[144 (06JUL1985 21:00:00)-Water Temperature (C)]]*OO[[#This Row],[86]]</f>
        <v>3.4083587139183752E-7</v>
      </c>
      <c r="CK319" s="10">
        <f>3/24000000*OO[[#This Row],[145 (07JUL1985 00:00:00)-Water Temperature (C)]]*OO[[#This Row],[87]]</f>
        <v>3.2866014471547494E-7</v>
      </c>
      <c r="CL319" s="10">
        <f>3/24000000*OO[[#This Row],[146 (07JUL1985 03:00:00)-Water Temperature (C)]]*OO[[#This Row],[88]]</f>
        <v>3.1677526068387499E-7</v>
      </c>
      <c r="CM319" s="10">
        <f>3/24000000*OO[[#This Row],[147 (07JUL1985 06:00:00)-Water Temperature (C)]]*OO[[#This Row],[89]]</f>
        <v>3.0598197002092499E-7</v>
      </c>
      <c r="CN319" s="10">
        <f>3/24000000*OO[[#This Row],[148 (07JUL1985 09:00:00)-Water Temperature (C)]]*OO[[#This Row],[90]]</f>
        <v>2.9649614726730003E-7</v>
      </c>
      <c r="CO319" s="10">
        <f>3/24000000*OO[[#This Row],[149 (07JUL1985 12:00:00)-Water Temperature (C)]]*OO[[#This Row],[91]]</f>
        <v>2.8935377502885001E-7</v>
      </c>
      <c r="CP319" s="10">
        <f>3/24000000*OO[[#This Row],[150 (07JUL1985 15:00:00)-Water Temperature (C)]]*OO[[#This Row],[92]]</f>
        <v>2.8468161457387494E-7</v>
      </c>
      <c r="CQ319" s="10">
        <f>3/24000000*OO[[#This Row],[151 (07JUL1985 18:00:00)-Water Temperature (C)]]*OO[[#This Row],[93]]</f>
        <v>2.7725447573966247E-7</v>
      </c>
      <c r="CR319" s="10">
        <f>3/24000000*OO[[#This Row],[152 (07JUL1985 21:00:00)-Water Temperature (C)]]*OO[[#This Row],[94]]</f>
        <v>2.667229586541E-7</v>
      </c>
      <c r="CS319" s="10">
        <f>3/24000000*OO[[#This Row],[153 (08JUL1985 00:00:00)-Water Temperature (C)]]*OO[[#This Row],[95]]</f>
        <v>2.5707019399875002E-7</v>
      </c>
      <c r="CT319" s="10">
        <f>3/24000000*OO[[#This Row],[154 (08JUL1985 03:00:00)-Water Temperature (C)]]*OO[[#This Row],[96]]</f>
        <v>2.4878464146965E-7</v>
      </c>
      <c r="CU319" s="10">
        <f>3/24000000*OO[[#This Row],[155 (08JUL1985 06:00:00)-Water Temperature (C)]]*OO[[#This Row],[97]]</f>
        <v>2.4090449238765001E-7</v>
      </c>
      <c r="CV319" s="10">
        <f>3/24000000*OO[[#This Row],[156 (08JUL1985 09:00:00)-Water Temperature (C)]]*OO[[#This Row],[98]]</f>
        <v>2.3611557958406247E-7</v>
      </c>
      <c r="CW319" s="10">
        <f>3/24000000*OO[[#This Row],[157 (08JUL1985 12:00:00)-Water Temperature (C)]]*OO[[#This Row],[99]]</f>
        <v>2.3267062389683749E-7</v>
      </c>
    </row>
    <row r="320" spans="1:101" x14ac:dyDescent="0.35">
      <c r="A320" t="s">
        <v>326</v>
      </c>
      <c r="B320">
        <v>826.28229999999996</v>
      </c>
      <c r="C320" s="10">
        <f>3/24*OO[[#This Row],[59 (26JUN1985 06:00:00)-Water Temperature (C)]]*OO[[#This Row],[1]]/SUM(OO[1])</f>
        <v>0</v>
      </c>
      <c r="D320" s="10">
        <f>3/24*OO[[#This Row],[60 (26JUN1985 09:00:00)-Water Temperature (C)]]*OO[[#This Row],[2]]/SUM(OO[2])</f>
        <v>0</v>
      </c>
      <c r="E320" s="10">
        <f>3/24*OO[[#This Row],[61 (26JUN1985 12:00:00)-Water Temperature (C)]]*OO[[#This Row],[3]]/SUM(OO[3])</f>
        <v>0</v>
      </c>
      <c r="F320" s="10">
        <f>3/24*OO[[#This Row],[62 (26JUN1985 15:00:00)-Water Temperature (C)]]*OO[[#This Row],[4]]/SUM(OO[4])</f>
        <v>0</v>
      </c>
      <c r="G320" s="10">
        <f>3/24*OO[[#This Row],[63 (26JUN1985 18:00:00)-Water Temperature (C)]]*OO[[#This Row],[5]]/SUM(OO[5])</f>
        <v>0</v>
      </c>
      <c r="H320" s="10">
        <f>3/24*OO[[#This Row],[64 (26JUN1985 21:00:00)-Water Temperature (C)]]*OO[[#This Row],[6]]/SUM(OO[6])</f>
        <v>0</v>
      </c>
      <c r="I320" s="10">
        <f>3/24*OO[[#This Row],[65 (27JUN1985 00:00:00)-Water Temperature (C)]]*OO[[#This Row],[7]]/SUM(OO[7])</f>
        <v>0</v>
      </c>
      <c r="J320" s="10">
        <f>3/24*OO[[#This Row],[66 (27JUN1985 03:00:00)-Water Temperature (C)]]*OO[[#This Row],[8]]/SUM(OO[8])</f>
        <v>0</v>
      </c>
      <c r="K320" s="10">
        <f>3/24*OO[[#This Row],[67 (27JUN1985 06:00:00)-Water Temperature (C)]]*OO[[#This Row],[9]]/SUM(OO[9])</f>
        <v>0</v>
      </c>
      <c r="L320" s="10">
        <f>3/24*OO[[#This Row],[68 (27JUN1985 09:00:00)-Water Temperature (C)]]*OO[[#This Row],[10]]/SUM(OO[10])</f>
        <v>0</v>
      </c>
      <c r="M320" s="10">
        <f>3/24*OO[[#This Row],[69 (27JUN1985 12:00:00)-Water Temperature (C)]]*OO[[#This Row],[11]]/SUM(OO[11])</f>
        <v>0</v>
      </c>
      <c r="N320" s="10">
        <f>3/24*OO[[#This Row],[70 (27JUN1985 15:00:00)-Water Temperature (C)]]*OO[[#This Row],[12]]/SUM(OO[12])</f>
        <v>0</v>
      </c>
      <c r="O320" s="10">
        <f>3/24*OO[[#This Row],[71 (27JUN1985 18:00:00)-Water Temperature (C)]]*OO[[#This Row],[13]]/SUM(OO[13])</f>
        <v>0</v>
      </c>
      <c r="P320" s="10">
        <f>3/24*OO[[#This Row],[72 (27JUN1985 21:00:00)-Water Temperature (C)]]*OO[[#This Row],[14]]/SUM(OO[14])</f>
        <v>1.2333542474896263E-42</v>
      </c>
      <c r="Q320" s="10">
        <f>3/24*OO[[#This Row],[73 (28JUN1985 00:00:00)-Water Temperature (C)]]*OO[[#This Row],[15]]/SUM(OO[15])</f>
        <v>1.2743724852670254E-26</v>
      </c>
      <c r="R320" s="10">
        <f>3/24*OO[[#This Row],[74 (28JUN1985 03:00:00)-Water Temperature (C)]]*OO[[#This Row],[16]]/SUM(OO[16])</f>
        <v>8.779146235719918E-20</v>
      </c>
      <c r="S320" s="10">
        <f>3/24*OO[[#This Row],[75 (28JUN1985 06:00:00)-Water Temperature (C)]]*OO[[#This Row],[17]]/SUM(OO[17])</f>
        <v>1.0605613518055833E-11</v>
      </c>
      <c r="T320" s="10">
        <f>3/24*OO[[#This Row],[76 (28JUN1985 09:00:00)-Water Temperature (C)]]*OO[[#This Row],[18]]/SUM(OO[18])</f>
        <v>2.640668310848323E-8</v>
      </c>
      <c r="U320" s="10">
        <f>3/24*OO[[#This Row],[77 (28JUN1985 12:00:00)-Water Temperature (C)]]*OO[[#This Row],[19]]/SUM(OO[19])</f>
        <v>6.2898811516292197E-6</v>
      </c>
      <c r="V320" s="10">
        <f>3/24000000*OO[[#This Row],[78 (28JUN1985 15:00:00)-Water Temperature (C)]]*OO[[#This Row],[20]]</f>
        <v>3.1144208651874995E-4</v>
      </c>
      <c r="W320" s="10">
        <f>3/24000000*OO[[#This Row],[79 (28JUN1985 18:00:00)-Water Temperature (C)]]*OO[[#This Row],[21]]</f>
        <v>4.5788647284075003E-3</v>
      </c>
      <c r="X320" s="10">
        <f>3/24000000*OO[[#This Row],[80 (28JUN1985 21:00:00)-Water Temperature (C)]]*OO[[#This Row],[22]]</f>
        <v>2.4593505821339998E-2</v>
      </c>
      <c r="Y320" s="10">
        <f>3/24000000*OO[[#This Row],[81 (29JUN1985 00:00:00)-Water Temperature (C)]]*OO[[#This Row],[23]]</f>
        <v>5.6304211285312496E-2</v>
      </c>
      <c r="Z320" s="10">
        <f>3/24000000*OO[[#This Row],[82 (29JUN1985 03:00:00)-Water Temperature (C)]]*OO[[#This Row],[24]]</f>
        <v>6.2364582863137487E-2</v>
      </c>
      <c r="AA320" s="10">
        <f>3/24000000*OO[[#This Row],[83 (29JUN1985 06:00:00)-Water Temperature (C)]]*OO[[#This Row],[25]]</f>
        <v>3.6952141575274995E-2</v>
      </c>
      <c r="AB320" s="10">
        <f>3/24000000*OO[[#This Row],[84 (29JUN1985 09:00:00)-Water Temperature (C)]]*OO[[#This Row],[26]]</f>
        <v>1.2842507386462499E-2</v>
      </c>
      <c r="AC320" s="10">
        <f>3/24000000*OO[[#This Row],[85 (29JUN1985 12:00:00)-Water Temperature (C)]]*OO[[#This Row],[27]]</f>
        <v>2.7616602256207495E-3</v>
      </c>
      <c r="AD320" s="10">
        <f>3/24000000*OO[[#This Row],[86 (29JUN1985 15:00:00)-Water Temperature (C)]]*OO[[#This Row],[28]]</f>
        <v>3.9399772027387504E-4</v>
      </c>
      <c r="AE320" s="10">
        <f>3/24000000*OO[[#This Row],[88 (29JUN1985 21:00:00)-Water Temperature (C)]]*OO[[#This Row],[30]]</f>
        <v>1.3753735021162499E-5</v>
      </c>
      <c r="AF320" s="10">
        <f>3/24000000*OO[[#This Row],[88 (29JUN1985 21:00:00)-Water Temperature (C)]]*OO[[#This Row],[30]]</f>
        <v>1.3753735021162499E-5</v>
      </c>
      <c r="AG320" s="10">
        <f>3/24000000*OO[[#This Row],[89 (30JUN1985 00:00:00)-Water Temperature (C)]]*OO[[#This Row],[31]]</f>
        <v>9.6146765929687493E-6</v>
      </c>
      <c r="AH320" s="10">
        <f>3/24000000*OO[[#This Row],[90 (30JUN1985 03:00:00)-Water Temperature (C)]]*OO[[#This Row],[32]]</f>
        <v>7.9129679381275003E-6</v>
      </c>
      <c r="AI320" s="10">
        <f>3/24000000*OO[[#This Row],[91 (30JUN1985 06:00:00)-Water Temperature (C)]]*OO[[#This Row],[33]]</f>
        <v>6.6366258459599989E-6</v>
      </c>
      <c r="AJ320" s="10">
        <f>3/24000000*OO[[#This Row],[92 (30JUN1985 09:00:00)-Water Temperature (C)]]*OO[[#This Row],[34]]</f>
        <v>5.6753355466349991E-6</v>
      </c>
      <c r="AK320" s="10">
        <f>3/24000000*OO[[#This Row],[93 (30JUN1985 12:00:00)-Water Temperature (C)]]*OO[[#This Row],[35]]</f>
        <v>4.9254437957999998E-6</v>
      </c>
      <c r="AL320" s="10">
        <f>3/24000000*OO[[#This Row],[94 (30JUN1985 15:00:00)-Water Temperature (C)]]*OO[[#This Row],[36]]</f>
        <v>4.3020756343824999E-6</v>
      </c>
      <c r="AM320" s="10">
        <f>3/24000000*OO[[#This Row],[95 (30JUN1985 18:00:00)-Water Temperature (C)]]*OO[[#This Row],[37]]</f>
        <v>3.7567284431599998E-6</v>
      </c>
      <c r="AN320" s="10">
        <f>3/24000000*OO[[#This Row],[96 (30JUN1985 21:00:00)-Water Temperature (C)]]*OO[[#This Row],[38]]</f>
        <v>3.2481538276863749E-6</v>
      </c>
      <c r="AO320" s="10">
        <f>3/24000000*OO[[#This Row],[97 (01JUL1985 00:00:00)-Water Temperature (C)]]*OO[[#This Row],[39]]</f>
        <v>2.8073721773261248E-6</v>
      </c>
      <c r="AP320" s="10">
        <f>3/24000000*OO[[#This Row],[98 (01JUL1985 03:00:00)-Water Temperature (C)]]*OO[[#This Row],[40]]</f>
        <v>2.4525015183978747E-6</v>
      </c>
      <c r="AQ320" s="10">
        <f>3/24000000*OO[[#This Row],[99 (01JUL1985 06:00:00)-Water Temperature (C)]]*OO[[#This Row],[41]]</f>
        <v>2.1673307758590002E-6</v>
      </c>
      <c r="AR320" s="10">
        <f>3/24000000*OO[[#This Row],[100 (01JUL1985 09:00:00)-Water Temperature (C)]]*OO[[#This Row],[42]]</f>
        <v>1.960979866528125E-6</v>
      </c>
      <c r="AS320" s="10">
        <f>3/24000000*OO[[#This Row],[101 (01JUL1985 12:00:00)-Water Temperature (C)]]*OO[[#This Row],[43]]</f>
        <v>1.7933358427045E-6</v>
      </c>
      <c r="AT320" s="10">
        <f>3/24000000*OO[[#This Row],[102 (01JUL1985 15:00:00)-Water Temperature (C)]]*OO[[#This Row],[44]]</f>
        <v>1.635038575239E-6</v>
      </c>
      <c r="AU320" s="10">
        <f>3/24000000*OO[[#This Row],[103 (01JUL1985 18:00:00)-Water Temperature (C)]]*OO[[#This Row],[45]]</f>
        <v>1.4895526329907499E-6</v>
      </c>
      <c r="AV320" s="10">
        <f>3/24000000*OO[[#This Row],[104 (01JUL1985 21:00:00)-Water Temperature (C)]]*OO[[#This Row],[46]]</f>
        <v>1.3546954527952502E-6</v>
      </c>
      <c r="AW320" s="10">
        <f>3/24000000*OO[[#This Row],[105 (02JUL1985 00:00:00)-Water Temperature (C)]]*OO[[#This Row],[47]]</f>
        <v>1.24373885110875E-6</v>
      </c>
      <c r="AX320" s="10">
        <f>3/24000000*OO[[#This Row],[106 (02JUL1985 03:00:00)-Water Temperature (C)]]*OO[[#This Row],[48]]</f>
        <v>1.1540849129639999E-6</v>
      </c>
      <c r="AY320" s="10">
        <f>3/24000000*OO[[#This Row],[107 (02JUL1985 06:00:00)-Water Temperature (C)]]*OO[[#This Row],[49]]</f>
        <v>1.0781016505649999E-6</v>
      </c>
      <c r="AZ320" s="10">
        <f>3/24000000*OO[[#This Row],[108 (02JUL1985 09:00:00)-Water Temperature (C)]]*OO[[#This Row],[50]]</f>
        <v>1.0082114951848749E-6</v>
      </c>
      <c r="BA320" s="10">
        <f>3/24000000*OO[[#This Row],[109 (02JUL1985 12:00:00)-Water Temperature (C)]]*OO[[#This Row],[51]]</f>
        <v>9.530309473166251E-7</v>
      </c>
      <c r="BB320" s="10">
        <f>3/24000000*OO[[#This Row],[110 (02JUL1985 15:00:00)-Water Temperature (C)]]*OO[[#This Row],[52]]</f>
        <v>9.1019955568499995E-7</v>
      </c>
      <c r="BC320" s="10">
        <f>3/24000000*OO[[#This Row],[111 (02JUL1985 18:00:00)-Water Temperature (C)]]*OO[[#This Row],[53]]</f>
        <v>8.7053585279999985E-7</v>
      </c>
      <c r="BD320" s="10">
        <f>3/24000000*OO[[#This Row],[112 (02JUL1985 21:00:00)-Water Temperature (C)]]*OO[[#This Row],[54]]</f>
        <v>8.2226224120575E-7</v>
      </c>
      <c r="BE320" s="10">
        <f>3/24000000*OO[[#This Row],[113 (03JUL1985 00:00:00)-Water Temperature (C)]]*OO[[#This Row],[55]]</f>
        <v>7.7000789398612505E-7</v>
      </c>
      <c r="BF320" s="10">
        <f>3/24000000*OO[[#This Row],[114 (03JUL1985 03:00:00)-Water Temperature (C)]]*OO[[#This Row],[56]]</f>
        <v>7.2704385491387489E-7</v>
      </c>
      <c r="BG320" s="10">
        <f>3/24000000*OO[[#This Row],[115 (03JUL1985 06:00:00)-Water Temperature (C)]]*OO[[#This Row],[57]]</f>
        <v>6.9353819365349996E-7</v>
      </c>
      <c r="BH320" s="10">
        <f>3/24000000*OO[[#This Row],[116 (03JUL1985 09:00:00)-Water Temperature (C)]]*OO[[#This Row],[58]]</f>
        <v>6.7047175902699994E-7</v>
      </c>
      <c r="BI320" s="10">
        <f>3/24000000*OO[[#This Row],[117 (03JUL1985 12:00:00)-Water Temperature (C)]]*OO[[#This Row],[59]]</f>
        <v>6.5208596494912496E-7</v>
      </c>
      <c r="BJ320" s="10">
        <f>3/24000000*OO[[#This Row],[118 (03JUL1985 15:00:00)-Water Temperature (C)]]*OO[[#This Row],[60]]</f>
        <v>6.3164366245874998E-7</v>
      </c>
      <c r="BK320" s="10">
        <f>3/24000000*OO[[#This Row],[119 (03JUL1985 18:00:00)-Water Temperature (C)]]*OO[[#This Row],[61]]</f>
        <v>6.0859458094499995E-7</v>
      </c>
      <c r="BL320" s="10">
        <f>3/24000000*OO[[#This Row],[120 (03JUL1985 21:00:00)-Water Temperature (C)]]*OO[[#This Row],[62]]</f>
        <v>5.8088849875574991E-7</v>
      </c>
      <c r="BM320" s="10">
        <f>3/24000000*OO[[#This Row],[121 (04JUL1985 00:00:00)-Water Temperature (C)]]*OO[[#This Row],[63]]</f>
        <v>5.55010768383E-7</v>
      </c>
      <c r="BN320" s="10">
        <f>3/24000000*OO[[#This Row],[122 (04JUL1985 03:00:00)-Water Temperature (C)]]*OO[[#This Row],[64]]</f>
        <v>5.3367031504800005E-7</v>
      </c>
      <c r="BO320" s="10">
        <f>3/24000000*OO[[#This Row],[123 (04JUL1985 06:00:00)-Water Temperature (C)]]*OO[[#This Row],[65]]</f>
        <v>5.1583747161099999E-7</v>
      </c>
      <c r="BP320" s="10">
        <f>3/24000000*OO[[#This Row],[124 (04JUL1985 09:00:00)-Water Temperature (C)]]*OO[[#This Row],[66]]</f>
        <v>5.0750191164349989E-7</v>
      </c>
      <c r="BQ320" s="10">
        <f>3/24000000*OO[[#This Row],[125 (04JUL1985 12:00:00)-Water Temperature (C)]]*OO[[#This Row],[67]]</f>
        <v>5.0102815622287503E-7</v>
      </c>
      <c r="BR320" s="10">
        <f>3/24000000*OO[[#This Row],[126 (04JUL1985 15:00:00)-Water Temperature (C)]]*OO[[#This Row],[68]]</f>
        <v>4.9047853528799995E-7</v>
      </c>
      <c r="BS320" s="10">
        <f>3/24000000*OO[[#This Row],[127 (04JUL1985 18:00:00)-Water Temperature (C)]]*OO[[#This Row],[69]]</f>
        <v>4.7584821727549996E-7</v>
      </c>
      <c r="BT320" s="10">
        <f>3/24000000*OO[[#This Row],[128 (04JUL1985 21:00:00)-Water Temperature (C)]]*OO[[#This Row],[70]]</f>
        <v>4.5809270820787499E-7</v>
      </c>
      <c r="BU320" s="10">
        <f>3/24000000*OO[[#This Row],[129 (05JUL1985 00:00:00)-Water Temperature (C)]]*OO[[#This Row],[71]]</f>
        <v>4.3835354995249995E-7</v>
      </c>
      <c r="BV320" s="10">
        <f>3/24000000*OO[[#This Row],[130 (05JUL1985 03:00:00)-Water Temperature (C)]]*OO[[#This Row],[72]]</f>
        <v>4.2104867558874998E-7</v>
      </c>
      <c r="BW320" s="10">
        <f>3/24000000*OO[[#This Row],[131 (05JUL1985 06:00:00)-Water Temperature (C)]]*OO[[#This Row],[73]]</f>
        <v>4.0633707806999998E-7</v>
      </c>
      <c r="BX320" s="10">
        <f>3/24000000*OO[[#This Row],[132 (05JUL1985 09:00:00)-Water Temperature (C)]]*OO[[#This Row],[74]]</f>
        <v>3.9990087561450003E-7</v>
      </c>
      <c r="BY320" s="10">
        <f>3/24000000*OO[[#This Row],[133 (05JUL1985 12:00:00)-Water Temperature (C)]]*OO[[#This Row],[75]]</f>
        <v>3.96150110121875E-7</v>
      </c>
      <c r="BZ320" s="10">
        <f>3/24000000*OO[[#This Row],[134 (05JUL1985 15:00:00)-Water Temperature (C)]]*OO[[#This Row],[76]]</f>
        <v>3.9152639838899996E-7</v>
      </c>
      <c r="CA320" s="10">
        <f>3/24000000*OO[[#This Row],[135 (05JUL1985 18:00:00)-Water Temperature (C)]]*OO[[#This Row],[77]]</f>
        <v>3.839442771615E-7</v>
      </c>
      <c r="CB320" s="10">
        <f>3/24000000*OO[[#This Row],[136 (05JUL1985 21:00:00)-Water Temperature (C)]]*OO[[#This Row],[78]]</f>
        <v>3.7010996656812501E-7</v>
      </c>
      <c r="CC320" s="10">
        <f>3/24000000*OO[[#This Row],[137 (06JUL1985 00:00:00)-Water Temperature (C)]]*OO[[#This Row],[79]]</f>
        <v>3.53549603486E-7</v>
      </c>
      <c r="CD320" s="10">
        <f>3/24000000*OO[[#This Row],[138 (06JUL1985 03:00:00)-Water Temperature (C)]]*OO[[#This Row],[80]]</f>
        <v>3.3944904257574995E-7</v>
      </c>
      <c r="CE320" s="10">
        <f>3/24000000*OO[[#This Row],[139 (06JUL1985 06:00:00)-Water Temperature (C)]]*OO[[#This Row],[81]]</f>
        <v>3.2864366090062499E-7</v>
      </c>
      <c r="CF320" s="10">
        <f>3/24000000*OO[[#This Row],[140 (06JUL1985 09:00:00)-Water Temperature (C)]]*OO[[#This Row],[82]]</f>
        <v>3.25628061738E-7</v>
      </c>
      <c r="CG320" s="10">
        <f>3/24000000*OO[[#This Row],[141 (06JUL1985 12:00:00)-Water Temperature (C)]]*OO[[#This Row],[83]]</f>
        <v>3.2437760186343752E-7</v>
      </c>
      <c r="CH320" s="10">
        <f>3/24000000*OO[[#This Row],[142 (06JUL1985 15:00:00)-Water Temperature (C)]]*OO[[#This Row],[84]]</f>
        <v>3.2119306276566249E-7</v>
      </c>
      <c r="CI320" s="10">
        <f>3/24000000*OO[[#This Row],[143 (06JUL1985 18:00:00)-Water Temperature (C)]]*OO[[#This Row],[85]]</f>
        <v>3.1638791345393749E-7</v>
      </c>
      <c r="CJ320" s="10">
        <f>3/24000000*OO[[#This Row],[144 (06JUL1985 21:00:00)-Water Temperature (C)]]*OO[[#This Row],[86]]</f>
        <v>3.0730768303759998E-7</v>
      </c>
      <c r="CK320" s="10">
        <f>3/24000000*OO[[#This Row],[145 (07JUL1985 00:00:00)-Water Temperature (C)]]*OO[[#This Row],[87]]</f>
        <v>2.9633189730757498E-7</v>
      </c>
      <c r="CL320" s="10">
        <f>3/24000000*OO[[#This Row],[146 (07JUL1985 03:00:00)-Water Temperature (C)]]*OO[[#This Row],[88]]</f>
        <v>2.8553961087571249E-7</v>
      </c>
      <c r="CM320" s="10">
        <f>3/24000000*OO[[#This Row],[147 (07JUL1985 06:00:00)-Water Temperature (C)]]*OO[[#This Row],[89]]</f>
        <v>2.7582904681239998E-7</v>
      </c>
      <c r="CN320" s="10">
        <f>3/24000000*OO[[#This Row],[148 (07JUL1985 09:00:00)-Water Temperature (C)]]*OO[[#This Row],[90]]</f>
        <v>2.6733020670307499E-7</v>
      </c>
      <c r="CO320" s="10">
        <f>3/24000000*OO[[#This Row],[149 (07JUL1985 12:00:00)-Water Temperature (C)]]*OO[[#This Row],[91]]</f>
        <v>2.6097929250682499E-7</v>
      </c>
      <c r="CP320" s="10">
        <f>3/24000000*OO[[#This Row],[150 (07JUL1985 15:00:00)-Water Temperature (C)]]*OO[[#This Row],[92]]</f>
        <v>2.5678173922817501E-7</v>
      </c>
      <c r="CQ320" s="10">
        <f>3/24000000*OO[[#This Row],[151 (07JUL1985 18:00:00)-Water Temperature (C)]]*OO[[#This Row],[93]]</f>
        <v>2.5005610795653749E-7</v>
      </c>
      <c r="CR320" s="10">
        <f>3/24000000*OO[[#This Row],[152 (07JUL1985 21:00:00)-Water Temperature (C)]]*OO[[#This Row],[94]]</f>
        <v>2.4054409908931253E-7</v>
      </c>
      <c r="CS320" s="10">
        <f>3/24000000*OO[[#This Row],[153 (08JUL1985 00:00:00)-Water Temperature (C)]]*OO[[#This Row],[95]]</f>
        <v>2.3174270192750001E-7</v>
      </c>
      <c r="CT320" s="10">
        <f>3/24000000*OO[[#This Row],[154 (08JUL1985 03:00:00)-Water Temperature (C)]]*OO[[#This Row],[96]]</f>
        <v>2.2423055828842499E-7</v>
      </c>
      <c r="CU320" s="10">
        <f>3/24000000*OO[[#This Row],[155 (08JUL1985 06:00:00)-Water Temperature (C)]]*OO[[#This Row],[97]]</f>
        <v>2.1717905610397499E-7</v>
      </c>
      <c r="CV320" s="10">
        <f>3/24000000*OO[[#This Row],[156 (08JUL1985 09:00:00)-Water Temperature (C)]]*OO[[#This Row],[98]]</f>
        <v>2.1296820930352499E-7</v>
      </c>
      <c r="CW320" s="10">
        <f>3/24000000*OO[[#This Row],[157 (08JUL1985 12:00:00)-Water Temperature (C)]]*OO[[#This Row],[99]]</f>
        <v>2.09912506362275E-7</v>
      </c>
    </row>
    <row r="321" spans="1:101" x14ac:dyDescent="0.35">
      <c r="A321" t="s">
        <v>327</v>
      </c>
      <c r="B321">
        <v>816.07150000000001</v>
      </c>
      <c r="C321" s="10">
        <f>3/24*OO[[#This Row],[59 (26JUN1985 06:00:00)-Water Temperature (C)]]*OO[[#This Row],[1]]/SUM(OO[1])</f>
        <v>0</v>
      </c>
      <c r="D321" s="10">
        <f>3/24*OO[[#This Row],[60 (26JUN1985 09:00:00)-Water Temperature (C)]]*OO[[#This Row],[2]]/SUM(OO[2])</f>
        <v>0</v>
      </c>
      <c r="E321" s="10">
        <f>3/24*OO[[#This Row],[61 (26JUN1985 12:00:00)-Water Temperature (C)]]*OO[[#This Row],[3]]/SUM(OO[3])</f>
        <v>0</v>
      </c>
      <c r="F321" s="10">
        <f>3/24*OO[[#This Row],[62 (26JUN1985 15:00:00)-Water Temperature (C)]]*OO[[#This Row],[4]]/SUM(OO[4])</f>
        <v>0</v>
      </c>
      <c r="G321" s="10">
        <f>3/24*OO[[#This Row],[63 (26JUN1985 18:00:00)-Water Temperature (C)]]*OO[[#This Row],[5]]/SUM(OO[5])</f>
        <v>0</v>
      </c>
      <c r="H321" s="10">
        <f>3/24*OO[[#This Row],[64 (26JUN1985 21:00:00)-Water Temperature (C)]]*OO[[#This Row],[6]]/SUM(OO[6])</f>
        <v>0</v>
      </c>
      <c r="I321" s="10">
        <f>3/24*OO[[#This Row],[65 (27JUN1985 00:00:00)-Water Temperature (C)]]*OO[[#This Row],[7]]/SUM(OO[7])</f>
        <v>0</v>
      </c>
      <c r="J321" s="10">
        <f>3/24*OO[[#This Row],[66 (27JUN1985 03:00:00)-Water Temperature (C)]]*OO[[#This Row],[8]]/SUM(OO[8])</f>
        <v>0</v>
      </c>
      <c r="K321" s="10">
        <f>3/24*OO[[#This Row],[67 (27JUN1985 06:00:00)-Water Temperature (C)]]*OO[[#This Row],[9]]/SUM(OO[9])</f>
        <v>0</v>
      </c>
      <c r="L321" s="10">
        <f>3/24*OO[[#This Row],[68 (27JUN1985 09:00:00)-Water Temperature (C)]]*OO[[#This Row],[10]]/SUM(OO[10])</f>
        <v>0</v>
      </c>
      <c r="M321" s="10">
        <f>3/24*OO[[#This Row],[69 (27JUN1985 12:00:00)-Water Temperature (C)]]*OO[[#This Row],[11]]/SUM(OO[11])</f>
        <v>0</v>
      </c>
      <c r="N321" s="10">
        <f>3/24*OO[[#This Row],[70 (27JUN1985 15:00:00)-Water Temperature (C)]]*OO[[#This Row],[12]]/SUM(OO[12])</f>
        <v>0</v>
      </c>
      <c r="O321" s="10">
        <f>3/24*OO[[#This Row],[71 (27JUN1985 18:00:00)-Water Temperature (C)]]*OO[[#This Row],[13]]/SUM(OO[13])</f>
        <v>0</v>
      </c>
      <c r="P321" s="10">
        <f>3/24*OO[[#This Row],[72 (27JUN1985 21:00:00)-Water Temperature (C)]]*OO[[#This Row],[14]]/SUM(OO[14])</f>
        <v>1.8925397724674812E-43</v>
      </c>
      <c r="Q321" s="10">
        <f>3/24*OO[[#This Row],[73 (28JUN1985 00:00:00)-Water Temperature (C)]]*OO[[#This Row],[15]]/SUM(OO[15])</f>
        <v>2.1518277584727943E-27</v>
      </c>
      <c r="R321" s="10">
        <f>3/24*OO[[#This Row],[74 (28JUN1985 03:00:00)-Water Temperature (C)]]*OO[[#This Row],[16]]/SUM(OO[16])</f>
        <v>1.5974338916913428E-20</v>
      </c>
      <c r="S321" s="10">
        <f>3/24*OO[[#This Row],[75 (28JUN1985 06:00:00)-Water Temperature (C)]]*OO[[#This Row],[17]]/SUM(OO[17])</f>
        <v>6.8085365798452755E-12</v>
      </c>
      <c r="T321" s="10">
        <f>3/24*OO[[#This Row],[76 (28JUN1985 09:00:00)-Water Temperature (C)]]*OO[[#This Row],[18]]/SUM(OO[18])</f>
        <v>2.0512786615533454E-8</v>
      </c>
      <c r="U321" s="10">
        <f>3/24*OO[[#This Row],[77 (28JUN1985 12:00:00)-Water Temperature (C)]]*OO[[#This Row],[19]]/SUM(OO[19])</f>
        <v>5.4771243778436917E-6</v>
      </c>
      <c r="V321" s="10">
        <f>3/24000000*OO[[#This Row],[78 (28JUN1985 15:00:00)-Water Temperature (C)]]*OO[[#This Row],[20]]</f>
        <v>2.9646591989968744E-4</v>
      </c>
      <c r="W321" s="10">
        <f>3/24000000*OO[[#This Row],[79 (28JUN1985 18:00:00)-Water Temperature (C)]]*OO[[#This Row],[21]]</f>
        <v>4.6999344960362496E-3</v>
      </c>
      <c r="X321" s="10">
        <f>3/24000000*OO[[#This Row],[80 (28JUN1985 21:00:00)-Water Temperature (C)]]*OO[[#This Row],[22]]</f>
        <v>2.6942898798726245E-2</v>
      </c>
      <c r="Y321" s="10">
        <f>3/24000000*OO[[#This Row],[81 (29JUN1985 00:00:00)-Water Temperature (C)]]*OO[[#This Row],[23]]</f>
        <v>6.5428149655800003E-2</v>
      </c>
      <c r="Z321" s="10">
        <f>3/24000000*OO[[#This Row],[82 (29JUN1985 03:00:00)-Water Temperature (C)]]*OO[[#This Row],[24]]</f>
        <v>7.6428073783912504E-2</v>
      </c>
      <c r="AA321" s="10">
        <f>3/24000000*OO[[#This Row],[83 (29JUN1985 06:00:00)-Water Temperature (C)]]*OO[[#This Row],[25]]</f>
        <v>4.75377033531625E-2</v>
      </c>
      <c r="AB321" s="10">
        <f>3/24000000*OO[[#This Row],[84 (29JUN1985 09:00:00)-Water Temperature (C)]]*OO[[#This Row],[26]]</f>
        <v>1.7280453059865E-2</v>
      </c>
      <c r="AC321" s="10">
        <f>3/24000000*OO[[#This Row],[85 (29JUN1985 12:00:00)-Water Temperature (C)]]*OO[[#This Row],[27]]</f>
        <v>3.8676548629949996E-3</v>
      </c>
      <c r="AD321" s="10">
        <f>3/24000000*OO[[#This Row],[86 (29JUN1985 15:00:00)-Water Temperature (C)]]*OO[[#This Row],[28]]</f>
        <v>5.697732084457499E-4</v>
      </c>
      <c r="AE321" s="10">
        <f>3/24000000*OO[[#This Row],[88 (29JUN1985 21:00:00)-Water Temperature (C)]]*OO[[#This Row],[30]]</f>
        <v>1.7601067323124997E-5</v>
      </c>
      <c r="AF321" s="10">
        <f>3/24000000*OO[[#This Row],[88 (29JUN1985 21:00:00)-Water Temperature (C)]]*OO[[#This Row],[30]]</f>
        <v>1.7601067323124997E-5</v>
      </c>
      <c r="AG321" s="10">
        <f>3/24000000*OO[[#This Row],[89 (30JUN1985 00:00:00)-Water Temperature (C)]]*OO[[#This Row],[31]]</f>
        <v>1.182196361655E-5</v>
      </c>
      <c r="AH321" s="10">
        <f>3/24000000*OO[[#This Row],[90 (30JUN1985 03:00:00)-Water Temperature (C)]]*OO[[#This Row],[32]]</f>
        <v>9.6936959946062491E-6</v>
      </c>
      <c r="AI321" s="10">
        <f>3/24000000*OO[[#This Row],[91 (30JUN1985 06:00:00)-Water Temperature (C)]]*OO[[#This Row],[33]]</f>
        <v>8.1277594699112513E-6</v>
      </c>
      <c r="AJ321" s="10">
        <f>3/24000000*OO[[#This Row],[92 (30JUN1985 09:00:00)-Water Temperature (C)]]*OO[[#This Row],[34]]</f>
        <v>6.9530289750074996E-6</v>
      </c>
      <c r="AK321" s="10">
        <f>3/24000000*OO[[#This Row],[93 (30JUN1985 12:00:00)-Water Temperature (C)]]*OO[[#This Row],[35]]</f>
        <v>6.0330460585062501E-6</v>
      </c>
      <c r="AL321" s="10">
        <f>3/24000000*OO[[#This Row],[94 (30JUN1985 15:00:00)-Water Temperature (C)]]*OO[[#This Row],[36]]</f>
        <v>5.2672061948562499E-6</v>
      </c>
      <c r="AM321" s="10">
        <f>3/24000000*OO[[#This Row],[95 (30JUN1985 18:00:00)-Water Temperature (C)]]*OO[[#This Row],[37]]</f>
        <v>4.5953221037562498E-6</v>
      </c>
      <c r="AN321" s="10">
        <f>3/24000000*OO[[#This Row],[96 (30JUN1985 21:00:00)-Water Temperature (C)]]*OO[[#This Row],[38]]</f>
        <v>3.9678931320650003E-6</v>
      </c>
      <c r="AO321" s="10">
        <f>3/24000000*OO[[#This Row],[97 (01JUL1985 00:00:00)-Water Temperature (C)]]*OO[[#This Row],[39]]</f>
        <v>3.4263560003750001E-6</v>
      </c>
      <c r="AP321" s="10">
        <f>3/24000000*OO[[#This Row],[98 (01JUL1985 03:00:00)-Water Temperature (C)]]*OO[[#This Row],[40]]</f>
        <v>2.99057692276675E-6</v>
      </c>
      <c r="AQ321" s="10">
        <f>3/24000000*OO[[#This Row],[99 (01JUL1985 06:00:00)-Water Temperature (C)]]*OO[[#This Row],[41]]</f>
        <v>2.6415318243179997E-6</v>
      </c>
      <c r="AR321" s="10">
        <f>3/24000000*OO[[#This Row],[100 (01JUL1985 09:00:00)-Water Temperature (C)]]*OO[[#This Row],[42]]</f>
        <v>2.3906369458312499E-6</v>
      </c>
      <c r="AS321" s="10">
        <f>3/24000000*OO[[#This Row],[101 (01JUL1985 12:00:00)-Water Temperature (C)]]*OO[[#This Row],[43]]</f>
        <v>2.1849172898887501E-6</v>
      </c>
      <c r="AT321" s="10">
        <f>3/24000000*OO[[#This Row],[102 (01JUL1985 15:00:00)-Water Temperature (C)]]*OO[[#This Row],[44]]</f>
        <v>1.9914141519937499E-6</v>
      </c>
      <c r="AU321" s="10">
        <f>3/24000000*OO[[#This Row],[103 (01JUL1985 18:00:00)-Water Temperature (C)]]*OO[[#This Row],[45]]</f>
        <v>1.8125374011124998E-6</v>
      </c>
      <c r="AV321" s="10">
        <f>3/24000000*OO[[#This Row],[104 (01JUL1985 21:00:00)-Water Temperature (C)]]*OO[[#This Row],[46]]</f>
        <v>1.64673598637E-6</v>
      </c>
      <c r="AW321" s="10">
        <f>3/24000000*OO[[#This Row],[105 (02JUL1985 00:00:00)-Water Temperature (C)]]*OO[[#This Row],[47]]</f>
        <v>1.5110269074675E-6</v>
      </c>
      <c r="AX321" s="10">
        <f>3/24000000*OO[[#This Row],[106 (02JUL1985 03:00:00)-Water Temperature (C)]]*OO[[#This Row],[48]]</f>
        <v>1.4010130639337499E-6</v>
      </c>
      <c r="AY321" s="10">
        <f>3/24000000*OO[[#This Row],[107 (02JUL1985 06:00:00)-Water Temperature (C)]]*OO[[#This Row],[49]]</f>
        <v>1.3083056295281249E-6</v>
      </c>
      <c r="AZ321" s="10">
        <f>3/24000000*OO[[#This Row],[108 (02JUL1985 09:00:00)-Water Temperature (C)]]*OO[[#This Row],[50]]</f>
        <v>1.2233431065412499E-6</v>
      </c>
      <c r="BA321" s="10">
        <f>3/24000000*OO[[#This Row],[109 (02JUL1985 12:00:00)-Water Temperature (C)]]*OO[[#This Row],[51]]</f>
        <v>1.1570506449507498E-6</v>
      </c>
      <c r="BB321" s="10">
        <f>3/24000000*OO[[#This Row],[110 (02JUL1985 15:00:00)-Water Temperature (C)]]*OO[[#This Row],[52]]</f>
        <v>1.10500576341175E-6</v>
      </c>
      <c r="BC321" s="10">
        <f>3/24000000*OO[[#This Row],[111 (02JUL1985 18:00:00)-Water Temperature (C)]]*OO[[#This Row],[53]]</f>
        <v>1.0566650016644999E-6</v>
      </c>
      <c r="BD321" s="10">
        <f>3/24000000*OO[[#This Row],[112 (02JUL1985 21:00:00)-Water Temperature (C)]]*OO[[#This Row],[54]]</f>
        <v>9.9702009466800003E-7</v>
      </c>
      <c r="BE321" s="10">
        <f>3/24000000*OO[[#This Row],[113 (03JUL1985 00:00:00)-Water Temperature (C)]]*OO[[#This Row],[55]]</f>
        <v>9.3311605937874997E-7</v>
      </c>
      <c r="BF321" s="10">
        <f>3/24000000*OO[[#This Row],[114 (03JUL1985 03:00:00)-Water Temperature (C)]]*OO[[#This Row],[56]]</f>
        <v>8.8037896165624978E-7</v>
      </c>
      <c r="BG321" s="10">
        <f>3/24000000*OO[[#This Row],[115 (03JUL1985 06:00:00)-Water Temperature (C)]]*OO[[#This Row],[57]]</f>
        <v>8.3949412395599996E-7</v>
      </c>
      <c r="BH321" s="10">
        <f>3/24000000*OO[[#This Row],[116 (03JUL1985 09:00:00)-Water Temperature (C)]]*OO[[#This Row],[58]]</f>
        <v>8.1223850313249993E-7</v>
      </c>
      <c r="BI321" s="10">
        <f>3/24000000*OO[[#This Row],[117 (03JUL1985 12:00:00)-Water Temperature (C)]]*OO[[#This Row],[59]]</f>
        <v>7.9016481836587507E-7</v>
      </c>
      <c r="BJ321" s="10">
        <f>3/24000000*OO[[#This Row],[118 (03JUL1985 15:00:00)-Water Temperature (C)]]*OO[[#This Row],[60]]</f>
        <v>7.6561161384074988E-7</v>
      </c>
      <c r="BK321" s="10">
        <f>3/24000000*OO[[#This Row],[119 (03JUL1985 18:00:00)-Water Temperature (C)]]*OO[[#This Row],[61]]</f>
        <v>7.3757981625600002E-7</v>
      </c>
      <c r="BL321" s="10">
        <f>3/24000000*OO[[#This Row],[120 (03JUL1985 21:00:00)-Water Temperature (C)]]*OO[[#This Row],[62]]</f>
        <v>7.0333266889687494E-7</v>
      </c>
      <c r="BM321" s="10">
        <f>3/24000000*OO[[#This Row],[121 (04JUL1985 00:00:00)-Water Temperature (C)]]*OO[[#This Row],[63]]</f>
        <v>6.7172407628300001E-7</v>
      </c>
      <c r="BN321" s="10">
        <f>3/24000000*OO[[#This Row],[122 (04JUL1985 03:00:00)-Water Temperature (C)]]*OO[[#This Row],[64]]</f>
        <v>6.4565981143449987E-7</v>
      </c>
      <c r="BO321" s="10">
        <f>3/24000000*OO[[#This Row],[123 (04JUL1985 06:00:00)-Water Temperature (C)]]*OO[[#This Row],[65]]</f>
        <v>6.2426173064362506E-7</v>
      </c>
      <c r="BP321" s="10">
        <f>3/24000000*OO[[#This Row],[124 (04JUL1985 09:00:00)-Water Temperature (C)]]*OO[[#This Row],[66]]</f>
        <v>6.1447961621637495E-7</v>
      </c>
      <c r="BQ321" s="10">
        <f>3/24000000*OO[[#This Row],[125 (04JUL1985 12:00:00)-Water Temperature (C)]]*OO[[#This Row],[67]]</f>
        <v>6.0665880405349999E-7</v>
      </c>
      <c r="BR321" s="10">
        <f>3/24000000*OO[[#This Row],[126 (04JUL1985 15:00:00)-Water Temperature (C)]]*OO[[#This Row],[68]]</f>
        <v>5.9403972832800002E-7</v>
      </c>
      <c r="BS321" s="10">
        <f>3/24000000*OO[[#This Row],[127 (04JUL1985 18:00:00)-Water Temperature (C)]]*OO[[#This Row],[69]]</f>
        <v>5.7612899399349999E-7</v>
      </c>
      <c r="BT321" s="10">
        <f>3/24000000*OO[[#This Row],[128 (04JUL1985 21:00:00)-Water Temperature (C)]]*OO[[#This Row],[70]]</f>
        <v>5.5435959333112487E-7</v>
      </c>
      <c r="BU321" s="10">
        <f>3/24000000*OO[[#This Row],[129 (05JUL1985 00:00:00)-Water Temperature (C)]]*OO[[#This Row],[71]]</f>
        <v>5.3030535071587504E-7</v>
      </c>
      <c r="BV321" s="10">
        <f>3/24000000*OO[[#This Row],[130 (05JUL1985 03:00:00)-Water Temperature (C)]]*OO[[#This Row],[72]]</f>
        <v>5.0930009290624992E-7</v>
      </c>
      <c r="BW321" s="10">
        <f>3/24000000*OO[[#This Row],[131 (05JUL1985 06:00:00)-Water Temperature (C)]]*OO[[#This Row],[73]]</f>
        <v>4.9152854178999995E-7</v>
      </c>
      <c r="BX321" s="10">
        <f>3/24000000*OO[[#This Row],[132 (05JUL1985 09:00:00)-Water Temperature (C)]]*OO[[#This Row],[74]]</f>
        <v>4.8398928728150001E-7</v>
      </c>
      <c r="BY321" s="10">
        <f>3/24000000*OO[[#This Row],[133 (05JUL1985 12:00:00)-Water Temperature (C)]]*OO[[#This Row],[75]]</f>
        <v>4.7945034129037495E-7</v>
      </c>
      <c r="BZ321" s="10">
        <f>3/24000000*OO[[#This Row],[134 (05JUL1985 15:00:00)-Water Temperature (C)]]*OO[[#This Row],[76]]</f>
        <v>4.7402074438249991E-7</v>
      </c>
      <c r="CA321" s="10">
        <f>3/24000000*OO[[#This Row],[135 (05JUL1985 18:00:00)-Water Temperature (C)]]*OO[[#This Row],[77]]</f>
        <v>4.6480017692387507E-7</v>
      </c>
      <c r="CB321" s="10">
        <f>3/24000000*OO[[#This Row],[136 (05JUL1985 21:00:00)-Water Temperature (C)]]*OO[[#This Row],[78]]</f>
        <v>4.4779988509949999E-7</v>
      </c>
      <c r="CC321" s="10">
        <f>3/24000000*OO[[#This Row],[137 (06JUL1985 00:00:00)-Water Temperature (C)]]*OO[[#This Row],[79]]</f>
        <v>4.2767740653750005E-7</v>
      </c>
      <c r="CD321" s="10">
        <f>3/24000000*OO[[#This Row],[138 (06JUL1985 03:00:00)-Water Temperature (C)]]*OO[[#This Row],[80]]</f>
        <v>4.1041620415824999E-7</v>
      </c>
      <c r="CE321" s="10">
        <f>3/24000000*OO[[#This Row],[139 (06JUL1985 06:00:00)-Water Temperature (C)]]*OO[[#This Row],[81]]</f>
        <v>3.9743344141149996E-7</v>
      </c>
      <c r="CF321" s="10">
        <f>3/24000000*OO[[#This Row],[140 (06JUL1985 09:00:00)-Water Temperature (C)]]*OO[[#This Row],[82]]</f>
        <v>3.9400063949812493E-7</v>
      </c>
      <c r="CG321" s="10">
        <f>3/24000000*OO[[#This Row],[141 (06JUL1985 12:00:00)-Water Temperature (C)]]*OO[[#This Row],[83]]</f>
        <v>3.9251592245937503E-7</v>
      </c>
      <c r="CH321" s="10">
        <f>3/24000000*OO[[#This Row],[142 (06JUL1985 15:00:00)-Water Temperature (C)]]*OO[[#This Row],[84]]</f>
        <v>3.8878204780250001E-7</v>
      </c>
      <c r="CI321" s="10">
        <f>3/24000000*OO[[#This Row],[143 (06JUL1985 18:00:00)-Water Temperature (C)]]*OO[[#This Row],[85]]</f>
        <v>3.82854405492E-7</v>
      </c>
      <c r="CJ321" s="10">
        <f>3/24000000*OO[[#This Row],[144 (06JUL1985 21:00:00)-Water Temperature (C)]]*OO[[#This Row],[86]]</f>
        <v>3.7153094612399999E-7</v>
      </c>
      <c r="CK321" s="10">
        <f>3/24000000*OO[[#This Row],[145 (07JUL1985 00:00:00)-Water Temperature (C)]]*OO[[#This Row],[87]]</f>
        <v>3.5824727243799997E-7</v>
      </c>
      <c r="CL321" s="10">
        <f>3/24000000*OO[[#This Row],[146 (07JUL1985 03:00:00)-Water Temperature (C)]]*OO[[#This Row],[88]]</f>
        <v>3.4509140396249998E-7</v>
      </c>
      <c r="CM321" s="10">
        <f>3/24000000*OO[[#This Row],[147 (07JUL1985 06:00:00)-Water Temperature (C)]]*OO[[#This Row],[89]]</f>
        <v>3.3335310994020001E-7</v>
      </c>
      <c r="CN321" s="10">
        <f>3/24000000*OO[[#This Row],[148 (07JUL1985 09:00:00)-Water Temperature (C)]]*OO[[#This Row],[90]]</f>
        <v>3.2317178544507502E-7</v>
      </c>
      <c r="CO321" s="10">
        <f>3/24000000*OO[[#This Row],[149 (07JUL1985 12:00:00)-Water Temperature (C)]]*OO[[#This Row],[91]]</f>
        <v>3.1568878504691242E-7</v>
      </c>
      <c r="CP321" s="10">
        <f>3/24000000*OO[[#This Row],[150 (07JUL1985 15:00:00)-Water Temperature (C)]]*OO[[#This Row],[92]]</f>
        <v>3.1063322331997502E-7</v>
      </c>
      <c r="CQ321" s="10">
        <f>3/24000000*OO[[#This Row],[151 (07JUL1985 18:00:00)-Water Temperature (C)]]*OO[[#This Row],[93]]</f>
        <v>3.0238763421159999E-7</v>
      </c>
      <c r="CR321" s="10">
        <f>3/24000000*OO[[#This Row],[152 (07JUL1985 21:00:00)-Water Temperature (C)]]*OO[[#This Row],[94]]</f>
        <v>2.9083300995512497E-7</v>
      </c>
      <c r="CS321" s="10">
        <f>3/24000000*OO[[#This Row],[153 (08JUL1985 00:00:00)-Water Temperature (C)]]*OO[[#This Row],[95]]</f>
        <v>2.8005405287343751E-7</v>
      </c>
      <c r="CT321" s="10">
        <f>3/24000000*OO[[#This Row],[154 (08JUL1985 03:00:00)-Water Temperature (C)]]*OO[[#This Row],[96]]</f>
        <v>2.7088837565456249E-7</v>
      </c>
      <c r="CU321" s="10">
        <f>3/24000000*OO[[#This Row],[155 (08JUL1985 06:00:00)-Water Temperature (C)]]*OO[[#This Row],[97]]</f>
        <v>2.6244176898603743E-7</v>
      </c>
      <c r="CV321" s="10">
        <f>3/24000000*OO[[#This Row],[156 (08JUL1985 09:00:00)-Water Temperature (C)]]*OO[[#This Row],[98]]</f>
        <v>2.5759059421544998E-7</v>
      </c>
      <c r="CW321" s="10">
        <f>3/24000000*OO[[#This Row],[157 (08JUL1985 12:00:00)-Water Temperature (C)]]*OO[[#This Row],[99]]</f>
        <v>2.5398259261485003E-7</v>
      </c>
    </row>
    <row r="322" spans="1:101" x14ac:dyDescent="0.35">
      <c r="A322" t="s">
        <v>328</v>
      </c>
      <c r="B322">
        <v>431.09690000000001</v>
      </c>
      <c r="C322" s="10">
        <f>3/24*OO[[#This Row],[59 (26JUN1985 06:00:00)-Water Temperature (C)]]*OO[[#This Row],[1]]/SUM(OO[1])</f>
        <v>0</v>
      </c>
      <c r="D322" s="10">
        <f>3/24*OO[[#This Row],[60 (26JUN1985 09:00:00)-Water Temperature (C)]]*OO[[#This Row],[2]]/SUM(OO[2])</f>
        <v>0</v>
      </c>
      <c r="E322" s="10">
        <f>3/24*OO[[#This Row],[61 (26JUN1985 12:00:00)-Water Temperature (C)]]*OO[[#This Row],[3]]/SUM(OO[3])</f>
        <v>0</v>
      </c>
      <c r="F322" s="10">
        <f>3/24*OO[[#This Row],[62 (26JUN1985 15:00:00)-Water Temperature (C)]]*OO[[#This Row],[4]]/SUM(OO[4])</f>
        <v>0</v>
      </c>
      <c r="G322" s="10">
        <f>3/24*OO[[#This Row],[63 (26JUN1985 18:00:00)-Water Temperature (C)]]*OO[[#This Row],[5]]/SUM(OO[5])</f>
        <v>0</v>
      </c>
      <c r="H322" s="10">
        <f>3/24*OO[[#This Row],[64 (26JUN1985 21:00:00)-Water Temperature (C)]]*OO[[#This Row],[6]]/SUM(OO[6])</f>
        <v>0</v>
      </c>
      <c r="I322" s="10">
        <f>3/24*OO[[#This Row],[65 (27JUN1985 00:00:00)-Water Temperature (C)]]*OO[[#This Row],[7]]/SUM(OO[7])</f>
        <v>0</v>
      </c>
      <c r="J322" s="10">
        <f>3/24*OO[[#This Row],[66 (27JUN1985 03:00:00)-Water Temperature (C)]]*OO[[#This Row],[8]]/SUM(OO[8])</f>
        <v>0</v>
      </c>
      <c r="K322" s="10">
        <f>3/24*OO[[#This Row],[67 (27JUN1985 06:00:00)-Water Temperature (C)]]*OO[[#This Row],[9]]/SUM(OO[9])</f>
        <v>0</v>
      </c>
      <c r="L322" s="10">
        <f>3/24*OO[[#This Row],[68 (27JUN1985 09:00:00)-Water Temperature (C)]]*OO[[#This Row],[10]]/SUM(OO[10])</f>
        <v>0</v>
      </c>
      <c r="M322" s="10">
        <f>3/24*OO[[#This Row],[69 (27JUN1985 12:00:00)-Water Temperature (C)]]*OO[[#This Row],[11]]/SUM(OO[11])</f>
        <v>0</v>
      </c>
      <c r="N322" s="10">
        <f>3/24*OO[[#This Row],[70 (27JUN1985 15:00:00)-Water Temperature (C)]]*OO[[#This Row],[12]]/SUM(OO[12])</f>
        <v>0</v>
      </c>
      <c r="O322" s="10">
        <f>3/24*OO[[#This Row],[71 (27JUN1985 18:00:00)-Water Temperature (C)]]*OO[[#This Row],[13]]/SUM(OO[13])</f>
        <v>0</v>
      </c>
      <c r="P322" s="10">
        <f>3/24*OO[[#This Row],[72 (27JUN1985 21:00:00)-Water Temperature (C)]]*OO[[#This Row],[14]]/SUM(OO[14])</f>
        <v>0</v>
      </c>
      <c r="Q322" s="10">
        <f>3/24*OO[[#This Row],[73 (28JUN1985 00:00:00)-Water Temperature (C)]]*OO[[#This Row],[15]]/SUM(OO[15])</f>
        <v>3.2360151761839087E-28</v>
      </c>
      <c r="R322" s="10">
        <f>3/24*OO[[#This Row],[74 (28JUN1985 03:00:00)-Water Temperature (C)]]*OO[[#This Row],[16]]/SUM(OO[16])</f>
        <v>2.7646819513367865E-21</v>
      </c>
      <c r="S322" s="10">
        <f>3/24*OO[[#This Row],[75 (28JUN1985 06:00:00)-Water Temperature (C)]]*OO[[#This Row],[17]]/SUM(OO[17])</f>
        <v>3.587824185530642E-12</v>
      </c>
      <c r="T322" s="10">
        <f>3/24*OO[[#This Row],[76 (28JUN1985 09:00:00)-Water Temperature (C)]]*OO[[#This Row],[18]]/SUM(OO[18])</f>
        <v>1.3759150782770537E-8</v>
      </c>
      <c r="U322" s="10">
        <f>3/24*OO[[#This Row],[77 (28JUN1985 12:00:00)-Water Temperature (C)]]*OO[[#This Row],[19]]/SUM(OO[19])</f>
        <v>4.2312893180029393E-6</v>
      </c>
      <c r="V322" s="10">
        <f>3/24000000*OO[[#This Row],[78 (28JUN1985 15:00:00)-Water Temperature (C)]]*OO[[#This Row],[20]]</f>
        <v>2.5587587074724994E-4</v>
      </c>
      <c r="W322" s="10">
        <f>3/24000000*OO[[#This Row],[79 (28JUN1985 18:00:00)-Water Temperature (C)]]*OO[[#This Row],[21]]</f>
        <v>4.4616326416425005E-3</v>
      </c>
      <c r="X322" s="10">
        <f>3/24000000*OO[[#This Row],[80 (28JUN1985 21:00:00)-Water Temperature (C)]]*OO[[#This Row],[22]]</f>
        <v>2.7808779356448751E-2</v>
      </c>
      <c r="Y322" s="10">
        <f>3/24000000*OO[[#This Row],[81 (29JUN1985 00:00:00)-Water Temperature (C)]]*OO[[#This Row],[23]]</f>
        <v>7.2910797787162487E-2</v>
      </c>
      <c r="Z322" s="10">
        <f>3/24000000*OO[[#This Row],[82 (29JUN1985 03:00:00)-Water Temperature (C)]]*OO[[#This Row],[24]]</f>
        <v>9.1397280730199995E-2</v>
      </c>
      <c r="AA322" s="10">
        <f>3/24000000*OO[[#This Row],[83 (29JUN1985 06:00:00)-Water Temperature (C)]]*OO[[#This Row],[25]]</f>
        <v>6.0701122371550002E-2</v>
      </c>
      <c r="AB322" s="10">
        <f>3/24000000*OO[[#This Row],[84 (29JUN1985 09:00:00)-Water Temperature (C)]]*OO[[#This Row],[26]]</f>
        <v>2.3475190656723752E-2</v>
      </c>
      <c r="AC322" s="10">
        <f>3/24000000*OO[[#This Row],[85 (29JUN1985 12:00:00)-Water Temperature (C)]]*OO[[#This Row],[27]]</f>
        <v>5.55927616468625E-3</v>
      </c>
      <c r="AD322" s="10">
        <f>3/24000000*OO[[#This Row],[86 (29JUN1985 15:00:00)-Water Temperature (C)]]*OO[[#This Row],[28]]</f>
        <v>8.5902297261724995E-4</v>
      </c>
      <c r="AE322" s="10">
        <f>3/24000000*OO[[#This Row],[88 (29JUN1985 21:00:00)-Water Temperature (C)]]*OO[[#This Row],[30]]</f>
        <v>2.2857506996830001E-5</v>
      </c>
      <c r="AF322" s="10">
        <f>3/24000000*OO[[#This Row],[88 (29JUN1985 21:00:00)-Water Temperature (C)]]*OO[[#This Row],[30]]</f>
        <v>2.2857506996830001E-5</v>
      </c>
      <c r="AG322" s="10">
        <f>3/24000000*OO[[#This Row],[89 (30JUN1985 00:00:00)-Water Temperature (C)]]*OO[[#This Row],[31]]</f>
        <v>1.4338028162354997E-5</v>
      </c>
      <c r="AH322" s="10">
        <f>3/24000000*OO[[#This Row],[90 (30JUN1985 03:00:00)-Water Temperature (C)]]*OO[[#This Row],[32]]</f>
        <v>1.1678286439325E-5</v>
      </c>
      <c r="AI322" s="10">
        <f>3/24000000*OO[[#This Row],[91 (30JUN1985 06:00:00)-Water Temperature (C)]]*OO[[#This Row],[33]]</f>
        <v>9.785959392689999E-6</v>
      </c>
      <c r="AJ322" s="10">
        <f>3/24000000*OO[[#This Row],[92 (30JUN1985 09:00:00)-Water Temperature (C)]]*OO[[#This Row],[34]]</f>
        <v>8.3750993441999995E-6</v>
      </c>
      <c r="AK322" s="10">
        <f>3/24000000*OO[[#This Row],[93 (30JUN1985 12:00:00)-Water Temperature (C)]]*OO[[#This Row],[35]]</f>
        <v>7.2662272301949996E-6</v>
      </c>
      <c r="AL322" s="10">
        <f>3/24000000*OO[[#This Row],[94 (30JUN1985 15:00:00)-Water Temperature (C)]]*OO[[#This Row],[36]]</f>
        <v>6.3405457346700003E-6</v>
      </c>
      <c r="AM322" s="10">
        <f>3/24000000*OO[[#This Row],[95 (30JUN1985 18:00:00)-Water Temperature (C)]]*OO[[#This Row],[37]]</f>
        <v>5.526085808596249E-6</v>
      </c>
      <c r="AN322" s="10">
        <f>3/24000000*OO[[#This Row],[96 (30JUN1985 21:00:00)-Water Temperature (C)]]*OO[[#This Row],[38]]</f>
        <v>4.7635436422999995E-6</v>
      </c>
      <c r="AO322" s="10">
        <f>3/24000000*OO[[#This Row],[97 (01JUL1985 00:00:00)-Water Temperature (C)]]*OO[[#This Row],[39]]</f>
        <v>4.1086940084087506E-6</v>
      </c>
      <c r="AP322" s="10">
        <f>3/24000000*OO[[#This Row],[98 (01JUL1985 03:00:00)-Water Temperature (C)]]*OO[[#This Row],[40]]</f>
        <v>3.5822045514325E-6</v>
      </c>
      <c r="AQ322" s="10">
        <f>3/24000000*OO[[#This Row],[99 (01JUL1985 06:00:00)-Water Temperature (C)]]*OO[[#This Row],[41]]</f>
        <v>3.1617157297999997E-6</v>
      </c>
      <c r="AR322" s="10">
        <f>3/24000000*OO[[#This Row],[100 (01JUL1985 09:00:00)-Water Temperature (C)]]*OO[[#This Row],[42]]</f>
        <v>2.8624964638699999E-6</v>
      </c>
      <c r="AS322" s="10">
        <f>3/24000000*OO[[#This Row],[101 (01JUL1985 12:00:00)-Water Temperature (C)]]*OO[[#This Row],[43]]</f>
        <v>2.6145106452254997E-6</v>
      </c>
      <c r="AT322" s="10">
        <f>3/24000000*OO[[#This Row],[102 (01JUL1985 15:00:00)-Water Temperature (C)]]*OO[[#This Row],[44]]</f>
        <v>2.3817322164364998E-6</v>
      </c>
      <c r="AU322" s="10">
        <f>3/24000000*OO[[#This Row],[103 (01JUL1985 18:00:00)-Water Temperature (C)]]*OO[[#This Row],[45]]</f>
        <v>2.1658481995218749E-6</v>
      </c>
      <c r="AV322" s="10">
        <f>3/24000000*OO[[#This Row],[104 (01JUL1985 21:00:00)-Water Temperature (C)]]*OO[[#This Row],[46]]</f>
        <v>1.9650198597344999E-6</v>
      </c>
      <c r="AW322" s="10">
        <f>3/24000000*OO[[#This Row],[105 (02JUL1985 00:00:00)-Water Temperature (C)]]*OO[[#This Row],[47]]</f>
        <v>1.8018736622985002E-6</v>
      </c>
      <c r="AX322" s="10">
        <f>3/24000000*OO[[#This Row],[106 (02JUL1985 03:00:00)-Water Temperature (C)]]*OO[[#This Row],[48]]</f>
        <v>1.6690213847549999E-6</v>
      </c>
      <c r="AY322" s="10">
        <f>3/24000000*OO[[#This Row],[107 (02JUL1985 06:00:00)-Water Temperature (C)]]*OO[[#This Row],[49]]</f>
        <v>1.5578630830735E-6</v>
      </c>
      <c r="AZ322" s="10">
        <f>3/24000000*OO[[#This Row],[108 (02JUL1985 09:00:00)-Water Temperature (C)]]*OO[[#This Row],[50]]</f>
        <v>1.4564413519604999E-6</v>
      </c>
      <c r="BA322" s="10">
        <f>3/24000000*OO[[#This Row],[109 (02JUL1985 12:00:00)-Water Temperature (C)]]*OO[[#This Row],[51]]</f>
        <v>1.3785616181906249E-6</v>
      </c>
      <c r="BB322" s="10">
        <f>3/24000000*OO[[#This Row],[110 (02JUL1985 15:00:00)-Water Temperature (C)]]*OO[[#This Row],[52]]</f>
        <v>1.316713848419E-6</v>
      </c>
      <c r="BC322" s="10">
        <f>3/24000000*OO[[#This Row],[111 (02JUL1985 18:00:00)-Water Temperature (C)]]*OO[[#This Row],[53]]</f>
        <v>1.258875622347E-6</v>
      </c>
      <c r="BD322" s="10">
        <f>3/24000000*OO[[#This Row],[112 (02JUL1985 21:00:00)-Water Temperature (C)]]*OO[[#This Row],[54]]</f>
        <v>1.1864655703907501E-6</v>
      </c>
      <c r="BE322" s="10">
        <f>3/24000000*OO[[#This Row],[113 (03JUL1985 00:00:00)-Water Temperature (C)]]*OO[[#This Row],[55]]</f>
        <v>1.1093900574041251E-6</v>
      </c>
      <c r="BF322" s="10">
        <f>3/24000000*OO[[#This Row],[114 (03JUL1985 03:00:00)-Water Temperature (C)]]*OO[[#This Row],[56]]</f>
        <v>1.04576170825225E-6</v>
      </c>
      <c r="BG322" s="10">
        <f>3/24000000*OO[[#This Row],[115 (03JUL1985 06:00:00)-Water Temperature (C)]]*OO[[#This Row],[57]]</f>
        <v>9.9656054902250001E-7</v>
      </c>
      <c r="BH322" s="10">
        <f>3/24000000*OO[[#This Row],[116 (03JUL1985 09:00:00)-Water Temperature (C)]]*OO[[#This Row],[58]]</f>
        <v>9.6521770289049986E-7</v>
      </c>
      <c r="BI322" s="10">
        <f>3/24000000*OO[[#This Row],[117 (03JUL1985 12:00:00)-Water Temperature (C)]]*OO[[#This Row],[59]]</f>
        <v>9.3933126344499983E-7</v>
      </c>
      <c r="BJ322" s="10">
        <f>3/24000000*OO[[#This Row],[118 (03JUL1985 15:00:00)-Water Temperature (C)]]*OO[[#This Row],[60]]</f>
        <v>9.1050285686674996E-7</v>
      </c>
      <c r="BK322" s="10">
        <f>3/24000000*OO[[#This Row],[119 (03JUL1985 18:00:00)-Water Temperature (C)]]*OO[[#This Row],[61]]</f>
        <v>8.7712253408874993E-7</v>
      </c>
      <c r="BL322" s="10">
        <f>3/24000000*OO[[#This Row],[120 (03JUL1985 21:00:00)-Water Temperature (C)]]*OO[[#This Row],[62]]</f>
        <v>8.3542607331074992E-7</v>
      </c>
      <c r="BM322" s="10">
        <f>3/24000000*OO[[#This Row],[121 (04JUL1985 00:00:00)-Water Temperature (C)]]*OO[[#This Row],[63]]</f>
        <v>7.9739582981937509E-7</v>
      </c>
      <c r="BN322" s="10">
        <f>3/24000000*OO[[#This Row],[122 (04JUL1985 03:00:00)-Water Temperature (C)]]*OO[[#This Row],[64]]</f>
        <v>7.6611582498374997E-7</v>
      </c>
      <c r="BO322" s="10">
        <f>3/24000000*OO[[#This Row],[123 (04JUL1985 06:00:00)-Water Temperature (C)]]*OO[[#This Row],[65]]</f>
        <v>7.4084935049437495E-7</v>
      </c>
      <c r="BP322" s="10">
        <f>3/24000000*OO[[#This Row],[124 (04JUL1985 09:00:00)-Water Temperature (C)]]*OO[[#This Row],[66]]</f>
        <v>7.2982797324149992E-7</v>
      </c>
      <c r="BQ322" s="10">
        <f>3/24000000*OO[[#This Row],[125 (04JUL1985 12:00:00)-Water Temperature (C)]]*OO[[#This Row],[67]]</f>
        <v>7.2056920780724996E-7</v>
      </c>
      <c r="BR322" s="10">
        <f>3/24000000*OO[[#This Row],[126 (04JUL1985 15:00:00)-Water Temperature (C)]]*OO[[#This Row],[68]]</f>
        <v>7.0583641624675006E-7</v>
      </c>
      <c r="BS322" s="10">
        <f>3/24000000*OO[[#This Row],[127 (04JUL1985 18:00:00)-Water Temperature (C)]]*OO[[#This Row],[69]]</f>
        <v>6.8432917871925E-7</v>
      </c>
      <c r="BT322" s="10">
        <f>3/24000000*OO[[#This Row],[128 (04JUL1985 21:00:00)-Water Temperature (C)]]*OO[[#This Row],[70]]</f>
        <v>6.5808577434937489E-7</v>
      </c>
      <c r="BU322" s="10">
        <f>3/24000000*OO[[#This Row],[129 (05JUL1985 00:00:00)-Water Temperature (C)]]*OO[[#This Row],[71]]</f>
        <v>6.2928520420275E-7</v>
      </c>
      <c r="BV322" s="10">
        <f>3/24000000*OO[[#This Row],[130 (05JUL1985 03:00:00)-Water Temperature (C)]]*OO[[#This Row],[72]]</f>
        <v>6.0425540112999995E-7</v>
      </c>
      <c r="BW322" s="10">
        <f>3/24000000*OO[[#This Row],[131 (05JUL1985 06:00:00)-Water Temperature (C)]]*OO[[#This Row],[73]]</f>
        <v>5.8314572456699997E-7</v>
      </c>
      <c r="BX322" s="10">
        <f>3/24000000*OO[[#This Row],[132 (05JUL1985 09:00:00)-Water Temperature (C)]]*OO[[#This Row],[74]]</f>
        <v>5.7460366343062501E-7</v>
      </c>
      <c r="BY322" s="10">
        <f>3/24000000*OO[[#This Row],[133 (05JUL1985 12:00:00)-Water Temperature (C)]]*OO[[#This Row],[75]]</f>
        <v>5.6925289920600003E-7</v>
      </c>
      <c r="BZ322" s="10">
        <f>3/24000000*OO[[#This Row],[134 (05JUL1985 15:00:00)-Water Temperature (C)]]*OO[[#This Row],[76]]</f>
        <v>5.6305021525350001E-7</v>
      </c>
      <c r="CA322" s="10">
        <f>3/24000000*OO[[#This Row],[135 (05JUL1985 18:00:00)-Water Temperature (C)]]*OO[[#This Row],[77]]</f>
        <v>5.5212228591300001E-7</v>
      </c>
      <c r="CB322" s="10">
        <f>3/24000000*OO[[#This Row],[136 (05JUL1985 21:00:00)-Water Temperature (C)]]*OO[[#This Row],[78]]</f>
        <v>5.3159067647524994E-7</v>
      </c>
      <c r="CC322" s="10">
        <f>3/24000000*OO[[#This Row],[137 (06JUL1985 00:00:00)-Water Temperature (C)]]*OO[[#This Row],[79]]</f>
        <v>5.075497638855E-7</v>
      </c>
      <c r="CD322" s="10">
        <f>3/24000000*OO[[#This Row],[138 (06JUL1985 03:00:00)-Water Temperature (C)]]*OO[[#This Row],[80]]</f>
        <v>4.8681050363325001E-7</v>
      </c>
      <c r="CE322" s="10">
        <f>3/24000000*OO[[#This Row],[139 (06JUL1985 06:00:00)-Water Temperature (C)]]*OO[[#This Row],[81]]</f>
        <v>4.7143864370637497E-7</v>
      </c>
      <c r="CF322" s="10">
        <f>3/24000000*OO[[#This Row],[140 (06JUL1985 09:00:00)-Water Temperature (C)]]*OO[[#This Row],[82]]</f>
        <v>4.6775204193099999E-7</v>
      </c>
      <c r="CG322" s="10">
        <f>3/24000000*OO[[#This Row],[141 (06JUL1985 12:00:00)-Water Temperature (C)]]*OO[[#This Row],[83]]</f>
        <v>4.6605356211037493E-7</v>
      </c>
      <c r="CH322" s="10">
        <f>3/24000000*OO[[#This Row],[142 (06JUL1985 15:00:00)-Water Temperature (C)]]*OO[[#This Row],[84]]</f>
        <v>4.6181538091974994E-7</v>
      </c>
      <c r="CI322" s="10">
        <f>3/24000000*OO[[#This Row],[143 (06JUL1985 18:00:00)-Water Temperature (C)]]*OO[[#This Row],[85]]</f>
        <v>4.5466520905499999E-7</v>
      </c>
      <c r="CJ322" s="10">
        <f>3/24000000*OO[[#This Row],[144 (06JUL1985 21:00:00)-Water Temperature (C)]]*OO[[#This Row],[86]]</f>
        <v>4.4075995764825008E-7</v>
      </c>
      <c r="CK322" s="10">
        <f>3/24000000*OO[[#This Row],[145 (07JUL1985 00:00:00)-Water Temperature (C)]]*OO[[#This Row],[87]]</f>
        <v>4.2494641343749994E-7</v>
      </c>
      <c r="CL322" s="10">
        <f>3/24000000*OO[[#This Row],[146 (07JUL1985 03:00:00)-Water Temperature (C)]]*OO[[#This Row],[88]]</f>
        <v>4.0921546911824996E-7</v>
      </c>
      <c r="CM322" s="10">
        <f>3/24000000*OO[[#This Row],[147 (07JUL1985 06:00:00)-Water Temperature (C)]]*OO[[#This Row],[89]]</f>
        <v>3.9526658100337501E-7</v>
      </c>
      <c r="CN322" s="10">
        <f>3/24000000*OO[[#This Row],[148 (07JUL1985 09:00:00)-Water Temperature (C)]]*OO[[#This Row],[90]]</f>
        <v>3.8334441797574995E-7</v>
      </c>
      <c r="CO322" s="10">
        <f>3/24000000*OO[[#This Row],[149 (07JUL1985 12:00:00)-Water Temperature (C)]]*OO[[#This Row],[91]]</f>
        <v>3.7477137068624995E-7</v>
      </c>
      <c r="CP322" s="10">
        <f>3/24000000*OO[[#This Row],[150 (07JUL1985 15:00:00)-Water Temperature (C)]]*OO[[#This Row],[92]]</f>
        <v>3.6887950355849996E-7</v>
      </c>
      <c r="CQ322" s="10">
        <f>3/24000000*OO[[#This Row],[151 (07JUL1985 18:00:00)-Water Temperature (C)]]*OO[[#This Row],[93]]</f>
        <v>3.5890401877449996E-7</v>
      </c>
      <c r="CR322" s="10">
        <f>3/24000000*OO[[#This Row],[152 (07JUL1985 21:00:00)-Water Temperature (C)]]*OO[[#This Row],[94]]</f>
        <v>3.4511222962125E-7</v>
      </c>
      <c r="CS322" s="10">
        <f>3/24000000*OO[[#This Row],[153 (08JUL1985 00:00:00)-Water Temperature (C)]]*OO[[#This Row],[95]]</f>
        <v>3.32130329100625E-7</v>
      </c>
      <c r="CT322" s="10">
        <f>3/24000000*OO[[#This Row],[154 (08JUL1985 03:00:00)-Water Temperature (C)]]*OO[[#This Row],[96]]</f>
        <v>3.2111465127097498E-7</v>
      </c>
      <c r="CU322" s="10">
        <f>3/24000000*OO[[#This Row],[155 (08JUL1985 06:00:00)-Water Temperature (C)]]*OO[[#This Row],[97]]</f>
        <v>3.1117900730583751E-7</v>
      </c>
      <c r="CV322" s="10">
        <f>3/24000000*OO[[#This Row],[156 (08JUL1985 09:00:00)-Water Temperature (C)]]*OO[[#This Row],[98]]</f>
        <v>3.0579920373912505E-7</v>
      </c>
      <c r="CW322" s="10">
        <f>3/24000000*OO[[#This Row],[157 (08JUL1985 12:00:00)-Water Temperature (C)]]*OO[[#This Row],[99]]</f>
        <v>3.0168296495562494E-7</v>
      </c>
    </row>
    <row r="323" spans="1:101" x14ac:dyDescent="0.35">
      <c r="A323" t="s">
        <v>329</v>
      </c>
      <c r="B323">
        <v>364.85169999999999</v>
      </c>
      <c r="C323" s="10">
        <f>3/24*OO[[#This Row],[59 (26JUN1985 06:00:00)-Water Temperature (C)]]*OO[[#This Row],[1]]/SUM(OO[1])</f>
        <v>0</v>
      </c>
      <c r="D323" s="10">
        <f>3/24*OO[[#This Row],[60 (26JUN1985 09:00:00)-Water Temperature (C)]]*OO[[#This Row],[2]]/SUM(OO[2])</f>
        <v>0</v>
      </c>
      <c r="E323" s="10">
        <f>3/24*OO[[#This Row],[61 (26JUN1985 12:00:00)-Water Temperature (C)]]*OO[[#This Row],[3]]/SUM(OO[3])</f>
        <v>0</v>
      </c>
      <c r="F323" s="10">
        <f>3/24*OO[[#This Row],[62 (26JUN1985 15:00:00)-Water Temperature (C)]]*OO[[#This Row],[4]]/SUM(OO[4])</f>
        <v>0</v>
      </c>
      <c r="G323" s="10">
        <f>3/24*OO[[#This Row],[63 (26JUN1985 18:00:00)-Water Temperature (C)]]*OO[[#This Row],[5]]/SUM(OO[5])</f>
        <v>0</v>
      </c>
      <c r="H323" s="10">
        <f>3/24*OO[[#This Row],[64 (26JUN1985 21:00:00)-Water Temperature (C)]]*OO[[#This Row],[6]]/SUM(OO[6])</f>
        <v>0</v>
      </c>
      <c r="I323" s="10">
        <f>3/24*OO[[#This Row],[65 (27JUN1985 00:00:00)-Water Temperature (C)]]*OO[[#This Row],[7]]/SUM(OO[7])</f>
        <v>0</v>
      </c>
      <c r="J323" s="10">
        <f>3/24*OO[[#This Row],[66 (27JUN1985 03:00:00)-Water Temperature (C)]]*OO[[#This Row],[8]]/SUM(OO[8])</f>
        <v>0</v>
      </c>
      <c r="K323" s="10">
        <f>3/24*OO[[#This Row],[67 (27JUN1985 06:00:00)-Water Temperature (C)]]*OO[[#This Row],[9]]/SUM(OO[9])</f>
        <v>0</v>
      </c>
      <c r="L323" s="10">
        <f>3/24*OO[[#This Row],[68 (27JUN1985 09:00:00)-Water Temperature (C)]]*OO[[#This Row],[10]]/SUM(OO[10])</f>
        <v>0</v>
      </c>
      <c r="M323" s="10">
        <f>3/24*OO[[#This Row],[69 (27JUN1985 12:00:00)-Water Temperature (C)]]*OO[[#This Row],[11]]/SUM(OO[11])</f>
        <v>0</v>
      </c>
      <c r="N323" s="10">
        <f>3/24*OO[[#This Row],[70 (27JUN1985 15:00:00)-Water Temperature (C)]]*OO[[#This Row],[12]]/SUM(OO[12])</f>
        <v>0</v>
      </c>
      <c r="O323" s="10">
        <f>3/24*OO[[#This Row],[71 (27JUN1985 18:00:00)-Water Temperature (C)]]*OO[[#This Row],[13]]/SUM(OO[13])</f>
        <v>0</v>
      </c>
      <c r="P323" s="10">
        <f>3/24*OO[[#This Row],[72 (27JUN1985 21:00:00)-Water Temperature (C)]]*OO[[#This Row],[14]]/SUM(OO[14])</f>
        <v>0</v>
      </c>
      <c r="Q323" s="10">
        <f>3/24*OO[[#This Row],[73 (28JUN1985 00:00:00)-Water Temperature (C)]]*OO[[#This Row],[15]]/SUM(OO[15])</f>
        <v>4.7104118680834327E-29</v>
      </c>
      <c r="R323" s="10">
        <f>3/24*OO[[#This Row],[74 (28JUN1985 03:00:00)-Water Temperature (C)]]*OO[[#This Row],[16]]/SUM(OO[16])</f>
        <v>6.0167809710228365E-22</v>
      </c>
      <c r="S323" s="10">
        <f>3/24*OO[[#This Row],[75 (28JUN1985 06:00:00)-Water Temperature (C)]]*OO[[#This Row],[17]]/SUM(OO[17])</f>
        <v>1.5969454867639652E-12</v>
      </c>
      <c r="T323" s="10">
        <f>3/24*OO[[#This Row],[76 (28JUN1985 09:00:00)-Water Temperature (C)]]*OO[[#This Row],[18]]/SUM(OO[18])</f>
        <v>7.8298987362195544E-9</v>
      </c>
      <c r="U323" s="10">
        <f>3/24*OO[[#This Row],[77 (28JUN1985 12:00:00)-Water Temperature (C)]]*OO[[#This Row],[19]]/SUM(OO[19])</f>
        <v>2.746935581027225E-6</v>
      </c>
      <c r="V323" s="10">
        <f>3/24000000*OO[[#This Row],[78 (28JUN1985 15:00:00)-Water Temperature (C)]]*OO[[#This Row],[20]]</f>
        <v>1.8345231475200001E-4</v>
      </c>
      <c r="W323" s="10">
        <f>3/24000000*OO[[#This Row],[79 (28JUN1985 18:00:00)-Water Temperature (C)]]*OO[[#This Row],[21]]</f>
        <v>3.4735124038425E-3</v>
      </c>
      <c r="X323" s="10">
        <f>3/24000000*OO[[#This Row],[80 (28JUN1985 21:00:00)-Water Temperature (C)]]*OO[[#This Row],[22]]</f>
        <v>2.32388707465375E-2</v>
      </c>
      <c r="Y323" s="10">
        <f>3/24000000*OO[[#This Row],[81 (29JUN1985 00:00:00)-Water Temperature (C)]]*OO[[#This Row],[23]]</f>
        <v>6.4854886973100004E-2</v>
      </c>
      <c r="Z323" s="10">
        <f>3/24000000*OO[[#This Row],[82 (29JUN1985 03:00:00)-Water Temperature (C)]]*OO[[#This Row],[24]]</f>
        <v>8.5945099312399978E-2</v>
      </c>
      <c r="AA323" s="10">
        <f>3/24000000*OO[[#This Row],[83 (29JUN1985 06:00:00)-Water Temperature (C)]]*OO[[#This Row],[25]]</f>
        <v>6.0043199161599996E-2</v>
      </c>
      <c r="AB323" s="10">
        <f>3/24000000*OO[[#This Row],[84 (29JUN1985 09:00:00)-Water Temperature (C)]]*OO[[#This Row],[26]]</f>
        <v>2.4314777774218751E-2</v>
      </c>
      <c r="AC323" s="10">
        <f>3/24000000*OO[[#This Row],[85 (29JUN1985 12:00:00)-Water Temperature (C)]]*OO[[#This Row],[27]]</f>
        <v>6.0005825354550006E-3</v>
      </c>
      <c r="AD323" s="10">
        <f>3/24000000*OO[[#This Row],[86 (29JUN1985 15:00:00)-Water Temperature (C)]]*OO[[#This Row],[28]]</f>
        <v>9.5995463425987493E-4</v>
      </c>
      <c r="AE323" s="10">
        <f>3/24000000*OO[[#This Row],[88 (29JUN1985 21:00:00)-Water Temperature (C)]]*OO[[#This Row],[30]]</f>
        <v>2.3187695089410001E-5</v>
      </c>
      <c r="AF323" s="10">
        <f>3/24000000*OO[[#This Row],[88 (29JUN1985 21:00:00)-Water Temperature (C)]]*OO[[#This Row],[30]]</f>
        <v>2.3187695089410001E-5</v>
      </c>
      <c r="AG323" s="10">
        <f>3/24000000*OO[[#This Row],[89 (30JUN1985 00:00:00)-Water Temperature (C)]]*OO[[#This Row],[31]]</f>
        <v>1.37093948674875E-5</v>
      </c>
      <c r="AH323" s="10">
        <f>3/24000000*OO[[#This Row],[90 (30JUN1985 03:00:00)-Water Temperature (C)]]*OO[[#This Row],[32]]</f>
        <v>1.1096404449761249E-5</v>
      </c>
      <c r="AI323" s="10">
        <f>3/24000000*OO[[#This Row],[91 (30JUN1985 06:00:00)-Water Temperature (C)]]*OO[[#This Row],[33]]</f>
        <v>9.2918854614212511E-6</v>
      </c>
      <c r="AJ323" s="10">
        <f>3/24000000*OO[[#This Row],[92 (30JUN1985 09:00:00)-Water Temperature (C)]]*OO[[#This Row],[34]]</f>
        <v>7.9514540579337493E-6</v>
      </c>
      <c r="AK323" s="10">
        <f>3/24000000*OO[[#This Row],[93 (30JUN1985 12:00:00)-Water Temperature (C)]]*OO[[#This Row],[35]]</f>
        <v>6.8980905865899995E-6</v>
      </c>
      <c r="AL323" s="10">
        <f>3/24000000*OO[[#This Row],[94 (30JUN1985 15:00:00)-Water Temperature (C)]]*OO[[#This Row],[36]]</f>
        <v>6.0175015640424996E-6</v>
      </c>
      <c r="AM323" s="10">
        <f>3/24000000*OO[[#This Row],[95 (30JUN1985 18:00:00)-Water Temperature (C)]]*OO[[#This Row],[37]]</f>
        <v>5.2424447716300001E-6</v>
      </c>
      <c r="AN323" s="10">
        <f>3/24000000*OO[[#This Row],[96 (30JUN1985 21:00:00)-Water Temperature (C)]]*OO[[#This Row],[38]]</f>
        <v>4.5153020314437496E-6</v>
      </c>
      <c r="AO323" s="10">
        <f>3/24000000*OO[[#This Row],[97 (01JUL1985 00:00:00)-Water Temperature (C)]]*OO[[#This Row],[39]]</f>
        <v>3.8913522279274995E-6</v>
      </c>
      <c r="AP323" s="10">
        <f>3/24000000*OO[[#This Row],[98 (01JUL1985 03:00:00)-Water Temperature (C)]]*OO[[#This Row],[40]]</f>
        <v>3.3900602645624991E-6</v>
      </c>
      <c r="AQ323" s="10">
        <f>3/24000000*OO[[#This Row],[99 (01JUL1985 06:00:00)-Water Temperature (C)]]*OO[[#This Row],[41]]</f>
        <v>2.9902000406163748E-6</v>
      </c>
      <c r="AR323" s="10">
        <f>3/24000000*OO[[#This Row],[100 (01JUL1985 09:00:00)-Water Temperature (C)]]*OO[[#This Row],[42]]</f>
        <v>2.7068376212392496E-6</v>
      </c>
      <c r="AS323" s="10">
        <f>3/24000000*OO[[#This Row],[101 (01JUL1985 12:00:00)-Water Temperature (C)]]*OO[[#This Row],[43]]</f>
        <v>2.4716729043584999E-6</v>
      </c>
      <c r="AT323" s="10">
        <f>3/24000000*OO[[#This Row],[102 (01JUL1985 15:00:00)-Water Temperature (C)]]*OO[[#This Row],[44]]</f>
        <v>2.2508044402439998E-6</v>
      </c>
      <c r="AU323" s="10">
        <f>3/24000000*OO[[#This Row],[103 (01JUL1985 18:00:00)-Water Temperature (C)]]*OO[[#This Row],[45]]</f>
        <v>2.0464414638917497E-6</v>
      </c>
      <c r="AV323" s="10">
        <f>3/24000000*OO[[#This Row],[104 (01JUL1985 21:00:00)-Water Temperature (C)]]*OO[[#This Row],[46]]</f>
        <v>1.8548339119337502E-6</v>
      </c>
      <c r="AW323" s="10">
        <f>3/24000000*OO[[#This Row],[105 (02JUL1985 00:00:00)-Water Temperature (C)]]*OO[[#This Row],[47]]</f>
        <v>1.700000357875375E-6</v>
      </c>
      <c r="AX323" s="10">
        <f>3/24000000*OO[[#This Row],[106 (02JUL1985 03:00:00)-Water Temperature (C)]]*OO[[#This Row],[48]]</f>
        <v>1.5735048804028751E-6</v>
      </c>
      <c r="AY323" s="10">
        <f>3/24000000*OO[[#This Row],[107 (02JUL1985 06:00:00)-Water Temperature (C)]]*OO[[#This Row],[49]]</f>
        <v>1.4682429900921251E-6</v>
      </c>
      <c r="AZ323" s="10">
        <f>3/24000000*OO[[#This Row],[108 (02JUL1985 09:00:00)-Water Temperature (C)]]*OO[[#This Row],[50]]</f>
        <v>1.3724637376399999E-6</v>
      </c>
      <c r="BA323" s="10">
        <f>3/24000000*OO[[#This Row],[109 (02JUL1985 12:00:00)-Water Temperature (C)]]*OO[[#This Row],[51]]</f>
        <v>1.2994849743237499E-6</v>
      </c>
      <c r="BB323" s="10">
        <f>3/24000000*OO[[#This Row],[110 (02JUL1985 15:00:00)-Water Temperature (C)]]*OO[[#This Row],[52]]</f>
        <v>1.241312489217625E-6</v>
      </c>
      <c r="BC323" s="10">
        <f>3/24000000*OO[[#This Row],[111 (02JUL1985 18:00:00)-Water Temperature (C)]]*OO[[#This Row],[53]]</f>
        <v>1.1866942776429998E-6</v>
      </c>
      <c r="BD323" s="10">
        <f>3/24000000*OO[[#This Row],[112 (02JUL1985 21:00:00)-Water Temperature (C)]]*OO[[#This Row],[54]]</f>
        <v>1.1182231724294998E-6</v>
      </c>
      <c r="BE323" s="10">
        <f>3/24000000*OO[[#This Row],[113 (03JUL1985 00:00:00)-Water Temperature (C)]]*OO[[#This Row],[55]]</f>
        <v>1.0448010857017498E-6</v>
      </c>
      <c r="BF323" s="10">
        <f>3/24000000*OO[[#This Row],[114 (03JUL1985 03:00:00)-Water Temperature (C)]]*OO[[#This Row],[56]]</f>
        <v>9.8428209344474989E-7</v>
      </c>
      <c r="BG323" s="10">
        <f>3/24000000*OO[[#This Row],[115 (03JUL1985 06:00:00)-Water Temperature (C)]]*OO[[#This Row],[57]]</f>
        <v>9.3739313756699983E-7</v>
      </c>
      <c r="BH323" s="10">
        <f>3/24000000*OO[[#This Row],[116 (03JUL1985 09:00:00)-Water Temperature (C)]]*OO[[#This Row],[58]]</f>
        <v>9.0825184833749994E-7</v>
      </c>
      <c r="BI323" s="10">
        <f>3/24000000*OO[[#This Row],[117 (03JUL1985 12:00:00)-Water Temperature (C)]]*OO[[#This Row],[59]]</f>
        <v>8.8411378752399996E-7</v>
      </c>
      <c r="BJ323" s="10">
        <f>3/24000000*OO[[#This Row],[118 (03JUL1985 15:00:00)-Water Temperature (C)]]*OO[[#This Row],[60]]</f>
        <v>8.5732892326812492E-7</v>
      </c>
      <c r="BK323" s="10">
        <f>3/24000000*OO[[#This Row],[119 (03JUL1985 18:00:00)-Water Temperature (C)]]*OO[[#This Row],[61]]</f>
        <v>8.2594616001200008E-7</v>
      </c>
      <c r="BL323" s="10">
        <f>3/24000000*OO[[#This Row],[120 (03JUL1985 21:00:00)-Water Temperature (C)]]*OO[[#This Row],[62]]</f>
        <v>7.8634286480437494E-7</v>
      </c>
      <c r="BM323" s="10">
        <f>3/24000000*OO[[#This Row],[121 (04JUL1985 00:00:00)-Water Temperature (C)]]*OO[[#This Row],[63]]</f>
        <v>7.5012980702187499E-7</v>
      </c>
      <c r="BN323" s="10">
        <f>3/24000000*OO[[#This Row],[122 (04JUL1985 03:00:00)-Water Temperature (C)]]*OO[[#This Row],[64]]</f>
        <v>7.2046208810687495E-7</v>
      </c>
      <c r="BO323" s="10">
        <f>3/24000000*OO[[#This Row],[123 (04JUL1985 06:00:00)-Water Temperature (C)]]*OO[[#This Row],[65]]</f>
        <v>6.9655588090662497E-7</v>
      </c>
      <c r="BP323" s="10">
        <f>3/24000000*OO[[#This Row],[124 (04JUL1985 09:00:00)-Water Temperature (C)]]*OO[[#This Row],[66]]</f>
        <v>6.8652401575400003E-7</v>
      </c>
      <c r="BQ323" s="10">
        <f>3/24000000*OO[[#This Row],[125 (04JUL1985 12:00:00)-Water Temperature (C)]]*OO[[#This Row],[67]]</f>
        <v>6.7782529392500005E-7</v>
      </c>
      <c r="BR323" s="10">
        <f>3/24000000*OO[[#This Row],[126 (04JUL1985 15:00:00)-Water Temperature (C)]]*OO[[#This Row],[68]]</f>
        <v>6.6420193210749997E-7</v>
      </c>
      <c r="BS323" s="10">
        <f>3/24000000*OO[[#This Row],[127 (04JUL1985 18:00:00)-Water Temperature (C)]]*OO[[#This Row],[69]]</f>
        <v>6.4398358125249993E-7</v>
      </c>
      <c r="BT323" s="10">
        <f>3/24000000*OO[[#This Row],[128 (04JUL1985 21:00:00)-Water Temperature (C)]]*OO[[#This Row],[70]]</f>
        <v>6.1921609031749999E-7</v>
      </c>
      <c r="BU323" s="10">
        <f>3/24000000*OO[[#This Row],[129 (05JUL1985 00:00:00)-Water Temperature (C)]]*OO[[#This Row],[71]]</f>
        <v>5.9193493502249994E-7</v>
      </c>
      <c r="BV323" s="10">
        <f>3/24000000*OO[[#This Row],[130 (05JUL1985 03:00:00)-Water Temperature (C)]]*OO[[#This Row],[72]]</f>
        <v>5.6832014917900004E-7</v>
      </c>
      <c r="BW323" s="10">
        <f>3/24000000*OO[[#This Row],[131 (05JUL1985 06:00:00)-Water Temperature (C)]]*OO[[#This Row],[73]]</f>
        <v>5.4833318949012494E-7</v>
      </c>
      <c r="BX323" s="10">
        <f>3/24000000*OO[[#This Row],[132 (05JUL1985 09:00:00)-Water Temperature (C)]]*OO[[#This Row],[74]]</f>
        <v>5.4041811874375E-7</v>
      </c>
      <c r="BY323" s="10">
        <f>3/24000000*OO[[#This Row],[133 (05JUL1985 12:00:00)-Water Temperature (C)]]*OO[[#This Row],[75]]</f>
        <v>5.354313946799999E-7</v>
      </c>
      <c r="BZ323" s="10">
        <f>3/24000000*OO[[#This Row],[134 (05JUL1985 15:00:00)-Water Temperature (C)]]*OO[[#This Row],[76]]</f>
        <v>5.2978361015924997E-7</v>
      </c>
      <c r="CA323" s="10">
        <f>3/24000000*OO[[#This Row],[135 (05JUL1985 18:00:00)-Water Temperature (C)]]*OO[[#This Row],[77]]</f>
        <v>5.1964898621399991E-7</v>
      </c>
      <c r="CB323" s="10">
        <f>3/24000000*OO[[#This Row],[136 (05JUL1985 21:00:00)-Water Temperature (C)]]*OO[[#This Row],[78]]</f>
        <v>5.0032754326262496E-7</v>
      </c>
      <c r="CC323" s="10">
        <f>3/24000000*OO[[#This Row],[137 (06JUL1985 00:00:00)-Water Temperature (C)]]*OO[[#This Row],[79]]</f>
        <v>4.7761227594674995E-7</v>
      </c>
      <c r="CD323" s="10">
        <f>3/24000000*OO[[#This Row],[138 (06JUL1985 03:00:00)-Water Temperature (C)]]*OO[[#This Row],[80]]</f>
        <v>4.5793537983475002E-7</v>
      </c>
      <c r="CE323" s="10">
        <f>3/24000000*OO[[#This Row],[139 (06JUL1985 06:00:00)-Water Temperature (C)]]*OO[[#This Row],[81]]</f>
        <v>4.4332403261475003E-7</v>
      </c>
      <c r="CF323" s="10">
        <f>3/24000000*OO[[#This Row],[140 (06JUL1985 09:00:00)-Water Temperature (C)]]*OO[[#This Row],[82]]</f>
        <v>4.4003282755724994E-7</v>
      </c>
      <c r="CG323" s="10">
        <f>3/24000000*OO[[#This Row],[141 (06JUL1985 12:00:00)-Water Temperature (C)]]*OO[[#This Row],[83]]</f>
        <v>4.38471972471875E-7</v>
      </c>
      <c r="CH323" s="10">
        <f>3/24000000*OO[[#This Row],[142 (06JUL1985 15:00:00)-Water Temperature (C)]]*OO[[#This Row],[84]]</f>
        <v>4.3466995815875004E-7</v>
      </c>
      <c r="CI323" s="10">
        <f>3/24000000*OO[[#This Row],[143 (06JUL1985 18:00:00)-Water Temperature (C)]]*OO[[#This Row],[85]]</f>
        <v>4.2795382633874994E-7</v>
      </c>
      <c r="CJ323" s="10">
        <f>3/24000000*OO[[#This Row],[144 (06JUL1985 21:00:00)-Water Temperature (C)]]*OO[[#This Row],[86]]</f>
        <v>4.1478216092812504E-7</v>
      </c>
      <c r="CK323" s="10">
        <f>3/24000000*OO[[#This Row],[145 (07JUL1985 00:00:00)-Water Temperature (C)]]*OO[[#This Row],[87]]</f>
        <v>3.9982964019374996E-7</v>
      </c>
      <c r="CL323" s="10">
        <f>3/24000000*OO[[#This Row],[146 (07JUL1985 03:00:00)-Water Temperature (C)]]*OO[[#This Row],[88]]</f>
        <v>3.8498316123599998E-7</v>
      </c>
      <c r="CM323" s="10">
        <f>3/24000000*OO[[#This Row],[147 (07JUL1985 06:00:00)-Water Temperature (C)]]*OO[[#This Row],[89]]</f>
        <v>3.7180984190399999E-7</v>
      </c>
      <c r="CN323" s="10">
        <f>3/24000000*OO[[#This Row],[148 (07JUL1985 09:00:00)-Water Temperature (C)]]*OO[[#This Row],[90]]</f>
        <v>3.6070084215999995E-7</v>
      </c>
      <c r="CO323" s="10">
        <f>3/24000000*OO[[#This Row],[149 (07JUL1985 12:00:00)-Water Temperature (C)]]*OO[[#This Row],[91]]</f>
        <v>3.5275468384275E-7</v>
      </c>
      <c r="CP323" s="10">
        <f>3/24000000*OO[[#This Row],[150 (07JUL1985 15:00:00)-Water Temperature (C)]]*OO[[#This Row],[92]]</f>
        <v>3.4733515403887498E-7</v>
      </c>
      <c r="CQ323" s="10">
        <f>3/24000000*OO[[#This Row],[151 (07JUL1985 18:00:00)-Water Temperature (C)]]*OO[[#This Row],[93]]</f>
        <v>3.3788879397120002E-7</v>
      </c>
      <c r="CR323" s="10">
        <f>3/24000000*OO[[#This Row],[152 (07JUL1985 21:00:00)-Water Temperature (C)]]*OO[[#This Row],[94]]</f>
        <v>3.2490069822358747E-7</v>
      </c>
      <c r="CS323" s="10">
        <f>3/24000000*OO[[#This Row],[153 (08JUL1985 00:00:00)-Water Temperature (C)]]*OO[[#This Row],[95]]</f>
        <v>3.1255416715469998E-7</v>
      </c>
      <c r="CT323" s="10">
        <f>3/24000000*OO[[#This Row],[154 (08JUL1985 03:00:00)-Water Temperature (C)]]*OO[[#This Row],[96]]</f>
        <v>3.0208706756905E-7</v>
      </c>
      <c r="CU323" s="10">
        <f>3/24000000*OO[[#This Row],[155 (08JUL1985 06:00:00)-Water Temperature (C)]]*OO[[#This Row],[97]]</f>
        <v>2.9275453627910002E-7</v>
      </c>
      <c r="CV323" s="10">
        <f>3/24000000*OO[[#This Row],[156 (08JUL1985 09:00:00)-Water Temperature (C)]]*OO[[#This Row],[98]]</f>
        <v>2.8784343776399994E-7</v>
      </c>
      <c r="CW323" s="10">
        <f>3/24000000*OO[[#This Row],[157 (08JUL1985 12:00:00)-Water Temperature (C)]]*OO[[#This Row],[99]]</f>
        <v>2.8409818657481249E-7</v>
      </c>
    </row>
    <row r="324" spans="1:101" x14ac:dyDescent="0.35">
      <c r="A324" t="s">
        <v>330</v>
      </c>
      <c r="B324">
        <v>836.55409999999995</v>
      </c>
      <c r="C324" s="10">
        <f>3/24*OO[[#This Row],[59 (26JUN1985 06:00:00)-Water Temperature (C)]]*OO[[#This Row],[1]]/SUM(OO[1])</f>
        <v>0</v>
      </c>
      <c r="D324" s="10">
        <f>3/24*OO[[#This Row],[60 (26JUN1985 09:00:00)-Water Temperature (C)]]*OO[[#This Row],[2]]/SUM(OO[2])</f>
        <v>0</v>
      </c>
      <c r="E324" s="10">
        <f>3/24*OO[[#This Row],[61 (26JUN1985 12:00:00)-Water Temperature (C)]]*OO[[#This Row],[3]]/SUM(OO[3])</f>
        <v>0</v>
      </c>
      <c r="F324" s="10">
        <f>3/24*OO[[#This Row],[62 (26JUN1985 15:00:00)-Water Temperature (C)]]*OO[[#This Row],[4]]/SUM(OO[4])</f>
        <v>0</v>
      </c>
      <c r="G324" s="10">
        <f>3/24*OO[[#This Row],[63 (26JUN1985 18:00:00)-Water Temperature (C)]]*OO[[#This Row],[5]]/SUM(OO[5])</f>
        <v>0</v>
      </c>
      <c r="H324" s="10">
        <f>3/24*OO[[#This Row],[64 (26JUN1985 21:00:00)-Water Temperature (C)]]*OO[[#This Row],[6]]/SUM(OO[6])</f>
        <v>0</v>
      </c>
      <c r="I324" s="10">
        <f>3/24*OO[[#This Row],[65 (27JUN1985 00:00:00)-Water Temperature (C)]]*OO[[#This Row],[7]]/SUM(OO[7])</f>
        <v>0</v>
      </c>
      <c r="J324" s="10">
        <f>3/24*OO[[#This Row],[66 (27JUN1985 03:00:00)-Water Temperature (C)]]*OO[[#This Row],[8]]/SUM(OO[8])</f>
        <v>0</v>
      </c>
      <c r="K324" s="10">
        <f>3/24*OO[[#This Row],[67 (27JUN1985 06:00:00)-Water Temperature (C)]]*OO[[#This Row],[9]]/SUM(OO[9])</f>
        <v>0</v>
      </c>
      <c r="L324" s="10">
        <f>3/24*OO[[#This Row],[68 (27JUN1985 09:00:00)-Water Temperature (C)]]*OO[[#This Row],[10]]/SUM(OO[10])</f>
        <v>0</v>
      </c>
      <c r="M324" s="10">
        <f>3/24*OO[[#This Row],[69 (27JUN1985 12:00:00)-Water Temperature (C)]]*OO[[#This Row],[11]]/SUM(OO[11])</f>
        <v>0</v>
      </c>
      <c r="N324" s="10">
        <f>3/24*OO[[#This Row],[70 (27JUN1985 15:00:00)-Water Temperature (C)]]*OO[[#This Row],[12]]/SUM(OO[12])</f>
        <v>0</v>
      </c>
      <c r="O324" s="10">
        <f>3/24*OO[[#This Row],[71 (27JUN1985 18:00:00)-Water Temperature (C)]]*OO[[#This Row],[13]]/SUM(OO[13])</f>
        <v>0</v>
      </c>
      <c r="P324" s="10">
        <f>3/24*OO[[#This Row],[72 (27JUN1985 21:00:00)-Water Temperature (C)]]*OO[[#This Row],[14]]/SUM(OO[14])</f>
        <v>0</v>
      </c>
      <c r="Q324" s="10">
        <f>3/24*OO[[#This Row],[73 (28JUN1985 00:00:00)-Water Temperature (C)]]*OO[[#This Row],[15]]/SUM(OO[15])</f>
        <v>2.8387352907855932E-30</v>
      </c>
      <c r="R324" s="10">
        <f>3/24*OO[[#This Row],[74 (28JUN1985 03:00:00)-Water Temperature (C)]]*OO[[#This Row],[16]]/SUM(OO[16])</f>
        <v>9.4524660623112548E-23</v>
      </c>
      <c r="S324" s="10">
        <f>3/24*OO[[#This Row],[75 (28JUN1985 06:00:00)-Water Temperature (C)]]*OO[[#This Row],[17]]/SUM(OO[17])</f>
        <v>3.5426829254046988E-13</v>
      </c>
      <c r="T324" s="10">
        <f>3/24*OO[[#This Row],[76 (28JUN1985 09:00:00)-Water Temperature (C)]]*OO[[#This Row],[18]]/SUM(OO[18])</f>
        <v>2.0468190736942026E-9</v>
      </c>
      <c r="U324" s="10">
        <f>3/24*OO[[#This Row],[77 (28JUN1985 12:00:00)-Water Temperature (C)]]*OO[[#This Row],[19]]/SUM(OO[19])</f>
        <v>7.7847173522662557E-7</v>
      </c>
      <c r="V324" s="10">
        <f>3/24000000*OO[[#This Row],[78 (28JUN1985 15:00:00)-Water Temperature (C)]]*OO[[#This Row],[20]]</f>
        <v>5.5129254649674984E-5</v>
      </c>
      <c r="W324" s="10">
        <f>3/24000000*OO[[#This Row],[79 (28JUN1985 18:00:00)-Water Temperature (C)]]*OO[[#This Row],[21]]</f>
        <v>1.0942250125104999E-3</v>
      </c>
      <c r="X324" s="10">
        <f>3/24000000*OO[[#This Row],[80 (28JUN1985 21:00:00)-Water Temperature (C)]]*OO[[#This Row],[22]]</f>
        <v>7.617876521009999E-3</v>
      </c>
      <c r="Y324" s="10">
        <f>3/24000000*OO[[#This Row],[81 (29JUN1985 00:00:00)-Water Temperature (C)]]*OO[[#This Row],[23]]</f>
        <v>2.199880094178E-2</v>
      </c>
      <c r="Z324" s="10">
        <f>3/24000000*OO[[#This Row],[82 (29JUN1985 03:00:00)-Water Temperature (C)]]*OO[[#This Row],[24]]</f>
        <v>3.0027930171749997E-2</v>
      </c>
      <c r="AA324" s="10">
        <f>3/24000000*OO[[#This Row],[83 (29JUN1985 06:00:00)-Water Temperature (C)]]*OO[[#This Row],[25]]</f>
        <v>2.1545627921812499E-2</v>
      </c>
      <c r="AB324" s="10">
        <f>3/24000000*OO[[#This Row],[84 (29JUN1985 09:00:00)-Water Temperature (C)]]*OO[[#This Row],[26]]</f>
        <v>8.9336892834750003E-3</v>
      </c>
      <c r="AC324" s="10">
        <f>3/24000000*OO[[#This Row],[85 (29JUN1985 12:00:00)-Water Temperature (C)]]*OO[[#This Row],[27]]</f>
        <v>2.2514547939119999E-3</v>
      </c>
      <c r="AD324" s="10">
        <f>3/24000000*OO[[#This Row],[86 (29JUN1985 15:00:00)-Water Temperature (C)]]*OO[[#This Row],[28]]</f>
        <v>3.6661931448999995E-4</v>
      </c>
      <c r="AE324" s="10">
        <f>3/24000000*OO[[#This Row],[88 (29JUN1985 21:00:00)-Water Temperature (C)]]*OO[[#This Row],[30]]</f>
        <v>8.4671738593499993E-6</v>
      </c>
      <c r="AF324" s="10">
        <f>3/24000000*OO[[#This Row],[88 (29JUN1985 21:00:00)-Water Temperature (C)]]*OO[[#This Row],[30]]</f>
        <v>8.4671738593499993E-6</v>
      </c>
      <c r="AG324" s="10">
        <f>3/24000000*OO[[#This Row],[89 (30JUN1985 00:00:00)-Water Temperature (C)]]*OO[[#This Row],[31]]</f>
        <v>4.8421476264149999E-6</v>
      </c>
      <c r="AH324" s="10">
        <f>3/24000000*OO[[#This Row],[90 (30JUN1985 03:00:00)-Water Temperature (C)]]*OO[[#This Row],[32]]</f>
        <v>3.9045942016124992E-6</v>
      </c>
      <c r="AI324" s="10">
        <f>3/24000000*OO[[#This Row],[91 (30JUN1985 06:00:00)-Water Temperature (C)]]*OO[[#This Row],[33]]</f>
        <v>3.2680813851000001E-6</v>
      </c>
      <c r="AJ324" s="10">
        <f>3/24000000*OO[[#This Row],[92 (30JUN1985 09:00:00)-Water Temperature (C)]]*OO[[#This Row],[34]]</f>
        <v>2.7959579297677496E-6</v>
      </c>
      <c r="AK324" s="10">
        <f>3/24000000*OO[[#This Row],[93 (30JUN1985 12:00:00)-Water Temperature (C)]]*OO[[#This Row],[35]]</f>
        <v>2.4253314514976252E-6</v>
      </c>
      <c r="AL324" s="10">
        <f>3/24000000*OO[[#This Row],[94 (30JUN1985 15:00:00)-Water Temperature (C)]]*OO[[#This Row],[36]]</f>
        <v>2.1153976405702497E-6</v>
      </c>
      <c r="AM324" s="10">
        <f>3/24000000*OO[[#This Row],[95 (30JUN1985 18:00:00)-Water Temperature (C)]]*OO[[#This Row],[37]]</f>
        <v>1.8428286258573747E-6</v>
      </c>
      <c r="AN324" s="10">
        <f>3/24000000*OO[[#This Row],[96 (30JUN1985 21:00:00)-Water Temperature (C)]]*OO[[#This Row],[38]]</f>
        <v>1.5868649026143748E-6</v>
      </c>
      <c r="AO324" s="10">
        <f>3/24000000*OO[[#This Row],[97 (01JUL1985 00:00:00)-Water Temperature (C)]]*OO[[#This Row],[39]]</f>
        <v>1.3669559540319999E-6</v>
      </c>
      <c r="AP324" s="10">
        <f>3/24000000*OO[[#This Row],[98 (01JUL1985 03:00:00)-Water Temperature (C)]]*OO[[#This Row],[40]]</f>
        <v>1.1903746940868748E-6</v>
      </c>
      <c r="AQ324" s="10">
        <f>3/24000000*OO[[#This Row],[99 (01JUL1985 06:00:00)-Water Temperature (C)]]*OO[[#This Row],[41]]</f>
        <v>1.0496010508725001E-6</v>
      </c>
      <c r="AR324" s="10">
        <f>3/24000000*OO[[#This Row],[100 (01JUL1985 09:00:00)-Water Temperature (C)]]*OO[[#This Row],[42]]</f>
        <v>9.4983944424325E-7</v>
      </c>
      <c r="AS324" s="10">
        <f>3/24000000*OO[[#This Row],[101 (01JUL1985 12:00:00)-Water Temperature (C)]]*OO[[#This Row],[43]]</f>
        <v>8.6725422912999989E-7</v>
      </c>
      <c r="AT324" s="10">
        <f>3/24000000*OO[[#This Row],[102 (01JUL1985 15:00:00)-Water Temperature (C)]]*OO[[#This Row],[44]]</f>
        <v>7.8962227856800002E-7</v>
      </c>
      <c r="AU324" s="10">
        <f>3/24000000*OO[[#This Row],[103 (01JUL1985 18:00:00)-Water Temperature (C)]]*OO[[#This Row],[45]]</f>
        <v>7.1798581467524995E-7</v>
      </c>
      <c r="AV324" s="10">
        <f>3/24000000*OO[[#This Row],[104 (01JUL1985 21:00:00)-Water Temperature (C)]]*OO[[#This Row],[46]]</f>
        <v>6.5042520229137509E-7</v>
      </c>
      <c r="AW324" s="10">
        <f>3/24000000*OO[[#This Row],[105 (02JUL1985 00:00:00)-Water Temperature (C)]]*OO[[#This Row],[47]]</f>
        <v>5.9596432922649987E-7</v>
      </c>
      <c r="AX324" s="10">
        <f>3/24000000*OO[[#This Row],[106 (02JUL1985 03:00:00)-Water Temperature (C)]]*OO[[#This Row],[48]]</f>
        <v>5.5140726763124995E-7</v>
      </c>
      <c r="AY324" s="10">
        <f>3/24000000*OO[[#This Row],[107 (02JUL1985 06:00:00)-Water Temperature (C)]]*OO[[#This Row],[49]]</f>
        <v>5.1443501548837491E-7</v>
      </c>
      <c r="AZ324" s="10">
        <f>3/24000000*OO[[#This Row],[108 (02JUL1985 09:00:00)-Water Temperature (C)]]*OO[[#This Row],[50]]</f>
        <v>4.8083477280799992E-7</v>
      </c>
      <c r="BA324" s="10">
        <f>3/24000000*OO[[#This Row],[109 (02JUL1985 12:00:00)-Water Temperature (C)]]*OO[[#This Row],[51]]</f>
        <v>4.5528371811937497E-7</v>
      </c>
      <c r="BB324" s="10">
        <f>3/24000000*OO[[#This Row],[110 (02JUL1985 15:00:00)-Water Temperature (C)]]*OO[[#This Row],[52]]</f>
        <v>4.3490707603762494E-7</v>
      </c>
      <c r="BC324" s="10">
        <f>3/24000000*OO[[#This Row],[111 (02JUL1985 18:00:00)-Water Temperature (C)]]*OO[[#This Row],[53]]</f>
        <v>4.1576125233749996E-7</v>
      </c>
      <c r="BD324" s="10">
        <f>3/24000000*OO[[#This Row],[112 (02JUL1985 21:00:00)-Water Temperature (C)]]*OO[[#This Row],[54]]</f>
        <v>3.9183512596762502E-7</v>
      </c>
      <c r="BE324" s="10">
        <f>3/24000000*OO[[#This Row],[113 (03JUL1985 00:00:00)-Water Temperature (C)]]*OO[[#This Row],[55]]</f>
        <v>3.6596963413187497E-7</v>
      </c>
      <c r="BF324" s="10">
        <f>3/24000000*OO[[#This Row],[114 (03JUL1985 03:00:00)-Water Temperature (C)]]*OO[[#This Row],[56]]</f>
        <v>3.4466073938999996E-7</v>
      </c>
      <c r="BG324" s="10">
        <f>3/24000000*OO[[#This Row],[115 (03JUL1985 06:00:00)-Water Temperature (C)]]*OO[[#This Row],[57]]</f>
        <v>3.2812224726600006E-7</v>
      </c>
      <c r="BH324" s="10">
        <f>3/24000000*OO[[#This Row],[116 (03JUL1985 09:00:00)-Water Temperature (C)]]*OO[[#This Row],[58]]</f>
        <v>3.1791685823699999E-7</v>
      </c>
      <c r="BI324" s="10">
        <f>3/24000000*OO[[#This Row],[117 (03JUL1985 12:00:00)-Water Temperature (C)]]*OO[[#This Row],[59]]</f>
        <v>3.0950337901612495E-7</v>
      </c>
      <c r="BJ324" s="10">
        <f>3/24000000*OO[[#This Row],[118 (03JUL1985 15:00:00)-Water Temperature (C)]]*OO[[#This Row],[60]]</f>
        <v>3.0019703106916244E-7</v>
      </c>
      <c r="BK324" s="10">
        <f>3/24000000*OO[[#This Row],[119 (03JUL1985 18:00:00)-Water Temperature (C)]]*OO[[#This Row],[61]]</f>
        <v>2.8922844034262499E-7</v>
      </c>
      <c r="BL324" s="10">
        <f>3/24000000*OO[[#This Row],[120 (03JUL1985 21:00:00)-Water Temperature (C)]]*OO[[#This Row],[62]]</f>
        <v>2.7535252754900001E-7</v>
      </c>
      <c r="BM324" s="10">
        <f>3/24000000*OO[[#This Row],[121 (04JUL1985 00:00:00)-Water Temperature (C)]]*OO[[#This Row],[63]]</f>
        <v>2.6258499522389995E-7</v>
      </c>
      <c r="BN324" s="10">
        <f>3/24000000*OO[[#This Row],[122 (04JUL1985 03:00:00)-Water Temperature (C)]]*OO[[#This Row],[64]]</f>
        <v>2.5215346288289998E-7</v>
      </c>
      <c r="BO324" s="10">
        <f>3/24000000*OO[[#This Row],[123 (04JUL1985 06:00:00)-Water Temperature (C)]]*OO[[#This Row],[65]]</f>
        <v>2.4372940371377505E-7</v>
      </c>
      <c r="BP324" s="10">
        <f>3/24000000*OO[[#This Row],[124 (04JUL1985 09:00:00)-Water Temperature (C)]]*OO[[#This Row],[66]]</f>
        <v>2.4025372187024996E-7</v>
      </c>
      <c r="BQ324" s="10">
        <f>3/24000000*OO[[#This Row],[125 (04JUL1985 12:00:00)-Water Temperature (C)]]*OO[[#This Row],[67]]</f>
        <v>2.3720939223108748E-7</v>
      </c>
      <c r="BR324" s="10">
        <f>3/24000000*OO[[#This Row],[126 (04JUL1985 15:00:00)-Water Temperature (C)]]*OO[[#This Row],[68]]</f>
        <v>2.3249145960618753E-7</v>
      </c>
      <c r="BS324" s="10">
        <f>3/24000000*OO[[#This Row],[127 (04JUL1985 18:00:00)-Water Temperature (C)]]*OO[[#This Row],[69]]</f>
        <v>2.254459500213375E-7</v>
      </c>
      <c r="BT324" s="10">
        <f>3/24000000*OO[[#This Row],[128 (04JUL1985 21:00:00)-Water Temperature (C)]]*OO[[#This Row],[70]]</f>
        <v>2.1679067213281249E-7</v>
      </c>
      <c r="BU324" s="10">
        <f>3/24000000*OO[[#This Row],[129 (05JUL1985 00:00:00)-Water Temperature (C)]]*OO[[#This Row],[71]]</f>
        <v>2.0720462411249997E-7</v>
      </c>
      <c r="BV324" s="10">
        <f>3/24000000*OO[[#This Row],[130 (05JUL1985 03:00:00)-Water Temperature (C)]]*OO[[#This Row],[72]]</f>
        <v>1.9892331992E-7</v>
      </c>
      <c r="BW324" s="10">
        <f>3/24000000*OO[[#This Row],[131 (05JUL1985 06:00:00)-Water Temperature (C)]]*OO[[#This Row],[73]]</f>
        <v>1.91889509453E-7</v>
      </c>
      <c r="BX324" s="10">
        <f>3/24000000*OO[[#This Row],[132 (05JUL1985 09:00:00)-Water Temperature (C)]]*OO[[#This Row],[74]]</f>
        <v>1.8910531909112501E-7</v>
      </c>
      <c r="BY324" s="10">
        <f>3/24000000*OO[[#This Row],[133 (05JUL1985 12:00:00)-Water Temperature (C)]]*OO[[#This Row],[75]]</f>
        <v>1.8736388631999996E-7</v>
      </c>
      <c r="BZ324" s="10">
        <f>3/24000000*OO[[#This Row],[134 (05JUL1985 15:00:00)-Water Temperature (C)]]*OO[[#This Row],[76]]</f>
        <v>1.8542849618683748E-7</v>
      </c>
      <c r="CA324" s="10">
        <f>3/24000000*OO[[#This Row],[135 (05JUL1985 18:00:00)-Water Temperature (C)]]*OO[[#This Row],[77]]</f>
        <v>1.81926486336E-7</v>
      </c>
      <c r="CB324" s="10">
        <f>3/24000000*OO[[#This Row],[136 (05JUL1985 21:00:00)-Water Temperature (C)]]*OO[[#This Row],[78]]</f>
        <v>1.7519719582443752E-7</v>
      </c>
      <c r="CC324" s="10">
        <f>3/24000000*OO[[#This Row],[137 (06JUL1985 00:00:00)-Water Temperature (C)]]*OO[[#This Row],[79]]</f>
        <v>1.6722997001797499E-7</v>
      </c>
      <c r="CD324" s="10">
        <f>3/24000000*OO[[#This Row],[138 (06JUL1985 03:00:00)-Water Temperature (C)]]*OO[[#This Row],[80]]</f>
        <v>1.6030914184941249E-7</v>
      </c>
      <c r="CE324" s="10">
        <f>3/24000000*OO[[#This Row],[139 (06JUL1985 06:00:00)-Water Temperature (C)]]*OO[[#This Row],[81]]</f>
        <v>1.5514310810103747E-7</v>
      </c>
      <c r="CF324" s="10">
        <f>3/24000000*OO[[#This Row],[140 (06JUL1985 09:00:00)-Water Temperature (C)]]*OO[[#This Row],[82]]</f>
        <v>1.5399443014409999E-7</v>
      </c>
      <c r="CG324" s="10">
        <f>3/24000000*OO[[#This Row],[141 (06JUL1985 12:00:00)-Water Temperature (C)]]*OO[[#This Row],[83]]</f>
        <v>1.5345813972119998E-7</v>
      </c>
      <c r="CH324" s="10">
        <f>3/24000000*OO[[#This Row],[142 (06JUL1985 15:00:00)-Water Temperature (C)]]*OO[[#This Row],[84]]</f>
        <v>1.5216995236747498E-7</v>
      </c>
      <c r="CI324" s="10">
        <f>3/24000000*OO[[#This Row],[143 (06JUL1985 18:00:00)-Water Temperature (C)]]*OO[[#This Row],[85]]</f>
        <v>1.498326789859375E-7</v>
      </c>
      <c r="CJ324" s="10">
        <f>3/24000000*OO[[#This Row],[144 (06JUL1985 21:00:00)-Water Temperature (C)]]*OO[[#This Row],[86]]</f>
        <v>1.45240722951725E-7</v>
      </c>
      <c r="CK324" s="10">
        <f>3/24000000*OO[[#This Row],[145 (07JUL1985 00:00:00)-Water Temperature (C)]]*OO[[#This Row],[87]]</f>
        <v>1.3998416889339997E-7</v>
      </c>
      <c r="CL324" s="10">
        <f>3/24000000*OO[[#This Row],[146 (07JUL1985 03:00:00)-Water Temperature (C)]]*OO[[#This Row],[88]]</f>
        <v>1.3478463113953749E-7</v>
      </c>
      <c r="CM324" s="10">
        <f>3/24000000*OO[[#This Row],[147 (07JUL1985 06:00:00)-Water Temperature (C)]]*OO[[#This Row],[89]]</f>
        <v>1.301575852295E-7</v>
      </c>
      <c r="CN324" s="10">
        <f>3/24000000*OO[[#This Row],[148 (07JUL1985 09:00:00)-Water Temperature (C)]]*OO[[#This Row],[90]]</f>
        <v>1.2628751006239999E-7</v>
      </c>
      <c r="CO324" s="10">
        <f>3/24000000*OO[[#This Row],[149 (07JUL1985 12:00:00)-Water Temperature (C)]]*OO[[#This Row],[91]]</f>
        <v>1.2350906357587498E-7</v>
      </c>
      <c r="CP324" s="10">
        <f>3/24000000*OO[[#This Row],[150 (07JUL1985 15:00:00)-Water Temperature (C)]]*OO[[#This Row],[92]]</f>
        <v>1.2163922109467499E-7</v>
      </c>
      <c r="CQ324" s="10">
        <f>3/24000000*OO[[#This Row],[151 (07JUL1985 18:00:00)-Water Temperature (C)]]*OO[[#This Row],[93]]</f>
        <v>1.1833219930824999E-7</v>
      </c>
      <c r="CR324" s="10">
        <f>3/24000000*OO[[#This Row],[152 (07JUL1985 21:00:00)-Water Temperature (C)]]*OO[[#This Row],[94]]</f>
        <v>1.1379214831995E-7</v>
      </c>
      <c r="CS324" s="10">
        <f>3/24000000*OO[[#This Row],[153 (08JUL1985 00:00:00)-Water Temperature (C)]]*OO[[#This Row],[95]]</f>
        <v>1.0944570410774999E-7</v>
      </c>
      <c r="CT324" s="10">
        <f>3/24000000*OO[[#This Row],[154 (08JUL1985 03:00:00)-Water Temperature (C)]]*OO[[#This Row],[96]]</f>
        <v>1.0576304811925002E-7</v>
      </c>
      <c r="CU324" s="10">
        <f>3/24000000*OO[[#This Row],[155 (08JUL1985 06:00:00)-Water Temperature (C)]]*OO[[#This Row],[97]]</f>
        <v>1.02490750971E-7</v>
      </c>
      <c r="CV324" s="10">
        <f>3/24000000*OO[[#This Row],[156 (08JUL1985 09:00:00)-Water Temperature (C)]]*OO[[#This Row],[98]]</f>
        <v>1.00779890051175E-7</v>
      </c>
      <c r="CW324" s="10">
        <f>3/24000000*OO[[#This Row],[157 (08JUL1985 12:00:00)-Water Temperature (C)]]*OO[[#This Row],[99]]</f>
        <v>9.9491821839899991E-8</v>
      </c>
    </row>
    <row r="325" spans="1:101" x14ac:dyDescent="0.35">
      <c r="A325" t="s">
        <v>331</v>
      </c>
      <c r="B325">
        <v>836.13649999999996</v>
      </c>
      <c r="C325" s="10">
        <f>3/24*OO[[#This Row],[59 (26JUN1985 06:00:00)-Water Temperature (C)]]*OO[[#This Row],[1]]/SUM(OO[1])</f>
        <v>0</v>
      </c>
      <c r="D325" s="10">
        <f>3/24*OO[[#This Row],[60 (26JUN1985 09:00:00)-Water Temperature (C)]]*OO[[#This Row],[2]]/SUM(OO[2])</f>
        <v>0</v>
      </c>
      <c r="E325" s="10">
        <f>3/24*OO[[#This Row],[61 (26JUN1985 12:00:00)-Water Temperature (C)]]*OO[[#This Row],[3]]/SUM(OO[3])</f>
        <v>0</v>
      </c>
      <c r="F325" s="10">
        <f>3/24*OO[[#This Row],[62 (26JUN1985 15:00:00)-Water Temperature (C)]]*OO[[#This Row],[4]]/SUM(OO[4])</f>
        <v>0</v>
      </c>
      <c r="G325" s="10">
        <f>3/24*OO[[#This Row],[63 (26JUN1985 18:00:00)-Water Temperature (C)]]*OO[[#This Row],[5]]/SUM(OO[5])</f>
        <v>0</v>
      </c>
      <c r="H325" s="10">
        <f>3/24*OO[[#This Row],[64 (26JUN1985 21:00:00)-Water Temperature (C)]]*OO[[#This Row],[6]]/SUM(OO[6])</f>
        <v>0</v>
      </c>
      <c r="I325" s="10">
        <f>3/24*OO[[#This Row],[65 (27JUN1985 00:00:00)-Water Temperature (C)]]*OO[[#This Row],[7]]/SUM(OO[7])</f>
        <v>0</v>
      </c>
      <c r="J325" s="10">
        <f>3/24*OO[[#This Row],[66 (27JUN1985 03:00:00)-Water Temperature (C)]]*OO[[#This Row],[8]]/SUM(OO[8])</f>
        <v>0</v>
      </c>
      <c r="K325" s="10">
        <f>3/24*OO[[#This Row],[67 (27JUN1985 06:00:00)-Water Temperature (C)]]*OO[[#This Row],[9]]/SUM(OO[9])</f>
        <v>0</v>
      </c>
      <c r="L325" s="10">
        <f>3/24*OO[[#This Row],[68 (27JUN1985 09:00:00)-Water Temperature (C)]]*OO[[#This Row],[10]]/SUM(OO[10])</f>
        <v>0</v>
      </c>
      <c r="M325" s="10">
        <f>3/24*OO[[#This Row],[69 (27JUN1985 12:00:00)-Water Temperature (C)]]*OO[[#This Row],[11]]/SUM(OO[11])</f>
        <v>0</v>
      </c>
      <c r="N325" s="10">
        <f>3/24*OO[[#This Row],[70 (27JUN1985 15:00:00)-Water Temperature (C)]]*OO[[#This Row],[12]]/SUM(OO[12])</f>
        <v>0</v>
      </c>
      <c r="O325" s="10">
        <f>3/24*OO[[#This Row],[71 (27JUN1985 18:00:00)-Water Temperature (C)]]*OO[[#This Row],[13]]/SUM(OO[13])</f>
        <v>0</v>
      </c>
      <c r="P325" s="10">
        <f>3/24*OO[[#This Row],[72 (27JUN1985 21:00:00)-Water Temperature (C)]]*OO[[#This Row],[14]]/SUM(OO[14])</f>
        <v>0</v>
      </c>
      <c r="Q325" s="10">
        <f>3/24*OO[[#This Row],[73 (28JUN1985 00:00:00)-Water Temperature (C)]]*OO[[#This Row],[15]]/SUM(OO[15])</f>
        <v>1.0002392817072119E-30</v>
      </c>
      <c r="R325" s="10">
        <f>3/24*OO[[#This Row],[74 (28JUN1985 03:00:00)-Water Temperature (C)]]*OO[[#This Row],[16]]/SUM(OO[16])</f>
        <v>6.3910836329594325E-23</v>
      </c>
      <c r="S325" s="10">
        <f>3/24*OO[[#This Row],[75 (28JUN1985 06:00:00)-Water Temperature (C)]]*OO[[#This Row],[17]]/SUM(OO[17])</f>
        <v>2.2457493587846674E-13</v>
      </c>
      <c r="T325" s="10">
        <f>3/24*OO[[#This Row],[76 (28JUN1985 09:00:00)-Water Temperature (C)]]*OO[[#This Row],[18]]/SUM(OO[18])</f>
        <v>1.4321031854687029E-9</v>
      </c>
      <c r="U325" s="10">
        <f>3/24*OO[[#This Row],[77 (28JUN1985 12:00:00)-Water Temperature (C)]]*OO[[#This Row],[19]]/SUM(OO[19])</f>
        <v>5.735015775612777E-7</v>
      </c>
      <c r="V325" s="10">
        <f>3/24000000*OO[[#This Row],[78 (28JUN1985 15:00:00)-Water Temperature (C)]]*OO[[#This Row],[20]]</f>
        <v>4.2243625345837499E-5</v>
      </c>
      <c r="W325" s="10">
        <f>3/24000000*OO[[#This Row],[79 (28JUN1985 18:00:00)-Water Temperature (C)]]*OO[[#This Row],[21]]</f>
        <v>8.6647138158862491E-4</v>
      </c>
      <c r="X325" s="10">
        <f>3/24000000*OO[[#This Row],[80 (28JUN1985 21:00:00)-Water Temperature (C)]]*OO[[#This Row],[22]]</f>
        <v>6.208395939185E-3</v>
      </c>
      <c r="Y325" s="10">
        <f>3/24000000*OO[[#This Row],[81 (29JUN1985 00:00:00)-Water Temperature (C)]]*OO[[#This Row],[23]]</f>
        <v>1.8389230608774999E-2</v>
      </c>
      <c r="Z325" s="10">
        <f>3/24000000*OO[[#This Row],[82 (29JUN1985 03:00:00)-Water Temperature (C)]]*OO[[#This Row],[24]]</f>
        <v>2.5688902074194997E-2</v>
      </c>
      <c r="AA325" s="10">
        <f>3/24000000*OO[[#This Row],[83 (29JUN1985 06:00:00)-Water Temperature (C)]]*OO[[#This Row],[25]]</f>
        <v>1.881158546005E-2</v>
      </c>
      <c r="AB325" s="10">
        <f>3/24000000*OO[[#This Row],[84 (29JUN1985 09:00:00)-Water Temperature (C)]]*OO[[#This Row],[26]]</f>
        <v>7.9488111535787487E-3</v>
      </c>
      <c r="AC325" s="10">
        <f>3/24000000*OO[[#This Row],[85 (29JUN1985 12:00:00)-Water Temperature (C)]]*OO[[#This Row],[27]]</f>
        <v>2.0380315065287495E-3</v>
      </c>
      <c r="AD325" s="10">
        <f>3/24000000*OO[[#This Row],[86 (29JUN1985 15:00:00)-Water Temperature (C)]]*OO[[#This Row],[28]]</f>
        <v>3.3684027455574997E-4</v>
      </c>
      <c r="AE325" s="10">
        <f>3/24000000*OO[[#This Row],[88 (29JUN1985 21:00:00)-Water Temperature (C)]]*OO[[#This Row],[30]]</f>
        <v>7.5274427590599995E-6</v>
      </c>
      <c r="AF325" s="10">
        <f>3/24000000*OO[[#This Row],[88 (29JUN1985 21:00:00)-Water Temperature (C)]]*OO[[#This Row],[30]]</f>
        <v>7.5274427590599995E-6</v>
      </c>
      <c r="AG325" s="10">
        <f>3/24000000*OO[[#This Row],[89 (30JUN1985 00:00:00)-Water Temperature (C)]]*OO[[#This Row],[31]]</f>
        <v>4.1822551614474994E-6</v>
      </c>
      <c r="AH325" s="10">
        <f>3/24000000*OO[[#This Row],[90 (30JUN1985 03:00:00)-Water Temperature (C)]]*OO[[#This Row],[32]]</f>
        <v>3.3609925588000002E-6</v>
      </c>
      <c r="AI325" s="10">
        <f>3/24000000*OO[[#This Row],[91 (30JUN1985 06:00:00)-Water Temperature (C)]]*OO[[#This Row],[33]]</f>
        <v>2.8118356726492496E-6</v>
      </c>
      <c r="AJ325" s="10">
        <f>3/24000000*OO[[#This Row],[92 (30JUN1985 09:00:00)-Water Temperature (C)]]*OO[[#This Row],[34]]</f>
        <v>2.40507322878E-6</v>
      </c>
      <c r="AK325" s="10">
        <f>3/24000000*OO[[#This Row],[93 (30JUN1985 12:00:00)-Water Temperature (C)]]*OO[[#This Row],[35]]</f>
        <v>2.086053571328E-6</v>
      </c>
      <c r="AL325" s="10">
        <f>3/24000000*OO[[#This Row],[94 (30JUN1985 15:00:00)-Water Temperature (C)]]*OO[[#This Row],[36]]</f>
        <v>1.8192363167976246E-6</v>
      </c>
      <c r="AM325" s="10">
        <f>3/24000000*OO[[#This Row],[95 (30JUN1985 18:00:00)-Water Temperature (C)]]*OO[[#This Row],[37]]</f>
        <v>1.58470549161975E-6</v>
      </c>
      <c r="AN325" s="10">
        <f>3/24000000*OO[[#This Row],[96 (30JUN1985 21:00:00)-Water Temperature (C)]]*OO[[#This Row],[38]]</f>
        <v>1.364416179182E-6</v>
      </c>
      <c r="AO325" s="10">
        <f>3/24000000*OO[[#This Row],[97 (01JUL1985 00:00:00)-Water Temperature (C)]]*OO[[#This Row],[39]]</f>
        <v>1.1748856846411249E-6</v>
      </c>
      <c r="AP325" s="10">
        <f>3/24000000*OO[[#This Row],[98 (01JUL1985 03:00:00)-Water Temperature (C)]]*OO[[#This Row],[40]]</f>
        <v>1.0227620701237501E-6</v>
      </c>
      <c r="AQ325" s="10">
        <f>3/24000000*OO[[#This Row],[99 (01JUL1985 06:00:00)-Water Temperature (C)]]*OO[[#This Row],[41]]</f>
        <v>9.015086840321248E-7</v>
      </c>
      <c r="AR325" s="10">
        <f>3/24000000*OO[[#This Row],[100 (01JUL1985 09:00:00)-Water Temperature (C)]]*OO[[#This Row],[42]]</f>
        <v>8.1557184898800001E-7</v>
      </c>
      <c r="AS325" s="10">
        <f>3/24000000*OO[[#This Row],[101 (01JUL1985 12:00:00)-Water Temperature (C)]]*OO[[#This Row],[43]]</f>
        <v>7.4459789132499999E-7</v>
      </c>
      <c r="AT325" s="10">
        <f>3/24000000*OO[[#This Row],[102 (01JUL1985 15:00:00)-Water Temperature (C)]]*OO[[#This Row],[44]]</f>
        <v>6.7784638578487493E-7</v>
      </c>
      <c r="AU325" s="10">
        <f>3/24000000*OO[[#This Row],[103 (01JUL1985 18:00:00)-Water Temperature (C)]]*OO[[#This Row],[45]]</f>
        <v>6.1637094679299997E-7</v>
      </c>
      <c r="AV325" s="10">
        <f>3/24000000*OO[[#This Row],[104 (01JUL1985 21:00:00)-Water Temperature (C)]]*OO[[#This Row],[46]]</f>
        <v>5.5815448036724993E-7</v>
      </c>
      <c r="AW325" s="10">
        <f>3/24000000*OO[[#This Row],[105 (02JUL1985 00:00:00)-Water Temperature (C)]]*OO[[#This Row],[47]]</f>
        <v>5.1129200773549999E-7</v>
      </c>
      <c r="AX325" s="10">
        <f>3/24000000*OO[[#This Row],[106 (02JUL1985 03:00:00)-Water Temperature (C)]]*OO[[#This Row],[48]]</f>
        <v>4.7290440509812495E-7</v>
      </c>
      <c r="AY325" s="10">
        <f>3/24000000*OO[[#This Row],[107 (02JUL1985 06:00:00)-Water Temperature (C)]]*OO[[#This Row],[49]]</f>
        <v>4.4112135696487499E-7</v>
      </c>
      <c r="AZ325" s="10">
        <f>3/24000000*OO[[#This Row],[108 (02JUL1985 09:00:00)-Water Temperature (C)]]*OO[[#This Row],[50]]</f>
        <v>4.1228052071749992E-7</v>
      </c>
      <c r="BA325" s="10">
        <f>3/24000000*OO[[#This Row],[109 (02JUL1985 12:00:00)-Water Temperature (C)]]*OO[[#This Row],[51]]</f>
        <v>3.9035010059324996E-7</v>
      </c>
      <c r="BB325" s="10">
        <f>3/24000000*OO[[#This Row],[110 (02JUL1985 15:00:00)-Water Temperature (C)]]*OO[[#This Row],[52]]</f>
        <v>3.7287648001575003E-7</v>
      </c>
      <c r="BC325" s="10">
        <f>3/24000000*OO[[#This Row],[111 (02JUL1985 18:00:00)-Water Temperature (C)]]*OO[[#This Row],[53]]</f>
        <v>3.5645180018174999E-7</v>
      </c>
      <c r="BD325" s="10">
        <f>3/24000000*OO[[#This Row],[112 (02JUL1985 21:00:00)-Water Temperature (C)]]*OO[[#This Row],[54]]</f>
        <v>3.3599089358474998E-7</v>
      </c>
      <c r="BE325" s="10">
        <f>3/24000000*OO[[#This Row],[113 (03JUL1985 00:00:00)-Water Temperature (C)]]*OO[[#This Row],[55]]</f>
        <v>3.1371866347004992E-7</v>
      </c>
      <c r="BF325" s="10">
        <f>3/24000000*OO[[#This Row],[114 (03JUL1985 03:00:00)-Water Temperature (C)]]*OO[[#This Row],[56]]</f>
        <v>2.9537490504217497E-7</v>
      </c>
      <c r="BG325" s="10">
        <f>3/24000000*OO[[#This Row],[115 (03JUL1985 06:00:00)-Water Temperature (C)]]*OO[[#This Row],[57]]</f>
        <v>2.8111577092849997E-7</v>
      </c>
      <c r="BH325" s="10">
        <f>3/24000000*OO[[#This Row],[116 (03JUL1985 09:00:00)-Water Temperature (C)]]*OO[[#This Row],[58]]</f>
        <v>2.7235135254540002E-7</v>
      </c>
      <c r="BI325" s="10">
        <f>3/24000000*OO[[#This Row],[117 (03JUL1985 12:00:00)-Water Temperature (C)]]*OO[[#This Row],[59]]</f>
        <v>2.6516929905999999E-7</v>
      </c>
      <c r="BJ325" s="10">
        <f>3/24000000*OO[[#This Row],[118 (03JUL1985 15:00:00)-Water Temperature (C)]]*OO[[#This Row],[60]]</f>
        <v>2.572373927267375E-7</v>
      </c>
      <c r="BK325" s="10">
        <f>3/24000000*OO[[#This Row],[119 (03JUL1985 18:00:00)-Water Temperature (C)]]*OO[[#This Row],[61]]</f>
        <v>2.4785522302865002E-7</v>
      </c>
      <c r="BL325" s="10">
        <f>3/24000000*OO[[#This Row],[120 (03JUL1985 21:00:00)-Water Temperature (C)]]*OO[[#This Row],[62]]</f>
        <v>2.3596811174583752E-7</v>
      </c>
      <c r="BM325" s="10">
        <f>3/24000000*OO[[#This Row],[121 (04JUL1985 00:00:00)-Water Temperature (C)]]*OO[[#This Row],[63]]</f>
        <v>2.2496325311249994E-7</v>
      </c>
      <c r="BN325" s="10">
        <f>3/24000000*OO[[#This Row],[122 (04JUL1985 03:00:00)-Water Temperature (C)]]*OO[[#This Row],[64]]</f>
        <v>2.1599471514622496E-7</v>
      </c>
      <c r="BO325" s="10">
        <f>3/24000000*OO[[#This Row],[123 (04JUL1985 06:00:00)-Water Temperature (C)]]*OO[[#This Row],[65]]</f>
        <v>2.0873941637116248E-7</v>
      </c>
      <c r="BP325" s="10">
        <f>3/24000000*OO[[#This Row],[124 (04JUL1985 09:00:00)-Water Temperature (C)]]*OO[[#This Row],[66]]</f>
        <v>2.0577136941146249E-7</v>
      </c>
      <c r="BQ325" s="10">
        <f>3/24000000*OO[[#This Row],[125 (04JUL1985 12:00:00)-Water Temperature (C)]]*OO[[#This Row],[67]]</f>
        <v>2.0316625199025001E-7</v>
      </c>
      <c r="BR325" s="10">
        <f>3/24000000*OO[[#This Row],[126 (04JUL1985 15:00:00)-Water Temperature (C)]]*OO[[#This Row],[68]]</f>
        <v>1.9915396646897498E-7</v>
      </c>
      <c r="BS325" s="10">
        <f>3/24000000*OO[[#This Row],[127 (04JUL1985 18:00:00)-Water Temperature (C)]]*OO[[#This Row],[69]]</f>
        <v>1.9314478218813751E-7</v>
      </c>
      <c r="BT325" s="10">
        <f>3/24000000*OO[[#This Row],[128 (04JUL1985 21:00:00)-Water Temperature (C)]]*OO[[#This Row],[70]]</f>
        <v>1.8574082523497498E-7</v>
      </c>
      <c r="BU325" s="10">
        <f>3/24000000*OO[[#This Row],[129 (05JUL1985 00:00:00)-Water Temperature (C)]]*OO[[#This Row],[71]]</f>
        <v>1.7750769763394999E-7</v>
      </c>
      <c r="BV325" s="10">
        <f>3/24000000*OO[[#This Row],[130 (05JUL1985 03:00:00)-Water Temperature (C)]]*OO[[#This Row],[72]]</f>
        <v>1.7039730280031249E-7</v>
      </c>
      <c r="BW325" s="10">
        <f>3/24000000*OO[[#This Row],[131 (05JUL1985 06:00:00)-Water Temperature (C)]]*OO[[#This Row],[73]]</f>
        <v>1.6434644388337498E-7</v>
      </c>
      <c r="BX325" s="10">
        <f>3/24000000*OO[[#This Row],[132 (05JUL1985 09:00:00)-Water Temperature (C)]]*OO[[#This Row],[74]]</f>
        <v>1.6194315864636248E-7</v>
      </c>
      <c r="BY325" s="10">
        <f>3/24000000*OO[[#This Row],[133 (05JUL1985 12:00:00)-Water Temperature (C)]]*OO[[#This Row],[75]]</f>
        <v>1.60450982400125E-7</v>
      </c>
      <c r="BZ325" s="10">
        <f>3/24000000*OO[[#This Row],[134 (05JUL1985 15:00:00)-Water Temperature (C)]]*OO[[#This Row],[76]]</f>
        <v>1.5881600518879999E-7</v>
      </c>
      <c r="CA325" s="10">
        <f>3/24000000*OO[[#This Row],[135 (05JUL1985 18:00:00)-Water Temperature (C)]]*OO[[#This Row],[77]]</f>
        <v>1.5584407350129996E-7</v>
      </c>
      <c r="CB325" s="10">
        <f>3/24000000*OO[[#This Row],[136 (05JUL1985 21:00:00)-Water Temperature (C)]]*OO[[#This Row],[78]]</f>
        <v>1.5011075275349998E-7</v>
      </c>
      <c r="CC325" s="10">
        <f>3/24000000*OO[[#This Row],[137 (06JUL1985 00:00:00)-Water Temperature (C)]]*OO[[#This Row],[79]]</f>
        <v>1.4327299233064999E-7</v>
      </c>
      <c r="CD325" s="10">
        <f>3/24000000*OO[[#This Row],[138 (06JUL1985 03:00:00)-Water Temperature (C)]]*OO[[#This Row],[80]]</f>
        <v>1.3732347788550002E-7</v>
      </c>
      <c r="CE325" s="10">
        <f>3/24000000*OO[[#This Row],[139 (06JUL1985 06:00:00)-Water Temperature (C)]]*OO[[#This Row],[81]]</f>
        <v>1.3285900562812499E-7</v>
      </c>
      <c r="CF325" s="10">
        <f>3/24000000*OO[[#This Row],[140 (06JUL1985 09:00:00)-Water Temperature (C)]]*OO[[#This Row],[82]]</f>
        <v>1.3186837757119999E-7</v>
      </c>
      <c r="CG325" s="10">
        <f>3/24000000*OO[[#This Row],[141 (06JUL1985 12:00:00)-Water Temperature (C)]]*OO[[#This Row],[83]]</f>
        <v>1.3141239896783747E-7</v>
      </c>
      <c r="CH325" s="10">
        <f>3/24000000*OO[[#This Row],[142 (06JUL1985 15:00:00)-Water Temperature (C)]]*OO[[#This Row],[84]]</f>
        <v>1.3033653703021247E-7</v>
      </c>
      <c r="CI325" s="10">
        <f>3/24000000*OO[[#This Row],[143 (06JUL1985 18:00:00)-Water Temperature (C)]]*OO[[#This Row],[85]]</f>
        <v>1.2834364176569999E-7</v>
      </c>
      <c r="CJ325" s="10">
        <f>3/24000000*OO[[#This Row],[144 (06JUL1985 21:00:00)-Water Temperature (C)]]*OO[[#This Row],[86]]</f>
        <v>1.2442608229974999E-7</v>
      </c>
      <c r="CK325" s="10">
        <f>3/24000000*OO[[#This Row],[145 (07JUL1985 00:00:00)-Water Temperature (C)]]*OO[[#This Row],[87]]</f>
        <v>1.1990474335558748E-7</v>
      </c>
      <c r="CL325" s="10">
        <f>3/24000000*OO[[#This Row],[146 (07JUL1985 03:00:00)-Water Temperature (C)]]*OO[[#This Row],[88]]</f>
        <v>1.1545225018417499E-7</v>
      </c>
      <c r="CM325" s="10">
        <f>3/24000000*OO[[#This Row],[147 (07JUL1985 06:00:00)-Water Temperature (C)]]*OO[[#This Row],[89]]</f>
        <v>1.114766091626375E-7</v>
      </c>
      <c r="CN325" s="10">
        <f>3/24000000*OO[[#This Row],[148 (07JUL1985 09:00:00)-Water Temperature (C)]]*OO[[#This Row],[90]]</f>
        <v>1.081694373656E-7</v>
      </c>
      <c r="CO325" s="10">
        <f>3/24000000*OO[[#This Row],[149 (07JUL1985 12:00:00)-Water Temperature (C)]]*OO[[#This Row],[91]]</f>
        <v>1.057881810447E-7</v>
      </c>
      <c r="CP325" s="10">
        <f>3/24000000*OO[[#This Row],[150 (07JUL1985 15:00:00)-Water Temperature (C)]]*OO[[#This Row],[92]]</f>
        <v>1.0420439401618749E-7</v>
      </c>
      <c r="CQ325" s="10">
        <f>3/24000000*OO[[#This Row],[151 (07JUL1985 18:00:00)-Water Temperature (C)]]*OO[[#This Row],[93]]</f>
        <v>1.01373622665375E-7</v>
      </c>
      <c r="CR325" s="10">
        <f>3/24000000*OO[[#This Row],[152 (07JUL1985 21:00:00)-Water Temperature (C)]]*OO[[#This Row],[94]]</f>
        <v>9.7490443306687496E-8</v>
      </c>
      <c r="CS325" s="10">
        <f>3/24000000*OO[[#This Row],[153 (08JUL1985 00:00:00)-Water Temperature (C)]]*OO[[#This Row],[95]]</f>
        <v>9.3750954065999995E-8</v>
      </c>
      <c r="CT325" s="10">
        <f>3/24000000*OO[[#This Row],[154 (08JUL1985 03:00:00)-Water Temperature (C)]]*OO[[#This Row],[96]]</f>
        <v>9.0583345088149983E-8</v>
      </c>
      <c r="CU325" s="10">
        <f>3/24000000*OO[[#This Row],[155 (08JUL1985 06:00:00)-Water Temperature (C)]]*OO[[#This Row],[97]]</f>
        <v>8.7775505972612499E-8</v>
      </c>
      <c r="CV325" s="10">
        <f>3/24000000*OO[[#This Row],[156 (08JUL1985 09:00:00)-Water Temperature (C)]]*OO[[#This Row],[98]]</f>
        <v>8.63113805238E-8</v>
      </c>
      <c r="CW325" s="10">
        <f>3/24000000*OO[[#This Row],[157 (08JUL1985 12:00:00)-Water Temperature (C)]]*OO[[#This Row],[99]]</f>
        <v>8.5222406697499998E-8</v>
      </c>
    </row>
    <row r="326" spans="1:101" x14ac:dyDescent="0.35">
      <c r="A326" t="s">
        <v>332</v>
      </c>
      <c r="B326">
        <v>870.3655</v>
      </c>
      <c r="C326" s="10">
        <f>3/24*OO[[#This Row],[59 (26JUN1985 06:00:00)-Water Temperature (C)]]*OO[[#This Row],[1]]/SUM(OO[1])</f>
        <v>0</v>
      </c>
      <c r="D326" s="10">
        <f>3/24*OO[[#This Row],[60 (26JUN1985 09:00:00)-Water Temperature (C)]]*OO[[#This Row],[2]]/SUM(OO[2])</f>
        <v>0</v>
      </c>
      <c r="E326" s="10">
        <f>3/24*OO[[#This Row],[61 (26JUN1985 12:00:00)-Water Temperature (C)]]*OO[[#This Row],[3]]/SUM(OO[3])</f>
        <v>0</v>
      </c>
      <c r="F326" s="10">
        <f>3/24*OO[[#This Row],[62 (26JUN1985 15:00:00)-Water Temperature (C)]]*OO[[#This Row],[4]]/SUM(OO[4])</f>
        <v>0</v>
      </c>
      <c r="G326" s="10">
        <f>3/24*OO[[#This Row],[63 (26JUN1985 18:00:00)-Water Temperature (C)]]*OO[[#This Row],[5]]/SUM(OO[5])</f>
        <v>0</v>
      </c>
      <c r="H326" s="10">
        <f>3/24*OO[[#This Row],[64 (26JUN1985 21:00:00)-Water Temperature (C)]]*OO[[#This Row],[6]]/SUM(OO[6])</f>
        <v>0</v>
      </c>
      <c r="I326" s="10">
        <f>3/24*OO[[#This Row],[65 (27JUN1985 00:00:00)-Water Temperature (C)]]*OO[[#This Row],[7]]/SUM(OO[7])</f>
        <v>0</v>
      </c>
      <c r="J326" s="10">
        <f>3/24*OO[[#This Row],[66 (27JUN1985 03:00:00)-Water Temperature (C)]]*OO[[#This Row],[8]]/SUM(OO[8])</f>
        <v>0</v>
      </c>
      <c r="K326" s="10">
        <f>3/24*OO[[#This Row],[67 (27JUN1985 06:00:00)-Water Temperature (C)]]*OO[[#This Row],[9]]/SUM(OO[9])</f>
        <v>0</v>
      </c>
      <c r="L326" s="10">
        <f>3/24*OO[[#This Row],[68 (27JUN1985 09:00:00)-Water Temperature (C)]]*OO[[#This Row],[10]]/SUM(OO[10])</f>
        <v>0</v>
      </c>
      <c r="M326" s="10">
        <f>3/24*OO[[#This Row],[69 (27JUN1985 12:00:00)-Water Temperature (C)]]*OO[[#This Row],[11]]/SUM(OO[11])</f>
        <v>0</v>
      </c>
      <c r="N326" s="10">
        <f>3/24*OO[[#This Row],[70 (27JUN1985 15:00:00)-Water Temperature (C)]]*OO[[#This Row],[12]]/SUM(OO[12])</f>
        <v>0</v>
      </c>
      <c r="O326" s="10">
        <f>3/24*OO[[#This Row],[71 (27JUN1985 18:00:00)-Water Temperature (C)]]*OO[[#This Row],[13]]/SUM(OO[13])</f>
        <v>0</v>
      </c>
      <c r="P326" s="10">
        <f>3/24*OO[[#This Row],[72 (27JUN1985 21:00:00)-Water Temperature (C)]]*OO[[#This Row],[14]]/SUM(OO[14])</f>
        <v>0</v>
      </c>
      <c r="Q326" s="10">
        <f>3/24*OO[[#This Row],[73 (28JUN1985 00:00:00)-Water Temperature (C)]]*OO[[#This Row],[15]]/SUM(OO[15])</f>
        <v>7.2391828124358756E-31</v>
      </c>
      <c r="R326" s="10">
        <f>3/24*OO[[#This Row],[74 (28JUN1985 03:00:00)-Water Temperature (C)]]*OO[[#This Row],[16]]/SUM(OO[16])</f>
        <v>1.3232240866442172E-22</v>
      </c>
      <c r="S326" s="10">
        <f>3/24*OO[[#This Row],[75 (28JUN1985 06:00:00)-Water Temperature (C)]]*OO[[#This Row],[17]]/SUM(OO[17])</f>
        <v>3.6383021729393811E-13</v>
      </c>
      <c r="T326" s="10">
        <f>3/24*OO[[#This Row],[76 (28JUN1985 09:00:00)-Water Temperature (C)]]*OO[[#This Row],[18]]/SUM(OO[18])</f>
        <v>2.7243772308064832E-9</v>
      </c>
      <c r="U326" s="10">
        <f>3/24*OO[[#This Row],[77 (28JUN1985 12:00:00)-Water Temperature (C)]]*OO[[#This Row],[19]]/SUM(OO[19])</f>
        <v>1.1837008318838098E-6</v>
      </c>
      <c r="V326" s="10">
        <f>3/24000000*OO[[#This Row],[78 (28JUN1985 15:00:00)-Water Temperature (C)]]*OO[[#This Row],[20]]</f>
        <v>9.2713982149687498E-5</v>
      </c>
      <c r="W326" s="10">
        <f>3/24000000*OO[[#This Row],[79 (28JUN1985 18:00:00)-Water Temperature (C)]]*OO[[#This Row],[21]]</f>
        <v>2.0003406851988748E-3</v>
      </c>
      <c r="X326" s="10">
        <f>3/24000000*OO[[#This Row],[80 (28JUN1985 21:00:00)-Water Temperature (C)]]*OO[[#This Row],[22]]</f>
        <v>1.4973950391924999E-2</v>
      </c>
      <c r="Y326" s="10">
        <f>3/24000000*OO[[#This Row],[81 (29JUN1985 00:00:00)-Water Temperature (C)]]*OO[[#This Row],[23]]</f>
        <v>4.6078736541412493E-2</v>
      </c>
      <c r="Z326" s="10">
        <f>3/24000000*OO[[#This Row],[82 (29JUN1985 03:00:00)-Water Temperature (C)]]*OO[[#This Row],[24]]</f>
        <v>6.6615213553437497E-2</v>
      </c>
      <c r="AA326" s="10">
        <f>3/24000000*OO[[#This Row],[83 (29JUN1985 06:00:00)-Water Temperature (C)]]*OO[[#This Row],[25]]</f>
        <v>5.0271034167625003E-2</v>
      </c>
      <c r="AB326" s="10">
        <f>3/24000000*OO[[#This Row],[84 (29JUN1985 09:00:00)-Water Temperature (C)]]*OO[[#This Row],[26]]</f>
        <v>2.183218349283125E-2</v>
      </c>
      <c r="AC326" s="10">
        <f>3/24000000*OO[[#This Row],[85 (29JUN1985 12:00:00)-Water Temperature (C)]]*OO[[#This Row],[27]]</f>
        <v>5.7376285053587495E-3</v>
      </c>
      <c r="AD326" s="10">
        <f>3/24000000*OO[[#This Row],[86 (29JUN1985 15:00:00)-Water Temperature (C)]]*OO[[#This Row],[28]]</f>
        <v>9.6862357191574995E-4</v>
      </c>
      <c r="AE326" s="10">
        <f>3/24000000*OO[[#This Row],[88 (29JUN1985 21:00:00)-Water Temperature (C)]]*OO[[#This Row],[30]]</f>
        <v>2.0714337538098748E-5</v>
      </c>
      <c r="AF326" s="10">
        <f>3/24000000*OO[[#This Row],[88 (29JUN1985 21:00:00)-Water Temperature (C)]]*OO[[#This Row],[30]]</f>
        <v>2.0714337538098748E-5</v>
      </c>
      <c r="AG326" s="10">
        <f>3/24000000*OO[[#This Row],[89 (30JUN1985 00:00:00)-Water Temperature (C)]]*OO[[#This Row],[31]]</f>
        <v>1.1015598952038751E-5</v>
      </c>
      <c r="AH326" s="10">
        <f>3/24000000*OO[[#This Row],[90 (30JUN1985 03:00:00)-Water Temperature (C)]]*OO[[#This Row],[32]]</f>
        <v>8.8044946299487506E-6</v>
      </c>
      <c r="AI326" s="10">
        <f>3/24000000*OO[[#This Row],[91 (30JUN1985 06:00:00)-Water Temperature (C)]]*OO[[#This Row],[33]]</f>
        <v>7.3609820064999998E-6</v>
      </c>
      <c r="AJ326" s="10">
        <f>3/24000000*OO[[#This Row],[92 (30JUN1985 09:00:00)-Water Temperature (C)]]*OO[[#This Row],[34]]</f>
        <v>6.294048411096249E-6</v>
      </c>
      <c r="AK326" s="10">
        <f>3/24000000*OO[[#This Row],[93 (30JUN1985 12:00:00)-Water Temperature (C)]]*OO[[#This Row],[35]]</f>
        <v>5.4583577341799991E-6</v>
      </c>
      <c r="AL326" s="10">
        <f>3/24000000*OO[[#This Row],[94 (30JUN1985 15:00:00)-Water Temperature (C)]]*OO[[#This Row],[36]]</f>
        <v>4.7591918828999989E-6</v>
      </c>
      <c r="AM326" s="10">
        <f>3/24000000*OO[[#This Row],[95 (30JUN1985 18:00:00)-Water Temperature (C)]]*OO[[#This Row],[37]]</f>
        <v>4.1449998398400001E-6</v>
      </c>
      <c r="AN326" s="10">
        <f>3/24000000*OO[[#This Row],[96 (30JUN1985 21:00:00)-Water Temperature (C)]]*OO[[#This Row],[38]]</f>
        <v>3.5679266266049996E-6</v>
      </c>
      <c r="AO326" s="10">
        <f>3/24000000*OO[[#This Row],[97 (01JUL1985 00:00:00)-Water Temperature (C)]]*OO[[#This Row],[39]]</f>
        <v>3.0705488940438748E-6</v>
      </c>
      <c r="AP326" s="10">
        <f>3/24000000*OO[[#This Row],[98 (01JUL1985 03:00:00)-Water Temperature (C)]]*OO[[#This Row],[40]]</f>
        <v>2.6715708058286246E-6</v>
      </c>
      <c r="AQ326" s="10">
        <f>3/24000000*OO[[#This Row],[99 (01JUL1985 06:00:00)-Water Temperature (C)]]*OO[[#This Row],[41]]</f>
        <v>2.353703588026875E-6</v>
      </c>
      <c r="AR326" s="10">
        <f>3/24000000*OO[[#This Row],[100 (01JUL1985 09:00:00)-Water Temperature (C)]]*OO[[#This Row],[42]]</f>
        <v>2.1283797509379999E-6</v>
      </c>
      <c r="AS326" s="10">
        <f>3/24000000*OO[[#This Row],[101 (01JUL1985 12:00:00)-Water Temperature (C)]]*OO[[#This Row],[43]]</f>
        <v>1.9428543742725002E-6</v>
      </c>
      <c r="AT326" s="10">
        <f>3/24000000*OO[[#This Row],[102 (01JUL1985 15:00:00)-Water Temperature (C)]]*OO[[#This Row],[44]]</f>
        <v>1.7682781966850002E-6</v>
      </c>
      <c r="AU326" s="10">
        <f>3/24000000*OO[[#This Row],[103 (01JUL1985 18:00:00)-Water Temperature (C)]]*OO[[#This Row],[45]]</f>
        <v>1.6078698503432497E-6</v>
      </c>
      <c r="AV326" s="10">
        <f>3/24000000*OO[[#This Row],[104 (01JUL1985 21:00:00)-Water Temperature (C)]]*OO[[#This Row],[46]]</f>
        <v>1.4551607352204999E-6</v>
      </c>
      <c r="AW326" s="10">
        <f>3/24000000*OO[[#This Row],[105 (02JUL1985 00:00:00)-Water Temperature (C)]]*OO[[#This Row],[47]]</f>
        <v>1.3324856704807499E-6</v>
      </c>
      <c r="AX326" s="10">
        <f>3/24000000*OO[[#This Row],[106 (02JUL1985 03:00:00)-Water Temperature (C)]]*OO[[#This Row],[48]]</f>
        <v>1.2318185541348749E-6</v>
      </c>
      <c r="AY326" s="10">
        <f>3/24000000*OO[[#This Row],[107 (02JUL1985 06:00:00)-Water Temperature (C)]]*OO[[#This Row],[49]]</f>
        <v>1.1487041319975001E-6</v>
      </c>
      <c r="AZ326" s="10">
        <f>3/24000000*OO[[#This Row],[108 (02JUL1985 09:00:00)-Water Temperature (C)]]*OO[[#This Row],[50]]</f>
        <v>1.0734548689535001E-6</v>
      </c>
      <c r="BA326" s="10">
        <f>3/24000000*OO[[#This Row],[109 (02JUL1985 12:00:00)-Water Temperature (C)]]*OO[[#This Row],[51]]</f>
        <v>1.0162877220155001E-6</v>
      </c>
      <c r="BB326" s="10">
        <f>3/24000000*OO[[#This Row],[110 (02JUL1985 15:00:00)-Water Temperature (C)]]*OO[[#This Row],[52]]</f>
        <v>9.7076945589350005E-7</v>
      </c>
      <c r="BC326" s="10">
        <f>3/24000000*OO[[#This Row],[111 (02JUL1985 18:00:00)-Water Temperature (C)]]*OO[[#This Row],[53]]</f>
        <v>9.2796056955700003E-7</v>
      </c>
      <c r="BD326" s="10">
        <f>3/24000000*OO[[#This Row],[112 (02JUL1985 21:00:00)-Water Temperature (C)]]*OO[[#This Row],[54]]</f>
        <v>8.7483740778849993E-7</v>
      </c>
      <c r="BE326" s="10">
        <f>3/24000000*OO[[#This Row],[113 (03JUL1985 00:00:00)-Water Temperature (C)]]*OO[[#This Row],[55]]</f>
        <v>8.1648806527187507E-7</v>
      </c>
      <c r="BF326" s="10">
        <f>3/24000000*OO[[#This Row],[114 (03JUL1985 03:00:00)-Water Temperature (C)]]*OO[[#This Row],[56]]</f>
        <v>7.6846667653125002E-7</v>
      </c>
      <c r="BG326" s="10">
        <f>3/24000000*OO[[#This Row],[115 (03JUL1985 06:00:00)-Water Temperature (C)]]*OO[[#This Row],[57]]</f>
        <v>7.3101400448875003E-7</v>
      </c>
      <c r="BH326" s="10">
        <f>3/24000000*OO[[#This Row],[116 (03JUL1985 09:00:00)-Water Temperature (C)]]*OO[[#This Row],[58]]</f>
        <v>7.08156430835375E-7</v>
      </c>
      <c r="BI326" s="10">
        <f>3/24000000*OO[[#This Row],[117 (03JUL1985 12:00:00)-Water Temperature (C)]]*OO[[#This Row],[59]]</f>
        <v>6.8958211147199994E-7</v>
      </c>
      <c r="BJ326" s="10">
        <f>3/24000000*OO[[#This Row],[118 (03JUL1985 15:00:00)-Water Temperature (C)]]*OO[[#This Row],[60]]</f>
        <v>6.6911636840537489E-7</v>
      </c>
      <c r="BK326" s="10">
        <f>3/24000000*OO[[#This Row],[119 (03JUL1985 18:00:00)-Water Temperature (C)]]*OO[[#This Row],[61]]</f>
        <v>6.4476026600399992E-7</v>
      </c>
      <c r="BL326" s="10">
        <f>3/24000000*OO[[#This Row],[120 (03JUL1985 21:00:00)-Water Temperature (C)]]*OO[[#This Row],[62]]</f>
        <v>6.1384171197374999E-7</v>
      </c>
      <c r="BM326" s="10">
        <f>3/24000000*OO[[#This Row],[121 (04JUL1985 00:00:00)-Water Temperature (C)]]*OO[[#This Row],[63]]</f>
        <v>5.8496543894250002E-7</v>
      </c>
      <c r="BN326" s="10">
        <f>3/24000000*OO[[#This Row],[122 (04JUL1985 03:00:00)-Water Temperature (C)]]*OO[[#This Row],[64]]</f>
        <v>5.6152325940900005E-7</v>
      </c>
      <c r="BO326" s="10">
        <f>3/24000000*OO[[#This Row],[123 (04JUL1985 06:00:00)-Water Temperature (C)]]*OO[[#This Row],[65]]</f>
        <v>5.42524527688E-7</v>
      </c>
      <c r="BP326" s="10">
        <f>3/24000000*OO[[#This Row],[124 (04JUL1985 09:00:00)-Water Temperature (C)]]*OO[[#This Row],[66]]</f>
        <v>5.3483842691999996E-7</v>
      </c>
      <c r="BQ326" s="10">
        <f>3/24000000*OO[[#This Row],[125 (04JUL1985 12:00:00)-Water Temperature (C)]]*OO[[#This Row],[67]]</f>
        <v>5.2808173596749998E-7</v>
      </c>
      <c r="BR326" s="10">
        <f>3/24000000*OO[[#This Row],[126 (04JUL1985 15:00:00)-Water Temperature (C)]]*OO[[#This Row],[68]]</f>
        <v>5.1775251416262498E-7</v>
      </c>
      <c r="BS326" s="10">
        <f>3/24000000*OO[[#This Row],[127 (04JUL1985 18:00:00)-Water Temperature (C)]]*OO[[#This Row],[69]]</f>
        <v>5.0222346456849995E-7</v>
      </c>
      <c r="BT326" s="10">
        <f>3/24000000*OO[[#This Row],[128 (04JUL1985 21:00:00)-Water Temperature (C)]]*OO[[#This Row],[70]]</f>
        <v>4.829957965479999E-7</v>
      </c>
      <c r="BU326" s="10">
        <f>3/24000000*OO[[#This Row],[129 (05JUL1985 00:00:00)-Water Temperature (C)]]*OO[[#This Row],[71]]</f>
        <v>4.6150368855149996E-7</v>
      </c>
      <c r="BV326" s="10">
        <f>3/24000000*OO[[#This Row],[130 (05JUL1985 03:00:00)-Water Temperature (C)]]*OO[[#This Row],[72]]</f>
        <v>4.4295981691674996E-7</v>
      </c>
      <c r="BW326" s="10">
        <f>3/24000000*OO[[#This Row],[131 (05JUL1985 06:00:00)-Water Temperature (C)]]*OO[[#This Row],[73]]</f>
        <v>4.271378954535E-7</v>
      </c>
      <c r="BX326" s="10">
        <f>3/24000000*OO[[#This Row],[132 (05JUL1985 09:00:00)-Water Temperature (C)]]*OO[[#This Row],[74]]</f>
        <v>4.2081915878999994E-7</v>
      </c>
      <c r="BY326" s="10">
        <f>3/24000000*OO[[#This Row],[133 (05JUL1985 12:00:00)-Water Temperature (C)]]*OO[[#This Row],[75]]</f>
        <v>4.1694539260499995E-7</v>
      </c>
      <c r="BZ326" s="10">
        <f>3/24000000*OO[[#This Row],[134 (05JUL1985 15:00:00)-Water Temperature (C)]]*OO[[#This Row],[76]]</f>
        <v>4.1277311959274995E-7</v>
      </c>
      <c r="CA326" s="10">
        <f>3/24000000*OO[[#This Row],[135 (05JUL1985 18:00:00)-Water Temperature (C)]]*OO[[#This Row],[77]]</f>
        <v>4.0514607245699999E-7</v>
      </c>
      <c r="CB326" s="10">
        <f>3/24000000*OO[[#This Row],[136 (05JUL1985 21:00:00)-Water Temperature (C)]]*OO[[#This Row],[78]]</f>
        <v>3.9034027869199997E-7</v>
      </c>
      <c r="CC326" s="10">
        <f>3/24000000*OO[[#This Row],[137 (06JUL1985 00:00:00)-Water Temperature (C)]]*OO[[#This Row],[79]]</f>
        <v>3.7251127055925E-7</v>
      </c>
      <c r="CD326" s="10">
        <f>3/24000000*OO[[#This Row],[138 (06JUL1985 03:00:00)-Water Temperature (C)]]*OO[[#This Row],[80]]</f>
        <v>3.5695905633000002E-7</v>
      </c>
      <c r="CE326" s="10">
        <f>3/24000000*OO[[#This Row],[139 (06JUL1985 06:00:00)-Water Temperature (C)]]*OO[[#This Row],[81]]</f>
        <v>3.4522071157762501E-7</v>
      </c>
      <c r="CF326" s="10">
        <f>3/24000000*OO[[#This Row],[140 (06JUL1985 09:00:00)-Water Temperature (C)]]*OO[[#This Row],[82]]</f>
        <v>3.4262005838575001E-7</v>
      </c>
      <c r="CG326" s="10">
        <f>3/24000000*OO[[#This Row],[141 (06JUL1985 12:00:00)-Water Temperature (C)]]*OO[[#This Row],[83]]</f>
        <v>3.4144272109587496E-7</v>
      </c>
      <c r="CH326" s="10">
        <f>3/24000000*OO[[#This Row],[142 (06JUL1985 15:00:00)-Water Temperature (C)]]*OO[[#This Row],[84]]</f>
        <v>3.3874152186959996E-7</v>
      </c>
      <c r="CI326" s="10">
        <f>3/24000000*OO[[#This Row],[143 (06JUL1985 18:00:00)-Water Temperature (C)]]*OO[[#This Row],[85]]</f>
        <v>3.3359296948885001E-7</v>
      </c>
      <c r="CJ326" s="10">
        <f>3/24000000*OO[[#This Row],[144 (06JUL1985 21:00:00)-Water Temperature (C)]]*OO[[#This Row],[86]]</f>
        <v>3.2345257907391245E-7</v>
      </c>
      <c r="CK326" s="10">
        <f>3/24000000*OO[[#This Row],[145 (07JUL1985 00:00:00)-Water Temperature (C)]]*OO[[#This Row],[87]]</f>
        <v>3.1163316238888746E-7</v>
      </c>
      <c r="CL326" s="10">
        <f>3/24000000*OO[[#This Row],[146 (07JUL1985 03:00:00)-Water Temperature (C)]]*OO[[#This Row],[88]]</f>
        <v>3.0005478476937499E-7</v>
      </c>
      <c r="CM326" s="10">
        <f>3/24000000*OO[[#This Row],[147 (07JUL1985 06:00:00)-Water Temperature (C)]]*OO[[#This Row],[89]]</f>
        <v>2.8967610835287499E-7</v>
      </c>
      <c r="CN326" s="10">
        <f>3/24000000*OO[[#This Row],[148 (07JUL1985 09:00:00)-Water Temperature (C)]]*OO[[#This Row],[90]]</f>
        <v>2.8110491595562499E-7</v>
      </c>
      <c r="CO326" s="10">
        <f>3/24000000*OO[[#This Row],[149 (07JUL1985 12:00:00)-Water Temperature (C)]]*OO[[#This Row],[91]]</f>
        <v>2.749178758464E-7</v>
      </c>
      <c r="CP326" s="10">
        <f>3/24000000*OO[[#This Row],[150 (07JUL1985 15:00:00)-Water Temperature (C)]]*OO[[#This Row],[92]]</f>
        <v>2.7086182355977504E-7</v>
      </c>
      <c r="CQ326" s="10">
        <f>3/24000000*OO[[#This Row],[151 (07JUL1985 18:00:00)-Water Temperature (C)]]*OO[[#This Row],[93]]</f>
        <v>2.6351693455689998E-7</v>
      </c>
      <c r="CR326" s="10">
        <f>3/24000000*OO[[#This Row],[152 (07JUL1985 21:00:00)-Water Temperature (C)]]*OO[[#This Row],[94]]</f>
        <v>2.5344314605190004E-7</v>
      </c>
      <c r="CS326" s="10">
        <f>3/24000000*OO[[#This Row],[153 (08JUL1985 00:00:00)-Water Temperature (C)]]*OO[[#This Row],[95]]</f>
        <v>2.4365517924177495E-7</v>
      </c>
      <c r="CT326" s="10">
        <f>3/24000000*OO[[#This Row],[154 (08JUL1985 03:00:00)-Water Temperature (C)]]*OO[[#This Row],[96]]</f>
        <v>2.353706506827E-7</v>
      </c>
      <c r="CU326" s="10">
        <f>3/24000000*OO[[#This Row],[155 (08JUL1985 06:00:00)-Water Temperature (C)]]*OO[[#This Row],[97]]</f>
        <v>2.2805733573717496E-7</v>
      </c>
      <c r="CV326" s="10">
        <f>3/24000000*OO[[#This Row],[156 (08JUL1985 09:00:00)-Water Temperature (C)]]*OO[[#This Row],[98]]</f>
        <v>2.2426154419199999E-7</v>
      </c>
      <c r="CW326" s="10">
        <f>3/24000000*OO[[#This Row],[157 (08JUL1985 12:00:00)-Water Temperature (C)]]*OO[[#This Row],[99]]</f>
        <v>2.214821373545625E-7</v>
      </c>
    </row>
    <row r="327" spans="1:101" x14ac:dyDescent="0.35">
      <c r="A327" t="s">
        <v>333</v>
      </c>
      <c r="B327">
        <v>875.32460000000003</v>
      </c>
      <c r="C327" s="10">
        <f>3/24*OO[[#This Row],[59 (26JUN1985 06:00:00)-Water Temperature (C)]]*OO[[#This Row],[1]]/SUM(OO[1])</f>
        <v>0</v>
      </c>
      <c r="D327" s="10">
        <f>3/24*OO[[#This Row],[60 (26JUN1985 09:00:00)-Water Temperature (C)]]*OO[[#This Row],[2]]/SUM(OO[2])</f>
        <v>0</v>
      </c>
      <c r="E327" s="10">
        <f>3/24*OO[[#This Row],[61 (26JUN1985 12:00:00)-Water Temperature (C)]]*OO[[#This Row],[3]]/SUM(OO[3])</f>
        <v>0</v>
      </c>
      <c r="F327" s="10">
        <f>3/24*OO[[#This Row],[62 (26JUN1985 15:00:00)-Water Temperature (C)]]*OO[[#This Row],[4]]/SUM(OO[4])</f>
        <v>0</v>
      </c>
      <c r="G327" s="10">
        <f>3/24*OO[[#This Row],[63 (26JUN1985 18:00:00)-Water Temperature (C)]]*OO[[#This Row],[5]]/SUM(OO[5])</f>
        <v>0</v>
      </c>
      <c r="H327" s="10">
        <f>3/24*OO[[#This Row],[64 (26JUN1985 21:00:00)-Water Temperature (C)]]*OO[[#This Row],[6]]/SUM(OO[6])</f>
        <v>0</v>
      </c>
      <c r="I327" s="10">
        <f>3/24*OO[[#This Row],[65 (27JUN1985 00:00:00)-Water Temperature (C)]]*OO[[#This Row],[7]]/SUM(OO[7])</f>
        <v>0</v>
      </c>
      <c r="J327" s="10">
        <f>3/24*OO[[#This Row],[66 (27JUN1985 03:00:00)-Water Temperature (C)]]*OO[[#This Row],[8]]/SUM(OO[8])</f>
        <v>0</v>
      </c>
      <c r="K327" s="10">
        <f>3/24*OO[[#This Row],[67 (27JUN1985 06:00:00)-Water Temperature (C)]]*OO[[#This Row],[9]]/SUM(OO[9])</f>
        <v>0</v>
      </c>
      <c r="L327" s="10">
        <f>3/24*OO[[#This Row],[68 (27JUN1985 09:00:00)-Water Temperature (C)]]*OO[[#This Row],[10]]/SUM(OO[10])</f>
        <v>0</v>
      </c>
      <c r="M327" s="10">
        <f>3/24*OO[[#This Row],[69 (27JUN1985 12:00:00)-Water Temperature (C)]]*OO[[#This Row],[11]]/SUM(OO[11])</f>
        <v>0</v>
      </c>
      <c r="N327" s="10">
        <f>3/24*OO[[#This Row],[70 (27JUN1985 15:00:00)-Water Temperature (C)]]*OO[[#This Row],[12]]/SUM(OO[12])</f>
        <v>0</v>
      </c>
      <c r="O327" s="10">
        <f>3/24*OO[[#This Row],[71 (27JUN1985 18:00:00)-Water Temperature (C)]]*OO[[#This Row],[13]]/SUM(OO[13])</f>
        <v>0</v>
      </c>
      <c r="P327" s="10">
        <f>3/24*OO[[#This Row],[72 (27JUN1985 21:00:00)-Water Temperature (C)]]*OO[[#This Row],[14]]/SUM(OO[14])</f>
        <v>0</v>
      </c>
      <c r="Q327" s="10">
        <f>3/24*OO[[#This Row],[73 (28JUN1985 00:00:00)-Water Temperature (C)]]*OO[[#This Row],[15]]/SUM(OO[15])</f>
        <v>8.73527204883205E-32</v>
      </c>
      <c r="R327" s="10">
        <f>3/24*OO[[#This Row],[74 (28JUN1985 03:00:00)-Water Temperature (C)]]*OO[[#This Row],[16]]/SUM(OO[16])</f>
        <v>1.1350115211578826E-22</v>
      </c>
      <c r="S327" s="10">
        <f>3/24*OO[[#This Row],[75 (28JUN1985 06:00:00)-Water Temperature (C)]]*OO[[#This Row],[17]]/SUM(OO[17])</f>
        <v>1.9241587663180396E-13</v>
      </c>
      <c r="T327" s="10">
        <f>3/24*OO[[#This Row],[76 (28JUN1985 09:00:00)-Water Temperature (C)]]*OO[[#This Row],[18]]/SUM(OO[18])</f>
        <v>1.8765863795101189E-9</v>
      </c>
      <c r="U327" s="10">
        <f>3/24*OO[[#This Row],[77 (28JUN1985 12:00:00)-Water Temperature (C)]]*OO[[#This Row],[19]]/SUM(OO[19])</f>
        <v>9.2881323527529751E-7</v>
      </c>
      <c r="V327" s="10">
        <f>3/24000000*OO[[#This Row],[78 (28JUN1985 15:00:00)-Water Temperature (C)]]*OO[[#This Row],[20]]</f>
        <v>8.0324198394299997E-5</v>
      </c>
      <c r="W327" s="10">
        <f>3/24000000*OO[[#This Row],[79 (28JUN1985 18:00:00)-Water Temperature (C)]]*OO[[#This Row],[21]]</f>
        <v>1.882536651959875E-3</v>
      </c>
      <c r="X327" s="10">
        <f>3/24000000*OO[[#This Row],[80 (28JUN1985 21:00:00)-Water Temperature (C)]]*OO[[#This Row],[22]]</f>
        <v>1.51591245728125E-2</v>
      </c>
      <c r="Y327" s="10">
        <f>3/24000000*OO[[#This Row],[81 (29JUN1985 00:00:00)-Water Temperature (C)]]*OO[[#This Row],[23]]</f>
        <v>4.9796662280475003E-2</v>
      </c>
      <c r="Z327" s="10">
        <f>3/24000000*OO[[#This Row],[82 (29JUN1985 03:00:00)-Water Temperature (C)]]*OO[[#This Row],[24]]</f>
        <v>7.6443090349600007E-2</v>
      </c>
      <c r="AA327" s="10">
        <f>3/24000000*OO[[#This Row],[83 (29JUN1985 06:00:00)-Water Temperature (C)]]*OO[[#This Row],[25]]</f>
        <v>6.0927482255949988E-2</v>
      </c>
      <c r="AB327" s="10">
        <f>3/24000000*OO[[#This Row],[84 (29JUN1985 09:00:00)-Water Temperature (C)]]*OO[[#This Row],[26]]</f>
        <v>2.784618928199625E-2</v>
      </c>
      <c r="AC327" s="10">
        <f>3/24000000*OO[[#This Row],[85 (29JUN1985 12:00:00)-Water Temperature (C)]]*OO[[#This Row],[27]]</f>
        <v>7.6735666817700004E-3</v>
      </c>
      <c r="AD327" s="10">
        <f>3/24000000*OO[[#This Row],[86 (29JUN1985 15:00:00)-Water Temperature (C)]]*OO[[#This Row],[28]]</f>
        <v>1.3516044778912497E-3</v>
      </c>
      <c r="AE327" s="10">
        <f>3/24000000*OO[[#This Row],[88 (29JUN1985 21:00:00)-Water Temperature (C)]]*OO[[#This Row],[30]]</f>
        <v>2.7052887972875E-5</v>
      </c>
      <c r="AF327" s="10">
        <f>3/24000000*OO[[#This Row],[88 (29JUN1985 21:00:00)-Water Temperature (C)]]*OO[[#This Row],[30]]</f>
        <v>2.7052887972875E-5</v>
      </c>
      <c r="AG327" s="10">
        <f>3/24000000*OO[[#This Row],[89 (30JUN1985 00:00:00)-Water Temperature (C)]]*OO[[#This Row],[31]]</f>
        <v>1.3111575023979999E-5</v>
      </c>
      <c r="AH327" s="10">
        <f>3/24000000*OO[[#This Row],[90 (30JUN1985 03:00:00)-Water Temperature (C)]]*OO[[#This Row],[32]]</f>
        <v>1.03458856588E-5</v>
      </c>
      <c r="AI327" s="10">
        <f>3/24000000*OO[[#This Row],[91 (30JUN1985 06:00:00)-Water Temperature (C)]]*OO[[#This Row],[33]]</f>
        <v>8.6383965744712508E-6</v>
      </c>
      <c r="AJ327" s="10">
        <f>3/24000000*OO[[#This Row],[92 (30JUN1985 09:00:00)-Water Temperature (C)]]*OO[[#This Row],[34]]</f>
        <v>7.3835495889837504E-6</v>
      </c>
      <c r="AK327" s="10">
        <f>3/24000000*OO[[#This Row],[93 (30JUN1985 12:00:00)-Water Temperature (C)]]*OO[[#This Row],[35]]</f>
        <v>6.4016606377549997E-6</v>
      </c>
      <c r="AL327" s="10">
        <f>3/24000000*OO[[#This Row],[94 (30JUN1985 15:00:00)-Water Temperature (C)]]*OO[[#This Row],[36]]</f>
        <v>5.5795358814612498E-6</v>
      </c>
      <c r="AM327" s="10">
        <f>3/24000000*OO[[#This Row],[95 (30JUN1985 18:00:00)-Water Temperature (C)]]*OO[[#This Row],[37]]</f>
        <v>4.8573892714712502E-6</v>
      </c>
      <c r="AN327" s="10">
        <f>3/24000000*OO[[#This Row],[96 (30JUN1985 21:00:00)-Water Temperature (C)]]*OO[[#This Row],[38]]</f>
        <v>4.1786347789812502E-6</v>
      </c>
      <c r="AO327" s="10">
        <f>3/24000000*OO[[#This Row],[97 (01JUL1985 00:00:00)-Water Temperature (C)]]*OO[[#This Row],[39]]</f>
        <v>3.5923329409550004E-6</v>
      </c>
      <c r="AP327" s="10">
        <f>3/24000000*OO[[#This Row],[98 (01JUL1985 03:00:00)-Water Temperature (C)]]*OO[[#This Row],[40]]</f>
        <v>3.1227514815997498E-6</v>
      </c>
      <c r="AQ327" s="10">
        <f>3/24000000*OO[[#This Row],[99 (01JUL1985 06:00:00)-Water Temperature (C)]]*OO[[#This Row],[41]]</f>
        <v>2.7488545855924999E-6</v>
      </c>
      <c r="AR327" s="10">
        <f>3/24000000*OO[[#This Row],[100 (01JUL1985 09:00:00)-Water Temperature (C)]]*OO[[#This Row],[42]]</f>
        <v>2.4843546167212502E-6</v>
      </c>
      <c r="AS327" s="10">
        <f>3/24000000*OO[[#This Row],[101 (01JUL1985 12:00:00)-Water Temperature (C)]]*OO[[#This Row],[43]]</f>
        <v>2.2670551158762499E-6</v>
      </c>
      <c r="AT327" s="10">
        <f>3/24000000*OO[[#This Row],[102 (01JUL1985 15:00:00)-Water Temperature (C)]]*OO[[#This Row],[44]]</f>
        <v>2.0625233952720001E-6</v>
      </c>
      <c r="AU327" s="10">
        <f>3/24000000*OO[[#This Row],[103 (01JUL1985 18:00:00)-Water Temperature (C)]]*OO[[#This Row],[45]]</f>
        <v>1.8748266326772501E-6</v>
      </c>
      <c r="AV327" s="10">
        <f>3/24000000*OO[[#This Row],[104 (01JUL1985 21:00:00)-Water Temperature (C)]]*OO[[#This Row],[46]]</f>
        <v>1.69516732049375E-6</v>
      </c>
      <c r="AW327" s="10">
        <f>3/24000000*OO[[#This Row],[105 (02JUL1985 00:00:00)-Water Temperature (C)]]*OO[[#This Row],[47]]</f>
        <v>1.5512039050931249E-6</v>
      </c>
      <c r="AX327" s="10">
        <f>3/24000000*OO[[#This Row],[106 (02JUL1985 03:00:00)-Water Temperature (C)]]*OO[[#This Row],[48]]</f>
        <v>1.43278473609375E-6</v>
      </c>
      <c r="AY327" s="10">
        <f>3/24000000*OO[[#This Row],[107 (02JUL1985 06:00:00)-Water Temperature (C)]]*OO[[#This Row],[49]]</f>
        <v>1.3353534187840001E-6</v>
      </c>
      <c r="AZ327" s="10">
        <f>3/24000000*OO[[#This Row],[108 (02JUL1985 09:00:00)-Water Temperature (C)]]*OO[[#This Row],[50]]</f>
        <v>1.2476327916119999E-6</v>
      </c>
      <c r="BA327" s="10">
        <f>3/24000000*OO[[#This Row],[109 (02JUL1985 12:00:00)-Water Temperature (C)]]*OO[[#This Row],[51]]</f>
        <v>1.18117330589175E-6</v>
      </c>
      <c r="BB327" s="10">
        <f>3/24000000*OO[[#This Row],[110 (02JUL1985 15:00:00)-Water Temperature (C)]]*OO[[#This Row],[52]]</f>
        <v>1.1283278651220001E-6</v>
      </c>
      <c r="BC327" s="10">
        <f>3/24000000*OO[[#This Row],[111 (02JUL1985 18:00:00)-Water Temperature (C)]]*OO[[#This Row],[53]]</f>
        <v>1.0784543316057499E-6</v>
      </c>
      <c r="BD327" s="10">
        <f>3/24000000*OO[[#This Row],[112 (02JUL1985 21:00:00)-Water Temperature (C)]]*OO[[#This Row],[54]]</f>
        <v>1.0167119132034999E-6</v>
      </c>
      <c r="BE327" s="10">
        <f>3/24000000*OO[[#This Row],[113 (03JUL1985 00:00:00)-Water Temperature (C)]]*OO[[#This Row],[55]]</f>
        <v>9.4820577129E-7</v>
      </c>
      <c r="BF327" s="10">
        <f>3/24000000*OO[[#This Row],[114 (03JUL1985 03:00:00)-Water Temperature (C)]]*OO[[#This Row],[56]]</f>
        <v>8.9187694629524985E-7</v>
      </c>
      <c r="BG327" s="10">
        <f>3/24000000*OO[[#This Row],[115 (03JUL1985 06:00:00)-Water Temperature (C)]]*OO[[#This Row],[57]]</f>
        <v>8.4767045018400002E-7</v>
      </c>
      <c r="BH327" s="10">
        <f>3/24000000*OO[[#This Row],[116 (03JUL1985 09:00:00)-Water Temperature (C)]]*OO[[#This Row],[58]]</f>
        <v>8.211481628712499E-7</v>
      </c>
      <c r="BI327" s="10">
        <f>3/24000000*OO[[#This Row],[117 (03JUL1985 12:00:00)-Water Temperature (C)]]*OO[[#This Row],[59]]</f>
        <v>7.9989070564350005E-7</v>
      </c>
      <c r="BJ327" s="10">
        <f>3/24000000*OO[[#This Row],[118 (03JUL1985 15:00:00)-Water Temperature (C)]]*OO[[#This Row],[60]]</f>
        <v>7.7643733644312498E-7</v>
      </c>
      <c r="BK327" s="10">
        <f>3/24000000*OO[[#This Row],[119 (03JUL1985 18:00:00)-Water Temperature (C)]]*OO[[#This Row],[61]]</f>
        <v>7.4827330431425E-7</v>
      </c>
      <c r="BL327" s="10">
        <f>3/24000000*OO[[#This Row],[120 (03JUL1985 21:00:00)-Water Temperature (C)]]*OO[[#This Row],[62]]</f>
        <v>7.122896269706249E-7</v>
      </c>
      <c r="BM327" s="10">
        <f>3/24000000*OO[[#This Row],[121 (04JUL1985 00:00:00)-Water Temperature (C)]]*OO[[#This Row],[63]]</f>
        <v>6.7827039821937509E-7</v>
      </c>
      <c r="BN327" s="10">
        <f>3/24000000*OO[[#This Row],[122 (04JUL1985 03:00:00)-Water Temperature (C)]]*OO[[#This Row],[64]]</f>
        <v>6.5083976554299991E-7</v>
      </c>
      <c r="BO327" s="10">
        <f>3/24000000*OO[[#This Row],[123 (04JUL1985 06:00:00)-Water Temperature (C)]]*OO[[#This Row],[65]]</f>
        <v>6.2865460057849996E-7</v>
      </c>
      <c r="BP327" s="10">
        <f>3/24000000*OO[[#This Row],[124 (04JUL1985 09:00:00)-Water Temperature (C)]]*OO[[#This Row],[66]]</f>
        <v>6.1980729310675004E-7</v>
      </c>
      <c r="BQ327" s="10">
        <f>3/24000000*OO[[#This Row],[125 (04JUL1985 12:00:00)-Water Temperature (C)]]*OO[[#This Row],[67]]</f>
        <v>6.1204606146599998E-7</v>
      </c>
      <c r="BR327" s="10">
        <f>3/24000000*OO[[#This Row],[126 (04JUL1985 15:00:00)-Water Temperature (C)]]*OO[[#This Row],[68]]</f>
        <v>6.0024096318412498E-7</v>
      </c>
      <c r="BS327" s="10">
        <f>3/24000000*OO[[#This Row],[127 (04JUL1985 18:00:00)-Water Temperature (C)]]*OO[[#This Row],[69]]</f>
        <v>5.8240109351174996E-7</v>
      </c>
      <c r="BT327" s="10">
        <f>3/24000000*OO[[#This Row],[128 (04JUL1985 21:00:00)-Water Temperature (C)]]*OO[[#This Row],[70]]</f>
        <v>5.6006057446899999E-7</v>
      </c>
      <c r="BU327" s="10">
        <f>3/24000000*OO[[#This Row],[129 (05JUL1985 00:00:00)-Water Temperature (C)]]*OO[[#This Row],[71]]</f>
        <v>5.3497394210750001E-7</v>
      </c>
      <c r="BV327" s="10">
        <f>3/24000000*OO[[#This Row],[130 (05JUL1985 03:00:00)-Water Temperature (C)]]*OO[[#This Row],[72]]</f>
        <v>5.1336207397500003E-7</v>
      </c>
      <c r="BW327" s="10">
        <f>3/24000000*OO[[#This Row],[131 (05JUL1985 06:00:00)-Water Temperature (C)]]*OO[[#This Row],[73]]</f>
        <v>4.9490558039962489E-7</v>
      </c>
      <c r="BX327" s="10">
        <f>3/24000000*OO[[#This Row],[132 (05JUL1985 09:00:00)-Water Temperature (C)]]*OO[[#This Row],[74]]</f>
        <v>4.8750235068899994E-7</v>
      </c>
      <c r="BY327" s="10">
        <f>3/24000000*OO[[#This Row],[133 (05JUL1985 12:00:00)-Water Temperature (C)]]*OO[[#This Row],[75]]</f>
        <v>4.8304397042749998E-7</v>
      </c>
      <c r="BZ327" s="10">
        <f>3/24000000*OO[[#This Row],[134 (05JUL1985 15:00:00)-Water Temperature (C)]]*OO[[#This Row],[76]]</f>
        <v>4.7834433966524999E-7</v>
      </c>
      <c r="CA327" s="10">
        <f>3/24000000*OO[[#This Row],[135 (05JUL1985 18:00:00)-Water Temperature (C)]]*OO[[#This Row],[77]]</f>
        <v>4.6966938802650001E-7</v>
      </c>
      <c r="CB327" s="10">
        <f>3/24000000*OO[[#This Row],[136 (05JUL1985 21:00:00)-Water Temperature (C)]]*OO[[#This Row],[78]]</f>
        <v>4.5260583817499999E-7</v>
      </c>
      <c r="CC327" s="10">
        <f>3/24000000*OO[[#This Row],[137 (06JUL1985 00:00:00)-Water Temperature (C)]]*OO[[#This Row],[79]]</f>
        <v>4.3184413310825001E-7</v>
      </c>
      <c r="CD327" s="10">
        <f>3/24000000*OO[[#This Row],[138 (06JUL1985 03:00:00)-Water Temperature (C)]]*OO[[#This Row],[80]]</f>
        <v>4.136618445925E-7</v>
      </c>
      <c r="CE327" s="10">
        <f>3/24000000*OO[[#This Row],[139 (06JUL1985 06:00:00)-Water Temperature (C)]]*OO[[#This Row],[81]]</f>
        <v>3.9987679176600002E-7</v>
      </c>
      <c r="CF327" s="10">
        <f>3/24000000*OO[[#This Row],[140 (06JUL1985 09:00:00)-Water Temperature (C)]]*OO[[#This Row],[82]]</f>
        <v>3.9684292179149999E-7</v>
      </c>
      <c r="CG327" s="10">
        <f>3/24000000*OO[[#This Row],[141 (06JUL1985 12:00:00)-Water Temperature (C)]]*OO[[#This Row],[83]]</f>
        <v>3.9550708549500001E-7</v>
      </c>
      <c r="CH327" s="10">
        <f>3/24000000*OO[[#This Row],[142 (06JUL1985 15:00:00)-Water Temperature (C)]]*OO[[#This Row],[84]]</f>
        <v>3.9254765428349999E-7</v>
      </c>
      <c r="CI327" s="10">
        <f>3/24000000*OO[[#This Row],[143 (06JUL1985 18:00:00)-Water Temperature (C)]]*OO[[#This Row],[85]]</f>
        <v>3.8662497269662503E-7</v>
      </c>
      <c r="CJ327" s="10">
        <f>3/24000000*OO[[#This Row],[144 (06JUL1985 21:00:00)-Water Temperature (C)]]*OO[[#This Row],[86]]</f>
        <v>3.7486573651449995E-7</v>
      </c>
      <c r="CK327" s="10">
        <f>3/24000000*OO[[#This Row],[145 (07JUL1985 00:00:00)-Water Temperature (C)]]*OO[[#This Row],[87]]</f>
        <v>3.6103026155049999E-7</v>
      </c>
      <c r="CL327" s="10">
        <f>3/24000000*OO[[#This Row],[146 (07JUL1985 03:00:00)-Water Temperature (C)]]*OO[[#This Row],[88]]</f>
        <v>3.4761334282675003E-7</v>
      </c>
      <c r="CM327" s="10">
        <f>3/24000000*OO[[#This Row],[147 (07JUL1985 06:00:00)-Water Temperature (C)]]*OO[[#This Row],[89]]</f>
        <v>3.3549149261790001E-7</v>
      </c>
      <c r="CN327" s="10">
        <f>3/24000000*OO[[#This Row],[148 (07JUL1985 09:00:00)-Water Temperature (C)]]*OO[[#This Row],[90]]</f>
        <v>3.2560637892487496E-7</v>
      </c>
      <c r="CO327" s="10">
        <f>3/24000000*OO[[#This Row],[149 (07JUL1985 12:00:00)-Water Temperature (C)]]*OO[[#This Row],[91]]</f>
        <v>3.1849802049475E-7</v>
      </c>
      <c r="CP327" s="10">
        <f>3/24000000*OO[[#This Row],[150 (07JUL1985 15:00:00)-Water Temperature (C)]]*OO[[#This Row],[92]]</f>
        <v>3.1391527908364998E-7</v>
      </c>
      <c r="CQ327" s="10">
        <f>3/24000000*OO[[#This Row],[151 (07JUL1985 18:00:00)-Water Temperature (C)]]*OO[[#This Row],[93]]</f>
        <v>3.0541471446206249E-7</v>
      </c>
      <c r="CR327" s="10">
        <f>3/24000000*OO[[#This Row],[152 (07JUL1985 21:00:00)-Water Temperature (C)]]*OO[[#This Row],[94]]</f>
        <v>2.9375626733759998E-7</v>
      </c>
      <c r="CS327" s="10">
        <f>3/24000000*OO[[#This Row],[153 (08JUL1985 00:00:00)-Water Temperature (C)]]*OO[[#This Row],[95]]</f>
        <v>2.822865432287625E-7</v>
      </c>
      <c r="CT327" s="10">
        <f>3/24000000*OO[[#This Row],[154 (08JUL1985 03:00:00)-Water Temperature (C)]]*OO[[#This Row],[96]]</f>
        <v>2.7257444663377498E-7</v>
      </c>
      <c r="CU327" s="10">
        <f>3/24000000*OO[[#This Row],[155 (08JUL1985 06:00:00)-Water Temperature (C)]]*OO[[#This Row],[97]]</f>
        <v>2.6409060981971245E-7</v>
      </c>
      <c r="CV327" s="10">
        <f>3/24000000*OO[[#This Row],[156 (08JUL1985 09:00:00)-Water Temperature (C)]]*OO[[#This Row],[98]]</f>
        <v>2.5975567376145003E-7</v>
      </c>
      <c r="CW327" s="10">
        <f>3/24000000*OO[[#This Row],[157 (08JUL1985 12:00:00)-Water Temperature (C)]]*OO[[#This Row],[99]]</f>
        <v>2.566533306339E-7</v>
      </c>
    </row>
    <row r="328" spans="1:101" x14ac:dyDescent="0.35">
      <c r="A328" t="s">
        <v>334</v>
      </c>
      <c r="B328">
        <v>702.39639999999997</v>
      </c>
      <c r="C328" s="10">
        <f>3/24*OO[[#This Row],[59 (26JUN1985 06:00:00)-Water Temperature (C)]]*OO[[#This Row],[1]]/SUM(OO[1])</f>
        <v>0</v>
      </c>
      <c r="D328" s="10">
        <f>3/24*OO[[#This Row],[60 (26JUN1985 09:00:00)-Water Temperature (C)]]*OO[[#This Row],[2]]/SUM(OO[2])</f>
        <v>0</v>
      </c>
      <c r="E328" s="10">
        <f>3/24*OO[[#This Row],[61 (26JUN1985 12:00:00)-Water Temperature (C)]]*OO[[#This Row],[3]]/SUM(OO[3])</f>
        <v>0</v>
      </c>
      <c r="F328" s="10">
        <f>3/24*OO[[#This Row],[62 (26JUN1985 15:00:00)-Water Temperature (C)]]*OO[[#This Row],[4]]/SUM(OO[4])</f>
        <v>0</v>
      </c>
      <c r="G328" s="10">
        <f>3/24*OO[[#This Row],[63 (26JUN1985 18:00:00)-Water Temperature (C)]]*OO[[#This Row],[5]]/SUM(OO[5])</f>
        <v>0</v>
      </c>
      <c r="H328" s="10">
        <f>3/24*OO[[#This Row],[64 (26JUN1985 21:00:00)-Water Temperature (C)]]*OO[[#This Row],[6]]/SUM(OO[6])</f>
        <v>0</v>
      </c>
      <c r="I328" s="10">
        <f>3/24*OO[[#This Row],[65 (27JUN1985 00:00:00)-Water Temperature (C)]]*OO[[#This Row],[7]]/SUM(OO[7])</f>
        <v>0</v>
      </c>
      <c r="J328" s="10">
        <f>3/24*OO[[#This Row],[66 (27JUN1985 03:00:00)-Water Temperature (C)]]*OO[[#This Row],[8]]/SUM(OO[8])</f>
        <v>0</v>
      </c>
      <c r="K328" s="10">
        <f>3/24*OO[[#This Row],[67 (27JUN1985 06:00:00)-Water Temperature (C)]]*OO[[#This Row],[9]]/SUM(OO[9])</f>
        <v>0</v>
      </c>
      <c r="L328" s="10">
        <f>3/24*OO[[#This Row],[68 (27JUN1985 09:00:00)-Water Temperature (C)]]*OO[[#This Row],[10]]/SUM(OO[10])</f>
        <v>0</v>
      </c>
      <c r="M328" s="10">
        <f>3/24*OO[[#This Row],[69 (27JUN1985 12:00:00)-Water Temperature (C)]]*OO[[#This Row],[11]]/SUM(OO[11])</f>
        <v>0</v>
      </c>
      <c r="N328" s="10">
        <f>3/24*OO[[#This Row],[70 (27JUN1985 15:00:00)-Water Temperature (C)]]*OO[[#This Row],[12]]/SUM(OO[12])</f>
        <v>0</v>
      </c>
      <c r="O328" s="10">
        <f>3/24*OO[[#This Row],[71 (27JUN1985 18:00:00)-Water Temperature (C)]]*OO[[#This Row],[13]]/SUM(OO[13])</f>
        <v>0</v>
      </c>
      <c r="P328" s="10">
        <f>3/24*OO[[#This Row],[72 (27JUN1985 21:00:00)-Water Temperature (C)]]*OO[[#This Row],[14]]/SUM(OO[14])</f>
        <v>0</v>
      </c>
      <c r="Q328" s="10">
        <f>3/24*OO[[#This Row],[73 (28JUN1985 00:00:00)-Water Temperature (C)]]*OO[[#This Row],[15]]/SUM(OO[15])</f>
        <v>1.9324317058946349E-32</v>
      </c>
      <c r="R328" s="10">
        <f>3/24*OO[[#This Row],[74 (28JUN1985 03:00:00)-Water Temperature (C)]]*OO[[#This Row],[16]]/SUM(OO[16])</f>
        <v>1.0002311224536271E-22</v>
      </c>
      <c r="S328" s="10">
        <f>3/24*OO[[#This Row],[75 (28JUN1985 06:00:00)-Water Temperature (C)]]*OO[[#This Row],[17]]/SUM(OO[17])</f>
        <v>9.6782467374635796E-14</v>
      </c>
      <c r="T328" s="10">
        <f>3/24*OO[[#This Row],[76 (28JUN1985 09:00:00)-Water Temperature (C)]]*OO[[#This Row],[18]]/SUM(OO[18])</f>
        <v>1.3220765266233922E-9</v>
      </c>
      <c r="U328" s="10">
        <f>3/24*OO[[#This Row],[77 (28JUN1985 12:00:00)-Water Temperature (C)]]*OO[[#This Row],[19]]/SUM(OO[19])</f>
        <v>7.6350649416014389E-7</v>
      </c>
      <c r="V328" s="10">
        <f>3/24000000*OO[[#This Row],[78 (28JUN1985 15:00:00)-Water Temperature (C)]]*OO[[#This Row],[20]]</f>
        <v>7.4141811537199997E-5</v>
      </c>
      <c r="W328" s="10">
        <f>3/24000000*OO[[#This Row],[79 (28JUN1985 18:00:00)-Water Temperature (C)]]*OO[[#This Row],[21]]</f>
        <v>1.9147327082524998E-3</v>
      </c>
      <c r="X328" s="10">
        <f>3/24000000*OO[[#This Row],[80 (28JUN1985 21:00:00)-Water Temperature (C)]]*OO[[#This Row],[22]]</f>
        <v>1.6795765032309999E-2</v>
      </c>
      <c r="Y328" s="10">
        <f>3/24000000*OO[[#This Row],[81 (29JUN1985 00:00:00)-Water Temperature (C)]]*OO[[#This Row],[23]]</f>
        <v>5.9615788767299997E-2</v>
      </c>
      <c r="Z328" s="10">
        <f>3/24000000*OO[[#This Row],[82 (29JUN1985 03:00:00)-Water Temperature (C)]]*OO[[#This Row],[24]]</f>
        <v>9.8335542935700002E-2</v>
      </c>
      <c r="AA328" s="10">
        <f>3/24000000*OO[[#This Row],[83 (29JUN1985 06:00:00)-Water Temperature (C)]]*OO[[#This Row],[25]]</f>
        <v>8.3766837748499995E-2</v>
      </c>
      <c r="AB328" s="10">
        <f>3/24000000*OO[[#This Row],[84 (29JUN1985 09:00:00)-Water Temperature (C)]]*OO[[#This Row],[26]]</f>
        <v>4.0769073304200001E-2</v>
      </c>
      <c r="AC328" s="10">
        <f>3/24000000*OO[[#This Row],[85 (29JUN1985 12:00:00)-Water Temperature (C)]]*OO[[#This Row],[27]]</f>
        <v>1.1915636245293749E-2</v>
      </c>
      <c r="AD328" s="10">
        <f>3/24000000*OO[[#This Row],[86 (29JUN1985 15:00:00)-Water Temperature (C)]]*OO[[#This Row],[28]]</f>
        <v>2.2144204927080002E-3</v>
      </c>
      <c r="AE328" s="10">
        <f>3/24000000*OO[[#This Row],[88 (29JUN1985 21:00:00)-Water Temperature (C)]]*OO[[#This Row],[30]]</f>
        <v>4.1924996077574996E-5</v>
      </c>
      <c r="AF328" s="10">
        <f>3/24000000*OO[[#This Row],[88 (29JUN1985 21:00:00)-Water Temperature (C)]]*OO[[#This Row],[30]]</f>
        <v>4.1924996077574996E-5</v>
      </c>
      <c r="AG328" s="10">
        <f>3/24000000*OO[[#This Row],[89 (30JUN1985 00:00:00)-Water Temperature (C)]]*OO[[#This Row],[31]]</f>
        <v>1.78612805495375E-5</v>
      </c>
      <c r="AH328" s="10">
        <f>3/24000000*OO[[#This Row],[90 (30JUN1985 03:00:00)-Water Temperature (C)]]*OO[[#This Row],[32]]</f>
        <v>1.3797488296407498E-5</v>
      </c>
      <c r="AI328" s="10">
        <f>3/24000000*OO[[#This Row],[91 (30JUN1985 06:00:00)-Water Temperature (C)]]*OO[[#This Row],[33]]</f>
        <v>1.1498854293734999E-5</v>
      </c>
      <c r="AJ328" s="10">
        <f>3/24000000*OO[[#This Row],[92 (30JUN1985 09:00:00)-Water Temperature (C)]]*OO[[#This Row],[34]]</f>
        <v>9.828518553119999E-6</v>
      </c>
      <c r="AK328" s="10">
        <f>3/24000000*OO[[#This Row],[93 (30JUN1985 12:00:00)-Water Temperature (C)]]*OO[[#This Row],[35]]</f>
        <v>8.5200418073925001E-6</v>
      </c>
      <c r="AL328" s="10">
        <f>3/24000000*OO[[#This Row],[94 (30JUN1985 15:00:00)-Water Temperature (C)]]*OO[[#This Row],[36]]</f>
        <v>7.4218529028087501E-6</v>
      </c>
      <c r="AM328" s="10">
        <f>3/24000000*OO[[#This Row],[95 (30JUN1985 18:00:00)-Water Temperature (C)]]*OO[[#This Row],[37]]</f>
        <v>6.4556019932624993E-6</v>
      </c>
      <c r="AN328" s="10">
        <f>3/24000000*OO[[#This Row],[96 (30JUN1985 21:00:00)-Water Temperature (C)]]*OO[[#This Row],[38]]</f>
        <v>5.5467424258125001E-6</v>
      </c>
      <c r="AO328" s="10">
        <f>3/24000000*OO[[#This Row],[97 (01JUL1985 00:00:00)-Water Temperature (C)]]*OO[[#This Row],[39]]</f>
        <v>4.7622662227049997E-6</v>
      </c>
      <c r="AP328" s="10">
        <f>3/24000000*OO[[#This Row],[98 (01JUL1985 03:00:00)-Water Temperature (C)]]*OO[[#This Row],[40]]</f>
        <v>4.1351207018850004E-6</v>
      </c>
      <c r="AQ328" s="10">
        <f>3/24000000*OO[[#This Row],[99 (01JUL1985 06:00:00)-Water Temperature (C)]]*OO[[#This Row],[41]]</f>
        <v>3.6361610802999999E-6</v>
      </c>
      <c r="AR328" s="10">
        <f>3/24000000*OO[[#This Row],[100 (01JUL1985 09:00:00)-Water Temperature (C)]]*OO[[#This Row],[42]]</f>
        <v>3.2857880821299998E-6</v>
      </c>
      <c r="AS328" s="10">
        <f>3/24000000*OO[[#This Row],[101 (01JUL1985 12:00:00)-Water Temperature (C)]]*OO[[#This Row],[43]]</f>
        <v>2.9968767486937496E-6</v>
      </c>
      <c r="AT328" s="10">
        <f>3/24000000*OO[[#This Row],[102 (01JUL1985 15:00:00)-Water Temperature (C)]]*OO[[#This Row],[44]]</f>
        <v>2.72485129190175E-6</v>
      </c>
      <c r="AU328" s="10">
        <f>3/24000000*OO[[#This Row],[103 (01JUL1985 18:00:00)-Water Temperature (C)]]*OO[[#This Row],[45]]</f>
        <v>2.4748882051038747E-6</v>
      </c>
      <c r="AV328" s="10">
        <f>3/24000000*OO[[#This Row],[104 (01JUL1985 21:00:00)-Water Temperature (C)]]*OO[[#This Row],[46]]</f>
        <v>2.2351450353419997E-6</v>
      </c>
      <c r="AW328" s="10">
        <f>3/24000000*OO[[#This Row],[105 (02JUL1985 00:00:00)-Water Temperature (C)]]*OO[[#This Row],[47]]</f>
        <v>2.0435196301650002E-6</v>
      </c>
      <c r="AX328" s="10">
        <f>3/24000000*OO[[#This Row],[106 (02JUL1985 03:00:00)-Water Temperature (C)]]*OO[[#This Row],[48]]</f>
        <v>1.8855760249301248E-6</v>
      </c>
      <c r="AY328" s="10">
        <f>3/24000000*OO[[#This Row],[107 (02JUL1985 06:00:00)-Water Temperature (C)]]*OO[[#This Row],[49]]</f>
        <v>1.7559451271078748E-6</v>
      </c>
      <c r="AZ328" s="10">
        <f>3/24000000*OO[[#This Row],[108 (02JUL1985 09:00:00)-Water Temperature (C)]]*OO[[#This Row],[50]]</f>
        <v>1.6401762157567498E-6</v>
      </c>
      <c r="BA328" s="10">
        <f>3/24000000*OO[[#This Row],[109 (02JUL1985 12:00:00)-Water Temperature (C)]]*OO[[#This Row],[51]]</f>
        <v>1.5532154763179997E-6</v>
      </c>
      <c r="BB328" s="10">
        <f>3/24000000*OO[[#This Row],[110 (02JUL1985 15:00:00)-Water Temperature (C)]]*OO[[#This Row],[52]]</f>
        <v>1.4840998048275E-6</v>
      </c>
      <c r="BC328" s="10">
        <f>3/24000000*OO[[#This Row],[111 (02JUL1985 18:00:00)-Water Temperature (C)]]*OO[[#This Row],[53]]</f>
        <v>1.4181446801999998E-6</v>
      </c>
      <c r="BD328" s="10">
        <f>3/24000000*OO[[#This Row],[112 (02JUL1985 21:00:00)-Water Temperature (C)]]*OO[[#This Row],[54]]</f>
        <v>1.3361014333039999E-6</v>
      </c>
      <c r="BE328" s="10">
        <f>3/24000000*OO[[#This Row],[113 (03JUL1985 00:00:00)-Water Temperature (C)]]*OO[[#This Row],[55]]</f>
        <v>1.2449382280774998E-6</v>
      </c>
      <c r="BF328" s="10">
        <f>3/24000000*OO[[#This Row],[114 (03JUL1985 03:00:00)-Water Temperature (C)]]*OO[[#This Row],[56]]</f>
        <v>1.1701262659450001E-6</v>
      </c>
      <c r="BG328" s="10">
        <f>3/24000000*OO[[#This Row],[115 (03JUL1985 06:00:00)-Water Temperature (C)]]*OO[[#This Row],[57]]</f>
        <v>1.1109469509668751E-6</v>
      </c>
      <c r="BH328" s="10">
        <f>3/24000000*OO[[#This Row],[116 (03JUL1985 09:00:00)-Water Temperature (C)]]*OO[[#This Row],[58]]</f>
        <v>1.0765823486745001E-6</v>
      </c>
      <c r="BI328" s="10">
        <f>3/24000000*OO[[#This Row],[117 (03JUL1985 12:00:00)-Water Temperature (C)]]*OO[[#This Row],[59]]</f>
        <v>1.0492617488560001E-6</v>
      </c>
      <c r="BJ328" s="10">
        <f>3/24000000*OO[[#This Row],[118 (03JUL1985 15:00:00)-Water Temperature (C)]]*OO[[#This Row],[60]]</f>
        <v>1.0188021521562499E-6</v>
      </c>
      <c r="BK328" s="10">
        <f>3/24000000*OO[[#This Row],[119 (03JUL1985 18:00:00)-Water Temperature (C)]]*OO[[#This Row],[61]]</f>
        <v>9.8201272620824991E-7</v>
      </c>
      <c r="BL328" s="10">
        <f>3/24000000*OO[[#This Row],[120 (03JUL1985 21:00:00)-Water Temperature (C)]]*OO[[#This Row],[62]]</f>
        <v>9.3420410240599998E-7</v>
      </c>
      <c r="BM328" s="10">
        <f>3/24000000*OO[[#This Row],[121 (04JUL1985 00:00:00)-Water Temperature (C)]]*OO[[#This Row],[63]]</f>
        <v>8.8885083886225004E-7</v>
      </c>
      <c r="BN328" s="10">
        <f>3/24000000*OO[[#This Row],[122 (04JUL1985 03:00:00)-Water Temperature (C)]]*OO[[#This Row],[64]]</f>
        <v>8.5249767978399987E-7</v>
      </c>
      <c r="BO328" s="10">
        <f>3/24000000*OO[[#This Row],[123 (04JUL1985 06:00:00)-Water Temperature (C)]]*OO[[#This Row],[65]]</f>
        <v>8.2338560419199993E-7</v>
      </c>
      <c r="BP328" s="10">
        <f>3/24000000*OO[[#This Row],[124 (04JUL1985 09:00:00)-Water Temperature (C)]]*OO[[#This Row],[66]]</f>
        <v>8.1206426935200001E-7</v>
      </c>
      <c r="BQ328" s="10">
        <f>3/24000000*OO[[#This Row],[125 (04JUL1985 12:00:00)-Water Temperature (C)]]*OO[[#This Row],[67]]</f>
        <v>8.0203222133600008E-7</v>
      </c>
      <c r="BR328" s="10">
        <f>3/24000000*OO[[#This Row],[126 (04JUL1985 15:00:00)-Water Temperature (C)]]*OO[[#This Row],[68]]</f>
        <v>7.8673070797174989E-7</v>
      </c>
      <c r="BS328" s="10">
        <f>3/24000000*OO[[#This Row],[127 (04JUL1985 18:00:00)-Water Temperature (C)]]*OO[[#This Row],[69]]</f>
        <v>7.6342383849550002E-7</v>
      </c>
      <c r="BT328" s="10">
        <f>3/24000000*OO[[#This Row],[128 (04JUL1985 21:00:00)-Water Temperature (C)]]*OO[[#This Row],[70]]</f>
        <v>7.3381733572262505E-7</v>
      </c>
      <c r="BU328" s="10">
        <f>3/24000000*OO[[#This Row],[129 (05JUL1985 00:00:00)-Water Temperature (C)]]*OO[[#This Row],[71]]</f>
        <v>7.0069882695900001E-7</v>
      </c>
      <c r="BV328" s="10">
        <f>3/24000000*OO[[#This Row],[130 (05JUL1985 03:00:00)-Water Temperature (C)]]*OO[[#This Row],[72]]</f>
        <v>6.7218951625700004E-7</v>
      </c>
      <c r="BW328" s="10">
        <f>3/24000000*OO[[#This Row],[131 (05JUL1985 06:00:00)-Water Temperature (C)]]*OO[[#This Row],[73]]</f>
        <v>6.4798000042237495E-7</v>
      </c>
      <c r="BX328" s="10">
        <f>3/24000000*OO[[#This Row],[132 (05JUL1985 09:00:00)-Water Temperature (C)]]*OO[[#This Row],[74]]</f>
        <v>6.3840961153449995E-7</v>
      </c>
      <c r="BY328" s="10">
        <f>3/24000000*OO[[#This Row],[133 (05JUL1985 12:00:00)-Water Temperature (C)]]*OO[[#This Row],[75]]</f>
        <v>6.3266157169799987E-7</v>
      </c>
      <c r="BZ328" s="10">
        <f>3/24000000*OO[[#This Row],[134 (05JUL1985 15:00:00)-Water Temperature (C)]]*OO[[#This Row],[76]]</f>
        <v>6.2661576071849999E-7</v>
      </c>
      <c r="CA328" s="10">
        <f>3/24000000*OO[[#This Row],[135 (05JUL1985 18:00:00)-Water Temperature (C)]]*OO[[#This Row],[77]]</f>
        <v>6.1542555409125003E-7</v>
      </c>
      <c r="CB328" s="10">
        <f>3/24000000*OO[[#This Row],[136 (05JUL1985 21:00:00)-Water Temperature (C)]]*OO[[#This Row],[78]]</f>
        <v>5.9290108723300002E-7</v>
      </c>
      <c r="CC328" s="10">
        <f>3/24000000*OO[[#This Row],[137 (06JUL1985 00:00:00)-Water Temperature (C)]]*OO[[#This Row],[79]]</f>
        <v>5.6556473237199993E-7</v>
      </c>
      <c r="CD328" s="10">
        <f>3/24000000*OO[[#This Row],[138 (06JUL1985 03:00:00)-Water Temperature (C)]]*OO[[#This Row],[80]]</f>
        <v>5.4152417061387499E-7</v>
      </c>
      <c r="CE328" s="10">
        <f>3/24000000*OO[[#This Row],[139 (06JUL1985 06:00:00)-Water Temperature (C)]]*OO[[#This Row],[81]]</f>
        <v>5.2337012278999997E-7</v>
      </c>
      <c r="CF328" s="10">
        <f>3/24000000*OO[[#This Row],[140 (06JUL1985 09:00:00)-Water Temperature (C)]]*OO[[#This Row],[82]]</f>
        <v>5.1954515054400008E-7</v>
      </c>
      <c r="CG328" s="10">
        <f>3/24000000*OO[[#This Row],[141 (06JUL1985 12:00:00)-Water Temperature (C)]]*OO[[#This Row],[83]]</f>
        <v>5.1786334298749997E-7</v>
      </c>
      <c r="CH328" s="10">
        <f>3/24000000*OO[[#This Row],[142 (06JUL1985 15:00:00)-Water Temperature (C)]]*OO[[#This Row],[84]]</f>
        <v>5.1416868366337502E-7</v>
      </c>
      <c r="CI328" s="10">
        <f>3/24000000*OO[[#This Row],[143 (06JUL1985 18:00:00)-Water Temperature (C)]]*OO[[#This Row],[85]]</f>
        <v>5.0643397711637496E-7</v>
      </c>
      <c r="CJ328" s="10">
        <f>3/24000000*OO[[#This Row],[144 (06JUL1985 21:00:00)-Water Temperature (C)]]*OO[[#This Row],[86]]</f>
        <v>4.9070150641500006E-7</v>
      </c>
      <c r="CK328" s="10">
        <f>3/24000000*OO[[#This Row],[145 (07JUL1985 00:00:00)-Water Temperature (C)]]*OO[[#This Row],[87]]</f>
        <v>4.7238422731499999E-7</v>
      </c>
      <c r="CL328" s="10">
        <f>3/24000000*OO[[#This Row],[146 (07JUL1985 03:00:00)-Water Temperature (C)]]*OO[[#This Row],[88]]</f>
        <v>4.5480112064099992E-7</v>
      </c>
      <c r="CM328" s="10">
        <f>3/24000000*OO[[#This Row],[147 (07JUL1985 06:00:00)-Water Temperature (C)]]*OO[[#This Row],[89]]</f>
        <v>4.3879032419437499E-7</v>
      </c>
      <c r="CN328" s="10">
        <f>3/24000000*OO[[#This Row],[148 (07JUL1985 09:00:00)-Water Temperature (C)]]*OO[[#This Row],[90]]</f>
        <v>4.2593352360412494E-7</v>
      </c>
      <c r="CO328" s="10">
        <f>3/24000000*OO[[#This Row],[149 (07JUL1985 12:00:00)-Water Temperature (C)]]*OO[[#This Row],[91]]</f>
        <v>4.1686698935749993E-7</v>
      </c>
      <c r="CP328" s="10">
        <f>3/24000000*OO[[#This Row],[150 (07JUL1985 15:00:00)-Water Temperature (C)]]*OO[[#This Row],[92]]</f>
        <v>4.11036359828625E-7</v>
      </c>
      <c r="CQ328" s="10">
        <f>3/24000000*OO[[#This Row],[151 (07JUL1985 18:00:00)-Water Temperature (C)]]*OO[[#This Row],[93]]</f>
        <v>3.9984049560187499E-7</v>
      </c>
      <c r="CR328" s="10">
        <f>3/24000000*OO[[#This Row],[152 (07JUL1985 21:00:00)-Water Temperature (C)]]*OO[[#This Row],[94]]</f>
        <v>3.8452726039274999E-7</v>
      </c>
      <c r="CS328" s="10">
        <f>3/24000000*OO[[#This Row],[153 (08JUL1985 00:00:00)-Water Temperature (C)]]*OO[[#This Row],[95]]</f>
        <v>3.69340893140625E-7</v>
      </c>
      <c r="CT328" s="10">
        <f>3/24000000*OO[[#This Row],[154 (08JUL1985 03:00:00)-Water Temperature (C)]]*OO[[#This Row],[96]]</f>
        <v>3.5641980803099998E-7</v>
      </c>
      <c r="CU328" s="10">
        <f>3/24000000*OO[[#This Row],[155 (08JUL1985 06:00:00)-Water Temperature (C)]]*OO[[#This Row],[97]]</f>
        <v>3.4532795906299997E-7</v>
      </c>
      <c r="CV328" s="10">
        <f>3/24000000*OO[[#This Row],[156 (08JUL1985 09:00:00)-Water Temperature (C)]]*OO[[#This Row],[98]]</f>
        <v>3.3989651839175003E-7</v>
      </c>
      <c r="CW328" s="10">
        <f>3/24000000*OO[[#This Row],[157 (08JUL1985 12:00:00)-Water Temperature (C)]]*OO[[#This Row],[99]]</f>
        <v>3.3605587566459997E-7</v>
      </c>
    </row>
    <row r="329" spans="1:101" x14ac:dyDescent="0.35">
      <c r="A329" t="s">
        <v>335</v>
      </c>
      <c r="B329">
        <v>866.76279999999997</v>
      </c>
      <c r="C329" s="10">
        <f>3/24*OO[[#This Row],[59 (26JUN1985 06:00:00)-Water Temperature (C)]]*OO[[#This Row],[1]]/SUM(OO[1])</f>
        <v>0</v>
      </c>
      <c r="D329" s="10">
        <f>3/24*OO[[#This Row],[60 (26JUN1985 09:00:00)-Water Temperature (C)]]*OO[[#This Row],[2]]/SUM(OO[2])</f>
        <v>0</v>
      </c>
      <c r="E329" s="10">
        <f>3/24*OO[[#This Row],[61 (26JUN1985 12:00:00)-Water Temperature (C)]]*OO[[#This Row],[3]]/SUM(OO[3])</f>
        <v>0</v>
      </c>
      <c r="F329" s="10">
        <f>3/24*OO[[#This Row],[62 (26JUN1985 15:00:00)-Water Temperature (C)]]*OO[[#This Row],[4]]/SUM(OO[4])</f>
        <v>0</v>
      </c>
      <c r="G329" s="10">
        <f>3/24*OO[[#This Row],[63 (26JUN1985 18:00:00)-Water Temperature (C)]]*OO[[#This Row],[5]]/SUM(OO[5])</f>
        <v>0</v>
      </c>
      <c r="H329" s="10">
        <f>3/24*OO[[#This Row],[64 (26JUN1985 21:00:00)-Water Temperature (C)]]*OO[[#This Row],[6]]/SUM(OO[6])</f>
        <v>0</v>
      </c>
      <c r="I329" s="10">
        <f>3/24*OO[[#This Row],[65 (27JUN1985 00:00:00)-Water Temperature (C)]]*OO[[#This Row],[7]]/SUM(OO[7])</f>
        <v>0</v>
      </c>
      <c r="J329" s="10">
        <f>3/24*OO[[#This Row],[66 (27JUN1985 03:00:00)-Water Temperature (C)]]*OO[[#This Row],[8]]/SUM(OO[8])</f>
        <v>0</v>
      </c>
      <c r="K329" s="10">
        <f>3/24*OO[[#This Row],[67 (27JUN1985 06:00:00)-Water Temperature (C)]]*OO[[#This Row],[9]]/SUM(OO[9])</f>
        <v>0</v>
      </c>
      <c r="L329" s="10">
        <f>3/24*OO[[#This Row],[68 (27JUN1985 09:00:00)-Water Temperature (C)]]*OO[[#This Row],[10]]/SUM(OO[10])</f>
        <v>0</v>
      </c>
      <c r="M329" s="10">
        <f>3/24*OO[[#This Row],[69 (27JUN1985 12:00:00)-Water Temperature (C)]]*OO[[#This Row],[11]]/SUM(OO[11])</f>
        <v>0</v>
      </c>
      <c r="N329" s="10">
        <f>3/24*OO[[#This Row],[70 (27JUN1985 15:00:00)-Water Temperature (C)]]*OO[[#This Row],[12]]/SUM(OO[12])</f>
        <v>0</v>
      </c>
      <c r="O329" s="10">
        <f>3/24*OO[[#This Row],[71 (27JUN1985 18:00:00)-Water Temperature (C)]]*OO[[#This Row],[13]]/SUM(OO[13])</f>
        <v>0</v>
      </c>
      <c r="P329" s="10">
        <f>3/24*OO[[#This Row],[72 (27JUN1985 21:00:00)-Water Temperature (C)]]*OO[[#This Row],[14]]/SUM(OO[14])</f>
        <v>0</v>
      </c>
      <c r="Q329" s="10">
        <f>3/24*OO[[#This Row],[73 (28JUN1985 00:00:00)-Water Temperature (C)]]*OO[[#This Row],[15]]/SUM(OO[15])</f>
        <v>2.6192516065923763E-33</v>
      </c>
      <c r="R329" s="10">
        <f>3/24*OO[[#This Row],[74 (28JUN1985 03:00:00)-Water Temperature (C)]]*OO[[#This Row],[16]]/SUM(OO[16])</f>
        <v>6.3272173728459845E-23</v>
      </c>
      <c r="S329" s="10">
        <f>3/24*OO[[#This Row],[75 (28JUN1985 06:00:00)-Water Temperature (C)]]*OO[[#This Row],[17]]/SUM(OO[17])</f>
        <v>3.3842123695768737E-14</v>
      </c>
      <c r="T329" s="10">
        <f>3/24*OO[[#This Row],[76 (28JUN1985 09:00:00)-Water Temperature (C)]]*OO[[#This Row],[18]]/SUM(OO[18])</f>
        <v>7.1825141351770524E-10</v>
      </c>
      <c r="U329" s="10">
        <f>3/24*OO[[#This Row],[77 (28JUN1985 12:00:00)-Water Temperature (C)]]*OO[[#This Row],[19]]/SUM(OO[19])</f>
        <v>4.9632830878812149E-7</v>
      </c>
      <c r="V329" s="10">
        <f>3/24000000*OO[[#This Row],[78 (28JUN1985 15:00:00)-Water Temperature (C)]]*OO[[#This Row],[20]]</f>
        <v>5.5018140507737499E-5</v>
      </c>
      <c r="W329" s="10">
        <f>3/24000000*OO[[#This Row],[79 (28JUN1985 18:00:00)-Water Temperature (C)]]*OO[[#This Row],[21]]</f>
        <v>1.586776200859625E-3</v>
      </c>
      <c r="X329" s="10">
        <f>3/24000000*OO[[#This Row],[80 (28JUN1985 21:00:00)-Water Temperature (C)]]*OO[[#This Row],[22]]</f>
        <v>1.5342583658116251E-2</v>
      </c>
      <c r="Y329" s="10">
        <f>3/24000000*OO[[#This Row],[81 (29JUN1985 00:00:00)-Water Temperature (C)]]*OO[[#This Row],[23]]</f>
        <v>5.94576885559625E-2</v>
      </c>
      <c r="Z329" s="10">
        <f>3/24000000*OO[[#This Row],[82 (29JUN1985 03:00:00)-Water Temperature (C)]]*OO[[#This Row],[24]]</f>
        <v>0.1064064399608</v>
      </c>
      <c r="AA329" s="10">
        <f>3/24000000*OO[[#This Row],[83 (29JUN1985 06:00:00)-Water Temperature (C)]]*OO[[#This Row],[25]]</f>
        <v>9.7743063209312475E-2</v>
      </c>
      <c r="AB329" s="10">
        <f>3/24000000*OO[[#This Row],[84 (29JUN1985 09:00:00)-Water Temperature (C)]]*OO[[#This Row],[26]]</f>
        <v>5.1078656098712497E-2</v>
      </c>
      <c r="AC329" s="10">
        <f>3/24000000*OO[[#This Row],[85 (29JUN1985 12:00:00)-Water Temperature (C)]]*OO[[#This Row],[27]]</f>
        <v>1.5961289627209999E-2</v>
      </c>
      <c r="AD329" s="10">
        <f>3/24000000*OO[[#This Row],[86 (29JUN1985 15:00:00)-Water Temperature (C)]]*OO[[#This Row],[28]]</f>
        <v>3.1539115029262498E-3</v>
      </c>
      <c r="AE329" s="10">
        <f>3/24000000*OO[[#This Row],[88 (29JUN1985 21:00:00)-Water Temperature (C)]]*OO[[#This Row],[30]]</f>
        <v>5.7894359469749985E-5</v>
      </c>
      <c r="AF329" s="10">
        <f>3/24000000*OO[[#This Row],[88 (29JUN1985 21:00:00)-Water Temperature (C)]]*OO[[#This Row],[30]]</f>
        <v>5.7894359469749985E-5</v>
      </c>
      <c r="AG329" s="10">
        <f>3/24000000*OO[[#This Row],[89 (30JUN1985 00:00:00)-Water Temperature (C)]]*OO[[#This Row],[31]]</f>
        <v>2.1020184230367502E-5</v>
      </c>
      <c r="AH329" s="10">
        <f>3/24000000*OO[[#This Row],[90 (30JUN1985 03:00:00)-Water Temperature (C)]]*OO[[#This Row],[32]]</f>
        <v>1.5711975775924999E-5</v>
      </c>
      <c r="AI329" s="10">
        <f>3/24000000*OO[[#This Row],[91 (30JUN1985 06:00:00)-Water Temperature (C)]]*OO[[#This Row],[33]]</f>
        <v>1.3056609448679999E-5</v>
      </c>
      <c r="AJ329" s="10">
        <f>3/24000000*OO[[#This Row],[92 (30JUN1985 09:00:00)-Water Temperature (C)]]*OO[[#This Row],[34]]</f>
        <v>1.1157337612741249E-5</v>
      </c>
      <c r="AK329" s="10">
        <f>3/24000000*OO[[#This Row],[93 (30JUN1985 12:00:00)-Water Temperature (C)]]*OO[[#This Row],[35]]</f>
        <v>9.6712887015937485E-6</v>
      </c>
      <c r="AL329" s="10">
        <f>3/24000000*OO[[#This Row],[94 (30JUN1985 15:00:00)-Water Temperature (C)]]*OO[[#This Row],[36]]</f>
        <v>8.4205642179624992E-6</v>
      </c>
      <c r="AM329" s="10">
        <f>3/24000000*OO[[#This Row],[95 (30JUN1985 18:00:00)-Water Temperature (C)]]*OO[[#This Row],[37]]</f>
        <v>7.319147399295E-6</v>
      </c>
      <c r="AN329" s="10">
        <f>3/24000000*OO[[#This Row],[96 (30JUN1985 21:00:00)-Water Temperature (C)]]*OO[[#This Row],[38]]</f>
        <v>6.2819059280149995E-6</v>
      </c>
      <c r="AO329" s="10">
        <f>3/24000000*OO[[#This Row],[97 (01JUL1985 00:00:00)-Water Temperature (C)]]*OO[[#This Row],[39]]</f>
        <v>5.3862569300375005E-6</v>
      </c>
      <c r="AP329" s="10">
        <f>3/24000000*OO[[#This Row],[98 (01JUL1985 03:00:00)-Water Temperature (C)]]*OO[[#This Row],[40]]</f>
        <v>4.6714187859300004E-6</v>
      </c>
      <c r="AQ329" s="10">
        <f>3/24000000*OO[[#This Row],[99 (01JUL1985 06:00:00)-Water Temperature (C)]]*OO[[#This Row],[41]]</f>
        <v>4.1030119656999995E-6</v>
      </c>
      <c r="AR329" s="10">
        <f>3/24000000*OO[[#This Row],[100 (01JUL1985 09:00:00)-Water Temperature (C)]]*OO[[#This Row],[42]]</f>
        <v>3.7060444441249992E-6</v>
      </c>
      <c r="AS329" s="10">
        <f>3/24000000*OO[[#This Row],[101 (01JUL1985 12:00:00)-Water Temperature (C)]]*OO[[#This Row],[43]]</f>
        <v>3.3792378840874997E-6</v>
      </c>
      <c r="AT329" s="10">
        <f>3/24000000*OO[[#This Row],[102 (01JUL1985 15:00:00)-Water Temperature (C)]]*OO[[#This Row],[44]]</f>
        <v>3.0704745315149995E-6</v>
      </c>
      <c r="AU329" s="10">
        <f>3/24000000*OO[[#This Row],[103 (01JUL1985 18:00:00)-Water Temperature (C)]]*OO[[#This Row],[45]]</f>
        <v>2.787366428405625E-6</v>
      </c>
      <c r="AV329" s="10">
        <f>3/24000000*OO[[#This Row],[104 (01JUL1985 21:00:00)-Water Temperature (C)]]*OO[[#This Row],[46]]</f>
        <v>2.5144138689554997E-6</v>
      </c>
      <c r="AW329" s="10">
        <f>3/24000000*OO[[#This Row],[105 (02JUL1985 00:00:00)-Water Temperature (C)]]*OO[[#This Row],[47]]</f>
        <v>2.2965880906237499E-6</v>
      </c>
      <c r="AX329" s="10">
        <f>3/24000000*OO[[#This Row],[106 (02JUL1985 03:00:00)-Water Temperature (C)]]*OO[[#This Row],[48]]</f>
        <v>2.1168791186748746E-6</v>
      </c>
      <c r="AY329" s="10">
        <f>3/24000000*OO[[#This Row],[107 (02JUL1985 06:00:00)-Water Temperature (C)]]*OO[[#This Row],[49]]</f>
        <v>1.9696932972957497E-6</v>
      </c>
      <c r="AZ329" s="10">
        <f>3/24000000*OO[[#This Row],[108 (02JUL1985 09:00:00)-Water Temperature (C)]]*OO[[#This Row],[50]]</f>
        <v>1.8392422294226248E-6</v>
      </c>
      <c r="BA329" s="10">
        <f>3/24000000*OO[[#This Row],[109 (02JUL1985 12:00:00)-Water Temperature (C)]]*OO[[#This Row],[51]]</f>
        <v>1.7420473753199997E-6</v>
      </c>
      <c r="BB329" s="10">
        <f>3/24000000*OO[[#This Row],[110 (02JUL1985 15:00:00)-Water Temperature (C)]]*OO[[#This Row],[52]]</f>
        <v>1.6651418426280001E-6</v>
      </c>
      <c r="BC329" s="10">
        <f>3/24000000*OO[[#This Row],[111 (02JUL1985 18:00:00)-Water Temperature (C)]]*OO[[#This Row],[53]]</f>
        <v>1.59080451103975E-6</v>
      </c>
      <c r="BD329" s="10">
        <f>3/24000000*OO[[#This Row],[112 (02JUL1985 21:00:00)-Water Temperature (C)]]*OO[[#This Row],[54]]</f>
        <v>1.4983202402337498E-6</v>
      </c>
      <c r="BE329" s="10">
        <f>3/24000000*OO[[#This Row],[113 (03JUL1985 00:00:00)-Water Temperature (C)]]*OO[[#This Row],[55]]</f>
        <v>1.3947805135702498E-6</v>
      </c>
      <c r="BF329" s="10">
        <f>3/24000000*OO[[#This Row],[114 (03JUL1985 03:00:00)-Water Temperature (C)]]*OO[[#This Row],[56]]</f>
        <v>1.3099607178255E-6</v>
      </c>
      <c r="BG329" s="10">
        <f>3/24000000*OO[[#This Row],[115 (03JUL1985 06:00:00)-Water Temperature (C)]]*OO[[#This Row],[57]]</f>
        <v>1.2421849205700001E-6</v>
      </c>
      <c r="BH329" s="10">
        <f>3/24000000*OO[[#This Row],[116 (03JUL1985 09:00:00)-Water Temperature (C)]]*OO[[#This Row],[58]]</f>
        <v>1.2039380444592498E-6</v>
      </c>
      <c r="BI329" s="10">
        <f>3/24000000*OO[[#This Row],[117 (03JUL1985 12:00:00)-Water Temperature (C)]]*OO[[#This Row],[59]]</f>
        <v>1.1740957349687498E-6</v>
      </c>
      <c r="BJ329" s="10">
        <f>3/24000000*OO[[#This Row],[118 (03JUL1985 15:00:00)-Water Temperature (C)]]*OO[[#This Row],[60]]</f>
        <v>1.1404012034255E-6</v>
      </c>
      <c r="BK329" s="10">
        <f>3/24000000*OO[[#This Row],[119 (03JUL1985 18:00:00)-Water Temperature (C)]]*OO[[#This Row],[61]]</f>
        <v>1.0996478982956248E-6</v>
      </c>
      <c r="BL329" s="10">
        <f>3/24000000*OO[[#This Row],[120 (03JUL1985 21:00:00)-Water Temperature (C)]]*OO[[#This Row],[62]]</f>
        <v>1.0456305890854998E-6</v>
      </c>
      <c r="BM329" s="10">
        <f>3/24000000*OO[[#This Row],[121 (04JUL1985 00:00:00)-Water Temperature (C)]]*OO[[#This Row],[63]]</f>
        <v>9.9396866262074975E-7</v>
      </c>
      <c r="BN329" s="10">
        <f>3/24000000*OO[[#This Row],[122 (04JUL1985 03:00:00)-Water Temperature (C)]]*OO[[#This Row],[64]]</f>
        <v>9.527825626631249E-7</v>
      </c>
      <c r="BO329" s="10">
        <f>3/24000000*OO[[#This Row],[123 (04JUL1985 06:00:00)-Water Temperature (C)]]*OO[[#This Row],[65]]</f>
        <v>9.1997866201812489E-7</v>
      </c>
      <c r="BP329" s="10">
        <f>3/24000000*OO[[#This Row],[124 (04JUL1985 09:00:00)-Water Temperature (C)]]*OO[[#This Row],[66]]</f>
        <v>9.0760796976074983E-7</v>
      </c>
      <c r="BQ329" s="10">
        <f>3/24000000*OO[[#This Row],[125 (04JUL1985 12:00:00)-Water Temperature (C)]]*OO[[#This Row],[67]]</f>
        <v>8.9660742027974983E-7</v>
      </c>
      <c r="BR329" s="10">
        <f>3/24000000*OO[[#This Row],[126 (04JUL1985 15:00:00)-Water Temperature (C)]]*OO[[#This Row],[68]]</f>
        <v>8.7976618179699994E-7</v>
      </c>
      <c r="BS329" s="10">
        <f>3/24000000*OO[[#This Row],[127 (04JUL1985 18:00:00)-Water Temperature (C)]]*OO[[#This Row],[69]]</f>
        <v>8.5392431260149989E-7</v>
      </c>
      <c r="BT329" s="10">
        <f>3/24000000*OO[[#This Row],[128 (04JUL1985 21:00:00)-Water Temperature (C)]]*OO[[#This Row],[70]]</f>
        <v>8.2056119794187511E-7</v>
      </c>
      <c r="BU329" s="10">
        <f>3/24000000*OO[[#This Row],[129 (05JUL1985 00:00:00)-Water Temperature (C)]]*OO[[#This Row],[71]]</f>
        <v>7.8329700369037496E-7</v>
      </c>
      <c r="BV329" s="10">
        <f>3/24000000*OO[[#This Row],[130 (05JUL1985 03:00:00)-Water Temperature (C)]]*OO[[#This Row],[72]]</f>
        <v>7.5115547436499989E-7</v>
      </c>
      <c r="BW329" s="10">
        <f>3/24000000*OO[[#This Row],[131 (05JUL1985 06:00:00)-Water Temperature (C)]]*OO[[#This Row],[73]]</f>
        <v>7.2398319404924998E-7</v>
      </c>
      <c r="BX329" s="10">
        <f>3/24000000*OO[[#This Row],[132 (05JUL1985 09:00:00)-Water Temperature (C)]]*OO[[#This Row],[74]]</f>
        <v>7.13331804952E-7</v>
      </c>
      <c r="BY329" s="10">
        <f>3/24000000*OO[[#This Row],[133 (05JUL1985 12:00:00)-Water Temperature (C)]]*OO[[#This Row],[75]]</f>
        <v>7.0705477754774999E-7</v>
      </c>
      <c r="BZ329" s="10">
        <f>3/24000000*OO[[#This Row],[134 (05JUL1985 15:00:00)-Water Temperature (C)]]*OO[[#This Row],[76]]</f>
        <v>7.0044311118400001E-7</v>
      </c>
      <c r="CA329" s="10">
        <f>3/24000000*OO[[#This Row],[135 (05JUL1985 18:00:00)-Water Temperature (C)]]*OO[[#This Row],[77]]</f>
        <v>6.8827368747150003E-7</v>
      </c>
      <c r="CB329" s="10">
        <f>3/24000000*OO[[#This Row],[136 (05JUL1985 21:00:00)-Water Temperature (C)]]*OO[[#This Row],[78]]</f>
        <v>6.630653869245001E-7</v>
      </c>
      <c r="CC329" s="10">
        <f>3/24000000*OO[[#This Row],[137 (06JUL1985 00:00:00)-Water Temperature (C)]]*OO[[#This Row],[79]]</f>
        <v>6.3236274281625E-7</v>
      </c>
      <c r="CD329" s="10">
        <f>3/24000000*OO[[#This Row],[138 (06JUL1985 03:00:00)-Water Temperature (C)]]*OO[[#This Row],[80]]</f>
        <v>6.0523639753925002E-7</v>
      </c>
      <c r="CE329" s="10">
        <f>3/24000000*OO[[#This Row],[139 (06JUL1985 06:00:00)-Water Temperature (C)]]*OO[[#This Row],[81]]</f>
        <v>5.8468777296474998E-7</v>
      </c>
      <c r="CF329" s="10">
        <f>3/24000000*OO[[#This Row],[140 (06JUL1985 09:00:00)-Water Temperature (C)]]*OO[[#This Row],[82]]</f>
        <v>5.8051447321724995E-7</v>
      </c>
      <c r="CG329" s="10">
        <f>3/24000000*OO[[#This Row],[141 (06JUL1985 12:00:00)-Water Temperature (C)]]*OO[[#This Row],[83]]</f>
        <v>5.7877728789249993E-7</v>
      </c>
      <c r="CH329" s="10">
        <f>3/24000000*OO[[#This Row],[142 (06JUL1985 15:00:00)-Water Temperature (C)]]*OO[[#This Row],[84]]</f>
        <v>5.7487396100450006E-7</v>
      </c>
      <c r="CI329" s="10">
        <f>3/24000000*OO[[#This Row],[143 (06JUL1985 18:00:00)-Water Temperature (C)]]*OO[[#This Row],[85]]</f>
        <v>5.6637187429799999E-7</v>
      </c>
      <c r="CJ329" s="10">
        <f>3/24000000*OO[[#This Row],[144 (06JUL1985 21:00:00)-Water Temperature (C)]]*OO[[#This Row],[86]]</f>
        <v>5.4853944691874992E-7</v>
      </c>
      <c r="CK329" s="10">
        <f>3/24000000*OO[[#This Row],[145 (07JUL1985 00:00:00)-Water Temperature (C)]]*OO[[#This Row],[87]]</f>
        <v>5.2780953201025006E-7</v>
      </c>
      <c r="CL329" s="10">
        <f>3/24000000*OO[[#This Row],[146 (07JUL1985 03:00:00)-Water Temperature (C)]]*OO[[#This Row],[88]]</f>
        <v>5.0815465923600002E-7</v>
      </c>
      <c r="CM329" s="10">
        <f>3/24000000*OO[[#This Row],[147 (07JUL1985 06:00:00)-Water Temperature (C)]]*OO[[#This Row],[89]]</f>
        <v>4.90071383085E-7</v>
      </c>
      <c r="CN329" s="10">
        <f>3/24000000*OO[[#This Row],[148 (07JUL1985 09:00:00)-Water Temperature (C)]]*OO[[#This Row],[90]]</f>
        <v>4.7579118082299997E-7</v>
      </c>
      <c r="CO329" s="10">
        <f>3/24000000*OO[[#This Row],[149 (07JUL1985 12:00:00)-Water Temperature (C)]]*OO[[#This Row],[91]]</f>
        <v>4.6588285957837494E-7</v>
      </c>
      <c r="CP329" s="10">
        <f>3/24000000*OO[[#This Row],[150 (07JUL1985 15:00:00)-Water Temperature (C)]]*OO[[#This Row],[92]]</f>
        <v>4.5961908841249997E-7</v>
      </c>
      <c r="CQ329" s="10">
        <f>3/24000000*OO[[#This Row],[151 (07JUL1985 18:00:00)-Water Temperature (C)]]*OO[[#This Row],[93]]</f>
        <v>4.4709471551587501E-7</v>
      </c>
      <c r="CR329" s="10">
        <f>3/24000000*OO[[#This Row],[152 (07JUL1985 21:00:00)-Water Temperature (C)]]*OO[[#This Row],[94]]</f>
        <v>4.2994310238000002E-7</v>
      </c>
      <c r="CS329" s="10">
        <f>3/24000000*OO[[#This Row],[153 (08JUL1985 00:00:00)-Water Temperature (C)]]*OO[[#This Row],[95]]</f>
        <v>4.1280409625949995E-7</v>
      </c>
      <c r="CT329" s="10">
        <f>3/24000000*OO[[#This Row],[154 (08JUL1985 03:00:00)-Water Temperature (C)]]*OO[[#This Row],[96]]</f>
        <v>3.9810026750737497E-7</v>
      </c>
      <c r="CU329" s="10">
        <f>3/24000000*OO[[#This Row],[155 (08JUL1985 06:00:00)-Water Temperature (C)]]*OO[[#This Row],[97]]</f>
        <v>3.8566358505900004E-7</v>
      </c>
      <c r="CV329" s="10">
        <f>3/24000000*OO[[#This Row],[156 (08JUL1985 09:00:00)-Water Temperature (C)]]*OO[[#This Row],[98]]</f>
        <v>3.7981542134249998E-7</v>
      </c>
      <c r="CW329" s="10">
        <f>3/24000000*OO[[#This Row],[157 (08JUL1985 12:00:00)-Water Temperature (C)]]*OO[[#This Row],[99]]</f>
        <v>3.7581185288549997E-7</v>
      </c>
    </row>
    <row r="330" spans="1:101" x14ac:dyDescent="0.35">
      <c r="A330" t="s">
        <v>336</v>
      </c>
      <c r="B330">
        <v>837.44100000000003</v>
      </c>
      <c r="C330" s="10">
        <f>3/24*OO[[#This Row],[59 (26JUN1985 06:00:00)-Water Temperature (C)]]*OO[[#This Row],[1]]/SUM(OO[1])</f>
        <v>0</v>
      </c>
      <c r="D330" s="10">
        <f>3/24*OO[[#This Row],[60 (26JUN1985 09:00:00)-Water Temperature (C)]]*OO[[#This Row],[2]]/SUM(OO[2])</f>
        <v>0</v>
      </c>
      <c r="E330" s="10">
        <f>3/24*OO[[#This Row],[61 (26JUN1985 12:00:00)-Water Temperature (C)]]*OO[[#This Row],[3]]/SUM(OO[3])</f>
        <v>0</v>
      </c>
      <c r="F330" s="10">
        <f>3/24*OO[[#This Row],[62 (26JUN1985 15:00:00)-Water Temperature (C)]]*OO[[#This Row],[4]]/SUM(OO[4])</f>
        <v>0</v>
      </c>
      <c r="G330" s="10">
        <f>3/24*OO[[#This Row],[63 (26JUN1985 18:00:00)-Water Temperature (C)]]*OO[[#This Row],[5]]/SUM(OO[5])</f>
        <v>0</v>
      </c>
      <c r="H330" s="10">
        <f>3/24*OO[[#This Row],[64 (26JUN1985 21:00:00)-Water Temperature (C)]]*OO[[#This Row],[6]]/SUM(OO[6])</f>
        <v>0</v>
      </c>
      <c r="I330" s="10">
        <f>3/24*OO[[#This Row],[65 (27JUN1985 00:00:00)-Water Temperature (C)]]*OO[[#This Row],[7]]/SUM(OO[7])</f>
        <v>0</v>
      </c>
      <c r="J330" s="10">
        <f>3/24*OO[[#This Row],[66 (27JUN1985 03:00:00)-Water Temperature (C)]]*OO[[#This Row],[8]]/SUM(OO[8])</f>
        <v>0</v>
      </c>
      <c r="K330" s="10">
        <f>3/24*OO[[#This Row],[67 (27JUN1985 06:00:00)-Water Temperature (C)]]*OO[[#This Row],[9]]/SUM(OO[9])</f>
        <v>0</v>
      </c>
      <c r="L330" s="10">
        <f>3/24*OO[[#This Row],[68 (27JUN1985 09:00:00)-Water Temperature (C)]]*OO[[#This Row],[10]]/SUM(OO[10])</f>
        <v>0</v>
      </c>
      <c r="M330" s="10">
        <f>3/24*OO[[#This Row],[69 (27JUN1985 12:00:00)-Water Temperature (C)]]*OO[[#This Row],[11]]/SUM(OO[11])</f>
        <v>0</v>
      </c>
      <c r="N330" s="10">
        <f>3/24*OO[[#This Row],[70 (27JUN1985 15:00:00)-Water Temperature (C)]]*OO[[#This Row],[12]]/SUM(OO[12])</f>
        <v>0</v>
      </c>
      <c r="O330" s="10">
        <f>3/24*OO[[#This Row],[71 (27JUN1985 18:00:00)-Water Temperature (C)]]*OO[[#This Row],[13]]/SUM(OO[13])</f>
        <v>0</v>
      </c>
      <c r="P330" s="10">
        <f>3/24*OO[[#This Row],[72 (27JUN1985 21:00:00)-Water Temperature (C)]]*OO[[#This Row],[14]]/SUM(OO[14])</f>
        <v>0</v>
      </c>
      <c r="Q330" s="10">
        <f>3/24*OO[[#This Row],[73 (28JUN1985 00:00:00)-Water Temperature (C)]]*OO[[#This Row],[15]]/SUM(OO[15])</f>
        <v>1.9321852470390155E-34</v>
      </c>
      <c r="R330" s="10">
        <f>3/24*OO[[#This Row],[74 (28JUN1985 03:00:00)-Water Temperature (C)]]*OO[[#This Row],[16]]/SUM(OO[16])</f>
        <v>2.6886253701364433E-23</v>
      </c>
      <c r="S330" s="10">
        <f>3/24*OO[[#This Row],[75 (28JUN1985 06:00:00)-Water Temperature (C)]]*OO[[#This Row],[17]]/SUM(OO[17])</f>
        <v>8.7030800348693427E-15</v>
      </c>
      <c r="T330" s="10">
        <f>3/24*OO[[#This Row],[76 (28JUN1985 09:00:00)-Water Temperature (C)]]*OO[[#This Row],[18]]/SUM(OO[18])</f>
        <v>2.9079373539884227E-10</v>
      </c>
      <c r="U330" s="10">
        <f>3/24*OO[[#This Row],[77 (28JUN1985 12:00:00)-Water Temperature (C)]]*OO[[#This Row],[19]]/SUM(OO[19])</f>
        <v>2.3384954187333392E-7</v>
      </c>
      <c r="V330" s="10">
        <f>3/24000000*OO[[#This Row],[78 (28JUN1985 15:00:00)-Water Temperature (C)]]*OO[[#This Row],[20]]</f>
        <v>2.8828475860985001E-5</v>
      </c>
      <c r="W330" s="10">
        <f>3/24000000*OO[[#This Row],[79 (28JUN1985 18:00:00)-Water Temperature (C)]]*OO[[#This Row],[21]]</f>
        <v>9.0590163857925E-4</v>
      </c>
      <c r="X330" s="10">
        <f>3/24000000*OO[[#This Row],[80 (28JUN1985 21:00:00)-Water Temperature (C)]]*OO[[#This Row],[22]]</f>
        <v>9.4286366877862505E-3</v>
      </c>
      <c r="Y330" s="10">
        <f>3/24000000*OO[[#This Row],[81 (29JUN1985 00:00:00)-Water Temperature (C)]]*OO[[#This Row],[23]]</f>
        <v>3.8974223616350001E-2</v>
      </c>
      <c r="Z330" s="10">
        <f>3/24000000*OO[[#This Row],[82 (29JUN1985 03:00:00)-Water Temperature (C)]]*OO[[#This Row],[24]]</f>
        <v>7.3942873054249986E-2</v>
      </c>
      <c r="AA330" s="10">
        <f>3/24000000*OO[[#This Row],[83 (29JUN1985 06:00:00)-Water Temperature (C)]]*OO[[#This Row],[25]]</f>
        <v>7.1596244746199994E-2</v>
      </c>
      <c r="AB330" s="10">
        <f>3/24000000*OO[[#This Row],[84 (29JUN1985 09:00:00)-Water Temperature (C)]]*OO[[#This Row],[26]]</f>
        <v>3.9273501322999997E-2</v>
      </c>
      <c r="AC330" s="10">
        <f>3/24000000*OO[[#This Row],[85 (29JUN1985 12:00:00)-Water Temperature (C)]]*OO[[#This Row],[27]]</f>
        <v>1.2837060412993749E-2</v>
      </c>
      <c r="AD330" s="10">
        <f>3/24000000*OO[[#This Row],[86 (29JUN1985 15:00:00)-Water Temperature (C)]]*OO[[#This Row],[28]]</f>
        <v>2.6419051597124997E-3</v>
      </c>
      <c r="AE330" s="10">
        <f>3/24000000*OO[[#This Row],[88 (29JUN1985 21:00:00)-Water Temperature (C)]]*OO[[#This Row],[30]]</f>
        <v>4.8218195039999991E-5</v>
      </c>
      <c r="AF330" s="10">
        <f>3/24000000*OO[[#This Row],[88 (29JUN1985 21:00:00)-Water Temperature (C)]]*OO[[#This Row],[30]]</f>
        <v>4.8218195039999991E-5</v>
      </c>
      <c r="AG330" s="10">
        <f>3/24000000*OO[[#This Row],[89 (30JUN1985 00:00:00)-Water Temperature (C)]]*OO[[#This Row],[31]]</f>
        <v>1.56453911846075E-5</v>
      </c>
      <c r="AH330" s="10">
        <f>3/24000000*OO[[#This Row],[90 (30JUN1985 03:00:00)-Water Temperature (C)]]*OO[[#This Row],[32]]</f>
        <v>1.1364272776573749E-5</v>
      </c>
      <c r="AI330" s="10">
        <f>3/24000000*OO[[#This Row],[91 (30JUN1985 06:00:00)-Water Temperature (C)]]*OO[[#This Row],[33]]</f>
        <v>9.4173662639449999E-6</v>
      </c>
      <c r="AJ330" s="10">
        <f>3/24000000*OO[[#This Row],[92 (30JUN1985 09:00:00)-Water Temperature (C)]]*OO[[#This Row],[34]]</f>
        <v>8.0418213823274999E-6</v>
      </c>
      <c r="AK330" s="10">
        <f>3/24000000*OO[[#This Row],[93 (30JUN1985 12:00:00)-Water Temperature (C)]]*OO[[#This Row],[35]]</f>
        <v>6.9689263406899995E-6</v>
      </c>
      <c r="AL330" s="10">
        <f>3/24000000*OO[[#This Row],[94 (30JUN1985 15:00:00)-Water Temperature (C)]]*OO[[#This Row],[36]]</f>
        <v>6.0648782837999992E-6</v>
      </c>
      <c r="AM330" s="10">
        <f>3/24000000*OO[[#This Row],[95 (30JUN1985 18:00:00)-Water Temperature (C)]]*OO[[#This Row],[37]]</f>
        <v>5.2690924695024995E-6</v>
      </c>
      <c r="AN330" s="10">
        <f>3/24000000*OO[[#This Row],[96 (30JUN1985 21:00:00)-Water Temperature (C)]]*OO[[#This Row],[38]]</f>
        <v>4.5193340565150002E-6</v>
      </c>
      <c r="AO330" s="10">
        <f>3/24000000*OO[[#This Row],[97 (01JUL1985 00:00:00)-Water Temperature (C)]]*OO[[#This Row],[39]]</f>
        <v>3.870878600699999E-6</v>
      </c>
      <c r="AP330" s="10">
        <f>3/24000000*OO[[#This Row],[98 (01JUL1985 03:00:00)-Water Temperature (C)]]*OO[[#This Row],[40]]</f>
        <v>3.3536537612049998E-6</v>
      </c>
      <c r="AQ330" s="10">
        <f>3/24000000*OO[[#This Row],[99 (01JUL1985 06:00:00)-Water Temperature (C)]]*OO[[#This Row],[41]]</f>
        <v>2.9426092008600001E-6</v>
      </c>
      <c r="AR330" s="10">
        <f>3/24000000*OO[[#This Row],[100 (01JUL1985 09:00:00)-Water Temperature (C)]]*OO[[#This Row],[42]]</f>
        <v>2.655595718769E-6</v>
      </c>
      <c r="AS330" s="10">
        <f>3/24000000*OO[[#This Row],[101 (01JUL1985 12:00:00)-Water Temperature (C)]]*OO[[#This Row],[43]]</f>
        <v>2.4207224721675001E-6</v>
      </c>
      <c r="AT330" s="10">
        <f>3/24000000*OO[[#This Row],[102 (01JUL1985 15:00:00)-Water Temperature (C)]]*OO[[#This Row],[44]]</f>
        <v>2.1981359891362501E-6</v>
      </c>
      <c r="AU330" s="10">
        <f>3/24000000*OO[[#This Row],[103 (01JUL1985 18:00:00)-Water Temperature (C)]]*OO[[#This Row],[45]]</f>
        <v>1.9948987486574999E-6</v>
      </c>
      <c r="AV330" s="10">
        <f>3/24000000*OO[[#This Row],[104 (01JUL1985 21:00:00)-Water Temperature (C)]]*OO[[#This Row],[46]]</f>
        <v>1.7978151414038748E-6</v>
      </c>
      <c r="AW330" s="10">
        <f>3/24000000*OO[[#This Row],[105 (02JUL1985 00:00:00)-Water Temperature (C)]]*OO[[#This Row],[47]]</f>
        <v>1.6405864140347498E-6</v>
      </c>
      <c r="AX330" s="10">
        <f>3/24000000*OO[[#This Row],[106 (02JUL1985 03:00:00)-Water Temperature (C)]]*OO[[#This Row],[48]]</f>
        <v>1.5108697761865E-6</v>
      </c>
      <c r="AY330" s="10">
        <f>3/24000000*OO[[#This Row],[107 (02JUL1985 06:00:00)-Water Temperature (C)]]*OO[[#This Row],[49]]</f>
        <v>1.404742277085875E-6</v>
      </c>
      <c r="AZ330" s="10">
        <f>3/24000000*OO[[#This Row],[108 (02JUL1985 09:00:00)-Water Temperature (C)]]*OO[[#This Row],[50]]</f>
        <v>1.3111825710101248E-6</v>
      </c>
      <c r="BA330" s="10">
        <f>3/24000000*OO[[#This Row],[109 (02JUL1985 12:00:00)-Water Temperature (C)]]*OO[[#This Row],[51]]</f>
        <v>1.241561275205625E-6</v>
      </c>
      <c r="BB330" s="10">
        <f>3/24000000*OO[[#This Row],[110 (02JUL1985 15:00:00)-Water Temperature (C)]]*OO[[#This Row],[52]]</f>
        <v>1.1867996358275E-6</v>
      </c>
      <c r="BC330" s="10">
        <f>3/24000000*OO[[#This Row],[111 (02JUL1985 18:00:00)-Water Temperature (C)]]*OO[[#This Row],[53]]</f>
        <v>1.1335908431939999E-6</v>
      </c>
      <c r="BD330" s="10">
        <f>3/24000000*OO[[#This Row],[112 (02JUL1985 21:00:00)-Water Temperature (C)]]*OO[[#This Row],[54]]</f>
        <v>1.0677496777406249E-6</v>
      </c>
      <c r="BE330" s="10">
        <f>3/24000000*OO[[#This Row],[113 (03JUL1985 00:00:00)-Water Temperature (C)]]*OO[[#This Row],[55]]</f>
        <v>9.9326705879475007E-7</v>
      </c>
      <c r="BF330" s="10">
        <f>3/24000000*OO[[#This Row],[114 (03JUL1985 03:00:00)-Water Temperature (C)]]*OO[[#This Row],[56]]</f>
        <v>9.3227378879924997E-7</v>
      </c>
      <c r="BG330" s="10">
        <f>3/24000000*OO[[#This Row],[115 (03JUL1985 06:00:00)-Water Temperature (C)]]*OO[[#This Row],[57]]</f>
        <v>8.8317154827299998E-7</v>
      </c>
      <c r="BH330" s="10">
        <f>3/24000000*OO[[#This Row],[116 (03JUL1985 09:00:00)-Water Temperature (C)]]*OO[[#This Row],[58]]</f>
        <v>8.5566314591312508E-7</v>
      </c>
      <c r="BI330" s="10">
        <f>3/24000000*OO[[#This Row],[117 (03JUL1985 12:00:00)-Water Temperature (C)]]*OO[[#This Row],[59]]</f>
        <v>8.3473553528224998E-7</v>
      </c>
      <c r="BJ330" s="10">
        <f>3/24000000*OO[[#This Row],[118 (03JUL1985 15:00:00)-Water Temperature (C)]]*OO[[#This Row],[60]]</f>
        <v>8.1093090598887499E-7</v>
      </c>
      <c r="BK330" s="10">
        <f>3/24000000*OO[[#This Row],[119 (03JUL1985 18:00:00)-Water Temperature (C)]]*OO[[#This Row],[61]]</f>
        <v>7.8216635544100001E-7</v>
      </c>
      <c r="BL330" s="10">
        <f>3/24000000*OO[[#This Row],[120 (03JUL1985 21:00:00)-Water Temperature (C)]]*OO[[#This Row],[62]]</f>
        <v>7.4368476037799995E-7</v>
      </c>
      <c r="BM330" s="10">
        <f>3/24000000*OO[[#This Row],[121 (04JUL1985 00:00:00)-Water Temperature (C)]]*OO[[#This Row],[63]]</f>
        <v>7.0643246147449996E-7</v>
      </c>
      <c r="BN330" s="10">
        <f>3/24000000*OO[[#This Row],[122 (04JUL1985 03:00:00)-Water Temperature (C)]]*OO[[#This Row],[64]]</f>
        <v>6.76872243639E-7</v>
      </c>
      <c r="BO330" s="10">
        <f>3/24000000*OO[[#This Row],[123 (04JUL1985 06:00:00)-Water Temperature (C)]]*OO[[#This Row],[65]]</f>
        <v>6.5325629094999997E-7</v>
      </c>
      <c r="BP330" s="10">
        <f>3/24000000*OO[[#This Row],[124 (04JUL1985 09:00:00)-Water Temperature (C)]]*OO[[#This Row],[66]]</f>
        <v>6.4448532280599997E-7</v>
      </c>
      <c r="BQ330" s="10">
        <f>3/24000000*OO[[#This Row],[125 (04JUL1985 12:00:00)-Water Temperature (C)]]*OO[[#This Row],[67]]</f>
        <v>6.3673487713649996E-7</v>
      </c>
      <c r="BR330" s="10">
        <f>3/24000000*OO[[#This Row],[126 (04JUL1985 15:00:00)-Water Temperature (C)]]*OO[[#This Row],[68]]</f>
        <v>6.2489435972812489E-7</v>
      </c>
      <c r="BS330" s="10">
        <f>3/24000000*OO[[#This Row],[127 (04JUL1985 18:00:00)-Water Temperature (C)]]*OO[[#This Row],[69]]</f>
        <v>6.0670628797999996E-7</v>
      </c>
      <c r="BT330" s="10">
        <f>3/24000000*OO[[#This Row],[128 (04JUL1985 21:00:00)-Water Temperature (C)]]*OO[[#This Row],[70]]</f>
        <v>5.8294568487450008E-7</v>
      </c>
      <c r="BU330" s="10">
        <f>3/24000000*OO[[#This Row],[129 (05JUL1985 00:00:00)-Water Temperature (C)]]*OO[[#This Row],[71]]</f>
        <v>5.5635656194300004E-7</v>
      </c>
      <c r="BV330" s="10">
        <f>3/24000000*OO[[#This Row],[130 (05JUL1985 03:00:00)-Water Temperature (C)]]*OO[[#This Row],[72]]</f>
        <v>5.3335266465599999E-7</v>
      </c>
      <c r="BW330" s="10">
        <f>3/24000000*OO[[#This Row],[131 (05JUL1985 06:00:00)-Water Temperature (C)]]*OO[[#This Row],[73]]</f>
        <v>5.1389710317049994E-7</v>
      </c>
      <c r="BX330" s="10">
        <f>3/24000000*OO[[#This Row],[132 (05JUL1985 09:00:00)-Water Temperature (C)]]*OO[[#This Row],[74]]</f>
        <v>5.0619262820125001E-7</v>
      </c>
      <c r="BY330" s="10">
        <f>3/24000000*OO[[#This Row],[133 (05JUL1985 12:00:00)-Water Temperature (C)]]*OO[[#This Row],[75]]</f>
        <v>5.0175917333887504E-7</v>
      </c>
      <c r="BZ330" s="10">
        <f>3/24000000*OO[[#This Row],[134 (05JUL1985 15:00:00)-Water Temperature (C)]]*OO[[#This Row],[76]]</f>
        <v>4.9711714901625004E-7</v>
      </c>
      <c r="CA330" s="10">
        <f>3/24000000*OO[[#This Row],[135 (05JUL1985 18:00:00)-Water Temperature (C)]]*OO[[#This Row],[77]]</f>
        <v>4.8865879447875001E-7</v>
      </c>
      <c r="CB330" s="10">
        <f>3/24000000*OO[[#This Row],[136 (05JUL1985 21:00:00)-Water Temperature (C)]]*OO[[#This Row],[78]]</f>
        <v>4.7086657709624995E-7</v>
      </c>
      <c r="CC330" s="10">
        <f>3/24000000*OO[[#This Row],[137 (06JUL1985 00:00:00)-Water Temperature (C)]]*OO[[#This Row],[79]]</f>
        <v>4.4897944287749996E-7</v>
      </c>
      <c r="CD330" s="10">
        <f>3/24000000*OO[[#This Row],[138 (06JUL1985 03:00:00)-Water Temperature (C)]]*OO[[#This Row],[80]]</f>
        <v>4.2956696392649993E-7</v>
      </c>
      <c r="CE330" s="10">
        <f>3/24000000*OO[[#This Row],[139 (06JUL1985 06:00:00)-Water Temperature (C)]]*OO[[#This Row],[81]]</f>
        <v>4.1471572924837496E-7</v>
      </c>
      <c r="CF330" s="10">
        <f>3/24000000*OO[[#This Row],[140 (06JUL1985 09:00:00)-Water Temperature (C)]]*OO[[#This Row],[82]]</f>
        <v>4.1167395848399996E-7</v>
      </c>
      <c r="CG330" s="10">
        <f>3/24000000*OO[[#This Row],[141 (06JUL1985 12:00:00)-Water Temperature (C)]]*OO[[#This Row],[83]]</f>
        <v>4.1047881794999997E-7</v>
      </c>
      <c r="CH330" s="10">
        <f>3/24000000*OO[[#This Row],[142 (06JUL1985 15:00:00)-Water Temperature (C)]]*OO[[#This Row],[84]]</f>
        <v>4.0780478079449998E-7</v>
      </c>
      <c r="CI330" s="10">
        <f>3/24000000*OO[[#This Row],[143 (06JUL1985 18:00:00)-Water Temperature (C)]]*OO[[#This Row],[85]]</f>
        <v>4.0186982642125001E-7</v>
      </c>
      <c r="CJ330" s="10">
        <f>3/24000000*OO[[#This Row],[144 (06JUL1985 21:00:00)-Water Temperature (C)]]*OO[[#This Row],[86]]</f>
        <v>3.8921271806999996E-7</v>
      </c>
      <c r="CK330" s="10">
        <f>3/24000000*OO[[#This Row],[145 (07JUL1985 00:00:00)-Water Temperature (C)]]*OO[[#This Row],[87]]</f>
        <v>3.7434708187499998E-7</v>
      </c>
      <c r="CL330" s="10">
        <f>3/24000000*OO[[#This Row],[146 (07JUL1985 03:00:00)-Water Temperature (C)]]*OO[[#This Row],[88]]</f>
        <v>3.6038058650999998E-7</v>
      </c>
      <c r="CM330" s="10">
        <f>3/24000000*OO[[#This Row],[147 (07JUL1985 06:00:00)-Water Temperature (C)]]*OO[[#This Row],[89]]</f>
        <v>3.4742994952937501E-7</v>
      </c>
      <c r="CN330" s="10">
        <f>3/24000000*OO[[#This Row],[148 (07JUL1985 09:00:00)-Water Temperature (C)]]*OO[[#This Row],[90]]</f>
        <v>3.3730626766850001E-7</v>
      </c>
      <c r="CO330" s="10">
        <f>3/24000000*OO[[#This Row],[149 (07JUL1985 12:00:00)-Water Temperature (C)]]*OO[[#This Row],[91]]</f>
        <v>3.3029975199619993E-7</v>
      </c>
      <c r="CP330" s="10">
        <f>3/24000000*OO[[#This Row],[150 (07JUL1985 15:00:00)-Water Temperature (C)]]*OO[[#This Row],[92]]</f>
        <v>3.2596449218287497E-7</v>
      </c>
      <c r="CQ330" s="10">
        <f>3/24000000*OO[[#This Row],[151 (07JUL1985 18:00:00)-Water Temperature (C)]]*OO[[#This Row],[93]]</f>
        <v>3.1711265681894995E-7</v>
      </c>
      <c r="CR330" s="10">
        <f>3/24000000*OO[[#This Row],[152 (07JUL1985 21:00:00)-Water Temperature (C)]]*OO[[#This Row],[94]]</f>
        <v>3.0494831883389999E-7</v>
      </c>
      <c r="CS330" s="10">
        <f>3/24000000*OO[[#This Row],[153 (08JUL1985 00:00:00)-Water Temperature (C)]]*OO[[#This Row],[95]]</f>
        <v>2.927103549832E-7</v>
      </c>
      <c r="CT330" s="10">
        <f>3/24000000*OO[[#This Row],[154 (08JUL1985 03:00:00)-Water Temperature (C)]]*OO[[#This Row],[96]]</f>
        <v>2.82142690616475E-7</v>
      </c>
      <c r="CU330" s="10">
        <f>3/24000000*OO[[#This Row],[155 (08JUL1985 06:00:00)-Water Temperature (C)]]*OO[[#This Row],[97]]</f>
        <v>2.7325933731373754E-7</v>
      </c>
      <c r="CV330" s="10">
        <f>3/24000000*OO[[#This Row],[156 (08JUL1985 09:00:00)-Water Temperature (C)]]*OO[[#This Row],[98]]</f>
        <v>2.6912856555068747E-7</v>
      </c>
      <c r="CW330" s="10">
        <f>3/24000000*OO[[#This Row],[157 (08JUL1985 12:00:00)-Water Temperature (C)]]*OO[[#This Row],[99]]</f>
        <v>2.6641744701705001E-7</v>
      </c>
    </row>
    <row r="331" spans="1:101" x14ac:dyDescent="0.35">
      <c r="A331" t="s">
        <v>337</v>
      </c>
      <c r="B331">
        <v>885.28859999999997</v>
      </c>
      <c r="C331" s="10">
        <f>3/24*OO[[#This Row],[59 (26JUN1985 06:00:00)-Water Temperature (C)]]*OO[[#This Row],[1]]/SUM(OO[1])</f>
        <v>0</v>
      </c>
      <c r="D331" s="10">
        <f>3/24*OO[[#This Row],[60 (26JUN1985 09:00:00)-Water Temperature (C)]]*OO[[#This Row],[2]]/SUM(OO[2])</f>
        <v>0</v>
      </c>
      <c r="E331" s="10">
        <f>3/24*OO[[#This Row],[61 (26JUN1985 12:00:00)-Water Temperature (C)]]*OO[[#This Row],[3]]/SUM(OO[3])</f>
        <v>0</v>
      </c>
      <c r="F331" s="10">
        <f>3/24*OO[[#This Row],[62 (26JUN1985 15:00:00)-Water Temperature (C)]]*OO[[#This Row],[4]]/SUM(OO[4])</f>
        <v>0</v>
      </c>
      <c r="G331" s="10">
        <f>3/24*OO[[#This Row],[63 (26JUN1985 18:00:00)-Water Temperature (C)]]*OO[[#This Row],[5]]/SUM(OO[5])</f>
        <v>0</v>
      </c>
      <c r="H331" s="10">
        <f>3/24*OO[[#This Row],[64 (26JUN1985 21:00:00)-Water Temperature (C)]]*OO[[#This Row],[6]]/SUM(OO[6])</f>
        <v>0</v>
      </c>
      <c r="I331" s="10">
        <f>3/24*OO[[#This Row],[65 (27JUN1985 00:00:00)-Water Temperature (C)]]*OO[[#This Row],[7]]/SUM(OO[7])</f>
        <v>0</v>
      </c>
      <c r="J331" s="10">
        <f>3/24*OO[[#This Row],[66 (27JUN1985 03:00:00)-Water Temperature (C)]]*OO[[#This Row],[8]]/SUM(OO[8])</f>
        <v>0</v>
      </c>
      <c r="K331" s="10">
        <f>3/24*OO[[#This Row],[67 (27JUN1985 06:00:00)-Water Temperature (C)]]*OO[[#This Row],[9]]/SUM(OO[9])</f>
        <v>0</v>
      </c>
      <c r="L331" s="10">
        <f>3/24*OO[[#This Row],[68 (27JUN1985 09:00:00)-Water Temperature (C)]]*OO[[#This Row],[10]]/SUM(OO[10])</f>
        <v>0</v>
      </c>
      <c r="M331" s="10">
        <f>3/24*OO[[#This Row],[69 (27JUN1985 12:00:00)-Water Temperature (C)]]*OO[[#This Row],[11]]/SUM(OO[11])</f>
        <v>0</v>
      </c>
      <c r="N331" s="10">
        <f>3/24*OO[[#This Row],[70 (27JUN1985 15:00:00)-Water Temperature (C)]]*OO[[#This Row],[12]]/SUM(OO[12])</f>
        <v>0</v>
      </c>
      <c r="O331" s="10">
        <f>3/24*OO[[#This Row],[71 (27JUN1985 18:00:00)-Water Temperature (C)]]*OO[[#This Row],[13]]/SUM(OO[13])</f>
        <v>0</v>
      </c>
      <c r="P331" s="10">
        <f>3/24*OO[[#This Row],[72 (27JUN1985 21:00:00)-Water Temperature (C)]]*OO[[#This Row],[14]]/SUM(OO[14])</f>
        <v>0</v>
      </c>
      <c r="Q331" s="10">
        <f>3/24*OO[[#This Row],[73 (28JUN1985 00:00:00)-Water Temperature (C)]]*OO[[#This Row],[15]]/SUM(OO[15])</f>
        <v>3.2744861638957087E-35</v>
      </c>
      <c r="R331" s="10">
        <f>3/24*OO[[#This Row],[74 (28JUN1985 03:00:00)-Water Temperature (C)]]*OO[[#This Row],[16]]/SUM(OO[16])</f>
        <v>1.6914984414451847E-23</v>
      </c>
      <c r="S331" s="10">
        <f>3/24*OO[[#This Row],[75 (28JUN1985 06:00:00)-Water Temperature (C)]]*OO[[#This Row],[17]]/SUM(OO[17])</f>
        <v>3.4677771162883008E-15</v>
      </c>
      <c r="T331" s="10">
        <f>3/24*OO[[#This Row],[76 (28JUN1985 09:00:00)-Water Temperature (C)]]*OO[[#This Row],[18]]/SUM(OO[18])</f>
        <v>1.9141499197852006E-10</v>
      </c>
      <c r="U331" s="10">
        <f>3/24*OO[[#This Row],[77 (28JUN1985 12:00:00)-Water Temperature (C)]]*OO[[#This Row],[19]]/SUM(OO[19])</f>
        <v>1.8003145683670962E-7</v>
      </c>
      <c r="V331" s="10">
        <f>3/24000000*OO[[#This Row],[78 (28JUN1985 15:00:00)-Water Temperature (C)]]*OO[[#This Row],[20]]</f>
        <v>2.48467045496625E-5</v>
      </c>
      <c r="W331" s="10">
        <f>3/24000000*OO[[#This Row],[79 (28JUN1985 18:00:00)-Water Temperature (C)]]*OO[[#This Row],[21]]</f>
        <v>8.5803987455374995E-4</v>
      </c>
      <c r="X331" s="10">
        <f>3/24000000*OO[[#This Row],[80 (28JUN1985 21:00:00)-Water Temperature (C)]]*OO[[#This Row],[22]]</f>
        <v>9.7053237313999997E-3</v>
      </c>
      <c r="Y331" s="10">
        <f>3/24000000*OO[[#This Row],[81 (29JUN1985 00:00:00)-Water Temperature (C)]]*OO[[#This Row],[23]]</f>
        <v>4.3264465017149999E-2</v>
      </c>
      <c r="Z331" s="10">
        <f>3/24000000*OO[[#This Row],[82 (29JUN1985 03:00:00)-Water Temperature (C)]]*OO[[#This Row],[24]]</f>
        <v>8.8076698272274989E-2</v>
      </c>
      <c r="AA331" s="10">
        <f>3/24000000*OO[[#This Row],[83 (29JUN1985 06:00:00)-Water Temperature (C)]]*OO[[#This Row],[25]]</f>
        <v>9.1108441748999985E-2</v>
      </c>
      <c r="AB331" s="10">
        <f>3/24000000*OO[[#This Row],[84 (29JUN1985 09:00:00)-Water Temperature (C)]]*OO[[#This Row],[26]]</f>
        <v>5.3226825688650004E-2</v>
      </c>
      <c r="AC331" s="10">
        <f>3/24000000*OO[[#This Row],[85 (29JUN1985 12:00:00)-Water Temperature (C)]]*OO[[#This Row],[27]]</f>
        <v>1.8479002176150002E-2</v>
      </c>
      <c r="AD331" s="10">
        <f>3/24000000*OO[[#This Row],[86 (29JUN1985 15:00:00)-Water Temperature (C)]]*OO[[#This Row],[28]]</f>
        <v>4.0256831922299997E-3</v>
      </c>
      <c r="AE331" s="10">
        <f>3/24000000*OO[[#This Row],[88 (29JUN1985 21:00:00)-Water Temperature (C)]]*OO[[#This Row],[30]]</f>
        <v>7.4832218846775003E-5</v>
      </c>
      <c r="AF331" s="10">
        <f>3/24000000*OO[[#This Row],[88 (29JUN1985 21:00:00)-Water Temperature (C)]]*OO[[#This Row],[30]]</f>
        <v>7.4832218846775003E-5</v>
      </c>
      <c r="AG331" s="10">
        <f>3/24000000*OO[[#This Row],[89 (30JUN1985 00:00:00)-Water Temperature (C)]]*OO[[#This Row],[31]]</f>
        <v>2.0742618377634999E-5</v>
      </c>
      <c r="AH331" s="10">
        <f>3/24000000*OO[[#This Row],[90 (30JUN1985 03:00:00)-Water Temperature (C)]]*OO[[#This Row],[32]]</f>
        <v>1.4303910195437499E-5</v>
      </c>
      <c r="AI331" s="10">
        <f>3/24000000*OO[[#This Row],[91 (30JUN1985 06:00:00)-Water Temperature (C)]]*OO[[#This Row],[33]]</f>
        <v>1.1785238459067499E-5</v>
      </c>
      <c r="AJ331" s="10">
        <f>3/24000000*OO[[#This Row],[92 (30JUN1985 09:00:00)-Water Temperature (C)]]*OO[[#This Row],[34]]</f>
        <v>1.0049002249019999E-5</v>
      </c>
      <c r="AK331" s="10">
        <f>3/24000000*OO[[#This Row],[93 (30JUN1985 12:00:00)-Water Temperature (C)]]*OO[[#This Row],[35]]</f>
        <v>8.6986487583450008E-6</v>
      </c>
      <c r="AL331" s="10">
        <f>3/24000000*OO[[#This Row],[94 (30JUN1985 15:00:00)-Water Temperature (C)]]*OO[[#This Row],[36]]</f>
        <v>7.5591994182099996E-6</v>
      </c>
      <c r="AM331" s="10">
        <f>3/24000000*OO[[#This Row],[95 (30JUN1985 18:00:00)-Water Temperature (C)]]*OO[[#This Row],[37]]</f>
        <v>6.5571265241237502E-6</v>
      </c>
      <c r="AN331" s="10">
        <f>3/24000000*OO[[#This Row],[96 (30JUN1985 21:00:00)-Water Temperature (C)]]*OO[[#This Row],[38]]</f>
        <v>5.6132461452187487E-6</v>
      </c>
      <c r="AO331" s="10">
        <f>3/24000000*OO[[#This Row],[97 (01JUL1985 00:00:00)-Water Temperature (C)]]*OO[[#This Row],[39]]</f>
        <v>4.7972276213399996E-6</v>
      </c>
      <c r="AP331" s="10">
        <f>3/24000000*OO[[#This Row],[98 (01JUL1985 03:00:00)-Water Temperature (C)]]*OO[[#This Row],[40]]</f>
        <v>4.1474014589999998E-6</v>
      </c>
      <c r="AQ331" s="10">
        <f>3/24000000*OO[[#This Row],[99 (01JUL1985 06:00:00)-Water Temperature (C)]]*OO[[#This Row],[41]]</f>
        <v>3.6312617599999996E-6</v>
      </c>
      <c r="AR331" s="10">
        <f>3/24000000*OO[[#This Row],[100 (01JUL1985 09:00:00)-Water Temperature (C)]]*OO[[#This Row],[42]]</f>
        <v>3.2714593209087496E-6</v>
      </c>
      <c r="AS331" s="10">
        <f>3/24000000*OO[[#This Row],[101 (01JUL1985 12:00:00)-Water Temperature (C)]]*OO[[#This Row],[43]]</f>
        <v>2.9779779901012498E-6</v>
      </c>
      <c r="AT331" s="10">
        <f>3/24000000*OO[[#This Row],[102 (01JUL1985 15:00:00)-Water Temperature (C)]]*OO[[#This Row],[44]]</f>
        <v>2.6994877341843749E-6</v>
      </c>
      <c r="AU331" s="10">
        <f>3/24000000*OO[[#This Row],[103 (01JUL1985 18:00:00)-Water Temperature (C)]]*OO[[#This Row],[45]]</f>
        <v>2.4464051656849998E-6</v>
      </c>
      <c r="AV331" s="10">
        <f>3/24000000*OO[[#This Row],[104 (01JUL1985 21:00:00)-Water Temperature (C)]]*OO[[#This Row],[46]]</f>
        <v>2.2003272637500001E-6</v>
      </c>
      <c r="AW331" s="10">
        <f>3/24000000*OO[[#This Row],[105 (02JUL1985 00:00:00)-Water Temperature (C)]]*OO[[#This Row],[47]]</f>
        <v>2.0038588654345001E-6</v>
      </c>
      <c r="AX331" s="10">
        <f>3/24000000*OO[[#This Row],[106 (02JUL1985 03:00:00)-Water Temperature (C)]]*OO[[#This Row],[48]]</f>
        <v>1.84207280875625E-6</v>
      </c>
      <c r="AY331" s="10">
        <f>3/24000000*OO[[#This Row],[107 (02JUL1985 06:00:00)-Water Temperature (C)]]*OO[[#This Row],[49]]</f>
        <v>1.7096016240270001E-6</v>
      </c>
      <c r="AZ331" s="10">
        <f>3/24000000*OO[[#This Row],[108 (02JUL1985 09:00:00)-Water Temperature (C)]]*OO[[#This Row],[50]]</f>
        <v>1.5937628948267499E-6</v>
      </c>
      <c r="BA331" s="10">
        <f>3/24000000*OO[[#This Row],[109 (02JUL1985 12:00:00)-Water Temperature (C)]]*OO[[#This Row],[51]]</f>
        <v>1.5077401846728748E-6</v>
      </c>
      <c r="BB331" s="10">
        <f>3/24000000*OO[[#This Row],[110 (02JUL1985 15:00:00)-Water Temperature (C)]]*OO[[#This Row],[52]]</f>
        <v>1.44048662456875E-6</v>
      </c>
      <c r="BC331" s="10">
        <f>3/24000000*OO[[#This Row],[111 (02JUL1985 18:00:00)-Water Temperature (C)]]*OO[[#This Row],[53]]</f>
        <v>1.3746755301918749E-6</v>
      </c>
      <c r="BD331" s="10">
        <f>3/24000000*OO[[#This Row],[112 (02JUL1985 21:00:00)-Water Temperature (C)]]*OO[[#This Row],[54]]</f>
        <v>1.2936561366918751E-6</v>
      </c>
      <c r="BE331" s="10">
        <f>3/24000000*OO[[#This Row],[113 (03JUL1985 00:00:00)-Water Temperature (C)]]*OO[[#This Row],[55]]</f>
        <v>1.2019455397709999E-6</v>
      </c>
      <c r="BF331" s="10">
        <f>3/24000000*OO[[#This Row],[114 (03JUL1985 03:00:00)-Water Temperature (C)]]*OO[[#This Row],[56]]</f>
        <v>1.1267018290622498E-6</v>
      </c>
      <c r="BG331" s="10">
        <f>3/24000000*OO[[#This Row],[115 (03JUL1985 06:00:00)-Water Temperature (C)]]*OO[[#This Row],[57]]</f>
        <v>1.0656395294985E-6</v>
      </c>
      <c r="BH331" s="10">
        <f>3/24000000*OO[[#This Row],[116 (03JUL1985 09:00:00)-Water Temperature (C)]]*OO[[#This Row],[58]]</f>
        <v>1.031658797457E-6</v>
      </c>
      <c r="BI331" s="10">
        <f>3/24000000*OO[[#This Row],[117 (03JUL1985 12:00:00)-Water Temperature (C)]]*OO[[#This Row],[59]]</f>
        <v>1.0065244967802501E-6</v>
      </c>
      <c r="BJ331" s="10">
        <f>3/24000000*OO[[#This Row],[118 (03JUL1985 15:00:00)-Water Temperature (C)]]*OO[[#This Row],[60]]</f>
        <v>9.7757810597324981E-7</v>
      </c>
      <c r="BK331" s="10">
        <f>3/24000000*OO[[#This Row],[119 (03JUL1985 18:00:00)-Water Temperature (C)]]*OO[[#This Row],[61]]</f>
        <v>9.4292171619750003E-7</v>
      </c>
      <c r="BL331" s="10">
        <f>3/24000000*OO[[#This Row],[120 (03JUL1985 21:00:00)-Water Temperature (C)]]*OO[[#This Row],[62]]</f>
        <v>8.96082028639375E-7</v>
      </c>
      <c r="BM331" s="10">
        <f>3/24000000*OO[[#This Row],[121 (04JUL1985 00:00:00)-Water Temperature (C)]]*OO[[#This Row],[63]]</f>
        <v>8.5029026491200003E-7</v>
      </c>
      <c r="BN331" s="10">
        <f>3/24000000*OO[[#This Row],[122 (04JUL1985 03:00:00)-Water Temperature (C)]]*OO[[#This Row],[64]]</f>
        <v>8.1410117331674986E-7</v>
      </c>
      <c r="BO331" s="10">
        <f>3/24000000*OO[[#This Row],[123 (04JUL1985 06:00:00)-Water Temperature (C)]]*OO[[#This Row],[65]]</f>
        <v>7.8516538285900005E-7</v>
      </c>
      <c r="BP331" s="10">
        <f>3/24000000*OO[[#This Row],[124 (04JUL1985 09:00:00)-Water Temperature (C)]]*OO[[#This Row],[66]]</f>
        <v>7.7442958211375007E-7</v>
      </c>
      <c r="BQ331" s="10">
        <f>3/24000000*OO[[#This Row],[125 (04JUL1985 12:00:00)-Water Temperature (C)]]*OO[[#This Row],[67]]</f>
        <v>7.6506327015249997E-7</v>
      </c>
      <c r="BR331" s="10">
        <f>3/24000000*OO[[#This Row],[126 (04JUL1985 15:00:00)-Water Temperature (C)]]*OO[[#This Row],[68]]</f>
        <v>7.5075758258499997E-7</v>
      </c>
      <c r="BS331" s="10">
        <f>3/24000000*OO[[#This Row],[127 (04JUL1985 18:00:00)-Water Temperature (C)]]*OO[[#This Row],[69]]</f>
        <v>7.2880008374087494E-7</v>
      </c>
      <c r="BT331" s="10">
        <f>3/24000000*OO[[#This Row],[128 (04JUL1985 21:00:00)-Water Temperature (C)]]*OO[[#This Row],[70]]</f>
        <v>6.9994582301249994E-7</v>
      </c>
      <c r="BU331" s="10">
        <f>3/24000000*OO[[#This Row],[129 (05JUL1985 00:00:00)-Water Temperature (C)]]*OO[[#This Row],[71]]</f>
        <v>6.6761070909262492E-7</v>
      </c>
      <c r="BV331" s="10">
        <f>3/24000000*OO[[#This Row],[130 (05JUL1985 03:00:00)-Water Temperature (C)]]*OO[[#This Row],[72]]</f>
        <v>6.3959257832775003E-7</v>
      </c>
      <c r="BW331" s="10">
        <f>3/24000000*OO[[#This Row],[131 (05JUL1985 06:00:00)-Water Temperature (C)]]*OO[[#This Row],[73]]</f>
        <v>6.1590273931162489E-7</v>
      </c>
      <c r="BX331" s="10">
        <f>3/24000000*OO[[#This Row],[132 (05JUL1985 09:00:00)-Water Temperature (C)]]*OO[[#This Row],[74]]</f>
        <v>6.0632010539999998E-7</v>
      </c>
      <c r="BY331" s="10">
        <f>3/24000000*OO[[#This Row],[133 (05JUL1985 12:00:00)-Water Temperature (C)]]*OO[[#This Row],[75]]</f>
        <v>6.0093421264700003E-7</v>
      </c>
      <c r="BZ331" s="10">
        <f>3/24000000*OO[[#This Row],[134 (05JUL1985 15:00:00)-Water Temperature (C)]]*OO[[#This Row],[76]]</f>
        <v>5.95195698671875E-7</v>
      </c>
      <c r="CA331" s="10">
        <f>3/24000000*OO[[#This Row],[135 (05JUL1985 18:00:00)-Water Temperature (C)]]*OO[[#This Row],[77]]</f>
        <v>5.8505909713649997E-7</v>
      </c>
      <c r="CB331" s="10">
        <f>3/24000000*OO[[#This Row],[136 (05JUL1985 21:00:00)-Water Temperature (C)]]*OO[[#This Row],[78]]</f>
        <v>5.6358797918474996E-7</v>
      </c>
      <c r="CC331" s="10">
        <f>3/24000000*OO[[#This Row],[137 (06JUL1985 00:00:00)-Water Temperature (C)]]*OO[[#This Row],[79]]</f>
        <v>5.3705037643399988E-7</v>
      </c>
      <c r="CD331" s="10">
        <f>3/24000000*OO[[#This Row],[138 (06JUL1985 03:00:00)-Water Temperature (C)]]*OO[[#This Row],[80]]</f>
        <v>5.1344620588349987E-7</v>
      </c>
      <c r="CE331" s="10">
        <f>3/24000000*OO[[#This Row],[139 (06JUL1985 06:00:00)-Water Temperature (C)]]*OO[[#This Row],[81]]</f>
        <v>4.9524495692799994E-7</v>
      </c>
      <c r="CF331" s="10">
        <f>3/24000000*OO[[#This Row],[140 (06JUL1985 09:00:00)-Water Temperature (C)]]*OO[[#This Row],[82]]</f>
        <v>4.9136961574399993E-7</v>
      </c>
      <c r="CG331" s="10">
        <f>3/24000000*OO[[#This Row],[141 (06JUL1985 12:00:00)-Water Temperature (C)]]*OO[[#This Row],[83]]</f>
        <v>4.8984141631800004E-7</v>
      </c>
      <c r="CH331" s="10">
        <f>3/24000000*OO[[#This Row],[142 (06JUL1985 15:00:00)-Water Temperature (C)]]*OO[[#This Row],[84]]</f>
        <v>4.8657586740300001E-7</v>
      </c>
      <c r="CI331" s="10">
        <f>3/24000000*OO[[#This Row],[143 (06JUL1985 18:00:00)-Water Temperature (C)]]*OO[[#This Row],[85]]</f>
        <v>4.7944513827937493E-7</v>
      </c>
      <c r="CJ331" s="10">
        <f>3/24000000*OO[[#This Row],[144 (06JUL1985 21:00:00)-Water Temperature (C)]]*OO[[#This Row],[86]]</f>
        <v>4.6406342303850005E-7</v>
      </c>
      <c r="CK331" s="10">
        <f>3/24000000*OO[[#This Row],[145 (07JUL1985 00:00:00)-Water Temperature (C)]]*OO[[#This Row],[87]]</f>
        <v>4.460120755594999E-7</v>
      </c>
      <c r="CL331" s="10">
        <f>3/24000000*OO[[#This Row],[146 (07JUL1985 03:00:00)-Water Temperature (C)]]*OO[[#This Row],[88]]</f>
        <v>4.2916521004349992E-7</v>
      </c>
      <c r="CM331" s="10">
        <f>3/24000000*OO[[#This Row],[147 (07JUL1985 06:00:00)-Water Temperature (C)]]*OO[[#This Row],[89]]</f>
        <v>4.1344470025087499E-7</v>
      </c>
      <c r="CN331" s="10">
        <f>3/24000000*OO[[#This Row],[148 (07JUL1985 09:00:00)-Water Temperature (C)]]*OO[[#This Row],[90]]</f>
        <v>4.0130861873749999E-7</v>
      </c>
      <c r="CO331" s="10">
        <f>3/24000000*OO[[#This Row],[149 (07JUL1985 12:00:00)-Water Temperature (C)]]*OO[[#This Row],[91]]</f>
        <v>3.929325890195E-7</v>
      </c>
      <c r="CP331" s="10">
        <f>3/24000000*OO[[#This Row],[150 (07JUL1985 15:00:00)-Water Temperature (C)]]*OO[[#This Row],[92]]</f>
        <v>3.8777454850949997E-7</v>
      </c>
      <c r="CQ331" s="10">
        <f>3/24000000*OO[[#This Row],[151 (07JUL1985 18:00:00)-Water Temperature (C)]]*OO[[#This Row],[93]]</f>
        <v>3.7716558020324999E-7</v>
      </c>
      <c r="CR331" s="10">
        <f>3/24000000*OO[[#This Row],[152 (07JUL1985 21:00:00)-Water Temperature (C)]]*OO[[#This Row],[94]]</f>
        <v>3.6257290157749995E-7</v>
      </c>
      <c r="CS331" s="10">
        <f>3/24000000*OO[[#This Row],[153 (08JUL1985 00:00:00)-Water Temperature (C)]]*OO[[#This Row],[95]]</f>
        <v>3.4783552661399999E-7</v>
      </c>
      <c r="CT331" s="10">
        <f>3/24000000*OO[[#This Row],[154 (08JUL1985 03:00:00)-Water Temperature (C)]]*OO[[#This Row],[96]]</f>
        <v>3.3499548440549998E-7</v>
      </c>
      <c r="CU331" s="10">
        <f>3/24000000*OO[[#This Row],[155 (08JUL1985 06:00:00)-Water Temperature (C)]]*OO[[#This Row],[97]]</f>
        <v>3.2425883062593751E-7</v>
      </c>
      <c r="CV331" s="10">
        <f>3/24000000*OO[[#This Row],[156 (08JUL1985 09:00:00)-Water Temperature (C)]]*OO[[#This Row],[98]]</f>
        <v>3.1935207153010001E-7</v>
      </c>
      <c r="CW331" s="10">
        <f>3/24000000*OO[[#This Row],[157 (08JUL1985 12:00:00)-Water Temperature (C)]]*OO[[#This Row],[99]]</f>
        <v>3.1622305277643748E-7</v>
      </c>
    </row>
    <row r="332" spans="1:101" x14ac:dyDescent="0.35">
      <c r="A332" t="s">
        <v>338</v>
      </c>
      <c r="B332">
        <v>837.94090000000006</v>
      </c>
      <c r="C332" s="10">
        <f>3/24*OO[[#This Row],[59 (26JUN1985 06:00:00)-Water Temperature (C)]]*OO[[#This Row],[1]]/SUM(OO[1])</f>
        <v>0</v>
      </c>
      <c r="D332" s="10">
        <f>3/24*OO[[#This Row],[60 (26JUN1985 09:00:00)-Water Temperature (C)]]*OO[[#This Row],[2]]/SUM(OO[2])</f>
        <v>0</v>
      </c>
      <c r="E332" s="10">
        <f>3/24*OO[[#This Row],[61 (26JUN1985 12:00:00)-Water Temperature (C)]]*OO[[#This Row],[3]]/SUM(OO[3])</f>
        <v>0</v>
      </c>
      <c r="F332" s="10">
        <f>3/24*OO[[#This Row],[62 (26JUN1985 15:00:00)-Water Temperature (C)]]*OO[[#This Row],[4]]/SUM(OO[4])</f>
        <v>0</v>
      </c>
      <c r="G332" s="10">
        <f>3/24*OO[[#This Row],[63 (26JUN1985 18:00:00)-Water Temperature (C)]]*OO[[#This Row],[5]]/SUM(OO[5])</f>
        <v>0</v>
      </c>
      <c r="H332" s="10">
        <f>3/24*OO[[#This Row],[64 (26JUN1985 21:00:00)-Water Temperature (C)]]*OO[[#This Row],[6]]/SUM(OO[6])</f>
        <v>0</v>
      </c>
      <c r="I332" s="10">
        <f>3/24*OO[[#This Row],[65 (27JUN1985 00:00:00)-Water Temperature (C)]]*OO[[#This Row],[7]]/SUM(OO[7])</f>
        <v>0</v>
      </c>
      <c r="J332" s="10">
        <f>3/24*OO[[#This Row],[66 (27JUN1985 03:00:00)-Water Temperature (C)]]*OO[[#This Row],[8]]/SUM(OO[8])</f>
        <v>0</v>
      </c>
      <c r="K332" s="10">
        <f>3/24*OO[[#This Row],[67 (27JUN1985 06:00:00)-Water Temperature (C)]]*OO[[#This Row],[9]]/SUM(OO[9])</f>
        <v>0</v>
      </c>
      <c r="L332" s="10">
        <f>3/24*OO[[#This Row],[68 (27JUN1985 09:00:00)-Water Temperature (C)]]*OO[[#This Row],[10]]/SUM(OO[10])</f>
        <v>0</v>
      </c>
      <c r="M332" s="10">
        <f>3/24*OO[[#This Row],[69 (27JUN1985 12:00:00)-Water Temperature (C)]]*OO[[#This Row],[11]]/SUM(OO[11])</f>
        <v>0</v>
      </c>
      <c r="N332" s="10">
        <f>3/24*OO[[#This Row],[70 (27JUN1985 15:00:00)-Water Temperature (C)]]*OO[[#This Row],[12]]/SUM(OO[12])</f>
        <v>0</v>
      </c>
      <c r="O332" s="10">
        <f>3/24*OO[[#This Row],[71 (27JUN1985 18:00:00)-Water Temperature (C)]]*OO[[#This Row],[13]]/SUM(OO[13])</f>
        <v>0</v>
      </c>
      <c r="P332" s="10">
        <f>3/24*OO[[#This Row],[72 (27JUN1985 21:00:00)-Water Temperature (C)]]*OO[[#This Row],[14]]/SUM(OO[14])</f>
        <v>0</v>
      </c>
      <c r="Q332" s="10">
        <f>3/24*OO[[#This Row],[73 (28JUN1985 00:00:00)-Water Temperature (C)]]*OO[[#This Row],[15]]/SUM(OO[15])</f>
        <v>5.5194957442272552E-36</v>
      </c>
      <c r="R332" s="10">
        <f>3/24*OO[[#This Row],[74 (28JUN1985 03:00:00)-Water Temperature (C)]]*OO[[#This Row],[16]]/SUM(OO[16])</f>
        <v>8.1819538033597957E-24</v>
      </c>
      <c r="S332" s="10">
        <f>3/24*OO[[#This Row],[75 (28JUN1985 06:00:00)-Water Temperature (C)]]*OO[[#This Row],[17]]/SUM(OO[17])</f>
        <v>8.9294266038137006E-16</v>
      </c>
      <c r="T332" s="10">
        <f>3/24*OO[[#This Row],[76 (28JUN1985 09:00:00)-Water Temperature (C)]]*OO[[#This Row],[18]]/SUM(OO[18])</f>
        <v>1.0784358088950912E-10</v>
      </c>
      <c r="U332" s="10">
        <f>3/24*OO[[#This Row],[77 (28JUN1985 12:00:00)-Water Temperature (C)]]*OO[[#This Row],[19]]/SUM(OO[19])</f>
        <v>1.2286953435954187E-7</v>
      </c>
      <c r="V332" s="10">
        <f>3/24000000*OO[[#This Row],[78 (28JUN1985 15:00:00)-Water Temperature (C)]]*OO[[#This Row],[20]]</f>
        <v>1.9438921077299998E-5</v>
      </c>
      <c r="W332" s="10">
        <f>3/24000000*OO[[#This Row],[79 (28JUN1985 18:00:00)-Water Temperature (C)]]*OO[[#This Row],[21]]</f>
        <v>7.5272578038275005E-4</v>
      </c>
      <c r="X332" s="10">
        <f>3/24000000*OO[[#This Row],[80 (28JUN1985 21:00:00)-Water Temperature (C)]]*OO[[#This Row],[22]]</f>
        <v>9.4198355575312517E-3</v>
      </c>
      <c r="Y332" s="10">
        <f>3/24000000*OO[[#This Row],[81 (29JUN1985 00:00:00)-Water Temperature (C)]]*OO[[#This Row],[23]]</f>
        <v>4.6051018435124991E-2</v>
      </c>
      <c r="Z332" s="10">
        <f>3/24000000*OO[[#This Row],[82 (29JUN1985 03:00:00)-Water Temperature (C)]]*OO[[#This Row],[24]]</f>
        <v>0.10224604968468749</v>
      </c>
      <c r="AA332" s="10">
        <f>3/24000000*OO[[#This Row],[83 (29JUN1985 06:00:00)-Water Temperature (C)]]*OO[[#This Row],[25]]</f>
        <v>0.11480224662775</v>
      </c>
      <c r="AB332" s="10">
        <f>3/24000000*OO[[#This Row],[84 (29JUN1985 09:00:00)-Water Temperature (C)]]*OO[[#This Row],[26]]</f>
        <v>7.2524678071650001E-2</v>
      </c>
      <c r="AC332" s="10">
        <f>3/24000000*OO[[#This Row],[85 (29JUN1985 12:00:00)-Water Temperature (C)]]*OO[[#This Row],[27]]</f>
        <v>2.7141621526720002E-2</v>
      </c>
      <c r="AD332" s="10">
        <f>3/24000000*OO[[#This Row],[86 (29JUN1985 15:00:00)-Water Temperature (C)]]*OO[[#This Row],[28]]</f>
        <v>6.3472961526975001E-3</v>
      </c>
      <c r="AE332" s="10">
        <f>3/24000000*OO[[#This Row],[88 (29JUN1985 21:00:00)-Water Temperature (C)]]*OO[[#This Row],[30]]</f>
        <v>1.2396685255220002E-4</v>
      </c>
      <c r="AF332" s="10">
        <f>3/24000000*OO[[#This Row],[88 (29JUN1985 21:00:00)-Water Temperature (C)]]*OO[[#This Row],[30]]</f>
        <v>1.2396685255220002E-4</v>
      </c>
      <c r="AG332" s="10">
        <f>3/24000000*OO[[#This Row],[89 (30JUN1985 00:00:00)-Water Temperature (C)]]*OO[[#This Row],[31]]</f>
        <v>2.8485872269854998E-5</v>
      </c>
      <c r="AH332" s="10">
        <f>3/24000000*OO[[#This Row],[90 (30JUN1985 03:00:00)-Water Temperature (C)]]*OO[[#This Row],[32]]</f>
        <v>1.80512276140625E-5</v>
      </c>
      <c r="AI332" s="10">
        <f>3/24000000*OO[[#This Row],[91 (30JUN1985 06:00:00)-Water Temperature (C)]]*OO[[#This Row],[33]]</f>
        <v>1.4734636758862499E-5</v>
      </c>
      <c r="AJ332" s="10">
        <f>3/24000000*OO[[#This Row],[92 (30JUN1985 09:00:00)-Water Temperature (C)]]*OO[[#This Row],[34]]</f>
        <v>1.2546618956017499E-5</v>
      </c>
      <c r="AK332" s="10">
        <f>3/24000000*OO[[#This Row],[93 (30JUN1985 12:00:00)-Water Temperature (C)]]*OO[[#This Row],[35]]</f>
        <v>1.0850875231668749E-5</v>
      </c>
      <c r="AL332" s="10">
        <f>3/24000000*OO[[#This Row],[94 (30JUN1985 15:00:00)-Water Temperature (C)]]*OO[[#This Row],[36]]</f>
        <v>9.4167659482649993E-6</v>
      </c>
      <c r="AM332" s="10">
        <f>3/24000000*OO[[#This Row],[95 (30JUN1985 18:00:00)-Water Temperature (C)]]*OO[[#This Row],[37]]</f>
        <v>8.1553221251700005E-6</v>
      </c>
      <c r="AN332" s="10">
        <f>3/24000000*OO[[#This Row],[96 (30JUN1985 21:00:00)-Water Temperature (C)]]*OO[[#This Row],[38]]</f>
        <v>6.9655851431399992E-6</v>
      </c>
      <c r="AO332" s="10">
        <f>3/24000000*OO[[#This Row],[97 (01JUL1985 00:00:00)-Water Temperature (C)]]*OO[[#This Row],[39]]</f>
        <v>5.9402436589574997E-6</v>
      </c>
      <c r="AP332" s="10">
        <f>3/24000000*OO[[#This Row],[98 (01JUL1985 03:00:00)-Water Temperature (C)]]*OO[[#This Row],[40]]</f>
        <v>5.1243958271999995E-6</v>
      </c>
      <c r="AQ332" s="10">
        <f>3/24000000*OO[[#This Row],[99 (01JUL1985 06:00:00)-Water Temperature (C)]]*OO[[#This Row],[41]]</f>
        <v>4.4767336391249996E-6</v>
      </c>
      <c r="AR332" s="10">
        <f>3/24000000*OO[[#This Row],[100 (01JUL1985 09:00:00)-Water Temperature (C)]]*OO[[#This Row],[42]]</f>
        <v>4.0277456213549998E-6</v>
      </c>
      <c r="AS332" s="10">
        <f>3/24000000*OO[[#This Row],[101 (01JUL1985 12:00:00)-Water Temperature (C)]]*OO[[#This Row],[43]]</f>
        <v>3.6615454377599994E-6</v>
      </c>
      <c r="AT332" s="10">
        <f>3/24000000*OO[[#This Row],[102 (01JUL1985 15:00:00)-Water Temperature (C)]]*OO[[#This Row],[44]]</f>
        <v>3.3135496713150001E-6</v>
      </c>
      <c r="AU332" s="10">
        <f>3/24000000*OO[[#This Row],[103 (01JUL1985 18:00:00)-Water Temperature (C)]]*OO[[#This Row],[45]]</f>
        <v>2.9981955620712496E-6</v>
      </c>
      <c r="AV332" s="10">
        <f>3/24000000*OO[[#This Row],[104 (01JUL1985 21:00:00)-Water Temperature (C)]]*OO[[#This Row],[46]]</f>
        <v>2.6918032877868749E-6</v>
      </c>
      <c r="AW332" s="10">
        <f>3/24000000*OO[[#This Row],[105 (02JUL1985 00:00:00)-Water Temperature (C)]]*OO[[#This Row],[47]]</f>
        <v>2.4463481824849999E-6</v>
      </c>
      <c r="AX332" s="10">
        <f>3/24000000*OO[[#This Row],[106 (02JUL1985 03:00:00)-Water Temperature (C)]]*OO[[#This Row],[48]]</f>
        <v>2.2448593396187498E-6</v>
      </c>
      <c r="AY332" s="10">
        <f>3/24000000*OO[[#This Row],[107 (02JUL1985 06:00:00)-Water Temperature (C)]]*OO[[#This Row],[49]]</f>
        <v>2.0794598672490001E-6</v>
      </c>
      <c r="AZ332" s="10">
        <f>3/24000000*OO[[#This Row],[108 (02JUL1985 09:00:00)-Water Temperature (C)]]*OO[[#This Row],[50]]</f>
        <v>1.9360561398753749E-6</v>
      </c>
      <c r="BA332" s="10">
        <f>3/24000000*OO[[#This Row],[109 (02JUL1985 12:00:00)-Water Temperature (C)]]*OO[[#This Row],[51]]</f>
        <v>1.83050697851725E-6</v>
      </c>
      <c r="BB332" s="10">
        <f>3/24000000*OO[[#This Row],[110 (02JUL1985 15:00:00)-Water Temperature (C)]]*OO[[#This Row],[52]]</f>
        <v>1.7483933975145E-6</v>
      </c>
      <c r="BC332" s="10">
        <f>3/24000000*OO[[#This Row],[111 (02JUL1985 18:00:00)-Water Temperature (C)]]*OO[[#This Row],[53]]</f>
        <v>1.6671337767532499E-6</v>
      </c>
      <c r="BD332" s="10">
        <f>3/24000000*OO[[#This Row],[112 (02JUL1985 21:00:00)-Water Temperature (C)]]*OO[[#This Row],[54]]</f>
        <v>1.5671422882349998E-6</v>
      </c>
      <c r="BE332" s="10">
        <f>3/24000000*OO[[#This Row],[113 (03JUL1985 00:00:00)-Water Temperature (C)]]*OO[[#This Row],[55]]</f>
        <v>1.4543072950649999E-6</v>
      </c>
      <c r="BF332" s="10">
        <f>3/24000000*OO[[#This Row],[114 (03JUL1985 03:00:00)-Water Temperature (C)]]*OO[[#This Row],[56]]</f>
        <v>1.3612403328052498E-6</v>
      </c>
      <c r="BG332" s="10">
        <f>3/24000000*OO[[#This Row],[115 (03JUL1985 06:00:00)-Water Temperature (C)]]*OO[[#This Row],[57]]</f>
        <v>1.2853112345729999E-6</v>
      </c>
      <c r="BH332" s="10">
        <f>3/24000000*OO[[#This Row],[116 (03JUL1985 09:00:00)-Water Temperature (C)]]*OO[[#This Row],[58]]</f>
        <v>1.2434638540913749E-6</v>
      </c>
      <c r="BI332" s="10">
        <f>3/24000000*OO[[#This Row],[117 (03JUL1985 12:00:00)-Water Temperature (C)]]*OO[[#This Row],[59]]</f>
        <v>1.2135078782369999E-6</v>
      </c>
      <c r="BJ332" s="10">
        <f>3/24000000*OO[[#This Row],[118 (03JUL1985 15:00:00)-Water Temperature (C)]]*OO[[#This Row],[60]]</f>
        <v>1.1783964657946247E-6</v>
      </c>
      <c r="BK332" s="10">
        <f>3/24000000*OO[[#This Row],[119 (03JUL1985 18:00:00)-Water Temperature (C)]]*OO[[#This Row],[61]]</f>
        <v>1.13678518538025E-6</v>
      </c>
      <c r="BL332" s="10">
        <f>3/24000000*OO[[#This Row],[120 (03JUL1985 21:00:00)-Water Temperature (C)]]*OO[[#This Row],[62]]</f>
        <v>1.0795970071638749E-6</v>
      </c>
      <c r="BM332" s="10">
        <f>3/24000000*OO[[#This Row],[121 (04JUL1985 00:00:00)-Water Temperature (C)]]*OO[[#This Row],[63]]</f>
        <v>1.023335884531125E-6</v>
      </c>
      <c r="BN332" s="10">
        <f>3/24000000*OO[[#This Row],[122 (04JUL1985 03:00:00)-Water Temperature (C)]]*OO[[#This Row],[64]]</f>
        <v>9.7883223474337484E-7</v>
      </c>
      <c r="BO332" s="10">
        <f>3/24000000*OO[[#This Row],[123 (04JUL1985 06:00:00)-Water Temperature (C)]]*OO[[#This Row],[65]]</f>
        <v>9.4338809103275004E-7</v>
      </c>
      <c r="BP332" s="10">
        <f>3/24000000*OO[[#This Row],[124 (04JUL1985 09:00:00)-Water Temperature (C)]]*OO[[#This Row],[66]]</f>
        <v>9.3044452488749991E-7</v>
      </c>
      <c r="BQ332" s="10">
        <f>3/24000000*OO[[#This Row],[125 (04JUL1985 12:00:00)-Water Temperature (C)]]*OO[[#This Row],[67]]</f>
        <v>9.1925079665599997E-7</v>
      </c>
      <c r="BR332" s="10">
        <f>3/24000000*OO[[#This Row],[126 (04JUL1985 15:00:00)-Water Temperature (C)]]*OO[[#This Row],[68]]</f>
        <v>9.0192498150624998E-7</v>
      </c>
      <c r="BS332" s="10">
        <f>3/24000000*OO[[#This Row],[127 (04JUL1985 18:00:00)-Water Temperature (C)]]*OO[[#This Row],[69]]</f>
        <v>8.7555701424687501E-7</v>
      </c>
      <c r="BT332" s="10">
        <f>3/24000000*OO[[#This Row],[128 (04JUL1985 21:00:00)-Water Temperature (C)]]*OO[[#This Row],[70]]</f>
        <v>8.4038977840999996E-7</v>
      </c>
      <c r="BU332" s="10">
        <f>3/24000000*OO[[#This Row],[129 (05JUL1985 00:00:00)-Water Temperature (C)]]*OO[[#This Row],[71]]</f>
        <v>8.0117430960524997E-7</v>
      </c>
      <c r="BV332" s="10">
        <f>3/24000000*OO[[#This Row],[130 (05JUL1985 03:00:00)-Water Temperature (C)]]*OO[[#This Row],[72]]</f>
        <v>7.6693250454662496E-7</v>
      </c>
      <c r="BW332" s="10">
        <f>3/24000000*OO[[#This Row],[131 (05JUL1985 06:00:00)-Water Temperature (C)]]*OO[[#This Row],[73]]</f>
        <v>7.3818047678249993E-7</v>
      </c>
      <c r="BX332" s="10">
        <f>3/24000000*OO[[#This Row],[132 (05JUL1985 09:00:00)-Water Temperature (C)]]*OO[[#This Row],[74]]</f>
        <v>7.2649147897975004E-7</v>
      </c>
      <c r="BY332" s="10">
        <f>3/24000000*OO[[#This Row],[133 (05JUL1985 12:00:00)-Water Temperature (C)]]*OO[[#This Row],[75]]</f>
        <v>7.2000725458749998E-7</v>
      </c>
      <c r="BZ332" s="10">
        <f>3/24000000*OO[[#This Row],[134 (05JUL1985 15:00:00)-Water Temperature (C)]]*OO[[#This Row],[76]]</f>
        <v>7.1291530498912497E-7</v>
      </c>
      <c r="CA332" s="10">
        <f>3/24000000*OO[[#This Row],[135 (05JUL1985 18:00:00)-Water Temperature (C)]]*OO[[#This Row],[77]]</f>
        <v>7.00862532496875E-7</v>
      </c>
      <c r="CB332" s="10">
        <f>3/24000000*OO[[#This Row],[136 (05JUL1985 21:00:00)-Water Temperature (C)]]*OO[[#This Row],[78]]</f>
        <v>6.7488328479787488E-7</v>
      </c>
      <c r="CC332" s="10">
        <f>3/24000000*OO[[#This Row],[137 (06JUL1985 00:00:00)-Water Temperature (C)]]*OO[[#This Row],[79]]</f>
        <v>6.4281513737999991E-7</v>
      </c>
      <c r="CD332" s="10">
        <f>3/24000000*OO[[#This Row],[138 (06JUL1985 03:00:00)-Water Temperature (C)]]*OO[[#This Row],[80]]</f>
        <v>6.1414030740125006E-7</v>
      </c>
      <c r="CE332" s="10">
        <f>3/24000000*OO[[#This Row],[139 (06JUL1985 06:00:00)-Water Temperature (C)]]*OO[[#This Row],[81]]</f>
        <v>5.9193001290587497E-7</v>
      </c>
      <c r="CF332" s="10">
        <f>3/24000000*OO[[#This Row],[140 (06JUL1985 09:00:00)-Water Temperature (C)]]*OO[[#This Row],[82]]</f>
        <v>5.8708932364462498E-7</v>
      </c>
      <c r="CG332" s="10">
        <f>3/24000000*OO[[#This Row],[141 (06JUL1985 12:00:00)-Water Temperature (C)]]*OO[[#This Row],[83]]</f>
        <v>5.8522805896874994E-7</v>
      </c>
      <c r="CH332" s="10">
        <f>3/24000000*OO[[#This Row],[142 (06JUL1985 15:00:00)-Water Temperature (C)]]*OO[[#This Row],[84]]</f>
        <v>5.8126010496949989E-7</v>
      </c>
      <c r="CI332" s="10">
        <f>3/24000000*OO[[#This Row],[143 (06JUL1985 18:00:00)-Water Temperature (C)]]*OO[[#This Row],[85]]</f>
        <v>5.7272624341012493E-7</v>
      </c>
      <c r="CJ332" s="10">
        <f>3/24000000*OO[[#This Row],[144 (06JUL1985 21:00:00)-Water Temperature (C)]]*OO[[#This Row],[86]]</f>
        <v>5.5398570381524997E-7</v>
      </c>
      <c r="CK332" s="10">
        <f>3/24000000*OO[[#This Row],[145 (07JUL1985 00:00:00)-Water Temperature (C)]]*OO[[#This Row],[87]]</f>
        <v>5.3201780276562497E-7</v>
      </c>
      <c r="CL332" s="10">
        <f>3/24000000*OO[[#This Row],[146 (07JUL1985 03:00:00)-Water Temperature (C)]]*OO[[#This Row],[88]]</f>
        <v>5.1170944366999995E-7</v>
      </c>
      <c r="CM332" s="10">
        <f>3/24000000*OO[[#This Row],[147 (07JUL1985 06:00:00)-Water Temperature (C)]]*OO[[#This Row],[89]]</f>
        <v>4.9265957929499984E-7</v>
      </c>
      <c r="CN332" s="10">
        <f>3/24000000*OO[[#This Row],[148 (07JUL1985 09:00:00)-Water Temperature (C)]]*OO[[#This Row],[90]]</f>
        <v>4.7810169274724995E-7</v>
      </c>
      <c r="CO332" s="10">
        <f>3/24000000*OO[[#This Row],[149 (07JUL1985 12:00:00)-Water Temperature (C)]]*OO[[#This Row],[91]]</f>
        <v>4.6818951973850004E-7</v>
      </c>
      <c r="CP332" s="10">
        <f>3/24000000*OO[[#This Row],[150 (07JUL1985 15:00:00)-Water Temperature (C)]]*OO[[#This Row],[92]]</f>
        <v>4.6211670629437495E-7</v>
      </c>
      <c r="CQ332" s="10">
        <f>3/24000000*OO[[#This Row],[151 (07JUL1985 18:00:00)-Water Temperature (C)]]*OO[[#This Row],[93]]</f>
        <v>4.4938161912637495E-7</v>
      </c>
      <c r="CR332" s="10">
        <f>3/24000000*OO[[#This Row],[152 (07JUL1985 21:00:00)-Water Temperature (C)]]*OO[[#This Row],[94]]</f>
        <v>4.318226888399999E-7</v>
      </c>
      <c r="CS332" s="10">
        <f>3/24000000*OO[[#This Row],[153 (08JUL1985 00:00:00)-Water Temperature (C)]]*OO[[#This Row],[95]]</f>
        <v>4.1406829154249998E-7</v>
      </c>
      <c r="CT332" s="10">
        <f>3/24000000*OO[[#This Row],[154 (08JUL1985 03:00:00)-Water Temperature (C)]]*OO[[#This Row],[96]]</f>
        <v>3.9845731941412505E-7</v>
      </c>
      <c r="CU332" s="10">
        <f>3/24000000*OO[[#This Row],[155 (08JUL1985 06:00:00)-Water Temperature (C)]]*OO[[#This Row],[97]]</f>
        <v>3.8543494351949999E-7</v>
      </c>
      <c r="CV332" s="10">
        <f>3/24000000*OO[[#This Row],[156 (08JUL1985 09:00:00)-Water Temperature (C)]]*OO[[#This Row],[98]]</f>
        <v>3.7967615199149996E-7</v>
      </c>
      <c r="CW332" s="10">
        <f>3/24000000*OO[[#This Row],[157 (08JUL1985 12:00:00)-Water Temperature (C)]]*OO[[#This Row],[99]]</f>
        <v>3.7615804572024996E-7</v>
      </c>
    </row>
    <row r="333" spans="1:101" x14ac:dyDescent="0.35">
      <c r="A333" t="s">
        <v>339</v>
      </c>
      <c r="B333">
        <v>888.20860000000005</v>
      </c>
      <c r="C333" s="10">
        <f>3/24*OO[[#This Row],[59 (26JUN1985 06:00:00)-Water Temperature (C)]]*OO[[#This Row],[1]]/SUM(OO[1])</f>
        <v>0</v>
      </c>
      <c r="D333" s="10">
        <f>3/24*OO[[#This Row],[60 (26JUN1985 09:00:00)-Water Temperature (C)]]*OO[[#This Row],[2]]/SUM(OO[2])</f>
        <v>0</v>
      </c>
      <c r="E333" s="10">
        <f>3/24*OO[[#This Row],[61 (26JUN1985 12:00:00)-Water Temperature (C)]]*OO[[#This Row],[3]]/SUM(OO[3])</f>
        <v>0</v>
      </c>
      <c r="F333" s="10">
        <f>3/24*OO[[#This Row],[62 (26JUN1985 15:00:00)-Water Temperature (C)]]*OO[[#This Row],[4]]/SUM(OO[4])</f>
        <v>0</v>
      </c>
      <c r="G333" s="10">
        <f>3/24*OO[[#This Row],[63 (26JUN1985 18:00:00)-Water Temperature (C)]]*OO[[#This Row],[5]]/SUM(OO[5])</f>
        <v>0</v>
      </c>
      <c r="H333" s="10">
        <f>3/24*OO[[#This Row],[64 (26JUN1985 21:00:00)-Water Temperature (C)]]*OO[[#This Row],[6]]/SUM(OO[6])</f>
        <v>0</v>
      </c>
      <c r="I333" s="10">
        <f>3/24*OO[[#This Row],[65 (27JUN1985 00:00:00)-Water Temperature (C)]]*OO[[#This Row],[7]]/SUM(OO[7])</f>
        <v>0</v>
      </c>
      <c r="J333" s="10">
        <f>3/24*OO[[#This Row],[66 (27JUN1985 03:00:00)-Water Temperature (C)]]*OO[[#This Row],[8]]/SUM(OO[8])</f>
        <v>0</v>
      </c>
      <c r="K333" s="10">
        <f>3/24*OO[[#This Row],[67 (27JUN1985 06:00:00)-Water Temperature (C)]]*OO[[#This Row],[9]]/SUM(OO[9])</f>
        <v>0</v>
      </c>
      <c r="L333" s="10">
        <f>3/24*OO[[#This Row],[68 (27JUN1985 09:00:00)-Water Temperature (C)]]*OO[[#This Row],[10]]/SUM(OO[10])</f>
        <v>0</v>
      </c>
      <c r="M333" s="10">
        <f>3/24*OO[[#This Row],[69 (27JUN1985 12:00:00)-Water Temperature (C)]]*OO[[#This Row],[11]]/SUM(OO[11])</f>
        <v>0</v>
      </c>
      <c r="N333" s="10">
        <f>3/24*OO[[#This Row],[70 (27JUN1985 15:00:00)-Water Temperature (C)]]*OO[[#This Row],[12]]/SUM(OO[12])</f>
        <v>0</v>
      </c>
      <c r="O333" s="10">
        <f>3/24*OO[[#This Row],[71 (27JUN1985 18:00:00)-Water Temperature (C)]]*OO[[#This Row],[13]]/SUM(OO[13])</f>
        <v>0</v>
      </c>
      <c r="P333" s="10">
        <f>3/24*OO[[#This Row],[72 (27JUN1985 21:00:00)-Water Temperature (C)]]*OO[[#This Row],[14]]/SUM(OO[14])</f>
        <v>0</v>
      </c>
      <c r="Q333" s="10">
        <f>3/24*OO[[#This Row],[73 (28JUN1985 00:00:00)-Water Temperature (C)]]*OO[[#This Row],[15]]/SUM(OO[15])</f>
        <v>7.2710930165711966E-37</v>
      </c>
      <c r="R333" s="10">
        <f>3/24*OO[[#This Row],[74 (28JUN1985 03:00:00)-Water Temperature (C)]]*OO[[#This Row],[16]]/SUM(OO[16])</f>
        <v>2.8773872924883367E-24</v>
      </c>
      <c r="S333" s="10">
        <f>3/24*OO[[#This Row],[75 (28JUN1985 06:00:00)-Water Temperature (C)]]*OO[[#This Row],[17]]/SUM(OO[17])</f>
        <v>1.828634366925718E-16</v>
      </c>
      <c r="T333" s="10">
        <f>3/24*OO[[#This Row],[76 (28JUN1985 09:00:00)-Water Temperature (C)]]*OO[[#This Row],[18]]/SUM(OO[18])</f>
        <v>4.98674832242224E-11</v>
      </c>
      <c r="U333" s="10">
        <f>3/24*OO[[#This Row],[77 (28JUN1985 12:00:00)-Water Temperature (C)]]*OO[[#This Row],[19]]/SUM(OO[19])</f>
        <v>6.9741961087969448E-8</v>
      </c>
      <c r="V333" s="10">
        <f>3/24000000*OO[[#This Row],[78 (28JUN1985 15:00:00)-Water Temperature (C)]]*OO[[#This Row],[20]]</f>
        <v>1.2683283450124997E-5</v>
      </c>
      <c r="W333" s="10">
        <f>3/24000000*OO[[#This Row],[79 (28JUN1985 18:00:00)-Water Temperature (C)]]*OO[[#This Row],[21]]</f>
        <v>5.5020721147900004E-4</v>
      </c>
      <c r="X333" s="10">
        <f>3/24000000*OO[[#This Row],[80 (28JUN1985 21:00:00)-Water Temperature (C)]]*OO[[#This Row],[22]]</f>
        <v>7.5967179029099996E-3</v>
      </c>
      <c r="Y333" s="10">
        <f>3/24000000*OO[[#This Row],[81 (29JUN1985 00:00:00)-Water Temperature (C)]]*OO[[#This Row],[23]]</f>
        <v>4.0541458753400005E-2</v>
      </c>
      <c r="Z333" s="10">
        <f>3/24000000*OO[[#This Row],[82 (29JUN1985 03:00:00)-Water Temperature (C)]]*OO[[#This Row],[24]]</f>
        <v>9.7553306943999996E-2</v>
      </c>
      <c r="AA333" s="10">
        <f>3/24000000*OO[[#This Row],[83 (29JUN1985 06:00:00)-Water Temperature (C)]]*OO[[#This Row],[25]]</f>
        <v>0.1179398672686125</v>
      </c>
      <c r="AB333" s="10">
        <f>3/24000000*OO[[#This Row],[84 (29JUN1985 09:00:00)-Water Temperature (C)]]*OO[[#This Row],[26]]</f>
        <v>7.9830266999999996E-2</v>
      </c>
      <c r="AC333" s="10">
        <f>3/24000000*OO[[#This Row],[85 (29JUN1985 12:00:00)-Water Temperature (C)]]*OO[[#This Row],[27]]</f>
        <v>3.1872970415900002E-2</v>
      </c>
      <c r="AD333" s="10">
        <f>3/24000000*OO[[#This Row],[86 (29JUN1985 15:00:00)-Water Temperature (C)]]*OO[[#This Row],[28]]</f>
        <v>7.9118632850187498E-3</v>
      </c>
      <c r="AE333" s="10">
        <f>3/24000000*OO[[#This Row],[88 (29JUN1985 21:00:00)-Water Temperature (C)]]*OO[[#This Row],[30]]</f>
        <v>1.6343065817662499E-4</v>
      </c>
      <c r="AF333" s="10">
        <f>3/24000000*OO[[#This Row],[88 (29JUN1985 21:00:00)-Water Temperature (C)]]*OO[[#This Row],[30]]</f>
        <v>1.6343065817662499E-4</v>
      </c>
      <c r="AG333" s="10">
        <f>3/24000000*OO[[#This Row],[89 (30JUN1985 00:00:00)-Water Temperature (C)]]*OO[[#This Row],[31]]</f>
        <v>3.2573356903124996E-5</v>
      </c>
      <c r="AH333" s="10">
        <f>3/24000000*OO[[#This Row],[90 (30JUN1985 03:00:00)-Water Temperature (C)]]*OO[[#This Row],[32]]</f>
        <v>1.8911372831456248E-5</v>
      </c>
      <c r="AI333" s="10">
        <f>3/24000000*OO[[#This Row],[91 (30JUN1985 06:00:00)-Water Temperature (C)]]*OO[[#This Row],[33]]</f>
        <v>1.5290226488593746E-5</v>
      </c>
      <c r="AJ333" s="10">
        <f>3/24000000*OO[[#This Row],[92 (30JUN1985 09:00:00)-Water Temperature (C)]]*OO[[#This Row],[34]]</f>
        <v>1.3016344596578749E-5</v>
      </c>
      <c r="AK333" s="10">
        <f>3/24000000*OO[[#This Row],[93 (30JUN1985 12:00:00)-Water Temperature (C)]]*OO[[#This Row],[35]]</f>
        <v>1.1263711162157499E-5</v>
      </c>
      <c r="AL333" s="10">
        <f>3/24000000*OO[[#This Row],[94 (30JUN1985 15:00:00)-Water Temperature (C)]]*OO[[#This Row],[36]]</f>
        <v>9.7779276636112496E-6</v>
      </c>
      <c r="AM333" s="10">
        <f>3/24000000*OO[[#This Row],[95 (30JUN1985 18:00:00)-Water Temperature (C)]]*OO[[#This Row],[37]]</f>
        <v>8.4696828381799998E-6</v>
      </c>
      <c r="AN333" s="10">
        <f>3/24000000*OO[[#This Row],[96 (30JUN1985 21:00:00)-Water Temperature (C)]]*OO[[#This Row],[38]]</f>
        <v>7.2316677002624996E-6</v>
      </c>
      <c r="AO333" s="10">
        <f>3/24000000*OO[[#This Row],[97 (01JUL1985 00:00:00)-Water Temperature (C)]]*OO[[#This Row],[39]]</f>
        <v>6.1639381657799994E-6</v>
      </c>
      <c r="AP333" s="10">
        <f>3/24000000*OO[[#This Row],[98 (01JUL1985 03:00:00)-Water Temperature (C)]]*OO[[#This Row],[40]]</f>
        <v>5.3146933944E-6</v>
      </c>
      <c r="AQ333" s="10">
        <f>3/24000000*OO[[#This Row],[99 (01JUL1985 06:00:00)-Water Temperature (C)]]*OO[[#This Row],[41]]</f>
        <v>4.6405038275100005E-6</v>
      </c>
      <c r="AR333" s="10">
        <f>3/24000000*OO[[#This Row],[100 (01JUL1985 09:00:00)-Water Temperature (C)]]*OO[[#This Row],[42]]</f>
        <v>4.1755994684249993E-6</v>
      </c>
      <c r="AS333" s="10">
        <f>3/24000000*OO[[#This Row],[101 (01JUL1985 12:00:00)-Water Temperature (C)]]*OO[[#This Row],[43]]</f>
        <v>3.7975578037199998E-6</v>
      </c>
      <c r="AT333" s="10">
        <f>3/24000000*OO[[#This Row],[102 (01JUL1985 15:00:00)-Water Temperature (C)]]*OO[[#This Row],[44]]</f>
        <v>3.4371575348E-6</v>
      </c>
      <c r="AU333" s="10">
        <f>3/24000000*OO[[#This Row],[103 (01JUL1985 18:00:00)-Water Temperature (C)]]*OO[[#This Row],[45]]</f>
        <v>3.1106208875531248E-6</v>
      </c>
      <c r="AV333" s="10">
        <f>3/24000000*OO[[#This Row],[104 (01JUL1985 21:00:00)-Water Temperature (C)]]*OO[[#This Row],[46]]</f>
        <v>2.7926304495089994E-6</v>
      </c>
      <c r="AW333" s="10">
        <f>3/24000000*OO[[#This Row],[105 (02JUL1985 00:00:00)-Water Temperature (C)]]*OO[[#This Row],[47]]</f>
        <v>2.536718574590875E-6</v>
      </c>
      <c r="AX333" s="10">
        <f>3/24000000*OO[[#This Row],[106 (02JUL1985 03:00:00)-Water Temperature (C)]]*OO[[#This Row],[48]]</f>
        <v>2.3271836083965001E-6</v>
      </c>
      <c r="AY333" s="10">
        <f>3/24000000*OO[[#This Row],[107 (02JUL1985 06:00:00)-Water Temperature (C)]]*OO[[#This Row],[49]]</f>
        <v>2.1548661313901251E-6</v>
      </c>
      <c r="AZ333" s="10">
        <f>3/24000000*OO[[#This Row],[108 (02JUL1985 09:00:00)-Water Temperature (C)]]*OO[[#This Row],[50]]</f>
        <v>2.0064359453879998E-6</v>
      </c>
      <c r="BA333" s="10">
        <f>3/24000000*OO[[#This Row],[109 (02JUL1985 12:00:00)-Water Temperature (C)]]*OO[[#This Row],[51]]</f>
        <v>1.8981218863599999E-6</v>
      </c>
      <c r="BB333" s="10">
        <f>3/24000000*OO[[#This Row],[110 (02JUL1985 15:00:00)-Water Temperature (C)]]*OO[[#This Row],[52]]</f>
        <v>1.81456641276625E-6</v>
      </c>
      <c r="BC333" s="10">
        <f>3/24000000*OO[[#This Row],[111 (02JUL1985 18:00:00)-Water Temperature (C)]]*OO[[#This Row],[53]]</f>
        <v>1.7309682037226248E-6</v>
      </c>
      <c r="BD333" s="10">
        <f>3/24000000*OO[[#This Row],[112 (02JUL1985 21:00:00)-Water Temperature (C)]]*OO[[#This Row],[54]]</f>
        <v>1.6276531865354999E-6</v>
      </c>
      <c r="BE333" s="10">
        <f>3/24000000*OO[[#This Row],[113 (03JUL1985 00:00:00)-Water Temperature (C)]]*OO[[#This Row],[55]]</f>
        <v>1.5101466676874999E-6</v>
      </c>
      <c r="BF333" s="10">
        <f>3/24000000*OO[[#This Row],[114 (03JUL1985 03:00:00)-Water Temperature (C)]]*OO[[#This Row],[56]]</f>
        <v>1.4127560377526249E-6</v>
      </c>
      <c r="BG333" s="10">
        <f>3/24000000*OO[[#This Row],[115 (03JUL1985 06:00:00)-Water Temperature (C)]]*OO[[#This Row],[57]]</f>
        <v>1.3331733455449998E-6</v>
      </c>
      <c r="BH333" s="10">
        <f>3/24000000*OO[[#This Row],[116 (03JUL1985 09:00:00)-Water Temperature (C)]]*OO[[#This Row],[58]]</f>
        <v>1.28953165882275E-6</v>
      </c>
      <c r="BI333" s="10">
        <f>3/24000000*OO[[#This Row],[117 (03JUL1985 12:00:00)-Water Temperature (C)]]*OO[[#This Row],[59]]</f>
        <v>1.2593730095229998E-6</v>
      </c>
      <c r="BJ333" s="10">
        <f>3/24000000*OO[[#This Row],[118 (03JUL1985 15:00:00)-Water Temperature (C)]]*OO[[#This Row],[60]]</f>
        <v>1.2237322387762501E-6</v>
      </c>
      <c r="BK333" s="10">
        <f>3/24000000*OO[[#This Row],[119 (03JUL1985 18:00:00)-Water Temperature (C)]]*OO[[#This Row],[61]]</f>
        <v>1.1814210572159998E-6</v>
      </c>
      <c r="BL333" s="10">
        <f>3/24000000*OO[[#This Row],[120 (03JUL1985 21:00:00)-Water Temperature (C)]]*OO[[#This Row],[62]]</f>
        <v>1.1221460524791248E-6</v>
      </c>
      <c r="BM333" s="10">
        <f>3/24000000*OO[[#This Row],[121 (04JUL1985 00:00:00)-Water Temperature (C)]]*OO[[#This Row],[63]]</f>
        <v>1.0630963537359997E-6</v>
      </c>
      <c r="BN333" s="10">
        <f>3/24000000*OO[[#This Row],[122 (04JUL1985 03:00:00)-Water Temperature (C)]]*OO[[#This Row],[64]]</f>
        <v>1.0163653430979999E-6</v>
      </c>
      <c r="BO333" s="10">
        <f>3/24000000*OO[[#This Row],[123 (04JUL1985 06:00:00)-Water Temperature (C)]]*OO[[#This Row],[65]]</f>
        <v>9.7925652619200007E-7</v>
      </c>
      <c r="BP333" s="10">
        <f>3/24000000*OO[[#This Row],[124 (04JUL1985 09:00:00)-Water Temperature (C)]]*OO[[#This Row],[66]]</f>
        <v>9.6615871010950007E-7</v>
      </c>
      <c r="BQ333" s="10">
        <f>3/24000000*OO[[#This Row],[125 (04JUL1985 12:00:00)-Water Temperature (C)]]*OO[[#This Row],[67]]</f>
        <v>9.5507174172824976E-7</v>
      </c>
      <c r="BR333" s="10">
        <f>3/24000000*OO[[#This Row],[126 (04JUL1985 15:00:00)-Water Temperature (C)]]*OO[[#This Row],[68]]</f>
        <v>9.3736995086975001E-7</v>
      </c>
      <c r="BS333" s="10">
        <f>3/24000000*OO[[#This Row],[127 (04JUL1985 18:00:00)-Water Temperature (C)]]*OO[[#This Row],[69]]</f>
        <v>9.1056209975999985E-7</v>
      </c>
      <c r="BT333" s="10">
        <f>3/24000000*OO[[#This Row],[128 (04JUL1985 21:00:00)-Water Temperature (C)]]*OO[[#This Row],[70]]</f>
        <v>8.7414683522400007E-7</v>
      </c>
      <c r="BU333" s="10">
        <f>3/24000000*OO[[#This Row],[129 (05JUL1985 00:00:00)-Water Temperature (C)]]*OO[[#This Row],[71]]</f>
        <v>8.3341939651462481E-7</v>
      </c>
      <c r="BV333" s="10">
        <f>3/24000000*OO[[#This Row],[130 (05JUL1985 03:00:00)-Water Temperature (C)]]*OO[[#This Row],[72]]</f>
        <v>7.9766340944250001E-7</v>
      </c>
      <c r="BW333" s="10">
        <f>3/24000000*OO[[#This Row],[131 (05JUL1985 06:00:00)-Water Temperature (C)]]*OO[[#This Row],[73]]</f>
        <v>7.6775193601949998E-7</v>
      </c>
      <c r="BX333" s="10">
        <f>3/24000000*OO[[#This Row],[132 (05JUL1985 09:00:00)-Water Temperature (C)]]*OO[[#This Row],[74]]</f>
        <v>7.5573985803199993E-7</v>
      </c>
      <c r="BY333" s="10">
        <f>3/24000000*OO[[#This Row],[133 (05JUL1985 12:00:00)-Water Temperature (C)]]*OO[[#This Row],[75]]</f>
        <v>7.4930642754712504E-7</v>
      </c>
      <c r="BZ333" s="10">
        <f>3/24000000*OO[[#This Row],[134 (05JUL1985 15:00:00)-Water Temperature (C)]]*OO[[#This Row],[76]]</f>
        <v>7.4217598175537506E-7</v>
      </c>
      <c r="CA333" s="10">
        <f>3/24000000*OO[[#This Row],[135 (05JUL1985 18:00:00)-Water Temperature (C)]]*OO[[#This Row],[77]]</f>
        <v>7.3020255887499994E-7</v>
      </c>
      <c r="CB333" s="10">
        <f>3/24000000*OO[[#This Row],[136 (05JUL1985 21:00:00)-Water Temperature (C)]]*OO[[#This Row],[78]]</f>
        <v>7.0351083521400006E-7</v>
      </c>
      <c r="CC333" s="10">
        <f>3/24000000*OO[[#This Row],[137 (06JUL1985 00:00:00)-Water Temperature (C)]]*OO[[#This Row],[79]]</f>
        <v>6.7028717117499998E-7</v>
      </c>
      <c r="CD333" s="10">
        <f>3/24000000*OO[[#This Row],[138 (06JUL1985 03:00:00)-Water Temperature (C)]]*OO[[#This Row],[80]]</f>
        <v>6.4037486181374997E-7</v>
      </c>
      <c r="CE333" s="10">
        <f>3/24000000*OO[[#This Row],[139 (06JUL1985 06:00:00)-Water Temperature (C)]]*OO[[#This Row],[81]]</f>
        <v>6.1703615006812499E-7</v>
      </c>
      <c r="CF333" s="10">
        <f>3/24000000*OO[[#This Row],[140 (06JUL1985 09:00:00)-Water Temperature (C)]]*OO[[#This Row],[82]]</f>
        <v>6.1214247860500002E-7</v>
      </c>
      <c r="CG333" s="10">
        <f>3/24000000*OO[[#This Row],[141 (06JUL1985 12:00:00)-Water Temperature (C)]]*OO[[#This Row],[83]]</f>
        <v>6.1050411883999996E-7</v>
      </c>
      <c r="CH333" s="10">
        <f>3/24000000*OO[[#This Row],[142 (06JUL1985 15:00:00)-Water Temperature (C)]]*OO[[#This Row],[84]]</f>
        <v>6.0660758544749993E-7</v>
      </c>
      <c r="CI333" s="10">
        <f>3/24000000*OO[[#This Row],[143 (06JUL1985 18:00:00)-Water Temperature (C)]]*OO[[#This Row],[85]]</f>
        <v>5.9814981284575001E-7</v>
      </c>
      <c r="CJ333" s="10">
        <f>3/24000000*OO[[#This Row],[144 (06JUL1985 21:00:00)-Water Temperature (C)]]*OO[[#This Row],[86]]</f>
        <v>5.787125566517499E-7</v>
      </c>
      <c r="CK333" s="10">
        <f>3/24000000*OO[[#This Row],[145 (07JUL1985 00:00:00)-Water Temperature (C)]]*OO[[#This Row],[87]]</f>
        <v>5.5564408489799993E-7</v>
      </c>
      <c r="CL333" s="10">
        <f>3/24000000*OO[[#This Row],[146 (07JUL1985 03:00:00)-Water Temperature (C)]]*OO[[#This Row],[88]]</f>
        <v>5.3453106232599995E-7</v>
      </c>
      <c r="CM333" s="10">
        <f>3/24000000*OO[[#This Row],[147 (07JUL1985 06:00:00)-Water Temperature (C)]]*OO[[#This Row],[89]]</f>
        <v>5.1462417448249997E-7</v>
      </c>
      <c r="CN333" s="10">
        <f>3/24000000*OO[[#This Row],[148 (07JUL1985 09:00:00)-Water Temperature (C)]]*OO[[#This Row],[90]]</f>
        <v>4.9950300653212488E-7</v>
      </c>
      <c r="CO333" s="10">
        <f>3/24000000*OO[[#This Row],[149 (07JUL1985 12:00:00)-Water Temperature (C)]]*OO[[#This Row],[91]]</f>
        <v>4.8941879214249996E-7</v>
      </c>
      <c r="CP333" s="10">
        <f>3/24000000*OO[[#This Row],[150 (07JUL1985 15:00:00)-Water Temperature (C)]]*OO[[#This Row],[92]]</f>
        <v>4.8341736293400003E-7</v>
      </c>
      <c r="CQ333" s="10">
        <f>3/24000000*OO[[#This Row],[151 (07JUL1985 18:00:00)-Water Temperature (C)]]*OO[[#This Row],[93]]</f>
        <v>4.7031948471100001E-7</v>
      </c>
      <c r="CR333" s="10">
        <f>3/24000000*OO[[#This Row],[152 (07JUL1985 21:00:00)-Water Temperature (C)]]*OO[[#This Row],[94]]</f>
        <v>4.5200966004437507E-7</v>
      </c>
      <c r="CS333" s="10">
        <f>3/24000000*OO[[#This Row],[153 (08JUL1985 00:00:00)-Water Temperature (C)]]*OO[[#This Row],[95]]</f>
        <v>4.3344714221699996E-7</v>
      </c>
      <c r="CT333" s="10">
        <f>3/24000000*OO[[#This Row],[154 (08JUL1985 03:00:00)-Water Temperature (C)]]*OO[[#This Row],[96]]</f>
        <v>4.1698261268462499E-7</v>
      </c>
      <c r="CU333" s="10">
        <f>3/24000000*OO[[#This Row],[155 (08JUL1985 06:00:00)-Water Temperature (C)]]*OO[[#This Row],[97]]</f>
        <v>4.0325454355200002E-7</v>
      </c>
      <c r="CV333" s="10">
        <f>3/24000000*OO[[#This Row],[156 (08JUL1985 09:00:00)-Water Temperature (C)]]*OO[[#This Row],[98]]</f>
        <v>3.9738879635462497E-7</v>
      </c>
      <c r="CW333" s="10">
        <f>3/24000000*OO[[#This Row],[157 (08JUL1985 12:00:00)-Water Temperature (C)]]*OO[[#This Row],[99]]</f>
        <v>3.9407472968249996E-7</v>
      </c>
    </row>
    <row r="334" spans="1:101" x14ac:dyDescent="0.35">
      <c r="A334" t="s">
        <v>340</v>
      </c>
      <c r="B334">
        <v>875.46789999999999</v>
      </c>
      <c r="C334" s="10">
        <f>3/24*OO[[#This Row],[59 (26JUN1985 06:00:00)-Water Temperature (C)]]*OO[[#This Row],[1]]/SUM(OO[1])</f>
        <v>0</v>
      </c>
      <c r="D334" s="10">
        <f>3/24*OO[[#This Row],[60 (26JUN1985 09:00:00)-Water Temperature (C)]]*OO[[#This Row],[2]]/SUM(OO[2])</f>
        <v>0</v>
      </c>
      <c r="E334" s="10">
        <f>3/24*OO[[#This Row],[61 (26JUN1985 12:00:00)-Water Temperature (C)]]*OO[[#This Row],[3]]/SUM(OO[3])</f>
        <v>0</v>
      </c>
      <c r="F334" s="10">
        <f>3/24*OO[[#This Row],[62 (26JUN1985 15:00:00)-Water Temperature (C)]]*OO[[#This Row],[4]]/SUM(OO[4])</f>
        <v>0</v>
      </c>
      <c r="G334" s="10">
        <f>3/24*OO[[#This Row],[63 (26JUN1985 18:00:00)-Water Temperature (C)]]*OO[[#This Row],[5]]/SUM(OO[5])</f>
        <v>0</v>
      </c>
      <c r="H334" s="10">
        <f>3/24*OO[[#This Row],[64 (26JUN1985 21:00:00)-Water Temperature (C)]]*OO[[#This Row],[6]]/SUM(OO[6])</f>
        <v>0</v>
      </c>
      <c r="I334" s="10">
        <f>3/24*OO[[#This Row],[65 (27JUN1985 00:00:00)-Water Temperature (C)]]*OO[[#This Row],[7]]/SUM(OO[7])</f>
        <v>0</v>
      </c>
      <c r="J334" s="10">
        <f>3/24*OO[[#This Row],[66 (27JUN1985 03:00:00)-Water Temperature (C)]]*OO[[#This Row],[8]]/SUM(OO[8])</f>
        <v>0</v>
      </c>
      <c r="K334" s="10">
        <f>3/24*OO[[#This Row],[67 (27JUN1985 06:00:00)-Water Temperature (C)]]*OO[[#This Row],[9]]/SUM(OO[9])</f>
        <v>0</v>
      </c>
      <c r="L334" s="10">
        <f>3/24*OO[[#This Row],[68 (27JUN1985 09:00:00)-Water Temperature (C)]]*OO[[#This Row],[10]]/SUM(OO[10])</f>
        <v>0</v>
      </c>
      <c r="M334" s="10">
        <f>3/24*OO[[#This Row],[69 (27JUN1985 12:00:00)-Water Temperature (C)]]*OO[[#This Row],[11]]/SUM(OO[11])</f>
        <v>0</v>
      </c>
      <c r="N334" s="10">
        <f>3/24*OO[[#This Row],[70 (27JUN1985 15:00:00)-Water Temperature (C)]]*OO[[#This Row],[12]]/SUM(OO[12])</f>
        <v>0</v>
      </c>
      <c r="O334" s="10">
        <f>3/24*OO[[#This Row],[71 (27JUN1985 18:00:00)-Water Temperature (C)]]*OO[[#This Row],[13]]/SUM(OO[13])</f>
        <v>0</v>
      </c>
      <c r="P334" s="10">
        <f>3/24*OO[[#This Row],[72 (27JUN1985 21:00:00)-Water Temperature (C)]]*OO[[#This Row],[14]]/SUM(OO[14])</f>
        <v>0</v>
      </c>
      <c r="Q334" s="10">
        <f>3/24*OO[[#This Row],[73 (28JUN1985 00:00:00)-Water Temperature (C)]]*OO[[#This Row],[15]]/SUM(OO[15])</f>
        <v>5.6447760484049383E-38</v>
      </c>
      <c r="R334" s="10">
        <f>3/24*OO[[#This Row],[74 (28JUN1985 03:00:00)-Water Temperature (C)]]*OO[[#This Row],[16]]/SUM(OO[16])</f>
        <v>7.3261247815297115E-25</v>
      </c>
      <c r="S334" s="10">
        <f>3/24*OO[[#This Row],[75 (28JUN1985 06:00:00)-Water Temperature (C)]]*OO[[#This Row],[17]]/SUM(OO[17])</f>
        <v>2.5921545971448438E-17</v>
      </c>
      <c r="T334" s="10">
        <f>3/24*OO[[#This Row],[76 (28JUN1985 09:00:00)-Water Temperature (C)]]*OO[[#This Row],[18]]/SUM(OO[18])</f>
        <v>1.8632747570905823E-11</v>
      </c>
      <c r="U334" s="10">
        <f>3/24*OO[[#This Row],[77 (28JUN1985 12:00:00)-Water Temperature (C)]]*OO[[#This Row],[19]]/SUM(OO[19])</f>
        <v>3.1611539643620434E-8</v>
      </c>
      <c r="V334" s="10">
        <f>3/24000000*OO[[#This Row],[78 (28JUN1985 15:00:00)-Water Temperature (C)]]*OO[[#This Row],[20]]</f>
        <v>6.5187944236249993E-6</v>
      </c>
      <c r="W334" s="10">
        <f>3/24000000*OO[[#This Row],[79 (28JUN1985 18:00:00)-Water Temperature (C)]]*OO[[#This Row],[21]]</f>
        <v>3.1240554664749997E-4</v>
      </c>
      <c r="X334" s="10">
        <f>3/24000000*OO[[#This Row],[80 (28JUN1985 21:00:00)-Water Temperature (C)]]*OO[[#This Row],[22]]</f>
        <v>4.6959855379974996E-3</v>
      </c>
      <c r="Y334" s="10">
        <f>3/24000000*OO[[#This Row],[81 (29JUN1985 00:00:00)-Water Temperature (C)]]*OO[[#This Row],[23]]</f>
        <v>2.6987209136437498E-2</v>
      </c>
      <c r="Z334" s="10">
        <f>3/24000000*OO[[#This Row],[82 (29JUN1985 03:00:00)-Water Temperature (C)]]*OO[[#This Row],[24]]</f>
        <v>6.9386047912787505E-2</v>
      </c>
      <c r="AA334" s="10">
        <f>3/24000000*OO[[#This Row],[83 (29JUN1985 06:00:00)-Water Temperature (C)]]*OO[[#This Row],[25]]</f>
        <v>8.9013115862999995E-2</v>
      </c>
      <c r="AB334" s="10">
        <f>3/24000000*OO[[#This Row],[84 (29JUN1985 09:00:00)-Water Temperature (C)]]*OO[[#This Row],[26]]</f>
        <v>6.3614982772237511E-2</v>
      </c>
      <c r="AC334" s="10">
        <f>3/24000000*OO[[#This Row],[85 (29JUN1985 12:00:00)-Water Temperature (C)]]*OO[[#This Row],[27]]</f>
        <v>2.6700484100030002E-2</v>
      </c>
      <c r="AD334" s="10">
        <f>3/24000000*OO[[#This Row],[86 (29JUN1985 15:00:00)-Water Temperature (C)]]*OO[[#This Row],[28]]</f>
        <v>6.9345715890099992E-3</v>
      </c>
      <c r="AE334" s="10">
        <f>3/24000000*OO[[#This Row],[88 (29JUN1985 21:00:00)-Water Temperature (C)]]*OO[[#This Row],[30]]</f>
        <v>1.5031417695699999E-4</v>
      </c>
      <c r="AF334" s="10">
        <f>3/24000000*OO[[#This Row],[88 (29JUN1985 21:00:00)-Water Temperature (C)]]*OO[[#This Row],[30]]</f>
        <v>1.5031417695699999E-4</v>
      </c>
      <c r="AG334" s="10">
        <f>3/24000000*OO[[#This Row],[89 (30JUN1985 00:00:00)-Water Temperature (C)]]*OO[[#This Row],[31]]</f>
        <v>2.7127555567684996E-5</v>
      </c>
      <c r="AH334" s="10">
        <f>3/24000000*OO[[#This Row],[90 (30JUN1985 03:00:00)-Water Temperature (C)]]*OO[[#This Row],[32]]</f>
        <v>1.4544443921431249E-5</v>
      </c>
      <c r="AI334" s="10">
        <f>3/24000000*OO[[#This Row],[91 (30JUN1985 06:00:00)-Water Temperature (C)]]*OO[[#This Row],[33]]</f>
        <v>1.163388066363E-5</v>
      </c>
      <c r="AJ334" s="10">
        <f>3/24000000*OO[[#This Row],[92 (30JUN1985 09:00:00)-Water Temperature (C)]]*OO[[#This Row],[34]]</f>
        <v>9.8859563802737505E-6</v>
      </c>
      <c r="AK334" s="10">
        <f>3/24000000*OO[[#This Row],[93 (30JUN1985 12:00:00)-Water Temperature (C)]]*OO[[#This Row],[35]]</f>
        <v>8.5510169654199983E-6</v>
      </c>
      <c r="AL334" s="10">
        <f>3/24000000*OO[[#This Row],[94 (30JUN1985 15:00:00)-Water Temperature (C)]]*OO[[#This Row],[36]]</f>
        <v>7.4182177676637496E-6</v>
      </c>
      <c r="AM334" s="10">
        <f>3/24000000*OO[[#This Row],[95 (30JUN1985 18:00:00)-Water Temperature (C)]]*OO[[#This Row],[37]]</f>
        <v>6.42267960318625E-6</v>
      </c>
      <c r="AN334" s="10">
        <f>3/24000000*OO[[#This Row],[96 (30JUN1985 21:00:00)-Water Temperature (C)]]*OO[[#This Row],[38]]</f>
        <v>5.480593531475E-6</v>
      </c>
      <c r="AO334" s="10">
        <f>3/24000000*OO[[#This Row],[97 (01JUL1985 00:00:00)-Water Temperature (C)]]*OO[[#This Row],[39]]</f>
        <v>4.6650558393300007E-6</v>
      </c>
      <c r="AP334" s="10">
        <f>3/24000000*OO[[#This Row],[98 (01JUL1985 03:00:00)-Water Temperature (C)]]*OO[[#This Row],[40]]</f>
        <v>4.0172175253049998E-6</v>
      </c>
      <c r="AQ334" s="10">
        <f>3/24000000*OO[[#This Row],[99 (01JUL1985 06:00:00)-Water Temperature (C)]]*OO[[#This Row],[41]]</f>
        <v>3.5027034761812505E-6</v>
      </c>
      <c r="AR334" s="10">
        <f>3/24000000*OO[[#This Row],[100 (01JUL1985 09:00:00)-Water Temperature (C)]]*OO[[#This Row],[42]]</f>
        <v>3.1467414196811249E-6</v>
      </c>
      <c r="AS334" s="10">
        <f>3/24000000*OO[[#This Row],[101 (01JUL1985 12:00:00)-Water Temperature (C)]]*OO[[#This Row],[43]]</f>
        <v>2.8608459274229998E-6</v>
      </c>
      <c r="AT334" s="10">
        <f>3/24000000*OO[[#This Row],[102 (01JUL1985 15:00:00)-Water Temperature (C)]]*OO[[#This Row],[44]]</f>
        <v>2.5873908330374999E-6</v>
      </c>
      <c r="AU334" s="10">
        <f>3/24000000*OO[[#This Row],[103 (01JUL1985 18:00:00)-Water Temperature (C)]]*OO[[#This Row],[45]]</f>
        <v>2.3406331286812504E-6</v>
      </c>
      <c r="AV334" s="10">
        <f>3/24000000*OO[[#This Row],[104 (01JUL1985 21:00:00)-Water Temperature (C)]]*OO[[#This Row],[46]]</f>
        <v>2.0994881122005004E-6</v>
      </c>
      <c r="AW334" s="10">
        <f>3/24000000*OO[[#This Row],[105 (02JUL1985 00:00:00)-Water Temperature (C)]]*OO[[#This Row],[47]]</f>
        <v>1.9043516835262498E-6</v>
      </c>
      <c r="AX334" s="10">
        <f>3/24000000*OO[[#This Row],[106 (02JUL1985 03:00:00)-Water Temperature (C)]]*OO[[#This Row],[48]]</f>
        <v>1.7452523522217498E-6</v>
      </c>
      <c r="AY334" s="10">
        <f>3/24000000*OO[[#This Row],[107 (02JUL1985 06:00:00)-Water Temperature (C)]]*OO[[#This Row],[49]]</f>
        <v>1.6142166480749999E-6</v>
      </c>
      <c r="AZ334" s="10">
        <f>3/24000000*OO[[#This Row],[108 (02JUL1985 09:00:00)-Water Temperature (C)]]*OO[[#This Row],[50]]</f>
        <v>1.5018502285749999E-6</v>
      </c>
      <c r="BA334" s="10">
        <f>3/24000000*OO[[#This Row],[109 (02JUL1985 12:00:00)-Water Temperature (C)]]*OO[[#This Row],[51]]</f>
        <v>1.4197405936009999E-6</v>
      </c>
      <c r="BB334" s="10">
        <f>3/24000000*OO[[#This Row],[110 (02JUL1985 15:00:00)-Water Temperature (C)]]*OO[[#This Row],[52]]</f>
        <v>1.3570065398793748E-6</v>
      </c>
      <c r="BC334" s="10">
        <f>3/24000000*OO[[#This Row],[111 (02JUL1985 18:00:00)-Water Temperature (C)]]*OO[[#This Row],[53]]</f>
        <v>1.2940867875199999E-6</v>
      </c>
      <c r="BD334" s="10">
        <f>3/24000000*OO[[#This Row],[112 (02JUL1985 21:00:00)-Water Temperature (C)]]*OO[[#This Row],[54]]</f>
        <v>1.21699725216E-6</v>
      </c>
      <c r="BE334" s="10">
        <f>3/24000000*OO[[#This Row],[113 (03JUL1985 00:00:00)-Water Temperature (C)]]*OO[[#This Row],[55]]</f>
        <v>1.1282674155433749E-6</v>
      </c>
      <c r="BF334" s="10">
        <f>3/24000000*OO[[#This Row],[114 (03JUL1985 03:00:00)-Water Temperature (C)]]*OO[[#This Row],[56]]</f>
        <v>1.0544507261279998E-6</v>
      </c>
      <c r="BG334" s="10">
        <f>3/24000000*OO[[#This Row],[115 (03JUL1985 06:00:00)-Water Temperature (C)]]*OO[[#This Row],[57]]</f>
        <v>9.9405555372337478E-7</v>
      </c>
      <c r="BH334" s="10">
        <f>3/24000000*OO[[#This Row],[116 (03JUL1985 09:00:00)-Water Temperature (C)]]*OO[[#This Row],[58]]</f>
        <v>9.6037615426625004E-7</v>
      </c>
      <c r="BI334" s="10">
        <f>3/24000000*OO[[#This Row],[117 (03JUL1985 12:00:00)-Water Temperature (C)]]*OO[[#This Row],[59]]</f>
        <v>9.3780729369599991E-7</v>
      </c>
      <c r="BJ334" s="10">
        <f>3/24000000*OO[[#This Row],[118 (03JUL1985 15:00:00)-Water Temperature (C)]]*OO[[#This Row],[60]]</f>
        <v>9.1139633158174996E-7</v>
      </c>
      <c r="BK334" s="10">
        <f>3/24000000*OO[[#This Row],[119 (03JUL1985 18:00:00)-Water Temperature (C)]]*OO[[#This Row],[61]]</f>
        <v>8.8002610589912492E-7</v>
      </c>
      <c r="BL334" s="10">
        <f>3/24000000*OO[[#This Row],[120 (03JUL1985 21:00:00)-Water Temperature (C)]]*OO[[#This Row],[62]]</f>
        <v>8.3597188364225002E-7</v>
      </c>
      <c r="BM334" s="10">
        <f>3/24000000*OO[[#This Row],[121 (04JUL1985 00:00:00)-Water Temperature (C)]]*OO[[#This Row],[63]]</f>
        <v>7.9139202152162493E-7</v>
      </c>
      <c r="BN334" s="10">
        <f>3/24000000*OO[[#This Row],[122 (04JUL1985 03:00:00)-Water Temperature (C)]]*OO[[#This Row],[64]]</f>
        <v>7.5607593639575E-7</v>
      </c>
      <c r="BO334" s="10">
        <f>3/24000000*OO[[#This Row],[123 (04JUL1985 06:00:00)-Water Temperature (C)]]*OO[[#This Row],[65]]</f>
        <v>7.2787513403449992E-7</v>
      </c>
      <c r="BP334" s="10">
        <f>3/24000000*OO[[#This Row],[124 (04JUL1985 09:00:00)-Water Temperature (C)]]*OO[[#This Row],[66]]</f>
        <v>7.1773101959999992E-7</v>
      </c>
      <c r="BQ334" s="10">
        <f>3/24000000*OO[[#This Row],[125 (04JUL1985 12:00:00)-Water Temperature (C)]]*OO[[#This Row],[67]]</f>
        <v>7.09649409568E-7</v>
      </c>
      <c r="BR334" s="10">
        <f>3/24000000*OO[[#This Row],[126 (04JUL1985 15:00:00)-Water Temperature (C)]]*OO[[#This Row],[68]]</f>
        <v>6.9638999916499995E-7</v>
      </c>
      <c r="BS334" s="10">
        <f>3/24000000*OO[[#This Row],[127 (04JUL1985 18:00:00)-Water Temperature (C)]]*OO[[#This Row],[69]]</f>
        <v>6.7668116665800006E-7</v>
      </c>
      <c r="BT334" s="10">
        <f>3/24000000*OO[[#This Row],[128 (04JUL1985 21:00:00)-Water Temperature (C)]]*OO[[#This Row],[70]]</f>
        <v>6.4970069965762494E-7</v>
      </c>
      <c r="BU334" s="10">
        <f>3/24000000*OO[[#This Row],[129 (05JUL1985 00:00:00)-Water Temperature (C)]]*OO[[#This Row],[71]]</f>
        <v>6.1920402255874996E-7</v>
      </c>
      <c r="BV334" s="10">
        <f>3/24000000*OO[[#This Row],[130 (05JUL1985 03:00:00)-Water Temperature (C)]]*OO[[#This Row],[72]]</f>
        <v>5.9238478093125003E-7</v>
      </c>
      <c r="BW334" s="10">
        <f>3/24000000*OO[[#This Row],[131 (05JUL1985 06:00:00)-Water Temperature (C)]]*OO[[#This Row],[73]]</f>
        <v>5.6986160908949995E-7</v>
      </c>
      <c r="BX334" s="10">
        <f>3/24000000*OO[[#This Row],[132 (05JUL1985 09:00:00)-Water Temperature (C)]]*OO[[#This Row],[74]]</f>
        <v>5.6060928564524999E-7</v>
      </c>
      <c r="BY334" s="10">
        <f>3/24000000*OO[[#This Row],[133 (05JUL1985 12:00:00)-Water Temperature (C)]]*OO[[#This Row],[75]]</f>
        <v>5.5579407772050004E-7</v>
      </c>
      <c r="BZ334" s="10">
        <f>3/24000000*OO[[#This Row],[134 (05JUL1985 15:00:00)-Water Temperature (C)]]*OO[[#This Row],[76]]</f>
        <v>5.5047243764887491E-7</v>
      </c>
      <c r="CA334" s="10">
        <f>3/24000000*OO[[#This Row],[135 (05JUL1985 18:00:00)-Water Temperature (C)]]*OO[[#This Row],[77]]</f>
        <v>5.4175991101425006E-7</v>
      </c>
      <c r="CB334" s="10">
        <f>3/24000000*OO[[#This Row],[136 (05JUL1985 21:00:00)-Water Temperature (C)]]*OO[[#This Row],[78]]</f>
        <v>5.2216602217812504E-7</v>
      </c>
      <c r="CC334" s="10">
        <f>3/24000000*OO[[#This Row],[137 (06JUL1985 00:00:00)-Water Temperature (C)]]*OO[[#This Row],[79]]</f>
        <v>4.9739327311424997E-7</v>
      </c>
      <c r="CD334" s="10">
        <f>3/24000000*OO[[#This Row],[138 (06JUL1985 03:00:00)-Water Temperature (C)]]*OO[[#This Row],[80]]</f>
        <v>4.7501647625599999E-7</v>
      </c>
      <c r="CE334" s="10">
        <f>3/24000000*OO[[#This Row],[139 (06JUL1985 06:00:00)-Water Temperature (C)]]*OO[[#This Row],[81]]</f>
        <v>4.5728608796412502E-7</v>
      </c>
      <c r="CF334" s="10">
        <f>3/24000000*OO[[#This Row],[140 (06JUL1985 09:00:00)-Water Temperature (C)]]*OO[[#This Row],[82]]</f>
        <v>4.5336398585225007E-7</v>
      </c>
      <c r="CG334" s="10">
        <f>3/24000000*OO[[#This Row],[141 (06JUL1985 12:00:00)-Water Temperature (C)]]*OO[[#This Row],[83]]</f>
        <v>4.5214049786962498E-7</v>
      </c>
      <c r="CH334" s="10">
        <f>3/24000000*OO[[#This Row],[142 (06JUL1985 15:00:00)-Water Temperature (C)]]*OO[[#This Row],[84]]</f>
        <v>4.4926613463225001E-7</v>
      </c>
      <c r="CI334" s="10">
        <f>3/24000000*OO[[#This Row],[143 (06JUL1985 18:00:00)-Water Temperature (C)]]*OO[[#This Row],[85]]</f>
        <v>4.4315128532687504E-7</v>
      </c>
      <c r="CJ334" s="10">
        <f>3/24000000*OO[[#This Row],[144 (06JUL1985 21:00:00)-Water Temperature (C)]]*OO[[#This Row],[86]]</f>
        <v>4.2883401096750003E-7</v>
      </c>
      <c r="CK334" s="10">
        <f>3/24000000*OO[[#This Row],[145 (07JUL1985 00:00:00)-Water Temperature (C)]]*OO[[#This Row],[87]]</f>
        <v>4.1154962006812495E-7</v>
      </c>
      <c r="CL334" s="10">
        <f>3/24000000*OO[[#This Row],[146 (07JUL1985 03:00:00)-Water Temperature (C)]]*OO[[#This Row],[88]]</f>
        <v>3.9582607003299998E-7</v>
      </c>
      <c r="CM334" s="10">
        <f>3/24000000*OO[[#This Row],[147 (07JUL1985 06:00:00)-Water Temperature (C)]]*OO[[#This Row],[89]]</f>
        <v>3.8092654587600002E-7</v>
      </c>
      <c r="CN334" s="10">
        <f>3/24000000*OO[[#This Row],[148 (07JUL1985 09:00:00)-Water Temperature (C)]]*OO[[#This Row],[90]]</f>
        <v>3.6959985304199999E-7</v>
      </c>
      <c r="CO334" s="10">
        <f>3/24000000*OO[[#This Row],[149 (07JUL1985 12:00:00)-Water Temperature (C)]]*OO[[#This Row],[91]]</f>
        <v>3.62088868000125E-7</v>
      </c>
      <c r="CP334" s="10">
        <f>3/24000000*OO[[#This Row],[150 (07JUL1985 15:00:00)-Water Temperature (C)]]*OO[[#This Row],[92]]</f>
        <v>3.5772687444062495E-7</v>
      </c>
      <c r="CQ334" s="10">
        <f>3/24000000*OO[[#This Row],[151 (07JUL1985 18:00:00)-Water Temperature (C)]]*OO[[#This Row],[93]]</f>
        <v>3.4811110219499999E-7</v>
      </c>
      <c r="CR334" s="10">
        <f>3/24000000*OO[[#This Row],[152 (07JUL1985 21:00:00)-Water Temperature (C)]]*OO[[#This Row],[94]]</f>
        <v>3.3453979999300001E-7</v>
      </c>
      <c r="CS334" s="10">
        <f>3/24000000*OO[[#This Row],[153 (08JUL1985 00:00:00)-Water Temperature (C)]]*OO[[#This Row],[95]]</f>
        <v>3.2072898621757499E-7</v>
      </c>
      <c r="CT334" s="10">
        <f>3/24000000*OO[[#This Row],[154 (08JUL1985 03:00:00)-Water Temperature (C)]]*OO[[#This Row],[96]]</f>
        <v>3.0836602284800002E-7</v>
      </c>
      <c r="CU334" s="10">
        <f>3/24000000*OO[[#This Row],[155 (08JUL1985 06:00:00)-Water Temperature (C)]]*OO[[#This Row],[97]]</f>
        <v>2.9805398587081245E-7</v>
      </c>
      <c r="CV334" s="10">
        <f>3/24000000*OO[[#This Row],[156 (08JUL1985 09:00:00)-Water Temperature (C)]]*OO[[#This Row],[98]]</f>
        <v>2.9358159186878747E-7</v>
      </c>
      <c r="CW334" s="10">
        <f>3/24000000*OO[[#This Row],[157 (08JUL1985 12:00:00)-Water Temperature (C)]]*OO[[#This Row],[99]]</f>
        <v>2.9123854036663747E-7</v>
      </c>
    </row>
    <row r="335" spans="1:101" x14ac:dyDescent="0.35">
      <c r="A335" t="s">
        <v>341</v>
      </c>
      <c r="B335">
        <v>885.822</v>
      </c>
      <c r="C335" s="10">
        <f>3/24*OO[[#This Row],[59 (26JUN1985 06:00:00)-Water Temperature (C)]]*OO[[#This Row],[1]]/SUM(OO[1])</f>
        <v>0</v>
      </c>
      <c r="D335" s="10">
        <f>3/24*OO[[#This Row],[60 (26JUN1985 09:00:00)-Water Temperature (C)]]*OO[[#This Row],[2]]/SUM(OO[2])</f>
        <v>0</v>
      </c>
      <c r="E335" s="10">
        <f>3/24*OO[[#This Row],[61 (26JUN1985 12:00:00)-Water Temperature (C)]]*OO[[#This Row],[3]]/SUM(OO[3])</f>
        <v>0</v>
      </c>
      <c r="F335" s="10">
        <f>3/24*OO[[#This Row],[62 (26JUN1985 15:00:00)-Water Temperature (C)]]*OO[[#This Row],[4]]/SUM(OO[4])</f>
        <v>0</v>
      </c>
      <c r="G335" s="10">
        <f>3/24*OO[[#This Row],[63 (26JUN1985 18:00:00)-Water Temperature (C)]]*OO[[#This Row],[5]]/SUM(OO[5])</f>
        <v>0</v>
      </c>
      <c r="H335" s="10">
        <f>3/24*OO[[#This Row],[64 (26JUN1985 21:00:00)-Water Temperature (C)]]*OO[[#This Row],[6]]/SUM(OO[6])</f>
        <v>0</v>
      </c>
      <c r="I335" s="10">
        <f>3/24*OO[[#This Row],[65 (27JUN1985 00:00:00)-Water Temperature (C)]]*OO[[#This Row],[7]]/SUM(OO[7])</f>
        <v>0</v>
      </c>
      <c r="J335" s="10">
        <f>3/24*OO[[#This Row],[66 (27JUN1985 03:00:00)-Water Temperature (C)]]*OO[[#This Row],[8]]/SUM(OO[8])</f>
        <v>0</v>
      </c>
      <c r="K335" s="10">
        <f>3/24*OO[[#This Row],[67 (27JUN1985 06:00:00)-Water Temperature (C)]]*OO[[#This Row],[9]]/SUM(OO[9])</f>
        <v>0</v>
      </c>
      <c r="L335" s="10">
        <f>3/24*OO[[#This Row],[68 (27JUN1985 09:00:00)-Water Temperature (C)]]*OO[[#This Row],[10]]/SUM(OO[10])</f>
        <v>0</v>
      </c>
      <c r="M335" s="10">
        <f>3/24*OO[[#This Row],[69 (27JUN1985 12:00:00)-Water Temperature (C)]]*OO[[#This Row],[11]]/SUM(OO[11])</f>
        <v>0</v>
      </c>
      <c r="N335" s="10">
        <f>3/24*OO[[#This Row],[70 (27JUN1985 15:00:00)-Water Temperature (C)]]*OO[[#This Row],[12]]/SUM(OO[12])</f>
        <v>0</v>
      </c>
      <c r="O335" s="10">
        <f>3/24*OO[[#This Row],[71 (27JUN1985 18:00:00)-Water Temperature (C)]]*OO[[#This Row],[13]]/SUM(OO[13])</f>
        <v>0</v>
      </c>
      <c r="P335" s="10">
        <f>3/24*OO[[#This Row],[72 (27JUN1985 21:00:00)-Water Temperature (C)]]*OO[[#This Row],[14]]/SUM(OO[14])</f>
        <v>0</v>
      </c>
      <c r="Q335" s="10">
        <f>3/24*OO[[#This Row],[73 (28JUN1985 00:00:00)-Water Temperature (C)]]*OO[[#This Row],[15]]/SUM(OO[15])</f>
        <v>5.4662621179941082E-39</v>
      </c>
      <c r="R335" s="10">
        <f>3/24*OO[[#This Row],[74 (28JUN1985 03:00:00)-Water Temperature (C)]]*OO[[#This Row],[16]]/SUM(OO[16])</f>
        <v>2.1303524621223827E-25</v>
      </c>
      <c r="S335" s="10">
        <f>3/24*OO[[#This Row],[75 (28JUN1985 06:00:00)-Water Temperature (C)]]*OO[[#This Row],[17]]/SUM(OO[17])</f>
        <v>4.5660385958741291E-18</v>
      </c>
      <c r="T335" s="10">
        <f>3/24*OO[[#This Row],[76 (28JUN1985 09:00:00)-Water Temperature (C)]]*OO[[#This Row],[18]]/SUM(OO[18])</f>
        <v>8.2702632084332511E-12</v>
      </c>
      <c r="U335" s="10">
        <f>3/24*OO[[#This Row],[77 (28JUN1985 12:00:00)-Water Temperature (C)]]*OO[[#This Row],[19]]/SUM(OO[19])</f>
        <v>1.638170487246073E-8</v>
      </c>
      <c r="V335" s="10">
        <f>3/24000000*OO[[#This Row],[78 (28JUN1985 15:00:00)-Water Temperature (C)]]*OO[[#This Row],[20]]</f>
        <v>3.7219045452912499E-6</v>
      </c>
      <c r="W335" s="10">
        <f>3/24000000*OO[[#This Row],[79 (28JUN1985 18:00:00)-Water Temperature (C)]]*OO[[#This Row],[21]]</f>
        <v>1.9221399206009997E-4</v>
      </c>
      <c r="X335" s="10">
        <f>3/24000000*OO[[#This Row],[80 (28JUN1985 21:00:00)-Water Temperature (C)]]*OO[[#This Row],[22]]</f>
        <v>3.0754338959275E-3</v>
      </c>
      <c r="Y335" s="10">
        <f>3/24000000*OO[[#This Row],[81 (29JUN1985 00:00:00)-Water Temperature (C)]]*OO[[#This Row],[23]]</f>
        <v>1.8634597900560001E-2</v>
      </c>
      <c r="Z335" s="10">
        <f>3/24000000*OO[[#This Row],[82 (29JUN1985 03:00:00)-Water Temperature (C)]]*OO[[#This Row],[24]]</f>
        <v>5.0166668031437503E-2</v>
      </c>
      <c r="AA335" s="10">
        <f>3/24000000*OO[[#This Row],[83 (29JUN1985 06:00:00)-Water Temperature (C)]]*OO[[#This Row],[25]]</f>
        <v>6.6913079284199997E-2</v>
      </c>
      <c r="AB335" s="10">
        <f>3/24000000*OO[[#This Row],[84 (29JUN1985 09:00:00)-Water Temperature (C)]]*OO[[#This Row],[26]]</f>
        <v>4.9579362359325002E-2</v>
      </c>
      <c r="AC335" s="10">
        <f>3/24000000*OO[[#This Row],[85 (29JUN1985 12:00:00)-Water Temperature (C)]]*OO[[#This Row],[27]]</f>
        <v>2.147056327958375E-2</v>
      </c>
      <c r="AD335" s="10">
        <f>3/24000000*OO[[#This Row],[86 (29JUN1985 15:00:00)-Water Temperature (C)]]*OO[[#This Row],[28]]</f>
        <v>5.7292267443949992E-3</v>
      </c>
      <c r="AE335" s="10">
        <f>3/24000000*OO[[#This Row],[88 (29JUN1985 21:00:00)-Water Temperature (C)]]*OO[[#This Row],[30]]</f>
        <v>1.2768684407193749E-4</v>
      </c>
      <c r="AF335" s="10">
        <f>3/24000000*OO[[#This Row],[88 (29JUN1985 21:00:00)-Water Temperature (C)]]*OO[[#This Row],[30]]</f>
        <v>1.2768684407193749E-4</v>
      </c>
      <c r="AG335" s="10">
        <f>3/24000000*OO[[#This Row],[89 (30JUN1985 00:00:00)-Water Temperature (C)]]*OO[[#This Row],[31]]</f>
        <v>2.1806916621439999E-5</v>
      </c>
      <c r="AH335" s="10">
        <f>3/24000000*OO[[#This Row],[90 (30JUN1985 03:00:00)-Water Temperature (C)]]*OO[[#This Row],[32]]</f>
        <v>1.11168000180825E-5</v>
      </c>
      <c r="AI335" s="10">
        <f>3/24000000*OO[[#This Row],[91 (30JUN1985 06:00:00)-Water Temperature (C)]]*OO[[#This Row],[33]]</f>
        <v>8.8294141781099992E-6</v>
      </c>
      <c r="AJ335" s="10">
        <f>3/24000000*OO[[#This Row],[92 (30JUN1985 09:00:00)-Water Temperature (C)]]*OO[[#This Row],[34]]</f>
        <v>7.4948773527599986E-6</v>
      </c>
      <c r="AK335" s="10">
        <f>3/24000000*OO[[#This Row],[93 (30JUN1985 12:00:00)-Water Temperature (C)]]*OO[[#This Row],[35]]</f>
        <v>6.4812770281599996E-6</v>
      </c>
      <c r="AL335" s="10">
        <f>3/24000000*OO[[#This Row],[94 (30JUN1985 15:00:00)-Water Temperature (C)]]*OO[[#This Row],[36]]</f>
        <v>5.6224780345999997E-6</v>
      </c>
      <c r="AM335" s="10">
        <f>3/24000000*OO[[#This Row],[95 (30JUN1985 18:00:00)-Water Temperature (C)]]*OO[[#This Row],[37]]</f>
        <v>4.8676877133749999E-6</v>
      </c>
      <c r="AN335" s="10">
        <f>3/24000000*OO[[#This Row],[96 (30JUN1985 21:00:00)-Water Temperature (C)]]*OO[[#This Row],[38]]</f>
        <v>4.1539191842662499E-6</v>
      </c>
      <c r="AO335" s="10">
        <f>3/24000000*OO[[#This Row],[97 (01JUL1985 00:00:00)-Water Temperature (C)]]*OO[[#This Row],[39]]</f>
        <v>3.5335381700899997E-6</v>
      </c>
      <c r="AP335" s="10">
        <f>3/24000000*OO[[#This Row],[98 (01JUL1985 03:00:00)-Water Temperature (C)]]*OO[[#This Row],[40]]</f>
        <v>3.0409374393517494E-6</v>
      </c>
      <c r="AQ335" s="10">
        <f>3/24000000*OO[[#This Row],[99 (01JUL1985 06:00:00)-Water Temperature (C)]]*OO[[#This Row],[41]]</f>
        <v>2.649571258032375E-6</v>
      </c>
      <c r="AR335" s="10">
        <f>3/24000000*OO[[#This Row],[100 (01JUL1985 09:00:00)-Water Temperature (C)]]*OO[[#This Row],[42]]</f>
        <v>2.3779639753306247E-6</v>
      </c>
      <c r="AS335" s="10">
        <f>3/24000000*OO[[#This Row],[101 (01JUL1985 12:00:00)-Water Temperature (C)]]*OO[[#This Row],[43]]</f>
        <v>2.1618430244943746E-6</v>
      </c>
      <c r="AT335" s="10">
        <f>3/24000000*OO[[#This Row],[102 (01JUL1985 15:00:00)-Water Temperature (C)]]*OO[[#This Row],[44]]</f>
        <v>1.9546726720289999E-6</v>
      </c>
      <c r="AU335" s="10">
        <f>3/24000000*OO[[#This Row],[103 (01JUL1985 18:00:00)-Water Temperature (C)]]*OO[[#This Row],[45]]</f>
        <v>1.7684296943827501E-6</v>
      </c>
      <c r="AV335" s="10">
        <f>3/24000000*OO[[#This Row],[104 (01JUL1985 21:00:00)-Water Temperature (C)]]*OO[[#This Row],[46]]</f>
        <v>1.5857474479724999E-6</v>
      </c>
      <c r="AW335" s="10">
        <f>3/24000000*OO[[#This Row],[105 (02JUL1985 00:00:00)-Water Temperature (C)]]*OO[[#This Row],[47]]</f>
        <v>1.4372953444469999E-6</v>
      </c>
      <c r="AX335" s="10">
        <f>3/24000000*OO[[#This Row],[106 (02JUL1985 03:00:00)-Water Temperature (C)]]*OO[[#This Row],[48]]</f>
        <v>1.3166559417974997E-6</v>
      </c>
      <c r="AY335" s="10">
        <f>3/24000000*OO[[#This Row],[107 (02JUL1985 06:00:00)-Water Temperature (C)]]*OO[[#This Row],[49]]</f>
        <v>1.2171341068412498E-6</v>
      </c>
      <c r="AZ335" s="10">
        <f>3/24000000*OO[[#This Row],[108 (02JUL1985 09:00:00)-Water Temperature (C)]]*OO[[#This Row],[50]]</f>
        <v>1.1320442359388748E-6</v>
      </c>
      <c r="BA335" s="10">
        <f>3/24000000*OO[[#This Row],[109 (02JUL1985 12:00:00)-Water Temperature (C)]]*OO[[#This Row],[51]]</f>
        <v>1.0696081282439999E-6</v>
      </c>
      <c r="BB335" s="10">
        <f>3/24000000*OO[[#This Row],[110 (02JUL1985 15:00:00)-Water Temperature (C)]]*OO[[#This Row],[52]]</f>
        <v>1.022448749974125E-6</v>
      </c>
      <c r="BC335" s="10">
        <f>3/24000000*OO[[#This Row],[111 (02JUL1985 18:00:00)-Water Temperature (C)]]*OO[[#This Row],[53]]</f>
        <v>9.7508418059974993E-7</v>
      </c>
      <c r="BD335" s="10">
        <f>3/24000000*OO[[#This Row],[112 (02JUL1985 21:00:00)-Water Temperature (C)]]*OO[[#This Row],[54]]</f>
        <v>9.174626699549999E-7</v>
      </c>
      <c r="BE335" s="10">
        <f>3/24000000*OO[[#This Row],[113 (03JUL1985 00:00:00)-Water Temperature (C)]]*OO[[#This Row],[55]]</f>
        <v>8.5032534922949996E-7</v>
      </c>
      <c r="BF335" s="10">
        <f>3/24000000*OO[[#This Row],[114 (03JUL1985 03:00:00)-Water Temperature (C)]]*OO[[#This Row],[56]]</f>
        <v>7.9432380806562497E-7</v>
      </c>
      <c r="BG335" s="10">
        <f>3/24000000*OO[[#This Row],[115 (03JUL1985 06:00:00)-Water Temperature (C)]]*OO[[#This Row],[57]]</f>
        <v>7.4843542693250003E-7</v>
      </c>
      <c r="BH335" s="10">
        <f>3/24000000*OO[[#This Row],[116 (03JUL1985 09:00:00)-Water Temperature (C)]]*OO[[#This Row],[58]]</f>
        <v>7.2242988040249992E-7</v>
      </c>
      <c r="BI335" s="10">
        <f>3/24000000*OO[[#This Row],[117 (03JUL1985 12:00:00)-Water Temperature (C)]]*OO[[#This Row],[59]]</f>
        <v>7.0553216066025005E-7</v>
      </c>
      <c r="BJ335" s="10">
        <f>3/24000000*OO[[#This Row],[118 (03JUL1985 15:00:00)-Water Temperature (C)]]*OO[[#This Row],[60]]</f>
        <v>6.8585223356549997E-7</v>
      </c>
      <c r="BK335" s="10">
        <f>3/24000000*OO[[#This Row],[119 (03JUL1985 18:00:00)-Water Temperature (C)]]*OO[[#This Row],[61]]</f>
        <v>6.6245713656937497E-7</v>
      </c>
      <c r="BL335" s="10">
        <f>3/24000000*OO[[#This Row],[120 (03JUL1985 21:00:00)-Water Temperature (C)]]*OO[[#This Row],[62]]</f>
        <v>6.2954962161000007E-7</v>
      </c>
      <c r="BM335" s="10">
        <f>3/24000000*OO[[#This Row],[121 (04JUL1985 00:00:00)-Water Temperature (C)]]*OO[[#This Row],[63]]</f>
        <v>5.95749053935E-7</v>
      </c>
      <c r="BN335" s="10">
        <f>3/24000000*OO[[#This Row],[122 (04JUL1985 03:00:00)-Water Temperature (C)]]*OO[[#This Row],[64]]</f>
        <v>5.6891815915399999E-7</v>
      </c>
      <c r="BO335" s="10">
        <f>3/24000000*OO[[#This Row],[123 (04JUL1985 06:00:00)-Water Temperature (C)]]*OO[[#This Row],[65]]</f>
        <v>5.4741933494462499E-7</v>
      </c>
      <c r="BP335" s="10">
        <f>3/24000000*OO[[#This Row],[124 (04JUL1985 09:00:00)-Water Temperature (C)]]*OO[[#This Row],[66]]</f>
        <v>5.3961995942999995E-7</v>
      </c>
      <c r="BQ335" s="10">
        <f>3/24000000*OO[[#This Row],[125 (04JUL1985 12:00:00)-Water Temperature (C)]]*OO[[#This Row],[67]]</f>
        <v>5.3362861245250002E-7</v>
      </c>
      <c r="BR335" s="10">
        <f>3/24000000*OO[[#This Row],[126 (04JUL1985 15:00:00)-Water Temperature (C)]]*OO[[#This Row],[68]]</f>
        <v>5.2371388054525005E-7</v>
      </c>
      <c r="BS335" s="10">
        <f>3/24000000*OO[[#This Row],[127 (04JUL1985 18:00:00)-Water Temperature (C)]]*OO[[#This Row],[69]]</f>
        <v>5.0910445001950004E-7</v>
      </c>
      <c r="BT335" s="10">
        <f>3/24000000*OO[[#This Row],[128 (04JUL1985 21:00:00)-Water Temperature (C)]]*OO[[#This Row],[70]]</f>
        <v>4.8897373215799992E-7</v>
      </c>
      <c r="BU335" s="10">
        <f>3/24000000*OO[[#This Row],[129 (05JUL1985 00:00:00)-Water Temperature (C)]]*OO[[#This Row],[71]]</f>
        <v>4.6596305484449999E-7</v>
      </c>
      <c r="BV335" s="10">
        <f>3/24000000*OO[[#This Row],[130 (05JUL1985 03:00:00)-Water Temperature (C)]]*OO[[#This Row],[72]]</f>
        <v>4.4565849622912499E-7</v>
      </c>
      <c r="BW335" s="10">
        <f>3/24000000*OO[[#This Row],[131 (05JUL1985 06:00:00)-Water Temperature (C)]]*OO[[#This Row],[73]]</f>
        <v>4.28610480505E-7</v>
      </c>
      <c r="BX335" s="10">
        <f>3/24000000*OO[[#This Row],[132 (05JUL1985 09:00:00)-Water Temperature (C)]]*OO[[#This Row],[74]]</f>
        <v>4.21441478172E-7</v>
      </c>
      <c r="BY335" s="10">
        <f>3/24000000*OO[[#This Row],[133 (05JUL1985 12:00:00)-Water Temperature (C)]]*OO[[#This Row],[75]]</f>
        <v>4.1782973867599998E-7</v>
      </c>
      <c r="BZ335" s="10">
        <f>3/24000000*OO[[#This Row],[134 (05JUL1985 15:00:00)-Water Temperature (C)]]*OO[[#This Row],[76]]</f>
        <v>4.1384290796499998E-7</v>
      </c>
      <c r="CA335" s="10">
        <f>3/24000000*OO[[#This Row],[135 (05JUL1985 18:00:00)-Water Temperature (C)]]*OO[[#This Row],[77]]</f>
        <v>4.074532365525E-7</v>
      </c>
      <c r="CB335" s="10">
        <f>3/24000000*OO[[#This Row],[136 (05JUL1985 21:00:00)-Water Temperature (C)]]*OO[[#This Row],[78]]</f>
        <v>3.9295321002787499E-7</v>
      </c>
      <c r="CC335" s="10">
        <f>3/24000000*OO[[#This Row],[137 (06JUL1985 00:00:00)-Water Temperature (C)]]*OO[[#This Row],[79]]</f>
        <v>3.7432410532749999E-7</v>
      </c>
      <c r="CD335" s="10">
        <f>3/24000000*OO[[#This Row],[138 (06JUL1985 03:00:00)-Water Temperature (C)]]*OO[[#This Row],[80]]</f>
        <v>3.5742532248362502E-7</v>
      </c>
      <c r="CE335" s="10">
        <f>3/24000000*OO[[#This Row],[139 (06JUL1985 06:00:00)-Water Temperature (C)]]*OO[[#This Row],[81]]</f>
        <v>3.4388267070249999E-7</v>
      </c>
      <c r="CF335" s="10">
        <f>3/24000000*OO[[#This Row],[140 (06JUL1985 09:00:00)-Water Temperature (C)]]*OO[[#This Row],[82]]</f>
        <v>3.4071930659287501E-7</v>
      </c>
      <c r="CG335" s="10">
        <f>3/24000000*OO[[#This Row],[141 (06JUL1985 12:00:00)-Water Temperature (C)]]*OO[[#This Row],[83]]</f>
        <v>3.3986033883312497E-7</v>
      </c>
      <c r="CH335" s="10">
        <f>3/24000000*OO[[#This Row],[142 (06JUL1985 15:00:00)-Water Temperature (C)]]*OO[[#This Row],[84]]</f>
        <v>3.3773153397756247E-7</v>
      </c>
      <c r="CI335" s="10">
        <f>3/24000000*OO[[#This Row],[143 (06JUL1985 18:00:00)-Water Temperature (C)]]*OO[[#This Row],[85]]</f>
        <v>3.3328142279164996E-7</v>
      </c>
      <c r="CJ335" s="10">
        <f>3/24000000*OO[[#This Row],[144 (06JUL1985 21:00:00)-Water Temperature (C)]]*OO[[#This Row],[86]]</f>
        <v>3.2268041040729995E-7</v>
      </c>
      <c r="CK335" s="10">
        <f>3/24000000*OO[[#This Row],[145 (07JUL1985 00:00:00)-Water Temperature (C)]]*OO[[#This Row],[87]]</f>
        <v>3.0959431768822501E-7</v>
      </c>
      <c r="CL335" s="10">
        <f>3/24000000*OO[[#This Row],[146 (07JUL1985 03:00:00)-Water Temperature (C)]]*OO[[#This Row],[88]]</f>
        <v>2.9775085750698746E-7</v>
      </c>
      <c r="CM335" s="10">
        <f>3/24000000*OO[[#This Row],[147 (07JUL1985 06:00:00)-Water Temperature (C)]]*OO[[#This Row],[89]]</f>
        <v>2.86492966068E-7</v>
      </c>
      <c r="CN335" s="10">
        <f>3/24000000*OO[[#This Row],[148 (07JUL1985 09:00:00)-Water Temperature (C)]]*OO[[#This Row],[90]]</f>
        <v>2.7791727640361248E-7</v>
      </c>
      <c r="CO335" s="10">
        <f>3/24000000*OO[[#This Row],[149 (07JUL1985 12:00:00)-Water Temperature (C)]]*OO[[#This Row],[91]]</f>
        <v>2.7222637762999995E-7</v>
      </c>
      <c r="CP335" s="10">
        <f>3/24000000*OO[[#This Row],[150 (07JUL1985 15:00:00)-Water Temperature (C)]]*OO[[#This Row],[92]]</f>
        <v>2.6900484403500002E-7</v>
      </c>
      <c r="CQ335" s="10">
        <f>3/24000000*OO[[#This Row],[151 (07JUL1985 18:00:00)-Water Temperature (C)]]*OO[[#This Row],[93]]</f>
        <v>2.6189541991976247E-7</v>
      </c>
      <c r="CR335" s="10">
        <f>3/24000000*OO[[#This Row],[152 (07JUL1985 21:00:00)-Water Temperature (C)]]*OO[[#This Row],[94]]</f>
        <v>2.5170165273692498E-7</v>
      </c>
      <c r="CS335" s="10">
        <f>3/24000000*OO[[#This Row],[153 (08JUL1985 00:00:00)-Water Temperature (C)]]*OO[[#This Row],[95]]</f>
        <v>2.4131207725061248E-7</v>
      </c>
      <c r="CT335" s="10">
        <f>3/24000000*OO[[#This Row],[154 (08JUL1985 03:00:00)-Water Temperature (C)]]*OO[[#This Row],[96]]</f>
        <v>2.3193245238093746E-7</v>
      </c>
      <c r="CU335" s="10">
        <f>3/24000000*OO[[#This Row],[155 (08JUL1985 06:00:00)-Water Temperature (C)]]*OO[[#This Row],[97]]</f>
        <v>2.2411080753424999E-7</v>
      </c>
      <c r="CV335" s="10">
        <f>3/24000000*OO[[#This Row],[156 (08JUL1985 09:00:00)-Water Temperature (C)]]*OO[[#This Row],[98]]</f>
        <v>2.2066454734756247E-7</v>
      </c>
      <c r="CW335" s="10">
        <f>3/24000000*OO[[#This Row],[157 (08JUL1985 12:00:00)-Water Temperature (C)]]*OO[[#This Row],[99]]</f>
        <v>2.1895250712750001E-7</v>
      </c>
    </row>
    <row r="336" spans="1:101" x14ac:dyDescent="0.35">
      <c r="A336" t="s">
        <v>342</v>
      </c>
      <c r="B336">
        <v>878.19889999999998</v>
      </c>
      <c r="C336" s="10">
        <f>3/24*OO[[#This Row],[59 (26JUN1985 06:00:00)-Water Temperature (C)]]*OO[[#This Row],[1]]/SUM(OO[1])</f>
        <v>0</v>
      </c>
      <c r="D336" s="10">
        <f>3/24*OO[[#This Row],[60 (26JUN1985 09:00:00)-Water Temperature (C)]]*OO[[#This Row],[2]]/SUM(OO[2])</f>
        <v>0</v>
      </c>
      <c r="E336" s="10">
        <f>3/24*OO[[#This Row],[61 (26JUN1985 12:00:00)-Water Temperature (C)]]*OO[[#This Row],[3]]/SUM(OO[3])</f>
        <v>0</v>
      </c>
      <c r="F336" s="10">
        <f>3/24*OO[[#This Row],[62 (26JUN1985 15:00:00)-Water Temperature (C)]]*OO[[#This Row],[4]]/SUM(OO[4])</f>
        <v>0</v>
      </c>
      <c r="G336" s="10">
        <f>3/24*OO[[#This Row],[63 (26JUN1985 18:00:00)-Water Temperature (C)]]*OO[[#This Row],[5]]/SUM(OO[5])</f>
        <v>0</v>
      </c>
      <c r="H336" s="10">
        <f>3/24*OO[[#This Row],[64 (26JUN1985 21:00:00)-Water Temperature (C)]]*OO[[#This Row],[6]]/SUM(OO[6])</f>
        <v>0</v>
      </c>
      <c r="I336" s="10">
        <f>3/24*OO[[#This Row],[65 (27JUN1985 00:00:00)-Water Temperature (C)]]*OO[[#This Row],[7]]/SUM(OO[7])</f>
        <v>0</v>
      </c>
      <c r="J336" s="10">
        <f>3/24*OO[[#This Row],[66 (27JUN1985 03:00:00)-Water Temperature (C)]]*OO[[#This Row],[8]]/SUM(OO[8])</f>
        <v>0</v>
      </c>
      <c r="K336" s="10">
        <f>3/24*OO[[#This Row],[67 (27JUN1985 06:00:00)-Water Temperature (C)]]*OO[[#This Row],[9]]/SUM(OO[9])</f>
        <v>0</v>
      </c>
      <c r="L336" s="10">
        <f>3/24*OO[[#This Row],[68 (27JUN1985 09:00:00)-Water Temperature (C)]]*OO[[#This Row],[10]]/SUM(OO[10])</f>
        <v>0</v>
      </c>
      <c r="M336" s="10">
        <f>3/24*OO[[#This Row],[69 (27JUN1985 12:00:00)-Water Temperature (C)]]*OO[[#This Row],[11]]/SUM(OO[11])</f>
        <v>0</v>
      </c>
      <c r="N336" s="10">
        <f>3/24*OO[[#This Row],[70 (27JUN1985 15:00:00)-Water Temperature (C)]]*OO[[#This Row],[12]]/SUM(OO[12])</f>
        <v>0</v>
      </c>
      <c r="O336" s="10">
        <f>3/24*OO[[#This Row],[71 (27JUN1985 18:00:00)-Water Temperature (C)]]*OO[[#This Row],[13]]/SUM(OO[13])</f>
        <v>0</v>
      </c>
      <c r="P336" s="10">
        <f>3/24*OO[[#This Row],[72 (27JUN1985 21:00:00)-Water Temperature (C)]]*OO[[#This Row],[14]]/SUM(OO[14])</f>
        <v>0</v>
      </c>
      <c r="Q336" s="10">
        <f>3/24*OO[[#This Row],[73 (28JUN1985 00:00:00)-Water Temperature (C)]]*OO[[#This Row],[15]]/SUM(OO[15])</f>
        <v>3.3253210400383051E-40</v>
      </c>
      <c r="R336" s="10">
        <f>3/24*OO[[#This Row],[74 (28JUN1985 03:00:00)-Water Temperature (C)]]*OO[[#This Row],[16]]/SUM(OO[16])</f>
        <v>7.2536857699453075E-26</v>
      </c>
      <c r="S336" s="10">
        <f>3/24*OO[[#This Row],[75 (28JUN1985 06:00:00)-Water Temperature (C)]]*OO[[#This Row],[17]]/SUM(OO[17])</f>
        <v>8.5582414410706679E-19</v>
      </c>
      <c r="T336" s="10">
        <f>3/24*OO[[#This Row],[76 (28JUN1985 09:00:00)-Water Temperature (C)]]*OO[[#This Row],[18]]/SUM(OO[18])</f>
        <v>4.5419106058965795E-12</v>
      </c>
      <c r="U336" s="10">
        <f>3/24*OO[[#This Row],[77 (28JUN1985 12:00:00)-Water Temperature (C)]]*OO[[#This Row],[19]]/SUM(OO[19])</f>
        <v>1.0410136549408677E-8</v>
      </c>
      <c r="V336" s="10">
        <f>3/24000000*OO[[#This Row],[78 (28JUN1985 15:00:00)-Water Temperature (C)]]*OO[[#This Row],[20]]</f>
        <v>2.5965478879199995E-6</v>
      </c>
      <c r="W336" s="10">
        <f>3/24000000*OO[[#This Row],[79 (28JUN1985 18:00:00)-Water Temperature (C)]]*OO[[#This Row],[21]]</f>
        <v>1.4447970065845E-4</v>
      </c>
      <c r="X336" s="10">
        <f>3/24000000*OO[[#This Row],[80 (28JUN1985 21:00:00)-Water Temperature (C)]]*OO[[#This Row],[22]]</f>
        <v>2.4669510241236252E-3</v>
      </c>
      <c r="Y336" s="10">
        <f>3/24000000*OO[[#This Row],[81 (29JUN1985 00:00:00)-Water Temperature (C)]]*OO[[#This Row],[23]]</f>
        <v>1.583979286461E-2</v>
      </c>
      <c r="Z336" s="10">
        <f>3/24000000*OO[[#This Row],[82 (29JUN1985 03:00:00)-Water Temperature (C)]]*OO[[#This Row],[24]]</f>
        <v>4.4971643353874997E-2</v>
      </c>
      <c r="AA336" s="10">
        <f>3/24000000*OO[[#This Row],[83 (29JUN1985 06:00:00)-Water Temperature (C)]]*OO[[#This Row],[25]]</f>
        <v>6.3119147093299993E-2</v>
      </c>
      <c r="AB336" s="10">
        <f>3/24000000*OO[[#This Row],[84 (29JUN1985 09:00:00)-Water Temperature (C)]]*OO[[#This Row],[26]]</f>
        <v>4.8965890551662498E-2</v>
      </c>
      <c r="AC336" s="10">
        <f>3/24000000*OO[[#This Row],[85 (29JUN1985 12:00:00)-Water Temperature (C)]]*OO[[#This Row],[27]]</f>
        <v>2.2218586739775E-2</v>
      </c>
      <c r="AD336" s="10">
        <f>3/24000000*OO[[#This Row],[86 (29JUN1985 15:00:00)-Water Temperature (C)]]*OO[[#This Row],[28]]</f>
        <v>6.2082318198874997E-3</v>
      </c>
      <c r="AE336" s="10">
        <f>3/24000000*OO[[#This Row],[88 (29JUN1985 21:00:00)-Water Temperature (C)]]*OO[[#This Row],[30]]</f>
        <v>1.489516116442875E-4</v>
      </c>
      <c r="AF336" s="10">
        <f>3/24000000*OO[[#This Row],[88 (29JUN1985 21:00:00)-Water Temperature (C)]]*OO[[#This Row],[30]]</f>
        <v>1.489516116442875E-4</v>
      </c>
      <c r="AG336" s="10">
        <f>3/24000000*OO[[#This Row],[89 (30JUN1985 00:00:00)-Water Temperature (C)]]*OO[[#This Row],[31]]</f>
        <v>2.3682832445624996E-5</v>
      </c>
      <c r="AH336" s="10">
        <f>3/24000000*OO[[#This Row],[90 (30JUN1985 03:00:00)-Water Temperature (C)]]*OO[[#This Row],[32]]</f>
        <v>1.0930327092412501E-5</v>
      </c>
      <c r="AI336" s="10">
        <f>3/24000000*OO[[#This Row],[91 (30JUN1985 06:00:00)-Water Temperature (C)]]*OO[[#This Row],[33]]</f>
        <v>8.5417933838737487E-6</v>
      </c>
      <c r="AJ336" s="10">
        <f>3/24000000*OO[[#This Row],[92 (30JUN1985 09:00:00)-Water Temperature (C)]]*OO[[#This Row],[34]]</f>
        <v>7.2444001087900001E-6</v>
      </c>
      <c r="AK336" s="10">
        <f>3/24000000*OO[[#This Row],[93 (30JUN1985 12:00:00)-Water Temperature (C)]]*OO[[#This Row],[35]]</f>
        <v>6.2702575535049998E-6</v>
      </c>
      <c r="AL336" s="10">
        <f>3/24000000*OO[[#This Row],[94 (30JUN1985 15:00:00)-Water Temperature (C)]]*OO[[#This Row],[36]]</f>
        <v>5.4457578699399999E-6</v>
      </c>
      <c r="AM336" s="10">
        <f>3/24000000*OO[[#This Row],[95 (30JUN1985 18:00:00)-Water Temperature (C)]]*OO[[#This Row],[37]]</f>
        <v>4.7198239261287497E-6</v>
      </c>
      <c r="AN336" s="10">
        <f>3/24000000*OO[[#This Row],[96 (30JUN1985 21:00:00)-Water Temperature (C)]]*OO[[#This Row],[38]]</f>
        <v>4.0330664204374994E-6</v>
      </c>
      <c r="AO336" s="10">
        <f>3/24000000*OO[[#This Row],[97 (01JUL1985 00:00:00)-Water Temperature (C)]]*OO[[#This Row],[39]]</f>
        <v>3.4323982935224999E-6</v>
      </c>
      <c r="AP336" s="10">
        <f>3/24000000*OO[[#This Row],[98 (01JUL1985 03:00:00)-Water Temperature (C)]]*OO[[#This Row],[40]]</f>
        <v>2.9550177736953747E-6</v>
      </c>
      <c r="AQ336" s="10">
        <f>3/24000000*OO[[#This Row],[99 (01JUL1985 06:00:00)-Water Temperature (C)]]*OO[[#This Row],[41]]</f>
        <v>2.5757773232024997E-6</v>
      </c>
      <c r="AR336" s="10">
        <f>3/24000000*OO[[#This Row],[100 (01JUL1985 09:00:00)-Water Temperature (C)]]*OO[[#This Row],[42]]</f>
        <v>2.31187930989E-6</v>
      </c>
      <c r="AS336" s="10">
        <f>3/24000000*OO[[#This Row],[101 (01JUL1985 12:00:00)-Water Temperature (C)]]*OO[[#This Row],[43]]</f>
        <v>2.1042987933384999E-6</v>
      </c>
      <c r="AT336" s="10">
        <f>3/24000000*OO[[#This Row],[102 (01JUL1985 15:00:00)-Water Temperature (C)]]*OO[[#This Row],[44]]</f>
        <v>1.9047420045995001E-6</v>
      </c>
      <c r="AU336" s="10">
        <f>3/24000000*OO[[#This Row],[103 (01JUL1985 18:00:00)-Water Temperature (C)]]*OO[[#This Row],[45]]</f>
        <v>1.7253198410152499E-6</v>
      </c>
      <c r="AV336" s="10">
        <f>3/24000000*OO[[#This Row],[104 (01JUL1985 21:00:00)-Water Temperature (C)]]*OO[[#This Row],[46]]</f>
        <v>1.5486816899321249E-6</v>
      </c>
      <c r="AW336" s="10">
        <f>3/24000000*OO[[#This Row],[105 (02JUL1985 00:00:00)-Water Temperature (C)]]*OO[[#This Row],[47]]</f>
        <v>1.4041931191855E-6</v>
      </c>
      <c r="AX336" s="10">
        <f>3/24000000*OO[[#This Row],[106 (02JUL1985 03:00:00)-Water Temperature (C)]]*OO[[#This Row],[48]]</f>
        <v>1.2871443539824998E-6</v>
      </c>
      <c r="AY336" s="10">
        <f>3/24000000*OO[[#This Row],[107 (02JUL1985 06:00:00)-Water Temperature (C)]]*OO[[#This Row],[49]]</f>
        <v>1.190407261686E-6</v>
      </c>
      <c r="AZ336" s="10">
        <f>3/24000000*OO[[#This Row],[108 (02JUL1985 09:00:00)-Water Temperature (C)]]*OO[[#This Row],[50]]</f>
        <v>1.1080106802449998E-6</v>
      </c>
      <c r="BA336" s="10">
        <f>3/24000000*OO[[#This Row],[109 (02JUL1985 12:00:00)-Water Temperature (C)]]*OO[[#This Row],[51]]</f>
        <v>1.0473927086455E-6</v>
      </c>
      <c r="BB336" s="10">
        <f>3/24000000*OO[[#This Row],[110 (02JUL1985 15:00:00)-Water Temperature (C)]]*OO[[#This Row],[52]]</f>
        <v>1.002307553240625E-6</v>
      </c>
      <c r="BC336" s="10">
        <f>3/24000000*OO[[#This Row],[111 (02JUL1985 18:00:00)-Water Temperature (C)]]*OO[[#This Row],[53]]</f>
        <v>9.56910355809375E-7</v>
      </c>
      <c r="BD336" s="10">
        <f>3/24000000*OO[[#This Row],[112 (02JUL1985 21:00:00)-Water Temperature (C)]]*OO[[#This Row],[54]]</f>
        <v>9.0156016652212487E-7</v>
      </c>
      <c r="BE336" s="10">
        <f>3/24000000*OO[[#This Row],[113 (03JUL1985 00:00:00)-Water Temperature (C)]]*OO[[#This Row],[55]]</f>
        <v>8.3616399685500001E-7</v>
      </c>
      <c r="BF336" s="10">
        <f>3/24000000*OO[[#This Row],[114 (03JUL1985 03:00:00)-Water Temperature (C)]]*OO[[#This Row],[56]]</f>
        <v>7.8127445649000001E-7</v>
      </c>
      <c r="BG336" s="10">
        <f>3/24000000*OO[[#This Row],[115 (03JUL1985 06:00:00)-Water Temperature (C)]]*OO[[#This Row],[57]]</f>
        <v>7.36253400206625E-7</v>
      </c>
      <c r="BH336" s="10">
        <f>3/24000000*OO[[#This Row],[116 (03JUL1985 09:00:00)-Water Temperature (C)]]*OO[[#This Row],[58]]</f>
        <v>7.1030849560999999E-7</v>
      </c>
      <c r="BI336" s="10">
        <f>3/24000000*OO[[#This Row],[117 (03JUL1985 12:00:00)-Water Temperature (C)]]*OO[[#This Row],[59]]</f>
        <v>6.9431707063500001E-7</v>
      </c>
      <c r="BJ336" s="10">
        <f>3/24000000*OO[[#This Row],[118 (03JUL1985 15:00:00)-Water Temperature (C)]]*OO[[#This Row],[60]]</f>
        <v>6.7559857271999997E-7</v>
      </c>
      <c r="BK336" s="10">
        <f>3/24000000*OO[[#This Row],[119 (03JUL1985 18:00:00)-Water Temperature (C)]]*OO[[#This Row],[61]]</f>
        <v>6.5318107908912494E-7</v>
      </c>
      <c r="BL336" s="10">
        <f>3/24000000*OO[[#This Row],[120 (03JUL1985 21:00:00)-Water Temperature (C)]]*OO[[#This Row],[62]]</f>
        <v>6.2138189343749999E-7</v>
      </c>
      <c r="BM336" s="10">
        <f>3/24000000*OO[[#This Row],[121 (04JUL1985 00:00:00)-Water Temperature (C)]]*OO[[#This Row],[63]]</f>
        <v>5.8805004917499997E-7</v>
      </c>
      <c r="BN336" s="10">
        <f>3/24000000*OO[[#This Row],[122 (04JUL1985 03:00:00)-Water Temperature (C)]]*OO[[#This Row],[64]]</f>
        <v>5.6145917168775005E-7</v>
      </c>
      <c r="BO336" s="10">
        <f>3/24000000*OO[[#This Row],[123 (04JUL1985 06:00:00)-Water Temperature (C)]]*OO[[#This Row],[65]]</f>
        <v>5.4024449229187492E-7</v>
      </c>
      <c r="BP336" s="10">
        <f>3/24000000*OO[[#This Row],[124 (04JUL1985 09:00:00)-Water Temperature (C)]]*OO[[#This Row],[66]]</f>
        <v>5.3249849141999993E-7</v>
      </c>
      <c r="BQ336" s="10">
        <f>3/24000000*OO[[#This Row],[125 (04JUL1985 12:00:00)-Water Temperature (C)]]*OO[[#This Row],[67]]</f>
        <v>5.2697930374749989E-7</v>
      </c>
      <c r="BR336" s="10">
        <f>3/24000000*OO[[#This Row],[126 (04JUL1985 15:00:00)-Water Temperature (C)]]*OO[[#This Row],[68]]</f>
        <v>5.1754113958824995E-7</v>
      </c>
      <c r="BS336" s="10">
        <f>3/24000000*OO[[#This Row],[127 (04JUL1985 18:00:00)-Water Temperature (C)]]*OO[[#This Row],[69]]</f>
        <v>5.0356994646887505E-7</v>
      </c>
      <c r="BT336" s="10">
        <f>3/24000000*OO[[#This Row],[128 (04JUL1985 21:00:00)-Water Temperature (C)]]*OO[[#This Row],[70]]</f>
        <v>4.8409393654349993E-7</v>
      </c>
      <c r="BU336" s="10">
        <f>3/24000000*OO[[#This Row],[129 (05JUL1985 00:00:00)-Water Temperature (C)]]*OO[[#This Row],[71]]</f>
        <v>4.614766164315E-7</v>
      </c>
      <c r="BV336" s="10">
        <f>3/24000000*OO[[#This Row],[130 (05JUL1985 03:00:00)-Water Temperature (C)]]*OO[[#This Row],[72]]</f>
        <v>4.4143652984024998E-7</v>
      </c>
      <c r="BW336" s="10">
        <f>3/24000000*OO[[#This Row],[131 (05JUL1985 06:00:00)-Water Temperature (C)]]*OO[[#This Row],[73]]</f>
        <v>4.2467129552225001E-7</v>
      </c>
      <c r="BX336" s="10">
        <f>3/24000000*OO[[#This Row],[132 (05JUL1985 09:00:00)-Water Temperature (C)]]*OO[[#This Row],[74]]</f>
        <v>4.1749014190949998E-7</v>
      </c>
      <c r="BY336" s="10">
        <f>3/24000000*OO[[#This Row],[133 (05JUL1985 12:00:00)-Water Temperature (C)]]*OO[[#This Row],[75]]</f>
        <v>4.1412415538812499E-7</v>
      </c>
      <c r="BZ336" s="10">
        <f>3/24000000*OO[[#This Row],[134 (05JUL1985 15:00:00)-Water Temperature (C)]]*OO[[#This Row],[76]]</f>
        <v>4.1042879509999994E-7</v>
      </c>
      <c r="CA336" s="10">
        <f>3/24000000*OO[[#This Row],[135 (05JUL1985 18:00:00)-Water Temperature (C)]]*OO[[#This Row],[77]]</f>
        <v>4.0446118926749997E-7</v>
      </c>
      <c r="CB336" s="10">
        <f>3/24000000*OO[[#This Row],[136 (05JUL1985 21:00:00)-Water Temperature (C)]]*OO[[#This Row],[78]]</f>
        <v>3.9054954446749998E-7</v>
      </c>
      <c r="CC336" s="10">
        <f>3/24000000*OO[[#This Row],[137 (06JUL1985 00:00:00)-Water Temperature (C)]]*OO[[#This Row],[79]]</f>
        <v>3.7229675141399999E-7</v>
      </c>
      <c r="CD336" s="10">
        <f>3/24000000*OO[[#This Row],[138 (06JUL1985 03:00:00)-Water Temperature (C)]]*OO[[#This Row],[80]]</f>
        <v>3.5560807709399996E-7</v>
      </c>
      <c r="CE336" s="10">
        <f>3/24000000*OO[[#This Row],[139 (06JUL1985 06:00:00)-Water Temperature (C)]]*OO[[#This Row],[81]]</f>
        <v>3.4213173875437502E-7</v>
      </c>
      <c r="CF336" s="10">
        <f>3/24000000*OO[[#This Row],[140 (06JUL1985 09:00:00)-Water Temperature (C)]]*OO[[#This Row],[82]]</f>
        <v>3.3886652341812501E-7</v>
      </c>
      <c r="CG336" s="10">
        <f>3/24000000*OO[[#This Row],[141 (06JUL1985 12:00:00)-Water Temperature (C)]]*OO[[#This Row],[83]]</f>
        <v>3.3825411900962501E-7</v>
      </c>
      <c r="CH336" s="10">
        <f>3/24000000*OO[[#This Row],[142 (06JUL1985 15:00:00)-Water Temperature (C)]]*OO[[#This Row],[84]]</f>
        <v>3.36388121818875E-7</v>
      </c>
      <c r="CI336" s="10">
        <f>3/24000000*OO[[#This Row],[143 (06JUL1985 18:00:00)-Water Temperature (C)]]*OO[[#This Row],[85]]</f>
        <v>3.3229059817394999E-7</v>
      </c>
      <c r="CJ336" s="10">
        <f>3/24000000*OO[[#This Row],[144 (06JUL1985 21:00:00)-Water Temperature (C)]]*OO[[#This Row],[86]]</f>
        <v>3.2206866476954997E-7</v>
      </c>
      <c r="CK336" s="10">
        <f>3/24000000*OO[[#This Row],[145 (07JUL1985 00:00:00)-Water Temperature (C)]]*OO[[#This Row],[87]]</f>
        <v>3.090716660259E-7</v>
      </c>
      <c r="CL336" s="10">
        <f>3/24000000*OO[[#This Row],[146 (07JUL1985 03:00:00)-Water Temperature (C)]]*OO[[#This Row],[88]]</f>
        <v>2.9735825525237498E-7</v>
      </c>
      <c r="CM336" s="10">
        <f>3/24000000*OO[[#This Row],[147 (07JUL1985 06:00:00)-Water Temperature (C)]]*OO[[#This Row],[89]]</f>
        <v>2.8620463218063748E-7</v>
      </c>
      <c r="CN336" s="10">
        <f>3/24000000*OO[[#This Row],[148 (07JUL1985 09:00:00)-Water Temperature (C)]]*OO[[#This Row],[90]]</f>
        <v>2.7769773846508753E-7</v>
      </c>
      <c r="CO336" s="10">
        <f>3/24000000*OO[[#This Row],[149 (07JUL1985 12:00:00)-Water Temperature (C)]]*OO[[#This Row],[91]]</f>
        <v>2.7208962808807499E-7</v>
      </c>
      <c r="CP336" s="10">
        <f>3/24000000*OO[[#This Row],[150 (07JUL1985 15:00:00)-Water Temperature (C)]]*OO[[#This Row],[92]]</f>
        <v>2.6903016158429997E-7</v>
      </c>
      <c r="CQ336" s="10">
        <f>3/24000000*OO[[#This Row],[151 (07JUL1985 18:00:00)-Water Temperature (C)]]*OO[[#This Row],[93]]</f>
        <v>2.6221103819730004E-7</v>
      </c>
      <c r="CR336" s="10">
        <f>3/24000000*OO[[#This Row],[152 (07JUL1985 21:00:00)-Water Temperature (C)]]*OO[[#This Row],[94]]</f>
        <v>2.5213654606204998E-7</v>
      </c>
      <c r="CS336" s="10">
        <f>3/24000000*OO[[#This Row],[153 (08JUL1985 00:00:00)-Water Temperature (C)]]*OO[[#This Row],[95]]</f>
        <v>2.41835902897125E-7</v>
      </c>
      <c r="CT336" s="10">
        <f>3/24000000*OO[[#This Row],[154 (08JUL1985 03:00:00)-Water Temperature (C)]]*OO[[#This Row],[96]]</f>
        <v>2.3244759246056249E-7</v>
      </c>
      <c r="CU336" s="10">
        <f>3/24000000*OO[[#This Row],[155 (08JUL1985 06:00:00)-Water Temperature (C)]]*OO[[#This Row],[97]]</f>
        <v>2.24622012881475E-7</v>
      </c>
      <c r="CV336" s="10">
        <f>3/24000000*OO[[#This Row],[156 (08JUL1985 09:00:00)-Water Temperature (C)]]*OO[[#This Row],[98]]</f>
        <v>2.2115803018135E-7</v>
      </c>
      <c r="CW336" s="10">
        <f>3/24000000*OO[[#This Row],[157 (08JUL1985 12:00:00)-Water Temperature (C)]]*OO[[#This Row],[99]]</f>
        <v>2.1959415741738749E-7</v>
      </c>
    </row>
    <row r="337" spans="1:101" x14ac:dyDescent="0.35">
      <c r="A337" t="s">
        <v>343</v>
      </c>
      <c r="B337">
        <v>1130.366</v>
      </c>
      <c r="C337" s="10">
        <f>3/24*OO[[#This Row],[59 (26JUN1985 06:00:00)-Water Temperature (C)]]*OO[[#This Row],[1]]/SUM(OO[1])</f>
        <v>0</v>
      </c>
      <c r="D337" s="10">
        <f>3/24*OO[[#This Row],[60 (26JUN1985 09:00:00)-Water Temperature (C)]]*OO[[#This Row],[2]]/SUM(OO[2])</f>
        <v>0</v>
      </c>
      <c r="E337" s="10">
        <f>3/24*OO[[#This Row],[61 (26JUN1985 12:00:00)-Water Temperature (C)]]*OO[[#This Row],[3]]/SUM(OO[3])</f>
        <v>0</v>
      </c>
      <c r="F337" s="10">
        <f>3/24*OO[[#This Row],[62 (26JUN1985 15:00:00)-Water Temperature (C)]]*OO[[#This Row],[4]]/SUM(OO[4])</f>
        <v>0</v>
      </c>
      <c r="G337" s="10">
        <f>3/24*OO[[#This Row],[63 (26JUN1985 18:00:00)-Water Temperature (C)]]*OO[[#This Row],[5]]/SUM(OO[5])</f>
        <v>0</v>
      </c>
      <c r="H337" s="10">
        <f>3/24*OO[[#This Row],[64 (26JUN1985 21:00:00)-Water Temperature (C)]]*OO[[#This Row],[6]]/SUM(OO[6])</f>
        <v>0</v>
      </c>
      <c r="I337" s="10">
        <f>3/24*OO[[#This Row],[65 (27JUN1985 00:00:00)-Water Temperature (C)]]*OO[[#This Row],[7]]/SUM(OO[7])</f>
        <v>0</v>
      </c>
      <c r="J337" s="10">
        <f>3/24*OO[[#This Row],[66 (27JUN1985 03:00:00)-Water Temperature (C)]]*OO[[#This Row],[8]]/SUM(OO[8])</f>
        <v>0</v>
      </c>
      <c r="K337" s="10">
        <f>3/24*OO[[#This Row],[67 (27JUN1985 06:00:00)-Water Temperature (C)]]*OO[[#This Row],[9]]/SUM(OO[9])</f>
        <v>0</v>
      </c>
      <c r="L337" s="10">
        <f>3/24*OO[[#This Row],[68 (27JUN1985 09:00:00)-Water Temperature (C)]]*OO[[#This Row],[10]]/SUM(OO[10])</f>
        <v>0</v>
      </c>
      <c r="M337" s="10">
        <f>3/24*OO[[#This Row],[69 (27JUN1985 12:00:00)-Water Temperature (C)]]*OO[[#This Row],[11]]/SUM(OO[11])</f>
        <v>0</v>
      </c>
      <c r="N337" s="10">
        <f>3/24*OO[[#This Row],[70 (27JUN1985 15:00:00)-Water Temperature (C)]]*OO[[#This Row],[12]]/SUM(OO[12])</f>
        <v>0</v>
      </c>
      <c r="O337" s="10">
        <f>3/24*OO[[#This Row],[71 (27JUN1985 18:00:00)-Water Temperature (C)]]*OO[[#This Row],[13]]/SUM(OO[13])</f>
        <v>0</v>
      </c>
      <c r="P337" s="10">
        <f>3/24*OO[[#This Row],[72 (27JUN1985 21:00:00)-Water Temperature (C)]]*OO[[#This Row],[14]]/SUM(OO[14])</f>
        <v>0</v>
      </c>
      <c r="Q337" s="10">
        <f>3/24*OO[[#This Row],[73 (28JUN1985 00:00:00)-Water Temperature (C)]]*OO[[#This Row],[15]]/SUM(OO[15])</f>
        <v>1.5567126470188228E-40</v>
      </c>
      <c r="R337" s="10">
        <f>3/24*OO[[#This Row],[74 (28JUN1985 03:00:00)-Water Temperature (C)]]*OO[[#This Row],[16]]/SUM(OO[16])</f>
        <v>1.3306377807618712E-26</v>
      </c>
      <c r="S337" s="10">
        <f>3/24*OO[[#This Row],[75 (28JUN1985 06:00:00)-Water Temperature (C)]]*OO[[#This Row],[17]]/SUM(OO[17])</f>
        <v>1.98008378946351E-19</v>
      </c>
      <c r="T337" s="10">
        <f>3/24*OO[[#This Row],[76 (28JUN1985 09:00:00)-Water Temperature (C)]]*OO[[#This Row],[18]]/SUM(OO[18])</f>
        <v>3.3927341753181941E-12</v>
      </c>
      <c r="U337" s="10">
        <f>3/24*OO[[#This Row],[77 (28JUN1985 12:00:00)-Water Temperature (C)]]*OO[[#This Row],[19]]/SUM(OO[19])</f>
        <v>1.0612801867502276E-8</v>
      </c>
      <c r="V337" s="10">
        <f>3/24000000*OO[[#This Row],[78 (28JUN1985 15:00:00)-Water Temperature (C)]]*OO[[#This Row],[20]]</f>
        <v>3.1462359372774997E-6</v>
      </c>
      <c r="W337" s="10">
        <f>3/24000000*OO[[#This Row],[79 (28JUN1985 18:00:00)-Water Temperature (C)]]*OO[[#This Row],[21]]</f>
        <v>2.0198252879602497E-4</v>
      </c>
      <c r="X337" s="10">
        <f>3/24000000*OO[[#This Row],[80 (28JUN1985 21:00:00)-Water Temperature (C)]]*OO[[#This Row],[22]]</f>
        <v>3.9267625248450002E-3</v>
      </c>
      <c r="Y337" s="10">
        <f>3/24000000*OO[[#This Row],[81 (29JUN1985 00:00:00)-Water Temperature (C)]]*OO[[#This Row],[23]]</f>
        <v>2.8483091338769993E-2</v>
      </c>
      <c r="Z337" s="10">
        <f>3/24000000*OO[[#This Row],[82 (29JUN1985 03:00:00)-Water Temperature (C)]]*OO[[#This Row],[24]]</f>
        <v>9.091441989742502E-2</v>
      </c>
      <c r="AA337" s="10">
        <f>3/24000000*OO[[#This Row],[83 (29JUN1985 06:00:00)-Water Temperature (C)]]*OO[[#This Row],[25]]</f>
        <v>0.14330829206586249</v>
      </c>
      <c r="AB337" s="10">
        <f>3/24000000*OO[[#This Row],[84 (29JUN1985 09:00:00)-Water Temperature (C)]]*OO[[#This Row],[26]]</f>
        <v>0.1246111706112</v>
      </c>
      <c r="AC337" s="10">
        <f>3/24000000*OO[[#This Row],[85 (29JUN1985 12:00:00)-Water Temperature (C)]]*OO[[#This Row],[27]]</f>
        <v>6.3557043997800003E-2</v>
      </c>
      <c r="AD337" s="10">
        <f>3/24000000*OO[[#This Row],[86 (29JUN1985 15:00:00)-Water Temperature (C)]]*OO[[#This Row],[28]]</f>
        <v>2.0005718415599998E-2</v>
      </c>
      <c r="AE337" s="10">
        <f>3/24000000*OO[[#This Row],[88 (29JUN1985 21:00:00)-Water Temperature (C)]]*OO[[#This Row],[30]]</f>
        <v>5.9261182561000001E-4</v>
      </c>
      <c r="AF337" s="10">
        <f>3/24000000*OO[[#This Row],[88 (29JUN1985 21:00:00)-Water Temperature (C)]]*OO[[#This Row],[30]]</f>
        <v>5.9261182561000001E-4</v>
      </c>
      <c r="AG337" s="10">
        <f>3/24000000*OO[[#This Row],[89 (30JUN1985 00:00:00)-Water Temperature (C)]]*OO[[#This Row],[31]]</f>
        <v>8.3596959827237496E-5</v>
      </c>
      <c r="AH337" s="10">
        <f>3/24000000*OO[[#This Row],[90 (30JUN1985 03:00:00)-Water Temperature (C)]]*OO[[#This Row],[32]]</f>
        <v>2.8550845134506251E-5</v>
      </c>
      <c r="AI337" s="10">
        <f>3/24000000*OO[[#This Row],[91 (30JUN1985 06:00:00)-Water Temperature (C)]]*OO[[#This Row],[33]]</f>
        <v>2.0739906973811249E-5</v>
      </c>
      <c r="AJ337" s="10">
        <f>3/24000000*OO[[#This Row],[92 (30JUN1985 09:00:00)-Water Temperature (C)]]*OO[[#This Row],[34]]</f>
        <v>1.7452698495549996E-5</v>
      </c>
      <c r="AK337" s="10">
        <f>3/24000000*OO[[#This Row],[93 (30JUN1985 12:00:00)-Water Temperature (C)]]*OO[[#This Row],[35]]</f>
        <v>1.5083498365530001E-5</v>
      </c>
      <c r="AL337" s="10">
        <f>3/24000000*OO[[#This Row],[94 (30JUN1985 15:00:00)-Water Temperature (C)]]*OO[[#This Row],[36]]</f>
        <v>1.30920203059E-5</v>
      </c>
      <c r="AM337" s="10">
        <f>3/24000000*OO[[#This Row],[95 (30JUN1985 18:00:00)-Water Temperature (C)]]*OO[[#This Row],[37]]</f>
        <v>1.1335238362154998E-5</v>
      </c>
      <c r="AN337" s="10">
        <f>3/24000000*OO[[#This Row],[96 (30JUN1985 21:00:00)-Water Temperature (C)]]*OO[[#This Row],[38]]</f>
        <v>9.6802925299499997E-6</v>
      </c>
      <c r="AO337" s="10">
        <f>3/24000000*OO[[#This Row],[97 (01JUL1985 00:00:00)-Water Temperature (C)]]*OO[[#This Row],[39]]</f>
        <v>8.2251478403425005E-6</v>
      </c>
      <c r="AP337" s="10">
        <f>3/24000000*OO[[#This Row],[98 (01JUL1985 03:00:00)-Water Temperature (C)]]*OO[[#This Row],[40]]</f>
        <v>7.0636351781474989E-6</v>
      </c>
      <c r="AQ337" s="10">
        <f>3/24000000*OO[[#This Row],[99 (01JUL1985 06:00:00)-Water Temperature (C)]]*OO[[#This Row],[41]]</f>
        <v>6.1432151925625001E-6</v>
      </c>
      <c r="AR337" s="10">
        <f>3/24000000*OO[[#This Row],[100 (01JUL1985 09:00:00)-Water Temperature (C)]]*OO[[#This Row],[42]]</f>
        <v>5.499091654329999E-6</v>
      </c>
      <c r="AS337" s="10">
        <f>3/24000000*OO[[#This Row],[101 (01JUL1985 12:00:00)-Water Temperature (C)]]*OO[[#This Row],[43]]</f>
        <v>4.9989311048049996E-6</v>
      </c>
      <c r="AT337" s="10">
        <f>3/24000000*OO[[#This Row],[102 (01JUL1985 15:00:00)-Water Temperature (C)]]*OO[[#This Row],[44]]</f>
        <v>4.5221340272062501E-6</v>
      </c>
      <c r="AU337" s="10">
        <f>3/24000000*OO[[#This Row],[103 (01JUL1985 18:00:00)-Water Temperature (C)]]*OO[[#This Row],[45]]</f>
        <v>4.0913643957524999E-6</v>
      </c>
      <c r="AV337" s="10">
        <f>3/24000000*OO[[#This Row],[104 (01JUL1985 21:00:00)-Water Temperature (C)]]*OO[[#This Row],[46]]</f>
        <v>3.6702201074362497E-6</v>
      </c>
      <c r="AW337" s="10">
        <f>3/24000000*OO[[#This Row],[105 (02JUL1985 00:00:00)-Water Temperature (C)]]*OO[[#This Row],[47]]</f>
        <v>3.3201566066499994E-6</v>
      </c>
      <c r="AX337" s="10">
        <f>3/24000000*OO[[#This Row],[106 (02JUL1985 03:00:00)-Water Temperature (C)]]*OO[[#This Row],[48]]</f>
        <v>3.0381929609351247E-6</v>
      </c>
      <c r="AY337" s="10">
        <f>3/24000000*OO[[#This Row],[107 (02JUL1985 06:00:00)-Water Temperature (C)]]*OO[[#This Row],[49]]</f>
        <v>2.8045134473422493E-6</v>
      </c>
      <c r="AZ337" s="10">
        <f>3/24000000*OO[[#This Row],[108 (02JUL1985 09:00:00)-Water Temperature (C)]]*OO[[#This Row],[50]]</f>
        <v>2.6069854332790001E-6</v>
      </c>
      <c r="BA337" s="10">
        <f>3/24000000*OO[[#This Row],[109 (02JUL1985 12:00:00)-Water Temperature (C)]]*OO[[#This Row],[51]]</f>
        <v>2.4614829371639999E-6</v>
      </c>
      <c r="BB337" s="10">
        <f>3/24000000*OO[[#This Row],[110 (02JUL1985 15:00:00)-Water Temperature (C)]]*OO[[#This Row],[52]]</f>
        <v>2.354724371057625E-6</v>
      </c>
      <c r="BC337" s="10">
        <f>3/24000000*OO[[#This Row],[111 (02JUL1985 18:00:00)-Water Temperature (C)]]*OO[[#This Row],[53]]</f>
        <v>2.2483818530924999E-6</v>
      </c>
      <c r="BD337" s="10">
        <f>3/24000000*OO[[#This Row],[112 (02JUL1985 21:00:00)-Water Temperature (C)]]*OO[[#This Row],[54]]</f>
        <v>2.118489700022E-6</v>
      </c>
      <c r="BE337" s="10">
        <f>3/24000000*OO[[#This Row],[113 (03JUL1985 00:00:00)-Water Temperature (C)]]*OO[[#This Row],[55]]</f>
        <v>1.9646211941872496E-6</v>
      </c>
      <c r="BF337" s="10">
        <f>3/24000000*OO[[#This Row],[114 (03JUL1985 03:00:00)-Water Temperature (C)]]*OO[[#This Row],[56]]</f>
        <v>1.832822249264E-6</v>
      </c>
      <c r="BG337" s="10">
        <f>3/24000000*OO[[#This Row],[115 (03JUL1985 06:00:00)-Water Temperature (C)]]*OO[[#This Row],[57]]</f>
        <v>1.7244660049968749E-6</v>
      </c>
      <c r="BH337" s="10">
        <f>3/24000000*OO[[#This Row],[116 (03JUL1985 09:00:00)-Water Temperature (C)]]*OO[[#This Row],[58]]</f>
        <v>1.6600093036799997E-6</v>
      </c>
      <c r="BI337" s="10">
        <f>3/24000000*OO[[#This Row],[117 (03JUL1985 12:00:00)-Water Temperature (C)]]*OO[[#This Row],[59]]</f>
        <v>1.6222766181071251E-6</v>
      </c>
      <c r="BJ337" s="10">
        <f>3/24000000*OO[[#This Row],[118 (03JUL1985 15:00:00)-Water Temperature (C)]]*OO[[#This Row],[60]]</f>
        <v>1.5796001324974999E-6</v>
      </c>
      <c r="BK337" s="10">
        <f>3/24000000*OO[[#This Row],[119 (03JUL1985 18:00:00)-Water Temperature (C)]]*OO[[#This Row],[61]]</f>
        <v>1.528045716197E-6</v>
      </c>
      <c r="BL337" s="10">
        <f>3/24000000*OO[[#This Row],[120 (03JUL1985 21:00:00)-Water Temperature (C)]]*OO[[#This Row],[62]]</f>
        <v>1.4547448931014997E-6</v>
      </c>
      <c r="BM337" s="10">
        <f>3/24000000*OO[[#This Row],[121 (04JUL1985 00:00:00)-Water Temperature (C)]]*OO[[#This Row],[63]]</f>
        <v>1.3758641675683747E-6</v>
      </c>
      <c r="BN337" s="10">
        <f>3/24000000*OO[[#This Row],[122 (04JUL1985 03:00:00)-Water Temperature (C)]]*OO[[#This Row],[64]]</f>
        <v>1.3116936029073749E-6</v>
      </c>
      <c r="BO337" s="10">
        <f>3/24000000*OO[[#This Row],[123 (04JUL1985 06:00:00)-Water Temperature (C)]]*OO[[#This Row],[65]]</f>
        <v>1.2609940857465E-6</v>
      </c>
      <c r="BP337" s="10">
        <f>3/24000000*OO[[#This Row],[124 (04JUL1985 09:00:00)-Water Temperature (C)]]*OO[[#This Row],[66]]</f>
        <v>1.241391386466E-6</v>
      </c>
      <c r="BQ337" s="10">
        <f>3/24000000*OO[[#This Row],[125 (04JUL1985 12:00:00)-Water Temperature (C)]]*OO[[#This Row],[67]]</f>
        <v>1.2287239393049999E-6</v>
      </c>
      <c r="BR337" s="10">
        <f>3/24000000*OO[[#This Row],[126 (04JUL1985 15:00:00)-Water Temperature (C)]]*OO[[#This Row],[68]]</f>
        <v>1.2071302714704998E-6</v>
      </c>
      <c r="BS337" s="10">
        <f>3/24000000*OO[[#This Row],[127 (04JUL1985 18:00:00)-Water Temperature (C)]]*OO[[#This Row],[69]]</f>
        <v>1.1754662242679998E-6</v>
      </c>
      <c r="BT337" s="10">
        <f>3/24000000*OO[[#This Row],[128 (04JUL1985 21:00:00)-Water Temperature (C)]]*OO[[#This Row],[70]]</f>
        <v>1.1305813355469999E-6</v>
      </c>
      <c r="BU337" s="10">
        <f>3/24000000*OO[[#This Row],[129 (05JUL1985 00:00:00)-Water Temperature (C)]]*OO[[#This Row],[71]]</f>
        <v>1.0775653339035E-6</v>
      </c>
      <c r="BV337" s="10">
        <f>3/24000000*OO[[#This Row],[130 (05JUL1985 03:00:00)-Water Temperature (C)]]*OO[[#This Row],[72]]</f>
        <v>1.030032118332E-6</v>
      </c>
      <c r="BW337" s="10">
        <f>3/24000000*OO[[#This Row],[131 (05JUL1985 06:00:00)-Water Temperature (C)]]*OO[[#This Row],[73]]</f>
        <v>9.9035561231075013E-7</v>
      </c>
      <c r="BX337" s="10">
        <f>3/24000000*OO[[#This Row],[132 (05JUL1985 09:00:00)-Water Temperature (C)]]*OO[[#This Row],[74]]</f>
        <v>9.7254545515499987E-7</v>
      </c>
      <c r="BY337" s="10">
        <f>3/24000000*OO[[#This Row],[133 (05JUL1985 12:00:00)-Water Temperature (C)]]*OO[[#This Row],[75]]</f>
        <v>9.6453459011225002E-7</v>
      </c>
      <c r="BZ337" s="10">
        <f>3/24000000*OO[[#This Row],[134 (05JUL1985 15:00:00)-Water Temperature (C)]]*OO[[#This Row],[76]]</f>
        <v>9.5601972087524994E-7</v>
      </c>
      <c r="CA337" s="10">
        <f>3/24000000*OO[[#This Row],[135 (05JUL1985 18:00:00)-Water Temperature (C)]]*OO[[#This Row],[77]]</f>
        <v>9.4261434813550001E-7</v>
      </c>
      <c r="CB337" s="10">
        <f>3/24000000*OO[[#This Row],[136 (05JUL1985 21:00:00)-Water Temperature (C)]]*OO[[#This Row],[78]]</f>
        <v>9.11102445295E-7</v>
      </c>
      <c r="CC337" s="10">
        <f>3/24000000*OO[[#This Row],[137 (06JUL1985 00:00:00)-Water Temperature (C)]]*OO[[#This Row],[79]]</f>
        <v>8.6880105144675E-7</v>
      </c>
      <c r="CD337" s="10">
        <f>3/24000000*OO[[#This Row],[138 (06JUL1985 03:00:00)-Water Temperature (C)]]*OO[[#This Row],[80]]</f>
        <v>8.2948355864937498E-7</v>
      </c>
      <c r="CE337" s="10">
        <f>3/24000000*OO[[#This Row],[139 (06JUL1985 06:00:00)-Water Temperature (C)]]*OO[[#This Row],[81]]</f>
        <v>7.9735385519600002E-7</v>
      </c>
      <c r="CF337" s="10">
        <f>3/24000000*OO[[#This Row],[140 (06JUL1985 09:00:00)-Water Temperature (C)]]*OO[[#This Row],[82]]</f>
        <v>7.8855285005699994E-7</v>
      </c>
      <c r="CG337" s="10">
        <f>3/24000000*OO[[#This Row],[141 (06JUL1985 12:00:00)-Water Temperature (C)]]*OO[[#This Row],[83]]</f>
        <v>7.8708195333900008E-7</v>
      </c>
      <c r="CH337" s="10">
        <f>3/24000000*OO[[#This Row],[142 (06JUL1985 15:00:00)-Water Temperature (C)]]*OO[[#This Row],[84]]</f>
        <v>7.8292777798062499E-7</v>
      </c>
      <c r="CI337" s="10">
        <f>3/24000000*OO[[#This Row],[143 (06JUL1985 18:00:00)-Water Temperature (C)]]*OO[[#This Row],[85]]</f>
        <v>7.7391788093812496E-7</v>
      </c>
      <c r="CJ337" s="10">
        <f>3/24000000*OO[[#This Row],[144 (06JUL1985 21:00:00)-Water Temperature (C)]]*OO[[#This Row],[86]]</f>
        <v>7.5061637310999989E-7</v>
      </c>
      <c r="CK337" s="10">
        <f>3/24000000*OO[[#This Row],[145 (07JUL1985 00:00:00)-Water Temperature (C)]]*OO[[#This Row],[87]]</f>
        <v>7.2010922020649995E-7</v>
      </c>
      <c r="CL337" s="10">
        <f>3/24000000*OO[[#This Row],[146 (07JUL1985 03:00:00)-Water Temperature (C)]]*OO[[#This Row],[88]]</f>
        <v>6.924017766849999E-7</v>
      </c>
      <c r="CM337" s="10">
        <f>3/24000000*OO[[#This Row],[147 (07JUL1985 06:00:00)-Water Temperature (C)]]*OO[[#This Row],[89]]</f>
        <v>6.6627315900374994E-7</v>
      </c>
      <c r="CN337" s="10">
        <f>3/24000000*OO[[#This Row],[148 (07JUL1985 09:00:00)-Water Temperature (C)]]*OO[[#This Row],[90]]</f>
        <v>6.459616120574999E-7</v>
      </c>
      <c r="CO337" s="10">
        <f>3/24000000*OO[[#This Row],[149 (07JUL1985 12:00:00)-Water Temperature (C)]]*OO[[#This Row],[91]]</f>
        <v>6.3288183892387502E-7</v>
      </c>
      <c r="CP337" s="10">
        <f>3/24000000*OO[[#This Row],[150 (07JUL1985 15:00:00)-Water Temperature (C)]]*OO[[#This Row],[92]]</f>
        <v>6.258694239052499E-7</v>
      </c>
      <c r="CQ337" s="10">
        <f>3/24000000*OO[[#This Row],[151 (07JUL1985 18:00:00)-Water Temperature (C)]]*OO[[#This Row],[93]]</f>
        <v>6.1064827012250003E-7</v>
      </c>
      <c r="CR337" s="10">
        <f>3/24000000*OO[[#This Row],[152 (07JUL1985 21:00:00)-Water Temperature (C)]]*OO[[#This Row],[94]]</f>
        <v>5.8734993765174999E-7</v>
      </c>
      <c r="CS337" s="10">
        <f>3/24000000*OO[[#This Row],[153 (08JUL1985 00:00:00)-Water Temperature (C)]]*OO[[#This Row],[95]]</f>
        <v>5.6334218344112501E-7</v>
      </c>
      <c r="CT337" s="10">
        <f>3/24000000*OO[[#This Row],[154 (08JUL1985 03:00:00)-Water Temperature (C)]]*OO[[#This Row],[96]]</f>
        <v>5.4101034349874997E-7</v>
      </c>
      <c r="CU337" s="10">
        <f>3/24000000*OO[[#This Row],[155 (08JUL1985 06:00:00)-Water Temperature (C)]]*OO[[#This Row],[97]]</f>
        <v>5.2237818432812492E-7</v>
      </c>
      <c r="CV337" s="10">
        <f>3/24000000*OO[[#This Row],[156 (08JUL1985 09:00:00)-Water Temperature (C)]]*OO[[#This Row],[98]]</f>
        <v>5.1397813950599999E-7</v>
      </c>
      <c r="CW337" s="10">
        <f>3/24000000*OO[[#This Row],[157 (08JUL1985 12:00:00)-Water Temperature (C)]]*OO[[#This Row],[99]]</f>
        <v>5.1053218999499997E-7</v>
      </c>
    </row>
    <row r="338" spans="1:101" x14ac:dyDescent="0.35">
      <c r="A338" t="s">
        <v>344</v>
      </c>
      <c r="B338">
        <v>75.041759999999996</v>
      </c>
      <c r="C338" s="10">
        <f>3/24*OO[[#This Row],[59 (26JUN1985 06:00:00)-Water Temperature (C)]]*OO[[#This Row],[1]]/SUM(OO[1])</f>
        <v>0</v>
      </c>
      <c r="D338" s="10">
        <f>3/24*OO[[#This Row],[60 (26JUN1985 09:00:00)-Water Temperature (C)]]*OO[[#This Row],[2]]/SUM(OO[2])</f>
        <v>0</v>
      </c>
      <c r="E338" s="10">
        <f>3/24*OO[[#This Row],[61 (26JUN1985 12:00:00)-Water Temperature (C)]]*OO[[#This Row],[3]]/SUM(OO[3])</f>
        <v>0</v>
      </c>
      <c r="F338" s="10">
        <f>3/24*OO[[#This Row],[62 (26JUN1985 15:00:00)-Water Temperature (C)]]*OO[[#This Row],[4]]/SUM(OO[4])</f>
        <v>0</v>
      </c>
      <c r="G338" s="10">
        <f>3/24*OO[[#This Row],[63 (26JUN1985 18:00:00)-Water Temperature (C)]]*OO[[#This Row],[5]]/SUM(OO[5])</f>
        <v>0</v>
      </c>
      <c r="H338" s="10">
        <f>3/24*OO[[#This Row],[64 (26JUN1985 21:00:00)-Water Temperature (C)]]*OO[[#This Row],[6]]/SUM(OO[6])</f>
        <v>0</v>
      </c>
      <c r="I338" s="10">
        <f>3/24*OO[[#This Row],[65 (27JUN1985 00:00:00)-Water Temperature (C)]]*OO[[#This Row],[7]]/SUM(OO[7])</f>
        <v>0</v>
      </c>
      <c r="J338" s="10">
        <f>3/24*OO[[#This Row],[66 (27JUN1985 03:00:00)-Water Temperature (C)]]*OO[[#This Row],[8]]/SUM(OO[8])</f>
        <v>0</v>
      </c>
      <c r="K338" s="10">
        <f>3/24*OO[[#This Row],[67 (27JUN1985 06:00:00)-Water Temperature (C)]]*OO[[#This Row],[9]]/SUM(OO[9])</f>
        <v>0</v>
      </c>
      <c r="L338" s="10">
        <f>3/24*OO[[#This Row],[68 (27JUN1985 09:00:00)-Water Temperature (C)]]*OO[[#This Row],[10]]/SUM(OO[10])</f>
        <v>0</v>
      </c>
      <c r="M338" s="10">
        <f>3/24*OO[[#This Row],[69 (27JUN1985 12:00:00)-Water Temperature (C)]]*OO[[#This Row],[11]]/SUM(OO[11])</f>
        <v>0</v>
      </c>
      <c r="N338" s="10">
        <f>3/24*OO[[#This Row],[70 (27JUN1985 15:00:00)-Water Temperature (C)]]*OO[[#This Row],[12]]/SUM(OO[12])</f>
        <v>0</v>
      </c>
      <c r="O338" s="10">
        <f>3/24*OO[[#This Row],[71 (27JUN1985 18:00:00)-Water Temperature (C)]]*OO[[#This Row],[13]]/SUM(OO[13])</f>
        <v>0</v>
      </c>
      <c r="P338" s="10">
        <f>3/24*OO[[#This Row],[72 (27JUN1985 21:00:00)-Water Temperature (C)]]*OO[[#This Row],[14]]/SUM(OO[14])</f>
        <v>0</v>
      </c>
      <c r="Q338" s="10">
        <f>3/24*OO[[#This Row],[73 (28JUN1985 00:00:00)-Water Temperature (C)]]*OO[[#This Row],[15]]/SUM(OO[15])</f>
        <v>2.608940153525896E-41</v>
      </c>
      <c r="R338" s="10">
        <f>3/24*OO[[#This Row],[74 (28JUN1985 03:00:00)-Water Temperature (C)]]*OO[[#This Row],[16]]/SUM(OO[16])</f>
        <v>3.7290524226899018E-27</v>
      </c>
      <c r="S338" s="10">
        <f>3/24*OO[[#This Row],[75 (28JUN1985 06:00:00)-Water Temperature (C)]]*OO[[#This Row],[17]]/SUM(OO[17])</f>
        <v>5.1582260788835716E-20</v>
      </c>
      <c r="T338" s="10">
        <f>3/24*OO[[#This Row],[76 (28JUN1985 09:00:00)-Water Temperature (C)]]*OO[[#This Row],[18]]/SUM(OO[18])</f>
        <v>1.4257454884320093E-12</v>
      </c>
      <c r="U338" s="10">
        <f>3/24*OO[[#This Row],[77 (28JUN1985 12:00:00)-Water Temperature (C)]]*OO[[#This Row],[19]]/SUM(OO[19])</f>
        <v>5.5080966087410357E-9</v>
      </c>
      <c r="V338" s="10">
        <f>3/24000000*OO[[#This Row],[78 (28JUN1985 15:00:00)-Water Temperature (C)]]*OO[[#This Row],[20]]</f>
        <v>1.9589774957332497E-6</v>
      </c>
      <c r="W338" s="10">
        <f>3/24000000*OO[[#This Row],[79 (28JUN1985 18:00:00)-Water Temperature (C)]]*OO[[#This Row],[21]]</f>
        <v>1.4453051895093748E-4</v>
      </c>
      <c r="X338" s="10">
        <f>3/24000000*OO[[#This Row],[80 (28JUN1985 21:00:00)-Water Temperature (C)]]*OO[[#This Row],[22]]</f>
        <v>3.1596124299000002E-3</v>
      </c>
      <c r="Y338" s="10">
        <f>3/24000000*OO[[#This Row],[81 (29JUN1985 00:00:00)-Water Temperature (C)]]*OO[[#This Row],[23]]</f>
        <v>2.5415109266741252E-2</v>
      </c>
      <c r="Z338" s="10">
        <f>3/24000000*OO[[#This Row],[82 (29JUN1985 03:00:00)-Water Temperature (C)]]*OO[[#This Row],[24]]</f>
        <v>8.8995708086700001E-2</v>
      </c>
      <c r="AA338" s="10">
        <f>3/24000000*OO[[#This Row],[83 (29JUN1985 06:00:00)-Water Temperature (C)]]*OO[[#This Row],[25]]</f>
        <v>0.152748246564375</v>
      </c>
      <c r="AB338" s="10">
        <f>3/24000000*OO[[#This Row],[84 (29JUN1985 09:00:00)-Water Temperature (C)]]*OO[[#This Row],[26]]</f>
        <v>0.1435863691190625</v>
      </c>
      <c r="AC338" s="10">
        <f>3/24000000*OO[[#This Row],[85 (29JUN1985 12:00:00)-Water Temperature (C)]]*OO[[#This Row],[27]]</f>
        <v>7.8753755755999993E-2</v>
      </c>
      <c r="AD338" s="10">
        <f>3/24000000*OO[[#This Row],[86 (29JUN1985 15:00:00)-Water Temperature (C)]]*OO[[#This Row],[28]]</f>
        <v>2.652223127498125E-2</v>
      </c>
      <c r="AE338" s="10">
        <f>3/24000000*OO[[#This Row],[88 (29JUN1985 21:00:00)-Water Temperature (C)]]*OO[[#This Row],[30]]</f>
        <v>8.7460229284512493E-4</v>
      </c>
      <c r="AF338" s="10">
        <f>3/24000000*OO[[#This Row],[88 (29JUN1985 21:00:00)-Water Temperature (C)]]*OO[[#This Row],[30]]</f>
        <v>8.7460229284512493E-4</v>
      </c>
      <c r="AG338" s="10">
        <f>3/24000000*OO[[#This Row],[89 (30JUN1985 00:00:00)-Water Temperature (C)]]*OO[[#This Row],[31]]</f>
        <v>1.1851796430165001E-4</v>
      </c>
      <c r="AH338" s="10">
        <f>3/24000000*OO[[#This Row],[90 (30JUN1985 03:00:00)-Water Temperature (C)]]*OO[[#This Row],[32]]</f>
        <v>3.4070312149999998E-5</v>
      </c>
      <c r="AI338" s="10">
        <f>3/24000000*OO[[#This Row],[91 (30JUN1985 06:00:00)-Water Temperature (C)]]*OO[[#This Row],[33]]</f>
        <v>2.331753087301875E-5</v>
      </c>
      <c r="AJ338" s="10">
        <f>3/24000000*OO[[#This Row],[92 (30JUN1985 09:00:00)-Water Temperature (C)]]*OO[[#This Row],[34]]</f>
        <v>1.9466777309907497E-5</v>
      </c>
      <c r="AK338" s="10">
        <f>3/24000000*OO[[#This Row],[93 (30JUN1985 12:00:00)-Water Temperature (C)]]*OO[[#This Row],[35]]</f>
        <v>1.6780618961025001E-5</v>
      </c>
      <c r="AL338" s="10">
        <f>3/24000000*OO[[#This Row],[94 (30JUN1985 15:00:00)-Water Temperature (C)]]*OO[[#This Row],[36]]</f>
        <v>1.453641723576E-5</v>
      </c>
      <c r="AM338" s="10">
        <f>3/24000000*OO[[#This Row],[95 (30JUN1985 18:00:00)-Water Temperature (C)]]*OO[[#This Row],[37]]</f>
        <v>1.2557218660759999E-5</v>
      </c>
      <c r="AN338" s="10">
        <f>3/24000000*OO[[#This Row],[96 (30JUN1985 21:00:00)-Water Temperature (C)]]*OO[[#This Row],[38]]</f>
        <v>1.07018340727E-5</v>
      </c>
      <c r="AO338" s="10">
        <f>3/24000000*OO[[#This Row],[97 (01JUL1985 00:00:00)-Water Temperature (C)]]*OO[[#This Row],[39]]</f>
        <v>9.0707703923000002E-6</v>
      </c>
      <c r="AP338" s="10">
        <f>3/24000000*OO[[#This Row],[98 (01JUL1985 03:00:00)-Water Temperature (C)]]*OO[[#This Row],[40]]</f>
        <v>7.7656366485937504E-6</v>
      </c>
      <c r="AQ338" s="10">
        <f>3/24000000*OO[[#This Row],[99 (01JUL1985 06:00:00)-Water Temperature (C)]]*OO[[#This Row],[41]]</f>
        <v>6.7332314182424992E-6</v>
      </c>
      <c r="AR338" s="10">
        <f>3/24000000*OO[[#This Row],[100 (01JUL1985 09:00:00)-Water Temperature (C)]]*OO[[#This Row],[42]]</f>
        <v>6.0076195003125E-6</v>
      </c>
      <c r="AS338" s="10">
        <f>3/24000000*OO[[#This Row],[101 (01JUL1985 12:00:00)-Water Temperature (C)]]*OO[[#This Row],[43]]</f>
        <v>5.44700323505E-6</v>
      </c>
      <c r="AT338" s="10">
        <f>3/24000000*OO[[#This Row],[102 (01JUL1985 15:00:00)-Water Temperature (C)]]*OO[[#This Row],[44]]</f>
        <v>4.9179128186999995E-6</v>
      </c>
      <c r="AU338" s="10">
        <f>3/24000000*OO[[#This Row],[103 (01JUL1985 18:00:00)-Water Temperature (C)]]*OO[[#This Row],[45]]</f>
        <v>4.4384096206549999E-6</v>
      </c>
      <c r="AV338" s="10">
        <f>3/24000000*OO[[#This Row],[104 (01JUL1985 21:00:00)-Water Temperature (C)]]*OO[[#This Row],[46]]</f>
        <v>3.9741773907524993E-6</v>
      </c>
      <c r="AW338" s="10">
        <f>3/24000000*OO[[#This Row],[105 (02JUL1985 00:00:00)-Water Temperature (C)]]*OO[[#This Row],[47]]</f>
        <v>3.5846805085312499E-6</v>
      </c>
      <c r="AX338" s="10">
        <f>3/24000000*OO[[#This Row],[106 (02JUL1985 03:00:00)-Water Temperature (C)]]*OO[[#This Row],[48]]</f>
        <v>3.2714771486424995E-6</v>
      </c>
      <c r="AY338" s="10">
        <f>3/24000000*OO[[#This Row],[107 (02JUL1985 06:00:00)-Water Temperature (C)]]*OO[[#This Row],[49]]</f>
        <v>3.0117846486187503E-6</v>
      </c>
      <c r="AZ338" s="10">
        <f>3/24000000*OO[[#This Row],[108 (02JUL1985 09:00:00)-Water Temperature (C)]]*OO[[#This Row],[50]]</f>
        <v>2.7931972754118746E-6</v>
      </c>
      <c r="BA338" s="10">
        <f>3/24000000*OO[[#This Row],[109 (02JUL1985 12:00:00)-Water Temperature (C)]]*OO[[#This Row],[51]]</f>
        <v>2.6320980831122498E-6</v>
      </c>
      <c r="BB338" s="10">
        <f>3/24000000*OO[[#This Row],[110 (02JUL1985 15:00:00)-Water Temperature (C)]]*OO[[#This Row],[52]]</f>
        <v>2.5140728752137502E-6</v>
      </c>
      <c r="BC338" s="10">
        <f>3/24000000*OO[[#This Row],[111 (02JUL1985 18:00:00)-Water Temperature (C)]]*OO[[#This Row],[53]]</f>
        <v>2.3978119039289997E-6</v>
      </c>
      <c r="BD338" s="10">
        <f>3/24000000*OO[[#This Row],[112 (02JUL1985 21:00:00)-Water Temperature (C)]]*OO[[#This Row],[54]]</f>
        <v>2.2561981989351249E-6</v>
      </c>
      <c r="BE338" s="10">
        <f>3/24000000*OO[[#This Row],[113 (03JUL1985 00:00:00)-Water Temperature (C)]]*OO[[#This Row],[55]]</f>
        <v>2.0900434314674995E-6</v>
      </c>
      <c r="BF338" s="10">
        <f>3/24000000*OO[[#This Row],[114 (03JUL1985 03:00:00)-Water Temperature (C)]]*OO[[#This Row],[56]]</f>
        <v>1.9457369861424997E-6</v>
      </c>
      <c r="BG338" s="10">
        <f>3/24000000*OO[[#This Row],[115 (03JUL1985 06:00:00)-Water Temperature (C)]]*OO[[#This Row],[57]]</f>
        <v>1.8269352212760002E-6</v>
      </c>
      <c r="BH338" s="10">
        <f>3/24000000*OO[[#This Row],[116 (03JUL1985 09:00:00)-Water Temperature (C)]]*OO[[#This Row],[58]]</f>
        <v>1.7544535627351249E-6</v>
      </c>
      <c r="BI338" s="10">
        <f>3/24000000*OO[[#This Row],[117 (03JUL1985 12:00:00)-Water Temperature (C)]]*OO[[#This Row],[59]]</f>
        <v>1.7126519494012501E-6</v>
      </c>
      <c r="BJ338" s="10">
        <f>3/24000000*OO[[#This Row],[118 (03JUL1985 15:00:00)-Water Temperature (C)]]*OO[[#This Row],[60]]</f>
        <v>1.6668376856844999E-6</v>
      </c>
      <c r="BK338" s="10">
        <f>3/24000000*OO[[#This Row],[119 (03JUL1985 18:00:00)-Water Temperature (C)]]*OO[[#This Row],[61]]</f>
        <v>1.6116650077096249E-6</v>
      </c>
      <c r="BL338" s="10">
        <f>3/24000000*OO[[#This Row],[120 (03JUL1985 21:00:00)-Water Temperature (C)]]*OO[[#This Row],[62]]</f>
        <v>1.5338492444325E-6</v>
      </c>
      <c r="BM338" s="10">
        <f>3/24000000*OO[[#This Row],[121 (04JUL1985 00:00:00)-Water Temperature (C)]]*OO[[#This Row],[63]]</f>
        <v>1.4494067573139999E-6</v>
      </c>
      <c r="BN338" s="10">
        <f>3/24000000*OO[[#This Row],[122 (04JUL1985 03:00:00)-Water Temperature (C)]]*OO[[#This Row],[64]]</f>
        <v>1.3795990899279998E-6</v>
      </c>
      <c r="BO338" s="10">
        <f>3/24000000*OO[[#This Row],[123 (04JUL1985 06:00:00)-Water Temperature (C)]]*OO[[#This Row],[65]]</f>
        <v>1.32465021870375E-6</v>
      </c>
      <c r="BP338" s="10">
        <f>3/24000000*OO[[#This Row],[124 (04JUL1985 09:00:00)-Water Temperature (C)]]*OO[[#This Row],[66]]</f>
        <v>1.3020773404275E-6</v>
      </c>
      <c r="BQ338" s="10">
        <f>3/24000000*OO[[#This Row],[125 (04JUL1985 12:00:00)-Water Temperature (C)]]*OO[[#This Row],[67]]</f>
        <v>1.28793826034125E-6</v>
      </c>
      <c r="BR338" s="10">
        <f>3/24000000*OO[[#This Row],[126 (04JUL1985 15:00:00)-Water Temperature (C)]]*OO[[#This Row],[68]]</f>
        <v>1.2647610900259999E-6</v>
      </c>
      <c r="BS338" s="10">
        <f>3/24000000*OO[[#This Row],[127 (04JUL1985 18:00:00)-Water Temperature (C)]]*OO[[#This Row],[69]]</f>
        <v>1.2312344565656251E-6</v>
      </c>
      <c r="BT338" s="10">
        <f>3/24000000*OO[[#This Row],[128 (04JUL1985 21:00:00)-Water Temperature (C)]]*OO[[#This Row],[70]]</f>
        <v>1.1837692884875E-6</v>
      </c>
      <c r="BU338" s="10">
        <f>3/24000000*OO[[#This Row],[129 (05JUL1985 00:00:00)-Water Temperature (C)]]*OO[[#This Row],[71]]</f>
        <v>1.1274501015017499E-6</v>
      </c>
      <c r="BV338" s="10">
        <f>3/24000000*OO[[#This Row],[130 (05JUL1985 03:00:00)-Water Temperature (C)]]*OO[[#This Row],[72]]</f>
        <v>1.0765913005185E-6</v>
      </c>
      <c r="BW338" s="10">
        <f>3/24000000*OO[[#This Row],[131 (05JUL1985 06:00:00)-Water Temperature (C)]]*OO[[#This Row],[73]]</f>
        <v>1.0340882834713748E-6</v>
      </c>
      <c r="BX338" s="10">
        <f>3/24000000*OO[[#This Row],[132 (05JUL1985 09:00:00)-Water Temperature (C)]]*OO[[#This Row],[74]]</f>
        <v>1.01426710853E-6</v>
      </c>
      <c r="BY338" s="10">
        <f>3/24000000*OO[[#This Row],[133 (05JUL1985 12:00:00)-Water Temperature (C)]]*OO[[#This Row],[75]]</f>
        <v>1.0051142350007498E-6</v>
      </c>
      <c r="BZ338" s="10">
        <f>3/24000000*OO[[#This Row],[134 (05JUL1985 15:00:00)-Water Temperature (C)]]*OO[[#This Row],[76]]</f>
        <v>9.9565978632125003E-7</v>
      </c>
      <c r="CA338" s="10">
        <f>3/24000000*OO[[#This Row],[135 (05JUL1985 18:00:00)-Water Temperature (C)]]*OO[[#This Row],[77]]</f>
        <v>9.8127604147549999E-7</v>
      </c>
      <c r="CB338" s="10">
        <f>3/24000000*OO[[#This Row],[136 (05JUL1985 21:00:00)-Water Temperature (C)]]*OO[[#This Row],[78]]</f>
        <v>9.4834822616024997E-7</v>
      </c>
      <c r="CC338" s="10">
        <f>3/24000000*OO[[#This Row],[137 (06JUL1985 00:00:00)-Water Temperature (C)]]*OO[[#This Row],[79]]</f>
        <v>9.0391416529749996E-7</v>
      </c>
      <c r="CD338" s="10">
        <f>3/24000000*OO[[#This Row],[138 (06JUL1985 03:00:00)-Water Temperature (C)]]*OO[[#This Row],[80]]</f>
        <v>8.6219069321699999E-7</v>
      </c>
      <c r="CE338" s="10">
        <f>3/24000000*OO[[#This Row],[139 (06JUL1985 06:00:00)-Water Temperature (C)]]*OO[[#This Row],[81]]</f>
        <v>8.27863910059375E-7</v>
      </c>
      <c r="CF338" s="10">
        <f>3/24000000*OO[[#This Row],[140 (06JUL1985 09:00:00)-Water Temperature (C)]]*OO[[#This Row],[82]]</f>
        <v>8.1740265542124992E-7</v>
      </c>
      <c r="CG338" s="10">
        <f>3/24000000*OO[[#This Row],[141 (06JUL1985 12:00:00)-Water Temperature (C)]]*OO[[#This Row],[83]]</f>
        <v>8.1526038033374994E-7</v>
      </c>
      <c r="CH338" s="10">
        <f>3/24000000*OO[[#This Row],[142 (06JUL1985 15:00:00)-Water Temperature (C)]]*OO[[#This Row],[84]]</f>
        <v>8.1057175451999993E-7</v>
      </c>
      <c r="CI338" s="10">
        <f>3/24000000*OO[[#This Row],[143 (06JUL1985 18:00:00)-Water Temperature (C)]]*OO[[#This Row],[85]]</f>
        <v>8.0099916701349999E-7</v>
      </c>
      <c r="CJ338" s="10">
        <f>3/24000000*OO[[#This Row],[144 (06JUL1985 21:00:00)-Water Temperature (C)]]*OO[[#This Row],[86]]</f>
        <v>7.7664828154800006E-7</v>
      </c>
      <c r="CK338" s="10">
        <f>3/24000000*OO[[#This Row],[145 (07JUL1985 00:00:00)-Water Temperature (C)]]*OO[[#This Row],[87]]</f>
        <v>7.4452673165625001E-7</v>
      </c>
      <c r="CL338" s="10">
        <f>3/24000000*OO[[#This Row],[146 (07JUL1985 03:00:00)-Water Temperature (C)]]*OO[[#This Row],[88]]</f>
        <v>7.1509534915599997E-7</v>
      </c>
      <c r="CM338" s="10">
        <f>3/24000000*OO[[#This Row],[147 (07JUL1985 06:00:00)-Water Temperature (C)]]*OO[[#This Row],[89]]</f>
        <v>6.876286744923751E-7</v>
      </c>
      <c r="CN338" s="10">
        <f>3/24000000*OO[[#This Row],[148 (07JUL1985 09:00:00)-Water Temperature (C)]]*OO[[#This Row],[90]]</f>
        <v>6.6593659678050002E-7</v>
      </c>
      <c r="CO338" s="10">
        <f>3/24000000*OO[[#This Row],[149 (07JUL1985 12:00:00)-Water Temperature (C)]]*OO[[#This Row],[91]]</f>
        <v>6.5208534243300002E-7</v>
      </c>
      <c r="CP338" s="10">
        <f>3/24000000*OO[[#This Row],[150 (07JUL1985 15:00:00)-Water Temperature (C)]]*OO[[#This Row],[92]]</f>
        <v>6.4451579315499998E-7</v>
      </c>
      <c r="CQ338" s="10">
        <f>3/24000000*OO[[#This Row],[151 (07JUL1985 18:00:00)-Water Temperature (C)]]*OO[[#This Row],[93]]</f>
        <v>6.28854134465E-7</v>
      </c>
      <c r="CR338" s="10">
        <f>3/24000000*OO[[#This Row],[152 (07JUL1985 21:00:00)-Water Temperature (C)]]*OO[[#This Row],[94]]</f>
        <v>6.0463708165249991E-7</v>
      </c>
      <c r="CS338" s="10">
        <f>3/24000000*OO[[#This Row],[153 (08JUL1985 00:00:00)-Water Temperature (C)]]*OO[[#This Row],[95]]</f>
        <v>5.7959736239925003E-7</v>
      </c>
      <c r="CT338" s="10">
        <f>3/24000000*OO[[#This Row],[154 (08JUL1985 03:00:00)-Water Temperature (C)]]*OO[[#This Row],[96]]</f>
        <v>5.5605675132175E-7</v>
      </c>
      <c r="CU338" s="10">
        <f>3/24000000*OO[[#This Row],[155 (08JUL1985 06:00:00)-Water Temperature (C)]]*OO[[#This Row],[97]]</f>
        <v>5.3633726281949995E-7</v>
      </c>
      <c r="CV338" s="10">
        <f>3/24000000*OO[[#This Row],[156 (08JUL1985 09:00:00)-Water Temperature (C)]]*OO[[#This Row],[98]]</f>
        <v>5.2725123291599999E-7</v>
      </c>
      <c r="CW338" s="10">
        <f>3/24000000*OO[[#This Row],[157 (08JUL1985 12:00:00)-Water Temperature (C)]]*OO[[#This Row],[99]]</f>
        <v>5.2354153515299993E-7</v>
      </c>
    </row>
    <row r="339" spans="1:101" x14ac:dyDescent="0.35">
      <c r="A339" t="s">
        <v>345</v>
      </c>
      <c r="B339">
        <v>270.22649999999999</v>
      </c>
      <c r="C339" s="10">
        <f>3/24*OO[[#This Row],[59 (26JUN1985 06:00:00)-Water Temperature (C)]]*OO[[#This Row],[1]]/SUM(OO[1])</f>
        <v>0</v>
      </c>
      <c r="D339" s="10">
        <f>3/24*OO[[#This Row],[60 (26JUN1985 09:00:00)-Water Temperature (C)]]*OO[[#This Row],[2]]/SUM(OO[2])</f>
        <v>0</v>
      </c>
      <c r="E339" s="10">
        <f>3/24*OO[[#This Row],[61 (26JUN1985 12:00:00)-Water Temperature (C)]]*OO[[#This Row],[3]]/SUM(OO[3])</f>
        <v>0</v>
      </c>
      <c r="F339" s="10">
        <f>3/24*OO[[#This Row],[62 (26JUN1985 15:00:00)-Water Temperature (C)]]*OO[[#This Row],[4]]/SUM(OO[4])</f>
        <v>0</v>
      </c>
      <c r="G339" s="10">
        <f>3/24*OO[[#This Row],[63 (26JUN1985 18:00:00)-Water Temperature (C)]]*OO[[#This Row],[5]]/SUM(OO[5])</f>
        <v>0</v>
      </c>
      <c r="H339" s="10">
        <f>3/24*OO[[#This Row],[64 (26JUN1985 21:00:00)-Water Temperature (C)]]*OO[[#This Row],[6]]/SUM(OO[6])</f>
        <v>0</v>
      </c>
      <c r="I339" s="10">
        <f>3/24*OO[[#This Row],[65 (27JUN1985 00:00:00)-Water Temperature (C)]]*OO[[#This Row],[7]]/SUM(OO[7])</f>
        <v>0</v>
      </c>
      <c r="J339" s="10">
        <f>3/24*OO[[#This Row],[66 (27JUN1985 03:00:00)-Water Temperature (C)]]*OO[[#This Row],[8]]/SUM(OO[8])</f>
        <v>0</v>
      </c>
      <c r="K339" s="10">
        <f>3/24*OO[[#This Row],[67 (27JUN1985 06:00:00)-Water Temperature (C)]]*OO[[#This Row],[9]]/SUM(OO[9])</f>
        <v>0</v>
      </c>
      <c r="L339" s="10">
        <f>3/24*OO[[#This Row],[68 (27JUN1985 09:00:00)-Water Temperature (C)]]*OO[[#This Row],[10]]/SUM(OO[10])</f>
        <v>0</v>
      </c>
      <c r="M339" s="10">
        <f>3/24*OO[[#This Row],[69 (27JUN1985 12:00:00)-Water Temperature (C)]]*OO[[#This Row],[11]]/SUM(OO[11])</f>
        <v>0</v>
      </c>
      <c r="N339" s="10">
        <f>3/24*OO[[#This Row],[70 (27JUN1985 15:00:00)-Water Temperature (C)]]*OO[[#This Row],[12]]/SUM(OO[12])</f>
        <v>0</v>
      </c>
      <c r="O339" s="10">
        <f>3/24*OO[[#This Row],[71 (27JUN1985 18:00:00)-Water Temperature (C)]]*OO[[#This Row],[13]]/SUM(OO[13])</f>
        <v>0</v>
      </c>
      <c r="P339" s="10">
        <f>3/24*OO[[#This Row],[72 (27JUN1985 21:00:00)-Water Temperature (C)]]*OO[[#This Row],[14]]/SUM(OO[14])</f>
        <v>0</v>
      </c>
      <c r="Q339" s="10">
        <f>3/24*OO[[#This Row],[73 (28JUN1985 00:00:00)-Water Temperature (C)]]*OO[[#This Row],[15]]/SUM(OO[15])</f>
        <v>1.4101446918286326E-42</v>
      </c>
      <c r="R339" s="10">
        <f>3/24*OO[[#This Row],[74 (28JUN1985 03:00:00)-Water Temperature (C)]]*OO[[#This Row],[16]]/SUM(OO[16])</f>
        <v>4.5765656123612389E-28</v>
      </c>
      <c r="S339" s="10">
        <f>3/24*OO[[#This Row],[75 (28JUN1985 06:00:00)-Water Temperature (C)]]*OO[[#This Row],[17]]/SUM(OO[17])</f>
        <v>5.4067722380146377E-21</v>
      </c>
      <c r="T339" s="10">
        <f>3/24*OO[[#This Row],[76 (28JUN1985 09:00:00)-Water Temperature (C)]]*OO[[#This Row],[18]]/SUM(OO[18])</f>
        <v>3.713735810133534E-13</v>
      </c>
      <c r="U339" s="10">
        <f>3/24*OO[[#This Row],[77 (28JUN1985 12:00:00)-Water Temperature (C)]]*OO[[#This Row],[19]]/SUM(OO[19])</f>
        <v>1.846165903385028E-9</v>
      </c>
      <c r="V339" s="10">
        <f>3/24000000*OO[[#This Row],[78 (28JUN1985 15:00:00)-Water Temperature (C)]]*OO[[#This Row],[20]]</f>
        <v>7.6906649446674986E-7</v>
      </c>
      <c r="W339" s="10">
        <f>3/24000000*OO[[#This Row],[79 (28JUN1985 18:00:00)-Water Temperature (C)]]*OO[[#This Row],[21]]</f>
        <v>6.3650275481812494E-5</v>
      </c>
      <c r="X339" s="10">
        <f>3/24000000*OO[[#This Row],[80 (28JUN1985 21:00:00)-Water Temperature (C)]]*OO[[#This Row],[22]]</f>
        <v>1.5265620398542501E-3</v>
      </c>
      <c r="Y339" s="10">
        <f>3/24000000*OO[[#This Row],[81 (29JUN1985 00:00:00)-Water Temperature (C)]]*OO[[#This Row],[23]]</f>
        <v>1.32847308129175E-2</v>
      </c>
      <c r="Z339" s="10">
        <f>3/24000000*OO[[#This Row],[82 (29JUN1985 03:00:00)-Water Temperature (C)]]*OO[[#This Row],[24]]</f>
        <v>4.9786405129037502E-2</v>
      </c>
      <c r="AA339" s="10">
        <f>3/24000000*OO[[#This Row],[83 (29JUN1985 06:00:00)-Water Temperature (C)]]*OO[[#This Row],[25]]</f>
        <v>9.0742012934112493E-2</v>
      </c>
      <c r="AB339" s="10">
        <f>3/24000000*OO[[#This Row],[84 (29JUN1985 09:00:00)-Water Temperature (C)]]*OO[[#This Row],[26]]</f>
        <v>8.9935858428187493E-2</v>
      </c>
      <c r="AC339" s="10">
        <f>3/24000000*OO[[#This Row],[85 (29JUN1985 12:00:00)-Water Temperature (C)]]*OO[[#This Row],[27]]</f>
        <v>5.1702162797949994E-2</v>
      </c>
      <c r="AD339" s="10">
        <f>3/24000000*OO[[#This Row],[86 (29JUN1985 15:00:00)-Water Temperature (C)]]*OO[[#This Row],[28]]</f>
        <v>1.8158050302595E-2</v>
      </c>
      <c r="AE339" s="10">
        <f>3/24000000*OO[[#This Row],[88 (29JUN1985 21:00:00)-Water Temperature (C)]]*OO[[#This Row],[30]]</f>
        <v>6.3795473240199998E-4</v>
      </c>
      <c r="AF339" s="10">
        <f>3/24000000*OO[[#This Row],[88 (29JUN1985 21:00:00)-Water Temperature (C)]]*OO[[#This Row],[30]]</f>
        <v>6.3795473240199998E-4</v>
      </c>
      <c r="AG339" s="10">
        <f>3/24000000*OO[[#This Row],[89 (30JUN1985 00:00:00)-Water Temperature (C)]]*OO[[#This Row],[31]]</f>
        <v>8.5004070771262495E-5</v>
      </c>
      <c r="AH339" s="10">
        <f>3/24000000*OO[[#This Row],[90 (30JUN1985 03:00:00)-Water Temperature (C)]]*OO[[#This Row],[32]]</f>
        <v>2.202767212422E-5</v>
      </c>
      <c r="AI339" s="10">
        <f>3/24000000*OO[[#This Row],[91 (30JUN1985 06:00:00)-Water Temperature (C)]]*OO[[#This Row],[33]]</f>
        <v>1.441515541687E-5</v>
      </c>
      <c r="AJ339" s="10">
        <f>3/24000000*OO[[#This Row],[92 (30JUN1985 09:00:00)-Water Temperature (C)]]*OO[[#This Row],[34]]</f>
        <v>1.1954842306709999E-5</v>
      </c>
      <c r="AK339" s="10">
        <f>3/24000000*OO[[#This Row],[93 (30JUN1985 12:00:00)-Water Temperature (C)]]*OO[[#This Row],[35]]</f>
        <v>1.0278552256262499E-5</v>
      </c>
      <c r="AL339" s="10">
        <f>3/24000000*OO[[#This Row],[94 (30JUN1985 15:00:00)-Water Temperature (C)]]*OO[[#This Row],[36]]</f>
        <v>8.88569072183E-6</v>
      </c>
      <c r="AM339" s="10">
        <f>3/24000000*OO[[#This Row],[95 (30JUN1985 18:00:00)-Water Temperature (C)]]*OO[[#This Row],[37]]</f>
        <v>7.6574706994937487E-6</v>
      </c>
      <c r="AN339" s="10">
        <f>3/24000000*OO[[#This Row],[96 (30JUN1985 21:00:00)-Water Temperature (C)]]*OO[[#This Row],[38]]</f>
        <v>6.5108766373912501E-6</v>
      </c>
      <c r="AO339" s="10">
        <f>3/24000000*OO[[#This Row],[97 (01JUL1985 00:00:00)-Water Temperature (C)]]*OO[[#This Row],[39]]</f>
        <v>5.5054641168899994E-6</v>
      </c>
      <c r="AP339" s="10">
        <f>3/24000000*OO[[#This Row],[98 (01JUL1985 03:00:00)-Water Temperature (C)]]*OO[[#This Row],[40]]</f>
        <v>4.6997487559799993E-6</v>
      </c>
      <c r="AQ339" s="10">
        <f>3/24000000*OO[[#This Row],[99 (01JUL1985 06:00:00)-Water Temperature (C)]]*OO[[#This Row],[41]]</f>
        <v>4.0633204391037495E-6</v>
      </c>
      <c r="AR339" s="10">
        <f>3/24000000*OO[[#This Row],[100 (01JUL1985 09:00:00)-Water Temperature (C)]]*OO[[#This Row],[42]]</f>
        <v>3.6148269158749999E-6</v>
      </c>
      <c r="AS339" s="10">
        <f>3/24000000*OO[[#This Row],[101 (01JUL1985 12:00:00)-Water Temperature (C)]]*OO[[#This Row],[43]]</f>
        <v>3.2685309739706249E-6</v>
      </c>
      <c r="AT339" s="10">
        <f>3/24000000*OO[[#This Row],[102 (01JUL1985 15:00:00)-Water Temperature (C)]]*OO[[#This Row],[44]]</f>
        <v>2.9445282049934995E-6</v>
      </c>
      <c r="AU339" s="10">
        <f>3/24000000*OO[[#This Row],[103 (01JUL1985 18:00:00)-Water Temperature (C)]]*OO[[#This Row],[45]]</f>
        <v>2.6505870790694998E-6</v>
      </c>
      <c r="AV339" s="10">
        <f>3/24000000*OO[[#This Row],[104 (01JUL1985 21:00:00)-Water Temperature (C)]]*OO[[#This Row],[46]]</f>
        <v>2.3682620048281251E-6</v>
      </c>
      <c r="AW339" s="10">
        <f>3/24000000*OO[[#This Row],[105 (02JUL1985 00:00:00)-Water Temperature (C)]]*OO[[#This Row],[47]]</f>
        <v>2.1302933611334997E-6</v>
      </c>
      <c r="AX339" s="10">
        <f>3/24000000*OO[[#This Row],[106 (02JUL1985 03:00:00)-Water Temperature (C)]]*OO[[#This Row],[48]]</f>
        <v>1.9388914517992499E-6</v>
      </c>
      <c r="AY339" s="10">
        <f>3/24000000*OO[[#This Row],[107 (02JUL1985 06:00:00)-Water Temperature (C)]]*OO[[#This Row],[49]]</f>
        <v>1.780300882278E-6</v>
      </c>
      <c r="AZ339" s="10">
        <f>3/24000000*OO[[#This Row],[108 (02JUL1985 09:00:00)-Water Temperature (C)]]*OO[[#This Row],[50]]</f>
        <v>1.6470959368235002E-6</v>
      </c>
      <c r="BA339" s="10">
        <f>3/24000000*OO[[#This Row],[109 (02JUL1985 12:00:00)-Water Temperature (C)]]*OO[[#This Row],[51]]</f>
        <v>1.5489245490434999E-6</v>
      </c>
      <c r="BB339" s="10">
        <f>3/24000000*OO[[#This Row],[110 (02JUL1985 15:00:00)-Water Temperature (C)]]*OO[[#This Row],[52]]</f>
        <v>1.4768044815247499E-6</v>
      </c>
      <c r="BC339" s="10">
        <f>3/24000000*OO[[#This Row],[111 (02JUL1985 18:00:00)-Water Temperature (C)]]*OO[[#This Row],[53]]</f>
        <v>1.4063027594265001E-6</v>
      </c>
      <c r="BD339" s="10">
        <f>3/24000000*OO[[#This Row],[112 (02JUL1985 21:00:00)-Water Temperature (C)]]*OO[[#This Row],[54]]</f>
        <v>1.3208723474668751E-6</v>
      </c>
      <c r="BE339" s="10">
        <f>3/24000000*OO[[#This Row],[113 (03JUL1985 00:00:00)-Water Temperature (C)]]*OO[[#This Row],[55]]</f>
        <v>1.2219011694129999E-6</v>
      </c>
      <c r="BF339" s="10">
        <f>3/24000000*OO[[#This Row],[114 (03JUL1985 03:00:00)-Water Temperature (C)]]*OO[[#This Row],[56]]</f>
        <v>1.1351268279089999E-6</v>
      </c>
      <c r="BG339" s="10">
        <f>3/24000000*OO[[#This Row],[115 (03JUL1985 06:00:00)-Water Temperature (C)]]*OO[[#This Row],[57]]</f>
        <v>1.0636153785468751E-6</v>
      </c>
      <c r="BH339" s="10">
        <f>3/24000000*OO[[#This Row],[116 (03JUL1985 09:00:00)-Water Temperature (C)]]*OO[[#This Row],[58]]</f>
        <v>1.01922714378975E-6</v>
      </c>
      <c r="BI339" s="10">
        <f>3/24000000*OO[[#This Row],[117 (03JUL1985 12:00:00)-Water Temperature (C)]]*OO[[#This Row],[59]]</f>
        <v>9.9345093877762517E-7</v>
      </c>
      <c r="BJ339" s="10">
        <f>3/24000000*OO[[#This Row],[118 (03JUL1985 15:00:00)-Water Temperature (C)]]*OO[[#This Row],[60]]</f>
        <v>9.6607384165237507E-7</v>
      </c>
      <c r="BK339" s="10">
        <f>3/24000000*OO[[#This Row],[119 (03JUL1985 18:00:00)-Water Temperature (C)]]*OO[[#This Row],[61]]</f>
        <v>9.3328115258812499E-7</v>
      </c>
      <c r="BL339" s="10">
        <f>3/24000000*OO[[#This Row],[120 (03JUL1985 21:00:00)-Water Temperature (C)]]*OO[[#This Row],[62]]</f>
        <v>8.8754630479899995E-7</v>
      </c>
      <c r="BM339" s="10">
        <f>3/24000000*OO[[#This Row],[121 (04JUL1985 00:00:00)-Water Temperature (C)]]*OO[[#This Row],[63]]</f>
        <v>8.3791167823125002E-7</v>
      </c>
      <c r="BN339" s="10">
        <f>3/24000000*OO[[#This Row],[122 (04JUL1985 03:00:00)-Water Temperature (C)]]*OO[[#This Row],[64]]</f>
        <v>7.9636050009999984E-7</v>
      </c>
      <c r="BO339" s="10">
        <f>3/24000000*OO[[#This Row],[123 (04JUL1985 06:00:00)-Water Temperature (C)]]*OO[[#This Row],[65]]</f>
        <v>7.6367039967999993E-7</v>
      </c>
      <c r="BP339" s="10">
        <f>3/24000000*OO[[#This Row],[124 (04JUL1985 09:00:00)-Water Temperature (C)]]*OO[[#This Row],[66]]</f>
        <v>7.4953870271262489E-7</v>
      </c>
      <c r="BQ339" s="10">
        <f>3/24000000*OO[[#This Row],[125 (04JUL1985 12:00:00)-Water Temperature (C)]]*OO[[#This Row],[67]]</f>
        <v>7.4069761430749984E-7</v>
      </c>
      <c r="BR339" s="10">
        <f>3/24000000*OO[[#This Row],[126 (04JUL1985 15:00:00)-Water Temperature (C)]]*OO[[#This Row],[68]]</f>
        <v>7.2686473564600001E-7</v>
      </c>
      <c r="BS339" s="10">
        <f>3/24000000*OO[[#This Row],[127 (04JUL1985 18:00:00)-Water Temperature (C)]]*OO[[#This Row],[69]]</f>
        <v>7.0706078874299997E-7</v>
      </c>
      <c r="BT339" s="10">
        <f>3/24000000*OO[[#This Row],[128 (04JUL1985 21:00:00)-Water Temperature (C)]]*OO[[#This Row],[70]]</f>
        <v>6.7931035110125005E-7</v>
      </c>
      <c r="BU339" s="10">
        <f>3/24000000*OO[[#This Row],[129 (05JUL1985 00:00:00)-Water Temperature (C)]]*OO[[#This Row],[71]]</f>
        <v>6.4641134411900001E-7</v>
      </c>
      <c r="BV339" s="10">
        <f>3/24000000*OO[[#This Row],[130 (05JUL1985 03:00:00)-Water Temperature (C)]]*OO[[#This Row],[72]]</f>
        <v>6.1657535439224996E-7</v>
      </c>
      <c r="BW339" s="10">
        <f>3/24000000*OO[[#This Row],[131 (05JUL1985 06:00:00)-Water Temperature (C)]]*OO[[#This Row],[73]]</f>
        <v>5.9157052707375E-7</v>
      </c>
      <c r="BX339" s="10">
        <f>3/24000000*OO[[#This Row],[132 (05JUL1985 09:00:00)-Water Temperature (C)]]*OO[[#This Row],[74]]</f>
        <v>5.7958882508912496E-7</v>
      </c>
      <c r="BY339" s="10">
        <f>3/24000000*OO[[#This Row],[133 (05JUL1985 12:00:00)-Water Temperature (C)]]*OO[[#This Row],[75]]</f>
        <v>5.7375681820600008E-7</v>
      </c>
      <c r="BZ339" s="10">
        <f>3/24000000*OO[[#This Row],[134 (05JUL1985 15:00:00)-Water Temperature (C)]]*OO[[#This Row],[76]]</f>
        <v>5.679077397505E-7</v>
      </c>
      <c r="CA339" s="10">
        <f>3/24000000*OO[[#This Row],[135 (05JUL1985 18:00:00)-Water Temperature (C)]]*OO[[#This Row],[77]]</f>
        <v>5.5928340028274999E-7</v>
      </c>
      <c r="CB339" s="10">
        <f>3/24000000*OO[[#This Row],[136 (05JUL1985 21:00:00)-Water Temperature (C)]]*OO[[#This Row],[78]]</f>
        <v>5.4016975261287492E-7</v>
      </c>
      <c r="CC339" s="10">
        <f>3/24000000*OO[[#This Row],[137 (06JUL1985 00:00:00)-Water Temperature (C)]]*OO[[#This Row],[79]]</f>
        <v>5.1446910779687501E-7</v>
      </c>
      <c r="CD339" s="10">
        <f>3/24000000*OO[[#This Row],[138 (06JUL1985 03:00:00)-Water Temperature (C)]]*OO[[#This Row],[80]]</f>
        <v>4.9020524370749999E-7</v>
      </c>
      <c r="CE339" s="10">
        <f>3/24000000*OO[[#This Row],[139 (06JUL1985 06:00:00)-Water Temperature (C)]]*OO[[#This Row],[81]]</f>
        <v>4.7013279701074998E-7</v>
      </c>
      <c r="CF339" s="10">
        <f>3/24000000*OO[[#This Row],[140 (06JUL1985 09:00:00)-Water Temperature (C)]]*OO[[#This Row],[82]]</f>
        <v>4.634712961685E-7</v>
      </c>
      <c r="CG339" s="10">
        <f>3/24000000*OO[[#This Row],[141 (06JUL1985 12:00:00)-Water Temperature (C)]]*OO[[#This Row],[83]]</f>
        <v>4.6176088281637501E-7</v>
      </c>
      <c r="CH339" s="10">
        <f>3/24000000*OO[[#This Row],[142 (06JUL1985 15:00:00)-Water Temperature (C)]]*OO[[#This Row],[84]]</f>
        <v>4.5878876680612503E-7</v>
      </c>
      <c r="CI339" s="10">
        <f>3/24000000*OO[[#This Row],[143 (06JUL1985 18:00:00)-Water Temperature (C)]]*OO[[#This Row],[85]]</f>
        <v>4.5307049065174992E-7</v>
      </c>
      <c r="CJ339" s="10">
        <f>3/24000000*OO[[#This Row],[144 (06JUL1985 21:00:00)-Water Temperature (C)]]*OO[[#This Row],[86]]</f>
        <v>4.3896375380212497E-7</v>
      </c>
      <c r="CK339" s="10">
        <f>3/24000000*OO[[#This Row],[145 (07JUL1985 00:00:00)-Water Temperature (C)]]*OO[[#This Row],[87]]</f>
        <v>4.2043867142912496E-7</v>
      </c>
      <c r="CL339" s="10">
        <f>3/24000000*OO[[#This Row],[146 (07JUL1985 03:00:00)-Water Temperature (C)]]*OO[[#This Row],[88]]</f>
        <v>4.03315537480875E-7</v>
      </c>
      <c r="CM339" s="10">
        <f>3/24000000*OO[[#This Row],[147 (07JUL1985 06:00:00)-Water Temperature (C)]]*OO[[#This Row],[89]]</f>
        <v>3.8748554777624998E-7</v>
      </c>
      <c r="CN339" s="10">
        <f>3/24000000*OO[[#This Row],[148 (07JUL1985 09:00:00)-Water Temperature (C)]]*OO[[#This Row],[90]]</f>
        <v>3.7483903909125001E-7</v>
      </c>
      <c r="CO339" s="10">
        <f>3/24000000*OO[[#This Row],[149 (07JUL1985 12:00:00)-Water Temperature (C)]]*OO[[#This Row],[91]]</f>
        <v>3.6675624914375E-7</v>
      </c>
      <c r="CP339" s="10">
        <f>3/24000000*OO[[#This Row],[150 (07JUL1985 15:00:00)-Water Temperature (C)]]*OO[[#This Row],[92]]</f>
        <v>3.6221280865625003E-7</v>
      </c>
      <c r="CQ339" s="10">
        <f>3/24000000*OO[[#This Row],[151 (07JUL1985 18:00:00)-Water Temperature (C)]]*OO[[#This Row],[93]]</f>
        <v>3.5325625366999998E-7</v>
      </c>
      <c r="CR339" s="10">
        <f>3/24000000*OO[[#This Row],[152 (07JUL1985 21:00:00)-Water Temperature (C)]]*OO[[#This Row],[94]]</f>
        <v>3.3943189022212501E-7</v>
      </c>
      <c r="CS339" s="10">
        <f>3/24000000*OO[[#This Row],[153 (08JUL1985 00:00:00)-Water Temperature (C)]]*OO[[#This Row],[95]]</f>
        <v>3.251188279501875E-7</v>
      </c>
      <c r="CT339" s="10">
        <f>3/24000000*OO[[#This Row],[154 (08JUL1985 03:00:00)-Water Temperature (C)]]*OO[[#This Row],[96]]</f>
        <v>3.1158635978193749E-7</v>
      </c>
      <c r="CU339" s="10">
        <f>3/24000000*OO[[#This Row],[155 (08JUL1985 06:00:00)-Water Temperature (C)]]*OO[[#This Row],[97]]</f>
        <v>3.0020060211336251E-7</v>
      </c>
      <c r="CV339" s="10">
        <f>3/24000000*OO[[#This Row],[156 (08JUL1985 09:00:00)-Water Temperature (C)]]*OO[[#This Row],[98]]</f>
        <v>2.9484778722750002E-7</v>
      </c>
      <c r="CW339" s="10">
        <f>3/24000000*OO[[#This Row],[157 (08JUL1985 12:00:00)-Water Temperature (C)]]*OO[[#This Row],[99]]</f>
        <v>2.925788794794E-7</v>
      </c>
    </row>
    <row r="340" spans="1:101" x14ac:dyDescent="0.35">
      <c r="A340" t="s">
        <v>346</v>
      </c>
      <c r="B340">
        <v>195.88579999999999</v>
      </c>
      <c r="C340" s="10">
        <f>3/24*OO[[#This Row],[59 (26JUN1985 06:00:00)-Water Temperature (C)]]*OO[[#This Row],[1]]/SUM(OO[1])</f>
        <v>0</v>
      </c>
      <c r="D340" s="10">
        <f>3/24*OO[[#This Row],[60 (26JUN1985 09:00:00)-Water Temperature (C)]]*OO[[#This Row],[2]]/SUM(OO[2])</f>
        <v>0</v>
      </c>
      <c r="E340" s="10">
        <f>3/24*OO[[#This Row],[61 (26JUN1985 12:00:00)-Water Temperature (C)]]*OO[[#This Row],[3]]/SUM(OO[3])</f>
        <v>0</v>
      </c>
      <c r="F340" s="10">
        <f>3/24*OO[[#This Row],[62 (26JUN1985 15:00:00)-Water Temperature (C)]]*OO[[#This Row],[4]]/SUM(OO[4])</f>
        <v>0</v>
      </c>
      <c r="G340" s="10">
        <f>3/24*OO[[#This Row],[63 (26JUN1985 18:00:00)-Water Temperature (C)]]*OO[[#This Row],[5]]/SUM(OO[5])</f>
        <v>0</v>
      </c>
      <c r="H340" s="10">
        <f>3/24*OO[[#This Row],[64 (26JUN1985 21:00:00)-Water Temperature (C)]]*OO[[#This Row],[6]]/SUM(OO[6])</f>
        <v>0</v>
      </c>
      <c r="I340" s="10">
        <f>3/24*OO[[#This Row],[65 (27JUN1985 00:00:00)-Water Temperature (C)]]*OO[[#This Row],[7]]/SUM(OO[7])</f>
        <v>0</v>
      </c>
      <c r="J340" s="10">
        <f>3/24*OO[[#This Row],[66 (27JUN1985 03:00:00)-Water Temperature (C)]]*OO[[#This Row],[8]]/SUM(OO[8])</f>
        <v>0</v>
      </c>
      <c r="K340" s="10">
        <f>3/24*OO[[#This Row],[67 (27JUN1985 06:00:00)-Water Temperature (C)]]*OO[[#This Row],[9]]/SUM(OO[9])</f>
        <v>0</v>
      </c>
      <c r="L340" s="10">
        <f>3/24*OO[[#This Row],[68 (27JUN1985 09:00:00)-Water Temperature (C)]]*OO[[#This Row],[10]]/SUM(OO[10])</f>
        <v>0</v>
      </c>
      <c r="M340" s="10">
        <f>3/24*OO[[#This Row],[69 (27JUN1985 12:00:00)-Water Temperature (C)]]*OO[[#This Row],[11]]/SUM(OO[11])</f>
        <v>0</v>
      </c>
      <c r="N340" s="10">
        <f>3/24*OO[[#This Row],[70 (27JUN1985 15:00:00)-Water Temperature (C)]]*OO[[#This Row],[12]]/SUM(OO[12])</f>
        <v>0</v>
      </c>
      <c r="O340" s="10">
        <f>3/24*OO[[#This Row],[71 (27JUN1985 18:00:00)-Water Temperature (C)]]*OO[[#This Row],[13]]/SUM(OO[13])</f>
        <v>0</v>
      </c>
      <c r="P340" s="10">
        <f>3/24*OO[[#This Row],[72 (27JUN1985 21:00:00)-Water Temperature (C)]]*OO[[#This Row],[14]]/SUM(OO[14])</f>
        <v>0</v>
      </c>
      <c r="Q340" s="10">
        <f>3/24*OO[[#This Row],[73 (28JUN1985 00:00:00)-Water Temperature (C)]]*OO[[#This Row],[15]]/SUM(OO[15])</f>
        <v>0</v>
      </c>
      <c r="R340" s="10">
        <f>3/24*OO[[#This Row],[74 (28JUN1985 03:00:00)-Water Temperature (C)]]*OO[[#This Row],[16]]/SUM(OO[16])</f>
        <v>8.1897886505838342E-30</v>
      </c>
      <c r="S340" s="10">
        <f>3/24*OO[[#This Row],[75 (28JUN1985 06:00:00)-Water Temperature (C)]]*OO[[#This Row],[17]]/SUM(OO[17])</f>
        <v>8.2759234530933318E-23</v>
      </c>
      <c r="T340" s="10">
        <f>3/24*OO[[#This Row],[76 (28JUN1985 09:00:00)-Water Temperature (C)]]*OO[[#This Row],[18]]/SUM(OO[18])</f>
        <v>1.1028226972372907E-14</v>
      </c>
      <c r="U340" s="10">
        <f>3/24*OO[[#This Row],[77 (28JUN1985 12:00:00)-Water Temperature (C)]]*OO[[#This Row],[19]]/SUM(OO[19])</f>
        <v>6.1917824436014722E-11</v>
      </c>
      <c r="V340" s="10">
        <f>3/24000000*OO[[#This Row],[78 (28JUN1985 15:00:00)-Water Temperature (C)]]*OO[[#This Row],[20]]</f>
        <v>2.7582879741206246E-8</v>
      </c>
      <c r="W340" s="10">
        <f>3/24000000*OO[[#This Row],[79 (28JUN1985 18:00:00)-Water Temperature (C)]]*OO[[#This Row],[21]]</f>
        <v>2.3973878362124999E-6</v>
      </c>
      <c r="X340" s="10">
        <f>3/24000000*OO[[#This Row],[80 (28JUN1985 21:00:00)-Water Temperature (C)]]*OO[[#This Row],[22]]</f>
        <v>5.9842687520349998E-5</v>
      </c>
      <c r="Y340" s="10">
        <f>3/24000000*OO[[#This Row],[81 (29JUN1985 00:00:00)-Water Temperature (C)]]*OO[[#This Row],[23]]</f>
        <v>5.3890618836600001E-4</v>
      </c>
      <c r="Z340" s="10">
        <f>3/24000000*OO[[#This Row],[82 (29JUN1985 03:00:00)-Water Temperature (C)]]*OO[[#This Row],[24]]</f>
        <v>2.0811488077417499E-3</v>
      </c>
      <c r="AA340" s="10">
        <f>3/24000000*OO[[#This Row],[83 (29JUN1985 06:00:00)-Water Temperature (C)]]*OO[[#This Row],[25]]</f>
        <v>3.8973144716099996E-3</v>
      </c>
      <c r="AB340" s="10">
        <f>3/24000000*OO[[#This Row],[84 (29JUN1985 09:00:00)-Water Temperature (C)]]*OO[[#This Row],[26]]</f>
        <v>3.9582557490612496E-3</v>
      </c>
      <c r="AC340" s="10">
        <f>3/24000000*OO[[#This Row],[85 (29JUN1985 12:00:00)-Water Temperature (C)]]*OO[[#This Row],[27]]</f>
        <v>2.3278514819892499E-3</v>
      </c>
      <c r="AD340" s="10">
        <f>3/24000000*OO[[#This Row],[86 (29JUN1985 15:00:00)-Water Temperature (C)]]*OO[[#This Row],[28]]</f>
        <v>8.3509002270449998E-4</v>
      </c>
      <c r="AE340" s="10">
        <f>3/24000000*OO[[#This Row],[88 (29JUN1985 21:00:00)-Water Temperature (C)]]*OO[[#This Row],[30]]</f>
        <v>3.0403931890499998E-5</v>
      </c>
      <c r="AF340" s="10">
        <f>3/24000000*OO[[#This Row],[88 (29JUN1985 21:00:00)-Water Temperature (C)]]*OO[[#This Row],[30]]</f>
        <v>3.0403931890499998E-5</v>
      </c>
      <c r="AG340" s="10">
        <f>3/24000000*OO[[#This Row],[89 (30JUN1985 00:00:00)-Water Temperature (C)]]*OO[[#This Row],[31]]</f>
        <v>4.0369338926349994E-6</v>
      </c>
      <c r="AH340" s="10">
        <f>3/24000000*OO[[#This Row],[90 (30JUN1985 03:00:00)-Water Temperature (C)]]*OO[[#This Row],[32]]</f>
        <v>9.964836018719999E-7</v>
      </c>
      <c r="AI340" s="10">
        <f>3/24000000*OO[[#This Row],[91 (30JUN1985 06:00:00)-Water Temperature (C)]]*OO[[#This Row],[33]]</f>
        <v>6.3772400942112488E-7</v>
      </c>
      <c r="AJ340" s="10">
        <f>3/24000000*OO[[#This Row],[92 (30JUN1985 09:00:00)-Water Temperature (C)]]*OO[[#This Row],[34]]</f>
        <v>5.2892109552149998E-7</v>
      </c>
      <c r="AK340" s="10">
        <f>3/24000000*OO[[#This Row],[93 (30JUN1985 12:00:00)-Water Temperature (C)]]*OO[[#This Row],[35]]</f>
        <v>4.5603385731762497E-7</v>
      </c>
      <c r="AL340" s="10">
        <f>3/24000000*OO[[#This Row],[94 (30JUN1985 15:00:00)-Water Temperature (C)]]*OO[[#This Row],[36]]</f>
        <v>3.9552039226349996E-7</v>
      </c>
      <c r="AM340" s="10">
        <f>3/24000000*OO[[#This Row],[95 (30JUN1985 18:00:00)-Water Temperature (C)]]*OO[[#This Row],[37]]</f>
        <v>3.4192321922362502E-7</v>
      </c>
      <c r="AN340" s="10">
        <f>3/24000000*OO[[#This Row],[96 (30JUN1985 21:00:00)-Water Temperature (C)]]*OO[[#This Row],[38]]</f>
        <v>2.9167073891399995E-7</v>
      </c>
      <c r="AO340" s="10">
        <f>3/24000000*OO[[#This Row],[97 (01JUL1985 00:00:00)-Water Temperature (C)]]*OO[[#This Row],[39]]</f>
        <v>2.4737793395366249E-7</v>
      </c>
      <c r="AP340" s="10">
        <f>3/24000000*OO[[#This Row],[98 (01JUL1985 03:00:00)-Water Temperature (C)]]*OO[[#This Row],[40]]</f>
        <v>2.1173395774894996E-7</v>
      </c>
      <c r="AQ340" s="10">
        <f>3/24000000*OO[[#This Row],[99 (01JUL1985 06:00:00)-Water Temperature (C)]]*OO[[#This Row],[41]]</f>
        <v>1.8360654626475E-7</v>
      </c>
      <c r="AR340" s="10">
        <f>3/24000000*OO[[#This Row],[100 (01JUL1985 09:00:00)-Water Temperature (C)]]*OO[[#This Row],[42]]</f>
        <v>1.6380885364869997E-7</v>
      </c>
      <c r="AS340" s="10">
        <f>3/24000000*OO[[#This Row],[101 (01JUL1985 12:00:00)-Water Temperature (C)]]*OO[[#This Row],[43]]</f>
        <v>1.4860646946719998E-7</v>
      </c>
      <c r="AT340" s="10">
        <f>3/24000000*OO[[#This Row],[102 (01JUL1985 15:00:00)-Water Temperature (C)]]*OO[[#This Row],[44]]</f>
        <v>1.343213633935625E-7</v>
      </c>
      <c r="AU340" s="10">
        <f>3/24000000*OO[[#This Row],[103 (01JUL1985 18:00:00)-Water Temperature (C)]]*OO[[#This Row],[45]]</f>
        <v>1.2131775954899999E-7</v>
      </c>
      <c r="AV340" s="10">
        <f>3/24000000*OO[[#This Row],[104 (01JUL1985 21:00:00)-Water Temperature (C)]]*OO[[#This Row],[46]]</f>
        <v>1.0873692618749999E-7</v>
      </c>
      <c r="AW340" s="10">
        <f>3/24000000*OO[[#This Row],[105 (02JUL1985 00:00:00)-Water Temperature (C)]]*OO[[#This Row],[47]]</f>
        <v>9.8092742343749985E-8</v>
      </c>
      <c r="AX340" s="10">
        <f>3/24000000*OO[[#This Row],[106 (02JUL1985 03:00:00)-Water Temperature (C)]]*OO[[#This Row],[48]]</f>
        <v>8.9529574393187491E-8</v>
      </c>
      <c r="AY340" s="10">
        <f>3/24000000*OO[[#This Row],[107 (02JUL1985 06:00:00)-Water Temperature (C)]]*OO[[#This Row],[49]]</f>
        <v>8.2438198289474996E-8</v>
      </c>
      <c r="AZ340" s="10">
        <f>3/24000000*OO[[#This Row],[108 (02JUL1985 09:00:00)-Water Temperature (C)]]*OO[[#This Row],[50]]</f>
        <v>7.6483847906024993E-8</v>
      </c>
      <c r="BA340" s="10">
        <f>3/24000000*OO[[#This Row],[109 (02JUL1985 12:00:00)-Water Temperature (C)]]*OO[[#This Row],[51]]</f>
        <v>7.2113821916599994E-8</v>
      </c>
      <c r="BB340" s="10">
        <f>3/24000000*OO[[#This Row],[110 (02JUL1985 15:00:00)-Water Temperature (C)]]*OO[[#This Row],[52]]</f>
        <v>6.8940106121949988E-8</v>
      </c>
      <c r="BC340" s="10">
        <f>3/24000000*OO[[#This Row],[111 (02JUL1985 18:00:00)-Water Temperature (C)]]*OO[[#This Row],[53]]</f>
        <v>6.5828935947687503E-8</v>
      </c>
      <c r="BD340" s="10">
        <f>3/24000000*OO[[#This Row],[112 (02JUL1985 21:00:00)-Water Temperature (C)]]*OO[[#This Row],[54]]</f>
        <v>6.20081087704E-8</v>
      </c>
      <c r="BE340" s="10">
        <f>3/24000000*OO[[#This Row],[113 (03JUL1985 00:00:00)-Water Temperature (C)]]*OO[[#This Row],[55]]</f>
        <v>5.75096066805E-8</v>
      </c>
      <c r="BF340" s="10">
        <f>3/24000000*OO[[#This Row],[114 (03JUL1985 03:00:00)-Water Temperature (C)]]*OO[[#This Row],[56]]</f>
        <v>5.3540550954999994E-8</v>
      </c>
      <c r="BG340" s="10">
        <f>3/24000000*OO[[#This Row],[115 (03JUL1985 06:00:00)-Water Temperature (C)]]*OO[[#This Row],[57]]</f>
        <v>5.0267053159200004E-8</v>
      </c>
      <c r="BH340" s="10">
        <f>3/24000000*OO[[#This Row],[116 (03JUL1985 09:00:00)-Water Temperature (C)]]*OO[[#This Row],[58]]</f>
        <v>4.8250066839424996E-8</v>
      </c>
      <c r="BI340" s="10">
        <f>3/24000000*OO[[#This Row],[117 (03JUL1985 12:00:00)-Water Temperature (C)]]*OO[[#This Row],[59]]</f>
        <v>4.712079405375E-8</v>
      </c>
      <c r="BJ340" s="10">
        <f>3/24000000*OO[[#This Row],[118 (03JUL1985 15:00:00)-Water Temperature (C)]]*OO[[#This Row],[60]]</f>
        <v>4.5914908077000002E-8</v>
      </c>
      <c r="BK340" s="10">
        <f>3/24000000*OO[[#This Row],[119 (03JUL1985 18:00:00)-Water Temperature (C)]]*OO[[#This Row],[61]]</f>
        <v>4.4441741082024998E-8</v>
      </c>
      <c r="BL340" s="10">
        <f>3/24000000*OO[[#This Row],[120 (03JUL1985 21:00:00)-Water Temperature (C)]]*OO[[#This Row],[62]]</f>
        <v>4.2344418252949998E-8</v>
      </c>
      <c r="BM340" s="10">
        <f>3/24000000*OO[[#This Row],[121 (04JUL1985 00:00:00)-Water Temperature (C)]]*OO[[#This Row],[63]]</f>
        <v>4.0026907983599995E-8</v>
      </c>
      <c r="BN340" s="10">
        <f>3/24000000*OO[[#This Row],[122 (04JUL1985 03:00:00)-Water Temperature (C)]]*OO[[#This Row],[64]]</f>
        <v>3.8085234462975002E-8</v>
      </c>
      <c r="BO340" s="10">
        <f>3/24000000*OO[[#This Row],[123 (04JUL1985 06:00:00)-Water Temperature (C)]]*OO[[#This Row],[65]]</f>
        <v>3.6569289932437497E-8</v>
      </c>
      <c r="BP340" s="10">
        <f>3/24000000*OO[[#This Row],[124 (04JUL1985 09:00:00)-Water Temperature (C)]]*OO[[#This Row],[66]]</f>
        <v>3.593929686235E-8</v>
      </c>
      <c r="BQ340" s="10">
        <f>3/24000000*OO[[#This Row],[125 (04JUL1985 12:00:00)-Water Temperature (C)]]*OO[[#This Row],[67]]</f>
        <v>3.5573816821999999E-8</v>
      </c>
      <c r="BR340" s="10">
        <f>3/24000000*OO[[#This Row],[126 (04JUL1985 15:00:00)-Water Temperature (C)]]*OO[[#This Row],[68]]</f>
        <v>3.4967433767175006E-8</v>
      </c>
      <c r="BS340" s="10">
        <f>3/24000000*OO[[#This Row],[127 (04JUL1985 18:00:00)-Water Temperature (C)]]*OO[[#This Row],[69]]</f>
        <v>3.4070573601312502E-8</v>
      </c>
      <c r="BT340" s="10">
        <f>3/24000000*OO[[#This Row],[128 (04JUL1985 21:00:00)-Water Temperature (C)]]*OO[[#This Row],[70]]</f>
        <v>3.2789581279750002E-8</v>
      </c>
      <c r="BU340" s="10">
        <f>3/24000000*OO[[#This Row],[129 (05JUL1985 00:00:00)-Water Temperature (C)]]*OO[[#This Row],[71]]</f>
        <v>3.1249037644743751E-8</v>
      </c>
      <c r="BV340" s="10">
        <f>3/24000000*OO[[#This Row],[130 (05JUL1985 03:00:00)-Water Temperature (C)]]*OO[[#This Row],[72]]</f>
        <v>2.9845437023745004E-8</v>
      </c>
      <c r="BW340" s="10">
        <f>3/24000000*OO[[#This Row],[131 (05JUL1985 06:00:00)-Water Temperature (C)]]*OO[[#This Row],[73]]</f>
        <v>2.8669640265643749E-8</v>
      </c>
      <c r="BX340" s="10">
        <f>3/24000000*OO[[#This Row],[132 (05JUL1985 09:00:00)-Water Temperature (C)]]*OO[[#This Row],[74]]</f>
        <v>2.8119987093660002E-8</v>
      </c>
      <c r="BY340" s="10">
        <f>3/24000000*OO[[#This Row],[133 (05JUL1985 12:00:00)-Water Temperature (C)]]*OO[[#This Row],[75]]</f>
        <v>2.7875737981254999E-8</v>
      </c>
      <c r="BZ340" s="10">
        <f>3/24000000*OO[[#This Row],[134 (05JUL1985 15:00:00)-Water Temperature (C)]]*OO[[#This Row],[76]]</f>
        <v>2.7633343881194997E-8</v>
      </c>
      <c r="CA340" s="10">
        <f>3/24000000*OO[[#This Row],[135 (05JUL1985 18:00:00)-Water Temperature (C)]]*OO[[#This Row],[77]]</f>
        <v>2.7260197756175002E-8</v>
      </c>
      <c r="CB340" s="10">
        <f>3/24000000*OO[[#This Row],[136 (05JUL1985 21:00:00)-Water Temperature (C)]]*OO[[#This Row],[78]]</f>
        <v>2.6377608549914995E-8</v>
      </c>
      <c r="CC340" s="10">
        <f>3/24000000*OO[[#This Row],[137 (06JUL1985 00:00:00)-Water Temperature (C)]]*OO[[#This Row],[79]]</f>
        <v>2.5165528107999997E-8</v>
      </c>
      <c r="CD340" s="10">
        <f>3/24000000*OO[[#This Row],[138 (06JUL1985 03:00:00)-Water Temperature (C)]]*OO[[#This Row],[80]]</f>
        <v>2.4015471591263754E-8</v>
      </c>
      <c r="CE340" s="10">
        <f>3/24000000*OO[[#This Row],[139 (06JUL1985 06:00:00)-Water Temperature (C)]]*OO[[#This Row],[81]]</f>
        <v>2.3063144005808749E-8</v>
      </c>
      <c r="CF340" s="10">
        <f>3/24000000*OO[[#This Row],[140 (06JUL1985 09:00:00)-Water Temperature (C)]]*OO[[#This Row],[82]]</f>
        <v>2.2762227939148745E-8</v>
      </c>
      <c r="CG340" s="10">
        <f>3/24000000*OO[[#This Row],[141 (06JUL1985 12:00:00)-Water Temperature (C)]]*OO[[#This Row],[83]]</f>
        <v>2.2712320876318752E-8</v>
      </c>
      <c r="CH340" s="10">
        <f>3/24000000*OO[[#This Row],[142 (06JUL1985 15:00:00)-Water Temperature (C)]]*OO[[#This Row],[84]]</f>
        <v>2.259949012332E-8</v>
      </c>
      <c r="CI340" s="10">
        <f>3/24000000*OO[[#This Row],[143 (06JUL1985 18:00:00)-Water Temperature (C)]]*OO[[#This Row],[85]]</f>
        <v>2.235593031594E-8</v>
      </c>
      <c r="CJ340" s="10">
        <f>3/24000000*OO[[#This Row],[144 (06JUL1985 21:00:00)-Water Temperature (C)]]*OO[[#This Row],[86]]</f>
        <v>2.1696500548371249E-8</v>
      </c>
      <c r="CK340" s="10">
        <f>3/24000000*OO[[#This Row],[145 (07JUL1985 00:00:00)-Water Temperature (C)]]*OO[[#This Row],[87]]</f>
        <v>2.0811706895507498E-8</v>
      </c>
      <c r="CL340" s="10">
        <f>3/24000000*OO[[#This Row],[146 (07JUL1985 03:00:00)-Water Temperature (C)]]*OO[[#This Row],[88]]</f>
        <v>1.9990994184162497E-8</v>
      </c>
      <c r="CM340" s="10">
        <f>3/24000000*OO[[#This Row],[147 (07JUL1985 06:00:00)-Water Temperature (C)]]*OO[[#This Row],[89]]</f>
        <v>1.92326520583125E-8</v>
      </c>
      <c r="CN340" s="10">
        <f>3/24000000*OO[[#This Row],[148 (07JUL1985 09:00:00)-Water Temperature (C)]]*OO[[#This Row],[90]]</f>
        <v>1.8627952332989997E-8</v>
      </c>
      <c r="CO340" s="10">
        <f>3/24000000*OO[[#This Row],[149 (07JUL1985 12:00:00)-Water Temperature (C)]]*OO[[#This Row],[91]]</f>
        <v>1.8248540399529999E-8</v>
      </c>
      <c r="CP340" s="10">
        <f>3/24000000*OO[[#This Row],[150 (07JUL1985 15:00:00)-Water Temperature (C)]]*OO[[#This Row],[92]]</f>
        <v>1.8046737009480001E-8</v>
      </c>
      <c r="CQ340" s="10">
        <f>3/24000000*OO[[#This Row],[151 (07JUL1985 18:00:00)-Water Temperature (C)]]*OO[[#This Row],[93]]</f>
        <v>1.7628828914999999E-8</v>
      </c>
      <c r="CR340" s="10">
        <f>3/24000000*OO[[#This Row],[152 (07JUL1985 21:00:00)-Water Temperature (C)]]*OO[[#This Row],[94]]</f>
        <v>1.6963024412879998E-8</v>
      </c>
      <c r="CS340" s="10">
        <f>3/24000000*OO[[#This Row],[153 (08JUL1985 00:00:00)-Water Temperature (C)]]*OO[[#This Row],[95]]</f>
        <v>1.6268423331973748E-8</v>
      </c>
      <c r="CT340" s="10">
        <f>3/24000000*OO[[#This Row],[154 (08JUL1985 03:00:00)-Water Temperature (C)]]*OO[[#This Row],[96]]</f>
        <v>1.5608153218455001E-8</v>
      </c>
      <c r="CU340" s="10">
        <f>3/24000000*OO[[#This Row],[155 (08JUL1985 06:00:00)-Water Temperature (C)]]*OO[[#This Row],[97]]</f>
        <v>1.5053397047602501E-8</v>
      </c>
      <c r="CV340" s="10">
        <f>3/24000000*OO[[#This Row],[156 (08JUL1985 09:00:00)-Water Temperature (C)]]*OO[[#This Row],[98]]</f>
        <v>1.4798924485124999E-8</v>
      </c>
      <c r="CW340" s="10">
        <f>3/24000000*OO[[#This Row],[157 (08JUL1985 12:00:00)-Water Temperature (C)]]*OO[[#This Row],[99]]</f>
        <v>1.4702959606479999E-8</v>
      </c>
    </row>
    <row r="341" spans="1:101" x14ac:dyDescent="0.35">
      <c r="A341" t="s">
        <v>347</v>
      </c>
      <c r="B341">
        <v>778.01729999999998</v>
      </c>
      <c r="C341" s="10">
        <f>3/24*OO[[#This Row],[59 (26JUN1985 06:00:00)-Water Temperature (C)]]*OO[[#This Row],[1]]/SUM(OO[1])</f>
        <v>0</v>
      </c>
      <c r="D341" s="10">
        <f>3/24*OO[[#This Row],[60 (26JUN1985 09:00:00)-Water Temperature (C)]]*OO[[#This Row],[2]]/SUM(OO[2])</f>
        <v>0</v>
      </c>
      <c r="E341" s="10">
        <f>3/24*OO[[#This Row],[61 (26JUN1985 12:00:00)-Water Temperature (C)]]*OO[[#This Row],[3]]/SUM(OO[3])</f>
        <v>0</v>
      </c>
      <c r="F341" s="10">
        <f>3/24*OO[[#This Row],[62 (26JUN1985 15:00:00)-Water Temperature (C)]]*OO[[#This Row],[4]]/SUM(OO[4])</f>
        <v>0</v>
      </c>
      <c r="G341" s="10">
        <f>3/24*OO[[#This Row],[63 (26JUN1985 18:00:00)-Water Temperature (C)]]*OO[[#This Row],[5]]/SUM(OO[5])</f>
        <v>0</v>
      </c>
      <c r="H341" s="10">
        <f>3/24*OO[[#This Row],[64 (26JUN1985 21:00:00)-Water Temperature (C)]]*OO[[#This Row],[6]]/SUM(OO[6])</f>
        <v>0</v>
      </c>
      <c r="I341" s="10">
        <f>3/24*OO[[#This Row],[65 (27JUN1985 00:00:00)-Water Temperature (C)]]*OO[[#This Row],[7]]/SUM(OO[7])</f>
        <v>0</v>
      </c>
      <c r="J341" s="10">
        <f>3/24*OO[[#This Row],[66 (27JUN1985 03:00:00)-Water Temperature (C)]]*OO[[#This Row],[8]]/SUM(OO[8])</f>
        <v>0</v>
      </c>
      <c r="K341" s="10">
        <f>3/24*OO[[#This Row],[67 (27JUN1985 06:00:00)-Water Temperature (C)]]*OO[[#This Row],[9]]/SUM(OO[9])</f>
        <v>0</v>
      </c>
      <c r="L341" s="10">
        <f>3/24*OO[[#This Row],[68 (27JUN1985 09:00:00)-Water Temperature (C)]]*OO[[#This Row],[10]]/SUM(OO[10])</f>
        <v>0</v>
      </c>
      <c r="M341" s="10">
        <f>3/24*OO[[#This Row],[69 (27JUN1985 12:00:00)-Water Temperature (C)]]*OO[[#This Row],[11]]/SUM(OO[11])</f>
        <v>0</v>
      </c>
      <c r="N341" s="10">
        <f>3/24*OO[[#This Row],[70 (27JUN1985 15:00:00)-Water Temperature (C)]]*OO[[#This Row],[12]]/SUM(OO[12])</f>
        <v>0</v>
      </c>
      <c r="O341" s="10">
        <f>3/24*OO[[#This Row],[71 (27JUN1985 18:00:00)-Water Temperature (C)]]*OO[[#This Row],[13]]/SUM(OO[13])</f>
        <v>0</v>
      </c>
      <c r="P341" s="10">
        <f>3/24*OO[[#This Row],[72 (27JUN1985 21:00:00)-Water Temperature (C)]]*OO[[#This Row],[14]]/SUM(OO[14])</f>
        <v>0</v>
      </c>
      <c r="Q341" s="10">
        <f>3/24*OO[[#This Row],[73 (28JUN1985 00:00:00)-Water Temperature (C)]]*OO[[#This Row],[15]]/SUM(OO[15])</f>
        <v>0</v>
      </c>
      <c r="R341" s="10">
        <f>3/24*OO[[#This Row],[74 (28JUN1985 03:00:00)-Water Temperature (C)]]*OO[[#This Row],[16]]/SUM(OO[16])</f>
        <v>4.1465625322075583E-30</v>
      </c>
      <c r="S341" s="10">
        <f>3/24*OO[[#This Row],[75 (28JUN1985 06:00:00)-Water Temperature (C)]]*OO[[#This Row],[17]]/SUM(OO[17])</f>
        <v>4.1566298551288582E-23</v>
      </c>
      <c r="T341" s="10">
        <f>3/24*OO[[#This Row],[76 (28JUN1985 09:00:00)-Water Temperature (C)]]*OO[[#This Row],[18]]/SUM(OO[18])</f>
        <v>5.7902855034575928E-15</v>
      </c>
      <c r="U341" s="10">
        <f>3/24*OO[[#This Row],[77 (28JUN1985 12:00:00)-Water Temperature (C)]]*OO[[#This Row],[19]]/SUM(OO[19])</f>
        <v>3.2846240745968242E-11</v>
      </c>
      <c r="V341" s="10">
        <f>3/24000000*OO[[#This Row],[78 (28JUN1985 15:00:00)-Water Temperature (C)]]*OO[[#This Row],[20]]</f>
        <v>1.4717058611640002E-8</v>
      </c>
      <c r="W341" s="10">
        <f>3/24000000*OO[[#This Row],[79 (28JUN1985 18:00:00)-Water Temperature (C)]]*OO[[#This Row],[21]]</f>
        <v>1.28481031078875E-6</v>
      </c>
      <c r="X341" s="10">
        <f>3/24000000*OO[[#This Row],[80 (28JUN1985 21:00:00)-Water Temperature (C)]]*OO[[#This Row],[22]]</f>
        <v>3.2190877949999994E-5</v>
      </c>
      <c r="Y341" s="10">
        <f>3/24000000*OO[[#This Row],[81 (29JUN1985 00:00:00)-Water Temperature (C)]]*OO[[#This Row],[23]]</f>
        <v>2.9083477973129999E-4</v>
      </c>
      <c r="Z341" s="10">
        <f>3/24000000*OO[[#This Row],[82 (29JUN1985 03:00:00)-Water Temperature (C)]]*OO[[#This Row],[24]]</f>
        <v>1.1264018649936249E-3</v>
      </c>
      <c r="AA341" s="10">
        <f>3/24000000*OO[[#This Row],[83 (29JUN1985 06:00:00)-Water Temperature (C)]]*OO[[#This Row],[25]]</f>
        <v>2.1149706371969999E-3</v>
      </c>
      <c r="AB341" s="10">
        <f>3/24000000*OO[[#This Row],[84 (29JUN1985 09:00:00)-Water Temperature (C)]]*OO[[#This Row],[26]]</f>
        <v>2.1532251267072501E-3</v>
      </c>
      <c r="AC341" s="10">
        <f>3/24000000*OO[[#This Row],[85 (29JUN1985 12:00:00)-Water Temperature (C)]]*OO[[#This Row],[27]]</f>
        <v>1.2691844601659999E-3</v>
      </c>
      <c r="AD341" s="10">
        <f>3/24000000*OO[[#This Row],[86 (29JUN1985 15:00:00)-Water Temperature (C)]]*OO[[#This Row],[28]]</f>
        <v>4.5628049613624991E-4</v>
      </c>
      <c r="AE341" s="10">
        <f>3/24000000*OO[[#This Row],[88 (29JUN1985 21:00:00)-Water Temperature (C)]]*OO[[#This Row],[30]]</f>
        <v>1.6672940546762499E-5</v>
      </c>
      <c r="AF341" s="10">
        <f>3/24000000*OO[[#This Row],[88 (29JUN1985 21:00:00)-Water Temperature (C)]]*OO[[#This Row],[30]]</f>
        <v>1.6672940546762499E-5</v>
      </c>
      <c r="AG341" s="10">
        <f>3/24000000*OO[[#This Row],[89 (30JUN1985 00:00:00)-Water Temperature (C)]]*OO[[#This Row],[31]]</f>
        <v>2.2131510289448746E-6</v>
      </c>
      <c r="AH341" s="10">
        <f>3/24000000*OO[[#This Row],[90 (30JUN1985 03:00:00)-Water Temperature (C)]]*OO[[#This Row],[32]]</f>
        <v>5.434515242712499E-7</v>
      </c>
      <c r="AI341" s="10">
        <f>3/24000000*OO[[#This Row],[91 (30JUN1985 06:00:00)-Water Temperature (C)]]*OO[[#This Row],[33]]</f>
        <v>3.4680986949749995E-7</v>
      </c>
      <c r="AJ341" s="10">
        <f>3/24000000*OO[[#This Row],[92 (30JUN1985 09:00:00)-Water Temperature (C)]]*OO[[#This Row],[34]]</f>
        <v>2.8752522401199999E-7</v>
      </c>
      <c r="AK341" s="10">
        <f>3/24000000*OO[[#This Row],[93 (30JUN1985 12:00:00)-Water Temperature (C)]]*OO[[#This Row],[35]]</f>
        <v>2.4787757003762498E-7</v>
      </c>
      <c r="AL341" s="10">
        <f>3/24000000*OO[[#This Row],[94 (30JUN1985 15:00:00)-Water Temperature (C)]]*OO[[#This Row],[36]]</f>
        <v>2.1497028094034999E-7</v>
      </c>
      <c r="AM341" s="10">
        <f>3/24000000*OO[[#This Row],[95 (30JUN1985 18:00:00)-Water Temperature (C)]]*OO[[#This Row],[37]]</f>
        <v>1.8583035123262499E-7</v>
      </c>
      <c r="AN341" s="10">
        <f>3/24000000*OO[[#This Row],[96 (30JUN1985 21:00:00)-Water Temperature (C)]]*OO[[#This Row],[38]]</f>
        <v>1.585119463895625E-7</v>
      </c>
      <c r="AO341" s="10">
        <f>3/24000000*OO[[#This Row],[97 (01JUL1985 00:00:00)-Water Temperature (C)]]*OO[[#This Row],[39]]</f>
        <v>1.34430681097875E-7</v>
      </c>
      <c r="AP341" s="10">
        <f>3/24000000*OO[[#This Row],[98 (01JUL1985 03:00:00)-Water Temperature (C)]]*OO[[#This Row],[40]]</f>
        <v>1.1504963516365E-7</v>
      </c>
      <c r="AQ341" s="10">
        <f>3/24000000*OO[[#This Row],[99 (01JUL1985 06:00:00)-Water Temperature (C)]]*OO[[#This Row],[41]]</f>
        <v>9.9756083345449993E-8</v>
      </c>
      <c r="AR341" s="10">
        <f>3/24000000*OO[[#This Row],[100 (01JUL1985 09:00:00)-Water Temperature (C)]]*OO[[#This Row],[42]]</f>
        <v>8.8987604281874998E-8</v>
      </c>
      <c r="AS341" s="10">
        <f>3/24000000*OO[[#This Row],[101 (01JUL1985 12:00:00)-Water Temperature (C)]]*OO[[#This Row],[43]]</f>
        <v>8.0722962522562507E-8</v>
      </c>
      <c r="AT341" s="10">
        <f>3/24000000*OO[[#This Row],[102 (01JUL1985 15:00:00)-Water Temperature (C)]]*OO[[#This Row],[44]]</f>
        <v>7.2959088851849997E-8</v>
      </c>
      <c r="AU341" s="10">
        <f>3/24000000*OO[[#This Row],[103 (01JUL1985 18:00:00)-Water Temperature (C)]]*OO[[#This Row],[45]]</f>
        <v>6.58919823478125E-8</v>
      </c>
      <c r="AV341" s="10">
        <f>3/24000000*OO[[#This Row],[104 (01JUL1985 21:00:00)-Water Temperature (C)]]*OO[[#This Row],[46]]</f>
        <v>5.9055422265525E-8</v>
      </c>
      <c r="AW341" s="10">
        <f>3/24000000*OO[[#This Row],[105 (02JUL1985 00:00:00)-Water Temperature (C)]]*OO[[#This Row],[47]]</f>
        <v>5.3269780152699999E-8</v>
      </c>
      <c r="AX341" s="10">
        <f>3/24000000*OO[[#This Row],[106 (02JUL1985 03:00:00)-Water Temperature (C)]]*OO[[#This Row],[48]]</f>
        <v>4.8615654384549999E-8</v>
      </c>
      <c r="AY341" s="10">
        <f>3/24000000*OO[[#This Row],[107 (02JUL1985 06:00:00)-Water Temperature (C)]]*OO[[#This Row],[49]]</f>
        <v>4.4760991629249997E-8</v>
      </c>
      <c r="AZ341" s="10">
        <f>3/24000000*OO[[#This Row],[108 (02JUL1985 09:00:00)-Water Temperature (C)]]*OO[[#This Row],[50]]</f>
        <v>4.1524851109499997E-8</v>
      </c>
      <c r="BA341" s="10">
        <f>3/24000000*OO[[#This Row],[109 (02JUL1985 12:00:00)-Water Temperature (C)]]*OO[[#This Row],[51]]</f>
        <v>3.9149004239187496E-8</v>
      </c>
      <c r="BB341" s="10">
        <f>3/24000000*OO[[#This Row],[110 (02JUL1985 15:00:00)-Water Temperature (C)]]*OO[[#This Row],[52]]</f>
        <v>3.7423840954500001E-8</v>
      </c>
      <c r="BC341" s="10">
        <f>3/24000000*OO[[#This Row],[111 (02JUL1985 18:00:00)-Water Temperature (C)]]*OO[[#This Row],[53]]</f>
        <v>3.5733951741937502E-8</v>
      </c>
      <c r="BD341" s="10">
        <f>3/24000000*OO[[#This Row],[112 (02JUL1985 21:00:00)-Water Temperature (C)]]*OO[[#This Row],[54]]</f>
        <v>3.3659075502149994E-8</v>
      </c>
      <c r="BE341" s="10">
        <f>3/24000000*OO[[#This Row],[113 (03JUL1985 00:00:00)-Water Temperature (C)]]*OO[[#This Row],[55]]</f>
        <v>3.1216609029645E-8</v>
      </c>
      <c r="BF341" s="10">
        <f>3/24000000*OO[[#This Row],[114 (03JUL1985 03:00:00)-Water Temperature (C)]]*OO[[#This Row],[56]]</f>
        <v>2.9060032264660001E-8</v>
      </c>
      <c r="BG341" s="10">
        <f>3/24000000*OO[[#This Row],[115 (03JUL1985 06:00:00)-Water Temperature (C)]]*OO[[#This Row],[57]]</f>
        <v>2.7281447275941247E-8</v>
      </c>
      <c r="BH341" s="10">
        <f>3/24000000*OO[[#This Row],[116 (03JUL1985 09:00:00)-Water Temperature (C)]]*OO[[#This Row],[58]]</f>
        <v>2.6183984438662501E-8</v>
      </c>
      <c r="BI341" s="10">
        <f>3/24000000*OO[[#This Row],[117 (03JUL1985 12:00:00)-Water Temperature (C)]]*OO[[#This Row],[59]]</f>
        <v>2.5570161050717502E-8</v>
      </c>
      <c r="BJ341" s="10">
        <f>3/24000000*OO[[#This Row],[118 (03JUL1985 15:00:00)-Water Temperature (C)]]*OO[[#This Row],[60]]</f>
        <v>2.491547769606E-8</v>
      </c>
      <c r="BK341" s="10">
        <f>3/24000000*OO[[#This Row],[119 (03JUL1985 18:00:00)-Water Temperature (C)]]*OO[[#This Row],[61]]</f>
        <v>2.411583653565E-8</v>
      </c>
      <c r="BL341" s="10">
        <f>3/24000000*OO[[#This Row],[120 (03JUL1985 21:00:00)-Water Temperature (C)]]*OO[[#This Row],[62]]</f>
        <v>2.2977851096701253E-8</v>
      </c>
      <c r="BM341" s="10">
        <f>3/24000000*OO[[#This Row],[121 (04JUL1985 00:00:00)-Water Temperature (C)]]*OO[[#This Row],[63]]</f>
        <v>2.1719878212500002E-8</v>
      </c>
      <c r="BN341" s="10">
        <f>3/24000000*OO[[#This Row],[122 (04JUL1985 03:00:00)-Water Temperature (C)]]*OO[[#This Row],[64]]</f>
        <v>2.0665102266179997E-8</v>
      </c>
      <c r="BO341" s="10">
        <f>3/24000000*OO[[#This Row],[123 (04JUL1985 06:00:00)-Water Temperature (C)]]*OO[[#This Row],[65]]</f>
        <v>1.9841426429659999E-8</v>
      </c>
      <c r="BP341" s="10">
        <f>3/24000000*OO[[#This Row],[124 (04JUL1985 09:00:00)-Water Temperature (C)]]*OO[[#This Row],[66]]</f>
        <v>1.9498328163465E-8</v>
      </c>
      <c r="BQ341" s="10">
        <f>3/24000000*OO[[#This Row],[125 (04JUL1985 12:00:00)-Water Temperature (C)]]*OO[[#This Row],[67]]</f>
        <v>1.9299563252285002E-8</v>
      </c>
      <c r="BR341" s="10">
        <f>3/24000000*OO[[#This Row],[126 (04JUL1985 15:00:00)-Water Temperature (C)]]*OO[[#This Row],[68]]</f>
        <v>1.897044001566E-8</v>
      </c>
      <c r="BS341" s="10">
        <f>3/24000000*OO[[#This Row],[127 (04JUL1985 18:00:00)-Water Temperature (C)]]*OO[[#This Row],[69]]</f>
        <v>1.8483688312837502E-8</v>
      </c>
      <c r="BT341" s="10">
        <f>3/24000000*OO[[#This Row],[128 (04JUL1985 21:00:00)-Water Temperature (C)]]*OO[[#This Row],[70]]</f>
        <v>1.7788873599882498E-8</v>
      </c>
      <c r="BU341" s="10">
        <f>3/24000000*OO[[#This Row],[129 (05JUL1985 00:00:00)-Water Temperature (C)]]*OO[[#This Row],[71]]</f>
        <v>1.6952726870730003E-8</v>
      </c>
      <c r="BV341" s="10">
        <f>3/24000000*OO[[#This Row],[130 (05JUL1985 03:00:00)-Water Temperature (C)]]*OO[[#This Row],[72]]</f>
        <v>1.6190822044473748E-8</v>
      </c>
      <c r="BW341" s="10">
        <f>3/24000000*OO[[#This Row],[131 (05JUL1985 06:00:00)-Water Temperature (C)]]*OO[[#This Row],[73]]</f>
        <v>1.555230365043125E-8</v>
      </c>
      <c r="BX341" s="10">
        <f>3/24000000*OO[[#This Row],[132 (05JUL1985 09:00:00)-Water Temperature (C)]]*OO[[#This Row],[74]]</f>
        <v>1.52532948031875E-8</v>
      </c>
      <c r="BY341" s="10">
        <f>3/24000000*OO[[#This Row],[133 (05JUL1985 12:00:00)-Water Temperature (C)]]*OO[[#This Row],[75]]</f>
        <v>1.5120325315423747E-8</v>
      </c>
      <c r="BZ341" s="10">
        <f>3/24000000*OO[[#This Row],[134 (05JUL1985 15:00:00)-Water Temperature (C)]]*OO[[#This Row],[76]]</f>
        <v>1.4988623212319997E-8</v>
      </c>
      <c r="CA341" s="10">
        <f>3/24000000*OO[[#This Row],[135 (05JUL1985 18:00:00)-Water Temperature (C)]]*OO[[#This Row],[77]]</f>
        <v>1.4786073162239998E-8</v>
      </c>
      <c r="CB341" s="10">
        <f>3/24000000*OO[[#This Row],[136 (05JUL1985 21:00:00)-Water Temperature (C)]]*OO[[#This Row],[78]]</f>
        <v>1.4307512449324998E-8</v>
      </c>
      <c r="CC341" s="10">
        <f>3/24000000*OO[[#This Row],[137 (06JUL1985 00:00:00)-Water Temperature (C)]]*OO[[#This Row],[79]]</f>
        <v>1.3650169484687498E-8</v>
      </c>
      <c r="CD341" s="10">
        <f>3/24000000*OO[[#This Row],[138 (06JUL1985 03:00:00)-Water Temperature (C)]]*OO[[#This Row],[80]]</f>
        <v>1.3025838479062499E-8</v>
      </c>
      <c r="CE341" s="10">
        <f>3/24000000*OO[[#This Row],[139 (06JUL1985 06:00:00)-Water Temperature (C)]]*OO[[#This Row],[81]]</f>
        <v>1.2508693369769999E-8</v>
      </c>
      <c r="CF341" s="10">
        <f>3/24000000*OO[[#This Row],[140 (06JUL1985 09:00:00)-Water Temperature (C)]]*OO[[#This Row],[82]]</f>
        <v>1.23447102723625E-8</v>
      </c>
      <c r="CG341" s="10">
        <f>3/24000000*OO[[#This Row],[141 (06JUL1985 12:00:00)-Water Temperature (C)]]*OO[[#This Row],[83]]</f>
        <v>1.2317286867648749E-8</v>
      </c>
      <c r="CH341" s="10">
        <f>3/24000000*OO[[#This Row],[142 (06JUL1985 15:00:00)-Water Temperature (C)]]*OO[[#This Row],[84]]</f>
        <v>1.225592450432E-8</v>
      </c>
      <c r="CI341" s="10">
        <f>3/24000000*OO[[#This Row],[143 (06JUL1985 18:00:00)-Water Temperature (C)]]*OO[[#This Row],[85]]</f>
        <v>1.212387022626E-8</v>
      </c>
      <c r="CJ341" s="10">
        <f>3/24000000*OO[[#This Row],[144 (06JUL1985 21:00:00)-Water Temperature (C)]]*OO[[#This Row],[86]]</f>
        <v>1.1766434819088748E-8</v>
      </c>
      <c r="CK341" s="10">
        <f>3/24000000*OO[[#This Row],[145 (07JUL1985 00:00:00)-Water Temperature (C)]]*OO[[#This Row],[87]]</f>
        <v>1.1286486584381249E-8</v>
      </c>
      <c r="CL341" s="10">
        <f>3/24000000*OO[[#This Row],[146 (07JUL1985 03:00:00)-Water Temperature (C)]]*OO[[#This Row],[88]]</f>
        <v>1.0840871597010002E-8</v>
      </c>
      <c r="CM341" s="10">
        <f>3/24000000*OO[[#This Row],[147 (07JUL1985 06:00:00)-Water Temperature (C)]]*OO[[#This Row],[89]]</f>
        <v>1.0429391107539999E-8</v>
      </c>
      <c r="CN341" s="10">
        <f>3/24000000*OO[[#This Row],[148 (07JUL1985 09:00:00)-Water Temperature (C)]]*OO[[#This Row],[90]]</f>
        <v>1.010113813767E-8</v>
      </c>
      <c r="CO341" s="10">
        <f>3/24000000*OO[[#This Row],[149 (07JUL1985 12:00:00)-Water Temperature (C)]]*OO[[#This Row],[91]]</f>
        <v>9.8950432184124986E-9</v>
      </c>
      <c r="CP341" s="10">
        <f>3/24000000*OO[[#This Row],[150 (07JUL1985 15:00:00)-Water Temperature (C)]]*OO[[#This Row],[92]]</f>
        <v>9.7854397609087487E-9</v>
      </c>
      <c r="CQ341" s="10">
        <f>3/24000000*OO[[#This Row],[151 (07JUL1985 18:00:00)-Water Temperature (C)]]*OO[[#This Row],[93]]</f>
        <v>9.5589775751749988E-9</v>
      </c>
      <c r="CR341" s="10">
        <f>3/24000000*OO[[#This Row],[152 (07JUL1985 21:00:00)-Water Temperature (C)]]*OO[[#This Row],[94]]</f>
        <v>9.197986086217498E-9</v>
      </c>
      <c r="CS341" s="10">
        <f>3/24000000*OO[[#This Row],[153 (08JUL1985 00:00:00)-Water Temperature (C)]]*OO[[#This Row],[95]]</f>
        <v>8.8212330490399997E-9</v>
      </c>
      <c r="CT341" s="10">
        <f>3/24000000*OO[[#This Row],[154 (08JUL1985 03:00:00)-Water Temperature (C)]]*OO[[#This Row],[96]]</f>
        <v>8.4629532365549999E-9</v>
      </c>
      <c r="CU341" s="10">
        <f>3/24000000*OO[[#This Row],[155 (08JUL1985 06:00:00)-Water Temperature (C)]]*OO[[#This Row],[97]]</f>
        <v>8.161799900562499E-9</v>
      </c>
      <c r="CV341" s="10">
        <f>3/24000000*OO[[#This Row],[156 (08JUL1985 09:00:00)-Water Temperature (C)]]*OO[[#This Row],[98]]</f>
        <v>8.0234312570175003E-9</v>
      </c>
      <c r="CW341" s="10">
        <f>3/24000000*OO[[#This Row],[157 (08JUL1985 12:00:00)-Water Temperature (C)]]*OO[[#This Row],[99]]</f>
        <v>7.9712838555250001E-9</v>
      </c>
    </row>
    <row r="342" spans="1:101" x14ac:dyDescent="0.35">
      <c r="A342" t="s">
        <v>348</v>
      </c>
      <c r="B342">
        <v>588.76080000000002</v>
      </c>
      <c r="C342" s="10">
        <f>3/24*OO[[#This Row],[59 (26JUN1985 06:00:00)-Water Temperature (C)]]*OO[[#This Row],[1]]/SUM(OO[1])</f>
        <v>0</v>
      </c>
      <c r="D342" s="10">
        <f>3/24*OO[[#This Row],[60 (26JUN1985 09:00:00)-Water Temperature (C)]]*OO[[#This Row],[2]]/SUM(OO[2])</f>
        <v>0</v>
      </c>
      <c r="E342" s="10">
        <f>3/24*OO[[#This Row],[61 (26JUN1985 12:00:00)-Water Temperature (C)]]*OO[[#This Row],[3]]/SUM(OO[3])</f>
        <v>0</v>
      </c>
      <c r="F342" s="10">
        <f>3/24*OO[[#This Row],[62 (26JUN1985 15:00:00)-Water Temperature (C)]]*OO[[#This Row],[4]]/SUM(OO[4])</f>
        <v>0</v>
      </c>
      <c r="G342" s="10">
        <f>3/24*OO[[#This Row],[63 (26JUN1985 18:00:00)-Water Temperature (C)]]*OO[[#This Row],[5]]/SUM(OO[5])</f>
        <v>0</v>
      </c>
      <c r="H342" s="10">
        <f>3/24*OO[[#This Row],[64 (26JUN1985 21:00:00)-Water Temperature (C)]]*OO[[#This Row],[6]]/SUM(OO[6])</f>
        <v>0</v>
      </c>
      <c r="I342" s="10">
        <f>3/24*OO[[#This Row],[65 (27JUN1985 00:00:00)-Water Temperature (C)]]*OO[[#This Row],[7]]/SUM(OO[7])</f>
        <v>0</v>
      </c>
      <c r="J342" s="10">
        <f>3/24*OO[[#This Row],[66 (27JUN1985 03:00:00)-Water Temperature (C)]]*OO[[#This Row],[8]]/SUM(OO[8])</f>
        <v>0</v>
      </c>
      <c r="K342" s="10">
        <f>3/24*OO[[#This Row],[67 (27JUN1985 06:00:00)-Water Temperature (C)]]*OO[[#This Row],[9]]/SUM(OO[9])</f>
        <v>0</v>
      </c>
      <c r="L342" s="10">
        <f>3/24*OO[[#This Row],[68 (27JUN1985 09:00:00)-Water Temperature (C)]]*OO[[#This Row],[10]]/SUM(OO[10])</f>
        <v>0</v>
      </c>
      <c r="M342" s="10">
        <f>3/24*OO[[#This Row],[69 (27JUN1985 12:00:00)-Water Temperature (C)]]*OO[[#This Row],[11]]/SUM(OO[11])</f>
        <v>0</v>
      </c>
      <c r="N342" s="10">
        <f>3/24*OO[[#This Row],[70 (27JUN1985 15:00:00)-Water Temperature (C)]]*OO[[#This Row],[12]]/SUM(OO[12])</f>
        <v>0</v>
      </c>
      <c r="O342" s="10">
        <f>3/24*OO[[#This Row],[71 (27JUN1985 18:00:00)-Water Temperature (C)]]*OO[[#This Row],[13]]/SUM(OO[13])</f>
        <v>0</v>
      </c>
      <c r="P342" s="10">
        <f>3/24*OO[[#This Row],[72 (27JUN1985 21:00:00)-Water Temperature (C)]]*OO[[#This Row],[14]]/SUM(OO[14])</f>
        <v>0</v>
      </c>
      <c r="Q342" s="10">
        <f>3/24*OO[[#This Row],[73 (28JUN1985 00:00:00)-Water Temperature (C)]]*OO[[#This Row],[15]]/SUM(OO[15])</f>
        <v>0</v>
      </c>
      <c r="R342" s="10">
        <f>3/24*OO[[#This Row],[74 (28JUN1985 03:00:00)-Water Temperature (C)]]*OO[[#This Row],[16]]/SUM(OO[16])</f>
        <v>1.997021627027438E-29</v>
      </c>
      <c r="S342" s="10">
        <f>3/24*OO[[#This Row],[75 (28JUN1985 06:00:00)-Water Temperature (C)]]*OO[[#This Row],[17]]/SUM(OO[17])</f>
        <v>1.9634475078655467E-22</v>
      </c>
      <c r="T342" s="10">
        <f>3/24*OO[[#This Row],[76 (28JUN1985 09:00:00)-Water Temperature (C)]]*OO[[#This Row],[18]]/SUM(OO[18])</f>
        <v>3.0709947245733207E-14</v>
      </c>
      <c r="U342" s="10">
        <f>3/24*OO[[#This Row],[77 (28JUN1985 12:00:00)-Water Temperature (C)]]*OO[[#This Row],[19]]/SUM(OO[19])</f>
        <v>1.7896160371012925E-10</v>
      </c>
      <c r="V342" s="10">
        <f>3/24000000*OO[[#This Row],[78 (28JUN1985 15:00:00)-Water Temperature (C)]]*OO[[#This Row],[20]]</f>
        <v>8.1405220926249994E-8</v>
      </c>
      <c r="W342" s="10">
        <f>3/24000000*OO[[#This Row],[79 (28JUN1985 18:00:00)-Water Temperature (C)]]*OO[[#This Row],[21]]</f>
        <v>7.1896661417925E-6</v>
      </c>
      <c r="X342" s="10">
        <f>3/24000000*OO[[#This Row],[80 (28JUN1985 21:00:00)-Water Temperature (C)]]*OO[[#This Row],[22]]</f>
        <v>1.8191048014575001E-4</v>
      </c>
      <c r="Y342" s="10">
        <f>3/24000000*OO[[#This Row],[81 (29JUN1985 00:00:00)-Water Temperature (C)]]*OO[[#This Row],[23]]</f>
        <v>1.6576750053808752E-3</v>
      </c>
      <c r="Z342" s="10">
        <f>3/24000000*OO[[#This Row],[82 (29JUN1985 03:00:00)-Water Temperature (C)]]*OO[[#This Row],[24]]</f>
        <v>6.4696588490700006E-3</v>
      </c>
      <c r="AA342" s="10">
        <f>3/24000000*OO[[#This Row],[83 (29JUN1985 06:00:00)-Water Temperature (C)]]*OO[[#This Row],[25]]</f>
        <v>1.2233697101422499E-2</v>
      </c>
      <c r="AB342" s="10">
        <f>3/24000000*OO[[#This Row],[84 (29JUN1985 09:00:00)-Water Temperature (C)]]*OO[[#This Row],[26]]</f>
        <v>1.2535863067064997E-2</v>
      </c>
      <c r="AC342" s="10">
        <f>3/24000000*OO[[#This Row],[85 (29JUN1985 12:00:00)-Water Temperature (C)]]*OO[[#This Row],[27]]</f>
        <v>7.4344393513850011E-3</v>
      </c>
      <c r="AD342" s="10">
        <f>3/24000000*OO[[#This Row],[86 (29JUN1985 15:00:00)-Water Temperature (C)]]*OO[[#This Row],[28]]</f>
        <v>2.6882851405079997E-3</v>
      </c>
      <c r="AE342" s="10">
        <f>3/24000000*OO[[#This Row],[88 (29JUN1985 21:00:00)-Water Temperature (C)]]*OO[[#This Row],[30]]</f>
        <v>9.9220075273987498E-5</v>
      </c>
      <c r="AF342" s="10">
        <f>3/24000000*OO[[#This Row],[88 (29JUN1985 21:00:00)-Water Temperature (C)]]*OO[[#This Row],[30]]</f>
        <v>9.9220075273987498E-5</v>
      </c>
      <c r="AG342" s="10">
        <f>3/24000000*OO[[#This Row],[89 (30JUN1985 00:00:00)-Water Temperature (C)]]*OO[[#This Row],[31]]</f>
        <v>1.3163568103600001E-5</v>
      </c>
      <c r="AH342" s="10">
        <f>3/24000000*OO[[#This Row],[90 (30JUN1985 03:00:00)-Water Temperature (C)]]*OO[[#This Row],[32]]</f>
        <v>3.1878071823550006E-6</v>
      </c>
      <c r="AI342" s="10">
        <f>3/24000000*OO[[#This Row],[91 (30JUN1985 06:00:00)-Water Temperature (C)]]*OO[[#This Row],[33]]</f>
        <v>2.0190366312491252E-6</v>
      </c>
      <c r="AJ342" s="10">
        <f>3/24000000*OO[[#This Row],[92 (30JUN1985 09:00:00)-Water Temperature (C)]]*OO[[#This Row],[34]]</f>
        <v>1.6722100843057499E-6</v>
      </c>
      <c r="AK342" s="10">
        <f>3/24000000*OO[[#This Row],[93 (30JUN1985 12:00:00)-Water Temperature (C)]]*OO[[#This Row],[35]]</f>
        <v>1.4414057841607498E-6</v>
      </c>
      <c r="AL342" s="10">
        <f>3/24000000*OO[[#This Row],[94 (30JUN1985 15:00:00)-Water Temperature (C)]]*OO[[#This Row],[36]]</f>
        <v>1.2499962483600001E-6</v>
      </c>
      <c r="AM342" s="10">
        <f>3/24000000*OO[[#This Row],[95 (30JUN1985 18:00:00)-Water Temperature (C)]]*OO[[#This Row],[37]]</f>
        <v>1.0805284962078749E-6</v>
      </c>
      <c r="AN342" s="10">
        <f>3/24000000*OO[[#This Row],[96 (30JUN1985 21:00:00)-Water Temperature (C)]]*OO[[#This Row],[38]]</f>
        <v>9.2167577540850007E-7</v>
      </c>
      <c r="AO342" s="10">
        <f>3/24000000*OO[[#This Row],[97 (01JUL1985 00:00:00)-Water Temperature (C)]]*OO[[#This Row],[39]]</f>
        <v>7.8159314592087492E-7</v>
      </c>
      <c r="AP342" s="10">
        <f>3/24000000*OO[[#This Row],[98 (01JUL1985 03:00:00)-Water Temperature (C)]]*OO[[#This Row],[40]]</f>
        <v>6.6881159882949999E-7</v>
      </c>
      <c r="AQ342" s="10">
        <f>3/24000000*OO[[#This Row],[99 (01JUL1985 06:00:00)-Water Temperature (C)]]*OO[[#This Row],[41]]</f>
        <v>5.7981716349975001E-7</v>
      </c>
      <c r="AR342" s="10">
        <f>3/24000000*OO[[#This Row],[100 (01JUL1985 09:00:00)-Water Temperature (C)]]*OO[[#This Row],[42]]</f>
        <v>5.1711562115062502E-7</v>
      </c>
      <c r="AS342" s="10">
        <f>3/24000000*OO[[#This Row],[101 (01JUL1985 12:00:00)-Water Temperature (C)]]*OO[[#This Row],[43]]</f>
        <v>4.6904332747724999E-7</v>
      </c>
      <c r="AT342" s="10">
        <f>3/24000000*OO[[#This Row],[102 (01JUL1985 15:00:00)-Water Temperature (C)]]*OO[[#This Row],[44]]</f>
        <v>4.2392137885624996E-7</v>
      </c>
      <c r="AU342" s="10">
        <f>3/24000000*OO[[#This Row],[103 (01JUL1985 18:00:00)-Water Temperature (C)]]*OO[[#This Row],[45]]</f>
        <v>3.8284456627687501E-7</v>
      </c>
      <c r="AV342" s="10">
        <f>3/24000000*OO[[#This Row],[104 (01JUL1985 21:00:00)-Water Temperature (C)]]*OO[[#This Row],[46]]</f>
        <v>3.4310665718099999E-7</v>
      </c>
      <c r="AW342" s="10">
        <f>3/24000000*OO[[#This Row],[105 (02JUL1985 00:00:00)-Water Temperature (C)]]*OO[[#This Row],[47]]</f>
        <v>3.0945631958850002E-7</v>
      </c>
      <c r="AX342" s="10">
        <f>3/24000000*OO[[#This Row],[106 (02JUL1985 03:00:00)-Water Temperature (C)]]*OO[[#This Row],[48]]</f>
        <v>2.8238254778350002E-7</v>
      </c>
      <c r="AY342" s="10">
        <f>3/24000000*OO[[#This Row],[107 (02JUL1985 06:00:00)-Water Temperature (C)]]*OO[[#This Row],[49]]</f>
        <v>2.5996492679740003E-7</v>
      </c>
      <c r="AZ342" s="10">
        <f>3/24000000*OO[[#This Row],[108 (02JUL1985 09:00:00)-Water Temperature (C)]]*OO[[#This Row],[50]]</f>
        <v>2.4114337657484999E-7</v>
      </c>
      <c r="BA342" s="10">
        <f>3/24000000*OO[[#This Row],[109 (02JUL1985 12:00:00)-Water Temperature (C)]]*OO[[#This Row],[51]]</f>
        <v>2.2732246316418748E-7</v>
      </c>
      <c r="BB342" s="10">
        <f>3/24000000*OO[[#This Row],[110 (02JUL1985 15:00:00)-Water Temperature (C)]]*OO[[#This Row],[52]]</f>
        <v>2.1729272789189997E-7</v>
      </c>
      <c r="BC342" s="10">
        <f>3/24000000*OO[[#This Row],[111 (02JUL1985 18:00:00)-Water Temperature (C)]]*OO[[#This Row],[53]]</f>
        <v>2.0748227710829997E-7</v>
      </c>
      <c r="BD342" s="10">
        <f>3/24000000*OO[[#This Row],[112 (02JUL1985 21:00:00)-Water Temperature (C)]]*OO[[#This Row],[54]]</f>
        <v>1.9544476964494997E-7</v>
      </c>
      <c r="BE342" s="10">
        <f>3/24000000*OO[[#This Row],[113 (03JUL1985 00:00:00)-Water Temperature (C)]]*OO[[#This Row],[55]]</f>
        <v>1.8126398992849998E-7</v>
      </c>
      <c r="BF342" s="10">
        <f>3/24000000*OO[[#This Row],[114 (03JUL1985 03:00:00)-Water Temperature (C)]]*OO[[#This Row],[56]]</f>
        <v>1.6872588761411248E-7</v>
      </c>
      <c r="BG342" s="10">
        <f>3/24000000*OO[[#This Row],[115 (03JUL1985 06:00:00)-Water Temperature (C)]]*OO[[#This Row],[57]]</f>
        <v>1.5838298992589998E-7</v>
      </c>
      <c r="BH342" s="10">
        <f>3/24000000*OO[[#This Row],[116 (03JUL1985 09:00:00)-Water Temperature (C)]]*OO[[#This Row],[58]]</f>
        <v>1.5198190903474998E-7</v>
      </c>
      <c r="BI342" s="10">
        <f>3/24000000*OO[[#This Row],[117 (03JUL1985 12:00:00)-Water Temperature (C)]]*OO[[#This Row],[59]]</f>
        <v>1.4841199451677498E-7</v>
      </c>
      <c r="BJ342" s="10">
        <f>3/24000000*OO[[#This Row],[118 (03JUL1985 15:00:00)-Water Temperature (C)]]*OO[[#This Row],[60]]</f>
        <v>1.446167070810875E-7</v>
      </c>
      <c r="BK342" s="10">
        <f>3/24000000*OO[[#This Row],[119 (03JUL1985 18:00:00)-Water Temperature (C)]]*OO[[#This Row],[61]]</f>
        <v>1.399789503534E-7</v>
      </c>
      <c r="BL342" s="10">
        <f>3/24000000*OO[[#This Row],[120 (03JUL1985 21:00:00)-Water Temperature (C)]]*OO[[#This Row],[62]]</f>
        <v>1.3338614864984999E-7</v>
      </c>
      <c r="BM342" s="10">
        <f>3/24000000*OO[[#This Row],[121 (04JUL1985 00:00:00)-Water Temperature (C)]]*OO[[#This Row],[63]]</f>
        <v>1.2608111745322499E-7</v>
      </c>
      <c r="BN342" s="10">
        <f>3/24000000*OO[[#This Row],[122 (04JUL1985 03:00:00)-Water Temperature (C)]]*OO[[#This Row],[64]]</f>
        <v>1.199459088793E-7</v>
      </c>
      <c r="BO342" s="10">
        <f>3/24000000*OO[[#This Row],[123 (04JUL1985 06:00:00)-Water Temperature (C)]]*OO[[#This Row],[65]]</f>
        <v>1.1515465424137501E-7</v>
      </c>
      <c r="BP342" s="10">
        <f>3/24000000*OO[[#This Row],[124 (04JUL1985 09:00:00)-Water Temperature (C)]]*OO[[#This Row],[66]]</f>
        <v>1.1315182275691249E-7</v>
      </c>
      <c r="BQ342" s="10">
        <f>3/24000000*OO[[#This Row],[125 (04JUL1985 12:00:00)-Water Temperature (C)]]*OO[[#This Row],[67]]</f>
        <v>1.1199611830582499E-7</v>
      </c>
      <c r="BR342" s="10">
        <f>3/24000000*OO[[#This Row],[126 (04JUL1985 15:00:00)-Water Temperature (C)]]*OO[[#This Row],[68]]</f>
        <v>1.1008846983475E-7</v>
      </c>
      <c r="BS342" s="10">
        <f>3/24000000*OO[[#This Row],[127 (04JUL1985 18:00:00)-Water Temperature (C)]]*OO[[#This Row],[69]]</f>
        <v>1.0726856583362499E-7</v>
      </c>
      <c r="BT342" s="10">
        <f>3/24000000*OO[[#This Row],[128 (04JUL1985 21:00:00)-Water Temperature (C)]]*OO[[#This Row],[70]]</f>
        <v>1.03242863174075E-7</v>
      </c>
      <c r="BU342" s="10">
        <f>3/24000000*OO[[#This Row],[129 (05JUL1985 00:00:00)-Water Temperature (C)]]*OO[[#This Row],[71]]</f>
        <v>9.8390781171037496E-8</v>
      </c>
      <c r="BV342" s="10">
        <f>3/24000000*OO[[#This Row],[130 (05JUL1985 03:00:00)-Water Temperature (C)]]*OO[[#This Row],[72]]</f>
        <v>9.3964818046787489E-8</v>
      </c>
      <c r="BW342" s="10">
        <f>3/24000000*OO[[#This Row],[131 (05JUL1985 06:00:00)-Water Temperature (C)]]*OO[[#This Row],[73]]</f>
        <v>9.0252882764999993E-8</v>
      </c>
      <c r="BX342" s="10">
        <f>3/24000000*OO[[#This Row],[132 (05JUL1985 09:00:00)-Water Temperature (C)]]*OO[[#This Row],[74]]</f>
        <v>8.8509528052087495E-8</v>
      </c>
      <c r="BY342" s="10">
        <f>3/24000000*OO[[#This Row],[133 (05JUL1985 12:00:00)-Water Temperature (C)]]*OO[[#This Row],[75]]</f>
        <v>8.7734392473749977E-8</v>
      </c>
      <c r="BZ342" s="10">
        <f>3/24000000*OO[[#This Row],[134 (05JUL1985 15:00:00)-Water Temperature (C)]]*OO[[#This Row],[76]]</f>
        <v>8.6970088777550006E-8</v>
      </c>
      <c r="CA342" s="10">
        <f>3/24000000*OO[[#This Row],[135 (05JUL1985 18:00:00)-Water Temperature (C)]]*OO[[#This Row],[77]]</f>
        <v>8.5797245068500004E-8</v>
      </c>
      <c r="CB342" s="10">
        <f>3/24000000*OO[[#This Row],[136 (05JUL1985 21:00:00)-Water Temperature (C)]]*OO[[#This Row],[78]]</f>
        <v>8.302834181144998E-8</v>
      </c>
      <c r="CC342" s="10">
        <f>3/24000000*OO[[#This Row],[137 (06JUL1985 00:00:00)-Water Temperature (C)]]*OO[[#This Row],[79]]</f>
        <v>7.92159666880625E-8</v>
      </c>
      <c r="CD342" s="10">
        <f>3/24000000*OO[[#This Row],[138 (06JUL1985 03:00:00)-Water Temperature (C)]]*OO[[#This Row],[80]]</f>
        <v>7.5591188709099997E-8</v>
      </c>
      <c r="CE342" s="10">
        <f>3/24000000*OO[[#This Row],[139 (06JUL1985 06:00:00)-Water Temperature (C)]]*OO[[#This Row],[81]]</f>
        <v>7.2583760704912491E-8</v>
      </c>
      <c r="CF342" s="10">
        <f>3/24000000*OO[[#This Row],[140 (06JUL1985 09:00:00)-Water Temperature (C)]]*OO[[#This Row],[82]]</f>
        <v>7.1623126988599998E-8</v>
      </c>
      <c r="CG342" s="10">
        <f>3/24000000*OO[[#This Row],[141 (06JUL1985 12:00:00)-Water Temperature (C)]]*OO[[#This Row],[83]]</f>
        <v>7.1462335451662484E-8</v>
      </c>
      <c r="CH342" s="10">
        <f>3/24000000*OO[[#This Row],[142 (06JUL1985 15:00:00)-Water Temperature (C)]]*OO[[#This Row],[84]]</f>
        <v>7.1107265182499996E-8</v>
      </c>
      <c r="CI342" s="10">
        <f>3/24000000*OO[[#This Row],[143 (06JUL1985 18:00:00)-Water Temperature (C)]]*OO[[#This Row],[85]]</f>
        <v>7.0343603423699989E-8</v>
      </c>
      <c r="CJ342" s="10">
        <f>3/24000000*OO[[#This Row],[144 (06JUL1985 21:00:00)-Water Temperature (C)]]*OO[[#This Row],[86]]</f>
        <v>6.8275677265687503E-8</v>
      </c>
      <c r="CK342" s="10">
        <f>3/24000000*OO[[#This Row],[145 (07JUL1985 00:00:00)-Water Temperature (C)]]*OO[[#This Row],[87]]</f>
        <v>6.5491188350174995E-8</v>
      </c>
      <c r="CL342" s="10">
        <f>3/24000000*OO[[#This Row],[146 (07JUL1985 03:00:00)-Water Temperature (C)]]*OO[[#This Row],[88]]</f>
        <v>6.2903162882812502E-8</v>
      </c>
      <c r="CM342" s="10">
        <f>3/24000000*OO[[#This Row],[147 (07JUL1985 06:00:00)-Water Temperature (C)]]*OO[[#This Row],[89]]</f>
        <v>6.0514011693575004E-8</v>
      </c>
      <c r="CN342" s="10">
        <f>3/24000000*OO[[#This Row],[148 (07JUL1985 09:00:00)-Water Temperature (C)]]*OO[[#This Row],[90]]</f>
        <v>5.8606268091437506E-8</v>
      </c>
      <c r="CO342" s="10">
        <f>3/24000000*OO[[#This Row],[149 (07JUL1985 12:00:00)-Water Temperature (C)]]*OO[[#This Row],[91]]</f>
        <v>5.7408219693287501E-8</v>
      </c>
      <c r="CP342" s="10">
        <f>3/24000000*OO[[#This Row],[150 (07JUL1985 15:00:00)-Water Temperature (C)]]*OO[[#This Row],[92]]</f>
        <v>5.6771963892599996E-8</v>
      </c>
      <c r="CQ342" s="10">
        <f>3/24000000*OO[[#This Row],[151 (07JUL1985 18:00:00)-Water Temperature (C)]]*OO[[#This Row],[93]]</f>
        <v>5.5461519787249997E-8</v>
      </c>
      <c r="CR342" s="10">
        <f>3/24000000*OO[[#This Row],[152 (07JUL1985 21:00:00)-Water Temperature (C)]]*OO[[#This Row],[94]]</f>
        <v>5.3369234540050004E-8</v>
      </c>
      <c r="CS342" s="10">
        <f>3/24000000*OO[[#This Row],[153 (08JUL1985 00:00:00)-Water Temperature (C)]]*OO[[#This Row],[95]]</f>
        <v>5.1183080097012498E-8</v>
      </c>
      <c r="CT342" s="10">
        <f>3/24000000*OO[[#This Row],[154 (08JUL1985 03:00:00)-Water Temperature (C)]]*OO[[#This Row],[96]]</f>
        <v>4.9102712166249996E-8</v>
      </c>
      <c r="CU342" s="10">
        <f>3/24000000*OO[[#This Row],[155 (08JUL1985 06:00:00)-Water Temperature (C)]]*OO[[#This Row],[97]]</f>
        <v>4.7351719309925E-8</v>
      </c>
      <c r="CV342" s="10">
        <f>3/24000000*OO[[#This Row],[156 (08JUL1985 09:00:00)-Water Temperature (C)]]*OO[[#This Row],[98]]</f>
        <v>4.6544633315949989E-8</v>
      </c>
      <c r="CW342" s="10">
        <f>3/24000000*OO[[#This Row],[157 (08JUL1985 12:00:00)-Water Temperature (C)]]*OO[[#This Row],[99]]</f>
        <v>4.6242252119524997E-8</v>
      </c>
    </row>
    <row r="343" spans="1:101" x14ac:dyDescent="0.35">
      <c r="A343" t="s">
        <v>349</v>
      </c>
      <c r="B343">
        <v>664.37260000000003</v>
      </c>
      <c r="C343" s="10">
        <f>3/24*OO[[#This Row],[59 (26JUN1985 06:00:00)-Water Temperature (C)]]*OO[[#This Row],[1]]/SUM(OO[1])</f>
        <v>0</v>
      </c>
      <c r="D343" s="10">
        <f>3/24*OO[[#This Row],[60 (26JUN1985 09:00:00)-Water Temperature (C)]]*OO[[#This Row],[2]]/SUM(OO[2])</f>
        <v>0</v>
      </c>
      <c r="E343" s="10">
        <f>3/24*OO[[#This Row],[61 (26JUN1985 12:00:00)-Water Temperature (C)]]*OO[[#This Row],[3]]/SUM(OO[3])</f>
        <v>0</v>
      </c>
      <c r="F343" s="10">
        <f>3/24*OO[[#This Row],[62 (26JUN1985 15:00:00)-Water Temperature (C)]]*OO[[#This Row],[4]]/SUM(OO[4])</f>
        <v>0</v>
      </c>
      <c r="G343" s="10">
        <f>3/24*OO[[#This Row],[63 (26JUN1985 18:00:00)-Water Temperature (C)]]*OO[[#This Row],[5]]/SUM(OO[5])</f>
        <v>0</v>
      </c>
      <c r="H343" s="10">
        <f>3/24*OO[[#This Row],[64 (26JUN1985 21:00:00)-Water Temperature (C)]]*OO[[#This Row],[6]]/SUM(OO[6])</f>
        <v>0</v>
      </c>
      <c r="I343" s="10">
        <f>3/24*OO[[#This Row],[65 (27JUN1985 00:00:00)-Water Temperature (C)]]*OO[[#This Row],[7]]/SUM(OO[7])</f>
        <v>0</v>
      </c>
      <c r="J343" s="10">
        <f>3/24*OO[[#This Row],[66 (27JUN1985 03:00:00)-Water Temperature (C)]]*OO[[#This Row],[8]]/SUM(OO[8])</f>
        <v>0</v>
      </c>
      <c r="K343" s="10">
        <f>3/24*OO[[#This Row],[67 (27JUN1985 06:00:00)-Water Temperature (C)]]*OO[[#This Row],[9]]/SUM(OO[9])</f>
        <v>0</v>
      </c>
      <c r="L343" s="10">
        <f>3/24*OO[[#This Row],[68 (27JUN1985 09:00:00)-Water Temperature (C)]]*OO[[#This Row],[10]]/SUM(OO[10])</f>
        <v>0</v>
      </c>
      <c r="M343" s="10">
        <f>3/24*OO[[#This Row],[69 (27JUN1985 12:00:00)-Water Temperature (C)]]*OO[[#This Row],[11]]/SUM(OO[11])</f>
        <v>0</v>
      </c>
      <c r="N343" s="10">
        <f>3/24*OO[[#This Row],[70 (27JUN1985 15:00:00)-Water Temperature (C)]]*OO[[#This Row],[12]]/SUM(OO[12])</f>
        <v>0</v>
      </c>
      <c r="O343" s="10">
        <f>3/24*OO[[#This Row],[71 (27JUN1985 18:00:00)-Water Temperature (C)]]*OO[[#This Row],[13]]/SUM(OO[13])</f>
        <v>0</v>
      </c>
      <c r="P343" s="10">
        <f>3/24*OO[[#This Row],[72 (27JUN1985 21:00:00)-Water Temperature (C)]]*OO[[#This Row],[14]]/SUM(OO[14])</f>
        <v>0</v>
      </c>
      <c r="Q343" s="10">
        <f>3/24*OO[[#This Row],[73 (28JUN1985 00:00:00)-Water Temperature (C)]]*OO[[#This Row],[15]]/SUM(OO[15])</f>
        <v>0</v>
      </c>
      <c r="R343" s="10">
        <f>3/24*OO[[#This Row],[74 (28JUN1985 03:00:00)-Water Temperature (C)]]*OO[[#This Row],[16]]/SUM(OO[16])</f>
        <v>1.6157303299685277E-29</v>
      </c>
      <c r="S343" s="10">
        <f>3/24*OO[[#This Row],[75 (28JUN1985 06:00:00)-Water Temperature (C)]]*OO[[#This Row],[17]]/SUM(OO[17])</f>
        <v>1.5609634135163827E-22</v>
      </c>
      <c r="T343" s="10">
        <f>3/24*OO[[#This Row],[76 (28JUN1985 09:00:00)-Water Temperature (C)]]*OO[[#This Row],[18]]/SUM(OO[18])</f>
        <v>2.784951929584105E-14</v>
      </c>
      <c r="U343" s="10">
        <f>3/24*OO[[#This Row],[77 (28JUN1985 12:00:00)-Water Temperature (C)]]*OO[[#This Row],[19]]/SUM(OO[19])</f>
        <v>1.6847926470325754E-10</v>
      </c>
      <c r="V343" s="10">
        <f>3/24000000*OO[[#This Row],[78 (28JUN1985 15:00:00)-Water Temperature (C)]]*OO[[#This Row],[20]]</f>
        <v>7.8394385726499988E-8</v>
      </c>
      <c r="W343" s="10">
        <f>3/24000000*OO[[#This Row],[79 (28JUN1985 18:00:00)-Water Temperature (C)]]*OO[[#This Row],[21]]</f>
        <v>7.0548568549300002E-6</v>
      </c>
      <c r="X343" s="10">
        <f>3/24000000*OO[[#This Row],[80 (28JUN1985 21:00:00)-Water Temperature (C)]]*OO[[#This Row],[22]]</f>
        <v>1.8152989874291249E-4</v>
      </c>
      <c r="Y343" s="10">
        <f>3/24000000*OO[[#This Row],[81 (29JUN1985 00:00:00)-Water Temperature (C)]]*OO[[#This Row],[23]]</f>
        <v>1.68019159595E-3</v>
      </c>
      <c r="Z343" s="10">
        <f>3/24000000*OO[[#This Row],[82 (29JUN1985 03:00:00)-Water Temperature (C)]]*OO[[#This Row],[24]]</f>
        <v>6.654216529677499E-3</v>
      </c>
      <c r="AA343" s="10">
        <f>3/24000000*OO[[#This Row],[83 (29JUN1985 06:00:00)-Water Temperature (C)]]*OO[[#This Row],[25]]</f>
        <v>1.2761154864490001E-2</v>
      </c>
      <c r="AB343" s="10">
        <f>3/24000000*OO[[#This Row],[84 (29JUN1985 09:00:00)-Water Temperature (C)]]*OO[[#This Row],[26]]</f>
        <v>1.3253371116497499E-2</v>
      </c>
      <c r="AC343" s="10">
        <f>3/24000000*OO[[#This Row],[85 (29JUN1985 12:00:00)-Water Temperature (C)]]*OO[[#This Row],[27]]</f>
        <v>7.964786144379999E-3</v>
      </c>
      <c r="AD343" s="10">
        <f>3/24000000*OO[[#This Row],[86 (29JUN1985 15:00:00)-Water Temperature (C)]]*OO[[#This Row],[28]]</f>
        <v>2.9177577838307499E-3</v>
      </c>
      <c r="AE343" s="10">
        <f>3/24000000*OO[[#This Row],[88 (29JUN1985 21:00:00)-Water Temperature (C)]]*OO[[#This Row],[30]]</f>
        <v>1.1025474014522499E-4</v>
      </c>
      <c r="AF343" s="10">
        <f>3/24000000*OO[[#This Row],[88 (29JUN1985 21:00:00)-Water Temperature (C)]]*OO[[#This Row],[30]]</f>
        <v>1.1025474014522499E-4</v>
      </c>
      <c r="AG343" s="10">
        <f>3/24000000*OO[[#This Row],[89 (30JUN1985 00:00:00)-Water Temperature (C)]]*OO[[#This Row],[31]]</f>
        <v>1.4628093303389997E-5</v>
      </c>
      <c r="AH343" s="10">
        <f>3/24000000*OO[[#This Row],[90 (30JUN1985 03:00:00)-Water Temperature (C)]]*OO[[#This Row],[32]]</f>
        <v>3.4340933423024997E-6</v>
      </c>
      <c r="AI343" s="10">
        <f>3/24000000*OO[[#This Row],[91 (30JUN1985 06:00:00)-Water Temperature (C)]]*OO[[#This Row],[33]]</f>
        <v>2.13606268812825E-6</v>
      </c>
      <c r="AJ343" s="10">
        <f>3/24000000*OO[[#This Row],[92 (30JUN1985 09:00:00)-Water Temperature (C)]]*OO[[#This Row],[34]]</f>
        <v>1.7647217373754996E-6</v>
      </c>
      <c r="AK343" s="10">
        <f>3/24000000*OO[[#This Row],[93 (30JUN1985 12:00:00)-Water Temperature (C)]]*OO[[#This Row],[35]]</f>
        <v>1.520518486460625E-6</v>
      </c>
      <c r="AL343" s="10">
        <f>3/24000000*OO[[#This Row],[94 (30JUN1985 15:00:00)-Water Temperature (C)]]*OO[[#This Row],[36]]</f>
        <v>1.3183817158799999E-6</v>
      </c>
      <c r="AM343" s="10">
        <f>3/24000000*OO[[#This Row],[95 (30JUN1985 18:00:00)-Water Temperature (C)]]*OO[[#This Row],[37]]</f>
        <v>1.139509483568125E-6</v>
      </c>
      <c r="AN343" s="10">
        <f>3/24000000*OO[[#This Row],[96 (30JUN1985 21:00:00)-Water Temperature (C)]]*OO[[#This Row],[38]]</f>
        <v>9.719318187989998E-7</v>
      </c>
      <c r="AO343" s="10">
        <f>3/24000000*OO[[#This Row],[97 (01JUL1985 00:00:00)-Water Temperature (C)]]*OO[[#This Row],[39]]</f>
        <v>8.2404056534124993E-7</v>
      </c>
      <c r="AP343" s="10">
        <f>3/24000000*OO[[#This Row],[98 (01JUL1985 03:00:00)-Water Temperature (C)]]*OO[[#This Row],[40]]</f>
        <v>7.0487242942200003E-7</v>
      </c>
      <c r="AQ343" s="10">
        <f>3/24000000*OO[[#This Row],[99 (01JUL1985 06:00:00)-Water Temperature (C)]]*OO[[#This Row],[41]]</f>
        <v>6.1083860236249992E-7</v>
      </c>
      <c r="AR343" s="10">
        <f>3/24000000*OO[[#This Row],[100 (01JUL1985 09:00:00)-Water Temperature (C)]]*OO[[#This Row],[42]]</f>
        <v>5.4449554199999996E-7</v>
      </c>
      <c r="AS343" s="10">
        <f>3/24000000*OO[[#This Row],[101 (01JUL1985 12:00:00)-Water Temperature (C)]]*OO[[#This Row],[43]]</f>
        <v>4.9373460283824994E-7</v>
      </c>
      <c r="AT343" s="10">
        <f>3/24000000*OO[[#This Row],[102 (01JUL1985 15:00:00)-Water Temperature (C)]]*OO[[#This Row],[44]]</f>
        <v>4.4617774897687497E-7</v>
      </c>
      <c r="AU343" s="10">
        <f>3/24000000*OO[[#This Row],[103 (01JUL1985 18:00:00)-Water Temperature (C)]]*OO[[#This Row],[45]]</f>
        <v>4.02887428793625E-7</v>
      </c>
      <c r="AV343" s="10">
        <f>3/24000000*OO[[#This Row],[104 (01JUL1985 21:00:00)-Water Temperature (C)]]*OO[[#This Row],[46]]</f>
        <v>3.6102205861349997E-7</v>
      </c>
      <c r="AW343" s="10">
        <f>3/24000000*OO[[#This Row],[105 (02JUL1985 00:00:00)-Water Temperature (C)]]*OO[[#This Row],[47]]</f>
        <v>3.2551874799999998E-7</v>
      </c>
      <c r="AX343" s="10">
        <f>3/24000000*OO[[#This Row],[106 (02JUL1985 03:00:00)-Water Temperature (C)]]*OO[[#This Row],[48]]</f>
        <v>2.9693589592292498E-7</v>
      </c>
      <c r="AY343" s="10">
        <f>3/24000000*OO[[#This Row],[107 (02JUL1985 06:00:00)-Water Temperature (C)]]*OO[[#This Row],[49]]</f>
        <v>2.7328241476547499E-7</v>
      </c>
      <c r="AZ343" s="10">
        <f>3/24000000*OO[[#This Row],[108 (02JUL1985 09:00:00)-Water Temperature (C)]]*OO[[#This Row],[50]]</f>
        <v>2.5342885632723751E-7</v>
      </c>
      <c r="BA343" s="10">
        <f>3/24000000*OO[[#This Row],[109 (02JUL1985 12:00:00)-Water Temperature (C)]]*OO[[#This Row],[51]]</f>
        <v>2.3883636852308752E-7</v>
      </c>
      <c r="BB343" s="10">
        <f>3/24000000*OO[[#This Row],[110 (02JUL1985 15:00:00)-Water Temperature (C)]]*OO[[#This Row],[52]]</f>
        <v>2.2826260236724998E-7</v>
      </c>
      <c r="BC343" s="10">
        <f>3/24000000*OO[[#This Row],[111 (02JUL1985 18:00:00)-Water Temperature (C)]]*OO[[#This Row],[53]]</f>
        <v>2.179451122906E-7</v>
      </c>
      <c r="BD343" s="10">
        <f>3/24000000*OO[[#This Row],[112 (02JUL1985 21:00:00)-Water Temperature (C)]]*OO[[#This Row],[54]]</f>
        <v>2.0530851888104998E-7</v>
      </c>
      <c r="BE343" s="10">
        <f>3/24000000*OO[[#This Row],[113 (03JUL1985 00:00:00)-Water Temperature (C)]]*OO[[#This Row],[55]]</f>
        <v>1.9040887327749999E-7</v>
      </c>
      <c r="BF343" s="10">
        <f>3/24000000*OO[[#This Row],[114 (03JUL1985 03:00:00)-Water Temperature (C)]]*OO[[#This Row],[56]]</f>
        <v>1.7719843544310002E-7</v>
      </c>
      <c r="BG343" s="10">
        <f>3/24000000*OO[[#This Row],[115 (03JUL1985 06:00:00)-Water Temperature (C)]]*OO[[#This Row],[57]]</f>
        <v>1.6629448274155E-7</v>
      </c>
      <c r="BH343" s="10">
        <f>3/24000000*OO[[#This Row],[116 (03JUL1985 09:00:00)-Water Temperature (C)]]*OO[[#This Row],[58]]</f>
        <v>1.5950607153873748E-7</v>
      </c>
      <c r="BI343" s="10">
        <f>3/24000000*OO[[#This Row],[117 (03JUL1985 12:00:00)-Water Temperature (C)]]*OO[[#This Row],[59]]</f>
        <v>1.5572891879359999E-7</v>
      </c>
      <c r="BJ343" s="10">
        <f>3/24000000*OO[[#This Row],[118 (03JUL1985 15:00:00)-Water Temperature (C)]]*OO[[#This Row],[60]]</f>
        <v>1.5175254486093751E-7</v>
      </c>
      <c r="BK343" s="10">
        <f>3/24000000*OO[[#This Row],[119 (03JUL1985 18:00:00)-Water Temperature (C)]]*OO[[#This Row],[61]]</f>
        <v>1.4689236641181248E-7</v>
      </c>
      <c r="BL343" s="10">
        <f>3/24000000*OO[[#This Row],[120 (03JUL1985 21:00:00)-Water Temperature (C)]]*OO[[#This Row],[62]]</f>
        <v>1.3999379690009999E-7</v>
      </c>
      <c r="BM343" s="10">
        <f>3/24000000*OO[[#This Row],[121 (04JUL1985 00:00:00)-Water Temperature (C)]]*OO[[#This Row],[63]]</f>
        <v>1.323208263804E-7</v>
      </c>
      <c r="BN343" s="10">
        <f>3/24000000*OO[[#This Row],[122 (04JUL1985 03:00:00)-Water Temperature (C)]]*OO[[#This Row],[64]]</f>
        <v>1.258543012411E-7</v>
      </c>
      <c r="BO343" s="10">
        <f>3/24000000*OO[[#This Row],[123 (04JUL1985 06:00:00)-Water Temperature (C)]]*OO[[#This Row],[65]]</f>
        <v>1.207988382879125E-7</v>
      </c>
      <c r="BP343" s="10">
        <f>3/24000000*OO[[#This Row],[124 (04JUL1985 09:00:00)-Water Temperature (C)]]*OO[[#This Row],[66]]</f>
        <v>1.1866748239957498E-7</v>
      </c>
      <c r="BQ343" s="10">
        <f>3/24000000*OO[[#This Row],[125 (04JUL1985 12:00:00)-Water Temperature (C)]]*OO[[#This Row],[67]]</f>
        <v>1.17447307549425E-7</v>
      </c>
      <c r="BR343" s="10">
        <f>3/24000000*OO[[#This Row],[126 (04JUL1985 15:00:00)-Water Temperature (C)]]*OO[[#This Row],[68]]</f>
        <v>1.1545050520349999E-7</v>
      </c>
      <c r="BS343" s="10">
        <f>3/24000000*OO[[#This Row],[127 (04JUL1985 18:00:00)-Water Temperature (C)]]*OO[[#This Row],[69]]</f>
        <v>1.1249987641324998E-7</v>
      </c>
      <c r="BT343" s="10">
        <f>3/24000000*OO[[#This Row],[128 (04JUL1985 21:00:00)-Water Temperature (C)]]*OO[[#This Row],[70]]</f>
        <v>1.0828933445479999E-7</v>
      </c>
      <c r="BU343" s="10">
        <f>3/24000000*OO[[#This Row],[129 (05JUL1985 00:00:00)-Water Temperature (C)]]*OO[[#This Row],[71]]</f>
        <v>1.0319842572389998E-7</v>
      </c>
      <c r="BV343" s="10">
        <f>3/24000000*OO[[#This Row],[130 (05JUL1985 03:00:00)-Water Temperature (C)]]*OO[[#This Row],[72]]</f>
        <v>9.8546335572499999E-8</v>
      </c>
      <c r="BW343" s="10">
        <f>3/24000000*OO[[#This Row],[131 (05JUL1985 06:00:00)-Water Temperature (C)]]*OO[[#This Row],[73]]</f>
        <v>9.4637863583999991E-8</v>
      </c>
      <c r="BX343" s="10">
        <f>3/24000000*OO[[#This Row],[132 (05JUL1985 09:00:00)-Water Temperature (C)]]*OO[[#This Row],[74]]</f>
        <v>9.2787213916874997E-8</v>
      </c>
      <c r="BY343" s="10">
        <f>3/24000000*OO[[#This Row],[133 (05JUL1985 12:00:00)-Water Temperature (C)]]*OO[[#This Row],[75]]</f>
        <v>9.1963782502262498E-8</v>
      </c>
      <c r="BZ343" s="10">
        <f>3/24000000*OO[[#This Row],[134 (05JUL1985 15:00:00)-Water Temperature (C)]]*OO[[#This Row],[76]]</f>
        <v>9.1161959661299999E-8</v>
      </c>
      <c r="CA343" s="10">
        <f>3/24000000*OO[[#This Row],[135 (05JUL1985 18:00:00)-Water Temperature (C)]]*OO[[#This Row],[77]]</f>
        <v>8.9936470448499991E-8</v>
      </c>
      <c r="CB343" s="10">
        <f>3/24000000*OO[[#This Row],[136 (05JUL1985 21:00:00)-Water Temperature (C)]]*OO[[#This Row],[78]]</f>
        <v>8.7048238717700005E-8</v>
      </c>
      <c r="CC343" s="10">
        <f>3/24000000*OO[[#This Row],[137 (06JUL1985 00:00:00)-Water Temperature (C)]]*OO[[#This Row],[79]]</f>
        <v>8.3054506343387494E-8</v>
      </c>
      <c r="CD343" s="10">
        <f>3/24000000*OO[[#This Row],[138 (06JUL1985 03:00:00)-Water Temperature (C)]]*OO[[#This Row],[80]]</f>
        <v>7.9247639566487492E-8</v>
      </c>
      <c r="CE343" s="10">
        <f>3/24000000*OO[[#This Row],[139 (06JUL1985 06:00:00)-Water Temperature (C)]]*OO[[#This Row],[81]]</f>
        <v>7.6081443997687495E-8</v>
      </c>
      <c r="CF343" s="10">
        <f>3/24000000*OO[[#This Row],[140 (06JUL1985 09:00:00)-Water Temperature (C)]]*OO[[#This Row],[82]]</f>
        <v>7.505044013368751E-8</v>
      </c>
      <c r="CG343" s="10">
        <f>3/24000000*OO[[#This Row],[141 (06JUL1985 12:00:00)-Water Temperature (C)]]*OO[[#This Row],[83]]</f>
        <v>7.4874715997737498E-8</v>
      </c>
      <c r="CH343" s="10">
        <f>3/24000000*OO[[#This Row],[142 (06JUL1985 15:00:00)-Water Temperature (C)]]*OO[[#This Row],[84]]</f>
        <v>7.4502802530237488E-8</v>
      </c>
      <c r="CI343" s="10">
        <f>3/24000000*OO[[#This Row],[143 (06JUL1985 18:00:00)-Water Temperature (C)]]*OO[[#This Row],[85]]</f>
        <v>7.3707061325999988E-8</v>
      </c>
      <c r="CJ343" s="10">
        <f>3/24000000*OO[[#This Row],[144 (06JUL1985 21:00:00)-Water Temperature (C)]]*OO[[#This Row],[86]]</f>
        <v>7.1551954682999997E-8</v>
      </c>
      <c r="CK343" s="10">
        <f>3/24000000*OO[[#This Row],[145 (07JUL1985 00:00:00)-Water Temperature (C)]]*OO[[#This Row],[87]]</f>
        <v>6.8632960497412505E-8</v>
      </c>
      <c r="CL343" s="10">
        <f>3/24000000*OO[[#This Row],[146 (07JUL1985 03:00:00)-Water Temperature (C)]]*OO[[#This Row],[88]]</f>
        <v>6.5912876074425003E-8</v>
      </c>
      <c r="CM343" s="10">
        <f>3/24000000*OO[[#This Row],[147 (07JUL1985 06:00:00)-Water Temperature (C)]]*OO[[#This Row],[89]]</f>
        <v>6.3405912361812496E-8</v>
      </c>
      <c r="CN343" s="10">
        <f>3/24000000*OO[[#This Row],[148 (07JUL1985 09:00:00)-Water Temperature (C)]]*OO[[#This Row],[90]]</f>
        <v>6.1397897278412492E-8</v>
      </c>
      <c r="CO343" s="10">
        <f>3/24000000*OO[[#This Row],[149 (07JUL1985 12:00:00)-Water Temperature (C)]]*OO[[#This Row],[91]]</f>
        <v>6.0135741990187501E-8</v>
      </c>
      <c r="CP343" s="10">
        <f>3/24000000*OO[[#This Row],[150 (07JUL1985 15:00:00)-Water Temperature (C)]]*OO[[#This Row],[92]]</f>
        <v>5.9466011149725003E-8</v>
      </c>
      <c r="CQ343" s="10">
        <f>3/24000000*OO[[#This Row],[151 (07JUL1985 18:00:00)-Water Temperature (C)]]*OO[[#This Row],[93]]</f>
        <v>5.8100629233674992E-8</v>
      </c>
      <c r="CR343" s="10">
        <f>3/24000000*OO[[#This Row],[152 (07JUL1985 21:00:00)-Water Temperature (C)]]*OO[[#This Row],[94]]</f>
        <v>5.5912838877524989E-8</v>
      </c>
      <c r="CS343" s="10">
        <f>3/24000000*OO[[#This Row],[153 (08JUL1985 00:00:00)-Water Temperature (C)]]*OO[[#This Row],[95]]</f>
        <v>5.3621131965E-8</v>
      </c>
      <c r="CT343" s="10">
        <f>3/24000000*OO[[#This Row],[154 (08JUL1985 03:00:00)-Water Temperature (C)]]*OO[[#This Row],[96]]</f>
        <v>5.1437528068612497E-8</v>
      </c>
      <c r="CU343" s="10">
        <f>3/24000000*OO[[#This Row],[155 (08JUL1985 06:00:00)-Water Temperature (C)]]*OO[[#This Row],[97]]</f>
        <v>4.9594579717249993E-8</v>
      </c>
      <c r="CV343" s="10">
        <f>3/24000000*OO[[#This Row],[156 (08JUL1985 09:00:00)-Water Temperature (C)]]*OO[[#This Row],[98]]</f>
        <v>4.8739424230699998E-8</v>
      </c>
      <c r="CW343" s="10">
        <f>3/24000000*OO[[#This Row],[157 (08JUL1985 12:00:00)-Water Temperature (C)]]*OO[[#This Row],[99]]</f>
        <v>4.84213817969625E-8</v>
      </c>
    </row>
    <row r="344" spans="1:101" x14ac:dyDescent="0.35">
      <c r="A344" t="s">
        <v>350</v>
      </c>
      <c r="B344">
        <v>942.10329999999999</v>
      </c>
      <c r="C344" s="10">
        <f>3/24*OO[[#This Row],[59 (26JUN1985 06:00:00)-Water Temperature (C)]]*OO[[#This Row],[1]]/SUM(OO[1])</f>
        <v>0</v>
      </c>
      <c r="D344" s="10">
        <f>3/24*OO[[#This Row],[60 (26JUN1985 09:00:00)-Water Temperature (C)]]*OO[[#This Row],[2]]/SUM(OO[2])</f>
        <v>0</v>
      </c>
      <c r="E344" s="10">
        <f>3/24*OO[[#This Row],[61 (26JUN1985 12:00:00)-Water Temperature (C)]]*OO[[#This Row],[3]]/SUM(OO[3])</f>
        <v>0</v>
      </c>
      <c r="F344" s="10">
        <f>3/24*OO[[#This Row],[62 (26JUN1985 15:00:00)-Water Temperature (C)]]*OO[[#This Row],[4]]/SUM(OO[4])</f>
        <v>0</v>
      </c>
      <c r="G344" s="10">
        <f>3/24*OO[[#This Row],[63 (26JUN1985 18:00:00)-Water Temperature (C)]]*OO[[#This Row],[5]]/SUM(OO[5])</f>
        <v>0</v>
      </c>
      <c r="H344" s="10">
        <f>3/24*OO[[#This Row],[64 (26JUN1985 21:00:00)-Water Temperature (C)]]*OO[[#This Row],[6]]/SUM(OO[6])</f>
        <v>0</v>
      </c>
      <c r="I344" s="10">
        <f>3/24*OO[[#This Row],[65 (27JUN1985 00:00:00)-Water Temperature (C)]]*OO[[#This Row],[7]]/SUM(OO[7])</f>
        <v>0</v>
      </c>
      <c r="J344" s="10">
        <f>3/24*OO[[#This Row],[66 (27JUN1985 03:00:00)-Water Temperature (C)]]*OO[[#This Row],[8]]/SUM(OO[8])</f>
        <v>0</v>
      </c>
      <c r="K344" s="10">
        <f>3/24*OO[[#This Row],[67 (27JUN1985 06:00:00)-Water Temperature (C)]]*OO[[#This Row],[9]]/SUM(OO[9])</f>
        <v>0</v>
      </c>
      <c r="L344" s="10">
        <f>3/24*OO[[#This Row],[68 (27JUN1985 09:00:00)-Water Temperature (C)]]*OO[[#This Row],[10]]/SUM(OO[10])</f>
        <v>0</v>
      </c>
      <c r="M344" s="10">
        <f>3/24*OO[[#This Row],[69 (27JUN1985 12:00:00)-Water Temperature (C)]]*OO[[#This Row],[11]]/SUM(OO[11])</f>
        <v>0</v>
      </c>
      <c r="N344" s="10">
        <f>3/24*OO[[#This Row],[70 (27JUN1985 15:00:00)-Water Temperature (C)]]*OO[[#This Row],[12]]/SUM(OO[12])</f>
        <v>0</v>
      </c>
      <c r="O344" s="10">
        <f>3/24*OO[[#This Row],[71 (27JUN1985 18:00:00)-Water Temperature (C)]]*OO[[#This Row],[13]]/SUM(OO[13])</f>
        <v>0</v>
      </c>
      <c r="P344" s="10">
        <f>3/24*OO[[#This Row],[72 (27JUN1985 21:00:00)-Water Temperature (C)]]*OO[[#This Row],[14]]/SUM(OO[14])</f>
        <v>0</v>
      </c>
      <c r="Q344" s="10">
        <f>3/24*OO[[#This Row],[73 (28JUN1985 00:00:00)-Water Temperature (C)]]*OO[[#This Row],[15]]/SUM(OO[15])</f>
        <v>0</v>
      </c>
      <c r="R344" s="10">
        <f>3/24*OO[[#This Row],[74 (28JUN1985 03:00:00)-Water Temperature (C)]]*OO[[#This Row],[16]]/SUM(OO[16])</f>
        <v>3.0190610714929092E-29</v>
      </c>
      <c r="S344" s="10">
        <f>3/24*OO[[#This Row],[75 (28JUN1985 06:00:00)-Water Temperature (C)]]*OO[[#This Row],[17]]/SUM(OO[17])</f>
        <v>2.7127805874134387E-22</v>
      </c>
      <c r="T344" s="10">
        <f>3/24*OO[[#This Row],[76 (28JUN1985 09:00:00)-Water Temperature (C)]]*OO[[#This Row],[18]]/SUM(OO[18])</f>
        <v>9.7326580697648867E-14</v>
      </c>
      <c r="U344" s="10">
        <f>3/24*OO[[#This Row],[77 (28JUN1985 12:00:00)-Water Temperature (C)]]*OO[[#This Row],[19]]/SUM(OO[19])</f>
        <v>7.1129235664437165E-10</v>
      </c>
      <c r="V344" s="10">
        <f>3/24000000*OO[[#This Row],[78 (28JUN1985 15:00:00)-Water Temperature (C)]]*OO[[#This Row],[20]]</f>
        <v>3.687741547575E-7</v>
      </c>
      <c r="W344" s="10">
        <f>3/24000000*OO[[#This Row],[79 (28JUN1985 18:00:00)-Water Temperature (C)]]*OO[[#This Row],[21]]</f>
        <v>3.6191039594850002E-5</v>
      </c>
      <c r="X344" s="10">
        <f>3/24000000*OO[[#This Row],[80 (28JUN1985 21:00:00)-Water Temperature (C)]]*OO[[#This Row],[22]]</f>
        <v>1.00388716857125E-3</v>
      </c>
      <c r="Y344" s="10">
        <f>3/24000000*OO[[#This Row],[81 (29JUN1985 00:00:00)-Water Temperature (C)]]*OO[[#This Row],[23]]</f>
        <v>9.9374577171749984E-3</v>
      </c>
      <c r="Z344" s="10">
        <f>3/24000000*OO[[#This Row],[82 (29JUN1985 03:00:00)-Water Temperature (C)]]*OO[[#This Row],[24]]</f>
        <v>4.1830571103400001E-2</v>
      </c>
      <c r="AA344" s="10">
        <f>3/24000000*OO[[#This Row],[83 (29JUN1985 06:00:00)-Water Temperature (C)]]*OO[[#This Row],[25]]</f>
        <v>8.4888707966687488E-2</v>
      </c>
      <c r="AB344" s="10">
        <f>3/24000000*OO[[#This Row],[84 (29JUN1985 09:00:00)-Water Temperature (C)]]*OO[[#This Row],[26]]</f>
        <v>9.2875123965524997E-2</v>
      </c>
      <c r="AC344" s="10">
        <f>3/24000000*OO[[#This Row],[85 (29JUN1985 12:00:00)-Water Temperature (C)]]*OO[[#This Row],[27]]</f>
        <v>5.8641156412837486E-2</v>
      </c>
      <c r="AD344" s="10">
        <f>3/24000000*OO[[#This Row],[86 (29JUN1985 15:00:00)-Water Temperature (C)]]*OO[[#This Row],[28]]</f>
        <v>2.2512570149121249E-2</v>
      </c>
      <c r="AE344" s="10">
        <f>3/24000000*OO[[#This Row],[88 (29JUN1985 21:00:00)-Water Temperature (C)]]*OO[[#This Row],[30]]</f>
        <v>9.2237767476075004E-4</v>
      </c>
      <c r="AF344" s="10">
        <f>3/24000000*OO[[#This Row],[88 (29JUN1985 21:00:00)-Water Temperature (C)]]*OO[[#This Row],[30]]</f>
        <v>9.2237767476075004E-4</v>
      </c>
      <c r="AG344" s="10">
        <f>3/24000000*OO[[#This Row],[89 (30JUN1985 00:00:00)-Water Temperature (C)]]*OO[[#This Row],[31]]</f>
        <v>1.2263904589934998E-4</v>
      </c>
      <c r="AH344" s="10">
        <f>3/24000000*OO[[#This Row],[90 (30JUN1985 03:00:00)-Water Temperature (C)]]*OO[[#This Row],[32]]</f>
        <v>2.5946597066429997E-5</v>
      </c>
      <c r="AI344" s="10">
        <f>3/24000000*OO[[#This Row],[91 (30JUN1985 06:00:00)-Water Temperature (C)]]*OO[[#This Row],[33]]</f>
        <v>1.5073610079789997E-5</v>
      </c>
      <c r="AJ344" s="10">
        <f>3/24000000*OO[[#This Row],[92 (30JUN1985 09:00:00)-Water Temperature (C)]]*OO[[#This Row],[34]]</f>
        <v>1.2336516432116248E-5</v>
      </c>
      <c r="AK344" s="10">
        <f>3/24000000*OO[[#This Row],[93 (30JUN1985 12:00:00)-Water Temperature (C)]]*OO[[#This Row],[35]]</f>
        <v>1.061725976956875E-5</v>
      </c>
      <c r="AL344" s="10">
        <f>3/24000000*OO[[#This Row],[94 (30JUN1985 15:00:00)-Water Temperature (C)]]*OO[[#This Row],[36]]</f>
        <v>9.2047613296000002E-6</v>
      </c>
      <c r="AM344" s="10">
        <f>3/24000000*OO[[#This Row],[95 (30JUN1985 18:00:00)-Water Temperature (C)]]*OO[[#This Row],[37]]</f>
        <v>7.9565403888100002E-6</v>
      </c>
      <c r="AN344" s="10">
        <f>3/24000000*OO[[#This Row],[96 (30JUN1985 21:00:00)-Water Temperature (C)]]*OO[[#This Row],[38]]</f>
        <v>6.7884971597099998E-6</v>
      </c>
      <c r="AO344" s="10">
        <f>3/24000000*OO[[#This Row],[97 (01JUL1985 00:00:00)-Water Temperature (C)]]*OO[[#This Row],[39]]</f>
        <v>5.7537496877900005E-6</v>
      </c>
      <c r="AP344" s="10">
        <f>3/24000000*OO[[#This Row],[98 (01JUL1985 03:00:00)-Water Temperature (C)]]*OO[[#This Row],[40]]</f>
        <v>4.9172628985549999E-6</v>
      </c>
      <c r="AQ344" s="10">
        <f>3/24000000*OO[[#This Row],[99 (01JUL1985 06:00:00)-Water Temperature (C)]]*OO[[#This Row],[41]]</f>
        <v>4.2572365308199989E-6</v>
      </c>
      <c r="AR344" s="10">
        <f>3/24000000*OO[[#This Row],[100 (01JUL1985 09:00:00)-Water Temperature (C)]]*OO[[#This Row],[42]]</f>
        <v>3.7892528717225002E-6</v>
      </c>
      <c r="AS344" s="10">
        <f>3/24000000*OO[[#This Row],[101 (01JUL1985 12:00:00)-Water Temperature (C)]]*OO[[#This Row],[43]]</f>
        <v>3.4338552907412496E-6</v>
      </c>
      <c r="AT344" s="10">
        <f>3/24000000*OO[[#This Row],[102 (01JUL1985 15:00:00)-Water Temperature (C)]]*OO[[#This Row],[44]]</f>
        <v>3.1033097248792495E-6</v>
      </c>
      <c r="AU344" s="10">
        <f>3/24000000*OO[[#This Row],[103 (01JUL1985 18:00:00)-Water Temperature (C)]]*OO[[#This Row],[45]]</f>
        <v>2.8020167756349994E-6</v>
      </c>
      <c r="AV344" s="10">
        <f>3/24000000*OO[[#This Row],[104 (01JUL1985 21:00:00)-Water Temperature (C)]]*OO[[#This Row],[46]]</f>
        <v>2.5108872471426251E-6</v>
      </c>
      <c r="AW344" s="10">
        <f>3/24000000*OO[[#This Row],[105 (02JUL1985 00:00:00)-Water Temperature (C)]]*OO[[#This Row],[47]]</f>
        <v>2.2625696497421246E-6</v>
      </c>
      <c r="AX344" s="10">
        <f>3/24000000*OO[[#This Row],[106 (02JUL1985 03:00:00)-Water Temperature (C)]]*OO[[#This Row],[48]]</f>
        <v>2.0621683224198747E-6</v>
      </c>
      <c r="AY344" s="10">
        <f>3/24000000*OO[[#This Row],[107 (02JUL1985 06:00:00)-Water Temperature (C)]]*OO[[#This Row],[49]]</f>
        <v>1.8966472753552499E-6</v>
      </c>
      <c r="AZ344" s="10">
        <f>3/24000000*OO[[#This Row],[108 (02JUL1985 09:00:00)-Water Temperature (C)]]*OO[[#This Row],[50]]</f>
        <v>1.7578064275430001E-6</v>
      </c>
      <c r="BA344" s="10">
        <f>3/24000000*OO[[#This Row],[109 (02JUL1985 12:00:00)-Water Temperature (C)]]*OO[[#This Row],[51]]</f>
        <v>1.6555143915619999E-6</v>
      </c>
      <c r="BB344" s="10">
        <f>3/24000000*OO[[#This Row],[110 (02JUL1985 15:00:00)-Water Temperature (C)]]*OO[[#This Row],[52]]</f>
        <v>1.5817198138431252E-6</v>
      </c>
      <c r="BC344" s="10">
        <f>3/24000000*OO[[#This Row],[111 (02JUL1985 18:00:00)-Water Temperature (C)]]*OO[[#This Row],[53]]</f>
        <v>1.5107049129812498E-6</v>
      </c>
      <c r="BD344" s="10">
        <f>3/24000000*OO[[#This Row],[112 (02JUL1985 21:00:00)-Water Temperature (C)]]*OO[[#This Row],[54]]</f>
        <v>1.4238947108898749E-6</v>
      </c>
      <c r="BE344" s="10">
        <f>3/24000000*OO[[#This Row],[113 (03JUL1985 00:00:00)-Water Temperature (C)]]*OO[[#This Row],[55]]</f>
        <v>1.32102770094875E-6</v>
      </c>
      <c r="BF344" s="10">
        <f>3/24000000*OO[[#This Row],[114 (03JUL1985 03:00:00)-Water Temperature (C)]]*OO[[#This Row],[56]]</f>
        <v>1.2287760977594999E-6</v>
      </c>
      <c r="BG344" s="10">
        <f>3/24000000*OO[[#This Row],[115 (03JUL1985 06:00:00)-Water Temperature (C)]]*OO[[#This Row],[57]]</f>
        <v>1.1524681428205001E-6</v>
      </c>
      <c r="BH344" s="10">
        <f>3/24000000*OO[[#This Row],[116 (03JUL1985 09:00:00)-Water Temperature (C)]]*OO[[#This Row],[58]]</f>
        <v>1.1040009122554999E-6</v>
      </c>
      <c r="BI344" s="10">
        <f>3/24000000*OO[[#This Row],[117 (03JUL1985 12:00:00)-Water Temperature (C)]]*OO[[#This Row],[59]]</f>
        <v>1.0773983568635001E-6</v>
      </c>
      <c r="BJ344" s="10">
        <f>3/24000000*OO[[#This Row],[118 (03JUL1985 15:00:00)-Water Temperature (C)]]*OO[[#This Row],[60]]</f>
        <v>1.0503722605004998E-6</v>
      </c>
      <c r="BK344" s="10">
        <f>3/24000000*OO[[#This Row],[119 (03JUL1985 18:00:00)-Water Temperature (C)]]*OO[[#This Row],[61]]</f>
        <v>1.0171257340567501E-6</v>
      </c>
      <c r="BL344" s="10">
        <f>3/24000000*OO[[#This Row],[120 (03JUL1985 21:00:00)-Water Temperature (C)]]*OO[[#This Row],[62]]</f>
        <v>9.701605043249999E-7</v>
      </c>
      <c r="BM344" s="10">
        <f>3/24000000*OO[[#This Row],[121 (04JUL1985 00:00:00)-Water Temperature (C)]]*OO[[#This Row],[63]]</f>
        <v>9.1703793018337492E-7</v>
      </c>
      <c r="BN344" s="10">
        <f>3/24000000*OO[[#This Row],[122 (04JUL1985 03:00:00)-Water Temperature (C)]]*OO[[#This Row],[64]]</f>
        <v>8.7170380361999983E-7</v>
      </c>
      <c r="BO344" s="10">
        <f>3/24000000*OO[[#This Row],[123 (04JUL1985 06:00:00)-Water Temperature (C)]]*OO[[#This Row],[65]]</f>
        <v>8.3615464298900005E-7</v>
      </c>
      <c r="BP344" s="10">
        <f>3/24000000*OO[[#This Row],[124 (04JUL1985 09:00:00)-Water Temperature (C)]]*OO[[#This Row],[66]]</f>
        <v>8.20772053461E-7</v>
      </c>
      <c r="BQ344" s="10">
        <f>3/24000000*OO[[#This Row],[125 (04JUL1985 12:00:00)-Water Temperature (C)]]*OO[[#This Row],[67]]</f>
        <v>8.1231022120299987E-7</v>
      </c>
      <c r="BR344" s="10">
        <f>3/24000000*OO[[#This Row],[126 (04JUL1985 15:00:00)-Water Temperature (C)]]*OO[[#This Row],[68]]</f>
        <v>7.9879050696087497E-7</v>
      </c>
      <c r="BS344" s="10">
        <f>3/24000000*OO[[#This Row],[127 (04JUL1985 18:00:00)-Water Temperature (C)]]*OO[[#This Row],[69]]</f>
        <v>7.78730533035E-7</v>
      </c>
      <c r="BT344" s="10">
        <f>3/24000000*OO[[#This Row],[128 (04JUL1985 21:00:00)-Water Temperature (C)]]*OO[[#This Row],[70]]</f>
        <v>7.5007632766124995E-7</v>
      </c>
      <c r="BU344" s="10">
        <f>3/24000000*OO[[#This Row],[129 (05JUL1985 00:00:00)-Water Temperature (C)]]*OO[[#This Row],[71]]</f>
        <v>7.149379707143749E-7</v>
      </c>
      <c r="BV344" s="10">
        <f>3/24000000*OO[[#This Row],[130 (05JUL1985 03:00:00)-Water Temperature (C)]]*OO[[#This Row],[72]]</f>
        <v>6.825939030142499E-7</v>
      </c>
      <c r="BW344" s="10">
        <f>3/24000000*OO[[#This Row],[131 (05JUL1985 06:00:00)-Water Temperature (C)]]*OO[[#This Row],[73]]</f>
        <v>6.5524986026587487E-7</v>
      </c>
      <c r="BX344" s="10">
        <f>3/24000000*OO[[#This Row],[132 (05JUL1985 09:00:00)-Water Temperature (C)]]*OO[[#This Row],[74]]</f>
        <v>6.4195578699562505E-7</v>
      </c>
      <c r="BY344" s="10">
        <f>3/24000000*OO[[#This Row],[133 (05JUL1985 12:00:00)-Water Temperature (C)]]*OO[[#This Row],[75]]</f>
        <v>6.3610199530062488E-7</v>
      </c>
      <c r="BZ344" s="10">
        <f>3/24000000*OO[[#This Row],[134 (05JUL1985 15:00:00)-Water Temperature (C)]]*OO[[#This Row],[76]]</f>
        <v>6.3065368828687501E-7</v>
      </c>
      <c r="CA344" s="10">
        <f>3/24000000*OO[[#This Row],[135 (05JUL1985 18:00:00)-Water Temperature (C)]]*OO[[#This Row],[77]]</f>
        <v>6.22349062425E-7</v>
      </c>
      <c r="CB344" s="10">
        <f>3/24000000*OO[[#This Row],[136 (05JUL1985 21:00:00)-Water Temperature (C)]]*OO[[#This Row],[78]]</f>
        <v>6.0296162121125001E-7</v>
      </c>
      <c r="CC344" s="10">
        <f>3/24000000*OO[[#This Row],[137 (06JUL1985 00:00:00)-Water Temperature (C)]]*OO[[#This Row],[79]]</f>
        <v>5.7552926320749998E-7</v>
      </c>
      <c r="CD344" s="10">
        <f>3/24000000*OO[[#This Row],[138 (06JUL1985 03:00:00)-Water Temperature (C)]]*OO[[#This Row],[80]]</f>
        <v>5.4910771982475006E-7</v>
      </c>
      <c r="CE344" s="10">
        <f>3/24000000*OO[[#This Row],[139 (06JUL1985 06:00:00)-Water Temperature (C)]]*OO[[#This Row],[81]]</f>
        <v>5.2691248845999995E-7</v>
      </c>
      <c r="CF344" s="10">
        <f>3/24000000*OO[[#This Row],[140 (06JUL1985 09:00:00)-Water Temperature (C)]]*OO[[#This Row],[82]]</f>
        <v>5.1925211960899996E-7</v>
      </c>
      <c r="CG344" s="10">
        <f>3/24000000*OO[[#This Row],[141 (06JUL1985 12:00:00)-Water Temperature (C)]]*OO[[#This Row],[83]]</f>
        <v>5.1793319859124995E-7</v>
      </c>
      <c r="CH344" s="10">
        <f>3/24000000*OO[[#This Row],[142 (06JUL1985 15:00:00)-Water Temperature (C)]]*OO[[#This Row],[84]]</f>
        <v>5.1549532745549998E-7</v>
      </c>
      <c r="CI344" s="10">
        <f>3/24000000*OO[[#This Row],[143 (06JUL1985 18:00:00)-Water Temperature (C)]]*OO[[#This Row],[85]]</f>
        <v>5.1019677697999992E-7</v>
      </c>
      <c r="CJ344" s="10">
        <f>3/24000000*OO[[#This Row],[144 (06JUL1985 21:00:00)-Water Temperature (C)]]*OO[[#This Row],[86]]</f>
        <v>4.9569721254000004E-7</v>
      </c>
      <c r="CK344" s="10">
        <f>3/24000000*OO[[#This Row],[145 (07JUL1985 00:00:00)-Water Temperature (C)]]*OO[[#This Row],[87]]</f>
        <v>4.7555734413599993E-7</v>
      </c>
      <c r="CL344" s="10">
        <f>3/24000000*OO[[#This Row],[146 (07JUL1985 03:00:00)-Water Temperature (C)]]*OO[[#This Row],[88]]</f>
        <v>4.5660432207724999E-7</v>
      </c>
      <c r="CM344" s="10">
        <f>3/24000000*OO[[#This Row],[147 (07JUL1985 06:00:00)-Water Temperature (C)]]*OO[[#This Row],[89]]</f>
        <v>4.3921874111499999E-7</v>
      </c>
      <c r="CN344" s="10">
        <f>3/24000000*OO[[#This Row],[148 (07JUL1985 09:00:00)-Water Temperature (C)]]*OO[[#This Row],[90]]</f>
        <v>4.2515696988362492E-7</v>
      </c>
      <c r="CO344" s="10">
        <f>3/24000000*OO[[#This Row],[149 (07JUL1985 12:00:00)-Water Temperature (C)]]*OO[[#This Row],[91]]</f>
        <v>4.1630331848000003E-7</v>
      </c>
      <c r="CP344" s="10">
        <f>3/24000000*OO[[#This Row],[150 (07JUL1985 15:00:00)-Water Temperature (C)]]*OO[[#This Row],[92]]</f>
        <v>4.1167050751337499E-7</v>
      </c>
      <c r="CQ344" s="10">
        <f>3/24000000*OO[[#This Row],[151 (07JUL1985 18:00:00)-Water Temperature (C)]]*OO[[#This Row],[93]]</f>
        <v>4.0249240178124996E-7</v>
      </c>
      <c r="CR344" s="10">
        <f>3/24000000*OO[[#This Row],[152 (07JUL1985 21:00:00)-Water Temperature (C)]]*OO[[#This Row],[94]]</f>
        <v>3.8751146732025006E-7</v>
      </c>
      <c r="CS344" s="10">
        <f>3/24000000*OO[[#This Row],[153 (08JUL1985 00:00:00)-Water Temperature (C)]]*OO[[#This Row],[95]]</f>
        <v>3.7165823022349999E-7</v>
      </c>
      <c r="CT344" s="10">
        <f>3/24000000*OO[[#This Row],[154 (08JUL1985 03:00:00)-Water Temperature (C)]]*OO[[#This Row],[96]]</f>
        <v>3.5646992737125E-7</v>
      </c>
      <c r="CU344" s="10">
        <f>3/24000000*OO[[#This Row],[155 (08JUL1985 06:00:00)-Water Temperature (C)]]*OO[[#This Row],[97]]</f>
        <v>3.4352924839349999E-7</v>
      </c>
      <c r="CV344" s="10">
        <f>3/24000000*OO[[#This Row],[156 (08JUL1985 09:00:00)-Water Temperature (C)]]*OO[[#This Row],[98]]</f>
        <v>3.3736647450599999E-7</v>
      </c>
      <c r="CW344" s="10">
        <f>3/24000000*OO[[#This Row],[157 (08JUL1985 12:00:00)-Water Temperature (C)]]*OO[[#This Row],[99]]</f>
        <v>3.3516819985887498E-7</v>
      </c>
    </row>
    <row r="345" spans="1:101" x14ac:dyDescent="0.35">
      <c r="A345" t="s">
        <v>351</v>
      </c>
      <c r="B345">
        <v>594.50930000000005</v>
      </c>
      <c r="C345" s="10">
        <f>3/24*OO[[#This Row],[59 (26JUN1985 06:00:00)-Water Temperature (C)]]*OO[[#This Row],[1]]/SUM(OO[1])</f>
        <v>0</v>
      </c>
      <c r="D345" s="10">
        <f>3/24*OO[[#This Row],[60 (26JUN1985 09:00:00)-Water Temperature (C)]]*OO[[#This Row],[2]]/SUM(OO[2])</f>
        <v>0</v>
      </c>
      <c r="E345" s="10">
        <f>3/24*OO[[#This Row],[61 (26JUN1985 12:00:00)-Water Temperature (C)]]*OO[[#This Row],[3]]/SUM(OO[3])</f>
        <v>0</v>
      </c>
      <c r="F345" s="10">
        <f>3/24*OO[[#This Row],[62 (26JUN1985 15:00:00)-Water Temperature (C)]]*OO[[#This Row],[4]]/SUM(OO[4])</f>
        <v>0</v>
      </c>
      <c r="G345" s="10">
        <f>3/24*OO[[#This Row],[63 (26JUN1985 18:00:00)-Water Temperature (C)]]*OO[[#This Row],[5]]/SUM(OO[5])</f>
        <v>0</v>
      </c>
      <c r="H345" s="10">
        <f>3/24*OO[[#This Row],[64 (26JUN1985 21:00:00)-Water Temperature (C)]]*OO[[#This Row],[6]]/SUM(OO[6])</f>
        <v>0</v>
      </c>
      <c r="I345" s="10">
        <f>3/24*OO[[#This Row],[65 (27JUN1985 00:00:00)-Water Temperature (C)]]*OO[[#This Row],[7]]/SUM(OO[7])</f>
        <v>0</v>
      </c>
      <c r="J345" s="10">
        <f>3/24*OO[[#This Row],[66 (27JUN1985 03:00:00)-Water Temperature (C)]]*OO[[#This Row],[8]]/SUM(OO[8])</f>
        <v>0</v>
      </c>
      <c r="K345" s="10">
        <f>3/24*OO[[#This Row],[67 (27JUN1985 06:00:00)-Water Temperature (C)]]*OO[[#This Row],[9]]/SUM(OO[9])</f>
        <v>0</v>
      </c>
      <c r="L345" s="10">
        <f>3/24*OO[[#This Row],[68 (27JUN1985 09:00:00)-Water Temperature (C)]]*OO[[#This Row],[10]]/SUM(OO[10])</f>
        <v>0</v>
      </c>
      <c r="M345" s="10">
        <f>3/24*OO[[#This Row],[69 (27JUN1985 12:00:00)-Water Temperature (C)]]*OO[[#This Row],[11]]/SUM(OO[11])</f>
        <v>0</v>
      </c>
      <c r="N345" s="10">
        <f>3/24*OO[[#This Row],[70 (27JUN1985 15:00:00)-Water Temperature (C)]]*OO[[#This Row],[12]]/SUM(OO[12])</f>
        <v>0</v>
      </c>
      <c r="O345" s="10">
        <f>3/24*OO[[#This Row],[71 (27JUN1985 18:00:00)-Water Temperature (C)]]*OO[[#This Row],[13]]/SUM(OO[13])</f>
        <v>0</v>
      </c>
      <c r="P345" s="10">
        <f>3/24*OO[[#This Row],[72 (27JUN1985 21:00:00)-Water Temperature (C)]]*OO[[#This Row],[14]]/SUM(OO[14])</f>
        <v>0</v>
      </c>
      <c r="Q345" s="10">
        <f>3/24*OO[[#This Row],[73 (28JUN1985 00:00:00)-Water Temperature (C)]]*OO[[#This Row],[15]]/SUM(OO[15])</f>
        <v>0</v>
      </c>
      <c r="R345" s="10">
        <f>3/24*OO[[#This Row],[74 (28JUN1985 03:00:00)-Water Temperature (C)]]*OO[[#This Row],[16]]/SUM(OO[16])</f>
        <v>4.9901246205248964E-30</v>
      </c>
      <c r="S345" s="10">
        <f>3/24*OO[[#This Row],[75 (28JUN1985 06:00:00)-Water Temperature (C)]]*OO[[#This Row],[17]]/SUM(OO[17])</f>
        <v>4.5461147263527722E-23</v>
      </c>
      <c r="T345" s="10">
        <f>3/24*OO[[#This Row],[76 (28JUN1985 09:00:00)-Water Temperature (C)]]*OO[[#This Row],[18]]/SUM(OO[18])</f>
        <v>3.5719493633099753E-14</v>
      </c>
      <c r="U345" s="10">
        <f>3/24*OO[[#This Row],[77 (28JUN1985 12:00:00)-Water Temperature (C)]]*OO[[#This Row],[19]]/SUM(OO[19])</f>
        <v>3.3340173476370555E-10</v>
      </c>
      <c r="V345" s="10">
        <f>3/24000000*OO[[#This Row],[78 (28JUN1985 15:00:00)-Water Temperature (C)]]*OO[[#This Row],[20]]</f>
        <v>1.9531267894859997E-7</v>
      </c>
      <c r="W345" s="10">
        <f>3/24000000*OO[[#This Row],[79 (28JUN1985 18:00:00)-Water Temperature (C)]]*OO[[#This Row],[21]]</f>
        <v>2.1009930795269997E-5</v>
      </c>
      <c r="X345" s="10">
        <f>3/24000000*OO[[#This Row],[80 (28JUN1985 21:00:00)-Water Temperature (C)]]*OO[[#This Row],[22]]</f>
        <v>6.2839026721349996E-4</v>
      </c>
      <c r="Y345" s="10">
        <f>3/24000000*OO[[#This Row],[81 (29JUN1985 00:00:00)-Water Temperature (C)]]*OO[[#This Row],[23]]</f>
        <v>6.6347509595100001E-3</v>
      </c>
      <c r="Z345" s="10">
        <f>3/24000000*OO[[#This Row],[82 (29JUN1985 03:00:00)-Water Temperature (C)]]*OO[[#This Row],[24]]</f>
        <v>2.9542077382079996E-2</v>
      </c>
      <c r="AA345" s="10">
        <f>3/24000000*OO[[#This Row],[83 (29JUN1985 06:00:00)-Water Temperature (C)]]*OO[[#This Row],[25]]</f>
        <v>6.3035799623450003E-2</v>
      </c>
      <c r="AB345" s="10">
        <f>3/24000000*OO[[#This Row],[84 (29JUN1985 09:00:00)-Water Temperature (C)]]*OO[[#This Row],[26]]</f>
        <v>7.2105428080437503E-2</v>
      </c>
      <c r="AC345" s="10">
        <f>3/24000000*OO[[#This Row],[85 (29JUN1985 12:00:00)-Water Temperature (C)]]*OO[[#This Row],[27]]</f>
        <v>4.7424193635187503E-2</v>
      </c>
      <c r="AD345" s="10">
        <f>3/24000000*OO[[#This Row],[86 (29JUN1985 15:00:00)-Water Temperature (C)]]*OO[[#This Row],[28]]</f>
        <v>1.8902149086664998E-2</v>
      </c>
      <c r="AE345" s="10">
        <f>3/24000000*OO[[#This Row],[88 (29JUN1985 21:00:00)-Water Temperature (C)]]*OO[[#This Row],[30]]</f>
        <v>8.2441568669524993E-4</v>
      </c>
      <c r="AF345" s="10">
        <f>3/24000000*OO[[#This Row],[88 (29JUN1985 21:00:00)-Water Temperature (C)]]*OO[[#This Row],[30]]</f>
        <v>8.2441568669524993E-4</v>
      </c>
      <c r="AG345" s="10">
        <f>3/24000000*OO[[#This Row],[89 (30JUN1985 00:00:00)-Water Temperature (C)]]*OO[[#This Row],[31]]</f>
        <v>1.1011230977895E-4</v>
      </c>
      <c r="AH345" s="10">
        <f>3/24000000*OO[[#This Row],[90 (30JUN1985 03:00:00)-Water Temperature (C)]]*OO[[#This Row],[32]]</f>
        <v>2.1587486410460001E-5</v>
      </c>
      <c r="AI345" s="10">
        <f>3/24000000*OO[[#This Row],[91 (30JUN1985 06:00:00)-Water Temperature (C)]]*OO[[#This Row],[33]]</f>
        <v>1.18059537563425E-5</v>
      </c>
      <c r="AJ345" s="10">
        <f>3/24000000*OO[[#This Row],[92 (30JUN1985 09:00:00)-Water Temperature (C)]]*OO[[#This Row],[34]]</f>
        <v>9.5752155482362497E-6</v>
      </c>
      <c r="AK345" s="10">
        <f>3/24000000*OO[[#This Row],[93 (30JUN1985 12:00:00)-Water Temperature (C)]]*OO[[#This Row],[35]]</f>
        <v>8.2306180925912498E-6</v>
      </c>
      <c r="AL345" s="10">
        <f>3/24000000*OO[[#This Row],[94 (30JUN1985 15:00:00)-Water Temperature (C)]]*OO[[#This Row],[36]]</f>
        <v>7.1342965452000007E-6</v>
      </c>
      <c r="AM345" s="10">
        <f>3/24000000*OO[[#This Row],[95 (30JUN1985 18:00:00)-Water Temperature (C)]]*OO[[#This Row],[37]]</f>
        <v>6.1663754000649993E-6</v>
      </c>
      <c r="AN345" s="10">
        <f>3/24000000*OO[[#This Row],[96 (30JUN1985 21:00:00)-Water Temperature (C)]]*OO[[#This Row],[38]]</f>
        <v>5.2619297594312503E-6</v>
      </c>
      <c r="AO345" s="10">
        <f>3/24000000*OO[[#This Row],[97 (01JUL1985 00:00:00)-Water Temperature (C)]]*OO[[#This Row],[39]]</f>
        <v>4.4583940916874996E-6</v>
      </c>
      <c r="AP345" s="10">
        <f>3/24000000*OO[[#This Row],[98 (01JUL1985 03:00:00)-Water Temperature (C)]]*OO[[#This Row],[40]]</f>
        <v>3.8069924067787497E-6</v>
      </c>
      <c r="AQ345" s="10">
        <f>3/24000000*OO[[#This Row],[99 (01JUL1985 06:00:00)-Water Temperature (C)]]*OO[[#This Row],[41]]</f>
        <v>3.2929396888799997E-6</v>
      </c>
      <c r="AR345" s="10">
        <f>3/24000000*OO[[#This Row],[100 (01JUL1985 09:00:00)-Water Temperature (C)]]*OO[[#This Row],[42]]</f>
        <v>2.9271216825987498E-6</v>
      </c>
      <c r="AS345" s="10">
        <f>3/24000000*OO[[#This Row],[101 (01JUL1985 12:00:00)-Water Temperature (C)]]*OO[[#This Row],[43]]</f>
        <v>2.6506054141856252E-6</v>
      </c>
      <c r="AT345" s="10">
        <f>3/24000000*OO[[#This Row],[102 (01JUL1985 15:00:00)-Water Temperature (C)]]*OO[[#This Row],[44]]</f>
        <v>2.3954119980612499E-6</v>
      </c>
      <c r="AU345" s="10">
        <f>3/24000000*OO[[#This Row],[103 (01JUL1985 18:00:00)-Water Temperature (C)]]*OO[[#This Row],[45]]</f>
        <v>2.1624072494339995E-6</v>
      </c>
      <c r="AV345" s="10">
        <f>3/24000000*OO[[#This Row],[104 (01JUL1985 21:00:00)-Water Temperature (C)]]*OO[[#This Row],[46]]</f>
        <v>1.9375923101150001E-6</v>
      </c>
      <c r="AW345" s="10">
        <f>3/24000000*OO[[#This Row],[105 (02JUL1985 00:00:00)-Water Temperature (C)]]*OO[[#This Row],[47]]</f>
        <v>1.744905031706375E-6</v>
      </c>
      <c r="AX345" s="10">
        <f>3/24000000*OO[[#This Row],[106 (02JUL1985 03:00:00)-Water Temperature (C)]]*OO[[#This Row],[48]]</f>
        <v>1.5890809589249999E-6</v>
      </c>
      <c r="AY345" s="10">
        <f>3/24000000*OO[[#This Row],[107 (02JUL1985 06:00:00)-Water Temperature (C)]]*OO[[#This Row],[49]]</f>
        <v>1.4605723660515E-6</v>
      </c>
      <c r="AZ345" s="10">
        <f>3/24000000*OO[[#This Row],[108 (02JUL1985 09:00:00)-Water Temperature (C)]]*OO[[#This Row],[50]]</f>
        <v>1.3528333276477499E-6</v>
      </c>
      <c r="BA345" s="10">
        <f>3/24000000*OO[[#This Row],[109 (02JUL1985 12:00:00)-Water Temperature (C)]]*OO[[#This Row],[51]]</f>
        <v>1.2733018973839998E-6</v>
      </c>
      <c r="BB345" s="10">
        <f>3/24000000*OO[[#This Row],[110 (02JUL1985 15:00:00)-Water Temperature (C)]]*OO[[#This Row],[52]]</f>
        <v>1.2161526491255E-6</v>
      </c>
      <c r="BC345" s="10">
        <f>3/24000000*OO[[#This Row],[111 (02JUL1985 18:00:00)-Water Temperature (C)]]*OO[[#This Row],[53]]</f>
        <v>1.1616864211622498E-6</v>
      </c>
      <c r="BD345" s="10">
        <f>3/24000000*OO[[#This Row],[112 (02JUL1985 21:00:00)-Water Temperature (C)]]*OO[[#This Row],[54]]</f>
        <v>1.095330589794E-6</v>
      </c>
      <c r="BE345" s="10">
        <f>3/24000000*OO[[#This Row],[113 (03JUL1985 00:00:00)-Water Temperature (C)]]*OO[[#This Row],[55]]</f>
        <v>1.016465246197E-6</v>
      </c>
      <c r="BF345" s="10">
        <f>3/24000000*OO[[#This Row],[114 (03JUL1985 03:00:00)-Water Temperature (C)]]*OO[[#This Row],[56]]</f>
        <v>9.4503536515499995E-7</v>
      </c>
      <c r="BG345" s="10">
        <f>3/24000000*OO[[#This Row],[115 (03JUL1985 06:00:00)-Water Temperature (C)]]*OO[[#This Row],[57]]</f>
        <v>8.8583557077124999E-7</v>
      </c>
      <c r="BH345" s="10">
        <f>3/24000000*OO[[#This Row],[116 (03JUL1985 09:00:00)-Water Temperature (C)]]*OO[[#This Row],[58]]</f>
        <v>8.4767293436874989E-7</v>
      </c>
      <c r="BI345" s="10">
        <f>3/24000000*OO[[#This Row],[117 (03JUL1985 12:00:00)-Water Temperature (C)]]*OO[[#This Row],[59]]</f>
        <v>8.2678065118912507E-7</v>
      </c>
      <c r="BJ345" s="10">
        <f>3/24000000*OO[[#This Row],[118 (03JUL1985 15:00:00)-Water Temperature (C)]]*OO[[#This Row],[60]]</f>
        <v>8.0631467165924995E-7</v>
      </c>
      <c r="BK345" s="10">
        <f>3/24000000*OO[[#This Row],[119 (03JUL1985 18:00:00)-Water Temperature (C)]]*OO[[#This Row],[61]]</f>
        <v>7.8099913154699994E-7</v>
      </c>
      <c r="BL345" s="10">
        <f>3/24000000*OO[[#This Row],[120 (03JUL1985 21:00:00)-Water Temperature (C)]]*OO[[#This Row],[62]]</f>
        <v>7.4542574942924994E-7</v>
      </c>
      <c r="BM345" s="10">
        <f>3/24000000*OO[[#This Row],[121 (04JUL1985 00:00:00)-Water Temperature (C)]]*OO[[#This Row],[63]]</f>
        <v>7.0464048620399995E-7</v>
      </c>
      <c r="BN345" s="10">
        <f>3/24000000*OO[[#This Row],[122 (04JUL1985 03:00:00)-Water Temperature (C)]]*OO[[#This Row],[64]]</f>
        <v>6.69433078482E-7</v>
      </c>
      <c r="BO345" s="10">
        <f>3/24000000*OO[[#This Row],[123 (04JUL1985 06:00:00)-Water Temperature (C)]]*OO[[#This Row],[65]]</f>
        <v>6.4177218043874997E-7</v>
      </c>
      <c r="BP345" s="10">
        <f>3/24000000*OO[[#This Row],[124 (04JUL1985 09:00:00)-Water Temperature (C)]]*OO[[#This Row],[66]]</f>
        <v>6.2951201872387493E-7</v>
      </c>
      <c r="BQ345" s="10">
        <f>3/24000000*OO[[#This Row],[125 (04JUL1985 12:00:00)-Water Temperature (C)]]*OO[[#This Row],[67]]</f>
        <v>6.2295383946899998E-7</v>
      </c>
      <c r="BR345" s="10">
        <f>3/24000000*OO[[#This Row],[126 (04JUL1985 15:00:00)-Water Temperature (C)]]*OO[[#This Row],[68]]</f>
        <v>6.1273781696399998E-7</v>
      </c>
      <c r="BS345" s="10">
        <f>3/24000000*OO[[#This Row],[127 (04JUL1985 18:00:00)-Water Temperature (C)]]*OO[[#This Row],[69]]</f>
        <v>5.9755261875775003E-7</v>
      </c>
      <c r="BT345" s="10">
        <f>3/24000000*OO[[#This Row],[128 (04JUL1985 21:00:00)-Water Temperature (C)]]*OO[[#This Row],[70]]</f>
        <v>5.7585618911362488E-7</v>
      </c>
      <c r="BU345" s="10">
        <f>3/24000000*OO[[#This Row],[129 (05JUL1985 00:00:00)-Water Temperature (C)]]*OO[[#This Row],[71]]</f>
        <v>5.4895012880924997E-7</v>
      </c>
      <c r="BV345" s="10">
        <f>3/24000000*OO[[#This Row],[130 (05JUL1985 03:00:00)-Water Temperature (C)]]*OO[[#This Row],[72]]</f>
        <v>5.2402438546825001E-7</v>
      </c>
      <c r="BW345" s="10">
        <f>3/24000000*OO[[#This Row],[131 (05JUL1985 06:00:00)-Water Temperature (C)]]*OO[[#This Row],[73]]</f>
        <v>5.0284670971150006E-7</v>
      </c>
      <c r="BX345" s="10">
        <f>3/24000000*OO[[#This Row],[132 (05JUL1985 09:00:00)-Water Temperature (C)]]*OO[[#This Row],[74]]</f>
        <v>4.9231946390725002E-7</v>
      </c>
      <c r="BY345" s="10">
        <f>3/24000000*OO[[#This Row],[133 (05JUL1985 12:00:00)-Water Temperature (C)]]*OO[[#This Row],[75]]</f>
        <v>4.87686875946E-7</v>
      </c>
      <c r="BZ345" s="10">
        <f>3/24000000*OO[[#This Row],[134 (05JUL1985 15:00:00)-Water Temperature (C)]]*OO[[#This Row],[76]]</f>
        <v>4.8355381495799996E-7</v>
      </c>
      <c r="CA345" s="10">
        <f>3/24000000*OO[[#This Row],[135 (05JUL1985 18:00:00)-Water Temperature (C)]]*OO[[#This Row],[77]]</f>
        <v>4.7727026451912499E-7</v>
      </c>
      <c r="CB345" s="10">
        <f>3/24000000*OO[[#This Row],[136 (05JUL1985 21:00:00)-Water Temperature (C)]]*OO[[#This Row],[78]]</f>
        <v>4.6274611734774999E-7</v>
      </c>
      <c r="CC345" s="10">
        <f>3/24000000*OO[[#This Row],[137 (06JUL1985 00:00:00)-Water Temperature (C)]]*OO[[#This Row],[79]]</f>
        <v>4.41844414921125E-7</v>
      </c>
      <c r="CD345" s="10">
        <f>3/24000000*OO[[#This Row],[138 (06JUL1985 03:00:00)-Water Temperature (C)]]*OO[[#This Row],[80]]</f>
        <v>4.2151495670074993E-7</v>
      </c>
      <c r="CE345" s="10">
        <f>3/24000000*OO[[#This Row],[139 (06JUL1985 06:00:00)-Water Temperature (C)]]*OO[[#This Row],[81]]</f>
        <v>4.0431167743074997E-7</v>
      </c>
      <c r="CF345" s="10">
        <f>3/24000000*OO[[#This Row],[140 (06JUL1985 09:00:00)-Water Temperature (C)]]*OO[[#This Row],[82]]</f>
        <v>3.9809351004049999E-7</v>
      </c>
      <c r="CG345" s="10">
        <f>3/24000000*OO[[#This Row],[141 (06JUL1985 12:00:00)-Water Temperature (C)]]*OO[[#This Row],[83]]</f>
        <v>3.9696309881375E-7</v>
      </c>
      <c r="CH345" s="10">
        <f>3/24000000*OO[[#This Row],[142 (06JUL1985 15:00:00)-Water Temperature (C)]]*OO[[#This Row],[84]]</f>
        <v>3.9516948342837494E-7</v>
      </c>
      <c r="CI345" s="10">
        <f>3/24000000*OO[[#This Row],[143 (06JUL1985 18:00:00)-Water Temperature (C)]]*OO[[#This Row],[85]]</f>
        <v>3.9121056195112498E-7</v>
      </c>
      <c r="CJ345" s="10">
        <f>3/24000000*OO[[#This Row],[144 (06JUL1985 21:00:00)-Water Temperature (C)]]*OO[[#This Row],[86]]</f>
        <v>3.8034082877700001E-7</v>
      </c>
      <c r="CK345" s="10">
        <f>3/24000000*OO[[#This Row],[145 (07JUL1985 00:00:00)-Water Temperature (C)]]*OO[[#This Row],[87]]</f>
        <v>3.6494567921799996E-7</v>
      </c>
      <c r="CL345" s="10">
        <f>3/24000000*OO[[#This Row],[146 (07JUL1985 03:00:00)-Water Temperature (C)]]*OO[[#This Row],[88]]</f>
        <v>3.5031768597574998E-7</v>
      </c>
      <c r="CM345" s="10">
        <f>3/24000000*OO[[#This Row],[147 (07JUL1985 06:00:00)-Water Temperature (C)]]*OO[[#This Row],[89]]</f>
        <v>3.369539288178E-7</v>
      </c>
      <c r="CN345" s="10">
        <f>3/24000000*OO[[#This Row],[148 (07JUL1985 09:00:00)-Water Temperature (C)]]*OO[[#This Row],[90]]</f>
        <v>3.2605213480124997E-7</v>
      </c>
      <c r="CO345" s="10">
        <f>3/24000000*OO[[#This Row],[149 (07JUL1985 12:00:00)-Water Temperature (C)]]*OO[[#This Row],[91]]</f>
        <v>3.1917329788409997E-7</v>
      </c>
      <c r="CP345" s="10">
        <f>3/24000000*OO[[#This Row],[150 (07JUL1985 15:00:00)-Water Temperature (C)]]*OO[[#This Row],[92]]</f>
        <v>3.1560752749508746E-7</v>
      </c>
      <c r="CQ345" s="10">
        <f>3/24000000*OO[[#This Row],[151 (07JUL1985 18:00:00)-Water Temperature (C)]]*OO[[#This Row],[93]]</f>
        <v>3.0873265571689998E-7</v>
      </c>
      <c r="CR345" s="10">
        <f>3/24000000*OO[[#This Row],[152 (07JUL1985 21:00:00)-Water Temperature (C)]]*OO[[#This Row],[94]]</f>
        <v>2.973547960392625E-7</v>
      </c>
      <c r="CS345" s="10">
        <f>3/24000000*OO[[#This Row],[153 (08JUL1985 00:00:00)-Water Temperature (C)]]*OO[[#This Row],[95]]</f>
        <v>2.8519839835253749E-7</v>
      </c>
      <c r="CT345" s="10">
        <f>3/24000000*OO[[#This Row],[154 (08JUL1985 03:00:00)-Water Temperature (C)]]*OO[[#This Row],[96]]</f>
        <v>2.7350331079477498E-7</v>
      </c>
      <c r="CU345" s="10">
        <f>3/24000000*OO[[#This Row],[155 (08JUL1985 06:00:00)-Water Temperature (C)]]*OO[[#This Row],[97]]</f>
        <v>2.6345920487554998E-7</v>
      </c>
      <c r="CV345" s="10">
        <f>3/24000000*OO[[#This Row],[156 (08JUL1985 09:00:00)-Water Temperature (C)]]*OO[[#This Row],[98]]</f>
        <v>2.5858352183950001E-7</v>
      </c>
      <c r="CW345" s="10">
        <f>3/24000000*OO[[#This Row],[157 (08JUL1985 12:00:00)-Water Temperature (C)]]*OO[[#This Row],[99]]</f>
        <v>2.5687406493997498E-7</v>
      </c>
    </row>
    <row r="346" spans="1:101" x14ac:dyDescent="0.35">
      <c r="A346" t="s">
        <v>352</v>
      </c>
      <c r="B346">
        <v>639.07719999999995</v>
      </c>
      <c r="C346" s="10">
        <f>3/24*OO[[#This Row],[59 (26JUN1985 06:00:00)-Water Temperature (C)]]*OO[[#This Row],[1]]/SUM(OO[1])</f>
        <v>0</v>
      </c>
      <c r="D346" s="10">
        <f>3/24*OO[[#This Row],[60 (26JUN1985 09:00:00)-Water Temperature (C)]]*OO[[#This Row],[2]]/SUM(OO[2])</f>
        <v>0</v>
      </c>
      <c r="E346" s="10">
        <f>3/24*OO[[#This Row],[61 (26JUN1985 12:00:00)-Water Temperature (C)]]*OO[[#This Row],[3]]/SUM(OO[3])</f>
        <v>0</v>
      </c>
      <c r="F346" s="10">
        <f>3/24*OO[[#This Row],[62 (26JUN1985 15:00:00)-Water Temperature (C)]]*OO[[#This Row],[4]]/SUM(OO[4])</f>
        <v>0</v>
      </c>
      <c r="G346" s="10">
        <f>3/24*OO[[#This Row],[63 (26JUN1985 18:00:00)-Water Temperature (C)]]*OO[[#This Row],[5]]/SUM(OO[5])</f>
        <v>0</v>
      </c>
      <c r="H346" s="10">
        <f>3/24*OO[[#This Row],[64 (26JUN1985 21:00:00)-Water Temperature (C)]]*OO[[#This Row],[6]]/SUM(OO[6])</f>
        <v>0</v>
      </c>
      <c r="I346" s="10">
        <f>3/24*OO[[#This Row],[65 (27JUN1985 00:00:00)-Water Temperature (C)]]*OO[[#This Row],[7]]/SUM(OO[7])</f>
        <v>0</v>
      </c>
      <c r="J346" s="10">
        <f>3/24*OO[[#This Row],[66 (27JUN1985 03:00:00)-Water Temperature (C)]]*OO[[#This Row],[8]]/SUM(OO[8])</f>
        <v>0</v>
      </c>
      <c r="K346" s="10">
        <f>3/24*OO[[#This Row],[67 (27JUN1985 06:00:00)-Water Temperature (C)]]*OO[[#This Row],[9]]/SUM(OO[9])</f>
        <v>0</v>
      </c>
      <c r="L346" s="10">
        <f>3/24*OO[[#This Row],[68 (27JUN1985 09:00:00)-Water Temperature (C)]]*OO[[#This Row],[10]]/SUM(OO[10])</f>
        <v>0</v>
      </c>
      <c r="M346" s="10">
        <f>3/24*OO[[#This Row],[69 (27JUN1985 12:00:00)-Water Temperature (C)]]*OO[[#This Row],[11]]/SUM(OO[11])</f>
        <v>0</v>
      </c>
      <c r="N346" s="10">
        <f>3/24*OO[[#This Row],[70 (27JUN1985 15:00:00)-Water Temperature (C)]]*OO[[#This Row],[12]]/SUM(OO[12])</f>
        <v>0</v>
      </c>
      <c r="O346" s="10">
        <f>3/24*OO[[#This Row],[71 (27JUN1985 18:00:00)-Water Temperature (C)]]*OO[[#This Row],[13]]/SUM(OO[13])</f>
        <v>0</v>
      </c>
      <c r="P346" s="10">
        <f>3/24*OO[[#This Row],[72 (27JUN1985 21:00:00)-Water Temperature (C)]]*OO[[#This Row],[14]]/SUM(OO[14])</f>
        <v>0</v>
      </c>
      <c r="Q346" s="10">
        <f>3/24*OO[[#This Row],[73 (28JUN1985 00:00:00)-Water Temperature (C)]]*OO[[#This Row],[15]]/SUM(OO[15])</f>
        <v>0</v>
      </c>
      <c r="R346" s="10">
        <f>3/24*OO[[#This Row],[74 (28JUN1985 03:00:00)-Water Temperature (C)]]*OO[[#This Row],[16]]/SUM(OO[16])</f>
        <v>9.9609775631004695E-31</v>
      </c>
      <c r="S346" s="10">
        <f>3/24*OO[[#This Row],[75 (28JUN1985 06:00:00)-Water Temperature (C)]]*OO[[#This Row],[17]]/SUM(OO[17])</f>
        <v>1.2738100015887728E-23</v>
      </c>
      <c r="T346" s="10">
        <f>3/24*OO[[#This Row],[76 (28JUN1985 09:00:00)-Water Temperature (C)]]*OO[[#This Row],[18]]/SUM(OO[18])</f>
        <v>1.58923034680719E-14</v>
      </c>
      <c r="U346" s="10">
        <f>3/24*OO[[#This Row],[77 (28JUN1985 12:00:00)-Water Temperature (C)]]*OO[[#This Row],[19]]/SUM(OO[19])</f>
        <v>1.8309635288026207E-10</v>
      </c>
      <c r="V346" s="10">
        <f>3/24000000*OO[[#This Row],[78 (28JUN1985 15:00:00)-Water Temperature (C)]]*OO[[#This Row],[20]]</f>
        <v>1.1883791606400002E-7</v>
      </c>
      <c r="W346" s="10">
        <f>3/24000000*OO[[#This Row],[79 (28JUN1985 18:00:00)-Water Temperature (C)]]*OO[[#This Row],[21]]</f>
        <v>1.38217981297725E-5</v>
      </c>
      <c r="X346" s="10">
        <f>3/24000000*OO[[#This Row],[80 (28JUN1985 21:00:00)-Water Temperature (C)]]*OO[[#This Row],[22]]</f>
        <v>4.4105189643899999E-4</v>
      </c>
      <c r="Y346" s="10">
        <f>3/24000000*OO[[#This Row],[81 (29JUN1985 00:00:00)-Water Temperature (C)]]*OO[[#This Row],[23]]</f>
        <v>4.9283227651999995E-3</v>
      </c>
      <c r="Z346" s="10">
        <f>3/24000000*OO[[#This Row],[82 (29JUN1985 03:00:00)-Water Temperature (C)]]*OO[[#This Row],[24]]</f>
        <v>2.307330979651E-2</v>
      </c>
      <c r="AA346" s="10">
        <f>3/24000000*OO[[#This Row],[83 (29JUN1985 06:00:00)-Water Temperature (C)]]*OO[[#This Row],[25]]</f>
        <v>5.1533189683112497E-2</v>
      </c>
      <c r="AB346" s="10">
        <f>3/24000000*OO[[#This Row],[84 (29JUN1985 09:00:00)-Water Temperature (C)]]*OO[[#This Row],[26]]</f>
        <v>6.1429535634999997E-2</v>
      </c>
      <c r="AC346" s="10">
        <f>3/24000000*OO[[#This Row],[85 (29JUN1985 12:00:00)-Water Temperature (C)]]*OO[[#This Row],[27]]</f>
        <v>4.1970534971700002E-2</v>
      </c>
      <c r="AD346" s="10">
        <f>3/24000000*OO[[#This Row],[86 (29JUN1985 15:00:00)-Water Temperature (C)]]*OO[[#This Row],[28]]</f>
        <v>1.7331391362225002E-2</v>
      </c>
      <c r="AE346" s="10">
        <f>3/24000000*OO[[#This Row],[88 (29JUN1985 21:00:00)-Water Temperature (C)]]*OO[[#This Row],[30]]</f>
        <v>8.0296730534425002E-4</v>
      </c>
      <c r="AF346" s="10">
        <f>3/24000000*OO[[#This Row],[88 (29JUN1985 21:00:00)-Water Temperature (C)]]*OO[[#This Row],[30]]</f>
        <v>8.0296730534425002E-4</v>
      </c>
      <c r="AG346" s="10">
        <f>3/24000000*OO[[#This Row],[89 (30JUN1985 00:00:00)-Water Temperature (C)]]*OO[[#This Row],[31]]</f>
        <v>1.0815193787812498E-4</v>
      </c>
      <c r="AH346" s="10">
        <f>3/24000000*OO[[#This Row],[90 (30JUN1985 03:00:00)-Water Temperature (C)]]*OO[[#This Row],[32]]</f>
        <v>1.982627979019625E-5</v>
      </c>
      <c r="AI346" s="10">
        <f>3/24000000*OO[[#This Row],[91 (30JUN1985 06:00:00)-Water Temperature (C)]]*OO[[#This Row],[33]]</f>
        <v>1.01625046647575E-5</v>
      </c>
      <c r="AJ346" s="10">
        <f>3/24000000*OO[[#This Row],[92 (30JUN1985 09:00:00)-Water Temperature (C)]]*OO[[#This Row],[34]]</f>
        <v>8.1534498134324983E-6</v>
      </c>
      <c r="AK346" s="10">
        <f>3/24000000*OO[[#This Row],[93 (30JUN1985 12:00:00)-Water Temperature (C)]]*OO[[#This Row],[35]]</f>
        <v>6.9958182950800005E-6</v>
      </c>
      <c r="AL346" s="10">
        <f>3/24000000*OO[[#This Row],[94 (30JUN1985 15:00:00)-Water Temperature (C)]]*OO[[#This Row],[36]]</f>
        <v>6.0581504855925001E-6</v>
      </c>
      <c r="AM346" s="10">
        <f>3/24000000*OO[[#This Row],[95 (30JUN1985 18:00:00)-Water Temperature (C)]]*OO[[#This Row],[37]]</f>
        <v>5.2317160483937501E-6</v>
      </c>
      <c r="AN346" s="10">
        <f>3/24000000*OO[[#This Row],[96 (30JUN1985 21:00:00)-Water Temperature (C)]]*OO[[#This Row],[38]]</f>
        <v>4.4609395995325001E-6</v>
      </c>
      <c r="AO346" s="10">
        <f>3/24000000*OO[[#This Row],[97 (01JUL1985 00:00:00)-Water Temperature (C)]]*OO[[#This Row],[39]]</f>
        <v>3.7764426159124998E-6</v>
      </c>
      <c r="AP346" s="10">
        <f>3/24000000*OO[[#This Row],[98 (01JUL1985 03:00:00)-Water Temperature (C)]]*OO[[#This Row],[40]]</f>
        <v>3.2204241035793743E-6</v>
      </c>
      <c r="AQ346" s="10">
        <f>3/24000000*OO[[#This Row],[99 (01JUL1985 06:00:00)-Water Temperature (C)]]*OO[[#This Row],[41]]</f>
        <v>2.7814010869507497E-6</v>
      </c>
      <c r="AR346" s="10">
        <f>3/24000000*OO[[#This Row],[100 (01JUL1985 09:00:00)-Water Temperature (C)]]*OO[[#This Row],[42]]</f>
        <v>2.4685555380439998E-6</v>
      </c>
      <c r="AS346" s="10">
        <f>3/24000000*OO[[#This Row],[101 (01JUL1985 12:00:00)-Water Temperature (C)]]*OO[[#This Row],[43]]</f>
        <v>2.2324513047874998E-6</v>
      </c>
      <c r="AT346" s="10">
        <f>3/24000000*OO[[#This Row],[102 (01JUL1985 15:00:00)-Water Temperature (C)]]*OO[[#This Row],[44]]</f>
        <v>2.0160174682124995E-6</v>
      </c>
      <c r="AU346" s="10">
        <f>3/24000000*OO[[#This Row],[103 (01JUL1985 18:00:00)-Water Temperature (C)]]*OO[[#This Row],[45]]</f>
        <v>1.8179684595907498E-6</v>
      </c>
      <c r="AV346" s="10">
        <f>3/24000000*OO[[#This Row],[104 (01JUL1985 21:00:00)-Water Temperature (C)]]*OO[[#This Row],[46]]</f>
        <v>1.6278209060224999E-6</v>
      </c>
      <c r="AW346" s="10">
        <f>3/24000000*OO[[#This Row],[105 (02JUL1985 00:00:00)-Water Temperature (C)]]*OO[[#This Row],[47]]</f>
        <v>1.4643754187336251E-6</v>
      </c>
      <c r="AX346" s="10">
        <f>3/24000000*OO[[#This Row],[106 (02JUL1985 03:00:00)-Water Temperature (C)]]*OO[[#This Row],[48]]</f>
        <v>1.3318579618273748E-6</v>
      </c>
      <c r="AY346" s="10">
        <f>3/24000000*OO[[#This Row],[107 (02JUL1985 06:00:00)-Water Temperature (C)]]*OO[[#This Row],[49]]</f>
        <v>1.2227208907875E-6</v>
      </c>
      <c r="AZ346" s="10">
        <f>3/24000000*OO[[#This Row],[108 (02JUL1985 09:00:00)-Water Temperature (C)]]*OO[[#This Row],[50]]</f>
        <v>1.1312757144572501E-6</v>
      </c>
      <c r="BA346" s="10">
        <f>3/24000000*OO[[#This Row],[109 (02JUL1985 12:00:00)-Water Temperature (C)]]*OO[[#This Row],[51]]</f>
        <v>1.0638268543505E-6</v>
      </c>
      <c r="BB346" s="10">
        <f>3/24000000*OO[[#This Row],[110 (02JUL1985 15:00:00)-Water Temperature (C)]]*OO[[#This Row],[52]]</f>
        <v>1.0152216854225001E-6</v>
      </c>
      <c r="BC346" s="10">
        <f>3/24000000*OO[[#This Row],[111 (02JUL1985 18:00:00)-Water Temperature (C)]]*OO[[#This Row],[53]]</f>
        <v>9.6944016539999997E-7</v>
      </c>
      <c r="BD346" s="10">
        <f>3/24000000*OO[[#This Row],[112 (02JUL1985 21:00:00)-Water Temperature (C)]]*OO[[#This Row],[54]]</f>
        <v>9.1351188309149981E-7</v>
      </c>
      <c r="BE346" s="10">
        <f>3/24000000*OO[[#This Row],[113 (03JUL1985 00:00:00)-Water Temperature (C)]]*OO[[#This Row],[55]]</f>
        <v>8.4754263049462498E-7</v>
      </c>
      <c r="BF346" s="10">
        <f>3/24000000*OO[[#This Row],[114 (03JUL1985 03:00:00)-Water Temperature (C)]]*OO[[#This Row],[56]]</f>
        <v>7.8732309918224994E-7</v>
      </c>
      <c r="BG346" s="10">
        <f>3/24000000*OO[[#This Row],[115 (03JUL1985 06:00:00)-Water Temperature (C)]]*OO[[#This Row],[57]]</f>
        <v>7.3731751910724998E-7</v>
      </c>
      <c r="BH346" s="10">
        <f>3/24000000*OO[[#This Row],[116 (03JUL1985 09:00:00)-Water Temperature (C)]]*OO[[#This Row],[58]]</f>
        <v>7.0474964632799995E-7</v>
      </c>
      <c r="BI346" s="10">
        <f>3/24000000*OO[[#This Row],[117 (03JUL1985 12:00:00)-Water Temperature (C)]]*OO[[#This Row],[59]]</f>
        <v>6.8685679258349993E-7</v>
      </c>
      <c r="BJ346" s="10">
        <f>3/24000000*OO[[#This Row],[118 (03JUL1985 15:00:00)-Water Temperature (C)]]*OO[[#This Row],[60]]</f>
        <v>6.6972057645349997E-7</v>
      </c>
      <c r="BK346" s="10">
        <f>3/24000000*OO[[#This Row],[119 (03JUL1985 18:00:00)-Water Temperature (C)]]*OO[[#This Row],[61]]</f>
        <v>6.4859656036087493E-7</v>
      </c>
      <c r="BL346" s="10">
        <f>3/24000000*OO[[#This Row],[120 (03JUL1985 21:00:00)-Water Temperature (C)]]*OO[[#This Row],[62]]</f>
        <v>6.1905389743149995E-7</v>
      </c>
      <c r="BM346" s="10">
        <f>3/24000000*OO[[#This Row],[121 (04JUL1985 00:00:00)-Water Temperature (C)]]*OO[[#This Row],[63]]</f>
        <v>5.8510624254999999E-7</v>
      </c>
      <c r="BN346" s="10">
        <f>3/24000000*OO[[#This Row],[122 (04JUL1985 03:00:00)-Water Temperature (C)]]*OO[[#This Row],[64]]</f>
        <v>5.55425363386875E-7</v>
      </c>
      <c r="BO346" s="10">
        <f>3/24000000*OO[[#This Row],[123 (04JUL1985 06:00:00)-Water Temperature (C)]]*OO[[#This Row],[65]]</f>
        <v>5.3215321747687498E-7</v>
      </c>
      <c r="BP346" s="10">
        <f>3/24000000*OO[[#This Row],[124 (04JUL1985 09:00:00)-Water Temperature (C)]]*OO[[#This Row],[66]]</f>
        <v>5.2152603550300004E-7</v>
      </c>
      <c r="BQ346" s="10">
        <f>3/24000000*OO[[#This Row],[125 (04JUL1985 12:00:00)-Water Temperature (C)]]*OO[[#This Row],[67]]</f>
        <v>5.1586338122312494E-7</v>
      </c>
      <c r="BR346" s="10">
        <f>3/24000000*OO[[#This Row],[126 (04JUL1985 15:00:00)-Water Temperature (C)]]*OO[[#This Row],[68]]</f>
        <v>5.0736480858349996E-7</v>
      </c>
      <c r="BS346" s="10">
        <f>3/24000000*OO[[#This Row],[127 (04JUL1985 18:00:00)-Water Temperature (C)]]*OO[[#This Row],[69]]</f>
        <v>4.9471018324299998E-7</v>
      </c>
      <c r="BT346" s="10">
        <f>3/24000000*OO[[#This Row],[128 (04JUL1985 21:00:00)-Water Temperature (C)]]*OO[[#This Row],[70]]</f>
        <v>4.7671807518499999E-7</v>
      </c>
      <c r="BU346" s="10">
        <f>3/24000000*OO[[#This Row],[129 (05JUL1985 00:00:00)-Water Temperature (C)]]*OO[[#This Row],[71]]</f>
        <v>4.5439223113799996E-7</v>
      </c>
      <c r="BV346" s="10">
        <f>3/24000000*OO[[#This Row],[130 (05JUL1985 03:00:00)-Water Temperature (C)]]*OO[[#This Row],[72]]</f>
        <v>4.3358651400749996E-7</v>
      </c>
      <c r="BW346" s="10">
        <f>3/24000000*OO[[#This Row],[131 (05JUL1985 06:00:00)-Water Temperature (C)]]*OO[[#This Row],[73]]</f>
        <v>4.1588423029125004E-7</v>
      </c>
      <c r="BX346" s="10">
        <f>3/24000000*OO[[#This Row],[132 (05JUL1985 09:00:00)-Water Temperature (C)]]*OO[[#This Row],[74]]</f>
        <v>4.06937875905E-7</v>
      </c>
      <c r="BY346" s="10">
        <f>3/24000000*OO[[#This Row],[133 (05JUL1985 12:00:00)-Water Temperature (C)]]*OO[[#This Row],[75]]</f>
        <v>4.0289061937862505E-7</v>
      </c>
      <c r="BZ346" s="10">
        <f>3/24000000*OO[[#This Row],[134 (05JUL1985 15:00:00)-Water Temperature (C)]]*OO[[#This Row],[76]]</f>
        <v>3.9938651065949998E-7</v>
      </c>
      <c r="CA346" s="10">
        <f>3/24000000*OO[[#This Row],[135 (05JUL1985 18:00:00)-Water Temperature (C)]]*OO[[#This Row],[77]]</f>
        <v>3.9409957721249999E-7</v>
      </c>
      <c r="CB346" s="10">
        <f>3/24000000*OO[[#This Row],[136 (05JUL1985 21:00:00)-Water Temperature (C)]]*OO[[#This Row],[78]]</f>
        <v>3.82132598004E-7</v>
      </c>
      <c r="CC346" s="10">
        <f>3/24000000*OO[[#This Row],[137 (06JUL1985 00:00:00)-Water Temperature (C)]]*OO[[#This Row],[79]]</f>
        <v>3.6488826106874998E-7</v>
      </c>
      <c r="CD346" s="10">
        <f>3/24000000*OO[[#This Row],[138 (06JUL1985 03:00:00)-Water Temperature (C)]]*OO[[#This Row],[80]]</f>
        <v>3.4798817664224996E-7</v>
      </c>
      <c r="CE346" s="10">
        <f>3/24000000*OO[[#This Row],[139 (06JUL1985 06:00:00)-Water Temperature (C)]]*OO[[#This Row],[81]]</f>
        <v>3.3367131816850001E-7</v>
      </c>
      <c r="CF346" s="10">
        <f>3/24000000*OO[[#This Row],[140 (06JUL1985 09:00:00)-Water Temperature (C)]]*OO[[#This Row],[82]]</f>
        <v>3.28247699127525E-7</v>
      </c>
      <c r="CG346" s="10">
        <f>3/24000000*OO[[#This Row],[141 (06JUL1985 12:00:00)-Water Temperature (C)]]*OO[[#This Row],[83]]</f>
        <v>3.2717573628284996E-7</v>
      </c>
      <c r="CH346" s="10">
        <f>3/24000000*OO[[#This Row],[142 (06JUL1985 15:00:00)-Water Temperature (C)]]*OO[[#This Row],[84]]</f>
        <v>3.2561669164049999E-7</v>
      </c>
      <c r="CI346" s="10">
        <f>3/24000000*OO[[#This Row],[143 (06JUL1985 18:00:00)-Water Temperature (C)]]*OO[[#This Row],[85]]</f>
        <v>3.2233518336500001E-7</v>
      </c>
      <c r="CJ346" s="10">
        <f>3/24000000*OO[[#This Row],[144 (06JUL1985 21:00:00)-Water Temperature (C)]]*OO[[#This Row],[86]]</f>
        <v>3.1336082359784995E-7</v>
      </c>
      <c r="CK346" s="10">
        <f>3/24000000*OO[[#This Row],[145 (07JUL1985 00:00:00)-Water Temperature (C)]]*OO[[#This Row],[87]]</f>
        <v>3.0066742007657497E-7</v>
      </c>
      <c r="CL346" s="10">
        <f>3/24000000*OO[[#This Row],[146 (07JUL1985 03:00:00)-Water Temperature (C)]]*OO[[#This Row],[88]]</f>
        <v>2.8846953296272493E-7</v>
      </c>
      <c r="CM346" s="10">
        <f>3/24000000*OO[[#This Row],[147 (07JUL1985 06:00:00)-Water Temperature (C)]]*OO[[#This Row],[89]]</f>
        <v>2.7739335258321247E-7</v>
      </c>
      <c r="CN346" s="10">
        <f>3/24000000*OO[[#This Row],[148 (07JUL1985 09:00:00)-Water Temperature (C)]]*OO[[#This Row],[90]]</f>
        <v>2.6828305515630001E-7</v>
      </c>
      <c r="CO346" s="10">
        <f>3/24000000*OO[[#This Row],[149 (07JUL1985 12:00:00)-Water Temperature (C)]]*OO[[#This Row],[91]]</f>
        <v>2.6254999116775E-7</v>
      </c>
      <c r="CP346" s="10">
        <f>3/24000000*OO[[#This Row],[150 (07JUL1985 15:00:00)-Water Temperature (C)]]*OO[[#This Row],[92]]</f>
        <v>2.5954516640070001E-7</v>
      </c>
      <c r="CQ346" s="10">
        <f>3/24000000*OO[[#This Row],[151 (07JUL1985 18:00:00)-Water Temperature (C)]]*OO[[#This Row],[93]]</f>
        <v>2.5389492504824999E-7</v>
      </c>
      <c r="CR346" s="10">
        <f>3/24000000*OO[[#This Row],[152 (07JUL1985 21:00:00)-Water Temperature (C)]]*OO[[#This Row],[94]]</f>
        <v>2.4454743004181246E-7</v>
      </c>
      <c r="CS346" s="10">
        <f>3/24000000*OO[[#This Row],[153 (08JUL1985 00:00:00)-Water Temperature (C)]]*OO[[#This Row],[95]]</f>
        <v>2.3451172082572501E-7</v>
      </c>
      <c r="CT346" s="10">
        <f>3/24000000*OO[[#This Row],[154 (08JUL1985 03:00:00)-Water Temperature (C)]]*OO[[#This Row],[96]]</f>
        <v>2.2482310919899999E-7</v>
      </c>
      <c r="CU346" s="10">
        <f>3/24000000*OO[[#This Row],[155 (08JUL1985 06:00:00)-Water Temperature (C)]]*OO[[#This Row],[97]]</f>
        <v>2.16453717153175E-7</v>
      </c>
      <c r="CV346" s="10">
        <f>3/24000000*OO[[#This Row],[156 (08JUL1985 09:00:00)-Water Temperature (C)]]*OO[[#This Row],[98]]</f>
        <v>2.1233980441091253E-7</v>
      </c>
      <c r="CW346" s="10">
        <f>3/24000000*OO[[#This Row],[157 (08JUL1985 12:00:00)-Water Temperature (C)]]*OO[[#This Row],[99]]</f>
        <v>2.1088457041668748E-7</v>
      </c>
    </row>
    <row r="347" spans="1:101" x14ac:dyDescent="0.35">
      <c r="A347" t="s">
        <v>353</v>
      </c>
      <c r="B347">
        <v>671.90419999999995</v>
      </c>
      <c r="C347" s="10">
        <f>3/24*OO[[#This Row],[59 (26JUN1985 06:00:00)-Water Temperature (C)]]*OO[[#This Row],[1]]/SUM(OO[1])</f>
        <v>0</v>
      </c>
      <c r="D347" s="10">
        <f>3/24*OO[[#This Row],[60 (26JUN1985 09:00:00)-Water Temperature (C)]]*OO[[#This Row],[2]]/SUM(OO[2])</f>
        <v>0</v>
      </c>
      <c r="E347" s="10">
        <f>3/24*OO[[#This Row],[61 (26JUN1985 12:00:00)-Water Temperature (C)]]*OO[[#This Row],[3]]/SUM(OO[3])</f>
        <v>0</v>
      </c>
      <c r="F347" s="10">
        <f>3/24*OO[[#This Row],[62 (26JUN1985 15:00:00)-Water Temperature (C)]]*OO[[#This Row],[4]]/SUM(OO[4])</f>
        <v>0</v>
      </c>
      <c r="G347" s="10">
        <f>3/24*OO[[#This Row],[63 (26JUN1985 18:00:00)-Water Temperature (C)]]*OO[[#This Row],[5]]/SUM(OO[5])</f>
        <v>0</v>
      </c>
      <c r="H347" s="10">
        <f>3/24*OO[[#This Row],[64 (26JUN1985 21:00:00)-Water Temperature (C)]]*OO[[#This Row],[6]]/SUM(OO[6])</f>
        <v>0</v>
      </c>
      <c r="I347" s="10">
        <f>3/24*OO[[#This Row],[65 (27JUN1985 00:00:00)-Water Temperature (C)]]*OO[[#This Row],[7]]/SUM(OO[7])</f>
        <v>0</v>
      </c>
      <c r="J347" s="10">
        <f>3/24*OO[[#This Row],[66 (27JUN1985 03:00:00)-Water Temperature (C)]]*OO[[#This Row],[8]]/SUM(OO[8])</f>
        <v>0</v>
      </c>
      <c r="K347" s="10">
        <f>3/24*OO[[#This Row],[67 (27JUN1985 06:00:00)-Water Temperature (C)]]*OO[[#This Row],[9]]/SUM(OO[9])</f>
        <v>0</v>
      </c>
      <c r="L347" s="10">
        <f>3/24*OO[[#This Row],[68 (27JUN1985 09:00:00)-Water Temperature (C)]]*OO[[#This Row],[10]]/SUM(OO[10])</f>
        <v>0</v>
      </c>
      <c r="M347" s="10">
        <f>3/24*OO[[#This Row],[69 (27JUN1985 12:00:00)-Water Temperature (C)]]*OO[[#This Row],[11]]/SUM(OO[11])</f>
        <v>0</v>
      </c>
      <c r="N347" s="10">
        <f>3/24*OO[[#This Row],[70 (27JUN1985 15:00:00)-Water Temperature (C)]]*OO[[#This Row],[12]]/SUM(OO[12])</f>
        <v>0</v>
      </c>
      <c r="O347" s="10">
        <f>3/24*OO[[#This Row],[71 (27JUN1985 18:00:00)-Water Temperature (C)]]*OO[[#This Row],[13]]/SUM(OO[13])</f>
        <v>0</v>
      </c>
      <c r="P347" s="10">
        <f>3/24*OO[[#This Row],[72 (27JUN1985 21:00:00)-Water Temperature (C)]]*OO[[#This Row],[14]]/SUM(OO[14])</f>
        <v>0</v>
      </c>
      <c r="Q347" s="10">
        <f>3/24*OO[[#This Row],[73 (28JUN1985 00:00:00)-Water Temperature (C)]]*OO[[#This Row],[15]]/SUM(OO[15])</f>
        <v>0</v>
      </c>
      <c r="R347" s="10">
        <f>3/24*OO[[#This Row],[74 (28JUN1985 03:00:00)-Water Temperature (C)]]*OO[[#This Row],[16]]/SUM(OO[16])</f>
        <v>2.8267937898371958E-31</v>
      </c>
      <c r="S347" s="10">
        <f>3/24*OO[[#This Row],[75 (28JUN1985 06:00:00)-Water Temperature (C)]]*OO[[#This Row],[17]]/SUM(OO[17])</f>
        <v>9.176440299467029E-24</v>
      </c>
      <c r="T347" s="10">
        <f>3/24*OO[[#This Row],[76 (28JUN1985 09:00:00)-Water Temperature (C)]]*OO[[#This Row],[18]]/SUM(OO[18])</f>
        <v>1.0816600637846132E-14</v>
      </c>
      <c r="U347" s="10">
        <f>3/24*OO[[#This Row],[77 (28JUN1985 12:00:00)-Water Temperature (C)]]*OO[[#This Row],[19]]/SUM(OO[19])</f>
        <v>1.6319996041029753E-10</v>
      </c>
      <c r="V347" s="10">
        <f>3/24000000*OO[[#This Row],[78 (28JUN1985 15:00:00)-Water Temperature (C)]]*OO[[#This Row],[20]]</f>
        <v>1.2042300589352501E-7</v>
      </c>
      <c r="W347" s="10">
        <f>3/24000000*OO[[#This Row],[79 (28JUN1985 18:00:00)-Water Temperature (C)]]*OO[[#This Row],[21]]</f>
        <v>1.5456250825962497E-5</v>
      </c>
      <c r="X347" s="10">
        <f>3/24000000*OO[[#This Row],[80 (28JUN1985 21:00:00)-Water Temperature (C)]]*OO[[#This Row],[22]]</f>
        <v>5.3528676526849999E-4</v>
      </c>
      <c r="Y347" s="10">
        <f>3/24000000*OO[[#This Row],[81 (29JUN1985 00:00:00)-Water Temperature (C)]]*OO[[#This Row],[23]]</f>
        <v>6.42866863640625E-3</v>
      </c>
      <c r="Z347" s="10">
        <f>3/24000000*OO[[#This Row],[82 (29JUN1985 03:00:00)-Water Temperature (C)]]*OO[[#This Row],[24]]</f>
        <v>3.2090874419612496E-2</v>
      </c>
      <c r="AA347" s="10">
        <f>3/24000000*OO[[#This Row],[83 (29JUN1985 06:00:00)-Water Temperature (C)]]*OO[[#This Row],[25]]</f>
        <v>7.5988317470449998E-2</v>
      </c>
      <c r="AB347" s="10">
        <f>3/24000000*OO[[#This Row],[84 (29JUN1985 09:00:00)-Water Temperature (C)]]*OO[[#This Row],[26]]</f>
        <v>9.5502972652400001E-2</v>
      </c>
      <c r="AC347" s="10">
        <f>3/24000000*OO[[#This Row],[85 (29JUN1985 12:00:00)-Water Temperature (C)]]*OO[[#This Row],[27]]</f>
        <v>6.8524061639125E-2</v>
      </c>
      <c r="AD347" s="10">
        <f>3/24000000*OO[[#This Row],[86 (29JUN1985 15:00:00)-Water Temperature (C)]]*OO[[#This Row],[28]]</f>
        <v>2.9606845946073747E-2</v>
      </c>
      <c r="AE347" s="10">
        <f>3/24000000*OO[[#This Row],[88 (29JUN1985 21:00:00)-Water Temperature (C)]]*OO[[#This Row],[30]]</f>
        <v>1.4821648301612499E-3</v>
      </c>
      <c r="AF347" s="10">
        <f>3/24000000*OO[[#This Row],[88 (29JUN1985 21:00:00)-Water Temperature (C)]]*OO[[#This Row],[30]]</f>
        <v>1.4821648301612499E-3</v>
      </c>
      <c r="AG347" s="10">
        <f>3/24000000*OO[[#This Row],[89 (30JUN1985 00:00:00)-Water Temperature (C)]]*OO[[#This Row],[31]]</f>
        <v>2.0265942582333747E-4</v>
      </c>
      <c r="AH347" s="10">
        <f>3/24000000*OO[[#This Row],[90 (30JUN1985 03:00:00)-Water Temperature (C)]]*OO[[#This Row],[32]]</f>
        <v>3.4465723547937496E-5</v>
      </c>
      <c r="AI347" s="10">
        <f>3/24000000*OO[[#This Row],[91 (30JUN1985 06:00:00)-Water Temperature (C)]]*OO[[#This Row],[33]]</f>
        <v>1.6156316744084997E-5</v>
      </c>
      <c r="AJ347" s="10">
        <f>3/24000000*OO[[#This Row],[92 (30JUN1985 09:00:00)-Water Temperature (C)]]*OO[[#This Row],[34]]</f>
        <v>1.2757747832595001E-5</v>
      </c>
      <c r="AK347" s="10">
        <f>3/24000000*OO[[#This Row],[93 (30JUN1985 12:00:00)-Water Temperature (C)]]*OO[[#This Row],[35]]</f>
        <v>1.092261385422E-5</v>
      </c>
      <c r="AL347" s="10">
        <f>3/24000000*OO[[#This Row],[94 (30JUN1985 15:00:00)-Water Temperature (C)]]*OO[[#This Row],[36]]</f>
        <v>9.4509044489762483E-6</v>
      </c>
      <c r="AM347" s="10">
        <f>3/24000000*OO[[#This Row],[95 (30JUN1985 18:00:00)-Water Temperature (C)]]*OO[[#This Row],[37]]</f>
        <v>8.1548989792537485E-6</v>
      </c>
      <c r="AN347" s="10">
        <f>3/24000000*OO[[#This Row],[96 (30JUN1985 21:00:00)-Water Temperature (C)]]*OO[[#This Row],[38]]</f>
        <v>6.9475914525999993E-6</v>
      </c>
      <c r="AO347" s="10">
        <f>3/24000000*OO[[#This Row],[97 (01JUL1985 00:00:00)-Water Temperature (C)]]*OO[[#This Row],[39]]</f>
        <v>5.8772245509599998E-6</v>
      </c>
      <c r="AP347" s="10">
        <f>3/24000000*OO[[#This Row],[98 (01JUL1985 03:00:00)-Water Temperature (C)]]*OO[[#This Row],[40]]</f>
        <v>5.005545569325E-6</v>
      </c>
      <c r="AQ347" s="10">
        <f>3/24000000*OO[[#This Row],[99 (01JUL1985 06:00:00)-Water Temperature (C)]]*OO[[#This Row],[41]]</f>
        <v>4.31702023677E-6</v>
      </c>
      <c r="AR347" s="10">
        <f>3/24000000*OO[[#This Row],[100 (01JUL1985 09:00:00)-Water Temperature (C)]]*OO[[#This Row],[42]]</f>
        <v>3.8268762991900008E-6</v>
      </c>
      <c r="AS347" s="10">
        <f>3/24000000*OO[[#This Row],[101 (01JUL1985 12:00:00)-Water Temperature (C)]]*OO[[#This Row],[43]]</f>
        <v>3.4558393553162501E-6</v>
      </c>
      <c r="AT347" s="10">
        <f>3/24000000*OO[[#This Row],[102 (01JUL1985 15:00:00)-Water Temperature (C)]]*OO[[#This Row],[44]]</f>
        <v>3.1188943038000003E-6</v>
      </c>
      <c r="AU347" s="10">
        <f>3/24000000*OO[[#This Row],[103 (01JUL1985 18:00:00)-Water Temperature (C)]]*OO[[#This Row],[45]]</f>
        <v>2.8093118439948752E-6</v>
      </c>
      <c r="AV347" s="10">
        <f>3/24000000*OO[[#This Row],[104 (01JUL1985 21:00:00)-Water Temperature (C)]]*OO[[#This Row],[46]]</f>
        <v>2.5141107704924998E-6</v>
      </c>
      <c r="AW347" s="10">
        <f>3/24000000*OO[[#This Row],[105 (02JUL1985 00:00:00)-Water Temperature (C)]]*OO[[#This Row],[47]]</f>
        <v>2.259639236906E-6</v>
      </c>
      <c r="AX347" s="10">
        <f>3/24000000*OO[[#This Row],[106 (02JUL1985 03:00:00)-Water Temperature (C)]]*OO[[#This Row],[48]]</f>
        <v>2.0524356421249996E-6</v>
      </c>
      <c r="AY347" s="10">
        <f>3/24000000*OO[[#This Row],[107 (02JUL1985 06:00:00)-Water Temperature (C)]]*OO[[#This Row],[49]]</f>
        <v>1.8821312365156249E-6</v>
      </c>
      <c r="AZ347" s="10">
        <f>3/24000000*OO[[#This Row],[108 (02JUL1985 09:00:00)-Water Temperature (C)]]*OO[[#This Row],[50]]</f>
        <v>1.7394115529840001E-6</v>
      </c>
      <c r="BA347" s="10">
        <f>3/24000000*OO[[#This Row],[109 (02JUL1985 12:00:00)-Water Temperature (C)]]*OO[[#This Row],[51]]</f>
        <v>1.6347231901394998E-6</v>
      </c>
      <c r="BB347" s="10">
        <f>3/24000000*OO[[#This Row],[110 (02JUL1985 15:00:00)-Water Temperature (C)]]*OO[[#This Row],[52]]</f>
        <v>1.55898901311E-6</v>
      </c>
      <c r="BC347" s="10">
        <f>3/24000000*OO[[#This Row],[111 (02JUL1985 18:00:00)-Water Temperature (C)]]*OO[[#This Row],[53]]</f>
        <v>1.488306940857375E-6</v>
      </c>
      <c r="BD347" s="10">
        <f>3/24000000*OO[[#This Row],[112 (02JUL1985 21:00:00)-Water Temperature (C)]]*OO[[#This Row],[54]]</f>
        <v>1.4013328746277499E-6</v>
      </c>
      <c r="BE347" s="10">
        <f>3/24000000*OO[[#This Row],[113 (03JUL1985 00:00:00)-Water Temperature (C)]]*OO[[#This Row],[55]]</f>
        <v>1.3000464577079998E-6</v>
      </c>
      <c r="BF347" s="10">
        <f>3/24000000*OO[[#This Row],[114 (03JUL1985 03:00:00)-Water Temperature (C)]]*OO[[#This Row],[56]]</f>
        <v>1.206805221520125E-6</v>
      </c>
      <c r="BG347" s="10">
        <f>3/24000000*OO[[#This Row],[115 (03JUL1985 06:00:00)-Water Temperature (C)]]*OO[[#This Row],[57]]</f>
        <v>1.1291525447159998E-6</v>
      </c>
      <c r="BH347" s="10">
        <f>3/24000000*OO[[#This Row],[116 (03JUL1985 09:00:00)-Water Temperature (C)]]*OO[[#This Row],[58]]</f>
        <v>1.07841042506625E-6</v>
      </c>
      <c r="BI347" s="10">
        <f>3/24000000*OO[[#This Row],[117 (03JUL1985 12:00:00)-Water Temperature (C)]]*OO[[#This Row],[59]]</f>
        <v>1.0500035547196249E-6</v>
      </c>
      <c r="BJ347" s="10">
        <f>3/24000000*OO[[#This Row],[118 (03JUL1985 15:00:00)-Water Temperature (C)]]*OO[[#This Row],[60]]</f>
        <v>1.0227302897812501E-6</v>
      </c>
      <c r="BK347" s="10">
        <f>3/24000000*OO[[#This Row],[119 (03JUL1985 18:00:00)-Water Temperature (C)]]*OO[[#This Row],[61]]</f>
        <v>9.8956237670499983E-7</v>
      </c>
      <c r="BL347" s="10">
        <f>3/24000000*OO[[#This Row],[120 (03JUL1985 21:00:00)-Water Temperature (C)]]*OO[[#This Row],[62]]</f>
        <v>9.4369633350412489E-7</v>
      </c>
      <c r="BM347" s="10">
        <f>3/24000000*OO[[#This Row],[121 (04JUL1985 00:00:00)-Water Temperature (C)]]*OO[[#This Row],[63]]</f>
        <v>8.9139136375574986E-7</v>
      </c>
      <c r="BN347" s="10">
        <f>3/24000000*OO[[#This Row],[122 (04JUL1985 03:00:00)-Water Temperature (C)]]*OO[[#This Row],[64]]</f>
        <v>8.4484689959362496E-7</v>
      </c>
      <c r="BO347" s="10">
        <f>3/24000000*OO[[#This Row],[123 (04JUL1985 06:00:00)-Water Temperature (C)]]*OO[[#This Row],[65]]</f>
        <v>8.0834800731000001E-7</v>
      </c>
      <c r="BP347" s="10">
        <f>3/24000000*OO[[#This Row],[124 (04JUL1985 09:00:00)-Water Temperature (C)]]*OO[[#This Row],[66]]</f>
        <v>7.9096483359599996E-7</v>
      </c>
      <c r="BQ347" s="10">
        <f>3/24000000*OO[[#This Row],[125 (04JUL1985 12:00:00)-Water Temperature (C)]]*OO[[#This Row],[67]]</f>
        <v>7.8139799904150005E-7</v>
      </c>
      <c r="BR347" s="10">
        <f>3/24000000*OO[[#This Row],[126 (04JUL1985 15:00:00)-Water Temperature (C)]]*OO[[#This Row],[68]]</f>
        <v>7.6787909183099994E-7</v>
      </c>
      <c r="BS347" s="10">
        <f>3/24000000*OO[[#This Row],[127 (04JUL1985 18:00:00)-Water Temperature (C)]]*OO[[#This Row],[69]]</f>
        <v>7.4799540640124992E-7</v>
      </c>
      <c r="BT347" s="10">
        <f>3/24000000*OO[[#This Row],[128 (04JUL1985 21:00:00)-Water Temperature (C)]]*OO[[#This Row],[70]]</f>
        <v>7.2020044938274988E-7</v>
      </c>
      <c r="BU347" s="10">
        <f>3/24000000*OO[[#This Row],[129 (05JUL1985 00:00:00)-Water Temperature (C)]]*OO[[#This Row],[71]]</f>
        <v>6.8599393779449997E-7</v>
      </c>
      <c r="BV347" s="10">
        <f>3/24000000*OO[[#This Row],[130 (05JUL1985 03:00:00)-Water Temperature (C)]]*OO[[#This Row],[72]]</f>
        <v>6.5390937258299997E-7</v>
      </c>
      <c r="BW347" s="10">
        <f>3/24000000*OO[[#This Row],[131 (05JUL1985 06:00:00)-Water Temperature (C)]]*OO[[#This Row],[73]]</f>
        <v>6.265846312075E-7</v>
      </c>
      <c r="BX347" s="10">
        <f>3/24000000*OO[[#This Row],[132 (05JUL1985 09:00:00)-Water Temperature (C)]]*OO[[#This Row],[74]]</f>
        <v>6.1248502589550002E-7</v>
      </c>
      <c r="BY347" s="10">
        <f>3/24000000*OO[[#This Row],[133 (05JUL1985 12:00:00)-Water Temperature (C)]]*OO[[#This Row],[75]]</f>
        <v>6.0563907013687494E-7</v>
      </c>
      <c r="BZ347" s="10">
        <f>3/24000000*OO[[#This Row],[134 (05JUL1985 15:00:00)-Water Temperature (C)]]*OO[[#This Row],[76]]</f>
        <v>5.9984690846849993E-7</v>
      </c>
      <c r="CA347" s="10">
        <f>3/24000000*OO[[#This Row],[135 (05JUL1985 18:00:00)-Water Temperature (C)]]*OO[[#This Row],[77]]</f>
        <v>5.9130495681974995E-7</v>
      </c>
      <c r="CB347" s="10">
        <f>3/24000000*OO[[#This Row],[136 (05JUL1985 21:00:00)-Water Temperature (C)]]*OO[[#This Row],[78]]</f>
        <v>5.7289315338749999E-7</v>
      </c>
      <c r="CC347" s="10">
        <f>3/24000000*OO[[#This Row],[137 (06JUL1985 00:00:00)-Water Temperature (C)]]*OO[[#This Row],[79]]</f>
        <v>5.4674132700937494E-7</v>
      </c>
      <c r="CD347" s="10">
        <f>3/24000000*OO[[#This Row],[138 (06JUL1985 03:00:00)-Water Temperature (C)]]*OO[[#This Row],[80]]</f>
        <v>5.2091260861799996E-7</v>
      </c>
      <c r="CE347" s="10">
        <f>3/24000000*OO[[#This Row],[139 (06JUL1985 06:00:00)-Water Temperature (C)]]*OO[[#This Row],[81]]</f>
        <v>4.9903428256825001E-7</v>
      </c>
      <c r="CF347" s="10">
        <f>3/24000000*OO[[#This Row],[140 (06JUL1985 09:00:00)-Water Temperature (C)]]*OO[[#This Row],[82]]</f>
        <v>4.902524092698749E-7</v>
      </c>
      <c r="CG347" s="10">
        <f>3/24000000*OO[[#This Row],[141 (06JUL1985 12:00:00)-Water Temperature (C)]]*OO[[#This Row],[83]]</f>
        <v>4.8806903564374996E-7</v>
      </c>
      <c r="CH347" s="10">
        <f>3/24000000*OO[[#This Row],[142 (06JUL1985 15:00:00)-Water Temperature (C)]]*OO[[#This Row],[84]]</f>
        <v>4.8532182723124986E-7</v>
      </c>
      <c r="CI347" s="10">
        <f>3/24000000*OO[[#This Row],[143 (06JUL1985 18:00:00)-Water Temperature (C)]]*OO[[#This Row],[85]]</f>
        <v>4.8003921098199991E-7</v>
      </c>
      <c r="CJ347" s="10">
        <f>3/24000000*OO[[#This Row],[144 (06JUL1985 21:00:00)-Water Temperature (C)]]*OO[[#This Row],[86]]</f>
        <v>4.6624622200099996E-7</v>
      </c>
      <c r="CK347" s="10">
        <f>3/24000000*OO[[#This Row],[145 (07JUL1985 00:00:00)-Water Temperature (C)]]*OO[[#This Row],[87]]</f>
        <v>4.4710593069112498E-7</v>
      </c>
      <c r="CL347" s="10">
        <f>3/24000000*OO[[#This Row],[146 (07JUL1985 03:00:00)-Water Temperature (C)]]*OO[[#This Row],[88]]</f>
        <v>4.2844195939999998E-7</v>
      </c>
      <c r="CM347" s="10">
        <f>3/24000000*OO[[#This Row],[147 (07JUL1985 06:00:00)-Water Temperature (C)]]*OO[[#This Row],[89]]</f>
        <v>4.1163629979112498E-7</v>
      </c>
      <c r="CN347" s="10">
        <f>3/24000000*OO[[#This Row],[148 (07JUL1985 09:00:00)-Water Temperature (C)]]*OO[[#This Row],[90]]</f>
        <v>3.9768758016424998E-7</v>
      </c>
      <c r="CO347" s="10">
        <f>3/24000000*OO[[#This Row],[149 (07JUL1985 12:00:00)-Water Temperature (C)]]*OO[[#This Row],[91]]</f>
        <v>3.88876009863E-7</v>
      </c>
      <c r="CP347" s="10">
        <f>3/24000000*OO[[#This Row],[150 (07JUL1985 15:00:00)-Water Temperature (C)]]*OO[[#This Row],[92]]</f>
        <v>3.8407214075349997E-7</v>
      </c>
      <c r="CQ347" s="10">
        <f>3/24000000*OO[[#This Row],[151 (07JUL1985 18:00:00)-Water Temperature (C)]]*OO[[#This Row],[93]]</f>
        <v>3.7547144029450001E-7</v>
      </c>
      <c r="CR347" s="10">
        <f>3/24000000*OO[[#This Row],[152 (07JUL1985 21:00:00)-Water Temperature (C)]]*OO[[#This Row],[94]]</f>
        <v>3.6145560093999998E-7</v>
      </c>
      <c r="CS347" s="10">
        <f>3/24000000*OO[[#This Row],[153 (08JUL1985 00:00:00)-Water Temperature (C)]]*OO[[#This Row],[95]]</f>
        <v>3.4637297864925001E-7</v>
      </c>
      <c r="CT347" s="10">
        <f>3/24000000*OO[[#This Row],[154 (08JUL1985 03:00:00)-Water Temperature (C)]]*OO[[#This Row],[96]]</f>
        <v>3.3177105378869998E-7</v>
      </c>
      <c r="CU347" s="10">
        <f>3/24000000*OO[[#This Row],[155 (08JUL1985 06:00:00)-Water Temperature (C)]]*OO[[#This Row],[97]]</f>
        <v>3.19075656212625E-7</v>
      </c>
      <c r="CV347" s="10">
        <f>3/24000000*OO[[#This Row],[156 (08JUL1985 09:00:00)-Water Temperature (C)]]*OO[[#This Row],[98]]</f>
        <v>3.1273880079356248E-7</v>
      </c>
      <c r="CW347" s="10">
        <f>3/24000000*OO[[#This Row],[157 (08JUL1985 12:00:00)-Water Temperature (C)]]*OO[[#This Row],[99]]</f>
        <v>3.1033521104182501E-7</v>
      </c>
    </row>
    <row r="348" spans="1:101" x14ac:dyDescent="0.35">
      <c r="A348" t="s">
        <v>354</v>
      </c>
      <c r="B348">
        <v>945.40120000000002</v>
      </c>
      <c r="C348" s="10">
        <f>3/24*OO[[#This Row],[59 (26JUN1985 06:00:00)-Water Temperature (C)]]*OO[[#This Row],[1]]/SUM(OO[1])</f>
        <v>0</v>
      </c>
      <c r="D348" s="10">
        <f>3/24*OO[[#This Row],[60 (26JUN1985 09:00:00)-Water Temperature (C)]]*OO[[#This Row],[2]]/SUM(OO[2])</f>
        <v>0</v>
      </c>
      <c r="E348" s="10">
        <f>3/24*OO[[#This Row],[61 (26JUN1985 12:00:00)-Water Temperature (C)]]*OO[[#This Row],[3]]/SUM(OO[3])</f>
        <v>0</v>
      </c>
      <c r="F348" s="10">
        <f>3/24*OO[[#This Row],[62 (26JUN1985 15:00:00)-Water Temperature (C)]]*OO[[#This Row],[4]]/SUM(OO[4])</f>
        <v>0</v>
      </c>
      <c r="G348" s="10">
        <f>3/24*OO[[#This Row],[63 (26JUN1985 18:00:00)-Water Temperature (C)]]*OO[[#This Row],[5]]/SUM(OO[5])</f>
        <v>0</v>
      </c>
      <c r="H348" s="10">
        <f>3/24*OO[[#This Row],[64 (26JUN1985 21:00:00)-Water Temperature (C)]]*OO[[#This Row],[6]]/SUM(OO[6])</f>
        <v>0</v>
      </c>
      <c r="I348" s="10">
        <f>3/24*OO[[#This Row],[65 (27JUN1985 00:00:00)-Water Temperature (C)]]*OO[[#This Row],[7]]/SUM(OO[7])</f>
        <v>0</v>
      </c>
      <c r="J348" s="10">
        <f>3/24*OO[[#This Row],[66 (27JUN1985 03:00:00)-Water Temperature (C)]]*OO[[#This Row],[8]]/SUM(OO[8])</f>
        <v>0</v>
      </c>
      <c r="K348" s="10">
        <f>3/24*OO[[#This Row],[67 (27JUN1985 06:00:00)-Water Temperature (C)]]*OO[[#This Row],[9]]/SUM(OO[9])</f>
        <v>0</v>
      </c>
      <c r="L348" s="10">
        <f>3/24*OO[[#This Row],[68 (27JUN1985 09:00:00)-Water Temperature (C)]]*OO[[#This Row],[10]]/SUM(OO[10])</f>
        <v>0</v>
      </c>
      <c r="M348" s="10">
        <f>3/24*OO[[#This Row],[69 (27JUN1985 12:00:00)-Water Temperature (C)]]*OO[[#This Row],[11]]/SUM(OO[11])</f>
        <v>0</v>
      </c>
      <c r="N348" s="10">
        <f>3/24*OO[[#This Row],[70 (27JUN1985 15:00:00)-Water Temperature (C)]]*OO[[#This Row],[12]]/SUM(OO[12])</f>
        <v>0</v>
      </c>
      <c r="O348" s="10">
        <f>3/24*OO[[#This Row],[71 (27JUN1985 18:00:00)-Water Temperature (C)]]*OO[[#This Row],[13]]/SUM(OO[13])</f>
        <v>0</v>
      </c>
      <c r="P348" s="10">
        <f>3/24*OO[[#This Row],[72 (27JUN1985 21:00:00)-Water Temperature (C)]]*OO[[#This Row],[14]]/SUM(OO[14])</f>
        <v>0</v>
      </c>
      <c r="Q348" s="10">
        <f>3/24*OO[[#This Row],[73 (28JUN1985 00:00:00)-Water Temperature (C)]]*OO[[#This Row],[15]]/SUM(OO[15])</f>
        <v>0</v>
      </c>
      <c r="R348" s="10">
        <f>3/24*OO[[#This Row],[74 (28JUN1985 03:00:00)-Water Temperature (C)]]*OO[[#This Row],[16]]/SUM(OO[16])</f>
        <v>2.2662316202671418E-32</v>
      </c>
      <c r="S348" s="10">
        <f>3/24*OO[[#This Row],[75 (28JUN1985 06:00:00)-Water Temperature (C)]]*OO[[#This Row],[17]]/SUM(OO[17])</f>
        <v>3.8404689563980408E-24</v>
      </c>
      <c r="T348" s="10">
        <f>3/24*OO[[#This Row],[76 (28JUN1985 09:00:00)-Water Temperature (C)]]*OO[[#This Row],[18]]/SUM(OO[18])</f>
        <v>3.0789713960413987E-15</v>
      </c>
      <c r="U348" s="10">
        <f>3/24*OO[[#This Row],[77 (28JUN1985 12:00:00)-Water Temperature (C)]]*OO[[#This Row],[19]]/SUM(OO[19])</f>
        <v>6.4195220834612962E-11</v>
      </c>
      <c r="V348" s="10">
        <f>3/24000000*OO[[#This Row],[78 (28JUN1985 15:00:00)-Water Temperature (C)]]*OO[[#This Row],[20]]</f>
        <v>5.4548452569599996E-8</v>
      </c>
      <c r="W348" s="10">
        <f>3/24000000*OO[[#This Row],[79 (28JUN1985 18:00:00)-Water Temperature (C)]]*OO[[#This Row],[21]]</f>
        <v>7.7918964762300002E-6</v>
      </c>
      <c r="X348" s="10">
        <f>3/24000000*OO[[#This Row],[80 (28JUN1985 21:00:00)-Water Temperature (C)]]*OO[[#This Row],[22]]</f>
        <v>2.9491400924284994E-4</v>
      </c>
      <c r="Y348" s="10">
        <f>3/24000000*OO[[#This Row],[81 (29JUN1985 00:00:00)-Water Temperature (C)]]*OO[[#This Row],[23]]</f>
        <v>3.83235354928125E-3</v>
      </c>
      <c r="Z348" s="10">
        <f>3/24000000*OO[[#This Row],[82 (29JUN1985 03:00:00)-Water Temperature (C)]]*OO[[#This Row],[24]]</f>
        <v>2.0540869874757499E-2</v>
      </c>
      <c r="AA348" s="10">
        <f>3/24000000*OO[[#This Row],[83 (29JUN1985 06:00:00)-Water Temperature (C)]]*OO[[#This Row],[25]]</f>
        <v>5.1958604710349993E-2</v>
      </c>
      <c r="AB348" s="10">
        <f>3/24000000*OO[[#This Row],[84 (29JUN1985 09:00:00)-Water Temperature (C)]]*OO[[#This Row],[26]]</f>
        <v>6.9433899039299987E-2</v>
      </c>
      <c r="AC348" s="10">
        <f>3/24000000*OO[[#This Row],[85 (29JUN1985 12:00:00)-Water Temperature (C)]]*OO[[#This Row],[27]]</f>
        <v>5.2848102022650001E-2</v>
      </c>
      <c r="AD348" s="10">
        <f>3/24000000*OO[[#This Row],[86 (29JUN1985 15:00:00)-Water Temperature (C)]]*OO[[#This Row],[28]]</f>
        <v>2.4164364908739997E-2</v>
      </c>
      <c r="AE348" s="10">
        <f>3/24000000*OO[[#This Row],[88 (29JUN1985 21:00:00)-Water Temperature (C)]]*OO[[#This Row],[30]]</f>
        <v>1.3446445456404999E-3</v>
      </c>
      <c r="AF348" s="10">
        <f>3/24000000*OO[[#This Row],[88 (29JUN1985 21:00:00)-Water Temperature (C)]]*OO[[#This Row],[30]]</f>
        <v>1.3446445456404999E-3</v>
      </c>
      <c r="AG348" s="10">
        <f>3/24000000*OO[[#This Row],[89 (30JUN1985 00:00:00)-Water Temperature (C)]]*OO[[#This Row],[31]]</f>
        <v>1.89787504821275E-4</v>
      </c>
      <c r="AH348" s="10">
        <f>3/24000000*OO[[#This Row],[90 (30JUN1985 03:00:00)-Water Temperature (C)]]*OO[[#This Row],[32]]</f>
        <v>2.9933829227443749E-5</v>
      </c>
      <c r="AI348" s="10">
        <f>3/24000000*OO[[#This Row],[91 (30JUN1985 06:00:00)-Water Temperature (C)]]*OO[[#This Row],[33]]</f>
        <v>1.230872087647125E-5</v>
      </c>
      <c r="AJ348" s="10">
        <f>3/24000000*OO[[#This Row],[92 (30JUN1985 09:00:00)-Water Temperature (C)]]*OO[[#This Row],[34]]</f>
        <v>9.4489130051224987E-6</v>
      </c>
      <c r="AK348" s="10">
        <f>3/24000000*OO[[#This Row],[93 (30JUN1985 12:00:00)-Water Temperature (C)]]*OO[[#This Row],[35]]</f>
        <v>8.063437456005001E-6</v>
      </c>
      <c r="AL348" s="10">
        <f>3/24000000*OO[[#This Row],[94 (30JUN1985 15:00:00)-Water Temperature (C)]]*OO[[#This Row],[36]]</f>
        <v>6.9714458545600001E-6</v>
      </c>
      <c r="AM348" s="10">
        <f>3/24000000*OO[[#This Row],[95 (30JUN1985 18:00:00)-Water Temperature (C)]]*OO[[#This Row],[37]]</f>
        <v>6.0115423920662503E-6</v>
      </c>
      <c r="AN348" s="10">
        <f>3/24000000*OO[[#This Row],[96 (30JUN1985 21:00:00)-Water Temperature (C)]]*OO[[#This Row],[38]]</f>
        <v>5.1175018190999995E-6</v>
      </c>
      <c r="AO348" s="10">
        <f>3/24000000*OO[[#This Row],[97 (01JUL1985 00:00:00)-Water Temperature (C)]]*OO[[#This Row],[39]]</f>
        <v>4.3267478592150003E-6</v>
      </c>
      <c r="AP348" s="10">
        <f>3/24000000*OO[[#This Row],[98 (01JUL1985 03:00:00)-Water Temperature (C)]]*OO[[#This Row],[40]]</f>
        <v>3.6806747251499997E-6</v>
      </c>
      <c r="AQ348" s="10">
        <f>3/24000000*OO[[#This Row],[99 (01JUL1985 06:00:00)-Water Temperature (C)]]*OO[[#This Row],[41]]</f>
        <v>3.16993072018E-6</v>
      </c>
      <c r="AR348" s="10">
        <f>3/24000000*OO[[#This Row],[100 (01JUL1985 09:00:00)-Water Temperature (C)]]*OO[[#This Row],[42]]</f>
        <v>2.8069371328349998E-6</v>
      </c>
      <c r="AS348" s="10">
        <f>3/24000000*OO[[#This Row],[101 (01JUL1985 12:00:00)-Water Temperature (C)]]*OO[[#This Row],[43]]</f>
        <v>2.5310328420788748E-6</v>
      </c>
      <c r="AT348" s="10">
        <f>3/24000000*OO[[#This Row],[102 (01JUL1985 15:00:00)-Water Temperature (C)]]*OO[[#This Row],[44]]</f>
        <v>2.2829135032224996E-6</v>
      </c>
      <c r="AU348" s="10">
        <f>3/24000000*OO[[#This Row],[103 (01JUL1985 18:00:00)-Water Temperature (C)]]*OO[[#This Row],[45]]</f>
        <v>2.0544114737699997E-6</v>
      </c>
      <c r="AV348" s="10">
        <f>3/24000000*OO[[#This Row],[104 (01JUL1985 21:00:00)-Water Temperature (C)]]*OO[[#This Row],[46]]</f>
        <v>1.8376321746818751E-6</v>
      </c>
      <c r="AW348" s="10">
        <f>3/24000000*OO[[#This Row],[105 (02JUL1985 00:00:00)-Water Temperature (C)]]*OO[[#This Row],[47]]</f>
        <v>1.6504294245356248E-6</v>
      </c>
      <c r="AX348" s="10">
        <f>3/24000000*OO[[#This Row],[106 (02JUL1985 03:00:00)-Water Temperature (C)]]*OO[[#This Row],[48]]</f>
        <v>1.4971730170364998E-6</v>
      </c>
      <c r="AY348" s="10">
        <f>3/24000000*OO[[#This Row],[107 (02JUL1985 06:00:00)-Water Temperature (C)]]*OO[[#This Row],[49]]</f>
        <v>1.371504284549E-6</v>
      </c>
      <c r="AZ348" s="10">
        <f>3/24000000*OO[[#This Row],[108 (02JUL1985 09:00:00)-Water Temperature (C)]]*OO[[#This Row],[50]]</f>
        <v>1.2660964042112499E-6</v>
      </c>
      <c r="BA348" s="10">
        <f>3/24000000*OO[[#This Row],[109 (02JUL1985 12:00:00)-Water Temperature (C)]]*OO[[#This Row],[51]]</f>
        <v>1.189298586813E-6</v>
      </c>
      <c r="BB348" s="10">
        <f>3/24000000*OO[[#This Row],[110 (02JUL1985 15:00:00)-Water Temperature (C)]]*OO[[#This Row],[52]]</f>
        <v>1.1335852573526249E-6</v>
      </c>
      <c r="BC348" s="10">
        <f>3/24000000*OO[[#This Row],[111 (02JUL1985 18:00:00)-Water Temperature (C)]]*OO[[#This Row],[53]]</f>
        <v>1.0819704207725E-6</v>
      </c>
      <c r="BD348" s="10">
        <f>3/24000000*OO[[#This Row],[112 (02JUL1985 21:00:00)-Water Temperature (C)]]*OO[[#This Row],[54]]</f>
        <v>1.0181484426217501E-6</v>
      </c>
      <c r="BE348" s="10">
        <f>3/24000000*OO[[#This Row],[113 (03JUL1985 00:00:00)-Water Temperature (C)]]*OO[[#This Row],[55]]</f>
        <v>9.4461255687662504E-7</v>
      </c>
      <c r="BF348" s="10">
        <f>3/24000000*OO[[#This Row],[114 (03JUL1985 03:00:00)-Water Temperature (C)]]*OO[[#This Row],[56]]</f>
        <v>8.7641669283749999E-7</v>
      </c>
      <c r="BG348" s="10">
        <f>3/24000000*OO[[#This Row],[115 (03JUL1985 06:00:00)-Water Temperature (C)]]*OO[[#This Row],[57]]</f>
        <v>8.192915366295E-7</v>
      </c>
      <c r="BH348" s="10">
        <f>3/24000000*OO[[#This Row],[116 (03JUL1985 09:00:00)-Water Temperature (C)]]*OO[[#This Row],[58]]</f>
        <v>7.8195375240062503E-7</v>
      </c>
      <c r="BI348" s="10">
        <f>3/24000000*OO[[#This Row],[117 (03JUL1985 12:00:00)-Water Temperature (C)]]*OO[[#This Row],[59]]</f>
        <v>7.6061783491549986E-7</v>
      </c>
      <c r="BJ348" s="10">
        <f>3/24000000*OO[[#This Row],[118 (03JUL1985 15:00:00)-Water Temperature (C)]]*OO[[#This Row],[60]]</f>
        <v>7.4089073002037497E-7</v>
      </c>
      <c r="BK348" s="10">
        <f>3/24000000*OO[[#This Row],[119 (03JUL1985 18:00:00)-Water Temperature (C)]]*OO[[#This Row],[61]]</f>
        <v>7.1706339289799994E-7</v>
      </c>
      <c r="BL348" s="10">
        <f>3/24000000*OO[[#This Row],[120 (03JUL1985 21:00:00)-Water Temperature (C)]]*OO[[#This Row],[62]]</f>
        <v>6.8382313696999999E-7</v>
      </c>
      <c r="BM348" s="10">
        <f>3/24000000*OO[[#This Row],[121 (04JUL1985 00:00:00)-Water Temperature (C)]]*OO[[#This Row],[63]]</f>
        <v>6.4613727521874991E-7</v>
      </c>
      <c r="BN348" s="10">
        <f>3/24000000*OO[[#This Row],[122 (04JUL1985 03:00:00)-Water Temperature (C)]]*OO[[#This Row],[64]]</f>
        <v>6.1204329976549996E-7</v>
      </c>
      <c r="BO348" s="10">
        <f>3/24000000*OO[[#This Row],[123 (04JUL1985 06:00:00)-Water Temperature (C)]]*OO[[#This Row],[65]]</f>
        <v>5.8527564866062503E-7</v>
      </c>
      <c r="BP348" s="10">
        <f>3/24000000*OO[[#This Row],[124 (04JUL1985 09:00:00)-Water Temperature (C)]]*OO[[#This Row],[66]]</f>
        <v>5.7243275650125E-7</v>
      </c>
      <c r="BQ348" s="10">
        <f>3/24000000*OO[[#This Row],[125 (04JUL1985 12:00:00)-Water Temperature (C)]]*OO[[#This Row],[67]]</f>
        <v>5.6530139990825004E-7</v>
      </c>
      <c r="BR348" s="10">
        <f>3/24000000*OO[[#This Row],[126 (04JUL1985 15:00:00)-Water Temperature (C)]]*OO[[#This Row],[68]]</f>
        <v>5.55574991814375E-7</v>
      </c>
      <c r="BS348" s="10">
        <f>3/24000000*OO[[#This Row],[127 (04JUL1985 18:00:00)-Water Temperature (C)]]*OO[[#This Row],[69]]</f>
        <v>5.4113360006624995E-7</v>
      </c>
      <c r="BT348" s="10">
        <f>3/24000000*OO[[#This Row],[128 (04JUL1985 21:00:00)-Water Temperature (C)]]*OO[[#This Row],[70]]</f>
        <v>5.2109098307099998E-7</v>
      </c>
      <c r="BU348" s="10">
        <f>3/24000000*OO[[#This Row],[129 (05JUL1985 00:00:00)-Water Temperature (C)]]*OO[[#This Row],[71]]</f>
        <v>4.9644837313125003E-7</v>
      </c>
      <c r="BV348" s="10">
        <f>3/24000000*OO[[#This Row],[130 (05JUL1985 03:00:00)-Water Temperature (C)]]*OO[[#This Row],[72]]</f>
        <v>4.7313914322675001E-7</v>
      </c>
      <c r="BW348" s="10">
        <f>3/24000000*OO[[#This Row],[131 (05JUL1985 06:00:00)-Water Temperature (C)]]*OO[[#This Row],[73]]</f>
        <v>4.5325692374199999E-7</v>
      </c>
      <c r="BX348" s="10">
        <f>3/24000000*OO[[#This Row],[132 (05JUL1985 09:00:00)-Water Temperature (C)]]*OO[[#This Row],[74]]</f>
        <v>4.4301529100399998E-7</v>
      </c>
      <c r="BY348" s="10">
        <f>3/24000000*OO[[#This Row],[133 (05JUL1985 12:00:00)-Water Temperature (C)]]*OO[[#This Row],[75]]</f>
        <v>4.3785173476687495E-7</v>
      </c>
      <c r="BZ348" s="10">
        <f>3/24000000*OO[[#This Row],[134 (05JUL1985 15:00:00)-Water Temperature (C)]]*OO[[#This Row],[76]]</f>
        <v>4.33644180935625E-7</v>
      </c>
      <c r="CA348" s="10">
        <f>3/24000000*OO[[#This Row],[135 (05JUL1985 18:00:00)-Water Temperature (C)]]*OO[[#This Row],[77]]</f>
        <v>4.2741311471099999E-7</v>
      </c>
      <c r="CB348" s="10">
        <f>3/24000000*OO[[#This Row],[136 (05JUL1985 21:00:00)-Water Temperature (C)]]*OO[[#This Row],[78]]</f>
        <v>4.1411871357149995E-7</v>
      </c>
      <c r="CC348" s="10">
        <f>3/24000000*OO[[#This Row],[137 (06JUL1985 00:00:00)-Water Temperature (C)]]*OO[[#This Row],[79]]</f>
        <v>3.9541977060749996E-7</v>
      </c>
      <c r="CD348" s="10">
        <f>3/24000000*OO[[#This Row],[138 (06JUL1985 03:00:00)-Water Temperature (C)]]*OO[[#This Row],[80]]</f>
        <v>3.7671626511562503E-7</v>
      </c>
      <c r="CE348" s="10">
        <f>3/24000000*OO[[#This Row],[139 (06JUL1985 06:00:00)-Water Temperature (C)]]*OO[[#This Row],[81]]</f>
        <v>3.6087298879725003E-7</v>
      </c>
      <c r="CF348" s="10">
        <f>3/24000000*OO[[#This Row],[140 (06JUL1985 09:00:00)-Water Temperature (C)]]*OO[[#This Row],[82]]</f>
        <v>3.5437307043024994E-7</v>
      </c>
      <c r="CG348" s="10">
        <f>3/24000000*OO[[#This Row],[141 (06JUL1985 12:00:00)-Water Temperature (C)]]*OO[[#This Row],[83]]</f>
        <v>3.5261195855287496E-7</v>
      </c>
      <c r="CH348" s="10">
        <f>3/24000000*OO[[#This Row],[142 (06JUL1985 15:00:00)-Water Temperature (C)]]*OO[[#This Row],[84]]</f>
        <v>3.5062092565474998E-7</v>
      </c>
      <c r="CI348" s="10">
        <f>3/24000000*OO[[#This Row],[143 (06JUL1985 18:00:00)-Water Temperature (C)]]*OO[[#This Row],[85]]</f>
        <v>3.4681256419919997E-7</v>
      </c>
      <c r="CJ348" s="10">
        <f>3/24000000*OO[[#This Row],[144 (06JUL1985 21:00:00)-Water Temperature (C)]]*OO[[#This Row],[86]]</f>
        <v>3.3682072480537497E-7</v>
      </c>
      <c r="CK348" s="10">
        <f>3/24000000*OO[[#This Row],[145 (07JUL1985 00:00:00)-Water Temperature (C)]]*OO[[#This Row],[87]]</f>
        <v>3.2311641007593745E-7</v>
      </c>
      <c r="CL348" s="10">
        <f>3/24000000*OO[[#This Row],[146 (07JUL1985 03:00:00)-Water Temperature (C)]]*OO[[#This Row],[88]]</f>
        <v>3.0949307720864994E-7</v>
      </c>
      <c r="CM348" s="10">
        <f>3/24000000*OO[[#This Row],[147 (07JUL1985 06:00:00)-Water Temperature (C)]]*OO[[#This Row],[89]]</f>
        <v>2.9730726106375E-7</v>
      </c>
      <c r="CN348" s="10">
        <f>3/24000000*OO[[#This Row],[148 (07JUL1985 09:00:00)-Water Temperature (C)]]*OO[[#This Row],[90]]</f>
        <v>2.8717254411356246E-7</v>
      </c>
      <c r="CO348" s="10">
        <f>3/24000000*OO[[#This Row],[149 (07JUL1985 12:00:00)-Water Temperature (C)]]*OO[[#This Row],[91]]</f>
        <v>2.8080952844681249E-7</v>
      </c>
      <c r="CP348" s="10">
        <f>3/24000000*OO[[#This Row],[150 (07JUL1985 15:00:00)-Water Temperature (C)]]*OO[[#This Row],[92]]</f>
        <v>2.7731426127232499E-7</v>
      </c>
      <c r="CQ348" s="10">
        <f>3/24000000*OO[[#This Row],[151 (07JUL1985 18:00:00)-Water Temperature (C)]]*OO[[#This Row],[93]]</f>
        <v>2.7113595576089994E-7</v>
      </c>
      <c r="CR348" s="10">
        <f>3/24000000*OO[[#This Row],[152 (07JUL1985 21:00:00)-Water Temperature (C)]]*OO[[#This Row],[94]]</f>
        <v>2.6089862216859994E-7</v>
      </c>
      <c r="CS348" s="10">
        <f>3/24000000*OO[[#This Row],[153 (08JUL1985 00:00:00)-Water Temperature (C)]]*OO[[#This Row],[95]]</f>
        <v>2.498509204879125E-7</v>
      </c>
      <c r="CT348" s="10">
        <f>3/24000000*OO[[#This Row],[154 (08JUL1985 03:00:00)-Water Temperature (C)]]*OO[[#This Row],[96]]</f>
        <v>2.3910811070399995E-7</v>
      </c>
      <c r="CU348" s="10">
        <f>3/24000000*OO[[#This Row],[155 (08JUL1985 06:00:00)-Water Temperature (C)]]*OO[[#This Row],[97]]</f>
        <v>2.2971482103934998E-7</v>
      </c>
      <c r="CV348" s="10">
        <f>3/24000000*OO[[#This Row],[156 (08JUL1985 09:00:00)-Water Temperature (C)]]*OO[[#This Row],[98]]</f>
        <v>2.2495474164177498E-7</v>
      </c>
      <c r="CW348" s="10">
        <f>3/24000000*OO[[#This Row],[157 (08JUL1985 12:00:00)-Water Temperature (C)]]*OO[[#This Row],[99]]</f>
        <v>2.2301444796715002E-7</v>
      </c>
    </row>
    <row r="349" spans="1:101" x14ac:dyDescent="0.35">
      <c r="A349" t="s">
        <v>355</v>
      </c>
      <c r="B349">
        <v>282.50389999999999</v>
      </c>
      <c r="C349" s="10">
        <f>3/24*OO[[#This Row],[59 (26JUN1985 06:00:00)-Water Temperature (C)]]*OO[[#This Row],[1]]/SUM(OO[1])</f>
        <v>0</v>
      </c>
      <c r="D349" s="10">
        <f>3/24*OO[[#This Row],[60 (26JUN1985 09:00:00)-Water Temperature (C)]]*OO[[#This Row],[2]]/SUM(OO[2])</f>
        <v>0</v>
      </c>
      <c r="E349" s="10">
        <f>3/24*OO[[#This Row],[61 (26JUN1985 12:00:00)-Water Temperature (C)]]*OO[[#This Row],[3]]/SUM(OO[3])</f>
        <v>0</v>
      </c>
      <c r="F349" s="10">
        <f>3/24*OO[[#This Row],[62 (26JUN1985 15:00:00)-Water Temperature (C)]]*OO[[#This Row],[4]]/SUM(OO[4])</f>
        <v>0</v>
      </c>
      <c r="G349" s="10">
        <f>3/24*OO[[#This Row],[63 (26JUN1985 18:00:00)-Water Temperature (C)]]*OO[[#This Row],[5]]/SUM(OO[5])</f>
        <v>0</v>
      </c>
      <c r="H349" s="10">
        <f>3/24*OO[[#This Row],[64 (26JUN1985 21:00:00)-Water Temperature (C)]]*OO[[#This Row],[6]]/SUM(OO[6])</f>
        <v>0</v>
      </c>
      <c r="I349" s="10">
        <f>3/24*OO[[#This Row],[65 (27JUN1985 00:00:00)-Water Temperature (C)]]*OO[[#This Row],[7]]/SUM(OO[7])</f>
        <v>0</v>
      </c>
      <c r="J349" s="10">
        <f>3/24*OO[[#This Row],[66 (27JUN1985 03:00:00)-Water Temperature (C)]]*OO[[#This Row],[8]]/SUM(OO[8])</f>
        <v>0</v>
      </c>
      <c r="K349" s="10">
        <f>3/24*OO[[#This Row],[67 (27JUN1985 06:00:00)-Water Temperature (C)]]*OO[[#This Row],[9]]/SUM(OO[9])</f>
        <v>0</v>
      </c>
      <c r="L349" s="10">
        <f>3/24*OO[[#This Row],[68 (27JUN1985 09:00:00)-Water Temperature (C)]]*OO[[#This Row],[10]]/SUM(OO[10])</f>
        <v>0</v>
      </c>
      <c r="M349" s="10">
        <f>3/24*OO[[#This Row],[69 (27JUN1985 12:00:00)-Water Temperature (C)]]*OO[[#This Row],[11]]/SUM(OO[11])</f>
        <v>0</v>
      </c>
      <c r="N349" s="10">
        <f>3/24*OO[[#This Row],[70 (27JUN1985 15:00:00)-Water Temperature (C)]]*OO[[#This Row],[12]]/SUM(OO[12])</f>
        <v>0</v>
      </c>
      <c r="O349" s="10">
        <f>3/24*OO[[#This Row],[71 (27JUN1985 18:00:00)-Water Temperature (C)]]*OO[[#This Row],[13]]/SUM(OO[13])</f>
        <v>0</v>
      </c>
      <c r="P349" s="10">
        <f>3/24*OO[[#This Row],[72 (27JUN1985 21:00:00)-Water Temperature (C)]]*OO[[#This Row],[14]]/SUM(OO[14])</f>
        <v>0</v>
      </c>
      <c r="Q349" s="10">
        <f>3/24*OO[[#This Row],[73 (28JUN1985 00:00:00)-Water Temperature (C)]]*OO[[#This Row],[15]]/SUM(OO[15])</f>
        <v>0</v>
      </c>
      <c r="R349" s="10">
        <f>3/24*OO[[#This Row],[74 (28JUN1985 03:00:00)-Water Temperature (C)]]*OO[[#This Row],[16]]/SUM(OO[16])</f>
        <v>6.6087333538035516E-33</v>
      </c>
      <c r="S349" s="10">
        <f>3/24*OO[[#This Row],[75 (28JUN1985 06:00:00)-Water Temperature (C)]]*OO[[#This Row],[17]]/SUM(OO[17])</f>
        <v>2.9529120263252059E-24</v>
      </c>
      <c r="T349" s="10">
        <f>3/24*OO[[#This Row],[76 (28JUN1985 09:00:00)-Water Temperature (C)]]*OO[[#This Row],[18]]/SUM(OO[18])</f>
        <v>1.6186264119835307E-15</v>
      </c>
      <c r="U349" s="10">
        <f>3/24*OO[[#This Row],[77 (28JUN1985 12:00:00)-Water Temperature (C)]]*OO[[#This Row],[19]]/SUM(OO[19])</f>
        <v>4.4804916909496157E-11</v>
      </c>
      <c r="V349" s="10">
        <f>3/24000000*OO[[#This Row],[78 (28JUN1985 15:00:00)-Water Temperature (C)]]*OO[[#This Row],[20]]</f>
        <v>4.2810240663750001E-8</v>
      </c>
      <c r="W349" s="10">
        <f>3/24000000*OO[[#This Row],[79 (28JUN1985 18:00:00)-Water Temperature (C)]]*OO[[#This Row],[21]]</f>
        <v>6.6848119318599994E-6</v>
      </c>
      <c r="X349" s="10">
        <f>3/24000000*OO[[#This Row],[80 (28JUN1985 21:00:00)-Water Temperature (C)]]*OO[[#This Row],[22]]</f>
        <v>2.7252575455574999E-4</v>
      </c>
      <c r="Y349" s="10">
        <f>3/24000000*OO[[#This Row],[81 (29JUN1985 00:00:00)-Water Temperature (C)]]*OO[[#This Row],[23]]</f>
        <v>3.7848241842749993E-3</v>
      </c>
      <c r="Z349" s="10">
        <f>3/24000000*OO[[#This Row],[82 (29JUN1985 03:00:00)-Water Temperature (C)]]*OO[[#This Row],[24]]</f>
        <v>2.1554923257656247E-2</v>
      </c>
      <c r="AA349" s="10">
        <f>3/24000000*OO[[#This Row],[83 (29JUN1985 06:00:00)-Water Temperature (C)]]*OO[[#This Row],[25]]</f>
        <v>5.7711601500749998E-2</v>
      </c>
      <c r="AB349" s="10">
        <f>3/24000000*OO[[#This Row],[84 (29JUN1985 09:00:00)-Water Temperature (C)]]*OO[[#This Row],[26]]</f>
        <v>8.1455991961725011E-2</v>
      </c>
      <c r="AC349" s="10">
        <f>3/24000000*OO[[#This Row],[85 (29JUN1985 12:00:00)-Water Temperature (C)]]*OO[[#This Row],[27]]</f>
        <v>6.5254036513737498E-2</v>
      </c>
      <c r="AD349" s="10">
        <f>3/24000000*OO[[#This Row],[86 (29JUN1985 15:00:00)-Water Temperature (C)]]*OO[[#This Row],[28]]</f>
        <v>3.1390810088437499E-2</v>
      </c>
      <c r="AE349" s="10">
        <f>3/24000000*OO[[#This Row],[88 (29JUN1985 21:00:00)-Water Temperature (C)]]*OO[[#This Row],[30]]</f>
        <v>1.9251593875387499E-3</v>
      </c>
      <c r="AF349" s="10">
        <f>3/24000000*OO[[#This Row],[88 (29JUN1985 21:00:00)-Water Temperature (C)]]*OO[[#This Row],[30]]</f>
        <v>1.9251593875387499E-3</v>
      </c>
      <c r="AG349" s="10">
        <f>3/24000000*OO[[#This Row],[89 (30JUN1985 00:00:00)-Water Temperature (C)]]*OO[[#This Row],[31]]</f>
        <v>2.8120196000959999E-4</v>
      </c>
      <c r="AH349" s="10">
        <f>3/24000000*OO[[#This Row],[90 (30JUN1985 03:00:00)-Water Temperature (C)]]*OO[[#This Row],[32]]</f>
        <v>4.2211834432574991E-5</v>
      </c>
      <c r="AI349" s="10">
        <f>3/24000000*OO[[#This Row],[91 (30JUN1985 06:00:00)-Water Temperature (C)]]*OO[[#This Row],[33]]</f>
        <v>1.5277939002309999E-5</v>
      </c>
      <c r="AJ349" s="10">
        <f>3/24000000*OO[[#This Row],[92 (30JUN1985 09:00:00)-Water Temperature (C)]]*OO[[#This Row],[34]]</f>
        <v>1.13336008388E-5</v>
      </c>
      <c r="AK349" s="10">
        <f>3/24000000*OO[[#This Row],[93 (30JUN1985 12:00:00)-Water Temperature (C)]]*OO[[#This Row],[35]]</f>
        <v>9.6329894700462506E-6</v>
      </c>
      <c r="AL349" s="10">
        <f>3/24000000*OO[[#This Row],[94 (30JUN1985 15:00:00)-Water Temperature (C)]]*OO[[#This Row],[36]]</f>
        <v>8.321511663425E-6</v>
      </c>
      <c r="AM349" s="10">
        <f>3/24000000*OO[[#This Row],[95 (30JUN1985 18:00:00)-Water Temperature (C)]]*OO[[#This Row],[37]]</f>
        <v>7.1712395589449997E-6</v>
      </c>
      <c r="AN349" s="10">
        <f>3/24000000*OO[[#This Row],[96 (30JUN1985 21:00:00)-Water Temperature (C)]]*OO[[#This Row],[38]]</f>
        <v>6.0998566667187489E-6</v>
      </c>
      <c r="AO349" s="10">
        <f>3/24000000*OO[[#This Row],[97 (01JUL1985 00:00:00)-Water Temperature (C)]]*OO[[#This Row],[39]]</f>
        <v>5.1547199317124999E-6</v>
      </c>
      <c r="AP349" s="10">
        <f>3/24000000*OO[[#This Row],[98 (01JUL1985 03:00:00)-Water Temperature (C)]]*OO[[#This Row],[40]]</f>
        <v>4.3804587197799993E-6</v>
      </c>
      <c r="AQ349" s="10">
        <f>3/24000000*OO[[#This Row],[99 (01JUL1985 06:00:00)-Water Temperature (C)]]*OO[[#This Row],[41]]</f>
        <v>3.7676352611200001E-6</v>
      </c>
      <c r="AR349" s="10">
        <f>3/24000000*OO[[#This Row],[100 (01JUL1985 09:00:00)-Water Temperature (C)]]*OO[[#This Row],[42]]</f>
        <v>3.3328789473599999E-6</v>
      </c>
      <c r="AS349" s="10">
        <f>3/24000000*OO[[#This Row],[101 (01JUL1985 12:00:00)-Water Temperature (C)]]*OO[[#This Row],[43]]</f>
        <v>3.0010341266111246E-6</v>
      </c>
      <c r="AT349" s="10">
        <f>3/24000000*OO[[#This Row],[102 (01JUL1985 15:00:00)-Water Temperature (C)]]*OO[[#This Row],[44]]</f>
        <v>2.7049084647337503E-6</v>
      </c>
      <c r="AU349" s="10">
        <f>3/24000000*OO[[#This Row],[103 (01JUL1985 18:00:00)-Water Temperature (C)]]*OO[[#This Row],[45]]</f>
        <v>2.432289594447375E-6</v>
      </c>
      <c r="AV349" s="10">
        <f>3/24000000*OO[[#This Row],[104 (01JUL1985 21:00:00)-Water Temperature (C)]]*OO[[#This Row],[46]]</f>
        <v>2.1743623444474999E-6</v>
      </c>
      <c r="AW349" s="10">
        <f>3/24000000*OO[[#This Row],[105 (02JUL1985 00:00:00)-Water Temperature (C)]]*OO[[#This Row],[47]]</f>
        <v>1.9516162328675003E-6</v>
      </c>
      <c r="AX349" s="10">
        <f>3/24000000*OO[[#This Row],[106 (02JUL1985 03:00:00)-Water Temperature (C)]]*OO[[#This Row],[48]]</f>
        <v>1.7683208622021249E-6</v>
      </c>
      <c r="AY349" s="10">
        <f>3/24000000*OO[[#This Row],[107 (02JUL1985 06:00:00)-Water Temperature (C)]]*OO[[#This Row],[49]]</f>
        <v>1.6182772060454998E-6</v>
      </c>
      <c r="AZ349" s="10">
        <f>3/24000000*OO[[#This Row],[108 (02JUL1985 09:00:00)-Water Temperature (C)]]*OO[[#This Row],[50]]</f>
        <v>1.4923573728746249E-6</v>
      </c>
      <c r="BA349" s="10">
        <f>3/24000000*OO[[#This Row],[109 (02JUL1985 12:00:00)-Water Temperature (C)]]*OO[[#This Row],[51]]</f>
        <v>1.4011019284275001E-6</v>
      </c>
      <c r="BB349" s="10">
        <f>3/24000000*OO[[#This Row],[110 (02JUL1985 15:00:00)-Water Temperature (C)]]*OO[[#This Row],[52]]</f>
        <v>1.334748807649125E-6</v>
      </c>
      <c r="BC349" s="10">
        <f>3/24000000*OO[[#This Row],[111 (02JUL1985 18:00:00)-Water Temperature (C)]]*OO[[#This Row],[53]]</f>
        <v>1.2736286446097499E-6</v>
      </c>
      <c r="BD349" s="10">
        <f>3/24000000*OO[[#This Row],[112 (02JUL1985 21:00:00)-Water Temperature (C)]]*OO[[#This Row],[54]]</f>
        <v>1.19785584362375E-6</v>
      </c>
      <c r="BE349" s="10">
        <f>3/24000000*OO[[#This Row],[113 (03JUL1985 00:00:00)-Water Temperature (C)]]*OO[[#This Row],[55]]</f>
        <v>1.111273944695875E-6</v>
      </c>
      <c r="BF349" s="10">
        <f>3/24000000*OO[[#This Row],[114 (03JUL1985 03:00:00)-Water Temperature (C)]]*OO[[#This Row],[56]]</f>
        <v>1.0306301504118749E-6</v>
      </c>
      <c r="BG349" s="10">
        <f>3/24000000*OO[[#This Row],[115 (03JUL1985 06:00:00)-Water Temperature (C)]]*OO[[#This Row],[57]]</f>
        <v>9.6265301026925009E-7</v>
      </c>
      <c r="BH349" s="10">
        <f>3/24000000*OO[[#This Row],[116 (03JUL1985 09:00:00)-Water Temperature (C)]]*OO[[#This Row],[58]]</f>
        <v>9.1824145175587491E-7</v>
      </c>
      <c r="BI349" s="10">
        <f>3/24000000*OO[[#This Row],[117 (03JUL1985 12:00:00)-Water Temperature (C)]]*OO[[#This Row],[59]]</f>
        <v>8.9233384526924993E-7</v>
      </c>
      <c r="BJ349" s="10">
        <f>3/24000000*OO[[#This Row],[118 (03JUL1985 15:00:00)-Water Temperature (C)]]*OO[[#This Row],[60]]</f>
        <v>8.6979268711287504E-7</v>
      </c>
      <c r="BK349" s="10">
        <f>3/24000000*OO[[#This Row],[119 (03JUL1985 18:00:00)-Water Temperature (C)]]*OO[[#This Row],[61]]</f>
        <v>8.4261260985999995E-7</v>
      </c>
      <c r="BL349" s="10">
        <f>3/24000000*OO[[#This Row],[120 (03JUL1985 21:00:00)-Water Temperature (C)]]*OO[[#This Row],[62]]</f>
        <v>8.0395660093199994E-7</v>
      </c>
      <c r="BM349" s="10">
        <f>3/24000000*OO[[#This Row],[121 (04JUL1985 00:00:00)-Water Temperature (C)]]*OO[[#This Row],[63]]</f>
        <v>7.602855408267499E-7</v>
      </c>
      <c r="BN349" s="10">
        <f>3/24000000*OO[[#This Row],[122 (04JUL1985 03:00:00)-Water Temperature (C)]]*OO[[#This Row],[64]]</f>
        <v>7.2027451948200009E-7</v>
      </c>
      <c r="BO349" s="10">
        <f>3/24000000*OO[[#This Row],[123 (04JUL1985 06:00:00)-Water Temperature (C)]]*OO[[#This Row],[65]]</f>
        <v>6.8883425279899996E-7</v>
      </c>
      <c r="BP349" s="10">
        <f>3/24000000*OO[[#This Row],[124 (04JUL1985 09:00:00)-Water Temperature (C)]]*OO[[#This Row],[66]]</f>
        <v>6.7397062745450008E-7</v>
      </c>
      <c r="BQ349" s="10">
        <f>3/24000000*OO[[#This Row],[125 (04JUL1985 12:00:00)-Water Temperature (C)]]*OO[[#This Row],[67]]</f>
        <v>6.6571127312812491E-7</v>
      </c>
      <c r="BR349" s="10">
        <f>3/24000000*OO[[#This Row],[126 (04JUL1985 15:00:00)-Water Temperature (C)]]*OO[[#This Row],[68]]</f>
        <v>6.5470007390624998E-7</v>
      </c>
      <c r="BS349" s="10">
        <f>3/24000000*OO[[#This Row],[127 (04JUL1985 18:00:00)-Water Temperature (C)]]*OO[[#This Row],[69]]</f>
        <v>6.3797718442762501E-7</v>
      </c>
      <c r="BT349" s="10">
        <f>3/24000000*OO[[#This Row],[128 (04JUL1985 21:00:00)-Water Temperature (C)]]*OO[[#This Row],[70]]</f>
        <v>6.1475332897999999E-7</v>
      </c>
      <c r="BU349" s="10">
        <f>3/24000000*OO[[#This Row],[129 (05JUL1985 00:00:00)-Water Temperature (C)]]*OO[[#This Row],[71]]</f>
        <v>5.8609741232249998E-7</v>
      </c>
      <c r="BV349" s="10">
        <f>3/24000000*OO[[#This Row],[130 (05JUL1985 03:00:00)-Water Temperature (C)]]*OO[[#This Row],[72]]</f>
        <v>5.5878908983100006E-7</v>
      </c>
      <c r="BW349" s="10">
        <f>3/24000000*OO[[#This Row],[131 (05JUL1985 06:00:00)-Water Temperature (C)]]*OO[[#This Row],[73]]</f>
        <v>5.3545859127300002E-7</v>
      </c>
      <c r="BX349" s="10">
        <f>3/24000000*OO[[#This Row],[132 (05JUL1985 09:00:00)-Water Temperature (C)]]*OO[[#This Row],[74]]</f>
        <v>5.236423610031249E-7</v>
      </c>
      <c r="BY349" s="10">
        <f>3/24000000*OO[[#This Row],[133 (05JUL1985 12:00:00)-Water Temperature (C)]]*OO[[#This Row],[75]]</f>
        <v>5.1757659932812506E-7</v>
      </c>
      <c r="BZ349" s="10">
        <f>3/24000000*OO[[#This Row],[134 (05JUL1985 15:00:00)-Water Temperature (C)]]*OO[[#This Row],[76]]</f>
        <v>5.1283978138749998E-7</v>
      </c>
      <c r="CA349" s="10">
        <f>3/24000000*OO[[#This Row],[135 (05JUL1985 18:00:00)-Water Temperature (C)]]*OO[[#This Row],[77]]</f>
        <v>5.0569482036125006E-7</v>
      </c>
      <c r="CB349" s="10">
        <f>3/24000000*OO[[#This Row],[136 (05JUL1985 21:00:00)-Water Temperature (C)]]*OO[[#This Row],[78]]</f>
        <v>4.9019564466437491E-7</v>
      </c>
      <c r="CC349" s="10">
        <f>3/24000000*OO[[#This Row],[137 (06JUL1985 00:00:00)-Water Temperature (C)]]*OO[[#This Row],[79]]</f>
        <v>4.6852169162124992E-7</v>
      </c>
      <c r="CD349" s="10">
        <f>3/24000000*OO[[#This Row],[138 (06JUL1985 03:00:00)-Water Temperature (C)]]*OO[[#This Row],[80]]</f>
        <v>4.4661595319999993E-7</v>
      </c>
      <c r="CE349" s="10">
        <f>3/24000000*OO[[#This Row],[139 (06JUL1985 06:00:00)-Water Temperature (C)]]*OO[[#This Row],[81]]</f>
        <v>4.2804719104000002E-7</v>
      </c>
      <c r="CF349" s="10">
        <f>3/24000000*OO[[#This Row],[140 (06JUL1985 09:00:00)-Water Temperature (C)]]*OO[[#This Row],[82]]</f>
        <v>4.20465535464E-7</v>
      </c>
      <c r="CG349" s="10">
        <f>3/24000000*OO[[#This Row],[141 (06JUL1985 12:00:00)-Water Temperature (C)]]*OO[[#This Row],[83]]</f>
        <v>4.1836908769424999E-7</v>
      </c>
      <c r="CH349" s="10">
        <f>3/24000000*OO[[#This Row],[142 (06JUL1985 15:00:00)-Water Temperature (C)]]*OO[[#This Row],[84]]</f>
        <v>4.1619508366699994E-7</v>
      </c>
      <c r="CI349" s="10">
        <f>3/24000000*OO[[#This Row],[143 (06JUL1985 18:00:00)-Water Temperature (C)]]*OO[[#This Row],[85]]</f>
        <v>4.1189464341075002E-7</v>
      </c>
      <c r="CJ349" s="10">
        <f>3/24000000*OO[[#This Row],[144 (06JUL1985 21:00:00)-Water Temperature (C)]]*OO[[#This Row],[86]]</f>
        <v>4.00196536606125E-7</v>
      </c>
      <c r="CK349" s="10">
        <f>3/24000000*OO[[#This Row],[145 (07JUL1985 00:00:00)-Water Temperature (C)]]*OO[[#This Row],[87]]</f>
        <v>3.8423574622912499E-7</v>
      </c>
      <c r="CL349" s="10">
        <f>3/24000000*OO[[#This Row],[146 (07JUL1985 03:00:00)-Water Temperature (C)]]*OO[[#This Row],[88]]</f>
        <v>3.68098321096375E-7</v>
      </c>
      <c r="CM349" s="10">
        <f>3/24000000*OO[[#This Row],[147 (07JUL1985 06:00:00)-Water Temperature (C)]]*OO[[#This Row],[89]]</f>
        <v>3.5371720313299999E-7</v>
      </c>
      <c r="CN349" s="10">
        <f>3/24000000*OO[[#This Row],[148 (07JUL1985 09:00:00)-Water Temperature (C)]]*OO[[#This Row],[90]]</f>
        <v>3.4178523046612493E-7</v>
      </c>
      <c r="CO349" s="10">
        <f>3/24000000*OO[[#This Row],[149 (07JUL1985 12:00:00)-Water Temperature (C)]]*OO[[#This Row],[91]]</f>
        <v>3.3438827272873749E-7</v>
      </c>
      <c r="CP349" s="10">
        <f>3/24000000*OO[[#This Row],[150 (07JUL1985 15:00:00)-Water Temperature (C)]]*OO[[#This Row],[92]]</f>
        <v>3.3037040745575E-7</v>
      </c>
      <c r="CQ349" s="10">
        <f>3/24000000*OO[[#This Row],[151 (07JUL1985 18:00:00)-Water Temperature (C)]]*OO[[#This Row],[93]]</f>
        <v>3.2240969122580001E-7</v>
      </c>
      <c r="CR349" s="10">
        <f>3/24000000*OO[[#This Row],[152 (07JUL1985 21:00:00)-Water Temperature (C)]]*OO[[#This Row],[94]]</f>
        <v>3.0971464701306247E-7</v>
      </c>
      <c r="CS349" s="10">
        <f>3/24000000*OO[[#This Row],[153 (08JUL1985 00:00:00)-Water Temperature (C)]]*OO[[#This Row],[95]]</f>
        <v>2.9604950163359996E-7</v>
      </c>
      <c r="CT349" s="10">
        <f>3/24000000*OO[[#This Row],[154 (08JUL1985 03:00:00)-Water Temperature (C)]]*OO[[#This Row],[96]]</f>
        <v>2.8272137742672498E-7</v>
      </c>
      <c r="CU349" s="10">
        <f>3/24000000*OO[[#This Row],[155 (08JUL1985 06:00:00)-Water Temperature (C)]]*OO[[#This Row],[97]]</f>
        <v>2.7099031679849997E-7</v>
      </c>
      <c r="CV349" s="10">
        <f>3/24000000*OO[[#This Row],[156 (08JUL1985 09:00:00)-Water Temperature (C)]]*OO[[#This Row],[98]]</f>
        <v>2.6484319402200001E-7</v>
      </c>
      <c r="CW349" s="10">
        <f>3/24000000*OO[[#This Row],[157 (08JUL1985 12:00:00)-Water Temperature (C)]]*OO[[#This Row],[99]]</f>
        <v>2.6196855324037498E-7</v>
      </c>
    </row>
    <row r="350" spans="1:101" x14ac:dyDescent="0.35">
      <c r="A350" t="s">
        <v>356</v>
      </c>
      <c r="B350">
        <v>285.3263</v>
      </c>
      <c r="C350" s="10">
        <f>3/24*OO[[#This Row],[59 (26JUN1985 06:00:00)-Water Temperature (C)]]*OO[[#This Row],[1]]/SUM(OO[1])</f>
        <v>0</v>
      </c>
      <c r="D350" s="10">
        <f>3/24*OO[[#This Row],[60 (26JUN1985 09:00:00)-Water Temperature (C)]]*OO[[#This Row],[2]]/SUM(OO[2])</f>
        <v>0</v>
      </c>
      <c r="E350" s="10">
        <f>3/24*OO[[#This Row],[61 (26JUN1985 12:00:00)-Water Temperature (C)]]*OO[[#This Row],[3]]/SUM(OO[3])</f>
        <v>0</v>
      </c>
      <c r="F350" s="10">
        <f>3/24*OO[[#This Row],[62 (26JUN1985 15:00:00)-Water Temperature (C)]]*OO[[#This Row],[4]]/SUM(OO[4])</f>
        <v>0</v>
      </c>
      <c r="G350" s="10">
        <f>3/24*OO[[#This Row],[63 (26JUN1985 18:00:00)-Water Temperature (C)]]*OO[[#This Row],[5]]/SUM(OO[5])</f>
        <v>0</v>
      </c>
      <c r="H350" s="10">
        <f>3/24*OO[[#This Row],[64 (26JUN1985 21:00:00)-Water Temperature (C)]]*OO[[#This Row],[6]]/SUM(OO[6])</f>
        <v>0</v>
      </c>
      <c r="I350" s="10">
        <f>3/24*OO[[#This Row],[65 (27JUN1985 00:00:00)-Water Temperature (C)]]*OO[[#This Row],[7]]/SUM(OO[7])</f>
        <v>0</v>
      </c>
      <c r="J350" s="10">
        <f>3/24*OO[[#This Row],[66 (27JUN1985 03:00:00)-Water Temperature (C)]]*OO[[#This Row],[8]]/SUM(OO[8])</f>
        <v>0</v>
      </c>
      <c r="K350" s="10">
        <f>3/24*OO[[#This Row],[67 (27JUN1985 06:00:00)-Water Temperature (C)]]*OO[[#This Row],[9]]/SUM(OO[9])</f>
        <v>0</v>
      </c>
      <c r="L350" s="10">
        <f>3/24*OO[[#This Row],[68 (27JUN1985 09:00:00)-Water Temperature (C)]]*OO[[#This Row],[10]]/SUM(OO[10])</f>
        <v>0</v>
      </c>
      <c r="M350" s="10">
        <f>3/24*OO[[#This Row],[69 (27JUN1985 12:00:00)-Water Temperature (C)]]*OO[[#This Row],[11]]/SUM(OO[11])</f>
        <v>0</v>
      </c>
      <c r="N350" s="10">
        <f>3/24*OO[[#This Row],[70 (27JUN1985 15:00:00)-Water Temperature (C)]]*OO[[#This Row],[12]]/SUM(OO[12])</f>
        <v>0</v>
      </c>
      <c r="O350" s="10">
        <f>3/24*OO[[#This Row],[71 (27JUN1985 18:00:00)-Water Temperature (C)]]*OO[[#This Row],[13]]/SUM(OO[13])</f>
        <v>0</v>
      </c>
      <c r="P350" s="10">
        <f>3/24*OO[[#This Row],[72 (27JUN1985 21:00:00)-Water Temperature (C)]]*OO[[#This Row],[14]]/SUM(OO[14])</f>
        <v>0</v>
      </c>
      <c r="Q350" s="10">
        <f>3/24*OO[[#This Row],[73 (28JUN1985 00:00:00)-Water Temperature (C)]]*OO[[#This Row],[15]]/SUM(OO[15])</f>
        <v>0</v>
      </c>
      <c r="R350" s="10">
        <f>3/24*OO[[#This Row],[74 (28JUN1985 03:00:00)-Water Temperature (C)]]*OO[[#This Row],[16]]/SUM(OO[16])</f>
        <v>1.3002465436292004E-33</v>
      </c>
      <c r="S350" s="10">
        <f>3/24*OO[[#This Row],[75 (28JUN1985 06:00:00)-Water Temperature (C)]]*OO[[#This Row],[17]]/SUM(OO[17])</f>
        <v>2.0685250035532171E-24</v>
      </c>
      <c r="T350" s="10">
        <f>3/24*OO[[#This Row],[76 (28JUN1985 09:00:00)-Water Temperature (C)]]*OO[[#This Row],[18]]/SUM(OO[18])</f>
        <v>7.2482451584411784E-16</v>
      </c>
      <c r="U350" s="10">
        <f>3/24*OO[[#This Row],[77 (28JUN1985 12:00:00)-Water Temperature (C)]]*OO[[#This Row],[19]]/SUM(OO[19])</f>
        <v>3.0012235358568455E-11</v>
      </c>
      <c r="V350" s="10">
        <f>3/24000000*OO[[#This Row],[78 (28JUN1985 15:00:00)-Water Temperature (C)]]*OO[[#This Row],[20]]</f>
        <v>3.3532591893374992E-8</v>
      </c>
      <c r="W350" s="10">
        <f>3/24000000*OO[[#This Row],[79 (28JUN1985 18:00:00)-Water Temperature (C)]]*OO[[#This Row],[21]]</f>
        <v>5.91708704238E-6</v>
      </c>
      <c r="X350" s="10">
        <f>3/24000000*OO[[#This Row],[80 (28JUN1985 21:00:00)-Water Temperature (C)]]*OO[[#This Row],[22]]</f>
        <v>2.6796229305772501E-4</v>
      </c>
      <c r="Y350" s="10">
        <f>3/24000000*OO[[#This Row],[81 (29JUN1985 00:00:00)-Water Temperature (C)]]*OO[[#This Row],[23]]</f>
        <v>4.0968391713749998E-3</v>
      </c>
      <c r="Z350" s="10">
        <f>3/24000000*OO[[#This Row],[82 (29JUN1985 03:00:00)-Water Temperature (C)]]*OO[[#This Row],[24]]</f>
        <v>2.5522655011270001E-2</v>
      </c>
      <c r="AA350" s="10">
        <f>3/24000000*OO[[#This Row],[83 (29JUN1985 06:00:00)-Water Temperature (C)]]*OO[[#This Row],[25]]</f>
        <v>7.4402878686499987E-2</v>
      </c>
      <c r="AB350" s="10">
        <f>3/24000000*OO[[#This Row],[84 (29JUN1985 09:00:00)-Water Temperature (C)]]*OO[[#This Row],[26]]</f>
        <v>0.11401385487512498</v>
      </c>
      <c r="AC350" s="10">
        <f>3/24000000*OO[[#This Row],[85 (29JUN1985 12:00:00)-Water Temperature (C)]]*OO[[#This Row],[27]]</f>
        <v>9.8837140651199987E-2</v>
      </c>
      <c r="AD350" s="10">
        <f>3/24000000*OO[[#This Row],[86 (29JUN1985 15:00:00)-Water Temperature (C)]]*OO[[#This Row],[28]]</f>
        <v>5.1383931615812499E-2</v>
      </c>
      <c r="AE350" s="10">
        <f>3/24000000*OO[[#This Row],[88 (29JUN1985 21:00:00)-Water Temperature (C)]]*OO[[#This Row],[30]]</f>
        <v>3.6529863073837504E-3</v>
      </c>
      <c r="AF350" s="10">
        <f>3/24000000*OO[[#This Row],[88 (29JUN1985 21:00:00)-Water Temperature (C)]]*OO[[#This Row],[30]]</f>
        <v>3.6529863073837504E-3</v>
      </c>
      <c r="AG350" s="10">
        <f>3/24000000*OO[[#This Row],[89 (30JUN1985 00:00:00)-Water Temperature (C)]]*OO[[#This Row],[31]]</f>
        <v>5.6412366114249994E-4</v>
      </c>
      <c r="AH350" s="10">
        <f>3/24000000*OO[[#This Row],[90 (30JUN1985 03:00:00)-Water Temperature (C)]]*OO[[#This Row],[32]]</f>
        <v>8.08774507935E-5</v>
      </c>
      <c r="AI350" s="10">
        <f>3/24000000*OO[[#This Row],[91 (30JUN1985 06:00:00)-Water Temperature (C)]]*OO[[#This Row],[33]]</f>
        <v>2.4097244672774998E-5</v>
      </c>
      <c r="AJ350" s="10">
        <f>3/24000000*OO[[#This Row],[92 (30JUN1985 09:00:00)-Water Temperature (C)]]*OO[[#This Row],[34]]</f>
        <v>1.6698985029749996E-5</v>
      </c>
      <c r="AK350" s="10">
        <f>3/24000000*OO[[#This Row],[93 (30JUN1985 12:00:00)-Water Temperature (C)]]*OO[[#This Row],[35]]</f>
        <v>1.4085489709362501E-5</v>
      </c>
      <c r="AL350" s="10">
        <f>3/24000000*OO[[#This Row],[94 (30JUN1985 15:00:00)-Water Temperature (C)]]*OO[[#This Row],[36]]</f>
        <v>1.2159569283572499E-5</v>
      </c>
      <c r="AM350" s="10">
        <f>3/24000000*OO[[#This Row],[95 (30JUN1985 18:00:00)-Water Temperature (C)]]*OO[[#This Row],[37]]</f>
        <v>1.0479492011119998E-5</v>
      </c>
      <c r="AN350" s="10">
        <f>3/24000000*OO[[#This Row],[96 (30JUN1985 21:00:00)-Water Temperature (C)]]*OO[[#This Row],[38]]</f>
        <v>8.9118153320625001E-6</v>
      </c>
      <c r="AO350" s="10">
        <f>3/24000000*OO[[#This Row],[97 (01JUL1985 00:00:00)-Water Temperature (C)]]*OO[[#This Row],[39]]</f>
        <v>7.5305301882562503E-6</v>
      </c>
      <c r="AP350" s="10">
        <f>3/24000000*OO[[#This Row],[98 (01JUL1985 03:00:00)-Water Temperature (C)]]*OO[[#This Row],[40]]</f>
        <v>6.3945109573875E-6</v>
      </c>
      <c r="AQ350" s="10">
        <f>3/24000000*OO[[#This Row],[99 (01JUL1985 06:00:00)-Water Temperature (C)]]*OO[[#This Row],[41]]</f>
        <v>5.4930931551149998E-6</v>
      </c>
      <c r="AR350" s="10">
        <f>3/24000000*OO[[#This Row],[100 (01JUL1985 09:00:00)-Water Temperature (C)]]*OO[[#This Row],[42]]</f>
        <v>4.8538775294100007E-6</v>
      </c>
      <c r="AS350" s="10">
        <f>3/24000000*OO[[#This Row],[101 (01JUL1985 12:00:00)-Water Temperature (C)]]*OO[[#This Row],[43]]</f>
        <v>4.3645892154374993E-6</v>
      </c>
      <c r="AT350" s="10">
        <f>3/24000000*OO[[#This Row],[102 (01JUL1985 15:00:00)-Water Temperature (C)]]*OO[[#This Row],[44]]</f>
        <v>3.9321157062450001E-6</v>
      </c>
      <c r="AU350" s="10">
        <f>3/24000000*OO[[#This Row],[103 (01JUL1985 18:00:00)-Water Temperature (C)]]*OO[[#This Row],[45]]</f>
        <v>3.5357447058700004E-6</v>
      </c>
      <c r="AV350" s="10">
        <f>3/24000000*OO[[#This Row],[104 (01JUL1985 21:00:00)-Water Temperature (C)]]*OO[[#This Row],[46]]</f>
        <v>3.1599529155280003E-6</v>
      </c>
      <c r="AW350" s="10">
        <f>3/24000000*OO[[#This Row],[105 (02JUL1985 00:00:00)-Water Temperature (C)]]*OO[[#This Row],[47]]</f>
        <v>2.8357427826720001E-6</v>
      </c>
      <c r="AX350" s="10">
        <f>3/24000000*OO[[#This Row],[106 (02JUL1985 03:00:00)-Water Temperature (C)]]*OO[[#This Row],[48]]</f>
        <v>2.5666347624356246E-6</v>
      </c>
      <c r="AY350" s="10">
        <f>3/24000000*OO[[#This Row],[107 (02JUL1985 06:00:00)-Water Temperature (C)]]*OO[[#This Row],[49]]</f>
        <v>2.3469073936132497E-6</v>
      </c>
      <c r="AZ350" s="10">
        <f>3/24000000*OO[[#This Row],[108 (02JUL1985 09:00:00)-Water Temperature (C)]]*OO[[#This Row],[50]]</f>
        <v>2.1622763628194998E-6</v>
      </c>
      <c r="BA350" s="10">
        <f>3/24000000*OO[[#This Row],[109 (02JUL1985 12:00:00)-Water Temperature (C)]]*OO[[#This Row],[51]]</f>
        <v>2.0291345613151251E-6</v>
      </c>
      <c r="BB350" s="10">
        <f>3/24000000*OO[[#This Row],[110 (02JUL1985 15:00:00)-Water Temperature (C)]]*OO[[#This Row],[52]]</f>
        <v>1.9324127142124999E-6</v>
      </c>
      <c r="BC350" s="10">
        <f>3/24000000*OO[[#This Row],[111 (02JUL1985 18:00:00)-Water Temperature (C)]]*OO[[#This Row],[53]]</f>
        <v>1.8443140513647499E-6</v>
      </c>
      <c r="BD350" s="10">
        <f>3/24000000*OO[[#This Row],[112 (02JUL1985 21:00:00)-Water Temperature (C)]]*OO[[#This Row],[54]]</f>
        <v>1.7351489637257499E-6</v>
      </c>
      <c r="BE350" s="10">
        <f>3/24000000*OO[[#This Row],[113 (03JUL1985 00:00:00)-Water Temperature (C)]]*OO[[#This Row],[55]]</f>
        <v>1.6104448215979999E-6</v>
      </c>
      <c r="BF350" s="10">
        <f>3/24000000*OO[[#This Row],[114 (03JUL1985 03:00:00)-Water Temperature (C)]]*OO[[#This Row],[56]]</f>
        <v>1.4937358936849998E-6</v>
      </c>
      <c r="BG350" s="10">
        <f>3/24000000*OO[[#This Row],[115 (03JUL1985 06:00:00)-Water Temperature (C)]]*OO[[#This Row],[57]]</f>
        <v>1.3941897491714999E-6</v>
      </c>
      <c r="BH350" s="10">
        <f>3/24000000*OO[[#This Row],[116 (03JUL1985 09:00:00)-Water Temperature (C)]]*OO[[#This Row],[58]]</f>
        <v>1.32889975577075E-6</v>
      </c>
      <c r="BI350" s="10">
        <f>3/24000000*OO[[#This Row],[117 (03JUL1985 12:00:00)-Water Temperature (C)]]*OO[[#This Row],[59]]</f>
        <v>1.2897823846091249E-6</v>
      </c>
      <c r="BJ350" s="10">
        <f>3/24000000*OO[[#This Row],[118 (03JUL1985 15:00:00)-Water Temperature (C)]]*OO[[#This Row],[60]]</f>
        <v>1.2575417610938748E-6</v>
      </c>
      <c r="BK350" s="10">
        <f>3/24000000*OO[[#This Row],[119 (03JUL1985 18:00:00)-Water Temperature (C)]]*OO[[#This Row],[61]]</f>
        <v>1.2191451002568748E-6</v>
      </c>
      <c r="BL350" s="10">
        <f>3/24000000*OO[[#This Row],[120 (03JUL1985 21:00:00)-Water Temperature (C)]]*OO[[#This Row],[62]]</f>
        <v>1.1638434678552498E-6</v>
      </c>
      <c r="BM350" s="10">
        <f>3/24000000*OO[[#This Row],[121 (04JUL1985 00:00:00)-Water Temperature (C)]]*OO[[#This Row],[63]]</f>
        <v>1.10147240781075E-6</v>
      </c>
      <c r="BN350" s="10">
        <f>3/24000000*OO[[#This Row],[122 (04JUL1985 03:00:00)-Water Temperature (C)]]*OO[[#This Row],[64]]</f>
        <v>1.0431534197801251E-6</v>
      </c>
      <c r="BO350" s="10">
        <f>3/24000000*OO[[#This Row],[123 (04JUL1985 06:00:00)-Water Temperature (C)]]*OO[[#This Row],[65]]</f>
        <v>9.9684028594999981E-7</v>
      </c>
      <c r="BP350" s="10">
        <f>3/24000000*OO[[#This Row],[124 (04JUL1985 09:00:00)-Water Temperature (C)]]*OO[[#This Row],[66]]</f>
        <v>9.7508134797974986E-7</v>
      </c>
      <c r="BQ350" s="10">
        <f>3/24000000*OO[[#This Row],[125 (04JUL1985 12:00:00)-Water Temperature (C)]]*OO[[#This Row],[67]]</f>
        <v>9.6267106548225003E-7</v>
      </c>
      <c r="BR350" s="10">
        <f>3/24000000*OO[[#This Row],[126 (04JUL1985 15:00:00)-Water Temperature (C)]]*OO[[#This Row],[68]]</f>
        <v>9.4712351381274999E-7</v>
      </c>
      <c r="BS350" s="10">
        <f>3/24000000*OO[[#This Row],[127 (04JUL1985 18:00:00)-Water Temperature (C)]]*OO[[#This Row],[69]]</f>
        <v>9.2323196180699985E-7</v>
      </c>
      <c r="BT350" s="10">
        <f>3/24000000*OO[[#This Row],[128 (04JUL1985 21:00:00)-Water Temperature (C)]]*OO[[#This Row],[70]]</f>
        <v>8.9027271360999987E-7</v>
      </c>
      <c r="BU350" s="10">
        <f>3/24000000*OO[[#This Row],[129 (05JUL1985 00:00:00)-Water Temperature (C)]]*OO[[#This Row],[71]]</f>
        <v>8.4920610430149997E-7</v>
      </c>
      <c r="BV350" s="10">
        <f>3/24000000*OO[[#This Row],[130 (05JUL1985 03:00:00)-Water Temperature (C)]]*OO[[#This Row],[72]]</f>
        <v>8.0970454466337505E-7</v>
      </c>
      <c r="BW350" s="10">
        <f>3/24000000*OO[[#This Row],[131 (05JUL1985 06:00:00)-Water Temperature (C)]]*OO[[#This Row],[73]]</f>
        <v>7.7564200388575002E-7</v>
      </c>
      <c r="BX350" s="10">
        <f>3/24000000*OO[[#This Row],[132 (05JUL1985 09:00:00)-Water Temperature (C)]]*OO[[#This Row],[74]]</f>
        <v>7.5846593390725001E-7</v>
      </c>
      <c r="BY350" s="10">
        <f>3/24000000*OO[[#This Row],[133 (05JUL1985 12:00:00)-Water Temperature (C)]]*OO[[#This Row],[75]]</f>
        <v>7.4932143128999993E-7</v>
      </c>
      <c r="BZ350" s="10">
        <f>3/24000000*OO[[#This Row],[134 (05JUL1985 15:00:00)-Water Temperature (C)]]*OO[[#This Row],[76]]</f>
        <v>7.4256498226225E-7</v>
      </c>
      <c r="CA350" s="10">
        <f>3/24000000*OO[[#This Row],[135 (05JUL1985 18:00:00)-Water Temperature (C)]]*OO[[#This Row],[77]]</f>
        <v>7.3241135674525005E-7</v>
      </c>
      <c r="CB350" s="10">
        <f>3/24000000*OO[[#This Row],[136 (05JUL1985 21:00:00)-Water Temperature (C)]]*OO[[#This Row],[78]]</f>
        <v>7.1031099314174997E-7</v>
      </c>
      <c r="CC350" s="10">
        <f>3/24000000*OO[[#This Row],[137 (06JUL1985 00:00:00)-Water Temperature (C)]]*OO[[#This Row],[79]]</f>
        <v>6.7954499732699991E-7</v>
      </c>
      <c r="CD350" s="10">
        <f>3/24000000*OO[[#This Row],[138 (06JUL1985 03:00:00)-Water Temperature (C)]]*OO[[#This Row],[80]]</f>
        <v>6.4801874143362495E-7</v>
      </c>
      <c r="CE350" s="10">
        <f>3/24000000*OO[[#This Row],[139 (06JUL1985 06:00:00)-Water Temperature (C)]]*OO[[#This Row],[81]]</f>
        <v>6.2096367180049992E-7</v>
      </c>
      <c r="CF350" s="10">
        <f>3/24000000*OO[[#This Row],[140 (06JUL1985 09:00:00)-Water Temperature (C)]]*OO[[#This Row],[82]]</f>
        <v>6.0978614394099992E-7</v>
      </c>
      <c r="CG350" s="10">
        <f>3/24000000*OO[[#This Row],[141 (06JUL1985 12:00:00)-Water Temperature (C)]]*OO[[#This Row],[83]]</f>
        <v>6.0634517171199999E-7</v>
      </c>
      <c r="CH350" s="10">
        <f>3/24000000*OO[[#This Row],[142 (06JUL1985 15:00:00)-Water Temperature (C)]]*OO[[#This Row],[84]]</f>
        <v>6.0328635727437501E-7</v>
      </c>
      <c r="CI350" s="10">
        <f>3/24000000*OO[[#This Row],[143 (06JUL1985 18:00:00)-Water Temperature (C)]]*OO[[#This Row],[85]]</f>
        <v>5.9723273770199998E-7</v>
      </c>
      <c r="CJ350" s="10">
        <f>3/24000000*OO[[#This Row],[144 (06JUL1985 21:00:00)-Water Temperature (C)]]*OO[[#This Row],[86]]</f>
        <v>5.8062808562137492E-7</v>
      </c>
      <c r="CK350" s="10">
        <f>3/24000000*OO[[#This Row],[145 (07JUL1985 00:00:00)-Water Temperature (C)]]*OO[[#This Row],[87]]</f>
        <v>5.5784855032399986E-7</v>
      </c>
      <c r="CL350" s="10">
        <f>3/24000000*OO[[#This Row],[146 (07JUL1985 03:00:00)-Water Temperature (C)]]*OO[[#This Row],[88]]</f>
        <v>5.343426831164999E-7</v>
      </c>
      <c r="CM350" s="10">
        <f>3/24000000*OO[[#This Row],[147 (07JUL1985 06:00:00)-Water Temperature (C)]]*OO[[#This Row],[89]]</f>
        <v>5.133982812181249E-7</v>
      </c>
      <c r="CN350" s="10">
        <f>3/24000000*OO[[#This Row],[148 (07JUL1985 09:00:00)-Water Temperature (C)]]*OO[[#This Row],[90]]</f>
        <v>4.9611418925600005E-7</v>
      </c>
      <c r="CO350" s="10">
        <f>3/24000000*OO[[#This Row],[149 (07JUL1985 12:00:00)-Water Temperature (C)]]*OO[[#This Row],[91]]</f>
        <v>4.8532000470199991E-7</v>
      </c>
      <c r="CP350" s="10">
        <f>3/24000000*OO[[#This Row],[150 (07JUL1985 15:00:00)-Water Temperature (C)]]*OO[[#This Row],[92]]</f>
        <v>4.7961146991524994E-7</v>
      </c>
      <c r="CQ350" s="10">
        <f>3/24000000*OO[[#This Row],[151 (07JUL1985 18:00:00)-Water Temperature (C)]]*OO[[#This Row],[93]]</f>
        <v>4.6861197148124999E-7</v>
      </c>
      <c r="CR350" s="10">
        <f>3/24000000*OO[[#This Row],[152 (07JUL1985 21:00:00)-Water Temperature (C)]]*OO[[#This Row],[94]]</f>
        <v>4.5108113759999995E-7</v>
      </c>
      <c r="CS350" s="10">
        <f>3/24000000*OO[[#This Row],[153 (08JUL1985 00:00:00)-Water Temperature (C)]]*OO[[#This Row],[95]]</f>
        <v>4.3187147891887498E-7</v>
      </c>
      <c r="CT350" s="10">
        <f>3/24000000*OO[[#This Row],[154 (08JUL1985 03:00:00)-Water Temperature (C)]]*OO[[#This Row],[96]]</f>
        <v>4.1298370865999996E-7</v>
      </c>
      <c r="CU350" s="10">
        <f>3/24000000*OO[[#This Row],[155 (08JUL1985 06:00:00)-Water Temperature (C)]]*OO[[#This Row],[97]]</f>
        <v>3.9618395789000002E-7</v>
      </c>
      <c r="CV350" s="10">
        <f>3/24000000*OO[[#This Row],[156 (08JUL1985 09:00:00)-Water Temperature (C)]]*OO[[#This Row],[98]]</f>
        <v>3.8758836947249997E-7</v>
      </c>
      <c r="CW350" s="10">
        <f>3/24000000*OO[[#This Row],[157 (08JUL1985 12:00:00)-Water Temperature (C)]]*OO[[#This Row],[99]]</f>
        <v>3.8382579367824994E-7</v>
      </c>
    </row>
    <row r="351" spans="1:101" x14ac:dyDescent="0.35">
      <c r="A351" t="s">
        <v>357</v>
      </c>
      <c r="B351">
        <v>318.13499999999999</v>
      </c>
      <c r="C351" s="10">
        <f>3/24*OO[[#This Row],[59 (26JUN1985 06:00:00)-Water Temperature (C)]]*OO[[#This Row],[1]]/SUM(OO[1])</f>
        <v>0</v>
      </c>
      <c r="D351" s="10">
        <f>3/24*OO[[#This Row],[60 (26JUN1985 09:00:00)-Water Temperature (C)]]*OO[[#This Row],[2]]/SUM(OO[2])</f>
        <v>0</v>
      </c>
      <c r="E351" s="10">
        <f>3/24*OO[[#This Row],[61 (26JUN1985 12:00:00)-Water Temperature (C)]]*OO[[#This Row],[3]]/SUM(OO[3])</f>
        <v>0</v>
      </c>
      <c r="F351" s="10">
        <f>3/24*OO[[#This Row],[62 (26JUN1985 15:00:00)-Water Temperature (C)]]*OO[[#This Row],[4]]/SUM(OO[4])</f>
        <v>0</v>
      </c>
      <c r="G351" s="10">
        <f>3/24*OO[[#This Row],[63 (26JUN1985 18:00:00)-Water Temperature (C)]]*OO[[#This Row],[5]]/SUM(OO[5])</f>
        <v>0</v>
      </c>
      <c r="H351" s="10">
        <f>3/24*OO[[#This Row],[64 (26JUN1985 21:00:00)-Water Temperature (C)]]*OO[[#This Row],[6]]/SUM(OO[6])</f>
        <v>0</v>
      </c>
      <c r="I351" s="10">
        <f>3/24*OO[[#This Row],[65 (27JUN1985 00:00:00)-Water Temperature (C)]]*OO[[#This Row],[7]]/SUM(OO[7])</f>
        <v>0</v>
      </c>
      <c r="J351" s="10">
        <f>3/24*OO[[#This Row],[66 (27JUN1985 03:00:00)-Water Temperature (C)]]*OO[[#This Row],[8]]/SUM(OO[8])</f>
        <v>0</v>
      </c>
      <c r="K351" s="10">
        <f>3/24*OO[[#This Row],[67 (27JUN1985 06:00:00)-Water Temperature (C)]]*OO[[#This Row],[9]]/SUM(OO[9])</f>
        <v>0</v>
      </c>
      <c r="L351" s="10">
        <f>3/24*OO[[#This Row],[68 (27JUN1985 09:00:00)-Water Temperature (C)]]*OO[[#This Row],[10]]/SUM(OO[10])</f>
        <v>0</v>
      </c>
      <c r="M351" s="10">
        <f>3/24*OO[[#This Row],[69 (27JUN1985 12:00:00)-Water Temperature (C)]]*OO[[#This Row],[11]]/SUM(OO[11])</f>
        <v>0</v>
      </c>
      <c r="N351" s="10">
        <f>3/24*OO[[#This Row],[70 (27JUN1985 15:00:00)-Water Temperature (C)]]*OO[[#This Row],[12]]/SUM(OO[12])</f>
        <v>0</v>
      </c>
      <c r="O351" s="10">
        <f>3/24*OO[[#This Row],[71 (27JUN1985 18:00:00)-Water Temperature (C)]]*OO[[#This Row],[13]]/SUM(OO[13])</f>
        <v>0</v>
      </c>
      <c r="P351" s="10">
        <f>3/24*OO[[#This Row],[72 (27JUN1985 21:00:00)-Water Temperature (C)]]*OO[[#This Row],[14]]/SUM(OO[14])</f>
        <v>0</v>
      </c>
      <c r="Q351" s="10">
        <f>3/24*OO[[#This Row],[73 (28JUN1985 00:00:00)-Water Temperature (C)]]*OO[[#This Row],[15]]/SUM(OO[15])</f>
        <v>0</v>
      </c>
      <c r="R351" s="10">
        <f>3/24*OO[[#This Row],[74 (28JUN1985 03:00:00)-Water Temperature (C)]]*OO[[#This Row],[16]]/SUM(OO[16])</f>
        <v>4.0429523407854668E-34</v>
      </c>
      <c r="S351" s="10">
        <f>3/24*OO[[#This Row],[75 (28JUN1985 06:00:00)-Water Temperature (C)]]*OO[[#This Row],[17]]/SUM(OO[17])</f>
        <v>1.301006980125514E-24</v>
      </c>
      <c r="T351" s="10">
        <f>3/24*OO[[#This Row],[76 (28JUN1985 09:00:00)-Water Temperature (C)]]*OO[[#This Row],[18]]/SUM(OO[18])</f>
        <v>3.2140581214060399E-16</v>
      </c>
      <c r="U351" s="10">
        <f>3/24*OO[[#This Row],[77 (28JUN1985 12:00:00)-Water Temperature (C)]]*OO[[#This Row],[19]]/SUM(OO[19])</f>
        <v>1.9490185804654112E-11</v>
      </c>
      <c r="V351" s="10">
        <f>3/24000000*OO[[#This Row],[78 (28JUN1985 15:00:00)-Water Temperature (C)]]*OO[[#This Row],[20]]</f>
        <v>2.5542115972799997E-8</v>
      </c>
      <c r="W351" s="10">
        <f>3/24000000*OO[[#This Row],[79 (28JUN1985 18:00:00)-Water Temperature (C)]]*OO[[#This Row],[21]]</f>
        <v>5.0671852531574991E-6</v>
      </c>
      <c r="X351" s="10">
        <f>3/24000000*OO[[#This Row],[80 (28JUN1985 21:00:00)-Water Temperature (C)]]*OO[[#This Row],[22]]</f>
        <v>2.5250079149075001E-4</v>
      </c>
      <c r="Y351" s="10">
        <f>3/24000000*OO[[#This Row],[81 (29JUN1985 00:00:00)-Water Temperature (C)]]*OO[[#This Row],[23]]</f>
        <v>4.1940137306037501E-3</v>
      </c>
      <c r="Z351" s="10">
        <f>3/24000000*OO[[#This Row],[82 (29JUN1985 03:00:00)-Water Temperature (C)]]*OO[[#This Row],[24]]</f>
        <v>2.8119845453850004E-2</v>
      </c>
      <c r="AA351" s="10">
        <f>3/24000000*OO[[#This Row],[83 (29JUN1985 06:00:00)-Water Temperature (C)]]*OO[[#This Row],[25]]</f>
        <v>8.755072253532499E-2</v>
      </c>
      <c r="AB351" s="10">
        <f>3/24000000*OO[[#This Row],[84 (29JUN1985 09:00:00)-Water Temperature (C)]]*OO[[#This Row],[26]]</f>
        <v>0.14245245745593751</v>
      </c>
      <c r="AC351" s="10">
        <f>3/24000000*OO[[#This Row],[85 (29JUN1985 12:00:00)-Water Temperature (C)]]*OO[[#This Row],[27]]</f>
        <v>0.13036851711540001</v>
      </c>
      <c r="AD351" s="10">
        <f>3/24000000*OO[[#This Row],[86 (29JUN1985 15:00:00)-Water Temperature (C)]]*OO[[#This Row],[28]]</f>
        <v>7.125672922689999E-2</v>
      </c>
      <c r="AE351" s="10">
        <f>3/24000000*OO[[#This Row],[88 (29JUN1985 21:00:00)-Water Temperature (C)]]*OO[[#This Row],[30]]</f>
        <v>5.5260295282724995E-3</v>
      </c>
      <c r="AF351" s="10">
        <f>3/24000000*OO[[#This Row],[88 (29JUN1985 21:00:00)-Water Temperature (C)]]*OO[[#This Row],[30]]</f>
        <v>5.5260295282724995E-3</v>
      </c>
      <c r="AG351" s="10">
        <f>3/24000000*OO[[#This Row],[89 (30JUN1985 00:00:00)-Water Temperature (C)]]*OO[[#This Row],[31]]</f>
        <v>8.8031946587499999E-4</v>
      </c>
      <c r="AH351" s="10">
        <f>3/24000000*OO[[#This Row],[90 (30JUN1985 03:00:00)-Water Temperature (C)]]*OO[[#This Row],[32]]</f>
        <v>1.2388858961862498E-4</v>
      </c>
      <c r="AI351" s="10">
        <f>3/24000000*OO[[#This Row],[91 (30JUN1985 06:00:00)-Water Temperature (C)]]*OO[[#This Row],[33]]</f>
        <v>3.2913899808199997E-5</v>
      </c>
      <c r="AJ351" s="10">
        <f>3/24000000*OO[[#This Row],[92 (30JUN1985 09:00:00)-Water Temperature (C)]]*OO[[#This Row],[34]]</f>
        <v>2.1667368621749998E-5</v>
      </c>
      <c r="AK351" s="10">
        <f>3/24000000*OO[[#This Row],[93 (30JUN1985 12:00:00)-Water Temperature (C)]]*OO[[#This Row],[35]]</f>
        <v>1.8156936048549998E-5</v>
      </c>
      <c r="AL351" s="10">
        <f>3/24000000*OO[[#This Row],[94 (30JUN1985 15:00:00)-Water Temperature (C)]]*OO[[#This Row],[36]]</f>
        <v>1.5658636625225001E-5</v>
      </c>
      <c r="AM351" s="10">
        <f>3/24000000*OO[[#This Row],[95 (30JUN1985 18:00:00)-Water Temperature (C)]]*OO[[#This Row],[37]]</f>
        <v>1.3476932916022499E-5</v>
      </c>
      <c r="AN351" s="10">
        <f>3/24000000*OO[[#This Row],[96 (30JUN1985 21:00:00)-Water Temperature (C)]]*OO[[#This Row],[38]]</f>
        <v>1.1436975348435E-5</v>
      </c>
      <c r="AO351" s="10">
        <f>3/24000000*OO[[#This Row],[97 (01JUL1985 00:00:00)-Water Temperature (C)]]*OO[[#This Row],[39]]</f>
        <v>9.6452680739999998E-6</v>
      </c>
      <c r="AP351" s="10">
        <f>3/24000000*OO[[#This Row],[98 (01JUL1985 03:00:00)-Water Temperature (C)]]*OO[[#This Row],[40]]</f>
        <v>8.1699660557624998E-6</v>
      </c>
      <c r="AQ351" s="10">
        <f>3/24000000*OO[[#This Row],[99 (01JUL1985 06:00:00)-Water Temperature (C)]]*OO[[#This Row],[41]]</f>
        <v>6.9962275642062488E-6</v>
      </c>
      <c r="AR351" s="10">
        <f>3/24000000*OO[[#This Row],[100 (01JUL1985 09:00:00)-Water Temperature (C)]]*OO[[#This Row],[42]]</f>
        <v>6.1630466726399995E-6</v>
      </c>
      <c r="AS351" s="10">
        <f>3/24000000*OO[[#This Row],[101 (01JUL1985 12:00:00)-Water Temperature (C)]]*OO[[#This Row],[43]]</f>
        <v>5.5243947861699999E-6</v>
      </c>
      <c r="AT351" s="10">
        <f>3/24000000*OO[[#This Row],[102 (01JUL1985 15:00:00)-Water Temperature (C)]]*OO[[#This Row],[44]]</f>
        <v>4.9645759071562494E-6</v>
      </c>
      <c r="AU351" s="10">
        <f>3/24000000*OO[[#This Row],[103 (01JUL1985 18:00:00)-Water Temperature (C)]]*OO[[#This Row],[45]]</f>
        <v>4.4549455413437499E-6</v>
      </c>
      <c r="AV351" s="10">
        <f>3/24000000*OO[[#This Row],[104 (01JUL1985 21:00:00)-Water Temperature (C)]]*OO[[#This Row],[46]]</f>
        <v>3.9722308211000004E-6</v>
      </c>
      <c r="AW351" s="10">
        <f>3/24000000*OO[[#This Row],[105 (02JUL1985 00:00:00)-Water Temperature (C)]]*OO[[#This Row],[47]]</f>
        <v>3.5569100292249995E-6</v>
      </c>
      <c r="AX351" s="10">
        <f>3/24000000*OO[[#This Row],[106 (02JUL1985 03:00:00)-Water Temperature (C)]]*OO[[#This Row],[48]]</f>
        <v>3.2103195443626251E-6</v>
      </c>
      <c r="AY351" s="10">
        <f>3/24000000*OO[[#This Row],[107 (02JUL1985 06:00:00)-Water Temperature (C)]]*OO[[#This Row],[49]]</f>
        <v>2.9277524264849998E-6</v>
      </c>
      <c r="AZ351" s="10">
        <f>3/24000000*OO[[#This Row],[108 (02JUL1985 09:00:00)-Water Temperature (C)]]*OO[[#This Row],[50]]</f>
        <v>2.6901798714979999E-6</v>
      </c>
      <c r="BA351" s="10">
        <f>3/24000000*OO[[#This Row],[109 (02JUL1985 12:00:00)-Water Temperature (C)]]*OO[[#This Row],[51]]</f>
        <v>2.5185740035427501E-6</v>
      </c>
      <c r="BB351" s="10">
        <f>3/24000000*OO[[#This Row],[110 (02JUL1985 15:00:00)-Water Temperature (C)]]*OO[[#This Row],[52]]</f>
        <v>2.3932678086929997E-6</v>
      </c>
      <c r="BC351" s="10">
        <f>3/24000000*OO[[#This Row],[111 (02JUL1985 18:00:00)-Water Temperature (C)]]*OO[[#This Row],[53]]</f>
        <v>2.2801351073137494E-6</v>
      </c>
      <c r="BD351" s="10">
        <f>3/24000000*OO[[#This Row],[112 (02JUL1985 21:00:00)-Water Temperature (C)]]*OO[[#This Row],[54]]</f>
        <v>2.1419205416625001E-6</v>
      </c>
      <c r="BE351" s="10">
        <f>3/24000000*OO[[#This Row],[113 (03JUL1985 00:00:00)-Water Temperature (C)]]*OO[[#This Row],[55]]</f>
        <v>1.98491926347825E-6</v>
      </c>
      <c r="BF351" s="10">
        <f>3/24000000*OO[[#This Row],[114 (03JUL1985 03:00:00)-Water Temperature (C)]]*OO[[#This Row],[56]]</f>
        <v>1.8379622534564999E-6</v>
      </c>
      <c r="BG351" s="10">
        <f>3/24000000*OO[[#This Row],[115 (03JUL1985 06:00:00)-Water Temperature (C)]]*OO[[#This Row],[57]]</f>
        <v>1.7115434161799996E-6</v>
      </c>
      <c r="BH351" s="10">
        <f>3/24000000*OO[[#This Row],[116 (03JUL1985 09:00:00)-Water Temperature (C)]]*OO[[#This Row],[58]]</f>
        <v>1.6276323677589998E-6</v>
      </c>
      <c r="BI351" s="10">
        <f>3/24000000*OO[[#This Row],[117 (03JUL1985 12:00:00)-Water Temperature (C)]]*OO[[#This Row],[59]]</f>
        <v>1.5757699790104999E-6</v>
      </c>
      <c r="BJ351" s="10">
        <f>3/24000000*OO[[#This Row],[118 (03JUL1985 15:00:00)-Water Temperature (C)]]*OO[[#This Row],[60]]</f>
        <v>1.5342459323927502E-6</v>
      </c>
      <c r="BK351" s="10">
        <f>3/24000000*OO[[#This Row],[119 (03JUL1985 18:00:00)-Water Temperature (C)]]*OO[[#This Row],[61]]</f>
        <v>1.4858891127968748E-6</v>
      </c>
      <c r="BL351" s="10">
        <f>3/24000000*OO[[#This Row],[120 (03JUL1985 21:00:00)-Water Temperature (C)]]*OO[[#This Row],[62]]</f>
        <v>1.4175977617902498E-6</v>
      </c>
      <c r="BM351" s="10">
        <f>3/24000000*OO[[#This Row],[121 (04JUL1985 00:00:00)-Water Temperature (C)]]*OO[[#This Row],[63]]</f>
        <v>1.3407064131227499E-6</v>
      </c>
      <c r="BN351" s="10">
        <f>3/24000000*OO[[#This Row],[122 (04JUL1985 03:00:00)-Water Temperature (C)]]*OO[[#This Row],[64]]</f>
        <v>1.2677442279810001E-6</v>
      </c>
      <c r="BO351" s="10">
        <f>3/24000000*OO[[#This Row],[123 (04JUL1985 06:00:00)-Water Temperature (C)]]*OO[[#This Row],[65]]</f>
        <v>1.2089428246524999E-6</v>
      </c>
      <c r="BP351" s="10">
        <f>3/24000000*OO[[#This Row],[124 (04JUL1985 09:00:00)-Water Temperature (C)]]*OO[[#This Row],[66]]</f>
        <v>1.180579674227625E-6</v>
      </c>
      <c r="BQ351" s="10">
        <f>3/24000000*OO[[#This Row],[125 (04JUL1985 12:00:00)-Water Temperature (C)]]*OO[[#This Row],[67]]</f>
        <v>1.1634752959424999E-6</v>
      </c>
      <c r="BR351" s="10">
        <f>3/24000000*OO[[#This Row],[126 (04JUL1985 15:00:00)-Water Temperature (C)]]*OO[[#This Row],[68]]</f>
        <v>1.143403218309625E-6</v>
      </c>
      <c r="BS351" s="10">
        <f>3/24000000*OO[[#This Row],[127 (04JUL1985 18:00:00)-Water Temperature (C)]]*OO[[#This Row],[69]]</f>
        <v>1.11344297970775E-6</v>
      </c>
      <c r="BT351" s="10">
        <f>3/24000000*OO[[#This Row],[128 (04JUL1985 21:00:00)-Water Temperature (C)]]*OO[[#This Row],[70]]</f>
        <v>1.0729410002109999E-6</v>
      </c>
      <c r="BU351" s="10">
        <f>3/24000000*OO[[#This Row],[129 (05JUL1985 00:00:00)-Water Temperature (C)]]*OO[[#This Row],[71]]</f>
        <v>1.0225461614912501E-6</v>
      </c>
      <c r="BV351" s="10">
        <f>3/24000000*OO[[#This Row],[130 (05JUL1985 03:00:00)-Water Temperature (C)]]*OO[[#This Row],[72]]</f>
        <v>9.7385567619199997E-7</v>
      </c>
      <c r="BW351" s="10">
        <f>3/24000000*OO[[#This Row],[131 (05JUL1985 06:00:00)-Water Temperature (C)]]*OO[[#This Row],[73]]</f>
        <v>9.3149834733999991E-7</v>
      </c>
      <c r="BX351" s="10">
        <f>3/24000000*OO[[#This Row],[132 (05JUL1985 09:00:00)-Water Temperature (C)]]*OO[[#This Row],[74]]</f>
        <v>9.0960149622299992E-7</v>
      </c>
      <c r="BY351" s="10">
        <f>3/24000000*OO[[#This Row],[133 (05JUL1985 12:00:00)-Water Temperature (C)]]*OO[[#This Row],[75]]</f>
        <v>8.9720861899187472E-7</v>
      </c>
      <c r="BZ351" s="10">
        <f>3/24000000*OO[[#This Row],[134 (05JUL1985 15:00:00)-Water Temperature (C)]]*OO[[#This Row],[76]]</f>
        <v>8.8802495467824999E-7</v>
      </c>
      <c r="CA351" s="10">
        <f>3/24000000*OO[[#This Row],[135 (05JUL1985 18:00:00)-Water Temperature (C)]]*OO[[#This Row],[77]]</f>
        <v>8.7497716708999986E-7</v>
      </c>
      <c r="CB351" s="10">
        <f>3/24000000*OO[[#This Row],[136 (05JUL1985 21:00:00)-Water Temperature (C)]]*OO[[#This Row],[78]]</f>
        <v>8.4786551497199997E-7</v>
      </c>
      <c r="CC351" s="10">
        <f>3/24000000*OO[[#This Row],[137 (06JUL1985 00:00:00)-Water Temperature (C)]]*OO[[#This Row],[79]]</f>
        <v>8.1056036051124993E-7</v>
      </c>
      <c r="CD351" s="10">
        <f>3/24000000*OO[[#This Row],[138 (06JUL1985 03:00:00)-Water Temperature (C)]]*OO[[#This Row],[80]]</f>
        <v>7.7212947373025004E-7</v>
      </c>
      <c r="CE351" s="10">
        <f>3/24000000*OO[[#This Row],[139 (06JUL1985 06:00:00)-Water Temperature (C)]]*OO[[#This Row],[81]]</f>
        <v>7.3871732810362493E-7</v>
      </c>
      <c r="CF351" s="10">
        <f>3/24000000*OO[[#This Row],[140 (06JUL1985 09:00:00)-Water Temperature (C)]]*OO[[#This Row],[82]]</f>
        <v>7.2425953915812503E-7</v>
      </c>
      <c r="CG351" s="10">
        <f>3/24000000*OO[[#This Row],[141 (06JUL1985 12:00:00)-Water Temperature (C)]]*OO[[#This Row],[83]]</f>
        <v>7.1885403205462486E-7</v>
      </c>
      <c r="CH351" s="10">
        <f>3/24000000*OO[[#This Row],[142 (06JUL1985 15:00:00)-Water Temperature (C)]]*OO[[#This Row],[84]]</f>
        <v>7.1488375634799997E-7</v>
      </c>
      <c r="CI351" s="10">
        <f>3/24000000*OO[[#This Row],[143 (06JUL1985 18:00:00)-Water Temperature (C)]]*OO[[#This Row],[85]]</f>
        <v>7.0795790724862495E-7</v>
      </c>
      <c r="CJ351" s="10">
        <f>3/24000000*OO[[#This Row],[144 (06JUL1985 21:00:00)-Water Temperature (C)]]*OO[[#This Row],[86]]</f>
        <v>6.8869035455999997E-7</v>
      </c>
      <c r="CK351" s="10">
        <f>3/24000000*OO[[#This Row],[145 (07JUL1985 00:00:00)-Water Temperature (C)]]*OO[[#This Row],[87]]</f>
        <v>6.6194301898125003E-7</v>
      </c>
      <c r="CL351" s="10">
        <f>3/24000000*OO[[#This Row],[146 (07JUL1985 03:00:00)-Water Temperature (C)]]*OO[[#This Row],[88]]</f>
        <v>6.3402892949500002E-7</v>
      </c>
      <c r="CM351" s="10">
        <f>3/24000000*OO[[#This Row],[147 (07JUL1985 06:00:00)-Water Temperature (C)]]*OO[[#This Row],[89]]</f>
        <v>6.0909763983549999E-7</v>
      </c>
      <c r="CN351" s="10">
        <f>3/24000000*OO[[#This Row],[148 (07JUL1985 09:00:00)-Water Temperature (C)]]*OO[[#This Row],[90]]</f>
        <v>5.8861678582299995E-7</v>
      </c>
      <c r="CO351" s="10">
        <f>3/24000000*OO[[#This Row],[149 (07JUL1985 12:00:00)-Water Temperature (C)]]*OO[[#This Row],[91]]</f>
        <v>5.7568527044899997E-7</v>
      </c>
      <c r="CP351" s="10">
        <f>3/24000000*OO[[#This Row],[150 (07JUL1985 15:00:00)-Water Temperature (C)]]*OO[[#This Row],[92]]</f>
        <v>5.6898680231250006E-7</v>
      </c>
      <c r="CQ351" s="10">
        <f>3/24000000*OO[[#This Row],[151 (07JUL1985 18:00:00)-Water Temperature (C)]]*OO[[#This Row],[93]]</f>
        <v>5.5706174458399995E-7</v>
      </c>
      <c r="CR351" s="10">
        <f>3/24000000*OO[[#This Row],[152 (07JUL1985 21:00:00)-Water Temperature (C)]]*OO[[#This Row],[94]]</f>
        <v>5.374203197959999E-7</v>
      </c>
      <c r="CS351" s="10">
        <f>3/24000000*OO[[#This Row],[153 (08JUL1985 00:00:00)-Water Temperature (C)]]*OO[[#This Row],[95]]</f>
        <v>5.15517263501E-7</v>
      </c>
      <c r="CT351" s="10">
        <f>3/24000000*OO[[#This Row],[154 (08JUL1985 03:00:00)-Water Temperature (C)]]*OO[[#This Row],[96]]</f>
        <v>4.93849230393E-7</v>
      </c>
      <c r="CU351" s="10">
        <f>3/24000000*OO[[#This Row],[155 (08JUL1985 06:00:00)-Water Temperature (C)]]*OO[[#This Row],[97]]</f>
        <v>4.7442395630737501E-7</v>
      </c>
      <c r="CV351" s="10">
        <f>3/24000000*OO[[#This Row],[156 (08JUL1985 09:00:00)-Water Temperature (C)]]*OO[[#This Row],[98]]</f>
        <v>4.6474880642399996E-7</v>
      </c>
      <c r="CW351" s="10">
        <f>3/24000000*OO[[#This Row],[157 (08JUL1985 12:00:00)-Water Temperature (C)]]*OO[[#This Row],[99]]</f>
        <v>4.60895771151E-7</v>
      </c>
    </row>
    <row r="352" spans="1:101" x14ac:dyDescent="0.35">
      <c r="A352" t="s">
        <v>358</v>
      </c>
      <c r="B352">
        <v>448.9796</v>
      </c>
      <c r="C352" s="10">
        <f>3/24*OO[[#This Row],[59 (26JUN1985 06:00:00)-Water Temperature (C)]]*OO[[#This Row],[1]]/SUM(OO[1])</f>
        <v>0</v>
      </c>
      <c r="D352" s="10">
        <f>3/24*OO[[#This Row],[60 (26JUN1985 09:00:00)-Water Temperature (C)]]*OO[[#This Row],[2]]/SUM(OO[2])</f>
        <v>0</v>
      </c>
      <c r="E352" s="10">
        <f>3/24*OO[[#This Row],[61 (26JUN1985 12:00:00)-Water Temperature (C)]]*OO[[#This Row],[3]]/SUM(OO[3])</f>
        <v>0</v>
      </c>
      <c r="F352" s="10">
        <f>3/24*OO[[#This Row],[62 (26JUN1985 15:00:00)-Water Temperature (C)]]*OO[[#This Row],[4]]/SUM(OO[4])</f>
        <v>0</v>
      </c>
      <c r="G352" s="10">
        <f>3/24*OO[[#This Row],[63 (26JUN1985 18:00:00)-Water Temperature (C)]]*OO[[#This Row],[5]]/SUM(OO[5])</f>
        <v>0</v>
      </c>
      <c r="H352" s="10">
        <f>3/24*OO[[#This Row],[64 (26JUN1985 21:00:00)-Water Temperature (C)]]*OO[[#This Row],[6]]/SUM(OO[6])</f>
        <v>0</v>
      </c>
      <c r="I352" s="10">
        <f>3/24*OO[[#This Row],[65 (27JUN1985 00:00:00)-Water Temperature (C)]]*OO[[#This Row],[7]]/SUM(OO[7])</f>
        <v>0</v>
      </c>
      <c r="J352" s="10">
        <f>3/24*OO[[#This Row],[66 (27JUN1985 03:00:00)-Water Temperature (C)]]*OO[[#This Row],[8]]/SUM(OO[8])</f>
        <v>0</v>
      </c>
      <c r="K352" s="10">
        <f>3/24*OO[[#This Row],[67 (27JUN1985 06:00:00)-Water Temperature (C)]]*OO[[#This Row],[9]]/SUM(OO[9])</f>
        <v>0</v>
      </c>
      <c r="L352" s="10">
        <f>3/24*OO[[#This Row],[68 (27JUN1985 09:00:00)-Water Temperature (C)]]*OO[[#This Row],[10]]/SUM(OO[10])</f>
        <v>0</v>
      </c>
      <c r="M352" s="10">
        <f>3/24*OO[[#This Row],[69 (27JUN1985 12:00:00)-Water Temperature (C)]]*OO[[#This Row],[11]]/SUM(OO[11])</f>
        <v>0</v>
      </c>
      <c r="N352" s="10">
        <f>3/24*OO[[#This Row],[70 (27JUN1985 15:00:00)-Water Temperature (C)]]*OO[[#This Row],[12]]/SUM(OO[12])</f>
        <v>0</v>
      </c>
      <c r="O352" s="10">
        <f>3/24*OO[[#This Row],[71 (27JUN1985 18:00:00)-Water Temperature (C)]]*OO[[#This Row],[13]]/SUM(OO[13])</f>
        <v>0</v>
      </c>
      <c r="P352" s="10">
        <f>3/24*OO[[#This Row],[72 (27JUN1985 21:00:00)-Water Temperature (C)]]*OO[[#This Row],[14]]/SUM(OO[14])</f>
        <v>0</v>
      </c>
      <c r="Q352" s="10">
        <f>3/24*OO[[#This Row],[73 (28JUN1985 00:00:00)-Water Temperature (C)]]*OO[[#This Row],[15]]/SUM(OO[15])</f>
        <v>0</v>
      </c>
      <c r="R352" s="10">
        <f>3/24*OO[[#This Row],[74 (28JUN1985 03:00:00)-Water Temperature (C)]]*OO[[#This Row],[16]]/SUM(OO[16])</f>
        <v>1.672033802456918E-35</v>
      </c>
      <c r="S352" s="10">
        <f>3/24*OO[[#This Row],[75 (28JUN1985 06:00:00)-Water Temperature (C)]]*OO[[#This Row],[17]]/SUM(OO[17])</f>
        <v>1.4076825432425714E-25</v>
      </c>
      <c r="T352" s="10">
        <f>3/24*OO[[#This Row],[76 (28JUN1985 09:00:00)-Water Temperature (C)]]*OO[[#This Row],[18]]/SUM(OO[18])</f>
        <v>2.5240601024976999E-17</v>
      </c>
      <c r="U352" s="10">
        <f>3/24*OO[[#This Row],[77 (28JUN1985 12:00:00)-Water Temperature (C)]]*OO[[#This Row],[19]]/SUM(OO[19])</f>
        <v>2.282836046403059E-12</v>
      </c>
      <c r="V352" s="10">
        <f>3/24000000*OO[[#This Row],[78 (28JUN1985 15:00:00)-Water Temperature (C)]]*OO[[#This Row],[20]]</f>
        <v>3.4286350572150001E-9</v>
      </c>
      <c r="W352" s="10">
        <f>3/24000000*OO[[#This Row],[79 (28JUN1985 18:00:00)-Water Temperature (C)]]*OO[[#This Row],[21]]</f>
        <v>7.4856041063699999E-7</v>
      </c>
      <c r="X352" s="10">
        <f>3/24000000*OO[[#This Row],[80 (28JUN1985 21:00:00)-Water Temperature (C)]]*OO[[#This Row],[22]]</f>
        <v>4.0264195619700003E-5</v>
      </c>
      <c r="Y352" s="10">
        <f>3/24000000*OO[[#This Row],[81 (29JUN1985 00:00:00)-Water Temperature (C)]]*OO[[#This Row],[23]]</f>
        <v>7.1409173229749991E-4</v>
      </c>
      <c r="Z352" s="10">
        <f>3/24000000*OO[[#This Row],[82 (29JUN1985 03:00:00)-Water Temperature (C)]]*OO[[#This Row],[24]]</f>
        <v>5.0726413667374999E-3</v>
      </c>
      <c r="AA352" s="10">
        <f>3/24000000*OO[[#This Row],[83 (29JUN1985 06:00:00)-Water Temperature (C)]]*OO[[#This Row],[25]]</f>
        <v>1.6624034767402499E-2</v>
      </c>
      <c r="AB352" s="10">
        <f>3/24000000*OO[[#This Row],[84 (29JUN1985 09:00:00)-Water Temperature (C)]]*OO[[#This Row],[26]]</f>
        <v>2.8309510382904999E-2</v>
      </c>
      <c r="AC352" s="10">
        <f>3/24000000*OO[[#This Row],[85 (29JUN1985 12:00:00)-Water Temperature (C)]]*OO[[#This Row],[27]]</f>
        <v>2.6975494939714996E-2</v>
      </c>
      <c r="AD352" s="10">
        <f>3/24000000*OO[[#This Row],[86 (29JUN1985 15:00:00)-Water Temperature (C)]]*OO[[#This Row],[28]]</f>
        <v>1.529462013651E-2</v>
      </c>
      <c r="AE352" s="10">
        <f>3/24000000*OO[[#This Row],[88 (29JUN1985 21:00:00)-Water Temperature (C)]]*OO[[#This Row],[30]]</f>
        <v>1.262120525273E-3</v>
      </c>
      <c r="AF352" s="10">
        <f>3/24000000*OO[[#This Row],[88 (29JUN1985 21:00:00)-Water Temperature (C)]]*OO[[#This Row],[30]]</f>
        <v>1.262120525273E-3</v>
      </c>
      <c r="AG352" s="10">
        <f>3/24000000*OO[[#This Row],[89 (30JUN1985 00:00:00)-Water Temperature (C)]]*OO[[#This Row],[31]]</f>
        <v>2.0554545675299996E-4</v>
      </c>
      <c r="AH352" s="10">
        <f>3/24000000*OO[[#This Row],[90 (30JUN1985 03:00:00)-Water Temperature (C)]]*OO[[#This Row],[32]]</f>
        <v>2.8582907743733745E-5</v>
      </c>
      <c r="AI352" s="10">
        <f>3/24000000*OO[[#This Row],[91 (30JUN1985 06:00:00)-Water Temperature (C)]]*OO[[#This Row],[33]]</f>
        <v>6.9392014908612501E-6</v>
      </c>
      <c r="AJ352" s="10">
        <f>3/24000000*OO[[#This Row],[92 (30JUN1985 09:00:00)-Water Temperature (C)]]*OO[[#This Row],[34]]</f>
        <v>4.3422221601937491E-6</v>
      </c>
      <c r="AK352" s="10">
        <f>3/24000000*OO[[#This Row],[93 (30JUN1985 12:00:00)-Water Temperature (C)]]*OO[[#This Row],[35]]</f>
        <v>3.5998668842437496E-6</v>
      </c>
      <c r="AL352" s="10">
        <f>3/24000000*OO[[#This Row],[94 (30JUN1985 15:00:00)-Water Temperature (C)]]*OO[[#This Row],[36]]</f>
        <v>3.0877552506981254E-6</v>
      </c>
      <c r="AM352" s="10">
        <f>3/24000000*OO[[#This Row],[95 (30JUN1985 18:00:00)-Water Temperature (C)]]*OO[[#This Row],[37]]</f>
        <v>2.6435761974049998E-6</v>
      </c>
      <c r="AN352" s="10">
        <f>3/24000000*OO[[#This Row],[96 (30JUN1985 21:00:00)-Water Temperature (C)]]*OO[[#This Row],[38]]</f>
        <v>2.2305369697792498E-6</v>
      </c>
      <c r="AO352" s="10">
        <f>3/24000000*OO[[#This Row],[97 (01JUL1985 00:00:00)-Water Temperature (C)]]*OO[[#This Row],[39]]</f>
        <v>1.8706334761729997E-6</v>
      </c>
      <c r="AP352" s="10">
        <f>3/24000000*OO[[#This Row],[98 (01JUL1985 03:00:00)-Water Temperature (C)]]*OO[[#This Row],[40]]</f>
        <v>1.5746442882187499E-6</v>
      </c>
      <c r="AQ352" s="10">
        <f>3/24000000*OO[[#This Row],[99 (01JUL1985 06:00:00)-Water Temperature (C)]]*OO[[#This Row],[41]]</f>
        <v>1.338600338534875E-6</v>
      </c>
      <c r="AR352" s="10">
        <f>3/24000000*OO[[#This Row],[100 (01JUL1985 09:00:00)-Water Temperature (C)]]*OO[[#This Row],[42]]</f>
        <v>1.1708085230201251E-6</v>
      </c>
      <c r="AS352" s="10">
        <f>3/24000000*OO[[#This Row],[101 (01JUL1985 12:00:00)-Water Temperature (C)]]*OO[[#This Row],[43]]</f>
        <v>1.041997074691625E-6</v>
      </c>
      <c r="AT352" s="10">
        <f>3/24000000*OO[[#This Row],[102 (01JUL1985 15:00:00)-Water Temperature (C)]]*OO[[#This Row],[44]]</f>
        <v>9.3015757469387504E-7</v>
      </c>
      <c r="AU352" s="10">
        <f>3/24000000*OO[[#This Row],[103 (01JUL1985 18:00:00)-Water Temperature (C)]]*OO[[#This Row],[45]]</f>
        <v>8.2939292584050001E-7</v>
      </c>
      <c r="AV352" s="10">
        <f>3/24000000*OO[[#This Row],[104 (01JUL1985 21:00:00)-Water Temperature (C)]]*OO[[#This Row],[46]]</f>
        <v>7.3469466685049991E-7</v>
      </c>
      <c r="AW352" s="10">
        <f>3/24000000*OO[[#This Row],[105 (02JUL1985 00:00:00)-Water Temperature (C)]]*OO[[#This Row],[47]]</f>
        <v>6.5368669432850002E-7</v>
      </c>
      <c r="AX352" s="10">
        <f>3/24000000*OO[[#This Row],[106 (02JUL1985 03:00:00)-Water Temperature (C)]]*OO[[#This Row],[48]]</f>
        <v>5.8594435307700009E-7</v>
      </c>
      <c r="AY352" s="10">
        <f>3/24000000*OO[[#This Row],[107 (02JUL1985 06:00:00)-Water Temperature (C)]]*OO[[#This Row],[49]]</f>
        <v>5.3072218324124997E-7</v>
      </c>
      <c r="AZ352" s="10">
        <f>3/24000000*OO[[#This Row],[108 (02JUL1985 09:00:00)-Water Temperature (C)]]*OO[[#This Row],[50]]</f>
        <v>4.8435097077674996E-7</v>
      </c>
      <c r="BA352" s="10">
        <f>3/24000000*OO[[#This Row],[109 (02JUL1985 12:00:00)-Water Temperature (C)]]*OO[[#This Row],[51]]</f>
        <v>4.5049303601999999E-7</v>
      </c>
      <c r="BB352" s="10">
        <f>3/24000000*OO[[#This Row],[110 (02JUL1985 15:00:00)-Water Temperature (C)]]*OO[[#This Row],[52]]</f>
        <v>4.2539320572725E-7</v>
      </c>
      <c r="BC352" s="10">
        <f>3/24000000*OO[[#This Row],[111 (02JUL1985 18:00:00)-Water Temperature (C)]]*OO[[#This Row],[53]]</f>
        <v>4.02858640902375E-7</v>
      </c>
      <c r="BD352" s="10">
        <f>3/24000000*OO[[#This Row],[112 (02JUL1985 21:00:00)-Water Temperature (C)]]*OO[[#This Row],[54]]</f>
        <v>3.7629027549225E-7</v>
      </c>
      <c r="BE352" s="10">
        <f>3/24000000*OO[[#This Row],[113 (03JUL1985 00:00:00)-Water Temperature (C)]]*OO[[#This Row],[55]]</f>
        <v>3.4671665750812497E-7</v>
      </c>
      <c r="BF352" s="10">
        <f>3/24000000*OO[[#This Row],[114 (03JUL1985 03:00:00)-Water Temperature (C)]]*OO[[#This Row],[56]]</f>
        <v>3.1916207608125001E-7</v>
      </c>
      <c r="BG352" s="10">
        <f>3/24000000*OO[[#This Row],[115 (03JUL1985 06:00:00)-Water Temperature (C)]]*OO[[#This Row],[57]]</f>
        <v>2.9538949267587502E-7</v>
      </c>
      <c r="BH352" s="10">
        <f>3/24000000*OO[[#This Row],[116 (03JUL1985 09:00:00)-Water Temperature (C)]]*OO[[#This Row],[58]]</f>
        <v>2.7918568528250001E-7</v>
      </c>
      <c r="BI352" s="10">
        <f>3/24000000*OO[[#This Row],[117 (03JUL1985 12:00:00)-Water Temperature (C)]]*OO[[#This Row],[59]]</f>
        <v>2.6865563750392497E-7</v>
      </c>
      <c r="BJ352" s="10">
        <f>3/24000000*OO[[#This Row],[118 (03JUL1985 15:00:00)-Water Temperature (C)]]*OO[[#This Row],[60]]</f>
        <v>2.6023382626937496E-7</v>
      </c>
      <c r="BK352" s="10">
        <f>3/24000000*OO[[#This Row],[119 (03JUL1985 18:00:00)-Water Temperature (C)]]*OO[[#This Row],[61]]</f>
        <v>2.5084466859389999E-7</v>
      </c>
      <c r="BL352" s="10">
        <f>3/24000000*OO[[#This Row],[120 (03JUL1985 21:00:00)-Water Temperature (C)]]*OO[[#This Row],[62]]</f>
        <v>2.385190650910375E-7</v>
      </c>
      <c r="BM352" s="10">
        <f>3/24000000*OO[[#This Row],[121 (04JUL1985 00:00:00)-Water Temperature (C)]]*OO[[#This Row],[63]]</f>
        <v>2.24755117857875E-7</v>
      </c>
      <c r="BN352" s="10">
        <f>3/24000000*OO[[#This Row],[122 (04JUL1985 03:00:00)-Water Temperature (C)]]*OO[[#This Row],[64]]</f>
        <v>2.1149826648657502E-7</v>
      </c>
      <c r="BO352" s="10">
        <f>3/24000000*OO[[#This Row],[123 (04JUL1985 06:00:00)-Water Temperature (C)]]*OO[[#This Row],[65]]</f>
        <v>2.0057571597262499E-7</v>
      </c>
      <c r="BP352" s="10">
        <f>3/24000000*OO[[#This Row],[124 (04JUL1985 09:00:00)-Water Temperature (C)]]*OO[[#This Row],[66]]</f>
        <v>1.9535292501143747E-7</v>
      </c>
      <c r="BQ352" s="10">
        <f>3/24000000*OO[[#This Row],[125 (04JUL1985 12:00:00)-Water Temperature (C)]]*OO[[#This Row],[67]]</f>
        <v>1.922120300507625E-7</v>
      </c>
      <c r="BR352" s="10">
        <f>3/24000000*OO[[#This Row],[126 (04JUL1985 15:00:00)-Water Temperature (C)]]*OO[[#This Row],[68]]</f>
        <v>1.88676051862375E-7</v>
      </c>
      <c r="BS352" s="10">
        <f>3/24000000*OO[[#This Row],[127 (04JUL1985 18:00:00)-Water Temperature (C)]]*OO[[#This Row],[69]]</f>
        <v>1.8356355496765E-7</v>
      </c>
      <c r="BT352" s="10">
        <f>3/24000000*OO[[#This Row],[128 (04JUL1985 21:00:00)-Water Temperature (C)]]*OO[[#This Row],[70]]</f>
        <v>1.7675142231307499E-7</v>
      </c>
      <c r="BU352" s="10">
        <f>3/24000000*OO[[#This Row],[129 (05JUL1985 00:00:00)-Water Temperature (C)]]*OO[[#This Row],[71]]</f>
        <v>1.6829697913069998E-7</v>
      </c>
      <c r="BV352" s="10">
        <f>3/24000000*OO[[#This Row],[130 (05JUL1985 03:00:00)-Water Temperature (C)]]*OO[[#This Row],[72]]</f>
        <v>1.6010385470558749E-7</v>
      </c>
      <c r="BW352" s="10">
        <f>3/24000000*OO[[#This Row],[131 (05JUL1985 06:00:00)-Water Temperature (C)]]*OO[[#This Row],[73]]</f>
        <v>1.5293049356799999E-7</v>
      </c>
      <c r="BX352" s="10">
        <f>3/24000000*OO[[#This Row],[132 (05JUL1985 09:00:00)-Water Temperature (C)]]*OO[[#This Row],[74]]</f>
        <v>1.49126718725325E-7</v>
      </c>
      <c r="BY352" s="10">
        <f>3/24000000*OO[[#This Row],[133 (05JUL1985 12:00:00)-Water Temperature (C)]]*OO[[#This Row],[75]]</f>
        <v>1.468757661404E-7</v>
      </c>
      <c r="BZ352" s="10">
        <f>3/24000000*OO[[#This Row],[134 (05JUL1985 15:00:00)-Water Temperature (C)]]*OO[[#This Row],[76]]</f>
        <v>1.4520181964245002E-7</v>
      </c>
      <c r="CA352" s="10">
        <f>3/24000000*OO[[#This Row],[135 (05JUL1985 18:00:00)-Water Temperature (C)]]*OO[[#This Row],[77]]</f>
        <v>1.4291221802895E-7</v>
      </c>
      <c r="CB352" s="10">
        <f>3/24000000*OO[[#This Row],[136 (05JUL1985 21:00:00)-Water Temperature (C)]]*OO[[#This Row],[78]]</f>
        <v>1.3837060670660001E-7</v>
      </c>
      <c r="CC352" s="10">
        <f>3/24000000*OO[[#This Row],[137 (06JUL1985 00:00:00)-Water Temperature (C)]]*OO[[#This Row],[79]]</f>
        <v>1.3216401114274999E-7</v>
      </c>
      <c r="CD352" s="10">
        <f>3/24000000*OO[[#This Row],[138 (06JUL1985 03:00:00)-Water Temperature (C)]]*OO[[#This Row],[80]]</f>
        <v>1.2575762764556249E-7</v>
      </c>
      <c r="CE352" s="10">
        <f>3/24000000*OO[[#This Row],[139 (06JUL1985 06:00:00)-Water Temperature (C)]]*OO[[#This Row],[81]]</f>
        <v>1.2013108297399997E-7</v>
      </c>
      <c r="CF352" s="10">
        <f>3/24000000*OO[[#This Row],[140 (06JUL1985 09:00:00)-Water Temperature (C)]]*OO[[#This Row],[82]]</f>
        <v>1.1758997279690001E-7</v>
      </c>
      <c r="CG352" s="10">
        <f>3/24000000*OO[[#This Row],[141 (06JUL1985 12:00:00)-Water Temperature (C)]]*OO[[#This Row],[83]]</f>
        <v>1.1652179210630002E-7</v>
      </c>
      <c r="CH352" s="10">
        <f>3/24000000*OO[[#This Row],[142 (06JUL1985 15:00:00)-Water Temperature (C)]]*OO[[#This Row],[84]]</f>
        <v>1.1580443363425E-7</v>
      </c>
      <c r="CI352" s="10">
        <f>3/24000000*OO[[#This Row],[143 (06JUL1985 18:00:00)-Water Temperature (C)]]*OO[[#This Row],[85]]</f>
        <v>1.1469322226491248E-7</v>
      </c>
      <c r="CJ352" s="10">
        <f>3/24000000*OO[[#This Row],[144 (06JUL1985 21:00:00)-Water Temperature (C)]]*OO[[#This Row],[86]]</f>
        <v>1.1162108479574999E-7</v>
      </c>
      <c r="CK352" s="10">
        <f>3/24000000*OO[[#This Row],[145 (07JUL1985 00:00:00)-Water Temperature (C)]]*OO[[#This Row],[87]]</f>
        <v>1.072974458107375E-7</v>
      </c>
      <c r="CL352" s="10">
        <f>3/24000000*OO[[#This Row],[146 (07JUL1985 03:00:00)-Water Temperature (C)]]*OO[[#This Row],[88]]</f>
        <v>1.027610503353125E-7</v>
      </c>
      <c r="CM352" s="10">
        <f>3/24000000*OO[[#This Row],[147 (07JUL1985 06:00:00)-Water Temperature (C)]]*OO[[#This Row],[89]]</f>
        <v>9.8694131415249997E-8</v>
      </c>
      <c r="CN352" s="10">
        <f>3/24000000*OO[[#This Row],[148 (07JUL1985 09:00:00)-Water Temperature (C)]]*OO[[#This Row],[90]]</f>
        <v>9.5361779917137493E-8</v>
      </c>
      <c r="CO352" s="10">
        <f>3/24000000*OO[[#This Row],[149 (07JUL1985 12:00:00)-Water Temperature (C)]]*OO[[#This Row],[91]]</f>
        <v>9.3230149936049988E-8</v>
      </c>
      <c r="CP352" s="10">
        <f>3/24000000*OO[[#This Row],[150 (07JUL1985 15:00:00)-Water Temperature (C)]]*OO[[#This Row],[92]]</f>
        <v>9.2136576036374993E-8</v>
      </c>
      <c r="CQ352" s="10">
        <f>3/24000000*OO[[#This Row],[151 (07JUL1985 18:00:00)-Water Temperature (C)]]*OO[[#This Row],[93]]</f>
        <v>9.0215088603499996E-8</v>
      </c>
      <c r="CR352" s="10">
        <f>3/24000000*OO[[#This Row],[152 (07JUL1985 21:00:00)-Water Temperature (C)]]*OO[[#This Row],[94]]</f>
        <v>8.7059437314174998E-8</v>
      </c>
      <c r="CS352" s="10">
        <f>3/24000000*OO[[#This Row],[153 (08JUL1985 00:00:00)-Water Temperature (C)]]*OO[[#This Row],[95]]</f>
        <v>8.3512920800337492E-8</v>
      </c>
      <c r="CT352" s="10">
        <f>3/24000000*OO[[#This Row],[154 (08JUL1985 03:00:00)-Water Temperature (C)]]*OO[[#This Row],[96]]</f>
        <v>7.9996677569437504E-8</v>
      </c>
      <c r="CU352" s="10">
        <f>3/24000000*OO[[#This Row],[155 (08JUL1985 06:00:00)-Water Temperature (C)]]*OO[[#This Row],[97]]</f>
        <v>7.6820642997599997E-8</v>
      </c>
      <c r="CV352" s="10">
        <f>3/24000000*OO[[#This Row],[156 (08JUL1985 09:00:00)-Water Temperature (C)]]*OO[[#This Row],[98]]</f>
        <v>7.5214379722575008E-8</v>
      </c>
      <c r="CW352" s="10">
        <f>3/24000000*OO[[#This Row],[157 (08JUL1985 12:00:00)-Water Temperature (C)]]*OO[[#This Row],[99]]</f>
        <v>7.4568553878412504E-8</v>
      </c>
    </row>
    <row r="353" spans="1:101" x14ac:dyDescent="0.35">
      <c r="A353" t="s">
        <v>359</v>
      </c>
      <c r="B353">
        <v>770.80259999999998</v>
      </c>
      <c r="C353" s="10">
        <f>3/24*OO[[#This Row],[59 (26JUN1985 06:00:00)-Water Temperature (C)]]*OO[[#This Row],[1]]/SUM(OO[1])</f>
        <v>0</v>
      </c>
      <c r="D353" s="10">
        <f>3/24*OO[[#This Row],[60 (26JUN1985 09:00:00)-Water Temperature (C)]]*OO[[#This Row],[2]]/SUM(OO[2])</f>
        <v>0</v>
      </c>
      <c r="E353" s="10">
        <f>3/24*OO[[#This Row],[61 (26JUN1985 12:00:00)-Water Temperature (C)]]*OO[[#This Row],[3]]/SUM(OO[3])</f>
        <v>0</v>
      </c>
      <c r="F353" s="10">
        <f>3/24*OO[[#This Row],[62 (26JUN1985 15:00:00)-Water Temperature (C)]]*OO[[#This Row],[4]]/SUM(OO[4])</f>
        <v>0</v>
      </c>
      <c r="G353" s="10">
        <f>3/24*OO[[#This Row],[63 (26JUN1985 18:00:00)-Water Temperature (C)]]*OO[[#This Row],[5]]/SUM(OO[5])</f>
        <v>0</v>
      </c>
      <c r="H353" s="10">
        <f>3/24*OO[[#This Row],[64 (26JUN1985 21:00:00)-Water Temperature (C)]]*OO[[#This Row],[6]]/SUM(OO[6])</f>
        <v>0</v>
      </c>
      <c r="I353" s="10">
        <f>3/24*OO[[#This Row],[65 (27JUN1985 00:00:00)-Water Temperature (C)]]*OO[[#This Row],[7]]/SUM(OO[7])</f>
        <v>0</v>
      </c>
      <c r="J353" s="10">
        <f>3/24*OO[[#This Row],[66 (27JUN1985 03:00:00)-Water Temperature (C)]]*OO[[#This Row],[8]]/SUM(OO[8])</f>
        <v>0</v>
      </c>
      <c r="K353" s="10">
        <f>3/24*OO[[#This Row],[67 (27JUN1985 06:00:00)-Water Temperature (C)]]*OO[[#This Row],[9]]/SUM(OO[9])</f>
        <v>0</v>
      </c>
      <c r="L353" s="10">
        <f>3/24*OO[[#This Row],[68 (27JUN1985 09:00:00)-Water Temperature (C)]]*OO[[#This Row],[10]]/SUM(OO[10])</f>
        <v>0</v>
      </c>
      <c r="M353" s="10">
        <f>3/24*OO[[#This Row],[69 (27JUN1985 12:00:00)-Water Temperature (C)]]*OO[[#This Row],[11]]/SUM(OO[11])</f>
        <v>0</v>
      </c>
      <c r="N353" s="10">
        <f>3/24*OO[[#This Row],[70 (27JUN1985 15:00:00)-Water Temperature (C)]]*OO[[#This Row],[12]]/SUM(OO[12])</f>
        <v>0</v>
      </c>
      <c r="O353" s="10">
        <f>3/24*OO[[#This Row],[71 (27JUN1985 18:00:00)-Water Temperature (C)]]*OO[[#This Row],[13]]/SUM(OO[13])</f>
        <v>0</v>
      </c>
      <c r="P353" s="10">
        <f>3/24*OO[[#This Row],[72 (27JUN1985 21:00:00)-Water Temperature (C)]]*OO[[#This Row],[14]]/SUM(OO[14])</f>
        <v>0</v>
      </c>
      <c r="Q353" s="10">
        <f>3/24*OO[[#This Row],[73 (28JUN1985 00:00:00)-Water Temperature (C)]]*OO[[#This Row],[15]]/SUM(OO[15])</f>
        <v>0</v>
      </c>
      <c r="R353" s="10">
        <f>3/24*OO[[#This Row],[74 (28JUN1985 03:00:00)-Water Temperature (C)]]*OO[[#This Row],[16]]/SUM(OO[16])</f>
        <v>9.3916854211803416E-36</v>
      </c>
      <c r="S353" s="10">
        <f>3/24*OO[[#This Row],[75 (28JUN1985 06:00:00)-Water Temperature (C)]]*OO[[#This Row],[17]]/SUM(OO[17])</f>
        <v>1.1451910907033552E-25</v>
      </c>
      <c r="T353" s="10">
        <f>3/24*OO[[#This Row],[76 (28JUN1985 09:00:00)-Water Temperature (C)]]*OO[[#This Row],[18]]/SUM(OO[18])</f>
        <v>1.8531138025668506E-17</v>
      </c>
      <c r="U353" s="10">
        <f>3/24*OO[[#This Row],[77 (28JUN1985 12:00:00)-Water Temperature (C)]]*OO[[#This Row],[19]]/SUM(OO[19])</f>
        <v>1.9410788650778698E-12</v>
      </c>
      <c r="V353" s="10">
        <f>3/24000000*OO[[#This Row],[78 (28JUN1985 15:00:00)-Water Temperature (C)]]*OO[[#This Row],[20]]</f>
        <v>3.06228543495E-9</v>
      </c>
      <c r="W353" s="10">
        <f>3/24000000*OO[[#This Row],[79 (28JUN1985 18:00:00)-Water Temperature (C)]]*OO[[#This Row],[21]]</f>
        <v>6.9218971917150002E-7</v>
      </c>
      <c r="X353" s="10">
        <f>3/24000000*OO[[#This Row],[80 (28JUN1985 21:00:00)-Water Temperature (C)]]*OO[[#This Row],[22]]</f>
        <v>3.8277579367237501E-5</v>
      </c>
      <c r="Y353" s="10">
        <f>3/24000000*OO[[#This Row],[81 (29JUN1985 00:00:00)-Water Temperature (C)]]*OO[[#This Row],[23]]</f>
        <v>6.9500727052200007E-4</v>
      </c>
      <c r="Z353" s="10">
        <f>3/24000000*OO[[#This Row],[82 (29JUN1985 03:00:00)-Water Temperature (C)]]*OO[[#This Row],[24]]</f>
        <v>5.0392993936312488E-3</v>
      </c>
      <c r="AA353" s="10">
        <f>3/24000000*OO[[#This Row],[83 (29JUN1985 06:00:00)-Water Temperature (C)]]*OO[[#This Row],[25]]</f>
        <v>1.6815757319845002E-2</v>
      </c>
      <c r="AB353" s="10">
        <f>3/24000000*OO[[#This Row],[84 (29JUN1985 09:00:00)-Water Temperature (C)]]*OO[[#This Row],[26]]</f>
        <v>2.9099165518214998E-2</v>
      </c>
      <c r="AC353" s="10">
        <f>3/24000000*OO[[#This Row],[85 (29JUN1985 12:00:00)-Water Temperature (C)]]*OO[[#This Row],[27]]</f>
        <v>2.8120795975865E-2</v>
      </c>
      <c r="AD353" s="10">
        <f>3/24000000*OO[[#This Row],[86 (29JUN1985 15:00:00)-Water Temperature (C)]]*OO[[#This Row],[28]]</f>
        <v>1.6144403632875001E-2</v>
      </c>
      <c r="AE353" s="10">
        <f>3/24000000*OO[[#This Row],[88 (29JUN1985 21:00:00)-Water Temperature (C)]]*OO[[#This Row],[30]]</f>
        <v>1.3602633337484998E-3</v>
      </c>
      <c r="AF353" s="10">
        <f>3/24000000*OO[[#This Row],[88 (29JUN1985 21:00:00)-Water Temperature (C)]]*OO[[#This Row],[30]]</f>
        <v>1.3602633337484998E-3</v>
      </c>
      <c r="AG353" s="10">
        <f>3/24000000*OO[[#This Row],[89 (30JUN1985 00:00:00)-Water Temperature (C)]]*OO[[#This Row],[31]]</f>
        <v>2.2314593117929996E-4</v>
      </c>
      <c r="AH353" s="10">
        <f>3/24000000*OO[[#This Row],[90 (30JUN1985 03:00:00)-Water Temperature (C)]]*OO[[#This Row],[32]]</f>
        <v>3.0916893257598748E-5</v>
      </c>
      <c r="AI353" s="10">
        <f>3/24000000*OO[[#This Row],[91 (30JUN1985 06:00:00)-Water Temperature (C)]]*OO[[#This Row],[33]]</f>
        <v>7.2757807914999995E-6</v>
      </c>
      <c r="AJ353" s="10">
        <f>3/24000000*OO[[#This Row],[92 (30JUN1985 09:00:00)-Water Temperature (C)]]*OO[[#This Row],[34]]</f>
        <v>4.4631906469149998E-6</v>
      </c>
      <c r="AK353" s="10">
        <f>3/24000000*OO[[#This Row],[93 (30JUN1985 12:00:00)-Water Temperature (C)]]*OO[[#This Row],[35]]</f>
        <v>3.6823235284687503E-6</v>
      </c>
      <c r="AL353" s="10">
        <f>3/24000000*OO[[#This Row],[94 (30JUN1985 15:00:00)-Water Temperature (C)]]*OO[[#This Row],[36]]</f>
        <v>3.1499803401972496E-6</v>
      </c>
      <c r="AM353" s="10">
        <f>3/24000000*OO[[#This Row],[95 (30JUN1985 18:00:00)-Water Temperature (C)]]*OO[[#This Row],[37]]</f>
        <v>2.6947630277887497E-6</v>
      </c>
      <c r="AN353" s="10">
        <f>3/24000000*OO[[#This Row],[96 (30JUN1985 21:00:00)-Water Temperature (C)]]*OO[[#This Row],[38]]</f>
        <v>2.2733101781585E-6</v>
      </c>
      <c r="AO353" s="10">
        <f>3/24000000*OO[[#This Row],[97 (01JUL1985 00:00:00)-Water Temperature (C)]]*OO[[#This Row],[39]]</f>
        <v>1.9060768906481251E-6</v>
      </c>
      <c r="AP353" s="10">
        <f>3/24000000*OO[[#This Row],[98 (01JUL1985 03:00:00)-Water Temperature (C)]]*OO[[#This Row],[40]]</f>
        <v>1.6037519419293748E-6</v>
      </c>
      <c r="AQ353" s="10">
        <f>3/24000000*OO[[#This Row],[99 (01JUL1985 06:00:00)-Water Temperature (C)]]*OO[[#This Row],[41]]</f>
        <v>1.3627155164909999E-6</v>
      </c>
      <c r="AR353" s="10">
        <f>3/24000000*OO[[#This Row],[100 (01JUL1985 09:00:00)-Water Temperature (C)]]*OO[[#This Row],[42]]</f>
        <v>1.1913237410318751E-6</v>
      </c>
      <c r="AS353" s="10">
        <f>3/24000000*OO[[#This Row],[101 (01JUL1985 12:00:00)-Water Temperature (C)]]*OO[[#This Row],[43]]</f>
        <v>1.0597390736962498E-6</v>
      </c>
      <c r="AT353" s="10">
        <f>3/24000000*OO[[#This Row],[102 (01JUL1985 15:00:00)-Water Temperature (C)]]*OO[[#This Row],[44]]</f>
        <v>9.4573517170499992E-7</v>
      </c>
      <c r="AU353" s="10">
        <f>3/24000000*OO[[#This Row],[103 (01JUL1985 18:00:00)-Water Temperature (C)]]*OO[[#This Row],[45]]</f>
        <v>8.4314425847162514E-7</v>
      </c>
      <c r="AV353" s="10">
        <f>3/24000000*OO[[#This Row],[104 (01JUL1985 21:00:00)-Water Temperature (C)]]*OO[[#This Row],[46]]</f>
        <v>7.4666356558587496E-7</v>
      </c>
      <c r="AW353" s="10">
        <f>3/24000000*OO[[#This Row],[105 (02JUL1985 00:00:00)-Water Temperature (C)]]*OO[[#This Row],[47]]</f>
        <v>6.6417452359375003E-7</v>
      </c>
      <c r="AX353" s="10">
        <f>3/24000000*OO[[#This Row],[106 (02JUL1985 03:00:00)-Water Temperature (C)]]*OO[[#This Row],[48]]</f>
        <v>5.9511403919824999E-7</v>
      </c>
      <c r="AY353" s="10">
        <f>3/24000000*OO[[#This Row],[107 (02JUL1985 06:00:00)-Water Temperature (C)]]*OO[[#This Row],[49]]</f>
        <v>5.3879603298299999E-7</v>
      </c>
      <c r="AZ353" s="10">
        <f>3/24000000*OO[[#This Row],[108 (02JUL1985 09:00:00)-Water Temperature (C)]]*OO[[#This Row],[50]]</f>
        <v>4.915228549970001E-7</v>
      </c>
      <c r="BA353" s="10">
        <f>3/24000000*OO[[#This Row],[109 (02JUL1985 12:00:00)-Water Temperature (C)]]*OO[[#This Row],[51]]</f>
        <v>4.569815332237499E-7</v>
      </c>
      <c r="BB353" s="10">
        <f>3/24000000*OO[[#This Row],[110 (02JUL1985 15:00:00)-Water Temperature (C)]]*OO[[#This Row],[52]]</f>
        <v>4.31377831026E-7</v>
      </c>
      <c r="BC353" s="10">
        <f>3/24000000*OO[[#This Row],[111 (02JUL1985 18:00:00)-Water Temperature (C)]]*OO[[#This Row],[53]]</f>
        <v>4.0842324982875004E-7</v>
      </c>
      <c r="BD353" s="10">
        <f>3/24000000*OO[[#This Row],[112 (02JUL1985 21:00:00)-Water Temperature (C)]]*OO[[#This Row],[54]]</f>
        <v>3.8147971153425E-7</v>
      </c>
      <c r="BE353" s="10">
        <f>3/24000000*OO[[#This Row],[113 (03JUL1985 00:00:00)-Water Temperature (C)]]*OO[[#This Row],[55]]</f>
        <v>3.5141116261124992E-7</v>
      </c>
      <c r="BF353" s="10">
        <f>3/24000000*OO[[#This Row],[114 (03JUL1985 03:00:00)-Water Temperature (C)]]*OO[[#This Row],[56]]</f>
        <v>3.2364881514900004E-7</v>
      </c>
      <c r="BG353" s="10">
        <f>3/24000000*OO[[#This Row],[115 (03JUL1985 06:00:00)-Water Temperature (C)]]*OO[[#This Row],[57]]</f>
        <v>3.0043344280950001E-7</v>
      </c>
      <c r="BH353" s="10">
        <f>3/24000000*OO[[#This Row],[116 (03JUL1985 09:00:00)-Water Temperature (C)]]*OO[[#This Row],[58]]</f>
        <v>2.8473792864837497E-7</v>
      </c>
      <c r="BI353" s="10">
        <f>3/24000000*OO[[#This Row],[117 (03JUL1985 12:00:00)-Water Temperature (C)]]*OO[[#This Row],[59]]</f>
        <v>2.7474399914097496E-7</v>
      </c>
      <c r="BJ353" s="10">
        <f>3/24000000*OO[[#This Row],[118 (03JUL1985 15:00:00)-Water Temperature (C)]]*OO[[#This Row],[60]]</f>
        <v>2.6687002509033748E-7</v>
      </c>
      <c r="BK353" s="10">
        <f>3/24000000*OO[[#This Row],[119 (03JUL1985 18:00:00)-Water Temperature (C)]]*OO[[#This Row],[61]]</f>
        <v>2.5796878477222497E-7</v>
      </c>
      <c r="BL353" s="10">
        <f>3/24000000*OO[[#This Row],[120 (03JUL1985 21:00:00)-Water Temperature (C)]]*OO[[#This Row],[62]]</f>
        <v>2.4581679935879998E-7</v>
      </c>
      <c r="BM353" s="10">
        <f>3/24000000*OO[[#This Row],[121 (04JUL1985 00:00:00)-Water Temperature (C)]]*OO[[#This Row],[63]]</f>
        <v>2.3216895249405E-7</v>
      </c>
      <c r="BN353" s="10">
        <f>3/24000000*OO[[#This Row],[122 (04JUL1985 03:00:00)-Water Temperature (C)]]*OO[[#This Row],[64]]</f>
        <v>2.1902913303277499E-7</v>
      </c>
      <c r="BO353" s="10">
        <f>3/24000000*OO[[#This Row],[123 (04JUL1985 06:00:00)-Water Temperature (C)]]*OO[[#This Row],[65]]</f>
        <v>2.0824686990607498E-7</v>
      </c>
      <c r="BP353" s="10">
        <f>3/24000000*OO[[#This Row],[124 (04JUL1985 09:00:00)-Water Temperature (C)]]*OO[[#This Row],[66]]</f>
        <v>2.0332288593570002E-7</v>
      </c>
      <c r="BQ353" s="10">
        <f>3/24000000*OO[[#This Row],[125 (04JUL1985 12:00:00)-Water Temperature (C)]]*OO[[#This Row],[67]]</f>
        <v>2.0055538180480001E-7</v>
      </c>
      <c r="BR353" s="10">
        <f>3/24000000*OO[[#This Row],[126 (04JUL1985 15:00:00)-Water Temperature (C)]]*OO[[#This Row],[68]]</f>
        <v>1.9736887667708751E-7</v>
      </c>
      <c r="BS353" s="10">
        <f>3/24000000*OO[[#This Row],[127 (04JUL1985 18:00:00)-Water Temperature (C)]]*OO[[#This Row],[69]]</f>
        <v>1.9250404729999998E-7</v>
      </c>
      <c r="BT353" s="10">
        <f>3/24000000*OO[[#This Row],[128 (04JUL1985 21:00:00)-Water Temperature (C)]]*OO[[#This Row],[70]]</f>
        <v>1.8582857160221249E-7</v>
      </c>
      <c r="BU353" s="10">
        <f>3/24000000*OO[[#This Row],[129 (05JUL1985 00:00:00)-Water Temperature (C)]]*OO[[#This Row],[71]]</f>
        <v>1.773489537610875E-7</v>
      </c>
      <c r="BV353" s="10">
        <f>3/24000000*OO[[#This Row],[130 (05JUL1985 03:00:00)-Water Temperature (C)]]*OO[[#This Row],[72]]</f>
        <v>1.690961812792E-7</v>
      </c>
      <c r="BW353" s="10">
        <f>3/24000000*OO[[#This Row],[131 (05JUL1985 06:00:00)-Water Temperature (C)]]*OO[[#This Row],[73]]</f>
        <v>1.6186826076818749E-7</v>
      </c>
      <c r="BX353" s="10">
        <f>3/24000000*OO[[#This Row],[132 (05JUL1985 09:00:00)-Water Temperature (C)]]*OO[[#This Row],[74]]</f>
        <v>1.5816586447444999E-7</v>
      </c>
      <c r="BY353" s="10">
        <f>3/24000000*OO[[#This Row],[133 (05JUL1985 12:00:00)-Water Temperature (C)]]*OO[[#This Row],[75]]</f>
        <v>1.5612488700767498E-7</v>
      </c>
      <c r="BZ353" s="10">
        <f>3/24000000*OO[[#This Row],[134 (05JUL1985 15:00:00)-Water Temperature (C)]]*OO[[#This Row],[76]]</f>
        <v>1.5470829210257499E-7</v>
      </c>
      <c r="CA353" s="10">
        <f>3/24000000*OO[[#This Row],[135 (05JUL1985 18:00:00)-Water Temperature (C)]]*OO[[#This Row],[77]]</f>
        <v>1.5265066067886249E-7</v>
      </c>
      <c r="CB353" s="10">
        <f>3/24000000*OO[[#This Row],[136 (05JUL1985 21:00:00)-Water Temperature (C)]]*OO[[#This Row],[78]]</f>
        <v>1.4818039722359997E-7</v>
      </c>
      <c r="CC353" s="10">
        <f>3/24000000*OO[[#This Row],[137 (06JUL1985 00:00:00)-Water Temperature (C)]]*OO[[#This Row],[79]]</f>
        <v>1.4190417128988748E-7</v>
      </c>
      <c r="CD353" s="10">
        <f>3/24000000*OO[[#This Row],[138 (06JUL1985 03:00:00)-Water Temperature (C)]]*OO[[#This Row],[80]]</f>
        <v>1.3536520790651251E-7</v>
      </c>
      <c r="CE353" s="10">
        <f>3/24000000*OO[[#This Row],[139 (06JUL1985 06:00:00)-Water Temperature (C)]]*OO[[#This Row],[81]]</f>
        <v>1.2961377642935001E-7</v>
      </c>
      <c r="CF353" s="10">
        <f>3/24000000*OO[[#This Row],[140 (06JUL1985 09:00:00)-Water Temperature (C)]]*OO[[#This Row],[82]]</f>
        <v>1.2715886249654999E-7</v>
      </c>
      <c r="CG353" s="10">
        <f>3/24000000*OO[[#This Row],[141 (06JUL1985 12:00:00)-Water Temperature (C)]]*OO[[#This Row],[83]]</f>
        <v>1.2627889440195001E-7</v>
      </c>
      <c r="CH353" s="10">
        <f>3/24000000*OO[[#This Row],[142 (06JUL1985 15:00:00)-Water Temperature (C)]]*OO[[#This Row],[84]]</f>
        <v>1.2562620243622499E-7</v>
      </c>
      <c r="CI353" s="10">
        <f>3/24000000*OO[[#This Row],[143 (06JUL1985 18:00:00)-Water Temperature (C)]]*OO[[#This Row],[85]]</f>
        <v>1.24439330491125E-7</v>
      </c>
      <c r="CJ353" s="10">
        <f>3/24000000*OO[[#This Row],[144 (06JUL1985 21:00:00)-Water Temperature (C)]]*OO[[#This Row],[86]]</f>
        <v>1.2114471471540002E-7</v>
      </c>
      <c r="CK353" s="10">
        <f>3/24000000*OO[[#This Row],[145 (07JUL1985 00:00:00)-Water Temperature (C)]]*OO[[#This Row],[87]]</f>
        <v>1.1647035825455E-7</v>
      </c>
      <c r="CL353" s="10">
        <f>3/24000000*OO[[#This Row],[146 (07JUL1985 03:00:00)-Water Temperature (C)]]*OO[[#This Row],[88]]</f>
        <v>1.11555682950475E-7</v>
      </c>
      <c r="CM353" s="10">
        <f>3/24000000*OO[[#This Row],[147 (07JUL1985 06:00:00)-Water Temperature (C)]]*OO[[#This Row],[89]]</f>
        <v>1.0714436007599998E-7</v>
      </c>
      <c r="CN353" s="10">
        <f>3/24000000*OO[[#This Row],[148 (07JUL1985 09:00:00)-Water Temperature (C)]]*OO[[#This Row],[90]]</f>
        <v>1.0353152828549998E-7</v>
      </c>
      <c r="CO353" s="10">
        <f>3/24000000*OO[[#This Row],[149 (07JUL1985 12:00:00)-Water Temperature (C)]]*OO[[#This Row],[91]]</f>
        <v>1.0121290802199999E-7</v>
      </c>
      <c r="CP353" s="10">
        <f>3/24000000*OO[[#This Row],[150 (07JUL1985 15:00:00)-Water Temperature (C)]]*OO[[#This Row],[92]]</f>
        <v>1.00034413217175E-7</v>
      </c>
      <c r="CQ353" s="10">
        <f>3/24000000*OO[[#This Row],[151 (07JUL1985 18:00:00)-Water Temperature (C)]]*OO[[#This Row],[93]]</f>
        <v>9.7966162515512508E-8</v>
      </c>
      <c r="CR353" s="10">
        <f>3/24000000*OO[[#This Row],[152 (07JUL1985 21:00:00)-Water Temperature (C)]]*OO[[#This Row],[94]]</f>
        <v>9.4561366753924994E-8</v>
      </c>
      <c r="CS353" s="10">
        <f>3/24000000*OO[[#This Row],[153 (08JUL1985 00:00:00)-Water Temperature (C)]]*OO[[#This Row],[95]]</f>
        <v>9.0722332236424984E-8</v>
      </c>
      <c r="CT353" s="10">
        <f>3/24000000*OO[[#This Row],[154 (08JUL1985 03:00:00)-Water Temperature (C)]]*OO[[#This Row],[96]]</f>
        <v>8.6911269964999993E-8</v>
      </c>
      <c r="CU353" s="10">
        <f>3/24000000*OO[[#This Row],[155 (08JUL1985 06:00:00)-Water Temperature (C)]]*OO[[#This Row],[97]]</f>
        <v>8.3459838863625001E-8</v>
      </c>
      <c r="CV353" s="10">
        <f>3/24000000*OO[[#This Row],[156 (08JUL1985 09:00:00)-Water Temperature (C)]]*OO[[#This Row],[98]]</f>
        <v>8.1706339850737488E-8</v>
      </c>
      <c r="CW353" s="10">
        <f>3/24000000*OO[[#This Row],[157 (08JUL1985 12:00:00)-Water Temperature (C)]]*OO[[#This Row],[99]]</f>
        <v>8.1006877948512506E-8</v>
      </c>
    </row>
    <row r="354" spans="1:101" x14ac:dyDescent="0.35">
      <c r="A354" t="s">
        <v>360</v>
      </c>
      <c r="B354">
        <v>607.38409999999999</v>
      </c>
      <c r="C354" s="10">
        <f>3/24*OO[[#This Row],[59 (26JUN1985 06:00:00)-Water Temperature (C)]]*OO[[#This Row],[1]]/SUM(OO[1])</f>
        <v>0</v>
      </c>
      <c r="D354" s="10">
        <f>3/24*OO[[#This Row],[60 (26JUN1985 09:00:00)-Water Temperature (C)]]*OO[[#This Row],[2]]/SUM(OO[2])</f>
        <v>0</v>
      </c>
      <c r="E354" s="10">
        <f>3/24*OO[[#This Row],[61 (26JUN1985 12:00:00)-Water Temperature (C)]]*OO[[#This Row],[3]]/SUM(OO[3])</f>
        <v>0</v>
      </c>
      <c r="F354" s="10">
        <f>3/24*OO[[#This Row],[62 (26JUN1985 15:00:00)-Water Temperature (C)]]*OO[[#This Row],[4]]/SUM(OO[4])</f>
        <v>0</v>
      </c>
      <c r="G354" s="10">
        <f>3/24*OO[[#This Row],[63 (26JUN1985 18:00:00)-Water Temperature (C)]]*OO[[#This Row],[5]]/SUM(OO[5])</f>
        <v>0</v>
      </c>
      <c r="H354" s="10">
        <f>3/24*OO[[#This Row],[64 (26JUN1985 21:00:00)-Water Temperature (C)]]*OO[[#This Row],[6]]/SUM(OO[6])</f>
        <v>0</v>
      </c>
      <c r="I354" s="10">
        <f>3/24*OO[[#This Row],[65 (27JUN1985 00:00:00)-Water Temperature (C)]]*OO[[#This Row],[7]]/SUM(OO[7])</f>
        <v>0</v>
      </c>
      <c r="J354" s="10">
        <f>3/24*OO[[#This Row],[66 (27JUN1985 03:00:00)-Water Temperature (C)]]*OO[[#This Row],[8]]/SUM(OO[8])</f>
        <v>0</v>
      </c>
      <c r="K354" s="10">
        <f>3/24*OO[[#This Row],[67 (27JUN1985 06:00:00)-Water Temperature (C)]]*OO[[#This Row],[9]]/SUM(OO[9])</f>
        <v>0</v>
      </c>
      <c r="L354" s="10">
        <f>3/24*OO[[#This Row],[68 (27JUN1985 09:00:00)-Water Temperature (C)]]*OO[[#This Row],[10]]/SUM(OO[10])</f>
        <v>0</v>
      </c>
      <c r="M354" s="10">
        <f>3/24*OO[[#This Row],[69 (27JUN1985 12:00:00)-Water Temperature (C)]]*OO[[#This Row],[11]]/SUM(OO[11])</f>
        <v>0</v>
      </c>
      <c r="N354" s="10">
        <f>3/24*OO[[#This Row],[70 (27JUN1985 15:00:00)-Water Temperature (C)]]*OO[[#This Row],[12]]/SUM(OO[12])</f>
        <v>0</v>
      </c>
      <c r="O354" s="10">
        <f>3/24*OO[[#This Row],[71 (27JUN1985 18:00:00)-Water Temperature (C)]]*OO[[#This Row],[13]]/SUM(OO[13])</f>
        <v>0</v>
      </c>
      <c r="P354" s="10">
        <f>3/24*OO[[#This Row],[72 (27JUN1985 21:00:00)-Water Temperature (C)]]*OO[[#This Row],[14]]/SUM(OO[14])</f>
        <v>0</v>
      </c>
      <c r="Q354" s="10">
        <f>3/24*OO[[#This Row],[73 (28JUN1985 00:00:00)-Water Temperature (C)]]*OO[[#This Row],[15]]/SUM(OO[15])</f>
        <v>0</v>
      </c>
      <c r="R354" s="10">
        <f>3/24*OO[[#This Row],[74 (28JUN1985 03:00:00)-Water Temperature (C)]]*OO[[#This Row],[16]]/SUM(OO[16])</f>
        <v>7.4859278622690934E-37</v>
      </c>
      <c r="S354" s="10">
        <f>3/24*OO[[#This Row],[75 (28JUN1985 06:00:00)-Water Temperature (C)]]*OO[[#This Row],[17]]/SUM(OO[17])</f>
        <v>1.1250493938760418E-26</v>
      </c>
      <c r="T354" s="10">
        <f>3/24*OO[[#This Row],[76 (28JUN1985 09:00:00)-Water Temperature (C)]]*OO[[#This Row],[18]]/SUM(OO[18])</f>
        <v>1.7199623081686385E-18</v>
      </c>
      <c r="U354" s="10">
        <f>3/24*OO[[#This Row],[77 (28JUN1985 12:00:00)-Water Temperature (C)]]*OO[[#This Row],[19]]/SUM(OO[19])</f>
        <v>1.9623610211193266E-13</v>
      </c>
      <c r="V354" s="10">
        <f>3/24000000*OO[[#This Row],[78 (28JUN1985 15:00:00)-Water Temperature (C)]]*OO[[#This Row],[20]]</f>
        <v>3.1863257470525002E-10</v>
      </c>
      <c r="W354" s="10">
        <f>3/24000000*OO[[#This Row],[79 (28JUN1985 18:00:00)-Water Temperature (C)]]*OO[[#This Row],[21]]</f>
        <v>7.3516048985062482E-8</v>
      </c>
      <c r="X354" s="10">
        <f>3/24000000*OO[[#This Row],[80 (28JUN1985 21:00:00)-Water Temperature (C)]]*OO[[#This Row],[22]]</f>
        <v>4.1327922104637505E-6</v>
      </c>
      <c r="Y354" s="10">
        <f>3/24000000*OO[[#This Row],[81 (29JUN1985 00:00:00)-Water Temperature (C)]]*OO[[#This Row],[23]]</f>
        <v>7.6059308018849994E-5</v>
      </c>
      <c r="Z354" s="10">
        <f>3/24000000*OO[[#This Row],[82 (29JUN1985 03:00:00)-Water Temperature (C)]]*OO[[#This Row],[24]]</f>
        <v>5.5799574978750003E-4</v>
      </c>
      <c r="AA354" s="10">
        <f>3/24000000*OO[[#This Row],[83 (29JUN1985 06:00:00)-Water Temperature (C)]]*OO[[#This Row],[25]]</f>
        <v>1.8823241882924998E-3</v>
      </c>
      <c r="AB354" s="10">
        <f>3/24000000*OO[[#This Row],[84 (29JUN1985 09:00:00)-Water Temperature (C)]]*OO[[#This Row],[26]]</f>
        <v>3.2917941192299998E-3</v>
      </c>
      <c r="AC354" s="10">
        <f>3/24000000*OO[[#This Row],[85 (29JUN1985 12:00:00)-Water Temperature (C)]]*OO[[#This Row],[27]]</f>
        <v>3.2119200047924993E-3</v>
      </c>
      <c r="AD354" s="10">
        <f>3/24000000*OO[[#This Row],[86 (29JUN1985 15:00:00)-Water Temperature (C)]]*OO[[#This Row],[28]]</f>
        <v>1.8602080185465E-3</v>
      </c>
      <c r="AE354" s="10">
        <f>3/24000000*OO[[#This Row],[88 (29JUN1985 21:00:00)-Water Temperature (C)]]*OO[[#This Row],[30]]</f>
        <v>1.5915503840639998E-4</v>
      </c>
      <c r="AF354" s="10">
        <f>3/24000000*OO[[#This Row],[88 (29JUN1985 21:00:00)-Water Temperature (C)]]*OO[[#This Row],[30]]</f>
        <v>1.5915503840639998E-4</v>
      </c>
      <c r="AG354" s="10">
        <f>3/24000000*OO[[#This Row],[89 (30JUN1985 00:00:00)-Water Temperature (C)]]*OO[[#This Row],[31]]</f>
        <v>2.6263012215274994E-5</v>
      </c>
      <c r="AH354" s="10">
        <f>3/24000000*OO[[#This Row],[90 (30JUN1985 03:00:00)-Water Temperature (C)]]*OO[[#This Row],[32]]</f>
        <v>3.63917215158E-6</v>
      </c>
      <c r="AI354" s="10">
        <f>3/24000000*OO[[#This Row],[91 (30JUN1985 06:00:00)-Water Temperature (C)]]*OO[[#This Row],[33]]</f>
        <v>8.4403869887524991E-7</v>
      </c>
      <c r="AJ354" s="10">
        <f>3/24000000*OO[[#This Row],[92 (30JUN1985 09:00:00)-Water Temperature (C)]]*OO[[#This Row],[34]]</f>
        <v>5.1380435437799997E-7</v>
      </c>
      <c r="AK354" s="10">
        <f>3/24000000*OO[[#This Row],[93 (30JUN1985 12:00:00)-Water Temperature (C)]]*OO[[#This Row],[35]]</f>
        <v>4.2422814642299997E-7</v>
      </c>
      <c r="AL354" s="10">
        <f>3/24000000*OO[[#This Row],[94 (30JUN1985 15:00:00)-Water Temperature (C)]]*OO[[#This Row],[36]]</f>
        <v>3.6369355985549998E-7</v>
      </c>
      <c r="AM354" s="10">
        <f>3/24000000*OO[[#This Row],[95 (30JUN1985 18:00:00)-Water Temperature (C)]]*OO[[#This Row],[37]]</f>
        <v>3.11862571358125E-7</v>
      </c>
      <c r="AN354" s="10">
        <f>3/24000000*OO[[#This Row],[96 (30JUN1985 21:00:00)-Water Temperature (C)]]*OO[[#This Row],[38]]</f>
        <v>2.6371277471573747E-7</v>
      </c>
      <c r="AO354" s="10">
        <f>3/24000000*OO[[#This Row],[97 (01JUL1985 00:00:00)-Water Temperature (C)]]*OO[[#This Row],[39]]</f>
        <v>2.2160931070405E-7</v>
      </c>
      <c r="AP354" s="10">
        <f>3/24000000*OO[[#This Row],[98 (01JUL1985 03:00:00)-Water Temperature (C)]]*OO[[#This Row],[40]]</f>
        <v>1.8686468581066251E-7</v>
      </c>
      <c r="AQ354" s="10">
        <f>3/24000000*OO[[#This Row],[99 (01JUL1985 06:00:00)-Water Temperature (C)]]*OO[[#This Row],[41]]</f>
        <v>1.5921407696626249E-7</v>
      </c>
      <c r="AR354" s="10">
        <f>3/24000000*OO[[#This Row],[100 (01JUL1985 09:00:00)-Water Temperature (C)]]*OO[[#This Row],[42]]</f>
        <v>1.395578559375E-7</v>
      </c>
      <c r="AS354" s="10">
        <f>3/24000000*OO[[#This Row],[101 (01JUL1985 12:00:00)-Water Temperature (C)]]*OO[[#This Row],[43]]</f>
        <v>1.244733544035375E-7</v>
      </c>
      <c r="AT354" s="10">
        <f>3/24000000*OO[[#This Row],[102 (01JUL1985 15:00:00)-Water Temperature (C)]]*OO[[#This Row],[44]]</f>
        <v>1.113814320823875E-7</v>
      </c>
      <c r="AU354" s="10">
        <f>3/24000000*OO[[#This Row],[103 (01JUL1985 18:00:00)-Water Temperature (C)]]*OO[[#This Row],[45]]</f>
        <v>9.9578763088875007E-8</v>
      </c>
      <c r="AV354" s="10">
        <f>3/24000000*OO[[#This Row],[104 (01JUL1985 21:00:00)-Water Temperature (C)]]*OO[[#This Row],[46]]</f>
        <v>8.8427599018987492E-8</v>
      </c>
      <c r="AW354" s="10">
        <f>3/24000000*OO[[#This Row],[105 (02JUL1985 00:00:00)-Water Temperature (C)]]*OO[[#This Row],[47]]</f>
        <v>7.8872298545499993E-8</v>
      </c>
      <c r="AX354" s="10">
        <f>3/24000000*OO[[#This Row],[106 (02JUL1985 03:00:00)-Water Temperature (C)]]*OO[[#This Row],[48]]</f>
        <v>7.0859809014637493E-8</v>
      </c>
      <c r="AY354" s="10">
        <f>3/24000000*OO[[#This Row],[107 (02JUL1985 06:00:00)-Water Temperature (C)]]*OO[[#This Row],[49]]</f>
        <v>6.432805563125E-8</v>
      </c>
      <c r="AZ354" s="10">
        <f>3/24000000*OO[[#This Row],[108 (02JUL1985 09:00:00)-Water Temperature (C)]]*OO[[#This Row],[50]]</f>
        <v>5.8842132514374999E-8</v>
      </c>
      <c r="BA354" s="10">
        <f>3/24000000*OO[[#This Row],[109 (02JUL1985 12:00:00)-Water Temperature (C)]]*OO[[#This Row],[51]]</f>
        <v>5.4852655466349997E-8</v>
      </c>
      <c r="BB354" s="10">
        <f>3/24000000*OO[[#This Row],[110 (02JUL1985 15:00:00)-Water Temperature (C)]]*OO[[#This Row],[52]]</f>
        <v>5.1913034400599998E-8</v>
      </c>
      <c r="BC354" s="10">
        <f>3/24000000*OO[[#This Row],[111 (02JUL1985 18:00:00)-Water Temperature (C)]]*OO[[#This Row],[53]]</f>
        <v>4.9282904683999997E-8</v>
      </c>
      <c r="BD354" s="10">
        <f>3/24000000*OO[[#This Row],[112 (02JUL1985 21:00:00)-Water Temperature (C)]]*OO[[#This Row],[54]]</f>
        <v>4.6157307135999997E-8</v>
      </c>
      <c r="BE354" s="10">
        <f>3/24000000*OO[[#This Row],[113 (03JUL1985 00:00:00)-Water Temperature (C)]]*OO[[#This Row],[55]]</f>
        <v>4.2633495037200004E-8</v>
      </c>
      <c r="BF354" s="10">
        <f>3/24000000*OO[[#This Row],[114 (03JUL1985 03:00:00)-Water Temperature (C)]]*OO[[#This Row],[56]]</f>
        <v>3.9348818563599999E-8</v>
      </c>
      <c r="BG354" s="10">
        <f>3/24000000*OO[[#This Row],[115 (03JUL1985 06:00:00)-Water Temperature (C)]]*OO[[#This Row],[57]]</f>
        <v>3.6543289438249998E-8</v>
      </c>
      <c r="BH354" s="10">
        <f>3/24000000*OO[[#This Row],[116 (03JUL1985 09:00:00)-Water Temperature (C)]]*OO[[#This Row],[58]]</f>
        <v>3.464834088205E-8</v>
      </c>
      <c r="BI354" s="10">
        <f>3/24000000*OO[[#This Row],[117 (03JUL1985 12:00:00)-Water Temperature (C)]]*OO[[#This Row],[59]]</f>
        <v>3.3447912764999998E-8</v>
      </c>
      <c r="BJ354" s="10">
        <f>3/24000000*OO[[#This Row],[118 (03JUL1985 15:00:00)-Water Temperature (C)]]*OO[[#This Row],[60]]</f>
        <v>3.2543130742199998E-8</v>
      </c>
      <c r="BK354" s="10">
        <f>3/24000000*OO[[#This Row],[119 (03JUL1985 18:00:00)-Water Temperature (C)]]*OO[[#This Row],[61]]</f>
        <v>3.1537862311143752E-8</v>
      </c>
      <c r="BL354" s="10">
        <f>3/24000000*OO[[#This Row],[120 (03JUL1985 21:00:00)-Water Temperature (C)]]*OO[[#This Row],[62]]</f>
        <v>3.0110634255404997E-8</v>
      </c>
      <c r="BM354" s="10">
        <f>3/24000000*OO[[#This Row],[121 (04JUL1985 00:00:00)-Water Temperature (C)]]*OO[[#This Row],[63]]</f>
        <v>2.8495992413257498E-8</v>
      </c>
      <c r="BN354" s="10">
        <f>3/24000000*OO[[#This Row],[122 (04JUL1985 03:00:00)-Water Temperature (C)]]*OO[[#This Row],[64]]</f>
        <v>2.6944880218199997E-8</v>
      </c>
      <c r="BO354" s="10">
        <f>3/24000000*OO[[#This Row],[123 (04JUL1985 06:00:00)-Water Temperature (C)]]*OO[[#This Row],[65]]</f>
        <v>2.567908871759E-8</v>
      </c>
      <c r="BP354" s="10">
        <f>3/24000000*OO[[#This Row],[124 (04JUL1985 09:00:00)-Water Temperature (C)]]*OO[[#This Row],[66]]</f>
        <v>2.5058931383750001E-8</v>
      </c>
      <c r="BQ354" s="10">
        <f>3/24000000*OO[[#This Row],[125 (04JUL1985 12:00:00)-Water Temperature (C)]]*OO[[#This Row],[67]]</f>
        <v>2.4689821622523748E-8</v>
      </c>
      <c r="BR354" s="10">
        <f>3/24000000*OO[[#This Row],[126 (04JUL1985 15:00:00)-Water Temperature (C)]]*OO[[#This Row],[68]]</f>
        <v>2.4272909544239999E-8</v>
      </c>
      <c r="BS354" s="10">
        <f>3/24000000*OO[[#This Row],[127 (04JUL1985 18:00:00)-Water Temperature (C)]]*OO[[#This Row],[69]]</f>
        <v>2.3653146012426248E-8</v>
      </c>
      <c r="BT354" s="10">
        <f>3/24000000*OO[[#This Row],[128 (04JUL1985 21:00:00)-Water Temperature (C)]]*OO[[#This Row],[70]]</f>
        <v>2.2813338038682495E-8</v>
      </c>
      <c r="BU354" s="10">
        <f>3/24000000*OO[[#This Row],[129 (05JUL1985 00:00:00)-Water Temperature (C)]]*OO[[#This Row],[71]]</f>
        <v>2.1752936769407499E-8</v>
      </c>
      <c r="BV354" s="10">
        <f>3/24000000*OO[[#This Row],[130 (05JUL1985 03:00:00)-Water Temperature (C)]]*OO[[#This Row],[72]]</f>
        <v>2.0721547401555003E-8</v>
      </c>
      <c r="BW354" s="10">
        <f>3/24000000*OO[[#This Row],[131 (05JUL1985 06:00:00)-Water Temperature (C)]]*OO[[#This Row],[73]]</f>
        <v>1.98164863616125E-8</v>
      </c>
      <c r="BX354" s="10">
        <f>3/24000000*OO[[#This Row],[132 (05JUL1985 09:00:00)-Water Temperature (C)]]*OO[[#This Row],[74]]</f>
        <v>1.9344360051509999E-8</v>
      </c>
      <c r="BY354" s="10">
        <f>3/24000000*OO[[#This Row],[133 (05JUL1985 12:00:00)-Water Temperature (C)]]*OO[[#This Row],[75]]</f>
        <v>1.9078545919055E-8</v>
      </c>
      <c r="BZ354" s="10">
        <f>3/24000000*OO[[#This Row],[134 (05JUL1985 15:00:00)-Water Temperature (C)]]*OO[[#This Row],[76]]</f>
        <v>1.89067173169575E-8</v>
      </c>
      <c r="CA354" s="10">
        <f>3/24000000*OO[[#This Row],[135 (05JUL1985 18:00:00)-Water Temperature (C)]]*OO[[#This Row],[77]]</f>
        <v>1.8657291095899998E-8</v>
      </c>
      <c r="CB354" s="10">
        <f>3/24000000*OO[[#This Row],[136 (05JUL1985 21:00:00)-Water Temperature (C)]]*OO[[#This Row],[78]]</f>
        <v>1.8114076986144997E-8</v>
      </c>
      <c r="CC354" s="10">
        <f>3/24000000*OO[[#This Row],[137 (06JUL1985 00:00:00)-Water Temperature (C)]]*OO[[#This Row],[79]]</f>
        <v>1.7349145332562501E-8</v>
      </c>
      <c r="CD354" s="10">
        <f>3/24000000*OO[[#This Row],[138 (06JUL1985 03:00:00)-Water Temperature (C)]]*OO[[#This Row],[80]]</f>
        <v>1.6551417703427499E-8</v>
      </c>
      <c r="CE354" s="10">
        <f>3/24000000*OO[[#This Row],[139 (06JUL1985 06:00:00)-Water Temperature (C)]]*OO[[#This Row],[81]]</f>
        <v>1.58481812899E-8</v>
      </c>
      <c r="CF354" s="10">
        <f>3/24000000*OO[[#This Row],[140 (06JUL1985 09:00:00)-Water Temperature (C)]]*OO[[#This Row],[82]]</f>
        <v>1.5547755383593749E-8</v>
      </c>
      <c r="CG354" s="10">
        <f>3/24000000*OO[[#This Row],[141 (06JUL1985 12:00:00)-Water Temperature (C)]]*OO[[#This Row],[83]]</f>
        <v>1.5439556854923749E-8</v>
      </c>
      <c r="CH354" s="10">
        <f>3/24000000*OO[[#This Row],[142 (06JUL1985 15:00:00)-Water Temperature (C)]]*OO[[#This Row],[84]]</f>
        <v>1.536093918877125E-8</v>
      </c>
      <c r="CI354" s="10">
        <f>3/24000000*OO[[#This Row],[143 (06JUL1985 18:00:00)-Water Temperature (C)]]*OO[[#This Row],[85]]</f>
        <v>1.52173240394E-8</v>
      </c>
      <c r="CJ354" s="10">
        <f>3/24000000*OO[[#This Row],[144 (06JUL1985 21:00:00)-Water Temperature (C)]]*OO[[#This Row],[86]]</f>
        <v>1.4817224484399997E-8</v>
      </c>
      <c r="CK354" s="10">
        <f>3/24000000*OO[[#This Row],[145 (07JUL1985 00:00:00)-Water Temperature (C)]]*OO[[#This Row],[87]]</f>
        <v>1.4246910587218747E-8</v>
      </c>
      <c r="CL354" s="10">
        <f>3/24000000*OO[[#This Row],[146 (07JUL1985 03:00:00)-Water Temperature (C)]]*OO[[#This Row],[88]]</f>
        <v>1.3646571559375002E-8</v>
      </c>
      <c r="CM354" s="10">
        <f>3/24000000*OO[[#This Row],[147 (07JUL1985 06:00:00)-Water Temperature (C)]]*OO[[#This Row],[89]]</f>
        <v>1.3107052777259999E-8</v>
      </c>
      <c r="CN354" s="10">
        <f>3/24000000*OO[[#This Row],[148 (07JUL1985 09:00:00)-Water Temperature (C)]]*OO[[#This Row],[90]]</f>
        <v>1.2665631951697499E-8</v>
      </c>
      <c r="CO354" s="10">
        <f>3/24000000*OO[[#This Row],[149 (07JUL1985 12:00:00)-Water Temperature (C)]]*OO[[#This Row],[91]]</f>
        <v>1.23816926673E-8</v>
      </c>
      <c r="CP354" s="10">
        <f>3/24000000*OO[[#This Row],[150 (07JUL1985 15:00:00)-Water Temperature (C)]]*OO[[#This Row],[92]]</f>
        <v>1.2238325415525E-8</v>
      </c>
      <c r="CQ354" s="10">
        <f>3/24000000*OO[[#This Row],[151 (07JUL1985 18:00:00)-Water Temperature (C)]]*OO[[#This Row],[93]]</f>
        <v>1.198651389155E-8</v>
      </c>
      <c r="CR354" s="10">
        <f>3/24000000*OO[[#This Row],[152 (07JUL1985 21:00:00)-Water Temperature (C)]]*OO[[#This Row],[94]]</f>
        <v>1.1571669542885E-8</v>
      </c>
      <c r="CS354" s="10">
        <f>3/24000000*OO[[#This Row],[153 (08JUL1985 00:00:00)-Water Temperature (C)]]*OO[[#This Row],[95]]</f>
        <v>1.1102804071E-8</v>
      </c>
      <c r="CT354" s="10">
        <f>3/24000000*OO[[#This Row],[154 (08JUL1985 03:00:00)-Water Temperature (C)]]*OO[[#This Row],[96]]</f>
        <v>1.0637109175661249E-8</v>
      </c>
      <c r="CU354" s="10">
        <f>3/24000000*OO[[#This Row],[155 (08JUL1985 06:00:00)-Water Temperature (C)]]*OO[[#This Row],[97]]</f>
        <v>1.0214698232318749E-8</v>
      </c>
      <c r="CV354" s="10">
        <f>3/24000000*OO[[#This Row],[156 (08JUL1985 09:00:00)-Water Temperature (C)]]*OO[[#This Row],[98]]</f>
        <v>9.9994997784149994E-9</v>
      </c>
      <c r="CW354" s="10">
        <f>3/24000000*OO[[#This Row],[157 (08JUL1985 12:00:00)-Water Temperature (C)]]*OO[[#This Row],[99]]</f>
        <v>9.9140927956112494E-9</v>
      </c>
    </row>
    <row r="355" spans="1:101" x14ac:dyDescent="0.35">
      <c r="A355" t="s">
        <v>361</v>
      </c>
      <c r="B355">
        <v>794.32399999999996</v>
      </c>
      <c r="C355" s="10">
        <f>3/24*OO[[#This Row],[59 (26JUN1985 06:00:00)-Water Temperature (C)]]*OO[[#This Row],[1]]/SUM(OO[1])</f>
        <v>0</v>
      </c>
      <c r="D355" s="10">
        <f>3/24*OO[[#This Row],[60 (26JUN1985 09:00:00)-Water Temperature (C)]]*OO[[#This Row],[2]]/SUM(OO[2])</f>
        <v>0</v>
      </c>
      <c r="E355" s="10">
        <f>3/24*OO[[#This Row],[61 (26JUN1985 12:00:00)-Water Temperature (C)]]*OO[[#This Row],[3]]/SUM(OO[3])</f>
        <v>0</v>
      </c>
      <c r="F355" s="10">
        <f>3/24*OO[[#This Row],[62 (26JUN1985 15:00:00)-Water Temperature (C)]]*OO[[#This Row],[4]]/SUM(OO[4])</f>
        <v>0</v>
      </c>
      <c r="G355" s="10">
        <f>3/24*OO[[#This Row],[63 (26JUN1985 18:00:00)-Water Temperature (C)]]*OO[[#This Row],[5]]/SUM(OO[5])</f>
        <v>0</v>
      </c>
      <c r="H355" s="10">
        <f>3/24*OO[[#This Row],[64 (26JUN1985 21:00:00)-Water Temperature (C)]]*OO[[#This Row],[6]]/SUM(OO[6])</f>
        <v>0</v>
      </c>
      <c r="I355" s="10">
        <f>3/24*OO[[#This Row],[65 (27JUN1985 00:00:00)-Water Temperature (C)]]*OO[[#This Row],[7]]/SUM(OO[7])</f>
        <v>0</v>
      </c>
      <c r="J355" s="10">
        <f>3/24*OO[[#This Row],[66 (27JUN1985 03:00:00)-Water Temperature (C)]]*OO[[#This Row],[8]]/SUM(OO[8])</f>
        <v>0</v>
      </c>
      <c r="K355" s="10">
        <f>3/24*OO[[#This Row],[67 (27JUN1985 06:00:00)-Water Temperature (C)]]*OO[[#This Row],[9]]/SUM(OO[9])</f>
        <v>0</v>
      </c>
      <c r="L355" s="10">
        <f>3/24*OO[[#This Row],[68 (27JUN1985 09:00:00)-Water Temperature (C)]]*OO[[#This Row],[10]]/SUM(OO[10])</f>
        <v>0</v>
      </c>
      <c r="M355" s="10">
        <f>3/24*OO[[#This Row],[69 (27JUN1985 12:00:00)-Water Temperature (C)]]*OO[[#This Row],[11]]/SUM(OO[11])</f>
        <v>0</v>
      </c>
      <c r="N355" s="10">
        <f>3/24*OO[[#This Row],[70 (27JUN1985 15:00:00)-Water Temperature (C)]]*OO[[#This Row],[12]]/SUM(OO[12])</f>
        <v>0</v>
      </c>
      <c r="O355" s="10">
        <f>3/24*OO[[#This Row],[71 (27JUN1985 18:00:00)-Water Temperature (C)]]*OO[[#This Row],[13]]/SUM(OO[13])</f>
        <v>0</v>
      </c>
      <c r="P355" s="10">
        <f>3/24*OO[[#This Row],[72 (27JUN1985 21:00:00)-Water Temperature (C)]]*OO[[#This Row],[14]]/SUM(OO[14])</f>
        <v>0</v>
      </c>
      <c r="Q355" s="10">
        <f>3/24*OO[[#This Row],[73 (28JUN1985 00:00:00)-Water Temperature (C)]]*OO[[#This Row],[15]]/SUM(OO[15])</f>
        <v>0</v>
      </c>
      <c r="R355" s="10">
        <f>3/24*OO[[#This Row],[74 (28JUN1985 03:00:00)-Water Temperature (C)]]*OO[[#This Row],[16]]/SUM(OO[16])</f>
        <v>4.1108045842869551E-36</v>
      </c>
      <c r="S355" s="10">
        <f>3/24*OO[[#This Row],[75 (28JUN1985 06:00:00)-Water Temperature (C)]]*OO[[#This Row],[17]]/SUM(OO[17])</f>
        <v>7.8219957160337608E-26</v>
      </c>
      <c r="T355" s="10">
        <f>3/24*OO[[#This Row],[76 (28JUN1985 09:00:00)-Water Temperature (C)]]*OO[[#This Row],[18]]/SUM(OO[18])</f>
        <v>1.1208240128334996E-17</v>
      </c>
      <c r="U355" s="10">
        <f>3/24*OO[[#This Row],[77 (28JUN1985 12:00:00)-Water Temperature (C)]]*OO[[#This Row],[19]]/SUM(OO[19])</f>
        <v>1.4113429743510506E-12</v>
      </c>
      <c r="V355" s="10">
        <f>3/24000000*OO[[#This Row],[78 (28JUN1985 15:00:00)-Water Temperature (C)]]*OO[[#This Row],[20]]</f>
        <v>2.3651666881522497E-9</v>
      </c>
      <c r="W355" s="10">
        <f>3/24000000*OO[[#This Row],[79 (28JUN1985 18:00:00)-Water Temperature (C)]]*OO[[#This Row],[21]]</f>
        <v>5.5755422420625002E-7</v>
      </c>
      <c r="X355" s="10">
        <f>3/24000000*OO[[#This Row],[80 (28JUN1985 21:00:00)-Water Temperature (C)]]*OO[[#This Row],[22]]</f>
        <v>3.1864214952975001E-5</v>
      </c>
      <c r="Y355" s="10">
        <f>3/24000000*OO[[#This Row],[81 (29JUN1985 00:00:00)-Water Temperature (C)]]*OO[[#This Row],[23]]</f>
        <v>5.9411037803999993E-4</v>
      </c>
      <c r="Z355" s="10">
        <f>3/24000000*OO[[#This Row],[82 (29JUN1985 03:00:00)-Water Temperature (C)]]*OO[[#This Row],[24]]</f>
        <v>4.4064044361099997E-3</v>
      </c>
      <c r="AA355" s="10">
        <f>3/24000000*OO[[#This Row],[83 (29JUN1985 06:00:00)-Water Temperature (C)]]*OO[[#This Row],[25]]</f>
        <v>1.4996539948790003E-2</v>
      </c>
      <c r="AB355" s="10">
        <f>3/24000000*OO[[#This Row],[84 (29JUN1985 09:00:00)-Water Temperature (C)]]*OO[[#This Row],[26]]</f>
        <v>2.64103032139975E-2</v>
      </c>
      <c r="AC355" s="10">
        <f>3/24000000*OO[[#This Row],[85 (29JUN1985 12:00:00)-Water Temperature (C)]]*OO[[#This Row],[27]]</f>
        <v>2.5898668287243749E-2</v>
      </c>
      <c r="AD355" s="10">
        <f>3/24000000*OO[[#This Row],[86 (29JUN1985 15:00:00)-Water Temperature (C)]]*OO[[#This Row],[28]]</f>
        <v>1.505020445158E-2</v>
      </c>
      <c r="AE355" s="10">
        <f>3/24000000*OO[[#This Row],[88 (29JUN1985 21:00:00)-Water Temperature (C)]]*OO[[#This Row],[30]]</f>
        <v>1.2913184374706249E-3</v>
      </c>
      <c r="AF355" s="10">
        <f>3/24000000*OO[[#This Row],[88 (29JUN1985 21:00:00)-Water Temperature (C)]]*OO[[#This Row],[30]]</f>
        <v>1.2913184374706249E-3</v>
      </c>
      <c r="AG355" s="10">
        <f>3/24000000*OO[[#This Row],[89 (30JUN1985 00:00:00)-Water Temperature (C)]]*OO[[#This Row],[31]]</f>
        <v>2.1287872949045001E-4</v>
      </c>
      <c r="AH355" s="10">
        <f>3/24000000*OO[[#This Row],[90 (30JUN1985 03:00:00)-Water Temperature (C)]]*OO[[#This Row],[32]]</f>
        <v>2.92350061837975E-5</v>
      </c>
      <c r="AI355" s="10">
        <f>3/24000000*OO[[#This Row],[91 (30JUN1985 06:00:00)-Water Temperature (C)]]*OO[[#This Row],[33]]</f>
        <v>6.5915369905375001E-6</v>
      </c>
      <c r="AJ355" s="10">
        <f>3/24000000*OO[[#This Row],[92 (30JUN1985 09:00:00)-Water Temperature (C)]]*OO[[#This Row],[34]]</f>
        <v>3.9170591790299998E-6</v>
      </c>
      <c r="AK355" s="10">
        <f>3/24000000*OO[[#This Row],[93 (30JUN1985 12:00:00)-Water Temperature (C)]]*OO[[#This Row],[35]]</f>
        <v>3.1902528523984996E-6</v>
      </c>
      <c r="AL355" s="10">
        <f>3/24000000*OO[[#This Row],[94 (30JUN1985 15:00:00)-Water Temperature (C)]]*OO[[#This Row],[36]]</f>
        <v>2.7008894391712499E-6</v>
      </c>
      <c r="AM355" s="10">
        <f>3/24000000*OO[[#This Row],[95 (30JUN1985 18:00:00)-Water Temperature (C)]]*OO[[#This Row],[37]]</f>
        <v>2.2862486823864999E-6</v>
      </c>
      <c r="AN355" s="10">
        <f>3/24000000*OO[[#This Row],[96 (30JUN1985 21:00:00)-Water Temperature (C)]]*OO[[#This Row],[38]]</f>
        <v>1.9078149952766249E-6</v>
      </c>
      <c r="AO355" s="10">
        <f>3/24000000*OO[[#This Row],[97 (01JUL1985 00:00:00)-Water Temperature (C)]]*OO[[#This Row],[39]]</f>
        <v>1.5815653503705E-6</v>
      </c>
      <c r="AP355" s="10">
        <f>3/24000000*OO[[#This Row],[98 (01JUL1985 03:00:00)-Water Temperature (C)]]*OO[[#This Row],[40]]</f>
        <v>1.3182786741114999E-6</v>
      </c>
      <c r="AQ355" s="10">
        <f>3/24000000*OO[[#This Row],[99 (01JUL1985 06:00:00)-Water Temperature (C)]]*OO[[#This Row],[41]]</f>
        <v>1.1237147561047499E-6</v>
      </c>
      <c r="AR355" s="10">
        <f>3/24000000*OO[[#This Row],[100 (01JUL1985 09:00:00)-Water Temperature (C)]]*OO[[#This Row],[42]]</f>
        <v>9.8541722196937481E-7</v>
      </c>
      <c r="AS355" s="10">
        <f>3/24000000*OO[[#This Row],[101 (01JUL1985 12:00:00)-Water Temperature (C)]]*OO[[#This Row],[43]]</f>
        <v>8.7932112397350011E-7</v>
      </c>
      <c r="AT355" s="10">
        <f>3/24000000*OO[[#This Row],[102 (01JUL1985 15:00:00)-Water Temperature (C)]]*OO[[#This Row],[44]]</f>
        <v>7.8721649180212491E-7</v>
      </c>
      <c r="AU355" s="10">
        <f>3/24000000*OO[[#This Row],[103 (01JUL1985 18:00:00)-Water Temperature (C)]]*OO[[#This Row],[45]]</f>
        <v>7.0424769665024991E-7</v>
      </c>
      <c r="AV355" s="10">
        <f>3/24000000*OO[[#This Row],[104 (01JUL1985 21:00:00)-Water Temperature (C)]]*OO[[#This Row],[46]]</f>
        <v>6.2571173568187497E-7</v>
      </c>
      <c r="AW355" s="10">
        <f>3/24000000*OO[[#This Row],[105 (02JUL1985 00:00:00)-Water Temperature (C)]]*OO[[#This Row],[47]]</f>
        <v>5.5841358244424989E-7</v>
      </c>
      <c r="AX355" s="10">
        <f>3/24000000*OO[[#This Row],[106 (02JUL1985 03:00:00)-Water Temperature (C)]]*OO[[#This Row],[48]]</f>
        <v>5.0191249281099997E-7</v>
      </c>
      <c r="AY355" s="10">
        <f>3/24000000*OO[[#This Row],[107 (02JUL1985 06:00:00)-Water Temperature (C)]]*OO[[#This Row],[49]]</f>
        <v>4.55874787627875E-7</v>
      </c>
      <c r="AZ355" s="10">
        <f>3/24000000*OO[[#This Row],[108 (02JUL1985 09:00:00)-Water Temperature (C)]]*OO[[#This Row],[50]]</f>
        <v>4.1719477227549989E-7</v>
      </c>
      <c r="BA355" s="10">
        <f>3/24000000*OO[[#This Row],[109 (02JUL1985 12:00:00)-Water Temperature (C)]]*OO[[#This Row],[51]]</f>
        <v>3.8907943732799997E-7</v>
      </c>
      <c r="BB355" s="10">
        <f>3/24000000*OO[[#This Row],[110 (02JUL1985 15:00:00)-Water Temperature (C)]]*OO[[#This Row],[52]]</f>
        <v>3.6840624204250001E-7</v>
      </c>
      <c r="BC355" s="10">
        <f>3/24000000*OO[[#This Row],[111 (02JUL1985 18:00:00)-Water Temperature (C)]]*OO[[#This Row],[53]]</f>
        <v>3.4992739952812494E-7</v>
      </c>
      <c r="BD355" s="10">
        <f>3/24000000*OO[[#This Row],[112 (02JUL1985 21:00:00)-Water Temperature (C)]]*OO[[#This Row],[54]]</f>
        <v>3.2793223604789999E-7</v>
      </c>
      <c r="BE355" s="10">
        <f>3/24000000*OO[[#This Row],[113 (03JUL1985 00:00:00)-Water Temperature (C)]]*OO[[#This Row],[55]]</f>
        <v>3.03071072691E-7</v>
      </c>
      <c r="BF355" s="10">
        <f>3/24000000*OO[[#This Row],[114 (03JUL1985 03:00:00)-Water Temperature (C)]]*OO[[#This Row],[56]]</f>
        <v>2.797802048208E-7</v>
      </c>
      <c r="BG355" s="10">
        <f>3/24000000*OO[[#This Row],[115 (03JUL1985 06:00:00)-Water Temperature (C)]]*OO[[#This Row],[57]]</f>
        <v>2.5961249703840001E-7</v>
      </c>
      <c r="BH355" s="10">
        <f>3/24000000*OO[[#This Row],[116 (03JUL1985 09:00:00)-Water Temperature (C)]]*OO[[#This Row],[58]]</f>
        <v>2.45930692569E-7</v>
      </c>
      <c r="BI355" s="10">
        <f>3/24000000*OO[[#This Row],[117 (03JUL1985 12:00:00)-Water Temperature (C)]]*OO[[#This Row],[59]]</f>
        <v>2.3721929555703747E-7</v>
      </c>
      <c r="BJ355" s="10">
        <f>3/24000000*OO[[#This Row],[118 (03JUL1985 15:00:00)-Water Temperature (C)]]*OO[[#This Row],[60]]</f>
        <v>2.3088830396264996E-7</v>
      </c>
      <c r="BK355" s="10">
        <f>3/24000000*OO[[#This Row],[119 (03JUL1985 18:00:00)-Water Temperature (C)]]*OO[[#This Row],[61]]</f>
        <v>2.2404134338667498E-7</v>
      </c>
      <c r="BL355" s="10">
        <f>3/24000000*OO[[#This Row],[120 (03JUL1985 21:00:00)-Water Temperature (C)]]*OO[[#This Row],[62]]</f>
        <v>2.1411504674463748E-7</v>
      </c>
      <c r="BM355" s="10">
        <f>3/24000000*OO[[#This Row],[121 (04JUL1985 00:00:00)-Water Temperature (C)]]*OO[[#This Row],[63]]</f>
        <v>2.0283644353874998E-7</v>
      </c>
      <c r="BN355" s="10">
        <f>3/24000000*OO[[#This Row],[122 (04JUL1985 03:00:00)-Water Temperature (C)]]*OO[[#This Row],[64]]</f>
        <v>1.9201312297222498E-7</v>
      </c>
      <c r="BO355" s="10">
        <f>3/24000000*OO[[#This Row],[123 (04JUL1985 06:00:00)-Water Temperature (C)]]*OO[[#This Row],[65]]</f>
        <v>1.8318837683299999E-7</v>
      </c>
      <c r="BP355" s="10">
        <f>3/24000000*OO[[#This Row],[124 (04JUL1985 09:00:00)-Water Temperature (C)]]*OO[[#This Row],[66]]</f>
        <v>1.7895775259546247E-7</v>
      </c>
      <c r="BQ355" s="10">
        <f>3/24000000*OO[[#This Row],[125 (04JUL1985 12:00:00)-Water Temperature (C)]]*OO[[#This Row],[67]]</f>
        <v>1.7651170109371251E-7</v>
      </c>
      <c r="BR355" s="10">
        <f>3/24000000*OO[[#This Row],[126 (04JUL1985 15:00:00)-Water Temperature (C)]]*OO[[#This Row],[68]]</f>
        <v>1.7372354152533749E-7</v>
      </c>
      <c r="BS355" s="10">
        <f>3/24000000*OO[[#This Row],[127 (04JUL1985 18:00:00)-Water Temperature (C)]]*OO[[#This Row],[69]]</f>
        <v>1.6947747910814998E-7</v>
      </c>
      <c r="BT355" s="10">
        <f>3/24000000*OO[[#This Row],[128 (04JUL1985 21:00:00)-Water Temperature (C)]]*OO[[#This Row],[70]]</f>
        <v>1.6363907488125001E-7</v>
      </c>
      <c r="BU355" s="10">
        <f>3/24000000*OO[[#This Row],[129 (05JUL1985 00:00:00)-Water Temperature (C)]]*OO[[#This Row],[71]]</f>
        <v>1.5619003408035001E-7</v>
      </c>
      <c r="BV355" s="10">
        <f>3/24000000*OO[[#This Row],[130 (05JUL1985 03:00:00)-Water Temperature (C)]]*OO[[#This Row],[72]]</f>
        <v>1.489303082572875E-7</v>
      </c>
      <c r="BW355" s="10">
        <f>3/24000000*OO[[#This Row],[131 (05JUL1985 06:00:00)-Water Temperature (C)]]*OO[[#This Row],[73]]</f>
        <v>1.4255514170230001E-7</v>
      </c>
      <c r="BX355" s="10">
        <f>3/24000000*OO[[#This Row],[132 (05JUL1985 09:00:00)-Water Temperature (C)]]*OO[[#This Row],[74]]</f>
        <v>1.3927739007124997E-7</v>
      </c>
      <c r="BY355" s="10">
        <f>3/24000000*OO[[#This Row],[133 (05JUL1985 12:00:00)-Water Temperature (C)]]*OO[[#This Row],[75]]</f>
        <v>1.374666050922125E-7</v>
      </c>
      <c r="BZ355" s="10">
        <f>3/24000000*OO[[#This Row],[134 (05JUL1985 15:00:00)-Water Temperature (C)]]*OO[[#This Row],[76]]</f>
        <v>1.3622707589624998E-7</v>
      </c>
      <c r="CA355" s="10">
        <f>3/24000000*OO[[#This Row],[135 (05JUL1985 18:00:00)-Water Temperature (C)]]*OO[[#This Row],[77]]</f>
        <v>1.3443219274371248E-7</v>
      </c>
      <c r="CB355" s="10">
        <f>3/24000000*OO[[#This Row],[136 (05JUL1985 21:00:00)-Water Temperature (C)]]*OO[[#This Row],[78]]</f>
        <v>1.3053000538203749E-7</v>
      </c>
      <c r="CC355" s="10">
        <f>3/24000000*OO[[#This Row],[137 (06JUL1985 00:00:00)-Water Temperature (C)]]*OO[[#This Row],[79]]</f>
        <v>1.2502565642864999E-7</v>
      </c>
      <c r="CD355" s="10">
        <f>3/24000000*OO[[#This Row],[138 (06JUL1985 03:00:00)-Water Temperature (C)]]*OO[[#This Row],[80]]</f>
        <v>1.1927757489413749E-7</v>
      </c>
      <c r="CE355" s="10">
        <f>3/24000000*OO[[#This Row],[139 (06JUL1985 06:00:00)-Water Temperature (C)]]*OO[[#This Row],[81]]</f>
        <v>1.1420097262389999E-7</v>
      </c>
      <c r="CF355" s="10">
        <f>3/24000000*OO[[#This Row],[140 (06JUL1985 09:00:00)-Water Temperature (C)]]*OO[[#This Row],[82]]</f>
        <v>1.1202390231820001E-7</v>
      </c>
      <c r="CG355" s="10">
        <f>3/24000000*OO[[#This Row],[141 (06JUL1985 12:00:00)-Water Temperature (C)]]*OO[[#This Row],[83]]</f>
        <v>1.1123321536575E-7</v>
      </c>
      <c r="CH355" s="10">
        <f>3/24000000*OO[[#This Row],[142 (06JUL1985 15:00:00)-Water Temperature (C)]]*OO[[#This Row],[84]]</f>
        <v>1.1066678988037501E-7</v>
      </c>
      <c r="CI355" s="10">
        <f>3/24000000*OO[[#This Row],[143 (06JUL1985 18:00:00)-Water Temperature (C)]]*OO[[#This Row],[85]]</f>
        <v>1.096347141899375E-7</v>
      </c>
      <c r="CJ355" s="10">
        <f>3/24000000*OO[[#This Row],[144 (06JUL1985 21:00:00)-Water Temperature (C)]]*OO[[#This Row],[86]]</f>
        <v>1.0676592781909999E-7</v>
      </c>
      <c r="CK355" s="10">
        <f>3/24000000*OO[[#This Row],[145 (07JUL1985 00:00:00)-Water Temperature (C)]]*OO[[#This Row],[87]]</f>
        <v>1.02658177421775E-7</v>
      </c>
      <c r="CL355" s="10">
        <f>3/24000000*OO[[#This Row],[146 (07JUL1985 03:00:00)-Water Temperature (C)]]*OO[[#This Row],[88]]</f>
        <v>9.833247122582499E-8</v>
      </c>
      <c r="CM355" s="10">
        <f>3/24000000*OO[[#This Row],[147 (07JUL1985 06:00:00)-Water Temperature (C)]]*OO[[#This Row],[89]]</f>
        <v>9.4439777120000007E-8</v>
      </c>
      <c r="CN355" s="10">
        <f>3/24000000*OO[[#This Row],[148 (07JUL1985 09:00:00)-Water Temperature (C)]]*OO[[#This Row],[90]]</f>
        <v>9.1257026083274995E-8</v>
      </c>
      <c r="CO355" s="10">
        <f>3/24000000*OO[[#This Row],[149 (07JUL1985 12:00:00)-Water Temperature (C)]]*OO[[#This Row],[91]]</f>
        <v>8.9203550048062494E-8</v>
      </c>
      <c r="CP355" s="10">
        <f>3/24000000*OO[[#This Row],[150 (07JUL1985 15:00:00)-Water Temperature (C)]]*OO[[#This Row],[92]]</f>
        <v>8.8169872933749997E-8</v>
      </c>
      <c r="CQ355" s="10">
        <f>3/24000000*OO[[#This Row],[151 (07JUL1985 18:00:00)-Water Temperature (C)]]*OO[[#This Row],[93]]</f>
        <v>8.6358596539599986E-8</v>
      </c>
      <c r="CR355" s="10">
        <f>3/24000000*OO[[#This Row],[152 (07JUL1985 21:00:00)-Water Temperature (C)]]*OO[[#This Row],[94]]</f>
        <v>8.3375363591937484E-8</v>
      </c>
      <c r="CS355" s="10">
        <f>3/24000000*OO[[#This Row],[153 (08JUL1985 00:00:00)-Water Temperature (C)]]*OO[[#This Row],[95]]</f>
        <v>7.9998553115999991E-8</v>
      </c>
      <c r="CT355" s="10">
        <f>3/24000000*OO[[#This Row],[154 (08JUL1985 03:00:00)-Water Temperature (C)]]*OO[[#This Row],[96]]</f>
        <v>7.6642721842499998E-8</v>
      </c>
      <c r="CU355" s="10">
        <f>3/24000000*OO[[#This Row],[155 (08JUL1985 06:00:00)-Water Temperature (C)]]*OO[[#This Row],[97]]</f>
        <v>7.3593866667750001E-8</v>
      </c>
      <c r="CV355" s="10">
        <f>3/24000000*OO[[#This Row],[156 (08JUL1985 09:00:00)-Water Temperature (C)]]*OO[[#This Row],[98]]</f>
        <v>7.2034728588199996E-8</v>
      </c>
      <c r="CW355" s="10">
        <f>3/24000000*OO[[#This Row],[157 (08JUL1985 12:00:00)-Water Temperature (C)]]*OO[[#This Row],[99]]</f>
        <v>7.1415484619487502E-8</v>
      </c>
    </row>
    <row r="356" spans="1:101" x14ac:dyDescent="0.35">
      <c r="A356" t="s">
        <v>362</v>
      </c>
      <c r="B356">
        <v>796.21690000000001</v>
      </c>
      <c r="C356" s="10">
        <f>3/24*OO[[#This Row],[59 (26JUN1985 06:00:00)-Water Temperature (C)]]*OO[[#This Row],[1]]/SUM(OO[1])</f>
        <v>0</v>
      </c>
      <c r="D356" s="10">
        <f>3/24*OO[[#This Row],[60 (26JUN1985 09:00:00)-Water Temperature (C)]]*OO[[#This Row],[2]]/SUM(OO[2])</f>
        <v>0</v>
      </c>
      <c r="E356" s="10">
        <f>3/24*OO[[#This Row],[61 (26JUN1985 12:00:00)-Water Temperature (C)]]*OO[[#This Row],[3]]/SUM(OO[3])</f>
        <v>0</v>
      </c>
      <c r="F356" s="10">
        <f>3/24*OO[[#This Row],[62 (26JUN1985 15:00:00)-Water Temperature (C)]]*OO[[#This Row],[4]]/SUM(OO[4])</f>
        <v>0</v>
      </c>
      <c r="G356" s="10">
        <f>3/24*OO[[#This Row],[63 (26JUN1985 18:00:00)-Water Temperature (C)]]*OO[[#This Row],[5]]/SUM(OO[5])</f>
        <v>0</v>
      </c>
      <c r="H356" s="10">
        <f>3/24*OO[[#This Row],[64 (26JUN1985 21:00:00)-Water Temperature (C)]]*OO[[#This Row],[6]]/SUM(OO[6])</f>
        <v>0</v>
      </c>
      <c r="I356" s="10">
        <f>3/24*OO[[#This Row],[65 (27JUN1985 00:00:00)-Water Temperature (C)]]*OO[[#This Row],[7]]/SUM(OO[7])</f>
        <v>0</v>
      </c>
      <c r="J356" s="10">
        <f>3/24*OO[[#This Row],[66 (27JUN1985 03:00:00)-Water Temperature (C)]]*OO[[#This Row],[8]]/SUM(OO[8])</f>
        <v>0</v>
      </c>
      <c r="K356" s="10">
        <f>3/24*OO[[#This Row],[67 (27JUN1985 06:00:00)-Water Temperature (C)]]*OO[[#This Row],[9]]/SUM(OO[9])</f>
        <v>0</v>
      </c>
      <c r="L356" s="10">
        <f>3/24*OO[[#This Row],[68 (27JUN1985 09:00:00)-Water Temperature (C)]]*OO[[#This Row],[10]]/SUM(OO[10])</f>
        <v>0</v>
      </c>
      <c r="M356" s="10">
        <f>3/24*OO[[#This Row],[69 (27JUN1985 12:00:00)-Water Temperature (C)]]*OO[[#This Row],[11]]/SUM(OO[11])</f>
        <v>0</v>
      </c>
      <c r="N356" s="10">
        <f>3/24*OO[[#This Row],[70 (27JUN1985 15:00:00)-Water Temperature (C)]]*OO[[#This Row],[12]]/SUM(OO[12])</f>
        <v>0</v>
      </c>
      <c r="O356" s="10">
        <f>3/24*OO[[#This Row],[71 (27JUN1985 18:00:00)-Water Temperature (C)]]*OO[[#This Row],[13]]/SUM(OO[13])</f>
        <v>0</v>
      </c>
      <c r="P356" s="10">
        <f>3/24*OO[[#This Row],[72 (27JUN1985 21:00:00)-Water Temperature (C)]]*OO[[#This Row],[14]]/SUM(OO[14])</f>
        <v>0</v>
      </c>
      <c r="Q356" s="10">
        <f>3/24*OO[[#This Row],[73 (28JUN1985 00:00:00)-Water Temperature (C)]]*OO[[#This Row],[15]]/SUM(OO[15])</f>
        <v>0</v>
      </c>
      <c r="R356" s="10">
        <f>3/24*OO[[#This Row],[74 (28JUN1985 03:00:00)-Water Temperature (C)]]*OO[[#This Row],[16]]/SUM(OO[16])</f>
        <v>2.8928168189376887E-36</v>
      </c>
      <c r="S356" s="10">
        <f>3/24*OO[[#This Row],[75 (28JUN1985 06:00:00)-Water Temperature (C)]]*OO[[#This Row],[17]]/SUM(OO[17])</f>
        <v>8.3176004147441499E-26</v>
      </c>
      <c r="T356" s="10">
        <f>3/24*OO[[#This Row],[76 (28JUN1985 09:00:00)-Water Temperature (C)]]*OO[[#This Row],[18]]/SUM(OO[18])</f>
        <v>1.0640898347070722E-17</v>
      </c>
      <c r="U356" s="10">
        <f>3/24*OO[[#This Row],[77 (28JUN1985 12:00:00)-Water Temperature (C)]]*OO[[#This Row],[19]]/SUM(OO[19])</f>
        <v>1.6020552376939977E-12</v>
      </c>
      <c r="V356" s="10">
        <f>3/24000000*OO[[#This Row],[78 (28JUN1985 15:00:00)-Water Temperature (C)]]*OO[[#This Row],[20]]</f>
        <v>2.8395746145277501E-9</v>
      </c>
      <c r="W356" s="10">
        <f>3/24000000*OO[[#This Row],[79 (28JUN1985 18:00:00)-Water Temperature (C)]]*OO[[#This Row],[21]]</f>
        <v>6.951903322858749E-7</v>
      </c>
      <c r="X356" s="10">
        <f>3/24000000*OO[[#This Row],[80 (28JUN1985 21:00:00)-Water Temperature (C)]]*OO[[#This Row],[22]]</f>
        <v>4.0911531151049997E-5</v>
      </c>
      <c r="Y356" s="10">
        <f>3/24000000*OO[[#This Row],[81 (29JUN1985 00:00:00)-Water Temperature (C)]]*OO[[#This Row],[23]]</f>
        <v>7.8188721035375003E-4</v>
      </c>
      <c r="Z356" s="10">
        <f>3/24000000*OO[[#This Row],[82 (29JUN1985 03:00:00)-Water Temperature (C)]]*OO[[#This Row],[24]]</f>
        <v>5.921596244497499E-3</v>
      </c>
      <c r="AA356" s="10">
        <f>3/24000000*OO[[#This Row],[83 (29JUN1985 06:00:00)-Water Temperature (C)]]*OO[[#This Row],[25]]</f>
        <v>2.0509141105977503E-2</v>
      </c>
      <c r="AB356" s="10">
        <f>3/24000000*OO[[#This Row],[84 (29JUN1985 09:00:00)-Water Temperature (C)]]*OO[[#This Row],[26]]</f>
        <v>3.6636715094437493E-2</v>
      </c>
      <c r="AC356" s="10">
        <f>3/24000000*OO[[#This Row],[85 (29JUN1985 12:00:00)-Water Temperature (C)]]*OO[[#This Row],[27]]</f>
        <v>3.6318908433625001E-2</v>
      </c>
      <c r="AD356" s="10">
        <f>3/24000000*OO[[#This Row],[86 (29JUN1985 15:00:00)-Water Temperature (C)]]*OO[[#This Row],[28]]</f>
        <v>2.1269077682562497E-2</v>
      </c>
      <c r="AE356" s="10">
        <f>3/24000000*OO[[#This Row],[88 (29JUN1985 21:00:00)-Water Temperature (C)]]*OO[[#This Row],[30]]</f>
        <v>1.8399461708750002E-3</v>
      </c>
      <c r="AF356" s="10">
        <f>3/24000000*OO[[#This Row],[88 (29JUN1985 21:00:00)-Water Temperature (C)]]*OO[[#This Row],[30]]</f>
        <v>1.8399461708750002E-3</v>
      </c>
      <c r="AG356" s="10">
        <f>3/24000000*OO[[#This Row],[89 (30JUN1985 00:00:00)-Water Temperature (C)]]*OO[[#This Row],[31]]</f>
        <v>3.0307993719250003E-4</v>
      </c>
      <c r="AH356" s="10">
        <f>3/24000000*OO[[#This Row],[90 (30JUN1985 03:00:00)-Water Temperature (C)]]*OO[[#This Row],[32]]</f>
        <v>4.1707785858037504E-5</v>
      </c>
      <c r="AI356" s="10">
        <f>3/24000000*OO[[#This Row],[91 (30JUN1985 06:00:00)-Water Temperature (C)]]*OO[[#This Row],[33]]</f>
        <v>9.1086935737250009E-6</v>
      </c>
      <c r="AJ356" s="10">
        <f>3/24000000*OO[[#This Row],[92 (30JUN1985 09:00:00)-Water Temperature (C)]]*OO[[#This Row],[34]]</f>
        <v>5.2798291037250001E-6</v>
      </c>
      <c r="AK356" s="10">
        <f>3/24000000*OO[[#This Row],[93 (30JUN1985 12:00:00)-Water Temperature (C)]]*OO[[#This Row],[35]]</f>
        <v>4.2894366174449999E-6</v>
      </c>
      <c r="AL356" s="10">
        <f>3/24000000*OO[[#This Row],[94 (30JUN1985 15:00:00)-Water Temperature (C)]]*OO[[#This Row],[36]]</f>
        <v>3.6359878104000003E-6</v>
      </c>
      <c r="AM356" s="10">
        <f>3/24000000*OO[[#This Row],[95 (30JUN1985 18:00:00)-Water Temperature (C)]]*OO[[#This Row],[37]]</f>
        <v>3.0833577543109998E-6</v>
      </c>
      <c r="AN356" s="10">
        <f>3/24000000*OO[[#This Row],[96 (30JUN1985 21:00:00)-Water Temperature (C)]]*OO[[#This Row],[38]]</f>
        <v>2.5777978677990004E-6</v>
      </c>
      <c r="AO356" s="10">
        <f>3/24000000*OO[[#This Row],[97 (01JUL1985 00:00:00)-Water Temperature (C)]]*OO[[#This Row],[39]]</f>
        <v>2.1402521926499998E-6</v>
      </c>
      <c r="AP356" s="10">
        <f>3/24000000*OO[[#This Row],[98 (01JUL1985 03:00:00)-Water Temperature (C)]]*OO[[#This Row],[40]]</f>
        <v>1.786841863776E-6</v>
      </c>
      <c r="AQ356" s="10">
        <f>3/24000000*OO[[#This Row],[99 (01JUL1985 06:00:00)-Water Temperature (C)]]*OO[[#This Row],[41]]</f>
        <v>1.5304961132108748E-6</v>
      </c>
      <c r="AR356" s="10">
        <f>3/24000000*OO[[#This Row],[100 (01JUL1985 09:00:00)-Water Temperature (C)]]*OO[[#This Row],[42]]</f>
        <v>1.3483611206257499E-6</v>
      </c>
      <c r="AS356" s="10">
        <f>3/24000000*OO[[#This Row],[101 (01JUL1985 12:00:00)-Water Temperature (C)]]*OO[[#This Row],[43]]</f>
        <v>1.2087602969377499E-6</v>
      </c>
      <c r="AT356" s="10">
        <f>3/24000000*OO[[#This Row],[102 (01JUL1985 15:00:00)-Water Temperature (C)]]*OO[[#This Row],[44]]</f>
        <v>1.0872572439609999E-6</v>
      </c>
      <c r="AU356" s="10">
        <f>3/24000000*OO[[#This Row],[103 (01JUL1985 18:00:00)-Water Temperature (C)]]*OO[[#This Row],[45]]</f>
        <v>9.7744734063112504E-7</v>
      </c>
      <c r="AV356" s="10">
        <f>3/24000000*OO[[#This Row],[104 (01JUL1985 21:00:00)-Water Temperature (C)]]*OO[[#This Row],[46]]</f>
        <v>8.7265070637074996E-7</v>
      </c>
      <c r="AW356" s="10">
        <f>3/24000000*OO[[#This Row],[105 (02JUL1985 00:00:00)-Water Temperature (C)]]*OO[[#This Row],[47]]</f>
        <v>7.824392533165E-7</v>
      </c>
      <c r="AX356" s="10">
        <f>3/24000000*OO[[#This Row],[106 (02JUL1985 03:00:00)-Water Temperature (C)]]*OO[[#This Row],[48]]</f>
        <v>7.0649173324400003E-7</v>
      </c>
      <c r="AY356" s="10">
        <f>3/24000000*OO[[#This Row],[107 (02JUL1985 06:00:00)-Water Temperature (C)]]*OO[[#This Row],[49]]</f>
        <v>6.4464746644124991E-7</v>
      </c>
      <c r="AZ356" s="10">
        <f>3/24000000*OO[[#This Row],[108 (02JUL1985 09:00:00)-Water Temperature (C)]]*OO[[#This Row],[50]]</f>
        <v>5.9265198556650003E-7</v>
      </c>
      <c r="BA356" s="10">
        <f>3/24000000*OO[[#This Row],[109 (02JUL1985 12:00:00)-Water Temperature (C)]]*OO[[#This Row],[51]]</f>
        <v>5.5513131077512499E-7</v>
      </c>
      <c r="BB356" s="10">
        <f>3/24000000*OO[[#This Row],[110 (02JUL1985 15:00:00)-Water Temperature (C)]]*OO[[#This Row],[52]]</f>
        <v>5.2794867567487501E-7</v>
      </c>
      <c r="BC356" s="10">
        <f>3/24000000*OO[[#This Row],[111 (02JUL1985 18:00:00)-Water Temperature (C)]]*OO[[#This Row],[53]]</f>
        <v>5.0371059651312488E-7</v>
      </c>
      <c r="BD356" s="10">
        <f>3/24000000*OO[[#This Row],[112 (02JUL1985 21:00:00)-Water Temperature (C)]]*OO[[#This Row],[54]]</f>
        <v>4.7426795069575E-7</v>
      </c>
      <c r="BE356" s="10">
        <f>3/24000000*OO[[#This Row],[113 (03JUL1985 00:00:00)-Water Temperature (C)]]*OO[[#This Row],[55]]</f>
        <v>4.4024958381899998E-7</v>
      </c>
      <c r="BF356" s="10">
        <f>3/24000000*OO[[#This Row],[114 (03JUL1985 03:00:00)-Water Temperature (C)]]*OO[[#This Row],[56]]</f>
        <v>4.0819373375924994E-7</v>
      </c>
      <c r="BG356" s="10">
        <f>3/24000000*OO[[#This Row],[115 (03JUL1985 06:00:00)-Water Temperature (C)]]*OO[[#This Row],[57]]</f>
        <v>3.8030787403087495E-7</v>
      </c>
      <c r="BH356" s="10">
        <f>3/24000000*OO[[#This Row],[116 (03JUL1985 09:00:00)-Water Temperature (C)]]*OO[[#This Row],[58]]</f>
        <v>3.616355343315E-7</v>
      </c>
      <c r="BI356" s="10">
        <f>3/24000000*OO[[#This Row],[117 (03JUL1985 12:00:00)-Water Temperature (C)]]*OO[[#This Row],[59]]</f>
        <v>3.5006743886949995E-7</v>
      </c>
      <c r="BJ356" s="10">
        <f>3/24000000*OO[[#This Row],[118 (03JUL1985 15:00:00)-Water Temperature (C)]]*OO[[#This Row],[60]]</f>
        <v>3.4121868553124999E-7</v>
      </c>
      <c r="BK356" s="10">
        <f>3/24000000*OO[[#This Row],[119 (03JUL1985 18:00:00)-Water Temperature (C)]]*OO[[#This Row],[61]]</f>
        <v>3.3106435517412496E-7</v>
      </c>
      <c r="BL356" s="10">
        <f>3/24000000*OO[[#This Row],[120 (03JUL1985 21:00:00)-Water Temperature (C)]]*OO[[#This Row],[62]]</f>
        <v>3.1644355223542499E-7</v>
      </c>
      <c r="BM356" s="10">
        <f>3/24000000*OO[[#This Row],[121 (04JUL1985 00:00:00)-Water Temperature (C)]]*OO[[#This Row],[63]]</f>
        <v>2.9973562480688747E-7</v>
      </c>
      <c r="BN356" s="10">
        <f>3/24000000*OO[[#This Row],[122 (04JUL1985 03:00:00)-Water Temperature (C)]]*OO[[#This Row],[64]]</f>
        <v>2.8366567491299995E-7</v>
      </c>
      <c r="BO356" s="10">
        <f>3/24000000*OO[[#This Row],[123 (04JUL1985 06:00:00)-Water Temperature (C)]]*OO[[#This Row],[65]]</f>
        <v>2.7050566420840002E-7</v>
      </c>
      <c r="BP356" s="10">
        <f>3/24000000*OO[[#This Row],[124 (04JUL1985 09:00:00)-Water Temperature (C)]]*OO[[#This Row],[66]]</f>
        <v>2.641579513075E-7</v>
      </c>
      <c r="BQ356" s="10">
        <f>3/24000000*OO[[#This Row],[125 (04JUL1985 12:00:00)-Water Temperature (C)]]*OO[[#This Row],[67]]</f>
        <v>2.6045323448966251E-7</v>
      </c>
      <c r="BR356" s="10">
        <f>3/24000000*OO[[#This Row],[126 (04JUL1985 15:00:00)-Water Temperature (C)]]*OO[[#This Row],[68]]</f>
        <v>2.5629709016317504E-7</v>
      </c>
      <c r="BS356" s="10">
        <f>3/24000000*OO[[#This Row],[127 (04JUL1985 18:00:00)-Water Temperature (C)]]*OO[[#This Row],[69]]</f>
        <v>2.5002586100636248E-7</v>
      </c>
      <c r="BT356" s="10">
        <f>3/24000000*OO[[#This Row],[128 (04JUL1985 21:00:00)-Water Temperature (C)]]*OO[[#This Row],[70]]</f>
        <v>2.4141376179599998E-7</v>
      </c>
      <c r="BU356" s="10">
        <f>3/24000000*OO[[#This Row],[129 (05JUL1985 00:00:00)-Water Temperature (C)]]*OO[[#This Row],[71]]</f>
        <v>2.3040565118999998E-7</v>
      </c>
      <c r="BV356" s="10">
        <f>3/24000000*OO[[#This Row],[130 (05JUL1985 03:00:00)-Water Temperature (C)]]*OO[[#This Row],[72]]</f>
        <v>2.1966221463146249E-7</v>
      </c>
      <c r="BW356" s="10">
        <f>3/24000000*OO[[#This Row],[131 (05JUL1985 06:00:00)-Water Temperature (C)]]*OO[[#This Row],[73]]</f>
        <v>2.1020263264189997E-7</v>
      </c>
      <c r="BX356" s="10">
        <f>3/24000000*OO[[#This Row],[132 (05JUL1985 09:00:00)-Water Temperature (C)]]*OO[[#This Row],[74]]</f>
        <v>2.0529788548600003E-7</v>
      </c>
      <c r="BY356" s="10">
        <f>3/24000000*OO[[#This Row],[133 (05JUL1985 12:00:00)-Water Temperature (C)]]*OO[[#This Row],[75]]</f>
        <v>2.0255934348964996E-7</v>
      </c>
      <c r="BZ356" s="10">
        <f>3/24000000*OO[[#This Row],[134 (05JUL1985 15:00:00)-Water Temperature (C)]]*OO[[#This Row],[76]]</f>
        <v>2.006973076977E-7</v>
      </c>
      <c r="CA356" s="10">
        <f>3/24000000*OO[[#This Row],[135 (05JUL1985 18:00:00)-Water Temperature (C)]]*OO[[#This Row],[77]]</f>
        <v>1.9803136521918752E-7</v>
      </c>
      <c r="CB356" s="10">
        <f>3/24000000*OO[[#This Row],[136 (05JUL1985 21:00:00)-Water Temperature (C)]]*OO[[#This Row],[78]]</f>
        <v>1.922835019223E-7</v>
      </c>
      <c r="CC356" s="10">
        <f>3/24000000*OO[[#This Row],[137 (06JUL1985 00:00:00)-Water Temperature (C)]]*OO[[#This Row],[79]]</f>
        <v>1.8416991514687498E-7</v>
      </c>
      <c r="CD356" s="10">
        <f>3/24000000*OO[[#This Row],[138 (06JUL1985 03:00:00)-Water Temperature (C)]]*OO[[#This Row],[80]]</f>
        <v>1.7568356008020001E-7</v>
      </c>
      <c r="CE356" s="10">
        <f>3/24000000*OO[[#This Row],[139 (06JUL1985 06:00:00)-Water Temperature (C)]]*OO[[#This Row],[81]]</f>
        <v>1.6816000317654999E-7</v>
      </c>
      <c r="CF356" s="10">
        <f>3/24000000*OO[[#This Row],[140 (06JUL1985 09:00:00)-Water Temperature (C)]]*OO[[#This Row],[82]]</f>
        <v>1.648935053109E-7</v>
      </c>
      <c r="CG356" s="10">
        <f>3/24000000*OO[[#This Row],[141 (06JUL1985 12:00:00)-Water Temperature (C)]]*OO[[#This Row],[83]]</f>
        <v>1.6366494946610003E-7</v>
      </c>
      <c r="CH356" s="10">
        <f>3/24000000*OO[[#This Row],[142 (06JUL1985 15:00:00)-Water Temperature (C)]]*OO[[#This Row],[84]]</f>
        <v>1.6281309217712497E-7</v>
      </c>
      <c r="CI356" s="10">
        <f>3/24000000*OO[[#This Row],[143 (06JUL1985 18:00:00)-Water Temperature (C)]]*OO[[#This Row],[85]]</f>
        <v>1.6127846127707499E-7</v>
      </c>
      <c r="CJ356" s="10">
        <f>3/24000000*OO[[#This Row],[144 (06JUL1985 21:00:00)-Water Temperature (C)]]*OO[[#This Row],[86]]</f>
        <v>1.570732798282375E-7</v>
      </c>
      <c r="CK356" s="10">
        <f>3/24000000*OO[[#This Row],[145 (07JUL1985 00:00:00)-Water Temperature (C)]]*OO[[#This Row],[87]]</f>
        <v>1.510204127834875E-7</v>
      </c>
      <c r="CL356" s="10">
        <f>3/24000000*OO[[#This Row],[146 (07JUL1985 03:00:00)-Water Temperature (C)]]*OO[[#This Row],[88]]</f>
        <v>1.4463720073574998E-7</v>
      </c>
      <c r="CM356" s="10">
        <f>3/24000000*OO[[#This Row],[147 (07JUL1985 06:00:00)-Water Temperature (C)]]*OO[[#This Row],[89]]</f>
        <v>1.3887949525572497E-7</v>
      </c>
      <c r="CN356" s="10">
        <f>3/24000000*OO[[#This Row],[148 (07JUL1985 09:00:00)-Water Temperature (C)]]*OO[[#This Row],[90]]</f>
        <v>1.34173453256375E-7</v>
      </c>
      <c r="CO356" s="10">
        <f>3/24000000*OO[[#This Row],[149 (07JUL1985 12:00:00)-Water Temperature (C)]]*OO[[#This Row],[91]]</f>
        <v>1.3111545191268749E-7</v>
      </c>
      <c r="CP356" s="10">
        <f>3/24000000*OO[[#This Row],[150 (07JUL1985 15:00:00)-Water Temperature (C)]]*OO[[#This Row],[92]]</f>
        <v>1.2957919607659999E-7</v>
      </c>
      <c r="CQ356" s="10">
        <f>3/24000000*OO[[#This Row],[151 (07JUL1985 18:00:00)-Water Temperature (C)]]*OO[[#This Row],[93]]</f>
        <v>1.2690776579914997E-7</v>
      </c>
      <c r="CR356" s="10">
        <f>3/24000000*OO[[#This Row],[152 (07JUL1985 21:00:00)-Water Temperature (C)]]*OO[[#This Row],[94]]</f>
        <v>1.22521048866E-7</v>
      </c>
      <c r="CS356" s="10">
        <f>3/24000000*OO[[#This Row],[153 (08JUL1985 00:00:00)-Water Temperature (C)]]*OO[[#This Row],[95]]</f>
        <v>1.1754630117624999E-7</v>
      </c>
      <c r="CT356" s="10">
        <f>3/24000000*OO[[#This Row],[154 (08JUL1985 03:00:00)-Water Temperature (C)]]*OO[[#This Row],[96]]</f>
        <v>1.1259981923459998E-7</v>
      </c>
      <c r="CU356" s="10">
        <f>3/24000000*OO[[#This Row],[155 (08JUL1985 06:00:00)-Water Temperature (C)]]*OO[[#This Row],[97]]</f>
        <v>1.08089878029E-7</v>
      </c>
      <c r="CV356" s="10">
        <f>3/24000000*OO[[#This Row],[156 (08JUL1985 09:00:00)-Water Temperature (C)]]*OO[[#This Row],[98]]</f>
        <v>1.057614827671875E-7</v>
      </c>
      <c r="CW356" s="10">
        <f>3/24000000*OO[[#This Row],[157 (08JUL1985 12:00:00)-Water Temperature (C)]]*OO[[#This Row],[99]]</f>
        <v>1.048214377716E-7</v>
      </c>
    </row>
    <row r="357" spans="1:101" x14ac:dyDescent="0.35">
      <c r="A357" t="s">
        <v>363</v>
      </c>
      <c r="B357">
        <v>626.15369999999996</v>
      </c>
      <c r="C357" s="10">
        <f>3/24*OO[[#This Row],[59 (26JUN1985 06:00:00)-Water Temperature (C)]]*OO[[#This Row],[1]]/SUM(OO[1])</f>
        <v>0</v>
      </c>
      <c r="D357" s="10">
        <f>3/24*OO[[#This Row],[60 (26JUN1985 09:00:00)-Water Temperature (C)]]*OO[[#This Row],[2]]/SUM(OO[2])</f>
        <v>0</v>
      </c>
      <c r="E357" s="10">
        <f>3/24*OO[[#This Row],[61 (26JUN1985 12:00:00)-Water Temperature (C)]]*OO[[#This Row],[3]]/SUM(OO[3])</f>
        <v>0</v>
      </c>
      <c r="F357" s="10">
        <f>3/24*OO[[#This Row],[62 (26JUN1985 15:00:00)-Water Temperature (C)]]*OO[[#This Row],[4]]/SUM(OO[4])</f>
        <v>0</v>
      </c>
      <c r="G357" s="10">
        <f>3/24*OO[[#This Row],[63 (26JUN1985 18:00:00)-Water Temperature (C)]]*OO[[#This Row],[5]]/SUM(OO[5])</f>
        <v>0</v>
      </c>
      <c r="H357" s="10">
        <f>3/24*OO[[#This Row],[64 (26JUN1985 21:00:00)-Water Temperature (C)]]*OO[[#This Row],[6]]/SUM(OO[6])</f>
        <v>0</v>
      </c>
      <c r="I357" s="10">
        <f>3/24*OO[[#This Row],[65 (27JUN1985 00:00:00)-Water Temperature (C)]]*OO[[#This Row],[7]]/SUM(OO[7])</f>
        <v>0</v>
      </c>
      <c r="J357" s="10">
        <f>3/24*OO[[#This Row],[66 (27JUN1985 03:00:00)-Water Temperature (C)]]*OO[[#This Row],[8]]/SUM(OO[8])</f>
        <v>0</v>
      </c>
      <c r="K357" s="10">
        <f>3/24*OO[[#This Row],[67 (27JUN1985 06:00:00)-Water Temperature (C)]]*OO[[#This Row],[9]]/SUM(OO[9])</f>
        <v>0</v>
      </c>
      <c r="L357" s="10">
        <f>3/24*OO[[#This Row],[68 (27JUN1985 09:00:00)-Water Temperature (C)]]*OO[[#This Row],[10]]/SUM(OO[10])</f>
        <v>0</v>
      </c>
      <c r="M357" s="10">
        <f>3/24*OO[[#This Row],[69 (27JUN1985 12:00:00)-Water Temperature (C)]]*OO[[#This Row],[11]]/SUM(OO[11])</f>
        <v>0</v>
      </c>
      <c r="N357" s="10">
        <f>3/24*OO[[#This Row],[70 (27JUN1985 15:00:00)-Water Temperature (C)]]*OO[[#This Row],[12]]/SUM(OO[12])</f>
        <v>0</v>
      </c>
      <c r="O357" s="10">
        <f>3/24*OO[[#This Row],[71 (27JUN1985 18:00:00)-Water Temperature (C)]]*OO[[#This Row],[13]]/SUM(OO[13])</f>
        <v>0</v>
      </c>
      <c r="P357" s="10">
        <f>3/24*OO[[#This Row],[72 (27JUN1985 21:00:00)-Water Temperature (C)]]*OO[[#This Row],[14]]/SUM(OO[14])</f>
        <v>0</v>
      </c>
      <c r="Q357" s="10">
        <f>3/24*OO[[#This Row],[73 (28JUN1985 00:00:00)-Water Temperature (C)]]*OO[[#This Row],[15]]/SUM(OO[15])</f>
        <v>0</v>
      </c>
      <c r="R357" s="10">
        <f>3/24*OO[[#This Row],[74 (28JUN1985 03:00:00)-Water Temperature (C)]]*OO[[#This Row],[16]]/SUM(OO[16])</f>
        <v>1.1965476874320866E-36</v>
      </c>
      <c r="S357" s="10">
        <f>3/24*OO[[#This Row],[75 (28JUN1985 06:00:00)-Water Temperature (C)]]*OO[[#This Row],[17]]/SUM(OO[17])</f>
        <v>8.1367858577659018E-26</v>
      </c>
      <c r="T357" s="10">
        <f>3/24*OO[[#This Row],[76 (28JUN1985 09:00:00)-Water Temperature (C)]]*OO[[#This Row],[18]]/SUM(OO[18])</f>
        <v>8.422664394576578E-18</v>
      </c>
      <c r="U357" s="10">
        <f>3/24*OO[[#This Row],[77 (28JUN1985 12:00:00)-Water Temperature (C)]]*OO[[#This Row],[19]]/SUM(OO[19])</f>
        <v>1.8466026233866748E-12</v>
      </c>
      <c r="V357" s="10">
        <f>3/24000000*OO[[#This Row],[78 (28JUN1985 15:00:00)-Water Temperature (C)]]*OO[[#This Row],[20]]</f>
        <v>3.7165019349249997E-9</v>
      </c>
      <c r="W357" s="10">
        <f>3/24000000*OO[[#This Row],[79 (28JUN1985 18:00:00)-Water Temperature (C)]]*OO[[#This Row],[21]]</f>
        <v>9.9859443405124993E-7</v>
      </c>
      <c r="X357" s="10">
        <f>3/24000000*OO[[#This Row],[80 (28JUN1985 21:00:00)-Water Temperature (C)]]*OO[[#This Row],[22]]</f>
        <v>6.3522279532799989E-5</v>
      </c>
      <c r="Y357" s="10">
        <f>3/24000000*OO[[#This Row],[81 (29JUN1985 00:00:00)-Water Temperature (C)]]*OO[[#This Row],[23]]</f>
        <v>1.3012989640593749E-3</v>
      </c>
      <c r="Z357" s="10">
        <f>3/24000000*OO[[#This Row],[82 (29JUN1985 03:00:00)-Water Temperature (C)]]*OO[[#This Row],[24]]</f>
        <v>1.0507013996847499E-2</v>
      </c>
      <c r="AA357" s="10">
        <f>3/24000000*OO[[#This Row],[83 (29JUN1985 06:00:00)-Water Temperature (C)]]*OO[[#This Row],[25]]</f>
        <v>3.8648693173774999E-2</v>
      </c>
      <c r="AB357" s="10">
        <f>3/24000000*OO[[#This Row],[84 (29JUN1985 09:00:00)-Water Temperature (C)]]*OO[[#This Row],[26]]</f>
        <v>7.3219299176099997E-2</v>
      </c>
      <c r="AC357" s="10">
        <f>3/24000000*OO[[#This Row],[85 (29JUN1985 12:00:00)-Water Temperature (C)]]*OO[[#This Row],[27]]</f>
        <v>7.7034935763499998E-2</v>
      </c>
      <c r="AD357" s="10">
        <f>3/24000000*OO[[#This Row],[86 (29JUN1985 15:00:00)-Water Temperature (C)]]*OO[[#This Row],[28]]</f>
        <v>4.7790737127075003E-2</v>
      </c>
      <c r="AE357" s="10">
        <f>3/24000000*OO[[#This Row],[88 (29JUN1985 21:00:00)-Water Temperature (C)]]*OO[[#This Row],[30]]</f>
        <v>4.6833850827112502E-3</v>
      </c>
      <c r="AF357" s="10">
        <f>3/24000000*OO[[#This Row],[88 (29JUN1985 21:00:00)-Water Temperature (C)]]*OO[[#This Row],[30]]</f>
        <v>4.6833850827112502E-3</v>
      </c>
      <c r="AG357" s="10">
        <f>3/24000000*OO[[#This Row],[89 (30JUN1985 00:00:00)-Water Temperature (C)]]*OO[[#This Row],[31]]</f>
        <v>8.2283446096950003E-4</v>
      </c>
      <c r="AH357" s="10">
        <f>3/24000000*OO[[#This Row],[90 (30JUN1985 03:00:00)-Water Temperature (C)]]*OO[[#This Row],[32]]</f>
        <v>1.1746296715507502E-4</v>
      </c>
      <c r="AI357" s="10">
        <f>3/24000000*OO[[#This Row],[91 (30JUN1985 06:00:00)-Water Temperature (C)]]*OO[[#This Row],[33]]</f>
        <v>2.3418463266900002E-5</v>
      </c>
      <c r="AJ357" s="10">
        <f>3/24000000*OO[[#This Row],[92 (30JUN1985 09:00:00)-Water Temperature (C)]]*OO[[#This Row],[34]]</f>
        <v>1.2299105031152499E-5</v>
      </c>
      <c r="AK357" s="10">
        <f>3/24000000*OO[[#This Row],[93 (30JUN1985 12:00:00)-Water Temperature (C)]]*OO[[#This Row],[35]]</f>
        <v>9.9185868187999994E-6</v>
      </c>
      <c r="AL357" s="10">
        <f>3/24000000*OO[[#This Row],[94 (30JUN1985 15:00:00)-Water Temperature (C)]]*OO[[#This Row],[36]]</f>
        <v>8.5019803806999995E-6</v>
      </c>
      <c r="AM357" s="10">
        <f>3/24000000*OO[[#This Row],[95 (30JUN1985 18:00:00)-Water Temperature (C)]]*OO[[#This Row],[37]]</f>
        <v>7.3114594079662495E-6</v>
      </c>
      <c r="AN357" s="10">
        <f>3/24000000*OO[[#This Row],[96 (30JUN1985 21:00:00)-Water Temperature (C)]]*OO[[#This Row],[38]]</f>
        <v>6.2010181533799998E-6</v>
      </c>
      <c r="AO357" s="10">
        <f>3/24000000*OO[[#This Row],[97 (01JUL1985 00:00:00)-Water Temperature (C)]]*OO[[#This Row],[39]]</f>
        <v>5.2263479193750002E-6</v>
      </c>
      <c r="AP357" s="10">
        <f>3/24000000*OO[[#This Row],[98 (01JUL1985 03:00:00)-Water Temperature (C)]]*OO[[#This Row],[40]]</f>
        <v>4.4135641660012496E-6</v>
      </c>
      <c r="AQ357" s="10">
        <f>3/24000000*OO[[#This Row],[99 (01JUL1985 06:00:00)-Water Temperature (C)]]*OO[[#This Row],[41]]</f>
        <v>3.770817699375E-6</v>
      </c>
      <c r="AR357" s="10">
        <f>3/24000000*OO[[#This Row],[100 (01JUL1985 09:00:00)-Water Temperature (C)]]*OO[[#This Row],[42]]</f>
        <v>3.3146229124999994E-6</v>
      </c>
      <c r="AS357" s="10">
        <f>3/24000000*OO[[#This Row],[101 (01JUL1985 12:00:00)-Water Temperature (C)]]*OO[[#This Row],[43]]</f>
        <v>2.9647300531589998E-6</v>
      </c>
      <c r="AT357" s="10">
        <f>3/24000000*OO[[#This Row],[102 (01JUL1985 15:00:00)-Water Temperature (C)]]*OO[[#This Row],[44]]</f>
        <v>2.6616580105634999E-6</v>
      </c>
      <c r="AU357" s="10">
        <f>3/24000000*OO[[#This Row],[103 (01JUL1985 18:00:00)-Water Temperature (C)]]*OO[[#This Row],[45]]</f>
        <v>2.3893902668897497E-6</v>
      </c>
      <c r="AV357" s="10">
        <f>3/24000000*OO[[#This Row],[104 (01JUL1985 21:00:00)-Water Temperature (C)]]*OO[[#This Row],[46]]</f>
        <v>2.1302336659087499E-6</v>
      </c>
      <c r="AW357" s="10">
        <f>3/24000000*OO[[#This Row],[105 (02JUL1985 00:00:00)-Water Temperature (C)]]*OO[[#This Row],[47]]</f>
        <v>1.9083101748082501E-6</v>
      </c>
      <c r="AX357" s="10">
        <f>3/24000000*OO[[#This Row],[106 (02JUL1985 03:00:00)-Water Temperature (C)]]*OO[[#This Row],[48]]</f>
        <v>1.7201327231550001E-6</v>
      </c>
      <c r="AY357" s="10">
        <f>3/24000000*OO[[#This Row],[107 (02JUL1985 06:00:00)-Water Temperature (C)]]*OO[[#This Row],[49]]</f>
        <v>1.56700531577775E-6</v>
      </c>
      <c r="AZ357" s="10">
        <f>3/24000000*OO[[#This Row],[108 (02JUL1985 09:00:00)-Water Temperature (C)]]*OO[[#This Row],[50]]</f>
        <v>1.4383409692259997E-6</v>
      </c>
      <c r="BA357" s="10">
        <f>3/24000000*OO[[#This Row],[109 (02JUL1985 12:00:00)-Water Temperature (C)]]*OO[[#This Row],[51]]</f>
        <v>1.3454696810404999E-6</v>
      </c>
      <c r="BB357" s="10">
        <f>3/24000000*OO[[#This Row],[110 (02JUL1985 15:00:00)-Water Temperature (C)]]*OO[[#This Row],[52]]</f>
        <v>1.2779382456314999E-6</v>
      </c>
      <c r="BC357" s="10">
        <f>3/24000000*OO[[#This Row],[111 (02JUL1985 18:00:00)-Water Temperature (C)]]*OO[[#This Row],[53]]</f>
        <v>1.218024115308E-6</v>
      </c>
      <c r="BD357" s="10">
        <f>3/24000000*OO[[#This Row],[112 (02JUL1985 21:00:00)-Water Temperature (C)]]*OO[[#This Row],[54]]</f>
        <v>1.1460504900597498E-6</v>
      </c>
      <c r="BE357" s="10">
        <f>3/24000000*OO[[#This Row],[113 (03JUL1985 00:00:00)-Water Temperature (C)]]*OO[[#This Row],[55]]</f>
        <v>1.0629936674424998E-6</v>
      </c>
      <c r="BF357" s="10">
        <f>3/24000000*OO[[#This Row],[114 (03JUL1985 03:00:00)-Water Temperature (C)]]*OO[[#This Row],[56]]</f>
        <v>9.8490458516399987E-7</v>
      </c>
      <c r="BG357" s="10">
        <f>3/24000000*OO[[#This Row],[115 (03JUL1985 06:00:00)-Water Temperature (C)]]*OO[[#This Row],[57]]</f>
        <v>9.1642048731687504E-7</v>
      </c>
      <c r="BH357" s="10">
        <f>3/24000000*OO[[#This Row],[116 (03JUL1985 09:00:00)-Water Temperature (C)]]*OO[[#This Row],[58]]</f>
        <v>8.7026153724449995E-7</v>
      </c>
      <c r="BI357" s="10">
        <f>3/24000000*OO[[#This Row],[117 (03JUL1985 12:00:00)-Water Temperature (C)]]*OO[[#This Row],[59]]</f>
        <v>8.41124109760375E-7</v>
      </c>
      <c r="BJ357" s="10">
        <f>3/24000000*OO[[#This Row],[118 (03JUL1985 15:00:00)-Water Temperature (C)]]*OO[[#This Row],[60]]</f>
        <v>8.1915720479999986E-7</v>
      </c>
      <c r="BK357" s="10">
        <f>3/24000000*OO[[#This Row],[119 (03JUL1985 18:00:00)-Water Temperature (C)]]*OO[[#This Row],[61]]</f>
        <v>7.9441574723549995E-7</v>
      </c>
      <c r="BL357" s="10">
        <f>3/24000000*OO[[#This Row],[120 (03JUL1985 21:00:00)-Water Temperature (C)]]*OO[[#This Row],[62]]</f>
        <v>7.5948293986124991E-7</v>
      </c>
      <c r="BM357" s="10">
        <f>3/24000000*OO[[#This Row],[121 (04JUL1985 00:00:00)-Water Temperature (C)]]*OO[[#This Row],[63]]</f>
        <v>7.19024158098E-7</v>
      </c>
      <c r="BN357" s="10">
        <f>3/24000000*OO[[#This Row],[122 (04JUL1985 03:00:00)-Water Temperature (C)]]*OO[[#This Row],[64]]</f>
        <v>6.7994776605499996E-7</v>
      </c>
      <c r="BO357" s="10">
        <f>3/24000000*OO[[#This Row],[123 (04JUL1985 06:00:00)-Water Temperature (C)]]*OO[[#This Row],[65]]</f>
        <v>6.4764948337799998E-7</v>
      </c>
      <c r="BP357" s="10">
        <f>3/24000000*OO[[#This Row],[124 (04JUL1985 09:00:00)-Water Temperature (C)]]*OO[[#This Row],[66]]</f>
        <v>6.3177627567000004E-7</v>
      </c>
      <c r="BQ357" s="10">
        <f>3/24000000*OO[[#This Row],[125 (04JUL1985 12:00:00)-Water Temperature (C)]]*OO[[#This Row],[67]]</f>
        <v>6.22274911405875E-7</v>
      </c>
      <c r="BR357" s="10">
        <f>3/24000000*OO[[#This Row],[126 (04JUL1985 15:00:00)-Water Temperature (C)]]*OO[[#This Row],[68]]</f>
        <v>6.1198543877499993E-7</v>
      </c>
      <c r="BS357" s="10">
        <f>3/24000000*OO[[#This Row],[127 (04JUL1985 18:00:00)-Water Temperature (C)]]*OO[[#This Row],[69]]</f>
        <v>5.9685104824862497E-7</v>
      </c>
      <c r="BT357" s="10">
        <f>3/24000000*OO[[#This Row],[128 (04JUL1985 21:00:00)-Water Temperature (C)]]*OO[[#This Row],[70]]</f>
        <v>5.7610759449424997E-7</v>
      </c>
      <c r="BU357" s="10">
        <f>3/24000000*OO[[#This Row],[129 (05JUL1985 00:00:00)-Water Temperature (C)]]*OO[[#This Row],[71]]</f>
        <v>5.497090748996249E-7</v>
      </c>
      <c r="BV357" s="10">
        <f>3/24000000*OO[[#This Row],[130 (05JUL1985 03:00:00)-Water Temperature (C)]]*OO[[#This Row],[72]]</f>
        <v>5.2383707332399993E-7</v>
      </c>
      <c r="BW357" s="10">
        <f>3/24000000*OO[[#This Row],[131 (05JUL1985 06:00:00)-Water Temperature (C)]]*OO[[#This Row],[73]]</f>
        <v>5.0090879496449998E-7</v>
      </c>
      <c r="BX357" s="10">
        <f>3/24000000*OO[[#This Row],[132 (05JUL1985 09:00:00)-Water Temperature (C)]]*OO[[#This Row],[74]]</f>
        <v>4.88845004896E-7</v>
      </c>
      <c r="BY357" s="10">
        <f>3/24000000*OO[[#This Row],[133 (05JUL1985 12:00:00)-Water Temperature (C)]]*OO[[#This Row],[75]]</f>
        <v>4.8189448017749997E-7</v>
      </c>
      <c r="BZ357" s="10">
        <f>3/24000000*OO[[#This Row],[134 (05JUL1985 15:00:00)-Water Temperature (C)]]*OO[[#This Row],[76]]</f>
        <v>4.7712660052387494E-7</v>
      </c>
      <c r="CA357" s="10">
        <f>3/24000000*OO[[#This Row],[135 (05JUL1985 18:00:00)-Water Temperature (C)]]*OO[[#This Row],[77]]</f>
        <v>4.7054385513849993E-7</v>
      </c>
      <c r="CB357" s="10">
        <f>3/24000000*OO[[#This Row],[136 (05JUL1985 21:00:00)-Water Temperature (C)]]*OO[[#This Row],[78]]</f>
        <v>4.5670916402100001E-7</v>
      </c>
      <c r="CC357" s="10">
        <f>3/24000000*OO[[#This Row],[137 (06JUL1985 00:00:00)-Water Temperature (C)]]*OO[[#This Row],[79]]</f>
        <v>4.3735410810000008E-7</v>
      </c>
      <c r="CD357" s="10">
        <f>3/24000000*OO[[#This Row],[138 (06JUL1985 03:00:00)-Water Temperature (C)]]*OO[[#This Row],[80]]</f>
        <v>4.1705146274837495E-7</v>
      </c>
      <c r="CE357" s="10">
        <f>3/24000000*OO[[#This Row],[139 (06JUL1985 06:00:00)-Water Temperature (C)]]*OO[[#This Row],[81]]</f>
        <v>3.9896067062499995E-7</v>
      </c>
      <c r="CF357" s="10">
        <f>3/24000000*OO[[#This Row],[140 (06JUL1985 09:00:00)-Water Temperature (C)]]*OO[[#This Row],[82]]</f>
        <v>3.9087194508599996E-7</v>
      </c>
      <c r="CG357" s="10">
        <f>3/24000000*OO[[#This Row],[141 (06JUL1985 12:00:00)-Water Temperature (C)]]*OO[[#This Row],[83]]</f>
        <v>3.87577719906875E-7</v>
      </c>
      <c r="CH357" s="10">
        <f>3/24000000*OO[[#This Row],[142 (06JUL1985 15:00:00)-Water Temperature (C)]]*OO[[#This Row],[84]]</f>
        <v>3.8532437056574996E-7</v>
      </c>
      <c r="CI357" s="10">
        <f>3/24000000*OO[[#This Row],[143 (06JUL1985 18:00:00)-Water Temperature (C)]]*OO[[#This Row],[85]]</f>
        <v>3.8153899154699996E-7</v>
      </c>
      <c r="CJ357" s="10">
        <f>3/24000000*OO[[#This Row],[144 (06JUL1985 21:00:00)-Water Temperature (C)]]*OO[[#This Row],[86]]</f>
        <v>3.71515044822E-7</v>
      </c>
      <c r="CK357" s="10">
        <f>3/24000000*OO[[#This Row],[145 (07JUL1985 00:00:00)-Water Temperature (C)]]*OO[[#This Row],[87]]</f>
        <v>3.57101983758375E-7</v>
      </c>
      <c r="CL357" s="10">
        <f>3/24000000*OO[[#This Row],[146 (07JUL1985 03:00:00)-Water Temperature (C)]]*OO[[#This Row],[88]]</f>
        <v>3.4185462069077494E-7</v>
      </c>
      <c r="CM357" s="10">
        <f>3/24000000*OO[[#This Row],[147 (07JUL1985 06:00:00)-Water Temperature (C)]]*OO[[#This Row],[89]]</f>
        <v>3.280102642194E-7</v>
      </c>
      <c r="CN357" s="10">
        <f>3/24000000*OO[[#This Row],[148 (07JUL1985 09:00:00)-Water Temperature (C)]]*OO[[#This Row],[90]]</f>
        <v>3.1671744494499997E-7</v>
      </c>
      <c r="CO357" s="10">
        <f>3/24000000*OO[[#This Row],[149 (07JUL1985 12:00:00)-Water Temperature (C)]]*OO[[#This Row],[91]]</f>
        <v>3.0929074729599995E-7</v>
      </c>
      <c r="CP357" s="10">
        <f>3/24000000*OO[[#This Row],[150 (07JUL1985 15:00:00)-Water Temperature (C)]]*OO[[#This Row],[92]]</f>
        <v>3.055755813399E-7</v>
      </c>
      <c r="CQ357" s="10">
        <f>3/24000000*OO[[#This Row],[151 (07JUL1985 18:00:00)-Water Temperature (C)]]*OO[[#This Row],[93]]</f>
        <v>2.99164367227125E-7</v>
      </c>
      <c r="CR357" s="10">
        <f>3/24000000*OO[[#This Row],[152 (07JUL1985 21:00:00)-Water Temperature (C)]]*OO[[#This Row],[94]]</f>
        <v>2.8865380018282497E-7</v>
      </c>
      <c r="CS357" s="10">
        <f>3/24000000*OO[[#This Row],[153 (08JUL1985 00:00:00)-Water Temperature (C)]]*OO[[#This Row],[95]]</f>
        <v>2.7680043053851249E-7</v>
      </c>
      <c r="CT357" s="10">
        <f>3/24000000*OO[[#This Row],[154 (08JUL1985 03:00:00)-Water Temperature (C)]]*OO[[#This Row],[96]]</f>
        <v>2.6499478169711248E-7</v>
      </c>
      <c r="CU357" s="10">
        <f>3/24000000*OO[[#This Row],[155 (08JUL1985 06:00:00)-Water Temperature (C)]]*OO[[#This Row],[97]]</f>
        <v>2.5416472357751249E-7</v>
      </c>
      <c r="CV357" s="10">
        <f>3/24000000*OO[[#This Row],[156 (08JUL1985 09:00:00)-Water Temperature (C)]]*OO[[#This Row],[98]]</f>
        <v>2.4845931812015004E-7</v>
      </c>
      <c r="CW357" s="10">
        <f>3/24000000*OO[[#This Row],[157 (08JUL1985 12:00:00)-Water Temperature (C)]]*OO[[#This Row],[99]]</f>
        <v>2.460336917721E-7</v>
      </c>
    </row>
    <row r="358" spans="1:101" x14ac:dyDescent="0.35">
      <c r="A358" t="s">
        <v>365</v>
      </c>
      <c r="B358">
        <v>391.66800000000001</v>
      </c>
      <c r="C358" s="10">
        <f>3/24*OO[[#This Row],[59 (26JUN1985 06:00:00)-Water Temperature (C)]]*OO[[#This Row],[1]]/SUM(OO[1])</f>
        <v>0</v>
      </c>
      <c r="D358" s="10">
        <f>3/24*OO[[#This Row],[60 (26JUN1985 09:00:00)-Water Temperature (C)]]*OO[[#This Row],[2]]/SUM(OO[2])</f>
        <v>0</v>
      </c>
      <c r="E358" s="10">
        <f>3/24*OO[[#This Row],[61 (26JUN1985 12:00:00)-Water Temperature (C)]]*OO[[#This Row],[3]]/SUM(OO[3])</f>
        <v>0</v>
      </c>
      <c r="F358" s="10">
        <f>3/24*OO[[#This Row],[62 (26JUN1985 15:00:00)-Water Temperature (C)]]*OO[[#This Row],[4]]/SUM(OO[4])</f>
        <v>0</v>
      </c>
      <c r="G358" s="10">
        <f>3/24*OO[[#This Row],[63 (26JUN1985 18:00:00)-Water Temperature (C)]]*OO[[#This Row],[5]]/SUM(OO[5])</f>
        <v>0</v>
      </c>
      <c r="H358" s="10">
        <f>3/24*OO[[#This Row],[64 (26JUN1985 21:00:00)-Water Temperature (C)]]*OO[[#This Row],[6]]/SUM(OO[6])</f>
        <v>0</v>
      </c>
      <c r="I358" s="10">
        <f>3/24*OO[[#This Row],[65 (27JUN1985 00:00:00)-Water Temperature (C)]]*OO[[#This Row],[7]]/SUM(OO[7])</f>
        <v>0</v>
      </c>
      <c r="J358" s="10">
        <f>3/24*OO[[#This Row],[66 (27JUN1985 03:00:00)-Water Temperature (C)]]*OO[[#This Row],[8]]/SUM(OO[8])</f>
        <v>0</v>
      </c>
      <c r="K358" s="10">
        <f>3/24*OO[[#This Row],[67 (27JUN1985 06:00:00)-Water Temperature (C)]]*OO[[#This Row],[9]]/SUM(OO[9])</f>
        <v>0</v>
      </c>
      <c r="L358" s="10">
        <f>3/24*OO[[#This Row],[68 (27JUN1985 09:00:00)-Water Temperature (C)]]*OO[[#This Row],[10]]/SUM(OO[10])</f>
        <v>0</v>
      </c>
      <c r="M358" s="10">
        <f>3/24*OO[[#This Row],[69 (27JUN1985 12:00:00)-Water Temperature (C)]]*OO[[#This Row],[11]]/SUM(OO[11])</f>
        <v>0</v>
      </c>
      <c r="N358" s="10">
        <f>3/24*OO[[#This Row],[70 (27JUN1985 15:00:00)-Water Temperature (C)]]*OO[[#This Row],[12]]/SUM(OO[12])</f>
        <v>0</v>
      </c>
      <c r="O358" s="10">
        <f>3/24*OO[[#This Row],[71 (27JUN1985 18:00:00)-Water Temperature (C)]]*OO[[#This Row],[13]]/SUM(OO[13])</f>
        <v>0</v>
      </c>
      <c r="P358" s="10">
        <f>3/24*OO[[#This Row],[72 (27JUN1985 21:00:00)-Water Temperature (C)]]*OO[[#This Row],[14]]/SUM(OO[14])</f>
        <v>0</v>
      </c>
      <c r="Q358" s="10">
        <f>3/24*OO[[#This Row],[73 (28JUN1985 00:00:00)-Water Temperature (C)]]*OO[[#This Row],[15]]/SUM(OO[15])</f>
        <v>0</v>
      </c>
      <c r="R358" s="10">
        <f>3/24*OO[[#This Row],[74 (28JUN1985 03:00:00)-Water Temperature (C)]]*OO[[#This Row],[16]]/SUM(OO[16])</f>
        <v>1.7152151388843466E-37</v>
      </c>
      <c r="S358" s="10">
        <f>3/24*OO[[#This Row],[75 (28JUN1985 06:00:00)-Water Temperature (C)]]*OO[[#This Row],[17]]/SUM(OO[17])</f>
        <v>3.0537285920393036E-26</v>
      </c>
      <c r="T358" s="10">
        <f>3/24*OO[[#This Row],[76 (28JUN1985 09:00:00)-Water Temperature (C)]]*OO[[#This Row],[18]]/SUM(OO[18])</f>
        <v>2.0638687049978852E-18</v>
      </c>
      <c r="U358" s="10">
        <f>3/24*OO[[#This Row],[77 (28JUN1985 12:00:00)-Water Temperature (C)]]*OO[[#This Row],[19]]/SUM(OO[19])</f>
        <v>9.900530555700381E-13</v>
      </c>
      <c r="V358" s="10">
        <f>3/24000000*OO[[#This Row],[78 (28JUN1985 15:00:00)-Water Temperature (C)]]*OO[[#This Row],[20]]</f>
        <v>2.4160566803662501E-9</v>
      </c>
      <c r="W358" s="10">
        <f>3/24000000*OO[[#This Row],[79 (28JUN1985 18:00:00)-Water Temperature (C)]]*OO[[#This Row],[21]]</f>
        <v>7.4401998247499993E-7</v>
      </c>
      <c r="X358" s="10">
        <f>3/24000000*OO[[#This Row],[80 (28JUN1985 21:00:00)-Water Temperature (C)]]*OO[[#This Row],[22]]</f>
        <v>5.3082209299025002E-5</v>
      </c>
      <c r="Y358" s="10">
        <f>3/24000000*OO[[#This Row],[81 (29JUN1985 00:00:00)-Water Temperature (C)]]*OO[[#This Row],[23]]</f>
        <v>1.20634693646125E-3</v>
      </c>
      <c r="Z358" s="10">
        <f>3/24000000*OO[[#This Row],[82 (29JUN1985 03:00:00)-Water Temperature (C)]]*OO[[#This Row],[24]]</f>
        <v>1.0746602594174998E-2</v>
      </c>
      <c r="AA358" s="10">
        <f>3/24000000*OO[[#This Row],[83 (29JUN1985 06:00:00)-Water Temperature (C)]]*OO[[#This Row],[25]]</f>
        <v>4.34396955852E-2</v>
      </c>
      <c r="AB358" s="10">
        <f>3/24000000*OO[[#This Row],[84 (29JUN1985 09:00:00)-Water Temperature (C)]]*OO[[#This Row],[26]]</f>
        <v>9.0612333631374997E-2</v>
      </c>
      <c r="AC358" s="10">
        <f>3/24000000*OO[[#This Row],[85 (29JUN1985 12:00:00)-Water Temperature (C)]]*OO[[#This Row],[27]]</f>
        <v>0.10524707600293751</v>
      </c>
      <c r="AD358" s="10">
        <f>3/24000000*OO[[#This Row],[86 (29JUN1985 15:00:00)-Water Temperature (C)]]*OO[[#This Row],[28]]</f>
        <v>7.2824560814499992E-2</v>
      </c>
      <c r="AE358" s="10">
        <f>3/24000000*OO[[#This Row],[88 (29JUN1985 21:00:00)-Water Temperature (C)]]*OO[[#This Row],[30]]</f>
        <v>9.0379853277787504E-3</v>
      </c>
      <c r="AF358" s="10">
        <f>3/24000000*OO[[#This Row],[88 (29JUN1985 21:00:00)-Water Temperature (C)]]*OO[[#This Row],[30]]</f>
        <v>9.0379853277787504E-3</v>
      </c>
      <c r="AG358" s="10">
        <f>3/24000000*OO[[#This Row],[89 (30JUN1985 00:00:00)-Water Temperature (C)]]*OO[[#This Row],[31]]</f>
        <v>1.7971317345078749E-3</v>
      </c>
      <c r="AH358" s="10">
        <f>3/24000000*OO[[#This Row],[90 (30JUN1985 03:00:00)-Water Temperature (C)]]*OO[[#This Row],[32]]</f>
        <v>2.7725447573906251E-4</v>
      </c>
      <c r="AI358" s="10">
        <f>3/24000000*OO[[#This Row],[91 (30JUN1985 06:00:00)-Water Temperature (C)]]*OO[[#This Row],[33]]</f>
        <v>4.7892912166300001E-5</v>
      </c>
      <c r="AJ358" s="10">
        <f>3/24000000*OO[[#This Row],[92 (30JUN1985 09:00:00)-Water Temperature (C)]]*OO[[#This Row],[34]]</f>
        <v>1.9184912753902501E-5</v>
      </c>
      <c r="AK358" s="10">
        <f>3/24000000*OO[[#This Row],[93 (30JUN1985 12:00:00)-Water Temperature (C)]]*OO[[#This Row],[35]]</f>
        <v>1.440487197396E-5</v>
      </c>
      <c r="AL358" s="10">
        <f>3/24000000*OO[[#This Row],[94 (30JUN1985 15:00:00)-Water Temperature (C)]]*OO[[#This Row],[36]]</f>
        <v>1.221455709743625E-5</v>
      </c>
      <c r="AM358" s="10">
        <f>3/24000000*OO[[#This Row],[95 (30JUN1985 18:00:00)-Water Temperature (C)]]*OO[[#This Row],[37]]</f>
        <v>1.048094831755125E-5</v>
      </c>
      <c r="AN358" s="10">
        <f>3/24000000*OO[[#This Row],[96 (30JUN1985 21:00:00)-Water Temperature (C)]]*OO[[#This Row],[38]]</f>
        <v>8.8715990052112504E-6</v>
      </c>
      <c r="AO358" s="10">
        <f>3/24000000*OO[[#This Row],[97 (01JUL1985 00:00:00)-Water Temperature (C)]]*OO[[#This Row],[39]]</f>
        <v>7.4645031009937493E-6</v>
      </c>
      <c r="AP358" s="10">
        <f>3/24000000*OO[[#This Row],[98 (01JUL1985 03:00:00)-Water Temperature (C)]]*OO[[#This Row],[40]]</f>
        <v>6.2936107823837497E-6</v>
      </c>
      <c r="AQ358" s="10">
        <f>3/24000000*OO[[#This Row],[99 (01JUL1985 06:00:00)-Water Temperature (C)]]*OO[[#This Row],[41]]</f>
        <v>5.3576831897474992E-6</v>
      </c>
      <c r="AR358" s="10">
        <f>3/24000000*OO[[#This Row],[100 (01JUL1985 09:00:00)-Water Temperature (C)]]*OO[[#This Row],[42]]</f>
        <v>4.7001902160812504E-6</v>
      </c>
      <c r="AS358" s="10">
        <f>3/24000000*OO[[#This Row],[101 (01JUL1985 12:00:00)-Water Temperature (C)]]*OO[[#This Row],[43]]</f>
        <v>4.1928076112874996E-6</v>
      </c>
      <c r="AT358" s="10">
        <f>3/24000000*OO[[#This Row],[102 (01JUL1985 15:00:00)-Water Temperature (C)]]*OO[[#This Row],[44]]</f>
        <v>3.7556394223824995E-6</v>
      </c>
      <c r="AU358" s="10">
        <f>3/24000000*OO[[#This Row],[103 (01JUL1985 18:00:00)-Water Temperature (C)]]*OO[[#This Row],[45]]</f>
        <v>3.3662829451999999E-6</v>
      </c>
      <c r="AV358" s="10">
        <f>3/24000000*OO[[#This Row],[104 (01JUL1985 21:00:00)-Water Temperature (C)]]*OO[[#This Row],[46]]</f>
        <v>2.9962289373633746E-6</v>
      </c>
      <c r="AW358" s="10">
        <f>3/24000000*OO[[#This Row],[105 (02JUL1985 00:00:00)-Water Temperature (C)]]*OO[[#This Row],[47]]</f>
        <v>2.6809739195802495E-6</v>
      </c>
      <c r="AX358" s="10">
        <f>3/24000000*OO[[#This Row],[106 (02JUL1985 03:00:00)-Water Temperature (C)]]*OO[[#This Row],[48]]</f>
        <v>2.4138431601927499E-6</v>
      </c>
      <c r="AY358" s="10">
        <f>3/24000000*OO[[#This Row],[107 (02JUL1985 06:00:00)-Water Temperature (C)]]*OO[[#This Row],[49]]</f>
        <v>2.1950665057244998E-6</v>
      </c>
      <c r="AZ358" s="10">
        <f>3/24000000*OO[[#This Row],[108 (02JUL1985 09:00:00)-Water Temperature (C)]]*OO[[#This Row],[50]]</f>
        <v>2.0111581706260001E-6</v>
      </c>
      <c r="BA358" s="10">
        <f>3/24000000*OO[[#This Row],[109 (02JUL1985 12:00:00)-Water Temperature (C)]]*OO[[#This Row],[51]]</f>
        <v>1.8791380348125001E-6</v>
      </c>
      <c r="BB358" s="10">
        <f>3/24000000*OO[[#This Row],[110 (02JUL1985 15:00:00)-Water Temperature (C)]]*OO[[#This Row],[52]]</f>
        <v>1.7828468818199999E-6</v>
      </c>
      <c r="BC358" s="10">
        <f>3/24000000*OO[[#This Row],[111 (02JUL1985 18:00:00)-Water Temperature (C)]]*OO[[#This Row],[53]]</f>
        <v>1.6972390351734999E-6</v>
      </c>
      <c r="BD358" s="10">
        <f>3/24000000*OO[[#This Row],[112 (02JUL1985 21:00:00)-Water Temperature (C)]]*OO[[#This Row],[54]]</f>
        <v>1.595631016019625E-6</v>
      </c>
      <c r="BE358" s="10">
        <f>3/24000000*OO[[#This Row],[113 (03JUL1985 00:00:00)-Water Temperature (C)]]*OO[[#This Row],[55]]</f>
        <v>1.4791114150997497E-6</v>
      </c>
      <c r="BF358" s="10">
        <f>3/24000000*OO[[#This Row],[114 (03JUL1985 03:00:00)-Water Temperature (C)]]*OO[[#This Row],[56]]</f>
        <v>1.3702856194067502E-6</v>
      </c>
      <c r="BG358" s="10">
        <f>3/24000000*OO[[#This Row],[115 (03JUL1985 06:00:00)-Water Temperature (C)]]*OO[[#This Row],[57]]</f>
        <v>1.2731251893690001E-6</v>
      </c>
      <c r="BH358" s="10">
        <f>3/24000000*OO[[#This Row],[116 (03JUL1985 09:00:00)-Water Temperature (C)]]*OO[[#This Row],[58]]</f>
        <v>1.2076733434395001E-6</v>
      </c>
      <c r="BI358" s="10">
        <f>3/24000000*OO[[#This Row],[117 (03JUL1985 12:00:00)-Water Temperature (C)]]*OO[[#This Row],[59]]</f>
        <v>1.1651622769935002E-6</v>
      </c>
      <c r="BJ358" s="10">
        <f>3/24000000*OO[[#This Row],[118 (03JUL1985 15:00:00)-Water Temperature (C)]]*OO[[#This Row],[60]]</f>
        <v>1.1332682159124999E-6</v>
      </c>
      <c r="BK358" s="10">
        <f>3/24000000*OO[[#This Row],[119 (03JUL1985 18:00:00)-Water Temperature (C)]]*OO[[#This Row],[61]]</f>
        <v>1.0988786833605E-6</v>
      </c>
      <c r="BL358" s="10">
        <f>3/24000000*OO[[#This Row],[120 (03JUL1985 21:00:00)-Water Temperature (C)]]*OO[[#This Row],[62]]</f>
        <v>1.0509846688398749E-6</v>
      </c>
      <c r="BM358" s="10">
        <f>3/24000000*OO[[#This Row],[121 (04JUL1985 00:00:00)-Water Temperature (C)]]*OO[[#This Row],[63]]</f>
        <v>9.9472714968000006E-7</v>
      </c>
      <c r="BN358" s="10">
        <f>3/24000000*OO[[#This Row],[122 (04JUL1985 03:00:00)-Water Temperature (C)]]*OO[[#This Row],[64]]</f>
        <v>9.4009540676737497E-7</v>
      </c>
      <c r="BO358" s="10">
        <f>3/24000000*OO[[#This Row],[123 (04JUL1985 06:00:00)-Water Temperature (C)]]*OO[[#This Row],[65]]</f>
        <v>8.9446496111375009E-7</v>
      </c>
      <c r="BP358" s="10">
        <f>3/24000000*OO[[#This Row],[124 (04JUL1985 09:00:00)-Water Temperature (C)]]*OO[[#This Row],[66]]</f>
        <v>8.7174492032249991E-7</v>
      </c>
      <c r="BQ358" s="10">
        <f>3/24000000*OO[[#This Row],[125 (04JUL1985 12:00:00)-Water Temperature (C)]]*OO[[#This Row],[67]]</f>
        <v>8.5768093370025001E-7</v>
      </c>
      <c r="BR358" s="10">
        <f>3/24000000*OO[[#This Row],[126 (04JUL1985 15:00:00)-Water Temperature (C)]]*OO[[#This Row],[68]]</f>
        <v>8.4304300746787491E-7</v>
      </c>
      <c r="BS358" s="10">
        <f>3/24000000*OO[[#This Row],[127 (04JUL1985 18:00:00)-Water Temperature (C)]]*OO[[#This Row],[69]]</f>
        <v>8.2196402914587494E-7</v>
      </c>
      <c r="BT358" s="10">
        <f>3/24000000*OO[[#This Row],[128 (04JUL1985 21:00:00)-Water Temperature (C)]]*OO[[#This Row],[70]]</f>
        <v>7.9320126097199995E-7</v>
      </c>
      <c r="BU358" s="10">
        <f>3/24000000*OO[[#This Row],[129 (05JUL1985 00:00:00)-Water Temperature (C)]]*OO[[#This Row],[71]]</f>
        <v>7.5704607772474995E-7</v>
      </c>
      <c r="BV358" s="10">
        <f>3/24000000*OO[[#This Row],[130 (05JUL1985 03:00:00)-Water Temperature (C)]]*OO[[#This Row],[72]]</f>
        <v>7.2134895252500001E-7</v>
      </c>
      <c r="BW358" s="10">
        <f>3/24000000*OO[[#This Row],[131 (05JUL1985 06:00:00)-Water Temperature (C)]]*OO[[#This Row],[73]]</f>
        <v>6.8941930506424995E-7</v>
      </c>
      <c r="BX358" s="10">
        <f>3/24000000*OO[[#This Row],[132 (05JUL1985 09:00:00)-Water Temperature (C)]]*OO[[#This Row],[74]]</f>
        <v>6.7251698792912486E-7</v>
      </c>
      <c r="BY358" s="10">
        <f>3/24000000*OO[[#This Row],[133 (05JUL1985 12:00:00)-Water Temperature (C)]]*OO[[#This Row],[75]]</f>
        <v>6.6234489492899991E-7</v>
      </c>
      <c r="BZ358" s="10">
        <f>3/24000000*OO[[#This Row],[134 (05JUL1985 15:00:00)-Water Temperature (C)]]*OO[[#This Row],[76]]</f>
        <v>6.5539579173750003E-7</v>
      </c>
      <c r="CA358" s="10">
        <f>3/24000000*OO[[#This Row],[135 (05JUL1985 18:00:00)-Water Temperature (C)]]*OO[[#This Row],[77]]</f>
        <v>6.4603871353125004E-7</v>
      </c>
      <c r="CB358" s="10">
        <f>3/24000000*OO[[#This Row],[136 (05JUL1985 21:00:00)-Water Temperature (C)]]*OO[[#This Row],[78]]</f>
        <v>6.2658096793262505E-7</v>
      </c>
      <c r="CC358" s="10">
        <f>3/24000000*OO[[#This Row],[137 (06JUL1985 00:00:00)-Water Temperature (C)]]*OO[[#This Row],[79]]</f>
        <v>6.0015114801899992E-7</v>
      </c>
      <c r="CD358" s="10">
        <f>3/24000000*OO[[#This Row],[138 (06JUL1985 03:00:00)-Water Temperature (C)]]*OO[[#This Row],[80]]</f>
        <v>5.7242894162999989E-7</v>
      </c>
      <c r="CE358" s="10">
        <f>3/24000000*OO[[#This Row],[139 (06JUL1985 06:00:00)-Water Temperature (C)]]*OO[[#This Row],[81]]</f>
        <v>5.475190757141249E-7</v>
      </c>
      <c r="CF358" s="10">
        <f>3/24000000*OO[[#This Row],[140 (06JUL1985 09:00:00)-Water Temperature (C)]]*OO[[#This Row],[82]]</f>
        <v>5.361272861955001E-7</v>
      </c>
      <c r="CG358" s="10">
        <f>3/24000000*OO[[#This Row],[141 (06JUL1985 12:00:00)-Water Temperature (C)]]*OO[[#This Row],[83]]</f>
        <v>5.3097308804924996E-7</v>
      </c>
      <c r="CH358" s="10">
        <f>3/24000000*OO[[#This Row],[142 (06JUL1985 15:00:00)-Water Temperature (C)]]*OO[[#This Row],[84]]</f>
        <v>5.2760473625312496E-7</v>
      </c>
      <c r="CI358" s="10">
        <f>3/24000000*OO[[#This Row],[143 (06JUL1985 18:00:00)-Water Temperature (C)]]*OO[[#This Row],[85]]</f>
        <v>5.2227273004500004E-7</v>
      </c>
      <c r="CJ358" s="10">
        <f>3/24000000*OO[[#This Row],[144 (06JUL1985 21:00:00)-Water Temperature (C)]]*OO[[#This Row],[86]]</f>
        <v>5.0815570849650002E-7</v>
      </c>
      <c r="CK358" s="10">
        <f>3/24000000*OO[[#This Row],[145 (07JUL1985 00:00:00)-Water Temperature (C)]]*OO[[#This Row],[87]]</f>
        <v>4.8859343193600006E-7</v>
      </c>
      <c r="CL358" s="10">
        <f>3/24000000*OO[[#This Row],[146 (07JUL1985 03:00:00)-Water Temperature (C)]]*OO[[#This Row],[88]]</f>
        <v>4.6763765351750005E-7</v>
      </c>
      <c r="CM358" s="10">
        <f>3/24000000*OO[[#This Row],[147 (07JUL1985 06:00:00)-Water Temperature (C)]]*OO[[#This Row],[89]]</f>
        <v>4.4830514748812496E-7</v>
      </c>
      <c r="CN358" s="10">
        <f>3/24000000*OO[[#This Row],[148 (07JUL1985 09:00:00)-Water Temperature (C)]]*OO[[#This Row],[90]]</f>
        <v>4.3270251493687505E-7</v>
      </c>
      <c r="CO358" s="10">
        <f>3/24000000*OO[[#This Row],[149 (07JUL1985 12:00:00)-Water Temperature (C)]]*OO[[#This Row],[91]]</f>
        <v>4.22418883989375E-7</v>
      </c>
      <c r="CP358" s="10">
        <f>3/24000000*OO[[#This Row],[150 (07JUL1985 15:00:00)-Water Temperature (C)]]*OO[[#This Row],[92]]</f>
        <v>4.1706645829199998E-7</v>
      </c>
      <c r="CQ358" s="10">
        <f>3/24000000*OO[[#This Row],[151 (07JUL1985 18:00:00)-Water Temperature (C)]]*OO[[#This Row],[93]]</f>
        <v>4.0802332962299996E-7</v>
      </c>
      <c r="CR358" s="10">
        <f>3/24000000*OO[[#This Row],[152 (07JUL1985 21:00:00)-Water Temperature (C)]]*OO[[#This Row],[94]]</f>
        <v>3.9389500747675E-7</v>
      </c>
      <c r="CS358" s="10">
        <f>3/24000000*OO[[#This Row],[153 (08JUL1985 00:00:00)-Water Temperature (C)]]*OO[[#This Row],[95]]</f>
        <v>3.7779658655400001E-7</v>
      </c>
      <c r="CT358" s="10">
        <f>3/24000000*OO[[#This Row],[154 (08JUL1985 03:00:00)-Water Temperature (C)]]*OO[[#This Row],[96]]</f>
        <v>3.6160517345924997E-7</v>
      </c>
      <c r="CU358" s="10">
        <f>3/24000000*OO[[#This Row],[155 (08JUL1985 06:00:00)-Water Temperature (C)]]*OO[[#This Row],[97]]</f>
        <v>3.4660458685112497E-7</v>
      </c>
      <c r="CV358" s="10">
        <f>3/24000000*OO[[#This Row],[156 (08JUL1985 09:00:00)-Water Temperature (C)]]*OO[[#This Row],[98]]</f>
        <v>3.387166411425E-7</v>
      </c>
      <c r="CW358" s="10">
        <f>3/24000000*OO[[#This Row],[157 (08JUL1985 12:00:00)-Water Temperature (C)]]*OO[[#This Row],[99]]</f>
        <v>3.3518638711687498E-7</v>
      </c>
    </row>
    <row r="359" spans="1:101" x14ac:dyDescent="0.35">
      <c r="A359" t="s">
        <v>366</v>
      </c>
      <c r="B359">
        <v>522.78689999999995</v>
      </c>
      <c r="C359" s="10">
        <f>3/24*OO[[#This Row],[59 (26JUN1985 06:00:00)-Water Temperature (C)]]*OO[[#This Row],[1]]/SUM(OO[1])</f>
        <v>0</v>
      </c>
      <c r="D359" s="10">
        <f>3/24*OO[[#This Row],[60 (26JUN1985 09:00:00)-Water Temperature (C)]]*OO[[#This Row],[2]]/SUM(OO[2])</f>
        <v>0</v>
      </c>
      <c r="E359" s="10">
        <f>3/24*OO[[#This Row],[61 (26JUN1985 12:00:00)-Water Temperature (C)]]*OO[[#This Row],[3]]/SUM(OO[3])</f>
        <v>0</v>
      </c>
      <c r="F359" s="10">
        <f>3/24*OO[[#This Row],[62 (26JUN1985 15:00:00)-Water Temperature (C)]]*OO[[#This Row],[4]]/SUM(OO[4])</f>
        <v>0</v>
      </c>
      <c r="G359" s="10">
        <f>3/24*OO[[#This Row],[63 (26JUN1985 18:00:00)-Water Temperature (C)]]*OO[[#This Row],[5]]/SUM(OO[5])</f>
        <v>0</v>
      </c>
      <c r="H359" s="10">
        <f>3/24*OO[[#This Row],[64 (26JUN1985 21:00:00)-Water Temperature (C)]]*OO[[#This Row],[6]]/SUM(OO[6])</f>
        <v>0</v>
      </c>
      <c r="I359" s="10">
        <f>3/24*OO[[#This Row],[65 (27JUN1985 00:00:00)-Water Temperature (C)]]*OO[[#This Row],[7]]/SUM(OO[7])</f>
        <v>0</v>
      </c>
      <c r="J359" s="10">
        <f>3/24*OO[[#This Row],[66 (27JUN1985 03:00:00)-Water Temperature (C)]]*OO[[#This Row],[8]]/SUM(OO[8])</f>
        <v>0</v>
      </c>
      <c r="K359" s="10">
        <f>3/24*OO[[#This Row],[67 (27JUN1985 06:00:00)-Water Temperature (C)]]*OO[[#This Row],[9]]/SUM(OO[9])</f>
        <v>0</v>
      </c>
      <c r="L359" s="10">
        <f>3/24*OO[[#This Row],[68 (27JUN1985 09:00:00)-Water Temperature (C)]]*OO[[#This Row],[10]]/SUM(OO[10])</f>
        <v>0</v>
      </c>
      <c r="M359" s="10">
        <f>3/24*OO[[#This Row],[69 (27JUN1985 12:00:00)-Water Temperature (C)]]*OO[[#This Row],[11]]/SUM(OO[11])</f>
        <v>0</v>
      </c>
      <c r="N359" s="10">
        <f>3/24*OO[[#This Row],[70 (27JUN1985 15:00:00)-Water Temperature (C)]]*OO[[#This Row],[12]]/SUM(OO[12])</f>
        <v>0</v>
      </c>
      <c r="O359" s="10">
        <f>3/24*OO[[#This Row],[71 (27JUN1985 18:00:00)-Water Temperature (C)]]*OO[[#This Row],[13]]/SUM(OO[13])</f>
        <v>0</v>
      </c>
      <c r="P359" s="10">
        <f>3/24*OO[[#This Row],[72 (27JUN1985 21:00:00)-Water Temperature (C)]]*OO[[#This Row],[14]]/SUM(OO[14])</f>
        <v>0</v>
      </c>
      <c r="Q359" s="10">
        <f>3/24*OO[[#This Row],[73 (28JUN1985 00:00:00)-Water Temperature (C)]]*OO[[#This Row],[15]]/SUM(OO[15])</f>
        <v>0</v>
      </c>
      <c r="R359" s="10">
        <f>3/24*OO[[#This Row],[74 (28JUN1985 03:00:00)-Water Temperature (C)]]*OO[[#This Row],[16]]/SUM(OO[16])</f>
        <v>8.3658435906609219E-38</v>
      </c>
      <c r="S359" s="10">
        <f>3/24*OO[[#This Row],[75 (28JUN1985 06:00:00)-Water Temperature (C)]]*OO[[#This Row],[17]]/SUM(OO[17])</f>
        <v>1.7741136743330301E-26</v>
      </c>
      <c r="T359" s="10">
        <f>3/24*OO[[#This Row],[76 (28JUN1985 09:00:00)-Water Temperature (C)]]*OO[[#This Row],[18]]/SUM(OO[18])</f>
        <v>1.1774386247951612E-18</v>
      </c>
      <c r="U359" s="10">
        <f>3/24*OO[[#This Row],[77 (28JUN1985 12:00:00)-Water Temperature (C)]]*OO[[#This Row],[19]]/SUM(OO[19])</f>
        <v>6.5189913440898436E-13</v>
      </c>
      <c r="V359" s="10">
        <f>3/24000000*OO[[#This Row],[78 (28JUN1985 15:00:00)-Water Temperature (C)]]*OO[[#This Row],[20]]</f>
        <v>1.9003681791036248E-9</v>
      </c>
      <c r="W359" s="10">
        <f>3/24000000*OO[[#This Row],[79 (28JUN1985 18:00:00)-Water Temperature (C)]]*OO[[#This Row],[21]]</f>
        <v>6.6549588575249997E-7</v>
      </c>
      <c r="X359" s="10">
        <f>3/24000000*OO[[#This Row],[80 (28JUN1985 21:00:00)-Water Temperature (C)]]*OO[[#This Row],[22]]</f>
        <v>5.2832182159250003E-5</v>
      </c>
      <c r="Y359" s="10">
        <f>3/24000000*OO[[#This Row],[81 (29JUN1985 00:00:00)-Water Temperature (C)]]*OO[[#This Row],[23]]</f>
        <v>1.3214798907187498E-3</v>
      </c>
      <c r="Z359" s="10">
        <f>3/24000000*OO[[#This Row],[82 (29JUN1985 03:00:00)-Water Temperature (C)]]*OO[[#This Row],[24]]</f>
        <v>1.2880413771714999E-2</v>
      </c>
      <c r="AA359" s="10">
        <f>3/24000000*OO[[#This Row],[83 (29JUN1985 06:00:00)-Water Temperature (C)]]*OO[[#This Row],[25]]</f>
        <v>5.6765016556874999E-2</v>
      </c>
      <c r="AB359" s="10">
        <f>3/24000000*OO[[#This Row],[84 (29JUN1985 09:00:00)-Water Temperature (C)]]*OO[[#This Row],[26]]</f>
        <v>0.12882585384845002</v>
      </c>
      <c r="AC359" s="10">
        <f>3/24000000*OO[[#This Row],[85 (29JUN1985 12:00:00)-Water Temperature (C)]]*OO[[#This Row],[27]]</f>
        <v>0.1623160016549875</v>
      </c>
      <c r="AD359" s="10">
        <f>3/24000000*OO[[#This Row],[86 (29JUN1985 15:00:00)-Water Temperature (C)]]*OO[[#This Row],[28]]</f>
        <v>0.12191391478656249</v>
      </c>
      <c r="AE359" s="10">
        <f>3/24000000*OO[[#This Row],[88 (29JUN1985 21:00:00)-Water Temperature (C)]]*OO[[#This Row],[30]]</f>
        <v>1.7666161346875001E-2</v>
      </c>
      <c r="AF359" s="10">
        <f>3/24000000*OO[[#This Row],[88 (29JUN1985 21:00:00)-Water Temperature (C)]]*OO[[#This Row],[30]]</f>
        <v>1.7666161346875001E-2</v>
      </c>
      <c r="AG359" s="10">
        <f>3/24000000*OO[[#This Row],[89 (30JUN1985 00:00:00)-Water Temperature (C)]]*OO[[#This Row],[31]]</f>
        <v>3.7570465407637497E-3</v>
      </c>
      <c r="AH359" s="10">
        <f>3/24000000*OO[[#This Row],[90 (30JUN1985 03:00:00)-Water Temperature (C)]]*OO[[#This Row],[32]]</f>
        <v>6.0591023852900002E-4</v>
      </c>
      <c r="AI359" s="10">
        <f>3/24000000*OO[[#This Row],[91 (30JUN1985 06:00:00)-Water Temperature (C)]]*OO[[#This Row],[33]]</f>
        <v>9.7569808449300005E-5</v>
      </c>
      <c r="AJ359" s="10">
        <f>3/24000000*OO[[#This Row],[92 (30JUN1985 09:00:00)-Water Temperature (C)]]*OO[[#This Row],[34]]</f>
        <v>3.1701984900502497E-5</v>
      </c>
      <c r="AK359" s="10">
        <f>3/24000000*OO[[#This Row],[93 (30JUN1985 12:00:00)-Water Temperature (C)]]*OO[[#This Row],[35]]</f>
        <v>2.1895811258317495E-5</v>
      </c>
      <c r="AL359" s="10">
        <f>3/24000000*OO[[#This Row],[94 (30JUN1985 15:00:00)-Water Temperature (C)]]*OO[[#This Row],[36]]</f>
        <v>1.8205886674885E-5</v>
      </c>
      <c r="AM359" s="10">
        <f>3/24000000*OO[[#This Row],[95 (30JUN1985 18:00:00)-Water Temperature (C)]]*OO[[#This Row],[37]]</f>
        <v>1.5463356944477503E-5</v>
      </c>
      <c r="AN359" s="10">
        <f>3/24000000*OO[[#This Row],[96 (30JUN1985 21:00:00)-Water Temperature (C)]]*OO[[#This Row],[38]]</f>
        <v>1.2959897795514999E-5</v>
      </c>
      <c r="AO359" s="10">
        <f>3/24000000*OO[[#This Row],[97 (01JUL1985 00:00:00)-Water Temperature (C)]]*OO[[#This Row],[39]]</f>
        <v>1.080299279773E-5</v>
      </c>
      <c r="AP359" s="10">
        <f>3/24000000*OO[[#This Row],[98 (01JUL1985 03:00:00)-Water Temperature (C)]]*OO[[#This Row],[40]]</f>
        <v>9.0355195034649985E-6</v>
      </c>
      <c r="AQ359" s="10">
        <f>3/24000000*OO[[#This Row],[99 (01JUL1985 06:00:00)-Water Temperature (C)]]*OO[[#This Row],[41]]</f>
        <v>7.6694582641949991E-6</v>
      </c>
      <c r="AR359" s="10">
        <f>3/24000000*OO[[#This Row],[100 (01JUL1985 09:00:00)-Water Temperature (C)]]*OO[[#This Row],[42]]</f>
        <v>6.7190580947249996E-6</v>
      </c>
      <c r="AS359" s="10">
        <f>3/24000000*OO[[#This Row],[101 (01JUL1985 12:00:00)-Water Temperature (C)]]*OO[[#This Row],[43]]</f>
        <v>5.9812382190000003E-6</v>
      </c>
      <c r="AT359" s="10">
        <f>3/24000000*OO[[#This Row],[102 (01JUL1985 15:00:00)-Water Temperature (C)]]*OO[[#This Row],[44]]</f>
        <v>5.346727834245E-6</v>
      </c>
      <c r="AU359" s="10">
        <f>3/24000000*OO[[#This Row],[103 (01JUL1985 18:00:00)-Water Temperature (C)]]*OO[[#This Row],[45]]</f>
        <v>4.7856975945900001E-6</v>
      </c>
      <c r="AV359" s="10">
        <f>3/24000000*OO[[#This Row],[104 (01JUL1985 21:00:00)-Water Temperature (C)]]*OO[[#This Row],[46]]</f>
        <v>4.2526229907187493E-6</v>
      </c>
      <c r="AW359" s="10">
        <f>3/24000000*OO[[#This Row],[105 (02JUL1985 00:00:00)-Water Temperature (C)]]*OO[[#This Row],[47]]</f>
        <v>3.8005103491874997E-6</v>
      </c>
      <c r="AX359" s="10">
        <f>3/24000000*OO[[#This Row],[106 (02JUL1985 03:00:00)-Water Temperature (C)]]*OO[[#This Row],[48]]</f>
        <v>3.4130702667187497E-6</v>
      </c>
      <c r="AY359" s="10">
        <f>3/24000000*OO[[#This Row],[107 (02JUL1985 06:00:00)-Water Temperature (C)]]*OO[[#This Row],[49]]</f>
        <v>3.0975028217917496E-6</v>
      </c>
      <c r="AZ359" s="10">
        <f>3/24000000*OO[[#This Row],[108 (02JUL1985 09:00:00)-Water Temperature (C)]]*OO[[#This Row],[50]]</f>
        <v>2.8354165902562502E-6</v>
      </c>
      <c r="BA359" s="10">
        <f>3/24000000*OO[[#This Row],[109 (02JUL1985 12:00:00)-Water Temperature (C)]]*OO[[#This Row],[51]]</f>
        <v>2.6488135722467496E-6</v>
      </c>
      <c r="BB359" s="10">
        <f>3/24000000*OO[[#This Row],[110 (02JUL1985 15:00:00)-Water Temperature (C)]]*OO[[#This Row],[52]]</f>
        <v>2.5127010550215E-6</v>
      </c>
      <c r="BC359" s="10">
        <f>3/24000000*OO[[#This Row],[111 (02JUL1985 18:00:00)-Water Temperature (C)]]*OO[[#This Row],[53]]</f>
        <v>2.39028706820775E-6</v>
      </c>
      <c r="BD359" s="10">
        <f>3/24000000*OO[[#This Row],[112 (02JUL1985 21:00:00)-Water Temperature (C)]]*OO[[#This Row],[54]]</f>
        <v>2.2453857371159999E-6</v>
      </c>
      <c r="BE359" s="10">
        <f>3/24000000*OO[[#This Row],[113 (03JUL1985 00:00:00)-Water Temperature (C)]]*OO[[#This Row],[55]]</f>
        <v>2.0800614575532498E-6</v>
      </c>
      <c r="BF359" s="10">
        <f>3/24000000*OO[[#This Row],[114 (03JUL1985 03:00:00)-Water Temperature (C)]]*OO[[#This Row],[56]]</f>
        <v>1.9262992992879994E-6</v>
      </c>
      <c r="BG359" s="10">
        <f>3/24000000*OO[[#This Row],[115 (03JUL1985 06:00:00)-Water Temperature (C)]]*OO[[#This Row],[57]]</f>
        <v>1.7882855089999999E-6</v>
      </c>
      <c r="BH359" s="10">
        <f>3/24000000*OO[[#This Row],[116 (03JUL1985 09:00:00)-Water Temperature (C)]]*OO[[#This Row],[58]]</f>
        <v>1.6954702533194999E-6</v>
      </c>
      <c r="BI359" s="10">
        <f>3/24000000*OO[[#This Row],[117 (03JUL1985 12:00:00)-Water Temperature (C)]]*OO[[#This Row],[59]]</f>
        <v>1.63430379533025E-6</v>
      </c>
      <c r="BJ359" s="10">
        <f>3/24000000*OO[[#This Row],[118 (03JUL1985 15:00:00)-Water Temperature (C)]]*OO[[#This Row],[60]]</f>
        <v>1.5877314251089998E-6</v>
      </c>
      <c r="BK359" s="10">
        <f>3/24000000*OO[[#This Row],[119 (03JUL1985 18:00:00)-Water Temperature (C)]]*OO[[#This Row],[61]]</f>
        <v>1.5394975543901248E-6</v>
      </c>
      <c r="BL359" s="10">
        <f>3/24000000*OO[[#This Row],[120 (03JUL1985 21:00:00)-Water Temperature (C)]]*OO[[#This Row],[62]]</f>
        <v>1.4720225292849998E-6</v>
      </c>
      <c r="BM359" s="10">
        <f>3/24000000*OO[[#This Row],[121 (04JUL1985 00:00:00)-Water Temperature (C)]]*OO[[#This Row],[63]]</f>
        <v>1.39267629743625E-6</v>
      </c>
      <c r="BN359" s="10">
        <f>3/24000000*OO[[#This Row],[122 (04JUL1985 03:00:00)-Water Temperature (C)]]*OO[[#This Row],[64]]</f>
        <v>1.3154469040199998E-6</v>
      </c>
      <c r="BO359" s="10">
        <f>3/24000000*OO[[#This Row],[123 (04JUL1985 06:00:00)-Water Temperature (C)]]*OO[[#This Row],[65]]</f>
        <v>1.2510073794291248E-6</v>
      </c>
      <c r="BP359" s="10">
        <f>3/24000000*OO[[#This Row],[124 (04JUL1985 09:00:00)-Water Temperature (C)]]*OO[[#This Row],[66]]</f>
        <v>1.21871391200625E-6</v>
      </c>
      <c r="BQ359" s="10">
        <f>3/24000000*OO[[#This Row],[125 (04JUL1985 12:00:00)-Water Temperature (C)]]*OO[[#This Row],[67]]</f>
        <v>1.1984125932999999E-6</v>
      </c>
      <c r="BR359" s="10">
        <f>3/24000000*OO[[#This Row],[126 (04JUL1985 15:00:00)-Water Temperature (C)]]*OO[[#This Row],[68]]</f>
        <v>1.1773647920549999E-6</v>
      </c>
      <c r="BS359" s="10">
        <f>3/24000000*OO[[#This Row],[127 (04JUL1985 18:00:00)-Water Temperature (C)]]*OO[[#This Row],[69]]</f>
        <v>1.14738509723075E-6</v>
      </c>
      <c r="BT359" s="10">
        <f>3/24000000*OO[[#This Row],[128 (04JUL1985 21:00:00)-Water Temperature (C)]]*OO[[#This Row],[70]]</f>
        <v>1.1066971045817501E-6</v>
      </c>
      <c r="BU359" s="10">
        <f>3/24000000*OO[[#This Row],[129 (05JUL1985 00:00:00)-Water Temperature (C)]]*OO[[#This Row],[71]]</f>
        <v>1.0560893309088748E-6</v>
      </c>
      <c r="BV359" s="10">
        <f>3/24000000*OO[[#This Row],[130 (05JUL1985 03:00:00)-Water Temperature (C)]]*OO[[#This Row],[72]]</f>
        <v>1.0060910202606249E-6</v>
      </c>
      <c r="BW359" s="10">
        <f>3/24000000*OO[[#This Row],[131 (05JUL1985 06:00:00)-Water Temperature (C)]]*OO[[#This Row],[73]]</f>
        <v>9.6126993393749998E-7</v>
      </c>
      <c r="BX359" s="10">
        <f>3/24000000*OO[[#This Row],[132 (05JUL1985 09:00:00)-Water Temperature (C)]]*OO[[#This Row],[74]]</f>
        <v>9.3753025657199995E-7</v>
      </c>
      <c r="BY359" s="10">
        <f>3/24000000*OO[[#This Row],[133 (05JUL1985 12:00:00)-Water Temperature (C)]]*OO[[#This Row],[75]]</f>
        <v>9.2301545340524993E-7</v>
      </c>
      <c r="BZ359" s="10">
        <f>3/24000000*OO[[#This Row],[134 (05JUL1985 15:00:00)-Water Temperature (C)]]*OO[[#This Row],[76]]</f>
        <v>9.1291707769774994E-7</v>
      </c>
      <c r="CA359" s="10">
        <f>3/24000000*OO[[#This Row],[135 (05JUL1985 18:00:00)-Water Temperature (C)]]*OO[[#This Row],[77]]</f>
        <v>8.9946885265775E-7</v>
      </c>
      <c r="CB359" s="10">
        <f>3/24000000*OO[[#This Row],[136 (05JUL1985 21:00:00)-Water Temperature (C)]]*OO[[#This Row],[78]]</f>
        <v>8.7143783266349991E-7</v>
      </c>
      <c r="CC359" s="10">
        <f>3/24000000*OO[[#This Row],[137 (06JUL1985 00:00:00)-Water Temperature (C)]]*OO[[#This Row],[79]]</f>
        <v>8.346154033887501E-7</v>
      </c>
      <c r="CD359" s="10">
        <f>3/24000000*OO[[#This Row],[138 (06JUL1985 03:00:00)-Water Temperature (C)]]*OO[[#This Row],[80]]</f>
        <v>7.9602494503274994E-7</v>
      </c>
      <c r="CE359" s="10">
        <f>3/24000000*OO[[#This Row],[139 (06JUL1985 06:00:00)-Water Temperature (C)]]*OO[[#This Row],[81]]</f>
        <v>7.6113771424774995E-7</v>
      </c>
      <c r="CF359" s="10">
        <f>3/24000000*OO[[#This Row],[140 (06JUL1985 09:00:00)-Water Temperature (C)]]*OO[[#This Row],[82]]</f>
        <v>7.4558499598724993E-7</v>
      </c>
      <c r="CG359" s="10">
        <f>3/24000000*OO[[#This Row],[141 (06JUL1985 12:00:00)-Water Temperature (C)]]*OO[[#This Row],[83]]</f>
        <v>7.3761393923074998E-7</v>
      </c>
      <c r="CH359" s="10">
        <f>3/24000000*OO[[#This Row],[142 (06JUL1985 15:00:00)-Water Temperature (C)]]*OO[[#This Row],[84]]</f>
        <v>7.3269059937299994E-7</v>
      </c>
      <c r="CI359" s="10">
        <f>3/24000000*OO[[#This Row],[143 (06JUL1985 18:00:00)-Water Temperature (C)]]*OO[[#This Row],[85]]</f>
        <v>7.2500125621124986E-7</v>
      </c>
      <c r="CJ359" s="10">
        <f>3/24000000*OO[[#This Row],[144 (06JUL1985 21:00:00)-Water Temperature (C)]]*OO[[#This Row],[86]]</f>
        <v>7.0477128456562491E-7</v>
      </c>
      <c r="CK359" s="10">
        <f>3/24000000*OO[[#This Row],[145 (07JUL1985 00:00:00)-Water Temperature (C)]]*OO[[#This Row],[87]]</f>
        <v>6.7756611475324987E-7</v>
      </c>
      <c r="CL359" s="10">
        <f>3/24000000*OO[[#This Row],[146 (07JUL1985 03:00:00)-Water Temperature (C)]]*OO[[#This Row],[88]]</f>
        <v>6.4830328095599986E-7</v>
      </c>
      <c r="CM359" s="10">
        <f>3/24000000*OO[[#This Row],[147 (07JUL1985 06:00:00)-Water Temperature (C)]]*OO[[#This Row],[89]]</f>
        <v>6.2113387061699999E-7</v>
      </c>
      <c r="CN359" s="10">
        <f>3/24000000*OO[[#This Row],[148 (07JUL1985 09:00:00)-Water Temperature (C)]]*OO[[#This Row],[90]]</f>
        <v>5.9933392486549991E-7</v>
      </c>
      <c r="CO359" s="10">
        <f>3/24000000*OO[[#This Row],[149 (07JUL1985 12:00:00)-Water Temperature (C)]]*OO[[#This Row],[91]]</f>
        <v>5.8498851377787499E-7</v>
      </c>
      <c r="CP359" s="10">
        <f>3/24000000*OO[[#This Row],[150 (07JUL1985 15:00:00)-Water Temperature (C)]]*OO[[#This Row],[92]]</f>
        <v>5.7743846834850002E-7</v>
      </c>
      <c r="CQ359" s="10">
        <f>3/24000000*OO[[#This Row],[151 (07JUL1985 18:00:00)-Water Temperature (C)]]*OO[[#This Row],[93]]</f>
        <v>5.6452014793075006E-7</v>
      </c>
      <c r="CR359" s="10">
        <f>3/24000000*OO[[#This Row],[152 (07JUL1985 21:00:00)-Water Temperature (C)]]*OO[[#This Row],[94]]</f>
        <v>5.4483904162112504E-7</v>
      </c>
      <c r="CS359" s="10">
        <f>3/24000000*OO[[#This Row],[153 (08JUL1985 00:00:00)-Water Temperature (C)]]*OO[[#This Row],[95]]</f>
        <v>5.2256625098712505E-7</v>
      </c>
      <c r="CT359" s="10">
        <f>3/24000000*OO[[#This Row],[154 (08JUL1985 03:00:00)-Water Temperature (C)]]*OO[[#This Row],[96]]</f>
        <v>5.0004502934949993E-7</v>
      </c>
      <c r="CU359" s="10">
        <f>3/24000000*OO[[#This Row],[155 (08JUL1985 06:00:00)-Water Temperature (C)]]*OO[[#This Row],[97]]</f>
        <v>4.7911319371049991E-7</v>
      </c>
      <c r="CV359" s="10">
        <f>3/24000000*OO[[#This Row],[156 (08JUL1985 09:00:00)-Water Temperature (C)]]*OO[[#This Row],[98]]</f>
        <v>4.682177077775E-7</v>
      </c>
      <c r="CW359" s="10">
        <f>3/24000000*OO[[#This Row],[157 (08JUL1985 12:00:00)-Water Temperature (C)]]*OO[[#This Row],[99]]</f>
        <v>4.6319414736674998E-7</v>
      </c>
    </row>
    <row r="360" spans="1:101" x14ac:dyDescent="0.35">
      <c r="A360" t="s">
        <v>367</v>
      </c>
      <c r="B360">
        <v>751.49959999999999</v>
      </c>
      <c r="C360" s="10">
        <f>3/24*OO[[#This Row],[59 (26JUN1985 06:00:00)-Water Temperature (C)]]*OO[[#This Row],[1]]/SUM(OO[1])</f>
        <v>0</v>
      </c>
      <c r="D360" s="10">
        <f>3/24*OO[[#This Row],[60 (26JUN1985 09:00:00)-Water Temperature (C)]]*OO[[#This Row],[2]]/SUM(OO[2])</f>
        <v>0</v>
      </c>
      <c r="E360" s="10">
        <f>3/24*OO[[#This Row],[61 (26JUN1985 12:00:00)-Water Temperature (C)]]*OO[[#This Row],[3]]/SUM(OO[3])</f>
        <v>0</v>
      </c>
      <c r="F360" s="10">
        <f>3/24*OO[[#This Row],[62 (26JUN1985 15:00:00)-Water Temperature (C)]]*OO[[#This Row],[4]]/SUM(OO[4])</f>
        <v>0</v>
      </c>
      <c r="G360" s="10">
        <f>3/24*OO[[#This Row],[63 (26JUN1985 18:00:00)-Water Temperature (C)]]*OO[[#This Row],[5]]/SUM(OO[5])</f>
        <v>0</v>
      </c>
      <c r="H360" s="10">
        <f>3/24*OO[[#This Row],[64 (26JUN1985 21:00:00)-Water Temperature (C)]]*OO[[#This Row],[6]]/SUM(OO[6])</f>
        <v>0</v>
      </c>
      <c r="I360" s="10">
        <f>3/24*OO[[#This Row],[65 (27JUN1985 00:00:00)-Water Temperature (C)]]*OO[[#This Row],[7]]/SUM(OO[7])</f>
        <v>0</v>
      </c>
      <c r="J360" s="10">
        <f>3/24*OO[[#This Row],[66 (27JUN1985 03:00:00)-Water Temperature (C)]]*OO[[#This Row],[8]]/SUM(OO[8])</f>
        <v>0</v>
      </c>
      <c r="K360" s="10">
        <f>3/24*OO[[#This Row],[67 (27JUN1985 06:00:00)-Water Temperature (C)]]*OO[[#This Row],[9]]/SUM(OO[9])</f>
        <v>0</v>
      </c>
      <c r="L360" s="10">
        <f>3/24*OO[[#This Row],[68 (27JUN1985 09:00:00)-Water Temperature (C)]]*OO[[#This Row],[10]]/SUM(OO[10])</f>
        <v>0</v>
      </c>
      <c r="M360" s="10">
        <f>3/24*OO[[#This Row],[69 (27JUN1985 12:00:00)-Water Temperature (C)]]*OO[[#This Row],[11]]/SUM(OO[11])</f>
        <v>0</v>
      </c>
      <c r="N360" s="10">
        <f>3/24*OO[[#This Row],[70 (27JUN1985 15:00:00)-Water Temperature (C)]]*OO[[#This Row],[12]]/SUM(OO[12])</f>
        <v>0</v>
      </c>
      <c r="O360" s="10">
        <f>3/24*OO[[#This Row],[71 (27JUN1985 18:00:00)-Water Temperature (C)]]*OO[[#This Row],[13]]/SUM(OO[13])</f>
        <v>0</v>
      </c>
      <c r="P360" s="10">
        <f>3/24*OO[[#This Row],[72 (27JUN1985 21:00:00)-Water Temperature (C)]]*OO[[#This Row],[14]]/SUM(OO[14])</f>
        <v>0</v>
      </c>
      <c r="Q360" s="10">
        <f>3/24*OO[[#This Row],[73 (28JUN1985 00:00:00)-Water Temperature (C)]]*OO[[#This Row],[15]]/SUM(OO[15])</f>
        <v>0</v>
      </c>
      <c r="R360" s="10">
        <f>3/24*OO[[#This Row],[74 (28JUN1985 03:00:00)-Water Temperature (C)]]*OO[[#This Row],[16]]/SUM(OO[16])</f>
        <v>1.0234359827569153E-38</v>
      </c>
      <c r="S360" s="10">
        <f>3/24*OO[[#This Row],[75 (28JUN1985 06:00:00)-Water Temperature (C)]]*OO[[#This Row],[17]]/SUM(OO[17])</f>
        <v>4.7077037171313338E-27</v>
      </c>
      <c r="T360" s="10">
        <f>3/24*OO[[#This Row],[76 (28JUN1985 09:00:00)-Water Temperature (C)]]*OO[[#This Row],[18]]/SUM(OO[18])</f>
        <v>2.5022857178994851E-19</v>
      </c>
      <c r="U360" s="10">
        <f>3/24*OO[[#This Row],[77 (28JUN1985 12:00:00)-Water Temperature (C)]]*OO[[#This Row],[19]]/SUM(OO[19])</f>
        <v>2.461981275988234E-13</v>
      </c>
      <c r="V360" s="10">
        <f>3/24000000*OO[[#This Row],[78 (28JUN1985 15:00:00)-Water Temperature (C)]]*OO[[#This Row],[20]]</f>
        <v>9.2318930442787484E-10</v>
      </c>
      <c r="W360" s="10">
        <f>3/24000000*OO[[#This Row],[79 (28JUN1985 18:00:00)-Water Temperature (C)]]*OO[[#This Row],[21]]</f>
        <v>3.8476609784374995E-7</v>
      </c>
      <c r="X360" s="10">
        <f>3/24000000*OO[[#This Row],[80 (28JUN1985 21:00:00)-Water Temperature (C)]]*OO[[#This Row],[22]]</f>
        <v>3.5388996361200001E-5</v>
      </c>
      <c r="Y360" s="10">
        <f>3/24000000*OO[[#This Row],[81 (29JUN1985 00:00:00)-Water Temperature (C)]]*OO[[#This Row],[23]]</f>
        <v>1.0132331030437501E-3</v>
      </c>
      <c r="Z360" s="10">
        <f>3/24000000*OO[[#This Row],[82 (29JUN1985 03:00:00)-Water Temperature (C)]]*OO[[#This Row],[24]]</f>
        <v>1.125257228115625E-2</v>
      </c>
      <c r="AA360" s="10">
        <f>3/24000000*OO[[#This Row],[83 (29JUN1985 06:00:00)-Water Temperature (C)]]*OO[[#This Row],[25]]</f>
        <v>5.6320831990274996E-2</v>
      </c>
      <c r="AB360" s="10">
        <f>3/24000000*OO[[#This Row],[84 (29JUN1985 09:00:00)-Water Temperature (C)]]*OO[[#This Row],[26]]</f>
        <v>0.14490877258585</v>
      </c>
      <c r="AC360" s="10">
        <f>3/24000000*OO[[#This Row],[85 (29JUN1985 12:00:00)-Water Temperature (C)]]*OO[[#This Row],[27]]</f>
        <v>0.20636605765544999</v>
      </c>
      <c r="AD360" s="10">
        <f>3/24000000*OO[[#This Row],[86 (29JUN1985 15:00:00)-Water Temperature (C)]]*OO[[#This Row],[28]]</f>
        <v>0.17515973029949999</v>
      </c>
      <c r="AE360" s="10">
        <f>3/24000000*OO[[#This Row],[88 (29JUN1985 21:00:00)-Water Temperature (C)]]*OO[[#This Row],[30]]</f>
        <v>3.1029821564354999E-2</v>
      </c>
      <c r="AF360" s="10">
        <f>3/24000000*OO[[#This Row],[88 (29JUN1985 21:00:00)-Water Temperature (C)]]*OO[[#This Row],[30]]</f>
        <v>3.1029821564354999E-2</v>
      </c>
      <c r="AG360" s="10">
        <f>3/24000000*OO[[#This Row],[89 (30JUN1985 00:00:00)-Water Temperature (C)]]*OO[[#This Row],[31]]</f>
        <v>7.1493537696437496E-3</v>
      </c>
      <c r="AH360" s="10">
        <f>3/24000000*OO[[#This Row],[90 (30JUN1985 03:00:00)-Water Temperature (C)]]*OO[[#This Row],[32]]</f>
        <v>1.2298627715500001E-3</v>
      </c>
      <c r="AI360" s="10">
        <f>3/24000000*OO[[#This Row],[91 (30JUN1985 06:00:00)-Water Temperature (C)]]*OO[[#This Row],[33]]</f>
        <v>1.9234682662744998E-4</v>
      </c>
      <c r="AJ360" s="10">
        <f>3/24000000*OO[[#This Row],[92 (30JUN1985 09:00:00)-Water Temperature (C)]]*OO[[#This Row],[34]]</f>
        <v>5.0267953634362495E-5</v>
      </c>
      <c r="AK360" s="10">
        <f>3/24000000*OO[[#This Row],[93 (30JUN1985 12:00:00)-Water Temperature (C)]]*OO[[#This Row],[35]]</f>
        <v>3.0531989860850001E-5</v>
      </c>
      <c r="AL360" s="10">
        <f>3/24000000*OO[[#This Row],[94 (30JUN1985 15:00:00)-Water Temperature (C)]]*OO[[#This Row],[36]]</f>
        <v>2.4505116424181246E-5</v>
      </c>
      <c r="AM360" s="10">
        <f>3/24000000*OO[[#This Row],[95 (30JUN1985 18:00:00)-Water Temperature (C)]]*OO[[#This Row],[37]]</f>
        <v>2.0743913652782501E-5</v>
      </c>
      <c r="AN360" s="10">
        <f>3/24000000*OO[[#This Row],[96 (30JUN1985 21:00:00)-Water Temperature (C)]]*OO[[#This Row],[38]]</f>
        <v>1.7342483136407499E-5</v>
      </c>
      <c r="AO360" s="10">
        <f>3/24000000*OO[[#This Row],[97 (01JUL1985 00:00:00)-Water Temperature (C)]]*OO[[#This Row],[39]]</f>
        <v>1.4433765122952501E-5</v>
      </c>
      <c r="AP360" s="10">
        <f>3/24000000*OO[[#This Row],[98 (01JUL1985 03:00:00)-Water Temperature (C)]]*OO[[#This Row],[40]]</f>
        <v>1.2053546525239997E-5</v>
      </c>
      <c r="AQ360" s="10">
        <f>3/24000000*OO[[#This Row],[99 (01JUL1985 06:00:00)-Water Temperature (C)]]*OO[[#This Row],[41]]</f>
        <v>1.0187452384471251E-5</v>
      </c>
      <c r="AR360" s="10">
        <f>3/24000000*OO[[#This Row],[100 (01JUL1985 09:00:00)-Water Temperature (C)]]*OO[[#This Row],[42]]</f>
        <v>8.9150015205212495E-6</v>
      </c>
      <c r="AS360" s="10">
        <f>3/24000000*OO[[#This Row],[101 (01JUL1985 12:00:00)-Water Temperature (C)]]*OO[[#This Row],[43]]</f>
        <v>7.9162212940062503E-6</v>
      </c>
      <c r="AT360" s="10">
        <f>3/24000000*OO[[#This Row],[102 (01JUL1985 15:00:00)-Water Temperature (C)]]*OO[[#This Row],[44]]</f>
        <v>7.0520761209937496E-6</v>
      </c>
      <c r="AU360" s="10">
        <f>3/24000000*OO[[#This Row],[103 (01JUL1985 18:00:00)-Water Temperature (C)]]*OO[[#This Row],[45]]</f>
        <v>6.2977644343799998E-6</v>
      </c>
      <c r="AV360" s="10">
        <f>3/24000000*OO[[#This Row],[104 (01JUL1985 21:00:00)-Water Temperature (C)]]*OO[[#This Row],[46]]</f>
        <v>5.58074486736E-6</v>
      </c>
      <c r="AW360" s="10">
        <f>3/24000000*OO[[#This Row],[105 (02JUL1985 00:00:00)-Water Temperature (C)]]*OO[[#This Row],[47]]</f>
        <v>4.9795524985949991E-6</v>
      </c>
      <c r="AX360" s="10">
        <f>3/24000000*OO[[#This Row],[106 (02JUL1985 03:00:00)-Water Temperature (C)]]*OO[[#This Row],[48]]</f>
        <v>4.4631752917399995E-6</v>
      </c>
      <c r="AY360" s="10">
        <f>3/24000000*OO[[#This Row],[107 (02JUL1985 06:00:00)-Water Temperature (C)]]*OO[[#This Row],[49]]</f>
        <v>4.0356103825500002E-6</v>
      </c>
      <c r="AZ360" s="10">
        <f>3/24000000*OO[[#This Row],[108 (02JUL1985 09:00:00)-Water Temperature (C)]]*OO[[#This Row],[50]]</f>
        <v>3.6803772508199993E-6</v>
      </c>
      <c r="BA360" s="10">
        <f>3/24000000*OO[[#This Row],[109 (02JUL1985 12:00:00)-Water Temperature (C)]]*OO[[#This Row],[51]]</f>
        <v>3.4315614660037499E-6</v>
      </c>
      <c r="BB360" s="10">
        <f>3/24000000*OO[[#This Row],[110 (02JUL1985 15:00:00)-Water Temperature (C)]]*OO[[#This Row],[52]]</f>
        <v>3.2499958847324998E-6</v>
      </c>
      <c r="BC360" s="10">
        <f>3/24000000*OO[[#This Row],[111 (02JUL1985 18:00:00)-Water Temperature (C)]]*OO[[#This Row],[53]]</f>
        <v>3.0860326404993751E-6</v>
      </c>
      <c r="BD360" s="10">
        <f>3/24000000*OO[[#This Row],[112 (02JUL1985 21:00:00)-Water Temperature (C)]]*OO[[#This Row],[54]]</f>
        <v>2.8899668357192495E-6</v>
      </c>
      <c r="BE360" s="10">
        <f>3/24000000*OO[[#This Row],[113 (03JUL1985 00:00:00)-Water Temperature (C)]]*OO[[#This Row],[55]]</f>
        <v>2.671789139969625E-6</v>
      </c>
      <c r="BF360" s="10">
        <f>3/24000000*OO[[#This Row],[114 (03JUL1985 03:00:00)-Water Temperature (C)]]*OO[[#This Row],[56]]</f>
        <v>2.4726340321594997E-6</v>
      </c>
      <c r="BG360" s="10">
        <f>3/24000000*OO[[#This Row],[115 (03JUL1985 06:00:00)-Water Temperature (C)]]*OO[[#This Row],[57]]</f>
        <v>2.2902610395562501E-6</v>
      </c>
      <c r="BH360" s="10">
        <f>3/24000000*OO[[#This Row],[116 (03JUL1985 09:00:00)-Water Temperature (C)]]*OO[[#This Row],[58]]</f>
        <v>2.1704900672700001E-6</v>
      </c>
      <c r="BI360" s="10">
        <f>3/24000000*OO[[#This Row],[117 (03JUL1985 12:00:00)-Water Temperature (C)]]*OO[[#This Row],[59]]</f>
        <v>2.0885507806999999E-6</v>
      </c>
      <c r="BJ360" s="10">
        <f>3/24000000*OO[[#This Row],[118 (03JUL1985 15:00:00)-Water Temperature (C)]]*OO[[#This Row],[60]]</f>
        <v>2.0240358581467496E-6</v>
      </c>
      <c r="BK360" s="10">
        <f>3/24000000*OO[[#This Row],[119 (03JUL1985 18:00:00)-Water Temperature (C)]]*OO[[#This Row],[61]]</f>
        <v>1.9613225370950003E-6</v>
      </c>
      <c r="BL360" s="10">
        <f>3/24000000*OO[[#This Row],[120 (03JUL1985 21:00:00)-Water Temperature (C)]]*OO[[#This Row],[62]]</f>
        <v>1.8713332833832499E-6</v>
      </c>
      <c r="BM360" s="10">
        <f>3/24000000*OO[[#This Row],[121 (04JUL1985 00:00:00)-Water Temperature (C)]]*OO[[#This Row],[63]]</f>
        <v>1.7693514041705E-6</v>
      </c>
      <c r="BN360" s="10">
        <f>3/24000000*OO[[#This Row],[122 (04JUL1985 03:00:00)-Water Temperature (C)]]*OO[[#This Row],[64]]</f>
        <v>1.6706753762219999E-6</v>
      </c>
      <c r="BO360" s="10">
        <f>3/24000000*OO[[#This Row],[123 (04JUL1985 06:00:00)-Water Temperature (C)]]*OO[[#This Row],[65]]</f>
        <v>1.5859780178017501E-6</v>
      </c>
      <c r="BP360" s="10">
        <f>3/24000000*OO[[#This Row],[124 (04JUL1985 09:00:00)-Water Temperature (C)]]*OO[[#This Row],[66]]</f>
        <v>1.54573743225725E-6</v>
      </c>
      <c r="BQ360" s="10">
        <f>3/24000000*OO[[#This Row],[125 (04JUL1985 12:00:00)-Water Temperature (C)]]*OO[[#This Row],[67]]</f>
        <v>1.5174485207009999E-6</v>
      </c>
      <c r="BR360" s="10">
        <f>3/24000000*OO[[#This Row],[126 (04JUL1985 15:00:00)-Water Temperature (C)]]*OO[[#This Row],[68]]</f>
        <v>1.4888993075098748E-6</v>
      </c>
      <c r="BS360" s="10">
        <f>3/24000000*OO[[#This Row],[127 (04JUL1985 18:00:00)-Water Temperature (C)]]*OO[[#This Row],[69]]</f>
        <v>1.4491240206500001E-6</v>
      </c>
      <c r="BT360" s="10">
        <f>3/24000000*OO[[#This Row],[128 (04JUL1985 21:00:00)-Water Temperature (C)]]*OO[[#This Row],[70]]</f>
        <v>1.39547164038975E-6</v>
      </c>
      <c r="BU360" s="10">
        <f>3/24000000*OO[[#This Row],[129 (05JUL1985 00:00:00)-Water Temperature (C)]]*OO[[#This Row],[71]]</f>
        <v>1.3304991718953749E-6</v>
      </c>
      <c r="BV360" s="10">
        <f>3/24000000*OO[[#This Row],[130 (05JUL1985 03:00:00)-Water Temperature (C)]]*OO[[#This Row],[72]]</f>
        <v>1.2666909042637499E-6</v>
      </c>
      <c r="BW360" s="10">
        <f>3/24000000*OO[[#This Row],[131 (05JUL1985 06:00:00)-Water Temperature (C)]]*OO[[#This Row],[73]]</f>
        <v>1.2092889512700001E-6</v>
      </c>
      <c r="BX360" s="10">
        <f>3/24000000*OO[[#This Row],[132 (05JUL1985 09:00:00)-Water Temperature (C)]]*OO[[#This Row],[74]]</f>
        <v>1.1814281961097499E-6</v>
      </c>
      <c r="BY360" s="10">
        <f>3/24000000*OO[[#This Row],[133 (05JUL1985 12:00:00)-Water Temperature (C)]]*OO[[#This Row],[75]]</f>
        <v>1.1627403475782499E-6</v>
      </c>
      <c r="BZ360" s="10">
        <f>3/24000000*OO[[#This Row],[134 (05JUL1985 15:00:00)-Water Temperature (C)]]*OO[[#This Row],[76]]</f>
        <v>1.1480632531249999E-6</v>
      </c>
      <c r="CA360" s="10">
        <f>3/24000000*OO[[#This Row],[135 (05JUL1985 18:00:00)-Water Temperature (C)]]*OO[[#This Row],[77]]</f>
        <v>1.1297156098550001E-6</v>
      </c>
      <c r="CB360" s="10">
        <f>3/24000000*OO[[#This Row],[136 (05JUL1985 21:00:00)-Water Temperature (C)]]*OO[[#This Row],[78]]</f>
        <v>1.0909754457493749E-6</v>
      </c>
      <c r="CC360" s="10">
        <f>3/24000000*OO[[#This Row],[137 (06JUL1985 00:00:00)-Water Temperature (C)]]*OO[[#This Row],[79]]</f>
        <v>1.0434541181147499E-6</v>
      </c>
      <c r="CD360" s="10">
        <f>3/24000000*OO[[#This Row],[138 (06JUL1985 03:00:00)-Water Temperature (C)]]*OO[[#This Row],[80]]</f>
        <v>9.9465623663300005E-7</v>
      </c>
      <c r="CE360" s="10">
        <f>3/24000000*OO[[#This Row],[139 (06JUL1985 06:00:00)-Water Temperature (C)]]*OO[[#This Row],[81]]</f>
        <v>9.5090042675549995E-7</v>
      </c>
      <c r="CF360" s="10">
        <f>3/24000000*OO[[#This Row],[140 (06JUL1985 09:00:00)-Water Temperature (C)]]*OO[[#This Row],[82]]</f>
        <v>9.3256652884337503E-7</v>
      </c>
      <c r="CG360" s="10">
        <f>3/24000000*OO[[#This Row],[141 (06JUL1985 12:00:00)-Water Temperature (C)]]*OO[[#This Row],[83]]</f>
        <v>9.2161681844425005E-7</v>
      </c>
      <c r="CH360" s="10">
        <f>3/24000000*OO[[#This Row],[142 (06JUL1985 15:00:00)-Water Temperature (C)]]*OO[[#This Row],[84]]</f>
        <v>9.1369742116687502E-7</v>
      </c>
      <c r="CI360" s="10">
        <f>3/24000000*OO[[#This Row],[143 (06JUL1985 18:00:00)-Water Temperature (C)]]*OO[[#This Row],[85]]</f>
        <v>9.0316371971099997E-7</v>
      </c>
      <c r="CJ360" s="10">
        <f>3/24000000*OO[[#This Row],[144 (06JUL1985 21:00:00)-Water Temperature (C)]]*OO[[#This Row],[86]]</f>
        <v>8.753426501627499E-7</v>
      </c>
      <c r="CK360" s="10">
        <f>3/24000000*OO[[#This Row],[145 (07JUL1985 00:00:00)-Water Temperature (C)]]*OO[[#This Row],[87]]</f>
        <v>8.4058513132774998E-7</v>
      </c>
      <c r="CL360" s="10">
        <f>3/24000000*OO[[#This Row],[146 (07JUL1985 03:00:00)-Water Temperature (C)]]*OO[[#This Row],[88]]</f>
        <v>8.0314114801799994E-7</v>
      </c>
      <c r="CM360" s="10">
        <f>3/24000000*OO[[#This Row],[147 (07JUL1985 06:00:00)-Water Temperature (C)]]*OO[[#This Row],[89]]</f>
        <v>7.6793752836337487E-7</v>
      </c>
      <c r="CN360" s="10">
        <f>3/24000000*OO[[#This Row],[148 (07JUL1985 09:00:00)-Water Temperature (C)]]*OO[[#This Row],[90]]</f>
        <v>7.4016340581149996E-7</v>
      </c>
      <c r="CO360" s="10">
        <f>3/24000000*OO[[#This Row],[149 (07JUL1985 12:00:00)-Water Temperature (C)]]*OO[[#This Row],[91]]</f>
        <v>7.2254247137187497E-7</v>
      </c>
      <c r="CP360" s="10">
        <f>3/24000000*OO[[#This Row],[150 (07JUL1985 15:00:00)-Water Temperature (C)]]*OO[[#This Row],[92]]</f>
        <v>7.1315114112000002E-7</v>
      </c>
      <c r="CQ360" s="10">
        <f>3/24000000*OO[[#This Row],[151 (07JUL1985 18:00:00)-Water Temperature (C)]]*OO[[#This Row],[93]]</f>
        <v>6.95719296943125E-7</v>
      </c>
      <c r="CR360" s="10">
        <f>3/24000000*OO[[#This Row],[152 (07JUL1985 21:00:00)-Water Temperature (C)]]*OO[[#This Row],[94]]</f>
        <v>6.7082549434049998E-7</v>
      </c>
      <c r="CS360" s="10">
        <f>3/24000000*OO[[#This Row],[153 (08JUL1985 00:00:00)-Water Temperature (C)]]*OO[[#This Row],[95]]</f>
        <v>6.4335489595049995E-7</v>
      </c>
      <c r="CT360" s="10">
        <f>3/24000000*OO[[#This Row],[154 (08JUL1985 03:00:00)-Water Temperature (C)]]*OO[[#This Row],[96]]</f>
        <v>6.1510962164624994E-7</v>
      </c>
      <c r="CU360" s="10">
        <f>3/24000000*OO[[#This Row],[155 (08JUL1985 06:00:00)-Water Temperature (C)]]*OO[[#This Row],[97]]</f>
        <v>5.8864595394799991E-7</v>
      </c>
      <c r="CV360" s="10">
        <f>3/24000000*OO[[#This Row],[156 (08JUL1985 09:00:00)-Water Temperature (C)]]*OO[[#This Row],[98]]</f>
        <v>5.7582661629999995E-7</v>
      </c>
      <c r="CW360" s="10">
        <f>3/24000000*OO[[#This Row],[157 (08JUL1985 12:00:00)-Water Temperature (C)]]*OO[[#This Row],[99]]</f>
        <v>5.6933777919687495E-7</v>
      </c>
    </row>
    <row r="361" spans="1:101" x14ac:dyDescent="0.35">
      <c r="A361" t="s">
        <v>368</v>
      </c>
      <c r="B361">
        <v>672.14800000000002</v>
      </c>
      <c r="C361" s="10">
        <f>3/24*OO[[#This Row],[59 (26JUN1985 06:00:00)-Water Temperature (C)]]*OO[[#This Row],[1]]/SUM(OO[1])</f>
        <v>0</v>
      </c>
      <c r="D361" s="10">
        <f>3/24*OO[[#This Row],[60 (26JUN1985 09:00:00)-Water Temperature (C)]]*OO[[#This Row],[2]]/SUM(OO[2])</f>
        <v>0</v>
      </c>
      <c r="E361" s="10">
        <f>3/24*OO[[#This Row],[61 (26JUN1985 12:00:00)-Water Temperature (C)]]*OO[[#This Row],[3]]/SUM(OO[3])</f>
        <v>0</v>
      </c>
      <c r="F361" s="10">
        <f>3/24*OO[[#This Row],[62 (26JUN1985 15:00:00)-Water Temperature (C)]]*OO[[#This Row],[4]]/SUM(OO[4])</f>
        <v>0</v>
      </c>
      <c r="G361" s="10">
        <f>3/24*OO[[#This Row],[63 (26JUN1985 18:00:00)-Water Temperature (C)]]*OO[[#This Row],[5]]/SUM(OO[5])</f>
        <v>0</v>
      </c>
      <c r="H361" s="10">
        <f>3/24*OO[[#This Row],[64 (26JUN1985 21:00:00)-Water Temperature (C)]]*OO[[#This Row],[6]]/SUM(OO[6])</f>
        <v>0</v>
      </c>
      <c r="I361" s="10">
        <f>3/24*OO[[#This Row],[65 (27JUN1985 00:00:00)-Water Temperature (C)]]*OO[[#This Row],[7]]/SUM(OO[7])</f>
        <v>0</v>
      </c>
      <c r="J361" s="10">
        <f>3/24*OO[[#This Row],[66 (27JUN1985 03:00:00)-Water Temperature (C)]]*OO[[#This Row],[8]]/SUM(OO[8])</f>
        <v>0</v>
      </c>
      <c r="K361" s="10">
        <f>3/24*OO[[#This Row],[67 (27JUN1985 06:00:00)-Water Temperature (C)]]*OO[[#This Row],[9]]/SUM(OO[9])</f>
        <v>0</v>
      </c>
      <c r="L361" s="10">
        <f>3/24*OO[[#This Row],[68 (27JUN1985 09:00:00)-Water Temperature (C)]]*OO[[#This Row],[10]]/SUM(OO[10])</f>
        <v>0</v>
      </c>
      <c r="M361" s="10">
        <f>3/24*OO[[#This Row],[69 (27JUN1985 12:00:00)-Water Temperature (C)]]*OO[[#This Row],[11]]/SUM(OO[11])</f>
        <v>0</v>
      </c>
      <c r="N361" s="10">
        <f>3/24*OO[[#This Row],[70 (27JUN1985 15:00:00)-Water Temperature (C)]]*OO[[#This Row],[12]]/SUM(OO[12])</f>
        <v>0</v>
      </c>
      <c r="O361" s="10">
        <f>3/24*OO[[#This Row],[71 (27JUN1985 18:00:00)-Water Temperature (C)]]*OO[[#This Row],[13]]/SUM(OO[13])</f>
        <v>0</v>
      </c>
      <c r="P361" s="10">
        <f>3/24*OO[[#This Row],[72 (27JUN1985 21:00:00)-Water Temperature (C)]]*OO[[#This Row],[14]]/SUM(OO[14])</f>
        <v>0</v>
      </c>
      <c r="Q361" s="10">
        <f>3/24*OO[[#This Row],[73 (28JUN1985 00:00:00)-Water Temperature (C)]]*OO[[#This Row],[15]]/SUM(OO[15])</f>
        <v>0</v>
      </c>
      <c r="R361" s="10">
        <f>3/24*OO[[#This Row],[74 (28JUN1985 03:00:00)-Water Temperature (C)]]*OO[[#This Row],[16]]/SUM(OO[16])</f>
        <v>1.3250556619225263E-39</v>
      </c>
      <c r="S361" s="10">
        <f>3/24*OO[[#This Row],[75 (28JUN1985 06:00:00)-Water Temperature (C)]]*OO[[#This Row],[17]]/SUM(OO[17])</f>
        <v>1.2400409028962126E-27</v>
      </c>
      <c r="T361" s="10">
        <f>3/24*OO[[#This Row],[76 (28JUN1985 09:00:00)-Water Temperature (C)]]*OO[[#This Row],[18]]/SUM(OO[18])</f>
        <v>5.3332619666534673E-20</v>
      </c>
      <c r="U361" s="10">
        <f>3/24*OO[[#This Row],[77 (28JUN1985 12:00:00)-Water Temperature (C)]]*OO[[#This Row],[19]]/SUM(OO[19])</f>
        <v>9.0495943515898079E-14</v>
      </c>
      <c r="V361" s="10">
        <f>3/24000000*OO[[#This Row],[78 (28JUN1985 15:00:00)-Water Temperature (C)]]*OO[[#This Row],[20]]</f>
        <v>4.1760157140499993E-10</v>
      </c>
      <c r="W361" s="10">
        <f>3/24000000*OO[[#This Row],[79 (28JUN1985 18:00:00)-Water Temperature (C)]]*OO[[#This Row],[21]]</f>
        <v>2.0331440133199995E-7</v>
      </c>
      <c r="X361" s="10">
        <f>3/24000000*OO[[#This Row],[80 (28JUN1985 21:00:00)-Water Temperature (C)]]*OO[[#This Row],[22]]</f>
        <v>2.1098766654240001E-5</v>
      </c>
      <c r="Y361" s="10">
        <f>3/24000000*OO[[#This Row],[81 (29JUN1985 00:00:00)-Water Temperature (C)]]*OO[[#This Row],[23]]</f>
        <v>6.6867153861974995E-4</v>
      </c>
      <c r="Z361" s="10">
        <f>3/24000000*OO[[#This Row],[82 (29JUN1985 03:00:00)-Water Temperature (C)]]*OO[[#This Row],[24]]</f>
        <v>8.1259385069500003E-3</v>
      </c>
      <c r="AA361" s="10">
        <f>3/24000000*OO[[#This Row],[83 (29JUN1985 06:00:00)-Water Temperature (C)]]*OO[[#This Row],[25]]</f>
        <v>4.4101956954850002E-2</v>
      </c>
      <c r="AB361" s="10">
        <f>3/24000000*OO[[#This Row],[84 (29JUN1985 09:00:00)-Water Temperature (C)]]*OO[[#This Row],[26]]</f>
        <v>0.12234156157575</v>
      </c>
      <c r="AC361" s="10">
        <f>3/24000000*OO[[#This Row],[85 (29JUN1985 12:00:00)-Water Temperature (C)]]*OO[[#This Row],[27]]</f>
        <v>0.18663632328804999</v>
      </c>
      <c r="AD361" s="10">
        <f>3/24000000*OO[[#This Row],[86 (29JUN1985 15:00:00)-Water Temperature (C)]]*OO[[#This Row],[28]]</f>
        <v>0.16811801553965</v>
      </c>
      <c r="AE361" s="10">
        <f>3/24000000*OO[[#This Row],[88 (29JUN1985 21:00:00)-Water Temperature (C)]]*OO[[#This Row],[30]]</f>
        <v>3.0358184678157502E-2</v>
      </c>
      <c r="AF361" s="10">
        <f>3/24000000*OO[[#This Row],[88 (29JUN1985 21:00:00)-Water Temperature (C)]]*OO[[#This Row],[30]]</f>
        <v>3.0358184678157502E-2</v>
      </c>
      <c r="AG361" s="10">
        <f>3/24000000*OO[[#This Row],[89 (30JUN1985 00:00:00)-Water Temperature (C)]]*OO[[#This Row],[31]]</f>
        <v>7.0140225547987486E-3</v>
      </c>
      <c r="AH361" s="10">
        <f>3/24000000*OO[[#This Row],[90 (30JUN1985 03:00:00)-Water Temperature (C)]]*OO[[#This Row],[32]]</f>
        <v>1.22799146845875E-3</v>
      </c>
      <c r="AI361" s="10">
        <f>3/24000000*OO[[#This Row],[91 (30JUN1985 06:00:00)-Water Temperature (C)]]*OO[[#This Row],[33]]</f>
        <v>1.923164982079E-4</v>
      </c>
      <c r="AJ361" s="10">
        <f>3/24000000*OO[[#This Row],[92 (30JUN1985 09:00:00)-Water Temperature (C)]]*OO[[#This Row],[34]]</f>
        <v>4.9967120830000002E-5</v>
      </c>
      <c r="AK361" s="10">
        <f>3/24000000*OO[[#This Row],[93 (30JUN1985 12:00:00)-Water Temperature (C)]]*OO[[#This Row],[35]]</f>
        <v>2.9914035629613753E-5</v>
      </c>
      <c r="AL361" s="10">
        <f>3/24000000*OO[[#This Row],[94 (30JUN1985 15:00:00)-Water Temperature (C)]]*OO[[#This Row],[36]]</f>
        <v>2.3740809263999999E-5</v>
      </c>
      <c r="AM361" s="10">
        <f>3/24000000*OO[[#This Row],[95 (30JUN1985 18:00:00)-Water Temperature (C)]]*OO[[#This Row],[37]]</f>
        <v>2.01228889296875E-5</v>
      </c>
      <c r="AN361" s="10">
        <f>3/24000000*OO[[#This Row],[96 (30JUN1985 21:00:00)-Water Temperature (C)]]*OO[[#This Row],[38]]</f>
        <v>1.686501191576E-5</v>
      </c>
      <c r="AO361" s="10">
        <f>3/24000000*OO[[#This Row],[97 (01JUL1985 00:00:00)-Water Temperature (C)]]*OO[[#This Row],[39]]</f>
        <v>1.4072648007707499E-5</v>
      </c>
      <c r="AP361" s="10">
        <f>3/24000000*OO[[#This Row],[98 (01JUL1985 03:00:00)-Water Temperature (C)]]*OO[[#This Row],[40]]</f>
        <v>1.1777259527737499E-5</v>
      </c>
      <c r="AQ361" s="10">
        <f>3/24000000*OO[[#This Row],[99 (01JUL1985 06:00:00)-Water Temperature (C)]]*OO[[#This Row],[41]]</f>
        <v>9.9237899630137515E-6</v>
      </c>
      <c r="AR361" s="10">
        <f>3/24000000*OO[[#This Row],[100 (01JUL1985 09:00:00)-Water Temperature (C)]]*OO[[#This Row],[42]]</f>
        <v>8.6805138428575016E-6</v>
      </c>
      <c r="AS361" s="10">
        <f>3/24000000*OO[[#This Row],[101 (01JUL1985 12:00:00)-Water Temperature (C)]]*OO[[#This Row],[43]]</f>
        <v>7.7009703704850004E-6</v>
      </c>
      <c r="AT361" s="10">
        <f>3/24000000*OO[[#This Row],[102 (01JUL1985 15:00:00)-Water Temperature (C)]]*OO[[#This Row],[44]]</f>
        <v>6.8485267558274999E-6</v>
      </c>
      <c r="AU361" s="10">
        <f>3/24000000*OO[[#This Row],[103 (01JUL1985 18:00:00)-Water Temperature (C)]]*OO[[#This Row],[45]]</f>
        <v>6.1084990481937503E-6</v>
      </c>
      <c r="AV361" s="10">
        <f>3/24000000*OO[[#This Row],[104 (01JUL1985 21:00:00)-Water Temperature (C)]]*OO[[#This Row],[46]]</f>
        <v>5.4021876113799999E-6</v>
      </c>
      <c r="AW361" s="10">
        <f>3/24000000*OO[[#This Row],[105 (02JUL1985 00:00:00)-Water Temperature (C)]]*OO[[#This Row],[47]]</f>
        <v>4.8127335790949994E-6</v>
      </c>
      <c r="AX361" s="10">
        <f>3/24000000*OO[[#This Row],[106 (02JUL1985 03:00:00)-Water Temperature (C)]]*OO[[#This Row],[48]]</f>
        <v>4.3078411544699996E-6</v>
      </c>
      <c r="AY361" s="10">
        <f>3/24000000*OO[[#This Row],[107 (02JUL1985 06:00:00)-Water Temperature (C)]]*OO[[#This Row],[49]]</f>
        <v>3.8880226486649995E-6</v>
      </c>
      <c r="AZ361" s="10">
        <f>3/24000000*OO[[#This Row],[108 (02JUL1985 09:00:00)-Water Temperature (C)]]*OO[[#This Row],[50]]</f>
        <v>3.5402503027200002E-6</v>
      </c>
      <c r="BA361" s="10">
        <f>3/24000000*OO[[#This Row],[109 (02JUL1985 12:00:00)-Water Temperature (C)]]*OO[[#This Row],[51]]</f>
        <v>3.3001096500449999E-6</v>
      </c>
      <c r="BB361" s="10">
        <f>3/24000000*OO[[#This Row],[110 (02JUL1985 15:00:00)-Water Temperature (C)]]*OO[[#This Row],[52]]</f>
        <v>3.1243009998622501E-6</v>
      </c>
      <c r="BC361" s="10">
        <f>3/24000000*OO[[#This Row],[111 (02JUL1985 18:00:00)-Water Temperature (C)]]*OO[[#This Row],[53]]</f>
        <v>2.9641159973967503E-6</v>
      </c>
      <c r="BD361" s="10">
        <f>3/24000000*OO[[#This Row],[112 (02JUL1985 21:00:00)-Water Temperature (C)]]*OO[[#This Row],[54]]</f>
        <v>2.7705213890754998E-6</v>
      </c>
      <c r="BE361" s="10">
        <f>3/24000000*OO[[#This Row],[113 (03JUL1985 00:00:00)-Water Temperature (C)]]*OO[[#This Row],[55]]</f>
        <v>2.5578715514489998E-6</v>
      </c>
      <c r="BF361" s="10">
        <f>3/24000000*OO[[#This Row],[114 (03JUL1985 03:00:00)-Water Temperature (C)]]*OO[[#This Row],[56]]</f>
        <v>2.3649360326279998E-6</v>
      </c>
      <c r="BG361" s="10">
        <f>3/24000000*OO[[#This Row],[115 (03JUL1985 06:00:00)-Water Temperature (C)]]*OO[[#This Row],[57]]</f>
        <v>2.1872177143425E-6</v>
      </c>
      <c r="BH361" s="10">
        <f>3/24000000*OO[[#This Row],[116 (03JUL1985 09:00:00)-Water Temperature (C)]]*OO[[#This Row],[58]]</f>
        <v>2.0725810676785E-6</v>
      </c>
      <c r="BI361" s="10">
        <f>3/24000000*OO[[#This Row],[117 (03JUL1985 12:00:00)-Water Temperature (C)]]*OO[[#This Row],[59]]</f>
        <v>1.9935645905174998E-6</v>
      </c>
      <c r="BJ361" s="10">
        <f>3/24000000*OO[[#This Row],[118 (03JUL1985 15:00:00)-Water Temperature (C)]]*OO[[#This Row],[60]]</f>
        <v>1.9300391822386246E-6</v>
      </c>
      <c r="BK361" s="10">
        <f>3/24000000*OO[[#This Row],[119 (03JUL1985 18:00:00)-Water Temperature (C)]]*OO[[#This Row],[61]]</f>
        <v>1.869811075575E-6</v>
      </c>
      <c r="BL361" s="10">
        <f>3/24000000*OO[[#This Row],[120 (03JUL1985 21:00:00)-Water Temperature (C)]]*OO[[#This Row],[62]]</f>
        <v>1.77886056056275E-6</v>
      </c>
      <c r="BM361" s="10">
        <f>3/24000000*OO[[#This Row],[121 (04JUL1985 00:00:00)-Water Temperature (C)]]*OO[[#This Row],[63]]</f>
        <v>1.6807816168713749E-6</v>
      </c>
      <c r="BN361" s="10">
        <f>3/24000000*OO[[#This Row],[122 (04JUL1985 03:00:00)-Water Temperature (C)]]*OO[[#This Row],[64]]</f>
        <v>1.5861313423634999E-6</v>
      </c>
      <c r="BO361" s="10">
        <f>3/24000000*OO[[#This Row],[123 (04JUL1985 06:00:00)-Water Temperature (C)]]*OO[[#This Row],[65]]</f>
        <v>1.504189839691375E-6</v>
      </c>
      <c r="BP361" s="10">
        <f>3/24000000*OO[[#This Row],[124 (04JUL1985 09:00:00)-Water Temperature (C)]]*OO[[#This Row],[66]]</f>
        <v>1.4669111380559999E-6</v>
      </c>
      <c r="BQ361" s="10">
        <f>3/24000000*OO[[#This Row],[125 (04JUL1985 12:00:00)-Water Temperature (C)]]*OO[[#This Row],[67]]</f>
        <v>1.4399309754734999E-6</v>
      </c>
      <c r="BR361" s="10">
        <f>3/24000000*OO[[#This Row],[126 (04JUL1985 15:00:00)-Water Temperature (C)]]*OO[[#This Row],[68]]</f>
        <v>1.4123652267859999E-6</v>
      </c>
      <c r="BS361" s="10">
        <f>3/24000000*OO[[#This Row],[127 (04JUL1985 18:00:00)-Water Temperature (C)]]*OO[[#This Row],[69]]</f>
        <v>1.3737385768898751E-6</v>
      </c>
      <c r="BT361" s="10">
        <f>3/24000000*OO[[#This Row],[128 (04JUL1985 21:00:00)-Water Temperature (C)]]*OO[[#This Row],[70]]</f>
        <v>1.3210886089698751E-6</v>
      </c>
      <c r="BU361" s="10">
        <f>3/24000000*OO[[#This Row],[129 (05JUL1985 00:00:00)-Water Temperature (C)]]*OO[[#This Row],[71]]</f>
        <v>1.258084085191875E-6</v>
      </c>
      <c r="BV361" s="10">
        <f>3/24000000*OO[[#This Row],[130 (05JUL1985 03:00:00)-Water Temperature (C)]]*OO[[#This Row],[72]]</f>
        <v>1.1965349249370001E-6</v>
      </c>
      <c r="BW361" s="10">
        <f>3/24000000*OO[[#This Row],[131 (05JUL1985 06:00:00)-Water Temperature (C)]]*OO[[#This Row],[73]]</f>
        <v>1.1412631862099999E-6</v>
      </c>
      <c r="BX361" s="10">
        <f>3/24000000*OO[[#This Row],[132 (05JUL1985 09:00:00)-Water Temperature (C)]]*OO[[#This Row],[74]]</f>
        <v>1.1161771410473752E-6</v>
      </c>
      <c r="BY361" s="10">
        <f>3/24000000*OO[[#This Row],[133 (05JUL1985 12:00:00)-Water Temperature (C)]]*OO[[#This Row],[75]]</f>
        <v>1.0988095759122501E-6</v>
      </c>
      <c r="BZ361" s="10">
        <f>3/24000000*OO[[#This Row],[134 (05JUL1985 15:00:00)-Water Temperature (C)]]*OO[[#This Row],[76]]</f>
        <v>1.0843999857697501E-6</v>
      </c>
      <c r="CA361" s="10">
        <f>3/24000000*OO[[#This Row],[135 (05JUL1985 18:00:00)-Water Temperature (C)]]*OO[[#This Row],[77]]</f>
        <v>1.06621772833125E-6</v>
      </c>
      <c r="CB361" s="10">
        <f>3/24000000*OO[[#This Row],[136 (05JUL1985 21:00:00)-Water Temperature (C)]]*OO[[#This Row],[78]]</f>
        <v>1.0270286197049999E-6</v>
      </c>
      <c r="CC361" s="10">
        <f>3/24000000*OO[[#This Row],[137 (06JUL1985 00:00:00)-Water Temperature (C)]]*OO[[#This Row],[79]]</f>
        <v>9.8035431222712494E-7</v>
      </c>
      <c r="CD361" s="10">
        <f>3/24000000*OO[[#This Row],[138 (06JUL1985 03:00:00)-Water Temperature (C)]]*OO[[#This Row],[80]]</f>
        <v>9.3266220427087488E-7</v>
      </c>
      <c r="CE361" s="10">
        <f>3/24000000*OO[[#This Row],[139 (06JUL1985 06:00:00)-Water Temperature (C)]]*OO[[#This Row],[81]]</f>
        <v>8.8986694470300007E-7</v>
      </c>
      <c r="CF361" s="10">
        <f>3/24000000*OO[[#This Row],[140 (06JUL1985 09:00:00)-Water Temperature (C)]]*OO[[#This Row],[82]]</f>
        <v>8.7261130779587508E-7</v>
      </c>
      <c r="CG361" s="10">
        <f>3/24000000*OO[[#This Row],[141 (06JUL1985 12:00:00)-Water Temperature (C)]]*OO[[#This Row],[83]]</f>
        <v>8.6156438913675001E-7</v>
      </c>
      <c r="CH361" s="10">
        <f>3/24000000*OO[[#This Row],[142 (06JUL1985 15:00:00)-Water Temperature (C)]]*OO[[#This Row],[84]]</f>
        <v>8.5314286796374996E-7</v>
      </c>
      <c r="CI361" s="10">
        <f>3/24000000*OO[[#This Row],[143 (06JUL1985 18:00:00)-Water Temperature (C)]]*OO[[#This Row],[85]]</f>
        <v>8.4237393347474997E-7</v>
      </c>
      <c r="CJ361" s="10">
        <f>3/24000000*OO[[#This Row],[144 (06JUL1985 21:00:00)-Water Temperature (C)]]*OO[[#This Row],[86]]</f>
        <v>8.1393584681525001E-7</v>
      </c>
      <c r="CK361" s="10">
        <f>3/24000000*OO[[#This Row],[145 (07JUL1985 00:00:00)-Water Temperature (C)]]*OO[[#This Row],[87]]</f>
        <v>7.7971072114162503E-7</v>
      </c>
      <c r="CL361" s="10">
        <f>3/24000000*OO[[#This Row],[146 (07JUL1985 03:00:00)-Water Temperature (C)]]*OO[[#This Row],[88]]</f>
        <v>7.42948911539375E-7</v>
      </c>
      <c r="CM361" s="10">
        <f>3/24000000*OO[[#This Row],[147 (07JUL1985 06:00:00)-Water Temperature (C)]]*OO[[#This Row],[89]]</f>
        <v>7.0821253122849993E-7</v>
      </c>
      <c r="CN361" s="10">
        <f>3/24000000*OO[[#This Row],[148 (07JUL1985 09:00:00)-Water Temperature (C)]]*OO[[#This Row],[90]]</f>
        <v>6.81106999251875E-7</v>
      </c>
      <c r="CO361" s="10">
        <f>3/24000000*OO[[#This Row],[149 (07JUL1985 12:00:00)-Water Temperature (C)]]*OO[[#This Row],[91]]</f>
        <v>6.6447667783874997E-7</v>
      </c>
      <c r="CP361" s="10">
        <f>3/24000000*OO[[#This Row],[150 (07JUL1985 15:00:00)-Water Temperature (C)]]*OO[[#This Row],[92]]</f>
        <v>6.5545652860800001E-7</v>
      </c>
      <c r="CQ361" s="10">
        <f>3/24000000*OO[[#This Row],[151 (07JUL1985 18:00:00)-Water Temperature (C)]]*OO[[#This Row],[93]]</f>
        <v>6.3841187244074997E-7</v>
      </c>
      <c r="CR361" s="10">
        <f>3/24000000*OO[[#This Row],[152 (07JUL1985 21:00:00)-Water Temperature (C)]]*OO[[#This Row],[94]]</f>
        <v>6.1489538306849999E-7</v>
      </c>
      <c r="CS361" s="10">
        <f>3/24000000*OO[[#This Row],[153 (08JUL1985 00:00:00)-Water Temperature (C)]]*OO[[#This Row],[95]]</f>
        <v>5.8928058005649994E-7</v>
      </c>
      <c r="CT361" s="10">
        <f>3/24000000*OO[[#This Row],[154 (08JUL1985 03:00:00)-Water Temperature (C)]]*OO[[#This Row],[96]]</f>
        <v>5.6243761339700008E-7</v>
      </c>
      <c r="CU361" s="10">
        <f>3/24000000*OO[[#This Row],[155 (08JUL1985 06:00:00)-Water Temperature (C)]]*OO[[#This Row],[97]]</f>
        <v>5.3716690303124993E-7</v>
      </c>
      <c r="CV361" s="10">
        <f>3/24000000*OO[[#This Row],[156 (08JUL1985 09:00:00)-Water Temperature (C)]]*OO[[#This Row],[98]]</f>
        <v>5.2540203221974993E-7</v>
      </c>
      <c r="CW361" s="10">
        <f>3/24000000*OO[[#This Row],[157 (08JUL1985 12:00:00)-Water Temperature (C)]]*OO[[#This Row],[99]]</f>
        <v>5.1919912224175001E-7</v>
      </c>
    </row>
    <row r="362" spans="1:101" x14ac:dyDescent="0.35">
      <c r="A362" t="s">
        <v>369</v>
      </c>
      <c r="B362">
        <v>870.34109999999998</v>
      </c>
      <c r="C362" s="10">
        <f>3/24*OO[[#This Row],[59 (26JUN1985 06:00:00)-Water Temperature (C)]]*OO[[#This Row],[1]]/SUM(OO[1])</f>
        <v>0</v>
      </c>
      <c r="D362" s="10">
        <f>3/24*OO[[#This Row],[60 (26JUN1985 09:00:00)-Water Temperature (C)]]*OO[[#This Row],[2]]/SUM(OO[2])</f>
        <v>0</v>
      </c>
      <c r="E362" s="10">
        <f>3/24*OO[[#This Row],[61 (26JUN1985 12:00:00)-Water Temperature (C)]]*OO[[#This Row],[3]]/SUM(OO[3])</f>
        <v>0</v>
      </c>
      <c r="F362" s="10">
        <f>3/24*OO[[#This Row],[62 (26JUN1985 15:00:00)-Water Temperature (C)]]*OO[[#This Row],[4]]/SUM(OO[4])</f>
        <v>0</v>
      </c>
      <c r="G362" s="10">
        <f>3/24*OO[[#This Row],[63 (26JUN1985 18:00:00)-Water Temperature (C)]]*OO[[#This Row],[5]]/SUM(OO[5])</f>
        <v>0</v>
      </c>
      <c r="H362" s="10">
        <f>3/24*OO[[#This Row],[64 (26JUN1985 21:00:00)-Water Temperature (C)]]*OO[[#This Row],[6]]/SUM(OO[6])</f>
        <v>0</v>
      </c>
      <c r="I362" s="10">
        <f>3/24*OO[[#This Row],[65 (27JUN1985 00:00:00)-Water Temperature (C)]]*OO[[#This Row],[7]]/SUM(OO[7])</f>
        <v>0</v>
      </c>
      <c r="J362" s="10">
        <f>3/24*OO[[#This Row],[66 (27JUN1985 03:00:00)-Water Temperature (C)]]*OO[[#This Row],[8]]/SUM(OO[8])</f>
        <v>0</v>
      </c>
      <c r="K362" s="10">
        <f>3/24*OO[[#This Row],[67 (27JUN1985 06:00:00)-Water Temperature (C)]]*OO[[#This Row],[9]]/SUM(OO[9])</f>
        <v>0</v>
      </c>
      <c r="L362" s="10">
        <f>3/24*OO[[#This Row],[68 (27JUN1985 09:00:00)-Water Temperature (C)]]*OO[[#This Row],[10]]/SUM(OO[10])</f>
        <v>0</v>
      </c>
      <c r="M362" s="10">
        <f>3/24*OO[[#This Row],[69 (27JUN1985 12:00:00)-Water Temperature (C)]]*OO[[#This Row],[11]]/SUM(OO[11])</f>
        <v>0</v>
      </c>
      <c r="N362" s="10">
        <f>3/24*OO[[#This Row],[70 (27JUN1985 15:00:00)-Water Temperature (C)]]*OO[[#This Row],[12]]/SUM(OO[12])</f>
        <v>0</v>
      </c>
      <c r="O362" s="10">
        <f>3/24*OO[[#This Row],[71 (27JUN1985 18:00:00)-Water Temperature (C)]]*OO[[#This Row],[13]]/SUM(OO[13])</f>
        <v>0</v>
      </c>
      <c r="P362" s="10">
        <f>3/24*OO[[#This Row],[72 (27JUN1985 21:00:00)-Water Temperature (C)]]*OO[[#This Row],[14]]/SUM(OO[14])</f>
        <v>0</v>
      </c>
      <c r="Q362" s="10">
        <f>3/24*OO[[#This Row],[73 (28JUN1985 00:00:00)-Water Temperature (C)]]*OO[[#This Row],[15]]/SUM(OO[15])</f>
        <v>0</v>
      </c>
      <c r="R362" s="10">
        <f>3/24*OO[[#This Row],[74 (28JUN1985 03:00:00)-Water Temperature (C)]]*OO[[#This Row],[16]]/SUM(OO[16])</f>
        <v>2.8682317690067794E-41</v>
      </c>
      <c r="S362" s="10">
        <f>3/24*OO[[#This Row],[75 (28JUN1985 06:00:00)-Water Temperature (C)]]*OO[[#This Row],[17]]/SUM(OO[17])</f>
        <v>7.3322245537127511E-29</v>
      </c>
      <c r="T362" s="10">
        <f>3/24*OO[[#This Row],[76 (28JUN1985 09:00:00)-Water Temperature (C)]]*OO[[#This Row],[18]]/SUM(OO[18])</f>
        <v>2.5551993809636295E-21</v>
      </c>
      <c r="U362" s="10">
        <f>3/24*OO[[#This Row],[77 (28JUN1985 12:00:00)-Water Temperature (C)]]*OO[[#This Row],[19]]/SUM(OO[19])</f>
        <v>7.4357874300314808E-15</v>
      </c>
      <c r="V362" s="10">
        <f>3/24000000*OO[[#This Row],[78 (28JUN1985 15:00:00)-Water Temperature (C)]]*OO[[#This Row],[20]]</f>
        <v>4.0311913923750001E-11</v>
      </c>
      <c r="W362" s="10">
        <f>3/24000000*OO[[#This Row],[79 (28JUN1985 18:00:00)-Water Temperature (C)]]*OO[[#This Row],[21]]</f>
        <v>2.1807141156214998E-8</v>
      </c>
      <c r="X362" s="10">
        <f>3/24000000*OO[[#This Row],[80 (28JUN1985 21:00:00)-Water Temperature (C)]]*OO[[#This Row],[22]]</f>
        <v>2.4369770020779994E-6</v>
      </c>
      <c r="Y362" s="10">
        <f>3/24000000*OO[[#This Row],[81 (29JUN1985 00:00:00)-Water Temperature (C)]]*OO[[#This Row],[23]]</f>
        <v>8.1779665336662505E-5</v>
      </c>
      <c r="Z362" s="10">
        <f>3/24000000*OO[[#This Row],[82 (29JUN1985 03:00:00)-Water Temperature (C)]]*OO[[#This Row],[24]]</f>
        <v>1.04696027168425E-3</v>
      </c>
      <c r="AA362" s="10">
        <f>3/24000000*OO[[#This Row],[83 (29JUN1985 06:00:00)-Water Temperature (C)]]*OO[[#This Row],[25]]</f>
        <v>5.9721560618962496E-3</v>
      </c>
      <c r="AB362" s="10">
        <f>3/24000000*OO[[#This Row],[84 (29JUN1985 09:00:00)-Water Temperature (C)]]*OO[[#This Row],[26]]</f>
        <v>1.7537131915782499E-2</v>
      </c>
      <c r="AC362" s="10">
        <f>3/24000000*OO[[#This Row],[85 (29JUN1985 12:00:00)-Water Temperature (C)]]*OO[[#This Row],[27]]</f>
        <v>2.80565769407175E-2</v>
      </c>
      <c r="AD362" s="10">
        <f>3/24000000*OO[[#This Row],[86 (29JUN1985 15:00:00)-Water Temperature (C)]]*OO[[#This Row],[28]]</f>
        <v>2.65128553126125E-2</v>
      </c>
      <c r="AE362" s="10">
        <f>3/24000000*OO[[#This Row],[88 (29JUN1985 21:00:00)-Water Temperature (C)]]*OO[[#This Row],[30]]</f>
        <v>5.9161197944924996E-3</v>
      </c>
      <c r="AF362" s="10">
        <f>3/24000000*OO[[#This Row],[88 (29JUN1985 21:00:00)-Water Temperature (C)]]*OO[[#This Row],[30]]</f>
        <v>5.9161197944924996E-3</v>
      </c>
      <c r="AG362" s="10">
        <f>3/24000000*OO[[#This Row],[89 (30JUN1985 00:00:00)-Water Temperature (C)]]*OO[[#This Row],[31]]</f>
        <v>1.46999694727425E-3</v>
      </c>
      <c r="AH362" s="10">
        <f>3/24000000*OO[[#This Row],[90 (30JUN1985 03:00:00)-Water Temperature (C)]]*OO[[#This Row],[32]]</f>
        <v>2.6588499626624998E-4</v>
      </c>
      <c r="AI362" s="10">
        <f>3/24000000*OO[[#This Row],[91 (30JUN1985 06:00:00)-Water Temperature (C)]]*OO[[#This Row],[33]]</f>
        <v>4.1598033563249995E-5</v>
      </c>
      <c r="AJ362" s="10">
        <f>3/24000000*OO[[#This Row],[92 (30JUN1985 09:00:00)-Water Temperature (C)]]*OO[[#This Row],[34]]</f>
        <v>9.0236406420300004E-6</v>
      </c>
      <c r="AK362" s="10">
        <f>3/24000000*OO[[#This Row],[93 (30JUN1985 12:00:00)-Water Temperature (C)]]*OO[[#This Row],[35]]</f>
        <v>4.8608414384549997E-6</v>
      </c>
      <c r="AL362" s="10">
        <f>3/24000000*OO[[#This Row],[94 (30JUN1985 15:00:00)-Water Temperature (C)]]*OO[[#This Row],[36]]</f>
        <v>3.8494381839125002E-6</v>
      </c>
      <c r="AM362" s="10">
        <f>3/24000000*OO[[#This Row],[95 (30JUN1985 18:00:00)-Water Temperature (C)]]*OO[[#This Row],[37]]</f>
        <v>3.2805312365474996E-6</v>
      </c>
      <c r="AN362" s="10">
        <f>3/24000000*OO[[#This Row],[96 (30JUN1985 21:00:00)-Water Temperature (C)]]*OO[[#This Row],[38]]</f>
        <v>2.7530710597244996E-6</v>
      </c>
      <c r="AO362" s="10">
        <f>3/24000000*OO[[#This Row],[97 (01JUL1985 00:00:00)-Water Temperature (C)]]*OO[[#This Row],[39]]</f>
        <v>2.2917639359868751E-6</v>
      </c>
      <c r="AP362" s="10">
        <f>3/24000000*OO[[#This Row],[98 (01JUL1985 03:00:00)-Water Temperature (C)]]*OO[[#This Row],[40]]</f>
        <v>1.9177320892911253E-6</v>
      </c>
      <c r="AQ362" s="10">
        <f>3/24000000*OO[[#This Row],[99 (01JUL1985 06:00:00)-Water Temperature (C)]]*OO[[#This Row],[41]]</f>
        <v>1.6143918931817498E-6</v>
      </c>
      <c r="AR362" s="10">
        <f>3/24000000*OO[[#This Row],[100 (01JUL1985 09:00:00)-Water Temperature (C)]]*OO[[#This Row],[42]]</f>
        <v>1.4163105740883749E-6</v>
      </c>
      <c r="AS362" s="10">
        <f>3/24000000*OO[[#This Row],[101 (01JUL1985 12:00:00)-Water Temperature (C)]]*OO[[#This Row],[43]]</f>
        <v>1.264364750695E-6</v>
      </c>
      <c r="AT362" s="10">
        <f>3/24000000*OO[[#This Row],[102 (01JUL1985 15:00:00)-Water Temperature (C)]]*OO[[#This Row],[44]]</f>
        <v>1.1283484711784999E-6</v>
      </c>
      <c r="AU362" s="10">
        <f>3/24000000*OO[[#This Row],[103 (01JUL1985 18:00:00)-Water Temperature (C)]]*OO[[#This Row],[45]]</f>
        <v>1.0093351367850001E-6</v>
      </c>
      <c r="AV362" s="10">
        <f>3/24000000*OO[[#This Row],[104 (01JUL1985 21:00:00)-Water Temperature (C)]]*OO[[#This Row],[46]]</f>
        <v>8.9018092097999996E-7</v>
      </c>
      <c r="AW362" s="10">
        <f>3/24000000*OO[[#This Row],[105 (02JUL1985 00:00:00)-Water Temperature (C)]]*OO[[#This Row],[47]]</f>
        <v>7.8949830322912507E-7</v>
      </c>
      <c r="AX362" s="10">
        <f>3/24000000*OO[[#This Row],[106 (02JUL1985 03:00:00)-Water Temperature (C)]]*OO[[#This Row],[48]]</f>
        <v>7.0540698119824994E-7</v>
      </c>
      <c r="AY362" s="10">
        <f>3/24000000*OO[[#This Row],[107 (02JUL1985 06:00:00)-Water Temperature (C)]]*OO[[#This Row],[49]]</f>
        <v>6.3603708121274998E-7</v>
      </c>
      <c r="AZ362" s="10">
        <f>3/24000000*OO[[#This Row],[108 (02JUL1985 09:00:00)-Water Temperature (C)]]*OO[[#This Row],[50]]</f>
        <v>5.7937062260137482E-7</v>
      </c>
      <c r="BA362" s="10">
        <f>3/24000000*OO[[#This Row],[109 (02JUL1985 12:00:00)-Water Temperature (C)]]*OO[[#This Row],[51]]</f>
        <v>5.4166719365324995E-7</v>
      </c>
      <c r="BB362" s="10">
        <f>3/24000000*OO[[#This Row],[110 (02JUL1985 15:00:00)-Water Temperature (C)]]*OO[[#This Row],[52]]</f>
        <v>5.1399937315187494E-7</v>
      </c>
      <c r="BC362" s="10">
        <f>3/24000000*OO[[#This Row],[111 (02JUL1985 18:00:00)-Water Temperature (C)]]*OO[[#This Row],[53]]</f>
        <v>4.8822884769587502E-7</v>
      </c>
      <c r="BD362" s="10">
        <f>3/24000000*OO[[#This Row],[112 (02JUL1985 21:00:00)-Water Temperature (C)]]*OO[[#This Row],[54]]</f>
        <v>4.56029647756875E-7</v>
      </c>
      <c r="BE362" s="10">
        <f>3/24000000*OO[[#This Row],[113 (03JUL1985 00:00:00)-Water Temperature (C)]]*OO[[#This Row],[55]]</f>
        <v>4.20156324525E-7</v>
      </c>
      <c r="BF362" s="10">
        <f>3/24000000*OO[[#This Row],[114 (03JUL1985 03:00:00)-Water Temperature (C)]]*OO[[#This Row],[56]]</f>
        <v>3.8717639539999998E-7</v>
      </c>
      <c r="BG362" s="10">
        <f>3/24000000*OO[[#This Row],[115 (03JUL1985 06:00:00)-Water Temperature (C)]]*OO[[#This Row],[57]]</f>
        <v>3.5627310628874992E-7</v>
      </c>
      <c r="BH362" s="10">
        <f>3/24000000*OO[[#This Row],[116 (03JUL1985 09:00:00)-Water Temperature (C)]]*OO[[#This Row],[58]]</f>
        <v>3.3691415912649994E-7</v>
      </c>
      <c r="BI362" s="10">
        <f>3/24000000*OO[[#This Row],[117 (03JUL1985 12:00:00)-Water Temperature (C)]]*OO[[#This Row],[59]]</f>
        <v>3.2508495945624999E-7</v>
      </c>
      <c r="BJ362" s="10">
        <f>3/24000000*OO[[#This Row],[118 (03JUL1985 15:00:00)-Water Temperature (C)]]*OO[[#This Row],[60]]</f>
        <v>3.1554741381574998E-7</v>
      </c>
      <c r="BK362" s="10">
        <f>3/24000000*OO[[#This Row],[119 (03JUL1985 18:00:00)-Water Temperature (C)]]*OO[[#This Row],[61]]</f>
        <v>3.0641778196574992E-7</v>
      </c>
      <c r="BL362" s="10">
        <f>3/24000000*OO[[#This Row],[120 (03JUL1985 21:00:00)-Water Temperature (C)]]*OO[[#This Row],[62]]</f>
        <v>2.91034929640025E-7</v>
      </c>
      <c r="BM362" s="10">
        <f>3/24000000*OO[[#This Row],[121 (04JUL1985 00:00:00)-Water Temperature (C)]]*OO[[#This Row],[63]]</f>
        <v>2.7382545281992501E-7</v>
      </c>
      <c r="BN362" s="10">
        <f>3/24000000*OO[[#This Row],[122 (04JUL1985 03:00:00)-Water Temperature (C)]]*OO[[#This Row],[64]]</f>
        <v>2.5756289230278748E-7</v>
      </c>
      <c r="BO362" s="10">
        <f>3/24000000*OO[[#This Row],[123 (04JUL1985 06:00:00)-Water Temperature (C)]]*OO[[#This Row],[65]]</f>
        <v>2.4323702709645002E-7</v>
      </c>
      <c r="BP362" s="10">
        <f>3/24000000*OO[[#This Row],[124 (04JUL1985 09:00:00)-Water Temperature (C)]]*OO[[#This Row],[66]]</f>
        <v>2.3699907185366247E-7</v>
      </c>
      <c r="BQ362" s="10">
        <f>3/24000000*OO[[#This Row],[125 (04JUL1985 12:00:00)-Water Temperature (C)]]*OO[[#This Row],[67]]</f>
        <v>2.3296132797132499E-7</v>
      </c>
      <c r="BR362" s="10">
        <f>3/24000000*OO[[#This Row],[126 (04JUL1985 15:00:00)-Water Temperature (C)]]*OO[[#This Row],[68]]</f>
        <v>2.2861062753029999E-7</v>
      </c>
      <c r="BS362" s="10">
        <f>3/24000000*OO[[#This Row],[127 (04JUL1985 18:00:00)-Water Temperature (C)]]*OO[[#This Row],[69]]</f>
        <v>2.2233039490260001E-7</v>
      </c>
      <c r="BT362" s="10">
        <f>3/24000000*OO[[#This Row],[128 (04JUL1985 21:00:00)-Water Temperature (C)]]*OO[[#This Row],[70]]</f>
        <v>2.1294673732020001E-7</v>
      </c>
      <c r="BU362" s="10">
        <f>3/24000000*OO[[#This Row],[129 (05JUL1985 00:00:00)-Water Temperature (C)]]*OO[[#This Row],[71]]</f>
        <v>2.0119063266637499E-7</v>
      </c>
      <c r="BV362" s="10">
        <f>3/24000000*OO[[#This Row],[130 (05JUL1985 03:00:00)-Water Temperature (C)]]*OO[[#This Row],[72]]</f>
        <v>1.898811011349E-7</v>
      </c>
      <c r="BW362" s="10">
        <f>3/24000000*OO[[#This Row],[131 (05JUL1985 06:00:00)-Water Temperature (C)]]*OO[[#This Row],[73]]</f>
        <v>1.7985089368146249E-7</v>
      </c>
      <c r="BX362" s="10">
        <f>3/24000000*OO[[#This Row],[132 (05JUL1985 09:00:00)-Water Temperature (C)]]*OO[[#This Row],[74]]</f>
        <v>1.7558674928639998E-7</v>
      </c>
      <c r="BY362" s="10">
        <f>3/24000000*OO[[#This Row],[133 (05JUL1985 12:00:00)-Water Temperature (C)]]*OO[[#This Row],[75]]</f>
        <v>1.7349443066149999E-7</v>
      </c>
      <c r="BZ362" s="10">
        <f>3/24000000*OO[[#This Row],[134 (05JUL1985 15:00:00)-Water Temperature (C)]]*OO[[#This Row],[76]]</f>
        <v>1.72349070984625E-7</v>
      </c>
      <c r="CA362" s="10">
        <f>3/24000000*OO[[#This Row],[135 (05JUL1985 18:00:00)-Water Temperature (C)]]*OO[[#This Row],[77]]</f>
        <v>1.703879884527E-7</v>
      </c>
      <c r="CB362" s="10">
        <f>3/24000000*OO[[#This Row],[136 (05JUL1985 21:00:00)-Water Temperature (C)]]*OO[[#This Row],[78]]</f>
        <v>1.6441022877724999E-7</v>
      </c>
      <c r="CC362" s="10">
        <f>3/24000000*OO[[#This Row],[137 (06JUL1985 00:00:00)-Water Temperature (C)]]*OO[[#This Row],[79]]</f>
        <v>1.5643643479615001E-7</v>
      </c>
      <c r="CD362" s="10">
        <f>3/24000000*OO[[#This Row],[138 (06JUL1985 03:00:00)-Water Temperature (C)]]*OO[[#This Row],[80]]</f>
        <v>1.48385133386475E-7</v>
      </c>
      <c r="CE362" s="10">
        <f>3/24000000*OO[[#This Row],[139 (06JUL1985 06:00:00)-Water Temperature (C)]]*OO[[#This Row],[81]]</f>
        <v>1.4113879114473748E-7</v>
      </c>
      <c r="CF362" s="10">
        <f>3/24000000*OO[[#This Row],[140 (06JUL1985 09:00:00)-Water Temperature (C)]]*OO[[#This Row],[82]]</f>
        <v>1.3874029902142499E-7</v>
      </c>
      <c r="CG362" s="10">
        <f>3/24000000*OO[[#This Row],[141 (06JUL1985 12:00:00)-Water Temperature (C)]]*OO[[#This Row],[83]]</f>
        <v>1.3789147836E-7</v>
      </c>
      <c r="CH362" s="10">
        <f>3/24000000*OO[[#This Row],[142 (06JUL1985 15:00:00)-Water Temperature (C)]]*OO[[#This Row],[84]]</f>
        <v>1.3755477330589998E-7</v>
      </c>
      <c r="CI362" s="10">
        <f>3/24000000*OO[[#This Row],[143 (06JUL1985 18:00:00)-Water Temperature (C)]]*OO[[#This Row],[85]]</f>
        <v>1.3672572806092501E-7</v>
      </c>
      <c r="CJ362" s="10">
        <f>3/24000000*OO[[#This Row],[144 (06JUL1985 21:00:00)-Water Temperature (C)]]*OO[[#This Row],[86]]</f>
        <v>1.3245062710477501E-7</v>
      </c>
      <c r="CK362" s="10">
        <f>3/24000000*OO[[#This Row],[145 (07JUL1985 00:00:00)-Water Temperature (C)]]*OO[[#This Row],[87]]</f>
        <v>1.2645972943425E-7</v>
      </c>
      <c r="CL362" s="10">
        <f>3/24000000*OO[[#This Row],[146 (07JUL1985 03:00:00)-Water Temperature (C)]]*OO[[#This Row],[88]]</f>
        <v>1.1999519243209998E-7</v>
      </c>
      <c r="CM362" s="10">
        <f>3/24000000*OO[[#This Row],[147 (07JUL1985 06:00:00)-Water Temperature (C)]]*OO[[#This Row],[89]]</f>
        <v>1.1382249353539998E-7</v>
      </c>
      <c r="CN362" s="10">
        <f>3/24000000*OO[[#This Row],[148 (07JUL1985 09:00:00)-Water Temperature (C)]]*OO[[#This Row],[90]]</f>
        <v>1.091917942053125E-7</v>
      </c>
      <c r="CO362" s="10">
        <f>3/24000000*OO[[#This Row],[149 (07JUL1985 12:00:00)-Water Temperature (C)]]*OO[[#This Row],[91]]</f>
        <v>1.06803678834125E-7</v>
      </c>
      <c r="CP362" s="10">
        <f>3/24000000*OO[[#This Row],[150 (07JUL1985 15:00:00)-Water Temperature (C)]]*OO[[#This Row],[92]]</f>
        <v>1.0603153099497499E-7</v>
      </c>
      <c r="CQ362" s="10">
        <f>3/24000000*OO[[#This Row],[151 (07JUL1985 18:00:00)-Water Temperature (C)]]*OO[[#This Row],[93]]</f>
        <v>1.04149611627425E-7</v>
      </c>
      <c r="CR362" s="10">
        <f>3/24000000*OO[[#This Row],[152 (07JUL1985 21:00:00)-Water Temperature (C)]]*OO[[#This Row],[94]]</f>
        <v>1.011925259832E-7</v>
      </c>
      <c r="CS362" s="10">
        <f>3/24000000*OO[[#This Row],[153 (08JUL1985 00:00:00)-Water Temperature (C)]]*OO[[#This Row],[95]]</f>
        <v>9.7667429862125001E-8</v>
      </c>
      <c r="CT362" s="10">
        <f>3/24000000*OO[[#This Row],[154 (08JUL1985 03:00:00)-Water Temperature (C)]]*OO[[#This Row],[96]]</f>
        <v>9.3531548413349995E-8</v>
      </c>
      <c r="CU362" s="10">
        <f>3/24000000*OO[[#This Row],[155 (08JUL1985 06:00:00)-Water Temperature (C)]]*OO[[#This Row],[97]]</f>
        <v>8.9482093509375002E-8</v>
      </c>
      <c r="CV362" s="10">
        <f>3/24000000*OO[[#This Row],[156 (08JUL1985 09:00:00)-Water Temperature (C)]]*OO[[#This Row],[98]]</f>
        <v>8.7985072949637489E-8</v>
      </c>
      <c r="CW362" s="10">
        <f>3/24000000*OO[[#This Row],[157 (08JUL1985 12:00:00)-Water Temperature (C)]]*OO[[#This Row],[99]]</f>
        <v>8.7721130891499997E-8</v>
      </c>
    </row>
    <row r="363" spans="1:101" x14ac:dyDescent="0.35">
      <c r="A363" t="s">
        <v>370</v>
      </c>
      <c r="B363">
        <v>705.42909999999995</v>
      </c>
      <c r="C363" s="10">
        <f>3/24*OO[[#This Row],[59 (26JUN1985 06:00:00)-Water Temperature (C)]]*OO[[#This Row],[1]]/SUM(OO[1])</f>
        <v>0</v>
      </c>
      <c r="D363" s="10">
        <f>3/24*OO[[#This Row],[60 (26JUN1985 09:00:00)-Water Temperature (C)]]*OO[[#This Row],[2]]/SUM(OO[2])</f>
        <v>0</v>
      </c>
      <c r="E363" s="10">
        <f>3/24*OO[[#This Row],[61 (26JUN1985 12:00:00)-Water Temperature (C)]]*OO[[#This Row],[3]]/SUM(OO[3])</f>
        <v>0</v>
      </c>
      <c r="F363" s="10">
        <f>3/24*OO[[#This Row],[62 (26JUN1985 15:00:00)-Water Temperature (C)]]*OO[[#This Row],[4]]/SUM(OO[4])</f>
        <v>0</v>
      </c>
      <c r="G363" s="10">
        <f>3/24*OO[[#This Row],[63 (26JUN1985 18:00:00)-Water Temperature (C)]]*OO[[#This Row],[5]]/SUM(OO[5])</f>
        <v>0</v>
      </c>
      <c r="H363" s="10">
        <f>3/24*OO[[#This Row],[64 (26JUN1985 21:00:00)-Water Temperature (C)]]*OO[[#This Row],[6]]/SUM(OO[6])</f>
        <v>0</v>
      </c>
      <c r="I363" s="10">
        <f>3/24*OO[[#This Row],[65 (27JUN1985 00:00:00)-Water Temperature (C)]]*OO[[#This Row],[7]]/SUM(OO[7])</f>
        <v>0</v>
      </c>
      <c r="J363" s="10">
        <f>3/24*OO[[#This Row],[66 (27JUN1985 03:00:00)-Water Temperature (C)]]*OO[[#This Row],[8]]/SUM(OO[8])</f>
        <v>0</v>
      </c>
      <c r="K363" s="10">
        <f>3/24*OO[[#This Row],[67 (27JUN1985 06:00:00)-Water Temperature (C)]]*OO[[#This Row],[9]]/SUM(OO[9])</f>
        <v>0</v>
      </c>
      <c r="L363" s="10">
        <f>3/24*OO[[#This Row],[68 (27JUN1985 09:00:00)-Water Temperature (C)]]*OO[[#This Row],[10]]/SUM(OO[10])</f>
        <v>0</v>
      </c>
      <c r="M363" s="10">
        <f>3/24*OO[[#This Row],[69 (27JUN1985 12:00:00)-Water Temperature (C)]]*OO[[#This Row],[11]]/SUM(OO[11])</f>
        <v>0</v>
      </c>
      <c r="N363" s="10">
        <f>3/24*OO[[#This Row],[70 (27JUN1985 15:00:00)-Water Temperature (C)]]*OO[[#This Row],[12]]/SUM(OO[12])</f>
        <v>0</v>
      </c>
      <c r="O363" s="10">
        <f>3/24*OO[[#This Row],[71 (27JUN1985 18:00:00)-Water Temperature (C)]]*OO[[#This Row],[13]]/SUM(OO[13])</f>
        <v>0</v>
      </c>
      <c r="P363" s="10">
        <f>3/24*OO[[#This Row],[72 (27JUN1985 21:00:00)-Water Temperature (C)]]*OO[[#This Row],[14]]/SUM(OO[14])</f>
        <v>0</v>
      </c>
      <c r="Q363" s="10">
        <f>3/24*OO[[#This Row],[73 (28JUN1985 00:00:00)-Water Temperature (C)]]*OO[[#This Row],[15]]/SUM(OO[15])</f>
        <v>0</v>
      </c>
      <c r="R363" s="10">
        <f>3/24*OO[[#This Row],[74 (28JUN1985 03:00:00)-Water Temperature (C)]]*OO[[#This Row],[16]]/SUM(OO[16])</f>
        <v>1.3309528063999454E-41</v>
      </c>
      <c r="S363" s="10">
        <f>3/24*OO[[#This Row],[75 (28JUN1985 06:00:00)-Water Temperature (C)]]*OO[[#This Row],[17]]/SUM(OO[17])</f>
        <v>5.250642541708827E-29</v>
      </c>
      <c r="T363" s="10">
        <f>3/24*OO[[#This Row],[76 (28JUN1985 09:00:00)-Water Temperature (C)]]*OO[[#This Row],[18]]/SUM(OO[18])</f>
        <v>1.5870100228605535E-21</v>
      </c>
      <c r="U363" s="10">
        <f>3/24*OO[[#This Row],[77 (28JUN1985 12:00:00)-Water Temperature (C)]]*OO[[#This Row],[19]]/SUM(OO[19])</f>
        <v>6.6216238868195193E-15</v>
      </c>
      <c r="V363" s="10">
        <f>3/24000000*OO[[#This Row],[78 (28JUN1985 15:00:00)-Water Temperature (C)]]*OO[[#This Row],[20]]</f>
        <v>3.9712388975849997E-11</v>
      </c>
      <c r="W363" s="10">
        <f>3/24000000*OO[[#This Row],[79 (28JUN1985 18:00:00)-Water Temperature (C)]]*OO[[#This Row],[21]]</f>
        <v>2.28846182568575E-8</v>
      </c>
      <c r="X363" s="10">
        <f>3/24000000*OO[[#This Row],[80 (28JUN1985 21:00:00)-Water Temperature (C)]]*OO[[#This Row],[22]]</f>
        <v>2.6852078719012494E-6</v>
      </c>
      <c r="Y363" s="10">
        <f>3/24000000*OO[[#This Row],[81 (29JUN1985 00:00:00)-Water Temperature (C)]]*OO[[#This Row],[23]]</f>
        <v>9.3816112093537493E-5</v>
      </c>
      <c r="Z363" s="10">
        <f>3/24000000*OO[[#This Row],[82 (29JUN1985 03:00:00)-Water Temperature (C)]]*OO[[#This Row],[24]]</f>
        <v>1.2439782005783751E-3</v>
      </c>
      <c r="AA363" s="10">
        <f>3/24000000*OO[[#This Row],[83 (29JUN1985 06:00:00)-Water Temperature (C)]]*OO[[#This Row],[25]]</f>
        <v>7.3205581050000005E-3</v>
      </c>
      <c r="AB363" s="10">
        <f>3/24000000*OO[[#This Row],[84 (29JUN1985 09:00:00)-Water Temperature (C)]]*OO[[#This Row],[26]]</f>
        <v>2.2111116343447496E-2</v>
      </c>
      <c r="AC363" s="10">
        <f>3/24000000*OO[[#This Row],[85 (29JUN1985 12:00:00)-Water Temperature (C)]]*OO[[#This Row],[27]]</f>
        <v>3.6570257341312494E-2</v>
      </c>
      <c r="AD363" s="10">
        <f>3/24000000*OO[[#This Row],[86 (29JUN1985 15:00:00)-Water Temperature (C)]]*OO[[#This Row],[28]]</f>
        <v>3.540479768035E-2</v>
      </c>
      <c r="AE363" s="10">
        <f>3/24000000*OO[[#This Row],[88 (29JUN1985 21:00:00)-Water Temperature (C)]]*OO[[#This Row],[30]]</f>
        <v>8.243166805424999E-3</v>
      </c>
      <c r="AF363" s="10">
        <f>3/24000000*OO[[#This Row],[88 (29JUN1985 21:00:00)-Water Temperature (C)]]*OO[[#This Row],[30]]</f>
        <v>8.243166805424999E-3</v>
      </c>
      <c r="AG363" s="10">
        <f>3/24000000*OO[[#This Row],[89 (30JUN1985 00:00:00)-Water Temperature (C)]]*OO[[#This Row],[31]]</f>
        <v>2.0917295289672503E-3</v>
      </c>
      <c r="AH363" s="10">
        <f>3/24000000*OO[[#This Row],[90 (30JUN1985 03:00:00)-Water Temperature (C)]]*OO[[#This Row],[32]]</f>
        <v>3.8423352412474999E-4</v>
      </c>
      <c r="AI363" s="10">
        <f>3/24000000*OO[[#This Row],[91 (30JUN1985 06:00:00)-Water Temperature (C)]]*OO[[#This Row],[33]]</f>
        <v>6.0234692016849999E-5</v>
      </c>
      <c r="AJ363" s="10">
        <f>3/24000000*OO[[#This Row],[92 (30JUN1985 09:00:00)-Water Temperature (C)]]*OO[[#This Row],[34]]</f>
        <v>1.243060729476E-5</v>
      </c>
      <c r="AK363" s="10">
        <f>3/24000000*OO[[#This Row],[93 (30JUN1985 12:00:00)-Water Temperature (C)]]*OO[[#This Row],[35]]</f>
        <v>6.5040528159949992E-6</v>
      </c>
      <c r="AL363" s="10">
        <f>3/24000000*OO[[#This Row],[94 (30JUN1985 15:00:00)-Water Temperature (C)]]*OO[[#This Row],[36]]</f>
        <v>5.1187692762562494E-6</v>
      </c>
      <c r="AM363" s="10">
        <f>3/24000000*OO[[#This Row],[95 (30JUN1985 18:00:00)-Water Temperature (C)]]*OO[[#This Row],[37]]</f>
        <v>4.3537806029249992E-6</v>
      </c>
      <c r="AN363" s="10">
        <f>3/24000000*OO[[#This Row],[96 (30JUN1985 21:00:00)-Water Temperature (C)]]*OO[[#This Row],[38]]</f>
        <v>3.6524350841999999E-6</v>
      </c>
      <c r="AO363" s="10">
        <f>3/24000000*OO[[#This Row],[97 (01JUL1985 00:00:00)-Water Temperature (C)]]*OO[[#This Row],[39]]</f>
        <v>3.0390600396000003E-6</v>
      </c>
      <c r="AP363" s="10">
        <f>3/24000000*OO[[#This Row],[98 (01JUL1985 03:00:00)-Water Temperature (C)]]*OO[[#This Row],[40]]</f>
        <v>2.541470866848E-6</v>
      </c>
      <c r="AQ363" s="10">
        <f>3/24000000*OO[[#This Row],[99 (01JUL1985 06:00:00)-Water Temperature (C)]]*OO[[#This Row],[41]]</f>
        <v>2.1375982658539998E-6</v>
      </c>
      <c r="AR363" s="10">
        <f>3/24000000*OO[[#This Row],[100 (01JUL1985 09:00:00)-Water Temperature (C)]]*OO[[#This Row],[42]]</f>
        <v>1.877820615916E-6</v>
      </c>
      <c r="AS363" s="10">
        <f>3/24000000*OO[[#This Row],[101 (01JUL1985 12:00:00)-Water Temperature (C)]]*OO[[#This Row],[43]]</f>
        <v>1.6792338738510001E-6</v>
      </c>
      <c r="AT363" s="10">
        <f>3/24000000*OO[[#This Row],[102 (01JUL1985 15:00:00)-Water Temperature (C)]]*OO[[#This Row],[44]]</f>
        <v>1.5007726877802499E-6</v>
      </c>
      <c r="AU363" s="10">
        <f>3/24000000*OO[[#This Row],[103 (01JUL1985 18:00:00)-Water Temperature (C)]]*OO[[#This Row],[45]]</f>
        <v>1.345022696535375E-6</v>
      </c>
      <c r="AV363" s="10">
        <f>3/24000000*OO[[#This Row],[104 (01JUL1985 21:00:00)-Water Temperature (C)]]*OO[[#This Row],[46]]</f>
        <v>1.1884524292875E-6</v>
      </c>
      <c r="AW363" s="10">
        <f>3/24000000*OO[[#This Row],[105 (02JUL1985 00:00:00)-Water Temperature (C)]]*OO[[#This Row],[47]]</f>
        <v>1.0559866878945001E-6</v>
      </c>
      <c r="AX363" s="10">
        <f>3/24000000*OO[[#This Row],[106 (02JUL1985 03:00:00)-Water Temperature (C)]]*OO[[#This Row],[48]]</f>
        <v>9.4516986544424985E-7</v>
      </c>
      <c r="AY363" s="10">
        <f>3/24000000*OO[[#This Row],[107 (02JUL1985 06:00:00)-Water Temperature (C)]]*OO[[#This Row],[49]]</f>
        <v>8.5360692257999986E-7</v>
      </c>
      <c r="AZ363" s="10">
        <f>3/24000000*OO[[#This Row],[108 (02JUL1985 09:00:00)-Water Temperature (C)]]*OO[[#This Row],[50]]</f>
        <v>7.7878197035237491E-7</v>
      </c>
      <c r="BA363" s="10">
        <f>3/24000000*OO[[#This Row],[109 (02JUL1985 12:00:00)-Water Temperature (C)]]*OO[[#This Row],[51]]</f>
        <v>7.2934190525662496E-7</v>
      </c>
      <c r="BB363" s="10">
        <f>3/24000000*OO[[#This Row],[110 (02JUL1985 15:00:00)-Water Temperature (C)]]*OO[[#This Row],[52]]</f>
        <v>6.9346244958087503E-7</v>
      </c>
      <c r="BC363" s="10">
        <f>3/24000000*OO[[#This Row],[111 (02JUL1985 18:00:00)-Water Temperature (C)]]*OO[[#This Row],[53]]</f>
        <v>6.5984622816187498E-7</v>
      </c>
      <c r="BD363" s="10">
        <f>3/24000000*OO[[#This Row],[112 (02JUL1985 21:00:00)-Water Temperature (C)]]*OO[[#This Row],[54]]</f>
        <v>6.1755449235149994E-7</v>
      </c>
      <c r="BE363" s="10">
        <f>3/24000000*OO[[#This Row],[113 (03JUL1985 00:00:00)-Water Temperature (C)]]*OO[[#This Row],[55]]</f>
        <v>5.6999636371124995E-7</v>
      </c>
      <c r="BF363" s="10">
        <f>3/24000000*OO[[#This Row],[114 (03JUL1985 03:00:00)-Water Temperature (C)]]*OO[[#This Row],[56]]</f>
        <v>5.2635481146900006E-7</v>
      </c>
      <c r="BG363" s="10">
        <f>3/24000000*OO[[#This Row],[115 (03JUL1985 06:00:00)-Water Temperature (C)]]*OO[[#This Row],[57]]</f>
        <v>4.8524030596050002E-7</v>
      </c>
      <c r="BH363" s="10">
        <f>3/24000000*OO[[#This Row],[116 (03JUL1985 09:00:00)-Water Temperature (C)]]*OO[[#This Row],[58]]</f>
        <v>4.5952234819987497E-7</v>
      </c>
      <c r="BI363" s="10">
        <f>3/24000000*OO[[#This Row],[117 (03JUL1985 12:00:00)-Water Temperature (C)]]*OO[[#This Row],[59]]</f>
        <v>4.44072089971875E-7</v>
      </c>
      <c r="BJ363" s="10">
        <f>3/24000000*OO[[#This Row],[118 (03JUL1985 15:00:00)-Water Temperature (C)]]*OO[[#This Row],[60]]</f>
        <v>4.3169347371175E-7</v>
      </c>
      <c r="BK363" s="10">
        <f>3/24000000*OO[[#This Row],[119 (03JUL1985 18:00:00)-Water Temperature (C)]]*OO[[#This Row],[61]]</f>
        <v>4.19887641086E-7</v>
      </c>
      <c r="BL363" s="10">
        <f>3/24000000*OO[[#This Row],[120 (03JUL1985 21:00:00)-Water Temperature (C)]]*OO[[#This Row],[62]]</f>
        <v>4.0002159409300005E-7</v>
      </c>
      <c r="BM363" s="10">
        <f>3/24000000*OO[[#This Row],[121 (04JUL1985 00:00:00)-Water Temperature (C)]]*OO[[#This Row],[63]]</f>
        <v>3.7683840402512497E-7</v>
      </c>
      <c r="BN363" s="10">
        <f>3/24000000*OO[[#This Row],[122 (04JUL1985 03:00:00)-Water Temperature (C)]]*OO[[#This Row],[64]]</f>
        <v>3.5506296304187499E-7</v>
      </c>
      <c r="BO363" s="10">
        <f>3/24000000*OO[[#This Row],[123 (04JUL1985 06:00:00)-Water Temperature (C)]]*OO[[#This Row],[65]]</f>
        <v>3.3579025752674999E-7</v>
      </c>
      <c r="BP363" s="10">
        <f>3/24000000*OO[[#This Row],[124 (04JUL1985 09:00:00)-Water Temperature (C)]]*OO[[#This Row],[66]]</f>
        <v>3.2766334636149998E-7</v>
      </c>
      <c r="BQ363" s="10">
        <f>3/24000000*OO[[#This Row],[125 (04JUL1985 12:00:00)-Water Temperature (C)]]*OO[[#This Row],[67]]</f>
        <v>3.2254443128249995E-7</v>
      </c>
      <c r="BR363" s="10">
        <f>3/24000000*OO[[#This Row],[126 (04JUL1985 15:00:00)-Water Temperature (C)]]*OO[[#This Row],[68]]</f>
        <v>3.1696006725000001E-7</v>
      </c>
      <c r="BS363" s="10">
        <f>3/24000000*OO[[#This Row],[127 (04JUL1985 18:00:00)-Water Temperature (C)]]*OO[[#This Row],[69]]</f>
        <v>3.0877529258400001E-7</v>
      </c>
      <c r="BT363" s="10">
        <f>3/24000000*OO[[#This Row],[128 (04JUL1985 21:00:00)-Water Temperature (C)]]*OO[[#This Row],[70]]</f>
        <v>2.9627259683593749E-7</v>
      </c>
      <c r="BU363" s="10">
        <f>3/24000000*OO[[#This Row],[129 (05JUL1985 00:00:00)-Water Temperature (C)]]*OO[[#This Row],[71]]</f>
        <v>2.8034665815433744E-7</v>
      </c>
      <c r="BV363" s="10">
        <f>3/24000000*OO[[#This Row],[130 (05JUL1985 03:00:00)-Water Temperature (C)]]*OO[[#This Row],[72]]</f>
        <v>2.6498838582303752E-7</v>
      </c>
      <c r="BW363" s="10">
        <f>3/24000000*OO[[#This Row],[131 (05JUL1985 06:00:00)-Water Temperature (C)]]*OO[[#This Row],[73]]</f>
        <v>2.5163288952899996E-7</v>
      </c>
      <c r="BX363" s="10">
        <f>3/24000000*OO[[#This Row],[132 (05JUL1985 09:00:00)-Water Temperature (C)]]*OO[[#This Row],[74]]</f>
        <v>2.4644225549579999E-7</v>
      </c>
      <c r="BY363" s="10">
        <f>3/24000000*OO[[#This Row],[133 (05JUL1985 12:00:00)-Water Temperature (C)]]*OO[[#This Row],[75]]</f>
        <v>2.4392484956314995E-7</v>
      </c>
      <c r="BZ363" s="10">
        <f>3/24000000*OO[[#This Row],[134 (05JUL1985 15:00:00)-Water Temperature (C)]]*OO[[#This Row],[76]]</f>
        <v>2.4225511021839998E-7</v>
      </c>
      <c r="CA363" s="10">
        <f>3/24000000*OO[[#This Row],[135 (05JUL1985 18:00:00)-Water Temperature (C)]]*OO[[#This Row],[77]]</f>
        <v>2.3948494450177497E-7</v>
      </c>
      <c r="CB363" s="10">
        <f>3/24000000*OO[[#This Row],[136 (05JUL1985 21:00:00)-Water Temperature (C)]]*OO[[#This Row],[78]]</f>
        <v>2.3112518335852496E-7</v>
      </c>
      <c r="CC363" s="10">
        <f>3/24000000*OO[[#This Row],[137 (06JUL1985 00:00:00)-Water Temperature (C)]]*OO[[#This Row],[79]]</f>
        <v>2.1989635570078748E-7</v>
      </c>
      <c r="CD363" s="10">
        <f>3/24000000*OO[[#This Row],[138 (06JUL1985 03:00:00)-Water Temperature (C)]]*OO[[#This Row],[80]]</f>
        <v>2.0857970016472499E-7</v>
      </c>
      <c r="CE363" s="10">
        <f>3/24000000*OO[[#This Row],[139 (06JUL1985 06:00:00)-Water Temperature (C)]]*OO[[#This Row],[81]]</f>
        <v>1.9830883812599996E-7</v>
      </c>
      <c r="CF363" s="10">
        <f>3/24000000*OO[[#This Row],[140 (06JUL1985 09:00:00)-Water Temperature (C)]]*OO[[#This Row],[82]]</f>
        <v>1.9486599189739997E-7</v>
      </c>
      <c r="CG363" s="10">
        <f>3/24000000*OO[[#This Row],[141 (06JUL1985 12:00:00)-Water Temperature (C)]]*OO[[#This Row],[83]]</f>
        <v>1.9359149926781246E-7</v>
      </c>
      <c r="CH363" s="10">
        <f>3/24000000*OO[[#This Row],[142 (06JUL1985 15:00:00)-Water Temperature (C)]]*OO[[#This Row],[84]]</f>
        <v>1.9305879420700001E-7</v>
      </c>
      <c r="CI363" s="10">
        <f>3/24000000*OO[[#This Row],[143 (06JUL1985 18:00:00)-Water Temperature (C)]]*OO[[#This Row],[85]]</f>
        <v>1.9188268323232498E-7</v>
      </c>
      <c r="CJ363" s="10">
        <f>3/24000000*OO[[#This Row],[144 (06JUL1985 21:00:00)-Water Temperature (C)]]*OO[[#This Row],[86]]</f>
        <v>1.859458231935E-7</v>
      </c>
      <c r="CK363" s="10">
        <f>3/24000000*OO[[#This Row],[145 (07JUL1985 00:00:00)-Water Temperature (C)]]*OO[[#This Row],[87]]</f>
        <v>1.7751634736960002E-7</v>
      </c>
      <c r="CL363" s="10">
        <f>3/24000000*OO[[#This Row],[146 (07JUL1985 03:00:00)-Water Temperature (C)]]*OO[[#This Row],[88]]</f>
        <v>1.6844139000569998E-7</v>
      </c>
      <c r="CM363" s="10">
        <f>3/24000000*OO[[#This Row],[147 (07JUL1985 06:00:00)-Water Temperature (C)]]*OO[[#This Row],[89]]</f>
        <v>1.5973360056404998E-7</v>
      </c>
      <c r="CN363" s="10">
        <f>3/24000000*OO[[#This Row],[148 (07JUL1985 09:00:00)-Water Temperature (C)]]*OO[[#This Row],[90]]</f>
        <v>1.53183766653825E-7</v>
      </c>
      <c r="CO363" s="10">
        <f>3/24000000*OO[[#This Row],[149 (07JUL1985 12:00:00)-Water Temperature (C)]]*OO[[#This Row],[91]]</f>
        <v>1.4975582097069999E-7</v>
      </c>
      <c r="CP363" s="10">
        <f>3/24000000*OO[[#This Row],[150 (07JUL1985 15:00:00)-Water Temperature (C)]]*OO[[#This Row],[92]]</f>
        <v>1.4865749274267498E-7</v>
      </c>
      <c r="CQ363" s="10">
        <f>3/24000000*OO[[#This Row],[151 (07JUL1985 18:00:00)-Water Temperature (C)]]*OO[[#This Row],[93]]</f>
        <v>1.4594860252736249E-7</v>
      </c>
      <c r="CR363" s="10">
        <f>3/24000000*OO[[#This Row],[152 (07JUL1985 21:00:00)-Water Temperature (C)]]*OO[[#This Row],[94]]</f>
        <v>1.4176771998345E-7</v>
      </c>
      <c r="CS363" s="10">
        <f>3/24000000*OO[[#This Row],[153 (08JUL1985 00:00:00)-Water Temperature (C)]]*OO[[#This Row],[95]]</f>
        <v>1.368127168344E-7</v>
      </c>
      <c r="CT363" s="10">
        <f>3/24000000*OO[[#This Row],[154 (08JUL1985 03:00:00)-Water Temperature (C)]]*OO[[#This Row],[96]]</f>
        <v>1.3099847842969998E-7</v>
      </c>
      <c r="CU363" s="10">
        <f>3/24000000*OO[[#This Row],[155 (08JUL1985 06:00:00)-Water Temperature (C)]]*OO[[#This Row],[97]]</f>
        <v>1.2526689157379998E-7</v>
      </c>
      <c r="CV363" s="10">
        <f>3/24000000*OO[[#This Row],[156 (08JUL1985 09:00:00)-Water Temperature (C)]]*OO[[#This Row],[98]]</f>
        <v>1.2307712648605E-7</v>
      </c>
      <c r="CW363" s="10">
        <f>3/24000000*OO[[#This Row],[157 (08JUL1985 12:00:00)-Water Temperature (C)]]*OO[[#This Row],[99]]</f>
        <v>1.2265650798729998E-7</v>
      </c>
    </row>
    <row r="364" spans="1:101" x14ac:dyDescent="0.35">
      <c r="A364" t="s">
        <v>371</v>
      </c>
      <c r="B364">
        <v>612.70889999999997</v>
      </c>
      <c r="C364" s="10">
        <f>3/24*OO[[#This Row],[59 (26JUN1985 06:00:00)-Water Temperature (C)]]*OO[[#This Row],[1]]/SUM(OO[1])</f>
        <v>0</v>
      </c>
      <c r="D364" s="10">
        <f>3/24*OO[[#This Row],[60 (26JUN1985 09:00:00)-Water Temperature (C)]]*OO[[#This Row],[2]]/SUM(OO[2])</f>
        <v>0</v>
      </c>
      <c r="E364" s="10">
        <f>3/24*OO[[#This Row],[61 (26JUN1985 12:00:00)-Water Temperature (C)]]*OO[[#This Row],[3]]/SUM(OO[3])</f>
        <v>0</v>
      </c>
      <c r="F364" s="10">
        <f>3/24*OO[[#This Row],[62 (26JUN1985 15:00:00)-Water Temperature (C)]]*OO[[#This Row],[4]]/SUM(OO[4])</f>
        <v>0</v>
      </c>
      <c r="G364" s="10">
        <f>3/24*OO[[#This Row],[63 (26JUN1985 18:00:00)-Water Temperature (C)]]*OO[[#This Row],[5]]/SUM(OO[5])</f>
        <v>0</v>
      </c>
      <c r="H364" s="10">
        <f>3/24*OO[[#This Row],[64 (26JUN1985 21:00:00)-Water Temperature (C)]]*OO[[#This Row],[6]]/SUM(OO[6])</f>
        <v>0</v>
      </c>
      <c r="I364" s="10">
        <f>3/24*OO[[#This Row],[65 (27JUN1985 00:00:00)-Water Temperature (C)]]*OO[[#This Row],[7]]/SUM(OO[7])</f>
        <v>0</v>
      </c>
      <c r="J364" s="10">
        <f>3/24*OO[[#This Row],[66 (27JUN1985 03:00:00)-Water Temperature (C)]]*OO[[#This Row],[8]]/SUM(OO[8])</f>
        <v>0</v>
      </c>
      <c r="K364" s="10">
        <f>3/24*OO[[#This Row],[67 (27JUN1985 06:00:00)-Water Temperature (C)]]*OO[[#This Row],[9]]/SUM(OO[9])</f>
        <v>0</v>
      </c>
      <c r="L364" s="10">
        <f>3/24*OO[[#This Row],[68 (27JUN1985 09:00:00)-Water Temperature (C)]]*OO[[#This Row],[10]]/SUM(OO[10])</f>
        <v>0</v>
      </c>
      <c r="M364" s="10">
        <f>3/24*OO[[#This Row],[69 (27JUN1985 12:00:00)-Water Temperature (C)]]*OO[[#This Row],[11]]/SUM(OO[11])</f>
        <v>0</v>
      </c>
      <c r="N364" s="10">
        <f>3/24*OO[[#This Row],[70 (27JUN1985 15:00:00)-Water Temperature (C)]]*OO[[#This Row],[12]]/SUM(OO[12])</f>
        <v>0</v>
      </c>
      <c r="O364" s="10">
        <f>3/24*OO[[#This Row],[71 (27JUN1985 18:00:00)-Water Temperature (C)]]*OO[[#This Row],[13]]/SUM(OO[13])</f>
        <v>0</v>
      </c>
      <c r="P364" s="10">
        <f>3/24*OO[[#This Row],[72 (27JUN1985 21:00:00)-Water Temperature (C)]]*OO[[#This Row],[14]]/SUM(OO[14])</f>
        <v>0</v>
      </c>
      <c r="Q364" s="10">
        <f>3/24*OO[[#This Row],[73 (28JUN1985 00:00:00)-Water Temperature (C)]]*OO[[#This Row],[15]]/SUM(OO[15])</f>
        <v>0</v>
      </c>
      <c r="R364" s="10">
        <f>3/24*OO[[#This Row],[74 (28JUN1985 03:00:00)-Water Temperature (C)]]*OO[[#This Row],[16]]/SUM(OO[16])</f>
        <v>4.6014440222677197E-42</v>
      </c>
      <c r="S364" s="10">
        <f>3/24*OO[[#This Row],[75 (28JUN1985 06:00:00)-Water Temperature (C)]]*OO[[#This Row],[17]]/SUM(OO[17])</f>
        <v>3.6465095011934516E-29</v>
      </c>
      <c r="T364" s="10">
        <f>3/24*OO[[#This Row],[76 (28JUN1985 09:00:00)-Water Temperature (C)]]*OO[[#This Row],[18]]/SUM(OO[18])</f>
        <v>9.1936064057718066E-22</v>
      </c>
      <c r="U364" s="10">
        <f>3/24*OO[[#This Row],[77 (28JUN1985 12:00:00)-Water Temperature (C)]]*OO[[#This Row],[19]]/SUM(OO[19])</f>
        <v>6.4585513670195618E-15</v>
      </c>
      <c r="V364" s="10">
        <f>3/24000000*OO[[#This Row],[78 (28JUN1985 15:00:00)-Water Temperature (C)]]*OO[[#This Row],[20]]</f>
        <v>4.5419131539949989E-11</v>
      </c>
      <c r="W364" s="10">
        <f>3/24000000*OO[[#This Row],[79 (28JUN1985 18:00:00)-Water Temperature (C)]]*OO[[#This Row],[21]]</f>
        <v>2.8935866525231249E-8</v>
      </c>
      <c r="X364" s="10">
        <f>3/24000000*OO[[#This Row],[80 (28JUN1985 21:00:00)-Water Temperature (C)]]*OO[[#This Row],[22]]</f>
        <v>3.6765936036899997E-6</v>
      </c>
      <c r="Y364" s="10">
        <f>3/24000000*OO[[#This Row],[81 (29JUN1985 00:00:00)-Water Temperature (C)]]*OO[[#This Row],[23]]</f>
        <v>1.3728111481785E-4</v>
      </c>
      <c r="Z364" s="10">
        <f>3/24000000*OO[[#This Row],[82 (29JUN1985 03:00:00)-Water Temperature (C)]]*OO[[#This Row],[24]]</f>
        <v>1.9303831679907499E-3</v>
      </c>
      <c r="AA364" s="10">
        <f>3/24000000*OO[[#This Row],[83 (29JUN1985 06:00:00)-Water Temperature (C)]]*OO[[#This Row],[25]]</f>
        <v>1.1974789174792498E-2</v>
      </c>
      <c r="AB364" s="10">
        <f>3/24000000*OO[[#This Row],[84 (29JUN1985 09:00:00)-Water Temperature (C)]]*OO[[#This Row],[26]]</f>
        <v>3.7949516008700002E-2</v>
      </c>
      <c r="AC364" s="10">
        <f>3/24000000*OO[[#This Row],[85 (29JUN1985 12:00:00)-Water Temperature (C)]]*OO[[#This Row],[27]]</f>
        <v>6.5723372254399989E-2</v>
      </c>
      <c r="AD364" s="10">
        <f>3/24000000*OO[[#This Row],[86 (29JUN1985 15:00:00)-Water Temperature (C)]]*OO[[#This Row],[28]]</f>
        <v>6.6322319354437498E-2</v>
      </c>
      <c r="AE364" s="10">
        <f>3/24000000*OO[[#This Row],[88 (29JUN1985 21:00:00)-Water Temperature (C)]]*OO[[#This Row],[30]]</f>
        <v>1.6689795336199999E-2</v>
      </c>
      <c r="AF364" s="10">
        <f>3/24000000*OO[[#This Row],[88 (29JUN1985 21:00:00)-Water Temperature (C)]]*OO[[#This Row],[30]]</f>
        <v>1.6689795336199999E-2</v>
      </c>
      <c r="AG364" s="10">
        <f>3/24000000*OO[[#This Row],[89 (30JUN1985 00:00:00)-Water Temperature (C)]]*OO[[#This Row],[31]]</f>
        <v>4.38522115717875E-3</v>
      </c>
      <c r="AH364" s="10">
        <f>3/24000000*OO[[#This Row],[90 (30JUN1985 03:00:00)-Water Temperature (C)]]*OO[[#This Row],[32]]</f>
        <v>8.2967542799762507E-4</v>
      </c>
      <c r="AI364" s="10">
        <f>3/24000000*OO[[#This Row],[91 (30JUN1985 06:00:00)-Water Temperature (C)]]*OO[[#This Row],[33]]</f>
        <v>1.311759861283875E-4</v>
      </c>
      <c r="AJ364" s="10">
        <f>3/24000000*OO[[#This Row],[92 (30JUN1985 09:00:00)-Water Temperature (C)]]*OO[[#This Row],[34]]</f>
        <v>2.5622097638159994E-5</v>
      </c>
      <c r="AK364" s="10">
        <f>3/24000000*OO[[#This Row],[93 (30JUN1985 12:00:00)-Water Temperature (C)]]*OO[[#This Row],[35]]</f>
        <v>1.248428982801E-5</v>
      </c>
      <c r="AL364" s="10">
        <f>3/24000000*OO[[#This Row],[94 (30JUN1985 15:00:00)-Water Temperature (C)]]*OO[[#This Row],[36]]</f>
        <v>9.6947447172975009E-6</v>
      </c>
      <c r="AM364" s="10">
        <f>3/24000000*OO[[#This Row],[95 (30JUN1985 18:00:00)-Water Temperature (C)]]*OO[[#This Row],[37]]</f>
        <v>8.2302914496824989E-6</v>
      </c>
      <c r="AN364" s="10">
        <f>3/24000000*OO[[#This Row],[96 (30JUN1985 21:00:00)-Water Temperature (C)]]*OO[[#This Row],[38]]</f>
        <v>6.9172643786100001E-6</v>
      </c>
      <c r="AO364" s="10">
        <f>3/24000000*OO[[#This Row],[97 (01JUL1985 00:00:00)-Water Temperature (C)]]*OO[[#This Row],[39]]</f>
        <v>5.7640192048399992E-6</v>
      </c>
      <c r="AP364" s="10">
        <f>3/24000000*OO[[#This Row],[98 (01JUL1985 03:00:00)-Water Temperature (C)]]*OO[[#This Row],[40]]</f>
        <v>4.8314538092175001E-6</v>
      </c>
      <c r="AQ364" s="10">
        <f>3/24000000*OO[[#This Row],[99 (01JUL1985 06:00:00)-Water Temperature (C)]]*OO[[#This Row],[41]]</f>
        <v>4.069933519365E-6</v>
      </c>
      <c r="AR364" s="10">
        <f>3/24000000*OO[[#This Row],[100 (01JUL1985 09:00:00)-Water Temperature (C)]]*OO[[#This Row],[42]]</f>
        <v>3.5783647481399997E-6</v>
      </c>
      <c r="AS364" s="10">
        <f>3/24000000*OO[[#This Row],[101 (01JUL1985 12:00:00)-Water Temperature (C)]]*OO[[#This Row],[43]]</f>
        <v>3.2059767008149999E-6</v>
      </c>
      <c r="AT364" s="10">
        <f>3/24000000*OO[[#This Row],[102 (01JUL1985 15:00:00)-Water Temperature (C)]]*OO[[#This Row],[44]]</f>
        <v>2.868868338408E-6</v>
      </c>
      <c r="AU364" s="10">
        <f>3/24000000*OO[[#This Row],[103 (01JUL1985 18:00:00)-Water Temperature (C)]]*OO[[#This Row],[45]]</f>
        <v>2.5767661513635001E-6</v>
      </c>
      <c r="AV364" s="10">
        <f>3/24000000*OO[[#This Row],[104 (01JUL1985 21:00:00)-Water Temperature (C)]]*OO[[#This Row],[46]]</f>
        <v>2.2816919419987501E-6</v>
      </c>
      <c r="AW364" s="10">
        <f>3/24000000*OO[[#This Row],[105 (02JUL1985 00:00:00)-Water Temperature (C)]]*OO[[#This Row],[47]]</f>
        <v>2.0315025101382497E-6</v>
      </c>
      <c r="AX364" s="10">
        <f>3/24000000*OO[[#This Row],[106 (02JUL1985 03:00:00)-Water Temperature (C)]]*OO[[#This Row],[48]]</f>
        <v>1.8215373241922497E-6</v>
      </c>
      <c r="AY364" s="10">
        <f>3/24000000*OO[[#This Row],[107 (02JUL1985 06:00:00)-Water Temperature (C)]]*OO[[#This Row],[49]]</f>
        <v>1.6477555506063753E-6</v>
      </c>
      <c r="AZ364" s="10">
        <f>3/24000000*OO[[#This Row],[108 (02JUL1985 09:00:00)-Water Temperature (C)]]*OO[[#This Row],[50]]</f>
        <v>1.5054445417274998E-6</v>
      </c>
      <c r="BA364" s="10">
        <f>3/24000000*OO[[#This Row],[109 (02JUL1985 12:00:00)-Water Temperature (C)]]*OO[[#This Row],[51]]</f>
        <v>1.4122869968759998E-6</v>
      </c>
      <c r="BB364" s="10">
        <f>3/24000000*OO[[#This Row],[110 (02JUL1985 15:00:00)-Water Temperature (C)]]*OO[[#This Row],[52]]</f>
        <v>1.3472296835200001E-6</v>
      </c>
      <c r="BC364" s="10">
        <f>3/24000000*OO[[#This Row],[111 (02JUL1985 18:00:00)-Water Temperature (C)]]*OO[[#This Row],[53]]</f>
        <v>1.286078647992125E-6</v>
      </c>
      <c r="BD364" s="10">
        <f>3/24000000*OO[[#This Row],[112 (02JUL1985 21:00:00)-Water Temperature (C)]]*OO[[#This Row],[54]]</f>
        <v>1.2080087057587499E-6</v>
      </c>
      <c r="BE364" s="10">
        <f>3/24000000*OO[[#This Row],[113 (03JUL1985 00:00:00)-Water Temperature (C)]]*OO[[#This Row],[55]]</f>
        <v>1.1185170879527501E-6</v>
      </c>
      <c r="BF364" s="10">
        <f>3/24000000*OO[[#This Row],[114 (03JUL1985 03:00:00)-Water Temperature (C)]]*OO[[#This Row],[56]]</f>
        <v>1.036921089414375E-6</v>
      </c>
      <c r="BG364" s="10">
        <f>3/24000000*OO[[#This Row],[115 (03JUL1985 06:00:00)-Water Temperature (C)]]*OO[[#This Row],[57]]</f>
        <v>9.5924438608162489E-7</v>
      </c>
      <c r="BH364" s="10">
        <f>3/24000000*OO[[#This Row],[116 (03JUL1985 09:00:00)-Water Temperature (C)]]*OO[[#This Row],[58]]</f>
        <v>9.1068716787750004E-7</v>
      </c>
      <c r="BI364" s="10">
        <f>3/24000000*OO[[#This Row],[117 (03JUL1985 12:00:00)-Water Temperature (C)]]*OO[[#This Row],[59]]</f>
        <v>8.8245634878999996E-7</v>
      </c>
      <c r="BJ364" s="10">
        <f>3/24000000*OO[[#This Row],[118 (03JUL1985 15:00:00)-Water Temperature (C)]]*OO[[#This Row],[60]]</f>
        <v>8.6016739990350002E-7</v>
      </c>
      <c r="BK364" s="10">
        <f>3/24000000*OO[[#This Row],[119 (03JUL1985 18:00:00)-Water Temperature (C)]]*OO[[#This Row],[61]]</f>
        <v>8.3898310178249998E-7</v>
      </c>
      <c r="BL364" s="10">
        <f>3/24000000*OO[[#This Row],[120 (03JUL1985 21:00:00)-Water Temperature (C)]]*OO[[#This Row],[62]]</f>
        <v>8.0351849749350002E-7</v>
      </c>
      <c r="BM364" s="10">
        <f>3/24000000*OO[[#This Row],[121 (04JUL1985 00:00:00)-Water Temperature (C)]]*OO[[#This Row],[63]]</f>
        <v>7.5900649429124996E-7</v>
      </c>
      <c r="BN364" s="10">
        <f>3/24000000*OO[[#This Row],[122 (04JUL1985 03:00:00)-Water Temperature (C)]]*OO[[#This Row],[64]]</f>
        <v>7.1761056855749996E-7</v>
      </c>
      <c r="BO364" s="10">
        <f>3/24000000*OO[[#This Row],[123 (04JUL1985 06:00:00)-Water Temperature (C)]]*OO[[#This Row],[65]]</f>
        <v>6.8054909127774991E-7</v>
      </c>
      <c r="BP364" s="10">
        <f>3/24000000*OO[[#This Row],[124 (04JUL1985 09:00:00)-Water Temperature (C)]]*OO[[#This Row],[66]]</f>
        <v>6.6598947543487497E-7</v>
      </c>
      <c r="BQ364" s="10">
        <f>3/24000000*OO[[#This Row],[125 (04JUL1985 12:00:00)-Water Temperature (C)]]*OO[[#This Row],[67]]</f>
        <v>6.5742093128950004E-7</v>
      </c>
      <c r="BR364" s="10">
        <f>3/24000000*OO[[#This Row],[126 (04JUL1985 15:00:00)-Water Temperature (C)]]*OO[[#This Row],[68]]</f>
        <v>6.4770609595500005E-7</v>
      </c>
      <c r="BS364" s="10">
        <f>3/24000000*OO[[#This Row],[127 (04JUL1985 18:00:00)-Water Temperature (C)]]*OO[[#This Row],[69]]</f>
        <v>6.3298301156999993E-7</v>
      </c>
      <c r="BT364" s="10">
        <f>3/24000000*OO[[#This Row],[128 (04JUL1985 21:00:00)-Water Temperature (C)]]*OO[[#This Row],[70]]</f>
        <v>6.0944177418799998E-7</v>
      </c>
      <c r="BU364" s="10">
        <f>3/24000000*OO[[#This Row],[129 (05JUL1985 00:00:00)-Water Temperature (C)]]*OO[[#This Row],[71]]</f>
        <v>5.7838266714199995E-7</v>
      </c>
      <c r="BV364" s="10">
        <f>3/24000000*OO[[#This Row],[130 (05JUL1985 03:00:00)-Water Temperature (C)]]*OO[[#This Row],[72]]</f>
        <v>5.4833292862600004E-7</v>
      </c>
      <c r="BW364" s="10">
        <f>3/24000000*OO[[#This Row],[131 (05JUL1985 06:00:00)-Water Temperature (C)]]*OO[[#This Row],[73]]</f>
        <v>5.2168390565599999E-7</v>
      </c>
      <c r="BX364" s="10">
        <f>3/24000000*OO[[#This Row],[132 (05JUL1985 09:00:00)-Water Temperature (C)]]*OO[[#This Row],[74]]</f>
        <v>5.1179554290375E-7</v>
      </c>
      <c r="BY364" s="10">
        <f>3/24000000*OO[[#This Row],[133 (05JUL1985 12:00:00)-Water Temperature (C)]]*OO[[#This Row],[75]]</f>
        <v>5.0756055644274992E-7</v>
      </c>
      <c r="BZ364" s="10">
        <f>3/24000000*OO[[#This Row],[134 (05JUL1985 15:00:00)-Water Temperature (C)]]*OO[[#This Row],[76]]</f>
        <v>5.0513432432100001E-7</v>
      </c>
      <c r="CA364" s="10">
        <f>3/24000000*OO[[#This Row],[135 (05JUL1985 18:00:00)-Water Temperature (C)]]*OO[[#This Row],[77]]</f>
        <v>5.0057499998187494E-7</v>
      </c>
      <c r="CB364" s="10">
        <f>3/24000000*OO[[#This Row],[136 (05JUL1985 21:00:00)-Water Temperature (C)]]*OO[[#This Row],[78]]</f>
        <v>4.8443450915250003E-7</v>
      </c>
      <c r="CC364" s="10">
        <f>3/24000000*OO[[#This Row],[137 (06JUL1985 00:00:00)-Water Temperature (C)]]*OO[[#This Row],[79]]</f>
        <v>4.6173129154425003E-7</v>
      </c>
      <c r="CD364" s="10">
        <f>3/24000000*OO[[#This Row],[138 (06JUL1985 03:00:00)-Water Temperature (C)]]*OO[[#This Row],[80]]</f>
        <v>4.3885302427049997E-7</v>
      </c>
      <c r="CE364" s="10">
        <f>3/24000000*OO[[#This Row],[139 (06JUL1985 06:00:00)-Water Temperature (C)]]*OO[[#This Row],[81]]</f>
        <v>4.1781857770574996E-7</v>
      </c>
      <c r="CF364" s="10">
        <f>3/24000000*OO[[#This Row],[140 (06JUL1985 09:00:00)-Water Temperature (C)]]*OO[[#This Row],[82]]</f>
        <v>4.1111467924625001E-7</v>
      </c>
      <c r="CG364" s="10">
        <f>3/24000000*OO[[#This Row],[141 (06JUL1985 12:00:00)-Water Temperature (C)]]*OO[[#This Row],[83]]</f>
        <v>4.0883867140725E-7</v>
      </c>
      <c r="CH364" s="10">
        <f>3/24000000*OO[[#This Row],[142 (06JUL1985 15:00:00)-Water Temperature (C)]]*OO[[#This Row],[84]]</f>
        <v>4.0813744883999993E-7</v>
      </c>
      <c r="CI364" s="10">
        <f>3/24000000*OO[[#This Row],[143 (06JUL1985 18:00:00)-Water Temperature (C)]]*OO[[#This Row],[85]]</f>
        <v>4.0629496035712504E-7</v>
      </c>
      <c r="CJ364" s="10">
        <f>3/24000000*OO[[#This Row],[144 (06JUL1985 21:00:00)-Water Temperature (C)]]*OO[[#This Row],[86]]</f>
        <v>3.9458035020524993E-7</v>
      </c>
      <c r="CK364" s="10">
        <f>3/24000000*OO[[#This Row],[145 (07JUL1985 00:00:00)-Water Temperature (C)]]*OO[[#This Row],[87]]</f>
        <v>3.7729616099912498E-7</v>
      </c>
      <c r="CL364" s="10">
        <f>3/24000000*OO[[#This Row],[146 (07JUL1985 03:00:00)-Water Temperature (C)]]*OO[[#This Row],[88]]</f>
        <v>3.5865264804899998E-7</v>
      </c>
      <c r="CM364" s="10">
        <f>3/24000000*OO[[#This Row],[147 (07JUL1985 06:00:00)-Water Temperature (C)]]*OO[[#This Row],[89]]</f>
        <v>3.4051014922625005E-7</v>
      </c>
      <c r="CN364" s="10">
        <f>3/24000000*OO[[#This Row],[148 (07JUL1985 09:00:00)-Water Temperature (C)]]*OO[[#This Row],[90]]</f>
        <v>3.2687188811374999E-7</v>
      </c>
      <c r="CO364" s="10">
        <f>3/24000000*OO[[#This Row],[149 (07JUL1985 12:00:00)-Water Temperature (C)]]*OO[[#This Row],[91]]</f>
        <v>3.1983710488787498E-7</v>
      </c>
      <c r="CP364" s="10">
        <f>3/24000000*OO[[#This Row],[150 (07JUL1985 15:00:00)-Water Temperature (C)]]*OO[[#This Row],[92]]</f>
        <v>3.1799581251287497E-7</v>
      </c>
      <c r="CQ364" s="10">
        <f>3/24000000*OO[[#This Row],[151 (07JUL1985 18:00:00)-Water Temperature (C)]]*OO[[#This Row],[93]]</f>
        <v>3.117006800931625E-7</v>
      </c>
      <c r="CR364" s="10">
        <f>3/24000000*OO[[#This Row],[152 (07JUL1985 21:00:00)-Water Temperature (C)]]*OO[[#This Row],[94]]</f>
        <v>3.0232301408667497E-7</v>
      </c>
      <c r="CS364" s="10">
        <f>3/24000000*OO[[#This Row],[153 (08JUL1985 00:00:00)-Water Temperature (C)]]*OO[[#This Row],[95]]</f>
        <v>2.9144238659819997E-7</v>
      </c>
      <c r="CT364" s="10">
        <f>3/24000000*OO[[#This Row],[154 (08JUL1985 03:00:00)-Water Temperature (C)]]*OO[[#This Row],[96]]</f>
        <v>2.7875771535400002E-7</v>
      </c>
      <c r="CU364" s="10">
        <f>3/24000000*OO[[#This Row],[155 (08JUL1985 06:00:00)-Water Temperature (C)]]*OO[[#This Row],[97]]</f>
        <v>2.6610501398422497E-7</v>
      </c>
      <c r="CV364" s="10">
        <f>3/24000000*OO[[#This Row],[156 (08JUL1985 09:00:00)-Water Temperature (C)]]*OO[[#This Row],[98]]</f>
        <v>2.6085689352122498E-7</v>
      </c>
      <c r="CW364" s="10">
        <f>3/24000000*OO[[#This Row],[157 (08JUL1985 12:00:00)-Water Temperature (C)]]*OO[[#This Row],[99]]</f>
        <v>2.5951470367599999E-7</v>
      </c>
    </row>
    <row r="365" spans="1:101" x14ac:dyDescent="0.35">
      <c r="A365" t="s">
        <v>372</v>
      </c>
      <c r="B365">
        <v>919.52070000000003</v>
      </c>
      <c r="C365" s="10">
        <f>3/24*OO[[#This Row],[59 (26JUN1985 06:00:00)-Water Temperature (C)]]*OO[[#This Row],[1]]/SUM(OO[1])</f>
        <v>0</v>
      </c>
      <c r="D365" s="10">
        <f>3/24*OO[[#This Row],[60 (26JUN1985 09:00:00)-Water Temperature (C)]]*OO[[#This Row],[2]]/SUM(OO[2])</f>
        <v>0</v>
      </c>
      <c r="E365" s="10">
        <f>3/24*OO[[#This Row],[61 (26JUN1985 12:00:00)-Water Temperature (C)]]*OO[[#This Row],[3]]/SUM(OO[3])</f>
        <v>0</v>
      </c>
      <c r="F365" s="10">
        <f>3/24*OO[[#This Row],[62 (26JUN1985 15:00:00)-Water Temperature (C)]]*OO[[#This Row],[4]]/SUM(OO[4])</f>
        <v>0</v>
      </c>
      <c r="G365" s="10">
        <f>3/24*OO[[#This Row],[63 (26JUN1985 18:00:00)-Water Temperature (C)]]*OO[[#This Row],[5]]/SUM(OO[5])</f>
        <v>0</v>
      </c>
      <c r="H365" s="10">
        <f>3/24*OO[[#This Row],[64 (26JUN1985 21:00:00)-Water Temperature (C)]]*OO[[#This Row],[6]]/SUM(OO[6])</f>
        <v>0</v>
      </c>
      <c r="I365" s="10">
        <f>3/24*OO[[#This Row],[65 (27JUN1985 00:00:00)-Water Temperature (C)]]*OO[[#This Row],[7]]/SUM(OO[7])</f>
        <v>0</v>
      </c>
      <c r="J365" s="10">
        <f>3/24*OO[[#This Row],[66 (27JUN1985 03:00:00)-Water Temperature (C)]]*OO[[#This Row],[8]]/SUM(OO[8])</f>
        <v>0</v>
      </c>
      <c r="K365" s="10">
        <f>3/24*OO[[#This Row],[67 (27JUN1985 06:00:00)-Water Temperature (C)]]*OO[[#This Row],[9]]/SUM(OO[9])</f>
        <v>0</v>
      </c>
      <c r="L365" s="10">
        <f>3/24*OO[[#This Row],[68 (27JUN1985 09:00:00)-Water Temperature (C)]]*OO[[#This Row],[10]]/SUM(OO[10])</f>
        <v>0</v>
      </c>
      <c r="M365" s="10">
        <f>3/24*OO[[#This Row],[69 (27JUN1985 12:00:00)-Water Temperature (C)]]*OO[[#This Row],[11]]/SUM(OO[11])</f>
        <v>0</v>
      </c>
      <c r="N365" s="10">
        <f>3/24*OO[[#This Row],[70 (27JUN1985 15:00:00)-Water Temperature (C)]]*OO[[#This Row],[12]]/SUM(OO[12])</f>
        <v>0</v>
      </c>
      <c r="O365" s="10">
        <f>3/24*OO[[#This Row],[71 (27JUN1985 18:00:00)-Water Temperature (C)]]*OO[[#This Row],[13]]/SUM(OO[13])</f>
        <v>0</v>
      </c>
      <c r="P365" s="10">
        <f>3/24*OO[[#This Row],[72 (27JUN1985 21:00:00)-Water Temperature (C)]]*OO[[#This Row],[14]]/SUM(OO[14])</f>
        <v>0</v>
      </c>
      <c r="Q365" s="10">
        <f>3/24*OO[[#This Row],[73 (28JUN1985 00:00:00)-Water Temperature (C)]]*OO[[#This Row],[15]]/SUM(OO[15])</f>
        <v>0</v>
      </c>
      <c r="R365" s="10">
        <f>3/24*OO[[#This Row],[74 (28JUN1985 03:00:00)-Water Temperature (C)]]*OO[[#This Row],[16]]/SUM(OO[16])</f>
        <v>7.1015745155938344E-43</v>
      </c>
      <c r="S365" s="10">
        <f>3/24*OO[[#This Row],[75 (28JUN1985 06:00:00)-Water Temperature (C)]]*OO[[#This Row],[17]]/SUM(OO[17])</f>
        <v>1.109882680580094E-29</v>
      </c>
      <c r="T365" s="10">
        <f>3/24*OO[[#This Row],[76 (28JUN1985 09:00:00)-Water Temperature (C)]]*OO[[#This Row],[18]]/SUM(OO[18])</f>
        <v>2.2294549848830926E-22</v>
      </c>
      <c r="U365" s="10">
        <f>3/24*OO[[#This Row],[77 (28JUN1985 12:00:00)-Water Temperature (C)]]*OO[[#This Row],[19]]/SUM(OO[19])</f>
        <v>3.0482740384842308E-15</v>
      </c>
      <c r="V365" s="10">
        <f>3/24000000*OO[[#This Row],[78 (28JUN1985 15:00:00)-Water Temperature (C)]]*OO[[#This Row],[20]]</f>
        <v>2.5725285864019999E-11</v>
      </c>
      <c r="W365" s="10">
        <f>3/24000000*OO[[#This Row],[79 (28JUN1985 18:00:00)-Water Temperature (C)]]*OO[[#This Row],[21]]</f>
        <v>1.8256170501064996E-8</v>
      </c>
      <c r="X365" s="10">
        <f>3/24000000*OO[[#This Row],[80 (28JUN1985 21:00:00)-Water Temperature (C)]]*OO[[#This Row],[22]]</f>
        <v>2.5213888820922497E-6</v>
      </c>
      <c r="Y365" s="10">
        <f>3/24000000*OO[[#This Row],[81 (29JUN1985 00:00:00)-Water Temperature (C)]]*OO[[#This Row],[23]]</f>
        <v>1.00766484668675E-4</v>
      </c>
      <c r="Z365" s="10">
        <f>3/24000000*OO[[#This Row],[82 (29JUN1985 03:00:00)-Water Temperature (C)]]*OO[[#This Row],[24]]</f>
        <v>1.502554368352125E-3</v>
      </c>
      <c r="AA365" s="10">
        <f>3/24000000*OO[[#This Row],[83 (29JUN1985 06:00:00)-Water Temperature (C)]]*OO[[#This Row],[25]]</f>
        <v>9.815266481805E-3</v>
      </c>
      <c r="AB365" s="10">
        <f>3/24000000*OO[[#This Row],[84 (29JUN1985 09:00:00)-Water Temperature (C)]]*OO[[#This Row],[26]]</f>
        <v>3.2615560656624999E-2</v>
      </c>
      <c r="AC365" s="10">
        <f>3/24000000*OO[[#This Row],[85 (29JUN1985 12:00:00)-Water Temperature (C)]]*OO[[#This Row],[27]]</f>
        <v>5.9029212053812487E-2</v>
      </c>
      <c r="AD365" s="10">
        <f>3/24000000*OO[[#This Row],[86 (29JUN1985 15:00:00)-Water Temperature (C)]]*OO[[#This Row],[28]]</f>
        <v>6.2034803737199995E-2</v>
      </c>
      <c r="AE365" s="10">
        <f>3/24000000*OO[[#This Row],[88 (29JUN1985 21:00:00)-Water Temperature (C)]]*OO[[#This Row],[30]]</f>
        <v>1.6842179748442498E-2</v>
      </c>
      <c r="AF365" s="10">
        <f>3/24000000*OO[[#This Row],[88 (29JUN1985 21:00:00)-Water Temperature (C)]]*OO[[#This Row],[30]]</f>
        <v>1.6842179748442498E-2</v>
      </c>
      <c r="AG365" s="10">
        <f>3/24000000*OO[[#This Row],[89 (30JUN1985 00:00:00)-Water Temperature (C)]]*OO[[#This Row],[31]]</f>
        <v>4.5783044431199999E-3</v>
      </c>
      <c r="AH365" s="10">
        <f>3/24000000*OO[[#This Row],[90 (30JUN1985 03:00:00)-Water Temperature (C)]]*OO[[#This Row],[32]]</f>
        <v>8.9284946221749987E-4</v>
      </c>
      <c r="AI365" s="10">
        <f>3/24000000*OO[[#This Row],[91 (30JUN1985 06:00:00)-Water Temperature (C)]]*OO[[#This Row],[33]]</f>
        <v>1.4278934499305001E-4</v>
      </c>
      <c r="AJ365" s="10">
        <f>3/24000000*OO[[#This Row],[92 (30JUN1985 09:00:00)-Water Temperature (C)]]*OO[[#This Row],[34]]</f>
        <v>2.6672977553534995E-5</v>
      </c>
      <c r="AK365" s="10">
        <f>3/24000000*OO[[#This Row],[93 (30JUN1985 12:00:00)-Water Temperature (C)]]*OO[[#This Row],[35]]</f>
        <v>1.195434981118125E-5</v>
      </c>
      <c r="AL365" s="10">
        <f>3/24000000*OO[[#This Row],[94 (30JUN1985 15:00:00)-Water Temperature (C)]]*OO[[#This Row],[36]]</f>
        <v>9.1056710006249991E-6</v>
      </c>
      <c r="AM365" s="10">
        <f>3/24000000*OO[[#This Row],[95 (30JUN1985 18:00:00)-Water Temperature (C)]]*OO[[#This Row],[37]]</f>
        <v>7.7011296345374996E-6</v>
      </c>
      <c r="AN365" s="10">
        <f>3/24000000*OO[[#This Row],[96 (30JUN1985 21:00:00)-Water Temperature (C)]]*OO[[#This Row],[38]]</f>
        <v>6.4762459181825007E-6</v>
      </c>
      <c r="AO365" s="10">
        <f>3/24000000*OO[[#This Row],[97 (01JUL1985 00:00:00)-Water Temperature (C)]]*OO[[#This Row],[39]]</f>
        <v>5.3963710823749997E-6</v>
      </c>
      <c r="AP365" s="10">
        <f>3/24000000*OO[[#This Row],[98 (01JUL1985 03:00:00)-Water Temperature (C)]]*OO[[#This Row],[40]]</f>
        <v>4.5267980656750002E-6</v>
      </c>
      <c r="AQ365" s="10">
        <f>3/24000000*OO[[#This Row],[99 (01JUL1985 06:00:00)-Water Temperature (C)]]*OO[[#This Row],[41]]</f>
        <v>3.8170108808762502E-6</v>
      </c>
      <c r="AR365" s="10">
        <f>3/24000000*OO[[#This Row],[100 (01JUL1985 09:00:00)-Water Temperature (C)]]*OO[[#This Row],[42]]</f>
        <v>3.3558775252849995E-6</v>
      </c>
      <c r="AS365" s="10">
        <f>3/24000000*OO[[#This Row],[101 (01JUL1985 12:00:00)-Water Temperature (C)]]*OO[[#This Row],[43]]</f>
        <v>3.0100697566537499E-6</v>
      </c>
      <c r="AT365" s="10">
        <f>3/24000000*OO[[#This Row],[102 (01JUL1985 15:00:00)-Water Temperature (C)]]*OO[[#This Row],[44]]</f>
        <v>2.6950575932154996E-6</v>
      </c>
      <c r="AU365" s="10">
        <f>3/24000000*OO[[#This Row],[103 (01JUL1985 18:00:00)-Water Temperature (C)]]*OO[[#This Row],[45]]</f>
        <v>2.4239459577119997E-6</v>
      </c>
      <c r="AV365" s="10">
        <f>3/24000000*OO[[#This Row],[104 (01JUL1985 21:00:00)-Water Temperature (C)]]*OO[[#This Row],[46]]</f>
        <v>2.1494585800843751E-6</v>
      </c>
      <c r="AW365" s="10">
        <f>3/24000000*OO[[#This Row],[105 (02JUL1985 00:00:00)-Water Temperature (C)]]*OO[[#This Row],[47]]</f>
        <v>1.9161308208679997E-6</v>
      </c>
      <c r="AX365" s="10">
        <f>3/24000000*OO[[#This Row],[106 (02JUL1985 03:00:00)-Water Temperature (C)]]*OO[[#This Row],[48]]</f>
        <v>1.7198218106079998E-6</v>
      </c>
      <c r="AY365" s="10">
        <f>3/24000000*OO[[#This Row],[107 (02JUL1985 06:00:00)-Water Temperature (C)]]*OO[[#This Row],[49]]</f>
        <v>1.5569931364923749E-6</v>
      </c>
      <c r="AZ365" s="10">
        <f>3/24000000*OO[[#This Row],[108 (02JUL1985 09:00:00)-Water Temperature (C)]]*OO[[#This Row],[50]]</f>
        <v>1.4233546674573751E-6</v>
      </c>
      <c r="BA365" s="10">
        <f>3/24000000*OO[[#This Row],[109 (02JUL1985 12:00:00)-Water Temperature (C)]]*OO[[#This Row],[51]]</f>
        <v>1.3364097191601248E-6</v>
      </c>
      <c r="BB365" s="10">
        <f>3/24000000*OO[[#This Row],[110 (02JUL1985 15:00:00)-Water Temperature (C)]]*OO[[#This Row],[52]]</f>
        <v>1.2767198679180001E-6</v>
      </c>
      <c r="BC365" s="10">
        <f>3/24000000*OO[[#This Row],[111 (02JUL1985 18:00:00)-Water Temperature (C)]]*OO[[#This Row],[53]]</f>
        <v>1.2202954564136248E-6</v>
      </c>
      <c r="BD365" s="10">
        <f>3/24000000*OO[[#This Row],[112 (02JUL1985 21:00:00)-Water Temperature (C)]]*OO[[#This Row],[54]]</f>
        <v>1.1479620923966251E-6</v>
      </c>
      <c r="BE365" s="10">
        <f>3/24000000*OO[[#This Row],[113 (03JUL1985 00:00:00)-Water Temperature (C)]]*OO[[#This Row],[55]]</f>
        <v>1.064094289722625E-6</v>
      </c>
      <c r="BF365" s="10">
        <f>3/24000000*OO[[#This Row],[114 (03JUL1985 03:00:00)-Water Temperature (C)]]*OO[[#This Row],[56]]</f>
        <v>9.8829470562224998E-7</v>
      </c>
      <c r="BG365" s="10">
        <f>3/24000000*OO[[#This Row],[115 (03JUL1985 06:00:00)-Water Temperature (C)]]*OO[[#This Row],[57]]</f>
        <v>9.1564036793500004E-7</v>
      </c>
      <c r="BH365" s="10">
        <f>3/24000000*OO[[#This Row],[116 (03JUL1985 09:00:00)-Water Temperature (C)]]*OO[[#This Row],[58]]</f>
        <v>8.6975698633274996E-7</v>
      </c>
      <c r="BI365" s="10">
        <f>3/24000000*OO[[#This Row],[117 (03JUL1985 12:00:00)-Water Temperature (C)]]*OO[[#This Row],[59]]</f>
        <v>8.4349499483900001E-7</v>
      </c>
      <c r="BJ365" s="10">
        <f>3/24000000*OO[[#This Row],[118 (03JUL1985 15:00:00)-Water Temperature (C)]]*OO[[#This Row],[60]]</f>
        <v>8.2288286078812495E-7</v>
      </c>
      <c r="BK365" s="10">
        <f>3/24000000*OO[[#This Row],[119 (03JUL1985 18:00:00)-Water Temperature (C)]]*OO[[#This Row],[61]]</f>
        <v>8.0339783379637496E-7</v>
      </c>
      <c r="BL365" s="10">
        <f>3/24000000*OO[[#This Row],[120 (03JUL1985 21:00:00)-Water Temperature (C)]]*OO[[#This Row],[62]]</f>
        <v>7.7144994204750006E-7</v>
      </c>
      <c r="BM365" s="10">
        <f>3/24000000*OO[[#This Row],[121 (04JUL1985 00:00:00)-Water Temperature (C)]]*OO[[#This Row],[63]]</f>
        <v>7.2940745105499995E-7</v>
      </c>
      <c r="BN365" s="10">
        <f>3/24000000*OO[[#This Row],[122 (04JUL1985 03:00:00)-Water Temperature (C)]]*OO[[#This Row],[64]]</f>
        <v>6.9068771542074998E-7</v>
      </c>
      <c r="BO365" s="10">
        <f>3/24000000*OO[[#This Row],[123 (04JUL1985 06:00:00)-Water Temperature (C)]]*OO[[#This Row],[65]]</f>
        <v>6.5567953618649984E-7</v>
      </c>
      <c r="BP365" s="10">
        <f>3/24000000*OO[[#This Row],[124 (04JUL1985 09:00:00)-Water Temperature (C)]]*OO[[#This Row],[66]]</f>
        <v>6.422046541925E-7</v>
      </c>
      <c r="BQ365" s="10">
        <f>3/24000000*OO[[#This Row],[125 (04JUL1985 12:00:00)-Water Temperature (C)]]*OO[[#This Row],[67]]</f>
        <v>6.3454601484599996E-7</v>
      </c>
      <c r="BR365" s="10">
        <f>3/24000000*OO[[#This Row],[126 (04JUL1985 15:00:00)-Water Temperature (C)]]*OO[[#This Row],[68]]</f>
        <v>6.2563896584962496E-7</v>
      </c>
      <c r="BS365" s="10">
        <f>3/24000000*OO[[#This Row],[127 (04JUL1985 18:00:00)-Water Temperature (C)]]*OO[[#This Row],[69]]</f>
        <v>6.1224454278500001E-7</v>
      </c>
      <c r="BT365" s="10">
        <f>3/24000000*OO[[#This Row],[128 (04JUL1985 21:00:00)-Water Temperature (C)]]*OO[[#This Row],[70]]</f>
        <v>5.9039507190300002E-7</v>
      </c>
      <c r="BU365" s="10">
        <f>3/24000000*OO[[#This Row],[129 (05JUL1985 00:00:00)-Water Temperature (C)]]*OO[[#This Row],[71]]</f>
        <v>5.6101284557399994E-7</v>
      </c>
      <c r="BV365" s="10">
        <f>3/24000000*OO[[#This Row],[130 (05JUL1985 03:00:00)-Water Temperature (C)]]*OO[[#This Row],[72]]</f>
        <v>5.3254077669650004E-7</v>
      </c>
      <c r="BW365" s="10">
        <f>3/24000000*OO[[#This Row],[131 (05JUL1985 06:00:00)-Water Temperature (C)]]*OO[[#This Row],[73]]</f>
        <v>5.0663454636037504E-7</v>
      </c>
      <c r="BX365" s="10">
        <f>3/24000000*OO[[#This Row],[132 (05JUL1985 09:00:00)-Water Temperature (C)]]*OO[[#This Row],[74]]</f>
        <v>4.9672318253512499E-7</v>
      </c>
      <c r="BY365" s="10">
        <f>3/24000000*OO[[#This Row],[133 (05JUL1985 12:00:00)-Water Temperature (C)]]*OO[[#This Row],[75]]</f>
        <v>4.9237944941774991E-7</v>
      </c>
      <c r="BZ365" s="10">
        <f>3/24000000*OO[[#This Row],[134 (05JUL1985 15:00:00)-Water Temperature (C)]]*OO[[#This Row],[76]]</f>
        <v>4.8980951679499999E-7</v>
      </c>
      <c r="CA365" s="10">
        <f>3/24000000*OO[[#This Row],[135 (05JUL1985 18:00:00)-Water Temperature (C)]]*OO[[#This Row],[77]]</f>
        <v>4.8529047385762498E-7</v>
      </c>
      <c r="CB365" s="10">
        <f>3/24000000*OO[[#This Row],[136 (05JUL1985 21:00:00)-Water Temperature (C)]]*OO[[#This Row],[78]]</f>
        <v>4.6974129289124997E-7</v>
      </c>
      <c r="CC365" s="10">
        <f>3/24000000*OO[[#This Row],[137 (06JUL1985 00:00:00)-Water Temperature (C)]]*OO[[#This Row],[79]]</f>
        <v>4.4772954133949994E-7</v>
      </c>
      <c r="CD365" s="10">
        <f>3/24000000*OO[[#This Row],[138 (06JUL1985 03:00:00)-Water Temperature (C)]]*OO[[#This Row],[80]]</f>
        <v>4.25639341935E-7</v>
      </c>
      <c r="CE365" s="10">
        <f>3/24000000*OO[[#This Row],[139 (06JUL1985 06:00:00)-Water Temperature (C)]]*OO[[#This Row],[81]]</f>
        <v>4.0517327185837501E-7</v>
      </c>
      <c r="CF365" s="10">
        <f>3/24000000*OO[[#This Row],[140 (06JUL1985 09:00:00)-Water Temperature (C)]]*OO[[#This Row],[82]]</f>
        <v>3.9854117365012499E-7</v>
      </c>
      <c r="CG365" s="10">
        <f>3/24000000*OO[[#This Row],[141 (06JUL1985 12:00:00)-Water Temperature (C)]]*OO[[#This Row],[83]]</f>
        <v>3.9607631338712492E-7</v>
      </c>
      <c r="CH365" s="10">
        <f>3/24000000*OO[[#This Row],[142 (06JUL1985 15:00:00)-Water Temperature (C)]]*OO[[#This Row],[84]]</f>
        <v>3.9513685174987497E-7</v>
      </c>
      <c r="CI365" s="10">
        <f>3/24000000*OO[[#This Row],[143 (06JUL1985 18:00:00)-Water Temperature (C)]]*OO[[#This Row],[85]]</f>
        <v>3.9329891719650005E-7</v>
      </c>
      <c r="CJ365" s="10">
        <f>3/24000000*OO[[#This Row],[144 (06JUL1985 21:00:00)-Water Temperature (C)]]*OO[[#This Row],[86]]</f>
        <v>3.8210664071949992E-7</v>
      </c>
      <c r="CK365" s="10">
        <f>3/24000000*OO[[#This Row],[145 (07JUL1985 00:00:00)-Water Temperature (C)]]*OO[[#This Row],[87]]</f>
        <v>3.6537741783124998E-7</v>
      </c>
      <c r="CL365" s="10">
        <f>3/24000000*OO[[#This Row],[146 (07JUL1985 03:00:00)-Water Temperature (C)]]*OO[[#This Row],[88]]</f>
        <v>3.4739309872199993E-7</v>
      </c>
      <c r="CM365" s="10">
        <f>3/24000000*OO[[#This Row],[147 (07JUL1985 06:00:00)-Water Temperature (C)]]*OO[[#This Row],[89]]</f>
        <v>3.2971745469299995E-7</v>
      </c>
      <c r="CN365" s="10">
        <f>3/24000000*OO[[#This Row],[148 (07JUL1985 09:00:00)-Water Temperature (C)]]*OO[[#This Row],[90]]</f>
        <v>3.1630763812649999E-7</v>
      </c>
      <c r="CO365" s="10">
        <f>3/24000000*OO[[#This Row],[149 (07JUL1985 12:00:00)-Water Temperature (C)]]*OO[[#This Row],[91]]</f>
        <v>3.0929001407099998E-7</v>
      </c>
      <c r="CP365" s="10">
        <f>3/24000000*OO[[#This Row],[150 (07JUL1985 15:00:00)-Water Temperature (C)]]*OO[[#This Row],[92]]</f>
        <v>3.0746546532362498E-7</v>
      </c>
      <c r="CQ365" s="10">
        <f>3/24000000*OO[[#This Row],[151 (07JUL1985 18:00:00)-Water Temperature (C)]]*OO[[#This Row],[93]]</f>
        <v>3.0127362071867495E-7</v>
      </c>
      <c r="CR365" s="10">
        <f>3/24000000*OO[[#This Row],[152 (07JUL1985 21:00:00)-Water Temperature (C)]]*OO[[#This Row],[94]]</f>
        <v>2.9214397598505002E-7</v>
      </c>
      <c r="CS365" s="10">
        <f>3/24000000*OO[[#This Row],[153 (08JUL1985 00:00:00)-Water Temperature (C)]]*OO[[#This Row],[95]]</f>
        <v>2.8171626928904997E-7</v>
      </c>
      <c r="CT365" s="10">
        <f>3/24000000*OO[[#This Row],[154 (08JUL1985 03:00:00)-Water Temperature (C)]]*OO[[#This Row],[96]]</f>
        <v>2.6954677997169999E-7</v>
      </c>
      <c r="CU365" s="10">
        <f>3/24000000*OO[[#This Row],[155 (08JUL1985 06:00:00)-Water Temperature (C)]]*OO[[#This Row],[97]]</f>
        <v>2.5725200772864996E-7</v>
      </c>
      <c r="CV365" s="10">
        <f>3/24000000*OO[[#This Row],[156 (08JUL1985 09:00:00)-Water Temperature (C)]]*OO[[#This Row],[98]]</f>
        <v>2.5199448835016252E-7</v>
      </c>
      <c r="CW365" s="10">
        <f>3/24000000*OO[[#This Row],[157 (08JUL1985 12:00:00)-Water Temperature (C)]]*OO[[#This Row],[99]]</f>
        <v>2.5064100943999998E-7</v>
      </c>
    </row>
    <row r="366" spans="1:101" x14ac:dyDescent="0.35">
      <c r="A366" t="s">
        <v>373</v>
      </c>
      <c r="B366">
        <v>647.58720000000005</v>
      </c>
      <c r="C366" s="10">
        <f>3/24*OO[[#This Row],[59 (26JUN1985 06:00:00)-Water Temperature (C)]]*OO[[#This Row],[1]]/SUM(OO[1])</f>
        <v>0</v>
      </c>
      <c r="D366" s="10">
        <f>3/24*OO[[#This Row],[60 (26JUN1985 09:00:00)-Water Temperature (C)]]*OO[[#This Row],[2]]/SUM(OO[2])</f>
        <v>0</v>
      </c>
      <c r="E366" s="10">
        <f>3/24*OO[[#This Row],[61 (26JUN1985 12:00:00)-Water Temperature (C)]]*OO[[#This Row],[3]]/SUM(OO[3])</f>
        <v>0</v>
      </c>
      <c r="F366" s="10">
        <f>3/24*OO[[#This Row],[62 (26JUN1985 15:00:00)-Water Temperature (C)]]*OO[[#This Row],[4]]/SUM(OO[4])</f>
        <v>0</v>
      </c>
      <c r="G366" s="10">
        <f>3/24*OO[[#This Row],[63 (26JUN1985 18:00:00)-Water Temperature (C)]]*OO[[#This Row],[5]]/SUM(OO[5])</f>
        <v>0</v>
      </c>
      <c r="H366" s="10">
        <f>3/24*OO[[#This Row],[64 (26JUN1985 21:00:00)-Water Temperature (C)]]*OO[[#This Row],[6]]/SUM(OO[6])</f>
        <v>0</v>
      </c>
      <c r="I366" s="10">
        <f>3/24*OO[[#This Row],[65 (27JUN1985 00:00:00)-Water Temperature (C)]]*OO[[#This Row],[7]]/SUM(OO[7])</f>
        <v>0</v>
      </c>
      <c r="J366" s="10">
        <f>3/24*OO[[#This Row],[66 (27JUN1985 03:00:00)-Water Temperature (C)]]*OO[[#This Row],[8]]/SUM(OO[8])</f>
        <v>0</v>
      </c>
      <c r="K366" s="10">
        <f>3/24*OO[[#This Row],[67 (27JUN1985 06:00:00)-Water Temperature (C)]]*OO[[#This Row],[9]]/SUM(OO[9])</f>
        <v>0</v>
      </c>
      <c r="L366" s="10">
        <f>3/24*OO[[#This Row],[68 (27JUN1985 09:00:00)-Water Temperature (C)]]*OO[[#This Row],[10]]/SUM(OO[10])</f>
        <v>0</v>
      </c>
      <c r="M366" s="10">
        <f>3/24*OO[[#This Row],[69 (27JUN1985 12:00:00)-Water Temperature (C)]]*OO[[#This Row],[11]]/SUM(OO[11])</f>
        <v>0</v>
      </c>
      <c r="N366" s="10">
        <f>3/24*OO[[#This Row],[70 (27JUN1985 15:00:00)-Water Temperature (C)]]*OO[[#This Row],[12]]/SUM(OO[12])</f>
        <v>0</v>
      </c>
      <c r="O366" s="10">
        <f>3/24*OO[[#This Row],[71 (27JUN1985 18:00:00)-Water Temperature (C)]]*OO[[#This Row],[13]]/SUM(OO[13])</f>
        <v>0</v>
      </c>
      <c r="P366" s="10">
        <f>3/24*OO[[#This Row],[72 (27JUN1985 21:00:00)-Water Temperature (C)]]*OO[[#This Row],[14]]/SUM(OO[14])</f>
        <v>0</v>
      </c>
      <c r="Q366" s="10">
        <f>3/24*OO[[#This Row],[73 (28JUN1985 00:00:00)-Water Temperature (C)]]*OO[[#This Row],[15]]/SUM(OO[15])</f>
        <v>0</v>
      </c>
      <c r="R366" s="10">
        <f>3/24*OO[[#This Row],[74 (28JUN1985 03:00:00)-Water Temperature (C)]]*OO[[#This Row],[16]]/SUM(OO[16])</f>
        <v>1.3836190715356701E-43</v>
      </c>
      <c r="S366" s="10">
        <f>3/24*OO[[#This Row],[75 (28JUN1985 06:00:00)-Water Temperature (C)]]*OO[[#This Row],[17]]/SUM(OO[17])</f>
        <v>3.7347971818277223E-30</v>
      </c>
      <c r="T366" s="10">
        <f>3/24*OO[[#This Row],[76 (28JUN1985 09:00:00)-Water Temperature (C)]]*OO[[#This Row],[18]]/SUM(OO[18])</f>
        <v>5.525620895369874E-23</v>
      </c>
      <c r="U366" s="10">
        <f>3/24*OO[[#This Row],[77 (28JUN1985 12:00:00)-Water Temperature (C)]]*OO[[#This Row],[19]]/SUM(OO[19])</f>
        <v>1.8189262660833613E-15</v>
      </c>
      <c r="V366" s="10">
        <f>3/24000000*OO[[#This Row],[78 (28JUN1985 15:00:00)-Water Temperature (C)]]*OO[[#This Row],[20]]</f>
        <v>1.8960293944312502E-11</v>
      </c>
      <c r="W366" s="10">
        <f>3/24000000*OO[[#This Row],[79 (28JUN1985 18:00:00)-Water Temperature (C)]]*OO[[#This Row],[21]]</f>
        <v>1.5218198490510001E-8</v>
      </c>
      <c r="X366" s="10">
        <f>3/24000000*OO[[#This Row],[80 (28JUN1985 21:00:00)-Water Temperature (C)]]*OO[[#This Row],[22]]</f>
        <v>2.3146397340325E-6</v>
      </c>
      <c r="Y366" s="10">
        <f>3/24000000*OO[[#This Row],[81 (29JUN1985 00:00:00)-Water Temperature (C)]]*OO[[#This Row],[23]]</f>
        <v>1.0023862739703751E-4</v>
      </c>
      <c r="Z366" s="10">
        <f>3/24000000*OO[[#This Row],[82 (29JUN1985 03:00:00)-Water Temperature (C)]]*OO[[#This Row],[24]]</f>
        <v>1.6040005613879998E-3</v>
      </c>
      <c r="AA366" s="10">
        <f>3/24000000*OO[[#This Row],[83 (29JUN1985 06:00:00)-Water Temperature (C)]]*OO[[#This Row],[25]]</f>
        <v>1.1170392379560001E-2</v>
      </c>
      <c r="AB366" s="10">
        <f>3/24000000*OO[[#This Row],[84 (29JUN1985 09:00:00)-Water Temperature (C)]]*OO[[#This Row],[26]]</f>
        <v>3.9338504505899999E-2</v>
      </c>
      <c r="AC366" s="10">
        <f>3/24000000*OO[[#This Row],[85 (29JUN1985 12:00:00)-Water Temperature (C)]]*OO[[#This Row],[27]]</f>
        <v>7.5204340313849996E-2</v>
      </c>
      <c r="AD366" s="10">
        <f>3/24000000*OO[[#This Row],[86 (29JUN1985 15:00:00)-Water Temperature (C)]]*OO[[#This Row],[28]]</f>
        <v>8.3306904336099996E-2</v>
      </c>
      <c r="AE366" s="10">
        <f>3/24000000*OO[[#This Row],[88 (29JUN1985 21:00:00)-Water Temperature (C)]]*OO[[#This Row],[30]]</f>
        <v>2.5028378707079999E-2</v>
      </c>
      <c r="AF366" s="10">
        <f>3/24000000*OO[[#This Row],[88 (29JUN1985 21:00:00)-Water Temperature (C)]]*OO[[#This Row],[30]]</f>
        <v>2.5028378707079999E-2</v>
      </c>
      <c r="AG366" s="10">
        <f>3/24000000*OO[[#This Row],[89 (30JUN1985 00:00:00)-Water Temperature (C)]]*OO[[#This Row],[31]]</f>
        <v>7.1550156731174991E-3</v>
      </c>
      <c r="AH366" s="10">
        <f>3/24000000*OO[[#This Row],[90 (30JUN1985 03:00:00)-Water Temperature (C)]]*OO[[#This Row],[32]]</f>
        <v>1.4664214343917499E-3</v>
      </c>
      <c r="AI366" s="10">
        <f>3/24000000*OO[[#This Row],[91 (30JUN1985 06:00:00)-Water Temperature (C)]]*OO[[#This Row],[33]]</f>
        <v>2.4140127255750001E-4</v>
      </c>
      <c r="AJ366" s="10">
        <f>3/24000000*OO[[#This Row],[92 (30JUN1985 09:00:00)-Water Temperature (C)]]*OO[[#This Row],[34]]</f>
        <v>4.3119189383775004E-5</v>
      </c>
      <c r="AK366" s="10">
        <f>3/24000000*OO[[#This Row],[93 (30JUN1985 12:00:00)-Water Temperature (C)]]*OO[[#This Row],[35]]</f>
        <v>1.679880659678125E-5</v>
      </c>
      <c r="AL366" s="10">
        <f>3/24000000*OO[[#This Row],[94 (30JUN1985 15:00:00)-Water Temperature (C)]]*OO[[#This Row],[36]]</f>
        <v>1.223919340891375E-5</v>
      </c>
      <c r="AM366" s="10">
        <f>3/24000000*OO[[#This Row],[95 (30JUN1985 18:00:00)-Water Temperature (C)]]*OO[[#This Row],[37]]</f>
        <v>1.0250076274542499E-5</v>
      </c>
      <c r="AN366" s="10">
        <f>3/24000000*OO[[#This Row],[96 (30JUN1985 21:00:00)-Water Temperature (C)]]*OO[[#This Row],[38]]</f>
        <v>8.5652905708799997E-6</v>
      </c>
      <c r="AO366" s="10">
        <f>3/24000000*OO[[#This Row],[97 (01JUL1985 00:00:00)-Water Temperature (C)]]*OO[[#This Row],[39]]</f>
        <v>7.0664534006237487E-6</v>
      </c>
      <c r="AP366" s="10">
        <f>3/24000000*OO[[#This Row],[98 (01JUL1985 03:00:00)-Water Temperature (C)]]*OO[[#This Row],[40]]</f>
        <v>5.8685370243462504E-6</v>
      </c>
      <c r="AQ366" s="10">
        <f>3/24000000*OO[[#This Row],[99 (01JUL1985 06:00:00)-Water Temperature (C)]]*OO[[#This Row],[41]]</f>
        <v>4.8969306109999998E-6</v>
      </c>
      <c r="AR366" s="10">
        <f>3/24000000*OO[[#This Row],[100 (01JUL1985 09:00:00)-Water Temperature (C)]]*OO[[#This Row],[42]]</f>
        <v>4.2557546200500005E-6</v>
      </c>
      <c r="AS366" s="10">
        <f>3/24000000*OO[[#This Row],[101 (01JUL1985 12:00:00)-Water Temperature (C)]]*OO[[#This Row],[43]]</f>
        <v>3.7773635206499994E-6</v>
      </c>
      <c r="AT366" s="10">
        <f>3/24000000*OO[[#This Row],[102 (01JUL1985 15:00:00)-Water Temperature (C)]]*OO[[#This Row],[44]]</f>
        <v>3.3456415533750002E-6</v>
      </c>
      <c r="AU366" s="10">
        <f>3/24000000*OO[[#This Row],[103 (01JUL1985 18:00:00)-Water Temperature (C)]]*OO[[#This Row],[45]]</f>
        <v>2.9779024544835001E-6</v>
      </c>
      <c r="AV366" s="10">
        <f>3/24000000*OO[[#This Row],[104 (01JUL1985 21:00:00)-Water Temperature (C)]]*OO[[#This Row],[46]]</f>
        <v>2.6149654157143753E-6</v>
      </c>
      <c r="AW366" s="10">
        <f>3/24000000*OO[[#This Row],[105 (02JUL1985 00:00:00)-Water Temperature (C)]]*OO[[#This Row],[47]]</f>
        <v>2.3072327487947497E-6</v>
      </c>
      <c r="AX366" s="10">
        <f>3/24000000*OO[[#This Row],[106 (02JUL1985 03:00:00)-Water Temperature (C)]]*OO[[#This Row],[48]]</f>
        <v>2.048357064417125E-6</v>
      </c>
      <c r="AY366" s="10">
        <f>3/24000000*OO[[#This Row],[107 (02JUL1985 06:00:00)-Water Temperature (C)]]*OO[[#This Row],[49]]</f>
        <v>1.8334350699840002E-6</v>
      </c>
      <c r="AZ366" s="10">
        <f>3/24000000*OO[[#This Row],[108 (02JUL1985 09:00:00)-Water Temperature (C)]]*OO[[#This Row],[50]]</f>
        <v>1.65648583644E-6</v>
      </c>
      <c r="BA366" s="10">
        <f>3/24000000*OO[[#This Row],[109 (02JUL1985 12:00:00)-Water Temperature (C)]]*OO[[#This Row],[51]]</f>
        <v>1.5377336907281251E-6</v>
      </c>
      <c r="BB366" s="10">
        <f>3/24000000*OO[[#This Row],[110 (02JUL1985 15:00:00)-Water Temperature (C)]]*OO[[#This Row],[52]]</f>
        <v>1.4532690521849999E-6</v>
      </c>
      <c r="BC366" s="10">
        <f>3/24000000*OO[[#This Row],[111 (02JUL1985 18:00:00)-Water Temperature (C)]]*OO[[#This Row],[53]]</f>
        <v>1.3738426058748751E-6</v>
      </c>
      <c r="BD366" s="10">
        <f>3/24000000*OO[[#This Row],[112 (02JUL1985 21:00:00)-Water Temperature (C)]]*OO[[#This Row],[54]]</f>
        <v>1.2785696904933748E-6</v>
      </c>
      <c r="BE366" s="10">
        <f>3/24000000*OO[[#This Row],[113 (03JUL1985 00:00:00)-Water Temperature (C)]]*OO[[#This Row],[55]]</f>
        <v>1.1718991195860001E-6</v>
      </c>
      <c r="BF366" s="10">
        <f>3/24000000*OO[[#This Row],[114 (03JUL1985 03:00:00)-Water Temperature (C)]]*OO[[#This Row],[56]]</f>
        <v>1.0769382626655001E-6</v>
      </c>
      <c r="BG366" s="10">
        <f>3/24000000*OO[[#This Row],[115 (03JUL1985 06:00:00)-Water Temperature (C)]]*OO[[#This Row],[57]]</f>
        <v>9.8694605700624996E-7</v>
      </c>
      <c r="BH366" s="10">
        <f>3/24000000*OO[[#This Row],[116 (03JUL1985 09:00:00)-Water Temperature (C)]]*OO[[#This Row],[58]]</f>
        <v>9.2650672992599992E-7</v>
      </c>
      <c r="BI366" s="10">
        <f>3/24000000*OO[[#This Row],[117 (03JUL1985 12:00:00)-Water Temperature (C)]]*OO[[#This Row],[59]]</f>
        <v>8.8876631551874993E-7</v>
      </c>
      <c r="BJ366" s="10">
        <f>3/24000000*OO[[#This Row],[118 (03JUL1985 15:00:00)-Water Temperature (C)]]*OO[[#This Row],[60]]</f>
        <v>8.5805349687787497E-7</v>
      </c>
      <c r="BK366" s="10">
        <f>3/24000000*OO[[#This Row],[119 (03JUL1985 18:00:00)-Water Temperature (C)]]*OO[[#This Row],[61]]</f>
        <v>8.2933077233749993E-7</v>
      </c>
      <c r="BL366" s="10">
        <f>3/24000000*OO[[#This Row],[120 (03JUL1985 21:00:00)-Water Temperature (C)]]*OO[[#This Row],[62]]</f>
        <v>7.8844603169662504E-7</v>
      </c>
      <c r="BM366" s="10">
        <f>3/24000000*OO[[#This Row],[121 (04JUL1985 00:00:00)-Water Temperature (C)]]*OO[[#This Row],[63]]</f>
        <v>7.4559427503499992E-7</v>
      </c>
      <c r="BN366" s="10">
        <f>3/24000000*OO[[#This Row],[122 (04JUL1985 03:00:00)-Water Temperature (C)]]*OO[[#This Row],[64]]</f>
        <v>7.0637369497500004E-7</v>
      </c>
      <c r="BO366" s="10">
        <f>3/24000000*OO[[#This Row],[123 (04JUL1985 06:00:00)-Water Temperature (C)]]*OO[[#This Row],[65]]</f>
        <v>6.7064160129200001E-7</v>
      </c>
      <c r="BP366" s="10">
        <f>3/24000000*OO[[#This Row],[124 (04JUL1985 09:00:00)-Water Temperature (C)]]*OO[[#This Row],[66]]</f>
        <v>6.5674777551212499E-7</v>
      </c>
      <c r="BQ366" s="10">
        <f>3/24000000*OO[[#This Row],[125 (04JUL1985 12:00:00)-Water Temperature (C)]]*OO[[#This Row],[67]]</f>
        <v>6.4898468666099993E-7</v>
      </c>
      <c r="BR366" s="10">
        <f>3/24000000*OO[[#This Row],[126 (04JUL1985 15:00:00)-Water Temperature (C)]]*OO[[#This Row],[68]]</f>
        <v>6.3986782325300002E-7</v>
      </c>
      <c r="BS366" s="10">
        <f>3/24000000*OO[[#This Row],[127 (04JUL1985 18:00:00)-Water Temperature (C)]]*OO[[#This Row],[69]]</f>
        <v>6.2653644682874998E-7</v>
      </c>
      <c r="BT366" s="10">
        <f>3/24000000*OO[[#This Row],[128 (04JUL1985 21:00:00)-Water Temperature (C)]]*OO[[#This Row],[70]]</f>
        <v>6.0461855866937497E-7</v>
      </c>
      <c r="BU366" s="10">
        <f>3/24000000*OO[[#This Row],[129 (05JUL1985 00:00:00)-Water Temperature (C)]]*OO[[#This Row],[71]]</f>
        <v>5.7479065523099993E-7</v>
      </c>
      <c r="BV366" s="10">
        <f>3/24000000*OO[[#This Row],[130 (05JUL1985 03:00:00)-Water Temperature (C)]]*OO[[#This Row],[72]]</f>
        <v>5.4586644172887499E-7</v>
      </c>
      <c r="BW366" s="10">
        <f>3/24000000*OO[[#This Row],[131 (05JUL1985 06:00:00)-Water Temperature (C)]]*OO[[#This Row],[73]]</f>
        <v>5.1935971613437494E-7</v>
      </c>
      <c r="BX366" s="10">
        <f>3/24000000*OO[[#This Row],[132 (05JUL1985 09:00:00)-Water Temperature (C)]]*OO[[#This Row],[74]]</f>
        <v>5.0908094930224989E-7</v>
      </c>
      <c r="BY366" s="10">
        <f>3/24000000*OO[[#This Row],[133 (05JUL1985 12:00:00)-Water Temperature (C)]]*OO[[#This Row],[75]]</f>
        <v>5.04690443391875E-7</v>
      </c>
      <c r="BZ366" s="10">
        <f>3/24000000*OO[[#This Row],[134 (05JUL1985 15:00:00)-Water Temperature (C)]]*OO[[#This Row],[76]]</f>
        <v>5.0211755734750001E-7</v>
      </c>
      <c r="CA366" s="10">
        <f>3/24000000*OO[[#This Row],[135 (05JUL1985 18:00:00)-Water Temperature (C)]]*OO[[#This Row],[77]]</f>
        <v>4.9766804276724999E-7</v>
      </c>
      <c r="CB366" s="10">
        <f>3/24000000*OO[[#This Row],[136 (05JUL1985 21:00:00)-Water Temperature (C)]]*OO[[#This Row],[78]]</f>
        <v>4.8214151172975004E-7</v>
      </c>
      <c r="CC366" s="10">
        <f>3/24000000*OO[[#This Row],[137 (06JUL1985 00:00:00)-Water Temperature (C)]]*OO[[#This Row],[79]]</f>
        <v>4.6009386498949995E-7</v>
      </c>
      <c r="CD366" s="10">
        <f>3/24000000*OO[[#This Row],[138 (06JUL1985 03:00:00)-Water Temperature (C)]]*OO[[#This Row],[80]]</f>
        <v>4.3799158510975006E-7</v>
      </c>
      <c r="CE366" s="10">
        <f>3/24000000*OO[[#This Row],[139 (06JUL1985 06:00:00)-Water Temperature (C)]]*OO[[#This Row],[81]]</f>
        <v>4.1737250768699992E-7</v>
      </c>
      <c r="CF366" s="10">
        <f>3/24000000*OO[[#This Row],[140 (06JUL1985 09:00:00)-Water Temperature (C)]]*OO[[#This Row],[82]]</f>
        <v>4.1084710629899997E-7</v>
      </c>
      <c r="CG366" s="10">
        <f>3/24000000*OO[[#This Row],[141 (06JUL1985 12:00:00)-Water Temperature (C)]]*OO[[#This Row],[83]]</f>
        <v>4.0855585516199997E-7</v>
      </c>
      <c r="CH366" s="10">
        <f>3/24000000*OO[[#This Row],[142 (06JUL1985 15:00:00)-Water Temperature (C)]]*OO[[#This Row],[84]]</f>
        <v>4.0781295401924995E-7</v>
      </c>
      <c r="CI366" s="10">
        <f>3/24000000*OO[[#This Row],[143 (06JUL1985 18:00:00)-Water Temperature (C)]]*OO[[#This Row],[85]]</f>
        <v>4.0630119244687496E-7</v>
      </c>
      <c r="CJ366" s="10">
        <f>3/24000000*OO[[#This Row],[144 (06JUL1985 21:00:00)-Water Temperature (C)]]*OO[[#This Row],[86]]</f>
        <v>3.95335733076E-7</v>
      </c>
      <c r="CK366" s="10">
        <f>3/24000000*OO[[#This Row],[145 (07JUL1985 00:00:00)-Water Temperature (C)]]*OO[[#This Row],[87]]</f>
        <v>3.7841365761824992E-7</v>
      </c>
      <c r="CL366" s="10">
        <f>3/24000000*OO[[#This Row],[146 (07JUL1985 03:00:00)-Water Temperature (C)]]*OO[[#This Row],[88]]</f>
        <v>3.6024583982062501E-7</v>
      </c>
      <c r="CM366" s="10">
        <f>3/24000000*OO[[#This Row],[147 (07JUL1985 06:00:00)-Water Temperature (C)]]*OO[[#This Row],[89]]</f>
        <v>3.4217550868850001E-7</v>
      </c>
      <c r="CN366" s="10">
        <f>3/24000000*OO[[#This Row],[148 (07JUL1985 09:00:00)-Water Temperature (C)]]*OO[[#This Row],[90]]</f>
        <v>3.2841080194587498E-7</v>
      </c>
      <c r="CO366" s="10">
        <f>3/24000000*OO[[#This Row],[149 (07JUL1985 12:00:00)-Water Temperature (C)]]*OO[[#This Row],[91]]</f>
        <v>3.2125180026462496E-7</v>
      </c>
      <c r="CP366" s="10">
        <f>3/24000000*OO[[#This Row],[150 (07JUL1985 15:00:00)-Water Temperature (C)]]*OO[[#This Row],[92]]</f>
        <v>3.1965045220237494E-7</v>
      </c>
      <c r="CQ366" s="10">
        <f>3/24000000*OO[[#This Row],[151 (07JUL1985 18:00:00)-Water Temperature (C)]]*OO[[#This Row],[93]]</f>
        <v>3.1347687682549996E-7</v>
      </c>
      <c r="CR366" s="10">
        <f>3/24000000*OO[[#This Row],[152 (07JUL1985 21:00:00)-Water Temperature (C)]]*OO[[#This Row],[94]]</f>
        <v>3.0423741540399996E-7</v>
      </c>
      <c r="CS366" s="10">
        <f>3/24000000*OO[[#This Row],[153 (08JUL1985 00:00:00)-Water Temperature (C)]]*OO[[#This Row],[95]]</f>
        <v>2.93777062329E-7</v>
      </c>
      <c r="CT366" s="10">
        <f>3/24000000*OO[[#This Row],[154 (08JUL1985 03:00:00)-Water Temperature (C)]]*OO[[#This Row],[96]]</f>
        <v>2.8147698515402497E-7</v>
      </c>
      <c r="CU366" s="10">
        <f>3/24000000*OO[[#This Row],[155 (08JUL1985 06:00:00)-Water Temperature (C)]]*OO[[#This Row],[97]]</f>
        <v>2.68891012894875E-7</v>
      </c>
      <c r="CV366" s="10">
        <f>3/24000000*OO[[#This Row],[156 (08JUL1985 09:00:00)-Water Temperature (C)]]*OO[[#This Row],[98]]</f>
        <v>2.6351067511387492E-7</v>
      </c>
      <c r="CW366" s="10">
        <f>3/24000000*OO[[#This Row],[157 (08JUL1985 12:00:00)-Water Temperature (C)]]*OO[[#This Row],[99]]</f>
        <v>2.6233739752276246E-7</v>
      </c>
    </row>
    <row r="367" spans="1:101" x14ac:dyDescent="0.35">
      <c r="A367" t="s">
        <v>374</v>
      </c>
      <c r="B367">
        <v>822.96310000000005</v>
      </c>
      <c r="C367" s="10">
        <f>3/24*OO[[#This Row],[59 (26JUN1985 06:00:00)-Water Temperature (C)]]*OO[[#This Row],[1]]/SUM(OO[1])</f>
        <v>0</v>
      </c>
      <c r="D367" s="10">
        <f>3/24*OO[[#This Row],[60 (26JUN1985 09:00:00)-Water Temperature (C)]]*OO[[#This Row],[2]]/SUM(OO[2])</f>
        <v>0</v>
      </c>
      <c r="E367" s="10">
        <f>3/24*OO[[#This Row],[61 (26JUN1985 12:00:00)-Water Temperature (C)]]*OO[[#This Row],[3]]/SUM(OO[3])</f>
        <v>0</v>
      </c>
      <c r="F367" s="10">
        <f>3/24*OO[[#This Row],[62 (26JUN1985 15:00:00)-Water Temperature (C)]]*OO[[#This Row],[4]]/SUM(OO[4])</f>
        <v>0</v>
      </c>
      <c r="G367" s="10">
        <f>3/24*OO[[#This Row],[63 (26JUN1985 18:00:00)-Water Temperature (C)]]*OO[[#This Row],[5]]/SUM(OO[5])</f>
        <v>0</v>
      </c>
      <c r="H367" s="10">
        <f>3/24*OO[[#This Row],[64 (26JUN1985 21:00:00)-Water Temperature (C)]]*OO[[#This Row],[6]]/SUM(OO[6])</f>
        <v>0</v>
      </c>
      <c r="I367" s="10">
        <f>3/24*OO[[#This Row],[65 (27JUN1985 00:00:00)-Water Temperature (C)]]*OO[[#This Row],[7]]/SUM(OO[7])</f>
        <v>0</v>
      </c>
      <c r="J367" s="10">
        <f>3/24*OO[[#This Row],[66 (27JUN1985 03:00:00)-Water Temperature (C)]]*OO[[#This Row],[8]]/SUM(OO[8])</f>
        <v>0</v>
      </c>
      <c r="K367" s="10">
        <f>3/24*OO[[#This Row],[67 (27JUN1985 06:00:00)-Water Temperature (C)]]*OO[[#This Row],[9]]/SUM(OO[9])</f>
        <v>0</v>
      </c>
      <c r="L367" s="10">
        <f>3/24*OO[[#This Row],[68 (27JUN1985 09:00:00)-Water Temperature (C)]]*OO[[#This Row],[10]]/SUM(OO[10])</f>
        <v>0</v>
      </c>
      <c r="M367" s="10">
        <f>3/24*OO[[#This Row],[69 (27JUN1985 12:00:00)-Water Temperature (C)]]*OO[[#This Row],[11]]/SUM(OO[11])</f>
        <v>0</v>
      </c>
      <c r="N367" s="10">
        <f>3/24*OO[[#This Row],[70 (27JUN1985 15:00:00)-Water Temperature (C)]]*OO[[#This Row],[12]]/SUM(OO[12])</f>
        <v>0</v>
      </c>
      <c r="O367" s="10">
        <f>3/24*OO[[#This Row],[71 (27JUN1985 18:00:00)-Water Temperature (C)]]*OO[[#This Row],[13]]/SUM(OO[13])</f>
        <v>0</v>
      </c>
      <c r="P367" s="10">
        <f>3/24*OO[[#This Row],[72 (27JUN1985 21:00:00)-Water Temperature (C)]]*OO[[#This Row],[14]]/SUM(OO[14])</f>
        <v>0</v>
      </c>
      <c r="Q367" s="10">
        <f>3/24*OO[[#This Row],[73 (28JUN1985 00:00:00)-Water Temperature (C)]]*OO[[#This Row],[15]]/SUM(OO[15])</f>
        <v>0</v>
      </c>
      <c r="R367" s="10">
        <f>3/24*OO[[#This Row],[74 (28JUN1985 03:00:00)-Water Temperature (C)]]*OO[[#This Row],[16]]/SUM(OO[16])</f>
        <v>0</v>
      </c>
      <c r="S367" s="10">
        <f>3/24*OO[[#This Row],[75 (28JUN1985 06:00:00)-Water Temperature (C)]]*OO[[#This Row],[17]]/SUM(OO[17])</f>
        <v>6.5688097652566068E-31</v>
      </c>
      <c r="T367" s="10">
        <f>3/24*OO[[#This Row],[76 (28JUN1985 09:00:00)-Water Temperature (C)]]*OO[[#This Row],[18]]/SUM(OO[18])</f>
        <v>1.0055375322704433E-23</v>
      </c>
      <c r="U367" s="10">
        <f>3/24*OO[[#This Row],[77 (28JUN1985 12:00:00)-Water Temperature (C)]]*OO[[#This Row],[19]]/SUM(OO[19])</f>
        <v>7.4124357428305583E-16</v>
      </c>
      <c r="V367" s="10">
        <f>3/24000000*OO[[#This Row],[78 (28JUN1985 15:00:00)-Water Temperature (C)]]*OO[[#This Row],[20]]</f>
        <v>1.0272342227115E-11</v>
      </c>
      <c r="W367" s="10">
        <f>3/24000000*OO[[#This Row],[79 (28JUN1985 18:00:00)-Water Temperature (C)]]*OO[[#This Row],[21]]</f>
        <v>9.6855408944687482E-9</v>
      </c>
      <c r="X367" s="10">
        <f>3/24000000*OO[[#This Row],[80 (28JUN1985 21:00:00)-Water Temperature (C)]]*OO[[#This Row],[22]]</f>
        <v>1.6770110201954998E-6</v>
      </c>
      <c r="Y367" s="10">
        <f>3/24000000*OO[[#This Row],[81 (29JUN1985 00:00:00)-Water Temperature (C)]]*OO[[#This Row],[23]]</f>
        <v>8.1184868933450001E-5</v>
      </c>
      <c r="Z367" s="10">
        <f>3/24000000*OO[[#This Row],[82 (29JUN1985 03:00:00)-Water Temperature (C)]]*OO[[#This Row],[24]]</f>
        <v>1.4376076214846251E-3</v>
      </c>
      <c r="AA367" s="10">
        <f>3/24000000*OO[[#This Row],[83 (29JUN1985 06:00:00)-Water Temperature (C)]]*OO[[#This Row],[25]]</f>
        <v>1.1022686164234999E-2</v>
      </c>
      <c r="AB367" s="10">
        <f>3/24000000*OO[[#This Row],[84 (29JUN1985 09:00:00)-Water Temperature (C)]]*OO[[#This Row],[26]]</f>
        <v>4.2470290841999998E-2</v>
      </c>
      <c r="AC367" s="10">
        <f>3/24000000*OO[[#This Row],[85 (29JUN1985 12:00:00)-Water Temperature (C)]]*OO[[#This Row],[27]]</f>
        <v>8.8828216396150003E-2</v>
      </c>
      <c r="AD367" s="10">
        <f>3/24000000*OO[[#This Row],[86 (29JUN1985 15:00:00)-Water Temperature (C)]]*OO[[#This Row],[28]]</f>
        <v>0.10763098529715001</v>
      </c>
      <c r="AE367" s="10">
        <f>3/24000000*OO[[#This Row],[88 (29JUN1985 21:00:00)-Water Temperature (C)]]*OO[[#This Row],[30]]</f>
        <v>3.9315581694812494E-2</v>
      </c>
      <c r="AF367" s="10">
        <f>3/24000000*OO[[#This Row],[88 (29JUN1985 21:00:00)-Water Temperature (C)]]*OO[[#This Row],[30]]</f>
        <v>3.9315581694812494E-2</v>
      </c>
      <c r="AG367" s="10">
        <f>3/24000000*OO[[#This Row],[89 (30JUN1985 00:00:00)-Water Temperature (C)]]*OO[[#This Row],[31]]</f>
        <v>1.2525439358266249E-2</v>
      </c>
      <c r="AH367" s="10">
        <f>3/24000000*OO[[#This Row],[90 (30JUN1985 03:00:00)-Water Temperature (C)]]*OO[[#This Row],[32]]</f>
        <v>2.8747602098799997E-3</v>
      </c>
      <c r="AI367" s="10">
        <f>3/24000000*OO[[#This Row],[91 (30JUN1985 06:00:00)-Water Temperature (C)]]*OO[[#This Row],[33]]</f>
        <v>5.1719018757449993E-4</v>
      </c>
      <c r="AJ367" s="10">
        <f>3/24000000*OO[[#This Row],[92 (30JUN1985 09:00:00)-Water Temperature (C)]]*OO[[#This Row],[34]]</f>
        <v>9.0177423961499995E-5</v>
      </c>
      <c r="AK367" s="10">
        <f>3/24000000*OO[[#This Row],[93 (30JUN1985 12:00:00)-Water Temperature (C)]]*OO[[#This Row],[35]]</f>
        <v>2.6538187811548752E-5</v>
      </c>
      <c r="AL367" s="10">
        <f>3/24000000*OO[[#This Row],[94 (30JUN1985 15:00:00)-Water Temperature (C)]]*OO[[#This Row],[36]]</f>
        <v>1.6738352329282497E-5</v>
      </c>
      <c r="AM367" s="10">
        <f>3/24000000*OO[[#This Row],[95 (30JUN1985 18:00:00)-Water Temperature (C)]]*OO[[#This Row],[37]]</f>
        <v>1.36187769912775E-5</v>
      </c>
      <c r="AN367" s="10">
        <f>3/24000000*OO[[#This Row],[96 (30JUN1985 21:00:00)-Water Temperature (C)]]*OO[[#This Row],[38]]</f>
        <v>1.1367233371009999E-5</v>
      </c>
      <c r="AO367" s="10">
        <f>3/24000000*OO[[#This Row],[97 (01JUL1985 00:00:00)-Water Temperature (C)]]*OO[[#This Row],[39]]</f>
        <v>9.3874770163937483E-6</v>
      </c>
      <c r="AP367" s="10">
        <f>3/24000000*OO[[#This Row],[98 (01JUL1985 03:00:00)-Water Temperature (C)]]*OO[[#This Row],[40]]</f>
        <v>7.8042576189174995E-6</v>
      </c>
      <c r="AQ367" s="10">
        <f>3/24000000*OO[[#This Row],[99 (01JUL1985 06:00:00)-Water Temperature (C)]]*OO[[#This Row],[41]]</f>
        <v>6.5224855443374993E-6</v>
      </c>
      <c r="AR367" s="10">
        <f>3/24000000*OO[[#This Row],[100 (01JUL1985 09:00:00)-Water Temperature (C)]]*OO[[#This Row],[42]]</f>
        <v>5.6594401931524998E-6</v>
      </c>
      <c r="AS367" s="10">
        <f>3/24000000*OO[[#This Row],[101 (01JUL1985 12:00:00)-Water Temperature (C)]]*OO[[#This Row],[43]]</f>
        <v>5.0244049162799996E-6</v>
      </c>
      <c r="AT367" s="10">
        <f>3/24000000*OO[[#This Row],[102 (01JUL1985 15:00:00)-Water Temperature (C)]]*OO[[#This Row],[44]]</f>
        <v>4.45117579867E-6</v>
      </c>
      <c r="AU367" s="10">
        <f>3/24000000*OO[[#This Row],[103 (01JUL1985 18:00:00)-Water Temperature (C)]]*OO[[#This Row],[45]]</f>
        <v>3.9643892944624995E-6</v>
      </c>
      <c r="AV367" s="10">
        <f>3/24000000*OO[[#This Row],[104 (01JUL1985 21:00:00)-Water Temperature (C)]]*OO[[#This Row],[46]]</f>
        <v>3.4877250018750003E-6</v>
      </c>
      <c r="AW367" s="10">
        <f>3/24000000*OO[[#This Row],[105 (02JUL1985 00:00:00)-Water Temperature (C)]]*OO[[#This Row],[47]]</f>
        <v>3.0819889053399996E-6</v>
      </c>
      <c r="AX367" s="10">
        <f>3/24000000*OO[[#This Row],[106 (02JUL1985 03:00:00)-Water Temperature (C)]]*OO[[#This Row],[48]]</f>
        <v>2.7393938606414993E-6</v>
      </c>
      <c r="AY367" s="10">
        <f>3/24000000*OO[[#This Row],[107 (02JUL1985 06:00:00)-Water Temperature (C)]]*OO[[#This Row],[49]]</f>
        <v>2.4535057117494996E-6</v>
      </c>
      <c r="AZ367" s="10">
        <f>3/24000000*OO[[#This Row],[108 (02JUL1985 09:00:00)-Water Temperature (C)]]*OO[[#This Row],[50]]</f>
        <v>2.2170050920349998E-6</v>
      </c>
      <c r="BA367" s="10">
        <f>3/24000000*OO[[#This Row],[109 (02JUL1985 12:00:00)-Water Temperature (C)]]*OO[[#This Row],[51]]</f>
        <v>2.0590448100504999E-6</v>
      </c>
      <c r="BB367" s="10">
        <f>3/24000000*OO[[#This Row],[110 (02JUL1985 15:00:00)-Water Temperature (C)]]*OO[[#This Row],[52]]</f>
        <v>1.9492364958243747E-6</v>
      </c>
      <c r="BC367" s="10">
        <f>3/24000000*OO[[#This Row],[111 (02JUL1985 18:00:00)-Water Temperature (C)]]*OO[[#This Row],[53]]</f>
        <v>1.8458524868625002E-6</v>
      </c>
      <c r="BD367" s="10">
        <f>3/24000000*OO[[#This Row],[112 (02JUL1985 21:00:00)-Water Temperature (C)]]*OO[[#This Row],[54]]</f>
        <v>1.7211704359769999E-6</v>
      </c>
      <c r="BE367" s="10">
        <f>3/24000000*OO[[#This Row],[113 (03JUL1985 00:00:00)-Water Temperature (C)]]*OO[[#This Row],[55]]</f>
        <v>1.5801067881611247E-6</v>
      </c>
      <c r="BF367" s="10">
        <f>3/24000000*OO[[#This Row],[114 (03JUL1985 03:00:00)-Water Temperature (C)]]*OO[[#This Row],[56]]</f>
        <v>1.4558557622114998E-6</v>
      </c>
      <c r="BG367" s="10">
        <f>3/24000000*OO[[#This Row],[115 (03JUL1985 06:00:00)-Water Temperature (C)]]*OO[[#This Row],[57]]</f>
        <v>1.3383818844769999E-6</v>
      </c>
      <c r="BH367" s="10">
        <f>3/24000000*OO[[#This Row],[116 (03JUL1985 09:00:00)-Water Temperature (C)]]*OO[[#This Row],[58]]</f>
        <v>1.2574979333037499E-6</v>
      </c>
      <c r="BI367" s="10">
        <f>3/24000000*OO[[#This Row],[117 (03JUL1985 12:00:00)-Water Temperature (C)]]*OO[[#This Row],[59]]</f>
        <v>1.2073917719132499E-6</v>
      </c>
      <c r="BJ367" s="10">
        <f>3/24000000*OO[[#This Row],[118 (03JUL1985 15:00:00)-Water Temperature (C)]]*OO[[#This Row],[60]]</f>
        <v>1.1669277917062498E-6</v>
      </c>
      <c r="BK367" s="10">
        <f>3/24000000*OO[[#This Row],[119 (03JUL1985 18:00:00)-Water Temperature (C)]]*OO[[#This Row],[61]]</f>
        <v>1.1295388757688749E-6</v>
      </c>
      <c r="BL367" s="10">
        <f>3/24000000*OO[[#This Row],[120 (03JUL1985 21:00:00)-Water Temperature (C)]]*OO[[#This Row],[62]]</f>
        <v>1.0755943557839998E-6</v>
      </c>
      <c r="BM367" s="10">
        <f>3/24000000*OO[[#This Row],[121 (04JUL1985 00:00:00)-Water Temperature (C)]]*OO[[#This Row],[63]]</f>
        <v>1.0175101170854999E-6</v>
      </c>
      <c r="BN367" s="10">
        <f>3/24000000*OO[[#This Row],[122 (04JUL1985 03:00:00)-Water Temperature (C)]]*OO[[#This Row],[64]]</f>
        <v>9.6401555057749995E-7</v>
      </c>
      <c r="BO367" s="10">
        <f>3/24000000*OO[[#This Row],[123 (04JUL1985 06:00:00)-Water Temperature (C)]]*OO[[#This Row],[65]]</f>
        <v>9.1484966146824993E-7</v>
      </c>
      <c r="BP367" s="10">
        <f>3/24000000*OO[[#This Row],[124 (04JUL1985 09:00:00)-Water Temperature (C)]]*OO[[#This Row],[66]]</f>
        <v>8.9432942328812489E-7</v>
      </c>
      <c r="BQ367" s="10">
        <f>3/24000000*OO[[#This Row],[125 (04JUL1985 12:00:00)-Water Temperature (C)]]*OO[[#This Row],[67]]</f>
        <v>8.8289110534274995E-7</v>
      </c>
      <c r="BR367" s="10">
        <f>3/24000000*OO[[#This Row],[126 (04JUL1985 15:00:00)-Water Temperature (C)]]*OO[[#This Row],[68]]</f>
        <v>8.6953127695000002E-7</v>
      </c>
      <c r="BS367" s="10">
        <f>3/24000000*OO[[#This Row],[127 (04JUL1985 18:00:00)-Water Temperature (C)]]*OO[[#This Row],[69]]</f>
        <v>8.5114621465712501E-7</v>
      </c>
      <c r="BT367" s="10">
        <f>3/24000000*OO[[#This Row],[128 (04JUL1985 21:00:00)-Water Temperature (C)]]*OO[[#This Row],[70]]</f>
        <v>8.2163266918949983E-7</v>
      </c>
      <c r="BU367" s="10">
        <f>3/24000000*OO[[#This Row],[129 (05JUL1985 00:00:00)-Water Temperature (C)]]*OO[[#This Row],[71]]</f>
        <v>7.8144320717937487E-7</v>
      </c>
      <c r="BV367" s="10">
        <f>3/24000000*OO[[#This Row],[130 (05JUL1985 03:00:00)-Water Temperature (C)]]*OO[[#This Row],[72]]</f>
        <v>7.4232275227874999E-7</v>
      </c>
      <c r="BW367" s="10">
        <f>3/24000000*OO[[#This Row],[131 (05JUL1985 06:00:00)-Water Temperature (C)]]*OO[[#This Row],[73]]</f>
        <v>7.0608760894837498E-7</v>
      </c>
      <c r="BX367" s="10">
        <f>3/24000000*OO[[#This Row],[132 (05JUL1985 09:00:00)-Water Temperature (C)]]*OO[[#This Row],[74]]</f>
        <v>6.9102950837837494E-7</v>
      </c>
      <c r="BY367" s="10">
        <f>3/24000000*OO[[#This Row],[133 (05JUL1985 12:00:00)-Water Temperature (C)]]*OO[[#This Row],[75]]</f>
        <v>6.8459335520200001E-7</v>
      </c>
      <c r="BZ367" s="10">
        <f>3/24000000*OO[[#This Row],[134 (05JUL1985 15:00:00)-Water Temperature (C)]]*OO[[#This Row],[76]]</f>
        <v>6.8043962248987497E-7</v>
      </c>
      <c r="CA367" s="10">
        <f>3/24000000*OO[[#This Row],[135 (05JUL1985 18:00:00)-Water Temperature (C)]]*OO[[#This Row],[77]]</f>
        <v>6.7409130495599997E-7</v>
      </c>
      <c r="CB367" s="10">
        <f>3/24000000*OO[[#This Row],[136 (05JUL1985 21:00:00)-Water Temperature (C)]]*OO[[#This Row],[78]]</f>
        <v>6.5322354185000011E-7</v>
      </c>
      <c r="CC367" s="10">
        <f>3/24000000*OO[[#This Row],[137 (06JUL1985 00:00:00)-Water Temperature (C)]]*OO[[#This Row],[79]]</f>
        <v>6.23467304385E-7</v>
      </c>
      <c r="CD367" s="10">
        <f>3/24000000*OO[[#This Row],[138 (06JUL1985 03:00:00)-Water Temperature (C)]]*OO[[#This Row],[80]]</f>
        <v>5.9379040496750005E-7</v>
      </c>
      <c r="CE367" s="10">
        <f>3/24000000*OO[[#This Row],[139 (06JUL1985 06:00:00)-Water Temperature (C)]]*OO[[#This Row],[81]]</f>
        <v>5.6604886740674997E-7</v>
      </c>
      <c r="CF367" s="10">
        <f>3/24000000*OO[[#This Row],[140 (06JUL1985 09:00:00)-Water Temperature (C)]]*OO[[#This Row],[82]]</f>
        <v>5.5674896429650002E-7</v>
      </c>
      <c r="CG367" s="10">
        <f>3/24000000*OO[[#This Row],[141 (06JUL1985 12:00:00)-Water Temperature (C)]]*OO[[#This Row],[83]]</f>
        <v>5.5310213710850002E-7</v>
      </c>
      <c r="CH367" s="10">
        <f>3/24000000*OO[[#This Row],[142 (06JUL1985 15:00:00)-Water Temperature (C)]]*OO[[#This Row],[84]]</f>
        <v>5.5128900004E-7</v>
      </c>
      <c r="CI367" s="10">
        <f>3/24000000*OO[[#This Row],[143 (06JUL1985 18:00:00)-Water Temperature (C)]]*OO[[#This Row],[85]]</f>
        <v>5.488890605125E-7</v>
      </c>
      <c r="CJ367" s="10">
        <f>3/24000000*OO[[#This Row],[144 (06JUL1985 21:00:00)-Water Temperature (C)]]*OO[[#This Row],[86]]</f>
        <v>5.3434568623437501E-7</v>
      </c>
      <c r="CK367" s="10">
        <f>3/24000000*OO[[#This Row],[145 (07JUL1985 00:00:00)-Water Temperature (C)]]*OO[[#This Row],[87]]</f>
        <v>5.1165703781737495E-7</v>
      </c>
      <c r="CL367" s="10">
        <f>3/24000000*OO[[#This Row],[146 (07JUL1985 03:00:00)-Water Temperature (C)]]*OO[[#This Row],[88]]</f>
        <v>4.8736187744399992E-7</v>
      </c>
      <c r="CM367" s="10">
        <f>3/24000000*OO[[#This Row],[147 (07JUL1985 06:00:00)-Water Temperature (C)]]*OO[[#This Row],[89]]</f>
        <v>4.6281359568599993E-7</v>
      </c>
      <c r="CN367" s="10">
        <f>3/24000000*OO[[#This Row],[148 (07JUL1985 09:00:00)-Water Temperature (C)]]*OO[[#This Row],[90]]</f>
        <v>4.4366769085699997E-7</v>
      </c>
      <c r="CO367" s="10">
        <f>3/24000000*OO[[#This Row],[149 (07JUL1985 12:00:00)-Water Temperature (C)]]*OO[[#This Row],[91]]</f>
        <v>4.3341795878737496E-7</v>
      </c>
      <c r="CP367" s="10">
        <f>3/24000000*OO[[#This Row],[150 (07JUL1985 15:00:00)-Water Temperature (C)]]*OO[[#This Row],[92]]</f>
        <v>4.3093674573675007E-7</v>
      </c>
      <c r="CQ367" s="10">
        <f>3/24000000*OO[[#This Row],[151 (07JUL1985 18:00:00)-Water Temperature (C)]]*OO[[#This Row],[93]]</f>
        <v>4.2243354963562503E-7</v>
      </c>
      <c r="CR367" s="10">
        <f>3/24000000*OO[[#This Row],[152 (07JUL1985 21:00:00)-Water Temperature (C)]]*OO[[#This Row],[94]]</f>
        <v>4.0966860433037499E-7</v>
      </c>
      <c r="CS367" s="10">
        <f>3/24000000*OO[[#This Row],[153 (08JUL1985 00:00:00)-Water Temperature (C)]]*OO[[#This Row],[95]]</f>
        <v>3.9575601301724997E-7</v>
      </c>
      <c r="CT367" s="10">
        <f>3/24000000*OO[[#This Row],[154 (08JUL1985 03:00:00)-Water Temperature (C)]]*OO[[#This Row],[96]]</f>
        <v>3.79572010972E-7</v>
      </c>
      <c r="CU367" s="10">
        <f>3/24000000*OO[[#This Row],[155 (08JUL1985 06:00:00)-Water Temperature (C)]]*OO[[#This Row],[97]]</f>
        <v>3.6263763503412497E-7</v>
      </c>
      <c r="CV367" s="10">
        <f>3/24000000*OO[[#This Row],[156 (08JUL1985 09:00:00)-Water Temperature (C)]]*OO[[#This Row],[98]]</f>
        <v>3.5498258011875E-7</v>
      </c>
      <c r="CW367" s="10">
        <f>3/24000000*OO[[#This Row],[157 (08JUL1985 12:00:00)-Water Temperature (C)]]*OO[[#This Row],[99]]</f>
        <v>3.5311295678399998E-7</v>
      </c>
    </row>
    <row r="368" spans="1:101" x14ac:dyDescent="0.35">
      <c r="A368" t="s">
        <v>375</v>
      </c>
      <c r="B368">
        <v>228.1611</v>
      </c>
      <c r="C368" s="10">
        <f>3/24*OO[[#This Row],[59 (26JUN1985 06:00:00)-Water Temperature (C)]]*OO[[#This Row],[1]]/SUM(OO[1])</f>
        <v>0</v>
      </c>
      <c r="D368" s="10">
        <f>3/24*OO[[#This Row],[60 (26JUN1985 09:00:00)-Water Temperature (C)]]*OO[[#This Row],[2]]/SUM(OO[2])</f>
        <v>0</v>
      </c>
      <c r="E368" s="10">
        <f>3/24*OO[[#This Row],[61 (26JUN1985 12:00:00)-Water Temperature (C)]]*OO[[#This Row],[3]]/SUM(OO[3])</f>
        <v>0</v>
      </c>
      <c r="F368" s="10">
        <f>3/24*OO[[#This Row],[62 (26JUN1985 15:00:00)-Water Temperature (C)]]*OO[[#This Row],[4]]/SUM(OO[4])</f>
        <v>0</v>
      </c>
      <c r="G368" s="10">
        <f>3/24*OO[[#This Row],[63 (26JUN1985 18:00:00)-Water Temperature (C)]]*OO[[#This Row],[5]]/SUM(OO[5])</f>
        <v>0</v>
      </c>
      <c r="H368" s="10">
        <f>3/24*OO[[#This Row],[64 (26JUN1985 21:00:00)-Water Temperature (C)]]*OO[[#This Row],[6]]/SUM(OO[6])</f>
        <v>0</v>
      </c>
      <c r="I368" s="10">
        <f>3/24*OO[[#This Row],[65 (27JUN1985 00:00:00)-Water Temperature (C)]]*OO[[#This Row],[7]]/SUM(OO[7])</f>
        <v>0</v>
      </c>
      <c r="J368" s="10">
        <f>3/24*OO[[#This Row],[66 (27JUN1985 03:00:00)-Water Temperature (C)]]*OO[[#This Row],[8]]/SUM(OO[8])</f>
        <v>0</v>
      </c>
      <c r="K368" s="10">
        <f>3/24*OO[[#This Row],[67 (27JUN1985 06:00:00)-Water Temperature (C)]]*OO[[#This Row],[9]]/SUM(OO[9])</f>
        <v>0</v>
      </c>
      <c r="L368" s="10">
        <f>3/24*OO[[#This Row],[68 (27JUN1985 09:00:00)-Water Temperature (C)]]*OO[[#This Row],[10]]/SUM(OO[10])</f>
        <v>0</v>
      </c>
      <c r="M368" s="10">
        <f>3/24*OO[[#This Row],[69 (27JUN1985 12:00:00)-Water Temperature (C)]]*OO[[#This Row],[11]]/SUM(OO[11])</f>
        <v>0</v>
      </c>
      <c r="N368" s="10">
        <f>3/24*OO[[#This Row],[70 (27JUN1985 15:00:00)-Water Temperature (C)]]*OO[[#This Row],[12]]/SUM(OO[12])</f>
        <v>0</v>
      </c>
      <c r="O368" s="10">
        <f>3/24*OO[[#This Row],[71 (27JUN1985 18:00:00)-Water Temperature (C)]]*OO[[#This Row],[13]]/SUM(OO[13])</f>
        <v>0</v>
      </c>
      <c r="P368" s="10">
        <f>3/24*OO[[#This Row],[72 (27JUN1985 21:00:00)-Water Temperature (C)]]*OO[[#This Row],[14]]/SUM(OO[14])</f>
        <v>0</v>
      </c>
      <c r="Q368" s="10">
        <f>3/24*OO[[#This Row],[73 (28JUN1985 00:00:00)-Water Temperature (C)]]*OO[[#This Row],[15]]/SUM(OO[15])</f>
        <v>0</v>
      </c>
      <c r="R368" s="10">
        <f>3/24*OO[[#This Row],[74 (28JUN1985 03:00:00)-Water Temperature (C)]]*OO[[#This Row],[16]]/SUM(OO[16])</f>
        <v>0</v>
      </c>
      <c r="S368" s="10">
        <f>3/24*OO[[#This Row],[75 (28JUN1985 06:00:00)-Water Temperature (C)]]*OO[[#This Row],[17]]/SUM(OO[17])</f>
        <v>1.7269934981040271E-31</v>
      </c>
      <c r="T368" s="10">
        <f>3/24*OO[[#This Row],[76 (28JUN1985 09:00:00)-Water Temperature (C)]]*OO[[#This Row],[18]]/SUM(OO[18])</f>
        <v>2.5565359229546102E-24</v>
      </c>
      <c r="U368" s="10">
        <f>3/24*OO[[#This Row],[77 (28JUN1985 12:00:00)-Water Temperature (C)]]*OO[[#This Row],[19]]/SUM(OO[19])</f>
        <v>2.7510775566888661E-16</v>
      </c>
      <c r="V368" s="10">
        <f>3/24000000*OO[[#This Row],[78 (28JUN1985 15:00:00)-Water Temperature (C)]]*OO[[#This Row],[20]]</f>
        <v>5.1443174625237501E-12</v>
      </c>
      <c r="W368" s="10">
        <f>3/24000000*OO[[#This Row],[79 (28JUN1985 18:00:00)-Water Temperature (C)]]*OO[[#This Row],[21]]</f>
        <v>5.6747239328249992E-9</v>
      </c>
      <c r="X368" s="10">
        <f>3/24000000*OO[[#This Row],[80 (28JUN1985 21:00:00)-Water Temperature (C)]]*OO[[#This Row],[22]]</f>
        <v>1.1123199228060001E-6</v>
      </c>
      <c r="Y368" s="10">
        <f>3/24000000*OO[[#This Row],[81 (29JUN1985 00:00:00)-Water Temperature (C)]]*OO[[#This Row],[23]]</f>
        <v>5.9823237697899998E-5</v>
      </c>
      <c r="Z368" s="10">
        <f>3/24000000*OO[[#This Row],[82 (29JUN1985 03:00:00)-Water Temperature (C)]]*OO[[#This Row],[24]]</f>
        <v>1.1639700474193749E-3</v>
      </c>
      <c r="AA368" s="10">
        <f>3/24000000*OO[[#This Row],[83 (29JUN1985 06:00:00)-Water Temperature (C)]]*OO[[#This Row],[25]]</f>
        <v>9.7447119039900006E-3</v>
      </c>
      <c r="AB368" s="10">
        <f>3/24000000*OO[[#This Row],[84 (29JUN1985 09:00:00)-Water Temperature (C)]]*OO[[#This Row],[26]]</f>
        <v>4.0762182775325E-2</v>
      </c>
      <c r="AC368" s="10">
        <f>3/24000000*OO[[#This Row],[85 (29JUN1985 12:00:00)-Water Temperature (C)]]*OO[[#This Row],[27]]</f>
        <v>9.2408228211249985E-2</v>
      </c>
      <c r="AD368" s="10">
        <f>3/24000000*OO[[#This Row],[86 (29JUN1985 15:00:00)-Water Temperature (C)]]*OO[[#This Row],[28]]</f>
        <v>0.12122628086482498</v>
      </c>
      <c r="AE368" s="10">
        <f>3/24000000*OO[[#This Row],[88 (29JUN1985 21:00:00)-Water Temperature (C)]]*OO[[#This Row],[30]]</f>
        <v>5.1860499056324991E-2</v>
      </c>
      <c r="AF368" s="10">
        <f>3/24000000*OO[[#This Row],[88 (29JUN1985 21:00:00)-Water Temperature (C)]]*OO[[#This Row],[30]]</f>
        <v>5.1860499056324991E-2</v>
      </c>
      <c r="AG368" s="10">
        <f>3/24000000*OO[[#This Row],[89 (30JUN1985 00:00:00)-Water Temperature (C)]]*OO[[#This Row],[31]]</f>
        <v>1.7913997106902502E-2</v>
      </c>
      <c r="AH368" s="10">
        <f>3/24000000*OO[[#This Row],[90 (30JUN1985 03:00:00)-Water Temperature (C)]]*OO[[#This Row],[32]]</f>
        <v>4.4408995654699997E-3</v>
      </c>
      <c r="AI368" s="10">
        <f>3/24000000*OO[[#This Row],[91 (30JUN1985 06:00:00)-Water Temperature (C)]]*OO[[#This Row],[33]]</f>
        <v>8.482125368595001E-4</v>
      </c>
      <c r="AJ368" s="10">
        <f>3/24000000*OO[[#This Row],[92 (30JUN1985 09:00:00)-Water Temperature (C)]]*OO[[#This Row],[34]]</f>
        <v>1.4820834037639999E-4</v>
      </c>
      <c r="AK368" s="10">
        <f>3/24000000*OO[[#This Row],[93 (30JUN1985 12:00:00)-Water Temperature (C)]]*OO[[#This Row],[35]]</f>
        <v>3.6917669262899995E-5</v>
      </c>
      <c r="AL368" s="10">
        <f>3/24000000*OO[[#This Row],[94 (30JUN1985 15:00:00)-Water Temperature (C)]]*OO[[#This Row],[36]]</f>
        <v>2.0351592005118747E-5</v>
      </c>
      <c r="AM368" s="10">
        <f>3/24000000*OO[[#This Row],[95 (30JUN1985 18:00:00)-Water Temperature (C)]]*OO[[#This Row],[37]]</f>
        <v>1.6068948908354998E-5</v>
      </c>
      <c r="AN368" s="10">
        <f>3/24000000*OO[[#This Row],[96 (30JUN1985 21:00:00)-Water Temperature (C)]]*OO[[#This Row],[38]]</f>
        <v>1.342719599778125E-5</v>
      </c>
      <c r="AO368" s="10">
        <f>3/24000000*OO[[#This Row],[97 (01JUL1985 00:00:00)-Water Temperature (C)]]*OO[[#This Row],[39]]</f>
        <v>1.1154359904551249E-5</v>
      </c>
      <c r="AP368" s="10">
        <f>3/24000000*OO[[#This Row],[98 (01JUL1985 03:00:00)-Water Temperature (C)]]*OO[[#This Row],[40]]</f>
        <v>9.3276399807824992E-6</v>
      </c>
      <c r="AQ368" s="10">
        <f>3/24000000*OO[[#This Row],[99 (01JUL1985 06:00:00)-Water Temperature (C)]]*OO[[#This Row],[41]]</f>
        <v>7.8473507159250003E-6</v>
      </c>
      <c r="AR368" s="10">
        <f>3/24000000*OO[[#This Row],[100 (01JUL1985 09:00:00)-Water Temperature (C)]]*OO[[#This Row],[42]]</f>
        <v>6.8313733019874998E-6</v>
      </c>
      <c r="AS368" s="10">
        <f>3/24000000*OO[[#This Row],[101 (01JUL1985 12:00:00)-Water Temperature (C)]]*OO[[#This Row],[43]]</f>
        <v>6.0955681019575004E-6</v>
      </c>
      <c r="AT368" s="10">
        <f>3/24000000*OO[[#This Row],[102 (01JUL1985 15:00:00)-Water Temperature (C)]]*OO[[#This Row],[44]]</f>
        <v>5.4300599517599995E-6</v>
      </c>
      <c r="AU368" s="10">
        <f>3/24000000*OO[[#This Row],[103 (01JUL1985 18:00:00)-Water Temperature (C)]]*OO[[#This Row],[45]]</f>
        <v>4.8621978327149987E-6</v>
      </c>
      <c r="AV368" s="10">
        <f>3/24000000*OO[[#This Row],[104 (01JUL1985 21:00:00)-Water Temperature (C)]]*OO[[#This Row],[46]]</f>
        <v>4.3072184306249995E-6</v>
      </c>
      <c r="AW368" s="10">
        <f>3/24000000*OO[[#This Row],[105 (02JUL1985 00:00:00)-Water Temperature (C)]]*OO[[#This Row],[47]]</f>
        <v>3.8302707501250004E-6</v>
      </c>
      <c r="AX368" s="10">
        <f>3/24000000*OO[[#This Row],[106 (02JUL1985 03:00:00)-Water Temperature (C)]]*OO[[#This Row],[48]]</f>
        <v>3.4257940558849995E-6</v>
      </c>
      <c r="AY368" s="10">
        <f>3/24000000*OO[[#This Row],[107 (02JUL1985 06:00:00)-Water Temperature (C)]]*OO[[#This Row],[49]]</f>
        <v>3.0865425313825E-6</v>
      </c>
      <c r="AZ368" s="10">
        <f>3/24000000*OO[[#This Row],[108 (02JUL1985 09:00:00)-Water Temperature (C)]]*OO[[#This Row],[50]]</f>
        <v>2.8044006364838747E-6</v>
      </c>
      <c r="BA368" s="10">
        <f>3/24000000*OO[[#This Row],[109 (02JUL1985 12:00:00)-Water Temperature (C)]]*OO[[#This Row],[51]]</f>
        <v>2.6173053053958748E-6</v>
      </c>
      <c r="BB368" s="10">
        <f>3/24000000*OO[[#This Row],[110 (02JUL1985 15:00:00)-Water Temperature (C)]]*OO[[#This Row],[52]]</f>
        <v>2.4936441329912498E-6</v>
      </c>
      <c r="BC368" s="10">
        <f>3/24000000*OO[[#This Row],[111 (02JUL1985 18:00:00)-Water Temperature (C)]]*OO[[#This Row],[53]]</f>
        <v>2.3792653269887496E-6</v>
      </c>
      <c r="BD368" s="10">
        <f>3/24000000*OO[[#This Row],[112 (02JUL1985 21:00:00)-Water Temperature (C)]]*OO[[#This Row],[54]]</f>
        <v>2.234710293330375E-6</v>
      </c>
      <c r="BE368" s="10">
        <f>3/24000000*OO[[#This Row],[113 (03JUL1985 00:00:00)-Water Temperature (C)]]*OO[[#This Row],[55]]</f>
        <v>2.0656442838153747E-6</v>
      </c>
      <c r="BF368" s="10">
        <f>3/24000000*OO[[#This Row],[114 (03JUL1985 03:00:00)-Water Temperature (C)]]*OO[[#This Row],[56]]</f>
        <v>1.9174502028787495E-6</v>
      </c>
      <c r="BG368" s="10">
        <f>3/24000000*OO[[#This Row],[115 (03JUL1985 06:00:00)-Water Temperature (C)]]*OO[[#This Row],[57]]</f>
        <v>1.7771221330367496E-6</v>
      </c>
      <c r="BH368" s="10">
        <f>3/24000000*OO[[#This Row],[116 (03JUL1985 09:00:00)-Water Temperature (C)]]*OO[[#This Row],[58]]</f>
        <v>1.6798391711065001E-6</v>
      </c>
      <c r="BI368" s="10">
        <f>3/24000000*OO[[#This Row],[117 (03JUL1985 12:00:00)-Water Temperature (C)]]*OO[[#This Row],[59]]</f>
        <v>1.6220892582252499E-6</v>
      </c>
      <c r="BJ368" s="10">
        <f>3/24000000*OO[[#This Row],[118 (03JUL1985 15:00:00)-Water Temperature (C)]]*OO[[#This Row],[60]]</f>
        <v>1.5767438493284999E-6</v>
      </c>
      <c r="BK368" s="10">
        <f>3/24000000*OO[[#This Row],[119 (03JUL1985 18:00:00)-Water Temperature (C)]]*OO[[#This Row],[61]]</f>
        <v>1.5349654555687499E-6</v>
      </c>
      <c r="BL368" s="10">
        <f>3/24000000*OO[[#This Row],[120 (03JUL1985 21:00:00)-Water Temperature (C)]]*OO[[#This Row],[62]]</f>
        <v>1.4721019590499998E-6</v>
      </c>
      <c r="BM368" s="10">
        <f>3/24000000*OO[[#This Row],[121 (04JUL1985 00:00:00)-Water Temperature (C)]]*OO[[#This Row],[63]]</f>
        <v>1.3945456865759998E-6</v>
      </c>
      <c r="BN368" s="10">
        <f>3/24000000*OO[[#This Row],[122 (04JUL1985 03:00:00)-Water Temperature (C)]]*OO[[#This Row],[64]]</f>
        <v>1.32193524770375E-6</v>
      </c>
      <c r="BO368" s="10">
        <f>3/24000000*OO[[#This Row],[123 (04JUL1985 06:00:00)-Water Temperature (C)]]*OO[[#This Row],[65]]</f>
        <v>1.2547260580056246E-6</v>
      </c>
      <c r="BP368" s="10">
        <f>3/24000000*OO[[#This Row],[124 (04JUL1985 09:00:00)-Water Temperature (C)]]*OO[[#This Row],[66]]</f>
        <v>1.22508030470925E-6</v>
      </c>
      <c r="BQ368" s="10">
        <f>3/24000000*OO[[#This Row],[125 (04JUL1985 12:00:00)-Water Temperature (C)]]*OO[[#This Row],[67]]</f>
        <v>1.2088789477919999E-6</v>
      </c>
      <c r="BR368" s="10">
        <f>3/24000000*OO[[#This Row],[126 (04JUL1985 15:00:00)-Water Temperature (C)]]*OO[[#This Row],[68]]</f>
        <v>1.1900715702749999E-6</v>
      </c>
      <c r="BS368" s="10">
        <f>3/24000000*OO[[#This Row],[127 (04JUL1985 18:00:00)-Water Temperature (C)]]*OO[[#This Row],[69]]</f>
        <v>1.1649386783212499E-6</v>
      </c>
      <c r="BT368" s="10">
        <f>3/24000000*OO[[#This Row],[128 (04JUL1985 21:00:00)-Water Temperature (C)]]*OO[[#This Row],[70]]</f>
        <v>1.125387346132E-6</v>
      </c>
      <c r="BU368" s="10">
        <f>3/24000000*OO[[#This Row],[129 (05JUL1985 00:00:00)-Water Temperature (C)]]*OO[[#This Row],[71]]</f>
        <v>1.071410912112E-6</v>
      </c>
      <c r="BV368" s="10">
        <f>3/24000000*OO[[#This Row],[130 (05JUL1985 03:00:00)-Water Temperature (C)]]*OO[[#This Row],[72]]</f>
        <v>1.0183784474115E-6</v>
      </c>
      <c r="BW368" s="10">
        <f>3/24000000*OO[[#This Row],[131 (05JUL1985 06:00:00)-Water Temperature (C)]]*OO[[#This Row],[73]]</f>
        <v>9.6891764472562496E-7</v>
      </c>
      <c r="BX368" s="10">
        <f>3/24000000*OO[[#This Row],[132 (05JUL1985 09:00:00)-Water Temperature (C)]]*OO[[#This Row],[74]]</f>
        <v>9.4709565014024981E-7</v>
      </c>
      <c r="BY368" s="10">
        <f>3/24000000*OO[[#This Row],[133 (05JUL1985 12:00:00)-Water Temperature (C)]]*OO[[#This Row],[75]]</f>
        <v>9.3797984184500017E-7</v>
      </c>
      <c r="BZ368" s="10">
        <f>3/24000000*OO[[#This Row],[134 (05JUL1985 15:00:00)-Water Temperature (C)]]*OO[[#This Row],[76]]</f>
        <v>9.3185077203475002E-7</v>
      </c>
      <c r="CA368" s="10">
        <f>3/24000000*OO[[#This Row],[135 (05JUL1985 18:00:00)-Water Temperature (C)]]*OO[[#This Row],[77]]</f>
        <v>9.2308091027625005E-7</v>
      </c>
      <c r="CB368" s="10">
        <f>3/24000000*OO[[#This Row],[136 (05JUL1985 21:00:00)-Water Temperature (C)]]*OO[[#This Row],[78]]</f>
        <v>8.9522646396525004E-7</v>
      </c>
      <c r="CC368" s="10">
        <f>3/24000000*OO[[#This Row],[137 (06JUL1985 00:00:00)-Water Temperature (C)]]*OO[[#This Row],[79]]</f>
        <v>8.5494069227812483E-7</v>
      </c>
      <c r="CD368" s="10">
        <f>3/24000000*OO[[#This Row],[138 (06JUL1985 03:00:00)-Water Temperature (C)]]*OO[[#This Row],[80]]</f>
        <v>8.1487523148124988E-7</v>
      </c>
      <c r="CE368" s="10">
        <f>3/24000000*OO[[#This Row],[139 (06JUL1985 06:00:00)-Water Temperature (C)]]*OO[[#This Row],[81]]</f>
        <v>7.773744865477499E-7</v>
      </c>
      <c r="CF368" s="10">
        <f>3/24000000*OO[[#This Row],[140 (06JUL1985 09:00:00)-Water Temperature (C)]]*OO[[#This Row],[82]]</f>
        <v>7.6416984595875004E-7</v>
      </c>
      <c r="CG368" s="10">
        <f>3/24000000*OO[[#This Row],[141 (06JUL1985 12:00:00)-Water Temperature (C)]]*OO[[#This Row],[83]]</f>
        <v>7.5885742291199992E-7</v>
      </c>
      <c r="CH368" s="10">
        <f>3/24000000*OO[[#This Row],[142 (06JUL1985 15:00:00)-Water Temperature (C)]]*OO[[#This Row],[84]]</f>
        <v>7.5567438944000003E-7</v>
      </c>
      <c r="CI368" s="10">
        <f>3/24000000*OO[[#This Row],[143 (06JUL1985 18:00:00)-Water Temperature (C)]]*OO[[#This Row],[85]]</f>
        <v>7.5221931678075003E-7</v>
      </c>
      <c r="CJ368" s="10">
        <f>3/24000000*OO[[#This Row],[144 (06JUL1985 21:00:00)-Water Temperature (C)]]*OO[[#This Row],[86]]</f>
        <v>7.3289085080250004E-7</v>
      </c>
      <c r="CK368" s="10">
        <f>3/24000000*OO[[#This Row],[145 (07JUL1985 00:00:00)-Water Temperature (C)]]*OO[[#This Row],[87]]</f>
        <v>7.0234007968287494E-7</v>
      </c>
      <c r="CL368" s="10">
        <f>3/24000000*OO[[#This Row],[146 (07JUL1985 03:00:00)-Water Temperature (C)]]*OO[[#This Row],[88]]</f>
        <v>6.6958972865299996E-7</v>
      </c>
      <c r="CM368" s="10">
        <f>3/24000000*OO[[#This Row],[147 (07JUL1985 06:00:00)-Water Temperature (C)]]*OO[[#This Row],[89]]</f>
        <v>6.360627813317499E-7</v>
      </c>
      <c r="CN368" s="10">
        <f>3/24000000*OO[[#This Row],[148 (07JUL1985 09:00:00)-Water Temperature (C)]]*OO[[#This Row],[90]]</f>
        <v>6.0930122568149998E-7</v>
      </c>
      <c r="CO368" s="10">
        <f>3/24000000*OO[[#This Row],[149 (07JUL1985 12:00:00)-Water Temperature (C)]]*OO[[#This Row],[91]]</f>
        <v>5.9461967104374998E-7</v>
      </c>
      <c r="CP368" s="10">
        <f>3/24000000*OO[[#This Row],[150 (07JUL1985 15:00:00)-Water Temperature (C)]]*OO[[#This Row],[92]]</f>
        <v>5.9093221929549995E-7</v>
      </c>
      <c r="CQ368" s="10">
        <f>3/24000000*OO[[#This Row],[151 (07JUL1985 18:00:00)-Water Temperature (C)]]*OO[[#This Row],[93]]</f>
        <v>5.7935705793749986E-7</v>
      </c>
      <c r="CR368" s="10">
        <f>3/24000000*OO[[#This Row],[152 (07JUL1985 21:00:00)-Water Temperature (C)]]*OO[[#This Row],[94]]</f>
        <v>5.6164829043675009E-7</v>
      </c>
      <c r="CS368" s="10">
        <f>3/24000000*OO[[#This Row],[153 (08JUL1985 00:00:00)-Water Temperature (C)]]*OO[[#This Row],[95]]</f>
        <v>5.429126061774999E-7</v>
      </c>
      <c r="CT368" s="10">
        <f>3/24000000*OO[[#This Row],[154 (08JUL1985 03:00:00)-Water Temperature (C)]]*OO[[#This Row],[96]]</f>
        <v>5.2137617851687494E-7</v>
      </c>
      <c r="CU368" s="10">
        <f>3/24000000*OO[[#This Row],[155 (08JUL1985 06:00:00)-Water Temperature (C)]]*OO[[#This Row],[97]]</f>
        <v>4.9842009227962495E-7</v>
      </c>
      <c r="CV368" s="10">
        <f>3/24000000*OO[[#This Row],[156 (08JUL1985 09:00:00)-Water Temperature (C)]]*OO[[#This Row],[98]]</f>
        <v>4.8751114298399994E-7</v>
      </c>
      <c r="CW368" s="10">
        <f>3/24000000*OO[[#This Row],[157 (08JUL1985 12:00:00)-Water Temperature (C)]]*OO[[#This Row],[99]]</f>
        <v>4.8475643521499998E-7</v>
      </c>
    </row>
    <row r="369" spans="1:101" x14ac:dyDescent="0.35">
      <c r="A369" t="s">
        <v>376</v>
      </c>
      <c r="B369">
        <v>952.45740000000001</v>
      </c>
      <c r="C369" s="10">
        <f>3/24*OO[[#This Row],[59 (26JUN1985 06:00:00)-Water Temperature (C)]]*OO[[#This Row],[1]]/SUM(OO[1])</f>
        <v>0</v>
      </c>
      <c r="D369" s="10">
        <f>3/24*OO[[#This Row],[60 (26JUN1985 09:00:00)-Water Temperature (C)]]*OO[[#This Row],[2]]/SUM(OO[2])</f>
        <v>0</v>
      </c>
      <c r="E369" s="10">
        <f>3/24*OO[[#This Row],[61 (26JUN1985 12:00:00)-Water Temperature (C)]]*OO[[#This Row],[3]]/SUM(OO[3])</f>
        <v>0</v>
      </c>
      <c r="F369" s="10">
        <f>3/24*OO[[#This Row],[62 (26JUN1985 15:00:00)-Water Temperature (C)]]*OO[[#This Row],[4]]/SUM(OO[4])</f>
        <v>0</v>
      </c>
      <c r="G369" s="10">
        <f>3/24*OO[[#This Row],[63 (26JUN1985 18:00:00)-Water Temperature (C)]]*OO[[#This Row],[5]]/SUM(OO[5])</f>
        <v>0</v>
      </c>
      <c r="H369" s="10">
        <f>3/24*OO[[#This Row],[64 (26JUN1985 21:00:00)-Water Temperature (C)]]*OO[[#This Row],[6]]/SUM(OO[6])</f>
        <v>0</v>
      </c>
      <c r="I369" s="10">
        <f>3/24*OO[[#This Row],[65 (27JUN1985 00:00:00)-Water Temperature (C)]]*OO[[#This Row],[7]]/SUM(OO[7])</f>
        <v>0</v>
      </c>
      <c r="J369" s="10">
        <f>3/24*OO[[#This Row],[66 (27JUN1985 03:00:00)-Water Temperature (C)]]*OO[[#This Row],[8]]/SUM(OO[8])</f>
        <v>0</v>
      </c>
      <c r="K369" s="10">
        <f>3/24*OO[[#This Row],[67 (27JUN1985 06:00:00)-Water Temperature (C)]]*OO[[#This Row],[9]]/SUM(OO[9])</f>
        <v>0</v>
      </c>
      <c r="L369" s="10">
        <f>3/24*OO[[#This Row],[68 (27JUN1985 09:00:00)-Water Temperature (C)]]*OO[[#This Row],[10]]/SUM(OO[10])</f>
        <v>0</v>
      </c>
      <c r="M369" s="10">
        <f>3/24*OO[[#This Row],[69 (27JUN1985 12:00:00)-Water Temperature (C)]]*OO[[#This Row],[11]]/SUM(OO[11])</f>
        <v>0</v>
      </c>
      <c r="N369" s="10">
        <f>3/24*OO[[#This Row],[70 (27JUN1985 15:00:00)-Water Temperature (C)]]*OO[[#This Row],[12]]/SUM(OO[12])</f>
        <v>0</v>
      </c>
      <c r="O369" s="10">
        <f>3/24*OO[[#This Row],[71 (27JUN1985 18:00:00)-Water Temperature (C)]]*OO[[#This Row],[13]]/SUM(OO[13])</f>
        <v>0</v>
      </c>
      <c r="P369" s="10">
        <f>3/24*OO[[#This Row],[72 (27JUN1985 21:00:00)-Water Temperature (C)]]*OO[[#This Row],[14]]/SUM(OO[14])</f>
        <v>0</v>
      </c>
      <c r="Q369" s="10">
        <f>3/24*OO[[#This Row],[73 (28JUN1985 00:00:00)-Water Temperature (C)]]*OO[[#This Row],[15]]/SUM(OO[15])</f>
        <v>0</v>
      </c>
      <c r="R369" s="10">
        <f>3/24*OO[[#This Row],[74 (28JUN1985 03:00:00)-Water Temperature (C)]]*OO[[#This Row],[16]]/SUM(OO[16])</f>
        <v>0</v>
      </c>
      <c r="S369" s="10">
        <f>3/24*OO[[#This Row],[75 (28JUN1985 06:00:00)-Water Temperature (C)]]*OO[[#This Row],[17]]/SUM(OO[17])</f>
        <v>5.5787253704677956E-32</v>
      </c>
      <c r="T369" s="10">
        <f>3/24*OO[[#This Row],[76 (28JUN1985 09:00:00)-Water Temperature (C)]]*OO[[#This Row],[18]]/SUM(OO[18])</f>
        <v>8.4946125384642018E-25</v>
      </c>
      <c r="U369" s="10">
        <f>3/24*OO[[#This Row],[77 (28JUN1985 12:00:00)-Water Temperature (C)]]*OO[[#This Row],[19]]/SUM(OO[19])</f>
        <v>1.2923466899901009E-16</v>
      </c>
      <c r="V369" s="10">
        <f>3/24000000*OO[[#This Row],[78 (28JUN1985 15:00:00)-Water Temperature (C)]]*OO[[#This Row],[20]]</f>
        <v>3.2005886988599996E-12</v>
      </c>
      <c r="W369" s="10">
        <f>3/24000000*OO[[#This Row],[79 (28JUN1985 18:00:00)-Water Temperature (C)]]*OO[[#This Row],[21]]</f>
        <v>4.0975723301725004E-9</v>
      </c>
      <c r="X369" s="10">
        <f>3/24000000*OO[[#This Row],[80 (28JUN1985 21:00:00)-Water Temperature (C)]]*OO[[#This Row],[22]]</f>
        <v>9.0316150259500008E-7</v>
      </c>
      <c r="Y369" s="10">
        <f>3/24000000*OO[[#This Row],[81 (29JUN1985 00:00:00)-Water Temperature (C)]]*OO[[#This Row],[23]]</f>
        <v>5.3598227558624997E-5</v>
      </c>
      <c r="Z369" s="10">
        <f>3/24000000*OO[[#This Row],[82 (29JUN1985 03:00:00)-Water Temperature (C)]]*OO[[#This Row],[24]]</f>
        <v>1.1369866451900002E-3</v>
      </c>
      <c r="AA369" s="10">
        <f>3/24000000*OO[[#This Row],[83 (29JUN1985 06:00:00)-Water Temperature (C)]]*OO[[#This Row],[25]]</f>
        <v>1.0297508298755E-2</v>
      </c>
      <c r="AB369" s="10">
        <f>3/24000000*OO[[#This Row],[84 (29JUN1985 09:00:00)-Water Temperature (C)]]*OO[[#This Row],[26]]</f>
        <v>4.6246801356249999E-2</v>
      </c>
      <c r="AC369" s="10">
        <f>3/24000000*OO[[#This Row],[85 (29JUN1985 12:00:00)-Water Temperature (C)]]*OO[[#This Row],[27]]</f>
        <v>0.1121779956156</v>
      </c>
      <c r="AD369" s="10">
        <f>3/24000000*OO[[#This Row],[86 (29JUN1985 15:00:00)-Water Temperature (C)]]*OO[[#This Row],[28]]</f>
        <v>0.15692124672944999</v>
      </c>
      <c r="AE369" s="10">
        <f>3/24000000*OO[[#This Row],[88 (29JUN1985 21:00:00)-Water Temperature (C)]]*OO[[#This Row],[30]]</f>
        <v>7.5524445529875001E-2</v>
      </c>
      <c r="AF369" s="10">
        <f>3/24000000*OO[[#This Row],[88 (29JUN1985 21:00:00)-Water Temperature (C)]]*OO[[#This Row],[30]]</f>
        <v>7.5524445529875001E-2</v>
      </c>
      <c r="AG369" s="10">
        <f>3/24000000*OO[[#This Row],[89 (30JUN1985 00:00:00)-Water Temperature (C)]]*OO[[#This Row],[31]]</f>
        <v>2.7596565242373746E-2</v>
      </c>
      <c r="AH369" s="10">
        <f>3/24000000*OO[[#This Row],[90 (30JUN1985 03:00:00)-Water Temperature (C)]]*OO[[#This Row],[32]]</f>
        <v>7.1923789383574986E-3</v>
      </c>
      <c r="AI369" s="10">
        <f>3/24000000*OO[[#This Row],[91 (30JUN1985 06:00:00)-Water Temperature (C)]]*OO[[#This Row],[33]]</f>
        <v>1.4274124539299998E-3</v>
      </c>
      <c r="AJ369" s="10">
        <f>3/24000000*OO[[#This Row],[92 (30JUN1985 09:00:00)-Water Temperature (C)]]*OO[[#This Row],[34]]</f>
        <v>2.5099040578867499E-4</v>
      </c>
      <c r="AK369" s="10">
        <f>3/24000000*OO[[#This Row],[93 (30JUN1985 12:00:00)-Water Temperature (C)]]*OO[[#This Row],[35]]</f>
        <v>5.6866203432912504E-5</v>
      </c>
      <c r="AL369" s="10">
        <f>3/24000000*OO[[#This Row],[94 (30JUN1985 15:00:00)-Water Temperature (C)]]*OO[[#This Row],[36]]</f>
        <v>2.8210601964600002E-5</v>
      </c>
      <c r="AM369" s="10">
        <f>3/24000000*OO[[#This Row],[95 (30JUN1985 18:00:00)-Water Temperature (C)]]*OO[[#This Row],[37]]</f>
        <v>2.1674987778499999E-5</v>
      </c>
      <c r="AN369" s="10">
        <f>3/24000000*OO[[#This Row],[96 (30JUN1985 21:00:00)-Water Temperature (C)]]*OO[[#This Row],[38]]</f>
        <v>1.8055693742962496E-5</v>
      </c>
      <c r="AO369" s="10">
        <f>3/24000000*OO[[#This Row],[97 (01JUL1985 00:00:00)-Water Temperature (C)]]*OO[[#This Row],[39]]</f>
        <v>1.5006845637881247E-5</v>
      </c>
      <c r="AP369" s="10">
        <f>3/24000000*OO[[#This Row],[98 (01JUL1985 03:00:00)-Water Temperature (C)]]*OO[[#This Row],[40]]</f>
        <v>1.255144667780625E-5</v>
      </c>
      <c r="AQ369" s="10">
        <f>3/24000000*OO[[#This Row],[99 (01JUL1985 06:00:00)-Water Temperature (C)]]*OO[[#This Row],[41]]</f>
        <v>1.0566419091831249E-5</v>
      </c>
      <c r="AR369" s="10">
        <f>3/24000000*OO[[#This Row],[100 (01JUL1985 09:00:00)-Water Temperature (C)]]*OO[[#This Row],[42]]</f>
        <v>9.1783655962387492E-6</v>
      </c>
      <c r="AS369" s="10">
        <f>3/24000000*OO[[#This Row],[101 (01JUL1985 12:00:00)-Water Temperature (C)]]*OO[[#This Row],[43]]</f>
        <v>8.1846076450950007E-6</v>
      </c>
      <c r="AT369" s="10">
        <f>3/24000000*OO[[#This Row],[102 (01JUL1985 15:00:00)-Water Temperature (C)]]*OO[[#This Row],[44]]</f>
        <v>7.2913667804249992E-6</v>
      </c>
      <c r="AU369" s="10">
        <f>3/24000000*OO[[#This Row],[103 (01JUL1985 18:00:00)-Water Temperature (C)]]*OO[[#This Row],[45]]</f>
        <v>6.5291775795599999E-6</v>
      </c>
      <c r="AV369" s="10">
        <f>3/24000000*OO[[#This Row],[104 (01JUL1985 21:00:00)-Water Temperature (C)]]*OO[[#This Row],[46]]</f>
        <v>5.789608826804999E-6</v>
      </c>
      <c r="AW369" s="10">
        <f>3/24000000*OO[[#This Row],[105 (02JUL1985 00:00:00)-Water Temperature (C)]]*OO[[#This Row],[47]]</f>
        <v>5.1504946462537502E-6</v>
      </c>
      <c r="AX369" s="10">
        <f>3/24000000*OO[[#This Row],[106 (02JUL1985 03:00:00)-Water Temperature (C)]]*OO[[#This Row],[48]]</f>
        <v>4.6074248004674998E-6</v>
      </c>
      <c r="AY369" s="10">
        <f>3/24000000*OO[[#This Row],[107 (02JUL1985 06:00:00)-Water Temperature (C)]]*OO[[#This Row],[49]]</f>
        <v>4.1509087461499999E-6</v>
      </c>
      <c r="AZ369" s="10">
        <f>3/24000000*OO[[#This Row],[108 (02JUL1985 09:00:00)-Water Temperature (C)]]*OO[[#This Row],[50]]</f>
        <v>3.7695672809662496E-6</v>
      </c>
      <c r="BA369" s="10">
        <f>3/24000000*OO[[#This Row],[109 (02JUL1985 12:00:00)-Water Temperature (C)]]*OO[[#This Row],[51]]</f>
        <v>3.5138834969274996E-6</v>
      </c>
      <c r="BB369" s="10">
        <f>3/24000000*OO[[#This Row],[110 (02JUL1985 15:00:00)-Water Temperature (C)]]*OO[[#This Row],[52]]</f>
        <v>3.34811142989E-6</v>
      </c>
      <c r="BC369" s="10">
        <f>3/24000000*OO[[#This Row],[111 (02JUL1985 18:00:00)-Water Temperature (C)]]*OO[[#This Row],[53]]</f>
        <v>3.1967599959900001E-6</v>
      </c>
      <c r="BD369" s="10">
        <f>3/24000000*OO[[#This Row],[112 (02JUL1985 21:00:00)-Water Temperature (C)]]*OO[[#This Row],[54]]</f>
        <v>3.0067575654810002E-6</v>
      </c>
      <c r="BE369" s="10">
        <f>3/24000000*OO[[#This Row],[113 (03JUL1985 00:00:00)-Water Temperature (C)]]*OO[[#This Row],[55]]</f>
        <v>2.7808515874649997E-6</v>
      </c>
      <c r="BF369" s="10">
        <f>3/24000000*OO[[#This Row],[114 (03JUL1985 03:00:00)-Water Temperature (C)]]*OO[[#This Row],[56]]</f>
        <v>2.58343230199275E-6</v>
      </c>
      <c r="BG369" s="10">
        <f>3/24000000*OO[[#This Row],[115 (03JUL1985 06:00:00)-Water Temperature (C)]]*OO[[#This Row],[57]]</f>
        <v>2.397595874689125E-6</v>
      </c>
      <c r="BH369" s="10">
        <f>3/24000000*OO[[#This Row],[116 (03JUL1985 09:00:00)-Water Temperature (C)]]*OO[[#This Row],[58]]</f>
        <v>2.265360131620875E-6</v>
      </c>
      <c r="BI369" s="10">
        <f>3/24000000*OO[[#This Row],[117 (03JUL1985 12:00:00)-Water Temperature (C)]]*OO[[#This Row],[59]]</f>
        <v>2.1865212005621249E-6</v>
      </c>
      <c r="BJ369" s="10">
        <f>3/24000000*OO[[#This Row],[118 (03JUL1985 15:00:00)-Water Temperature (C)]]*OO[[#This Row],[60]]</f>
        <v>2.1249704652802496E-6</v>
      </c>
      <c r="BK369" s="10">
        <f>3/24000000*OO[[#This Row],[119 (03JUL1985 18:00:00)-Water Temperature (C)]]*OO[[#This Row],[61]]</f>
        <v>2.0691867341928749E-6</v>
      </c>
      <c r="BL369" s="10">
        <f>3/24000000*OO[[#This Row],[120 (03JUL1985 21:00:00)-Water Temperature (C)]]*OO[[#This Row],[62]]</f>
        <v>1.9868072669199998E-6</v>
      </c>
      <c r="BM369" s="10">
        <f>3/24000000*OO[[#This Row],[121 (04JUL1985 00:00:00)-Water Temperature (C)]]*OO[[#This Row],[63]]</f>
        <v>1.8857421981051252E-6</v>
      </c>
      <c r="BN369" s="10">
        <f>3/24000000*OO[[#This Row],[122 (04JUL1985 03:00:00)-Water Temperature (C)]]*OO[[#This Row],[64]]</f>
        <v>1.7890768172447498E-6</v>
      </c>
      <c r="BO369" s="10">
        <f>3/24000000*OO[[#This Row],[123 (04JUL1985 06:00:00)-Water Temperature (C)]]*OO[[#This Row],[65]]</f>
        <v>1.698998665902E-6</v>
      </c>
      <c r="BP369" s="10">
        <f>3/24000000*OO[[#This Row],[124 (04JUL1985 09:00:00)-Water Temperature (C)]]*OO[[#This Row],[66]]</f>
        <v>1.6577945052472499E-6</v>
      </c>
      <c r="BQ369" s="10">
        <f>3/24000000*OO[[#This Row],[125 (04JUL1985 12:00:00)-Water Temperature (C)]]*OO[[#This Row],[67]]</f>
        <v>1.63599629215725E-6</v>
      </c>
      <c r="BR369" s="10">
        <f>3/24000000*OO[[#This Row],[126 (04JUL1985 15:00:00)-Water Temperature (C)]]*OO[[#This Row],[68]]</f>
        <v>1.6108331239862501E-6</v>
      </c>
      <c r="BS369" s="10">
        <f>3/24000000*OO[[#This Row],[127 (04JUL1985 18:00:00)-Water Temperature (C)]]*OO[[#This Row],[69]]</f>
        <v>1.577672334136E-6</v>
      </c>
      <c r="BT369" s="10">
        <f>3/24000000*OO[[#This Row],[128 (04JUL1985 21:00:00)-Water Temperature (C)]]*OO[[#This Row],[70]]</f>
        <v>1.5259313643884998E-6</v>
      </c>
      <c r="BU369" s="10">
        <f>3/24000000*OO[[#This Row],[129 (05JUL1985 00:00:00)-Water Temperature (C)]]*OO[[#This Row],[71]]</f>
        <v>1.4546221255124999E-6</v>
      </c>
      <c r="BV369" s="10">
        <f>3/24000000*OO[[#This Row],[130 (05JUL1985 03:00:00)-Water Temperature (C)]]*OO[[#This Row],[72]]</f>
        <v>1.3837232321624999E-6</v>
      </c>
      <c r="BW369" s="10">
        <f>3/24000000*OO[[#This Row],[131 (05JUL1985 06:00:00)-Water Temperature (C)]]*OO[[#This Row],[73]]</f>
        <v>1.3172207958249999E-6</v>
      </c>
      <c r="BX369" s="10">
        <f>3/24000000*OO[[#This Row],[132 (05JUL1985 09:00:00)-Water Temperature (C)]]*OO[[#This Row],[74]]</f>
        <v>1.2863626896119999E-6</v>
      </c>
      <c r="BY369" s="10">
        <f>3/24000000*OO[[#This Row],[133 (05JUL1985 12:00:00)-Water Temperature (C)]]*OO[[#This Row],[75]]</f>
        <v>1.2740684921479998E-6</v>
      </c>
      <c r="BZ369" s="10">
        <f>3/24000000*OO[[#This Row],[134 (05JUL1985 15:00:00)-Water Temperature (C)]]*OO[[#This Row],[76]]</f>
        <v>1.2657940769835E-6</v>
      </c>
      <c r="CA369" s="10">
        <f>3/24000000*OO[[#This Row],[135 (05JUL1985 18:00:00)-Water Temperature (C)]]*OO[[#This Row],[77]]</f>
        <v>1.2543113095847501E-6</v>
      </c>
      <c r="CB369" s="10">
        <f>3/24000000*OO[[#This Row],[136 (05JUL1985 21:00:00)-Water Temperature (C)]]*OO[[#This Row],[78]]</f>
        <v>1.2182588389999999E-6</v>
      </c>
      <c r="CC369" s="10">
        <f>3/24000000*OO[[#This Row],[137 (06JUL1985 00:00:00)-Water Temperature (C)]]*OO[[#This Row],[79]]</f>
        <v>1.1644983408318748E-6</v>
      </c>
      <c r="CD369" s="10">
        <f>3/24000000*OO[[#This Row],[138 (06JUL1985 03:00:00)-Water Temperature (C)]]*OO[[#This Row],[80]]</f>
        <v>1.11101807908E-6</v>
      </c>
      <c r="CE369" s="10">
        <f>3/24000000*OO[[#This Row],[139 (06JUL1985 06:00:00)-Water Temperature (C)]]*OO[[#This Row],[81]]</f>
        <v>1.0606929786504999E-6</v>
      </c>
      <c r="CF369" s="10">
        <f>3/24000000*OO[[#This Row],[140 (06JUL1985 09:00:00)-Water Temperature (C)]]*OO[[#This Row],[82]]</f>
        <v>1.042229095318125E-6</v>
      </c>
      <c r="CG369" s="10">
        <f>3/24000000*OO[[#This Row],[141 (06JUL1985 12:00:00)-Water Temperature (C)]]*OO[[#This Row],[83]]</f>
        <v>1.0350670655087499E-6</v>
      </c>
      <c r="CH369" s="10">
        <f>3/24000000*OO[[#This Row],[142 (06JUL1985 15:00:00)-Water Temperature (C)]]*OO[[#This Row],[84]]</f>
        <v>1.0304593912124999E-6</v>
      </c>
      <c r="CI369" s="10">
        <f>3/24000000*OO[[#This Row],[143 (06JUL1985 18:00:00)-Water Temperature (C)]]*OO[[#This Row],[85]]</f>
        <v>1.0257913444732499E-6</v>
      </c>
      <c r="CJ369" s="10">
        <f>3/24000000*OO[[#This Row],[144 (06JUL1985 21:00:00)-Water Temperature (C)]]*OO[[#This Row],[86]]</f>
        <v>1.0010309898412499E-6</v>
      </c>
      <c r="CK369" s="10">
        <f>3/24000000*OO[[#This Row],[145 (07JUL1985 00:00:00)-Water Temperature (C)]]*OO[[#This Row],[87]]</f>
        <v>9.6028548999637494E-7</v>
      </c>
      <c r="CL369" s="10">
        <f>3/24000000*OO[[#This Row],[146 (07JUL1985 03:00:00)-Water Temperature (C)]]*OO[[#This Row],[88]]</f>
        <v>9.1652378156024983E-7</v>
      </c>
      <c r="CM369" s="10">
        <f>3/24000000*OO[[#This Row],[147 (07JUL1985 06:00:00)-Water Temperature (C)]]*OO[[#This Row],[89]]</f>
        <v>8.71188847071E-7</v>
      </c>
      <c r="CN369" s="10">
        <f>3/24000000*OO[[#This Row],[148 (07JUL1985 09:00:00)-Water Temperature (C)]]*OO[[#This Row],[90]]</f>
        <v>8.3430721555500004E-7</v>
      </c>
      <c r="CO369" s="10">
        <f>3/24000000*OO[[#This Row],[149 (07JUL1985 12:00:00)-Water Temperature (C)]]*OO[[#This Row],[91]]</f>
        <v>8.1360343711299992E-7</v>
      </c>
      <c r="CP369" s="10">
        <f>3/24000000*OO[[#This Row],[150 (07JUL1985 15:00:00)-Water Temperature (C)]]*OO[[#This Row],[92]]</f>
        <v>8.0849169728400001E-7</v>
      </c>
      <c r="CQ369" s="10">
        <f>3/24000000*OO[[#This Row],[151 (07JUL1985 18:00:00)-Water Temperature (C)]]*OO[[#This Row],[93]]</f>
        <v>7.9322485777550011E-7</v>
      </c>
      <c r="CR369" s="10">
        <f>3/24000000*OO[[#This Row],[152 (07JUL1985 21:00:00)-Water Temperature (C)]]*OO[[#This Row],[94]]</f>
        <v>7.6910634264750004E-7</v>
      </c>
      <c r="CS369" s="10">
        <f>3/24000000*OO[[#This Row],[153 (08JUL1985 00:00:00)-Water Temperature (C)]]*OO[[#This Row],[95]]</f>
        <v>7.4402053187499989E-7</v>
      </c>
      <c r="CT369" s="10">
        <f>3/24000000*OO[[#This Row],[154 (08JUL1985 03:00:00)-Water Temperature (C)]]*OO[[#This Row],[96]]</f>
        <v>7.1550951532199997E-7</v>
      </c>
      <c r="CU369" s="10">
        <f>3/24000000*OO[[#This Row],[155 (08JUL1985 06:00:00)-Water Temperature (C)]]*OO[[#This Row],[97]]</f>
        <v>6.8459634079425002E-7</v>
      </c>
      <c r="CV369" s="10">
        <f>3/24000000*OO[[#This Row],[156 (08JUL1985 09:00:00)-Water Temperature (C)]]*OO[[#This Row],[98]]</f>
        <v>6.6916294955575001E-7</v>
      </c>
      <c r="CW369" s="10">
        <f>3/24000000*OO[[#This Row],[157 (08JUL1985 12:00:00)-Water Temperature (C)]]*OO[[#This Row],[99]]</f>
        <v>6.6537561907499988E-7</v>
      </c>
    </row>
    <row r="370" spans="1:101" x14ac:dyDescent="0.35">
      <c r="A370" t="s">
        <v>377</v>
      </c>
      <c r="B370">
        <v>481.72120000000001</v>
      </c>
      <c r="C370" s="10">
        <f>3/24*OO[[#This Row],[59 (26JUN1985 06:00:00)-Water Temperature (C)]]*OO[[#This Row],[1]]/SUM(OO[1])</f>
        <v>0</v>
      </c>
      <c r="D370" s="10">
        <f>3/24*OO[[#This Row],[60 (26JUN1985 09:00:00)-Water Temperature (C)]]*OO[[#This Row],[2]]/SUM(OO[2])</f>
        <v>0</v>
      </c>
      <c r="E370" s="10">
        <f>3/24*OO[[#This Row],[61 (26JUN1985 12:00:00)-Water Temperature (C)]]*OO[[#This Row],[3]]/SUM(OO[3])</f>
        <v>0</v>
      </c>
      <c r="F370" s="10">
        <f>3/24*OO[[#This Row],[62 (26JUN1985 15:00:00)-Water Temperature (C)]]*OO[[#This Row],[4]]/SUM(OO[4])</f>
        <v>0</v>
      </c>
      <c r="G370" s="10">
        <f>3/24*OO[[#This Row],[63 (26JUN1985 18:00:00)-Water Temperature (C)]]*OO[[#This Row],[5]]/SUM(OO[5])</f>
        <v>0</v>
      </c>
      <c r="H370" s="10">
        <f>3/24*OO[[#This Row],[64 (26JUN1985 21:00:00)-Water Temperature (C)]]*OO[[#This Row],[6]]/SUM(OO[6])</f>
        <v>0</v>
      </c>
      <c r="I370" s="10">
        <f>3/24*OO[[#This Row],[65 (27JUN1985 00:00:00)-Water Temperature (C)]]*OO[[#This Row],[7]]/SUM(OO[7])</f>
        <v>0</v>
      </c>
      <c r="J370" s="10">
        <f>3/24*OO[[#This Row],[66 (27JUN1985 03:00:00)-Water Temperature (C)]]*OO[[#This Row],[8]]/SUM(OO[8])</f>
        <v>0</v>
      </c>
      <c r="K370" s="10">
        <f>3/24*OO[[#This Row],[67 (27JUN1985 06:00:00)-Water Temperature (C)]]*OO[[#This Row],[9]]/SUM(OO[9])</f>
        <v>0</v>
      </c>
      <c r="L370" s="10">
        <f>3/24*OO[[#This Row],[68 (27JUN1985 09:00:00)-Water Temperature (C)]]*OO[[#This Row],[10]]/SUM(OO[10])</f>
        <v>0</v>
      </c>
      <c r="M370" s="10">
        <f>3/24*OO[[#This Row],[69 (27JUN1985 12:00:00)-Water Temperature (C)]]*OO[[#This Row],[11]]/SUM(OO[11])</f>
        <v>0</v>
      </c>
      <c r="N370" s="10">
        <f>3/24*OO[[#This Row],[70 (27JUN1985 15:00:00)-Water Temperature (C)]]*OO[[#This Row],[12]]/SUM(OO[12])</f>
        <v>0</v>
      </c>
      <c r="O370" s="10">
        <f>3/24*OO[[#This Row],[71 (27JUN1985 18:00:00)-Water Temperature (C)]]*OO[[#This Row],[13]]/SUM(OO[13])</f>
        <v>0</v>
      </c>
      <c r="P370" s="10">
        <f>3/24*OO[[#This Row],[72 (27JUN1985 21:00:00)-Water Temperature (C)]]*OO[[#This Row],[14]]/SUM(OO[14])</f>
        <v>0</v>
      </c>
      <c r="Q370" s="10">
        <f>3/24*OO[[#This Row],[73 (28JUN1985 00:00:00)-Water Temperature (C)]]*OO[[#This Row],[15]]/SUM(OO[15])</f>
        <v>0</v>
      </c>
      <c r="R370" s="10">
        <f>3/24*OO[[#This Row],[74 (28JUN1985 03:00:00)-Water Temperature (C)]]*OO[[#This Row],[16]]/SUM(OO[16])</f>
        <v>0</v>
      </c>
      <c r="S370" s="10">
        <f>3/24*OO[[#This Row],[75 (28JUN1985 06:00:00)-Water Temperature (C)]]*OO[[#This Row],[17]]/SUM(OO[17])</f>
        <v>5.9802753215308499E-33</v>
      </c>
      <c r="T370" s="10">
        <f>3/24*OO[[#This Row],[76 (28JUN1985 09:00:00)-Water Temperature (C)]]*OO[[#This Row],[18]]/SUM(OO[18])</f>
        <v>1.0261416068465503E-25</v>
      </c>
      <c r="U370" s="10">
        <f>3/24*OO[[#This Row],[77 (28JUN1985 12:00:00)-Water Temperature (C)]]*OO[[#This Row],[19]]/SUM(OO[19])</f>
        <v>2.5141357909536947E-17</v>
      </c>
      <c r="V370" s="10">
        <f>3/24000000*OO[[#This Row],[78 (28JUN1985 15:00:00)-Water Temperature (C)]]*OO[[#This Row],[20]]</f>
        <v>8.2866880094474987E-13</v>
      </c>
      <c r="W370" s="10">
        <f>3/24000000*OO[[#This Row],[79 (28JUN1985 18:00:00)-Water Temperature (C)]]*OO[[#This Row],[21]]</f>
        <v>1.2158332591999999E-9</v>
      </c>
      <c r="X370" s="10">
        <f>3/24000000*OO[[#This Row],[80 (28JUN1985 21:00:00)-Water Temperature (C)]]*OO[[#This Row],[22]]</f>
        <v>2.9612475747500001E-7</v>
      </c>
      <c r="Y370" s="10">
        <f>3/24000000*OO[[#This Row],[81 (29JUN1985 00:00:00)-Water Temperature (C)]]*OO[[#This Row],[23]]</f>
        <v>1.9026449267507501E-5</v>
      </c>
      <c r="Z370" s="10">
        <f>3/24000000*OO[[#This Row],[82 (29JUN1985 03:00:00)-Water Temperature (C)]]*OO[[#This Row],[24]]</f>
        <v>4.3137376945937494E-4</v>
      </c>
      <c r="AA370" s="10">
        <f>3/24000000*OO[[#This Row],[83 (29JUN1985 06:00:00)-Water Temperature (C)]]*OO[[#This Row],[25]]</f>
        <v>4.13942113285E-3</v>
      </c>
      <c r="AB370" s="10">
        <f>3/24000000*OO[[#This Row],[84 (29JUN1985 09:00:00)-Water Temperature (C)]]*OO[[#This Row],[26]]</f>
        <v>1.954461433575375E-2</v>
      </c>
      <c r="AC370" s="10">
        <f>3/24000000*OO[[#This Row],[85 (29JUN1985 12:00:00)-Water Temperature (C)]]*OO[[#This Row],[27]]</f>
        <v>4.9628669121487494E-2</v>
      </c>
      <c r="AD370" s="10">
        <f>3/24000000*OO[[#This Row],[86 (29JUN1985 15:00:00)-Water Temperature (C)]]*OO[[#This Row],[28]]</f>
        <v>7.2389518776E-2</v>
      </c>
      <c r="AE370" s="10">
        <f>3/24000000*OO[[#This Row],[88 (29JUN1985 21:00:00)-Water Temperature (C)]]*OO[[#This Row],[30]]</f>
        <v>3.7472851675424995E-2</v>
      </c>
      <c r="AF370" s="10">
        <f>3/24000000*OO[[#This Row],[88 (29JUN1985 21:00:00)-Water Temperature (C)]]*OO[[#This Row],[30]]</f>
        <v>3.7472851675424995E-2</v>
      </c>
      <c r="AG370" s="10">
        <f>3/24000000*OO[[#This Row],[89 (30JUN1985 00:00:00)-Water Temperature (C)]]*OO[[#This Row],[31]]</f>
        <v>1.4154436922725E-2</v>
      </c>
      <c r="AH370" s="10">
        <f>3/24000000*OO[[#This Row],[90 (30JUN1985 03:00:00)-Water Temperature (C)]]*OO[[#This Row],[32]]</f>
        <v>3.7950983389199999E-3</v>
      </c>
      <c r="AI370" s="10">
        <f>3/24000000*OO[[#This Row],[91 (30JUN1985 06:00:00)-Water Temperature (C)]]*OO[[#This Row],[33]]</f>
        <v>7.6969195892962513E-4</v>
      </c>
      <c r="AJ370" s="10">
        <f>3/24000000*OO[[#This Row],[92 (30JUN1985 09:00:00)-Water Temperature (C)]]*OO[[#This Row],[34]]</f>
        <v>1.3603724645362499E-4</v>
      </c>
      <c r="AK370" s="10">
        <f>3/24000000*OO[[#This Row],[93 (30JUN1985 12:00:00)-Water Temperature (C)]]*OO[[#This Row],[35]]</f>
        <v>2.9409267813187499E-5</v>
      </c>
      <c r="AL370" s="10">
        <f>3/24000000*OO[[#This Row],[94 (30JUN1985 15:00:00)-Water Temperature (C)]]*OO[[#This Row],[36]]</f>
        <v>1.3677852423996249E-5</v>
      </c>
      <c r="AM370" s="10">
        <f>3/24000000*OO[[#This Row],[95 (30JUN1985 18:00:00)-Water Temperature (C)]]*OO[[#This Row],[37]]</f>
        <v>1.0319184824755001E-5</v>
      </c>
      <c r="AN370" s="10">
        <f>3/24000000*OO[[#This Row],[96 (30JUN1985 21:00:00)-Water Temperature (C)]]*OO[[#This Row],[38]]</f>
        <v>8.5805983442900008E-6</v>
      </c>
      <c r="AO370" s="10">
        <f>3/24000000*OO[[#This Row],[97 (01JUL1985 00:00:00)-Water Temperature (C)]]*OO[[#This Row],[39]]</f>
        <v>7.1371177568437493E-6</v>
      </c>
      <c r="AP370" s="10">
        <f>3/24000000*OO[[#This Row],[98 (01JUL1985 03:00:00)-Water Temperature (C)]]*OO[[#This Row],[40]]</f>
        <v>5.9722315989575003E-6</v>
      </c>
      <c r="AQ370" s="10">
        <f>3/24000000*OO[[#This Row],[99 (01JUL1985 06:00:00)-Water Temperature (C)]]*OO[[#This Row],[41]]</f>
        <v>5.0313737715075003E-6</v>
      </c>
      <c r="AR370" s="10">
        <f>3/24000000*OO[[#This Row],[100 (01JUL1985 09:00:00)-Water Temperature (C)]]*OO[[#This Row],[42]]</f>
        <v>4.3654131885374997E-6</v>
      </c>
      <c r="AS370" s="10">
        <f>3/24000000*OO[[#This Row],[101 (01JUL1985 12:00:00)-Water Temperature (C)]]*OO[[#This Row],[43]]</f>
        <v>3.8922583574324997E-6</v>
      </c>
      <c r="AT370" s="10">
        <f>3/24000000*OO[[#This Row],[102 (01JUL1985 15:00:00)-Water Temperature (C)]]*OO[[#This Row],[44]]</f>
        <v>3.4694296342849998E-6</v>
      </c>
      <c r="AU370" s="10">
        <f>3/24000000*OO[[#This Row],[103 (01JUL1985 18:00:00)-Water Temperature (C)]]*OO[[#This Row],[45]]</f>
        <v>3.108369737295E-6</v>
      </c>
      <c r="AV370" s="10">
        <f>3/24000000*OO[[#This Row],[104 (01JUL1985 21:00:00)-Water Temperature (C)]]*OO[[#This Row],[46]]</f>
        <v>2.7590472679781246E-6</v>
      </c>
      <c r="AW370" s="10">
        <f>3/24000000*OO[[#This Row],[105 (02JUL1985 00:00:00)-Water Temperature (C)]]*OO[[#This Row],[47]]</f>
        <v>2.4558917620518745E-6</v>
      </c>
      <c r="AX370" s="10">
        <f>3/24000000*OO[[#This Row],[106 (02JUL1985 03:00:00)-Water Temperature (C)]]*OO[[#This Row],[48]]</f>
        <v>2.197912511953125E-6</v>
      </c>
      <c r="AY370" s="10">
        <f>3/24000000*OO[[#This Row],[107 (02JUL1985 06:00:00)-Water Temperature (C)]]*OO[[#This Row],[49]]</f>
        <v>1.9808010574362496E-6</v>
      </c>
      <c r="AZ370" s="10">
        <f>3/24000000*OO[[#This Row],[108 (02JUL1985 09:00:00)-Water Temperature (C)]]*OO[[#This Row],[50]]</f>
        <v>1.7989432376159999E-6</v>
      </c>
      <c r="BA370" s="10">
        <f>3/24000000*OO[[#This Row],[109 (02JUL1985 12:00:00)-Water Temperature (C)]]*OO[[#This Row],[51]]</f>
        <v>1.6759038840698749E-6</v>
      </c>
      <c r="BB370" s="10">
        <f>3/24000000*OO[[#This Row],[110 (02JUL1985 15:00:00)-Water Temperature (C)]]*OO[[#This Row],[52]]</f>
        <v>1.5972069664957497E-6</v>
      </c>
      <c r="BC370" s="10">
        <f>3/24000000*OO[[#This Row],[111 (02JUL1985 18:00:00)-Water Temperature (C)]]*OO[[#This Row],[53]]</f>
        <v>1.526421172870125E-6</v>
      </c>
      <c r="BD370" s="10">
        <f>3/24000000*OO[[#This Row],[112 (02JUL1985 21:00:00)-Water Temperature (C)]]*OO[[#This Row],[54]]</f>
        <v>1.4377550108666249E-6</v>
      </c>
      <c r="BE370" s="10">
        <f>3/24000000*OO[[#This Row],[113 (03JUL1985 00:00:00)-Water Temperature (C)]]*OO[[#This Row],[55]]</f>
        <v>1.3308041212499999E-6</v>
      </c>
      <c r="BF370" s="10">
        <f>3/24000000*OO[[#This Row],[114 (03JUL1985 03:00:00)-Water Temperature (C)]]*OO[[#This Row],[56]]</f>
        <v>1.2372924640098749E-6</v>
      </c>
      <c r="BG370" s="10">
        <f>3/24000000*OO[[#This Row],[115 (03JUL1985 06:00:00)-Water Temperature (C)]]*OO[[#This Row],[57]]</f>
        <v>1.1495759602307498E-6</v>
      </c>
      <c r="BH370" s="10">
        <f>3/24000000*OO[[#This Row],[116 (03JUL1985 09:00:00)-Water Temperature (C)]]*OO[[#This Row],[58]]</f>
        <v>1.085965985448E-6</v>
      </c>
      <c r="BI370" s="10">
        <f>3/24000000*OO[[#This Row],[117 (03JUL1985 12:00:00)-Water Temperature (C)]]*OO[[#This Row],[59]]</f>
        <v>1.0480972752944999E-6</v>
      </c>
      <c r="BJ370" s="10">
        <f>3/24000000*OO[[#This Row],[118 (03JUL1985 15:00:00)-Water Temperature (C)]]*OO[[#This Row],[60]]</f>
        <v>1.01885413218375E-6</v>
      </c>
      <c r="BK370" s="10">
        <f>3/24000000*OO[[#This Row],[119 (03JUL1985 18:00:00)-Water Temperature (C)]]*OO[[#This Row],[61]]</f>
        <v>9.9254832247649985E-7</v>
      </c>
      <c r="BL370" s="10">
        <f>3/24000000*OO[[#This Row],[120 (03JUL1985 21:00:00)-Water Temperature (C)]]*OO[[#This Row],[62]]</f>
        <v>9.5411054973812499E-7</v>
      </c>
      <c r="BM370" s="10">
        <f>3/24000000*OO[[#This Row],[121 (04JUL1985 00:00:00)-Water Temperature (C)]]*OO[[#This Row],[63]]</f>
        <v>9.0709894690625003E-7</v>
      </c>
      <c r="BN370" s="10">
        <f>3/24000000*OO[[#This Row],[122 (04JUL1985 03:00:00)-Water Temperature (C)]]*OO[[#This Row],[64]]</f>
        <v>8.612225691899999E-7</v>
      </c>
      <c r="BO370" s="10">
        <f>3/24000000*OO[[#This Row],[123 (04JUL1985 06:00:00)-Water Temperature (C)]]*OO[[#This Row],[65]]</f>
        <v>8.1821330795750007E-7</v>
      </c>
      <c r="BP370" s="10">
        <f>3/24000000*OO[[#This Row],[124 (04JUL1985 09:00:00)-Water Temperature (C)]]*OO[[#This Row],[66]]</f>
        <v>7.9807527620249998E-7</v>
      </c>
      <c r="BQ370" s="10">
        <f>3/24000000*OO[[#This Row],[125 (04JUL1985 12:00:00)-Water Temperature (C)]]*OO[[#This Row],[67]]</f>
        <v>7.877675470437499E-7</v>
      </c>
      <c r="BR370" s="10">
        <f>3/24000000*OO[[#This Row],[126 (04JUL1985 15:00:00)-Water Temperature (C)]]*OO[[#This Row],[68]]</f>
        <v>7.7598032471312493E-7</v>
      </c>
      <c r="BS370" s="10">
        <f>3/24000000*OO[[#This Row],[127 (04JUL1985 18:00:00)-Water Temperature (C)]]*OO[[#This Row],[69]]</f>
        <v>7.6043341343937487E-7</v>
      </c>
      <c r="BT370" s="10">
        <f>3/24000000*OO[[#This Row],[128 (04JUL1985 21:00:00)-Water Temperature (C)]]*OO[[#This Row],[70]]</f>
        <v>7.3633385222812495E-7</v>
      </c>
      <c r="BU370" s="10">
        <f>3/24000000*OO[[#This Row],[129 (05JUL1985 00:00:00)-Water Temperature (C)]]*OO[[#This Row],[71]]</f>
        <v>7.026391507126249E-7</v>
      </c>
      <c r="BV370" s="10">
        <f>3/24000000*OO[[#This Row],[130 (05JUL1985 03:00:00)-Water Temperature (C)]]*OO[[#This Row],[72]]</f>
        <v>6.6883869274062488E-7</v>
      </c>
      <c r="BW370" s="10">
        <f>3/24000000*OO[[#This Row],[131 (05JUL1985 06:00:00)-Water Temperature (C)]]*OO[[#This Row],[73]]</f>
        <v>6.3694285338750001E-7</v>
      </c>
      <c r="BX370" s="10">
        <f>3/24000000*OO[[#This Row],[132 (05JUL1985 09:00:00)-Water Temperature (C)]]*OO[[#This Row],[74]]</f>
        <v>6.2158024455849998E-7</v>
      </c>
      <c r="BY370" s="10">
        <f>3/24000000*OO[[#This Row],[133 (05JUL1985 12:00:00)-Water Temperature (C)]]*OO[[#This Row],[75]]</f>
        <v>6.1571228406625002E-7</v>
      </c>
      <c r="BZ370" s="10">
        <f>3/24000000*OO[[#This Row],[134 (05JUL1985 15:00:00)-Water Temperature (C)]]*OO[[#This Row],[76]]</f>
        <v>6.1192881199124997E-7</v>
      </c>
      <c r="CA370" s="10">
        <f>3/24000000*OO[[#This Row],[135 (05JUL1985 18:00:00)-Water Temperature (C)]]*OO[[#This Row],[77]]</f>
        <v>6.0669179151299992E-7</v>
      </c>
      <c r="CB370" s="10">
        <f>3/24000000*OO[[#This Row],[136 (05JUL1985 21:00:00)-Water Temperature (C)]]*OO[[#This Row],[78]]</f>
        <v>5.9004051816612495E-7</v>
      </c>
      <c r="CC370" s="10">
        <f>3/24000000*OO[[#This Row],[137 (06JUL1985 00:00:00)-Water Temperature (C)]]*OO[[#This Row],[79]]</f>
        <v>5.6447063247050006E-7</v>
      </c>
      <c r="CD370" s="10">
        <f>3/24000000*OO[[#This Row],[138 (06JUL1985 03:00:00)-Water Temperature (C)]]*OO[[#This Row],[80]]</f>
        <v>5.3895830005387498E-7</v>
      </c>
      <c r="CE370" s="10">
        <f>3/24000000*OO[[#This Row],[139 (06JUL1985 06:00:00)-Water Temperature (C)]]*OO[[#This Row],[81]]</f>
        <v>5.147698686014999E-7</v>
      </c>
      <c r="CF370" s="10">
        <f>3/24000000*OO[[#This Row],[140 (06JUL1985 09:00:00)-Water Temperature (C)]]*OO[[#This Row],[82]]</f>
        <v>5.0561631076275005E-7</v>
      </c>
      <c r="CG370" s="10">
        <f>3/24000000*OO[[#This Row],[141 (06JUL1985 12:00:00)-Water Temperature (C)]]*OO[[#This Row],[83]]</f>
        <v>5.0221653398999991E-7</v>
      </c>
      <c r="CH370" s="10">
        <f>3/24000000*OO[[#This Row],[142 (06JUL1985 15:00:00)-Water Temperature (C)]]*OO[[#This Row],[84]]</f>
        <v>5.000397366155E-7</v>
      </c>
      <c r="CI370" s="10">
        <f>3/24000000*OO[[#This Row],[143 (06JUL1985 18:00:00)-Water Temperature (C)]]*OO[[#This Row],[85]]</f>
        <v>4.9796092039537491E-7</v>
      </c>
      <c r="CJ370" s="10">
        <f>3/24000000*OO[[#This Row],[144 (06JUL1985 21:00:00)-Water Temperature (C)]]*OO[[#This Row],[86]]</f>
        <v>4.8660484977287494E-7</v>
      </c>
      <c r="CK370" s="10">
        <f>3/24000000*OO[[#This Row],[145 (07JUL1985 00:00:00)-Water Temperature (C)]]*OO[[#This Row],[87]]</f>
        <v>4.6718035785174997E-7</v>
      </c>
      <c r="CL370" s="10">
        <f>3/24000000*OO[[#This Row],[146 (07JUL1985 03:00:00)-Water Temperature (C)]]*OO[[#This Row],[88]]</f>
        <v>4.4628302803199997E-7</v>
      </c>
      <c r="CM370" s="10">
        <f>3/24000000*OO[[#This Row],[147 (07JUL1985 06:00:00)-Water Temperature (C)]]*OO[[#This Row],[89]]</f>
        <v>4.2443749485387498E-7</v>
      </c>
      <c r="CN370" s="10">
        <f>3/24000000*OO[[#This Row],[148 (07JUL1985 09:00:00)-Water Temperature (C)]]*OO[[#This Row],[90]]</f>
        <v>4.0644729614350001E-7</v>
      </c>
      <c r="CO370" s="10">
        <f>3/24000000*OO[[#This Row],[149 (07JUL1985 12:00:00)-Water Temperature (C)]]*OO[[#This Row],[91]]</f>
        <v>3.9614505418712495E-7</v>
      </c>
      <c r="CP370" s="10">
        <f>3/24000000*OO[[#This Row],[150 (07JUL1985 15:00:00)-Water Temperature (C)]]*OO[[#This Row],[92]]</f>
        <v>3.9364620744374996E-7</v>
      </c>
      <c r="CQ370" s="10">
        <f>3/24000000*OO[[#This Row],[151 (07JUL1985 18:00:00)-Water Temperature (C)]]*OO[[#This Row],[93]]</f>
        <v>3.8654875437249995E-7</v>
      </c>
      <c r="CR370" s="10">
        <f>3/24000000*OO[[#This Row],[152 (07JUL1985 21:00:00)-Water Temperature (C)]]*OO[[#This Row],[94]]</f>
        <v>3.7493988844449998E-7</v>
      </c>
      <c r="CS370" s="10">
        <f>3/24000000*OO[[#This Row],[153 (08JUL1985 00:00:00)-Water Temperature (C)]]*OO[[#This Row],[95]]</f>
        <v>3.6291770769499997E-7</v>
      </c>
      <c r="CT370" s="10">
        <f>3/24000000*OO[[#This Row],[154 (08JUL1985 03:00:00)-Water Temperature (C)]]*OO[[#This Row],[96]]</f>
        <v>3.4938207773700002E-7</v>
      </c>
      <c r="CU370" s="10">
        <f>3/24000000*OO[[#This Row],[155 (08JUL1985 06:00:00)-Water Temperature (C)]]*OO[[#This Row],[97]]</f>
        <v>3.3449671079999997E-7</v>
      </c>
      <c r="CV370" s="10">
        <f>3/24000000*OO[[#This Row],[156 (08JUL1985 09:00:00)-Water Temperature (C)]]*OO[[#This Row],[98]]</f>
        <v>3.2677381066837497E-7</v>
      </c>
      <c r="CW370" s="10">
        <f>3/24000000*OO[[#This Row],[157 (08JUL1985 12:00:00)-Water Temperature (C)]]*OO[[#This Row],[99]]</f>
        <v>3.2491249852949996E-7</v>
      </c>
    </row>
    <row r="371" spans="1:101" x14ac:dyDescent="0.35">
      <c r="A371" t="s">
        <v>378</v>
      </c>
      <c r="B371">
        <v>608.66129999999998</v>
      </c>
      <c r="C371" s="10">
        <f>3/24*OO[[#This Row],[59 (26JUN1985 06:00:00)-Water Temperature (C)]]*OO[[#This Row],[1]]/SUM(OO[1])</f>
        <v>0</v>
      </c>
      <c r="D371" s="10">
        <f>3/24*OO[[#This Row],[60 (26JUN1985 09:00:00)-Water Temperature (C)]]*OO[[#This Row],[2]]/SUM(OO[2])</f>
        <v>0</v>
      </c>
      <c r="E371" s="10">
        <f>3/24*OO[[#This Row],[61 (26JUN1985 12:00:00)-Water Temperature (C)]]*OO[[#This Row],[3]]/SUM(OO[3])</f>
        <v>0</v>
      </c>
      <c r="F371" s="10">
        <f>3/24*OO[[#This Row],[62 (26JUN1985 15:00:00)-Water Temperature (C)]]*OO[[#This Row],[4]]/SUM(OO[4])</f>
        <v>0</v>
      </c>
      <c r="G371" s="10">
        <f>3/24*OO[[#This Row],[63 (26JUN1985 18:00:00)-Water Temperature (C)]]*OO[[#This Row],[5]]/SUM(OO[5])</f>
        <v>0</v>
      </c>
      <c r="H371" s="10">
        <f>3/24*OO[[#This Row],[64 (26JUN1985 21:00:00)-Water Temperature (C)]]*OO[[#This Row],[6]]/SUM(OO[6])</f>
        <v>0</v>
      </c>
      <c r="I371" s="10">
        <f>3/24*OO[[#This Row],[65 (27JUN1985 00:00:00)-Water Temperature (C)]]*OO[[#This Row],[7]]/SUM(OO[7])</f>
        <v>0</v>
      </c>
      <c r="J371" s="10">
        <f>3/24*OO[[#This Row],[66 (27JUN1985 03:00:00)-Water Temperature (C)]]*OO[[#This Row],[8]]/SUM(OO[8])</f>
        <v>0</v>
      </c>
      <c r="K371" s="10">
        <f>3/24*OO[[#This Row],[67 (27JUN1985 06:00:00)-Water Temperature (C)]]*OO[[#This Row],[9]]/SUM(OO[9])</f>
        <v>0</v>
      </c>
      <c r="L371" s="10">
        <f>3/24*OO[[#This Row],[68 (27JUN1985 09:00:00)-Water Temperature (C)]]*OO[[#This Row],[10]]/SUM(OO[10])</f>
        <v>0</v>
      </c>
      <c r="M371" s="10">
        <f>3/24*OO[[#This Row],[69 (27JUN1985 12:00:00)-Water Temperature (C)]]*OO[[#This Row],[11]]/SUM(OO[11])</f>
        <v>0</v>
      </c>
      <c r="N371" s="10">
        <f>3/24*OO[[#This Row],[70 (27JUN1985 15:00:00)-Water Temperature (C)]]*OO[[#This Row],[12]]/SUM(OO[12])</f>
        <v>0</v>
      </c>
      <c r="O371" s="10">
        <f>3/24*OO[[#This Row],[71 (27JUN1985 18:00:00)-Water Temperature (C)]]*OO[[#This Row],[13]]/SUM(OO[13])</f>
        <v>0</v>
      </c>
      <c r="P371" s="10">
        <f>3/24*OO[[#This Row],[72 (27JUN1985 21:00:00)-Water Temperature (C)]]*OO[[#This Row],[14]]/SUM(OO[14])</f>
        <v>0</v>
      </c>
      <c r="Q371" s="10">
        <f>3/24*OO[[#This Row],[73 (28JUN1985 00:00:00)-Water Temperature (C)]]*OO[[#This Row],[15]]/SUM(OO[15])</f>
        <v>0</v>
      </c>
      <c r="R371" s="10">
        <f>3/24*OO[[#This Row],[74 (28JUN1985 03:00:00)-Water Temperature (C)]]*OO[[#This Row],[16]]/SUM(OO[16])</f>
        <v>0</v>
      </c>
      <c r="S371" s="10">
        <f>3/24*OO[[#This Row],[75 (28JUN1985 06:00:00)-Water Temperature (C)]]*OO[[#This Row],[17]]/SUM(OO[17])</f>
        <v>1.5405688765726916E-33</v>
      </c>
      <c r="T371" s="10">
        <f>3/24*OO[[#This Row],[76 (28JUN1985 09:00:00)-Water Temperature (C)]]*OO[[#This Row],[18]]/SUM(OO[18])</f>
        <v>3.2716196307131748E-26</v>
      </c>
      <c r="U371" s="10">
        <f>3/24*OO[[#This Row],[77 (28JUN1985 12:00:00)-Water Temperature (C)]]*OO[[#This Row],[19]]/SUM(OO[19])</f>
        <v>1.0391335827498283E-17</v>
      </c>
      <c r="V371" s="10">
        <f>3/24000000*OO[[#This Row],[78 (28JUN1985 15:00:00)-Water Temperature (C)]]*OO[[#This Row],[20]]</f>
        <v>4.1827899318562496E-13</v>
      </c>
      <c r="W371" s="10">
        <f>3/24000000*OO[[#This Row],[79 (28JUN1985 18:00:00)-Water Temperature (C)]]*OO[[#This Row],[21]]</f>
        <v>6.7451486478687499E-10</v>
      </c>
      <c r="X371" s="10">
        <f>3/24000000*OO[[#This Row],[80 (28JUN1985 21:00:00)-Water Temperature (C)]]*OO[[#This Row],[22]]</f>
        <v>1.7584622803124999E-7</v>
      </c>
      <c r="Y371" s="10">
        <f>3/24000000*OO[[#This Row],[81 (29JUN1985 00:00:00)-Water Temperature (C)]]*OO[[#This Row],[23]]</f>
        <v>1.19155800225175E-5</v>
      </c>
      <c r="Z371" s="10">
        <f>3/24000000*OO[[#This Row],[82 (29JUN1985 03:00:00)-Water Temperature (C)]]*OO[[#This Row],[24]]</f>
        <v>2.8222230890949997E-4</v>
      </c>
      <c r="AA371" s="10">
        <f>3/24000000*OO[[#This Row],[83 (29JUN1985 06:00:00)-Water Temperature (C)]]*OO[[#This Row],[25]]</f>
        <v>2.8106685320787501E-3</v>
      </c>
      <c r="AB371" s="10">
        <f>3/24000000*OO[[#This Row],[84 (29JUN1985 09:00:00)-Water Temperature (C)]]*OO[[#This Row],[26]]</f>
        <v>1.3694919395343751E-2</v>
      </c>
      <c r="AC371" s="10">
        <f>3/24000000*OO[[#This Row],[85 (29JUN1985 12:00:00)-Water Temperature (C)]]*OO[[#This Row],[27]]</f>
        <v>3.5764193521912499E-2</v>
      </c>
      <c r="AD371" s="10">
        <f>3/24000000*OO[[#This Row],[86 (29JUN1985 15:00:00)-Water Temperature (C)]]*OO[[#This Row],[28]]</f>
        <v>5.3490725454775005E-2</v>
      </c>
      <c r="AE371" s="10">
        <f>3/24000000*OO[[#This Row],[88 (29JUN1985 21:00:00)-Water Temperature (C)]]*OO[[#This Row],[30]]</f>
        <v>2.8883423487100001E-2</v>
      </c>
      <c r="AF371" s="10">
        <f>3/24000000*OO[[#This Row],[88 (29JUN1985 21:00:00)-Water Temperature (C)]]*OO[[#This Row],[30]]</f>
        <v>2.8883423487100001E-2</v>
      </c>
      <c r="AG371" s="10">
        <f>3/24000000*OO[[#This Row],[89 (30JUN1985 00:00:00)-Water Temperature (C)]]*OO[[#This Row],[31]]</f>
        <v>1.111514298246625E-2</v>
      </c>
      <c r="AH371" s="10">
        <f>3/24000000*OO[[#This Row],[90 (30JUN1985 03:00:00)-Water Temperature (C)]]*OO[[#This Row],[32]]</f>
        <v>3.0263144102937499E-3</v>
      </c>
      <c r="AI371" s="10">
        <f>3/24000000*OO[[#This Row],[91 (30JUN1985 06:00:00)-Water Temperature (C)]]*OO[[#This Row],[33]]</f>
        <v>6.2096511034349998E-4</v>
      </c>
      <c r="AJ371" s="10">
        <f>3/24000000*OO[[#This Row],[92 (30JUN1985 09:00:00)-Water Temperature (C)]]*OO[[#This Row],[34]]</f>
        <v>1.1006103001500001E-4</v>
      </c>
      <c r="AK371" s="10">
        <f>3/24000000*OO[[#This Row],[93 (30JUN1985 12:00:00)-Water Temperature (C)]]*OO[[#This Row],[35]]</f>
        <v>2.3220914910724998E-5</v>
      </c>
      <c r="AL371" s="10">
        <f>3/24000000*OO[[#This Row],[94 (30JUN1985 15:00:00)-Water Temperature (C)]]*OO[[#This Row],[36]]</f>
        <v>1.0401078586129999E-5</v>
      </c>
      <c r="AM371" s="10">
        <f>3/24000000*OO[[#This Row],[95 (30JUN1985 18:00:00)-Water Temperature (C)]]*OO[[#This Row],[37]]</f>
        <v>7.7569596912487499E-6</v>
      </c>
      <c r="AN371" s="10">
        <f>3/24000000*OO[[#This Row],[96 (30JUN1985 21:00:00)-Water Temperature (C)]]*OO[[#This Row],[38]]</f>
        <v>6.4406430519037496E-6</v>
      </c>
      <c r="AO371" s="10">
        <f>3/24000000*OO[[#This Row],[97 (01JUL1985 00:00:00)-Water Temperature (C)]]*OO[[#This Row],[39]]</f>
        <v>5.3577245343475002E-6</v>
      </c>
      <c r="AP371" s="10">
        <f>3/24000000*OO[[#This Row],[98 (01JUL1985 03:00:00)-Water Temperature (C)]]*OO[[#This Row],[40]]</f>
        <v>4.4827077808499994E-6</v>
      </c>
      <c r="AQ371" s="10">
        <f>3/24000000*OO[[#This Row],[99 (01JUL1985 06:00:00)-Water Temperature (C)]]*OO[[#This Row],[41]]</f>
        <v>3.776614799125E-6</v>
      </c>
      <c r="AR371" s="10">
        <f>3/24000000*OO[[#This Row],[100 (01JUL1985 09:00:00)-Water Temperature (C)]]*OO[[#This Row],[42]]</f>
        <v>3.27303563383125E-6</v>
      </c>
      <c r="AS371" s="10">
        <f>3/24000000*OO[[#This Row],[101 (01JUL1985 12:00:00)-Water Temperature (C)]]*OO[[#This Row],[43]]</f>
        <v>2.9170972257119998E-6</v>
      </c>
      <c r="AT371" s="10">
        <f>3/24000000*OO[[#This Row],[102 (01JUL1985 15:00:00)-Water Temperature (C)]]*OO[[#This Row],[44]]</f>
        <v>2.6006063071654999E-6</v>
      </c>
      <c r="AU371" s="10">
        <f>3/24000000*OO[[#This Row],[103 (01JUL1985 18:00:00)-Water Temperature (C)]]*OO[[#This Row],[45]]</f>
        <v>2.3299372742099996E-6</v>
      </c>
      <c r="AV371" s="10">
        <f>3/24000000*OO[[#This Row],[104 (01JUL1985 21:00:00)-Water Temperature (C)]]*OO[[#This Row],[46]]</f>
        <v>2.0686009211324999E-6</v>
      </c>
      <c r="AW371" s="10">
        <f>3/24000000*OO[[#This Row],[105 (02JUL1985 00:00:00)-Water Temperature (C)]]*OO[[#This Row],[47]]</f>
        <v>1.8410115096453747E-6</v>
      </c>
      <c r="AX371" s="10">
        <f>3/24000000*OO[[#This Row],[106 (02JUL1985 03:00:00)-Water Temperature (C)]]*OO[[#This Row],[48]]</f>
        <v>1.6474238454306249E-6</v>
      </c>
      <c r="AY371" s="10">
        <f>3/24000000*OO[[#This Row],[107 (02JUL1985 06:00:00)-Water Temperature (C)]]*OO[[#This Row],[49]]</f>
        <v>1.4844207875810001E-6</v>
      </c>
      <c r="AZ371" s="10">
        <f>3/24000000*OO[[#This Row],[108 (02JUL1985 09:00:00)-Water Temperature (C)]]*OO[[#This Row],[50]]</f>
        <v>1.3476353666389999E-6</v>
      </c>
      <c r="BA371" s="10">
        <f>3/24000000*OO[[#This Row],[109 (02JUL1985 12:00:00)-Water Temperature (C)]]*OO[[#This Row],[51]]</f>
        <v>1.2544267518299999E-6</v>
      </c>
      <c r="BB371" s="10">
        <f>3/24000000*OO[[#This Row],[110 (02JUL1985 15:00:00)-Water Temperature (C)]]*OO[[#This Row],[52]]</f>
        <v>1.1951902167975E-6</v>
      </c>
      <c r="BC371" s="10">
        <f>3/24000000*OO[[#This Row],[111 (02JUL1985 18:00:00)-Water Temperature (C)]]*OO[[#This Row],[53]]</f>
        <v>1.142418920447625E-6</v>
      </c>
      <c r="BD371" s="10">
        <f>3/24000000*OO[[#This Row],[112 (02JUL1985 21:00:00)-Water Temperature (C)]]*OO[[#This Row],[54]]</f>
        <v>1.0765987926607499E-6</v>
      </c>
      <c r="BE371" s="10">
        <f>3/24000000*OO[[#This Row],[113 (03JUL1985 00:00:00)-Water Temperature (C)]]*OO[[#This Row],[55]]</f>
        <v>9.9669998043524984E-7</v>
      </c>
      <c r="BF371" s="10">
        <f>3/24000000*OO[[#This Row],[114 (03JUL1985 03:00:00)-Water Temperature (C)]]*OO[[#This Row],[56]]</f>
        <v>9.2623200663024998E-7</v>
      </c>
      <c r="BG371" s="10">
        <f>3/24000000*OO[[#This Row],[115 (03JUL1985 06:00:00)-Water Temperature (C)]]*OO[[#This Row],[57]]</f>
        <v>8.6005843672200001E-7</v>
      </c>
      <c r="BH371" s="10">
        <f>3/24000000*OO[[#This Row],[116 (03JUL1985 09:00:00)-Water Temperature (C)]]*OO[[#This Row],[58]]</f>
        <v>8.1138218088349996E-7</v>
      </c>
      <c r="BI371" s="10">
        <f>3/24000000*OO[[#This Row],[117 (03JUL1985 12:00:00)-Water Temperature (C)]]*OO[[#This Row],[59]]</f>
        <v>7.8220427112299992E-7</v>
      </c>
      <c r="BJ371" s="10">
        <f>3/24000000*OO[[#This Row],[118 (03JUL1985 15:00:00)-Water Temperature (C)]]*OO[[#This Row],[60]]</f>
        <v>7.5975001972012504E-7</v>
      </c>
      <c r="BK371" s="10">
        <f>3/24000000*OO[[#This Row],[119 (03JUL1985 18:00:00)-Water Temperature (C)]]*OO[[#This Row],[61]]</f>
        <v>7.3959164204999998E-7</v>
      </c>
      <c r="BL371" s="10">
        <f>3/24000000*OO[[#This Row],[120 (03JUL1985 21:00:00)-Water Temperature (C)]]*OO[[#This Row],[62]]</f>
        <v>7.1064136390362506E-7</v>
      </c>
      <c r="BM371" s="10">
        <f>3/24000000*OO[[#This Row],[121 (04JUL1985 00:00:00)-Water Temperature (C)]]*OO[[#This Row],[63]]</f>
        <v>6.7566341582024987E-7</v>
      </c>
      <c r="BN371" s="10">
        <f>3/24000000*OO[[#This Row],[122 (04JUL1985 03:00:00)-Water Temperature (C)]]*OO[[#This Row],[64]]</f>
        <v>6.4121652867862493E-7</v>
      </c>
      <c r="BO371" s="10">
        <f>3/24000000*OO[[#This Row],[123 (04JUL1985 06:00:00)-Water Temperature (C)]]*OO[[#This Row],[65]]</f>
        <v>6.0879363254325007E-7</v>
      </c>
      <c r="BP371" s="10">
        <f>3/24000000*OO[[#This Row],[124 (04JUL1985 09:00:00)-Water Temperature (C)]]*OO[[#This Row],[66]]</f>
        <v>5.9314622017749992E-7</v>
      </c>
      <c r="BQ371" s="10">
        <f>3/24000000*OO[[#This Row],[125 (04JUL1985 12:00:00)-Water Temperature (C)]]*OO[[#This Row],[67]]</f>
        <v>5.8508861762812503E-7</v>
      </c>
      <c r="BR371" s="10">
        <f>3/24000000*OO[[#This Row],[126 (04JUL1985 15:00:00)-Water Temperature (C)]]*OO[[#This Row],[68]]</f>
        <v>5.7606405027099994E-7</v>
      </c>
      <c r="BS371" s="10">
        <f>3/24000000*OO[[#This Row],[127 (04JUL1985 18:00:00)-Water Temperature (C)]]*OO[[#This Row],[69]]</f>
        <v>5.6435408888399995E-7</v>
      </c>
      <c r="BT371" s="10">
        <f>3/24000000*OO[[#This Row],[128 (04JUL1985 21:00:00)-Water Temperature (C)]]*OO[[#This Row],[70]]</f>
        <v>5.4648022006687496E-7</v>
      </c>
      <c r="BU371" s="10">
        <f>3/24000000*OO[[#This Row],[129 (05JUL1985 00:00:00)-Water Temperature (C)]]*OO[[#This Row],[71]]</f>
        <v>5.2143647573999992E-7</v>
      </c>
      <c r="BV371" s="10">
        <f>3/24000000*OO[[#This Row],[130 (05JUL1985 03:00:00)-Water Temperature (C)]]*OO[[#This Row],[72]]</f>
        <v>4.9623040147199997E-7</v>
      </c>
      <c r="BW371" s="10">
        <f>3/24000000*OO[[#This Row],[131 (05JUL1985 06:00:00)-Water Temperature (C)]]*OO[[#This Row],[73]]</f>
        <v>4.7234364232824992E-7</v>
      </c>
      <c r="BX371" s="10">
        <f>3/24000000*OO[[#This Row],[132 (05JUL1985 09:00:00)-Water Temperature (C)]]*OO[[#This Row],[74]]</f>
        <v>4.6044178789275E-7</v>
      </c>
      <c r="BY371" s="10">
        <f>3/24000000*OO[[#This Row],[133 (05JUL1985 12:00:00)-Water Temperature (C)]]*OO[[#This Row],[75]]</f>
        <v>4.5581987155250003E-7</v>
      </c>
      <c r="BZ371" s="10">
        <f>3/24000000*OO[[#This Row],[134 (05JUL1985 15:00:00)-Water Temperature (C)]]*OO[[#This Row],[76]]</f>
        <v>4.5284951925599992E-7</v>
      </c>
      <c r="CA371" s="10">
        <f>3/24000000*OO[[#This Row],[135 (05JUL1985 18:00:00)-Water Temperature (C)]]*OO[[#This Row],[77]]</f>
        <v>4.4884243985999996E-7</v>
      </c>
      <c r="CB371" s="10">
        <f>3/24000000*OO[[#This Row],[136 (05JUL1985 21:00:00)-Water Temperature (C)]]*OO[[#This Row],[78]]</f>
        <v>4.3667387657099998E-7</v>
      </c>
      <c r="CC371" s="10">
        <f>3/24000000*OO[[#This Row],[137 (06JUL1985 00:00:00)-Water Temperature (C)]]*OO[[#This Row],[79]]</f>
        <v>4.1768773967149996E-7</v>
      </c>
      <c r="CD371" s="10">
        <f>3/24000000*OO[[#This Row],[138 (06JUL1985 03:00:00)-Water Temperature (C)]]*OO[[#This Row],[80]]</f>
        <v>3.9872094636825001E-7</v>
      </c>
      <c r="CE371" s="10">
        <f>3/24000000*OO[[#This Row],[139 (06JUL1985 06:00:00)-Water Temperature (C)]]*OO[[#This Row],[81]]</f>
        <v>3.806470049175E-7</v>
      </c>
      <c r="CF371" s="10">
        <f>3/24000000*OO[[#This Row],[140 (06JUL1985 09:00:00)-Water Temperature (C)]]*OO[[#This Row],[82]]</f>
        <v>3.7351200171249999E-7</v>
      </c>
      <c r="CG371" s="10">
        <f>3/24000000*OO[[#This Row],[141 (06JUL1985 12:00:00)-Water Temperature (C)]]*OO[[#This Row],[83]]</f>
        <v>3.7083747752974998E-7</v>
      </c>
      <c r="CH371" s="10">
        <f>3/24000000*OO[[#This Row],[142 (06JUL1985 15:00:00)-Water Temperature (C)]]*OO[[#This Row],[84]]</f>
        <v>3.6901868540224991E-7</v>
      </c>
      <c r="CI371" s="10">
        <f>3/24000000*OO[[#This Row],[143 (06JUL1985 18:00:00)-Water Temperature (C)]]*OO[[#This Row],[85]]</f>
        <v>3.6736255399999992E-7</v>
      </c>
      <c r="CJ371" s="10">
        <f>3/24000000*OO[[#This Row],[144 (06JUL1985 21:00:00)-Water Temperature (C)]]*OO[[#This Row],[86]]</f>
        <v>3.5908909087549998E-7</v>
      </c>
      <c r="CK371" s="10">
        <f>3/24000000*OO[[#This Row],[145 (07JUL1985 00:00:00)-Water Temperature (C)]]*OO[[#This Row],[87]]</f>
        <v>3.4472008983250002E-7</v>
      </c>
      <c r="CL371" s="10">
        <f>3/24000000*OO[[#This Row],[146 (07JUL1985 03:00:00)-Water Temperature (C)]]*OO[[#This Row],[88]]</f>
        <v>3.2929911497874999E-7</v>
      </c>
      <c r="CM371" s="10">
        <f>3/24000000*OO[[#This Row],[147 (07JUL1985 06:00:00)-Water Temperature (C)]]*OO[[#This Row],[89]]</f>
        <v>3.1310616259124999E-7</v>
      </c>
      <c r="CN371" s="10">
        <f>3/24000000*OO[[#This Row],[148 (07JUL1985 09:00:00)-Water Temperature (C)]]*OO[[#This Row],[90]]</f>
        <v>2.9965588036322499E-7</v>
      </c>
      <c r="CO371" s="10">
        <f>3/24000000*OO[[#This Row],[149 (07JUL1985 12:00:00)-Water Temperature (C)]]*OO[[#This Row],[91]]</f>
        <v>2.9177436406002496E-7</v>
      </c>
      <c r="CP371" s="10">
        <f>3/24000000*OO[[#This Row],[150 (07JUL1985 15:00:00)-Water Temperature (C)]]*OO[[#This Row],[92]]</f>
        <v>2.8979998168279998E-7</v>
      </c>
      <c r="CQ371" s="10">
        <f>3/24000000*OO[[#This Row],[151 (07JUL1985 18:00:00)-Water Temperature (C)]]*OO[[#This Row],[93]]</f>
        <v>2.845657185753E-7</v>
      </c>
      <c r="CR371" s="10">
        <f>3/24000000*OO[[#This Row],[152 (07JUL1985 21:00:00)-Water Temperature (C)]]*OO[[#This Row],[94]]</f>
        <v>2.7595884877469998E-7</v>
      </c>
      <c r="CS371" s="10">
        <f>3/24000000*OO[[#This Row],[153 (08JUL1985 00:00:00)-Water Temperature (C)]]*OO[[#This Row],[95]]</f>
        <v>2.6704000351462498E-7</v>
      </c>
      <c r="CT371" s="10">
        <f>3/24000000*OO[[#This Row],[154 (08JUL1985 03:00:00)-Water Temperature (C)]]*OO[[#This Row],[96]]</f>
        <v>2.5709118548104996E-7</v>
      </c>
      <c r="CU371" s="10">
        <f>3/24000000*OO[[#This Row],[155 (08JUL1985 06:00:00)-Water Temperature (C)]]*OO[[#This Row],[97]]</f>
        <v>2.4607695430819998E-7</v>
      </c>
      <c r="CV371" s="10">
        <f>3/24000000*OO[[#This Row],[156 (08JUL1985 09:00:00)-Water Temperature (C)]]*OO[[#This Row],[98]]</f>
        <v>2.4015983360614999E-7</v>
      </c>
      <c r="CW371" s="10">
        <f>3/24000000*OO[[#This Row],[157 (08JUL1985 12:00:00)-Water Temperature (C)]]*OO[[#This Row],[99]]</f>
        <v>2.3864249830443749E-7</v>
      </c>
    </row>
    <row r="372" spans="1:101" x14ac:dyDescent="0.35">
      <c r="A372" t="s">
        <v>379</v>
      </c>
      <c r="B372">
        <v>907.47500000000002</v>
      </c>
      <c r="C372" s="10">
        <f>3/24*OO[[#This Row],[59 (26JUN1985 06:00:00)-Water Temperature (C)]]*OO[[#This Row],[1]]/SUM(OO[1])</f>
        <v>0</v>
      </c>
      <c r="D372" s="10">
        <f>3/24*OO[[#This Row],[60 (26JUN1985 09:00:00)-Water Temperature (C)]]*OO[[#This Row],[2]]/SUM(OO[2])</f>
        <v>0</v>
      </c>
      <c r="E372" s="10">
        <f>3/24*OO[[#This Row],[61 (26JUN1985 12:00:00)-Water Temperature (C)]]*OO[[#This Row],[3]]/SUM(OO[3])</f>
        <v>0</v>
      </c>
      <c r="F372" s="10">
        <f>3/24*OO[[#This Row],[62 (26JUN1985 15:00:00)-Water Temperature (C)]]*OO[[#This Row],[4]]/SUM(OO[4])</f>
        <v>0</v>
      </c>
      <c r="G372" s="10">
        <f>3/24*OO[[#This Row],[63 (26JUN1985 18:00:00)-Water Temperature (C)]]*OO[[#This Row],[5]]/SUM(OO[5])</f>
        <v>0</v>
      </c>
      <c r="H372" s="10">
        <f>3/24*OO[[#This Row],[64 (26JUN1985 21:00:00)-Water Temperature (C)]]*OO[[#This Row],[6]]/SUM(OO[6])</f>
        <v>0</v>
      </c>
      <c r="I372" s="10">
        <f>3/24*OO[[#This Row],[65 (27JUN1985 00:00:00)-Water Temperature (C)]]*OO[[#This Row],[7]]/SUM(OO[7])</f>
        <v>0</v>
      </c>
      <c r="J372" s="10">
        <f>3/24*OO[[#This Row],[66 (27JUN1985 03:00:00)-Water Temperature (C)]]*OO[[#This Row],[8]]/SUM(OO[8])</f>
        <v>0</v>
      </c>
      <c r="K372" s="10">
        <f>3/24*OO[[#This Row],[67 (27JUN1985 06:00:00)-Water Temperature (C)]]*OO[[#This Row],[9]]/SUM(OO[9])</f>
        <v>0</v>
      </c>
      <c r="L372" s="10">
        <f>3/24*OO[[#This Row],[68 (27JUN1985 09:00:00)-Water Temperature (C)]]*OO[[#This Row],[10]]/SUM(OO[10])</f>
        <v>0</v>
      </c>
      <c r="M372" s="10">
        <f>3/24*OO[[#This Row],[69 (27JUN1985 12:00:00)-Water Temperature (C)]]*OO[[#This Row],[11]]/SUM(OO[11])</f>
        <v>0</v>
      </c>
      <c r="N372" s="10">
        <f>3/24*OO[[#This Row],[70 (27JUN1985 15:00:00)-Water Temperature (C)]]*OO[[#This Row],[12]]/SUM(OO[12])</f>
        <v>0</v>
      </c>
      <c r="O372" s="10">
        <f>3/24*OO[[#This Row],[71 (27JUN1985 18:00:00)-Water Temperature (C)]]*OO[[#This Row],[13]]/SUM(OO[13])</f>
        <v>0</v>
      </c>
      <c r="P372" s="10">
        <f>3/24*OO[[#This Row],[72 (27JUN1985 21:00:00)-Water Temperature (C)]]*OO[[#This Row],[14]]/SUM(OO[14])</f>
        <v>0</v>
      </c>
      <c r="Q372" s="10">
        <f>3/24*OO[[#This Row],[73 (28JUN1985 00:00:00)-Water Temperature (C)]]*OO[[#This Row],[15]]/SUM(OO[15])</f>
        <v>0</v>
      </c>
      <c r="R372" s="10">
        <f>3/24*OO[[#This Row],[74 (28JUN1985 03:00:00)-Water Temperature (C)]]*OO[[#This Row],[16]]/SUM(OO[16])</f>
        <v>0</v>
      </c>
      <c r="S372" s="10">
        <f>3/24*OO[[#This Row],[75 (28JUN1985 06:00:00)-Water Temperature (C)]]*OO[[#This Row],[17]]/SUM(OO[17])</f>
        <v>1.9666254243832471E-34</v>
      </c>
      <c r="T372" s="10">
        <f>3/24*OO[[#This Row],[76 (28JUN1985 09:00:00)-Water Temperature (C)]]*OO[[#This Row],[18]]/SUM(OO[18])</f>
        <v>5.115680297963363E-27</v>
      </c>
      <c r="U372" s="10">
        <f>3/24*OO[[#This Row],[77 (28JUN1985 12:00:00)-Water Temperature (C)]]*OO[[#This Row],[19]]/SUM(OO[19])</f>
        <v>1.7600980699477012E-18</v>
      </c>
      <c r="V372" s="10">
        <f>3/24000000*OO[[#This Row],[78 (28JUN1985 15:00:00)-Water Temperature (C)]]*OO[[#This Row],[20]]</f>
        <v>8.1009596658237489E-14</v>
      </c>
      <c r="W372" s="10">
        <f>3/24000000*OO[[#This Row],[79 (28JUN1985 18:00:00)-Water Temperature (C)]]*OO[[#This Row],[21]]</f>
        <v>1.39794426744175E-10</v>
      </c>
      <c r="X372" s="10">
        <f>3/24000000*OO[[#This Row],[80 (28JUN1985 21:00:00)-Water Temperature (C)]]*OO[[#This Row],[22]]</f>
        <v>3.8367023118937494E-8</v>
      </c>
      <c r="Y372" s="10">
        <f>3/24000000*OO[[#This Row],[81 (29JUN1985 00:00:00)-Water Temperature (C)]]*OO[[#This Row],[23]]</f>
        <v>2.7123915904909999E-6</v>
      </c>
      <c r="Z372" s="10">
        <f>3/24000000*OO[[#This Row],[82 (29JUN1985 03:00:00)-Water Temperature (C)]]*OO[[#This Row],[24]]</f>
        <v>6.6620107639874982E-5</v>
      </c>
      <c r="AA372" s="10">
        <f>3/24000000*OO[[#This Row],[83 (29JUN1985 06:00:00)-Water Temperature (C)]]*OO[[#This Row],[25]]</f>
        <v>6.85281246010625E-4</v>
      </c>
      <c r="AB372" s="10">
        <f>3/24000000*OO[[#This Row],[84 (29JUN1985 09:00:00)-Water Temperature (C)]]*OO[[#This Row],[26]]</f>
        <v>3.4357810467999998E-3</v>
      </c>
      <c r="AC372" s="10">
        <f>3/24000000*OO[[#This Row],[85 (29JUN1985 12:00:00)-Water Temperature (C)]]*OO[[#This Row],[27]]</f>
        <v>9.2129713852499989E-3</v>
      </c>
      <c r="AD372" s="10">
        <f>3/24000000*OO[[#This Row],[86 (29JUN1985 15:00:00)-Water Temperature (C)]]*OO[[#This Row],[28]]</f>
        <v>1.41211480899425E-2</v>
      </c>
      <c r="AE372" s="10">
        <f>3/24000000*OO[[#This Row],[88 (29JUN1985 21:00:00)-Water Temperature (C)]]*OO[[#This Row],[30]]</f>
        <v>7.9629334079099993E-3</v>
      </c>
      <c r="AF372" s="10">
        <f>3/24000000*OO[[#This Row],[88 (29JUN1985 21:00:00)-Water Temperature (C)]]*OO[[#This Row],[30]]</f>
        <v>7.9629334079099993E-3</v>
      </c>
      <c r="AG372" s="10">
        <f>3/24000000*OO[[#This Row],[89 (30JUN1985 00:00:00)-Water Temperature (C)]]*OO[[#This Row],[31]]</f>
        <v>3.1276327221299999E-3</v>
      </c>
      <c r="AH372" s="10">
        <f>3/24000000*OO[[#This Row],[90 (30JUN1985 03:00:00)-Water Temperature (C)]]*OO[[#This Row],[32]]</f>
        <v>8.6653903421137499E-4</v>
      </c>
      <c r="AI372" s="10">
        <f>3/24000000*OO[[#This Row],[91 (30JUN1985 06:00:00)-Water Temperature (C)]]*OO[[#This Row],[33]]</f>
        <v>1.8030512088168749E-4</v>
      </c>
      <c r="AJ372" s="10">
        <f>3/24000000*OO[[#This Row],[92 (30JUN1985 09:00:00)-Water Temperature (C)]]*OO[[#This Row],[34]]</f>
        <v>3.2111744872725001E-5</v>
      </c>
      <c r="AK372" s="10">
        <f>3/24000000*OO[[#This Row],[93 (30JUN1985 12:00:00)-Water Temperature (C)]]*OO[[#This Row],[35]]</f>
        <v>6.6149880499087507E-6</v>
      </c>
      <c r="AL372" s="10">
        <f>3/24000000*OO[[#This Row],[94 (30JUN1985 15:00:00)-Water Temperature (C)]]*OO[[#This Row],[36]]</f>
        <v>2.8378938147000001E-6</v>
      </c>
      <c r="AM372" s="10">
        <f>3/24000000*OO[[#This Row],[95 (30JUN1985 18:00:00)-Water Temperature (C)]]*OO[[#This Row],[37]]</f>
        <v>2.0865962747055004E-6</v>
      </c>
      <c r="AN372" s="10">
        <f>3/24000000*OO[[#This Row],[96 (30JUN1985 21:00:00)-Water Temperature (C)]]*OO[[#This Row],[38]]</f>
        <v>1.72863530590025E-6</v>
      </c>
      <c r="AO372" s="10">
        <f>3/24000000*OO[[#This Row],[97 (01JUL1985 00:00:00)-Water Temperature (C)]]*OO[[#This Row],[39]]</f>
        <v>1.43804939348E-6</v>
      </c>
      <c r="AP372" s="10">
        <f>3/24000000*OO[[#This Row],[98 (01JUL1985 03:00:00)-Water Temperature (C)]]*OO[[#This Row],[40]]</f>
        <v>1.20281105788E-6</v>
      </c>
      <c r="AQ372" s="10">
        <f>3/24000000*OO[[#This Row],[99 (01JUL1985 06:00:00)-Water Temperature (C)]]*OO[[#This Row],[41]]</f>
        <v>1.0132772271974999E-6</v>
      </c>
      <c r="AR372" s="10">
        <f>3/24000000*OO[[#This Row],[100 (01JUL1985 09:00:00)-Water Temperature (C)]]*OO[[#This Row],[42]]</f>
        <v>8.771462907945E-7</v>
      </c>
      <c r="AS372" s="10">
        <f>3/24000000*OO[[#This Row],[101 (01JUL1985 12:00:00)-Water Temperature (C)]]*OO[[#This Row],[43]]</f>
        <v>7.8123184978750003E-7</v>
      </c>
      <c r="AT372" s="10">
        <f>3/24000000*OO[[#This Row],[102 (01JUL1985 15:00:00)-Water Temperature (C)]]*OO[[#This Row],[44]]</f>
        <v>6.9636114392750001E-7</v>
      </c>
      <c r="AU372" s="10">
        <f>3/24000000*OO[[#This Row],[103 (01JUL1985 18:00:00)-Water Temperature (C)]]*OO[[#This Row],[45]]</f>
        <v>6.2372107478749993E-7</v>
      </c>
      <c r="AV372" s="10">
        <f>3/24000000*OO[[#This Row],[104 (01JUL1985 21:00:00)-Water Temperature (C)]]*OO[[#This Row],[46]]</f>
        <v>5.5384559891400003E-7</v>
      </c>
      <c r="AW372" s="10">
        <f>3/24000000*OO[[#This Row],[105 (02JUL1985 00:00:00)-Water Temperature (C)]]*OO[[#This Row],[47]]</f>
        <v>4.9282458980337498E-7</v>
      </c>
      <c r="AX372" s="10">
        <f>3/24000000*OO[[#This Row],[106 (02JUL1985 03:00:00)-Water Temperature (C)]]*OO[[#This Row],[48]]</f>
        <v>4.4094479193899996E-7</v>
      </c>
      <c r="AY372" s="10">
        <f>3/24000000*OO[[#This Row],[107 (02JUL1985 06:00:00)-Water Temperature (C)]]*OO[[#This Row],[49]]</f>
        <v>3.9717821688299998E-7</v>
      </c>
      <c r="AZ372" s="10">
        <f>3/24000000*OO[[#This Row],[108 (02JUL1985 09:00:00)-Water Temperature (C)]]*OO[[#This Row],[50]]</f>
        <v>3.6039574988100004E-7</v>
      </c>
      <c r="BA372" s="10">
        <f>3/24000000*OO[[#This Row],[109 (02JUL1985 12:00:00)-Water Temperature (C)]]*OO[[#This Row],[51]]</f>
        <v>3.3515947678499996E-7</v>
      </c>
      <c r="BB372" s="10">
        <f>3/24000000*OO[[#This Row],[110 (02JUL1985 15:00:00)-Water Temperature (C)]]*OO[[#This Row],[52]]</f>
        <v>3.1917582411750001E-7</v>
      </c>
      <c r="BC372" s="10">
        <f>3/24000000*OO[[#This Row],[111 (02JUL1985 18:00:00)-Water Temperature (C)]]*OO[[#This Row],[53]]</f>
        <v>3.0508374137468745E-7</v>
      </c>
      <c r="BD372" s="10">
        <f>3/24000000*OO[[#This Row],[112 (02JUL1985 21:00:00)-Water Temperature (C)]]*OO[[#This Row],[54]]</f>
        <v>2.8760883374175E-7</v>
      </c>
      <c r="BE372" s="10">
        <f>3/24000000*OO[[#This Row],[113 (03JUL1985 00:00:00)-Water Temperature (C)]]*OO[[#This Row],[55]]</f>
        <v>2.6627737814754995E-7</v>
      </c>
      <c r="BF372" s="10">
        <f>3/24000000*OO[[#This Row],[114 (03JUL1985 03:00:00)-Water Temperature (C)]]*OO[[#This Row],[56]]</f>
        <v>2.4744767725809999E-7</v>
      </c>
      <c r="BG372" s="10">
        <f>3/24000000*OO[[#This Row],[115 (03JUL1985 06:00:00)-Water Temperature (C)]]*OO[[#This Row],[57]]</f>
        <v>2.298203736838375E-7</v>
      </c>
      <c r="BH372" s="10">
        <f>3/24000000*OO[[#This Row],[116 (03JUL1985 09:00:00)-Water Temperature (C)]]*OO[[#This Row],[58]]</f>
        <v>2.1670910968451248E-7</v>
      </c>
      <c r="BI372" s="10">
        <f>3/24000000*OO[[#This Row],[117 (03JUL1985 12:00:00)-Water Temperature (C)]]*OO[[#This Row],[59]]</f>
        <v>2.0879749084799999E-7</v>
      </c>
      <c r="BJ372" s="10">
        <f>3/24000000*OO[[#This Row],[118 (03JUL1985 15:00:00)-Water Temperature (C)]]*OO[[#This Row],[60]]</f>
        <v>2.0274827138437496E-7</v>
      </c>
      <c r="BK372" s="10">
        <f>3/24000000*OO[[#This Row],[119 (03JUL1985 18:00:00)-Water Temperature (C)]]*OO[[#This Row],[61]]</f>
        <v>1.9732342175356248E-7</v>
      </c>
      <c r="BL372" s="10">
        <f>3/24000000*OO[[#This Row],[120 (03JUL1985 21:00:00)-Water Temperature (C)]]*OO[[#This Row],[62]]</f>
        <v>1.8961509722025001E-7</v>
      </c>
      <c r="BM372" s="10">
        <f>3/24000000*OO[[#This Row],[121 (04JUL1985 00:00:00)-Water Temperature (C)]]*OO[[#This Row],[63]]</f>
        <v>1.8041740688812499E-7</v>
      </c>
      <c r="BN372" s="10">
        <f>3/24000000*OO[[#This Row],[122 (04JUL1985 03:00:00)-Water Temperature (C)]]*OO[[#This Row],[64]]</f>
        <v>1.7122935699168749E-7</v>
      </c>
      <c r="BO372" s="10">
        <f>3/24000000*OO[[#This Row],[123 (04JUL1985 06:00:00)-Water Temperature (C)]]*OO[[#This Row],[65]]</f>
        <v>1.6256343822680001E-7</v>
      </c>
      <c r="BP372" s="10">
        <f>3/24000000*OO[[#This Row],[124 (04JUL1985 09:00:00)-Water Temperature (C)]]*OO[[#This Row],[66]]</f>
        <v>1.5825527702118751E-7</v>
      </c>
      <c r="BQ372" s="10">
        <f>3/24000000*OO[[#This Row],[125 (04JUL1985 12:00:00)-Water Temperature (C)]]*OO[[#This Row],[67]]</f>
        <v>1.5607420627574999E-7</v>
      </c>
      <c r="BR372" s="10">
        <f>3/24000000*OO[[#This Row],[126 (04JUL1985 15:00:00)-Water Temperature (C)]]*OO[[#This Row],[68]]</f>
        <v>1.5365782167433749E-7</v>
      </c>
      <c r="BS372" s="10">
        <f>3/24000000*OO[[#This Row],[127 (04JUL1985 18:00:00)-Water Temperature (C)]]*OO[[#This Row],[69]]</f>
        <v>1.505570511785625E-7</v>
      </c>
      <c r="BT372" s="10">
        <f>3/24000000*OO[[#This Row],[128 (04JUL1985 21:00:00)-Water Temperature (C)]]*OO[[#This Row],[70]]</f>
        <v>1.4584141542075E-7</v>
      </c>
      <c r="BU372" s="10">
        <f>3/24000000*OO[[#This Row],[129 (05JUL1985 00:00:00)-Water Temperature (C)]]*OO[[#This Row],[71]]</f>
        <v>1.3921340340504999E-7</v>
      </c>
      <c r="BV372" s="10">
        <f>3/24000000*OO[[#This Row],[130 (05JUL1985 03:00:00)-Water Temperature (C)]]*OO[[#This Row],[72]]</f>
        <v>1.3250303560814999E-7</v>
      </c>
      <c r="BW372" s="10">
        <f>3/24000000*OO[[#This Row],[131 (05JUL1985 06:00:00)-Water Temperature (C)]]*OO[[#This Row],[73]]</f>
        <v>1.2612309645678751E-7</v>
      </c>
      <c r="BX372" s="10">
        <f>3/24000000*OO[[#This Row],[132 (05JUL1985 09:00:00)-Water Temperature (C)]]*OO[[#This Row],[74]]</f>
        <v>1.2283692297712502E-7</v>
      </c>
      <c r="BY372" s="10">
        <f>3/24000000*OO[[#This Row],[133 (05JUL1985 12:00:00)-Water Temperature (C)]]*OO[[#This Row],[75]]</f>
        <v>1.215777352032E-7</v>
      </c>
      <c r="BZ372" s="10">
        <f>3/24000000*OO[[#This Row],[134 (05JUL1985 15:00:00)-Water Temperature (C)]]*OO[[#This Row],[76]]</f>
        <v>1.2076403485267501E-7</v>
      </c>
      <c r="CA372" s="10">
        <f>3/24000000*OO[[#This Row],[135 (05JUL1985 18:00:00)-Water Temperature (C)]]*OO[[#This Row],[77]]</f>
        <v>1.1970545638199999E-7</v>
      </c>
      <c r="CB372" s="10">
        <f>3/24000000*OO[[#This Row],[136 (05JUL1985 21:00:00)-Water Temperature (C)]]*OO[[#This Row],[78]]</f>
        <v>1.1653079174604999E-7</v>
      </c>
      <c r="CC372" s="10">
        <f>3/24000000*OO[[#This Row],[137 (06JUL1985 00:00:00)-Water Temperature (C)]]*OO[[#This Row],[79]]</f>
        <v>1.1149841219677499E-7</v>
      </c>
      <c r="CD372" s="10">
        <f>3/24000000*OO[[#This Row],[138 (06JUL1985 03:00:00)-Water Temperature (C)]]*OO[[#This Row],[80]]</f>
        <v>1.0644806340431249E-7</v>
      </c>
      <c r="CE372" s="10">
        <f>3/24000000*OO[[#This Row],[139 (06JUL1985 06:00:00)-Water Temperature (C)]]*OO[[#This Row],[81]]</f>
        <v>1.0162395279997499E-7</v>
      </c>
      <c r="CF372" s="10">
        <f>3/24000000*OO[[#This Row],[140 (06JUL1985 09:00:00)-Water Temperature (C)]]*OO[[#This Row],[82]]</f>
        <v>9.9644799487674999E-8</v>
      </c>
      <c r="CG372" s="10">
        <f>3/24000000*OO[[#This Row],[141 (06JUL1985 12:00:00)-Water Temperature (C)]]*OO[[#This Row],[83]]</f>
        <v>9.8920079468124998E-8</v>
      </c>
      <c r="CH372" s="10">
        <f>3/24000000*OO[[#This Row],[142 (06JUL1985 15:00:00)-Water Temperature (C)]]*OO[[#This Row],[84]]</f>
        <v>9.8406479808912499E-8</v>
      </c>
      <c r="CI372" s="10">
        <f>3/24000000*OO[[#This Row],[143 (06JUL1985 18:00:00)-Water Temperature (C)]]*OO[[#This Row],[85]]</f>
        <v>9.7961077559249997E-8</v>
      </c>
      <c r="CJ372" s="10">
        <f>3/24000000*OO[[#This Row],[144 (06JUL1985 21:00:00)-Water Temperature (C)]]*OO[[#This Row],[86]]</f>
        <v>9.5703509115825006E-8</v>
      </c>
      <c r="CK372" s="10">
        <f>3/24000000*OO[[#This Row],[145 (07JUL1985 00:00:00)-Water Temperature (C)]]*OO[[#This Row],[87]]</f>
        <v>9.1750500164174995E-8</v>
      </c>
      <c r="CL372" s="10">
        <f>3/24000000*OO[[#This Row],[146 (07JUL1985 03:00:00)-Water Temperature (C)]]*OO[[#This Row],[88]]</f>
        <v>8.7529209440624997E-8</v>
      </c>
      <c r="CM372" s="10">
        <f>3/24000000*OO[[#This Row],[147 (07JUL1985 06:00:00)-Water Temperature (C)]]*OO[[#This Row],[89]]</f>
        <v>8.3104496751187503E-8</v>
      </c>
      <c r="CN372" s="10">
        <f>3/24000000*OO[[#This Row],[148 (07JUL1985 09:00:00)-Water Temperature (C)]]*OO[[#This Row],[90]]</f>
        <v>7.9388126956837497E-8</v>
      </c>
      <c r="CO372" s="10">
        <f>3/24000000*OO[[#This Row],[149 (07JUL1985 12:00:00)-Water Temperature (C)]]*OO[[#This Row],[91]]</f>
        <v>7.7120997932812498E-8</v>
      </c>
      <c r="CP372" s="10">
        <f>3/24000000*OO[[#This Row],[150 (07JUL1985 15:00:00)-Water Temperature (C)]]*OO[[#This Row],[92]]</f>
        <v>7.6453966285250005E-8</v>
      </c>
      <c r="CQ372" s="10">
        <f>3/24000000*OO[[#This Row],[151 (07JUL1985 18:00:00)-Water Temperature (C)]]*OO[[#This Row],[93]]</f>
        <v>7.4985544194550002E-8</v>
      </c>
      <c r="CR372" s="10">
        <f>3/24000000*OO[[#This Row],[152 (07JUL1985 21:00:00)-Water Temperature (C)]]*OO[[#This Row],[94]]</f>
        <v>7.2608239252574998E-8</v>
      </c>
      <c r="CS372" s="10">
        <f>3/24000000*OO[[#This Row],[153 (08JUL1985 00:00:00)-Water Temperature (C)]]*OO[[#This Row],[95]]</f>
        <v>7.0151475812062497E-8</v>
      </c>
      <c r="CT372" s="10">
        <f>3/24000000*OO[[#This Row],[154 (08JUL1985 03:00:00)-Water Temperature (C)]]*OO[[#This Row],[96]]</f>
        <v>6.7454406134999999E-8</v>
      </c>
      <c r="CU372" s="10">
        <f>3/24000000*OO[[#This Row],[155 (08JUL1985 06:00:00)-Water Temperature (C)]]*OO[[#This Row],[97]]</f>
        <v>6.4476157067875002E-8</v>
      </c>
      <c r="CV372" s="10">
        <f>3/24000000*OO[[#This Row],[156 (08JUL1985 09:00:00)-Water Temperature (C)]]*OO[[#This Row],[98]]</f>
        <v>6.277022775134999E-8</v>
      </c>
      <c r="CW372" s="10">
        <f>3/24000000*OO[[#This Row],[157 (08JUL1985 12:00:00)-Water Temperature (C)]]*OO[[#This Row],[99]]</f>
        <v>6.2252521517812487E-8</v>
      </c>
    </row>
    <row r="373" spans="1:101" x14ac:dyDescent="0.35">
      <c r="A373" t="s">
        <v>380</v>
      </c>
      <c r="B373">
        <v>688.29629999999997</v>
      </c>
      <c r="C373" s="10">
        <f>3/24*OO[[#This Row],[59 (26JUN1985 06:00:00)-Water Temperature (C)]]*OO[[#This Row],[1]]/SUM(OO[1])</f>
        <v>0</v>
      </c>
      <c r="D373" s="10">
        <f>3/24*OO[[#This Row],[60 (26JUN1985 09:00:00)-Water Temperature (C)]]*OO[[#This Row],[2]]/SUM(OO[2])</f>
        <v>0</v>
      </c>
      <c r="E373" s="10">
        <f>3/24*OO[[#This Row],[61 (26JUN1985 12:00:00)-Water Temperature (C)]]*OO[[#This Row],[3]]/SUM(OO[3])</f>
        <v>0</v>
      </c>
      <c r="F373" s="10">
        <f>3/24*OO[[#This Row],[62 (26JUN1985 15:00:00)-Water Temperature (C)]]*OO[[#This Row],[4]]/SUM(OO[4])</f>
        <v>0</v>
      </c>
      <c r="G373" s="10">
        <f>3/24*OO[[#This Row],[63 (26JUN1985 18:00:00)-Water Temperature (C)]]*OO[[#This Row],[5]]/SUM(OO[5])</f>
        <v>0</v>
      </c>
      <c r="H373" s="10">
        <f>3/24*OO[[#This Row],[64 (26JUN1985 21:00:00)-Water Temperature (C)]]*OO[[#This Row],[6]]/SUM(OO[6])</f>
        <v>0</v>
      </c>
      <c r="I373" s="10">
        <f>3/24*OO[[#This Row],[65 (27JUN1985 00:00:00)-Water Temperature (C)]]*OO[[#This Row],[7]]/SUM(OO[7])</f>
        <v>0</v>
      </c>
      <c r="J373" s="10">
        <f>3/24*OO[[#This Row],[66 (27JUN1985 03:00:00)-Water Temperature (C)]]*OO[[#This Row],[8]]/SUM(OO[8])</f>
        <v>0</v>
      </c>
      <c r="K373" s="10">
        <f>3/24*OO[[#This Row],[67 (27JUN1985 06:00:00)-Water Temperature (C)]]*OO[[#This Row],[9]]/SUM(OO[9])</f>
        <v>0</v>
      </c>
      <c r="L373" s="10">
        <f>3/24*OO[[#This Row],[68 (27JUN1985 09:00:00)-Water Temperature (C)]]*OO[[#This Row],[10]]/SUM(OO[10])</f>
        <v>0</v>
      </c>
      <c r="M373" s="10">
        <f>3/24*OO[[#This Row],[69 (27JUN1985 12:00:00)-Water Temperature (C)]]*OO[[#This Row],[11]]/SUM(OO[11])</f>
        <v>0</v>
      </c>
      <c r="N373" s="10">
        <f>3/24*OO[[#This Row],[70 (27JUN1985 15:00:00)-Water Temperature (C)]]*OO[[#This Row],[12]]/SUM(OO[12])</f>
        <v>0</v>
      </c>
      <c r="O373" s="10">
        <f>3/24*OO[[#This Row],[71 (27JUN1985 18:00:00)-Water Temperature (C)]]*OO[[#This Row],[13]]/SUM(OO[13])</f>
        <v>0</v>
      </c>
      <c r="P373" s="10">
        <f>3/24*OO[[#This Row],[72 (27JUN1985 21:00:00)-Water Temperature (C)]]*OO[[#This Row],[14]]/SUM(OO[14])</f>
        <v>0</v>
      </c>
      <c r="Q373" s="10">
        <f>3/24*OO[[#This Row],[73 (28JUN1985 00:00:00)-Water Temperature (C)]]*OO[[#This Row],[15]]/SUM(OO[15])</f>
        <v>0</v>
      </c>
      <c r="R373" s="10">
        <f>3/24*OO[[#This Row],[74 (28JUN1985 03:00:00)-Water Temperature (C)]]*OO[[#This Row],[16]]/SUM(OO[16])</f>
        <v>0</v>
      </c>
      <c r="S373" s="10">
        <f>3/24*OO[[#This Row],[75 (28JUN1985 06:00:00)-Water Temperature (C)]]*OO[[#This Row],[17]]/SUM(OO[17])</f>
        <v>3.4853597624906816E-34</v>
      </c>
      <c r="T373" s="10">
        <f>3/24*OO[[#This Row],[76 (28JUN1985 09:00:00)-Water Temperature (C)]]*OO[[#This Row],[18]]/SUM(OO[18])</f>
        <v>1.3189901218415346E-26</v>
      </c>
      <c r="U373" s="10">
        <f>3/24*OO[[#This Row],[77 (28JUN1985 12:00:00)-Water Temperature (C)]]*OO[[#This Row],[19]]/SUM(OO[19])</f>
        <v>4.6333016810805963E-18</v>
      </c>
      <c r="V373" s="10">
        <f>3/24000000*OO[[#This Row],[78 (28JUN1985 15:00:00)-Water Temperature (C)]]*OO[[#This Row],[20]]</f>
        <v>2.5832136264185E-13</v>
      </c>
      <c r="W373" s="10">
        <f>3/24000000*OO[[#This Row],[79 (28JUN1985 18:00:00)-Water Temperature (C)]]*OO[[#This Row],[21]]</f>
        <v>4.8836507131074999E-10</v>
      </c>
      <c r="X373" s="10">
        <f>3/24000000*OO[[#This Row],[80 (28JUN1985 21:00:00)-Water Temperature (C)]]*OO[[#This Row],[22]]</f>
        <v>1.4318075673299998E-7</v>
      </c>
      <c r="Y373" s="10">
        <f>3/24000000*OO[[#This Row],[81 (29JUN1985 00:00:00)-Water Temperature (C)]]*OO[[#This Row],[23]]</f>
        <v>1.0667056716937499E-5</v>
      </c>
      <c r="Z373" s="10">
        <f>3/24000000*OO[[#This Row],[82 (29JUN1985 03:00:00)-Water Temperature (C)]]*OO[[#This Row],[24]]</f>
        <v>2.7361562650424996E-4</v>
      </c>
      <c r="AA373" s="10">
        <f>3/24000000*OO[[#This Row],[83 (29JUN1985 06:00:00)-Water Temperature (C)]]*OO[[#This Row],[25]]</f>
        <v>2.9216387584562499E-3</v>
      </c>
      <c r="AB373" s="10">
        <f>3/24000000*OO[[#This Row],[84 (29JUN1985 09:00:00)-Water Temperature (C)]]*OO[[#This Row],[26]]</f>
        <v>1.512366257787E-2</v>
      </c>
      <c r="AC373" s="10">
        <f>3/24000000*OO[[#This Row],[85 (29JUN1985 12:00:00)-Water Temperature (C)]]*OO[[#This Row],[27]]</f>
        <v>4.1728820048212496E-2</v>
      </c>
      <c r="AD373" s="10">
        <f>3/24000000*OO[[#This Row],[86 (29JUN1985 15:00:00)-Water Temperature (C)]]*OO[[#This Row],[28]]</f>
        <v>6.5612999197599997E-2</v>
      </c>
      <c r="AE373" s="10">
        <f>3/24000000*OO[[#This Row],[88 (29JUN1985 21:00:00)-Water Temperature (C)]]*OO[[#This Row],[30]]</f>
        <v>3.8637328939499997E-2</v>
      </c>
      <c r="AF373" s="10">
        <f>3/24000000*OO[[#This Row],[88 (29JUN1985 21:00:00)-Water Temperature (C)]]*OO[[#This Row],[30]]</f>
        <v>3.8637328939499997E-2</v>
      </c>
      <c r="AG373" s="10">
        <f>3/24000000*OO[[#This Row],[89 (30JUN1985 00:00:00)-Water Temperature (C)]]*OO[[#This Row],[31]]</f>
        <v>1.5477533822337498E-2</v>
      </c>
      <c r="AH373" s="10">
        <f>3/24000000*OO[[#This Row],[90 (30JUN1985 03:00:00)-Water Temperature (C)]]*OO[[#This Row],[32]]</f>
        <v>4.3584904365437495E-3</v>
      </c>
      <c r="AI373" s="10">
        <f>3/24000000*OO[[#This Row],[91 (30JUN1985 06:00:00)-Water Temperature (C)]]*OO[[#This Row],[33]]</f>
        <v>9.185154519667499E-4</v>
      </c>
      <c r="AJ373" s="10">
        <f>3/24000000*OO[[#This Row],[92 (30JUN1985 09:00:00)-Water Temperature (C)]]*OO[[#This Row],[34]]</f>
        <v>1.6426731414319998E-4</v>
      </c>
      <c r="AK373" s="10">
        <f>3/24000000*OO[[#This Row],[93 (30JUN1985 12:00:00)-Water Temperature (C)]]*OO[[#This Row],[35]]</f>
        <v>3.3108554576712497E-5</v>
      </c>
      <c r="AL373" s="10">
        <f>3/24000000*OO[[#This Row],[94 (30JUN1985 15:00:00)-Water Temperature (C)]]*OO[[#This Row],[36]]</f>
        <v>1.36153529632575E-5</v>
      </c>
      <c r="AM373" s="10">
        <f>3/24000000*OO[[#This Row],[95 (30JUN1985 18:00:00)-Water Temperature (C)]]*OO[[#This Row],[37]]</f>
        <v>9.8619631893037511E-6</v>
      </c>
      <c r="AN373" s="10">
        <f>3/24000000*OO[[#This Row],[96 (30JUN1985 21:00:00)-Water Temperature (C)]]*OO[[#This Row],[38]]</f>
        <v>8.1477037913600007E-6</v>
      </c>
      <c r="AO373" s="10">
        <f>3/24000000*OO[[#This Row],[97 (01JUL1985 00:00:00)-Water Temperature (C)]]*OO[[#This Row],[39]]</f>
        <v>6.7760107260599989E-6</v>
      </c>
      <c r="AP373" s="10">
        <f>3/24000000*OO[[#This Row],[98 (01JUL1985 03:00:00)-Water Temperature (C)]]*OO[[#This Row],[40]]</f>
        <v>5.663732922435E-6</v>
      </c>
      <c r="AQ373" s="10">
        <f>3/24000000*OO[[#This Row],[99 (01JUL1985 06:00:00)-Water Temperature (C)]]*OO[[#This Row],[41]]</f>
        <v>4.7691643221687501E-6</v>
      </c>
      <c r="AR373" s="10">
        <f>3/24000000*OO[[#This Row],[100 (01JUL1985 09:00:00)-Water Temperature (C)]]*OO[[#This Row],[42]]</f>
        <v>4.1222667903999998E-6</v>
      </c>
      <c r="AS373" s="10">
        <f>3/24000000*OO[[#This Row],[101 (01JUL1985 12:00:00)-Water Temperature (C)]]*OO[[#This Row],[43]]</f>
        <v>3.6675976865287503E-6</v>
      </c>
      <c r="AT373" s="10">
        <f>3/24000000*OO[[#This Row],[102 (01JUL1985 15:00:00)-Water Temperature (C)]]*OO[[#This Row],[44]]</f>
        <v>3.2675035871437504E-6</v>
      </c>
      <c r="AU373" s="10">
        <f>3/24000000*OO[[#This Row],[103 (01JUL1985 18:00:00)-Water Temperature (C)]]*OO[[#This Row],[45]]</f>
        <v>2.9248036961064998E-6</v>
      </c>
      <c r="AV373" s="10">
        <f>3/24000000*OO[[#This Row],[104 (01JUL1985 21:00:00)-Water Temperature (C)]]*OO[[#This Row],[46]]</f>
        <v>2.596652752494E-6</v>
      </c>
      <c r="AW373" s="10">
        <f>3/24000000*OO[[#This Row],[105 (02JUL1985 00:00:00)-Water Temperature (C)]]*OO[[#This Row],[47]]</f>
        <v>2.3092456468730001E-6</v>
      </c>
      <c r="AX373" s="10">
        <f>3/24000000*OO[[#This Row],[106 (02JUL1985 03:00:00)-Water Temperature (C)]]*OO[[#This Row],[48]]</f>
        <v>2.0653039757999998E-6</v>
      </c>
      <c r="AY373" s="10">
        <f>3/24000000*OO[[#This Row],[107 (02JUL1985 06:00:00)-Water Temperature (C)]]*OO[[#This Row],[49]]</f>
        <v>1.8589610788637502E-6</v>
      </c>
      <c r="AZ373" s="10">
        <f>3/24000000*OO[[#This Row],[108 (02JUL1985 09:00:00)-Water Temperature (C)]]*OO[[#This Row],[50]]</f>
        <v>1.685365826286375E-6</v>
      </c>
      <c r="BA373" s="10">
        <f>3/24000000*OO[[#This Row],[109 (02JUL1985 12:00:00)-Water Temperature (C)]]*OO[[#This Row],[51]]</f>
        <v>1.5653782406534998E-6</v>
      </c>
      <c r="BB373" s="10">
        <f>3/24000000*OO[[#This Row],[110 (02JUL1985 15:00:00)-Water Temperature (C)]]*OO[[#This Row],[52]]</f>
        <v>1.4894429377267499E-6</v>
      </c>
      <c r="BC373" s="10">
        <f>3/24000000*OO[[#This Row],[111 (02JUL1985 18:00:00)-Water Temperature (C)]]*OO[[#This Row],[53]]</f>
        <v>1.4231578615683749E-6</v>
      </c>
      <c r="BD373" s="10">
        <f>3/24000000*OO[[#This Row],[112 (02JUL1985 21:00:00)-Water Temperature (C)]]*OO[[#This Row],[54]]</f>
        <v>1.341522198966E-6</v>
      </c>
      <c r="BE373" s="10">
        <f>3/24000000*OO[[#This Row],[113 (03JUL1985 00:00:00)-Water Temperature (C)]]*OO[[#This Row],[55]]</f>
        <v>1.2417196464708749E-6</v>
      </c>
      <c r="BF373" s="10">
        <f>3/24000000*OO[[#This Row],[114 (03JUL1985 03:00:00)-Water Temperature (C)]]*OO[[#This Row],[56]]</f>
        <v>1.154258818671875E-6</v>
      </c>
      <c r="BG373" s="10">
        <f>3/24000000*OO[[#This Row],[115 (03JUL1985 06:00:00)-Water Temperature (C)]]*OO[[#This Row],[57]]</f>
        <v>1.0729066996575E-6</v>
      </c>
      <c r="BH373" s="10">
        <f>3/24000000*OO[[#This Row],[116 (03JUL1985 09:00:00)-Water Temperature (C)]]*OO[[#This Row],[58]]</f>
        <v>1.0107020694719999E-6</v>
      </c>
      <c r="BI373" s="10">
        <f>3/24000000*OO[[#This Row],[117 (03JUL1985 12:00:00)-Water Temperature (C)]]*OO[[#This Row],[59]]</f>
        <v>9.72688805073875E-7</v>
      </c>
      <c r="BJ373" s="10">
        <f>3/24000000*OO[[#This Row],[118 (03JUL1985 15:00:00)-Water Temperature (C)]]*OO[[#This Row],[60]]</f>
        <v>9.4369038103849988E-7</v>
      </c>
      <c r="BK373" s="10">
        <f>3/24000000*OO[[#This Row],[119 (03JUL1985 18:00:00)-Water Temperature (C)]]*OO[[#This Row],[61]]</f>
        <v>9.1771814920499997E-7</v>
      </c>
      <c r="BL373" s="10">
        <f>3/24000000*OO[[#This Row],[120 (03JUL1985 21:00:00)-Water Temperature (C)]]*OO[[#This Row],[62]]</f>
        <v>8.8138678014487498E-7</v>
      </c>
      <c r="BM373" s="10">
        <f>3/24000000*OO[[#This Row],[121 (04JUL1985 00:00:00)-Water Temperature (C)]]*OO[[#This Row],[63]]</f>
        <v>8.3879003177749997E-7</v>
      </c>
      <c r="BN373" s="10">
        <f>3/24000000*OO[[#This Row],[122 (04JUL1985 03:00:00)-Water Temperature (C)]]*OO[[#This Row],[64]]</f>
        <v>7.9572299418899988E-7</v>
      </c>
      <c r="BO373" s="10">
        <f>3/24000000*OO[[#This Row],[123 (04JUL1985 06:00:00)-Water Temperature (C)]]*OO[[#This Row],[65]]</f>
        <v>7.5510660901274999E-7</v>
      </c>
      <c r="BP373" s="10">
        <f>3/24000000*OO[[#This Row],[124 (04JUL1985 09:00:00)-Water Temperature (C)]]*OO[[#This Row],[66]]</f>
        <v>7.3425920916599998E-7</v>
      </c>
      <c r="BQ373" s="10">
        <f>3/24000000*OO[[#This Row],[125 (04JUL1985 12:00:00)-Water Temperature (C)]]*OO[[#This Row],[67]]</f>
        <v>7.2357028239362503E-7</v>
      </c>
      <c r="BR373" s="10">
        <f>3/24000000*OO[[#This Row],[126 (04JUL1985 15:00:00)-Water Temperature (C)]]*OO[[#This Row],[68]]</f>
        <v>7.1203935776587497E-7</v>
      </c>
      <c r="BS373" s="10">
        <f>3/24000000*OO[[#This Row],[127 (04JUL1985 18:00:00)-Water Temperature (C)]]*OO[[#This Row],[69]]</f>
        <v>6.9749066425500002E-7</v>
      </c>
      <c r="BT373" s="10">
        <f>3/24000000*OO[[#This Row],[128 (04JUL1985 21:00:00)-Water Temperature (C)]]*OO[[#This Row],[70]]</f>
        <v>6.7561768845025004E-7</v>
      </c>
      <c r="BU373" s="10">
        <f>3/24000000*OO[[#This Row],[129 (05JUL1985 00:00:00)-Water Temperature (C)]]*OO[[#This Row],[71]]</f>
        <v>6.4492424448974992E-7</v>
      </c>
      <c r="BV373" s="10">
        <f>3/24000000*OO[[#This Row],[130 (05JUL1985 03:00:00)-Water Temperature (C)]]*OO[[#This Row],[72]]</f>
        <v>6.1370776211600004E-7</v>
      </c>
      <c r="BW373" s="10">
        <f>3/24000000*OO[[#This Row],[131 (05JUL1985 06:00:00)-Water Temperature (C)]]*OO[[#This Row],[73]]</f>
        <v>5.839717856245E-7</v>
      </c>
      <c r="BX373" s="10">
        <f>3/24000000*OO[[#This Row],[132 (05JUL1985 09:00:00)-Water Temperature (C)]]*OO[[#This Row],[74]]</f>
        <v>5.6813855124E-7</v>
      </c>
      <c r="BY373" s="10">
        <f>3/24000000*OO[[#This Row],[133 (05JUL1985 12:00:00)-Water Temperature (C)]]*OO[[#This Row],[75]]</f>
        <v>5.6197127164499997E-7</v>
      </c>
      <c r="BZ373" s="10">
        <f>3/24000000*OO[[#This Row],[134 (05JUL1985 15:00:00)-Water Temperature (C)]]*OO[[#This Row],[76]]</f>
        <v>5.5790411418600005E-7</v>
      </c>
      <c r="CA373" s="10">
        <f>3/24000000*OO[[#This Row],[135 (05JUL1985 18:00:00)-Water Temperature (C)]]*OO[[#This Row],[77]]</f>
        <v>5.5288763792499998E-7</v>
      </c>
      <c r="CB373" s="10">
        <f>3/24000000*OO[[#This Row],[136 (05JUL1985 21:00:00)-Water Temperature (C)]]*OO[[#This Row],[78]]</f>
        <v>5.3833295520799985E-7</v>
      </c>
      <c r="CC373" s="10">
        <f>3/24000000*OO[[#This Row],[137 (06JUL1985 00:00:00)-Water Temperature (C)]]*OO[[#This Row],[79]]</f>
        <v>5.1507489582825003E-7</v>
      </c>
      <c r="CD373" s="10">
        <f>3/24000000*OO[[#This Row],[138 (06JUL1985 03:00:00)-Water Temperature (C)]]*OO[[#This Row],[80]]</f>
        <v>4.9164391851887497E-7</v>
      </c>
      <c r="CE373" s="10">
        <f>3/24000000*OO[[#This Row],[139 (06JUL1985 06:00:00)-Water Temperature (C)]]*OO[[#This Row],[81]]</f>
        <v>4.6924132493000001E-7</v>
      </c>
      <c r="CF373" s="10">
        <f>3/24000000*OO[[#This Row],[140 (06JUL1985 09:00:00)-Water Temperature (C)]]*OO[[#This Row],[82]]</f>
        <v>4.5964567191750004E-7</v>
      </c>
      <c r="CG373" s="10">
        <f>3/24000000*OO[[#This Row],[141 (06JUL1985 12:00:00)-Water Temperature (C)]]*OO[[#This Row],[83]]</f>
        <v>4.5609830933449995E-7</v>
      </c>
      <c r="CH373" s="10">
        <f>3/24000000*OO[[#This Row],[142 (06JUL1985 15:00:00)-Water Temperature (C)]]*OO[[#This Row],[84]]</f>
        <v>4.5343202197474998E-7</v>
      </c>
      <c r="CI373" s="10">
        <f>3/24000000*OO[[#This Row],[143 (06JUL1985 18:00:00)-Water Temperature (C)]]*OO[[#This Row],[85]]</f>
        <v>4.5122932736625E-7</v>
      </c>
      <c r="CJ373" s="10">
        <f>3/24000000*OO[[#This Row],[144 (06JUL1985 21:00:00)-Water Temperature (C)]]*OO[[#This Row],[86]]</f>
        <v>4.4116470649637495E-7</v>
      </c>
      <c r="CK373" s="10">
        <f>3/24000000*OO[[#This Row],[145 (07JUL1985 00:00:00)-Water Temperature (C)]]*OO[[#This Row],[87]]</f>
        <v>4.2301899733800003E-7</v>
      </c>
      <c r="CL373" s="10">
        <f>3/24000000*OO[[#This Row],[146 (07JUL1985 03:00:00)-Water Temperature (C)]]*OO[[#This Row],[88]]</f>
        <v>4.0360678677224998E-7</v>
      </c>
      <c r="CM373" s="10">
        <f>3/24000000*OO[[#This Row],[147 (07JUL1985 06:00:00)-Water Temperature (C)]]*OO[[#This Row],[89]]</f>
        <v>3.8319821351499997E-7</v>
      </c>
      <c r="CN373" s="10">
        <f>3/24000000*OO[[#This Row],[148 (07JUL1985 09:00:00)-Water Temperature (C)]]*OO[[#This Row],[90]]</f>
        <v>3.6590969949187494E-7</v>
      </c>
      <c r="CO373" s="10">
        <f>3/24000000*OO[[#This Row],[149 (07JUL1985 12:00:00)-Water Temperature (C)]]*OO[[#This Row],[91]]</f>
        <v>3.5519513520075002E-7</v>
      </c>
      <c r="CP373" s="10">
        <f>3/24000000*OO[[#This Row],[150 (07JUL1985 15:00:00)-Water Temperature (C)]]*OO[[#This Row],[92]]</f>
        <v>3.5194419820100001E-7</v>
      </c>
      <c r="CQ373" s="10">
        <f>3/24000000*OO[[#This Row],[151 (07JUL1985 18:00:00)-Water Temperature (C)]]*OO[[#This Row],[93]]</f>
        <v>3.4527502151999995E-7</v>
      </c>
      <c r="CR373" s="10">
        <f>3/24000000*OO[[#This Row],[152 (07JUL1985 21:00:00)-Water Temperature (C)]]*OO[[#This Row],[94]]</f>
        <v>3.3429786031437494E-7</v>
      </c>
      <c r="CS373" s="10">
        <f>3/24000000*OO[[#This Row],[153 (08JUL1985 00:00:00)-Water Temperature (C)]]*OO[[#This Row],[95]]</f>
        <v>3.2296256306474996E-7</v>
      </c>
      <c r="CT373" s="10">
        <f>3/24000000*OO[[#This Row],[154 (08JUL1985 03:00:00)-Water Temperature (C)]]*OO[[#This Row],[96]]</f>
        <v>3.1061829176699999E-7</v>
      </c>
      <c r="CU373" s="10">
        <f>3/24000000*OO[[#This Row],[155 (08JUL1985 06:00:00)-Water Temperature (C)]]*OO[[#This Row],[97]]</f>
        <v>2.9692561396320004E-7</v>
      </c>
      <c r="CV373" s="10">
        <f>3/24000000*OO[[#This Row],[156 (08JUL1985 09:00:00)-Water Temperature (C)]]*OO[[#This Row],[98]]</f>
        <v>2.8882051392644999E-7</v>
      </c>
      <c r="CW373" s="10">
        <f>3/24000000*OO[[#This Row],[157 (08JUL1985 12:00:00)-Water Temperature (C)]]*OO[[#This Row],[99]]</f>
        <v>2.8630599167752497E-7</v>
      </c>
    </row>
    <row r="374" spans="1:101" x14ac:dyDescent="0.35">
      <c r="A374" t="s">
        <v>381</v>
      </c>
      <c r="B374">
        <v>532.80870000000004</v>
      </c>
      <c r="C374" s="10">
        <f>3/24*OO[[#This Row],[59 (26JUN1985 06:00:00)-Water Temperature (C)]]*OO[[#This Row],[1]]/SUM(OO[1])</f>
        <v>0</v>
      </c>
      <c r="D374" s="10">
        <f>3/24*OO[[#This Row],[60 (26JUN1985 09:00:00)-Water Temperature (C)]]*OO[[#This Row],[2]]/SUM(OO[2])</f>
        <v>0</v>
      </c>
      <c r="E374" s="10">
        <f>3/24*OO[[#This Row],[61 (26JUN1985 12:00:00)-Water Temperature (C)]]*OO[[#This Row],[3]]/SUM(OO[3])</f>
        <v>0</v>
      </c>
      <c r="F374" s="10">
        <f>3/24*OO[[#This Row],[62 (26JUN1985 15:00:00)-Water Temperature (C)]]*OO[[#This Row],[4]]/SUM(OO[4])</f>
        <v>0</v>
      </c>
      <c r="G374" s="10">
        <f>3/24*OO[[#This Row],[63 (26JUN1985 18:00:00)-Water Temperature (C)]]*OO[[#This Row],[5]]/SUM(OO[5])</f>
        <v>0</v>
      </c>
      <c r="H374" s="10">
        <f>3/24*OO[[#This Row],[64 (26JUN1985 21:00:00)-Water Temperature (C)]]*OO[[#This Row],[6]]/SUM(OO[6])</f>
        <v>0</v>
      </c>
      <c r="I374" s="10">
        <f>3/24*OO[[#This Row],[65 (27JUN1985 00:00:00)-Water Temperature (C)]]*OO[[#This Row],[7]]/SUM(OO[7])</f>
        <v>0</v>
      </c>
      <c r="J374" s="10">
        <f>3/24*OO[[#This Row],[66 (27JUN1985 03:00:00)-Water Temperature (C)]]*OO[[#This Row],[8]]/SUM(OO[8])</f>
        <v>0</v>
      </c>
      <c r="K374" s="10">
        <f>3/24*OO[[#This Row],[67 (27JUN1985 06:00:00)-Water Temperature (C)]]*OO[[#This Row],[9]]/SUM(OO[9])</f>
        <v>0</v>
      </c>
      <c r="L374" s="10">
        <f>3/24*OO[[#This Row],[68 (27JUN1985 09:00:00)-Water Temperature (C)]]*OO[[#This Row],[10]]/SUM(OO[10])</f>
        <v>0</v>
      </c>
      <c r="M374" s="10">
        <f>3/24*OO[[#This Row],[69 (27JUN1985 12:00:00)-Water Temperature (C)]]*OO[[#This Row],[11]]/SUM(OO[11])</f>
        <v>0</v>
      </c>
      <c r="N374" s="10">
        <f>3/24*OO[[#This Row],[70 (27JUN1985 15:00:00)-Water Temperature (C)]]*OO[[#This Row],[12]]/SUM(OO[12])</f>
        <v>0</v>
      </c>
      <c r="O374" s="10">
        <f>3/24*OO[[#This Row],[71 (27JUN1985 18:00:00)-Water Temperature (C)]]*OO[[#This Row],[13]]/SUM(OO[13])</f>
        <v>0</v>
      </c>
      <c r="P374" s="10">
        <f>3/24*OO[[#This Row],[72 (27JUN1985 21:00:00)-Water Temperature (C)]]*OO[[#This Row],[14]]/SUM(OO[14])</f>
        <v>0</v>
      </c>
      <c r="Q374" s="10">
        <f>3/24*OO[[#This Row],[73 (28JUN1985 00:00:00)-Water Temperature (C)]]*OO[[#This Row],[15]]/SUM(OO[15])</f>
        <v>0</v>
      </c>
      <c r="R374" s="10">
        <f>3/24*OO[[#This Row],[74 (28JUN1985 03:00:00)-Water Temperature (C)]]*OO[[#This Row],[16]]/SUM(OO[16])</f>
        <v>0</v>
      </c>
      <c r="S374" s="10">
        <f>3/24*OO[[#This Row],[75 (28JUN1985 06:00:00)-Water Temperature (C)]]*OO[[#This Row],[17]]/SUM(OO[17])</f>
        <v>4.4889205651610864E-35</v>
      </c>
      <c r="T374" s="10">
        <f>3/24*OO[[#This Row],[76 (28JUN1985 09:00:00)-Water Temperature (C)]]*OO[[#This Row],[18]]/SUM(OO[18])</f>
        <v>3.6132127557993872E-27</v>
      </c>
      <c r="U374" s="10">
        <f>3/24*OO[[#This Row],[77 (28JUN1985 12:00:00)-Water Temperature (C)]]*OO[[#This Row],[19]]/SUM(OO[19])</f>
        <v>1.1553752103390124E-18</v>
      </c>
      <c r="V374" s="10">
        <f>3/24000000*OO[[#This Row],[78 (28JUN1985 15:00:00)-Water Temperature (C)]]*OO[[#This Row],[20]]</f>
        <v>8.5039118613599997E-14</v>
      </c>
      <c r="W374" s="10">
        <f>3/24000000*OO[[#This Row],[79 (28JUN1985 18:00:00)-Water Temperature (C)]]*OO[[#This Row],[21]]</f>
        <v>1.8267443484907499E-10</v>
      </c>
      <c r="X374" s="10">
        <f>3/24000000*OO[[#This Row],[80 (28JUN1985 21:00:00)-Water Temperature (C)]]*OO[[#This Row],[22]]</f>
        <v>5.8715265648275E-8</v>
      </c>
      <c r="Y374" s="10">
        <f>3/24000000*OO[[#This Row],[81 (29JUN1985 00:00:00)-Water Temperature (C)]]*OO[[#This Row],[23]]</f>
        <v>4.7125774999687501E-6</v>
      </c>
      <c r="Z374" s="10">
        <f>3/24000000*OO[[#This Row],[82 (29JUN1985 03:00:00)-Water Temperature (C)]]*OO[[#This Row],[24]]</f>
        <v>1.2869361604723748E-4</v>
      </c>
      <c r="AA374" s="10">
        <f>3/24000000*OO[[#This Row],[83 (29JUN1985 06:00:00)-Water Temperature (C)]]*OO[[#This Row],[25]]</f>
        <v>1.4524273313025E-3</v>
      </c>
      <c r="AB374" s="10">
        <f>3/24000000*OO[[#This Row],[84 (29JUN1985 09:00:00)-Water Temperature (C)]]*OO[[#This Row],[26]]</f>
        <v>7.8937687265500014E-3</v>
      </c>
      <c r="AC374" s="10">
        <f>3/24000000*OO[[#This Row],[85 (29JUN1985 12:00:00)-Water Temperature (C)]]*OO[[#This Row],[27]]</f>
        <v>2.2772165038994995E-2</v>
      </c>
      <c r="AD374" s="10">
        <f>3/24000000*OO[[#This Row],[86 (29JUN1985 15:00:00)-Water Temperature (C)]]*OO[[#This Row],[28]]</f>
        <v>3.7309001453587495E-2</v>
      </c>
      <c r="AE374" s="10">
        <f>3/24000000*OO[[#This Row],[88 (29JUN1985 21:00:00)-Water Temperature (C)]]*OO[[#This Row],[30]]</f>
        <v>2.3625733514174997E-2</v>
      </c>
      <c r="AF374" s="10">
        <f>3/24000000*OO[[#This Row],[88 (29JUN1985 21:00:00)-Water Temperature (C)]]*OO[[#This Row],[30]]</f>
        <v>2.3625733514174997E-2</v>
      </c>
      <c r="AG374" s="10">
        <f>3/24000000*OO[[#This Row],[89 (30JUN1985 00:00:00)-Water Temperature (C)]]*OO[[#This Row],[31]]</f>
        <v>9.8071970567849987E-3</v>
      </c>
      <c r="AH374" s="10">
        <f>3/24000000*OO[[#This Row],[90 (30JUN1985 03:00:00)-Water Temperature (C)]]*OO[[#This Row],[32]]</f>
        <v>2.8474179650324997E-3</v>
      </c>
      <c r="AI374" s="10">
        <f>3/24000000*OO[[#This Row],[91 (30JUN1985 06:00:00)-Water Temperature (C)]]*OO[[#This Row],[33]]</f>
        <v>6.1582723227725006E-4</v>
      </c>
      <c r="AJ374" s="10">
        <f>3/24000000*OO[[#This Row],[92 (30JUN1985 09:00:00)-Water Temperature (C)]]*OO[[#This Row],[34]]</f>
        <v>1.114635981942E-4</v>
      </c>
      <c r="AK374" s="10">
        <f>3/24000000*OO[[#This Row],[93 (30JUN1985 12:00:00)-Water Temperature (C)]]*OO[[#This Row],[35]]</f>
        <v>2.1755710532868752E-5</v>
      </c>
      <c r="AL374" s="10">
        <f>3/24000000*OO[[#This Row],[94 (30JUN1985 15:00:00)-Water Temperature (C)]]*OO[[#This Row],[36]]</f>
        <v>8.2661507853737501E-6</v>
      </c>
      <c r="AM374" s="10">
        <f>3/24000000*OO[[#This Row],[95 (30JUN1985 18:00:00)-Water Temperature (C)]]*OO[[#This Row],[37]]</f>
        <v>5.8038651640125004E-6</v>
      </c>
      <c r="AN374" s="10">
        <f>3/24000000*OO[[#This Row],[96 (30JUN1985 21:00:00)-Water Temperature (C)]]*OO[[#This Row],[38]]</f>
        <v>4.7652092649749996E-6</v>
      </c>
      <c r="AO374" s="10">
        <f>3/24000000*OO[[#This Row],[97 (01JUL1985 00:00:00)-Water Temperature (C)]]*OO[[#This Row],[39]]</f>
        <v>3.9610083483849994E-6</v>
      </c>
      <c r="AP374" s="10">
        <f>3/24000000*OO[[#This Row],[98 (01JUL1985 03:00:00)-Water Temperature (C)]]*OO[[#This Row],[40]]</f>
        <v>3.3074283187574998E-6</v>
      </c>
      <c r="AQ374" s="10">
        <f>3/24000000*OO[[#This Row],[99 (01JUL1985 06:00:00)-Water Temperature (C)]]*OO[[#This Row],[41]]</f>
        <v>2.7830986386939995E-6</v>
      </c>
      <c r="AR374" s="10">
        <f>3/24000000*OO[[#This Row],[100 (01JUL1985 09:00:00)-Water Temperature (C)]]*OO[[#This Row],[42]]</f>
        <v>2.4016916405339996E-6</v>
      </c>
      <c r="AS374" s="10">
        <f>3/24000000*OO[[#This Row],[101 (01JUL1985 12:00:00)-Water Temperature (C)]]*OO[[#This Row],[43]]</f>
        <v>2.1324239919281249E-6</v>
      </c>
      <c r="AT374" s="10">
        <f>3/24000000*OO[[#This Row],[102 (01JUL1985 15:00:00)-Water Temperature (C)]]*OO[[#This Row],[44]]</f>
        <v>1.8982629859364997E-6</v>
      </c>
      <c r="AU374" s="10">
        <f>3/24000000*OO[[#This Row],[103 (01JUL1985 18:00:00)-Water Temperature (C)]]*OO[[#This Row],[45]]</f>
        <v>1.6968502677245002E-6</v>
      </c>
      <c r="AV374" s="10">
        <f>3/24000000*OO[[#This Row],[104 (01JUL1985 21:00:00)-Water Temperature (C)]]*OO[[#This Row],[46]]</f>
        <v>1.505997678113E-6</v>
      </c>
      <c r="AW374" s="10">
        <f>3/24000000*OO[[#This Row],[105 (02JUL1985 00:00:00)-Water Temperature (C)]]*OO[[#This Row],[47]]</f>
        <v>1.3384129807554999E-6</v>
      </c>
      <c r="AX374" s="10">
        <f>3/24000000*OO[[#This Row],[106 (02JUL1985 03:00:00)-Water Temperature (C)]]*OO[[#This Row],[48]]</f>
        <v>1.1959591605952498E-6</v>
      </c>
      <c r="AY374" s="10">
        <f>3/24000000*OO[[#This Row],[107 (02JUL1985 06:00:00)-Water Temperature (C)]]*OO[[#This Row],[49]]</f>
        <v>1.0752950294187502E-6</v>
      </c>
      <c r="AZ374" s="10">
        <f>3/24000000*OO[[#This Row],[108 (02JUL1985 09:00:00)-Water Temperature (C)]]*OO[[#This Row],[50]]</f>
        <v>9.7370132428125012E-7</v>
      </c>
      <c r="BA374" s="10">
        <f>3/24000000*OO[[#This Row],[109 (02JUL1985 12:00:00)-Water Temperature (C)]]*OO[[#This Row],[51]]</f>
        <v>9.0272544420062497E-7</v>
      </c>
      <c r="BB374" s="10">
        <f>3/24000000*OO[[#This Row],[110 (02JUL1985 15:00:00)-Water Temperature (C)]]*OO[[#This Row],[52]]</f>
        <v>8.5782552892112507E-7</v>
      </c>
      <c r="BC374" s="10">
        <f>3/24000000*OO[[#This Row],[111 (02JUL1985 18:00:00)-Water Temperature (C)]]*OO[[#This Row],[53]]</f>
        <v>8.1914690815199988E-7</v>
      </c>
      <c r="BD374" s="10">
        <f>3/24000000*OO[[#This Row],[112 (02JUL1985 21:00:00)-Water Temperature (C)]]*OO[[#This Row],[54]]</f>
        <v>7.7170159279999976E-7</v>
      </c>
      <c r="BE374" s="10">
        <f>3/24000000*OO[[#This Row],[113 (03JUL1985 00:00:00)-Water Temperature (C)]]*OO[[#This Row],[55]]</f>
        <v>7.1426814676000005E-7</v>
      </c>
      <c r="BF374" s="10">
        <f>3/24000000*OO[[#This Row],[114 (03JUL1985 03:00:00)-Water Temperature (C)]]*OO[[#This Row],[56]]</f>
        <v>6.6346901904000001E-7</v>
      </c>
      <c r="BG374" s="10">
        <f>3/24000000*OO[[#This Row],[115 (03JUL1985 06:00:00)-Water Temperature (C)]]*OO[[#This Row],[57]]</f>
        <v>6.1665626582412496E-7</v>
      </c>
      <c r="BH374" s="10">
        <f>3/24000000*OO[[#This Row],[116 (03JUL1985 09:00:00)-Water Temperature (C)]]*OO[[#This Row],[58]]</f>
        <v>5.8055303914300003E-7</v>
      </c>
      <c r="BI374" s="10">
        <f>3/24000000*OO[[#This Row],[117 (03JUL1985 12:00:00)-Water Temperature (C)]]*OO[[#This Row],[59]]</f>
        <v>5.5791801865200003E-7</v>
      </c>
      <c r="BJ374" s="10">
        <f>3/24000000*OO[[#This Row],[118 (03JUL1985 15:00:00)-Water Temperature (C)]]*OO[[#This Row],[60]]</f>
        <v>5.40673184266E-7</v>
      </c>
      <c r="BK374" s="10">
        <f>3/24000000*OO[[#This Row],[119 (03JUL1985 18:00:00)-Water Temperature (C)]]*OO[[#This Row],[61]]</f>
        <v>5.2529767285712492E-7</v>
      </c>
      <c r="BL374" s="10">
        <f>3/24000000*OO[[#This Row],[120 (03JUL1985 21:00:00)-Water Temperature (C)]]*OO[[#This Row],[62]]</f>
        <v>5.0404840779374992E-7</v>
      </c>
      <c r="BM374" s="10">
        <f>3/24000000*OO[[#This Row],[121 (04JUL1985 00:00:00)-Water Temperature (C)]]*OO[[#This Row],[63]]</f>
        <v>4.8002347731624991E-7</v>
      </c>
      <c r="BN374" s="10">
        <f>3/24000000*OO[[#This Row],[122 (04JUL1985 03:00:00)-Water Temperature (C)]]*OO[[#This Row],[64]]</f>
        <v>4.55269894492E-7</v>
      </c>
      <c r="BO374" s="10">
        <f>3/24000000*OO[[#This Row],[123 (04JUL1985 06:00:00)-Water Temperature (C)]]*OO[[#This Row],[65]]</f>
        <v>4.3199004253062505E-7</v>
      </c>
      <c r="BP374" s="10">
        <f>3/24000000*OO[[#This Row],[124 (04JUL1985 09:00:00)-Water Temperature (C)]]*OO[[#This Row],[66]]</f>
        <v>4.1944410809999994E-7</v>
      </c>
      <c r="BQ374" s="10">
        <f>3/24000000*OO[[#This Row],[125 (04JUL1985 12:00:00)-Water Temperature (C)]]*OO[[#This Row],[67]]</f>
        <v>4.1306459632812496E-7</v>
      </c>
      <c r="BR374" s="10">
        <f>3/24000000*OO[[#This Row],[126 (04JUL1985 15:00:00)-Water Temperature (C)]]*OO[[#This Row],[68]]</f>
        <v>4.0628375731250003E-7</v>
      </c>
      <c r="BS374" s="10">
        <f>3/24000000*OO[[#This Row],[127 (04JUL1985 18:00:00)-Water Temperature (C)]]*OO[[#This Row],[69]]</f>
        <v>3.9774998770099994E-7</v>
      </c>
      <c r="BT374" s="10">
        <f>3/24000000*OO[[#This Row],[128 (04JUL1985 21:00:00)-Water Temperature (C)]]*OO[[#This Row],[70]]</f>
        <v>3.8526569354400003E-7</v>
      </c>
      <c r="BU374" s="10">
        <f>3/24000000*OO[[#This Row],[129 (05JUL1985 00:00:00)-Water Temperature (C)]]*OO[[#This Row],[71]]</f>
        <v>3.6789283010400002E-7</v>
      </c>
      <c r="BV374" s="10">
        <f>3/24000000*OO[[#This Row],[130 (05JUL1985 03:00:00)-Water Temperature (C)]]*OO[[#This Row],[72]]</f>
        <v>3.5007102840937492E-7</v>
      </c>
      <c r="BW374" s="10">
        <f>3/24000000*OO[[#This Row],[131 (05JUL1985 06:00:00)-Water Temperature (C)]]*OO[[#This Row],[73]]</f>
        <v>3.3307496884800002E-7</v>
      </c>
      <c r="BX374" s="10">
        <f>3/24000000*OO[[#This Row],[132 (05JUL1985 09:00:00)-Water Temperature (C)]]*OO[[#This Row],[74]]</f>
        <v>3.2367802573824997E-7</v>
      </c>
      <c r="BY374" s="10">
        <f>3/24000000*OO[[#This Row],[133 (05JUL1985 12:00:00)-Water Temperature (C)]]*OO[[#This Row],[75]]</f>
        <v>3.1990227229325004E-7</v>
      </c>
      <c r="BZ374" s="10">
        <f>3/24000000*OO[[#This Row],[134 (05JUL1985 15:00:00)-Water Temperature (C)]]*OO[[#This Row],[76]]</f>
        <v>3.1743325879425E-7</v>
      </c>
      <c r="CA374" s="10">
        <f>3/24000000*OO[[#This Row],[135 (05JUL1985 18:00:00)-Water Temperature (C)]]*OO[[#This Row],[77]]</f>
        <v>3.1439613961049998E-7</v>
      </c>
      <c r="CB374" s="10">
        <f>3/24000000*OO[[#This Row],[136 (05JUL1985 21:00:00)-Water Temperature (C)]]*OO[[#This Row],[78]]</f>
        <v>3.0618390260602499E-7</v>
      </c>
      <c r="CC374" s="10">
        <f>3/24000000*OO[[#This Row],[137 (06JUL1985 00:00:00)-Water Temperature (C)]]*OO[[#This Row],[79]]</f>
        <v>2.9301855548209998E-7</v>
      </c>
      <c r="CD374" s="10">
        <f>3/24000000*OO[[#This Row],[138 (06JUL1985 03:00:00)-Water Temperature (C)]]*OO[[#This Row],[80]]</f>
        <v>2.7967255960818742E-7</v>
      </c>
      <c r="CE374" s="10">
        <f>3/24000000*OO[[#This Row],[139 (06JUL1985 06:00:00)-Water Temperature (C)]]*OO[[#This Row],[81]]</f>
        <v>2.6697236985508752E-7</v>
      </c>
      <c r="CF374" s="10">
        <f>3/24000000*OO[[#This Row],[140 (06JUL1985 09:00:00)-Water Temperature (C)]]*OO[[#This Row],[82]]</f>
        <v>2.6121469877259997E-7</v>
      </c>
      <c r="CG374" s="10">
        <f>3/24000000*OO[[#This Row],[141 (06JUL1985 12:00:00)-Water Temperature (C)]]*OO[[#This Row],[83]]</f>
        <v>2.590128099728875E-7</v>
      </c>
      <c r="CH374" s="10">
        <f>3/24000000*OO[[#This Row],[142 (06JUL1985 15:00:00)-Water Temperature (C)]]*OO[[#This Row],[84]]</f>
        <v>2.5736354246246247E-7</v>
      </c>
      <c r="CI374" s="10">
        <f>3/24000000*OO[[#This Row],[143 (06JUL1985 18:00:00)-Water Temperature (C)]]*OO[[#This Row],[85]]</f>
        <v>2.5594696357352496E-7</v>
      </c>
      <c r="CJ374" s="10">
        <f>3/24000000*OO[[#This Row],[144 (06JUL1985 21:00:00)-Water Temperature (C)]]*OO[[#This Row],[86]]</f>
        <v>2.5062572949408748E-7</v>
      </c>
      <c r="CK374" s="10">
        <f>3/24000000*OO[[#This Row],[145 (07JUL1985 00:00:00)-Water Temperature (C)]]*OO[[#This Row],[87]]</f>
        <v>2.4080585323500002E-7</v>
      </c>
      <c r="CL374" s="10">
        <f>3/24000000*OO[[#This Row],[146 (07JUL1985 03:00:00)-Water Temperature (C)]]*OO[[#This Row],[88]]</f>
        <v>2.3011417121985E-7</v>
      </c>
      <c r="CM374" s="10">
        <f>3/24000000*OO[[#This Row],[147 (07JUL1985 06:00:00)-Water Temperature (C)]]*OO[[#This Row],[89]]</f>
        <v>2.1879554109979999E-7</v>
      </c>
      <c r="CN374" s="10">
        <f>3/24000000*OO[[#This Row],[148 (07JUL1985 09:00:00)-Water Temperature (C)]]*OO[[#This Row],[90]]</f>
        <v>2.0906831567049999E-7</v>
      </c>
      <c r="CO374" s="10">
        <f>3/24000000*OO[[#This Row],[149 (07JUL1985 12:00:00)-Water Temperature (C)]]*OO[[#This Row],[91]]</f>
        <v>2.0304156583620001E-7</v>
      </c>
      <c r="CP374" s="10">
        <f>3/24000000*OO[[#This Row],[150 (07JUL1985 15:00:00)-Water Temperature (C)]]*OO[[#This Row],[92]]</f>
        <v>2.0124557281867501E-7</v>
      </c>
      <c r="CQ374" s="10">
        <f>3/24000000*OO[[#This Row],[151 (07JUL1985 18:00:00)-Water Temperature (C)]]*OO[[#This Row],[93]]</f>
        <v>1.9774560496664998E-7</v>
      </c>
      <c r="CR374" s="10">
        <f>3/24000000*OO[[#This Row],[152 (07JUL1985 21:00:00)-Water Temperature (C)]]*OO[[#This Row],[94]]</f>
        <v>1.9167846598651248E-7</v>
      </c>
      <c r="CS374" s="10">
        <f>3/24000000*OO[[#This Row],[153 (08JUL1985 00:00:00)-Water Temperature (C)]]*OO[[#This Row],[95]]</f>
        <v>1.8540486630932497E-7</v>
      </c>
      <c r="CT374" s="10">
        <f>3/24000000*OO[[#This Row],[154 (08JUL1985 03:00:00)-Water Temperature (C)]]*OO[[#This Row],[96]]</f>
        <v>1.786301817313E-7</v>
      </c>
      <c r="CU374" s="10">
        <f>3/24000000*OO[[#This Row],[155 (08JUL1985 06:00:00)-Water Temperature (C)]]*OO[[#This Row],[97]]</f>
        <v>1.7103300622334998E-7</v>
      </c>
      <c r="CV374" s="10">
        <f>3/24000000*OO[[#This Row],[156 (08JUL1985 09:00:00)-Water Temperature (C)]]*OO[[#This Row],[98]]</f>
        <v>1.6644449518121248E-7</v>
      </c>
      <c r="CW374" s="10">
        <f>3/24000000*OO[[#This Row],[157 (08JUL1985 12:00:00)-Water Temperature (C)]]*OO[[#This Row],[99]]</f>
        <v>1.65098995709375E-7</v>
      </c>
    </row>
    <row r="375" spans="1:101" x14ac:dyDescent="0.35">
      <c r="A375" t="s">
        <v>382</v>
      </c>
      <c r="B375">
        <v>511.53980000000001</v>
      </c>
      <c r="C375" s="10">
        <f>3/24*OO[[#This Row],[59 (26JUN1985 06:00:00)-Water Temperature (C)]]*OO[[#This Row],[1]]/SUM(OO[1])</f>
        <v>0</v>
      </c>
      <c r="D375" s="10">
        <f>3/24*OO[[#This Row],[60 (26JUN1985 09:00:00)-Water Temperature (C)]]*OO[[#This Row],[2]]/SUM(OO[2])</f>
        <v>0</v>
      </c>
      <c r="E375" s="10">
        <f>3/24*OO[[#This Row],[61 (26JUN1985 12:00:00)-Water Temperature (C)]]*OO[[#This Row],[3]]/SUM(OO[3])</f>
        <v>0</v>
      </c>
      <c r="F375" s="10">
        <f>3/24*OO[[#This Row],[62 (26JUN1985 15:00:00)-Water Temperature (C)]]*OO[[#This Row],[4]]/SUM(OO[4])</f>
        <v>0</v>
      </c>
      <c r="G375" s="10">
        <f>3/24*OO[[#This Row],[63 (26JUN1985 18:00:00)-Water Temperature (C)]]*OO[[#This Row],[5]]/SUM(OO[5])</f>
        <v>0</v>
      </c>
      <c r="H375" s="10">
        <f>3/24*OO[[#This Row],[64 (26JUN1985 21:00:00)-Water Temperature (C)]]*OO[[#This Row],[6]]/SUM(OO[6])</f>
        <v>0</v>
      </c>
      <c r="I375" s="10">
        <f>3/24*OO[[#This Row],[65 (27JUN1985 00:00:00)-Water Temperature (C)]]*OO[[#This Row],[7]]/SUM(OO[7])</f>
        <v>0</v>
      </c>
      <c r="J375" s="10">
        <f>3/24*OO[[#This Row],[66 (27JUN1985 03:00:00)-Water Temperature (C)]]*OO[[#This Row],[8]]/SUM(OO[8])</f>
        <v>0</v>
      </c>
      <c r="K375" s="10">
        <f>3/24*OO[[#This Row],[67 (27JUN1985 06:00:00)-Water Temperature (C)]]*OO[[#This Row],[9]]/SUM(OO[9])</f>
        <v>0</v>
      </c>
      <c r="L375" s="10">
        <f>3/24*OO[[#This Row],[68 (27JUN1985 09:00:00)-Water Temperature (C)]]*OO[[#This Row],[10]]/SUM(OO[10])</f>
        <v>0</v>
      </c>
      <c r="M375" s="10">
        <f>3/24*OO[[#This Row],[69 (27JUN1985 12:00:00)-Water Temperature (C)]]*OO[[#This Row],[11]]/SUM(OO[11])</f>
        <v>0</v>
      </c>
      <c r="N375" s="10">
        <f>3/24*OO[[#This Row],[70 (27JUN1985 15:00:00)-Water Temperature (C)]]*OO[[#This Row],[12]]/SUM(OO[12])</f>
        <v>0</v>
      </c>
      <c r="O375" s="10">
        <f>3/24*OO[[#This Row],[71 (27JUN1985 18:00:00)-Water Temperature (C)]]*OO[[#This Row],[13]]/SUM(OO[13])</f>
        <v>0</v>
      </c>
      <c r="P375" s="10">
        <f>3/24*OO[[#This Row],[72 (27JUN1985 21:00:00)-Water Temperature (C)]]*OO[[#This Row],[14]]/SUM(OO[14])</f>
        <v>0</v>
      </c>
      <c r="Q375" s="10">
        <f>3/24*OO[[#This Row],[73 (28JUN1985 00:00:00)-Water Temperature (C)]]*OO[[#This Row],[15]]/SUM(OO[15])</f>
        <v>0</v>
      </c>
      <c r="R375" s="10">
        <f>3/24*OO[[#This Row],[74 (28JUN1985 03:00:00)-Water Temperature (C)]]*OO[[#This Row],[16]]/SUM(OO[16])</f>
        <v>0</v>
      </c>
      <c r="S375" s="10">
        <f>3/24*OO[[#This Row],[75 (28JUN1985 06:00:00)-Water Temperature (C)]]*OO[[#This Row],[17]]/SUM(OO[17])</f>
        <v>2.2499284827404137E-35</v>
      </c>
      <c r="T375" s="10">
        <f>3/24*OO[[#This Row],[76 (28JUN1985 09:00:00)-Water Temperature (C)]]*OO[[#This Row],[18]]/SUM(OO[18])</f>
        <v>3.1130297094716317E-27</v>
      </c>
      <c r="U375" s="10">
        <f>3/24*OO[[#This Row],[77 (28JUN1985 12:00:00)-Water Temperature (C)]]*OO[[#This Row],[19]]/SUM(OO[19])</f>
        <v>8.6838038165525708E-19</v>
      </c>
      <c r="V375" s="10">
        <f>3/24000000*OO[[#This Row],[78 (28JUN1985 15:00:00)-Water Temperature (C)]]*OO[[#This Row],[20]]</f>
        <v>7.8653712686950008E-14</v>
      </c>
      <c r="W375" s="10">
        <f>3/24000000*OO[[#This Row],[79 (28JUN1985 18:00:00)-Water Temperature (C)]]*OO[[#This Row],[21]]</f>
        <v>1.8557707885840001E-10</v>
      </c>
      <c r="X375" s="10">
        <f>3/24000000*OO[[#This Row],[80 (28JUN1985 21:00:00)-Water Temperature (C)]]*OO[[#This Row],[22]]</f>
        <v>6.3767812772612499E-8</v>
      </c>
      <c r="Y375" s="10">
        <f>3/24000000*OO[[#This Row],[81 (29JUN1985 00:00:00)-Water Temperature (C)]]*OO[[#This Row],[23]]</f>
        <v>5.4034106400274992E-6</v>
      </c>
      <c r="Z375" s="10">
        <f>3/24000000*OO[[#This Row],[82 (29JUN1985 03:00:00)-Water Temperature (C)]]*OO[[#This Row],[24]]</f>
        <v>1.544494980033E-4</v>
      </c>
      <c r="AA375" s="10">
        <f>3/24000000*OO[[#This Row],[83 (29JUN1985 06:00:00)-Water Temperature (C)]]*OO[[#This Row],[25]]</f>
        <v>1.8148868132268749E-3</v>
      </c>
      <c r="AB375" s="10">
        <f>3/24000000*OO[[#This Row],[84 (29JUN1985 09:00:00)-Water Temperature (C)]]*OO[[#This Row],[26]]</f>
        <v>1.0222986912735E-2</v>
      </c>
      <c r="AC375" s="10">
        <f>3/24000000*OO[[#This Row],[85 (29JUN1985 12:00:00)-Water Temperature (C)]]*OO[[#This Row],[27]]</f>
        <v>3.0465061927124996E-2</v>
      </c>
      <c r="AD375" s="10">
        <f>3/24000000*OO[[#This Row],[86 (29JUN1985 15:00:00)-Water Temperature (C)]]*OO[[#This Row],[28]]</f>
        <v>5.1432754873499999E-2</v>
      </c>
      <c r="AE375" s="10">
        <f>3/24000000*OO[[#This Row],[88 (29JUN1985 21:00:00)-Water Temperature (C)]]*OO[[#This Row],[30]]</f>
        <v>3.4319196725000001E-2</v>
      </c>
      <c r="AF375" s="10">
        <f>3/24000000*OO[[#This Row],[88 (29JUN1985 21:00:00)-Water Temperature (C)]]*OO[[#This Row],[30]]</f>
        <v>3.4319196725000001E-2</v>
      </c>
      <c r="AG375" s="10">
        <f>3/24000000*OO[[#This Row],[89 (30JUN1985 00:00:00)-Water Temperature (C)]]*OO[[#This Row],[31]]</f>
        <v>1.4621020005348751E-2</v>
      </c>
      <c r="AH375" s="10">
        <f>3/24000000*OO[[#This Row],[90 (30JUN1985 03:00:00)-Water Temperature (C)]]*OO[[#This Row],[32]]</f>
        <v>4.3402711601700002E-3</v>
      </c>
      <c r="AI375" s="10">
        <f>3/24000000*OO[[#This Row],[91 (30JUN1985 06:00:00)-Water Temperature (C)]]*OO[[#This Row],[33]]</f>
        <v>9.5676155409074994E-4</v>
      </c>
      <c r="AJ375" s="10">
        <f>3/24000000*OO[[#This Row],[92 (30JUN1985 09:00:00)-Water Temperature (C)]]*OO[[#This Row],[34]]</f>
        <v>1.7485272133437499E-4</v>
      </c>
      <c r="AK375" s="10">
        <f>3/24000000*OO[[#This Row],[93 (30JUN1985 12:00:00)-Water Temperature (C)]]*OO[[#This Row],[35]]</f>
        <v>3.3482443925625002E-5</v>
      </c>
      <c r="AL375" s="10">
        <f>3/24000000*OO[[#This Row],[94 (30JUN1985 15:00:00)-Water Temperature (C)]]*OO[[#This Row],[36]]</f>
        <v>1.200972241324625E-5</v>
      </c>
      <c r="AM375" s="10">
        <f>3/24000000*OO[[#This Row],[95 (30JUN1985 18:00:00)-Water Temperature (C)]]*OO[[#This Row],[37]]</f>
        <v>8.2210433345250008E-6</v>
      </c>
      <c r="AN375" s="10">
        <f>3/24000000*OO[[#This Row],[96 (30JUN1985 21:00:00)-Water Temperature (C)]]*OO[[#This Row],[38]]</f>
        <v>6.7131961747949983E-6</v>
      </c>
      <c r="AO375" s="10">
        <f>3/24000000*OO[[#This Row],[97 (01JUL1985 00:00:00)-Water Temperature (C)]]*OO[[#This Row],[39]]</f>
        <v>5.5772629791999993E-6</v>
      </c>
      <c r="AP375" s="10">
        <f>3/24000000*OO[[#This Row],[98 (01JUL1985 03:00:00)-Water Temperature (C)]]*OO[[#This Row],[40]]</f>
        <v>4.6530291018949993E-6</v>
      </c>
      <c r="AQ375" s="10">
        <f>3/24000000*OO[[#This Row],[99 (01JUL1985 06:00:00)-Water Temperature (C)]]*OO[[#This Row],[41]]</f>
        <v>3.9129571899374995E-6</v>
      </c>
      <c r="AR375" s="10">
        <f>3/24000000*OO[[#This Row],[100 (01JUL1985 09:00:00)-Water Temperature (C)]]*OO[[#This Row],[42]]</f>
        <v>3.3732702100799994E-6</v>
      </c>
      <c r="AS375" s="10">
        <f>3/24000000*OO[[#This Row],[101 (01JUL1985 12:00:00)-Water Temperature (C)]]*OO[[#This Row],[43]]</f>
        <v>2.9902586029750001E-6</v>
      </c>
      <c r="AT375" s="10">
        <f>3/24000000*OO[[#This Row],[102 (01JUL1985 15:00:00)-Water Temperature (C)]]*OO[[#This Row],[44]]</f>
        <v>2.6600554607568751E-6</v>
      </c>
      <c r="AU375" s="10">
        <f>3/24000000*OO[[#This Row],[103 (01JUL1985 18:00:00)-Water Temperature (C)]]*OO[[#This Row],[45]]</f>
        <v>2.3747992530205002E-6</v>
      </c>
      <c r="AV375" s="10">
        <f>3/24000000*OO[[#This Row],[104 (01JUL1985 21:00:00)-Water Temperature (C)]]*OO[[#This Row],[46]]</f>
        <v>2.1067718324519998E-6</v>
      </c>
      <c r="AW375" s="10">
        <f>3/24000000*OO[[#This Row],[105 (02JUL1985 00:00:00)-Water Temperature (C)]]*OO[[#This Row],[47]]</f>
        <v>1.8711629815027499E-6</v>
      </c>
      <c r="AX375" s="10">
        <f>3/24000000*OO[[#This Row],[106 (02JUL1985 03:00:00)-Water Temperature (C)]]*OO[[#This Row],[48]]</f>
        <v>1.6706937338717498E-6</v>
      </c>
      <c r="AY375" s="10">
        <f>3/24000000*OO[[#This Row],[107 (02JUL1985 06:00:00)-Water Temperature (C)]]*OO[[#This Row],[49]]</f>
        <v>1.500705851412E-6</v>
      </c>
      <c r="AZ375" s="10">
        <f>3/24000000*OO[[#This Row],[108 (02JUL1985 09:00:00)-Water Temperature (C)]]*OO[[#This Row],[50]]</f>
        <v>1.3574494186424997E-6</v>
      </c>
      <c r="BA375" s="10">
        <f>3/24000000*OO[[#This Row],[109 (02JUL1985 12:00:00)-Water Temperature (C)]]*OO[[#This Row],[51]]</f>
        <v>1.2570645426550001E-6</v>
      </c>
      <c r="BB375" s="10">
        <f>3/24000000*OO[[#This Row],[110 (02JUL1985 15:00:00)-Water Temperature (C)]]*OO[[#This Row],[52]]</f>
        <v>1.19317660539E-6</v>
      </c>
      <c r="BC375" s="10">
        <f>3/24000000*OO[[#This Row],[111 (02JUL1985 18:00:00)-Water Temperature (C)]]*OO[[#This Row],[53]]</f>
        <v>1.1386239193999999E-6</v>
      </c>
      <c r="BD375" s="10">
        <f>3/24000000*OO[[#This Row],[112 (02JUL1985 21:00:00)-Water Temperature (C)]]*OO[[#This Row],[54]]</f>
        <v>1.0717264309200002E-6</v>
      </c>
      <c r="BE375" s="10">
        <f>3/24000000*OO[[#This Row],[113 (03JUL1985 00:00:00)-Water Temperature (C)]]*OO[[#This Row],[55]]</f>
        <v>9.8961253012824984E-7</v>
      </c>
      <c r="BF375" s="10">
        <f>3/24000000*OO[[#This Row],[114 (03JUL1985 03:00:00)-Water Temperature (C)]]*OO[[#This Row],[56]]</f>
        <v>9.1538829431474998E-7</v>
      </c>
      <c r="BG375" s="10">
        <f>3/24000000*OO[[#This Row],[115 (03JUL1985 06:00:00)-Water Temperature (C)]]*OO[[#This Row],[57]]</f>
        <v>8.4751735659299993E-7</v>
      </c>
      <c r="BH375" s="10">
        <f>3/24000000*OO[[#This Row],[116 (03JUL1985 09:00:00)-Water Temperature (C)]]*OO[[#This Row],[58]]</f>
        <v>7.9533699921349994E-7</v>
      </c>
      <c r="BI375" s="10">
        <f>3/24000000*OO[[#This Row],[117 (03JUL1985 12:00:00)-Water Temperature (C)]]*OO[[#This Row],[59]]</f>
        <v>7.6127465164799997E-7</v>
      </c>
      <c r="BJ375" s="10">
        <f>3/24000000*OO[[#This Row],[118 (03JUL1985 15:00:00)-Water Temperature (C)]]*OO[[#This Row],[60]]</f>
        <v>7.3506005846699988E-7</v>
      </c>
      <c r="BK375" s="10">
        <f>3/24000000*OO[[#This Row],[119 (03JUL1985 18:00:00)-Water Temperature (C)]]*OO[[#This Row],[61]]</f>
        <v>7.1161956929574985E-7</v>
      </c>
      <c r="BL375" s="10">
        <f>3/24000000*OO[[#This Row],[120 (03JUL1985 21:00:00)-Water Temperature (C)]]*OO[[#This Row],[62]]</f>
        <v>6.8025254060362498E-7</v>
      </c>
      <c r="BM375" s="10">
        <f>3/24000000*OO[[#This Row],[121 (04JUL1985 00:00:00)-Water Temperature (C)]]*OO[[#This Row],[63]]</f>
        <v>6.4616019475E-7</v>
      </c>
      <c r="BN375" s="10">
        <f>3/24000000*OO[[#This Row],[122 (04JUL1985 03:00:00)-Water Temperature (C)]]*OO[[#This Row],[64]]</f>
        <v>6.1112192284687484E-7</v>
      </c>
      <c r="BO375" s="10">
        <f>3/24000000*OO[[#This Row],[123 (04JUL1985 06:00:00)-Water Temperature (C)]]*OO[[#This Row],[65]]</f>
        <v>5.7838927049649999E-7</v>
      </c>
      <c r="BP375" s="10">
        <f>3/24000000*OO[[#This Row],[124 (04JUL1985 09:00:00)-Water Temperature (C)]]*OO[[#This Row],[66]]</f>
        <v>5.5974403288874993E-7</v>
      </c>
      <c r="BQ375" s="10">
        <f>3/24000000*OO[[#This Row],[125 (04JUL1985 12:00:00)-Water Temperature (C)]]*OO[[#This Row],[67]]</f>
        <v>5.4960781579199992E-7</v>
      </c>
      <c r="BR375" s="10">
        <f>3/24000000*OO[[#This Row],[126 (04JUL1985 15:00:00)-Water Temperature (C)]]*OO[[#This Row],[68]]</f>
        <v>5.3912280935499998E-7</v>
      </c>
      <c r="BS375" s="10">
        <f>3/24000000*OO[[#This Row],[127 (04JUL1985 18:00:00)-Water Temperature (C)]]*OO[[#This Row],[69]]</f>
        <v>5.2644829355999996E-7</v>
      </c>
      <c r="BT375" s="10">
        <f>3/24000000*OO[[#This Row],[128 (04JUL1985 21:00:00)-Water Temperature (C)]]*OO[[#This Row],[70]]</f>
        <v>5.0877654188199998E-7</v>
      </c>
      <c r="BU375" s="10">
        <f>3/24000000*OO[[#This Row],[129 (05JUL1985 00:00:00)-Water Temperature (C)]]*OO[[#This Row],[71]]</f>
        <v>4.8493886093187488E-7</v>
      </c>
      <c r="BV375" s="10">
        <f>3/24000000*OO[[#This Row],[130 (05JUL1985 03:00:00)-Water Temperature (C)]]*OO[[#This Row],[72]]</f>
        <v>4.6050582839462502E-7</v>
      </c>
      <c r="BW375" s="10">
        <f>3/24000000*OO[[#This Row],[131 (05JUL1985 06:00:00)-Water Temperature (C)]]*OO[[#This Row],[73]]</f>
        <v>4.3726543791799998E-7</v>
      </c>
      <c r="BX375" s="10">
        <f>3/24000000*OO[[#This Row],[132 (05JUL1985 09:00:00)-Water Temperature (C)]]*OO[[#This Row],[74]]</f>
        <v>4.2389632541249995E-7</v>
      </c>
      <c r="BY375" s="10">
        <f>3/24000000*OO[[#This Row],[133 (05JUL1985 12:00:00)-Water Temperature (C)]]*OO[[#This Row],[75]]</f>
        <v>4.1790636154687496E-7</v>
      </c>
      <c r="BZ375" s="10">
        <f>3/24000000*OO[[#This Row],[134 (05JUL1985 15:00:00)-Water Temperature (C)]]*OO[[#This Row],[76]]</f>
        <v>4.1372943435112496E-7</v>
      </c>
      <c r="CA375" s="10">
        <f>3/24000000*OO[[#This Row],[135 (05JUL1985 18:00:00)-Water Temperature (C)]]*OO[[#This Row],[77]]</f>
        <v>4.0886729334324995E-7</v>
      </c>
      <c r="CB375" s="10">
        <f>3/24000000*OO[[#This Row],[136 (05JUL1985 21:00:00)-Water Temperature (C)]]*OO[[#This Row],[78]]</f>
        <v>3.9740630820149999E-7</v>
      </c>
      <c r="CC375" s="10">
        <f>3/24000000*OO[[#This Row],[137 (06JUL1985 00:00:00)-Water Temperature (C)]]*OO[[#This Row],[79]]</f>
        <v>3.7962796609374998E-7</v>
      </c>
      <c r="CD375" s="10">
        <f>3/24000000*OO[[#This Row],[138 (06JUL1985 03:00:00)-Water Temperature (C)]]*OO[[#This Row],[80]]</f>
        <v>3.6161448921000001E-7</v>
      </c>
      <c r="CE375" s="10">
        <f>3/24000000*OO[[#This Row],[139 (06JUL1985 06:00:00)-Water Temperature (C)]]*OO[[#This Row],[81]]</f>
        <v>3.4457114667962498E-7</v>
      </c>
      <c r="CF375" s="10">
        <f>3/24000000*OO[[#This Row],[140 (06JUL1985 09:00:00)-Water Temperature (C)]]*OO[[#This Row],[82]]</f>
        <v>3.3627769914900004E-7</v>
      </c>
      <c r="CG375" s="10">
        <f>3/24000000*OO[[#This Row],[141 (06JUL1985 12:00:00)-Water Temperature (C)]]*OO[[#This Row],[83]]</f>
        <v>3.3264318299287502E-7</v>
      </c>
      <c r="CH375" s="10">
        <f>3/24000000*OO[[#This Row],[142 (06JUL1985 15:00:00)-Water Temperature (C)]]*OO[[#This Row],[84]]</f>
        <v>3.2973301509400002E-7</v>
      </c>
      <c r="CI375" s="10">
        <f>3/24000000*OO[[#This Row],[143 (06JUL1985 18:00:00)-Water Temperature (C)]]*OO[[#This Row],[85]]</f>
        <v>3.2714653723900003E-7</v>
      </c>
      <c r="CJ375" s="10">
        <f>3/24000000*OO[[#This Row],[144 (06JUL1985 21:00:00)-Water Temperature (C)]]*OO[[#This Row],[86]]</f>
        <v>3.1973503736374996E-7</v>
      </c>
      <c r="CK375" s="10">
        <f>3/24000000*OO[[#This Row],[145 (07JUL1985 00:00:00)-Water Temperature (C)]]*OO[[#This Row],[87]]</f>
        <v>3.0672756034754994E-7</v>
      </c>
      <c r="CL375" s="10">
        <f>3/24000000*OO[[#This Row],[146 (07JUL1985 03:00:00)-Water Temperature (C)]]*OO[[#This Row],[88]]</f>
        <v>2.9257199844716248E-7</v>
      </c>
      <c r="CM375" s="10">
        <f>3/24000000*OO[[#This Row],[147 (07JUL1985 06:00:00)-Water Temperature (C)]]*OO[[#This Row],[89]]</f>
        <v>2.7768384928518744E-7</v>
      </c>
      <c r="CN375" s="10">
        <f>3/24000000*OO[[#This Row],[148 (07JUL1985 09:00:00)-Water Temperature (C)]]*OO[[#This Row],[90]]</f>
        <v>2.6475602364090004E-7</v>
      </c>
      <c r="CO375" s="10">
        <f>3/24000000*OO[[#This Row],[149 (07JUL1985 12:00:00)-Water Temperature (C)]]*OO[[#This Row],[91]]</f>
        <v>2.5652378107264999E-7</v>
      </c>
      <c r="CP375" s="10">
        <f>3/24000000*OO[[#This Row],[150 (07JUL1985 15:00:00)-Water Temperature (C)]]*OO[[#This Row],[92]]</f>
        <v>2.5363661058412501E-7</v>
      </c>
      <c r="CQ375" s="10">
        <f>3/24000000*OO[[#This Row],[151 (07JUL1985 18:00:00)-Water Temperature (C)]]*OO[[#This Row],[93]]</f>
        <v>2.4877347796350001E-7</v>
      </c>
      <c r="CR375" s="10">
        <f>3/24000000*OO[[#This Row],[152 (07JUL1985 21:00:00)-Water Temperature (C)]]*OO[[#This Row],[94]]</f>
        <v>2.4066284796753751E-7</v>
      </c>
      <c r="CS375" s="10">
        <f>3/24000000*OO[[#This Row],[153 (08JUL1985 00:00:00)-Water Temperature (C)]]*OO[[#This Row],[95]]</f>
        <v>2.3232790011993748E-7</v>
      </c>
      <c r="CT375" s="10">
        <f>3/24000000*OO[[#This Row],[154 (08JUL1985 03:00:00)-Water Temperature (C)]]*OO[[#This Row],[96]]</f>
        <v>2.2344998853220003E-7</v>
      </c>
      <c r="CU375" s="10">
        <f>3/24000000*OO[[#This Row],[155 (08JUL1985 06:00:00)-Water Temperature (C)]]*OO[[#This Row],[97]]</f>
        <v>2.1357858085207496E-7</v>
      </c>
      <c r="CV375" s="10">
        <f>3/24000000*OO[[#This Row],[156 (08JUL1985 09:00:00)-Water Temperature (C)]]*OO[[#This Row],[98]]</f>
        <v>2.07348071879375E-7</v>
      </c>
      <c r="CW375" s="10">
        <f>3/24000000*OO[[#This Row],[157 (08JUL1985 12:00:00)-Water Temperature (C)]]*OO[[#This Row],[99]]</f>
        <v>2.0517105911100002E-7</v>
      </c>
    </row>
    <row r="376" spans="1:101" x14ac:dyDescent="0.35">
      <c r="A376" t="s">
        <v>383</v>
      </c>
      <c r="B376">
        <v>717.10299999999995</v>
      </c>
      <c r="C376" s="10">
        <f>3/24*OO[[#This Row],[59 (26JUN1985 06:00:00)-Water Temperature (C)]]*OO[[#This Row],[1]]/SUM(OO[1])</f>
        <v>0</v>
      </c>
      <c r="D376" s="10">
        <f>3/24*OO[[#This Row],[60 (26JUN1985 09:00:00)-Water Temperature (C)]]*OO[[#This Row],[2]]/SUM(OO[2])</f>
        <v>0</v>
      </c>
      <c r="E376" s="10">
        <f>3/24*OO[[#This Row],[61 (26JUN1985 12:00:00)-Water Temperature (C)]]*OO[[#This Row],[3]]/SUM(OO[3])</f>
        <v>0</v>
      </c>
      <c r="F376" s="10">
        <f>3/24*OO[[#This Row],[62 (26JUN1985 15:00:00)-Water Temperature (C)]]*OO[[#This Row],[4]]/SUM(OO[4])</f>
        <v>0</v>
      </c>
      <c r="G376" s="10">
        <f>3/24*OO[[#This Row],[63 (26JUN1985 18:00:00)-Water Temperature (C)]]*OO[[#This Row],[5]]/SUM(OO[5])</f>
        <v>0</v>
      </c>
      <c r="H376" s="10">
        <f>3/24*OO[[#This Row],[64 (26JUN1985 21:00:00)-Water Temperature (C)]]*OO[[#This Row],[6]]/SUM(OO[6])</f>
        <v>0</v>
      </c>
      <c r="I376" s="10">
        <f>3/24*OO[[#This Row],[65 (27JUN1985 00:00:00)-Water Temperature (C)]]*OO[[#This Row],[7]]/SUM(OO[7])</f>
        <v>0</v>
      </c>
      <c r="J376" s="10">
        <f>3/24*OO[[#This Row],[66 (27JUN1985 03:00:00)-Water Temperature (C)]]*OO[[#This Row],[8]]/SUM(OO[8])</f>
        <v>0</v>
      </c>
      <c r="K376" s="10">
        <f>3/24*OO[[#This Row],[67 (27JUN1985 06:00:00)-Water Temperature (C)]]*OO[[#This Row],[9]]/SUM(OO[9])</f>
        <v>0</v>
      </c>
      <c r="L376" s="10">
        <f>3/24*OO[[#This Row],[68 (27JUN1985 09:00:00)-Water Temperature (C)]]*OO[[#This Row],[10]]/SUM(OO[10])</f>
        <v>0</v>
      </c>
      <c r="M376" s="10">
        <f>3/24*OO[[#This Row],[69 (27JUN1985 12:00:00)-Water Temperature (C)]]*OO[[#This Row],[11]]/SUM(OO[11])</f>
        <v>0</v>
      </c>
      <c r="N376" s="10">
        <f>3/24*OO[[#This Row],[70 (27JUN1985 15:00:00)-Water Temperature (C)]]*OO[[#This Row],[12]]/SUM(OO[12])</f>
        <v>0</v>
      </c>
      <c r="O376" s="10">
        <f>3/24*OO[[#This Row],[71 (27JUN1985 18:00:00)-Water Temperature (C)]]*OO[[#This Row],[13]]/SUM(OO[13])</f>
        <v>0</v>
      </c>
      <c r="P376" s="10">
        <f>3/24*OO[[#This Row],[72 (27JUN1985 21:00:00)-Water Temperature (C)]]*OO[[#This Row],[14]]/SUM(OO[14])</f>
        <v>0</v>
      </c>
      <c r="Q376" s="10">
        <f>3/24*OO[[#This Row],[73 (28JUN1985 00:00:00)-Water Temperature (C)]]*OO[[#This Row],[15]]/SUM(OO[15])</f>
        <v>0</v>
      </c>
      <c r="R376" s="10">
        <f>3/24*OO[[#This Row],[74 (28JUN1985 03:00:00)-Water Temperature (C)]]*OO[[#This Row],[16]]/SUM(OO[16])</f>
        <v>0</v>
      </c>
      <c r="S376" s="10">
        <f>3/24*OO[[#This Row],[75 (28JUN1985 06:00:00)-Water Temperature (C)]]*OO[[#This Row],[17]]/SUM(OO[17])</f>
        <v>6.7379945663649206E-36</v>
      </c>
      <c r="T376" s="10">
        <f>3/24*OO[[#This Row],[76 (28JUN1985 09:00:00)-Water Temperature (C)]]*OO[[#This Row],[18]]/SUM(OO[18])</f>
        <v>2.3960884840256253E-27</v>
      </c>
      <c r="U376" s="10">
        <f>3/24*OO[[#This Row],[77 (28JUN1985 12:00:00)-Water Temperature (C)]]*OO[[#This Row],[19]]/SUM(OO[19])</f>
        <v>5.2181781002468068E-19</v>
      </c>
      <c r="V376" s="10">
        <f>3/24000000*OO[[#This Row],[78 (28JUN1985 15:00:00)-Water Temperature (C)]]*OO[[#This Row],[20]]</f>
        <v>6.6676108360399996E-14</v>
      </c>
      <c r="W376" s="10">
        <f>3/24000000*OO[[#This Row],[79 (28JUN1985 18:00:00)-Water Temperature (C)]]*OO[[#This Row],[21]]</f>
        <v>1.8445336954590001E-10</v>
      </c>
      <c r="X376" s="10">
        <f>3/24000000*OO[[#This Row],[80 (28JUN1985 21:00:00)-Water Temperature (C)]]*OO[[#This Row],[22]]</f>
        <v>7.1107018762462506E-8</v>
      </c>
      <c r="Y376" s="10">
        <f>3/24000000*OO[[#This Row],[81 (29JUN1985 00:00:00)-Water Temperature (C)]]*OO[[#This Row],[23]]</f>
        <v>6.6306098414075E-6</v>
      </c>
      <c r="Z376" s="10">
        <f>3/24000000*OO[[#This Row],[82 (29JUN1985 03:00:00)-Water Temperature (C)]]*OO[[#This Row],[24]]</f>
        <v>2.0572235863374998E-4</v>
      </c>
      <c r="AA376" s="10">
        <f>3/24000000*OO[[#This Row],[83 (29JUN1985 06:00:00)-Water Temperature (C)]]*OO[[#This Row],[25]]</f>
        <v>2.6020721540287498E-3</v>
      </c>
      <c r="AB376" s="10">
        <f>3/24000000*OO[[#This Row],[84 (29JUN1985 09:00:00)-Water Temperature (C)]]*OO[[#This Row],[26]]</f>
        <v>1.5665649361874999E-2</v>
      </c>
      <c r="AC376" s="10">
        <f>3/24000000*OO[[#This Row],[85 (29JUN1985 12:00:00)-Water Temperature (C)]]*OO[[#This Row],[27]]</f>
        <v>4.9607985749199994E-2</v>
      </c>
      <c r="AD376" s="10">
        <f>3/24000000*OO[[#This Row],[86 (29JUN1985 15:00:00)-Water Temperature (C)]]*OO[[#This Row],[28]]</f>
        <v>8.8641812449412508E-2</v>
      </c>
      <c r="AE376" s="10">
        <f>3/24000000*OO[[#This Row],[88 (29JUN1985 21:00:00)-Water Temperature (C)]]*OO[[#This Row],[30]]</f>
        <v>6.5345887582750006E-2</v>
      </c>
      <c r="AF376" s="10">
        <f>3/24000000*OO[[#This Row],[88 (29JUN1985 21:00:00)-Water Temperature (C)]]*OO[[#This Row],[30]]</f>
        <v>6.5345887582750006E-2</v>
      </c>
      <c r="AG376" s="10">
        <f>3/24000000*OO[[#This Row],[89 (30JUN1985 00:00:00)-Water Temperature (C)]]*OO[[#This Row],[31]]</f>
        <v>2.9267358269792498E-2</v>
      </c>
      <c r="AH376" s="10">
        <f>3/24000000*OO[[#This Row],[90 (30JUN1985 03:00:00)-Water Temperature (C)]]*OO[[#This Row],[32]]</f>
        <v>9.068638589463749E-3</v>
      </c>
      <c r="AI376" s="10">
        <f>3/24000000*OO[[#This Row],[91 (30JUN1985 06:00:00)-Water Temperature (C)]]*OO[[#This Row],[33]]</f>
        <v>2.0746548319419997E-3</v>
      </c>
      <c r="AJ376" s="10">
        <f>3/24000000*OO[[#This Row],[92 (30JUN1985 09:00:00)-Water Temperature (C)]]*OO[[#This Row],[34]]</f>
        <v>3.8703326106499997E-4</v>
      </c>
      <c r="AK376" s="10">
        <f>3/24000000*OO[[#This Row],[93 (30JUN1985 12:00:00)-Water Temperature (C)]]*OO[[#This Row],[35]]</f>
        <v>7.2065712589837488E-5</v>
      </c>
      <c r="AL376" s="10">
        <f>3/24000000*OO[[#This Row],[94 (30JUN1985 15:00:00)-Water Temperature (C)]]*OO[[#This Row],[36]]</f>
        <v>2.3170074018524996E-5</v>
      </c>
      <c r="AM376" s="10">
        <f>3/24000000*OO[[#This Row],[95 (30JUN1985 18:00:00)-Water Temperature (C)]]*OO[[#This Row],[37]]</f>
        <v>1.5000642546929999E-5</v>
      </c>
      <c r="AN376" s="10">
        <f>3/24000000*OO[[#This Row],[96 (30JUN1985 21:00:00)-Water Temperature (C)]]*OO[[#This Row],[38]]</f>
        <v>1.2096469966424999E-5</v>
      </c>
      <c r="AO376" s="10">
        <f>3/24000000*OO[[#This Row],[97 (01JUL1985 00:00:00)-Water Temperature (C)]]*OO[[#This Row],[39]]</f>
        <v>1.003410045807E-5</v>
      </c>
      <c r="AP376" s="10">
        <f>3/24000000*OO[[#This Row],[98 (01JUL1985 03:00:00)-Water Temperature (C)]]*OO[[#This Row],[40]]</f>
        <v>8.359853617625001E-6</v>
      </c>
      <c r="AQ376" s="10">
        <f>3/24000000*OO[[#This Row],[99 (01JUL1985 06:00:00)-Water Temperature (C)]]*OO[[#This Row],[41]]</f>
        <v>7.0289167936199993E-6</v>
      </c>
      <c r="AR376" s="10">
        <f>3/24000000*OO[[#This Row],[100 (01JUL1985 09:00:00)-Water Temperature (C)]]*OO[[#This Row],[42]]</f>
        <v>6.0545991298650004E-6</v>
      </c>
      <c r="AS376" s="10">
        <f>3/24000000*OO[[#This Row],[101 (01JUL1985 12:00:00)-Water Temperature (C)]]*OO[[#This Row],[43]]</f>
        <v>5.3561475345099995E-6</v>
      </c>
      <c r="AT376" s="10">
        <f>3/24000000*OO[[#This Row],[102 (01JUL1985 15:00:00)-Water Temperature (C)]]*OO[[#This Row],[44]]</f>
        <v>4.7623202353499999E-6</v>
      </c>
      <c r="AU376" s="10">
        <f>3/24000000*OO[[#This Row],[103 (01JUL1985 18:00:00)-Water Temperature (C)]]*OO[[#This Row],[45]]</f>
        <v>4.2466945718724992E-6</v>
      </c>
      <c r="AV376" s="10">
        <f>3/24000000*OO[[#This Row],[104 (01JUL1985 21:00:00)-Water Temperature (C)]]*OO[[#This Row],[46]]</f>
        <v>3.7671720581412497E-6</v>
      </c>
      <c r="AW376" s="10">
        <f>3/24000000*OO[[#This Row],[105 (02JUL1985 00:00:00)-Water Temperature (C)]]*OO[[#This Row],[47]]</f>
        <v>3.3453018229050001E-6</v>
      </c>
      <c r="AX376" s="10">
        <f>3/24000000*OO[[#This Row],[106 (02JUL1985 03:00:00)-Water Temperature (C)]]*OO[[#This Row],[48]]</f>
        <v>2.9857234249537501E-6</v>
      </c>
      <c r="AY376" s="10">
        <f>3/24000000*OO[[#This Row],[107 (02JUL1985 06:00:00)-Water Temperature (C)]]*OO[[#This Row],[49]]</f>
        <v>2.6802897624249995E-6</v>
      </c>
      <c r="AZ376" s="10">
        <f>3/24000000*OO[[#This Row],[108 (02JUL1985 09:00:00)-Water Temperature (C)]]*OO[[#This Row],[50]]</f>
        <v>2.4221456356523752E-6</v>
      </c>
      <c r="BA376" s="10">
        <f>3/24000000*OO[[#This Row],[109 (02JUL1985 12:00:00)-Water Temperature (C)]]*OO[[#This Row],[51]]</f>
        <v>2.2406817533593747E-6</v>
      </c>
      <c r="BB376" s="10">
        <f>3/24000000*OO[[#This Row],[110 (02JUL1985 15:00:00)-Water Temperature (C)]]*OO[[#This Row],[52]]</f>
        <v>2.1244484748781248E-6</v>
      </c>
      <c r="BC376" s="10">
        <f>3/24000000*OO[[#This Row],[111 (02JUL1985 18:00:00)-Water Temperature (C)]]*OO[[#This Row],[53]]</f>
        <v>2.0267830836593749E-6</v>
      </c>
      <c r="BD376" s="10">
        <f>3/24000000*OO[[#This Row],[112 (02JUL1985 21:00:00)-Water Temperature (C)]]*OO[[#This Row],[54]]</f>
        <v>1.9067635065391251E-6</v>
      </c>
      <c r="BE376" s="10">
        <f>3/24000000*OO[[#This Row],[113 (03JUL1985 00:00:00)-Water Temperature (C)]]*OO[[#This Row],[55]]</f>
        <v>1.763408735095E-6</v>
      </c>
      <c r="BF376" s="10">
        <f>3/24000000*OO[[#This Row],[114 (03JUL1985 03:00:00)-Water Temperature (C)]]*OO[[#This Row],[56]]</f>
        <v>1.6314529799755001E-6</v>
      </c>
      <c r="BG376" s="10">
        <f>3/24000000*OO[[#This Row],[115 (03JUL1985 06:00:00)-Water Temperature (C)]]*OO[[#This Row],[57]]</f>
        <v>1.5116360478399999E-6</v>
      </c>
      <c r="BH376" s="10">
        <f>3/24000000*OO[[#This Row],[116 (03JUL1985 09:00:00)-Water Temperature (C)]]*OO[[#This Row],[58]]</f>
        <v>1.4197311085987499E-6</v>
      </c>
      <c r="BI376" s="10">
        <f>3/24000000*OO[[#This Row],[117 (03JUL1985 12:00:00)-Water Temperature (C)]]*OO[[#This Row],[59]]</f>
        <v>1.3580445980249999E-6</v>
      </c>
      <c r="BJ376" s="10">
        <f>3/24000000*OO[[#This Row],[118 (03JUL1985 15:00:00)-Water Temperature (C)]]*OO[[#This Row],[60]]</f>
        <v>1.3106412155999999E-6</v>
      </c>
      <c r="BK376" s="10">
        <f>3/24000000*OO[[#This Row],[119 (03JUL1985 18:00:00)-Water Temperature (C)]]*OO[[#This Row],[61]]</f>
        <v>1.26883629823575E-6</v>
      </c>
      <c r="BL376" s="10">
        <f>3/24000000*OO[[#This Row],[120 (03JUL1985 21:00:00)-Water Temperature (C)]]*OO[[#This Row],[62]]</f>
        <v>1.2132074451274999E-6</v>
      </c>
      <c r="BM376" s="10">
        <f>3/24000000*OO[[#This Row],[121 (04JUL1985 00:00:00)-Water Temperature (C)]]*OO[[#This Row],[63]]</f>
        <v>1.154285341041E-6</v>
      </c>
      <c r="BN376" s="10">
        <f>3/24000000*OO[[#This Row],[122 (04JUL1985 03:00:00)-Water Temperature (C)]]*OO[[#This Row],[64]]</f>
        <v>1.0926388689309998E-6</v>
      </c>
      <c r="BO376" s="10">
        <f>3/24000000*OO[[#This Row],[123 (04JUL1985 06:00:00)-Water Temperature (C)]]*OO[[#This Row],[65]]</f>
        <v>1.035175040367875E-6</v>
      </c>
      <c r="BP376" s="10">
        <f>3/24000000*OO[[#This Row],[124 (04JUL1985 09:00:00)-Water Temperature (C)]]*OO[[#This Row],[66]]</f>
        <v>1.0013976689269999E-6</v>
      </c>
      <c r="BQ376" s="10">
        <f>3/24000000*OO[[#This Row],[125 (04JUL1985 12:00:00)-Water Temperature (C)]]*OO[[#This Row],[67]]</f>
        <v>9.8315595399500003E-7</v>
      </c>
      <c r="BR376" s="10">
        <f>3/24000000*OO[[#This Row],[126 (04JUL1985 15:00:00)-Water Temperature (C)]]*OO[[#This Row],[68]]</f>
        <v>9.6457011066975005E-7</v>
      </c>
      <c r="BS376" s="10">
        <f>3/24000000*OO[[#This Row],[127 (04JUL1985 18:00:00)-Water Temperature (C)]]*OO[[#This Row],[69]]</f>
        <v>9.4179390059962503E-7</v>
      </c>
      <c r="BT376" s="10">
        <f>3/24000000*OO[[#This Row],[128 (04JUL1985 21:00:00)-Water Temperature (C)]]*OO[[#This Row],[70]]</f>
        <v>9.1088916768049994E-7</v>
      </c>
      <c r="BU376" s="10">
        <f>3/24000000*OO[[#This Row],[129 (05JUL1985 00:00:00)-Water Temperature (C)]]*OO[[#This Row],[71]]</f>
        <v>8.6937554686599993E-7</v>
      </c>
      <c r="BV376" s="10">
        <f>3/24000000*OO[[#This Row],[130 (05JUL1985 03:00:00)-Water Temperature (C)]]*OO[[#This Row],[72]]</f>
        <v>8.2618466387874997E-7</v>
      </c>
      <c r="BW376" s="10">
        <f>3/24000000*OO[[#This Row],[131 (05JUL1985 06:00:00)-Water Temperature (C)]]*OO[[#This Row],[73]]</f>
        <v>7.8517085968349998E-7</v>
      </c>
      <c r="BX376" s="10">
        <f>3/24000000*OO[[#This Row],[132 (05JUL1985 09:00:00)-Water Temperature (C)]]*OO[[#This Row],[74]]</f>
        <v>7.6095004712249998E-7</v>
      </c>
      <c r="BY376" s="10">
        <f>3/24000000*OO[[#This Row],[133 (05JUL1985 12:00:00)-Water Temperature (C)]]*OO[[#This Row],[75]]</f>
        <v>7.4991213758699986E-7</v>
      </c>
      <c r="BZ376" s="10">
        <f>3/24000000*OO[[#This Row],[134 (05JUL1985 15:00:00)-Water Temperature (C)]]*OO[[#This Row],[76]]</f>
        <v>7.4243506001724993E-7</v>
      </c>
      <c r="CA376" s="10">
        <f>3/24000000*OO[[#This Row],[135 (05JUL1985 18:00:00)-Water Temperature (C)]]*OO[[#This Row],[77]]</f>
        <v>7.3378185477750001E-7</v>
      </c>
      <c r="CB376" s="10">
        <f>3/24000000*OO[[#This Row],[136 (05JUL1985 21:00:00)-Water Temperature (C)]]*OO[[#This Row],[78]]</f>
        <v>7.1367233559374994E-7</v>
      </c>
      <c r="CC376" s="10">
        <f>3/24000000*OO[[#This Row],[137 (06JUL1985 00:00:00)-Water Temperature (C)]]*OO[[#This Row],[79]]</f>
        <v>6.8256305750237499E-7</v>
      </c>
      <c r="CD376" s="10">
        <f>3/24000000*OO[[#This Row],[138 (06JUL1985 03:00:00)-Water Temperature (C)]]*OO[[#This Row],[80]]</f>
        <v>6.5063406392249995E-7</v>
      </c>
      <c r="CE376" s="10">
        <f>3/24000000*OO[[#This Row],[139 (06JUL1985 06:00:00)-Water Temperature (C)]]*OO[[#This Row],[81]]</f>
        <v>6.2064619941187498E-7</v>
      </c>
      <c r="CF376" s="10">
        <f>3/24000000*OO[[#This Row],[140 (06JUL1985 09:00:00)-Water Temperature (C)]]*OO[[#This Row],[82]]</f>
        <v>6.0557151690100005E-7</v>
      </c>
      <c r="CG376" s="10">
        <f>3/24000000*OO[[#This Row],[141 (06JUL1985 12:00:00)-Water Temperature (C)]]*OO[[#This Row],[83]]</f>
        <v>5.9894895020399995E-7</v>
      </c>
      <c r="CH376" s="10">
        <f>3/24000000*OO[[#This Row],[142 (06JUL1985 15:00:00)-Water Temperature (C)]]*OO[[#This Row],[84]]</f>
        <v>5.9362864511699998E-7</v>
      </c>
      <c r="CI376" s="10">
        <f>3/24000000*OO[[#This Row],[143 (06JUL1985 18:00:00)-Water Temperature (C)]]*OO[[#This Row],[85]]</f>
        <v>5.8889380124049992E-7</v>
      </c>
      <c r="CJ376" s="10">
        <f>3/24000000*OO[[#This Row],[144 (06JUL1985 21:00:00)-Water Temperature (C)]]*OO[[#This Row],[86]]</f>
        <v>5.7591021929062502E-7</v>
      </c>
      <c r="CK376" s="10">
        <f>3/24000000*OO[[#This Row],[145 (07JUL1985 00:00:00)-Water Temperature (C)]]*OO[[#This Row],[87]]</f>
        <v>5.532920143492499E-7</v>
      </c>
      <c r="CL376" s="10">
        <f>3/24000000*OO[[#This Row],[146 (07JUL1985 03:00:00)-Water Temperature (C)]]*OO[[#This Row],[88]]</f>
        <v>5.2819002807749993E-7</v>
      </c>
      <c r="CM376" s="10">
        <f>3/24000000*OO[[#This Row],[147 (07JUL1985 06:00:00)-Water Temperature (C)]]*OO[[#This Row],[89]]</f>
        <v>5.0174207191349987E-7</v>
      </c>
      <c r="CN376" s="10">
        <f>3/24000000*OO[[#This Row],[148 (07JUL1985 09:00:00)-Water Temperature (C)]]*OO[[#This Row],[90]]</f>
        <v>4.7842236552599991E-7</v>
      </c>
      <c r="CO376" s="10">
        <f>3/24000000*OO[[#This Row],[149 (07JUL1985 12:00:00)-Water Temperature (C)]]*OO[[#This Row],[91]]</f>
        <v>4.6334625472799998E-7</v>
      </c>
      <c r="CP376" s="10">
        <f>3/24000000*OO[[#This Row],[150 (07JUL1985 15:00:00)-Water Temperature (C)]]*OO[[#This Row],[92]]</f>
        <v>4.5776614257299998E-7</v>
      </c>
      <c r="CQ376" s="10">
        <f>3/24000000*OO[[#This Row],[151 (07JUL1985 18:00:00)-Water Temperature (C)]]*OO[[#This Row],[93]]</f>
        <v>4.4927116489174992E-7</v>
      </c>
      <c r="CR376" s="10">
        <f>3/24000000*OO[[#This Row],[152 (07JUL1985 21:00:00)-Water Temperature (C)]]*OO[[#This Row],[94]]</f>
        <v>4.3483219809224995E-7</v>
      </c>
      <c r="CS376" s="10">
        <f>3/24000000*OO[[#This Row],[153 (08JUL1985 00:00:00)-Water Temperature (C)]]*OO[[#This Row],[95]]</f>
        <v>4.1993109633862496E-7</v>
      </c>
      <c r="CT376" s="10">
        <f>3/24000000*OO[[#This Row],[154 (08JUL1985 03:00:00)-Water Temperature (C)]]*OO[[#This Row],[96]]</f>
        <v>4.0428067004799994E-7</v>
      </c>
      <c r="CU376" s="10">
        <f>3/24000000*OO[[#This Row],[155 (08JUL1985 06:00:00)-Water Temperature (C)]]*OO[[#This Row],[97]]</f>
        <v>3.8684326603499996E-7</v>
      </c>
      <c r="CV376" s="10">
        <f>3/24000000*OO[[#This Row],[156 (08JUL1985 09:00:00)-Water Temperature (C)]]*OO[[#This Row],[98]]</f>
        <v>3.755132222475E-7</v>
      </c>
      <c r="CW376" s="10">
        <f>3/24000000*OO[[#This Row],[157 (08JUL1985 12:00:00)-Water Temperature (C)]]*OO[[#This Row],[99]]</f>
        <v>3.7135248636850001E-7</v>
      </c>
    </row>
    <row r="377" spans="1:101" x14ac:dyDescent="0.35">
      <c r="A377" t="s">
        <v>384</v>
      </c>
      <c r="B377">
        <v>467.37419999999997</v>
      </c>
      <c r="C377" s="10">
        <f>3/24*OO[[#This Row],[59 (26JUN1985 06:00:00)-Water Temperature (C)]]*OO[[#This Row],[1]]/SUM(OO[1])</f>
        <v>0</v>
      </c>
      <c r="D377" s="10">
        <f>3/24*OO[[#This Row],[60 (26JUN1985 09:00:00)-Water Temperature (C)]]*OO[[#This Row],[2]]/SUM(OO[2])</f>
        <v>0</v>
      </c>
      <c r="E377" s="10">
        <f>3/24*OO[[#This Row],[61 (26JUN1985 12:00:00)-Water Temperature (C)]]*OO[[#This Row],[3]]/SUM(OO[3])</f>
        <v>0</v>
      </c>
      <c r="F377" s="10">
        <f>3/24*OO[[#This Row],[62 (26JUN1985 15:00:00)-Water Temperature (C)]]*OO[[#This Row],[4]]/SUM(OO[4])</f>
        <v>0</v>
      </c>
      <c r="G377" s="10">
        <f>3/24*OO[[#This Row],[63 (26JUN1985 18:00:00)-Water Temperature (C)]]*OO[[#This Row],[5]]/SUM(OO[5])</f>
        <v>0</v>
      </c>
      <c r="H377" s="10">
        <f>3/24*OO[[#This Row],[64 (26JUN1985 21:00:00)-Water Temperature (C)]]*OO[[#This Row],[6]]/SUM(OO[6])</f>
        <v>0</v>
      </c>
      <c r="I377" s="10">
        <f>3/24*OO[[#This Row],[65 (27JUN1985 00:00:00)-Water Temperature (C)]]*OO[[#This Row],[7]]/SUM(OO[7])</f>
        <v>0</v>
      </c>
      <c r="J377" s="10">
        <f>3/24*OO[[#This Row],[66 (27JUN1985 03:00:00)-Water Temperature (C)]]*OO[[#This Row],[8]]/SUM(OO[8])</f>
        <v>0</v>
      </c>
      <c r="K377" s="10">
        <f>3/24*OO[[#This Row],[67 (27JUN1985 06:00:00)-Water Temperature (C)]]*OO[[#This Row],[9]]/SUM(OO[9])</f>
        <v>0</v>
      </c>
      <c r="L377" s="10">
        <f>3/24*OO[[#This Row],[68 (27JUN1985 09:00:00)-Water Temperature (C)]]*OO[[#This Row],[10]]/SUM(OO[10])</f>
        <v>0</v>
      </c>
      <c r="M377" s="10">
        <f>3/24*OO[[#This Row],[69 (27JUN1985 12:00:00)-Water Temperature (C)]]*OO[[#This Row],[11]]/SUM(OO[11])</f>
        <v>0</v>
      </c>
      <c r="N377" s="10">
        <f>3/24*OO[[#This Row],[70 (27JUN1985 15:00:00)-Water Temperature (C)]]*OO[[#This Row],[12]]/SUM(OO[12])</f>
        <v>0</v>
      </c>
      <c r="O377" s="10">
        <f>3/24*OO[[#This Row],[71 (27JUN1985 18:00:00)-Water Temperature (C)]]*OO[[#This Row],[13]]/SUM(OO[13])</f>
        <v>0</v>
      </c>
      <c r="P377" s="10">
        <f>3/24*OO[[#This Row],[72 (27JUN1985 21:00:00)-Water Temperature (C)]]*OO[[#This Row],[14]]/SUM(OO[14])</f>
        <v>0</v>
      </c>
      <c r="Q377" s="10">
        <f>3/24*OO[[#This Row],[73 (28JUN1985 00:00:00)-Water Temperature (C)]]*OO[[#This Row],[15]]/SUM(OO[15])</f>
        <v>0</v>
      </c>
      <c r="R377" s="10">
        <f>3/24*OO[[#This Row],[74 (28JUN1985 03:00:00)-Water Temperature (C)]]*OO[[#This Row],[16]]/SUM(OO[16])</f>
        <v>0</v>
      </c>
      <c r="S377" s="10">
        <f>3/24*OO[[#This Row],[75 (28JUN1985 06:00:00)-Water Temperature (C)]]*OO[[#This Row],[17]]/SUM(OO[17])</f>
        <v>7.3633831692136803E-37</v>
      </c>
      <c r="T377" s="10">
        <f>3/24*OO[[#This Row],[76 (28JUN1985 09:00:00)-Water Temperature (C)]]*OO[[#This Row],[18]]/SUM(OO[18])</f>
        <v>7.7246289754779177E-28</v>
      </c>
      <c r="U377" s="10">
        <f>3/24*OO[[#This Row],[77 (28JUN1985 12:00:00)-Water Temperature (C)]]*OO[[#This Row],[19]]/SUM(OO[19])</f>
        <v>1.240137079570376E-19</v>
      </c>
      <c r="V377" s="10">
        <f>3/24000000*OO[[#This Row],[78 (28JUN1985 15:00:00)-Water Temperature (C)]]*OO[[#This Row],[20]]</f>
        <v>2.446932284055375E-14</v>
      </c>
      <c r="W377" s="10">
        <f>3/24000000*OO[[#This Row],[79 (28JUN1985 18:00:00)-Water Temperature (C)]]*OO[[#This Row],[21]]</f>
        <v>8.0103456277499997E-11</v>
      </c>
      <c r="X377" s="10">
        <f>3/24000000*OO[[#This Row],[80 (28JUN1985 21:00:00)-Water Temperature (C)]]*OO[[#This Row],[22]]</f>
        <v>3.4542438110587503E-8</v>
      </c>
      <c r="Y377" s="10">
        <f>3/24000000*OO[[#This Row],[81 (29JUN1985 00:00:00)-Water Temperature (C)]]*OO[[#This Row],[23]]</f>
        <v>3.5164411130062501E-6</v>
      </c>
      <c r="Z377" s="10">
        <f>3/24000000*OO[[#This Row],[82 (29JUN1985 03:00:00)-Water Temperature (C)]]*OO[[#This Row],[24]]</f>
        <v>1.17215259294E-4</v>
      </c>
      <c r="AA377" s="10">
        <f>3/24000000*OO[[#This Row],[83 (29JUN1985 06:00:00)-Water Temperature (C)]]*OO[[#This Row],[25]]</f>
        <v>1.5763616269207498E-3</v>
      </c>
      <c r="AB377" s="10">
        <f>3/24000000*OO[[#This Row],[84 (29JUN1985 09:00:00)-Water Temperature (C)]]*OO[[#This Row],[26]]</f>
        <v>1.0007818600779999E-2</v>
      </c>
      <c r="AC377" s="10">
        <f>3/24000000*OO[[#This Row],[85 (29JUN1985 12:00:00)-Water Temperature (C)]]*OO[[#This Row],[27]]</f>
        <v>3.3187475629050001E-2</v>
      </c>
      <c r="AD377" s="10">
        <f>3/24000000*OO[[#This Row],[86 (29JUN1985 15:00:00)-Water Temperature (C)]]*OO[[#This Row],[28]]</f>
        <v>6.1777510460774988E-2</v>
      </c>
      <c r="AE377" s="10">
        <f>3/24000000*OO[[#This Row],[88 (29JUN1985 21:00:00)-Water Temperature (C)]]*OO[[#This Row],[30]]</f>
        <v>4.8667003601124997E-2</v>
      </c>
      <c r="AF377" s="10">
        <f>3/24000000*OO[[#This Row],[88 (29JUN1985 21:00:00)-Water Temperature (C)]]*OO[[#This Row],[30]]</f>
        <v>4.8667003601124997E-2</v>
      </c>
      <c r="AG377" s="10">
        <f>3/24000000*OO[[#This Row],[89 (30JUN1985 00:00:00)-Water Temperature (C)]]*OO[[#This Row],[31]]</f>
        <v>2.2475094633281248E-2</v>
      </c>
      <c r="AH377" s="10">
        <f>3/24000000*OO[[#This Row],[90 (30JUN1985 03:00:00)-Water Temperature (C)]]*OO[[#This Row],[32]]</f>
        <v>7.1347756158025005E-3</v>
      </c>
      <c r="AI377" s="10">
        <f>3/24000000*OO[[#This Row],[91 (30JUN1985 06:00:00)-Water Temperature (C)]]*OO[[#This Row],[33]]</f>
        <v>1.6637400373839999E-3</v>
      </c>
      <c r="AJ377" s="10">
        <f>3/24000000*OO[[#This Row],[92 (30JUN1985 09:00:00)-Water Temperature (C)]]*OO[[#This Row],[34]]</f>
        <v>3.1291076713612498E-4</v>
      </c>
      <c r="AK377" s="10">
        <f>3/24000000*OO[[#This Row],[93 (30JUN1985 12:00:00)-Water Temperature (C)]]*OO[[#This Row],[35]]</f>
        <v>5.7156127390962491E-5</v>
      </c>
      <c r="AL377" s="10">
        <f>3/24000000*OO[[#This Row],[94 (30JUN1985 15:00:00)-Water Temperature (C)]]*OO[[#This Row],[36]]</f>
        <v>1.708032159592875E-5</v>
      </c>
      <c r="AM377" s="10">
        <f>3/24000000*OO[[#This Row],[95 (30JUN1985 18:00:00)-Water Temperature (C)]]*OO[[#This Row],[37]]</f>
        <v>1.0576151738439999E-5</v>
      </c>
      <c r="AN377" s="10">
        <f>3/24000000*OO[[#This Row],[96 (30JUN1985 21:00:00)-Water Temperature (C)]]*OO[[#This Row],[38]]</f>
        <v>8.4111215714949987E-6</v>
      </c>
      <c r="AO377" s="10">
        <f>3/24000000*OO[[#This Row],[97 (01JUL1985 00:00:00)-Water Temperature (C)]]*OO[[#This Row],[39]]</f>
        <v>6.9355755156824997E-6</v>
      </c>
      <c r="AP377" s="10">
        <f>3/24000000*OO[[#This Row],[98 (01JUL1985 03:00:00)-Water Temperature (C)]]*OO[[#This Row],[40]]</f>
        <v>5.7570208647987491E-6</v>
      </c>
      <c r="AQ377" s="10">
        <f>3/24000000*OO[[#This Row],[99 (01JUL1985 06:00:00)-Water Temperature (C)]]*OO[[#This Row],[41]]</f>
        <v>4.8435886729999996E-6</v>
      </c>
      <c r="AR377" s="10">
        <f>3/24000000*OO[[#This Row],[100 (01JUL1985 09:00:00)-Water Temperature (C)]]*OO[[#This Row],[42]]</f>
        <v>4.172350103E-6</v>
      </c>
      <c r="AS377" s="10">
        <f>3/24000000*OO[[#This Row],[101 (01JUL1985 12:00:00)-Water Temperature (C)]]*OO[[#This Row],[43]]</f>
        <v>3.6897915717649993E-6</v>
      </c>
      <c r="AT377" s="10">
        <f>3/24000000*OO[[#This Row],[102 (01JUL1985 15:00:00)-Water Temperature (C)]]*OO[[#This Row],[44]]</f>
        <v>3.2821980526137501E-6</v>
      </c>
      <c r="AU377" s="10">
        <f>3/24000000*OO[[#This Row],[103 (01JUL1985 18:00:00)-Water Temperature (C)]]*OO[[#This Row],[45]]</f>
        <v>2.9272016172476249E-6</v>
      </c>
      <c r="AV377" s="10">
        <f>3/24000000*OO[[#This Row],[104 (01JUL1985 21:00:00)-Water Temperature (C)]]*OO[[#This Row],[46]]</f>
        <v>2.5985545798229997E-6</v>
      </c>
      <c r="AW377" s="10">
        <f>3/24000000*OO[[#This Row],[105 (02JUL1985 00:00:00)-Water Temperature (C)]]*OO[[#This Row],[47]]</f>
        <v>2.3091797750551248E-6</v>
      </c>
      <c r="AX377" s="10">
        <f>3/24000000*OO[[#This Row],[106 (02JUL1985 03:00:00)-Water Temperature (C)]]*OO[[#This Row],[48]]</f>
        <v>2.0622851825647499E-6</v>
      </c>
      <c r="AY377" s="10">
        <f>3/24000000*OO[[#This Row],[107 (02JUL1985 06:00:00)-Water Temperature (C)]]*OO[[#This Row],[49]]</f>
        <v>1.852366358764E-6</v>
      </c>
      <c r="AZ377" s="10">
        <f>3/24000000*OO[[#This Row],[108 (02JUL1985 09:00:00)-Water Temperature (C)]]*OO[[#This Row],[50]]</f>
        <v>1.6744513044944999E-6</v>
      </c>
      <c r="BA377" s="10">
        <f>3/24000000*OO[[#This Row],[109 (02JUL1985 12:00:00)-Water Temperature (C)]]*OO[[#This Row],[51]]</f>
        <v>1.5493040708174997E-6</v>
      </c>
      <c r="BB377" s="10">
        <f>3/24000000*OO[[#This Row],[110 (02JUL1985 15:00:00)-Water Temperature (C)]]*OO[[#This Row],[52]]</f>
        <v>1.4687948203169998E-6</v>
      </c>
      <c r="BC377" s="10">
        <f>3/24000000*OO[[#This Row],[111 (02JUL1985 18:00:00)-Water Temperature (C)]]*OO[[#This Row],[53]]</f>
        <v>1.40232167483325E-6</v>
      </c>
      <c r="BD377" s="10">
        <f>3/24000000*OO[[#This Row],[112 (02JUL1985 21:00:00)-Water Temperature (C)]]*OO[[#This Row],[54]]</f>
        <v>1.3205015525006249E-6</v>
      </c>
      <c r="BE377" s="10">
        <f>3/24000000*OO[[#This Row],[113 (03JUL1985 00:00:00)-Water Temperature (C)]]*OO[[#This Row],[55]]</f>
        <v>1.2253936046969999E-6</v>
      </c>
      <c r="BF377" s="10">
        <f>3/24000000*OO[[#This Row],[114 (03JUL1985 03:00:00)-Water Temperature (C)]]*OO[[#This Row],[56]]</f>
        <v>1.1376832814094999E-6</v>
      </c>
      <c r="BG377" s="10">
        <f>3/24000000*OO[[#This Row],[115 (03JUL1985 06:00:00)-Water Temperature (C)]]*OO[[#This Row],[57]]</f>
        <v>1.0582834481969999E-6</v>
      </c>
      <c r="BH377" s="10">
        <f>3/24000000*OO[[#This Row],[116 (03JUL1985 09:00:00)-Water Temperature (C)]]*OO[[#This Row],[58]]</f>
        <v>9.9776938705987487E-7</v>
      </c>
      <c r="BI377" s="10">
        <f>3/24000000*OO[[#This Row],[117 (03JUL1985 12:00:00)-Water Temperature (C)]]*OO[[#This Row],[59]]</f>
        <v>9.5727173947075E-7</v>
      </c>
      <c r="BJ377" s="10">
        <f>3/24000000*OO[[#This Row],[118 (03JUL1985 15:00:00)-Water Temperature (C)]]*OO[[#This Row],[60]]</f>
        <v>9.2696863181450001E-7</v>
      </c>
      <c r="BK377" s="10">
        <f>3/24000000*OO[[#This Row],[119 (03JUL1985 18:00:00)-Water Temperature (C)]]*OO[[#This Row],[61]]</f>
        <v>9.0028800086399994E-7</v>
      </c>
      <c r="BL377" s="10">
        <f>3/24000000*OO[[#This Row],[120 (03JUL1985 21:00:00)-Water Temperature (C)]]*OO[[#This Row],[62]]</f>
        <v>8.6432324925599991E-7</v>
      </c>
      <c r="BM377" s="10">
        <f>3/24000000*OO[[#This Row],[121 (04JUL1985 00:00:00)-Water Temperature (C)]]*OO[[#This Row],[63]]</f>
        <v>8.2595004403312487E-7</v>
      </c>
      <c r="BN377" s="10">
        <f>3/24000000*OO[[#This Row],[122 (04JUL1985 03:00:00)-Water Temperature (C)]]*OO[[#This Row],[64]]</f>
        <v>7.847739187479999E-7</v>
      </c>
      <c r="BO377" s="10">
        <f>3/24000000*OO[[#This Row],[123 (04JUL1985 06:00:00)-Water Temperature (C)]]*OO[[#This Row],[65]]</f>
        <v>7.4612311416112497E-7</v>
      </c>
      <c r="BP377" s="10">
        <f>3/24000000*OO[[#This Row],[124 (04JUL1985 09:00:00)-Water Temperature (C)]]*OO[[#This Row],[66]]</f>
        <v>7.2367462580874993E-7</v>
      </c>
      <c r="BQ377" s="10">
        <f>3/24000000*OO[[#This Row],[125 (04JUL1985 12:00:00)-Water Temperature (C)]]*OO[[#This Row],[67]]</f>
        <v>7.1234931959149996E-7</v>
      </c>
      <c r="BR377" s="10">
        <f>3/24000000*OO[[#This Row],[126 (04JUL1985 15:00:00)-Water Temperature (C)]]*OO[[#This Row],[68]]</f>
        <v>7.0087281126212491E-7</v>
      </c>
      <c r="BS377" s="10">
        <f>3/24000000*OO[[#This Row],[127 (04JUL1985 18:00:00)-Water Temperature (C)]]*OO[[#This Row],[69]]</f>
        <v>6.860167638922499E-7</v>
      </c>
      <c r="BT377" s="10">
        <f>3/24000000*OO[[#This Row],[128 (04JUL1985 21:00:00)-Water Temperature (C)]]*OO[[#This Row],[70]]</f>
        <v>6.6549254937999994E-7</v>
      </c>
      <c r="BU377" s="10">
        <f>3/24000000*OO[[#This Row],[129 (05JUL1985 00:00:00)-Water Temperature (C)]]*OO[[#This Row],[71]]</f>
        <v>6.3733433753324998E-7</v>
      </c>
      <c r="BV377" s="10">
        <f>3/24000000*OO[[#This Row],[130 (05JUL1985 03:00:00)-Water Temperature (C)]]*OO[[#This Row],[72]]</f>
        <v>6.0738006802749989E-7</v>
      </c>
      <c r="BW377" s="10">
        <f>3/24000000*OO[[#This Row],[131 (05JUL1985 06:00:00)-Water Temperature (C)]]*OO[[#This Row],[73]]</f>
        <v>5.7881554367649993E-7</v>
      </c>
      <c r="BX377" s="10">
        <f>3/24000000*OO[[#This Row],[132 (05JUL1985 09:00:00)-Water Temperature (C)]]*OO[[#This Row],[74]]</f>
        <v>5.6203409274787501E-7</v>
      </c>
      <c r="BY377" s="10">
        <f>3/24000000*OO[[#This Row],[133 (05JUL1985 12:00:00)-Water Temperature (C)]]*OO[[#This Row],[75]]</f>
        <v>5.5487379362399995E-7</v>
      </c>
      <c r="BZ377" s="10">
        <f>3/24000000*OO[[#This Row],[134 (05JUL1985 15:00:00)-Water Temperature (C)]]*OO[[#This Row],[76]]</f>
        <v>5.5054756251562486E-7</v>
      </c>
      <c r="CA377" s="10">
        <f>3/24000000*OO[[#This Row],[135 (05JUL1985 18:00:00)-Water Temperature (C)]]*OO[[#This Row],[77]]</f>
        <v>5.4540039386449998E-7</v>
      </c>
      <c r="CB377" s="10">
        <f>3/24000000*OO[[#This Row],[136 (05JUL1985 21:00:00)-Water Temperature (C)]]*OO[[#This Row],[78]]</f>
        <v>5.3182629992374993E-7</v>
      </c>
      <c r="CC377" s="10">
        <f>3/24000000*OO[[#This Row],[137 (06JUL1985 00:00:00)-Water Temperature (C)]]*OO[[#This Row],[79]]</f>
        <v>5.1023072622675005E-7</v>
      </c>
      <c r="CD377" s="10">
        <f>3/24000000*OO[[#This Row],[138 (06JUL1985 03:00:00)-Water Temperature (C)]]*OO[[#This Row],[80]]</f>
        <v>4.8765022820499996E-7</v>
      </c>
      <c r="CE377" s="10">
        <f>3/24000000*OO[[#This Row],[139 (06JUL1985 06:00:00)-Water Temperature (C)]]*OO[[#This Row],[81]]</f>
        <v>4.6648799540637498E-7</v>
      </c>
      <c r="CF377" s="10">
        <f>3/24000000*OO[[#This Row],[140 (06JUL1985 09:00:00)-Water Temperature (C)]]*OO[[#This Row],[82]]</f>
        <v>4.5608490497249996E-7</v>
      </c>
      <c r="CG377" s="10">
        <f>3/24000000*OO[[#This Row],[141 (06JUL1985 12:00:00)-Water Temperature (C)]]*OO[[#This Row],[83]]</f>
        <v>4.5203102626349995E-7</v>
      </c>
      <c r="CH377" s="10">
        <f>3/24000000*OO[[#This Row],[142 (06JUL1985 15:00:00)-Water Temperature (C)]]*OO[[#This Row],[84]]</f>
        <v>4.4896750159787494E-7</v>
      </c>
      <c r="CI377" s="10">
        <f>3/24000000*OO[[#This Row],[143 (06JUL1985 18:00:00)-Water Temperature (C)]]*OO[[#This Row],[85]]</f>
        <v>4.4629823823712495E-7</v>
      </c>
      <c r="CJ377" s="10">
        <f>3/24000000*OO[[#This Row],[144 (06JUL1985 21:00:00)-Water Temperature (C)]]*OO[[#This Row],[86]]</f>
        <v>4.3756780626999996E-7</v>
      </c>
      <c r="CK377" s="10">
        <f>3/24000000*OO[[#This Row],[145 (07JUL1985 00:00:00)-Water Temperature (C)]]*OO[[#This Row],[87]]</f>
        <v>4.2169618874024995E-7</v>
      </c>
      <c r="CL377" s="10">
        <f>3/24000000*OO[[#This Row],[146 (07JUL1985 03:00:00)-Water Temperature (C)]]*OO[[#This Row],[88]]</f>
        <v>4.0361556180037499E-7</v>
      </c>
      <c r="CM377" s="10">
        <f>3/24000000*OO[[#This Row],[147 (07JUL1985 06:00:00)-Water Temperature (C)]]*OO[[#This Row],[89]]</f>
        <v>3.8441423598275001E-7</v>
      </c>
      <c r="CN377" s="10">
        <f>3/24000000*OO[[#This Row],[148 (07JUL1985 09:00:00)-Water Temperature (C)]]*OO[[#This Row],[90]]</f>
        <v>3.6730082213674995E-7</v>
      </c>
      <c r="CO377" s="10">
        <f>3/24000000*OO[[#This Row],[149 (07JUL1985 12:00:00)-Water Temperature (C)]]*OO[[#This Row],[91]]</f>
        <v>3.5631861556449998E-7</v>
      </c>
      <c r="CP377" s="10">
        <f>3/24000000*OO[[#This Row],[150 (07JUL1985 15:00:00)-Water Temperature (C)]]*OO[[#This Row],[92]]</f>
        <v>3.5252161182262496E-7</v>
      </c>
      <c r="CQ377" s="10">
        <f>3/24000000*OO[[#This Row],[151 (07JUL1985 18:00:00)-Water Temperature (C)]]*OO[[#This Row],[93]]</f>
        <v>3.4679735436937491E-7</v>
      </c>
      <c r="CR377" s="10">
        <f>3/24000000*OO[[#This Row],[152 (07JUL1985 21:00:00)-Water Temperature (C)]]*OO[[#This Row],[94]]</f>
        <v>3.3643451007049999E-7</v>
      </c>
      <c r="CS377" s="10">
        <f>3/24000000*OO[[#This Row],[153 (08JUL1985 00:00:00)-Water Temperature (C)]]*OO[[#This Row],[95]]</f>
        <v>3.2563554784837495E-7</v>
      </c>
      <c r="CT377" s="10">
        <f>3/24000000*OO[[#This Row],[154 (08JUL1985 03:00:00)-Water Temperature (C)]]*OO[[#This Row],[96]]</f>
        <v>3.1433808571962499E-7</v>
      </c>
      <c r="CU377" s="10">
        <f>3/24000000*OO[[#This Row],[155 (08JUL1985 06:00:00)-Water Temperature (C)]]*OO[[#This Row],[97]]</f>
        <v>3.0162968245919995E-7</v>
      </c>
      <c r="CV377" s="10">
        <f>3/24000000*OO[[#This Row],[156 (08JUL1985 09:00:00)-Water Temperature (C)]]*OO[[#This Row],[98]]</f>
        <v>2.9339058809039999E-7</v>
      </c>
      <c r="CW377" s="10">
        <f>3/24000000*OO[[#This Row],[157 (08JUL1985 12:00:00)-Water Temperature (C)]]*OO[[#This Row],[99]]</f>
        <v>2.9060790695763751E-7</v>
      </c>
    </row>
    <row r="378" spans="1:101" x14ac:dyDescent="0.35">
      <c r="A378" t="s">
        <v>385</v>
      </c>
      <c r="B378">
        <v>816.30010000000004</v>
      </c>
      <c r="C378" s="10">
        <f>3/24*OO[[#This Row],[59 (26JUN1985 06:00:00)-Water Temperature (C)]]*OO[[#This Row],[1]]/SUM(OO[1])</f>
        <v>0</v>
      </c>
      <c r="D378" s="10">
        <f>3/24*OO[[#This Row],[60 (26JUN1985 09:00:00)-Water Temperature (C)]]*OO[[#This Row],[2]]/SUM(OO[2])</f>
        <v>0</v>
      </c>
      <c r="E378" s="10">
        <f>3/24*OO[[#This Row],[61 (26JUN1985 12:00:00)-Water Temperature (C)]]*OO[[#This Row],[3]]/SUM(OO[3])</f>
        <v>0</v>
      </c>
      <c r="F378" s="10">
        <f>3/24*OO[[#This Row],[62 (26JUN1985 15:00:00)-Water Temperature (C)]]*OO[[#This Row],[4]]/SUM(OO[4])</f>
        <v>0</v>
      </c>
      <c r="G378" s="10">
        <f>3/24*OO[[#This Row],[63 (26JUN1985 18:00:00)-Water Temperature (C)]]*OO[[#This Row],[5]]/SUM(OO[5])</f>
        <v>0</v>
      </c>
      <c r="H378" s="10">
        <f>3/24*OO[[#This Row],[64 (26JUN1985 21:00:00)-Water Temperature (C)]]*OO[[#This Row],[6]]/SUM(OO[6])</f>
        <v>0</v>
      </c>
      <c r="I378" s="10">
        <f>3/24*OO[[#This Row],[65 (27JUN1985 00:00:00)-Water Temperature (C)]]*OO[[#This Row],[7]]/SUM(OO[7])</f>
        <v>0</v>
      </c>
      <c r="J378" s="10">
        <f>3/24*OO[[#This Row],[66 (27JUN1985 03:00:00)-Water Temperature (C)]]*OO[[#This Row],[8]]/SUM(OO[8])</f>
        <v>0</v>
      </c>
      <c r="K378" s="10">
        <f>3/24*OO[[#This Row],[67 (27JUN1985 06:00:00)-Water Temperature (C)]]*OO[[#This Row],[9]]/SUM(OO[9])</f>
        <v>0</v>
      </c>
      <c r="L378" s="10">
        <f>3/24*OO[[#This Row],[68 (27JUN1985 09:00:00)-Water Temperature (C)]]*OO[[#This Row],[10]]/SUM(OO[10])</f>
        <v>0</v>
      </c>
      <c r="M378" s="10">
        <f>3/24*OO[[#This Row],[69 (27JUN1985 12:00:00)-Water Temperature (C)]]*OO[[#This Row],[11]]/SUM(OO[11])</f>
        <v>0</v>
      </c>
      <c r="N378" s="10">
        <f>3/24*OO[[#This Row],[70 (27JUN1985 15:00:00)-Water Temperature (C)]]*OO[[#This Row],[12]]/SUM(OO[12])</f>
        <v>0</v>
      </c>
      <c r="O378" s="10">
        <f>3/24*OO[[#This Row],[71 (27JUN1985 18:00:00)-Water Temperature (C)]]*OO[[#This Row],[13]]/SUM(OO[13])</f>
        <v>0</v>
      </c>
      <c r="P378" s="10">
        <f>3/24*OO[[#This Row],[72 (27JUN1985 21:00:00)-Water Temperature (C)]]*OO[[#This Row],[14]]/SUM(OO[14])</f>
        <v>0</v>
      </c>
      <c r="Q378" s="10">
        <f>3/24*OO[[#This Row],[73 (28JUN1985 00:00:00)-Water Temperature (C)]]*OO[[#This Row],[15]]/SUM(OO[15])</f>
        <v>0</v>
      </c>
      <c r="R378" s="10">
        <f>3/24*OO[[#This Row],[74 (28JUN1985 03:00:00)-Water Temperature (C)]]*OO[[#This Row],[16]]/SUM(OO[16])</f>
        <v>0</v>
      </c>
      <c r="S378" s="10">
        <f>3/24*OO[[#This Row],[75 (28JUN1985 06:00:00)-Water Temperature (C)]]*OO[[#This Row],[17]]/SUM(OO[17])</f>
        <v>8.8005058813698368E-38</v>
      </c>
      <c r="T378" s="10">
        <f>3/24*OO[[#This Row],[76 (28JUN1985 09:00:00)-Water Temperature (C)]]*OO[[#This Row],[18]]/SUM(OO[18])</f>
        <v>2.646971052036574E-28</v>
      </c>
      <c r="U378" s="10">
        <f>3/24*OO[[#This Row],[77 (28JUN1985 12:00:00)-Water Temperature (C)]]*OO[[#This Row],[19]]/SUM(OO[19])</f>
        <v>3.3679083164371958E-20</v>
      </c>
      <c r="V378" s="10">
        <f>3/24000000*OO[[#This Row],[78 (28JUN1985 15:00:00)-Water Temperature (C)]]*OO[[#This Row],[20]]</f>
        <v>9.6676221047712504E-15</v>
      </c>
      <c r="W378" s="10">
        <f>3/24000000*OO[[#This Row],[79 (28JUN1985 18:00:00)-Water Temperature (C)]]*OO[[#This Row],[21]]</f>
        <v>3.6501215873062505E-11</v>
      </c>
      <c r="X378" s="10">
        <f>3/24000000*OO[[#This Row],[80 (28JUN1985 21:00:00)-Water Temperature (C)]]*OO[[#This Row],[22]]</f>
        <v>1.7315729620560002E-8</v>
      </c>
      <c r="Y378" s="10">
        <f>3/24000000*OO[[#This Row],[81 (29JUN1985 00:00:00)-Water Temperature (C)]]*OO[[#This Row],[23]]</f>
        <v>1.9045947240350001E-6</v>
      </c>
      <c r="Z378" s="10">
        <f>3/24000000*OO[[#This Row],[82 (29JUN1985 03:00:00)-Water Temperature (C)]]*OO[[#This Row],[24]]</f>
        <v>6.7753485593225E-5</v>
      </c>
      <c r="AA378" s="10">
        <f>3/24000000*OO[[#This Row],[83 (29JUN1985 06:00:00)-Water Temperature (C)]]*OO[[#This Row],[25]]</f>
        <v>9.6495304652987495E-4</v>
      </c>
      <c r="AB378" s="10">
        <f>3/24000000*OO[[#This Row],[84 (29JUN1985 09:00:00)-Water Temperature (C)]]*OO[[#This Row],[26]]</f>
        <v>6.4516452458249999E-3</v>
      </c>
      <c r="AC378" s="10">
        <f>3/24000000*OO[[#This Row],[85 (29JUN1985 12:00:00)-Water Temperature (C)]]*OO[[#This Row],[27]]</f>
        <v>2.239270924989125E-2</v>
      </c>
      <c r="AD378" s="10">
        <f>3/24000000*OO[[#This Row],[86 (29JUN1985 15:00:00)-Water Temperature (C)]]*OO[[#This Row],[28]]</f>
        <v>4.3459755749999995E-2</v>
      </c>
      <c r="AE378" s="10">
        <f>3/24000000*OO[[#This Row],[88 (29JUN1985 21:00:00)-Water Temperature (C)]]*OO[[#This Row],[30]]</f>
        <v>3.6750271037037492E-2</v>
      </c>
      <c r="AF378" s="10">
        <f>3/24000000*OO[[#This Row],[88 (29JUN1985 21:00:00)-Water Temperature (C)]]*OO[[#This Row],[30]]</f>
        <v>3.6750271037037492E-2</v>
      </c>
      <c r="AG378" s="10">
        <f>3/24000000*OO[[#This Row],[89 (30JUN1985 00:00:00)-Water Temperature (C)]]*OO[[#This Row],[31]]</f>
        <v>1.7588196127319999E-2</v>
      </c>
      <c r="AH378" s="10">
        <f>3/24000000*OO[[#This Row],[90 (30JUN1985 03:00:00)-Water Temperature (C)]]*OO[[#This Row],[32]]</f>
        <v>5.7566773751662496E-3</v>
      </c>
      <c r="AI378" s="10">
        <f>3/24000000*OO[[#This Row],[91 (30JUN1985 06:00:00)-Water Temperature (C)]]*OO[[#This Row],[33]]</f>
        <v>1.378708360575E-3</v>
      </c>
      <c r="AJ378" s="10">
        <f>3/24000000*OO[[#This Row],[92 (30JUN1985 09:00:00)-Water Temperature (C)]]*OO[[#This Row],[34]]</f>
        <v>2.6379815920067498E-4</v>
      </c>
      <c r="AK378" s="10">
        <f>3/24000000*OO[[#This Row],[93 (30JUN1985 12:00:00)-Water Temperature (C)]]*OO[[#This Row],[35]]</f>
        <v>4.7669880740987493E-5</v>
      </c>
      <c r="AL378" s="10">
        <f>3/24000000*OO[[#This Row],[94 (30JUN1985 15:00:00)-Water Temperature (C)]]*OO[[#This Row],[36]]</f>
        <v>1.323648060801E-5</v>
      </c>
      <c r="AM378" s="10">
        <f>3/24000000*OO[[#This Row],[95 (30JUN1985 18:00:00)-Water Temperature (C)]]*OO[[#This Row],[37]]</f>
        <v>7.7850229700425E-6</v>
      </c>
      <c r="AN378" s="10">
        <f>3/24000000*OO[[#This Row],[96 (30JUN1985 21:00:00)-Water Temperature (C)]]*OO[[#This Row],[38]]</f>
        <v>6.1075215319725004E-6</v>
      </c>
      <c r="AO378" s="10">
        <f>3/24000000*OO[[#This Row],[97 (01JUL1985 00:00:00)-Water Temperature (C)]]*OO[[#This Row],[39]]</f>
        <v>5.0218610366099999E-6</v>
      </c>
      <c r="AP378" s="10">
        <f>3/24000000*OO[[#This Row],[98 (01JUL1985 03:00:00)-Water Temperature (C)]]*OO[[#This Row],[40]]</f>
        <v>4.1552652215562497E-6</v>
      </c>
      <c r="AQ378" s="10">
        <f>3/24000000*OO[[#This Row],[99 (01JUL1985 06:00:00)-Water Temperature (C)]]*OO[[#This Row],[41]]</f>
        <v>3.4871677949887501E-6</v>
      </c>
      <c r="AR378" s="10">
        <f>3/24000000*OO[[#This Row],[100 (01JUL1985 09:00:00)-Water Temperature (C)]]*OO[[#This Row],[42]]</f>
        <v>2.9982830011237496E-6</v>
      </c>
      <c r="AS378" s="10">
        <f>3/24000000*OO[[#This Row],[101 (01JUL1985 12:00:00)-Water Temperature (C)]]*OO[[#This Row],[43]]</f>
        <v>2.6400708965735E-6</v>
      </c>
      <c r="AT378" s="10">
        <f>3/24000000*OO[[#This Row],[102 (01JUL1985 15:00:00)-Water Temperature (C)]]*OO[[#This Row],[44]]</f>
        <v>2.3417684258527499E-6</v>
      </c>
      <c r="AU378" s="10">
        <f>3/24000000*OO[[#This Row],[103 (01JUL1985 18:00:00)-Water Temperature (C)]]*OO[[#This Row],[45]]</f>
        <v>2.0817043504757498E-6</v>
      </c>
      <c r="AV378" s="10">
        <f>3/24000000*OO[[#This Row],[104 (01JUL1985 21:00:00)-Water Temperature (C)]]*OO[[#This Row],[46]]</f>
        <v>1.8427219265950001E-6</v>
      </c>
      <c r="AW378" s="10">
        <f>3/24000000*OO[[#This Row],[105 (02JUL1985 00:00:00)-Water Temperature (C)]]*OO[[#This Row],[47]]</f>
        <v>1.6331222692799999E-6</v>
      </c>
      <c r="AX378" s="10">
        <f>3/24000000*OO[[#This Row],[106 (02JUL1985 03:00:00)-Water Temperature (C)]]*OO[[#This Row],[48]]</f>
        <v>1.4535758610835E-6</v>
      </c>
      <c r="AY378" s="10">
        <f>3/24000000*OO[[#This Row],[107 (02JUL1985 06:00:00)-Water Temperature (C)]]*OO[[#This Row],[49]]</f>
        <v>1.3008795886124999E-6</v>
      </c>
      <c r="AZ378" s="10">
        <f>3/24000000*OO[[#This Row],[108 (02JUL1985 09:00:00)-Water Temperature (C)]]*OO[[#This Row],[50]]</f>
        <v>1.1714203433739999E-6</v>
      </c>
      <c r="BA378" s="10">
        <f>3/24000000*OO[[#This Row],[109 (02JUL1985 12:00:00)-Water Temperature (C)]]*OO[[#This Row],[51]]</f>
        <v>1.0797865711549999E-6</v>
      </c>
      <c r="BB378" s="10">
        <f>3/24000000*OO[[#This Row],[110 (02JUL1985 15:00:00)-Water Temperature (C)]]*OO[[#This Row],[52]]</f>
        <v>1.0197970985001249E-6</v>
      </c>
      <c r="BC378" s="10">
        <f>3/24000000*OO[[#This Row],[111 (02JUL1985 18:00:00)-Water Temperature (C)]]*OO[[#This Row],[53]]</f>
        <v>9.7016502361349994E-7</v>
      </c>
      <c r="BD378" s="10">
        <f>3/24000000*OO[[#This Row],[112 (02JUL1985 21:00:00)-Water Temperature (C)]]*OO[[#This Row],[54]]</f>
        <v>9.0989962485075002E-7</v>
      </c>
      <c r="BE378" s="10">
        <f>3/24000000*OO[[#This Row],[113 (03JUL1985 00:00:00)-Water Temperature (C)]]*OO[[#This Row],[55]]</f>
        <v>8.4188299816799997E-7</v>
      </c>
      <c r="BF378" s="10">
        <f>3/24000000*OO[[#This Row],[114 (03JUL1985 03:00:00)-Water Temperature (C)]]*OO[[#This Row],[56]]</f>
        <v>7.7898076226249981E-7</v>
      </c>
      <c r="BG378" s="10">
        <f>3/24000000*OO[[#This Row],[115 (03JUL1985 06:00:00)-Water Temperature (C)]]*OO[[#This Row],[57]]</f>
        <v>7.22468716056375E-7</v>
      </c>
      <c r="BH378" s="10">
        <f>3/24000000*OO[[#This Row],[116 (03JUL1985 09:00:00)-Water Temperature (C)]]*OO[[#This Row],[58]]</f>
        <v>6.7923729050774993E-7</v>
      </c>
      <c r="BI378" s="10">
        <f>3/24000000*OO[[#This Row],[117 (03JUL1985 12:00:00)-Water Temperature (C)]]*OO[[#This Row],[59]]</f>
        <v>6.4886386797224999E-7</v>
      </c>
      <c r="BJ378" s="10">
        <f>3/24000000*OO[[#This Row],[118 (03JUL1985 15:00:00)-Water Temperature (C)]]*OO[[#This Row],[60]]</f>
        <v>6.2588552578312486E-7</v>
      </c>
      <c r="BK378" s="10">
        <f>3/24000000*OO[[#This Row],[119 (03JUL1985 18:00:00)-Water Temperature (C)]]*OO[[#This Row],[61]]</f>
        <v>6.0572716359650002E-7</v>
      </c>
      <c r="BL378" s="10">
        <f>3/24000000*OO[[#This Row],[120 (03JUL1985 21:00:00)-Water Temperature (C)]]*OO[[#This Row],[62]]</f>
        <v>5.7930742138499991E-7</v>
      </c>
      <c r="BM378" s="10">
        <f>3/24000000*OO[[#This Row],[121 (04JUL1985 00:00:00)-Water Temperature (C)]]*OO[[#This Row],[63]]</f>
        <v>5.520212315405001E-7</v>
      </c>
      <c r="BN378" s="10">
        <f>3/24000000*OO[[#This Row],[122 (04JUL1985 03:00:00)-Water Temperature (C)]]*OO[[#This Row],[64]]</f>
        <v>5.2318672090750001E-7</v>
      </c>
      <c r="BO378" s="10">
        <f>3/24000000*OO[[#This Row],[123 (04JUL1985 06:00:00)-Water Temperature (C)]]*OO[[#This Row],[65]]</f>
        <v>4.9621409241787501E-7</v>
      </c>
      <c r="BP378" s="10">
        <f>3/24000000*OO[[#This Row],[124 (04JUL1985 09:00:00)-Water Temperature (C)]]*OO[[#This Row],[66]]</f>
        <v>4.7988897820049999E-7</v>
      </c>
      <c r="BQ378" s="10">
        <f>3/24000000*OO[[#This Row],[125 (04JUL1985 12:00:00)-Water Temperature (C)]]*OO[[#This Row],[67]]</f>
        <v>4.7076306383524988E-7</v>
      </c>
      <c r="BR378" s="10">
        <f>3/24000000*OO[[#This Row],[126 (04JUL1985 15:00:00)-Water Temperature (C)]]*OO[[#This Row],[68]]</f>
        <v>4.619418645129999E-7</v>
      </c>
      <c r="BS378" s="10">
        <f>3/24000000*OO[[#This Row],[127 (04JUL1985 18:00:00)-Water Temperature (C)]]*OO[[#This Row],[69]]</f>
        <v>4.5091084657849995E-7</v>
      </c>
      <c r="BT378" s="10">
        <f>3/24000000*OO[[#This Row],[128 (04JUL1985 21:00:00)-Water Temperature (C)]]*OO[[#This Row],[70]]</f>
        <v>4.3640448902049994E-7</v>
      </c>
      <c r="BU378" s="10">
        <f>3/24000000*OO[[#This Row],[129 (05JUL1985 00:00:00)-Water Temperature (C)]]*OO[[#This Row],[71]]</f>
        <v>4.1731528144799992E-7</v>
      </c>
      <c r="BV378" s="10">
        <f>3/24000000*OO[[#This Row],[130 (05JUL1985 03:00:00)-Water Temperature (C)]]*OO[[#This Row],[72]]</f>
        <v>3.9698847724799991E-7</v>
      </c>
      <c r="BW378" s="10">
        <f>3/24000000*OO[[#This Row],[131 (05JUL1985 06:00:00)-Water Temperature (C)]]*OO[[#This Row],[73]]</f>
        <v>3.7762129689599993E-7</v>
      </c>
      <c r="BX378" s="10">
        <f>3/24000000*OO[[#This Row],[132 (05JUL1985 09:00:00)-Water Temperature (C)]]*OO[[#This Row],[74]]</f>
        <v>3.6587945980287499E-7</v>
      </c>
      <c r="BY378" s="10">
        <f>3/24000000*OO[[#This Row],[133 (05JUL1985 12:00:00)-Water Temperature (C)]]*OO[[#This Row],[75]]</f>
        <v>3.6025575025500002E-7</v>
      </c>
      <c r="BZ378" s="10">
        <f>3/24000000*OO[[#This Row],[134 (05JUL1985 15:00:00)-Water Temperature (C)]]*OO[[#This Row],[76]]</f>
        <v>3.5660955823024997E-7</v>
      </c>
      <c r="CA378" s="10">
        <f>3/24000000*OO[[#This Row],[135 (05JUL1985 18:00:00)-Water Temperature (C)]]*OO[[#This Row],[77]]</f>
        <v>3.5249494151274994E-7</v>
      </c>
      <c r="CB378" s="10">
        <f>3/24000000*OO[[#This Row],[136 (05JUL1985 21:00:00)-Water Temperature (C)]]*OO[[#This Row],[78]]</f>
        <v>3.4301559560175001E-7</v>
      </c>
      <c r="CC378" s="10">
        <f>3/24000000*OO[[#This Row],[137 (06JUL1985 00:00:00)-Water Temperature (C)]]*OO[[#This Row],[79]]</f>
        <v>3.2864248559749998E-7</v>
      </c>
      <c r="CD378" s="10">
        <f>3/24000000*OO[[#This Row],[138 (06JUL1985 03:00:00)-Water Temperature (C)]]*OO[[#This Row],[80]]</f>
        <v>3.1352573719299997E-7</v>
      </c>
      <c r="CE378" s="10">
        <f>3/24000000*OO[[#This Row],[139 (06JUL1985 06:00:00)-Water Temperature (C)]]*OO[[#This Row],[81]]</f>
        <v>2.9943361440910003E-7</v>
      </c>
      <c r="CF378" s="10">
        <f>3/24000000*OO[[#This Row],[140 (06JUL1985 09:00:00)-Water Temperature (C)]]*OO[[#This Row],[82]]</f>
        <v>2.9209782923937499E-7</v>
      </c>
      <c r="CG378" s="10">
        <f>3/24000000*OO[[#This Row],[141 (06JUL1985 12:00:00)-Water Temperature (C)]]*OO[[#This Row],[83]]</f>
        <v>2.8918431658339996E-7</v>
      </c>
      <c r="CH378" s="10">
        <f>3/24000000*OO[[#This Row],[142 (06JUL1985 15:00:00)-Water Temperature (C)]]*OO[[#This Row],[84]]</f>
        <v>2.8712967820125E-7</v>
      </c>
      <c r="CI378" s="10">
        <f>3/24000000*OO[[#This Row],[143 (06JUL1985 18:00:00)-Water Temperature (C)]]*OO[[#This Row],[85]]</f>
        <v>2.8531953492946251E-7</v>
      </c>
      <c r="CJ378" s="10">
        <f>3/24000000*OO[[#This Row],[144 (06JUL1985 21:00:00)-Water Temperature (C)]]*OO[[#This Row],[86]]</f>
        <v>2.7971646123517498E-7</v>
      </c>
      <c r="CK378" s="10">
        <f>3/24000000*OO[[#This Row],[145 (07JUL1985 00:00:00)-Water Temperature (C)]]*OO[[#This Row],[87]]</f>
        <v>2.6977889092781249E-7</v>
      </c>
      <c r="CL378" s="10">
        <f>3/24000000*OO[[#This Row],[146 (07JUL1985 03:00:00)-Water Temperature (C)]]*OO[[#This Row],[88]]</f>
        <v>2.5826499023749997E-7</v>
      </c>
      <c r="CM378" s="10">
        <f>3/24000000*OO[[#This Row],[147 (07JUL1985 06:00:00)-Water Temperature (C)]]*OO[[#This Row],[89]]</f>
        <v>2.46072747548475E-7</v>
      </c>
      <c r="CN378" s="10">
        <f>3/24000000*OO[[#This Row],[148 (07JUL1985 09:00:00)-Water Temperature (C)]]*OO[[#This Row],[90]]</f>
        <v>2.350882855682375E-7</v>
      </c>
      <c r="CO378" s="10">
        <f>3/24000000*OO[[#This Row],[149 (07JUL1985 12:00:00)-Water Temperature (C)]]*OO[[#This Row],[91]]</f>
        <v>2.2796850470624995E-7</v>
      </c>
      <c r="CP378" s="10">
        <f>3/24000000*OO[[#This Row],[150 (07JUL1985 15:00:00)-Water Temperature (C)]]*OO[[#This Row],[92]]</f>
        <v>2.2536429074639998E-7</v>
      </c>
      <c r="CQ378" s="10">
        <f>3/24000000*OO[[#This Row],[151 (07JUL1985 18:00:00)-Water Temperature (C)]]*OO[[#This Row],[93]]</f>
        <v>2.216945593794E-7</v>
      </c>
      <c r="CR378" s="10">
        <f>3/24000000*OO[[#This Row],[152 (07JUL1985 21:00:00)-Water Temperature (C)]]*OO[[#This Row],[94]]</f>
        <v>2.1508050925199999E-7</v>
      </c>
      <c r="CS378" s="10">
        <f>3/24000000*OO[[#This Row],[153 (08JUL1985 00:00:00)-Water Temperature (C)]]*OO[[#This Row],[95]]</f>
        <v>2.081763302705125E-7</v>
      </c>
      <c r="CT378" s="10">
        <f>3/24000000*OO[[#This Row],[154 (08JUL1985 03:00:00)-Water Temperature (C)]]*OO[[#This Row],[96]]</f>
        <v>2.0101844282343749E-7</v>
      </c>
      <c r="CU378" s="10">
        <f>3/24000000*OO[[#This Row],[155 (08JUL1985 06:00:00)-Water Temperature (C)]]*OO[[#This Row],[97]]</f>
        <v>1.9299684703599998E-7</v>
      </c>
      <c r="CV378" s="10">
        <f>3/24000000*OO[[#This Row],[156 (08JUL1985 09:00:00)-Water Temperature (C)]]*OO[[#This Row],[98]]</f>
        <v>1.8771739327919999E-7</v>
      </c>
      <c r="CW378" s="10">
        <f>3/24000000*OO[[#This Row],[157 (08JUL1985 12:00:00)-Water Temperature (C)]]*OO[[#This Row],[99]]</f>
        <v>1.858120816197E-7</v>
      </c>
    </row>
    <row r="379" spans="1:101" x14ac:dyDescent="0.35">
      <c r="A379" t="s">
        <v>386</v>
      </c>
      <c r="B379">
        <v>787.93240000000003</v>
      </c>
      <c r="C379" s="10">
        <f>3/24*OO[[#This Row],[59 (26JUN1985 06:00:00)-Water Temperature (C)]]*OO[[#This Row],[1]]/SUM(OO[1])</f>
        <v>0</v>
      </c>
      <c r="D379" s="10">
        <f>3/24*OO[[#This Row],[60 (26JUN1985 09:00:00)-Water Temperature (C)]]*OO[[#This Row],[2]]/SUM(OO[2])</f>
        <v>0</v>
      </c>
      <c r="E379" s="10">
        <f>3/24*OO[[#This Row],[61 (26JUN1985 12:00:00)-Water Temperature (C)]]*OO[[#This Row],[3]]/SUM(OO[3])</f>
        <v>0</v>
      </c>
      <c r="F379" s="10">
        <f>3/24*OO[[#This Row],[62 (26JUN1985 15:00:00)-Water Temperature (C)]]*OO[[#This Row],[4]]/SUM(OO[4])</f>
        <v>0</v>
      </c>
      <c r="G379" s="10">
        <f>3/24*OO[[#This Row],[63 (26JUN1985 18:00:00)-Water Temperature (C)]]*OO[[#This Row],[5]]/SUM(OO[5])</f>
        <v>0</v>
      </c>
      <c r="H379" s="10">
        <f>3/24*OO[[#This Row],[64 (26JUN1985 21:00:00)-Water Temperature (C)]]*OO[[#This Row],[6]]/SUM(OO[6])</f>
        <v>0</v>
      </c>
      <c r="I379" s="10">
        <f>3/24*OO[[#This Row],[65 (27JUN1985 00:00:00)-Water Temperature (C)]]*OO[[#This Row],[7]]/SUM(OO[7])</f>
        <v>0</v>
      </c>
      <c r="J379" s="10">
        <f>3/24*OO[[#This Row],[66 (27JUN1985 03:00:00)-Water Temperature (C)]]*OO[[#This Row],[8]]/SUM(OO[8])</f>
        <v>0</v>
      </c>
      <c r="K379" s="10">
        <f>3/24*OO[[#This Row],[67 (27JUN1985 06:00:00)-Water Temperature (C)]]*OO[[#This Row],[9]]/SUM(OO[9])</f>
        <v>0</v>
      </c>
      <c r="L379" s="10">
        <f>3/24*OO[[#This Row],[68 (27JUN1985 09:00:00)-Water Temperature (C)]]*OO[[#This Row],[10]]/SUM(OO[10])</f>
        <v>0</v>
      </c>
      <c r="M379" s="10">
        <f>3/24*OO[[#This Row],[69 (27JUN1985 12:00:00)-Water Temperature (C)]]*OO[[#This Row],[11]]/SUM(OO[11])</f>
        <v>0</v>
      </c>
      <c r="N379" s="10">
        <f>3/24*OO[[#This Row],[70 (27JUN1985 15:00:00)-Water Temperature (C)]]*OO[[#This Row],[12]]/SUM(OO[12])</f>
        <v>0</v>
      </c>
      <c r="O379" s="10">
        <f>3/24*OO[[#This Row],[71 (27JUN1985 18:00:00)-Water Temperature (C)]]*OO[[#This Row],[13]]/SUM(OO[13])</f>
        <v>0</v>
      </c>
      <c r="P379" s="10">
        <f>3/24*OO[[#This Row],[72 (27JUN1985 21:00:00)-Water Temperature (C)]]*OO[[#This Row],[14]]/SUM(OO[14])</f>
        <v>0</v>
      </c>
      <c r="Q379" s="10">
        <f>3/24*OO[[#This Row],[73 (28JUN1985 00:00:00)-Water Temperature (C)]]*OO[[#This Row],[15]]/SUM(OO[15])</f>
        <v>0</v>
      </c>
      <c r="R379" s="10">
        <f>3/24*OO[[#This Row],[74 (28JUN1985 03:00:00)-Water Temperature (C)]]*OO[[#This Row],[16]]/SUM(OO[16])</f>
        <v>0</v>
      </c>
      <c r="S379" s="10">
        <f>3/24*OO[[#This Row],[75 (28JUN1985 06:00:00)-Water Temperature (C)]]*OO[[#This Row],[17]]/SUM(OO[17])</f>
        <v>2.7505647388271565E-38</v>
      </c>
      <c r="T379" s="10">
        <f>3/24*OO[[#This Row],[76 (28JUN1985 09:00:00)-Water Temperature (C)]]*OO[[#This Row],[18]]/SUM(OO[18])</f>
        <v>1.4734096579955357E-28</v>
      </c>
      <c r="U379" s="10">
        <f>3/24*OO[[#This Row],[77 (28JUN1985 12:00:00)-Water Temperature (C)]]*OO[[#This Row],[19]]/SUM(OO[19])</f>
        <v>1.6173239848298151E-20</v>
      </c>
      <c r="V379" s="10">
        <f>3/24000000*OO[[#This Row],[78 (28JUN1985 15:00:00)-Water Temperature (C)]]*OO[[#This Row],[20]]</f>
        <v>6.0609557138824986E-15</v>
      </c>
      <c r="W379" s="10">
        <f>3/24000000*OO[[#This Row],[79 (28JUN1985 18:00:00)-Water Temperature (C)]]*OO[[#This Row],[21]]</f>
        <v>2.5247824606919997E-11</v>
      </c>
      <c r="X379" s="10">
        <f>3/24000000*OO[[#This Row],[80 (28JUN1985 21:00:00)-Water Temperature (C)]]*OO[[#This Row],[22]]</f>
        <v>1.2775090129575E-8</v>
      </c>
      <c r="Y379" s="10">
        <f>3/24000000*OO[[#This Row],[81 (29JUN1985 00:00:00)-Water Temperature (C)]]*OO[[#This Row],[23]]</f>
        <v>1.4797113960349999E-6</v>
      </c>
      <c r="Z379" s="10">
        <f>3/24000000*OO[[#This Row],[82 (29JUN1985 03:00:00)-Water Temperature (C)]]*OO[[#This Row],[24]]</f>
        <v>5.4959375470350002E-5</v>
      </c>
      <c r="AA379" s="10">
        <f>3/24000000*OO[[#This Row],[83 (29JUN1985 06:00:00)-Water Temperature (C)]]*OO[[#This Row],[25]]</f>
        <v>8.1286390940374994E-4</v>
      </c>
      <c r="AB379" s="10">
        <f>3/24000000*OO[[#This Row],[84 (29JUN1985 09:00:00)-Water Temperature (C)]]*OO[[#This Row],[26]]</f>
        <v>5.6233443377999995E-3</v>
      </c>
      <c r="AC379" s="10">
        <f>3/24000000*OO[[#This Row],[85 (29JUN1985 12:00:00)-Water Temperature (C)]]*OO[[#This Row],[27]]</f>
        <v>2.0110927975319999E-2</v>
      </c>
      <c r="AD379" s="10">
        <f>3/24000000*OO[[#This Row],[86 (29JUN1985 15:00:00)-Water Temperature (C)]]*OO[[#This Row],[28]]</f>
        <v>4.0123162887499994E-2</v>
      </c>
      <c r="AE379" s="10">
        <f>3/24000000*OO[[#This Row],[88 (29JUN1985 21:00:00)-Water Temperature (C)]]*OO[[#This Row],[30]]</f>
        <v>3.5576955531899997E-2</v>
      </c>
      <c r="AF379" s="10">
        <f>3/24000000*OO[[#This Row],[88 (29JUN1985 21:00:00)-Water Temperature (C)]]*OO[[#This Row],[30]]</f>
        <v>3.5576955531899997E-2</v>
      </c>
      <c r="AG379" s="10">
        <f>3/24000000*OO[[#This Row],[89 (30JUN1985 00:00:00)-Water Temperature (C)]]*OO[[#This Row],[31]]</f>
        <v>1.7437022213418748E-2</v>
      </c>
      <c r="AH379" s="10">
        <f>3/24000000*OO[[#This Row],[90 (30JUN1985 03:00:00)-Water Temperature (C)]]*OO[[#This Row],[32]]</f>
        <v>5.828346826873749E-3</v>
      </c>
      <c r="AI379" s="10">
        <f>3/24000000*OO[[#This Row],[91 (30JUN1985 06:00:00)-Water Temperature (C)]]*OO[[#This Row],[33]]</f>
        <v>1.4226331974029999E-3</v>
      </c>
      <c r="AJ379" s="10">
        <f>3/24000000*OO[[#This Row],[92 (30JUN1985 09:00:00)-Water Temperature (C)]]*OO[[#This Row],[34]]</f>
        <v>2.7615654471910002E-4</v>
      </c>
      <c r="AK379" s="10">
        <f>3/24000000*OO[[#This Row],[93 (30JUN1985 12:00:00)-Water Temperature (C)]]*OO[[#This Row],[35]]</f>
        <v>4.9936529546600001E-5</v>
      </c>
      <c r="AL379" s="10">
        <f>3/24000000*OO[[#This Row],[94 (30JUN1985 15:00:00)-Water Temperature (C)]]*OO[[#This Row],[36]]</f>
        <v>1.341223159740875E-5</v>
      </c>
      <c r="AM379" s="10">
        <f>3/24000000*OO[[#This Row],[95 (30JUN1985 18:00:00)-Water Temperature (C)]]*OO[[#This Row],[37]]</f>
        <v>7.6958623787199992E-6</v>
      </c>
      <c r="AN379" s="10">
        <f>3/24000000*OO[[#This Row],[96 (30JUN1985 21:00:00)-Water Temperature (C)]]*OO[[#This Row],[38]]</f>
        <v>6.0202983430012504E-6</v>
      </c>
      <c r="AO379" s="10">
        <f>3/24000000*OO[[#This Row],[97 (01JUL1985 00:00:00)-Water Temperature (C)]]*OO[[#This Row],[39]]</f>
        <v>4.9702953976812498E-6</v>
      </c>
      <c r="AP379" s="10">
        <f>3/24000000*OO[[#This Row],[98 (01JUL1985 03:00:00)-Water Temperature (C)]]*OO[[#This Row],[40]]</f>
        <v>4.1185294901812495E-6</v>
      </c>
      <c r="AQ379" s="10">
        <f>3/24000000*OO[[#This Row],[99 (01JUL1985 06:00:00)-Water Temperature (C)]]*OO[[#This Row],[41]]</f>
        <v>3.4491921133049996E-6</v>
      </c>
      <c r="AR379" s="10">
        <f>3/24000000*OO[[#This Row],[100 (01JUL1985 09:00:00)-Water Temperature (C)]]*OO[[#This Row],[42]]</f>
        <v>2.9612251829999997E-6</v>
      </c>
      <c r="AS379" s="10">
        <f>3/24000000*OO[[#This Row],[101 (01JUL1985 12:00:00)-Water Temperature (C)]]*OO[[#This Row],[43]]</f>
        <v>2.5994357390625002E-6</v>
      </c>
      <c r="AT379" s="10">
        <f>3/24000000*OO[[#This Row],[102 (01JUL1985 15:00:00)-Water Temperature (C)]]*OO[[#This Row],[44]]</f>
        <v>2.30025867597E-6</v>
      </c>
      <c r="AU379" s="10">
        <f>3/24000000*OO[[#This Row],[103 (01JUL1985 18:00:00)-Water Temperature (C)]]*OO[[#This Row],[45]]</f>
        <v>2.039227414933E-6</v>
      </c>
      <c r="AV379" s="10">
        <f>3/24000000*OO[[#This Row],[104 (01JUL1985 21:00:00)-Water Temperature (C)]]*OO[[#This Row],[46]]</f>
        <v>1.8005808042689999E-6</v>
      </c>
      <c r="AW379" s="10">
        <f>3/24000000*OO[[#This Row],[105 (02JUL1985 00:00:00)-Water Temperature (C)]]*OO[[#This Row],[47]]</f>
        <v>1.5921098738814999E-6</v>
      </c>
      <c r="AX379" s="10">
        <f>3/24000000*OO[[#This Row],[106 (02JUL1985 03:00:00)-Water Temperature (C)]]*OO[[#This Row],[48]]</f>
        <v>1.4134541384249998E-6</v>
      </c>
      <c r="AY379" s="10">
        <f>3/24000000*OO[[#This Row],[107 (02JUL1985 06:00:00)-Water Temperature (C)]]*OO[[#This Row],[49]]</f>
        <v>1.2614474593597499E-6</v>
      </c>
      <c r="AZ379" s="10">
        <f>3/24000000*OO[[#This Row],[108 (02JUL1985 09:00:00)-Water Temperature (C)]]*OO[[#This Row],[50]]</f>
        <v>1.132638608424E-6</v>
      </c>
      <c r="BA379" s="10">
        <f>3/24000000*OO[[#This Row],[109 (02JUL1985 12:00:00)-Water Temperature (C)]]*OO[[#This Row],[51]]</f>
        <v>1.0412917374632498E-6</v>
      </c>
      <c r="BB379" s="10">
        <f>3/24000000*OO[[#This Row],[110 (02JUL1985 15:00:00)-Water Temperature (C)]]*OO[[#This Row],[52]]</f>
        <v>9.806046794435E-7</v>
      </c>
      <c r="BC379" s="10">
        <f>3/24000000*OO[[#This Row],[111 (02JUL1985 18:00:00)-Water Temperature (C)]]*OO[[#This Row],[53]]</f>
        <v>9.3023159636812492E-7</v>
      </c>
      <c r="BD379" s="10">
        <f>3/24000000*OO[[#This Row],[112 (02JUL1985 21:00:00)-Water Temperature (C)]]*OO[[#This Row],[54]]</f>
        <v>8.6954187612600003E-7</v>
      </c>
      <c r="BE379" s="10">
        <f>3/24000000*OO[[#This Row],[113 (03JUL1985 00:00:00)-Water Temperature (C)]]*OO[[#This Row],[55]]</f>
        <v>8.0251736778149996E-7</v>
      </c>
      <c r="BF379" s="10">
        <f>3/24000000*OO[[#This Row],[114 (03JUL1985 03:00:00)-Water Temperature (C)]]*OO[[#This Row],[56]]</f>
        <v>7.4050816868174996E-7</v>
      </c>
      <c r="BG379" s="10">
        <f>3/24000000*OO[[#This Row],[115 (03JUL1985 06:00:00)-Water Temperature (C)]]*OO[[#This Row],[57]]</f>
        <v>6.8501158944887496E-7</v>
      </c>
      <c r="BH379" s="10">
        <f>3/24000000*OO[[#This Row],[116 (03JUL1985 09:00:00)-Water Temperature (C)]]*OO[[#This Row],[58]]</f>
        <v>6.4250945462549993E-7</v>
      </c>
      <c r="BI379" s="10">
        <f>3/24000000*OO[[#This Row],[117 (03JUL1985 12:00:00)-Water Temperature (C)]]*OO[[#This Row],[59]]</f>
        <v>6.1177129399199995E-7</v>
      </c>
      <c r="BJ379" s="10">
        <f>3/24000000*OO[[#This Row],[118 (03JUL1985 15:00:00)-Water Temperature (C)]]*OO[[#This Row],[60]]</f>
        <v>5.8891300430074989E-7</v>
      </c>
      <c r="BK379" s="10">
        <f>3/24000000*OO[[#This Row],[119 (03JUL1985 18:00:00)-Water Temperature (C)]]*OO[[#This Row],[61]]</f>
        <v>5.6934708753299995E-7</v>
      </c>
      <c r="BL379" s="10">
        <f>3/24000000*OO[[#This Row],[120 (03JUL1985 21:00:00)-Water Temperature (C)]]*OO[[#This Row],[62]]</f>
        <v>5.43935953204875E-7</v>
      </c>
      <c r="BM379" s="10">
        <f>3/24000000*OO[[#This Row],[121 (04JUL1985 00:00:00)-Water Temperature (C)]]*OO[[#This Row],[63]]</f>
        <v>5.1800421977237505E-7</v>
      </c>
      <c r="BN379" s="10">
        <f>3/24000000*OO[[#This Row],[122 (04JUL1985 03:00:00)-Water Temperature (C)]]*OO[[#This Row],[64]]</f>
        <v>4.9074997877849998E-7</v>
      </c>
      <c r="BO379" s="10">
        <f>3/24000000*OO[[#This Row],[123 (04JUL1985 06:00:00)-Water Temperature (C)]]*OO[[#This Row],[65]]</f>
        <v>4.6528735026250004E-7</v>
      </c>
      <c r="BP379" s="10">
        <f>3/24000000*OO[[#This Row],[124 (04JUL1985 09:00:00)-Water Temperature (C)]]*OO[[#This Row],[66]]</f>
        <v>4.4968810042799997E-7</v>
      </c>
      <c r="BQ379" s="10">
        <f>3/24000000*OO[[#This Row],[125 (04JUL1985 12:00:00)-Water Temperature (C)]]*OO[[#This Row],[67]]</f>
        <v>4.4070099339612504E-7</v>
      </c>
      <c r="BR379" s="10">
        <f>3/24000000*OO[[#This Row],[126 (04JUL1985 15:00:00)-Water Temperature (C)]]*OO[[#This Row],[68]]</f>
        <v>4.3214425161599997E-7</v>
      </c>
      <c r="BS379" s="10">
        <f>3/24000000*OO[[#This Row],[127 (04JUL1985 18:00:00)-Water Temperature (C)]]*OO[[#This Row],[69]]</f>
        <v>4.2141533241524999E-7</v>
      </c>
      <c r="BT379" s="10">
        <f>3/24000000*OO[[#This Row],[128 (04JUL1985 21:00:00)-Water Temperature (C)]]*OO[[#This Row],[70]]</f>
        <v>4.0760521454799997E-7</v>
      </c>
      <c r="BU379" s="10">
        <f>3/24000000*OO[[#This Row],[129 (05JUL1985 00:00:00)-Water Temperature (C)]]*OO[[#This Row],[71]]</f>
        <v>3.8969145923437496E-7</v>
      </c>
      <c r="BV379" s="10">
        <f>3/24000000*OO[[#This Row],[130 (05JUL1985 03:00:00)-Water Temperature (C)]]*OO[[#This Row],[72]]</f>
        <v>3.7059679766375002E-7</v>
      </c>
      <c r="BW379" s="10">
        <f>3/24000000*OO[[#This Row],[131 (05JUL1985 06:00:00)-Water Temperature (C)]]*OO[[#This Row],[73]]</f>
        <v>3.5241137149762499E-7</v>
      </c>
      <c r="BX379" s="10">
        <f>3/24000000*OO[[#This Row],[132 (05JUL1985 09:00:00)-Water Temperature (C)]]*OO[[#This Row],[74]]</f>
        <v>3.4131227708875003E-7</v>
      </c>
      <c r="BY379" s="10">
        <f>3/24000000*OO[[#This Row],[133 (05JUL1985 12:00:00)-Water Temperature (C)]]*OO[[#This Row],[75]]</f>
        <v>3.3578487395737498E-7</v>
      </c>
      <c r="BZ379" s="10">
        <f>3/24000000*OO[[#This Row],[134 (05JUL1985 15:00:00)-Water Temperature (C)]]*OO[[#This Row],[76]]</f>
        <v>3.3216748453687497E-7</v>
      </c>
      <c r="CA379" s="10">
        <f>3/24000000*OO[[#This Row],[135 (05JUL1985 18:00:00)-Water Temperature (C)]]*OO[[#This Row],[77]]</f>
        <v>3.2811628428249996E-7</v>
      </c>
      <c r="CB379" s="10">
        <f>3/24000000*OO[[#This Row],[136 (05JUL1985 21:00:00)-Water Temperature (C)]]*OO[[#This Row],[78]]</f>
        <v>3.1907924427250001E-7</v>
      </c>
      <c r="CC379" s="10">
        <f>3/24000000*OO[[#This Row],[137 (06JUL1985 00:00:00)-Water Temperature (C)]]*OO[[#This Row],[79]]</f>
        <v>3.0565969149799999E-7</v>
      </c>
      <c r="CD379" s="10">
        <f>3/24000000*OO[[#This Row],[138 (06JUL1985 03:00:00)-Water Temperature (C)]]*OO[[#This Row],[80]]</f>
        <v>2.9150589683937501E-7</v>
      </c>
      <c r="CE379" s="10">
        <f>3/24000000*OO[[#This Row],[139 (06JUL1985 06:00:00)-Water Temperature (C)]]*OO[[#This Row],[81]]</f>
        <v>2.7835578472064999E-7</v>
      </c>
      <c r="CF379" s="10">
        <f>3/24000000*OO[[#This Row],[140 (06JUL1985 09:00:00)-Water Temperature (C)]]*OO[[#This Row],[82]]</f>
        <v>2.7140124194238748E-7</v>
      </c>
      <c r="CG379" s="10">
        <f>3/24000000*OO[[#This Row],[141 (06JUL1985 12:00:00)-Water Temperature (C)]]*OO[[#This Row],[83]]</f>
        <v>2.6849647877705001E-7</v>
      </c>
      <c r="CH379" s="10">
        <f>3/24000000*OO[[#This Row],[142 (06JUL1985 15:00:00)-Water Temperature (C)]]*OO[[#This Row],[84]]</f>
        <v>2.6642887526560002E-7</v>
      </c>
      <c r="CI379" s="10">
        <f>3/24000000*OO[[#This Row],[143 (06JUL1985 18:00:00)-Water Temperature (C)]]*OO[[#This Row],[85]]</f>
        <v>2.6457614056679996E-7</v>
      </c>
      <c r="CJ379" s="10">
        <f>3/24000000*OO[[#This Row],[144 (06JUL1985 21:00:00)-Water Temperature (C)]]*OO[[#This Row],[86]]</f>
        <v>2.5922896722958747E-7</v>
      </c>
      <c r="CK379" s="10">
        <f>3/24000000*OO[[#This Row],[145 (07JUL1985 00:00:00)-Water Temperature (C)]]*OO[[#This Row],[87]]</f>
        <v>2.5004485351160002E-7</v>
      </c>
      <c r="CL379" s="10">
        <f>3/24000000*OO[[#This Row],[146 (07JUL1985 03:00:00)-Water Temperature (C)]]*OO[[#This Row],[88]]</f>
        <v>2.3931268581934999E-7</v>
      </c>
      <c r="CM379" s="10">
        <f>3/24000000*OO[[#This Row],[147 (07JUL1985 06:00:00)-Water Temperature (C)]]*OO[[#This Row],[89]]</f>
        <v>2.27987580249E-7</v>
      </c>
      <c r="CN379" s="10">
        <f>3/24000000*OO[[#This Row],[148 (07JUL1985 09:00:00)-Water Temperature (C)]]*OO[[#This Row],[90]]</f>
        <v>2.1773095355558751E-7</v>
      </c>
      <c r="CO379" s="10">
        <f>3/24000000*OO[[#This Row],[149 (07JUL1985 12:00:00)-Water Temperature (C)]]*OO[[#This Row],[91]]</f>
        <v>2.1103701882459999E-7</v>
      </c>
      <c r="CP379" s="10">
        <f>3/24000000*OO[[#This Row],[150 (07JUL1985 15:00:00)-Water Temperature (C)]]*OO[[#This Row],[92]]</f>
        <v>2.0846534095931253E-7</v>
      </c>
      <c r="CQ379" s="10">
        <f>3/24000000*OO[[#This Row],[151 (07JUL1985 18:00:00)-Water Temperature (C)]]*OO[[#This Row],[93]]</f>
        <v>2.0497068711578752E-7</v>
      </c>
      <c r="CR379" s="10">
        <f>3/24000000*OO[[#This Row],[152 (07JUL1985 21:00:00)-Water Temperature (C)]]*OO[[#This Row],[94]]</f>
        <v>1.9879096249895002E-7</v>
      </c>
      <c r="CS379" s="10">
        <f>3/24000000*OO[[#This Row],[153 (08JUL1985 00:00:00)-Water Temperature (C)]]*OO[[#This Row],[95]]</f>
        <v>1.9234169105914999E-7</v>
      </c>
      <c r="CT379" s="10">
        <f>3/24000000*OO[[#This Row],[154 (08JUL1985 03:00:00)-Water Temperature (C)]]*OO[[#This Row],[96]]</f>
        <v>1.85691486796875E-7</v>
      </c>
      <c r="CU379" s="10">
        <f>3/24000000*OO[[#This Row],[155 (08JUL1985 06:00:00)-Water Temperature (C)]]*OO[[#This Row],[97]]</f>
        <v>1.7827928626663751E-7</v>
      </c>
      <c r="CV379" s="10">
        <f>3/24000000*OO[[#This Row],[156 (08JUL1985 09:00:00)-Water Temperature (C)]]*OO[[#This Row],[98]]</f>
        <v>1.7337199746912498E-7</v>
      </c>
      <c r="CW379" s="10">
        <f>3/24000000*OO[[#This Row],[157 (08JUL1985 12:00:00)-Water Temperature (C)]]*OO[[#This Row],[99]]</f>
        <v>1.7148697635652498E-7</v>
      </c>
    </row>
    <row r="380" spans="1:101" x14ac:dyDescent="0.35">
      <c r="A380" t="s">
        <v>387</v>
      </c>
      <c r="B380">
        <v>461.93360000000001</v>
      </c>
      <c r="C380" s="10">
        <f>3/24*OO[[#This Row],[59 (26JUN1985 06:00:00)-Water Temperature (C)]]*OO[[#This Row],[1]]/SUM(OO[1])</f>
        <v>0</v>
      </c>
      <c r="D380" s="10">
        <f>3/24*OO[[#This Row],[60 (26JUN1985 09:00:00)-Water Temperature (C)]]*OO[[#This Row],[2]]/SUM(OO[2])</f>
        <v>0</v>
      </c>
      <c r="E380" s="10">
        <f>3/24*OO[[#This Row],[61 (26JUN1985 12:00:00)-Water Temperature (C)]]*OO[[#This Row],[3]]/SUM(OO[3])</f>
        <v>0</v>
      </c>
      <c r="F380" s="10">
        <f>3/24*OO[[#This Row],[62 (26JUN1985 15:00:00)-Water Temperature (C)]]*OO[[#This Row],[4]]/SUM(OO[4])</f>
        <v>0</v>
      </c>
      <c r="G380" s="10">
        <f>3/24*OO[[#This Row],[63 (26JUN1985 18:00:00)-Water Temperature (C)]]*OO[[#This Row],[5]]/SUM(OO[5])</f>
        <v>0</v>
      </c>
      <c r="H380" s="10">
        <f>3/24*OO[[#This Row],[64 (26JUN1985 21:00:00)-Water Temperature (C)]]*OO[[#This Row],[6]]/SUM(OO[6])</f>
        <v>0</v>
      </c>
      <c r="I380" s="10">
        <f>3/24*OO[[#This Row],[65 (27JUN1985 00:00:00)-Water Temperature (C)]]*OO[[#This Row],[7]]/SUM(OO[7])</f>
        <v>0</v>
      </c>
      <c r="J380" s="10">
        <f>3/24*OO[[#This Row],[66 (27JUN1985 03:00:00)-Water Temperature (C)]]*OO[[#This Row],[8]]/SUM(OO[8])</f>
        <v>0</v>
      </c>
      <c r="K380" s="10">
        <f>3/24*OO[[#This Row],[67 (27JUN1985 06:00:00)-Water Temperature (C)]]*OO[[#This Row],[9]]/SUM(OO[9])</f>
        <v>0</v>
      </c>
      <c r="L380" s="10">
        <f>3/24*OO[[#This Row],[68 (27JUN1985 09:00:00)-Water Temperature (C)]]*OO[[#This Row],[10]]/SUM(OO[10])</f>
        <v>0</v>
      </c>
      <c r="M380" s="10">
        <f>3/24*OO[[#This Row],[69 (27JUN1985 12:00:00)-Water Temperature (C)]]*OO[[#This Row],[11]]/SUM(OO[11])</f>
        <v>0</v>
      </c>
      <c r="N380" s="10">
        <f>3/24*OO[[#This Row],[70 (27JUN1985 15:00:00)-Water Temperature (C)]]*OO[[#This Row],[12]]/SUM(OO[12])</f>
        <v>0</v>
      </c>
      <c r="O380" s="10">
        <f>3/24*OO[[#This Row],[71 (27JUN1985 18:00:00)-Water Temperature (C)]]*OO[[#This Row],[13]]/SUM(OO[13])</f>
        <v>0</v>
      </c>
      <c r="P380" s="10">
        <f>3/24*OO[[#This Row],[72 (27JUN1985 21:00:00)-Water Temperature (C)]]*OO[[#This Row],[14]]/SUM(OO[14])</f>
        <v>0</v>
      </c>
      <c r="Q380" s="10">
        <f>3/24*OO[[#This Row],[73 (28JUN1985 00:00:00)-Water Temperature (C)]]*OO[[#This Row],[15]]/SUM(OO[15])</f>
        <v>0</v>
      </c>
      <c r="R380" s="10">
        <f>3/24*OO[[#This Row],[74 (28JUN1985 03:00:00)-Water Temperature (C)]]*OO[[#This Row],[16]]/SUM(OO[16])</f>
        <v>0</v>
      </c>
      <c r="S380" s="10">
        <f>3/24*OO[[#This Row],[75 (28JUN1985 06:00:00)-Water Temperature (C)]]*OO[[#This Row],[17]]/SUM(OO[17])</f>
        <v>9.0091380540520501E-39</v>
      </c>
      <c r="T380" s="10">
        <f>3/24*OO[[#This Row],[76 (28JUN1985 09:00:00)-Water Temperature (C)]]*OO[[#This Row],[18]]/SUM(OO[18])</f>
        <v>8.8675127689266071E-29</v>
      </c>
      <c r="U380" s="10">
        <f>3/24*OO[[#This Row],[77 (28JUN1985 12:00:00)-Water Temperature (C)]]*OO[[#This Row],[19]]/SUM(OO[19])</f>
        <v>8.2848303519596585E-21</v>
      </c>
      <c r="V380" s="10">
        <f>3/24000000*OO[[#This Row],[78 (28JUN1985 15:00:00)-Water Temperature (C)]]*OO[[#This Row],[20]]</f>
        <v>4.2899688381550003E-15</v>
      </c>
      <c r="W380" s="10">
        <f>3/24000000*OO[[#This Row],[79 (28JUN1985 18:00:00)-Water Temperature (C)]]*OO[[#This Row],[21]]</f>
        <v>2.0220616888537496E-11</v>
      </c>
      <c r="X380" s="10">
        <f>3/24000000*OO[[#This Row],[80 (28JUN1985 21:00:00)-Water Temperature (C)]]*OO[[#This Row],[22]]</f>
        <v>1.1098361207435001E-8</v>
      </c>
      <c r="Y380" s="10">
        <f>3/24000000*OO[[#This Row],[81 (29JUN1985 00:00:00)-Water Temperature (C)]]*OO[[#This Row],[23]]</f>
        <v>1.372604113576E-6</v>
      </c>
      <c r="Z380" s="10">
        <f>3/24000000*OO[[#This Row],[82 (29JUN1985 03:00:00)-Water Temperature (C)]]*OO[[#This Row],[24]]</f>
        <v>5.3854671888425E-5</v>
      </c>
      <c r="AA380" s="10">
        <f>3/24000000*OO[[#This Row],[83 (29JUN1985 06:00:00)-Water Temperature (C)]]*OO[[#This Row],[25]]</f>
        <v>8.3555230821474999E-4</v>
      </c>
      <c r="AB380" s="10">
        <f>3/24000000*OO[[#This Row],[84 (29JUN1985 09:00:00)-Water Temperature (C)]]*OO[[#This Row],[26]]</f>
        <v>6.0348372429075E-3</v>
      </c>
      <c r="AC380" s="10">
        <f>3/24000000*OO[[#This Row],[85 (29JUN1985 12:00:00)-Water Temperature (C)]]*OO[[#This Row],[27]]</f>
        <v>2.2399834872349995E-2</v>
      </c>
      <c r="AD380" s="10">
        <f>3/24000000*OO[[#This Row],[86 (29JUN1985 15:00:00)-Water Temperature (C)]]*OO[[#This Row],[28]]</f>
        <v>4.621927126665E-2</v>
      </c>
      <c r="AE380" s="10">
        <f>3/24000000*OO[[#This Row],[88 (29JUN1985 21:00:00)-Water Temperature (C)]]*OO[[#This Row],[30]]</f>
        <v>4.3318027612124999E-2</v>
      </c>
      <c r="AF380" s="10">
        <f>3/24000000*OO[[#This Row],[88 (29JUN1985 21:00:00)-Water Temperature (C)]]*OO[[#This Row],[30]]</f>
        <v>4.3318027612124999E-2</v>
      </c>
      <c r="AG380" s="10">
        <f>3/24000000*OO[[#This Row],[89 (30JUN1985 00:00:00)-Water Temperature (C)]]*OO[[#This Row],[31]]</f>
        <v>2.1815424891586249E-2</v>
      </c>
      <c r="AH380" s="10">
        <f>3/24000000*OO[[#This Row],[90 (30JUN1985 03:00:00)-Water Temperature (C)]]*OO[[#This Row],[32]]</f>
        <v>7.4622081639599998E-3</v>
      </c>
      <c r="AI380" s="10">
        <f>3/24000000*OO[[#This Row],[91 (30JUN1985 06:00:00)-Water Temperature (C)]]*OO[[#This Row],[33]]</f>
        <v>1.8573881677312501E-3</v>
      </c>
      <c r="AJ380" s="10">
        <f>3/24000000*OO[[#This Row],[92 (30JUN1985 09:00:00)-Water Temperature (C)]]*OO[[#This Row],[34]]</f>
        <v>3.6525527887474999E-4</v>
      </c>
      <c r="AK380" s="10">
        <f>3/24000000*OO[[#This Row],[93 (30JUN1985 12:00:00)-Water Temperature (C)]]*OO[[#This Row],[35]]</f>
        <v>6.5705216876462503E-5</v>
      </c>
      <c r="AL380" s="10">
        <f>3/24000000*OO[[#This Row],[94 (30JUN1985 15:00:00)-Water Temperature (C)]]*OO[[#This Row],[36]]</f>
        <v>1.6742232815973748E-5</v>
      </c>
      <c r="AM380" s="10">
        <f>3/24000000*OO[[#This Row],[95 (30JUN1985 18:00:00)-Water Temperature (C)]]*OO[[#This Row],[37]]</f>
        <v>9.1779220439550003E-6</v>
      </c>
      <c r="AN380" s="10">
        <f>3/24000000*OO[[#This Row],[96 (30JUN1985 21:00:00)-Water Temperature (C)]]*OO[[#This Row],[38]]</f>
        <v>7.0824935243924992E-6</v>
      </c>
      <c r="AO380" s="10">
        <f>3/24000000*OO[[#This Row],[97 (01JUL1985 00:00:00)-Water Temperature (C)]]*OO[[#This Row],[39]]</f>
        <v>5.8256583617700004E-6</v>
      </c>
      <c r="AP380" s="10">
        <f>3/24000000*OO[[#This Row],[98 (01JUL1985 03:00:00)-Water Temperature (C)]]*OO[[#This Row],[40]]</f>
        <v>4.8142837353974996E-6</v>
      </c>
      <c r="AQ380" s="10">
        <f>3/24000000*OO[[#This Row],[99 (01JUL1985 06:00:00)-Water Temperature (C)]]*OO[[#This Row],[41]]</f>
        <v>4.0205240148625006E-6</v>
      </c>
      <c r="AR380" s="10">
        <f>3/24000000*OO[[#This Row],[100 (01JUL1985 09:00:00)-Water Temperature (C)]]*OO[[#This Row],[42]]</f>
        <v>3.4442156691899996E-6</v>
      </c>
      <c r="AS380" s="10">
        <f>3/24000000*OO[[#This Row],[101 (01JUL1985 12:00:00)-Water Temperature (C)]]*OO[[#This Row],[43]]</f>
        <v>3.0114391761824999E-6</v>
      </c>
      <c r="AT380" s="10">
        <f>3/24000000*OO[[#This Row],[102 (01JUL1985 15:00:00)-Water Temperature (C)]]*OO[[#This Row],[44]]</f>
        <v>2.6562822273404999E-6</v>
      </c>
      <c r="AU380" s="10">
        <f>3/24000000*OO[[#This Row],[103 (01JUL1985 18:00:00)-Water Temperature (C)]]*OO[[#This Row],[45]]</f>
        <v>2.3473487829330001E-6</v>
      </c>
      <c r="AV380" s="10">
        <f>3/24000000*OO[[#This Row],[104 (01JUL1985 21:00:00)-Water Temperature (C)]]*OO[[#This Row],[46]]</f>
        <v>2.0645624128304998E-6</v>
      </c>
      <c r="AW380" s="10">
        <f>3/24000000*OO[[#This Row],[105 (02JUL1985 00:00:00)-Water Temperature (C)]]*OO[[#This Row],[47]]</f>
        <v>1.819601412813E-6</v>
      </c>
      <c r="AX380" s="10">
        <f>3/24000000*OO[[#This Row],[106 (02JUL1985 03:00:00)-Water Temperature (C)]]*OO[[#This Row],[48]]</f>
        <v>1.61007275305575E-6</v>
      </c>
      <c r="AY380" s="10">
        <f>3/24000000*OO[[#This Row],[107 (02JUL1985 06:00:00)-Water Temperature (C)]]*OO[[#This Row],[49]]</f>
        <v>1.4318128957229999E-6</v>
      </c>
      <c r="AZ380" s="10">
        <f>3/24000000*OO[[#This Row],[108 (02JUL1985 09:00:00)-Water Temperature (C)]]*OO[[#This Row],[50]]</f>
        <v>1.280807182709625E-6</v>
      </c>
      <c r="BA380" s="10">
        <f>3/24000000*OO[[#This Row],[109 (02JUL1985 12:00:00)-Water Temperature (C)]]*OO[[#This Row],[51]]</f>
        <v>1.173090047555E-6</v>
      </c>
      <c r="BB380" s="10">
        <f>3/24000000*OO[[#This Row],[110 (02JUL1985 15:00:00)-Water Temperature (C)]]*OO[[#This Row],[52]]</f>
        <v>1.100270677321875E-6</v>
      </c>
      <c r="BC380" s="10">
        <f>3/24000000*OO[[#This Row],[111 (02JUL1985 18:00:00)-Water Temperature (C)]]*OO[[#This Row],[53]]</f>
        <v>1.0397818366118749E-6</v>
      </c>
      <c r="BD380" s="10">
        <f>3/24000000*OO[[#This Row],[112 (02JUL1985 21:00:00)-Water Temperature (C)]]*OO[[#This Row],[54]]</f>
        <v>9.6835958632349994E-7</v>
      </c>
      <c r="BE380" s="10">
        <f>3/24000000*OO[[#This Row],[113 (03JUL1985 00:00:00)-Water Temperature (C)]]*OO[[#This Row],[55]]</f>
        <v>8.9071712865849991E-7</v>
      </c>
      <c r="BF380" s="10">
        <f>3/24000000*OO[[#This Row],[114 (03JUL1985 03:00:00)-Water Temperature (C)]]*OO[[#This Row],[56]]</f>
        <v>8.201140612306248E-7</v>
      </c>
      <c r="BG380" s="10">
        <f>3/24000000*OO[[#This Row],[115 (03JUL1985 06:00:00)-Water Temperature (C)]]*OO[[#This Row],[57]]</f>
        <v>7.6088639693500005E-7</v>
      </c>
      <c r="BH380" s="10">
        <f>3/24000000*OO[[#This Row],[116 (03JUL1985 09:00:00)-Water Temperature (C)]]*OO[[#This Row],[58]]</f>
        <v>7.1594213500312498E-7</v>
      </c>
      <c r="BI380" s="10">
        <f>3/24000000*OO[[#This Row],[117 (03JUL1985 12:00:00)-Water Temperature (C)]]*OO[[#This Row],[59]]</f>
        <v>6.8324944853349988E-7</v>
      </c>
      <c r="BJ380" s="10">
        <f>3/24000000*OO[[#This Row],[118 (03JUL1985 15:00:00)-Water Temperature (C)]]*OO[[#This Row],[60]]</f>
        <v>6.5949084154624998E-7</v>
      </c>
      <c r="BK380" s="10">
        <f>3/24000000*OO[[#This Row],[119 (03JUL1985 18:00:00)-Water Temperature (C)]]*OO[[#This Row],[61]]</f>
        <v>6.3956420505662505E-7</v>
      </c>
      <c r="BL380" s="10">
        <f>3/24000000*OO[[#This Row],[120 (03JUL1985 21:00:00)-Water Temperature (C)]]*OO[[#This Row],[62]]</f>
        <v>6.1298154740950006E-7</v>
      </c>
      <c r="BM380" s="10">
        <f>3/24000000*OO[[#This Row],[121 (04JUL1985 00:00:00)-Water Temperature (C)]]*OO[[#This Row],[63]]</f>
        <v>5.8582677032499996E-7</v>
      </c>
      <c r="BN380" s="10">
        <f>3/24000000*OO[[#This Row],[122 (04JUL1985 03:00:00)-Water Temperature (C)]]*OO[[#This Row],[64]]</f>
        <v>5.5695176560424998E-7</v>
      </c>
      <c r="BO380" s="10">
        <f>3/24000000*OO[[#This Row],[123 (04JUL1985 06:00:00)-Water Temperature (C)]]*OO[[#This Row],[65]]</f>
        <v>5.2974264941212494E-7</v>
      </c>
      <c r="BP380" s="10">
        <f>3/24000000*OO[[#This Row],[124 (04JUL1985 09:00:00)-Water Temperature (C)]]*OO[[#This Row],[66]]</f>
        <v>5.1341859358124992E-7</v>
      </c>
      <c r="BQ380" s="10">
        <f>3/24000000*OO[[#This Row],[125 (04JUL1985 12:00:00)-Water Temperature (C)]]*OO[[#This Row],[67]]</f>
        <v>5.042938690515E-7</v>
      </c>
      <c r="BR380" s="10">
        <f>3/24000000*OO[[#This Row],[126 (04JUL1985 15:00:00)-Water Temperature (C)]]*OO[[#This Row],[68]]</f>
        <v>4.9575389905574995E-7</v>
      </c>
      <c r="BS380" s="10">
        <f>3/24000000*OO[[#This Row],[127 (04JUL1985 18:00:00)-Water Temperature (C)]]*OO[[#This Row],[69]]</f>
        <v>4.8456345621149987E-7</v>
      </c>
      <c r="BT380" s="10">
        <f>3/24000000*OO[[#This Row],[128 (04JUL1985 21:00:00)-Water Temperature (C)]]*OO[[#This Row],[70]]</f>
        <v>4.6981250575874996E-7</v>
      </c>
      <c r="BU380" s="10">
        <f>3/24000000*OO[[#This Row],[129 (05JUL1985 00:00:00)-Water Temperature (C)]]*OO[[#This Row],[71]]</f>
        <v>4.5038100855912501E-7</v>
      </c>
      <c r="BV380" s="10">
        <f>3/24000000*OO[[#This Row],[130 (05JUL1985 03:00:00)-Water Temperature (C)]]*OO[[#This Row],[72]]</f>
        <v>4.2940915304949995E-7</v>
      </c>
      <c r="BW380" s="10">
        <f>3/24000000*OO[[#This Row],[131 (05JUL1985 06:00:00)-Water Temperature (C)]]*OO[[#This Row],[73]]</f>
        <v>4.0931566657762498E-7</v>
      </c>
      <c r="BX380" s="10">
        <f>3/24000000*OO[[#This Row],[132 (05JUL1985 09:00:00)-Water Temperature (C)]]*OO[[#This Row],[74]]</f>
        <v>3.9731229221074995E-7</v>
      </c>
      <c r="BY380" s="10">
        <f>3/24000000*OO[[#This Row],[133 (05JUL1985 12:00:00)-Water Temperature (C)]]*OO[[#This Row],[75]]</f>
        <v>3.9150284947749994E-7</v>
      </c>
      <c r="BZ380" s="10">
        <f>3/24000000*OO[[#This Row],[134 (05JUL1985 15:00:00)-Water Temperature (C)]]*OO[[#This Row],[76]]</f>
        <v>3.8801531572649995E-7</v>
      </c>
      <c r="CA380" s="10">
        <f>3/24000000*OO[[#This Row],[135 (05JUL1985 18:00:00)-Water Temperature (C)]]*OO[[#This Row],[77]]</f>
        <v>3.8403237344849993E-7</v>
      </c>
      <c r="CB380" s="10">
        <f>3/24000000*OO[[#This Row],[136 (05JUL1985 21:00:00)-Water Temperature (C)]]*OO[[#This Row],[78]]</f>
        <v>3.7421405594137501E-7</v>
      </c>
      <c r="CC380" s="10">
        <f>3/24000000*OO[[#This Row],[137 (06JUL1985 00:00:00)-Water Temperature (C)]]*OO[[#This Row],[79]]</f>
        <v>3.5938436182999998E-7</v>
      </c>
      <c r="CD380" s="10">
        <f>3/24000000*OO[[#This Row],[138 (06JUL1985 03:00:00)-Water Temperature (C)]]*OO[[#This Row],[80]]</f>
        <v>3.4355251021874994E-7</v>
      </c>
      <c r="CE380" s="10">
        <f>3/24000000*OO[[#This Row],[139 (06JUL1985 06:00:00)-Water Temperature (C)]]*OO[[#This Row],[81]]</f>
        <v>3.28881327621E-7</v>
      </c>
      <c r="CF380" s="10">
        <f>3/24000000*OO[[#This Row],[140 (06JUL1985 09:00:00)-Water Temperature (C)]]*OO[[#This Row],[82]]</f>
        <v>3.213654142075E-7</v>
      </c>
      <c r="CG380" s="10">
        <f>3/24000000*OO[[#This Row],[141 (06JUL1985 12:00:00)-Water Temperature (C)]]*OO[[#This Row],[83]]</f>
        <v>3.1804308143362498E-7</v>
      </c>
      <c r="CH380" s="10">
        <f>3/24000000*OO[[#This Row],[142 (06JUL1985 15:00:00)-Water Temperature (C)]]*OO[[#This Row],[84]]</f>
        <v>3.1555320512212497E-7</v>
      </c>
      <c r="CI380" s="10">
        <f>3/24000000*OO[[#This Row],[143 (06JUL1985 18:00:00)-Water Temperature (C)]]*OO[[#This Row],[85]]</f>
        <v>3.1327721987574994E-7</v>
      </c>
      <c r="CJ380" s="10">
        <f>3/24000000*OO[[#This Row],[144 (06JUL1985 21:00:00)-Water Temperature (C)]]*OO[[#This Row],[86]]</f>
        <v>3.0691037572709999E-7</v>
      </c>
      <c r="CK380" s="10">
        <f>3/24000000*OO[[#This Row],[145 (07JUL1985 00:00:00)-Water Temperature (C)]]*OO[[#This Row],[87]]</f>
        <v>2.9625070601344997E-7</v>
      </c>
      <c r="CL380" s="10">
        <f>3/24000000*OO[[#This Row],[146 (07JUL1985 03:00:00)-Water Temperature (C)]]*OO[[#This Row],[88]]</f>
        <v>2.836180027385375E-7</v>
      </c>
      <c r="CM380" s="10">
        <f>3/24000000*OO[[#This Row],[147 (07JUL1985 06:00:00)-Water Temperature (C)]]*OO[[#This Row],[89]]</f>
        <v>2.703108842680625E-7</v>
      </c>
      <c r="CN380" s="10">
        <f>3/24000000*OO[[#This Row],[148 (07JUL1985 09:00:00)-Water Temperature (C)]]*OO[[#This Row],[90]]</f>
        <v>2.5818690545732501E-7</v>
      </c>
      <c r="CO380" s="10">
        <f>3/24000000*OO[[#This Row],[149 (07JUL1985 12:00:00)-Water Temperature (C)]]*OO[[#This Row],[91]]</f>
        <v>2.5022790228375E-7</v>
      </c>
      <c r="CP380" s="10">
        <f>3/24000000*OO[[#This Row],[150 (07JUL1985 15:00:00)-Water Temperature (C)]]*OO[[#This Row],[92]]</f>
        <v>2.47072799009175E-7</v>
      </c>
      <c r="CQ380" s="10">
        <f>3/24000000*OO[[#This Row],[151 (07JUL1985 18:00:00)-Water Temperature (C)]]*OO[[#This Row],[93]]</f>
        <v>2.4289343982709999E-7</v>
      </c>
      <c r="CR380" s="10">
        <f>3/24000000*OO[[#This Row],[152 (07JUL1985 21:00:00)-Water Temperature (C)]]*OO[[#This Row],[94]]</f>
        <v>2.3561014495837497E-7</v>
      </c>
      <c r="CS380" s="10">
        <f>3/24000000*OO[[#This Row],[153 (08JUL1985 00:00:00)-Water Temperature (C)]]*OO[[#This Row],[95]]</f>
        <v>2.2799310773445E-7</v>
      </c>
      <c r="CT380" s="10">
        <f>3/24000000*OO[[#This Row],[154 (08JUL1985 03:00:00)-Water Temperature (C)]]*OO[[#This Row],[96]]</f>
        <v>2.2017219401077498E-7</v>
      </c>
      <c r="CU380" s="10">
        <f>3/24000000*OO[[#This Row],[155 (08JUL1985 06:00:00)-Water Temperature (C)]]*OO[[#This Row],[97]]</f>
        <v>2.1149702728199998E-7</v>
      </c>
      <c r="CV380" s="10">
        <f>3/24000000*OO[[#This Row],[156 (08JUL1985 09:00:00)-Water Temperature (C)]]*OO[[#This Row],[98]]</f>
        <v>2.0575582961415002E-7</v>
      </c>
      <c r="CW380" s="10">
        <f>3/24000000*OO[[#This Row],[157 (08JUL1985 12:00:00)-Water Temperature (C)]]*OO[[#This Row],[99]]</f>
        <v>2.03437323605175E-7</v>
      </c>
    </row>
    <row r="381" spans="1:101" x14ac:dyDescent="0.35">
      <c r="A381" t="s">
        <v>388</v>
      </c>
      <c r="B381">
        <v>524.54549999999995</v>
      </c>
      <c r="C381" s="10">
        <f>3/24*OO[[#This Row],[59 (26JUN1985 06:00:00)-Water Temperature (C)]]*OO[[#This Row],[1]]/SUM(OO[1])</f>
        <v>0</v>
      </c>
      <c r="D381" s="10">
        <f>3/24*OO[[#This Row],[60 (26JUN1985 09:00:00)-Water Temperature (C)]]*OO[[#This Row],[2]]/SUM(OO[2])</f>
        <v>0</v>
      </c>
      <c r="E381" s="10">
        <f>3/24*OO[[#This Row],[61 (26JUN1985 12:00:00)-Water Temperature (C)]]*OO[[#This Row],[3]]/SUM(OO[3])</f>
        <v>0</v>
      </c>
      <c r="F381" s="10">
        <f>3/24*OO[[#This Row],[62 (26JUN1985 15:00:00)-Water Temperature (C)]]*OO[[#This Row],[4]]/SUM(OO[4])</f>
        <v>0</v>
      </c>
      <c r="G381" s="10">
        <f>3/24*OO[[#This Row],[63 (26JUN1985 18:00:00)-Water Temperature (C)]]*OO[[#This Row],[5]]/SUM(OO[5])</f>
        <v>0</v>
      </c>
      <c r="H381" s="10">
        <f>3/24*OO[[#This Row],[64 (26JUN1985 21:00:00)-Water Temperature (C)]]*OO[[#This Row],[6]]/SUM(OO[6])</f>
        <v>0</v>
      </c>
      <c r="I381" s="10">
        <f>3/24*OO[[#This Row],[65 (27JUN1985 00:00:00)-Water Temperature (C)]]*OO[[#This Row],[7]]/SUM(OO[7])</f>
        <v>0</v>
      </c>
      <c r="J381" s="10">
        <f>3/24*OO[[#This Row],[66 (27JUN1985 03:00:00)-Water Temperature (C)]]*OO[[#This Row],[8]]/SUM(OO[8])</f>
        <v>0</v>
      </c>
      <c r="K381" s="10">
        <f>3/24*OO[[#This Row],[67 (27JUN1985 06:00:00)-Water Temperature (C)]]*OO[[#This Row],[9]]/SUM(OO[9])</f>
        <v>0</v>
      </c>
      <c r="L381" s="10">
        <f>3/24*OO[[#This Row],[68 (27JUN1985 09:00:00)-Water Temperature (C)]]*OO[[#This Row],[10]]/SUM(OO[10])</f>
        <v>0</v>
      </c>
      <c r="M381" s="10">
        <f>3/24*OO[[#This Row],[69 (27JUN1985 12:00:00)-Water Temperature (C)]]*OO[[#This Row],[11]]/SUM(OO[11])</f>
        <v>0</v>
      </c>
      <c r="N381" s="10">
        <f>3/24*OO[[#This Row],[70 (27JUN1985 15:00:00)-Water Temperature (C)]]*OO[[#This Row],[12]]/SUM(OO[12])</f>
        <v>0</v>
      </c>
      <c r="O381" s="10">
        <f>3/24*OO[[#This Row],[71 (27JUN1985 18:00:00)-Water Temperature (C)]]*OO[[#This Row],[13]]/SUM(OO[13])</f>
        <v>0</v>
      </c>
      <c r="P381" s="10">
        <f>3/24*OO[[#This Row],[72 (27JUN1985 21:00:00)-Water Temperature (C)]]*OO[[#This Row],[14]]/SUM(OO[14])</f>
        <v>0</v>
      </c>
      <c r="Q381" s="10">
        <f>3/24*OO[[#This Row],[73 (28JUN1985 00:00:00)-Water Temperature (C)]]*OO[[#This Row],[15]]/SUM(OO[15])</f>
        <v>0</v>
      </c>
      <c r="R381" s="10">
        <f>3/24*OO[[#This Row],[74 (28JUN1985 03:00:00)-Water Temperature (C)]]*OO[[#This Row],[16]]/SUM(OO[16])</f>
        <v>0</v>
      </c>
      <c r="S381" s="10">
        <f>3/24*OO[[#This Row],[75 (28JUN1985 06:00:00)-Water Temperature (C)]]*OO[[#This Row],[17]]/SUM(OO[17])</f>
        <v>1.8687474381135513E-39</v>
      </c>
      <c r="T381" s="10">
        <f>3/24*OO[[#This Row],[76 (28JUN1985 09:00:00)-Water Temperature (C)]]*OO[[#This Row],[18]]/SUM(OO[18])</f>
        <v>3.3629975206917345E-29</v>
      </c>
      <c r="U381" s="10">
        <f>3/24*OO[[#This Row],[77 (28JUN1985 12:00:00)-Water Temperature (C)]]*OO[[#This Row],[19]]/SUM(OO[19])</f>
        <v>2.7091650412973219E-21</v>
      </c>
      <c r="V381" s="10">
        <f>3/24000000*OO[[#This Row],[78 (28JUN1985 15:00:00)-Water Temperature (C)]]*OO[[#This Row],[20]]</f>
        <v>1.8984651913104999E-15</v>
      </c>
      <c r="W381" s="10">
        <f>3/24000000*OO[[#This Row],[79 (28JUN1985 18:00:00)-Water Temperature (C)]]*OO[[#This Row],[21]]</f>
        <v>9.967113875739998E-12</v>
      </c>
      <c r="X381" s="10">
        <f>3/24000000*OO[[#This Row],[80 (28JUN1985 21:00:00)-Water Temperature (C)]]*OO[[#This Row],[22]]</f>
        <v>5.8620661240399996E-9</v>
      </c>
      <c r="Y381" s="10">
        <f>3/24000000*OO[[#This Row],[81 (29JUN1985 00:00:00)-Water Temperature (C)]]*OO[[#This Row],[23]]</f>
        <v>7.6558842945074994E-7</v>
      </c>
      <c r="Z381" s="10">
        <f>3/24000000*OO[[#This Row],[82 (29JUN1985 03:00:00)-Water Temperature (C)]]*OO[[#This Row],[24]]</f>
        <v>3.1422619672962498E-5</v>
      </c>
      <c r="AA381" s="10">
        <f>3/24000000*OO[[#This Row],[83 (29JUN1985 06:00:00)-Water Temperature (C)]]*OO[[#This Row],[25]]</f>
        <v>5.0670490195525004E-4</v>
      </c>
      <c r="AB381" s="10">
        <f>3/24000000*OO[[#This Row],[84 (29JUN1985 09:00:00)-Water Temperature (C)]]*OO[[#This Row],[26]]</f>
        <v>3.7875211969812497E-3</v>
      </c>
      <c r="AC381" s="10">
        <f>3/24000000*OO[[#This Row],[85 (29JUN1985 12:00:00)-Water Temperature (C)]]*OO[[#This Row],[27]]</f>
        <v>1.4478803714072499E-2</v>
      </c>
      <c r="AD381" s="10">
        <f>3/24000000*OO[[#This Row],[86 (29JUN1985 15:00:00)-Water Temperature (C)]]*OO[[#This Row],[28]]</f>
        <v>3.0662128558024998E-2</v>
      </c>
      <c r="AE381" s="10">
        <f>3/24000000*OO[[#This Row],[88 (29JUN1985 21:00:00)-Water Temperature (C)]]*OO[[#This Row],[30]]</f>
        <v>2.9930162979843748E-2</v>
      </c>
      <c r="AF381" s="10">
        <f>3/24000000*OO[[#This Row],[88 (29JUN1985 21:00:00)-Water Temperature (C)]]*OO[[#This Row],[30]]</f>
        <v>2.9930162979843748E-2</v>
      </c>
      <c r="AG381" s="10">
        <f>3/24000000*OO[[#This Row],[89 (30JUN1985 00:00:00)-Water Temperature (C)]]*OO[[#This Row],[31]]</f>
        <v>1.5364921303879999E-2</v>
      </c>
      <c r="AH381" s="10">
        <f>3/24000000*OO[[#This Row],[90 (30JUN1985 03:00:00)-Water Temperature (C)]]*OO[[#This Row],[32]]</f>
        <v>5.3381194882712495E-3</v>
      </c>
      <c r="AI381" s="10">
        <f>3/24000000*OO[[#This Row],[91 (30JUN1985 06:00:00)-Water Temperature (C)]]*OO[[#This Row],[33]]</f>
        <v>1.3445025565814999E-3</v>
      </c>
      <c r="AJ381" s="10">
        <f>3/24000000*OO[[#This Row],[92 (30JUN1985 09:00:00)-Water Temperature (C)]]*OO[[#This Row],[34]]</f>
        <v>2.65912313075875E-4</v>
      </c>
      <c r="AK381" s="10">
        <f>3/24000000*OO[[#This Row],[93 (30JUN1985 12:00:00)-Water Temperature (C)]]*OO[[#This Row],[35]]</f>
        <v>4.740407065539999E-5</v>
      </c>
      <c r="AL381" s="10">
        <f>3/24000000*OO[[#This Row],[94 (30JUN1985 15:00:00)-Water Temperature (C)]]*OO[[#This Row],[36]]</f>
        <v>1.1498251046156251E-5</v>
      </c>
      <c r="AM381" s="10">
        <f>3/24000000*OO[[#This Row],[95 (30JUN1985 18:00:00)-Water Temperature (C)]]*OO[[#This Row],[37]]</f>
        <v>6.0069815855150001E-6</v>
      </c>
      <c r="AN381" s="10">
        <f>3/24000000*OO[[#This Row],[96 (30JUN1985 21:00:00)-Water Temperature (C)]]*OO[[#This Row],[38]]</f>
        <v>4.5457120244549998E-6</v>
      </c>
      <c r="AO381" s="10">
        <f>3/24000000*OO[[#This Row],[97 (01JUL1985 00:00:00)-Water Temperature (C)]]*OO[[#This Row],[39]]</f>
        <v>3.6970109910112504E-6</v>
      </c>
      <c r="AP381" s="10">
        <f>3/24000000*OO[[#This Row],[98 (01JUL1985 03:00:00)-Water Temperature (C)]]*OO[[#This Row],[40]]</f>
        <v>3.0230119646724996E-6</v>
      </c>
      <c r="AQ381" s="10">
        <f>3/24000000*OO[[#This Row],[99 (01JUL1985 06:00:00)-Water Temperature (C)]]*OO[[#This Row],[41]]</f>
        <v>2.4961926452645003E-6</v>
      </c>
      <c r="AR381" s="10">
        <f>3/24000000*OO[[#This Row],[100 (01JUL1985 09:00:00)-Water Temperature (C)]]*OO[[#This Row],[42]]</f>
        <v>2.1139108430143748E-6</v>
      </c>
      <c r="AS381" s="10">
        <f>3/24000000*OO[[#This Row],[101 (01JUL1985 12:00:00)-Water Temperature (C)]]*OO[[#This Row],[43]]</f>
        <v>1.8249856533413749E-6</v>
      </c>
      <c r="AT381" s="10">
        <f>3/24000000*OO[[#This Row],[102 (01JUL1985 15:00:00)-Water Temperature (C)]]*OO[[#This Row],[44]]</f>
        <v>1.5893042888450001E-6</v>
      </c>
      <c r="AU381" s="10">
        <f>3/24000000*OO[[#This Row],[103 (01JUL1985 18:00:00)-Water Temperature (C)]]*OO[[#This Row],[45]]</f>
        <v>1.3865072744249999E-6</v>
      </c>
      <c r="AV381" s="10">
        <f>3/24000000*OO[[#This Row],[104 (01JUL1985 21:00:00)-Water Temperature (C)]]*OO[[#This Row],[46]]</f>
        <v>1.2149446948028751E-6</v>
      </c>
      <c r="AW381" s="10">
        <f>3/24000000*OO[[#This Row],[105 (02JUL1985 00:00:00)-Water Temperature (C)]]*OO[[#This Row],[47]]</f>
        <v>1.0729640866725E-6</v>
      </c>
      <c r="AX381" s="10">
        <f>3/24000000*OO[[#This Row],[106 (02JUL1985 03:00:00)-Water Temperature (C)]]*OO[[#This Row],[48]]</f>
        <v>9.5144208820000005E-7</v>
      </c>
      <c r="AY381" s="10">
        <f>3/24000000*OO[[#This Row],[107 (02JUL1985 06:00:00)-Water Temperature (C)]]*OO[[#This Row],[49]]</f>
        <v>8.4780481700537502E-7</v>
      </c>
      <c r="AZ381" s="10">
        <f>3/24000000*OO[[#This Row],[108 (02JUL1985 09:00:00)-Water Temperature (C)]]*OO[[#This Row],[50]]</f>
        <v>7.5984715100875002E-7</v>
      </c>
      <c r="BA381" s="10">
        <f>3/24000000*OO[[#This Row],[109 (02JUL1985 12:00:00)-Water Temperature (C)]]*OO[[#This Row],[51]]</f>
        <v>6.9719383765437494E-7</v>
      </c>
      <c r="BB381" s="10">
        <f>3/24000000*OO[[#This Row],[110 (02JUL1985 15:00:00)-Water Temperature (C)]]*OO[[#This Row],[52]]</f>
        <v>6.5516779293437501E-7</v>
      </c>
      <c r="BC381" s="10">
        <f>3/24000000*OO[[#This Row],[111 (02JUL1985 18:00:00)-Water Temperature (C)]]*OO[[#This Row],[53]]</f>
        <v>6.20473890344125E-7</v>
      </c>
      <c r="BD381" s="10">
        <f>3/24000000*OO[[#This Row],[112 (02JUL1985 21:00:00)-Water Temperature (C)]]*OO[[#This Row],[54]]</f>
        <v>5.7926526389437488E-7</v>
      </c>
      <c r="BE381" s="10">
        <f>3/24000000*OO[[#This Row],[113 (03JUL1985 00:00:00)-Water Temperature (C)]]*OO[[#This Row],[55]]</f>
        <v>5.3410220698224996E-7</v>
      </c>
      <c r="BF381" s="10">
        <f>3/24000000*OO[[#This Row],[114 (03JUL1985 03:00:00)-Water Temperature (C)]]*OO[[#This Row],[56]]</f>
        <v>4.9288862857749998E-7</v>
      </c>
      <c r="BG381" s="10">
        <f>3/24000000*OO[[#This Row],[115 (03JUL1985 06:00:00)-Water Temperature (C)]]*OO[[#This Row],[57]]</f>
        <v>4.5873163631999998E-7</v>
      </c>
      <c r="BH381" s="10">
        <f>3/24000000*OO[[#This Row],[116 (03JUL1985 09:00:00)-Water Temperature (C)]]*OO[[#This Row],[58]]</f>
        <v>4.3295572064025004E-7</v>
      </c>
      <c r="BI381" s="10">
        <f>3/24000000*OO[[#This Row],[117 (03JUL1985 12:00:00)-Water Temperature (C)]]*OO[[#This Row],[59]]</f>
        <v>4.14335932416875E-7</v>
      </c>
      <c r="BJ381" s="10">
        <f>3/24000000*OO[[#This Row],[118 (03JUL1985 15:00:00)-Water Temperature (C)]]*OO[[#This Row],[60]]</f>
        <v>4.0044163182799995E-7</v>
      </c>
      <c r="BK381" s="10">
        <f>3/24000000*OO[[#This Row],[119 (03JUL1985 18:00:00)-Water Temperature (C)]]*OO[[#This Row],[61]]</f>
        <v>3.8855572360687494E-7</v>
      </c>
      <c r="BL381" s="10">
        <f>3/24000000*OO[[#This Row],[120 (03JUL1985 21:00:00)-Water Temperature (C)]]*OO[[#This Row],[62]]</f>
        <v>3.7270259768774998E-7</v>
      </c>
      <c r="BM381" s="10">
        <f>3/24000000*OO[[#This Row],[121 (04JUL1985 00:00:00)-Water Temperature (C)]]*OO[[#This Row],[63]]</f>
        <v>3.5646430202774996E-7</v>
      </c>
      <c r="BN381" s="10">
        <f>3/24000000*OO[[#This Row],[122 (04JUL1985 03:00:00)-Water Temperature (C)]]*OO[[#This Row],[64]]</f>
        <v>3.3924638732324995E-7</v>
      </c>
      <c r="BO381" s="10">
        <f>3/24000000*OO[[#This Row],[123 (04JUL1985 06:00:00)-Water Temperature (C)]]*OO[[#This Row],[65]]</f>
        <v>3.2290489833974994E-7</v>
      </c>
      <c r="BP381" s="10">
        <f>3/24000000*OO[[#This Row],[124 (04JUL1985 09:00:00)-Water Temperature (C)]]*OO[[#This Row],[66]]</f>
        <v>3.1310543648999997E-7</v>
      </c>
      <c r="BQ381" s="10">
        <f>3/24000000*OO[[#This Row],[125 (04JUL1985 12:00:00)-Water Temperature (C)]]*OO[[#This Row],[67]]</f>
        <v>3.076346362475E-7</v>
      </c>
      <c r="BR381" s="10">
        <f>3/24000000*OO[[#This Row],[126 (04JUL1985 15:00:00)-Water Temperature (C)]]*OO[[#This Row],[68]]</f>
        <v>3.0254903043941252E-7</v>
      </c>
      <c r="BS381" s="10">
        <f>3/24000000*OO[[#This Row],[127 (04JUL1985 18:00:00)-Water Temperature (C)]]*OO[[#This Row],[69]]</f>
        <v>2.9585991039465001E-7</v>
      </c>
      <c r="BT381" s="10">
        <f>3/24000000*OO[[#This Row],[128 (04JUL1985 21:00:00)-Water Temperature (C)]]*OO[[#This Row],[70]]</f>
        <v>2.8703433789795001E-7</v>
      </c>
      <c r="BU381" s="10">
        <f>3/24000000*OO[[#This Row],[129 (05JUL1985 00:00:00)-Water Temperature (C)]]*OO[[#This Row],[71]]</f>
        <v>2.7539711363429999E-7</v>
      </c>
      <c r="BV381" s="10">
        <f>3/24000000*OO[[#This Row],[130 (05JUL1985 03:00:00)-Water Temperature (C)]]*OO[[#This Row],[72]]</f>
        <v>2.6276963768635003E-7</v>
      </c>
      <c r="BW381" s="10">
        <f>3/24000000*OO[[#This Row],[131 (05JUL1985 06:00:00)-Water Temperature (C)]]*OO[[#This Row],[73]]</f>
        <v>2.5059892892232497E-7</v>
      </c>
      <c r="BX381" s="10">
        <f>3/24000000*OO[[#This Row],[132 (05JUL1985 09:00:00)-Water Temperature (C)]]*OO[[#This Row],[74]]</f>
        <v>2.4334483064711248E-7</v>
      </c>
      <c r="BY381" s="10">
        <f>3/24000000*OO[[#This Row],[133 (05JUL1985 12:00:00)-Water Temperature (C)]]*OO[[#This Row],[75]]</f>
        <v>2.3978337641599997E-7</v>
      </c>
      <c r="BZ381" s="10">
        <f>3/24000000*OO[[#This Row],[134 (05JUL1985 15:00:00)-Water Temperature (C)]]*OO[[#This Row],[76]]</f>
        <v>2.37728443427775E-7</v>
      </c>
      <c r="CA381" s="10">
        <f>3/24000000*OO[[#This Row],[135 (05JUL1985 18:00:00)-Water Temperature (C)]]*OO[[#This Row],[77]]</f>
        <v>2.3536632316212496E-7</v>
      </c>
      <c r="CB381" s="10">
        <f>3/24000000*OO[[#This Row],[136 (05JUL1985 21:00:00)-Water Temperature (C)]]*OO[[#This Row],[78]]</f>
        <v>2.2946817388949997E-7</v>
      </c>
      <c r="CC381" s="10">
        <f>3/24000000*OO[[#This Row],[137 (06JUL1985 00:00:00)-Water Temperature (C)]]*OO[[#This Row],[79]]</f>
        <v>2.205536392548E-7</v>
      </c>
      <c r="CD381" s="10">
        <f>3/24000000*OO[[#This Row],[138 (06JUL1985 03:00:00)-Water Temperature (C)]]*OO[[#This Row],[80]]</f>
        <v>2.1095525851462499E-7</v>
      </c>
      <c r="CE381" s="10">
        <f>3/24000000*OO[[#This Row],[139 (06JUL1985 06:00:00)-Water Temperature (C)]]*OO[[#This Row],[81]]</f>
        <v>2.0205564096687499E-7</v>
      </c>
      <c r="CF381" s="10">
        <f>3/24000000*OO[[#This Row],[140 (06JUL1985 09:00:00)-Water Temperature (C)]]*OO[[#This Row],[82]]</f>
        <v>1.9752116650409999E-7</v>
      </c>
      <c r="CG381" s="10">
        <f>3/24000000*OO[[#This Row],[141 (06JUL1985 12:00:00)-Water Temperature (C)]]*OO[[#This Row],[83]]</f>
        <v>1.955007678998125E-7</v>
      </c>
      <c r="CH381" s="10">
        <f>3/24000000*OO[[#This Row],[142 (06JUL1985 15:00:00)-Water Temperature (C)]]*OO[[#This Row],[84]]</f>
        <v>1.9404840938857498E-7</v>
      </c>
      <c r="CI381" s="10">
        <f>3/24000000*OO[[#This Row],[143 (06JUL1985 18:00:00)-Water Temperature (C)]]*OO[[#This Row],[85]]</f>
        <v>1.9269782068874997E-7</v>
      </c>
      <c r="CJ381" s="10">
        <f>3/24000000*OO[[#This Row],[144 (06JUL1985 21:00:00)-Water Temperature (C)]]*OO[[#This Row],[86]]</f>
        <v>1.888683952267E-7</v>
      </c>
      <c r="CK381" s="10">
        <f>3/24000000*OO[[#This Row],[145 (07JUL1985 00:00:00)-Water Temperature (C)]]*OO[[#This Row],[87]]</f>
        <v>1.8247760485109997E-7</v>
      </c>
      <c r="CL381" s="10">
        <f>3/24000000*OO[[#This Row],[146 (07JUL1985 03:00:00)-Water Temperature (C)]]*OO[[#This Row],[88]]</f>
        <v>1.7480287413874998E-7</v>
      </c>
      <c r="CM381" s="10">
        <f>3/24000000*OO[[#This Row],[147 (07JUL1985 06:00:00)-Water Temperature (C)]]*OO[[#This Row],[89]]</f>
        <v>1.6670716892549997E-7</v>
      </c>
      <c r="CN381" s="10">
        <f>3/24000000*OO[[#This Row],[148 (07JUL1985 09:00:00)-Water Temperature (C)]]*OO[[#This Row],[90]]</f>
        <v>1.5930344682175E-7</v>
      </c>
      <c r="CO381" s="10">
        <f>3/24000000*OO[[#This Row],[149 (07JUL1985 12:00:00)-Water Temperature (C)]]*OO[[#This Row],[91]]</f>
        <v>1.5440878678432499E-7</v>
      </c>
      <c r="CP381" s="10">
        <f>3/24000000*OO[[#This Row],[150 (07JUL1985 15:00:00)-Water Temperature (C)]]*OO[[#This Row],[92]]</f>
        <v>1.5245546387181251E-7</v>
      </c>
      <c r="CQ381" s="10">
        <f>3/24000000*OO[[#This Row],[151 (07JUL1985 18:00:00)-Water Temperature (C)]]*OO[[#This Row],[93]]</f>
        <v>1.4992933416780002E-7</v>
      </c>
      <c r="CR381" s="10">
        <f>3/24000000*OO[[#This Row],[152 (07JUL1985 21:00:00)-Water Temperature (C)]]*OO[[#This Row],[94]]</f>
        <v>1.4550526852784999E-7</v>
      </c>
      <c r="CS381" s="10">
        <f>3/24000000*OO[[#This Row],[153 (08JUL1985 00:00:00)-Water Temperature (C)]]*OO[[#This Row],[95]]</f>
        <v>1.4085932561706249E-7</v>
      </c>
      <c r="CT381" s="10">
        <f>3/24000000*OO[[#This Row],[154 (08JUL1985 03:00:00)-Water Temperature (C)]]*OO[[#This Row],[96]]</f>
        <v>1.361048427841125E-7</v>
      </c>
      <c r="CU381" s="10">
        <f>3/24000000*OO[[#This Row],[155 (08JUL1985 06:00:00)-Water Temperature (C)]]*OO[[#This Row],[97]]</f>
        <v>1.3083502909148749E-7</v>
      </c>
      <c r="CV381" s="10">
        <f>3/24000000*OO[[#This Row],[156 (08JUL1985 09:00:00)-Water Temperature (C)]]*OO[[#This Row],[98]]</f>
        <v>1.2733638865085001E-7</v>
      </c>
      <c r="CW381" s="10">
        <f>3/24000000*OO[[#This Row],[157 (08JUL1985 12:00:00)-Water Temperature (C)]]*OO[[#This Row],[99]]</f>
        <v>1.2589374126874999E-7</v>
      </c>
    </row>
    <row r="382" spans="1:101" x14ac:dyDescent="0.35">
      <c r="A382" t="s">
        <v>389</v>
      </c>
      <c r="B382">
        <v>681.88019999999995</v>
      </c>
      <c r="C382" s="10">
        <f>3/24*OO[[#This Row],[59 (26JUN1985 06:00:00)-Water Temperature (C)]]*OO[[#This Row],[1]]/SUM(OO[1])</f>
        <v>0</v>
      </c>
      <c r="D382" s="10">
        <f>3/24*OO[[#This Row],[60 (26JUN1985 09:00:00)-Water Temperature (C)]]*OO[[#This Row],[2]]/SUM(OO[2])</f>
        <v>0</v>
      </c>
      <c r="E382" s="10">
        <f>3/24*OO[[#This Row],[61 (26JUN1985 12:00:00)-Water Temperature (C)]]*OO[[#This Row],[3]]/SUM(OO[3])</f>
        <v>0</v>
      </c>
      <c r="F382" s="10">
        <f>3/24*OO[[#This Row],[62 (26JUN1985 15:00:00)-Water Temperature (C)]]*OO[[#This Row],[4]]/SUM(OO[4])</f>
        <v>0</v>
      </c>
      <c r="G382" s="10">
        <f>3/24*OO[[#This Row],[63 (26JUN1985 18:00:00)-Water Temperature (C)]]*OO[[#This Row],[5]]/SUM(OO[5])</f>
        <v>0</v>
      </c>
      <c r="H382" s="10">
        <f>3/24*OO[[#This Row],[64 (26JUN1985 21:00:00)-Water Temperature (C)]]*OO[[#This Row],[6]]/SUM(OO[6])</f>
        <v>0</v>
      </c>
      <c r="I382" s="10">
        <f>3/24*OO[[#This Row],[65 (27JUN1985 00:00:00)-Water Temperature (C)]]*OO[[#This Row],[7]]/SUM(OO[7])</f>
        <v>0</v>
      </c>
      <c r="J382" s="10">
        <f>3/24*OO[[#This Row],[66 (27JUN1985 03:00:00)-Water Temperature (C)]]*OO[[#This Row],[8]]/SUM(OO[8])</f>
        <v>0</v>
      </c>
      <c r="K382" s="10">
        <f>3/24*OO[[#This Row],[67 (27JUN1985 06:00:00)-Water Temperature (C)]]*OO[[#This Row],[9]]/SUM(OO[9])</f>
        <v>0</v>
      </c>
      <c r="L382" s="10">
        <f>3/24*OO[[#This Row],[68 (27JUN1985 09:00:00)-Water Temperature (C)]]*OO[[#This Row],[10]]/SUM(OO[10])</f>
        <v>0</v>
      </c>
      <c r="M382" s="10">
        <f>3/24*OO[[#This Row],[69 (27JUN1985 12:00:00)-Water Temperature (C)]]*OO[[#This Row],[11]]/SUM(OO[11])</f>
        <v>0</v>
      </c>
      <c r="N382" s="10">
        <f>3/24*OO[[#This Row],[70 (27JUN1985 15:00:00)-Water Temperature (C)]]*OO[[#This Row],[12]]/SUM(OO[12])</f>
        <v>0</v>
      </c>
      <c r="O382" s="10">
        <f>3/24*OO[[#This Row],[71 (27JUN1985 18:00:00)-Water Temperature (C)]]*OO[[#This Row],[13]]/SUM(OO[13])</f>
        <v>0</v>
      </c>
      <c r="P382" s="10">
        <f>3/24*OO[[#This Row],[72 (27JUN1985 21:00:00)-Water Temperature (C)]]*OO[[#This Row],[14]]/SUM(OO[14])</f>
        <v>0</v>
      </c>
      <c r="Q382" s="10">
        <f>3/24*OO[[#This Row],[73 (28JUN1985 00:00:00)-Water Temperature (C)]]*OO[[#This Row],[15]]/SUM(OO[15])</f>
        <v>0</v>
      </c>
      <c r="R382" s="10">
        <f>3/24*OO[[#This Row],[74 (28JUN1985 03:00:00)-Water Temperature (C)]]*OO[[#This Row],[16]]/SUM(OO[16])</f>
        <v>0</v>
      </c>
      <c r="S382" s="10">
        <f>3/24*OO[[#This Row],[75 (28JUN1985 06:00:00)-Water Temperature (C)]]*OO[[#This Row],[17]]/SUM(OO[17])</f>
        <v>6.9300422962876101E-40</v>
      </c>
      <c r="T382" s="10">
        <f>3/24*OO[[#This Row],[76 (28JUN1985 09:00:00)-Water Temperature (C)]]*OO[[#This Row],[18]]/SUM(OO[18])</f>
        <v>2.8862019414782087E-29</v>
      </c>
      <c r="U382" s="10">
        <f>3/24*OO[[#This Row],[77 (28JUN1985 12:00:00)-Water Temperature (C)]]*OO[[#This Row],[19]]/SUM(OO[19])</f>
        <v>1.8965235451659635E-21</v>
      </c>
      <c r="V382" s="10">
        <f>3/24000000*OO[[#This Row],[78 (28JUN1985 15:00:00)-Water Temperature (C)]]*OO[[#This Row],[20]]</f>
        <v>2.0575557551940001E-15</v>
      </c>
      <c r="W382" s="10">
        <f>3/24000000*OO[[#This Row],[79 (28JUN1985 18:00:00)-Water Temperature (C)]]*OO[[#This Row],[21]]</f>
        <v>1.2724817151899999E-11</v>
      </c>
      <c r="X382" s="10">
        <f>3/24000000*OO[[#This Row],[80 (28JUN1985 21:00:00)-Water Temperature (C)]]*OO[[#This Row],[22]]</f>
        <v>8.3557599486299996E-9</v>
      </c>
      <c r="Y382" s="10">
        <f>3/24000000*OO[[#This Row],[81 (29JUN1985 00:00:00)-Water Temperature (C)]]*OO[[#This Row],[23]]</f>
        <v>1.1939778373702501E-6</v>
      </c>
      <c r="Z382" s="10">
        <f>3/24000000*OO[[#This Row],[82 (29JUN1985 03:00:00)-Water Temperature (C)]]*OO[[#This Row],[24]]</f>
        <v>5.2972346286675001E-5</v>
      </c>
      <c r="AA382" s="10">
        <f>3/24000000*OO[[#This Row],[83 (29JUN1985 06:00:00)-Water Temperature (C)]]*OO[[#This Row],[25]]</f>
        <v>9.1517421964800014E-4</v>
      </c>
      <c r="AB382" s="10">
        <f>3/24000000*OO[[#This Row],[84 (29JUN1985 09:00:00)-Water Temperature (C)]]*OO[[#This Row],[26]]</f>
        <v>7.2917231680799995E-3</v>
      </c>
      <c r="AC382" s="10">
        <f>3/24000000*OO[[#This Row],[85 (29JUN1985 12:00:00)-Water Temperature (C)]]*OO[[#This Row],[27]]</f>
        <v>2.953390851285E-2</v>
      </c>
      <c r="AD382" s="10">
        <f>3/24000000*OO[[#This Row],[86 (29JUN1985 15:00:00)-Water Temperature (C)]]*OO[[#This Row],[28]]</f>
        <v>6.60891869154E-2</v>
      </c>
      <c r="AE382" s="10">
        <f>3/24000000*OO[[#This Row],[88 (29JUN1985 21:00:00)-Water Temperature (C)]]*OO[[#This Row],[30]]</f>
        <v>7.1309996275099999E-2</v>
      </c>
      <c r="AF382" s="10">
        <f>3/24000000*OO[[#This Row],[88 (29JUN1985 21:00:00)-Water Temperature (C)]]*OO[[#This Row],[30]]</f>
        <v>7.1309996275099999E-2</v>
      </c>
      <c r="AG382" s="10">
        <f>3/24000000*OO[[#This Row],[89 (30JUN1985 00:00:00)-Water Temperature (C)]]*OO[[#This Row],[31]]</f>
        <v>3.8474072934674995E-2</v>
      </c>
      <c r="AH382" s="10">
        <f>3/24000000*OO[[#This Row],[90 (30JUN1985 03:00:00)-Water Temperature (C)]]*OO[[#This Row],[32]]</f>
        <v>1.4003579087354999E-2</v>
      </c>
      <c r="AI382" s="10">
        <f>3/24000000*OO[[#This Row],[91 (30JUN1985 06:00:00)-Water Temperature (C)]]*OO[[#This Row],[33]]</f>
        <v>3.6777487702624994E-3</v>
      </c>
      <c r="AJ382" s="10">
        <f>3/24000000*OO[[#This Row],[92 (30JUN1985 09:00:00)-Water Temperature (C)]]*OO[[#This Row],[34]]</f>
        <v>7.5231229804249996E-4</v>
      </c>
      <c r="AK382" s="10">
        <f>3/24000000*OO[[#This Row],[93 (30JUN1985 12:00:00)-Water Temperature (C)]]*OO[[#This Row],[35]]</f>
        <v>1.3555603352571251E-4</v>
      </c>
      <c r="AL382" s="10">
        <f>3/24000000*OO[[#This Row],[94 (30JUN1985 15:00:00)-Water Temperature (C)]]*OO[[#This Row],[36]]</f>
        <v>3.0940875117474998E-5</v>
      </c>
      <c r="AM382" s="10">
        <f>3/24000000*OO[[#This Row],[95 (30JUN1985 18:00:00)-Water Temperature (C)]]*OO[[#This Row],[37]]</f>
        <v>1.503750766497E-5</v>
      </c>
      <c r="AN382" s="10">
        <f>3/24000000*OO[[#This Row],[96 (30JUN1985 21:00:00)-Water Temperature (C)]]*OO[[#This Row],[38]]</f>
        <v>1.1223560987449999E-5</v>
      </c>
      <c r="AO382" s="10">
        <f>3/24000000*OO[[#This Row],[97 (01JUL1985 00:00:00)-Water Temperature (C)]]*OO[[#This Row],[39]]</f>
        <v>9.1774469951399992E-6</v>
      </c>
      <c r="AP382" s="10">
        <f>3/24000000*OO[[#This Row],[98 (01JUL1985 03:00:00)-Water Temperature (C)]]*OO[[#This Row],[40]]</f>
        <v>7.5710624495487493E-6</v>
      </c>
      <c r="AQ382" s="10">
        <f>3/24000000*OO[[#This Row],[99 (01JUL1985 06:00:00)-Water Temperature (C)]]*OO[[#This Row],[41]]</f>
        <v>6.3043706215200005E-6</v>
      </c>
      <c r="AR382" s="10">
        <f>3/24000000*OO[[#This Row],[100 (01JUL1985 09:00:00)-Water Temperature (C)]]*OO[[#This Row],[42]]</f>
        <v>5.3856607834537501E-6</v>
      </c>
      <c r="AS382" s="10">
        <f>3/24000000*OO[[#This Row],[101 (01JUL1985 12:00:00)-Water Temperature (C)]]*OO[[#This Row],[43]]</f>
        <v>4.6846626305912506E-6</v>
      </c>
      <c r="AT382" s="10">
        <f>3/24000000*OO[[#This Row],[102 (01JUL1985 15:00:00)-Water Temperature (C)]]*OO[[#This Row],[44]]</f>
        <v>4.1152064548849994E-6</v>
      </c>
      <c r="AU382" s="10">
        <f>3/24000000*OO[[#This Row],[103 (01JUL1985 18:00:00)-Water Temperature (C)]]*OO[[#This Row],[45]]</f>
        <v>3.6256755547099994E-6</v>
      </c>
      <c r="AV382" s="10">
        <f>3/24000000*OO[[#This Row],[104 (01JUL1985 21:00:00)-Water Temperature (C)]]*OO[[#This Row],[46]]</f>
        <v>3.1956386252474998E-6</v>
      </c>
      <c r="AW382" s="10">
        <f>3/24000000*OO[[#This Row],[105 (02JUL1985 00:00:00)-Water Temperature (C)]]*OO[[#This Row],[47]]</f>
        <v>2.8403129491275001E-6</v>
      </c>
      <c r="AX382" s="10">
        <f>3/24000000*OO[[#This Row],[106 (02JUL1985 03:00:00)-Water Temperature (C)]]*OO[[#This Row],[48]]</f>
        <v>2.5346404391673747E-6</v>
      </c>
      <c r="AY382" s="10">
        <f>3/24000000*OO[[#This Row],[107 (02JUL1985 06:00:00)-Water Temperature (C)]]*OO[[#This Row],[49]]</f>
        <v>2.2730724787794996E-6</v>
      </c>
      <c r="AZ382" s="10">
        <f>3/24000000*OO[[#This Row],[108 (02JUL1985 09:00:00)-Water Temperature (C)]]*OO[[#This Row],[50]]</f>
        <v>2.0493674685257499E-6</v>
      </c>
      <c r="BA382" s="10">
        <f>3/24000000*OO[[#This Row],[109 (02JUL1985 12:00:00)-Water Temperature (C)]]*OO[[#This Row],[51]]</f>
        <v>1.8909821500575E-6</v>
      </c>
      <c r="BB382" s="10">
        <f>3/24000000*OO[[#This Row],[110 (02JUL1985 15:00:00)-Water Temperature (C)]]*OO[[#This Row],[52]]</f>
        <v>1.7867524953419999E-6</v>
      </c>
      <c r="BC382" s="10">
        <f>3/24000000*OO[[#This Row],[111 (02JUL1985 18:00:00)-Water Temperature (C)]]*OO[[#This Row],[53]]</f>
        <v>1.703086524156125E-6</v>
      </c>
      <c r="BD382" s="10">
        <f>3/24000000*OO[[#This Row],[112 (02JUL1985 21:00:00)-Water Temperature (C)]]*OO[[#This Row],[54]]</f>
        <v>1.6020049420455001E-6</v>
      </c>
      <c r="BE382" s="10">
        <f>3/24000000*OO[[#This Row],[113 (03JUL1985 00:00:00)-Water Temperature (C)]]*OO[[#This Row],[55]]</f>
        <v>1.4873695139160001E-6</v>
      </c>
      <c r="BF382" s="10">
        <f>3/24000000*OO[[#This Row],[114 (03JUL1985 03:00:00)-Water Temperature (C)]]*OO[[#This Row],[56]]</f>
        <v>1.379230398156E-6</v>
      </c>
      <c r="BG382" s="10">
        <f>3/24000000*OO[[#This Row],[115 (03JUL1985 06:00:00)-Water Temperature (C)]]*OO[[#This Row],[57]]</f>
        <v>1.283961611465E-6</v>
      </c>
      <c r="BH382" s="10">
        <f>3/24000000*OO[[#This Row],[116 (03JUL1985 09:00:00)-Water Temperature (C)]]*OO[[#This Row],[58]]</f>
        <v>1.211774093671375E-6</v>
      </c>
      <c r="BI382" s="10">
        <f>3/24000000*OO[[#This Row],[117 (03JUL1985 12:00:00)-Water Temperature (C)]]*OO[[#This Row],[59]]</f>
        <v>1.15917971291175E-6</v>
      </c>
      <c r="BJ382" s="10">
        <f>3/24000000*OO[[#This Row],[118 (03JUL1985 15:00:00)-Water Temperature (C)]]*OO[[#This Row],[60]]</f>
        <v>1.119796704596625E-6</v>
      </c>
      <c r="BK382" s="10">
        <f>3/24000000*OO[[#This Row],[119 (03JUL1985 18:00:00)-Water Temperature (C)]]*OO[[#This Row],[61]]</f>
        <v>1.0864530206830001E-6</v>
      </c>
      <c r="BL382" s="10">
        <f>3/24000000*OO[[#This Row],[120 (03JUL1985 21:00:00)-Water Temperature (C)]]*OO[[#This Row],[62]]</f>
        <v>1.0429756904219998E-6</v>
      </c>
      <c r="BM382" s="10">
        <f>3/24000000*OO[[#This Row],[121 (04JUL1985 00:00:00)-Water Temperature (C)]]*OO[[#This Row],[63]]</f>
        <v>9.9771779570525007E-7</v>
      </c>
      <c r="BN382" s="10">
        <f>3/24000000*OO[[#This Row],[122 (04JUL1985 03:00:00)-Water Temperature (C)]]*OO[[#This Row],[64]]</f>
        <v>9.5069204604124998E-7</v>
      </c>
      <c r="BO382" s="10">
        <f>3/24000000*OO[[#This Row],[123 (04JUL1985 06:00:00)-Water Temperature (C)]]*OO[[#This Row],[65]]</f>
        <v>9.0522179568149995E-7</v>
      </c>
      <c r="BP382" s="10">
        <f>3/24000000*OO[[#This Row],[124 (04JUL1985 09:00:00)-Water Temperature (C)]]*OO[[#This Row],[66]]</f>
        <v>8.777527926212498E-7</v>
      </c>
      <c r="BQ382" s="10">
        <f>3/24000000*OO[[#This Row],[125 (04JUL1985 12:00:00)-Water Temperature (C)]]*OO[[#This Row],[67]]</f>
        <v>8.6191737341287507E-7</v>
      </c>
      <c r="BR382" s="10">
        <f>3/24000000*OO[[#This Row],[126 (04JUL1985 15:00:00)-Water Temperature (C)]]*OO[[#This Row],[68]]</f>
        <v>8.4766905090600001E-7</v>
      </c>
      <c r="BS382" s="10">
        <f>3/24000000*OO[[#This Row],[127 (04JUL1985 18:00:00)-Water Temperature (C)]]*OO[[#This Row],[69]]</f>
        <v>8.2916090833124992E-7</v>
      </c>
      <c r="BT382" s="10">
        <f>3/24000000*OO[[#This Row],[128 (04JUL1985 21:00:00)-Water Temperature (C)]]*OO[[#This Row],[70]]</f>
        <v>8.0494397597512495E-7</v>
      </c>
      <c r="BU382" s="10">
        <f>3/24000000*OO[[#This Row],[129 (05JUL1985 00:00:00)-Water Temperature (C)]]*OO[[#This Row],[71]]</f>
        <v>7.7299305233674996E-7</v>
      </c>
      <c r="BV382" s="10">
        <f>3/24000000*OO[[#This Row],[130 (05JUL1985 03:00:00)-Water Temperature (C)]]*OO[[#This Row],[72]]</f>
        <v>7.3816260862499996E-7</v>
      </c>
      <c r="BW382" s="10">
        <f>3/24000000*OO[[#This Row],[131 (05JUL1985 06:00:00)-Water Temperature (C)]]*OO[[#This Row],[73]]</f>
        <v>7.0422636399524994E-7</v>
      </c>
      <c r="BX382" s="10">
        <f>3/24000000*OO[[#This Row],[132 (05JUL1985 09:00:00)-Water Temperature (C)]]*OO[[#This Row],[74]]</f>
        <v>6.8371429496074996E-7</v>
      </c>
      <c r="BY382" s="10">
        <f>3/24000000*OO[[#This Row],[133 (05JUL1985 12:00:00)-Water Temperature (C)]]*OO[[#This Row],[75]]</f>
        <v>6.7315743881124999E-7</v>
      </c>
      <c r="BZ382" s="10">
        <f>3/24000000*OO[[#This Row],[134 (05JUL1985 15:00:00)-Water Temperature (C)]]*OO[[#This Row],[76]]</f>
        <v>6.6734344531799999E-7</v>
      </c>
      <c r="CA382" s="10">
        <f>3/24000000*OO[[#This Row],[135 (05JUL1985 18:00:00)-Water Temperature (C)]]*OO[[#This Row],[77]]</f>
        <v>6.6075615173587497E-7</v>
      </c>
      <c r="CB382" s="10">
        <f>3/24000000*OO[[#This Row],[136 (05JUL1985 21:00:00)-Water Temperature (C)]]*OO[[#This Row],[78]]</f>
        <v>6.4459312556624998E-7</v>
      </c>
      <c r="CC382" s="10">
        <f>3/24000000*OO[[#This Row],[137 (06JUL1985 00:00:00)-Water Temperature (C)]]*OO[[#This Row],[79]]</f>
        <v>6.2018386522999997E-7</v>
      </c>
      <c r="CD382" s="10">
        <f>3/24000000*OO[[#This Row],[138 (06JUL1985 03:00:00)-Water Temperature (C)]]*OO[[#This Row],[80]]</f>
        <v>5.9352938281775004E-7</v>
      </c>
      <c r="CE382" s="10">
        <f>3/24000000*OO[[#This Row],[139 (06JUL1985 06:00:00)-Water Temperature (C)]]*OO[[#This Row],[81]]</f>
        <v>5.6864921707137498E-7</v>
      </c>
      <c r="CF382" s="10">
        <f>3/24000000*OO[[#This Row],[140 (06JUL1985 09:00:00)-Water Temperature (C)]]*OO[[#This Row],[82]]</f>
        <v>5.5589198336449996E-7</v>
      </c>
      <c r="CG382" s="10">
        <f>3/24000000*OO[[#This Row],[141 (06JUL1985 12:00:00)-Water Temperature (C)]]*OO[[#This Row],[83]]</f>
        <v>5.4991470047850001E-7</v>
      </c>
      <c r="CH382" s="10">
        <f>3/24000000*OO[[#This Row],[142 (06JUL1985 15:00:00)-Water Temperature (C)]]*OO[[#This Row],[84]]</f>
        <v>5.4575437036912488E-7</v>
      </c>
      <c r="CI382" s="10">
        <f>3/24000000*OO[[#This Row],[143 (06JUL1985 18:00:00)-Water Temperature (C)]]*OO[[#This Row],[85]]</f>
        <v>5.4186872196799993E-7</v>
      </c>
      <c r="CJ382" s="10">
        <f>3/24000000*OO[[#This Row],[144 (06JUL1985 21:00:00)-Water Temperature (C)]]*OO[[#This Row],[86]]</f>
        <v>5.3133898862887503E-7</v>
      </c>
      <c r="CK382" s="10">
        <f>3/24000000*OO[[#This Row],[145 (07JUL1985 00:00:00)-Water Temperature (C)]]*OO[[#This Row],[87]]</f>
        <v>5.1396986043125E-7</v>
      </c>
      <c r="CL382" s="10">
        <f>3/24000000*OO[[#This Row],[146 (07JUL1985 03:00:00)-Water Temperature (C)]]*OO[[#This Row],[88]]</f>
        <v>4.926879465287499E-7</v>
      </c>
      <c r="CM382" s="10">
        <f>3/24000000*OO[[#This Row],[147 (07JUL1985 06:00:00)-Water Temperature (C)]]*OO[[#This Row],[89]]</f>
        <v>4.7018741749524995E-7</v>
      </c>
      <c r="CN382" s="10">
        <f>3/24000000*OO[[#This Row],[148 (07JUL1985 09:00:00)-Water Temperature (C)]]*OO[[#This Row],[90]]</f>
        <v>4.4941657692749994E-7</v>
      </c>
      <c r="CO382" s="10">
        <f>3/24000000*OO[[#This Row],[149 (07JUL1985 12:00:00)-Water Temperature (C)]]*OO[[#This Row],[91]]</f>
        <v>4.3535454458437503E-7</v>
      </c>
      <c r="CP382" s="10">
        <f>3/24000000*OO[[#This Row],[150 (07JUL1985 15:00:00)-Water Temperature (C)]]*OO[[#This Row],[92]]</f>
        <v>4.2952193765849991E-7</v>
      </c>
      <c r="CQ382" s="10">
        <f>3/24000000*OO[[#This Row],[151 (07JUL1985 18:00:00)-Water Temperature (C)]]*OO[[#This Row],[93]]</f>
        <v>4.2237902464624999E-7</v>
      </c>
      <c r="CR382" s="10">
        <f>3/24000000*OO[[#This Row],[152 (07JUL1985 21:00:00)-Water Temperature (C)]]*OO[[#This Row],[94]]</f>
        <v>4.1014597537699998E-7</v>
      </c>
      <c r="CS382" s="10">
        <f>3/24000000*OO[[#This Row],[153 (08JUL1985 00:00:00)-Water Temperature (C)]]*OO[[#This Row],[95]]</f>
        <v>3.9710486449562496E-7</v>
      </c>
      <c r="CT382" s="10">
        <f>3/24000000*OO[[#This Row],[154 (08JUL1985 03:00:00)-Water Temperature (C)]]*OO[[#This Row],[96]]</f>
        <v>3.8390219658749995E-7</v>
      </c>
      <c r="CU382" s="10">
        <f>3/24000000*OO[[#This Row],[155 (08JUL1985 06:00:00)-Water Temperature (C)]]*OO[[#This Row],[97]]</f>
        <v>3.6934548003150001E-7</v>
      </c>
      <c r="CV382" s="10">
        <f>3/24000000*OO[[#This Row],[156 (08JUL1985 09:00:00)-Water Temperature (C)]]*OO[[#This Row],[98]]</f>
        <v>3.59480821714875E-7</v>
      </c>
      <c r="CW382" s="10">
        <f>3/24000000*OO[[#This Row],[157 (08JUL1985 12:00:00)-Water Temperature (C)]]*OO[[#This Row],[99]]</f>
        <v>3.5509531471849998E-7</v>
      </c>
    </row>
    <row r="383" spans="1:101" x14ac:dyDescent="0.35">
      <c r="A383" t="s">
        <v>390</v>
      </c>
      <c r="B383">
        <v>839.34299999999996</v>
      </c>
      <c r="C383" s="10">
        <f>3/24*OO[[#This Row],[59 (26JUN1985 06:00:00)-Water Temperature (C)]]*OO[[#This Row],[1]]/SUM(OO[1])</f>
        <v>0</v>
      </c>
      <c r="D383" s="10">
        <f>3/24*OO[[#This Row],[60 (26JUN1985 09:00:00)-Water Temperature (C)]]*OO[[#This Row],[2]]/SUM(OO[2])</f>
        <v>0</v>
      </c>
      <c r="E383" s="10">
        <f>3/24*OO[[#This Row],[61 (26JUN1985 12:00:00)-Water Temperature (C)]]*OO[[#This Row],[3]]/SUM(OO[3])</f>
        <v>0</v>
      </c>
      <c r="F383" s="10">
        <f>3/24*OO[[#This Row],[62 (26JUN1985 15:00:00)-Water Temperature (C)]]*OO[[#This Row],[4]]/SUM(OO[4])</f>
        <v>0</v>
      </c>
      <c r="G383" s="10">
        <f>3/24*OO[[#This Row],[63 (26JUN1985 18:00:00)-Water Temperature (C)]]*OO[[#This Row],[5]]/SUM(OO[5])</f>
        <v>0</v>
      </c>
      <c r="H383" s="10">
        <f>3/24*OO[[#This Row],[64 (26JUN1985 21:00:00)-Water Temperature (C)]]*OO[[#This Row],[6]]/SUM(OO[6])</f>
        <v>0</v>
      </c>
      <c r="I383" s="10">
        <f>3/24*OO[[#This Row],[65 (27JUN1985 00:00:00)-Water Temperature (C)]]*OO[[#This Row],[7]]/SUM(OO[7])</f>
        <v>0</v>
      </c>
      <c r="J383" s="10">
        <f>3/24*OO[[#This Row],[66 (27JUN1985 03:00:00)-Water Temperature (C)]]*OO[[#This Row],[8]]/SUM(OO[8])</f>
        <v>0</v>
      </c>
      <c r="K383" s="10">
        <f>3/24*OO[[#This Row],[67 (27JUN1985 06:00:00)-Water Temperature (C)]]*OO[[#This Row],[9]]/SUM(OO[9])</f>
        <v>0</v>
      </c>
      <c r="L383" s="10">
        <f>3/24*OO[[#This Row],[68 (27JUN1985 09:00:00)-Water Temperature (C)]]*OO[[#This Row],[10]]/SUM(OO[10])</f>
        <v>0</v>
      </c>
      <c r="M383" s="10">
        <f>3/24*OO[[#This Row],[69 (27JUN1985 12:00:00)-Water Temperature (C)]]*OO[[#This Row],[11]]/SUM(OO[11])</f>
        <v>0</v>
      </c>
      <c r="N383" s="10">
        <f>3/24*OO[[#This Row],[70 (27JUN1985 15:00:00)-Water Temperature (C)]]*OO[[#This Row],[12]]/SUM(OO[12])</f>
        <v>0</v>
      </c>
      <c r="O383" s="10">
        <f>3/24*OO[[#This Row],[71 (27JUN1985 18:00:00)-Water Temperature (C)]]*OO[[#This Row],[13]]/SUM(OO[13])</f>
        <v>0</v>
      </c>
      <c r="P383" s="10">
        <f>3/24*OO[[#This Row],[72 (27JUN1985 21:00:00)-Water Temperature (C)]]*OO[[#This Row],[14]]/SUM(OO[14])</f>
        <v>0</v>
      </c>
      <c r="Q383" s="10">
        <f>3/24*OO[[#This Row],[73 (28JUN1985 00:00:00)-Water Temperature (C)]]*OO[[#This Row],[15]]/SUM(OO[15])</f>
        <v>0</v>
      </c>
      <c r="R383" s="10">
        <f>3/24*OO[[#This Row],[74 (28JUN1985 03:00:00)-Water Temperature (C)]]*OO[[#This Row],[16]]/SUM(OO[16])</f>
        <v>0</v>
      </c>
      <c r="S383" s="10">
        <f>3/24*OO[[#This Row],[75 (28JUN1985 06:00:00)-Water Temperature (C)]]*OO[[#This Row],[17]]/SUM(OO[17])</f>
        <v>1.0681273528099074E-40</v>
      </c>
      <c r="T383" s="10">
        <f>3/24*OO[[#This Row],[76 (28JUN1985 09:00:00)-Water Temperature (C)]]*OO[[#This Row],[18]]/SUM(OO[18])</f>
        <v>9.1682115135070448E-30</v>
      </c>
      <c r="U383" s="10">
        <f>3/24*OO[[#This Row],[77 (28JUN1985 12:00:00)-Water Temperature (C)]]*OO[[#This Row],[19]]/SUM(OO[19])</f>
        <v>4.6789232611657745E-22</v>
      </c>
      <c r="V383" s="10">
        <f>3/24000000*OO[[#This Row],[78 (28JUN1985 15:00:00)-Water Temperature (C)]]*OO[[#This Row],[20]]</f>
        <v>8.9380379863687494E-16</v>
      </c>
      <c r="W383" s="10">
        <f>3/24000000*OO[[#This Row],[79 (28JUN1985 18:00:00)-Water Temperature (C)]]*OO[[#This Row],[21]]</f>
        <v>6.6734653342687494E-12</v>
      </c>
      <c r="X383" s="10">
        <f>3/24000000*OO[[#This Row],[80 (28JUN1985 21:00:00)-Water Temperature (C)]]*OO[[#This Row],[22]]</f>
        <v>4.9232050971887494E-9</v>
      </c>
      <c r="Y383" s="10">
        <f>3/24000000*OO[[#This Row],[81 (29JUN1985 00:00:00)-Water Temperature (C)]]*OO[[#This Row],[23]]</f>
        <v>7.6918896278175007E-7</v>
      </c>
      <c r="Z383" s="10">
        <f>3/24000000*OO[[#This Row],[82 (29JUN1985 03:00:00)-Water Temperature (C)]]*OO[[#This Row],[24]]</f>
        <v>3.6736198446937501E-5</v>
      </c>
      <c r="AA383" s="10">
        <f>3/24000000*OO[[#This Row],[83 (29JUN1985 06:00:00)-Water Temperature (C)]]*OO[[#This Row],[25]]</f>
        <v>6.7567966203600002E-4</v>
      </c>
      <c r="AB383" s="10">
        <f>3/24000000*OO[[#This Row],[84 (29JUN1985 09:00:00)-Water Temperature (C)]]*OO[[#This Row],[26]]</f>
        <v>5.6897755856549995E-3</v>
      </c>
      <c r="AC383" s="10">
        <f>3/24000000*OO[[#This Row],[85 (29JUN1985 12:00:00)-Water Temperature (C)]]*OO[[#This Row],[27]]</f>
        <v>2.420472130039875E-2</v>
      </c>
      <c r="AD383" s="10">
        <f>3/24000000*OO[[#This Row],[86 (29JUN1985 15:00:00)-Water Temperature (C)]]*OO[[#This Row],[28]]</f>
        <v>5.6647264752812496E-2</v>
      </c>
      <c r="AE383" s="10">
        <f>3/24000000*OO[[#This Row],[88 (29JUN1985 21:00:00)-Water Temperature (C)]]*OO[[#This Row],[30]]</f>
        <v>6.6096474713124992E-2</v>
      </c>
      <c r="AF383" s="10">
        <f>3/24000000*OO[[#This Row],[88 (29JUN1985 21:00:00)-Water Temperature (C)]]*OO[[#This Row],[30]]</f>
        <v>6.6096474713124992E-2</v>
      </c>
      <c r="AG383" s="10">
        <f>3/24000000*OO[[#This Row],[89 (30JUN1985 00:00:00)-Water Temperature (C)]]*OO[[#This Row],[31]]</f>
        <v>3.7011574212425E-2</v>
      </c>
      <c r="AH383" s="10">
        <f>3/24000000*OO[[#This Row],[90 (30JUN1985 03:00:00)-Water Temperature (C)]]*OO[[#This Row],[32]]</f>
        <v>1.3940082266655E-2</v>
      </c>
      <c r="AI383" s="10">
        <f>3/24000000*OO[[#This Row],[91 (30JUN1985 06:00:00)-Water Temperature (C)]]*OO[[#This Row],[33]]</f>
        <v>3.7724404242399992E-3</v>
      </c>
      <c r="AJ383" s="10">
        <f>3/24000000*OO[[#This Row],[92 (30JUN1985 09:00:00)-Water Temperature (C)]]*OO[[#This Row],[34]]</f>
        <v>7.9071564221974992E-4</v>
      </c>
      <c r="AK383" s="10">
        <f>3/24000000*OO[[#This Row],[93 (30JUN1985 12:00:00)-Water Temperature (C)]]*OO[[#This Row],[35]]</f>
        <v>1.43916293391325E-4</v>
      </c>
      <c r="AL383" s="10">
        <f>3/24000000*OO[[#This Row],[94 (30JUN1985 15:00:00)-Water Temperature (C)]]*OO[[#This Row],[36]]</f>
        <v>3.1661165748800007E-5</v>
      </c>
      <c r="AM383" s="10">
        <f>3/24000000*OO[[#This Row],[95 (30JUN1985 18:00:00)-Water Temperature (C)]]*OO[[#This Row],[37]]</f>
        <v>1.4592825277649999E-5</v>
      </c>
      <c r="AN383" s="10">
        <f>3/24000000*OO[[#This Row],[96 (30JUN1985 21:00:00)-Water Temperature (C)]]*OO[[#This Row],[38]]</f>
        <v>1.0772717769719999E-5</v>
      </c>
      <c r="AO383" s="10">
        <f>3/24000000*OO[[#This Row],[97 (01JUL1985 00:00:00)-Water Temperature (C)]]*OO[[#This Row],[39]]</f>
        <v>8.8467316746800004E-6</v>
      </c>
      <c r="AP383" s="10">
        <f>3/24000000*OO[[#This Row],[98 (01JUL1985 03:00:00)-Water Temperature (C)]]*OO[[#This Row],[40]]</f>
        <v>7.35421175708625E-6</v>
      </c>
      <c r="AQ383" s="10">
        <f>3/24000000*OO[[#This Row],[99 (01JUL1985 06:00:00)-Water Temperature (C)]]*OO[[#This Row],[41]]</f>
        <v>6.1660309881499986E-6</v>
      </c>
      <c r="AR383" s="10">
        <f>3/24000000*OO[[#This Row],[100 (01JUL1985 09:00:00)-Water Temperature (C)]]*OO[[#This Row],[42]]</f>
        <v>5.3054939269349995E-6</v>
      </c>
      <c r="AS383" s="10">
        <f>3/24000000*OO[[#This Row],[101 (01JUL1985 12:00:00)-Water Temperature (C)]]*OO[[#This Row],[43]]</f>
        <v>4.6458248321699994E-6</v>
      </c>
      <c r="AT383" s="10">
        <f>3/24000000*OO[[#This Row],[102 (01JUL1985 15:00:00)-Water Temperature (C)]]*OO[[#This Row],[44]]</f>
        <v>4.1103261334987492E-6</v>
      </c>
      <c r="AU383" s="10">
        <f>3/24000000*OO[[#This Row],[103 (01JUL1985 18:00:00)-Water Temperature (C)]]*OO[[#This Row],[45]]</f>
        <v>3.6507907836274998E-6</v>
      </c>
      <c r="AV383" s="10">
        <f>3/24000000*OO[[#This Row],[104 (01JUL1985 21:00:00)-Water Temperature (C)]]*OO[[#This Row],[46]]</f>
        <v>3.2238014727712495E-6</v>
      </c>
      <c r="AW383" s="10">
        <f>3/24000000*OO[[#This Row],[105 (02JUL1985 00:00:00)-Water Temperature (C)]]*OO[[#This Row],[47]]</f>
        <v>2.8644755514399999E-6</v>
      </c>
      <c r="AX383" s="10">
        <f>3/24000000*OO[[#This Row],[106 (02JUL1985 03:00:00)-Water Temperature (C)]]*OO[[#This Row],[48]]</f>
        <v>2.5549714860312498E-6</v>
      </c>
      <c r="AY383" s="10">
        <f>3/24000000*OO[[#This Row],[107 (02JUL1985 06:00:00)-Water Temperature (C)]]*OO[[#This Row],[49]]</f>
        <v>2.2898358565020001E-6</v>
      </c>
      <c r="AZ383" s="10">
        <f>3/24000000*OO[[#This Row],[108 (02JUL1985 09:00:00)-Water Temperature (C)]]*OO[[#This Row],[50]]</f>
        <v>2.0627981128666247E-6</v>
      </c>
      <c r="BA383" s="10">
        <f>3/24000000*OO[[#This Row],[109 (02JUL1985 12:00:00)-Water Temperature (C)]]*OO[[#This Row],[51]]</f>
        <v>1.90090603797925E-6</v>
      </c>
      <c r="BB383" s="10">
        <f>3/24000000*OO[[#This Row],[110 (02JUL1985 15:00:00)-Water Temperature (C)]]*OO[[#This Row],[52]]</f>
        <v>1.7937301449429998E-6</v>
      </c>
      <c r="BC383" s="10">
        <f>3/24000000*OO[[#This Row],[111 (02JUL1985 18:00:00)-Water Temperature (C)]]*OO[[#This Row],[53]]</f>
        <v>1.708668940161E-6</v>
      </c>
      <c r="BD383" s="10">
        <f>3/24000000*OO[[#This Row],[112 (02JUL1985 21:00:00)-Water Temperature (C)]]*OO[[#This Row],[54]]</f>
        <v>1.6075364565652498E-6</v>
      </c>
      <c r="BE383" s="10">
        <f>3/24000000*OO[[#This Row],[113 (03JUL1985 00:00:00)-Water Temperature (C)]]*OO[[#This Row],[55]]</f>
        <v>1.49204193719625E-6</v>
      </c>
      <c r="BF383" s="10">
        <f>3/24000000*OO[[#This Row],[114 (03JUL1985 03:00:00)-Water Temperature (C)]]*OO[[#This Row],[56]]</f>
        <v>1.38336351362E-6</v>
      </c>
      <c r="BG383" s="10">
        <f>3/24000000*OO[[#This Row],[115 (03JUL1985 06:00:00)-Water Temperature (C)]]*OO[[#This Row],[57]]</f>
        <v>1.2873813114239999E-6</v>
      </c>
      <c r="BH383" s="10">
        <f>3/24000000*OO[[#This Row],[116 (03JUL1985 09:00:00)-Water Temperature (C)]]*OO[[#This Row],[58]]</f>
        <v>1.2144826423756249E-6</v>
      </c>
      <c r="BI383" s="10">
        <f>3/24000000*OO[[#This Row],[117 (03JUL1985 12:00:00)-Water Temperature (C)]]*OO[[#This Row],[59]]</f>
        <v>1.1608632024158751E-6</v>
      </c>
      <c r="BJ383" s="10">
        <f>3/24000000*OO[[#This Row],[118 (03JUL1985 15:00:00)-Water Temperature (C)]]*OO[[#This Row],[60]]</f>
        <v>1.1205108093919999E-6</v>
      </c>
      <c r="BK383" s="10">
        <f>3/24000000*OO[[#This Row],[119 (03JUL1985 18:00:00)-Water Temperature (C)]]*OO[[#This Row],[61]]</f>
        <v>1.0865042336947499E-6</v>
      </c>
      <c r="BL383" s="10">
        <f>3/24000000*OO[[#This Row],[120 (03JUL1985 21:00:00)-Water Temperature (C)]]*OO[[#This Row],[62]]</f>
        <v>1.04311465859975E-6</v>
      </c>
      <c r="BM383" s="10">
        <f>3/24000000*OO[[#This Row],[121 (04JUL1985 00:00:00)-Water Temperature (C)]]*OO[[#This Row],[63]]</f>
        <v>9.9738963230399997E-7</v>
      </c>
      <c r="BN383" s="10">
        <f>3/24000000*OO[[#This Row],[122 (04JUL1985 03:00:00)-Water Temperature (C)]]*OO[[#This Row],[64]]</f>
        <v>9.5095847264499992E-7</v>
      </c>
      <c r="BO383" s="10">
        <f>3/24000000*OO[[#This Row],[123 (04JUL1985 06:00:00)-Water Temperature (C)]]*OO[[#This Row],[65]]</f>
        <v>9.0549009242887492E-7</v>
      </c>
      <c r="BP383" s="10">
        <f>3/24000000*OO[[#This Row],[124 (04JUL1985 09:00:00)-Water Temperature (C)]]*OO[[#This Row],[66]]</f>
        <v>8.7778440647350006E-7</v>
      </c>
      <c r="BQ383" s="10">
        <f>3/24000000*OO[[#This Row],[125 (04JUL1985 12:00:00)-Water Temperature (C)]]*OO[[#This Row],[67]]</f>
        <v>8.6121282124050011E-7</v>
      </c>
      <c r="BR383" s="10">
        <f>3/24000000*OO[[#This Row],[126 (04JUL1985 15:00:00)-Water Temperature (C)]]*OO[[#This Row],[68]]</f>
        <v>8.4663842249387496E-7</v>
      </c>
      <c r="BS383" s="10">
        <f>3/24000000*OO[[#This Row],[127 (04JUL1985 18:00:00)-Water Temperature (C)]]*OO[[#This Row],[69]]</f>
        <v>8.2809736364250003E-7</v>
      </c>
      <c r="BT383" s="10">
        <f>3/24000000*OO[[#This Row],[128 (04JUL1985 21:00:00)-Water Temperature (C)]]*OO[[#This Row],[70]]</f>
        <v>8.0403688560000004E-7</v>
      </c>
      <c r="BU383" s="10">
        <f>3/24000000*OO[[#This Row],[129 (05JUL1985 00:00:00)-Water Temperature (C)]]*OO[[#This Row],[71]]</f>
        <v>7.7241166921599995E-7</v>
      </c>
      <c r="BV383" s="10">
        <f>3/24000000*OO[[#This Row],[130 (05JUL1985 03:00:00)-Water Temperature (C)]]*OO[[#This Row],[72]]</f>
        <v>7.3785433484699992E-7</v>
      </c>
      <c r="BW383" s="10">
        <f>3/24000000*OO[[#This Row],[131 (05JUL1985 06:00:00)-Water Temperature (C)]]*OO[[#This Row],[73]]</f>
        <v>7.0400655008399983E-7</v>
      </c>
      <c r="BX383" s="10">
        <f>3/24000000*OO[[#This Row],[132 (05JUL1985 09:00:00)-Water Temperature (C)]]*OO[[#This Row],[74]]</f>
        <v>6.8327955477E-7</v>
      </c>
      <c r="BY383" s="10">
        <f>3/24000000*OO[[#This Row],[133 (05JUL1985 12:00:00)-Water Temperature (C)]]*OO[[#This Row],[75]]</f>
        <v>6.7212354949725003E-7</v>
      </c>
      <c r="BZ383" s="10">
        <f>3/24000000*OO[[#This Row],[134 (05JUL1985 15:00:00)-Water Temperature (C)]]*OO[[#This Row],[76]]</f>
        <v>6.6609208307999998E-7</v>
      </c>
      <c r="CA383" s="10">
        <f>3/24000000*OO[[#This Row],[135 (05JUL1985 18:00:00)-Water Temperature (C)]]*OO[[#This Row],[77]]</f>
        <v>6.5933461891375001E-7</v>
      </c>
      <c r="CB383" s="10">
        <f>3/24000000*OO[[#This Row],[136 (05JUL1985 21:00:00)-Water Temperature (C)]]*OO[[#This Row],[78]]</f>
        <v>6.4331790426899997E-7</v>
      </c>
      <c r="CC383" s="10">
        <f>3/24000000*OO[[#This Row],[137 (06JUL1985 00:00:00)-Water Temperature (C)]]*OO[[#This Row],[79]]</f>
        <v>6.1929153519599997E-7</v>
      </c>
      <c r="CD383" s="10">
        <f>3/24000000*OO[[#This Row],[138 (06JUL1985 03:00:00)-Water Temperature (C)]]*OO[[#This Row],[80]]</f>
        <v>5.9281334353324999E-7</v>
      </c>
      <c r="CE383" s="10">
        <f>3/24000000*OO[[#This Row],[139 (06JUL1985 06:00:00)-Water Temperature (C)]]*OO[[#This Row],[81]]</f>
        <v>5.6798305713375006E-7</v>
      </c>
      <c r="CF383" s="10">
        <f>3/24000000*OO[[#This Row],[140 (06JUL1985 09:00:00)-Water Temperature (C)]]*OO[[#This Row],[82]]</f>
        <v>5.5510873167437492E-7</v>
      </c>
      <c r="CG383" s="10">
        <f>3/24000000*OO[[#This Row],[141 (06JUL1985 12:00:00)-Water Temperature (C)]]*OO[[#This Row],[83]]</f>
        <v>5.4876239584774996E-7</v>
      </c>
      <c r="CH383" s="10">
        <f>3/24000000*OO[[#This Row],[142 (06JUL1985 15:00:00)-Water Temperature (C)]]*OO[[#This Row],[84]]</f>
        <v>5.4440245840800005E-7</v>
      </c>
      <c r="CI383" s="10">
        <f>3/24000000*OO[[#This Row],[143 (06JUL1985 18:00:00)-Water Temperature (C)]]*OO[[#This Row],[85]]</f>
        <v>5.4031087825499991E-7</v>
      </c>
      <c r="CJ383" s="10">
        <f>3/24000000*OO[[#This Row],[144 (06JUL1985 21:00:00)-Water Temperature (C)]]*OO[[#This Row],[86]]</f>
        <v>5.2979895049724995E-7</v>
      </c>
      <c r="CK383" s="10">
        <f>3/24000000*OO[[#This Row],[145 (07JUL1985 00:00:00)-Water Temperature (C)]]*OO[[#This Row],[87]]</f>
        <v>5.1281575274812497E-7</v>
      </c>
      <c r="CL383" s="10">
        <f>3/24000000*OO[[#This Row],[146 (07JUL1985 03:00:00)-Water Temperature (C)]]*OO[[#This Row],[88]]</f>
        <v>4.9174732961525005E-7</v>
      </c>
      <c r="CM383" s="10">
        <f>3/24000000*OO[[#This Row],[147 (07JUL1985 06:00:00)-Water Temperature (C)]]*OO[[#This Row],[89]]</f>
        <v>4.6943822230937493E-7</v>
      </c>
      <c r="CN383" s="10">
        <f>3/24000000*OO[[#This Row],[148 (07JUL1985 09:00:00)-Water Temperature (C)]]*OO[[#This Row],[90]]</f>
        <v>4.4868657084812501E-7</v>
      </c>
      <c r="CO383" s="10">
        <f>3/24000000*OO[[#This Row],[149 (07JUL1985 12:00:00)-Water Temperature (C)]]*OO[[#This Row],[91]]</f>
        <v>4.3438314491999994E-7</v>
      </c>
      <c r="CP383" s="10">
        <f>3/24000000*OO[[#This Row],[150 (07JUL1985 15:00:00)-Water Temperature (C)]]*OO[[#This Row],[92]]</f>
        <v>4.2819714239187497E-7</v>
      </c>
      <c r="CQ383" s="10">
        <f>3/24000000*OO[[#This Row],[151 (07JUL1985 18:00:00)-Water Temperature (C)]]*OO[[#This Row],[93]]</f>
        <v>4.2094669891912499E-7</v>
      </c>
      <c r="CR383" s="10">
        <f>3/24000000*OO[[#This Row],[152 (07JUL1985 21:00:00)-Water Temperature (C)]]*OO[[#This Row],[94]]</f>
        <v>4.0884126844499998E-7</v>
      </c>
      <c r="CS383" s="10">
        <f>3/24000000*OO[[#This Row],[153 (08JUL1985 00:00:00)-Water Temperature (C)]]*OO[[#This Row],[95]]</f>
        <v>3.9578503235812495E-7</v>
      </c>
      <c r="CT383" s="10">
        <f>3/24000000*OO[[#This Row],[154 (08JUL1985 03:00:00)-Water Temperature (C)]]*OO[[#This Row],[96]]</f>
        <v>3.8268997135887499E-7</v>
      </c>
      <c r="CU383" s="10">
        <f>3/24000000*OO[[#This Row],[155 (08JUL1985 06:00:00)-Water Temperature (C)]]*OO[[#This Row],[97]]</f>
        <v>3.6833849292099995E-7</v>
      </c>
      <c r="CV383" s="10">
        <f>3/24000000*OO[[#This Row],[156 (08JUL1985 09:00:00)-Water Temperature (C)]]*OO[[#This Row],[98]]</f>
        <v>3.5846874323999996E-7</v>
      </c>
      <c r="CW383" s="10">
        <f>3/24000000*OO[[#This Row],[157 (08JUL1985 12:00:00)-Water Temperature (C)]]*OO[[#This Row],[99]]</f>
        <v>3.5377528711687502E-7</v>
      </c>
    </row>
    <row r="384" spans="1:101" x14ac:dyDescent="0.35">
      <c r="A384" t="s">
        <v>391</v>
      </c>
      <c r="B384">
        <v>963.37220000000002</v>
      </c>
      <c r="C384" s="10">
        <f>3/24*OO[[#This Row],[59 (26JUN1985 06:00:00)-Water Temperature (C)]]*OO[[#This Row],[1]]/SUM(OO[1])</f>
        <v>0</v>
      </c>
      <c r="D384" s="10">
        <f>3/24*OO[[#This Row],[60 (26JUN1985 09:00:00)-Water Temperature (C)]]*OO[[#This Row],[2]]/SUM(OO[2])</f>
        <v>0</v>
      </c>
      <c r="E384" s="10">
        <f>3/24*OO[[#This Row],[61 (26JUN1985 12:00:00)-Water Temperature (C)]]*OO[[#This Row],[3]]/SUM(OO[3])</f>
        <v>0</v>
      </c>
      <c r="F384" s="10">
        <f>3/24*OO[[#This Row],[62 (26JUN1985 15:00:00)-Water Temperature (C)]]*OO[[#This Row],[4]]/SUM(OO[4])</f>
        <v>0</v>
      </c>
      <c r="G384" s="10">
        <f>3/24*OO[[#This Row],[63 (26JUN1985 18:00:00)-Water Temperature (C)]]*OO[[#This Row],[5]]/SUM(OO[5])</f>
        <v>0</v>
      </c>
      <c r="H384" s="10">
        <f>3/24*OO[[#This Row],[64 (26JUN1985 21:00:00)-Water Temperature (C)]]*OO[[#This Row],[6]]/SUM(OO[6])</f>
        <v>0</v>
      </c>
      <c r="I384" s="10">
        <f>3/24*OO[[#This Row],[65 (27JUN1985 00:00:00)-Water Temperature (C)]]*OO[[#This Row],[7]]/SUM(OO[7])</f>
        <v>0</v>
      </c>
      <c r="J384" s="10">
        <f>3/24*OO[[#This Row],[66 (27JUN1985 03:00:00)-Water Temperature (C)]]*OO[[#This Row],[8]]/SUM(OO[8])</f>
        <v>0</v>
      </c>
      <c r="K384" s="10">
        <f>3/24*OO[[#This Row],[67 (27JUN1985 06:00:00)-Water Temperature (C)]]*OO[[#This Row],[9]]/SUM(OO[9])</f>
        <v>0</v>
      </c>
      <c r="L384" s="10">
        <f>3/24*OO[[#This Row],[68 (27JUN1985 09:00:00)-Water Temperature (C)]]*OO[[#This Row],[10]]/SUM(OO[10])</f>
        <v>0</v>
      </c>
      <c r="M384" s="10">
        <f>3/24*OO[[#This Row],[69 (27JUN1985 12:00:00)-Water Temperature (C)]]*OO[[#This Row],[11]]/SUM(OO[11])</f>
        <v>0</v>
      </c>
      <c r="N384" s="10">
        <f>3/24*OO[[#This Row],[70 (27JUN1985 15:00:00)-Water Temperature (C)]]*OO[[#This Row],[12]]/SUM(OO[12])</f>
        <v>0</v>
      </c>
      <c r="O384" s="10">
        <f>3/24*OO[[#This Row],[71 (27JUN1985 18:00:00)-Water Temperature (C)]]*OO[[#This Row],[13]]/SUM(OO[13])</f>
        <v>0</v>
      </c>
      <c r="P384" s="10">
        <f>3/24*OO[[#This Row],[72 (27JUN1985 21:00:00)-Water Temperature (C)]]*OO[[#This Row],[14]]/SUM(OO[14])</f>
        <v>0</v>
      </c>
      <c r="Q384" s="10">
        <f>3/24*OO[[#This Row],[73 (28JUN1985 00:00:00)-Water Temperature (C)]]*OO[[#This Row],[15]]/SUM(OO[15])</f>
        <v>0</v>
      </c>
      <c r="R384" s="10">
        <f>3/24*OO[[#This Row],[74 (28JUN1985 03:00:00)-Water Temperature (C)]]*OO[[#This Row],[16]]/SUM(OO[16])</f>
        <v>0</v>
      </c>
      <c r="S384" s="10">
        <f>3/24*OO[[#This Row],[75 (28JUN1985 06:00:00)-Water Temperature (C)]]*OO[[#This Row],[17]]/SUM(OO[17])</f>
        <v>7.7777347758325366E-42</v>
      </c>
      <c r="T384" s="10">
        <f>3/24*OO[[#This Row],[76 (28JUN1985 09:00:00)-Water Temperature (C)]]*OO[[#This Row],[18]]/SUM(OO[18])</f>
        <v>1.8905754837471985E-30</v>
      </c>
      <c r="U384" s="10">
        <f>3/24*OO[[#This Row],[77 (28JUN1985 12:00:00)-Water Temperature (C)]]*OO[[#This Row],[19]]/SUM(OO[19])</f>
        <v>7.5480222511104674E-23</v>
      </c>
      <c r="V384" s="10">
        <f>3/24000000*OO[[#This Row],[78 (28JUN1985 15:00:00)-Water Temperature (C)]]*OO[[#This Row],[20]]</f>
        <v>2.50188752282975E-16</v>
      </c>
      <c r="W384" s="10">
        <f>3/24000000*OO[[#This Row],[79 (28JUN1985 18:00:00)-Water Temperature (C)]]*OO[[#This Row],[21]]</f>
        <v>2.2284462411039998E-12</v>
      </c>
      <c r="X384" s="10">
        <f>3/24000000*OO[[#This Row],[80 (28JUN1985 21:00:00)-Water Temperature (C)]]*OO[[#This Row],[22]]</f>
        <v>1.8333540477903749E-9</v>
      </c>
      <c r="Y384" s="10">
        <f>3/24000000*OO[[#This Row],[81 (29JUN1985 00:00:00)-Water Temperature (C)]]*OO[[#This Row],[23]]</f>
        <v>3.1182464486249993E-7</v>
      </c>
      <c r="Z384" s="10">
        <f>3/24000000*OO[[#This Row],[82 (29JUN1985 03:00:00)-Water Temperature (C)]]*OO[[#This Row],[24]]</f>
        <v>1.5996768591879998E-5</v>
      </c>
      <c r="AA384" s="10">
        <f>3/24000000*OO[[#This Row],[83 (29JUN1985 06:00:00)-Water Temperature (C)]]*OO[[#This Row],[25]]</f>
        <v>3.1294977796299998E-4</v>
      </c>
      <c r="AB384" s="10">
        <f>3/24000000*OO[[#This Row],[84 (29JUN1985 09:00:00)-Water Temperature (C)]]*OO[[#This Row],[26]]</f>
        <v>2.7848431167600001E-3</v>
      </c>
      <c r="AC384" s="10">
        <f>3/24000000*OO[[#This Row],[85 (29JUN1985 12:00:00)-Water Temperature (C)]]*OO[[#This Row],[27]]</f>
        <v>1.2453015899850001E-2</v>
      </c>
      <c r="AD384" s="10">
        <f>3/24000000*OO[[#This Row],[86 (29JUN1985 15:00:00)-Water Temperature (C)]]*OO[[#This Row],[28]]</f>
        <v>3.0515647927049996E-2</v>
      </c>
      <c r="AE384" s="10">
        <f>3/24000000*OO[[#This Row],[88 (29JUN1985 21:00:00)-Water Temperature (C)]]*OO[[#This Row],[30]]</f>
        <v>3.8616043232974996E-2</v>
      </c>
      <c r="AF384" s="10">
        <f>3/24000000*OO[[#This Row],[88 (29JUN1985 21:00:00)-Water Temperature (C)]]*OO[[#This Row],[30]]</f>
        <v>3.8616043232974996E-2</v>
      </c>
      <c r="AG384" s="10">
        <f>3/24000000*OO[[#This Row],[89 (30JUN1985 00:00:00)-Water Temperature (C)]]*OO[[#This Row],[31]]</f>
        <v>2.2463172861609999E-2</v>
      </c>
      <c r="AH384" s="10">
        <f>3/24000000*OO[[#This Row],[90 (30JUN1985 03:00:00)-Water Temperature (C)]]*OO[[#This Row],[32]]</f>
        <v>8.7708070637000004E-3</v>
      </c>
      <c r="AI384" s="10">
        <f>3/24000000*OO[[#This Row],[91 (30JUN1985 06:00:00)-Water Temperature (C)]]*OO[[#This Row],[33]]</f>
        <v>2.4487502212486249E-3</v>
      </c>
      <c r="AJ384" s="10">
        <f>3/24000000*OO[[#This Row],[92 (30JUN1985 09:00:00)-Water Temperature (C)]]*OO[[#This Row],[34]]</f>
        <v>5.2610016913462497E-4</v>
      </c>
      <c r="AK384" s="10">
        <f>3/24000000*OO[[#This Row],[93 (30JUN1985 12:00:00)-Water Temperature (C)]]*OO[[#This Row],[35]]</f>
        <v>9.6598672834124989E-5</v>
      </c>
      <c r="AL384" s="10">
        <f>3/24000000*OO[[#This Row],[94 (30JUN1985 15:00:00)-Water Temperature (C)]]*OO[[#This Row],[36]]</f>
        <v>2.031746549654875E-5</v>
      </c>
      <c r="AM384" s="10">
        <f>3/24000000*OO[[#This Row],[95 (30JUN1985 18:00:00)-Water Temperature (C)]]*OO[[#This Row],[37]]</f>
        <v>8.6672774519749998E-6</v>
      </c>
      <c r="AN384" s="10">
        <f>3/24000000*OO[[#This Row],[96 (30JUN1985 21:00:00)-Water Temperature (C)]]*OO[[#This Row],[38]]</f>
        <v>6.2375381668599991E-6</v>
      </c>
      <c r="AO384" s="10">
        <f>3/24000000*OO[[#This Row],[97 (01JUL1985 00:00:00)-Water Temperature (C)]]*OO[[#This Row],[39]]</f>
        <v>5.0998188709012497E-6</v>
      </c>
      <c r="AP384" s="10">
        <f>3/24000000*OO[[#This Row],[98 (01JUL1985 03:00:00)-Water Temperature (C)]]*OO[[#This Row],[40]]</f>
        <v>4.2399399852824994E-6</v>
      </c>
      <c r="AQ384" s="10">
        <f>3/24000000*OO[[#This Row],[99 (01JUL1985 06:00:00)-Water Temperature (C)]]*OO[[#This Row],[41]]</f>
        <v>3.5518522961512496E-6</v>
      </c>
      <c r="AR384" s="10">
        <f>3/24000000*OO[[#This Row],[100 (01JUL1985 09:00:00)-Water Temperature (C)]]*OO[[#This Row],[42]]</f>
        <v>3.0539871751012502E-6</v>
      </c>
      <c r="AS384" s="10">
        <f>3/24000000*OO[[#This Row],[101 (01JUL1985 12:00:00)-Water Temperature (C)]]*OO[[#This Row],[43]]</f>
        <v>2.67044114853425E-6</v>
      </c>
      <c r="AT384" s="10">
        <f>3/24000000*OO[[#This Row],[102 (01JUL1985 15:00:00)-Water Temperature (C)]]*OO[[#This Row],[44]]</f>
        <v>2.3602975885279999E-6</v>
      </c>
      <c r="AU384" s="10">
        <f>3/24000000*OO[[#This Row],[103 (01JUL1985 18:00:00)-Water Temperature (C)]]*OO[[#This Row],[45]]</f>
        <v>2.0960647571257498E-6</v>
      </c>
      <c r="AV384" s="10">
        <f>3/24000000*OO[[#This Row],[104 (01JUL1985 21:00:00)-Water Temperature (C)]]*OO[[#This Row],[46]]</f>
        <v>1.8505362003114997E-6</v>
      </c>
      <c r="AW384" s="10">
        <f>3/24000000*OO[[#This Row],[105 (02JUL1985 00:00:00)-Water Temperature (C)]]*OO[[#This Row],[47]]</f>
        <v>1.6444147827054998E-6</v>
      </c>
      <c r="AX384" s="10">
        <f>3/24000000*OO[[#This Row],[106 (02JUL1985 03:00:00)-Water Temperature (C)]]*OO[[#This Row],[48]]</f>
        <v>1.466510075634E-6</v>
      </c>
      <c r="AY384" s="10">
        <f>3/24000000*OO[[#This Row],[107 (02JUL1985 06:00:00)-Water Temperature (C)]]*OO[[#This Row],[49]]</f>
        <v>1.3138985459372499E-6</v>
      </c>
      <c r="AZ384" s="10">
        <f>3/24000000*OO[[#This Row],[108 (02JUL1985 09:00:00)-Water Temperature (C)]]*OO[[#This Row],[50]]</f>
        <v>1.1829507708199998E-6</v>
      </c>
      <c r="BA384" s="10">
        <f>3/24000000*OO[[#This Row],[109 (02JUL1985 12:00:00)-Water Temperature (C)]]*OO[[#This Row],[51]]</f>
        <v>1.0887917796949998E-6</v>
      </c>
      <c r="BB384" s="10">
        <f>3/24000000*OO[[#This Row],[110 (02JUL1985 15:00:00)-Water Temperature (C)]]*OO[[#This Row],[52]]</f>
        <v>1.0261413256612499E-6</v>
      </c>
      <c r="BC384" s="10">
        <f>3/24000000*OO[[#This Row],[111 (02JUL1985 18:00:00)-Water Temperature (C)]]*OO[[#This Row],[53]]</f>
        <v>9.7703813654200006E-7</v>
      </c>
      <c r="BD384" s="10">
        <f>3/24000000*OO[[#This Row],[112 (02JUL1985 21:00:00)-Water Temperature (C)]]*OO[[#This Row],[54]]</f>
        <v>9.1969643003499996E-7</v>
      </c>
      <c r="BE384" s="10">
        <f>3/24000000*OO[[#This Row],[113 (03JUL1985 00:00:00)-Water Temperature (C)]]*OO[[#This Row],[55]]</f>
        <v>8.5362269292474993E-7</v>
      </c>
      <c r="BF384" s="10">
        <f>3/24000000*OO[[#This Row],[114 (03JUL1985 03:00:00)-Water Temperature (C)]]*OO[[#This Row],[56]]</f>
        <v>7.9179224912737504E-7</v>
      </c>
      <c r="BG384" s="10">
        <f>3/24000000*OO[[#This Row],[115 (03JUL1985 06:00:00)-Water Temperature (C)]]*OO[[#This Row],[57]]</f>
        <v>7.367207376099998E-7</v>
      </c>
      <c r="BH384" s="10">
        <f>3/24000000*OO[[#This Row],[116 (03JUL1985 09:00:00)-Water Temperature (C)]]*OO[[#This Row],[58]]</f>
        <v>6.9490438105374987E-7</v>
      </c>
      <c r="BI384" s="10">
        <f>3/24000000*OO[[#This Row],[117 (03JUL1985 12:00:00)-Water Temperature (C)]]*OO[[#This Row],[59]]</f>
        <v>6.63788598182E-7</v>
      </c>
      <c r="BJ384" s="10">
        <f>3/24000000*OO[[#This Row],[118 (03JUL1985 15:00:00)-Water Temperature (C)]]*OO[[#This Row],[60]]</f>
        <v>6.4035673146200004E-7</v>
      </c>
      <c r="BK384" s="10">
        <f>3/24000000*OO[[#This Row],[119 (03JUL1985 18:00:00)-Water Temperature (C)]]*OO[[#This Row],[61]]</f>
        <v>6.2064866127250008E-7</v>
      </c>
      <c r="BL384" s="10">
        <f>3/24000000*OO[[#This Row],[120 (03JUL1985 21:00:00)-Water Temperature (C)]]*OO[[#This Row],[62]]</f>
        <v>5.9613731928150002E-7</v>
      </c>
      <c r="BM384" s="10">
        <f>3/24000000*OO[[#This Row],[121 (04JUL1985 00:00:00)-Water Temperature (C)]]*OO[[#This Row],[63]]</f>
        <v>5.6982117958600004E-7</v>
      </c>
      <c r="BN384" s="10">
        <f>3/24000000*OO[[#This Row],[122 (04JUL1985 03:00:00)-Water Temperature (C)]]*OO[[#This Row],[64]]</f>
        <v>5.4394874909999987E-7</v>
      </c>
      <c r="BO384" s="10">
        <f>3/24000000*OO[[#This Row],[123 (04JUL1985 06:00:00)-Water Temperature (C)]]*OO[[#This Row],[65]]</f>
        <v>5.1809458577275008E-7</v>
      </c>
      <c r="BP384" s="10">
        <f>3/24000000*OO[[#This Row],[124 (04JUL1985 09:00:00)-Water Temperature (C)]]*OO[[#This Row],[66]]</f>
        <v>5.0225321180400001E-7</v>
      </c>
      <c r="BQ384" s="10">
        <f>3/24000000*OO[[#This Row],[125 (04JUL1985 12:00:00)-Water Temperature (C)]]*OO[[#This Row],[67]]</f>
        <v>4.9237230388562488E-7</v>
      </c>
      <c r="BR384" s="10">
        <f>3/24000000*OO[[#This Row],[126 (04JUL1985 15:00:00)-Water Temperature (C)]]*OO[[#This Row],[68]]</f>
        <v>4.8393199104249992E-7</v>
      </c>
      <c r="BS384" s="10">
        <f>3/24000000*OO[[#This Row],[127 (04JUL1985 18:00:00)-Water Temperature (C)]]*OO[[#This Row],[69]]</f>
        <v>4.7341738282787496E-7</v>
      </c>
      <c r="BT384" s="10">
        <f>3/24000000*OO[[#This Row],[128 (04JUL1985 21:00:00)-Water Temperature (C)]]*OO[[#This Row],[70]]</f>
        <v>4.5981946845412494E-7</v>
      </c>
      <c r="BU384" s="10">
        <f>3/24000000*OO[[#This Row],[129 (05JUL1985 00:00:00)-Water Temperature (C)]]*OO[[#This Row],[71]]</f>
        <v>4.4200904444937496E-7</v>
      </c>
      <c r="BV384" s="10">
        <f>3/24000000*OO[[#This Row],[130 (05JUL1985 03:00:00)-Water Temperature (C)]]*OO[[#This Row],[72]]</f>
        <v>4.2261479136449999E-7</v>
      </c>
      <c r="BW384" s="10">
        <f>3/24000000*OO[[#This Row],[131 (05JUL1985 06:00:00)-Water Temperature (C)]]*OO[[#This Row],[73]]</f>
        <v>4.0336868974187492E-7</v>
      </c>
      <c r="BX384" s="10">
        <f>3/24000000*OO[[#This Row],[132 (05JUL1985 09:00:00)-Water Temperature (C)]]*OO[[#This Row],[74]]</f>
        <v>3.9143309175824997E-7</v>
      </c>
      <c r="BY384" s="10">
        <f>3/24000000*OO[[#This Row],[133 (05JUL1985 12:00:00)-Water Temperature (C)]]*OO[[#This Row],[75]]</f>
        <v>3.8471063749387499E-7</v>
      </c>
      <c r="BZ384" s="10">
        <f>3/24000000*OO[[#This Row],[134 (05JUL1985 15:00:00)-Water Temperature (C)]]*OO[[#This Row],[76]]</f>
        <v>3.8114134242199995E-7</v>
      </c>
      <c r="CA384" s="10">
        <f>3/24000000*OO[[#This Row],[135 (05JUL1985 18:00:00)-Water Temperature (C)]]*OO[[#This Row],[77]]</f>
        <v>3.7723037007074998E-7</v>
      </c>
      <c r="CB384" s="10">
        <f>3/24000000*OO[[#This Row],[136 (05JUL1985 21:00:00)-Water Temperature (C)]]*OO[[#This Row],[78]]</f>
        <v>3.6820471579762502E-7</v>
      </c>
      <c r="CC384" s="10">
        <f>3/24000000*OO[[#This Row],[137 (06JUL1985 00:00:00)-Water Temperature (C)]]*OO[[#This Row],[79]]</f>
        <v>3.5474231333824994E-7</v>
      </c>
      <c r="CD384" s="10">
        <f>3/24000000*OO[[#This Row],[138 (06JUL1985 03:00:00)-Water Temperature (C)]]*OO[[#This Row],[80]]</f>
        <v>3.3974087926275E-7</v>
      </c>
      <c r="CE384" s="10">
        <f>3/24000000*OO[[#This Row],[139 (06JUL1985 06:00:00)-Water Temperature (C)]]*OO[[#This Row],[81]]</f>
        <v>3.2558461853075E-7</v>
      </c>
      <c r="CF384" s="10">
        <f>3/24000000*OO[[#This Row],[140 (06JUL1985 09:00:00)-Water Temperature (C)]]*OO[[#This Row],[82]]</f>
        <v>3.18191073225E-7</v>
      </c>
      <c r="CG384" s="10">
        <f>3/24000000*OO[[#This Row],[141 (06JUL1985 12:00:00)-Water Temperature (C)]]*OO[[#This Row],[83]]</f>
        <v>3.1435702946874998E-7</v>
      </c>
      <c r="CH384" s="10">
        <f>3/24000000*OO[[#This Row],[142 (06JUL1985 15:00:00)-Water Temperature (C)]]*OO[[#This Row],[84]]</f>
        <v>3.1177920165200003E-7</v>
      </c>
      <c r="CI384" s="10">
        <f>3/24000000*OO[[#This Row],[143 (06JUL1985 18:00:00)-Water Temperature (C)]]*OO[[#This Row],[85]]</f>
        <v>3.0934394537574996E-7</v>
      </c>
      <c r="CJ384" s="10">
        <f>3/24000000*OO[[#This Row],[144 (06JUL1985 21:00:00)-Water Temperature (C)]]*OO[[#This Row],[86]]</f>
        <v>3.0337020498606249E-7</v>
      </c>
      <c r="CK384" s="10">
        <f>3/24000000*OO[[#This Row],[145 (07JUL1985 00:00:00)-Water Temperature (C)]]*OO[[#This Row],[87]]</f>
        <v>2.9390969829375E-7</v>
      </c>
      <c r="CL384" s="10">
        <f>3/24000000*OO[[#This Row],[146 (07JUL1985 03:00:00)-Water Temperature (C)]]*OO[[#This Row],[88]]</f>
        <v>2.8202687424944991E-7</v>
      </c>
      <c r="CM384" s="10">
        <f>3/24000000*OO[[#This Row],[147 (07JUL1985 06:00:00)-Water Temperature (C)]]*OO[[#This Row],[89]]</f>
        <v>2.6937721504687497E-7</v>
      </c>
      <c r="CN384" s="10">
        <f>3/24000000*OO[[#This Row],[148 (07JUL1985 09:00:00)-Water Temperature (C)]]*OO[[#This Row],[90]]</f>
        <v>2.5751869259200002E-7</v>
      </c>
      <c r="CO384" s="10">
        <f>3/24000000*OO[[#This Row],[149 (07JUL1985 12:00:00)-Water Temperature (C)]]*OO[[#This Row],[91]]</f>
        <v>2.4917549168894998E-7</v>
      </c>
      <c r="CP384" s="10">
        <f>3/24000000*OO[[#This Row],[150 (07JUL1985 15:00:00)-Water Temperature (C)]]*OO[[#This Row],[92]]</f>
        <v>2.4542319566187502E-7</v>
      </c>
      <c r="CQ384" s="10">
        <f>3/24000000*OO[[#This Row],[151 (07JUL1985 18:00:00)-Water Temperature (C)]]*OO[[#This Row],[93]]</f>
        <v>2.4121720083169995E-7</v>
      </c>
      <c r="CR384" s="10">
        <f>3/24000000*OO[[#This Row],[152 (07JUL1985 21:00:00)-Water Temperature (C)]]*OO[[#This Row],[94]]</f>
        <v>2.343728157792E-7</v>
      </c>
      <c r="CS384" s="10">
        <f>3/24000000*OO[[#This Row],[153 (08JUL1985 00:00:00)-Water Temperature (C)]]*OO[[#This Row],[95]]</f>
        <v>2.268971763807375E-7</v>
      </c>
      <c r="CT384" s="10">
        <f>3/24000000*OO[[#This Row],[154 (08JUL1985 03:00:00)-Water Temperature (C)]]*OO[[#This Row],[96]]</f>
        <v>2.1945150863049997E-7</v>
      </c>
      <c r="CU384" s="10">
        <f>3/24000000*OO[[#This Row],[155 (08JUL1985 06:00:00)-Water Temperature (C)]]*OO[[#This Row],[97]]</f>
        <v>2.1136439657200002E-7</v>
      </c>
      <c r="CV384" s="10">
        <f>3/24000000*OO[[#This Row],[156 (08JUL1985 09:00:00)-Water Temperature (C)]]*OO[[#This Row],[98]]</f>
        <v>2.0572727324624999E-7</v>
      </c>
      <c r="CW384" s="10">
        <f>3/24000000*OO[[#This Row],[157 (08JUL1985 12:00:00)-Water Temperature (C)]]*OO[[#This Row],[99]]</f>
        <v>2.02854584483E-7</v>
      </c>
    </row>
    <row r="385" spans="1:101" x14ac:dyDescent="0.35">
      <c r="A385" t="s">
        <v>392</v>
      </c>
      <c r="B385">
        <v>681.54499999999996</v>
      </c>
      <c r="C385" s="10">
        <f>3/24*OO[[#This Row],[59 (26JUN1985 06:00:00)-Water Temperature (C)]]*OO[[#This Row],[1]]/SUM(OO[1])</f>
        <v>0</v>
      </c>
      <c r="D385" s="10">
        <f>3/24*OO[[#This Row],[60 (26JUN1985 09:00:00)-Water Temperature (C)]]*OO[[#This Row],[2]]/SUM(OO[2])</f>
        <v>0</v>
      </c>
      <c r="E385" s="10">
        <f>3/24*OO[[#This Row],[61 (26JUN1985 12:00:00)-Water Temperature (C)]]*OO[[#This Row],[3]]/SUM(OO[3])</f>
        <v>0</v>
      </c>
      <c r="F385" s="10">
        <f>3/24*OO[[#This Row],[62 (26JUN1985 15:00:00)-Water Temperature (C)]]*OO[[#This Row],[4]]/SUM(OO[4])</f>
        <v>0</v>
      </c>
      <c r="G385" s="10">
        <f>3/24*OO[[#This Row],[63 (26JUN1985 18:00:00)-Water Temperature (C)]]*OO[[#This Row],[5]]/SUM(OO[5])</f>
        <v>0</v>
      </c>
      <c r="H385" s="10">
        <f>3/24*OO[[#This Row],[64 (26JUN1985 21:00:00)-Water Temperature (C)]]*OO[[#This Row],[6]]/SUM(OO[6])</f>
        <v>0</v>
      </c>
      <c r="I385" s="10">
        <f>3/24*OO[[#This Row],[65 (27JUN1985 00:00:00)-Water Temperature (C)]]*OO[[#This Row],[7]]/SUM(OO[7])</f>
        <v>0</v>
      </c>
      <c r="J385" s="10">
        <f>3/24*OO[[#This Row],[66 (27JUN1985 03:00:00)-Water Temperature (C)]]*OO[[#This Row],[8]]/SUM(OO[8])</f>
        <v>0</v>
      </c>
      <c r="K385" s="10">
        <f>3/24*OO[[#This Row],[67 (27JUN1985 06:00:00)-Water Temperature (C)]]*OO[[#This Row],[9]]/SUM(OO[9])</f>
        <v>0</v>
      </c>
      <c r="L385" s="10">
        <f>3/24*OO[[#This Row],[68 (27JUN1985 09:00:00)-Water Temperature (C)]]*OO[[#This Row],[10]]/SUM(OO[10])</f>
        <v>0</v>
      </c>
      <c r="M385" s="10">
        <f>3/24*OO[[#This Row],[69 (27JUN1985 12:00:00)-Water Temperature (C)]]*OO[[#This Row],[11]]/SUM(OO[11])</f>
        <v>0</v>
      </c>
      <c r="N385" s="10">
        <f>3/24*OO[[#This Row],[70 (27JUN1985 15:00:00)-Water Temperature (C)]]*OO[[#This Row],[12]]/SUM(OO[12])</f>
        <v>0</v>
      </c>
      <c r="O385" s="10">
        <f>3/24*OO[[#This Row],[71 (27JUN1985 18:00:00)-Water Temperature (C)]]*OO[[#This Row],[13]]/SUM(OO[13])</f>
        <v>0</v>
      </c>
      <c r="P385" s="10">
        <f>3/24*OO[[#This Row],[72 (27JUN1985 21:00:00)-Water Temperature (C)]]*OO[[#This Row],[14]]/SUM(OO[14])</f>
        <v>0</v>
      </c>
      <c r="Q385" s="10">
        <f>3/24*OO[[#This Row],[73 (28JUN1985 00:00:00)-Water Temperature (C)]]*OO[[#This Row],[15]]/SUM(OO[15])</f>
        <v>0</v>
      </c>
      <c r="R385" s="10">
        <f>3/24*OO[[#This Row],[74 (28JUN1985 03:00:00)-Water Temperature (C)]]*OO[[#This Row],[16]]/SUM(OO[16])</f>
        <v>0</v>
      </c>
      <c r="S385" s="10">
        <f>3/24*OO[[#This Row],[75 (28JUN1985 06:00:00)-Water Temperature (C)]]*OO[[#This Row],[17]]/SUM(OO[17])</f>
        <v>3.3154331521878821E-42</v>
      </c>
      <c r="T385" s="10">
        <f>3/24*OO[[#This Row],[76 (28JUN1985 09:00:00)-Water Temperature (C)]]*OO[[#This Row],[18]]/SUM(OO[18])</f>
        <v>1.171416547984918E-30</v>
      </c>
      <c r="U385" s="10">
        <f>3/24*OO[[#This Row],[77 (28JUN1985 12:00:00)-Water Temperature (C)]]*OO[[#This Row],[19]]/SUM(OO[19])</f>
        <v>4.0887620076196384E-23</v>
      </c>
      <c r="V385" s="10">
        <f>3/24000000*OO[[#This Row],[78 (28JUN1985 15:00:00)-Water Temperature (C)]]*OO[[#This Row],[20]]</f>
        <v>1.8732052089686251E-16</v>
      </c>
      <c r="W385" s="10">
        <f>3/24000000*OO[[#This Row],[79 (28JUN1985 18:00:00)-Water Temperature (C)]]*OO[[#This Row],[21]]</f>
        <v>1.8478710716565001E-12</v>
      </c>
      <c r="X385" s="10">
        <f>3/24000000*OO[[#This Row],[80 (28JUN1985 21:00:00)-Water Temperature (C)]]*OO[[#This Row],[22]]</f>
        <v>1.6142981348396249E-9</v>
      </c>
      <c r="Y385" s="10">
        <f>3/24000000*OO[[#This Row],[81 (29JUN1985 00:00:00)-Water Temperature (C)]]*OO[[#This Row],[23]]</f>
        <v>2.8725187730084997E-7</v>
      </c>
      <c r="Z385" s="10">
        <f>3/24000000*OO[[#This Row],[82 (29JUN1985 03:00:00)-Water Temperature (C)]]*OO[[#This Row],[24]]</f>
        <v>1.5288211015567497E-5</v>
      </c>
      <c r="AA385" s="10">
        <f>3/24000000*OO[[#This Row],[83 (29JUN1985 06:00:00)-Water Temperature (C)]]*OO[[#This Row],[25]]</f>
        <v>3.0844884605224997E-4</v>
      </c>
      <c r="AB385" s="10">
        <f>3/24000000*OO[[#This Row],[84 (29JUN1985 09:00:00)-Water Temperature (C)]]*OO[[#This Row],[26]]</f>
        <v>2.8192276366331248E-3</v>
      </c>
      <c r="AC385" s="10">
        <f>3/24000000*OO[[#This Row],[85 (29JUN1985 12:00:00)-Water Temperature (C)]]*OO[[#This Row],[27]]</f>
        <v>1.2905964252939998E-2</v>
      </c>
      <c r="AD385" s="10">
        <f>3/24000000*OO[[#This Row],[86 (29JUN1985 15:00:00)-Water Temperature (C)]]*OO[[#This Row],[28]]</f>
        <v>3.2296180835749998E-2</v>
      </c>
      <c r="AE385" s="10">
        <f>3/24000000*OO[[#This Row],[88 (29JUN1985 21:00:00)-Water Temperature (C)]]*OO[[#This Row],[30]]</f>
        <v>4.2355472673599993E-2</v>
      </c>
      <c r="AF385" s="10">
        <f>3/24000000*OO[[#This Row],[88 (29JUN1985 21:00:00)-Water Temperature (C)]]*OO[[#This Row],[30]]</f>
        <v>4.2355472673599993E-2</v>
      </c>
      <c r="AG385" s="10">
        <f>3/24000000*OO[[#This Row],[89 (30JUN1985 00:00:00)-Water Temperature (C)]]*OO[[#This Row],[31]]</f>
        <v>2.5035930979014999E-2</v>
      </c>
      <c r="AH385" s="10">
        <f>3/24000000*OO[[#This Row],[90 (30JUN1985 03:00:00)-Water Temperature (C)]]*OO[[#This Row],[32]]</f>
        <v>9.9219410993999987E-3</v>
      </c>
      <c r="AI385" s="10">
        <f>3/24000000*OO[[#This Row],[91 (30JUN1985 06:00:00)-Water Temperature (C)]]*OO[[#This Row],[33]]</f>
        <v>2.8050773956029996E-3</v>
      </c>
      <c r="AJ385" s="10">
        <f>3/24000000*OO[[#This Row],[92 (30JUN1985 09:00:00)-Water Temperature (C)]]*OO[[#This Row],[34]]</f>
        <v>6.0859583170100003E-4</v>
      </c>
      <c r="AK385" s="10">
        <f>3/24000000*OO[[#This Row],[93 (30JUN1985 12:00:00)-Water Temperature (C)]]*OO[[#This Row],[35]]</f>
        <v>1.1216231397832498E-4</v>
      </c>
      <c r="AL385" s="10">
        <f>3/24000000*OO[[#This Row],[94 (30JUN1985 15:00:00)-Water Temperature (C)]]*OO[[#This Row],[36]]</f>
        <v>2.3205759385751247E-5</v>
      </c>
      <c r="AM385" s="10">
        <f>3/24000000*OO[[#This Row],[95 (30JUN1985 18:00:00)-Water Temperature (C)]]*OO[[#This Row],[37]]</f>
        <v>9.5886305910499992E-6</v>
      </c>
      <c r="AN385" s="10">
        <f>3/24000000*OO[[#This Row],[96 (30JUN1985 21:00:00)-Water Temperature (C)]]*OO[[#This Row],[38]]</f>
        <v>6.82356870481E-6</v>
      </c>
      <c r="AO385" s="10">
        <f>3/24000000*OO[[#This Row],[97 (01JUL1985 00:00:00)-Water Temperature (C)]]*OO[[#This Row],[39]]</f>
        <v>5.5680252975950005E-6</v>
      </c>
      <c r="AP385" s="10">
        <f>3/24000000*OO[[#This Row],[98 (01JUL1985 03:00:00)-Water Temperature (C)]]*OO[[#This Row],[40]]</f>
        <v>4.6296169763549994E-6</v>
      </c>
      <c r="AQ385" s="10">
        <f>3/24000000*OO[[#This Row],[99 (01JUL1985 06:00:00)-Water Temperature (C)]]*OO[[#This Row],[41]]</f>
        <v>3.8772444637800004E-6</v>
      </c>
      <c r="AR385" s="10">
        <f>3/24000000*OO[[#This Row],[100 (01JUL1985 09:00:00)-Water Temperature (C)]]*OO[[#This Row],[42]]</f>
        <v>3.33294362495625E-6</v>
      </c>
      <c r="AS385" s="10">
        <f>3/24000000*OO[[#This Row],[101 (01JUL1985 12:00:00)-Water Temperature (C)]]*OO[[#This Row],[43]]</f>
        <v>2.9128561006845001E-6</v>
      </c>
      <c r="AT385" s="10">
        <f>3/24000000*OO[[#This Row],[102 (01JUL1985 15:00:00)-Water Temperature (C)]]*OO[[#This Row],[44]]</f>
        <v>2.5736558094437497E-6</v>
      </c>
      <c r="AU385" s="10">
        <f>3/24000000*OO[[#This Row],[103 (01JUL1985 18:00:00)-Water Temperature (C)]]*OO[[#This Row],[45]]</f>
        <v>2.2856994013369999E-6</v>
      </c>
      <c r="AV385" s="10">
        <f>3/24000000*OO[[#This Row],[104 (01JUL1985 21:00:00)-Water Temperature (C)]]*OO[[#This Row],[46]]</f>
        <v>2.01798269460625E-6</v>
      </c>
      <c r="AW385" s="10">
        <f>3/24000000*OO[[#This Row],[105 (02JUL1985 00:00:00)-Water Temperature (C)]]*OO[[#This Row],[47]]</f>
        <v>1.7934389204806249E-6</v>
      </c>
      <c r="AX385" s="10">
        <f>3/24000000*OO[[#This Row],[106 (02JUL1985 03:00:00)-Water Temperature (C)]]*OO[[#This Row],[48]]</f>
        <v>1.5994054653389996E-6</v>
      </c>
      <c r="AY385" s="10">
        <f>3/24000000*OO[[#This Row],[107 (02JUL1985 06:00:00)-Water Temperature (C)]]*OO[[#This Row],[49]]</f>
        <v>1.4329053565187499E-6</v>
      </c>
      <c r="AZ385" s="10">
        <f>3/24000000*OO[[#This Row],[108 (02JUL1985 09:00:00)-Water Temperature (C)]]*OO[[#This Row],[50]]</f>
        <v>1.2898840212204999E-6</v>
      </c>
      <c r="BA385" s="10">
        <f>3/24000000*OO[[#This Row],[109 (02JUL1985 12:00:00)-Water Temperature (C)]]*OO[[#This Row],[51]]</f>
        <v>1.1867049459161248E-6</v>
      </c>
      <c r="BB385" s="10">
        <f>3/24000000*OO[[#This Row],[110 (02JUL1985 15:00:00)-Water Temperature (C)]]*OO[[#This Row],[52]]</f>
        <v>1.117905595884E-6</v>
      </c>
      <c r="BC385" s="10">
        <f>3/24000000*OO[[#This Row],[111 (02JUL1985 18:00:00)-Water Temperature (C)]]*OO[[#This Row],[53]]</f>
        <v>1.0642666428679998E-6</v>
      </c>
      <c r="BD385" s="10">
        <f>3/24000000*OO[[#This Row],[112 (02JUL1985 21:00:00)-Water Temperature (C)]]*OO[[#This Row],[54]]</f>
        <v>1.0021298382000001E-6</v>
      </c>
      <c r="BE385" s="10">
        <f>3/24000000*OO[[#This Row],[113 (03JUL1985 00:00:00)-Water Temperature (C)]]*OO[[#This Row],[55]]</f>
        <v>9.30216183825375E-7</v>
      </c>
      <c r="BF385" s="10">
        <f>3/24000000*OO[[#This Row],[114 (03JUL1985 03:00:00)-Water Temperature (C)]]*OO[[#This Row],[56]]</f>
        <v>8.6310256945837489E-7</v>
      </c>
      <c r="BG385" s="10">
        <f>3/24000000*OO[[#This Row],[115 (03JUL1985 06:00:00)-Water Temperature (C)]]*OO[[#This Row],[57]]</f>
        <v>8.0306232811612495E-7</v>
      </c>
      <c r="BH385" s="10">
        <f>3/24000000*OO[[#This Row],[116 (03JUL1985 09:00:00)-Water Temperature (C)]]*OO[[#This Row],[58]]</f>
        <v>7.5745286181399998E-7</v>
      </c>
      <c r="BI385" s="10">
        <f>3/24000000*OO[[#This Row],[117 (03JUL1985 12:00:00)-Water Temperature (C)]]*OO[[#This Row],[59]]</f>
        <v>7.2339555198799997E-7</v>
      </c>
      <c r="BJ385" s="10">
        <f>3/24000000*OO[[#This Row],[118 (03JUL1985 15:00:00)-Water Temperature (C)]]*OO[[#This Row],[60]]</f>
        <v>6.9774166103737505E-7</v>
      </c>
      <c r="BK385" s="10">
        <f>3/24000000*OO[[#This Row],[119 (03JUL1985 18:00:00)-Water Temperature (C)]]*OO[[#This Row],[61]]</f>
        <v>6.7619739952537491E-7</v>
      </c>
      <c r="BL385" s="10">
        <f>3/24000000*OO[[#This Row],[120 (03JUL1985 21:00:00)-Water Temperature (C)]]*OO[[#This Row],[62]]</f>
        <v>6.4967015438699987E-7</v>
      </c>
      <c r="BM385" s="10">
        <f>3/24000000*OO[[#This Row],[121 (04JUL1985 00:00:00)-Water Temperature (C)]]*OO[[#This Row],[63]]</f>
        <v>6.2096192452837493E-7</v>
      </c>
      <c r="BN385" s="10">
        <f>3/24000000*OO[[#This Row],[122 (04JUL1985 03:00:00)-Water Temperature (C)]]*OO[[#This Row],[64]]</f>
        <v>5.9311049387249998E-7</v>
      </c>
      <c r="BO385" s="10">
        <f>3/24000000*OO[[#This Row],[123 (04JUL1985 06:00:00)-Water Temperature (C)]]*OO[[#This Row],[65]]</f>
        <v>5.6499412128575E-7</v>
      </c>
      <c r="BP385" s="10">
        <f>3/24000000*OO[[#This Row],[124 (04JUL1985 09:00:00)-Water Temperature (C)]]*OO[[#This Row],[66]]</f>
        <v>5.4773963381274998E-7</v>
      </c>
      <c r="BQ385" s="10">
        <f>3/24000000*OO[[#This Row],[125 (04JUL1985 12:00:00)-Water Temperature (C)]]*OO[[#This Row],[67]]</f>
        <v>5.3681850079099999E-7</v>
      </c>
      <c r="BR385" s="10">
        <f>3/24000000*OO[[#This Row],[126 (04JUL1985 15:00:00)-Water Temperature (C)]]*OO[[#This Row],[68]]</f>
        <v>5.275982313918749E-7</v>
      </c>
      <c r="BS385" s="10">
        <f>3/24000000*OO[[#This Row],[127 (04JUL1985 18:00:00)-Water Temperature (C)]]*OO[[#This Row],[69]]</f>
        <v>5.1619749001774992E-7</v>
      </c>
      <c r="BT385" s="10">
        <f>3/24000000*OO[[#This Row],[128 (04JUL1985 21:00:00)-Water Temperature (C)]]*OO[[#This Row],[70]]</f>
        <v>5.0145443088487505E-7</v>
      </c>
      <c r="BU385" s="10">
        <f>3/24000000*OO[[#This Row],[129 (05JUL1985 00:00:00)-Water Temperature (C)]]*OO[[#This Row],[71]]</f>
        <v>4.8217012447849999E-7</v>
      </c>
      <c r="BV385" s="10">
        <f>3/24000000*OO[[#This Row],[130 (05JUL1985 03:00:00)-Water Temperature (C)]]*OO[[#This Row],[72]]</f>
        <v>4.61220908455125E-7</v>
      </c>
      <c r="BW385" s="10">
        <f>3/24000000*OO[[#This Row],[131 (05JUL1985 06:00:00)-Water Temperature (C)]]*OO[[#This Row],[73]]</f>
        <v>4.4028108969374995E-7</v>
      </c>
      <c r="BX385" s="10">
        <f>3/24000000*OO[[#This Row],[132 (05JUL1985 09:00:00)-Water Temperature (C)]]*OO[[#This Row],[74]]</f>
        <v>4.2722911933649996E-7</v>
      </c>
      <c r="BY385" s="10">
        <f>3/24000000*OO[[#This Row],[133 (05JUL1985 12:00:00)-Water Temperature (C)]]*OO[[#This Row],[75]]</f>
        <v>4.1976059619000001E-7</v>
      </c>
      <c r="BZ385" s="10">
        <f>3/24000000*OO[[#This Row],[134 (05JUL1985 15:00:00)-Water Temperature (C)]]*OO[[#This Row],[76]]</f>
        <v>4.1581451872799998E-7</v>
      </c>
      <c r="CA385" s="10">
        <f>3/24000000*OO[[#This Row],[135 (05JUL1985 18:00:00)-Water Temperature (C)]]*OO[[#This Row],[77]]</f>
        <v>4.11544936390875E-7</v>
      </c>
      <c r="CB385" s="10">
        <f>3/24000000*OO[[#This Row],[136 (05JUL1985 21:00:00)-Water Temperature (C)]]*OO[[#This Row],[78]]</f>
        <v>4.0177679186049997E-7</v>
      </c>
      <c r="CC385" s="10">
        <f>3/24000000*OO[[#This Row],[137 (06JUL1985 00:00:00)-Water Temperature (C)]]*OO[[#This Row],[79]]</f>
        <v>3.8720311072799997E-7</v>
      </c>
      <c r="CD385" s="10">
        <f>3/24000000*OO[[#This Row],[138 (06JUL1985 03:00:00)-Water Temperature (C)]]*OO[[#This Row],[80]]</f>
        <v>3.7093252561087497E-7</v>
      </c>
      <c r="CE385" s="10">
        <f>3/24000000*OO[[#This Row],[139 (06JUL1985 06:00:00)-Water Temperature (C)]]*OO[[#This Row],[81]]</f>
        <v>3.5551334254974999E-7</v>
      </c>
      <c r="CF385" s="10">
        <f>3/24000000*OO[[#This Row],[140 (06JUL1985 09:00:00)-Water Temperature (C)]]*OO[[#This Row],[82]]</f>
        <v>3.4745896718499996E-7</v>
      </c>
      <c r="CG385" s="10">
        <f>3/24000000*OO[[#This Row],[141 (06JUL1985 12:00:00)-Water Temperature (C)]]*OO[[#This Row],[83]]</f>
        <v>3.4318935589162498E-7</v>
      </c>
      <c r="CH385" s="10">
        <f>3/24000000*OO[[#This Row],[142 (06JUL1985 15:00:00)-Water Temperature (C)]]*OO[[#This Row],[84]]</f>
        <v>3.4035456117937498E-7</v>
      </c>
      <c r="CI385" s="10">
        <f>3/24000000*OO[[#This Row],[143 (06JUL1985 18:00:00)-Water Temperature (C)]]*OO[[#This Row],[85]]</f>
        <v>3.3766472870550001E-7</v>
      </c>
      <c r="CJ385" s="10">
        <f>3/24000000*OO[[#This Row],[144 (06JUL1985 21:00:00)-Water Temperature (C)]]*OO[[#This Row],[86]]</f>
        <v>3.3118228103849997E-7</v>
      </c>
      <c r="CK385" s="10">
        <f>3/24000000*OO[[#This Row],[145 (07JUL1985 00:00:00)-Water Temperature (C)]]*OO[[#This Row],[87]]</f>
        <v>3.2097020471999997E-7</v>
      </c>
      <c r="CL385" s="10">
        <f>3/24000000*OO[[#This Row],[146 (07JUL1985 03:00:00)-Water Temperature (C)]]*OO[[#This Row],[88]]</f>
        <v>3.0809626780728754E-7</v>
      </c>
      <c r="CM385" s="10">
        <f>3/24000000*OO[[#This Row],[147 (07JUL1985 06:00:00)-Water Temperature (C)]]*OO[[#This Row],[89]]</f>
        <v>2.9434762580012495E-7</v>
      </c>
      <c r="CN385" s="10">
        <f>3/24000000*OO[[#This Row],[148 (07JUL1985 09:00:00)-Water Temperature (C)]]*OO[[#This Row],[90]]</f>
        <v>2.814281617397E-7</v>
      </c>
      <c r="CO385" s="10">
        <f>3/24000000*OO[[#This Row],[149 (07JUL1985 12:00:00)-Water Temperature (C)]]*OO[[#This Row],[91]]</f>
        <v>2.7225377394502497E-7</v>
      </c>
      <c r="CP385" s="10">
        <f>3/24000000*OO[[#This Row],[150 (07JUL1985 15:00:00)-Water Temperature (C)]]*OO[[#This Row],[92]]</f>
        <v>2.6806860875455E-7</v>
      </c>
      <c r="CQ385" s="10">
        <f>3/24000000*OO[[#This Row],[151 (07JUL1985 18:00:00)-Water Temperature (C)]]*OO[[#This Row],[93]]</f>
        <v>2.6345777153344999E-7</v>
      </c>
      <c r="CR385" s="10">
        <f>3/24000000*OO[[#This Row],[152 (07JUL1985 21:00:00)-Water Temperature (C)]]*OO[[#This Row],[94]]</f>
        <v>2.5603071760971253E-7</v>
      </c>
      <c r="CS385" s="10">
        <f>3/24000000*OO[[#This Row],[153 (08JUL1985 00:00:00)-Water Temperature (C)]]*OO[[#This Row],[95]]</f>
        <v>2.4787487943774993E-7</v>
      </c>
      <c r="CT385" s="10">
        <f>3/24000000*OO[[#This Row],[154 (08JUL1985 03:00:00)-Water Temperature (C)]]*OO[[#This Row],[96]]</f>
        <v>2.3977349877408749E-7</v>
      </c>
      <c r="CU385" s="10">
        <f>3/24000000*OO[[#This Row],[155 (08JUL1985 06:00:00)-Water Temperature (C)]]*OO[[#This Row],[97]]</f>
        <v>2.3100752522066246E-7</v>
      </c>
      <c r="CV385" s="10">
        <f>3/24000000*OO[[#This Row],[156 (08JUL1985 09:00:00)-Water Temperature (C)]]*OO[[#This Row],[98]]</f>
        <v>2.2486317383722501E-7</v>
      </c>
      <c r="CW385" s="10">
        <f>3/24000000*OO[[#This Row],[157 (08JUL1985 12:00:00)-Water Temperature (C)]]*OO[[#This Row],[99]]</f>
        <v>2.2164841000498749E-7</v>
      </c>
    </row>
    <row r="386" spans="1:101" x14ac:dyDescent="0.35">
      <c r="A386" t="s">
        <v>393</v>
      </c>
      <c r="B386">
        <v>840.10799999999995</v>
      </c>
      <c r="C386" s="10">
        <f>3/24*OO[[#This Row],[59 (26JUN1985 06:00:00)-Water Temperature (C)]]*OO[[#This Row],[1]]/SUM(OO[1])</f>
        <v>0</v>
      </c>
      <c r="D386" s="10">
        <f>3/24*OO[[#This Row],[60 (26JUN1985 09:00:00)-Water Temperature (C)]]*OO[[#This Row],[2]]/SUM(OO[2])</f>
        <v>0</v>
      </c>
      <c r="E386" s="10">
        <f>3/24*OO[[#This Row],[61 (26JUN1985 12:00:00)-Water Temperature (C)]]*OO[[#This Row],[3]]/SUM(OO[3])</f>
        <v>0</v>
      </c>
      <c r="F386" s="10">
        <f>3/24*OO[[#This Row],[62 (26JUN1985 15:00:00)-Water Temperature (C)]]*OO[[#This Row],[4]]/SUM(OO[4])</f>
        <v>0</v>
      </c>
      <c r="G386" s="10">
        <f>3/24*OO[[#This Row],[63 (26JUN1985 18:00:00)-Water Temperature (C)]]*OO[[#This Row],[5]]/SUM(OO[5])</f>
        <v>0</v>
      </c>
      <c r="H386" s="10">
        <f>3/24*OO[[#This Row],[64 (26JUN1985 21:00:00)-Water Temperature (C)]]*OO[[#This Row],[6]]/SUM(OO[6])</f>
        <v>0</v>
      </c>
      <c r="I386" s="10">
        <f>3/24*OO[[#This Row],[65 (27JUN1985 00:00:00)-Water Temperature (C)]]*OO[[#This Row],[7]]/SUM(OO[7])</f>
        <v>0</v>
      </c>
      <c r="J386" s="10">
        <f>3/24*OO[[#This Row],[66 (27JUN1985 03:00:00)-Water Temperature (C)]]*OO[[#This Row],[8]]/SUM(OO[8])</f>
        <v>0</v>
      </c>
      <c r="K386" s="10">
        <f>3/24*OO[[#This Row],[67 (27JUN1985 06:00:00)-Water Temperature (C)]]*OO[[#This Row],[9]]/SUM(OO[9])</f>
        <v>0</v>
      </c>
      <c r="L386" s="10">
        <f>3/24*OO[[#This Row],[68 (27JUN1985 09:00:00)-Water Temperature (C)]]*OO[[#This Row],[10]]/SUM(OO[10])</f>
        <v>0</v>
      </c>
      <c r="M386" s="10">
        <f>3/24*OO[[#This Row],[69 (27JUN1985 12:00:00)-Water Temperature (C)]]*OO[[#This Row],[11]]/SUM(OO[11])</f>
        <v>0</v>
      </c>
      <c r="N386" s="10">
        <f>3/24*OO[[#This Row],[70 (27JUN1985 15:00:00)-Water Temperature (C)]]*OO[[#This Row],[12]]/SUM(OO[12])</f>
        <v>0</v>
      </c>
      <c r="O386" s="10">
        <f>3/24*OO[[#This Row],[71 (27JUN1985 18:00:00)-Water Temperature (C)]]*OO[[#This Row],[13]]/SUM(OO[13])</f>
        <v>0</v>
      </c>
      <c r="P386" s="10">
        <f>3/24*OO[[#This Row],[72 (27JUN1985 21:00:00)-Water Temperature (C)]]*OO[[#This Row],[14]]/SUM(OO[14])</f>
        <v>0</v>
      </c>
      <c r="Q386" s="10">
        <f>3/24*OO[[#This Row],[73 (28JUN1985 00:00:00)-Water Temperature (C)]]*OO[[#This Row],[15]]/SUM(OO[15])</f>
        <v>0</v>
      </c>
      <c r="R386" s="10">
        <f>3/24*OO[[#This Row],[74 (28JUN1985 03:00:00)-Water Temperature (C)]]*OO[[#This Row],[16]]/SUM(OO[16])</f>
        <v>0</v>
      </c>
      <c r="S386" s="10">
        <f>3/24*OO[[#This Row],[75 (28JUN1985 06:00:00)-Water Temperature (C)]]*OO[[#This Row],[17]]/SUM(OO[17])</f>
        <v>9.1663501471206359E-43</v>
      </c>
      <c r="T386" s="10">
        <f>3/24*OO[[#This Row],[76 (28JUN1985 09:00:00)-Water Temperature (C)]]*OO[[#This Row],[18]]/SUM(OO[18])</f>
        <v>5.0389313572404364E-31</v>
      </c>
      <c r="U386" s="10">
        <f>3/24*OO[[#This Row],[77 (28JUN1985 12:00:00)-Water Temperature (C)]]*OO[[#This Row],[19]]/SUM(OO[19])</f>
        <v>1.5428955203295926E-23</v>
      </c>
      <c r="V386" s="10">
        <f>3/24000000*OO[[#This Row],[78 (28JUN1985 15:00:00)-Water Temperature (C)]]*OO[[#This Row],[20]]</f>
        <v>1.009028738705625E-16</v>
      </c>
      <c r="W386" s="10">
        <f>3/24000000*OO[[#This Row],[79 (28JUN1985 18:00:00)-Water Temperature (C)]]*OO[[#This Row],[21]]</f>
        <v>1.1242510732180001E-12</v>
      </c>
      <c r="X386" s="10">
        <f>3/24000000*OO[[#This Row],[80 (28JUN1985 21:00:00)-Water Temperature (C)]]*OO[[#This Row],[22]]</f>
        <v>1.0548397927567499E-9</v>
      </c>
      <c r="Y386" s="10">
        <f>3/24000000*OO[[#This Row],[81 (29JUN1985 00:00:00)-Water Temperature (C)]]*OO[[#This Row],[23]]</f>
        <v>1.9819455838674997E-7</v>
      </c>
      <c r="Z386" s="10">
        <f>3/24000000*OO[[#This Row],[82 (29JUN1985 03:00:00)-Water Temperature (C)]]*OO[[#This Row],[24]]</f>
        <v>1.1029214256060001E-5</v>
      </c>
      <c r="AA386" s="10">
        <f>3/24000000*OO[[#This Row],[83 (29JUN1985 06:00:00)-Water Temperature (C)]]*OO[[#This Row],[25]]</f>
        <v>2.3106227846174997E-4</v>
      </c>
      <c r="AB386" s="10">
        <f>3/24000000*OO[[#This Row],[84 (29JUN1985 09:00:00)-Water Temperature (C)]]*OO[[#This Row],[26]]</f>
        <v>2.1823273967369996E-3</v>
      </c>
      <c r="AC386" s="10">
        <f>3/24000000*OO[[#This Row],[85 (29JUN1985 12:00:00)-Water Temperature (C)]]*OO[[#This Row],[27]]</f>
        <v>1.0281923007957499E-2</v>
      </c>
      <c r="AD386" s="10">
        <f>3/24000000*OO[[#This Row],[86 (29JUN1985 15:00:00)-Water Temperature (C)]]*OO[[#This Row],[28]]</f>
        <v>2.6397006081368746E-2</v>
      </c>
      <c r="AE386" s="10">
        <f>3/24000000*OO[[#This Row],[88 (29JUN1985 21:00:00)-Water Temperature (C)]]*OO[[#This Row],[30]]</f>
        <v>3.6152327052150005E-2</v>
      </c>
      <c r="AF386" s="10">
        <f>3/24000000*OO[[#This Row],[88 (29JUN1985 21:00:00)-Water Temperature (C)]]*OO[[#This Row],[30]]</f>
        <v>3.6152327052150005E-2</v>
      </c>
      <c r="AG386" s="10">
        <f>3/24000000*OO[[#This Row],[89 (30JUN1985 00:00:00)-Water Temperature (C)]]*OO[[#This Row],[31]]</f>
        <v>2.1787133468119998E-2</v>
      </c>
      <c r="AH386" s="10">
        <f>3/24000000*OO[[#This Row],[90 (30JUN1985 03:00:00)-Water Temperature (C)]]*OO[[#This Row],[32]]</f>
        <v>8.7920820916800001E-3</v>
      </c>
      <c r="AI386" s="10">
        <f>3/24000000*OO[[#This Row],[91 (30JUN1985 06:00:00)-Water Temperature (C)]]*OO[[#This Row],[33]]</f>
        <v>2.5239849535424997E-3</v>
      </c>
      <c r="AJ386" s="10">
        <f>3/24000000*OO[[#This Row],[92 (30JUN1985 09:00:00)-Water Temperature (C)]]*OO[[#This Row],[34]]</f>
        <v>5.5424135247049997E-4</v>
      </c>
      <c r="AK386" s="10">
        <f>3/24000000*OO[[#This Row],[93 (30JUN1985 12:00:00)-Water Temperature (C)]]*OO[[#This Row],[35]]</f>
        <v>1.0259617385879999E-4</v>
      </c>
      <c r="AL386" s="10">
        <f>3/24000000*OO[[#This Row],[94 (30JUN1985 15:00:00)-Water Temperature (C)]]*OO[[#This Row],[36]]</f>
        <v>2.0805989168135E-5</v>
      </c>
      <c r="AM386" s="10">
        <f>3/24000000*OO[[#This Row],[95 (30JUN1985 18:00:00)-Water Temperature (C)]]*OO[[#This Row],[37]]</f>
        <v>8.2429863911250009E-6</v>
      </c>
      <c r="AN386" s="10">
        <f>3/24000000*OO[[#This Row],[96 (30JUN1985 21:00:00)-Water Temperature (C)]]*OO[[#This Row],[38]]</f>
        <v>5.7703639279649992E-6</v>
      </c>
      <c r="AO386" s="10">
        <f>3/24000000*OO[[#This Row],[97 (01JUL1985 00:00:00)-Water Temperature (C)]]*OO[[#This Row],[39]]</f>
        <v>4.6907052159399997E-6</v>
      </c>
      <c r="AP386" s="10">
        <f>3/24000000*OO[[#This Row],[98 (01JUL1985 03:00:00)-Water Temperature (C)]]*OO[[#This Row],[40]]</f>
        <v>3.8965680354149999E-6</v>
      </c>
      <c r="AQ386" s="10">
        <f>3/24000000*OO[[#This Row],[99 (01JUL1985 06:00:00)-Water Temperature (C)]]*OO[[#This Row],[41]]</f>
        <v>3.2585855345099992E-6</v>
      </c>
      <c r="AR386" s="10">
        <f>3/24000000*OO[[#This Row],[100 (01JUL1985 09:00:00)-Water Temperature (C)]]*OO[[#This Row],[42]]</f>
        <v>2.7979050281244998E-6</v>
      </c>
      <c r="AS386" s="10">
        <f>3/24000000*OO[[#This Row],[101 (01JUL1985 12:00:00)-Water Temperature (C)]]*OO[[#This Row],[43]]</f>
        <v>2.4409271587125002E-6</v>
      </c>
      <c r="AT386" s="10">
        <f>3/24000000*OO[[#This Row],[102 (01JUL1985 15:00:00)-Water Temperature (C)]]*OO[[#This Row],[44]]</f>
        <v>2.1532281933452499E-6</v>
      </c>
      <c r="AU386" s="10">
        <f>3/24000000*OO[[#This Row],[103 (01JUL1985 18:00:00)-Water Temperature (C)]]*OO[[#This Row],[45]]</f>
        <v>1.9101607540924999E-6</v>
      </c>
      <c r="AV386" s="10">
        <f>3/24000000*OO[[#This Row],[104 (01JUL1985 21:00:00)-Water Temperature (C)]]*OO[[#This Row],[46]]</f>
        <v>1.684604807405E-6</v>
      </c>
      <c r="AW386" s="10">
        <f>3/24000000*OO[[#This Row],[105 (02JUL1985 00:00:00)-Water Temperature (C)]]*OO[[#This Row],[47]]</f>
        <v>1.4958902387762499E-6</v>
      </c>
      <c r="AX386" s="10">
        <f>3/24000000*OO[[#This Row],[106 (02JUL1985 03:00:00)-Water Temperature (C)]]*OO[[#This Row],[48]]</f>
        <v>1.3326924694544999E-6</v>
      </c>
      <c r="AY386" s="10">
        <f>3/24000000*OO[[#This Row],[107 (02JUL1985 06:00:00)-Water Temperature (C)]]*OO[[#This Row],[49]]</f>
        <v>1.192655846266875E-6</v>
      </c>
      <c r="AZ386" s="10">
        <f>3/24000000*OO[[#This Row],[108 (02JUL1985 09:00:00)-Water Temperature (C)]]*OO[[#This Row],[50]]</f>
        <v>1.0723329141687498E-6</v>
      </c>
      <c r="BA386" s="10">
        <f>3/24000000*OO[[#This Row],[109 (02JUL1985 12:00:00)-Water Temperature (C)]]*OO[[#This Row],[51]]</f>
        <v>9.8510333335699984E-7</v>
      </c>
      <c r="BB386" s="10">
        <f>3/24000000*OO[[#This Row],[110 (02JUL1985 15:00:00)-Water Temperature (C)]]*OO[[#This Row],[52]]</f>
        <v>9.2653220806199994E-7</v>
      </c>
      <c r="BC386" s="10">
        <f>3/24000000*OO[[#This Row],[111 (02JUL1985 18:00:00)-Water Temperature (C)]]*OO[[#This Row],[53]]</f>
        <v>8.8140317708537491E-7</v>
      </c>
      <c r="BD386" s="10">
        <f>3/24000000*OO[[#This Row],[112 (02JUL1985 21:00:00)-Water Temperature (C)]]*OO[[#This Row],[54]]</f>
        <v>8.2964704886374994E-7</v>
      </c>
      <c r="BE386" s="10">
        <f>3/24000000*OO[[#This Row],[113 (03JUL1985 00:00:00)-Water Temperature (C)]]*OO[[#This Row],[55]]</f>
        <v>7.6977038391662502E-7</v>
      </c>
      <c r="BF386" s="10">
        <f>3/24000000*OO[[#This Row],[114 (03JUL1985 03:00:00)-Water Temperature (C)]]*OO[[#This Row],[56]]</f>
        <v>7.1413205128987498E-7</v>
      </c>
      <c r="BG386" s="10">
        <f>3/24000000*OO[[#This Row],[115 (03JUL1985 06:00:00)-Water Temperature (C)]]*OO[[#This Row],[57]]</f>
        <v>6.6408612650274994E-7</v>
      </c>
      <c r="BH386" s="10">
        <f>3/24000000*OO[[#This Row],[116 (03JUL1985 09:00:00)-Water Temperature (C)]]*OO[[#This Row],[58]]</f>
        <v>6.2610096125849997E-7</v>
      </c>
      <c r="BI386" s="10">
        <f>3/24000000*OO[[#This Row],[117 (03JUL1985 12:00:00)-Water Temperature (C)]]*OO[[#This Row],[59]]</f>
        <v>5.9752072126000003E-7</v>
      </c>
      <c r="BJ386" s="10">
        <f>3/24000000*OO[[#This Row],[118 (03JUL1985 15:00:00)-Water Temperature (C)]]*OO[[#This Row],[60]]</f>
        <v>5.75879609655625E-7</v>
      </c>
      <c r="BK386" s="10">
        <f>3/24000000*OO[[#This Row],[119 (03JUL1985 18:00:00)-Water Temperature (C)]]*OO[[#This Row],[61]]</f>
        <v>5.57719627498875E-7</v>
      </c>
      <c r="BL386" s="10">
        <f>3/24000000*OO[[#This Row],[120 (03JUL1985 21:00:00)-Water Temperature (C)]]*OO[[#This Row],[62]]</f>
        <v>5.3566015236749995E-7</v>
      </c>
      <c r="BM386" s="10">
        <f>3/24000000*OO[[#This Row],[121 (04JUL1985 00:00:00)-Water Temperature (C)]]*OO[[#This Row],[63]]</f>
        <v>5.1168302864249997E-7</v>
      </c>
      <c r="BN386" s="10">
        <f>3/24000000*OO[[#This Row],[122 (04JUL1985 03:00:00)-Water Temperature (C)]]*OO[[#This Row],[64]]</f>
        <v>4.8884264935099997E-7</v>
      </c>
      <c r="BO386" s="10">
        <f>3/24000000*OO[[#This Row],[123 (04JUL1985 06:00:00)-Water Temperature (C)]]*OO[[#This Row],[65]]</f>
        <v>4.6564085444799991E-7</v>
      </c>
      <c r="BP386" s="10">
        <f>3/24000000*OO[[#This Row],[124 (04JUL1985 09:00:00)-Water Temperature (C)]]*OO[[#This Row],[66]]</f>
        <v>4.5127029894974995E-7</v>
      </c>
      <c r="BQ386" s="10">
        <f>3/24000000*OO[[#This Row],[125 (04JUL1985 12:00:00)-Water Temperature (C)]]*OO[[#This Row],[67]]</f>
        <v>4.4194053634412491E-7</v>
      </c>
      <c r="BR386" s="10">
        <f>3/24000000*OO[[#This Row],[126 (04JUL1985 15:00:00)-Water Temperature (C)]]*OO[[#This Row],[68]]</f>
        <v>4.3414046597475005E-7</v>
      </c>
      <c r="BS386" s="10">
        <f>3/24000000*OO[[#This Row],[127 (04JUL1985 18:00:00)-Water Temperature (C)]]*OO[[#This Row],[69]]</f>
        <v>4.2465117210075001E-7</v>
      </c>
      <c r="BT386" s="10">
        <f>3/24000000*OO[[#This Row],[128 (04JUL1985 21:00:00)-Water Temperature (C)]]*OO[[#This Row],[70]]</f>
        <v>4.1243503537425001E-7</v>
      </c>
      <c r="BU386" s="10">
        <f>3/24000000*OO[[#This Row],[129 (05JUL1985 00:00:00)-Water Temperature (C)]]*OO[[#This Row],[71]]</f>
        <v>3.9658091446574996E-7</v>
      </c>
      <c r="BV386" s="10">
        <f>3/24000000*OO[[#This Row],[130 (05JUL1985 03:00:00)-Water Temperature (C)]]*OO[[#This Row],[72]]</f>
        <v>3.7938411781199999E-7</v>
      </c>
      <c r="BW386" s="10">
        <f>3/24000000*OO[[#This Row],[131 (05JUL1985 06:00:00)-Water Temperature (C)]]*OO[[#This Row],[73]]</f>
        <v>3.6214337218875E-7</v>
      </c>
      <c r="BX386" s="10">
        <f>3/24000000*OO[[#This Row],[132 (05JUL1985 09:00:00)-Water Temperature (C)]]*OO[[#This Row],[74]]</f>
        <v>3.5132859132249999E-7</v>
      </c>
      <c r="BY386" s="10">
        <f>3/24000000*OO[[#This Row],[133 (05JUL1985 12:00:00)-Water Temperature (C)]]*OO[[#This Row],[75]]</f>
        <v>3.4495896618812501E-7</v>
      </c>
      <c r="BZ386" s="10">
        <f>3/24000000*OO[[#This Row],[134 (05JUL1985 15:00:00)-Water Temperature (C)]]*OO[[#This Row],[76]]</f>
        <v>3.4155699319600003E-7</v>
      </c>
      <c r="CA386" s="10">
        <f>3/24000000*OO[[#This Row],[135 (05JUL1985 18:00:00)-Water Temperature (C)]]*OO[[#This Row],[77]]</f>
        <v>3.3793843656674997E-7</v>
      </c>
      <c r="CB386" s="10">
        <f>3/24000000*OO[[#This Row],[136 (05JUL1985 21:00:00)-Water Temperature (C)]]*OO[[#This Row],[78]]</f>
        <v>3.2985579434437502E-7</v>
      </c>
      <c r="CC386" s="10">
        <f>3/24000000*OO[[#This Row],[137 (06JUL1985 00:00:00)-Water Temperature (C)]]*OO[[#This Row],[79]]</f>
        <v>3.1794131613199998E-7</v>
      </c>
      <c r="CD386" s="10">
        <f>3/24000000*OO[[#This Row],[138 (06JUL1985 03:00:00)-Water Temperature (C)]]*OO[[#This Row],[80]]</f>
        <v>3.0456806190159996E-7</v>
      </c>
      <c r="CE386" s="10">
        <f>3/24000000*OO[[#This Row],[139 (06JUL1985 06:00:00)-Water Temperature (C)]]*OO[[#This Row],[81]]</f>
        <v>2.9190724468922497E-7</v>
      </c>
      <c r="CF386" s="10">
        <f>3/24000000*OO[[#This Row],[140 (06JUL1985 09:00:00)-Water Temperature (C)]]*OO[[#This Row],[82]]</f>
        <v>2.8527755286250002E-7</v>
      </c>
      <c r="CG386" s="10">
        <f>3/24000000*OO[[#This Row],[141 (06JUL1985 12:00:00)-Water Temperature (C)]]*OO[[#This Row],[83]]</f>
        <v>2.815983400265E-7</v>
      </c>
      <c r="CH386" s="10">
        <f>3/24000000*OO[[#This Row],[142 (06JUL1985 15:00:00)-Water Temperature (C)]]*OO[[#This Row],[84]]</f>
        <v>2.79179047106325E-7</v>
      </c>
      <c r="CI386" s="10">
        <f>3/24000000*OO[[#This Row],[143 (06JUL1985 18:00:00)-Water Temperature (C)]]*OO[[#This Row],[85]]</f>
        <v>2.7685798974318747E-7</v>
      </c>
      <c r="CJ386" s="10">
        <f>3/24000000*OO[[#This Row],[144 (06JUL1985 21:00:00)-Water Temperature (C)]]*OO[[#This Row],[86]]</f>
        <v>2.7146956471680003E-7</v>
      </c>
      <c r="CK386" s="10">
        <f>3/24000000*OO[[#This Row],[145 (07JUL1985 00:00:00)-Water Temperature (C)]]*OO[[#This Row],[87]]</f>
        <v>2.6316144574257497E-7</v>
      </c>
      <c r="CL386" s="10">
        <f>3/24000000*OO[[#This Row],[146 (07JUL1985 03:00:00)-Water Temperature (C)]]*OO[[#This Row],[88]]</f>
        <v>2.5263816071199997E-7</v>
      </c>
      <c r="CM386" s="10">
        <f>3/24000000*OO[[#This Row],[147 (07JUL1985 06:00:00)-Water Temperature (C)]]*OO[[#This Row],[89]]</f>
        <v>2.4138477532743749E-7</v>
      </c>
      <c r="CN386" s="10">
        <f>3/24000000*OO[[#This Row],[148 (07JUL1985 09:00:00)-Water Temperature (C)]]*OO[[#This Row],[90]]</f>
        <v>2.3078524973707498E-7</v>
      </c>
      <c r="CO386" s="10">
        <f>3/24000000*OO[[#This Row],[149 (07JUL1985 12:00:00)-Water Temperature (C)]]*OO[[#This Row],[91]]</f>
        <v>2.231565561829125E-7</v>
      </c>
      <c r="CP386" s="10">
        <f>3/24000000*OO[[#This Row],[150 (07JUL1985 15:00:00)-Water Temperature (C)]]*OO[[#This Row],[92]]</f>
        <v>2.1958736036692496E-7</v>
      </c>
      <c r="CQ386" s="10">
        <f>3/24000000*OO[[#This Row],[151 (07JUL1985 18:00:00)-Water Temperature (C)]]*OO[[#This Row],[93]]</f>
        <v>2.157322497708E-7</v>
      </c>
      <c r="CR386" s="10">
        <f>3/24000000*OO[[#This Row],[152 (07JUL1985 21:00:00)-Water Temperature (C)]]*OO[[#This Row],[94]]</f>
        <v>2.0965723190098749E-7</v>
      </c>
      <c r="CS386" s="10">
        <f>3/24000000*OO[[#This Row],[153 (08JUL1985 00:00:00)-Water Temperature (C)]]*OO[[#This Row],[95]]</f>
        <v>2.029339759858E-7</v>
      </c>
      <c r="CT386" s="10">
        <f>3/24000000*OO[[#This Row],[154 (08JUL1985 03:00:00)-Water Temperature (C)]]*OO[[#This Row],[96]]</f>
        <v>1.9628151704849997E-7</v>
      </c>
      <c r="CU386" s="10">
        <f>3/24000000*OO[[#This Row],[155 (08JUL1985 06:00:00)-Water Temperature (C)]]*OO[[#This Row],[97]]</f>
        <v>1.8914118290762498E-7</v>
      </c>
      <c r="CV386" s="10">
        <f>3/24000000*OO[[#This Row],[156 (08JUL1985 09:00:00)-Water Temperature (C)]]*OO[[#This Row],[98]]</f>
        <v>1.8410552631835E-7</v>
      </c>
      <c r="CW386" s="10">
        <f>3/24000000*OO[[#This Row],[157 (08JUL1985 12:00:00)-Water Temperature (C)]]*OO[[#This Row],[99]]</f>
        <v>1.8136686937975E-7</v>
      </c>
    </row>
    <row r="387" spans="1:101" x14ac:dyDescent="0.35">
      <c r="A387" t="s">
        <v>394</v>
      </c>
      <c r="B387">
        <v>585.54520000000002</v>
      </c>
      <c r="C387" s="10">
        <f>3/24*OO[[#This Row],[59 (26JUN1985 06:00:00)-Water Temperature (C)]]*OO[[#This Row],[1]]/SUM(OO[1])</f>
        <v>0</v>
      </c>
      <c r="D387" s="10">
        <f>3/24*OO[[#This Row],[60 (26JUN1985 09:00:00)-Water Temperature (C)]]*OO[[#This Row],[2]]/SUM(OO[2])</f>
        <v>0</v>
      </c>
      <c r="E387" s="10">
        <f>3/24*OO[[#This Row],[61 (26JUN1985 12:00:00)-Water Temperature (C)]]*OO[[#This Row],[3]]/SUM(OO[3])</f>
        <v>0</v>
      </c>
      <c r="F387" s="10">
        <f>3/24*OO[[#This Row],[62 (26JUN1985 15:00:00)-Water Temperature (C)]]*OO[[#This Row],[4]]/SUM(OO[4])</f>
        <v>0</v>
      </c>
      <c r="G387" s="10">
        <f>3/24*OO[[#This Row],[63 (26JUN1985 18:00:00)-Water Temperature (C)]]*OO[[#This Row],[5]]/SUM(OO[5])</f>
        <v>0</v>
      </c>
      <c r="H387" s="10">
        <f>3/24*OO[[#This Row],[64 (26JUN1985 21:00:00)-Water Temperature (C)]]*OO[[#This Row],[6]]/SUM(OO[6])</f>
        <v>0</v>
      </c>
      <c r="I387" s="10">
        <f>3/24*OO[[#This Row],[65 (27JUN1985 00:00:00)-Water Temperature (C)]]*OO[[#This Row],[7]]/SUM(OO[7])</f>
        <v>0</v>
      </c>
      <c r="J387" s="10">
        <f>3/24*OO[[#This Row],[66 (27JUN1985 03:00:00)-Water Temperature (C)]]*OO[[#This Row],[8]]/SUM(OO[8])</f>
        <v>0</v>
      </c>
      <c r="K387" s="10">
        <f>3/24*OO[[#This Row],[67 (27JUN1985 06:00:00)-Water Temperature (C)]]*OO[[#This Row],[9]]/SUM(OO[9])</f>
        <v>0</v>
      </c>
      <c r="L387" s="10">
        <f>3/24*OO[[#This Row],[68 (27JUN1985 09:00:00)-Water Temperature (C)]]*OO[[#This Row],[10]]/SUM(OO[10])</f>
        <v>0</v>
      </c>
      <c r="M387" s="10">
        <f>3/24*OO[[#This Row],[69 (27JUN1985 12:00:00)-Water Temperature (C)]]*OO[[#This Row],[11]]/SUM(OO[11])</f>
        <v>0</v>
      </c>
      <c r="N387" s="10">
        <f>3/24*OO[[#This Row],[70 (27JUN1985 15:00:00)-Water Temperature (C)]]*OO[[#This Row],[12]]/SUM(OO[12])</f>
        <v>0</v>
      </c>
      <c r="O387" s="10">
        <f>3/24*OO[[#This Row],[71 (27JUN1985 18:00:00)-Water Temperature (C)]]*OO[[#This Row],[13]]/SUM(OO[13])</f>
        <v>0</v>
      </c>
      <c r="P387" s="10">
        <f>3/24*OO[[#This Row],[72 (27JUN1985 21:00:00)-Water Temperature (C)]]*OO[[#This Row],[14]]/SUM(OO[14])</f>
        <v>0</v>
      </c>
      <c r="Q387" s="10">
        <f>3/24*OO[[#This Row],[73 (28JUN1985 00:00:00)-Water Temperature (C)]]*OO[[#This Row],[15]]/SUM(OO[15])</f>
        <v>0</v>
      </c>
      <c r="R387" s="10">
        <f>3/24*OO[[#This Row],[74 (28JUN1985 03:00:00)-Water Temperature (C)]]*OO[[#This Row],[16]]/SUM(OO[16])</f>
        <v>0</v>
      </c>
      <c r="S387" s="10">
        <f>3/24*OO[[#This Row],[75 (28JUN1985 06:00:00)-Water Temperature (C)]]*OO[[#This Row],[17]]/SUM(OO[17])</f>
        <v>3.0564355840730949E-43</v>
      </c>
      <c r="T387" s="10">
        <f>3/24*OO[[#This Row],[76 (28JUN1985 09:00:00)-Water Temperature (C)]]*OO[[#This Row],[18]]/SUM(OO[18])</f>
        <v>2.8366058254542636E-31</v>
      </c>
      <c r="U387" s="10">
        <f>3/24*OO[[#This Row],[77 (28JUN1985 12:00:00)-Water Temperature (C)]]*OO[[#This Row],[19]]/SUM(OO[19])</f>
        <v>7.5601780560660929E-24</v>
      </c>
      <c r="V387" s="10">
        <f>3/24000000*OO[[#This Row],[78 (28JUN1985 15:00:00)-Water Temperature (C)]]*OO[[#This Row],[20]]</f>
        <v>7.4869718216212496E-17</v>
      </c>
      <c r="W387" s="10">
        <f>3/24000000*OO[[#This Row],[79 (28JUN1985 18:00:00)-Water Temperature (C)]]*OO[[#This Row],[21]]</f>
        <v>9.6287328057249989E-13</v>
      </c>
      <c r="X387" s="10">
        <f>3/24000000*OO[[#This Row],[80 (28JUN1985 21:00:00)-Water Temperature (C)]]*OO[[#This Row],[22]]</f>
        <v>9.8099606640749989E-10</v>
      </c>
      <c r="Y387" s="10">
        <f>3/24000000*OO[[#This Row],[81 (29JUN1985 00:00:00)-Water Temperature (C)]]*OO[[#This Row],[23]]</f>
        <v>1.9616574899561248E-7</v>
      </c>
      <c r="Z387" s="10">
        <f>3/24000000*OO[[#This Row],[82 (29JUN1985 03:00:00)-Water Temperature (C)]]*OO[[#This Row],[24]]</f>
        <v>1.1486573519119999E-5</v>
      </c>
      <c r="AA387" s="10">
        <f>3/24000000*OO[[#This Row],[83 (29JUN1985 06:00:00)-Water Temperature (C)]]*OO[[#This Row],[25]]</f>
        <v>2.5119373686581249E-4</v>
      </c>
      <c r="AB387" s="10">
        <f>3/24000000*OO[[#This Row],[84 (29JUN1985 09:00:00)-Water Temperature (C)]]*OO[[#This Row],[26]]</f>
        <v>2.46227651285875E-3</v>
      </c>
      <c r="AC387" s="10">
        <f>3/24000000*OO[[#This Row],[85 (29JUN1985 12:00:00)-Water Temperature (C)]]*OO[[#This Row],[27]]</f>
        <v>1.1987266669559999E-2</v>
      </c>
      <c r="AD387" s="10">
        <f>3/24000000*OO[[#This Row],[86 (29JUN1985 15:00:00)-Water Temperature (C)]]*OO[[#This Row],[28]]</f>
        <v>3.1685972752150002E-2</v>
      </c>
      <c r="AE387" s="10">
        <f>3/24000000*OO[[#This Row],[88 (29JUN1985 21:00:00)-Water Temperature (C)]]*OO[[#This Row],[30]]</f>
        <v>4.5598120295737496E-2</v>
      </c>
      <c r="AF387" s="10">
        <f>3/24000000*OO[[#This Row],[88 (29JUN1985 21:00:00)-Water Temperature (C)]]*OO[[#This Row],[30]]</f>
        <v>4.5598120295737496E-2</v>
      </c>
      <c r="AG387" s="10">
        <f>3/24000000*OO[[#This Row],[89 (30JUN1985 00:00:00)-Water Temperature (C)]]*OO[[#This Row],[31]]</f>
        <v>2.8090078837205001E-2</v>
      </c>
      <c r="AH387" s="10">
        <f>3/24000000*OO[[#This Row],[90 (30JUN1985 03:00:00)-Water Temperature (C)]]*OO[[#This Row],[32]]</f>
        <v>1.1575432121279998E-2</v>
      </c>
      <c r="AI387" s="10">
        <f>3/24000000*OO[[#This Row],[91 (30JUN1985 06:00:00)-Water Temperature (C)]]*OO[[#This Row],[33]]</f>
        <v>3.3827453768212499E-3</v>
      </c>
      <c r="AJ387" s="10">
        <f>3/24000000*OO[[#This Row],[92 (30JUN1985 09:00:00)-Water Temperature (C)]]*OO[[#This Row],[34]]</f>
        <v>7.5360525415575001E-4</v>
      </c>
      <c r="AK387" s="10">
        <f>3/24000000*OO[[#This Row],[93 (30JUN1985 12:00:00)-Water Temperature (C)]]*OO[[#This Row],[35]]</f>
        <v>1.4041556426437499E-4</v>
      </c>
      <c r="AL387" s="10">
        <f>3/24000000*OO[[#This Row],[94 (30JUN1985 15:00:00)-Water Temperature (C)]]*OO[[#This Row],[36]]</f>
        <v>2.794808577211E-5</v>
      </c>
      <c r="AM387" s="10">
        <f>3/24000000*OO[[#This Row],[95 (30JUN1985 18:00:00)-Water Temperature (C)]]*OO[[#This Row],[37]]</f>
        <v>1.0581859003147501E-5</v>
      </c>
      <c r="AN387" s="10">
        <f>3/24000000*OO[[#This Row],[96 (30JUN1985 21:00:00)-Water Temperature (C)]]*OO[[#This Row],[38]]</f>
        <v>7.2738562031099995E-6</v>
      </c>
      <c r="AO387" s="10">
        <f>3/24000000*OO[[#This Row],[97 (01JUL1985 00:00:00)-Water Temperature (C)]]*OO[[#This Row],[39]]</f>
        <v>5.8935677781937499E-6</v>
      </c>
      <c r="AP387" s="10">
        <f>3/24000000*OO[[#This Row],[98 (01JUL1985 03:00:00)-Water Temperature (C)]]*OO[[#This Row],[40]]</f>
        <v>4.8969872707850001E-6</v>
      </c>
      <c r="AQ387" s="10">
        <f>3/24000000*OO[[#This Row],[99 (01JUL1985 06:00:00)-Water Temperature (C)]]*OO[[#This Row],[41]]</f>
        <v>4.0943283913124993E-6</v>
      </c>
      <c r="AR387" s="10">
        <f>3/24000000*OO[[#This Row],[100 (01JUL1985 09:00:00)-Water Temperature (C)]]*OO[[#This Row],[42]]</f>
        <v>3.5154925993349998E-6</v>
      </c>
      <c r="AS387" s="10">
        <f>3/24000000*OO[[#This Row],[101 (01JUL1985 12:00:00)-Water Temperature (C)]]*OO[[#This Row],[43]]</f>
        <v>3.0653514753749999E-6</v>
      </c>
      <c r="AT387" s="10">
        <f>3/24000000*OO[[#This Row],[102 (01JUL1985 15:00:00)-Water Temperature (C)]]*OO[[#This Row],[44]]</f>
        <v>2.7029184613200001E-6</v>
      </c>
      <c r="AU387" s="10">
        <f>3/24000000*OO[[#This Row],[103 (01JUL1985 18:00:00)-Water Temperature (C)]]*OO[[#This Row],[45]]</f>
        <v>2.3978155687949996E-6</v>
      </c>
      <c r="AV387" s="10">
        <f>3/24000000*OO[[#This Row],[104 (01JUL1985 21:00:00)-Water Temperature (C)]]*OO[[#This Row],[46]]</f>
        <v>2.1149259007784997E-6</v>
      </c>
      <c r="AW387" s="10">
        <f>3/24000000*OO[[#This Row],[105 (02JUL1985 00:00:00)-Water Temperature (C)]]*OO[[#This Row],[47]]</f>
        <v>1.8786186848579998E-6</v>
      </c>
      <c r="AX387" s="10">
        <f>3/24000000*OO[[#This Row],[106 (02JUL1985 03:00:00)-Water Temperature (C)]]*OO[[#This Row],[48]]</f>
        <v>1.6739832354119998E-6</v>
      </c>
      <c r="AY387" s="10">
        <f>3/24000000*OO[[#This Row],[107 (02JUL1985 06:00:00)-Water Temperature (C)]]*OO[[#This Row],[49]]</f>
        <v>1.4981464185055001E-6</v>
      </c>
      <c r="AZ387" s="10">
        <f>3/24000000*OO[[#This Row],[108 (02JUL1985 09:00:00)-Water Temperature (C)]]*OO[[#This Row],[50]]</f>
        <v>1.3469497047899997E-6</v>
      </c>
      <c r="BA387" s="10">
        <f>3/24000000*OO[[#This Row],[109 (02JUL1985 12:00:00)-Water Temperature (C)]]*OO[[#This Row],[51]]</f>
        <v>1.2369159568259999E-6</v>
      </c>
      <c r="BB387" s="10">
        <f>3/24000000*OO[[#This Row],[110 (02JUL1985 15:00:00)-Water Temperature (C)]]*OO[[#This Row],[52]]</f>
        <v>1.1628334897465E-6</v>
      </c>
      <c r="BC387" s="10">
        <f>3/24000000*OO[[#This Row],[111 (02JUL1985 18:00:00)-Water Temperature (C)]]*OO[[#This Row],[53]]</f>
        <v>1.1061798898204999E-6</v>
      </c>
      <c r="BD387" s="10">
        <f>3/24000000*OO[[#This Row],[112 (02JUL1985 21:00:00)-Water Temperature (C)]]*OO[[#This Row],[54]]</f>
        <v>1.0416250742457499E-6</v>
      </c>
      <c r="BE387" s="10">
        <f>3/24000000*OO[[#This Row],[113 (03JUL1985 00:00:00)-Water Temperature (C)]]*OO[[#This Row],[55]]</f>
        <v>9.6669911790724986E-7</v>
      </c>
      <c r="BF387" s="10">
        <f>3/24000000*OO[[#This Row],[114 (03JUL1985 03:00:00)-Water Temperature (C)]]*OO[[#This Row],[56]]</f>
        <v>8.9728455748500001E-7</v>
      </c>
      <c r="BG387" s="10">
        <f>3/24000000*OO[[#This Row],[115 (03JUL1985 06:00:00)-Water Temperature (C)]]*OO[[#This Row],[57]]</f>
        <v>8.3446460742299995E-7</v>
      </c>
      <c r="BH387" s="10">
        <f>3/24000000*OO[[#This Row],[116 (03JUL1985 09:00:00)-Water Temperature (C)]]*OO[[#This Row],[58]]</f>
        <v>7.8698182224599993E-7</v>
      </c>
      <c r="BI387" s="10">
        <f>3/24000000*OO[[#This Row],[117 (03JUL1985 12:00:00)-Water Temperature (C)]]*OO[[#This Row],[59]]</f>
        <v>7.5102485314187499E-7</v>
      </c>
      <c r="BJ387" s="10">
        <f>3/24000000*OO[[#This Row],[118 (03JUL1985 15:00:00)-Water Temperature (C)]]*OO[[#This Row],[60]]</f>
        <v>7.2370039323749999E-7</v>
      </c>
      <c r="BK387" s="10">
        <f>3/24000000*OO[[#This Row],[119 (03JUL1985 18:00:00)-Water Temperature (C)]]*OO[[#This Row],[61]]</f>
        <v>7.0082334678124995E-7</v>
      </c>
      <c r="BL387" s="10">
        <f>3/24000000*OO[[#This Row],[120 (03JUL1985 21:00:00)-Water Temperature (C)]]*OO[[#This Row],[62]]</f>
        <v>6.7336170223937497E-7</v>
      </c>
      <c r="BM387" s="10">
        <f>3/24000000*OO[[#This Row],[121 (04JUL1985 00:00:00)-Water Temperature (C)]]*OO[[#This Row],[63]]</f>
        <v>6.4322337360462495E-7</v>
      </c>
      <c r="BN387" s="10">
        <f>3/24000000*OO[[#This Row],[122 (04JUL1985 03:00:00)-Water Temperature (C)]]*OO[[#This Row],[64]]</f>
        <v>6.1509334973624999E-7</v>
      </c>
      <c r="BO387" s="10">
        <f>3/24000000*OO[[#This Row],[123 (04JUL1985 06:00:00)-Water Temperature (C)]]*OO[[#This Row],[65]]</f>
        <v>5.8620101976149997E-7</v>
      </c>
      <c r="BP387" s="10">
        <f>3/24000000*OO[[#This Row],[124 (04JUL1985 09:00:00)-Water Temperature (C)]]*OO[[#This Row],[66]]</f>
        <v>5.6826441685000001E-7</v>
      </c>
      <c r="BQ387" s="10">
        <f>3/24000000*OO[[#This Row],[125 (04JUL1985 12:00:00)-Water Temperature (C)]]*OO[[#This Row],[67]]</f>
        <v>5.5640535263887494E-7</v>
      </c>
      <c r="BR387" s="10">
        <f>3/24000000*OO[[#This Row],[126 (04JUL1985 15:00:00)-Water Temperature (C)]]*OO[[#This Row],[68]]</f>
        <v>5.4658545230362504E-7</v>
      </c>
      <c r="BS387" s="10">
        <f>3/24000000*OO[[#This Row],[127 (04JUL1985 18:00:00)-Water Temperature (C)]]*OO[[#This Row],[69]]</f>
        <v>5.3482891618199997E-7</v>
      </c>
      <c r="BT387" s="10">
        <f>3/24000000*OO[[#This Row],[128 (04JUL1985 21:00:00)-Water Temperature (C)]]*OO[[#This Row],[70]]</f>
        <v>5.1963908509262504E-7</v>
      </c>
      <c r="BU387" s="10">
        <f>3/24000000*OO[[#This Row],[129 (05JUL1985 00:00:00)-Water Temperature (C)]]*OO[[#This Row],[71]]</f>
        <v>4.9993932964799991E-7</v>
      </c>
      <c r="BV387" s="10">
        <f>3/24000000*OO[[#This Row],[130 (05JUL1985 03:00:00)-Water Temperature (C)]]*OO[[#This Row],[72]]</f>
        <v>4.7856618333750007E-7</v>
      </c>
      <c r="BW387" s="10">
        <f>3/24000000*OO[[#This Row],[131 (05JUL1985 06:00:00)-Water Temperature (C)]]*OO[[#This Row],[73]]</f>
        <v>4.5701067926000001E-7</v>
      </c>
      <c r="BX387" s="10">
        <f>3/24000000*OO[[#This Row],[132 (05JUL1985 09:00:00)-Water Temperature (C)]]*OO[[#This Row],[74]]</f>
        <v>4.4343675433724996E-7</v>
      </c>
      <c r="BY387" s="10">
        <f>3/24000000*OO[[#This Row],[133 (05JUL1985 12:00:00)-Water Temperature (C)]]*OO[[#This Row],[75]]</f>
        <v>4.3527651323975E-7</v>
      </c>
      <c r="BZ387" s="10">
        <f>3/24000000*OO[[#This Row],[134 (05JUL1985 15:00:00)-Water Temperature (C)]]*OO[[#This Row],[76]]</f>
        <v>4.3095083048712491E-7</v>
      </c>
      <c r="CA387" s="10">
        <f>3/24000000*OO[[#This Row],[135 (05JUL1985 18:00:00)-Water Temperature (C)]]*OO[[#This Row],[77]]</f>
        <v>4.2642257520999995E-7</v>
      </c>
      <c r="CB387" s="10">
        <f>3/24000000*OO[[#This Row],[136 (05JUL1985 21:00:00)-Water Temperature (C)]]*OO[[#This Row],[78]]</f>
        <v>4.1633172176587498E-7</v>
      </c>
      <c r="CC387" s="10">
        <f>3/24000000*OO[[#This Row],[137 (06JUL1985 00:00:00)-Water Temperature (C)]]*OO[[#This Row],[79]]</f>
        <v>4.01529831212E-7</v>
      </c>
      <c r="CD387" s="10">
        <f>3/24000000*OO[[#This Row],[138 (06JUL1985 03:00:00)-Water Temperature (C)]]*OO[[#This Row],[80]]</f>
        <v>3.8481362881587505E-7</v>
      </c>
      <c r="CE387" s="10">
        <f>3/24000000*OO[[#This Row],[139 (06JUL1985 06:00:00)-Water Temperature (C)]]*OO[[#This Row],[81]]</f>
        <v>3.6896994326399995E-7</v>
      </c>
      <c r="CF387" s="10">
        <f>3/24000000*OO[[#This Row],[140 (06JUL1985 09:00:00)-Water Temperature (C)]]*OO[[#This Row],[82]]</f>
        <v>3.6065384121625E-7</v>
      </c>
      <c r="CG387" s="10">
        <f>3/24000000*OO[[#This Row],[141 (06JUL1985 12:00:00)-Water Temperature (C)]]*OO[[#This Row],[83]]</f>
        <v>3.5589928263312499E-7</v>
      </c>
      <c r="CH387" s="10">
        <f>3/24000000*OO[[#This Row],[142 (06JUL1985 15:00:00)-Water Temperature (C)]]*OO[[#This Row],[84]]</f>
        <v>3.5284465568749998E-7</v>
      </c>
      <c r="CI387" s="10">
        <f>3/24000000*OO[[#This Row],[143 (06JUL1985 18:00:00)-Water Temperature (C)]]*OO[[#This Row],[85]]</f>
        <v>3.4989172024950002E-7</v>
      </c>
      <c r="CJ387" s="10">
        <f>3/24000000*OO[[#This Row],[144 (06JUL1985 21:00:00)-Water Temperature (C)]]*OO[[#This Row],[86]]</f>
        <v>3.43123806586125E-7</v>
      </c>
      <c r="CK387" s="10">
        <f>3/24000000*OO[[#This Row],[145 (07JUL1985 00:00:00)-Water Temperature (C)]]*OO[[#This Row],[87]]</f>
        <v>3.3283035851624998E-7</v>
      </c>
      <c r="CL387" s="10">
        <f>3/24000000*OO[[#This Row],[146 (07JUL1985 03:00:00)-Water Temperature (C)]]*OO[[#This Row],[88]]</f>
        <v>3.1969570382085001E-7</v>
      </c>
      <c r="CM387" s="10">
        <f>3/24000000*OO[[#This Row],[147 (07JUL1985 06:00:00)-Water Temperature (C)]]*OO[[#This Row],[89]]</f>
        <v>3.0561136367313752E-7</v>
      </c>
      <c r="CN387" s="10">
        <f>3/24000000*OO[[#This Row],[148 (07JUL1985 09:00:00)-Water Temperature (C)]]*OO[[#This Row],[90]]</f>
        <v>2.9227236537349998E-7</v>
      </c>
      <c r="CO387" s="10">
        <f>3/24000000*OO[[#This Row],[149 (07JUL1985 12:00:00)-Water Temperature (C)]]*OO[[#This Row],[91]]</f>
        <v>2.8256172804719999E-7</v>
      </c>
      <c r="CP387" s="10">
        <f>3/24000000*OO[[#This Row],[150 (07JUL1985 15:00:00)-Water Temperature (C)]]*OO[[#This Row],[92]]</f>
        <v>2.7794037446047495E-7</v>
      </c>
      <c r="CQ387" s="10">
        <f>3/24000000*OO[[#This Row],[151 (07JUL1985 18:00:00)-Water Temperature (C)]]*OO[[#This Row],[93]]</f>
        <v>2.7303405801444997E-7</v>
      </c>
      <c r="CR387" s="10">
        <f>3/24000000*OO[[#This Row],[152 (07JUL1985 21:00:00)-Water Temperature (C)]]*OO[[#This Row],[94]]</f>
        <v>2.6545746828912498E-7</v>
      </c>
      <c r="CS387" s="10">
        <f>3/24000000*OO[[#This Row],[153 (08JUL1985 00:00:00)-Water Temperature (C)]]*OO[[#This Row],[95]]</f>
        <v>2.5697451265641248E-7</v>
      </c>
      <c r="CT387" s="10">
        <f>3/24000000*OO[[#This Row],[154 (08JUL1985 03:00:00)-Water Temperature (C)]]*OO[[#This Row],[96]]</f>
        <v>2.4860234479560002E-7</v>
      </c>
      <c r="CU387" s="10">
        <f>3/24000000*OO[[#This Row],[155 (08JUL1985 06:00:00)-Water Temperature (C)]]*OO[[#This Row],[97]]</f>
        <v>2.3968606954499998E-7</v>
      </c>
      <c r="CV387" s="10">
        <f>3/24000000*OO[[#This Row],[156 (08JUL1985 09:00:00)-Water Temperature (C)]]*OO[[#This Row],[98]]</f>
        <v>2.3338112253857498E-7</v>
      </c>
      <c r="CW387" s="10">
        <f>3/24000000*OO[[#This Row],[157 (08JUL1985 12:00:00)-Water Temperature (C)]]*OO[[#This Row],[99]]</f>
        <v>2.2983078428154997E-7</v>
      </c>
    </row>
    <row r="388" spans="1:101" x14ac:dyDescent="0.35">
      <c r="A388" t="s">
        <v>395</v>
      </c>
      <c r="B388">
        <v>637.82449999999994</v>
      </c>
      <c r="C388" s="10">
        <f>3/24*OO[[#This Row],[59 (26JUN1985 06:00:00)-Water Temperature (C)]]*OO[[#This Row],[1]]/SUM(OO[1])</f>
        <v>0</v>
      </c>
      <c r="D388" s="10">
        <f>3/24*OO[[#This Row],[60 (26JUN1985 09:00:00)-Water Temperature (C)]]*OO[[#This Row],[2]]/SUM(OO[2])</f>
        <v>0</v>
      </c>
      <c r="E388" s="10">
        <f>3/24*OO[[#This Row],[61 (26JUN1985 12:00:00)-Water Temperature (C)]]*OO[[#This Row],[3]]/SUM(OO[3])</f>
        <v>0</v>
      </c>
      <c r="F388" s="10">
        <f>3/24*OO[[#This Row],[62 (26JUN1985 15:00:00)-Water Temperature (C)]]*OO[[#This Row],[4]]/SUM(OO[4])</f>
        <v>0</v>
      </c>
      <c r="G388" s="10">
        <f>3/24*OO[[#This Row],[63 (26JUN1985 18:00:00)-Water Temperature (C)]]*OO[[#This Row],[5]]/SUM(OO[5])</f>
        <v>0</v>
      </c>
      <c r="H388" s="10">
        <f>3/24*OO[[#This Row],[64 (26JUN1985 21:00:00)-Water Temperature (C)]]*OO[[#This Row],[6]]/SUM(OO[6])</f>
        <v>0</v>
      </c>
      <c r="I388" s="10">
        <f>3/24*OO[[#This Row],[65 (27JUN1985 00:00:00)-Water Temperature (C)]]*OO[[#This Row],[7]]/SUM(OO[7])</f>
        <v>0</v>
      </c>
      <c r="J388" s="10">
        <f>3/24*OO[[#This Row],[66 (27JUN1985 03:00:00)-Water Temperature (C)]]*OO[[#This Row],[8]]/SUM(OO[8])</f>
        <v>0</v>
      </c>
      <c r="K388" s="10">
        <f>3/24*OO[[#This Row],[67 (27JUN1985 06:00:00)-Water Temperature (C)]]*OO[[#This Row],[9]]/SUM(OO[9])</f>
        <v>0</v>
      </c>
      <c r="L388" s="10">
        <f>3/24*OO[[#This Row],[68 (27JUN1985 09:00:00)-Water Temperature (C)]]*OO[[#This Row],[10]]/SUM(OO[10])</f>
        <v>0</v>
      </c>
      <c r="M388" s="10">
        <f>3/24*OO[[#This Row],[69 (27JUN1985 12:00:00)-Water Temperature (C)]]*OO[[#This Row],[11]]/SUM(OO[11])</f>
        <v>0</v>
      </c>
      <c r="N388" s="10">
        <f>3/24*OO[[#This Row],[70 (27JUN1985 15:00:00)-Water Temperature (C)]]*OO[[#This Row],[12]]/SUM(OO[12])</f>
        <v>0</v>
      </c>
      <c r="O388" s="10">
        <f>3/24*OO[[#This Row],[71 (27JUN1985 18:00:00)-Water Temperature (C)]]*OO[[#This Row],[13]]/SUM(OO[13])</f>
        <v>0</v>
      </c>
      <c r="P388" s="10">
        <f>3/24*OO[[#This Row],[72 (27JUN1985 21:00:00)-Water Temperature (C)]]*OO[[#This Row],[14]]/SUM(OO[14])</f>
        <v>0</v>
      </c>
      <c r="Q388" s="10">
        <f>3/24*OO[[#This Row],[73 (28JUN1985 00:00:00)-Water Temperature (C)]]*OO[[#This Row],[15]]/SUM(OO[15])</f>
        <v>0</v>
      </c>
      <c r="R388" s="10">
        <f>3/24*OO[[#This Row],[74 (28JUN1985 03:00:00)-Water Temperature (C)]]*OO[[#This Row],[16]]/SUM(OO[16])</f>
        <v>0</v>
      </c>
      <c r="S388" s="10">
        <f>3/24*OO[[#This Row],[75 (28JUN1985 06:00:00)-Water Temperature (C)]]*OO[[#This Row],[17]]/SUM(OO[17])</f>
        <v>5.125495441788852E-44</v>
      </c>
      <c r="T388" s="10">
        <f>3/24*OO[[#This Row],[76 (28JUN1985 09:00:00)-Water Temperature (C)]]*OO[[#This Row],[18]]/SUM(OO[18])</f>
        <v>1.0541209390066725E-31</v>
      </c>
      <c r="U388" s="10">
        <f>3/24*OO[[#This Row],[77 (28JUN1985 12:00:00)-Water Temperature (C)]]*OO[[#This Row],[19]]/SUM(OO[19])</f>
        <v>2.3674855460202627E-24</v>
      </c>
      <c r="V388" s="10">
        <f>3/24000000*OO[[#This Row],[78 (28JUN1985 15:00:00)-Water Temperature (C)]]*OO[[#This Row],[20]]</f>
        <v>4.0100080585937499E-17</v>
      </c>
      <c r="W388" s="10">
        <f>3/24000000*OO[[#This Row],[79 (28JUN1985 18:00:00)-Water Temperature (C)]]*OO[[#This Row],[21]]</f>
        <v>6.1422099358262492E-13</v>
      </c>
      <c r="X388" s="10">
        <f>3/24000000*OO[[#This Row],[80 (28JUN1985 21:00:00)-Water Temperature (C)]]*OO[[#This Row],[22]]</f>
        <v>6.894450038E-10</v>
      </c>
      <c r="Y388" s="10">
        <f>3/24000000*OO[[#This Row],[81 (29JUN1985 00:00:00)-Water Temperature (C)]]*OO[[#This Row],[23]]</f>
        <v>1.481258812749375E-7</v>
      </c>
      <c r="Z388" s="10">
        <f>3/24000000*OO[[#This Row],[82 (29JUN1985 03:00:00)-Water Temperature (C)]]*OO[[#This Row],[24]]</f>
        <v>9.1930144135724981E-6</v>
      </c>
      <c r="AA388" s="10">
        <f>3/24000000*OO[[#This Row],[83 (29JUN1985 06:00:00)-Water Temperature (C)]]*OO[[#This Row],[25]]</f>
        <v>2.1101781330960001E-4</v>
      </c>
      <c r="AB388" s="10">
        <f>3/24000000*OO[[#This Row],[84 (29JUN1985 09:00:00)-Water Temperature (C)]]*OO[[#This Row],[26]]</f>
        <v>2.1566675182659997E-3</v>
      </c>
      <c r="AC388" s="10">
        <f>3/24000000*OO[[#This Row],[85 (29JUN1985 12:00:00)-Water Temperature (C)]]*OO[[#This Row],[27]]</f>
        <v>1.08912789832E-2</v>
      </c>
      <c r="AD388" s="10">
        <f>3/24000000*OO[[#This Row],[86 (29JUN1985 15:00:00)-Water Temperature (C)]]*OO[[#This Row],[28]]</f>
        <v>2.9745300769275E-2</v>
      </c>
      <c r="AE388" s="10">
        <f>3/24000000*OO[[#This Row],[88 (29JUN1985 21:00:00)-Water Temperature (C)]]*OO[[#This Row],[30]]</f>
        <v>4.5265499207599993E-2</v>
      </c>
      <c r="AF388" s="10">
        <f>3/24000000*OO[[#This Row],[88 (29JUN1985 21:00:00)-Water Temperature (C)]]*OO[[#This Row],[30]]</f>
        <v>4.5265499207599993E-2</v>
      </c>
      <c r="AG388" s="10">
        <f>3/24000000*OO[[#This Row],[89 (30JUN1985 00:00:00)-Water Temperature (C)]]*OO[[#This Row],[31]]</f>
        <v>2.8574274240112503E-2</v>
      </c>
      <c r="AH388" s="10">
        <f>3/24000000*OO[[#This Row],[90 (30JUN1985 03:00:00)-Water Temperature (C)]]*OO[[#This Row],[32]]</f>
        <v>1.2054855236246251E-2</v>
      </c>
      <c r="AI388" s="10">
        <f>3/24000000*OO[[#This Row],[91 (30JUN1985 06:00:00)-Water Temperature (C)]]*OO[[#This Row],[33]]</f>
        <v>3.5936370832799994E-3</v>
      </c>
      <c r="AJ388" s="10">
        <f>3/24000000*OO[[#This Row],[92 (30JUN1985 09:00:00)-Water Temperature (C)]]*OO[[#This Row],[34]]</f>
        <v>8.1365367372750002E-4</v>
      </c>
      <c r="AK388" s="10">
        <f>3/24000000*OO[[#This Row],[93 (30JUN1985 12:00:00)-Water Temperature (C)]]*OO[[#This Row],[35]]</f>
        <v>1.528757089716E-4</v>
      </c>
      <c r="AL388" s="10">
        <f>3/24000000*OO[[#This Row],[94 (30JUN1985 15:00:00)-Water Temperature (C)]]*OO[[#This Row],[36]]</f>
        <v>2.9908688385624998E-5</v>
      </c>
      <c r="AM388" s="10">
        <f>3/24000000*OO[[#This Row],[95 (30JUN1985 18:00:00)-Water Temperature (C)]]*OO[[#This Row],[37]]</f>
        <v>1.0785701339600002E-5</v>
      </c>
      <c r="AN388" s="10">
        <f>3/24000000*OO[[#This Row],[96 (30JUN1985 21:00:00)-Water Temperature (C)]]*OO[[#This Row],[38]]</f>
        <v>7.2621551893725002E-6</v>
      </c>
      <c r="AO388" s="10">
        <f>3/24000000*OO[[#This Row],[97 (01JUL1985 00:00:00)-Water Temperature (C)]]*OO[[#This Row],[39]]</f>
        <v>5.8650741804599998E-6</v>
      </c>
      <c r="AP388" s="10">
        <f>3/24000000*OO[[#This Row],[98 (01JUL1985 03:00:00)-Water Temperature (C)]]*OO[[#This Row],[40]]</f>
        <v>4.8776152522199994E-6</v>
      </c>
      <c r="AQ388" s="10">
        <f>3/24000000*OO[[#This Row],[99 (01JUL1985 06:00:00)-Water Temperature (C)]]*OO[[#This Row],[41]]</f>
        <v>4.0801600654999999E-6</v>
      </c>
      <c r="AR388" s="10">
        <f>3/24000000*OO[[#This Row],[100 (01JUL1985 09:00:00)-Water Temperature (C)]]*OO[[#This Row],[42]]</f>
        <v>3.5045596938550002E-6</v>
      </c>
      <c r="AS388" s="10">
        <f>3/24000000*OO[[#This Row],[101 (01JUL1985 12:00:00)-Water Temperature (C)]]*OO[[#This Row],[43]]</f>
        <v>3.0567853424749996E-6</v>
      </c>
      <c r="AT388" s="10">
        <f>3/24000000*OO[[#This Row],[102 (01JUL1985 15:00:00)-Water Temperature (C)]]*OO[[#This Row],[44]]</f>
        <v>2.6962658984185E-6</v>
      </c>
      <c r="AU388" s="10">
        <f>3/24000000*OO[[#This Row],[103 (01JUL1985 18:00:00)-Water Temperature (C)]]*OO[[#This Row],[45]]</f>
        <v>2.3941626195924999E-6</v>
      </c>
      <c r="AV388" s="10">
        <f>3/24000000*OO[[#This Row],[104 (01JUL1985 21:00:00)-Water Temperature (C)]]*OO[[#This Row],[46]]</f>
        <v>2.1136971284000002E-6</v>
      </c>
      <c r="AW388" s="10">
        <f>3/24000000*OO[[#This Row],[105 (02JUL1985 00:00:00)-Water Temperature (C)]]*OO[[#This Row],[47]]</f>
        <v>1.8796212993101249E-6</v>
      </c>
      <c r="AX388" s="10">
        <f>3/24000000*OO[[#This Row],[106 (02JUL1985 03:00:00)-Water Temperature (C)]]*OO[[#This Row],[48]]</f>
        <v>1.6763455187342502E-6</v>
      </c>
      <c r="AY388" s="10">
        <f>3/24000000*OO[[#This Row],[107 (02JUL1985 06:00:00)-Water Temperature (C)]]*OO[[#This Row],[49]]</f>
        <v>1.5013940976455001E-6</v>
      </c>
      <c r="AZ388" s="10">
        <f>3/24000000*OO[[#This Row],[108 (02JUL1985 09:00:00)-Water Temperature (C)]]*OO[[#This Row],[50]]</f>
        <v>1.3506759991539998E-6</v>
      </c>
      <c r="BA388" s="10">
        <f>3/24000000*OO[[#This Row],[109 (02JUL1985 12:00:00)-Water Temperature (C)]]*OO[[#This Row],[51]]</f>
        <v>1.2406146000670001E-6</v>
      </c>
      <c r="BB388" s="10">
        <f>3/24000000*OO[[#This Row],[110 (02JUL1985 15:00:00)-Water Temperature (C)]]*OO[[#This Row],[52]]</f>
        <v>1.1664327186819999E-6</v>
      </c>
      <c r="BC388" s="10">
        <f>3/24000000*OO[[#This Row],[111 (02JUL1985 18:00:00)-Water Temperature (C)]]*OO[[#This Row],[53]]</f>
        <v>1.1098586206895E-6</v>
      </c>
      <c r="BD388" s="10">
        <f>3/24000000*OO[[#This Row],[112 (02JUL1985 21:00:00)-Water Temperature (C)]]*OO[[#This Row],[54]]</f>
        <v>1.046076740335375E-6</v>
      </c>
      <c r="BE388" s="10">
        <f>3/24000000*OO[[#This Row],[113 (03JUL1985 00:00:00)-Water Temperature (C)]]*OO[[#This Row],[55]]</f>
        <v>9.7140362772437501E-7</v>
      </c>
      <c r="BF388" s="10">
        <f>3/24000000*OO[[#This Row],[114 (03JUL1985 03:00:00)-Water Temperature (C)]]*OO[[#This Row],[56]]</f>
        <v>9.0235944756374997E-7</v>
      </c>
      <c r="BG388" s="10">
        <f>3/24000000*OO[[#This Row],[115 (03JUL1985 06:00:00)-Water Temperature (C)]]*OO[[#This Row],[57]]</f>
        <v>8.394716335849999E-7</v>
      </c>
      <c r="BH388" s="10">
        <f>3/24000000*OO[[#This Row],[116 (03JUL1985 09:00:00)-Water Temperature (C)]]*OO[[#This Row],[58]]</f>
        <v>7.9198991234999988E-7</v>
      </c>
      <c r="BI388" s="10">
        <f>3/24000000*OO[[#This Row],[117 (03JUL1985 12:00:00)-Water Temperature (C)]]*OO[[#This Row],[59]]</f>
        <v>7.5591750797287496E-7</v>
      </c>
      <c r="BJ388" s="10">
        <f>3/24000000*OO[[#This Row],[118 (03JUL1985 15:00:00)-Water Temperature (C)]]*OO[[#This Row],[60]]</f>
        <v>7.2844903302000001E-7</v>
      </c>
      <c r="BK388" s="10">
        <f>3/24000000*OO[[#This Row],[119 (03JUL1985 18:00:00)-Water Temperature (C)]]*OO[[#This Row],[61]]</f>
        <v>7.0558109622624991E-7</v>
      </c>
      <c r="BL388" s="10">
        <f>3/24000000*OO[[#This Row],[120 (03JUL1985 21:00:00)-Water Temperature (C)]]*OO[[#This Row],[62]]</f>
        <v>6.7850721253424999E-7</v>
      </c>
      <c r="BM388" s="10">
        <f>3/24000000*OO[[#This Row],[121 (04JUL1985 00:00:00)-Water Temperature (C)]]*OO[[#This Row],[63]]</f>
        <v>6.4828094902149995E-7</v>
      </c>
      <c r="BN388" s="10">
        <f>3/24000000*OO[[#This Row],[122 (04JUL1985 03:00:00)-Water Temperature (C)]]*OO[[#This Row],[64]]</f>
        <v>6.2074781378725005E-7</v>
      </c>
      <c r="BO388" s="10">
        <f>3/24000000*OO[[#This Row],[123 (04JUL1985 06:00:00)-Water Temperature (C)]]*OO[[#This Row],[65]]</f>
        <v>5.9206786189875003E-7</v>
      </c>
      <c r="BP388" s="10">
        <f>3/24000000*OO[[#This Row],[124 (04JUL1985 09:00:00)-Water Temperature (C)]]*OO[[#This Row],[66]]</f>
        <v>5.7418025250562497E-7</v>
      </c>
      <c r="BQ388" s="10">
        <f>3/24000000*OO[[#This Row],[125 (04JUL1985 12:00:00)-Water Temperature (C)]]*OO[[#This Row],[67]]</f>
        <v>5.6222845233750004E-7</v>
      </c>
      <c r="BR388" s="10">
        <f>3/24000000*OO[[#This Row],[126 (04JUL1985 15:00:00)-Water Temperature (C)]]*OO[[#This Row],[68]]</f>
        <v>5.5240638484837504E-7</v>
      </c>
      <c r="BS388" s="10">
        <f>3/24000000*OO[[#This Row],[127 (04JUL1985 18:00:00)-Water Temperature (C)]]*OO[[#This Row],[69]]</f>
        <v>5.40955700520625E-7</v>
      </c>
      <c r="BT388" s="10">
        <f>3/24000000*OO[[#This Row],[128 (04JUL1985 21:00:00)-Water Temperature (C)]]*OO[[#This Row],[70]]</f>
        <v>5.2592041737899999E-7</v>
      </c>
      <c r="BU388" s="10">
        <f>3/24000000*OO[[#This Row],[129 (05JUL1985 00:00:00)-Water Temperature (C)]]*OO[[#This Row],[71]]</f>
        <v>5.0640714280949997E-7</v>
      </c>
      <c r="BV388" s="10">
        <f>3/24000000*OO[[#This Row],[130 (05JUL1985 03:00:00)-Water Temperature (C)]]*OO[[#This Row],[72]]</f>
        <v>4.8519537235849989E-7</v>
      </c>
      <c r="BW388" s="10">
        <f>3/24000000*OO[[#This Row],[131 (05JUL1985 06:00:00)-Water Temperature (C)]]*OO[[#This Row],[73]]</f>
        <v>4.6362633691299995E-7</v>
      </c>
      <c r="BX388" s="10">
        <f>3/24000000*OO[[#This Row],[132 (05JUL1985 09:00:00)-Water Temperature (C)]]*OO[[#This Row],[74]]</f>
        <v>4.4999080384125001E-7</v>
      </c>
      <c r="BY388" s="10">
        <f>3/24000000*OO[[#This Row],[133 (05JUL1985 12:00:00)-Water Temperature (C)]]*OO[[#This Row],[75]]</f>
        <v>4.41593239260875E-7</v>
      </c>
      <c r="BZ388" s="10">
        <f>3/24000000*OO[[#This Row],[134 (05JUL1985 15:00:00)-Water Temperature (C)]]*OO[[#This Row],[76]]</f>
        <v>4.3723994917799999E-7</v>
      </c>
      <c r="CA388" s="10">
        <f>3/24000000*OO[[#This Row],[135 (05JUL1985 18:00:00)-Water Temperature (C)]]*OO[[#This Row],[77]]</f>
        <v>4.3277556041362501E-7</v>
      </c>
      <c r="CB388" s="10">
        <f>3/24000000*OO[[#This Row],[136 (05JUL1985 21:00:00)-Water Temperature (C)]]*OO[[#This Row],[78]]</f>
        <v>4.2280613788449994E-7</v>
      </c>
      <c r="CC388" s="10">
        <f>3/24000000*OO[[#This Row],[137 (06JUL1985 00:00:00)-Water Temperature (C)]]*OO[[#This Row],[79]]</f>
        <v>4.0808960857524999E-7</v>
      </c>
      <c r="CD388" s="10">
        <f>3/24000000*OO[[#This Row],[138 (06JUL1985 03:00:00)-Water Temperature (C)]]*OO[[#This Row],[80]]</f>
        <v>3.9138675668100003E-7</v>
      </c>
      <c r="CE388" s="10">
        <f>3/24000000*OO[[#This Row],[139 (06JUL1985 06:00:00)-Water Temperature (C)]]*OO[[#This Row],[81]]</f>
        <v>3.7541225372049995E-7</v>
      </c>
      <c r="CF388" s="10">
        <f>3/24000000*OO[[#This Row],[140 (06JUL1985 09:00:00)-Water Temperature (C)]]*OO[[#This Row],[82]]</f>
        <v>3.6701417306249997E-7</v>
      </c>
      <c r="CG388" s="10">
        <f>3/24000000*OO[[#This Row],[141 (06JUL1985 12:00:00)-Water Temperature (C)]]*OO[[#This Row],[83]]</f>
        <v>3.6215157252049998E-7</v>
      </c>
      <c r="CH388" s="10">
        <f>3/24000000*OO[[#This Row],[142 (06JUL1985 15:00:00)-Water Temperature (C)]]*OO[[#This Row],[84]]</f>
        <v>3.59104260192E-7</v>
      </c>
      <c r="CI388" s="10">
        <f>3/24000000*OO[[#This Row],[143 (06JUL1985 18:00:00)-Water Temperature (C)]]*OO[[#This Row],[85]]</f>
        <v>3.5614124732249994E-7</v>
      </c>
      <c r="CJ388" s="10">
        <f>3/24000000*OO[[#This Row],[144 (06JUL1985 21:00:00)-Water Temperature (C)]]*OO[[#This Row],[86]]</f>
        <v>3.4941640875412498E-7</v>
      </c>
      <c r="CK388" s="10">
        <f>3/24000000*OO[[#This Row],[145 (07JUL1985 00:00:00)-Water Temperature (C)]]*OO[[#This Row],[87]]</f>
        <v>3.3920321861024996E-7</v>
      </c>
      <c r="CL388" s="10">
        <f>3/24000000*OO[[#This Row],[146 (07JUL1985 03:00:00)-Water Temperature (C)]]*OO[[#This Row],[88]]</f>
        <v>3.2608915715250001E-7</v>
      </c>
      <c r="CM388" s="10">
        <f>3/24000000*OO[[#This Row],[147 (07JUL1985 06:00:00)-Water Temperature (C)]]*OO[[#This Row],[89]]</f>
        <v>3.1192899039042496E-7</v>
      </c>
      <c r="CN388" s="10">
        <f>3/24000000*OO[[#This Row],[148 (07JUL1985 09:00:00)-Water Temperature (C)]]*OO[[#This Row],[90]]</f>
        <v>2.9843761429837497E-7</v>
      </c>
      <c r="CO388" s="10">
        <f>3/24000000*OO[[#This Row],[149 (07JUL1985 12:00:00)-Water Temperature (C)]]*OO[[#This Row],[91]]</f>
        <v>2.8849304038752501E-7</v>
      </c>
      <c r="CP388" s="10">
        <f>3/24000000*OO[[#This Row],[150 (07JUL1985 15:00:00)-Water Temperature (C)]]*OO[[#This Row],[92]]</f>
        <v>2.8370655731267506E-7</v>
      </c>
      <c r="CQ388" s="10">
        <f>3/24000000*OO[[#This Row],[151 (07JUL1985 18:00:00)-Water Temperature (C)]]*OO[[#This Row],[93]]</f>
        <v>2.7869186179274998E-7</v>
      </c>
      <c r="CR388" s="10">
        <f>3/24000000*OO[[#This Row],[152 (07JUL1985 21:00:00)-Water Temperature (C)]]*OO[[#This Row],[94]]</f>
        <v>2.7113652028140002E-7</v>
      </c>
      <c r="CS388" s="10">
        <f>3/24000000*OO[[#This Row],[153 (08JUL1985 00:00:00)-Water Temperature (C)]]*OO[[#This Row],[95]]</f>
        <v>2.6255565437154994E-7</v>
      </c>
      <c r="CT388" s="10">
        <f>3/24000000*OO[[#This Row],[154 (08JUL1985 03:00:00)-Water Temperature (C)]]*OO[[#This Row],[96]]</f>
        <v>2.5410448844208752E-7</v>
      </c>
      <c r="CU388" s="10">
        <f>3/24000000*OO[[#This Row],[155 (08JUL1985 06:00:00)-Water Temperature (C)]]*OO[[#This Row],[97]]</f>
        <v>2.4514808928765E-7</v>
      </c>
      <c r="CV388" s="10">
        <f>3/24000000*OO[[#This Row],[156 (08JUL1985 09:00:00)-Water Temperature (C)]]*OO[[#This Row],[98]]</f>
        <v>2.3875354047919996E-7</v>
      </c>
      <c r="CW388" s="10">
        <f>3/24000000*OO[[#This Row],[157 (08JUL1985 12:00:00)-Water Temperature (C)]]*OO[[#This Row],[99]]</f>
        <v>2.3507628127796251E-7</v>
      </c>
    </row>
    <row r="389" spans="1:101" x14ac:dyDescent="0.35">
      <c r="A389" t="s">
        <v>396</v>
      </c>
      <c r="B389">
        <v>606.77750000000003</v>
      </c>
      <c r="C389" s="10">
        <f>3/24*OO[[#This Row],[59 (26JUN1985 06:00:00)-Water Temperature (C)]]*OO[[#This Row],[1]]/SUM(OO[1])</f>
        <v>0</v>
      </c>
      <c r="D389" s="10">
        <f>3/24*OO[[#This Row],[60 (26JUN1985 09:00:00)-Water Temperature (C)]]*OO[[#This Row],[2]]/SUM(OO[2])</f>
        <v>0</v>
      </c>
      <c r="E389" s="10">
        <f>3/24*OO[[#This Row],[61 (26JUN1985 12:00:00)-Water Temperature (C)]]*OO[[#This Row],[3]]/SUM(OO[3])</f>
        <v>0</v>
      </c>
      <c r="F389" s="10">
        <f>3/24*OO[[#This Row],[62 (26JUN1985 15:00:00)-Water Temperature (C)]]*OO[[#This Row],[4]]/SUM(OO[4])</f>
        <v>0</v>
      </c>
      <c r="G389" s="10">
        <f>3/24*OO[[#This Row],[63 (26JUN1985 18:00:00)-Water Temperature (C)]]*OO[[#This Row],[5]]/SUM(OO[5])</f>
        <v>0</v>
      </c>
      <c r="H389" s="10">
        <f>3/24*OO[[#This Row],[64 (26JUN1985 21:00:00)-Water Temperature (C)]]*OO[[#This Row],[6]]/SUM(OO[6])</f>
        <v>0</v>
      </c>
      <c r="I389" s="10">
        <f>3/24*OO[[#This Row],[65 (27JUN1985 00:00:00)-Water Temperature (C)]]*OO[[#This Row],[7]]/SUM(OO[7])</f>
        <v>0</v>
      </c>
      <c r="J389" s="10">
        <f>3/24*OO[[#This Row],[66 (27JUN1985 03:00:00)-Water Temperature (C)]]*OO[[#This Row],[8]]/SUM(OO[8])</f>
        <v>0</v>
      </c>
      <c r="K389" s="10">
        <f>3/24*OO[[#This Row],[67 (27JUN1985 06:00:00)-Water Temperature (C)]]*OO[[#This Row],[9]]/SUM(OO[9])</f>
        <v>0</v>
      </c>
      <c r="L389" s="10">
        <f>3/24*OO[[#This Row],[68 (27JUN1985 09:00:00)-Water Temperature (C)]]*OO[[#This Row],[10]]/SUM(OO[10])</f>
        <v>0</v>
      </c>
      <c r="M389" s="10">
        <f>3/24*OO[[#This Row],[69 (27JUN1985 12:00:00)-Water Temperature (C)]]*OO[[#This Row],[11]]/SUM(OO[11])</f>
        <v>0</v>
      </c>
      <c r="N389" s="10">
        <f>3/24*OO[[#This Row],[70 (27JUN1985 15:00:00)-Water Temperature (C)]]*OO[[#This Row],[12]]/SUM(OO[12])</f>
        <v>0</v>
      </c>
      <c r="O389" s="10">
        <f>3/24*OO[[#This Row],[71 (27JUN1985 18:00:00)-Water Temperature (C)]]*OO[[#This Row],[13]]/SUM(OO[13])</f>
        <v>0</v>
      </c>
      <c r="P389" s="10">
        <f>3/24*OO[[#This Row],[72 (27JUN1985 21:00:00)-Water Temperature (C)]]*OO[[#This Row],[14]]/SUM(OO[14])</f>
        <v>0</v>
      </c>
      <c r="Q389" s="10">
        <f>3/24*OO[[#This Row],[73 (28JUN1985 00:00:00)-Water Temperature (C)]]*OO[[#This Row],[15]]/SUM(OO[15])</f>
        <v>0</v>
      </c>
      <c r="R389" s="10">
        <f>3/24*OO[[#This Row],[74 (28JUN1985 03:00:00)-Water Temperature (C)]]*OO[[#This Row],[16]]/SUM(OO[16])</f>
        <v>0</v>
      </c>
      <c r="S389" s="10">
        <f>3/24*OO[[#This Row],[75 (28JUN1985 06:00:00)-Water Temperature (C)]]*OO[[#This Row],[17]]/SUM(OO[17])</f>
        <v>0</v>
      </c>
      <c r="T389" s="10">
        <f>3/24*OO[[#This Row],[76 (28JUN1985 09:00:00)-Water Temperature (C)]]*OO[[#This Row],[18]]/SUM(OO[18])</f>
        <v>2.7916307775095527E-32</v>
      </c>
      <c r="U389" s="10">
        <f>3/24*OO[[#This Row],[77 (28JUN1985 12:00:00)-Water Temperature (C)]]*OO[[#This Row],[19]]/SUM(OO[19])</f>
        <v>5.3741451943111072E-25</v>
      </c>
      <c r="V389" s="10">
        <f>3/24000000*OO[[#This Row],[78 (28JUN1985 15:00:00)-Water Temperature (C)]]*OO[[#This Row],[20]]</f>
        <v>1.4902328191939999E-17</v>
      </c>
      <c r="W389" s="10">
        <f>3/24000000*OO[[#This Row],[79 (28JUN1985 18:00:00)-Water Temperature (C)]]*OO[[#This Row],[21]]</f>
        <v>2.6457953408025001E-13</v>
      </c>
      <c r="X389" s="10">
        <f>3/24000000*OO[[#This Row],[80 (28JUN1985 21:00:00)-Water Temperature (C)]]*OO[[#This Row],[22]]</f>
        <v>3.2123856880637502E-10</v>
      </c>
      <c r="Y389" s="10">
        <f>3/24000000*OO[[#This Row],[81 (29JUN1985 00:00:00)-Water Temperature (C)]]*OO[[#This Row],[23]]</f>
        <v>7.3076659683562491E-8</v>
      </c>
      <c r="Z389" s="10">
        <f>3/24000000*OO[[#This Row],[82 (29JUN1985 03:00:00)-Water Temperature (C)]]*OO[[#This Row],[24]]</f>
        <v>4.7476275560999995E-6</v>
      </c>
      <c r="AA389" s="10">
        <f>3/24000000*OO[[#This Row],[83 (29JUN1985 06:00:00)-Water Temperature (C)]]*OO[[#This Row],[25]]</f>
        <v>1.1317433153445001E-4</v>
      </c>
      <c r="AB389" s="10">
        <f>3/24000000*OO[[#This Row],[84 (29JUN1985 09:00:00)-Water Temperature (C)]]*OO[[#This Row],[26]]</f>
        <v>1.1945410260194998E-3</v>
      </c>
      <c r="AC389" s="10">
        <f>3/24000000*OO[[#This Row],[85 (29JUN1985 12:00:00)-Water Temperature (C)]]*OO[[#This Row],[27]]</f>
        <v>6.2054023837574994E-3</v>
      </c>
      <c r="AD389" s="10">
        <f>3/24000000*OO[[#This Row],[86 (29JUN1985 15:00:00)-Water Temperature (C)]]*OO[[#This Row],[28]]</f>
        <v>1.7377512790398748E-2</v>
      </c>
      <c r="AE389" s="10">
        <f>3/24000000*OO[[#This Row],[88 (29JUN1985 21:00:00)-Water Temperature (C)]]*OO[[#This Row],[30]]</f>
        <v>2.7594536124374996E-2</v>
      </c>
      <c r="AF389" s="10">
        <f>3/24000000*OO[[#This Row],[88 (29JUN1985 21:00:00)-Water Temperature (C)]]*OO[[#This Row],[30]]</f>
        <v>2.7594536124374996E-2</v>
      </c>
      <c r="AG389" s="10">
        <f>3/24000000*OO[[#This Row],[89 (30JUN1985 00:00:00)-Water Temperature (C)]]*OO[[#This Row],[31]]</f>
        <v>1.7738309190754999E-2</v>
      </c>
      <c r="AH389" s="10">
        <f>3/24000000*OO[[#This Row],[90 (30JUN1985 03:00:00)-Water Temperature (C)]]*OO[[#This Row],[32]]</f>
        <v>7.6166894099799999E-3</v>
      </c>
      <c r="AI389" s="10">
        <f>3/24000000*OO[[#This Row],[91 (30JUN1985 06:00:00)-Water Temperature (C)]]*OO[[#This Row],[33]]</f>
        <v>2.3043686974481251E-3</v>
      </c>
      <c r="AJ389" s="10">
        <f>3/24000000*OO[[#This Row],[92 (30JUN1985 09:00:00)-Water Temperature (C)]]*OO[[#This Row],[34]]</f>
        <v>5.28115050956625E-4</v>
      </c>
      <c r="AK389" s="10">
        <f>3/24000000*OO[[#This Row],[93 (30JUN1985 12:00:00)-Water Temperature (C)]]*OO[[#This Row],[35]]</f>
        <v>9.986221178437499E-5</v>
      </c>
      <c r="AL389" s="10">
        <f>3/24000000*OO[[#This Row],[94 (30JUN1985 15:00:00)-Water Temperature (C)]]*OO[[#This Row],[36]]</f>
        <v>1.9307830291652499E-5</v>
      </c>
      <c r="AM389" s="10">
        <f>3/24000000*OO[[#This Row],[95 (30JUN1985 18:00:00)-Water Temperature (C)]]*OO[[#This Row],[37]]</f>
        <v>6.706772511625E-6</v>
      </c>
      <c r="AN389" s="10">
        <f>3/24000000*OO[[#This Row],[96 (30JUN1985 21:00:00)-Water Temperature (C)]]*OO[[#This Row],[38]]</f>
        <v>4.4379012966562506E-6</v>
      </c>
      <c r="AO389" s="10">
        <f>3/24000000*OO[[#This Row],[97 (01JUL1985 00:00:00)-Water Temperature (C)]]*OO[[#This Row],[39]]</f>
        <v>3.5721227582949998E-6</v>
      </c>
      <c r="AP389" s="10">
        <f>3/24000000*OO[[#This Row],[98 (01JUL1985 03:00:00)-Water Temperature (C)]]*OO[[#This Row],[40]]</f>
        <v>2.9705427040362501E-6</v>
      </c>
      <c r="AQ389" s="10">
        <f>3/24000000*OO[[#This Row],[99 (01JUL1985 06:00:00)-Water Temperature (C)]]*OO[[#This Row],[41]]</f>
        <v>2.4842936886925003E-6</v>
      </c>
      <c r="AR389" s="10">
        <f>3/24000000*OO[[#This Row],[100 (01JUL1985 09:00:00)-Water Temperature (C)]]*OO[[#This Row],[42]]</f>
        <v>2.1334345840142499E-6</v>
      </c>
      <c r="AS389" s="10">
        <f>3/24000000*OO[[#This Row],[101 (01JUL1985 12:00:00)-Water Temperature (C)]]*OO[[#This Row],[43]]</f>
        <v>1.8603541221535E-6</v>
      </c>
      <c r="AT389" s="10">
        <f>3/24000000*OO[[#This Row],[102 (01JUL1985 15:00:00)-Water Temperature (C)]]*OO[[#This Row],[44]]</f>
        <v>1.6402932314932498E-6</v>
      </c>
      <c r="AU389" s="10">
        <f>3/24000000*OO[[#This Row],[103 (01JUL1985 18:00:00)-Water Temperature (C)]]*OO[[#This Row],[45]]</f>
        <v>1.4566888513999999E-6</v>
      </c>
      <c r="AV389" s="10">
        <f>3/24000000*OO[[#This Row],[104 (01JUL1985 21:00:00)-Water Temperature (C)]]*OO[[#This Row],[46]]</f>
        <v>1.2861809559224999E-6</v>
      </c>
      <c r="AW389" s="10">
        <f>3/24000000*OO[[#This Row],[105 (02JUL1985 00:00:00)-Water Temperature (C)]]*OO[[#This Row],[47]]</f>
        <v>1.1440880189137501E-6</v>
      </c>
      <c r="AX389" s="10">
        <f>3/24000000*OO[[#This Row],[106 (02JUL1985 03:00:00)-Water Temperature (C)]]*OO[[#This Row],[48]]</f>
        <v>1.02045206405025E-6</v>
      </c>
      <c r="AY389" s="10">
        <f>3/24000000*OO[[#This Row],[107 (02JUL1985 06:00:00)-Water Temperature (C)]]*OO[[#This Row],[49]]</f>
        <v>9.1402440998400006E-7</v>
      </c>
      <c r="AZ389" s="10">
        <f>3/24000000*OO[[#This Row],[108 (02JUL1985 09:00:00)-Water Temperature (C)]]*OO[[#This Row],[50]]</f>
        <v>8.2223909524999985E-7</v>
      </c>
      <c r="BA389" s="10">
        <f>3/24000000*OO[[#This Row],[109 (02JUL1985 12:00:00)-Water Temperature (C)]]*OO[[#This Row],[51]]</f>
        <v>7.5488281771612495E-7</v>
      </c>
      <c r="BB389" s="10">
        <f>3/24000000*OO[[#This Row],[110 (02JUL1985 15:00:00)-Water Temperature (C)]]*OO[[#This Row],[52]]</f>
        <v>7.0941136654549989E-7</v>
      </c>
      <c r="BC389" s="10">
        <f>3/24000000*OO[[#This Row],[111 (02JUL1985 18:00:00)-Water Temperature (C)]]*OO[[#This Row],[53]]</f>
        <v>6.7489994676650002E-7</v>
      </c>
      <c r="BD389" s="10">
        <f>3/24000000*OO[[#This Row],[112 (02JUL1985 21:00:00)-Water Temperature (C)]]*OO[[#This Row],[54]]</f>
        <v>6.3646490351212503E-7</v>
      </c>
      <c r="BE389" s="10">
        <f>3/24000000*OO[[#This Row],[113 (03JUL1985 00:00:00)-Water Temperature (C)]]*OO[[#This Row],[55]]</f>
        <v>5.9117486872812492E-7</v>
      </c>
      <c r="BF389" s="10">
        <f>3/24000000*OO[[#This Row],[114 (03JUL1985 03:00:00)-Water Temperature (C)]]*OO[[#This Row],[56]]</f>
        <v>5.4938640100312501E-7</v>
      </c>
      <c r="BG389" s="10">
        <f>3/24000000*OO[[#This Row],[115 (03JUL1985 06:00:00)-Water Temperature (C)]]*OO[[#This Row],[57]]</f>
        <v>5.1114177188799999E-7</v>
      </c>
      <c r="BH389" s="10">
        <f>3/24000000*OO[[#This Row],[116 (03JUL1985 09:00:00)-Water Temperature (C)]]*OO[[#This Row],[58]]</f>
        <v>4.8221572951499995E-7</v>
      </c>
      <c r="BI389" s="10">
        <f>3/24000000*OO[[#This Row],[117 (03JUL1985 12:00:00)-Water Temperature (C)]]*OO[[#This Row],[59]]</f>
        <v>4.6023936478875001E-7</v>
      </c>
      <c r="BJ389" s="10">
        <f>3/24000000*OO[[#This Row],[118 (03JUL1985 15:00:00)-Water Temperature (C)]]*OO[[#This Row],[60]]</f>
        <v>4.4343696586500001E-7</v>
      </c>
      <c r="BK389" s="10">
        <f>3/24000000*OO[[#This Row],[119 (03JUL1985 18:00:00)-Water Temperature (C)]]*OO[[#This Row],[61]]</f>
        <v>4.295223527245E-7</v>
      </c>
      <c r="BL389" s="10">
        <f>3/24000000*OO[[#This Row],[120 (03JUL1985 21:00:00)-Water Temperature (C)]]*OO[[#This Row],[62]]</f>
        <v>4.1321941941849997E-7</v>
      </c>
      <c r="BM389" s="10">
        <f>3/24000000*OO[[#This Row],[121 (04JUL1985 00:00:00)-Water Temperature (C)]]*OO[[#This Row],[63]]</f>
        <v>3.9481273732600001E-7</v>
      </c>
      <c r="BN389" s="10">
        <f>3/24000000*OO[[#This Row],[122 (04JUL1985 03:00:00)-Water Temperature (C)]]*OO[[#This Row],[64]]</f>
        <v>3.7831442292449999E-7</v>
      </c>
      <c r="BO389" s="10">
        <f>3/24000000*OO[[#This Row],[123 (04JUL1985 06:00:00)-Water Temperature (C)]]*OO[[#This Row],[65]]</f>
        <v>3.6100562030399999E-7</v>
      </c>
      <c r="BP389" s="10">
        <f>3/24000000*OO[[#This Row],[124 (04JUL1985 09:00:00)-Water Temperature (C)]]*OO[[#This Row],[66]]</f>
        <v>3.5014657546212499E-7</v>
      </c>
      <c r="BQ389" s="10">
        <f>3/24000000*OO[[#This Row],[125 (04JUL1985 12:00:00)-Water Temperature (C)]]*OO[[#This Row],[67]]</f>
        <v>3.4280182500162501E-7</v>
      </c>
      <c r="BR389" s="10">
        <f>3/24000000*OO[[#This Row],[126 (04JUL1985 15:00:00)-Water Temperature (C)]]*OO[[#This Row],[68]]</f>
        <v>3.3683413914349994E-7</v>
      </c>
      <c r="BS389" s="10">
        <f>3/24000000*OO[[#This Row],[127 (04JUL1985 18:00:00)-Water Temperature (C)]]*OO[[#This Row],[69]]</f>
        <v>3.2998870408312497E-7</v>
      </c>
      <c r="BT389" s="10">
        <f>3/24000000*OO[[#This Row],[128 (04JUL1985 21:00:00)-Water Temperature (C)]]*OO[[#This Row],[70]]</f>
        <v>3.2091039542324996E-7</v>
      </c>
      <c r="BU389" s="10">
        <f>3/24000000*OO[[#This Row],[129 (05JUL1985 00:00:00)-Water Temperature (C)]]*OO[[#This Row],[71]]</f>
        <v>3.0914688612499995E-7</v>
      </c>
      <c r="BV389" s="10">
        <f>3/24000000*OO[[#This Row],[130 (05JUL1985 03:00:00)-Water Temperature (C)]]*OO[[#This Row],[72]]</f>
        <v>2.9636652377640002E-7</v>
      </c>
      <c r="BW389" s="10">
        <f>3/24000000*OO[[#This Row],[131 (05JUL1985 06:00:00)-Water Temperature (C)]]*OO[[#This Row],[73]]</f>
        <v>2.8326389434208749E-7</v>
      </c>
      <c r="BX389" s="10">
        <f>3/24000000*OO[[#This Row],[132 (05JUL1985 09:00:00)-Water Temperature (C)]]*OO[[#This Row],[74]]</f>
        <v>2.7494070042995E-7</v>
      </c>
      <c r="BY389" s="10">
        <f>3/24000000*OO[[#This Row],[133 (05JUL1985 12:00:00)-Water Temperature (C)]]*OO[[#This Row],[75]]</f>
        <v>2.6969011262802497E-7</v>
      </c>
      <c r="BZ389" s="10">
        <f>3/24000000*OO[[#This Row],[134 (05JUL1985 15:00:00)-Water Temperature (C)]]*OO[[#This Row],[76]]</f>
        <v>2.67032314114425E-7</v>
      </c>
      <c r="CA389" s="10">
        <f>3/24000000*OO[[#This Row],[135 (05JUL1985 18:00:00)-Water Temperature (C)]]*OO[[#This Row],[77]]</f>
        <v>2.6433920295249994E-7</v>
      </c>
      <c r="CB389" s="10">
        <f>3/24000000*OO[[#This Row],[136 (05JUL1985 21:00:00)-Water Temperature (C)]]*OO[[#This Row],[78]]</f>
        <v>2.5834671941888753E-7</v>
      </c>
      <c r="CC389" s="10">
        <f>3/24000000*OO[[#This Row],[137 (06JUL1985 00:00:00)-Water Temperature (C)]]*OO[[#This Row],[79]]</f>
        <v>2.494508850478125E-7</v>
      </c>
      <c r="CD389" s="10">
        <f>3/24000000*OO[[#This Row],[138 (06JUL1985 03:00:00)-Water Temperature (C)]]*OO[[#This Row],[80]]</f>
        <v>2.3935634238353748E-7</v>
      </c>
      <c r="CE389" s="10">
        <f>3/24000000*OO[[#This Row],[139 (06JUL1985 06:00:00)-Water Temperature (C)]]*OO[[#This Row],[81]]</f>
        <v>2.296257611086E-7</v>
      </c>
      <c r="CF389" s="10">
        <f>3/24000000*OO[[#This Row],[140 (06JUL1985 09:00:00)-Water Temperature (C)]]*OO[[#This Row],[82]]</f>
        <v>2.2450205932499999E-7</v>
      </c>
      <c r="CG389" s="10">
        <f>3/24000000*OO[[#This Row],[141 (06JUL1985 12:00:00)-Water Temperature (C)]]*OO[[#This Row],[83]]</f>
        <v>2.2145326792906248E-7</v>
      </c>
      <c r="CH389" s="10">
        <f>3/24000000*OO[[#This Row],[142 (06JUL1985 15:00:00)-Water Temperature (C)]]*OO[[#This Row],[84]]</f>
        <v>2.195992906997625E-7</v>
      </c>
      <c r="CI389" s="10">
        <f>3/24000000*OO[[#This Row],[143 (06JUL1985 18:00:00)-Water Temperature (C)]]*OO[[#This Row],[85]]</f>
        <v>2.1778841356152499E-7</v>
      </c>
      <c r="CJ389" s="10">
        <f>3/24000000*OO[[#This Row],[144 (06JUL1985 21:00:00)-Water Temperature (C)]]*OO[[#This Row],[86]]</f>
        <v>2.1373686439559997E-7</v>
      </c>
      <c r="CK389" s="10">
        <f>3/24000000*OO[[#This Row],[145 (07JUL1985 00:00:00)-Water Temperature (C)]]*OO[[#This Row],[87]]</f>
        <v>2.0758358401794999E-7</v>
      </c>
      <c r="CL389" s="10">
        <f>3/24000000*OO[[#This Row],[146 (07JUL1985 03:00:00)-Water Temperature (C)]]*OO[[#This Row],[88]]</f>
        <v>1.9967538857158747E-7</v>
      </c>
      <c r="CM389" s="10">
        <f>3/24000000*OO[[#This Row],[147 (07JUL1985 06:00:00)-Water Temperature (C)]]*OO[[#This Row],[89]]</f>
        <v>1.910710990068E-7</v>
      </c>
      <c r="CN389" s="10">
        <f>3/24000000*OO[[#This Row],[148 (07JUL1985 09:00:00)-Water Temperature (C)]]*OO[[#This Row],[90]]</f>
        <v>1.8285059559084999E-7</v>
      </c>
      <c r="CO389" s="10">
        <f>3/24000000*OO[[#This Row],[149 (07JUL1985 12:00:00)-Water Temperature (C)]]*OO[[#This Row],[91]]</f>
        <v>1.7671486442499999E-7</v>
      </c>
      <c r="CP389" s="10">
        <f>3/24000000*OO[[#This Row],[150 (07JUL1985 15:00:00)-Water Temperature (C)]]*OO[[#This Row],[92]]</f>
        <v>1.7372478614879997E-7</v>
      </c>
      <c r="CQ389" s="10">
        <f>3/24000000*OO[[#This Row],[151 (07JUL1985 18:00:00)-Water Temperature (C)]]*OO[[#This Row],[93]]</f>
        <v>1.7064318791982499E-7</v>
      </c>
      <c r="CR389" s="10">
        <f>3/24000000*OO[[#This Row],[152 (07JUL1985 21:00:00)-Water Temperature (C)]]*OO[[#This Row],[94]]</f>
        <v>1.6607883102341248E-7</v>
      </c>
      <c r="CS389" s="10">
        <f>3/24000000*OO[[#This Row],[153 (08JUL1985 00:00:00)-Water Temperature (C)]]*OO[[#This Row],[95]]</f>
        <v>1.6085670658818753E-7</v>
      </c>
      <c r="CT389" s="10">
        <f>3/24000000*OO[[#This Row],[154 (08JUL1985 03:00:00)-Water Temperature (C)]]*OO[[#This Row],[96]]</f>
        <v>1.5571191510627499E-7</v>
      </c>
      <c r="CU389" s="10">
        <f>3/24000000*OO[[#This Row],[155 (08JUL1985 06:00:00)-Water Temperature (C)]]*OO[[#This Row],[97]]</f>
        <v>1.5027343545637497E-7</v>
      </c>
      <c r="CV389" s="10">
        <f>3/24000000*OO[[#This Row],[156 (08JUL1985 09:00:00)-Water Temperature (C)]]*OO[[#This Row],[98]]</f>
        <v>1.4636671721009999E-7</v>
      </c>
      <c r="CW389" s="10">
        <f>3/24000000*OO[[#This Row],[157 (08JUL1985 12:00:00)-Water Temperature (C)]]*OO[[#This Row],[99]]</f>
        <v>1.4407804940610001E-7</v>
      </c>
    </row>
    <row r="390" spans="1:101" x14ac:dyDescent="0.35">
      <c r="A390" t="s">
        <v>397</v>
      </c>
      <c r="B390">
        <v>701.90560000000005</v>
      </c>
      <c r="C390" s="10">
        <f>3/24*OO[[#This Row],[59 (26JUN1985 06:00:00)-Water Temperature (C)]]*OO[[#This Row],[1]]/SUM(OO[1])</f>
        <v>0</v>
      </c>
      <c r="D390" s="10">
        <f>3/24*OO[[#This Row],[60 (26JUN1985 09:00:00)-Water Temperature (C)]]*OO[[#This Row],[2]]/SUM(OO[2])</f>
        <v>0</v>
      </c>
      <c r="E390" s="10">
        <f>3/24*OO[[#This Row],[61 (26JUN1985 12:00:00)-Water Temperature (C)]]*OO[[#This Row],[3]]/SUM(OO[3])</f>
        <v>0</v>
      </c>
      <c r="F390" s="10">
        <f>3/24*OO[[#This Row],[62 (26JUN1985 15:00:00)-Water Temperature (C)]]*OO[[#This Row],[4]]/SUM(OO[4])</f>
        <v>0</v>
      </c>
      <c r="G390" s="10">
        <f>3/24*OO[[#This Row],[63 (26JUN1985 18:00:00)-Water Temperature (C)]]*OO[[#This Row],[5]]/SUM(OO[5])</f>
        <v>0</v>
      </c>
      <c r="H390" s="10">
        <f>3/24*OO[[#This Row],[64 (26JUN1985 21:00:00)-Water Temperature (C)]]*OO[[#This Row],[6]]/SUM(OO[6])</f>
        <v>0</v>
      </c>
      <c r="I390" s="10">
        <f>3/24*OO[[#This Row],[65 (27JUN1985 00:00:00)-Water Temperature (C)]]*OO[[#This Row],[7]]/SUM(OO[7])</f>
        <v>0</v>
      </c>
      <c r="J390" s="10">
        <f>3/24*OO[[#This Row],[66 (27JUN1985 03:00:00)-Water Temperature (C)]]*OO[[#This Row],[8]]/SUM(OO[8])</f>
        <v>0</v>
      </c>
      <c r="K390" s="10">
        <f>3/24*OO[[#This Row],[67 (27JUN1985 06:00:00)-Water Temperature (C)]]*OO[[#This Row],[9]]/SUM(OO[9])</f>
        <v>0</v>
      </c>
      <c r="L390" s="10">
        <f>3/24*OO[[#This Row],[68 (27JUN1985 09:00:00)-Water Temperature (C)]]*OO[[#This Row],[10]]/SUM(OO[10])</f>
        <v>0</v>
      </c>
      <c r="M390" s="10">
        <f>3/24*OO[[#This Row],[69 (27JUN1985 12:00:00)-Water Temperature (C)]]*OO[[#This Row],[11]]/SUM(OO[11])</f>
        <v>0</v>
      </c>
      <c r="N390" s="10">
        <f>3/24*OO[[#This Row],[70 (27JUN1985 15:00:00)-Water Temperature (C)]]*OO[[#This Row],[12]]/SUM(OO[12])</f>
        <v>0</v>
      </c>
      <c r="O390" s="10">
        <f>3/24*OO[[#This Row],[71 (27JUN1985 18:00:00)-Water Temperature (C)]]*OO[[#This Row],[13]]/SUM(OO[13])</f>
        <v>0</v>
      </c>
      <c r="P390" s="10">
        <f>3/24*OO[[#This Row],[72 (27JUN1985 21:00:00)-Water Temperature (C)]]*OO[[#This Row],[14]]/SUM(OO[14])</f>
        <v>0</v>
      </c>
      <c r="Q390" s="10">
        <f>3/24*OO[[#This Row],[73 (28JUN1985 00:00:00)-Water Temperature (C)]]*OO[[#This Row],[15]]/SUM(OO[15])</f>
        <v>0</v>
      </c>
      <c r="R390" s="10">
        <f>3/24*OO[[#This Row],[74 (28JUN1985 03:00:00)-Water Temperature (C)]]*OO[[#This Row],[16]]/SUM(OO[16])</f>
        <v>0</v>
      </c>
      <c r="S390" s="10">
        <f>3/24*OO[[#This Row],[75 (28JUN1985 06:00:00)-Water Temperature (C)]]*OO[[#This Row],[17]]/SUM(OO[17])</f>
        <v>0</v>
      </c>
      <c r="T390" s="10">
        <f>3/24*OO[[#This Row],[76 (28JUN1985 09:00:00)-Water Temperature (C)]]*OO[[#This Row],[18]]/SUM(OO[18])</f>
        <v>1.6471597208665181E-32</v>
      </c>
      <c r="U390" s="10">
        <f>3/24*OO[[#This Row],[77 (28JUN1985 12:00:00)-Water Temperature (C)]]*OO[[#This Row],[19]]/SUM(OO[19])</f>
        <v>2.7752734892055729E-25</v>
      </c>
      <c r="V390" s="10">
        <f>3/24000000*OO[[#This Row],[78 (28JUN1985 15:00:00)-Water Temperature (C)]]*OO[[#This Row],[20]]</f>
        <v>1.238912062658E-17</v>
      </c>
      <c r="W390" s="10">
        <f>3/24000000*OO[[#This Row],[79 (28JUN1985 18:00:00)-Water Temperature (C)]]*OO[[#This Row],[21]]</f>
        <v>2.5588947669264997E-13</v>
      </c>
      <c r="X390" s="10">
        <f>3/24000000*OO[[#This Row],[80 (28JUN1985 21:00:00)-Water Temperature (C)]]*OO[[#This Row],[22]]</f>
        <v>3.3670275900300001E-10</v>
      </c>
      <c r="Y390" s="10">
        <f>3/24000000*OO[[#This Row],[81 (29JUN1985 00:00:00)-Water Temperature (C)]]*OO[[#This Row],[23]]</f>
        <v>8.1248788323299996E-8</v>
      </c>
      <c r="Z390" s="10">
        <f>3/24000000*OO[[#This Row],[82 (29JUN1985 03:00:00)-Water Temperature (C)]]*OO[[#This Row],[24]]</f>
        <v>5.5358978722562492E-6</v>
      </c>
      <c r="AA390" s="10">
        <f>3/24000000*OO[[#This Row],[83 (29JUN1985 06:00:00)-Water Temperature (C)]]*OO[[#This Row],[25]]</f>
        <v>1.3729394499124999E-4</v>
      </c>
      <c r="AB390" s="10">
        <f>3/24000000*OO[[#This Row],[84 (29JUN1985 09:00:00)-Water Temperature (C)]]*OO[[#This Row],[26]]</f>
        <v>1.4990551675417498E-3</v>
      </c>
      <c r="AC390" s="10">
        <f>3/24000000*OO[[#This Row],[85 (29JUN1985 12:00:00)-Water Temperature (C)]]*OO[[#This Row],[27]]</f>
        <v>8.0229546021899998E-3</v>
      </c>
      <c r="AD390" s="10">
        <f>3/24000000*OO[[#This Row],[86 (29JUN1985 15:00:00)-Water Temperature (C)]]*OO[[#This Row],[28]]</f>
        <v>2.3073772033526251E-2</v>
      </c>
      <c r="AE390" s="10">
        <f>3/24000000*OO[[#This Row],[88 (29JUN1985 21:00:00)-Water Temperature (C)]]*OO[[#This Row],[30]]</f>
        <v>3.8339202435800003E-2</v>
      </c>
      <c r="AF390" s="10">
        <f>3/24000000*OO[[#This Row],[88 (29JUN1985 21:00:00)-Water Temperature (C)]]*OO[[#This Row],[30]]</f>
        <v>3.8339202435800003E-2</v>
      </c>
      <c r="AG390" s="10">
        <f>3/24000000*OO[[#This Row],[89 (30JUN1985 00:00:00)-Water Temperature (C)]]*OO[[#This Row],[31]]</f>
        <v>2.5124181684535001E-2</v>
      </c>
      <c r="AH390" s="10">
        <f>3/24000000*OO[[#This Row],[90 (30JUN1985 03:00:00)-Water Temperature (C)]]*OO[[#This Row],[32]]</f>
        <v>1.0993835779799999E-2</v>
      </c>
      <c r="AI390" s="10">
        <f>3/24000000*OO[[#This Row],[91 (30JUN1985 06:00:00)-Water Temperature (C)]]*OO[[#This Row],[33]]</f>
        <v>3.379124594025E-3</v>
      </c>
      <c r="AJ390" s="10">
        <f>3/24000000*OO[[#This Row],[92 (30JUN1985 09:00:00)-Water Temperature (C)]]*OO[[#This Row],[34]]</f>
        <v>7.8458032318950001E-4</v>
      </c>
      <c r="AK390" s="10">
        <f>3/24000000*OO[[#This Row],[93 (30JUN1985 12:00:00)-Water Temperature (C)]]*OO[[#This Row],[35]]</f>
        <v>1.4935489069386248E-4</v>
      </c>
      <c r="AL390" s="10">
        <f>3/24000000*OO[[#This Row],[94 (30JUN1985 15:00:00)-Water Temperature (C)]]*OO[[#This Row],[36]]</f>
        <v>2.8539238482884996E-5</v>
      </c>
      <c r="AM390" s="10">
        <f>3/24000000*OO[[#This Row],[95 (30JUN1985 18:00:00)-Water Temperature (C)]]*OO[[#This Row],[37]]</f>
        <v>9.5143111121099993E-6</v>
      </c>
      <c r="AN390" s="10">
        <f>3/24000000*OO[[#This Row],[96 (30JUN1985 21:00:00)-Water Temperature (C)]]*OO[[#This Row],[38]]</f>
        <v>6.1702919815387499E-6</v>
      </c>
      <c r="AO390" s="10">
        <f>3/24000000*OO[[#This Row],[97 (01JUL1985 00:00:00)-Water Temperature (C)]]*OO[[#This Row],[39]]</f>
        <v>4.9469572746224998E-6</v>
      </c>
      <c r="AP390" s="10">
        <f>3/24000000*OO[[#This Row],[98 (01JUL1985 03:00:00)-Water Temperature (C)]]*OO[[#This Row],[40]]</f>
        <v>4.1145429483174998E-6</v>
      </c>
      <c r="AQ390" s="10">
        <f>3/24000000*OO[[#This Row],[99 (01JUL1985 06:00:00)-Water Temperature (C)]]*OO[[#This Row],[41]]</f>
        <v>3.4401987612574999E-6</v>
      </c>
      <c r="AR390" s="10">
        <f>3/24000000*OO[[#This Row],[100 (01JUL1985 09:00:00)-Water Temperature (C)]]*OO[[#This Row],[42]]</f>
        <v>2.95233829781125E-6</v>
      </c>
      <c r="AS390" s="10">
        <f>3/24000000*OO[[#This Row],[101 (01JUL1985 12:00:00)-Water Temperature (C)]]*OO[[#This Row],[43]]</f>
        <v>2.5728671916691248E-6</v>
      </c>
      <c r="AT390" s="10">
        <f>3/24000000*OO[[#This Row],[102 (01JUL1985 15:00:00)-Water Temperature (C)]]*OO[[#This Row],[44]]</f>
        <v>2.2671683496581246E-6</v>
      </c>
      <c r="AU390" s="10">
        <f>3/24000000*OO[[#This Row],[103 (01JUL1985 18:00:00)-Water Temperature (C)]]*OO[[#This Row],[45]]</f>
        <v>2.0129119191829997E-6</v>
      </c>
      <c r="AV390" s="10">
        <f>3/24000000*OO[[#This Row],[104 (01JUL1985 21:00:00)-Water Temperature (C)]]*OO[[#This Row],[46]]</f>
        <v>1.7768780536308748E-6</v>
      </c>
      <c r="AW390" s="10">
        <f>3/24000000*OO[[#This Row],[105 (02JUL1985 00:00:00)-Water Temperature (C)]]*OO[[#This Row],[47]]</f>
        <v>1.580504142384375E-6</v>
      </c>
      <c r="AX390" s="10">
        <f>3/24000000*OO[[#This Row],[106 (02JUL1985 03:00:00)-Water Temperature (C)]]*OO[[#This Row],[48]]</f>
        <v>1.4093574156840001E-6</v>
      </c>
      <c r="AY390" s="10">
        <f>3/24000000*OO[[#This Row],[107 (02JUL1985 06:00:00)-Water Temperature (C)]]*OO[[#This Row],[49]]</f>
        <v>1.2620927144084998E-6</v>
      </c>
      <c r="AZ390" s="10">
        <f>3/24000000*OO[[#This Row],[108 (02JUL1985 09:00:00)-Water Temperature (C)]]*OO[[#This Row],[50]]</f>
        <v>1.1350698480899998E-6</v>
      </c>
      <c r="BA390" s="10">
        <f>3/24000000*OO[[#This Row],[109 (02JUL1985 12:00:00)-Water Temperature (C)]]*OO[[#This Row],[51]]</f>
        <v>1.0410663737337499E-6</v>
      </c>
      <c r="BB390" s="10">
        <f>3/24000000*OO[[#This Row],[110 (02JUL1985 15:00:00)-Water Temperature (C)]]*OO[[#This Row],[52]]</f>
        <v>9.7772455221749995E-7</v>
      </c>
      <c r="BC390" s="10">
        <f>3/24000000*OO[[#This Row],[111 (02JUL1985 18:00:00)-Water Temperature (C)]]*OO[[#This Row],[53]]</f>
        <v>9.2967637746774995E-7</v>
      </c>
      <c r="BD390" s="10">
        <f>3/24000000*OO[[#This Row],[112 (02JUL1985 21:00:00)-Water Temperature (C)]]*OO[[#This Row],[54]]</f>
        <v>8.768545630785E-7</v>
      </c>
      <c r="BE390" s="10">
        <f>3/24000000*OO[[#This Row],[113 (03JUL1985 00:00:00)-Water Temperature (C)]]*OO[[#This Row],[55]]</f>
        <v>8.1439742793499994E-7</v>
      </c>
      <c r="BF390" s="10">
        <f>3/24000000*OO[[#This Row],[114 (03JUL1985 03:00:00)-Water Temperature (C)]]*OO[[#This Row],[56]]</f>
        <v>7.5691778292E-7</v>
      </c>
      <c r="BG390" s="10">
        <f>3/24000000*OO[[#This Row],[115 (03JUL1985 06:00:00)-Water Temperature (C)]]*OO[[#This Row],[57]]</f>
        <v>7.040914130565E-7</v>
      </c>
      <c r="BH390" s="10">
        <f>3/24000000*OO[[#This Row],[116 (03JUL1985 09:00:00)-Water Temperature (C)]]*OO[[#This Row],[58]]</f>
        <v>6.6411080140087499E-7</v>
      </c>
      <c r="BI390" s="10">
        <f>3/24000000*OO[[#This Row],[117 (03JUL1985 12:00:00)-Water Temperature (C)]]*OO[[#This Row],[59]]</f>
        <v>6.3360794339475004E-7</v>
      </c>
      <c r="BJ390" s="10">
        <f>3/24000000*OO[[#This Row],[118 (03JUL1985 15:00:00)-Water Temperature (C)]]*OO[[#This Row],[60]]</f>
        <v>6.1008539800099999E-7</v>
      </c>
      <c r="BK390" s="10">
        <f>3/24000000*OO[[#This Row],[119 (03JUL1985 18:00:00)-Water Temperature (C)]]*OO[[#This Row],[61]]</f>
        <v>5.9081916900712503E-7</v>
      </c>
      <c r="BL390" s="10">
        <f>3/24000000*OO[[#This Row],[120 (03JUL1985 21:00:00)-Water Temperature (C)]]*OO[[#This Row],[62]]</f>
        <v>5.6838716588499999E-7</v>
      </c>
      <c r="BM390" s="10">
        <f>3/24000000*OO[[#This Row],[121 (04JUL1985 00:00:00)-Water Temperature (C)]]*OO[[#This Row],[63]]</f>
        <v>5.4295301395499995E-7</v>
      </c>
      <c r="BN390" s="10">
        <f>3/24000000*OO[[#This Row],[122 (04JUL1985 03:00:00)-Water Temperature (C)]]*OO[[#This Row],[64]]</f>
        <v>5.2040040435762494E-7</v>
      </c>
      <c r="BO390" s="10">
        <f>3/24000000*OO[[#This Row],[123 (04JUL1985 06:00:00)-Water Temperature (C)]]*OO[[#This Row],[65]]</f>
        <v>4.9673282559949996E-7</v>
      </c>
      <c r="BP390" s="10">
        <f>3/24000000*OO[[#This Row],[124 (04JUL1985 09:00:00)-Water Temperature (C)]]*OO[[#This Row],[66]]</f>
        <v>4.8172142662387501E-7</v>
      </c>
      <c r="BQ390" s="10">
        <f>3/24000000*OO[[#This Row],[125 (04JUL1985 12:00:00)-Water Temperature (C)]]*OO[[#This Row],[67]]</f>
        <v>4.7130147828749993E-7</v>
      </c>
      <c r="BR390" s="10">
        <f>3/24000000*OO[[#This Row],[126 (04JUL1985 15:00:00)-Water Temperature (C)]]*OO[[#This Row],[68]]</f>
        <v>4.6324358122562494E-7</v>
      </c>
      <c r="BS390" s="10">
        <f>3/24000000*OO[[#This Row],[127 (04JUL1985 18:00:00)-Water Temperature (C)]]*OO[[#This Row],[69]]</f>
        <v>4.5383691390787502E-7</v>
      </c>
      <c r="BT390" s="10">
        <f>3/24000000*OO[[#This Row],[128 (04JUL1985 21:00:00)-Water Temperature (C)]]*OO[[#This Row],[70]]</f>
        <v>4.4138024278625E-7</v>
      </c>
      <c r="BU390" s="10">
        <f>3/24000000*OO[[#This Row],[129 (05JUL1985 00:00:00)-Water Temperature (C)]]*OO[[#This Row],[71]]</f>
        <v>4.2527750924749998E-7</v>
      </c>
      <c r="BV390" s="10">
        <f>3/24000000*OO[[#This Row],[130 (05JUL1985 03:00:00)-Water Temperature (C)]]*OO[[#This Row],[72]]</f>
        <v>4.0782389473274994E-7</v>
      </c>
      <c r="BW390" s="10">
        <f>3/24000000*OO[[#This Row],[131 (05JUL1985 06:00:00)-Water Temperature (C)]]*OO[[#This Row],[73]]</f>
        <v>3.8986248656499992E-7</v>
      </c>
      <c r="BX390" s="10">
        <f>3/24000000*OO[[#This Row],[132 (05JUL1985 09:00:00)-Water Temperature (C)]]*OO[[#This Row],[74]]</f>
        <v>3.7832487013562501E-7</v>
      </c>
      <c r="BY390" s="10">
        <f>3/24000000*OO[[#This Row],[133 (05JUL1985 12:00:00)-Water Temperature (C)]]*OO[[#This Row],[75]]</f>
        <v>3.70992902259375E-7</v>
      </c>
      <c r="BZ390" s="10">
        <f>3/24000000*OO[[#This Row],[134 (05JUL1985 15:00:00)-Water Temperature (C)]]*OO[[#This Row],[76]]</f>
        <v>3.6713073632624994E-7</v>
      </c>
      <c r="CA390" s="10">
        <f>3/24000000*OO[[#This Row],[135 (05JUL1985 18:00:00)-Water Temperature (C)]]*OO[[#This Row],[77]]</f>
        <v>3.6340886357999999E-7</v>
      </c>
      <c r="CB390" s="10">
        <f>3/24000000*OO[[#This Row],[136 (05JUL1985 21:00:00)-Water Temperature (C)]]*OO[[#This Row],[78]]</f>
        <v>3.5522068120224998E-7</v>
      </c>
      <c r="CC390" s="10">
        <f>3/24000000*OO[[#This Row],[137 (06JUL1985 00:00:00)-Water Temperature (C)]]*OO[[#This Row],[79]]</f>
        <v>3.4309868887999995E-7</v>
      </c>
      <c r="CD390" s="10">
        <f>3/24000000*OO[[#This Row],[138 (06JUL1985 03:00:00)-Water Temperature (C)]]*OO[[#This Row],[80]]</f>
        <v>3.2929830327374999E-7</v>
      </c>
      <c r="CE390" s="10">
        <f>3/24000000*OO[[#This Row],[139 (06JUL1985 06:00:00)-Water Temperature (C)]]*OO[[#This Row],[81]]</f>
        <v>3.1595425503499998E-7</v>
      </c>
      <c r="CF390" s="10">
        <f>3/24000000*OO[[#This Row],[140 (06JUL1985 09:00:00)-Water Temperature (C)]]*OO[[#This Row],[82]]</f>
        <v>3.0885812838824995E-7</v>
      </c>
      <c r="CG390" s="10">
        <f>3/24000000*OO[[#This Row],[141 (06JUL1985 12:00:00)-Water Temperature (C)]]*OO[[#This Row],[83]]</f>
        <v>3.0457453352381249E-7</v>
      </c>
      <c r="CH390" s="10">
        <f>3/24000000*OO[[#This Row],[142 (06JUL1985 15:00:00)-Water Temperature (C)]]*OO[[#This Row],[84]]</f>
        <v>3.0192931277180001E-7</v>
      </c>
      <c r="CI390" s="10">
        <f>3/24000000*OO[[#This Row],[143 (06JUL1985 18:00:00)-Water Temperature (C)]]*OO[[#This Row],[85]]</f>
        <v>2.9936643173208749E-7</v>
      </c>
      <c r="CJ390" s="10">
        <f>3/24000000*OO[[#This Row],[144 (06JUL1985 21:00:00)-Water Temperature (C)]]*OO[[#This Row],[86]]</f>
        <v>2.9381353780024997E-7</v>
      </c>
      <c r="CK390" s="10">
        <f>3/24000000*OO[[#This Row],[145 (07JUL1985 00:00:00)-Water Temperature (C)]]*OO[[#This Row],[87]]</f>
        <v>2.854468157540625E-7</v>
      </c>
      <c r="CL390" s="10">
        <f>3/24000000*OO[[#This Row],[146 (07JUL1985 03:00:00)-Water Temperature (C)]]*OO[[#This Row],[88]]</f>
        <v>2.7470478086857497E-7</v>
      </c>
      <c r="CM390" s="10">
        <f>3/24000000*OO[[#This Row],[147 (07JUL1985 06:00:00)-Water Temperature (C)]]*OO[[#This Row],[89]]</f>
        <v>2.6292610355087501E-7</v>
      </c>
      <c r="CN390" s="10">
        <f>3/24000000*OO[[#This Row],[148 (07JUL1985 09:00:00)-Water Temperature (C)]]*OO[[#This Row],[90]]</f>
        <v>2.51656217724825E-7</v>
      </c>
      <c r="CO390" s="10">
        <f>3/24000000*OO[[#This Row],[149 (07JUL1985 12:00:00)-Water Temperature (C)]]*OO[[#This Row],[91]]</f>
        <v>2.4313555499482501E-7</v>
      </c>
      <c r="CP390" s="10">
        <f>3/24000000*OO[[#This Row],[150 (07JUL1985 15:00:00)-Water Temperature (C)]]*OO[[#This Row],[92]]</f>
        <v>2.3889952130799998E-7</v>
      </c>
      <c r="CQ390" s="10">
        <f>3/24000000*OO[[#This Row],[151 (07JUL1985 18:00:00)-Water Temperature (C)]]*OO[[#This Row],[93]]</f>
        <v>2.3458466379864998E-7</v>
      </c>
      <c r="CR390" s="10">
        <f>3/24000000*OO[[#This Row],[152 (07JUL1985 21:00:00)-Water Temperature (C)]]*OO[[#This Row],[94]]</f>
        <v>2.2837762816409999E-7</v>
      </c>
      <c r="CS390" s="10">
        <f>3/24000000*OO[[#This Row],[153 (08JUL1985 00:00:00)-Water Temperature (C)]]*OO[[#This Row],[95]]</f>
        <v>2.2120183339537497E-7</v>
      </c>
      <c r="CT390" s="10">
        <f>3/24000000*OO[[#This Row],[154 (08JUL1985 03:00:00)-Water Temperature (C)]]*OO[[#This Row],[96]]</f>
        <v>2.14137807822E-7</v>
      </c>
      <c r="CU390" s="10">
        <f>3/24000000*OO[[#This Row],[155 (08JUL1985 06:00:00)-Water Temperature (C)]]*OO[[#This Row],[97]]</f>
        <v>2.0672274951999999E-7</v>
      </c>
      <c r="CV390" s="10">
        <f>3/24000000*OO[[#This Row],[156 (08JUL1985 09:00:00)-Water Temperature (C)]]*OO[[#This Row],[98]]</f>
        <v>2.013747184449E-7</v>
      </c>
      <c r="CW390" s="10">
        <f>3/24000000*OO[[#This Row],[157 (08JUL1985 12:00:00)-Water Temperature (C)]]*OO[[#This Row],[99]]</f>
        <v>1.9815360771093751E-7</v>
      </c>
    </row>
    <row r="391" spans="1:101" x14ac:dyDescent="0.35">
      <c r="A391" t="s">
        <v>398</v>
      </c>
      <c r="B391">
        <v>847.13070000000005</v>
      </c>
      <c r="C391" s="10">
        <f>3/24*OO[[#This Row],[59 (26JUN1985 06:00:00)-Water Temperature (C)]]*OO[[#This Row],[1]]/SUM(OO[1])</f>
        <v>0</v>
      </c>
      <c r="D391" s="10">
        <f>3/24*OO[[#This Row],[60 (26JUN1985 09:00:00)-Water Temperature (C)]]*OO[[#This Row],[2]]/SUM(OO[2])</f>
        <v>0</v>
      </c>
      <c r="E391" s="10">
        <f>3/24*OO[[#This Row],[61 (26JUN1985 12:00:00)-Water Temperature (C)]]*OO[[#This Row],[3]]/SUM(OO[3])</f>
        <v>0</v>
      </c>
      <c r="F391" s="10">
        <f>3/24*OO[[#This Row],[62 (26JUN1985 15:00:00)-Water Temperature (C)]]*OO[[#This Row],[4]]/SUM(OO[4])</f>
        <v>0</v>
      </c>
      <c r="G391" s="10">
        <f>3/24*OO[[#This Row],[63 (26JUN1985 18:00:00)-Water Temperature (C)]]*OO[[#This Row],[5]]/SUM(OO[5])</f>
        <v>0</v>
      </c>
      <c r="H391" s="10">
        <f>3/24*OO[[#This Row],[64 (26JUN1985 21:00:00)-Water Temperature (C)]]*OO[[#This Row],[6]]/SUM(OO[6])</f>
        <v>0</v>
      </c>
      <c r="I391" s="10">
        <f>3/24*OO[[#This Row],[65 (27JUN1985 00:00:00)-Water Temperature (C)]]*OO[[#This Row],[7]]/SUM(OO[7])</f>
        <v>0</v>
      </c>
      <c r="J391" s="10">
        <f>3/24*OO[[#This Row],[66 (27JUN1985 03:00:00)-Water Temperature (C)]]*OO[[#This Row],[8]]/SUM(OO[8])</f>
        <v>0</v>
      </c>
      <c r="K391" s="10">
        <f>3/24*OO[[#This Row],[67 (27JUN1985 06:00:00)-Water Temperature (C)]]*OO[[#This Row],[9]]/SUM(OO[9])</f>
        <v>0</v>
      </c>
      <c r="L391" s="10">
        <f>3/24*OO[[#This Row],[68 (27JUN1985 09:00:00)-Water Temperature (C)]]*OO[[#This Row],[10]]/SUM(OO[10])</f>
        <v>0</v>
      </c>
      <c r="M391" s="10">
        <f>3/24*OO[[#This Row],[69 (27JUN1985 12:00:00)-Water Temperature (C)]]*OO[[#This Row],[11]]/SUM(OO[11])</f>
        <v>0</v>
      </c>
      <c r="N391" s="10">
        <f>3/24*OO[[#This Row],[70 (27JUN1985 15:00:00)-Water Temperature (C)]]*OO[[#This Row],[12]]/SUM(OO[12])</f>
        <v>0</v>
      </c>
      <c r="O391" s="10">
        <f>3/24*OO[[#This Row],[71 (27JUN1985 18:00:00)-Water Temperature (C)]]*OO[[#This Row],[13]]/SUM(OO[13])</f>
        <v>0</v>
      </c>
      <c r="P391" s="10">
        <f>3/24*OO[[#This Row],[72 (27JUN1985 21:00:00)-Water Temperature (C)]]*OO[[#This Row],[14]]/SUM(OO[14])</f>
        <v>0</v>
      </c>
      <c r="Q391" s="10">
        <f>3/24*OO[[#This Row],[73 (28JUN1985 00:00:00)-Water Temperature (C)]]*OO[[#This Row],[15]]/SUM(OO[15])</f>
        <v>0</v>
      </c>
      <c r="R391" s="10">
        <f>3/24*OO[[#This Row],[74 (28JUN1985 03:00:00)-Water Temperature (C)]]*OO[[#This Row],[16]]/SUM(OO[16])</f>
        <v>0</v>
      </c>
      <c r="S391" s="10">
        <f>3/24*OO[[#This Row],[75 (28JUN1985 06:00:00)-Water Temperature (C)]]*OO[[#This Row],[17]]/SUM(OO[17])</f>
        <v>0</v>
      </c>
      <c r="T391" s="10">
        <f>3/24*OO[[#This Row],[76 (28JUN1985 09:00:00)-Water Temperature (C)]]*OO[[#This Row],[18]]/SUM(OO[18])</f>
        <v>5.5279377858767244E-33</v>
      </c>
      <c r="U391" s="10">
        <f>3/24*OO[[#This Row],[77 (28JUN1985 12:00:00)-Water Temperature (C)]]*OO[[#This Row],[19]]/SUM(OO[19])</f>
        <v>8.2094470058202943E-26</v>
      </c>
      <c r="V391" s="10">
        <f>3/24000000*OO[[#This Row],[78 (28JUN1985 15:00:00)-Water Temperature (C)]]*OO[[#This Row],[20]]</f>
        <v>5.9397534647249993E-18</v>
      </c>
      <c r="W391" s="10">
        <f>3/24000000*OO[[#This Row],[79 (28JUN1985 18:00:00)-Water Temperature (C)]]*OO[[#This Row],[21]]</f>
        <v>1.4271383504187499E-13</v>
      </c>
      <c r="X391" s="10">
        <f>3/24000000*OO[[#This Row],[80 (28JUN1985 21:00:00)-Water Temperature (C)]]*OO[[#This Row],[22]]</f>
        <v>2.0309731722539999E-10</v>
      </c>
      <c r="Y391" s="10">
        <f>3/24000000*OO[[#This Row],[81 (29JUN1985 00:00:00)-Water Temperature (C)]]*OO[[#This Row],[23]]</f>
        <v>5.189820503514999E-8</v>
      </c>
      <c r="Z391" s="10">
        <f>3/24000000*OO[[#This Row],[82 (29JUN1985 03:00:00)-Water Temperature (C)]]*OO[[#This Row],[24]]</f>
        <v>3.70289643308E-6</v>
      </c>
      <c r="AA391" s="10">
        <f>3/24000000*OO[[#This Row],[83 (29JUN1985 06:00:00)-Water Temperature (C)]]*OO[[#This Row],[25]]</f>
        <v>9.5423566836999997E-5</v>
      </c>
      <c r="AB391" s="10">
        <f>3/24000000*OO[[#This Row],[84 (29JUN1985 09:00:00)-Water Temperature (C)]]*OO[[#This Row],[26]]</f>
        <v>1.076672867525125E-3</v>
      </c>
      <c r="AC391" s="10">
        <f>3/24000000*OO[[#This Row],[85 (29JUN1985 12:00:00)-Water Temperature (C)]]*OO[[#This Row],[27]]</f>
        <v>5.9329992459312489E-3</v>
      </c>
      <c r="AD391" s="10">
        <f>3/24000000*OO[[#This Row],[86 (29JUN1985 15:00:00)-Water Temperature (C)]]*OO[[#This Row],[28]]</f>
        <v>1.7508128467961247E-2</v>
      </c>
      <c r="AE391" s="10">
        <f>3/24000000*OO[[#This Row],[88 (29JUN1985 21:00:00)-Water Temperature (C)]]*OO[[#This Row],[30]]</f>
        <v>3.0409826220024999E-2</v>
      </c>
      <c r="AF391" s="10">
        <f>3/24000000*OO[[#This Row],[88 (29JUN1985 21:00:00)-Water Temperature (C)]]*OO[[#This Row],[30]]</f>
        <v>3.0409826220024999E-2</v>
      </c>
      <c r="AG391" s="10">
        <f>3/24000000*OO[[#This Row],[89 (30JUN1985 00:00:00)-Water Temperature (C)]]*OO[[#This Row],[31]]</f>
        <v>2.0306592172679997E-2</v>
      </c>
      <c r="AH391" s="10">
        <f>3/24000000*OO[[#This Row],[90 (30JUN1985 03:00:00)-Water Temperature (C)]]*OO[[#This Row],[32]]</f>
        <v>9.0548436852200005E-3</v>
      </c>
      <c r="AI391" s="10">
        <f>3/24000000*OO[[#This Row],[91 (30JUN1985 06:00:00)-Water Temperature (C)]]*OO[[#This Row],[33]]</f>
        <v>2.8298402559322499E-3</v>
      </c>
      <c r="AJ391" s="10">
        <f>3/24000000*OO[[#This Row],[92 (30JUN1985 09:00:00)-Water Temperature (C)]]*OO[[#This Row],[34]]</f>
        <v>6.6646492114400002E-4</v>
      </c>
      <c r="AK391" s="10">
        <f>3/24000000*OO[[#This Row],[93 (30JUN1985 12:00:00)-Water Temperature (C)]]*OO[[#This Row],[35]]</f>
        <v>1.2820114396181251E-4</v>
      </c>
      <c r="AL391" s="10">
        <f>3/24000000*OO[[#This Row],[94 (30JUN1985 15:00:00)-Water Temperature (C)]]*OO[[#This Row],[36]]</f>
        <v>2.44123409601575E-5</v>
      </c>
      <c r="AM391" s="10">
        <f>3/24000000*OO[[#This Row],[95 (30JUN1985 18:00:00)-Water Temperature (C)]]*OO[[#This Row],[37]]</f>
        <v>7.8747911626437479E-6</v>
      </c>
      <c r="AN391" s="10">
        <f>3/24000000*OO[[#This Row],[96 (30JUN1985 21:00:00)-Water Temperature (C)]]*OO[[#This Row],[38]]</f>
        <v>4.9902345919150005E-6</v>
      </c>
      <c r="AO391" s="10">
        <f>3/24000000*OO[[#This Row],[97 (01JUL1985 00:00:00)-Water Temperature (C)]]*OO[[#This Row],[39]]</f>
        <v>3.9682677524249993E-6</v>
      </c>
      <c r="AP391" s="10">
        <f>3/24000000*OO[[#This Row],[98 (01JUL1985 03:00:00)-Water Temperature (C)]]*OO[[#This Row],[40]]</f>
        <v>3.2901847658624997E-6</v>
      </c>
      <c r="AQ391" s="10">
        <f>3/24000000*OO[[#This Row],[99 (01JUL1985 06:00:00)-Water Temperature (C)]]*OO[[#This Row],[41]]</f>
        <v>2.7447984542650003E-6</v>
      </c>
      <c r="AR391" s="10">
        <f>3/24000000*OO[[#This Row],[100 (01JUL1985 09:00:00)-Water Temperature (C)]]*OO[[#This Row],[42]]</f>
        <v>2.3515186219034999E-6</v>
      </c>
      <c r="AS391" s="10">
        <f>3/24000000*OO[[#This Row],[101 (01JUL1985 12:00:00)-Water Temperature (C)]]*OO[[#This Row],[43]]</f>
        <v>2.0465135256600001E-6</v>
      </c>
      <c r="AT391" s="10">
        <f>3/24000000*OO[[#This Row],[102 (01JUL1985 15:00:00)-Water Temperature (C)]]*OO[[#This Row],[44]]</f>
        <v>1.80061433424575E-6</v>
      </c>
      <c r="AU391" s="10">
        <f>3/24000000*OO[[#This Row],[103 (01JUL1985 18:00:00)-Water Temperature (C)]]*OO[[#This Row],[45]]</f>
        <v>1.5974032652628748E-6</v>
      </c>
      <c r="AV391" s="10">
        <f>3/24000000*OO[[#This Row],[104 (01JUL1985 21:00:00)-Water Temperature (C)]]*OO[[#This Row],[46]]</f>
        <v>1.409394900733875E-6</v>
      </c>
      <c r="AW391" s="10">
        <f>3/24000000*OO[[#This Row],[105 (02JUL1985 00:00:00)-Water Temperature (C)]]*OO[[#This Row],[47]]</f>
        <v>1.253340671071875E-6</v>
      </c>
      <c r="AX391" s="10">
        <f>3/24000000*OO[[#This Row],[106 (02JUL1985 03:00:00)-Water Temperature (C)]]*OO[[#This Row],[48]]</f>
        <v>1.117475854427125E-6</v>
      </c>
      <c r="AY391" s="10">
        <f>3/24000000*OO[[#This Row],[107 (02JUL1985 06:00:00)-Water Temperature (C)]]*OO[[#This Row],[49]]</f>
        <v>1.000393319205E-6</v>
      </c>
      <c r="AZ391" s="10">
        <f>3/24000000*OO[[#This Row],[108 (02JUL1985 09:00:00)-Water Temperature (C)]]*OO[[#This Row],[50]]</f>
        <v>8.9945111508500001E-7</v>
      </c>
      <c r="BA391" s="10">
        <f>3/24000000*OO[[#This Row],[109 (02JUL1985 12:00:00)-Water Temperature (C)]]*OO[[#This Row],[51]]</f>
        <v>8.2459785538799992E-7</v>
      </c>
      <c r="BB391" s="10">
        <f>3/24000000*OO[[#This Row],[110 (02JUL1985 15:00:00)-Water Temperature (C)]]*OO[[#This Row],[52]]</f>
        <v>7.7376078932499984E-7</v>
      </c>
      <c r="BC391" s="10">
        <f>3/24000000*OO[[#This Row],[111 (02JUL1985 18:00:00)-Water Temperature (C)]]*OO[[#This Row],[53]]</f>
        <v>7.3539002738199991E-7</v>
      </c>
      <c r="BD391" s="10">
        <f>3/24000000*OO[[#This Row],[112 (02JUL1985 21:00:00)-Water Temperature (C)]]*OO[[#This Row],[54]]</f>
        <v>6.9383936833700001E-7</v>
      </c>
      <c r="BE391" s="10">
        <f>3/24000000*OO[[#This Row],[113 (03JUL1985 00:00:00)-Water Temperature (C)]]*OO[[#This Row],[55]]</f>
        <v>6.4452396412949994E-7</v>
      </c>
      <c r="BF391" s="10">
        <f>3/24000000*OO[[#This Row],[114 (03JUL1985 03:00:00)-Water Temperature (C)]]*OO[[#This Row],[56]]</f>
        <v>5.9918853203437496E-7</v>
      </c>
      <c r="BG391" s="10">
        <f>3/24000000*OO[[#This Row],[115 (03JUL1985 06:00:00)-Water Temperature (C)]]*OO[[#This Row],[57]]</f>
        <v>5.5737497253825006E-7</v>
      </c>
      <c r="BH391" s="10">
        <f>3/24000000*OO[[#This Row],[116 (03JUL1985 09:00:00)-Water Temperature (C)]]*OO[[#This Row],[58]]</f>
        <v>5.2573488155299997E-7</v>
      </c>
      <c r="BI391" s="10">
        <f>3/24000000*OO[[#This Row],[117 (03JUL1985 12:00:00)-Water Temperature (C)]]*OO[[#This Row],[59]]</f>
        <v>5.0155993503599999E-7</v>
      </c>
      <c r="BJ391" s="10">
        <f>3/24000000*OO[[#This Row],[118 (03JUL1985 15:00:00)-Water Temperature (C)]]*OO[[#This Row],[60]]</f>
        <v>4.8284670780612494E-7</v>
      </c>
      <c r="BK391" s="10">
        <f>3/24000000*OO[[#This Row],[119 (03JUL1985 18:00:00)-Water Temperature (C)]]*OO[[#This Row],[61]]</f>
        <v>4.6743081301149994E-7</v>
      </c>
      <c r="BL391" s="10">
        <f>3/24000000*OO[[#This Row],[120 (03JUL1985 21:00:00)-Water Temperature (C)]]*OO[[#This Row],[62]]</f>
        <v>4.4978330342400004E-7</v>
      </c>
      <c r="BM391" s="10">
        <f>3/24000000*OO[[#This Row],[121 (04JUL1985 00:00:00)-Water Temperature (C)]]*OO[[#This Row],[63]]</f>
        <v>4.2961771082000001E-7</v>
      </c>
      <c r="BN391" s="10">
        <f>3/24000000*OO[[#This Row],[122 (04JUL1985 03:00:00)-Water Temperature (C)]]*OO[[#This Row],[64]]</f>
        <v>4.1202629106712504E-7</v>
      </c>
      <c r="BO391" s="10">
        <f>3/24000000*OO[[#This Row],[123 (04JUL1985 06:00:00)-Water Temperature (C)]]*OO[[#This Row],[65]]</f>
        <v>3.9339046414650001E-7</v>
      </c>
      <c r="BP391" s="10">
        <f>3/24000000*OO[[#This Row],[124 (04JUL1985 09:00:00)-Water Temperature (C)]]*OO[[#This Row],[66]]</f>
        <v>3.8152962463875E-7</v>
      </c>
      <c r="BQ391" s="10">
        <f>3/24000000*OO[[#This Row],[125 (04JUL1985 12:00:00)-Water Temperature (C)]]*OO[[#This Row],[67]]</f>
        <v>3.7324194738299997E-7</v>
      </c>
      <c r="BR391" s="10">
        <f>3/24000000*OO[[#This Row],[126 (04JUL1985 15:00:00)-Water Temperature (C)]]*OO[[#This Row],[68]]</f>
        <v>3.6691559267999996E-7</v>
      </c>
      <c r="BS391" s="10">
        <f>3/24000000*OO[[#This Row],[127 (04JUL1985 18:00:00)-Water Temperature (C)]]*OO[[#This Row],[69]]</f>
        <v>3.5947753299499995E-7</v>
      </c>
      <c r="BT391" s="10">
        <f>3/24000000*OO[[#This Row],[128 (04JUL1985 21:00:00)-Water Temperature (C)]]*OO[[#This Row],[70]]</f>
        <v>3.4963396985000004E-7</v>
      </c>
      <c r="BU391" s="10">
        <f>3/24000000*OO[[#This Row],[129 (05JUL1985 00:00:00)-Water Temperature (C)]]*OO[[#This Row],[71]]</f>
        <v>3.3701157377225001E-7</v>
      </c>
      <c r="BV391" s="10">
        <f>3/24000000*OO[[#This Row],[130 (05JUL1985 03:00:00)-Water Temperature (C)]]*OO[[#This Row],[72]]</f>
        <v>3.2333674853049996E-7</v>
      </c>
      <c r="BW391" s="10">
        <f>3/24000000*OO[[#This Row],[131 (05JUL1985 06:00:00)-Water Temperature (C)]]*OO[[#This Row],[73]]</f>
        <v>3.0919911644250003E-7</v>
      </c>
      <c r="BX391" s="10">
        <f>3/24000000*OO[[#This Row],[132 (05JUL1985 09:00:00)-Water Temperature (C)]]*OO[[#This Row],[74]]</f>
        <v>3.0004167646799997E-7</v>
      </c>
      <c r="BY391" s="10">
        <f>3/24000000*OO[[#This Row],[133 (05JUL1985 12:00:00)-Water Temperature (C)]]*OO[[#This Row],[75]]</f>
        <v>2.9413282938106249E-7</v>
      </c>
      <c r="BZ391" s="10">
        <f>3/24000000*OO[[#This Row],[134 (05JUL1985 15:00:00)-Water Temperature (C)]]*OO[[#This Row],[76]]</f>
        <v>2.91055903922625E-7</v>
      </c>
      <c r="CA391" s="10">
        <f>3/24000000*OO[[#This Row],[135 (05JUL1985 18:00:00)-Water Temperature (C)]]*OO[[#This Row],[77]]</f>
        <v>2.8808806627520001E-7</v>
      </c>
      <c r="CB391" s="10">
        <f>3/24000000*OO[[#This Row],[136 (05JUL1985 21:00:00)-Water Temperature (C)]]*OO[[#This Row],[78]]</f>
        <v>2.8161753125572501E-7</v>
      </c>
      <c r="CC391" s="10">
        <f>3/24000000*OO[[#This Row],[137 (06JUL1985 00:00:00)-Water Temperature (C)]]*OO[[#This Row],[79]]</f>
        <v>2.7212414242592498E-7</v>
      </c>
      <c r="CD391" s="10">
        <f>3/24000000*OO[[#This Row],[138 (06JUL1985 03:00:00)-Water Temperature (C)]]*OO[[#This Row],[80]]</f>
        <v>2.61294424585125E-7</v>
      </c>
      <c r="CE391" s="10">
        <f>3/24000000*OO[[#This Row],[139 (06JUL1985 06:00:00)-Water Temperature (C)]]*OO[[#This Row],[81]]</f>
        <v>2.5075565897549998E-7</v>
      </c>
      <c r="CF391" s="10">
        <f>3/24000000*OO[[#This Row],[140 (06JUL1985 09:00:00)-Water Temperature (C)]]*OO[[#This Row],[82]]</f>
        <v>2.4513537311203751E-7</v>
      </c>
      <c r="CG391" s="10">
        <f>3/24000000*OO[[#This Row],[141 (06JUL1985 12:00:00)-Water Temperature (C)]]*OO[[#This Row],[83]]</f>
        <v>2.4167475777802498E-7</v>
      </c>
      <c r="CH391" s="10">
        <f>3/24000000*OO[[#This Row],[142 (06JUL1985 15:00:00)-Water Temperature (C)]]*OO[[#This Row],[84]]</f>
        <v>2.395442654895375E-7</v>
      </c>
      <c r="CI391" s="10">
        <f>3/24000000*OO[[#This Row],[143 (06JUL1985 18:00:00)-Water Temperature (C)]]*OO[[#This Row],[85]]</f>
        <v>2.3753823237138746E-7</v>
      </c>
      <c r="CJ391" s="10">
        <f>3/24000000*OO[[#This Row],[144 (06JUL1985 21:00:00)-Water Temperature (C)]]*OO[[#This Row],[86]]</f>
        <v>2.3312852146361248E-7</v>
      </c>
      <c r="CK391" s="10">
        <f>3/24000000*OO[[#This Row],[145 (07JUL1985 00:00:00)-Water Temperature (C)]]*OO[[#This Row],[87]]</f>
        <v>2.2656698238190001E-7</v>
      </c>
      <c r="CL391" s="10">
        <f>3/24000000*OO[[#This Row],[146 (07JUL1985 03:00:00)-Water Temperature (C)]]*OO[[#This Row],[88]]</f>
        <v>2.1817680646239999E-7</v>
      </c>
      <c r="CM391" s="10">
        <f>3/24000000*OO[[#This Row],[147 (07JUL1985 06:00:00)-Water Temperature (C)]]*OO[[#This Row],[89]]</f>
        <v>2.0889036689324999E-7</v>
      </c>
      <c r="CN391" s="10">
        <f>3/24000000*OO[[#This Row],[148 (07JUL1985 09:00:00)-Water Temperature (C)]]*OO[[#This Row],[90]]</f>
        <v>1.99992616062525E-7</v>
      </c>
      <c r="CO391" s="10">
        <f>3/24000000*OO[[#This Row],[149 (07JUL1985 12:00:00)-Water Temperature (C)]]*OO[[#This Row],[91]]</f>
        <v>1.9318554321300002E-7</v>
      </c>
      <c r="CP391" s="10">
        <f>3/24000000*OO[[#This Row],[150 (07JUL1985 15:00:00)-Water Temperature (C)]]*OO[[#This Row],[92]]</f>
        <v>1.89742712646E-7</v>
      </c>
      <c r="CQ391" s="10">
        <f>3/24000000*OO[[#This Row],[151 (07JUL1985 18:00:00)-Water Temperature (C)]]*OO[[#This Row],[93]]</f>
        <v>1.8627840630247497E-7</v>
      </c>
      <c r="CR391" s="10">
        <f>3/24000000*OO[[#This Row],[152 (07JUL1985 21:00:00)-Water Temperature (C)]]*OO[[#This Row],[94]]</f>
        <v>1.8139966188528751E-7</v>
      </c>
      <c r="CS391" s="10">
        <f>3/24000000*OO[[#This Row],[153 (08JUL1985 00:00:00)-Water Temperature (C)]]*OO[[#This Row],[95]]</f>
        <v>1.7572836009575001E-7</v>
      </c>
      <c r="CT391" s="10">
        <f>3/24000000*OO[[#This Row],[154 (08JUL1985 03:00:00)-Water Temperature (C)]]*OO[[#This Row],[96]]</f>
        <v>1.7013704870505E-7</v>
      </c>
      <c r="CU391" s="10">
        <f>3/24000000*OO[[#This Row],[155 (08JUL1985 06:00:00)-Water Temperature (C)]]*OO[[#This Row],[97]]</f>
        <v>1.6431330883426247E-7</v>
      </c>
      <c r="CV391" s="10">
        <f>3/24000000*OO[[#This Row],[156 (08JUL1985 09:00:00)-Water Temperature (C)]]*OO[[#This Row],[98]]</f>
        <v>1.600985074346E-7</v>
      </c>
      <c r="CW391" s="10">
        <f>3/24000000*OO[[#This Row],[157 (08JUL1985 12:00:00)-Water Temperature (C)]]*OO[[#This Row],[99]]</f>
        <v>1.574999708332E-7</v>
      </c>
    </row>
    <row r="392" spans="1:101" x14ac:dyDescent="0.35">
      <c r="A392" t="s">
        <v>399</v>
      </c>
      <c r="B392">
        <v>614.63530000000003</v>
      </c>
      <c r="C392" s="10">
        <f>3/24*OO[[#This Row],[59 (26JUN1985 06:00:00)-Water Temperature (C)]]*OO[[#This Row],[1]]/SUM(OO[1])</f>
        <v>0</v>
      </c>
      <c r="D392" s="10">
        <f>3/24*OO[[#This Row],[60 (26JUN1985 09:00:00)-Water Temperature (C)]]*OO[[#This Row],[2]]/SUM(OO[2])</f>
        <v>0</v>
      </c>
      <c r="E392" s="10">
        <f>3/24*OO[[#This Row],[61 (26JUN1985 12:00:00)-Water Temperature (C)]]*OO[[#This Row],[3]]/SUM(OO[3])</f>
        <v>0</v>
      </c>
      <c r="F392" s="10">
        <f>3/24*OO[[#This Row],[62 (26JUN1985 15:00:00)-Water Temperature (C)]]*OO[[#This Row],[4]]/SUM(OO[4])</f>
        <v>0</v>
      </c>
      <c r="G392" s="10">
        <f>3/24*OO[[#This Row],[63 (26JUN1985 18:00:00)-Water Temperature (C)]]*OO[[#This Row],[5]]/SUM(OO[5])</f>
        <v>0</v>
      </c>
      <c r="H392" s="10">
        <f>3/24*OO[[#This Row],[64 (26JUN1985 21:00:00)-Water Temperature (C)]]*OO[[#This Row],[6]]/SUM(OO[6])</f>
        <v>0</v>
      </c>
      <c r="I392" s="10">
        <f>3/24*OO[[#This Row],[65 (27JUN1985 00:00:00)-Water Temperature (C)]]*OO[[#This Row],[7]]/SUM(OO[7])</f>
        <v>0</v>
      </c>
      <c r="J392" s="10">
        <f>3/24*OO[[#This Row],[66 (27JUN1985 03:00:00)-Water Temperature (C)]]*OO[[#This Row],[8]]/SUM(OO[8])</f>
        <v>0</v>
      </c>
      <c r="K392" s="10">
        <f>3/24*OO[[#This Row],[67 (27JUN1985 06:00:00)-Water Temperature (C)]]*OO[[#This Row],[9]]/SUM(OO[9])</f>
        <v>0</v>
      </c>
      <c r="L392" s="10">
        <f>3/24*OO[[#This Row],[68 (27JUN1985 09:00:00)-Water Temperature (C)]]*OO[[#This Row],[10]]/SUM(OO[10])</f>
        <v>0</v>
      </c>
      <c r="M392" s="10">
        <f>3/24*OO[[#This Row],[69 (27JUN1985 12:00:00)-Water Temperature (C)]]*OO[[#This Row],[11]]/SUM(OO[11])</f>
        <v>0</v>
      </c>
      <c r="N392" s="10">
        <f>3/24*OO[[#This Row],[70 (27JUN1985 15:00:00)-Water Temperature (C)]]*OO[[#This Row],[12]]/SUM(OO[12])</f>
        <v>0</v>
      </c>
      <c r="O392" s="10">
        <f>3/24*OO[[#This Row],[71 (27JUN1985 18:00:00)-Water Temperature (C)]]*OO[[#This Row],[13]]/SUM(OO[13])</f>
        <v>0</v>
      </c>
      <c r="P392" s="10">
        <f>3/24*OO[[#This Row],[72 (27JUN1985 21:00:00)-Water Temperature (C)]]*OO[[#This Row],[14]]/SUM(OO[14])</f>
        <v>0</v>
      </c>
      <c r="Q392" s="10">
        <f>3/24*OO[[#This Row],[73 (28JUN1985 00:00:00)-Water Temperature (C)]]*OO[[#This Row],[15]]/SUM(OO[15])</f>
        <v>0</v>
      </c>
      <c r="R392" s="10">
        <f>3/24*OO[[#This Row],[74 (28JUN1985 03:00:00)-Water Temperature (C)]]*OO[[#This Row],[16]]/SUM(OO[16])</f>
        <v>0</v>
      </c>
      <c r="S392" s="10">
        <f>3/24*OO[[#This Row],[75 (28JUN1985 06:00:00)-Water Temperature (C)]]*OO[[#This Row],[17]]/SUM(OO[17])</f>
        <v>0</v>
      </c>
      <c r="T392" s="10">
        <f>3/24*OO[[#This Row],[76 (28JUN1985 09:00:00)-Water Temperature (C)]]*OO[[#This Row],[18]]/SUM(OO[18])</f>
        <v>2.9843366836298821E-33</v>
      </c>
      <c r="U392" s="10">
        <f>3/24*OO[[#This Row],[77 (28JUN1985 12:00:00)-Water Temperature (C)]]*OO[[#This Row],[19]]/SUM(OO[19])</f>
        <v>4.0107266149436894E-26</v>
      </c>
      <c r="V392" s="10">
        <f>3/24000000*OO[[#This Row],[78 (28JUN1985 15:00:00)-Water Temperature (C)]]*OO[[#This Row],[20]]</f>
        <v>4.7297531679600006E-18</v>
      </c>
      <c r="W392" s="10">
        <f>3/24000000*OO[[#This Row],[79 (28JUN1985 18:00:00)-Water Temperature (C)]]*OO[[#This Row],[21]]</f>
        <v>1.3502968174457502E-13</v>
      </c>
      <c r="X392" s="10">
        <f>3/24000000*OO[[#This Row],[80 (28JUN1985 21:00:00)-Water Temperature (C)]]*OO[[#This Row],[22]]</f>
        <v>2.1048140255205E-10</v>
      </c>
      <c r="Y392" s="10">
        <f>3/24000000*OO[[#This Row],[81 (29JUN1985 00:00:00)-Water Temperature (C)]]*OO[[#This Row],[23]]</f>
        <v>5.7582115563675001E-8</v>
      </c>
      <c r="Z392" s="10">
        <f>3/24000000*OO[[#This Row],[82 (29JUN1985 03:00:00)-Water Temperature (C)]]*OO[[#This Row],[24]]</f>
        <v>4.3467192826312493E-6</v>
      </c>
      <c r="AA392" s="10">
        <f>3/24000000*OO[[#This Row],[83 (29JUN1985 06:00:00)-Water Temperature (C)]]*OO[[#This Row],[25]]</f>
        <v>1.175540846593E-4</v>
      </c>
      <c r="AB392" s="10">
        <f>3/24000000*OO[[#This Row],[84 (29JUN1985 09:00:00)-Water Temperature (C)]]*OO[[#This Row],[26]]</f>
        <v>1.3839528247614999E-3</v>
      </c>
      <c r="AC392" s="10">
        <f>3/24000000*OO[[#This Row],[85 (29JUN1985 12:00:00)-Water Temperature (C)]]*OO[[#This Row],[27]]</f>
        <v>7.9228567773900003E-3</v>
      </c>
      <c r="AD392" s="10">
        <f>3/24000000*OO[[#This Row],[86 (29JUN1985 15:00:00)-Water Temperature (C)]]*OO[[#This Row],[28]]</f>
        <v>2.4204247466749998E-2</v>
      </c>
      <c r="AE392" s="10">
        <f>3/24000000*OO[[#This Row],[88 (29JUN1985 21:00:00)-Water Temperature (C)]]*OO[[#This Row],[30]]</f>
        <v>4.4790980852799998E-2</v>
      </c>
      <c r="AF392" s="10">
        <f>3/24000000*OO[[#This Row],[88 (29JUN1985 21:00:00)-Water Temperature (C)]]*OO[[#This Row],[30]]</f>
        <v>4.4790980852799998E-2</v>
      </c>
      <c r="AG392" s="10">
        <f>3/24000000*OO[[#This Row],[89 (30JUN1985 00:00:00)-Water Temperature (C)]]*OO[[#This Row],[31]]</f>
        <v>3.0729162457124998E-2</v>
      </c>
      <c r="AH392" s="10">
        <f>3/24000000*OO[[#This Row],[90 (30JUN1985 03:00:00)-Water Temperature (C)]]*OO[[#This Row],[32]]</f>
        <v>1.4132832262896248E-2</v>
      </c>
      <c r="AI392" s="10">
        <f>3/24000000*OO[[#This Row],[91 (30JUN1985 06:00:00)-Water Temperature (C)]]*OO[[#This Row],[33]]</f>
        <v>4.5625787149600004E-3</v>
      </c>
      <c r="AJ392" s="10">
        <f>3/24000000*OO[[#This Row],[92 (30JUN1985 09:00:00)-Water Temperature (C)]]*OO[[#This Row],[34]]</f>
        <v>1.1192186623150001E-3</v>
      </c>
      <c r="AK392" s="10">
        <f>3/24000000*OO[[#This Row],[93 (30JUN1985 12:00:00)-Water Temperature (C)]]*OO[[#This Row],[35]]</f>
        <v>2.3007006086662494E-4</v>
      </c>
      <c r="AL392" s="10">
        <f>3/24000000*OO[[#This Row],[94 (30JUN1985 15:00:00)-Water Temperature (C)]]*OO[[#This Row],[36]]</f>
        <v>4.9543182611999994E-5</v>
      </c>
      <c r="AM392" s="10">
        <f>3/24000000*OO[[#This Row],[95 (30JUN1985 18:00:00)-Water Temperature (C)]]*OO[[#This Row],[37]]</f>
        <v>1.7325944646499998E-5</v>
      </c>
      <c r="AN392" s="10">
        <f>3/24000000*OO[[#This Row],[96 (30JUN1985 21:00:00)-Water Temperature (C)]]*OO[[#This Row],[38]]</f>
        <v>1.0297350775484998E-5</v>
      </c>
      <c r="AO392" s="10">
        <f>3/24000000*OO[[#This Row],[97 (01JUL1985 00:00:00)-Water Temperature (C)]]*OO[[#This Row],[39]]</f>
        <v>7.5017474781624984E-6</v>
      </c>
      <c r="AP392" s="10">
        <f>3/24000000*OO[[#This Row],[98 (01JUL1985 03:00:00)-Water Temperature (C)]]*OO[[#This Row],[40]]</f>
        <v>5.8180784466987499E-6</v>
      </c>
      <c r="AQ392" s="10">
        <f>3/24000000*OO[[#This Row],[99 (01JUL1985 06:00:00)-Water Temperature (C)]]*OO[[#This Row],[41]]</f>
        <v>4.6225802335762503E-6</v>
      </c>
      <c r="AR392" s="10">
        <f>3/24000000*OO[[#This Row],[100 (01JUL1985 09:00:00)-Water Temperature (C)]]*OO[[#This Row],[42]]</f>
        <v>3.8192355215787499E-6</v>
      </c>
      <c r="AS392" s="10">
        <f>3/24000000*OO[[#This Row],[101 (01JUL1985 12:00:00)-Water Temperature (C)]]*OO[[#This Row],[43]]</f>
        <v>3.23220253934E-6</v>
      </c>
      <c r="AT392" s="10">
        <f>3/24000000*OO[[#This Row],[102 (01JUL1985 15:00:00)-Water Temperature (C)]]*OO[[#This Row],[44]]</f>
        <v>2.7819181723612501E-6</v>
      </c>
      <c r="AU392" s="10">
        <f>3/24000000*OO[[#This Row],[103 (01JUL1985 18:00:00)-Water Temperature (C)]]*OO[[#This Row],[45]]</f>
        <v>2.4267683314428748E-6</v>
      </c>
      <c r="AV392" s="10">
        <f>3/24000000*OO[[#This Row],[104 (01JUL1985 21:00:00)-Water Temperature (C)]]*OO[[#This Row],[46]]</f>
        <v>2.114164591515625E-6</v>
      </c>
      <c r="AW392" s="10">
        <f>3/24000000*OO[[#This Row],[105 (02JUL1985 00:00:00)-Water Temperature (C)]]*OO[[#This Row],[47]]</f>
        <v>1.8617980920292497E-6</v>
      </c>
      <c r="AX392" s="10">
        <f>3/24000000*OO[[#This Row],[106 (02JUL1985 03:00:00)-Water Temperature (C)]]*OO[[#This Row],[48]]</f>
        <v>1.6477746722835002E-6</v>
      </c>
      <c r="AY392" s="10">
        <f>3/24000000*OO[[#This Row],[107 (02JUL1985 06:00:00)-Water Temperature (C)]]*OO[[#This Row],[49]]</f>
        <v>1.4663829638078748E-6</v>
      </c>
      <c r="AZ392" s="10">
        <f>3/24000000*OO[[#This Row],[108 (02JUL1985 09:00:00)-Water Temperature (C)]]*OO[[#This Row],[50]]</f>
        <v>1.3120203330837502E-6</v>
      </c>
      <c r="BA392" s="10">
        <f>3/24000000*OO[[#This Row],[109 (02JUL1985 12:00:00)-Water Temperature (C)]]*OO[[#This Row],[51]]</f>
        <v>1.1980367323356248E-6</v>
      </c>
      <c r="BB392" s="10">
        <f>3/24000000*OO[[#This Row],[110 (02JUL1985 15:00:00)-Water Temperature (C)]]*OO[[#This Row],[52]]</f>
        <v>1.1200903756586249E-6</v>
      </c>
      <c r="BC392" s="10">
        <f>3/24000000*OO[[#This Row],[111 (02JUL1985 18:00:00)-Water Temperature (C)]]*OO[[#This Row],[53]]</f>
        <v>1.0612985768437501E-6</v>
      </c>
      <c r="BD392" s="10">
        <f>3/24000000*OO[[#This Row],[112 (02JUL1985 21:00:00)-Water Temperature (C)]]*OO[[#This Row],[54]]</f>
        <v>9.9856292870249995E-7</v>
      </c>
      <c r="BE392" s="10">
        <f>3/24000000*OO[[#This Row],[113 (03JUL1985 00:00:00)-Water Temperature (C)]]*OO[[#This Row],[55]]</f>
        <v>9.2609285068800009E-7</v>
      </c>
      <c r="BF392" s="10">
        <f>3/24000000*OO[[#This Row],[114 (03JUL1985 03:00:00)-Water Temperature (C)]]*OO[[#This Row],[56]]</f>
        <v>8.5984761968437494E-7</v>
      </c>
      <c r="BG392" s="10">
        <f>3/24000000*OO[[#This Row],[115 (03JUL1985 06:00:00)-Water Temperature (C)]]*OO[[#This Row],[57]]</f>
        <v>7.9873900382999996E-7</v>
      </c>
      <c r="BH392" s="10">
        <f>3/24000000*OO[[#This Row],[116 (03JUL1985 09:00:00)-Water Temperature (C)]]*OO[[#This Row],[58]]</f>
        <v>7.5289138694774994E-7</v>
      </c>
      <c r="BI392" s="10">
        <f>3/24000000*OO[[#This Row],[117 (03JUL1985 12:00:00)-Water Temperature (C)]]*OO[[#This Row],[59]]</f>
        <v>7.1739483258974997E-7</v>
      </c>
      <c r="BJ392" s="10">
        <f>3/24000000*OO[[#This Row],[118 (03JUL1985 15:00:00)-Water Temperature (C)]]*OO[[#This Row],[60]]</f>
        <v>6.8928761905612503E-7</v>
      </c>
      <c r="BK392" s="10">
        <f>3/24000000*OO[[#This Row],[119 (03JUL1985 18:00:00)-Water Temperature (C)]]*OO[[#This Row],[61]]</f>
        <v>6.6630146583000007E-7</v>
      </c>
      <c r="BL392" s="10">
        <f>3/24000000*OO[[#This Row],[120 (03JUL1985 21:00:00)-Water Temperature (C)]]*OO[[#This Row],[62]]</f>
        <v>6.4014657216899999E-7</v>
      </c>
      <c r="BM392" s="10">
        <f>3/24000000*OO[[#This Row],[121 (04JUL1985 00:00:00)-Water Temperature (C)]]*OO[[#This Row],[63]]</f>
        <v>6.1086276417374994E-7</v>
      </c>
      <c r="BN392" s="10">
        <f>3/24000000*OO[[#This Row],[122 (04JUL1985 03:00:00)-Water Temperature (C)]]*OO[[#This Row],[64]]</f>
        <v>5.8550148378000006E-7</v>
      </c>
      <c r="BO392" s="10">
        <f>3/24000000*OO[[#This Row],[123 (04JUL1985 06:00:00)-Water Temperature (C)]]*OO[[#This Row],[65]]</f>
        <v>5.5889116883987499E-7</v>
      </c>
      <c r="BP392" s="10">
        <f>3/24000000*OO[[#This Row],[124 (04JUL1985 09:00:00)-Water Temperature (C)]]*OO[[#This Row],[66]]</f>
        <v>5.4179374860600001E-7</v>
      </c>
      <c r="BQ392" s="10">
        <f>3/24000000*OO[[#This Row],[125 (04JUL1985 12:00:00)-Water Temperature (C)]]*OO[[#This Row],[67]]</f>
        <v>5.2933882470799998E-7</v>
      </c>
      <c r="BR392" s="10">
        <f>3/24000000*OO[[#This Row],[126 (04JUL1985 15:00:00)-Water Temperature (C)]]*OO[[#This Row],[68]]</f>
        <v>5.1971178855687489E-7</v>
      </c>
      <c r="BS392" s="10">
        <f>3/24000000*OO[[#This Row],[127 (04JUL1985 18:00:00)-Water Temperature (C)]]*OO[[#This Row],[69]]</f>
        <v>5.0864549146649995E-7</v>
      </c>
      <c r="BT392" s="10">
        <f>3/24000000*OO[[#This Row],[128 (04JUL1985 21:00:00)-Water Temperature (C)]]*OO[[#This Row],[70]]</f>
        <v>4.9417274982212499E-7</v>
      </c>
      <c r="BU392" s="10">
        <f>3/24000000*OO[[#This Row],[129 (05JUL1985 00:00:00)-Water Temperature (C)]]*OO[[#This Row],[71]]</f>
        <v>4.7612086234900003E-7</v>
      </c>
      <c r="BV392" s="10">
        <f>3/24000000*OO[[#This Row],[130 (05JUL1985 03:00:00)-Water Temperature (C)]]*OO[[#This Row],[72]]</f>
        <v>4.5676150017687494E-7</v>
      </c>
      <c r="BW392" s="10">
        <f>3/24000000*OO[[#This Row],[131 (05JUL1985 06:00:00)-Water Temperature (C)]]*OO[[#This Row],[73]]</f>
        <v>4.3675850431200001E-7</v>
      </c>
      <c r="BX392" s="10">
        <f>3/24000000*OO[[#This Row],[132 (05JUL1985 09:00:00)-Water Temperature (C)]]*OO[[#This Row],[74]]</f>
        <v>4.2379880664150001E-7</v>
      </c>
      <c r="BY392" s="10">
        <f>3/24000000*OO[[#This Row],[133 (05JUL1985 12:00:00)-Water Temperature (C)]]*OO[[#This Row],[75]]</f>
        <v>4.1507901978799991E-7</v>
      </c>
      <c r="BZ392" s="10">
        <f>3/24000000*OO[[#This Row],[134 (05JUL1985 15:00:00)-Water Temperature (C)]]*OO[[#This Row],[76]]</f>
        <v>4.1028042554800003E-7</v>
      </c>
      <c r="CA392" s="10">
        <f>3/24000000*OO[[#This Row],[135 (05JUL1985 18:00:00)-Water Temperature (C)]]*OO[[#This Row],[77]]</f>
        <v>4.0572347926949997E-7</v>
      </c>
      <c r="CB392" s="10">
        <f>3/24000000*OO[[#This Row],[136 (05JUL1985 21:00:00)-Water Temperature (C)]]*OO[[#This Row],[78]]</f>
        <v>3.9622284959249997E-7</v>
      </c>
      <c r="CC392" s="10">
        <f>3/24000000*OO[[#This Row],[137 (06JUL1985 00:00:00)-Water Temperature (C)]]*OO[[#This Row],[79]]</f>
        <v>3.8277555926999998E-7</v>
      </c>
      <c r="CD392" s="10">
        <f>3/24000000*OO[[#This Row],[138 (06JUL1985 03:00:00)-Water Temperature (C)]]*OO[[#This Row],[80]]</f>
        <v>3.6758254623824997E-7</v>
      </c>
      <c r="CE392" s="10">
        <f>3/24000000*OO[[#This Row],[139 (06JUL1985 06:00:00)-Water Temperature (C)]]*OO[[#This Row],[81]]</f>
        <v>3.5279233968824999E-7</v>
      </c>
      <c r="CF392" s="10">
        <f>3/24000000*OO[[#This Row],[140 (06JUL1985 09:00:00)-Water Temperature (C)]]*OO[[#This Row],[82]]</f>
        <v>3.4492979734374996E-7</v>
      </c>
      <c r="CG392" s="10">
        <f>3/24000000*OO[[#This Row],[141 (06JUL1985 12:00:00)-Water Temperature (C)]]*OO[[#This Row],[83]]</f>
        <v>3.3982885595549998E-7</v>
      </c>
      <c r="CH392" s="10">
        <f>3/24000000*OO[[#This Row],[142 (06JUL1985 15:00:00)-Water Temperature (C)]]*OO[[#This Row],[84]]</f>
        <v>3.3653701715625E-7</v>
      </c>
      <c r="CI392" s="10">
        <f>3/24000000*OO[[#This Row],[143 (06JUL1985 18:00:00)-Water Temperature (C)]]*OO[[#This Row],[85]]</f>
        <v>3.3345619591499997E-7</v>
      </c>
      <c r="CJ392" s="10">
        <f>3/24000000*OO[[#This Row],[144 (06JUL1985 21:00:00)-Water Temperature (C)]]*OO[[#This Row],[86]]</f>
        <v>3.2687072619412502E-7</v>
      </c>
      <c r="CK392" s="10">
        <f>3/24000000*OO[[#This Row],[145 (07JUL1985 00:00:00)-Water Temperature (C)]]*OO[[#This Row],[87]]</f>
        <v>3.1764392690763744E-7</v>
      </c>
      <c r="CL392" s="10">
        <f>3/24000000*OO[[#This Row],[146 (07JUL1985 03:00:00)-Water Temperature (C)]]*OO[[#This Row],[88]]</f>
        <v>3.0594022488933744E-7</v>
      </c>
      <c r="CM392" s="10">
        <f>3/24000000*OO[[#This Row],[147 (07JUL1985 06:00:00)-Water Temperature (C)]]*OO[[#This Row],[89]]</f>
        <v>2.9292650362067497E-7</v>
      </c>
      <c r="CN392" s="10">
        <f>3/24000000*OO[[#This Row],[148 (07JUL1985 09:00:00)-Water Temperature (C)]]*OO[[#This Row],[90]]</f>
        <v>2.8046083928064995E-7</v>
      </c>
      <c r="CO392" s="10">
        <f>3/24000000*OO[[#This Row],[149 (07JUL1985 12:00:00)-Water Temperature (C)]]*OO[[#This Row],[91]]</f>
        <v>2.7086936278874994E-7</v>
      </c>
      <c r="CP392" s="10">
        <f>3/24000000*OO[[#This Row],[150 (07JUL1985 15:00:00)-Water Temperature (C)]]*OO[[#This Row],[92]]</f>
        <v>2.6579322370221249E-7</v>
      </c>
      <c r="CQ392" s="10">
        <f>3/24000000*OO[[#This Row],[151 (07JUL1985 18:00:00)-Water Temperature (C)]]*OO[[#This Row],[93]]</f>
        <v>2.6062697134687497E-7</v>
      </c>
      <c r="CR392" s="10">
        <f>3/24000000*OO[[#This Row],[152 (07JUL1985 21:00:00)-Water Temperature (C)]]*OO[[#This Row],[94]]</f>
        <v>2.5370354622071249E-7</v>
      </c>
      <c r="CS392" s="10">
        <f>3/24000000*OO[[#This Row],[153 (08JUL1985 00:00:00)-Water Temperature (C)]]*OO[[#This Row],[95]]</f>
        <v>2.4572000541217499E-7</v>
      </c>
      <c r="CT392" s="10">
        <f>3/24000000*OO[[#This Row],[154 (08JUL1985 03:00:00)-Water Temperature (C)]]*OO[[#This Row],[96]]</f>
        <v>2.3782227776189996E-7</v>
      </c>
      <c r="CU392" s="10">
        <f>3/24000000*OO[[#This Row],[155 (08JUL1985 06:00:00)-Water Temperature (C)]]*OO[[#This Row],[97]]</f>
        <v>2.29730559730075E-7</v>
      </c>
      <c r="CV392" s="10">
        <f>3/24000000*OO[[#This Row],[156 (08JUL1985 09:00:00)-Water Temperature (C)]]*OO[[#This Row],[98]]</f>
        <v>2.2396680205462498E-7</v>
      </c>
      <c r="CW392" s="10">
        <f>3/24000000*OO[[#This Row],[157 (08JUL1985 12:00:00)-Water Temperature (C)]]*OO[[#This Row],[99]]</f>
        <v>2.2022791820435001E-7</v>
      </c>
    </row>
    <row r="393" spans="1:101" x14ac:dyDescent="0.35">
      <c r="A393" t="s">
        <v>400</v>
      </c>
      <c r="B393">
        <v>916.09469999999999</v>
      </c>
      <c r="C393" s="10">
        <f>3/24*OO[[#This Row],[59 (26JUN1985 06:00:00)-Water Temperature (C)]]*OO[[#This Row],[1]]/SUM(OO[1])</f>
        <v>0</v>
      </c>
      <c r="D393" s="10">
        <f>3/24*OO[[#This Row],[60 (26JUN1985 09:00:00)-Water Temperature (C)]]*OO[[#This Row],[2]]/SUM(OO[2])</f>
        <v>0</v>
      </c>
      <c r="E393" s="10">
        <f>3/24*OO[[#This Row],[61 (26JUN1985 12:00:00)-Water Temperature (C)]]*OO[[#This Row],[3]]/SUM(OO[3])</f>
        <v>0</v>
      </c>
      <c r="F393" s="10">
        <f>3/24*OO[[#This Row],[62 (26JUN1985 15:00:00)-Water Temperature (C)]]*OO[[#This Row],[4]]/SUM(OO[4])</f>
        <v>0</v>
      </c>
      <c r="G393" s="10">
        <f>3/24*OO[[#This Row],[63 (26JUN1985 18:00:00)-Water Temperature (C)]]*OO[[#This Row],[5]]/SUM(OO[5])</f>
        <v>0</v>
      </c>
      <c r="H393" s="10">
        <f>3/24*OO[[#This Row],[64 (26JUN1985 21:00:00)-Water Temperature (C)]]*OO[[#This Row],[6]]/SUM(OO[6])</f>
        <v>0</v>
      </c>
      <c r="I393" s="10">
        <f>3/24*OO[[#This Row],[65 (27JUN1985 00:00:00)-Water Temperature (C)]]*OO[[#This Row],[7]]/SUM(OO[7])</f>
        <v>0</v>
      </c>
      <c r="J393" s="10">
        <f>3/24*OO[[#This Row],[66 (27JUN1985 03:00:00)-Water Temperature (C)]]*OO[[#This Row],[8]]/SUM(OO[8])</f>
        <v>0</v>
      </c>
      <c r="K393" s="10">
        <f>3/24*OO[[#This Row],[67 (27JUN1985 06:00:00)-Water Temperature (C)]]*OO[[#This Row],[9]]/SUM(OO[9])</f>
        <v>0</v>
      </c>
      <c r="L393" s="10">
        <f>3/24*OO[[#This Row],[68 (27JUN1985 09:00:00)-Water Temperature (C)]]*OO[[#This Row],[10]]/SUM(OO[10])</f>
        <v>0</v>
      </c>
      <c r="M393" s="10">
        <f>3/24*OO[[#This Row],[69 (27JUN1985 12:00:00)-Water Temperature (C)]]*OO[[#This Row],[11]]/SUM(OO[11])</f>
        <v>0</v>
      </c>
      <c r="N393" s="10">
        <f>3/24*OO[[#This Row],[70 (27JUN1985 15:00:00)-Water Temperature (C)]]*OO[[#This Row],[12]]/SUM(OO[12])</f>
        <v>0</v>
      </c>
      <c r="O393" s="10">
        <f>3/24*OO[[#This Row],[71 (27JUN1985 18:00:00)-Water Temperature (C)]]*OO[[#This Row],[13]]/SUM(OO[13])</f>
        <v>0</v>
      </c>
      <c r="P393" s="10">
        <f>3/24*OO[[#This Row],[72 (27JUN1985 21:00:00)-Water Temperature (C)]]*OO[[#This Row],[14]]/SUM(OO[14])</f>
        <v>0</v>
      </c>
      <c r="Q393" s="10">
        <f>3/24*OO[[#This Row],[73 (28JUN1985 00:00:00)-Water Temperature (C)]]*OO[[#This Row],[15]]/SUM(OO[15])</f>
        <v>0</v>
      </c>
      <c r="R393" s="10">
        <f>3/24*OO[[#This Row],[74 (28JUN1985 03:00:00)-Water Temperature (C)]]*OO[[#This Row],[16]]/SUM(OO[16])</f>
        <v>0</v>
      </c>
      <c r="S393" s="10">
        <f>3/24*OO[[#This Row],[75 (28JUN1985 06:00:00)-Water Temperature (C)]]*OO[[#This Row],[17]]/SUM(OO[17])</f>
        <v>0</v>
      </c>
      <c r="T393" s="10">
        <f>3/24*OO[[#This Row],[76 (28JUN1985 09:00:00)-Water Temperature (C)]]*OO[[#This Row],[18]]/SUM(OO[18])</f>
        <v>1.1209242067484464E-33</v>
      </c>
      <c r="U393" s="10">
        <f>3/24*OO[[#This Row],[77 (28JUN1985 12:00:00)-Water Temperature (C)]]*OO[[#This Row],[19]]/SUM(OO[19])</f>
        <v>1.4146818761387205E-26</v>
      </c>
      <c r="V393" s="10">
        <f>3/24000000*OO[[#This Row],[78 (28JUN1985 15:00:00)-Water Temperature (C)]]*OO[[#This Row],[20]]</f>
        <v>2.998815246855E-18</v>
      </c>
      <c r="W393" s="10">
        <f>3/24000000*OO[[#This Row],[79 (28JUN1985 18:00:00)-Water Temperature (C)]]*OO[[#This Row],[21]]</f>
        <v>1.0537818692193749E-13</v>
      </c>
      <c r="X393" s="10">
        <f>3/24000000*OO[[#This Row],[80 (28JUN1985 21:00:00)-Water Temperature (C)]]*OO[[#This Row],[22]]</f>
        <v>1.8258576788581247E-10</v>
      </c>
      <c r="Y393" s="10">
        <f>3/24000000*OO[[#This Row],[81 (29JUN1985 00:00:00)-Water Temperature (C)]]*OO[[#This Row],[23]]</f>
        <v>5.4062758358700005E-8</v>
      </c>
      <c r="Z393" s="10">
        <f>3/24000000*OO[[#This Row],[82 (29JUN1985 03:00:00)-Water Temperature (C)]]*OO[[#This Row],[24]]</f>
        <v>4.3596382181099992E-6</v>
      </c>
      <c r="AA393" s="10">
        <f>3/24000000*OO[[#This Row],[83 (29JUN1985 06:00:00)-Water Temperature (C)]]*OO[[#This Row],[25]]</f>
        <v>1.2487431757937499E-4</v>
      </c>
      <c r="AB393" s="10">
        <f>3/24000000*OO[[#This Row],[84 (29JUN1985 09:00:00)-Water Temperature (C)]]*OO[[#This Row],[26]]</f>
        <v>1.5479586847190001E-3</v>
      </c>
      <c r="AC393" s="10">
        <f>3/24000000*OO[[#This Row],[85 (29JUN1985 12:00:00)-Water Temperature (C)]]*OO[[#This Row],[27]]</f>
        <v>9.288375860714999E-3</v>
      </c>
      <c r="AD393" s="10">
        <f>3/24000000*OO[[#This Row],[86 (29JUN1985 15:00:00)-Water Temperature (C)]]*OO[[#This Row],[28]]</f>
        <v>2.9636360088124997E-2</v>
      </c>
      <c r="AE393" s="10">
        <f>3/24000000*OO[[#This Row],[88 (29JUN1985 21:00:00)-Water Temperature (C)]]*OO[[#This Row],[30]]</f>
        <v>5.9426656723587497E-2</v>
      </c>
      <c r="AF393" s="10">
        <f>3/24000000*OO[[#This Row],[88 (29JUN1985 21:00:00)-Water Temperature (C)]]*OO[[#This Row],[30]]</f>
        <v>5.9426656723587497E-2</v>
      </c>
      <c r="AG393" s="10">
        <f>3/24000000*OO[[#This Row],[89 (30JUN1985 00:00:00)-Water Temperature (C)]]*OO[[#This Row],[31]]</f>
        <v>4.2682309333512504E-2</v>
      </c>
      <c r="AH393" s="10">
        <f>3/24000000*OO[[#This Row],[90 (30JUN1985 03:00:00)-Water Temperature (C)]]*OO[[#This Row],[32]]</f>
        <v>2.0687366564577502E-2</v>
      </c>
      <c r="AI393" s="10">
        <f>3/24000000*OO[[#This Row],[91 (30JUN1985 06:00:00)-Water Temperature (C)]]*OO[[#This Row],[33]]</f>
        <v>7.1513439522750012E-3</v>
      </c>
      <c r="AJ393" s="10">
        <f>3/24000000*OO[[#This Row],[92 (30JUN1985 09:00:00)-Water Temperature (C)]]*OO[[#This Row],[34]]</f>
        <v>1.9579210792328747E-3</v>
      </c>
      <c r="AK393" s="10">
        <f>3/24000000*OO[[#This Row],[93 (30JUN1985 12:00:00)-Water Temperature (C)]]*OO[[#This Row],[35]]</f>
        <v>4.9311011180499999E-4</v>
      </c>
      <c r="AL393" s="10">
        <f>3/24000000*OO[[#This Row],[94 (30JUN1985 15:00:00)-Water Temperature (C)]]*OO[[#This Row],[36]]</f>
        <v>1.4698415393739998E-4</v>
      </c>
      <c r="AM393" s="10">
        <f>3/24000000*OO[[#This Row],[95 (30JUN1985 18:00:00)-Water Temperature (C)]]*OO[[#This Row],[37]]</f>
        <v>6.3280624560749991E-5</v>
      </c>
      <c r="AN393" s="10">
        <f>3/24000000*OO[[#This Row],[96 (30JUN1985 21:00:00)-Water Temperature (C)]]*OO[[#This Row],[38]]</f>
        <v>3.5585891401924997E-5</v>
      </c>
      <c r="AO393" s="10">
        <f>3/24000000*OO[[#This Row],[97 (01JUL1985 00:00:00)-Water Temperature (C)]]*OO[[#This Row],[39]]</f>
        <v>2.253276474554E-5</v>
      </c>
      <c r="AP393" s="10">
        <f>3/24000000*OO[[#This Row],[98 (01JUL1985 03:00:00)-Water Temperature (C)]]*OO[[#This Row],[40]]</f>
        <v>1.5194246834965001E-5</v>
      </c>
      <c r="AQ393" s="10">
        <f>3/24000000*OO[[#This Row],[99 (01JUL1985 06:00:00)-Water Temperature (C)]]*OO[[#This Row],[41]]</f>
        <v>1.0671900474543749E-5</v>
      </c>
      <c r="AR393" s="10">
        <f>3/24000000*OO[[#This Row],[100 (01JUL1985 09:00:00)-Water Temperature (C)]]*OO[[#This Row],[42]]</f>
        <v>7.9301991820799994E-6</v>
      </c>
      <c r="AS393" s="10">
        <f>3/24000000*OO[[#This Row],[101 (01JUL1985 12:00:00)-Water Temperature (C)]]*OO[[#This Row],[43]]</f>
        <v>6.1280333400124995E-6</v>
      </c>
      <c r="AT393" s="10">
        <f>3/24000000*OO[[#This Row],[102 (01JUL1985 15:00:00)-Water Temperature (C)]]*OO[[#This Row],[44]]</f>
        <v>4.8809425376662496E-6</v>
      </c>
      <c r="AU393" s="10">
        <f>3/24000000*OO[[#This Row],[103 (01JUL1985 18:00:00)-Water Temperature (C)]]*OO[[#This Row],[45]]</f>
        <v>3.9941422438399988E-6</v>
      </c>
      <c r="AV393" s="10">
        <f>3/24000000*OO[[#This Row],[104 (01JUL1985 21:00:00)-Water Temperature (C)]]*OO[[#This Row],[46]]</f>
        <v>3.3059191188374997E-6</v>
      </c>
      <c r="AW393" s="10">
        <f>3/24000000*OO[[#This Row],[105 (02JUL1985 00:00:00)-Water Temperature (C)]]*OO[[#This Row],[47]]</f>
        <v>2.7957853135360003E-6</v>
      </c>
      <c r="AX393" s="10">
        <f>3/24000000*OO[[#This Row],[106 (02JUL1985 03:00:00)-Water Temperature (C)]]*OO[[#This Row],[48]]</f>
        <v>2.3977066706114995E-6</v>
      </c>
      <c r="AY393" s="10">
        <f>3/24000000*OO[[#This Row],[107 (02JUL1985 06:00:00)-Water Temperature (C)]]*OO[[#This Row],[49]]</f>
        <v>2.0822433023459997E-6</v>
      </c>
      <c r="AZ393" s="10">
        <f>3/24000000*OO[[#This Row],[108 (02JUL1985 09:00:00)-Water Temperature (C)]]*OO[[#This Row],[50]]</f>
        <v>1.827988762755625E-6</v>
      </c>
      <c r="BA393" s="10">
        <f>3/24000000*OO[[#This Row],[109 (02JUL1985 12:00:00)-Water Temperature (C)]]*OO[[#This Row],[51]]</f>
        <v>1.6457431858779999E-6</v>
      </c>
      <c r="BB393" s="10">
        <f>3/24000000*OO[[#This Row],[110 (02JUL1985 15:00:00)-Water Temperature (C)]]*OO[[#This Row],[52]]</f>
        <v>1.5210802847275001E-6</v>
      </c>
      <c r="BC393" s="10">
        <f>3/24000000*OO[[#This Row],[111 (02JUL1985 18:00:00)-Water Temperature (C)]]*OO[[#This Row],[53]]</f>
        <v>1.4280773169468751E-6</v>
      </c>
      <c r="BD393" s="10">
        <f>3/24000000*OO[[#This Row],[112 (02JUL1985 21:00:00)-Water Temperature (C)]]*OO[[#This Row],[54]]</f>
        <v>1.3330997322172501E-6</v>
      </c>
      <c r="BE393" s="10">
        <f>3/24000000*OO[[#This Row],[113 (03JUL1985 00:00:00)-Water Temperature (C)]]*OO[[#This Row],[55]]</f>
        <v>1.2304409519829998E-6</v>
      </c>
      <c r="BF393" s="10">
        <f>3/24000000*OO[[#This Row],[114 (03JUL1985 03:00:00)-Water Temperature (C)]]*OO[[#This Row],[56]]</f>
        <v>1.13862843939375E-6</v>
      </c>
      <c r="BG393" s="10">
        <f>3/24000000*OO[[#This Row],[115 (03JUL1985 06:00:00)-Water Temperature (C)]]*OO[[#This Row],[57]]</f>
        <v>1.0548892511779999E-6</v>
      </c>
      <c r="BH393" s="10">
        <f>3/24000000*OO[[#This Row],[116 (03JUL1985 09:00:00)-Water Temperature (C)]]*OO[[#This Row],[58]]</f>
        <v>9.9355064850262492E-7</v>
      </c>
      <c r="BI393" s="10">
        <f>3/24000000*OO[[#This Row],[117 (03JUL1985 12:00:00)-Water Temperature (C)]]*OO[[#This Row],[59]]</f>
        <v>9.4526884019424987E-7</v>
      </c>
      <c r="BJ393" s="10">
        <f>3/24000000*OO[[#This Row],[118 (03JUL1985 15:00:00)-Water Temperature (C)]]*OO[[#This Row],[60]]</f>
        <v>9.0602499236599998E-7</v>
      </c>
      <c r="BK393" s="10">
        <f>3/24000000*OO[[#This Row],[119 (03JUL1985 18:00:00)-Water Temperature (C)]]*OO[[#This Row],[61]]</f>
        <v>8.7399487514E-7</v>
      </c>
      <c r="BL393" s="10">
        <f>3/24000000*OO[[#This Row],[120 (03JUL1985 21:00:00)-Water Temperature (C)]]*OO[[#This Row],[62]]</f>
        <v>8.3746208982399984E-7</v>
      </c>
      <c r="BM393" s="10">
        <f>3/24000000*OO[[#This Row],[121 (04JUL1985 00:00:00)-Water Temperature (C)]]*OO[[#This Row],[63]]</f>
        <v>7.9844724116800009E-7</v>
      </c>
      <c r="BN393" s="10">
        <f>3/24000000*OO[[#This Row],[122 (04JUL1985 03:00:00)-Water Temperature (C)]]*OO[[#This Row],[64]]</f>
        <v>7.6479360663650001E-7</v>
      </c>
      <c r="BO393" s="10">
        <f>3/24000000*OO[[#This Row],[123 (04JUL1985 06:00:00)-Water Temperature (C)]]*OO[[#This Row],[65]]</f>
        <v>7.3030387032012496E-7</v>
      </c>
      <c r="BP393" s="10">
        <f>3/24000000*OO[[#This Row],[124 (04JUL1985 09:00:00)-Water Temperature (C)]]*OO[[#This Row],[66]]</f>
        <v>7.0831952951174995E-7</v>
      </c>
      <c r="BQ393" s="10">
        <f>3/24000000*OO[[#This Row],[125 (04JUL1985 12:00:00)-Water Temperature (C)]]*OO[[#This Row],[67]]</f>
        <v>6.9141326539499995E-7</v>
      </c>
      <c r="BR393" s="10">
        <f>3/24000000*OO[[#This Row],[126 (04JUL1985 15:00:00)-Water Temperature (C)]]*OO[[#This Row],[68]]</f>
        <v>6.7784030475249992E-7</v>
      </c>
      <c r="BS393" s="10">
        <f>3/24000000*OO[[#This Row],[127 (04JUL1985 18:00:00)-Water Temperature (C)]]*OO[[#This Row],[69]]</f>
        <v>6.6239334918825002E-7</v>
      </c>
      <c r="BT393" s="10">
        <f>3/24000000*OO[[#This Row],[128 (04JUL1985 21:00:00)-Water Temperature (C)]]*OO[[#This Row],[70]]</f>
        <v>6.4253585924087504E-7</v>
      </c>
      <c r="BU393" s="10">
        <f>3/24000000*OO[[#This Row],[129 (05JUL1985 00:00:00)-Water Temperature (C)]]*OO[[#This Row],[71]]</f>
        <v>6.1882075464825E-7</v>
      </c>
      <c r="BV393" s="10">
        <f>3/24000000*OO[[#This Row],[130 (05JUL1985 03:00:00)-Water Temperature (C)]]*OO[[#This Row],[72]]</f>
        <v>5.9381374946400003E-7</v>
      </c>
      <c r="BW393" s="10">
        <f>3/24000000*OO[[#This Row],[131 (05JUL1985 06:00:00)-Water Temperature (C)]]*OO[[#This Row],[73]]</f>
        <v>5.6806733630849988E-7</v>
      </c>
      <c r="BX393" s="10">
        <f>3/24000000*OO[[#This Row],[132 (05JUL1985 09:00:00)-Water Temperature (C)]]*OO[[#This Row],[74]]</f>
        <v>5.5182680771187497E-7</v>
      </c>
      <c r="BY393" s="10">
        <f>3/24000000*OO[[#This Row],[133 (05JUL1985 12:00:00)-Water Temperature (C)]]*OO[[#This Row],[75]]</f>
        <v>5.4022748855399989E-7</v>
      </c>
      <c r="BZ393" s="10">
        <f>3/24000000*OO[[#This Row],[134 (05JUL1985 15:00:00)-Water Temperature (C)]]*OO[[#This Row],[76]]</f>
        <v>5.3337233150662497E-7</v>
      </c>
      <c r="CA393" s="10">
        <f>3/24000000*OO[[#This Row],[135 (05JUL1985 18:00:00)-Water Temperature (C)]]*OO[[#This Row],[77]]</f>
        <v>5.2683818724612502E-7</v>
      </c>
      <c r="CB393" s="10">
        <f>3/24000000*OO[[#This Row],[136 (05JUL1985 21:00:00)-Water Temperature (C)]]*OO[[#This Row],[78]]</f>
        <v>5.1354283932899989E-7</v>
      </c>
      <c r="CC393" s="10">
        <f>3/24000000*OO[[#This Row],[137 (06JUL1985 00:00:00)-Water Temperature (C)]]*OO[[#This Row],[79]]</f>
        <v>4.95933068379E-7</v>
      </c>
      <c r="CD393" s="10">
        <f>3/24000000*OO[[#This Row],[138 (06JUL1985 03:00:00)-Water Temperature (C)]]*OO[[#This Row],[80]]</f>
        <v>4.7643742700937494E-7</v>
      </c>
      <c r="CE393" s="10">
        <f>3/24000000*OO[[#This Row],[139 (06JUL1985 06:00:00)-Water Temperature (C)]]*OO[[#This Row],[81]]</f>
        <v>4.5762383982149993E-7</v>
      </c>
      <c r="CF393" s="10">
        <f>3/24000000*OO[[#This Row],[140 (06JUL1985 09:00:00)-Water Temperature (C)]]*OO[[#This Row],[82]]</f>
        <v>4.4801155491900001E-7</v>
      </c>
      <c r="CG393" s="10">
        <f>3/24000000*OO[[#This Row],[141 (06JUL1985 12:00:00)-Water Temperature (C)]]*OO[[#This Row],[83]]</f>
        <v>4.4127696214899996E-7</v>
      </c>
      <c r="CH393" s="10">
        <f>3/24000000*OO[[#This Row],[142 (06JUL1985 15:00:00)-Water Temperature (C)]]*OO[[#This Row],[84]]</f>
        <v>4.3659582273812501E-7</v>
      </c>
      <c r="CI393" s="10">
        <f>3/24000000*OO[[#This Row],[143 (06JUL1985 18:00:00)-Water Temperature (C)]]*OO[[#This Row],[85]]</f>
        <v>4.3214545474100003E-7</v>
      </c>
      <c r="CJ393" s="10">
        <f>3/24000000*OO[[#This Row],[144 (06JUL1985 21:00:00)-Water Temperature (C)]]*OO[[#This Row],[86]]</f>
        <v>4.2264889374937497E-7</v>
      </c>
      <c r="CK393" s="10">
        <f>3/24000000*OO[[#This Row],[145 (07JUL1985 00:00:00)-Water Temperature (C)]]*OO[[#This Row],[87]]</f>
        <v>4.1062603377124994E-7</v>
      </c>
      <c r="CL393" s="10">
        <f>3/24000000*OO[[#This Row],[146 (07JUL1985 03:00:00)-Water Temperature (C)]]*OO[[#This Row],[88]]</f>
        <v>3.9561157108799996E-7</v>
      </c>
      <c r="CM393" s="10">
        <f>3/24000000*OO[[#This Row],[147 (07JUL1985 06:00:00)-Water Temperature (C)]]*OO[[#This Row],[89]]</f>
        <v>3.7890880994124997E-7</v>
      </c>
      <c r="CN393" s="10">
        <f>3/24000000*OO[[#This Row],[148 (07JUL1985 09:00:00)-Water Temperature (C)]]*OO[[#This Row],[90]]</f>
        <v>3.6299317892899999E-7</v>
      </c>
      <c r="CO393" s="10">
        <f>3/24000000*OO[[#This Row],[149 (07JUL1985 12:00:00)-Water Temperature (C)]]*OO[[#This Row],[91]]</f>
        <v>3.5081232823687496E-7</v>
      </c>
      <c r="CP393" s="10">
        <f>3/24000000*OO[[#This Row],[150 (07JUL1985 15:00:00)-Water Temperature (C)]]*OO[[#This Row],[92]]</f>
        <v>3.4402348150787498E-7</v>
      </c>
      <c r="CQ393" s="10">
        <f>3/24000000*OO[[#This Row],[151 (07JUL1985 18:00:00)-Water Temperature (C)]]*OO[[#This Row],[93]]</f>
        <v>3.3669366541874999E-7</v>
      </c>
      <c r="CR393" s="10">
        <f>3/24000000*OO[[#This Row],[152 (07JUL1985 21:00:00)-Water Temperature (C)]]*OO[[#This Row],[94]]</f>
        <v>3.2744401892912499E-7</v>
      </c>
      <c r="CS393" s="10">
        <f>3/24000000*OO[[#This Row],[153 (08JUL1985 00:00:00)-Water Temperature (C)]]*OO[[#This Row],[95]]</f>
        <v>3.1708545432187502E-7</v>
      </c>
      <c r="CT393" s="10">
        <f>3/24000000*OO[[#This Row],[154 (08JUL1985 03:00:00)-Water Temperature (C)]]*OO[[#This Row],[96]]</f>
        <v>3.067983863953E-7</v>
      </c>
      <c r="CU393" s="10">
        <f>3/24000000*OO[[#This Row],[155 (08JUL1985 06:00:00)-Water Temperature (C)]]*OO[[#This Row],[97]]</f>
        <v>2.9648029413659997E-7</v>
      </c>
      <c r="CV393" s="10">
        <f>3/24000000*OO[[#This Row],[156 (08JUL1985 09:00:00)-Water Temperature (C)]]*OO[[#This Row],[98]]</f>
        <v>2.89566873596775E-7</v>
      </c>
      <c r="CW393" s="10">
        <f>3/24000000*OO[[#This Row],[157 (08JUL1985 12:00:00)-Water Temperature (C)]]*OO[[#This Row],[99]]</f>
        <v>2.8475094185707498E-7</v>
      </c>
    </row>
    <row r="394" spans="1:101" x14ac:dyDescent="0.35">
      <c r="A394" t="s">
        <v>401</v>
      </c>
      <c r="B394">
        <v>997.14400000000001</v>
      </c>
      <c r="C394" s="10">
        <f>3/24*OO[[#This Row],[59 (26JUN1985 06:00:00)-Water Temperature (C)]]*OO[[#This Row],[1]]/SUM(OO[1])</f>
        <v>0</v>
      </c>
      <c r="D394" s="10">
        <f>3/24*OO[[#This Row],[60 (26JUN1985 09:00:00)-Water Temperature (C)]]*OO[[#This Row],[2]]/SUM(OO[2])</f>
        <v>0</v>
      </c>
      <c r="E394" s="10">
        <f>3/24*OO[[#This Row],[61 (26JUN1985 12:00:00)-Water Temperature (C)]]*OO[[#This Row],[3]]/SUM(OO[3])</f>
        <v>0</v>
      </c>
      <c r="F394" s="10">
        <f>3/24*OO[[#This Row],[62 (26JUN1985 15:00:00)-Water Temperature (C)]]*OO[[#This Row],[4]]/SUM(OO[4])</f>
        <v>0</v>
      </c>
      <c r="G394" s="10">
        <f>3/24*OO[[#This Row],[63 (26JUN1985 18:00:00)-Water Temperature (C)]]*OO[[#This Row],[5]]/SUM(OO[5])</f>
        <v>0</v>
      </c>
      <c r="H394" s="10">
        <f>3/24*OO[[#This Row],[64 (26JUN1985 21:00:00)-Water Temperature (C)]]*OO[[#This Row],[6]]/SUM(OO[6])</f>
        <v>0</v>
      </c>
      <c r="I394" s="10">
        <f>3/24*OO[[#This Row],[65 (27JUN1985 00:00:00)-Water Temperature (C)]]*OO[[#This Row],[7]]/SUM(OO[7])</f>
        <v>0</v>
      </c>
      <c r="J394" s="10">
        <f>3/24*OO[[#This Row],[66 (27JUN1985 03:00:00)-Water Temperature (C)]]*OO[[#This Row],[8]]/SUM(OO[8])</f>
        <v>0</v>
      </c>
      <c r="K394" s="10">
        <f>3/24*OO[[#This Row],[67 (27JUN1985 06:00:00)-Water Temperature (C)]]*OO[[#This Row],[9]]/SUM(OO[9])</f>
        <v>0</v>
      </c>
      <c r="L394" s="10">
        <f>3/24*OO[[#This Row],[68 (27JUN1985 09:00:00)-Water Temperature (C)]]*OO[[#This Row],[10]]/SUM(OO[10])</f>
        <v>0</v>
      </c>
      <c r="M394" s="10">
        <f>3/24*OO[[#This Row],[69 (27JUN1985 12:00:00)-Water Temperature (C)]]*OO[[#This Row],[11]]/SUM(OO[11])</f>
        <v>0</v>
      </c>
      <c r="N394" s="10">
        <f>3/24*OO[[#This Row],[70 (27JUN1985 15:00:00)-Water Temperature (C)]]*OO[[#This Row],[12]]/SUM(OO[12])</f>
        <v>0</v>
      </c>
      <c r="O394" s="10">
        <f>3/24*OO[[#This Row],[71 (27JUN1985 18:00:00)-Water Temperature (C)]]*OO[[#This Row],[13]]/SUM(OO[13])</f>
        <v>0</v>
      </c>
      <c r="P394" s="10">
        <f>3/24*OO[[#This Row],[72 (27JUN1985 21:00:00)-Water Temperature (C)]]*OO[[#This Row],[14]]/SUM(OO[14])</f>
        <v>0</v>
      </c>
      <c r="Q394" s="10">
        <f>3/24*OO[[#This Row],[73 (28JUN1985 00:00:00)-Water Temperature (C)]]*OO[[#This Row],[15]]/SUM(OO[15])</f>
        <v>0</v>
      </c>
      <c r="R394" s="10">
        <f>3/24*OO[[#This Row],[74 (28JUN1985 03:00:00)-Water Temperature (C)]]*OO[[#This Row],[16]]/SUM(OO[16])</f>
        <v>0</v>
      </c>
      <c r="S394" s="10">
        <f>3/24*OO[[#This Row],[75 (28JUN1985 06:00:00)-Water Temperature (C)]]*OO[[#This Row],[17]]/SUM(OO[17])</f>
        <v>0</v>
      </c>
      <c r="T394" s="10">
        <f>3/24*OO[[#This Row],[76 (28JUN1985 09:00:00)-Water Temperature (C)]]*OO[[#This Row],[18]]/SUM(OO[18])</f>
        <v>2.4510751663781173E-34</v>
      </c>
      <c r="U394" s="10">
        <f>3/24*OO[[#This Row],[77 (28JUN1985 12:00:00)-Water Temperature (C)]]*OO[[#This Row],[19]]/SUM(OO[19])</f>
        <v>4.0569727607117806E-27</v>
      </c>
      <c r="V394" s="10">
        <f>3/24000000*OO[[#This Row],[78 (28JUN1985 15:00:00)-Water Temperature (C)]]*OO[[#This Row],[20]]</f>
        <v>1.4555549865249998E-18</v>
      </c>
      <c r="W394" s="10">
        <f>3/24000000*OO[[#This Row],[79 (28JUN1985 18:00:00)-Water Temperature (C)]]*OO[[#This Row],[21]]</f>
        <v>8.1146624605949988E-14</v>
      </c>
      <c r="X394" s="10">
        <f>3/24000000*OO[[#This Row],[80 (28JUN1985 21:00:00)-Water Temperature (C)]]*OO[[#This Row],[22]]</f>
        <v>1.6293532632842499E-10</v>
      </c>
      <c r="Y394" s="10">
        <f>3/24000000*OO[[#This Row],[81 (29JUN1985 00:00:00)-Water Temperature (C)]]*OO[[#This Row],[23]]</f>
        <v>5.3667859238249992E-8</v>
      </c>
      <c r="Z394" s="10">
        <f>3/24000000*OO[[#This Row],[82 (29JUN1985 03:00:00)-Water Temperature (C)]]*OO[[#This Row],[24]]</f>
        <v>4.7416927679450003E-6</v>
      </c>
      <c r="AA394" s="10">
        <f>3/24000000*OO[[#This Row],[83 (29JUN1985 06:00:00)-Water Temperature (C)]]*OO[[#This Row],[25]]</f>
        <v>1.4741920767665003E-4</v>
      </c>
      <c r="AB394" s="10">
        <f>3/24000000*OO[[#This Row],[84 (29JUN1985 09:00:00)-Water Temperature (C)]]*OO[[#This Row],[26]]</f>
        <v>1.9726651073199999E-3</v>
      </c>
      <c r="AC394" s="10">
        <f>3/24000000*OO[[#This Row],[85 (29JUN1985 12:00:00)-Water Temperature (C)]]*OO[[#This Row],[27]]</f>
        <v>1.272040894404E-2</v>
      </c>
      <c r="AD394" s="10">
        <f>3/24000000*OO[[#This Row],[86 (29JUN1985 15:00:00)-Water Temperature (C)]]*OO[[#This Row],[28]]</f>
        <v>4.3516111821525004E-2</v>
      </c>
      <c r="AE394" s="10">
        <f>3/24000000*OO[[#This Row],[88 (29JUN1985 21:00:00)-Water Temperature (C)]]*OO[[#This Row],[30]]</f>
        <v>0.10130753370262501</v>
      </c>
      <c r="AF394" s="10">
        <f>3/24000000*OO[[#This Row],[88 (29JUN1985 21:00:00)-Water Temperature (C)]]*OO[[#This Row],[30]]</f>
        <v>0.10130753370262501</v>
      </c>
      <c r="AG394" s="10">
        <f>3/24000000*OO[[#This Row],[89 (30JUN1985 00:00:00)-Water Temperature (C)]]*OO[[#This Row],[31]]</f>
        <v>7.9430004779099991E-2</v>
      </c>
      <c r="AH394" s="10">
        <f>3/24000000*OO[[#This Row],[90 (30JUN1985 03:00:00)-Water Temperature (C)]]*OO[[#This Row],[32]]</f>
        <v>4.3252242144099999E-2</v>
      </c>
      <c r="AI394" s="10">
        <f>3/24000000*OO[[#This Row],[91 (30JUN1985 06:00:00)-Water Temperature (C)]]*OO[[#This Row],[33]]</f>
        <v>1.7622648599557499E-2</v>
      </c>
      <c r="AJ394" s="10">
        <f>3/24000000*OO[[#This Row],[92 (30JUN1985 09:00:00)-Water Temperature (C)]]*OO[[#This Row],[34]]</f>
        <v>6.1648854789149998E-3</v>
      </c>
      <c r="AK394" s="10">
        <f>3/24000000*OO[[#This Row],[93 (30JUN1985 12:00:00)-Water Temperature (C)]]*OO[[#This Row],[35]]</f>
        <v>2.1731615818100002E-3</v>
      </c>
      <c r="AL394" s="10">
        <f>3/24000000*OO[[#This Row],[94 (30JUN1985 15:00:00)-Water Temperature (C)]]*OO[[#This Row],[36]]</f>
        <v>8.9480054805349989E-4</v>
      </c>
      <c r="AM394" s="10">
        <f>3/24000000*OO[[#This Row],[95 (30JUN1985 18:00:00)-Water Temperature (C)]]*OO[[#This Row],[37]]</f>
        <v>4.4338247881949998E-4</v>
      </c>
      <c r="AN394" s="10">
        <f>3/24000000*OO[[#This Row],[96 (30JUN1985 21:00:00)-Water Temperature (C)]]*OO[[#This Row],[38]]</f>
        <v>2.4532501179432502E-4</v>
      </c>
      <c r="AO394" s="10">
        <f>3/24000000*OO[[#This Row],[97 (01JUL1985 00:00:00)-Water Temperature (C)]]*OO[[#This Row],[39]]</f>
        <v>1.4456705448559999E-4</v>
      </c>
      <c r="AP394" s="10">
        <f>3/24000000*OO[[#This Row],[98 (01JUL1985 03:00:00)-Water Temperature (C)]]*OO[[#This Row],[40]]</f>
        <v>8.8972975657912481E-5</v>
      </c>
      <c r="AQ394" s="10">
        <f>3/24000000*OO[[#This Row],[99 (01JUL1985 06:00:00)-Water Temperature (C)]]*OO[[#This Row],[41]]</f>
        <v>5.6469221770262498E-5</v>
      </c>
      <c r="AR394" s="10">
        <f>3/24000000*OO[[#This Row],[100 (01JUL1985 09:00:00)-Water Temperature (C)]]*OO[[#This Row],[42]]</f>
        <v>3.7674864062300001E-5</v>
      </c>
      <c r="AS394" s="10">
        <f>3/24000000*OO[[#This Row],[101 (01JUL1985 12:00:00)-Water Temperature (C)]]*OO[[#This Row],[43]]</f>
        <v>2.5954100663481253E-5</v>
      </c>
      <c r="AT394" s="10">
        <f>3/24000000*OO[[#This Row],[102 (01JUL1985 15:00:00)-Water Temperature (C)]]*OO[[#This Row],[44]]</f>
        <v>1.8343950313079999E-5</v>
      </c>
      <c r="AU394" s="10">
        <f>3/24000000*OO[[#This Row],[103 (01JUL1985 18:00:00)-Water Temperature (C)]]*OO[[#This Row],[45]]</f>
        <v>1.33430974862675E-5</v>
      </c>
      <c r="AV394" s="10">
        <f>3/24000000*OO[[#This Row],[104 (01JUL1985 21:00:00)-Water Temperature (C)]]*OO[[#This Row],[46]]</f>
        <v>9.8809896754800007E-6</v>
      </c>
      <c r="AW394" s="10">
        <f>3/24000000*OO[[#This Row],[105 (02JUL1985 00:00:00)-Water Temperature (C)]]*OO[[#This Row],[47]]</f>
        <v>7.5536875531974995E-6</v>
      </c>
      <c r="AX394" s="10">
        <f>3/24000000*OO[[#This Row],[106 (02JUL1985 03:00:00)-Water Temperature (C)]]*OO[[#This Row],[48]]</f>
        <v>5.9287198414949992E-6</v>
      </c>
      <c r="AY394" s="10">
        <f>3/24000000*OO[[#This Row],[107 (02JUL1985 06:00:00)-Water Temperature (C)]]*OO[[#This Row],[49]]</f>
        <v>4.77073580806625E-6</v>
      </c>
      <c r="AZ394" s="10">
        <f>3/24000000*OO[[#This Row],[108 (02JUL1985 09:00:00)-Water Temperature (C)]]*OO[[#This Row],[50]]</f>
        <v>3.9290263345499997E-6</v>
      </c>
      <c r="BA394" s="10">
        <f>3/24000000*OO[[#This Row],[109 (02JUL1985 12:00:00)-Water Temperature (C)]]*OO[[#This Row],[51]]</f>
        <v>3.3629299283437499E-6</v>
      </c>
      <c r="BB394" s="10">
        <f>3/24000000*OO[[#This Row],[110 (02JUL1985 15:00:00)-Water Temperature (C)]]*OO[[#This Row],[52]]</f>
        <v>2.98342291849875E-6</v>
      </c>
      <c r="BC394" s="10">
        <f>3/24000000*OO[[#This Row],[111 (02JUL1985 18:00:00)-Water Temperature (C)]]*OO[[#This Row],[53]]</f>
        <v>2.7090462251969996E-6</v>
      </c>
      <c r="BD394" s="10">
        <f>3/24000000*OO[[#This Row],[112 (02JUL1985 21:00:00)-Water Temperature (C)]]*OO[[#This Row],[54]]</f>
        <v>2.459832365863125E-6</v>
      </c>
      <c r="BE394" s="10">
        <f>3/24000000*OO[[#This Row],[113 (03JUL1985 00:00:00)-Water Temperature (C)]]*OO[[#This Row],[55]]</f>
        <v>2.2271921940659998E-6</v>
      </c>
      <c r="BF394" s="10">
        <f>3/24000000*OO[[#This Row],[114 (03JUL1985 03:00:00)-Water Temperature (C)]]*OO[[#This Row],[56]]</f>
        <v>2.0338218497388752E-6</v>
      </c>
      <c r="BG394" s="10">
        <f>3/24000000*OO[[#This Row],[115 (03JUL1985 06:00:00)-Water Temperature (C)]]*OO[[#This Row],[57]]</f>
        <v>1.8662805936300001E-6</v>
      </c>
      <c r="BH394" s="10">
        <f>3/24000000*OO[[#This Row],[116 (03JUL1985 09:00:00)-Water Temperature (C)]]*OO[[#This Row],[58]]</f>
        <v>1.7497732702992499E-6</v>
      </c>
      <c r="BI394" s="10">
        <f>3/24000000*OO[[#This Row],[117 (03JUL1985 12:00:00)-Water Temperature (C)]]*OO[[#This Row],[59]]</f>
        <v>1.6573568467758749E-6</v>
      </c>
      <c r="BJ394" s="10">
        <f>3/24000000*OO[[#This Row],[118 (03JUL1985 15:00:00)-Water Temperature (C)]]*OO[[#This Row],[60]]</f>
        <v>1.5795256686522499E-6</v>
      </c>
      <c r="BK394" s="10">
        <f>3/24000000*OO[[#This Row],[119 (03JUL1985 18:00:00)-Water Temperature (C)]]*OO[[#This Row],[61]]</f>
        <v>1.5159393870209999E-6</v>
      </c>
      <c r="BL394" s="10">
        <f>3/24000000*OO[[#This Row],[120 (03JUL1985 21:00:00)-Water Temperature (C)]]*OO[[#This Row],[62]]</f>
        <v>1.44349077698375E-6</v>
      </c>
      <c r="BM394" s="10">
        <f>3/24000000*OO[[#This Row],[121 (04JUL1985 00:00:00)-Water Temperature (C)]]*OO[[#This Row],[63]]</f>
        <v>1.3727231074683752E-6</v>
      </c>
      <c r="BN394" s="10">
        <f>3/24000000*OO[[#This Row],[122 (04JUL1985 03:00:00)-Water Temperature (C)]]*OO[[#This Row],[64]]</f>
        <v>1.31216975487825E-6</v>
      </c>
      <c r="BO394" s="10">
        <f>3/24000000*OO[[#This Row],[123 (04JUL1985 06:00:00)-Water Temperature (C)]]*OO[[#This Row],[65]]</f>
        <v>1.2535650488018749E-6</v>
      </c>
      <c r="BP394" s="10">
        <f>3/24000000*OO[[#This Row],[124 (04JUL1985 09:00:00)-Water Temperature (C)]]*OO[[#This Row],[66]]</f>
        <v>1.2182121633749999E-6</v>
      </c>
      <c r="BQ394" s="10">
        <f>3/24000000*OO[[#This Row],[125 (04JUL1985 12:00:00)-Water Temperature (C)]]*OO[[#This Row],[67]]</f>
        <v>1.188417158572E-6</v>
      </c>
      <c r="BR394" s="10">
        <f>3/24000000*OO[[#This Row],[126 (04JUL1985 15:00:00)-Water Temperature (C)]]*OO[[#This Row],[68]]</f>
        <v>1.1619584120446251E-6</v>
      </c>
      <c r="BS394" s="10">
        <f>3/24000000*OO[[#This Row],[127 (04JUL1985 18:00:00)-Water Temperature (C)]]*OO[[#This Row],[69]]</f>
        <v>1.1317744160268751E-6</v>
      </c>
      <c r="BT394" s="10">
        <f>3/24000000*OO[[#This Row],[128 (04JUL1985 21:00:00)-Water Temperature (C)]]*OO[[#This Row],[70]]</f>
        <v>1.0943847603438749E-6</v>
      </c>
      <c r="BU394" s="10">
        <f>3/24000000*OO[[#This Row],[129 (05JUL1985 00:00:00)-Water Temperature (C)]]*OO[[#This Row],[71]]</f>
        <v>1.052509364471125E-6</v>
      </c>
      <c r="BV394" s="10">
        <f>3/24000000*OO[[#This Row],[130 (05JUL1985 03:00:00)-Water Temperature (C)]]*OO[[#This Row],[72]]</f>
        <v>1.0102644121582501E-6</v>
      </c>
      <c r="BW394" s="10">
        <f>3/24000000*OO[[#This Row],[131 (05JUL1985 06:00:00)-Water Temperature (C)]]*OO[[#This Row],[73]]</f>
        <v>9.675472369235E-7</v>
      </c>
      <c r="BX394" s="10">
        <f>3/24000000*OO[[#This Row],[132 (05JUL1985 09:00:00)-Water Temperature (C)]]*OO[[#This Row],[74]]</f>
        <v>9.4283553661062494E-7</v>
      </c>
      <c r="BY394" s="10">
        <f>3/24000000*OO[[#This Row],[133 (05JUL1985 12:00:00)-Water Temperature (C)]]*OO[[#This Row],[75]]</f>
        <v>9.2333062520100001E-7</v>
      </c>
      <c r="BZ394" s="10">
        <f>3/24000000*OO[[#This Row],[134 (05JUL1985 15:00:00)-Water Temperature (C)]]*OO[[#This Row],[76]]</f>
        <v>9.1012835366649996E-7</v>
      </c>
      <c r="CA394" s="10">
        <f>3/24000000*OO[[#This Row],[135 (05JUL1985 18:00:00)-Water Temperature (C)]]*OO[[#This Row],[77]]</f>
        <v>8.9708435825062494E-7</v>
      </c>
      <c r="CB394" s="10">
        <f>3/24000000*OO[[#This Row],[136 (05JUL1985 21:00:00)-Water Temperature (C)]]*OO[[#This Row],[78]]</f>
        <v>8.7090494278762484E-7</v>
      </c>
      <c r="CC394" s="10">
        <f>3/24000000*OO[[#This Row],[137 (06JUL1985 00:00:00)-Water Temperature (C)]]*OO[[#This Row],[79]]</f>
        <v>8.3975362329724991E-7</v>
      </c>
      <c r="CD394" s="10">
        <f>3/24000000*OO[[#This Row],[138 (06JUL1985 03:00:00)-Water Temperature (C)]]*OO[[#This Row],[80]]</f>
        <v>8.0718535758037491E-7</v>
      </c>
      <c r="CE394" s="10">
        <f>3/24000000*OO[[#This Row],[139 (06JUL1985 06:00:00)-Water Temperature (C)]]*OO[[#This Row],[81]]</f>
        <v>7.7656166865199988E-7</v>
      </c>
      <c r="CF394" s="10">
        <f>3/24000000*OO[[#This Row],[140 (06JUL1985 09:00:00)-Water Temperature (C)]]*OO[[#This Row],[82]]</f>
        <v>7.6306146340500003E-7</v>
      </c>
      <c r="CG394" s="10">
        <f>3/24000000*OO[[#This Row],[141 (06JUL1985 12:00:00)-Water Temperature (C)]]*OO[[#This Row],[83]]</f>
        <v>7.5217719142699993E-7</v>
      </c>
      <c r="CH394" s="10">
        <f>3/24000000*OO[[#This Row],[142 (06JUL1985 15:00:00)-Water Temperature (C)]]*OO[[#This Row],[84]]</f>
        <v>7.4319435493887503E-7</v>
      </c>
      <c r="CI394" s="10">
        <f>3/24000000*OO[[#This Row],[143 (06JUL1985 18:00:00)-Water Temperature (C)]]*OO[[#This Row],[85]]</f>
        <v>7.3425516411300001E-7</v>
      </c>
      <c r="CJ394" s="10">
        <f>3/24000000*OO[[#This Row],[144 (06JUL1985 21:00:00)-Water Temperature (C)]]*OO[[#This Row],[86]]</f>
        <v>7.1486368772700003E-7</v>
      </c>
      <c r="CK394" s="10">
        <f>3/24000000*OO[[#This Row],[145 (07JUL1985 00:00:00)-Water Temperature (C)]]*OO[[#This Row],[87]]</f>
        <v>6.9350219883037503E-7</v>
      </c>
      <c r="CL394" s="10">
        <f>3/24000000*OO[[#This Row],[146 (07JUL1985 03:00:00)-Water Temperature (C)]]*OO[[#This Row],[88]]</f>
        <v>6.6833372981724998E-7</v>
      </c>
      <c r="CM394" s="10">
        <f>3/24000000*OO[[#This Row],[147 (07JUL1985 06:00:00)-Water Temperature (C)]]*OO[[#This Row],[89]]</f>
        <v>6.4057126839999989E-7</v>
      </c>
      <c r="CN394" s="10">
        <f>3/24000000*OO[[#This Row],[148 (07JUL1985 09:00:00)-Water Temperature (C)]]*OO[[#This Row],[90]]</f>
        <v>6.1464424229599988E-7</v>
      </c>
      <c r="CO394" s="10">
        <f>3/24000000*OO[[#This Row],[149 (07JUL1985 12:00:00)-Water Temperature (C)]]*OO[[#This Row],[91]]</f>
        <v>5.9528664535725E-7</v>
      </c>
      <c r="CP394" s="10">
        <f>3/24000000*OO[[#This Row],[150 (07JUL1985 15:00:00)-Water Temperature (C)]]*OO[[#This Row],[92]]</f>
        <v>5.8385079386499994E-7</v>
      </c>
      <c r="CQ394" s="10">
        <f>3/24000000*OO[[#This Row],[151 (07JUL1985 18:00:00)-Water Temperature (C)]]*OO[[#This Row],[93]]</f>
        <v>5.6940299527762496E-7</v>
      </c>
      <c r="CR394" s="10">
        <f>3/24000000*OO[[#This Row],[152 (07JUL1985 21:00:00)-Water Temperature (C)]]*OO[[#This Row],[94]]</f>
        <v>5.52276714404E-7</v>
      </c>
      <c r="CS394" s="10">
        <f>3/24000000*OO[[#This Row],[153 (08JUL1985 00:00:00)-Water Temperature (C)]]*OO[[#This Row],[95]]</f>
        <v>5.3445362634799994E-7</v>
      </c>
      <c r="CT394" s="10">
        <f>3/24000000*OO[[#This Row],[154 (08JUL1985 03:00:00)-Water Temperature (C)]]*OO[[#This Row],[96]]</f>
        <v>5.1679342334250004E-7</v>
      </c>
      <c r="CU394" s="10">
        <f>3/24000000*OO[[#This Row],[155 (08JUL1985 06:00:00)-Water Temperature (C)]]*OO[[#This Row],[97]]</f>
        <v>4.9969737104624996E-7</v>
      </c>
      <c r="CV394" s="10">
        <f>3/24000000*OO[[#This Row],[156 (08JUL1985 09:00:00)-Water Temperature (C)]]*OO[[#This Row],[98]]</f>
        <v>4.8998194166250004E-7</v>
      </c>
      <c r="CW394" s="10">
        <f>3/24000000*OO[[#This Row],[157 (08JUL1985 12:00:00)-Water Temperature (C)]]*OO[[#This Row],[99]]</f>
        <v>4.825749578186251E-7</v>
      </c>
    </row>
    <row r="395" spans="1:101" x14ac:dyDescent="0.35">
      <c r="A395" t="s">
        <v>402</v>
      </c>
      <c r="B395">
        <v>920.3528</v>
      </c>
      <c r="C395" s="10">
        <f>3/24*OO[[#This Row],[59 (26JUN1985 06:00:00)-Water Temperature (C)]]*OO[[#This Row],[1]]/SUM(OO[1])</f>
        <v>0</v>
      </c>
      <c r="D395" s="10">
        <f>3/24*OO[[#This Row],[60 (26JUN1985 09:00:00)-Water Temperature (C)]]*OO[[#This Row],[2]]/SUM(OO[2])</f>
        <v>0</v>
      </c>
      <c r="E395" s="10">
        <f>3/24*OO[[#This Row],[61 (26JUN1985 12:00:00)-Water Temperature (C)]]*OO[[#This Row],[3]]/SUM(OO[3])</f>
        <v>0</v>
      </c>
      <c r="F395" s="10">
        <f>3/24*OO[[#This Row],[62 (26JUN1985 15:00:00)-Water Temperature (C)]]*OO[[#This Row],[4]]/SUM(OO[4])</f>
        <v>0</v>
      </c>
      <c r="G395" s="10">
        <f>3/24*OO[[#This Row],[63 (26JUN1985 18:00:00)-Water Temperature (C)]]*OO[[#This Row],[5]]/SUM(OO[5])</f>
        <v>0</v>
      </c>
      <c r="H395" s="10">
        <f>3/24*OO[[#This Row],[64 (26JUN1985 21:00:00)-Water Temperature (C)]]*OO[[#This Row],[6]]/SUM(OO[6])</f>
        <v>0</v>
      </c>
      <c r="I395" s="10">
        <f>3/24*OO[[#This Row],[65 (27JUN1985 00:00:00)-Water Temperature (C)]]*OO[[#This Row],[7]]/SUM(OO[7])</f>
        <v>0</v>
      </c>
      <c r="J395" s="10">
        <f>3/24*OO[[#This Row],[66 (27JUN1985 03:00:00)-Water Temperature (C)]]*OO[[#This Row],[8]]/SUM(OO[8])</f>
        <v>0</v>
      </c>
      <c r="K395" s="10">
        <f>3/24*OO[[#This Row],[67 (27JUN1985 06:00:00)-Water Temperature (C)]]*OO[[#This Row],[9]]/SUM(OO[9])</f>
        <v>0</v>
      </c>
      <c r="L395" s="10">
        <f>3/24*OO[[#This Row],[68 (27JUN1985 09:00:00)-Water Temperature (C)]]*OO[[#This Row],[10]]/SUM(OO[10])</f>
        <v>0</v>
      </c>
      <c r="M395" s="10">
        <f>3/24*OO[[#This Row],[69 (27JUN1985 12:00:00)-Water Temperature (C)]]*OO[[#This Row],[11]]/SUM(OO[11])</f>
        <v>0</v>
      </c>
      <c r="N395" s="10">
        <f>3/24*OO[[#This Row],[70 (27JUN1985 15:00:00)-Water Temperature (C)]]*OO[[#This Row],[12]]/SUM(OO[12])</f>
        <v>0</v>
      </c>
      <c r="O395" s="10">
        <f>3/24*OO[[#This Row],[71 (27JUN1985 18:00:00)-Water Temperature (C)]]*OO[[#This Row],[13]]/SUM(OO[13])</f>
        <v>0</v>
      </c>
      <c r="P395" s="10">
        <f>3/24*OO[[#This Row],[72 (27JUN1985 21:00:00)-Water Temperature (C)]]*OO[[#This Row],[14]]/SUM(OO[14])</f>
        <v>0</v>
      </c>
      <c r="Q395" s="10">
        <f>3/24*OO[[#This Row],[73 (28JUN1985 00:00:00)-Water Temperature (C)]]*OO[[#This Row],[15]]/SUM(OO[15])</f>
        <v>0</v>
      </c>
      <c r="R395" s="10">
        <f>3/24*OO[[#This Row],[74 (28JUN1985 03:00:00)-Water Temperature (C)]]*OO[[#This Row],[16]]/SUM(OO[16])</f>
        <v>0</v>
      </c>
      <c r="S395" s="10">
        <f>3/24*OO[[#This Row],[75 (28JUN1985 06:00:00)-Water Temperature (C)]]*OO[[#This Row],[17]]/SUM(OO[17])</f>
        <v>0</v>
      </c>
      <c r="T395" s="10">
        <f>3/24*OO[[#This Row],[76 (28JUN1985 09:00:00)-Water Temperature (C)]]*OO[[#This Row],[18]]/SUM(OO[18])</f>
        <v>1.8910143145539843E-34</v>
      </c>
      <c r="U395" s="10">
        <f>3/24*OO[[#This Row],[77 (28JUN1985 12:00:00)-Water Temperature (C)]]*OO[[#This Row],[19]]/SUM(OO[19])</f>
        <v>3.0777593270441985E-27</v>
      </c>
      <c r="V395" s="10">
        <f>3/24000000*OO[[#This Row],[78 (28JUN1985 15:00:00)-Water Temperature (C)]]*OO[[#This Row],[20]]</f>
        <v>9.1663131225674987E-19</v>
      </c>
      <c r="W395" s="10">
        <f>3/24000000*OO[[#This Row],[79 (28JUN1985 18:00:00)-Water Temperature (C)]]*OO[[#This Row],[21]]</f>
        <v>4.7197843962824993E-14</v>
      </c>
      <c r="X395" s="10">
        <f>3/24000000*OO[[#This Row],[80 (28JUN1985 21:00:00)-Water Temperature (C)]]*OO[[#This Row],[22]]</f>
        <v>1.1619343005514998E-10</v>
      </c>
      <c r="Y395" s="10">
        <f>3/24000000*OO[[#This Row],[81 (29JUN1985 00:00:00)-Water Temperature (C)]]*OO[[#This Row],[23]]</f>
        <v>4.51982720807625E-8</v>
      </c>
      <c r="Z395" s="10">
        <f>3/24000000*OO[[#This Row],[82 (29JUN1985 03:00:00)-Water Temperature (C)]]*OO[[#This Row],[24]]</f>
        <v>4.6216730247525004E-6</v>
      </c>
      <c r="AA395" s="10">
        <f>3/24000000*OO[[#This Row],[83 (29JUN1985 06:00:00)-Water Temperature (C)]]*OO[[#This Row],[25]]</f>
        <v>1.6392130130687499E-4</v>
      </c>
      <c r="AB395" s="10">
        <f>3/24000000*OO[[#This Row],[84 (29JUN1985 09:00:00)-Water Temperature (C)]]*OO[[#This Row],[26]]</f>
        <v>2.4879418347531247E-3</v>
      </c>
      <c r="AC395" s="10">
        <f>3/24000000*OO[[#This Row],[85 (29JUN1985 12:00:00)-Water Temperature (C)]]*OO[[#This Row],[27]]</f>
        <v>1.8176555617939998E-2</v>
      </c>
      <c r="AD395" s="10">
        <f>3/24000000*OO[[#This Row],[86 (29JUN1985 15:00:00)-Water Temperature (C)]]*OO[[#This Row],[28]]</f>
        <v>7.0525899829250005E-2</v>
      </c>
      <c r="AE395" s="10">
        <f>3/24000000*OO[[#This Row],[88 (29JUN1985 21:00:00)-Water Temperature (C)]]*OO[[#This Row],[30]]</f>
        <v>0.21682055146587498</v>
      </c>
      <c r="AF395" s="10">
        <f>3/24000000*OO[[#This Row],[88 (29JUN1985 21:00:00)-Water Temperature (C)]]*OO[[#This Row],[30]]</f>
        <v>0.21682055146587498</v>
      </c>
      <c r="AG395" s="10">
        <f>3/24000000*OO[[#This Row],[89 (30JUN1985 00:00:00)-Water Temperature (C)]]*OO[[#This Row],[31]]</f>
        <v>0.19978188968954996</v>
      </c>
      <c r="AH395" s="10">
        <f>3/24000000*OO[[#This Row],[90 (30JUN1985 03:00:00)-Water Temperature (C)]]*OO[[#This Row],[32]]</f>
        <v>0.13211094971359999</v>
      </c>
      <c r="AI395" s="10">
        <f>3/24000000*OO[[#This Row],[91 (30JUN1985 06:00:00)-Water Temperature (C)]]*OO[[#This Row],[33]]</f>
        <v>6.7905625888099994E-2</v>
      </c>
      <c r="AJ395" s="10">
        <f>3/24000000*OO[[#This Row],[92 (30JUN1985 09:00:00)-Water Temperature (C)]]*OO[[#This Row],[34]]</f>
        <v>3.0709683512499995E-2</v>
      </c>
      <c r="AK395" s="10">
        <f>3/24000000*OO[[#This Row],[93 (30JUN1985 12:00:00)-Water Temperature (C)]]*OO[[#This Row],[35]]</f>
        <v>1.3672135893487499E-2</v>
      </c>
      <c r="AL395" s="10">
        <f>3/24000000*OO[[#This Row],[94 (30JUN1985 15:00:00)-Water Temperature (C)]]*OO[[#This Row],[36]]</f>
        <v>6.5154593155275003E-3</v>
      </c>
      <c r="AM395" s="10">
        <f>3/24000000*OO[[#This Row],[95 (30JUN1985 18:00:00)-Water Temperature (C)]]*OO[[#This Row],[37]]</f>
        <v>3.4073163941049996E-3</v>
      </c>
      <c r="AN395" s="10">
        <f>3/24000000*OO[[#This Row],[96 (30JUN1985 21:00:00)-Water Temperature (C)]]*OO[[#This Row],[38]]</f>
        <v>1.8915667546229998E-3</v>
      </c>
      <c r="AO395" s="10">
        <f>3/24000000*OO[[#This Row],[97 (01JUL1985 00:00:00)-Water Temperature (C)]]*OO[[#This Row],[39]]</f>
        <v>1.099219160338125E-3</v>
      </c>
      <c r="AP395" s="10">
        <f>3/24000000*OO[[#This Row],[98 (01JUL1985 03:00:00)-Water Temperature (C)]]*OO[[#This Row],[40]]</f>
        <v>6.6302936933299993E-4</v>
      </c>
      <c r="AQ395" s="10">
        <f>3/24000000*OO[[#This Row],[99 (01JUL1985 06:00:00)-Water Temperature (C)]]*OO[[#This Row],[41]]</f>
        <v>4.0989671782324998E-4</v>
      </c>
      <c r="AR395" s="10">
        <f>3/24000000*OO[[#This Row],[100 (01JUL1985 09:00:00)-Water Temperature (C)]]*OO[[#This Row],[42]]</f>
        <v>2.6446354256854998E-4</v>
      </c>
      <c r="AS395" s="10">
        <f>3/24000000*OO[[#This Row],[101 (01JUL1985 12:00:00)-Water Temperature (C)]]*OO[[#This Row],[43]]</f>
        <v>1.7434626904895E-4</v>
      </c>
      <c r="AT395" s="10">
        <f>3/24000000*OO[[#This Row],[102 (01JUL1985 15:00:00)-Water Temperature (C)]]*OO[[#This Row],[44]]</f>
        <v>1.1613742550112499E-4</v>
      </c>
      <c r="AU395" s="10">
        <f>3/24000000*OO[[#This Row],[103 (01JUL1985 18:00:00)-Water Temperature (C)]]*OO[[#This Row],[45]]</f>
        <v>7.8816418685999999E-5</v>
      </c>
      <c r="AV395" s="10">
        <f>3/24000000*OO[[#This Row],[104 (01JUL1985 21:00:00)-Water Temperature (C)]]*OO[[#This Row],[46]]</f>
        <v>5.3919700979124996E-5</v>
      </c>
      <c r="AW395" s="10">
        <f>3/24000000*OO[[#This Row],[105 (02JUL1985 00:00:00)-Water Temperature (C)]]*OO[[#This Row],[47]]</f>
        <v>3.7850262667450004E-5</v>
      </c>
      <c r="AX395" s="10">
        <f>3/24000000*OO[[#This Row],[106 (02JUL1985 03:00:00)-Water Temperature (C)]]*OO[[#This Row],[48]]</f>
        <v>2.7192076472677498E-5</v>
      </c>
      <c r="AY395" s="10">
        <f>3/24000000*OO[[#This Row],[107 (02JUL1985 06:00:00)-Water Temperature (C)]]*OO[[#This Row],[49]]</f>
        <v>1.99943908319325E-5</v>
      </c>
      <c r="AZ395" s="10">
        <f>3/24000000*OO[[#This Row],[108 (02JUL1985 09:00:00)-Water Temperature (C)]]*OO[[#This Row],[50]]</f>
        <v>1.5067890891574999E-5</v>
      </c>
      <c r="BA395" s="10">
        <f>3/24000000*OO[[#This Row],[109 (02JUL1985 12:00:00)-Water Temperature (C)]]*OO[[#This Row],[51]]</f>
        <v>1.1885179478624998E-5</v>
      </c>
      <c r="BB395" s="10">
        <f>3/24000000*OO[[#This Row],[110 (02JUL1985 15:00:00)-Water Temperature (C)]]*OO[[#This Row],[52]]</f>
        <v>9.7911981348650008E-6</v>
      </c>
      <c r="BC395" s="10">
        <f>3/24000000*OO[[#This Row],[111 (02JUL1985 18:00:00)-Water Temperature (C)]]*OO[[#This Row],[53]]</f>
        <v>8.3211589621874976E-6</v>
      </c>
      <c r="BD395" s="10">
        <f>3/24000000*OO[[#This Row],[112 (02JUL1985 21:00:00)-Water Temperature (C)]]*OO[[#This Row],[54]]</f>
        <v>7.1413898287374996E-6</v>
      </c>
      <c r="BE395" s="10">
        <f>3/24000000*OO[[#This Row],[113 (03JUL1985 00:00:00)-Water Temperature (C)]]*OO[[#This Row],[55]]</f>
        <v>6.1831927085500003E-6</v>
      </c>
      <c r="BF395" s="10">
        <f>3/24000000*OO[[#This Row],[114 (03JUL1985 03:00:00)-Water Temperature (C)]]*OO[[#This Row],[56]]</f>
        <v>5.4678002808100004E-6</v>
      </c>
      <c r="BG395" s="10">
        <f>3/24000000*OO[[#This Row],[115 (03JUL1985 06:00:00)-Water Temperature (C)]]*OO[[#This Row],[57]]</f>
        <v>4.9031205635437501E-6</v>
      </c>
      <c r="BH395" s="10">
        <f>3/24000000*OO[[#This Row],[116 (03JUL1985 09:00:00)-Water Temperature (C)]]*OO[[#This Row],[58]]</f>
        <v>4.5305365440037495E-6</v>
      </c>
      <c r="BI395" s="10">
        <f>3/24000000*OO[[#This Row],[117 (03JUL1985 12:00:00)-Water Temperature (C)]]*OO[[#This Row],[59]]</f>
        <v>4.2499043259324995E-6</v>
      </c>
      <c r="BJ395" s="10">
        <f>3/24000000*OO[[#This Row],[118 (03JUL1985 15:00:00)-Water Temperature (C)]]*OO[[#This Row],[60]]</f>
        <v>4.0091589275399999E-6</v>
      </c>
      <c r="BK395" s="10">
        <f>3/24000000*OO[[#This Row],[119 (03JUL1985 18:00:00)-Water Temperature (C)]]*OO[[#This Row],[61]]</f>
        <v>3.8109833807500001E-6</v>
      </c>
      <c r="BL395" s="10">
        <f>3/24000000*OO[[#This Row],[120 (03JUL1985 21:00:00)-Water Temperature (C)]]*OO[[#This Row],[62]]</f>
        <v>3.5939768296700005E-6</v>
      </c>
      <c r="BM395" s="10">
        <f>3/24000000*OO[[#This Row],[121 (04JUL1985 00:00:00)-Water Temperature (C)]]*OO[[#This Row],[63]]</f>
        <v>3.3990328296E-6</v>
      </c>
      <c r="BN395" s="10">
        <f>3/24000000*OO[[#This Row],[122 (04JUL1985 03:00:00)-Water Temperature (C)]]*OO[[#This Row],[64]]</f>
        <v>3.2375290837587497E-6</v>
      </c>
      <c r="BO395" s="10">
        <f>3/24000000*OO[[#This Row],[123 (04JUL1985 06:00:00)-Water Temperature (C)]]*OO[[#This Row],[65]]</f>
        <v>3.0945957888000001E-6</v>
      </c>
      <c r="BP395" s="10">
        <f>3/24000000*OO[[#This Row],[124 (04JUL1985 09:00:00)-Water Temperature (C)]]*OO[[#This Row],[66]]</f>
        <v>3.0216951955062498E-6</v>
      </c>
      <c r="BQ395" s="10">
        <f>3/24000000*OO[[#This Row],[125 (04JUL1985 12:00:00)-Water Temperature (C)]]*OO[[#This Row],[67]]</f>
        <v>2.9533600475699998E-6</v>
      </c>
      <c r="BR395" s="10">
        <f>3/24000000*OO[[#This Row],[126 (04JUL1985 15:00:00)-Water Temperature (C)]]*OO[[#This Row],[68]]</f>
        <v>2.8795205330899998E-6</v>
      </c>
      <c r="BS395" s="10">
        <f>3/24000000*OO[[#This Row],[127 (04JUL1985 18:00:00)-Water Temperature (C)]]*OO[[#This Row],[69]]</f>
        <v>2.7952301125562498E-6</v>
      </c>
      <c r="BT395" s="10">
        <f>3/24000000*OO[[#This Row],[128 (04JUL1985 21:00:00)-Water Temperature (C)]]*OO[[#This Row],[70]]</f>
        <v>2.6944000612937499E-6</v>
      </c>
      <c r="BU395" s="10">
        <f>3/24000000*OO[[#This Row],[129 (05JUL1985 00:00:00)-Water Temperature (C)]]*OO[[#This Row],[71]]</f>
        <v>2.584747696718E-6</v>
      </c>
      <c r="BV395" s="10">
        <f>3/24000000*OO[[#This Row],[130 (05JUL1985 03:00:00)-Water Temperature (C)]]*OO[[#This Row],[72]]</f>
        <v>2.4837488612759999E-6</v>
      </c>
      <c r="BW395" s="10">
        <f>3/24000000*OO[[#This Row],[131 (05JUL1985 06:00:00)-Water Temperature (C)]]*OO[[#This Row],[73]]</f>
        <v>2.385242458269E-6</v>
      </c>
      <c r="BX395" s="10">
        <f>3/24000000*OO[[#This Row],[132 (05JUL1985 09:00:00)-Water Temperature (C)]]*OO[[#This Row],[74]]</f>
        <v>2.3380914560185001E-6</v>
      </c>
      <c r="BY395" s="10">
        <f>3/24000000*OO[[#This Row],[133 (05JUL1985 12:00:00)-Water Temperature (C)]]*OO[[#This Row],[75]]</f>
        <v>2.2977637165312501E-6</v>
      </c>
      <c r="BZ395" s="10">
        <f>3/24000000*OO[[#This Row],[134 (05JUL1985 15:00:00)-Water Temperature (C)]]*OO[[#This Row],[76]]</f>
        <v>2.2632468164489997E-6</v>
      </c>
      <c r="CA395" s="10">
        <f>3/24000000*OO[[#This Row],[135 (05JUL1985 18:00:00)-Water Temperature (C)]]*OO[[#This Row],[77]]</f>
        <v>2.2263857269733748E-6</v>
      </c>
      <c r="CB395" s="10">
        <f>3/24000000*OO[[#This Row],[136 (05JUL1985 21:00:00)-Water Temperature (C)]]*OO[[#This Row],[78]]</f>
        <v>2.1519221850941248E-6</v>
      </c>
      <c r="CC395" s="10">
        <f>3/24000000*OO[[#This Row],[137 (06JUL1985 00:00:00)-Water Temperature (C)]]*OO[[#This Row],[79]]</f>
        <v>2.0682541331087503E-6</v>
      </c>
      <c r="CD395" s="10">
        <f>3/24000000*OO[[#This Row],[138 (06JUL1985 03:00:00)-Water Temperature (C)]]*OO[[#This Row],[80]]</f>
        <v>1.9903691285437497E-6</v>
      </c>
      <c r="CE395" s="10">
        <f>3/24000000*OO[[#This Row],[139 (06JUL1985 06:00:00)-Water Temperature (C)]]*OO[[#This Row],[81]]</f>
        <v>1.9196683431395E-6</v>
      </c>
      <c r="CF395" s="10">
        <f>3/24000000*OO[[#This Row],[140 (06JUL1985 09:00:00)-Water Temperature (C)]]*OO[[#This Row],[82]]</f>
        <v>1.8995746163039997E-6</v>
      </c>
      <c r="CG395" s="10">
        <f>3/24000000*OO[[#This Row],[141 (06JUL1985 12:00:00)-Water Temperature (C)]]*OO[[#This Row],[83]]</f>
        <v>1.87999815402E-6</v>
      </c>
      <c r="CH395" s="10">
        <f>3/24000000*OO[[#This Row],[142 (06JUL1985 15:00:00)-Water Temperature (C)]]*OO[[#This Row],[84]]</f>
        <v>1.8567638321228747E-6</v>
      </c>
      <c r="CI395" s="10">
        <f>3/24000000*OO[[#This Row],[143 (06JUL1985 18:00:00)-Water Temperature (C)]]*OO[[#This Row],[85]]</f>
        <v>1.8312429868462499E-6</v>
      </c>
      <c r="CJ395" s="10">
        <f>3/24000000*OO[[#This Row],[144 (06JUL1985 21:00:00)-Water Temperature (C)]]*OO[[#This Row],[86]]</f>
        <v>1.7741655270962499E-6</v>
      </c>
      <c r="CK395" s="10">
        <f>3/24000000*OO[[#This Row],[145 (07JUL1985 00:00:00)-Water Temperature (C)]]*OO[[#This Row],[87]]</f>
        <v>1.7142085586359999E-6</v>
      </c>
      <c r="CL395" s="10">
        <f>3/24000000*OO[[#This Row],[146 (07JUL1985 03:00:00)-Water Temperature (C)]]*OO[[#This Row],[88]]</f>
        <v>1.653106975293875E-6</v>
      </c>
      <c r="CM395" s="10">
        <f>3/24000000*OO[[#This Row],[147 (07JUL1985 06:00:00)-Water Temperature (C)]]*OO[[#This Row],[89]]</f>
        <v>1.587633398752E-6</v>
      </c>
      <c r="CN395" s="10">
        <f>3/24000000*OO[[#This Row],[148 (07JUL1985 09:00:00)-Water Temperature (C)]]*OO[[#This Row],[90]]</f>
        <v>1.5288831300857499E-6</v>
      </c>
      <c r="CO395" s="10">
        <f>3/24000000*OO[[#This Row],[149 (07JUL1985 12:00:00)-Water Temperature (C)]]*OO[[#This Row],[91]]</f>
        <v>1.4868704069899999E-6</v>
      </c>
      <c r="CP395" s="10">
        <f>3/24000000*OO[[#This Row],[150 (07JUL1985 15:00:00)-Water Temperature (C)]]*OO[[#This Row],[92]]</f>
        <v>1.462218147889625E-6</v>
      </c>
      <c r="CQ395" s="10">
        <f>3/24000000*OO[[#This Row],[151 (07JUL1985 18:00:00)-Water Temperature (C)]]*OO[[#This Row],[93]]</f>
        <v>1.4206109882579999E-6</v>
      </c>
      <c r="CR395" s="10">
        <f>3/24000000*OO[[#This Row],[152 (07JUL1985 21:00:00)-Water Temperature (C)]]*OO[[#This Row],[94]]</f>
        <v>1.3711556251019999E-6</v>
      </c>
      <c r="CS395" s="10">
        <f>3/24000000*OO[[#This Row],[153 (08JUL1985 00:00:00)-Water Temperature (C)]]*OO[[#This Row],[95]]</f>
        <v>1.3249742563708751E-6</v>
      </c>
      <c r="CT395" s="10">
        <f>3/24000000*OO[[#This Row],[154 (08JUL1985 03:00:00)-Water Temperature (C)]]*OO[[#This Row],[96]]</f>
        <v>1.2803309173882497E-6</v>
      </c>
      <c r="CU395" s="10">
        <f>3/24000000*OO[[#This Row],[155 (08JUL1985 06:00:00)-Water Temperature (C)]]*OO[[#This Row],[97]]</f>
        <v>1.2386602319787499E-6</v>
      </c>
      <c r="CV395" s="10">
        <f>3/24000000*OO[[#This Row],[156 (08JUL1985 09:00:00)-Water Temperature (C)]]*OO[[#This Row],[98]]</f>
        <v>1.2216898300738749E-6</v>
      </c>
      <c r="CW395" s="10">
        <f>3/24000000*OO[[#This Row],[157 (08JUL1985 12:00:00)-Water Temperature (C)]]*OO[[#This Row],[99]]</f>
        <v>1.2094093252506248E-6</v>
      </c>
    </row>
    <row r="396" spans="1:101" x14ac:dyDescent="0.35">
      <c r="A396" t="s">
        <v>403</v>
      </c>
      <c r="B396">
        <v>919.92600000000004</v>
      </c>
      <c r="C396" s="10">
        <f>3/24*OO[[#This Row],[59 (26JUN1985 06:00:00)-Water Temperature (C)]]*OO[[#This Row],[1]]/SUM(OO[1])</f>
        <v>0</v>
      </c>
      <c r="D396" s="10">
        <f>3/24*OO[[#This Row],[60 (26JUN1985 09:00:00)-Water Temperature (C)]]*OO[[#This Row],[2]]/SUM(OO[2])</f>
        <v>0</v>
      </c>
      <c r="E396" s="10">
        <f>3/24*OO[[#This Row],[61 (26JUN1985 12:00:00)-Water Temperature (C)]]*OO[[#This Row],[3]]/SUM(OO[3])</f>
        <v>0</v>
      </c>
      <c r="F396" s="10">
        <f>3/24*OO[[#This Row],[62 (26JUN1985 15:00:00)-Water Temperature (C)]]*OO[[#This Row],[4]]/SUM(OO[4])</f>
        <v>0</v>
      </c>
      <c r="G396" s="10">
        <f>3/24*OO[[#This Row],[63 (26JUN1985 18:00:00)-Water Temperature (C)]]*OO[[#This Row],[5]]/SUM(OO[5])</f>
        <v>0</v>
      </c>
      <c r="H396" s="10">
        <f>3/24*OO[[#This Row],[64 (26JUN1985 21:00:00)-Water Temperature (C)]]*OO[[#This Row],[6]]/SUM(OO[6])</f>
        <v>0</v>
      </c>
      <c r="I396" s="10">
        <f>3/24*OO[[#This Row],[65 (27JUN1985 00:00:00)-Water Temperature (C)]]*OO[[#This Row],[7]]/SUM(OO[7])</f>
        <v>0</v>
      </c>
      <c r="J396" s="10">
        <f>3/24*OO[[#This Row],[66 (27JUN1985 03:00:00)-Water Temperature (C)]]*OO[[#This Row],[8]]/SUM(OO[8])</f>
        <v>0</v>
      </c>
      <c r="K396" s="10">
        <f>3/24*OO[[#This Row],[67 (27JUN1985 06:00:00)-Water Temperature (C)]]*OO[[#This Row],[9]]/SUM(OO[9])</f>
        <v>0</v>
      </c>
      <c r="L396" s="10">
        <f>3/24*OO[[#This Row],[68 (27JUN1985 09:00:00)-Water Temperature (C)]]*OO[[#This Row],[10]]/SUM(OO[10])</f>
        <v>0</v>
      </c>
      <c r="M396" s="10">
        <f>3/24*OO[[#This Row],[69 (27JUN1985 12:00:00)-Water Temperature (C)]]*OO[[#This Row],[11]]/SUM(OO[11])</f>
        <v>0</v>
      </c>
      <c r="N396" s="10">
        <f>3/24*OO[[#This Row],[70 (27JUN1985 15:00:00)-Water Temperature (C)]]*OO[[#This Row],[12]]/SUM(OO[12])</f>
        <v>0</v>
      </c>
      <c r="O396" s="10">
        <f>3/24*OO[[#This Row],[71 (27JUN1985 18:00:00)-Water Temperature (C)]]*OO[[#This Row],[13]]/SUM(OO[13])</f>
        <v>0</v>
      </c>
      <c r="P396" s="10">
        <f>3/24*OO[[#This Row],[72 (27JUN1985 21:00:00)-Water Temperature (C)]]*OO[[#This Row],[14]]/SUM(OO[14])</f>
        <v>0</v>
      </c>
      <c r="Q396" s="10">
        <f>3/24*OO[[#This Row],[73 (28JUN1985 00:00:00)-Water Temperature (C)]]*OO[[#This Row],[15]]/SUM(OO[15])</f>
        <v>0</v>
      </c>
      <c r="R396" s="10">
        <f>3/24*OO[[#This Row],[74 (28JUN1985 03:00:00)-Water Temperature (C)]]*OO[[#This Row],[16]]/SUM(OO[16])</f>
        <v>0</v>
      </c>
      <c r="S396" s="10">
        <f>3/24*OO[[#This Row],[75 (28JUN1985 06:00:00)-Water Temperature (C)]]*OO[[#This Row],[17]]/SUM(OO[17])</f>
        <v>0</v>
      </c>
      <c r="T396" s="10">
        <f>3/24*OO[[#This Row],[76 (28JUN1985 09:00:00)-Water Temperature (C)]]*OO[[#This Row],[18]]/SUM(OO[18])</f>
        <v>3.1982669899735779E-35</v>
      </c>
      <c r="U396" s="10">
        <f>3/24*OO[[#This Row],[77 (28JUN1985 12:00:00)-Water Temperature (C)]]*OO[[#This Row],[19]]/SUM(OO[19])</f>
        <v>7.1309683713188463E-28</v>
      </c>
      <c r="V396" s="10">
        <f>3/24000000*OO[[#This Row],[78 (28JUN1985 15:00:00)-Water Temperature (C)]]*OO[[#This Row],[20]]</f>
        <v>2.3208567344106251E-19</v>
      </c>
      <c r="W396" s="10">
        <f>3/24000000*OO[[#This Row],[79 (28JUN1985 18:00:00)-Water Temperature (C)]]*OO[[#This Row],[21]]</f>
        <v>1.5026213853279997E-14</v>
      </c>
      <c r="X396" s="10">
        <f>3/24000000*OO[[#This Row],[80 (28JUN1985 21:00:00)-Water Temperature (C)]]*OO[[#This Row],[22]]</f>
        <v>4.3138216151875004E-11</v>
      </c>
      <c r="Y396" s="10">
        <f>3/24000000*OO[[#This Row],[81 (29JUN1985 00:00:00)-Water Temperature (C)]]*OO[[#This Row],[23]]</f>
        <v>1.9079771407677499E-8</v>
      </c>
      <c r="Z396" s="10">
        <f>3/24000000*OO[[#This Row],[82 (29JUN1985 03:00:00)-Water Temperature (C)]]*OO[[#This Row],[24]]</f>
        <v>2.1842727892551249E-6</v>
      </c>
      <c r="AA396" s="10">
        <f>3/24000000*OO[[#This Row],[83 (29JUN1985 06:00:00)-Water Temperature (C)]]*OO[[#This Row],[25]]</f>
        <v>8.6783360361762483E-5</v>
      </c>
      <c r="AB396" s="10">
        <f>3/24000000*OO[[#This Row],[84 (29JUN1985 09:00:00)-Water Temperature (C)]]*OO[[#This Row],[26]]</f>
        <v>1.4687093730616249E-3</v>
      </c>
      <c r="AC396" s="10">
        <f>3/24000000*OO[[#This Row],[85 (29JUN1985 12:00:00)-Water Temperature (C)]]*OO[[#This Row],[27]]</f>
        <v>1.18861176492225E-2</v>
      </c>
      <c r="AD396" s="10">
        <f>3/24000000*OO[[#This Row],[86 (29JUN1985 15:00:00)-Water Temperature (C)]]*OO[[#This Row],[28]]</f>
        <v>5.0815604728949998E-2</v>
      </c>
      <c r="AE396" s="10">
        <f>3/24000000*OO[[#This Row],[88 (29JUN1985 21:00:00)-Water Temperature (C)]]*OO[[#This Row],[30]]</f>
        <v>0.18858857750362498</v>
      </c>
      <c r="AF396" s="10">
        <f>3/24000000*OO[[#This Row],[88 (29JUN1985 21:00:00)-Water Temperature (C)]]*OO[[#This Row],[30]]</f>
        <v>0.18858857750362498</v>
      </c>
      <c r="AG396" s="10">
        <f>3/24000000*OO[[#This Row],[89 (30JUN1985 00:00:00)-Water Temperature (C)]]*OO[[#This Row],[31]]</f>
        <v>0.18983907154959997</v>
      </c>
      <c r="AH396" s="10">
        <f>3/24000000*OO[[#This Row],[90 (30JUN1985 03:00:00)-Water Temperature (C)]]*OO[[#This Row],[32]]</f>
        <v>0.13889106719437497</v>
      </c>
      <c r="AI396" s="10">
        <f>3/24000000*OO[[#This Row],[91 (30JUN1985 06:00:00)-Water Temperature (C)]]*OO[[#This Row],[33]]</f>
        <v>7.8810491347200001E-2</v>
      </c>
      <c r="AJ396" s="10">
        <f>3/24000000*OO[[#This Row],[92 (30JUN1985 09:00:00)-Water Temperature (C)]]*OO[[#This Row],[34]]</f>
        <v>3.9049974723049996E-2</v>
      </c>
      <c r="AK396" s="10">
        <f>3/24000000*OO[[#This Row],[93 (30JUN1985 12:00:00)-Water Temperature (C)]]*OO[[#This Row],[35]]</f>
        <v>1.8686757058267497E-2</v>
      </c>
      <c r="AL396" s="10">
        <f>3/24000000*OO[[#This Row],[94 (30JUN1985 15:00:00)-Water Temperature (C)]]*OO[[#This Row],[36]]</f>
        <v>9.3025951473975008E-3</v>
      </c>
      <c r="AM396" s="10">
        <f>3/24000000*OO[[#This Row],[95 (30JUN1985 18:00:00)-Water Temperature (C)]]*OO[[#This Row],[37]]</f>
        <v>4.9638703460999989E-3</v>
      </c>
      <c r="AN396" s="10">
        <f>3/24000000*OO[[#This Row],[96 (30JUN1985 21:00:00)-Water Temperature (C)]]*OO[[#This Row],[38]]</f>
        <v>2.7748486657931254E-3</v>
      </c>
      <c r="AO396" s="10">
        <f>3/24000000*OO[[#This Row],[97 (01JUL1985 00:00:00)-Water Temperature (C)]]*OO[[#This Row],[39]]</f>
        <v>1.6141299361197498E-3</v>
      </c>
      <c r="AP396" s="10">
        <f>3/24000000*OO[[#This Row],[98 (01JUL1985 03:00:00)-Water Temperature (C)]]*OO[[#This Row],[40]]</f>
        <v>9.7302197740624992E-4</v>
      </c>
      <c r="AQ396" s="10">
        <f>3/24000000*OO[[#This Row],[99 (01JUL1985 06:00:00)-Water Temperature (C)]]*OO[[#This Row],[41]]</f>
        <v>6.0034640385225001E-4</v>
      </c>
      <c r="AR396" s="10">
        <f>3/24000000*OO[[#This Row],[100 (01JUL1985 09:00:00)-Water Temperature (C)]]*OO[[#This Row],[42]]</f>
        <v>3.8568455960700002E-4</v>
      </c>
      <c r="AS396" s="10">
        <f>3/24000000*OO[[#This Row],[101 (01JUL1985 12:00:00)-Water Temperature (C)]]*OO[[#This Row],[43]]</f>
        <v>2.5252455429959999E-4</v>
      </c>
      <c r="AT396" s="10">
        <f>3/24000000*OO[[#This Row],[102 (01JUL1985 15:00:00)-Water Temperature (C)]]*OO[[#This Row],[44]]</f>
        <v>1.6612241686996251E-4</v>
      </c>
      <c r="AU396" s="10">
        <f>3/24000000*OO[[#This Row],[103 (01JUL1985 18:00:00)-Water Temperature (C)]]*OO[[#This Row],[45]]</f>
        <v>1.1093607212609998E-4</v>
      </c>
      <c r="AV396" s="10">
        <f>3/24000000*OO[[#This Row],[104 (01JUL1985 21:00:00)-Water Temperature (C)]]*OO[[#This Row],[46]]</f>
        <v>7.4374899268999994E-5</v>
      </c>
      <c r="AW396" s="10">
        <f>3/24000000*OO[[#This Row],[105 (02JUL1985 00:00:00)-Water Temperature (C)]]*OO[[#This Row],[47]]</f>
        <v>5.0999748750624996E-5</v>
      </c>
      <c r="AX396" s="10">
        <f>3/24000000*OO[[#This Row],[106 (02JUL1985 03:00:00)-Water Temperature (C)]]*OO[[#This Row],[48]]</f>
        <v>3.5687578713687491E-5</v>
      </c>
      <c r="AY396" s="10">
        <f>3/24000000*OO[[#This Row],[107 (02JUL1985 06:00:00)-Water Temperature (C)]]*OO[[#This Row],[49]]</f>
        <v>2.5468254419890003E-5</v>
      </c>
      <c r="AZ396" s="10">
        <f>3/24000000*OO[[#This Row],[108 (02JUL1985 09:00:00)-Water Temperature (C)]]*OO[[#This Row],[50]]</f>
        <v>1.8563918004558748E-5</v>
      </c>
      <c r="BA396" s="10">
        <f>3/24000000*OO[[#This Row],[109 (02JUL1985 12:00:00)-Water Temperature (C)]]*OO[[#This Row],[51]]</f>
        <v>1.4141719330791249E-5</v>
      </c>
      <c r="BB396" s="10">
        <f>3/24000000*OO[[#This Row],[110 (02JUL1985 15:00:00)-Water Temperature (C)]]*OO[[#This Row],[52]]</f>
        <v>1.1248958258519999E-5</v>
      </c>
      <c r="BC396" s="10">
        <f>3/24000000*OO[[#This Row],[111 (02JUL1985 18:00:00)-Water Temperature (C)]]*OO[[#This Row],[53]]</f>
        <v>9.2353477717875002E-6</v>
      </c>
      <c r="BD396" s="10">
        <f>3/24000000*OO[[#This Row],[112 (02JUL1985 21:00:00)-Water Temperature (C)]]*OO[[#This Row],[54]]</f>
        <v>7.6792842320199992E-6</v>
      </c>
      <c r="BE396" s="10">
        <f>3/24000000*OO[[#This Row],[113 (03JUL1985 00:00:00)-Water Temperature (C)]]*OO[[#This Row],[55]]</f>
        <v>6.4664560086524995E-6</v>
      </c>
      <c r="BF396" s="10">
        <f>3/24000000*OO[[#This Row],[114 (03JUL1985 03:00:00)-Water Temperature (C)]]*OO[[#This Row],[56]]</f>
        <v>5.5968678658612499E-6</v>
      </c>
      <c r="BG396" s="10">
        <f>3/24000000*OO[[#This Row],[115 (03JUL1985 06:00:00)-Water Temperature (C)]]*OO[[#This Row],[57]]</f>
        <v>4.9382171888437504E-6</v>
      </c>
      <c r="BH396" s="10">
        <f>3/24000000*OO[[#This Row],[116 (03JUL1985 09:00:00)-Water Temperature (C)]]*OO[[#This Row],[58]]</f>
        <v>4.509775625055E-6</v>
      </c>
      <c r="BI396" s="10">
        <f>3/24000000*OO[[#This Row],[117 (03JUL1985 12:00:00)-Water Temperature (C)]]*OO[[#This Row],[59]]</f>
        <v>4.198288243375E-6</v>
      </c>
      <c r="BJ396" s="10">
        <f>3/24000000*OO[[#This Row],[118 (03JUL1985 15:00:00)-Water Temperature (C)]]*OO[[#This Row],[60]]</f>
        <v>3.9330482395937502E-6</v>
      </c>
      <c r="BK396" s="10">
        <f>3/24000000*OO[[#This Row],[119 (03JUL1985 18:00:00)-Water Temperature (C)]]*OO[[#This Row],[61]]</f>
        <v>3.7137786069000001E-6</v>
      </c>
      <c r="BL396" s="10">
        <f>3/24000000*OO[[#This Row],[120 (03JUL1985 21:00:00)-Water Temperature (C)]]*OO[[#This Row],[62]]</f>
        <v>3.4817087368749998E-6</v>
      </c>
      <c r="BM396" s="10">
        <f>3/24000000*OO[[#This Row],[121 (04JUL1985 00:00:00)-Water Temperature (C)]]*OO[[#This Row],[63]]</f>
        <v>3.2782333850287501E-6</v>
      </c>
      <c r="BN396" s="10">
        <f>3/24000000*OO[[#This Row],[122 (04JUL1985 03:00:00)-Water Temperature (C)]]*OO[[#This Row],[64]]</f>
        <v>3.1135227141599994E-6</v>
      </c>
      <c r="BO396" s="10">
        <f>3/24000000*OO[[#This Row],[123 (04JUL1985 06:00:00)-Water Temperature (C)]]*OO[[#This Row],[65]]</f>
        <v>2.9738336097359997E-6</v>
      </c>
      <c r="BP396" s="10">
        <f>3/24000000*OO[[#This Row],[124 (04JUL1985 09:00:00)-Water Temperature (C)]]*OO[[#This Row],[66]]</f>
        <v>2.9088608729306247E-6</v>
      </c>
      <c r="BQ396" s="10">
        <f>3/24000000*OO[[#This Row],[125 (04JUL1985 12:00:00)-Water Temperature (C)]]*OO[[#This Row],[67]]</f>
        <v>2.8460368554655E-6</v>
      </c>
      <c r="BR396" s="10">
        <f>3/24000000*OO[[#This Row],[126 (04JUL1985 15:00:00)-Water Temperature (C)]]*OO[[#This Row],[68]]</f>
        <v>2.7711010590473747E-6</v>
      </c>
      <c r="BS396" s="10">
        <f>3/24000000*OO[[#This Row],[127 (04JUL1985 18:00:00)-Water Temperature (C)]]*OO[[#This Row],[69]]</f>
        <v>2.6855281007452499E-6</v>
      </c>
      <c r="BT396" s="10">
        <f>3/24000000*OO[[#This Row],[128 (04JUL1985 21:00:00)-Water Temperature (C)]]*OO[[#This Row],[70]]</f>
        <v>2.5842658192994996E-6</v>
      </c>
      <c r="BU396" s="10">
        <f>3/24000000*OO[[#This Row],[129 (05JUL1985 00:00:00)-Water Temperature (C)]]*OO[[#This Row],[71]]</f>
        <v>2.4744318313721248E-6</v>
      </c>
      <c r="BV396" s="10">
        <f>3/24000000*OO[[#This Row],[130 (05JUL1985 03:00:00)-Water Temperature (C)]]*OO[[#This Row],[72]]</f>
        <v>2.3777969148839995E-6</v>
      </c>
      <c r="BW396" s="10">
        <f>3/24000000*OO[[#This Row],[131 (05JUL1985 06:00:00)-Water Temperature (C)]]*OO[[#This Row],[73]]</f>
        <v>2.2859450526254999E-6</v>
      </c>
      <c r="BX396" s="10">
        <f>3/24000000*OO[[#This Row],[132 (05JUL1985 09:00:00)-Water Temperature (C)]]*OO[[#This Row],[74]]</f>
        <v>2.2464116232104997E-6</v>
      </c>
      <c r="BY396" s="10">
        <f>3/24000000*OO[[#This Row],[133 (05JUL1985 12:00:00)-Water Temperature (C)]]*OO[[#This Row],[75]]</f>
        <v>2.2124371597119998E-6</v>
      </c>
      <c r="BZ396" s="10">
        <f>3/24000000*OO[[#This Row],[134 (05JUL1985 15:00:00)-Water Temperature (C)]]*OO[[#This Row],[76]]</f>
        <v>2.1790862433749999E-6</v>
      </c>
      <c r="CA396" s="10">
        <f>3/24000000*OO[[#This Row],[135 (05JUL1985 18:00:00)-Water Temperature (C)]]*OO[[#This Row],[77]]</f>
        <v>2.1417012309419999E-6</v>
      </c>
      <c r="CB396" s="10">
        <f>3/24000000*OO[[#This Row],[136 (05JUL1985 21:00:00)-Water Temperature (C)]]*OO[[#This Row],[78]]</f>
        <v>2.0662507362692502E-6</v>
      </c>
      <c r="CC396" s="10">
        <f>3/24000000*OO[[#This Row],[137 (06JUL1985 00:00:00)-Water Temperature (C)]]*OO[[#This Row],[79]]</f>
        <v>1.9814957572901251E-6</v>
      </c>
      <c r="CD396" s="10">
        <f>3/24000000*OO[[#This Row],[138 (06JUL1985 03:00:00)-Water Temperature (C)]]*OO[[#This Row],[80]]</f>
        <v>1.90704046975825E-6</v>
      </c>
      <c r="CE396" s="10">
        <f>3/24000000*OO[[#This Row],[139 (06JUL1985 06:00:00)-Water Temperature (C)]]*OO[[#This Row],[81]]</f>
        <v>1.84086537997975E-6</v>
      </c>
      <c r="CF396" s="10">
        <f>3/24000000*OO[[#This Row],[140 (06JUL1985 09:00:00)-Water Temperature (C)]]*OO[[#This Row],[82]]</f>
        <v>1.8272482953738749E-6</v>
      </c>
      <c r="CG396" s="10">
        <f>3/24000000*OO[[#This Row],[141 (06JUL1985 12:00:00)-Water Temperature (C)]]*OO[[#This Row],[83]]</f>
        <v>1.8128738995167501E-6</v>
      </c>
      <c r="CH396" s="10">
        <f>3/24000000*OO[[#This Row],[142 (06JUL1985 15:00:00)-Water Temperature (C)]]*OO[[#This Row],[84]]</f>
        <v>1.7908229730824998E-6</v>
      </c>
      <c r="CI396" s="10">
        <f>3/24000000*OO[[#This Row],[143 (06JUL1985 18:00:00)-Water Temperature (C)]]*OO[[#This Row],[85]]</f>
        <v>1.7649288397995001E-6</v>
      </c>
      <c r="CJ396" s="10">
        <f>3/24000000*OO[[#This Row],[144 (06JUL1985 21:00:00)-Water Temperature (C)]]*OO[[#This Row],[86]]</f>
        <v>1.7066894006437501E-6</v>
      </c>
      <c r="CK396" s="10">
        <f>3/24000000*OO[[#This Row],[145 (07JUL1985 00:00:00)-Water Temperature (C)]]*OO[[#This Row],[87]]</f>
        <v>1.6444338921674999E-6</v>
      </c>
      <c r="CL396" s="10">
        <f>3/24000000*OO[[#This Row],[146 (07JUL1985 03:00:00)-Water Temperature (C)]]*OO[[#This Row],[88]]</f>
        <v>1.5856261344216251E-6</v>
      </c>
      <c r="CM396" s="10">
        <f>3/24000000*OO[[#This Row],[147 (07JUL1985 06:00:00)-Water Temperature (C)]]*OO[[#This Row],[89]]</f>
        <v>1.5241278122070001E-6</v>
      </c>
      <c r="CN396" s="10">
        <f>3/24000000*OO[[#This Row],[148 (07JUL1985 09:00:00)-Water Temperature (C)]]*OO[[#This Row],[90]]</f>
        <v>1.4701605487966251E-6</v>
      </c>
      <c r="CO396" s="10">
        <f>3/24000000*OO[[#This Row],[149 (07JUL1985 12:00:00)-Water Temperature (C)]]*OO[[#This Row],[91]]</f>
        <v>1.4324438308132499E-6</v>
      </c>
      <c r="CP396" s="10">
        <f>3/24000000*OO[[#This Row],[150 (07JUL1985 15:00:00)-Water Temperature (C)]]*OO[[#This Row],[92]]</f>
        <v>1.4111062037056249E-6</v>
      </c>
      <c r="CQ396" s="10">
        <f>3/24000000*OO[[#This Row],[151 (07JUL1985 18:00:00)-Water Temperature (C)]]*OO[[#This Row],[93]]</f>
        <v>1.3692704690536249E-6</v>
      </c>
      <c r="CR396" s="10">
        <f>3/24000000*OO[[#This Row],[152 (07JUL1985 21:00:00)-Water Temperature (C)]]*OO[[#This Row],[94]]</f>
        <v>1.3181332237158748E-6</v>
      </c>
      <c r="CS396" s="10">
        <f>3/24000000*OO[[#This Row],[153 (08JUL1985 00:00:00)-Water Temperature (C)]]*OO[[#This Row],[95]]</f>
        <v>1.2722209850886249E-6</v>
      </c>
      <c r="CT396" s="10">
        <f>3/24000000*OO[[#This Row],[154 (08JUL1985 03:00:00)-Water Temperature (C)]]*OO[[#This Row],[96]]</f>
        <v>1.2286885909622501E-6</v>
      </c>
      <c r="CU396" s="10">
        <f>3/24000000*OO[[#This Row],[155 (08JUL1985 06:00:00)-Water Temperature (C)]]*OO[[#This Row],[97]]</f>
        <v>1.1885685397230001E-6</v>
      </c>
      <c r="CV396" s="10">
        <f>3/24000000*OO[[#This Row],[156 (08JUL1985 09:00:00)-Water Temperature (C)]]*OO[[#This Row],[98]]</f>
        <v>1.17486060165225E-6</v>
      </c>
      <c r="CW396" s="10">
        <f>3/24000000*OO[[#This Row],[157 (08JUL1985 12:00:00)-Water Temperature (C)]]*OO[[#This Row],[99]]</f>
        <v>1.16649280505125E-6</v>
      </c>
    </row>
    <row r="397" spans="1:101" x14ac:dyDescent="0.35">
      <c r="A397" t="s">
        <v>404</v>
      </c>
      <c r="B397">
        <v>921.25490000000002</v>
      </c>
      <c r="C397" s="10">
        <f>3/24*OO[[#This Row],[59 (26JUN1985 06:00:00)-Water Temperature (C)]]*OO[[#This Row],[1]]/SUM(OO[1])</f>
        <v>0</v>
      </c>
      <c r="D397" s="10">
        <f>3/24*OO[[#This Row],[60 (26JUN1985 09:00:00)-Water Temperature (C)]]*OO[[#This Row],[2]]/SUM(OO[2])</f>
        <v>0</v>
      </c>
      <c r="E397" s="10">
        <f>3/24*OO[[#This Row],[61 (26JUN1985 12:00:00)-Water Temperature (C)]]*OO[[#This Row],[3]]/SUM(OO[3])</f>
        <v>0</v>
      </c>
      <c r="F397" s="10">
        <f>3/24*OO[[#This Row],[62 (26JUN1985 15:00:00)-Water Temperature (C)]]*OO[[#This Row],[4]]/SUM(OO[4])</f>
        <v>0</v>
      </c>
      <c r="G397" s="10">
        <f>3/24*OO[[#This Row],[63 (26JUN1985 18:00:00)-Water Temperature (C)]]*OO[[#This Row],[5]]/SUM(OO[5])</f>
        <v>0</v>
      </c>
      <c r="H397" s="10">
        <f>3/24*OO[[#This Row],[64 (26JUN1985 21:00:00)-Water Temperature (C)]]*OO[[#This Row],[6]]/SUM(OO[6])</f>
        <v>0</v>
      </c>
      <c r="I397" s="10">
        <f>3/24*OO[[#This Row],[65 (27JUN1985 00:00:00)-Water Temperature (C)]]*OO[[#This Row],[7]]/SUM(OO[7])</f>
        <v>0</v>
      </c>
      <c r="J397" s="10">
        <f>3/24*OO[[#This Row],[66 (27JUN1985 03:00:00)-Water Temperature (C)]]*OO[[#This Row],[8]]/SUM(OO[8])</f>
        <v>0</v>
      </c>
      <c r="K397" s="10">
        <f>3/24*OO[[#This Row],[67 (27JUN1985 06:00:00)-Water Temperature (C)]]*OO[[#This Row],[9]]/SUM(OO[9])</f>
        <v>0</v>
      </c>
      <c r="L397" s="10">
        <f>3/24*OO[[#This Row],[68 (27JUN1985 09:00:00)-Water Temperature (C)]]*OO[[#This Row],[10]]/SUM(OO[10])</f>
        <v>0</v>
      </c>
      <c r="M397" s="10">
        <f>3/24*OO[[#This Row],[69 (27JUN1985 12:00:00)-Water Temperature (C)]]*OO[[#This Row],[11]]/SUM(OO[11])</f>
        <v>0</v>
      </c>
      <c r="N397" s="10">
        <f>3/24*OO[[#This Row],[70 (27JUN1985 15:00:00)-Water Temperature (C)]]*OO[[#This Row],[12]]/SUM(OO[12])</f>
        <v>0</v>
      </c>
      <c r="O397" s="10">
        <f>3/24*OO[[#This Row],[71 (27JUN1985 18:00:00)-Water Temperature (C)]]*OO[[#This Row],[13]]/SUM(OO[13])</f>
        <v>0</v>
      </c>
      <c r="P397" s="10">
        <f>3/24*OO[[#This Row],[72 (27JUN1985 21:00:00)-Water Temperature (C)]]*OO[[#This Row],[14]]/SUM(OO[14])</f>
        <v>0</v>
      </c>
      <c r="Q397" s="10">
        <f>3/24*OO[[#This Row],[73 (28JUN1985 00:00:00)-Water Temperature (C)]]*OO[[#This Row],[15]]/SUM(OO[15])</f>
        <v>0</v>
      </c>
      <c r="R397" s="10">
        <f>3/24*OO[[#This Row],[74 (28JUN1985 03:00:00)-Water Temperature (C)]]*OO[[#This Row],[16]]/SUM(OO[16])</f>
        <v>0</v>
      </c>
      <c r="S397" s="10">
        <f>3/24*OO[[#This Row],[75 (28JUN1985 06:00:00)-Water Temperature (C)]]*OO[[#This Row],[17]]/SUM(OO[17])</f>
        <v>0</v>
      </c>
      <c r="T397" s="10">
        <f>3/24*OO[[#This Row],[76 (28JUN1985 09:00:00)-Water Temperature (C)]]*OO[[#This Row],[18]]/SUM(OO[18])</f>
        <v>7.9551312578092906E-36</v>
      </c>
      <c r="U397" s="10">
        <f>3/24*OO[[#This Row],[77 (28JUN1985 12:00:00)-Water Temperature (C)]]*OO[[#This Row],[19]]/SUM(OO[19])</f>
        <v>2.6824975409025022E-28</v>
      </c>
      <c r="V397" s="10">
        <f>3/24000000*OO[[#This Row],[78 (28JUN1985 15:00:00)-Water Temperature (C)]]*OO[[#This Row],[20]]</f>
        <v>8.75395818748E-20</v>
      </c>
      <c r="W397" s="10">
        <f>3/24000000*OO[[#This Row],[79 (28JUN1985 18:00:00)-Water Temperature (C)]]*OO[[#This Row],[21]]</f>
        <v>7.1814074665224989E-15</v>
      </c>
      <c r="X397" s="10">
        <f>3/24000000*OO[[#This Row],[80 (28JUN1985 21:00:00)-Water Temperature (C)]]*OO[[#This Row],[22]]</f>
        <v>2.3398733616142498E-11</v>
      </c>
      <c r="Y397" s="10">
        <f>3/24000000*OO[[#This Row],[81 (29JUN1985 00:00:00)-Water Temperature (C)]]*OO[[#This Row],[23]]</f>
        <v>1.144411204373125E-8</v>
      </c>
      <c r="Z397" s="10">
        <f>3/24000000*OO[[#This Row],[82 (29JUN1985 03:00:00)-Water Temperature (C)]]*OO[[#This Row],[24]]</f>
        <v>1.4247674563905E-6</v>
      </c>
      <c r="AA397" s="10">
        <f>3/24000000*OO[[#This Row],[83 (29JUN1985 06:00:00)-Water Temperature (C)]]*OO[[#This Row],[25]]</f>
        <v>6.1011854768737496E-5</v>
      </c>
      <c r="AB397" s="10">
        <f>3/24000000*OO[[#This Row],[84 (29JUN1985 09:00:00)-Water Temperature (C)]]*OO[[#This Row],[26]]</f>
        <v>1.1064321986531248E-3</v>
      </c>
      <c r="AC397" s="10">
        <f>3/24000000*OO[[#This Row],[85 (29JUN1985 12:00:00)-Water Temperature (C)]]*OO[[#This Row],[27]]</f>
        <v>9.5454117914624999E-3</v>
      </c>
      <c r="AD397" s="10">
        <f>3/24000000*OO[[#This Row],[86 (29JUN1985 15:00:00)-Water Temperature (C)]]*OO[[#This Row],[28]]</f>
        <v>4.3318025666087494E-2</v>
      </c>
      <c r="AE397" s="10">
        <f>3/24000000*OO[[#This Row],[88 (29JUN1985 21:00:00)-Water Temperature (C)]]*OO[[#This Row],[30]]</f>
        <v>0.17995610617792498</v>
      </c>
      <c r="AF397" s="10">
        <f>3/24000000*OO[[#This Row],[88 (29JUN1985 21:00:00)-Water Temperature (C)]]*OO[[#This Row],[30]]</f>
        <v>0.17995610617792498</v>
      </c>
      <c r="AG397" s="10">
        <f>3/24000000*OO[[#This Row],[89 (30JUN1985 00:00:00)-Water Temperature (C)]]*OO[[#This Row],[31]]</f>
        <v>0.19117308307299996</v>
      </c>
      <c r="AH397" s="10">
        <f>3/24000000*OO[[#This Row],[90 (30JUN1985 03:00:00)-Water Temperature (C)]]*OO[[#This Row],[32]]</f>
        <v>0.14819648779633748</v>
      </c>
      <c r="AI397" s="10">
        <f>3/24000000*OO[[#This Row],[91 (30JUN1985 06:00:00)-Water Temperature (C)]]*OO[[#This Row],[33]]</f>
        <v>8.9198872361912485E-2</v>
      </c>
      <c r="AJ397" s="10">
        <f>3/24000000*OO[[#This Row],[92 (30JUN1985 09:00:00)-Water Temperature (C)]]*OO[[#This Row],[34]]</f>
        <v>4.6780764491250001E-2</v>
      </c>
      <c r="AK397" s="10">
        <f>3/24000000*OO[[#This Row],[93 (30JUN1985 12:00:00)-Water Temperature (C)]]*OO[[#This Row],[35]]</f>
        <v>2.3493952913574999E-2</v>
      </c>
      <c r="AL397" s="10">
        <f>3/24000000*OO[[#This Row],[94 (30JUN1985 15:00:00)-Water Temperature (C)]]*OO[[#This Row],[36]]</f>
        <v>1.209304358847375E-2</v>
      </c>
      <c r="AM397" s="10">
        <f>3/24000000*OO[[#This Row],[95 (30JUN1985 18:00:00)-Water Temperature (C)]]*OO[[#This Row],[37]]</f>
        <v>6.5756794595937503E-3</v>
      </c>
      <c r="AN397" s="10">
        <f>3/24000000*OO[[#This Row],[96 (30JUN1985 21:00:00)-Water Temperature (C)]]*OO[[#This Row],[38]]</f>
        <v>3.7096693455875001E-3</v>
      </c>
      <c r="AO397" s="10">
        <f>3/24000000*OO[[#This Row],[97 (01JUL1985 00:00:00)-Water Temperature (C)]]*OO[[#This Row],[39]]</f>
        <v>2.1664742921945002E-3</v>
      </c>
      <c r="AP397" s="10">
        <f>3/24000000*OO[[#This Row],[98 (01JUL1985 03:00:00)-Water Temperature (C)]]*OO[[#This Row],[40]]</f>
        <v>1.3083657568125E-3</v>
      </c>
      <c r="AQ397" s="10">
        <f>3/24000000*OO[[#This Row],[99 (01JUL1985 06:00:00)-Water Temperature (C)]]*OO[[#This Row],[41]]</f>
        <v>8.0771450405849987E-4</v>
      </c>
      <c r="AR397" s="10">
        <f>3/24000000*OO[[#This Row],[100 (01JUL1985 09:00:00)-Water Temperature (C)]]*OO[[#This Row],[42]]</f>
        <v>5.1841919901424996E-4</v>
      </c>
      <c r="AS397" s="10">
        <f>3/24000000*OO[[#This Row],[101 (01JUL1985 12:00:00)-Water Temperature (C)]]*OO[[#This Row],[43]]</f>
        <v>3.3852755099000002E-4</v>
      </c>
      <c r="AT397" s="10">
        <f>3/24000000*OO[[#This Row],[102 (01JUL1985 15:00:00)-Water Temperature (C)]]*OO[[#This Row],[44]]</f>
        <v>2.2140918198112499E-4</v>
      </c>
      <c r="AU397" s="10">
        <f>3/24000000*OO[[#This Row],[103 (01JUL1985 18:00:00)-Water Temperature (C)]]*OO[[#This Row],[45]]</f>
        <v>1.4661068063399999E-4</v>
      </c>
      <c r="AV397" s="10">
        <f>3/24000000*OO[[#This Row],[104 (01JUL1985 21:00:00)-Water Temperature (C)]]*OO[[#This Row],[46]]</f>
        <v>9.7241623476499987E-5</v>
      </c>
      <c r="AW397" s="10">
        <f>3/24000000*OO[[#This Row],[105 (02JUL1985 00:00:00)-Water Temperature (C)]]*OO[[#This Row],[47]]</f>
        <v>6.5831536221974999E-5</v>
      </c>
      <c r="AX397" s="10">
        <f>3/24000000*OO[[#This Row],[106 (02JUL1985 03:00:00)-Water Temperature (C)]]*OO[[#This Row],[48]]</f>
        <v>4.5393147481174995E-5</v>
      </c>
      <c r="AY397" s="10">
        <f>3/24000000*OO[[#This Row],[107 (02JUL1985 06:00:00)-Water Temperature (C)]]*OO[[#This Row],[49]]</f>
        <v>3.1841449482975006E-5</v>
      </c>
      <c r="AZ397" s="10">
        <f>3/24000000*OO[[#This Row],[108 (02JUL1985 09:00:00)-Water Temperature (C)]]*OO[[#This Row],[50]]</f>
        <v>2.2750749218557502E-5</v>
      </c>
      <c r="BA397" s="10">
        <f>3/24000000*OO[[#This Row],[109 (02JUL1985 12:00:00)-Water Temperature (C)]]*OO[[#This Row],[51]]</f>
        <v>1.6956175047157499E-5</v>
      </c>
      <c r="BB397" s="10">
        <f>3/24000000*OO[[#This Row],[110 (02JUL1985 15:00:00)-Water Temperature (C)]]*OO[[#This Row],[52]]</f>
        <v>1.3178728574427499E-5</v>
      </c>
      <c r="BC397" s="10">
        <f>3/24000000*OO[[#This Row],[111 (02JUL1985 18:00:00)-Water Temperature (C)]]*OO[[#This Row],[53]]</f>
        <v>1.0563587328650001E-5</v>
      </c>
      <c r="BD397" s="10">
        <f>3/24000000*OO[[#This Row],[112 (02JUL1985 21:00:00)-Water Temperature (C)]]*OO[[#This Row],[54]]</f>
        <v>8.5812497996300011E-6</v>
      </c>
      <c r="BE397" s="10">
        <f>3/24000000*OO[[#This Row],[113 (03JUL1985 00:00:00)-Water Temperature (C)]]*OO[[#This Row],[55]]</f>
        <v>7.0731372334187502E-6</v>
      </c>
      <c r="BF397" s="10">
        <f>3/24000000*OO[[#This Row],[114 (03JUL1985 03:00:00)-Water Temperature (C)]]*OO[[#This Row],[56]]</f>
        <v>6.0153384509124994E-6</v>
      </c>
      <c r="BG397" s="10">
        <f>3/24000000*OO[[#This Row],[115 (03JUL1985 06:00:00)-Water Temperature (C)]]*OO[[#This Row],[57]]</f>
        <v>5.2344526947224998E-6</v>
      </c>
      <c r="BH397" s="10">
        <f>3/24000000*OO[[#This Row],[116 (03JUL1985 09:00:00)-Water Temperature (C)]]*OO[[#This Row],[58]]</f>
        <v>4.7304372900749997E-6</v>
      </c>
      <c r="BI397" s="10">
        <f>3/24000000*OO[[#This Row],[117 (03JUL1985 12:00:00)-Water Temperature (C)]]*OO[[#This Row],[59]]</f>
        <v>4.3714180713612504E-6</v>
      </c>
      <c r="BJ397" s="10">
        <f>3/24000000*OO[[#This Row],[118 (03JUL1985 15:00:00)-Water Temperature (C)]]*OO[[#This Row],[60]]</f>
        <v>4.0700771487075003E-6</v>
      </c>
      <c r="BK397" s="10">
        <f>3/24000000*OO[[#This Row],[119 (03JUL1985 18:00:00)-Water Temperature (C)]]*OO[[#This Row],[61]]</f>
        <v>3.8213138282687499E-6</v>
      </c>
      <c r="BL397" s="10">
        <f>3/24000000*OO[[#This Row],[120 (03JUL1985 21:00:00)-Water Temperature (C)]]*OO[[#This Row],[62]]</f>
        <v>3.5646708224924999E-6</v>
      </c>
      <c r="BM397" s="10">
        <f>3/24000000*OO[[#This Row],[121 (04JUL1985 00:00:00)-Water Temperature (C)]]*OO[[#This Row],[63]]</f>
        <v>3.3427529534812497E-6</v>
      </c>
      <c r="BN397" s="10">
        <f>3/24000000*OO[[#This Row],[122 (04JUL1985 03:00:00)-Water Temperature (C)]]*OO[[#This Row],[64]]</f>
        <v>3.1659769321124995E-6</v>
      </c>
      <c r="BO397" s="10">
        <f>3/24000000*OO[[#This Row],[123 (04JUL1985 06:00:00)-Water Temperature (C)]]*OO[[#This Row],[65]]</f>
        <v>3.019809621365E-6</v>
      </c>
      <c r="BP397" s="10">
        <f>3/24000000*OO[[#This Row],[124 (04JUL1985 09:00:00)-Water Temperature (C)]]*OO[[#This Row],[66]]</f>
        <v>2.95447039077125E-6</v>
      </c>
      <c r="BQ397" s="10">
        <f>3/24000000*OO[[#This Row],[125 (04JUL1985 12:00:00)-Water Temperature (C)]]*OO[[#This Row],[67]]</f>
        <v>2.8912579142394996E-6</v>
      </c>
      <c r="BR397" s="10">
        <f>3/24000000*OO[[#This Row],[126 (04JUL1985 15:00:00)-Water Temperature (C)]]*OO[[#This Row],[68]]</f>
        <v>2.8123343865089996E-6</v>
      </c>
      <c r="BS397" s="10">
        <f>3/24000000*OO[[#This Row],[127 (04JUL1985 18:00:00)-Water Temperature (C)]]*OO[[#This Row],[69]]</f>
        <v>2.7216371713180001E-6</v>
      </c>
      <c r="BT397" s="10">
        <f>3/24000000*OO[[#This Row],[128 (04JUL1985 21:00:00)-Water Temperature (C)]]*OO[[#This Row],[70]]</f>
        <v>2.6148949925988749E-6</v>
      </c>
      <c r="BU397" s="10">
        <f>3/24000000*OO[[#This Row],[129 (05JUL1985 00:00:00)-Water Temperature (C)]]*OO[[#This Row],[71]]</f>
        <v>2.4996765602912498E-6</v>
      </c>
      <c r="BV397" s="10">
        <f>3/24000000*OO[[#This Row],[130 (05JUL1985 03:00:00)-Water Temperature (C)]]*OO[[#This Row],[72]]</f>
        <v>2.4005825063474997E-6</v>
      </c>
      <c r="BW397" s="10">
        <f>3/24000000*OO[[#This Row],[131 (05JUL1985 06:00:00)-Water Temperature (C)]]*OO[[#This Row],[73]]</f>
        <v>2.3083617030950001E-6</v>
      </c>
      <c r="BX397" s="10">
        <f>3/24000000*OO[[#This Row],[132 (05JUL1985 09:00:00)-Water Temperature (C)]]*OO[[#This Row],[74]]</f>
        <v>2.2711369605014994E-6</v>
      </c>
      <c r="BY397" s="10">
        <f>3/24000000*OO[[#This Row],[133 (05JUL1985 12:00:00)-Water Temperature (C)]]*OO[[#This Row],[75]]</f>
        <v>2.2394375153198751E-6</v>
      </c>
      <c r="BZ397" s="10">
        <f>3/24000000*OO[[#This Row],[134 (05JUL1985 15:00:00)-Water Temperature (C)]]*OO[[#This Row],[76]]</f>
        <v>2.2056657553300001E-6</v>
      </c>
      <c r="CA397" s="10">
        <f>3/24000000*OO[[#This Row],[135 (05JUL1985 18:00:00)-Water Temperature (C)]]*OO[[#This Row],[77]]</f>
        <v>2.1663195744671251E-6</v>
      </c>
      <c r="CB397" s="10">
        <f>3/24000000*OO[[#This Row],[136 (05JUL1985 21:00:00)-Water Temperature (C)]]*OO[[#This Row],[78]]</f>
        <v>2.087125274871E-6</v>
      </c>
      <c r="CC397" s="10">
        <f>3/24000000*OO[[#This Row],[137 (06JUL1985 00:00:00)-Water Temperature (C)]]*OO[[#This Row],[79]]</f>
        <v>1.9980908300122498E-6</v>
      </c>
      <c r="CD397" s="10">
        <f>3/24000000*OO[[#This Row],[138 (06JUL1985 03:00:00)-Water Temperature (C)]]*OO[[#This Row],[80]]</f>
        <v>1.9220902545661248E-6</v>
      </c>
      <c r="CE397" s="10">
        <f>3/24000000*OO[[#This Row],[139 (06JUL1985 06:00:00)-Water Temperature (C)]]*OO[[#This Row],[81]]</f>
        <v>1.8559193253770002E-6</v>
      </c>
      <c r="CF397" s="10">
        <f>3/24000000*OO[[#This Row],[140 (06JUL1985 09:00:00)-Water Temperature (C)]]*OO[[#This Row],[82]]</f>
        <v>1.8449590148890004E-6</v>
      </c>
      <c r="CG397" s="10">
        <f>3/24000000*OO[[#This Row],[141 (06JUL1985 12:00:00)-Water Temperature (C)]]*OO[[#This Row],[83]]</f>
        <v>1.8330923009874997E-6</v>
      </c>
      <c r="CH397" s="10">
        <f>3/24000000*OO[[#This Row],[142 (06JUL1985 15:00:00)-Water Temperature (C)]]*OO[[#This Row],[84]]</f>
        <v>1.81121314294E-6</v>
      </c>
      <c r="CI397" s="10">
        <f>3/24000000*OO[[#This Row],[143 (06JUL1985 18:00:00)-Water Temperature (C)]]*OO[[#This Row],[85]]</f>
        <v>1.7840951422724998E-6</v>
      </c>
      <c r="CJ397" s="10">
        <f>3/24000000*OO[[#This Row],[144 (06JUL1985 21:00:00)-Water Temperature (C)]]*OO[[#This Row],[86]]</f>
        <v>1.7229713103074998E-6</v>
      </c>
      <c r="CK397" s="10">
        <f>3/24000000*OO[[#This Row],[145 (07JUL1985 00:00:00)-Water Temperature (C)]]*OO[[#This Row],[87]]</f>
        <v>1.6568836078484999E-6</v>
      </c>
      <c r="CL397" s="10">
        <f>3/24000000*OO[[#This Row],[146 (07JUL1985 03:00:00)-Water Temperature (C)]]*OO[[#This Row],[88]]</f>
        <v>1.5967157356642499E-6</v>
      </c>
      <c r="CM397" s="10">
        <f>3/24000000*OO[[#This Row],[147 (07JUL1985 06:00:00)-Water Temperature (C)]]*OO[[#This Row],[89]]</f>
        <v>1.5350405176417499E-6</v>
      </c>
      <c r="CN397" s="10">
        <f>3/24000000*OO[[#This Row],[148 (07JUL1985 09:00:00)-Water Temperature (C)]]*OO[[#This Row],[90]]</f>
        <v>1.481737547628E-6</v>
      </c>
      <c r="CO397" s="10">
        <f>3/24000000*OO[[#This Row],[149 (07JUL1985 12:00:00)-Water Temperature (C)]]*OO[[#This Row],[91]]</f>
        <v>1.44524104672125E-6</v>
      </c>
      <c r="CP397" s="10">
        <f>3/24000000*OO[[#This Row],[150 (07JUL1985 15:00:00)-Water Temperature (C)]]*OO[[#This Row],[92]]</f>
        <v>1.4251249499707498E-6</v>
      </c>
      <c r="CQ397" s="10">
        <f>3/24000000*OO[[#This Row],[151 (07JUL1985 18:00:00)-Water Temperature (C)]]*OO[[#This Row],[93]]</f>
        <v>1.3821536463524998E-6</v>
      </c>
      <c r="CR397" s="10">
        <f>3/24000000*OO[[#This Row],[152 (07JUL1985 21:00:00)-Water Temperature (C)]]*OO[[#This Row],[94]]</f>
        <v>1.3283154238981249E-6</v>
      </c>
      <c r="CS397" s="10">
        <f>3/24000000*OO[[#This Row],[153 (08JUL1985 00:00:00)-Water Temperature (C)]]*OO[[#This Row],[95]]</f>
        <v>1.280704585768E-6</v>
      </c>
      <c r="CT397" s="10">
        <f>3/24000000*OO[[#This Row],[154 (08JUL1985 03:00:00)-Water Temperature (C)]]*OO[[#This Row],[96]]</f>
        <v>1.2361688827719999E-6</v>
      </c>
      <c r="CU397" s="10">
        <f>3/24000000*OO[[#This Row],[155 (08JUL1985 06:00:00)-Water Temperature (C)]]*OO[[#This Row],[97]]</f>
        <v>1.1954534858280001E-6</v>
      </c>
      <c r="CV397" s="10">
        <f>3/24000000*OO[[#This Row],[156 (08JUL1985 09:00:00)-Water Temperature (C)]]*OO[[#This Row],[98]]</f>
        <v>1.182867876238125E-6</v>
      </c>
      <c r="CW397" s="10">
        <f>3/24000000*OO[[#This Row],[157 (08JUL1985 12:00:00)-Water Temperature (C)]]*OO[[#This Row],[99]]</f>
        <v>1.1764310791428748E-6</v>
      </c>
    </row>
    <row r="398" spans="1:101" x14ac:dyDescent="0.35">
      <c r="A398" t="s">
        <v>405</v>
      </c>
      <c r="B398">
        <v>624.07799999999997</v>
      </c>
      <c r="C398" s="10">
        <f>3/24*OO[[#This Row],[59 (26JUN1985 06:00:00)-Water Temperature (C)]]*OO[[#This Row],[1]]/SUM(OO[1])</f>
        <v>0</v>
      </c>
      <c r="D398" s="10">
        <f>3/24*OO[[#This Row],[60 (26JUN1985 09:00:00)-Water Temperature (C)]]*OO[[#This Row],[2]]/SUM(OO[2])</f>
        <v>0</v>
      </c>
      <c r="E398" s="10">
        <f>3/24*OO[[#This Row],[61 (26JUN1985 12:00:00)-Water Temperature (C)]]*OO[[#This Row],[3]]/SUM(OO[3])</f>
        <v>0</v>
      </c>
      <c r="F398" s="10">
        <f>3/24*OO[[#This Row],[62 (26JUN1985 15:00:00)-Water Temperature (C)]]*OO[[#This Row],[4]]/SUM(OO[4])</f>
        <v>0</v>
      </c>
      <c r="G398" s="10">
        <f>3/24*OO[[#This Row],[63 (26JUN1985 18:00:00)-Water Temperature (C)]]*OO[[#This Row],[5]]/SUM(OO[5])</f>
        <v>0</v>
      </c>
      <c r="H398" s="10">
        <f>3/24*OO[[#This Row],[64 (26JUN1985 21:00:00)-Water Temperature (C)]]*OO[[#This Row],[6]]/SUM(OO[6])</f>
        <v>0</v>
      </c>
      <c r="I398" s="10">
        <f>3/24*OO[[#This Row],[65 (27JUN1985 00:00:00)-Water Temperature (C)]]*OO[[#This Row],[7]]/SUM(OO[7])</f>
        <v>0</v>
      </c>
      <c r="J398" s="10">
        <f>3/24*OO[[#This Row],[66 (27JUN1985 03:00:00)-Water Temperature (C)]]*OO[[#This Row],[8]]/SUM(OO[8])</f>
        <v>0</v>
      </c>
      <c r="K398" s="10">
        <f>3/24*OO[[#This Row],[67 (27JUN1985 06:00:00)-Water Temperature (C)]]*OO[[#This Row],[9]]/SUM(OO[9])</f>
        <v>0</v>
      </c>
      <c r="L398" s="10">
        <f>3/24*OO[[#This Row],[68 (27JUN1985 09:00:00)-Water Temperature (C)]]*OO[[#This Row],[10]]/SUM(OO[10])</f>
        <v>0</v>
      </c>
      <c r="M398" s="10">
        <f>3/24*OO[[#This Row],[69 (27JUN1985 12:00:00)-Water Temperature (C)]]*OO[[#This Row],[11]]/SUM(OO[11])</f>
        <v>0</v>
      </c>
      <c r="N398" s="10">
        <f>3/24*OO[[#This Row],[70 (27JUN1985 15:00:00)-Water Temperature (C)]]*OO[[#This Row],[12]]/SUM(OO[12])</f>
        <v>0</v>
      </c>
      <c r="O398" s="10">
        <f>3/24*OO[[#This Row],[71 (27JUN1985 18:00:00)-Water Temperature (C)]]*OO[[#This Row],[13]]/SUM(OO[13])</f>
        <v>0</v>
      </c>
      <c r="P398" s="10">
        <f>3/24*OO[[#This Row],[72 (27JUN1985 21:00:00)-Water Temperature (C)]]*OO[[#This Row],[14]]/SUM(OO[14])</f>
        <v>0</v>
      </c>
      <c r="Q398" s="10">
        <f>3/24*OO[[#This Row],[73 (28JUN1985 00:00:00)-Water Temperature (C)]]*OO[[#This Row],[15]]/SUM(OO[15])</f>
        <v>0</v>
      </c>
      <c r="R398" s="10">
        <f>3/24*OO[[#This Row],[74 (28JUN1985 03:00:00)-Water Temperature (C)]]*OO[[#This Row],[16]]/SUM(OO[16])</f>
        <v>0</v>
      </c>
      <c r="S398" s="10">
        <f>3/24*OO[[#This Row],[75 (28JUN1985 06:00:00)-Water Temperature (C)]]*OO[[#This Row],[17]]/SUM(OO[17])</f>
        <v>0</v>
      </c>
      <c r="T398" s="10">
        <f>3/24*OO[[#This Row],[76 (28JUN1985 09:00:00)-Water Temperature (C)]]*OO[[#This Row],[18]]/SUM(OO[18])</f>
        <v>1.0706039403866457E-36</v>
      </c>
      <c r="U398" s="10">
        <f>3/24*OO[[#This Row],[77 (28JUN1985 12:00:00)-Water Temperature (C)]]*OO[[#This Row],[19]]/SUM(OO[19])</f>
        <v>7.8097923336727993E-29</v>
      </c>
      <c r="V398" s="10">
        <f>3/24000000*OO[[#This Row],[78 (28JUN1985 15:00:00)-Water Temperature (C)]]*OO[[#This Row],[20]]</f>
        <v>2.2352601167187503E-20</v>
      </c>
      <c r="W398" s="10">
        <f>3/24000000*OO[[#This Row],[79 (28JUN1985 18:00:00)-Water Temperature (C)]]*OO[[#This Row],[21]]</f>
        <v>2.6228051732458749E-15</v>
      </c>
      <c r="X398" s="10">
        <f>3/24000000*OO[[#This Row],[80 (28JUN1985 21:00:00)-Water Temperature (C)]]*OO[[#This Row],[22]]</f>
        <v>1.023750219425E-11</v>
      </c>
      <c r="Y398" s="10">
        <f>3/24000000*OO[[#This Row],[81 (29JUN1985 00:00:00)-Water Temperature (C)]]*OO[[#This Row],[23]]</f>
        <v>5.7719350183624992E-9</v>
      </c>
      <c r="Z398" s="10">
        <f>3/24000000*OO[[#This Row],[82 (29JUN1985 03:00:00)-Water Temperature (C)]]*OO[[#This Row],[24]]</f>
        <v>8.1301149753000003E-7</v>
      </c>
      <c r="AA398" s="10">
        <f>3/24000000*OO[[#This Row],[83 (29JUN1985 06:00:00)-Water Temperature (C)]]*OO[[#This Row],[25]]</f>
        <v>3.9035753897525003E-5</v>
      </c>
      <c r="AB398" s="10">
        <f>3/24000000*OO[[#This Row],[84 (29JUN1985 09:00:00)-Water Temperature (C)]]*OO[[#This Row],[26]]</f>
        <v>7.911293816546249E-4</v>
      </c>
      <c r="AC398" s="10">
        <f>3/24000000*OO[[#This Row],[85 (29JUN1985 12:00:00)-Water Temperature (C)]]*OO[[#This Row],[27]]</f>
        <v>7.6041215609624997E-3</v>
      </c>
      <c r="AD398" s="10">
        <f>3/24000000*OO[[#This Row],[86 (29JUN1985 15:00:00)-Water Temperature (C)]]*OO[[#This Row],[28]]</f>
        <v>3.8375434783124995E-2</v>
      </c>
      <c r="AE398" s="10">
        <f>3/24000000*OO[[#This Row],[88 (29JUN1985 21:00:00)-Water Temperature (C)]]*OO[[#This Row],[30]]</f>
        <v>0.19793507662293749</v>
      </c>
      <c r="AF398" s="10">
        <f>3/24000000*OO[[#This Row],[88 (29JUN1985 21:00:00)-Water Temperature (C)]]*OO[[#This Row],[30]]</f>
        <v>0.19793507662293749</v>
      </c>
      <c r="AG398" s="10">
        <f>3/24000000*OO[[#This Row],[89 (30JUN1985 00:00:00)-Water Temperature (C)]]*OO[[#This Row],[31]]</f>
        <v>0.23569285780300001</v>
      </c>
      <c r="AH398" s="10">
        <f>3/24000000*OO[[#This Row],[90 (30JUN1985 03:00:00)-Water Temperature (C)]]*OO[[#This Row],[32]]</f>
        <v>0.20678453943192496</v>
      </c>
      <c r="AI398" s="10">
        <f>3/24000000*OO[[#This Row],[91 (30JUN1985 06:00:00)-Water Temperature (C)]]*OO[[#This Row],[33]]</f>
        <v>0.14207693835929999</v>
      </c>
      <c r="AJ398" s="10">
        <f>3/24000000*OO[[#This Row],[92 (30JUN1985 09:00:00)-Water Temperature (C)]]*OO[[#This Row],[34]]</f>
        <v>8.506035075655001E-2</v>
      </c>
      <c r="AK398" s="10">
        <f>3/24000000*OO[[#This Row],[93 (30JUN1985 12:00:00)-Water Temperature (C)]]*OO[[#This Row],[35]]</f>
        <v>4.7948019980137507E-2</v>
      </c>
      <c r="AL398" s="10">
        <f>3/24000000*OO[[#This Row],[94 (30JUN1985 15:00:00)-Water Temperature (C)]]*OO[[#This Row],[36]]</f>
        <v>2.6838933635092498E-2</v>
      </c>
      <c r="AM398" s="10">
        <f>3/24000000*OO[[#This Row],[95 (30JUN1985 18:00:00)-Water Temperature (C)]]*OO[[#This Row],[37]]</f>
        <v>1.53529938983125E-2</v>
      </c>
      <c r="AN398" s="10">
        <f>3/24000000*OO[[#This Row],[96 (30JUN1985 21:00:00)-Water Temperature (C)]]*OO[[#This Row],[38]]</f>
        <v>8.9015566173599979E-3</v>
      </c>
      <c r="AO398" s="10">
        <f>3/24000000*OO[[#This Row],[97 (01JUL1985 00:00:00)-Water Temperature (C)]]*OO[[#This Row],[39]]</f>
        <v>5.272140522275E-3</v>
      </c>
      <c r="AP398" s="10">
        <f>3/24000000*OO[[#This Row],[98 (01JUL1985 03:00:00)-Water Temperature (C)]]*OO[[#This Row],[40]]</f>
        <v>3.2095970932050004E-3</v>
      </c>
      <c r="AQ398" s="10">
        <f>3/24000000*OO[[#This Row],[99 (01JUL1985 06:00:00)-Water Temperature (C)]]*OO[[#This Row],[41]]</f>
        <v>1.9913497803272498E-3</v>
      </c>
      <c r="AR398" s="10">
        <f>3/24000000*OO[[#This Row],[100 (01JUL1985 09:00:00)-Water Temperature (C)]]*OO[[#This Row],[42]]</f>
        <v>1.2811168613328747E-3</v>
      </c>
      <c r="AS398" s="10">
        <f>3/24000000*OO[[#This Row],[101 (01JUL1985 12:00:00)-Water Temperature (C)]]*OO[[#This Row],[43]]</f>
        <v>8.35729087038375E-4</v>
      </c>
      <c r="AT398" s="10">
        <f>3/24000000*OO[[#This Row],[102 (01JUL1985 15:00:00)-Water Temperature (C)]]*OO[[#This Row],[44]]</f>
        <v>5.4296898196099994E-4</v>
      </c>
      <c r="AU398" s="10">
        <f>3/24000000*OO[[#This Row],[103 (01JUL1985 18:00:00)-Water Temperature (C)]]*OO[[#This Row],[45]]</f>
        <v>3.5505287933500001E-4</v>
      </c>
      <c r="AV398" s="10">
        <f>3/24000000*OO[[#This Row],[104 (01JUL1985 21:00:00)-Water Temperature (C)]]*OO[[#This Row],[46]]</f>
        <v>2.31517125279E-4</v>
      </c>
      <c r="AW398" s="10">
        <f>3/24000000*OO[[#This Row],[105 (02JUL1985 00:00:00)-Water Temperature (C)]]*OO[[#This Row],[47]]</f>
        <v>1.5348208866E-4</v>
      </c>
      <c r="AX398" s="10">
        <f>3/24000000*OO[[#This Row],[106 (02JUL1985 03:00:00)-Water Temperature (C)]]*OO[[#This Row],[48]]</f>
        <v>1.0324420804799997E-4</v>
      </c>
      <c r="AY398" s="10">
        <f>3/24000000*OO[[#This Row],[107 (02JUL1985 06:00:00)-Water Temperature (C)]]*OO[[#This Row],[49]]</f>
        <v>7.0305834508524998E-5</v>
      </c>
      <c r="AZ398" s="10">
        <f>3/24000000*OO[[#This Row],[108 (02JUL1985 09:00:00)-Water Temperature (C)]]*OO[[#This Row],[50]]</f>
        <v>4.8463104860624998E-5</v>
      </c>
      <c r="BA398" s="10">
        <f>3/24000000*OO[[#This Row],[109 (02JUL1985 12:00:00)-Water Temperature (C)]]*OO[[#This Row],[51]]</f>
        <v>3.46437081246375E-5</v>
      </c>
      <c r="BB398" s="10">
        <f>3/24000000*OO[[#This Row],[110 (02JUL1985 15:00:00)-Water Temperature (C)]]*OO[[#This Row],[52]]</f>
        <v>2.568975266952375E-5</v>
      </c>
      <c r="BC398" s="10">
        <f>3/24000000*OO[[#This Row],[111 (02JUL1985 18:00:00)-Water Temperature (C)]]*OO[[#This Row],[53]]</f>
        <v>1.9544902282369999E-5</v>
      </c>
      <c r="BD398" s="10">
        <f>3/24000000*OO[[#This Row],[112 (02JUL1985 21:00:00)-Water Temperature (C)]]*OO[[#This Row],[54]]</f>
        <v>1.5028734806077502E-5</v>
      </c>
      <c r="BE398" s="10">
        <f>3/24000000*OO[[#This Row],[113 (03JUL1985 00:00:00)-Water Temperature (C)]]*OO[[#This Row],[55]]</f>
        <v>1.1737648545465E-5</v>
      </c>
      <c r="BF398" s="10">
        <f>3/24000000*OO[[#This Row],[114 (03JUL1985 03:00:00)-Water Temperature (C)]]*OO[[#This Row],[56]]</f>
        <v>9.5145449742474996E-6</v>
      </c>
      <c r="BG398" s="10">
        <f>3/24000000*OO[[#This Row],[115 (03JUL1985 06:00:00)-Water Temperature (C)]]*OO[[#This Row],[57]]</f>
        <v>7.9534591013774996E-6</v>
      </c>
      <c r="BH398" s="10">
        <f>3/24000000*OO[[#This Row],[116 (03JUL1985 09:00:00)-Water Temperature (C)]]*OO[[#This Row],[58]]</f>
        <v>6.9612745288762502E-6</v>
      </c>
      <c r="BI398" s="10">
        <f>3/24000000*OO[[#This Row],[117 (03JUL1985 12:00:00)-Water Temperature (C)]]*OO[[#This Row],[59]]</f>
        <v>6.2812983175499997E-6</v>
      </c>
      <c r="BJ398" s="10">
        <f>3/24000000*OO[[#This Row],[118 (03JUL1985 15:00:00)-Water Temperature (C)]]*OO[[#This Row],[60]]</f>
        <v>5.7376324038625004E-6</v>
      </c>
      <c r="BK398" s="10">
        <f>3/24000000*OO[[#This Row],[119 (03JUL1985 18:00:00)-Water Temperature (C)]]*OO[[#This Row],[61]]</f>
        <v>5.2981560294787498E-6</v>
      </c>
      <c r="BL398" s="10">
        <f>3/24000000*OO[[#This Row],[120 (03JUL1985 21:00:00)-Water Temperature (C)]]*OO[[#This Row],[62]]</f>
        <v>4.8716364911399997E-6</v>
      </c>
      <c r="BM398" s="10">
        <f>3/24000000*OO[[#This Row],[121 (04JUL1985 00:00:00)-Water Temperature (C)]]*OO[[#This Row],[63]]</f>
        <v>4.513587960393749E-6</v>
      </c>
      <c r="BN398" s="10">
        <f>3/24000000*OO[[#This Row],[122 (04JUL1985 03:00:00)-Water Temperature (C)]]*OO[[#This Row],[64]]</f>
        <v>4.238758932525E-6</v>
      </c>
      <c r="BO398" s="10">
        <f>3/24000000*OO[[#This Row],[123 (04JUL1985 06:00:00)-Water Temperature (C)]]*OO[[#This Row],[65]]</f>
        <v>4.0227341769262491E-6</v>
      </c>
      <c r="BP398" s="10">
        <f>3/24000000*OO[[#This Row],[124 (04JUL1985 09:00:00)-Water Temperature (C)]]*OO[[#This Row],[66]]</f>
        <v>3.9312065011649998E-6</v>
      </c>
      <c r="BQ398" s="10">
        <f>3/24000000*OO[[#This Row],[125 (04JUL1985 12:00:00)-Water Temperature (C)]]*OO[[#This Row],[67]]</f>
        <v>3.8479984626437501E-6</v>
      </c>
      <c r="BR398" s="10">
        <f>3/24000000*OO[[#This Row],[126 (04JUL1985 15:00:00)-Water Temperature (C)]]*OO[[#This Row],[68]]</f>
        <v>3.7368041581749995E-6</v>
      </c>
      <c r="BS398" s="10">
        <f>3/24000000*OO[[#This Row],[127 (04JUL1985 18:00:00)-Water Temperature (C)]]*OO[[#This Row],[69]]</f>
        <v>3.6054014297999996E-6</v>
      </c>
      <c r="BT398" s="10">
        <f>3/24000000*OO[[#This Row],[128 (04JUL1985 21:00:00)-Water Temperature (C)]]*OO[[#This Row],[70]]</f>
        <v>3.4514507953624999E-6</v>
      </c>
      <c r="BU398" s="10">
        <f>3/24000000*OO[[#This Row],[129 (05JUL1985 00:00:00)-Water Temperature (C)]]*OO[[#This Row],[71]]</f>
        <v>3.2865642974587505E-6</v>
      </c>
      <c r="BV398" s="10">
        <f>3/24000000*OO[[#This Row],[130 (05JUL1985 03:00:00)-Water Temperature (C)]]*OO[[#This Row],[72]]</f>
        <v>3.1495655031224998E-6</v>
      </c>
      <c r="BW398" s="10">
        <f>3/24000000*OO[[#This Row],[131 (05JUL1985 06:00:00)-Water Temperature (C)]]*OO[[#This Row],[73]]</f>
        <v>3.0287035490399998E-6</v>
      </c>
      <c r="BX398" s="10">
        <f>3/24000000*OO[[#This Row],[132 (05JUL1985 09:00:00)-Water Temperature (C)]]*OO[[#This Row],[74]]</f>
        <v>2.9869053615449996E-6</v>
      </c>
      <c r="BY398" s="10">
        <f>3/24000000*OO[[#This Row],[133 (05JUL1985 12:00:00)-Water Temperature (C)]]*OO[[#This Row],[75]]</f>
        <v>2.9543723650564997E-6</v>
      </c>
      <c r="BZ398" s="10">
        <f>3/24000000*OO[[#This Row],[134 (05JUL1985 15:00:00)-Water Temperature (C)]]*OO[[#This Row],[76]]</f>
        <v>2.9130358561508747E-6</v>
      </c>
      <c r="CA398" s="10">
        <f>3/24000000*OO[[#This Row],[135 (05JUL1985 18:00:00)-Water Temperature (C)]]*OO[[#This Row],[77]]</f>
        <v>2.8584157446748747E-6</v>
      </c>
      <c r="CB398" s="10">
        <f>3/24000000*OO[[#This Row],[136 (05JUL1985 21:00:00)-Water Temperature (C)]]*OO[[#This Row],[78]]</f>
        <v>2.7465469371119996E-6</v>
      </c>
      <c r="CC398" s="10">
        <f>3/24000000*OO[[#This Row],[137 (06JUL1985 00:00:00)-Water Temperature (C)]]*OO[[#This Row],[79]]</f>
        <v>2.6193808793898753E-6</v>
      </c>
      <c r="CD398" s="10">
        <f>3/24000000*OO[[#This Row],[138 (06JUL1985 03:00:00)-Water Temperature (C)]]*OO[[#This Row],[80]]</f>
        <v>2.5148046944008748E-6</v>
      </c>
      <c r="CE398" s="10">
        <f>3/24000000*OO[[#This Row],[139 (06JUL1985 06:00:00)-Water Temperature (C)]]*OO[[#This Row],[81]]</f>
        <v>2.4291560019180003E-6</v>
      </c>
      <c r="CF398" s="10">
        <f>3/24000000*OO[[#This Row],[140 (06JUL1985 09:00:00)-Water Temperature (C)]]*OO[[#This Row],[82]]</f>
        <v>2.4219219447613751E-6</v>
      </c>
      <c r="CG398" s="10">
        <f>3/24000000*OO[[#This Row],[141 (06JUL1985 12:00:00)-Water Temperature (C)]]*OO[[#This Row],[83]]</f>
        <v>2.4152257718549999E-6</v>
      </c>
      <c r="CH398" s="10">
        <f>3/24000000*OO[[#This Row],[142 (06JUL1985 15:00:00)-Water Temperature (C)]]*OO[[#This Row],[84]]</f>
        <v>2.3901421599764997E-6</v>
      </c>
      <c r="CI398" s="10">
        <f>3/24000000*OO[[#This Row],[143 (06JUL1985 18:00:00)-Water Temperature (C)]]*OO[[#This Row],[85]]</f>
        <v>2.3532072206334999E-6</v>
      </c>
      <c r="CJ398" s="10">
        <f>3/24000000*OO[[#This Row],[144 (06JUL1985 21:00:00)-Water Temperature (C)]]*OO[[#This Row],[86]]</f>
        <v>2.2671538725689999E-6</v>
      </c>
      <c r="CK398" s="10">
        <f>3/24000000*OO[[#This Row],[145 (07JUL1985 00:00:00)-Water Temperature (C)]]*OO[[#This Row],[87]]</f>
        <v>2.17112390869E-6</v>
      </c>
      <c r="CL398" s="10">
        <f>3/24000000*OO[[#This Row],[146 (07JUL1985 03:00:00)-Water Temperature (C)]]*OO[[#This Row],[88]]</f>
        <v>2.0874770574775E-6</v>
      </c>
      <c r="CM398" s="10">
        <f>3/24000000*OO[[#This Row],[147 (07JUL1985 06:00:00)-Water Temperature (C)]]*OO[[#This Row],[89]]</f>
        <v>2.0065625504553749E-6</v>
      </c>
      <c r="CN398" s="10">
        <f>3/24000000*OO[[#This Row],[148 (07JUL1985 09:00:00)-Water Temperature (C)]]*OO[[#This Row],[90]]</f>
        <v>1.939255377194375E-6</v>
      </c>
      <c r="CO398" s="10">
        <f>3/24000000*OO[[#This Row],[149 (07JUL1985 12:00:00)-Water Temperature (C)]]*OO[[#This Row],[91]]</f>
        <v>1.8963658027874999E-6</v>
      </c>
      <c r="CP398" s="10">
        <f>3/24000000*OO[[#This Row],[150 (07JUL1985 15:00:00)-Water Temperature (C)]]*OO[[#This Row],[92]]</f>
        <v>1.8750021187758749E-6</v>
      </c>
      <c r="CQ398" s="10">
        <f>3/24000000*OO[[#This Row],[151 (07JUL1985 18:00:00)-Water Temperature (C)]]*OO[[#This Row],[93]]</f>
        <v>1.818604340847E-6</v>
      </c>
      <c r="CR398" s="10">
        <f>3/24000000*OO[[#This Row],[152 (07JUL1985 21:00:00)-Water Temperature (C)]]*OO[[#This Row],[94]]</f>
        <v>1.7423639474933747E-6</v>
      </c>
      <c r="CS398" s="10">
        <f>3/24000000*OO[[#This Row],[153 (08JUL1985 00:00:00)-Water Temperature (C)]]*OO[[#This Row],[95]]</f>
        <v>1.6751409553593748E-6</v>
      </c>
      <c r="CT398" s="10">
        <f>3/24000000*OO[[#This Row],[154 (08JUL1985 03:00:00)-Water Temperature (C)]]*OO[[#This Row],[96]]</f>
        <v>1.6142508114831246E-6</v>
      </c>
      <c r="CU398" s="10">
        <f>3/24000000*OO[[#This Row],[155 (08JUL1985 06:00:00)-Water Temperature (C)]]*OO[[#This Row],[97]]</f>
        <v>1.5597122594130001E-6</v>
      </c>
      <c r="CV398" s="10">
        <f>3/24000000*OO[[#This Row],[156 (08JUL1985 09:00:00)-Water Temperature (C)]]*OO[[#This Row],[98]]</f>
        <v>1.5458952904244998E-6</v>
      </c>
      <c r="CW398" s="10">
        <f>3/24000000*OO[[#This Row],[157 (08JUL1985 12:00:00)-Water Temperature (C)]]*OO[[#This Row],[99]]</f>
        <v>1.5432871916338749E-6</v>
      </c>
    </row>
    <row r="399" spans="1:101" x14ac:dyDescent="0.35">
      <c r="A399" t="s">
        <v>406</v>
      </c>
      <c r="B399">
        <v>851.93430000000001</v>
      </c>
      <c r="C399" s="10">
        <f>3/24*OO[[#This Row],[59 (26JUN1985 06:00:00)-Water Temperature (C)]]*OO[[#This Row],[1]]/SUM(OO[1])</f>
        <v>0</v>
      </c>
      <c r="D399" s="10">
        <f>3/24*OO[[#This Row],[60 (26JUN1985 09:00:00)-Water Temperature (C)]]*OO[[#This Row],[2]]/SUM(OO[2])</f>
        <v>0</v>
      </c>
      <c r="E399" s="10">
        <f>3/24*OO[[#This Row],[61 (26JUN1985 12:00:00)-Water Temperature (C)]]*OO[[#This Row],[3]]/SUM(OO[3])</f>
        <v>0</v>
      </c>
      <c r="F399" s="10">
        <f>3/24*OO[[#This Row],[62 (26JUN1985 15:00:00)-Water Temperature (C)]]*OO[[#This Row],[4]]/SUM(OO[4])</f>
        <v>0</v>
      </c>
      <c r="G399" s="10">
        <f>3/24*OO[[#This Row],[63 (26JUN1985 18:00:00)-Water Temperature (C)]]*OO[[#This Row],[5]]/SUM(OO[5])</f>
        <v>0</v>
      </c>
      <c r="H399" s="10">
        <f>3/24*OO[[#This Row],[64 (26JUN1985 21:00:00)-Water Temperature (C)]]*OO[[#This Row],[6]]/SUM(OO[6])</f>
        <v>0</v>
      </c>
      <c r="I399" s="10">
        <f>3/24*OO[[#This Row],[65 (27JUN1985 00:00:00)-Water Temperature (C)]]*OO[[#This Row],[7]]/SUM(OO[7])</f>
        <v>0</v>
      </c>
      <c r="J399" s="10">
        <f>3/24*OO[[#This Row],[66 (27JUN1985 03:00:00)-Water Temperature (C)]]*OO[[#This Row],[8]]/SUM(OO[8])</f>
        <v>0</v>
      </c>
      <c r="K399" s="10">
        <f>3/24*OO[[#This Row],[67 (27JUN1985 06:00:00)-Water Temperature (C)]]*OO[[#This Row],[9]]/SUM(OO[9])</f>
        <v>0</v>
      </c>
      <c r="L399" s="10">
        <f>3/24*OO[[#This Row],[68 (27JUN1985 09:00:00)-Water Temperature (C)]]*OO[[#This Row],[10]]/SUM(OO[10])</f>
        <v>0</v>
      </c>
      <c r="M399" s="10">
        <f>3/24*OO[[#This Row],[69 (27JUN1985 12:00:00)-Water Temperature (C)]]*OO[[#This Row],[11]]/SUM(OO[11])</f>
        <v>0</v>
      </c>
      <c r="N399" s="10">
        <f>3/24*OO[[#This Row],[70 (27JUN1985 15:00:00)-Water Temperature (C)]]*OO[[#This Row],[12]]/SUM(OO[12])</f>
        <v>0</v>
      </c>
      <c r="O399" s="10">
        <f>3/24*OO[[#This Row],[71 (27JUN1985 18:00:00)-Water Temperature (C)]]*OO[[#This Row],[13]]/SUM(OO[13])</f>
        <v>0</v>
      </c>
      <c r="P399" s="10">
        <f>3/24*OO[[#This Row],[72 (27JUN1985 21:00:00)-Water Temperature (C)]]*OO[[#This Row],[14]]/SUM(OO[14])</f>
        <v>0</v>
      </c>
      <c r="Q399" s="10">
        <f>3/24*OO[[#This Row],[73 (28JUN1985 00:00:00)-Water Temperature (C)]]*OO[[#This Row],[15]]/SUM(OO[15])</f>
        <v>0</v>
      </c>
      <c r="R399" s="10">
        <f>3/24*OO[[#This Row],[74 (28JUN1985 03:00:00)-Water Temperature (C)]]*OO[[#This Row],[16]]/SUM(OO[16])</f>
        <v>0</v>
      </c>
      <c r="S399" s="10">
        <f>3/24*OO[[#This Row],[75 (28JUN1985 06:00:00)-Water Temperature (C)]]*OO[[#This Row],[17]]/SUM(OO[17])</f>
        <v>0</v>
      </c>
      <c r="T399" s="10">
        <f>3/24*OO[[#This Row],[76 (28JUN1985 09:00:00)-Water Temperature (C)]]*OO[[#This Row],[18]]/SUM(OO[18])</f>
        <v>1.7463481730958014E-37</v>
      </c>
      <c r="U399" s="10">
        <f>3/24*OO[[#This Row],[77 (28JUN1985 12:00:00)-Water Temperature (C)]]*OO[[#This Row],[19]]/SUM(OO[19])</f>
        <v>2.0596760681483243E-29</v>
      </c>
      <c r="V399" s="10">
        <f>3/24000000*OO[[#This Row],[78 (28JUN1985 15:00:00)-Water Temperature (C)]]*OO[[#This Row],[20]]</f>
        <v>5.0995975799487491E-21</v>
      </c>
      <c r="W399" s="10">
        <f>3/24000000*OO[[#This Row],[79 (28JUN1985 18:00:00)-Water Temperature (C)]]*OO[[#This Row],[21]]</f>
        <v>7.7403565970887487E-16</v>
      </c>
      <c r="X399" s="10">
        <f>3/24000000*OO[[#This Row],[80 (28JUN1985 21:00:00)-Water Temperature (C)]]*OO[[#This Row],[22]]</f>
        <v>3.6035438454125E-12</v>
      </c>
      <c r="Y399" s="10">
        <f>3/24000000*OO[[#This Row],[81 (29JUN1985 00:00:00)-Water Temperature (C)]]*OO[[#This Row],[23]]</f>
        <v>2.3826421116109996E-9</v>
      </c>
      <c r="Z399" s="10">
        <f>3/24000000*OO[[#This Row],[82 (29JUN1985 03:00:00)-Water Temperature (C)]]*OO[[#This Row],[24]]</f>
        <v>3.8419955248049996E-7</v>
      </c>
      <c r="AA399" s="10">
        <f>3/24000000*OO[[#This Row],[83 (29JUN1985 06:00:00)-Water Temperature (C)]]*OO[[#This Row],[25]]</f>
        <v>2.0858121106124999E-5</v>
      </c>
      <c r="AB399" s="10">
        <f>3/24000000*OO[[#This Row],[84 (29JUN1985 09:00:00)-Water Temperature (C)]]*OO[[#This Row],[26]]</f>
        <v>4.7569947877749996E-4</v>
      </c>
      <c r="AC399" s="10">
        <f>3/24000000*OO[[#This Row],[85 (29JUN1985 12:00:00)-Water Temperature (C)]]*OO[[#This Row],[27]]</f>
        <v>5.1263618181874998E-3</v>
      </c>
      <c r="AD399" s="10">
        <f>3/24000000*OO[[#This Row],[86 (29JUN1985 15:00:00)-Water Temperature (C)]]*OO[[#This Row],[28]]</f>
        <v>2.8931855811074995E-2</v>
      </c>
      <c r="AE399" s="10">
        <f>3/24000000*OO[[#This Row],[88 (29JUN1985 21:00:00)-Water Temperature (C)]]*OO[[#This Row],[30]]</f>
        <v>0.18641288504186251</v>
      </c>
      <c r="AF399" s="10">
        <f>3/24000000*OO[[#This Row],[88 (29JUN1985 21:00:00)-Water Temperature (C)]]*OO[[#This Row],[30]]</f>
        <v>0.18641288504186251</v>
      </c>
      <c r="AG399" s="10">
        <f>3/24000000*OO[[#This Row],[89 (30JUN1985 00:00:00)-Water Temperature (C)]]*OO[[#This Row],[31]]</f>
        <v>0.24851092072195002</v>
      </c>
      <c r="AH399" s="10">
        <f>3/24000000*OO[[#This Row],[90 (30JUN1985 03:00:00)-Water Temperature (C)]]*OO[[#This Row],[32]]</f>
        <v>0.24370175821128748</v>
      </c>
      <c r="AI399" s="10">
        <f>3/24000000*OO[[#This Row],[91 (30JUN1985 06:00:00)-Water Temperature (C)]]*OO[[#This Row],[33]]</f>
        <v>0.18863442308839998</v>
      </c>
      <c r="AJ399" s="10">
        <f>3/24000000*OO[[#This Row],[92 (30JUN1985 09:00:00)-Water Temperature (C)]]*OO[[#This Row],[34]]</f>
        <v>0.12591184249177501</v>
      </c>
      <c r="AK399" s="10">
        <f>3/24000000*OO[[#This Row],[93 (30JUN1985 12:00:00)-Water Temperature (C)]]*OO[[#This Row],[35]]</f>
        <v>7.7678561313112501E-2</v>
      </c>
      <c r="AL399" s="10">
        <f>3/24000000*OO[[#This Row],[94 (30JUN1985 15:00:00)-Water Temperature (C)]]*OO[[#This Row],[36]]</f>
        <v>4.6381364938275001E-2</v>
      </c>
      <c r="AM399" s="10">
        <f>3/24000000*OO[[#This Row],[95 (30JUN1985 18:00:00)-Water Temperature (C)]]*OO[[#This Row],[37]]</f>
        <v>2.7614668511806249E-2</v>
      </c>
      <c r="AN399" s="10">
        <f>3/24000000*OO[[#This Row],[96 (30JUN1985 21:00:00)-Water Temperature (C)]]*OO[[#This Row],[38]]</f>
        <v>1.6382200013482503E-2</v>
      </c>
      <c r="AO399" s="10">
        <f>3/24000000*OO[[#This Row],[97 (01JUL1985 00:00:00)-Water Temperature (C)]]*OO[[#This Row],[39]]</f>
        <v>9.8253037122599998E-3</v>
      </c>
      <c r="AP399" s="10">
        <f>3/24000000*OO[[#This Row],[98 (01JUL1985 03:00:00)-Water Temperature (C)]]*OO[[#This Row],[40]]</f>
        <v>6.0277896522675E-3</v>
      </c>
      <c r="AQ399" s="10">
        <f>3/24000000*OO[[#This Row],[99 (01JUL1985 06:00:00)-Water Temperature (C)]]*OO[[#This Row],[41]]</f>
        <v>3.7611375430812504E-3</v>
      </c>
      <c r="AR399" s="10">
        <f>3/24000000*OO[[#This Row],[100 (01JUL1985 09:00:00)-Water Temperature (C)]]*OO[[#This Row],[42]]</f>
        <v>2.4295713773687497E-3</v>
      </c>
      <c r="AS399" s="10">
        <f>3/24000000*OO[[#This Row],[101 (01JUL1985 12:00:00)-Water Temperature (C)]]*OO[[#This Row],[43]]</f>
        <v>1.5889065653228751E-3</v>
      </c>
      <c r="AT399" s="10">
        <f>3/24000000*OO[[#This Row],[102 (01JUL1985 15:00:00)-Water Temperature (C)]]*OO[[#This Row],[44]]</f>
        <v>1.031346537375E-3</v>
      </c>
      <c r="AU399" s="10">
        <f>3/24000000*OO[[#This Row],[103 (01JUL1985 18:00:00)-Water Temperature (C)]]*OO[[#This Row],[45]]</f>
        <v>6.7087428594199991E-4</v>
      </c>
      <c r="AV399" s="10">
        <f>3/24000000*OO[[#This Row],[104 (01JUL1985 21:00:00)-Water Temperature (C)]]*OO[[#This Row],[46]]</f>
        <v>4.33783632156875E-4</v>
      </c>
      <c r="AW399" s="10">
        <f>3/24000000*OO[[#This Row],[105 (02JUL1985 00:00:00)-Water Temperature (C)]]*OO[[#This Row],[47]]</f>
        <v>2.84515308216675E-4</v>
      </c>
      <c r="AX399" s="10">
        <f>3/24000000*OO[[#This Row],[106 (02JUL1985 03:00:00)-Water Temperature (C)]]*OO[[#This Row],[48]]</f>
        <v>1.8898809301128749E-4</v>
      </c>
      <c r="AY399" s="10">
        <f>3/24000000*OO[[#This Row],[107 (02JUL1985 06:00:00)-Water Temperature (C)]]*OO[[#This Row],[49]]</f>
        <v>1.267828026359E-4</v>
      </c>
      <c r="AZ399" s="10">
        <f>3/24000000*OO[[#This Row],[108 (02JUL1985 09:00:00)-Water Temperature (C)]]*OO[[#This Row],[50]]</f>
        <v>8.5767369354287492E-5</v>
      </c>
      <c r="BA399" s="10">
        <f>3/24000000*OO[[#This Row],[109 (02JUL1985 12:00:00)-Water Temperature (C)]]*OO[[#This Row],[51]]</f>
        <v>5.9883151684737486E-5</v>
      </c>
      <c r="BB399" s="10">
        <f>3/24000000*OO[[#This Row],[110 (02JUL1985 15:00:00)-Water Temperature (C)]]*OO[[#This Row],[52]]</f>
        <v>4.3170544823062501E-5</v>
      </c>
      <c r="BC399" s="10">
        <f>3/24000000*OO[[#This Row],[111 (02JUL1985 18:00:00)-Water Temperature (C)]]*OO[[#This Row],[53]]</f>
        <v>3.17453333804625E-5</v>
      </c>
      <c r="BD399" s="10">
        <f>3/24000000*OO[[#This Row],[112 (02JUL1985 21:00:00)-Water Temperature (C)]]*OO[[#This Row],[54]]</f>
        <v>2.3475237108885001E-5</v>
      </c>
      <c r="BE399" s="10">
        <f>3/24000000*OO[[#This Row],[113 (03JUL1985 00:00:00)-Water Temperature (C)]]*OO[[#This Row],[55]]</f>
        <v>1.75715377409125E-5</v>
      </c>
      <c r="BF399" s="10">
        <f>3/24000000*OO[[#This Row],[114 (03JUL1985 03:00:00)-Water Temperature (C)]]*OO[[#This Row],[56]]</f>
        <v>1.3663778894227501E-5</v>
      </c>
      <c r="BG399" s="10">
        <f>3/24000000*OO[[#This Row],[115 (03JUL1985 06:00:00)-Water Temperature (C)]]*OO[[#This Row],[57]]</f>
        <v>1.100079524178125E-5</v>
      </c>
      <c r="BH399" s="10">
        <f>3/24000000*OO[[#This Row],[116 (03JUL1985 09:00:00)-Water Temperature (C)]]*OO[[#This Row],[58]]</f>
        <v>9.3218597305050009E-6</v>
      </c>
      <c r="BI399" s="10">
        <f>3/24000000*OO[[#This Row],[117 (03JUL1985 12:00:00)-Water Temperature (C)]]*OO[[#This Row],[59]]</f>
        <v>8.1985732877324988E-6</v>
      </c>
      <c r="BJ399" s="10">
        <f>3/24000000*OO[[#This Row],[118 (03JUL1985 15:00:00)-Water Temperature (C)]]*OO[[#This Row],[60]]</f>
        <v>7.3360559632799998E-6</v>
      </c>
      <c r="BK399" s="10">
        <f>3/24000000*OO[[#This Row],[119 (03JUL1985 18:00:00)-Water Temperature (C)]]*OO[[#This Row],[61]]</f>
        <v>6.6549039746799987E-6</v>
      </c>
      <c r="BL399" s="10">
        <f>3/24000000*OO[[#This Row],[120 (03JUL1985 21:00:00)-Water Temperature (C)]]*OO[[#This Row],[62]]</f>
        <v>6.027552469224999E-6</v>
      </c>
      <c r="BM399" s="10">
        <f>3/24000000*OO[[#This Row],[121 (04JUL1985 00:00:00)-Water Temperature (C)]]*OO[[#This Row],[63]]</f>
        <v>5.5119879738949998E-6</v>
      </c>
      <c r="BN399" s="10">
        <f>3/24000000*OO[[#This Row],[122 (04JUL1985 03:00:00)-Water Temperature (C)]]*OO[[#This Row],[64]]</f>
        <v>5.1269767697275006E-6</v>
      </c>
      <c r="BO399" s="10">
        <f>3/24000000*OO[[#This Row],[123 (04JUL1985 06:00:00)-Water Temperature (C)]]*OO[[#This Row],[65]]</f>
        <v>4.8345331711999991E-6</v>
      </c>
      <c r="BP399" s="10">
        <f>3/24000000*OO[[#This Row],[124 (04JUL1985 09:00:00)-Water Temperature (C)]]*OO[[#This Row],[66]]</f>
        <v>4.7125998932650001E-6</v>
      </c>
      <c r="BQ399" s="10">
        <f>3/24000000*OO[[#This Row],[125 (04JUL1985 12:00:00)-Water Temperature (C)]]*OO[[#This Row],[67]]</f>
        <v>4.6116709632412494E-6</v>
      </c>
      <c r="BR399" s="10">
        <f>3/24000000*OO[[#This Row],[126 (04JUL1985 15:00:00)-Water Temperature (C)]]*OO[[#This Row],[68]]</f>
        <v>4.47418370026875E-6</v>
      </c>
      <c r="BS399" s="10">
        <f>3/24000000*OO[[#This Row],[127 (04JUL1985 18:00:00)-Water Temperature (C)]]*OO[[#This Row],[69]]</f>
        <v>4.3074712084187498E-6</v>
      </c>
      <c r="BT399" s="10">
        <f>3/24000000*OO[[#This Row],[128 (04JUL1985 21:00:00)-Water Temperature (C)]]*OO[[#This Row],[70]]</f>
        <v>4.1119003784812501E-6</v>
      </c>
      <c r="BU399" s="10">
        <f>3/24000000*OO[[#This Row],[129 (05JUL1985 00:00:00)-Water Temperature (C)]]*OO[[#This Row],[71]]</f>
        <v>3.9023541019737503E-6</v>
      </c>
      <c r="BV399" s="10">
        <f>3/24000000*OO[[#This Row],[130 (05JUL1985 03:00:00)-Water Temperature (C)]]*OO[[#This Row],[72]]</f>
        <v>3.7309376332799996E-6</v>
      </c>
      <c r="BW399" s="10">
        <f>3/24000000*OO[[#This Row],[131 (05JUL1985 06:00:00)-Water Temperature (C)]]*OO[[#This Row],[73]]</f>
        <v>3.5862916089374994E-6</v>
      </c>
      <c r="BX399" s="10">
        <f>3/24000000*OO[[#This Row],[132 (05JUL1985 09:00:00)-Water Temperature (C)]]*OO[[#This Row],[74]]</f>
        <v>3.5421673004200001E-6</v>
      </c>
      <c r="BY399" s="10">
        <f>3/24000000*OO[[#This Row],[133 (05JUL1985 12:00:00)-Water Temperature (C)]]*OO[[#This Row],[75]]</f>
        <v>3.5139347247874998E-6</v>
      </c>
      <c r="BZ399" s="10">
        <f>3/24000000*OO[[#This Row],[134 (05JUL1985 15:00:00)-Water Temperature (C)]]*OO[[#This Row],[76]]</f>
        <v>3.4710983292800002E-6</v>
      </c>
      <c r="CA399" s="10">
        <f>3/24000000*OO[[#This Row],[135 (05JUL1985 18:00:00)-Water Temperature (C)]]*OO[[#This Row],[77]]</f>
        <v>3.4061168674799998E-6</v>
      </c>
      <c r="CB399" s="10">
        <f>3/24000000*OO[[#This Row],[136 (05JUL1985 21:00:00)-Water Temperature (C)]]*OO[[#This Row],[78]]</f>
        <v>3.2681429722338744E-6</v>
      </c>
      <c r="CC399" s="10">
        <f>3/24000000*OO[[#This Row],[137 (06JUL1985 00:00:00)-Water Temperature (C)]]*OO[[#This Row],[79]]</f>
        <v>3.1074159803079999E-6</v>
      </c>
      <c r="CD399" s="10">
        <f>3/24000000*OO[[#This Row],[138 (06JUL1985 03:00:00)-Water Temperature (C)]]*OO[[#This Row],[80]]</f>
        <v>2.9767877807919997E-6</v>
      </c>
      <c r="CE399" s="10">
        <f>3/24000000*OO[[#This Row],[139 (06JUL1985 06:00:00)-Water Temperature (C)]]*OO[[#This Row],[81]]</f>
        <v>2.8746507870739998E-6</v>
      </c>
      <c r="CF399" s="10">
        <f>3/24000000*OO[[#This Row],[140 (06JUL1985 09:00:00)-Water Temperature (C)]]*OO[[#This Row],[82]]</f>
        <v>2.8716715984893746E-6</v>
      </c>
      <c r="CG399" s="10">
        <f>3/24000000*OO[[#This Row],[141 (06JUL1985 12:00:00)-Water Temperature (C)]]*OO[[#This Row],[83]]</f>
        <v>2.8736632103835E-6</v>
      </c>
      <c r="CH399" s="10">
        <f>3/24000000*OO[[#This Row],[142 (06JUL1985 15:00:00)-Water Temperature (C)]]*OO[[#This Row],[84]]</f>
        <v>2.8502414695527502E-6</v>
      </c>
      <c r="CI399" s="10">
        <f>3/24000000*OO[[#This Row],[143 (06JUL1985 18:00:00)-Water Temperature (C)]]*OO[[#This Row],[85]]</f>
        <v>2.8072241917152496E-6</v>
      </c>
      <c r="CJ399" s="10">
        <f>3/24000000*OO[[#This Row],[144 (06JUL1985 21:00:00)-Water Temperature (C)]]*OO[[#This Row],[86]]</f>
        <v>2.7016446006045E-6</v>
      </c>
      <c r="CK399" s="10">
        <f>3/24000000*OO[[#This Row],[145 (07JUL1985 00:00:00)-Water Temperature (C)]]*OO[[#This Row],[87]]</f>
        <v>2.5788096170572499E-6</v>
      </c>
      <c r="CL399" s="10">
        <f>3/24000000*OO[[#This Row],[146 (07JUL1985 03:00:00)-Water Temperature (C)]]*OO[[#This Row],[88]]</f>
        <v>2.4731664705824999E-6</v>
      </c>
      <c r="CM399" s="10">
        <f>3/24000000*OO[[#This Row],[147 (07JUL1985 06:00:00)-Water Temperature (C)]]*OO[[#This Row],[89]]</f>
        <v>2.3760055036563747E-6</v>
      </c>
      <c r="CN399" s="10">
        <f>3/24000000*OO[[#This Row],[148 (07JUL1985 09:00:00)-Water Temperature (C)]]*OO[[#This Row],[90]]</f>
        <v>2.2982550973278747E-6</v>
      </c>
      <c r="CO399" s="10">
        <f>3/24000000*OO[[#This Row],[149 (07JUL1985 12:00:00)-Water Temperature (C)]]*OO[[#This Row],[91]]</f>
        <v>2.2519396085625003E-6</v>
      </c>
      <c r="CP399" s="10">
        <f>3/24000000*OO[[#This Row],[150 (07JUL1985 15:00:00)-Water Temperature (C)]]*OO[[#This Row],[92]]</f>
        <v>2.2323844688749998E-6</v>
      </c>
      <c r="CQ399" s="10">
        <f>3/24000000*OO[[#This Row],[151 (07JUL1985 18:00:00)-Water Temperature (C)]]*OO[[#This Row],[93]]</f>
        <v>2.1677760095912501E-6</v>
      </c>
      <c r="CR399" s="10">
        <f>3/24000000*OO[[#This Row],[152 (07JUL1985 21:00:00)-Water Temperature (C)]]*OO[[#This Row],[94]]</f>
        <v>2.0731726521224998E-6</v>
      </c>
      <c r="CS399" s="10">
        <f>3/24000000*OO[[#This Row],[153 (08JUL1985 00:00:00)-Water Temperature (C)]]*OO[[#This Row],[95]]</f>
        <v>1.9879818372502499E-6</v>
      </c>
      <c r="CT399" s="10">
        <f>3/24000000*OO[[#This Row],[154 (08JUL1985 03:00:00)-Water Temperature (C)]]*OO[[#This Row],[96]]</f>
        <v>1.9125444853052497E-6</v>
      </c>
      <c r="CU399" s="10">
        <f>3/24000000*OO[[#This Row],[155 (08JUL1985 06:00:00)-Water Temperature (C)]]*OO[[#This Row],[97]]</f>
        <v>1.8460725148304997E-6</v>
      </c>
      <c r="CV399" s="10">
        <f>3/24000000*OO[[#This Row],[156 (08JUL1985 09:00:00)-Water Temperature (C)]]*OO[[#This Row],[98]]</f>
        <v>1.8308103563715E-6</v>
      </c>
      <c r="CW399" s="10">
        <f>3/24000000*OO[[#This Row],[157 (08JUL1985 12:00:00)-Water Temperature (C)]]*OO[[#This Row],[99]]</f>
        <v>1.833341893501E-6</v>
      </c>
    </row>
    <row r="400" spans="1:101" x14ac:dyDescent="0.35">
      <c r="A400" t="s">
        <v>407</v>
      </c>
      <c r="B400">
        <v>970.80629999999996</v>
      </c>
      <c r="C400" s="10">
        <f>3/24*OO[[#This Row],[59 (26JUN1985 06:00:00)-Water Temperature (C)]]*OO[[#This Row],[1]]/SUM(OO[1])</f>
        <v>0</v>
      </c>
      <c r="D400" s="10">
        <f>3/24*OO[[#This Row],[60 (26JUN1985 09:00:00)-Water Temperature (C)]]*OO[[#This Row],[2]]/SUM(OO[2])</f>
        <v>0</v>
      </c>
      <c r="E400" s="10">
        <f>3/24*OO[[#This Row],[61 (26JUN1985 12:00:00)-Water Temperature (C)]]*OO[[#This Row],[3]]/SUM(OO[3])</f>
        <v>0</v>
      </c>
      <c r="F400" s="10">
        <f>3/24*OO[[#This Row],[62 (26JUN1985 15:00:00)-Water Temperature (C)]]*OO[[#This Row],[4]]/SUM(OO[4])</f>
        <v>0</v>
      </c>
      <c r="G400" s="10">
        <f>3/24*OO[[#This Row],[63 (26JUN1985 18:00:00)-Water Temperature (C)]]*OO[[#This Row],[5]]/SUM(OO[5])</f>
        <v>0</v>
      </c>
      <c r="H400" s="10">
        <f>3/24*OO[[#This Row],[64 (26JUN1985 21:00:00)-Water Temperature (C)]]*OO[[#This Row],[6]]/SUM(OO[6])</f>
        <v>0</v>
      </c>
      <c r="I400" s="10">
        <f>3/24*OO[[#This Row],[65 (27JUN1985 00:00:00)-Water Temperature (C)]]*OO[[#This Row],[7]]/SUM(OO[7])</f>
        <v>0</v>
      </c>
      <c r="J400" s="10">
        <f>3/24*OO[[#This Row],[66 (27JUN1985 03:00:00)-Water Temperature (C)]]*OO[[#This Row],[8]]/SUM(OO[8])</f>
        <v>0</v>
      </c>
      <c r="K400" s="10">
        <f>3/24*OO[[#This Row],[67 (27JUN1985 06:00:00)-Water Temperature (C)]]*OO[[#This Row],[9]]/SUM(OO[9])</f>
        <v>0</v>
      </c>
      <c r="L400" s="10">
        <f>3/24*OO[[#This Row],[68 (27JUN1985 09:00:00)-Water Temperature (C)]]*OO[[#This Row],[10]]/SUM(OO[10])</f>
        <v>0</v>
      </c>
      <c r="M400" s="10">
        <f>3/24*OO[[#This Row],[69 (27JUN1985 12:00:00)-Water Temperature (C)]]*OO[[#This Row],[11]]/SUM(OO[11])</f>
        <v>0</v>
      </c>
      <c r="N400" s="10">
        <f>3/24*OO[[#This Row],[70 (27JUN1985 15:00:00)-Water Temperature (C)]]*OO[[#This Row],[12]]/SUM(OO[12])</f>
        <v>0</v>
      </c>
      <c r="O400" s="10">
        <f>3/24*OO[[#This Row],[71 (27JUN1985 18:00:00)-Water Temperature (C)]]*OO[[#This Row],[13]]/SUM(OO[13])</f>
        <v>0</v>
      </c>
      <c r="P400" s="10">
        <f>3/24*OO[[#This Row],[72 (27JUN1985 21:00:00)-Water Temperature (C)]]*OO[[#This Row],[14]]/SUM(OO[14])</f>
        <v>0</v>
      </c>
      <c r="Q400" s="10">
        <f>3/24*OO[[#This Row],[73 (28JUN1985 00:00:00)-Water Temperature (C)]]*OO[[#This Row],[15]]/SUM(OO[15])</f>
        <v>0</v>
      </c>
      <c r="R400" s="10">
        <f>3/24*OO[[#This Row],[74 (28JUN1985 03:00:00)-Water Temperature (C)]]*OO[[#This Row],[16]]/SUM(OO[16])</f>
        <v>0</v>
      </c>
      <c r="S400" s="10">
        <f>3/24*OO[[#This Row],[75 (28JUN1985 06:00:00)-Water Temperature (C)]]*OO[[#This Row],[17]]/SUM(OO[17])</f>
        <v>0</v>
      </c>
      <c r="T400" s="10">
        <f>3/24*OO[[#This Row],[76 (28JUN1985 09:00:00)-Water Temperature (C)]]*OO[[#This Row],[18]]/SUM(OO[18])</f>
        <v>1.8949606359951604E-38</v>
      </c>
      <c r="U400" s="10">
        <f>3/24*OO[[#This Row],[77 (28JUN1985 12:00:00)-Water Temperature (C)]]*OO[[#This Row],[19]]/SUM(OO[19])</f>
        <v>4.5762752091859079E-30</v>
      </c>
      <c r="V400" s="10">
        <f>3/24000000*OO[[#This Row],[78 (28JUN1985 15:00:00)-Water Temperature (C)]]*OO[[#This Row],[20]]</f>
        <v>9.3414073734599993E-22</v>
      </c>
      <c r="W400" s="10">
        <f>3/24000000*OO[[#This Row],[79 (28JUN1985 18:00:00)-Water Temperature (C)]]*OO[[#This Row],[21]]</f>
        <v>1.9597826887874999E-16</v>
      </c>
      <c r="X400" s="10">
        <f>3/24000000*OO[[#This Row],[80 (28JUN1985 21:00:00)-Water Temperature (C)]]*OO[[#This Row],[22]]</f>
        <v>1.1007132203100001E-12</v>
      </c>
      <c r="Y400" s="10">
        <f>3/24000000*OO[[#This Row],[81 (29JUN1985 00:00:00)-Water Temperature (C)]]*OO[[#This Row],[23]]</f>
        <v>8.5162171594349998E-10</v>
      </c>
      <c r="Z400" s="10">
        <f>3/24000000*OO[[#This Row],[82 (29JUN1985 03:00:00)-Water Temperature (C)]]*OO[[#This Row],[24]]</f>
        <v>1.5597176587413751E-7</v>
      </c>
      <c r="AA400" s="10">
        <f>3/24000000*OO[[#This Row],[83 (29JUN1985 06:00:00)-Water Temperature (C)]]*OO[[#This Row],[25]]</f>
        <v>9.4639373894699984E-6</v>
      </c>
      <c r="AB400" s="10">
        <f>3/24000000*OO[[#This Row],[84 (29JUN1985 09:00:00)-Water Temperature (C)]]*OO[[#This Row],[26]]</f>
        <v>2.3939154116969999E-4</v>
      </c>
      <c r="AC400" s="10">
        <f>3/24000000*OO[[#This Row],[85 (29JUN1985 12:00:00)-Water Temperature (C)]]*OO[[#This Row],[27]]</f>
        <v>2.8446096564200001E-3</v>
      </c>
      <c r="AD400" s="10">
        <f>3/24000000*OO[[#This Row],[86 (29JUN1985 15:00:00)-Water Temperature (C)]]*OO[[#This Row],[28]]</f>
        <v>1.7621505625743748E-2</v>
      </c>
      <c r="AE400" s="10">
        <f>3/24000000*OO[[#This Row],[88 (29JUN1985 21:00:00)-Water Temperature (C)]]*OO[[#This Row],[30]]</f>
        <v>0.13552142007415</v>
      </c>
      <c r="AF400" s="10">
        <f>3/24000000*OO[[#This Row],[88 (29JUN1985 21:00:00)-Water Temperature (C)]]*OO[[#This Row],[30]]</f>
        <v>0.13552142007415</v>
      </c>
      <c r="AG400" s="10">
        <f>3/24000000*OO[[#This Row],[89 (30JUN1985 00:00:00)-Water Temperature (C)]]*OO[[#This Row],[31]]</f>
        <v>0.19672297051376253</v>
      </c>
      <c r="AH400" s="10">
        <f>3/24000000*OO[[#This Row],[90 (30JUN1985 03:00:00)-Water Temperature (C)]]*OO[[#This Row],[32]]</f>
        <v>0.20942356037681248</v>
      </c>
      <c r="AI400" s="10">
        <f>3/24000000*OO[[#This Row],[91 (30JUN1985 06:00:00)-Water Temperature (C)]]*OO[[#This Row],[33]]</f>
        <v>0.17540270108906247</v>
      </c>
      <c r="AJ400" s="10">
        <f>3/24000000*OO[[#This Row],[92 (30JUN1985 09:00:00)-Water Temperature (C)]]*OO[[#This Row],[34]]</f>
        <v>0.12582063226420001</v>
      </c>
      <c r="AK400" s="10">
        <f>3/24000000*OO[[#This Row],[93 (30JUN1985 12:00:00)-Water Temperature (C)]]*OO[[#This Row],[35]]</f>
        <v>8.2343865694649993E-2</v>
      </c>
      <c r="AL400" s="10">
        <f>3/24000000*OO[[#This Row],[94 (30JUN1985 15:00:00)-Water Temperature (C)]]*OO[[#This Row],[36]]</f>
        <v>5.1345434221649999E-2</v>
      </c>
      <c r="AM400" s="10">
        <f>3/24000000*OO[[#This Row],[95 (30JUN1985 18:00:00)-Water Temperature (C)]]*OO[[#This Row],[37]]</f>
        <v>3.1450085472058756E-2</v>
      </c>
      <c r="AN400" s="10">
        <f>3/24000000*OO[[#This Row],[96 (30JUN1985 21:00:00)-Water Temperature (C)]]*OO[[#This Row],[38]]</f>
        <v>1.8986782984841251E-2</v>
      </c>
      <c r="AO400" s="10">
        <f>3/24000000*OO[[#This Row],[97 (01JUL1985 00:00:00)-Water Temperature (C)]]*OO[[#This Row],[39]]</f>
        <v>1.1506835200924999E-2</v>
      </c>
      <c r="AP400" s="10">
        <f>3/24000000*OO[[#This Row],[98 (01JUL1985 03:00:00)-Water Temperature (C)]]*OO[[#This Row],[40]]</f>
        <v>7.1054501755149994E-3</v>
      </c>
      <c r="AQ400" s="10">
        <f>3/24000000*OO[[#This Row],[99 (01JUL1985 06:00:00)-Water Temperature (C)]]*OO[[#This Row],[41]]</f>
        <v>4.4550179690024993E-3</v>
      </c>
      <c r="AR400" s="10">
        <f>3/24000000*OO[[#This Row],[100 (01JUL1985 09:00:00)-Water Temperature (C)]]*OO[[#This Row],[42]]</f>
        <v>2.8886303416854999E-3</v>
      </c>
      <c r="AS400" s="10">
        <f>3/24000000*OO[[#This Row],[101 (01JUL1985 12:00:00)-Water Temperature (C)]]*OO[[#This Row],[43]]</f>
        <v>1.8941176709339998E-3</v>
      </c>
      <c r="AT400" s="10">
        <f>3/24000000*OO[[#This Row],[102 (01JUL1985 15:00:00)-Water Temperature (C)]]*OO[[#This Row],[44]]</f>
        <v>1.230498851958E-3</v>
      </c>
      <c r="AU400" s="10">
        <f>3/24000000*OO[[#This Row],[103 (01JUL1985 18:00:00)-Water Temperature (C)]]*OO[[#This Row],[45]]</f>
        <v>7.9880936706899991E-4</v>
      </c>
      <c r="AV400" s="10">
        <f>3/24000000*OO[[#This Row],[104 (01JUL1985 21:00:00)-Water Temperature (C)]]*OO[[#This Row],[46]]</f>
        <v>5.1445464136762493E-4</v>
      </c>
      <c r="AW400" s="10">
        <f>3/24000000*OO[[#This Row],[105 (02JUL1985 00:00:00)-Water Temperature (C)]]*OO[[#This Row],[47]]</f>
        <v>3.3562311766675E-4</v>
      </c>
      <c r="AX400" s="10">
        <f>3/24000000*OO[[#This Row],[106 (02JUL1985 03:00:00)-Water Temperature (C)]]*OO[[#This Row],[48]]</f>
        <v>2.2152654241121248E-4</v>
      </c>
      <c r="AY400" s="10">
        <f>3/24000000*OO[[#This Row],[107 (02JUL1985 06:00:00)-Water Temperature (C)]]*OO[[#This Row],[49]]</f>
        <v>1.47540221874975E-4</v>
      </c>
      <c r="AZ400" s="10">
        <f>3/24000000*OO[[#This Row],[108 (02JUL1985 09:00:00)-Water Temperature (C)]]*OO[[#This Row],[50]]</f>
        <v>9.8910305048799981E-5</v>
      </c>
      <c r="BA400" s="10">
        <f>3/24000000*OO[[#This Row],[109 (02JUL1985 12:00:00)-Water Temperature (C)]]*OO[[#This Row],[51]]</f>
        <v>6.82636832565625E-5</v>
      </c>
      <c r="BB400" s="10">
        <f>3/24000000*OO[[#This Row],[110 (02JUL1985 15:00:00)-Water Temperature (C)]]*OO[[#This Row],[52]]</f>
        <v>4.8506372607999996E-5</v>
      </c>
      <c r="BC400" s="10">
        <f>3/24000000*OO[[#This Row],[111 (02JUL1985 18:00:00)-Water Temperature (C)]]*OO[[#This Row],[53]]</f>
        <v>3.5024647739999999E-5</v>
      </c>
      <c r="BD400" s="10">
        <f>3/24000000*OO[[#This Row],[112 (02JUL1985 21:00:00)-Water Temperature (C)]]*OO[[#This Row],[54]]</f>
        <v>2.532845937928375E-5</v>
      </c>
      <c r="BE400" s="10">
        <f>3/24000000*OO[[#This Row],[113 (03JUL1985 00:00:00)-Water Temperature (C)]]*OO[[#This Row],[55]]</f>
        <v>1.8475577231658751E-5</v>
      </c>
      <c r="BF400" s="10">
        <f>3/24000000*OO[[#This Row],[114 (03JUL1985 03:00:00)-Water Temperature (C)]]*OO[[#This Row],[56]]</f>
        <v>1.3982250294434998E-5</v>
      </c>
      <c r="BG400" s="10">
        <f>3/24000000*OO[[#This Row],[115 (03JUL1985 06:00:00)-Water Temperature (C)]]*OO[[#This Row],[57]]</f>
        <v>1.0966635476144999E-5</v>
      </c>
      <c r="BH400" s="10">
        <f>3/24000000*OO[[#This Row],[116 (03JUL1985 09:00:00)-Water Temperature (C)]]*OO[[#This Row],[58]]</f>
        <v>9.0741002439837494E-6</v>
      </c>
      <c r="BI400" s="10">
        <f>3/24000000*OO[[#This Row],[117 (03JUL1985 12:00:00)-Water Temperature (C)]]*OO[[#This Row],[59]]</f>
        <v>7.8209750987374991E-6</v>
      </c>
      <c r="BJ400" s="10">
        <f>3/24000000*OO[[#This Row],[118 (03JUL1985 15:00:00)-Water Temperature (C)]]*OO[[#This Row],[60]]</f>
        <v>6.8815939935750007E-6</v>
      </c>
      <c r="BK400" s="10">
        <f>3/24000000*OO[[#This Row],[119 (03JUL1985 18:00:00)-Water Temperature (C)]]*OO[[#This Row],[61]]</f>
        <v>6.1527239145400001E-6</v>
      </c>
      <c r="BL400" s="10">
        <f>3/24000000*OO[[#This Row],[120 (03JUL1985 21:00:00)-Water Temperature (C)]]*OO[[#This Row],[62]]</f>
        <v>5.5035064080149995E-6</v>
      </c>
      <c r="BM400" s="10">
        <f>3/24000000*OO[[#This Row],[121 (04JUL1985 00:00:00)-Water Temperature (C)]]*OO[[#This Row],[63]]</f>
        <v>4.9789552903199992E-6</v>
      </c>
      <c r="BN400" s="10">
        <f>3/24000000*OO[[#This Row],[122 (04JUL1985 03:00:00)-Water Temperature (C)]]*OO[[#This Row],[64]]</f>
        <v>4.5927903146949995E-6</v>
      </c>
      <c r="BO400" s="10">
        <f>3/24000000*OO[[#This Row],[123 (04JUL1985 06:00:00)-Water Temperature (C)]]*OO[[#This Row],[65]]</f>
        <v>4.3052884901249997E-6</v>
      </c>
      <c r="BP400" s="10">
        <f>3/24000000*OO[[#This Row],[124 (04JUL1985 09:00:00)-Water Temperature (C)]]*OO[[#This Row],[66]]</f>
        <v>4.1836660703749995E-6</v>
      </c>
      <c r="BQ400" s="10">
        <f>3/24000000*OO[[#This Row],[125 (04JUL1985 12:00:00)-Water Temperature (C)]]*OO[[#This Row],[67]]</f>
        <v>4.0893520939199997E-6</v>
      </c>
      <c r="BR400" s="10">
        <f>3/24000000*OO[[#This Row],[126 (04JUL1985 15:00:00)-Water Temperature (C)]]*OO[[#This Row],[68]]</f>
        <v>3.9636200734375001E-6</v>
      </c>
      <c r="BS400" s="10">
        <f>3/24000000*OO[[#This Row],[127 (04JUL1985 18:00:00)-Water Temperature (C)]]*OO[[#This Row],[69]]</f>
        <v>3.8094884705862497E-6</v>
      </c>
      <c r="BT400" s="10">
        <f>3/24000000*OO[[#This Row],[128 (04JUL1985 21:00:00)-Water Temperature (C)]]*OO[[#This Row],[70]]</f>
        <v>3.6286184339212497E-6</v>
      </c>
      <c r="BU400" s="10">
        <f>3/24000000*OO[[#This Row],[129 (05JUL1985 00:00:00)-Water Temperature (C)]]*OO[[#This Row],[71]]</f>
        <v>3.43531559925E-6</v>
      </c>
      <c r="BV400" s="10">
        <f>3/24000000*OO[[#This Row],[130 (05JUL1985 03:00:00)-Water Temperature (C)]]*OO[[#This Row],[72]]</f>
        <v>3.2776477904449995E-6</v>
      </c>
      <c r="BW400" s="10">
        <f>3/24000000*OO[[#This Row],[131 (05JUL1985 06:00:00)-Water Temperature (C)]]*OO[[#This Row],[73]]</f>
        <v>3.1481156339399997E-6</v>
      </c>
      <c r="BX400" s="10">
        <f>3/24000000*OO[[#This Row],[132 (05JUL1985 09:00:00)-Water Temperature (C)]]*OO[[#This Row],[74]]</f>
        <v>3.11120356888775E-6</v>
      </c>
      <c r="BY400" s="10">
        <f>3/24000000*OO[[#This Row],[133 (05JUL1985 12:00:00)-Water Temperature (C)]]*OO[[#This Row],[75]]</f>
        <v>3.091597864377E-6</v>
      </c>
      <c r="BZ400" s="10">
        <f>3/24000000*OO[[#This Row],[134 (05JUL1985 15:00:00)-Water Temperature (C)]]*OO[[#This Row],[76]]</f>
        <v>3.05791408030125E-6</v>
      </c>
      <c r="CA400" s="10">
        <f>3/24000000*OO[[#This Row],[135 (05JUL1985 18:00:00)-Water Temperature (C)]]*OO[[#This Row],[77]]</f>
        <v>3.0012705881138747E-6</v>
      </c>
      <c r="CB400" s="10">
        <f>3/24000000*OO[[#This Row],[136 (05JUL1985 21:00:00)-Water Temperature (C)]]*OO[[#This Row],[78]]</f>
        <v>2.8772427667137499E-6</v>
      </c>
      <c r="CC400" s="10">
        <f>3/24000000*OO[[#This Row],[137 (06JUL1985 00:00:00)-Water Temperature (C)]]*OO[[#This Row],[79]]</f>
        <v>2.7305591975943752E-6</v>
      </c>
      <c r="CD400" s="10">
        <f>3/24000000*OO[[#This Row],[138 (06JUL1985 03:00:00)-Water Temperature (C)]]*OO[[#This Row],[80]]</f>
        <v>2.6110570653331248E-6</v>
      </c>
      <c r="CE400" s="10">
        <f>3/24000000*OO[[#This Row],[139 (06JUL1985 06:00:00)-Water Temperature (C)]]*OO[[#This Row],[81]]</f>
        <v>2.5201160200529996E-6</v>
      </c>
      <c r="CF400" s="10">
        <f>3/24000000*OO[[#This Row],[140 (06JUL1985 09:00:00)-Water Temperature (C)]]*OO[[#This Row],[82]]</f>
        <v>2.5196781429921249E-6</v>
      </c>
      <c r="CG400" s="10">
        <f>3/24000000*OO[[#This Row],[141 (06JUL1985 12:00:00)-Water Temperature (C)]]*OO[[#This Row],[83]]</f>
        <v>2.5265494459722502E-6</v>
      </c>
      <c r="CH400" s="10">
        <f>3/24000000*OO[[#This Row],[142 (06JUL1985 15:00:00)-Water Temperature (C)]]*OO[[#This Row],[84]]</f>
        <v>2.51015319817075E-6</v>
      </c>
      <c r="CI400" s="10">
        <f>3/24000000*OO[[#This Row],[143 (06JUL1985 18:00:00)-Water Temperature (C)]]*OO[[#This Row],[85]]</f>
        <v>2.4734561070692494E-6</v>
      </c>
      <c r="CJ400" s="10">
        <f>3/24000000*OO[[#This Row],[144 (06JUL1985 21:00:00)-Water Temperature (C)]]*OO[[#This Row],[86]]</f>
        <v>2.3790083245591249E-6</v>
      </c>
      <c r="CK400" s="10">
        <f>3/24000000*OO[[#This Row],[145 (07JUL1985 00:00:00)-Water Temperature (C)]]*OO[[#This Row],[87]]</f>
        <v>2.2665971054049999E-6</v>
      </c>
      <c r="CL400" s="10">
        <f>3/24000000*OO[[#This Row],[146 (07JUL1985 03:00:00)-Water Temperature (C)]]*OO[[#This Row],[88]]</f>
        <v>2.1693544959732495E-6</v>
      </c>
      <c r="CM400" s="10">
        <f>3/24000000*OO[[#This Row],[147 (07JUL1985 06:00:00)-Water Temperature (C)]]*OO[[#This Row],[89]]</f>
        <v>2.0825070567652499E-6</v>
      </c>
      <c r="CN400" s="10">
        <f>3/24000000*OO[[#This Row],[148 (07JUL1985 09:00:00)-Water Temperature (C)]]*OO[[#This Row],[90]]</f>
        <v>2.0149673573804997E-6</v>
      </c>
      <c r="CO400" s="10">
        <f>3/24000000*OO[[#This Row],[149 (07JUL1985 12:00:00)-Water Temperature (C)]]*OO[[#This Row],[91]]</f>
        <v>1.9765937567740001E-6</v>
      </c>
      <c r="CP400" s="10">
        <f>3/24000000*OO[[#This Row],[150 (07JUL1985 15:00:00)-Water Temperature (C)]]*OO[[#This Row],[92]]</f>
        <v>1.9625355841406246E-6</v>
      </c>
      <c r="CQ400" s="10">
        <f>3/24000000*OO[[#This Row],[151 (07JUL1985 18:00:00)-Water Temperature (C)]]*OO[[#This Row],[93]]</f>
        <v>1.9077181176048746E-6</v>
      </c>
      <c r="CR400" s="10">
        <f>3/24000000*OO[[#This Row],[152 (07JUL1985 21:00:00)-Water Temperature (C)]]*OO[[#This Row],[94]]</f>
        <v>1.82297980185125E-6</v>
      </c>
      <c r="CS400" s="10">
        <f>3/24000000*OO[[#This Row],[153 (08JUL1985 00:00:00)-Water Temperature (C)]]*OO[[#This Row],[95]]</f>
        <v>1.7451113099034998E-6</v>
      </c>
      <c r="CT400" s="10">
        <f>3/24000000*OO[[#This Row],[154 (08JUL1985 03:00:00)-Water Temperature (C)]]*OO[[#This Row],[96]]</f>
        <v>1.6766277428375E-6</v>
      </c>
      <c r="CU400" s="10">
        <f>3/24000000*OO[[#This Row],[155 (08JUL1985 06:00:00)-Water Temperature (C)]]*OO[[#This Row],[97]]</f>
        <v>1.6169379520399998E-6</v>
      </c>
      <c r="CV400" s="10">
        <f>3/24000000*OO[[#This Row],[156 (08JUL1985 09:00:00)-Water Temperature (C)]]*OO[[#This Row],[98]]</f>
        <v>1.603681354744E-6</v>
      </c>
      <c r="CW400" s="10">
        <f>3/24000000*OO[[#This Row],[157 (08JUL1985 12:00:00)-Water Temperature (C)]]*OO[[#This Row],[99]]</f>
        <v>1.6085036451735002E-6</v>
      </c>
    </row>
    <row r="401" spans="1:101" x14ac:dyDescent="0.35">
      <c r="A401" t="s">
        <v>408</v>
      </c>
      <c r="B401">
        <v>304.54700000000003</v>
      </c>
      <c r="C401" s="10">
        <f>3/24*OO[[#This Row],[59 (26JUN1985 06:00:00)-Water Temperature (C)]]*OO[[#This Row],[1]]/SUM(OO[1])</f>
        <v>0</v>
      </c>
      <c r="D401" s="10">
        <f>3/24*OO[[#This Row],[60 (26JUN1985 09:00:00)-Water Temperature (C)]]*OO[[#This Row],[2]]/SUM(OO[2])</f>
        <v>0</v>
      </c>
      <c r="E401" s="10">
        <f>3/24*OO[[#This Row],[61 (26JUN1985 12:00:00)-Water Temperature (C)]]*OO[[#This Row],[3]]/SUM(OO[3])</f>
        <v>0</v>
      </c>
      <c r="F401" s="10">
        <f>3/24*OO[[#This Row],[62 (26JUN1985 15:00:00)-Water Temperature (C)]]*OO[[#This Row],[4]]/SUM(OO[4])</f>
        <v>0</v>
      </c>
      <c r="G401" s="10">
        <f>3/24*OO[[#This Row],[63 (26JUN1985 18:00:00)-Water Temperature (C)]]*OO[[#This Row],[5]]/SUM(OO[5])</f>
        <v>0</v>
      </c>
      <c r="H401" s="10">
        <f>3/24*OO[[#This Row],[64 (26JUN1985 21:00:00)-Water Temperature (C)]]*OO[[#This Row],[6]]/SUM(OO[6])</f>
        <v>0</v>
      </c>
      <c r="I401" s="10">
        <f>3/24*OO[[#This Row],[65 (27JUN1985 00:00:00)-Water Temperature (C)]]*OO[[#This Row],[7]]/SUM(OO[7])</f>
        <v>0</v>
      </c>
      <c r="J401" s="10">
        <f>3/24*OO[[#This Row],[66 (27JUN1985 03:00:00)-Water Temperature (C)]]*OO[[#This Row],[8]]/SUM(OO[8])</f>
        <v>0</v>
      </c>
      <c r="K401" s="10">
        <f>3/24*OO[[#This Row],[67 (27JUN1985 06:00:00)-Water Temperature (C)]]*OO[[#This Row],[9]]/SUM(OO[9])</f>
        <v>0</v>
      </c>
      <c r="L401" s="10">
        <f>3/24*OO[[#This Row],[68 (27JUN1985 09:00:00)-Water Temperature (C)]]*OO[[#This Row],[10]]/SUM(OO[10])</f>
        <v>0</v>
      </c>
      <c r="M401" s="10">
        <f>3/24*OO[[#This Row],[69 (27JUN1985 12:00:00)-Water Temperature (C)]]*OO[[#This Row],[11]]/SUM(OO[11])</f>
        <v>0</v>
      </c>
      <c r="N401" s="10">
        <f>3/24*OO[[#This Row],[70 (27JUN1985 15:00:00)-Water Temperature (C)]]*OO[[#This Row],[12]]/SUM(OO[12])</f>
        <v>0</v>
      </c>
      <c r="O401" s="10">
        <f>3/24*OO[[#This Row],[71 (27JUN1985 18:00:00)-Water Temperature (C)]]*OO[[#This Row],[13]]/SUM(OO[13])</f>
        <v>0</v>
      </c>
      <c r="P401" s="10">
        <f>3/24*OO[[#This Row],[72 (27JUN1985 21:00:00)-Water Temperature (C)]]*OO[[#This Row],[14]]/SUM(OO[14])</f>
        <v>0</v>
      </c>
      <c r="Q401" s="10">
        <f>3/24*OO[[#This Row],[73 (28JUN1985 00:00:00)-Water Temperature (C)]]*OO[[#This Row],[15]]/SUM(OO[15])</f>
        <v>0</v>
      </c>
      <c r="R401" s="10">
        <f>3/24*OO[[#This Row],[74 (28JUN1985 03:00:00)-Water Temperature (C)]]*OO[[#This Row],[16]]/SUM(OO[16])</f>
        <v>0</v>
      </c>
      <c r="S401" s="10">
        <f>3/24*OO[[#This Row],[75 (28JUN1985 06:00:00)-Water Temperature (C)]]*OO[[#This Row],[17]]/SUM(OO[17])</f>
        <v>0</v>
      </c>
      <c r="T401" s="10">
        <f>3/24*OO[[#This Row],[76 (28JUN1985 09:00:00)-Water Temperature (C)]]*OO[[#This Row],[18]]/SUM(OO[18])</f>
        <v>3.0805348950376731E-39</v>
      </c>
      <c r="U401" s="10">
        <f>3/24*OO[[#This Row],[77 (28JUN1985 12:00:00)-Water Temperature (C)]]*OO[[#This Row],[19]]/SUM(OO[19])</f>
        <v>1.3523309651875276E-30</v>
      </c>
      <c r="V401" s="10">
        <f>3/24000000*OO[[#This Row],[78 (28JUN1985 15:00:00)-Water Temperature (C)]]*OO[[#This Row],[20]]</f>
        <v>2.3219216582062498E-22</v>
      </c>
      <c r="W401" s="10">
        <f>3/24000000*OO[[#This Row],[79 (28JUN1985 18:00:00)-Water Temperature (C)]]*OO[[#This Row],[21]]</f>
        <v>6.6470555020224998E-17</v>
      </c>
      <c r="X401" s="10">
        <f>3/24000000*OO[[#This Row],[80 (28JUN1985 21:00:00)-Water Temperature (C)]]*OO[[#This Row],[22]]</f>
        <v>4.4054251910549995E-13</v>
      </c>
      <c r="Y401" s="10">
        <f>3/24000000*OO[[#This Row],[81 (29JUN1985 00:00:00)-Water Temperature (C)]]*OO[[#This Row],[23]]</f>
        <v>3.8914215465312496E-10</v>
      </c>
      <c r="Z401" s="10">
        <f>3/24000000*OO[[#This Row],[82 (29JUN1985 03:00:00)-Water Temperature (C)]]*OO[[#This Row],[24]]</f>
        <v>7.9458461337725007E-8</v>
      </c>
      <c r="AA401" s="10">
        <f>3/24000000*OO[[#This Row],[83 (29JUN1985 06:00:00)-Water Temperature (C)]]*OO[[#This Row],[25]]</f>
        <v>5.3056141822649998E-6</v>
      </c>
      <c r="AB401" s="10">
        <f>3/24000000*OO[[#This Row],[84 (29JUN1985 09:00:00)-Water Temperature (C)]]*OO[[#This Row],[26]]</f>
        <v>1.4677670052994999E-4</v>
      </c>
      <c r="AC401" s="10">
        <f>3/24000000*OO[[#This Row],[85 (29JUN1985 12:00:00)-Water Temperature (C)]]*OO[[#This Row],[27]]</f>
        <v>1.8987739866943747E-3</v>
      </c>
      <c r="AD401" s="10">
        <f>3/24000000*OO[[#This Row],[86 (29JUN1985 15:00:00)-Water Temperature (C)]]*OO[[#This Row],[28]]</f>
        <v>1.2758457098799999E-2</v>
      </c>
      <c r="AE401" s="10">
        <f>3/24000000*OO[[#This Row],[88 (29JUN1985 21:00:00)-Water Temperature (C)]]*OO[[#This Row],[30]]</f>
        <v>0.11444498373446249</v>
      </c>
      <c r="AF401" s="10">
        <f>3/24000000*OO[[#This Row],[88 (29JUN1985 21:00:00)-Water Temperature (C)]]*OO[[#This Row],[30]]</f>
        <v>0.11444498373446249</v>
      </c>
      <c r="AG401" s="10">
        <f>3/24000000*OO[[#This Row],[89 (30JUN1985 00:00:00)-Water Temperature (C)]]*OO[[#This Row],[31]]</f>
        <v>0.17877033856839997</v>
      </c>
      <c r="AH401" s="10">
        <f>3/24000000*OO[[#This Row],[90 (30JUN1985 03:00:00)-Water Temperature (C)]]*OO[[#This Row],[32]]</f>
        <v>0.20404988738268748</v>
      </c>
      <c r="AI401" s="10">
        <f>3/24000000*OO[[#This Row],[91 (30JUN1985 06:00:00)-Water Temperature (C)]]*OO[[#This Row],[33]]</f>
        <v>0.1826068814247</v>
      </c>
      <c r="AJ401" s="10">
        <f>3/24000000*OO[[#This Row],[92 (30JUN1985 09:00:00)-Water Temperature (C)]]*OO[[#This Row],[34]]</f>
        <v>0.13922350593959998</v>
      </c>
      <c r="AK401" s="10">
        <f>3/24000000*OO[[#This Row],[93 (30JUN1985 12:00:00)-Water Temperature (C)]]*OO[[#This Row],[35]]</f>
        <v>9.5895366962874998E-2</v>
      </c>
      <c r="AL401" s="10">
        <f>3/24000000*OO[[#This Row],[94 (30JUN1985 15:00:00)-Water Temperature (C)]]*OO[[#This Row],[36]]</f>
        <v>6.2194708371974994E-2</v>
      </c>
      <c r="AM401" s="10">
        <f>3/24000000*OO[[#This Row],[95 (30JUN1985 18:00:00)-Water Temperature (C)]]*OO[[#This Row],[37]]</f>
        <v>3.9160758627462502E-2</v>
      </c>
      <c r="AN401" s="10">
        <f>3/24000000*OO[[#This Row],[96 (30JUN1985 21:00:00)-Water Temperature (C)]]*OO[[#This Row],[38]]</f>
        <v>2.4078065793179997E-2</v>
      </c>
      <c r="AO401" s="10">
        <f>3/24000000*OO[[#This Row],[97 (01JUL1985 00:00:00)-Water Temperature (C)]]*OO[[#This Row],[39]]</f>
        <v>1.4764407975968752E-2</v>
      </c>
      <c r="AP401" s="10">
        <f>3/24000000*OO[[#This Row],[98 (01JUL1985 03:00:00)-Water Temperature (C)]]*OO[[#This Row],[40]]</f>
        <v>9.1855004110999987E-3</v>
      </c>
      <c r="AQ401" s="10">
        <f>3/24000000*OO[[#This Row],[99 (01JUL1985 06:00:00)-Water Temperature (C)]]*OO[[#This Row],[41]]</f>
        <v>5.7904221822225E-3</v>
      </c>
      <c r="AR401" s="10">
        <f>3/24000000*OO[[#This Row],[100 (01JUL1985 09:00:00)-Water Temperature (C)]]*OO[[#This Row],[42]]</f>
        <v>3.7699932654624998E-3</v>
      </c>
      <c r="AS401" s="10">
        <f>3/24000000*OO[[#This Row],[101 (01JUL1985 12:00:00)-Water Temperature (C)]]*OO[[#This Row],[43]]</f>
        <v>2.4796905123064998E-3</v>
      </c>
      <c r="AT401" s="10">
        <f>3/24000000*OO[[#This Row],[102 (01JUL1985 15:00:00)-Water Temperature (C)]]*OO[[#This Row],[44]]</f>
        <v>1.6136925220589999E-3</v>
      </c>
      <c r="AU401" s="10">
        <f>3/24000000*OO[[#This Row],[103 (01JUL1985 18:00:00)-Water Temperature (C)]]*OO[[#This Row],[45]]</f>
        <v>1.047095852348E-3</v>
      </c>
      <c r="AV401" s="10">
        <f>3/24000000*OO[[#This Row],[104 (01JUL1985 21:00:00)-Water Temperature (C)]]*OO[[#This Row],[46]]</f>
        <v>6.7288414489974997E-4</v>
      </c>
      <c r="AW401" s="10">
        <f>3/24000000*OO[[#This Row],[105 (02JUL1985 00:00:00)-Water Temperature (C)]]*OO[[#This Row],[47]]</f>
        <v>4.3745956191562494E-4</v>
      </c>
      <c r="AX401" s="10">
        <f>3/24000000*OO[[#This Row],[106 (02JUL1985 03:00:00)-Water Temperature (C)]]*OO[[#This Row],[48]]</f>
        <v>2.8751195951729998E-4</v>
      </c>
      <c r="AY401" s="10">
        <f>3/24000000*OO[[#This Row],[107 (02JUL1985 06:00:00)-Water Temperature (C)]]*OO[[#This Row],[49]]</f>
        <v>1.905281140419125E-4</v>
      </c>
      <c r="AZ401" s="10">
        <f>3/24000000*OO[[#This Row],[108 (02JUL1985 09:00:00)-Water Temperature (C)]]*OO[[#This Row],[50]]</f>
        <v>1.2694889923078751E-4</v>
      </c>
      <c r="BA401" s="10">
        <f>3/24000000*OO[[#This Row],[109 (02JUL1985 12:00:00)-Water Temperature (C)]]*OO[[#This Row],[51]]</f>
        <v>8.6917339399499981E-5</v>
      </c>
      <c r="BB401" s="10">
        <f>3/24000000*OO[[#This Row],[110 (02JUL1985 15:00:00)-Water Temperature (C)]]*OO[[#This Row],[52]]</f>
        <v>6.1135434499999988E-5</v>
      </c>
      <c r="BC401" s="10">
        <f>3/24000000*OO[[#This Row],[111 (02JUL1985 18:00:00)-Water Temperature (C)]]*OO[[#This Row],[53]]</f>
        <v>4.3572777470487501E-5</v>
      </c>
      <c r="BD401" s="10">
        <f>3/24000000*OO[[#This Row],[112 (02JUL1985 21:00:00)-Water Temperature (C)]]*OO[[#This Row],[54]]</f>
        <v>3.0991883503322499E-5</v>
      </c>
      <c r="BE401" s="10">
        <f>3/24000000*OO[[#This Row],[113 (03JUL1985 00:00:00)-Water Temperature (C)]]*OO[[#This Row],[55]]</f>
        <v>2.2160604153339998E-5</v>
      </c>
      <c r="BF401" s="10">
        <f>3/24000000*OO[[#This Row],[114 (03JUL1985 03:00:00)-Water Temperature (C)]]*OO[[#This Row],[56]]</f>
        <v>1.6404124128453753E-5</v>
      </c>
      <c r="BG401" s="10">
        <f>3/24000000*OO[[#This Row],[115 (03JUL1985 06:00:00)-Water Temperature (C)]]*OO[[#This Row],[57]]</f>
        <v>1.2580050570142502E-5</v>
      </c>
      <c r="BH401" s="10">
        <f>3/24000000*OO[[#This Row],[116 (03JUL1985 09:00:00)-Water Temperature (C)]]*OO[[#This Row],[58]]</f>
        <v>1.018826153769E-5</v>
      </c>
      <c r="BI401" s="10">
        <f>3/24000000*OO[[#This Row],[117 (03JUL1985 12:00:00)-Water Temperature (C)]]*OO[[#This Row],[59]]</f>
        <v>8.6136975917187503E-6</v>
      </c>
      <c r="BJ401" s="10">
        <f>3/24000000*OO[[#This Row],[118 (03JUL1985 15:00:00)-Water Temperature (C)]]*OO[[#This Row],[60]]</f>
        <v>7.4554881941249985E-6</v>
      </c>
      <c r="BK401" s="10">
        <f>3/24000000*OO[[#This Row],[119 (03JUL1985 18:00:00)-Water Temperature (C)]]*OO[[#This Row],[61]]</f>
        <v>6.5716195042187508E-6</v>
      </c>
      <c r="BL401" s="10">
        <f>3/24000000*OO[[#This Row],[120 (03JUL1985 21:00:00)-Water Temperature (C)]]*OO[[#This Row],[62]]</f>
        <v>5.8063509048299989E-6</v>
      </c>
      <c r="BM401" s="10">
        <f>3/24000000*OO[[#This Row],[121 (04JUL1985 00:00:00)-Water Temperature (C)]]*OO[[#This Row],[63]]</f>
        <v>5.1978163402499992E-6</v>
      </c>
      <c r="BN401" s="10">
        <f>3/24000000*OO[[#This Row],[122 (04JUL1985 03:00:00)-Water Temperature (C)]]*OO[[#This Row],[64]]</f>
        <v>4.7542626205799989E-6</v>
      </c>
      <c r="BO401" s="10">
        <f>3/24000000*OO[[#This Row],[123 (04JUL1985 06:00:00)-Water Temperature (C)]]*OO[[#This Row],[65]]</f>
        <v>4.4286525250624993E-6</v>
      </c>
      <c r="BP401" s="10">
        <f>3/24000000*OO[[#This Row],[124 (04JUL1985 09:00:00)-Water Temperature (C)]]*OO[[#This Row],[66]]</f>
        <v>4.28668164261375E-6</v>
      </c>
      <c r="BQ401" s="10">
        <f>3/24000000*OO[[#This Row],[125 (04JUL1985 12:00:00)-Water Temperature (C)]]*OO[[#This Row],[67]]</f>
        <v>4.1823077020112494E-6</v>
      </c>
      <c r="BR401" s="10">
        <f>3/24000000*OO[[#This Row],[126 (04JUL1985 15:00:00)-Water Temperature (C)]]*OO[[#This Row],[68]]</f>
        <v>4.0490635623499996E-6</v>
      </c>
      <c r="BS401" s="10">
        <f>3/24000000*OO[[#This Row],[127 (04JUL1985 18:00:00)-Water Temperature (C)]]*OO[[#This Row],[69]]</f>
        <v>3.8858713588124994E-6</v>
      </c>
      <c r="BT401" s="10">
        <f>3/24000000*OO[[#This Row],[128 (04JUL1985 21:00:00)-Water Temperature (C)]]*OO[[#This Row],[70]]</f>
        <v>3.6947280769774999E-6</v>
      </c>
      <c r="BU401" s="10">
        <f>3/24000000*OO[[#This Row],[129 (05JUL1985 00:00:00)-Water Temperature (C)]]*OO[[#This Row],[71]]</f>
        <v>3.4907838210000002E-6</v>
      </c>
      <c r="BV401" s="10">
        <f>3/24000000*OO[[#This Row],[130 (05JUL1985 03:00:00)-Water Temperature (C)]]*OO[[#This Row],[72]]</f>
        <v>3.3241153235999999E-6</v>
      </c>
      <c r="BW401" s="10">
        <f>3/24000000*OO[[#This Row],[131 (05JUL1985 06:00:00)-Water Temperature (C)]]*OO[[#This Row],[73]]</f>
        <v>3.1895193751200002E-6</v>
      </c>
      <c r="BX401" s="10">
        <f>3/24000000*OO[[#This Row],[132 (05JUL1985 09:00:00)-Water Temperature (C)]]*OO[[#This Row],[74]]</f>
        <v>3.15230519786625E-6</v>
      </c>
      <c r="BY401" s="10">
        <f>3/24000000*OO[[#This Row],[133 (05JUL1985 12:00:00)-Water Temperature (C)]]*OO[[#This Row],[75]]</f>
        <v>3.1357957833477495E-6</v>
      </c>
      <c r="BZ401" s="10">
        <f>3/24000000*OO[[#This Row],[134 (05JUL1985 15:00:00)-Water Temperature (C)]]*OO[[#This Row],[76]]</f>
        <v>3.1053898107166251E-6</v>
      </c>
      <c r="CA401" s="10">
        <f>3/24000000*OO[[#This Row],[135 (05JUL1985 18:00:00)-Water Temperature (C)]]*OO[[#This Row],[77]]</f>
        <v>3.0490444175441243E-6</v>
      </c>
      <c r="CB401" s="10">
        <f>3/24000000*OO[[#This Row],[136 (05JUL1985 21:00:00)-Water Temperature (C)]]*OO[[#This Row],[78]]</f>
        <v>2.9219414107470001E-6</v>
      </c>
      <c r="CC401" s="10">
        <f>3/24000000*OO[[#This Row],[137 (06JUL1985 00:00:00)-Water Temperature (C)]]*OO[[#This Row],[79]]</f>
        <v>2.7694627046006249E-6</v>
      </c>
      <c r="CD401" s="10">
        <f>3/24000000*OO[[#This Row],[138 (06JUL1985 03:00:00)-Water Temperature (C)]]*OO[[#This Row],[80]]</f>
        <v>2.6440576650630001E-6</v>
      </c>
      <c r="CE401" s="10">
        <f>3/24000000*OO[[#This Row],[139 (06JUL1985 06:00:00)-Water Temperature (C)]]*OO[[#This Row],[81]]</f>
        <v>2.5501996368704997E-6</v>
      </c>
      <c r="CF401" s="10">
        <f>3/24000000*OO[[#This Row],[140 (06JUL1985 09:00:00)-Water Temperature (C)]]*OO[[#This Row],[82]]</f>
        <v>2.5504404625031246E-6</v>
      </c>
      <c r="CG401" s="10">
        <f>3/24000000*OO[[#This Row],[141 (06JUL1985 12:00:00)-Water Temperature (C)]]*OO[[#This Row],[83]]</f>
        <v>2.5609040327959998E-6</v>
      </c>
      <c r="CH401" s="10">
        <f>3/24000000*OO[[#This Row],[142 (06JUL1985 15:00:00)-Water Temperature (C)]]*OO[[#This Row],[84]]</f>
        <v>2.5480454041352499E-6</v>
      </c>
      <c r="CI401" s="10">
        <f>3/24000000*OO[[#This Row],[143 (06JUL1985 18:00:00)-Water Temperature (C)]]*OO[[#This Row],[85]]</f>
        <v>2.5125222434602502E-6</v>
      </c>
      <c r="CJ401" s="10">
        <f>3/24000000*OO[[#This Row],[144 (06JUL1985 21:00:00)-Water Temperature (C)]]*OO[[#This Row],[86]]</f>
        <v>2.4162933619081252E-6</v>
      </c>
      <c r="CK401" s="10">
        <f>3/24000000*OO[[#This Row],[145 (07JUL1985 00:00:00)-Water Temperature (C)]]*OO[[#This Row],[87]]</f>
        <v>2.299469746026E-6</v>
      </c>
      <c r="CL401" s="10">
        <f>3/24000000*OO[[#This Row],[146 (07JUL1985 03:00:00)-Water Temperature (C)]]*OO[[#This Row],[88]]</f>
        <v>2.1970928133667498E-6</v>
      </c>
      <c r="CM401" s="10">
        <f>3/24000000*OO[[#This Row],[147 (07JUL1985 06:00:00)-Water Temperature (C)]]*OO[[#This Row],[89]]</f>
        <v>2.1072119005714998E-6</v>
      </c>
      <c r="CN401" s="10">
        <f>3/24000000*OO[[#This Row],[148 (07JUL1985 09:00:00)-Water Temperature (C)]]*OO[[#This Row],[90]]</f>
        <v>2.0388215475899997E-6</v>
      </c>
      <c r="CO401" s="10">
        <f>3/24000000*OO[[#This Row],[149 (07JUL1985 12:00:00)-Water Temperature (C)]]*OO[[#This Row],[91]]</f>
        <v>2.0013602467037497E-6</v>
      </c>
      <c r="CP401" s="10">
        <f>3/24000000*OO[[#This Row],[150 (07JUL1985 15:00:00)-Water Temperature (C)]]*OO[[#This Row],[92]]</f>
        <v>1.9894856479225001E-6</v>
      </c>
      <c r="CQ401" s="10">
        <f>3/24000000*OO[[#This Row],[151 (07JUL1985 18:00:00)-Water Temperature (C)]]*OO[[#This Row],[93]]</f>
        <v>1.9360148460892498E-6</v>
      </c>
      <c r="CR401" s="10">
        <f>3/24000000*OO[[#This Row],[152 (07JUL1985 21:00:00)-Water Temperature (C)]]*OO[[#This Row],[94]]</f>
        <v>1.8496421056743752E-6</v>
      </c>
      <c r="CS401" s="10">
        <f>3/24000000*OO[[#This Row],[153 (08JUL1985 00:00:00)-Water Temperature (C)]]*OO[[#This Row],[95]]</f>
        <v>1.7685130616833747E-6</v>
      </c>
      <c r="CT401" s="10">
        <f>3/24000000*OO[[#This Row],[154 (08JUL1985 03:00:00)-Water Temperature (C)]]*OO[[#This Row],[96]]</f>
        <v>1.6970629585050001E-6</v>
      </c>
      <c r="CU401" s="10">
        <f>3/24000000*OO[[#This Row],[155 (08JUL1985 06:00:00)-Water Temperature (C)]]*OO[[#This Row],[97]]</f>
        <v>1.6352333346452498E-6</v>
      </c>
      <c r="CV401" s="10">
        <f>3/24000000*OO[[#This Row],[156 (08JUL1985 09:00:00)-Water Temperature (C)]]*OO[[#This Row],[98]]</f>
        <v>1.6214024832812502E-6</v>
      </c>
      <c r="CW401" s="10">
        <f>3/24000000*OO[[#This Row],[157 (08JUL1985 12:00:00)-Water Temperature (C)]]*OO[[#This Row],[99]]</f>
        <v>1.6277911583767499E-6</v>
      </c>
    </row>
    <row r="402" spans="1:101" x14ac:dyDescent="0.35">
      <c r="A402" t="s">
        <v>409</v>
      </c>
      <c r="B402">
        <v>599.30690000000004</v>
      </c>
      <c r="C402" s="10">
        <f>3/24*OO[[#This Row],[59 (26JUN1985 06:00:00)-Water Temperature (C)]]*OO[[#This Row],[1]]/SUM(OO[1])</f>
        <v>0</v>
      </c>
      <c r="D402" s="10">
        <f>3/24*OO[[#This Row],[60 (26JUN1985 09:00:00)-Water Temperature (C)]]*OO[[#This Row],[2]]/SUM(OO[2])</f>
        <v>0</v>
      </c>
      <c r="E402" s="10">
        <f>3/24*OO[[#This Row],[61 (26JUN1985 12:00:00)-Water Temperature (C)]]*OO[[#This Row],[3]]/SUM(OO[3])</f>
        <v>0</v>
      </c>
      <c r="F402" s="10">
        <f>3/24*OO[[#This Row],[62 (26JUN1985 15:00:00)-Water Temperature (C)]]*OO[[#This Row],[4]]/SUM(OO[4])</f>
        <v>0</v>
      </c>
      <c r="G402" s="10">
        <f>3/24*OO[[#This Row],[63 (26JUN1985 18:00:00)-Water Temperature (C)]]*OO[[#This Row],[5]]/SUM(OO[5])</f>
        <v>0</v>
      </c>
      <c r="H402" s="10">
        <f>3/24*OO[[#This Row],[64 (26JUN1985 21:00:00)-Water Temperature (C)]]*OO[[#This Row],[6]]/SUM(OO[6])</f>
        <v>0</v>
      </c>
      <c r="I402" s="10">
        <f>3/24*OO[[#This Row],[65 (27JUN1985 00:00:00)-Water Temperature (C)]]*OO[[#This Row],[7]]/SUM(OO[7])</f>
        <v>0</v>
      </c>
      <c r="J402" s="10">
        <f>3/24*OO[[#This Row],[66 (27JUN1985 03:00:00)-Water Temperature (C)]]*OO[[#This Row],[8]]/SUM(OO[8])</f>
        <v>0</v>
      </c>
      <c r="K402" s="10">
        <f>3/24*OO[[#This Row],[67 (27JUN1985 06:00:00)-Water Temperature (C)]]*OO[[#This Row],[9]]/SUM(OO[9])</f>
        <v>0</v>
      </c>
      <c r="L402" s="10">
        <f>3/24*OO[[#This Row],[68 (27JUN1985 09:00:00)-Water Temperature (C)]]*OO[[#This Row],[10]]/SUM(OO[10])</f>
        <v>0</v>
      </c>
      <c r="M402" s="10">
        <f>3/24*OO[[#This Row],[69 (27JUN1985 12:00:00)-Water Temperature (C)]]*OO[[#This Row],[11]]/SUM(OO[11])</f>
        <v>0</v>
      </c>
      <c r="N402" s="10">
        <f>3/24*OO[[#This Row],[70 (27JUN1985 15:00:00)-Water Temperature (C)]]*OO[[#This Row],[12]]/SUM(OO[12])</f>
        <v>0</v>
      </c>
      <c r="O402" s="10">
        <f>3/24*OO[[#This Row],[71 (27JUN1985 18:00:00)-Water Temperature (C)]]*OO[[#This Row],[13]]/SUM(OO[13])</f>
        <v>0</v>
      </c>
      <c r="P402" s="10">
        <f>3/24*OO[[#This Row],[72 (27JUN1985 21:00:00)-Water Temperature (C)]]*OO[[#This Row],[14]]/SUM(OO[14])</f>
        <v>0</v>
      </c>
      <c r="Q402" s="10">
        <f>3/24*OO[[#This Row],[73 (28JUN1985 00:00:00)-Water Temperature (C)]]*OO[[#This Row],[15]]/SUM(OO[15])</f>
        <v>0</v>
      </c>
      <c r="R402" s="10">
        <f>3/24*OO[[#This Row],[74 (28JUN1985 03:00:00)-Water Temperature (C)]]*OO[[#This Row],[16]]/SUM(OO[16])</f>
        <v>0</v>
      </c>
      <c r="S402" s="10">
        <f>3/24*OO[[#This Row],[75 (28JUN1985 06:00:00)-Water Temperature (C)]]*OO[[#This Row],[17]]/SUM(OO[17])</f>
        <v>0</v>
      </c>
      <c r="T402" s="10">
        <f>3/24*OO[[#This Row],[76 (28JUN1985 09:00:00)-Water Temperature (C)]]*OO[[#This Row],[18]]/SUM(OO[18])</f>
        <v>4.5095140435210864E-40</v>
      </c>
      <c r="U402" s="10">
        <f>3/24*OO[[#This Row],[77 (28JUN1985 12:00:00)-Water Temperature (C)]]*OO[[#This Row],[19]]/SUM(OO[19])</f>
        <v>3.7255180030384067E-31</v>
      </c>
      <c r="V402" s="10">
        <f>3/24000000*OO[[#This Row],[78 (28JUN1985 15:00:00)-Water Temperature (C)]]*OO[[#This Row],[20]]</f>
        <v>5.28694513578E-23</v>
      </c>
      <c r="W402" s="10">
        <f>3/24000000*OO[[#This Row],[79 (28JUN1985 18:00:00)-Water Temperature (C)]]*OO[[#This Row],[21]]</f>
        <v>2.1403685860674996E-17</v>
      </c>
      <c r="X402" s="10">
        <f>3/24000000*OO[[#This Row],[80 (28JUN1985 21:00:00)-Water Temperature (C)]]*OO[[#This Row],[22]]</f>
        <v>1.6765464578279999E-13</v>
      </c>
      <c r="Y402" s="10">
        <f>3/24000000*OO[[#This Row],[81 (29JUN1985 00:00:00)-Water Temperature (C)]]*OO[[#This Row],[23]]</f>
        <v>1.6892651345894997E-10</v>
      </c>
      <c r="Z402" s="10">
        <f>3/24000000*OO[[#This Row],[82 (29JUN1985 03:00:00)-Water Temperature (C)]]*OO[[#This Row],[24]]</f>
        <v>3.8423971247025004E-8</v>
      </c>
      <c r="AA402" s="10">
        <f>3/24000000*OO[[#This Row],[83 (29JUN1985 06:00:00)-Water Temperature (C)]]*OO[[#This Row],[25]]</f>
        <v>2.8198883907419999E-6</v>
      </c>
      <c r="AB402" s="10">
        <f>3/24000000*OO[[#This Row],[84 (29JUN1985 09:00:00)-Water Temperature (C)]]*OO[[#This Row],[26]]</f>
        <v>8.5148961394874997E-5</v>
      </c>
      <c r="AC402" s="10">
        <f>3/24000000*OO[[#This Row],[85 (29JUN1985 12:00:00)-Water Temperature (C)]]*OO[[#This Row],[27]]</f>
        <v>1.1968840331242499E-3</v>
      </c>
      <c r="AD402" s="10">
        <f>3/24000000*OO[[#This Row],[86 (29JUN1985 15:00:00)-Water Temperature (C)]]*OO[[#This Row],[28]]</f>
        <v>8.7048013864350002E-3</v>
      </c>
      <c r="AE402" s="10">
        <f>3/24000000*OO[[#This Row],[88 (29JUN1985 21:00:00)-Water Temperature (C)]]*OO[[#This Row],[30]]</f>
        <v>9.0610604242474996E-2</v>
      </c>
      <c r="AF402" s="10">
        <f>3/24000000*OO[[#This Row],[88 (29JUN1985 21:00:00)-Water Temperature (C)]]*OO[[#This Row],[30]]</f>
        <v>9.0610604242474996E-2</v>
      </c>
      <c r="AG402" s="10">
        <f>3/24000000*OO[[#This Row],[89 (30JUN1985 00:00:00)-Water Temperature (C)]]*OO[[#This Row],[31]]</f>
        <v>0.15181915298242499</v>
      </c>
      <c r="AH402" s="10">
        <f>3/24000000*OO[[#This Row],[90 (30JUN1985 03:00:00)-Water Temperature (C)]]*OO[[#This Row],[32]]</f>
        <v>0.185134122101175</v>
      </c>
      <c r="AI402" s="10">
        <f>3/24000000*OO[[#This Row],[91 (30JUN1985 06:00:00)-Water Temperature (C)]]*OO[[#This Row],[33]]</f>
        <v>0.17642963093437503</v>
      </c>
      <c r="AJ402" s="10">
        <f>3/24000000*OO[[#This Row],[92 (30JUN1985 09:00:00)-Water Temperature (C)]]*OO[[#This Row],[34]]</f>
        <v>0.14257555200809999</v>
      </c>
      <c r="AK402" s="10">
        <f>3/24000000*OO[[#This Row],[93 (30JUN1985 12:00:00)-Water Temperature (C)]]*OO[[#This Row],[35]]</f>
        <v>0.10326728339268748</v>
      </c>
      <c r="AL402" s="10">
        <f>3/24000000*OO[[#This Row],[94 (30JUN1985 15:00:00)-Water Temperature (C)]]*OO[[#This Row],[36]]</f>
        <v>6.9736204157049994E-2</v>
      </c>
      <c r="AM402" s="10">
        <f>3/24000000*OO[[#This Row],[95 (30JUN1985 18:00:00)-Water Temperature (C)]]*OO[[#This Row],[37]]</f>
        <v>4.5242571926774999E-2</v>
      </c>
      <c r="AN402" s="10">
        <f>3/24000000*OO[[#This Row],[96 (30JUN1985 21:00:00)-Water Temperature (C)]]*OO[[#This Row],[38]]</f>
        <v>2.8404785095402504E-2</v>
      </c>
      <c r="AO402" s="10">
        <f>3/24000000*OO[[#This Row],[97 (01JUL1985 00:00:00)-Water Temperature (C)]]*OO[[#This Row],[39]]</f>
        <v>1.765898234450625E-2</v>
      </c>
      <c r="AP402" s="10">
        <f>3/24000000*OO[[#This Row],[98 (01JUL1985 03:00:00)-Water Temperature (C)]]*OO[[#This Row],[40]]</f>
        <v>1.1083094034587499E-2</v>
      </c>
      <c r="AQ402" s="10">
        <f>3/24000000*OO[[#This Row],[99 (01JUL1985 06:00:00)-Water Temperature (C)]]*OO[[#This Row],[41]]</f>
        <v>7.028342209679999E-3</v>
      </c>
      <c r="AR402" s="10">
        <f>3/24000000*OO[[#This Row],[100 (01JUL1985 09:00:00)-Water Temperature (C)]]*OO[[#This Row],[42]]</f>
        <v>4.5949259356499999E-3</v>
      </c>
      <c r="AS402" s="10">
        <f>3/24000000*OO[[#This Row],[101 (01JUL1985 12:00:00)-Water Temperature (C)]]*OO[[#This Row],[43]]</f>
        <v>3.0319706525404997E-3</v>
      </c>
      <c r="AT402" s="10">
        <f>3/24000000*OO[[#This Row],[102 (01JUL1985 15:00:00)-Water Temperature (C)]]*OO[[#This Row],[44]]</f>
        <v>1.9771953621668752E-3</v>
      </c>
      <c r="AU402" s="10">
        <f>3/24000000*OO[[#This Row],[103 (01JUL1985 18:00:00)-Water Temperature (C)]]*OO[[#This Row],[45]]</f>
        <v>1.2833178949281251E-3</v>
      </c>
      <c r="AV402" s="10">
        <f>3/24000000*OO[[#This Row],[104 (01JUL1985 21:00:00)-Water Temperature (C)]]*OO[[#This Row],[46]]</f>
        <v>8.2345870059249992E-4</v>
      </c>
      <c r="AW402" s="10">
        <f>3/24000000*OO[[#This Row],[105 (02JUL1985 00:00:00)-Water Temperature (C)]]*OO[[#This Row],[47]]</f>
        <v>5.3382113844124986E-4</v>
      </c>
      <c r="AX402" s="10">
        <f>3/24000000*OO[[#This Row],[106 (02JUL1985 03:00:00)-Water Temperature (C)]]*OO[[#This Row],[48]]</f>
        <v>3.4955109406749997E-4</v>
      </c>
      <c r="AY402" s="10">
        <f>3/24000000*OO[[#This Row],[107 (02JUL1985 06:00:00)-Water Temperature (C)]]*OO[[#This Row],[49]]</f>
        <v>2.3066819406060001E-4</v>
      </c>
      <c r="AZ402" s="10">
        <f>3/24000000*OO[[#This Row],[108 (02JUL1985 09:00:00)-Water Temperature (C)]]*OO[[#This Row],[50]]</f>
        <v>1.5292639362780001E-4</v>
      </c>
      <c r="BA402" s="10">
        <f>3/24000000*OO[[#This Row],[109 (02JUL1985 12:00:00)-Water Temperature (C)]]*OO[[#This Row],[51]]</f>
        <v>1.0400908154802499E-4</v>
      </c>
      <c r="BB402" s="10">
        <f>3/24000000*OO[[#This Row],[110 (02JUL1985 15:00:00)-Water Temperature (C)]]*OO[[#This Row],[52]]</f>
        <v>7.254108087368749E-5</v>
      </c>
      <c r="BC402" s="10">
        <f>3/24000000*OO[[#This Row],[111 (02JUL1985 18:00:00)-Water Temperature (C)]]*OO[[#This Row],[53]]</f>
        <v>5.1151080679937502E-5</v>
      </c>
      <c r="BD402" s="10">
        <f>3/24000000*OO[[#This Row],[112 (02JUL1985 21:00:00)-Water Temperature (C)]]*OO[[#This Row],[54]]</f>
        <v>3.5889259386000005E-5</v>
      </c>
      <c r="BE402" s="10">
        <f>3/24000000*OO[[#This Row],[113 (03JUL1985 00:00:00)-Water Temperature (C)]]*OO[[#This Row],[55]]</f>
        <v>2.5227275344657499E-5</v>
      </c>
      <c r="BF402" s="10">
        <f>3/24000000*OO[[#This Row],[114 (03JUL1985 03:00:00)-Water Temperature (C)]]*OO[[#This Row],[56]]</f>
        <v>1.830364217399E-5</v>
      </c>
      <c r="BG402" s="10">
        <f>3/24000000*OO[[#This Row],[115 (03JUL1985 06:00:00)-Water Temperature (C)]]*OO[[#This Row],[57]]</f>
        <v>1.3740132434481249E-5</v>
      </c>
      <c r="BH402" s="10">
        <f>3/24000000*OO[[#This Row],[116 (03JUL1985 09:00:00)-Water Temperature (C)]]*OO[[#This Row],[58]]</f>
        <v>1.0891024150500001E-5</v>
      </c>
      <c r="BI402" s="10">
        <f>3/24000000*OO[[#This Row],[117 (03JUL1985 12:00:00)-Water Temperature (C)]]*OO[[#This Row],[59]]</f>
        <v>9.0247383645699998E-6</v>
      </c>
      <c r="BJ402" s="10">
        <f>3/24000000*OO[[#This Row],[118 (03JUL1985 15:00:00)-Water Temperature (C)]]*OO[[#This Row],[60]]</f>
        <v>7.6745704226362478E-6</v>
      </c>
      <c r="BK402" s="10">
        <f>3/24000000*OO[[#This Row],[119 (03JUL1985 18:00:00)-Water Temperature (C)]]*OO[[#This Row],[61]]</f>
        <v>6.6607669465637495E-6</v>
      </c>
      <c r="BL402" s="10">
        <f>3/24000000*OO[[#This Row],[120 (03JUL1985 21:00:00)-Water Temperature (C)]]*OO[[#This Row],[62]]</f>
        <v>5.8074252214400001E-6</v>
      </c>
      <c r="BM402" s="10">
        <f>3/24000000*OO[[#This Row],[121 (04JUL1985 00:00:00)-Water Temperature (C)]]*OO[[#This Row],[63]]</f>
        <v>5.1387589628937492E-6</v>
      </c>
      <c r="BN402" s="10">
        <f>3/24000000*OO[[#This Row],[122 (04JUL1985 03:00:00)-Water Temperature (C)]]*OO[[#This Row],[64]]</f>
        <v>4.6550971677374998E-6</v>
      </c>
      <c r="BO402" s="10">
        <f>3/24000000*OO[[#This Row],[123 (04JUL1985 06:00:00)-Water Temperature (C)]]*OO[[#This Row],[65]]</f>
        <v>4.3038151512125E-6</v>
      </c>
      <c r="BP402" s="10">
        <f>3/24000000*OO[[#This Row],[124 (04JUL1985 09:00:00)-Water Temperature (C)]]*OO[[#This Row],[66]]</f>
        <v>4.1434430956275008E-6</v>
      </c>
      <c r="BQ402" s="10">
        <f>3/24000000*OO[[#This Row],[125 (04JUL1985 12:00:00)-Water Temperature (C)]]*OO[[#This Row],[67]]</f>
        <v>4.0305349941400004E-6</v>
      </c>
      <c r="BR402" s="10">
        <f>3/24000000*OO[[#This Row],[126 (04JUL1985 15:00:00)-Water Temperature (C)]]*OO[[#This Row],[68]]</f>
        <v>3.8954591432724997E-6</v>
      </c>
      <c r="BS402" s="10">
        <f>3/24000000*OO[[#This Row],[127 (04JUL1985 18:00:00)-Water Temperature (C)]]*OO[[#This Row],[69]]</f>
        <v>3.7325417217750003E-6</v>
      </c>
      <c r="BT402" s="10">
        <f>3/24000000*OO[[#This Row],[128 (04JUL1985 21:00:00)-Water Temperature (C)]]*OO[[#This Row],[70]]</f>
        <v>3.5431041844649999E-6</v>
      </c>
      <c r="BU402" s="10">
        <f>3/24000000*OO[[#This Row],[129 (05JUL1985 00:00:00)-Water Temperature (C)]]*OO[[#This Row],[71]]</f>
        <v>3.3407156366324994E-6</v>
      </c>
      <c r="BV402" s="10">
        <f>3/24000000*OO[[#This Row],[130 (05JUL1985 03:00:00)-Water Temperature (C)]]*OO[[#This Row],[72]]</f>
        <v>3.1744318714487502E-6</v>
      </c>
      <c r="BW402" s="10">
        <f>3/24000000*OO[[#This Row],[131 (05JUL1985 06:00:00)-Water Temperature (C)]]*OO[[#This Row],[73]]</f>
        <v>3.0414621541199997E-6</v>
      </c>
      <c r="BX402" s="10">
        <f>3/24000000*OO[[#This Row],[132 (05JUL1985 09:00:00)-Water Temperature (C)]]*OO[[#This Row],[74]]</f>
        <v>3.0036513960062498E-6</v>
      </c>
      <c r="BY402" s="10">
        <f>3/24000000*OO[[#This Row],[133 (05JUL1985 12:00:00)-Water Temperature (C)]]*OO[[#This Row],[75]]</f>
        <v>2.989175647425E-6</v>
      </c>
      <c r="BZ402" s="10">
        <f>3/24000000*OO[[#This Row],[134 (05JUL1985 15:00:00)-Water Temperature (C)]]*OO[[#This Row],[76]]</f>
        <v>2.9629882549563745E-6</v>
      </c>
      <c r="CA402" s="10">
        <f>3/24000000*OO[[#This Row],[135 (05JUL1985 18:00:00)-Water Temperature (C)]]*OO[[#This Row],[77]]</f>
        <v>2.9107504076178749E-6</v>
      </c>
      <c r="CB402" s="10">
        <f>3/24000000*OO[[#This Row],[136 (05JUL1985 21:00:00)-Water Temperature (C)]]*OO[[#This Row],[78]]</f>
        <v>2.7896046418351247E-6</v>
      </c>
      <c r="CC402" s="10">
        <f>3/24000000*OO[[#This Row],[137 (06JUL1985 00:00:00)-Water Temperature (C)]]*OO[[#This Row],[79]]</f>
        <v>2.6416807557770001E-6</v>
      </c>
      <c r="CD402" s="10">
        <f>3/24000000*OO[[#This Row],[138 (06JUL1985 03:00:00)-Water Temperature (C)]]*OO[[#This Row],[80]]</f>
        <v>2.5182763125322498E-6</v>
      </c>
      <c r="CE402" s="10">
        <f>3/24000000*OO[[#This Row],[139 (06JUL1985 06:00:00)-Water Temperature (C)]]*OO[[#This Row],[81]]</f>
        <v>2.4260710987087497E-6</v>
      </c>
      <c r="CF402" s="10">
        <f>3/24000000*OO[[#This Row],[140 (06JUL1985 09:00:00)-Water Temperature (C)]]*OO[[#This Row],[82]]</f>
        <v>2.4250368479774998E-6</v>
      </c>
      <c r="CG402" s="10">
        <f>3/24000000*OO[[#This Row],[141 (06JUL1985 12:00:00)-Water Temperature (C)]]*OO[[#This Row],[83]]</f>
        <v>2.4367840959591252E-6</v>
      </c>
      <c r="CH402" s="10">
        <f>3/24000000*OO[[#This Row],[142 (06JUL1985 15:00:00)-Water Temperature (C)]]*OO[[#This Row],[84]]</f>
        <v>2.4276029176766249E-6</v>
      </c>
      <c r="CI402" s="10">
        <f>3/24000000*OO[[#This Row],[143 (06JUL1985 18:00:00)-Water Temperature (C)]]*OO[[#This Row],[85]]</f>
        <v>2.3957776094298747E-6</v>
      </c>
      <c r="CJ402" s="10">
        <f>3/24000000*OO[[#This Row],[144 (06JUL1985 21:00:00)-Water Temperature (C)]]*OO[[#This Row],[86]]</f>
        <v>2.3050002604719998E-6</v>
      </c>
      <c r="CK402" s="10">
        <f>3/24000000*OO[[#This Row],[145 (07JUL1985 00:00:00)-Water Temperature (C)]]*OO[[#This Row],[87]]</f>
        <v>2.1919437252214998E-6</v>
      </c>
      <c r="CL402" s="10">
        <f>3/24000000*OO[[#This Row],[146 (07JUL1985 03:00:00)-Water Temperature (C)]]*OO[[#This Row],[88]]</f>
        <v>2.0912725201418747E-6</v>
      </c>
      <c r="CM402" s="10">
        <f>3/24000000*OO[[#This Row],[147 (07JUL1985 06:00:00)-Water Temperature (C)]]*OO[[#This Row],[89]]</f>
        <v>2.0034409188172502E-6</v>
      </c>
      <c r="CN402" s="10">
        <f>3/24000000*OO[[#This Row],[148 (07JUL1985 09:00:00)-Water Temperature (C)]]*OO[[#This Row],[90]]</f>
        <v>1.9375475442308751E-6</v>
      </c>
      <c r="CO402" s="10">
        <f>3/24000000*OO[[#This Row],[149 (07JUL1985 12:00:00)-Water Temperature (C)]]*OO[[#This Row],[91]]</f>
        <v>1.9022291938899996E-6</v>
      </c>
      <c r="CP402" s="10">
        <f>3/24000000*OO[[#This Row],[150 (07JUL1985 15:00:00)-Water Temperature (C)]]*OO[[#This Row],[92]]</f>
        <v>1.89236834193875E-6</v>
      </c>
      <c r="CQ402" s="10">
        <f>3/24000000*OO[[#This Row],[151 (07JUL1985 18:00:00)-Water Temperature (C)]]*OO[[#This Row],[93]]</f>
        <v>1.8436028429250002E-6</v>
      </c>
      <c r="CR402" s="10">
        <f>3/24000000*OO[[#This Row],[152 (07JUL1985 21:00:00)-Water Temperature (C)]]*OO[[#This Row],[94]]</f>
        <v>1.7618782730189999E-6</v>
      </c>
      <c r="CS402" s="10">
        <f>3/24000000*OO[[#This Row],[153 (08JUL1985 00:00:00)-Water Temperature (C)]]*OO[[#This Row],[95]]</f>
        <v>1.6830944530360001E-6</v>
      </c>
      <c r="CT402" s="10">
        <f>3/24000000*OO[[#This Row],[154 (08JUL1985 03:00:00)-Water Temperature (C)]]*OO[[#This Row],[96]]</f>
        <v>1.6132970757119998E-6</v>
      </c>
      <c r="CU402" s="10">
        <f>3/24000000*OO[[#This Row],[155 (08JUL1985 06:00:00)-Water Temperature (C)]]*OO[[#This Row],[97]]</f>
        <v>1.5529417173383749E-6</v>
      </c>
      <c r="CV402" s="10">
        <f>3/24000000*OO[[#This Row],[156 (08JUL1985 09:00:00)-Water Temperature (C)]]*OO[[#This Row],[98]]</f>
        <v>1.5384477345540001E-6</v>
      </c>
      <c r="CW402" s="10">
        <f>3/24000000*OO[[#This Row],[157 (08JUL1985 12:00:00)-Water Temperature (C)]]*OO[[#This Row],[99]]</f>
        <v>1.54493557645575E-6</v>
      </c>
    </row>
    <row r="403" spans="1:101" x14ac:dyDescent="0.35">
      <c r="A403" t="s">
        <v>410</v>
      </c>
      <c r="B403">
        <v>921.68470000000002</v>
      </c>
      <c r="C403" s="10">
        <f>3/24*OO[[#This Row],[59 (26JUN1985 06:00:00)-Water Temperature (C)]]*OO[[#This Row],[1]]/SUM(OO[1])</f>
        <v>0</v>
      </c>
      <c r="D403" s="10">
        <f>3/24*OO[[#This Row],[60 (26JUN1985 09:00:00)-Water Temperature (C)]]*OO[[#This Row],[2]]/SUM(OO[2])</f>
        <v>0</v>
      </c>
      <c r="E403" s="10">
        <f>3/24*OO[[#This Row],[61 (26JUN1985 12:00:00)-Water Temperature (C)]]*OO[[#This Row],[3]]/SUM(OO[3])</f>
        <v>0</v>
      </c>
      <c r="F403" s="10">
        <f>3/24*OO[[#This Row],[62 (26JUN1985 15:00:00)-Water Temperature (C)]]*OO[[#This Row],[4]]/SUM(OO[4])</f>
        <v>0</v>
      </c>
      <c r="G403" s="10">
        <f>3/24*OO[[#This Row],[63 (26JUN1985 18:00:00)-Water Temperature (C)]]*OO[[#This Row],[5]]/SUM(OO[5])</f>
        <v>0</v>
      </c>
      <c r="H403" s="10">
        <f>3/24*OO[[#This Row],[64 (26JUN1985 21:00:00)-Water Temperature (C)]]*OO[[#This Row],[6]]/SUM(OO[6])</f>
        <v>0</v>
      </c>
      <c r="I403" s="10">
        <f>3/24*OO[[#This Row],[65 (27JUN1985 00:00:00)-Water Temperature (C)]]*OO[[#This Row],[7]]/SUM(OO[7])</f>
        <v>0</v>
      </c>
      <c r="J403" s="10">
        <f>3/24*OO[[#This Row],[66 (27JUN1985 03:00:00)-Water Temperature (C)]]*OO[[#This Row],[8]]/SUM(OO[8])</f>
        <v>0</v>
      </c>
      <c r="K403" s="10">
        <f>3/24*OO[[#This Row],[67 (27JUN1985 06:00:00)-Water Temperature (C)]]*OO[[#This Row],[9]]/SUM(OO[9])</f>
        <v>0</v>
      </c>
      <c r="L403" s="10">
        <f>3/24*OO[[#This Row],[68 (27JUN1985 09:00:00)-Water Temperature (C)]]*OO[[#This Row],[10]]/SUM(OO[10])</f>
        <v>0</v>
      </c>
      <c r="M403" s="10">
        <f>3/24*OO[[#This Row],[69 (27JUN1985 12:00:00)-Water Temperature (C)]]*OO[[#This Row],[11]]/SUM(OO[11])</f>
        <v>0</v>
      </c>
      <c r="N403" s="10">
        <f>3/24*OO[[#This Row],[70 (27JUN1985 15:00:00)-Water Temperature (C)]]*OO[[#This Row],[12]]/SUM(OO[12])</f>
        <v>0</v>
      </c>
      <c r="O403" s="10">
        <f>3/24*OO[[#This Row],[71 (27JUN1985 18:00:00)-Water Temperature (C)]]*OO[[#This Row],[13]]/SUM(OO[13])</f>
        <v>0</v>
      </c>
      <c r="P403" s="10">
        <f>3/24*OO[[#This Row],[72 (27JUN1985 21:00:00)-Water Temperature (C)]]*OO[[#This Row],[14]]/SUM(OO[14])</f>
        <v>0</v>
      </c>
      <c r="Q403" s="10">
        <f>3/24*OO[[#This Row],[73 (28JUN1985 00:00:00)-Water Temperature (C)]]*OO[[#This Row],[15]]/SUM(OO[15])</f>
        <v>0</v>
      </c>
      <c r="R403" s="10">
        <f>3/24*OO[[#This Row],[74 (28JUN1985 03:00:00)-Water Temperature (C)]]*OO[[#This Row],[16]]/SUM(OO[16])</f>
        <v>0</v>
      </c>
      <c r="S403" s="10">
        <f>3/24*OO[[#This Row],[75 (28JUN1985 06:00:00)-Water Temperature (C)]]*OO[[#This Row],[17]]/SUM(OO[17])</f>
        <v>0</v>
      </c>
      <c r="T403" s="10">
        <f>3/24*OO[[#This Row],[76 (28JUN1985 09:00:00)-Water Temperature (C)]]*OO[[#This Row],[18]]/SUM(OO[18])</f>
        <v>6.7162417465118894E-41</v>
      </c>
      <c r="U403" s="10">
        <f>3/24*OO[[#This Row],[77 (28JUN1985 12:00:00)-Water Temperature (C)]]*OO[[#This Row],[19]]/SUM(OO[19])</f>
        <v>1.031423895361917E-31</v>
      </c>
      <c r="V403" s="10">
        <f>3/24000000*OO[[#This Row],[78 (28JUN1985 15:00:00)-Water Temperature (C)]]*OO[[#This Row],[20]]</f>
        <v>1.214506553272E-23</v>
      </c>
      <c r="W403" s="10">
        <f>3/24000000*OO[[#This Row],[79 (28JUN1985 18:00:00)-Water Temperature (C)]]*OO[[#This Row],[21]]</f>
        <v>7.0558756324649993E-18</v>
      </c>
      <c r="X403" s="10">
        <f>3/24000000*OO[[#This Row],[80 (28JUN1985 21:00:00)-Water Temperature (C)]]*OO[[#This Row],[22]]</f>
        <v>6.5286382732625006E-14</v>
      </c>
      <c r="Y403" s="10">
        <f>3/24000000*OO[[#This Row],[81 (29JUN1985 00:00:00)-Water Temperature (C)]]*OO[[#This Row],[23]]</f>
        <v>7.4766237552825001E-11</v>
      </c>
      <c r="Z403" s="10">
        <f>3/24000000*OO[[#This Row],[82 (29JUN1985 03:00:00)-Water Temperature (C)]]*OO[[#This Row],[24]]</f>
        <v>1.8864014267222501E-8</v>
      </c>
      <c r="AA403" s="10">
        <f>3/24000000*OO[[#This Row],[83 (29JUN1985 06:00:00)-Water Temperature (C)]]*OO[[#This Row],[25]]</f>
        <v>1.5142912035634999E-6</v>
      </c>
      <c r="AB403" s="10">
        <f>3/24000000*OO[[#This Row],[84 (29JUN1985 09:00:00)-Water Temperature (C)]]*OO[[#This Row],[26]]</f>
        <v>4.9627345933162498E-5</v>
      </c>
      <c r="AC403" s="10">
        <f>3/24000000*OO[[#This Row],[85 (29JUN1985 12:00:00)-Water Temperature (C)]]*OO[[#This Row],[27]]</f>
        <v>7.5358762722825003E-4</v>
      </c>
      <c r="AD403" s="10">
        <f>3/24000000*OO[[#This Row],[86 (29JUN1985 15:00:00)-Water Temperature (C)]]*OO[[#This Row],[28]]</f>
        <v>5.8990201225125006E-3</v>
      </c>
      <c r="AE403" s="10">
        <f>3/24000000*OO[[#This Row],[88 (29JUN1985 21:00:00)-Water Temperature (C)]]*OO[[#This Row],[30]]</f>
        <v>7.0514336636012503E-2</v>
      </c>
      <c r="AF403" s="10">
        <f>3/24000000*OO[[#This Row],[88 (29JUN1985 21:00:00)-Water Temperature (C)]]*OO[[#This Row],[30]]</f>
        <v>7.0514336636012503E-2</v>
      </c>
      <c r="AG403" s="10">
        <f>3/24000000*OO[[#This Row],[89 (30JUN1985 00:00:00)-Water Temperature (C)]]*OO[[#This Row],[31]]</f>
        <v>0.1261529430544</v>
      </c>
      <c r="AH403" s="10">
        <f>3/24000000*OO[[#This Row],[90 (30JUN1985 03:00:00)-Water Temperature (C)]]*OO[[#This Row],[32]]</f>
        <v>0.1637420651548</v>
      </c>
      <c r="AI403" s="10">
        <f>3/24000000*OO[[#This Row],[91 (30JUN1985 06:00:00)-Water Temperature (C)]]*OO[[#This Row],[33]]</f>
        <v>0.16570238815774999</v>
      </c>
      <c r="AJ403" s="10">
        <f>3/24000000*OO[[#This Row],[92 (30JUN1985 09:00:00)-Water Temperature (C)]]*OO[[#This Row],[34]]</f>
        <v>0.14167058493619999</v>
      </c>
      <c r="AK403" s="10">
        <f>3/24000000*OO[[#This Row],[93 (30JUN1985 12:00:00)-Water Temperature (C)]]*OO[[#This Row],[35]]</f>
        <v>0.10789141820432498</v>
      </c>
      <c r="AL403" s="10">
        <f>3/24000000*OO[[#This Row],[94 (30JUN1985 15:00:00)-Water Temperature (C)]]*OO[[#This Row],[36]]</f>
        <v>7.5968977445812505E-2</v>
      </c>
      <c r="AM403" s="10">
        <f>3/24000000*OO[[#This Row],[95 (30JUN1985 18:00:00)-Water Temperature (C)]]*OO[[#This Row],[37]]</f>
        <v>5.0898023550562499E-2</v>
      </c>
      <c r="AN403" s="10">
        <f>3/24000000*OO[[#This Row],[96 (30JUN1985 21:00:00)-Water Temperature (C)]]*OO[[#This Row],[38]]</f>
        <v>3.2710494755950004E-2</v>
      </c>
      <c r="AO403" s="10">
        <f>3/24000000*OO[[#This Row],[97 (01JUL1985 00:00:00)-Water Temperature (C)]]*OO[[#This Row],[39]]</f>
        <v>2.0660454657472498E-2</v>
      </c>
      <c r="AP403" s="10">
        <f>3/24000000*OO[[#This Row],[98 (01JUL1985 03:00:00)-Water Temperature (C)]]*OO[[#This Row],[40]]</f>
        <v>1.3100004685129996E-2</v>
      </c>
      <c r="AQ403" s="10">
        <f>3/24000000*OO[[#This Row],[99 (01JUL1985 06:00:00)-Water Temperature (C)]]*OO[[#This Row],[41]]</f>
        <v>8.3638508114849998E-3</v>
      </c>
      <c r="AR403" s="10">
        <f>3/24000000*OO[[#This Row],[100 (01JUL1985 09:00:00)-Water Temperature (C)]]*OO[[#This Row],[42]]</f>
        <v>5.4934293907124999E-3</v>
      </c>
      <c r="AS403" s="10">
        <f>3/24000000*OO[[#This Row],[101 (01JUL1985 12:00:00)-Water Temperature (C)]]*OO[[#This Row],[43]]</f>
        <v>3.6378132695775007E-3</v>
      </c>
      <c r="AT403" s="10">
        <f>3/24000000*OO[[#This Row],[102 (01JUL1985 15:00:00)-Water Temperature (C)]]*OO[[#This Row],[44]]</f>
        <v>2.3790390890754999E-3</v>
      </c>
      <c r="AU403" s="10">
        <f>3/24000000*OO[[#This Row],[103 (01JUL1985 18:00:00)-Water Temperature (C)]]*OO[[#This Row],[45]]</f>
        <v>1.546005217464E-3</v>
      </c>
      <c r="AV403" s="10">
        <f>3/24000000*OO[[#This Row],[104 (01JUL1985 21:00:00)-Water Temperature (C)]]*OO[[#This Row],[46]]</f>
        <v>9.9181403805337505E-4</v>
      </c>
      <c r="AW403" s="10">
        <f>3/24000000*OO[[#This Row],[105 (02JUL1985 00:00:00)-Water Temperature (C)]]*OO[[#This Row],[47]]</f>
        <v>6.4187333015599992E-4</v>
      </c>
      <c r="AX403" s="10">
        <f>3/24000000*OO[[#This Row],[106 (02JUL1985 03:00:00)-Water Temperature (C)]]*OO[[#This Row],[48]]</f>
        <v>4.1918149190149997E-4</v>
      </c>
      <c r="AY403" s="10">
        <f>3/24000000*OO[[#This Row],[107 (02JUL1985 06:00:00)-Water Temperature (C)]]*OO[[#This Row],[49]]</f>
        <v>2.75761950953925E-4</v>
      </c>
      <c r="AZ403" s="10">
        <f>3/24000000*OO[[#This Row],[108 (02JUL1985 09:00:00)-Water Temperature (C)]]*OO[[#This Row],[50]]</f>
        <v>1.8215458566374999E-4</v>
      </c>
      <c r="BA403" s="10">
        <f>3/24000000*OO[[#This Row],[109 (02JUL1985 12:00:00)-Water Temperature (C)]]*OO[[#This Row],[51]]</f>
        <v>1.232748272008125E-4</v>
      </c>
      <c r="BB403" s="10">
        <f>3/24000000*OO[[#This Row],[110 (02JUL1985 15:00:00)-Water Temperature (C)]]*OO[[#This Row],[52]]</f>
        <v>8.5418989272187498E-5</v>
      </c>
      <c r="BC403" s="10">
        <f>3/24000000*OO[[#This Row],[111 (02JUL1985 18:00:00)-Water Temperature (C)]]*OO[[#This Row],[53]]</f>
        <v>5.9738148449099994E-5</v>
      </c>
      <c r="BD403" s="10">
        <f>3/24000000*OO[[#This Row],[112 (02JUL1985 21:00:00)-Water Temperature (C)]]*OO[[#This Row],[54]]</f>
        <v>4.1475307764149992E-5</v>
      </c>
      <c r="BE403" s="10">
        <f>3/24000000*OO[[#This Row],[113 (03JUL1985 00:00:00)-Water Temperature (C)]]*OO[[#This Row],[55]]</f>
        <v>2.8758797791919995E-5</v>
      </c>
      <c r="BF403" s="10">
        <f>3/24000000*OO[[#This Row],[114 (03JUL1985 03:00:00)-Water Temperature (C)]]*OO[[#This Row],[56]]</f>
        <v>2.0515036458103747E-5</v>
      </c>
      <c r="BG403" s="10">
        <f>3/24000000*OO[[#This Row],[115 (03JUL1985 06:00:00)-Water Temperature (C)]]*OO[[#This Row],[57]]</f>
        <v>1.511052307776E-5</v>
      </c>
      <c r="BH403" s="10">
        <f>3/24000000*OO[[#This Row],[116 (03JUL1985 09:00:00)-Water Temperature (C)]]*OO[[#This Row],[58]]</f>
        <v>1.1739580959608751E-5</v>
      </c>
      <c r="BI403" s="10">
        <f>3/24000000*OO[[#This Row],[117 (03JUL1985 12:00:00)-Water Temperature (C)]]*OO[[#This Row],[59]]</f>
        <v>9.5401698542249981E-6</v>
      </c>
      <c r="BJ403" s="10">
        <f>3/24000000*OO[[#This Row],[118 (03JUL1985 15:00:00)-Water Temperature (C)]]*OO[[#This Row],[60]]</f>
        <v>7.9710110156399997E-6</v>
      </c>
      <c r="BK403" s="10">
        <f>3/24000000*OO[[#This Row],[119 (03JUL1985 18:00:00)-Water Temperature (C)]]*OO[[#This Row],[61]]</f>
        <v>6.8103753763399995E-6</v>
      </c>
      <c r="BL403" s="10">
        <f>3/24000000*OO[[#This Row],[120 (03JUL1985 21:00:00)-Water Temperature (C)]]*OO[[#This Row],[62]]</f>
        <v>5.858240187195E-6</v>
      </c>
      <c r="BM403" s="10">
        <f>3/24000000*OO[[#This Row],[121 (04JUL1985 00:00:00)-Water Temperature (C)]]*OO[[#This Row],[63]]</f>
        <v>5.1230139230500001E-6</v>
      </c>
      <c r="BN403" s="10">
        <f>3/24000000*OO[[#This Row],[122 (04JUL1985 03:00:00)-Water Temperature (C)]]*OO[[#This Row],[64]]</f>
        <v>4.5944827507800006E-6</v>
      </c>
      <c r="BO403" s="10">
        <f>3/24000000*OO[[#This Row],[123 (04JUL1985 06:00:00)-Water Temperature (C)]]*OO[[#This Row],[65]]</f>
        <v>4.2143561678400006E-6</v>
      </c>
      <c r="BP403" s="10">
        <f>3/24000000*OO[[#This Row],[124 (04JUL1985 09:00:00)-Water Temperature (C)]]*OO[[#This Row],[66]]</f>
        <v>4.0326843332474998E-6</v>
      </c>
      <c r="BQ403" s="10">
        <f>3/24000000*OO[[#This Row],[125 (04JUL1985 12:00:00)-Water Temperature (C)]]*OO[[#This Row],[67]]</f>
        <v>3.9088514623399993E-6</v>
      </c>
      <c r="BR403" s="10">
        <f>3/24000000*OO[[#This Row],[126 (04JUL1985 15:00:00)-Water Temperature (C)]]*OO[[#This Row],[68]]</f>
        <v>3.7708554415024996E-6</v>
      </c>
      <c r="BS403" s="10">
        <f>3/24000000*OO[[#This Row],[127 (04JUL1985 18:00:00)-Water Temperature (C)]]*OO[[#This Row],[69]]</f>
        <v>3.6084868377600002E-6</v>
      </c>
      <c r="BT403" s="10">
        <f>3/24000000*OO[[#This Row],[128 (04JUL1985 21:00:00)-Water Temperature (C)]]*OO[[#This Row],[70]]</f>
        <v>3.4212387686999999E-6</v>
      </c>
      <c r="BU403" s="10">
        <f>3/24000000*OO[[#This Row],[129 (05JUL1985 00:00:00)-Water Temperature (C)]]*OO[[#This Row],[71]]</f>
        <v>3.2210820451999997E-6</v>
      </c>
      <c r="BV403" s="10">
        <f>3/24000000*OO[[#This Row],[130 (05JUL1985 03:00:00)-Water Temperature (C)]]*OO[[#This Row],[72]]</f>
        <v>3.055398875282E-6</v>
      </c>
      <c r="BW403" s="10">
        <f>3/24000000*OO[[#This Row],[131 (05JUL1985 06:00:00)-Water Temperature (C)]]*OO[[#This Row],[73]]</f>
        <v>2.9235664263981248E-6</v>
      </c>
      <c r="BX403" s="10">
        <f>3/24000000*OO[[#This Row],[132 (05JUL1985 09:00:00)-Water Temperature (C)]]*OO[[#This Row],[74]]</f>
        <v>2.8844840045857496E-6</v>
      </c>
      <c r="BY403" s="10">
        <f>3/24000000*OO[[#This Row],[133 (05JUL1985 12:00:00)-Water Temperature (C)]]*OO[[#This Row],[75]]</f>
        <v>2.8710269261574996E-6</v>
      </c>
      <c r="BZ403" s="10">
        <f>3/24000000*OO[[#This Row],[134 (05JUL1985 15:00:00)-Water Temperature (C)]]*OO[[#This Row],[76]]</f>
        <v>2.8485326121433748E-6</v>
      </c>
      <c r="CA403" s="10">
        <f>3/24000000*OO[[#This Row],[135 (05JUL1985 18:00:00)-Water Temperature (C)]]*OO[[#This Row],[77]]</f>
        <v>2.8008065699659999E-6</v>
      </c>
      <c r="CB403" s="10">
        <f>3/24000000*OO[[#This Row],[136 (05JUL1985 21:00:00)-Water Temperature (C)]]*OO[[#This Row],[78]]</f>
        <v>2.6859218207589999E-6</v>
      </c>
      <c r="CC403" s="10">
        <f>3/24000000*OO[[#This Row],[137 (06JUL1985 00:00:00)-Water Temperature (C)]]*OO[[#This Row],[79]]</f>
        <v>2.5431981839068749E-6</v>
      </c>
      <c r="CD403" s="10">
        <f>3/24000000*OO[[#This Row],[138 (06JUL1985 03:00:00)-Water Temperature (C)]]*OO[[#This Row],[80]]</f>
        <v>2.4220025854779996E-6</v>
      </c>
      <c r="CE403" s="10">
        <f>3/24000000*OO[[#This Row],[139 (06JUL1985 06:00:00)-Water Temperature (C)]]*OO[[#This Row],[81]]</f>
        <v>2.3309719285305001E-6</v>
      </c>
      <c r="CF403" s="10">
        <f>3/24000000*OO[[#This Row],[140 (06JUL1985 09:00:00)-Water Temperature (C)]]*OO[[#This Row],[82]]</f>
        <v>2.3280294940962501E-6</v>
      </c>
      <c r="CG403" s="10">
        <f>3/24000000*OO[[#This Row],[141 (06JUL1985 12:00:00)-Water Temperature (C)]]*OO[[#This Row],[83]]</f>
        <v>2.3402531312744999E-6</v>
      </c>
      <c r="CH403" s="10">
        <f>3/24000000*OO[[#This Row],[142 (06JUL1985 15:00:00)-Water Temperature (C)]]*OO[[#This Row],[84]]</f>
        <v>2.3342857616784998E-6</v>
      </c>
      <c r="CI403" s="10">
        <f>3/24000000*OO[[#This Row],[143 (06JUL1985 18:00:00)-Water Temperature (C)]]*OO[[#This Row],[85]]</f>
        <v>2.306306008690625E-6</v>
      </c>
      <c r="CJ403" s="10">
        <f>3/24000000*OO[[#This Row],[144 (06JUL1985 21:00:00)-Water Temperature (C)]]*OO[[#This Row],[86]]</f>
        <v>2.2209725032031252E-6</v>
      </c>
      <c r="CK403" s="10">
        <f>3/24000000*OO[[#This Row],[145 (07JUL1985 00:00:00)-Water Temperature (C)]]*OO[[#This Row],[87]]</f>
        <v>2.1121342293964996E-6</v>
      </c>
      <c r="CL403" s="10">
        <f>3/24000000*OO[[#This Row],[146 (07JUL1985 03:00:00)-Water Temperature (C)]]*OO[[#This Row],[88]]</f>
        <v>2.0131783233705001E-6</v>
      </c>
      <c r="CM403" s="10">
        <f>3/24000000*OO[[#This Row],[147 (07JUL1985 06:00:00)-Water Temperature (C)]]*OO[[#This Row],[89]]</f>
        <v>1.9267974581242498E-6</v>
      </c>
      <c r="CN403" s="10">
        <f>3/24000000*OO[[#This Row],[148 (07JUL1985 09:00:00)-Water Temperature (C)]]*OO[[#This Row],[90]]</f>
        <v>1.862452455611875E-6</v>
      </c>
      <c r="CO403" s="10">
        <f>3/24000000*OO[[#This Row],[149 (07JUL1985 12:00:00)-Water Temperature (C)]]*OO[[#This Row],[91]]</f>
        <v>1.8284357419143749E-6</v>
      </c>
      <c r="CP403" s="10">
        <f>3/24000000*OO[[#This Row],[150 (07JUL1985 15:00:00)-Water Temperature (C)]]*OO[[#This Row],[92]]</f>
        <v>1.819742064813125E-6</v>
      </c>
      <c r="CQ403" s="10">
        <f>3/24000000*OO[[#This Row],[151 (07JUL1985 18:00:00)-Water Temperature (C)]]*OO[[#This Row],[93]]</f>
        <v>1.7750856627990001E-6</v>
      </c>
      <c r="CR403" s="10">
        <f>3/24000000*OO[[#This Row],[152 (07JUL1985 21:00:00)-Water Temperature (C)]]*OO[[#This Row],[94]]</f>
        <v>1.6978184472746248E-6</v>
      </c>
      <c r="CS403" s="10">
        <f>3/24000000*OO[[#This Row],[153 (08JUL1985 00:00:00)-Water Temperature (C)]]*OO[[#This Row],[95]]</f>
        <v>1.621356968928E-6</v>
      </c>
      <c r="CT403" s="10">
        <f>3/24000000*OO[[#This Row],[154 (08JUL1985 03:00:00)-Water Temperature (C)]]*OO[[#This Row],[96]]</f>
        <v>1.552866711691875E-6</v>
      </c>
      <c r="CU403" s="10">
        <f>3/24000000*OO[[#This Row],[155 (08JUL1985 06:00:00)-Water Temperature (C)]]*OO[[#This Row],[97]]</f>
        <v>1.4935578204327501E-6</v>
      </c>
      <c r="CV403" s="10">
        <f>3/24000000*OO[[#This Row],[156 (08JUL1985 09:00:00)-Water Temperature (C)]]*OO[[#This Row],[98]]</f>
        <v>1.47803735381425E-6</v>
      </c>
      <c r="CW403" s="10">
        <f>3/24000000*OO[[#This Row],[157 (08JUL1985 12:00:00)-Water Temperature (C)]]*OO[[#This Row],[99]]</f>
        <v>1.4840187643269998E-6</v>
      </c>
    </row>
    <row r="404" spans="1:101" x14ac:dyDescent="0.35">
      <c r="A404" t="s">
        <v>411</v>
      </c>
      <c r="B404">
        <v>1226.921</v>
      </c>
      <c r="C404" s="10">
        <f>3/24*OO[[#This Row],[59 (26JUN1985 06:00:00)-Water Temperature (C)]]*OO[[#This Row],[1]]/SUM(OO[1])</f>
        <v>0</v>
      </c>
      <c r="D404" s="10">
        <f>3/24*OO[[#This Row],[60 (26JUN1985 09:00:00)-Water Temperature (C)]]*OO[[#This Row],[2]]/SUM(OO[2])</f>
        <v>0</v>
      </c>
      <c r="E404" s="10">
        <f>3/24*OO[[#This Row],[61 (26JUN1985 12:00:00)-Water Temperature (C)]]*OO[[#This Row],[3]]/SUM(OO[3])</f>
        <v>0</v>
      </c>
      <c r="F404" s="10">
        <f>3/24*OO[[#This Row],[62 (26JUN1985 15:00:00)-Water Temperature (C)]]*OO[[#This Row],[4]]/SUM(OO[4])</f>
        <v>0</v>
      </c>
      <c r="G404" s="10">
        <f>3/24*OO[[#This Row],[63 (26JUN1985 18:00:00)-Water Temperature (C)]]*OO[[#This Row],[5]]/SUM(OO[5])</f>
        <v>0</v>
      </c>
      <c r="H404" s="10">
        <f>3/24*OO[[#This Row],[64 (26JUN1985 21:00:00)-Water Temperature (C)]]*OO[[#This Row],[6]]/SUM(OO[6])</f>
        <v>0</v>
      </c>
      <c r="I404" s="10">
        <f>3/24*OO[[#This Row],[65 (27JUN1985 00:00:00)-Water Temperature (C)]]*OO[[#This Row],[7]]/SUM(OO[7])</f>
        <v>0</v>
      </c>
      <c r="J404" s="10">
        <f>3/24*OO[[#This Row],[66 (27JUN1985 03:00:00)-Water Temperature (C)]]*OO[[#This Row],[8]]/SUM(OO[8])</f>
        <v>0</v>
      </c>
      <c r="K404" s="10">
        <f>3/24*OO[[#This Row],[67 (27JUN1985 06:00:00)-Water Temperature (C)]]*OO[[#This Row],[9]]/SUM(OO[9])</f>
        <v>0</v>
      </c>
      <c r="L404" s="10">
        <f>3/24*OO[[#This Row],[68 (27JUN1985 09:00:00)-Water Temperature (C)]]*OO[[#This Row],[10]]/SUM(OO[10])</f>
        <v>0</v>
      </c>
      <c r="M404" s="10">
        <f>3/24*OO[[#This Row],[69 (27JUN1985 12:00:00)-Water Temperature (C)]]*OO[[#This Row],[11]]/SUM(OO[11])</f>
        <v>0</v>
      </c>
      <c r="N404" s="10">
        <f>3/24*OO[[#This Row],[70 (27JUN1985 15:00:00)-Water Temperature (C)]]*OO[[#This Row],[12]]/SUM(OO[12])</f>
        <v>0</v>
      </c>
      <c r="O404" s="10">
        <f>3/24*OO[[#This Row],[71 (27JUN1985 18:00:00)-Water Temperature (C)]]*OO[[#This Row],[13]]/SUM(OO[13])</f>
        <v>0</v>
      </c>
      <c r="P404" s="10">
        <f>3/24*OO[[#This Row],[72 (27JUN1985 21:00:00)-Water Temperature (C)]]*OO[[#This Row],[14]]/SUM(OO[14])</f>
        <v>0</v>
      </c>
      <c r="Q404" s="10">
        <f>3/24*OO[[#This Row],[73 (28JUN1985 00:00:00)-Water Temperature (C)]]*OO[[#This Row],[15]]/SUM(OO[15])</f>
        <v>0</v>
      </c>
      <c r="R404" s="10">
        <f>3/24*OO[[#This Row],[74 (28JUN1985 03:00:00)-Water Temperature (C)]]*OO[[#This Row],[16]]/SUM(OO[16])</f>
        <v>0</v>
      </c>
      <c r="S404" s="10">
        <f>3/24*OO[[#This Row],[75 (28JUN1985 06:00:00)-Water Temperature (C)]]*OO[[#This Row],[17]]/SUM(OO[17])</f>
        <v>0</v>
      </c>
      <c r="T404" s="10">
        <f>3/24*OO[[#This Row],[76 (28JUN1985 09:00:00)-Water Temperature (C)]]*OO[[#This Row],[18]]/SUM(OO[18])</f>
        <v>9.8721562368854567E-42</v>
      </c>
      <c r="U404" s="10">
        <f>3/24*OO[[#This Row],[77 (28JUN1985 12:00:00)-Water Temperature (C)]]*OO[[#This Row],[19]]/SUM(OO[19])</f>
        <v>2.5758061006067068E-32</v>
      </c>
      <c r="V404" s="10">
        <f>3/24000000*OO[[#This Row],[78 (28JUN1985 15:00:00)-Water Temperature (C)]]*OO[[#This Row],[20]]</f>
        <v>2.5568000432812499E-24</v>
      </c>
      <c r="W404" s="10">
        <f>3/24000000*OO[[#This Row],[79 (28JUN1985 18:00:00)-Water Temperature (C)]]*OO[[#This Row],[21]]</f>
        <v>2.1357963052183753E-18</v>
      </c>
      <c r="X404" s="10">
        <f>3/24000000*OO[[#This Row],[80 (28JUN1985 21:00:00)-Water Temperature (C)]]*OO[[#This Row],[22]]</f>
        <v>2.3467329670559999E-14</v>
      </c>
      <c r="Y404" s="10">
        <f>3/24000000*OO[[#This Row],[81 (29JUN1985 00:00:00)-Water Temperature (C)]]*OO[[#This Row],[23]]</f>
        <v>3.0691990104798747E-11</v>
      </c>
      <c r="Z404" s="10">
        <f>3/24000000*OO[[#This Row],[82 (29JUN1985 03:00:00)-Water Temperature (C)]]*OO[[#This Row],[24]]</f>
        <v>8.6419181439499995E-9</v>
      </c>
      <c r="AA404" s="10">
        <f>3/24000000*OO[[#This Row],[83 (29JUN1985 06:00:00)-Water Temperature (C)]]*OO[[#This Row],[25]]</f>
        <v>7.6416495587549999E-7</v>
      </c>
      <c r="AB404" s="10">
        <f>3/24000000*OO[[#This Row],[84 (29JUN1985 09:00:00)-Water Temperature (C)]]*OO[[#This Row],[26]]</f>
        <v>2.7391689724274997E-5</v>
      </c>
      <c r="AC404" s="10">
        <f>3/24000000*OO[[#This Row],[85 (29JUN1985 12:00:00)-Water Temperature (C)]]*OO[[#This Row],[27]]</f>
        <v>4.5383698867649993E-4</v>
      </c>
      <c r="AD404" s="10">
        <f>3/24000000*OO[[#This Row],[86 (29JUN1985 15:00:00)-Water Temperature (C)]]*OO[[#This Row],[28]]</f>
        <v>3.8701306219512503E-3</v>
      </c>
      <c r="AE404" s="10">
        <f>3/24000000*OO[[#This Row],[88 (29JUN1985 21:00:00)-Water Temperature (C)]]*OO[[#This Row],[30]]</f>
        <v>5.4749772122450004E-2</v>
      </c>
      <c r="AF404" s="10">
        <f>3/24000000*OO[[#This Row],[88 (29JUN1985 21:00:00)-Water Temperature (C)]]*OO[[#This Row],[30]]</f>
        <v>5.4749772122450004E-2</v>
      </c>
      <c r="AG404" s="10">
        <f>3/24000000*OO[[#This Row],[89 (30JUN1985 00:00:00)-Water Temperature (C)]]*OO[[#This Row],[31]]</f>
        <v>0.10641090275537499</v>
      </c>
      <c r="AH404" s="10">
        <f>3/24000000*OO[[#This Row],[90 (30JUN1985 03:00:00)-Water Temperature (C)]]*OO[[#This Row],[32]]</f>
        <v>0.14968890614409999</v>
      </c>
      <c r="AI404" s="10">
        <f>3/24000000*OO[[#This Row],[91 (30JUN1985 06:00:00)-Water Temperature (C)]]*OO[[#This Row],[33]]</f>
        <v>0.16381673775372499</v>
      </c>
      <c r="AJ404" s="10">
        <f>3/24000000*OO[[#This Row],[92 (30JUN1985 09:00:00)-Water Temperature (C)]]*OO[[#This Row],[34]]</f>
        <v>0.15072089043592501</v>
      </c>
      <c r="AK404" s="10">
        <f>3/24000000*OO[[#This Row],[93 (30JUN1985 12:00:00)-Water Temperature (C)]]*OO[[#This Row],[35]]</f>
        <v>0.12263426794856251</v>
      </c>
      <c r="AL404" s="10">
        <f>3/24000000*OO[[#This Row],[94 (30JUN1985 15:00:00)-Water Temperature (C)]]*OO[[#This Row],[36]]</f>
        <v>9.1288780711449996E-2</v>
      </c>
      <c r="AM404" s="10">
        <f>3/24000000*OO[[#This Row],[95 (30JUN1985 18:00:00)-Water Temperature (C)]]*OO[[#This Row],[37]]</f>
        <v>6.3874453393899994E-2</v>
      </c>
      <c r="AN404" s="10">
        <f>3/24000000*OO[[#This Row],[96 (30JUN1985 21:00:00)-Water Temperature (C)]]*OO[[#This Row],[38]]</f>
        <v>4.2384275550499999E-2</v>
      </c>
      <c r="AO404" s="10">
        <f>3/24000000*OO[[#This Row],[97 (01JUL1985 00:00:00)-Water Temperature (C)]]*OO[[#This Row],[39]]</f>
        <v>2.7358857946184999E-2</v>
      </c>
      <c r="AP404" s="10">
        <f>3/24000000*OO[[#This Row],[98 (01JUL1985 03:00:00)-Water Temperature (C)]]*OO[[#This Row],[40]]</f>
        <v>1.7589002795594999E-2</v>
      </c>
      <c r="AQ404" s="10">
        <f>3/24000000*OO[[#This Row],[99 (01JUL1985 06:00:00)-Water Temperature (C)]]*OO[[#This Row],[41]]</f>
        <v>1.1330766501682498E-2</v>
      </c>
      <c r="AR404" s="10">
        <f>3/24000000*OO[[#This Row],[100 (01JUL1985 09:00:00)-Water Temperature (C)]]*OO[[#This Row],[42]]</f>
        <v>7.4833018411124995E-3</v>
      </c>
      <c r="AS404" s="10">
        <f>3/24000000*OO[[#This Row],[101 (01JUL1985 12:00:00)-Water Temperature (C)]]*OO[[#This Row],[43]]</f>
        <v>4.9784868974687502E-3</v>
      </c>
      <c r="AT404" s="10">
        <f>3/24000000*OO[[#This Row],[102 (01JUL1985 15:00:00)-Water Temperature (C)]]*OO[[#This Row],[44]]</f>
        <v>3.2696960562424997E-3</v>
      </c>
      <c r="AU404" s="10">
        <f>3/24000000*OO[[#This Row],[103 (01JUL1985 18:00:00)-Water Temperature (C)]]*OO[[#This Row],[45]]</f>
        <v>2.1306914902375E-3</v>
      </c>
      <c r="AV404" s="10">
        <f>3/24000000*OO[[#This Row],[104 (01JUL1985 21:00:00)-Water Temperature (C)]]*OO[[#This Row],[46]]</f>
        <v>1.3684852492005001E-3</v>
      </c>
      <c r="AW404" s="10">
        <f>3/24000000*OO[[#This Row],[105 (02JUL1985 00:00:00)-Water Temperature (C)]]*OO[[#This Row],[47]]</f>
        <v>8.8471791892574998E-4</v>
      </c>
      <c r="AX404" s="10">
        <f>3/24000000*OO[[#This Row],[106 (02JUL1985 03:00:00)-Water Temperature (C)]]*OO[[#This Row],[48]]</f>
        <v>5.7645799693300007E-4</v>
      </c>
      <c r="AY404" s="10">
        <f>3/24000000*OO[[#This Row],[107 (02JUL1985 06:00:00)-Water Temperature (C)]]*OO[[#This Row],[49]]</f>
        <v>3.7814042057812496E-4</v>
      </c>
      <c r="AZ404" s="10">
        <f>3/24000000*OO[[#This Row],[108 (02JUL1985 09:00:00)-Water Temperature (C)]]*OO[[#This Row],[50]]</f>
        <v>2.4897870639206248E-4</v>
      </c>
      <c r="BA404" s="10">
        <f>3/24000000*OO[[#This Row],[109 (02JUL1985 12:00:00)-Water Temperature (C)]]*OO[[#This Row],[51]]</f>
        <v>1.67661144744775E-4</v>
      </c>
      <c r="BB404" s="10">
        <f>3/24000000*OO[[#This Row],[110 (02JUL1985 15:00:00)-Water Temperature (C)]]*OO[[#This Row],[52]]</f>
        <v>1.15423743607125E-4</v>
      </c>
      <c r="BC404" s="10">
        <f>3/24000000*OO[[#This Row],[111 (02JUL1985 18:00:00)-Water Temperature (C)]]*OO[[#This Row],[53]]</f>
        <v>8.0078471088000004E-5</v>
      </c>
      <c r="BD404" s="10">
        <f>3/24000000*OO[[#This Row],[112 (02JUL1985 21:00:00)-Water Temperature (C)]]*OO[[#This Row],[54]]</f>
        <v>5.5056194354400001E-5</v>
      </c>
      <c r="BE404" s="10">
        <f>3/24000000*OO[[#This Row],[113 (03JUL1985 00:00:00)-Water Temperature (C)]]*OO[[#This Row],[55]]</f>
        <v>3.7663844333212499E-5</v>
      </c>
      <c r="BF404" s="10">
        <f>3/24000000*OO[[#This Row],[114 (03JUL1985 03:00:00)-Water Temperature (C)]]*OO[[#This Row],[56]]</f>
        <v>2.6383576572499998E-5</v>
      </c>
      <c r="BG404" s="10">
        <f>3/24000000*OO[[#This Row],[115 (03JUL1985 06:00:00)-Water Temperature (C)]]*OO[[#This Row],[57]]</f>
        <v>1.9020750775049999E-5</v>
      </c>
      <c r="BH404" s="10">
        <f>3/24000000*OO[[#This Row],[116 (03JUL1985 09:00:00)-Water Temperature (C)]]*OO[[#This Row],[58]]</f>
        <v>1.4423256697985001E-5</v>
      </c>
      <c r="BI404" s="10">
        <f>3/24000000*OO[[#This Row],[117 (03JUL1985 12:00:00)-Water Temperature (C)]]*OO[[#This Row],[59]]</f>
        <v>1.14379995663E-5</v>
      </c>
      <c r="BJ404" s="10">
        <f>3/24000000*OO[[#This Row],[118 (03JUL1985 15:00:00)-Water Temperature (C)]]*OO[[#This Row],[60]]</f>
        <v>9.3412558856287489E-6</v>
      </c>
      <c r="BK404" s="10">
        <f>3/24000000*OO[[#This Row],[119 (03JUL1985 18:00:00)-Water Temperature (C)]]*OO[[#This Row],[61]]</f>
        <v>7.8170371673224999E-6</v>
      </c>
      <c r="BL404" s="10">
        <f>3/24000000*OO[[#This Row],[120 (03JUL1985 21:00:00)-Water Temperature (C)]]*OO[[#This Row],[62]]</f>
        <v>6.6047166229999986E-6</v>
      </c>
      <c r="BM404" s="10">
        <f>3/24000000*OO[[#This Row],[121 (04JUL1985 00:00:00)-Water Temperature (C)]]*OO[[#This Row],[63]]</f>
        <v>5.6829745982462494E-6</v>
      </c>
      <c r="BN404" s="10">
        <f>3/24000000*OO[[#This Row],[122 (04JUL1985 03:00:00)-Water Temperature (C)]]*OO[[#This Row],[64]]</f>
        <v>5.0244259237874999E-6</v>
      </c>
      <c r="BO404" s="10">
        <f>3/24000000*OO[[#This Row],[123 (04JUL1985 06:00:00)-Water Temperature (C)]]*OO[[#This Row],[65]]</f>
        <v>4.5546928820699997E-6</v>
      </c>
      <c r="BP404" s="10">
        <f>3/24000000*OO[[#This Row],[124 (04JUL1985 09:00:00)-Water Temperature (C)]]*OO[[#This Row],[66]]</f>
        <v>4.3159507433212495E-6</v>
      </c>
      <c r="BQ404" s="10">
        <f>3/24000000*OO[[#This Row],[125 (04JUL1985 12:00:00)-Water Temperature (C)]]*OO[[#This Row],[67]]</f>
        <v>4.1580233900500005E-6</v>
      </c>
      <c r="BR404" s="10">
        <f>3/24000000*OO[[#This Row],[126 (04JUL1985 15:00:00)-Water Temperature (C)]]*OO[[#This Row],[68]]</f>
        <v>3.9987711397562507E-6</v>
      </c>
      <c r="BS404" s="10">
        <f>3/24000000*OO[[#This Row],[127 (04JUL1985 18:00:00)-Water Temperature (C)]]*OO[[#This Row],[69]]</f>
        <v>3.8202741316800005E-6</v>
      </c>
      <c r="BT404" s="10">
        <f>3/24000000*OO[[#This Row],[128 (04JUL1985 21:00:00)-Water Temperature (C)]]*OO[[#This Row],[70]]</f>
        <v>3.6176206354049998E-6</v>
      </c>
      <c r="BU404" s="10">
        <f>3/24000000*OO[[#This Row],[129 (05JUL1985 00:00:00)-Water Temperature (C)]]*OO[[#This Row],[71]]</f>
        <v>3.4007748982162495E-6</v>
      </c>
      <c r="BV404" s="10">
        <f>3/24000000*OO[[#This Row],[130 (05JUL1985 03:00:00)-Water Temperature (C)]]*OO[[#This Row],[72]]</f>
        <v>3.2186770141999998E-6</v>
      </c>
      <c r="BW404" s="10">
        <f>3/24000000*OO[[#This Row],[131 (05JUL1985 06:00:00)-Water Temperature (C)]]*OO[[#This Row],[73]]</f>
        <v>3.0733183107112498E-6</v>
      </c>
      <c r="BX404" s="10">
        <f>3/24000000*OO[[#This Row],[132 (05JUL1985 09:00:00)-Water Temperature (C)]]*OO[[#This Row],[74]]</f>
        <v>3.0255303600550001E-6</v>
      </c>
      <c r="BY404" s="10">
        <f>3/24000000*OO[[#This Row],[133 (05JUL1985 12:00:00)-Water Temperature (C)]]*OO[[#This Row],[75]]</f>
        <v>3.0100176916038751E-6</v>
      </c>
      <c r="BZ404" s="10">
        <f>3/24000000*OO[[#This Row],[134 (05JUL1985 15:00:00)-Water Temperature (C)]]*OO[[#This Row],[76]]</f>
        <v>2.9892742588649997E-6</v>
      </c>
      <c r="CA404" s="10">
        <f>3/24000000*OO[[#This Row],[135 (05JUL1985 18:00:00)-Water Temperature (C)]]*OO[[#This Row],[77]]</f>
        <v>2.943485850477375E-6</v>
      </c>
      <c r="CB404" s="10">
        <f>3/24000000*OO[[#This Row],[136 (05JUL1985 21:00:00)-Water Temperature (C)]]*OO[[#This Row],[78]]</f>
        <v>2.8278610578235E-6</v>
      </c>
      <c r="CC404" s="10">
        <f>3/24000000*OO[[#This Row],[137 (06JUL1985 00:00:00)-Water Temperature (C)]]*OO[[#This Row],[79]]</f>
        <v>2.6790959379193749E-6</v>
      </c>
      <c r="CD404" s="10">
        <f>3/24000000*OO[[#This Row],[138 (06JUL1985 03:00:00)-Water Temperature (C)]]*OO[[#This Row],[80]]</f>
        <v>2.5490421729788751E-6</v>
      </c>
      <c r="CE404" s="10">
        <f>3/24000000*OO[[#This Row],[139 (06JUL1985 06:00:00)-Water Temperature (C)]]*OO[[#This Row],[81]]</f>
        <v>2.4493099284609998E-6</v>
      </c>
      <c r="CF404" s="10">
        <f>3/24000000*OO[[#This Row],[140 (06JUL1985 09:00:00)-Water Temperature (C)]]*OO[[#This Row],[82]]</f>
        <v>2.4410123281169996E-6</v>
      </c>
      <c r="CG404" s="10">
        <f>3/24000000*OO[[#This Row],[141 (06JUL1985 12:00:00)-Water Temperature (C)]]*OO[[#This Row],[83]]</f>
        <v>2.453353459348E-6</v>
      </c>
      <c r="CH404" s="10">
        <f>3/24000000*OO[[#This Row],[142 (06JUL1985 15:00:00)-Water Temperature (C)]]*OO[[#This Row],[84]]</f>
        <v>2.4506427782384998E-6</v>
      </c>
      <c r="CI404" s="10">
        <f>3/24000000*OO[[#This Row],[143 (06JUL1985 18:00:00)-Water Temperature (C)]]*OO[[#This Row],[85]]</f>
        <v>2.425553367039E-6</v>
      </c>
      <c r="CJ404" s="10">
        <f>3/24000000*OO[[#This Row],[144 (06JUL1985 21:00:00)-Water Temperature (C)]]*OO[[#This Row],[86]]</f>
        <v>2.3409467142379999E-6</v>
      </c>
      <c r="CK404" s="10">
        <f>3/24000000*OO[[#This Row],[145 (07JUL1985 00:00:00)-Water Temperature (C)]]*OO[[#This Row],[87]]</f>
        <v>2.2280301030212497E-6</v>
      </c>
      <c r="CL404" s="10">
        <f>3/24000000*OO[[#This Row],[146 (07JUL1985 03:00:00)-Water Temperature (C)]]*OO[[#This Row],[88]]</f>
        <v>2.1220300530634998E-6</v>
      </c>
      <c r="CM404" s="10">
        <f>3/24000000*OO[[#This Row],[147 (07JUL1985 06:00:00)-Water Temperature (C)]]*OO[[#This Row],[89]]</f>
        <v>2.0284297648900003E-6</v>
      </c>
      <c r="CN404" s="10">
        <f>3/24000000*OO[[#This Row],[148 (07JUL1985 09:00:00)-Water Temperature (C)]]*OO[[#This Row],[90]]</f>
        <v>1.9586481954834997E-6</v>
      </c>
      <c r="CO404" s="10">
        <f>3/24000000*OO[[#This Row],[149 (07JUL1985 12:00:00)-Water Temperature (C)]]*OO[[#This Row],[91]]</f>
        <v>1.9213898900588746E-6</v>
      </c>
      <c r="CP404" s="10">
        <f>3/24000000*OO[[#This Row],[150 (07JUL1985 15:00:00)-Water Temperature (C)]]*OO[[#This Row],[92]]</f>
        <v>1.9123909830024997E-6</v>
      </c>
      <c r="CQ404" s="10">
        <f>3/24000000*OO[[#This Row],[151 (07JUL1985 18:00:00)-Water Temperature (C)]]*OO[[#This Row],[93]]</f>
        <v>1.8690508112129998E-6</v>
      </c>
      <c r="CR404" s="10">
        <f>3/24000000*OO[[#This Row],[152 (07JUL1985 21:00:00)-Water Temperature (C)]]*OO[[#This Row],[94]]</f>
        <v>1.791097744608375E-6</v>
      </c>
      <c r="CS404" s="10">
        <f>3/24000000*OO[[#This Row],[153 (08JUL1985 00:00:00)-Water Temperature (C)]]*OO[[#This Row],[95]]</f>
        <v>1.710663635255E-6</v>
      </c>
      <c r="CT404" s="10">
        <f>3/24000000*OO[[#This Row],[154 (08JUL1985 03:00:00)-Water Temperature (C)]]*OO[[#This Row],[96]]</f>
        <v>1.6371149156632498E-6</v>
      </c>
      <c r="CU404" s="10">
        <f>3/24000000*OO[[#This Row],[155 (08JUL1985 06:00:00)-Water Temperature (C)]]*OO[[#This Row],[97]]</f>
        <v>1.5728393105124999E-6</v>
      </c>
      <c r="CV404" s="10">
        <f>3/24000000*OO[[#This Row],[156 (08JUL1985 09:00:00)-Water Temperature (C)]]*OO[[#This Row],[98]]</f>
        <v>1.5531661756534999E-6</v>
      </c>
      <c r="CW404" s="10">
        <f>3/24000000*OO[[#This Row],[157 (08JUL1985 12:00:00)-Water Temperature (C)]]*OO[[#This Row],[99]]</f>
        <v>1.558006986052125E-6</v>
      </c>
    </row>
    <row r="405" spans="1:101" x14ac:dyDescent="0.35">
      <c r="A405" t="s">
        <v>412</v>
      </c>
      <c r="B405">
        <v>915.81119999999999</v>
      </c>
      <c r="C405" s="10">
        <f>3/24*OO[[#This Row],[59 (26JUN1985 06:00:00)-Water Temperature (C)]]*OO[[#This Row],[1]]/SUM(OO[1])</f>
        <v>0</v>
      </c>
      <c r="D405" s="10">
        <f>3/24*OO[[#This Row],[60 (26JUN1985 09:00:00)-Water Temperature (C)]]*OO[[#This Row],[2]]/SUM(OO[2])</f>
        <v>0</v>
      </c>
      <c r="E405" s="10">
        <f>3/24*OO[[#This Row],[61 (26JUN1985 12:00:00)-Water Temperature (C)]]*OO[[#This Row],[3]]/SUM(OO[3])</f>
        <v>0</v>
      </c>
      <c r="F405" s="10">
        <f>3/24*OO[[#This Row],[62 (26JUN1985 15:00:00)-Water Temperature (C)]]*OO[[#This Row],[4]]/SUM(OO[4])</f>
        <v>0</v>
      </c>
      <c r="G405" s="10">
        <f>3/24*OO[[#This Row],[63 (26JUN1985 18:00:00)-Water Temperature (C)]]*OO[[#This Row],[5]]/SUM(OO[5])</f>
        <v>0</v>
      </c>
      <c r="H405" s="10">
        <f>3/24*OO[[#This Row],[64 (26JUN1985 21:00:00)-Water Temperature (C)]]*OO[[#This Row],[6]]/SUM(OO[6])</f>
        <v>0</v>
      </c>
      <c r="I405" s="10">
        <f>3/24*OO[[#This Row],[65 (27JUN1985 00:00:00)-Water Temperature (C)]]*OO[[#This Row],[7]]/SUM(OO[7])</f>
        <v>0</v>
      </c>
      <c r="J405" s="10">
        <f>3/24*OO[[#This Row],[66 (27JUN1985 03:00:00)-Water Temperature (C)]]*OO[[#This Row],[8]]/SUM(OO[8])</f>
        <v>0</v>
      </c>
      <c r="K405" s="10">
        <f>3/24*OO[[#This Row],[67 (27JUN1985 06:00:00)-Water Temperature (C)]]*OO[[#This Row],[9]]/SUM(OO[9])</f>
        <v>0</v>
      </c>
      <c r="L405" s="10">
        <f>3/24*OO[[#This Row],[68 (27JUN1985 09:00:00)-Water Temperature (C)]]*OO[[#This Row],[10]]/SUM(OO[10])</f>
        <v>0</v>
      </c>
      <c r="M405" s="10">
        <f>3/24*OO[[#This Row],[69 (27JUN1985 12:00:00)-Water Temperature (C)]]*OO[[#This Row],[11]]/SUM(OO[11])</f>
        <v>0</v>
      </c>
      <c r="N405" s="10">
        <f>3/24*OO[[#This Row],[70 (27JUN1985 15:00:00)-Water Temperature (C)]]*OO[[#This Row],[12]]/SUM(OO[12])</f>
        <v>0</v>
      </c>
      <c r="O405" s="10">
        <f>3/24*OO[[#This Row],[71 (27JUN1985 18:00:00)-Water Temperature (C)]]*OO[[#This Row],[13]]/SUM(OO[13])</f>
        <v>0</v>
      </c>
      <c r="P405" s="10">
        <f>3/24*OO[[#This Row],[72 (27JUN1985 21:00:00)-Water Temperature (C)]]*OO[[#This Row],[14]]/SUM(OO[14])</f>
        <v>0</v>
      </c>
      <c r="Q405" s="10">
        <f>3/24*OO[[#This Row],[73 (28JUN1985 00:00:00)-Water Temperature (C)]]*OO[[#This Row],[15]]/SUM(OO[15])</f>
        <v>0</v>
      </c>
      <c r="R405" s="10">
        <f>3/24*OO[[#This Row],[74 (28JUN1985 03:00:00)-Water Temperature (C)]]*OO[[#This Row],[16]]/SUM(OO[16])</f>
        <v>0</v>
      </c>
      <c r="S405" s="10">
        <f>3/24*OO[[#This Row],[75 (28JUN1985 06:00:00)-Water Temperature (C)]]*OO[[#This Row],[17]]/SUM(OO[17])</f>
        <v>0</v>
      </c>
      <c r="T405" s="10">
        <f>3/24*OO[[#This Row],[76 (28JUN1985 09:00:00)-Water Temperature (C)]]*OO[[#This Row],[18]]/SUM(OO[18])</f>
        <v>4.0428351067430116E-43</v>
      </c>
      <c r="U405" s="10">
        <f>3/24*OO[[#This Row],[77 (28JUN1985 12:00:00)-Water Temperature (C)]]*OO[[#This Row],[19]]/SUM(OO[19])</f>
        <v>3.204778936814422E-33</v>
      </c>
      <c r="V405" s="10">
        <f>3/24000000*OO[[#This Row],[78 (28JUN1985 15:00:00)-Water Temperature (C)]]*OO[[#This Row],[20]]</f>
        <v>2.5028185611887499E-25</v>
      </c>
      <c r="W405" s="10">
        <f>3/24000000*OO[[#This Row],[79 (28JUN1985 18:00:00)-Water Temperature (C)]]*OO[[#This Row],[21]]</f>
        <v>3.34893860008E-19</v>
      </c>
      <c r="X405" s="10">
        <f>3/24000000*OO[[#This Row],[80 (28JUN1985 21:00:00)-Water Temperature (C)]]*OO[[#This Row],[22]]</f>
        <v>4.3626628503512498E-15</v>
      </c>
      <c r="Y405" s="10">
        <f>3/24000000*OO[[#This Row],[81 (29JUN1985 00:00:00)-Water Temperature (C)]]*OO[[#This Row],[23]]</f>
        <v>6.4179443275349989E-12</v>
      </c>
      <c r="Z405" s="10">
        <f>3/24000000*OO[[#This Row],[82 (29JUN1985 03:00:00)-Water Temperature (C)]]*OO[[#This Row],[24]]</f>
        <v>1.9791073772401248E-9</v>
      </c>
      <c r="AA405" s="10">
        <f>3/24000000*OO[[#This Row],[83 (29JUN1985 06:00:00)-Water Temperature (C)]]*OO[[#This Row],[25]]</f>
        <v>1.8880982333281245E-7</v>
      </c>
      <c r="AB405" s="10">
        <f>3/24000000*OO[[#This Row],[84 (29JUN1985 09:00:00)-Water Temperature (C)]]*OO[[#This Row],[26]]</f>
        <v>7.237286043775E-6</v>
      </c>
      <c r="AC405" s="10">
        <f>3/24000000*OO[[#This Row],[85 (29JUN1985 12:00:00)-Water Temperature (C)]]*OO[[#This Row],[27]]</f>
        <v>1.2766914586597502E-4</v>
      </c>
      <c r="AD405" s="10">
        <f>3/24000000*OO[[#This Row],[86 (29JUN1985 15:00:00)-Water Temperature (C)]]*OO[[#This Row],[28]]</f>
        <v>1.155362449374625E-3</v>
      </c>
      <c r="AE405" s="10">
        <f>3/24000000*OO[[#This Row],[88 (29JUN1985 21:00:00)-Water Temperature (C)]]*OO[[#This Row],[30]]</f>
        <v>1.8273244310247499E-2</v>
      </c>
      <c r="AF405" s="10">
        <f>3/24000000*OO[[#This Row],[88 (29JUN1985 21:00:00)-Water Temperature (C)]]*OO[[#This Row],[30]]</f>
        <v>1.8273244310247499E-2</v>
      </c>
      <c r="AG405" s="10">
        <f>3/24000000*OO[[#This Row],[89 (30JUN1985 00:00:00)-Water Temperature (C)]]*OO[[#This Row],[31]]</f>
        <v>3.7419564773250001E-2</v>
      </c>
      <c r="AH405" s="10">
        <f>3/24000000*OO[[#This Row],[90 (30JUN1985 03:00:00)-Water Temperature (C)]]*OO[[#This Row],[32]]</f>
        <v>5.5278789013612495E-2</v>
      </c>
      <c r="AI405" s="10">
        <f>3/24000000*OO[[#This Row],[91 (30JUN1985 06:00:00)-Water Temperature (C)]]*OO[[#This Row],[33]]</f>
        <v>6.3317574987837508E-2</v>
      </c>
      <c r="AJ405" s="10">
        <f>3/24000000*OO[[#This Row],[92 (30JUN1985 09:00:00)-Water Temperature (C)]]*OO[[#This Row],[34]]</f>
        <v>6.0702163851749993E-2</v>
      </c>
      <c r="AK405" s="10">
        <f>3/24000000*OO[[#This Row],[93 (30JUN1985 12:00:00)-Water Temperature (C)]]*OO[[#This Row],[35]]</f>
        <v>5.1189655133399993E-2</v>
      </c>
      <c r="AL405" s="10">
        <f>3/24000000*OO[[#This Row],[94 (30JUN1985 15:00:00)-Water Temperature (C)]]*OO[[#This Row],[36]]</f>
        <v>3.9239217478624994E-2</v>
      </c>
      <c r="AM405" s="10">
        <f>3/24000000*OO[[#This Row],[95 (30JUN1985 18:00:00)-Water Temperature (C)]]*OO[[#This Row],[37]]</f>
        <v>2.8079845124838753E-2</v>
      </c>
      <c r="AN405" s="10">
        <f>3/24000000*OO[[#This Row],[96 (30JUN1985 21:00:00)-Water Temperature (C)]]*OO[[#This Row],[38]]</f>
        <v>1.89415621816875E-2</v>
      </c>
      <c r="AO405" s="10">
        <f>3/24000000*OO[[#This Row],[97 (01JUL1985 00:00:00)-Water Temperature (C)]]*OO[[#This Row],[39]]</f>
        <v>1.236171664930125E-2</v>
      </c>
      <c r="AP405" s="10">
        <f>3/24000000*OO[[#This Row],[98 (01JUL1985 03:00:00)-Water Temperature (C)]]*OO[[#This Row],[40]]</f>
        <v>8.0012404141412505E-3</v>
      </c>
      <c r="AQ405" s="10">
        <f>3/24000000*OO[[#This Row],[99 (01JUL1985 06:00:00)-Water Temperature (C)]]*OO[[#This Row],[41]]</f>
        <v>5.1760964899674996E-3</v>
      </c>
      <c r="AR405" s="10">
        <f>3/24000000*OO[[#This Row],[100 (01JUL1985 09:00:00)-Water Temperature (C)]]*OO[[#This Row],[42]]</f>
        <v>3.42624994154625E-3</v>
      </c>
      <c r="AS405" s="10">
        <f>3/24000000*OO[[#This Row],[101 (01JUL1985 12:00:00)-Water Temperature (C)]]*OO[[#This Row],[43]]</f>
        <v>2.2840862071687494E-3</v>
      </c>
      <c r="AT405" s="10">
        <f>3/24000000*OO[[#This Row],[102 (01JUL1985 15:00:00)-Water Temperature (C)]]*OO[[#This Row],[44]]</f>
        <v>1.5032413079354998E-3</v>
      </c>
      <c r="AU405" s="10">
        <f>3/24000000*OO[[#This Row],[103 (01JUL1985 18:00:00)-Water Temperature (C)]]*OO[[#This Row],[45]]</f>
        <v>9.8113558575600008E-4</v>
      </c>
      <c r="AV405" s="10">
        <f>3/24000000*OO[[#This Row],[104 (01JUL1985 21:00:00)-Water Temperature (C)]]*OO[[#This Row],[46]]</f>
        <v>6.3065831429999996E-4</v>
      </c>
      <c r="AW405" s="10">
        <f>3/24000000*OO[[#This Row],[105 (02JUL1985 00:00:00)-Water Temperature (C)]]*OO[[#This Row],[47]]</f>
        <v>4.0754622282974994E-4</v>
      </c>
      <c r="AX405" s="10">
        <f>3/24000000*OO[[#This Row],[106 (02JUL1985 03:00:00)-Water Temperature (C)]]*OO[[#This Row],[48]]</f>
        <v>2.6526442916380001E-4</v>
      </c>
      <c r="AY405" s="10">
        <f>3/24000000*OO[[#This Row],[107 (02JUL1985 06:00:00)-Water Temperature (C)]]*OO[[#This Row],[49]]</f>
        <v>1.737756364935875E-4</v>
      </c>
      <c r="AZ405" s="10">
        <f>3/24000000*OO[[#This Row],[108 (02JUL1985 09:00:00)-Water Temperature (C)]]*OO[[#This Row],[50]]</f>
        <v>1.14259170075225E-4</v>
      </c>
      <c r="BA405" s="10">
        <f>3/24000000*OO[[#This Row],[109 (02JUL1985 12:00:00)-Water Temperature (C)]]*OO[[#This Row],[51]]</f>
        <v>7.6764783508225E-5</v>
      </c>
      <c r="BB405" s="10">
        <f>3/24000000*OO[[#This Row],[110 (02JUL1985 15:00:00)-Water Temperature (C)]]*OO[[#This Row],[52]]</f>
        <v>5.2698380793750003E-5</v>
      </c>
      <c r="BC405" s="10">
        <f>3/24000000*OO[[#This Row],[111 (02JUL1985 18:00:00)-Water Temperature (C)]]*OO[[#This Row],[53]]</f>
        <v>3.6442667351699998E-5</v>
      </c>
      <c r="BD405" s="10">
        <f>3/24000000*OO[[#This Row],[112 (02JUL1985 21:00:00)-Water Temperature (C)]]*OO[[#This Row],[54]]</f>
        <v>2.4963797888505E-5</v>
      </c>
      <c r="BE405" s="10">
        <f>3/24000000*OO[[#This Row],[113 (03JUL1985 00:00:00)-Water Temperature (C)]]*OO[[#This Row],[55]]</f>
        <v>1.6984948669199998E-5</v>
      </c>
      <c r="BF405" s="10">
        <f>3/24000000*OO[[#This Row],[114 (03JUL1985 03:00:00)-Water Temperature (C)]]*OO[[#This Row],[56]]</f>
        <v>1.1804621913711248E-5</v>
      </c>
      <c r="BG405" s="10">
        <f>3/24000000*OO[[#This Row],[115 (03JUL1985 06:00:00)-Water Temperature (C)]]*OO[[#This Row],[57]]</f>
        <v>8.4282594024700018E-6</v>
      </c>
      <c r="BH405" s="10">
        <f>3/24000000*OO[[#This Row],[116 (03JUL1985 09:00:00)-Water Temperature (C)]]*OO[[#This Row],[58]]</f>
        <v>6.3176979460399991E-6</v>
      </c>
      <c r="BI405" s="10">
        <f>3/24000000*OO[[#This Row],[117 (03JUL1985 12:00:00)-Water Temperature (C)]]*OO[[#This Row],[59]]</f>
        <v>4.9509861631649999E-6</v>
      </c>
      <c r="BJ405" s="10">
        <f>3/24000000*OO[[#This Row],[118 (03JUL1985 15:00:00)-Water Temperature (C)]]*OO[[#This Row],[60]]</f>
        <v>3.9978956451874997E-6</v>
      </c>
      <c r="BK405" s="10">
        <f>3/24000000*OO[[#This Row],[119 (03JUL1985 18:00:00)-Water Temperature (C)]]*OO[[#This Row],[61]]</f>
        <v>3.3104947566599995E-6</v>
      </c>
      <c r="BL405" s="10">
        <f>3/24000000*OO[[#This Row],[120 (03JUL1985 21:00:00)-Water Temperature (C)]]*OO[[#This Row],[62]]</f>
        <v>2.7715271753718751E-6</v>
      </c>
      <c r="BM405" s="10">
        <f>3/24000000*OO[[#This Row],[121 (04JUL1985 00:00:00)-Water Temperature (C)]]*OO[[#This Row],[63]]</f>
        <v>2.3643087791925002E-6</v>
      </c>
      <c r="BN405" s="10">
        <f>3/24000000*OO[[#This Row],[122 (04JUL1985 03:00:00)-Water Temperature (C)]]*OO[[#This Row],[64]]</f>
        <v>2.0741049247212497E-6</v>
      </c>
      <c r="BO405" s="10">
        <f>3/24000000*OO[[#This Row],[123 (04JUL1985 06:00:00)-Water Temperature (C)]]*OO[[#This Row],[65]]</f>
        <v>1.86772592949075E-6</v>
      </c>
      <c r="BP405" s="10">
        <f>3/24000000*OO[[#This Row],[124 (04JUL1985 09:00:00)-Water Temperature (C)]]*OO[[#This Row],[66]]</f>
        <v>1.7596749938129999E-6</v>
      </c>
      <c r="BQ405" s="10">
        <f>3/24000000*OO[[#This Row],[125 (04JUL1985 12:00:00)-Water Temperature (C)]]*OO[[#This Row],[67]]</f>
        <v>1.6890199034018749E-6</v>
      </c>
      <c r="BR405" s="10">
        <f>3/24000000*OO[[#This Row],[126 (04JUL1985 15:00:00)-Water Temperature (C)]]*OO[[#This Row],[68]]</f>
        <v>1.6212544959254998E-6</v>
      </c>
      <c r="BS405" s="10">
        <f>3/24000000*OO[[#This Row],[127 (04JUL1985 18:00:00)-Water Temperature (C)]]*OO[[#This Row],[69]]</f>
        <v>1.5475260895424999E-6</v>
      </c>
      <c r="BT405" s="10">
        <f>3/24000000*OO[[#This Row],[128 (04JUL1985 21:00:00)-Water Temperature (C)]]*OO[[#This Row],[70]]</f>
        <v>1.4646319012421249E-6</v>
      </c>
      <c r="BU405" s="10">
        <f>3/24000000*OO[[#This Row],[129 (05JUL1985 00:00:00)-Water Temperature (C)]]*OO[[#This Row],[71]]</f>
        <v>1.3758614174304998E-6</v>
      </c>
      <c r="BV405" s="10">
        <f>3/24000000*OO[[#This Row],[130 (05JUL1985 03:00:00)-Water Temperature (C)]]*OO[[#This Row],[72]]</f>
        <v>1.300691612155E-6</v>
      </c>
      <c r="BW405" s="10">
        <f>3/24000000*OO[[#This Row],[131 (05JUL1985 06:00:00)-Water Temperature (C)]]*OO[[#This Row],[73]]</f>
        <v>1.2403801755187501E-6</v>
      </c>
      <c r="BX405" s="10">
        <f>3/24000000*OO[[#This Row],[132 (05JUL1985 09:00:00)-Water Temperature (C)]]*OO[[#This Row],[74]]</f>
        <v>1.2192526292375001E-6</v>
      </c>
      <c r="BY405" s="10">
        <f>3/24000000*OO[[#This Row],[133 (05JUL1985 12:00:00)-Water Temperature (C)]]*OO[[#This Row],[75]]</f>
        <v>1.2124153897199999E-6</v>
      </c>
      <c r="BZ405" s="10">
        <f>3/24000000*OO[[#This Row],[134 (05JUL1985 15:00:00)-Water Temperature (C)]]*OO[[#This Row],[76]]</f>
        <v>1.2045406377019999E-6</v>
      </c>
      <c r="CA405" s="10">
        <f>3/24000000*OO[[#This Row],[135 (05JUL1985 18:00:00)-Water Temperature (C)]]*OO[[#This Row],[77]]</f>
        <v>1.1870934653173749E-6</v>
      </c>
      <c r="CB405" s="10">
        <f>3/24000000*OO[[#This Row],[136 (05JUL1985 21:00:00)-Water Temperature (C)]]*OO[[#This Row],[78]]</f>
        <v>1.1418877155314999E-6</v>
      </c>
      <c r="CC405" s="10">
        <f>3/24000000*OO[[#This Row],[137 (06JUL1985 00:00:00)-Water Temperature (C)]]*OO[[#This Row],[79]]</f>
        <v>1.0823832129153748E-6</v>
      </c>
      <c r="CD405" s="10">
        <f>3/24000000*OO[[#This Row],[138 (06JUL1985 03:00:00)-Water Temperature (C)]]*OO[[#This Row],[80]]</f>
        <v>1.0294502340352501E-6</v>
      </c>
      <c r="CE405" s="10">
        <f>3/24000000*OO[[#This Row],[139 (06JUL1985 06:00:00)-Water Temperature (C)]]*OO[[#This Row],[81]]</f>
        <v>9.8823266299999992E-7</v>
      </c>
      <c r="CF405" s="10">
        <f>3/24000000*OO[[#This Row],[140 (06JUL1985 09:00:00)-Water Temperature (C)]]*OO[[#This Row],[82]]</f>
        <v>9.8344900081574996E-7</v>
      </c>
      <c r="CG405" s="10">
        <f>3/24000000*OO[[#This Row],[141 (06JUL1985 12:00:00)-Water Temperature (C)]]*OO[[#This Row],[83]]</f>
        <v>9.8807275248687492E-7</v>
      </c>
      <c r="CH405" s="10">
        <f>3/24000000*OO[[#This Row],[142 (06JUL1985 15:00:00)-Water Temperature (C)]]*OO[[#This Row],[84]]</f>
        <v>9.8766880338749989E-7</v>
      </c>
      <c r="CI405" s="10">
        <f>3/24000000*OO[[#This Row],[143 (06JUL1985 18:00:00)-Water Temperature (C)]]*OO[[#This Row],[85]]</f>
        <v>9.7854102861499991E-7</v>
      </c>
      <c r="CJ405" s="10">
        <f>3/24000000*OO[[#This Row],[144 (06JUL1985 21:00:00)-Water Temperature (C)]]*OO[[#This Row],[86]]</f>
        <v>9.4579251787799991E-7</v>
      </c>
      <c r="CK405" s="10">
        <f>3/24000000*OO[[#This Row],[145 (07JUL1985 00:00:00)-Water Temperature (C)]]*OO[[#This Row],[87]]</f>
        <v>9.0074121074249998E-7</v>
      </c>
      <c r="CL405" s="10">
        <f>3/24000000*OO[[#This Row],[146 (07JUL1985 03:00:00)-Water Temperature (C)]]*OO[[#This Row],[88]]</f>
        <v>8.5770207963000001E-7</v>
      </c>
      <c r="CM405" s="10">
        <f>3/24000000*OO[[#This Row],[147 (07JUL1985 06:00:00)-Water Temperature (C)]]*OO[[#This Row],[89]]</f>
        <v>8.1932305951899989E-7</v>
      </c>
      <c r="CN405" s="10">
        <f>3/24000000*OO[[#This Row],[148 (07JUL1985 09:00:00)-Water Temperature (C)]]*OO[[#This Row],[90]]</f>
        <v>7.9060954259362493E-7</v>
      </c>
      <c r="CO405" s="10">
        <f>3/24000000*OO[[#This Row],[149 (07JUL1985 12:00:00)-Water Temperature (C)]]*OO[[#This Row],[91]]</f>
        <v>7.7505509991175004E-7</v>
      </c>
      <c r="CP405" s="10">
        <f>3/24000000*OO[[#This Row],[150 (07JUL1985 15:00:00)-Water Temperature (C)]]*OO[[#This Row],[92]]</f>
        <v>7.7129950688099996E-7</v>
      </c>
      <c r="CQ405" s="10">
        <f>3/24000000*OO[[#This Row],[151 (07JUL1985 18:00:00)-Water Temperature (C)]]*OO[[#This Row],[93]]</f>
        <v>7.545930264051249E-7</v>
      </c>
      <c r="CR405" s="10">
        <f>3/24000000*OO[[#This Row],[152 (07JUL1985 21:00:00)-Water Temperature (C)]]*OO[[#This Row],[94]]</f>
        <v>7.239935951899999E-7</v>
      </c>
      <c r="CS405" s="10">
        <f>3/24000000*OO[[#This Row],[153 (08JUL1985 00:00:00)-Water Temperature (C)]]*OO[[#This Row],[95]]</f>
        <v>6.9165635126349992E-7</v>
      </c>
      <c r="CT405" s="10">
        <f>3/24000000*OO[[#This Row],[154 (08JUL1985 03:00:00)-Water Temperature (C)]]*OO[[#This Row],[96]]</f>
        <v>6.6169432637437502E-7</v>
      </c>
      <c r="CU405" s="10">
        <f>3/24000000*OO[[#This Row],[155 (08JUL1985 06:00:00)-Water Temperature (C)]]*OO[[#This Row],[97]]</f>
        <v>6.3532108959149987E-7</v>
      </c>
      <c r="CV405" s="10">
        <f>3/24000000*OO[[#This Row],[156 (08JUL1985 09:00:00)-Water Temperature (C)]]*OO[[#This Row],[98]]</f>
        <v>6.2649502095999992E-7</v>
      </c>
      <c r="CW405" s="10">
        <f>3/24000000*OO[[#This Row],[157 (08JUL1985 12:00:00)-Water Temperature (C)]]*OO[[#This Row],[99]]</f>
        <v>6.2798676919800002E-7</v>
      </c>
    </row>
    <row r="406" spans="1:101" x14ac:dyDescent="0.35">
      <c r="A406" t="s">
        <v>413</v>
      </c>
      <c r="B406">
        <v>1253.6300000000001</v>
      </c>
      <c r="C406" s="10">
        <f>3/24*OO[[#This Row],[59 (26JUN1985 06:00:00)-Water Temperature (C)]]*OO[[#This Row],[1]]/SUM(OO[1])</f>
        <v>0</v>
      </c>
      <c r="D406" s="10">
        <f>3/24*OO[[#This Row],[60 (26JUN1985 09:00:00)-Water Temperature (C)]]*OO[[#This Row],[2]]/SUM(OO[2])</f>
        <v>0</v>
      </c>
      <c r="E406" s="10">
        <f>3/24*OO[[#This Row],[61 (26JUN1985 12:00:00)-Water Temperature (C)]]*OO[[#This Row],[3]]/SUM(OO[3])</f>
        <v>0</v>
      </c>
      <c r="F406" s="10">
        <f>3/24*OO[[#This Row],[62 (26JUN1985 15:00:00)-Water Temperature (C)]]*OO[[#This Row],[4]]/SUM(OO[4])</f>
        <v>0</v>
      </c>
      <c r="G406" s="10">
        <f>3/24*OO[[#This Row],[63 (26JUN1985 18:00:00)-Water Temperature (C)]]*OO[[#This Row],[5]]/SUM(OO[5])</f>
        <v>0</v>
      </c>
      <c r="H406" s="10">
        <f>3/24*OO[[#This Row],[64 (26JUN1985 21:00:00)-Water Temperature (C)]]*OO[[#This Row],[6]]/SUM(OO[6])</f>
        <v>0</v>
      </c>
      <c r="I406" s="10">
        <f>3/24*OO[[#This Row],[65 (27JUN1985 00:00:00)-Water Temperature (C)]]*OO[[#This Row],[7]]/SUM(OO[7])</f>
        <v>0</v>
      </c>
      <c r="J406" s="10">
        <f>3/24*OO[[#This Row],[66 (27JUN1985 03:00:00)-Water Temperature (C)]]*OO[[#This Row],[8]]/SUM(OO[8])</f>
        <v>0</v>
      </c>
      <c r="K406" s="10">
        <f>3/24*OO[[#This Row],[67 (27JUN1985 06:00:00)-Water Temperature (C)]]*OO[[#This Row],[9]]/SUM(OO[9])</f>
        <v>0</v>
      </c>
      <c r="L406" s="10">
        <f>3/24*OO[[#This Row],[68 (27JUN1985 09:00:00)-Water Temperature (C)]]*OO[[#This Row],[10]]/SUM(OO[10])</f>
        <v>0</v>
      </c>
      <c r="M406" s="10">
        <f>3/24*OO[[#This Row],[69 (27JUN1985 12:00:00)-Water Temperature (C)]]*OO[[#This Row],[11]]/SUM(OO[11])</f>
        <v>0</v>
      </c>
      <c r="N406" s="10">
        <f>3/24*OO[[#This Row],[70 (27JUN1985 15:00:00)-Water Temperature (C)]]*OO[[#This Row],[12]]/SUM(OO[12])</f>
        <v>0</v>
      </c>
      <c r="O406" s="10">
        <f>3/24*OO[[#This Row],[71 (27JUN1985 18:00:00)-Water Temperature (C)]]*OO[[#This Row],[13]]/SUM(OO[13])</f>
        <v>0</v>
      </c>
      <c r="P406" s="10">
        <f>3/24*OO[[#This Row],[72 (27JUN1985 21:00:00)-Water Temperature (C)]]*OO[[#This Row],[14]]/SUM(OO[14])</f>
        <v>0</v>
      </c>
      <c r="Q406" s="10">
        <f>3/24*OO[[#This Row],[73 (28JUN1985 00:00:00)-Water Temperature (C)]]*OO[[#This Row],[15]]/SUM(OO[15])</f>
        <v>0</v>
      </c>
      <c r="R406" s="10">
        <f>3/24*OO[[#This Row],[74 (28JUN1985 03:00:00)-Water Temperature (C)]]*OO[[#This Row],[16]]/SUM(OO[16])</f>
        <v>0</v>
      </c>
      <c r="S406" s="10">
        <f>3/24*OO[[#This Row],[75 (28JUN1985 06:00:00)-Water Temperature (C)]]*OO[[#This Row],[17]]/SUM(OO[17])</f>
        <v>0</v>
      </c>
      <c r="T406" s="10">
        <f>3/24*OO[[#This Row],[76 (28JUN1985 09:00:00)-Water Temperature (C)]]*OO[[#This Row],[18]]/SUM(OO[18])</f>
        <v>5.8433202857899419E-43</v>
      </c>
      <c r="U406" s="10">
        <f>3/24*OO[[#This Row],[77 (28JUN1985 12:00:00)-Water Temperature (C)]]*OO[[#This Row],[19]]/SUM(OO[19])</f>
        <v>3.6868493332740638E-33</v>
      </c>
      <c r="V406" s="10">
        <f>3/24000000*OO[[#This Row],[78 (28JUN1985 15:00:00)-Water Temperature (C)]]*OO[[#This Row],[20]]</f>
        <v>2.90777320260525E-25</v>
      </c>
      <c r="W406" s="10">
        <f>3/24000000*OO[[#This Row],[79 (28JUN1985 18:00:00)-Water Temperature (C)]]*OO[[#This Row],[21]]</f>
        <v>4.1151748098487502E-19</v>
      </c>
      <c r="X406" s="10">
        <f>3/24000000*OO[[#This Row],[80 (28JUN1985 21:00:00)-Water Temperature (C)]]*OO[[#This Row],[22]]</f>
        <v>5.7286919151E-15</v>
      </c>
      <c r="Y406" s="10">
        <f>3/24000000*OO[[#This Row],[81 (29JUN1985 00:00:00)-Water Temperature (C)]]*OO[[#This Row],[23]]</f>
        <v>8.892286460640001E-12</v>
      </c>
      <c r="Z406" s="10">
        <f>3/24000000*OO[[#This Row],[82 (29JUN1985 03:00:00)-Water Temperature (C)]]*OO[[#This Row],[24]]</f>
        <v>2.8714560109983749E-9</v>
      </c>
      <c r="AA406" s="10">
        <f>3/24000000*OO[[#This Row],[83 (29JUN1985 06:00:00)-Water Temperature (C)]]*OO[[#This Row],[25]]</f>
        <v>2.8543887278976249E-7</v>
      </c>
      <c r="AB406" s="10">
        <f>3/24000000*OO[[#This Row],[84 (29JUN1985 09:00:00)-Water Temperature (C)]]*OO[[#This Row],[26]]</f>
        <v>1.1363874782035E-5</v>
      </c>
      <c r="AC406" s="10">
        <f>3/24000000*OO[[#This Row],[85 (29JUN1985 12:00:00)-Water Temperature (C)]]*OO[[#This Row],[27]]</f>
        <v>2.07961317918E-4</v>
      </c>
      <c r="AD406" s="10">
        <f>3/24000000*OO[[#This Row],[86 (29JUN1985 15:00:00)-Water Temperature (C)]]*OO[[#This Row],[28]]</f>
        <v>1.9504587449324998E-3</v>
      </c>
      <c r="AE406" s="10">
        <f>3/24000000*OO[[#This Row],[88 (29JUN1985 21:00:00)-Water Temperature (C)]]*OO[[#This Row],[30]]</f>
        <v>3.3043471366412495E-2</v>
      </c>
      <c r="AF406" s="10">
        <f>3/24000000*OO[[#This Row],[88 (29JUN1985 21:00:00)-Water Temperature (C)]]*OO[[#This Row],[30]]</f>
        <v>3.3043471366412495E-2</v>
      </c>
      <c r="AG406" s="10">
        <f>3/24000000*OO[[#This Row],[89 (30JUN1985 00:00:00)-Water Temperature (C)]]*OO[[#This Row],[31]]</f>
        <v>6.9906429706874995E-2</v>
      </c>
      <c r="AH406" s="10">
        <f>3/24000000*OO[[#This Row],[90 (30JUN1985 03:00:00)-Water Temperature (C)]]*OO[[#This Row],[32]]</f>
        <v>0.1064773619286</v>
      </c>
      <c r="AI406" s="10">
        <f>3/24000000*OO[[#This Row],[91 (30JUN1985 06:00:00)-Water Temperature (C)]]*OO[[#This Row],[33]]</f>
        <v>0.12545796023594999</v>
      </c>
      <c r="AJ406" s="10">
        <f>3/24000000*OO[[#This Row],[92 (30JUN1985 09:00:00)-Water Temperature (C)]]*OO[[#This Row],[34]]</f>
        <v>0.12336076753139999</v>
      </c>
      <c r="AK406" s="10">
        <f>3/24000000*OO[[#This Row],[93 (30JUN1985 12:00:00)-Water Temperature (C)]]*OO[[#This Row],[35]]</f>
        <v>0.10632739882612501</v>
      </c>
      <c r="AL406" s="10">
        <f>3/24000000*OO[[#This Row],[94 (30JUN1985 15:00:00)-Water Temperature (C)]]*OO[[#This Row],[36]]</f>
        <v>8.2966034736562486E-2</v>
      </c>
      <c r="AM406" s="10">
        <f>3/24000000*OO[[#This Row],[95 (30JUN1985 18:00:00)-Water Temperature (C)]]*OO[[#This Row],[37]]</f>
        <v>6.0182662474012494E-2</v>
      </c>
      <c r="AN406" s="10">
        <f>3/24000000*OO[[#This Row],[96 (30JUN1985 21:00:00)-Water Temperature (C)]]*OO[[#This Row],[38]]</f>
        <v>4.1000946111037495E-2</v>
      </c>
      <c r="AO406" s="10">
        <f>3/24000000*OO[[#This Row],[97 (01JUL1985 00:00:00)-Water Temperature (C)]]*OO[[#This Row],[39]]</f>
        <v>2.6935061751000001E-2</v>
      </c>
      <c r="AP406" s="10">
        <f>3/24000000*OO[[#This Row],[98 (01JUL1985 03:00:00)-Water Temperature (C)]]*OO[[#This Row],[40]]</f>
        <v>1.7503319976521249E-2</v>
      </c>
      <c r="AQ406" s="10">
        <f>3/24000000*OO[[#This Row],[99 (01JUL1985 06:00:00)-Water Temperature (C)]]*OO[[#This Row],[41]]</f>
        <v>1.134975757422375E-2</v>
      </c>
      <c r="AR406" s="10">
        <f>3/24000000*OO[[#This Row],[100 (01JUL1985 09:00:00)-Water Temperature (C)]]*OO[[#This Row],[42]]</f>
        <v>7.52141408004375E-3</v>
      </c>
      <c r="AS406" s="10">
        <f>3/24000000*OO[[#This Row],[101 (01JUL1985 12:00:00)-Water Temperature (C)]]*OO[[#This Row],[43]]</f>
        <v>5.0190130976687491E-3</v>
      </c>
      <c r="AT406" s="10">
        <f>3/24000000*OO[[#This Row],[102 (01JUL1985 15:00:00)-Water Temperature (C)]]*OO[[#This Row],[44]]</f>
        <v>3.3066825791624997E-3</v>
      </c>
      <c r="AU406" s="10">
        <f>3/24000000*OO[[#This Row],[103 (01JUL1985 18:00:00)-Water Temperature (C)]]*OO[[#This Row],[45]]</f>
        <v>2.1599872134574999E-3</v>
      </c>
      <c r="AV406" s="10">
        <f>3/24000000*OO[[#This Row],[104 (01JUL1985 21:00:00)-Water Temperature (C)]]*OO[[#This Row],[46]]</f>
        <v>1.3889736502889999E-3</v>
      </c>
      <c r="AW406" s="10">
        <f>3/24000000*OO[[#This Row],[105 (02JUL1985 00:00:00)-Water Temperature (C)]]*OO[[#This Row],[47]]</f>
        <v>8.9729264460799985E-4</v>
      </c>
      <c r="AX406" s="10">
        <f>3/24000000*OO[[#This Row],[106 (02JUL1985 03:00:00)-Water Temperature (C)]]*OO[[#This Row],[48]]</f>
        <v>5.835965619562499E-4</v>
      </c>
      <c r="AY406" s="10">
        <f>3/24000000*OO[[#This Row],[107 (02JUL1985 06:00:00)-Water Temperature (C)]]*OO[[#This Row],[49]]</f>
        <v>3.8197415667124996E-4</v>
      </c>
      <c r="AZ406" s="10">
        <f>3/24000000*OO[[#This Row],[108 (02JUL1985 09:00:00)-Water Temperature (C)]]*OO[[#This Row],[50]]</f>
        <v>2.5091013436402503E-4</v>
      </c>
      <c r="BA406" s="10">
        <f>3/24000000*OO[[#This Row],[109 (02JUL1985 12:00:00)-Water Temperature (C)]]*OO[[#This Row],[51]]</f>
        <v>1.6833028063480002E-4</v>
      </c>
      <c r="BB406" s="10">
        <f>3/24000000*OO[[#This Row],[110 (02JUL1985 15:00:00)-Water Temperature (C)]]*OO[[#This Row],[52]]</f>
        <v>1.1535603250275001E-4</v>
      </c>
      <c r="BC406" s="10">
        <f>3/24000000*OO[[#This Row],[111 (02JUL1985 18:00:00)-Water Temperature (C)]]*OO[[#This Row],[53]]</f>
        <v>7.9619613296649994E-5</v>
      </c>
      <c r="BD406" s="10">
        <f>3/24000000*OO[[#This Row],[112 (02JUL1985 21:00:00)-Water Temperature (C)]]*OO[[#This Row],[54]]</f>
        <v>5.4430392156974996E-5</v>
      </c>
      <c r="BE406" s="10">
        <f>3/24000000*OO[[#This Row],[113 (03JUL1985 00:00:00)-Water Temperature (C)]]*OO[[#This Row],[55]]</f>
        <v>3.6925284761649993E-5</v>
      </c>
      <c r="BF406" s="10">
        <f>3/24000000*OO[[#This Row],[114 (03JUL1985 03:00:00)-Water Temperature (C)]]*OO[[#This Row],[56]]</f>
        <v>2.5551779989999997E-5</v>
      </c>
      <c r="BG406" s="10">
        <f>3/24000000*OO[[#This Row],[115 (03JUL1985 06:00:00)-Water Temperature (C)]]*OO[[#This Row],[57]]</f>
        <v>1.8144080571124999E-5</v>
      </c>
      <c r="BH406" s="10">
        <f>3/24000000*OO[[#This Row],[116 (03JUL1985 09:00:00)-Water Temperature (C)]]*OO[[#This Row],[58]]</f>
        <v>1.3510904019164999E-5</v>
      </c>
      <c r="BI406" s="10">
        <f>3/24000000*OO[[#This Row],[117 (03JUL1985 12:00:00)-Water Temperature (C)]]*OO[[#This Row],[59]]</f>
        <v>1.0515064187925E-5</v>
      </c>
      <c r="BJ406" s="10">
        <f>3/24000000*OO[[#This Row],[118 (03JUL1985 15:00:00)-Water Temperature (C)]]*OO[[#This Row],[60]]</f>
        <v>8.4343699938700002E-6</v>
      </c>
      <c r="BK406" s="10">
        <f>3/24000000*OO[[#This Row],[119 (03JUL1985 18:00:00)-Water Temperature (C)]]*OO[[#This Row],[61]]</f>
        <v>6.9405792630524999E-6</v>
      </c>
      <c r="BL406" s="10">
        <f>3/24000000*OO[[#This Row],[120 (03JUL1985 21:00:00)-Water Temperature (C)]]*OO[[#This Row],[62]]</f>
        <v>5.7786005750399995E-6</v>
      </c>
      <c r="BM406" s="10">
        <f>3/24000000*OO[[#This Row],[121 (04JUL1985 00:00:00)-Water Temperature (C)]]*OO[[#This Row],[63]]</f>
        <v>4.9039297170349993E-6</v>
      </c>
      <c r="BN406" s="10">
        <f>3/24000000*OO[[#This Row],[122 (04JUL1985 03:00:00)-Water Temperature (C)]]*OO[[#This Row],[64]]</f>
        <v>4.2813868411299995E-6</v>
      </c>
      <c r="BO406" s="10">
        <f>3/24000000*OO[[#This Row],[123 (04JUL1985 06:00:00)-Water Temperature (C)]]*OO[[#This Row],[65]]</f>
        <v>3.8393623850400006E-6</v>
      </c>
      <c r="BP406" s="10">
        <f>3/24000000*OO[[#This Row],[124 (04JUL1985 09:00:00)-Water Temperature (C)]]*OO[[#This Row],[66]]</f>
        <v>3.6039569345200007E-6</v>
      </c>
      <c r="BQ406" s="10">
        <f>3/24000000*OO[[#This Row],[125 (04JUL1985 12:00:00)-Water Temperature (C)]]*OO[[#This Row],[67]]</f>
        <v>3.4506275349000002E-6</v>
      </c>
      <c r="BR406" s="10">
        <f>3/24000000*OO[[#This Row],[126 (04JUL1985 15:00:00)-Water Temperature (C)]]*OO[[#This Row],[68]]</f>
        <v>3.3076694866269998E-6</v>
      </c>
      <c r="BS406" s="10">
        <f>3/24000000*OO[[#This Row],[127 (04JUL1985 18:00:00)-Water Temperature (C)]]*OO[[#This Row],[69]]</f>
        <v>3.1551873015174993E-6</v>
      </c>
      <c r="BT406" s="10">
        <f>3/24000000*OO[[#This Row],[128 (04JUL1985 21:00:00)-Water Temperature (C)]]*OO[[#This Row],[70]]</f>
        <v>2.9849587597423751E-6</v>
      </c>
      <c r="BU406" s="10">
        <f>3/24000000*OO[[#This Row],[129 (05JUL1985 00:00:00)-Water Temperature (C)]]*OO[[#This Row],[71]]</f>
        <v>2.8027194660367502E-6</v>
      </c>
      <c r="BV406" s="10">
        <f>3/24000000*OO[[#This Row],[130 (05JUL1985 03:00:00)-Water Temperature (C)]]*OO[[#This Row],[72]]</f>
        <v>2.6476710743587498E-6</v>
      </c>
      <c r="BW406" s="10">
        <f>3/24000000*OO[[#This Row],[131 (05JUL1985 06:00:00)-Water Temperature (C)]]*OO[[#This Row],[73]]</f>
        <v>2.5227909815872496E-6</v>
      </c>
      <c r="BX406" s="10">
        <f>3/24000000*OO[[#This Row],[132 (05JUL1985 09:00:00)-Water Temperature (C)]]*OO[[#This Row],[74]]</f>
        <v>2.4772624618482498E-6</v>
      </c>
      <c r="BY406" s="10">
        <f>3/24000000*OO[[#This Row],[133 (05JUL1985 12:00:00)-Water Temperature (C)]]*OO[[#This Row],[75]]</f>
        <v>2.4622184176274999E-6</v>
      </c>
      <c r="BZ406" s="10">
        <f>3/24000000*OO[[#This Row],[134 (05JUL1985 15:00:00)-Water Temperature (C)]]*OO[[#This Row],[76]]</f>
        <v>2.4464962049032497E-6</v>
      </c>
      <c r="CA406" s="10">
        <f>3/24000000*OO[[#This Row],[135 (05JUL1985 18:00:00)-Water Temperature (C)]]*OO[[#This Row],[77]]</f>
        <v>2.4120779390548749E-6</v>
      </c>
      <c r="CB406" s="10">
        <f>3/24000000*OO[[#This Row],[136 (05JUL1985 21:00:00)-Water Temperature (C)]]*OO[[#This Row],[78]]</f>
        <v>2.3218800481227497E-6</v>
      </c>
      <c r="CC406" s="10">
        <f>3/24000000*OO[[#This Row],[137 (06JUL1985 00:00:00)-Water Temperature (C)]]*OO[[#This Row],[79]]</f>
        <v>2.201684750048875E-6</v>
      </c>
      <c r="CD406" s="10">
        <f>3/24000000*OO[[#This Row],[138 (06JUL1985 03:00:00)-Water Temperature (C)]]*OO[[#This Row],[80]]</f>
        <v>2.093563076637375E-6</v>
      </c>
      <c r="CE406" s="10">
        <f>3/24000000*OO[[#This Row],[139 (06JUL1985 06:00:00)-Water Temperature (C)]]*OO[[#This Row],[81]]</f>
        <v>2.0085616847099996E-6</v>
      </c>
      <c r="CF406" s="10">
        <f>3/24000000*OO[[#This Row],[140 (06JUL1985 09:00:00)-Water Temperature (C)]]*OO[[#This Row],[82]]</f>
        <v>1.9968799824187497E-6</v>
      </c>
      <c r="CG406" s="10">
        <f>3/24000000*OO[[#This Row],[141 (06JUL1985 12:00:00)-Water Temperature (C)]]*OO[[#This Row],[83]]</f>
        <v>2.0055155659568746E-6</v>
      </c>
      <c r="CH406" s="10">
        <f>3/24000000*OO[[#This Row],[142 (06JUL1985 15:00:00)-Water Temperature (C)]]*OO[[#This Row],[84]]</f>
        <v>2.005287298404E-6</v>
      </c>
      <c r="CI406" s="10">
        <f>3/24000000*OO[[#This Row],[143 (06JUL1985 18:00:00)-Water Temperature (C)]]*OO[[#This Row],[85]]</f>
        <v>1.98784964527175E-6</v>
      </c>
      <c r="CJ406" s="10">
        <f>3/24000000*OO[[#This Row],[144 (06JUL1985 21:00:00)-Water Temperature (C)]]*OO[[#This Row],[86]]</f>
        <v>1.9229439219667499E-6</v>
      </c>
      <c r="CK406" s="10">
        <f>3/24000000*OO[[#This Row],[145 (07JUL1985 00:00:00)-Water Temperature (C)]]*OO[[#This Row],[87]]</f>
        <v>1.8321320339624997E-6</v>
      </c>
      <c r="CL406" s="10">
        <f>3/24000000*OO[[#This Row],[146 (07JUL1985 03:00:00)-Water Temperature (C)]]*OO[[#This Row],[88]]</f>
        <v>1.7444493043449998E-6</v>
      </c>
      <c r="CM406" s="10">
        <f>3/24000000*OO[[#This Row],[147 (07JUL1985 06:00:00)-Water Temperature (C)]]*OO[[#This Row],[89]]</f>
        <v>1.6657029609885001E-6</v>
      </c>
      <c r="CN406" s="10">
        <f>3/24000000*OO[[#This Row],[148 (07JUL1985 09:00:00)-Water Temperature (C)]]*OO[[#This Row],[90]]</f>
        <v>1.6066068826157497E-6</v>
      </c>
      <c r="CO406" s="10">
        <f>3/24000000*OO[[#This Row],[149 (07JUL1985 12:00:00)-Water Temperature (C)]]*OO[[#This Row],[91]]</f>
        <v>1.5742360122225E-6</v>
      </c>
      <c r="CP406" s="10">
        <f>3/24000000*OO[[#This Row],[150 (07JUL1985 15:00:00)-Water Temperature (C)]]*OO[[#This Row],[92]]</f>
        <v>1.5662555514851249E-6</v>
      </c>
      <c r="CQ406" s="10">
        <f>3/24000000*OO[[#This Row],[151 (07JUL1985 18:00:00)-Water Temperature (C)]]*OO[[#This Row],[93]]</f>
        <v>1.5331477486428749E-6</v>
      </c>
      <c r="CR406" s="10">
        <f>3/24000000*OO[[#This Row],[152 (07JUL1985 21:00:00)-Water Temperature (C)]]*OO[[#This Row],[94]]</f>
        <v>1.4720297274691252E-6</v>
      </c>
      <c r="CS406" s="10">
        <f>3/24000000*OO[[#This Row],[153 (08JUL1985 00:00:00)-Water Temperature (C)]]*OO[[#This Row],[95]]</f>
        <v>1.4065883253079999E-6</v>
      </c>
      <c r="CT406" s="10">
        <f>3/24000000*OO[[#This Row],[154 (08JUL1985 03:00:00)-Water Temperature (C)]]*OO[[#This Row],[96]]</f>
        <v>1.3453919214279997E-6</v>
      </c>
      <c r="CU406" s="10">
        <f>3/24000000*OO[[#This Row],[155 (08JUL1985 06:00:00)-Water Temperature (C)]]*OO[[#This Row],[97]]</f>
        <v>1.29131556212625E-6</v>
      </c>
      <c r="CV406" s="10">
        <f>3/24000000*OO[[#This Row],[156 (08JUL1985 09:00:00)-Water Temperature (C)]]*OO[[#This Row],[98]]</f>
        <v>1.2722612506874999E-6</v>
      </c>
      <c r="CW406" s="10">
        <f>3/24000000*OO[[#This Row],[157 (08JUL1985 12:00:00)-Water Temperature (C)]]*OO[[#This Row],[99]]</f>
        <v>1.2745387280077498E-6</v>
      </c>
    </row>
    <row r="407" spans="1:101" x14ac:dyDescent="0.35">
      <c r="A407" t="s">
        <v>414</v>
      </c>
      <c r="B407">
        <v>608.73739999999998</v>
      </c>
      <c r="C407" s="10">
        <f>3/24*OO[[#This Row],[59 (26JUN1985 06:00:00)-Water Temperature (C)]]*OO[[#This Row],[1]]/SUM(OO[1])</f>
        <v>0</v>
      </c>
      <c r="D407" s="10">
        <f>3/24*OO[[#This Row],[60 (26JUN1985 09:00:00)-Water Temperature (C)]]*OO[[#This Row],[2]]/SUM(OO[2])</f>
        <v>0</v>
      </c>
      <c r="E407" s="10">
        <f>3/24*OO[[#This Row],[61 (26JUN1985 12:00:00)-Water Temperature (C)]]*OO[[#This Row],[3]]/SUM(OO[3])</f>
        <v>0</v>
      </c>
      <c r="F407" s="10">
        <f>3/24*OO[[#This Row],[62 (26JUN1985 15:00:00)-Water Temperature (C)]]*OO[[#This Row],[4]]/SUM(OO[4])</f>
        <v>0</v>
      </c>
      <c r="G407" s="10">
        <f>3/24*OO[[#This Row],[63 (26JUN1985 18:00:00)-Water Temperature (C)]]*OO[[#This Row],[5]]/SUM(OO[5])</f>
        <v>0</v>
      </c>
      <c r="H407" s="10">
        <f>3/24*OO[[#This Row],[64 (26JUN1985 21:00:00)-Water Temperature (C)]]*OO[[#This Row],[6]]/SUM(OO[6])</f>
        <v>0</v>
      </c>
      <c r="I407" s="10">
        <f>3/24*OO[[#This Row],[65 (27JUN1985 00:00:00)-Water Temperature (C)]]*OO[[#This Row],[7]]/SUM(OO[7])</f>
        <v>0</v>
      </c>
      <c r="J407" s="10">
        <f>3/24*OO[[#This Row],[66 (27JUN1985 03:00:00)-Water Temperature (C)]]*OO[[#This Row],[8]]/SUM(OO[8])</f>
        <v>0</v>
      </c>
      <c r="K407" s="10">
        <f>3/24*OO[[#This Row],[67 (27JUN1985 06:00:00)-Water Temperature (C)]]*OO[[#This Row],[9]]/SUM(OO[9])</f>
        <v>0</v>
      </c>
      <c r="L407" s="10">
        <f>3/24*OO[[#This Row],[68 (27JUN1985 09:00:00)-Water Temperature (C)]]*OO[[#This Row],[10]]/SUM(OO[10])</f>
        <v>0</v>
      </c>
      <c r="M407" s="10">
        <f>3/24*OO[[#This Row],[69 (27JUN1985 12:00:00)-Water Temperature (C)]]*OO[[#This Row],[11]]/SUM(OO[11])</f>
        <v>0</v>
      </c>
      <c r="N407" s="10">
        <f>3/24*OO[[#This Row],[70 (27JUN1985 15:00:00)-Water Temperature (C)]]*OO[[#This Row],[12]]/SUM(OO[12])</f>
        <v>0</v>
      </c>
      <c r="O407" s="10">
        <f>3/24*OO[[#This Row],[71 (27JUN1985 18:00:00)-Water Temperature (C)]]*OO[[#This Row],[13]]/SUM(OO[13])</f>
        <v>0</v>
      </c>
      <c r="P407" s="10">
        <f>3/24*OO[[#This Row],[72 (27JUN1985 21:00:00)-Water Temperature (C)]]*OO[[#This Row],[14]]/SUM(OO[14])</f>
        <v>0</v>
      </c>
      <c r="Q407" s="10">
        <f>3/24*OO[[#This Row],[73 (28JUN1985 00:00:00)-Water Temperature (C)]]*OO[[#This Row],[15]]/SUM(OO[15])</f>
        <v>0</v>
      </c>
      <c r="R407" s="10">
        <f>3/24*OO[[#This Row],[74 (28JUN1985 03:00:00)-Water Temperature (C)]]*OO[[#This Row],[16]]/SUM(OO[16])</f>
        <v>0</v>
      </c>
      <c r="S407" s="10">
        <f>3/24*OO[[#This Row],[75 (28JUN1985 06:00:00)-Water Temperature (C)]]*OO[[#This Row],[17]]/SUM(OO[17])</f>
        <v>0</v>
      </c>
      <c r="T407" s="10">
        <f>3/24*OO[[#This Row],[76 (28JUN1985 09:00:00)-Water Temperature (C)]]*OO[[#This Row],[18]]/SUM(OO[18])</f>
        <v>1.8555527963155409E-43</v>
      </c>
      <c r="U407" s="10">
        <f>3/24*OO[[#This Row],[77 (28JUN1985 12:00:00)-Water Temperature (C)]]*OO[[#This Row],[19]]/SUM(OO[19])</f>
        <v>1.7921357987518642E-33</v>
      </c>
      <c r="V407" s="10">
        <f>3/24000000*OO[[#This Row],[78 (28JUN1985 15:00:00)-Water Temperature (C)]]*OO[[#This Row],[20]]</f>
        <v>1.2746303029599999E-25</v>
      </c>
      <c r="W407" s="10">
        <f>3/24000000*OO[[#This Row],[79 (28JUN1985 18:00:00)-Water Temperature (C)]]*OO[[#This Row],[21]]</f>
        <v>2.3657880053159999E-19</v>
      </c>
      <c r="X407" s="10">
        <f>3/24000000*OO[[#This Row],[80 (28JUN1985 21:00:00)-Water Temperature (C)]]*OO[[#This Row],[22]]</f>
        <v>3.7734994845374999E-15</v>
      </c>
      <c r="Y407" s="10">
        <f>3/24000000*OO[[#This Row],[81 (29JUN1985 00:00:00)-Water Temperature (C)]]*OO[[#This Row],[23]]</f>
        <v>6.48075909616E-12</v>
      </c>
      <c r="Z407" s="10">
        <f>3/24000000*OO[[#This Row],[82 (29JUN1985 03:00:00)-Water Temperature (C)]]*OO[[#This Row],[24]]</f>
        <v>2.2757599931263748E-9</v>
      </c>
      <c r="AA407" s="10">
        <f>3/24000000*OO[[#This Row],[83 (29JUN1985 06:00:00)-Water Temperature (C)]]*OO[[#This Row],[25]]</f>
        <v>2.4337741755048751E-7</v>
      </c>
      <c r="AB407" s="10">
        <f>3/24000000*OO[[#This Row],[84 (29JUN1985 09:00:00)-Water Temperature (C)]]*OO[[#This Row],[26]]</f>
        <v>1.0352753630939999E-5</v>
      </c>
      <c r="AC407" s="10">
        <f>3/24000000*OO[[#This Row],[85 (29JUN1985 12:00:00)-Water Temperature (C)]]*OO[[#This Row],[27]]</f>
        <v>2.018198905621125E-4</v>
      </c>
      <c r="AD407" s="10">
        <f>3/24000000*OO[[#This Row],[86 (29JUN1985 15:00:00)-Water Temperature (C)]]*OO[[#This Row],[28]]</f>
        <v>2.011649890548375E-3</v>
      </c>
      <c r="AE407" s="10">
        <f>3/24000000*OO[[#This Row],[88 (29JUN1985 21:00:00)-Water Temperature (C)]]*OO[[#This Row],[30]]</f>
        <v>3.8253967372500003E-2</v>
      </c>
      <c r="AF407" s="10">
        <f>3/24000000*OO[[#This Row],[88 (29JUN1985 21:00:00)-Water Temperature (C)]]*OO[[#This Row],[30]]</f>
        <v>3.8253967372500003E-2</v>
      </c>
      <c r="AG407" s="10">
        <f>3/24000000*OO[[#This Row],[89 (30JUN1985 00:00:00)-Water Temperature (C)]]*OO[[#This Row],[31]]</f>
        <v>8.5428982240000007E-2</v>
      </c>
      <c r="AH407" s="10">
        <f>3/24000000*OO[[#This Row],[90 (30JUN1985 03:00:00)-Water Temperature (C)]]*OO[[#This Row],[32]]</f>
        <v>0.13684765181333747</v>
      </c>
      <c r="AI407" s="10">
        <f>3/24000000*OO[[#This Row],[91 (30JUN1985 06:00:00)-Water Temperature (C)]]*OO[[#This Row],[33]]</f>
        <v>0.16883792185600002</v>
      </c>
      <c r="AJ407" s="10">
        <f>3/24000000*OO[[#This Row],[92 (30JUN1985 09:00:00)-Water Temperature (C)]]*OO[[#This Row],[34]]</f>
        <v>0.17293939354763752</v>
      </c>
      <c r="AK407" s="10">
        <f>3/24000000*OO[[#This Row],[93 (30JUN1985 12:00:00)-Water Temperature (C)]]*OO[[#This Row],[35]]</f>
        <v>0.15436909063718748</v>
      </c>
      <c r="AL407" s="10">
        <f>3/24000000*OO[[#This Row],[94 (30JUN1985 15:00:00)-Water Temperature (C)]]*OO[[#This Row],[36]]</f>
        <v>0.123908092131525</v>
      </c>
      <c r="AM407" s="10">
        <f>3/24000000*OO[[#This Row],[95 (30JUN1985 18:00:00)-Water Temperature (C)]]*OO[[#This Row],[37]]</f>
        <v>9.1838587137624994E-2</v>
      </c>
      <c r="AN407" s="10">
        <f>3/24000000*OO[[#This Row],[96 (30JUN1985 21:00:00)-Water Temperature (C)]]*OO[[#This Row],[38]]</f>
        <v>6.3560572372250004E-2</v>
      </c>
      <c r="AO407" s="10">
        <f>3/24000000*OO[[#This Row],[97 (01JUL1985 00:00:00)-Water Temperature (C)]]*OO[[#This Row],[39]]</f>
        <v>4.2200610872399992E-2</v>
      </c>
      <c r="AP407" s="10">
        <f>3/24000000*OO[[#This Row],[98 (01JUL1985 03:00:00)-Water Temperature (C)]]*OO[[#This Row],[40]]</f>
        <v>2.7599747150715E-2</v>
      </c>
      <c r="AQ407" s="10">
        <f>3/24000000*OO[[#This Row],[99 (01JUL1985 06:00:00)-Water Temperature (C)]]*OO[[#This Row],[41]]</f>
        <v>1.796532041401875E-2</v>
      </c>
      <c r="AR407" s="10">
        <f>3/24000000*OO[[#This Row],[100 (01JUL1985 09:00:00)-Water Temperature (C)]]*OO[[#This Row],[42]]</f>
        <v>1.1927767932289999E-2</v>
      </c>
      <c r="AS407" s="10">
        <f>3/24000000*OO[[#This Row],[101 (01JUL1985 12:00:00)-Water Temperature (C)]]*OO[[#This Row],[43]]</f>
        <v>7.9713537220949988E-3</v>
      </c>
      <c r="AT407" s="10">
        <f>3/24000000*OO[[#This Row],[102 (01JUL1985 15:00:00)-Water Temperature (C)]]*OO[[#This Row],[44]]</f>
        <v>5.2607697119824992E-3</v>
      </c>
      <c r="AU407" s="10">
        <f>3/24000000*OO[[#This Row],[103 (01JUL1985 18:00:00)-Water Temperature (C)]]*OO[[#This Row],[45]]</f>
        <v>3.4411516615199997E-3</v>
      </c>
      <c r="AV407" s="10">
        <f>3/24000000*OO[[#This Row],[104 (01JUL1985 21:00:00)-Water Temperature (C)]]*OO[[#This Row],[46]]</f>
        <v>2.2147312826894996E-3</v>
      </c>
      <c r="AW407" s="10">
        <f>3/24000000*OO[[#This Row],[105 (02JUL1985 00:00:00)-Water Temperature (C)]]*OO[[#This Row],[47]]</f>
        <v>1.43033803185E-3</v>
      </c>
      <c r="AX407" s="10">
        <f>3/24000000*OO[[#This Row],[106 (02JUL1985 03:00:00)-Water Temperature (C)]]*OO[[#This Row],[48]]</f>
        <v>9.2938733179874999E-4</v>
      </c>
      <c r="AY407" s="10">
        <f>3/24000000*OO[[#This Row],[107 (02JUL1985 06:00:00)-Water Temperature (C)]]*OO[[#This Row],[49]]</f>
        <v>6.0756992360199997E-4</v>
      </c>
      <c r="AZ407" s="10">
        <f>3/24000000*OO[[#This Row],[108 (02JUL1985 09:00:00)-Water Temperature (C)]]*OO[[#This Row],[50]]</f>
        <v>3.9859959363524992E-4</v>
      </c>
      <c r="BA407" s="10">
        <f>3/24000000*OO[[#This Row],[109 (02JUL1985 12:00:00)-Water Temperature (C)]]*OO[[#This Row],[51]]</f>
        <v>2.6690446083139999E-4</v>
      </c>
      <c r="BB407" s="10">
        <f>3/24000000*OO[[#This Row],[110 (02JUL1985 15:00:00)-Water Temperature (C)]]*OO[[#This Row],[52]]</f>
        <v>1.8247164002306248E-4</v>
      </c>
      <c r="BC407" s="10">
        <f>3/24000000*OO[[#This Row],[111 (02JUL1985 18:00:00)-Water Temperature (C)]]*OO[[#This Row],[53]]</f>
        <v>1.2561534883994999E-4</v>
      </c>
      <c r="BD407" s="10">
        <f>3/24000000*OO[[#This Row],[112 (02JUL1985 21:00:00)-Water Temperature (C)]]*OO[[#This Row],[54]]</f>
        <v>8.5633072451999991E-5</v>
      </c>
      <c r="BE407" s="10">
        <f>3/24000000*OO[[#This Row],[113 (03JUL1985 00:00:00)-Water Temperature (C)]]*OO[[#This Row],[55]]</f>
        <v>5.7867405774250009E-5</v>
      </c>
      <c r="BF407" s="10">
        <f>3/24000000*OO[[#This Row],[114 (03JUL1985 03:00:00)-Water Temperature (C)]]*OO[[#This Row],[56]]</f>
        <v>3.9801684146349999E-5</v>
      </c>
      <c r="BG407" s="10">
        <f>3/24000000*OO[[#This Row],[115 (03JUL1985 06:00:00)-Water Temperature (C)]]*OO[[#This Row],[57]]</f>
        <v>2.8041816604244997E-5</v>
      </c>
      <c r="BH407" s="10">
        <f>3/24000000*OO[[#This Row],[116 (03JUL1985 09:00:00)-Water Temperature (C)]]*OO[[#This Row],[58]]</f>
        <v>2.0681375580494999E-5</v>
      </c>
      <c r="BI407" s="10">
        <f>3/24000000*OO[[#This Row],[117 (03JUL1985 12:00:00)-Water Temperature (C)]]*OO[[#This Row],[59]]</f>
        <v>1.5928970806814997E-5</v>
      </c>
      <c r="BJ407" s="10">
        <f>3/24000000*OO[[#This Row],[118 (03JUL1985 15:00:00)-Water Temperature (C)]]*OO[[#This Row],[60]]</f>
        <v>1.2648398467065001E-5</v>
      </c>
      <c r="BK407" s="10">
        <f>3/24000000*OO[[#This Row],[119 (03JUL1985 18:00:00)-Water Temperature (C)]]*OO[[#This Row],[61]]</f>
        <v>1.0308316119479999E-5</v>
      </c>
      <c r="BL407" s="10">
        <f>3/24000000*OO[[#This Row],[120 (03JUL1985 21:00:00)-Water Temperature (C)]]*OO[[#This Row],[62]]</f>
        <v>8.5084645016250017E-6</v>
      </c>
      <c r="BM407" s="10">
        <f>3/24000000*OO[[#This Row],[121 (04JUL1985 00:00:00)-Water Temperature (C)]]*OO[[#This Row],[63]]</f>
        <v>7.1620039911387507E-6</v>
      </c>
      <c r="BN407" s="10">
        <f>3/24000000*OO[[#This Row],[122 (04JUL1985 03:00:00)-Water Temperature (C)]]*OO[[#This Row],[64]]</f>
        <v>6.2054616584999999E-6</v>
      </c>
      <c r="BO407" s="10">
        <f>3/24000000*OO[[#This Row],[123 (04JUL1985 06:00:00)-Water Temperature (C)]]*OO[[#This Row],[65]]</f>
        <v>5.5279889289775005E-6</v>
      </c>
      <c r="BP407" s="10">
        <f>3/24000000*OO[[#This Row],[124 (04JUL1985 09:00:00)-Water Temperature (C)]]*OO[[#This Row],[66]]</f>
        <v>5.1580905310687497E-6</v>
      </c>
      <c r="BQ407" s="10">
        <f>3/24000000*OO[[#This Row],[125 (04JUL1985 12:00:00)-Water Temperature (C)]]*OO[[#This Row],[67]]</f>
        <v>4.9179544513799995E-6</v>
      </c>
      <c r="BR407" s="10">
        <f>3/24000000*OO[[#This Row],[126 (04JUL1985 15:00:00)-Water Temperature (C)]]*OO[[#This Row],[68]]</f>
        <v>4.7032891116750001E-6</v>
      </c>
      <c r="BS407" s="10">
        <f>3/24000000*OO[[#This Row],[127 (04JUL1985 18:00:00)-Water Temperature (C)]]*OO[[#This Row],[69]]</f>
        <v>4.4812678588987501E-6</v>
      </c>
      <c r="BT407" s="10">
        <f>3/24000000*OO[[#This Row],[128 (04JUL1985 21:00:00)-Water Temperature (C)]]*OO[[#This Row],[70]]</f>
        <v>4.2365689490512499E-6</v>
      </c>
      <c r="BU407" s="10">
        <f>3/24000000*OO[[#This Row],[129 (05JUL1985 00:00:00)-Water Temperature (C)]]*OO[[#This Row],[71]]</f>
        <v>3.9753412086712493E-6</v>
      </c>
      <c r="BV407" s="10">
        <f>3/24000000*OO[[#This Row],[130 (05JUL1985 03:00:00)-Water Temperature (C)]]*OO[[#This Row],[72]]</f>
        <v>3.751234036426249E-6</v>
      </c>
      <c r="BW407" s="10">
        <f>3/24000000*OO[[#This Row],[131 (05JUL1985 06:00:00)-Water Temperature (C)]]*OO[[#This Row],[73]]</f>
        <v>3.5698645984725E-6</v>
      </c>
      <c r="BX407" s="10">
        <f>3/24000000*OO[[#This Row],[132 (05JUL1985 09:00:00)-Water Temperature (C)]]*OO[[#This Row],[74]]</f>
        <v>3.4998051228300005E-6</v>
      </c>
      <c r="BY407" s="10">
        <f>3/24000000*OO[[#This Row],[133 (05JUL1985 12:00:00)-Water Temperature (C)]]*OO[[#This Row],[75]]</f>
        <v>3.4756178932474999E-6</v>
      </c>
      <c r="BZ407" s="10">
        <f>3/24000000*OO[[#This Row],[134 (05JUL1985 15:00:00)-Water Temperature (C)]]*OO[[#This Row],[76]]</f>
        <v>3.4537205259999998E-6</v>
      </c>
      <c r="CA407" s="10">
        <f>3/24000000*OO[[#This Row],[135 (05JUL1985 18:00:00)-Water Temperature (C)]]*OO[[#This Row],[77]]</f>
        <v>3.407272155421375E-6</v>
      </c>
      <c r="CB407" s="10">
        <f>3/24000000*OO[[#This Row],[136 (05JUL1985 21:00:00)-Water Temperature (C)]]*OO[[#This Row],[78]]</f>
        <v>3.2834943192187499E-6</v>
      </c>
      <c r="CC407" s="10">
        <f>3/24000000*OO[[#This Row],[137 (06JUL1985 00:00:00)-Water Temperature (C)]]*OO[[#This Row],[79]]</f>
        <v>3.1157724735718746E-6</v>
      </c>
      <c r="CD407" s="10">
        <f>3/24000000*OO[[#This Row],[138 (06JUL1985 03:00:00)-Water Temperature (C)]]*OO[[#This Row],[80]]</f>
        <v>2.9621221072405E-6</v>
      </c>
      <c r="CE407" s="10">
        <f>3/24000000*OO[[#This Row],[139 (06JUL1985 06:00:00)-Water Temperature (C)]]*OO[[#This Row],[81]]</f>
        <v>2.8396595855264999E-6</v>
      </c>
      <c r="CF407" s="10">
        <f>3/24000000*OO[[#This Row],[140 (06JUL1985 09:00:00)-Water Temperature (C)]]*OO[[#This Row],[82]]</f>
        <v>2.8187949509719996E-6</v>
      </c>
      <c r="CG407" s="10">
        <f>3/24000000*OO[[#This Row],[141 (06JUL1985 12:00:00)-Water Temperature (C)]]*OO[[#This Row],[83]]</f>
        <v>2.8290632267429999E-6</v>
      </c>
      <c r="CH407" s="10">
        <f>3/24000000*OO[[#This Row],[142 (06JUL1985 15:00:00)-Water Temperature (C)]]*OO[[#This Row],[84]]</f>
        <v>2.8297067056431249E-6</v>
      </c>
      <c r="CI407" s="10">
        <f>3/24000000*OO[[#This Row],[143 (06JUL1985 18:00:00)-Water Temperature (C)]]*OO[[#This Row],[85]]</f>
        <v>2.807420346938E-6</v>
      </c>
      <c r="CJ407" s="10">
        <f>3/24000000*OO[[#This Row],[144 (06JUL1985 21:00:00)-Water Temperature (C)]]*OO[[#This Row],[86]]</f>
        <v>2.7192151358404999E-6</v>
      </c>
      <c r="CK407" s="10">
        <f>3/24000000*OO[[#This Row],[145 (07JUL1985 00:00:00)-Water Temperature (C)]]*OO[[#This Row],[87]]</f>
        <v>2.59306013881775E-6</v>
      </c>
      <c r="CL407" s="10">
        <f>3/24000000*OO[[#This Row],[146 (07JUL1985 03:00:00)-Water Temperature (C)]]*OO[[#This Row],[88]]</f>
        <v>2.4688636753599998E-6</v>
      </c>
      <c r="CM407" s="10">
        <f>3/24000000*OO[[#This Row],[147 (07JUL1985 06:00:00)-Water Temperature (C)]]*OO[[#This Row],[89]]</f>
        <v>2.3561929810319995E-6</v>
      </c>
      <c r="CN407" s="10">
        <f>3/24000000*OO[[#This Row],[148 (07JUL1985 09:00:00)-Water Temperature (C)]]*OO[[#This Row],[90]]</f>
        <v>2.2709368240560002E-6</v>
      </c>
      <c r="CO407" s="10">
        <f>3/24000000*OO[[#This Row],[149 (07JUL1985 12:00:00)-Water Temperature (C)]]*OO[[#This Row],[91]]</f>
        <v>2.2235309420039999E-6</v>
      </c>
      <c r="CP407" s="10">
        <f>3/24000000*OO[[#This Row],[150 (07JUL1985 15:00:00)-Water Temperature (C)]]*OO[[#This Row],[92]]</f>
        <v>2.2112639662772498E-6</v>
      </c>
      <c r="CQ407" s="10">
        <f>3/24000000*OO[[#This Row],[151 (07JUL1985 18:00:00)-Water Temperature (C)]]*OO[[#This Row],[93]]</f>
        <v>2.1661000203369996E-6</v>
      </c>
      <c r="CR407" s="10">
        <f>3/24000000*OO[[#This Row],[152 (07JUL1985 21:00:00)-Water Temperature (C)]]*OO[[#This Row],[94]]</f>
        <v>2.0821650202424999E-6</v>
      </c>
      <c r="CS407" s="10">
        <f>3/24000000*OO[[#This Row],[153 (08JUL1985 00:00:00)-Water Temperature (C)]]*OO[[#This Row],[95]]</f>
        <v>1.9905742047084999E-6</v>
      </c>
      <c r="CT407" s="10">
        <f>3/24000000*OO[[#This Row],[154 (08JUL1985 03:00:00)-Water Temperature (C)]]*OO[[#This Row],[96]]</f>
        <v>1.90355352945325E-6</v>
      </c>
      <c r="CU407" s="10">
        <f>3/24000000*OO[[#This Row],[155 (08JUL1985 06:00:00)-Water Temperature (C)]]*OO[[#This Row],[97]]</f>
        <v>1.8261026933519999E-6</v>
      </c>
      <c r="CV407" s="10">
        <f>3/24000000*OO[[#This Row],[156 (08JUL1985 09:00:00)-Water Temperature (C)]]*OO[[#This Row],[98]]</f>
        <v>1.7968536078329998E-6</v>
      </c>
      <c r="CW407" s="10">
        <f>3/24000000*OO[[#This Row],[157 (08JUL1985 12:00:00)-Water Temperature (C)]]*OO[[#This Row],[99]]</f>
        <v>1.79825190473525E-6</v>
      </c>
    </row>
    <row r="408" spans="1:101" x14ac:dyDescent="0.35">
      <c r="A408" t="s">
        <v>415</v>
      </c>
      <c r="B408">
        <v>948.83019999999999</v>
      </c>
      <c r="C408" s="10">
        <f>3/24*OO[[#This Row],[59 (26JUN1985 06:00:00)-Water Temperature (C)]]*OO[[#This Row],[1]]/SUM(OO[1])</f>
        <v>0</v>
      </c>
      <c r="D408" s="10">
        <f>3/24*OO[[#This Row],[60 (26JUN1985 09:00:00)-Water Temperature (C)]]*OO[[#This Row],[2]]/SUM(OO[2])</f>
        <v>0</v>
      </c>
      <c r="E408" s="10">
        <f>3/24*OO[[#This Row],[61 (26JUN1985 12:00:00)-Water Temperature (C)]]*OO[[#This Row],[3]]/SUM(OO[3])</f>
        <v>0</v>
      </c>
      <c r="F408" s="10">
        <f>3/24*OO[[#This Row],[62 (26JUN1985 15:00:00)-Water Temperature (C)]]*OO[[#This Row],[4]]/SUM(OO[4])</f>
        <v>0</v>
      </c>
      <c r="G408" s="10">
        <f>3/24*OO[[#This Row],[63 (26JUN1985 18:00:00)-Water Temperature (C)]]*OO[[#This Row],[5]]/SUM(OO[5])</f>
        <v>0</v>
      </c>
      <c r="H408" s="10">
        <f>3/24*OO[[#This Row],[64 (26JUN1985 21:00:00)-Water Temperature (C)]]*OO[[#This Row],[6]]/SUM(OO[6])</f>
        <v>0</v>
      </c>
      <c r="I408" s="10">
        <f>3/24*OO[[#This Row],[65 (27JUN1985 00:00:00)-Water Temperature (C)]]*OO[[#This Row],[7]]/SUM(OO[7])</f>
        <v>0</v>
      </c>
      <c r="J408" s="10">
        <f>3/24*OO[[#This Row],[66 (27JUN1985 03:00:00)-Water Temperature (C)]]*OO[[#This Row],[8]]/SUM(OO[8])</f>
        <v>0</v>
      </c>
      <c r="K408" s="10">
        <f>3/24*OO[[#This Row],[67 (27JUN1985 06:00:00)-Water Temperature (C)]]*OO[[#This Row],[9]]/SUM(OO[9])</f>
        <v>0</v>
      </c>
      <c r="L408" s="10">
        <f>3/24*OO[[#This Row],[68 (27JUN1985 09:00:00)-Water Temperature (C)]]*OO[[#This Row],[10]]/SUM(OO[10])</f>
        <v>0</v>
      </c>
      <c r="M408" s="10">
        <f>3/24*OO[[#This Row],[69 (27JUN1985 12:00:00)-Water Temperature (C)]]*OO[[#This Row],[11]]/SUM(OO[11])</f>
        <v>0</v>
      </c>
      <c r="N408" s="10">
        <f>3/24*OO[[#This Row],[70 (27JUN1985 15:00:00)-Water Temperature (C)]]*OO[[#This Row],[12]]/SUM(OO[12])</f>
        <v>0</v>
      </c>
      <c r="O408" s="10">
        <f>3/24*OO[[#This Row],[71 (27JUN1985 18:00:00)-Water Temperature (C)]]*OO[[#This Row],[13]]/SUM(OO[13])</f>
        <v>0</v>
      </c>
      <c r="P408" s="10">
        <f>3/24*OO[[#This Row],[72 (27JUN1985 21:00:00)-Water Temperature (C)]]*OO[[#This Row],[14]]/SUM(OO[14])</f>
        <v>0</v>
      </c>
      <c r="Q408" s="10">
        <f>3/24*OO[[#This Row],[73 (28JUN1985 00:00:00)-Water Temperature (C)]]*OO[[#This Row],[15]]/SUM(OO[15])</f>
        <v>0</v>
      </c>
      <c r="R408" s="10">
        <f>3/24*OO[[#This Row],[74 (28JUN1985 03:00:00)-Water Temperature (C)]]*OO[[#This Row],[16]]/SUM(OO[16])</f>
        <v>0</v>
      </c>
      <c r="S408" s="10">
        <f>3/24*OO[[#This Row],[75 (28JUN1985 06:00:00)-Water Temperature (C)]]*OO[[#This Row],[17]]/SUM(OO[17])</f>
        <v>0</v>
      </c>
      <c r="T408" s="10">
        <f>3/24*OO[[#This Row],[76 (28JUN1985 09:00:00)-Water Temperature (C)]]*OO[[#This Row],[18]]/SUM(OO[18])</f>
        <v>3.9767123468618073E-44</v>
      </c>
      <c r="U408" s="10">
        <f>3/24*OO[[#This Row],[77 (28JUN1985 12:00:00)-Water Temperature (C)]]*OO[[#This Row],[19]]/SUM(OO[19])</f>
        <v>5.7050635427186929E-34</v>
      </c>
      <c r="V408" s="10">
        <f>3/24000000*OO[[#This Row],[78 (28JUN1985 15:00:00)-Water Temperature (C)]]*OO[[#This Row],[20]]</f>
        <v>3.5973318706362497E-26</v>
      </c>
      <c r="W408" s="10">
        <f>3/24000000*OO[[#This Row],[79 (28JUN1985 18:00:00)-Water Temperature (C)]]*OO[[#This Row],[21]]</f>
        <v>9.4057495630987491E-20</v>
      </c>
      <c r="X408" s="10">
        <f>3/24000000*OO[[#This Row],[80 (28JUN1985 21:00:00)-Water Temperature (C)]]*OO[[#This Row],[22]]</f>
        <v>1.7933206427094998E-15</v>
      </c>
      <c r="Y408" s="10">
        <f>3/24000000*OO[[#This Row],[81 (29JUN1985 00:00:00)-Water Temperature (C)]]*OO[[#This Row],[23]]</f>
        <v>3.5078672923599996E-12</v>
      </c>
      <c r="Z408" s="10">
        <f>3/24000000*OO[[#This Row],[82 (29JUN1985 03:00:00)-Water Temperature (C)]]*OO[[#This Row],[24]]</f>
        <v>1.3731721034394999E-9</v>
      </c>
      <c r="AA408" s="10">
        <f>3/24000000*OO[[#This Row],[83 (29JUN1985 06:00:00)-Water Temperature (C)]]*OO[[#This Row],[25]]</f>
        <v>1.6143030659739998E-7</v>
      </c>
      <c r="AB408" s="10">
        <f>3/24000000*OO[[#This Row],[84 (29JUN1985 09:00:00)-Water Temperature (C)]]*OO[[#This Row],[26]]</f>
        <v>7.4791715844825002E-6</v>
      </c>
      <c r="AC408" s="10">
        <f>3/24000000*OO[[#This Row],[85 (29JUN1985 12:00:00)-Water Temperature (C)]]*OO[[#This Row],[27]]</f>
        <v>1.581045710361E-4</v>
      </c>
      <c r="AD408" s="10">
        <f>3/24000000*OO[[#This Row],[86 (29JUN1985 15:00:00)-Water Temperature (C)]]*OO[[#This Row],[28]]</f>
        <v>1.7031540994343747E-3</v>
      </c>
      <c r="AE408" s="10">
        <f>3/24000000*OO[[#This Row],[88 (29JUN1985 21:00:00)-Water Temperature (C)]]*OO[[#This Row],[30]]</f>
        <v>3.7483994274299999E-2</v>
      </c>
      <c r="AF408" s="10">
        <f>3/24000000*OO[[#This Row],[88 (29JUN1985 21:00:00)-Water Temperature (C)]]*OO[[#This Row],[30]]</f>
        <v>3.7483994274299999E-2</v>
      </c>
      <c r="AG408" s="10">
        <f>3/24000000*OO[[#This Row],[89 (30JUN1985 00:00:00)-Water Temperature (C)]]*OO[[#This Row],[31]]</f>
        <v>8.9591089170900001E-2</v>
      </c>
      <c r="AH408" s="10">
        <f>3/24000000*OO[[#This Row],[90 (30JUN1985 03:00:00)-Water Temperature (C)]]*OO[[#This Row],[32]]</f>
        <v>0.15280682295161249</v>
      </c>
      <c r="AI408" s="10">
        <f>3/24000000*OO[[#This Row],[91 (30JUN1985 06:00:00)-Water Temperature (C)]]*OO[[#This Row],[33]]</f>
        <v>0.19951011259199999</v>
      </c>
      <c r="AJ408" s="10">
        <f>3/24000000*OO[[#This Row],[92 (30JUN1985 09:00:00)-Water Temperature (C)]]*OO[[#This Row],[34]]</f>
        <v>0.21483417880056246</v>
      </c>
      <c r="AK408" s="10">
        <f>3/24000000*OO[[#This Row],[93 (30JUN1985 12:00:00)-Water Temperature (C)]]*OO[[#This Row],[35]]</f>
        <v>0.19995659230968749</v>
      </c>
      <c r="AL408" s="10">
        <f>3/24000000*OO[[#This Row],[94 (30JUN1985 15:00:00)-Water Temperature (C)]]*OO[[#This Row],[36]]</f>
        <v>0.16601911989999998</v>
      </c>
      <c r="AM408" s="10">
        <f>3/24000000*OO[[#This Row],[95 (30JUN1985 18:00:00)-Water Temperature (C)]]*OO[[#This Row],[37]]</f>
        <v>0.1262482561038375</v>
      </c>
      <c r="AN408" s="10">
        <f>3/24000000*OO[[#This Row],[96 (30JUN1985 21:00:00)-Water Temperature (C)]]*OO[[#This Row],[38]]</f>
        <v>8.9021176716087502E-2</v>
      </c>
      <c r="AO408" s="10">
        <f>3/24000000*OO[[#This Row],[97 (01JUL1985 00:00:00)-Water Temperature (C)]]*OO[[#This Row],[39]]</f>
        <v>5.9859901971312503E-2</v>
      </c>
      <c r="AP408" s="10">
        <f>3/24000000*OO[[#This Row],[98 (01JUL1985 03:00:00)-Water Temperature (C)]]*OO[[#This Row],[40]]</f>
        <v>3.9449937212362493E-2</v>
      </c>
      <c r="AQ408" s="10">
        <f>3/24000000*OO[[#This Row],[99 (01JUL1985 06:00:00)-Water Temperature (C)]]*OO[[#This Row],[41]]</f>
        <v>2.5793295414659998E-2</v>
      </c>
      <c r="AR408" s="10">
        <f>3/24000000*OO[[#This Row],[100 (01JUL1985 09:00:00)-Water Temperature (C)]]*OO[[#This Row],[42]]</f>
        <v>1.7160860576268745E-2</v>
      </c>
      <c r="AS408" s="10">
        <f>3/24000000*OO[[#This Row],[101 (01JUL1985 12:00:00)-Water Temperature (C)]]*OO[[#This Row],[43]]</f>
        <v>1.14844560854E-2</v>
      </c>
      <c r="AT408" s="10">
        <f>3/24000000*OO[[#This Row],[102 (01JUL1985 15:00:00)-Water Temperature (C)]]*OO[[#This Row],[44]]</f>
        <v>7.5921760078124997E-3</v>
      </c>
      <c r="AU408" s="10">
        <f>3/24000000*OO[[#This Row],[103 (01JUL1985 18:00:00)-Water Temperature (C)]]*OO[[#This Row],[45]]</f>
        <v>4.9727330074825007E-3</v>
      </c>
      <c r="AV408" s="10">
        <f>3/24000000*OO[[#This Row],[104 (01JUL1985 21:00:00)-Water Temperature (C)]]*OO[[#This Row],[46]]</f>
        <v>3.2035244536727492E-3</v>
      </c>
      <c r="AW408" s="10">
        <f>3/24000000*OO[[#This Row],[105 (02JUL1985 00:00:00)-Water Temperature (C)]]*OO[[#This Row],[47]]</f>
        <v>2.0683400129279999E-3</v>
      </c>
      <c r="AX408" s="10">
        <f>3/24000000*OO[[#This Row],[106 (02JUL1985 03:00:00)-Water Temperature (C)]]*OO[[#This Row],[48]]</f>
        <v>1.34231246552775E-3</v>
      </c>
      <c r="AY408" s="10">
        <f>3/24000000*OO[[#This Row],[107 (02JUL1985 06:00:00)-Water Temperature (C)]]*OO[[#This Row],[49]]</f>
        <v>8.7613687897687492E-4</v>
      </c>
      <c r="AZ408" s="10">
        <f>3/24000000*OO[[#This Row],[108 (02JUL1985 09:00:00)-Water Temperature (C)]]*OO[[#This Row],[50]]</f>
        <v>5.7387384323787495E-4</v>
      </c>
      <c r="BA408" s="10">
        <f>3/24000000*OO[[#This Row],[109 (02JUL1985 12:00:00)-Water Temperature (C)]]*OO[[#This Row],[51]]</f>
        <v>3.8343539121387494E-4</v>
      </c>
      <c r="BB408" s="10">
        <f>3/24000000*OO[[#This Row],[110 (02JUL1985 15:00:00)-Water Temperature (C)]]*OO[[#This Row],[52]]</f>
        <v>2.6140530715425004E-4</v>
      </c>
      <c r="BC408" s="10">
        <f>3/24000000*OO[[#This Row],[111 (02JUL1985 18:00:00)-Water Temperature (C)]]*OO[[#This Row],[53]]</f>
        <v>1.79412702479775E-4</v>
      </c>
      <c r="BD408" s="10">
        <f>3/24000000*OO[[#This Row],[112 (02JUL1985 21:00:00)-Water Temperature (C)]]*OO[[#This Row],[54]]</f>
        <v>1.2191719757006249E-4</v>
      </c>
      <c r="BE408" s="10">
        <f>3/24000000*OO[[#This Row],[113 (03JUL1985 00:00:00)-Water Temperature (C)]]*OO[[#This Row],[55]]</f>
        <v>8.2058429966625E-5</v>
      </c>
      <c r="BF408" s="10">
        <f>3/24000000*OO[[#This Row],[114 (03JUL1985 03:00:00)-Water Temperature (C)]]*OO[[#This Row],[56]]</f>
        <v>5.6079139821874995E-5</v>
      </c>
      <c r="BG408" s="10">
        <f>3/24000000*OO[[#This Row],[115 (03JUL1985 06:00:00)-Water Temperature (C)]]*OO[[#This Row],[57]]</f>
        <v>3.9174816642012499E-5</v>
      </c>
      <c r="BH408" s="10">
        <f>3/24000000*OO[[#This Row],[116 (03JUL1985 09:00:00)-Water Temperature (C)]]*OO[[#This Row],[58]]</f>
        <v>2.8588237362440001E-5</v>
      </c>
      <c r="BI408" s="10">
        <f>3/24000000*OO[[#This Row],[117 (03JUL1985 12:00:00)-Water Temperature (C)]]*OO[[#This Row],[59]]</f>
        <v>2.1760938493149999E-5</v>
      </c>
      <c r="BJ408" s="10">
        <f>3/24000000*OO[[#This Row],[118 (03JUL1985 15:00:00)-Water Temperature (C)]]*OO[[#This Row],[60]]</f>
        <v>1.7077661047991248E-5</v>
      </c>
      <c r="BK408" s="10">
        <f>3/24000000*OO[[#This Row],[119 (03JUL1985 18:00:00)-Water Temperature (C)]]*OO[[#This Row],[61]]</f>
        <v>1.3761880932532502E-5</v>
      </c>
      <c r="BL408" s="10">
        <f>3/24000000*OO[[#This Row],[120 (03JUL1985 21:00:00)-Water Temperature (C)]]*OO[[#This Row],[62]]</f>
        <v>1.124212853028375E-5</v>
      </c>
      <c r="BM408" s="10">
        <f>3/24000000*OO[[#This Row],[121 (04JUL1985 00:00:00)-Water Temperature (C)]]*OO[[#This Row],[63]]</f>
        <v>9.3726178896000007E-6</v>
      </c>
      <c r="BN408" s="10">
        <f>3/24000000*OO[[#This Row],[122 (04JUL1985 03:00:00)-Water Temperature (C)]]*OO[[#This Row],[64]]</f>
        <v>8.0467057928749997E-6</v>
      </c>
      <c r="BO408" s="10">
        <f>3/24000000*OO[[#This Row],[123 (04JUL1985 06:00:00)-Water Temperature (C)]]*OO[[#This Row],[65]]</f>
        <v>7.1103978770137494E-6</v>
      </c>
      <c r="BP408" s="10">
        <f>3/24000000*OO[[#This Row],[124 (04JUL1985 09:00:00)-Water Temperature (C)]]*OO[[#This Row],[66]]</f>
        <v>6.5851963969099998E-6</v>
      </c>
      <c r="BQ408" s="10">
        <f>3/24000000*OO[[#This Row],[125 (04JUL1985 12:00:00)-Water Temperature (C)]]*OO[[#This Row],[67]]</f>
        <v>6.2440349931262503E-6</v>
      </c>
      <c r="BR408" s="10">
        <f>3/24000000*OO[[#This Row],[126 (04JUL1985 15:00:00)-Water Temperature (C)]]*OO[[#This Row],[68]]</f>
        <v>5.9520045028500005E-6</v>
      </c>
      <c r="BS408" s="10">
        <f>3/24000000*OO[[#This Row],[127 (04JUL1985 18:00:00)-Water Temperature (C)]]*OO[[#This Row],[69]]</f>
        <v>5.6607452783274994E-6</v>
      </c>
      <c r="BT408" s="10">
        <f>3/24000000*OO[[#This Row],[128 (04JUL1985 21:00:00)-Water Temperature (C)]]*OO[[#This Row],[70]]</f>
        <v>5.3458248450750005E-6</v>
      </c>
      <c r="BU408" s="10">
        <f>3/24000000*OO[[#This Row],[129 (05JUL1985 00:00:00)-Water Temperature (C)]]*OO[[#This Row],[71]]</f>
        <v>5.0120789580225005E-6</v>
      </c>
      <c r="BV408" s="10">
        <f>3/24000000*OO[[#This Row],[130 (05JUL1985 03:00:00)-Water Temperature (C)]]*OO[[#This Row],[72]]</f>
        <v>4.7231461696374997E-6</v>
      </c>
      <c r="BW408" s="10">
        <f>3/24000000*OO[[#This Row],[131 (05JUL1985 06:00:00)-Water Temperature (C)]]*OO[[#This Row],[73]]</f>
        <v>4.4877876683849995E-6</v>
      </c>
      <c r="BX408" s="10">
        <f>3/24000000*OO[[#This Row],[132 (05JUL1985 09:00:00)-Water Temperature (C)]]*OO[[#This Row],[74]]</f>
        <v>4.3908977527024995E-6</v>
      </c>
      <c r="BY408" s="10">
        <f>3/24000000*OO[[#This Row],[133 (05JUL1985 12:00:00)-Water Temperature (C)]]*OO[[#This Row],[75]]</f>
        <v>4.3547296138687498E-6</v>
      </c>
      <c r="BZ408" s="10">
        <f>3/24000000*OO[[#This Row],[134 (05JUL1985 15:00:00)-Water Temperature (C)]]*OO[[#This Row],[76]]</f>
        <v>4.3264113510200001E-6</v>
      </c>
      <c r="CA408" s="10">
        <f>3/24000000*OO[[#This Row],[135 (05JUL1985 18:00:00)-Water Temperature (C)]]*OO[[#This Row],[77]]</f>
        <v>4.2703482297600003E-6</v>
      </c>
      <c r="CB408" s="10">
        <f>3/24000000*OO[[#This Row],[136 (05JUL1985 21:00:00)-Water Temperature (C)]]*OO[[#This Row],[78]]</f>
        <v>4.119652661985E-6</v>
      </c>
      <c r="CC408" s="10">
        <f>3/24000000*OO[[#This Row],[137 (06JUL1985 00:00:00)-Water Temperature (C)]]*OO[[#This Row],[79]]</f>
        <v>3.9129277269562496E-6</v>
      </c>
      <c r="CD408" s="10">
        <f>3/24000000*OO[[#This Row],[138 (06JUL1985 03:00:00)-Water Temperature (C)]]*OO[[#This Row],[80]]</f>
        <v>3.71946129764625E-6</v>
      </c>
      <c r="CE408" s="10">
        <f>3/24000000*OO[[#This Row],[139 (06JUL1985 06:00:00)-Water Temperature (C)]]*OO[[#This Row],[81]]</f>
        <v>3.5627603745149999E-6</v>
      </c>
      <c r="CF408" s="10">
        <f>3/24000000*OO[[#This Row],[140 (06JUL1985 09:00:00)-Water Temperature (C)]]*OO[[#This Row],[82]]</f>
        <v>3.5299257603124994E-6</v>
      </c>
      <c r="CG408" s="10">
        <f>3/24000000*OO[[#This Row],[141 (06JUL1985 12:00:00)-Water Temperature (C)]]*OO[[#This Row],[83]]</f>
        <v>3.5388873680399995E-6</v>
      </c>
      <c r="CH408" s="10">
        <f>3/24000000*OO[[#This Row],[142 (06JUL1985 15:00:00)-Water Temperature (C)]]*OO[[#This Row],[84]]</f>
        <v>3.5400124998270003E-6</v>
      </c>
      <c r="CI408" s="10">
        <f>3/24000000*OO[[#This Row],[143 (06JUL1985 18:00:00)-Water Temperature (C)]]*OO[[#This Row],[85]]</f>
        <v>3.5148509058687497E-6</v>
      </c>
      <c r="CJ408" s="10">
        <f>3/24000000*OO[[#This Row],[144 (06JUL1985 21:00:00)-Water Temperature (C)]]*OO[[#This Row],[86]]</f>
        <v>3.4088830293437499E-6</v>
      </c>
      <c r="CK408" s="10">
        <f>3/24000000*OO[[#This Row],[145 (07JUL1985 00:00:00)-Water Temperature (C)]]*OO[[#This Row],[87]]</f>
        <v>3.2544891946833751E-6</v>
      </c>
      <c r="CL408" s="10">
        <f>3/24000000*OO[[#This Row],[146 (07JUL1985 03:00:00)-Water Temperature (C)]]*OO[[#This Row],[88]]</f>
        <v>3.0989293521459999E-6</v>
      </c>
      <c r="CM408" s="10">
        <f>3/24000000*OO[[#This Row],[147 (07JUL1985 06:00:00)-Water Temperature (C)]]*OO[[#This Row],[89]]</f>
        <v>2.9558739364330001E-6</v>
      </c>
      <c r="CN408" s="10">
        <f>3/24000000*OO[[#This Row],[148 (07JUL1985 09:00:00)-Water Temperature (C)]]*OO[[#This Row],[90]]</f>
        <v>2.8462903787317494E-6</v>
      </c>
      <c r="CO408" s="10">
        <f>3/24000000*OO[[#This Row],[149 (07JUL1985 12:00:00)-Water Temperature (C)]]*OO[[#This Row],[91]]</f>
        <v>2.7842461092483749E-6</v>
      </c>
      <c r="CP408" s="10">
        <f>3/24000000*OO[[#This Row],[150 (07JUL1985 15:00:00)-Water Temperature (C)]]*OO[[#This Row],[92]]</f>
        <v>2.7667367674874998E-6</v>
      </c>
      <c r="CQ408" s="10">
        <f>3/24000000*OO[[#This Row],[151 (07JUL1985 18:00:00)-Water Temperature (C)]]*OO[[#This Row],[93]]</f>
        <v>2.7117714603692499E-6</v>
      </c>
      <c r="CR408" s="10">
        <f>3/24000000*OO[[#This Row],[152 (07JUL1985 21:00:00)-Water Temperature (C)]]*OO[[#This Row],[94]]</f>
        <v>2.6100681902414999E-6</v>
      </c>
      <c r="CS408" s="10">
        <f>3/24000000*OO[[#This Row],[153 (08JUL1985 00:00:00)-Water Temperature (C)]]*OO[[#This Row],[95]]</f>
        <v>2.4970327151137499E-6</v>
      </c>
      <c r="CT408" s="10">
        <f>3/24000000*OO[[#This Row],[154 (08JUL1985 03:00:00)-Water Temperature (C)]]*OO[[#This Row],[96]]</f>
        <v>2.3874837911656248E-6</v>
      </c>
      <c r="CU408" s="10">
        <f>3/24000000*OO[[#This Row],[155 (08JUL1985 06:00:00)-Water Temperature (C)]]*OO[[#This Row],[97]]</f>
        <v>2.2890707623649995E-6</v>
      </c>
      <c r="CV408" s="10">
        <f>3/24000000*OO[[#This Row],[156 (08JUL1985 09:00:00)-Water Temperature (C)]]*OO[[#This Row],[98]]</f>
        <v>2.2491763193025002E-6</v>
      </c>
      <c r="CW408" s="10">
        <f>3/24000000*OO[[#This Row],[157 (08JUL1985 12:00:00)-Water Temperature (C)]]*OO[[#This Row],[99]]</f>
        <v>2.2478168436449996E-6</v>
      </c>
    </row>
    <row r="409" spans="1:101" x14ac:dyDescent="0.35">
      <c r="A409" t="s">
        <v>416</v>
      </c>
      <c r="B409">
        <v>908.84349999999995</v>
      </c>
      <c r="C409" s="10">
        <f>3/24*OO[[#This Row],[59 (26JUN1985 06:00:00)-Water Temperature (C)]]*OO[[#This Row],[1]]/SUM(OO[1])</f>
        <v>0</v>
      </c>
      <c r="D409" s="10">
        <f>3/24*OO[[#This Row],[60 (26JUN1985 09:00:00)-Water Temperature (C)]]*OO[[#This Row],[2]]/SUM(OO[2])</f>
        <v>0</v>
      </c>
      <c r="E409" s="10">
        <f>3/24*OO[[#This Row],[61 (26JUN1985 12:00:00)-Water Temperature (C)]]*OO[[#This Row],[3]]/SUM(OO[3])</f>
        <v>0</v>
      </c>
      <c r="F409" s="10">
        <f>3/24*OO[[#This Row],[62 (26JUN1985 15:00:00)-Water Temperature (C)]]*OO[[#This Row],[4]]/SUM(OO[4])</f>
        <v>0</v>
      </c>
      <c r="G409" s="10">
        <f>3/24*OO[[#This Row],[63 (26JUN1985 18:00:00)-Water Temperature (C)]]*OO[[#This Row],[5]]/SUM(OO[5])</f>
        <v>0</v>
      </c>
      <c r="H409" s="10">
        <f>3/24*OO[[#This Row],[64 (26JUN1985 21:00:00)-Water Temperature (C)]]*OO[[#This Row],[6]]/SUM(OO[6])</f>
        <v>0</v>
      </c>
      <c r="I409" s="10">
        <f>3/24*OO[[#This Row],[65 (27JUN1985 00:00:00)-Water Temperature (C)]]*OO[[#This Row],[7]]/SUM(OO[7])</f>
        <v>0</v>
      </c>
      <c r="J409" s="10">
        <f>3/24*OO[[#This Row],[66 (27JUN1985 03:00:00)-Water Temperature (C)]]*OO[[#This Row],[8]]/SUM(OO[8])</f>
        <v>0</v>
      </c>
      <c r="K409" s="10">
        <f>3/24*OO[[#This Row],[67 (27JUN1985 06:00:00)-Water Temperature (C)]]*OO[[#This Row],[9]]/SUM(OO[9])</f>
        <v>0</v>
      </c>
      <c r="L409" s="10">
        <f>3/24*OO[[#This Row],[68 (27JUN1985 09:00:00)-Water Temperature (C)]]*OO[[#This Row],[10]]/SUM(OO[10])</f>
        <v>0</v>
      </c>
      <c r="M409" s="10">
        <f>3/24*OO[[#This Row],[69 (27JUN1985 12:00:00)-Water Temperature (C)]]*OO[[#This Row],[11]]/SUM(OO[11])</f>
        <v>0</v>
      </c>
      <c r="N409" s="10">
        <f>3/24*OO[[#This Row],[70 (27JUN1985 15:00:00)-Water Temperature (C)]]*OO[[#This Row],[12]]/SUM(OO[12])</f>
        <v>0</v>
      </c>
      <c r="O409" s="10">
        <f>3/24*OO[[#This Row],[71 (27JUN1985 18:00:00)-Water Temperature (C)]]*OO[[#This Row],[13]]/SUM(OO[13])</f>
        <v>0</v>
      </c>
      <c r="P409" s="10">
        <f>3/24*OO[[#This Row],[72 (27JUN1985 21:00:00)-Water Temperature (C)]]*OO[[#This Row],[14]]/SUM(OO[14])</f>
        <v>0</v>
      </c>
      <c r="Q409" s="10">
        <f>3/24*OO[[#This Row],[73 (28JUN1985 00:00:00)-Water Temperature (C)]]*OO[[#This Row],[15]]/SUM(OO[15])</f>
        <v>0</v>
      </c>
      <c r="R409" s="10">
        <f>3/24*OO[[#This Row],[74 (28JUN1985 03:00:00)-Water Temperature (C)]]*OO[[#This Row],[16]]/SUM(OO[16])</f>
        <v>0</v>
      </c>
      <c r="S409" s="10">
        <f>3/24*OO[[#This Row],[75 (28JUN1985 06:00:00)-Water Temperature (C)]]*OO[[#This Row],[17]]/SUM(OO[17])</f>
        <v>0</v>
      </c>
      <c r="T409" s="10">
        <f>3/24*OO[[#This Row],[76 (28JUN1985 09:00:00)-Water Temperature (C)]]*OO[[#This Row],[18]]/SUM(OO[18])</f>
        <v>0</v>
      </c>
      <c r="U409" s="10">
        <f>3/24*OO[[#This Row],[77 (28JUN1985 12:00:00)-Water Temperature (C)]]*OO[[#This Row],[19]]/SUM(OO[19])</f>
        <v>7.5110400773217838E-35</v>
      </c>
      <c r="V409" s="10">
        <f>3/24000000*OO[[#This Row],[78 (28JUN1985 15:00:00)-Water Temperature (C)]]*OO[[#This Row],[20]]</f>
        <v>3.8807344452100001E-27</v>
      </c>
      <c r="W409" s="10">
        <f>3/24000000*OO[[#This Row],[79 (28JUN1985 18:00:00)-Water Temperature (C)]]*OO[[#This Row],[21]]</f>
        <v>1.7811729628702497E-20</v>
      </c>
      <c r="X409" s="10">
        <f>3/24000000*OO[[#This Row],[80 (28JUN1985 21:00:00)-Water Temperature (C)]]*OO[[#This Row],[22]]</f>
        <v>4.33402633453875E-16</v>
      </c>
      <c r="Y409" s="10">
        <f>3/24000000*OO[[#This Row],[81 (29JUN1985 00:00:00)-Water Temperature (C)]]*OO[[#This Row],[23]]</f>
        <v>9.9647443592400003E-13</v>
      </c>
      <c r="Z409" s="10">
        <f>3/24000000*OO[[#This Row],[82 (29JUN1985 03:00:00)-Water Temperature (C)]]*OO[[#This Row],[24]]</f>
        <v>4.4497841069800002E-10</v>
      </c>
      <c r="AA409" s="10">
        <f>3/24000000*OO[[#This Row],[83 (29JUN1985 06:00:00)-Water Temperature (C)]]*OO[[#This Row],[25]]</f>
        <v>5.8516566408175001E-8</v>
      </c>
      <c r="AB409" s="10">
        <f>3/24000000*OO[[#This Row],[84 (29JUN1985 09:00:00)-Water Temperature (C)]]*OO[[#This Row],[26]]</f>
        <v>2.9940862238381251E-6</v>
      </c>
      <c r="AC409" s="10">
        <f>3/24000000*OO[[#This Row],[85 (29JUN1985 12:00:00)-Water Temperature (C)]]*OO[[#This Row],[27]]</f>
        <v>6.9456342788099996E-5</v>
      </c>
      <c r="AD409" s="10">
        <f>3/24000000*OO[[#This Row],[86 (29JUN1985 15:00:00)-Water Temperature (C)]]*OO[[#This Row],[28]]</f>
        <v>8.173080856199999E-4</v>
      </c>
      <c r="AE409" s="10">
        <f>3/24000000*OO[[#This Row],[88 (29JUN1985 21:00:00)-Water Temperature (C)]]*OO[[#This Row],[30]]</f>
        <v>2.12139624996E-2</v>
      </c>
      <c r="AF409" s="10">
        <f>3/24000000*OO[[#This Row],[88 (29JUN1985 21:00:00)-Water Temperature (C)]]*OO[[#This Row],[30]]</f>
        <v>2.12139624996E-2</v>
      </c>
      <c r="AG409" s="10">
        <f>3/24000000*OO[[#This Row],[89 (30JUN1985 00:00:00)-Water Temperature (C)]]*OO[[#This Row],[31]]</f>
        <v>5.4718335603750001E-2</v>
      </c>
      <c r="AH409" s="10">
        <f>3/24000000*OO[[#This Row],[90 (30JUN1985 03:00:00)-Water Temperature (C)]]*OO[[#This Row],[32]]</f>
        <v>0.100096396428875</v>
      </c>
      <c r="AI409" s="10">
        <f>3/24000000*OO[[#This Row],[91 (30JUN1985 06:00:00)-Water Temperature (C)]]*OO[[#This Row],[33]]</f>
        <v>0.13914221151017497</v>
      </c>
      <c r="AJ409" s="10">
        <f>3/24000000*OO[[#This Row],[92 (30JUN1985 09:00:00)-Water Temperature (C)]]*OO[[#This Row],[34]]</f>
        <v>0.15822827839849998</v>
      </c>
      <c r="AK409" s="10">
        <f>3/24000000*OO[[#This Row],[93 (30JUN1985 12:00:00)-Water Temperature (C)]]*OO[[#This Row],[35]]</f>
        <v>0.15414717750412499</v>
      </c>
      <c r="AL409" s="10">
        <f>3/24000000*OO[[#This Row],[94 (30JUN1985 15:00:00)-Water Temperature (C)]]*OO[[#This Row],[36]]</f>
        <v>0.13275741457649998</v>
      </c>
      <c r="AM409" s="10">
        <f>3/24000000*OO[[#This Row],[95 (30JUN1985 18:00:00)-Water Temperature (C)]]*OO[[#This Row],[37]]</f>
        <v>0.10380837086109999</v>
      </c>
      <c r="AN409" s="10">
        <f>3/24000000*OO[[#This Row],[96 (30JUN1985 21:00:00)-Water Temperature (C)]]*OO[[#This Row],[38]]</f>
        <v>7.4706499768199985E-2</v>
      </c>
      <c r="AO409" s="10">
        <f>3/24000000*OO[[#This Row],[97 (01JUL1985 00:00:00)-Water Temperature (C)]]*OO[[#This Row],[39]]</f>
        <v>5.0944824436599999E-2</v>
      </c>
      <c r="AP409" s="10">
        <f>3/24000000*OO[[#This Row],[98 (01JUL1985 03:00:00)-Water Temperature (C)]]*OO[[#This Row],[40]]</f>
        <v>3.3863476018837498E-2</v>
      </c>
      <c r="AQ409" s="10">
        <f>3/24000000*OO[[#This Row],[99 (01JUL1985 06:00:00)-Water Temperature (C)]]*OO[[#This Row],[41]]</f>
        <v>2.22501565843875E-2</v>
      </c>
      <c r="AR409" s="10">
        <f>3/24000000*OO[[#This Row],[100 (01JUL1985 09:00:00)-Water Temperature (C)]]*OO[[#This Row],[42]]</f>
        <v>1.4838298774887496E-2</v>
      </c>
      <c r="AS409" s="10">
        <f>3/24000000*OO[[#This Row],[101 (01JUL1985 12:00:00)-Water Temperature (C)]]*OO[[#This Row],[43]]</f>
        <v>9.9437197301625001E-3</v>
      </c>
      <c r="AT409" s="10">
        <f>3/24000000*OO[[#This Row],[102 (01JUL1985 15:00:00)-Water Temperature (C)]]*OO[[#This Row],[44]]</f>
        <v>6.5853183411000004E-3</v>
      </c>
      <c r="AU409" s="10">
        <f>3/24000000*OO[[#This Row],[103 (01JUL1985 18:00:00)-Water Temperature (C)]]*OO[[#This Row],[45]]</f>
        <v>4.3199807155350003E-3</v>
      </c>
      <c r="AV409" s="10">
        <f>3/24000000*OO[[#This Row],[104 (01JUL1985 21:00:00)-Water Temperature (C)]]*OO[[#This Row],[46]]</f>
        <v>2.7866823049964998E-3</v>
      </c>
      <c r="AW409" s="10">
        <f>3/24000000*OO[[#This Row],[105 (02JUL1985 00:00:00)-Water Temperature (C)]]*OO[[#This Row],[47]]</f>
        <v>1.7994064888820001E-3</v>
      </c>
      <c r="AX409" s="10">
        <f>3/24000000*OO[[#This Row],[106 (02JUL1985 03:00:00)-Water Temperature (C)]]*OO[[#This Row],[48]]</f>
        <v>1.1666959641365002E-3</v>
      </c>
      <c r="AY409" s="10">
        <f>3/24000000*OO[[#This Row],[107 (02JUL1985 06:00:00)-Water Temperature (C)]]*OO[[#This Row],[49]]</f>
        <v>7.6040235564799996E-4</v>
      </c>
      <c r="AZ409" s="10">
        <f>3/24000000*OO[[#This Row],[108 (02JUL1985 09:00:00)-Water Temperature (C)]]*OO[[#This Row],[50]]</f>
        <v>4.9733660820862498E-4</v>
      </c>
      <c r="BA409" s="10">
        <f>3/24000000*OO[[#This Row],[109 (02JUL1985 12:00:00)-Water Temperature (C)]]*OO[[#This Row],[51]]</f>
        <v>3.3160741702875E-4</v>
      </c>
      <c r="BB409" s="10">
        <f>3/24000000*OO[[#This Row],[110 (02JUL1985 15:00:00)-Water Temperature (C)]]*OO[[#This Row],[52]]</f>
        <v>2.2547170920851251E-4</v>
      </c>
      <c r="BC409" s="10">
        <f>3/24000000*OO[[#This Row],[111 (02JUL1985 18:00:00)-Water Temperature (C)]]*OO[[#This Row],[53]]</f>
        <v>1.54321763524775E-4</v>
      </c>
      <c r="BD409" s="10">
        <f>3/24000000*OO[[#This Row],[112 (02JUL1985 21:00:00)-Water Temperature (C)]]*OO[[#This Row],[54]]</f>
        <v>1.0458207235959998E-4</v>
      </c>
      <c r="BE409" s="10">
        <f>3/24000000*OO[[#This Row],[113 (03JUL1985 00:00:00)-Water Temperature (C)]]*OO[[#This Row],[55]]</f>
        <v>7.0161565730624993E-5</v>
      </c>
      <c r="BF409" s="10">
        <f>3/24000000*OO[[#This Row],[114 (03JUL1985 03:00:00)-Water Temperature (C)]]*OO[[#This Row],[56]]</f>
        <v>4.7680898764137493E-5</v>
      </c>
      <c r="BG409" s="10">
        <f>3/24000000*OO[[#This Row],[115 (03JUL1985 06:00:00)-Water Temperature (C)]]*OO[[#This Row],[57]]</f>
        <v>3.3050892065624999E-5</v>
      </c>
      <c r="BH409" s="10">
        <f>3/24000000*OO[[#This Row],[116 (03JUL1985 09:00:00)-Water Temperature (C)]]*OO[[#This Row],[58]]</f>
        <v>2.387669889215E-5</v>
      </c>
      <c r="BI409" s="10">
        <f>3/24000000*OO[[#This Row],[117 (03JUL1985 12:00:00)-Water Temperature (C)]]*OO[[#This Row],[59]]</f>
        <v>1.7966638720457499E-5</v>
      </c>
      <c r="BJ409" s="10">
        <f>3/24000000*OO[[#This Row],[118 (03JUL1985 15:00:00)-Water Temperature (C)]]*OO[[#This Row],[60]]</f>
        <v>1.39358080190025E-5</v>
      </c>
      <c r="BK409" s="10">
        <f>3/24000000*OO[[#This Row],[119 (03JUL1985 18:00:00)-Water Temperature (C)]]*OO[[#This Row],[61]]</f>
        <v>1.1103457975959999E-5</v>
      </c>
      <c r="BL409" s="10">
        <f>3/24000000*OO[[#This Row],[120 (03JUL1985 21:00:00)-Water Temperature (C)]]*OO[[#This Row],[62]]</f>
        <v>8.9754454362824988E-6</v>
      </c>
      <c r="BM409" s="10">
        <f>3/24000000*OO[[#This Row],[121 (04JUL1985 00:00:00)-Water Temperature (C)]]*OO[[#This Row],[63]]</f>
        <v>7.4098715205537503E-6</v>
      </c>
      <c r="BN409" s="10">
        <f>3/24000000*OO[[#This Row],[122 (04JUL1985 03:00:00)-Water Temperature (C)]]*OO[[#This Row],[64]]</f>
        <v>6.300934052347499E-6</v>
      </c>
      <c r="BO409" s="10">
        <f>3/24000000*OO[[#This Row],[123 (04JUL1985 06:00:00)-Water Temperature (C)]]*OO[[#This Row],[65]]</f>
        <v>5.51956021576375E-6</v>
      </c>
      <c r="BP409" s="10">
        <f>3/24000000*OO[[#This Row],[124 (04JUL1985 09:00:00)-Water Temperature (C)]]*OO[[#This Row],[66]]</f>
        <v>5.0703675870749997E-6</v>
      </c>
      <c r="BQ409" s="10">
        <f>3/24000000*OO[[#This Row],[125 (04JUL1985 12:00:00)-Water Temperature (C)]]*OO[[#This Row],[67]]</f>
        <v>4.7776949260862504E-6</v>
      </c>
      <c r="BR409" s="10">
        <f>3/24000000*OO[[#This Row],[126 (04JUL1985 15:00:00)-Water Temperature (C)]]*OO[[#This Row],[68]]</f>
        <v>4.5368801124187506E-6</v>
      </c>
      <c r="BS409" s="10">
        <f>3/24000000*OO[[#This Row],[127 (04JUL1985 18:00:00)-Water Temperature (C)]]*OO[[#This Row],[69]]</f>
        <v>4.3058818649550008E-6</v>
      </c>
      <c r="BT409" s="10">
        <f>3/24000000*OO[[#This Row],[128 (04JUL1985 21:00:00)-Water Temperature (C)]]*OO[[#This Row],[70]]</f>
        <v>4.0619213765987503E-6</v>
      </c>
      <c r="BU409" s="10">
        <f>3/24000000*OO[[#This Row],[129 (05JUL1985 00:00:00)-Water Temperature (C)]]*OO[[#This Row],[71]]</f>
        <v>3.8055294140224997E-6</v>
      </c>
      <c r="BV409" s="10">
        <f>3/24000000*OO[[#This Row],[130 (05JUL1985 03:00:00)-Water Temperature (C)]]*OO[[#This Row],[72]]</f>
        <v>3.5817621737850001E-6</v>
      </c>
      <c r="BW409" s="10">
        <f>3/24000000*OO[[#This Row],[131 (05JUL1985 06:00:00)-Water Temperature (C)]]*OO[[#This Row],[73]]</f>
        <v>3.3979014158799997E-6</v>
      </c>
      <c r="BX409" s="10">
        <f>3/24000000*OO[[#This Row],[132 (05JUL1985 09:00:00)-Water Temperature (C)]]*OO[[#This Row],[74]]</f>
        <v>3.3171766709899999E-6</v>
      </c>
      <c r="BY409" s="10">
        <f>3/24000000*OO[[#This Row],[133 (05JUL1985 12:00:00)-Water Temperature (C)]]*OO[[#This Row],[75]]</f>
        <v>3.2843966411647494E-6</v>
      </c>
      <c r="BZ409" s="10">
        <f>3/24000000*OO[[#This Row],[134 (05JUL1985 15:00:00)-Water Temperature (C)]]*OO[[#This Row],[76]]</f>
        <v>3.2616545897017502E-6</v>
      </c>
      <c r="CA409" s="10">
        <f>3/24000000*OO[[#This Row],[135 (05JUL1985 18:00:00)-Water Temperature (C)]]*OO[[#This Row],[77]]</f>
        <v>3.2210080677433751E-6</v>
      </c>
      <c r="CB409" s="10">
        <f>3/24000000*OO[[#This Row],[136 (05JUL1985 21:00:00)-Water Temperature (C)]]*OO[[#This Row],[78]]</f>
        <v>3.1112794208819998E-6</v>
      </c>
      <c r="CC409" s="10">
        <f>3/24000000*OO[[#This Row],[137 (06JUL1985 00:00:00)-Water Temperature (C)]]*OO[[#This Row],[79]]</f>
        <v>2.9589704407742503E-6</v>
      </c>
      <c r="CD409" s="10">
        <f>3/24000000*OO[[#This Row],[138 (06JUL1985 03:00:00)-Water Temperature (C)]]*OO[[#This Row],[80]]</f>
        <v>2.813150132332125E-6</v>
      </c>
      <c r="CE409" s="10">
        <f>3/24000000*OO[[#This Row],[139 (06JUL1985 06:00:00)-Water Temperature (C)]]*OO[[#This Row],[81]]</f>
        <v>2.6926307184082497E-6</v>
      </c>
      <c r="CF409" s="10">
        <f>3/24000000*OO[[#This Row],[140 (06JUL1985 09:00:00)-Water Temperature (C)]]*OO[[#This Row],[82]]</f>
        <v>2.6623672387257498E-6</v>
      </c>
      <c r="CG409" s="10">
        <f>3/24000000*OO[[#This Row],[141 (06JUL1985 12:00:00)-Water Temperature (C)]]*OO[[#This Row],[83]]</f>
        <v>2.6652733528275E-6</v>
      </c>
      <c r="CH409" s="10">
        <f>3/24000000*OO[[#This Row],[142 (06JUL1985 15:00:00)-Water Temperature (C)]]*OO[[#This Row],[84]]</f>
        <v>2.6657279591670002E-6</v>
      </c>
      <c r="CI409" s="10">
        <f>3/24000000*OO[[#This Row],[143 (06JUL1985 18:00:00)-Water Temperature (C)]]*OO[[#This Row],[85]]</f>
        <v>2.6488802986866253E-6</v>
      </c>
      <c r="CJ409" s="10">
        <f>3/24000000*OO[[#This Row],[144 (06JUL1985 21:00:00)-Water Temperature (C)]]*OO[[#This Row],[86]]</f>
        <v>2.5729122116077503E-6</v>
      </c>
      <c r="CK409" s="10">
        <f>3/24000000*OO[[#This Row],[145 (07JUL1985 00:00:00)-Water Temperature (C)]]*OO[[#This Row],[87]]</f>
        <v>2.46011090583925E-6</v>
      </c>
      <c r="CL409" s="10">
        <f>3/24000000*OO[[#This Row],[146 (07JUL1985 03:00:00)-Water Temperature (C)]]*OO[[#This Row],[88]]</f>
        <v>2.3434900833012496E-6</v>
      </c>
      <c r="CM409" s="10">
        <f>3/24000000*OO[[#This Row],[147 (07JUL1985 06:00:00)-Water Temperature (C)]]*OO[[#This Row],[89]]</f>
        <v>2.2343605060002501E-6</v>
      </c>
      <c r="CN409" s="10">
        <f>3/24000000*OO[[#This Row],[148 (07JUL1985 09:00:00)-Water Temperature (C)]]*OO[[#This Row],[90]]</f>
        <v>2.1495147777839998E-6</v>
      </c>
      <c r="CO409" s="10">
        <f>3/24000000*OO[[#This Row],[149 (07JUL1985 12:00:00)-Water Temperature (C)]]*OO[[#This Row],[91]]</f>
        <v>2.100293764149375E-6</v>
      </c>
      <c r="CP409" s="10">
        <f>3/24000000*OO[[#This Row],[150 (07JUL1985 15:00:00)-Water Temperature (C)]]*OO[[#This Row],[92]]</f>
        <v>2.0849821033383752E-6</v>
      </c>
      <c r="CQ409" s="10">
        <f>3/24000000*OO[[#This Row],[151 (07JUL1985 18:00:00)-Water Temperature (C)]]*OO[[#This Row],[93]]</f>
        <v>2.0444376093035002E-6</v>
      </c>
      <c r="CR409" s="10">
        <f>3/24000000*OO[[#This Row],[152 (07JUL1985 21:00:00)-Water Temperature (C)]]*OO[[#This Row],[94]]</f>
        <v>1.9706147828206249E-6</v>
      </c>
      <c r="CS409" s="10">
        <f>3/24000000*OO[[#This Row],[153 (08JUL1985 00:00:00)-Water Temperature (C)]]*OO[[#This Row],[95]]</f>
        <v>1.8871260435927501E-6</v>
      </c>
      <c r="CT409" s="10">
        <f>3/24000000*OO[[#This Row],[154 (08JUL1985 03:00:00)-Water Temperature (C)]]*OO[[#This Row],[96]]</f>
        <v>1.8044689744468748E-6</v>
      </c>
      <c r="CU409" s="10">
        <f>3/24000000*OO[[#This Row],[155 (08JUL1985 06:00:00)-Water Temperature (C)]]*OO[[#This Row],[97]]</f>
        <v>1.729260012345E-6</v>
      </c>
      <c r="CV409" s="10">
        <f>3/24000000*OO[[#This Row],[156 (08JUL1985 09:00:00)-Water Temperature (C)]]*OO[[#This Row],[98]]</f>
        <v>1.6965503025281247E-6</v>
      </c>
      <c r="CW409" s="10">
        <f>3/24000000*OO[[#This Row],[157 (08JUL1985 12:00:00)-Water Temperature (C)]]*OO[[#This Row],[99]]</f>
        <v>1.692683824299E-6</v>
      </c>
    </row>
    <row r="410" spans="1:101" x14ac:dyDescent="0.35">
      <c r="A410" t="s">
        <v>417</v>
      </c>
      <c r="B410">
        <v>701.4393</v>
      </c>
      <c r="C410" s="10">
        <f>3/24*OO[[#This Row],[59 (26JUN1985 06:00:00)-Water Temperature (C)]]*OO[[#This Row],[1]]/SUM(OO[1])</f>
        <v>0</v>
      </c>
      <c r="D410" s="10">
        <f>3/24*OO[[#This Row],[60 (26JUN1985 09:00:00)-Water Temperature (C)]]*OO[[#This Row],[2]]/SUM(OO[2])</f>
        <v>0</v>
      </c>
      <c r="E410" s="10">
        <f>3/24*OO[[#This Row],[61 (26JUN1985 12:00:00)-Water Temperature (C)]]*OO[[#This Row],[3]]/SUM(OO[3])</f>
        <v>0</v>
      </c>
      <c r="F410" s="10">
        <f>3/24*OO[[#This Row],[62 (26JUN1985 15:00:00)-Water Temperature (C)]]*OO[[#This Row],[4]]/SUM(OO[4])</f>
        <v>0</v>
      </c>
      <c r="G410" s="10">
        <f>3/24*OO[[#This Row],[63 (26JUN1985 18:00:00)-Water Temperature (C)]]*OO[[#This Row],[5]]/SUM(OO[5])</f>
        <v>0</v>
      </c>
      <c r="H410" s="10">
        <f>3/24*OO[[#This Row],[64 (26JUN1985 21:00:00)-Water Temperature (C)]]*OO[[#This Row],[6]]/SUM(OO[6])</f>
        <v>0</v>
      </c>
      <c r="I410" s="10">
        <f>3/24*OO[[#This Row],[65 (27JUN1985 00:00:00)-Water Temperature (C)]]*OO[[#This Row],[7]]/SUM(OO[7])</f>
        <v>0</v>
      </c>
      <c r="J410" s="10">
        <f>3/24*OO[[#This Row],[66 (27JUN1985 03:00:00)-Water Temperature (C)]]*OO[[#This Row],[8]]/SUM(OO[8])</f>
        <v>0</v>
      </c>
      <c r="K410" s="10">
        <f>3/24*OO[[#This Row],[67 (27JUN1985 06:00:00)-Water Temperature (C)]]*OO[[#This Row],[9]]/SUM(OO[9])</f>
        <v>0</v>
      </c>
      <c r="L410" s="10">
        <f>3/24*OO[[#This Row],[68 (27JUN1985 09:00:00)-Water Temperature (C)]]*OO[[#This Row],[10]]/SUM(OO[10])</f>
        <v>0</v>
      </c>
      <c r="M410" s="10">
        <f>3/24*OO[[#This Row],[69 (27JUN1985 12:00:00)-Water Temperature (C)]]*OO[[#This Row],[11]]/SUM(OO[11])</f>
        <v>0</v>
      </c>
      <c r="N410" s="10">
        <f>3/24*OO[[#This Row],[70 (27JUN1985 15:00:00)-Water Temperature (C)]]*OO[[#This Row],[12]]/SUM(OO[12])</f>
        <v>0</v>
      </c>
      <c r="O410" s="10">
        <f>3/24*OO[[#This Row],[71 (27JUN1985 18:00:00)-Water Temperature (C)]]*OO[[#This Row],[13]]/SUM(OO[13])</f>
        <v>0</v>
      </c>
      <c r="P410" s="10">
        <f>3/24*OO[[#This Row],[72 (27JUN1985 21:00:00)-Water Temperature (C)]]*OO[[#This Row],[14]]/SUM(OO[14])</f>
        <v>0</v>
      </c>
      <c r="Q410" s="10">
        <f>3/24*OO[[#This Row],[73 (28JUN1985 00:00:00)-Water Temperature (C)]]*OO[[#This Row],[15]]/SUM(OO[15])</f>
        <v>0</v>
      </c>
      <c r="R410" s="10">
        <f>3/24*OO[[#This Row],[74 (28JUN1985 03:00:00)-Water Temperature (C)]]*OO[[#This Row],[16]]/SUM(OO[16])</f>
        <v>0</v>
      </c>
      <c r="S410" s="10">
        <f>3/24*OO[[#This Row],[75 (28JUN1985 06:00:00)-Water Temperature (C)]]*OO[[#This Row],[17]]/SUM(OO[17])</f>
        <v>0</v>
      </c>
      <c r="T410" s="10">
        <f>3/24*OO[[#This Row],[76 (28JUN1985 09:00:00)-Water Temperature (C)]]*OO[[#This Row],[18]]/SUM(OO[18])</f>
        <v>0</v>
      </c>
      <c r="U410" s="10">
        <f>3/24*OO[[#This Row],[77 (28JUN1985 12:00:00)-Water Temperature (C)]]*OO[[#This Row],[19]]/SUM(OO[19])</f>
        <v>2.4578537740035543E-35</v>
      </c>
      <c r="V410" s="10">
        <f>3/24000000*OO[[#This Row],[78 (28JUN1985 15:00:00)-Water Temperature (C)]]*OO[[#This Row],[20]]</f>
        <v>1.2228105459030001E-27</v>
      </c>
      <c r="W410" s="10">
        <f>3/24000000*OO[[#This Row],[79 (28JUN1985 18:00:00)-Water Temperature (C)]]*OO[[#This Row],[21]]</f>
        <v>6.8040442092875013E-21</v>
      </c>
      <c r="X410" s="10">
        <f>3/24000000*OO[[#This Row],[80 (28JUN1985 21:00:00)-Water Temperature (C)]]*OO[[#This Row],[22]]</f>
        <v>2.046980641785625E-16</v>
      </c>
      <c r="Y410" s="10">
        <f>3/24000000*OO[[#This Row],[81 (29JUN1985 00:00:00)-Water Temperature (C)]]*OO[[#This Row],[23]]</f>
        <v>5.4845991362899997E-13</v>
      </c>
      <c r="Z410" s="10">
        <f>3/24000000*OO[[#This Row],[82 (29JUN1985 03:00:00)-Water Temperature (C)]]*OO[[#This Row],[24]]</f>
        <v>2.7892735909350002E-10</v>
      </c>
      <c r="AA410" s="10">
        <f>3/24000000*OO[[#This Row],[83 (29JUN1985 06:00:00)-Water Temperature (C)]]*OO[[#This Row],[25]]</f>
        <v>4.1058336721225E-8</v>
      </c>
      <c r="AB410" s="10">
        <f>3/24000000*OO[[#This Row],[84 (29JUN1985 09:00:00)-Water Temperature (C)]]*OO[[#This Row],[26]]</f>
        <v>2.3238670553809996E-6</v>
      </c>
      <c r="AC410" s="10">
        <f>3/24000000*OO[[#This Row],[85 (29JUN1985 12:00:00)-Water Temperature (C)]]*OO[[#This Row],[27]]</f>
        <v>5.9279925099824998E-5</v>
      </c>
      <c r="AD410" s="10">
        <f>3/24000000*OO[[#This Row],[86 (29JUN1985 15:00:00)-Water Temperature (C)]]*OO[[#This Row],[28]]</f>
        <v>7.6339941366249998E-4</v>
      </c>
      <c r="AE410" s="10">
        <f>3/24000000*OO[[#This Row],[88 (29JUN1985 21:00:00)-Water Temperature (C)]]*OO[[#This Row],[30]]</f>
        <v>2.3402589842987497E-2</v>
      </c>
      <c r="AF410" s="10">
        <f>3/24000000*OO[[#This Row],[88 (29JUN1985 21:00:00)-Water Temperature (C)]]*OO[[#This Row],[30]]</f>
        <v>2.3402589842987497E-2</v>
      </c>
      <c r="AG410" s="10">
        <f>3/24000000*OO[[#This Row],[89 (30JUN1985 00:00:00)-Water Temperature (C)]]*OO[[#This Row],[31]]</f>
        <v>6.5053016859249996E-2</v>
      </c>
      <c r="AH410" s="10">
        <f>3/24000000*OO[[#This Row],[90 (30JUN1985 03:00:00)-Water Temperature (C)]]*OO[[#This Row],[32]]</f>
        <v>0.1272831615003375</v>
      </c>
      <c r="AI410" s="10">
        <f>3/24000000*OO[[#This Row],[91 (30JUN1985 06:00:00)-Water Temperature (C)]]*OO[[#This Row],[33]]</f>
        <v>0.1876152046061875</v>
      </c>
      <c r="AJ410" s="10">
        <f>3/24000000*OO[[#This Row],[92 (30JUN1985 09:00:00)-Water Temperature (C)]]*OO[[#This Row],[34]]</f>
        <v>0.224136300234375</v>
      </c>
      <c r="AK410" s="10">
        <f>3/24000000*OO[[#This Row],[93 (30JUN1985 12:00:00)-Water Temperature (C)]]*OO[[#This Row],[35]]</f>
        <v>0.22736828841702497</v>
      </c>
      <c r="AL410" s="10">
        <f>3/24000000*OO[[#This Row],[94 (30JUN1985 15:00:00)-Water Temperature (C)]]*OO[[#This Row],[36]]</f>
        <v>0.202177655826</v>
      </c>
      <c r="AM410" s="10">
        <f>3/24000000*OO[[#This Row],[95 (30JUN1985 18:00:00)-Water Temperature (C)]]*OO[[#This Row],[37]]</f>
        <v>0.16195777626839999</v>
      </c>
      <c r="AN410" s="10">
        <f>3/24000000*OO[[#This Row],[96 (30JUN1985 21:00:00)-Water Temperature (C)]]*OO[[#This Row],[38]]</f>
        <v>0.11865161599375</v>
      </c>
      <c r="AO410" s="10">
        <f>3/24000000*OO[[#This Row],[97 (01JUL1985 00:00:00)-Water Temperature (C)]]*OO[[#This Row],[39]]</f>
        <v>8.1903235699412491E-2</v>
      </c>
      <c r="AP410" s="10">
        <f>3/24000000*OO[[#This Row],[98 (01JUL1985 03:00:00)-Water Temperature (C)]]*OO[[#This Row],[40]]</f>
        <v>5.48512196366625E-2</v>
      </c>
      <c r="AQ410" s="10">
        <f>3/24000000*OO[[#This Row],[99 (01JUL1985 06:00:00)-Water Temperature (C)]]*OO[[#This Row],[41]]</f>
        <v>3.6194549798587494E-2</v>
      </c>
      <c r="AR410" s="10">
        <f>3/24000000*OO[[#This Row],[100 (01JUL1985 09:00:00)-Water Temperature (C)]]*OO[[#This Row],[42]]</f>
        <v>2.4179692517177494E-2</v>
      </c>
      <c r="AS410" s="10">
        <f>3/24000000*OO[[#This Row],[101 (01JUL1985 12:00:00)-Water Temperature (C)]]*OO[[#This Row],[43]]</f>
        <v>1.6222767858694996E-2</v>
      </c>
      <c r="AT410" s="10">
        <f>3/24000000*OO[[#This Row],[102 (01JUL1985 15:00:00)-Water Temperature (C)]]*OO[[#This Row],[44]]</f>
        <v>1.07610272887525E-2</v>
      </c>
      <c r="AU410" s="10">
        <f>3/24000000*OO[[#This Row],[103 (01JUL1985 18:00:00)-Water Temperature (C)]]*OO[[#This Row],[45]]</f>
        <v>7.0718016651124998E-3</v>
      </c>
      <c r="AV410" s="10">
        <f>3/24000000*OO[[#This Row],[104 (01JUL1985 21:00:00)-Water Temperature (C)]]*OO[[#This Row],[46]]</f>
        <v>4.568626441417499E-3</v>
      </c>
      <c r="AW410" s="10">
        <f>3/24000000*OO[[#This Row],[105 (02JUL1985 00:00:00)-Water Temperature (C)]]*OO[[#This Row],[47]]</f>
        <v>2.9513787373064999E-3</v>
      </c>
      <c r="AX410" s="10">
        <f>3/24000000*OO[[#This Row],[106 (02JUL1985 03:00:00)-Water Temperature (C)]]*OO[[#This Row],[48]]</f>
        <v>1.9128567374176249E-3</v>
      </c>
      <c r="AY410" s="10">
        <f>3/24000000*OO[[#This Row],[107 (02JUL1985 06:00:00)-Water Temperature (C)]]*OO[[#This Row],[49]]</f>
        <v>1.2456487489635E-3</v>
      </c>
      <c r="AZ410" s="10">
        <f>3/24000000*OO[[#This Row],[108 (02JUL1985 09:00:00)-Water Temperature (C)]]*OO[[#This Row],[50]]</f>
        <v>8.1398629232099992E-4</v>
      </c>
      <c r="BA410" s="10">
        <f>3/24000000*OO[[#This Row],[109 (02JUL1985 12:00:00)-Water Temperature (C)]]*OO[[#This Row],[51]]</f>
        <v>5.4186776571774997E-4</v>
      </c>
      <c r="BB410" s="10">
        <f>3/24000000*OO[[#This Row],[110 (02JUL1985 15:00:00)-Water Temperature (C)]]*OO[[#This Row],[52]]</f>
        <v>3.67713939291E-4</v>
      </c>
      <c r="BC410" s="10">
        <f>3/24000000*OO[[#This Row],[111 (02JUL1985 18:00:00)-Water Temperature (C)]]*OO[[#This Row],[53]]</f>
        <v>2.5123754995637495E-4</v>
      </c>
      <c r="BD410" s="10">
        <f>3/24000000*OO[[#This Row],[112 (02JUL1985 21:00:00)-Water Temperature (C)]]*OO[[#This Row],[54]]</f>
        <v>1.700372040014625E-4</v>
      </c>
      <c r="BE410" s="10">
        <f>3/24000000*OO[[#This Row],[113 (03JUL1985 00:00:00)-Water Temperature (C)]]*OO[[#This Row],[55]]</f>
        <v>1.1386323797985E-4</v>
      </c>
      <c r="BF410" s="10">
        <f>3/24000000*OO[[#This Row],[114 (03JUL1985 03:00:00)-Water Temperature (C)]]*OO[[#This Row],[56]]</f>
        <v>7.7093697365300003E-5</v>
      </c>
      <c r="BG410" s="10">
        <f>3/24000000*OO[[#This Row],[115 (03JUL1985 06:00:00)-Water Temperature (C)]]*OO[[#This Row],[57]]</f>
        <v>5.3141375637524997E-5</v>
      </c>
      <c r="BH410" s="10">
        <f>3/24000000*OO[[#This Row],[116 (03JUL1985 09:00:00)-Water Temperature (C)]]*OO[[#This Row],[58]]</f>
        <v>3.8091640178224998E-5</v>
      </c>
      <c r="BI410" s="10">
        <f>3/24000000*OO[[#This Row],[117 (03JUL1985 12:00:00)-Water Temperature (C)]]*OO[[#This Row],[59]]</f>
        <v>2.8408174295902499E-5</v>
      </c>
      <c r="BJ410" s="10">
        <f>3/24000000*OO[[#This Row],[118 (03JUL1985 15:00:00)-Water Temperature (C)]]*OO[[#This Row],[60]]</f>
        <v>2.183602896206E-5</v>
      </c>
      <c r="BK410" s="10">
        <f>3/24000000*OO[[#This Row],[119 (03JUL1985 18:00:00)-Water Temperature (C)]]*OO[[#This Row],[61]]</f>
        <v>1.7244492307089998E-5</v>
      </c>
      <c r="BL410" s="10">
        <f>3/24000000*OO[[#This Row],[120 (03JUL1985 21:00:00)-Water Temperature (C)]]*OO[[#This Row],[62]]</f>
        <v>1.38283577336625E-5</v>
      </c>
      <c r="BM410" s="10">
        <f>3/24000000*OO[[#This Row],[121 (04JUL1985 00:00:00)-Water Temperature (C)]]*OO[[#This Row],[63]]</f>
        <v>1.132748338378E-5</v>
      </c>
      <c r="BN410" s="10">
        <f>3/24000000*OO[[#This Row],[122 (04JUL1985 03:00:00)-Water Temperature (C)]]*OO[[#This Row],[64]]</f>
        <v>9.5574708968025E-6</v>
      </c>
      <c r="BO410" s="10">
        <f>3/24000000*OO[[#This Row],[123 (04JUL1985 06:00:00)-Water Temperature (C)]]*OO[[#This Row],[65]]</f>
        <v>8.3106048447599994E-6</v>
      </c>
      <c r="BP410" s="10">
        <f>3/24000000*OO[[#This Row],[124 (04JUL1985 09:00:00)-Water Temperature (C)]]*OO[[#This Row],[66]]</f>
        <v>7.5803447237462502E-6</v>
      </c>
      <c r="BQ410" s="10">
        <f>3/24000000*OO[[#This Row],[125 (04JUL1985 12:00:00)-Water Temperature (C)]]*OO[[#This Row],[67]]</f>
        <v>7.1039738804574996E-6</v>
      </c>
      <c r="BR410" s="10">
        <f>3/24000000*OO[[#This Row],[126 (04JUL1985 15:00:00)-Water Temperature (C)]]*OO[[#This Row],[68]]</f>
        <v>6.7239202159250001E-6</v>
      </c>
      <c r="BS410" s="10">
        <f>3/24000000*OO[[#This Row],[127 (04JUL1985 18:00:00)-Water Temperature (C)]]*OO[[#This Row],[69]]</f>
        <v>6.3717370006725E-6</v>
      </c>
      <c r="BT410" s="10">
        <f>3/24000000*OO[[#This Row],[128 (04JUL1985 21:00:00)-Water Temperature (C)]]*OO[[#This Row],[70]]</f>
        <v>6.0073399607999999E-6</v>
      </c>
      <c r="BU410" s="10">
        <f>3/24000000*OO[[#This Row],[129 (05JUL1985 00:00:00)-Water Temperature (C)]]*OO[[#This Row],[71]]</f>
        <v>5.6259462457312492E-6</v>
      </c>
      <c r="BV410" s="10">
        <f>3/24000000*OO[[#This Row],[130 (05JUL1985 03:00:00)-Water Temperature (C)]]*OO[[#This Row],[72]]</f>
        <v>5.29077299133E-6</v>
      </c>
      <c r="BW410" s="10">
        <f>3/24000000*OO[[#This Row],[131 (05JUL1985 06:00:00)-Water Temperature (C)]]*OO[[#This Row],[73]]</f>
        <v>5.0128920550800001E-6</v>
      </c>
      <c r="BX410" s="10">
        <f>3/24000000*OO[[#This Row],[132 (05JUL1985 09:00:00)-Water Temperature (C)]]*OO[[#This Row],[74]]</f>
        <v>4.8833563201537488E-6</v>
      </c>
      <c r="BY410" s="10">
        <f>3/24000000*OO[[#This Row],[133 (05JUL1985 12:00:00)-Water Temperature (C)]]*OO[[#This Row],[75]]</f>
        <v>4.8278878899300011E-6</v>
      </c>
      <c r="BZ410" s="10">
        <f>3/24000000*OO[[#This Row],[134 (05JUL1985 15:00:00)-Water Temperature (C)]]*OO[[#This Row],[76]]</f>
        <v>4.7925240682900003E-6</v>
      </c>
      <c r="CA410" s="10">
        <f>3/24000000*OO[[#This Row],[135 (05JUL1985 18:00:00)-Water Temperature (C)]]*OO[[#This Row],[77]]</f>
        <v>4.7357710014299994E-6</v>
      </c>
      <c r="CB410" s="10">
        <f>3/24000000*OO[[#This Row],[136 (05JUL1985 21:00:00)-Water Temperature (C)]]*OO[[#This Row],[78]]</f>
        <v>4.5817687613775001E-6</v>
      </c>
      <c r="CC410" s="10">
        <f>3/24000000*OO[[#This Row],[137 (06JUL1985 00:00:00)-Water Temperature (C)]]*OO[[#This Row],[79]]</f>
        <v>4.3636172188050002E-6</v>
      </c>
      <c r="CD410" s="10">
        <f>3/24000000*OO[[#This Row],[138 (06JUL1985 03:00:00)-Water Temperature (C)]]*OO[[#This Row],[80]]</f>
        <v>4.1502808480274996E-6</v>
      </c>
      <c r="CE410" s="10">
        <f>3/24000000*OO[[#This Row],[139 (06JUL1985 06:00:00)-Water Temperature (C)]]*OO[[#This Row],[81]]</f>
        <v>3.9698634786250008E-6</v>
      </c>
      <c r="CF410" s="10">
        <f>3/24000000*OO[[#This Row],[140 (06JUL1985 09:00:00)-Water Temperature (C)]]*OO[[#This Row],[82]]</f>
        <v>3.9174594669187507E-6</v>
      </c>
      <c r="CG410" s="10">
        <f>3/24000000*OO[[#This Row],[141 (06JUL1985 12:00:00)-Water Temperature (C)]]*OO[[#This Row],[83]]</f>
        <v>3.91644826722E-6</v>
      </c>
      <c r="CH410" s="10">
        <f>3/24000000*OO[[#This Row],[142 (06JUL1985 15:00:00)-Water Temperature (C)]]*OO[[#This Row],[84]]</f>
        <v>3.9165488095499997E-6</v>
      </c>
      <c r="CI410" s="10">
        <f>3/24000000*OO[[#This Row],[143 (06JUL1985 18:00:00)-Water Temperature (C)]]*OO[[#This Row],[85]]</f>
        <v>3.8947782755699994E-6</v>
      </c>
      <c r="CJ410" s="10">
        <f>3/24000000*OO[[#This Row],[144 (06JUL1985 21:00:00)-Water Temperature (C)]]*OO[[#This Row],[86]]</f>
        <v>3.7899523407375002E-6</v>
      </c>
      <c r="CK410" s="10">
        <f>3/24000000*OO[[#This Row],[145 (07JUL1985 00:00:00)-Water Temperature (C)]]*OO[[#This Row],[87]]</f>
        <v>3.6293457986487498E-6</v>
      </c>
      <c r="CL410" s="10">
        <f>3/24000000*OO[[#This Row],[146 (07JUL1985 03:00:00)-Water Temperature (C)]]*OO[[#This Row],[88]]</f>
        <v>3.4596441881364999E-6</v>
      </c>
      <c r="CM410" s="10">
        <f>3/24000000*OO[[#This Row],[147 (07JUL1985 06:00:00)-Water Temperature (C)]]*OO[[#This Row],[89]]</f>
        <v>3.2978113105634994E-6</v>
      </c>
      <c r="CN410" s="10">
        <f>3/24000000*OO[[#This Row],[148 (07JUL1985 09:00:00)-Water Temperature (C)]]*OO[[#This Row],[90]]</f>
        <v>3.1700806349447498E-6</v>
      </c>
      <c r="CO410" s="10">
        <f>3/24000000*OO[[#This Row],[149 (07JUL1985 12:00:00)-Water Temperature (C)]]*OO[[#This Row],[91]]</f>
        <v>3.0938785422571245E-6</v>
      </c>
      <c r="CP410" s="10">
        <f>3/24000000*OO[[#This Row],[150 (07JUL1985 15:00:00)-Water Temperature (C)]]*OO[[#This Row],[92]]</f>
        <v>3.0683861525628749E-6</v>
      </c>
      <c r="CQ410" s="10">
        <f>3/24000000*OO[[#This Row],[151 (07JUL1985 18:00:00)-Water Temperature (C)]]*OO[[#This Row],[93]]</f>
        <v>3.0101418586437495E-6</v>
      </c>
      <c r="CR410" s="10">
        <f>3/24000000*OO[[#This Row],[152 (07JUL1985 21:00:00)-Water Temperature (C)]]*OO[[#This Row],[94]]</f>
        <v>2.9056439188534997E-6</v>
      </c>
      <c r="CS410" s="10">
        <f>3/24000000*OO[[#This Row],[153 (08JUL1985 00:00:00)-Water Temperature (C)]]*OO[[#This Row],[95]]</f>
        <v>2.7854511418012495E-6</v>
      </c>
      <c r="CT410" s="10">
        <f>3/24000000*OO[[#This Row],[154 (08JUL1985 03:00:00)-Water Temperature (C)]]*OO[[#This Row],[96]]</f>
        <v>2.6641970810984999E-6</v>
      </c>
      <c r="CU410" s="10">
        <f>3/24000000*OO[[#This Row],[155 (08JUL1985 06:00:00)-Water Temperature (C)]]*OO[[#This Row],[97]]</f>
        <v>2.5522703950493748E-6</v>
      </c>
      <c r="CV410" s="10">
        <f>3/24000000*OO[[#This Row],[156 (08JUL1985 09:00:00)-Water Temperature (C)]]*OO[[#This Row],[98]]</f>
        <v>2.5000401354646245E-6</v>
      </c>
      <c r="CW410" s="10">
        <f>3/24000000*OO[[#This Row],[157 (08JUL1985 12:00:00)-Water Temperature (C)]]*OO[[#This Row],[99]]</f>
        <v>2.4904719168719996E-6</v>
      </c>
    </row>
    <row r="411" spans="1:101" x14ac:dyDescent="0.35">
      <c r="A411" t="s">
        <v>418</v>
      </c>
      <c r="B411">
        <v>119.5365</v>
      </c>
      <c r="C411" s="10">
        <f>3/24*OO[[#This Row],[59 (26JUN1985 06:00:00)-Water Temperature (C)]]*OO[[#This Row],[1]]/SUM(OO[1])</f>
        <v>0</v>
      </c>
      <c r="D411" s="10">
        <f>3/24*OO[[#This Row],[60 (26JUN1985 09:00:00)-Water Temperature (C)]]*OO[[#This Row],[2]]/SUM(OO[2])</f>
        <v>0</v>
      </c>
      <c r="E411" s="10">
        <f>3/24*OO[[#This Row],[61 (26JUN1985 12:00:00)-Water Temperature (C)]]*OO[[#This Row],[3]]/SUM(OO[3])</f>
        <v>0</v>
      </c>
      <c r="F411" s="10">
        <f>3/24*OO[[#This Row],[62 (26JUN1985 15:00:00)-Water Temperature (C)]]*OO[[#This Row],[4]]/SUM(OO[4])</f>
        <v>0</v>
      </c>
      <c r="G411" s="10">
        <f>3/24*OO[[#This Row],[63 (26JUN1985 18:00:00)-Water Temperature (C)]]*OO[[#This Row],[5]]/SUM(OO[5])</f>
        <v>0</v>
      </c>
      <c r="H411" s="10">
        <f>3/24*OO[[#This Row],[64 (26JUN1985 21:00:00)-Water Temperature (C)]]*OO[[#This Row],[6]]/SUM(OO[6])</f>
        <v>0</v>
      </c>
      <c r="I411" s="10">
        <f>3/24*OO[[#This Row],[65 (27JUN1985 00:00:00)-Water Temperature (C)]]*OO[[#This Row],[7]]/SUM(OO[7])</f>
        <v>0</v>
      </c>
      <c r="J411" s="10">
        <f>3/24*OO[[#This Row],[66 (27JUN1985 03:00:00)-Water Temperature (C)]]*OO[[#This Row],[8]]/SUM(OO[8])</f>
        <v>0</v>
      </c>
      <c r="K411" s="10">
        <f>3/24*OO[[#This Row],[67 (27JUN1985 06:00:00)-Water Temperature (C)]]*OO[[#This Row],[9]]/SUM(OO[9])</f>
        <v>0</v>
      </c>
      <c r="L411" s="10">
        <f>3/24*OO[[#This Row],[68 (27JUN1985 09:00:00)-Water Temperature (C)]]*OO[[#This Row],[10]]/SUM(OO[10])</f>
        <v>0</v>
      </c>
      <c r="M411" s="10">
        <f>3/24*OO[[#This Row],[69 (27JUN1985 12:00:00)-Water Temperature (C)]]*OO[[#This Row],[11]]/SUM(OO[11])</f>
        <v>0</v>
      </c>
      <c r="N411" s="10">
        <f>3/24*OO[[#This Row],[70 (27JUN1985 15:00:00)-Water Temperature (C)]]*OO[[#This Row],[12]]/SUM(OO[12])</f>
        <v>0</v>
      </c>
      <c r="O411" s="10">
        <f>3/24*OO[[#This Row],[71 (27JUN1985 18:00:00)-Water Temperature (C)]]*OO[[#This Row],[13]]/SUM(OO[13])</f>
        <v>0</v>
      </c>
      <c r="P411" s="10">
        <f>3/24*OO[[#This Row],[72 (27JUN1985 21:00:00)-Water Temperature (C)]]*OO[[#This Row],[14]]/SUM(OO[14])</f>
        <v>0</v>
      </c>
      <c r="Q411" s="10">
        <f>3/24*OO[[#This Row],[73 (28JUN1985 00:00:00)-Water Temperature (C)]]*OO[[#This Row],[15]]/SUM(OO[15])</f>
        <v>0</v>
      </c>
      <c r="R411" s="10">
        <f>3/24*OO[[#This Row],[74 (28JUN1985 03:00:00)-Water Temperature (C)]]*OO[[#This Row],[16]]/SUM(OO[16])</f>
        <v>0</v>
      </c>
      <c r="S411" s="10">
        <f>3/24*OO[[#This Row],[75 (28JUN1985 06:00:00)-Water Temperature (C)]]*OO[[#This Row],[17]]/SUM(OO[17])</f>
        <v>0</v>
      </c>
      <c r="T411" s="10">
        <f>3/24*OO[[#This Row],[76 (28JUN1985 09:00:00)-Water Temperature (C)]]*OO[[#This Row],[18]]/SUM(OO[18])</f>
        <v>0</v>
      </c>
      <c r="U411" s="10">
        <f>3/24*OO[[#This Row],[77 (28JUN1985 12:00:00)-Water Temperature (C)]]*OO[[#This Row],[19]]/SUM(OO[19])</f>
        <v>1.4659979935634807E-36</v>
      </c>
      <c r="V411" s="10">
        <f>3/24000000*OO[[#This Row],[78 (28JUN1985 15:00:00)-Water Temperature (C)]]*OO[[#This Row],[20]]</f>
        <v>6.3829409153399993E-29</v>
      </c>
      <c r="W411" s="10">
        <f>3/24000000*OO[[#This Row],[79 (28JUN1985 18:00:00)-Water Temperature (C)]]*OO[[#This Row],[21]]</f>
        <v>5.8862104592374999E-22</v>
      </c>
      <c r="X411" s="10">
        <f>3/24000000*OO[[#This Row],[80 (28JUN1985 21:00:00)-Water Temperature (C)]]*OO[[#This Row],[22]]</f>
        <v>2.4532769198174996E-17</v>
      </c>
      <c r="Y411" s="10">
        <f>3/24000000*OO[[#This Row],[81 (29JUN1985 00:00:00)-Water Temperature (C)]]*OO[[#This Row],[23]]</f>
        <v>7.9800289129174992E-14</v>
      </c>
      <c r="Z411" s="10">
        <f>3/24000000*OO[[#This Row],[82 (29JUN1985 03:00:00)-Water Temperature (C)]]*OO[[#This Row],[24]]</f>
        <v>4.7151037539900002E-11</v>
      </c>
      <c r="AA411" s="10">
        <f>3/24000000*OO[[#This Row],[83 (29JUN1985 06:00:00)-Water Temperature (C)]]*OO[[#This Row],[25]]</f>
        <v>7.8280797251662501E-9</v>
      </c>
      <c r="AB411" s="10">
        <f>3/24000000*OO[[#This Row],[84 (29JUN1985 09:00:00)-Water Temperature (C)]]*OO[[#This Row],[26]]</f>
        <v>4.9021795439775004E-7</v>
      </c>
      <c r="AC411" s="10">
        <f>3/24000000*OO[[#This Row],[85 (29JUN1985 12:00:00)-Water Temperature (C)]]*OO[[#This Row],[27]]</f>
        <v>1.3681050931851249E-5</v>
      </c>
      <c r="AD411" s="10">
        <f>3/24000000*OO[[#This Row],[86 (29JUN1985 15:00:00)-Water Temperature (C)]]*OO[[#This Row],[28]]</f>
        <v>1.9105967180835001E-4</v>
      </c>
      <c r="AE411" s="10">
        <f>3/24000000*OO[[#This Row],[88 (29JUN1985 21:00:00)-Water Temperature (C)]]*OO[[#This Row],[30]]</f>
        <v>6.7380225156562492E-3</v>
      </c>
      <c r="AF411" s="10">
        <f>3/24000000*OO[[#This Row],[88 (29JUN1985 21:00:00)-Water Temperature (C)]]*OO[[#This Row],[30]]</f>
        <v>6.7380225156562492E-3</v>
      </c>
      <c r="AG411" s="10">
        <f>3/24000000*OO[[#This Row],[89 (30JUN1985 00:00:00)-Water Temperature (C)]]*OO[[#This Row],[31]]</f>
        <v>1.9871988386287495E-2</v>
      </c>
      <c r="AH411" s="10">
        <f>3/24000000*OO[[#This Row],[90 (30JUN1985 03:00:00)-Water Temperature (C)]]*OO[[#This Row],[32]]</f>
        <v>4.0936019585174996E-2</v>
      </c>
      <c r="AI411" s="10">
        <f>3/24000000*OO[[#This Row],[91 (30JUN1985 06:00:00)-Water Temperature (C)]]*OO[[#This Row],[33]]</f>
        <v>6.3016093915949992E-2</v>
      </c>
      <c r="AJ411" s="10">
        <f>3/24000000*OO[[#This Row],[92 (30JUN1985 09:00:00)-Water Temperature (C)]]*OO[[#This Row],[34]]</f>
        <v>7.7995317891199997E-2</v>
      </c>
      <c r="AK411" s="10">
        <f>3/24000000*OO[[#This Row],[93 (30JUN1985 12:00:00)-Water Temperature (C)]]*OO[[#This Row],[35]]</f>
        <v>8.1401956045750012E-2</v>
      </c>
      <c r="AL411" s="10">
        <f>3/24000000*OO[[#This Row],[94 (30JUN1985 15:00:00)-Water Temperature (C)]]*OO[[#This Row],[36]]</f>
        <v>7.4013145380762493E-2</v>
      </c>
      <c r="AM411" s="10">
        <f>3/24000000*OO[[#This Row],[95 (30JUN1985 18:00:00)-Water Temperature (C)]]*OO[[#This Row],[37]]</f>
        <v>6.0294912406424997E-2</v>
      </c>
      <c r="AN411" s="10">
        <f>3/24000000*OO[[#This Row],[96 (30JUN1985 21:00:00)-Water Temperature (C)]]*OO[[#This Row],[38]]</f>
        <v>4.47308974078875E-2</v>
      </c>
      <c r="AO411" s="10">
        <f>3/24000000*OO[[#This Row],[97 (01JUL1985 00:00:00)-Water Temperature (C)]]*OO[[#This Row],[39]]</f>
        <v>3.1141234216128747E-2</v>
      </c>
      <c r="AP411" s="10">
        <f>3/24000000*OO[[#This Row],[98 (01JUL1985 03:00:00)-Water Temperature (C)]]*OO[[#This Row],[40]]</f>
        <v>2.0967751087447497E-2</v>
      </c>
      <c r="AQ411" s="10">
        <f>3/24000000*OO[[#This Row],[99 (01JUL1985 06:00:00)-Water Temperature (C)]]*OO[[#This Row],[41]]</f>
        <v>1.3878393378590001E-2</v>
      </c>
      <c r="AR411" s="10">
        <f>3/24000000*OO[[#This Row],[100 (01JUL1985 09:00:00)-Water Temperature (C)]]*OO[[#This Row],[42]]</f>
        <v>9.2815012868224991E-3</v>
      </c>
      <c r="AS411" s="10">
        <f>3/24000000*OO[[#This Row],[101 (01JUL1985 12:00:00)-Water Temperature (C)]]*OO[[#This Row],[43]]</f>
        <v>6.2330185017749999E-3</v>
      </c>
      <c r="AT411" s="10">
        <f>3/24000000*OO[[#This Row],[102 (01JUL1985 15:00:00)-Water Temperature (C)]]*OO[[#This Row],[44]]</f>
        <v>4.1397352463099996E-3</v>
      </c>
      <c r="AU411" s="10">
        <f>3/24000000*OO[[#This Row],[103 (01JUL1985 18:00:00)-Water Temperature (C)]]*OO[[#This Row],[45]]</f>
        <v>2.7248279028529998E-3</v>
      </c>
      <c r="AV411" s="10">
        <f>3/24000000*OO[[#This Row],[104 (01JUL1985 21:00:00)-Water Temperature (C)]]*OO[[#This Row],[46]]</f>
        <v>1.7626884315495E-3</v>
      </c>
      <c r="AW411" s="10">
        <f>3/24000000*OO[[#This Row],[105 (02JUL1985 00:00:00)-Water Temperature (C)]]*OO[[#This Row],[47]]</f>
        <v>1.139394616844625E-3</v>
      </c>
      <c r="AX411" s="10">
        <f>3/24000000*OO[[#This Row],[106 (02JUL1985 03:00:00)-Water Temperature (C)]]*OO[[#This Row],[48]]</f>
        <v>7.384542952349999E-4</v>
      </c>
      <c r="AY411" s="10">
        <f>3/24000000*OO[[#This Row],[107 (02JUL1985 06:00:00)-Water Temperature (C)]]*OO[[#This Row],[49]]</f>
        <v>4.8073631581124998E-4</v>
      </c>
      <c r="AZ411" s="10">
        <f>3/24000000*OO[[#This Row],[108 (02JUL1985 09:00:00)-Water Temperature (C)]]*OO[[#This Row],[50]]</f>
        <v>3.1403695196774998E-4</v>
      </c>
      <c r="BA411" s="10">
        <f>3/24000000*OO[[#This Row],[109 (02JUL1985 12:00:00)-Water Temperature (C)]]*OO[[#This Row],[51]]</f>
        <v>2.0885022715939997E-4</v>
      </c>
      <c r="BB411" s="10">
        <f>3/24000000*OO[[#This Row],[110 (02JUL1985 15:00:00)-Water Temperature (C)]]*OO[[#This Row],[52]]</f>
        <v>1.4156235026696251E-4</v>
      </c>
      <c r="BC411" s="10">
        <f>3/24000000*OO[[#This Row],[111 (02JUL1985 18:00:00)-Water Temperature (C)]]*OO[[#This Row],[53]]</f>
        <v>9.6636773057624995E-5</v>
      </c>
      <c r="BD411" s="10">
        <f>3/24000000*OO[[#This Row],[112 (02JUL1985 21:00:00)-Water Temperature (C)]]*OO[[#This Row],[54]]</f>
        <v>6.5385211352875005E-5</v>
      </c>
      <c r="BE411" s="10">
        <f>3/24000000*OO[[#This Row],[113 (03JUL1985 00:00:00)-Water Temperature (C)]]*OO[[#This Row],[55]]</f>
        <v>4.3755417487712502E-5</v>
      </c>
      <c r="BF411" s="10">
        <f>3/24000000*OO[[#This Row],[114 (03JUL1985 03:00:00)-Water Temperature (C)]]*OO[[#This Row],[56]]</f>
        <v>2.9568198115299995E-5</v>
      </c>
      <c r="BG411" s="10">
        <f>3/24000000*OO[[#This Row],[115 (03JUL1985 06:00:00)-Water Temperature (C)]]*OO[[#This Row],[57]]</f>
        <v>2.0315705771396249E-5</v>
      </c>
      <c r="BH411" s="10">
        <f>3/24000000*OO[[#This Row],[116 (03JUL1985 09:00:00)-Water Temperature (C)]]*OO[[#This Row],[58]]</f>
        <v>1.4490955849931248E-5</v>
      </c>
      <c r="BI411" s="10">
        <f>3/24000000*OO[[#This Row],[117 (03JUL1985 12:00:00)-Water Temperature (C)]]*OO[[#This Row],[59]]</f>
        <v>1.0747227205132501E-5</v>
      </c>
      <c r="BJ411" s="10">
        <f>3/24000000*OO[[#This Row],[118 (03JUL1985 15:00:00)-Water Temperature (C)]]*OO[[#This Row],[60]]</f>
        <v>8.2148632325350016E-6</v>
      </c>
      <c r="BK411" s="10">
        <f>3/24000000*OO[[#This Row],[119 (03JUL1985 18:00:00)-Water Temperature (C)]]*OO[[#This Row],[61]]</f>
        <v>6.4521196246374995E-6</v>
      </c>
      <c r="BL411" s="10">
        <f>3/24000000*OO[[#This Row],[120 (03JUL1985 21:00:00)-Water Temperature (C)]]*OO[[#This Row],[62]]</f>
        <v>5.1493202645524999E-6</v>
      </c>
      <c r="BM411" s="10">
        <f>3/24000000*OO[[#This Row],[121 (04JUL1985 00:00:00)-Water Temperature (C)]]*OO[[#This Row],[63]]</f>
        <v>4.1972633354399999E-6</v>
      </c>
      <c r="BN411" s="10">
        <f>3/24000000*OO[[#This Row],[122 (04JUL1985 03:00:00)-Water Temperature (C)]]*OO[[#This Row],[64]]</f>
        <v>3.5238492492949994E-6</v>
      </c>
      <c r="BO411" s="10">
        <f>3/24000000*OO[[#This Row],[123 (04JUL1985 06:00:00)-Water Temperature (C)]]*OO[[#This Row],[65]]</f>
        <v>3.0493300838299997E-6</v>
      </c>
      <c r="BP411" s="10">
        <f>3/24000000*OO[[#This Row],[124 (04JUL1985 09:00:00)-Water Temperature (C)]]*OO[[#This Row],[66]]</f>
        <v>2.7678198345297498E-6</v>
      </c>
      <c r="BQ411" s="10">
        <f>3/24000000*OO[[#This Row],[125 (04JUL1985 12:00:00)-Water Temperature (C)]]*OO[[#This Row],[67]]</f>
        <v>2.5844586427904999E-6</v>
      </c>
      <c r="BR411" s="10">
        <f>3/24000000*OO[[#This Row],[126 (04JUL1985 15:00:00)-Water Temperature (C)]]*OO[[#This Row],[68]]</f>
        <v>2.4409878662029997E-6</v>
      </c>
      <c r="BS411" s="10">
        <f>3/24000000*OO[[#This Row],[127 (04JUL1985 18:00:00)-Water Temperature (C)]]*OO[[#This Row],[69]]</f>
        <v>2.3112379019474997E-6</v>
      </c>
      <c r="BT411" s="10">
        <f>3/24000000*OO[[#This Row],[128 (04JUL1985 21:00:00)-Water Temperature (C)]]*OO[[#This Row],[70]]</f>
        <v>2.1788498649502501E-6</v>
      </c>
      <c r="BU411" s="10">
        <f>3/24000000*OO[[#This Row],[129 (05JUL1985 00:00:00)-Water Temperature (C)]]*OO[[#This Row],[71]]</f>
        <v>2.0404960971599998E-6</v>
      </c>
      <c r="BV411" s="10">
        <f>3/24000000*OO[[#This Row],[130 (05JUL1985 03:00:00)-Water Temperature (C)]]*OO[[#This Row],[72]]</f>
        <v>1.9181622559781249E-6</v>
      </c>
      <c r="BW411" s="10">
        <f>3/24000000*OO[[#This Row],[131 (05JUL1985 06:00:00)-Water Temperature (C)]]*OO[[#This Row],[73]]</f>
        <v>1.8161398671666251E-6</v>
      </c>
      <c r="BX411" s="10">
        <f>3/24000000*OO[[#This Row],[132 (05JUL1985 09:00:00)-Water Temperature (C)]]*OO[[#This Row],[74]]</f>
        <v>1.7664107258673751E-6</v>
      </c>
      <c r="BY411" s="10">
        <f>3/24000000*OO[[#This Row],[133 (05JUL1985 12:00:00)-Water Temperature (C)]]*OO[[#This Row],[75]]</f>
        <v>1.7445399318087497E-6</v>
      </c>
      <c r="BZ411" s="10">
        <f>3/24000000*OO[[#This Row],[134 (05JUL1985 15:00:00)-Water Temperature (C)]]*OO[[#This Row],[76]]</f>
        <v>1.7314878382079997E-6</v>
      </c>
      <c r="CA411" s="10">
        <f>3/24000000*OO[[#This Row],[135 (05JUL1985 18:00:00)-Water Temperature (C)]]*OO[[#This Row],[77]]</f>
        <v>1.711901314706875E-6</v>
      </c>
      <c r="CB411" s="10">
        <f>3/24000000*OO[[#This Row],[136 (05JUL1985 21:00:00)-Water Temperature (C)]]*OO[[#This Row],[78]]</f>
        <v>1.6586649966013749E-6</v>
      </c>
      <c r="CC411" s="10">
        <f>3/24000000*OO[[#This Row],[137 (06JUL1985 00:00:00)-Water Temperature (C)]]*OO[[#This Row],[79]]</f>
        <v>1.581564331241125E-6</v>
      </c>
      <c r="CD411" s="10">
        <f>3/24000000*OO[[#This Row],[138 (06JUL1985 03:00:00)-Water Temperature (C)]]*OO[[#This Row],[80]]</f>
        <v>1.5049295910258748E-6</v>
      </c>
      <c r="CE411" s="10">
        <f>3/24000000*OO[[#This Row],[139 (06JUL1985 06:00:00)-Water Temperature (C)]]*OO[[#This Row],[81]]</f>
        <v>1.4389254832012498E-6</v>
      </c>
      <c r="CF411" s="10">
        <f>3/24000000*OO[[#This Row],[140 (06JUL1985 09:00:00)-Water Temperature (C)]]*OO[[#This Row],[82]]</f>
        <v>1.4177885642249999E-6</v>
      </c>
      <c r="CG411" s="10">
        <f>3/24000000*OO[[#This Row],[141 (06JUL1985 12:00:00)-Water Temperature (C)]]*OO[[#This Row],[83]]</f>
        <v>1.4160748482109998E-6</v>
      </c>
      <c r="CH411" s="10">
        <f>3/24000000*OO[[#This Row],[142 (06JUL1985 15:00:00)-Water Temperature (C)]]*OO[[#This Row],[84]]</f>
        <v>1.4161643045340001E-6</v>
      </c>
      <c r="CI411" s="10">
        <f>3/24000000*OO[[#This Row],[143 (06JUL1985 18:00:00)-Water Temperature (C)]]*OO[[#This Row],[85]]</f>
        <v>1.4091006020040002E-6</v>
      </c>
      <c r="CJ411" s="10">
        <f>3/24000000*OO[[#This Row],[144 (06JUL1985 21:00:00)-Water Temperature (C)]]*OO[[#This Row],[86]]</f>
        <v>1.373397993421875E-6</v>
      </c>
      <c r="CK411" s="10">
        <f>3/24000000*OO[[#This Row],[145 (07JUL1985 00:00:00)-Water Temperature (C)]]*OO[[#This Row],[87]]</f>
        <v>1.3167316163652499E-6</v>
      </c>
      <c r="CL411" s="10">
        <f>3/24000000*OO[[#This Row],[146 (07JUL1985 03:00:00)-Water Temperature (C)]]*OO[[#This Row],[88]]</f>
        <v>1.2560352300504999E-6</v>
      </c>
      <c r="CM411" s="10">
        <f>3/24000000*OO[[#This Row],[147 (07JUL1985 06:00:00)-Water Temperature (C)]]*OO[[#This Row],[89]]</f>
        <v>1.19726688572475E-6</v>
      </c>
      <c r="CN411" s="10">
        <f>3/24000000*OO[[#This Row],[148 (07JUL1985 09:00:00)-Water Temperature (C)]]*OO[[#This Row],[90]]</f>
        <v>1.150325155184E-6</v>
      </c>
      <c r="CO411" s="10">
        <f>3/24000000*OO[[#This Row],[149 (07JUL1985 12:00:00)-Water Temperature (C)]]*OO[[#This Row],[91]]</f>
        <v>1.1216472641170001E-6</v>
      </c>
      <c r="CP411" s="10">
        <f>3/24000000*OO[[#This Row],[150 (07JUL1985 15:00:00)-Water Temperature (C)]]*OO[[#This Row],[92]]</f>
        <v>1.1116206067632498E-6</v>
      </c>
      <c r="CQ411" s="10">
        <f>3/24000000*OO[[#This Row],[151 (07JUL1985 18:00:00)-Water Temperature (C)]]*OO[[#This Row],[93]]</f>
        <v>1.0910858406105E-6</v>
      </c>
      <c r="CR411" s="10">
        <f>3/24000000*OO[[#This Row],[152 (07JUL1985 21:00:00)-Water Temperature (C)]]*OO[[#This Row],[94]]</f>
        <v>1.0544044806E-6</v>
      </c>
      <c r="CS411" s="10">
        <f>3/24000000*OO[[#This Row],[153 (08JUL1985 00:00:00)-Water Temperature (C)]]*OO[[#This Row],[95]]</f>
        <v>1.0116731268093748E-6</v>
      </c>
      <c r="CT411" s="10">
        <f>3/24000000*OO[[#This Row],[154 (08JUL1985 03:00:00)-Water Temperature (C)]]*OO[[#This Row],[96]]</f>
        <v>9.679490837999999E-7</v>
      </c>
      <c r="CU411" s="10">
        <f>3/24000000*OO[[#This Row],[155 (08JUL1985 06:00:00)-Water Temperature (C)]]*OO[[#This Row],[97]]</f>
        <v>9.2713237427349995E-7</v>
      </c>
      <c r="CV411" s="10">
        <f>3/24000000*OO[[#This Row],[156 (08JUL1985 09:00:00)-Water Temperature (C)]]*OO[[#This Row],[98]]</f>
        <v>9.0699184784174992E-7</v>
      </c>
      <c r="CW411" s="10">
        <f>3/24000000*OO[[#This Row],[157 (08JUL1985 12:00:00)-Water Temperature (C)]]*OO[[#This Row],[99]]</f>
        <v>9.0251153714999976E-7</v>
      </c>
    </row>
    <row r="412" spans="1:101" x14ac:dyDescent="0.35">
      <c r="A412" t="s">
        <v>419</v>
      </c>
      <c r="B412">
        <v>68.281300000000002</v>
      </c>
      <c r="C412" s="10">
        <f>3/24*OO[[#This Row],[59 (26JUN1985 06:00:00)-Water Temperature (C)]]*OO[[#This Row],[1]]/SUM(OO[1])</f>
        <v>0</v>
      </c>
      <c r="D412" s="10">
        <f>3/24*OO[[#This Row],[60 (26JUN1985 09:00:00)-Water Temperature (C)]]*OO[[#This Row],[2]]/SUM(OO[2])</f>
        <v>0</v>
      </c>
      <c r="E412" s="10">
        <f>3/24*OO[[#This Row],[61 (26JUN1985 12:00:00)-Water Temperature (C)]]*OO[[#This Row],[3]]/SUM(OO[3])</f>
        <v>0</v>
      </c>
      <c r="F412" s="10">
        <f>3/24*OO[[#This Row],[62 (26JUN1985 15:00:00)-Water Temperature (C)]]*OO[[#This Row],[4]]/SUM(OO[4])</f>
        <v>0</v>
      </c>
      <c r="G412" s="10">
        <f>3/24*OO[[#This Row],[63 (26JUN1985 18:00:00)-Water Temperature (C)]]*OO[[#This Row],[5]]/SUM(OO[5])</f>
        <v>0</v>
      </c>
      <c r="H412" s="10">
        <f>3/24*OO[[#This Row],[64 (26JUN1985 21:00:00)-Water Temperature (C)]]*OO[[#This Row],[6]]/SUM(OO[6])</f>
        <v>0</v>
      </c>
      <c r="I412" s="10">
        <f>3/24*OO[[#This Row],[65 (27JUN1985 00:00:00)-Water Temperature (C)]]*OO[[#This Row],[7]]/SUM(OO[7])</f>
        <v>0</v>
      </c>
      <c r="J412" s="10">
        <f>3/24*OO[[#This Row],[66 (27JUN1985 03:00:00)-Water Temperature (C)]]*OO[[#This Row],[8]]/SUM(OO[8])</f>
        <v>0</v>
      </c>
      <c r="K412" s="10">
        <f>3/24*OO[[#This Row],[67 (27JUN1985 06:00:00)-Water Temperature (C)]]*OO[[#This Row],[9]]/SUM(OO[9])</f>
        <v>0</v>
      </c>
      <c r="L412" s="10">
        <f>3/24*OO[[#This Row],[68 (27JUN1985 09:00:00)-Water Temperature (C)]]*OO[[#This Row],[10]]/SUM(OO[10])</f>
        <v>0</v>
      </c>
      <c r="M412" s="10">
        <f>3/24*OO[[#This Row],[69 (27JUN1985 12:00:00)-Water Temperature (C)]]*OO[[#This Row],[11]]/SUM(OO[11])</f>
        <v>0</v>
      </c>
      <c r="N412" s="10">
        <f>3/24*OO[[#This Row],[70 (27JUN1985 15:00:00)-Water Temperature (C)]]*OO[[#This Row],[12]]/SUM(OO[12])</f>
        <v>0</v>
      </c>
      <c r="O412" s="10">
        <f>3/24*OO[[#This Row],[71 (27JUN1985 18:00:00)-Water Temperature (C)]]*OO[[#This Row],[13]]/SUM(OO[13])</f>
        <v>0</v>
      </c>
      <c r="P412" s="10">
        <f>3/24*OO[[#This Row],[72 (27JUN1985 21:00:00)-Water Temperature (C)]]*OO[[#This Row],[14]]/SUM(OO[14])</f>
        <v>0</v>
      </c>
      <c r="Q412" s="10">
        <f>3/24*OO[[#This Row],[73 (28JUN1985 00:00:00)-Water Temperature (C)]]*OO[[#This Row],[15]]/SUM(OO[15])</f>
        <v>0</v>
      </c>
      <c r="R412" s="10">
        <f>3/24*OO[[#This Row],[74 (28JUN1985 03:00:00)-Water Temperature (C)]]*OO[[#This Row],[16]]/SUM(OO[16])</f>
        <v>0</v>
      </c>
      <c r="S412" s="10">
        <f>3/24*OO[[#This Row],[75 (28JUN1985 06:00:00)-Water Temperature (C)]]*OO[[#This Row],[17]]/SUM(OO[17])</f>
        <v>0</v>
      </c>
      <c r="T412" s="10">
        <f>3/24*OO[[#This Row],[76 (28JUN1985 09:00:00)-Water Temperature (C)]]*OO[[#This Row],[18]]/SUM(OO[18])</f>
        <v>0</v>
      </c>
      <c r="U412" s="10">
        <f>3/24*OO[[#This Row],[77 (28JUN1985 12:00:00)-Water Temperature (C)]]*OO[[#This Row],[19]]/SUM(OO[19])</f>
        <v>5.0465669131451387E-37</v>
      </c>
      <c r="V412" s="10">
        <f>3/24000000*OO[[#This Row],[78 (28JUN1985 15:00:00)-Water Temperature (C)]]*OO[[#This Row],[20]]</f>
        <v>1.962336881886E-29</v>
      </c>
      <c r="W412" s="10">
        <f>3/24000000*OO[[#This Row],[79 (28JUN1985 18:00:00)-Water Temperature (C)]]*OO[[#This Row],[21]]</f>
        <v>2.6543332989712497E-22</v>
      </c>
      <c r="X412" s="10">
        <f>3/24000000*OO[[#This Row],[80 (28JUN1985 21:00:00)-Water Temperature (C)]]*OO[[#This Row],[22]]</f>
        <v>1.3477793421500002E-17</v>
      </c>
      <c r="Y412" s="10">
        <f>3/24000000*OO[[#This Row],[81 (29JUN1985 00:00:00)-Water Temperature (C)]]*OO[[#This Row],[23]]</f>
        <v>4.9329091924250006E-14</v>
      </c>
      <c r="Z412" s="10">
        <f>3/24000000*OO[[#This Row],[82 (29JUN1985 03:00:00)-Water Temperature (C)]]*OO[[#This Row],[24]]</f>
        <v>3.2032952946224998E-11</v>
      </c>
      <c r="AA412" s="10">
        <f>3/24000000*OO[[#This Row],[83 (29JUN1985 06:00:00)-Water Temperature (C)]]*OO[[#This Row],[25]]</f>
        <v>5.7419460749062498E-9</v>
      </c>
      <c r="AB412" s="10">
        <f>3/24000000*OO[[#This Row],[84 (29JUN1985 09:00:00)-Water Temperature (C)]]*OO[[#This Row],[26]]</f>
        <v>3.8359503164925001E-7</v>
      </c>
      <c r="AC412" s="10">
        <f>3/24000000*OO[[#This Row],[85 (29JUN1985 12:00:00)-Water Temperature (C)]]*OO[[#This Row],[27]]</f>
        <v>1.1335570639387499E-5</v>
      </c>
      <c r="AD412" s="10">
        <f>3/24000000*OO[[#This Row],[86 (29JUN1985 15:00:00)-Water Temperature (C)]]*OO[[#This Row],[28]]</f>
        <v>1.6662061472759999E-4</v>
      </c>
      <c r="AE412" s="10">
        <f>3/24000000*OO[[#This Row],[88 (29JUN1985 21:00:00)-Water Temperature (C)]]*OO[[#This Row],[30]]</f>
        <v>6.41041242208125E-3</v>
      </c>
      <c r="AF412" s="10">
        <f>3/24000000*OO[[#This Row],[88 (29JUN1985 21:00:00)-Water Temperature (C)]]*OO[[#This Row],[30]]</f>
        <v>6.41041242208125E-3</v>
      </c>
      <c r="AG412" s="10">
        <f>3/24000000*OO[[#This Row],[89 (30JUN1985 00:00:00)-Water Temperature (C)]]*OO[[#This Row],[31]]</f>
        <v>1.9599560939699997E-2</v>
      </c>
      <c r="AH412" s="10">
        <f>3/24000000*OO[[#This Row],[90 (30JUN1985 03:00:00)-Water Temperature (C)]]*OO[[#This Row],[32]]</f>
        <v>4.1643754622875E-2</v>
      </c>
      <c r="AI412" s="10">
        <f>3/24000000*OO[[#This Row],[91 (30JUN1985 06:00:00)-Water Temperature (C)]]*OO[[#This Row],[33]]</f>
        <v>6.577647949372499E-2</v>
      </c>
      <c r="AJ412" s="10">
        <f>3/24000000*OO[[#This Row],[92 (30JUN1985 09:00:00)-Water Temperature (C)]]*OO[[#This Row],[34]]</f>
        <v>8.3117368723199997E-2</v>
      </c>
      <c r="AK412" s="10">
        <f>3/24000000*OO[[#This Row],[93 (30JUN1985 12:00:00)-Water Temperature (C)]]*OO[[#This Row],[35]]</f>
        <v>8.8182104949062493E-2</v>
      </c>
      <c r="AL412" s="10">
        <f>3/24000000*OO[[#This Row],[94 (30JUN1985 15:00:00)-Water Temperature (C)]]*OO[[#This Row],[36]]</f>
        <v>8.1202180912699998E-2</v>
      </c>
      <c r="AM412" s="10">
        <f>3/24000000*OO[[#This Row],[95 (30JUN1985 18:00:00)-Water Temperature (C)]]*OO[[#This Row],[37]]</f>
        <v>6.6785263352624996E-2</v>
      </c>
      <c r="AN412" s="10">
        <f>3/24000000*OO[[#This Row],[96 (30JUN1985 21:00:00)-Water Temperature (C)]]*OO[[#This Row],[38]]</f>
        <v>4.9896427511999998E-2</v>
      </c>
      <c r="AO412" s="10">
        <f>3/24000000*OO[[#This Row],[97 (01JUL1985 00:00:00)-Water Temperature (C)]]*OO[[#This Row],[39]]</f>
        <v>3.4903597087499995E-2</v>
      </c>
      <c r="AP412" s="10">
        <f>3/24000000*OO[[#This Row],[98 (01JUL1985 03:00:00)-Water Temperature (C)]]*OO[[#This Row],[40]]</f>
        <v>2.357035323786625E-2</v>
      </c>
      <c r="AQ412" s="10">
        <f>3/24000000*OO[[#This Row],[99 (01JUL1985 06:00:00)-Water Temperature (C)]]*OO[[#This Row],[41]]</f>
        <v>1.56258742607625E-2</v>
      </c>
      <c r="AR412" s="10">
        <f>3/24000000*OO[[#This Row],[100 (01JUL1985 09:00:00)-Water Temperature (C)]]*OO[[#This Row],[42]]</f>
        <v>1.0455155760239998E-2</v>
      </c>
      <c r="AS412" s="10">
        <f>3/24000000*OO[[#This Row],[101 (01JUL1985 12:00:00)-Water Temperature (C)]]*OO[[#This Row],[43]]</f>
        <v>7.0231724701899992E-3</v>
      </c>
      <c r="AT412" s="10">
        <f>3/24000000*OO[[#This Row],[102 (01JUL1985 15:00:00)-Water Temperature (C)]]*OO[[#This Row],[44]]</f>
        <v>4.6669291429699998E-3</v>
      </c>
      <c r="AU412" s="10">
        <f>3/24000000*OO[[#This Row],[103 (01JUL1985 18:00:00)-Water Temperature (C)]]*OO[[#This Row],[45]]</f>
        <v>3.0738134028253749E-3</v>
      </c>
      <c r="AV412" s="10">
        <f>3/24000000*OO[[#This Row],[104 (01JUL1985 21:00:00)-Water Temperature (C)]]*OO[[#This Row],[46]]</f>
        <v>1.9896251679156251E-3</v>
      </c>
      <c r="AW412" s="10">
        <f>3/24000000*OO[[#This Row],[105 (02JUL1985 00:00:00)-Water Temperature (C)]]*OO[[#This Row],[47]]</f>
        <v>1.2862918694134999E-3</v>
      </c>
      <c r="AX412" s="10">
        <f>3/24000000*OO[[#This Row],[106 (02JUL1985 03:00:00)-Water Temperature (C)]]*OO[[#This Row],[48]]</f>
        <v>8.3349141965512489E-4</v>
      </c>
      <c r="AY412" s="10">
        <f>3/24000000*OO[[#This Row],[107 (02JUL1985 06:00:00)-Water Temperature (C)]]*OO[[#This Row],[49]]</f>
        <v>5.4240919704400003E-4</v>
      </c>
      <c r="AZ412" s="10">
        <f>3/24000000*OO[[#This Row],[108 (02JUL1985 09:00:00)-Water Temperature (C)]]*OO[[#This Row],[50]]</f>
        <v>3.5418722999474997E-4</v>
      </c>
      <c r="BA412" s="10">
        <f>3/24000000*OO[[#This Row],[109 (02JUL1985 12:00:00)-Water Temperature (C)]]*OO[[#This Row],[51]]</f>
        <v>2.3538287672342502E-4</v>
      </c>
      <c r="BB412" s="10">
        <f>3/24000000*OO[[#This Row],[110 (02JUL1985 15:00:00)-Water Temperature (C)]]*OO[[#This Row],[52]]</f>
        <v>1.5940869564521248E-4</v>
      </c>
      <c r="BC412" s="10">
        <f>3/24000000*OO[[#This Row],[111 (02JUL1985 18:00:00)-Water Temperature (C)]]*OO[[#This Row],[53]]</f>
        <v>1.0874734567038749E-4</v>
      </c>
      <c r="BD412" s="10">
        <f>3/24000000*OO[[#This Row],[112 (02JUL1985 21:00:00)-Water Temperature (C)]]*OO[[#This Row],[54]]</f>
        <v>7.3552822790074994E-5</v>
      </c>
      <c r="BE412" s="10">
        <f>3/24000000*OO[[#This Row],[113 (03JUL1985 00:00:00)-Water Temperature (C)]]*OO[[#This Row],[55]]</f>
        <v>4.9198735205837493E-5</v>
      </c>
      <c r="BF412" s="10">
        <f>3/24000000*OO[[#This Row],[114 (03JUL1985 03:00:00)-Water Temperature (C)]]*OO[[#This Row],[56]]</f>
        <v>3.3207500401574997E-5</v>
      </c>
      <c r="BG412" s="10">
        <f>3/24000000*OO[[#This Row],[115 (03JUL1985 06:00:00)-Water Temperature (C)]]*OO[[#This Row],[57]]</f>
        <v>2.2773636778025E-5</v>
      </c>
      <c r="BH412" s="10">
        <f>3/24000000*OO[[#This Row],[116 (03JUL1985 09:00:00)-Water Temperature (C)]]*OO[[#This Row],[58]]</f>
        <v>1.6198100157361249E-5</v>
      </c>
      <c r="BI412" s="10">
        <f>3/24000000*OO[[#This Row],[117 (03JUL1985 12:00:00)-Water Temperature (C)]]*OO[[#This Row],[59]]</f>
        <v>1.197425928985E-5</v>
      </c>
      <c r="BJ412" s="10">
        <f>3/24000000*OO[[#This Row],[118 (03JUL1985 15:00:00)-Water Temperature (C)]]*OO[[#This Row],[60]]</f>
        <v>9.1230991811049985E-6</v>
      </c>
      <c r="BK412" s="10">
        <f>3/24000000*OO[[#This Row],[119 (03JUL1985 18:00:00)-Water Temperature (C)]]*OO[[#This Row],[61]]</f>
        <v>7.1424228041887492E-6</v>
      </c>
      <c r="BL412" s="10">
        <f>3/24000000*OO[[#This Row],[120 (03JUL1985 21:00:00)-Water Temperature (C)]]*OO[[#This Row],[62]]</f>
        <v>5.6840811722999998E-6</v>
      </c>
      <c r="BM412" s="10">
        <f>3/24000000*OO[[#This Row],[121 (04JUL1985 00:00:00)-Water Temperature (C)]]*OO[[#This Row],[63]]</f>
        <v>4.6196577658862497E-6</v>
      </c>
      <c r="BN412" s="10">
        <f>3/24000000*OO[[#This Row],[122 (04JUL1985 03:00:00)-Water Temperature (C)]]*OO[[#This Row],[64]]</f>
        <v>3.8671627241325004E-6</v>
      </c>
      <c r="BO412" s="10">
        <f>3/24000000*OO[[#This Row],[123 (04JUL1985 06:00:00)-Water Temperature (C)]]*OO[[#This Row],[65]]</f>
        <v>3.3368225561999994E-6</v>
      </c>
      <c r="BP412" s="10">
        <f>3/24000000*OO[[#This Row],[124 (04JUL1985 09:00:00)-Water Temperature (C)]]*OO[[#This Row],[66]]</f>
        <v>3.019774001288E-6</v>
      </c>
      <c r="BQ412" s="10">
        <f>3/24000000*OO[[#This Row],[125 (04JUL1985 12:00:00)-Water Temperature (C)]]*OO[[#This Row],[67]]</f>
        <v>2.8132594512376251E-6</v>
      </c>
      <c r="BR412" s="10">
        <f>3/24000000*OO[[#This Row],[126 (04JUL1985 15:00:00)-Water Temperature (C)]]*OO[[#This Row],[68]]</f>
        <v>2.6533365373025E-6</v>
      </c>
      <c r="BS412" s="10">
        <f>3/24000000*OO[[#This Row],[127 (04JUL1985 18:00:00)-Water Temperature (C)]]*OO[[#This Row],[69]]</f>
        <v>2.5105922611387499E-6</v>
      </c>
      <c r="BT412" s="10">
        <f>3/24000000*OO[[#This Row],[128 (04JUL1985 21:00:00)-Water Temperature (C)]]*OO[[#This Row],[70]]</f>
        <v>2.36619615049375E-6</v>
      </c>
      <c r="BU412" s="10">
        <f>3/24000000*OO[[#This Row],[129 (05JUL1985 00:00:00)-Water Temperature (C)]]*OO[[#This Row],[71]]</f>
        <v>2.2157283326035001E-6</v>
      </c>
      <c r="BV412" s="10">
        <f>3/24000000*OO[[#This Row],[130 (05JUL1985 03:00:00)-Water Temperature (C)]]*OO[[#This Row],[72]]</f>
        <v>2.08216968449E-6</v>
      </c>
      <c r="BW412" s="10">
        <f>3/24000000*OO[[#This Row],[131 (05JUL1985 06:00:00)-Water Temperature (C)]]*OO[[#This Row],[73]]</f>
        <v>1.9704912962537497E-6</v>
      </c>
      <c r="BX412" s="10">
        <f>3/24000000*OO[[#This Row],[132 (05JUL1985 09:00:00)-Water Temperature (C)]]*OO[[#This Row],[74]]</f>
        <v>1.9146342201379998E-6</v>
      </c>
      <c r="BY412" s="10">
        <f>3/24000000*OO[[#This Row],[133 (05JUL1985 12:00:00)-Water Temperature (C)]]*OO[[#This Row],[75]]</f>
        <v>1.8895397084392498E-6</v>
      </c>
      <c r="BZ412" s="10">
        <f>3/24000000*OO[[#This Row],[134 (05JUL1985 15:00:00)-Water Temperature (C)]]*OO[[#This Row],[76]]</f>
        <v>1.8749108900018749E-6</v>
      </c>
      <c r="CA412" s="10">
        <f>3/24000000*OO[[#This Row],[135 (05JUL1985 18:00:00)-Water Temperature (C)]]*OO[[#This Row],[77]]</f>
        <v>1.8540088320510003E-6</v>
      </c>
      <c r="CB412" s="10">
        <f>3/24000000*OO[[#This Row],[136 (05JUL1985 21:00:00)-Water Temperature (C)]]*OO[[#This Row],[78]]</f>
        <v>1.7976490346614999E-6</v>
      </c>
      <c r="CC412" s="10">
        <f>3/24000000*OO[[#This Row],[137 (06JUL1985 00:00:00)-Water Temperature (C)]]*OO[[#This Row],[79]]</f>
        <v>1.71518854621225E-6</v>
      </c>
      <c r="CD412" s="10">
        <f>3/24000000*OO[[#This Row],[138 (06JUL1985 03:00:00)-Water Temperature (C)]]*OO[[#This Row],[80]]</f>
        <v>1.632405779304875E-6</v>
      </c>
      <c r="CE412" s="10">
        <f>3/24000000*OO[[#This Row],[139 (06JUL1985 06:00:00)-Water Temperature (C)]]*OO[[#This Row],[81]]</f>
        <v>1.5604817621793749E-6</v>
      </c>
      <c r="CF412" s="10">
        <f>3/24000000*OO[[#This Row],[140 (06JUL1985 09:00:00)-Water Temperature (C)]]*OO[[#This Row],[82]]</f>
        <v>1.536132094212375E-6</v>
      </c>
      <c r="CG412" s="10">
        <f>3/24000000*OO[[#This Row],[141 (06JUL1985 12:00:00)-Water Temperature (C)]]*OO[[#This Row],[83]]</f>
        <v>1.5332587963E-6</v>
      </c>
      <c r="CH412" s="10">
        <f>3/24000000*OO[[#This Row],[142 (06JUL1985 15:00:00)-Water Temperature (C)]]*OO[[#This Row],[84]]</f>
        <v>1.5332013692654999E-6</v>
      </c>
      <c r="CI412" s="10">
        <f>3/24000000*OO[[#This Row],[143 (06JUL1985 18:00:00)-Water Temperature (C)]]*OO[[#This Row],[85]]</f>
        <v>1.5259709971962499E-6</v>
      </c>
      <c r="CJ412" s="10">
        <f>3/24000000*OO[[#This Row],[144 (06JUL1985 21:00:00)-Water Temperature (C)]]*OO[[#This Row],[86]]</f>
        <v>1.488526119842625E-6</v>
      </c>
      <c r="CK412" s="10">
        <f>3/24000000*OO[[#This Row],[145 (07JUL1985 00:00:00)-Water Temperature (C)]]*OO[[#This Row],[87]]</f>
        <v>1.4280239883217498E-6</v>
      </c>
      <c r="CL412" s="10">
        <f>3/24000000*OO[[#This Row],[146 (07JUL1985 03:00:00)-Water Temperature (C)]]*OO[[#This Row],[88]]</f>
        <v>1.3626906515503751E-6</v>
      </c>
      <c r="CM412" s="10">
        <f>3/24000000*OO[[#This Row],[147 (07JUL1985 06:00:00)-Water Temperature (C)]]*OO[[#This Row],[89]]</f>
        <v>1.2989399667910001E-6</v>
      </c>
      <c r="CN412" s="10">
        <f>3/24000000*OO[[#This Row],[148 (07JUL1985 09:00:00)-Water Temperature (C)]]*OO[[#This Row],[90]]</f>
        <v>1.2476024767167502E-6</v>
      </c>
      <c r="CO412" s="10">
        <f>3/24000000*OO[[#This Row],[149 (07JUL1985 12:00:00)-Water Temperature (C)]]*OO[[#This Row],[91]]</f>
        <v>1.215778621758E-6</v>
      </c>
      <c r="CP412" s="10">
        <f>3/24000000*OO[[#This Row],[150 (07JUL1985 15:00:00)-Water Temperature (C)]]*OO[[#This Row],[92]]</f>
        <v>1.2042928044809999E-6</v>
      </c>
      <c r="CQ412" s="10">
        <f>3/24000000*OO[[#This Row],[151 (07JUL1985 18:00:00)-Water Temperature (C)]]*OO[[#This Row],[93]]</f>
        <v>1.18235214164025E-6</v>
      </c>
      <c r="CR412" s="10">
        <f>3/24000000*OO[[#This Row],[152 (07JUL1985 21:00:00)-Water Temperature (C)]]*OO[[#This Row],[94]]</f>
        <v>1.1432825937967499E-6</v>
      </c>
      <c r="CS412" s="10">
        <f>3/24000000*OO[[#This Row],[153 (08JUL1985 00:00:00)-Water Temperature (C)]]*OO[[#This Row],[95]]</f>
        <v>1.0974751636874999E-6</v>
      </c>
      <c r="CT412" s="10">
        <f>3/24000000*OO[[#This Row],[154 (08JUL1985 03:00:00)-Water Temperature (C)]]*OO[[#This Row],[96]]</f>
        <v>1.050246764118125E-6</v>
      </c>
      <c r="CU412" s="10">
        <f>3/24000000*OO[[#This Row],[155 (08JUL1985 06:00:00)-Water Temperature (C)]]*OO[[#This Row],[97]]</f>
        <v>1.00586070370375E-6</v>
      </c>
      <c r="CV412" s="10">
        <f>3/24000000*OO[[#This Row],[156 (08JUL1985 09:00:00)-Water Temperature (C)]]*OO[[#This Row],[98]]</f>
        <v>9.8327728986462504E-7</v>
      </c>
      <c r="CW412" s="10">
        <f>3/24000000*OO[[#This Row],[157 (08JUL1985 12:00:00)-Water Temperature (C)]]*OO[[#This Row],[99]]</f>
        <v>9.7772043916799999E-7</v>
      </c>
    </row>
    <row r="413" spans="1:101" x14ac:dyDescent="0.35">
      <c r="A413" t="s">
        <v>420</v>
      </c>
      <c r="B413">
        <v>624.5992</v>
      </c>
      <c r="C413" s="10">
        <f>3/24*OO[[#This Row],[59 (26JUN1985 06:00:00)-Water Temperature (C)]]*OO[[#This Row],[1]]/SUM(OO[1])</f>
        <v>0</v>
      </c>
      <c r="D413" s="10">
        <f>3/24*OO[[#This Row],[60 (26JUN1985 09:00:00)-Water Temperature (C)]]*OO[[#This Row],[2]]/SUM(OO[2])</f>
        <v>0</v>
      </c>
      <c r="E413" s="10">
        <f>3/24*OO[[#This Row],[61 (26JUN1985 12:00:00)-Water Temperature (C)]]*OO[[#This Row],[3]]/SUM(OO[3])</f>
        <v>0</v>
      </c>
      <c r="F413" s="10">
        <f>3/24*OO[[#This Row],[62 (26JUN1985 15:00:00)-Water Temperature (C)]]*OO[[#This Row],[4]]/SUM(OO[4])</f>
        <v>0</v>
      </c>
      <c r="G413" s="10">
        <f>3/24*OO[[#This Row],[63 (26JUN1985 18:00:00)-Water Temperature (C)]]*OO[[#This Row],[5]]/SUM(OO[5])</f>
        <v>0</v>
      </c>
      <c r="H413" s="10">
        <f>3/24*OO[[#This Row],[64 (26JUN1985 21:00:00)-Water Temperature (C)]]*OO[[#This Row],[6]]/SUM(OO[6])</f>
        <v>0</v>
      </c>
      <c r="I413" s="10">
        <f>3/24*OO[[#This Row],[65 (27JUN1985 00:00:00)-Water Temperature (C)]]*OO[[#This Row],[7]]/SUM(OO[7])</f>
        <v>0</v>
      </c>
      <c r="J413" s="10">
        <f>3/24*OO[[#This Row],[66 (27JUN1985 03:00:00)-Water Temperature (C)]]*OO[[#This Row],[8]]/SUM(OO[8])</f>
        <v>0</v>
      </c>
      <c r="K413" s="10">
        <f>3/24*OO[[#This Row],[67 (27JUN1985 06:00:00)-Water Temperature (C)]]*OO[[#This Row],[9]]/SUM(OO[9])</f>
        <v>0</v>
      </c>
      <c r="L413" s="10">
        <f>3/24*OO[[#This Row],[68 (27JUN1985 09:00:00)-Water Temperature (C)]]*OO[[#This Row],[10]]/SUM(OO[10])</f>
        <v>0</v>
      </c>
      <c r="M413" s="10">
        <f>3/24*OO[[#This Row],[69 (27JUN1985 12:00:00)-Water Temperature (C)]]*OO[[#This Row],[11]]/SUM(OO[11])</f>
        <v>0</v>
      </c>
      <c r="N413" s="10">
        <f>3/24*OO[[#This Row],[70 (27JUN1985 15:00:00)-Water Temperature (C)]]*OO[[#This Row],[12]]/SUM(OO[12])</f>
        <v>0</v>
      </c>
      <c r="O413" s="10">
        <f>3/24*OO[[#This Row],[71 (27JUN1985 18:00:00)-Water Temperature (C)]]*OO[[#This Row],[13]]/SUM(OO[13])</f>
        <v>0</v>
      </c>
      <c r="P413" s="10">
        <f>3/24*OO[[#This Row],[72 (27JUN1985 21:00:00)-Water Temperature (C)]]*OO[[#This Row],[14]]/SUM(OO[14])</f>
        <v>0</v>
      </c>
      <c r="Q413" s="10">
        <f>3/24*OO[[#This Row],[73 (28JUN1985 00:00:00)-Water Temperature (C)]]*OO[[#This Row],[15]]/SUM(OO[15])</f>
        <v>0</v>
      </c>
      <c r="R413" s="10">
        <f>3/24*OO[[#This Row],[74 (28JUN1985 03:00:00)-Water Temperature (C)]]*OO[[#This Row],[16]]/SUM(OO[16])</f>
        <v>0</v>
      </c>
      <c r="S413" s="10">
        <f>3/24*OO[[#This Row],[75 (28JUN1985 06:00:00)-Water Temperature (C)]]*OO[[#This Row],[17]]/SUM(OO[17])</f>
        <v>0</v>
      </c>
      <c r="T413" s="10">
        <f>3/24*OO[[#This Row],[76 (28JUN1985 09:00:00)-Water Temperature (C)]]*OO[[#This Row],[18]]/SUM(OO[18])</f>
        <v>0</v>
      </c>
      <c r="U413" s="10">
        <f>3/24*OO[[#This Row],[77 (28JUN1985 12:00:00)-Water Temperature (C)]]*OO[[#This Row],[19]]/SUM(OO[19])</f>
        <v>8.4031460694206605E-38</v>
      </c>
      <c r="V413" s="10">
        <f>3/24000000*OO[[#This Row],[78 (28JUN1985 15:00:00)-Water Temperature (C)]]*OO[[#This Row],[20]]</f>
        <v>2.8158448238350005E-30</v>
      </c>
      <c r="W413" s="10">
        <f>3/24000000*OO[[#This Row],[79 (28JUN1985 18:00:00)-Water Temperature (C)]]*OO[[#This Row],[21]]</f>
        <v>6.1506179743300002E-23</v>
      </c>
      <c r="X413" s="10">
        <f>3/24000000*OO[[#This Row],[80 (28JUN1985 21:00:00)-Water Temperature (C)]]*OO[[#This Row],[22]]</f>
        <v>3.8964593076699988E-18</v>
      </c>
      <c r="Y413" s="10">
        <f>3/24000000*OO[[#This Row],[81 (29JUN1985 00:00:00)-Water Temperature (C)]]*OO[[#This Row],[23]]</f>
        <v>1.6169490156554996E-14</v>
      </c>
      <c r="Z413" s="10">
        <f>3/24000000*OO[[#This Row],[82 (29JUN1985 03:00:00)-Water Temperature (C)]]*OO[[#This Row],[24]]</f>
        <v>1.1583531173539998E-11</v>
      </c>
      <c r="AA413" s="10">
        <f>3/24000000*OO[[#This Row],[83 (29JUN1985 06:00:00)-Water Temperature (C)]]*OO[[#This Row],[25]]</f>
        <v>2.2440397627638749E-9</v>
      </c>
      <c r="AB413" s="10">
        <f>3/24000000*OO[[#This Row],[84 (29JUN1985 09:00:00)-Water Temperature (C)]]*OO[[#This Row],[26]]</f>
        <v>1.5978679151845E-7</v>
      </c>
      <c r="AC413" s="10">
        <f>3/24000000*OO[[#This Row],[85 (29JUN1985 12:00:00)-Water Temperature (C)]]*OO[[#This Row],[27]]</f>
        <v>4.988419764624999E-6</v>
      </c>
      <c r="AD413" s="10">
        <f>3/24000000*OO[[#This Row],[86 (29JUN1985 15:00:00)-Water Temperature (C)]]*OO[[#This Row],[28]]</f>
        <v>7.6943801978749995E-5</v>
      </c>
      <c r="AE413" s="10">
        <f>3/24000000*OO[[#This Row],[88 (29JUN1985 21:00:00)-Water Temperature (C)]]*OO[[#This Row],[30]]</f>
        <v>3.2040242696000001E-3</v>
      </c>
      <c r="AF413" s="10">
        <f>3/24000000*OO[[#This Row],[88 (29JUN1985 21:00:00)-Water Temperature (C)]]*OO[[#This Row],[30]]</f>
        <v>3.2040242696000001E-3</v>
      </c>
      <c r="AG413" s="10">
        <f>3/24000000*OO[[#This Row],[89 (30JUN1985 00:00:00)-Water Temperature (C)]]*OO[[#This Row],[31]]</f>
        <v>1.0112521797009999E-2</v>
      </c>
      <c r="AH413" s="10">
        <f>3/24000000*OO[[#This Row],[90 (30JUN1985 03:00:00)-Water Temperature (C)]]*OO[[#This Row],[32]]</f>
        <v>2.2072717693844997E-2</v>
      </c>
      <c r="AI413" s="10">
        <f>3/24000000*OO[[#This Row],[91 (30JUN1985 06:00:00)-Water Temperature (C)]]*OO[[#This Row],[33]]</f>
        <v>3.5642099192000003E-2</v>
      </c>
      <c r="AJ413" s="10">
        <f>3/24000000*OO[[#This Row],[92 (30JUN1985 09:00:00)-Water Temperature (C)]]*OO[[#This Row],[34]]</f>
        <v>4.5839584982812501E-2</v>
      </c>
      <c r="AK413" s="10">
        <f>3/24000000*OO[[#This Row],[93 (30JUN1985 12:00:00)-Water Temperature (C)]]*OO[[#This Row],[35]]</f>
        <v>4.9301751864449996E-2</v>
      </c>
      <c r="AL413" s="10">
        <f>3/24000000*OO[[#This Row],[94 (30JUN1985 15:00:00)-Water Temperature (C)]]*OO[[#This Row],[36]]</f>
        <v>4.5892278176249995E-2</v>
      </c>
      <c r="AM413" s="10">
        <f>3/24000000*OO[[#This Row],[95 (30JUN1985 18:00:00)-Water Temperature (C)]]*OO[[#This Row],[37]]</f>
        <v>3.8044929766099994E-2</v>
      </c>
      <c r="AN413" s="10">
        <f>3/24000000*OO[[#This Row],[96 (30JUN1985 21:00:00)-Water Temperature (C)]]*OO[[#This Row],[38]]</f>
        <v>2.8594596736639995E-2</v>
      </c>
      <c r="AO413" s="10">
        <f>3/24000000*OO[[#This Row],[97 (01JUL1985 00:00:00)-Water Temperature (C)]]*OO[[#This Row],[39]]</f>
        <v>2.0083003505787501E-2</v>
      </c>
      <c r="AP413" s="10">
        <f>3/24000000*OO[[#This Row],[98 (01JUL1985 03:00:00)-Water Temperature (C)]]*OO[[#This Row],[40]]</f>
        <v>1.3597019084449999E-2</v>
      </c>
      <c r="AQ413" s="10">
        <f>3/24000000*OO[[#This Row],[99 (01JUL1985 06:00:00)-Water Temperature (C)]]*OO[[#This Row],[41]]</f>
        <v>9.0272758755374997E-3</v>
      </c>
      <c r="AR413" s="10">
        <f>3/24000000*OO[[#This Row],[100 (01JUL1985 09:00:00)-Water Temperature (C)]]*OO[[#This Row],[42]]</f>
        <v>6.042236703524999E-3</v>
      </c>
      <c r="AS413" s="10">
        <f>3/24000000*OO[[#This Row],[101 (01JUL1985 12:00:00)-Water Temperature (C)]]*OO[[#This Row],[43]]</f>
        <v>4.0612990796825002E-3</v>
      </c>
      <c r="AT413" s="10">
        <f>3/24000000*OO[[#This Row],[102 (01JUL1985 15:00:00)-Water Temperature (C)]]*OO[[#This Row],[44]]</f>
        <v>2.7002090968312499E-3</v>
      </c>
      <c r="AU413" s="10">
        <f>3/24000000*OO[[#This Row],[103 (01JUL1985 18:00:00)-Water Temperature (C)]]*OO[[#This Row],[45]]</f>
        <v>1.779282736857E-3</v>
      </c>
      <c r="AV413" s="10">
        <f>3/24000000*OO[[#This Row],[104 (01JUL1985 21:00:00)-Water Temperature (C)]]*OO[[#This Row],[46]]</f>
        <v>1.1525881805643748E-3</v>
      </c>
      <c r="AW413" s="10">
        <f>3/24000000*OO[[#This Row],[105 (02JUL1985 00:00:00)-Water Temperature (C)]]*OO[[#This Row],[47]]</f>
        <v>7.4539331469299986E-4</v>
      </c>
      <c r="AX413" s="10">
        <f>3/24000000*OO[[#This Row],[106 (02JUL1985 03:00:00)-Water Temperature (C)]]*OO[[#This Row],[48]]</f>
        <v>4.8302004739062503E-4</v>
      </c>
      <c r="AY413" s="10">
        <f>3/24000000*OO[[#This Row],[107 (02JUL1985 06:00:00)-Water Temperature (C)]]*OO[[#This Row],[49]]</f>
        <v>3.1427838932769999E-4</v>
      </c>
      <c r="AZ413" s="10">
        <f>3/24000000*OO[[#This Row],[108 (02JUL1985 09:00:00)-Water Temperature (C)]]*OO[[#This Row],[50]]</f>
        <v>2.0518637213449997E-4</v>
      </c>
      <c r="BA413" s="10">
        <f>3/24000000*OO[[#This Row],[109 (02JUL1985 12:00:00)-Water Temperature (C)]]*OO[[#This Row],[51]]</f>
        <v>1.3630867442324999E-4</v>
      </c>
      <c r="BB413" s="10">
        <f>3/24000000*OO[[#This Row],[110 (02JUL1985 15:00:00)-Water Temperature (C)]]*OO[[#This Row],[52]]</f>
        <v>9.2272522139600003E-5</v>
      </c>
      <c r="BC413" s="10">
        <f>3/24000000*OO[[#This Row],[111 (02JUL1985 18:00:00)-Water Temperature (C)]]*OO[[#This Row],[53]]</f>
        <v>6.29170216330875E-5</v>
      </c>
      <c r="BD413" s="10">
        <f>3/24000000*OO[[#This Row],[112 (02JUL1985 21:00:00)-Water Temperature (C)]]*OO[[#This Row],[54]]</f>
        <v>4.2548733812237496E-5</v>
      </c>
      <c r="BE413" s="10">
        <f>3/24000000*OO[[#This Row],[113 (03JUL1985 00:00:00)-Water Temperature (C)]]*OO[[#This Row],[55]]</f>
        <v>2.8454906496261246E-5</v>
      </c>
      <c r="BF413" s="10">
        <f>3/24000000*OO[[#This Row],[114 (03JUL1985 03:00:00)-Water Temperature (C)]]*OO[[#This Row],[56]]</f>
        <v>1.9192275823944998E-5</v>
      </c>
      <c r="BG413" s="10">
        <f>3/24000000*OO[[#This Row],[115 (03JUL1985 06:00:00)-Water Temperature (C)]]*OO[[#This Row],[57]]</f>
        <v>1.3144449930183749E-5</v>
      </c>
      <c r="BH413" s="10">
        <f>3/24000000*OO[[#This Row],[116 (03JUL1985 09:00:00)-Water Temperature (C)]]*OO[[#This Row],[58]]</f>
        <v>9.328381214215E-6</v>
      </c>
      <c r="BI413" s="10">
        <f>3/24000000*OO[[#This Row],[117 (03JUL1985 12:00:00)-Water Temperature (C)]]*OO[[#This Row],[59]]</f>
        <v>6.8796036786750007E-6</v>
      </c>
      <c r="BJ413" s="10">
        <f>3/24000000*OO[[#This Row],[118 (03JUL1985 15:00:00)-Water Temperature (C)]]*OO[[#This Row],[60]]</f>
        <v>5.2281085054799998E-6</v>
      </c>
      <c r="BK413" s="10">
        <f>3/24000000*OO[[#This Row],[119 (03JUL1985 18:00:00)-Water Temperature (C)]]*OO[[#This Row],[61]]</f>
        <v>4.0831445161287499E-6</v>
      </c>
      <c r="BL413" s="10">
        <f>3/24000000*OO[[#This Row],[120 (03JUL1985 21:00:00)-Water Temperature (C)]]*OO[[#This Row],[62]]</f>
        <v>3.2421361062974997E-6</v>
      </c>
      <c r="BM413" s="10">
        <f>3/24000000*OO[[#This Row],[121 (04JUL1985 00:00:00)-Water Temperature (C)]]*OO[[#This Row],[63]]</f>
        <v>2.6290397092950001E-6</v>
      </c>
      <c r="BN413" s="10">
        <f>3/24000000*OO[[#This Row],[122 (04JUL1985 03:00:00)-Water Temperature (C)]]*OO[[#This Row],[64]]</f>
        <v>2.1958010804419999E-6</v>
      </c>
      <c r="BO413" s="10">
        <f>3/24000000*OO[[#This Row],[123 (04JUL1985 06:00:00)-Water Temperature (C)]]*OO[[#This Row],[65]]</f>
        <v>1.8904835643340002E-6</v>
      </c>
      <c r="BP413" s="10">
        <f>3/24000000*OO[[#This Row],[124 (04JUL1985 09:00:00)-Water Temperature (C)]]*OO[[#This Row],[66]]</f>
        <v>1.70666417669125E-6</v>
      </c>
      <c r="BQ413" s="10">
        <f>3/24000000*OO[[#This Row],[125 (04JUL1985 12:00:00)-Water Temperature (C)]]*OO[[#This Row],[67]]</f>
        <v>1.5871750389524999E-6</v>
      </c>
      <c r="BR413" s="10">
        <f>3/24000000*OO[[#This Row],[126 (04JUL1985 15:00:00)-Water Temperature (C)]]*OO[[#This Row],[68]]</f>
        <v>1.495412169954E-6</v>
      </c>
      <c r="BS413" s="10">
        <f>3/24000000*OO[[#This Row],[127 (04JUL1985 18:00:00)-Water Temperature (C)]]*OO[[#This Row],[69]]</f>
        <v>1.4143111685010001E-6</v>
      </c>
      <c r="BT413" s="10">
        <f>3/24000000*OO[[#This Row],[128 (04JUL1985 21:00:00)-Water Temperature (C)]]*OO[[#This Row],[70]]</f>
        <v>1.3328354856015002E-6</v>
      </c>
      <c r="BU413" s="10">
        <f>3/24000000*OO[[#This Row],[129 (05JUL1985 00:00:00)-Water Temperature (C)]]*OO[[#This Row],[71]]</f>
        <v>1.2481339004458751E-6</v>
      </c>
      <c r="BV413" s="10">
        <f>3/24000000*OO[[#This Row],[130 (05JUL1985 03:00:00)-Water Temperature (C)]]*OO[[#This Row],[72]]</f>
        <v>1.1727542263070001E-6</v>
      </c>
      <c r="BW413" s="10">
        <f>3/24000000*OO[[#This Row],[131 (05JUL1985 06:00:00)-Water Temperature (C)]]*OO[[#This Row],[73]]</f>
        <v>1.1095829028494999E-6</v>
      </c>
      <c r="BX413" s="10">
        <f>3/24000000*OO[[#This Row],[132 (05JUL1985 09:00:00)-Water Temperature (C)]]*OO[[#This Row],[74]]</f>
        <v>1.077215565764625E-6</v>
      </c>
      <c r="BY413" s="10">
        <f>3/24000000*OO[[#This Row],[133 (05JUL1985 12:00:00)-Water Temperature (C)]]*OO[[#This Row],[75]]</f>
        <v>1.0627367593456251E-6</v>
      </c>
      <c r="BZ413" s="10">
        <f>3/24000000*OO[[#This Row],[134 (05JUL1985 15:00:00)-Water Temperature (C)]]*OO[[#This Row],[76]]</f>
        <v>1.0543432468512499E-6</v>
      </c>
      <c r="CA413" s="10">
        <f>3/24000000*OO[[#This Row],[135 (05JUL1985 18:00:00)-Water Temperature (C)]]*OO[[#This Row],[77]]</f>
        <v>1.0428783681975E-6</v>
      </c>
      <c r="CB413" s="10">
        <f>3/24000000*OO[[#This Row],[136 (05JUL1985 21:00:00)-Water Temperature (C)]]*OO[[#This Row],[78]]</f>
        <v>1.011834978945E-6</v>
      </c>
      <c r="CC413" s="10">
        <f>3/24000000*OO[[#This Row],[137 (06JUL1985 00:00:00)-Water Temperature (C)]]*OO[[#This Row],[79]]</f>
        <v>9.6605304403249989E-7</v>
      </c>
      <c r="CD413" s="10">
        <f>3/24000000*OO[[#This Row],[138 (06JUL1985 03:00:00)-Water Temperature (C)]]*OO[[#This Row],[80]]</f>
        <v>9.1975161467362486E-7</v>
      </c>
      <c r="CE413" s="10">
        <f>3/24000000*OO[[#This Row],[139 (06JUL1985 06:00:00)-Water Temperature (C)]]*OO[[#This Row],[81]]</f>
        <v>8.7914385497000003E-7</v>
      </c>
      <c r="CF413" s="10">
        <f>3/24000000*OO[[#This Row],[140 (06JUL1985 09:00:00)-Water Temperature (C)]]*OO[[#This Row],[82]]</f>
        <v>8.6475109755125001E-7</v>
      </c>
      <c r="CG413" s="10">
        <f>3/24000000*OO[[#This Row],[141 (06JUL1985 12:00:00)-Water Temperature (C)]]*OO[[#This Row],[83]]</f>
        <v>8.6281953576000005E-7</v>
      </c>
      <c r="CH413" s="10">
        <f>3/24000000*OO[[#This Row],[142 (06JUL1985 15:00:00)-Water Temperature (C)]]*OO[[#This Row],[84]]</f>
        <v>8.6277625843662503E-7</v>
      </c>
      <c r="CI413" s="10">
        <f>3/24000000*OO[[#This Row],[143 (06JUL1985 18:00:00)-Water Temperature (C)]]*OO[[#This Row],[85]]</f>
        <v>8.589915491255E-7</v>
      </c>
      <c r="CJ413" s="10">
        <f>3/24000000*OO[[#This Row],[144 (06JUL1985 21:00:00)-Water Temperature (C)]]*OO[[#This Row],[86]]</f>
        <v>8.3850592120425001E-7</v>
      </c>
      <c r="CK413" s="10">
        <f>3/24000000*OO[[#This Row],[145 (07JUL1985 00:00:00)-Water Temperature (C)]]*OO[[#This Row],[87]]</f>
        <v>8.0496417991499992E-7</v>
      </c>
      <c r="CL413" s="10">
        <f>3/24000000*OO[[#This Row],[146 (07JUL1985 03:00:00)-Water Temperature (C)]]*OO[[#This Row],[88]]</f>
        <v>7.6848955893125E-7</v>
      </c>
      <c r="CM413" s="10">
        <f>3/24000000*OO[[#This Row],[147 (07JUL1985 06:00:00)-Water Temperature (C)]]*OO[[#This Row],[89]]</f>
        <v>7.3260193060287485E-7</v>
      </c>
      <c r="CN413" s="10">
        <f>3/24000000*OO[[#This Row],[148 (07JUL1985 09:00:00)-Water Temperature (C)]]*OO[[#This Row],[90]]</f>
        <v>7.0351499865649998E-7</v>
      </c>
      <c r="CO413" s="10">
        <f>3/24000000*OO[[#This Row],[149 (07JUL1985 12:00:00)-Water Temperature (C)]]*OO[[#This Row],[91]]</f>
        <v>6.85289572749E-7</v>
      </c>
      <c r="CP413" s="10">
        <f>3/24000000*OO[[#This Row],[150 (07JUL1985 15:00:00)-Water Temperature (C)]]*OO[[#This Row],[92]]</f>
        <v>6.7847807238149995E-7</v>
      </c>
      <c r="CQ413" s="10">
        <f>3/24000000*OO[[#This Row],[151 (07JUL1985 18:00:00)-Water Temperature (C)]]*OO[[#This Row],[93]]</f>
        <v>6.6637892210649996E-7</v>
      </c>
      <c r="CR413" s="10">
        <f>3/24000000*OO[[#This Row],[152 (07JUL1985 21:00:00)-Water Temperature (C)]]*OO[[#This Row],[94]]</f>
        <v>6.4474937855999997E-7</v>
      </c>
      <c r="CS413" s="10">
        <f>3/24000000*OO[[#This Row],[153 (08JUL1985 00:00:00)-Water Temperature (C)]]*OO[[#This Row],[95]]</f>
        <v>6.1922032432750007E-7</v>
      </c>
      <c r="CT413" s="10">
        <f>3/24000000*OO[[#This Row],[154 (08JUL1985 03:00:00)-Water Temperature (C)]]*OO[[#This Row],[96]]</f>
        <v>5.9275796191799995E-7</v>
      </c>
      <c r="CU413" s="10">
        <f>3/24000000*OO[[#This Row],[155 (08JUL1985 06:00:00)-Water Temperature (C)]]*OO[[#This Row],[97]]</f>
        <v>5.6768947584862497E-7</v>
      </c>
      <c r="CV413" s="10">
        <f>3/24000000*OO[[#This Row],[156 (08JUL1985 09:00:00)-Water Temperature (C)]]*OO[[#This Row],[98]]</f>
        <v>5.5464752132324997E-7</v>
      </c>
      <c r="CW413" s="10">
        <f>3/24000000*OO[[#This Row],[157 (08JUL1985 12:00:00)-Water Temperature (C)]]*OO[[#This Row],[99]]</f>
        <v>5.5110107193750006E-7</v>
      </c>
    </row>
    <row r="414" spans="1:101" x14ac:dyDescent="0.35">
      <c r="A414" t="s">
        <v>421</v>
      </c>
      <c r="B414">
        <v>818.60440000000006</v>
      </c>
      <c r="C414" s="10">
        <f>3/24*OO[[#This Row],[59 (26JUN1985 06:00:00)-Water Temperature (C)]]*OO[[#This Row],[1]]/SUM(OO[1])</f>
        <v>0</v>
      </c>
      <c r="D414" s="10">
        <f>3/24*OO[[#This Row],[60 (26JUN1985 09:00:00)-Water Temperature (C)]]*OO[[#This Row],[2]]/SUM(OO[2])</f>
        <v>0</v>
      </c>
      <c r="E414" s="10">
        <f>3/24*OO[[#This Row],[61 (26JUN1985 12:00:00)-Water Temperature (C)]]*OO[[#This Row],[3]]/SUM(OO[3])</f>
        <v>0</v>
      </c>
      <c r="F414" s="10">
        <f>3/24*OO[[#This Row],[62 (26JUN1985 15:00:00)-Water Temperature (C)]]*OO[[#This Row],[4]]/SUM(OO[4])</f>
        <v>0</v>
      </c>
      <c r="G414" s="10">
        <f>3/24*OO[[#This Row],[63 (26JUN1985 18:00:00)-Water Temperature (C)]]*OO[[#This Row],[5]]/SUM(OO[5])</f>
        <v>0</v>
      </c>
      <c r="H414" s="10">
        <f>3/24*OO[[#This Row],[64 (26JUN1985 21:00:00)-Water Temperature (C)]]*OO[[#This Row],[6]]/SUM(OO[6])</f>
        <v>0</v>
      </c>
      <c r="I414" s="10">
        <f>3/24*OO[[#This Row],[65 (27JUN1985 00:00:00)-Water Temperature (C)]]*OO[[#This Row],[7]]/SUM(OO[7])</f>
        <v>0</v>
      </c>
      <c r="J414" s="10">
        <f>3/24*OO[[#This Row],[66 (27JUN1985 03:00:00)-Water Temperature (C)]]*OO[[#This Row],[8]]/SUM(OO[8])</f>
        <v>0</v>
      </c>
      <c r="K414" s="10">
        <f>3/24*OO[[#This Row],[67 (27JUN1985 06:00:00)-Water Temperature (C)]]*OO[[#This Row],[9]]/SUM(OO[9])</f>
        <v>0</v>
      </c>
      <c r="L414" s="10">
        <f>3/24*OO[[#This Row],[68 (27JUN1985 09:00:00)-Water Temperature (C)]]*OO[[#This Row],[10]]/SUM(OO[10])</f>
        <v>0</v>
      </c>
      <c r="M414" s="10">
        <f>3/24*OO[[#This Row],[69 (27JUN1985 12:00:00)-Water Temperature (C)]]*OO[[#This Row],[11]]/SUM(OO[11])</f>
        <v>0</v>
      </c>
      <c r="N414" s="10">
        <f>3/24*OO[[#This Row],[70 (27JUN1985 15:00:00)-Water Temperature (C)]]*OO[[#This Row],[12]]/SUM(OO[12])</f>
        <v>0</v>
      </c>
      <c r="O414" s="10">
        <f>3/24*OO[[#This Row],[71 (27JUN1985 18:00:00)-Water Temperature (C)]]*OO[[#This Row],[13]]/SUM(OO[13])</f>
        <v>0</v>
      </c>
      <c r="P414" s="10">
        <f>3/24*OO[[#This Row],[72 (27JUN1985 21:00:00)-Water Temperature (C)]]*OO[[#This Row],[14]]/SUM(OO[14])</f>
        <v>0</v>
      </c>
      <c r="Q414" s="10">
        <f>3/24*OO[[#This Row],[73 (28JUN1985 00:00:00)-Water Temperature (C)]]*OO[[#This Row],[15]]/SUM(OO[15])</f>
        <v>0</v>
      </c>
      <c r="R414" s="10">
        <f>3/24*OO[[#This Row],[74 (28JUN1985 03:00:00)-Water Temperature (C)]]*OO[[#This Row],[16]]/SUM(OO[16])</f>
        <v>0</v>
      </c>
      <c r="S414" s="10">
        <f>3/24*OO[[#This Row],[75 (28JUN1985 06:00:00)-Water Temperature (C)]]*OO[[#This Row],[17]]/SUM(OO[17])</f>
        <v>0</v>
      </c>
      <c r="T414" s="10">
        <f>3/24*OO[[#This Row],[76 (28JUN1985 09:00:00)-Water Temperature (C)]]*OO[[#This Row],[18]]/SUM(OO[18])</f>
        <v>0</v>
      </c>
      <c r="U414" s="10">
        <f>3/24*OO[[#This Row],[77 (28JUN1985 12:00:00)-Water Temperature (C)]]*OO[[#This Row],[19]]/SUM(OO[19])</f>
        <v>1.742289551825753E-38</v>
      </c>
      <c r="V414" s="10">
        <f>3/24000000*OO[[#This Row],[78 (28JUN1985 15:00:00)-Water Temperature (C)]]*OO[[#This Row],[20]]</f>
        <v>5.1242748845099998E-31</v>
      </c>
      <c r="W414" s="10">
        <f>3/24000000*OO[[#This Row],[79 (28JUN1985 18:00:00)-Water Temperature (C)]]*OO[[#This Row],[21]]</f>
        <v>1.7185474154721249E-23</v>
      </c>
      <c r="X414" s="10">
        <f>3/24000000*OO[[#This Row],[80 (28JUN1985 21:00:00)-Water Temperature (C)]]*OO[[#This Row],[22]]</f>
        <v>1.3273528608924998E-18</v>
      </c>
      <c r="Y414" s="10">
        <f>3/24000000*OO[[#This Row],[81 (29JUN1985 00:00:00)-Water Temperature (C)]]*OO[[#This Row],[23]]</f>
        <v>6.1600262270899993E-15</v>
      </c>
      <c r="Z414" s="10">
        <f>3/24000000*OO[[#This Row],[82 (29JUN1985 03:00:00)-Water Temperature (C)]]*OO[[#This Row],[24]]</f>
        <v>4.8207883125937492E-12</v>
      </c>
      <c r="AA414" s="10">
        <f>3/24000000*OO[[#This Row],[83 (29JUN1985 06:00:00)-Water Temperature (C)]]*OO[[#This Row],[25]]</f>
        <v>1.0018537913569999E-9</v>
      </c>
      <c r="AB414" s="10">
        <f>3/24000000*OO[[#This Row],[84 (29JUN1985 09:00:00)-Water Temperature (C)]]*OO[[#This Row],[26]]</f>
        <v>7.5606913861199996E-8</v>
      </c>
      <c r="AC414" s="10">
        <f>3/24000000*OO[[#This Row],[85 (29JUN1985 12:00:00)-Water Temperature (C)]]*OO[[#This Row],[27]]</f>
        <v>2.4837564904781249E-6</v>
      </c>
      <c r="AD414" s="10">
        <f>3/24000000*OO[[#This Row],[86 (29JUN1985 15:00:00)-Water Temperature (C)]]*OO[[#This Row],[28]]</f>
        <v>4.0080054450299998E-5</v>
      </c>
      <c r="AE414" s="10">
        <f>3/24000000*OO[[#This Row],[88 (29JUN1985 21:00:00)-Water Temperature (C)]]*OO[[#This Row],[30]]</f>
        <v>1.8016901380014999E-3</v>
      </c>
      <c r="AF414" s="10">
        <f>3/24000000*OO[[#This Row],[88 (29JUN1985 21:00:00)-Water Temperature (C)]]*OO[[#This Row],[30]]</f>
        <v>1.8016901380014999E-3</v>
      </c>
      <c r="AG414" s="10">
        <f>3/24000000*OO[[#This Row],[89 (30JUN1985 00:00:00)-Water Temperature (C)]]*OO[[#This Row],[31]]</f>
        <v>5.86684560750625E-3</v>
      </c>
      <c r="AH414" s="10">
        <f>3/24000000*OO[[#This Row],[90 (30JUN1985 03:00:00)-Water Temperature (C)]]*OO[[#This Row],[32]]</f>
        <v>1.3152201027956251E-2</v>
      </c>
      <c r="AI414" s="10">
        <f>3/24000000*OO[[#This Row],[91 (30JUN1985 06:00:00)-Water Temperature (C)]]*OO[[#This Row],[33]]</f>
        <v>2.1714034302743754E-2</v>
      </c>
      <c r="AJ414" s="10">
        <f>3/24000000*OO[[#This Row],[92 (30JUN1985 09:00:00)-Water Temperature (C)]]*OO[[#This Row],[34]]</f>
        <v>2.8425404425194999E-2</v>
      </c>
      <c r="AK414" s="10">
        <f>3/24000000*OO[[#This Row],[93 (30JUN1985 12:00:00)-Water Temperature (C)]]*OO[[#This Row],[35]]</f>
        <v>3.1015469280872499E-2</v>
      </c>
      <c r="AL414" s="10">
        <f>3/24000000*OO[[#This Row],[94 (30JUN1985 15:00:00)-Water Temperature (C)]]*OO[[#This Row],[36]]</f>
        <v>2.9206229242848748E-2</v>
      </c>
      <c r="AM414" s="10">
        <f>3/24000000*OO[[#This Row],[95 (30JUN1985 18:00:00)-Water Temperature (C)]]*OO[[#This Row],[37]]</f>
        <v>2.4437545358374998E-2</v>
      </c>
      <c r="AN414" s="10">
        <f>3/24000000*OO[[#This Row],[96 (30JUN1985 21:00:00)-Water Temperature (C)]]*OO[[#This Row],[38]]</f>
        <v>1.850280506083625E-2</v>
      </c>
      <c r="AO414" s="10">
        <f>3/24000000*OO[[#This Row],[97 (01JUL1985 00:00:00)-Water Temperature (C)]]*OO[[#This Row],[39]]</f>
        <v>1.3060992353312499E-2</v>
      </c>
      <c r="AP414" s="10">
        <f>3/24000000*OO[[#This Row],[98 (01JUL1985 03:00:00)-Water Temperature (C)]]*OO[[#This Row],[40]]</f>
        <v>8.8733600164137508E-3</v>
      </c>
      <c r="AQ414" s="10">
        <f>3/24000000*OO[[#This Row],[99 (01JUL1985 06:00:00)-Water Temperature (C)]]*OO[[#This Row],[41]]</f>
        <v>5.9046899640824999E-3</v>
      </c>
      <c r="AR414" s="10">
        <f>3/24000000*OO[[#This Row],[100 (01JUL1985 09:00:00)-Water Temperature (C)]]*OO[[#This Row],[42]]</f>
        <v>3.9551402488950003E-3</v>
      </c>
      <c r="AS414" s="10">
        <f>3/24000000*OO[[#This Row],[101 (01JUL1985 12:00:00)-Water Temperature (C)]]*OO[[#This Row],[43]]</f>
        <v>2.661679227939375E-3</v>
      </c>
      <c r="AT414" s="10">
        <f>3/24000000*OO[[#This Row],[102 (01JUL1985 15:00:00)-Water Temperature (C)]]*OO[[#This Row],[44]]</f>
        <v>1.7723021427251248E-3</v>
      </c>
      <c r="AU414" s="10">
        <f>3/24000000*OO[[#This Row],[103 (01JUL1985 18:00:00)-Water Temperature (C)]]*OO[[#This Row],[45]]</f>
        <v>1.1702467818979999E-3</v>
      </c>
      <c r="AV414" s="10">
        <f>3/24000000*OO[[#This Row],[104 (01JUL1985 21:00:00)-Water Temperature (C)]]*OO[[#This Row],[46]]</f>
        <v>7.5930876990874991E-4</v>
      </c>
      <c r="AW414" s="10">
        <f>3/24000000*OO[[#This Row],[105 (02JUL1985 00:00:00)-Water Temperature (C)]]*OO[[#This Row],[47]]</f>
        <v>4.9162280780812502E-4</v>
      </c>
      <c r="AX414" s="10">
        <f>3/24000000*OO[[#This Row],[106 (02JUL1985 03:00:00)-Water Temperature (C)]]*OO[[#This Row],[48]]</f>
        <v>3.1888907959792497E-4</v>
      </c>
      <c r="AY414" s="10">
        <f>3/24000000*OO[[#This Row],[107 (02JUL1985 06:00:00)-Water Temperature (C)]]*OO[[#This Row],[49]]</f>
        <v>2.0764907644775E-4</v>
      </c>
      <c r="AZ414" s="10">
        <f>3/24000000*OO[[#This Row],[108 (02JUL1985 09:00:00)-Water Temperature (C)]]*OO[[#This Row],[50]]</f>
        <v>1.3568071249512499E-4</v>
      </c>
      <c r="BA414" s="10">
        <f>3/24000000*OO[[#This Row],[109 (02JUL1985 12:00:00)-Water Temperature (C)]]*OO[[#This Row],[51]]</f>
        <v>9.0126279802774995E-5</v>
      </c>
      <c r="BB414" s="10">
        <f>3/24000000*OO[[#This Row],[110 (02JUL1985 15:00:00)-Water Temperature (C)]]*OO[[#This Row],[52]]</f>
        <v>6.1024050554174999E-5</v>
      </c>
      <c r="BC414" s="10">
        <f>3/24000000*OO[[#This Row],[111 (02JUL1985 18:00:00)-Water Temperature (C)]]*OO[[#This Row],[53]]</f>
        <v>4.1634511023E-5</v>
      </c>
      <c r="BD414" s="10">
        <f>3/24000000*OO[[#This Row],[112 (02JUL1985 21:00:00)-Water Temperature (C)]]*OO[[#This Row],[54]]</f>
        <v>2.8199617943925002E-5</v>
      </c>
      <c r="BE414" s="10">
        <f>3/24000000*OO[[#This Row],[113 (03JUL1985 00:00:00)-Water Temperature (C)]]*OO[[#This Row],[55]]</f>
        <v>1.8874450180887498E-5</v>
      </c>
      <c r="BF414" s="10">
        <f>3/24000000*OO[[#This Row],[114 (03JUL1985 03:00:00)-Water Temperature (C)]]*OO[[#This Row],[56]]</f>
        <v>1.2732144122099999E-5</v>
      </c>
      <c r="BG414" s="10">
        <f>3/24000000*OO[[#This Row],[115 (03JUL1985 06:00:00)-Water Temperature (C)]]*OO[[#This Row],[57]]</f>
        <v>8.7153084298049983E-6</v>
      </c>
      <c r="BH414" s="10">
        <f>3/24000000*OO[[#This Row],[116 (03JUL1985 09:00:00)-Water Temperature (C)]]*OO[[#This Row],[58]]</f>
        <v>6.1743150745149992E-6</v>
      </c>
      <c r="BI414" s="10">
        <f>3/24000000*OO[[#This Row],[117 (03JUL1985 12:00:00)-Water Temperature (C)]]*OO[[#This Row],[59]]</f>
        <v>4.5439246790812492E-6</v>
      </c>
      <c r="BJ414" s="10">
        <f>3/24000000*OO[[#This Row],[118 (03JUL1985 15:00:00)-Water Temperature (C)]]*OO[[#This Row],[60]]</f>
        <v>3.4472405245950002E-6</v>
      </c>
      <c r="BK414" s="10">
        <f>3/24000000*OO[[#This Row],[119 (03JUL1985 18:00:00)-Water Temperature (C)]]*OO[[#This Row],[61]]</f>
        <v>2.6875976518389996E-6</v>
      </c>
      <c r="BL414" s="10">
        <f>3/24000000*OO[[#This Row],[120 (03JUL1985 21:00:00)-Water Temperature (C)]]*OO[[#This Row],[62]]</f>
        <v>2.1321285814803749E-6</v>
      </c>
      <c r="BM414" s="10">
        <f>3/24000000*OO[[#This Row],[121 (04JUL1985 00:00:00)-Water Temperature (C)]]*OO[[#This Row],[63]]</f>
        <v>1.7261515091283749E-6</v>
      </c>
      <c r="BN414" s="10">
        <f>3/24000000*OO[[#This Row],[122 (04JUL1985 03:00:00)-Water Temperature (C)]]*OO[[#This Row],[64]]</f>
        <v>1.4391970488607498E-6</v>
      </c>
      <c r="BO414" s="10">
        <f>3/24000000*OO[[#This Row],[123 (04JUL1985 06:00:00)-Water Temperature (C)]]*OO[[#This Row],[65]]</f>
        <v>1.2366734606662499E-6</v>
      </c>
      <c r="BP414" s="10">
        <f>3/24000000*OO[[#This Row],[124 (04JUL1985 09:00:00)-Water Temperature (C)]]*OO[[#This Row],[66]]</f>
        <v>1.1138932589004999E-6</v>
      </c>
      <c r="BQ414" s="10">
        <f>3/24000000*OO[[#This Row],[125 (04JUL1985 12:00:00)-Water Temperature (C)]]*OO[[#This Row],[67]]</f>
        <v>1.0345803867700002E-6</v>
      </c>
      <c r="BR414" s="10">
        <f>3/24000000*OO[[#This Row],[126 (04JUL1985 15:00:00)-Water Temperature (C)]]*OO[[#This Row],[68]]</f>
        <v>9.7435339552399996E-7</v>
      </c>
      <c r="BS414" s="10">
        <f>3/24000000*OO[[#This Row],[127 (04JUL1985 18:00:00)-Water Temperature (C)]]*OO[[#This Row],[69]]</f>
        <v>9.2205662261999997E-7</v>
      </c>
      <c r="BT414" s="10">
        <f>3/24000000*OO[[#This Row],[128 (04JUL1985 21:00:00)-Water Temperature (C)]]*OO[[#This Row],[70]]</f>
        <v>8.6973361856499998E-7</v>
      </c>
      <c r="BU414" s="10">
        <f>3/24000000*OO[[#This Row],[129 (05JUL1985 00:00:00)-Water Temperature (C)]]*OO[[#This Row],[71]]</f>
        <v>8.1506525819949999E-7</v>
      </c>
      <c r="BV414" s="10">
        <f>3/24000000*OO[[#This Row],[130 (05JUL1985 03:00:00)-Water Temperature (C)]]*OO[[#This Row],[72]]</f>
        <v>7.6615651552549997E-7</v>
      </c>
      <c r="BW414" s="10">
        <f>3/24000000*OO[[#This Row],[131 (05JUL1985 06:00:00)-Water Temperature (C)]]*OO[[#This Row],[73]]</f>
        <v>7.249020973889999E-7</v>
      </c>
      <c r="BX414" s="10">
        <f>3/24000000*OO[[#This Row],[132 (05JUL1985 09:00:00)-Water Temperature (C)]]*OO[[#This Row],[74]]</f>
        <v>7.0331396429699998E-7</v>
      </c>
      <c r="BY414" s="10">
        <f>3/24000000*OO[[#This Row],[133 (05JUL1985 12:00:00)-Water Temperature (C)]]*OO[[#This Row],[75]]</f>
        <v>6.936056146499999E-7</v>
      </c>
      <c r="BZ414" s="10">
        <f>3/24000000*OO[[#This Row],[134 (05JUL1985 15:00:00)-Water Temperature (C)]]*OO[[#This Row],[76]]</f>
        <v>6.8829556188937499E-7</v>
      </c>
      <c r="CA414" s="10">
        <f>3/24000000*OO[[#This Row],[135 (05JUL1985 18:00:00)-Water Temperature (C)]]*OO[[#This Row],[77]]</f>
        <v>6.8145198947099994E-7</v>
      </c>
      <c r="CB414" s="10">
        <f>3/24000000*OO[[#This Row],[136 (05JUL1985 21:00:00)-Water Temperature (C)]]*OO[[#This Row],[78]]</f>
        <v>6.6242880864875005E-7</v>
      </c>
      <c r="CC414" s="10">
        <f>3/24000000*OO[[#This Row],[137 (06JUL1985 00:00:00)-Water Temperature (C)]]*OO[[#This Row],[79]]</f>
        <v>6.3324303269150008E-7</v>
      </c>
      <c r="CD414" s="10">
        <f>3/24000000*OO[[#This Row],[138 (06JUL1985 03:00:00)-Water Temperature (C)]]*OO[[#This Row],[80]]</f>
        <v>6.0329446574887501E-7</v>
      </c>
      <c r="CE414" s="10">
        <f>3/24000000*OO[[#This Row],[139 (06JUL1985 06:00:00)-Water Temperature (C)]]*OO[[#This Row],[81]]</f>
        <v>5.7660214054350001E-7</v>
      </c>
      <c r="CF414" s="10">
        <f>3/24000000*OO[[#This Row],[140 (06JUL1985 09:00:00)-Water Temperature (C)]]*OO[[#This Row],[82]]</f>
        <v>5.6664605365499997E-7</v>
      </c>
      <c r="CG414" s="10">
        <f>3/24000000*OO[[#This Row],[141 (06JUL1985 12:00:00)-Water Temperature (C)]]*OO[[#This Row],[83]]</f>
        <v>5.6509052683599996E-7</v>
      </c>
      <c r="CH414" s="10">
        <f>3/24000000*OO[[#This Row],[142 (06JUL1985 15:00:00)-Water Temperature (C)]]*OO[[#This Row],[84]]</f>
        <v>5.6525917312974992E-7</v>
      </c>
      <c r="CI414" s="10">
        <f>3/24000000*OO[[#This Row],[143 (06JUL1985 18:00:00)-Water Temperature (C)]]*OO[[#This Row],[85]]</f>
        <v>5.632423078965E-7</v>
      </c>
      <c r="CJ414" s="10">
        <f>3/24000000*OO[[#This Row],[144 (06JUL1985 21:00:00)-Water Temperature (C)]]*OO[[#This Row],[86]]</f>
        <v>5.50862020303125E-7</v>
      </c>
      <c r="CK414" s="10">
        <f>3/24000000*OO[[#This Row],[145 (07JUL1985 00:00:00)-Water Temperature (C)]]*OO[[#This Row],[87]]</f>
        <v>5.2938617260900005E-7</v>
      </c>
      <c r="CL414" s="10">
        <f>3/24000000*OO[[#This Row],[146 (07JUL1985 03:00:00)-Water Temperature (C)]]*OO[[#This Row],[88]]</f>
        <v>5.0582463019799996E-7</v>
      </c>
      <c r="CM414" s="10">
        <f>3/24000000*OO[[#This Row],[147 (07JUL1985 06:00:00)-Water Temperature (C)]]*OO[[#This Row],[89]]</f>
        <v>4.8230869957074989E-7</v>
      </c>
      <c r="CN414" s="10">
        <f>3/24000000*OO[[#This Row],[148 (07JUL1985 09:00:00)-Water Temperature (C)]]*OO[[#This Row],[90]]</f>
        <v>4.6310927053649994E-7</v>
      </c>
      <c r="CO414" s="10">
        <f>3/24000000*OO[[#This Row],[149 (07JUL1985 12:00:00)-Water Temperature (C)]]*OO[[#This Row],[91]]</f>
        <v>4.5079238943774992E-7</v>
      </c>
      <c r="CP414" s="10">
        <f>3/24000000*OO[[#This Row],[150 (07JUL1985 15:00:00)-Water Temperature (C)]]*OO[[#This Row],[92]]</f>
        <v>4.46252987925E-7</v>
      </c>
      <c r="CQ414" s="10">
        <f>3/24000000*OO[[#This Row],[151 (07JUL1985 18:00:00)-Water Temperature (C)]]*OO[[#This Row],[93]]</f>
        <v>4.3856823955212499E-7</v>
      </c>
      <c r="CR414" s="10">
        <f>3/24000000*OO[[#This Row],[152 (07JUL1985 21:00:00)-Water Temperature (C)]]*OO[[#This Row],[94]]</f>
        <v>4.2485896920449998E-7</v>
      </c>
      <c r="CS414" s="10">
        <f>3/24000000*OO[[#This Row],[153 (08JUL1985 00:00:00)-Water Temperature (C)]]*OO[[#This Row],[95]]</f>
        <v>4.0833339216E-7</v>
      </c>
      <c r="CT414" s="10">
        <f>3/24000000*OO[[#This Row],[154 (08JUL1985 03:00:00)-Water Temperature (C)]]*OO[[#This Row],[96]]</f>
        <v>3.9109527479400001E-7</v>
      </c>
      <c r="CU414" s="10">
        <f>3/24000000*OO[[#This Row],[155 (08JUL1985 06:00:00)-Water Temperature (C)]]*OO[[#This Row],[97]]</f>
        <v>3.7457467704599995E-7</v>
      </c>
      <c r="CV414" s="10">
        <f>3/24000000*OO[[#This Row],[156 (08JUL1985 09:00:00)-Water Temperature (C)]]*OO[[#This Row],[98]]</f>
        <v>3.6553735888949998E-7</v>
      </c>
      <c r="CW414" s="10">
        <f>3/24000000*OO[[#This Row],[157 (08JUL1985 12:00:00)-Water Temperature (C)]]*OO[[#This Row],[99]]</f>
        <v>3.630256025385E-7</v>
      </c>
    </row>
    <row r="415" spans="1:101" x14ac:dyDescent="0.35">
      <c r="A415" t="s">
        <v>422</v>
      </c>
      <c r="B415">
        <v>799.63980000000004</v>
      </c>
      <c r="C415" s="10">
        <f>3/24*OO[[#This Row],[59 (26JUN1985 06:00:00)-Water Temperature (C)]]*OO[[#This Row],[1]]/SUM(OO[1])</f>
        <v>0</v>
      </c>
      <c r="D415" s="10">
        <f>3/24*OO[[#This Row],[60 (26JUN1985 09:00:00)-Water Temperature (C)]]*OO[[#This Row],[2]]/SUM(OO[2])</f>
        <v>0</v>
      </c>
      <c r="E415" s="10">
        <f>3/24*OO[[#This Row],[61 (26JUN1985 12:00:00)-Water Temperature (C)]]*OO[[#This Row],[3]]/SUM(OO[3])</f>
        <v>0</v>
      </c>
      <c r="F415" s="10">
        <f>3/24*OO[[#This Row],[62 (26JUN1985 15:00:00)-Water Temperature (C)]]*OO[[#This Row],[4]]/SUM(OO[4])</f>
        <v>0</v>
      </c>
      <c r="G415" s="10">
        <f>3/24*OO[[#This Row],[63 (26JUN1985 18:00:00)-Water Temperature (C)]]*OO[[#This Row],[5]]/SUM(OO[5])</f>
        <v>0</v>
      </c>
      <c r="H415" s="10">
        <f>3/24*OO[[#This Row],[64 (26JUN1985 21:00:00)-Water Temperature (C)]]*OO[[#This Row],[6]]/SUM(OO[6])</f>
        <v>0</v>
      </c>
      <c r="I415" s="10">
        <f>3/24*OO[[#This Row],[65 (27JUN1985 00:00:00)-Water Temperature (C)]]*OO[[#This Row],[7]]/SUM(OO[7])</f>
        <v>0</v>
      </c>
      <c r="J415" s="10">
        <f>3/24*OO[[#This Row],[66 (27JUN1985 03:00:00)-Water Temperature (C)]]*OO[[#This Row],[8]]/SUM(OO[8])</f>
        <v>0</v>
      </c>
      <c r="K415" s="10">
        <f>3/24*OO[[#This Row],[67 (27JUN1985 06:00:00)-Water Temperature (C)]]*OO[[#This Row],[9]]/SUM(OO[9])</f>
        <v>0</v>
      </c>
      <c r="L415" s="10">
        <f>3/24*OO[[#This Row],[68 (27JUN1985 09:00:00)-Water Temperature (C)]]*OO[[#This Row],[10]]/SUM(OO[10])</f>
        <v>0</v>
      </c>
      <c r="M415" s="10">
        <f>3/24*OO[[#This Row],[69 (27JUN1985 12:00:00)-Water Temperature (C)]]*OO[[#This Row],[11]]/SUM(OO[11])</f>
        <v>0</v>
      </c>
      <c r="N415" s="10">
        <f>3/24*OO[[#This Row],[70 (27JUN1985 15:00:00)-Water Temperature (C)]]*OO[[#This Row],[12]]/SUM(OO[12])</f>
        <v>0</v>
      </c>
      <c r="O415" s="10">
        <f>3/24*OO[[#This Row],[71 (27JUN1985 18:00:00)-Water Temperature (C)]]*OO[[#This Row],[13]]/SUM(OO[13])</f>
        <v>0</v>
      </c>
      <c r="P415" s="10">
        <f>3/24*OO[[#This Row],[72 (27JUN1985 21:00:00)-Water Temperature (C)]]*OO[[#This Row],[14]]/SUM(OO[14])</f>
        <v>0</v>
      </c>
      <c r="Q415" s="10">
        <f>3/24*OO[[#This Row],[73 (28JUN1985 00:00:00)-Water Temperature (C)]]*OO[[#This Row],[15]]/SUM(OO[15])</f>
        <v>0</v>
      </c>
      <c r="R415" s="10">
        <f>3/24*OO[[#This Row],[74 (28JUN1985 03:00:00)-Water Temperature (C)]]*OO[[#This Row],[16]]/SUM(OO[16])</f>
        <v>0</v>
      </c>
      <c r="S415" s="10">
        <f>3/24*OO[[#This Row],[75 (28JUN1985 06:00:00)-Water Temperature (C)]]*OO[[#This Row],[17]]/SUM(OO[17])</f>
        <v>0</v>
      </c>
      <c r="T415" s="10">
        <f>3/24*OO[[#This Row],[76 (28JUN1985 09:00:00)-Water Temperature (C)]]*OO[[#This Row],[18]]/SUM(OO[18])</f>
        <v>0</v>
      </c>
      <c r="U415" s="10">
        <f>3/24*OO[[#This Row],[77 (28JUN1985 12:00:00)-Water Temperature (C)]]*OO[[#This Row],[19]]/SUM(OO[19])</f>
        <v>1.8234456101574862E-39</v>
      </c>
      <c r="V415" s="10">
        <f>3/24000000*OO[[#This Row],[78 (28JUN1985 15:00:00)-Water Temperature (C)]]*OO[[#This Row],[20]]</f>
        <v>5.0168500571962502E-32</v>
      </c>
      <c r="W415" s="10">
        <f>3/24000000*OO[[#This Row],[79 (28JUN1985 18:00:00)-Water Temperature (C)]]*OO[[#This Row],[21]]</f>
        <v>2.0797143531542502E-24</v>
      </c>
      <c r="X415" s="10">
        <f>3/24000000*OO[[#This Row],[80 (28JUN1985 21:00:00)-Water Temperature (C)]]*OO[[#This Row],[22]]</f>
        <v>1.7532751346849998E-19</v>
      </c>
      <c r="Y415" s="10">
        <f>3/24000000*OO[[#This Row],[81 (29JUN1985 00:00:00)-Water Temperature (C)]]*OO[[#This Row],[23]]</f>
        <v>8.5261190100937496E-16</v>
      </c>
      <c r="Z415" s="10">
        <f>3/24000000*OO[[#This Row],[82 (29JUN1985 03:00:00)-Water Temperature (C)]]*OO[[#This Row],[24]]</f>
        <v>6.9169564068674994E-13</v>
      </c>
      <c r="AA415" s="10">
        <f>3/24000000*OO[[#This Row],[83 (29JUN1985 06:00:00)-Water Temperature (C)]]*OO[[#This Row],[25]]</f>
        <v>1.4784991354174998E-10</v>
      </c>
      <c r="AB415" s="10">
        <f>3/24000000*OO[[#This Row],[84 (29JUN1985 09:00:00)-Water Temperature (C)]]*OO[[#This Row],[26]]</f>
        <v>1.1416594804319999E-8</v>
      </c>
      <c r="AC415" s="10">
        <f>3/24000000*OO[[#This Row],[85 (29JUN1985 12:00:00)-Water Temperature (C)]]*OO[[#This Row],[27]]</f>
        <v>3.8266797336799995E-7</v>
      </c>
      <c r="AD415" s="10">
        <f>3/24000000*OO[[#This Row],[86 (29JUN1985 15:00:00)-Water Temperature (C)]]*OO[[#This Row],[28]]</f>
        <v>6.2861655298812504E-6</v>
      </c>
      <c r="AE415" s="10">
        <f>3/24000000*OO[[#This Row],[88 (29JUN1985 21:00:00)-Water Temperature (C)]]*OO[[#This Row],[30]]</f>
        <v>2.9131838068124997E-4</v>
      </c>
      <c r="AF415" s="10">
        <f>3/24000000*OO[[#This Row],[88 (29JUN1985 21:00:00)-Water Temperature (C)]]*OO[[#This Row],[30]]</f>
        <v>2.9131838068124997E-4</v>
      </c>
      <c r="AG415" s="10">
        <f>3/24000000*OO[[#This Row],[89 (30JUN1985 00:00:00)-Water Temperature (C)]]*OO[[#This Row],[31]]</f>
        <v>9.6064307242199989E-4</v>
      </c>
      <c r="AH415" s="10">
        <f>3/24000000*OO[[#This Row],[90 (30JUN1985 03:00:00)-Water Temperature (C)]]*OO[[#This Row],[32]]</f>
        <v>2.17711172525E-3</v>
      </c>
      <c r="AI415" s="10">
        <f>3/24000000*OO[[#This Row],[91 (30JUN1985 06:00:00)-Water Temperature (C)]]*OO[[#This Row],[33]]</f>
        <v>3.62738592614125E-3</v>
      </c>
      <c r="AJ415" s="10">
        <f>3/24000000*OO[[#This Row],[92 (30JUN1985 09:00:00)-Water Temperature (C)]]*OO[[#This Row],[34]]</f>
        <v>4.7834536116937495E-3</v>
      </c>
      <c r="AK415" s="10">
        <f>3/24000000*OO[[#This Row],[93 (30JUN1985 12:00:00)-Water Temperature (C)]]*OO[[#This Row],[35]]</f>
        <v>5.2514745580875006E-3</v>
      </c>
      <c r="AL415" s="10">
        <f>3/24000000*OO[[#This Row],[94 (30JUN1985 15:00:00)-Water Temperature (C)]]*OO[[#This Row],[36]]</f>
        <v>4.9689401982374991E-3</v>
      </c>
      <c r="AM415" s="10">
        <f>3/24000000*OO[[#This Row],[95 (30JUN1985 18:00:00)-Water Temperature (C)]]*OO[[#This Row],[37]]</f>
        <v>4.1738992037399997E-3</v>
      </c>
      <c r="AN415" s="10">
        <f>3/24000000*OO[[#This Row],[96 (30JUN1985 21:00:00)-Water Temperature (C)]]*OO[[#This Row],[38]]</f>
        <v>3.1701565391779995E-3</v>
      </c>
      <c r="AO415" s="10">
        <f>3/24000000*OO[[#This Row],[97 (01JUL1985 00:00:00)-Water Temperature (C)]]*OO[[#This Row],[39]]</f>
        <v>2.2425379478644997E-3</v>
      </c>
      <c r="AP415" s="10">
        <f>3/24000000*OO[[#This Row],[98 (01JUL1985 03:00:00)-Water Temperature (C)]]*OO[[#This Row],[40]]</f>
        <v>1.525685404271875E-3</v>
      </c>
      <c r="AQ415" s="10">
        <f>3/24000000*OO[[#This Row],[99 (01JUL1985 06:00:00)-Water Temperature (C)]]*OO[[#This Row],[41]]</f>
        <v>1.016107784009125E-3</v>
      </c>
      <c r="AR415" s="10">
        <f>3/24000000*OO[[#This Row],[100 (01JUL1985 09:00:00)-Water Temperature (C)]]*OO[[#This Row],[42]]</f>
        <v>6.807361827252499E-4</v>
      </c>
      <c r="AS415" s="10">
        <f>3/24000000*OO[[#This Row],[101 (01JUL1985 12:00:00)-Water Temperature (C)]]*OO[[#This Row],[43]]</f>
        <v>4.5825445863199995E-4</v>
      </c>
      <c r="AT415" s="10">
        <f>3/24000000*OO[[#This Row],[102 (01JUL1985 15:00:00)-Water Temperature (C)]]*OO[[#This Row],[44]]</f>
        <v>3.052835551115E-4</v>
      </c>
      <c r="AU415" s="10">
        <f>3/24000000*OO[[#This Row],[103 (01JUL1985 18:00:00)-Water Temperature (C)]]*OO[[#This Row],[45]]</f>
        <v>2.0169706859324998E-4</v>
      </c>
      <c r="AV415" s="10">
        <f>3/24000000*OO[[#This Row],[104 (01JUL1985 21:00:00)-Water Temperature (C)]]*OO[[#This Row],[46]]</f>
        <v>1.3094717791437498E-4</v>
      </c>
      <c r="AW415" s="10">
        <f>3/24000000*OO[[#This Row],[105 (02JUL1985 00:00:00)-Water Temperature (C)]]*OO[[#This Row],[47]]</f>
        <v>8.4810678427687492E-5</v>
      </c>
      <c r="AX415" s="10">
        <f>3/24000000*OO[[#This Row],[106 (02JUL1985 03:00:00)-Water Temperature (C)]]*OO[[#This Row],[48]]</f>
        <v>5.5022974086599998E-5</v>
      </c>
      <c r="AY415" s="10">
        <f>3/24000000*OO[[#This Row],[107 (02JUL1985 06:00:00)-Water Temperature (C)]]*OO[[#This Row],[49]]</f>
        <v>3.5834222885399999E-5</v>
      </c>
      <c r="AZ415" s="10">
        <f>3/24000000*OO[[#This Row],[108 (02JUL1985 09:00:00)-Water Temperature (C)]]*OO[[#This Row],[50]]</f>
        <v>2.3416849734039999E-5</v>
      </c>
      <c r="BA415" s="10">
        <f>3/24000000*OO[[#This Row],[109 (02JUL1985 12:00:00)-Water Temperature (C)]]*OO[[#This Row],[51]]</f>
        <v>1.5551137303900001E-5</v>
      </c>
      <c r="BB415" s="10">
        <f>3/24000000*OO[[#This Row],[110 (02JUL1985 15:00:00)-Water Temperature (C)]]*OO[[#This Row],[52]]</f>
        <v>1.0528296390562499E-5</v>
      </c>
      <c r="BC415" s="10">
        <f>3/24000000*OO[[#This Row],[111 (02JUL1985 18:00:00)-Water Temperature (C)]]*OO[[#This Row],[53]]</f>
        <v>7.1832125017199996E-6</v>
      </c>
      <c r="BD415" s="10">
        <f>3/24000000*OO[[#This Row],[112 (02JUL1985 21:00:00)-Water Temperature (C)]]*OO[[#This Row],[54]]</f>
        <v>4.8674509869274997E-6</v>
      </c>
      <c r="BE415" s="10">
        <f>3/24000000*OO[[#This Row],[113 (03JUL1985 00:00:00)-Water Temperature (C)]]*OO[[#This Row],[55]]</f>
        <v>3.2584962067524996E-6</v>
      </c>
      <c r="BF415" s="10">
        <f>3/24000000*OO[[#This Row],[114 (03JUL1985 03:00:00)-Water Temperature (C)]]*OO[[#This Row],[56]]</f>
        <v>2.1977206723616248E-6</v>
      </c>
      <c r="BG415" s="10">
        <f>3/24000000*OO[[#This Row],[115 (03JUL1985 06:00:00)-Water Temperature (C)]]*OO[[#This Row],[57]]</f>
        <v>1.503752592192375E-6</v>
      </c>
      <c r="BH415" s="10">
        <f>3/24000000*OO[[#This Row],[116 (03JUL1985 09:00:00)-Water Temperature (C)]]*OO[[#This Row],[58]]</f>
        <v>1.0642153443679999E-6</v>
      </c>
      <c r="BI415" s="10">
        <f>3/24000000*OO[[#This Row],[117 (03JUL1985 12:00:00)-Water Temperature (C)]]*OO[[#This Row],[59]]</f>
        <v>7.823462836122499E-7</v>
      </c>
      <c r="BJ415" s="10">
        <f>3/24000000*OO[[#This Row],[118 (03JUL1985 15:00:00)-Water Temperature (C)]]*OO[[#This Row],[60]]</f>
        <v>5.9294841496387494E-7</v>
      </c>
      <c r="BK415" s="10">
        <f>3/24000000*OO[[#This Row],[119 (03JUL1985 18:00:00)-Water Temperature (C)]]*OO[[#This Row],[61]]</f>
        <v>4.6182253762624998E-7</v>
      </c>
      <c r="BL415" s="10">
        <f>3/24000000*OO[[#This Row],[120 (03JUL1985 21:00:00)-Water Temperature (C)]]*OO[[#This Row],[62]]</f>
        <v>3.6614834490487493E-7</v>
      </c>
      <c r="BM415" s="10">
        <f>3/24000000*OO[[#This Row],[121 (04JUL1985 00:00:00)-Water Temperature (C)]]*OO[[#This Row],[63]]</f>
        <v>2.9614161159596245E-7</v>
      </c>
      <c r="BN415" s="10">
        <f>3/24000000*OO[[#This Row],[122 (04JUL1985 03:00:00)-Water Temperature (C)]]*OO[[#This Row],[64]]</f>
        <v>2.4666762903656249E-7</v>
      </c>
      <c r="BO415" s="10">
        <f>3/24000000*OO[[#This Row],[123 (04JUL1985 06:00:00)-Water Temperature (C)]]*OO[[#This Row],[65]]</f>
        <v>2.1173078783550001E-7</v>
      </c>
      <c r="BP415" s="10">
        <f>3/24000000*OO[[#This Row],[124 (04JUL1985 09:00:00)-Water Temperature (C)]]*OO[[#This Row],[66]]</f>
        <v>1.9046737549139999E-7</v>
      </c>
      <c r="BQ415" s="10">
        <f>3/24000000*OO[[#This Row],[125 (04JUL1985 12:00:00)-Water Temperature (C)]]*OO[[#This Row],[67]]</f>
        <v>1.7676630174956253E-7</v>
      </c>
      <c r="BR415" s="10">
        <f>3/24000000*OO[[#This Row],[126 (04JUL1985 15:00:00)-Water Temperature (C)]]*OO[[#This Row],[68]]</f>
        <v>1.6640467969125E-7</v>
      </c>
      <c r="BS415" s="10">
        <f>3/24000000*OO[[#This Row],[127 (04JUL1985 18:00:00)-Water Temperature (C)]]*OO[[#This Row],[69]]</f>
        <v>1.5747340541449998E-7</v>
      </c>
      <c r="BT415" s="10">
        <f>3/24000000*OO[[#This Row],[128 (04JUL1985 21:00:00)-Water Temperature (C)]]*OO[[#This Row],[70]]</f>
        <v>1.4858172855570001E-7</v>
      </c>
      <c r="BU415" s="10">
        <f>3/24000000*OO[[#This Row],[129 (05JUL1985 00:00:00)-Water Temperature (C)]]*OO[[#This Row],[71]]</f>
        <v>1.3925350532525E-7</v>
      </c>
      <c r="BV415" s="10">
        <f>3/24000000*OO[[#This Row],[130 (05JUL1985 03:00:00)-Water Temperature (C)]]*OO[[#This Row],[72]]</f>
        <v>1.309000935942E-7</v>
      </c>
      <c r="BW415" s="10">
        <f>3/24000000*OO[[#This Row],[131 (05JUL1985 06:00:00)-Water Temperature (C)]]*OO[[#This Row],[73]]</f>
        <v>1.2383350173049999E-7</v>
      </c>
      <c r="BX415" s="10">
        <f>3/24000000*OO[[#This Row],[132 (05JUL1985 09:00:00)-Water Temperature (C)]]*OO[[#This Row],[74]]</f>
        <v>1.2006696548624997E-7</v>
      </c>
      <c r="BY415" s="10">
        <f>3/24000000*OO[[#This Row],[133 (05JUL1985 12:00:00)-Water Temperature (C)]]*OO[[#This Row],[75]]</f>
        <v>1.1839465611641248E-7</v>
      </c>
      <c r="BZ415" s="10">
        <f>3/24000000*OO[[#This Row],[134 (05JUL1985 15:00:00)-Water Temperature (C)]]*OO[[#This Row],[76]]</f>
        <v>1.1748277114359999E-7</v>
      </c>
      <c r="CA415" s="10">
        <f>3/24000000*OO[[#This Row],[135 (05JUL1985 18:00:00)-Water Temperature (C)]]*OO[[#This Row],[77]]</f>
        <v>1.1634241542312501E-7</v>
      </c>
      <c r="CB415" s="10">
        <f>3/24000000*OO[[#This Row],[136 (05JUL1985 21:00:00)-Water Temperature (C)]]*OO[[#This Row],[78]]</f>
        <v>1.1317312756331251E-7</v>
      </c>
      <c r="CC415" s="10">
        <f>3/24000000*OO[[#This Row],[137 (06JUL1985 00:00:00)-Water Temperature (C)]]*OO[[#This Row],[79]]</f>
        <v>1.0823510717079999E-7</v>
      </c>
      <c r="CD415" s="10">
        <f>3/24000000*OO[[#This Row],[138 (06JUL1985 03:00:00)-Water Temperature (C)]]*OO[[#This Row],[80]]</f>
        <v>1.0313684606872499E-7</v>
      </c>
      <c r="CE415" s="10">
        <f>3/24000000*OO[[#This Row],[139 (06JUL1985 06:00:00)-Water Temperature (C)]]*OO[[#This Row],[81]]</f>
        <v>9.8564659503137495E-8</v>
      </c>
      <c r="CF415" s="10">
        <f>3/24000000*OO[[#This Row],[140 (06JUL1985 09:00:00)-Water Temperature (C)]]*OO[[#This Row],[82]]</f>
        <v>9.6790600327874994E-8</v>
      </c>
      <c r="CG415" s="10">
        <f>3/24000000*OO[[#This Row],[141 (06JUL1985 12:00:00)-Water Temperature (C)]]*OO[[#This Row],[83]]</f>
        <v>9.6509945485499996E-8</v>
      </c>
      <c r="CH415" s="10">
        <f>3/24000000*OO[[#This Row],[142 (06JUL1985 15:00:00)-Water Temperature (C)]]*OO[[#This Row],[84]]</f>
        <v>9.653970162584999E-8</v>
      </c>
      <c r="CI415" s="10">
        <f>3/24000000*OO[[#This Row],[143 (06JUL1985 18:00:00)-Water Temperature (C)]]*OO[[#This Row],[85]]</f>
        <v>9.6218283048799993E-8</v>
      </c>
      <c r="CJ415" s="10">
        <f>3/24000000*OO[[#This Row],[144 (06JUL1985 21:00:00)-Water Temperature (C)]]*OO[[#This Row],[86]]</f>
        <v>9.417320569521249E-8</v>
      </c>
      <c r="CK415" s="10">
        <f>3/24000000*OO[[#This Row],[145 (07JUL1985 00:00:00)-Water Temperature (C)]]*OO[[#This Row],[87]]</f>
        <v>9.0537903140587503E-8</v>
      </c>
      <c r="CL415" s="10">
        <f>3/24000000*OO[[#This Row],[146 (07JUL1985 03:00:00)-Water Temperature (C)]]*OO[[#This Row],[88]]</f>
        <v>8.6532819643399996E-8</v>
      </c>
      <c r="CM415" s="10">
        <f>3/24000000*OO[[#This Row],[147 (07JUL1985 06:00:00)-Water Temperature (C)]]*OO[[#This Row],[89]]</f>
        <v>8.2515960927112497E-8</v>
      </c>
      <c r="CN415" s="10">
        <f>3/24000000*OO[[#This Row],[148 (07JUL1985 09:00:00)-Water Temperature (C)]]*OO[[#This Row],[90]]</f>
        <v>7.9219131420274999E-8</v>
      </c>
      <c r="CO415" s="10">
        <f>3/24000000*OO[[#This Row],[149 (07JUL1985 12:00:00)-Water Temperature (C)]]*OO[[#This Row],[91]]</f>
        <v>7.7084139248899988E-8</v>
      </c>
      <c r="CP415" s="10">
        <f>3/24000000*OO[[#This Row],[150 (07JUL1985 15:00:00)-Water Temperature (C)]]*OO[[#This Row],[92]]</f>
        <v>7.6287117147912494E-8</v>
      </c>
      <c r="CQ415" s="10">
        <f>3/24000000*OO[[#This Row],[151 (07JUL1985 18:00:00)-Water Temperature (C)]]*OO[[#This Row],[93]]</f>
        <v>7.4994120509074995E-8</v>
      </c>
      <c r="CR415" s="10">
        <f>3/24000000*OO[[#This Row],[152 (07JUL1985 21:00:00)-Water Temperature (C)]]*OO[[#This Row],[94]]</f>
        <v>7.2680057959025004E-8</v>
      </c>
      <c r="CS415" s="10">
        <f>3/24000000*OO[[#This Row],[153 (08JUL1985 00:00:00)-Water Temperature (C)]]*OO[[#This Row],[95]]</f>
        <v>6.9872002855049994E-8</v>
      </c>
      <c r="CT415" s="10">
        <f>3/24000000*OO[[#This Row],[154 (08JUL1985 03:00:00)-Water Temperature (C)]]*OO[[#This Row],[96]]</f>
        <v>6.6934130310775003E-8</v>
      </c>
      <c r="CU415" s="10">
        <f>3/24000000*OO[[#This Row],[155 (08JUL1985 06:00:00)-Water Temperature (C)]]*OO[[#This Row],[97]]</f>
        <v>6.4107349196100001E-8</v>
      </c>
      <c r="CV415" s="10">
        <f>3/24000000*OO[[#This Row],[156 (08JUL1985 09:00:00)-Water Temperature (C)]]*OO[[#This Row],[98]]</f>
        <v>6.2524104988187499E-8</v>
      </c>
      <c r="CW415" s="10">
        <f>3/24000000*OO[[#This Row],[157 (08JUL1985 12:00:00)-Water Temperature (C)]]*OO[[#This Row],[99]]</f>
        <v>6.2061630519049996E-8</v>
      </c>
    </row>
    <row r="416" spans="1:101" x14ac:dyDescent="0.35">
      <c r="A416" t="s">
        <v>423</v>
      </c>
      <c r="B416">
        <v>835.97799999999995</v>
      </c>
      <c r="C416" s="10">
        <f>3/24*OO[[#This Row],[59 (26JUN1985 06:00:00)-Water Temperature (C)]]*OO[[#This Row],[1]]/SUM(OO[1])</f>
        <v>0</v>
      </c>
      <c r="D416" s="10">
        <f>3/24*OO[[#This Row],[60 (26JUN1985 09:00:00)-Water Temperature (C)]]*OO[[#This Row],[2]]/SUM(OO[2])</f>
        <v>0</v>
      </c>
      <c r="E416" s="10">
        <f>3/24*OO[[#This Row],[61 (26JUN1985 12:00:00)-Water Temperature (C)]]*OO[[#This Row],[3]]/SUM(OO[3])</f>
        <v>0</v>
      </c>
      <c r="F416" s="10">
        <f>3/24*OO[[#This Row],[62 (26JUN1985 15:00:00)-Water Temperature (C)]]*OO[[#This Row],[4]]/SUM(OO[4])</f>
        <v>0</v>
      </c>
      <c r="G416" s="10">
        <f>3/24*OO[[#This Row],[63 (26JUN1985 18:00:00)-Water Temperature (C)]]*OO[[#This Row],[5]]/SUM(OO[5])</f>
        <v>0</v>
      </c>
      <c r="H416" s="10">
        <f>3/24*OO[[#This Row],[64 (26JUN1985 21:00:00)-Water Temperature (C)]]*OO[[#This Row],[6]]/SUM(OO[6])</f>
        <v>0</v>
      </c>
      <c r="I416" s="10">
        <f>3/24*OO[[#This Row],[65 (27JUN1985 00:00:00)-Water Temperature (C)]]*OO[[#This Row],[7]]/SUM(OO[7])</f>
        <v>0</v>
      </c>
      <c r="J416" s="10">
        <f>3/24*OO[[#This Row],[66 (27JUN1985 03:00:00)-Water Temperature (C)]]*OO[[#This Row],[8]]/SUM(OO[8])</f>
        <v>0</v>
      </c>
      <c r="K416" s="10">
        <f>3/24*OO[[#This Row],[67 (27JUN1985 06:00:00)-Water Temperature (C)]]*OO[[#This Row],[9]]/SUM(OO[9])</f>
        <v>0</v>
      </c>
      <c r="L416" s="10">
        <f>3/24*OO[[#This Row],[68 (27JUN1985 09:00:00)-Water Temperature (C)]]*OO[[#This Row],[10]]/SUM(OO[10])</f>
        <v>0</v>
      </c>
      <c r="M416" s="10">
        <f>3/24*OO[[#This Row],[69 (27JUN1985 12:00:00)-Water Temperature (C)]]*OO[[#This Row],[11]]/SUM(OO[11])</f>
        <v>0</v>
      </c>
      <c r="N416" s="10">
        <f>3/24*OO[[#This Row],[70 (27JUN1985 15:00:00)-Water Temperature (C)]]*OO[[#This Row],[12]]/SUM(OO[12])</f>
        <v>0</v>
      </c>
      <c r="O416" s="10">
        <f>3/24*OO[[#This Row],[71 (27JUN1985 18:00:00)-Water Temperature (C)]]*OO[[#This Row],[13]]/SUM(OO[13])</f>
        <v>0</v>
      </c>
      <c r="P416" s="10">
        <f>3/24*OO[[#This Row],[72 (27JUN1985 21:00:00)-Water Temperature (C)]]*OO[[#This Row],[14]]/SUM(OO[14])</f>
        <v>0</v>
      </c>
      <c r="Q416" s="10">
        <f>3/24*OO[[#This Row],[73 (28JUN1985 00:00:00)-Water Temperature (C)]]*OO[[#This Row],[15]]/SUM(OO[15])</f>
        <v>0</v>
      </c>
      <c r="R416" s="10">
        <f>3/24*OO[[#This Row],[74 (28JUN1985 03:00:00)-Water Temperature (C)]]*OO[[#This Row],[16]]/SUM(OO[16])</f>
        <v>0</v>
      </c>
      <c r="S416" s="10">
        <f>3/24*OO[[#This Row],[75 (28JUN1985 06:00:00)-Water Temperature (C)]]*OO[[#This Row],[17]]/SUM(OO[17])</f>
        <v>0</v>
      </c>
      <c r="T416" s="10">
        <f>3/24*OO[[#This Row],[76 (28JUN1985 09:00:00)-Water Temperature (C)]]*OO[[#This Row],[18]]/SUM(OO[18])</f>
        <v>0</v>
      </c>
      <c r="U416" s="10">
        <f>3/24*OO[[#This Row],[77 (28JUN1985 12:00:00)-Water Temperature (C)]]*OO[[#This Row],[19]]/SUM(OO[19])</f>
        <v>4.0101237422231289E-40</v>
      </c>
      <c r="V416" s="10">
        <f>3/24000000*OO[[#This Row],[78 (28JUN1985 15:00:00)-Water Temperature (C)]]*OO[[#This Row],[20]]</f>
        <v>1.0962121038547499E-32</v>
      </c>
      <c r="W416" s="10">
        <f>3/24000000*OO[[#This Row],[79 (28JUN1985 18:00:00)-Water Temperature (C)]]*OO[[#This Row],[21]]</f>
        <v>4.660937990999999E-25</v>
      </c>
      <c r="X416" s="10">
        <f>3/24000000*OO[[#This Row],[80 (28JUN1985 21:00:00)-Water Temperature (C)]]*OO[[#This Row],[22]]</f>
        <v>3.9835601503499995E-20</v>
      </c>
      <c r="Y416" s="10">
        <f>3/24000000*OO[[#This Row],[81 (29JUN1985 00:00:00)-Water Temperature (C)]]*OO[[#This Row],[23]]</f>
        <v>1.952904191731625E-16</v>
      </c>
      <c r="Z416" s="10">
        <f>3/24000000*OO[[#This Row],[82 (29JUN1985 03:00:00)-Water Temperature (C)]]*OO[[#This Row],[24]]</f>
        <v>1.5948413392164997E-13</v>
      </c>
      <c r="AA416" s="10">
        <f>3/24000000*OO[[#This Row],[83 (29JUN1985 06:00:00)-Water Temperature (C)]]*OO[[#This Row],[25]]</f>
        <v>3.4275855189662499E-11</v>
      </c>
      <c r="AB416" s="10">
        <f>3/24000000*OO[[#This Row],[84 (29JUN1985 09:00:00)-Water Temperature (C)]]*OO[[#This Row],[26]]</f>
        <v>2.658836178406625E-9</v>
      </c>
      <c r="AC416" s="10">
        <f>3/24000000*OO[[#This Row],[85 (29JUN1985 12:00:00)-Water Temperature (C)]]*OO[[#This Row],[27]]</f>
        <v>8.9495899879999986E-8</v>
      </c>
      <c r="AD416" s="10">
        <f>3/24000000*OO[[#This Row],[86 (29JUN1985 15:00:00)-Water Temperature (C)]]*OO[[#This Row],[28]]</f>
        <v>1.4758119973439999E-6</v>
      </c>
      <c r="AE416" s="10">
        <f>3/24000000*OO[[#This Row],[88 (29JUN1985 21:00:00)-Water Temperature (C)]]*OO[[#This Row],[30]]</f>
        <v>6.8861528362112502E-5</v>
      </c>
      <c r="AF416" s="10">
        <f>3/24000000*OO[[#This Row],[88 (29JUN1985 21:00:00)-Water Temperature (C)]]*OO[[#This Row],[30]]</f>
        <v>6.8861528362112502E-5</v>
      </c>
      <c r="AG416" s="10">
        <f>3/24000000*OO[[#This Row],[89 (30JUN1985 00:00:00)-Water Temperature (C)]]*OO[[#This Row],[31]]</f>
        <v>2.2774122652721249E-4</v>
      </c>
      <c r="AH416" s="10">
        <f>3/24000000*OO[[#This Row],[90 (30JUN1985 03:00:00)-Water Temperature (C)]]*OO[[#This Row],[32]]</f>
        <v>5.1746293368299995E-4</v>
      </c>
      <c r="AI416" s="10">
        <f>3/24000000*OO[[#This Row],[91 (30JUN1985 06:00:00)-Water Temperature (C)]]*OO[[#This Row],[33]]</f>
        <v>8.6406279230700003E-4</v>
      </c>
      <c r="AJ416" s="10">
        <f>3/24000000*OO[[#This Row],[92 (30JUN1985 09:00:00)-Water Temperature (C)]]*OO[[#This Row],[34]]</f>
        <v>1.1414828765737499E-3</v>
      </c>
      <c r="AK416" s="10">
        <f>3/24000000*OO[[#This Row],[93 (30JUN1985 12:00:00)-Water Temperature (C)]]*OO[[#This Row],[35]]</f>
        <v>1.2550462972630001E-3</v>
      </c>
      <c r="AL416" s="10">
        <f>3/24000000*OO[[#This Row],[94 (30JUN1985 15:00:00)-Water Temperature (C)]]*OO[[#This Row],[36]]</f>
        <v>1.188927362446875E-3</v>
      </c>
      <c r="AM416" s="10">
        <f>3/24000000*OO[[#This Row],[95 (30JUN1985 18:00:00)-Water Temperature (C)]]*OO[[#This Row],[37]]</f>
        <v>9.9962835326062498E-4</v>
      </c>
      <c r="AN416" s="10">
        <f>3/24000000*OO[[#This Row],[96 (30JUN1985 21:00:00)-Water Temperature (C)]]*OO[[#This Row],[38]]</f>
        <v>7.5980345344575E-4</v>
      </c>
      <c r="AO416" s="10">
        <f>3/24000000*OO[[#This Row],[97 (01JUL1985 00:00:00)-Water Temperature (C)]]*OO[[#This Row],[39]]</f>
        <v>5.3773986710400001E-4</v>
      </c>
      <c r="AP416" s="10">
        <f>3/24000000*OO[[#This Row],[98 (01JUL1985 03:00:00)-Water Temperature (C)]]*OO[[#This Row],[40]]</f>
        <v>3.6595158351749999E-4</v>
      </c>
      <c r="AQ416" s="10">
        <f>3/24000000*OO[[#This Row],[99 (01JUL1985 06:00:00)-Water Temperature (C)]]*OO[[#This Row],[41]]</f>
        <v>2.4375799233637501E-4</v>
      </c>
      <c r="AR416" s="10">
        <f>3/24000000*OO[[#This Row],[100 (01JUL1985 09:00:00)-Water Temperature (C)]]*OO[[#This Row],[42]]</f>
        <v>1.6330049860307499E-4</v>
      </c>
      <c r="AS416" s="10">
        <f>3/24000000*OO[[#This Row],[101 (01JUL1985 12:00:00)-Water Temperature (C)]]*OO[[#This Row],[43]]</f>
        <v>1.0992909149595E-4</v>
      </c>
      <c r="AT416" s="10">
        <f>3/24000000*OO[[#This Row],[102 (01JUL1985 15:00:00)-Water Temperature (C)]]*OO[[#This Row],[44]]</f>
        <v>7.3234869421612487E-5</v>
      </c>
      <c r="AU416" s="10">
        <f>3/24000000*OO[[#This Row],[103 (01JUL1985 18:00:00)-Water Temperature (C)]]*OO[[#This Row],[45]]</f>
        <v>4.8387846773199996E-5</v>
      </c>
      <c r="AV416" s="10">
        <f>3/24000000*OO[[#This Row],[104 (01JUL1985 21:00:00)-Water Temperature (C)]]*OO[[#This Row],[46]]</f>
        <v>3.1416174210575001E-5</v>
      </c>
      <c r="AW416" s="10">
        <f>3/24000000*OO[[#This Row],[105 (02JUL1985 00:00:00)-Water Temperature (C)]]*OO[[#This Row],[47]]</f>
        <v>2.0347120634010001E-5</v>
      </c>
      <c r="AX416" s="10">
        <f>3/24000000*OO[[#This Row],[106 (02JUL1985 03:00:00)-Water Temperature (C)]]*OO[[#This Row],[48]]</f>
        <v>1.3200009294999998E-5</v>
      </c>
      <c r="AY416" s="10">
        <f>3/24000000*OO[[#This Row],[107 (02JUL1985 06:00:00)-Water Temperature (C)]]*OO[[#This Row],[49]]</f>
        <v>8.59603903455E-6</v>
      </c>
      <c r="AZ416" s="10">
        <f>3/24000000*OO[[#This Row],[108 (02JUL1985 09:00:00)-Water Temperature (C)]]*OO[[#This Row],[50]]</f>
        <v>5.6169058773100001E-6</v>
      </c>
      <c r="BA416" s="10">
        <f>3/24000000*OO[[#This Row],[109 (02JUL1985 12:00:00)-Water Temperature (C)]]*OO[[#This Row],[51]]</f>
        <v>3.7296000668924994E-6</v>
      </c>
      <c r="BB416" s="10">
        <f>3/24000000*OO[[#This Row],[110 (02JUL1985 15:00:00)-Water Temperature (C)]]*OO[[#This Row],[52]]</f>
        <v>2.524648013103E-6</v>
      </c>
      <c r="BC416" s="10">
        <f>3/24000000*OO[[#This Row],[111 (02JUL1985 18:00:00)-Water Temperature (C)]]*OO[[#This Row],[53]]</f>
        <v>1.7223428205555E-6</v>
      </c>
      <c r="BD416" s="10">
        <f>3/24000000*OO[[#This Row],[112 (02JUL1985 21:00:00)-Water Temperature (C)]]*OO[[#This Row],[54]]</f>
        <v>1.1670800512931248E-6</v>
      </c>
      <c r="BE416" s="10">
        <f>3/24000000*OO[[#This Row],[113 (03JUL1985 00:00:00)-Water Temperature (C)]]*OO[[#This Row],[55]]</f>
        <v>7.8126356956775001E-7</v>
      </c>
      <c r="BF416" s="10">
        <f>3/24000000*OO[[#This Row],[114 (03JUL1985 03:00:00)-Water Temperature (C)]]*OO[[#This Row],[56]]</f>
        <v>5.2685590923787494E-7</v>
      </c>
      <c r="BG416" s="10">
        <f>3/24000000*OO[[#This Row],[115 (03JUL1985 06:00:00)-Water Temperature (C)]]*OO[[#This Row],[57]]</f>
        <v>3.6041812493699999E-7</v>
      </c>
      <c r="BH416" s="10">
        <f>3/24000000*OO[[#This Row],[116 (03JUL1985 09:00:00)-Water Temperature (C)]]*OO[[#This Row],[58]]</f>
        <v>2.5498151111599994E-7</v>
      </c>
      <c r="BI416" s="10">
        <f>3/24000000*OO[[#This Row],[117 (03JUL1985 12:00:00)-Water Temperature (C)]]*OO[[#This Row],[59]]</f>
        <v>1.8737736965808749E-7</v>
      </c>
      <c r="BJ416" s="10">
        <f>3/24000000*OO[[#This Row],[118 (03JUL1985 15:00:00)-Water Temperature (C)]]*OO[[#This Row],[60]]</f>
        <v>1.4196499075769999E-7</v>
      </c>
      <c r="BK416" s="10">
        <f>3/24000000*OO[[#This Row],[119 (03JUL1985 18:00:00)-Water Temperature (C)]]*OO[[#This Row],[61]]</f>
        <v>1.105307230764375E-7</v>
      </c>
      <c r="BL416" s="10">
        <f>3/24000000*OO[[#This Row],[120 (03JUL1985 21:00:00)-Water Temperature (C)]]*OO[[#This Row],[62]]</f>
        <v>8.7610743078499993E-8</v>
      </c>
      <c r="BM416" s="10">
        <f>3/24000000*OO[[#This Row],[121 (04JUL1985 00:00:00)-Water Temperature (C)]]*OO[[#This Row],[63]]</f>
        <v>7.0834158413137503E-8</v>
      </c>
      <c r="BN416" s="10">
        <f>3/24000000*OO[[#This Row],[122 (04JUL1985 03:00:00)-Water Temperature (C)]]*OO[[#This Row],[64]]</f>
        <v>5.8980125119849993E-8</v>
      </c>
      <c r="BO416" s="10">
        <f>3/24000000*OO[[#This Row],[123 (04JUL1985 06:00:00)-Water Temperature (C)]]*OO[[#This Row],[65]]</f>
        <v>5.060880770025E-8</v>
      </c>
      <c r="BP416" s="10">
        <f>3/24000000*OO[[#This Row],[124 (04JUL1985 09:00:00)-Water Temperature (C)]]*OO[[#This Row],[66]]</f>
        <v>4.5507048051500001E-8</v>
      </c>
      <c r="BQ416" s="10">
        <f>3/24000000*OO[[#This Row],[125 (04JUL1985 12:00:00)-Water Temperature (C)]]*OO[[#This Row],[67]]</f>
        <v>4.2221396868525004E-8</v>
      </c>
      <c r="BR416" s="10">
        <f>3/24000000*OO[[#This Row],[126 (04JUL1985 15:00:00)-Water Temperature (C)]]*OO[[#This Row],[68]]</f>
        <v>3.9738835711375002E-8</v>
      </c>
      <c r="BS416" s="10">
        <f>3/24000000*OO[[#This Row],[127 (04JUL1985 18:00:00)-Water Temperature (C)]]*OO[[#This Row],[69]]</f>
        <v>3.7602461256799994E-8</v>
      </c>
      <c r="BT416" s="10">
        <f>3/24000000*OO[[#This Row],[128 (04JUL1985 21:00:00)-Water Temperature (C)]]*OO[[#This Row],[70]]</f>
        <v>3.54798945117375E-8</v>
      </c>
      <c r="BU416" s="10">
        <f>3/24000000*OO[[#This Row],[129 (05JUL1985 00:00:00)-Water Temperature (C)]]*OO[[#This Row],[71]]</f>
        <v>3.325030820953125E-8</v>
      </c>
      <c r="BV416" s="10">
        <f>3/24000000*OO[[#This Row],[130 (05JUL1985 03:00:00)-Water Temperature (C)]]*OO[[#This Row],[72]]</f>
        <v>3.1254022129715E-8</v>
      </c>
      <c r="BW416" s="10">
        <f>3/24000000*OO[[#This Row],[131 (05JUL1985 06:00:00)-Water Temperature (C)]]*OO[[#This Row],[73]]</f>
        <v>2.9564189857049999E-8</v>
      </c>
      <c r="BX416" s="10">
        <f>3/24000000*OO[[#This Row],[132 (05JUL1985 09:00:00)-Water Temperature (C)]]*OO[[#This Row],[74]]</f>
        <v>2.865772570014E-8</v>
      </c>
      <c r="BY416" s="10">
        <f>3/24000000*OO[[#This Row],[133 (05JUL1985 12:00:00)-Water Temperature (C)]]*OO[[#This Row],[75]]</f>
        <v>2.8256808854864999E-8</v>
      </c>
      <c r="BZ416" s="10">
        <f>3/24000000*OO[[#This Row],[134 (05JUL1985 15:00:00)-Water Temperature (C)]]*OO[[#This Row],[76]]</f>
        <v>2.8037505058874997E-8</v>
      </c>
      <c r="CA416" s="10">
        <f>3/24000000*OO[[#This Row],[135 (05JUL1985 18:00:00)-Water Temperature (C)]]*OO[[#This Row],[77]]</f>
        <v>2.776559599233E-8</v>
      </c>
      <c r="CB416" s="10">
        <f>3/24000000*OO[[#This Row],[136 (05JUL1985 21:00:00)-Water Temperature (C)]]*OO[[#This Row],[78]]</f>
        <v>2.7012686943877501E-8</v>
      </c>
      <c r="CC416" s="10">
        <f>3/24000000*OO[[#This Row],[137 (06JUL1985 00:00:00)-Water Temperature (C)]]*OO[[#This Row],[79]]</f>
        <v>2.5836184097414999E-8</v>
      </c>
      <c r="CD416" s="10">
        <f>3/24000000*OO[[#This Row],[138 (06JUL1985 03:00:00)-Water Temperature (C)]]*OO[[#This Row],[80]]</f>
        <v>2.4619965124785E-8</v>
      </c>
      <c r="CE416" s="10">
        <f>3/24000000*OO[[#This Row],[139 (06JUL1985 06:00:00)-Water Temperature (C)]]*OO[[#This Row],[81]]</f>
        <v>2.3527578119224998E-8</v>
      </c>
      <c r="CF416" s="10">
        <f>3/24000000*OO[[#This Row],[140 (06JUL1985 09:00:00)-Water Temperature (C)]]*OO[[#This Row],[82]]</f>
        <v>2.3098422111569997E-8</v>
      </c>
      <c r="CG416" s="10">
        <f>3/24000000*OO[[#This Row],[141 (06JUL1985 12:00:00)-Water Temperature (C)]]*OO[[#This Row],[83]]</f>
        <v>2.3030522825209996E-8</v>
      </c>
      <c r="CH416" s="10">
        <f>3/24000000*OO[[#This Row],[142 (06JUL1985 15:00:00)-Water Temperature (C)]]*OO[[#This Row],[84]]</f>
        <v>2.3036905374491248E-8</v>
      </c>
      <c r="CI416" s="10">
        <f>3/24000000*OO[[#This Row],[143 (06JUL1985 18:00:00)-Water Temperature (C)]]*OO[[#This Row],[85]]</f>
        <v>2.2961075962195001E-8</v>
      </c>
      <c r="CJ416" s="10">
        <f>3/24000000*OO[[#This Row],[144 (06JUL1985 21:00:00)-Water Temperature (C)]]*OO[[#This Row],[86]]</f>
        <v>2.2476539572409998E-8</v>
      </c>
      <c r="CK416" s="10">
        <f>3/24000000*OO[[#This Row],[145 (07JUL1985 00:00:00)-Water Temperature (C)]]*OO[[#This Row],[87]]</f>
        <v>2.1610940652659997E-8</v>
      </c>
      <c r="CL416" s="10">
        <f>3/24000000*OO[[#This Row],[146 (07JUL1985 03:00:00)-Water Temperature (C)]]*OO[[#This Row],[88]]</f>
        <v>2.0655998698109999E-8</v>
      </c>
      <c r="CM416" s="10">
        <f>3/24000000*OO[[#This Row],[147 (07JUL1985 06:00:00)-Water Temperature (C)]]*OO[[#This Row],[89]]</f>
        <v>1.96975525271625E-8</v>
      </c>
      <c r="CN416" s="10">
        <f>3/24000000*OO[[#This Row],[148 (07JUL1985 09:00:00)-Water Temperature (C)]]*OO[[#This Row],[90]]</f>
        <v>1.8909693070998752E-8</v>
      </c>
      <c r="CO416" s="10">
        <f>3/24000000*OO[[#This Row],[149 (07JUL1985 12:00:00)-Water Temperature (C)]]*OO[[#This Row],[91]]</f>
        <v>1.8398161000418747E-8</v>
      </c>
      <c r="CP416" s="10">
        <f>3/24000000*OO[[#This Row],[150 (07JUL1985 15:00:00)-Water Temperature (C)]]*OO[[#This Row],[92]]</f>
        <v>1.8206231046621248E-8</v>
      </c>
      <c r="CQ416" s="10">
        <f>3/24000000*OO[[#This Row],[151 (07JUL1985 18:00:00)-Water Temperature (C)]]*OO[[#This Row],[93]]</f>
        <v>1.7898796925580001E-8</v>
      </c>
      <c r="CR416" s="10">
        <f>3/24000000*OO[[#This Row],[152 (07JUL1985 21:00:00)-Water Temperature (C)]]*OO[[#This Row],[94]]</f>
        <v>1.7348033061692498E-8</v>
      </c>
      <c r="CS416" s="10">
        <f>3/24000000*OO[[#This Row],[153 (08JUL1985 00:00:00)-Water Temperature (C)]]*OO[[#This Row],[95]]</f>
        <v>1.6678981168829999E-8</v>
      </c>
      <c r="CT416" s="10">
        <f>3/24000000*OO[[#This Row],[154 (08JUL1985 03:00:00)-Water Temperature (C)]]*OO[[#This Row],[96]]</f>
        <v>1.597831196528125E-8</v>
      </c>
      <c r="CU416" s="10">
        <f>3/24000000*OO[[#This Row],[155 (08JUL1985 06:00:00)-Water Temperature (C)]]*OO[[#This Row],[97]]</f>
        <v>1.5303639069900001E-8</v>
      </c>
      <c r="CV416" s="10">
        <f>3/24000000*OO[[#This Row],[156 (08JUL1985 09:00:00)-Water Temperature (C)]]*OO[[#This Row],[98]]</f>
        <v>1.4923629820271252E-8</v>
      </c>
      <c r="CW416" s="10">
        <f>3/24000000*OO[[#This Row],[157 (08JUL1985 12:00:00)-Water Temperature (C)]]*OO[[#This Row],[99]]</f>
        <v>1.4810588500207501E-8</v>
      </c>
    </row>
    <row r="417" spans="1:101" x14ac:dyDescent="0.35">
      <c r="A417" t="s">
        <v>424</v>
      </c>
      <c r="B417">
        <v>875.76350000000002</v>
      </c>
      <c r="C417" s="10">
        <f>3/24*OO[[#This Row],[59 (26JUN1985 06:00:00)-Water Temperature (C)]]*OO[[#This Row],[1]]/SUM(OO[1])</f>
        <v>0</v>
      </c>
      <c r="D417" s="10">
        <f>3/24*OO[[#This Row],[60 (26JUN1985 09:00:00)-Water Temperature (C)]]*OO[[#This Row],[2]]/SUM(OO[2])</f>
        <v>0</v>
      </c>
      <c r="E417" s="10">
        <f>3/24*OO[[#This Row],[61 (26JUN1985 12:00:00)-Water Temperature (C)]]*OO[[#This Row],[3]]/SUM(OO[3])</f>
        <v>0</v>
      </c>
      <c r="F417" s="10">
        <f>3/24*OO[[#This Row],[62 (26JUN1985 15:00:00)-Water Temperature (C)]]*OO[[#This Row],[4]]/SUM(OO[4])</f>
        <v>0</v>
      </c>
      <c r="G417" s="10">
        <f>3/24*OO[[#This Row],[63 (26JUN1985 18:00:00)-Water Temperature (C)]]*OO[[#This Row],[5]]/SUM(OO[5])</f>
        <v>0</v>
      </c>
      <c r="H417" s="10">
        <f>3/24*OO[[#This Row],[64 (26JUN1985 21:00:00)-Water Temperature (C)]]*OO[[#This Row],[6]]/SUM(OO[6])</f>
        <v>0</v>
      </c>
      <c r="I417" s="10">
        <f>3/24*OO[[#This Row],[65 (27JUN1985 00:00:00)-Water Temperature (C)]]*OO[[#This Row],[7]]/SUM(OO[7])</f>
        <v>0</v>
      </c>
      <c r="J417" s="10">
        <f>3/24*OO[[#This Row],[66 (27JUN1985 03:00:00)-Water Temperature (C)]]*OO[[#This Row],[8]]/SUM(OO[8])</f>
        <v>0</v>
      </c>
      <c r="K417" s="10">
        <f>3/24*OO[[#This Row],[67 (27JUN1985 06:00:00)-Water Temperature (C)]]*OO[[#This Row],[9]]/SUM(OO[9])</f>
        <v>0</v>
      </c>
      <c r="L417" s="10">
        <f>3/24*OO[[#This Row],[68 (27JUN1985 09:00:00)-Water Temperature (C)]]*OO[[#This Row],[10]]/SUM(OO[10])</f>
        <v>0</v>
      </c>
      <c r="M417" s="10">
        <f>3/24*OO[[#This Row],[69 (27JUN1985 12:00:00)-Water Temperature (C)]]*OO[[#This Row],[11]]/SUM(OO[11])</f>
        <v>0</v>
      </c>
      <c r="N417" s="10">
        <f>3/24*OO[[#This Row],[70 (27JUN1985 15:00:00)-Water Temperature (C)]]*OO[[#This Row],[12]]/SUM(OO[12])</f>
        <v>0</v>
      </c>
      <c r="O417" s="10">
        <f>3/24*OO[[#This Row],[71 (27JUN1985 18:00:00)-Water Temperature (C)]]*OO[[#This Row],[13]]/SUM(OO[13])</f>
        <v>0</v>
      </c>
      <c r="P417" s="10">
        <f>3/24*OO[[#This Row],[72 (27JUN1985 21:00:00)-Water Temperature (C)]]*OO[[#This Row],[14]]/SUM(OO[14])</f>
        <v>0</v>
      </c>
      <c r="Q417" s="10">
        <f>3/24*OO[[#This Row],[73 (28JUN1985 00:00:00)-Water Temperature (C)]]*OO[[#This Row],[15]]/SUM(OO[15])</f>
        <v>0</v>
      </c>
      <c r="R417" s="10">
        <f>3/24*OO[[#This Row],[74 (28JUN1985 03:00:00)-Water Temperature (C)]]*OO[[#This Row],[16]]/SUM(OO[16])</f>
        <v>0</v>
      </c>
      <c r="S417" s="10">
        <f>3/24*OO[[#This Row],[75 (28JUN1985 06:00:00)-Water Temperature (C)]]*OO[[#This Row],[17]]/SUM(OO[17])</f>
        <v>0</v>
      </c>
      <c r="T417" s="10">
        <f>3/24*OO[[#This Row],[76 (28JUN1985 09:00:00)-Water Temperature (C)]]*OO[[#This Row],[18]]/SUM(OO[18])</f>
        <v>0</v>
      </c>
      <c r="U417" s="10">
        <f>3/24*OO[[#This Row],[77 (28JUN1985 12:00:00)-Water Temperature (C)]]*OO[[#This Row],[19]]/SUM(OO[19])</f>
        <v>4.3432525332875201E-40</v>
      </c>
      <c r="V417" s="10">
        <f>3/24000000*OO[[#This Row],[78 (28JUN1985 15:00:00)-Water Temperature (C)]]*OO[[#This Row],[20]]</f>
        <v>1.184999844270375E-32</v>
      </c>
      <c r="W417" s="10">
        <f>3/24000000*OO[[#This Row],[79 (28JUN1985 18:00:00)-Water Temperature (C)]]*OO[[#This Row],[21]]</f>
        <v>5.0837437523749995E-25</v>
      </c>
      <c r="X417" s="10">
        <f>3/24000000*OO[[#This Row],[80 (28JUN1985 21:00:00)-Water Temperature (C)]]*OO[[#This Row],[22]]</f>
        <v>4.3695021985874996E-20</v>
      </c>
      <c r="Y417" s="10">
        <f>3/24000000*OO[[#This Row],[81 (29JUN1985 00:00:00)-Water Temperature (C)]]*OO[[#This Row],[23]]</f>
        <v>2.1495900266298749E-16</v>
      </c>
      <c r="Z417" s="10">
        <f>3/24000000*OO[[#This Row],[82 (29JUN1985 03:00:00)-Water Temperature (C)]]*OO[[#This Row],[24]]</f>
        <v>1.760633498848E-13</v>
      </c>
      <c r="AA417" s="10">
        <f>3/24000000*OO[[#This Row],[83 (29JUN1985 06:00:00)-Water Temperature (C)]]*OO[[#This Row],[25]]</f>
        <v>3.7932247852987501E-11</v>
      </c>
      <c r="AB417" s="10">
        <f>3/24000000*OO[[#This Row],[84 (29JUN1985 09:00:00)-Water Temperature (C)]]*OO[[#This Row],[26]]</f>
        <v>2.948634432109E-9</v>
      </c>
      <c r="AC417" s="10">
        <f>3/24000000*OO[[#This Row],[85 (29JUN1985 12:00:00)-Water Temperature (C)]]*OO[[#This Row],[27]]</f>
        <v>9.9444927138374996E-8</v>
      </c>
      <c r="AD417" s="10">
        <f>3/24000000*OO[[#This Row],[86 (29JUN1985 15:00:00)-Water Temperature (C)]]*OO[[#This Row],[28]]</f>
        <v>1.6428421413236249E-6</v>
      </c>
      <c r="AE417" s="10">
        <f>3/24000000*OO[[#This Row],[88 (29JUN1985 21:00:00)-Water Temperature (C)]]*OO[[#This Row],[30]]</f>
        <v>7.6904712623275E-5</v>
      </c>
      <c r="AF417" s="10">
        <f>3/24000000*OO[[#This Row],[88 (29JUN1985 21:00:00)-Water Temperature (C)]]*OO[[#This Row],[30]]</f>
        <v>7.6904712623275E-5</v>
      </c>
      <c r="AG417" s="10">
        <f>3/24000000*OO[[#This Row],[89 (30JUN1985 00:00:00)-Water Temperature (C)]]*OO[[#This Row],[31]]</f>
        <v>2.547016270125E-4</v>
      </c>
      <c r="AH417" s="10">
        <f>3/24000000*OO[[#This Row],[90 (30JUN1985 03:00:00)-Water Temperature (C)]]*OO[[#This Row],[32]]</f>
        <v>5.7945452193912492E-4</v>
      </c>
      <c r="AI417" s="10">
        <f>3/24000000*OO[[#This Row],[91 (30JUN1985 06:00:00)-Water Temperature (C)]]*OO[[#This Row],[33]]</f>
        <v>9.6862670338499987E-4</v>
      </c>
      <c r="AJ417" s="10">
        <f>3/24000000*OO[[#This Row],[92 (30JUN1985 09:00:00)-Water Temperature (C)]]*OO[[#This Row],[34]]</f>
        <v>1.2807495636938751E-3</v>
      </c>
      <c r="AK417" s="10">
        <f>3/24000000*OO[[#This Row],[93 (30JUN1985 12:00:00)-Water Temperature (C)]]*OO[[#This Row],[35]]</f>
        <v>1.4092484493231248E-3</v>
      </c>
      <c r="AL417" s="10">
        <f>3/24000000*OO[[#This Row],[94 (30JUN1985 15:00:00)-Water Temperature (C)]]*OO[[#This Row],[36]]</f>
        <v>1.3358104971457499E-3</v>
      </c>
      <c r="AM417" s="10">
        <f>3/24000000*OO[[#This Row],[95 (30JUN1985 18:00:00)-Water Temperature (C)]]*OO[[#This Row],[37]]</f>
        <v>1.1236917377994999E-3</v>
      </c>
      <c r="AN417" s="10">
        <f>3/24000000*OO[[#This Row],[96 (30JUN1985 21:00:00)-Water Temperature (C)]]*OO[[#This Row],[38]]</f>
        <v>8.5445397520874993E-4</v>
      </c>
      <c r="AO417" s="10">
        <f>3/24000000*OO[[#This Row],[97 (01JUL1985 00:00:00)-Water Temperature (C)]]*OO[[#This Row],[39]]</f>
        <v>6.0490431533437501E-4</v>
      </c>
      <c r="AP417" s="10">
        <f>3/24000000*OO[[#This Row],[98 (01JUL1985 03:00:00)-Water Temperature (C)]]*OO[[#This Row],[40]]</f>
        <v>4.1173811356674995E-4</v>
      </c>
      <c r="AQ417" s="10">
        <f>3/24000000*OO[[#This Row],[99 (01JUL1985 06:00:00)-Water Temperature (C)]]*OO[[#This Row],[41]]</f>
        <v>2.7429268444056248E-4</v>
      </c>
      <c r="AR417" s="10">
        <f>3/24000000*OO[[#This Row],[100 (01JUL1985 09:00:00)-Water Temperature (C)]]*OO[[#This Row],[42]]</f>
        <v>1.8376477591257499E-4</v>
      </c>
      <c r="AS417" s="10">
        <f>3/24000000*OO[[#This Row],[101 (01JUL1985 12:00:00)-Water Temperature (C)]]*OO[[#This Row],[43]]</f>
        <v>1.2371217310950001E-4</v>
      </c>
      <c r="AT417" s="10">
        <f>3/24000000*OO[[#This Row],[102 (01JUL1985 15:00:00)-Water Temperature (C)]]*OO[[#This Row],[44]]</f>
        <v>8.2424874668999998E-5</v>
      </c>
      <c r="AU417" s="10">
        <f>3/24000000*OO[[#This Row],[103 (01JUL1985 18:00:00)-Water Temperature (C)]]*OO[[#This Row],[45]]</f>
        <v>5.4464405685199998E-5</v>
      </c>
      <c r="AV417" s="10">
        <f>3/24000000*OO[[#This Row],[104 (01JUL1985 21:00:00)-Water Temperature (C)]]*OO[[#This Row],[46]]</f>
        <v>3.5364946205249998E-5</v>
      </c>
      <c r="AW417" s="10">
        <f>3/24000000*OO[[#This Row],[105 (02JUL1985 00:00:00)-Water Temperature (C)]]*OO[[#This Row],[47]]</f>
        <v>2.2905961919831249E-5</v>
      </c>
      <c r="AX417" s="10">
        <f>3/24000000*OO[[#This Row],[106 (02JUL1985 03:00:00)-Water Temperature (C)]]*OO[[#This Row],[48]]</f>
        <v>1.4860788775706248E-5</v>
      </c>
      <c r="AY417" s="10">
        <f>3/24000000*OO[[#This Row],[107 (02JUL1985 06:00:00)-Water Temperature (C)]]*OO[[#This Row],[49]]</f>
        <v>9.6779800786699991E-6</v>
      </c>
      <c r="AZ417" s="10">
        <f>3/24000000*OO[[#This Row],[108 (02JUL1985 09:00:00)-Water Temperature (C)]]*OO[[#This Row],[50]]</f>
        <v>6.3241184153612508E-6</v>
      </c>
      <c r="BA417" s="10">
        <f>3/24000000*OO[[#This Row],[109 (02JUL1985 12:00:00)-Water Temperature (C)]]*OO[[#This Row],[51]]</f>
        <v>4.1991923386599999E-6</v>
      </c>
      <c r="BB417" s="10">
        <f>3/24000000*OO[[#This Row],[110 (02JUL1985 15:00:00)-Water Temperature (C)]]*OO[[#This Row],[52]]</f>
        <v>2.8425394234068751E-6</v>
      </c>
      <c r="BC417" s="10">
        <f>3/24000000*OO[[#This Row],[111 (02JUL1985 18:00:00)-Water Temperature (C)]]*OO[[#This Row],[53]]</f>
        <v>1.9392557946155E-6</v>
      </c>
      <c r="BD417" s="10">
        <f>3/24000000*OO[[#This Row],[112 (02JUL1985 21:00:00)-Water Temperature (C)]]*OO[[#This Row],[54]]</f>
        <v>1.314149330609375E-6</v>
      </c>
      <c r="BE417" s="10">
        <f>3/24000000*OO[[#This Row],[113 (03JUL1985 00:00:00)-Water Temperature (C)]]*OO[[#This Row],[55]]</f>
        <v>8.7975223606049995E-7</v>
      </c>
      <c r="BF417" s="10">
        <f>3/24000000*OO[[#This Row],[114 (03JUL1985 03:00:00)-Water Temperature (C)]]*OO[[#This Row],[56]]</f>
        <v>5.9328385070999992E-7</v>
      </c>
      <c r="BG417" s="10">
        <f>3/24000000*OO[[#This Row],[115 (03JUL1985 06:00:00)-Water Temperature (C)]]*OO[[#This Row],[57]]</f>
        <v>4.0584624863512494E-7</v>
      </c>
      <c r="BH417" s="10">
        <f>3/24000000*OO[[#This Row],[116 (03JUL1985 09:00:00)-Water Temperature (C)]]*OO[[#This Row],[58]]</f>
        <v>2.87089580755175E-7</v>
      </c>
      <c r="BI417" s="10">
        <f>3/24000000*OO[[#This Row],[117 (03JUL1985 12:00:00)-Water Temperature (C)]]*OO[[#This Row],[59]]</f>
        <v>2.1094812270254999E-7</v>
      </c>
      <c r="BJ417" s="10">
        <f>3/24000000*OO[[#This Row],[118 (03JUL1985 15:00:00)-Water Temperature (C)]]*OO[[#This Row],[60]]</f>
        <v>1.5980657456058749E-7</v>
      </c>
      <c r="BK417" s="10">
        <f>3/24000000*OO[[#This Row],[119 (03JUL1985 18:00:00)-Water Temperature (C)]]*OO[[#This Row],[61]]</f>
        <v>1.2440862363546251E-7</v>
      </c>
      <c r="BL417" s="10">
        <f>3/24000000*OO[[#This Row],[120 (03JUL1985 21:00:00)-Water Temperature (C)]]*OO[[#This Row],[62]]</f>
        <v>9.8604805513674987E-8</v>
      </c>
      <c r="BM417" s="10">
        <f>3/24000000*OO[[#This Row],[121 (04JUL1985 00:00:00)-Water Temperature (C)]]*OO[[#This Row],[63]]</f>
        <v>7.9713893323074993E-8</v>
      </c>
      <c r="BN417" s="10">
        <f>3/24000000*OO[[#This Row],[122 (04JUL1985 03:00:00)-Water Temperature (C)]]*OO[[#This Row],[64]]</f>
        <v>6.6366809667937489E-8</v>
      </c>
      <c r="BO417" s="10">
        <f>3/24000000*OO[[#This Row],[123 (04JUL1985 06:00:00)-Water Temperature (C)]]*OO[[#This Row],[65]]</f>
        <v>5.6941203561125005E-8</v>
      </c>
      <c r="BP417" s="10">
        <f>3/24000000*OO[[#This Row],[124 (04JUL1985 09:00:00)-Water Temperature (C)]]*OO[[#This Row],[66]]</f>
        <v>5.1193526855499997E-8</v>
      </c>
      <c r="BQ417" s="10">
        <f>3/24000000*OO[[#This Row],[125 (04JUL1985 12:00:00)-Water Temperature (C)]]*OO[[#This Row],[67]]</f>
        <v>4.7493110418250002E-8</v>
      </c>
      <c r="BR417" s="10">
        <f>3/24000000*OO[[#This Row],[126 (04JUL1985 15:00:00)-Water Temperature (C)]]*OO[[#This Row],[68]]</f>
        <v>4.4699152820999996E-8</v>
      </c>
      <c r="BS417" s="10">
        <f>3/24000000*OO[[#This Row],[127 (04JUL1985 18:00:00)-Water Temperature (C)]]*OO[[#This Row],[69]]</f>
        <v>4.2295855980362498E-8</v>
      </c>
      <c r="BT417" s="10">
        <f>3/24000000*OO[[#This Row],[128 (04JUL1985 21:00:00)-Water Temperature (C)]]*OO[[#This Row],[70]]</f>
        <v>3.9910750882337498E-8</v>
      </c>
      <c r="BU417" s="10">
        <f>3/24000000*OO[[#This Row],[129 (05JUL1985 00:00:00)-Water Temperature (C)]]*OO[[#This Row],[71]]</f>
        <v>3.7403176760350002E-8</v>
      </c>
      <c r="BV417" s="10">
        <f>3/24000000*OO[[#This Row],[130 (05JUL1985 03:00:00)-Water Temperature (C)]]*OO[[#This Row],[72]]</f>
        <v>3.5158000726599999E-8</v>
      </c>
      <c r="BW417" s="10">
        <f>3/24000000*OO[[#This Row],[131 (05JUL1985 06:00:00)-Water Temperature (C)]]*OO[[#This Row],[73]]</f>
        <v>3.3257375321812501E-8</v>
      </c>
      <c r="BX417" s="10">
        <f>3/24000000*OO[[#This Row],[132 (05JUL1985 09:00:00)-Water Temperature (C)]]*OO[[#This Row],[74]]</f>
        <v>3.2234735177644999E-8</v>
      </c>
      <c r="BY417" s="10">
        <f>3/24000000*OO[[#This Row],[133 (05JUL1985 12:00:00)-Water Temperature (C)]]*OO[[#This Row],[75]]</f>
        <v>3.1783703576511247E-8</v>
      </c>
      <c r="BZ417" s="10">
        <f>3/24000000*OO[[#This Row],[134 (05JUL1985 15:00:00)-Water Temperature (C)]]*OO[[#This Row],[76]]</f>
        <v>3.153710349648E-8</v>
      </c>
      <c r="CA417" s="10">
        <f>3/24000000*OO[[#This Row],[135 (05JUL1985 18:00:00)-Water Temperature (C)]]*OO[[#This Row],[77]]</f>
        <v>3.1232245400114998E-8</v>
      </c>
      <c r="CB417" s="10">
        <f>3/24000000*OO[[#This Row],[136 (05JUL1985 21:00:00)-Water Temperature (C)]]*OO[[#This Row],[78]]</f>
        <v>3.0387948724531241E-8</v>
      </c>
      <c r="CC417" s="10">
        <f>3/24000000*OO[[#This Row],[137 (06JUL1985 00:00:00)-Water Temperature (C)]]*OO[[#This Row],[79]]</f>
        <v>2.9065906187092502E-8</v>
      </c>
      <c r="CD417" s="10">
        <f>3/24000000*OO[[#This Row],[138 (06JUL1985 03:00:00)-Water Temperature (C)]]*OO[[#This Row],[80]]</f>
        <v>2.7698721413906245E-8</v>
      </c>
      <c r="CE417" s="10">
        <f>3/24000000*OO[[#This Row],[139 (06JUL1985 06:00:00)-Water Temperature (C)]]*OO[[#This Row],[81]]</f>
        <v>2.6469436348777496E-8</v>
      </c>
      <c r="CF417" s="10">
        <f>3/24000000*OO[[#This Row],[140 (06JUL1985 09:00:00)-Water Temperature (C)]]*OO[[#This Row],[82]]</f>
        <v>2.5983916233562499E-8</v>
      </c>
      <c r="CG417" s="10">
        <f>3/24000000*OO[[#This Row],[141 (06JUL1985 12:00:00)-Water Temperature (C)]]*OO[[#This Row],[83]]</f>
        <v>2.5907370220619999E-8</v>
      </c>
      <c r="CH417" s="10">
        <f>3/24000000*OO[[#This Row],[142 (06JUL1985 15:00:00)-Water Temperature (C)]]*OO[[#This Row],[84]]</f>
        <v>2.5914543291467499E-8</v>
      </c>
      <c r="CI417" s="10">
        <f>3/24000000*OO[[#This Row],[143 (06JUL1985 18:00:00)-Water Temperature (C)]]*OO[[#This Row],[85]]</f>
        <v>2.58299773986E-8</v>
      </c>
      <c r="CJ417" s="10">
        <f>3/24000000*OO[[#This Row],[144 (06JUL1985 21:00:00)-Water Temperature (C)]]*OO[[#This Row],[86]]</f>
        <v>2.5286957169449999E-8</v>
      </c>
      <c r="CK417" s="10">
        <f>3/24000000*OO[[#This Row],[145 (07JUL1985 00:00:00)-Water Temperature (C)]]*OO[[#This Row],[87]]</f>
        <v>2.4314235802874996E-8</v>
      </c>
      <c r="CL417" s="10">
        <f>3/24000000*OO[[#This Row],[146 (07JUL1985 03:00:00)-Water Temperature (C)]]*OO[[#This Row],[88]]</f>
        <v>2.3240526083974996E-8</v>
      </c>
      <c r="CM417" s="10">
        <f>3/24000000*OO[[#This Row],[147 (07JUL1985 06:00:00)-Water Temperature (C)]]*OO[[#This Row],[89]]</f>
        <v>2.2162405037499998E-8</v>
      </c>
      <c r="CN417" s="10">
        <f>3/24000000*OO[[#This Row],[148 (07JUL1985 09:00:00)-Water Temperature (C)]]*OO[[#This Row],[90]]</f>
        <v>2.1275652653625001E-8</v>
      </c>
      <c r="CO417" s="10">
        <f>3/24000000*OO[[#This Row],[149 (07JUL1985 12:00:00)-Water Temperature (C)]]*OO[[#This Row],[91]]</f>
        <v>2.0699028191362502E-8</v>
      </c>
      <c r="CP417" s="10">
        <f>3/24000000*OO[[#This Row],[150 (07JUL1985 15:00:00)-Water Temperature (C)]]*OO[[#This Row],[92]]</f>
        <v>2.0482351023712499E-8</v>
      </c>
      <c r="CQ417" s="10">
        <f>3/24000000*OO[[#This Row],[151 (07JUL1985 18:00:00)-Water Temperature (C)]]*OO[[#This Row],[93]]</f>
        <v>2.0136977702145E-8</v>
      </c>
      <c r="CR417" s="10">
        <f>3/24000000*OO[[#This Row],[152 (07JUL1985 21:00:00)-Water Temperature (C)]]*OO[[#This Row],[94]]</f>
        <v>1.9518290796847499E-8</v>
      </c>
      <c r="CS417" s="10">
        <f>3/24000000*OO[[#This Row],[153 (08JUL1985 00:00:00)-Water Temperature (C)]]*OO[[#This Row],[95]]</f>
        <v>1.8766336883305001E-8</v>
      </c>
      <c r="CT417" s="10">
        <f>3/24000000*OO[[#This Row],[154 (08JUL1985 03:00:00)-Water Temperature (C)]]*OO[[#This Row],[96]]</f>
        <v>1.7978054132130001E-8</v>
      </c>
      <c r="CU417" s="10">
        <f>3/24000000*OO[[#This Row],[155 (08JUL1985 06:00:00)-Water Temperature (C)]]*OO[[#This Row],[97]]</f>
        <v>1.7218856462737498E-8</v>
      </c>
      <c r="CV417" s="10">
        <f>3/24000000*OO[[#This Row],[156 (08JUL1985 09:00:00)-Water Temperature (C)]]*OO[[#This Row],[98]]</f>
        <v>1.6790293947271247E-8</v>
      </c>
      <c r="CW417" s="10">
        <f>3/24000000*OO[[#This Row],[157 (08JUL1985 12:00:00)-Water Temperature (C)]]*OO[[#This Row],[99]]</f>
        <v>1.666142055256875E-8</v>
      </c>
    </row>
    <row r="418" spans="1:101" x14ac:dyDescent="0.35">
      <c r="A418" t="s">
        <v>425</v>
      </c>
      <c r="B418">
        <v>877.24189999999999</v>
      </c>
      <c r="C418" s="10">
        <f>3/24*OO[[#This Row],[59 (26JUN1985 06:00:00)-Water Temperature (C)]]*OO[[#This Row],[1]]/SUM(OO[1])</f>
        <v>0</v>
      </c>
      <c r="D418" s="10">
        <f>3/24*OO[[#This Row],[60 (26JUN1985 09:00:00)-Water Temperature (C)]]*OO[[#This Row],[2]]/SUM(OO[2])</f>
        <v>0</v>
      </c>
      <c r="E418" s="10">
        <f>3/24*OO[[#This Row],[61 (26JUN1985 12:00:00)-Water Temperature (C)]]*OO[[#This Row],[3]]/SUM(OO[3])</f>
        <v>0</v>
      </c>
      <c r="F418" s="10">
        <f>3/24*OO[[#This Row],[62 (26JUN1985 15:00:00)-Water Temperature (C)]]*OO[[#This Row],[4]]/SUM(OO[4])</f>
        <v>0</v>
      </c>
      <c r="G418" s="10">
        <f>3/24*OO[[#This Row],[63 (26JUN1985 18:00:00)-Water Temperature (C)]]*OO[[#This Row],[5]]/SUM(OO[5])</f>
        <v>0</v>
      </c>
      <c r="H418" s="10">
        <f>3/24*OO[[#This Row],[64 (26JUN1985 21:00:00)-Water Temperature (C)]]*OO[[#This Row],[6]]/SUM(OO[6])</f>
        <v>0</v>
      </c>
      <c r="I418" s="10">
        <f>3/24*OO[[#This Row],[65 (27JUN1985 00:00:00)-Water Temperature (C)]]*OO[[#This Row],[7]]/SUM(OO[7])</f>
        <v>0</v>
      </c>
      <c r="J418" s="10">
        <f>3/24*OO[[#This Row],[66 (27JUN1985 03:00:00)-Water Temperature (C)]]*OO[[#This Row],[8]]/SUM(OO[8])</f>
        <v>0</v>
      </c>
      <c r="K418" s="10">
        <f>3/24*OO[[#This Row],[67 (27JUN1985 06:00:00)-Water Temperature (C)]]*OO[[#This Row],[9]]/SUM(OO[9])</f>
        <v>0</v>
      </c>
      <c r="L418" s="10">
        <f>3/24*OO[[#This Row],[68 (27JUN1985 09:00:00)-Water Temperature (C)]]*OO[[#This Row],[10]]/SUM(OO[10])</f>
        <v>0</v>
      </c>
      <c r="M418" s="10">
        <f>3/24*OO[[#This Row],[69 (27JUN1985 12:00:00)-Water Temperature (C)]]*OO[[#This Row],[11]]/SUM(OO[11])</f>
        <v>0</v>
      </c>
      <c r="N418" s="10">
        <f>3/24*OO[[#This Row],[70 (27JUN1985 15:00:00)-Water Temperature (C)]]*OO[[#This Row],[12]]/SUM(OO[12])</f>
        <v>0</v>
      </c>
      <c r="O418" s="10">
        <f>3/24*OO[[#This Row],[71 (27JUN1985 18:00:00)-Water Temperature (C)]]*OO[[#This Row],[13]]/SUM(OO[13])</f>
        <v>0</v>
      </c>
      <c r="P418" s="10">
        <f>3/24*OO[[#This Row],[72 (27JUN1985 21:00:00)-Water Temperature (C)]]*OO[[#This Row],[14]]/SUM(OO[14])</f>
        <v>0</v>
      </c>
      <c r="Q418" s="10">
        <f>3/24*OO[[#This Row],[73 (28JUN1985 00:00:00)-Water Temperature (C)]]*OO[[#This Row],[15]]/SUM(OO[15])</f>
        <v>0</v>
      </c>
      <c r="R418" s="10">
        <f>3/24*OO[[#This Row],[74 (28JUN1985 03:00:00)-Water Temperature (C)]]*OO[[#This Row],[16]]/SUM(OO[16])</f>
        <v>0</v>
      </c>
      <c r="S418" s="10">
        <f>3/24*OO[[#This Row],[75 (28JUN1985 06:00:00)-Water Temperature (C)]]*OO[[#This Row],[17]]/SUM(OO[17])</f>
        <v>0</v>
      </c>
      <c r="T418" s="10">
        <f>3/24*OO[[#This Row],[76 (28JUN1985 09:00:00)-Water Temperature (C)]]*OO[[#This Row],[18]]/SUM(OO[18])</f>
        <v>0</v>
      </c>
      <c r="U418" s="10">
        <f>3/24*OO[[#This Row],[77 (28JUN1985 12:00:00)-Water Temperature (C)]]*OO[[#This Row],[19]]/SUM(OO[19])</f>
        <v>5.7141702303683694E-39</v>
      </c>
      <c r="V418" s="10">
        <f>3/24000000*OO[[#This Row],[78 (28JUN1985 15:00:00)-Water Temperature (C)]]*OO[[#This Row],[20]]</f>
        <v>1.4898619360937501E-31</v>
      </c>
      <c r="W418" s="10">
        <f>3/24000000*OO[[#This Row],[79 (28JUN1985 18:00:00)-Water Temperature (C)]]*OO[[#This Row],[21]]</f>
        <v>7.7981685368125016E-24</v>
      </c>
      <c r="X418" s="10">
        <f>3/24000000*OO[[#This Row],[80 (28JUN1985 21:00:00)-Water Temperature (C)]]*OO[[#This Row],[22]]</f>
        <v>7.4797919279725003E-19</v>
      </c>
      <c r="Y418" s="10">
        <f>3/24000000*OO[[#This Row],[81 (29JUN1985 00:00:00)-Water Temperature (C)]]*OO[[#This Row],[23]]</f>
        <v>3.9180822505000001E-15</v>
      </c>
      <c r="Z418" s="10">
        <f>3/24000000*OO[[#This Row],[82 (29JUN1985 03:00:00)-Water Temperature (C)]]*OO[[#This Row],[24]]</f>
        <v>3.3744241796624997E-12</v>
      </c>
      <c r="AA418" s="10">
        <f>3/24000000*OO[[#This Row],[83 (29JUN1985 06:00:00)-Water Temperature (C)]]*OO[[#This Row],[25]]</f>
        <v>7.5700750475699998E-10</v>
      </c>
      <c r="AB418" s="10">
        <f>3/24000000*OO[[#This Row],[84 (29JUN1985 09:00:00)-Water Temperature (C)]]*OO[[#This Row],[26]]</f>
        <v>6.0858926480462497E-8</v>
      </c>
      <c r="AC418" s="10">
        <f>3/24000000*OO[[#This Row],[85 (29JUN1985 12:00:00)-Water Temperature (C)]]*OO[[#This Row],[27]]</f>
        <v>2.1143671534124997E-6</v>
      </c>
      <c r="AD418" s="10">
        <f>3/24000000*OO[[#This Row],[86 (29JUN1985 15:00:00)-Water Temperature (C)]]*OO[[#This Row],[28]]</f>
        <v>3.5881218201499998E-5</v>
      </c>
      <c r="AE418" s="10">
        <f>3/24000000*OO[[#This Row],[88 (29JUN1985 21:00:00)-Water Temperature (C)]]*OO[[#This Row],[30]]</f>
        <v>1.7598333806775001E-3</v>
      </c>
      <c r="AF418" s="10">
        <f>3/24000000*OO[[#This Row],[88 (29JUN1985 21:00:00)-Water Temperature (C)]]*OO[[#This Row],[30]]</f>
        <v>1.7598333806775001E-3</v>
      </c>
      <c r="AG418" s="10">
        <f>3/24000000*OO[[#This Row],[89 (30JUN1985 00:00:00)-Water Temperature (C)]]*OO[[#This Row],[31]]</f>
        <v>5.9437710517399999E-3</v>
      </c>
      <c r="AH418" s="10">
        <f>3/24000000*OO[[#This Row],[90 (30JUN1985 03:00:00)-Water Temperature (C)]]*OO[[#This Row],[32]]</f>
        <v>1.3755083811918749E-2</v>
      </c>
      <c r="AI418" s="10">
        <f>3/24000000*OO[[#This Row],[91 (30JUN1985 06:00:00)-Water Temperature (C)]]*OO[[#This Row],[33]]</f>
        <v>2.332757358375E-2</v>
      </c>
      <c r="AJ418" s="10">
        <f>3/24000000*OO[[#This Row],[92 (30JUN1985 09:00:00)-Water Temperature (C)]]*OO[[#This Row],[34]]</f>
        <v>3.1205624637914996E-2</v>
      </c>
      <c r="AK418" s="10">
        <f>3/24000000*OO[[#This Row],[93 (30JUN1985 12:00:00)-Water Temperature (C)]]*OO[[#This Row],[35]]</f>
        <v>3.4670200865299997E-2</v>
      </c>
      <c r="AL418" s="10">
        <f>3/24000000*OO[[#This Row],[94 (30JUN1985 15:00:00)-Water Temperature (C)]]*OO[[#This Row],[36]]</f>
        <v>3.3113775775124997E-2</v>
      </c>
      <c r="AM418" s="10">
        <f>3/24000000*OO[[#This Row],[95 (30JUN1985 18:00:00)-Water Temperature (C)]]*OO[[#This Row],[37]]</f>
        <v>2.8024795950704996E-2</v>
      </c>
      <c r="AN418" s="10">
        <f>3/24000000*OO[[#This Row],[96 (30JUN1985 21:00:00)-Water Temperature (C)]]*OO[[#This Row],[38]]</f>
        <v>2.1412320404231248E-2</v>
      </c>
      <c r="AO418" s="10">
        <f>3/24000000*OO[[#This Row],[97 (01JUL1985 00:00:00)-Water Temperature (C)]]*OO[[#This Row],[39]]</f>
        <v>1.52072063766E-2</v>
      </c>
      <c r="AP418" s="10">
        <f>3/24000000*OO[[#This Row],[98 (01JUL1985 03:00:00)-Water Temperature (C)]]*OO[[#This Row],[40]]</f>
        <v>1.0371219755265001E-2</v>
      </c>
      <c r="AQ418" s="10">
        <f>3/24000000*OO[[#This Row],[99 (01JUL1985 06:00:00)-Water Temperature (C)]]*OO[[#This Row],[41]]</f>
        <v>6.9163506590137506E-3</v>
      </c>
      <c r="AR418" s="10">
        <f>3/24000000*OO[[#This Row],[100 (01JUL1985 09:00:00)-Water Temperature (C)]]*OO[[#This Row],[42]]</f>
        <v>4.63340236755E-3</v>
      </c>
      <c r="AS418" s="10">
        <f>3/24000000*OO[[#This Row],[101 (01JUL1985 12:00:00)-Water Temperature (C)]]*OO[[#This Row],[43]]</f>
        <v>3.1195984401742498E-3</v>
      </c>
      <c r="AT418" s="10">
        <f>3/24000000*OO[[#This Row],[102 (01JUL1985 15:00:00)-Water Temperature (C)]]*OO[[#This Row],[44]]</f>
        <v>2.0791926940275001E-3</v>
      </c>
      <c r="AU418" s="10">
        <f>3/24000000*OO[[#This Row],[103 (01JUL1985 18:00:00)-Water Temperature (C)]]*OO[[#This Row],[45]]</f>
        <v>1.3744448093512499E-3</v>
      </c>
      <c r="AV418" s="10">
        <f>3/24000000*OO[[#This Row],[104 (01JUL1985 21:00:00)-Water Temperature (C)]]*OO[[#This Row],[46]]</f>
        <v>8.9292244805449985E-4</v>
      </c>
      <c r="AW418" s="10">
        <f>3/24000000*OO[[#This Row],[105 (02JUL1985 00:00:00)-Water Temperature (C)]]*OO[[#This Row],[47]]</f>
        <v>5.7840732403674998E-4</v>
      </c>
      <c r="AX418" s="10">
        <f>3/24000000*OO[[#This Row],[106 (02JUL1985 03:00:00)-Water Temperature (C)]]*OO[[#This Row],[48]]</f>
        <v>3.7520259116800001E-4</v>
      </c>
      <c r="AY418" s="10">
        <f>3/24000000*OO[[#This Row],[107 (02JUL1985 06:00:00)-Water Temperature (C)]]*OO[[#This Row],[49]]</f>
        <v>2.4428442381746246E-4</v>
      </c>
      <c r="AZ418" s="10">
        <f>3/24000000*OO[[#This Row],[108 (02JUL1985 09:00:00)-Water Temperature (C)]]*OO[[#This Row],[50]]</f>
        <v>1.59585192206925E-4</v>
      </c>
      <c r="BA418" s="10">
        <f>3/24000000*OO[[#This Row],[109 (02JUL1985 12:00:00)-Water Temperature (C)]]*OO[[#This Row],[51]]</f>
        <v>1.05877730126025E-4</v>
      </c>
      <c r="BB418" s="10">
        <f>3/24000000*OO[[#This Row],[110 (02JUL1985 15:00:00)-Water Temperature (C)]]*OO[[#This Row],[52]]</f>
        <v>7.1626260844650006E-5</v>
      </c>
      <c r="BC418" s="10">
        <f>3/24000000*OO[[#This Row],[111 (02JUL1985 18:00:00)-Water Temperature (C)]]*OO[[#This Row],[53]]</f>
        <v>4.8844228049099998E-5</v>
      </c>
      <c r="BD418" s="10">
        <f>3/24000000*OO[[#This Row],[112 (02JUL1985 21:00:00)-Water Temperature (C)]]*OO[[#This Row],[54]]</f>
        <v>3.3103287794969996E-5</v>
      </c>
      <c r="BE418" s="10">
        <f>3/24000000*OO[[#This Row],[113 (03JUL1985 00:00:00)-Water Temperature (C)]]*OO[[#This Row],[55]]</f>
        <v>2.2159184361352498E-5</v>
      </c>
      <c r="BF418" s="10">
        <f>3/24000000*OO[[#This Row],[114 (03JUL1985 03:00:00)-Water Temperature (C)]]*OO[[#This Row],[56]]</f>
        <v>1.493345754816875E-5</v>
      </c>
      <c r="BG418" s="10">
        <f>3/24000000*OO[[#This Row],[115 (03JUL1985 06:00:00)-Water Temperature (C)]]*OO[[#This Row],[57]]</f>
        <v>1.020443068597E-5</v>
      </c>
      <c r="BH418" s="10">
        <f>3/24000000*OO[[#This Row],[116 (03JUL1985 09:00:00)-Water Temperature (C)]]*OO[[#This Row],[58]]</f>
        <v>7.2037490021700002E-6</v>
      </c>
      <c r="BI418" s="10">
        <f>3/24000000*OO[[#This Row],[117 (03JUL1985 12:00:00)-Water Temperature (C)]]*OO[[#This Row],[59]]</f>
        <v>5.2817346577349997E-6</v>
      </c>
      <c r="BJ418" s="10">
        <f>3/24000000*OO[[#This Row],[118 (03JUL1985 15:00:00)-Water Temperature (C)]]*OO[[#This Row],[60]]</f>
        <v>3.9931362881875003E-6</v>
      </c>
      <c r="BK418" s="10">
        <f>3/24000000*OO[[#This Row],[119 (03JUL1985 18:00:00)-Water Temperature (C)]]*OO[[#This Row],[61]]</f>
        <v>3.1021564435177499E-6</v>
      </c>
      <c r="BL418" s="10">
        <f>3/24000000*OO[[#This Row],[120 (03JUL1985 21:00:00)-Water Temperature (C)]]*OO[[#This Row],[62]]</f>
        <v>2.4544952111846249E-6</v>
      </c>
      <c r="BM418" s="10">
        <f>3/24000000*OO[[#This Row],[121 (04JUL1985 00:00:00)-Water Temperature (C)]]*OO[[#This Row],[63]]</f>
        <v>1.9807600890123748E-6</v>
      </c>
      <c r="BN418" s="10">
        <f>3/24000000*OO[[#This Row],[122 (04JUL1985 03:00:00)-Water Temperature (C)]]*OO[[#This Row],[64]]</f>
        <v>1.6458122399654998E-6</v>
      </c>
      <c r="BO418" s="10">
        <f>3/24000000*OO[[#This Row],[123 (04JUL1985 06:00:00)-Water Temperature (C)]]*OO[[#This Row],[65]]</f>
        <v>1.409160462950625E-6</v>
      </c>
      <c r="BP418" s="10">
        <f>3/24000000*OO[[#This Row],[124 (04JUL1985 09:00:00)-Water Temperature (C)]]*OO[[#This Row],[66]]</f>
        <v>1.26373545974125E-6</v>
      </c>
      <c r="BQ418" s="10">
        <f>3/24000000*OO[[#This Row],[125 (04JUL1985 12:00:00)-Water Temperature (C)]]*OO[[#This Row],[67]]</f>
        <v>1.1704407944384999E-6</v>
      </c>
      <c r="BR418" s="10">
        <f>3/24000000*OO[[#This Row],[126 (04JUL1985 15:00:00)-Water Temperature (C)]]*OO[[#This Row],[68]]</f>
        <v>1.1003881865249999E-6</v>
      </c>
      <c r="BS418" s="10">
        <f>3/24000000*OO[[#This Row],[127 (04JUL1985 18:00:00)-Water Temperature (C)]]*OO[[#This Row],[69]]</f>
        <v>1.0407219198532498E-6</v>
      </c>
      <c r="BT418" s="10">
        <f>3/24000000*OO[[#This Row],[128 (04JUL1985 21:00:00)-Water Temperature (C)]]*OO[[#This Row],[70]]</f>
        <v>9.8182990088137495E-7</v>
      </c>
      <c r="BU418" s="10">
        <f>3/24000000*OO[[#This Row],[129 (05JUL1985 00:00:00)-Water Temperature (C)]]*OO[[#This Row],[71]]</f>
        <v>9.2025253829312496E-7</v>
      </c>
      <c r="BV418" s="10">
        <f>3/24000000*OO[[#This Row],[130 (05JUL1985 03:00:00)-Water Temperature (C)]]*OO[[#This Row],[72]]</f>
        <v>8.6479125026199998E-7</v>
      </c>
      <c r="BW418" s="10">
        <f>3/24000000*OO[[#This Row],[131 (05JUL1985 06:00:00)-Water Temperature (C)]]*OO[[#This Row],[73]]</f>
        <v>8.1768739598699989E-7</v>
      </c>
      <c r="BX418" s="10">
        <f>3/24000000*OO[[#This Row],[132 (05JUL1985 09:00:00)-Water Temperature (C)]]*OO[[#This Row],[74]]</f>
        <v>7.9180659091799987E-7</v>
      </c>
      <c r="BY418" s="10">
        <f>3/24000000*OO[[#This Row],[133 (05JUL1985 12:00:00)-Water Temperature (C)]]*OO[[#This Row],[75]]</f>
        <v>7.8003493128400001E-7</v>
      </c>
      <c r="BZ418" s="10">
        <f>3/24000000*OO[[#This Row],[134 (05JUL1985 15:00:00)-Water Temperature (C)]]*OO[[#This Row],[76]]</f>
        <v>7.7372783832824991E-7</v>
      </c>
      <c r="CA418" s="10">
        <f>3/24000000*OO[[#This Row],[135 (05JUL1985 18:00:00)-Water Temperature (C)]]*OO[[#This Row],[77]]</f>
        <v>7.6632143308799995E-7</v>
      </c>
      <c r="CB418" s="10">
        <f>3/24000000*OO[[#This Row],[136 (05JUL1985 21:00:00)-Water Temperature (C)]]*OO[[#This Row],[78]]</f>
        <v>7.4621017733375006E-7</v>
      </c>
      <c r="CC418" s="10">
        <f>3/24000000*OO[[#This Row],[137 (06JUL1985 00:00:00)-Water Temperature (C)]]*OO[[#This Row],[79]]</f>
        <v>7.1413560386999998E-7</v>
      </c>
      <c r="CD418" s="10">
        <f>3/24000000*OO[[#This Row],[138 (06JUL1985 03:00:00)-Water Temperature (C)]]*OO[[#This Row],[80]]</f>
        <v>6.8066750562025001E-7</v>
      </c>
      <c r="CE418" s="10">
        <f>3/24000000*OO[[#This Row],[139 (06JUL1985 06:00:00)-Water Temperature (C)]]*OO[[#This Row],[81]]</f>
        <v>6.5031683873724999E-7</v>
      </c>
      <c r="CF418" s="10">
        <f>3/24000000*OO[[#This Row],[140 (06JUL1985 09:00:00)-Water Temperature (C)]]*OO[[#This Row],[82]]</f>
        <v>6.378208942625E-7</v>
      </c>
      <c r="CG418" s="10">
        <f>3/24000000*OO[[#This Row],[141 (06JUL1985 12:00:00)-Water Temperature (C)]]*OO[[#This Row],[83]]</f>
        <v>6.3537977543674998E-7</v>
      </c>
      <c r="CH418" s="10">
        <f>3/24000000*OO[[#This Row],[142 (06JUL1985 15:00:00)-Water Temperature (C)]]*OO[[#This Row],[84]]</f>
        <v>6.3544633820812494E-7</v>
      </c>
      <c r="CI418" s="10">
        <f>3/24000000*OO[[#This Row],[143 (06JUL1985 18:00:00)-Water Temperature (C)]]*OO[[#This Row],[85]]</f>
        <v>6.3349778712699996E-7</v>
      </c>
      <c r="CJ418" s="10">
        <f>3/24000000*OO[[#This Row],[144 (06JUL1985 21:00:00)-Water Temperature (C)]]*OO[[#This Row],[86]]</f>
        <v>6.2074394353587497E-7</v>
      </c>
      <c r="CK418" s="10">
        <f>3/24000000*OO[[#This Row],[145 (07JUL1985 00:00:00)-Water Temperature (C)]]*OO[[#This Row],[87]]</f>
        <v>5.9721133492899991E-7</v>
      </c>
      <c r="CL418" s="10">
        <f>3/24000000*OO[[#This Row],[146 (07JUL1985 03:00:00)-Water Temperature (C)]]*OO[[#This Row],[88]]</f>
        <v>5.7102503993850001E-7</v>
      </c>
      <c r="CM418" s="10">
        <f>3/24000000*OO[[#This Row],[147 (07JUL1985 06:00:00)-Water Temperature (C)]]*OO[[#This Row],[89]]</f>
        <v>5.445966811249999E-7</v>
      </c>
      <c r="CN418" s="10">
        <f>3/24000000*OO[[#This Row],[148 (07JUL1985 09:00:00)-Water Temperature (C)]]*OO[[#This Row],[90]]</f>
        <v>5.2262454095999999E-7</v>
      </c>
      <c r="CO418" s="10">
        <f>3/24000000*OO[[#This Row],[149 (07JUL1985 12:00:00)-Water Temperature (C)]]*OO[[#This Row],[91]]</f>
        <v>5.0812956958399995E-7</v>
      </c>
      <c r="CP418" s="10">
        <f>3/24000000*OO[[#This Row],[150 (07JUL1985 15:00:00)-Water Temperature (C)]]*OO[[#This Row],[92]]</f>
        <v>5.0249529212199998E-7</v>
      </c>
      <c r="CQ418" s="10">
        <f>3/24000000*OO[[#This Row],[151 (07JUL1985 18:00:00)-Water Temperature (C)]]*OO[[#This Row],[93]]</f>
        <v>4.9418144015024996E-7</v>
      </c>
      <c r="CR418" s="10">
        <f>3/24000000*OO[[#This Row],[152 (07JUL1985 21:00:00)-Water Temperature (C)]]*OO[[#This Row],[94]]</f>
        <v>4.7926927219837505E-7</v>
      </c>
      <c r="CS418" s="10">
        <f>3/24000000*OO[[#This Row],[153 (08JUL1985 00:00:00)-Water Temperature (C)]]*OO[[#This Row],[95]]</f>
        <v>4.6097253220499992E-7</v>
      </c>
      <c r="CT418" s="10">
        <f>3/24000000*OO[[#This Row],[154 (08JUL1985 03:00:00)-Water Temperature (C)]]*OO[[#This Row],[96]]</f>
        <v>4.4170676872125002E-7</v>
      </c>
      <c r="CU418" s="10">
        <f>3/24000000*OO[[#This Row],[155 (08JUL1985 06:00:00)-Water Temperature (C)]]*OO[[#This Row],[97]]</f>
        <v>4.2304382431212509E-7</v>
      </c>
      <c r="CV418" s="10">
        <f>3/24000000*OO[[#This Row],[156 (08JUL1985 09:00:00)-Water Temperature (C)]]*OO[[#This Row],[98]]</f>
        <v>4.1216422830412495E-7</v>
      </c>
      <c r="CW418" s="10">
        <f>3/24000000*OO[[#This Row],[157 (08JUL1985 12:00:00)-Water Temperature (C)]]*OO[[#This Row],[99]]</f>
        <v>4.0885236156187496E-7</v>
      </c>
    </row>
    <row r="419" spans="1:101" x14ac:dyDescent="0.35">
      <c r="A419" t="s">
        <v>426</v>
      </c>
      <c r="B419">
        <v>892.4819</v>
      </c>
      <c r="C419" s="10">
        <f>3/24*OO[[#This Row],[59 (26JUN1985 06:00:00)-Water Temperature (C)]]*OO[[#This Row],[1]]/SUM(OO[1])</f>
        <v>0</v>
      </c>
      <c r="D419" s="10">
        <f>3/24*OO[[#This Row],[60 (26JUN1985 09:00:00)-Water Temperature (C)]]*OO[[#This Row],[2]]/SUM(OO[2])</f>
        <v>0</v>
      </c>
      <c r="E419" s="10">
        <f>3/24*OO[[#This Row],[61 (26JUN1985 12:00:00)-Water Temperature (C)]]*OO[[#This Row],[3]]/SUM(OO[3])</f>
        <v>0</v>
      </c>
      <c r="F419" s="10">
        <f>3/24*OO[[#This Row],[62 (26JUN1985 15:00:00)-Water Temperature (C)]]*OO[[#This Row],[4]]/SUM(OO[4])</f>
        <v>0</v>
      </c>
      <c r="G419" s="10">
        <f>3/24*OO[[#This Row],[63 (26JUN1985 18:00:00)-Water Temperature (C)]]*OO[[#This Row],[5]]/SUM(OO[5])</f>
        <v>0</v>
      </c>
      <c r="H419" s="10">
        <f>3/24*OO[[#This Row],[64 (26JUN1985 21:00:00)-Water Temperature (C)]]*OO[[#This Row],[6]]/SUM(OO[6])</f>
        <v>0</v>
      </c>
      <c r="I419" s="10">
        <f>3/24*OO[[#This Row],[65 (27JUN1985 00:00:00)-Water Temperature (C)]]*OO[[#This Row],[7]]/SUM(OO[7])</f>
        <v>0</v>
      </c>
      <c r="J419" s="10">
        <f>3/24*OO[[#This Row],[66 (27JUN1985 03:00:00)-Water Temperature (C)]]*OO[[#This Row],[8]]/SUM(OO[8])</f>
        <v>0</v>
      </c>
      <c r="K419" s="10">
        <f>3/24*OO[[#This Row],[67 (27JUN1985 06:00:00)-Water Temperature (C)]]*OO[[#This Row],[9]]/SUM(OO[9])</f>
        <v>0</v>
      </c>
      <c r="L419" s="10">
        <f>3/24*OO[[#This Row],[68 (27JUN1985 09:00:00)-Water Temperature (C)]]*OO[[#This Row],[10]]/SUM(OO[10])</f>
        <v>0</v>
      </c>
      <c r="M419" s="10">
        <f>3/24*OO[[#This Row],[69 (27JUN1985 12:00:00)-Water Temperature (C)]]*OO[[#This Row],[11]]/SUM(OO[11])</f>
        <v>0</v>
      </c>
      <c r="N419" s="10">
        <f>3/24*OO[[#This Row],[70 (27JUN1985 15:00:00)-Water Temperature (C)]]*OO[[#This Row],[12]]/SUM(OO[12])</f>
        <v>0</v>
      </c>
      <c r="O419" s="10">
        <f>3/24*OO[[#This Row],[71 (27JUN1985 18:00:00)-Water Temperature (C)]]*OO[[#This Row],[13]]/SUM(OO[13])</f>
        <v>0</v>
      </c>
      <c r="P419" s="10">
        <f>3/24*OO[[#This Row],[72 (27JUN1985 21:00:00)-Water Temperature (C)]]*OO[[#This Row],[14]]/SUM(OO[14])</f>
        <v>0</v>
      </c>
      <c r="Q419" s="10">
        <f>3/24*OO[[#This Row],[73 (28JUN1985 00:00:00)-Water Temperature (C)]]*OO[[#This Row],[15]]/SUM(OO[15])</f>
        <v>0</v>
      </c>
      <c r="R419" s="10">
        <f>3/24*OO[[#This Row],[74 (28JUN1985 03:00:00)-Water Temperature (C)]]*OO[[#This Row],[16]]/SUM(OO[16])</f>
        <v>0</v>
      </c>
      <c r="S419" s="10">
        <f>3/24*OO[[#This Row],[75 (28JUN1985 06:00:00)-Water Temperature (C)]]*OO[[#This Row],[17]]/SUM(OO[17])</f>
        <v>0</v>
      </c>
      <c r="T419" s="10">
        <f>3/24*OO[[#This Row],[76 (28JUN1985 09:00:00)-Water Temperature (C)]]*OO[[#This Row],[18]]/SUM(OO[18])</f>
        <v>0</v>
      </c>
      <c r="U419" s="10">
        <f>3/24*OO[[#This Row],[77 (28JUN1985 12:00:00)-Water Temperature (C)]]*OO[[#This Row],[19]]/SUM(OO[19])</f>
        <v>2.3989710050687108E-39</v>
      </c>
      <c r="V419" s="10">
        <f>3/24000000*OO[[#This Row],[78 (28JUN1985 15:00:00)-Water Temperature (C)]]*OO[[#This Row],[20]]</f>
        <v>5.7984705327675001E-32</v>
      </c>
      <c r="W419" s="10">
        <f>3/24000000*OO[[#This Row],[79 (28JUN1985 18:00:00)-Water Temperature (C)]]*OO[[#This Row],[21]]</f>
        <v>4.8972580345237496E-24</v>
      </c>
      <c r="X419" s="10">
        <f>3/24000000*OO[[#This Row],[80 (28JUN1985 21:00:00)-Water Temperature (C)]]*OO[[#This Row],[22]]</f>
        <v>5.9419698366099998E-19</v>
      </c>
      <c r="Y419" s="10">
        <f>3/24000000*OO[[#This Row],[81 (29JUN1985 00:00:00)-Water Temperature (C)]]*OO[[#This Row],[23]]</f>
        <v>3.5610359619449996E-15</v>
      </c>
      <c r="Z419" s="10">
        <f>3/24000000*OO[[#This Row],[82 (29JUN1985 03:00:00)-Water Temperature (C)]]*OO[[#This Row],[24]]</f>
        <v>3.4168821099399995E-12</v>
      </c>
      <c r="AA419" s="10">
        <f>3/24000000*OO[[#This Row],[83 (29JUN1985 06:00:00)-Water Temperature (C)]]*OO[[#This Row],[25]]</f>
        <v>8.3682949150000001E-10</v>
      </c>
      <c r="AB419" s="10">
        <f>3/24000000*OO[[#This Row],[84 (29JUN1985 09:00:00)-Water Temperature (C)]]*OO[[#This Row],[26]]</f>
        <v>7.2408688682174994E-8</v>
      </c>
      <c r="AC419" s="10">
        <f>3/24000000*OO[[#This Row],[85 (29JUN1985 12:00:00)-Water Temperature (C)]]*OO[[#This Row],[27]]</f>
        <v>2.6858747806256249E-6</v>
      </c>
      <c r="AD419" s="10">
        <f>3/24000000*OO[[#This Row],[86 (29JUN1985 15:00:00)-Water Temperature (C)]]*OO[[#This Row],[28]]</f>
        <v>4.8396165640199997E-5</v>
      </c>
      <c r="AE419" s="10">
        <f>3/24000000*OO[[#This Row],[88 (29JUN1985 21:00:00)-Water Temperature (C)]]*OO[[#This Row],[30]]</f>
        <v>2.6367913264319998E-3</v>
      </c>
      <c r="AF419" s="10">
        <f>3/24000000*OO[[#This Row],[88 (29JUN1985 21:00:00)-Water Temperature (C)]]*OO[[#This Row],[30]]</f>
        <v>2.6367913264319998E-3</v>
      </c>
      <c r="AG419" s="10">
        <f>3/24000000*OO[[#This Row],[89 (30JUN1985 00:00:00)-Water Temperature (C)]]*OO[[#This Row],[31]]</f>
        <v>9.3160941547424988E-3</v>
      </c>
      <c r="AH419" s="10">
        <f>3/24000000*OO[[#This Row],[90 (30JUN1985 03:00:00)-Water Temperature (C)]]*OO[[#This Row],[32]]</f>
        <v>2.2424192150100001E-2</v>
      </c>
      <c r="AI419" s="10">
        <f>3/24000000*OO[[#This Row],[91 (30JUN1985 06:00:00)-Water Temperature (C)]]*OO[[#This Row],[33]]</f>
        <v>3.9327078830499997E-2</v>
      </c>
      <c r="AJ419" s="10">
        <f>3/24000000*OO[[#This Row],[92 (30JUN1985 09:00:00)-Water Temperature (C)]]*OO[[#This Row],[34]]</f>
        <v>5.4046440663187499E-2</v>
      </c>
      <c r="AK419" s="10">
        <f>3/24000000*OO[[#This Row],[93 (30JUN1985 12:00:00)-Water Temperature (C)]]*OO[[#This Row],[35]]</f>
        <v>6.1384349771250006E-2</v>
      </c>
      <c r="AL419" s="10">
        <f>3/24000000*OO[[#This Row],[94 (30JUN1985 15:00:00)-Water Temperature (C)]]*OO[[#This Row],[36]]</f>
        <v>5.9652021263587499E-2</v>
      </c>
      <c r="AM419" s="10">
        <f>3/24000000*OO[[#This Row],[95 (30JUN1985 18:00:00)-Water Temperature (C)]]*OO[[#This Row],[37]]</f>
        <v>5.1158249108999999E-2</v>
      </c>
      <c r="AN419" s="10">
        <f>3/24000000*OO[[#This Row],[96 (30JUN1985 21:00:00)-Water Temperature (C)]]*OO[[#This Row],[38]]</f>
        <v>3.9484126679799995E-2</v>
      </c>
      <c r="AO419" s="10">
        <f>3/24000000*OO[[#This Row],[97 (01JUL1985 00:00:00)-Water Temperature (C)]]*OO[[#This Row],[39]]</f>
        <v>2.8264737895184994E-2</v>
      </c>
      <c r="AP419" s="10">
        <f>3/24000000*OO[[#This Row],[98 (01JUL1985 03:00:00)-Water Temperature (C)]]*OO[[#This Row],[40]]</f>
        <v>1.9378347297735E-2</v>
      </c>
      <c r="AQ419" s="10">
        <f>3/24000000*OO[[#This Row],[99 (01JUL1985 06:00:00)-Water Temperature (C)]]*OO[[#This Row],[41]]</f>
        <v>1.296257825327625E-2</v>
      </c>
      <c r="AR419" s="10">
        <f>3/24000000*OO[[#This Row],[100 (01JUL1985 09:00:00)-Water Temperature (C)]]*OO[[#This Row],[42]]</f>
        <v>8.6907928130687487E-3</v>
      </c>
      <c r="AS419" s="10">
        <f>3/24000000*OO[[#This Row],[101 (01JUL1985 12:00:00)-Water Temperature (C)]]*OO[[#This Row],[43]]</f>
        <v>5.8531317932587505E-3</v>
      </c>
      <c r="AT419" s="10">
        <f>3/24000000*OO[[#This Row],[102 (01JUL1985 15:00:00)-Water Temperature (C)]]*OO[[#This Row],[44]]</f>
        <v>3.9058172873099998E-3</v>
      </c>
      <c r="AU419" s="10">
        <f>3/24000000*OO[[#This Row],[103 (01JUL1985 18:00:00)-Water Temperature (C)]]*OO[[#This Row],[45]]</f>
        <v>2.5848471347287502E-3</v>
      </c>
      <c r="AV419" s="10">
        <f>3/24000000*OO[[#This Row],[104 (01JUL1985 21:00:00)-Water Temperature (C)]]*OO[[#This Row],[46]]</f>
        <v>1.6819672522237501E-3</v>
      </c>
      <c r="AW419" s="10">
        <f>3/24000000*OO[[#This Row],[105 (02JUL1985 00:00:00)-Water Temperature (C)]]*OO[[#This Row],[47]]</f>
        <v>1.0901446172195E-3</v>
      </c>
      <c r="AX419" s="10">
        <f>3/24000000*OO[[#This Row],[106 (02JUL1985 03:00:00)-Water Temperature (C)]]*OO[[#This Row],[48]]</f>
        <v>7.0723400649299998E-4</v>
      </c>
      <c r="AY419" s="10">
        <f>3/24000000*OO[[#This Row],[107 (02JUL1985 06:00:00)-Water Temperature (C)]]*OO[[#This Row],[49]]</f>
        <v>4.6037364793562505E-4</v>
      </c>
      <c r="AZ419" s="10">
        <f>3/24000000*OO[[#This Row],[108 (02JUL1985 09:00:00)-Water Temperature (C)]]*OO[[#This Row],[50]]</f>
        <v>3.0067965564909999E-4</v>
      </c>
      <c r="BA419" s="10">
        <f>3/24000000*OO[[#This Row],[109 (02JUL1985 12:00:00)-Water Temperature (C)]]*OO[[#This Row],[51]]</f>
        <v>1.9928694237881251E-4</v>
      </c>
      <c r="BB419" s="10">
        <f>3/24000000*OO[[#This Row],[110 (02JUL1985 15:00:00)-Water Temperature (C)]]*OO[[#This Row],[52]]</f>
        <v>1.34600149686E-4</v>
      </c>
      <c r="BC419" s="10">
        <f>3/24000000*OO[[#This Row],[111 (02JUL1985 18:00:00)-Water Temperature (C)]]*OO[[#This Row],[53]]</f>
        <v>9.1713212988899989E-5</v>
      </c>
      <c r="BD419" s="10">
        <f>3/24000000*OO[[#This Row],[112 (02JUL1985 21:00:00)-Water Temperature (C)]]*OO[[#This Row],[54]]</f>
        <v>6.2174387620237494E-5</v>
      </c>
      <c r="BE419" s="10">
        <f>3/24000000*OO[[#This Row],[113 (03JUL1985 00:00:00)-Water Temperature (C)]]*OO[[#This Row],[55]]</f>
        <v>4.1629266660299999E-5</v>
      </c>
      <c r="BF419" s="10">
        <f>3/24000000*OO[[#This Row],[114 (03JUL1985 03:00:00)-Water Temperature (C)]]*OO[[#This Row],[56]]</f>
        <v>2.80245207980625E-5</v>
      </c>
      <c r="BG419" s="10">
        <f>3/24000000*OO[[#This Row],[115 (03JUL1985 06:00:00)-Water Temperature (C)]]*OO[[#This Row],[57]]</f>
        <v>1.9109492972775001E-5</v>
      </c>
      <c r="BH419" s="10">
        <f>3/24000000*OO[[#This Row],[116 (03JUL1985 09:00:00)-Water Temperature (C)]]*OO[[#This Row],[58]]</f>
        <v>1.34346964600475E-5</v>
      </c>
      <c r="BI419" s="10">
        <f>3/24000000*OO[[#This Row],[117 (03JUL1985 12:00:00)-Water Temperature (C)]]*OO[[#This Row],[59]]</f>
        <v>9.8030821383687494E-6</v>
      </c>
      <c r="BJ419" s="10">
        <f>3/24000000*OO[[#This Row],[118 (03JUL1985 15:00:00)-Water Temperature (C)]]*OO[[#This Row],[60]]</f>
        <v>7.378396715519999E-6</v>
      </c>
      <c r="BK419" s="10">
        <f>3/24000000*OO[[#This Row],[119 (03JUL1985 18:00:00)-Water Temperature (C)]]*OO[[#This Row],[61]]</f>
        <v>5.7056281215899998E-6</v>
      </c>
      <c r="BL419" s="10">
        <f>3/24000000*OO[[#This Row],[120 (03JUL1985 21:00:00)-Water Temperature (C)]]*OO[[#This Row],[62]]</f>
        <v>4.4978818228074995E-6</v>
      </c>
      <c r="BM419" s="10">
        <f>3/24000000*OO[[#This Row],[121 (04JUL1985 00:00:00)-Water Temperature (C)]]*OO[[#This Row],[63]]</f>
        <v>3.6154162965375E-6</v>
      </c>
      <c r="BN419" s="10">
        <f>3/24000000*OO[[#This Row],[122 (04JUL1985 03:00:00)-Water Temperature (C)]]*OO[[#This Row],[64]]</f>
        <v>2.9910574249054996E-6</v>
      </c>
      <c r="BO419" s="10">
        <f>3/24000000*OO[[#This Row],[123 (04JUL1985 06:00:00)-Water Temperature (C)]]*OO[[#This Row],[65]]</f>
        <v>2.5496890565889996E-6</v>
      </c>
      <c r="BP419" s="10">
        <f>3/24000000*OO[[#This Row],[124 (04JUL1985 09:00:00)-Water Temperature (C)]]*OO[[#This Row],[66]]</f>
        <v>2.2747322695387503E-6</v>
      </c>
      <c r="BQ419" s="10">
        <f>3/24000000*OO[[#This Row],[125 (04JUL1985 12:00:00)-Water Temperature (C)]]*OO[[#This Row],[67]]</f>
        <v>2.0979819929137495E-6</v>
      </c>
      <c r="BR419" s="10">
        <f>3/24000000*OO[[#This Row],[126 (04JUL1985 15:00:00)-Water Temperature (C)]]*OO[[#This Row],[68]]</f>
        <v>1.9676117676672498E-6</v>
      </c>
      <c r="BS419" s="10">
        <f>3/24000000*OO[[#This Row],[127 (04JUL1985 18:00:00)-Water Temperature (C)]]*OO[[#This Row],[69]]</f>
        <v>1.8590123548412499E-6</v>
      </c>
      <c r="BT419" s="10">
        <f>3/24000000*OO[[#This Row],[128 (04JUL1985 21:00:00)-Water Temperature (C)]]*OO[[#This Row],[70]]</f>
        <v>1.7534554421679998E-6</v>
      </c>
      <c r="BU419" s="10">
        <f>3/24000000*OO[[#This Row],[129 (05JUL1985 00:00:00)-Water Temperature (C)]]*OO[[#This Row],[71]]</f>
        <v>1.6438339259742501E-6</v>
      </c>
      <c r="BV419" s="10">
        <f>3/24000000*OO[[#This Row],[130 (05JUL1985 03:00:00)-Water Temperature (C)]]*OO[[#This Row],[72]]</f>
        <v>1.5442817550592501E-6</v>
      </c>
      <c r="BW419" s="10">
        <f>3/24000000*OO[[#This Row],[131 (05JUL1985 06:00:00)-Water Temperature (C)]]*OO[[#This Row],[73]]</f>
        <v>1.459198090398E-6</v>
      </c>
      <c r="BX419" s="10">
        <f>3/24000000*OO[[#This Row],[132 (05JUL1985 09:00:00)-Water Temperature (C)]]*OO[[#This Row],[74]]</f>
        <v>1.4098794129436249E-6</v>
      </c>
      <c r="BY419" s="10">
        <f>3/24000000*OO[[#This Row],[133 (05JUL1985 12:00:00)-Water Temperature (C)]]*OO[[#This Row],[75]]</f>
        <v>1.3866538140799999E-6</v>
      </c>
      <c r="BZ419" s="10">
        <f>3/24000000*OO[[#This Row],[134 (05JUL1985 15:00:00)-Water Temperature (C)]]*OO[[#This Row],[76]]</f>
        <v>1.3744569378484999E-6</v>
      </c>
      <c r="CA419" s="10">
        <f>3/24000000*OO[[#This Row],[135 (05JUL1985 18:00:00)-Water Temperature (C)]]*OO[[#This Row],[77]]</f>
        <v>1.3615878128718748E-6</v>
      </c>
      <c r="CB419" s="10">
        <f>3/24000000*OO[[#This Row],[136 (05JUL1985 21:00:00)-Water Temperature (C)]]*OO[[#This Row],[78]]</f>
        <v>1.3280705315728748E-6</v>
      </c>
      <c r="CC419" s="10">
        <f>3/24000000*OO[[#This Row],[137 (06JUL1985 00:00:00)-Water Temperature (C)]]*OO[[#This Row],[79]]</f>
        <v>1.2728554822759998E-6</v>
      </c>
      <c r="CD419" s="10">
        <f>3/24000000*OO[[#This Row],[138 (06JUL1985 03:00:00)-Water Temperature (C)]]*OO[[#This Row],[80]]</f>
        <v>1.2139942853926248E-6</v>
      </c>
      <c r="CE419" s="10">
        <f>3/24000000*OO[[#This Row],[139 (06JUL1985 06:00:00)-Water Temperature (C)]]*OO[[#This Row],[81]]</f>
        <v>1.1597173756595E-6</v>
      </c>
      <c r="CF419" s="10">
        <f>3/24000000*OO[[#This Row],[140 (06JUL1985 09:00:00)-Water Temperature (C)]]*OO[[#This Row],[82]]</f>
        <v>1.1348888892037499E-6</v>
      </c>
      <c r="CG419" s="10">
        <f>3/24000000*OO[[#This Row],[141 (06JUL1985 12:00:00)-Water Temperature (C)]]*OO[[#This Row],[83]]</f>
        <v>1.1287935355506248E-6</v>
      </c>
      <c r="CH419" s="10">
        <f>3/24000000*OO[[#This Row],[142 (06JUL1985 15:00:00)-Water Temperature (C)]]*OO[[#This Row],[84]]</f>
        <v>1.1283709093474998E-6</v>
      </c>
      <c r="CI419" s="10">
        <f>3/24000000*OO[[#This Row],[143 (06JUL1985 18:00:00)-Water Temperature (C)]]*OO[[#This Row],[85]]</f>
        <v>1.1253065345826249E-6</v>
      </c>
      <c r="CJ419" s="10">
        <f>3/24000000*OO[[#This Row],[144 (06JUL1985 21:00:00)-Water Temperature (C)]]*OO[[#This Row],[86]]</f>
        <v>1.1045091849824998E-6</v>
      </c>
      <c r="CK419" s="10">
        <f>3/24000000*OO[[#This Row],[145 (07JUL1985 00:00:00)-Water Temperature (C)]]*OO[[#This Row],[87]]</f>
        <v>1.06445976912625E-6</v>
      </c>
      <c r="CL419" s="10">
        <f>3/24000000*OO[[#This Row],[146 (07JUL1985 03:00:00)-Water Temperature (C)]]*OO[[#This Row],[88]]</f>
        <v>1.0186514178862501E-6</v>
      </c>
      <c r="CM419" s="10">
        <f>3/24000000*OO[[#This Row],[147 (07JUL1985 06:00:00)-Water Temperature (C)]]*OO[[#This Row],[89]]</f>
        <v>9.7188958841562498E-7</v>
      </c>
      <c r="CN419" s="10">
        <f>3/24000000*OO[[#This Row],[148 (07JUL1985 09:00:00)-Water Temperature (C)]]*OO[[#This Row],[90]]</f>
        <v>9.32085492666875E-7</v>
      </c>
      <c r="CO419" s="10">
        <f>3/24000000*OO[[#This Row],[149 (07JUL1985 12:00:00)-Water Temperature (C)]]*OO[[#This Row],[91]]</f>
        <v>9.0503671811924987E-7</v>
      </c>
      <c r="CP419" s="10">
        <f>3/24000000*OO[[#This Row],[150 (07JUL1985 15:00:00)-Water Temperature (C)]]*OO[[#This Row],[92]]</f>
        <v>8.9373346418999993E-7</v>
      </c>
      <c r="CQ419" s="10">
        <f>3/24000000*OO[[#This Row],[151 (07JUL1985 18:00:00)-Water Temperature (C)]]*OO[[#This Row],[93]]</f>
        <v>8.7928874047237494E-7</v>
      </c>
      <c r="CR419" s="10">
        <f>3/24000000*OO[[#This Row],[152 (07JUL1985 21:00:00)-Water Temperature (C)]]*OO[[#This Row],[94]]</f>
        <v>8.5385179326737498E-7</v>
      </c>
      <c r="CS419" s="10">
        <f>3/24000000*OO[[#This Row],[153 (08JUL1985 00:00:00)-Water Temperature (C)]]*OO[[#This Row],[95]]</f>
        <v>8.2209201106012501E-7</v>
      </c>
      <c r="CT419" s="10">
        <f>3/24000000*OO[[#This Row],[154 (08JUL1985 03:00:00)-Water Temperature (C)]]*OO[[#This Row],[96]]</f>
        <v>7.8816423534174994E-7</v>
      </c>
      <c r="CU419" s="10">
        <f>3/24000000*OO[[#This Row],[155 (08JUL1985 06:00:00)-Water Temperature (C)]]*OO[[#This Row],[97]]</f>
        <v>7.5490813574137505E-7</v>
      </c>
      <c r="CV419" s="10">
        <f>3/24000000*OO[[#This Row],[156 (08JUL1985 09:00:00)-Water Temperature (C)]]*OO[[#This Row],[98]]</f>
        <v>7.3428697101599989E-7</v>
      </c>
      <c r="CW419" s="10">
        <f>3/24000000*OO[[#This Row],[157 (08JUL1985 12:00:00)-Water Temperature (C)]]*OO[[#This Row],[99]]</f>
        <v>7.2729007629300003E-7</v>
      </c>
    </row>
    <row r="420" spans="1:101" x14ac:dyDescent="0.35">
      <c r="A420" t="s">
        <v>427</v>
      </c>
      <c r="B420">
        <v>851.19669999999996</v>
      </c>
      <c r="C420" s="10">
        <f>3/24*OO[[#This Row],[59 (26JUN1985 06:00:00)-Water Temperature (C)]]*OO[[#This Row],[1]]/SUM(OO[1])</f>
        <v>0</v>
      </c>
      <c r="D420" s="10">
        <f>3/24*OO[[#This Row],[60 (26JUN1985 09:00:00)-Water Temperature (C)]]*OO[[#This Row],[2]]/SUM(OO[2])</f>
        <v>0</v>
      </c>
      <c r="E420" s="10">
        <f>3/24*OO[[#This Row],[61 (26JUN1985 12:00:00)-Water Temperature (C)]]*OO[[#This Row],[3]]/SUM(OO[3])</f>
        <v>0</v>
      </c>
      <c r="F420" s="10">
        <f>3/24*OO[[#This Row],[62 (26JUN1985 15:00:00)-Water Temperature (C)]]*OO[[#This Row],[4]]/SUM(OO[4])</f>
        <v>0</v>
      </c>
      <c r="G420" s="10">
        <f>3/24*OO[[#This Row],[63 (26JUN1985 18:00:00)-Water Temperature (C)]]*OO[[#This Row],[5]]/SUM(OO[5])</f>
        <v>0</v>
      </c>
      <c r="H420" s="10">
        <f>3/24*OO[[#This Row],[64 (26JUN1985 21:00:00)-Water Temperature (C)]]*OO[[#This Row],[6]]/SUM(OO[6])</f>
        <v>0</v>
      </c>
      <c r="I420" s="10">
        <f>3/24*OO[[#This Row],[65 (27JUN1985 00:00:00)-Water Temperature (C)]]*OO[[#This Row],[7]]/SUM(OO[7])</f>
        <v>0</v>
      </c>
      <c r="J420" s="10">
        <f>3/24*OO[[#This Row],[66 (27JUN1985 03:00:00)-Water Temperature (C)]]*OO[[#This Row],[8]]/SUM(OO[8])</f>
        <v>0</v>
      </c>
      <c r="K420" s="10">
        <f>3/24*OO[[#This Row],[67 (27JUN1985 06:00:00)-Water Temperature (C)]]*OO[[#This Row],[9]]/SUM(OO[9])</f>
        <v>0</v>
      </c>
      <c r="L420" s="10">
        <f>3/24*OO[[#This Row],[68 (27JUN1985 09:00:00)-Water Temperature (C)]]*OO[[#This Row],[10]]/SUM(OO[10])</f>
        <v>0</v>
      </c>
      <c r="M420" s="10">
        <f>3/24*OO[[#This Row],[69 (27JUN1985 12:00:00)-Water Temperature (C)]]*OO[[#This Row],[11]]/SUM(OO[11])</f>
        <v>0</v>
      </c>
      <c r="N420" s="10">
        <f>3/24*OO[[#This Row],[70 (27JUN1985 15:00:00)-Water Temperature (C)]]*OO[[#This Row],[12]]/SUM(OO[12])</f>
        <v>0</v>
      </c>
      <c r="O420" s="10">
        <f>3/24*OO[[#This Row],[71 (27JUN1985 18:00:00)-Water Temperature (C)]]*OO[[#This Row],[13]]/SUM(OO[13])</f>
        <v>0</v>
      </c>
      <c r="P420" s="10">
        <f>3/24*OO[[#This Row],[72 (27JUN1985 21:00:00)-Water Temperature (C)]]*OO[[#This Row],[14]]/SUM(OO[14])</f>
        <v>0</v>
      </c>
      <c r="Q420" s="10">
        <f>3/24*OO[[#This Row],[73 (28JUN1985 00:00:00)-Water Temperature (C)]]*OO[[#This Row],[15]]/SUM(OO[15])</f>
        <v>0</v>
      </c>
      <c r="R420" s="10">
        <f>3/24*OO[[#This Row],[74 (28JUN1985 03:00:00)-Water Temperature (C)]]*OO[[#This Row],[16]]/SUM(OO[16])</f>
        <v>0</v>
      </c>
      <c r="S420" s="10">
        <f>3/24*OO[[#This Row],[75 (28JUN1985 06:00:00)-Water Temperature (C)]]*OO[[#This Row],[17]]/SUM(OO[17])</f>
        <v>0</v>
      </c>
      <c r="T420" s="10">
        <f>3/24*OO[[#This Row],[76 (28JUN1985 09:00:00)-Water Temperature (C)]]*OO[[#This Row],[18]]/SUM(OO[18])</f>
        <v>0</v>
      </c>
      <c r="U420" s="10">
        <f>3/24*OO[[#This Row],[77 (28JUN1985 12:00:00)-Water Temperature (C)]]*OO[[#This Row],[19]]/SUM(OO[19])</f>
        <v>5.3748726709844561E-40</v>
      </c>
      <c r="V420" s="10">
        <f>3/24000000*OO[[#This Row],[78 (28JUN1985 15:00:00)-Water Temperature (C)]]*OO[[#This Row],[20]]</f>
        <v>1.3574839571937499E-32</v>
      </c>
      <c r="W420" s="10">
        <f>3/24000000*OO[[#This Row],[79 (28JUN1985 18:00:00)-Water Temperature (C)]]*OO[[#This Row],[21]]</f>
        <v>1.478025881549125E-24</v>
      </c>
      <c r="X420" s="10">
        <f>3/24000000*OO[[#This Row],[80 (28JUN1985 21:00:00)-Water Temperature (C)]]*OO[[#This Row],[22]]</f>
        <v>2.520072069619E-19</v>
      </c>
      <c r="Y420" s="10">
        <f>3/24000000*OO[[#This Row],[81 (29JUN1985 00:00:00)-Water Temperature (C)]]*OO[[#This Row],[23]]</f>
        <v>1.8026484829154998E-15</v>
      </c>
      <c r="Z420" s="10">
        <f>3/24000000*OO[[#This Row],[82 (29JUN1985 03:00:00)-Water Temperature (C)]]*OO[[#This Row],[24]]</f>
        <v>1.9842210641471246E-12</v>
      </c>
      <c r="AA420" s="10">
        <f>3/24000000*OO[[#This Row],[83 (29JUN1985 06:00:00)-Water Temperature (C)]]*OO[[#This Row],[25]]</f>
        <v>5.4250554784612503E-10</v>
      </c>
      <c r="AB420" s="10">
        <f>3/24000000*OO[[#This Row],[84 (29JUN1985 09:00:00)-Water Temperature (C)]]*OO[[#This Row],[26]]</f>
        <v>5.1453637250149997E-8</v>
      </c>
      <c r="AC420" s="10">
        <f>3/24000000*OO[[#This Row],[85 (29JUN1985 12:00:00)-Water Temperature (C)]]*OO[[#This Row],[27]]</f>
        <v>2.0699969378234997E-6</v>
      </c>
      <c r="AD420" s="10">
        <f>3/24000000*OO[[#This Row],[86 (29JUN1985 15:00:00)-Water Temperature (C)]]*OO[[#This Row],[28]]</f>
        <v>4.0146244444250003E-5</v>
      </c>
      <c r="AE420" s="10">
        <f>3/24000000*OO[[#This Row],[88 (29JUN1985 21:00:00)-Water Temperature (C)]]*OO[[#This Row],[30]]</f>
        <v>2.4895640504482498E-3</v>
      </c>
      <c r="AF420" s="10">
        <f>3/24000000*OO[[#This Row],[88 (29JUN1985 21:00:00)-Water Temperature (C)]]*OO[[#This Row],[30]]</f>
        <v>2.4895640504482498E-3</v>
      </c>
      <c r="AG420" s="10">
        <f>3/24000000*OO[[#This Row],[89 (30JUN1985 00:00:00)-Water Temperature (C)]]*OO[[#This Row],[31]]</f>
        <v>9.3050138860524996E-3</v>
      </c>
      <c r="AH420" s="10">
        <f>3/24000000*OO[[#This Row],[90 (30JUN1985 03:00:00)-Water Temperature (C)]]*OO[[#This Row],[32]]</f>
        <v>2.3534827746117499E-2</v>
      </c>
      <c r="AI420" s="10">
        <f>3/24000000*OO[[#This Row],[91 (30JUN1985 06:00:00)-Water Temperature (C)]]*OO[[#This Row],[33]]</f>
        <v>4.3088322924374999E-2</v>
      </c>
      <c r="AJ420" s="10">
        <f>3/24000000*OO[[#This Row],[92 (30JUN1985 09:00:00)-Water Temperature (C)]]*OO[[#This Row],[34]]</f>
        <v>6.1363700904E-2</v>
      </c>
      <c r="AK420" s="10">
        <f>3/24000000*OO[[#This Row],[93 (30JUN1985 12:00:00)-Water Temperature (C)]]*OO[[#This Row],[35]]</f>
        <v>7.1767456869899993E-2</v>
      </c>
      <c r="AL420" s="10">
        <f>3/24000000*OO[[#This Row],[94 (30JUN1985 15:00:00)-Water Temperature (C)]]*OO[[#This Row],[36]]</f>
        <v>7.1435472162862501E-2</v>
      </c>
      <c r="AM420" s="10">
        <f>3/24000000*OO[[#This Row],[95 (30JUN1985 18:00:00)-Water Temperature (C)]]*OO[[#This Row],[37]]</f>
        <v>6.2444177575274998E-2</v>
      </c>
      <c r="AN420" s="10">
        <f>3/24000000*OO[[#This Row],[96 (30JUN1985 21:00:00)-Water Temperature (C)]]*OO[[#This Row],[38]]</f>
        <v>4.8934376356024996E-2</v>
      </c>
      <c r="AO420" s="10">
        <f>3/24000000*OO[[#This Row],[97 (01JUL1985 00:00:00)-Water Temperature (C)]]*OO[[#This Row],[39]]</f>
        <v>3.54046933209375E-2</v>
      </c>
      <c r="AP420" s="10">
        <f>3/24000000*OO[[#This Row],[98 (01JUL1985 03:00:00)-Water Temperature (C)]]*OO[[#This Row],[40]]</f>
        <v>2.4443402566399999E-2</v>
      </c>
      <c r="AQ420" s="10">
        <f>3/24000000*OO[[#This Row],[99 (01JUL1985 06:00:00)-Water Temperature (C)]]*OO[[#This Row],[41]]</f>
        <v>1.6420254177567498E-2</v>
      </c>
      <c r="AR420" s="10">
        <f>3/24000000*OO[[#This Row],[100 (01JUL1985 09:00:00)-Water Temperature (C)]]*OO[[#This Row],[42]]</f>
        <v>1.1025155172264999E-2</v>
      </c>
      <c r="AS420" s="10">
        <f>3/24000000*OO[[#This Row],[101 (01JUL1985 12:00:00)-Water Temperature (C)]]*OO[[#This Row],[43]]</f>
        <v>7.4293101881662505E-3</v>
      </c>
      <c r="AT420" s="10">
        <f>3/24000000*OO[[#This Row],[102 (01JUL1985 15:00:00)-Water Temperature (C)]]*OO[[#This Row],[44]]</f>
        <v>4.9635743996062501E-3</v>
      </c>
      <c r="AU420" s="10">
        <f>3/24000000*OO[[#This Row],[103 (01JUL1985 18:00:00)-Water Temperature (C)]]*OO[[#This Row],[45]]</f>
        <v>3.2884316310307499E-3</v>
      </c>
      <c r="AV420" s="10">
        <f>3/24000000*OO[[#This Row],[104 (01JUL1985 21:00:00)-Water Temperature (C)]]*OO[[#This Row],[46]]</f>
        <v>2.1437019062366248E-3</v>
      </c>
      <c r="AW420" s="10">
        <f>3/24000000*OO[[#This Row],[105 (02JUL1985 00:00:00)-Water Temperature (C)]]*OO[[#This Row],[47]]</f>
        <v>1.3905380823514999E-3</v>
      </c>
      <c r="AX420" s="10">
        <f>3/24000000*OO[[#This Row],[106 (02JUL1985 03:00:00)-Water Temperature (C)]]*OO[[#This Row],[48]]</f>
        <v>9.0225806873799985E-4</v>
      </c>
      <c r="AY420" s="10">
        <f>3/24000000*OO[[#This Row],[107 (02JUL1985 06:00:00)-Water Temperature (C)]]*OO[[#This Row],[49]]</f>
        <v>5.8714527792699995E-4</v>
      </c>
      <c r="AZ420" s="10">
        <f>3/24000000*OO[[#This Row],[108 (02JUL1985 09:00:00)-Water Temperature (C)]]*OO[[#This Row],[50]]</f>
        <v>3.8331035794424997E-4</v>
      </c>
      <c r="BA420" s="10">
        <f>3/24000000*OO[[#This Row],[109 (02JUL1985 12:00:00)-Water Temperature (C)]]*OO[[#This Row],[51]]</f>
        <v>2.5375682922535001E-4</v>
      </c>
      <c r="BB420" s="10">
        <f>3/24000000*OO[[#This Row],[110 (02JUL1985 15:00:00)-Water Temperature (C)]]*OO[[#This Row],[52]]</f>
        <v>1.7110970180075002E-4</v>
      </c>
      <c r="BC420" s="10">
        <f>3/24000000*OO[[#This Row],[111 (02JUL1985 18:00:00)-Water Temperature (C)]]*OO[[#This Row],[53]]</f>
        <v>1.1644157337713751E-4</v>
      </c>
      <c r="BD420" s="10">
        <f>3/24000000*OO[[#This Row],[112 (02JUL1985 21:00:00)-Water Temperature (C)]]*OO[[#This Row],[54]]</f>
        <v>7.8910080662624992E-5</v>
      </c>
      <c r="BE420" s="10">
        <f>3/24000000*OO[[#This Row],[113 (03JUL1985 00:00:00)-Water Temperature (C)]]*OO[[#This Row],[55]]</f>
        <v>5.2850750377150001E-5</v>
      </c>
      <c r="BF420" s="10">
        <f>3/24000000*OO[[#This Row],[114 (03JUL1985 03:00:00)-Water Temperature (C)]]*OO[[#This Row],[56]]</f>
        <v>3.5537570538524996E-5</v>
      </c>
      <c r="BG420" s="10">
        <f>3/24000000*OO[[#This Row],[115 (03JUL1985 06:00:00)-Water Temperature (C)]]*OO[[#This Row],[57]]</f>
        <v>2.4174396682937498E-5</v>
      </c>
      <c r="BH420" s="10">
        <f>3/24000000*OO[[#This Row],[116 (03JUL1985 09:00:00)-Water Temperature (C)]]*OO[[#This Row],[58]]</f>
        <v>1.6922635737105003E-5</v>
      </c>
      <c r="BI420" s="10">
        <f>3/24000000*OO[[#This Row],[117 (03JUL1985 12:00:00)-Water Temperature (C)]]*OO[[#This Row],[59]]</f>
        <v>1.22812038574575E-5</v>
      </c>
      <c r="BJ420" s="10">
        <f>3/24000000*OO[[#This Row],[118 (03JUL1985 15:00:00)-Water Temperature (C)]]*OO[[#This Row],[60]]</f>
        <v>9.1887221787899992E-6</v>
      </c>
      <c r="BK420" s="10">
        <f>3/24000000*OO[[#This Row],[119 (03JUL1985 18:00:00)-Water Temperature (C)]]*OO[[#This Row],[61]]</f>
        <v>7.06584573874E-6</v>
      </c>
      <c r="BL420" s="10">
        <f>3/24000000*OO[[#This Row],[120 (03JUL1985 21:00:00)-Water Temperature (C)]]*OO[[#This Row],[62]]</f>
        <v>5.5427707304874988E-6</v>
      </c>
      <c r="BM420" s="10">
        <f>3/24000000*OO[[#This Row],[121 (04JUL1985 00:00:00)-Water Temperature (C)]]*OO[[#This Row],[63]]</f>
        <v>4.4344886297650001E-6</v>
      </c>
      <c r="BN420" s="10">
        <f>3/24000000*OO[[#This Row],[122 (04JUL1985 03:00:00)-Water Temperature (C)]]*OO[[#This Row],[64]]</f>
        <v>3.6494694643274999E-6</v>
      </c>
      <c r="BO420" s="10">
        <f>3/24000000*OO[[#This Row],[123 (04JUL1985 06:00:00)-Water Temperature (C)]]*OO[[#This Row],[65]]</f>
        <v>3.0949862734439999E-6</v>
      </c>
      <c r="BP420" s="10">
        <f>3/24000000*OO[[#This Row],[124 (04JUL1985 09:00:00)-Water Temperature (C)]]*OO[[#This Row],[66]]</f>
        <v>2.7440646530109997E-6</v>
      </c>
      <c r="BQ420" s="10">
        <f>3/24000000*OO[[#This Row],[125 (04JUL1985 12:00:00)-Water Temperature (C)]]*OO[[#This Row],[67]]</f>
        <v>2.5181348733862498E-6</v>
      </c>
      <c r="BR420" s="10">
        <f>3/24000000*OO[[#This Row],[126 (04JUL1985 15:00:00)-Water Temperature (C)]]*OO[[#This Row],[68]]</f>
        <v>2.3538701865074999E-6</v>
      </c>
      <c r="BS420" s="10">
        <f>3/24000000*OO[[#This Row],[127 (04JUL1985 18:00:00)-Water Temperature (C)]]*OO[[#This Row],[69]]</f>
        <v>2.2200509680717498E-6</v>
      </c>
      <c r="BT420" s="10">
        <f>3/24000000*OO[[#This Row],[128 (04JUL1985 21:00:00)-Water Temperature (C)]]*OO[[#This Row],[70]]</f>
        <v>2.0926635914511251E-6</v>
      </c>
      <c r="BU420" s="10">
        <f>3/24000000*OO[[#This Row],[129 (05JUL1985 00:00:00)-Water Temperature (C)]]*OO[[#This Row],[71]]</f>
        <v>1.9622085582824998E-6</v>
      </c>
      <c r="BV420" s="10">
        <f>3/24000000*OO[[#This Row],[130 (05JUL1985 03:00:00)-Water Temperature (C)]]*OO[[#This Row],[72]]</f>
        <v>1.8427975263903749E-6</v>
      </c>
      <c r="BW420" s="10">
        <f>3/24000000*OO[[#This Row],[131 (05JUL1985 06:00:00)-Water Temperature (C)]]*OO[[#This Row],[73]]</f>
        <v>1.7400797281422499E-6</v>
      </c>
      <c r="BX420" s="10">
        <f>3/24000000*OO[[#This Row],[132 (05JUL1985 09:00:00)-Water Temperature (C)]]*OO[[#This Row],[74]]</f>
        <v>1.6778343531075E-6</v>
      </c>
      <c r="BY420" s="10">
        <f>3/24000000*OO[[#This Row],[133 (05JUL1985 12:00:00)-Water Temperature (C)]]*OO[[#This Row],[75]]</f>
        <v>1.64696791642875E-6</v>
      </c>
      <c r="BZ420" s="10">
        <f>3/24000000*OO[[#This Row],[134 (05JUL1985 15:00:00)-Water Temperature (C)]]*OO[[#This Row],[76]]</f>
        <v>1.6305148768467499E-6</v>
      </c>
      <c r="CA420" s="10">
        <f>3/24000000*OO[[#This Row],[135 (05JUL1985 18:00:00)-Water Temperature (C)]]*OO[[#This Row],[77]]</f>
        <v>1.6151861152349999E-6</v>
      </c>
      <c r="CB420" s="10">
        <f>3/24000000*OO[[#This Row],[136 (05JUL1985 21:00:00)-Water Temperature (C)]]*OO[[#This Row],[78]]</f>
        <v>1.577420880427E-6</v>
      </c>
      <c r="CC420" s="10">
        <f>3/24000000*OO[[#This Row],[137 (06JUL1985 00:00:00)-Water Temperature (C)]]*OO[[#This Row],[79]]</f>
        <v>1.5146474172217499E-6</v>
      </c>
      <c r="CD420" s="10">
        <f>3/24000000*OO[[#This Row],[138 (06JUL1985 03:00:00)-Water Temperature (C)]]*OO[[#This Row],[80]]</f>
        <v>1.4459611913899997E-6</v>
      </c>
      <c r="CE420" s="10">
        <f>3/24000000*OO[[#This Row],[139 (06JUL1985 06:00:00)-Water Temperature (C)]]*OO[[#This Row],[81]]</f>
        <v>1.3816136101346249E-6</v>
      </c>
      <c r="CF420" s="10">
        <f>3/24000000*OO[[#This Row],[140 (06JUL1985 09:00:00)-Water Temperature (C)]]*OO[[#This Row],[82]]</f>
        <v>1.3492379592124999E-6</v>
      </c>
      <c r="CG420" s="10">
        <f>3/24000000*OO[[#This Row],[141 (06JUL1985 12:00:00)-Water Temperature (C)]]*OO[[#This Row],[83]]</f>
        <v>1.33966640097525E-6</v>
      </c>
      <c r="CH420" s="10">
        <f>3/24000000*OO[[#This Row],[142 (06JUL1985 15:00:00)-Water Temperature (C)]]*OO[[#This Row],[84]]</f>
        <v>1.337778797166E-6</v>
      </c>
      <c r="CI420" s="10">
        <f>3/24000000*OO[[#This Row],[143 (06JUL1985 18:00:00)-Water Temperature (C)]]*OO[[#This Row],[85]]</f>
        <v>1.33442621289525E-6</v>
      </c>
      <c r="CJ420" s="10">
        <f>3/24000000*OO[[#This Row],[144 (06JUL1985 21:00:00)-Water Temperature (C)]]*OO[[#This Row],[86]]</f>
        <v>1.3114167004799999E-6</v>
      </c>
      <c r="CK420" s="10">
        <f>3/24000000*OO[[#This Row],[145 (07JUL1985 00:00:00)-Water Temperature (C)]]*OO[[#This Row],[87]]</f>
        <v>1.2665483549065001E-6</v>
      </c>
      <c r="CL420" s="10">
        <f>3/24000000*OO[[#This Row],[146 (07JUL1985 03:00:00)-Water Temperature (C)]]*OO[[#This Row],[88]]</f>
        <v>1.2134000628125E-6</v>
      </c>
      <c r="CM420" s="10">
        <f>3/24000000*OO[[#This Row],[147 (07JUL1985 06:00:00)-Water Temperature (C)]]*OO[[#This Row],[89]]</f>
        <v>1.1583702844059998E-6</v>
      </c>
      <c r="CN420" s="10">
        <f>3/24000000*OO[[#This Row],[148 (07JUL1985 09:00:00)-Water Temperature (C)]]*OO[[#This Row],[90]]</f>
        <v>1.11038229420475E-6</v>
      </c>
      <c r="CO420" s="10">
        <f>3/24000000*OO[[#This Row],[149 (07JUL1985 12:00:00)-Water Temperature (C)]]*OO[[#This Row],[91]]</f>
        <v>1.0769436230249999E-6</v>
      </c>
      <c r="CP420" s="10">
        <f>3/24000000*OO[[#This Row],[150 (07JUL1985 15:00:00)-Water Temperature (C)]]*OO[[#This Row],[92]]</f>
        <v>1.0616319288967501E-6</v>
      </c>
      <c r="CQ420" s="10">
        <f>3/24000000*OO[[#This Row],[151 (07JUL1985 18:00:00)-Water Temperature (C)]]*OO[[#This Row],[93]]</f>
        <v>1.0443729012307499E-6</v>
      </c>
      <c r="CR420" s="10">
        <f>3/24000000*OO[[#This Row],[152 (07JUL1985 21:00:00)-Water Temperature (C)]]*OO[[#This Row],[94]]</f>
        <v>1.015423849565125E-6</v>
      </c>
      <c r="CS420" s="10">
        <f>3/24000000*OO[[#This Row],[153 (08JUL1985 00:00:00)-Water Temperature (C)]]*OO[[#This Row],[95]]</f>
        <v>9.7893819630575001E-7</v>
      </c>
      <c r="CT420" s="10">
        <f>3/24000000*OO[[#This Row],[154 (08JUL1985 03:00:00)-Water Temperature (C)]]*OO[[#This Row],[96]]</f>
        <v>9.3918821386500006E-7</v>
      </c>
      <c r="CU420" s="10">
        <f>3/24000000*OO[[#This Row],[155 (08JUL1985 06:00:00)-Water Temperature (C)]]*OO[[#This Row],[97]]</f>
        <v>8.9978169656324995E-7</v>
      </c>
      <c r="CV420" s="10">
        <f>3/24000000*OO[[#This Row],[156 (08JUL1985 09:00:00)-Water Temperature (C)]]*OO[[#This Row],[98]]</f>
        <v>8.7420388340999988E-7</v>
      </c>
      <c r="CW420" s="10">
        <f>3/24000000*OO[[#This Row],[157 (08JUL1985 12:00:00)-Water Temperature (C)]]*OO[[#This Row],[99]]</f>
        <v>8.6415471358662491E-7</v>
      </c>
    </row>
    <row r="421" spans="1:101" x14ac:dyDescent="0.35">
      <c r="A421" t="s">
        <v>428</v>
      </c>
      <c r="B421">
        <v>888.68399999999997</v>
      </c>
      <c r="C421" s="10">
        <f>3/24*OO[[#This Row],[59 (26JUN1985 06:00:00)-Water Temperature (C)]]*OO[[#This Row],[1]]/SUM(OO[1])</f>
        <v>0</v>
      </c>
      <c r="D421" s="10">
        <f>3/24*OO[[#This Row],[60 (26JUN1985 09:00:00)-Water Temperature (C)]]*OO[[#This Row],[2]]/SUM(OO[2])</f>
        <v>0</v>
      </c>
      <c r="E421" s="10">
        <f>3/24*OO[[#This Row],[61 (26JUN1985 12:00:00)-Water Temperature (C)]]*OO[[#This Row],[3]]/SUM(OO[3])</f>
        <v>0</v>
      </c>
      <c r="F421" s="10">
        <f>3/24*OO[[#This Row],[62 (26JUN1985 15:00:00)-Water Temperature (C)]]*OO[[#This Row],[4]]/SUM(OO[4])</f>
        <v>0</v>
      </c>
      <c r="G421" s="10">
        <f>3/24*OO[[#This Row],[63 (26JUN1985 18:00:00)-Water Temperature (C)]]*OO[[#This Row],[5]]/SUM(OO[5])</f>
        <v>0</v>
      </c>
      <c r="H421" s="10">
        <f>3/24*OO[[#This Row],[64 (26JUN1985 21:00:00)-Water Temperature (C)]]*OO[[#This Row],[6]]/SUM(OO[6])</f>
        <v>0</v>
      </c>
      <c r="I421" s="10">
        <f>3/24*OO[[#This Row],[65 (27JUN1985 00:00:00)-Water Temperature (C)]]*OO[[#This Row],[7]]/SUM(OO[7])</f>
        <v>0</v>
      </c>
      <c r="J421" s="10">
        <f>3/24*OO[[#This Row],[66 (27JUN1985 03:00:00)-Water Temperature (C)]]*OO[[#This Row],[8]]/SUM(OO[8])</f>
        <v>0</v>
      </c>
      <c r="K421" s="10">
        <f>3/24*OO[[#This Row],[67 (27JUN1985 06:00:00)-Water Temperature (C)]]*OO[[#This Row],[9]]/SUM(OO[9])</f>
        <v>0</v>
      </c>
      <c r="L421" s="10">
        <f>3/24*OO[[#This Row],[68 (27JUN1985 09:00:00)-Water Temperature (C)]]*OO[[#This Row],[10]]/SUM(OO[10])</f>
        <v>0</v>
      </c>
      <c r="M421" s="10">
        <f>3/24*OO[[#This Row],[69 (27JUN1985 12:00:00)-Water Temperature (C)]]*OO[[#This Row],[11]]/SUM(OO[11])</f>
        <v>0</v>
      </c>
      <c r="N421" s="10">
        <f>3/24*OO[[#This Row],[70 (27JUN1985 15:00:00)-Water Temperature (C)]]*OO[[#This Row],[12]]/SUM(OO[12])</f>
        <v>0</v>
      </c>
      <c r="O421" s="10">
        <f>3/24*OO[[#This Row],[71 (27JUN1985 18:00:00)-Water Temperature (C)]]*OO[[#This Row],[13]]/SUM(OO[13])</f>
        <v>0</v>
      </c>
      <c r="P421" s="10">
        <f>3/24*OO[[#This Row],[72 (27JUN1985 21:00:00)-Water Temperature (C)]]*OO[[#This Row],[14]]/SUM(OO[14])</f>
        <v>0</v>
      </c>
      <c r="Q421" s="10">
        <f>3/24*OO[[#This Row],[73 (28JUN1985 00:00:00)-Water Temperature (C)]]*OO[[#This Row],[15]]/SUM(OO[15])</f>
        <v>0</v>
      </c>
      <c r="R421" s="10">
        <f>3/24*OO[[#This Row],[74 (28JUN1985 03:00:00)-Water Temperature (C)]]*OO[[#This Row],[16]]/SUM(OO[16])</f>
        <v>0</v>
      </c>
      <c r="S421" s="10">
        <f>3/24*OO[[#This Row],[75 (28JUN1985 06:00:00)-Water Temperature (C)]]*OO[[#This Row],[17]]/SUM(OO[17])</f>
        <v>0</v>
      </c>
      <c r="T421" s="10">
        <f>3/24*OO[[#This Row],[76 (28JUN1985 09:00:00)-Water Temperature (C)]]*OO[[#This Row],[18]]/SUM(OO[18])</f>
        <v>0</v>
      </c>
      <c r="U421" s="10">
        <f>3/24*OO[[#This Row],[77 (28JUN1985 12:00:00)-Water Temperature (C)]]*OO[[#This Row],[19]]/SUM(OO[19])</f>
        <v>1.0272035830109293E-40</v>
      </c>
      <c r="V421" s="10">
        <f>3/24000000*OO[[#This Row],[78 (28JUN1985 15:00:00)-Water Temperature (C)]]*OO[[#This Row],[20]]</f>
        <v>2.9360345034749999E-33</v>
      </c>
      <c r="W421" s="10">
        <f>3/24000000*OO[[#This Row],[79 (28JUN1985 18:00:00)-Water Temperature (C)]]*OO[[#This Row],[21]]</f>
        <v>3.9217988876687496E-25</v>
      </c>
      <c r="X421" s="10">
        <f>3/24000000*OO[[#This Row],[80 (28JUN1985 21:00:00)-Water Temperature (C)]]*OO[[#This Row],[22]]</f>
        <v>9.3429421307374993E-20</v>
      </c>
      <c r="Y421" s="10">
        <f>3/24000000*OO[[#This Row],[81 (29JUN1985 00:00:00)-Water Temperature (C)]]*OO[[#This Row],[23]]</f>
        <v>7.9455788845824997E-16</v>
      </c>
      <c r="Z421" s="10">
        <f>3/24000000*OO[[#This Row],[82 (29JUN1985 03:00:00)-Water Temperature (C)]]*OO[[#This Row],[24]]</f>
        <v>9.922149583429999E-13</v>
      </c>
      <c r="AA421" s="10">
        <f>3/24000000*OO[[#This Row],[83 (29JUN1985 06:00:00)-Water Temperature (C)]]*OO[[#This Row],[25]]</f>
        <v>2.9919473257449999E-10</v>
      </c>
      <c r="AB421" s="10">
        <f>3/24000000*OO[[#This Row],[84 (29JUN1985 09:00:00)-Water Temperature (C)]]*OO[[#This Row],[26]]</f>
        <v>3.0736390875548745E-8</v>
      </c>
      <c r="AC421" s="10">
        <f>3/24000000*OO[[#This Row],[85 (29JUN1985 12:00:00)-Water Temperature (C)]]*OO[[#This Row],[27]]</f>
        <v>1.3234894726801249E-6</v>
      </c>
      <c r="AD421" s="10">
        <f>3/24000000*OO[[#This Row],[86 (29JUN1985 15:00:00)-Water Temperature (C)]]*OO[[#This Row],[28]]</f>
        <v>2.7273184886685E-5</v>
      </c>
      <c r="AE421" s="10">
        <f>3/24000000*OO[[#This Row],[88 (29JUN1985 21:00:00)-Water Temperature (C)]]*OO[[#This Row],[30]]</f>
        <v>1.87423437842E-3</v>
      </c>
      <c r="AF421" s="10">
        <f>3/24000000*OO[[#This Row],[88 (29JUN1985 21:00:00)-Water Temperature (C)]]*OO[[#This Row],[30]]</f>
        <v>1.87423437842E-3</v>
      </c>
      <c r="AG421" s="10">
        <f>3/24000000*OO[[#This Row],[89 (30JUN1985 00:00:00)-Water Temperature (C)]]*OO[[#This Row],[31]]</f>
        <v>7.3209531534162492E-3</v>
      </c>
      <c r="AH421" s="10">
        <f>3/24000000*OO[[#This Row],[90 (30JUN1985 03:00:00)-Water Temperature (C)]]*OO[[#This Row],[32]]</f>
        <v>1.9245364646090002E-2</v>
      </c>
      <c r="AI421" s="10">
        <f>3/24000000*OO[[#This Row],[91 (30JUN1985 06:00:00)-Water Temperature (C)]]*OO[[#This Row],[33]]</f>
        <v>3.64382369352E-2</v>
      </c>
      <c r="AJ421" s="10">
        <f>3/24000000*OO[[#This Row],[92 (30JUN1985 09:00:00)-Water Temperature (C)]]*OO[[#This Row],[34]]</f>
        <v>5.3384704479599997E-2</v>
      </c>
      <c r="AK421" s="10">
        <f>3/24000000*OO[[#This Row],[93 (30JUN1985 12:00:00)-Water Temperature (C)]]*OO[[#This Row],[35]]</f>
        <v>6.3888196461187499E-2</v>
      </c>
      <c r="AL421" s="10">
        <f>3/24000000*OO[[#This Row],[94 (30JUN1985 15:00:00)-Water Temperature (C)]]*OO[[#This Row],[36]]</f>
        <v>6.4808910700199993E-2</v>
      </c>
      <c r="AM421" s="10">
        <f>3/24000000*OO[[#This Row],[95 (30JUN1985 18:00:00)-Water Temperature (C)]]*OO[[#This Row],[37]]</f>
        <v>5.7514538174099995E-2</v>
      </c>
      <c r="AN421" s="10">
        <f>3/24000000*OO[[#This Row],[96 (30JUN1985 21:00:00)-Water Temperature (C)]]*OO[[#This Row],[38]]</f>
        <v>4.5609843929237497E-2</v>
      </c>
      <c r="AO421" s="10">
        <f>3/24000000*OO[[#This Row],[97 (01JUL1985 00:00:00)-Water Temperature (C)]]*OO[[#This Row],[39]]</f>
        <v>3.3267682003237493E-2</v>
      </c>
      <c r="AP421" s="10">
        <f>3/24000000*OO[[#This Row],[98 (01JUL1985 03:00:00)-Water Temperature (C)]]*OO[[#This Row],[40]]</f>
        <v>2.3084695081574999E-2</v>
      </c>
      <c r="AQ421" s="10">
        <f>3/24000000*OO[[#This Row],[99 (01JUL1985 06:00:00)-Water Temperature (C)]]*OO[[#This Row],[41]]</f>
        <v>1.5553702736809999E-2</v>
      </c>
      <c r="AR421" s="10">
        <f>3/24000000*OO[[#This Row],[100 (01JUL1985 09:00:00)-Water Temperature (C)]]*OO[[#This Row],[42]]</f>
        <v>1.0457022401911249E-2</v>
      </c>
      <c r="AS421" s="10">
        <f>3/24000000*OO[[#This Row],[101 (01JUL1985 12:00:00)-Water Temperature (C)]]*OO[[#This Row],[43]]</f>
        <v>7.0435260083100007E-3</v>
      </c>
      <c r="AT421" s="10">
        <f>3/24000000*OO[[#This Row],[102 (01JUL1985 15:00:00)-Water Temperature (C)]]*OO[[#This Row],[44]]</f>
        <v>4.7057600178225002E-3</v>
      </c>
      <c r="AU421" s="10">
        <f>3/24000000*OO[[#This Row],[103 (01JUL1985 18:00:00)-Water Temperature (C)]]*OO[[#This Row],[45]]</f>
        <v>3.1163852039149996E-3</v>
      </c>
      <c r="AV421" s="10">
        <f>3/24000000*OO[[#This Row],[104 (01JUL1985 21:00:00)-Water Temperature (C)]]*OO[[#This Row],[46]]</f>
        <v>2.0324492180939999E-3</v>
      </c>
      <c r="AW421" s="10">
        <f>3/24000000*OO[[#This Row],[105 (02JUL1985 00:00:00)-Water Temperature (C)]]*OO[[#This Row],[47]]</f>
        <v>1.3182205738912498E-3</v>
      </c>
      <c r="AX421" s="10">
        <f>3/24000000*OO[[#This Row],[106 (02JUL1985 03:00:00)-Water Temperature (C)]]*OO[[#This Row],[48]]</f>
        <v>8.5476177093999999E-4</v>
      </c>
      <c r="AY421" s="10">
        <f>3/24000000*OO[[#This Row],[107 (02JUL1985 06:00:00)-Water Temperature (C)]]*OO[[#This Row],[49]]</f>
        <v>5.5565018388000007E-4</v>
      </c>
      <c r="AZ421" s="10">
        <f>3/24000000*OO[[#This Row],[108 (02JUL1985 09:00:00)-Water Temperature (C)]]*OO[[#This Row],[50]]</f>
        <v>3.6230334732074998E-4</v>
      </c>
      <c r="BA421" s="10">
        <f>3/24000000*OO[[#This Row],[109 (02JUL1985 12:00:00)-Water Temperature (C)]]*OO[[#This Row],[51]]</f>
        <v>2.3956919132012497E-4</v>
      </c>
      <c r="BB421" s="10">
        <f>3/24000000*OO[[#This Row],[110 (02JUL1985 15:00:00)-Water Temperature (C)]]*OO[[#This Row],[52]]</f>
        <v>1.6123412020650001E-4</v>
      </c>
      <c r="BC421" s="10">
        <f>3/24000000*OO[[#This Row],[111 (02JUL1985 18:00:00)-Water Temperature (C)]]*OO[[#This Row],[53]]</f>
        <v>1.0953453081089999E-4</v>
      </c>
      <c r="BD421" s="10">
        <f>3/24000000*OO[[#This Row],[112 (02JUL1985 21:00:00)-Water Temperature (C)]]*OO[[#This Row],[54]]</f>
        <v>7.4079970820100003E-5</v>
      </c>
      <c r="BE421" s="10">
        <f>3/24000000*OO[[#This Row],[113 (03JUL1985 00:00:00)-Water Temperature (C)]]*OO[[#This Row],[55]]</f>
        <v>4.9582129626374996E-5</v>
      </c>
      <c r="BF421" s="10">
        <f>3/24000000*OO[[#This Row],[114 (03JUL1985 03:00:00)-Water Temperature (C)]]*OO[[#This Row],[56]]</f>
        <v>3.3292133291875E-5</v>
      </c>
      <c r="BG421" s="10">
        <f>3/24000000*OO[[#This Row],[115 (03JUL1985 06:00:00)-Water Temperature (C)]]*OO[[#This Row],[57]]</f>
        <v>2.2594059373560001E-5</v>
      </c>
      <c r="BH421" s="10">
        <f>3/24000000*OO[[#This Row],[116 (03JUL1985 09:00:00)-Water Temperature (C)]]*OO[[#This Row],[58]]</f>
        <v>1.5767832120547499E-5</v>
      </c>
      <c r="BI421" s="10">
        <f>3/24000000*OO[[#This Row],[117 (03JUL1985 12:00:00)-Water Temperature (C)]]*OO[[#This Row],[59]]</f>
        <v>1.1389136954662499E-5</v>
      </c>
      <c r="BJ421" s="10">
        <f>3/24000000*OO[[#This Row],[118 (03JUL1985 15:00:00)-Water Temperature (C)]]*OO[[#This Row],[60]]</f>
        <v>8.4788275736100001E-6</v>
      </c>
      <c r="BK421" s="10">
        <f>3/24000000*OO[[#This Row],[119 (03JUL1985 18:00:00)-Water Temperature (C)]]*OO[[#This Row],[61]]</f>
        <v>6.4886721017899994E-6</v>
      </c>
      <c r="BL421" s="10">
        <f>3/24000000*OO[[#This Row],[120 (03JUL1985 21:00:00)-Water Temperature (C)]]*OO[[#This Row],[62]]</f>
        <v>5.0643734557049992E-6</v>
      </c>
      <c r="BM421" s="10">
        <f>3/24000000*OO[[#This Row],[121 (04JUL1985 00:00:00)-Water Temperature (C)]]*OO[[#This Row],[63]]</f>
        <v>4.0356558766600002E-6</v>
      </c>
      <c r="BN421" s="10">
        <f>3/24000000*OO[[#This Row],[122 (04JUL1985 03:00:00)-Water Temperature (C)]]*OO[[#This Row],[64]]</f>
        <v>3.30646080302E-6</v>
      </c>
      <c r="BO421" s="10">
        <f>3/24000000*OO[[#This Row],[123 (04JUL1985 06:00:00)-Water Temperature (C)]]*OO[[#This Row],[65]]</f>
        <v>2.7925546585089997E-6</v>
      </c>
      <c r="BP421" s="10">
        <f>3/24000000*OO[[#This Row],[124 (04JUL1985 09:00:00)-Water Temperature (C)]]*OO[[#This Row],[66]]</f>
        <v>2.4645806100602497E-6</v>
      </c>
      <c r="BQ421" s="10">
        <f>3/24000000*OO[[#This Row],[125 (04JUL1985 12:00:00)-Water Temperature (C)]]*OO[[#This Row],[67]]</f>
        <v>2.2517636061899998E-6</v>
      </c>
      <c r="BR421" s="10">
        <f>3/24000000*OO[[#This Row],[126 (04JUL1985 15:00:00)-Water Temperature (C)]]*OO[[#This Row],[68]]</f>
        <v>2.0985017275092501E-6</v>
      </c>
      <c r="BS421" s="10">
        <f>3/24000000*OO[[#This Row],[127 (04JUL1985 18:00:00)-Water Temperature (C)]]*OO[[#This Row],[69]]</f>
        <v>1.9742280840535002E-6</v>
      </c>
      <c r="BT421" s="10">
        <f>3/24000000*OO[[#This Row],[128 (04JUL1985 21:00:00)-Water Temperature (C)]]*OO[[#This Row],[70]]</f>
        <v>1.858444193354125E-6</v>
      </c>
      <c r="BU421" s="10">
        <f>3/24000000*OO[[#This Row],[129 (05JUL1985 00:00:00)-Water Temperature (C)]]*OO[[#This Row],[71]]</f>
        <v>1.7419037671349997E-6</v>
      </c>
      <c r="BV421" s="10">
        <f>3/24000000*OO[[#This Row],[130 (05JUL1985 03:00:00)-Water Temperature (C)]]*OO[[#This Row],[72]]</f>
        <v>1.6349669061566249E-6</v>
      </c>
      <c r="BW421" s="10">
        <f>3/24000000*OO[[#This Row],[131 (05JUL1985 06:00:00)-Water Temperature (C)]]*OO[[#This Row],[73]]</f>
        <v>1.542890413872E-6</v>
      </c>
      <c r="BX421" s="10">
        <f>3/24000000*OO[[#This Row],[132 (05JUL1985 09:00:00)-Water Temperature (C)]]*OO[[#This Row],[74]]</f>
        <v>1.4860675853594999E-6</v>
      </c>
      <c r="BY421" s="10">
        <f>3/24000000*OO[[#This Row],[133 (05JUL1985 12:00:00)-Water Temperature (C)]]*OO[[#This Row],[75]]</f>
        <v>1.4562072410819998E-6</v>
      </c>
      <c r="BZ421" s="10">
        <f>3/24000000*OO[[#This Row],[134 (05JUL1985 15:00:00)-Water Temperature (C)]]*OO[[#This Row],[76]]</f>
        <v>1.4402756189478748E-6</v>
      </c>
      <c r="CA421" s="10">
        <f>3/24000000*OO[[#This Row],[135 (05JUL1985 18:00:00)-Water Temperature (C)]]*OO[[#This Row],[77]]</f>
        <v>1.4257811178393751E-6</v>
      </c>
      <c r="CB421" s="10">
        <f>3/24000000*OO[[#This Row],[136 (05JUL1985 21:00:00)-Water Temperature (C)]]*OO[[#This Row],[78]]</f>
        <v>1.3924255978603752E-6</v>
      </c>
      <c r="CC421" s="10">
        <f>3/24000000*OO[[#This Row],[137 (06JUL1985 00:00:00)-Water Temperature (C)]]*OO[[#This Row],[79]]</f>
        <v>1.33859972934E-6</v>
      </c>
      <c r="CD421" s="10">
        <f>3/24000000*OO[[#This Row],[138 (06JUL1985 03:00:00)-Water Temperature (C)]]*OO[[#This Row],[80]]</f>
        <v>1.2787719511105E-6</v>
      </c>
      <c r="CE421" s="10">
        <f>3/24000000*OO[[#This Row],[139 (06JUL1985 06:00:00)-Water Temperature (C)]]*OO[[#This Row],[81]]</f>
        <v>1.2224913184140001E-6</v>
      </c>
      <c r="CF421" s="10">
        <f>3/24000000*OO[[#This Row],[140 (06JUL1985 09:00:00)-Water Temperature (C)]]*OO[[#This Row],[82]]</f>
        <v>1.1929327319140001E-6</v>
      </c>
      <c r="CG421" s="10">
        <f>3/24000000*OO[[#This Row],[141 (06JUL1985 12:00:00)-Water Temperature (C)]]*OO[[#This Row],[83]]</f>
        <v>1.182850531117875E-6</v>
      </c>
      <c r="CH421" s="10">
        <f>3/24000000*OO[[#This Row],[142 (06JUL1985 15:00:00)-Water Temperature (C)]]*OO[[#This Row],[84]]</f>
        <v>1.180505500265E-6</v>
      </c>
      <c r="CI421" s="10">
        <f>3/24000000*OO[[#This Row],[143 (06JUL1985 18:00:00)-Water Temperature (C)]]*OO[[#This Row],[85]]</f>
        <v>1.1772192110875E-6</v>
      </c>
      <c r="CJ421" s="10">
        <f>3/24000000*OO[[#This Row],[144 (06JUL1985 21:00:00)-Water Temperature (C)]]*OO[[#This Row],[86]]</f>
        <v>1.15706623330075E-6</v>
      </c>
      <c r="CK421" s="10">
        <f>3/24000000*OO[[#This Row],[145 (07JUL1985 00:00:00)-Water Temperature (C)]]*OO[[#This Row],[87]]</f>
        <v>1.1192887100606251E-6</v>
      </c>
      <c r="CL421" s="10">
        <f>3/24000000*OO[[#This Row],[146 (07JUL1985 03:00:00)-Water Temperature (C)]]*OO[[#This Row],[88]]</f>
        <v>1.0732610841383749E-6</v>
      </c>
      <c r="CM421" s="10">
        <f>3/24000000*OO[[#This Row],[147 (07JUL1985 06:00:00)-Water Temperature (C)]]*OO[[#This Row],[89]]</f>
        <v>1.0252160379337498E-6</v>
      </c>
      <c r="CN421" s="10">
        <f>3/24000000*OO[[#This Row],[148 (07JUL1985 09:00:00)-Water Temperature (C)]]*OO[[#This Row],[90]]</f>
        <v>9.8275500319775008E-7</v>
      </c>
      <c r="CO421" s="10">
        <f>3/24000000*OO[[#This Row],[149 (07JUL1985 12:00:00)-Water Temperature (C)]]*OO[[#This Row],[91]]</f>
        <v>9.5297141384175009E-7</v>
      </c>
      <c r="CP421" s="10">
        <f>3/24000000*OO[[#This Row],[150 (07JUL1985 15:00:00)-Water Temperature (C)]]*OO[[#This Row],[92]]</f>
        <v>9.3837250943974997E-7</v>
      </c>
      <c r="CQ421" s="10">
        <f>3/24000000*OO[[#This Row],[151 (07JUL1985 18:00:00)-Water Temperature (C)]]*OO[[#This Row],[93]]</f>
        <v>9.2275475489275003E-7</v>
      </c>
      <c r="CR421" s="10">
        <f>3/24000000*OO[[#This Row],[152 (07JUL1985 21:00:00)-Water Temperature (C)]]*OO[[#This Row],[94]]</f>
        <v>8.9780019660375003E-7</v>
      </c>
      <c r="CS421" s="10">
        <f>3/24000000*OO[[#This Row],[153 (08JUL1985 00:00:00)-Water Temperature (C)]]*OO[[#This Row],[95]]</f>
        <v>8.6651575101437505E-7</v>
      </c>
      <c r="CT421" s="10">
        <f>3/24000000*OO[[#This Row],[154 (08JUL1985 03:00:00)-Water Temperature (C)]]*OO[[#This Row],[96]]</f>
        <v>8.3193905396875002E-7</v>
      </c>
      <c r="CU421" s="10">
        <f>3/24000000*OO[[#This Row],[155 (08JUL1985 06:00:00)-Water Temperature (C)]]*OO[[#This Row],[97]]</f>
        <v>7.9750297197225E-7</v>
      </c>
      <c r="CV421" s="10">
        <f>3/24000000*OO[[#This Row],[156 (08JUL1985 09:00:00)-Water Temperature (C)]]*OO[[#This Row],[98]]</f>
        <v>7.7493456394899994E-7</v>
      </c>
      <c r="CW421" s="10">
        <f>3/24000000*OO[[#This Row],[157 (08JUL1985 12:00:00)-Water Temperature (C)]]*OO[[#This Row],[99]]</f>
        <v>7.6515995698724994E-7</v>
      </c>
    </row>
    <row r="422" spans="1:101" x14ac:dyDescent="0.35">
      <c r="A422" t="s">
        <v>429</v>
      </c>
      <c r="B422">
        <v>909.12699999999995</v>
      </c>
      <c r="C422" s="10">
        <f>3/24*OO[[#This Row],[59 (26JUN1985 06:00:00)-Water Temperature (C)]]*OO[[#This Row],[1]]/SUM(OO[1])</f>
        <v>0</v>
      </c>
      <c r="D422" s="10">
        <f>3/24*OO[[#This Row],[60 (26JUN1985 09:00:00)-Water Temperature (C)]]*OO[[#This Row],[2]]/SUM(OO[2])</f>
        <v>0</v>
      </c>
      <c r="E422" s="10">
        <f>3/24*OO[[#This Row],[61 (26JUN1985 12:00:00)-Water Temperature (C)]]*OO[[#This Row],[3]]/SUM(OO[3])</f>
        <v>0</v>
      </c>
      <c r="F422" s="10">
        <f>3/24*OO[[#This Row],[62 (26JUN1985 15:00:00)-Water Temperature (C)]]*OO[[#This Row],[4]]/SUM(OO[4])</f>
        <v>0</v>
      </c>
      <c r="G422" s="10">
        <f>3/24*OO[[#This Row],[63 (26JUN1985 18:00:00)-Water Temperature (C)]]*OO[[#This Row],[5]]/SUM(OO[5])</f>
        <v>0</v>
      </c>
      <c r="H422" s="10">
        <f>3/24*OO[[#This Row],[64 (26JUN1985 21:00:00)-Water Temperature (C)]]*OO[[#This Row],[6]]/SUM(OO[6])</f>
        <v>0</v>
      </c>
      <c r="I422" s="10">
        <f>3/24*OO[[#This Row],[65 (27JUN1985 00:00:00)-Water Temperature (C)]]*OO[[#This Row],[7]]/SUM(OO[7])</f>
        <v>0</v>
      </c>
      <c r="J422" s="10">
        <f>3/24*OO[[#This Row],[66 (27JUN1985 03:00:00)-Water Temperature (C)]]*OO[[#This Row],[8]]/SUM(OO[8])</f>
        <v>0</v>
      </c>
      <c r="K422" s="10">
        <f>3/24*OO[[#This Row],[67 (27JUN1985 06:00:00)-Water Temperature (C)]]*OO[[#This Row],[9]]/SUM(OO[9])</f>
        <v>0</v>
      </c>
      <c r="L422" s="10">
        <f>3/24*OO[[#This Row],[68 (27JUN1985 09:00:00)-Water Temperature (C)]]*OO[[#This Row],[10]]/SUM(OO[10])</f>
        <v>0</v>
      </c>
      <c r="M422" s="10">
        <f>3/24*OO[[#This Row],[69 (27JUN1985 12:00:00)-Water Temperature (C)]]*OO[[#This Row],[11]]/SUM(OO[11])</f>
        <v>0</v>
      </c>
      <c r="N422" s="10">
        <f>3/24*OO[[#This Row],[70 (27JUN1985 15:00:00)-Water Temperature (C)]]*OO[[#This Row],[12]]/SUM(OO[12])</f>
        <v>0</v>
      </c>
      <c r="O422" s="10">
        <f>3/24*OO[[#This Row],[71 (27JUN1985 18:00:00)-Water Temperature (C)]]*OO[[#This Row],[13]]/SUM(OO[13])</f>
        <v>0</v>
      </c>
      <c r="P422" s="10">
        <f>3/24*OO[[#This Row],[72 (27JUN1985 21:00:00)-Water Temperature (C)]]*OO[[#This Row],[14]]/SUM(OO[14])</f>
        <v>0</v>
      </c>
      <c r="Q422" s="10">
        <f>3/24*OO[[#This Row],[73 (28JUN1985 00:00:00)-Water Temperature (C)]]*OO[[#This Row],[15]]/SUM(OO[15])</f>
        <v>0</v>
      </c>
      <c r="R422" s="10">
        <f>3/24*OO[[#This Row],[74 (28JUN1985 03:00:00)-Water Temperature (C)]]*OO[[#This Row],[16]]/SUM(OO[16])</f>
        <v>0</v>
      </c>
      <c r="S422" s="10">
        <f>3/24*OO[[#This Row],[75 (28JUN1985 06:00:00)-Water Temperature (C)]]*OO[[#This Row],[17]]/SUM(OO[17])</f>
        <v>0</v>
      </c>
      <c r="T422" s="10">
        <f>3/24*OO[[#This Row],[76 (28JUN1985 09:00:00)-Water Temperature (C)]]*OO[[#This Row],[18]]/SUM(OO[18])</f>
        <v>0</v>
      </c>
      <c r="U422" s="10">
        <f>3/24*OO[[#This Row],[77 (28JUN1985 12:00:00)-Water Temperature (C)]]*OO[[#This Row],[19]]/SUM(OO[19])</f>
        <v>1.3689737485347275E-41</v>
      </c>
      <c r="V422" s="10">
        <f>3/24000000*OO[[#This Row],[78 (28JUN1985 15:00:00)-Water Temperature (C)]]*OO[[#This Row],[20]]</f>
        <v>5.5924414693099997E-34</v>
      </c>
      <c r="W422" s="10">
        <f>3/24000000*OO[[#This Row],[79 (28JUN1985 18:00:00)-Water Temperature (C)]]*OO[[#This Row],[21]]</f>
        <v>9.3164128849000004E-26</v>
      </c>
      <c r="X422" s="10">
        <f>3/24000000*OO[[#This Row],[80 (28JUN1985 21:00:00)-Water Temperature (C)]]*OO[[#This Row],[22]]</f>
        <v>3.6114213381900002E-20</v>
      </c>
      <c r="Y422" s="10">
        <f>3/24000000*OO[[#This Row],[81 (29JUN1985 00:00:00)-Water Temperature (C)]]*OO[[#This Row],[23]]</f>
        <v>3.7756030493999994E-16</v>
      </c>
      <c r="Z422" s="10">
        <f>3/24000000*OO[[#This Row],[82 (29JUN1985 03:00:00)-Water Temperature (C)]]*OO[[#This Row],[24]]</f>
        <v>5.4547830518637503E-13</v>
      </c>
      <c r="AA422" s="10">
        <f>3/24000000*OO[[#This Row],[83 (29JUN1985 06:00:00)-Water Temperature (C)]]*OO[[#This Row],[25]]</f>
        <v>1.8488394793439999E-10</v>
      </c>
      <c r="AB422" s="10">
        <f>3/24000000*OO[[#This Row],[84 (29JUN1985 09:00:00)-Water Temperature (C)]]*OO[[#This Row],[26]]</f>
        <v>2.096726129432E-8</v>
      </c>
      <c r="AC422" s="10">
        <f>3/24000000*OO[[#This Row],[85 (29JUN1985 12:00:00)-Water Temperature (C)]]*OO[[#This Row],[27]]</f>
        <v>9.8439090140050002E-7</v>
      </c>
      <c r="AD422" s="10">
        <f>3/24000000*OO[[#This Row],[86 (29JUN1985 15:00:00)-Water Temperature (C)]]*OO[[#This Row],[28]]</f>
        <v>2.1976427332886248E-5</v>
      </c>
      <c r="AE422" s="10">
        <f>3/24000000*OO[[#This Row],[88 (29JUN1985 21:00:00)-Water Temperature (C)]]*OO[[#This Row],[30]]</f>
        <v>1.746622870153E-3</v>
      </c>
      <c r="AF422" s="10">
        <f>3/24000000*OO[[#This Row],[88 (29JUN1985 21:00:00)-Water Temperature (C)]]*OO[[#This Row],[30]]</f>
        <v>1.746622870153E-3</v>
      </c>
      <c r="AG422" s="10">
        <f>3/24000000*OO[[#This Row],[89 (30JUN1985 00:00:00)-Water Temperature (C)]]*OO[[#This Row],[31]]</f>
        <v>7.2975530004299989E-3</v>
      </c>
      <c r="AH422" s="10">
        <f>3/24000000*OO[[#This Row],[90 (30JUN1985 03:00:00)-Water Temperature (C)]]*OO[[#This Row],[32]]</f>
        <v>2.0410419430239999E-2</v>
      </c>
      <c r="AI422" s="10">
        <f>3/24000000*OO[[#This Row],[91 (30JUN1985 06:00:00)-Water Temperature (C)]]*OO[[#This Row],[33]]</f>
        <v>4.0879169882374999E-2</v>
      </c>
      <c r="AJ422" s="10">
        <f>3/24000000*OO[[#This Row],[92 (30JUN1985 09:00:00)-Water Temperature (C)]]*OO[[#This Row],[34]]</f>
        <v>6.2943046373499997E-2</v>
      </c>
      <c r="AK422" s="10">
        <f>3/24000000*OO[[#This Row],[93 (30JUN1985 12:00:00)-Water Temperature (C)]]*OO[[#This Row],[35]]</f>
        <v>7.8580219594712508E-2</v>
      </c>
      <c r="AL422" s="10">
        <f>3/24000000*OO[[#This Row],[94 (30JUN1985 15:00:00)-Water Temperature (C)]]*OO[[#This Row],[36]]</f>
        <v>8.2666328064000011E-2</v>
      </c>
      <c r="AM422" s="10">
        <f>3/24000000*OO[[#This Row],[95 (30JUN1985 18:00:00)-Water Temperature (C)]]*OO[[#This Row],[37]]</f>
        <v>7.5540736708674991E-2</v>
      </c>
      <c r="AN422" s="10">
        <f>3/24000000*OO[[#This Row],[96 (30JUN1985 21:00:00)-Water Temperature (C)]]*OO[[#This Row],[38]]</f>
        <v>6.1344758523750001E-2</v>
      </c>
      <c r="AO422" s="10">
        <f>3/24000000*OO[[#This Row],[97 (01JUL1985 00:00:00)-Water Temperature (C)]]*OO[[#This Row],[39]]</f>
        <v>4.5621595280000003E-2</v>
      </c>
      <c r="AP422" s="10">
        <f>3/24000000*OO[[#This Row],[98 (01JUL1985 03:00:00)-Water Temperature (C)]]*OO[[#This Row],[40]]</f>
        <v>3.209104510030375E-2</v>
      </c>
      <c r="AQ422" s="10">
        <f>3/24000000*OO[[#This Row],[99 (01JUL1985 06:00:00)-Water Temperature (C)]]*OO[[#This Row],[41]]</f>
        <v>2.1817121567924997E-2</v>
      </c>
      <c r="AR422" s="10">
        <f>3/24000000*OO[[#This Row],[100 (01JUL1985 09:00:00)-Water Temperature (C)]]*OO[[#This Row],[42]]</f>
        <v>1.4753192245979997E-2</v>
      </c>
      <c r="AS422" s="10">
        <f>3/24000000*OO[[#This Row],[101 (01JUL1985 12:00:00)-Water Temperature (C)]]*OO[[#This Row],[43]]</f>
        <v>9.956678637219999E-3</v>
      </c>
      <c r="AT422" s="10">
        <f>3/24000000*OO[[#This Row],[102 (01JUL1985 15:00:00)-Water Temperature (C)]]*OO[[#This Row],[44]]</f>
        <v>6.6644034124524994E-3</v>
      </c>
      <c r="AU422" s="10">
        <f>3/24000000*OO[[#This Row],[103 (01JUL1985 18:00:00)-Water Temperature (C)]]*OO[[#This Row],[45]]</f>
        <v>4.4217155680800002E-3</v>
      </c>
      <c r="AV422" s="10">
        <f>3/24000000*OO[[#This Row],[104 (01JUL1985 21:00:00)-Water Temperature (C)]]*OO[[#This Row],[46]]</f>
        <v>2.8911696311746246E-3</v>
      </c>
      <c r="AW422" s="10">
        <f>3/24000000*OO[[#This Row],[105 (02JUL1985 00:00:00)-Water Temperature (C)]]*OO[[#This Row],[47]]</f>
        <v>1.8795937085847498E-3</v>
      </c>
      <c r="AX422" s="10">
        <f>3/24000000*OO[[#This Row],[106 (02JUL1985 03:00:00)-Water Temperature (C)]]*OO[[#This Row],[48]]</f>
        <v>1.2201509898091248E-3</v>
      </c>
      <c r="AY422" s="10">
        <f>3/24000000*OO[[#This Row],[107 (02JUL1985 06:00:00)-Water Temperature (C)]]*OO[[#This Row],[49]]</f>
        <v>7.9336670729499991E-4</v>
      </c>
      <c r="AZ422" s="10">
        <f>3/24000000*OO[[#This Row],[108 (02JUL1985 09:00:00)-Water Temperature (C)]]*OO[[#This Row],[50]]</f>
        <v>5.1722456908799997E-4</v>
      </c>
      <c r="BA422" s="10">
        <f>3/24000000*OO[[#This Row],[109 (02JUL1985 12:00:00)-Water Temperature (C)]]*OO[[#This Row],[51]]</f>
        <v>3.4197383836799994E-4</v>
      </c>
      <c r="BB422" s="10">
        <f>3/24000000*OO[[#This Row],[110 (02JUL1985 15:00:00)-Water Temperature (C)]]*OO[[#This Row],[52]]</f>
        <v>2.2982379729006249E-4</v>
      </c>
      <c r="BC422" s="10">
        <f>3/24000000*OO[[#This Row],[111 (02JUL1985 18:00:00)-Water Temperature (C)]]*OO[[#This Row],[53]]</f>
        <v>1.5585980201524997E-4</v>
      </c>
      <c r="BD422" s="10">
        <f>3/24000000*OO[[#This Row],[112 (02JUL1985 21:00:00)-Water Temperature (C)]]*OO[[#This Row],[54]]</f>
        <v>1.05215934130375E-4</v>
      </c>
      <c r="BE422" s="10">
        <f>3/24000000*OO[[#This Row],[113 (03JUL1985 00:00:00)-Water Temperature (C)]]*OO[[#This Row],[55]]</f>
        <v>7.0434639752062493E-5</v>
      </c>
      <c r="BF422" s="10">
        <f>3/24000000*OO[[#This Row],[114 (03JUL1985 03:00:00)-Water Temperature (C)]]*OO[[#This Row],[56]]</f>
        <v>4.7263511394574993E-5</v>
      </c>
      <c r="BG422" s="10">
        <f>3/24000000*OO[[#This Row],[115 (03JUL1985 06:00:00)-Water Temperature (C)]]*OO[[#This Row],[57]]</f>
        <v>3.1994856733062503E-5</v>
      </c>
      <c r="BH422" s="10">
        <f>3/24000000*OO[[#This Row],[116 (03JUL1985 09:00:00)-Water Temperature (C)]]*OO[[#This Row],[58]]</f>
        <v>2.2237261352318751E-5</v>
      </c>
      <c r="BI422" s="10">
        <f>3/24000000*OO[[#This Row],[117 (03JUL1985 12:00:00)-Water Temperature (C)]]*OO[[#This Row],[59]]</f>
        <v>1.5943302490732501E-5</v>
      </c>
      <c r="BJ422" s="10">
        <f>3/24000000*OO[[#This Row],[118 (03JUL1985 15:00:00)-Water Temperature (C)]]*OO[[#This Row],[60]]</f>
        <v>1.1768830470498749E-5</v>
      </c>
      <c r="BK422" s="10">
        <f>3/24000000*OO[[#This Row],[119 (03JUL1985 18:00:00)-Water Temperature (C)]]*OO[[#This Row],[61]]</f>
        <v>8.9313799151849994E-6</v>
      </c>
      <c r="BL422" s="10">
        <f>3/24000000*OO[[#This Row],[120 (03JUL1985 21:00:00)-Water Temperature (C)]]*OO[[#This Row],[62]]</f>
        <v>6.9091370701824997E-6</v>
      </c>
      <c r="BM422" s="10">
        <f>3/24000000*OO[[#This Row],[121 (04JUL1985 00:00:00)-Water Temperature (C)]]*OO[[#This Row],[63]]</f>
        <v>5.4666117224512494E-6</v>
      </c>
      <c r="BN422" s="10">
        <f>3/24000000*OO[[#This Row],[122 (04JUL1985 03:00:00)-Water Temperature (C)]]*OO[[#This Row],[64]]</f>
        <v>4.4444814820874993E-6</v>
      </c>
      <c r="BO422" s="10">
        <f>3/24000000*OO[[#This Row],[123 (04JUL1985 06:00:00)-Water Temperature (C)]]*OO[[#This Row],[65]]</f>
        <v>3.7254600241437495E-6</v>
      </c>
      <c r="BP422" s="10">
        <f>3/24000000*OO[[#This Row],[124 (04JUL1985 09:00:00)-Water Temperature (C)]]*OO[[#This Row],[66]]</f>
        <v>3.26296948123E-6</v>
      </c>
      <c r="BQ422" s="10">
        <f>3/24000000*OO[[#This Row],[125 (04JUL1985 12:00:00)-Water Temperature (C)]]*OO[[#This Row],[67]]</f>
        <v>2.9571308023199995E-6</v>
      </c>
      <c r="BR422" s="10">
        <f>3/24000000*OO[[#This Row],[126 (04JUL1985 15:00:00)-Water Temperature (C)]]*OO[[#This Row],[68]]</f>
        <v>2.7394062912993749E-6</v>
      </c>
      <c r="BS422" s="10">
        <f>3/24000000*OO[[#This Row],[127 (04JUL1985 18:00:00)-Water Temperature (C)]]*OO[[#This Row],[69]]</f>
        <v>2.5664003278611247E-6</v>
      </c>
      <c r="BT422" s="10">
        <f>3/24000000*OO[[#This Row],[128 (04JUL1985 21:00:00)-Water Temperature (C)]]*OO[[#This Row],[70]]</f>
        <v>2.4109822864749998E-6</v>
      </c>
      <c r="BU422" s="10">
        <f>3/24000000*OO[[#This Row],[129 (05JUL1985 00:00:00)-Water Temperature (C)]]*OO[[#This Row],[71]]</f>
        <v>2.259276046456E-6</v>
      </c>
      <c r="BV422" s="10">
        <f>3/24000000*OO[[#This Row],[130 (05JUL1985 03:00:00)-Water Temperature (C)]]*OO[[#This Row],[72]]</f>
        <v>2.1203751818482498E-6</v>
      </c>
      <c r="BW422" s="10">
        <f>3/24000000*OO[[#This Row],[131 (05JUL1985 06:00:00)-Water Temperature (C)]]*OO[[#This Row],[73]]</f>
        <v>2.0000086067437496E-6</v>
      </c>
      <c r="BX422" s="10">
        <f>3/24000000*OO[[#This Row],[132 (05JUL1985 09:00:00)-Water Temperature (C)]]*OO[[#This Row],[74]]</f>
        <v>1.9243894563879996E-6</v>
      </c>
      <c r="BY422" s="10">
        <f>3/24000000*OO[[#This Row],[133 (05JUL1985 12:00:00)-Water Temperature (C)]]*OO[[#This Row],[75]]</f>
        <v>1.8805990992730003E-6</v>
      </c>
      <c r="BZ422" s="10">
        <f>3/24000000*OO[[#This Row],[134 (05JUL1985 15:00:00)-Water Temperature (C)]]*OO[[#This Row],[76]]</f>
        <v>1.8562625387666249E-6</v>
      </c>
      <c r="CA422" s="10">
        <f>3/24000000*OO[[#This Row],[135 (05JUL1985 18:00:00)-Water Temperature (C)]]*OO[[#This Row],[77]]</f>
        <v>1.8358305998679998E-6</v>
      </c>
      <c r="CB422" s="10">
        <f>3/24000000*OO[[#This Row],[136 (05JUL1985 21:00:00)-Water Temperature (C)]]*OO[[#This Row],[78]]</f>
        <v>1.792992519692E-6</v>
      </c>
      <c r="CC422" s="10">
        <f>3/24000000*OO[[#This Row],[137 (06JUL1985 00:00:00)-Water Temperature (C)]]*OO[[#This Row],[79]]</f>
        <v>1.7279543759624998E-6</v>
      </c>
      <c r="CD422" s="10">
        <f>3/24000000*OO[[#This Row],[138 (06JUL1985 03:00:00)-Water Temperature (C)]]*OO[[#This Row],[80]]</f>
        <v>1.65403096559575E-6</v>
      </c>
      <c r="CE422" s="10">
        <f>3/24000000*OO[[#This Row],[139 (06JUL1985 06:00:00)-Water Temperature (C)]]*OO[[#This Row],[81]]</f>
        <v>1.5831758379552497E-6</v>
      </c>
      <c r="CF422" s="10">
        <f>3/24000000*OO[[#This Row],[140 (06JUL1985 09:00:00)-Water Temperature (C)]]*OO[[#This Row],[82]]</f>
        <v>1.5442489968919998E-6</v>
      </c>
      <c r="CG422" s="10">
        <f>3/24000000*OO[[#This Row],[141 (06JUL1985 12:00:00)-Water Temperature (C)]]*OO[[#This Row],[83]]</f>
        <v>1.5273006222914999E-6</v>
      </c>
      <c r="CH422" s="10">
        <f>3/24000000*OO[[#This Row],[142 (06JUL1985 15:00:00)-Water Temperature (C)]]*OO[[#This Row],[84]]</f>
        <v>1.52135426756525E-6</v>
      </c>
      <c r="CI422" s="10">
        <f>3/24000000*OO[[#This Row],[143 (06JUL1985 18:00:00)-Water Temperature (C)]]*OO[[#This Row],[85]]</f>
        <v>1.5162125783894999E-6</v>
      </c>
      <c r="CJ422" s="10">
        <f>3/24000000*OO[[#This Row],[144 (06JUL1985 21:00:00)-Water Temperature (C)]]*OO[[#This Row],[86]]</f>
        <v>1.4905021679184997E-6</v>
      </c>
      <c r="CK422" s="10">
        <f>3/24000000*OO[[#This Row],[145 (07JUL1985 00:00:00)-Water Temperature (C)]]*OO[[#This Row],[87]]</f>
        <v>1.4459730335505E-6</v>
      </c>
      <c r="CL422" s="10">
        <f>3/24000000*OO[[#This Row],[146 (07JUL1985 03:00:00)-Water Temperature (C)]]*OO[[#This Row],[88]]</f>
        <v>1.3893344207499999E-6</v>
      </c>
      <c r="CM422" s="10">
        <f>3/24000000*OO[[#This Row],[147 (07JUL1985 06:00:00)-Water Temperature (C)]]*OO[[#This Row],[89]]</f>
        <v>1.32893547320475E-6</v>
      </c>
      <c r="CN422" s="10">
        <f>3/24000000*OO[[#This Row],[148 (07JUL1985 09:00:00)-Water Temperature (C)]]*OO[[#This Row],[90]]</f>
        <v>1.2744650798118748E-6</v>
      </c>
      <c r="CO422" s="10">
        <f>3/24000000*OO[[#This Row],[149 (07JUL1985 12:00:00)-Water Temperature (C)]]*OO[[#This Row],[91]]</f>
        <v>1.2352040288039999E-6</v>
      </c>
      <c r="CP422" s="10">
        <f>3/24000000*OO[[#This Row],[150 (07JUL1985 15:00:00)-Water Temperature (C)]]*OO[[#This Row],[92]]</f>
        <v>1.21398421499775E-6</v>
      </c>
      <c r="CQ422" s="10">
        <f>3/24000000*OO[[#This Row],[151 (07JUL1985 18:00:00)-Water Temperature (C)]]*OO[[#This Row],[93]]</f>
        <v>1.1917131095828751E-6</v>
      </c>
      <c r="CR422" s="10">
        <f>3/24000000*OO[[#This Row],[152 (07JUL1985 21:00:00)-Water Temperature (C)]]*OO[[#This Row],[94]]</f>
        <v>1.1600323639155E-6</v>
      </c>
      <c r="CS422" s="10">
        <f>3/24000000*OO[[#This Row],[153 (08JUL1985 00:00:00)-Water Temperature (C)]]*OO[[#This Row],[95]]</f>
        <v>1.1216860625107501E-6</v>
      </c>
      <c r="CT422" s="10">
        <f>3/24000000*OO[[#This Row],[154 (08JUL1985 03:00:00)-Water Temperature (C)]]*OO[[#This Row],[96]]</f>
        <v>1.0785319370437499E-6</v>
      </c>
      <c r="CU422" s="10">
        <f>3/24000000*OO[[#This Row],[155 (08JUL1985 06:00:00)-Water Temperature (C)]]*OO[[#This Row],[97]]</f>
        <v>1.034853767520375E-6</v>
      </c>
      <c r="CV422" s="10">
        <f>3/24000000*OO[[#This Row],[156 (08JUL1985 09:00:00)-Water Temperature (C)]]*OO[[#This Row],[98]]</f>
        <v>1.0058043624183749E-6</v>
      </c>
      <c r="CW422" s="10">
        <f>3/24000000*OO[[#This Row],[157 (08JUL1985 12:00:00)-Water Temperature (C)]]*OO[[#This Row],[99]]</f>
        <v>9.9089820063299994E-7</v>
      </c>
    </row>
    <row r="423" spans="1:101" x14ac:dyDescent="0.35">
      <c r="A423" t="s">
        <v>430</v>
      </c>
      <c r="B423">
        <v>868.24109999999996</v>
      </c>
      <c r="C423" s="10">
        <f>3/24*OO[[#This Row],[59 (26JUN1985 06:00:00)-Water Temperature (C)]]*OO[[#This Row],[1]]/SUM(OO[1])</f>
        <v>0</v>
      </c>
      <c r="D423" s="10">
        <f>3/24*OO[[#This Row],[60 (26JUN1985 09:00:00)-Water Temperature (C)]]*OO[[#This Row],[2]]/SUM(OO[2])</f>
        <v>0</v>
      </c>
      <c r="E423" s="10">
        <f>3/24*OO[[#This Row],[61 (26JUN1985 12:00:00)-Water Temperature (C)]]*OO[[#This Row],[3]]/SUM(OO[3])</f>
        <v>0</v>
      </c>
      <c r="F423" s="10">
        <f>3/24*OO[[#This Row],[62 (26JUN1985 15:00:00)-Water Temperature (C)]]*OO[[#This Row],[4]]/SUM(OO[4])</f>
        <v>0</v>
      </c>
      <c r="G423" s="10">
        <f>3/24*OO[[#This Row],[63 (26JUN1985 18:00:00)-Water Temperature (C)]]*OO[[#This Row],[5]]/SUM(OO[5])</f>
        <v>0</v>
      </c>
      <c r="H423" s="10">
        <f>3/24*OO[[#This Row],[64 (26JUN1985 21:00:00)-Water Temperature (C)]]*OO[[#This Row],[6]]/SUM(OO[6])</f>
        <v>0</v>
      </c>
      <c r="I423" s="10">
        <f>3/24*OO[[#This Row],[65 (27JUN1985 00:00:00)-Water Temperature (C)]]*OO[[#This Row],[7]]/SUM(OO[7])</f>
        <v>0</v>
      </c>
      <c r="J423" s="10">
        <f>3/24*OO[[#This Row],[66 (27JUN1985 03:00:00)-Water Temperature (C)]]*OO[[#This Row],[8]]/SUM(OO[8])</f>
        <v>0</v>
      </c>
      <c r="K423" s="10">
        <f>3/24*OO[[#This Row],[67 (27JUN1985 06:00:00)-Water Temperature (C)]]*OO[[#This Row],[9]]/SUM(OO[9])</f>
        <v>0</v>
      </c>
      <c r="L423" s="10">
        <f>3/24*OO[[#This Row],[68 (27JUN1985 09:00:00)-Water Temperature (C)]]*OO[[#This Row],[10]]/SUM(OO[10])</f>
        <v>0</v>
      </c>
      <c r="M423" s="10">
        <f>3/24*OO[[#This Row],[69 (27JUN1985 12:00:00)-Water Temperature (C)]]*OO[[#This Row],[11]]/SUM(OO[11])</f>
        <v>0</v>
      </c>
      <c r="N423" s="10">
        <f>3/24*OO[[#This Row],[70 (27JUN1985 15:00:00)-Water Temperature (C)]]*OO[[#This Row],[12]]/SUM(OO[12])</f>
        <v>0</v>
      </c>
      <c r="O423" s="10">
        <f>3/24*OO[[#This Row],[71 (27JUN1985 18:00:00)-Water Temperature (C)]]*OO[[#This Row],[13]]/SUM(OO[13])</f>
        <v>0</v>
      </c>
      <c r="P423" s="10">
        <f>3/24*OO[[#This Row],[72 (27JUN1985 21:00:00)-Water Temperature (C)]]*OO[[#This Row],[14]]/SUM(OO[14])</f>
        <v>0</v>
      </c>
      <c r="Q423" s="10">
        <f>3/24*OO[[#This Row],[73 (28JUN1985 00:00:00)-Water Temperature (C)]]*OO[[#This Row],[15]]/SUM(OO[15])</f>
        <v>0</v>
      </c>
      <c r="R423" s="10">
        <f>3/24*OO[[#This Row],[74 (28JUN1985 03:00:00)-Water Temperature (C)]]*OO[[#This Row],[16]]/SUM(OO[16])</f>
        <v>0</v>
      </c>
      <c r="S423" s="10">
        <f>3/24*OO[[#This Row],[75 (28JUN1985 06:00:00)-Water Temperature (C)]]*OO[[#This Row],[17]]/SUM(OO[17])</f>
        <v>0</v>
      </c>
      <c r="T423" s="10">
        <f>3/24*OO[[#This Row],[76 (28JUN1985 09:00:00)-Water Temperature (C)]]*OO[[#This Row],[18]]/SUM(OO[18])</f>
        <v>0</v>
      </c>
      <c r="U423" s="10">
        <f>3/24*OO[[#This Row],[77 (28JUN1985 12:00:00)-Water Temperature (C)]]*OO[[#This Row],[19]]/SUM(OO[19])</f>
        <v>3.8907476421097933E-42</v>
      </c>
      <c r="V423" s="10">
        <f>3/24000000*OO[[#This Row],[78 (28JUN1985 15:00:00)-Water Temperature (C)]]*OO[[#This Row],[20]]</f>
        <v>1.8846680595986251E-34</v>
      </c>
      <c r="W423" s="10">
        <f>3/24000000*OO[[#This Row],[79 (28JUN1985 18:00:00)-Water Temperature (C)]]*OO[[#This Row],[21]]</f>
        <v>2.8869064889730002E-26</v>
      </c>
      <c r="X423" s="10">
        <f>3/24000000*OO[[#This Row],[80 (28JUN1985 21:00:00)-Water Temperature (C)]]*OO[[#This Row],[22]]</f>
        <v>1.2948095655931249E-20</v>
      </c>
      <c r="Y423" s="10">
        <f>3/24000000*OO[[#This Row],[81 (29JUN1985 00:00:00)-Water Temperature (C)]]*OO[[#This Row],[23]]</f>
        <v>1.6701046039079998E-16</v>
      </c>
      <c r="Z423" s="10">
        <f>3/24000000*OO[[#This Row],[82 (29JUN1985 03:00:00)-Water Temperature (C)]]*OO[[#This Row],[24]]</f>
        <v>2.8320733153057496E-13</v>
      </c>
      <c r="AA423" s="10">
        <f>3/24000000*OO[[#This Row],[83 (29JUN1985 06:00:00)-Water Temperature (C)]]*OO[[#This Row],[25]]</f>
        <v>1.090581335615625E-10</v>
      </c>
      <c r="AB423" s="10">
        <f>3/24000000*OO[[#This Row],[84 (29JUN1985 09:00:00)-Water Temperature (C)]]*OO[[#This Row],[26]]</f>
        <v>1.3772781387383749E-8</v>
      </c>
      <c r="AC423" s="10">
        <f>3/24000000*OO[[#This Row],[85 (29JUN1985 12:00:00)-Water Temperature (C)]]*OO[[#This Row],[27]]</f>
        <v>7.1029567043624999E-7</v>
      </c>
      <c r="AD423" s="10">
        <f>3/24000000*OO[[#This Row],[86 (29JUN1985 15:00:00)-Water Temperature (C)]]*OO[[#This Row],[28]]</f>
        <v>1.728932227243875E-5</v>
      </c>
      <c r="AE423" s="10">
        <f>3/24000000*OO[[#This Row],[88 (29JUN1985 21:00:00)-Water Temperature (C)]]*OO[[#This Row],[30]]</f>
        <v>1.6068103233794998E-3</v>
      </c>
      <c r="AF423" s="10">
        <f>3/24000000*OO[[#This Row],[88 (29JUN1985 21:00:00)-Water Temperature (C)]]*OO[[#This Row],[30]]</f>
        <v>1.6068103233794998E-3</v>
      </c>
      <c r="AG423" s="10">
        <f>3/24000000*OO[[#This Row],[89 (30JUN1985 00:00:00)-Water Temperature (C)]]*OO[[#This Row],[31]]</f>
        <v>7.2084411164250002E-3</v>
      </c>
      <c r="AH423" s="10">
        <f>3/24000000*OO[[#This Row],[90 (30JUN1985 03:00:00)-Water Temperature (C)]]*OO[[#This Row],[32]]</f>
        <v>2.1515592890124998E-2</v>
      </c>
      <c r="AI423" s="10">
        <f>3/24000000*OO[[#This Row],[91 (30JUN1985 06:00:00)-Water Temperature (C)]]*OO[[#This Row],[33]]</f>
        <v>4.5672883239287497E-2</v>
      </c>
      <c r="AJ423" s="10">
        <f>3/24000000*OO[[#This Row],[92 (30JUN1985 09:00:00)-Water Temperature (C)]]*OO[[#This Row],[34]]</f>
        <v>7.3973820281287503E-2</v>
      </c>
      <c r="AK423" s="10">
        <f>3/24000000*OO[[#This Row],[93 (30JUN1985 12:00:00)-Water Temperature (C)]]*OO[[#This Row],[35]]</f>
        <v>9.6383055052374988E-2</v>
      </c>
      <c r="AL423" s="10">
        <f>3/24000000*OO[[#This Row],[94 (30JUN1985 15:00:00)-Water Temperature (C)]]*OO[[#This Row],[36]]</f>
        <v>0.10500001426199999</v>
      </c>
      <c r="AM423" s="10">
        <f>3/24000000*OO[[#This Row],[95 (30JUN1985 18:00:00)-Water Temperature (C)]]*OO[[#This Row],[37]]</f>
        <v>9.8872646312962498E-2</v>
      </c>
      <c r="AN423" s="10">
        <f>3/24000000*OO[[#This Row],[96 (30JUN1985 21:00:00)-Water Temperature (C)]]*OO[[#This Row],[38]]</f>
        <v>8.219306655719999E-2</v>
      </c>
      <c r="AO423" s="10">
        <f>3/24000000*OO[[#This Row],[97 (01JUL1985 00:00:00)-Water Temperature (C)]]*OO[[#This Row],[39]]</f>
        <v>6.2267412603412495E-2</v>
      </c>
      <c r="AP423" s="10">
        <f>3/24000000*OO[[#This Row],[98 (01JUL1985 03:00:00)-Water Temperature (C)]]*OO[[#This Row],[40]]</f>
        <v>4.4363483521799994E-2</v>
      </c>
      <c r="AQ423" s="10">
        <f>3/24000000*OO[[#This Row],[99 (01JUL1985 06:00:00)-Water Temperature (C)]]*OO[[#This Row],[41]]</f>
        <v>3.0409724491205003E-2</v>
      </c>
      <c r="AR423" s="10">
        <f>3/24000000*OO[[#This Row],[100 (01JUL1985 09:00:00)-Water Temperature (C)]]*OO[[#This Row],[42]]</f>
        <v>2.0659560692340002E-2</v>
      </c>
      <c r="AS423" s="10">
        <f>3/24000000*OO[[#This Row],[101 (01JUL1985 12:00:00)-Water Temperature (C)]]*OO[[#This Row],[43]]</f>
        <v>1.3962384415567498E-2</v>
      </c>
      <c r="AT423" s="10">
        <f>3/24000000*OO[[#This Row],[102 (01JUL1985 15:00:00)-Water Temperature (C)]]*OO[[#This Row],[44]]</f>
        <v>9.3533064260262477E-3</v>
      </c>
      <c r="AU423" s="10">
        <f>3/24000000*OO[[#This Row],[103 (01JUL1985 18:00:00)-Water Temperature (C)]]*OO[[#This Row],[45]]</f>
        <v>6.2138383522312495E-3</v>
      </c>
      <c r="AV423" s="10">
        <f>3/24000000*OO[[#This Row],[104 (01JUL1985 21:00:00)-Water Temperature (C)]]*OO[[#This Row],[46]]</f>
        <v>4.0685520360799997E-3</v>
      </c>
      <c r="AW423" s="10">
        <f>3/24000000*OO[[#This Row],[105 (02JUL1985 00:00:00)-Water Temperature (C)]]*OO[[#This Row],[47]]</f>
        <v>2.6488437850499995E-3</v>
      </c>
      <c r="AX423" s="10">
        <f>3/24000000*OO[[#This Row],[106 (02JUL1985 03:00:00)-Water Temperature (C)]]*OO[[#This Row],[48]]</f>
        <v>1.7199573690512499E-3</v>
      </c>
      <c r="AY423" s="10">
        <f>3/24000000*OO[[#This Row],[107 (02JUL1985 06:00:00)-Water Temperature (C)]]*OO[[#This Row],[49]]</f>
        <v>1.1177344836000001E-3</v>
      </c>
      <c r="AZ423" s="10">
        <f>3/24000000*OO[[#This Row],[108 (02JUL1985 09:00:00)-Water Temperature (C)]]*OO[[#This Row],[50]]</f>
        <v>7.2796328483624995E-4</v>
      </c>
      <c r="BA423" s="10">
        <f>3/24000000*OO[[#This Row],[109 (02JUL1985 12:00:00)-Water Temperature (C)]]*OO[[#This Row],[51]]</f>
        <v>4.8074432074899991E-4</v>
      </c>
      <c r="BB423" s="10">
        <f>3/24000000*OO[[#This Row],[110 (02JUL1985 15:00:00)-Water Temperature (C)]]*OO[[#This Row],[52]]</f>
        <v>3.2239937686775002E-4</v>
      </c>
      <c r="BC423" s="10">
        <f>3/24000000*OO[[#This Row],[111 (02JUL1985 18:00:00)-Water Temperature (C)]]*OO[[#This Row],[53]]</f>
        <v>2.18119820627275E-4</v>
      </c>
      <c r="BD423" s="10">
        <f>3/24000000*OO[[#This Row],[112 (02JUL1985 21:00:00)-Water Temperature (C)]]*OO[[#This Row],[54]]</f>
        <v>1.4697081206149998E-4</v>
      </c>
      <c r="BE423" s="10">
        <f>3/24000000*OO[[#This Row],[113 (03JUL1985 00:00:00)-Water Temperature (C)]]*OO[[#This Row],[55]]</f>
        <v>9.8310232234625003E-5</v>
      </c>
      <c r="BF423" s="10">
        <f>3/24000000*OO[[#This Row],[114 (03JUL1985 03:00:00)-Water Temperature (C)]]*OO[[#This Row],[56]]</f>
        <v>6.5902233448349986E-5</v>
      </c>
      <c r="BG423" s="10">
        <f>3/24000000*OO[[#This Row],[115 (03JUL1985 06:00:00)-Water Temperature (C)]]*OO[[#This Row],[57]]</f>
        <v>4.4495394523124998E-5</v>
      </c>
      <c r="BH423" s="10">
        <f>3/24000000*OO[[#This Row],[116 (03JUL1985 09:00:00)-Water Temperature (C)]]*OO[[#This Row],[58]]</f>
        <v>3.0790213201357497E-5</v>
      </c>
      <c r="BI423" s="10">
        <f>3/24000000*OO[[#This Row],[117 (03JUL1985 12:00:00)-Water Temperature (C)]]*OO[[#This Row],[59]]</f>
        <v>2.192629268399E-5</v>
      </c>
      <c r="BJ423" s="10">
        <f>3/24000000*OO[[#This Row],[118 (03JUL1985 15:00:00)-Water Temperature (C)]]*OO[[#This Row],[60]]</f>
        <v>1.605748409216E-5</v>
      </c>
      <c r="BK423" s="10">
        <f>3/24000000*OO[[#This Row],[119 (03JUL1985 18:00:00)-Water Temperature (C)]]*OO[[#This Row],[61]]</f>
        <v>1.2089433877999999E-5</v>
      </c>
      <c r="BL423" s="10">
        <f>3/24000000*OO[[#This Row],[120 (03JUL1985 21:00:00)-Water Temperature (C)]]*OO[[#This Row],[62]]</f>
        <v>9.2788091048250008E-6</v>
      </c>
      <c r="BM423" s="10">
        <f>3/24000000*OO[[#This Row],[121 (04JUL1985 00:00:00)-Water Temperature (C)]]*OO[[#This Row],[63]]</f>
        <v>7.290413837662499E-6</v>
      </c>
      <c r="BN423" s="10">
        <f>3/24000000*OO[[#This Row],[122 (04JUL1985 03:00:00)-Water Temperature (C)]]*OO[[#This Row],[64]]</f>
        <v>5.8854302733599996E-6</v>
      </c>
      <c r="BO423" s="10">
        <f>3/24000000*OO[[#This Row],[123 (04JUL1985 06:00:00)-Water Temperature (C)]]*OO[[#This Row],[65]]</f>
        <v>4.8966010050200001E-6</v>
      </c>
      <c r="BP423" s="10">
        <f>3/24000000*OO[[#This Row],[124 (04JUL1985 09:00:00)-Water Temperature (C)]]*OO[[#This Row],[66]]</f>
        <v>4.2572021280525006E-6</v>
      </c>
      <c r="BQ423" s="10">
        <f>3/24000000*OO[[#This Row],[125 (04JUL1985 12:00:00)-Water Temperature (C)]]*OO[[#This Row],[67]]</f>
        <v>3.8283917626249994E-6</v>
      </c>
      <c r="BR423" s="10">
        <f>3/24000000*OO[[#This Row],[126 (04JUL1985 15:00:00)-Water Temperature (C)]]*OO[[#This Row],[68]]</f>
        <v>3.5250027453762502E-6</v>
      </c>
      <c r="BS423" s="10">
        <f>3/24000000*OO[[#This Row],[127 (04JUL1985 18:00:00)-Water Temperature (C)]]*OO[[#This Row],[69]]</f>
        <v>3.2889627391980001E-6</v>
      </c>
      <c r="BT423" s="10">
        <f>3/24000000*OO[[#This Row],[128 (04JUL1985 21:00:00)-Water Temperature (C)]]*OO[[#This Row],[70]]</f>
        <v>3.0833543499967497E-6</v>
      </c>
      <c r="BU423" s="10">
        <f>3/24000000*OO[[#This Row],[129 (05JUL1985 00:00:00)-Water Temperature (C)]]*OO[[#This Row],[71]]</f>
        <v>2.88714046536E-6</v>
      </c>
      <c r="BV423" s="10">
        <f>3/24000000*OO[[#This Row],[130 (05JUL1985 03:00:00)-Water Temperature (C)]]*OO[[#This Row],[72]]</f>
        <v>2.708644188289E-6</v>
      </c>
      <c r="BW423" s="10">
        <f>3/24000000*OO[[#This Row],[131 (05JUL1985 06:00:00)-Water Temperature (C)]]*OO[[#This Row],[73]]</f>
        <v>2.5527999556950002E-6</v>
      </c>
      <c r="BX423" s="10">
        <f>3/24000000*OO[[#This Row],[132 (05JUL1985 09:00:00)-Water Temperature (C)]]*OO[[#This Row],[74]]</f>
        <v>2.4530741222467498E-6</v>
      </c>
      <c r="BY423" s="10">
        <f>3/24000000*OO[[#This Row],[133 (05JUL1985 12:00:00)-Water Temperature (C)]]*OO[[#This Row],[75]]</f>
        <v>2.3911695868379998E-6</v>
      </c>
      <c r="BZ423" s="10">
        <f>3/24000000*OO[[#This Row],[134 (05JUL1985 15:00:00)-Water Temperature (C)]]*OO[[#This Row],[76]]</f>
        <v>2.3553652415154995E-6</v>
      </c>
      <c r="CA423" s="10">
        <f>3/24000000*OO[[#This Row],[135 (05JUL1985 18:00:00)-Water Temperature (C)]]*OO[[#This Row],[77]]</f>
        <v>2.3270833220775001E-6</v>
      </c>
      <c r="CB423" s="10">
        <f>3/24000000*OO[[#This Row],[136 (05JUL1985 21:00:00)-Water Temperature (C)]]*OO[[#This Row],[78]]</f>
        <v>2.2734183229518752E-6</v>
      </c>
      <c r="CC423" s="10">
        <f>3/24000000*OO[[#This Row],[137 (06JUL1985 00:00:00)-Water Temperature (C)]]*OO[[#This Row],[79]]</f>
        <v>2.1949286038875E-6</v>
      </c>
      <c r="CD423" s="10">
        <f>3/24000000*OO[[#This Row],[138 (06JUL1985 03:00:00)-Water Temperature (C)]]*OO[[#This Row],[80]]</f>
        <v>2.1049528119479999E-6</v>
      </c>
      <c r="CE423" s="10">
        <f>3/24000000*OO[[#This Row],[139 (06JUL1985 06:00:00)-Water Temperature (C)]]*OO[[#This Row],[81]]</f>
        <v>2.0164066824536249E-6</v>
      </c>
      <c r="CF423" s="10">
        <f>3/24000000*OO[[#This Row],[140 (06JUL1985 09:00:00)-Water Temperature (C)]]*OO[[#This Row],[82]]</f>
        <v>1.9662465143514999E-6</v>
      </c>
      <c r="CG423" s="10">
        <f>3/24000000*OO[[#This Row],[141 (06JUL1985 12:00:00)-Water Temperature (C)]]*OO[[#This Row],[83]]</f>
        <v>1.9405576458292496E-6</v>
      </c>
      <c r="CH423" s="10">
        <f>3/24000000*OO[[#This Row],[142 (06JUL1985 15:00:00)-Water Temperature (C)]]*OO[[#This Row],[84]]</f>
        <v>1.9295793976923751E-6</v>
      </c>
      <c r="CI423" s="10">
        <f>3/24000000*OO[[#This Row],[143 (06JUL1985 18:00:00)-Water Temperature (C)]]*OO[[#This Row],[85]]</f>
        <v>1.9221526542448751E-6</v>
      </c>
      <c r="CJ423" s="10">
        <f>3/24000000*OO[[#This Row],[144 (06JUL1985 21:00:00)-Water Temperature (C)]]*OO[[#This Row],[86]]</f>
        <v>1.8908369182394999E-6</v>
      </c>
      <c r="CK423" s="10">
        <f>3/24000000*OO[[#This Row],[145 (07JUL1985 00:00:00)-Water Temperature (C)]]*OO[[#This Row],[87]]</f>
        <v>1.8382367067619999E-6</v>
      </c>
      <c r="CL423" s="10">
        <f>3/24000000*OO[[#This Row],[146 (07JUL1985 03:00:00)-Water Temperature (C)]]*OO[[#This Row],[88]]</f>
        <v>1.7699929677236249E-6</v>
      </c>
      <c r="CM423" s="10">
        <f>3/24000000*OO[[#This Row],[147 (07JUL1985 06:00:00)-Water Temperature (C)]]*OO[[#This Row],[89]]</f>
        <v>1.6953642698849999E-6</v>
      </c>
      <c r="CN423" s="10">
        <f>3/24000000*OO[[#This Row],[148 (07JUL1985 09:00:00)-Water Temperature (C)]]*OO[[#This Row],[90]]</f>
        <v>1.626824822780625E-6</v>
      </c>
      <c r="CO423" s="10">
        <f>3/24000000*OO[[#This Row],[149 (07JUL1985 12:00:00)-Water Temperature (C)]]*OO[[#This Row],[91]]</f>
        <v>1.5759004774159999E-6</v>
      </c>
      <c r="CP423" s="10">
        <f>3/24000000*OO[[#This Row],[150 (07JUL1985 15:00:00)-Water Temperature (C)]]*OO[[#This Row],[92]]</f>
        <v>1.5468735751543749E-6</v>
      </c>
      <c r="CQ423" s="10">
        <f>3/24000000*OO[[#This Row],[151 (07JUL1985 18:00:00)-Water Temperature (C)]]*OO[[#This Row],[93]]</f>
        <v>1.5164404158757499E-6</v>
      </c>
      <c r="CR423" s="10">
        <f>3/24000000*OO[[#This Row],[152 (07JUL1985 21:00:00)-Water Temperature (C)]]*OO[[#This Row],[94]]</f>
        <v>1.4767693085091249E-6</v>
      </c>
      <c r="CS423" s="10">
        <f>3/24000000*OO[[#This Row],[153 (08JUL1985 00:00:00)-Water Temperature (C)]]*OO[[#This Row],[95]]</f>
        <v>1.43029175301675E-6</v>
      </c>
      <c r="CT423" s="10">
        <f>3/24000000*OO[[#This Row],[154 (08JUL1985 03:00:00)-Water Temperature (C)]]*OO[[#This Row],[96]]</f>
        <v>1.3774589175189998E-6</v>
      </c>
      <c r="CU423" s="10">
        <f>3/24000000*OO[[#This Row],[155 (08JUL1985 06:00:00)-Water Temperature (C)]]*OO[[#This Row],[97]]</f>
        <v>1.3229314750845E-6</v>
      </c>
      <c r="CV423" s="10">
        <f>3/24000000*OO[[#This Row],[156 (08JUL1985 09:00:00)-Water Temperature (C)]]*OO[[#This Row],[98]]</f>
        <v>1.2860336956152498E-6</v>
      </c>
      <c r="CW423" s="10">
        <f>3/24000000*OO[[#This Row],[157 (08JUL1985 12:00:00)-Water Temperature (C)]]*OO[[#This Row],[99]]</f>
        <v>1.2650116150935E-6</v>
      </c>
    </row>
    <row r="424" spans="1:101" x14ac:dyDescent="0.35">
      <c r="A424" t="s">
        <v>431</v>
      </c>
      <c r="B424">
        <v>283.48840000000001</v>
      </c>
      <c r="C424" s="10">
        <f>3/24*OO[[#This Row],[59 (26JUN1985 06:00:00)-Water Temperature (C)]]*OO[[#This Row],[1]]/SUM(OO[1])</f>
        <v>0</v>
      </c>
      <c r="D424" s="10">
        <f>3/24*OO[[#This Row],[60 (26JUN1985 09:00:00)-Water Temperature (C)]]*OO[[#This Row],[2]]/SUM(OO[2])</f>
        <v>0</v>
      </c>
      <c r="E424" s="10">
        <f>3/24*OO[[#This Row],[61 (26JUN1985 12:00:00)-Water Temperature (C)]]*OO[[#This Row],[3]]/SUM(OO[3])</f>
        <v>0</v>
      </c>
      <c r="F424" s="10">
        <f>3/24*OO[[#This Row],[62 (26JUN1985 15:00:00)-Water Temperature (C)]]*OO[[#This Row],[4]]/SUM(OO[4])</f>
        <v>0</v>
      </c>
      <c r="G424" s="10">
        <f>3/24*OO[[#This Row],[63 (26JUN1985 18:00:00)-Water Temperature (C)]]*OO[[#This Row],[5]]/SUM(OO[5])</f>
        <v>0</v>
      </c>
      <c r="H424" s="10">
        <f>3/24*OO[[#This Row],[64 (26JUN1985 21:00:00)-Water Temperature (C)]]*OO[[#This Row],[6]]/SUM(OO[6])</f>
        <v>0</v>
      </c>
      <c r="I424" s="10">
        <f>3/24*OO[[#This Row],[65 (27JUN1985 00:00:00)-Water Temperature (C)]]*OO[[#This Row],[7]]/SUM(OO[7])</f>
        <v>0</v>
      </c>
      <c r="J424" s="10">
        <f>3/24*OO[[#This Row],[66 (27JUN1985 03:00:00)-Water Temperature (C)]]*OO[[#This Row],[8]]/SUM(OO[8])</f>
        <v>0</v>
      </c>
      <c r="K424" s="10">
        <f>3/24*OO[[#This Row],[67 (27JUN1985 06:00:00)-Water Temperature (C)]]*OO[[#This Row],[9]]/SUM(OO[9])</f>
        <v>0</v>
      </c>
      <c r="L424" s="10">
        <f>3/24*OO[[#This Row],[68 (27JUN1985 09:00:00)-Water Temperature (C)]]*OO[[#This Row],[10]]/SUM(OO[10])</f>
        <v>0</v>
      </c>
      <c r="M424" s="10">
        <f>3/24*OO[[#This Row],[69 (27JUN1985 12:00:00)-Water Temperature (C)]]*OO[[#This Row],[11]]/SUM(OO[11])</f>
        <v>0</v>
      </c>
      <c r="N424" s="10">
        <f>3/24*OO[[#This Row],[70 (27JUN1985 15:00:00)-Water Temperature (C)]]*OO[[#This Row],[12]]/SUM(OO[12])</f>
        <v>0</v>
      </c>
      <c r="O424" s="10">
        <f>3/24*OO[[#This Row],[71 (27JUN1985 18:00:00)-Water Temperature (C)]]*OO[[#This Row],[13]]/SUM(OO[13])</f>
        <v>0</v>
      </c>
      <c r="P424" s="10">
        <f>3/24*OO[[#This Row],[72 (27JUN1985 21:00:00)-Water Temperature (C)]]*OO[[#This Row],[14]]/SUM(OO[14])</f>
        <v>0</v>
      </c>
      <c r="Q424" s="10">
        <f>3/24*OO[[#This Row],[73 (28JUN1985 00:00:00)-Water Temperature (C)]]*OO[[#This Row],[15]]/SUM(OO[15])</f>
        <v>0</v>
      </c>
      <c r="R424" s="10">
        <f>3/24*OO[[#This Row],[74 (28JUN1985 03:00:00)-Water Temperature (C)]]*OO[[#This Row],[16]]/SUM(OO[16])</f>
        <v>0</v>
      </c>
      <c r="S424" s="10">
        <f>3/24*OO[[#This Row],[75 (28JUN1985 06:00:00)-Water Temperature (C)]]*OO[[#This Row],[17]]/SUM(OO[17])</f>
        <v>0</v>
      </c>
      <c r="T424" s="10">
        <f>3/24*OO[[#This Row],[76 (28JUN1985 09:00:00)-Water Temperature (C)]]*OO[[#This Row],[18]]/SUM(OO[18])</f>
        <v>0</v>
      </c>
      <c r="U424" s="10">
        <f>3/24*OO[[#This Row],[77 (28JUN1985 12:00:00)-Water Temperature (C)]]*OO[[#This Row],[19]]/SUM(OO[19])</f>
        <v>6.7223872087748642E-43</v>
      </c>
      <c r="V424" s="10">
        <f>3/24000000*OO[[#This Row],[78 (28JUN1985 15:00:00)-Water Temperature (C)]]*OO[[#This Row],[20]]</f>
        <v>4.6029722716175E-35</v>
      </c>
      <c r="W424" s="10">
        <f>3/24000000*OO[[#This Row],[79 (28JUN1985 18:00:00)-Water Temperature (C)]]*OO[[#This Row],[21]]</f>
        <v>6.6222652079099999E-27</v>
      </c>
      <c r="X424" s="10">
        <f>3/24000000*OO[[#This Row],[80 (28JUN1985 21:00:00)-Water Temperature (C)]]*OO[[#This Row],[22]]</f>
        <v>3.8121530317499998E-21</v>
      </c>
      <c r="Y424" s="10">
        <f>3/24000000*OO[[#This Row],[81 (29JUN1985 00:00:00)-Water Temperature (C)]]*OO[[#This Row],[23]]</f>
        <v>6.0463932683962494E-17</v>
      </c>
      <c r="Z424" s="10">
        <f>3/24000000*OO[[#This Row],[82 (29JUN1985 03:00:00)-Water Temperature (C)]]*OO[[#This Row],[24]]</f>
        <v>1.191803536604125E-13</v>
      </c>
      <c r="AA424" s="10">
        <f>3/24000000*OO[[#This Row],[83 (29JUN1985 06:00:00)-Water Temperature (C)]]*OO[[#This Row],[25]]</f>
        <v>5.1473463152437496E-11</v>
      </c>
      <c r="AB424" s="10">
        <f>3/24000000*OO[[#This Row],[84 (29JUN1985 09:00:00)-Water Temperature (C)]]*OO[[#This Row],[26]]</f>
        <v>7.1336816391599997E-9</v>
      </c>
      <c r="AC424" s="10">
        <f>3/24000000*OO[[#This Row],[85 (29JUN1985 12:00:00)-Water Temperature (C)]]*OO[[#This Row],[27]]</f>
        <v>3.9785380427100005E-7</v>
      </c>
      <c r="AD424" s="10">
        <f>3/24000000*OO[[#This Row],[86 (29JUN1985 15:00:00)-Water Temperature (C)]]*OO[[#This Row],[28]]</f>
        <v>1.0378637544409999E-5</v>
      </c>
      <c r="AE424" s="10">
        <f>3/24000000*OO[[#This Row],[88 (29JUN1985 21:00:00)-Water Temperature (C)]]*OO[[#This Row],[30]]</f>
        <v>1.0856857115056249E-3</v>
      </c>
      <c r="AF424" s="10">
        <f>3/24000000*OO[[#This Row],[88 (29JUN1985 21:00:00)-Water Temperature (C)]]*OO[[#This Row],[30]]</f>
        <v>1.0856857115056249E-3</v>
      </c>
      <c r="AG424" s="10">
        <f>3/24000000*OO[[#This Row],[89 (30JUN1985 00:00:00)-Water Temperature (C)]]*OO[[#This Row],[31]]</f>
        <v>5.1243837009149994E-3</v>
      </c>
      <c r="AH424" s="10">
        <f>3/24000000*OO[[#This Row],[90 (30JUN1985 03:00:00)-Water Temperature (C)]]*OO[[#This Row],[32]]</f>
        <v>1.599873115238375E-2</v>
      </c>
      <c r="AI424" s="10">
        <f>3/24000000*OO[[#This Row],[91 (30JUN1985 06:00:00)-Water Temperature (C)]]*OO[[#This Row],[33]]</f>
        <v>3.5313014753999998E-2</v>
      </c>
      <c r="AJ424" s="10">
        <f>3/24000000*OO[[#This Row],[92 (30JUN1985 09:00:00)-Water Temperature (C)]]*OO[[#This Row],[34]]</f>
        <v>5.9113753884675005E-2</v>
      </c>
      <c r="AK424" s="10">
        <f>3/24000000*OO[[#This Row],[93 (30JUN1985 12:00:00)-Water Temperature (C)]]*OO[[#This Row],[35]]</f>
        <v>7.91357918455E-2</v>
      </c>
      <c r="AL424" s="10">
        <f>3/24000000*OO[[#This Row],[94 (30JUN1985 15:00:00)-Water Temperature (C)]]*OO[[#This Row],[36]]</f>
        <v>8.8148519042099985E-2</v>
      </c>
      <c r="AM424" s="10">
        <f>3/24000000*OO[[#This Row],[95 (30JUN1985 18:00:00)-Water Temperature (C)]]*OO[[#This Row],[37]]</f>
        <v>8.4458706330774999E-2</v>
      </c>
      <c r="AN424" s="10">
        <f>3/24000000*OO[[#This Row],[96 (30JUN1985 21:00:00)-Water Temperature (C)]]*OO[[#This Row],[38]]</f>
        <v>7.1185048130375003E-2</v>
      </c>
      <c r="AO424" s="10">
        <f>3/24000000*OO[[#This Row],[97 (01JUL1985 00:00:00)-Water Temperature (C)]]*OO[[#This Row],[39]]</f>
        <v>5.45078847864E-2</v>
      </c>
      <c r="AP424" s="10">
        <f>3/24000000*OO[[#This Row],[98 (01JUL1985 03:00:00)-Water Temperature (C)]]*OO[[#This Row],[40]]</f>
        <v>3.9118949062050004E-2</v>
      </c>
      <c r="AQ424" s="10">
        <f>3/24000000*OO[[#This Row],[99 (01JUL1985 06:00:00)-Water Temperature (C)]]*OO[[#This Row],[41]]</f>
        <v>2.693772695989375E-2</v>
      </c>
      <c r="AR424" s="10">
        <f>3/24000000*OO[[#This Row],[100 (01JUL1985 09:00:00)-Water Temperature (C)]]*OO[[#This Row],[42]]</f>
        <v>1.8350614349339999E-2</v>
      </c>
      <c r="AS424" s="10">
        <f>3/24000000*OO[[#This Row],[101 (01JUL1985 12:00:00)-Water Temperature (C)]]*OO[[#This Row],[43]]</f>
        <v>1.24169675772375E-2</v>
      </c>
      <c r="AT424" s="10">
        <f>3/24000000*OO[[#This Row],[102 (01JUL1985 15:00:00)-Water Temperature (C)]]*OO[[#This Row],[44]]</f>
        <v>8.3240587324124992E-3</v>
      </c>
      <c r="AU424" s="10">
        <f>3/24000000*OO[[#This Row],[103 (01JUL1985 18:00:00)-Water Temperature (C)]]*OO[[#This Row],[45]]</f>
        <v>5.5359991515374993E-3</v>
      </c>
      <c r="AV424" s="10">
        <f>3/24000000*OO[[#This Row],[104 (01JUL1985 21:00:00)-Water Temperature (C)]]*OO[[#This Row],[46]]</f>
        <v>3.6288581810649998E-3</v>
      </c>
      <c r="AW424" s="10">
        <f>3/24000000*OO[[#This Row],[105 (02JUL1985 00:00:00)-Water Temperature (C)]]*OO[[#This Row],[47]]</f>
        <v>2.3655493386309998E-3</v>
      </c>
      <c r="AX424" s="10">
        <f>3/24000000*OO[[#This Row],[106 (02JUL1985 03:00:00)-Water Temperature (C)]]*OO[[#This Row],[48]]</f>
        <v>1.5368910214349999E-3</v>
      </c>
      <c r="AY424" s="10">
        <f>3/24000000*OO[[#This Row],[107 (02JUL1985 06:00:00)-Water Temperature (C)]]*OO[[#This Row],[49]]</f>
        <v>9.9891396470549987E-4</v>
      </c>
      <c r="AZ424" s="10">
        <f>3/24000000*OO[[#This Row],[108 (02JUL1985 09:00:00)-Water Temperature (C)]]*OO[[#This Row],[50]]</f>
        <v>6.50454715552125E-4</v>
      </c>
      <c r="BA424" s="10">
        <f>3/24000000*OO[[#This Row],[109 (02JUL1985 12:00:00)-Water Temperature (C)]]*OO[[#This Row],[51]]</f>
        <v>4.2943551295074995E-4</v>
      </c>
      <c r="BB424" s="10">
        <f>3/24000000*OO[[#This Row],[110 (02JUL1985 15:00:00)-Water Temperature (C)]]*OO[[#This Row],[52]]</f>
        <v>2.8775583387044996E-4</v>
      </c>
      <c r="BC424" s="10">
        <f>3/24000000*OO[[#This Row],[111 (02JUL1985 18:00:00)-Water Temperature (C)]]*OO[[#This Row],[53]]</f>
        <v>1.9447574254185E-4</v>
      </c>
      <c r="BD424" s="10">
        <f>3/24000000*OO[[#This Row],[112 (02JUL1985 21:00:00)-Water Temperature (C)]]*OO[[#This Row],[54]]</f>
        <v>1.3093692069960001E-4</v>
      </c>
      <c r="BE424" s="10">
        <f>3/24000000*OO[[#This Row],[113 (03JUL1985 00:00:00)-Water Temperature (C)]]*OO[[#This Row],[55]]</f>
        <v>8.7570593339624995E-5</v>
      </c>
      <c r="BF424" s="10">
        <f>3/24000000*OO[[#This Row],[114 (03JUL1985 03:00:00)-Water Temperature (C)]]*OO[[#This Row],[56]]</f>
        <v>5.8696141631049996E-5</v>
      </c>
      <c r="BG424" s="10">
        <f>3/24000000*OO[[#This Row],[115 (03JUL1985 06:00:00)-Water Temperature (C)]]*OO[[#This Row],[57]]</f>
        <v>3.9588935263049997E-5</v>
      </c>
      <c r="BH424" s="10">
        <f>3/24000000*OO[[#This Row],[116 (03JUL1985 09:00:00)-Water Temperature (C)]]*OO[[#This Row],[58]]</f>
        <v>2.7338204494079996E-5</v>
      </c>
      <c r="BI424" s="10">
        <f>3/24000000*OO[[#This Row],[117 (03JUL1985 12:00:00)-Water Temperature (C)]]*OO[[#This Row],[59]]</f>
        <v>1.9401028590256247E-5</v>
      </c>
      <c r="BJ424" s="10">
        <f>3/24000000*OO[[#This Row],[118 (03JUL1985 15:00:00)-Water Temperature (C)]]*OO[[#This Row],[60]]</f>
        <v>1.4148022626615001E-5</v>
      </c>
      <c r="BK424" s="10">
        <f>3/24000000*OO[[#This Row],[119 (03JUL1985 18:00:00)-Water Temperature (C)]]*OO[[#This Row],[61]]</f>
        <v>1.0605115062656249E-5</v>
      </c>
      <c r="BL424" s="10">
        <f>3/24000000*OO[[#This Row],[120 (03JUL1985 21:00:00)-Water Temperature (C)]]*OO[[#This Row],[62]]</f>
        <v>8.1043177200862487E-6</v>
      </c>
      <c r="BM424" s="10">
        <f>3/24000000*OO[[#This Row],[121 (04JUL1985 00:00:00)-Water Temperature (C)]]*OO[[#This Row],[63]]</f>
        <v>6.3428787543149994E-6</v>
      </c>
      <c r="BN424" s="10">
        <f>3/24000000*OO[[#This Row],[122 (04JUL1985 03:00:00)-Water Temperature (C)]]*OO[[#This Row],[64]]</f>
        <v>5.1006557361874997E-6</v>
      </c>
      <c r="BO424" s="10">
        <f>3/24000000*OO[[#This Row],[123 (04JUL1985 06:00:00)-Water Temperature (C)]]*OO[[#This Row],[65]]</f>
        <v>4.22598045455E-6</v>
      </c>
      <c r="BP424" s="10">
        <f>3/24000000*OO[[#This Row],[124 (04JUL1985 09:00:00)-Water Temperature (C)]]*OO[[#This Row],[66]]</f>
        <v>3.6588367642199998E-6</v>
      </c>
      <c r="BQ424" s="10">
        <f>3/24000000*OO[[#This Row],[125 (04JUL1985 12:00:00)-Water Temperature (C)]]*OO[[#This Row],[67]]</f>
        <v>3.2755263593812502E-6</v>
      </c>
      <c r="BR424" s="10">
        <f>3/24000000*OO[[#This Row],[126 (04JUL1985 15:00:00)-Water Temperature (C)]]*OO[[#This Row],[68]]</f>
        <v>3.0049123656674997E-6</v>
      </c>
      <c r="BS424" s="10">
        <f>3/24000000*OO[[#This Row],[127 (04JUL1985 18:00:00)-Water Temperature (C)]]*OO[[#This Row],[69]]</f>
        <v>2.7969253312050001E-6</v>
      </c>
      <c r="BT424" s="10">
        <f>3/24000000*OO[[#This Row],[128 (04JUL1985 21:00:00)-Water Temperature (C)]]*OO[[#This Row],[70]]</f>
        <v>2.6188212505453749E-6</v>
      </c>
      <c r="BU424" s="10">
        <f>3/24000000*OO[[#This Row],[129 (05JUL1985 00:00:00)-Water Temperature (C)]]*OO[[#This Row],[71]]</f>
        <v>2.451067076788E-6</v>
      </c>
      <c r="BV424" s="10">
        <f>3/24000000*OO[[#This Row],[130 (05JUL1985 03:00:00)-Water Temperature (C)]]*OO[[#This Row],[72]]</f>
        <v>2.2993373101037499E-6</v>
      </c>
      <c r="BW424" s="10">
        <f>3/24000000*OO[[#This Row],[131 (05JUL1985 06:00:00)-Water Temperature (C)]]*OO[[#This Row],[73]]</f>
        <v>2.1661697269349996E-6</v>
      </c>
      <c r="BX424" s="10">
        <f>3/24000000*OO[[#This Row],[132 (05JUL1985 09:00:00)-Water Temperature (C)]]*OO[[#This Row],[74]]</f>
        <v>2.0801913299831251E-6</v>
      </c>
      <c r="BY424" s="10">
        <f>3/24000000*OO[[#This Row],[133 (05JUL1985 12:00:00)-Water Temperature (C)]]*OO[[#This Row],[75]]</f>
        <v>2.0247345040199998E-6</v>
      </c>
      <c r="BZ424" s="10">
        <f>3/24000000*OO[[#This Row],[134 (05JUL1985 15:00:00)-Water Temperature (C)]]*OO[[#This Row],[76]]</f>
        <v>1.9918775862839997E-6</v>
      </c>
      <c r="CA424" s="10">
        <f>3/24000000*OO[[#This Row],[135 (05JUL1985 18:00:00)-Water Temperature (C)]]*OO[[#This Row],[77]]</f>
        <v>1.966591221341E-6</v>
      </c>
      <c r="CB424" s="10">
        <f>3/24000000*OO[[#This Row],[136 (05JUL1985 21:00:00)-Water Temperature (C)]]*OO[[#This Row],[78]]</f>
        <v>1.921265174952E-6</v>
      </c>
      <c r="CC424" s="10">
        <f>3/24000000*OO[[#This Row],[137 (06JUL1985 00:00:00)-Water Temperature (C)]]*OO[[#This Row],[79]]</f>
        <v>1.8567651573478748E-6</v>
      </c>
      <c r="CD424" s="10">
        <f>3/24000000*OO[[#This Row],[138 (06JUL1985 03:00:00)-Water Temperature (C)]]*OO[[#This Row],[80]]</f>
        <v>1.7826609401997499E-6</v>
      </c>
      <c r="CE424" s="10">
        <f>3/24000000*OO[[#This Row],[139 (06JUL1985 06:00:00)-Water Temperature (C)]]*OO[[#This Row],[81]]</f>
        <v>1.7085317257049999E-6</v>
      </c>
      <c r="CF424" s="10">
        <f>3/24000000*OO[[#This Row],[140 (06JUL1985 09:00:00)-Water Temperature (C)]]*OO[[#This Row],[82]]</f>
        <v>1.6658543070963749E-6</v>
      </c>
      <c r="CG424" s="10">
        <f>3/24000000*OO[[#This Row],[141 (06JUL1985 12:00:00)-Water Temperature (C)]]*OO[[#This Row],[83]]</f>
        <v>1.6418555913402498E-6</v>
      </c>
      <c r="CH424" s="10">
        <f>3/24000000*OO[[#This Row],[142 (06JUL1985 15:00:00)-Water Temperature (C)]]*OO[[#This Row],[84]]</f>
        <v>1.6306066315019999E-6</v>
      </c>
      <c r="CI424" s="10">
        <f>3/24000000*OO[[#This Row],[143 (06JUL1985 18:00:00)-Water Temperature (C)]]*OO[[#This Row],[85]]</f>
        <v>1.6235311283729999E-6</v>
      </c>
      <c r="CJ424" s="10">
        <f>3/24000000*OO[[#This Row],[144 (06JUL1985 21:00:00)-Water Temperature (C)]]*OO[[#This Row],[86]]</f>
        <v>1.5973715858020001E-6</v>
      </c>
      <c r="CK424" s="10">
        <f>3/24000000*OO[[#This Row],[145 (07JUL1985 00:00:00)-Water Temperature (C)]]*OO[[#This Row],[87]]</f>
        <v>1.5544846794999999E-6</v>
      </c>
      <c r="CL424" s="10">
        <f>3/24000000*OO[[#This Row],[146 (07JUL1985 03:00:00)-Water Temperature (C)]]*OO[[#This Row],[88]]</f>
        <v>1.49863191234575E-6</v>
      </c>
      <c r="CM424" s="10">
        <f>3/24000000*OO[[#This Row],[147 (07JUL1985 06:00:00)-Water Temperature (C)]]*OO[[#This Row],[89]]</f>
        <v>1.4364964883187498E-6</v>
      </c>
      <c r="CN424" s="10">
        <f>3/24000000*OO[[#This Row],[148 (07JUL1985 09:00:00)-Water Temperature (C)]]*OO[[#This Row],[90]]</f>
        <v>1.378794864216E-6</v>
      </c>
      <c r="CO424" s="10">
        <f>3/24000000*OO[[#This Row],[149 (07JUL1985 12:00:00)-Water Temperature (C)]]*OO[[#This Row],[91]]</f>
        <v>1.335093366940625E-6</v>
      </c>
      <c r="CP424" s="10">
        <f>3/24000000*OO[[#This Row],[150 (07JUL1985 15:00:00)-Water Temperature (C)]]*OO[[#This Row],[92]]</f>
        <v>1.309419000538E-6</v>
      </c>
      <c r="CQ424" s="10">
        <f>3/24000000*OO[[#This Row],[151 (07JUL1985 18:00:00)-Water Temperature (C)]]*OO[[#This Row],[93]]</f>
        <v>1.2822985341967503E-6</v>
      </c>
      <c r="CR424" s="10">
        <f>3/24000000*OO[[#This Row],[152 (07JUL1985 21:00:00)-Water Temperature (C)]]*OO[[#This Row],[94]]</f>
        <v>1.2487079534793749E-6</v>
      </c>
      <c r="CS424" s="10">
        <f>3/24000000*OO[[#This Row],[153 (08JUL1985 00:00:00)-Water Temperature (C)]]*OO[[#This Row],[95]]</f>
        <v>1.2102817062968749E-6</v>
      </c>
      <c r="CT424" s="10">
        <f>3/24000000*OO[[#This Row],[154 (08JUL1985 03:00:00)-Water Temperature (C)]]*OO[[#This Row],[96]]</f>
        <v>1.1665193606624999E-6</v>
      </c>
      <c r="CU424" s="10">
        <f>3/24000000*OO[[#This Row],[155 (08JUL1985 06:00:00)-Water Temperature (C)]]*OO[[#This Row],[97]]</f>
        <v>1.12083776831E-6</v>
      </c>
      <c r="CV424" s="10">
        <f>3/24000000*OO[[#This Row],[156 (08JUL1985 09:00:00)-Water Temperature (C)]]*OO[[#This Row],[98]]</f>
        <v>1.0895584967225E-6</v>
      </c>
      <c r="CW424" s="10">
        <f>3/24000000*OO[[#This Row],[157 (08JUL1985 12:00:00)-Water Temperature (C)]]*OO[[#This Row],[99]]</f>
        <v>1.0707080395312498E-6</v>
      </c>
    </row>
    <row r="425" spans="1:101" x14ac:dyDescent="0.35">
      <c r="A425" t="s">
        <v>432</v>
      </c>
      <c r="B425">
        <v>177.32660000000001</v>
      </c>
      <c r="C425" s="10">
        <f>3/24*OO[[#This Row],[59 (26JUN1985 06:00:00)-Water Temperature (C)]]*OO[[#This Row],[1]]/SUM(OO[1])</f>
        <v>0</v>
      </c>
      <c r="D425" s="10">
        <f>3/24*OO[[#This Row],[60 (26JUN1985 09:00:00)-Water Temperature (C)]]*OO[[#This Row],[2]]/SUM(OO[2])</f>
        <v>0</v>
      </c>
      <c r="E425" s="10">
        <f>3/24*OO[[#This Row],[61 (26JUN1985 12:00:00)-Water Temperature (C)]]*OO[[#This Row],[3]]/SUM(OO[3])</f>
        <v>0</v>
      </c>
      <c r="F425" s="10">
        <f>3/24*OO[[#This Row],[62 (26JUN1985 15:00:00)-Water Temperature (C)]]*OO[[#This Row],[4]]/SUM(OO[4])</f>
        <v>0</v>
      </c>
      <c r="G425" s="10">
        <f>3/24*OO[[#This Row],[63 (26JUN1985 18:00:00)-Water Temperature (C)]]*OO[[#This Row],[5]]/SUM(OO[5])</f>
        <v>0</v>
      </c>
      <c r="H425" s="10">
        <f>3/24*OO[[#This Row],[64 (26JUN1985 21:00:00)-Water Temperature (C)]]*OO[[#This Row],[6]]/SUM(OO[6])</f>
        <v>0</v>
      </c>
      <c r="I425" s="10">
        <f>3/24*OO[[#This Row],[65 (27JUN1985 00:00:00)-Water Temperature (C)]]*OO[[#This Row],[7]]/SUM(OO[7])</f>
        <v>0</v>
      </c>
      <c r="J425" s="10">
        <f>3/24*OO[[#This Row],[66 (27JUN1985 03:00:00)-Water Temperature (C)]]*OO[[#This Row],[8]]/SUM(OO[8])</f>
        <v>0</v>
      </c>
      <c r="K425" s="10">
        <f>3/24*OO[[#This Row],[67 (27JUN1985 06:00:00)-Water Temperature (C)]]*OO[[#This Row],[9]]/SUM(OO[9])</f>
        <v>0</v>
      </c>
      <c r="L425" s="10">
        <f>3/24*OO[[#This Row],[68 (27JUN1985 09:00:00)-Water Temperature (C)]]*OO[[#This Row],[10]]/SUM(OO[10])</f>
        <v>0</v>
      </c>
      <c r="M425" s="10">
        <f>3/24*OO[[#This Row],[69 (27JUN1985 12:00:00)-Water Temperature (C)]]*OO[[#This Row],[11]]/SUM(OO[11])</f>
        <v>0</v>
      </c>
      <c r="N425" s="10">
        <f>3/24*OO[[#This Row],[70 (27JUN1985 15:00:00)-Water Temperature (C)]]*OO[[#This Row],[12]]/SUM(OO[12])</f>
        <v>0</v>
      </c>
      <c r="O425" s="10">
        <f>3/24*OO[[#This Row],[71 (27JUN1985 18:00:00)-Water Temperature (C)]]*OO[[#This Row],[13]]/SUM(OO[13])</f>
        <v>0</v>
      </c>
      <c r="P425" s="10">
        <f>3/24*OO[[#This Row],[72 (27JUN1985 21:00:00)-Water Temperature (C)]]*OO[[#This Row],[14]]/SUM(OO[14])</f>
        <v>0</v>
      </c>
      <c r="Q425" s="10">
        <f>3/24*OO[[#This Row],[73 (28JUN1985 00:00:00)-Water Temperature (C)]]*OO[[#This Row],[15]]/SUM(OO[15])</f>
        <v>0</v>
      </c>
      <c r="R425" s="10">
        <f>3/24*OO[[#This Row],[74 (28JUN1985 03:00:00)-Water Temperature (C)]]*OO[[#This Row],[16]]/SUM(OO[16])</f>
        <v>0</v>
      </c>
      <c r="S425" s="10">
        <f>3/24*OO[[#This Row],[75 (28JUN1985 06:00:00)-Water Temperature (C)]]*OO[[#This Row],[17]]/SUM(OO[17])</f>
        <v>0</v>
      </c>
      <c r="T425" s="10">
        <f>3/24*OO[[#This Row],[76 (28JUN1985 09:00:00)-Water Temperature (C)]]*OO[[#This Row],[18]]/SUM(OO[18])</f>
        <v>0</v>
      </c>
      <c r="U425" s="10">
        <f>3/24*OO[[#This Row],[77 (28JUN1985 12:00:00)-Water Temperature (C)]]*OO[[#This Row],[19]]/SUM(OO[19])</f>
        <v>9.9681380116550915E-44</v>
      </c>
      <c r="V425" s="10">
        <f>3/24000000*OO[[#This Row],[78 (28JUN1985 15:00:00)-Water Temperature (C)]]*OO[[#This Row],[20]]</f>
        <v>1.0993430253487501E-35</v>
      </c>
      <c r="W425" s="10">
        <f>3/24000000*OO[[#This Row],[79 (28JUN1985 18:00:00)-Water Temperature (C)]]*OO[[#This Row],[21]]</f>
        <v>1.4452009079919999E-27</v>
      </c>
      <c r="X425" s="10">
        <f>3/24000000*OO[[#This Row],[80 (28JUN1985 21:00:00)-Water Temperature (C)]]*OO[[#This Row],[22]]</f>
        <v>1.08967957051025E-21</v>
      </c>
      <c r="Y425" s="10">
        <f>3/24000000*OO[[#This Row],[81 (29JUN1985 00:00:00)-Water Temperature (C)]]*OO[[#This Row],[23]]</f>
        <v>2.0362629531825E-17</v>
      </c>
      <c r="Z425" s="10">
        <f>3/24000000*OO[[#This Row],[82 (29JUN1985 03:00:00)-Water Temperature (C)]]*OO[[#This Row],[24]]</f>
        <v>4.4970487696049997E-14</v>
      </c>
      <c r="AA425" s="10">
        <f>3/24000000*OO[[#This Row],[83 (29JUN1985 06:00:00)-Water Temperature (C)]]*OO[[#This Row],[25]]</f>
        <v>2.1171115822219998E-11</v>
      </c>
      <c r="AB425" s="10">
        <f>3/24000000*OO[[#This Row],[84 (29JUN1985 09:00:00)-Water Temperature (C)]]*OO[[#This Row],[26]]</f>
        <v>3.1442448368700002E-9</v>
      </c>
      <c r="AC425" s="10">
        <f>3/24000000*OO[[#This Row],[85 (29JUN1985 12:00:00)-Water Temperature (C)]]*OO[[#This Row],[27]]</f>
        <v>1.8575858911617497E-7</v>
      </c>
      <c r="AD425" s="10">
        <f>3/24000000*OO[[#This Row],[86 (29JUN1985 15:00:00)-Water Temperature (C)]]*OO[[#This Row],[28]]</f>
        <v>5.0961248304299995E-6</v>
      </c>
      <c r="AE425" s="10">
        <f>3/24000000*OO[[#This Row],[88 (29JUN1985 21:00:00)-Water Temperature (C)]]*OO[[#This Row],[30]]</f>
        <v>5.8033659470049998E-4</v>
      </c>
      <c r="AF425" s="10">
        <f>3/24000000*OO[[#This Row],[88 (29JUN1985 21:00:00)-Water Temperature (C)]]*OO[[#This Row],[30]]</f>
        <v>5.8033659470049998E-4</v>
      </c>
      <c r="AG425" s="10">
        <f>3/24000000*OO[[#This Row],[89 (30JUN1985 00:00:00)-Water Temperature (C)]]*OO[[#This Row],[31]]</f>
        <v>2.8403301996442498E-3</v>
      </c>
      <c r="AH425" s="10">
        <f>3/24000000*OO[[#This Row],[90 (30JUN1985 03:00:00)-Water Temperature (C)]]*OO[[#This Row],[32]]</f>
        <v>9.1576704850512489E-3</v>
      </c>
      <c r="AI425" s="10">
        <f>3/24000000*OO[[#This Row],[91 (30JUN1985 06:00:00)-Water Temperature (C)]]*OO[[#This Row],[33]]</f>
        <v>2.0788875733368753E-2</v>
      </c>
      <c r="AJ425" s="10">
        <f>3/24000000*OO[[#This Row],[92 (30JUN1985 09:00:00)-Water Temperature (C)]]*OO[[#This Row],[34]]</f>
        <v>3.5648908808E-2</v>
      </c>
      <c r="AK425" s="10">
        <f>3/24000000*OO[[#This Row],[93 (30JUN1985 12:00:00)-Water Temperature (C)]]*OO[[#This Row],[35]]</f>
        <v>4.8679525557000003E-2</v>
      </c>
      <c r="AL425" s="10">
        <f>3/24000000*OO[[#This Row],[94 (30JUN1985 15:00:00)-Water Temperature (C)]]*OO[[#This Row],[36]]</f>
        <v>5.5123688110724996E-2</v>
      </c>
      <c r="AM425" s="10">
        <f>3/24000000*OO[[#This Row],[95 (30JUN1985 18:00:00)-Water Temperature (C)]]*OO[[#This Row],[37]]</f>
        <v>5.3514422966124998E-2</v>
      </c>
      <c r="AN425" s="10">
        <f>3/24000000*OO[[#This Row],[96 (30JUN1985 21:00:00)-Water Temperature (C)]]*OO[[#This Row],[38]]</f>
        <v>4.5581751043874991E-2</v>
      </c>
      <c r="AO425" s="10">
        <f>3/24000000*OO[[#This Row],[97 (01JUL1985 00:00:00)-Water Temperature (C)]]*OO[[#This Row],[39]]</f>
        <v>3.5204699834062499E-2</v>
      </c>
      <c r="AP425" s="10">
        <f>3/24000000*OO[[#This Row],[98 (01JUL1985 03:00:00)-Water Temperature (C)]]*OO[[#This Row],[40]]</f>
        <v>2.5424818572149996E-2</v>
      </c>
      <c r="AQ425" s="10">
        <f>3/24000000*OO[[#This Row],[99 (01JUL1985 06:00:00)-Water Temperature (C)]]*OO[[#This Row],[41]]</f>
        <v>1.7585190632519999E-2</v>
      </c>
      <c r="AR425" s="10">
        <f>3/24000000*OO[[#This Row],[100 (01JUL1985 09:00:00)-Water Temperature (C)]]*OO[[#This Row],[42]]</f>
        <v>1.2014676539662499E-2</v>
      </c>
      <c r="AS425" s="10">
        <f>3/24000000*OO[[#This Row],[101 (01JUL1985 12:00:00)-Water Temperature (C)]]*OO[[#This Row],[43]]</f>
        <v>8.141985013760001E-3</v>
      </c>
      <c r="AT425" s="10">
        <f>3/24000000*OO[[#This Row],[102 (01JUL1985 15:00:00)-Water Temperature (C)]]*OO[[#This Row],[44]]</f>
        <v>5.4636332533274995E-3</v>
      </c>
      <c r="AU425" s="10">
        <f>3/24000000*OO[[#This Row],[103 (01JUL1985 18:00:00)-Water Temperature (C)]]*OO[[#This Row],[45]]</f>
        <v>3.6378542246600001E-3</v>
      </c>
      <c r="AV425" s="10">
        <f>3/24000000*OO[[#This Row],[104 (01JUL1985 21:00:00)-Water Temperature (C)]]*OO[[#This Row],[46]]</f>
        <v>2.3877430220332497E-3</v>
      </c>
      <c r="AW425" s="10">
        <f>3/24000000*OO[[#This Row],[105 (02JUL1985 00:00:00)-Water Temperature (C)]]*OO[[#This Row],[47]]</f>
        <v>1.5588062952892499E-3</v>
      </c>
      <c r="AX425" s="10">
        <f>3/24000000*OO[[#This Row],[106 (02JUL1985 03:00:00)-Water Temperature (C)]]*OO[[#This Row],[48]]</f>
        <v>1.0138109931451251E-3</v>
      </c>
      <c r="AY425" s="10">
        <f>3/24000000*OO[[#This Row],[107 (02JUL1985 06:00:00)-Water Temperature (C)]]*OO[[#This Row],[49]]</f>
        <v>6.59363895846375E-4</v>
      </c>
      <c r="AZ425" s="10">
        <f>3/24000000*OO[[#This Row],[108 (02JUL1985 09:00:00)-Water Temperature (C)]]*OO[[#This Row],[50]]</f>
        <v>4.2953938903000005E-4</v>
      </c>
      <c r="BA425" s="10">
        <f>3/24000000*OO[[#This Row],[109 (02JUL1985 12:00:00)-Water Temperature (C)]]*OO[[#This Row],[51]]</f>
        <v>2.8371769668539997E-4</v>
      </c>
      <c r="BB425" s="10">
        <f>3/24000000*OO[[#This Row],[110 (02JUL1985 15:00:00)-Water Temperature (C)]]*OO[[#This Row],[52]]</f>
        <v>1.9012291783654999E-4</v>
      </c>
      <c r="BC425" s="10">
        <f>3/24000000*OO[[#This Row],[111 (02JUL1985 18:00:00)-Water Temperature (C)]]*OO[[#This Row],[53]]</f>
        <v>1.284650867916E-4</v>
      </c>
      <c r="BD425" s="10">
        <f>3/24000000*OO[[#This Row],[112 (02JUL1985 21:00:00)-Water Temperature (C)]]*OO[[#This Row],[54]]</f>
        <v>8.6473977902625003E-5</v>
      </c>
      <c r="BE425" s="10">
        <f>3/24000000*OO[[#This Row],[113 (03JUL1985 00:00:00)-Water Temperature (C)]]*OO[[#This Row],[55]]</f>
        <v>5.7853523649512495E-5</v>
      </c>
      <c r="BF425" s="10">
        <f>3/24000000*OO[[#This Row],[114 (03JUL1985 03:00:00)-Water Temperature (C)]]*OO[[#This Row],[56]]</f>
        <v>3.8795880924937506E-5</v>
      </c>
      <c r="BG425" s="10">
        <f>3/24000000*OO[[#This Row],[115 (03JUL1985 06:00:00)-Water Temperature (C)]]*OO[[#This Row],[57]]</f>
        <v>2.6164668653962496E-5</v>
      </c>
      <c r="BH425" s="10">
        <f>3/24000000*OO[[#This Row],[116 (03JUL1985 09:00:00)-Water Temperature (C)]]*OO[[#This Row],[58]]</f>
        <v>1.8055252692797502E-5</v>
      </c>
      <c r="BI425" s="10">
        <f>3/24000000*OO[[#This Row],[117 (03JUL1985 12:00:00)-Water Temperature (C)]]*OO[[#This Row],[59]]</f>
        <v>1.2789832492273751E-5</v>
      </c>
      <c r="BJ425" s="10">
        <f>3/24000000*OO[[#This Row],[118 (03JUL1985 15:00:00)-Water Temperature (C)]]*OO[[#This Row],[60]]</f>
        <v>9.3036951379199981E-6</v>
      </c>
      <c r="BK425" s="10">
        <f>3/24000000*OO[[#This Row],[119 (03JUL1985 18:00:00)-Water Temperature (C)]]*OO[[#This Row],[61]]</f>
        <v>6.9553236828562506E-6</v>
      </c>
      <c r="BL425" s="10">
        <f>3/24000000*OO[[#This Row],[120 (03JUL1985 21:00:00)-Water Temperature (C)]]*OO[[#This Row],[62]]</f>
        <v>5.3006137769699998E-6</v>
      </c>
      <c r="BM425" s="10">
        <f>3/24000000*OO[[#This Row],[121 (04JUL1985 00:00:00)-Water Temperature (C)]]*OO[[#This Row],[63]]</f>
        <v>4.1389378541924999E-6</v>
      </c>
      <c r="BN425" s="10">
        <f>3/24000000*OO[[#This Row],[122 (04JUL1985 03:00:00)-Water Temperature (C)]]*OO[[#This Row],[64]]</f>
        <v>3.3206647282937495E-6</v>
      </c>
      <c r="BO425" s="10">
        <f>3/24000000*OO[[#This Row],[123 (04JUL1985 06:00:00)-Water Temperature (C)]]*OO[[#This Row],[65]]</f>
        <v>2.7446203265374998E-6</v>
      </c>
      <c r="BP425" s="10">
        <f>3/24000000*OO[[#This Row],[124 (04JUL1985 09:00:00)-Water Temperature (C)]]*OO[[#This Row],[66]]</f>
        <v>2.3706118917337498E-6</v>
      </c>
      <c r="BQ425" s="10">
        <f>3/24000000*OO[[#This Row],[125 (04JUL1985 12:00:00)-Water Temperature (C)]]*OO[[#This Row],[67]]</f>
        <v>2.1164299757999999E-6</v>
      </c>
      <c r="BR425" s="10">
        <f>3/24000000*OO[[#This Row],[126 (04JUL1985 15:00:00)-Water Temperature (C)]]*OO[[#This Row],[68]]</f>
        <v>1.9370811360599998E-6</v>
      </c>
      <c r="BS425" s="10">
        <f>3/24000000*OO[[#This Row],[127 (04JUL1985 18:00:00)-Water Temperature (C)]]*OO[[#This Row],[69]]</f>
        <v>1.800412513578E-6</v>
      </c>
      <c r="BT425" s="10">
        <f>3/24000000*OO[[#This Row],[128 (04JUL1985 21:00:00)-Water Temperature (C)]]*OO[[#This Row],[70]]</f>
        <v>1.6845948137039999E-6</v>
      </c>
      <c r="BU425" s="10">
        <f>3/24000000*OO[[#This Row],[129 (05JUL1985 00:00:00)-Water Temperature (C)]]*OO[[#This Row],[71]]</f>
        <v>1.5767050240717499E-6</v>
      </c>
      <c r="BV425" s="10">
        <f>3/24000000*OO[[#This Row],[130 (05JUL1985 03:00:00)-Water Temperature (C)]]*OO[[#This Row],[72]]</f>
        <v>1.479748755362E-6</v>
      </c>
      <c r="BW425" s="10">
        <f>3/24000000*OO[[#This Row],[131 (05JUL1985 06:00:00)-Water Temperature (C)]]*OO[[#This Row],[73]]</f>
        <v>1.3943380461393751E-6</v>
      </c>
      <c r="BX425" s="10">
        <f>3/24000000*OO[[#This Row],[132 (05JUL1985 09:00:00)-Water Temperature (C)]]*OO[[#This Row],[74]]</f>
        <v>1.339182672099E-6</v>
      </c>
      <c r="BY425" s="10">
        <f>3/24000000*OO[[#This Row],[133 (05JUL1985 12:00:00)-Water Temperature (C)]]*OO[[#This Row],[75]]</f>
        <v>1.30268634027E-6</v>
      </c>
      <c r="BZ425" s="10">
        <f>3/24000000*OO[[#This Row],[134 (05JUL1985 15:00:00)-Water Temperature (C)]]*OO[[#This Row],[76]]</f>
        <v>1.2807281022142497E-6</v>
      </c>
      <c r="CA425" s="10">
        <f>3/24000000*OO[[#This Row],[135 (05JUL1985 18:00:00)-Water Temperature (C)]]*OO[[#This Row],[77]]</f>
        <v>1.2643045758248749E-6</v>
      </c>
      <c r="CB425" s="10">
        <f>3/24000000*OO[[#This Row],[136 (05JUL1985 21:00:00)-Water Temperature (C)]]*OO[[#This Row],[78]]</f>
        <v>1.23527899068E-6</v>
      </c>
      <c r="CC425" s="10">
        <f>3/24000000*OO[[#This Row],[137 (06JUL1985 00:00:00)-Water Temperature (C)]]*OO[[#This Row],[79]]</f>
        <v>1.194976792337875E-6</v>
      </c>
      <c r="CD425" s="10">
        <f>3/24000000*OO[[#This Row],[138 (06JUL1985 03:00:00)-Water Temperature (C)]]*OO[[#This Row],[80]]</f>
        <v>1.1486136631164999E-6</v>
      </c>
      <c r="CE425" s="10">
        <f>3/24000000*OO[[#This Row],[139 (06JUL1985 06:00:00)-Water Temperature (C)]]*OO[[#This Row],[81]]</f>
        <v>1.101821806102875E-6</v>
      </c>
      <c r="CF425" s="10">
        <f>3/24000000*OO[[#This Row],[140 (06JUL1985 09:00:00)-Water Temperature (C)]]*OO[[#This Row],[82]]</f>
        <v>1.074789672370375E-6</v>
      </c>
      <c r="CG425" s="10">
        <f>3/24000000*OO[[#This Row],[141 (06JUL1985 12:00:00)-Water Temperature (C)]]*OO[[#This Row],[83]]</f>
        <v>1.0587288602879999E-6</v>
      </c>
      <c r="CH425" s="10">
        <f>3/24000000*OO[[#This Row],[142 (06JUL1985 15:00:00)-Water Temperature (C)]]*OO[[#This Row],[84]]</f>
        <v>1.050800166024E-6</v>
      </c>
      <c r="CI425" s="10">
        <f>3/24000000*OO[[#This Row],[143 (06JUL1985 18:00:00)-Water Temperature (C)]]*OO[[#This Row],[85]]</f>
        <v>1.0461214504799999E-6</v>
      </c>
      <c r="CJ425" s="10">
        <f>3/24000000*OO[[#This Row],[144 (06JUL1985 21:00:00)-Water Temperature (C)]]*OO[[#This Row],[86]]</f>
        <v>1.029387879287E-6</v>
      </c>
      <c r="CK425" s="10">
        <f>3/24000000*OO[[#This Row],[145 (07JUL1985 00:00:00)-Water Temperature (C)]]*OO[[#This Row],[87]]</f>
        <v>1.00270087142975E-6</v>
      </c>
      <c r="CL425" s="10">
        <f>3/24000000*OO[[#This Row],[146 (07JUL1985 03:00:00)-Water Temperature (C)]]*OO[[#This Row],[88]]</f>
        <v>9.6782744509500004E-7</v>
      </c>
      <c r="CM425" s="10">
        <f>3/24000000*OO[[#This Row],[147 (07JUL1985 06:00:00)-Water Temperature (C)]]*OO[[#This Row],[89]]</f>
        <v>9.2852740369499982E-7</v>
      </c>
      <c r="CN425" s="10">
        <f>3/24000000*OO[[#This Row],[148 (07JUL1985 09:00:00)-Water Temperature (C)]]*OO[[#This Row],[90]]</f>
        <v>8.9172927067949984E-7</v>
      </c>
      <c r="CO425" s="10">
        <f>3/24000000*OO[[#This Row],[149 (07JUL1985 12:00:00)-Water Temperature (C)]]*OO[[#This Row],[91]]</f>
        <v>8.6357845260199993E-7</v>
      </c>
      <c r="CP425" s="10">
        <f>3/24000000*OO[[#This Row],[150 (07JUL1985 15:00:00)-Water Temperature (C)]]*OO[[#This Row],[92]]</f>
        <v>8.4673237007037497E-7</v>
      </c>
      <c r="CQ425" s="10">
        <f>3/24000000*OO[[#This Row],[151 (07JUL1985 18:00:00)-Water Temperature (C)]]*OO[[#This Row],[93]]</f>
        <v>8.2870213741350002E-7</v>
      </c>
      <c r="CR425" s="10">
        <f>3/24000000*OO[[#This Row],[152 (07JUL1985 21:00:00)-Water Temperature (C)]]*OO[[#This Row],[94]]</f>
        <v>8.0703415503999995E-7</v>
      </c>
      <c r="CS425" s="10">
        <f>3/24000000*OO[[#This Row],[153 (08JUL1985 00:00:00)-Water Temperature (C)]]*OO[[#This Row],[95]]</f>
        <v>7.8275693269012496E-7</v>
      </c>
      <c r="CT425" s="10">
        <f>3/24000000*OO[[#This Row],[154 (08JUL1985 03:00:00)-Water Temperature (C)]]*OO[[#This Row],[96]]</f>
        <v>7.5508297940300003E-7</v>
      </c>
      <c r="CU425" s="10">
        <f>3/24000000*OO[[#This Row],[155 (08JUL1985 06:00:00)-Water Temperature (C)]]*OO[[#This Row],[97]]</f>
        <v>7.2599078459149998E-7</v>
      </c>
      <c r="CV425" s="10">
        <f>3/24000000*OO[[#This Row],[156 (08JUL1985 09:00:00)-Water Temperature (C)]]*OO[[#This Row],[98]]</f>
        <v>7.0599745536874995E-7</v>
      </c>
      <c r="CW425" s="10">
        <f>3/24000000*OO[[#This Row],[157 (08JUL1985 12:00:00)-Water Temperature (C)]]*OO[[#This Row],[99]]</f>
        <v>6.93547782303E-7</v>
      </c>
    </row>
    <row r="426" spans="1:101" x14ac:dyDescent="0.35">
      <c r="A426" t="s">
        <v>433</v>
      </c>
      <c r="B426">
        <v>461.17160000000001</v>
      </c>
      <c r="C426" s="10">
        <f>3/24*OO[[#This Row],[59 (26JUN1985 06:00:00)-Water Temperature (C)]]*OO[[#This Row],[1]]/SUM(OO[1])</f>
        <v>0</v>
      </c>
      <c r="D426" s="10">
        <f>3/24*OO[[#This Row],[60 (26JUN1985 09:00:00)-Water Temperature (C)]]*OO[[#This Row],[2]]/SUM(OO[2])</f>
        <v>0</v>
      </c>
      <c r="E426" s="10">
        <f>3/24*OO[[#This Row],[61 (26JUN1985 12:00:00)-Water Temperature (C)]]*OO[[#This Row],[3]]/SUM(OO[3])</f>
        <v>0</v>
      </c>
      <c r="F426" s="10">
        <f>3/24*OO[[#This Row],[62 (26JUN1985 15:00:00)-Water Temperature (C)]]*OO[[#This Row],[4]]/SUM(OO[4])</f>
        <v>0</v>
      </c>
      <c r="G426" s="10">
        <f>3/24*OO[[#This Row],[63 (26JUN1985 18:00:00)-Water Temperature (C)]]*OO[[#This Row],[5]]/SUM(OO[5])</f>
        <v>0</v>
      </c>
      <c r="H426" s="10">
        <f>3/24*OO[[#This Row],[64 (26JUN1985 21:00:00)-Water Temperature (C)]]*OO[[#This Row],[6]]/SUM(OO[6])</f>
        <v>0</v>
      </c>
      <c r="I426" s="10">
        <f>3/24*OO[[#This Row],[65 (27JUN1985 00:00:00)-Water Temperature (C)]]*OO[[#This Row],[7]]/SUM(OO[7])</f>
        <v>0</v>
      </c>
      <c r="J426" s="10">
        <f>3/24*OO[[#This Row],[66 (27JUN1985 03:00:00)-Water Temperature (C)]]*OO[[#This Row],[8]]/SUM(OO[8])</f>
        <v>0</v>
      </c>
      <c r="K426" s="10">
        <f>3/24*OO[[#This Row],[67 (27JUN1985 06:00:00)-Water Temperature (C)]]*OO[[#This Row],[9]]/SUM(OO[9])</f>
        <v>0</v>
      </c>
      <c r="L426" s="10">
        <f>3/24*OO[[#This Row],[68 (27JUN1985 09:00:00)-Water Temperature (C)]]*OO[[#This Row],[10]]/SUM(OO[10])</f>
        <v>0</v>
      </c>
      <c r="M426" s="10">
        <f>3/24*OO[[#This Row],[69 (27JUN1985 12:00:00)-Water Temperature (C)]]*OO[[#This Row],[11]]/SUM(OO[11])</f>
        <v>0</v>
      </c>
      <c r="N426" s="10">
        <f>3/24*OO[[#This Row],[70 (27JUN1985 15:00:00)-Water Temperature (C)]]*OO[[#This Row],[12]]/SUM(OO[12])</f>
        <v>0</v>
      </c>
      <c r="O426" s="10">
        <f>3/24*OO[[#This Row],[71 (27JUN1985 18:00:00)-Water Temperature (C)]]*OO[[#This Row],[13]]/SUM(OO[13])</f>
        <v>0</v>
      </c>
      <c r="P426" s="10">
        <f>3/24*OO[[#This Row],[72 (27JUN1985 21:00:00)-Water Temperature (C)]]*OO[[#This Row],[14]]/SUM(OO[14])</f>
        <v>0</v>
      </c>
      <c r="Q426" s="10">
        <f>3/24*OO[[#This Row],[73 (28JUN1985 00:00:00)-Water Temperature (C)]]*OO[[#This Row],[15]]/SUM(OO[15])</f>
        <v>0</v>
      </c>
      <c r="R426" s="10">
        <f>3/24*OO[[#This Row],[74 (28JUN1985 03:00:00)-Water Temperature (C)]]*OO[[#This Row],[16]]/SUM(OO[16])</f>
        <v>0</v>
      </c>
      <c r="S426" s="10">
        <f>3/24*OO[[#This Row],[75 (28JUN1985 06:00:00)-Water Temperature (C)]]*OO[[#This Row],[17]]/SUM(OO[17])</f>
        <v>0</v>
      </c>
      <c r="T426" s="10">
        <f>3/24*OO[[#This Row],[76 (28JUN1985 09:00:00)-Water Temperature (C)]]*OO[[#This Row],[18]]/SUM(OO[18])</f>
        <v>0</v>
      </c>
      <c r="U426" s="10">
        <f>3/24*OO[[#This Row],[77 (28JUN1985 12:00:00)-Water Temperature (C)]]*OO[[#This Row],[19]]/SUM(OO[19])</f>
        <v>0</v>
      </c>
      <c r="V426" s="10">
        <f>3/24000000*OO[[#This Row],[78 (28JUN1985 15:00:00)-Water Temperature (C)]]*OO[[#This Row],[20]]</f>
        <v>4.0295506995349996E-36</v>
      </c>
      <c r="W426" s="10">
        <f>3/24000000*OO[[#This Row],[79 (28JUN1985 18:00:00)-Water Temperature (C)]]*OO[[#This Row],[21]]</f>
        <v>4.4884290790500003E-28</v>
      </c>
      <c r="X426" s="10">
        <f>3/24000000*OO[[#This Row],[80 (28JUN1985 21:00:00)-Water Temperature (C)]]*OO[[#This Row],[22]]</f>
        <v>5.0559406704375004E-22</v>
      </c>
      <c r="Y426" s="10">
        <f>3/24000000*OO[[#This Row],[81 (29JUN1985 00:00:00)-Water Temperature (C)]]*OO[[#This Row],[23]]</f>
        <v>1.1846687431272499E-17</v>
      </c>
      <c r="Z426" s="10">
        <f>3/24000000*OO[[#This Row],[82 (29JUN1985 03:00:00)-Water Temperature (C)]]*OO[[#This Row],[24]]</f>
        <v>3.0319809379257502E-14</v>
      </c>
      <c r="AA426" s="10">
        <f>3/24000000*OO[[#This Row],[83 (29JUN1985 06:00:00)-Water Temperature (C)]]*OO[[#This Row],[25]]</f>
        <v>1.6094514272924997E-11</v>
      </c>
      <c r="AB426" s="10">
        <f>3/24000000*OO[[#This Row],[84 (29JUN1985 09:00:00)-Water Temperature (C)]]*OO[[#This Row],[26]]</f>
        <v>2.6470089812654998E-9</v>
      </c>
      <c r="AC426" s="10">
        <f>3/24000000*OO[[#This Row],[85 (29JUN1985 12:00:00)-Water Temperature (C)]]*OO[[#This Row],[27]]</f>
        <v>1.710026291688E-7</v>
      </c>
      <c r="AD426" s="10">
        <f>3/24000000*OO[[#This Row],[86 (29JUN1985 15:00:00)-Water Temperature (C)]]*OO[[#This Row],[28]]</f>
        <v>5.0932157169249994E-6</v>
      </c>
      <c r="AE426" s="10">
        <f>3/24000000*OO[[#This Row],[88 (29JUN1985 21:00:00)-Water Temperature (C)]]*OO[[#This Row],[30]]</f>
        <v>6.739809648412501E-4</v>
      </c>
      <c r="AF426" s="10">
        <f>3/24000000*OO[[#This Row],[88 (29JUN1985 21:00:00)-Water Temperature (C)]]*OO[[#This Row],[30]]</f>
        <v>6.739809648412501E-4</v>
      </c>
      <c r="AG426" s="10">
        <f>3/24000000*OO[[#This Row],[89 (30JUN1985 00:00:00)-Water Temperature (C)]]*OO[[#This Row],[31]]</f>
        <v>3.5358448572750003E-3</v>
      </c>
      <c r="AH426" s="10">
        <f>3/24000000*OO[[#This Row],[90 (30JUN1985 03:00:00)-Water Temperature (C)]]*OO[[#This Row],[32]]</f>
        <v>1.2167203599979999E-2</v>
      </c>
      <c r="AI426" s="10">
        <f>3/24000000*OO[[#This Row],[91 (30JUN1985 06:00:00)-Water Temperature (C)]]*OO[[#This Row],[33]]</f>
        <v>2.9313907879604997E-2</v>
      </c>
      <c r="AJ426" s="10">
        <f>3/24000000*OO[[#This Row],[92 (30JUN1985 09:00:00)-Water Temperature (C)]]*OO[[#This Row],[34]]</f>
        <v>5.3014224867224999E-2</v>
      </c>
      <c r="AK426" s="10">
        <f>3/24000000*OO[[#This Row],[93 (30JUN1985 12:00:00)-Water Temperature (C)]]*OO[[#This Row],[35]]</f>
        <v>7.5794151368300006E-2</v>
      </c>
      <c r="AL426" s="10">
        <f>3/24000000*OO[[#This Row],[94 (30JUN1985 15:00:00)-Water Temperature (C)]]*OO[[#This Row],[36]]</f>
        <v>8.926745166449998E-2</v>
      </c>
      <c r="AM426" s="10">
        <f>3/24000000*OO[[#This Row],[95 (30JUN1985 18:00:00)-Water Temperature (C)]]*OO[[#This Row],[37]]</f>
        <v>8.9568119362000001E-2</v>
      </c>
      <c r="AN426" s="10">
        <f>3/24000000*OO[[#This Row],[96 (30JUN1985 21:00:00)-Water Temperature (C)]]*OO[[#This Row],[38]]</f>
        <v>7.8386154644999984E-2</v>
      </c>
      <c r="AO426" s="10">
        <f>3/24000000*OO[[#This Row],[97 (01JUL1985 00:00:00)-Water Temperature (C)]]*OO[[#This Row],[39]]</f>
        <v>6.1900039356749988E-2</v>
      </c>
      <c r="AP426" s="10">
        <f>3/24000000*OO[[#This Row],[98 (01JUL1985 03:00:00)-Water Temperature (C)]]*OO[[#This Row],[40]]</f>
        <v>4.5477213461399997E-2</v>
      </c>
      <c r="AQ426" s="10">
        <f>3/24000000*OO[[#This Row],[99 (01JUL1985 06:00:00)-Water Temperature (C)]]*OO[[#This Row],[41]]</f>
        <v>3.1835117042819994E-2</v>
      </c>
      <c r="AR426" s="10">
        <f>3/24000000*OO[[#This Row],[100 (01JUL1985 09:00:00)-Water Temperature (C)]]*OO[[#This Row],[42]]</f>
        <v>2.19172170356625E-2</v>
      </c>
      <c r="AS426" s="10">
        <f>3/24000000*OO[[#This Row],[101 (01JUL1985 12:00:00)-Water Temperature (C)]]*OO[[#This Row],[43]]</f>
        <v>1.4906350646617498E-2</v>
      </c>
      <c r="AT426" s="10">
        <f>3/24000000*OO[[#This Row],[102 (01JUL1985 15:00:00)-Water Temperature (C)]]*OO[[#This Row],[44]]</f>
        <v>1.0018626531445E-2</v>
      </c>
      <c r="AU426" s="10">
        <f>3/24000000*OO[[#This Row],[103 (01JUL1985 18:00:00)-Water Temperature (C)]]*OO[[#This Row],[45]]</f>
        <v>6.6828837550162489E-3</v>
      </c>
      <c r="AV426" s="10">
        <f>3/24000000*OO[[#This Row],[104 (01JUL1985 21:00:00)-Water Temperature (C)]]*OO[[#This Row],[46]]</f>
        <v>4.3942859061974994E-3</v>
      </c>
      <c r="AW426" s="10">
        <f>3/24000000*OO[[#This Row],[105 (02JUL1985 00:00:00)-Water Temperature (C)]]*OO[[#This Row],[47]]</f>
        <v>2.87535210025E-3</v>
      </c>
      <c r="AX426" s="10">
        <f>3/24000000*OO[[#This Row],[106 (02JUL1985 03:00:00)-Water Temperature (C)]]*OO[[#This Row],[48]]</f>
        <v>1.8728764935847496E-3</v>
      </c>
      <c r="AY426" s="10">
        <f>3/24000000*OO[[#This Row],[107 (02JUL1985 06:00:00)-Water Temperature (C)]]*OO[[#This Row],[49]]</f>
        <v>1.218654684248625E-3</v>
      </c>
      <c r="AZ426" s="10">
        <f>3/24000000*OO[[#This Row],[108 (02JUL1985 09:00:00)-Water Temperature (C)]]*OO[[#This Row],[50]]</f>
        <v>7.9368007449725001E-4</v>
      </c>
      <c r="BA426" s="10">
        <f>3/24000000*OO[[#This Row],[109 (02JUL1985 12:00:00)-Water Temperature (C)]]*OO[[#This Row],[51]]</f>
        <v>5.2399708372800002E-4</v>
      </c>
      <c r="BB426" s="10">
        <f>3/24000000*OO[[#This Row],[110 (02JUL1985 15:00:00)-Water Temperature (C)]]*OO[[#This Row],[52]]</f>
        <v>3.5076359486399994E-4</v>
      </c>
      <c r="BC426" s="10">
        <f>3/24000000*OO[[#This Row],[111 (02JUL1985 18:00:00)-Water Temperature (C)]]*OO[[#This Row],[53]]</f>
        <v>2.3658324538557499E-4</v>
      </c>
      <c r="BD426" s="10">
        <f>3/24000000*OO[[#This Row],[112 (02JUL1985 21:00:00)-Water Temperature (C)]]*OO[[#This Row],[54]]</f>
        <v>1.5899393118687499E-4</v>
      </c>
      <c r="BE426" s="10">
        <f>3/24000000*OO[[#This Row],[113 (03JUL1985 00:00:00)-Water Temperature (C)]]*OO[[#This Row],[55]]</f>
        <v>1.0627188091259999E-4</v>
      </c>
      <c r="BF426" s="10">
        <f>3/24000000*OO[[#This Row],[114 (03JUL1985 03:00:00)-Water Temperature (C)]]*OO[[#This Row],[56]]</f>
        <v>7.1254774691449993E-5</v>
      </c>
      <c r="BG426" s="10">
        <f>3/24000000*OO[[#This Row],[115 (03JUL1985 06:00:00)-Water Temperature (C)]]*OO[[#This Row],[57]]</f>
        <v>4.7997678653662504E-5</v>
      </c>
      <c r="BH426" s="10">
        <f>3/24000000*OO[[#This Row],[116 (03JUL1985 09:00:00)-Water Temperature (C)]]*OO[[#This Row],[58]]</f>
        <v>3.3018230815687501E-5</v>
      </c>
      <c r="BI426" s="10">
        <f>3/24000000*OO[[#This Row],[117 (03JUL1985 12:00:00)-Water Temperature (C)]]*OO[[#This Row],[59]]</f>
        <v>2.3262946820767499E-5</v>
      </c>
      <c r="BJ426" s="10">
        <f>3/24000000*OO[[#This Row],[118 (03JUL1985 15:00:00)-Water Temperature (C)]]*OO[[#This Row],[60]]</f>
        <v>1.6795776325359999E-5</v>
      </c>
      <c r="BK426" s="10">
        <f>3/24000000*OO[[#This Row],[119 (03JUL1985 18:00:00)-Water Temperature (C)]]*OO[[#This Row],[61]]</f>
        <v>1.2455134062237499E-5</v>
      </c>
      <c r="BL426" s="10">
        <f>3/24000000*OO[[#This Row],[120 (03JUL1985 21:00:00)-Water Temperature (C)]]*OO[[#This Row],[62]]</f>
        <v>9.4136458956499996E-6</v>
      </c>
      <c r="BM426" s="10">
        <f>3/24000000*OO[[#This Row],[121 (04JUL1985 00:00:00)-Water Temperature (C)]]*OO[[#This Row],[63]]</f>
        <v>7.2933557423737508E-6</v>
      </c>
      <c r="BN426" s="10">
        <f>3/24000000*OO[[#This Row],[122 (04JUL1985 03:00:00)-Water Temperature (C)]]*OO[[#This Row],[64]]</f>
        <v>5.8088574986399996E-6</v>
      </c>
      <c r="BO426" s="10">
        <f>3/24000000*OO[[#This Row],[123 (04JUL1985 06:00:00)-Water Temperature (C)]]*OO[[#This Row],[65]]</f>
        <v>4.7643145232399997E-6</v>
      </c>
      <c r="BP426" s="10">
        <f>3/24000000*OO[[#This Row],[124 (04JUL1985 09:00:00)-Water Temperature (C)]]*OO[[#This Row],[66]]</f>
        <v>4.0834655229724997E-6</v>
      </c>
      <c r="BQ426" s="10">
        <f>3/24000000*OO[[#This Row],[125 (04JUL1985 12:00:00)-Water Temperature (C)]]*OO[[#This Row],[67]]</f>
        <v>3.6160303015874998E-6</v>
      </c>
      <c r="BR426" s="10">
        <f>3/24000000*OO[[#This Row],[126 (04JUL1985 15:00:00)-Water Temperature (C)]]*OO[[#This Row],[68]]</f>
        <v>3.2849305290470004E-6</v>
      </c>
      <c r="BS426" s="10">
        <f>3/24000000*OO[[#This Row],[127 (04JUL1985 18:00:00)-Water Temperature (C)]]*OO[[#This Row],[69]]</f>
        <v>3.0371574925312496E-6</v>
      </c>
      <c r="BT426" s="10">
        <f>3/24000000*OO[[#This Row],[128 (04JUL1985 21:00:00)-Water Temperature (C)]]*OO[[#This Row],[70]]</f>
        <v>2.8327636462250002E-6</v>
      </c>
      <c r="BU426" s="10">
        <f>3/24000000*OO[[#This Row],[129 (05JUL1985 00:00:00)-Water Temperature (C)]]*OO[[#This Row],[71]]</f>
        <v>2.6475270257362501E-6</v>
      </c>
      <c r="BV426" s="10">
        <f>3/24000000*OO[[#This Row],[130 (05JUL1985 03:00:00)-Water Temperature (C)]]*OO[[#This Row],[72]]</f>
        <v>2.4844720625851246E-6</v>
      </c>
      <c r="BW426" s="10">
        <f>3/24000000*OO[[#This Row],[131 (05JUL1985 06:00:00)-Water Temperature (C)]]*OO[[#This Row],[73]]</f>
        <v>2.3406392382282499E-6</v>
      </c>
      <c r="BX426" s="10">
        <f>3/24000000*OO[[#This Row],[132 (05JUL1985 09:00:00)-Water Temperature (C)]]*OO[[#This Row],[74]]</f>
        <v>2.2464339819770001E-6</v>
      </c>
      <c r="BY426" s="10">
        <f>3/24000000*OO[[#This Row],[133 (05JUL1985 12:00:00)-Water Temperature (C)]]*OO[[#This Row],[75]]</f>
        <v>2.181216021E-6</v>
      </c>
      <c r="BZ426" s="10">
        <f>3/24000000*OO[[#This Row],[134 (05JUL1985 15:00:00)-Water Temperature (C)]]*OO[[#This Row],[76]]</f>
        <v>2.139725436610125E-6</v>
      </c>
      <c r="CA426" s="10">
        <f>3/24000000*OO[[#This Row],[135 (05JUL1985 18:00:00)-Water Temperature (C)]]*OO[[#This Row],[77]]</f>
        <v>2.1093931872129996E-6</v>
      </c>
      <c r="CB426" s="10">
        <f>3/24000000*OO[[#This Row],[136 (05JUL1985 21:00:00)-Water Temperature (C)]]*OO[[#This Row],[78]]</f>
        <v>2.0607377986895002E-6</v>
      </c>
      <c r="CC426" s="10">
        <f>3/24000000*OO[[#This Row],[137 (06JUL1985 00:00:00)-Water Temperature (C)]]*OO[[#This Row],[79]]</f>
        <v>1.9963008167862497E-6</v>
      </c>
      <c r="CD426" s="10">
        <f>3/24000000*OO[[#This Row],[138 (06JUL1985 03:00:00)-Water Temperature (C)]]*OO[[#This Row],[80]]</f>
        <v>1.9237925508482501E-6</v>
      </c>
      <c r="CE426" s="10">
        <f>3/24000000*OO[[#This Row],[139 (06JUL1985 06:00:00)-Water Temperature (C)]]*OO[[#This Row],[81]]</f>
        <v>1.849058749310625E-6</v>
      </c>
      <c r="CF426" s="10">
        <f>3/24000000*OO[[#This Row],[140 (06JUL1985 09:00:00)-Water Temperature (C)]]*OO[[#This Row],[82]]</f>
        <v>1.8054036091982501E-6</v>
      </c>
      <c r="CG426" s="10">
        <f>3/24000000*OO[[#This Row],[141 (06JUL1985 12:00:00)-Water Temperature (C)]]*OO[[#This Row],[83]]</f>
        <v>1.77657713726625E-6</v>
      </c>
      <c r="CH426" s="10">
        <f>3/24000000*OO[[#This Row],[142 (06JUL1985 15:00:00)-Water Temperature (C)]]*OO[[#This Row],[84]]</f>
        <v>1.7600909944094998E-6</v>
      </c>
      <c r="CI426" s="10">
        <f>3/24000000*OO[[#This Row],[143 (06JUL1985 18:00:00)-Water Temperature (C)]]*OO[[#This Row],[85]]</f>
        <v>1.7506110079220001E-6</v>
      </c>
      <c r="CJ426" s="10">
        <f>3/24000000*OO[[#This Row],[144 (06JUL1985 21:00:00)-Water Temperature (C)]]*OO[[#This Row],[86]]</f>
        <v>1.7232773154950002E-6</v>
      </c>
      <c r="CK426" s="10">
        <f>3/24000000*OO[[#This Row],[145 (07JUL1985 00:00:00)-Water Temperature (C)]]*OO[[#This Row],[87]]</f>
        <v>1.68139683908025E-6</v>
      </c>
      <c r="CL426" s="10">
        <f>3/24000000*OO[[#This Row],[146 (07JUL1985 03:00:00)-Water Temperature (C)]]*OO[[#This Row],[88]]</f>
        <v>1.6278349798079998E-6</v>
      </c>
      <c r="CM426" s="10">
        <f>3/24000000*OO[[#This Row],[147 (07JUL1985 06:00:00)-Water Temperature (C)]]*OO[[#This Row],[89]]</f>
        <v>1.5655463464327498E-6</v>
      </c>
      <c r="CN426" s="10">
        <f>3/24000000*OO[[#This Row],[148 (07JUL1985 09:00:00)-Water Temperature (C)]]*OO[[#This Row],[90]]</f>
        <v>1.5058455504356249E-6</v>
      </c>
      <c r="CO426" s="10">
        <f>3/24000000*OO[[#This Row],[149 (07JUL1985 12:00:00)-Water Temperature (C)]]*OO[[#This Row],[91]]</f>
        <v>1.4589404514393748E-6</v>
      </c>
      <c r="CP426" s="10">
        <f>3/24000000*OO[[#This Row],[150 (07JUL1985 15:00:00)-Water Temperature (C)]]*OO[[#This Row],[92]]</f>
        <v>1.429657852896E-6</v>
      </c>
      <c r="CQ426" s="10">
        <f>3/24000000*OO[[#This Row],[151 (07JUL1985 18:00:00)-Water Temperature (C)]]*OO[[#This Row],[93]]</f>
        <v>1.3974649490488748E-6</v>
      </c>
      <c r="CR426" s="10">
        <f>3/24000000*OO[[#This Row],[152 (07JUL1985 21:00:00)-Water Temperature (C)]]*OO[[#This Row],[94]]</f>
        <v>1.3606193842724998E-6</v>
      </c>
      <c r="CS426" s="10">
        <f>3/24000000*OO[[#This Row],[153 (08JUL1985 00:00:00)-Water Temperature (C)]]*OO[[#This Row],[95]]</f>
        <v>1.3217152179481247E-6</v>
      </c>
      <c r="CT426" s="10">
        <f>3/24000000*OO[[#This Row],[154 (08JUL1985 03:00:00)-Water Temperature (C)]]*OO[[#This Row],[96]]</f>
        <v>1.2778839668025001E-6</v>
      </c>
      <c r="CU426" s="10">
        <f>3/24000000*OO[[#This Row],[155 (08JUL1985 06:00:00)-Water Temperature (C)]]*OO[[#This Row],[97]]</f>
        <v>1.2309809194968749E-6</v>
      </c>
      <c r="CV426" s="10">
        <f>3/24000000*OO[[#This Row],[156 (08JUL1985 09:00:00)-Water Temperature (C)]]*OO[[#This Row],[98]]</f>
        <v>1.1983085944374998E-6</v>
      </c>
      <c r="CW426" s="10">
        <f>3/24000000*OO[[#This Row],[157 (08JUL1985 12:00:00)-Water Temperature (C)]]*OO[[#This Row],[99]]</f>
        <v>1.17689885304875E-6</v>
      </c>
    </row>
    <row r="427" spans="1:101" x14ac:dyDescent="0.35">
      <c r="A427" t="s">
        <v>434</v>
      </c>
      <c r="B427">
        <v>230.7397</v>
      </c>
      <c r="C427" s="10">
        <f>3/24*OO[[#This Row],[59 (26JUN1985 06:00:00)-Water Temperature (C)]]*OO[[#This Row],[1]]/SUM(OO[1])</f>
        <v>0</v>
      </c>
      <c r="D427" s="10">
        <f>3/24*OO[[#This Row],[60 (26JUN1985 09:00:00)-Water Temperature (C)]]*OO[[#This Row],[2]]/SUM(OO[2])</f>
        <v>0</v>
      </c>
      <c r="E427" s="10">
        <f>3/24*OO[[#This Row],[61 (26JUN1985 12:00:00)-Water Temperature (C)]]*OO[[#This Row],[3]]/SUM(OO[3])</f>
        <v>0</v>
      </c>
      <c r="F427" s="10">
        <f>3/24*OO[[#This Row],[62 (26JUN1985 15:00:00)-Water Temperature (C)]]*OO[[#This Row],[4]]/SUM(OO[4])</f>
        <v>0</v>
      </c>
      <c r="G427" s="10">
        <f>3/24*OO[[#This Row],[63 (26JUN1985 18:00:00)-Water Temperature (C)]]*OO[[#This Row],[5]]/SUM(OO[5])</f>
        <v>0</v>
      </c>
      <c r="H427" s="10">
        <f>3/24*OO[[#This Row],[64 (26JUN1985 21:00:00)-Water Temperature (C)]]*OO[[#This Row],[6]]/SUM(OO[6])</f>
        <v>0</v>
      </c>
      <c r="I427" s="10">
        <f>3/24*OO[[#This Row],[65 (27JUN1985 00:00:00)-Water Temperature (C)]]*OO[[#This Row],[7]]/SUM(OO[7])</f>
        <v>0</v>
      </c>
      <c r="J427" s="10">
        <f>3/24*OO[[#This Row],[66 (27JUN1985 03:00:00)-Water Temperature (C)]]*OO[[#This Row],[8]]/SUM(OO[8])</f>
        <v>0</v>
      </c>
      <c r="K427" s="10">
        <f>3/24*OO[[#This Row],[67 (27JUN1985 06:00:00)-Water Temperature (C)]]*OO[[#This Row],[9]]/SUM(OO[9])</f>
        <v>0</v>
      </c>
      <c r="L427" s="10">
        <f>3/24*OO[[#This Row],[68 (27JUN1985 09:00:00)-Water Temperature (C)]]*OO[[#This Row],[10]]/SUM(OO[10])</f>
        <v>0</v>
      </c>
      <c r="M427" s="10">
        <f>3/24*OO[[#This Row],[69 (27JUN1985 12:00:00)-Water Temperature (C)]]*OO[[#This Row],[11]]/SUM(OO[11])</f>
        <v>0</v>
      </c>
      <c r="N427" s="10">
        <f>3/24*OO[[#This Row],[70 (27JUN1985 15:00:00)-Water Temperature (C)]]*OO[[#This Row],[12]]/SUM(OO[12])</f>
        <v>0</v>
      </c>
      <c r="O427" s="10">
        <f>3/24*OO[[#This Row],[71 (27JUN1985 18:00:00)-Water Temperature (C)]]*OO[[#This Row],[13]]/SUM(OO[13])</f>
        <v>0</v>
      </c>
      <c r="P427" s="10">
        <f>3/24*OO[[#This Row],[72 (27JUN1985 21:00:00)-Water Temperature (C)]]*OO[[#This Row],[14]]/SUM(OO[14])</f>
        <v>0</v>
      </c>
      <c r="Q427" s="10">
        <f>3/24*OO[[#This Row],[73 (28JUN1985 00:00:00)-Water Temperature (C)]]*OO[[#This Row],[15]]/SUM(OO[15])</f>
        <v>0</v>
      </c>
      <c r="R427" s="10">
        <f>3/24*OO[[#This Row],[74 (28JUN1985 03:00:00)-Water Temperature (C)]]*OO[[#This Row],[16]]/SUM(OO[16])</f>
        <v>0</v>
      </c>
      <c r="S427" s="10">
        <f>3/24*OO[[#This Row],[75 (28JUN1985 06:00:00)-Water Temperature (C)]]*OO[[#This Row],[17]]/SUM(OO[17])</f>
        <v>0</v>
      </c>
      <c r="T427" s="10">
        <f>3/24*OO[[#This Row],[76 (28JUN1985 09:00:00)-Water Temperature (C)]]*OO[[#This Row],[18]]/SUM(OO[18])</f>
        <v>0</v>
      </c>
      <c r="U427" s="10">
        <f>3/24*OO[[#This Row],[77 (28JUN1985 12:00:00)-Water Temperature (C)]]*OO[[#This Row],[19]]/SUM(OO[19])</f>
        <v>0</v>
      </c>
      <c r="V427" s="10">
        <f>3/24000000*OO[[#This Row],[78 (28JUN1985 15:00:00)-Water Temperature (C)]]*OO[[#This Row],[20]]</f>
        <v>1.1120172288124999E-36</v>
      </c>
      <c r="W427" s="10">
        <f>3/24000000*OO[[#This Row],[79 (28JUN1985 18:00:00)-Water Temperature (C)]]*OO[[#This Row],[21]]</f>
        <v>1.1300552617027498E-28</v>
      </c>
      <c r="X427" s="10">
        <f>3/24000000*OO[[#This Row],[80 (28JUN1985 21:00:00)-Water Temperature (C)]]*OO[[#This Row],[22]]</f>
        <v>1.609225900926875E-22</v>
      </c>
      <c r="Y427" s="10">
        <f>3/24000000*OO[[#This Row],[81 (29JUN1985 00:00:00)-Water Temperature (C)]]*OO[[#This Row],[23]]</f>
        <v>4.5193899149899995E-18</v>
      </c>
      <c r="Z427" s="10">
        <f>3/24000000*OO[[#This Row],[82 (29JUN1985 03:00:00)-Water Temperature (C)]]*OO[[#This Row],[24]]</f>
        <v>1.3738176373627498E-14</v>
      </c>
      <c r="AA427" s="10">
        <f>3/24000000*OO[[#This Row],[83 (29JUN1985 06:00:00)-Water Temperature (C)]]*OO[[#This Row],[25]]</f>
        <v>8.3377217606724995E-12</v>
      </c>
      <c r="AB427" s="10">
        <f>3/24000000*OO[[#This Row],[84 (29JUN1985 09:00:00)-Water Temperature (C)]]*OO[[#This Row],[26]]</f>
        <v>1.5293731648769999E-9</v>
      </c>
      <c r="AC427" s="10">
        <f>3/24000000*OO[[#This Row],[85 (29JUN1985 12:00:00)-Water Temperature (C)]]*OO[[#This Row],[27]]</f>
        <v>1.0837407975819998E-7</v>
      </c>
      <c r="AD427" s="10">
        <f>3/24000000*OO[[#This Row],[86 (29JUN1985 15:00:00)-Water Temperature (C)]]*OO[[#This Row],[28]]</f>
        <v>3.5027914524249997E-6</v>
      </c>
      <c r="AE427" s="10">
        <f>3/24000000*OO[[#This Row],[88 (29JUN1985 21:00:00)-Water Temperature (C)]]*OO[[#This Row],[30]]</f>
        <v>5.337092310224999E-4</v>
      </c>
      <c r="AF427" s="10">
        <f>3/24000000*OO[[#This Row],[88 (29JUN1985 21:00:00)-Water Temperature (C)]]*OO[[#This Row],[30]]</f>
        <v>5.337092310224999E-4</v>
      </c>
      <c r="AG427" s="10">
        <f>3/24000000*OO[[#This Row],[89 (30JUN1985 00:00:00)-Water Temperature (C)]]*OO[[#This Row],[31]]</f>
        <v>2.9766193067230001E-3</v>
      </c>
      <c r="AH427" s="10">
        <f>3/24000000*OO[[#This Row],[90 (30JUN1985 03:00:00)-Water Temperature (C)]]*OO[[#This Row],[32]]</f>
        <v>1.0827324243636251E-2</v>
      </c>
      <c r="AI427" s="10">
        <f>3/24000000*OO[[#This Row],[91 (30JUN1985 06:00:00)-Water Temperature (C)]]*OO[[#This Row],[33]]</f>
        <v>2.739368227149E-2</v>
      </c>
      <c r="AJ427" s="10">
        <f>3/24000000*OO[[#This Row],[92 (30JUN1985 09:00:00)-Water Temperature (C)]]*OO[[#This Row],[34]]</f>
        <v>5.1681834424687503E-2</v>
      </c>
      <c r="AK427" s="10">
        <f>3/24000000*OO[[#This Row],[93 (30JUN1985 12:00:00)-Water Temperature (C)]]*OO[[#This Row],[35]]</f>
        <v>7.6557066632512508E-2</v>
      </c>
      <c r="AL427" s="10">
        <f>3/24000000*OO[[#This Row],[94 (30JUN1985 15:00:00)-Water Temperature (C)]]*OO[[#This Row],[36]]</f>
        <v>9.2849924124899993E-2</v>
      </c>
      <c r="AM427" s="10">
        <f>3/24000000*OO[[#This Row],[95 (30JUN1985 18:00:00)-Water Temperature (C)]]*OO[[#This Row],[37]]</f>
        <v>9.5428245065999992E-2</v>
      </c>
      <c r="AN427" s="10">
        <f>3/24000000*OO[[#This Row],[96 (30JUN1985 21:00:00)-Water Temperature (C)]]*OO[[#This Row],[38]]</f>
        <v>8.5147141543937502E-2</v>
      </c>
      <c r="AO427" s="10">
        <f>3/24000000*OO[[#This Row],[97 (01JUL1985 00:00:00)-Water Temperature (C)]]*OO[[#This Row],[39]]</f>
        <v>6.8287746042687489E-2</v>
      </c>
      <c r="AP427" s="10">
        <f>3/24000000*OO[[#This Row],[98 (01JUL1985 03:00:00)-Water Temperature (C)]]*OO[[#This Row],[40]]</f>
        <v>5.0770893709499998E-2</v>
      </c>
      <c r="AQ427" s="10">
        <f>3/24000000*OO[[#This Row],[99 (01JUL1985 06:00:00)-Water Temperature (C)]]*OO[[#This Row],[41]]</f>
        <v>3.5833775402937494E-2</v>
      </c>
      <c r="AR427" s="10">
        <f>3/24000000*OO[[#This Row],[100 (01JUL1985 09:00:00)-Water Temperature (C)]]*OO[[#This Row],[42]]</f>
        <v>2.4805153326030002E-2</v>
      </c>
      <c r="AS427" s="10">
        <f>3/24000000*OO[[#This Row],[101 (01JUL1985 12:00:00)-Water Temperature (C)]]*OO[[#This Row],[43]]</f>
        <v>1.6923807598547502E-2</v>
      </c>
      <c r="AT427" s="10">
        <f>3/24000000*OO[[#This Row],[102 (01JUL1985 15:00:00)-Water Temperature (C)]]*OO[[#This Row],[44]]</f>
        <v>1.1393046935855E-2</v>
      </c>
      <c r="AU427" s="10">
        <f>3/24000000*OO[[#This Row],[103 (01JUL1985 18:00:00)-Water Temperature (C)]]*OO[[#This Row],[45]]</f>
        <v>7.6133594272225014E-3</v>
      </c>
      <c r="AV427" s="10">
        <f>3/24000000*OO[[#This Row],[104 (01JUL1985 21:00:00)-Water Temperature (C)]]*OO[[#This Row],[46]]</f>
        <v>5.0151729318749999E-3</v>
      </c>
      <c r="AW427" s="10">
        <f>3/24000000*OO[[#This Row],[105 (02JUL1985 00:00:00)-Water Temperature (C)]]*OO[[#This Row],[47]]</f>
        <v>3.2886598742337503E-3</v>
      </c>
      <c r="AX427" s="10">
        <f>3/24000000*OO[[#This Row],[106 (02JUL1985 03:00:00)-Water Temperature (C)]]*OO[[#This Row],[48]]</f>
        <v>2.1458271444281247E-3</v>
      </c>
      <c r="AY427" s="10">
        <f>3/24000000*OO[[#This Row],[107 (02JUL1985 06:00:00)-Water Temperature (C)]]*OO[[#This Row],[49]]</f>
        <v>1.39778666241075E-3</v>
      </c>
      <c r="AZ427" s="10">
        <f>3/24000000*OO[[#This Row],[108 (02JUL1985 09:00:00)-Water Temperature (C)]]*OO[[#This Row],[50]]</f>
        <v>9.1082224278224997E-4</v>
      </c>
      <c r="BA427" s="10">
        <f>3/24000000*OO[[#This Row],[109 (02JUL1985 12:00:00)-Water Temperature (C)]]*OO[[#This Row],[51]]</f>
        <v>6.0147863800499998E-4</v>
      </c>
      <c r="BB427" s="10">
        <f>3/24000000*OO[[#This Row],[110 (02JUL1985 15:00:00)-Water Temperature (C)]]*OO[[#This Row],[52]]</f>
        <v>4.0257942043624997E-4</v>
      </c>
      <c r="BC427" s="10">
        <f>3/24000000*OO[[#This Row],[111 (02JUL1985 18:00:00)-Water Temperature (C)]]*OO[[#This Row],[53]]</f>
        <v>2.7135240301102498E-4</v>
      </c>
      <c r="BD427" s="10">
        <f>3/24000000*OO[[#This Row],[112 (02JUL1985 21:00:00)-Water Temperature (C)]]*OO[[#This Row],[54]]</f>
        <v>1.8226849832535E-4</v>
      </c>
      <c r="BE427" s="10">
        <f>3/24000000*OO[[#This Row],[113 (03JUL1985 00:00:00)-Water Temperature (C)]]*OO[[#This Row],[55]]</f>
        <v>1.2180090744112499E-4</v>
      </c>
      <c r="BF427" s="10">
        <f>3/24000000*OO[[#This Row],[114 (03JUL1985 03:00:00)-Water Temperature (C)]]*OO[[#This Row],[56]]</f>
        <v>8.1704159412749998E-5</v>
      </c>
      <c r="BG427" s="10">
        <f>3/24000000*OO[[#This Row],[115 (03JUL1985 06:00:00)-Water Temperature (C)]]*OO[[#This Row],[57]]</f>
        <v>5.5022918842912498E-5</v>
      </c>
      <c r="BH427" s="10">
        <f>3/24000000*OO[[#This Row],[116 (03JUL1985 09:00:00)-Water Temperature (C)]]*OO[[#This Row],[58]]</f>
        <v>3.7795295757374998E-5</v>
      </c>
      <c r="BI427" s="10">
        <f>3/24000000*OO[[#This Row],[117 (03JUL1985 12:00:00)-Water Temperature (C)]]*OO[[#This Row],[59]]</f>
        <v>2.6555763477928745E-5</v>
      </c>
      <c r="BJ427" s="10">
        <f>3/24000000*OO[[#This Row],[118 (03JUL1985 15:00:00)-Water Temperature (C)]]*OO[[#This Row],[60]]</f>
        <v>1.9091888785387498E-5</v>
      </c>
      <c r="BK427" s="10">
        <f>3/24000000*OO[[#This Row],[119 (03JUL1985 18:00:00)-Water Temperature (C)]]*OO[[#This Row],[61]]</f>
        <v>1.408913780896E-5</v>
      </c>
      <c r="BL427" s="10">
        <f>3/24000000*OO[[#This Row],[120 (03JUL1985 21:00:00)-Water Temperature (C)]]*OO[[#This Row],[62]]</f>
        <v>1.0596224016854999E-5</v>
      </c>
      <c r="BM427" s="10">
        <f>3/24000000*OO[[#This Row],[121 (04JUL1985 00:00:00)-Water Temperature (C)]]*OO[[#This Row],[63]]</f>
        <v>8.1699100123199995E-6</v>
      </c>
      <c r="BN427" s="10">
        <f>3/24000000*OO[[#This Row],[122 (04JUL1985 03:00:00)-Water Temperature (C)]]*OO[[#This Row],[64]]</f>
        <v>6.4785412278774995E-6</v>
      </c>
      <c r="BO427" s="10">
        <f>3/24000000*OO[[#This Row],[123 (04JUL1985 06:00:00)-Water Temperature (C)]]*OO[[#This Row],[65]]</f>
        <v>5.2882587680962502E-6</v>
      </c>
      <c r="BP427" s="10">
        <f>3/24000000*OO[[#This Row],[124 (04JUL1985 09:00:00)-Water Temperature (C)]]*OO[[#This Row],[66]]</f>
        <v>4.5104585292900004E-6</v>
      </c>
      <c r="BQ427" s="10">
        <f>3/24000000*OO[[#This Row],[125 (04JUL1985 12:00:00)-Water Temperature (C)]]*OO[[#This Row],[67]]</f>
        <v>3.9735091933662494E-6</v>
      </c>
      <c r="BR427" s="10">
        <f>3/24000000*OO[[#This Row],[126 (04JUL1985 15:00:00)-Water Temperature (C)]]*OO[[#This Row],[68]]</f>
        <v>3.5918758701999995E-6</v>
      </c>
      <c r="BS427" s="10">
        <f>3/24000000*OO[[#This Row],[127 (04JUL1985 18:00:00)-Water Temperature (C)]]*OO[[#This Row],[69]]</f>
        <v>3.3092144224424998E-6</v>
      </c>
      <c r="BT427" s="10">
        <f>3/24000000*OO[[#This Row],[128 (04JUL1985 21:00:00)-Water Temperature (C)]]*OO[[#This Row],[70]]</f>
        <v>3.0795744242891246E-6</v>
      </c>
      <c r="BU427" s="10">
        <f>3/24000000*OO[[#This Row],[129 (05JUL1985 00:00:00)-Water Temperature (C)]]*OO[[#This Row],[71]]</f>
        <v>2.8750375831968751E-6</v>
      </c>
      <c r="BV427" s="10">
        <f>3/24000000*OO[[#This Row],[130 (05JUL1985 03:00:00)-Water Temperature (C)]]*OO[[#This Row],[72]]</f>
        <v>2.6972201031510001E-6</v>
      </c>
      <c r="BW427" s="10">
        <f>3/24000000*OO[[#This Row],[131 (05JUL1985 06:00:00)-Water Temperature (C)]]*OO[[#This Row],[73]]</f>
        <v>2.5402205605569999E-6</v>
      </c>
      <c r="BX427" s="10">
        <f>3/24000000*OO[[#This Row],[132 (05JUL1985 09:00:00)-Water Temperature (C)]]*OO[[#This Row],[74]]</f>
        <v>2.4360921224268748E-6</v>
      </c>
      <c r="BY427" s="10">
        <f>3/24000000*OO[[#This Row],[133 (05JUL1985 12:00:00)-Water Temperature (C)]]*OO[[#This Row],[75]]</f>
        <v>2.3620810299899997E-6</v>
      </c>
      <c r="BZ427" s="10">
        <f>3/24000000*OO[[#This Row],[134 (05JUL1985 15:00:00)-Water Temperature (C)]]*OO[[#This Row],[76]]</f>
        <v>2.3127569733703751E-6</v>
      </c>
      <c r="CA427" s="10">
        <f>3/24000000*OO[[#This Row],[135 (05JUL1985 18:00:00)-Water Temperature (C)]]*OO[[#This Row],[77]]</f>
        <v>2.27664068775525E-6</v>
      </c>
      <c r="CB427" s="10">
        <f>3/24000000*OO[[#This Row],[136 (05JUL1985 21:00:00)-Water Temperature (C)]]*OO[[#This Row],[78]]</f>
        <v>2.2226571903856251E-6</v>
      </c>
      <c r="CC427" s="10">
        <f>3/24000000*OO[[#This Row],[137 (06JUL1985 00:00:00)-Water Temperature (C)]]*OO[[#This Row],[79]]</f>
        <v>2.1535269636095002E-6</v>
      </c>
      <c r="CD427" s="10">
        <f>3/24000000*OO[[#This Row],[138 (06JUL1985 03:00:00)-Water Temperature (C)]]*OO[[#This Row],[80]]</f>
        <v>2.0775027942584998E-6</v>
      </c>
      <c r="CE427" s="10">
        <f>3/24000000*OO[[#This Row],[139 (06JUL1985 06:00:00)-Water Temperature (C)]]*OO[[#This Row],[81]]</f>
        <v>1.9980207170061252E-6</v>
      </c>
      <c r="CF427" s="10">
        <f>3/24000000*OO[[#This Row],[140 (06JUL1985 09:00:00)-Water Temperature (C)]]*OO[[#This Row],[82]]</f>
        <v>1.9506924989619998E-6</v>
      </c>
      <c r="CG427" s="10">
        <f>3/24000000*OO[[#This Row],[141 (06JUL1985 12:00:00)-Water Temperature (C)]]*OO[[#This Row],[83]]</f>
        <v>1.9169606360437501E-6</v>
      </c>
      <c r="CH427" s="10">
        <f>3/24000000*OO[[#This Row],[142 (06JUL1985 15:00:00)-Water Temperature (C)]]*OO[[#This Row],[84]]</f>
        <v>1.8953625660187495E-6</v>
      </c>
      <c r="CI427" s="10">
        <f>3/24000000*OO[[#This Row],[143 (06JUL1985 18:00:00)-Water Temperature (C)]]*OO[[#This Row],[85]]</f>
        <v>1.88223024824425E-6</v>
      </c>
      <c r="CJ427" s="10">
        <f>3/24000000*OO[[#This Row],[144 (06JUL1985 21:00:00)-Water Temperature (C)]]*OO[[#This Row],[86]]</f>
        <v>1.8516782868220002E-6</v>
      </c>
      <c r="CK427" s="10">
        <f>3/24000000*OO[[#This Row],[145 (07JUL1985 00:00:00)-Water Temperature (C)]]*OO[[#This Row],[87]]</f>
        <v>1.8067244480254997E-6</v>
      </c>
      <c r="CL427" s="10">
        <f>3/24000000*OO[[#This Row],[146 (07JUL1985 03:00:00)-Water Temperature (C)]]*OO[[#This Row],[88]]</f>
        <v>1.7509445120895E-6</v>
      </c>
      <c r="CM427" s="10">
        <f>3/24000000*OO[[#This Row],[147 (07JUL1985 06:00:00)-Water Temperature (C)]]*OO[[#This Row],[89]]</f>
        <v>1.6850515172723748E-6</v>
      </c>
      <c r="CN427" s="10">
        <f>3/24000000*OO[[#This Row],[148 (07JUL1985 09:00:00)-Water Temperature (C)]]*OO[[#This Row],[90]]</f>
        <v>1.6210139790113748E-6</v>
      </c>
      <c r="CO427" s="10">
        <f>3/24000000*OO[[#This Row],[149 (07JUL1985 12:00:00)-Water Temperature (C)]]*OO[[#This Row],[91]]</f>
        <v>1.569517647119E-6</v>
      </c>
      <c r="CP427" s="10">
        <f>3/24000000*OO[[#This Row],[150 (07JUL1985 15:00:00)-Water Temperature (C)]]*OO[[#This Row],[92]]</f>
        <v>1.53610730906025E-6</v>
      </c>
      <c r="CQ427" s="10">
        <f>3/24000000*OO[[#This Row],[151 (07JUL1985 18:00:00)-Water Temperature (C)]]*OO[[#This Row],[93]]</f>
        <v>1.49891210710675E-6</v>
      </c>
      <c r="CR427" s="10">
        <f>3/24000000*OO[[#This Row],[152 (07JUL1985 21:00:00)-Water Temperature (C)]]*OO[[#This Row],[94]]</f>
        <v>1.4574941596956249E-6</v>
      </c>
      <c r="CS427" s="10">
        <f>3/24000000*OO[[#This Row],[153 (08JUL1985 00:00:00)-Water Temperature (C)]]*OO[[#This Row],[95]]</f>
        <v>1.4154658024306251E-6</v>
      </c>
      <c r="CT427" s="10">
        <f>3/24000000*OO[[#This Row],[154 (08JUL1985 03:00:00)-Water Temperature (C)]]*OO[[#This Row],[96]]</f>
        <v>1.3690717586057499E-6</v>
      </c>
      <c r="CU427" s="10">
        <f>3/24000000*OO[[#This Row],[155 (08JUL1985 06:00:00)-Water Temperature (C)]]*OO[[#This Row],[97]]</f>
        <v>1.3190275829059999E-6</v>
      </c>
      <c r="CV427" s="10">
        <f>3/24000000*OO[[#This Row],[156 (08JUL1985 09:00:00)-Water Temperature (C)]]*OO[[#This Row],[98]]</f>
        <v>1.2835618256969999E-6</v>
      </c>
      <c r="CW427" s="10">
        <f>3/24000000*OO[[#This Row],[157 (08JUL1985 12:00:00)-Water Temperature (C)]]*OO[[#This Row],[99]]</f>
        <v>1.2593504239680001E-6</v>
      </c>
    </row>
    <row r="428" spans="1:101" x14ac:dyDescent="0.35">
      <c r="A428" t="s">
        <v>435</v>
      </c>
      <c r="B428">
        <v>777.38630000000001</v>
      </c>
      <c r="C428" s="10">
        <f>3/24*OO[[#This Row],[59 (26JUN1985 06:00:00)-Water Temperature (C)]]*OO[[#This Row],[1]]/SUM(OO[1])</f>
        <v>0</v>
      </c>
      <c r="D428" s="10">
        <f>3/24*OO[[#This Row],[60 (26JUN1985 09:00:00)-Water Temperature (C)]]*OO[[#This Row],[2]]/SUM(OO[2])</f>
        <v>0</v>
      </c>
      <c r="E428" s="10">
        <f>3/24*OO[[#This Row],[61 (26JUN1985 12:00:00)-Water Temperature (C)]]*OO[[#This Row],[3]]/SUM(OO[3])</f>
        <v>0</v>
      </c>
      <c r="F428" s="10">
        <f>3/24*OO[[#This Row],[62 (26JUN1985 15:00:00)-Water Temperature (C)]]*OO[[#This Row],[4]]/SUM(OO[4])</f>
        <v>0</v>
      </c>
      <c r="G428" s="10">
        <f>3/24*OO[[#This Row],[63 (26JUN1985 18:00:00)-Water Temperature (C)]]*OO[[#This Row],[5]]/SUM(OO[5])</f>
        <v>0</v>
      </c>
      <c r="H428" s="10">
        <f>3/24*OO[[#This Row],[64 (26JUN1985 21:00:00)-Water Temperature (C)]]*OO[[#This Row],[6]]/SUM(OO[6])</f>
        <v>0</v>
      </c>
      <c r="I428" s="10">
        <f>3/24*OO[[#This Row],[65 (27JUN1985 00:00:00)-Water Temperature (C)]]*OO[[#This Row],[7]]/SUM(OO[7])</f>
        <v>0</v>
      </c>
      <c r="J428" s="10">
        <f>3/24*OO[[#This Row],[66 (27JUN1985 03:00:00)-Water Temperature (C)]]*OO[[#This Row],[8]]/SUM(OO[8])</f>
        <v>0</v>
      </c>
      <c r="K428" s="10">
        <f>3/24*OO[[#This Row],[67 (27JUN1985 06:00:00)-Water Temperature (C)]]*OO[[#This Row],[9]]/SUM(OO[9])</f>
        <v>0</v>
      </c>
      <c r="L428" s="10">
        <f>3/24*OO[[#This Row],[68 (27JUN1985 09:00:00)-Water Temperature (C)]]*OO[[#This Row],[10]]/SUM(OO[10])</f>
        <v>0</v>
      </c>
      <c r="M428" s="10">
        <f>3/24*OO[[#This Row],[69 (27JUN1985 12:00:00)-Water Temperature (C)]]*OO[[#This Row],[11]]/SUM(OO[11])</f>
        <v>0</v>
      </c>
      <c r="N428" s="10">
        <f>3/24*OO[[#This Row],[70 (27JUN1985 15:00:00)-Water Temperature (C)]]*OO[[#This Row],[12]]/SUM(OO[12])</f>
        <v>0</v>
      </c>
      <c r="O428" s="10">
        <f>3/24*OO[[#This Row],[71 (27JUN1985 18:00:00)-Water Temperature (C)]]*OO[[#This Row],[13]]/SUM(OO[13])</f>
        <v>0</v>
      </c>
      <c r="P428" s="10">
        <f>3/24*OO[[#This Row],[72 (27JUN1985 21:00:00)-Water Temperature (C)]]*OO[[#This Row],[14]]/SUM(OO[14])</f>
        <v>0</v>
      </c>
      <c r="Q428" s="10">
        <f>3/24*OO[[#This Row],[73 (28JUN1985 00:00:00)-Water Temperature (C)]]*OO[[#This Row],[15]]/SUM(OO[15])</f>
        <v>0</v>
      </c>
      <c r="R428" s="10">
        <f>3/24*OO[[#This Row],[74 (28JUN1985 03:00:00)-Water Temperature (C)]]*OO[[#This Row],[16]]/SUM(OO[16])</f>
        <v>0</v>
      </c>
      <c r="S428" s="10">
        <f>3/24*OO[[#This Row],[75 (28JUN1985 06:00:00)-Water Temperature (C)]]*OO[[#This Row],[17]]/SUM(OO[17])</f>
        <v>0</v>
      </c>
      <c r="T428" s="10">
        <f>3/24*OO[[#This Row],[76 (28JUN1985 09:00:00)-Water Temperature (C)]]*OO[[#This Row],[18]]/SUM(OO[18])</f>
        <v>0</v>
      </c>
      <c r="U428" s="10">
        <f>3/24*OO[[#This Row],[77 (28JUN1985 12:00:00)-Water Temperature (C)]]*OO[[#This Row],[19]]/SUM(OO[19])</f>
        <v>0</v>
      </c>
      <c r="V428" s="10">
        <f>3/24000000*OO[[#This Row],[78 (28JUN1985 15:00:00)-Water Temperature (C)]]*OO[[#This Row],[20]]</f>
        <v>2.0552241287661249E-37</v>
      </c>
      <c r="W428" s="10">
        <f>3/24000000*OO[[#This Row],[79 (28JUN1985 18:00:00)-Water Temperature (C)]]*OO[[#This Row],[21]]</f>
        <v>1.8132500261500002E-29</v>
      </c>
      <c r="X428" s="10">
        <f>3/24000000*OO[[#This Row],[80 (28JUN1985 21:00:00)-Water Temperature (C)]]*OO[[#This Row],[22]]</f>
        <v>3.6503502880550002E-23</v>
      </c>
      <c r="Y428" s="10">
        <f>3/24000000*OO[[#This Row],[81 (29JUN1985 00:00:00)-Water Temperature (C)]]*OO[[#This Row],[23]]</f>
        <v>1.252503060159E-18</v>
      </c>
      <c r="Z428" s="10">
        <f>3/24000000*OO[[#This Row],[82 (29JUN1985 03:00:00)-Water Temperature (C)]]*OO[[#This Row],[24]]</f>
        <v>4.4115789349499996E-15</v>
      </c>
      <c r="AA428" s="10">
        <f>3/24000000*OO[[#This Row],[83 (29JUN1985 06:00:00)-Water Temperature (C)]]*OO[[#This Row],[25]]</f>
        <v>2.97968605071E-12</v>
      </c>
      <c r="AB428" s="10">
        <f>3/24000000*OO[[#This Row],[84 (29JUN1985 09:00:00)-Water Temperature (C)]]*OO[[#This Row],[26]]</f>
        <v>5.9344926114012492E-10</v>
      </c>
      <c r="AC428" s="10">
        <f>3/24000000*OO[[#This Row],[85 (29JUN1985 12:00:00)-Water Temperature (C)]]*OO[[#This Row],[27]]</f>
        <v>4.4945362027599999E-8</v>
      </c>
      <c r="AD428" s="10">
        <f>3/24000000*OO[[#This Row],[86 (29JUN1985 15:00:00)-Water Temperature (C)]]*OO[[#This Row],[28]]</f>
        <v>1.5366473918374999E-6</v>
      </c>
      <c r="AE428" s="10">
        <f>3/24000000*OO[[#This Row],[88 (29JUN1985 21:00:00)-Water Temperature (C)]]*OO[[#This Row],[30]]</f>
        <v>2.56453927712625E-4</v>
      </c>
      <c r="AF428" s="10">
        <f>3/24000000*OO[[#This Row],[88 (29JUN1985 21:00:00)-Water Temperature (C)]]*OO[[#This Row],[30]]</f>
        <v>2.56453927712625E-4</v>
      </c>
      <c r="AG428" s="10">
        <f>3/24000000*OO[[#This Row],[89 (30JUN1985 00:00:00)-Water Temperature (C)]]*OO[[#This Row],[31]]</f>
        <v>1.4845966619941248E-3</v>
      </c>
      <c r="AH428" s="10">
        <f>3/24000000*OO[[#This Row],[90 (30JUN1985 03:00:00)-Water Temperature (C)]]*OO[[#This Row],[32]]</f>
        <v>5.5796414651399992E-3</v>
      </c>
      <c r="AI428" s="10">
        <f>3/24000000*OO[[#This Row],[91 (30JUN1985 06:00:00)-Water Temperature (C)]]*OO[[#This Row],[33]]</f>
        <v>1.4517348704599999E-2</v>
      </c>
      <c r="AJ428" s="10">
        <f>3/24000000*OO[[#This Row],[92 (30JUN1985 09:00:00)-Water Temperature (C)]]*OO[[#This Row],[34]]</f>
        <v>2.8044153608219997E-2</v>
      </c>
      <c r="AK428" s="10">
        <f>3/24000000*OO[[#This Row],[93 (30JUN1985 12:00:00)-Water Temperature (C)]]*OO[[#This Row],[35]]</f>
        <v>4.2353628665199997E-2</v>
      </c>
      <c r="AL428" s="10">
        <f>3/24000000*OO[[#This Row],[94 (30JUN1985 15:00:00)-Water Temperature (C)]]*OO[[#This Row],[36]]</f>
        <v>5.2175176453949999E-2</v>
      </c>
      <c r="AM428" s="10">
        <f>3/24000000*OO[[#This Row],[95 (30JUN1985 18:00:00)-Water Temperature (C)]]*OO[[#This Row],[37]]</f>
        <v>5.4299783014399992E-2</v>
      </c>
      <c r="AN428" s="10">
        <f>3/24000000*OO[[#This Row],[96 (30JUN1985 21:00:00)-Water Temperature (C)]]*OO[[#This Row],[38]]</f>
        <v>4.8933793869599999E-2</v>
      </c>
      <c r="AO428" s="10">
        <f>3/24000000*OO[[#This Row],[97 (01JUL1985 00:00:00)-Water Temperature (C)]]*OO[[#This Row],[39]]</f>
        <v>3.9556451201299997E-2</v>
      </c>
      <c r="AP428" s="10">
        <f>3/24000000*OO[[#This Row],[98 (01JUL1985 03:00:00)-Water Temperature (C)]]*OO[[#This Row],[40]]</f>
        <v>2.9588496967883748E-2</v>
      </c>
      <c r="AQ428" s="10">
        <f>3/24000000*OO[[#This Row],[99 (01JUL1985 06:00:00)-Water Temperature (C)]]*OO[[#This Row],[41]]</f>
        <v>2.0971195891993748E-2</v>
      </c>
      <c r="AR428" s="10">
        <f>3/24000000*OO[[#This Row],[100 (01JUL1985 09:00:00)-Water Temperature (C)]]*OO[[#This Row],[42]]</f>
        <v>1.455813192415E-2</v>
      </c>
      <c r="AS428" s="10">
        <f>3/24000000*OO[[#This Row],[101 (01JUL1985 12:00:00)-Water Temperature (C)]]*OO[[#This Row],[43]]</f>
        <v>9.948594243381249E-3</v>
      </c>
      <c r="AT428" s="10">
        <f>3/24000000*OO[[#This Row],[102 (01JUL1985 15:00:00)-Water Temperature (C)]]*OO[[#This Row],[44]]</f>
        <v>6.7026995119500001E-3</v>
      </c>
      <c r="AU428" s="10">
        <f>3/24000000*OO[[#This Row],[103 (01JUL1985 18:00:00)-Water Temperature (C)]]*OO[[#This Row],[45]]</f>
        <v>4.4826550759512491E-3</v>
      </c>
      <c r="AV428" s="10">
        <f>3/24000000*OO[[#This Row],[104 (01JUL1985 21:00:00)-Water Temperature (C)]]*OO[[#This Row],[46]]</f>
        <v>2.9554915746214999E-3</v>
      </c>
      <c r="AW428" s="10">
        <f>3/24000000*OO[[#This Row],[105 (02JUL1985 00:00:00)-Water Temperature (C)]]*OO[[#This Row],[47]]</f>
        <v>1.9401240919774999E-3</v>
      </c>
      <c r="AX428" s="10">
        <f>3/24000000*OO[[#This Row],[106 (02JUL1985 03:00:00)-Water Temperature (C)]]*OO[[#This Row],[48]]</f>
        <v>1.267075051344375E-3</v>
      </c>
      <c r="AY428" s="10">
        <f>3/24000000*OO[[#This Row],[107 (02JUL1985 06:00:00)-Water Temperature (C)]]*OO[[#This Row],[49]]</f>
        <v>8.2583078573349991E-4</v>
      </c>
      <c r="AZ428" s="10">
        <f>3/24000000*OO[[#This Row],[108 (02JUL1985 09:00:00)-Water Temperature (C)]]*OO[[#This Row],[50]]</f>
        <v>5.3827808486099995E-4</v>
      </c>
      <c r="BA428" s="10">
        <f>3/24000000*OO[[#This Row],[109 (02JUL1985 12:00:00)-Water Temperature (C)]]*OO[[#This Row],[51]]</f>
        <v>3.5551804986375004E-4</v>
      </c>
      <c r="BB428" s="10">
        <f>3/24000000*OO[[#This Row],[110 (02JUL1985 15:00:00)-Water Temperature (C)]]*OO[[#This Row],[52]]</f>
        <v>2.3794445484379999E-4</v>
      </c>
      <c r="BC428" s="10">
        <f>3/24000000*OO[[#This Row],[111 (02JUL1985 18:00:00)-Water Temperature (C)]]*OO[[#This Row],[53]]</f>
        <v>1.603273372006125E-4</v>
      </c>
      <c r="BD428" s="10">
        <f>3/24000000*OO[[#This Row],[112 (02JUL1985 21:00:00)-Water Temperature (C)]]*OO[[#This Row],[54]]</f>
        <v>1.0765575900535001E-4</v>
      </c>
      <c r="BE428" s="10">
        <f>3/24000000*OO[[#This Row],[113 (03JUL1985 00:00:00)-Water Temperature (C)]]*OO[[#This Row],[55]]</f>
        <v>7.1929502697862499E-5</v>
      </c>
      <c r="BF428" s="10">
        <f>3/24000000*OO[[#This Row],[114 (03JUL1985 03:00:00)-Water Temperature (C)]]*OO[[#This Row],[56]]</f>
        <v>4.82614090728875E-5</v>
      </c>
      <c r="BG428" s="10">
        <f>3/24000000*OO[[#This Row],[115 (03JUL1985 06:00:00)-Water Temperature (C)]]*OO[[#This Row],[57]]</f>
        <v>3.2498678191687501E-5</v>
      </c>
      <c r="BH428" s="10">
        <f>3/24000000*OO[[#This Row],[116 (03JUL1985 09:00:00)-Water Temperature (C)]]*OO[[#This Row],[58]]</f>
        <v>2.2309473938839999E-5</v>
      </c>
      <c r="BI428" s="10">
        <f>3/24000000*OO[[#This Row],[117 (03JUL1985 12:00:00)-Water Temperature (C)]]*OO[[#This Row],[59]]</f>
        <v>1.56543432545475E-5</v>
      </c>
      <c r="BJ428" s="10">
        <f>3/24000000*OO[[#This Row],[118 (03JUL1985 15:00:00)-Water Temperature (C)]]*OO[[#This Row],[60]]</f>
        <v>1.1230626817707498E-5</v>
      </c>
      <c r="BK428" s="10">
        <f>3/24000000*OO[[#This Row],[119 (03JUL1985 18:00:00)-Water Temperature (C)]]*OO[[#This Row],[61]]</f>
        <v>8.2672222119450004E-6</v>
      </c>
      <c r="BL428" s="10">
        <f>3/24000000*OO[[#This Row],[120 (03JUL1985 21:00:00)-Water Temperature (C)]]*OO[[#This Row],[62]]</f>
        <v>6.2018415627224999E-6</v>
      </c>
      <c r="BM428" s="10">
        <f>3/24000000*OO[[#This Row],[121 (04JUL1985 00:00:00)-Water Temperature (C)]]*OO[[#This Row],[63]]</f>
        <v>4.7697276195900006E-6</v>
      </c>
      <c r="BN428" s="10">
        <f>3/24000000*OO[[#This Row],[122 (04JUL1985 03:00:00)-Water Temperature (C)]]*OO[[#This Row],[64]]</f>
        <v>3.7737450957149997E-6</v>
      </c>
      <c r="BO428" s="10">
        <f>3/24000000*OO[[#This Row],[123 (04JUL1985 06:00:00)-Water Temperature (C)]]*OO[[#This Row],[65]]</f>
        <v>3.072958346458E-6</v>
      </c>
      <c r="BP428" s="10">
        <f>3/24000000*OO[[#This Row],[124 (04JUL1985 09:00:00)-Water Temperature (C)]]*OO[[#This Row],[66]]</f>
        <v>2.6144548815735E-6</v>
      </c>
      <c r="BQ428" s="10">
        <f>3/24000000*OO[[#This Row],[125 (04JUL1985 12:00:00)-Water Temperature (C)]]*OO[[#This Row],[67]]</f>
        <v>2.2969463844644998E-6</v>
      </c>
      <c r="BR428" s="10">
        <f>3/24000000*OO[[#This Row],[126 (04JUL1985 15:00:00)-Water Temperature (C)]]*OO[[#This Row],[68]]</f>
        <v>2.0708587132310003E-6</v>
      </c>
      <c r="BS428" s="10">
        <f>3/24000000*OO[[#This Row],[127 (04JUL1985 18:00:00)-Water Temperature (C)]]*OO[[#This Row],[69]]</f>
        <v>1.904167861142625E-6</v>
      </c>
      <c r="BT428" s="10">
        <f>3/24000000*OO[[#This Row],[128 (04JUL1985 21:00:00)-Water Temperature (C)]]*OO[[#This Row],[70]]</f>
        <v>1.7696696966860001E-6</v>
      </c>
      <c r="BU428" s="10">
        <f>3/24000000*OO[[#This Row],[129 (05JUL1985 00:00:00)-Water Temperature (C)]]*OO[[#This Row],[71]]</f>
        <v>1.650981721783E-6</v>
      </c>
      <c r="BV428" s="10">
        <f>3/24000000*OO[[#This Row],[130 (05JUL1985 03:00:00)-Water Temperature (C)]]*OO[[#This Row],[72]]</f>
        <v>1.5485476050262498E-6</v>
      </c>
      <c r="BW428" s="10">
        <f>3/24000000*OO[[#This Row],[131 (05JUL1985 06:00:00)-Water Temperature (C)]]*OO[[#This Row],[73]]</f>
        <v>1.4581238473856249E-6</v>
      </c>
      <c r="BX428" s="10">
        <f>3/24000000*OO[[#This Row],[132 (05JUL1985 09:00:00)-Water Temperature (C)]]*OO[[#This Row],[74]]</f>
        <v>1.397799232794E-6</v>
      </c>
      <c r="BY428" s="10">
        <f>3/24000000*OO[[#This Row],[133 (05JUL1985 12:00:00)-Water Temperature (C)]]*OO[[#This Row],[75]]</f>
        <v>1.354362080857E-6</v>
      </c>
      <c r="BZ428" s="10">
        <f>3/24000000*OO[[#This Row],[134 (05JUL1985 15:00:00)-Water Temperature (C)]]*OO[[#This Row],[76]]</f>
        <v>1.3246584126929999E-6</v>
      </c>
      <c r="CA428" s="10">
        <f>3/24000000*OO[[#This Row],[135 (05JUL1985 18:00:00)-Water Temperature (C)]]*OO[[#This Row],[77]]</f>
        <v>1.30294827229E-6</v>
      </c>
      <c r="CB428" s="10">
        <f>3/24000000*OO[[#This Row],[136 (05JUL1985 21:00:00)-Water Temperature (C)]]*OO[[#This Row],[78]]</f>
        <v>1.2713310586079998E-6</v>
      </c>
      <c r="CC428" s="10">
        <f>3/24000000*OO[[#This Row],[137 (06JUL1985 00:00:00)-Water Temperature (C)]]*OO[[#This Row],[79]]</f>
        <v>1.2317850500001249E-6</v>
      </c>
      <c r="CD428" s="10">
        <f>3/24000000*OO[[#This Row],[138 (06JUL1985 03:00:00)-Water Temperature (C)]]*OO[[#This Row],[80]]</f>
        <v>1.1888538738374998E-6</v>
      </c>
      <c r="CE428" s="10">
        <f>3/24000000*OO[[#This Row],[139 (06JUL1985 06:00:00)-Water Temperature (C)]]*OO[[#This Row],[81]]</f>
        <v>1.143755238715E-6</v>
      </c>
      <c r="CF428" s="10">
        <f>3/24000000*OO[[#This Row],[140 (06JUL1985 09:00:00)-Water Temperature (C)]]*OO[[#This Row],[82]]</f>
        <v>1.1166225566402499E-6</v>
      </c>
      <c r="CG428" s="10">
        <f>3/24000000*OO[[#This Row],[141 (06JUL1985 12:00:00)-Water Temperature (C)]]*OO[[#This Row],[83]]</f>
        <v>1.0965641600936249E-6</v>
      </c>
      <c r="CH428" s="10">
        <f>3/24000000*OO[[#This Row],[142 (06JUL1985 15:00:00)-Water Temperature (C)]]*OO[[#This Row],[84]]</f>
        <v>1.0830005660289999E-6</v>
      </c>
      <c r="CI428" s="10">
        <f>3/24000000*OO[[#This Row],[143 (06JUL1985 18:00:00)-Water Temperature (C)]]*OO[[#This Row],[85]]</f>
        <v>1.0746023623503751E-6</v>
      </c>
      <c r="CJ428" s="10">
        <f>3/24000000*OO[[#This Row],[144 (06JUL1985 21:00:00)-Water Temperature (C)]]*OO[[#This Row],[86]]</f>
        <v>1.0565404572834999E-6</v>
      </c>
      <c r="CK428" s="10">
        <f>3/24000000*OO[[#This Row],[145 (07JUL1985 00:00:00)-Water Temperature (C)]]*OO[[#This Row],[87]]</f>
        <v>1.030830257052625E-6</v>
      </c>
      <c r="CL428" s="10">
        <f>3/24000000*OO[[#This Row],[146 (07JUL1985 03:00:00)-Water Temperature (C)]]*OO[[#This Row],[88]]</f>
        <v>9.9941828356000001E-7</v>
      </c>
      <c r="CM428" s="10">
        <f>3/24000000*OO[[#This Row],[147 (07JUL1985 06:00:00)-Water Temperature (C)]]*OO[[#This Row],[89]]</f>
        <v>9.6210744337325001E-7</v>
      </c>
      <c r="CN428" s="10">
        <f>3/24000000*OO[[#This Row],[148 (07JUL1985 09:00:00)-Water Temperature (C)]]*OO[[#This Row],[90]]</f>
        <v>9.2559929881724986E-7</v>
      </c>
      <c r="CO428" s="10">
        <f>3/24000000*OO[[#This Row],[149 (07JUL1985 12:00:00)-Water Temperature (C)]]*OO[[#This Row],[91]]</f>
        <v>8.9591252612212498E-7</v>
      </c>
      <c r="CP428" s="10">
        <f>3/24000000*OO[[#This Row],[150 (07JUL1985 15:00:00)-Water Temperature (C)]]*OO[[#This Row],[92]]</f>
        <v>8.7624192836599999E-7</v>
      </c>
      <c r="CQ428" s="10">
        <f>3/24000000*OO[[#This Row],[151 (07JUL1985 18:00:00)-Water Temperature (C)]]*OO[[#This Row],[93]]</f>
        <v>8.54202343190875E-7</v>
      </c>
      <c r="CR428" s="10">
        <f>3/24000000*OO[[#This Row],[152 (07JUL1985 21:00:00)-Water Temperature (C)]]*OO[[#This Row],[94]]</f>
        <v>8.2992384823950004E-7</v>
      </c>
      <c r="CS428" s="10">
        <f>3/24000000*OO[[#This Row],[153 (08JUL1985 00:00:00)-Water Temperature (C)]]*OO[[#This Row],[95]]</f>
        <v>8.0579164082374995E-7</v>
      </c>
      <c r="CT428" s="10">
        <f>3/24000000*OO[[#This Row],[154 (08JUL1985 03:00:00)-Water Temperature (C)]]*OO[[#This Row],[96]]</f>
        <v>7.7947807339599996E-7</v>
      </c>
      <c r="CU428" s="10">
        <f>3/24000000*OO[[#This Row],[155 (08JUL1985 06:00:00)-Water Temperature (C)]]*OO[[#This Row],[97]]</f>
        <v>7.5103568568400001E-7</v>
      </c>
      <c r="CV428" s="10">
        <f>3/24000000*OO[[#This Row],[156 (08JUL1985 09:00:00)-Water Temperature (C)]]*OO[[#This Row],[98]]</f>
        <v>7.3072911566049999E-7</v>
      </c>
      <c r="CW428" s="10">
        <f>3/24000000*OO[[#This Row],[157 (08JUL1985 12:00:00)-Water Temperature (C)]]*OO[[#This Row],[99]]</f>
        <v>7.165562302400001E-7</v>
      </c>
    </row>
    <row r="429" spans="1:101" x14ac:dyDescent="0.35">
      <c r="A429" t="s">
        <v>436</v>
      </c>
      <c r="B429">
        <v>824.45650000000001</v>
      </c>
      <c r="C429" s="10">
        <f>3/24*OO[[#This Row],[59 (26JUN1985 06:00:00)-Water Temperature (C)]]*OO[[#This Row],[1]]/SUM(OO[1])</f>
        <v>0</v>
      </c>
      <c r="D429" s="10">
        <f>3/24*OO[[#This Row],[60 (26JUN1985 09:00:00)-Water Temperature (C)]]*OO[[#This Row],[2]]/SUM(OO[2])</f>
        <v>0</v>
      </c>
      <c r="E429" s="10">
        <f>3/24*OO[[#This Row],[61 (26JUN1985 12:00:00)-Water Temperature (C)]]*OO[[#This Row],[3]]/SUM(OO[3])</f>
        <v>0</v>
      </c>
      <c r="F429" s="10">
        <f>3/24*OO[[#This Row],[62 (26JUN1985 15:00:00)-Water Temperature (C)]]*OO[[#This Row],[4]]/SUM(OO[4])</f>
        <v>0</v>
      </c>
      <c r="G429" s="10">
        <f>3/24*OO[[#This Row],[63 (26JUN1985 18:00:00)-Water Temperature (C)]]*OO[[#This Row],[5]]/SUM(OO[5])</f>
        <v>0</v>
      </c>
      <c r="H429" s="10">
        <f>3/24*OO[[#This Row],[64 (26JUN1985 21:00:00)-Water Temperature (C)]]*OO[[#This Row],[6]]/SUM(OO[6])</f>
        <v>0</v>
      </c>
      <c r="I429" s="10">
        <f>3/24*OO[[#This Row],[65 (27JUN1985 00:00:00)-Water Temperature (C)]]*OO[[#This Row],[7]]/SUM(OO[7])</f>
        <v>0</v>
      </c>
      <c r="J429" s="10">
        <f>3/24*OO[[#This Row],[66 (27JUN1985 03:00:00)-Water Temperature (C)]]*OO[[#This Row],[8]]/SUM(OO[8])</f>
        <v>0</v>
      </c>
      <c r="K429" s="10">
        <f>3/24*OO[[#This Row],[67 (27JUN1985 06:00:00)-Water Temperature (C)]]*OO[[#This Row],[9]]/SUM(OO[9])</f>
        <v>0</v>
      </c>
      <c r="L429" s="10">
        <f>3/24*OO[[#This Row],[68 (27JUN1985 09:00:00)-Water Temperature (C)]]*OO[[#This Row],[10]]/SUM(OO[10])</f>
        <v>0</v>
      </c>
      <c r="M429" s="10">
        <f>3/24*OO[[#This Row],[69 (27JUN1985 12:00:00)-Water Temperature (C)]]*OO[[#This Row],[11]]/SUM(OO[11])</f>
        <v>0</v>
      </c>
      <c r="N429" s="10">
        <f>3/24*OO[[#This Row],[70 (27JUN1985 15:00:00)-Water Temperature (C)]]*OO[[#This Row],[12]]/SUM(OO[12])</f>
        <v>0</v>
      </c>
      <c r="O429" s="10">
        <f>3/24*OO[[#This Row],[71 (27JUN1985 18:00:00)-Water Temperature (C)]]*OO[[#This Row],[13]]/SUM(OO[13])</f>
        <v>0</v>
      </c>
      <c r="P429" s="10">
        <f>3/24*OO[[#This Row],[72 (27JUN1985 21:00:00)-Water Temperature (C)]]*OO[[#This Row],[14]]/SUM(OO[14])</f>
        <v>0</v>
      </c>
      <c r="Q429" s="10">
        <f>3/24*OO[[#This Row],[73 (28JUN1985 00:00:00)-Water Temperature (C)]]*OO[[#This Row],[15]]/SUM(OO[15])</f>
        <v>0</v>
      </c>
      <c r="R429" s="10">
        <f>3/24*OO[[#This Row],[74 (28JUN1985 03:00:00)-Water Temperature (C)]]*OO[[#This Row],[16]]/SUM(OO[16])</f>
        <v>0</v>
      </c>
      <c r="S429" s="10">
        <f>3/24*OO[[#This Row],[75 (28JUN1985 06:00:00)-Water Temperature (C)]]*OO[[#This Row],[17]]/SUM(OO[17])</f>
        <v>0</v>
      </c>
      <c r="T429" s="10">
        <f>3/24*OO[[#This Row],[76 (28JUN1985 09:00:00)-Water Temperature (C)]]*OO[[#This Row],[18]]/SUM(OO[18])</f>
        <v>0</v>
      </c>
      <c r="U429" s="10">
        <f>3/24*OO[[#This Row],[77 (28JUN1985 12:00:00)-Water Temperature (C)]]*OO[[#This Row],[19]]/SUM(OO[19])</f>
        <v>0</v>
      </c>
      <c r="V429" s="10">
        <f>3/24000000*OO[[#This Row],[78 (28JUN1985 15:00:00)-Water Temperature (C)]]*OO[[#This Row],[20]]</f>
        <v>2.8998609237666252E-38</v>
      </c>
      <c r="W429" s="10">
        <f>3/24000000*OO[[#This Row],[79 (28JUN1985 18:00:00)-Water Temperature (C)]]*OO[[#This Row],[21]]</f>
        <v>2.3243954592896252E-30</v>
      </c>
      <c r="X429" s="10">
        <f>3/24000000*OO[[#This Row],[80 (28JUN1985 21:00:00)-Water Temperature (C)]]*OO[[#This Row],[22]]</f>
        <v>5.937169850775E-24</v>
      </c>
      <c r="Y429" s="10">
        <f>3/24000000*OO[[#This Row],[81 (29JUN1985 00:00:00)-Water Temperature (C)]]*OO[[#This Row],[23]]</f>
        <v>2.3145720331023749E-19</v>
      </c>
      <c r="Z429" s="10">
        <f>3/24000000*OO[[#This Row],[82 (29JUN1985 03:00:00)-Water Temperature (C)]]*OO[[#This Row],[24]]</f>
        <v>8.9248173887437491E-16</v>
      </c>
      <c r="AA429" s="10">
        <f>3/24000000*OO[[#This Row],[83 (29JUN1985 06:00:00)-Water Temperature (C)]]*OO[[#This Row],[25]]</f>
        <v>6.4682271334687504E-13</v>
      </c>
      <c r="AB429" s="10">
        <f>3/24000000*OO[[#This Row],[84 (29JUN1985 09:00:00)-Water Temperature (C)]]*OO[[#This Row],[26]]</f>
        <v>1.3640518086087499E-10</v>
      </c>
      <c r="AC429" s="10">
        <f>3/24000000*OO[[#This Row],[85 (29JUN1985 12:00:00)-Water Temperature (C)]]*OO[[#This Row],[27]]</f>
        <v>1.0844722038576249E-8</v>
      </c>
      <c r="AD429" s="10">
        <f>3/24000000*OO[[#This Row],[86 (29JUN1985 15:00:00)-Water Temperature (C)]]*OO[[#This Row],[28]]</f>
        <v>3.8702129082174997E-7</v>
      </c>
      <c r="AE429" s="10">
        <f>3/24000000*OO[[#This Row],[88 (29JUN1985 21:00:00)-Water Temperature (C)]]*OO[[#This Row],[30]]</f>
        <v>6.960275995409999E-5</v>
      </c>
      <c r="AF429" s="10">
        <f>3/24000000*OO[[#This Row],[88 (29JUN1985 21:00:00)-Water Temperature (C)]]*OO[[#This Row],[30]]</f>
        <v>6.960275995409999E-5</v>
      </c>
      <c r="AG429" s="10">
        <f>3/24000000*OO[[#This Row],[89 (30JUN1985 00:00:00)-Water Temperature (C)]]*OO[[#This Row],[31]]</f>
        <v>4.1634259885750004E-4</v>
      </c>
      <c r="AH429" s="10">
        <f>3/24000000*OO[[#This Row],[90 (30JUN1985 03:00:00)-Water Temperature (C)]]*OO[[#This Row],[32]]</f>
        <v>1.6125932857824999E-3</v>
      </c>
      <c r="AI429" s="10">
        <f>3/24000000*OO[[#This Row],[91 (30JUN1985 06:00:00)-Water Temperature (C)]]*OO[[#This Row],[33]]</f>
        <v>4.3102862565999999E-3</v>
      </c>
      <c r="AJ429" s="10">
        <f>3/24000000*OO[[#This Row],[92 (30JUN1985 09:00:00)-Water Temperature (C)]]*OO[[#This Row],[34]]</f>
        <v>8.5249587742499983E-3</v>
      </c>
      <c r="AK429" s="10">
        <f>3/24000000*OO[[#This Row],[93 (30JUN1985 12:00:00)-Water Temperature (C)]]*OO[[#This Row],[35]]</f>
        <v>1.31373360833E-2</v>
      </c>
      <c r="AL429" s="10">
        <f>3/24000000*OO[[#This Row],[94 (30JUN1985 15:00:00)-Water Temperature (C)]]*OO[[#This Row],[36]]</f>
        <v>1.645667318085375E-2</v>
      </c>
      <c r="AM429" s="10">
        <f>3/24000000*OO[[#This Row],[95 (30JUN1985 18:00:00)-Water Temperature (C)]]*OO[[#This Row],[37]]</f>
        <v>1.7365687461E-2</v>
      </c>
      <c r="AN429" s="10">
        <f>3/24000000*OO[[#This Row],[96 (30JUN1985 21:00:00)-Water Temperature (C)]]*OO[[#This Row],[38]]</f>
        <v>1.5827488631594999E-2</v>
      </c>
      <c r="AO429" s="10">
        <f>3/24000000*OO[[#This Row],[97 (01JUL1985 00:00:00)-Water Temperature (C)]]*OO[[#This Row],[39]]</f>
        <v>1.2910747608747499E-2</v>
      </c>
      <c r="AP429" s="10">
        <f>3/24000000*OO[[#This Row],[98 (01JUL1985 03:00:00)-Water Temperature (C)]]*OO[[#This Row],[40]]</f>
        <v>9.7267837697062494E-3</v>
      </c>
      <c r="AQ429" s="10">
        <f>3/24000000*OO[[#This Row],[99 (01JUL1985 06:00:00)-Water Temperature (C)]]*OO[[#This Row],[41]]</f>
        <v>6.92923309290125E-3</v>
      </c>
      <c r="AR429" s="10">
        <f>3/24000000*OO[[#This Row],[100 (01JUL1985 09:00:00)-Water Temperature (C)]]*OO[[#This Row],[42]]</f>
        <v>4.8262545235675004E-3</v>
      </c>
      <c r="AS429" s="10">
        <f>3/24000000*OO[[#This Row],[101 (01JUL1985 12:00:00)-Water Temperature (C)]]*OO[[#This Row],[43]]</f>
        <v>3.3043718510999999E-3</v>
      </c>
      <c r="AT429" s="10">
        <f>3/24000000*OO[[#This Row],[102 (01JUL1985 15:00:00)-Water Temperature (C)]]*OO[[#This Row],[44]]</f>
        <v>2.22834823762575E-3</v>
      </c>
      <c r="AU429" s="10">
        <f>3/24000000*OO[[#This Row],[103 (01JUL1985 18:00:00)-Water Temperature (C)]]*OO[[#This Row],[45]]</f>
        <v>1.4915210662699999E-3</v>
      </c>
      <c r="AV429" s="10">
        <f>3/24000000*OO[[#This Row],[104 (01JUL1985 21:00:00)-Water Temperature (C)]]*OO[[#This Row],[46]]</f>
        <v>9.8420185838787497E-4</v>
      </c>
      <c r="AW429" s="10">
        <f>3/24000000*OO[[#This Row],[105 (02JUL1985 00:00:00)-Water Temperature (C)]]*OO[[#This Row],[47]]</f>
        <v>6.4675329330499999E-4</v>
      </c>
      <c r="AX429" s="10">
        <f>3/24000000*OO[[#This Row],[106 (02JUL1985 03:00:00)-Water Temperature (C)]]*OO[[#This Row],[48]]</f>
        <v>4.2273015969562506E-4</v>
      </c>
      <c r="AY429" s="10">
        <f>3/24000000*OO[[#This Row],[107 (02JUL1985 06:00:00)-Water Temperature (C)]]*OO[[#This Row],[49]]</f>
        <v>2.75669918896325E-4</v>
      </c>
      <c r="AZ429" s="10">
        <f>3/24000000*OO[[#This Row],[108 (02JUL1985 09:00:00)-Water Temperature (C)]]*OO[[#This Row],[50]]</f>
        <v>1.7972319459517498E-4</v>
      </c>
      <c r="BA429" s="10">
        <f>3/24000000*OO[[#This Row],[109 (02JUL1985 12:00:00)-Water Temperature (C)]]*OO[[#This Row],[51]]</f>
        <v>1.1870263762176249E-4</v>
      </c>
      <c r="BB429" s="10">
        <f>3/24000000*OO[[#This Row],[110 (02JUL1985 15:00:00)-Water Temperature (C)]]*OO[[#This Row],[52]]</f>
        <v>7.9445608276799992E-5</v>
      </c>
      <c r="BC429" s="10">
        <f>3/24000000*OO[[#This Row],[111 (02JUL1985 18:00:00)-Water Temperature (C)]]*OO[[#This Row],[53]]</f>
        <v>5.3507920213674989E-5</v>
      </c>
      <c r="BD429" s="10">
        <f>3/24000000*OO[[#This Row],[112 (02JUL1985 21:00:00)-Water Temperature (C)]]*OO[[#This Row],[54]]</f>
        <v>3.5912689517799998E-5</v>
      </c>
      <c r="BE429" s="10">
        <f>3/24000000*OO[[#This Row],[113 (03JUL1985 00:00:00)-Water Temperature (C)]]*OO[[#This Row],[55]]</f>
        <v>2.3986740848973748E-5</v>
      </c>
      <c r="BF429" s="10">
        <f>3/24000000*OO[[#This Row],[114 (03JUL1985 03:00:00)-Water Temperature (C)]]*OO[[#This Row],[56]]</f>
        <v>1.60967241056325E-5</v>
      </c>
      <c r="BG429" s="10">
        <f>3/24000000*OO[[#This Row],[115 (03JUL1985 06:00:00)-Water Temperature (C)]]*OO[[#This Row],[57]]</f>
        <v>1.083848652218625E-5</v>
      </c>
      <c r="BH429" s="10">
        <f>3/24000000*OO[[#This Row],[116 (03JUL1985 09:00:00)-Water Temperature (C)]]*OO[[#This Row],[58]]</f>
        <v>7.4342668943437494E-6</v>
      </c>
      <c r="BI429" s="10">
        <f>3/24000000*OO[[#This Row],[117 (03JUL1985 12:00:00)-Water Temperature (C)]]*OO[[#This Row],[59]]</f>
        <v>5.2083572635949996E-6</v>
      </c>
      <c r="BJ429" s="10">
        <f>3/24000000*OO[[#This Row],[118 (03JUL1985 15:00:00)-Water Temperature (C)]]*OO[[#This Row],[60]]</f>
        <v>3.7275846961299997E-6</v>
      </c>
      <c r="BK429" s="10">
        <f>3/24000000*OO[[#This Row],[119 (03JUL1985 18:00:00)-Water Temperature (C)]]*OO[[#This Row],[61]]</f>
        <v>2.7364014808004995E-6</v>
      </c>
      <c r="BL429" s="10">
        <f>3/24000000*OO[[#This Row],[120 (03JUL1985 21:00:00)-Water Temperature (C)]]*OO[[#This Row],[62]]</f>
        <v>2.0468067829514999E-6</v>
      </c>
      <c r="BM429" s="10">
        <f>3/24000000*OO[[#This Row],[121 (04JUL1985 00:00:00)-Water Temperature (C)]]*OO[[#This Row],[63]]</f>
        <v>1.5694024850699998E-6</v>
      </c>
      <c r="BN429" s="10">
        <f>3/24000000*OO[[#This Row],[122 (04JUL1985 03:00:00)-Water Temperature (C)]]*OO[[#This Row],[64]]</f>
        <v>1.2383173845118747E-6</v>
      </c>
      <c r="BO429" s="10">
        <f>3/24000000*OO[[#This Row],[123 (04JUL1985 06:00:00)-Water Temperature (C)]]*OO[[#This Row],[65]]</f>
        <v>1.0056158907300001E-6</v>
      </c>
      <c r="BP429" s="10">
        <f>3/24000000*OO[[#This Row],[124 (04JUL1985 09:00:00)-Water Temperature (C)]]*OO[[#This Row],[66]]</f>
        <v>8.5315476315187497E-7</v>
      </c>
      <c r="BQ429" s="10">
        <f>3/24000000*OO[[#This Row],[125 (04JUL1985 12:00:00)-Water Temperature (C)]]*OO[[#This Row],[67]]</f>
        <v>7.4727931879574983E-7</v>
      </c>
      <c r="BR429" s="10">
        <f>3/24000000*OO[[#This Row],[126 (04JUL1985 15:00:00)-Water Temperature (C)]]*OO[[#This Row],[68]]</f>
        <v>6.7171978629875006E-7</v>
      </c>
      <c r="BS429" s="10">
        <f>3/24000000*OO[[#This Row],[127 (04JUL1985 18:00:00)-Water Temperature (C)]]*OO[[#This Row],[69]]</f>
        <v>6.1623867951524997E-7</v>
      </c>
      <c r="BT429" s="10">
        <f>3/24000000*OO[[#This Row],[128 (04JUL1985 21:00:00)-Water Temperature (C)]]*OO[[#This Row],[70]]</f>
        <v>5.7185873217749998E-7</v>
      </c>
      <c r="BU429" s="10">
        <f>3/24000000*OO[[#This Row],[129 (05JUL1985 00:00:00)-Water Temperature (C)]]*OO[[#This Row],[71]]</f>
        <v>5.3317076253124992E-7</v>
      </c>
      <c r="BV429" s="10">
        <f>3/24000000*OO[[#This Row],[130 (05JUL1985 03:00:00)-Water Temperature (C)]]*OO[[#This Row],[72]]</f>
        <v>5.0003228519474991E-7</v>
      </c>
      <c r="BW429" s="10">
        <f>3/24000000*OO[[#This Row],[131 (05JUL1985 06:00:00)-Water Temperature (C)]]*OO[[#This Row],[73]]</f>
        <v>4.7088577293799996E-7</v>
      </c>
      <c r="BX429" s="10">
        <f>3/24000000*OO[[#This Row],[132 (05JUL1985 09:00:00)-Water Temperature (C)]]*OO[[#This Row],[74]]</f>
        <v>4.5134053613999999E-7</v>
      </c>
      <c r="BY429" s="10">
        <f>3/24000000*OO[[#This Row],[133 (05JUL1985 12:00:00)-Water Temperature (C)]]*OO[[#This Row],[75]]</f>
        <v>4.3716654280712498E-7</v>
      </c>
      <c r="BZ429" s="10">
        <f>3/24000000*OO[[#This Row],[134 (05JUL1985 15:00:00)-Water Temperature (C)]]*OO[[#This Row],[76]]</f>
        <v>4.2725772914674999E-7</v>
      </c>
      <c r="CA429" s="10">
        <f>3/24000000*OO[[#This Row],[135 (05JUL1985 18:00:00)-Water Temperature (C)]]*OO[[#This Row],[77]]</f>
        <v>4.1994888581099993E-7</v>
      </c>
      <c r="CB429" s="10">
        <f>3/24000000*OO[[#This Row],[136 (05JUL1985 21:00:00)-Water Temperature (C)]]*OO[[#This Row],[78]]</f>
        <v>4.0972486339999993E-7</v>
      </c>
      <c r="CC429" s="10">
        <f>3/24000000*OO[[#This Row],[137 (06JUL1985 00:00:00)-Water Temperature (C)]]*OO[[#This Row],[79]]</f>
        <v>3.9712831559450001E-7</v>
      </c>
      <c r="CD429" s="10">
        <f>3/24000000*OO[[#This Row],[138 (06JUL1985 03:00:00)-Water Temperature (C)]]*OO[[#This Row],[80]]</f>
        <v>3.8367963398249998E-7</v>
      </c>
      <c r="CE429" s="10">
        <f>3/24000000*OO[[#This Row],[139 (06JUL1985 06:00:00)-Water Temperature (C)]]*OO[[#This Row],[81]]</f>
        <v>3.6949784566499999E-7</v>
      </c>
      <c r="CF429" s="10">
        <f>3/24000000*OO[[#This Row],[140 (06JUL1985 09:00:00)-Water Temperature (C)]]*OO[[#This Row],[82]]</f>
        <v>3.6096100888800004E-7</v>
      </c>
      <c r="CG429" s="10">
        <f>3/24000000*OO[[#This Row],[141 (06JUL1985 12:00:00)-Water Temperature (C)]]*OO[[#This Row],[83]]</f>
        <v>3.5447693327474999E-7</v>
      </c>
      <c r="CH429" s="10">
        <f>3/24000000*OO[[#This Row],[142 (06JUL1985 15:00:00)-Water Temperature (C)]]*OO[[#This Row],[84]]</f>
        <v>3.4988319614339993E-7</v>
      </c>
      <c r="CI429" s="10">
        <f>3/24000000*OO[[#This Row],[143 (06JUL1985 18:00:00)-Water Temperature (C)]]*OO[[#This Row],[85]]</f>
        <v>3.4696798617374995E-7</v>
      </c>
      <c r="CJ429" s="10">
        <f>3/24000000*OO[[#This Row],[144 (06JUL1985 21:00:00)-Water Temperature (C)]]*OO[[#This Row],[86]]</f>
        <v>3.4116633139500001E-7</v>
      </c>
      <c r="CK429" s="10">
        <f>3/24000000*OO[[#This Row],[145 (07JUL1985 00:00:00)-Water Temperature (C)]]*OO[[#This Row],[87]]</f>
        <v>3.32998381979375E-7</v>
      </c>
      <c r="CL429" s="10">
        <f>3/24000000*OO[[#This Row],[146 (07JUL1985 03:00:00)-Water Temperature (C)]]*OO[[#This Row],[88]]</f>
        <v>3.2323308989367497E-7</v>
      </c>
      <c r="CM429" s="10">
        <f>3/24000000*OO[[#This Row],[147 (07JUL1985 06:00:00)-Water Temperature (C)]]*OO[[#This Row],[89]]</f>
        <v>3.1149846651156248E-7</v>
      </c>
      <c r="CN429" s="10">
        <f>3/24000000*OO[[#This Row],[148 (07JUL1985 09:00:00)-Water Temperature (C)]]*OO[[#This Row],[90]]</f>
        <v>2.9992061792192502E-7</v>
      </c>
      <c r="CO429" s="10">
        <f>3/24000000*OO[[#This Row],[149 (07JUL1985 12:00:00)-Water Temperature (C)]]*OO[[#This Row],[91]]</f>
        <v>2.904244649312875E-7</v>
      </c>
      <c r="CP429" s="10">
        <f>3/24000000*OO[[#This Row],[150 (07JUL1985 15:00:00)-Water Temperature (C)]]*OO[[#This Row],[92]]</f>
        <v>2.8405064731212499E-7</v>
      </c>
      <c r="CQ429" s="10">
        <f>3/24000000*OO[[#This Row],[151 (07JUL1985 18:00:00)-Water Temperature (C)]]*OO[[#This Row],[93]]</f>
        <v>2.7683245081155001E-7</v>
      </c>
      <c r="CR429" s="10">
        <f>3/24000000*OO[[#This Row],[152 (07JUL1985 21:00:00)-Water Temperature (C)]]*OO[[#This Row],[94]]</f>
        <v>2.6887919982687496E-7</v>
      </c>
      <c r="CS429" s="10">
        <f>3/24000000*OO[[#This Row],[153 (08JUL1985 00:00:00)-Water Temperature (C)]]*OO[[#This Row],[95]]</f>
        <v>2.6114713493486249E-7</v>
      </c>
      <c r="CT429" s="10">
        <f>3/24000000*OO[[#This Row],[154 (08JUL1985 03:00:00)-Water Temperature (C)]]*OO[[#This Row],[96]]</f>
        <v>2.5282831830389997E-7</v>
      </c>
      <c r="CU429" s="10">
        <f>3/24000000*OO[[#This Row],[155 (08JUL1985 06:00:00)-Water Temperature (C)]]*OO[[#This Row],[97]]</f>
        <v>2.4380966410012502E-7</v>
      </c>
      <c r="CV429" s="10">
        <f>3/24000000*OO[[#This Row],[156 (08JUL1985 09:00:00)-Water Temperature (C)]]*OO[[#This Row],[98]]</f>
        <v>2.3735066127562495E-7</v>
      </c>
      <c r="CW429" s="10">
        <f>3/24000000*OO[[#This Row],[157 (08JUL1985 12:00:00)-Water Temperature (C)]]*OO[[#This Row],[99]]</f>
        <v>2.3278351650153749E-7</v>
      </c>
    </row>
    <row r="430" spans="1:101" x14ac:dyDescent="0.35">
      <c r="A430" t="s">
        <v>437</v>
      </c>
      <c r="B430">
        <v>720.63559999999995</v>
      </c>
      <c r="C430" s="10">
        <f>3/24*OO[[#This Row],[59 (26JUN1985 06:00:00)-Water Temperature (C)]]*OO[[#This Row],[1]]/SUM(OO[1])</f>
        <v>0</v>
      </c>
      <c r="D430" s="10">
        <f>3/24*OO[[#This Row],[60 (26JUN1985 09:00:00)-Water Temperature (C)]]*OO[[#This Row],[2]]/SUM(OO[2])</f>
        <v>0</v>
      </c>
      <c r="E430" s="10">
        <f>3/24*OO[[#This Row],[61 (26JUN1985 12:00:00)-Water Temperature (C)]]*OO[[#This Row],[3]]/SUM(OO[3])</f>
        <v>0</v>
      </c>
      <c r="F430" s="10">
        <f>3/24*OO[[#This Row],[62 (26JUN1985 15:00:00)-Water Temperature (C)]]*OO[[#This Row],[4]]/SUM(OO[4])</f>
        <v>0</v>
      </c>
      <c r="G430" s="10">
        <f>3/24*OO[[#This Row],[63 (26JUN1985 18:00:00)-Water Temperature (C)]]*OO[[#This Row],[5]]/SUM(OO[5])</f>
        <v>0</v>
      </c>
      <c r="H430" s="10">
        <f>3/24*OO[[#This Row],[64 (26JUN1985 21:00:00)-Water Temperature (C)]]*OO[[#This Row],[6]]/SUM(OO[6])</f>
        <v>0</v>
      </c>
      <c r="I430" s="10">
        <f>3/24*OO[[#This Row],[65 (27JUN1985 00:00:00)-Water Temperature (C)]]*OO[[#This Row],[7]]/SUM(OO[7])</f>
        <v>0</v>
      </c>
      <c r="J430" s="10">
        <f>3/24*OO[[#This Row],[66 (27JUN1985 03:00:00)-Water Temperature (C)]]*OO[[#This Row],[8]]/SUM(OO[8])</f>
        <v>0</v>
      </c>
      <c r="K430" s="10">
        <f>3/24*OO[[#This Row],[67 (27JUN1985 06:00:00)-Water Temperature (C)]]*OO[[#This Row],[9]]/SUM(OO[9])</f>
        <v>0</v>
      </c>
      <c r="L430" s="10">
        <f>3/24*OO[[#This Row],[68 (27JUN1985 09:00:00)-Water Temperature (C)]]*OO[[#This Row],[10]]/SUM(OO[10])</f>
        <v>0</v>
      </c>
      <c r="M430" s="10">
        <f>3/24*OO[[#This Row],[69 (27JUN1985 12:00:00)-Water Temperature (C)]]*OO[[#This Row],[11]]/SUM(OO[11])</f>
        <v>0</v>
      </c>
      <c r="N430" s="10">
        <f>3/24*OO[[#This Row],[70 (27JUN1985 15:00:00)-Water Temperature (C)]]*OO[[#This Row],[12]]/SUM(OO[12])</f>
        <v>0</v>
      </c>
      <c r="O430" s="10">
        <f>3/24*OO[[#This Row],[71 (27JUN1985 18:00:00)-Water Temperature (C)]]*OO[[#This Row],[13]]/SUM(OO[13])</f>
        <v>0</v>
      </c>
      <c r="P430" s="10">
        <f>3/24*OO[[#This Row],[72 (27JUN1985 21:00:00)-Water Temperature (C)]]*OO[[#This Row],[14]]/SUM(OO[14])</f>
        <v>0</v>
      </c>
      <c r="Q430" s="10">
        <f>3/24*OO[[#This Row],[73 (28JUN1985 00:00:00)-Water Temperature (C)]]*OO[[#This Row],[15]]/SUM(OO[15])</f>
        <v>0</v>
      </c>
      <c r="R430" s="10">
        <f>3/24*OO[[#This Row],[74 (28JUN1985 03:00:00)-Water Temperature (C)]]*OO[[#This Row],[16]]/SUM(OO[16])</f>
        <v>0</v>
      </c>
      <c r="S430" s="10">
        <f>3/24*OO[[#This Row],[75 (28JUN1985 06:00:00)-Water Temperature (C)]]*OO[[#This Row],[17]]/SUM(OO[17])</f>
        <v>0</v>
      </c>
      <c r="T430" s="10">
        <f>3/24*OO[[#This Row],[76 (28JUN1985 09:00:00)-Water Temperature (C)]]*OO[[#This Row],[18]]/SUM(OO[18])</f>
        <v>0</v>
      </c>
      <c r="U430" s="10">
        <f>3/24*OO[[#This Row],[77 (28JUN1985 12:00:00)-Water Temperature (C)]]*OO[[#This Row],[19]]/SUM(OO[19])</f>
        <v>0</v>
      </c>
      <c r="V430" s="10">
        <f>3/24000000*OO[[#This Row],[78 (28JUN1985 15:00:00)-Water Temperature (C)]]*OO[[#This Row],[20]]</f>
        <v>2.8396328904309998E-38</v>
      </c>
      <c r="W430" s="10">
        <f>3/24000000*OO[[#This Row],[79 (28JUN1985 18:00:00)-Water Temperature (C)]]*OO[[#This Row],[21]]</f>
        <v>2.1473348647649999E-30</v>
      </c>
      <c r="X430" s="10">
        <f>3/24000000*OO[[#This Row],[80 (28JUN1985 21:00:00)-Water Temperature (C)]]*OO[[#This Row],[22]]</f>
        <v>6.4249957382187498E-24</v>
      </c>
      <c r="Y430" s="10">
        <f>3/24000000*OO[[#This Row],[81 (29JUN1985 00:00:00)-Water Temperature (C)]]*OO[[#This Row],[23]]</f>
        <v>2.7493490000925E-19</v>
      </c>
      <c r="Z430" s="10">
        <f>3/24000000*OO[[#This Row],[82 (29JUN1985 03:00:00)-Water Temperature (C)]]*OO[[#This Row],[24]]</f>
        <v>1.134562516723125E-15</v>
      </c>
      <c r="AA430" s="10">
        <f>3/24000000*OO[[#This Row],[83 (29JUN1985 06:00:00)-Water Temperature (C)]]*OO[[#This Row],[25]]</f>
        <v>8.6865422605062505E-13</v>
      </c>
      <c r="AB430" s="10">
        <f>3/24000000*OO[[#This Row],[84 (29JUN1985 09:00:00)-Water Temperature (C)]]*OO[[#This Row],[26]]</f>
        <v>1.9164585296999998E-10</v>
      </c>
      <c r="AC430" s="10">
        <f>3/24000000*OO[[#This Row],[85 (29JUN1985 12:00:00)-Water Temperature (C)]]*OO[[#This Row],[27]]</f>
        <v>1.5834257028641248E-8</v>
      </c>
      <c r="AD430" s="10">
        <f>3/24000000*OO[[#This Row],[86 (29JUN1985 15:00:00)-Water Temperature (C)]]*OO[[#This Row],[28]]</f>
        <v>5.8454680720500001E-7</v>
      </c>
      <c r="AE430" s="10">
        <f>3/24000000*OO[[#This Row],[88 (29JUN1985 21:00:00)-Water Temperature (C)]]*OO[[#This Row],[30]]</f>
        <v>1.1144813290355E-4</v>
      </c>
      <c r="AF430" s="10">
        <f>3/24000000*OO[[#This Row],[88 (29JUN1985 21:00:00)-Water Temperature (C)]]*OO[[#This Row],[30]]</f>
        <v>1.1144813290355E-4</v>
      </c>
      <c r="AG430" s="10">
        <f>3/24000000*OO[[#This Row],[89 (30JUN1985 00:00:00)-Water Temperature (C)]]*OO[[#This Row],[31]]</f>
        <v>6.8370933257549992E-4</v>
      </c>
      <c r="AH430" s="10">
        <f>3/24000000*OO[[#This Row],[90 (30JUN1985 03:00:00)-Water Temperature (C)]]*OO[[#This Row],[32]]</f>
        <v>2.70973595412E-3</v>
      </c>
      <c r="AI430" s="10">
        <f>3/24000000*OO[[#This Row],[91 (30JUN1985 06:00:00)-Water Temperature (C)]]*OO[[#This Row],[33]]</f>
        <v>7.3920519734950001E-3</v>
      </c>
      <c r="AJ430" s="10">
        <f>3/24000000*OO[[#This Row],[92 (30JUN1985 09:00:00)-Water Temperature (C)]]*OO[[#This Row],[34]]</f>
        <v>1.4881686921460002E-2</v>
      </c>
      <c r="AK430" s="10">
        <f>3/24000000*OO[[#This Row],[93 (30JUN1985 12:00:00)-Water Temperature (C)]]*OO[[#This Row],[35]]</f>
        <v>2.3280749103837498E-2</v>
      </c>
      <c r="AL430" s="10">
        <f>3/24000000*OO[[#This Row],[94 (30JUN1985 15:00:00)-Water Temperature (C)]]*OO[[#This Row],[36]]</f>
        <v>2.9525241235387498E-2</v>
      </c>
      <c r="AM430" s="10">
        <f>3/24000000*OO[[#This Row],[95 (30JUN1985 18:00:00)-Water Temperature (C)]]*OO[[#This Row],[37]]</f>
        <v>3.1470836595412492E-2</v>
      </c>
      <c r="AN430" s="10">
        <f>3/24000000*OO[[#This Row],[96 (30JUN1985 21:00:00)-Water Temperature (C)]]*OO[[#This Row],[38]]</f>
        <v>2.891799704457125E-2</v>
      </c>
      <c r="AO430" s="10">
        <f>3/24000000*OO[[#This Row],[97 (01JUL1985 00:00:00)-Water Temperature (C)]]*OO[[#This Row],[39]]</f>
        <v>2.3744392659792498E-2</v>
      </c>
      <c r="AP430" s="10">
        <f>3/24000000*OO[[#This Row],[98 (01JUL1985 03:00:00)-Water Temperature (C)]]*OO[[#This Row],[40]]</f>
        <v>1.798117252929125E-2</v>
      </c>
      <c r="AQ430" s="10">
        <f>3/24000000*OO[[#This Row],[99 (01JUL1985 06:00:00)-Water Temperature (C)]]*OO[[#This Row],[41]]</f>
        <v>1.2856895453574999E-2</v>
      </c>
      <c r="AR430" s="10">
        <f>3/24000000*OO[[#This Row],[100 (01JUL1985 09:00:00)-Water Temperature (C)]]*OO[[#This Row],[42]]</f>
        <v>8.9770456433600002E-3</v>
      </c>
      <c r="AS430" s="10">
        <f>3/24000000*OO[[#This Row],[101 (01JUL1985 12:00:00)-Water Temperature (C)]]*OO[[#This Row],[43]]</f>
        <v>6.1546055722950001E-3</v>
      </c>
      <c r="AT430" s="10">
        <f>3/24000000*OO[[#This Row],[102 (01JUL1985 15:00:00)-Water Temperature (C)]]*OO[[#This Row],[44]]</f>
        <v>4.1529161653875001E-3</v>
      </c>
      <c r="AU430" s="10">
        <f>3/24000000*OO[[#This Row],[103 (01JUL1985 18:00:00)-Water Temperature (C)]]*OO[[#This Row],[45]]</f>
        <v>2.7811968253740002E-3</v>
      </c>
      <c r="AV430" s="10">
        <f>3/24000000*OO[[#This Row],[104 (01JUL1985 21:00:00)-Water Temperature (C)]]*OO[[#This Row],[46]]</f>
        <v>1.8361774420432501E-3</v>
      </c>
      <c r="AW430" s="10">
        <f>3/24000000*OO[[#This Row],[105 (02JUL1985 00:00:00)-Water Temperature (C)]]*OO[[#This Row],[47]]</f>
        <v>1.2074677650262499E-3</v>
      </c>
      <c r="AX430" s="10">
        <f>3/24000000*OO[[#This Row],[106 (02JUL1985 03:00:00)-Water Temperature (C)]]*OO[[#This Row],[48]]</f>
        <v>7.8969641110524988E-4</v>
      </c>
      <c r="AY430" s="10">
        <f>3/24000000*OO[[#This Row],[107 (02JUL1985 06:00:00)-Water Temperature (C)]]*OO[[#This Row],[49]]</f>
        <v>5.1513714454574997E-4</v>
      </c>
      <c r="AZ430" s="10">
        <f>3/24000000*OO[[#This Row],[108 (02JUL1985 09:00:00)-Water Temperature (C)]]*OO[[#This Row],[50]]</f>
        <v>3.35897360878E-4</v>
      </c>
      <c r="BA430" s="10">
        <f>3/24000000*OO[[#This Row],[109 (02JUL1985 12:00:00)-Water Temperature (C)]]*OO[[#This Row],[51]]</f>
        <v>2.21857555229325E-4</v>
      </c>
      <c r="BB430" s="10">
        <f>3/24000000*OO[[#This Row],[110 (02JUL1985 15:00:00)-Water Temperature (C)]]*OO[[#This Row],[52]]</f>
        <v>1.484812455504E-4</v>
      </c>
      <c r="BC430" s="10">
        <f>3/24000000*OO[[#This Row],[111 (02JUL1985 18:00:00)-Water Temperature (C)]]*OO[[#This Row],[53]]</f>
        <v>9.9974124732825009E-5</v>
      </c>
      <c r="BD430" s="10">
        <f>3/24000000*OO[[#This Row],[112 (02JUL1985 21:00:00)-Water Temperature (C)]]*OO[[#This Row],[54]]</f>
        <v>6.7067921078999991E-5</v>
      </c>
      <c r="BE430" s="10">
        <f>3/24000000*OO[[#This Row],[113 (03JUL1985 00:00:00)-Water Temperature (C)]]*OO[[#This Row],[55]]</f>
        <v>4.4785258266124997E-5</v>
      </c>
      <c r="BF430" s="10">
        <f>3/24000000*OO[[#This Row],[114 (03JUL1985 03:00:00)-Water Temperature (C)]]*OO[[#This Row],[56]]</f>
        <v>3.0057375278790001E-5</v>
      </c>
      <c r="BG430" s="10">
        <f>3/24000000*OO[[#This Row],[115 (03JUL1985 06:00:00)-Water Temperature (C)]]*OO[[#This Row],[57]]</f>
        <v>2.0237141328262498E-5</v>
      </c>
      <c r="BH430" s="10">
        <f>3/24000000*OO[[#This Row],[116 (03JUL1985 09:00:00)-Water Temperature (C)]]*OO[[#This Row],[58]]</f>
        <v>1.3874150677252498E-5</v>
      </c>
      <c r="BI430" s="10">
        <f>3/24000000*OO[[#This Row],[117 (03JUL1985 12:00:00)-Water Temperature (C)]]*OO[[#This Row],[59]]</f>
        <v>9.7097057073249998E-6</v>
      </c>
      <c r="BJ430" s="10">
        <f>3/24000000*OO[[#This Row],[118 (03JUL1985 15:00:00)-Water Temperature (C)]]*OO[[#This Row],[60]]</f>
        <v>6.9375174740849986E-6</v>
      </c>
      <c r="BK430" s="10">
        <f>3/24000000*OO[[#This Row],[119 (03JUL1985 18:00:00)-Water Temperature (C)]]*OO[[#This Row],[61]]</f>
        <v>5.0828298450149997E-6</v>
      </c>
      <c r="BL430" s="10">
        <f>3/24000000*OO[[#This Row],[120 (03JUL1985 21:00:00)-Water Temperature (C)]]*OO[[#This Row],[62]]</f>
        <v>3.79387112939625E-6</v>
      </c>
      <c r="BM430" s="10">
        <f>3/24000000*OO[[#This Row],[121 (04JUL1985 00:00:00)-Water Temperature (C)]]*OO[[#This Row],[63]]</f>
        <v>2.9028537642727499E-6</v>
      </c>
      <c r="BN430" s="10">
        <f>3/24000000*OO[[#This Row],[122 (04JUL1985 03:00:00)-Water Temperature (C)]]*OO[[#This Row],[64]]</f>
        <v>2.2861817381227502E-6</v>
      </c>
      <c r="BO430" s="10">
        <f>3/24000000*OO[[#This Row],[123 (04JUL1985 06:00:00)-Water Temperature (C)]]*OO[[#This Row],[65]]</f>
        <v>1.8530632839994999E-6</v>
      </c>
      <c r="BP430" s="10">
        <f>3/24000000*OO[[#This Row],[124 (04JUL1985 09:00:00)-Water Temperature (C)]]*OO[[#This Row],[66]]</f>
        <v>1.568940733554375E-6</v>
      </c>
      <c r="BQ430" s="10">
        <f>3/24000000*OO[[#This Row],[125 (04JUL1985 12:00:00)-Water Temperature (C)]]*OO[[#This Row],[67]]</f>
        <v>1.3713634540249999E-6</v>
      </c>
      <c r="BR430" s="10">
        <f>3/24000000*OO[[#This Row],[126 (04JUL1985 15:00:00)-Water Temperature (C)]]*OO[[#This Row],[68]]</f>
        <v>1.2301284957224998E-6</v>
      </c>
      <c r="BS430" s="10">
        <f>3/24000000*OO[[#This Row],[127 (04JUL1985 18:00:00)-Water Temperature (C)]]*OO[[#This Row],[69]]</f>
        <v>1.1266384957829999E-6</v>
      </c>
      <c r="BT430" s="10">
        <f>3/24000000*OO[[#This Row],[128 (04JUL1985 21:00:00)-Water Temperature (C)]]*OO[[#This Row],[70]]</f>
        <v>1.044331289635125E-6</v>
      </c>
      <c r="BU430" s="10">
        <f>3/24000000*OO[[#This Row],[129 (05JUL1985 00:00:00)-Water Temperature (C)]]*OO[[#This Row],[71]]</f>
        <v>9.7319198041437485E-7</v>
      </c>
      <c r="BV430" s="10">
        <f>3/24000000*OO[[#This Row],[130 (05JUL1985 03:00:00)-Water Temperature (C)]]*OO[[#This Row],[72]]</f>
        <v>9.1264961292599985E-7</v>
      </c>
      <c r="BW430" s="10">
        <f>3/24000000*OO[[#This Row],[131 (05JUL1985 06:00:00)-Water Temperature (C)]]*OO[[#This Row],[73]]</f>
        <v>8.5954981983675004E-7</v>
      </c>
      <c r="BX430" s="10">
        <f>3/24000000*OO[[#This Row],[132 (05JUL1985 09:00:00)-Water Temperature (C)]]*OO[[#This Row],[74]]</f>
        <v>8.2389246884399999E-7</v>
      </c>
      <c r="BY430" s="10">
        <f>3/24000000*OO[[#This Row],[133 (05JUL1985 12:00:00)-Water Temperature (C)]]*OO[[#This Row],[75]]</f>
        <v>7.9783598802187495E-7</v>
      </c>
      <c r="BZ430" s="10">
        <f>3/24000000*OO[[#This Row],[134 (05JUL1985 15:00:00)-Water Temperature (C)]]*OO[[#This Row],[76]]</f>
        <v>7.7936634250875E-7</v>
      </c>
      <c r="CA430" s="10">
        <f>3/24000000*OO[[#This Row],[135 (05JUL1985 18:00:00)-Water Temperature (C)]]*OO[[#This Row],[77]]</f>
        <v>7.6572522078199991E-7</v>
      </c>
      <c r="CB430" s="10">
        <f>3/24000000*OO[[#This Row],[136 (05JUL1985 21:00:00)-Water Temperature (C)]]*OO[[#This Row],[78]]</f>
        <v>7.4695292980562493E-7</v>
      </c>
      <c r="CC430" s="10">
        <f>3/24000000*OO[[#This Row],[137 (06JUL1985 00:00:00)-Water Temperature (C)]]*OO[[#This Row],[79]]</f>
        <v>7.2418913632849988E-7</v>
      </c>
      <c r="CD430" s="10">
        <f>3/24000000*OO[[#This Row],[138 (06JUL1985 03:00:00)-Water Temperature (C)]]*OO[[#This Row],[80]]</f>
        <v>7.0016861010425E-7</v>
      </c>
      <c r="CE430" s="10">
        <f>3/24000000*OO[[#This Row],[139 (06JUL1985 06:00:00)-Water Temperature (C)]]*OO[[#This Row],[81]]</f>
        <v>6.7482995717549995E-7</v>
      </c>
      <c r="CF430" s="10">
        <f>3/24000000*OO[[#This Row],[140 (06JUL1985 09:00:00)-Water Temperature (C)]]*OO[[#This Row],[82]]</f>
        <v>6.5962807414562496E-7</v>
      </c>
      <c r="CG430" s="10">
        <f>3/24000000*OO[[#This Row],[141 (06JUL1985 12:00:00)-Water Temperature (C)]]*OO[[#This Row],[83]]</f>
        <v>6.4783587942000001E-7</v>
      </c>
      <c r="CH430" s="10">
        <f>3/24000000*OO[[#This Row],[142 (06JUL1985 15:00:00)-Water Temperature (C)]]*OO[[#This Row],[84]]</f>
        <v>6.3922572272187502E-7</v>
      </c>
      <c r="CI430" s="10">
        <f>3/24000000*OO[[#This Row],[143 (06JUL1985 18:00:00)-Water Temperature (C)]]*OO[[#This Row],[85]]</f>
        <v>6.3369493721825002E-7</v>
      </c>
      <c r="CJ430" s="10">
        <f>3/24000000*OO[[#This Row],[144 (06JUL1985 21:00:00)-Water Temperature (C)]]*OO[[#This Row],[86]]</f>
        <v>6.2306546582487498E-7</v>
      </c>
      <c r="CK430" s="10">
        <f>3/24000000*OO[[#This Row],[145 (07JUL1985 00:00:00)-Water Temperature (C)]]*OO[[#This Row],[87]]</f>
        <v>6.0837306120799993E-7</v>
      </c>
      <c r="CL430" s="10">
        <f>3/24000000*OO[[#This Row],[146 (07JUL1985 03:00:00)-Water Temperature (C)]]*OO[[#This Row],[88]]</f>
        <v>5.9100741572124997E-7</v>
      </c>
      <c r="CM430" s="10">
        <f>3/24000000*OO[[#This Row],[147 (07JUL1985 06:00:00)-Water Temperature (C)]]*OO[[#This Row],[89]]</f>
        <v>5.7004807723999997E-7</v>
      </c>
      <c r="CN430" s="10">
        <f>3/24000000*OO[[#This Row],[148 (07JUL1985 09:00:00)-Water Temperature (C)]]*OO[[#This Row],[90]]</f>
        <v>5.4920791700224992E-7</v>
      </c>
      <c r="CO430" s="10">
        <f>3/24000000*OO[[#This Row],[149 (07JUL1985 12:00:00)-Water Temperature (C)]]*OO[[#This Row],[91]]</f>
        <v>5.3204715011125004E-7</v>
      </c>
      <c r="CP430" s="10">
        <f>3/24000000*OO[[#This Row],[150 (07JUL1985 15:00:00)-Water Temperature (C)]]*OO[[#This Row],[92]]</f>
        <v>5.2042585123550003E-7</v>
      </c>
      <c r="CQ430" s="10">
        <f>3/24000000*OO[[#This Row],[151 (07JUL1985 18:00:00)-Water Temperature (C)]]*OO[[#This Row],[93]]</f>
        <v>5.0710936609412502E-7</v>
      </c>
      <c r="CR430" s="10">
        <f>3/24000000*OO[[#This Row],[152 (07JUL1985 21:00:00)-Water Temperature (C)]]*OO[[#This Row],[94]]</f>
        <v>4.9243434936249995E-7</v>
      </c>
      <c r="CS430" s="10">
        <f>3/24000000*OO[[#This Row],[153 (08JUL1985 00:00:00)-Water Temperature (C)]]*OO[[#This Row],[95]]</f>
        <v>4.7843355203387496E-7</v>
      </c>
      <c r="CT430" s="10">
        <f>3/24000000*OO[[#This Row],[154 (08JUL1985 03:00:00)-Water Temperature (C)]]*OO[[#This Row],[96]]</f>
        <v>4.6348645689299998E-7</v>
      </c>
      <c r="CU430" s="10">
        <f>3/24000000*OO[[#This Row],[155 (08JUL1985 06:00:00)-Water Temperature (C)]]*OO[[#This Row],[97]]</f>
        <v>4.4724007731199992E-7</v>
      </c>
      <c r="CV430" s="10">
        <f>3/24000000*OO[[#This Row],[156 (08JUL1985 09:00:00)-Water Temperature (C)]]*OO[[#This Row],[98]]</f>
        <v>4.3561704075749997E-7</v>
      </c>
      <c r="CW430" s="10">
        <f>3/24000000*OO[[#This Row],[157 (08JUL1985 12:00:00)-Water Temperature (C)]]*OO[[#This Row],[99]]</f>
        <v>4.2734221718412501E-7</v>
      </c>
    </row>
    <row r="431" spans="1:101" x14ac:dyDescent="0.35">
      <c r="A431" t="s">
        <v>438</v>
      </c>
      <c r="B431">
        <v>895.96879999999999</v>
      </c>
      <c r="C431" s="10">
        <f>3/24*OO[[#This Row],[59 (26JUN1985 06:00:00)-Water Temperature (C)]]*OO[[#This Row],[1]]/SUM(OO[1])</f>
        <v>0</v>
      </c>
      <c r="D431" s="10">
        <f>3/24*OO[[#This Row],[60 (26JUN1985 09:00:00)-Water Temperature (C)]]*OO[[#This Row],[2]]/SUM(OO[2])</f>
        <v>0</v>
      </c>
      <c r="E431" s="10">
        <f>3/24*OO[[#This Row],[61 (26JUN1985 12:00:00)-Water Temperature (C)]]*OO[[#This Row],[3]]/SUM(OO[3])</f>
        <v>0</v>
      </c>
      <c r="F431" s="10">
        <f>3/24*OO[[#This Row],[62 (26JUN1985 15:00:00)-Water Temperature (C)]]*OO[[#This Row],[4]]/SUM(OO[4])</f>
        <v>0</v>
      </c>
      <c r="G431" s="10">
        <f>3/24*OO[[#This Row],[63 (26JUN1985 18:00:00)-Water Temperature (C)]]*OO[[#This Row],[5]]/SUM(OO[5])</f>
        <v>0</v>
      </c>
      <c r="H431" s="10">
        <f>3/24*OO[[#This Row],[64 (26JUN1985 21:00:00)-Water Temperature (C)]]*OO[[#This Row],[6]]/SUM(OO[6])</f>
        <v>0</v>
      </c>
      <c r="I431" s="10">
        <f>3/24*OO[[#This Row],[65 (27JUN1985 00:00:00)-Water Temperature (C)]]*OO[[#This Row],[7]]/SUM(OO[7])</f>
        <v>0</v>
      </c>
      <c r="J431" s="10">
        <f>3/24*OO[[#This Row],[66 (27JUN1985 03:00:00)-Water Temperature (C)]]*OO[[#This Row],[8]]/SUM(OO[8])</f>
        <v>0</v>
      </c>
      <c r="K431" s="10">
        <f>3/24*OO[[#This Row],[67 (27JUN1985 06:00:00)-Water Temperature (C)]]*OO[[#This Row],[9]]/SUM(OO[9])</f>
        <v>0</v>
      </c>
      <c r="L431" s="10">
        <f>3/24*OO[[#This Row],[68 (27JUN1985 09:00:00)-Water Temperature (C)]]*OO[[#This Row],[10]]/SUM(OO[10])</f>
        <v>0</v>
      </c>
      <c r="M431" s="10">
        <f>3/24*OO[[#This Row],[69 (27JUN1985 12:00:00)-Water Temperature (C)]]*OO[[#This Row],[11]]/SUM(OO[11])</f>
        <v>0</v>
      </c>
      <c r="N431" s="10">
        <f>3/24*OO[[#This Row],[70 (27JUN1985 15:00:00)-Water Temperature (C)]]*OO[[#This Row],[12]]/SUM(OO[12])</f>
        <v>0</v>
      </c>
      <c r="O431" s="10">
        <f>3/24*OO[[#This Row],[71 (27JUN1985 18:00:00)-Water Temperature (C)]]*OO[[#This Row],[13]]/SUM(OO[13])</f>
        <v>0</v>
      </c>
      <c r="P431" s="10">
        <f>3/24*OO[[#This Row],[72 (27JUN1985 21:00:00)-Water Temperature (C)]]*OO[[#This Row],[14]]/SUM(OO[14])</f>
        <v>0</v>
      </c>
      <c r="Q431" s="10">
        <f>3/24*OO[[#This Row],[73 (28JUN1985 00:00:00)-Water Temperature (C)]]*OO[[#This Row],[15]]/SUM(OO[15])</f>
        <v>0</v>
      </c>
      <c r="R431" s="10">
        <f>3/24*OO[[#This Row],[74 (28JUN1985 03:00:00)-Water Temperature (C)]]*OO[[#This Row],[16]]/SUM(OO[16])</f>
        <v>0</v>
      </c>
      <c r="S431" s="10">
        <f>3/24*OO[[#This Row],[75 (28JUN1985 06:00:00)-Water Temperature (C)]]*OO[[#This Row],[17]]/SUM(OO[17])</f>
        <v>0</v>
      </c>
      <c r="T431" s="10">
        <f>3/24*OO[[#This Row],[76 (28JUN1985 09:00:00)-Water Temperature (C)]]*OO[[#This Row],[18]]/SUM(OO[18])</f>
        <v>0</v>
      </c>
      <c r="U431" s="10">
        <f>3/24*OO[[#This Row],[77 (28JUN1985 12:00:00)-Water Temperature (C)]]*OO[[#This Row],[19]]/SUM(OO[19])</f>
        <v>0</v>
      </c>
      <c r="V431" s="10">
        <f>3/24000000*OO[[#This Row],[78 (28JUN1985 15:00:00)-Water Temperature (C)]]*OO[[#This Row],[20]]</f>
        <v>2.173411612279E-38</v>
      </c>
      <c r="W431" s="10">
        <f>3/24000000*OO[[#This Row],[79 (28JUN1985 18:00:00)-Water Temperature (C)]]*OO[[#This Row],[21]]</f>
        <v>1.5434860732546249E-30</v>
      </c>
      <c r="X431" s="10">
        <f>3/24000000*OO[[#This Row],[80 (28JUN1985 21:00:00)-Water Temperature (C)]]*OO[[#This Row],[22]]</f>
        <v>5.4919431525E-24</v>
      </c>
      <c r="Y431" s="10">
        <f>3/24000000*OO[[#This Row],[81 (29JUN1985 00:00:00)-Water Temperature (C)]]*OO[[#This Row],[23]]</f>
        <v>2.5960844192041249E-19</v>
      </c>
      <c r="Z431" s="10">
        <f>3/24000000*OO[[#This Row],[82 (29JUN1985 03:00:00)-Water Temperature (C)]]*OO[[#This Row],[24]]</f>
        <v>1.14895014790125E-15</v>
      </c>
      <c r="AA431" s="10">
        <f>3/24000000*OO[[#This Row],[83 (29JUN1985 06:00:00)-Water Temperature (C)]]*OO[[#This Row],[25]]</f>
        <v>9.2961177902249988E-13</v>
      </c>
      <c r="AB431" s="10">
        <f>3/24000000*OO[[#This Row],[84 (29JUN1985 09:00:00)-Water Temperature (C)]]*OO[[#This Row],[26]]</f>
        <v>2.1440014464312503E-10</v>
      </c>
      <c r="AC431" s="10">
        <f>3/24000000*OO[[#This Row],[85 (29JUN1985 12:00:00)-Water Temperature (C)]]*OO[[#This Row],[27]]</f>
        <v>1.8381875608287498E-8</v>
      </c>
      <c r="AD431" s="10">
        <f>3/24000000*OO[[#This Row],[86 (29JUN1985 15:00:00)-Water Temperature (C)]]*OO[[#This Row],[28]]</f>
        <v>7.0055025062962496E-7</v>
      </c>
      <c r="AE431" s="10">
        <f>3/24000000*OO[[#This Row],[88 (29JUN1985 21:00:00)-Water Temperature (C)]]*OO[[#This Row],[30]]</f>
        <v>1.4086299387206248E-4</v>
      </c>
      <c r="AF431" s="10">
        <f>3/24000000*OO[[#This Row],[88 (29JUN1985 21:00:00)-Water Temperature (C)]]*OO[[#This Row],[30]]</f>
        <v>1.4086299387206248E-4</v>
      </c>
      <c r="AG431" s="10">
        <f>3/24000000*OO[[#This Row],[89 (30JUN1985 00:00:00)-Water Temperature (C)]]*OO[[#This Row],[31]]</f>
        <v>8.8378623479299994E-4</v>
      </c>
      <c r="AH431" s="10">
        <f>3/24000000*OO[[#This Row],[90 (30JUN1985 03:00:00)-Water Temperature (C)]]*OO[[#This Row],[32]]</f>
        <v>3.5738571491674993E-3</v>
      </c>
      <c r="AI431" s="10">
        <f>3/24000000*OO[[#This Row],[91 (30JUN1985 06:00:00)-Water Temperature (C)]]*OO[[#This Row],[33]]</f>
        <v>9.9227700442650005E-3</v>
      </c>
      <c r="AJ431" s="10">
        <f>3/24000000*OO[[#This Row],[92 (30JUN1985 09:00:00)-Water Temperature (C)]]*OO[[#This Row],[34]]</f>
        <v>2.02836346384275E-2</v>
      </c>
      <c r="AK431" s="10">
        <f>3/24000000*OO[[#This Row],[93 (30JUN1985 12:00:00)-Water Temperature (C)]]*OO[[#This Row],[35]]</f>
        <v>3.2137961865007496E-2</v>
      </c>
      <c r="AL431" s="10">
        <f>3/24000000*OO[[#This Row],[94 (30JUN1985 15:00:00)-Water Temperature (C)]]*OO[[#This Row],[36]]</f>
        <v>4.118280186873749E-2</v>
      </c>
      <c r="AM431" s="10">
        <f>3/24000000*OO[[#This Row],[95 (30JUN1985 18:00:00)-Water Temperature (C)]]*OO[[#This Row],[37]]</f>
        <v>4.4263825355924998E-2</v>
      </c>
      <c r="AN431" s="10">
        <f>3/24000000*OO[[#This Row],[96 (30JUN1985 21:00:00)-Water Temperature (C)]]*OO[[#This Row],[38]]</f>
        <v>4.0946667299512504E-2</v>
      </c>
      <c r="AO431" s="10">
        <f>3/24000000*OO[[#This Row],[97 (01JUL1985 00:00:00)-Water Temperature (C)]]*OO[[#This Row],[39]]</f>
        <v>3.3803787282549999E-2</v>
      </c>
      <c r="AP431" s="10">
        <f>3/24000000*OO[[#This Row],[98 (01JUL1985 03:00:00)-Water Temperature (C)]]*OO[[#This Row],[40]]</f>
        <v>2.5709419818975003E-2</v>
      </c>
      <c r="AQ431" s="10">
        <f>3/24000000*OO[[#This Row],[99 (01JUL1985 06:00:00)-Water Temperature (C)]]*OO[[#This Row],[41]]</f>
        <v>1.8438926834819999E-2</v>
      </c>
      <c r="AR431" s="10">
        <f>3/24000000*OO[[#This Row],[100 (01JUL1985 09:00:00)-Water Temperature (C)]]*OO[[#This Row],[42]]</f>
        <v>1.2902550156556249E-2</v>
      </c>
      <c r="AS431" s="10">
        <f>3/24000000*OO[[#This Row],[101 (01JUL1985 12:00:00)-Water Temperature (C)]]*OO[[#This Row],[43]]</f>
        <v>8.8568569201024992E-3</v>
      </c>
      <c r="AT431" s="10">
        <f>3/24000000*OO[[#This Row],[102 (01JUL1985 15:00:00)-Water Temperature (C)]]*OO[[#This Row],[44]]</f>
        <v>5.9799065117049997E-3</v>
      </c>
      <c r="AU431" s="10">
        <f>3/24000000*OO[[#This Row],[103 (01JUL1985 18:00:00)-Water Temperature (C)]]*OO[[#This Row],[45]]</f>
        <v>4.0066375087000001E-3</v>
      </c>
      <c r="AV431" s="10">
        <f>3/24000000*OO[[#This Row],[104 (01JUL1985 21:00:00)-Water Temperature (C)]]*OO[[#This Row],[46]]</f>
        <v>2.6465864626739996E-3</v>
      </c>
      <c r="AW431" s="10">
        <f>3/24000000*OO[[#This Row],[105 (02JUL1985 00:00:00)-Water Temperature (C)]]*OO[[#This Row],[47]]</f>
        <v>1.7415220781454997E-3</v>
      </c>
      <c r="AX431" s="10">
        <f>3/24000000*OO[[#This Row],[106 (02JUL1985 03:00:00)-Water Temperature (C)]]*OO[[#This Row],[48]]</f>
        <v>1.1397287924068749E-3</v>
      </c>
      <c r="AY431" s="10">
        <f>3/24000000*OO[[#This Row],[107 (02JUL1985 06:00:00)-Water Temperature (C)]]*OO[[#This Row],[49]]</f>
        <v>7.4374801389750003E-4</v>
      </c>
      <c r="AZ431" s="10">
        <f>3/24000000*OO[[#This Row],[108 (02JUL1985 09:00:00)-Water Temperature (C)]]*OO[[#This Row],[50]]</f>
        <v>4.8506950738737504E-4</v>
      </c>
      <c r="BA431" s="10">
        <f>3/24000000*OO[[#This Row],[109 (02JUL1985 12:00:00)-Water Temperature (C)]]*OO[[#This Row],[51]]</f>
        <v>3.2044388204789995E-4</v>
      </c>
      <c r="BB431" s="10">
        <f>3/24000000*OO[[#This Row],[110 (02JUL1985 15:00:00)-Water Temperature (C)]]*OO[[#This Row],[52]]</f>
        <v>2.1447764475542499E-4</v>
      </c>
      <c r="BC431" s="10">
        <f>3/24000000*OO[[#This Row],[111 (02JUL1985 18:00:00)-Water Temperature (C)]]*OO[[#This Row],[53]]</f>
        <v>1.4438778824197497E-4</v>
      </c>
      <c r="BD431" s="10">
        <f>3/24000000*OO[[#This Row],[112 (02JUL1985 21:00:00)-Water Temperature (C)]]*OO[[#This Row],[54]]</f>
        <v>9.6825686097824979E-5</v>
      </c>
      <c r="BE431" s="10">
        <f>3/24000000*OO[[#This Row],[113 (03JUL1985 00:00:00)-Water Temperature (C)]]*OO[[#This Row],[55]]</f>
        <v>6.4646068704599983E-5</v>
      </c>
      <c r="BF431" s="10">
        <f>3/24000000*OO[[#This Row],[114 (03JUL1985 03:00:00)-Water Temperature (C)]]*OO[[#This Row],[56]]</f>
        <v>4.3391964878374998E-5</v>
      </c>
      <c r="BG431" s="10">
        <f>3/24000000*OO[[#This Row],[115 (03JUL1985 06:00:00)-Water Temperature (C)]]*OO[[#This Row],[57]]</f>
        <v>2.9215769872925E-5</v>
      </c>
      <c r="BH431" s="10">
        <f>3/24000000*OO[[#This Row],[116 (03JUL1985 09:00:00)-Water Temperature (C)]]*OO[[#This Row],[58]]</f>
        <v>2.0025326950237499E-5</v>
      </c>
      <c r="BI431" s="10">
        <f>3/24000000*OO[[#This Row],[117 (03JUL1985 12:00:00)-Water Temperature (C)]]*OO[[#This Row],[59]]</f>
        <v>1.4004156379053749E-5</v>
      </c>
      <c r="BJ431" s="10">
        <f>3/24000000*OO[[#This Row],[118 (03JUL1985 15:00:00)-Water Temperature (C)]]*OO[[#This Row],[60]]</f>
        <v>9.9932274935874995E-6</v>
      </c>
      <c r="BK431" s="10">
        <f>3/24000000*OO[[#This Row],[119 (03JUL1985 18:00:00)-Water Temperature (C)]]*OO[[#This Row],[61]]</f>
        <v>7.3103448750750001E-6</v>
      </c>
      <c r="BL431" s="10">
        <f>3/24000000*OO[[#This Row],[120 (03JUL1985 21:00:00)-Water Temperature (C)]]*OO[[#This Row],[62]]</f>
        <v>5.4469364469224999E-6</v>
      </c>
      <c r="BM431" s="10">
        <f>3/24000000*OO[[#This Row],[121 (04JUL1985 00:00:00)-Water Temperature (C)]]*OO[[#This Row],[63]]</f>
        <v>4.1606888041949991E-6</v>
      </c>
      <c r="BN431" s="10">
        <f>3/24000000*OO[[#This Row],[122 (04JUL1985 03:00:00)-Water Temperature (C)]]*OO[[#This Row],[64]]</f>
        <v>3.2718876179062497E-6</v>
      </c>
      <c r="BO431" s="10">
        <f>3/24000000*OO[[#This Row],[123 (04JUL1985 06:00:00)-Water Temperature (C)]]*OO[[#This Row],[65]]</f>
        <v>2.6481169848712499E-6</v>
      </c>
      <c r="BP431" s="10">
        <f>3/24000000*OO[[#This Row],[124 (04JUL1985 09:00:00)-Water Temperature (C)]]*OO[[#This Row],[66]]</f>
        <v>2.23848065426825E-6</v>
      </c>
      <c r="BQ431" s="10">
        <f>3/24000000*OO[[#This Row],[125 (04JUL1985 12:00:00)-Water Temperature (C)]]*OO[[#This Row],[67]]</f>
        <v>1.9532287645211251E-6</v>
      </c>
      <c r="BR431" s="10">
        <f>3/24000000*OO[[#This Row],[126 (04JUL1985 15:00:00)-Water Temperature (C)]]*OO[[#This Row],[68]]</f>
        <v>1.7490351521335002E-6</v>
      </c>
      <c r="BS431" s="10">
        <f>3/24000000*OO[[#This Row],[127 (04JUL1985 18:00:00)-Water Temperature (C)]]*OO[[#This Row],[69]]</f>
        <v>1.5995257002672501E-6</v>
      </c>
      <c r="BT431" s="10">
        <f>3/24000000*OO[[#This Row],[128 (04JUL1985 21:00:00)-Water Temperature (C)]]*OO[[#This Row],[70]]</f>
        <v>1.4811236367232502E-6</v>
      </c>
      <c r="BU431" s="10">
        <f>3/24000000*OO[[#This Row],[129 (05JUL1985 00:00:00)-Water Temperature (C)]]*OO[[#This Row],[71]]</f>
        <v>1.3794997141189998E-6</v>
      </c>
      <c r="BV431" s="10">
        <f>3/24000000*OO[[#This Row],[130 (05JUL1985 03:00:00)-Water Temperature (C)]]*OO[[#This Row],[72]]</f>
        <v>1.2934520266559999E-6</v>
      </c>
      <c r="BW431" s="10">
        <f>3/24000000*OO[[#This Row],[131 (05JUL1985 06:00:00)-Water Temperature (C)]]*OO[[#This Row],[73]]</f>
        <v>1.2181617907614999E-6</v>
      </c>
      <c r="BX431" s="10">
        <f>3/24000000*OO[[#This Row],[132 (05JUL1985 09:00:00)-Water Temperature (C)]]*OO[[#This Row],[74]]</f>
        <v>1.167557768646E-6</v>
      </c>
      <c r="BY431" s="10">
        <f>3/24000000*OO[[#This Row],[133 (05JUL1985 12:00:00)-Water Temperature (C)]]*OO[[#This Row],[75]]</f>
        <v>1.1302556170459999E-6</v>
      </c>
      <c r="BZ431" s="10">
        <f>3/24000000*OO[[#This Row],[134 (05JUL1985 15:00:00)-Water Temperature (C)]]*OO[[#This Row],[76]]</f>
        <v>1.1034462597579999E-6</v>
      </c>
      <c r="CA431" s="10">
        <f>3/24000000*OO[[#This Row],[135 (05JUL1985 18:00:00)-Water Temperature (C)]]*OO[[#This Row],[77]]</f>
        <v>1.0835286641129998E-6</v>
      </c>
      <c r="CB431" s="10">
        <f>3/24000000*OO[[#This Row],[136 (05JUL1985 21:00:00)-Water Temperature (C)]]*OO[[#This Row],[78]]</f>
        <v>1.0565360539772498E-6</v>
      </c>
      <c r="CC431" s="10">
        <f>3/24000000*OO[[#This Row],[137 (06JUL1985 00:00:00)-Water Temperature (C)]]*OO[[#This Row],[79]]</f>
        <v>1.024258213186E-6</v>
      </c>
      <c r="CD431" s="10">
        <f>3/24000000*OO[[#This Row],[138 (06JUL1985 03:00:00)-Water Temperature (C)]]*OO[[#This Row],[80]]</f>
        <v>9.9062737844874989E-7</v>
      </c>
      <c r="CE431" s="10">
        <f>3/24000000*OO[[#This Row],[139 (06JUL1985 06:00:00)-Water Temperature (C)]]*OO[[#This Row],[81]]</f>
        <v>9.5522006977599996E-7</v>
      </c>
      <c r="CF431" s="10">
        <f>3/24000000*OO[[#This Row],[140 (06JUL1985 09:00:00)-Water Temperature (C)]]*OO[[#This Row],[82]]</f>
        <v>9.339127169705E-7</v>
      </c>
      <c r="CG431" s="10">
        <f>3/24000000*OO[[#This Row],[141 (06JUL1985 12:00:00)-Water Temperature (C)]]*OO[[#This Row],[83]]</f>
        <v>9.1708327132324997E-7</v>
      </c>
      <c r="CH431" s="10">
        <f>3/24000000*OO[[#This Row],[142 (06JUL1985 15:00:00)-Water Temperature (C)]]*OO[[#This Row],[84]]</f>
        <v>9.0440768657199998E-7</v>
      </c>
      <c r="CI431" s="10">
        <f>3/24000000*OO[[#This Row],[143 (06JUL1985 18:00:00)-Water Temperature (C)]]*OO[[#This Row],[85]]</f>
        <v>8.9605355972262506E-7</v>
      </c>
      <c r="CJ431" s="10">
        <f>3/24000000*OO[[#This Row],[144 (06JUL1985 21:00:00)-Water Temperature (C)]]*OO[[#This Row],[86]]</f>
        <v>8.8067797823999995E-7</v>
      </c>
      <c r="CK431" s="10">
        <f>3/24000000*OO[[#This Row],[145 (07JUL1985 00:00:00)-Water Temperature (C)]]*OO[[#This Row],[87]]</f>
        <v>8.5987632435374986E-7</v>
      </c>
      <c r="CL431" s="10">
        <f>3/24000000*OO[[#This Row],[146 (07JUL1985 03:00:00)-Water Temperature (C)]]*OO[[#This Row],[88]]</f>
        <v>8.3558092936350001E-7</v>
      </c>
      <c r="CM431" s="10">
        <f>3/24000000*OO[[#This Row],[147 (07JUL1985 06:00:00)-Water Temperature (C)]]*OO[[#This Row],[89]]</f>
        <v>8.0628830216999997E-7</v>
      </c>
      <c r="CN431" s="10">
        <f>3/24000000*OO[[#This Row],[148 (07JUL1985 09:00:00)-Water Temperature (C)]]*OO[[#This Row],[90]]</f>
        <v>7.7696820955462501E-7</v>
      </c>
      <c r="CO431" s="10">
        <f>3/24000000*OO[[#This Row],[149 (07JUL1985 12:00:00)-Water Temperature (C)]]*OO[[#This Row],[91]]</f>
        <v>7.5275459419874998E-7</v>
      </c>
      <c r="CP431" s="10">
        <f>3/24000000*OO[[#This Row],[150 (07JUL1985 15:00:00)-Water Temperature (C)]]*OO[[#This Row],[92]]</f>
        <v>7.3613441845549996E-7</v>
      </c>
      <c r="CQ431" s="10">
        <f>3/24000000*OO[[#This Row],[151 (07JUL1985 18:00:00)-Water Temperature (C)]]*OO[[#This Row],[93]]</f>
        <v>7.1695363411949996E-7</v>
      </c>
      <c r="CR431" s="10">
        <f>3/24000000*OO[[#This Row],[152 (07JUL1985 21:00:00)-Water Temperature (C)]]*OO[[#This Row],[94]]</f>
        <v>6.9583756603350002E-7</v>
      </c>
      <c r="CS431" s="10">
        <f>3/24000000*OO[[#This Row],[153 (08JUL1985 00:00:00)-Water Temperature (C)]]*OO[[#This Row],[95]]</f>
        <v>6.7600029645199995E-7</v>
      </c>
      <c r="CT431" s="10">
        <f>3/24000000*OO[[#This Row],[154 (08JUL1985 03:00:00)-Water Temperature (C)]]*OO[[#This Row],[96]]</f>
        <v>6.5496046648574992E-7</v>
      </c>
      <c r="CU431" s="10">
        <f>3/24000000*OO[[#This Row],[155 (08JUL1985 06:00:00)-Water Temperature (C)]]*OO[[#This Row],[97]]</f>
        <v>6.3213920220687505E-7</v>
      </c>
      <c r="CV431" s="10">
        <f>3/24000000*OO[[#This Row],[156 (08JUL1985 09:00:00)-Water Temperature (C)]]*OO[[#This Row],[98]]</f>
        <v>6.1580692195574995E-7</v>
      </c>
      <c r="CW431" s="10">
        <f>3/24000000*OO[[#This Row],[157 (08JUL1985 12:00:00)-Water Temperature (C)]]*OO[[#This Row],[99]]</f>
        <v>6.0405886885199989E-7</v>
      </c>
    </row>
    <row r="432" spans="1:101" x14ac:dyDescent="0.35">
      <c r="A432" t="s">
        <v>439</v>
      </c>
      <c r="B432">
        <v>845.5213</v>
      </c>
      <c r="C432" s="10">
        <f>3/24*OO[[#This Row],[59 (26JUN1985 06:00:00)-Water Temperature (C)]]*OO[[#This Row],[1]]/SUM(OO[1])</f>
        <v>0</v>
      </c>
      <c r="D432" s="10">
        <f>3/24*OO[[#This Row],[60 (26JUN1985 09:00:00)-Water Temperature (C)]]*OO[[#This Row],[2]]/SUM(OO[2])</f>
        <v>0</v>
      </c>
      <c r="E432" s="10">
        <f>3/24*OO[[#This Row],[61 (26JUN1985 12:00:00)-Water Temperature (C)]]*OO[[#This Row],[3]]/SUM(OO[3])</f>
        <v>0</v>
      </c>
      <c r="F432" s="10">
        <f>3/24*OO[[#This Row],[62 (26JUN1985 15:00:00)-Water Temperature (C)]]*OO[[#This Row],[4]]/SUM(OO[4])</f>
        <v>0</v>
      </c>
      <c r="G432" s="10">
        <f>3/24*OO[[#This Row],[63 (26JUN1985 18:00:00)-Water Temperature (C)]]*OO[[#This Row],[5]]/SUM(OO[5])</f>
        <v>0</v>
      </c>
      <c r="H432" s="10">
        <f>3/24*OO[[#This Row],[64 (26JUN1985 21:00:00)-Water Temperature (C)]]*OO[[#This Row],[6]]/SUM(OO[6])</f>
        <v>0</v>
      </c>
      <c r="I432" s="10">
        <f>3/24*OO[[#This Row],[65 (27JUN1985 00:00:00)-Water Temperature (C)]]*OO[[#This Row],[7]]/SUM(OO[7])</f>
        <v>0</v>
      </c>
      <c r="J432" s="10">
        <f>3/24*OO[[#This Row],[66 (27JUN1985 03:00:00)-Water Temperature (C)]]*OO[[#This Row],[8]]/SUM(OO[8])</f>
        <v>0</v>
      </c>
      <c r="K432" s="10">
        <f>3/24*OO[[#This Row],[67 (27JUN1985 06:00:00)-Water Temperature (C)]]*OO[[#This Row],[9]]/SUM(OO[9])</f>
        <v>0</v>
      </c>
      <c r="L432" s="10">
        <f>3/24*OO[[#This Row],[68 (27JUN1985 09:00:00)-Water Temperature (C)]]*OO[[#This Row],[10]]/SUM(OO[10])</f>
        <v>0</v>
      </c>
      <c r="M432" s="10">
        <f>3/24*OO[[#This Row],[69 (27JUN1985 12:00:00)-Water Temperature (C)]]*OO[[#This Row],[11]]/SUM(OO[11])</f>
        <v>0</v>
      </c>
      <c r="N432" s="10">
        <f>3/24*OO[[#This Row],[70 (27JUN1985 15:00:00)-Water Temperature (C)]]*OO[[#This Row],[12]]/SUM(OO[12])</f>
        <v>0</v>
      </c>
      <c r="O432" s="10">
        <f>3/24*OO[[#This Row],[71 (27JUN1985 18:00:00)-Water Temperature (C)]]*OO[[#This Row],[13]]/SUM(OO[13])</f>
        <v>0</v>
      </c>
      <c r="P432" s="10">
        <f>3/24*OO[[#This Row],[72 (27JUN1985 21:00:00)-Water Temperature (C)]]*OO[[#This Row],[14]]/SUM(OO[14])</f>
        <v>0</v>
      </c>
      <c r="Q432" s="10">
        <f>3/24*OO[[#This Row],[73 (28JUN1985 00:00:00)-Water Temperature (C)]]*OO[[#This Row],[15]]/SUM(OO[15])</f>
        <v>0</v>
      </c>
      <c r="R432" s="10">
        <f>3/24*OO[[#This Row],[74 (28JUN1985 03:00:00)-Water Temperature (C)]]*OO[[#This Row],[16]]/SUM(OO[16])</f>
        <v>0</v>
      </c>
      <c r="S432" s="10">
        <f>3/24*OO[[#This Row],[75 (28JUN1985 06:00:00)-Water Temperature (C)]]*OO[[#This Row],[17]]/SUM(OO[17])</f>
        <v>0</v>
      </c>
      <c r="T432" s="10">
        <f>3/24*OO[[#This Row],[76 (28JUN1985 09:00:00)-Water Temperature (C)]]*OO[[#This Row],[18]]/SUM(OO[18])</f>
        <v>0</v>
      </c>
      <c r="U432" s="10">
        <f>3/24*OO[[#This Row],[77 (28JUN1985 12:00:00)-Water Temperature (C)]]*OO[[#This Row],[19]]/SUM(OO[19])</f>
        <v>0</v>
      </c>
      <c r="V432" s="10">
        <f>3/24000000*OO[[#This Row],[78 (28JUN1985 15:00:00)-Water Temperature (C)]]*OO[[#This Row],[20]]</f>
        <v>4.9660992403650003E-39</v>
      </c>
      <c r="W432" s="10">
        <f>3/24000000*OO[[#This Row],[79 (28JUN1985 18:00:00)-Water Temperature (C)]]*OO[[#This Row],[21]]</f>
        <v>3.3117041520425001E-31</v>
      </c>
      <c r="X432" s="10">
        <f>3/24000000*OO[[#This Row],[80 (28JUN1985 21:00:00)-Water Temperature (C)]]*OO[[#This Row],[22]]</f>
        <v>1.406469201372E-24</v>
      </c>
      <c r="Y432" s="10">
        <f>3/24000000*OO[[#This Row],[81 (29JUN1985 00:00:00)-Water Temperature (C)]]*OO[[#This Row],[23]]</f>
        <v>7.3505966927937499E-20</v>
      </c>
      <c r="Z432" s="10">
        <f>3/24000000*OO[[#This Row],[82 (29JUN1985 03:00:00)-Water Temperature (C)]]*OO[[#This Row],[24]]</f>
        <v>3.4896640984912496E-16</v>
      </c>
      <c r="AA432" s="10">
        <f>3/24000000*OO[[#This Row],[83 (29JUN1985 06:00:00)-Water Temperature (C)]]*OO[[#This Row],[25]]</f>
        <v>2.9860138497999997E-13</v>
      </c>
      <c r="AB432" s="10">
        <f>3/24000000*OO[[#This Row],[84 (29JUN1985 09:00:00)-Water Temperature (C)]]*OO[[#This Row],[26]]</f>
        <v>7.2067045591787496E-11</v>
      </c>
      <c r="AC432" s="10">
        <f>3/24000000*OO[[#This Row],[85 (29JUN1985 12:00:00)-Water Temperature (C)]]*OO[[#This Row],[27]]</f>
        <v>6.4189553456249997E-9</v>
      </c>
      <c r="AD432" s="10">
        <f>3/24000000*OO[[#This Row],[86 (29JUN1985 15:00:00)-Water Temperature (C)]]*OO[[#This Row],[28]]</f>
        <v>2.5289609626800003E-7</v>
      </c>
      <c r="AE432" s="10">
        <f>3/24000000*OO[[#This Row],[88 (29JUN1985 21:00:00)-Water Temperature (C)]]*OO[[#This Row],[30]]</f>
        <v>5.3831796221699989E-5</v>
      </c>
      <c r="AF432" s="10">
        <f>3/24000000*OO[[#This Row],[88 (29JUN1985 21:00:00)-Water Temperature (C)]]*OO[[#This Row],[30]]</f>
        <v>5.3831796221699989E-5</v>
      </c>
      <c r="AG432" s="10">
        <f>3/24000000*OO[[#This Row],[89 (30JUN1985 00:00:00)-Water Temperature (C)]]*OO[[#This Row],[31]]</f>
        <v>3.4617487491900002E-4</v>
      </c>
      <c r="AH432" s="10">
        <f>3/24000000*OO[[#This Row],[90 (30JUN1985 03:00:00)-Water Temperature (C)]]*OO[[#This Row],[32]]</f>
        <v>1.4316664403249998E-3</v>
      </c>
      <c r="AI432" s="10">
        <f>3/24000000*OO[[#This Row],[91 (30JUN1985 06:00:00)-Water Temperature (C)]]*OO[[#This Row],[33]]</f>
        <v>4.0557508941975002E-3</v>
      </c>
      <c r="AJ432" s="10">
        <f>3/24000000*OO[[#This Row],[92 (30JUN1985 09:00:00)-Water Temperature (C)]]*OO[[#This Row],[34]]</f>
        <v>8.4391553076250004E-3</v>
      </c>
      <c r="AK432" s="10">
        <f>3/24000000*OO[[#This Row],[93 (30JUN1985 12:00:00)-Water Temperature (C)]]*OO[[#This Row],[35]]</f>
        <v>1.3575870523312498E-2</v>
      </c>
      <c r="AL432" s="10">
        <f>3/24000000*OO[[#This Row],[94 (30JUN1985 15:00:00)-Water Temperature (C)]]*OO[[#This Row],[36]]</f>
        <v>1.7617896064892499E-2</v>
      </c>
      <c r="AM432" s="10">
        <f>3/24000000*OO[[#This Row],[95 (30JUN1985 18:00:00)-Water Temperature (C)]]*OO[[#This Row],[37]]</f>
        <v>1.9135193116514997E-2</v>
      </c>
      <c r="AN432" s="10">
        <f>3/24000000*OO[[#This Row],[96 (30JUN1985 21:00:00)-Water Temperature (C)]]*OO[[#This Row],[38]]</f>
        <v>1.7853990281329998E-2</v>
      </c>
      <c r="AO432" s="10">
        <f>3/24000000*OO[[#This Row],[97 (01JUL1985 00:00:00)-Water Temperature (C)]]*OO[[#This Row],[39]]</f>
        <v>1.4845314224906248E-2</v>
      </c>
      <c r="AP432" s="10">
        <f>3/24000000*OO[[#This Row],[98 (01JUL1985 03:00:00)-Water Temperature (C)]]*OO[[#This Row],[40]]</f>
        <v>1.135748693476E-2</v>
      </c>
      <c r="AQ432" s="10">
        <f>3/24000000*OO[[#This Row],[99 (01JUL1985 06:00:00)-Water Temperature (C)]]*OO[[#This Row],[41]]</f>
        <v>8.1815810717187493E-3</v>
      </c>
      <c r="AR432" s="10">
        <f>3/24000000*OO[[#This Row],[100 (01JUL1985 09:00:00)-Water Temperature (C)]]*OO[[#This Row],[42]]</f>
        <v>5.7437288554274997E-3</v>
      </c>
      <c r="AS432" s="10">
        <f>3/24000000*OO[[#This Row],[101 (01JUL1985 12:00:00)-Water Temperature (C)]]*OO[[#This Row],[43]]</f>
        <v>3.9508070033249998E-3</v>
      </c>
      <c r="AT432" s="10">
        <f>3/24000000*OO[[#This Row],[102 (01JUL1985 15:00:00)-Water Temperature (C)]]*OO[[#This Row],[44]]</f>
        <v>2.6710254339014994E-3</v>
      </c>
      <c r="AU432" s="10">
        <f>3/24000000*OO[[#This Row],[103 (01JUL1985 18:00:00)-Water Temperature (C)]]*OO[[#This Row],[45]]</f>
        <v>1.7915117792385001E-3</v>
      </c>
      <c r="AV432" s="10">
        <f>3/24000000*OO[[#This Row],[104 (01JUL1985 21:00:00)-Water Temperature (C)]]*OO[[#This Row],[46]]</f>
        <v>1.1848321245942499E-3</v>
      </c>
      <c r="AW432" s="10">
        <f>3/24000000*OO[[#This Row],[105 (02JUL1985 00:00:00)-Water Temperature (C)]]*OO[[#This Row],[47]]</f>
        <v>7.8060133479825001E-4</v>
      </c>
      <c r="AX432" s="10">
        <f>3/24000000*OO[[#This Row],[106 (02JUL1985 03:00:00)-Water Temperature (C)]]*OO[[#This Row],[48]]</f>
        <v>5.1149048356349998E-4</v>
      </c>
      <c r="AY432" s="10">
        <f>3/24000000*OO[[#This Row],[107 (02JUL1985 06:00:00)-Water Temperature (C)]]*OO[[#This Row],[49]]</f>
        <v>3.3411148693049999E-4</v>
      </c>
      <c r="AZ432" s="10">
        <f>3/24000000*OO[[#This Row],[108 (02JUL1985 09:00:00)-Water Temperature (C)]]*OO[[#This Row],[50]]</f>
        <v>2.1807918153836248E-4</v>
      </c>
      <c r="BA432" s="10">
        <f>3/24000000*OO[[#This Row],[109 (02JUL1985 12:00:00)-Water Temperature (C)]]*OO[[#This Row],[51]]</f>
        <v>1.441797209022E-4</v>
      </c>
      <c r="BB432" s="10">
        <f>3/24000000*OO[[#This Row],[110 (02JUL1985 15:00:00)-Water Temperature (C)]]*OO[[#This Row],[52]]</f>
        <v>9.6563100277462485E-5</v>
      </c>
      <c r="BC432" s="10">
        <f>3/24000000*OO[[#This Row],[111 (02JUL1985 18:00:00)-Water Temperature (C)]]*OO[[#This Row],[53]]</f>
        <v>6.5033163167524995E-5</v>
      </c>
      <c r="BD432" s="10">
        <f>3/24000000*OO[[#This Row],[112 (02JUL1985 21:00:00)-Water Temperature (C)]]*OO[[#This Row],[54]]</f>
        <v>4.3617967913774994E-5</v>
      </c>
      <c r="BE432" s="10">
        <f>3/24000000*OO[[#This Row],[113 (03JUL1985 00:00:00)-Water Temperature (C)]]*OO[[#This Row],[55]]</f>
        <v>2.913207642872E-5</v>
      </c>
      <c r="BF432" s="10">
        <f>3/24000000*OO[[#This Row],[114 (03JUL1985 03:00:00)-Water Temperature (C)]]*OO[[#This Row],[56]]</f>
        <v>1.9569026776729998E-5</v>
      </c>
      <c r="BG432" s="10">
        <f>3/24000000*OO[[#This Row],[115 (03JUL1985 06:00:00)-Water Temperature (C)]]*OO[[#This Row],[57]]</f>
        <v>1.3184381156450003E-5</v>
      </c>
      <c r="BH432" s="10">
        <f>3/24000000*OO[[#This Row],[116 (03JUL1985 09:00:00)-Water Temperature (C)]]*OO[[#This Row],[58]]</f>
        <v>9.0391528314249999E-6</v>
      </c>
      <c r="BI432" s="10">
        <f>3/24000000*OO[[#This Row],[117 (03JUL1985 12:00:00)-Water Temperature (C)]]*OO[[#This Row],[59]]</f>
        <v>6.3189490037624988E-6</v>
      </c>
      <c r="BJ432" s="10">
        <f>3/24000000*OO[[#This Row],[118 (03JUL1985 15:00:00)-Water Temperature (C)]]*OO[[#This Row],[60]]</f>
        <v>4.5049999876799999E-6</v>
      </c>
      <c r="BK432" s="10">
        <f>3/24000000*OO[[#This Row],[119 (03JUL1985 18:00:00)-Water Temperature (C)]]*OO[[#This Row],[61]]</f>
        <v>3.29130128994E-6</v>
      </c>
      <c r="BL432" s="10">
        <f>3/24000000*OO[[#This Row],[120 (03JUL1985 21:00:00)-Water Temperature (C)]]*OO[[#This Row],[62]]</f>
        <v>2.4487149586812498E-6</v>
      </c>
      <c r="BM432" s="10">
        <f>3/24000000*OO[[#This Row],[121 (04JUL1985 00:00:00)-Water Temperature (C)]]*OO[[#This Row],[63]]</f>
        <v>1.8676858806864998E-6</v>
      </c>
      <c r="BN432" s="10">
        <f>3/24000000*OO[[#This Row],[122 (04JUL1985 03:00:00)-Water Temperature (C)]]*OO[[#This Row],[64]]</f>
        <v>1.4667332717699999E-6</v>
      </c>
      <c r="BO432" s="10">
        <f>3/24000000*OO[[#This Row],[123 (04JUL1985 06:00:00)-Water Temperature (C)]]*OO[[#This Row],[65]]</f>
        <v>1.1855622958479999E-6</v>
      </c>
      <c r="BP432" s="10">
        <f>3/24000000*OO[[#This Row],[124 (04JUL1985 09:00:00)-Water Temperature (C)]]*OO[[#This Row],[66]]</f>
        <v>1.0008592925173749E-6</v>
      </c>
      <c r="BQ432" s="10">
        <f>3/24000000*OO[[#This Row],[125 (04JUL1985 12:00:00)-Water Temperature (C)]]*OO[[#This Row],[67]]</f>
        <v>8.7198779500449993E-7</v>
      </c>
      <c r="BR432" s="10">
        <f>3/24000000*OO[[#This Row],[126 (04JUL1985 15:00:00)-Water Temperature (C)]]*OO[[#This Row],[68]]</f>
        <v>7.7960661265049999E-7</v>
      </c>
      <c r="BS432" s="10">
        <f>3/24000000*OO[[#This Row],[127 (04JUL1985 18:00:00)-Water Temperature (C)]]*OO[[#This Row],[69]]</f>
        <v>7.1209612316062502E-7</v>
      </c>
      <c r="BT432" s="10">
        <f>3/24000000*OO[[#This Row],[128 (04JUL1985 21:00:00)-Water Temperature (C)]]*OO[[#This Row],[70]]</f>
        <v>6.5894766580762501E-7</v>
      </c>
      <c r="BU432" s="10">
        <f>3/24000000*OO[[#This Row],[129 (05JUL1985 00:00:00)-Water Temperature (C)]]*OO[[#This Row],[71]]</f>
        <v>6.1371958003474998E-7</v>
      </c>
      <c r="BV432" s="10">
        <f>3/24000000*OO[[#This Row],[130 (05JUL1985 03:00:00)-Water Temperature (C)]]*OO[[#This Row],[72]]</f>
        <v>5.7569549575762504E-7</v>
      </c>
      <c r="BW432" s="10">
        <f>3/24000000*OO[[#This Row],[131 (05JUL1985 06:00:00)-Water Temperature (C)]]*OO[[#This Row],[73]]</f>
        <v>5.4257657235674988E-7</v>
      </c>
      <c r="BX432" s="10">
        <f>3/24000000*OO[[#This Row],[132 (05JUL1985 09:00:00)-Water Temperature (C)]]*OO[[#This Row],[74]]</f>
        <v>5.2041220753499993E-7</v>
      </c>
      <c r="BY432" s="10">
        <f>3/24000000*OO[[#This Row],[133 (05JUL1985 12:00:00)-Water Temperature (C)]]*OO[[#This Row],[75]]</f>
        <v>5.0399311253499995E-7</v>
      </c>
      <c r="BZ432" s="10">
        <f>3/24000000*OO[[#This Row],[134 (05JUL1985 15:00:00)-Water Temperature (C)]]*OO[[#This Row],[76]]</f>
        <v>4.9213011091199993E-7</v>
      </c>
      <c r="CA432" s="10">
        <f>3/24000000*OO[[#This Row],[135 (05JUL1985 18:00:00)-Water Temperature (C)]]*OO[[#This Row],[77]]</f>
        <v>4.8334646481187492E-7</v>
      </c>
      <c r="CB432" s="10">
        <f>3/24000000*OO[[#This Row],[136 (05JUL1985 21:00:00)-Water Temperature (C)]]*OO[[#This Row],[78]]</f>
        <v>4.7150427204825001E-7</v>
      </c>
      <c r="CC432" s="10">
        <f>3/24000000*OO[[#This Row],[137 (06JUL1985 00:00:00)-Water Temperature (C)]]*OO[[#This Row],[79]]</f>
        <v>4.5745442315999998E-7</v>
      </c>
      <c r="CD432" s="10">
        <f>3/24000000*OO[[#This Row],[138 (06JUL1985 03:00:00)-Water Temperature (C)]]*OO[[#This Row],[80]]</f>
        <v>4.4302884436374994E-7</v>
      </c>
      <c r="CE432" s="10">
        <f>3/24000000*OO[[#This Row],[139 (06JUL1985 06:00:00)-Water Temperature (C)]]*OO[[#This Row],[81]]</f>
        <v>4.2786960036449999E-7</v>
      </c>
      <c r="CF432" s="10">
        <f>3/24000000*OO[[#This Row],[140 (06JUL1985 09:00:00)-Water Temperature (C)]]*OO[[#This Row],[82]]</f>
        <v>4.1887203921499997E-7</v>
      </c>
      <c r="CG432" s="10">
        <f>3/24000000*OO[[#This Row],[141 (06JUL1985 12:00:00)-Water Temperature (C)]]*OO[[#This Row],[83]]</f>
        <v>4.1170586582149999E-7</v>
      </c>
      <c r="CH432" s="10">
        <f>3/24000000*OO[[#This Row],[142 (06JUL1985 15:00:00)-Water Temperature (C)]]*OO[[#This Row],[84]]</f>
        <v>4.0619568417499996E-7</v>
      </c>
      <c r="CI432" s="10">
        <f>3/24000000*OO[[#This Row],[143 (06JUL1985 18:00:00)-Water Temperature (C)]]*OO[[#This Row],[85]]</f>
        <v>4.0257427234374997E-7</v>
      </c>
      <c r="CJ432" s="10">
        <f>3/24000000*OO[[#This Row],[144 (06JUL1985 21:00:00)-Water Temperature (C)]]*OO[[#This Row],[86]]</f>
        <v>3.9586021664287497E-7</v>
      </c>
      <c r="CK432" s="10">
        <f>3/24000000*OO[[#This Row],[145 (07JUL1985 00:00:00)-Water Temperature (C)]]*OO[[#This Row],[87]]</f>
        <v>3.8692707848549999E-7</v>
      </c>
      <c r="CL432" s="10">
        <f>3/24000000*OO[[#This Row],[146 (07JUL1985 03:00:00)-Water Temperature (C)]]*OO[[#This Row],[88]]</f>
        <v>3.76517152256875E-7</v>
      </c>
      <c r="CM432" s="10">
        <f>3/24000000*OO[[#This Row],[147 (07JUL1985 06:00:00)-Water Temperature (C)]]*OO[[#This Row],[89]]</f>
        <v>3.6391202246056248E-7</v>
      </c>
      <c r="CN432" s="10">
        <f>3/24000000*OO[[#This Row],[148 (07JUL1985 09:00:00)-Water Temperature (C)]]*OO[[#This Row],[90]]</f>
        <v>3.5113097754462497E-7</v>
      </c>
      <c r="CO432" s="10">
        <f>3/24000000*OO[[#This Row],[149 (07JUL1985 12:00:00)-Water Temperature (C)]]*OO[[#This Row],[91]]</f>
        <v>3.4058336354899998E-7</v>
      </c>
      <c r="CP432" s="10">
        <f>3/24000000*OO[[#This Row],[150 (07JUL1985 15:00:00)-Water Temperature (C)]]*OO[[#This Row],[92]]</f>
        <v>3.3334367648517501E-7</v>
      </c>
      <c r="CQ432" s="10">
        <f>3/24000000*OO[[#This Row],[151 (07JUL1985 18:00:00)-Water Temperature (C)]]*OO[[#This Row],[93]]</f>
        <v>3.248289883929125E-7</v>
      </c>
      <c r="CR432" s="10">
        <f>3/24000000*OO[[#This Row],[152 (07JUL1985 21:00:00)-Water Temperature (C)]]*OO[[#This Row],[94]]</f>
        <v>3.1541476060499995E-7</v>
      </c>
      <c r="CS432" s="10">
        <f>3/24000000*OO[[#This Row],[153 (08JUL1985 00:00:00)-Water Temperature (C)]]*OO[[#This Row],[95]]</f>
        <v>3.0670161983739997E-7</v>
      </c>
      <c r="CT432" s="10">
        <f>3/24000000*OO[[#This Row],[154 (08JUL1985 03:00:00)-Water Temperature (C)]]*OO[[#This Row],[96]]</f>
        <v>2.9751574575239999E-7</v>
      </c>
      <c r="CU432" s="10">
        <f>3/24000000*OO[[#This Row],[155 (08JUL1985 06:00:00)-Water Temperature (C)]]*OO[[#This Row],[97]]</f>
        <v>2.8755006792787502E-7</v>
      </c>
      <c r="CV432" s="10">
        <f>3/24000000*OO[[#This Row],[156 (08JUL1985 09:00:00)-Water Temperature (C)]]*OO[[#This Row],[98]]</f>
        <v>2.8046356077479994E-7</v>
      </c>
      <c r="CW432" s="10">
        <f>3/24000000*OO[[#This Row],[157 (08JUL1985 12:00:00)-Water Temperature (C)]]*OO[[#This Row],[99]]</f>
        <v>2.7537546833997493E-7</v>
      </c>
    </row>
    <row r="433" spans="1:101" x14ac:dyDescent="0.35">
      <c r="A433" t="s">
        <v>440</v>
      </c>
      <c r="B433">
        <v>795.54020000000003</v>
      </c>
      <c r="C433" s="10">
        <f>3/24*OO[[#This Row],[59 (26JUN1985 06:00:00)-Water Temperature (C)]]*OO[[#This Row],[1]]/SUM(OO[1])</f>
        <v>0</v>
      </c>
      <c r="D433" s="10">
        <f>3/24*OO[[#This Row],[60 (26JUN1985 09:00:00)-Water Temperature (C)]]*OO[[#This Row],[2]]/SUM(OO[2])</f>
        <v>0</v>
      </c>
      <c r="E433" s="10">
        <f>3/24*OO[[#This Row],[61 (26JUN1985 12:00:00)-Water Temperature (C)]]*OO[[#This Row],[3]]/SUM(OO[3])</f>
        <v>0</v>
      </c>
      <c r="F433" s="10">
        <f>3/24*OO[[#This Row],[62 (26JUN1985 15:00:00)-Water Temperature (C)]]*OO[[#This Row],[4]]/SUM(OO[4])</f>
        <v>0</v>
      </c>
      <c r="G433" s="10">
        <f>3/24*OO[[#This Row],[63 (26JUN1985 18:00:00)-Water Temperature (C)]]*OO[[#This Row],[5]]/SUM(OO[5])</f>
        <v>0</v>
      </c>
      <c r="H433" s="10">
        <f>3/24*OO[[#This Row],[64 (26JUN1985 21:00:00)-Water Temperature (C)]]*OO[[#This Row],[6]]/SUM(OO[6])</f>
        <v>0</v>
      </c>
      <c r="I433" s="10">
        <f>3/24*OO[[#This Row],[65 (27JUN1985 00:00:00)-Water Temperature (C)]]*OO[[#This Row],[7]]/SUM(OO[7])</f>
        <v>0</v>
      </c>
      <c r="J433" s="10">
        <f>3/24*OO[[#This Row],[66 (27JUN1985 03:00:00)-Water Temperature (C)]]*OO[[#This Row],[8]]/SUM(OO[8])</f>
        <v>0</v>
      </c>
      <c r="K433" s="10">
        <f>3/24*OO[[#This Row],[67 (27JUN1985 06:00:00)-Water Temperature (C)]]*OO[[#This Row],[9]]/SUM(OO[9])</f>
        <v>0</v>
      </c>
      <c r="L433" s="10">
        <f>3/24*OO[[#This Row],[68 (27JUN1985 09:00:00)-Water Temperature (C)]]*OO[[#This Row],[10]]/SUM(OO[10])</f>
        <v>0</v>
      </c>
      <c r="M433" s="10">
        <f>3/24*OO[[#This Row],[69 (27JUN1985 12:00:00)-Water Temperature (C)]]*OO[[#This Row],[11]]/SUM(OO[11])</f>
        <v>0</v>
      </c>
      <c r="N433" s="10">
        <f>3/24*OO[[#This Row],[70 (27JUN1985 15:00:00)-Water Temperature (C)]]*OO[[#This Row],[12]]/SUM(OO[12])</f>
        <v>0</v>
      </c>
      <c r="O433" s="10">
        <f>3/24*OO[[#This Row],[71 (27JUN1985 18:00:00)-Water Temperature (C)]]*OO[[#This Row],[13]]/SUM(OO[13])</f>
        <v>0</v>
      </c>
      <c r="P433" s="10">
        <f>3/24*OO[[#This Row],[72 (27JUN1985 21:00:00)-Water Temperature (C)]]*OO[[#This Row],[14]]/SUM(OO[14])</f>
        <v>0</v>
      </c>
      <c r="Q433" s="10">
        <f>3/24*OO[[#This Row],[73 (28JUN1985 00:00:00)-Water Temperature (C)]]*OO[[#This Row],[15]]/SUM(OO[15])</f>
        <v>0</v>
      </c>
      <c r="R433" s="10">
        <f>3/24*OO[[#This Row],[74 (28JUN1985 03:00:00)-Water Temperature (C)]]*OO[[#This Row],[16]]/SUM(OO[16])</f>
        <v>0</v>
      </c>
      <c r="S433" s="10">
        <f>3/24*OO[[#This Row],[75 (28JUN1985 06:00:00)-Water Temperature (C)]]*OO[[#This Row],[17]]/SUM(OO[17])</f>
        <v>0</v>
      </c>
      <c r="T433" s="10">
        <f>3/24*OO[[#This Row],[76 (28JUN1985 09:00:00)-Water Temperature (C)]]*OO[[#This Row],[18]]/SUM(OO[18])</f>
        <v>0</v>
      </c>
      <c r="U433" s="10">
        <f>3/24*OO[[#This Row],[77 (28JUN1985 12:00:00)-Water Temperature (C)]]*OO[[#This Row],[19]]/SUM(OO[19])</f>
        <v>0</v>
      </c>
      <c r="V433" s="10">
        <f>3/24000000*OO[[#This Row],[78 (28JUN1985 15:00:00)-Water Temperature (C)]]*OO[[#This Row],[20]]</f>
        <v>5.94985480768875E-39</v>
      </c>
      <c r="W433" s="10">
        <f>3/24000000*OO[[#This Row],[79 (28JUN1985 18:00:00)-Water Temperature (C)]]*OO[[#This Row],[21]]</f>
        <v>3.6973592500999996E-31</v>
      </c>
      <c r="X433" s="10">
        <f>3/24000000*OO[[#This Row],[80 (28JUN1985 21:00:00)-Water Temperature (C)]]*OO[[#This Row],[22]]</f>
        <v>1.9100034430624999E-24</v>
      </c>
      <c r="Y433" s="10">
        <f>3/24000000*OO[[#This Row],[81 (29JUN1985 00:00:00)-Water Temperature (C)]]*OO[[#This Row],[23]]</f>
        <v>1.1186262278076249E-19</v>
      </c>
      <c r="Z433" s="10">
        <f>3/24000000*OO[[#This Row],[82 (29JUN1985 03:00:00)-Water Temperature (C)]]*OO[[#This Row],[24]]</f>
        <v>5.7457787495999997E-16</v>
      </c>
      <c r="AA433" s="10">
        <f>3/24000000*OO[[#This Row],[83 (29JUN1985 06:00:00)-Water Temperature (C)]]*OO[[#This Row],[25]]</f>
        <v>5.2350329385349999E-13</v>
      </c>
      <c r="AB433" s="10">
        <f>3/24000000*OO[[#This Row],[84 (29JUN1985 09:00:00)-Water Temperature (C)]]*OO[[#This Row],[26]]</f>
        <v>1.3294355006958748E-10</v>
      </c>
      <c r="AC433" s="10">
        <f>3/24000000*OO[[#This Row],[85 (29JUN1985 12:00:00)-Water Temperature (C)]]*OO[[#This Row],[27]]</f>
        <v>1.23578044589825E-8</v>
      </c>
      <c r="AD433" s="10">
        <f>3/24000000*OO[[#This Row],[86 (29JUN1985 15:00:00)-Water Temperature (C)]]*OO[[#This Row],[28]]</f>
        <v>5.051468479698749E-7</v>
      </c>
      <c r="AE433" s="10">
        <f>3/24000000*OO[[#This Row],[88 (29JUN1985 21:00:00)-Water Temperature (C)]]*OO[[#This Row],[30]]</f>
        <v>1.1441706454574998E-4</v>
      </c>
      <c r="AF433" s="10">
        <f>3/24000000*OO[[#This Row],[88 (29JUN1985 21:00:00)-Water Temperature (C)]]*OO[[#This Row],[30]]</f>
        <v>1.1441706454574998E-4</v>
      </c>
      <c r="AG433" s="10">
        <f>3/24000000*OO[[#This Row],[89 (30JUN1985 00:00:00)-Water Temperature (C)]]*OO[[#This Row],[31]]</f>
        <v>7.5559678937762509E-4</v>
      </c>
      <c r="AH433" s="10">
        <f>3/24000000*OO[[#This Row],[90 (30JUN1985 03:00:00)-Water Temperature (C)]]*OO[[#This Row],[32]]</f>
        <v>3.2015991772443744E-3</v>
      </c>
      <c r="AI433" s="10">
        <f>3/24000000*OO[[#This Row],[91 (30JUN1985 06:00:00)-Water Temperature (C)]]*OO[[#This Row],[33]]</f>
        <v>9.2675140722000005E-3</v>
      </c>
      <c r="AJ433" s="10">
        <f>3/24000000*OO[[#This Row],[92 (30JUN1985 09:00:00)-Water Temperature (C)]]*OO[[#This Row],[34]]</f>
        <v>1.9650524484487498E-2</v>
      </c>
      <c r="AK433" s="10">
        <f>3/24000000*OO[[#This Row],[93 (30JUN1985 12:00:00)-Water Temperature (C)]]*OO[[#This Row],[35]]</f>
        <v>3.2120400562522501E-2</v>
      </c>
      <c r="AL433" s="10">
        <f>3/24000000*OO[[#This Row],[94 (30JUN1985 15:00:00)-Water Temperature (C)]]*OO[[#This Row],[36]]</f>
        <v>4.2237262667874996E-2</v>
      </c>
      <c r="AM433" s="10">
        <f>3/24000000*OO[[#This Row],[95 (30JUN1985 18:00:00)-Water Temperature (C)]]*OO[[#This Row],[37]]</f>
        <v>4.6375987671062491E-2</v>
      </c>
      <c r="AN433" s="10">
        <f>3/24000000*OO[[#This Row],[96 (30JUN1985 21:00:00)-Water Temperature (C)]]*OO[[#This Row],[38]]</f>
        <v>4.3651484802512498E-2</v>
      </c>
      <c r="AO433" s="10">
        <f>3/24000000*OO[[#This Row],[97 (01JUL1985 00:00:00)-Water Temperature (C)]]*OO[[#This Row],[39]]</f>
        <v>3.6553569144050002E-2</v>
      </c>
      <c r="AP433" s="10">
        <f>3/24000000*OO[[#This Row],[98 (01JUL1985 03:00:00)-Water Temperature (C)]]*OO[[#This Row],[40]]</f>
        <v>2.8123274520884995E-2</v>
      </c>
      <c r="AQ433" s="10">
        <f>3/24000000*OO[[#This Row],[99 (01JUL1985 06:00:00)-Water Temperature (C)]]*OO[[#This Row],[41]]</f>
        <v>2.0341397507724998E-2</v>
      </c>
      <c r="AR433" s="10">
        <f>3/24000000*OO[[#This Row],[100 (01JUL1985 09:00:00)-Water Temperature (C)]]*OO[[#This Row],[42]]</f>
        <v>1.4320909282085001E-2</v>
      </c>
      <c r="AS433" s="10">
        <f>3/24000000*OO[[#This Row],[101 (01JUL1985 12:00:00)-Water Temperature (C)]]*OO[[#This Row],[43]]</f>
        <v>9.86812484579375E-3</v>
      </c>
      <c r="AT433" s="10">
        <f>3/24000000*OO[[#This Row],[102 (01JUL1985 15:00:00)-Water Temperature (C)]]*OO[[#This Row],[44]]</f>
        <v>6.676440118289999E-3</v>
      </c>
      <c r="AU433" s="10">
        <f>3/24000000*OO[[#This Row],[103 (01JUL1985 18:00:00)-Water Temperature (C)]]*OO[[#This Row],[45]]</f>
        <v>4.4798396306349993E-3</v>
      </c>
      <c r="AV433" s="10">
        <f>3/24000000*OO[[#This Row],[104 (01JUL1985 21:00:00)-Water Temperature (C)]]*OO[[#This Row],[46]]</f>
        <v>2.9641065457218746E-3</v>
      </c>
      <c r="AW433" s="10">
        <f>3/24000000*OO[[#This Row],[105 (02JUL1985 00:00:00)-Water Temperature (C)]]*OO[[#This Row],[47]]</f>
        <v>1.95406181898125E-3</v>
      </c>
      <c r="AX433" s="10">
        <f>3/24000000*OO[[#This Row],[106 (02JUL1985 03:00:00)-Water Temperature (C)]]*OO[[#This Row],[48]]</f>
        <v>1.28119987281875E-3</v>
      </c>
      <c r="AY433" s="10">
        <f>3/24000000*OO[[#This Row],[107 (02JUL1985 06:00:00)-Water Temperature (C)]]*OO[[#This Row],[49]]</f>
        <v>8.3720261077150011E-4</v>
      </c>
      <c r="AZ433" s="10">
        <f>3/24000000*OO[[#This Row],[108 (02JUL1985 09:00:00)-Water Temperature (C)]]*OO[[#This Row],[50]]</f>
        <v>5.4652205784000007E-4</v>
      </c>
      <c r="BA433" s="10">
        <f>3/24000000*OO[[#This Row],[109 (02JUL1985 12:00:00)-Water Temperature (C)]]*OO[[#This Row],[51]]</f>
        <v>3.6132444323162501E-4</v>
      </c>
      <c r="BB433" s="10">
        <f>3/24000000*OO[[#This Row],[110 (02JUL1985 15:00:00)-Water Temperature (C)]]*OO[[#This Row],[52]]</f>
        <v>2.41953242948025E-4</v>
      </c>
      <c r="BC433" s="10">
        <f>3/24000000*OO[[#This Row],[111 (02JUL1985 18:00:00)-Water Temperature (C)]]*OO[[#This Row],[53]]</f>
        <v>1.6287209294192496E-4</v>
      </c>
      <c r="BD433" s="10">
        <f>3/24000000*OO[[#This Row],[112 (02JUL1985 21:00:00)-Water Temperature (C)]]*OO[[#This Row],[54]]</f>
        <v>1.0916315551321251E-4</v>
      </c>
      <c r="BE433" s="10">
        <f>3/24000000*OO[[#This Row],[113 (03JUL1985 00:00:00)-Water Temperature (C)]]*OO[[#This Row],[55]]</f>
        <v>7.2865568302149983E-5</v>
      </c>
      <c r="BF433" s="10">
        <f>3/24000000*OO[[#This Row],[114 (03JUL1985 03:00:00)-Water Temperature (C)]]*OO[[#This Row],[56]]</f>
        <v>4.8934658779374994E-5</v>
      </c>
      <c r="BG433" s="10">
        <f>3/24000000*OO[[#This Row],[115 (03JUL1985 06:00:00)-Water Temperature (C)]]*OO[[#This Row],[57]]</f>
        <v>3.2960766702087502E-5</v>
      </c>
      <c r="BH433" s="10">
        <f>3/24000000*OO[[#This Row],[116 (03JUL1985 09:00:00)-Water Temperature (C)]]*OO[[#This Row],[58]]</f>
        <v>2.2584433529497497E-5</v>
      </c>
      <c r="BI433" s="10">
        <f>3/24000000*OO[[#This Row],[117 (03JUL1985 12:00:00)-Water Temperature (C)]]*OO[[#This Row],[59]]</f>
        <v>1.5770903751912499E-5</v>
      </c>
      <c r="BJ433" s="10">
        <f>3/24000000*OO[[#This Row],[118 (03JUL1985 15:00:00)-Water Temperature (C)]]*OO[[#This Row],[60]]</f>
        <v>1.1221581432982498E-5</v>
      </c>
      <c r="BK433" s="10">
        <f>3/24000000*OO[[#This Row],[119 (03JUL1985 18:00:00)-Water Temperature (C)]]*OO[[#This Row],[61]]</f>
        <v>8.1773195594249996E-6</v>
      </c>
      <c r="BL433" s="10">
        <f>3/24000000*OO[[#This Row],[120 (03JUL1985 21:00:00)-Water Temperature (C)]]*OO[[#This Row],[62]]</f>
        <v>6.0665350257199998E-6</v>
      </c>
      <c r="BM433" s="10">
        <f>3/24000000*OO[[#This Row],[121 (04JUL1985 00:00:00)-Water Temperature (C)]]*OO[[#This Row],[63]]</f>
        <v>4.6132204954700004E-6</v>
      </c>
      <c r="BN433" s="10">
        <f>3/24000000*OO[[#This Row],[122 (04JUL1985 03:00:00)-Water Temperature (C)]]*OO[[#This Row],[64]]</f>
        <v>3.6127455515999991E-6</v>
      </c>
      <c r="BO433" s="10">
        <f>3/24000000*OO[[#This Row],[123 (04JUL1985 06:00:00)-Water Temperature (C)]]*OO[[#This Row],[65]]</f>
        <v>2.9118223670479998E-6</v>
      </c>
      <c r="BP433" s="10">
        <f>3/24000000*OO[[#This Row],[124 (04JUL1985 09:00:00)-Water Temperature (C)]]*OO[[#This Row],[66]]</f>
        <v>2.4508983715299998E-6</v>
      </c>
      <c r="BQ433" s="10">
        <f>3/24000000*OO[[#This Row],[125 (04JUL1985 12:00:00)-Water Temperature (C)]]*OO[[#This Row],[67]]</f>
        <v>2.1285109724007499E-6</v>
      </c>
      <c r="BR433" s="10">
        <f>3/24000000*OO[[#This Row],[126 (04JUL1985 15:00:00)-Water Temperature (C)]]*OO[[#This Row],[68]]</f>
        <v>1.8966569299356251E-6</v>
      </c>
      <c r="BS433" s="10">
        <f>3/24000000*OO[[#This Row],[127 (04JUL1985 18:00:00)-Water Temperature (C)]]*OO[[#This Row],[69]]</f>
        <v>1.7271988146288751E-6</v>
      </c>
      <c r="BT433" s="10">
        <f>3/24000000*OO[[#This Row],[128 (04JUL1985 21:00:00)-Water Temperature (C)]]*OO[[#This Row],[70]]</f>
        <v>1.5944320077344998E-6</v>
      </c>
      <c r="BU433" s="10">
        <f>3/24000000*OO[[#This Row],[129 (05JUL1985 00:00:00)-Water Temperature (C)]]*OO[[#This Row],[71]]</f>
        <v>1.4823868146677498E-6</v>
      </c>
      <c r="BV433" s="10">
        <f>3/24000000*OO[[#This Row],[130 (05JUL1985 03:00:00)-Water Temperature (C)]]*OO[[#This Row],[72]]</f>
        <v>1.3888870020762499E-6</v>
      </c>
      <c r="BW433" s="10">
        <f>3/24000000*OO[[#This Row],[131 (05JUL1985 06:00:00)-Water Temperature (C)]]*OO[[#This Row],[73]]</f>
        <v>1.3078069144699998E-6</v>
      </c>
      <c r="BX433" s="10">
        <f>3/24000000*OO[[#This Row],[132 (05JUL1985 09:00:00)-Water Temperature (C)]]*OO[[#This Row],[74]]</f>
        <v>1.2531852412252501E-6</v>
      </c>
      <c r="BY433" s="10">
        <f>3/24000000*OO[[#This Row],[133 (05JUL1985 12:00:00)-Water Temperature (C)]]*OO[[#This Row],[75]]</f>
        <v>1.2122528136907499E-6</v>
      </c>
      <c r="BZ433" s="10">
        <f>3/24000000*OO[[#This Row],[134 (05JUL1985 15:00:00)-Water Temperature (C)]]*OO[[#This Row],[76]]</f>
        <v>1.1818346029650001E-6</v>
      </c>
      <c r="CA433" s="10">
        <f>3/24000000*OO[[#This Row],[135 (05JUL1985 18:00:00)-Water Temperature (C)]]*OO[[#This Row],[77]]</f>
        <v>1.1589011351504998E-6</v>
      </c>
      <c r="CB433" s="10">
        <f>3/24000000*OO[[#This Row],[136 (05JUL1985 21:00:00)-Water Temperature (C)]]*OO[[#This Row],[78]]</f>
        <v>1.1288044652129999E-6</v>
      </c>
      <c r="CC433" s="10">
        <f>3/24000000*OO[[#This Row],[137 (06JUL1985 00:00:00)-Water Temperature (C)]]*OO[[#This Row],[79]]</f>
        <v>1.0940674017137498E-6</v>
      </c>
      <c r="CD433" s="10">
        <f>3/24000000*OO[[#This Row],[138 (06JUL1985 03:00:00)-Water Temperature (C)]]*OO[[#This Row],[80]]</f>
        <v>1.0590819262504999E-6</v>
      </c>
      <c r="CE433" s="10">
        <f>3/24000000*OO[[#This Row],[139 (06JUL1985 06:00:00)-Water Temperature (C)]]*OO[[#This Row],[81]]</f>
        <v>1.0225798296367498E-6</v>
      </c>
      <c r="CF433" s="10">
        <f>3/24000000*OO[[#This Row],[140 (06JUL1985 09:00:00)-Water Temperature (C)]]*OO[[#This Row],[82]]</f>
        <v>1.0006465767659998E-6</v>
      </c>
      <c r="CG433" s="10">
        <f>3/24000000*OO[[#This Row],[141 (06JUL1985 12:00:00)-Water Temperature (C)]]*OO[[#This Row],[83]]</f>
        <v>9.8261166746399998E-7</v>
      </c>
      <c r="CH433" s="10">
        <f>3/24000000*OO[[#This Row],[142 (06JUL1985 15:00:00)-Water Temperature (C)]]*OO[[#This Row],[84]]</f>
        <v>9.6796732931324978E-7</v>
      </c>
      <c r="CI433" s="10">
        <f>3/24000000*OO[[#This Row],[143 (06JUL1985 18:00:00)-Water Temperature (C)]]*OO[[#This Row],[85]]</f>
        <v>9.5770511047312472E-7</v>
      </c>
      <c r="CJ433" s="10">
        <f>3/24000000*OO[[#This Row],[144 (06JUL1985 21:00:00)-Water Temperature (C)]]*OO[[#This Row],[86]]</f>
        <v>9.4037516028424988E-7</v>
      </c>
      <c r="CK433" s="10">
        <f>3/24000000*OO[[#This Row],[145 (07JUL1985 00:00:00)-Water Temperature (C)]]*OO[[#This Row],[87]]</f>
        <v>9.1819822921537495E-7</v>
      </c>
      <c r="CL433" s="10">
        <f>3/24000000*OO[[#This Row],[146 (07JUL1985 03:00:00)-Water Temperature (C)]]*OO[[#This Row],[88]]</f>
        <v>8.9305048056249998E-7</v>
      </c>
      <c r="CM433" s="10">
        <f>3/24000000*OO[[#This Row],[147 (07JUL1985 06:00:00)-Water Temperature (C)]]*OO[[#This Row],[89]]</f>
        <v>8.6290984754174995E-7</v>
      </c>
      <c r="CN433" s="10">
        <f>3/24000000*OO[[#This Row],[148 (07JUL1985 09:00:00)-Water Temperature (C)]]*OO[[#This Row],[90]]</f>
        <v>8.3229226856099994E-7</v>
      </c>
      <c r="CO433" s="10">
        <f>3/24000000*OO[[#This Row],[149 (07JUL1985 12:00:00)-Water Temperature (C)]]*OO[[#This Row],[91]]</f>
        <v>8.0674963206749993E-7</v>
      </c>
      <c r="CP433" s="10">
        <f>3/24000000*OO[[#This Row],[150 (07JUL1985 15:00:00)-Water Temperature (C)]]*OO[[#This Row],[92]]</f>
        <v>7.88817333627E-7</v>
      </c>
      <c r="CQ433" s="10">
        <f>3/24000000*OO[[#This Row],[151 (07JUL1985 18:00:00)-Water Temperature (C)]]*OO[[#This Row],[93]]</f>
        <v>7.6752708386150011E-7</v>
      </c>
      <c r="CR433" s="10">
        <f>3/24000000*OO[[#This Row],[152 (07JUL1985 21:00:00)-Water Temperature (C)]]*OO[[#This Row],[94]]</f>
        <v>7.4406978878550002E-7</v>
      </c>
      <c r="CS433" s="10">
        <f>3/24000000*OO[[#This Row],[153 (08JUL1985 00:00:00)-Water Temperature (C)]]*OO[[#This Row],[95]]</f>
        <v>7.2267145087049996E-7</v>
      </c>
      <c r="CT433" s="10">
        <f>3/24000000*OO[[#This Row],[154 (08JUL1985 03:00:00)-Water Temperature (C)]]*OO[[#This Row],[96]]</f>
        <v>7.0053918081749991E-7</v>
      </c>
      <c r="CU433" s="10">
        <f>3/24000000*OO[[#This Row],[155 (08JUL1985 06:00:00)-Water Temperature (C)]]*OO[[#This Row],[97]]</f>
        <v>6.7673921841000003E-7</v>
      </c>
      <c r="CV433" s="10">
        <f>3/24000000*OO[[#This Row],[156 (08JUL1985 09:00:00)-Water Temperature (C)]]*OO[[#This Row],[98]]</f>
        <v>6.5969701498349999E-7</v>
      </c>
      <c r="CW433" s="10">
        <f>3/24000000*OO[[#This Row],[157 (08JUL1985 12:00:00)-Water Temperature (C)]]*OO[[#This Row],[99]]</f>
        <v>6.4718929809549996E-7</v>
      </c>
    </row>
    <row r="434" spans="1:101" x14ac:dyDescent="0.35">
      <c r="A434" t="s">
        <v>441</v>
      </c>
      <c r="B434">
        <v>776.09699999999998</v>
      </c>
      <c r="C434" s="10">
        <f>3/24*OO[[#This Row],[59 (26JUN1985 06:00:00)-Water Temperature (C)]]*OO[[#This Row],[1]]/SUM(OO[1])</f>
        <v>0</v>
      </c>
      <c r="D434" s="10">
        <f>3/24*OO[[#This Row],[60 (26JUN1985 09:00:00)-Water Temperature (C)]]*OO[[#This Row],[2]]/SUM(OO[2])</f>
        <v>0</v>
      </c>
      <c r="E434" s="10">
        <f>3/24*OO[[#This Row],[61 (26JUN1985 12:00:00)-Water Temperature (C)]]*OO[[#This Row],[3]]/SUM(OO[3])</f>
        <v>0</v>
      </c>
      <c r="F434" s="10">
        <f>3/24*OO[[#This Row],[62 (26JUN1985 15:00:00)-Water Temperature (C)]]*OO[[#This Row],[4]]/SUM(OO[4])</f>
        <v>0</v>
      </c>
      <c r="G434" s="10">
        <f>3/24*OO[[#This Row],[63 (26JUN1985 18:00:00)-Water Temperature (C)]]*OO[[#This Row],[5]]/SUM(OO[5])</f>
        <v>0</v>
      </c>
      <c r="H434" s="10">
        <f>3/24*OO[[#This Row],[64 (26JUN1985 21:00:00)-Water Temperature (C)]]*OO[[#This Row],[6]]/SUM(OO[6])</f>
        <v>0</v>
      </c>
      <c r="I434" s="10">
        <f>3/24*OO[[#This Row],[65 (27JUN1985 00:00:00)-Water Temperature (C)]]*OO[[#This Row],[7]]/SUM(OO[7])</f>
        <v>0</v>
      </c>
      <c r="J434" s="10">
        <f>3/24*OO[[#This Row],[66 (27JUN1985 03:00:00)-Water Temperature (C)]]*OO[[#This Row],[8]]/SUM(OO[8])</f>
        <v>0</v>
      </c>
      <c r="K434" s="10">
        <f>3/24*OO[[#This Row],[67 (27JUN1985 06:00:00)-Water Temperature (C)]]*OO[[#This Row],[9]]/SUM(OO[9])</f>
        <v>0</v>
      </c>
      <c r="L434" s="10">
        <f>3/24*OO[[#This Row],[68 (27JUN1985 09:00:00)-Water Temperature (C)]]*OO[[#This Row],[10]]/SUM(OO[10])</f>
        <v>0</v>
      </c>
      <c r="M434" s="10">
        <f>3/24*OO[[#This Row],[69 (27JUN1985 12:00:00)-Water Temperature (C)]]*OO[[#This Row],[11]]/SUM(OO[11])</f>
        <v>0</v>
      </c>
      <c r="N434" s="10">
        <f>3/24*OO[[#This Row],[70 (27JUN1985 15:00:00)-Water Temperature (C)]]*OO[[#This Row],[12]]/SUM(OO[12])</f>
        <v>0</v>
      </c>
      <c r="O434" s="10">
        <f>3/24*OO[[#This Row],[71 (27JUN1985 18:00:00)-Water Temperature (C)]]*OO[[#This Row],[13]]/SUM(OO[13])</f>
        <v>0</v>
      </c>
      <c r="P434" s="10">
        <f>3/24*OO[[#This Row],[72 (27JUN1985 21:00:00)-Water Temperature (C)]]*OO[[#This Row],[14]]/SUM(OO[14])</f>
        <v>0</v>
      </c>
      <c r="Q434" s="10">
        <f>3/24*OO[[#This Row],[73 (28JUN1985 00:00:00)-Water Temperature (C)]]*OO[[#This Row],[15]]/SUM(OO[15])</f>
        <v>0</v>
      </c>
      <c r="R434" s="10">
        <f>3/24*OO[[#This Row],[74 (28JUN1985 03:00:00)-Water Temperature (C)]]*OO[[#This Row],[16]]/SUM(OO[16])</f>
        <v>0</v>
      </c>
      <c r="S434" s="10">
        <f>3/24*OO[[#This Row],[75 (28JUN1985 06:00:00)-Water Temperature (C)]]*OO[[#This Row],[17]]/SUM(OO[17])</f>
        <v>0</v>
      </c>
      <c r="T434" s="10">
        <f>3/24*OO[[#This Row],[76 (28JUN1985 09:00:00)-Water Temperature (C)]]*OO[[#This Row],[18]]/SUM(OO[18])</f>
        <v>0</v>
      </c>
      <c r="U434" s="10">
        <f>3/24*OO[[#This Row],[77 (28JUN1985 12:00:00)-Water Temperature (C)]]*OO[[#This Row],[19]]/SUM(OO[19])</f>
        <v>0</v>
      </c>
      <c r="V434" s="10">
        <f>3/24000000*OO[[#This Row],[78 (28JUN1985 15:00:00)-Water Temperature (C)]]*OO[[#This Row],[20]]</f>
        <v>2.1890312690863744E-39</v>
      </c>
      <c r="W434" s="10">
        <f>3/24000000*OO[[#This Row],[79 (28JUN1985 18:00:00)-Water Temperature (C)]]*OO[[#This Row],[21]]</f>
        <v>1.1879512965656249E-31</v>
      </c>
      <c r="X434" s="10">
        <f>3/24000000*OO[[#This Row],[80 (28JUN1985 21:00:00)-Water Temperature (C)]]*OO[[#This Row],[22]]</f>
        <v>8.7512400903375001E-25</v>
      </c>
      <c r="Y434" s="10">
        <f>3/24000000*OO[[#This Row],[81 (29JUN1985 00:00:00)-Water Temperature (C)]]*OO[[#This Row],[23]]</f>
        <v>6.2197027433425001E-20</v>
      </c>
      <c r="Z434" s="10">
        <f>3/24000000*OO[[#This Row],[82 (29JUN1985 03:00:00)-Water Temperature (C)]]*OO[[#This Row],[24]]</f>
        <v>3.6474209514674997E-16</v>
      </c>
      <c r="AA434" s="10">
        <f>3/24000000*OO[[#This Row],[83 (29JUN1985 06:00:00)-Water Temperature (C)]]*OO[[#This Row],[25]]</f>
        <v>3.7015686619037499E-13</v>
      </c>
      <c r="AB434" s="10">
        <f>3/24000000*OO[[#This Row],[84 (29JUN1985 09:00:00)-Water Temperature (C)]]*OO[[#This Row],[26]]</f>
        <v>1.0270455348037498E-10</v>
      </c>
      <c r="AC434" s="10">
        <f>3/24000000*OO[[#This Row],[85 (29JUN1985 12:00:00)-Water Temperature (C)]]*OO[[#This Row],[27]]</f>
        <v>1.0294974210511249E-8</v>
      </c>
      <c r="AD434" s="10">
        <f>3/24000000*OO[[#This Row],[86 (29JUN1985 15:00:00)-Water Temperature (C)]]*OO[[#This Row],[28]]</f>
        <v>4.4958187316900001E-7</v>
      </c>
      <c r="AE434" s="10">
        <f>3/24000000*OO[[#This Row],[88 (29JUN1985 21:00:00)-Water Temperature (C)]]*OO[[#This Row],[30]]</f>
        <v>1.1427456857559998E-4</v>
      </c>
      <c r="AF434" s="10">
        <f>3/24000000*OO[[#This Row],[88 (29JUN1985 21:00:00)-Water Temperature (C)]]*OO[[#This Row],[30]]</f>
        <v>1.1427456857559998E-4</v>
      </c>
      <c r="AG434" s="10">
        <f>3/24000000*OO[[#This Row],[89 (30JUN1985 00:00:00)-Water Temperature (C)]]*OO[[#This Row],[31]]</f>
        <v>7.9433343186350008E-4</v>
      </c>
      <c r="AH434" s="10">
        <f>3/24000000*OO[[#This Row],[90 (30JUN1985 03:00:00)-Water Temperature (C)]]*OO[[#This Row],[32]]</f>
        <v>3.5304932170049999E-3</v>
      </c>
      <c r="AI434" s="10">
        <f>3/24000000*OO[[#This Row],[91 (30JUN1985 06:00:00)-Water Temperature (C)]]*OO[[#This Row],[33]]</f>
        <v>1.0675684229354998E-2</v>
      </c>
      <c r="AJ434" s="10">
        <f>3/24000000*OO[[#This Row],[92 (30JUN1985 09:00:00)-Water Temperature (C)]]*OO[[#This Row],[34]]</f>
        <v>2.3543683650719998E-2</v>
      </c>
      <c r="AK434" s="10">
        <f>3/24000000*OO[[#This Row],[93 (30JUN1985 12:00:00)-Water Temperature (C)]]*OO[[#This Row],[35]]</f>
        <v>3.9834551708437492E-2</v>
      </c>
      <c r="AL434" s="10">
        <f>3/24000000*OO[[#This Row],[94 (30JUN1985 15:00:00)-Water Temperature (C)]]*OO[[#This Row],[36]]</f>
        <v>5.3943191062949994E-2</v>
      </c>
      <c r="AM434" s="10">
        <f>3/24000000*OO[[#This Row],[95 (30JUN1985 18:00:00)-Water Temperature (C)]]*OO[[#This Row],[37]]</f>
        <v>6.0732914250274994E-2</v>
      </c>
      <c r="AN434" s="10">
        <f>3/24000000*OO[[#This Row],[96 (30JUN1985 21:00:00)-Water Temperature (C)]]*OO[[#This Row],[38]]</f>
        <v>5.8368151187999998E-2</v>
      </c>
      <c r="AO434" s="10">
        <f>3/24000000*OO[[#This Row],[97 (01JUL1985 00:00:00)-Water Temperature (C)]]*OO[[#This Row],[39]]</f>
        <v>4.9733983390875001E-2</v>
      </c>
      <c r="AP434" s="10">
        <f>3/24000000*OO[[#This Row],[98 (01JUL1985 03:00:00)-Water Temperature (C)]]*OO[[#This Row],[40]]</f>
        <v>3.8823131860125003E-2</v>
      </c>
      <c r="AQ434" s="10">
        <f>3/24000000*OO[[#This Row],[99 (01JUL1985 06:00:00)-Water Temperature (C)]]*OO[[#This Row],[41]]</f>
        <v>2.8396359598341248E-2</v>
      </c>
      <c r="AR434" s="10">
        <f>3/24000000*OO[[#This Row],[100 (01JUL1985 09:00:00)-Water Temperature (C)]]*OO[[#This Row],[42]]</f>
        <v>2.0154566242359999E-2</v>
      </c>
      <c r="AS434" s="10">
        <f>3/24000000*OO[[#This Row],[101 (01JUL1985 12:00:00)-Water Temperature (C)]]*OO[[#This Row],[43]]</f>
        <v>1.3965495087596248E-2</v>
      </c>
      <c r="AT434" s="10">
        <f>3/24000000*OO[[#This Row],[102 (01JUL1985 15:00:00)-Water Temperature (C)]]*OO[[#This Row],[44]]</f>
        <v>9.4782638385949997E-3</v>
      </c>
      <c r="AU434" s="10">
        <f>3/24000000*OO[[#This Row],[103 (01JUL1985 18:00:00)-Water Temperature (C)]]*OO[[#This Row],[45]]</f>
        <v>6.3744524562675004E-3</v>
      </c>
      <c r="AV434" s="10">
        <f>3/24000000*OO[[#This Row],[104 (01JUL1985 21:00:00)-Water Temperature (C)]]*OO[[#This Row],[46]]</f>
        <v>4.2268800136000002E-3</v>
      </c>
      <c r="AW434" s="10">
        <f>3/24000000*OO[[#This Row],[105 (02JUL1985 00:00:00)-Water Temperature (C)]]*OO[[#This Row],[47]]</f>
        <v>2.7933535299037499E-3</v>
      </c>
      <c r="AX434" s="10">
        <f>3/24000000*OO[[#This Row],[106 (02JUL1985 03:00:00)-Water Temperature (C)]]*OO[[#This Row],[48]]</f>
        <v>1.8360675130483749E-3</v>
      </c>
      <c r="AY434" s="10">
        <f>3/24000000*OO[[#This Row],[107 (02JUL1985 06:00:00)-Water Temperature (C)]]*OO[[#This Row],[49]]</f>
        <v>1.2021678915840001E-3</v>
      </c>
      <c r="AZ434" s="10">
        <f>3/24000000*OO[[#This Row],[108 (02JUL1985 09:00:00)-Water Temperature (C)]]*OO[[#This Row],[50]]</f>
        <v>7.8587623584250007E-4</v>
      </c>
      <c r="BA434" s="10">
        <f>3/24000000*OO[[#This Row],[109 (02JUL1985 12:00:00)-Water Temperature (C)]]*OO[[#This Row],[51]]</f>
        <v>5.2013588787950009E-4</v>
      </c>
      <c r="BB434" s="10">
        <f>3/24000000*OO[[#This Row],[110 (02JUL1985 15:00:00)-Water Temperature (C)]]*OO[[#This Row],[52]]</f>
        <v>3.48641350889E-4</v>
      </c>
      <c r="BC434" s="10">
        <f>3/24000000*OO[[#This Row],[111 (02JUL1985 18:00:00)-Water Temperature (C)]]*OO[[#This Row],[53]]</f>
        <v>2.3478649968375001E-4</v>
      </c>
      <c r="BD434" s="10">
        <f>3/24000000*OO[[#This Row],[112 (02JUL1985 21:00:00)-Water Temperature (C)]]*OO[[#This Row],[54]]</f>
        <v>1.573676297734375E-4</v>
      </c>
      <c r="BE434" s="10">
        <f>3/24000000*OO[[#This Row],[113 (03JUL1985 00:00:00)-Water Temperature (C)]]*OO[[#This Row],[55]]</f>
        <v>1.0504747861125E-4</v>
      </c>
      <c r="BF434" s="10">
        <f>3/24000000*OO[[#This Row],[114 (03JUL1985 03:00:00)-Water Temperature (C)]]*OO[[#This Row],[56]]</f>
        <v>7.0609306535249997E-5</v>
      </c>
      <c r="BG434" s="10">
        <f>3/24000000*OO[[#This Row],[115 (03JUL1985 06:00:00)-Water Temperature (C)]]*OO[[#This Row],[57]]</f>
        <v>4.7613612542924999E-5</v>
      </c>
      <c r="BH434" s="10">
        <f>3/24000000*OO[[#This Row],[116 (03JUL1985 09:00:00)-Water Temperature (C)]]*OO[[#This Row],[58]]</f>
        <v>3.2631041380287495E-5</v>
      </c>
      <c r="BI434" s="10">
        <f>3/24000000*OO[[#This Row],[117 (03JUL1985 12:00:00)-Water Temperature (C)]]*OO[[#This Row],[59]]</f>
        <v>2.2762909974699999E-5</v>
      </c>
      <c r="BJ434" s="10">
        <f>3/24000000*OO[[#This Row],[118 (03JUL1985 15:00:00)-Water Temperature (C)]]*OO[[#This Row],[60]]</f>
        <v>1.615298582498625E-5</v>
      </c>
      <c r="BK434" s="10">
        <f>3/24000000*OO[[#This Row],[119 (03JUL1985 18:00:00)-Water Temperature (C)]]*OO[[#This Row],[61]]</f>
        <v>1.1722870046399999E-5</v>
      </c>
      <c r="BL434" s="10">
        <f>3/24000000*OO[[#This Row],[120 (03JUL1985 21:00:00)-Water Temperature (C)]]*OO[[#This Row],[62]]</f>
        <v>8.6543592597674993E-6</v>
      </c>
      <c r="BM434" s="10">
        <f>3/24000000*OO[[#This Row],[121 (04JUL1985 00:00:00)-Water Temperature (C)]]*OO[[#This Row],[63]]</f>
        <v>6.5450280123549987E-6</v>
      </c>
      <c r="BN434" s="10">
        <f>3/24000000*OO[[#This Row],[122 (04JUL1985 03:00:00)-Water Temperature (C)]]*OO[[#This Row],[64]]</f>
        <v>5.09767002877E-6</v>
      </c>
      <c r="BO434" s="10">
        <f>3/24000000*OO[[#This Row],[123 (04JUL1985 06:00:00)-Water Temperature (C)]]*OO[[#This Row],[65]]</f>
        <v>4.0852875595949999E-6</v>
      </c>
      <c r="BP434" s="10">
        <f>3/24000000*OO[[#This Row],[124 (04JUL1985 09:00:00)-Water Temperature (C)]]*OO[[#This Row],[66]]</f>
        <v>3.4177919694412496E-6</v>
      </c>
      <c r="BQ434" s="10">
        <f>3/24000000*OO[[#This Row],[125 (04JUL1985 12:00:00)-Water Temperature (C)]]*OO[[#This Row],[67]]</f>
        <v>2.9490280293614997E-6</v>
      </c>
      <c r="BR434" s="10">
        <f>3/24000000*OO[[#This Row],[126 (04JUL1985 15:00:00)-Water Temperature (C)]]*OO[[#This Row],[68]]</f>
        <v>2.6097613341852496E-6</v>
      </c>
      <c r="BS434" s="10">
        <f>3/24000000*OO[[#This Row],[127 (04JUL1985 18:00:00)-Water Temperature (C)]]*OO[[#This Row],[69]]</f>
        <v>2.3615863160225E-6</v>
      </c>
      <c r="BT434" s="10">
        <f>3/24000000*OO[[#This Row],[128 (04JUL1985 21:00:00)-Water Temperature (C)]]*OO[[#This Row],[70]]</f>
        <v>2.1692726533484998E-6</v>
      </c>
      <c r="BU434" s="10">
        <f>3/24000000*OO[[#This Row],[129 (05JUL1985 00:00:00)-Water Temperature (C)]]*OO[[#This Row],[71]]</f>
        <v>2.0098390619999998E-6</v>
      </c>
      <c r="BV434" s="10">
        <f>3/24000000*OO[[#This Row],[130 (05JUL1985 03:00:00)-Water Temperature (C)]]*OO[[#This Row],[72]]</f>
        <v>1.8793266745219999E-6</v>
      </c>
      <c r="BW434" s="10">
        <f>3/24000000*OO[[#This Row],[131 (05JUL1985 06:00:00)-Water Temperature (C)]]*OO[[#This Row],[73]]</f>
        <v>1.76753729854725E-6</v>
      </c>
      <c r="BX434" s="10">
        <f>3/24000000*OO[[#This Row],[132 (05JUL1985 09:00:00)-Water Temperature (C)]]*OO[[#This Row],[74]]</f>
        <v>1.691956220011625E-6</v>
      </c>
      <c r="BY434" s="10">
        <f>3/24000000*OO[[#This Row],[133 (05JUL1985 12:00:00)-Water Temperature (C)]]*OO[[#This Row],[75]]</f>
        <v>1.634614495166E-6</v>
      </c>
      <c r="BZ434" s="10">
        <f>3/24000000*OO[[#This Row],[134 (05JUL1985 15:00:00)-Water Temperature (C)]]*OO[[#This Row],[76]]</f>
        <v>1.5904011081887499E-6</v>
      </c>
      <c r="CA434" s="10">
        <f>3/24000000*OO[[#This Row],[135 (05JUL1985 18:00:00)-Water Temperature (C)]]*OO[[#This Row],[77]]</f>
        <v>1.556392780263875E-6</v>
      </c>
      <c r="CB434" s="10">
        <f>3/24000000*OO[[#This Row],[136 (05JUL1985 21:00:00)-Water Temperature (C)]]*OO[[#This Row],[78]]</f>
        <v>1.5135004290314998E-6</v>
      </c>
      <c r="CC434" s="10">
        <f>3/24000000*OO[[#This Row],[137 (06JUL1985 00:00:00)-Water Temperature (C)]]*OO[[#This Row],[79]]</f>
        <v>1.4657639885557498E-6</v>
      </c>
      <c r="CD434" s="10">
        <f>3/24000000*OO[[#This Row],[138 (06JUL1985 03:00:00)-Water Temperature (C)]]*OO[[#This Row],[80]]</f>
        <v>1.41960715664625E-6</v>
      </c>
      <c r="CE434" s="10">
        <f>3/24000000*OO[[#This Row],[139 (06JUL1985 06:00:00)-Water Temperature (C)]]*OO[[#This Row],[81]]</f>
        <v>1.372183014905875E-6</v>
      </c>
      <c r="CF434" s="10">
        <f>3/24000000*OO[[#This Row],[140 (06JUL1985 09:00:00)-Water Temperature (C)]]*OO[[#This Row],[82]]</f>
        <v>1.3440083637987499E-6</v>
      </c>
      <c r="CG434" s="10">
        <f>3/24000000*OO[[#This Row],[141 (06JUL1985 12:00:00)-Water Temperature (C)]]*OO[[#This Row],[83]]</f>
        <v>1.32004959428475E-6</v>
      </c>
      <c r="CH434" s="10">
        <f>3/24000000*OO[[#This Row],[142 (06JUL1985 15:00:00)-Water Temperature (C)]]*OO[[#This Row],[84]]</f>
        <v>1.2988873717928749E-6</v>
      </c>
      <c r="CI434" s="10">
        <f>3/24000000*OO[[#This Row],[143 (06JUL1985 18:00:00)-Water Temperature (C)]]*OO[[#This Row],[85]]</f>
        <v>1.2831357356762499E-6</v>
      </c>
      <c r="CJ434" s="10">
        <f>3/24000000*OO[[#This Row],[144 (06JUL1985 21:00:00)-Water Temperature (C)]]*OO[[#This Row],[86]]</f>
        <v>1.2585297531187499E-6</v>
      </c>
      <c r="CK434" s="10">
        <f>3/24000000*OO[[#This Row],[145 (07JUL1985 00:00:00)-Water Temperature (C)]]*OO[[#This Row],[87]]</f>
        <v>1.2283900848433748E-6</v>
      </c>
      <c r="CL434" s="10">
        <f>3/24000000*OO[[#This Row],[146 (07JUL1985 03:00:00)-Water Temperature (C)]]*OO[[#This Row],[88]]</f>
        <v>1.1956173238874998E-6</v>
      </c>
      <c r="CM434" s="10">
        <f>3/24000000*OO[[#This Row],[147 (07JUL1985 06:00:00)-Water Temperature (C)]]*OO[[#This Row],[89]]</f>
        <v>1.1569570107243748E-6</v>
      </c>
      <c r="CN434" s="10">
        <f>3/24000000*OO[[#This Row],[148 (07JUL1985 09:00:00)-Water Temperature (C)]]*OO[[#This Row],[90]]</f>
        <v>1.1173126248393751E-6</v>
      </c>
      <c r="CO434" s="10">
        <f>3/24000000*OO[[#This Row],[149 (07JUL1985 12:00:00)-Water Temperature (C)]]*OO[[#This Row],[91]]</f>
        <v>1.0838029753049998E-6</v>
      </c>
      <c r="CP434" s="10">
        <f>3/24000000*OO[[#This Row],[150 (07JUL1985 15:00:00)-Water Temperature (C)]]*OO[[#This Row],[92]]</f>
        <v>1.0597606652160001E-6</v>
      </c>
      <c r="CQ434" s="10">
        <f>3/24000000*OO[[#This Row],[151 (07JUL1985 18:00:00)-Water Temperature (C)]]*OO[[#This Row],[93]]</f>
        <v>1.030415040278125E-6</v>
      </c>
      <c r="CR434" s="10">
        <f>3/24000000*OO[[#This Row],[152 (07JUL1985 21:00:00)-Water Temperature (C)]]*OO[[#This Row],[94]]</f>
        <v>9.9771619201275004E-7</v>
      </c>
      <c r="CS434" s="10">
        <f>3/24000000*OO[[#This Row],[153 (08JUL1985 00:00:00)-Water Temperature (C)]]*OO[[#This Row],[95]]</f>
        <v>9.6838261035300007E-7</v>
      </c>
      <c r="CT434" s="10">
        <f>3/24000000*OO[[#This Row],[154 (08JUL1985 03:00:00)-Water Temperature (C)]]*OO[[#This Row],[96]]</f>
        <v>9.3915087012225006E-7</v>
      </c>
      <c r="CU434" s="10">
        <f>3/24000000*OO[[#This Row],[155 (08JUL1985 06:00:00)-Water Temperature (C)]]*OO[[#This Row],[97]]</f>
        <v>9.0814134720199988E-7</v>
      </c>
      <c r="CV434" s="10">
        <f>3/24000000*OO[[#This Row],[156 (08JUL1985 09:00:00)-Water Temperature (C)]]*OO[[#This Row],[98]]</f>
        <v>8.8600492070749986E-7</v>
      </c>
      <c r="CW434" s="10">
        <f>3/24000000*OO[[#This Row],[157 (08JUL1985 12:00:00)-Water Temperature (C)]]*OO[[#This Row],[99]]</f>
        <v>8.6953817746874993E-7</v>
      </c>
    </row>
    <row r="435" spans="1:101" x14ac:dyDescent="0.35">
      <c r="A435" t="s">
        <v>442</v>
      </c>
      <c r="B435">
        <v>950.90890000000002</v>
      </c>
      <c r="C435" s="10">
        <f>3/24*OO[[#This Row],[59 (26JUN1985 06:00:00)-Water Temperature (C)]]*OO[[#This Row],[1]]/SUM(OO[1])</f>
        <v>0</v>
      </c>
      <c r="D435" s="10">
        <f>3/24*OO[[#This Row],[60 (26JUN1985 09:00:00)-Water Temperature (C)]]*OO[[#This Row],[2]]/SUM(OO[2])</f>
        <v>0</v>
      </c>
      <c r="E435" s="10">
        <f>3/24*OO[[#This Row],[61 (26JUN1985 12:00:00)-Water Temperature (C)]]*OO[[#This Row],[3]]/SUM(OO[3])</f>
        <v>0</v>
      </c>
      <c r="F435" s="10">
        <f>3/24*OO[[#This Row],[62 (26JUN1985 15:00:00)-Water Temperature (C)]]*OO[[#This Row],[4]]/SUM(OO[4])</f>
        <v>0</v>
      </c>
      <c r="G435" s="10">
        <f>3/24*OO[[#This Row],[63 (26JUN1985 18:00:00)-Water Temperature (C)]]*OO[[#This Row],[5]]/SUM(OO[5])</f>
        <v>0</v>
      </c>
      <c r="H435" s="10">
        <f>3/24*OO[[#This Row],[64 (26JUN1985 21:00:00)-Water Temperature (C)]]*OO[[#This Row],[6]]/SUM(OO[6])</f>
        <v>0</v>
      </c>
      <c r="I435" s="10">
        <f>3/24*OO[[#This Row],[65 (27JUN1985 00:00:00)-Water Temperature (C)]]*OO[[#This Row],[7]]/SUM(OO[7])</f>
        <v>0</v>
      </c>
      <c r="J435" s="10">
        <f>3/24*OO[[#This Row],[66 (27JUN1985 03:00:00)-Water Temperature (C)]]*OO[[#This Row],[8]]/SUM(OO[8])</f>
        <v>0</v>
      </c>
      <c r="K435" s="10">
        <f>3/24*OO[[#This Row],[67 (27JUN1985 06:00:00)-Water Temperature (C)]]*OO[[#This Row],[9]]/SUM(OO[9])</f>
        <v>0</v>
      </c>
      <c r="L435" s="10">
        <f>3/24*OO[[#This Row],[68 (27JUN1985 09:00:00)-Water Temperature (C)]]*OO[[#This Row],[10]]/SUM(OO[10])</f>
        <v>0</v>
      </c>
      <c r="M435" s="10">
        <f>3/24*OO[[#This Row],[69 (27JUN1985 12:00:00)-Water Temperature (C)]]*OO[[#This Row],[11]]/SUM(OO[11])</f>
        <v>0</v>
      </c>
      <c r="N435" s="10">
        <f>3/24*OO[[#This Row],[70 (27JUN1985 15:00:00)-Water Temperature (C)]]*OO[[#This Row],[12]]/SUM(OO[12])</f>
        <v>0</v>
      </c>
      <c r="O435" s="10">
        <f>3/24*OO[[#This Row],[71 (27JUN1985 18:00:00)-Water Temperature (C)]]*OO[[#This Row],[13]]/SUM(OO[13])</f>
        <v>0</v>
      </c>
      <c r="P435" s="10">
        <f>3/24*OO[[#This Row],[72 (27JUN1985 21:00:00)-Water Temperature (C)]]*OO[[#This Row],[14]]/SUM(OO[14])</f>
        <v>0</v>
      </c>
      <c r="Q435" s="10">
        <f>3/24*OO[[#This Row],[73 (28JUN1985 00:00:00)-Water Temperature (C)]]*OO[[#This Row],[15]]/SUM(OO[15])</f>
        <v>0</v>
      </c>
      <c r="R435" s="10">
        <f>3/24*OO[[#This Row],[74 (28JUN1985 03:00:00)-Water Temperature (C)]]*OO[[#This Row],[16]]/SUM(OO[16])</f>
        <v>0</v>
      </c>
      <c r="S435" s="10">
        <f>3/24*OO[[#This Row],[75 (28JUN1985 06:00:00)-Water Temperature (C)]]*OO[[#This Row],[17]]/SUM(OO[17])</f>
        <v>0</v>
      </c>
      <c r="T435" s="10">
        <f>3/24*OO[[#This Row],[76 (28JUN1985 09:00:00)-Water Temperature (C)]]*OO[[#This Row],[18]]/SUM(OO[18])</f>
        <v>0</v>
      </c>
      <c r="U435" s="10">
        <f>3/24*OO[[#This Row],[77 (28JUN1985 12:00:00)-Water Temperature (C)]]*OO[[#This Row],[19]]/SUM(OO[19])</f>
        <v>0</v>
      </c>
      <c r="V435" s="10">
        <f>3/24000000*OO[[#This Row],[78 (28JUN1985 15:00:00)-Water Temperature (C)]]*OO[[#This Row],[20]]</f>
        <v>5.3194085987899993E-40</v>
      </c>
      <c r="W435" s="10">
        <f>3/24000000*OO[[#This Row],[79 (28JUN1985 18:00:00)-Water Temperature (C)]]*OO[[#This Row],[21]]</f>
        <v>2.6148469402380004E-32</v>
      </c>
      <c r="X435" s="10">
        <f>3/24000000*OO[[#This Row],[80 (28JUN1985 21:00:00)-Water Temperature (C)]]*OO[[#This Row],[22]]</f>
        <v>2.8288210688135E-25</v>
      </c>
      <c r="Y435" s="10">
        <f>3/24000000*OO[[#This Row],[81 (29JUN1985 00:00:00)-Water Temperature (C)]]*OO[[#This Row],[23]]</f>
        <v>2.4989557925274999E-20</v>
      </c>
      <c r="Z435" s="10">
        <f>3/24000000*OO[[#This Row],[82 (29JUN1985 03:00:00)-Water Temperature (C)]]*OO[[#This Row],[24]]</f>
        <v>1.683186957174E-16</v>
      </c>
      <c r="AA435" s="10">
        <f>3/24000000*OO[[#This Row],[83 (29JUN1985 06:00:00)-Water Temperature (C)]]*OO[[#This Row],[25]]</f>
        <v>1.9074359513684999E-13</v>
      </c>
      <c r="AB435" s="10">
        <f>3/24000000*OO[[#This Row],[84 (29JUN1985 09:00:00)-Water Temperature (C)]]*OO[[#This Row],[26]]</f>
        <v>5.7850308457500003E-11</v>
      </c>
      <c r="AC435" s="10">
        <f>3/24000000*OO[[#This Row],[85 (29JUN1985 12:00:00)-Water Temperature (C)]]*OO[[#This Row],[27]]</f>
        <v>6.2507502160849991E-9</v>
      </c>
      <c r="AD435" s="10">
        <f>3/24000000*OO[[#This Row],[86 (29JUN1985 15:00:00)-Water Temperature (C)]]*OO[[#This Row],[28]]</f>
        <v>2.9134612665056244E-7</v>
      </c>
      <c r="AE435" s="10">
        <f>3/24000000*OO[[#This Row],[88 (29JUN1985 21:00:00)-Water Temperature (C)]]*OO[[#This Row],[30]]</f>
        <v>8.2887531421112486E-5</v>
      </c>
      <c r="AF435" s="10">
        <f>3/24000000*OO[[#This Row],[88 (29JUN1985 21:00:00)-Water Temperature (C)]]*OO[[#This Row],[30]]</f>
        <v>8.2887531421112486E-5</v>
      </c>
      <c r="AG435" s="10">
        <f>3/24000000*OO[[#This Row],[89 (30JUN1985 00:00:00)-Water Temperature (C)]]*OO[[#This Row],[31]]</f>
        <v>6.0568793886299997E-4</v>
      </c>
      <c r="AH435" s="10">
        <f>3/24000000*OO[[#This Row],[90 (30JUN1985 03:00:00)-Water Temperature (C)]]*OO[[#This Row],[32]]</f>
        <v>2.8206536873440001E-3</v>
      </c>
      <c r="AI435" s="10">
        <f>3/24000000*OO[[#This Row],[91 (30JUN1985 06:00:00)-Water Temperature (C)]]*OO[[#This Row],[33]]</f>
        <v>8.9035062183450003E-3</v>
      </c>
      <c r="AJ435" s="10">
        <f>3/24000000*OO[[#This Row],[92 (30JUN1985 09:00:00)-Water Temperature (C)]]*OO[[#This Row],[34]]</f>
        <v>2.0412846015806247E-2</v>
      </c>
      <c r="AK435" s="10">
        <f>3/24000000*OO[[#This Row],[93 (30JUN1985 12:00:00)-Water Temperature (C)]]*OO[[#This Row],[35]]</f>
        <v>3.57441522007E-2</v>
      </c>
      <c r="AL435" s="10">
        <f>3/24000000*OO[[#This Row],[94 (30JUN1985 15:00:00)-Water Temperature (C)]]*OO[[#This Row],[36]]</f>
        <v>4.9857499380000003E-2</v>
      </c>
      <c r="AM435" s="10">
        <f>3/24000000*OO[[#This Row],[95 (30JUN1985 18:00:00)-Water Temperature (C)]]*OO[[#This Row],[37]]</f>
        <v>5.7572962695774998E-2</v>
      </c>
      <c r="AN435" s="10">
        <f>3/24000000*OO[[#This Row],[96 (30JUN1985 21:00:00)-Water Temperature (C)]]*OO[[#This Row],[38]]</f>
        <v>5.6527883104000004E-2</v>
      </c>
      <c r="AO435" s="10">
        <f>3/24000000*OO[[#This Row],[97 (01JUL1985 00:00:00)-Water Temperature (C)]]*OO[[#This Row],[39]]</f>
        <v>4.9036995538574997E-2</v>
      </c>
      <c r="AP435" s="10">
        <f>3/24000000*OO[[#This Row],[98 (01JUL1985 03:00:00)-Water Temperature (C)]]*OO[[#This Row],[40]]</f>
        <v>3.8865043381499993E-2</v>
      </c>
      <c r="AQ435" s="10">
        <f>3/24000000*OO[[#This Row],[99 (01JUL1985 06:00:00)-Water Temperature (C)]]*OO[[#This Row],[41]]</f>
        <v>2.8772151452099996E-2</v>
      </c>
      <c r="AR435" s="10">
        <f>3/24000000*OO[[#This Row],[100 (01JUL1985 09:00:00)-Water Temperature (C)]]*OO[[#This Row],[42]]</f>
        <v>2.0605977295607498E-2</v>
      </c>
      <c r="AS435" s="10">
        <f>3/24000000*OO[[#This Row],[101 (01JUL1985 12:00:00)-Water Temperature (C)]]*OO[[#This Row],[43]]</f>
        <v>1.4369700782674999E-2</v>
      </c>
      <c r="AT435" s="10">
        <f>3/24000000*OO[[#This Row],[102 (01JUL1985 15:00:00)-Water Temperature (C)]]*OO[[#This Row],[44]]</f>
        <v>9.7910448683849998E-3</v>
      </c>
      <c r="AU435" s="10">
        <f>3/24000000*OO[[#This Row],[103 (01JUL1985 18:00:00)-Water Temperature (C)]]*OO[[#This Row],[45]]</f>
        <v>6.6030032067162497E-3</v>
      </c>
      <c r="AV435" s="10">
        <f>3/24000000*OO[[#This Row],[104 (01JUL1985 21:00:00)-Water Temperature (C)]]*OO[[#This Row],[46]]</f>
        <v>4.3896203558212495E-3</v>
      </c>
      <c r="AW435" s="10">
        <f>3/24000000*OO[[#This Row],[105 (02JUL1985 00:00:00)-Water Temperature (C)]]*OO[[#This Row],[47]]</f>
        <v>2.908666580578E-3</v>
      </c>
      <c r="AX435" s="10">
        <f>3/24000000*OO[[#This Row],[106 (02JUL1985 03:00:00)-Water Temperature (C)]]*OO[[#This Row],[48]]</f>
        <v>1.9173783666923748E-3</v>
      </c>
      <c r="AY435" s="10">
        <f>3/24000000*OO[[#This Row],[107 (02JUL1985 06:00:00)-Water Temperature (C)]]*OO[[#This Row],[49]]</f>
        <v>1.2584765643799999E-3</v>
      </c>
      <c r="AZ435" s="10">
        <f>3/24000000*OO[[#This Row],[108 (02JUL1985 09:00:00)-Water Temperature (C)]]*OO[[#This Row],[50]]</f>
        <v>8.2425583851150001E-4</v>
      </c>
      <c r="BA435" s="10">
        <f>3/24000000*OO[[#This Row],[109 (02JUL1985 12:00:00)-Water Temperature (C)]]*OO[[#This Row],[51]]</f>
        <v>5.4636680869375005E-4</v>
      </c>
      <c r="BB435" s="10">
        <f>3/24000000*OO[[#This Row],[110 (02JUL1985 15:00:00)-Water Temperature (C)]]*OO[[#This Row],[52]]</f>
        <v>3.6676077720187495E-4</v>
      </c>
      <c r="BC435" s="10">
        <f>3/24000000*OO[[#This Row],[111 (02JUL1985 18:00:00)-Water Temperature (C)]]*OO[[#This Row],[53]]</f>
        <v>2.4724508562584999E-4</v>
      </c>
      <c r="BD435" s="10">
        <f>3/24000000*OO[[#This Row],[112 (02JUL1985 21:00:00)-Water Temperature (C)]]*OO[[#This Row],[54]]</f>
        <v>1.6582937929612499E-4</v>
      </c>
      <c r="BE435" s="10">
        <f>3/24000000*OO[[#This Row],[113 (03JUL1985 00:00:00)-Water Temperature (C)]]*OO[[#This Row],[55]]</f>
        <v>1.1076301624804999E-4</v>
      </c>
      <c r="BF435" s="10">
        <f>3/24000000*OO[[#This Row],[114 (03JUL1985 03:00:00)-Water Temperature (C)]]*OO[[#This Row],[56]]</f>
        <v>7.4554957909912502E-5</v>
      </c>
      <c r="BG435" s="10">
        <f>3/24000000*OO[[#This Row],[115 (03JUL1985 06:00:00)-Water Temperature (C)]]*OO[[#This Row],[57]]</f>
        <v>5.03676635865375E-5</v>
      </c>
      <c r="BH435" s="10">
        <f>3/24000000*OO[[#This Row],[116 (03JUL1985 09:00:00)-Water Temperature (C)]]*OO[[#This Row],[58]]</f>
        <v>3.4558682366999998E-5</v>
      </c>
      <c r="BI435" s="10">
        <f>3/24000000*OO[[#This Row],[117 (03JUL1985 12:00:00)-Water Temperature (C)]]*OO[[#This Row],[59]]</f>
        <v>2.4108164589862498E-5</v>
      </c>
      <c r="BJ435" s="10">
        <f>3/24000000*OO[[#This Row],[118 (03JUL1985 15:00:00)-Water Temperature (C)]]*OO[[#This Row],[60]]</f>
        <v>1.7080630966439997E-5</v>
      </c>
      <c r="BK435" s="10">
        <f>3/24000000*OO[[#This Row],[119 (03JUL1985 18:00:00)-Water Temperature (C)]]*OO[[#This Row],[61]]</f>
        <v>1.23568549777575E-5</v>
      </c>
      <c r="BL435" s="10">
        <f>3/24000000*OO[[#This Row],[120 (03JUL1985 21:00:00)-Water Temperature (C)]]*OO[[#This Row],[62]]</f>
        <v>9.0842768859749988E-6</v>
      </c>
      <c r="BM435" s="10">
        <f>3/24000000*OO[[#This Row],[121 (04JUL1985 00:00:00)-Water Temperature (C)]]*OO[[#This Row],[63]]</f>
        <v>6.8350582489799995E-6</v>
      </c>
      <c r="BN435" s="10">
        <f>3/24000000*OO[[#This Row],[122 (04JUL1985 03:00:00)-Water Temperature (C)]]*OO[[#This Row],[64]]</f>
        <v>5.294041876435E-6</v>
      </c>
      <c r="BO435" s="10">
        <f>3/24000000*OO[[#This Row],[123 (04JUL1985 06:00:00)-Water Temperature (C)]]*OO[[#This Row],[65]]</f>
        <v>4.2170555544974999E-6</v>
      </c>
      <c r="BP435" s="10">
        <f>3/24000000*OO[[#This Row],[124 (04JUL1985 09:00:00)-Water Temperature (C)]]*OO[[#This Row],[66]]</f>
        <v>3.5042606530000004E-6</v>
      </c>
      <c r="BQ435" s="10">
        <f>3/24000000*OO[[#This Row],[125 (04JUL1985 12:00:00)-Water Temperature (C)]]*OO[[#This Row],[67]]</f>
        <v>3.0014697316320001E-6</v>
      </c>
      <c r="BR435" s="10">
        <f>3/24000000*OO[[#This Row],[126 (04JUL1985 15:00:00)-Water Temperature (C)]]*OO[[#This Row],[68]]</f>
        <v>2.6349324757322495E-6</v>
      </c>
      <c r="BS435" s="10">
        <f>3/24000000*OO[[#This Row],[127 (04JUL1985 18:00:00)-Water Temperature (C)]]*OO[[#This Row],[69]]</f>
        <v>2.3661155737905E-6</v>
      </c>
      <c r="BT435" s="10">
        <f>3/24000000*OO[[#This Row],[128 (04JUL1985 21:00:00)-Water Temperature (C)]]*OO[[#This Row],[70]]</f>
        <v>2.1594539924865004E-6</v>
      </c>
      <c r="BU435" s="10">
        <f>3/24000000*OO[[#This Row],[129 (05JUL1985 00:00:00)-Water Temperature (C)]]*OO[[#This Row],[71]]</f>
        <v>1.9906639369354999E-6</v>
      </c>
      <c r="BV435" s="10">
        <f>3/24000000*OO[[#This Row],[130 (05JUL1985 03:00:00)-Water Temperature (C)]]*OO[[#This Row],[72]]</f>
        <v>1.8549450884475001E-6</v>
      </c>
      <c r="BW435" s="10">
        <f>3/24000000*OO[[#This Row],[131 (05JUL1985 06:00:00)-Water Temperature (C)]]*OO[[#This Row],[73]]</f>
        <v>1.7403622269794999E-6</v>
      </c>
      <c r="BX435" s="10">
        <f>3/24000000*OO[[#This Row],[132 (05JUL1985 09:00:00)-Water Temperature (C)]]*OO[[#This Row],[74]]</f>
        <v>1.6625569460827501E-6</v>
      </c>
      <c r="BY435" s="10">
        <f>3/24000000*OO[[#This Row],[133 (05JUL1985 12:00:00)-Water Temperature (C)]]*OO[[#This Row],[75]]</f>
        <v>1.6029324536366249E-6</v>
      </c>
      <c r="BZ435" s="10">
        <f>3/24000000*OO[[#This Row],[134 (05JUL1985 15:00:00)-Water Temperature (C)]]*OO[[#This Row],[76]]</f>
        <v>1.5556238248638749E-6</v>
      </c>
      <c r="CA435" s="10">
        <f>3/24000000*OO[[#This Row],[135 (05JUL1985 18:00:00)-Water Temperature (C)]]*OO[[#This Row],[77]]</f>
        <v>1.5182195817150001E-6</v>
      </c>
      <c r="CB435" s="10">
        <f>3/24000000*OO[[#This Row],[136 (05JUL1985 21:00:00)-Water Temperature (C)]]*OO[[#This Row],[78]]</f>
        <v>1.4731324114407501E-6</v>
      </c>
      <c r="CC435" s="10">
        <f>3/24000000*OO[[#This Row],[137 (06JUL1985 00:00:00)-Water Temperature (C)]]*OO[[#This Row],[79]]</f>
        <v>1.424548056646875E-6</v>
      </c>
      <c r="CD435" s="10">
        <f>3/24000000*OO[[#This Row],[138 (06JUL1985 03:00:00)-Water Temperature (C)]]*OO[[#This Row],[80]]</f>
        <v>1.3792332110488748E-6</v>
      </c>
      <c r="CE435" s="10">
        <f>3/24000000*OO[[#This Row],[139 (06JUL1985 06:00:00)-Water Temperature (C)]]*OO[[#This Row],[81]]</f>
        <v>1.3338917166299999E-6</v>
      </c>
      <c r="CF435" s="10">
        <f>3/24000000*OO[[#This Row],[140 (06JUL1985 09:00:00)-Water Temperature (C)]]*OO[[#This Row],[82]]</f>
        <v>1.3072274052442499E-6</v>
      </c>
      <c r="CG435" s="10">
        <f>3/24000000*OO[[#This Row],[141 (06JUL1985 12:00:00)-Water Temperature (C)]]*OO[[#This Row],[83]]</f>
        <v>1.2839650489913749E-6</v>
      </c>
      <c r="CH435" s="10">
        <f>3/24000000*OO[[#This Row],[142 (06JUL1985 15:00:00)-Water Temperature (C)]]*OO[[#This Row],[84]]</f>
        <v>1.261995206190875E-6</v>
      </c>
      <c r="CI435" s="10">
        <f>3/24000000*OO[[#This Row],[143 (06JUL1985 18:00:00)-Water Temperature (C)]]*OO[[#This Row],[85]]</f>
        <v>1.2446077198229999E-6</v>
      </c>
      <c r="CJ435" s="10">
        <f>3/24000000*OO[[#This Row],[144 (06JUL1985 21:00:00)-Water Temperature (C)]]*OO[[#This Row],[86]]</f>
        <v>1.21905311874E-6</v>
      </c>
      <c r="CK435" s="10">
        <f>3/24000000*OO[[#This Row],[145 (07JUL1985 00:00:00)-Water Temperature (C)]]*OO[[#This Row],[87]]</f>
        <v>1.1889039877575E-6</v>
      </c>
      <c r="CL435" s="10">
        <f>3/24000000*OO[[#This Row],[146 (07JUL1985 03:00:00)-Water Temperature (C)]]*OO[[#This Row],[88]]</f>
        <v>1.1574085327109998E-6</v>
      </c>
      <c r="CM435" s="10">
        <f>3/24000000*OO[[#This Row],[147 (07JUL1985 06:00:00)-Water Temperature (C)]]*OO[[#This Row],[89]]</f>
        <v>1.1212404358259998E-6</v>
      </c>
      <c r="CN435" s="10">
        <f>3/24000000*OO[[#This Row],[148 (07JUL1985 09:00:00)-Water Temperature (C)]]*OO[[#This Row],[90]]</f>
        <v>1.0840214372515E-6</v>
      </c>
      <c r="CO435" s="10">
        <f>3/24000000*OO[[#This Row],[149 (07JUL1985 12:00:00)-Water Temperature (C)]]*OO[[#This Row],[91]]</f>
        <v>1.0521465331987499E-6</v>
      </c>
      <c r="CP435" s="10">
        <f>3/24000000*OO[[#This Row],[150 (07JUL1985 15:00:00)-Water Temperature (C)]]*OO[[#This Row],[92]]</f>
        <v>1.0288153820837501E-6</v>
      </c>
      <c r="CQ435" s="10">
        <f>3/24000000*OO[[#This Row],[151 (07JUL1985 18:00:00)-Water Temperature (C)]]*OO[[#This Row],[93]]</f>
        <v>9.997148970356248E-7</v>
      </c>
      <c r="CR435" s="10">
        <f>3/24000000*OO[[#This Row],[152 (07JUL1985 21:00:00)-Water Temperature (C)]]*OO[[#This Row],[94]]</f>
        <v>9.6681972955275008E-7</v>
      </c>
      <c r="CS435" s="10">
        <f>3/24000000*OO[[#This Row],[153 (08JUL1985 00:00:00)-Water Temperature (C)]]*OO[[#This Row],[95]]</f>
        <v>9.3751269232950006E-7</v>
      </c>
      <c r="CT435" s="10">
        <f>3/24000000*OO[[#This Row],[154 (08JUL1985 03:00:00)-Water Temperature (C)]]*OO[[#This Row],[96]]</f>
        <v>9.0928379072775005E-7</v>
      </c>
      <c r="CU435" s="10">
        <f>3/24000000*OO[[#This Row],[155 (08JUL1985 06:00:00)-Water Temperature (C)]]*OO[[#This Row],[97]]</f>
        <v>8.7985946698650006E-7</v>
      </c>
      <c r="CV435" s="10">
        <f>3/24000000*OO[[#This Row],[156 (08JUL1985 09:00:00)-Water Temperature (C)]]*OO[[#This Row],[98]]</f>
        <v>8.5896200308187492E-7</v>
      </c>
      <c r="CW435" s="10">
        <f>3/24000000*OO[[#This Row],[157 (08JUL1985 12:00:00)-Water Temperature (C)]]*OO[[#This Row],[99]]</f>
        <v>8.4328808433974991E-7</v>
      </c>
    </row>
    <row r="436" spans="1:101" x14ac:dyDescent="0.35">
      <c r="A436" t="s">
        <v>443</v>
      </c>
      <c r="B436">
        <v>851.45569999999998</v>
      </c>
      <c r="C436" s="10">
        <f>3/24*OO[[#This Row],[59 (26JUN1985 06:00:00)-Water Temperature (C)]]*OO[[#This Row],[1]]/SUM(OO[1])</f>
        <v>0</v>
      </c>
      <c r="D436" s="10">
        <f>3/24*OO[[#This Row],[60 (26JUN1985 09:00:00)-Water Temperature (C)]]*OO[[#This Row],[2]]/SUM(OO[2])</f>
        <v>0</v>
      </c>
      <c r="E436" s="10">
        <f>3/24*OO[[#This Row],[61 (26JUN1985 12:00:00)-Water Temperature (C)]]*OO[[#This Row],[3]]/SUM(OO[3])</f>
        <v>0</v>
      </c>
      <c r="F436" s="10">
        <f>3/24*OO[[#This Row],[62 (26JUN1985 15:00:00)-Water Temperature (C)]]*OO[[#This Row],[4]]/SUM(OO[4])</f>
        <v>0</v>
      </c>
      <c r="G436" s="10">
        <f>3/24*OO[[#This Row],[63 (26JUN1985 18:00:00)-Water Temperature (C)]]*OO[[#This Row],[5]]/SUM(OO[5])</f>
        <v>0</v>
      </c>
      <c r="H436" s="10">
        <f>3/24*OO[[#This Row],[64 (26JUN1985 21:00:00)-Water Temperature (C)]]*OO[[#This Row],[6]]/SUM(OO[6])</f>
        <v>0</v>
      </c>
      <c r="I436" s="10">
        <f>3/24*OO[[#This Row],[65 (27JUN1985 00:00:00)-Water Temperature (C)]]*OO[[#This Row],[7]]/SUM(OO[7])</f>
        <v>0</v>
      </c>
      <c r="J436" s="10">
        <f>3/24*OO[[#This Row],[66 (27JUN1985 03:00:00)-Water Temperature (C)]]*OO[[#This Row],[8]]/SUM(OO[8])</f>
        <v>0</v>
      </c>
      <c r="K436" s="10">
        <f>3/24*OO[[#This Row],[67 (27JUN1985 06:00:00)-Water Temperature (C)]]*OO[[#This Row],[9]]/SUM(OO[9])</f>
        <v>0</v>
      </c>
      <c r="L436" s="10">
        <f>3/24*OO[[#This Row],[68 (27JUN1985 09:00:00)-Water Temperature (C)]]*OO[[#This Row],[10]]/SUM(OO[10])</f>
        <v>0</v>
      </c>
      <c r="M436" s="10">
        <f>3/24*OO[[#This Row],[69 (27JUN1985 12:00:00)-Water Temperature (C)]]*OO[[#This Row],[11]]/SUM(OO[11])</f>
        <v>0</v>
      </c>
      <c r="N436" s="10">
        <f>3/24*OO[[#This Row],[70 (27JUN1985 15:00:00)-Water Temperature (C)]]*OO[[#This Row],[12]]/SUM(OO[12])</f>
        <v>0</v>
      </c>
      <c r="O436" s="10">
        <f>3/24*OO[[#This Row],[71 (27JUN1985 18:00:00)-Water Temperature (C)]]*OO[[#This Row],[13]]/SUM(OO[13])</f>
        <v>0</v>
      </c>
      <c r="P436" s="10">
        <f>3/24*OO[[#This Row],[72 (27JUN1985 21:00:00)-Water Temperature (C)]]*OO[[#This Row],[14]]/SUM(OO[14])</f>
        <v>0</v>
      </c>
      <c r="Q436" s="10">
        <f>3/24*OO[[#This Row],[73 (28JUN1985 00:00:00)-Water Temperature (C)]]*OO[[#This Row],[15]]/SUM(OO[15])</f>
        <v>0</v>
      </c>
      <c r="R436" s="10">
        <f>3/24*OO[[#This Row],[74 (28JUN1985 03:00:00)-Water Temperature (C)]]*OO[[#This Row],[16]]/SUM(OO[16])</f>
        <v>0</v>
      </c>
      <c r="S436" s="10">
        <f>3/24*OO[[#This Row],[75 (28JUN1985 06:00:00)-Water Temperature (C)]]*OO[[#This Row],[17]]/SUM(OO[17])</f>
        <v>0</v>
      </c>
      <c r="T436" s="10">
        <f>3/24*OO[[#This Row],[76 (28JUN1985 09:00:00)-Water Temperature (C)]]*OO[[#This Row],[18]]/SUM(OO[18])</f>
        <v>0</v>
      </c>
      <c r="U436" s="10">
        <f>3/24*OO[[#This Row],[77 (28JUN1985 12:00:00)-Water Temperature (C)]]*OO[[#This Row],[19]]/SUM(OO[19])</f>
        <v>0</v>
      </c>
      <c r="V436" s="10">
        <f>3/24000000*OO[[#This Row],[78 (28JUN1985 15:00:00)-Water Temperature (C)]]*OO[[#This Row],[20]]</f>
        <v>1.8545214900987501E-40</v>
      </c>
      <c r="W436" s="10">
        <f>3/24000000*OO[[#This Row],[79 (28JUN1985 18:00:00)-Water Temperature (C)]]*OO[[#This Row],[21]]</f>
        <v>8.5877997026499985E-33</v>
      </c>
      <c r="X436" s="10">
        <f>3/24000000*OO[[#This Row],[80 (28JUN1985 21:00:00)-Water Temperature (C)]]*OO[[#This Row],[22]]</f>
        <v>1.2131639631730001E-25</v>
      </c>
      <c r="Y436" s="10">
        <f>3/24000000*OO[[#This Row],[81 (29JUN1985 00:00:00)-Water Temperature (C)]]*OO[[#This Row],[23]]</f>
        <v>1.2991756245600001E-20</v>
      </c>
      <c r="Z436" s="10">
        <f>3/24000000*OO[[#This Row],[82 (29JUN1985 03:00:00)-Water Temperature (C)]]*OO[[#This Row],[24]]</f>
        <v>9.8706862092375002E-17</v>
      </c>
      <c r="AA436" s="10">
        <f>3/24000000*OO[[#This Row],[83 (29JUN1985 06:00:00)-Water Temperature (C)]]*OO[[#This Row],[25]]</f>
        <v>1.2323647315578749E-13</v>
      </c>
      <c r="AB436" s="10">
        <f>3/24000000*OO[[#This Row],[84 (29JUN1985 09:00:00)-Water Temperature (C)]]*OO[[#This Row],[26]]</f>
        <v>4.0428068337249994E-11</v>
      </c>
      <c r="AC436" s="10">
        <f>3/24000000*OO[[#This Row],[85 (29JUN1985 12:00:00)-Water Temperature (C)]]*OO[[#This Row],[27]]</f>
        <v>4.6682445156374998E-9</v>
      </c>
      <c r="AD436" s="10">
        <f>3/24000000*OO[[#This Row],[86 (29JUN1985 15:00:00)-Water Temperature (C)]]*OO[[#This Row],[28]]</f>
        <v>2.3051523990960001E-7</v>
      </c>
      <c r="AE436" s="10">
        <f>3/24000000*OO[[#This Row],[88 (29JUN1985 21:00:00)-Water Temperature (C)]]*OO[[#This Row],[30]]</f>
        <v>7.2479278636037496E-5</v>
      </c>
      <c r="AF436" s="10">
        <f>3/24000000*OO[[#This Row],[88 (29JUN1985 21:00:00)-Water Temperature (C)]]*OO[[#This Row],[30]]</f>
        <v>7.2479278636037496E-5</v>
      </c>
      <c r="AG436" s="10">
        <f>3/24000000*OO[[#This Row],[89 (30JUN1985 00:00:00)-Water Temperature (C)]]*OO[[#This Row],[31]]</f>
        <v>5.5372241676874992E-4</v>
      </c>
      <c r="AH436" s="10">
        <f>3/24000000*OO[[#This Row],[90 (30JUN1985 03:00:00)-Water Temperature (C)]]*OO[[#This Row],[32]]</f>
        <v>2.688354811914E-3</v>
      </c>
      <c r="AI436" s="10">
        <f>3/24000000*OO[[#This Row],[91 (30JUN1985 06:00:00)-Water Temperature (C)]]*OO[[#This Row],[33]]</f>
        <v>8.8198386319999992E-3</v>
      </c>
      <c r="AJ436" s="10">
        <f>3/24000000*OO[[#This Row],[92 (30JUN1985 09:00:00)-Water Temperature (C)]]*OO[[#This Row],[34]]</f>
        <v>2.0942662822014999E-2</v>
      </c>
      <c r="AK436" s="10">
        <f>3/24000000*OO[[#This Row],[93 (30JUN1985 12:00:00)-Water Temperature (C)]]*OO[[#This Row],[35]]</f>
        <v>3.7836460893400002E-2</v>
      </c>
      <c r="AL436" s="10">
        <f>3/24000000*OO[[#This Row],[94 (30JUN1985 15:00:00)-Water Temperature (C)]]*OO[[#This Row],[36]]</f>
        <v>5.4230313658724993E-2</v>
      </c>
      <c r="AM436" s="10">
        <f>3/24000000*OO[[#This Row],[95 (30JUN1985 18:00:00)-Water Temperature (C)]]*OO[[#This Row],[37]]</f>
        <v>6.4103375714849989E-2</v>
      </c>
      <c r="AN436" s="10">
        <f>3/24000000*OO[[#This Row],[96 (30JUN1985 21:00:00)-Water Temperature (C)]]*OO[[#This Row],[38]]</f>
        <v>6.4210010218199998E-2</v>
      </c>
      <c r="AO436" s="10">
        <f>3/24000000*OO[[#This Row],[97 (01JUL1985 00:00:00)-Water Temperature (C)]]*OO[[#This Row],[39]]</f>
        <v>5.6653946325112503E-2</v>
      </c>
      <c r="AP436" s="10">
        <f>3/24000000*OO[[#This Row],[98 (01JUL1985 03:00:00)-Water Temperature (C)]]*OO[[#This Row],[40]]</f>
        <v>4.5560723688024996E-2</v>
      </c>
      <c r="AQ436" s="10">
        <f>3/24000000*OO[[#This Row],[99 (01JUL1985 06:00:00)-Water Temperature (C)]]*OO[[#This Row],[41]]</f>
        <v>3.4133903724900001E-2</v>
      </c>
      <c r="AR436" s="10">
        <f>3/24000000*OO[[#This Row],[100 (01JUL1985 09:00:00)-Water Temperature (C)]]*OO[[#This Row],[42]]</f>
        <v>2.4672093461389998E-2</v>
      </c>
      <c r="AS436" s="10">
        <f>3/24000000*OO[[#This Row],[101 (01JUL1985 12:00:00)-Water Temperature (C)]]*OO[[#This Row],[43]]</f>
        <v>1.7323589708109998E-2</v>
      </c>
      <c r="AT436" s="10">
        <f>3/24000000*OO[[#This Row],[102 (01JUL1985 15:00:00)-Water Temperature (C)]]*OO[[#This Row],[44]]</f>
        <v>1.1857744881315E-2</v>
      </c>
      <c r="AU436" s="10">
        <f>3/24000000*OO[[#This Row],[103 (01JUL1985 18:00:00)-Water Temperature (C)]]*OO[[#This Row],[45]]</f>
        <v>8.0231243305500001E-3</v>
      </c>
      <c r="AV436" s="10">
        <f>3/24000000*OO[[#This Row],[104 (01JUL1985 21:00:00)-Water Temperature (C)]]*OO[[#This Row],[46]]</f>
        <v>5.3496466518000007E-3</v>
      </c>
      <c r="AW436" s="10">
        <f>3/24000000*OO[[#This Row],[105 (02JUL1985 00:00:00)-Water Temperature (C)]]*OO[[#This Row],[47]]</f>
        <v>3.5556049810049994E-3</v>
      </c>
      <c r="AX436" s="10">
        <f>3/24000000*OO[[#This Row],[106 (02JUL1985 03:00:00)-Water Temperature (C)]]*OO[[#This Row],[48]]</f>
        <v>2.3515788787897497E-3</v>
      </c>
      <c r="AY436" s="10">
        <f>3/24000000*OO[[#This Row],[107 (02JUL1985 06:00:00)-Water Temperature (C)]]*OO[[#This Row],[49]]</f>
        <v>1.548119584445125E-3</v>
      </c>
      <c r="AZ436" s="10">
        <f>3/24000000*OO[[#This Row],[108 (02JUL1985 09:00:00)-Water Temperature (C)]]*OO[[#This Row],[50]]</f>
        <v>1.0165329331750001E-3</v>
      </c>
      <c r="BA436" s="10">
        <f>3/24000000*OO[[#This Row],[109 (02JUL1985 12:00:00)-Water Temperature (C)]]*OO[[#This Row],[51]]</f>
        <v>6.7532317631999997E-4</v>
      </c>
      <c r="BB436" s="10">
        <f>3/24000000*OO[[#This Row],[110 (02JUL1985 15:00:00)-Water Temperature (C)]]*OO[[#This Row],[52]]</f>
        <v>4.5430578893699988E-4</v>
      </c>
      <c r="BC436" s="10">
        <f>3/24000000*OO[[#This Row],[111 (02JUL1985 18:00:00)-Water Temperature (C)]]*OO[[#This Row],[53]]</f>
        <v>3.0684189207746249E-4</v>
      </c>
      <c r="BD436" s="10">
        <f>3/24000000*OO[[#This Row],[112 (02JUL1985 21:00:00)-Water Temperature (C)]]*OO[[#This Row],[54]]</f>
        <v>2.0612787842479998E-4</v>
      </c>
      <c r="BE436" s="10">
        <f>3/24000000*OO[[#This Row],[113 (03JUL1985 00:00:00)-Water Temperature (C)]]*OO[[#This Row],[55]]</f>
        <v>1.3789538777355E-4</v>
      </c>
      <c r="BF436" s="10">
        <f>3/24000000*OO[[#This Row],[114 (03JUL1985 03:00:00)-Water Temperature (C)]]*OO[[#This Row],[56]]</f>
        <v>9.3020995969599993E-5</v>
      </c>
      <c r="BG436" s="10">
        <f>3/24000000*OO[[#This Row],[115 (03JUL1985 06:00:00)-Water Temperature (C)]]*OO[[#This Row],[57]]</f>
        <v>6.301853912055E-5</v>
      </c>
      <c r="BH436" s="10">
        <f>3/24000000*OO[[#This Row],[116 (03JUL1985 09:00:00)-Water Temperature (C)]]*OO[[#This Row],[58]]</f>
        <v>4.3341995386750005E-5</v>
      </c>
      <c r="BI436" s="10">
        <f>3/24000000*OO[[#This Row],[117 (03JUL1985 12:00:00)-Water Temperature (C)]]*OO[[#This Row],[59]]</f>
        <v>3.0278849660324998E-5</v>
      </c>
      <c r="BJ436" s="10">
        <f>3/24000000*OO[[#This Row],[118 (03JUL1985 15:00:00)-Water Temperature (C)]]*OO[[#This Row],[60]]</f>
        <v>2.1453218799149998E-5</v>
      </c>
      <c r="BK436" s="10">
        <f>3/24000000*OO[[#This Row],[119 (03JUL1985 18:00:00)-Water Temperature (C)]]*OO[[#This Row],[61]]</f>
        <v>1.5496152285640002E-5</v>
      </c>
      <c r="BL436" s="10">
        <f>3/24000000*OO[[#This Row],[120 (03JUL1985 21:00:00)-Water Temperature (C)]]*OO[[#This Row],[62]]</f>
        <v>1.136074695620375E-5</v>
      </c>
      <c r="BM436" s="10">
        <f>3/24000000*OO[[#This Row],[121 (04JUL1985 00:00:00)-Water Temperature (C)]]*OO[[#This Row],[63]]</f>
        <v>8.5143136842312493E-6</v>
      </c>
      <c r="BN436" s="10">
        <f>3/24000000*OO[[#This Row],[122 (04JUL1985 03:00:00)-Water Temperature (C)]]*OO[[#This Row],[64]]</f>
        <v>6.5630228214449991E-6</v>
      </c>
      <c r="BO436" s="10">
        <f>3/24000000*OO[[#This Row],[123 (04JUL1985 06:00:00)-Water Temperature (C)]]*OO[[#This Row],[65]]</f>
        <v>5.1984491597499996E-6</v>
      </c>
      <c r="BP436" s="10">
        <f>3/24000000*OO[[#This Row],[124 (04JUL1985 09:00:00)-Water Temperature (C)]]*OO[[#This Row],[66]]</f>
        <v>4.2908669433599999E-6</v>
      </c>
      <c r="BQ436" s="10">
        <f>3/24000000*OO[[#This Row],[125 (04JUL1985 12:00:00)-Water Temperature (C)]]*OO[[#This Row],[67]]</f>
        <v>3.6472844367837499E-6</v>
      </c>
      <c r="BR436" s="10">
        <f>3/24000000*OO[[#This Row],[126 (04JUL1985 15:00:00)-Water Temperature (C)]]*OO[[#This Row],[68]]</f>
        <v>3.1747302132167499E-6</v>
      </c>
      <c r="BS436" s="10">
        <f>3/24000000*OO[[#This Row],[127 (04JUL1985 18:00:00)-Water Temperature (C)]]*OO[[#This Row],[69]]</f>
        <v>2.8265406540559997E-6</v>
      </c>
      <c r="BT436" s="10">
        <f>3/24000000*OO[[#This Row],[128 (04JUL1985 21:00:00)-Water Temperature (C)]]*OO[[#This Row],[70]]</f>
        <v>2.5599773405249999E-6</v>
      </c>
      <c r="BU436" s="10">
        <f>3/24000000*OO[[#This Row],[129 (05JUL1985 00:00:00)-Water Temperature (C)]]*OO[[#This Row],[71]]</f>
        <v>2.3448323581117502E-6</v>
      </c>
      <c r="BV436" s="10">
        <f>3/24000000*OO[[#This Row],[130 (05JUL1985 03:00:00)-Water Temperature (C)]]*OO[[#This Row],[72]]</f>
        <v>2.1742170883307499E-6</v>
      </c>
      <c r="BW436" s="10">
        <f>3/24000000*OO[[#This Row],[131 (05JUL1985 06:00:00)-Water Temperature (C)]]*OO[[#This Row],[73]]</f>
        <v>2.0322722165357501E-6</v>
      </c>
      <c r="BX436" s="10">
        <f>3/24000000*OO[[#This Row],[132 (05JUL1985 09:00:00)-Water Temperature (C)]]*OO[[#This Row],[74]]</f>
        <v>1.9353704933858753E-6</v>
      </c>
      <c r="BY436" s="10">
        <f>3/24000000*OO[[#This Row],[133 (05JUL1985 12:00:00)-Water Temperature (C)]]*OO[[#This Row],[75]]</f>
        <v>1.8604756021680001E-6</v>
      </c>
      <c r="BZ436" s="10">
        <f>3/24000000*OO[[#This Row],[134 (05JUL1985 15:00:00)-Water Temperature (C)]]*OO[[#This Row],[76]]</f>
        <v>1.7999606524736252E-6</v>
      </c>
      <c r="CA436" s="10">
        <f>3/24000000*OO[[#This Row],[135 (05JUL1985 18:00:00)-Water Temperature (C)]]*OO[[#This Row],[77]]</f>
        <v>1.7508854839639999E-6</v>
      </c>
      <c r="CB436" s="10">
        <f>3/24000000*OO[[#This Row],[136 (05JUL1985 21:00:00)-Water Temperature (C)]]*OO[[#This Row],[78]]</f>
        <v>1.6941053496464998E-6</v>
      </c>
      <c r="CC436" s="10">
        <f>3/24000000*OO[[#This Row],[137 (06JUL1985 00:00:00)-Water Temperature (C)]]*OO[[#This Row],[79]]</f>
        <v>1.6347184970853751E-6</v>
      </c>
      <c r="CD436" s="10">
        <f>3/24000000*OO[[#This Row],[138 (06JUL1985 03:00:00)-Water Temperature (C)]]*OO[[#This Row],[80]]</f>
        <v>1.5808895451200001E-6</v>
      </c>
      <c r="CE436" s="10">
        <f>3/24000000*OO[[#This Row],[139 (06JUL1985 06:00:00)-Water Temperature (C)]]*OO[[#This Row],[81]]</f>
        <v>1.5287103684719998E-6</v>
      </c>
      <c r="CF436" s="10">
        <f>3/24000000*OO[[#This Row],[140 (06JUL1985 09:00:00)-Water Temperature (C)]]*OO[[#This Row],[82]]</f>
        <v>1.4982185331435E-6</v>
      </c>
      <c r="CG436" s="10">
        <f>3/24000000*OO[[#This Row],[141 (06JUL1985 12:00:00)-Water Temperature (C)]]*OO[[#This Row],[83]]</f>
        <v>1.4711818737812498E-6</v>
      </c>
      <c r="CH436" s="10">
        <f>3/24000000*OO[[#This Row],[142 (06JUL1985 15:00:00)-Water Temperature (C)]]*OO[[#This Row],[84]]</f>
        <v>1.4444305204406249E-6</v>
      </c>
      <c r="CI436" s="10">
        <f>3/24000000*OO[[#This Row],[143 (06JUL1985 18:00:00)-Water Temperature (C)]]*OO[[#This Row],[85]]</f>
        <v>1.422037107540375E-6</v>
      </c>
      <c r="CJ436" s="10">
        <f>3/24000000*OO[[#This Row],[144 (06JUL1985 21:00:00)-Water Temperature (C)]]*OO[[#This Row],[86]]</f>
        <v>1.390617212058E-6</v>
      </c>
      <c r="CK436" s="10">
        <f>3/24000000*OO[[#This Row],[145 (07JUL1985 00:00:00)-Water Temperature (C)]]*OO[[#This Row],[87]]</f>
        <v>1.3546791276584998E-6</v>
      </c>
      <c r="CL436" s="10">
        <f>3/24000000*OO[[#This Row],[146 (07JUL1985 03:00:00)-Water Temperature (C)]]*OO[[#This Row],[88]]</f>
        <v>1.3184714690377498E-6</v>
      </c>
      <c r="CM436" s="10">
        <f>3/24000000*OO[[#This Row],[147 (07JUL1985 06:00:00)-Water Temperature (C)]]*OO[[#This Row],[89]]</f>
        <v>1.2780330847075002E-6</v>
      </c>
      <c r="CN436" s="10">
        <f>3/24000000*OO[[#This Row],[148 (07JUL1985 09:00:00)-Water Temperature (C)]]*OO[[#This Row],[90]]</f>
        <v>1.23660205972625E-6</v>
      </c>
      <c r="CO436" s="10">
        <f>3/24000000*OO[[#This Row],[149 (07JUL1985 12:00:00)-Water Temperature (C)]]*OO[[#This Row],[91]]</f>
        <v>1.2007894538219999E-6</v>
      </c>
      <c r="CP436" s="10">
        <f>3/24000000*OO[[#This Row],[150 (07JUL1985 15:00:00)-Water Temperature (C)]]*OO[[#This Row],[92]]</f>
        <v>1.1741232618029998E-6</v>
      </c>
      <c r="CQ436" s="10">
        <f>3/24000000*OO[[#This Row],[151 (07JUL1985 18:00:00)-Water Temperature (C)]]*OO[[#This Row],[93]]</f>
        <v>1.1402931163140001E-6</v>
      </c>
      <c r="CR436" s="10">
        <f>3/24000000*OO[[#This Row],[152 (07JUL1985 21:00:00)-Water Temperature (C)]]*OO[[#This Row],[94]]</f>
        <v>1.1015468252689998E-6</v>
      </c>
      <c r="CS436" s="10">
        <f>3/24000000*OO[[#This Row],[153 (08JUL1985 00:00:00)-Water Temperature (C)]]*OO[[#This Row],[95]]</f>
        <v>1.0670376504187501E-6</v>
      </c>
      <c r="CT436" s="10">
        <f>3/24000000*OO[[#This Row],[154 (08JUL1985 03:00:00)-Water Temperature (C)]]*OO[[#This Row],[96]]</f>
        <v>1.03466793044025E-6</v>
      </c>
      <c r="CU436" s="10">
        <f>3/24000000*OO[[#This Row],[155 (08JUL1985 06:00:00)-Water Temperature (C)]]*OO[[#This Row],[97]]</f>
        <v>1.0015503799444999E-6</v>
      </c>
      <c r="CV436" s="10">
        <f>3/24000000*OO[[#This Row],[156 (08JUL1985 09:00:00)-Water Temperature (C)]]*OO[[#This Row],[98]]</f>
        <v>9.7822675377150002E-7</v>
      </c>
      <c r="CW436" s="10">
        <f>3/24000000*OO[[#This Row],[157 (08JUL1985 12:00:00)-Water Temperature (C)]]*OO[[#This Row],[99]]</f>
        <v>9.6062739076237497E-7</v>
      </c>
    </row>
    <row r="437" spans="1:101" x14ac:dyDescent="0.35">
      <c r="A437" t="s">
        <v>444</v>
      </c>
      <c r="B437">
        <v>856.52149999999995</v>
      </c>
      <c r="C437" s="10">
        <f>3/24*OO[[#This Row],[59 (26JUN1985 06:00:00)-Water Temperature (C)]]*OO[[#This Row],[1]]/SUM(OO[1])</f>
        <v>0</v>
      </c>
      <c r="D437" s="10">
        <f>3/24*OO[[#This Row],[60 (26JUN1985 09:00:00)-Water Temperature (C)]]*OO[[#This Row],[2]]/SUM(OO[2])</f>
        <v>0</v>
      </c>
      <c r="E437" s="10">
        <f>3/24*OO[[#This Row],[61 (26JUN1985 12:00:00)-Water Temperature (C)]]*OO[[#This Row],[3]]/SUM(OO[3])</f>
        <v>0</v>
      </c>
      <c r="F437" s="10">
        <f>3/24*OO[[#This Row],[62 (26JUN1985 15:00:00)-Water Temperature (C)]]*OO[[#This Row],[4]]/SUM(OO[4])</f>
        <v>0</v>
      </c>
      <c r="G437" s="10">
        <f>3/24*OO[[#This Row],[63 (26JUN1985 18:00:00)-Water Temperature (C)]]*OO[[#This Row],[5]]/SUM(OO[5])</f>
        <v>0</v>
      </c>
      <c r="H437" s="10">
        <f>3/24*OO[[#This Row],[64 (26JUN1985 21:00:00)-Water Temperature (C)]]*OO[[#This Row],[6]]/SUM(OO[6])</f>
        <v>0</v>
      </c>
      <c r="I437" s="10">
        <f>3/24*OO[[#This Row],[65 (27JUN1985 00:00:00)-Water Temperature (C)]]*OO[[#This Row],[7]]/SUM(OO[7])</f>
        <v>0</v>
      </c>
      <c r="J437" s="10">
        <f>3/24*OO[[#This Row],[66 (27JUN1985 03:00:00)-Water Temperature (C)]]*OO[[#This Row],[8]]/SUM(OO[8])</f>
        <v>0</v>
      </c>
      <c r="K437" s="10">
        <f>3/24*OO[[#This Row],[67 (27JUN1985 06:00:00)-Water Temperature (C)]]*OO[[#This Row],[9]]/SUM(OO[9])</f>
        <v>0</v>
      </c>
      <c r="L437" s="10">
        <f>3/24*OO[[#This Row],[68 (27JUN1985 09:00:00)-Water Temperature (C)]]*OO[[#This Row],[10]]/SUM(OO[10])</f>
        <v>0</v>
      </c>
      <c r="M437" s="10">
        <f>3/24*OO[[#This Row],[69 (27JUN1985 12:00:00)-Water Temperature (C)]]*OO[[#This Row],[11]]/SUM(OO[11])</f>
        <v>0</v>
      </c>
      <c r="N437" s="10">
        <f>3/24*OO[[#This Row],[70 (27JUN1985 15:00:00)-Water Temperature (C)]]*OO[[#This Row],[12]]/SUM(OO[12])</f>
        <v>0</v>
      </c>
      <c r="O437" s="10">
        <f>3/24*OO[[#This Row],[71 (27JUN1985 18:00:00)-Water Temperature (C)]]*OO[[#This Row],[13]]/SUM(OO[13])</f>
        <v>0</v>
      </c>
      <c r="P437" s="10">
        <f>3/24*OO[[#This Row],[72 (27JUN1985 21:00:00)-Water Temperature (C)]]*OO[[#This Row],[14]]/SUM(OO[14])</f>
        <v>0</v>
      </c>
      <c r="Q437" s="10">
        <f>3/24*OO[[#This Row],[73 (28JUN1985 00:00:00)-Water Temperature (C)]]*OO[[#This Row],[15]]/SUM(OO[15])</f>
        <v>0</v>
      </c>
      <c r="R437" s="10">
        <f>3/24*OO[[#This Row],[74 (28JUN1985 03:00:00)-Water Temperature (C)]]*OO[[#This Row],[16]]/SUM(OO[16])</f>
        <v>0</v>
      </c>
      <c r="S437" s="10">
        <f>3/24*OO[[#This Row],[75 (28JUN1985 06:00:00)-Water Temperature (C)]]*OO[[#This Row],[17]]/SUM(OO[17])</f>
        <v>0</v>
      </c>
      <c r="T437" s="10">
        <f>3/24*OO[[#This Row],[76 (28JUN1985 09:00:00)-Water Temperature (C)]]*OO[[#This Row],[18]]/SUM(OO[18])</f>
        <v>0</v>
      </c>
      <c r="U437" s="10">
        <f>3/24*OO[[#This Row],[77 (28JUN1985 12:00:00)-Water Temperature (C)]]*OO[[#This Row],[19]]/SUM(OO[19])</f>
        <v>0</v>
      </c>
      <c r="V437" s="10">
        <f>3/24000000*OO[[#This Row],[78 (28JUN1985 15:00:00)-Water Temperature (C)]]*OO[[#This Row],[20]]</f>
        <v>5.4731080505850005E-41</v>
      </c>
      <c r="W437" s="10">
        <f>3/24000000*OO[[#This Row],[79 (28JUN1985 18:00:00)-Water Temperature (C)]]*OO[[#This Row],[21]]</f>
        <v>2.3171744352375E-33</v>
      </c>
      <c r="X437" s="10">
        <f>3/24000000*OO[[#This Row],[80 (28JUN1985 21:00:00)-Water Temperature (C)]]*OO[[#This Row],[22]]</f>
        <v>4.4649979807749995E-26</v>
      </c>
      <c r="Y437" s="10">
        <f>3/24000000*OO[[#This Row],[81 (29JUN1985 00:00:00)-Water Temperature (C)]]*OO[[#This Row],[23]]</f>
        <v>5.8364141131012501E-21</v>
      </c>
      <c r="Z437" s="10">
        <f>3/24000000*OO[[#This Row],[82 (29JUN1985 03:00:00)-Water Temperature (C)]]*OO[[#This Row],[24]]</f>
        <v>5.0288494371112493E-17</v>
      </c>
      <c r="AA437" s="10">
        <f>3/24000000*OO[[#This Row],[83 (29JUN1985 06:00:00)-Water Temperature (C)]]*OO[[#This Row],[25]]</f>
        <v>6.9606998274612494E-14</v>
      </c>
      <c r="AB437" s="10">
        <f>3/24000000*OO[[#This Row],[84 (29JUN1985 09:00:00)-Water Temperature (C)]]*OO[[#This Row],[26]]</f>
        <v>2.48547180357E-11</v>
      </c>
      <c r="AC437" s="10">
        <f>3/24000000*OO[[#This Row],[85 (29JUN1985 12:00:00)-Water Temperature (C)]]*OO[[#This Row],[27]]</f>
        <v>3.0852055861482495E-9</v>
      </c>
      <c r="AD437" s="10">
        <f>3/24000000*OO[[#This Row],[86 (29JUN1985 15:00:00)-Water Temperature (C)]]*OO[[#This Row],[28]]</f>
        <v>1.6229366749391248E-7</v>
      </c>
      <c r="AE437" s="10">
        <f>3/24000000*OO[[#This Row],[88 (29JUN1985 21:00:00)-Water Temperature (C)]]*OO[[#This Row],[30]]</f>
        <v>5.6978668310299993E-5</v>
      </c>
      <c r="AF437" s="10">
        <f>3/24000000*OO[[#This Row],[88 (29JUN1985 21:00:00)-Water Temperature (C)]]*OO[[#This Row],[30]]</f>
        <v>5.6978668310299993E-5</v>
      </c>
      <c r="AG437" s="10">
        <f>3/24000000*OO[[#This Row],[89 (30JUN1985 00:00:00)-Water Temperature (C)]]*OO[[#This Row],[31]]</f>
        <v>4.5740288004E-4</v>
      </c>
      <c r="AH437" s="10">
        <f>3/24000000*OO[[#This Row],[90 (30JUN1985 03:00:00)-Water Temperature (C)]]*OO[[#This Row],[32]]</f>
        <v>2.3268591699381249E-3</v>
      </c>
      <c r="AI437" s="10">
        <f>3/24000000*OO[[#This Row],[91 (30JUN1985 06:00:00)-Water Temperature (C)]]*OO[[#This Row],[33]]</f>
        <v>7.9748825427687509E-3</v>
      </c>
      <c r="AJ437" s="10">
        <f>3/24000000*OO[[#This Row],[92 (30JUN1985 09:00:00)-Water Temperature (C)]]*OO[[#This Row],[34]]</f>
        <v>1.9712373961834999E-2</v>
      </c>
      <c r="AK437" s="10">
        <f>3/24000000*OO[[#This Row],[93 (30JUN1985 12:00:00)-Water Temperature (C)]]*OO[[#This Row],[35]]</f>
        <v>3.6925000437150003E-2</v>
      </c>
      <c r="AL437" s="10">
        <f>3/24000000*OO[[#This Row],[94 (30JUN1985 15:00:00)-Water Temperature (C)]]*OO[[#This Row],[36]]</f>
        <v>5.4634696889024996E-2</v>
      </c>
      <c r="AM437" s="10">
        <f>3/24000000*OO[[#This Row],[95 (30JUN1985 18:00:00)-Water Temperature (C)]]*OO[[#This Row],[37]]</f>
        <v>6.6392611124249989E-2</v>
      </c>
      <c r="AN437" s="10">
        <f>3/24000000*OO[[#This Row],[96 (30JUN1985 21:00:00)-Water Temperature (C)]]*OO[[#This Row],[38]]</f>
        <v>6.8094802779999991E-2</v>
      </c>
      <c r="AO437" s="10">
        <f>3/24000000*OO[[#This Row],[97 (01JUL1985 00:00:00)-Water Temperature (C)]]*OO[[#This Row],[39]]</f>
        <v>6.1373923567275002E-2</v>
      </c>
      <c r="AP437" s="10">
        <f>3/24000000*OO[[#This Row],[98 (01JUL1985 03:00:00)-Water Temperature (C)]]*OO[[#This Row],[40]]</f>
        <v>5.0266631532974997E-2</v>
      </c>
      <c r="AQ437" s="10">
        <f>3/24000000*OO[[#This Row],[99 (01JUL1985 06:00:00)-Water Temperature (C)]]*OO[[#This Row],[41]]</f>
        <v>3.8253577075337504E-2</v>
      </c>
      <c r="AR437" s="10">
        <f>3/24000000*OO[[#This Row],[100 (01JUL1985 09:00:00)-Water Temperature (C)]]*OO[[#This Row],[42]]</f>
        <v>2.8005631996766249E-2</v>
      </c>
      <c r="AS437" s="10">
        <f>3/24000000*OO[[#This Row],[101 (01JUL1985 12:00:00)-Water Temperature (C)]]*OO[[#This Row],[43]]</f>
        <v>1.986205878597375E-2</v>
      </c>
      <c r="AT437" s="10">
        <f>3/24000000*OO[[#This Row],[102 (01JUL1985 15:00:00)-Water Temperature (C)]]*OO[[#This Row],[44]]</f>
        <v>1.3696001681309997E-2</v>
      </c>
      <c r="AU437" s="10">
        <f>3/24000000*OO[[#This Row],[103 (01JUL1985 18:00:00)-Water Temperature (C)]]*OO[[#This Row],[45]]</f>
        <v>9.3189705242999986E-3</v>
      </c>
      <c r="AV437" s="10">
        <f>3/24000000*OO[[#This Row],[104 (01JUL1985 21:00:00)-Water Temperature (C)]]*OO[[#This Row],[46]]</f>
        <v>6.2456183601425005E-3</v>
      </c>
      <c r="AW437" s="10">
        <f>3/24000000*OO[[#This Row],[105 (02JUL1985 00:00:00)-Water Temperature (C)]]*OO[[#This Row],[47]]</f>
        <v>4.1727119868974994E-3</v>
      </c>
      <c r="AX437" s="10">
        <f>3/24000000*OO[[#This Row],[106 (02JUL1985 03:00:00)-Water Temperature (C)]]*OO[[#This Row],[48]]</f>
        <v>2.7748086657164999E-3</v>
      </c>
      <c r="AY437" s="10">
        <f>3/24000000*OO[[#This Row],[107 (02JUL1985 06:00:00)-Water Temperature (C)]]*OO[[#This Row],[49]]</f>
        <v>1.8364027153086248E-3</v>
      </c>
      <c r="AZ437" s="10">
        <f>3/24000000*OO[[#This Row],[108 (02JUL1985 09:00:00)-Water Temperature (C)]]*OO[[#This Row],[50]]</f>
        <v>1.2116044047656247E-3</v>
      </c>
      <c r="BA437" s="10">
        <f>3/24000000*OO[[#This Row],[109 (02JUL1985 12:00:00)-Water Temperature (C)]]*OO[[#This Row],[51]]</f>
        <v>8.0855842699837494E-4</v>
      </c>
      <c r="BB437" s="10">
        <f>3/24000000*OO[[#This Row],[110 (02JUL1985 15:00:00)-Water Temperature (C)]]*OO[[#This Row],[52]]</f>
        <v>5.4632912288962493E-4</v>
      </c>
      <c r="BC437" s="10">
        <f>3/24000000*OO[[#This Row],[111 (02JUL1985 18:00:00)-Water Temperature (C)]]*OO[[#This Row],[53]]</f>
        <v>3.70546712644125E-4</v>
      </c>
      <c r="BD437" s="10">
        <f>3/24000000*OO[[#This Row],[112 (02JUL1985 21:00:00)-Water Temperature (C)]]*OO[[#This Row],[54]]</f>
        <v>2.4987486285499999E-4</v>
      </c>
      <c r="BE437" s="10">
        <f>3/24000000*OO[[#This Row],[113 (03JUL1985 00:00:00)-Water Temperature (C)]]*OO[[#This Row],[55]]</f>
        <v>1.6782177983725E-4</v>
      </c>
      <c r="BF437" s="10">
        <f>3/24000000*OO[[#This Row],[114 (03JUL1985 03:00:00)-Water Temperature (C)]]*OO[[#This Row],[56]]</f>
        <v>1.1372917792177499E-4</v>
      </c>
      <c r="BG437" s="10">
        <f>3/24000000*OO[[#This Row],[115 (03JUL1985 06:00:00)-Water Temperature (C)]]*OO[[#This Row],[57]]</f>
        <v>7.7465851901999997E-5</v>
      </c>
      <c r="BH437" s="10">
        <f>3/24000000*OO[[#This Row],[116 (03JUL1985 09:00:00)-Water Temperature (C)]]*OO[[#This Row],[58]]</f>
        <v>5.35576167867125E-5</v>
      </c>
      <c r="BI437" s="10">
        <f>3/24000000*OO[[#This Row],[117 (03JUL1985 12:00:00)-Water Temperature (C)]]*OO[[#This Row],[59]]</f>
        <v>3.7573058030312497E-5</v>
      </c>
      <c r="BJ437" s="10">
        <f>3/24000000*OO[[#This Row],[118 (03JUL1985 15:00:00)-Water Temperature (C)]]*OO[[#This Row],[60]]</f>
        <v>2.6690564139040001E-5</v>
      </c>
      <c r="BK437" s="10">
        <f>3/24000000*OO[[#This Row],[119 (03JUL1985 18:00:00)-Water Temperature (C)]]*OO[[#This Row],[61]]</f>
        <v>1.9291862426350002E-5</v>
      </c>
      <c r="BL437" s="10">
        <f>3/24000000*OO[[#This Row],[120 (03JUL1985 21:00:00)-Water Temperature (C)]]*OO[[#This Row],[62]]</f>
        <v>1.4126490461524999E-5</v>
      </c>
      <c r="BM437" s="10">
        <f>3/24000000*OO[[#This Row],[121 (04JUL1985 00:00:00)-Water Temperature (C)]]*OO[[#This Row],[63]]</f>
        <v>1.0556581270900001E-5</v>
      </c>
      <c r="BN437" s="10">
        <f>3/24000000*OO[[#This Row],[122 (04JUL1985 03:00:00)-Water Temperature (C)]]*OO[[#This Row],[64]]</f>
        <v>8.100149406207499E-6</v>
      </c>
      <c r="BO437" s="10">
        <f>3/24000000*OO[[#This Row],[123 (04JUL1985 06:00:00)-Water Temperature (C)]]*OO[[#This Row],[65]]</f>
        <v>6.3769606307550001E-6</v>
      </c>
      <c r="BP437" s="10">
        <f>3/24000000*OO[[#This Row],[124 (04JUL1985 09:00:00)-Water Temperature (C)]]*OO[[#This Row],[66]]</f>
        <v>5.2220128818974998E-6</v>
      </c>
      <c r="BQ437" s="10">
        <f>3/24000000*OO[[#This Row],[125 (04JUL1985 12:00:00)-Water Temperature (C)]]*OO[[#This Row],[67]]</f>
        <v>4.3955986385999994E-6</v>
      </c>
      <c r="BR437" s="10">
        <f>3/24000000*OO[[#This Row],[126 (04JUL1985 15:00:00)-Water Temperature (C)]]*OO[[#This Row],[68]]</f>
        <v>3.78325393590375E-6</v>
      </c>
      <c r="BS437" s="10">
        <f>3/24000000*OO[[#This Row],[127 (04JUL1985 18:00:00)-Water Temperature (C)]]*OO[[#This Row],[69]]</f>
        <v>3.3282135629104999E-6</v>
      </c>
      <c r="BT437" s="10">
        <f>3/24000000*OO[[#This Row],[128 (04JUL1985 21:00:00)-Water Temperature (C)]]*OO[[#This Row],[70]]</f>
        <v>2.9803149535897497E-6</v>
      </c>
      <c r="BU437" s="10">
        <f>3/24000000*OO[[#This Row],[129 (05JUL1985 00:00:00)-Water Temperature (C)]]*OO[[#This Row],[71]]</f>
        <v>2.7028571683349999E-6</v>
      </c>
      <c r="BV437" s="10">
        <f>3/24000000*OO[[#This Row],[130 (05JUL1985 03:00:00)-Water Temperature (C)]]*OO[[#This Row],[72]]</f>
        <v>2.4855971894752497E-6</v>
      </c>
      <c r="BW437" s="10">
        <f>3/24000000*OO[[#This Row],[131 (05JUL1985 06:00:00)-Water Temperature (C)]]*OO[[#This Row],[73]]</f>
        <v>2.3082003942725E-6</v>
      </c>
      <c r="BX437" s="10">
        <f>3/24000000*OO[[#This Row],[132 (05JUL1985 09:00:00)-Water Temperature (C)]]*OO[[#This Row],[74]]</f>
        <v>2.1861769623482495E-6</v>
      </c>
      <c r="BY437" s="10">
        <f>3/24000000*OO[[#This Row],[133 (05JUL1985 12:00:00)-Water Temperature (C)]]*OO[[#This Row],[75]]</f>
        <v>2.0910246051468748E-6</v>
      </c>
      <c r="BZ437" s="10">
        <f>3/24000000*OO[[#This Row],[134 (05JUL1985 15:00:00)-Water Temperature (C)]]*OO[[#This Row],[76]]</f>
        <v>2.0131605761295001E-6</v>
      </c>
      <c r="CA437" s="10">
        <f>3/24000000*OO[[#This Row],[135 (05JUL1985 18:00:00)-Water Temperature (C)]]*OO[[#This Row],[77]]</f>
        <v>1.948538970200625E-6</v>
      </c>
      <c r="CB437" s="10">
        <f>3/24000000*OO[[#This Row],[136 (05JUL1985 21:00:00)-Water Temperature (C)]]*OO[[#This Row],[78]]</f>
        <v>1.8769070481524999E-6</v>
      </c>
      <c r="CC437" s="10">
        <f>3/24000000*OO[[#This Row],[137 (06JUL1985 00:00:00)-Water Temperature (C)]]*OO[[#This Row],[79]]</f>
        <v>1.8047526435262498E-6</v>
      </c>
      <c r="CD437" s="10">
        <f>3/24000000*OO[[#This Row],[138 (06JUL1985 03:00:00)-Water Temperature (C)]]*OO[[#This Row],[80]]</f>
        <v>1.7414215444806249E-6</v>
      </c>
      <c r="CE437" s="10">
        <f>3/24000000*OO[[#This Row],[139 (06JUL1985 06:00:00)-Water Temperature (C)]]*OO[[#This Row],[81]]</f>
        <v>1.682511561899E-6</v>
      </c>
      <c r="CF437" s="10">
        <f>3/24000000*OO[[#This Row],[140 (06JUL1985 09:00:00)-Water Temperature (C)]]*OO[[#This Row],[82]]</f>
        <v>1.6484092820279999E-6</v>
      </c>
      <c r="CG437" s="10">
        <f>3/24000000*OO[[#This Row],[141 (06JUL1985 12:00:00)-Water Temperature (C)]]*OO[[#This Row],[83]]</f>
        <v>1.6178191675785E-6</v>
      </c>
      <c r="CH437" s="10">
        <f>3/24000000*OO[[#This Row],[142 (06JUL1985 15:00:00)-Water Temperature (C)]]*OO[[#This Row],[84]]</f>
        <v>1.5863503073857498E-6</v>
      </c>
      <c r="CI437" s="10">
        <f>3/24000000*OO[[#This Row],[143 (06JUL1985 18:00:00)-Water Temperature (C)]]*OO[[#This Row],[85]]</f>
        <v>1.5585807846497502E-6</v>
      </c>
      <c r="CJ437" s="10">
        <f>3/24000000*OO[[#This Row],[144 (06JUL1985 21:00:00)-Water Temperature (C)]]*OO[[#This Row],[86]]</f>
        <v>1.5208550639519999E-6</v>
      </c>
      <c r="CK437" s="10">
        <f>3/24000000*OO[[#This Row],[145 (07JUL1985 00:00:00)-Water Temperature (C)]]*OO[[#This Row],[87]]</f>
        <v>1.4793633883714999E-6</v>
      </c>
      <c r="CL437" s="10">
        <f>3/24000000*OO[[#This Row],[146 (07JUL1985 03:00:00)-Water Temperature (C)]]*OO[[#This Row],[88]]</f>
        <v>1.438971397556875E-6</v>
      </c>
      <c r="CM437" s="10">
        <f>3/24000000*OO[[#This Row],[147 (07JUL1985 06:00:00)-Water Temperature (C)]]*OO[[#This Row],[89]]</f>
        <v>1.3955543001697497E-6</v>
      </c>
      <c r="CN437" s="10">
        <f>3/24000000*OO[[#This Row],[148 (07JUL1985 09:00:00)-Water Temperature (C)]]*OO[[#This Row],[90]]</f>
        <v>1.3515360917850001E-6</v>
      </c>
      <c r="CO437" s="10">
        <f>3/24000000*OO[[#This Row],[149 (07JUL1985 12:00:00)-Water Temperature (C)]]*OO[[#This Row],[91]]</f>
        <v>1.313381436744125E-6</v>
      </c>
      <c r="CP437" s="10">
        <f>3/24000000*OO[[#This Row],[150 (07JUL1985 15:00:00)-Water Temperature (C)]]*OO[[#This Row],[92]]</f>
        <v>1.2844577727989999E-6</v>
      </c>
      <c r="CQ437" s="10">
        <f>3/24000000*OO[[#This Row],[151 (07JUL1985 18:00:00)-Water Temperature (C)]]*OO[[#This Row],[93]]</f>
        <v>1.2469136546294997E-6</v>
      </c>
      <c r="CR437" s="10">
        <f>3/24000000*OO[[#This Row],[152 (07JUL1985 21:00:00)-Water Temperature (C)]]*OO[[#This Row],[94]]</f>
        <v>1.203303555255E-6</v>
      </c>
      <c r="CS437" s="10">
        <f>3/24000000*OO[[#This Row],[153 (08JUL1985 00:00:00)-Water Temperature (C)]]*OO[[#This Row],[95]]</f>
        <v>1.16429142017325E-6</v>
      </c>
      <c r="CT437" s="10">
        <f>3/24000000*OO[[#This Row],[154 (08JUL1985 03:00:00)-Water Temperature (C)]]*OO[[#This Row],[96]]</f>
        <v>1.128580246790625E-6</v>
      </c>
      <c r="CU437" s="10">
        <f>3/24000000*OO[[#This Row],[155 (08JUL1985 06:00:00)-Water Temperature (C)]]*OO[[#This Row],[97]]</f>
        <v>1.0929283421979999E-6</v>
      </c>
      <c r="CV437" s="10">
        <f>3/24000000*OO[[#This Row],[156 (08JUL1985 09:00:00)-Water Temperature (C)]]*OO[[#This Row],[98]]</f>
        <v>1.06824678959075E-6</v>
      </c>
      <c r="CW437" s="10">
        <f>3/24000000*OO[[#This Row],[157 (08JUL1985 12:00:00)-Water Temperature (C)]]*OO[[#This Row],[99]]</f>
        <v>1.049555256005875E-6</v>
      </c>
    </row>
    <row r="438" spans="1:101" x14ac:dyDescent="0.35">
      <c r="A438" t="s">
        <v>445</v>
      </c>
      <c r="B438">
        <v>859.37750000000005</v>
      </c>
      <c r="C438" s="10">
        <f>3/24*OO[[#This Row],[59 (26JUN1985 06:00:00)-Water Temperature (C)]]*OO[[#This Row],[1]]/SUM(OO[1])</f>
        <v>0</v>
      </c>
      <c r="D438" s="10">
        <f>3/24*OO[[#This Row],[60 (26JUN1985 09:00:00)-Water Temperature (C)]]*OO[[#This Row],[2]]/SUM(OO[2])</f>
        <v>0</v>
      </c>
      <c r="E438" s="10">
        <f>3/24*OO[[#This Row],[61 (26JUN1985 12:00:00)-Water Temperature (C)]]*OO[[#This Row],[3]]/SUM(OO[3])</f>
        <v>0</v>
      </c>
      <c r="F438" s="10">
        <f>3/24*OO[[#This Row],[62 (26JUN1985 15:00:00)-Water Temperature (C)]]*OO[[#This Row],[4]]/SUM(OO[4])</f>
        <v>0</v>
      </c>
      <c r="G438" s="10">
        <f>3/24*OO[[#This Row],[63 (26JUN1985 18:00:00)-Water Temperature (C)]]*OO[[#This Row],[5]]/SUM(OO[5])</f>
        <v>0</v>
      </c>
      <c r="H438" s="10">
        <f>3/24*OO[[#This Row],[64 (26JUN1985 21:00:00)-Water Temperature (C)]]*OO[[#This Row],[6]]/SUM(OO[6])</f>
        <v>0</v>
      </c>
      <c r="I438" s="10">
        <f>3/24*OO[[#This Row],[65 (27JUN1985 00:00:00)-Water Temperature (C)]]*OO[[#This Row],[7]]/SUM(OO[7])</f>
        <v>0</v>
      </c>
      <c r="J438" s="10">
        <f>3/24*OO[[#This Row],[66 (27JUN1985 03:00:00)-Water Temperature (C)]]*OO[[#This Row],[8]]/SUM(OO[8])</f>
        <v>0</v>
      </c>
      <c r="K438" s="10">
        <f>3/24*OO[[#This Row],[67 (27JUN1985 06:00:00)-Water Temperature (C)]]*OO[[#This Row],[9]]/SUM(OO[9])</f>
        <v>0</v>
      </c>
      <c r="L438" s="10">
        <f>3/24*OO[[#This Row],[68 (27JUN1985 09:00:00)-Water Temperature (C)]]*OO[[#This Row],[10]]/SUM(OO[10])</f>
        <v>0</v>
      </c>
      <c r="M438" s="10">
        <f>3/24*OO[[#This Row],[69 (27JUN1985 12:00:00)-Water Temperature (C)]]*OO[[#This Row],[11]]/SUM(OO[11])</f>
        <v>0</v>
      </c>
      <c r="N438" s="10">
        <f>3/24*OO[[#This Row],[70 (27JUN1985 15:00:00)-Water Temperature (C)]]*OO[[#This Row],[12]]/SUM(OO[12])</f>
        <v>0</v>
      </c>
      <c r="O438" s="10">
        <f>3/24*OO[[#This Row],[71 (27JUN1985 18:00:00)-Water Temperature (C)]]*OO[[#This Row],[13]]/SUM(OO[13])</f>
        <v>0</v>
      </c>
      <c r="P438" s="10">
        <f>3/24*OO[[#This Row],[72 (27JUN1985 21:00:00)-Water Temperature (C)]]*OO[[#This Row],[14]]/SUM(OO[14])</f>
        <v>0</v>
      </c>
      <c r="Q438" s="10">
        <f>3/24*OO[[#This Row],[73 (28JUN1985 00:00:00)-Water Temperature (C)]]*OO[[#This Row],[15]]/SUM(OO[15])</f>
        <v>0</v>
      </c>
      <c r="R438" s="10">
        <f>3/24*OO[[#This Row],[74 (28JUN1985 03:00:00)-Water Temperature (C)]]*OO[[#This Row],[16]]/SUM(OO[16])</f>
        <v>0</v>
      </c>
      <c r="S438" s="10">
        <f>3/24*OO[[#This Row],[75 (28JUN1985 06:00:00)-Water Temperature (C)]]*OO[[#This Row],[17]]/SUM(OO[17])</f>
        <v>0</v>
      </c>
      <c r="T438" s="10">
        <f>3/24*OO[[#This Row],[76 (28JUN1985 09:00:00)-Water Temperature (C)]]*OO[[#This Row],[18]]/SUM(OO[18])</f>
        <v>0</v>
      </c>
      <c r="U438" s="10">
        <f>3/24*OO[[#This Row],[77 (28JUN1985 12:00:00)-Water Temperature (C)]]*OO[[#This Row],[19]]/SUM(OO[19])</f>
        <v>0</v>
      </c>
      <c r="V438" s="10">
        <f>3/24000000*OO[[#This Row],[78 (28JUN1985 15:00:00)-Water Temperature (C)]]*OO[[#This Row],[20]]</f>
        <v>1.7819335496750001E-41</v>
      </c>
      <c r="W438" s="10">
        <f>3/24000000*OO[[#This Row],[79 (28JUN1985 18:00:00)-Water Temperature (C)]]*OO[[#This Row],[21]]</f>
        <v>7.0790123565312498E-34</v>
      </c>
      <c r="X438" s="10">
        <f>3/24000000*OO[[#This Row],[80 (28JUN1985 21:00:00)-Water Temperature (C)]]*OO[[#This Row],[22]]</f>
        <v>1.7806766650199997E-26</v>
      </c>
      <c r="Y438" s="10">
        <f>3/24000000*OO[[#This Row],[81 (29JUN1985 00:00:00)-Water Temperature (C)]]*OO[[#This Row],[23]]</f>
        <v>2.7746140882879997E-21</v>
      </c>
      <c r="Z438" s="10">
        <f>3/24000000*OO[[#This Row],[82 (29JUN1985 03:00:00)-Water Temperature (C)]]*OO[[#This Row],[24]]</f>
        <v>2.6584255402822503E-17</v>
      </c>
      <c r="AA438" s="10">
        <f>3/24000000*OO[[#This Row],[83 (29JUN1985 06:00:00)-Water Temperature (C)]]*OO[[#This Row],[25]]</f>
        <v>4.0058715434500004E-14</v>
      </c>
      <c r="AB438" s="10">
        <f>3/24000000*OO[[#This Row],[84 (29JUN1985 09:00:00)-Water Temperature (C)]]*OO[[#This Row],[26]]</f>
        <v>1.5317262314111247E-11</v>
      </c>
      <c r="AC438" s="10">
        <f>3/24000000*OO[[#This Row],[85 (29JUN1985 12:00:00)-Water Temperature (C)]]*OO[[#This Row],[27]]</f>
        <v>2.0133357935730001E-9</v>
      </c>
      <c r="AD438" s="10">
        <f>3/24000000*OO[[#This Row],[86 (29JUN1985 15:00:00)-Water Temperature (C)]]*OO[[#This Row],[28]]</f>
        <v>1.1125793844424999E-7</v>
      </c>
      <c r="AE438" s="10">
        <f>3/24000000*OO[[#This Row],[88 (29JUN1985 21:00:00)-Water Temperature (C)]]*OO[[#This Row],[30]]</f>
        <v>4.2475085876599996E-5</v>
      </c>
      <c r="AF438" s="10">
        <f>3/24000000*OO[[#This Row],[88 (29JUN1985 21:00:00)-Water Temperature (C)]]*OO[[#This Row],[30]]</f>
        <v>4.2475085876599996E-5</v>
      </c>
      <c r="AG438" s="10">
        <f>3/24000000*OO[[#This Row],[89 (30JUN1985 00:00:00)-Water Temperature (C)]]*OO[[#This Row],[31]]</f>
        <v>3.5383035341025003E-4</v>
      </c>
      <c r="AH438" s="10">
        <f>3/24000000*OO[[#This Row],[90 (30JUN1985 03:00:00)-Water Temperature (C)]]*OO[[#This Row],[32]]</f>
        <v>1.8634482182452502E-3</v>
      </c>
      <c r="AI438" s="10">
        <f>3/24000000*OO[[#This Row],[91 (30JUN1985 06:00:00)-Water Temperature (C)]]*OO[[#This Row],[33]]</f>
        <v>6.5972631396599996E-3</v>
      </c>
      <c r="AJ438" s="10">
        <f>3/24000000*OO[[#This Row],[92 (30JUN1985 09:00:00)-Water Temperature (C)]]*OO[[#This Row],[34]]</f>
        <v>1.6802919544290001E-2</v>
      </c>
      <c r="AK438" s="10">
        <f>3/24000000*OO[[#This Row],[93 (30JUN1985 12:00:00)-Water Temperature (C)]]*OO[[#This Row],[35]]</f>
        <v>3.2338386152009999E-2</v>
      </c>
      <c r="AL438" s="10">
        <f>3/24000000*OO[[#This Row],[94 (30JUN1985 15:00:00)-Water Temperature (C)]]*OO[[#This Row],[36]]</f>
        <v>4.9012624738624999E-2</v>
      </c>
      <c r="AM438" s="10">
        <f>3/24000000*OO[[#This Row],[95 (30JUN1985 18:00:00)-Water Temperature (C)]]*OO[[#This Row],[37]]</f>
        <v>6.0830265026374994E-2</v>
      </c>
      <c r="AN438" s="10">
        <f>3/24000000*OO[[#This Row],[96 (30JUN1985 21:00:00)-Water Temperature (C)]]*OO[[#This Row],[38]]</f>
        <v>6.3568942852349999E-2</v>
      </c>
      <c r="AO438" s="10">
        <f>3/24000000*OO[[#This Row],[97 (01JUL1985 00:00:00)-Water Temperature (C)]]*OO[[#This Row],[39]]</f>
        <v>5.8254766858987506E-2</v>
      </c>
      <c r="AP438" s="10">
        <f>3/24000000*OO[[#This Row],[98 (01JUL1985 03:00:00)-Water Temperature (C)]]*OO[[#This Row],[40]]</f>
        <v>4.8424112369062501E-2</v>
      </c>
      <c r="AQ438" s="10">
        <f>3/24000000*OO[[#This Row],[99 (01JUL1985 06:00:00)-Water Temperature (C)]]*OO[[#This Row],[41]]</f>
        <v>3.7342205669275E-2</v>
      </c>
      <c r="AR438" s="10">
        <f>3/24000000*OO[[#This Row],[100 (01JUL1985 09:00:00)-Water Temperature (C)]]*OO[[#This Row],[42]]</f>
        <v>2.7650870736420002E-2</v>
      </c>
      <c r="AS438" s="10">
        <f>3/24000000*OO[[#This Row],[101 (01JUL1985 12:00:00)-Water Temperature (C)]]*OO[[#This Row],[43]]</f>
        <v>1.979163401095E-2</v>
      </c>
      <c r="AT438" s="10">
        <f>3/24000000*OO[[#This Row],[102 (01JUL1985 15:00:00)-Water Temperature (C)]]*OO[[#This Row],[44]]</f>
        <v>1.3747881394147498E-2</v>
      </c>
      <c r="AU438" s="10">
        <f>3/24000000*OO[[#This Row],[103 (01JUL1985 18:00:00)-Water Temperature (C)]]*OO[[#This Row],[45]]</f>
        <v>9.4088346253262505E-3</v>
      </c>
      <c r="AV438" s="10">
        <f>3/24000000*OO[[#This Row],[104 (01JUL1985 21:00:00)-Water Temperature (C)]]*OO[[#This Row],[46]]</f>
        <v>6.339891755834999E-3</v>
      </c>
      <c r="AW438" s="10">
        <f>3/24000000*OO[[#This Row],[105 (02JUL1985 00:00:00)-Water Temperature (C)]]*OO[[#This Row],[47]]</f>
        <v>4.2586937412749997E-3</v>
      </c>
      <c r="AX438" s="10">
        <f>3/24000000*OO[[#This Row],[106 (02JUL1985 03:00:00)-Water Temperature (C)]]*OO[[#This Row],[48]]</f>
        <v>2.8478219484410002E-3</v>
      </c>
      <c r="AY438" s="10">
        <f>3/24000000*OO[[#This Row],[107 (02JUL1985 06:00:00)-Water Temperature (C)]]*OO[[#This Row],[49]]</f>
        <v>1.8951310158299998E-3</v>
      </c>
      <c r="AZ438" s="10">
        <f>3/24000000*OO[[#This Row],[108 (02JUL1985 09:00:00)-Water Temperature (C)]]*OO[[#This Row],[50]]</f>
        <v>1.2569194028437499E-3</v>
      </c>
      <c r="BA438" s="10">
        <f>3/24000000*OO[[#This Row],[109 (02JUL1985 12:00:00)-Water Temperature (C)]]*OO[[#This Row],[51]]</f>
        <v>8.4307680699275008E-4</v>
      </c>
      <c r="BB438" s="10">
        <f>3/24000000*OO[[#This Row],[110 (02JUL1985 15:00:00)-Water Temperature (C)]]*OO[[#This Row],[52]]</f>
        <v>5.7247880341537499E-4</v>
      </c>
      <c r="BC438" s="10">
        <f>3/24000000*OO[[#This Row],[111 (02JUL1985 18:00:00)-Water Temperature (C)]]*OO[[#This Row],[53]]</f>
        <v>3.9016850245099995E-4</v>
      </c>
      <c r="BD438" s="10">
        <f>3/24000000*OO[[#This Row],[112 (02JUL1985 21:00:00)-Water Temperature (C)]]*OO[[#This Row],[54]]</f>
        <v>2.64288402003025E-4</v>
      </c>
      <c r="BE438" s="10">
        <f>3/24000000*OO[[#This Row],[113 (03JUL1985 00:00:00)-Water Temperature (C)]]*OO[[#This Row],[55]]</f>
        <v>1.7834222631929998E-4</v>
      </c>
      <c r="BF438" s="10">
        <f>3/24000000*OO[[#This Row],[114 (03JUL1985 03:00:00)-Water Temperature (C)]]*OO[[#This Row],[56]]</f>
        <v>1.214826151434E-4</v>
      </c>
      <c r="BG438" s="10">
        <f>3/24000000*OO[[#This Row],[115 (03JUL1985 06:00:00)-Water Temperature (C)]]*OO[[#This Row],[57]]</f>
        <v>8.3229943440924991E-5</v>
      </c>
      <c r="BH438" s="10">
        <f>3/24000000*OO[[#This Row],[116 (03JUL1985 09:00:00)-Water Temperature (C)]]*OO[[#This Row],[58]]</f>
        <v>5.788179250112499E-5</v>
      </c>
      <c r="BI438" s="10">
        <f>3/24000000*OO[[#This Row],[117 (03JUL1985 12:00:00)-Water Temperature (C)]]*OO[[#This Row],[59]]</f>
        <v>4.0816347524499999E-5</v>
      </c>
      <c r="BJ438" s="10">
        <f>3/24000000*OO[[#This Row],[118 (03JUL1985 15:00:00)-Water Temperature (C)]]*OO[[#This Row],[60]]</f>
        <v>2.9108788241977501E-5</v>
      </c>
      <c r="BK438" s="10">
        <f>3/24000000*OO[[#This Row],[119 (03JUL1985 18:00:00)-Water Temperature (C)]]*OO[[#This Row],[61]]</f>
        <v>2.1090705553252497E-5</v>
      </c>
      <c r="BL438" s="10">
        <f>3/24000000*OO[[#This Row],[120 (03JUL1985 21:00:00)-Water Temperature (C)]]*OO[[#This Row],[62]]</f>
        <v>1.5454897055066251E-5</v>
      </c>
      <c r="BM438" s="10">
        <f>3/24000000*OO[[#This Row],[121 (04JUL1985 00:00:00)-Water Temperature (C)]]*OO[[#This Row],[63]]</f>
        <v>1.1541034284862499E-5</v>
      </c>
      <c r="BN438" s="10">
        <f>3/24000000*OO[[#This Row],[122 (04JUL1985 03:00:00)-Water Temperature (C)]]*OO[[#This Row],[64]]</f>
        <v>8.8343079375600003E-6</v>
      </c>
      <c r="BO438" s="10">
        <f>3/24000000*OO[[#This Row],[123 (04JUL1985 06:00:00)-Water Temperature (C)]]*OO[[#This Row],[65]]</f>
        <v>6.9277493888662502E-6</v>
      </c>
      <c r="BP438" s="10">
        <f>3/24000000*OO[[#This Row],[124 (04JUL1985 09:00:00)-Water Temperature (C)]]*OO[[#This Row],[66]]</f>
        <v>5.6404093687250004E-6</v>
      </c>
      <c r="BQ438" s="10">
        <f>3/24000000*OO[[#This Row],[125 (04JUL1985 12:00:00)-Water Temperature (C)]]*OO[[#This Row],[67]]</f>
        <v>4.7113912747349999E-6</v>
      </c>
      <c r="BR438" s="10">
        <f>3/24000000*OO[[#This Row],[126 (04JUL1985 15:00:00)-Water Temperature (C)]]*OO[[#This Row],[68]]</f>
        <v>4.0174996510774999E-6</v>
      </c>
      <c r="BS438" s="10">
        <f>3/24000000*OO[[#This Row],[127 (04JUL1985 18:00:00)-Water Temperature (C)]]*OO[[#This Row],[69]]</f>
        <v>3.4977710458124999E-6</v>
      </c>
      <c r="BT438" s="10">
        <f>3/24000000*OO[[#This Row],[128 (04JUL1985 21:00:00)-Water Temperature (C)]]*OO[[#This Row],[70]]</f>
        <v>3.0997335535924998E-6</v>
      </c>
      <c r="BU438" s="10">
        <f>3/24000000*OO[[#This Row],[129 (05JUL1985 00:00:00)-Water Temperature (C)]]*OO[[#This Row],[71]]</f>
        <v>2.7845469528196245E-6</v>
      </c>
      <c r="BV438" s="10">
        <f>3/24000000*OO[[#This Row],[130 (05JUL1985 03:00:00)-Water Temperature (C)]]*OO[[#This Row],[72]]</f>
        <v>2.5394714027820001E-6</v>
      </c>
      <c r="BW438" s="10">
        <f>3/24000000*OO[[#This Row],[131 (05JUL1985 06:00:00)-Water Temperature (C)]]*OO[[#This Row],[73]]</f>
        <v>2.3419860208349999E-6</v>
      </c>
      <c r="BX438" s="10">
        <f>3/24000000*OO[[#This Row],[132 (05JUL1985 09:00:00)-Water Temperature (C)]]*OO[[#This Row],[74]]</f>
        <v>2.2051087898969997E-6</v>
      </c>
      <c r="BY438" s="10">
        <f>3/24000000*OO[[#This Row],[133 (05JUL1985 12:00:00)-Water Temperature (C)]]*OO[[#This Row],[75]]</f>
        <v>2.0977619961634996E-6</v>
      </c>
      <c r="BZ438" s="10">
        <f>3/24000000*OO[[#This Row],[134 (05JUL1985 15:00:00)-Water Temperature (C)]]*OO[[#This Row],[76]]</f>
        <v>2.0093849806806248E-6</v>
      </c>
      <c r="CA438" s="10">
        <f>3/24000000*OO[[#This Row],[135 (05JUL1985 18:00:00)-Water Temperature (C)]]*OO[[#This Row],[77]]</f>
        <v>1.9351520797254999E-6</v>
      </c>
      <c r="CB438" s="10">
        <f>3/24000000*OO[[#This Row],[136 (05JUL1985 21:00:00)-Water Temperature (C)]]*OO[[#This Row],[78]]</f>
        <v>1.8553792510814999E-6</v>
      </c>
      <c r="CC438" s="10">
        <f>3/24000000*OO[[#This Row],[137 (06JUL1985 00:00:00)-Water Temperature (C)]]*OO[[#This Row],[79]]</f>
        <v>1.7773850193656248E-6</v>
      </c>
      <c r="CD438" s="10">
        <f>3/24000000*OO[[#This Row],[138 (06JUL1985 03:00:00)-Water Temperature (C)]]*OO[[#This Row],[80]]</f>
        <v>1.710411396464875E-6</v>
      </c>
      <c r="CE438" s="10">
        <f>3/24000000*OO[[#This Row],[139 (06JUL1985 06:00:00)-Water Temperature (C)]]*OO[[#This Row],[81]]</f>
        <v>1.6500693599157498E-6</v>
      </c>
      <c r="CF438" s="10">
        <f>3/24000000*OO[[#This Row],[140 (06JUL1985 09:00:00)-Water Temperature (C)]]*OO[[#This Row],[82]]</f>
        <v>1.6152192734247497E-6</v>
      </c>
      <c r="CG438" s="10">
        <f>3/24000000*OO[[#This Row],[141 (06JUL1985 12:00:00)-Water Temperature (C)]]*OO[[#This Row],[83]]</f>
        <v>1.5838964395564999E-6</v>
      </c>
      <c r="CH438" s="10">
        <f>3/24000000*OO[[#This Row],[142 (06JUL1985 15:00:00)-Water Temperature (C)]]*OO[[#This Row],[84]]</f>
        <v>1.5510910916527499E-6</v>
      </c>
      <c r="CI438" s="10">
        <f>3/24000000*OO[[#This Row],[143 (06JUL1985 18:00:00)-Water Temperature (C)]]*OO[[#This Row],[85]]</f>
        <v>1.5212089892934999E-6</v>
      </c>
      <c r="CJ438" s="10">
        <f>3/24000000*OO[[#This Row],[144 (06JUL1985 21:00:00)-Water Temperature (C)]]*OO[[#This Row],[86]]</f>
        <v>1.4813791773275001E-6</v>
      </c>
      <c r="CK438" s="10">
        <f>3/24000000*OO[[#This Row],[145 (07JUL1985 00:00:00)-Water Temperature (C)]]*OO[[#This Row],[87]]</f>
        <v>1.4389064601624999E-6</v>
      </c>
      <c r="CL438" s="10">
        <f>3/24000000*OO[[#This Row],[146 (07JUL1985 03:00:00)-Water Temperature (C)]]*OO[[#This Row],[88]]</f>
        <v>1.3984213070714999E-6</v>
      </c>
      <c r="CM438" s="10">
        <f>3/24000000*OO[[#This Row],[147 (07JUL1985 06:00:00)-Water Temperature (C)]]*OO[[#This Row],[89]]</f>
        <v>1.356286606507875E-6</v>
      </c>
      <c r="CN438" s="10">
        <f>3/24000000*OO[[#This Row],[148 (07JUL1985 09:00:00)-Water Temperature (C)]]*OO[[#This Row],[90]]</f>
        <v>1.314146453743125E-6</v>
      </c>
      <c r="CO438" s="10">
        <f>3/24000000*OO[[#This Row],[149 (07JUL1985 12:00:00)-Water Temperature (C)]]*OO[[#This Row],[91]]</f>
        <v>1.277722694871875E-6</v>
      </c>
      <c r="CP438" s="10">
        <f>3/24000000*OO[[#This Row],[150 (07JUL1985 15:00:00)-Water Temperature (C)]]*OO[[#This Row],[92]]</f>
        <v>1.2497687992484999E-6</v>
      </c>
      <c r="CQ438" s="10">
        <f>3/24000000*OO[[#This Row],[151 (07JUL1985 18:00:00)-Water Temperature (C)]]*OO[[#This Row],[93]]</f>
        <v>1.21284840520625E-6</v>
      </c>
      <c r="CR438" s="10">
        <f>3/24000000*OO[[#This Row],[152 (07JUL1985 21:00:00)-Water Temperature (C)]]*OO[[#This Row],[94]]</f>
        <v>1.1695681935548749E-6</v>
      </c>
      <c r="CS438" s="10">
        <f>3/24000000*OO[[#This Row],[153 (08JUL1985 00:00:00)-Water Temperature (C)]]*OO[[#This Row],[95]]</f>
        <v>1.1306617635607499E-6</v>
      </c>
      <c r="CT438" s="10">
        <f>3/24000000*OO[[#This Row],[154 (08JUL1985 03:00:00)-Water Temperature (C)]]*OO[[#This Row],[96]]</f>
        <v>1.0954881718875001E-6</v>
      </c>
      <c r="CU438" s="10">
        <f>3/24000000*OO[[#This Row],[155 (08JUL1985 06:00:00)-Water Temperature (C)]]*OO[[#This Row],[97]]</f>
        <v>1.061109229945375E-6</v>
      </c>
      <c r="CV438" s="10">
        <f>3/24000000*OO[[#This Row],[156 (08JUL1985 09:00:00)-Water Temperature (C)]]*OO[[#This Row],[98]]</f>
        <v>1.0376988604184998E-6</v>
      </c>
      <c r="CW438" s="10">
        <f>3/24000000*OO[[#This Row],[157 (08JUL1985 12:00:00)-Water Temperature (C)]]*OO[[#This Row],[99]]</f>
        <v>1.019923008911125E-6</v>
      </c>
    </row>
    <row r="439" spans="1:101" x14ac:dyDescent="0.35">
      <c r="A439" t="s">
        <v>446</v>
      </c>
      <c r="B439">
        <v>849.02340000000004</v>
      </c>
      <c r="C439" s="10">
        <f>3/24*OO[[#This Row],[59 (26JUN1985 06:00:00)-Water Temperature (C)]]*OO[[#This Row],[1]]/SUM(OO[1])</f>
        <v>0</v>
      </c>
      <c r="D439" s="10">
        <f>3/24*OO[[#This Row],[60 (26JUN1985 09:00:00)-Water Temperature (C)]]*OO[[#This Row],[2]]/SUM(OO[2])</f>
        <v>0</v>
      </c>
      <c r="E439" s="10">
        <f>3/24*OO[[#This Row],[61 (26JUN1985 12:00:00)-Water Temperature (C)]]*OO[[#This Row],[3]]/SUM(OO[3])</f>
        <v>0</v>
      </c>
      <c r="F439" s="10">
        <f>3/24*OO[[#This Row],[62 (26JUN1985 15:00:00)-Water Temperature (C)]]*OO[[#This Row],[4]]/SUM(OO[4])</f>
        <v>0</v>
      </c>
      <c r="G439" s="10">
        <f>3/24*OO[[#This Row],[63 (26JUN1985 18:00:00)-Water Temperature (C)]]*OO[[#This Row],[5]]/SUM(OO[5])</f>
        <v>0</v>
      </c>
      <c r="H439" s="10">
        <f>3/24*OO[[#This Row],[64 (26JUN1985 21:00:00)-Water Temperature (C)]]*OO[[#This Row],[6]]/SUM(OO[6])</f>
        <v>0</v>
      </c>
      <c r="I439" s="10">
        <f>3/24*OO[[#This Row],[65 (27JUN1985 00:00:00)-Water Temperature (C)]]*OO[[#This Row],[7]]/SUM(OO[7])</f>
        <v>0</v>
      </c>
      <c r="J439" s="10">
        <f>3/24*OO[[#This Row],[66 (27JUN1985 03:00:00)-Water Temperature (C)]]*OO[[#This Row],[8]]/SUM(OO[8])</f>
        <v>0</v>
      </c>
      <c r="K439" s="10">
        <f>3/24*OO[[#This Row],[67 (27JUN1985 06:00:00)-Water Temperature (C)]]*OO[[#This Row],[9]]/SUM(OO[9])</f>
        <v>0</v>
      </c>
      <c r="L439" s="10">
        <f>3/24*OO[[#This Row],[68 (27JUN1985 09:00:00)-Water Temperature (C)]]*OO[[#This Row],[10]]/SUM(OO[10])</f>
        <v>0</v>
      </c>
      <c r="M439" s="10">
        <f>3/24*OO[[#This Row],[69 (27JUN1985 12:00:00)-Water Temperature (C)]]*OO[[#This Row],[11]]/SUM(OO[11])</f>
        <v>0</v>
      </c>
      <c r="N439" s="10">
        <f>3/24*OO[[#This Row],[70 (27JUN1985 15:00:00)-Water Temperature (C)]]*OO[[#This Row],[12]]/SUM(OO[12])</f>
        <v>0</v>
      </c>
      <c r="O439" s="10">
        <f>3/24*OO[[#This Row],[71 (27JUN1985 18:00:00)-Water Temperature (C)]]*OO[[#This Row],[13]]/SUM(OO[13])</f>
        <v>0</v>
      </c>
      <c r="P439" s="10">
        <f>3/24*OO[[#This Row],[72 (27JUN1985 21:00:00)-Water Temperature (C)]]*OO[[#This Row],[14]]/SUM(OO[14])</f>
        <v>0</v>
      </c>
      <c r="Q439" s="10">
        <f>3/24*OO[[#This Row],[73 (28JUN1985 00:00:00)-Water Temperature (C)]]*OO[[#This Row],[15]]/SUM(OO[15])</f>
        <v>0</v>
      </c>
      <c r="R439" s="10">
        <f>3/24*OO[[#This Row],[74 (28JUN1985 03:00:00)-Water Temperature (C)]]*OO[[#This Row],[16]]/SUM(OO[16])</f>
        <v>0</v>
      </c>
      <c r="S439" s="10">
        <f>3/24*OO[[#This Row],[75 (28JUN1985 06:00:00)-Water Temperature (C)]]*OO[[#This Row],[17]]/SUM(OO[17])</f>
        <v>0</v>
      </c>
      <c r="T439" s="10">
        <f>3/24*OO[[#This Row],[76 (28JUN1985 09:00:00)-Water Temperature (C)]]*OO[[#This Row],[18]]/SUM(OO[18])</f>
        <v>0</v>
      </c>
      <c r="U439" s="10">
        <f>3/24*OO[[#This Row],[77 (28JUN1985 12:00:00)-Water Temperature (C)]]*OO[[#This Row],[19]]/SUM(OO[19])</f>
        <v>0</v>
      </c>
      <c r="V439" s="10">
        <f>3/24000000*OO[[#This Row],[78 (28JUN1985 15:00:00)-Water Temperature (C)]]*OO[[#This Row],[20]]</f>
        <v>5.3427476890900004E-42</v>
      </c>
      <c r="W439" s="10">
        <f>3/24000000*OO[[#This Row],[79 (28JUN1985 18:00:00)-Water Temperature (C)]]*OO[[#This Row],[21]]</f>
        <v>1.9527403642872498E-34</v>
      </c>
      <c r="X439" s="10">
        <f>3/24000000*OO[[#This Row],[80 (28JUN1985 21:00:00)-Water Temperature (C)]]*OO[[#This Row],[22]]</f>
        <v>6.9687099566700003E-27</v>
      </c>
      <c r="Y439" s="10">
        <f>3/24000000*OO[[#This Row],[81 (29JUN1985 00:00:00)-Water Temperature (C)]]*OO[[#This Row],[23]]</f>
        <v>1.3747304817399999E-21</v>
      </c>
      <c r="Z439" s="10">
        <f>3/24000000*OO[[#This Row],[82 (29JUN1985 03:00:00)-Water Temperature (C)]]*OO[[#This Row],[24]]</f>
        <v>1.4962179129835E-17</v>
      </c>
      <c r="AA439" s="10">
        <f>3/24000000*OO[[#This Row],[83 (29JUN1985 06:00:00)-Water Temperature (C)]]*OO[[#This Row],[25]]</f>
        <v>2.5060639604456251E-14</v>
      </c>
      <c r="AB439" s="10">
        <f>3/24000000*OO[[#This Row],[84 (29JUN1985 09:00:00)-Water Temperature (C)]]*OO[[#This Row],[26]]</f>
        <v>1.0466584079714999E-11</v>
      </c>
      <c r="AC439" s="10">
        <f>3/24000000*OO[[#This Row],[85 (29JUN1985 12:00:00)-Water Temperature (C)]]*OO[[#This Row],[27]]</f>
        <v>1.4845835687234999E-9</v>
      </c>
      <c r="AD439" s="10">
        <f>3/24000000*OO[[#This Row],[86 (29JUN1985 15:00:00)-Water Temperature (C)]]*OO[[#This Row],[28]]</f>
        <v>8.7743810264999995E-8</v>
      </c>
      <c r="AE439" s="10">
        <f>3/24000000*OO[[#This Row],[88 (29JUN1985 21:00:00)-Water Temperature (C)]]*OO[[#This Row],[30]]</f>
        <v>3.7722056814299998E-5</v>
      </c>
      <c r="AF439" s="10">
        <f>3/24000000*OO[[#This Row],[88 (29JUN1985 21:00:00)-Water Temperature (C)]]*OO[[#This Row],[30]]</f>
        <v>3.7722056814299998E-5</v>
      </c>
      <c r="AG439" s="10">
        <f>3/24000000*OO[[#This Row],[89 (30JUN1985 00:00:00)-Water Temperature (C)]]*OO[[#This Row],[31]]</f>
        <v>3.3191549216874999E-4</v>
      </c>
      <c r="AH439" s="10">
        <f>3/24000000*OO[[#This Row],[90 (30JUN1985 03:00:00)-Water Temperature (C)]]*OO[[#This Row],[32]]</f>
        <v>1.8429610650559998E-3</v>
      </c>
      <c r="AI439" s="10">
        <f>3/24000000*OO[[#This Row],[91 (30JUN1985 06:00:00)-Water Temperature (C)]]*OO[[#This Row],[33]]</f>
        <v>6.8676909171324994E-3</v>
      </c>
      <c r="AJ439" s="10">
        <f>3/24000000*OO[[#This Row],[92 (30JUN1985 09:00:00)-Water Temperature (C)]]*OO[[#This Row],[34]]</f>
        <v>1.8365406586943751E-2</v>
      </c>
      <c r="AK439" s="10">
        <f>3/24000000*OO[[#This Row],[93 (30JUN1985 12:00:00)-Water Temperature (C)]]*OO[[#This Row],[35]]</f>
        <v>3.69996411493125E-2</v>
      </c>
      <c r="AL439" s="10">
        <f>3/24000000*OO[[#This Row],[94 (30JUN1985 15:00:00)-Water Temperature (C)]]*OO[[#This Row],[36]]</f>
        <v>5.8493515999137491E-2</v>
      </c>
      <c r="AM439" s="10">
        <f>3/24000000*OO[[#This Row],[95 (30JUN1985 18:00:00)-Water Temperature (C)]]*OO[[#This Row],[37]]</f>
        <v>7.5437466009499993E-2</v>
      </c>
      <c r="AN439" s="10">
        <f>3/24000000*OO[[#This Row],[96 (30JUN1985 21:00:00)-Water Temperature (C)]]*OO[[#This Row],[38]]</f>
        <v>8.1645303052949994E-2</v>
      </c>
      <c r="AO439" s="10">
        <f>3/24000000*OO[[#This Row],[97 (01JUL1985 00:00:00)-Water Temperature (C)]]*OO[[#This Row],[39]]</f>
        <v>7.7270773661937492E-2</v>
      </c>
      <c r="AP439" s="10">
        <f>3/24000000*OO[[#This Row],[98 (01JUL1985 03:00:00)-Water Temperature (C)]]*OO[[#This Row],[40]]</f>
        <v>6.6127694297624995E-2</v>
      </c>
      <c r="AQ439" s="10">
        <f>3/24000000*OO[[#This Row],[99 (01JUL1985 06:00:00)-Water Temperature (C)]]*OO[[#This Row],[41]]</f>
        <v>5.2383007237700001E-2</v>
      </c>
      <c r="AR439" s="10">
        <f>3/24000000*OO[[#This Row],[100 (01JUL1985 09:00:00)-Water Temperature (C)]]*OO[[#This Row],[42]]</f>
        <v>3.9714611510774996E-2</v>
      </c>
      <c r="AS439" s="10">
        <f>3/24000000*OO[[#This Row],[101 (01JUL1985 12:00:00)-Water Temperature (C)]]*OO[[#This Row],[43]]</f>
        <v>2.9007474323332502E-2</v>
      </c>
      <c r="AT439" s="10">
        <f>3/24000000*OO[[#This Row],[102 (01JUL1985 15:00:00)-Water Temperature (C)]]*OO[[#This Row],[44]]</f>
        <v>2.0490557428219997E-2</v>
      </c>
      <c r="AU439" s="10">
        <f>3/24000000*OO[[#This Row],[103 (01JUL1985 18:00:00)-Water Temperature (C)]]*OO[[#This Row],[45]]</f>
        <v>1.4219110245175E-2</v>
      </c>
      <c r="AV439" s="10">
        <f>3/24000000*OO[[#This Row],[104 (01JUL1985 21:00:00)-Water Temperature (C)]]*OO[[#This Row],[46]]</f>
        <v>9.7010474935437501E-3</v>
      </c>
      <c r="AW439" s="10">
        <f>3/24000000*OO[[#This Row],[105 (02JUL1985 00:00:00)-Water Temperature (C)]]*OO[[#This Row],[47]]</f>
        <v>6.5953634618175E-3</v>
      </c>
      <c r="AX439" s="10">
        <f>3/24000000*OO[[#This Row],[106 (02JUL1985 03:00:00)-Water Temperature (C)]]*OO[[#This Row],[48]]</f>
        <v>4.4646041877124997E-3</v>
      </c>
      <c r="AY439" s="10">
        <f>3/24000000*OO[[#This Row],[107 (02JUL1985 06:00:00)-Water Temperature (C)]]*OO[[#This Row],[49]]</f>
        <v>3.0075245255232496E-3</v>
      </c>
      <c r="AZ439" s="10">
        <f>3/24000000*OO[[#This Row],[108 (02JUL1985 09:00:00)-Water Temperature (C)]]*OO[[#This Row],[50]]</f>
        <v>2.0182546887910001E-3</v>
      </c>
      <c r="BA439" s="10">
        <f>3/24000000*OO[[#This Row],[109 (02JUL1985 12:00:00)-Water Temperature (C)]]*OO[[#This Row],[51]]</f>
        <v>1.3688903379059998E-3</v>
      </c>
      <c r="BB439" s="10">
        <f>3/24000000*OO[[#This Row],[110 (02JUL1985 15:00:00)-Water Temperature (C)]]*OO[[#This Row],[52]]</f>
        <v>9.396507670499999E-4</v>
      </c>
      <c r="BC439" s="10">
        <f>3/24000000*OO[[#This Row],[111 (02JUL1985 18:00:00)-Water Temperature (C)]]*OO[[#This Row],[53]]</f>
        <v>6.4732724916562493E-4</v>
      </c>
      <c r="BD439" s="10">
        <f>3/24000000*OO[[#This Row],[112 (02JUL1985 21:00:00)-Water Temperature (C)]]*OO[[#This Row],[54]]</f>
        <v>4.4310840270225002E-4</v>
      </c>
      <c r="BE439" s="10">
        <f>3/24000000*OO[[#This Row],[113 (03JUL1985 00:00:00)-Water Temperature (C)]]*OO[[#This Row],[55]]</f>
        <v>3.0212285498729997E-4</v>
      </c>
      <c r="BF439" s="10">
        <f>3/24000000*OO[[#This Row],[114 (03JUL1985 03:00:00)-Water Temperature (C)]]*OO[[#This Row],[56]]</f>
        <v>2.0802578342883746E-4</v>
      </c>
      <c r="BG439" s="10">
        <f>3/24000000*OO[[#This Row],[115 (03JUL1985 06:00:00)-Water Temperature (C)]]*OO[[#This Row],[57]]</f>
        <v>1.4422002482131248E-4</v>
      </c>
      <c r="BH439" s="10">
        <f>3/24000000*OO[[#This Row],[116 (03JUL1985 09:00:00)-Water Temperature (C)]]*OO[[#This Row],[58]]</f>
        <v>1.015081663402375E-4</v>
      </c>
      <c r="BI439" s="10">
        <f>3/24000000*OO[[#This Row],[117 (03JUL1985 12:00:00)-Water Temperature (C)]]*OO[[#This Row],[59]]</f>
        <v>7.2378665654399986E-5</v>
      </c>
      <c r="BJ439" s="10">
        <f>3/24000000*OO[[#This Row],[118 (03JUL1985 15:00:00)-Water Temperature (C)]]*OO[[#This Row],[60]]</f>
        <v>5.2090325204324994E-5</v>
      </c>
      <c r="BK439" s="10">
        <f>3/24000000*OO[[#This Row],[119 (03JUL1985 18:00:00)-Water Temperature (C)]]*OO[[#This Row],[61]]</f>
        <v>3.7980315514300002E-5</v>
      </c>
      <c r="BL439" s="10">
        <f>3/24000000*OO[[#This Row],[120 (03JUL1985 21:00:00)-Water Temperature (C)]]*OO[[#This Row],[62]]</f>
        <v>2.79232026672675E-5</v>
      </c>
      <c r="BM439" s="10">
        <f>3/24000000*OO[[#This Row],[121 (04JUL1985 00:00:00)-Water Temperature (C)]]*OO[[#This Row],[63]]</f>
        <v>2.0855847878693751E-5</v>
      </c>
      <c r="BN439" s="10">
        <f>3/24000000*OO[[#This Row],[122 (04JUL1985 03:00:00)-Water Temperature (C)]]*OO[[#This Row],[64]]</f>
        <v>1.591623765300125E-5</v>
      </c>
      <c r="BO439" s="10">
        <f>3/24000000*OO[[#This Row],[123 (04JUL1985 06:00:00)-Water Temperature (C)]]*OO[[#This Row],[65]]</f>
        <v>1.2404868425564999E-5</v>
      </c>
      <c r="BP439" s="10">
        <f>3/24000000*OO[[#This Row],[124 (04JUL1985 09:00:00)-Water Temperature (C)]]*OO[[#This Row],[66]]</f>
        <v>1.0000655324149999E-5</v>
      </c>
      <c r="BQ439" s="10">
        <f>3/24000000*OO[[#This Row],[125 (04JUL1985 12:00:00)-Water Temperature (C)]]*OO[[#This Row],[67]]</f>
        <v>8.2407181058775004E-6</v>
      </c>
      <c r="BR439" s="10">
        <f>3/24000000*OO[[#This Row],[126 (04JUL1985 15:00:00)-Water Temperature (C)]]*OO[[#This Row],[68]]</f>
        <v>6.9077275504912496E-6</v>
      </c>
      <c r="BS439" s="10">
        <f>3/24000000*OO[[#This Row],[127 (04JUL1985 18:00:00)-Water Temperature (C)]]*OO[[#This Row],[69]]</f>
        <v>5.8956910611987502E-6</v>
      </c>
      <c r="BT439" s="10">
        <f>3/24000000*OO[[#This Row],[128 (04JUL1985 21:00:00)-Water Temperature (C)]]*OO[[#This Row],[70]]</f>
        <v>5.1163092752799998E-6</v>
      </c>
      <c r="BU439" s="10">
        <f>3/24000000*OO[[#This Row],[129 (05JUL1985 00:00:00)-Water Temperature (C)]]*OO[[#This Row],[71]]</f>
        <v>4.5028729342275003E-6</v>
      </c>
      <c r="BV439" s="10">
        <f>3/24000000*OO[[#This Row],[130 (05JUL1985 03:00:00)-Water Temperature (C)]]*OO[[#This Row],[72]]</f>
        <v>4.0296637312875003E-6</v>
      </c>
      <c r="BW439" s="10">
        <f>3/24000000*OO[[#This Row],[131 (05JUL1985 06:00:00)-Water Temperature (C)]]*OO[[#This Row],[73]]</f>
        <v>3.6544508629650002E-6</v>
      </c>
      <c r="BX439" s="10">
        <f>3/24000000*OO[[#This Row],[132 (05JUL1985 09:00:00)-Water Temperature (C)]]*OO[[#This Row],[74]]</f>
        <v>3.3895770487026243E-6</v>
      </c>
      <c r="BY439" s="10">
        <f>3/24000000*OO[[#This Row],[133 (05JUL1985 12:00:00)-Water Temperature (C)]]*OO[[#This Row],[75]]</f>
        <v>3.1809590782830002E-6</v>
      </c>
      <c r="BZ439" s="10">
        <f>3/24000000*OO[[#This Row],[134 (05JUL1985 15:00:00)-Water Temperature (C)]]*OO[[#This Row],[76]]</f>
        <v>3.0083546465181244E-6</v>
      </c>
      <c r="CA439" s="10">
        <f>3/24000000*OO[[#This Row],[135 (05JUL1985 18:00:00)-Water Temperature (C)]]*OO[[#This Row],[77]]</f>
        <v>2.8620509044124998E-6</v>
      </c>
      <c r="CB439" s="10">
        <f>3/24000000*OO[[#This Row],[136 (05JUL1985 21:00:00)-Water Temperature (C)]]*OO[[#This Row],[78]]</f>
        <v>2.7133059072517499E-6</v>
      </c>
      <c r="CC439" s="10">
        <f>3/24000000*OO[[#This Row],[137 (06JUL1985 00:00:00)-Water Temperature (C)]]*OO[[#This Row],[79]]</f>
        <v>2.5737219412409998E-6</v>
      </c>
      <c r="CD439" s="10">
        <f>3/24000000*OO[[#This Row],[138 (06JUL1985 03:00:00)-Water Temperature (C)]]*OO[[#This Row],[80]]</f>
        <v>2.4569109993295E-6</v>
      </c>
      <c r="CE439" s="10">
        <f>3/24000000*OO[[#This Row],[139 (06JUL1985 06:00:00)-Water Temperature (C)]]*OO[[#This Row],[81]]</f>
        <v>2.3563543466559997E-6</v>
      </c>
      <c r="CF439" s="10">
        <f>3/24000000*OO[[#This Row],[140 (06JUL1985 09:00:00)-Water Temperature (C)]]*OO[[#This Row],[82]]</f>
        <v>2.2964690920534999E-6</v>
      </c>
      <c r="CG439" s="10">
        <f>3/24000000*OO[[#This Row],[141 (06JUL1985 12:00:00)-Water Temperature (C)]]*OO[[#This Row],[83]]</f>
        <v>2.2436230909312502E-6</v>
      </c>
      <c r="CH439" s="10">
        <f>3/24000000*OO[[#This Row],[142 (06JUL1985 15:00:00)-Water Temperature (C)]]*OO[[#This Row],[84]]</f>
        <v>2.1887244891989999E-6</v>
      </c>
      <c r="CI439" s="10">
        <f>3/24000000*OO[[#This Row],[143 (06JUL1985 18:00:00)-Water Temperature (C)]]*OO[[#This Row],[85]]</f>
        <v>2.1366596415935001E-6</v>
      </c>
      <c r="CJ439" s="10">
        <f>3/24000000*OO[[#This Row],[144 (06JUL1985 21:00:00)-Water Temperature (C)]]*OO[[#This Row],[86]]</f>
        <v>2.070895118980875E-6</v>
      </c>
      <c r="CK439" s="10">
        <f>3/24000000*OO[[#This Row],[145 (07JUL1985 00:00:00)-Water Temperature (C)]]*OO[[#This Row],[87]]</f>
        <v>2.0029621016205001E-6</v>
      </c>
      <c r="CL439" s="10">
        <f>3/24000000*OO[[#This Row],[146 (07JUL1985 03:00:00)-Water Temperature (C)]]*OO[[#This Row],[88]]</f>
        <v>1.940485649636E-6</v>
      </c>
      <c r="CM439" s="10">
        <f>3/24000000*OO[[#This Row],[147 (07JUL1985 06:00:00)-Water Temperature (C)]]*OO[[#This Row],[89]]</f>
        <v>1.8787504804119998E-6</v>
      </c>
      <c r="CN439" s="10">
        <f>3/24000000*OO[[#This Row],[148 (07JUL1985 09:00:00)-Water Temperature (C)]]*OO[[#This Row],[90]]</f>
        <v>1.8192805806543748E-6</v>
      </c>
      <c r="CO439" s="10">
        <f>3/24000000*OO[[#This Row],[149 (07JUL1985 12:00:00)-Water Temperature (C)]]*OO[[#This Row],[91]]</f>
        <v>1.768237698799875E-6</v>
      </c>
      <c r="CP439" s="10">
        <f>3/24000000*OO[[#This Row],[150 (07JUL1985 15:00:00)-Water Temperature (C)]]*OO[[#This Row],[92]]</f>
        <v>1.728286481276875E-6</v>
      </c>
      <c r="CQ439" s="10">
        <f>3/24000000*OO[[#This Row],[151 (07JUL1985 18:00:00)-Water Temperature (C)]]*OO[[#This Row],[93]]</f>
        <v>1.6752566407257498E-6</v>
      </c>
      <c r="CR439" s="10">
        <f>3/24000000*OO[[#This Row],[152 (07JUL1985 21:00:00)-Water Temperature (C)]]*OO[[#This Row],[94]]</f>
        <v>1.6124889656562499E-6</v>
      </c>
      <c r="CS439" s="10">
        <f>3/24000000*OO[[#This Row],[153 (08JUL1985 00:00:00)-Water Temperature (C)]]*OO[[#This Row],[95]]</f>
        <v>1.5551263857217498E-6</v>
      </c>
      <c r="CT439" s="10">
        <f>3/24000000*OO[[#This Row],[154 (08JUL1985 03:00:00)-Water Temperature (C)]]*OO[[#This Row],[96]]</f>
        <v>1.5038674577631249E-6</v>
      </c>
      <c r="CU439" s="10">
        <f>3/24000000*OO[[#This Row],[155 (08JUL1985 06:00:00)-Water Temperature (C)]]*OO[[#This Row],[97]]</f>
        <v>1.4553562846938751E-6</v>
      </c>
      <c r="CV439" s="10">
        <f>3/24000000*OO[[#This Row],[156 (08JUL1985 09:00:00)-Water Temperature (C)]]*OO[[#This Row],[98]]</f>
        <v>1.4227840520039998E-6</v>
      </c>
      <c r="CW439" s="10">
        <f>3/24000000*OO[[#This Row],[157 (08JUL1985 12:00:00)-Water Temperature (C)]]*OO[[#This Row],[99]]</f>
        <v>1.3980985622175001E-6</v>
      </c>
    </row>
    <row r="440" spans="1:101" x14ac:dyDescent="0.35">
      <c r="A440" t="s">
        <v>447</v>
      </c>
      <c r="B440">
        <v>816.5806</v>
      </c>
      <c r="C440" s="10">
        <f>3/24*OO[[#This Row],[59 (26JUN1985 06:00:00)-Water Temperature (C)]]*OO[[#This Row],[1]]/SUM(OO[1])</f>
        <v>0</v>
      </c>
      <c r="D440" s="10">
        <f>3/24*OO[[#This Row],[60 (26JUN1985 09:00:00)-Water Temperature (C)]]*OO[[#This Row],[2]]/SUM(OO[2])</f>
        <v>0</v>
      </c>
      <c r="E440" s="10">
        <f>3/24*OO[[#This Row],[61 (26JUN1985 12:00:00)-Water Temperature (C)]]*OO[[#This Row],[3]]/SUM(OO[3])</f>
        <v>0</v>
      </c>
      <c r="F440" s="10">
        <f>3/24*OO[[#This Row],[62 (26JUN1985 15:00:00)-Water Temperature (C)]]*OO[[#This Row],[4]]/SUM(OO[4])</f>
        <v>0</v>
      </c>
      <c r="G440" s="10">
        <f>3/24*OO[[#This Row],[63 (26JUN1985 18:00:00)-Water Temperature (C)]]*OO[[#This Row],[5]]/SUM(OO[5])</f>
        <v>0</v>
      </c>
      <c r="H440" s="10">
        <f>3/24*OO[[#This Row],[64 (26JUN1985 21:00:00)-Water Temperature (C)]]*OO[[#This Row],[6]]/SUM(OO[6])</f>
        <v>0</v>
      </c>
      <c r="I440" s="10">
        <f>3/24*OO[[#This Row],[65 (27JUN1985 00:00:00)-Water Temperature (C)]]*OO[[#This Row],[7]]/SUM(OO[7])</f>
        <v>0</v>
      </c>
      <c r="J440" s="10">
        <f>3/24*OO[[#This Row],[66 (27JUN1985 03:00:00)-Water Temperature (C)]]*OO[[#This Row],[8]]/SUM(OO[8])</f>
        <v>0</v>
      </c>
      <c r="K440" s="10">
        <f>3/24*OO[[#This Row],[67 (27JUN1985 06:00:00)-Water Temperature (C)]]*OO[[#This Row],[9]]/SUM(OO[9])</f>
        <v>0</v>
      </c>
      <c r="L440" s="10">
        <f>3/24*OO[[#This Row],[68 (27JUN1985 09:00:00)-Water Temperature (C)]]*OO[[#This Row],[10]]/SUM(OO[10])</f>
        <v>0</v>
      </c>
      <c r="M440" s="10">
        <f>3/24*OO[[#This Row],[69 (27JUN1985 12:00:00)-Water Temperature (C)]]*OO[[#This Row],[11]]/SUM(OO[11])</f>
        <v>0</v>
      </c>
      <c r="N440" s="10">
        <f>3/24*OO[[#This Row],[70 (27JUN1985 15:00:00)-Water Temperature (C)]]*OO[[#This Row],[12]]/SUM(OO[12])</f>
        <v>0</v>
      </c>
      <c r="O440" s="10">
        <f>3/24*OO[[#This Row],[71 (27JUN1985 18:00:00)-Water Temperature (C)]]*OO[[#This Row],[13]]/SUM(OO[13])</f>
        <v>0</v>
      </c>
      <c r="P440" s="10">
        <f>3/24*OO[[#This Row],[72 (27JUN1985 21:00:00)-Water Temperature (C)]]*OO[[#This Row],[14]]/SUM(OO[14])</f>
        <v>0</v>
      </c>
      <c r="Q440" s="10">
        <f>3/24*OO[[#This Row],[73 (28JUN1985 00:00:00)-Water Temperature (C)]]*OO[[#This Row],[15]]/SUM(OO[15])</f>
        <v>0</v>
      </c>
      <c r="R440" s="10">
        <f>3/24*OO[[#This Row],[74 (28JUN1985 03:00:00)-Water Temperature (C)]]*OO[[#This Row],[16]]/SUM(OO[16])</f>
        <v>0</v>
      </c>
      <c r="S440" s="10">
        <f>3/24*OO[[#This Row],[75 (28JUN1985 06:00:00)-Water Temperature (C)]]*OO[[#This Row],[17]]/SUM(OO[17])</f>
        <v>0</v>
      </c>
      <c r="T440" s="10">
        <f>3/24*OO[[#This Row],[76 (28JUN1985 09:00:00)-Water Temperature (C)]]*OO[[#This Row],[18]]/SUM(OO[18])</f>
        <v>0</v>
      </c>
      <c r="U440" s="10">
        <f>3/24*OO[[#This Row],[77 (28JUN1985 12:00:00)-Water Temperature (C)]]*OO[[#This Row],[19]]/SUM(OO[19])</f>
        <v>0</v>
      </c>
      <c r="V440" s="10">
        <f>3/24000000*OO[[#This Row],[78 (28JUN1985 15:00:00)-Water Temperature (C)]]*OO[[#This Row],[20]]</f>
        <v>2.3185077261469999E-42</v>
      </c>
      <c r="W440" s="10">
        <f>3/24000000*OO[[#This Row],[79 (28JUN1985 18:00:00)-Water Temperature (C)]]*OO[[#This Row],[21]]</f>
        <v>8.4043292261249994E-35</v>
      </c>
      <c r="X440" s="10">
        <f>3/24000000*OO[[#This Row],[80 (28JUN1985 21:00:00)-Water Temperature (C)]]*OO[[#This Row],[22]]</f>
        <v>3.2615377683577496E-27</v>
      </c>
      <c r="Y440" s="10">
        <f>3/24000000*OO[[#This Row],[81 (29JUN1985 00:00:00)-Water Temperature (C)]]*OO[[#This Row],[23]]</f>
        <v>7.2931470803887499E-22</v>
      </c>
      <c r="Z440" s="10">
        <f>3/24000000*OO[[#This Row],[82 (29JUN1985 03:00:00)-Water Temperature (C)]]*OO[[#This Row],[24]]</f>
        <v>9.1343971579749996E-18</v>
      </c>
      <c r="AA440" s="10">
        <f>3/24000000*OO[[#This Row],[83 (29JUN1985 06:00:00)-Water Temperature (C)]]*OO[[#This Row],[25]]</f>
        <v>1.7205960988837497E-14</v>
      </c>
      <c r="AB440" s="10">
        <f>3/24000000*OO[[#This Row],[84 (29JUN1985 09:00:00)-Water Temperature (C)]]*OO[[#This Row],[26]]</f>
        <v>7.9332360903999995E-12</v>
      </c>
      <c r="AC440" s="10">
        <f>3/24000000*OO[[#This Row],[85 (29JUN1985 12:00:00)-Water Temperature (C)]]*OO[[#This Row],[27]]</f>
        <v>1.2269473570915E-9</v>
      </c>
      <c r="AD440" s="10">
        <f>3/24000000*OO[[#This Row],[86 (29JUN1985 15:00:00)-Water Temperature (C)]]*OO[[#This Row],[28]]</f>
        <v>7.8335238852474998E-8</v>
      </c>
      <c r="AE440" s="10">
        <f>3/24000000*OO[[#This Row],[88 (29JUN1985 21:00:00)-Water Temperature (C)]]*OO[[#This Row],[30]]</f>
        <v>3.8636096216437501E-5</v>
      </c>
      <c r="AF440" s="10">
        <f>3/24000000*OO[[#This Row],[88 (29JUN1985 21:00:00)-Water Temperature (C)]]*OO[[#This Row],[30]]</f>
        <v>3.8636096216437501E-5</v>
      </c>
      <c r="AG440" s="10">
        <f>3/24000000*OO[[#This Row],[89 (30JUN1985 00:00:00)-Water Temperature (C)]]*OO[[#This Row],[31]]</f>
        <v>3.6212066728537497E-4</v>
      </c>
      <c r="AH440" s="10">
        <f>3/24000000*OO[[#This Row],[90 (30JUN1985 03:00:00)-Water Temperature (C)]]*OO[[#This Row],[32]]</f>
        <v>2.1368402919615002E-3</v>
      </c>
      <c r="AI440" s="10">
        <f>3/24000000*OO[[#This Row],[91 (30JUN1985 06:00:00)-Water Temperature (C)]]*OO[[#This Row],[33]]</f>
        <v>8.4459426818399991E-3</v>
      </c>
      <c r="AJ440" s="10">
        <f>3/24000000*OO[[#This Row],[92 (30JUN1985 09:00:00)-Water Temperature (C)]]*OO[[#This Row],[34]]</f>
        <v>2.3884715129024996E-2</v>
      </c>
      <c r="AK440" s="10">
        <f>3/24000000*OO[[#This Row],[93 (30JUN1985 12:00:00)-Water Temperature (C)]]*OO[[#This Row],[35]]</f>
        <v>5.0727949266199994E-2</v>
      </c>
      <c r="AL440" s="10">
        <f>3/24000000*OO[[#This Row],[94 (30JUN1985 15:00:00)-Water Temperature (C)]]*OO[[#This Row],[36]]</f>
        <v>8.4215085421512501E-2</v>
      </c>
      <c r="AM440" s="10">
        <f>3/24000000*OO[[#This Row],[95 (30JUN1985 18:00:00)-Water Temperature (C)]]*OO[[#This Row],[37]]</f>
        <v>0.113575590377425</v>
      </c>
      <c r="AN440" s="10">
        <f>3/24000000*OO[[#This Row],[96 (30JUN1985 21:00:00)-Water Temperature (C)]]*OO[[#This Row],[38]]</f>
        <v>0.12804939184379999</v>
      </c>
      <c r="AO440" s="10">
        <f>3/24000000*OO[[#This Row],[97 (01JUL1985 00:00:00)-Water Temperature (C)]]*OO[[#This Row],[39]]</f>
        <v>0.1256183190954</v>
      </c>
      <c r="AP440" s="10">
        <f>3/24000000*OO[[#This Row],[98 (01JUL1985 03:00:00)-Water Temperature (C)]]*OO[[#This Row],[40]]</f>
        <v>0.11126247895732502</v>
      </c>
      <c r="AQ440" s="10">
        <f>3/24000000*OO[[#This Row],[99 (01JUL1985 06:00:00)-Water Temperature (C)]]*OO[[#This Row],[41]]</f>
        <v>9.0877663008000001E-2</v>
      </c>
      <c r="AR440" s="10">
        <f>3/24000000*OO[[#This Row],[100 (01JUL1985 09:00:00)-Water Temperature (C)]]*OO[[#This Row],[42]]</f>
        <v>7.0763005820225003E-2</v>
      </c>
      <c r="AS440" s="10">
        <f>3/24000000*OO[[#This Row],[101 (01JUL1985 12:00:00)-Water Temperature (C)]]*OO[[#This Row],[43]]</f>
        <v>5.2915239393374995E-2</v>
      </c>
      <c r="AT440" s="10">
        <f>3/24000000*OO[[#This Row],[102 (01JUL1985 15:00:00)-Water Temperature (C)]]*OO[[#This Row],[44]]</f>
        <v>3.8127221763300002E-2</v>
      </c>
      <c r="AU440" s="10">
        <f>3/24000000*OO[[#This Row],[103 (01JUL1985 18:00:00)-Water Temperature (C)]]*OO[[#This Row],[45]]</f>
        <v>2.689757884173E-2</v>
      </c>
      <c r="AV440" s="10">
        <f>3/24000000*OO[[#This Row],[104 (01JUL1985 21:00:00)-Water Temperature (C)]]*OO[[#This Row],[46]]</f>
        <v>1.8616695253706246E-2</v>
      </c>
      <c r="AW440" s="10">
        <f>3/24000000*OO[[#This Row],[105 (02JUL1985 00:00:00)-Water Temperature (C)]]*OO[[#This Row],[47]]</f>
        <v>1.2827798810539999E-2</v>
      </c>
      <c r="AX440" s="10">
        <f>3/24000000*OO[[#This Row],[106 (02JUL1985 03:00:00)-Water Temperature (C)]]*OO[[#This Row],[48]]</f>
        <v>8.8006008776174999E-3</v>
      </c>
      <c r="AY440" s="10">
        <f>3/24000000*OO[[#This Row],[107 (02JUL1985 06:00:00)-Water Temperature (C)]]*OO[[#This Row],[49]]</f>
        <v>6.008406759922499E-3</v>
      </c>
      <c r="AZ440" s="10">
        <f>3/24000000*OO[[#This Row],[108 (02JUL1985 09:00:00)-Water Temperature (C)]]*OO[[#This Row],[50]]</f>
        <v>4.0840155653999993E-3</v>
      </c>
      <c r="BA440" s="10">
        <f>3/24000000*OO[[#This Row],[109 (02JUL1985 12:00:00)-Water Temperature (C)]]*OO[[#This Row],[51]]</f>
        <v>2.8024493149058751E-3</v>
      </c>
      <c r="BB440" s="10">
        <f>3/24000000*OO[[#This Row],[110 (02JUL1985 15:00:00)-Water Temperature (C)]]*OO[[#This Row],[52]]</f>
        <v>1.9453455209699998E-3</v>
      </c>
      <c r="BC440" s="10">
        <f>3/24000000*OO[[#This Row],[111 (02JUL1985 18:00:00)-Water Temperature (C)]]*OO[[#This Row],[53]]</f>
        <v>1.3550842866599997E-3</v>
      </c>
      <c r="BD440" s="10">
        <f>3/24000000*OO[[#This Row],[112 (02JUL1985 21:00:00)-Water Temperature (C)]]*OO[[#This Row],[54]]</f>
        <v>9.3794835070999997E-4</v>
      </c>
      <c r="BE440" s="10">
        <f>3/24000000*OO[[#This Row],[113 (03JUL1985 00:00:00)-Water Temperature (C)]]*OO[[#This Row],[55]]</f>
        <v>6.4613107262562501E-4</v>
      </c>
      <c r="BF440" s="10">
        <f>3/24000000*OO[[#This Row],[114 (03JUL1985 03:00:00)-Water Temperature (C)]]*OO[[#This Row],[56]]</f>
        <v>4.4944978023475E-4</v>
      </c>
      <c r="BG440" s="10">
        <f>3/24000000*OO[[#This Row],[115 (03JUL1985 06:00:00)-Water Temperature (C)]]*OO[[#This Row],[57]]</f>
        <v>3.1504994042227496E-4</v>
      </c>
      <c r="BH440" s="10">
        <f>3/24000000*OO[[#This Row],[116 (03JUL1985 09:00:00)-Water Temperature (C)]]*OO[[#This Row],[58]]</f>
        <v>2.2421210658862503E-4</v>
      </c>
      <c r="BI440" s="10">
        <f>3/24000000*OO[[#This Row],[117 (03JUL1985 12:00:00)-Water Temperature (C)]]*OO[[#This Row],[59]]</f>
        <v>1.61570544900525E-4</v>
      </c>
      <c r="BJ440" s="10">
        <f>3/24000000*OO[[#This Row],[118 (03JUL1985 15:00:00)-Water Temperature (C)]]*OO[[#This Row],[60]]</f>
        <v>1.1733016464724999E-4</v>
      </c>
      <c r="BK440" s="10">
        <f>3/24000000*OO[[#This Row],[119 (03JUL1985 18:00:00)-Water Temperature (C)]]*OO[[#This Row],[61]]</f>
        <v>8.6097708222399995E-5</v>
      </c>
      <c r="BL440" s="10">
        <f>3/24000000*OO[[#This Row],[120 (03JUL1985 21:00:00)-Water Temperature (C)]]*OO[[#This Row],[62]]</f>
        <v>6.3554938538324987E-5</v>
      </c>
      <c r="BM440" s="10">
        <f>3/24000000*OO[[#This Row],[121 (04JUL1985 00:00:00)-Water Temperature (C)]]*OO[[#This Row],[63]]</f>
        <v>4.7520837929199997E-5</v>
      </c>
      <c r="BN440" s="10">
        <f>3/24000000*OO[[#This Row],[122 (04JUL1985 03:00:00)-Water Temperature (C)]]*OO[[#This Row],[64]]</f>
        <v>3.6210714052974993E-5</v>
      </c>
      <c r="BO440" s="10">
        <f>3/24000000*OO[[#This Row],[123 (04JUL1985 06:00:00)-Water Temperature (C)]]*OO[[#This Row],[65]]</f>
        <v>2.8107892992724997E-5</v>
      </c>
      <c r="BP440" s="10">
        <f>3/24000000*OO[[#This Row],[124 (04JUL1985 09:00:00)-Water Temperature (C)]]*OO[[#This Row],[66]]</f>
        <v>2.2498275937995002E-5</v>
      </c>
      <c r="BQ440" s="10">
        <f>3/24000000*OO[[#This Row],[125 (04JUL1985 12:00:00)-Water Temperature (C)]]*OO[[#This Row],[67]]</f>
        <v>1.8349371979097498E-5</v>
      </c>
      <c r="BR440" s="10">
        <f>3/24000000*OO[[#This Row],[126 (04JUL1985 15:00:00)-Water Temperature (C)]]*OO[[#This Row],[68]]</f>
        <v>1.5172544221185E-5</v>
      </c>
      <c r="BS440" s="10">
        <f>3/24000000*OO[[#This Row],[127 (04JUL1985 18:00:00)-Water Temperature (C)]]*OO[[#This Row],[69]]</f>
        <v>1.2734768804336249E-5</v>
      </c>
      <c r="BT440" s="10">
        <f>3/24000000*OO[[#This Row],[128 (04JUL1985 21:00:00)-Water Temperature (C)]]*OO[[#This Row],[70]]</f>
        <v>1.084652183547E-5</v>
      </c>
      <c r="BU440" s="10">
        <f>3/24000000*OO[[#This Row],[129 (05JUL1985 00:00:00)-Water Temperature (C)]]*OO[[#This Row],[71]]</f>
        <v>9.3623434908587501E-6</v>
      </c>
      <c r="BV440" s="10">
        <f>3/24000000*OO[[#This Row],[130 (05JUL1985 03:00:00)-Water Temperature (C)]]*OO[[#This Row],[72]]</f>
        <v>8.2221468633525003E-6</v>
      </c>
      <c r="BW440" s="10">
        <f>3/24000000*OO[[#This Row],[131 (05JUL1985 06:00:00)-Water Temperature (C)]]*OO[[#This Row],[73]]</f>
        <v>7.3267733301149995E-6</v>
      </c>
      <c r="BX440" s="10">
        <f>3/24000000*OO[[#This Row],[132 (05JUL1985 09:00:00)-Water Temperature (C)]]*OO[[#This Row],[74]]</f>
        <v>6.6845178950325001E-6</v>
      </c>
      <c r="BY440" s="10">
        <f>3/24000000*OO[[#This Row],[133 (05JUL1985 12:00:00)-Water Temperature (C)]]*OO[[#This Row],[75]]</f>
        <v>6.1789911000750005E-6</v>
      </c>
      <c r="BZ440" s="10">
        <f>3/24000000*OO[[#This Row],[134 (05JUL1985 15:00:00)-Water Temperature (C)]]*OO[[#This Row],[76]]</f>
        <v>5.7603242200500003E-6</v>
      </c>
      <c r="CA440" s="10">
        <f>3/24000000*OO[[#This Row],[135 (05JUL1985 18:00:00)-Water Temperature (C)]]*OO[[#This Row],[77]]</f>
        <v>5.4047262067874989E-6</v>
      </c>
      <c r="CB440" s="10">
        <f>3/24000000*OO[[#This Row],[136 (05JUL1985 21:00:00)-Water Temperature (C)]]*OO[[#This Row],[78]]</f>
        <v>5.0586034073624999E-6</v>
      </c>
      <c r="CC440" s="10">
        <f>3/24000000*OO[[#This Row],[137 (06JUL1985 00:00:00)-Water Temperature (C)]]*OO[[#This Row],[79]]</f>
        <v>4.7413807854949994E-6</v>
      </c>
      <c r="CD440" s="10">
        <f>3/24000000*OO[[#This Row],[138 (06JUL1985 03:00:00)-Water Temperature (C)]]*OO[[#This Row],[80]]</f>
        <v>4.4796095397112496E-6</v>
      </c>
      <c r="CE440" s="10">
        <f>3/24000000*OO[[#This Row],[139 (06JUL1985 06:00:00)-Water Temperature (C)]]*OO[[#This Row],[81]]</f>
        <v>4.2606737464900001E-6</v>
      </c>
      <c r="CF440" s="10">
        <f>3/24000000*OO[[#This Row],[140 (06JUL1985 09:00:00)-Water Temperature (C)]]*OO[[#This Row],[82]]</f>
        <v>4.1243736625000004E-6</v>
      </c>
      <c r="CG440" s="10">
        <f>3/24000000*OO[[#This Row],[141 (06JUL1985 12:00:00)-Water Temperature (C)]]*OO[[#This Row],[83]]</f>
        <v>4.0075565244300003E-6</v>
      </c>
      <c r="CH440" s="10">
        <f>3/24000000*OO[[#This Row],[142 (06JUL1985 15:00:00)-Water Temperature (C)]]*OO[[#This Row],[84]]</f>
        <v>3.8894397695037501E-6</v>
      </c>
      <c r="CI440" s="10">
        <f>3/24000000*OO[[#This Row],[143 (06JUL1985 18:00:00)-Water Temperature (C)]]*OO[[#This Row],[85]]</f>
        <v>3.7755151902449996E-6</v>
      </c>
      <c r="CJ440" s="10">
        <f>3/24000000*OO[[#This Row],[144 (06JUL1985 21:00:00)-Water Temperature (C)]]*OO[[#This Row],[86]]</f>
        <v>3.6392277835274998E-6</v>
      </c>
      <c r="CK440" s="10">
        <f>3/24000000*OO[[#This Row],[145 (07JUL1985 00:00:00)-Water Temperature (C)]]*OO[[#This Row],[87]]</f>
        <v>3.500441145203E-6</v>
      </c>
      <c r="CL440" s="10">
        <f>3/24000000*OO[[#This Row],[146 (07JUL1985 03:00:00)-Water Temperature (C)]]*OO[[#This Row],[88]]</f>
        <v>3.3760612804854997E-6</v>
      </c>
      <c r="CM440" s="10">
        <f>3/24000000*OO[[#This Row],[147 (07JUL1985 06:00:00)-Water Temperature (C)]]*OO[[#This Row],[89]]</f>
        <v>3.2584047251474999E-6</v>
      </c>
      <c r="CN440" s="10">
        <f>3/24000000*OO[[#This Row],[148 (07JUL1985 09:00:00)-Water Temperature (C)]]*OO[[#This Row],[90]]</f>
        <v>3.1494081694949999E-6</v>
      </c>
      <c r="CO440" s="10">
        <f>3/24000000*OO[[#This Row],[149 (07JUL1985 12:00:00)-Water Temperature (C)]]*OO[[#This Row],[91]]</f>
        <v>3.0563937020249996E-6</v>
      </c>
      <c r="CP440" s="10">
        <f>3/24000000*OO[[#This Row],[150 (07JUL1985 15:00:00)-Water Temperature (C)]]*OO[[#This Row],[92]]</f>
        <v>2.982756956488E-6</v>
      </c>
      <c r="CQ440" s="10">
        <f>3/24000000*OO[[#This Row],[151 (07JUL1985 18:00:00)-Water Temperature (C)]]*OO[[#This Row],[93]]</f>
        <v>2.8867875637099999E-6</v>
      </c>
      <c r="CR440" s="10">
        <f>3/24000000*OO[[#This Row],[152 (07JUL1985 21:00:00)-Water Temperature (C)]]*OO[[#This Row],[94]]</f>
        <v>2.7727091584153745E-6</v>
      </c>
      <c r="CS440" s="10">
        <f>3/24000000*OO[[#This Row],[153 (08JUL1985 00:00:00)-Water Temperature (C)]]*OO[[#This Row],[95]]</f>
        <v>2.6662414002372495E-6</v>
      </c>
      <c r="CT440" s="10">
        <f>3/24000000*OO[[#This Row],[154 (08JUL1985 03:00:00)-Water Temperature (C)]]*OO[[#This Row],[96]]</f>
        <v>2.5714309577906244E-6</v>
      </c>
      <c r="CU440" s="10">
        <f>3/24000000*OO[[#This Row],[155 (08JUL1985 06:00:00)-Water Temperature (C)]]*OO[[#This Row],[97]]</f>
        <v>2.4838354494948752E-6</v>
      </c>
      <c r="CV440" s="10">
        <f>3/24000000*OO[[#This Row],[156 (08JUL1985 09:00:00)-Water Temperature (C)]]*OO[[#This Row],[98]]</f>
        <v>2.4247255577654998E-6</v>
      </c>
      <c r="CW440" s="10">
        <f>3/24000000*OO[[#This Row],[157 (08JUL1985 12:00:00)-Water Temperature (C)]]*OO[[#This Row],[99]]</f>
        <v>2.3803750263569998E-6</v>
      </c>
    </row>
    <row r="441" spans="1:101" x14ac:dyDescent="0.35">
      <c r="A441" t="s">
        <v>448</v>
      </c>
      <c r="B441">
        <v>837.02949999999998</v>
      </c>
      <c r="C441" s="10">
        <f>3/24*OO[[#This Row],[59 (26JUN1985 06:00:00)-Water Temperature (C)]]*OO[[#This Row],[1]]/SUM(OO[1])</f>
        <v>0</v>
      </c>
      <c r="D441" s="10">
        <f>3/24*OO[[#This Row],[60 (26JUN1985 09:00:00)-Water Temperature (C)]]*OO[[#This Row],[2]]/SUM(OO[2])</f>
        <v>0</v>
      </c>
      <c r="E441" s="10">
        <f>3/24*OO[[#This Row],[61 (26JUN1985 12:00:00)-Water Temperature (C)]]*OO[[#This Row],[3]]/SUM(OO[3])</f>
        <v>0</v>
      </c>
      <c r="F441" s="10">
        <f>3/24*OO[[#This Row],[62 (26JUN1985 15:00:00)-Water Temperature (C)]]*OO[[#This Row],[4]]/SUM(OO[4])</f>
        <v>0</v>
      </c>
      <c r="G441" s="10">
        <f>3/24*OO[[#This Row],[63 (26JUN1985 18:00:00)-Water Temperature (C)]]*OO[[#This Row],[5]]/SUM(OO[5])</f>
        <v>0</v>
      </c>
      <c r="H441" s="10">
        <f>3/24*OO[[#This Row],[64 (26JUN1985 21:00:00)-Water Temperature (C)]]*OO[[#This Row],[6]]/SUM(OO[6])</f>
        <v>0</v>
      </c>
      <c r="I441" s="10">
        <f>3/24*OO[[#This Row],[65 (27JUN1985 00:00:00)-Water Temperature (C)]]*OO[[#This Row],[7]]/SUM(OO[7])</f>
        <v>0</v>
      </c>
      <c r="J441" s="10">
        <f>3/24*OO[[#This Row],[66 (27JUN1985 03:00:00)-Water Temperature (C)]]*OO[[#This Row],[8]]/SUM(OO[8])</f>
        <v>0</v>
      </c>
      <c r="K441" s="10">
        <f>3/24*OO[[#This Row],[67 (27JUN1985 06:00:00)-Water Temperature (C)]]*OO[[#This Row],[9]]/SUM(OO[9])</f>
        <v>0</v>
      </c>
      <c r="L441" s="10">
        <f>3/24*OO[[#This Row],[68 (27JUN1985 09:00:00)-Water Temperature (C)]]*OO[[#This Row],[10]]/SUM(OO[10])</f>
        <v>0</v>
      </c>
      <c r="M441" s="10">
        <f>3/24*OO[[#This Row],[69 (27JUN1985 12:00:00)-Water Temperature (C)]]*OO[[#This Row],[11]]/SUM(OO[11])</f>
        <v>0</v>
      </c>
      <c r="N441" s="10">
        <f>3/24*OO[[#This Row],[70 (27JUN1985 15:00:00)-Water Temperature (C)]]*OO[[#This Row],[12]]/SUM(OO[12])</f>
        <v>0</v>
      </c>
      <c r="O441" s="10">
        <f>3/24*OO[[#This Row],[71 (27JUN1985 18:00:00)-Water Temperature (C)]]*OO[[#This Row],[13]]/SUM(OO[13])</f>
        <v>0</v>
      </c>
      <c r="P441" s="10">
        <f>3/24*OO[[#This Row],[72 (27JUN1985 21:00:00)-Water Temperature (C)]]*OO[[#This Row],[14]]/SUM(OO[14])</f>
        <v>0</v>
      </c>
      <c r="Q441" s="10">
        <f>3/24*OO[[#This Row],[73 (28JUN1985 00:00:00)-Water Temperature (C)]]*OO[[#This Row],[15]]/SUM(OO[15])</f>
        <v>0</v>
      </c>
      <c r="R441" s="10">
        <f>3/24*OO[[#This Row],[74 (28JUN1985 03:00:00)-Water Temperature (C)]]*OO[[#This Row],[16]]/SUM(OO[16])</f>
        <v>0</v>
      </c>
      <c r="S441" s="10">
        <f>3/24*OO[[#This Row],[75 (28JUN1985 06:00:00)-Water Temperature (C)]]*OO[[#This Row],[17]]/SUM(OO[17])</f>
        <v>0</v>
      </c>
      <c r="T441" s="10">
        <f>3/24*OO[[#This Row],[76 (28JUN1985 09:00:00)-Water Temperature (C)]]*OO[[#This Row],[18]]/SUM(OO[18])</f>
        <v>0</v>
      </c>
      <c r="U441" s="10">
        <f>3/24*OO[[#This Row],[77 (28JUN1985 12:00:00)-Water Temperature (C)]]*OO[[#This Row],[19]]/SUM(OO[19])</f>
        <v>0</v>
      </c>
      <c r="V441" s="10">
        <f>3/24000000*OO[[#This Row],[78 (28JUN1985 15:00:00)-Water Temperature (C)]]*OO[[#This Row],[20]]</f>
        <v>4.0383041915849999E-43</v>
      </c>
      <c r="W441" s="10">
        <f>3/24000000*OO[[#This Row],[79 (28JUN1985 18:00:00)-Water Temperature (C)]]*OO[[#This Row],[21]]</f>
        <v>1.4136242689117499E-35</v>
      </c>
      <c r="X441" s="10">
        <f>3/24000000*OO[[#This Row],[80 (28JUN1985 21:00:00)-Water Temperature (C)]]*OO[[#This Row],[22]]</f>
        <v>6.9742622762024993E-28</v>
      </c>
      <c r="Y441" s="10">
        <f>3/24000000*OO[[#This Row],[81 (29JUN1985 00:00:00)-Water Temperature (C)]]*OO[[#This Row],[23]]</f>
        <v>1.9532681325190001E-22</v>
      </c>
      <c r="Z441" s="10">
        <f>3/24000000*OO[[#This Row],[82 (29JUN1985 03:00:00)-Water Temperature (C)]]*OO[[#This Row],[24]]</f>
        <v>2.8970786161937497E-18</v>
      </c>
      <c r="AA441" s="10">
        <f>3/24000000*OO[[#This Row],[83 (29JUN1985 06:00:00)-Water Temperature (C)]]*OO[[#This Row],[25]]</f>
        <v>6.2390424056999989E-15</v>
      </c>
      <c r="AB441" s="10">
        <f>3/24000000*OO[[#This Row],[84 (29JUN1985 09:00:00)-Water Temperature (C)]]*OO[[#This Row],[26]]</f>
        <v>3.2076390020928745E-12</v>
      </c>
      <c r="AC441" s="10">
        <f>3/24000000*OO[[#This Row],[85 (29JUN1985 12:00:00)-Water Temperature (C)]]*OO[[#This Row],[27]]</f>
        <v>5.4424788810387494E-10</v>
      </c>
      <c r="AD441" s="10">
        <f>3/24000000*OO[[#This Row],[86 (29JUN1985 15:00:00)-Water Temperature (C)]]*OO[[#This Row],[28]]</f>
        <v>3.7681112722824996E-8</v>
      </c>
      <c r="AE441" s="10">
        <f>3/24000000*OO[[#This Row],[88 (29JUN1985 21:00:00)-Water Temperature (C)]]*OO[[#This Row],[30]]</f>
        <v>2.1383715283200002E-5</v>
      </c>
      <c r="AF441" s="10">
        <f>3/24000000*OO[[#This Row],[88 (29JUN1985 21:00:00)-Water Temperature (C)]]*OO[[#This Row],[30]]</f>
        <v>2.1383715283200002E-5</v>
      </c>
      <c r="AG441" s="10">
        <f>3/24000000*OO[[#This Row],[89 (30JUN1985 00:00:00)-Water Temperature (C)]]*OO[[#This Row],[31]]</f>
        <v>2.1341531115312497E-4</v>
      </c>
      <c r="AH441" s="10">
        <f>3/24000000*OO[[#This Row],[90 (30JUN1985 03:00:00)-Water Temperature (C)]]*OO[[#This Row],[32]]</f>
        <v>1.3365379367144999E-3</v>
      </c>
      <c r="AI441" s="10">
        <f>3/24000000*OO[[#This Row],[91 (30JUN1985 06:00:00)-Water Temperature (C)]]*OO[[#This Row],[33]]</f>
        <v>5.5918215133012499E-3</v>
      </c>
      <c r="AJ441" s="10">
        <f>3/24000000*OO[[#This Row],[92 (30JUN1985 09:00:00)-Water Temperature (C)]]*OO[[#This Row],[34]]</f>
        <v>1.6684481725756248E-2</v>
      </c>
      <c r="AK441" s="10">
        <f>3/24000000*OO[[#This Row],[93 (30JUN1985 12:00:00)-Water Temperature (C)]]*OO[[#This Row],[35]]</f>
        <v>3.7265359686749995E-2</v>
      </c>
      <c r="AL441" s="10">
        <f>3/24000000*OO[[#This Row],[94 (30JUN1985 15:00:00)-Water Temperature (C)]]*OO[[#This Row],[36]]</f>
        <v>6.4814807657437495E-2</v>
      </c>
      <c r="AM441" s="10">
        <f>3/24000000*OO[[#This Row],[95 (30JUN1985 18:00:00)-Water Temperature (C)]]*OO[[#This Row],[37]]</f>
        <v>9.1206643914262503E-2</v>
      </c>
      <c r="AN441" s="10">
        <f>3/24000000*OO[[#This Row],[96 (30JUN1985 21:00:00)-Water Temperature (C)]]*OO[[#This Row],[38]]</f>
        <v>0.1069042407389125</v>
      </c>
      <c r="AO441" s="10">
        <f>3/24000000*OO[[#This Row],[97 (01JUL1985 00:00:00)-Water Temperature (C)]]*OO[[#This Row],[39]]</f>
        <v>0.10860580521753749</v>
      </c>
      <c r="AP441" s="10">
        <f>3/24000000*OO[[#This Row],[98 (01JUL1985 03:00:00)-Water Temperature (C)]]*OO[[#This Row],[40]]</f>
        <v>9.9292704027112502E-2</v>
      </c>
      <c r="AQ441" s="10">
        <f>3/24000000*OO[[#This Row],[99 (01JUL1985 06:00:00)-Water Temperature (C)]]*OO[[#This Row],[41]]</f>
        <v>8.349717555269999E-2</v>
      </c>
      <c r="AR441" s="10">
        <f>3/24000000*OO[[#This Row],[100 (01JUL1985 09:00:00)-Water Temperature (C)]]*OO[[#This Row],[42]]</f>
        <v>6.6714138832199996E-2</v>
      </c>
      <c r="AS441" s="10">
        <f>3/24000000*OO[[#This Row],[101 (01JUL1985 12:00:00)-Water Temperature (C)]]*OO[[#This Row],[43]]</f>
        <v>5.1044967355937491E-2</v>
      </c>
      <c r="AT441" s="10">
        <f>3/24000000*OO[[#This Row],[102 (01JUL1985 15:00:00)-Water Temperature (C)]]*OO[[#This Row],[44]]</f>
        <v>3.7519269386549994E-2</v>
      </c>
      <c r="AU441" s="10">
        <f>3/24000000*OO[[#This Row],[103 (01JUL1985 18:00:00)-Water Temperature (C)]]*OO[[#This Row],[45]]</f>
        <v>2.6915089920891248E-2</v>
      </c>
      <c r="AV441" s="10">
        <f>3/24000000*OO[[#This Row],[104 (01JUL1985 21:00:00)-Water Temperature (C)]]*OO[[#This Row],[46]]</f>
        <v>1.8902575694667498E-2</v>
      </c>
      <c r="AW441" s="10">
        <f>3/24000000*OO[[#This Row],[105 (02JUL1985 00:00:00)-Water Temperature (C)]]*OO[[#This Row],[47]]</f>
        <v>1.3200038666587498E-2</v>
      </c>
      <c r="AX441" s="10">
        <f>3/24000000*OO[[#This Row],[106 (02JUL1985 03:00:00)-Water Temperature (C)]]*OO[[#This Row],[48]]</f>
        <v>9.1750548031674997E-3</v>
      </c>
      <c r="AY441" s="10">
        <f>3/24000000*OO[[#This Row],[107 (02JUL1985 06:00:00)-Water Temperature (C)]]*OO[[#This Row],[49]]</f>
        <v>6.3458390281549999E-3</v>
      </c>
      <c r="AZ441" s="10">
        <f>3/24000000*OO[[#This Row],[108 (02JUL1985 09:00:00)-Water Temperature (C)]]*OO[[#This Row],[50]]</f>
        <v>4.3675947145912497E-3</v>
      </c>
      <c r="BA441" s="10">
        <f>3/24000000*OO[[#This Row],[109 (02JUL1985 12:00:00)-Water Temperature (C)]]*OO[[#This Row],[51]]</f>
        <v>3.0310714117368748E-3</v>
      </c>
      <c r="BB441" s="10">
        <f>3/24000000*OO[[#This Row],[110 (02JUL1985 15:00:00)-Water Temperature (C)]]*OO[[#This Row],[52]]</f>
        <v>2.1265394717132498E-3</v>
      </c>
      <c r="BC441" s="10">
        <f>3/24000000*OO[[#This Row],[111 (02JUL1985 18:00:00)-Water Temperature (C)]]*OO[[#This Row],[53]]</f>
        <v>1.4967760002189997E-3</v>
      </c>
      <c r="BD441" s="10">
        <f>3/24000000*OO[[#This Row],[112 (02JUL1985 21:00:00)-Water Temperature (C)]]*OO[[#This Row],[54]]</f>
        <v>1.0467537085375E-3</v>
      </c>
      <c r="BE441" s="10">
        <f>3/24000000*OO[[#This Row],[113 (03JUL1985 00:00:00)-Water Temperature (C)]]*OO[[#This Row],[55]]</f>
        <v>7.2798404413250005E-4</v>
      </c>
      <c r="BF441" s="10">
        <f>3/24000000*OO[[#This Row],[114 (03JUL1985 03:00:00)-Water Temperature (C)]]*OO[[#This Row],[56]]</f>
        <v>5.1099705635587495E-4</v>
      </c>
      <c r="BG441" s="10">
        <f>3/24000000*OO[[#This Row],[115 (03JUL1985 06:00:00)-Water Temperature (C)]]*OO[[#This Row],[57]]</f>
        <v>3.6160595524799998E-4</v>
      </c>
      <c r="BH441" s="10">
        <f>3/24000000*OO[[#This Row],[116 (03JUL1985 09:00:00)-Water Temperature (C)]]*OO[[#This Row],[58]]</f>
        <v>2.598245120219E-4</v>
      </c>
      <c r="BI441" s="10">
        <f>3/24000000*OO[[#This Row],[117 (03JUL1985 12:00:00)-Water Temperature (C)]]*OO[[#This Row],[59]]</f>
        <v>1.8898104176009997E-4</v>
      </c>
      <c r="BJ441" s="10">
        <f>3/24000000*OO[[#This Row],[118 (03JUL1985 15:00:00)-Water Temperature (C)]]*OO[[#This Row],[60]]</f>
        <v>1.3837366311728749E-4</v>
      </c>
      <c r="BK441" s="10">
        <f>3/24000000*OO[[#This Row],[119 (03JUL1985 18:00:00)-Water Temperature (C)]]*OO[[#This Row],[61]]</f>
        <v>1.0218078338612499E-4</v>
      </c>
      <c r="BL441" s="10">
        <f>3/24000000*OO[[#This Row],[120 (03JUL1985 21:00:00)-Water Temperature (C)]]*OO[[#This Row],[62]]</f>
        <v>7.5763953122474987E-5</v>
      </c>
      <c r="BM441" s="10">
        <f>3/24000000*OO[[#This Row],[121 (04JUL1985 00:00:00)-Water Temperature (C)]]*OO[[#This Row],[63]]</f>
        <v>5.6776679933912497E-5</v>
      </c>
      <c r="BN441" s="10">
        <f>3/24000000*OO[[#This Row],[122 (04JUL1985 03:00:00)-Water Temperature (C)]]*OO[[#This Row],[64]]</f>
        <v>4.3277238860050004E-5</v>
      </c>
      <c r="BO441" s="10">
        <f>3/24000000*OO[[#This Row],[123 (04JUL1985 06:00:00)-Water Temperature (C)]]*OO[[#This Row],[65]]</f>
        <v>3.3547821895624993E-5</v>
      </c>
      <c r="BP441" s="10">
        <f>3/24000000*OO[[#This Row],[124 (04JUL1985 09:00:00)-Water Temperature (C)]]*OO[[#This Row],[66]]</f>
        <v>2.6755778300312501E-5</v>
      </c>
      <c r="BQ441" s="10">
        <f>3/24000000*OO[[#This Row],[125 (04JUL1985 12:00:00)-Water Temperature (C)]]*OO[[#This Row],[67]]</f>
        <v>2.1695741047305E-5</v>
      </c>
      <c r="BR441" s="10">
        <f>3/24000000*OO[[#This Row],[126 (04JUL1985 15:00:00)-Water Temperature (C)]]*OO[[#This Row],[68]]</f>
        <v>1.7789579841736249E-5</v>
      </c>
      <c r="BS441" s="10">
        <f>3/24000000*OO[[#This Row],[127 (04JUL1985 18:00:00)-Water Temperature (C)]]*OO[[#This Row],[69]]</f>
        <v>1.476598370754E-5</v>
      </c>
      <c r="BT441" s="10">
        <f>3/24000000*OO[[#This Row],[128 (04JUL1985 21:00:00)-Water Temperature (C)]]*OO[[#This Row],[70]]</f>
        <v>1.2410044523955E-5</v>
      </c>
      <c r="BU441" s="10">
        <f>3/24000000*OO[[#This Row],[129 (05JUL1985 00:00:00)-Water Temperature (C)]]*OO[[#This Row],[71]]</f>
        <v>1.0557156688282499E-5</v>
      </c>
      <c r="BV441" s="10">
        <f>3/24000000*OO[[#This Row],[130 (05JUL1985 03:00:00)-Water Temperature (C)]]*OO[[#This Row],[72]]</f>
        <v>9.1348302917125005E-6</v>
      </c>
      <c r="BW441" s="10">
        <f>3/24000000*OO[[#This Row],[131 (05JUL1985 06:00:00)-Water Temperature (C)]]*OO[[#This Row],[73]]</f>
        <v>8.023738383104999E-6</v>
      </c>
      <c r="BX441" s="10">
        <f>3/24000000*OO[[#This Row],[132 (05JUL1985 09:00:00)-Water Temperature (C)]]*OO[[#This Row],[74]]</f>
        <v>7.2184937747499995E-6</v>
      </c>
      <c r="BY441" s="10">
        <f>3/24000000*OO[[#This Row],[133 (05JUL1985 12:00:00)-Water Temperature (C)]]*OO[[#This Row],[75]]</f>
        <v>6.5848103161912496E-6</v>
      </c>
      <c r="BZ441" s="10">
        <f>3/24000000*OO[[#This Row],[134 (05JUL1985 15:00:00)-Water Temperature (C)]]*OO[[#This Row],[76]]</f>
        <v>6.0603114216649988E-6</v>
      </c>
      <c r="CA441" s="10">
        <f>3/24000000*OO[[#This Row],[135 (05JUL1985 18:00:00)-Water Temperature (C)]]*OO[[#This Row],[77]]</f>
        <v>5.6147919505299993E-6</v>
      </c>
      <c r="CB441" s="10">
        <f>3/24000000*OO[[#This Row],[136 (05JUL1985 21:00:00)-Water Temperature (C)]]*OO[[#This Row],[78]]</f>
        <v>5.1923395654500003E-6</v>
      </c>
      <c r="CC441" s="10">
        <f>3/24000000*OO[[#This Row],[137 (06JUL1985 00:00:00)-Water Temperature (C)]]*OO[[#This Row],[79]]</f>
        <v>4.8112675257574997E-6</v>
      </c>
      <c r="CD441" s="10">
        <f>3/24000000*OO[[#This Row],[138 (06JUL1985 03:00:00)-Water Temperature (C)]]*OO[[#This Row],[80]]</f>
        <v>4.4986508666662499E-6</v>
      </c>
      <c r="CE441" s="10">
        <f>3/24000000*OO[[#This Row],[139 (06JUL1985 06:00:00)-Water Temperature (C)]]*OO[[#This Row],[81]]</f>
        <v>4.2414286873975E-6</v>
      </c>
      <c r="CF441" s="10">
        <f>3/24000000*OO[[#This Row],[140 (06JUL1985 09:00:00)-Water Temperature (C)]]*OO[[#This Row],[82]]</f>
        <v>4.07543192577E-6</v>
      </c>
      <c r="CG441" s="10">
        <f>3/24000000*OO[[#This Row],[141 (06JUL1985 12:00:00)-Water Temperature (C)]]*OO[[#This Row],[83]]</f>
        <v>3.9359985543074998E-6</v>
      </c>
      <c r="CH441" s="10">
        <f>3/24000000*OO[[#This Row],[142 (06JUL1985 15:00:00)-Water Temperature (C)]]*OO[[#This Row],[84]]</f>
        <v>3.7989695700249997E-6</v>
      </c>
      <c r="CI441" s="10">
        <f>3/24000000*OO[[#This Row],[143 (06JUL1985 18:00:00)-Water Temperature (C)]]*OO[[#This Row],[85]]</f>
        <v>3.6666064888939992E-6</v>
      </c>
      <c r="CJ441" s="10">
        <f>3/24000000*OO[[#This Row],[144 (06JUL1985 21:00:00)-Water Temperature (C)]]*OO[[#This Row],[86]]</f>
        <v>3.514327584022125E-6</v>
      </c>
      <c r="CK441" s="10">
        <f>3/24000000*OO[[#This Row],[145 (07JUL1985 00:00:00)-Water Temperature (C)]]*OO[[#This Row],[87]]</f>
        <v>3.3614143791862497E-6</v>
      </c>
      <c r="CL441" s="10">
        <f>3/24000000*OO[[#This Row],[146 (07JUL1985 03:00:00)-Water Temperature (C)]]*OO[[#This Row],[88]]</f>
        <v>3.2259505949459997E-6</v>
      </c>
      <c r="CM441" s="10">
        <f>3/24000000*OO[[#This Row],[147 (07JUL1985 06:00:00)-Water Temperature (C)]]*OO[[#This Row],[89]]</f>
        <v>3.101641306434E-6</v>
      </c>
      <c r="CN441" s="10">
        <f>3/24000000*OO[[#This Row],[148 (07JUL1985 09:00:00)-Water Temperature (C)]]*OO[[#This Row],[90]]</f>
        <v>2.99002771622625E-6</v>
      </c>
      <c r="CO441" s="10">
        <f>3/24000000*OO[[#This Row],[149 (07JUL1985 12:00:00)-Water Temperature (C)]]*OO[[#This Row],[91]]</f>
        <v>2.8956125216354999E-6</v>
      </c>
      <c r="CP441" s="10">
        <f>3/24000000*OO[[#This Row],[150 (07JUL1985 15:00:00)-Water Temperature (C)]]*OO[[#This Row],[92]]</f>
        <v>2.8203191523360001E-6</v>
      </c>
      <c r="CQ441" s="10">
        <f>3/24000000*OO[[#This Row],[151 (07JUL1985 18:00:00)-Water Temperature (C)]]*OO[[#This Row],[93]]</f>
        <v>2.7247796792259996E-6</v>
      </c>
      <c r="CR441" s="10">
        <f>3/24000000*OO[[#This Row],[152 (07JUL1985 21:00:00)-Water Temperature (C)]]*OO[[#This Row],[94]]</f>
        <v>2.6115030473892502E-6</v>
      </c>
      <c r="CS441" s="10">
        <f>3/24000000*OO[[#This Row],[153 (08JUL1985 00:00:00)-Water Temperature (C)]]*OO[[#This Row],[95]]</f>
        <v>2.5041557533475003E-6</v>
      </c>
      <c r="CT441" s="10">
        <f>3/24000000*OO[[#This Row],[154 (08JUL1985 03:00:00)-Water Temperature (C)]]*OO[[#This Row],[96]]</f>
        <v>2.4081887464864999E-6</v>
      </c>
      <c r="CU441" s="10">
        <f>3/24000000*OO[[#This Row],[155 (08JUL1985 06:00:00)-Water Temperature (C)]]*OO[[#This Row],[97]]</f>
        <v>2.3209861942211247E-6</v>
      </c>
      <c r="CV441" s="10">
        <f>3/24000000*OO[[#This Row],[156 (08JUL1985 09:00:00)-Water Temperature (C)]]*OO[[#This Row],[98]]</f>
        <v>2.261523785089625E-6</v>
      </c>
      <c r="CW441" s="10">
        <f>3/24000000*OO[[#This Row],[157 (08JUL1985 12:00:00)-Water Temperature (C)]]*OO[[#This Row],[99]]</f>
        <v>2.2170852146474998E-6</v>
      </c>
    </row>
    <row r="442" spans="1:101" x14ac:dyDescent="0.35">
      <c r="A442" t="s">
        <v>449</v>
      </c>
      <c r="B442">
        <v>825.11800000000005</v>
      </c>
      <c r="C442" s="10">
        <f>3/24*OO[[#This Row],[59 (26JUN1985 06:00:00)-Water Temperature (C)]]*OO[[#This Row],[1]]/SUM(OO[1])</f>
        <v>0</v>
      </c>
      <c r="D442" s="10">
        <f>3/24*OO[[#This Row],[60 (26JUN1985 09:00:00)-Water Temperature (C)]]*OO[[#This Row],[2]]/SUM(OO[2])</f>
        <v>0</v>
      </c>
      <c r="E442" s="10">
        <f>3/24*OO[[#This Row],[61 (26JUN1985 12:00:00)-Water Temperature (C)]]*OO[[#This Row],[3]]/SUM(OO[3])</f>
        <v>0</v>
      </c>
      <c r="F442" s="10">
        <f>3/24*OO[[#This Row],[62 (26JUN1985 15:00:00)-Water Temperature (C)]]*OO[[#This Row],[4]]/SUM(OO[4])</f>
        <v>0</v>
      </c>
      <c r="G442" s="10">
        <f>3/24*OO[[#This Row],[63 (26JUN1985 18:00:00)-Water Temperature (C)]]*OO[[#This Row],[5]]/SUM(OO[5])</f>
        <v>0</v>
      </c>
      <c r="H442" s="10">
        <f>3/24*OO[[#This Row],[64 (26JUN1985 21:00:00)-Water Temperature (C)]]*OO[[#This Row],[6]]/SUM(OO[6])</f>
        <v>0</v>
      </c>
      <c r="I442" s="10">
        <f>3/24*OO[[#This Row],[65 (27JUN1985 00:00:00)-Water Temperature (C)]]*OO[[#This Row],[7]]/SUM(OO[7])</f>
        <v>0</v>
      </c>
      <c r="J442" s="10">
        <f>3/24*OO[[#This Row],[66 (27JUN1985 03:00:00)-Water Temperature (C)]]*OO[[#This Row],[8]]/SUM(OO[8])</f>
        <v>0</v>
      </c>
      <c r="K442" s="10">
        <f>3/24*OO[[#This Row],[67 (27JUN1985 06:00:00)-Water Temperature (C)]]*OO[[#This Row],[9]]/SUM(OO[9])</f>
        <v>0</v>
      </c>
      <c r="L442" s="10">
        <f>3/24*OO[[#This Row],[68 (27JUN1985 09:00:00)-Water Temperature (C)]]*OO[[#This Row],[10]]/SUM(OO[10])</f>
        <v>0</v>
      </c>
      <c r="M442" s="10">
        <f>3/24*OO[[#This Row],[69 (27JUN1985 12:00:00)-Water Temperature (C)]]*OO[[#This Row],[11]]/SUM(OO[11])</f>
        <v>0</v>
      </c>
      <c r="N442" s="10">
        <f>3/24*OO[[#This Row],[70 (27JUN1985 15:00:00)-Water Temperature (C)]]*OO[[#This Row],[12]]/SUM(OO[12])</f>
        <v>0</v>
      </c>
      <c r="O442" s="10">
        <f>3/24*OO[[#This Row],[71 (27JUN1985 18:00:00)-Water Temperature (C)]]*OO[[#This Row],[13]]/SUM(OO[13])</f>
        <v>0</v>
      </c>
      <c r="P442" s="10">
        <f>3/24*OO[[#This Row],[72 (27JUN1985 21:00:00)-Water Temperature (C)]]*OO[[#This Row],[14]]/SUM(OO[14])</f>
        <v>0</v>
      </c>
      <c r="Q442" s="10">
        <f>3/24*OO[[#This Row],[73 (28JUN1985 00:00:00)-Water Temperature (C)]]*OO[[#This Row],[15]]/SUM(OO[15])</f>
        <v>0</v>
      </c>
      <c r="R442" s="10">
        <f>3/24*OO[[#This Row],[74 (28JUN1985 03:00:00)-Water Temperature (C)]]*OO[[#This Row],[16]]/SUM(OO[16])</f>
        <v>0</v>
      </c>
      <c r="S442" s="10">
        <f>3/24*OO[[#This Row],[75 (28JUN1985 06:00:00)-Water Temperature (C)]]*OO[[#This Row],[17]]/SUM(OO[17])</f>
        <v>0</v>
      </c>
      <c r="T442" s="10">
        <f>3/24*OO[[#This Row],[76 (28JUN1985 09:00:00)-Water Temperature (C)]]*OO[[#This Row],[18]]/SUM(OO[18])</f>
        <v>0</v>
      </c>
      <c r="U442" s="10">
        <f>3/24*OO[[#This Row],[77 (28JUN1985 12:00:00)-Water Temperature (C)]]*OO[[#This Row],[19]]/SUM(OO[19])</f>
        <v>0</v>
      </c>
      <c r="V442" s="10">
        <f>3/24000000*OO[[#This Row],[78 (28JUN1985 15:00:00)-Water Temperature (C)]]*OO[[#This Row],[20]]</f>
        <v>1.00104646232325E-43</v>
      </c>
      <c r="W442" s="10">
        <f>3/24000000*OO[[#This Row],[79 (28JUN1985 18:00:00)-Water Temperature (C)]]*OO[[#This Row],[21]]</f>
        <v>3.4565327038687501E-36</v>
      </c>
      <c r="X442" s="10">
        <f>3/24000000*OO[[#This Row],[80 (28JUN1985 21:00:00)-Water Temperature (C)]]*OO[[#This Row],[22]]</f>
        <v>2.06902926973875E-28</v>
      </c>
      <c r="Y442" s="10">
        <f>3/24000000*OO[[#This Row],[81 (29JUN1985 00:00:00)-Water Temperature (C)]]*OO[[#This Row],[23]]</f>
        <v>7.1909943585749992E-23</v>
      </c>
      <c r="Z442" s="10">
        <f>3/24000000*OO[[#This Row],[82 (29JUN1985 03:00:00)-Water Temperature (C)]]*OO[[#This Row],[24]]</f>
        <v>1.2280603730062497E-18</v>
      </c>
      <c r="AA442" s="10">
        <f>3/24000000*OO[[#This Row],[83 (29JUN1985 06:00:00)-Water Temperature (C)]]*OO[[#This Row],[25]]</f>
        <v>2.9556759490426249E-15</v>
      </c>
      <c r="AB442" s="10">
        <f>3/24000000*OO[[#This Row],[84 (29JUN1985 09:00:00)-Water Temperature (C)]]*OO[[#This Row],[26]]</f>
        <v>1.664036044742125E-12</v>
      </c>
      <c r="AC442" s="10">
        <f>3/24000000*OO[[#This Row],[85 (29JUN1985 12:00:00)-Water Temperature (C)]]*OO[[#This Row],[27]]</f>
        <v>3.0505492843289996E-10</v>
      </c>
      <c r="AD442" s="10">
        <f>3/24000000*OO[[#This Row],[86 (29JUN1985 15:00:00)-Water Temperature (C)]]*OO[[#This Row],[28]]</f>
        <v>2.2606208384097497E-8</v>
      </c>
      <c r="AE442" s="10">
        <f>3/24000000*OO[[#This Row],[88 (29JUN1985 21:00:00)-Water Temperature (C)]]*OO[[#This Row],[30]]</f>
        <v>1.4436907598181249E-5</v>
      </c>
      <c r="AF442" s="10">
        <f>3/24000000*OO[[#This Row],[88 (29JUN1985 21:00:00)-Water Temperature (C)]]*OO[[#This Row],[30]]</f>
        <v>1.4436907598181249E-5</v>
      </c>
      <c r="AG442" s="10">
        <f>3/24000000*OO[[#This Row],[89 (30JUN1985 00:00:00)-Water Temperature (C)]]*OO[[#This Row],[31]]</f>
        <v>1.5195125031765001E-4</v>
      </c>
      <c r="AH442" s="10">
        <f>3/24000000*OO[[#This Row],[90 (30JUN1985 03:00:00)-Water Temperature (C)]]*OO[[#This Row],[32]]</f>
        <v>1.0007765188300001E-3</v>
      </c>
      <c r="AI442" s="10">
        <f>3/24000000*OO[[#This Row],[91 (30JUN1985 06:00:00)-Water Temperature (C)]]*OO[[#This Row],[33]]</f>
        <v>4.3944988584450001E-3</v>
      </c>
      <c r="AJ442" s="10">
        <f>3/24000000*OO[[#This Row],[92 (30JUN1985 09:00:00)-Water Temperature (C)]]*OO[[#This Row],[34]]</f>
        <v>1.37294874578125E-2</v>
      </c>
      <c r="AK442" s="10">
        <f>3/24000000*OO[[#This Row],[93 (30JUN1985 12:00:00)-Water Temperature (C)]]*OO[[#This Row],[35]]</f>
        <v>3.2026903529039995E-2</v>
      </c>
      <c r="AL442" s="10">
        <f>3/24000000*OO[[#This Row],[94 (30JUN1985 15:00:00)-Water Temperature (C)]]*OO[[#This Row],[36]]</f>
        <v>5.8012952322312503E-2</v>
      </c>
      <c r="AM442" s="10">
        <f>3/24000000*OO[[#This Row],[95 (30JUN1985 18:00:00)-Water Temperature (C)]]*OO[[#This Row],[37]]</f>
        <v>8.4743912095737506E-2</v>
      </c>
      <c r="AN442" s="10">
        <f>3/24000000*OO[[#This Row],[96 (30JUN1985 21:00:00)-Water Temperature (C)]]*OO[[#This Row],[38]]</f>
        <v>0.10280673945600001</v>
      </c>
      <c r="AO442" s="10">
        <f>3/24000000*OO[[#This Row],[97 (01JUL1985 00:00:00)-Water Temperature (C)]]*OO[[#This Row],[39]]</f>
        <v>0.10776759036493751</v>
      </c>
      <c r="AP442" s="10">
        <f>3/24000000*OO[[#This Row],[98 (01JUL1985 03:00:00)-Water Temperature (C)]]*OO[[#This Row],[40]]</f>
        <v>0.10135929931053748</v>
      </c>
      <c r="AQ442" s="10">
        <f>3/24000000*OO[[#This Row],[99 (01JUL1985 06:00:00)-Water Temperature (C)]]*OO[[#This Row],[41]]</f>
        <v>8.7510977577999999E-2</v>
      </c>
      <c r="AR442" s="10">
        <f>3/24000000*OO[[#This Row],[100 (01JUL1985 09:00:00)-Water Temperature (C)]]*OO[[#This Row],[42]]</f>
        <v>7.1600152062600009E-2</v>
      </c>
      <c r="AS442" s="10">
        <f>3/24000000*OO[[#This Row],[101 (01JUL1985 12:00:00)-Water Temperature (C)]]*OO[[#This Row],[43]]</f>
        <v>5.596337804144999E-2</v>
      </c>
      <c r="AT442" s="10">
        <f>3/24000000*OO[[#This Row],[102 (01JUL1985 15:00:00)-Water Temperature (C)]]*OO[[#This Row],[44]]</f>
        <v>4.1918672215637491E-2</v>
      </c>
      <c r="AU442" s="10">
        <f>3/24000000*OO[[#This Row],[103 (01JUL1985 18:00:00)-Water Temperature (C)]]*OO[[#This Row],[45]]</f>
        <v>3.0558973355561247E-2</v>
      </c>
      <c r="AV442" s="10">
        <f>3/24000000*OO[[#This Row],[104 (01JUL1985 21:00:00)-Water Temperature (C)]]*OO[[#This Row],[46]]</f>
        <v>2.176675895286E-2</v>
      </c>
      <c r="AW442" s="10">
        <f>3/24000000*OO[[#This Row],[105 (02JUL1985 00:00:00)-Water Temperature (C)]]*OO[[#This Row],[47]]</f>
        <v>1.5395041774070001E-2</v>
      </c>
      <c r="AX442" s="10">
        <f>3/24000000*OO[[#This Row],[106 (02JUL1985 03:00:00)-Water Temperature (C)]]*OO[[#This Row],[48]]</f>
        <v>1.08320689705475E-2</v>
      </c>
      <c r="AY442" s="10">
        <f>3/24000000*OO[[#This Row],[107 (02JUL1985 06:00:00)-Water Temperature (C)]]*OO[[#This Row],[49]]</f>
        <v>7.5822421618137502E-3</v>
      </c>
      <c r="AZ442" s="10">
        <f>3/24000000*OO[[#This Row],[108 (02JUL1985 09:00:00)-Water Temperature (C)]]*OO[[#This Row],[50]]</f>
        <v>5.2794097882762495E-3</v>
      </c>
      <c r="BA442" s="10">
        <f>3/24000000*OO[[#This Row],[109 (02JUL1985 12:00:00)-Water Temperature (C)]]*OO[[#This Row],[51]]</f>
        <v>3.7027430580249998E-3</v>
      </c>
      <c r="BB442" s="10">
        <f>3/24000000*OO[[#This Row],[110 (02JUL1985 15:00:00)-Water Temperature (C)]]*OO[[#This Row],[52]]</f>
        <v>2.6232111841718747E-3</v>
      </c>
      <c r="BC442" s="10">
        <f>3/24000000*OO[[#This Row],[111 (02JUL1985 18:00:00)-Water Temperature (C)]]*OO[[#This Row],[53]]</f>
        <v>1.8637242769762501E-3</v>
      </c>
      <c r="BD442" s="10">
        <f>3/24000000*OO[[#This Row],[112 (02JUL1985 21:00:00)-Water Temperature (C)]]*OO[[#This Row],[54]]</f>
        <v>1.3153822104159999E-3</v>
      </c>
      <c r="BE442" s="10">
        <f>3/24000000*OO[[#This Row],[113 (03JUL1985 00:00:00)-Water Temperature (C)]]*OO[[#This Row],[55]]</f>
        <v>9.2267562153462506E-4</v>
      </c>
      <c r="BF442" s="10">
        <f>3/24000000*OO[[#This Row],[114 (03JUL1985 03:00:00)-Water Temperature (C)]]*OO[[#This Row],[56]]</f>
        <v>6.5278424334749992E-4</v>
      </c>
      <c r="BG442" s="10">
        <f>3/24000000*OO[[#This Row],[115 (03JUL1985 06:00:00)-Water Temperature (C)]]*OO[[#This Row],[57]]</f>
        <v>4.6565724779000002E-4</v>
      </c>
      <c r="BH442" s="10">
        <f>3/24000000*OO[[#This Row],[116 (03JUL1985 09:00:00)-Water Temperature (C)]]*OO[[#This Row],[58]]</f>
        <v>3.3730875216875E-4</v>
      </c>
      <c r="BI442" s="10">
        <f>3/24000000*OO[[#This Row],[117 (03JUL1985 12:00:00)-Water Temperature (C)]]*OO[[#This Row],[59]]</f>
        <v>2.4728542328143749E-4</v>
      </c>
      <c r="BJ442" s="10">
        <f>3/24000000*OO[[#This Row],[118 (03JUL1985 15:00:00)-Water Temperature (C)]]*OO[[#This Row],[60]]</f>
        <v>1.8238421931300001E-4</v>
      </c>
      <c r="BK442" s="10">
        <f>3/24000000*OO[[#This Row],[119 (03JUL1985 18:00:00)-Water Temperature (C)]]*OO[[#This Row],[61]]</f>
        <v>1.3547268775249998E-4</v>
      </c>
      <c r="BL442" s="10">
        <f>3/24000000*OO[[#This Row],[120 (03JUL1985 21:00:00)-Water Temperature (C)]]*OO[[#This Row],[62]]</f>
        <v>1.0089212456262498E-4</v>
      </c>
      <c r="BM442" s="10">
        <f>3/24000000*OO[[#This Row],[121 (04JUL1985 00:00:00)-Water Temperature (C)]]*OO[[#This Row],[63]]</f>
        <v>7.5820035446099996E-5</v>
      </c>
      <c r="BN442" s="10">
        <f>3/24000000*OO[[#This Row],[122 (04JUL1985 03:00:00)-Water Temperature (C)]]*OO[[#This Row],[64]]</f>
        <v>5.7870399199500001E-5</v>
      </c>
      <c r="BO442" s="10">
        <f>3/24000000*OO[[#This Row],[123 (04JUL1985 06:00:00)-Water Temperature (C)]]*OO[[#This Row],[65]]</f>
        <v>4.4869561440637498E-5</v>
      </c>
      <c r="BP442" s="10">
        <f>3/24000000*OO[[#This Row],[124 (04JUL1985 09:00:00)-Water Temperature (C)]]*OO[[#This Row],[66]]</f>
        <v>3.5738069890999999E-5</v>
      </c>
      <c r="BQ442" s="10">
        <f>3/24000000*OO[[#This Row],[125 (04JUL1985 12:00:00)-Water Temperature (C)]]*OO[[#This Row],[67]]</f>
        <v>2.8899056183894999E-5</v>
      </c>
      <c r="BR442" s="10">
        <f>3/24000000*OO[[#This Row],[126 (04JUL1985 15:00:00)-Water Temperature (C)]]*OO[[#This Row],[68]]</f>
        <v>2.3587108215886247E-5</v>
      </c>
      <c r="BS442" s="10">
        <f>3/24000000*OO[[#This Row],[127 (04JUL1985 18:00:00)-Water Temperature (C)]]*OO[[#This Row],[69]]</f>
        <v>1.9446091911787497E-5</v>
      </c>
      <c r="BT442" s="10">
        <f>3/24000000*OO[[#This Row],[128 (04JUL1985 21:00:00)-Water Temperature (C)]]*OO[[#This Row],[70]]</f>
        <v>1.6201536376994997E-5</v>
      </c>
      <c r="BU442" s="10">
        <f>3/24000000*OO[[#This Row],[129 (05JUL1985 00:00:00)-Water Temperature (C)]]*OO[[#This Row],[71]]</f>
        <v>1.364548711554E-5</v>
      </c>
      <c r="BV442" s="10">
        <f>3/24000000*OO[[#This Row],[130 (05JUL1985 03:00:00)-Water Temperature (C)]]*OO[[#This Row],[72]]</f>
        <v>1.1681467802879999E-5</v>
      </c>
      <c r="BW442" s="10">
        <f>3/24000000*OO[[#This Row],[131 (05JUL1985 06:00:00)-Water Temperature (C)]]*OO[[#This Row],[73]]</f>
        <v>1.0151165425485E-5</v>
      </c>
      <c r="BX442" s="10">
        <f>3/24000000*OO[[#This Row],[132 (05JUL1985 09:00:00)-Water Temperature (C)]]*OO[[#This Row],[74]]</f>
        <v>9.0348533156699995E-6</v>
      </c>
      <c r="BY442" s="10">
        <f>3/24000000*OO[[#This Row],[133 (05JUL1985 12:00:00)-Water Temperature (C)]]*OO[[#This Row],[75]]</f>
        <v>8.1558528530375008E-6</v>
      </c>
      <c r="BZ442" s="10">
        <f>3/24000000*OO[[#This Row],[134 (05JUL1985 15:00:00)-Water Temperature (C)]]*OO[[#This Row],[76]]</f>
        <v>7.42922659450125E-6</v>
      </c>
      <c r="CA442" s="10">
        <f>3/24000000*OO[[#This Row],[135 (05JUL1985 18:00:00)-Water Temperature (C)]]*OO[[#This Row],[77]]</f>
        <v>6.8119674249637496E-6</v>
      </c>
      <c r="CB442" s="10">
        <f>3/24000000*OO[[#This Row],[136 (05JUL1985 21:00:00)-Water Temperature (C)]]*OO[[#This Row],[78]]</f>
        <v>6.2352576941624993E-6</v>
      </c>
      <c r="CC442" s="10">
        <f>3/24000000*OO[[#This Row],[137 (06JUL1985 00:00:00)-Water Temperature (C)]]*OO[[#This Row],[79]]</f>
        <v>5.7207206300199999E-6</v>
      </c>
      <c r="CD442" s="10">
        <f>3/24000000*OO[[#This Row],[138 (06JUL1985 03:00:00)-Water Temperature (C)]]*OO[[#This Row],[80]]</f>
        <v>5.2992478058975005E-6</v>
      </c>
      <c r="CE442" s="10">
        <f>3/24000000*OO[[#This Row],[139 (06JUL1985 06:00:00)-Water Temperature (C)]]*OO[[#This Row],[81]]</f>
        <v>4.9555525852000005E-6</v>
      </c>
      <c r="CF442" s="10">
        <f>3/24000000*OO[[#This Row],[140 (06JUL1985 09:00:00)-Water Temperature (C)]]*OO[[#This Row],[82]]</f>
        <v>4.7276467848550007E-6</v>
      </c>
      <c r="CG442" s="10">
        <f>3/24000000*OO[[#This Row],[141 (06JUL1985 12:00:00)-Water Temperature (C)]]*OO[[#This Row],[83]]</f>
        <v>4.5384429549375005E-6</v>
      </c>
      <c r="CH442" s="10">
        <f>3/24000000*OO[[#This Row],[142 (06JUL1985 15:00:00)-Water Temperature (C)]]*OO[[#This Row],[84]]</f>
        <v>4.3570448904399997E-6</v>
      </c>
      <c r="CI442" s="10">
        <f>3/24000000*OO[[#This Row],[143 (06JUL1985 18:00:00)-Water Temperature (C)]]*OO[[#This Row],[85]]</f>
        <v>4.1826469222599995E-6</v>
      </c>
      <c r="CJ442" s="10">
        <f>3/24000000*OO[[#This Row],[144 (06JUL1985 21:00:00)-Water Temperature (C)]]*OO[[#This Row],[86]]</f>
        <v>3.9873732939024998E-6</v>
      </c>
      <c r="CK442" s="10">
        <f>3/24000000*OO[[#This Row],[145 (07JUL1985 00:00:00)-Water Temperature (C)]]*OO[[#This Row],[87]]</f>
        <v>3.7937050420612494E-6</v>
      </c>
      <c r="CL442" s="10">
        <f>3/24000000*OO[[#This Row],[146 (07JUL1985 03:00:00)-Water Temperature (C)]]*OO[[#This Row],[88]]</f>
        <v>3.62289784023475E-6</v>
      </c>
      <c r="CM442" s="10">
        <f>3/24000000*OO[[#This Row],[147 (07JUL1985 06:00:00)-Water Temperature (C)]]*OO[[#This Row],[89]]</f>
        <v>3.469127611926875E-6</v>
      </c>
      <c r="CN442" s="10">
        <f>3/24000000*OO[[#This Row],[148 (07JUL1985 09:00:00)-Water Temperature (C)]]*OO[[#This Row],[90]]</f>
        <v>3.3340517822182501E-6</v>
      </c>
      <c r="CO442" s="10">
        <f>3/24000000*OO[[#This Row],[149 (07JUL1985 12:00:00)-Water Temperature (C)]]*OO[[#This Row],[91]]</f>
        <v>3.2209393526797498E-6</v>
      </c>
      <c r="CP442" s="10">
        <f>3/24000000*OO[[#This Row],[150 (07JUL1985 15:00:00)-Water Temperature (C)]]*OO[[#This Row],[92]]</f>
        <v>3.1301844808789997E-6</v>
      </c>
      <c r="CQ442" s="10">
        <f>3/24000000*OO[[#This Row],[151 (07JUL1985 18:00:00)-Water Temperature (C)]]*OO[[#This Row],[93]]</f>
        <v>3.0182800320856248E-6</v>
      </c>
      <c r="CR442" s="10">
        <f>3/24000000*OO[[#This Row],[152 (07JUL1985 21:00:00)-Water Temperature (C)]]*OO[[#This Row],[94]]</f>
        <v>2.8867513523425001E-6</v>
      </c>
      <c r="CS442" s="10">
        <f>3/24000000*OO[[#This Row],[153 (08JUL1985 00:00:00)-Water Temperature (C)]]*OO[[#This Row],[95]]</f>
        <v>2.7608510604561247E-6</v>
      </c>
      <c r="CT442" s="10">
        <f>3/24000000*OO[[#This Row],[154 (08JUL1985 03:00:00)-Water Temperature (C)]]*OO[[#This Row],[96]]</f>
        <v>2.6476012513642498E-6</v>
      </c>
      <c r="CU442" s="10">
        <f>3/24000000*OO[[#This Row],[155 (08JUL1985 06:00:00)-Water Temperature (C)]]*OO[[#This Row],[97]]</f>
        <v>2.5456357692480001E-6</v>
      </c>
      <c r="CV442" s="10">
        <f>3/24000000*OO[[#This Row],[156 (08JUL1985 09:00:00)-Water Temperature (C)]]*OO[[#This Row],[98]]</f>
        <v>2.4752380932639999E-6</v>
      </c>
      <c r="CW442" s="10">
        <f>3/24000000*OO[[#This Row],[157 (08JUL1985 12:00:00)-Water Temperature (C)]]*OO[[#This Row],[99]]</f>
        <v>2.422554375234375E-6</v>
      </c>
    </row>
    <row r="443" spans="1:101" x14ac:dyDescent="0.35">
      <c r="A443" t="s">
        <v>450</v>
      </c>
      <c r="B443">
        <v>843.68640000000005</v>
      </c>
      <c r="C443" s="10">
        <f>3/24*OO[[#This Row],[59 (26JUN1985 06:00:00)-Water Temperature (C)]]*OO[[#This Row],[1]]/SUM(OO[1])</f>
        <v>0</v>
      </c>
      <c r="D443" s="10">
        <f>3/24*OO[[#This Row],[60 (26JUN1985 09:00:00)-Water Temperature (C)]]*OO[[#This Row],[2]]/SUM(OO[2])</f>
        <v>0</v>
      </c>
      <c r="E443" s="10">
        <f>3/24*OO[[#This Row],[61 (26JUN1985 12:00:00)-Water Temperature (C)]]*OO[[#This Row],[3]]/SUM(OO[3])</f>
        <v>0</v>
      </c>
      <c r="F443" s="10">
        <f>3/24*OO[[#This Row],[62 (26JUN1985 15:00:00)-Water Temperature (C)]]*OO[[#This Row],[4]]/SUM(OO[4])</f>
        <v>0</v>
      </c>
      <c r="G443" s="10">
        <f>3/24*OO[[#This Row],[63 (26JUN1985 18:00:00)-Water Temperature (C)]]*OO[[#This Row],[5]]/SUM(OO[5])</f>
        <v>0</v>
      </c>
      <c r="H443" s="10">
        <f>3/24*OO[[#This Row],[64 (26JUN1985 21:00:00)-Water Temperature (C)]]*OO[[#This Row],[6]]/SUM(OO[6])</f>
        <v>0</v>
      </c>
      <c r="I443" s="10">
        <f>3/24*OO[[#This Row],[65 (27JUN1985 00:00:00)-Water Temperature (C)]]*OO[[#This Row],[7]]/SUM(OO[7])</f>
        <v>0</v>
      </c>
      <c r="J443" s="10">
        <f>3/24*OO[[#This Row],[66 (27JUN1985 03:00:00)-Water Temperature (C)]]*OO[[#This Row],[8]]/SUM(OO[8])</f>
        <v>0</v>
      </c>
      <c r="K443" s="10">
        <f>3/24*OO[[#This Row],[67 (27JUN1985 06:00:00)-Water Temperature (C)]]*OO[[#This Row],[9]]/SUM(OO[9])</f>
        <v>0</v>
      </c>
      <c r="L443" s="10">
        <f>3/24*OO[[#This Row],[68 (27JUN1985 09:00:00)-Water Temperature (C)]]*OO[[#This Row],[10]]/SUM(OO[10])</f>
        <v>0</v>
      </c>
      <c r="M443" s="10">
        <f>3/24*OO[[#This Row],[69 (27JUN1985 12:00:00)-Water Temperature (C)]]*OO[[#This Row],[11]]/SUM(OO[11])</f>
        <v>0</v>
      </c>
      <c r="N443" s="10">
        <f>3/24*OO[[#This Row],[70 (27JUN1985 15:00:00)-Water Temperature (C)]]*OO[[#This Row],[12]]/SUM(OO[12])</f>
        <v>0</v>
      </c>
      <c r="O443" s="10">
        <f>3/24*OO[[#This Row],[71 (27JUN1985 18:00:00)-Water Temperature (C)]]*OO[[#This Row],[13]]/SUM(OO[13])</f>
        <v>0</v>
      </c>
      <c r="P443" s="10">
        <f>3/24*OO[[#This Row],[72 (27JUN1985 21:00:00)-Water Temperature (C)]]*OO[[#This Row],[14]]/SUM(OO[14])</f>
        <v>0</v>
      </c>
      <c r="Q443" s="10">
        <f>3/24*OO[[#This Row],[73 (28JUN1985 00:00:00)-Water Temperature (C)]]*OO[[#This Row],[15]]/SUM(OO[15])</f>
        <v>0</v>
      </c>
      <c r="R443" s="10">
        <f>3/24*OO[[#This Row],[74 (28JUN1985 03:00:00)-Water Temperature (C)]]*OO[[#This Row],[16]]/SUM(OO[16])</f>
        <v>0</v>
      </c>
      <c r="S443" s="10">
        <f>3/24*OO[[#This Row],[75 (28JUN1985 06:00:00)-Water Temperature (C)]]*OO[[#This Row],[17]]/SUM(OO[17])</f>
        <v>0</v>
      </c>
      <c r="T443" s="10">
        <f>3/24*OO[[#This Row],[76 (28JUN1985 09:00:00)-Water Temperature (C)]]*OO[[#This Row],[18]]/SUM(OO[18])</f>
        <v>0</v>
      </c>
      <c r="U443" s="10">
        <f>3/24*OO[[#This Row],[77 (28JUN1985 12:00:00)-Water Temperature (C)]]*OO[[#This Row],[19]]/SUM(OO[19])</f>
        <v>0</v>
      </c>
      <c r="V443" s="10">
        <f>3/24000000*OO[[#This Row],[78 (28JUN1985 15:00:00)-Water Temperature (C)]]*OO[[#This Row],[20]]</f>
        <v>0</v>
      </c>
      <c r="W443" s="10">
        <f>3/24000000*OO[[#This Row],[79 (28JUN1985 18:00:00)-Water Temperature (C)]]*OO[[#This Row],[21]]</f>
        <v>8.4718786984449988E-37</v>
      </c>
      <c r="X443" s="10">
        <f>3/24000000*OO[[#This Row],[80 (28JUN1985 21:00:00)-Water Temperature (C)]]*OO[[#This Row],[22]]</f>
        <v>6.2006229109999989E-29</v>
      </c>
      <c r="Y443" s="10">
        <f>3/24000000*OO[[#This Row],[81 (29JUN1985 00:00:00)-Water Temperature (C)]]*OO[[#This Row],[23]]</f>
        <v>2.6906518392850002E-23</v>
      </c>
      <c r="Z443" s="10">
        <f>3/24000000*OO[[#This Row],[82 (29JUN1985 03:00:00)-Water Temperature (C)]]*OO[[#This Row],[24]]</f>
        <v>5.2833840981624996E-19</v>
      </c>
      <c r="AA443" s="10">
        <f>3/24000000*OO[[#This Row],[83 (29JUN1985 06:00:00)-Water Temperature (C)]]*OO[[#This Row],[25]]</f>
        <v>1.42451642782125E-15</v>
      </c>
      <c r="AB443" s="10">
        <f>3/24000000*OO[[#This Row],[84 (29JUN1985 09:00:00)-Water Temperature (C)]]*OO[[#This Row],[26]]</f>
        <v>8.8237373263324989E-13</v>
      </c>
      <c r="AC443" s="10">
        <f>3/24000000*OO[[#This Row],[85 (29JUN1985 12:00:00)-Water Temperature (C)]]*OO[[#This Row],[27]]</f>
        <v>1.7573815896525E-10</v>
      </c>
      <c r="AD443" s="10">
        <f>3/24000000*OO[[#This Row],[86 (29JUN1985 15:00:00)-Water Temperature (C)]]*OO[[#This Row],[28]]</f>
        <v>1.4024379500984999E-8</v>
      </c>
      <c r="AE443" s="10">
        <f>3/24000000*OO[[#This Row],[88 (29JUN1985 21:00:00)-Water Temperature (C)]]*OO[[#This Row],[30]]</f>
        <v>1.0209315949305E-5</v>
      </c>
      <c r="AF443" s="10">
        <f>3/24000000*OO[[#This Row],[88 (29JUN1985 21:00:00)-Water Temperature (C)]]*OO[[#This Row],[30]]</f>
        <v>1.0209315949305E-5</v>
      </c>
      <c r="AG443" s="10">
        <f>3/24000000*OO[[#This Row],[89 (30JUN1985 00:00:00)-Water Temperature (C)]]*OO[[#This Row],[31]]</f>
        <v>1.1408128698686249E-4</v>
      </c>
      <c r="AH443" s="10">
        <f>3/24000000*OO[[#This Row],[90 (30JUN1985 03:00:00)-Water Temperature (C)]]*OO[[#This Row],[32]]</f>
        <v>7.9538877054199995E-4</v>
      </c>
      <c r="AI443" s="10">
        <f>3/24000000*OO[[#This Row],[91 (30JUN1985 06:00:00)-Water Temperature (C)]]*OO[[#This Row],[33]]</f>
        <v>3.6898952141999996E-3</v>
      </c>
      <c r="AJ443" s="10">
        <f>3/24000000*OO[[#This Row],[92 (30JUN1985 09:00:00)-Water Temperature (C)]]*OO[[#This Row],[34]]</f>
        <v>1.215122755908E-2</v>
      </c>
      <c r="AK443" s="10">
        <f>3/24000000*OO[[#This Row],[93 (30JUN1985 12:00:00)-Water Temperature (C)]]*OO[[#This Row],[35]]</f>
        <v>2.9795832833956249E-2</v>
      </c>
      <c r="AL443" s="10">
        <f>3/24000000*OO[[#This Row],[94 (30JUN1985 15:00:00)-Water Temperature (C)]]*OO[[#This Row],[36]]</f>
        <v>5.6564529407424999E-2</v>
      </c>
      <c r="AM443" s="10">
        <f>3/24000000*OO[[#This Row],[95 (30JUN1985 18:00:00)-Water Temperature (C)]]*OO[[#This Row],[37]]</f>
        <v>8.629124396251249E-2</v>
      </c>
      <c r="AN443" s="10">
        <f>3/24000000*OO[[#This Row],[96 (30JUN1985 21:00:00)-Water Temperature (C)]]*OO[[#This Row],[38]]</f>
        <v>0.10895210953545</v>
      </c>
      <c r="AO443" s="10">
        <f>3/24000000*OO[[#This Row],[97 (01JUL1985 00:00:00)-Water Temperature (C)]]*OO[[#This Row],[39]]</f>
        <v>0.11845414262841249</v>
      </c>
      <c r="AP443" s="10">
        <f>3/24000000*OO[[#This Row],[98 (01JUL1985 03:00:00)-Water Temperature (C)]]*OO[[#This Row],[40]]</f>
        <v>0.115151649481575</v>
      </c>
      <c r="AQ443" s="10">
        <f>3/24000000*OO[[#This Row],[99 (01JUL1985 06:00:00)-Water Temperature (C)]]*OO[[#This Row],[41]]</f>
        <v>0.102514958896</v>
      </c>
      <c r="AR443" s="10">
        <f>3/24000000*OO[[#This Row],[100 (01JUL1985 09:00:00)-Water Temperature (C)]]*OO[[#This Row],[42]]</f>
        <v>8.6239697690999984E-2</v>
      </c>
      <c r="AS443" s="10">
        <f>3/24000000*OO[[#This Row],[101 (01JUL1985 12:00:00)-Water Temperature (C)]]*OO[[#This Row],[43]]</f>
        <v>6.9113710725749997E-2</v>
      </c>
      <c r="AT443" s="10">
        <f>3/24000000*OO[[#This Row],[102 (01JUL1985 15:00:00)-Water Temperature (C)]]*OO[[#This Row],[44]]</f>
        <v>5.29397323227375E-2</v>
      </c>
      <c r="AU443" s="10">
        <f>3/24000000*OO[[#This Row],[103 (01JUL1985 18:00:00)-Water Temperature (C)]]*OO[[#This Row],[45]]</f>
        <v>3.9341773563474999E-2</v>
      </c>
      <c r="AV443" s="10">
        <f>3/24000000*OO[[#This Row],[104 (01JUL1985 21:00:00)-Water Temperature (C)]]*OO[[#This Row],[46]]</f>
        <v>2.8495798603949997E-2</v>
      </c>
      <c r="AW443" s="10">
        <f>3/24000000*OO[[#This Row],[105 (02JUL1985 00:00:00)-Water Temperature (C)]]*OO[[#This Row],[47]]</f>
        <v>2.0456424766992498E-2</v>
      </c>
      <c r="AX443" s="10">
        <f>3/24000000*OO[[#This Row],[106 (02JUL1985 03:00:00)-Water Temperature (C)]]*OO[[#This Row],[48]]</f>
        <v>1.4595162941534998E-2</v>
      </c>
      <c r="AY443" s="10">
        <f>3/24000000*OO[[#This Row],[107 (02JUL1985 06:00:00)-Water Temperature (C)]]*OO[[#This Row],[49]]</f>
        <v>1.0355629751800001E-2</v>
      </c>
      <c r="AZ443" s="10">
        <f>3/24000000*OO[[#This Row],[108 (02JUL1985 09:00:00)-Water Temperature (C)]]*OO[[#This Row],[50]]</f>
        <v>7.3049621989199993E-3</v>
      </c>
      <c r="BA443" s="10">
        <f>3/24000000*OO[[#This Row],[109 (02JUL1985 12:00:00)-Water Temperature (C)]]*OO[[#This Row],[51]]</f>
        <v>5.1845873217749999E-3</v>
      </c>
      <c r="BB443" s="10">
        <f>3/24000000*OO[[#This Row],[110 (02JUL1985 15:00:00)-Water Temperature (C)]]*OO[[#This Row],[52]]</f>
        <v>3.7128118174349998E-3</v>
      </c>
      <c r="BC443" s="10">
        <f>3/24000000*OO[[#This Row],[111 (02JUL1985 18:00:00)-Water Temperature (C)]]*OO[[#This Row],[53]]</f>
        <v>2.66472510070125E-3</v>
      </c>
      <c r="BD443" s="10">
        <f>3/24000000*OO[[#This Row],[112 (02JUL1985 21:00:00)-Water Temperature (C)]]*OO[[#This Row],[54]]</f>
        <v>1.8991454189055E-3</v>
      </c>
      <c r="BE443" s="10">
        <f>3/24000000*OO[[#This Row],[113 (03JUL1985 00:00:00)-Water Temperature (C)]]*OO[[#This Row],[55]]</f>
        <v>1.3444502582424999E-3</v>
      </c>
      <c r="BF443" s="10">
        <f>3/24000000*OO[[#This Row],[114 (03JUL1985 03:00:00)-Water Temperature (C)]]*OO[[#This Row],[56]]</f>
        <v>9.5903654552124983E-4</v>
      </c>
      <c r="BG443" s="10">
        <f>3/24000000*OO[[#This Row],[115 (03JUL1985 06:00:00)-Water Temperature (C)]]*OO[[#This Row],[57]]</f>
        <v>6.8967116213187508E-4</v>
      </c>
      <c r="BH443" s="10">
        <f>3/24000000*OO[[#This Row],[116 (03JUL1985 09:00:00)-Water Temperature (C)]]*OO[[#This Row],[58]]</f>
        <v>5.0368358280449986E-4</v>
      </c>
      <c r="BI443" s="10">
        <f>3/24000000*OO[[#This Row],[117 (03JUL1985 12:00:00)-Water Temperature (C)]]*OO[[#This Row],[59]]</f>
        <v>3.7223918869549994E-4</v>
      </c>
      <c r="BJ443" s="10">
        <f>3/24000000*OO[[#This Row],[118 (03JUL1985 15:00:00)-Water Temperature (C)]]*OO[[#This Row],[60]]</f>
        <v>2.7661033795150001E-4</v>
      </c>
      <c r="BK443" s="10">
        <f>3/24000000*OO[[#This Row],[119 (03JUL1985 18:00:00)-Water Temperature (C)]]*OO[[#This Row],[61]]</f>
        <v>2.0675308292975001E-4</v>
      </c>
      <c r="BL443" s="10">
        <f>3/24000000*OO[[#This Row],[120 (03JUL1985 21:00:00)-Water Temperature (C)]]*OO[[#This Row],[62]]</f>
        <v>1.547192985103625E-4</v>
      </c>
      <c r="BM443" s="10">
        <f>3/24000000*OO[[#This Row],[121 (04JUL1985 00:00:00)-Water Temperature (C)]]*OO[[#This Row],[63]]</f>
        <v>1.1666184918464999E-4</v>
      </c>
      <c r="BN443" s="10">
        <f>3/24000000*OO[[#This Row],[122 (04JUL1985 03:00:00)-Water Temperature (C)]]*OO[[#This Row],[64]]</f>
        <v>8.9215849755337498E-5</v>
      </c>
      <c r="BO443" s="10">
        <f>3/24000000*OO[[#This Row],[123 (04JUL1985 06:00:00)-Water Temperature (C)]]*OO[[#This Row],[65]]</f>
        <v>6.9236425254749992E-5</v>
      </c>
      <c r="BP443" s="10">
        <f>3/24000000*OO[[#This Row],[124 (04JUL1985 09:00:00)-Water Temperature (C)]]*OO[[#This Row],[66]]</f>
        <v>5.5128847307325002E-5</v>
      </c>
      <c r="BQ443" s="10">
        <f>3/24000000*OO[[#This Row],[125 (04JUL1985 12:00:00)-Water Temperature (C)]]*OO[[#This Row],[67]]</f>
        <v>4.451180315697499E-5</v>
      </c>
      <c r="BR443" s="10">
        <f>3/24000000*OO[[#This Row],[126 (04JUL1985 15:00:00)-Water Temperature (C)]]*OO[[#This Row],[68]]</f>
        <v>3.6220422768249996E-5</v>
      </c>
      <c r="BS443" s="10">
        <f>3/24000000*OO[[#This Row],[127 (04JUL1985 18:00:00)-Water Temperature (C)]]*OO[[#This Row],[69]]</f>
        <v>2.971180021897125E-5</v>
      </c>
      <c r="BT443" s="10">
        <f>3/24000000*OO[[#This Row],[128 (04JUL1985 21:00:00)-Water Temperature (C)]]*OO[[#This Row],[70]]</f>
        <v>2.458159999308E-5</v>
      </c>
      <c r="BU443" s="10">
        <f>3/24000000*OO[[#This Row],[129 (05JUL1985 00:00:00)-Water Temperature (C)]]*OO[[#This Row],[71]]</f>
        <v>2.0528573055637499E-5</v>
      </c>
      <c r="BV443" s="10">
        <f>3/24000000*OO[[#This Row],[130 (05JUL1985 03:00:00)-Water Temperature (C)]]*OO[[#This Row],[72]]</f>
        <v>1.7408651991929999E-5</v>
      </c>
      <c r="BW443" s="10">
        <f>3/24000000*OO[[#This Row],[131 (05JUL1985 06:00:00)-Water Temperature (C)]]*OO[[#This Row],[73]]</f>
        <v>1.498193562432875E-5</v>
      </c>
      <c r="BX443" s="10">
        <f>3/24000000*OO[[#This Row],[132 (05JUL1985 09:00:00)-Water Temperature (C)]]*OO[[#This Row],[74]]</f>
        <v>1.3202714031457501E-5</v>
      </c>
      <c r="BY443" s="10">
        <f>3/24000000*OO[[#This Row],[133 (05JUL1985 12:00:00)-Water Temperature (C)]]*OO[[#This Row],[75]]</f>
        <v>1.1800730352462497E-5</v>
      </c>
      <c r="BZ443" s="10">
        <f>3/24000000*OO[[#This Row],[134 (05JUL1985 15:00:00)-Water Temperature (C)]]*OO[[#This Row],[76]]</f>
        <v>1.0643050602719998E-5</v>
      </c>
      <c r="CA443" s="10">
        <f>3/24000000*OO[[#This Row],[135 (05JUL1985 18:00:00)-Water Temperature (C)]]*OO[[#This Row],[77]]</f>
        <v>9.6595942307899999E-6</v>
      </c>
      <c r="CB443" s="10">
        <f>3/24000000*OO[[#This Row],[136 (05JUL1985 21:00:00)-Water Temperature (C)]]*OO[[#This Row],[78]]</f>
        <v>8.7504986337287498E-6</v>
      </c>
      <c r="CC443" s="10">
        <f>3/24000000*OO[[#This Row],[137 (06JUL1985 00:00:00)-Water Temperature (C)]]*OO[[#This Row],[79]]</f>
        <v>7.9463310625875002E-6</v>
      </c>
      <c r="CD443" s="10">
        <f>3/24000000*OO[[#This Row],[138 (06JUL1985 03:00:00)-Water Temperature (C)]]*OO[[#This Row],[80]]</f>
        <v>7.2871769374387503E-6</v>
      </c>
      <c r="CE443" s="10">
        <f>3/24000000*OO[[#This Row],[139 (06JUL1985 06:00:00)-Water Temperature (C)]]*OO[[#This Row],[81]]</f>
        <v>6.7526691865762488E-6</v>
      </c>
      <c r="CF443" s="10">
        <f>3/24000000*OO[[#This Row],[140 (06JUL1985 09:00:00)-Water Temperature (C)]]*OO[[#This Row],[82]]</f>
        <v>6.3894451261949986E-6</v>
      </c>
      <c r="CG443" s="10">
        <f>3/24000000*OO[[#This Row],[141 (06JUL1985 12:00:00)-Water Temperature (C)]]*OO[[#This Row],[83]]</f>
        <v>6.0904498985399993E-6</v>
      </c>
      <c r="CH443" s="10">
        <f>3/24000000*OO[[#This Row],[142 (06JUL1985 15:00:00)-Water Temperature (C)]]*OO[[#This Row],[84]]</f>
        <v>5.8102545449999998E-6</v>
      </c>
      <c r="CI443" s="10">
        <f>3/24000000*OO[[#This Row],[143 (06JUL1985 18:00:00)-Water Temperature (C)]]*OO[[#This Row],[85]]</f>
        <v>5.5431299091000002E-6</v>
      </c>
      <c r="CJ443" s="10">
        <f>3/24000000*OO[[#This Row],[144 (06JUL1985 21:00:00)-Water Temperature (C)]]*OO[[#This Row],[86]]</f>
        <v>5.2513541160862494E-6</v>
      </c>
      <c r="CK443" s="10">
        <f>3/24000000*OO[[#This Row],[145 (07JUL1985 00:00:00)-Water Temperature (C)]]*OO[[#This Row],[87]]</f>
        <v>4.9652799718724998E-6</v>
      </c>
      <c r="CL443" s="10">
        <f>3/24000000*OO[[#This Row],[146 (07JUL1985 03:00:00)-Water Temperature (C)]]*OO[[#This Row],[88]]</f>
        <v>4.71334923687E-6</v>
      </c>
      <c r="CM443" s="10">
        <f>3/24000000*OO[[#This Row],[147 (07JUL1985 06:00:00)-Water Temperature (C)]]*OO[[#This Row],[89]]</f>
        <v>4.4898610927399992E-6</v>
      </c>
      <c r="CN443" s="10">
        <f>3/24000000*OO[[#This Row],[148 (07JUL1985 09:00:00)-Water Temperature (C)]]*OO[[#This Row],[90]]</f>
        <v>4.2970362764850005E-6</v>
      </c>
      <c r="CO443" s="10">
        <f>3/24000000*OO[[#This Row],[149 (07JUL1985 12:00:00)-Water Temperature (C)]]*OO[[#This Row],[91]]</f>
        <v>4.1372331804912499E-6</v>
      </c>
      <c r="CP443" s="10">
        <f>3/24000000*OO[[#This Row],[150 (07JUL1985 15:00:00)-Water Temperature (C)]]*OO[[#This Row],[92]]</f>
        <v>4.0082589345075003E-6</v>
      </c>
      <c r="CQ443" s="10">
        <f>3/24000000*OO[[#This Row],[151 (07JUL1985 18:00:00)-Water Temperature (C)]]*OO[[#This Row],[93]]</f>
        <v>3.8544668856375E-6</v>
      </c>
      <c r="CR443" s="10">
        <f>3/24000000*OO[[#This Row],[152 (07JUL1985 21:00:00)-Water Temperature (C)]]*OO[[#This Row],[94]]</f>
        <v>3.6764410507402497E-6</v>
      </c>
      <c r="CS443" s="10">
        <f>3/24000000*OO[[#This Row],[153 (08JUL1985 00:00:00)-Water Temperature (C)]]*OO[[#This Row],[95]]</f>
        <v>3.5049340142615003E-6</v>
      </c>
      <c r="CT443" s="10">
        <f>3/24000000*OO[[#This Row],[154 (08JUL1985 03:00:00)-Water Temperature (C)]]*OO[[#This Row],[96]]</f>
        <v>3.349284769084375E-6</v>
      </c>
      <c r="CU443" s="10">
        <f>3/24000000*OO[[#This Row],[155 (08JUL1985 06:00:00)-Water Temperature (C)]]*OO[[#This Row],[97]]</f>
        <v>3.2099825072250003E-6</v>
      </c>
      <c r="CV443" s="10">
        <f>3/24000000*OO[[#This Row],[156 (08JUL1985 09:00:00)-Water Temperature (C)]]*OO[[#This Row],[98]]</f>
        <v>3.1121678846142501E-6</v>
      </c>
      <c r="CW443" s="10">
        <f>3/24000000*OO[[#This Row],[157 (08JUL1985 12:00:00)-Water Temperature (C)]]*OO[[#This Row],[99]]</f>
        <v>3.0383809848612496E-6</v>
      </c>
    </row>
    <row r="444" spans="1:101" x14ac:dyDescent="0.35">
      <c r="A444" t="s">
        <v>451</v>
      </c>
      <c r="B444">
        <v>827.11739999999998</v>
      </c>
      <c r="C444" s="10">
        <f>3/24*OO[[#This Row],[59 (26JUN1985 06:00:00)-Water Temperature (C)]]*OO[[#This Row],[1]]/SUM(OO[1])</f>
        <v>0</v>
      </c>
      <c r="D444" s="10">
        <f>3/24*OO[[#This Row],[60 (26JUN1985 09:00:00)-Water Temperature (C)]]*OO[[#This Row],[2]]/SUM(OO[2])</f>
        <v>0</v>
      </c>
      <c r="E444" s="10">
        <f>3/24*OO[[#This Row],[61 (26JUN1985 12:00:00)-Water Temperature (C)]]*OO[[#This Row],[3]]/SUM(OO[3])</f>
        <v>0</v>
      </c>
      <c r="F444" s="10">
        <f>3/24*OO[[#This Row],[62 (26JUN1985 15:00:00)-Water Temperature (C)]]*OO[[#This Row],[4]]/SUM(OO[4])</f>
        <v>0</v>
      </c>
      <c r="G444" s="10">
        <f>3/24*OO[[#This Row],[63 (26JUN1985 18:00:00)-Water Temperature (C)]]*OO[[#This Row],[5]]/SUM(OO[5])</f>
        <v>0</v>
      </c>
      <c r="H444" s="10">
        <f>3/24*OO[[#This Row],[64 (26JUN1985 21:00:00)-Water Temperature (C)]]*OO[[#This Row],[6]]/SUM(OO[6])</f>
        <v>0</v>
      </c>
      <c r="I444" s="10">
        <f>3/24*OO[[#This Row],[65 (27JUN1985 00:00:00)-Water Temperature (C)]]*OO[[#This Row],[7]]/SUM(OO[7])</f>
        <v>0</v>
      </c>
      <c r="J444" s="10">
        <f>3/24*OO[[#This Row],[66 (27JUN1985 03:00:00)-Water Temperature (C)]]*OO[[#This Row],[8]]/SUM(OO[8])</f>
        <v>0</v>
      </c>
      <c r="K444" s="10">
        <f>3/24*OO[[#This Row],[67 (27JUN1985 06:00:00)-Water Temperature (C)]]*OO[[#This Row],[9]]/SUM(OO[9])</f>
        <v>0</v>
      </c>
      <c r="L444" s="10">
        <f>3/24*OO[[#This Row],[68 (27JUN1985 09:00:00)-Water Temperature (C)]]*OO[[#This Row],[10]]/SUM(OO[10])</f>
        <v>0</v>
      </c>
      <c r="M444" s="10">
        <f>3/24*OO[[#This Row],[69 (27JUN1985 12:00:00)-Water Temperature (C)]]*OO[[#This Row],[11]]/SUM(OO[11])</f>
        <v>0</v>
      </c>
      <c r="N444" s="10">
        <f>3/24*OO[[#This Row],[70 (27JUN1985 15:00:00)-Water Temperature (C)]]*OO[[#This Row],[12]]/SUM(OO[12])</f>
        <v>0</v>
      </c>
      <c r="O444" s="10">
        <f>3/24*OO[[#This Row],[71 (27JUN1985 18:00:00)-Water Temperature (C)]]*OO[[#This Row],[13]]/SUM(OO[13])</f>
        <v>0</v>
      </c>
      <c r="P444" s="10">
        <f>3/24*OO[[#This Row],[72 (27JUN1985 21:00:00)-Water Temperature (C)]]*OO[[#This Row],[14]]/SUM(OO[14])</f>
        <v>0</v>
      </c>
      <c r="Q444" s="10">
        <f>3/24*OO[[#This Row],[73 (28JUN1985 00:00:00)-Water Temperature (C)]]*OO[[#This Row],[15]]/SUM(OO[15])</f>
        <v>0</v>
      </c>
      <c r="R444" s="10">
        <f>3/24*OO[[#This Row],[74 (28JUN1985 03:00:00)-Water Temperature (C)]]*OO[[#This Row],[16]]/SUM(OO[16])</f>
        <v>0</v>
      </c>
      <c r="S444" s="10">
        <f>3/24*OO[[#This Row],[75 (28JUN1985 06:00:00)-Water Temperature (C)]]*OO[[#This Row],[17]]/SUM(OO[17])</f>
        <v>0</v>
      </c>
      <c r="T444" s="10">
        <f>3/24*OO[[#This Row],[76 (28JUN1985 09:00:00)-Water Temperature (C)]]*OO[[#This Row],[18]]/SUM(OO[18])</f>
        <v>0</v>
      </c>
      <c r="U444" s="10">
        <f>3/24*OO[[#This Row],[77 (28JUN1985 12:00:00)-Water Temperature (C)]]*OO[[#This Row],[19]]/SUM(OO[19])</f>
        <v>0</v>
      </c>
      <c r="V444" s="10">
        <f>3/24000000*OO[[#This Row],[78 (28JUN1985 15:00:00)-Water Temperature (C)]]*OO[[#This Row],[20]]</f>
        <v>0</v>
      </c>
      <c r="W444" s="10">
        <f>3/24000000*OO[[#This Row],[79 (28JUN1985 18:00:00)-Water Temperature (C)]]*OO[[#This Row],[21]]</f>
        <v>2.8175924432179994E-37</v>
      </c>
      <c r="X444" s="10">
        <f>3/24000000*OO[[#This Row],[80 (28JUN1985 21:00:00)-Water Temperature (C)]]*OO[[#This Row],[22]]</f>
        <v>2.3239738845114997E-29</v>
      </c>
      <c r="Y444" s="10">
        <f>3/24000000*OO[[#This Row],[81 (29JUN1985 00:00:00)-Water Temperature (C)]]*OO[[#This Row],[23]]</f>
        <v>1.1879371878749998E-23</v>
      </c>
      <c r="Z444" s="10">
        <f>3/24000000*OO[[#This Row],[82 (29JUN1985 03:00:00)-Water Temperature (C)]]*OO[[#This Row],[24]]</f>
        <v>2.6513217229376251E-19</v>
      </c>
      <c r="AA444" s="10">
        <f>3/24000000*OO[[#This Row],[83 (29JUN1985 06:00:00)-Water Temperature (C)]]*OO[[#This Row],[25]]</f>
        <v>7.9247967129224988E-16</v>
      </c>
      <c r="AB444" s="10">
        <f>3/24000000*OO[[#This Row],[84 (29JUN1985 09:00:00)-Water Temperature (C)]]*OO[[#This Row],[26]]</f>
        <v>5.3486571196762493E-13</v>
      </c>
      <c r="AC444" s="10">
        <f>3/24000000*OO[[#This Row],[85 (29JUN1985 12:00:00)-Water Temperature (C)]]*OO[[#This Row],[27]]</f>
        <v>1.1462864678237498E-10</v>
      </c>
      <c r="AD444" s="10">
        <f>3/24000000*OO[[#This Row],[86 (29JUN1985 15:00:00)-Water Temperature (C)]]*OO[[#This Row],[28]]</f>
        <v>9.7583401700312494E-9</v>
      </c>
      <c r="AE444" s="10">
        <f>3/24000000*OO[[#This Row],[88 (29JUN1985 21:00:00)-Water Temperature (C)]]*OO[[#This Row],[30]]</f>
        <v>7.9438406408737502E-6</v>
      </c>
      <c r="AF444" s="10">
        <f>3/24000000*OO[[#This Row],[88 (29JUN1985 21:00:00)-Water Temperature (C)]]*OO[[#This Row],[30]]</f>
        <v>7.9438406408737502E-6</v>
      </c>
      <c r="AG444" s="10">
        <f>3/24000000*OO[[#This Row],[89 (30JUN1985 00:00:00)-Water Temperature (C)]]*OO[[#This Row],[31]]</f>
        <v>9.3308957315612492E-5</v>
      </c>
      <c r="AH444" s="10">
        <f>3/24000000*OO[[#This Row],[90 (30JUN1985 03:00:00)-Water Temperature (C)]]*OO[[#This Row],[32]]</f>
        <v>6.8167370414812494E-4</v>
      </c>
      <c r="AI444" s="10">
        <f>3/24000000*OO[[#This Row],[91 (30JUN1985 06:00:00)-Water Temperature (C)]]*OO[[#This Row],[33]]</f>
        <v>3.3058011643833747E-3</v>
      </c>
      <c r="AJ444" s="10">
        <f>3/24000000*OO[[#This Row],[92 (30JUN1985 09:00:00)-Water Temperature (C)]]*OO[[#This Row],[34]]</f>
        <v>1.1353756416199998E-2</v>
      </c>
      <c r="AK444" s="10">
        <f>3/24000000*OO[[#This Row],[93 (30JUN1985 12:00:00)-Water Temperature (C)]]*OO[[#This Row],[35]]</f>
        <v>2.8960649220268749E-2</v>
      </c>
      <c r="AL444" s="10">
        <f>3/24000000*OO[[#This Row],[94 (30JUN1985 15:00:00)-Water Temperature (C)]]*OO[[#This Row],[36]]</f>
        <v>5.7040163176950001E-2</v>
      </c>
      <c r="AM444" s="10">
        <f>3/24000000*OO[[#This Row],[95 (30JUN1985 18:00:00)-Water Temperature (C)]]*OO[[#This Row],[37]]</f>
        <v>9.0013642923999992E-2</v>
      </c>
      <c r="AN444" s="10">
        <f>3/24000000*OO[[#This Row],[96 (30JUN1985 21:00:00)-Water Temperature (C)]]*OO[[#This Row],[38]]</f>
        <v>0.117237510923325</v>
      </c>
      <c r="AO444" s="10">
        <f>3/24000000*OO[[#This Row],[97 (01JUL1985 00:00:00)-Water Temperature (C)]]*OO[[#This Row],[39]]</f>
        <v>0.131143673078325</v>
      </c>
      <c r="AP444" s="10">
        <f>3/24000000*OO[[#This Row],[98 (01JUL1985 03:00:00)-Water Temperature (C)]]*OO[[#This Row],[40]]</f>
        <v>0.13079958495999999</v>
      </c>
      <c r="AQ444" s="10">
        <f>3/24000000*OO[[#This Row],[99 (01JUL1985 06:00:00)-Water Temperature (C)]]*OO[[#This Row],[41]]</f>
        <v>0.11926981996319999</v>
      </c>
      <c r="AR444" s="10">
        <f>3/24000000*OO[[#This Row],[100 (01JUL1985 09:00:00)-Water Temperature (C)]]*OO[[#This Row],[42]]</f>
        <v>0.1025441035416</v>
      </c>
      <c r="AS444" s="10">
        <f>3/24000000*OO[[#This Row],[101 (01JUL1985 12:00:00)-Water Temperature (C)]]*OO[[#This Row],[43]]</f>
        <v>8.3809184225625E-2</v>
      </c>
      <c r="AT444" s="10">
        <f>3/24000000*OO[[#This Row],[102 (01JUL1985 15:00:00)-Water Temperature (C)]]*OO[[#This Row],[44]]</f>
        <v>6.5344921204387507E-2</v>
      </c>
      <c r="AU444" s="10">
        <f>3/24000000*OO[[#This Row],[103 (01JUL1985 18:00:00)-Water Temperature (C)]]*OO[[#This Row],[45]]</f>
        <v>4.9311340808399995E-2</v>
      </c>
      <c r="AV444" s="10">
        <f>3/24000000*OO[[#This Row],[104 (01JUL1985 21:00:00)-Water Temperature (C)]]*OO[[#This Row],[46]]</f>
        <v>3.6201707014124999E-2</v>
      </c>
      <c r="AW444" s="10">
        <f>3/24000000*OO[[#This Row],[105 (02JUL1985 00:00:00)-Water Temperature (C)]]*OO[[#This Row],[47]]</f>
        <v>2.6299244555204999E-2</v>
      </c>
      <c r="AX444" s="10">
        <f>3/24000000*OO[[#This Row],[106 (02JUL1985 03:00:00)-Water Temperature (C)]]*OO[[#This Row],[48]]</f>
        <v>1.8970918785287498E-2</v>
      </c>
      <c r="AY444" s="10">
        <f>3/24000000*OO[[#This Row],[107 (02JUL1985 06:00:00)-Water Temperature (C)]]*OO[[#This Row],[49]]</f>
        <v>1.3602703723638749E-2</v>
      </c>
      <c r="AZ444" s="10">
        <f>3/24000000*OO[[#This Row],[108 (02JUL1985 09:00:00)-Water Temperature (C)]]*OO[[#This Row],[50]]</f>
        <v>9.6928024671499996E-3</v>
      </c>
      <c r="BA444" s="10">
        <f>3/24000000*OO[[#This Row],[109 (02JUL1985 12:00:00)-Water Temperature (C)]]*OO[[#This Row],[51]]</f>
        <v>6.9438486634374992E-3</v>
      </c>
      <c r="BB444" s="10">
        <f>3/24000000*OO[[#This Row],[110 (02JUL1985 15:00:00)-Water Temperature (C)]]*OO[[#This Row],[52]]</f>
        <v>5.01445609377E-3</v>
      </c>
      <c r="BC444" s="10">
        <f>3/24000000*OO[[#This Row],[111 (02JUL1985 18:00:00)-Water Temperature (C)]]*OO[[#This Row],[53]]</f>
        <v>3.6270197841312495E-3</v>
      </c>
      <c r="BD444" s="10">
        <f>3/24000000*OO[[#This Row],[112 (02JUL1985 21:00:00)-Water Temperature (C)]]*OO[[#This Row],[54]]</f>
        <v>2.6038172223367497E-3</v>
      </c>
      <c r="BE444" s="10">
        <f>3/24000000*OO[[#This Row],[113 (03JUL1985 00:00:00)-Water Temperature (C)]]*OO[[#This Row],[55]]</f>
        <v>1.8563290067909999E-3</v>
      </c>
      <c r="BF444" s="10">
        <f>3/24000000*OO[[#This Row],[114 (03JUL1985 03:00:00)-Water Temperature (C)]]*OO[[#This Row],[56]]</f>
        <v>1.3325293066687501E-3</v>
      </c>
      <c r="BG444" s="10">
        <f>3/24000000*OO[[#This Row],[115 (03JUL1985 06:00:00)-Water Temperature (C)]]*OO[[#This Row],[57]]</f>
        <v>9.6401401873799988E-4</v>
      </c>
      <c r="BH444" s="10">
        <f>3/24000000*OO[[#This Row],[116 (03JUL1985 09:00:00)-Water Temperature (C)]]*OO[[#This Row],[58]]</f>
        <v>7.0834750858499987E-4</v>
      </c>
      <c r="BI444" s="10">
        <f>3/24000000*OO[[#This Row],[117 (03JUL1985 12:00:00)-Water Temperature (C)]]*OO[[#This Row],[59]]</f>
        <v>5.2661072592699999E-4</v>
      </c>
      <c r="BJ444" s="10">
        <f>3/24000000*OO[[#This Row],[118 (03JUL1985 15:00:00)-Water Temperature (C)]]*OO[[#This Row],[60]]</f>
        <v>3.9354058097149997E-4</v>
      </c>
      <c r="BK444" s="10">
        <f>3/24000000*OO[[#This Row],[119 (03JUL1985 18:00:00)-Water Temperature (C)]]*OO[[#This Row],[61]]</f>
        <v>2.9561572556652499E-4</v>
      </c>
      <c r="BL444" s="10">
        <f>3/24000000*OO[[#This Row],[120 (03JUL1985 21:00:00)-Water Temperature (C)]]*OO[[#This Row],[62]]</f>
        <v>2.2209291482515E-4</v>
      </c>
      <c r="BM444" s="10">
        <f>3/24000000*OO[[#This Row],[121 (04JUL1985 00:00:00)-Water Temperature (C)]]*OO[[#This Row],[63]]</f>
        <v>1.6798226946344999E-4</v>
      </c>
      <c r="BN444" s="10">
        <f>3/24000000*OO[[#This Row],[122 (04JUL1985 03:00:00)-Water Temperature (C)]]*OO[[#This Row],[64]]</f>
        <v>1.2873565867139999E-4</v>
      </c>
      <c r="BO444" s="10">
        <f>3/24000000*OO[[#This Row],[123 (04JUL1985 06:00:00)-Water Temperature (C)]]*OO[[#This Row],[65]]</f>
        <v>1.0006013961514998E-4</v>
      </c>
      <c r="BP444" s="10">
        <f>3/24000000*OO[[#This Row],[124 (04JUL1985 09:00:00)-Water Temperature (C)]]*OO[[#This Row],[66]]</f>
        <v>7.9736058311974983E-5</v>
      </c>
      <c r="BQ444" s="10">
        <f>3/24000000*OO[[#This Row],[125 (04JUL1985 12:00:00)-Water Temperature (C)]]*OO[[#This Row],[67]]</f>
        <v>6.4385867700000001E-5</v>
      </c>
      <c r="BR444" s="10">
        <f>3/24000000*OO[[#This Row],[126 (04JUL1985 15:00:00)-Water Temperature (C)]]*OO[[#This Row],[68]]</f>
        <v>5.2354485658950007E-5</v>
      </c>
      <c r="BS444" s="10">
        <f>3/24000000*OO[[#This Row],[127 (04JUL1985 18:00:00)-Water Temperature (C)]]*OO[[#This Row],[69]]</f>
        <v>4.2861042216299997E-5</v>
      </c>
      <c r="BT444" s="10">
        <f>3/24000000*OO[[#This Row],[128 (04JUL1985 21:00:00)-Water Temperature (C)]]*OO[[#This Row],[70]]</f>
        <v>3.5344195775999998E-5</v>
      </c>
      <c r="BU444" s="10">
        <f>3/24000000*OO[[#This Row],[129 (05JUL1985 00:00:00)-Water Temperature (C)]]*OO[[#This Row],[71]]</f>
        <v>2.9389131231232498E-5</v>
      </c>
      <c r="BV444" s="10">
        <f>3/24000000*OO[[#This Row],[130 (05JUL1985 03:00:00)-Water Temperature (C)]]*OO[[#This Row],[72]]</f>
        <v>2.4796265592986251E-5</v>
      </c>
      <c r="BW444" s="10">
        <f>3/24000000*OO[[#This Row],[131 (05JUL1985 06:00:00)-Water Temperature (C)]]*OO[[#This Row],[73]]</f>
        <v>2.1225145540727501E-5</v>
      </c>
      <c r="BX444" s="10">
        <f>3/24000000*OO[[#This Row],[132 (05JUL1985 09:00:00)-Water Temperature (C)]]*OO[[#This Row],[74]]</f>
        <v>1.8599143106119998E-5</v>
      </c>
      <c r="BY444" s="10">
        <f>3/24000000*OO[[#This Row],[133 (05JUL1985 12:00:00)-Water Temperature (C)]]*OO[[#This Row],[75]]</f>
        <v>1.6527982185431249E-5</v>
      </c>
      <c r="BZ444" s="10">
        <f>3/24000000*OO[[#This Row],[134 (05JUL1985 15:00:00)-Water Temperature (C)]]*OO[[#This Row],[76]]</f>
        <v>1.4818399361272497E-5</v>
      </c>
      <c r="CA444" s="10">
        <f>3/24000000*OO[[#This Row],[135 (05JUL1985 18:00:00)-Water Temperature (C)]]*OO[[#This Row],[77]]</f>
        <v>1.3365516027464997E-5</v>
      </c>
      <c r="CB444" s="10">
        <f>3/24000000*OO[[#This Row],[136 (05JUL1985 21:00:00)-Water Temperature (C)]]*OO[[#This Row],[78]]</f>
        <v>1.2028487622497501E-5</v>
      </c>
      <c r="CC444" s="10">
        <f>3/24000000*OO[[#This Row],[137 (06JUL1985 00:00:00)-Water Temperature (C)]]*OO[[#This Row],[79]]</f>
        <v>1.0851138825100001E-5</v>
      </c>
      <c r="CD444" s="10">
        <f>3/24000000*OO[[#This Row],[138 (06JUL1985 03:00:00)-Water Temperature (C)]]*OO[[#This Row],[80]]</f>
        <v>9.8849244190449984E-6</v>
      </c>
      <c r="CE444" s="10">
        <f>3/24000000*OO[[#This Row],[139 (06JUL1985 06:00:00)-Water Temperature (C)]]*OO[[#This Row],[81]]</f>
        <v>9.1032958873012504E-6</v>
      </c>
      <c r="CF444" s="10">
        <f>3/24000000*OO[[#This Row],[140 (06JUL1985 09:00:00)-Water Temperature (C)]]*OO[[#This Row],[82]]</f>
        <v>8.5646573191975003E-6</v>
      </c>
      <c r="CG444" s="10">
        <f>3/24000000*OO[[#This Row],[141 (06JUL1985 12:00:00)-Water Temperature (C)]]*OO[[#This Row],[83]]</f>
        <v>8.122655147373751E-6</v>
      </c>
      <c r="CH444" s="10">
        <f>3/24000000*OO[[#This Row],[142 (06JUL1985 15:00:00)-Water Temperature (C)]]*OO[[#This Row],[84]]</f>
        <v>7.7141101854600003E-6</v>
      </c>
      <c r="CI444" s="10">
        <f>3/24000000*OO[[#This Row],[143 (06JUL1985 18:00:00)-Water Temperature (C)]]*OO[[#This Row],[85]]</f>
        <v>7.3271848124699994E-6</v>
      </c>
      <c r="CJ444" s="10">
        <f>3/24000000*OO[[#This Row],[144 (06JUL1985 21:00:00)-Water Temperature (C)]]*OO[[#This Row],[86]]</f>
        <v>6.9101310725549999E-6</v>
      </c>
      <c r="CK444" s="10">
        <f>3/24000000*OO[[#This Row],[145 (07JUL1985 00:00:00)-Water Temperature (C)]]*OO[[#This Row],[87]]</f>
        <v>6.5049254511637495E-6</v>
      </c>
      <c r="CL444" s="10">
        <f>3/24000000*OO[[#This Row],[146 (07JUL1985 03:00:00)-Water Temperature (C)]]*OO[[#This Row],[88]]</f>
        <v>6.1475649721249998E-6</v>
      </c>
      <c r="CM444" s="10">
        <f>3/24000000*OO[[#This Row],[147 (07JUL1985 06:00:00)-Water Temperature (C)]]*OO[[#This Row],[89]]</f>
        <v>5.8329713121374997E-6</v>
      </c>
      <c r="CN444" s="10">
        <f>3/24000000*OO[[#This Row],[148 (07JUL1985 09:00:00)-Water Temperature (C)]]*OO[[#This Row],[90]]</f>
        <v>5.5639845564674994E-6</v>
      </c>
      <c r="CO444" s="10">
        <f>3/24000000*OO[[#This Row],[149 (07JUL1985 12:00:00)-Water Temperature (C)]]*OO[[#This Row],[91]]</f>
        <v>5.3427854724749997E-6</v>
      </c>
      <c r="CP444" s="10">
        <f>3/24000000*OO[[#This Row],[150 (07JUL1985 15:00:00)-Water Temperature (C)]]*OO[[#This Row],[92]]</f>
        <v>5.1635858211012502E-6</v>
      </c>
      <c r="CQ444" s="10">
        <f>3/24000000*OO[[#This Row],[151 (07JUL1985 18:00:00)-Water Temperature (C)]]*OO[[#This Row],[93]]</f>
        <v>4.9547520470624998E-6</v>
      </c>
      <c r="CR444" s="10">
        <f>3/24000000*OO[[#This Row],[152 (07JUL1985 21:00:00)-Water Temperature (C)]]*OO[[#This Row],[94]]</f>
        <v>4.7161222746999996E-6</v>
      </c>
      <c r="CS444" s="10">
        <f>3/24000000*OO[[#This Row],[153 (08JUL1985 00:00:00)-Water Temperature (C)]]*OO[[#This Row],[95]]</f>
        <v>4.4857341242549991E-6</v>
      </c>
      <c r="CT444" s="10">
        <f>3/24000000*OO[[#This Row],[154 (08JUL1985 03:00:00)-Water Temperature (C)]]*OO[[#This Row],[96]]</f>
        <v>4.2753202320999999E-6</v>
      </c>
      <c r="CU444" s="10">
        <f>3/24000000*OO[[#This Row],[155 (08JUL1985 06:00:00)-Water Temperature (C)]]*OO[[#This Row],[97]]</f>
        <v>4.0872989965912502E-6</v>
      </c>
      <c r="CV444" s="10">
        <f>3/24000000*OO[[#This Row],[156 (08JUL1985 09:00:00)-Water Temperature (C)]]*OO[[#This Row],[98]]</f>
        <v>3.9537629147737503E-6</v>
      </c>
      <c r="CW444" s="10">
        <f>3/24000000*OO[[#This Row],[157 (08JUL1985 12:00:00)-Water Temperature (C)]]*OO[[#This Row],[99]]</f>
        <v>3.85206970770375E-6</v>
      </c>
    </row>
    <row r="445" spans="1:101" x14ac:dyDescent="0.35">
      <c r="A445" t="s">
        <v>452</v>
      </c>
      <c r="B445">
        <v>819.37249999999995</v>
      </c>
      <c r="C445" s="10">
        <f>3/24*OO[[#This Row],[59 (26JUN1985 06:00:00)-Water Temperature (C)]]*OO[[#This Row],[1]]/SUM(OO[1])</f>
        <v>0</v>
      </c>
      <c r="D445" s="10">
        <f>3/24*OO[[#This Row],[60 (26JUN1985 09:00:00)-Water Temperature (C)]]*OO[[#This Row],[2]]/SUM(OO[2])</f>
        <v>0</v>
      </c>
      <c r="E445" s="10">
        <f>3/24*OO[[#This Row],[61 (26JUN1985 12:00:00)-Water Temperature (C)]]*OO[[#This Row],[3]]/SUM(OO[3])</f>
        <v>0</v>
      </c>
      <c r="F445" s="10">
        <f>3/24*OO[[#This Row],[62 (26JUN1985 15:00:00)-Water Temperature (C)]]*OO[[#This Row],[4]]/SUM(OO[4])</f>
        <v>0</v>
      </c>
      <c r="G445" s="10">
        <f>3/24*OO[[#This Row],[63 (26JUN1985 18:00:00)-Water Temperature (C)]]*OO[[#This Row],[5]]/SUM(OO[5])</f>
        <v>0</v>
      </c>
      <c r="H445" s="10">
        <f>3/24*OO[[#This Row],[64 (26JUN1985 21:00:00)-Water Temperature (C)]]*OO[[#This Row],[6]]/SUM(OO[6])</f>
        <v>0</v>
      </c>
      <c r="I445" s="10">
        <f>3/24*OO[[#This Row],[65 (27JUN1985 00:00:00)-Water Temperature (C)]]*OO[[#This Row],[7]]/SUM(OO[7])</f>
        <v>0</v>
      </c>
      <c r="J445" s="10">
        <f>3/24*OO[[#This Row],[66 (27JUN1985 03:00:00)-Water Temperature (C)]]*OO[[#This Row],[8]]/SUM(OO[8])</f>
        <v>0</v>
      </c>
      <c r="K445" s="10">
        <f>3/24*OO[[#This Row],[67 (27JUN1985 06:00:00)-Water Temperature (C)]]*OO[[#This Row],[9]]/SUM(OO[9])</f>
        <v>0</v>
      </c>
      <c r="L445" s="10">
        <f>3/24*OO[[#This Row],[68 (27JUN1985 09:00:00)-Water Temperature (C)]]*OO[[#This Row],[10]]/SUM(OO[10])</f>
        <v>0</v>
      </c>
      <c r="M445" s="10">
        <f>3/24*OO[[#This Row],[69 (27JUN1985 12:00:00)-Water Temperature (C)]]*OO[[#This Row],[11]]/SUM(OO[11])</f>
        <v>0</v>
      </c>
      <c r="N445" s="10">
        <f>3/24*OO[[#This Row],[70 (27JUN1985 15:00:00)-Water Temperature (C)]]*OO[[#This Row],[12]]/SUM(OO[12])</f>
        <v>0</v>
      </c>
      <c r="O445" s="10">
        <f>3/24*OO[[#This Row],[71 (27JUN1985 18:00:00)-Water Temperature (C)]]*OO[[#This Row],[13]]/SUM(OO[13])</f>
        <v>0</v>
      </c>
      <c r="P445" s="10">
        <f>3/24*OO[[#This Row],[72 (27JUN1985 21:00:00)-Water Temperature (C)]]*OO[[#This Row],[14]]/SUM(OO[14])</f>
        <v>0</v>
      </c>
      <c r="Q445" s="10">
        <f>3/24*OO[[#This Row],[73 (28JUN1985 00:00:00)-Water Temperature (C)]]*OO[[#This Row],[15]]/SUM(OO[15])</f>
        <v>0</v>
      </c>
      <c r="R445" s="10">
        <f>3/24*OO[[#This Row],[74 (28JUN1985 03:00:00)-Water Temperature (C)]]*OO[[#This Row],[16]]/SUM(OO[16])</f>
        <v>0</v>
      </c>
      <c r="S445" s="10">
        <f>3/24*OO[[#This Row],[75 (28JUN1985 06:00:00)-Water Temperature (C)]]*OO[[#This Row],[17]]/SUM(OO[17])</f>
        <v>0</v>
      </c>
      <c r="T445" s="10">
        <f>3/24*OO[[#This Row],[76 (28JUN1985 09:00:00)-Water Temperature (C)]]*OO[[#This Row],[18]]/SUM(OO[18])</f>
        <v>0</v>
      </c>
      <c r="U445" s="10">
        <f>3/24*OO[[#This Row],[77 (28JUN1985 12:00:00)-Water Temperature (C)]]*OO[[#This Row],[19]]/SUM(OO[19])</f>
        <v>0</v>
      </c>
      <c r="V445" s="10">
        <f>3/24000000*OO[[#This Row],[78 (28JUN1985 15:00:00)-Water Temperature (C)]]*OO[[#This Row],[20]]</f>
        <v>0</v>
      </c>
      <c r="W445" s="10">
        <f>3/24000000*OO[[#This Row],[79 (28JUN1985 18:00:00)-Water Temperature (C)]]*OO[[#This Row],[21]]</f>
        <v>5.2920293347074988E-38</v>
      </c>
      <c r="X445" s="10">
        <f>3/24000000*OO[[#This Row],[80 (28JUN1985 21:00:00)-Water Temperature (C)]]*OO[[#This Row],[22]]</f>
        <v>5.0997468729600001E-30</v>
      </c>
      <c r="Y445" s="10">
        <f>3/24000000*OO[[#This Row],[81 (29JUN1985 00:00:00)-Water Temperature (C)]]*OO[[#This Row],[23]]</f>
        <v>3.2939094527475003E-24</v>
      </c>
      <c r="Z445" s="10">
        <f>3/24000000*OO[[#This Row],[82 (29JUN1985 03:00:00)-Water Temperature (C)]]*OO[[#This Row],[24]]</f>
        <v>8.5454413712549991E-20</v>
      </c>
      <c r="AA445" s="10">
        <f>3/24000000*OO[[#This Row],[83 (29JUN1985 06:00:00)-Water Temperature (C)]]*OO[[#This Row],[25]]</f>
        <v>2.8801324507152501E-16</v>
      </c>
      <c r="AB445" s="10">
        <f>3/24000000*OO[[#This Row],[84 (29JUN1985 09:00:00)-Water Temperature (C)]]*OO[[#This Row],[26]]</f>
        <v>2.1484264607816252E-13</v>
      </c>
      <c r="AC445" s="10">
        <f>3/24000000*OO[[#This Row],[85 (29JUN1985 12:00:00)-Water Temperature (C)]]*OO[[#This Row],[27]]</f>
        <v>5.0157669785624994E-11</v>
      </c>
      <c r="AD445" s="10">
        <f>3/24000000*OO[[#This Row],[86 (29JUN1985 15:00:00)-Water Temperature (C)]]*OO[[#This Row],[28]]</f>
        <v>4.6065451860324996E-9</v>
      </c>
      <c r="AE445" s="10">
        <f>3/24000000*OO[[#This Row],[88 (29JUN1985 21:00:00)-Water Temperature (C)]]*OO[[#This Row],[30]]</f>
        <v>4.2824497339050002E-6</v>
      </c>
      <c r="AF445" s="10">
        <f>3/24000000*OO[[#This Row],[88 (29JUN1985 21:00:00)-Water Temperature (C)]]*OO[[#This Row],[30]]</f>
        <v>4.2824497339050002E-6</v>
      </c>
      <c r="AG445" s="10">
        <f>3/24000000*OO[[#This Row],[89 (30JUN1985 00:00:00)-Water Temperature (C)]]*OO[[#This Row],[31]]</f>
        <v>5.3412399754274994E-5</v>
      </c>
      <c r="AH445" s="10">
        <f>3/24000000*OO[[#This Row],[90 (30JUN1985 03:00:00)-Water Temperature (C)]]*OO[[#This Row],[32]]</f>
        <v>4.12980533832E-4</v>
      </c>
      <c r="AI445" s="10">
        <f>3/24000000*OO[[#This Row],[91 (30JUN1985 06:00:00)-Water Temperature (C)]]*OO[[#This Row],[33]]</f>
        <v>2.1148298546374996E-3</v>
      </c>
      <c r="AJ445" s="10">
        <f>3/24000000*OO[[#This Row],[92 (30JUN1985 09:00:00)-Water Temperature (C)]]*OO[[#This Row],[34]]</f>
        <v>7.6540288852687492E-3</v>
      </c>
      <c r="AK445" s="10">
        <f>3/24000000*OO[[#This Row],[93 (30JUN1985 12:00:00)-Water Temperature (C)]]*OO[[#This Row],[35]]</f>
        <v>2.05282139860875E-2</v>
      </c>
      <c r="AL445" s="10">
        <f>3/24000000*OO[[#This Row],[94 (30JUN1985 15:00:00)-Water Temperature (C)]]*OO[[#This Row],[36]]</f>
        <v>4.24134367715625E-2</v>
      </c>
      <c r="AM445" s="10">
        <f>3/24000000*OO[[#This Row],[95 (30JUN1985 18:00:00)-Water Temperature (C)]]*OO[[#This Row],[37]]</f>
        <v>7.0018379659799998E-2</v>
      </c>
      <c r="AN445" s="10">
        <f>3/24000000*OO[[#This Row],[96 (30JUN1985 21:00:00)-Water Temperature (C)]]*OO[[#This Row],[38]]</f>
        <v>9.5132930315937503E-2</v>
      </c>
      <c r="AO445" s="10">
        <f>3/24000000*OO[[#This Row],[97 (01JUL1985 00:00:00)-Water Temperature (C)]]*OO[[#This Row],[39]]</f>
        <v>0.11068545543</v>
      </c>
      <c r="AP445" s="10">
        <f>3/24000000*OO[[#This Row],[98 (01JUL1985 03:00:00)-Water Temperature (C)]]*OO[[#This Row],[40]]</f>
        <v>0.11446083515632499</v>
      </c>
      <c r="AQ445" s="10">
        <f>3/24000000*OO[[#This Row],[99 (01JUL1985 06:00:00)-Water Temperature (C)]]*OO[[#This Row],[41]]</f>
        <v>0.10793051553595</v>
      </c>
      <c r="AR445" s="10">
        <f>3/24000000*OO[[#This Row],[100 (01JUL1985 09:00:00)-Water Temperature (C)]]*OO[[#This Row],[42]]</f>
        <v>9.571754298924999E-2</v>
      </c>
      <c r="AS445" s="10">
        <f>3/24000000*OO[[#This Row],[101 (01JUL1985 12:00:00)-Water Temperature (C)]]*OO[[#This Row],[43]]</f>
        <v>8.0481384579100007E-2</v>
      </c>
      <c r="AT445" s="10">
        <f>3/24000000*OO[[#This Row],[102 (01JUL1985 15:00:00)-Water Temperature (C)]]*OO[[#This Row],[44]]</f>
        <v>6.4396660222350008E-2</v>
      </c>
      <c r="AU445" s="10">
        <f>3/24000000*OO[[#This Row],[103 (01JUL1985 18:00:00)-Water Temperature (C)]]*OO[[#This Row],[45]]</f>
        <v>4.9716306278099996E-2</v>
      </c>
      <c r="AV445" s="10">
        <f>3/24000000*OO[[#This Row],[104 (01JUL1985 21:00:00)-Water Temperature (C)]]*OO[[#This Row],[46]]</f>
        <v>3.7235846358749998E-2</v>
      </c>
      <c r="AW445" s="10">
        <f>3/24000000*OO[[#This Row],[105 (02JUL1985 00:00:00)-Water Temperature (C)]]*OO[[#This Row],[47]]</f>
        <v>2.7526171340900001E-2</v>
      </c>
      <c r="AX445" s="10">
        <f>3/24000000*OO[[#This Row],[106 (02JUL1985 03:00:00)-Water Temperature (C)]]*OO[[#This Row],[48]]</f>
        <v>2.0171255646127501E-2</v>
      </c>
      <c r="AY445" s="10">
        <f>3/24000000*OO[[#This Row],[107 (02JUL1985 06:00:00)-Water Temperature (C)]]*OO[[#This Row],[49]]</f>
        <v>1.46792192242575E-2</v>
      </c>
      <c r="AZ445" s="10">
        <f>3/24000000*OO[[#This Row],[108 (02JUL1985 09:00:00)-Water Temperature (C)]]*OO[[#This Row],[50]]</f>
        <v>1.0608834615775E-2</v>
      </c>
      <c r="BA445" s="10">
        <f>3/24000000*OO[[#This Row],[109 (02JUL1985 12:00:00)-Water Temperature (C)]]*OO[[#This Row],[51]]</f>
        <v>7.6993009922624997E-3</v>
      </c>
      <c r="BB445" s="10">
        <f>3/24000000*OO[[#This Row],[110 (02JUL1985 15:00:00)-Water Temperature (C)]]*OO[[#This Row],[52]]</f>
        <v>5.624863109337499E-3</v>
      </c>
      <c r="BC445" s="10">
        <f>3/24000000*OO[[#This Row],[111 (02JUL1985 18:00:00)-Water Temperature (C)]]*OO[[#This Row],[53]]</f>
        <v>4.1123417639999998E-3</v>
      </c>
      <c r="BD445" s="10">
        <f>3/24000000*OO[[#This Row],[112 (02JUL1985 21:00:00)-Water Temperature (C)]]*OO[[#This Row],[54]]</f>
        <v>2.9822972173387499E-3</v>
      </c>
      <c r="BE445" s="10">
        <f>3/24000000*OO[[#This Row],[113 (03JUL1985 00:00:00)-Water Temperature (C)]]*OO[[#This Row],[55]]</f>
        <v>2.1467825765249999E-3</v>
      </c>
      <c r="BF445" s="10">
        <f>3/24000000*OO[[#This Row],[114 (03JUL1985 03:00:00)-Water Temperature (C)]]*OO[[#This Row],[56]]</f>
        <v>1.5542729214572499E-3</v>
      </c>
      <c r="BG445" s="10">
        <f>3/24000000*OO[[#This Row],[115 (03JUL1985 06:00:00)-Water Temperature (C)]]*OO[[#This Row],[57]]</f>
        <v>1.1333341069324999E-3</v>
      </c>
      <c r="BH445" s="10">
        <f>3/24000000*OO[[#This Row],[116 (03JUL1985 09:00:00)-Water Temperature (C)]]*OO[[#This Row],[58]]</f>
        <v>8.3925331238500001E-4</v>
      </c>
      <c r="BI445" s="10">
        <f>3/24000000*OO[[#This Row],[117 (03JUL1985 12:00:00)-Water Temperature (C)]]*OO[[#This Row],[59]]</f>
        <v>6.2873210859374989E-4</v>
      </c>
      <c r="BJ445" s="10">
        <f>3/24000000*OO[[#This Row],[118 (03JUL1985 15:00:00)-Water Temperature (C)]]*OO[[#This Row],[60]]</f>
        <v>4.7340279818324996E-4</v>
      </c>
      <c r="BK445" s="10">
        <f>3/24000000*OO[[#This Row],[119 (03JUL1985 18:00:00)-Water Temperature (C)]]*OO[[#This Row],[61]]</f>
        <v>3.5802271003199999E-4</v>
      </c>
      <c r="BL445" s="10">
        <f>3/24000000*OO[[#This Row],[120 (03JUL1985 21:00:00)-Water Temperature (C)]]*OO[[#This Row],[62]]</f>
        <v>2.705269997443125E-4</v>
      </c>
      <c r="BM445" s="10">
        <f>3/24000000*OO[[#This Row],[121 (04JUL1985 00:00:00)-Water Temperature (C)]]*OO[[#This Row],[63]]</f>
        <v>2.0554693015867502E-4</v>
      </c>
      <c r="BN445" s="10">
        <f>3/24000000*OO[[#This Row],[122 (04JUL1985 03:00:00)-Water Temperature (C)]]*OO[[#This Row],[64]]</f>
        <v>1.5804462484759996E-4</v>
      </c>
      <c r="BO445" s="10">
        <f>3/24000000*OO[[#This Row],[123 (04JUL1985 06:00:00)-Water Temperature (C)]]*OO[[#This Row],[65]]</f>
        <v>1.231460051264375E-4</v>
      </c>
      <c r="BP445" s="10">
        <f>3/24000000*OO[[#This Row],[124 (04JUL1985 09:00:00)-Water Temperature (C)]]*OO[[#This Row],[66]]</f>
        <v>9.8286247688624995E-5</v>
      </c>
      <c r="BQ445" s="10">
        <f>3/24000000*OO[[#This Row],[125 (04JUL1985 12:00:00)-Water Temperature (C)]]*OO[[#This Row],[67]]</f>
        <v>7.9438868842200003E-5</v>
      </c>
      <c r="BR445" s="10">
        <f>3/24000000*OO[[#This Row],[126 (04JUL1985 15:00:00)-Water Temperature (C)]]*OO[[#This Row],[68]]</f>
        <v>6.4606648740825001E-5</v>
      </c>
      <c r="BS445" s="10">
        <f>3/24000000*OO[[#This Row],[127 (04JUL1985 18:00:00)-Water Temperature (C)]]*OO[[#This Row],[69]]</f>
        <v>5.2835529869437496E-5</v>
      </c>
      <c r="BT445" s="10">
        <f>3/24000000*OO[[#This Row],[128 (04JUL1985 21:00:00)-Water Temperature (C)]]*OO[[#This Row],[70]]</f>
        <v>4.3456558874399997E-5</v>
      </c>
      <c r="BU445" s="10">
        <f>3/24000000*OO[[#This Row],[129 (05JUL1985 00:00:00)-Water Temperature (C)]]*OO[[#This Row],[71]]</f>
        <v>3.5992369806999995E-5</v>
      </c>
      <c r="BV445" s="10">
        <f>3/24000000*OO[[#This Row],[130 (05JUL1985 03:00:00)-Water Temperature (C)]]*OO[[#This Row],[72]]</f>
        <v>3.0212851673524996E-5</v>
      </c>
      <c r="BW445" s="10">
        <f>3/24000000*OO[[#This Row],[131 (05JUL1985 06:00:00)-Water Temperature (C)]]*OO[[#This Row],[73]]</f>
        <v>2.5714356290038747E-5</v>
      </c>
      <c r="BX445" s="10">
        <f>3/24000000*OO[[#This Row],[132 (05JUL1985 09:00:00)-Water Temperature (C)]]*OO[[#This Row],[74]]</f>
        <v>2.2393484976239998E-5</v>
      </c>
      <c r="BY445" s="10">
        <f>3/24000000*OO[[#This Row],[133 (05JUL1985 12:00:00)-Water Temperature (C)]]*OO[[#This Row],[75]]</f>
        <v>1.9772726749457499E-5</v>
      </c>
      <c r="BZ445" s="10">
        <f>3/24000000*OO[[#This Row],[134 (05JUL1985 15:00:00)-Water Temperature (C)]]*OO[[#This Row],[76]]</f>
        <v>1.7611907964625002E-5</v>
      </c>
      <c r="CA445" s="10">
        <f>3/24000000*OO[[#This Row],[135 (05JUL1985 18:00:00)-Water Temperature (C)]]*OO[[#This Row],[77]]</f>
        <v>1.5775522677918749E-5</v>
      </c>
      <c r="CB445" s="10">
        <f>3/24000000*OO[[#This Row],[136 (05JUL1985 21:00:00)-Water Temperature (C)]]*OO[[#This Row],[78]]</f>
        <v>1.4093406494437498E-5</v>
      </c>
      <c r="CC445" s="10">
        <f>3/24000000*OO[[#This Row],[137 (06JUL1985 00:00:00)-Water Temperature (C)]]*OO[[#This Row],[79]]</f>
        <v>1.2615971641335001E-5</v>
      </c>
      <c r="CD445" s="10">
        <f>3/24000000*OO[[#This Row],[138 (06JUL1985 03:00:00)-Water Temperature (C)]]*OO[[#This Row],[80]]</f>
        <v>1.1399859504024999E-5</v>
      </c>
      <c r="CE445" s="10">
        <f>3/24000000*OO[[#This Row],[139 (06JUL1985 06:00:00)-Water Temperature (C)]]*OO[[#This Row],[81]]</f>
        <v>1.04154033094825E-5</v>
      </c>
      <c r="CF445" s="10">
        <f>3/24000000*OO[[#This Row],[140 (06JUL1985 09:00:00)-Water Temperature (C)]]*OO[[#This Row],[82]]</f>
        <v>9.7245069108187494E-6</v>
      </c>
      <c r="CG445" s="10">
        <f>3/24000000*OO[[#This Row],[141 (06JUL1985 12:00:00)-Water Temperature (C)]]*OO[[#This Row],[83]]</f>
        <v>9.1598475305824988E-6</v>
      </c>
      <c r="CH445" s="10">
        <f>3/24000000*OO[[#This Row],[142 (06JUL1985 15:00:00)-Water Temperature (C)]]*OO[[#This Row],[84]]</f>
        <v>8.6465142689700008E-6</v>
      </c>
      <c r="CI445" s="10">
        <f>3/24000000*OO[[#This Row],[143 (06JUL1985 18:00:00)-Water Temperature (C)]]*OO[[#This Row],[85]]</f>
        <v>8.1650216451374991E-6</v>
      </c>
      <c r="CJ445" s="10">
        <f>3/24000000*OO[[#This Row],[144 (06JUL1985 21:00:00)-Water Temperature (C)]]*OO[[#This Row],[86]]</f>
        <v>7.655256452156249E-6</v>
      </c>
      <c r="CK445" s="10">
        <f>3/24000000*OO[[#This Row],[145 (07JUL1985 00:00:00)-Water Temperature (C)]]*OO[[#This Row],[87]]</f>
        <v>7.1636382595799993E-6</v>
      </c>
      <c r="CL445" s="10">
        <f>3/24000000*OO[[#This Row],[146 (07JUL1985 03:00:00)-Water Temperature (C)]]*OO[[#This Row],[88]]</f>
        <v>6.7287222768149994E-6</v>
      </c>
      <c r="CM445" s="10">
        <f>3/24000000*OO[[#This Row],[147 (07JUL1985 06:00:00)-Water Temperature (C)]]*OO[[#This Row],[89]]</f>
        <v>6.3477474409462497E-6</v>
      </c>
      <c r="CN445" s="10">
        <f>3/24000000*OO[[#This Row],[148 (07JUL1985 09:00:00)-Water Temperature (C)]]*OO[[#This Row],[90]]</f>
        <v>6.0241389053387501E-6</v>
      </c>
      <c r="CO445" s="10">
        <f>3/24000000*OO[[#This Row],[149 (07JUL1985 12:00:00)-Water Temperature (C)]]*OO[[#This Row],[91]]</f>
        <v>5.7595349681500005E-6</v>
      </c>
      <c r="CP445" s="10">
        <f>3/24000000*OO[[#This Row],[150 (07JUL1985 15:00:00)-Water Temperature (C)]]*OO[[#This Row],[92]]</f>
        <v>5.5445871193199995E-6</v>
      </c>
      <c r="CQ445" s="10">
        <f>3/24000000*OO[[#This Row],[151 (07JUL1985 18:00:00)-Water Temperature (C)]]*OO[[#This Row],[93]]</f>
        <v>5.3024735028499995E-6</v>
      </c>
      <c r="CR445" s="10">
        <f>3/24000000*OO[[#This Row],[152 (07JUL1985 21:00:00)-Water Temperature (C)]]*OO[[#This Row],[94]]</f>
        <v>5.0314725203249992E-6</v>
      </c>
      <c r="CS445" s="10">
        <f>3/24000000*OO[[#This Row],[153 (08JUL1985 00:00:00)-Water Temperature (C)]]*OO[[#This Row],[95]]</f>
        <v>4.76925049325375E-6</v>
      </c>
      <c r="CT445" s="10">
        <f>3/24000000*OO[[#This Row],[154 (08JUL1985 03:00:00)-Water Temperature (C)]]*OO[[#This Row],[96]]</f>
        <v>4.528069413599999E-6</v>
      </c>
      <c r="CU445" s="10">
        <f>3/24000000*OO[[#This Row],[155 (08JUL1985 06:00:00)-Water Temperature (C)]]*OO[[#This Row],[97]]</f>
        <v>4.3120740882712502E-6</v>
      </c>
      <c r="CV445" s="10">
        <f>3/24000000*OO[[#This Row],[156 (08JUL1985 09:00:00)-Water Temperature (C)]]*OO[[#This Row],[98]]</f>
        <v>4.1552857765687495E-6</v>
      </c>
      <c r="CW445" s="10">
        <f>3/24000000*OO[[#This Row],[157 (08JUL1985 12:00:00)-Water Temperature (C)]]*OO[[#This Row],[99]]</f>
        <v>4.0341690869162501E-6</v>
      </c>
    </row>
    <row r="446" spans="1:101" x14ac:dyDescent="0.35">
      <c r="A446" t="s">
        <v>453</v>
      </c>
      <c r="B446">
        <v>808.39059999999995</v>
      </c>
      <c r="C446" s="10">
        <f>3/24*OO[[#This Row],[59 (26JUN1985 06:00:00)-Water Temperature (C)]]*OO[[#This Row],[1]]/SUM(OO[1])</f>
        <v>0</v>
      </c>
      <c r="D446" s="10">
        <f>3/24*OO[[#This Row],[60 (26JUN1985 09:00:00)-Water Temperature (C)]]*OO[[#This Row],[2]]/SUM(OO[2])</f>
        <v>0</v>
      </c>
      <c r="E446" s="10">
        <f>3/24*OO[[#This Row],[61 (26JUN1985 12:00:00)-Water Temperature (C)]]*OO[[#This Row],[3]]/SUM(OO[3])</f>
        <v>0</v>
      </c>
      <c r="F446" s="10">
        <f>3/24*OO[[#This Row],[62 (26JUN1985 15:00:00)-Water Temperature (C)]]*OO[[#This Row],[4]]/SUM(OO[4])</f>
        <v>0</v>
      </c>
      <c r="G446" s="10">
        <f>3/24*OO[[#This Row],[63 (26JUN1985 18:00:00)-Water Temperature (C)]]*OO[[#This Row],[5]]/SUM(OO[5])</f>
        <v>0</v>
      </c>
      <c r="H446" s="10">
        <f>3/24*OO[[#This Row],[64 (26JUN1985 21:00:00)-Water Temperature (C)]]*OO[[#This Row],[6]]/SUM(OO[6])</f>
        <v>0</v>
      </c>
      <c r="I446" s="10">
        <f>3/24*OO[[#This Row],[65 (27JUN1985 00:00:00)-Water Temperature (C)]]*OO[[#This Row],[7]]/SUM(OO[7])</f>
        <v>0</v>
      </c>
      <c r="J446" s="10">
        <f>3/24*OO[[#This Row],[66 (27JUN1985 03:00:00)-Water Temperature (C)]]*OO[[#This Row],[8]]/SUM(OO[8])</f>
        <v>0</v>
      </c>
      <c r="K446" s="10">
        <f>3/24*OO[[#This Row],[67 (27JUN1985 06:00:00)-Water Temperature (C)]]*OO[[#This Row],[9]]/SUM(OO[9])</f>
        <v>0</v>
      </c>
      <c r="L446" s="10">
        <f>3/24*OO[[#This Row],[68 (27JUN1985 09:00:00)-Water Temperature (C)]]*OO[[#This Row],[10]]/SUM(OO[10])</f>
        <v>0</v>
      </c>
      <c r="M446" s="10">
        <f>3/24*OO[[#This Row],[69 (27JUN1985 12:00:00)-Water Temperature (C)]]*OO[[#This Row],[11]]/SUM(OO[11])</f>
        <v>0</v>
      </c>
      <c r="N446" s="10">
        <f>3/24*OO[[#This Row],[70 (27JUN1985 15:00:00)-Water Temperature (C)]]*OO[[#This Row],[12]]/SUM(OO[12])</f>
        <v>0</v>
      </c>
      <c r="O446" s="10">
        <f>3/24*OO[[#This Row],[71 (27JUN1985 18:00:00)-Water Temperature (C)]]*OO[[#This Row],[13]]/SUM(OO[13])</f>
        <v>0</v>
      </c>
      <c r="P446" s="10">
        <f>3/24*OO[[#This Row],[72 (27JUN1985 21:00:00)-Water Temperature (C)]]*OO[[#This Row],[14]]/SUM(OO[14])</f>
        <v>0</v>
      </c>
      <c r="Q446" s="10">
        <f>3/24*OO[[#This Row],[73 (28JUN1985 00:00:00)-Water Temperature (C)]]*OO[[#This Row],[15]]/SUM(OO[15])</f>
        <v>0</v>
      </c>
      <c r="R446" s="10">
        <f>3/24*OO[[#This Row],[74 (28JUN1985 03:00:00)-Water Temperature (C)]]*OO[[#This Row],[16]]/SUM(OO[16])</f>
        <v>0</v>
      </c>
      <c r="S446" s="10">
        <f>3/24*OO[[#This Row],[75 (28JUN1985 06:00:00)-Water Temperature (C)]]*OO[[#This Row],[17]]/SUM(OO[17])</f>
        <v>0</v>
      </c>
      <c r="T446" s="10">
        <f>3/24*OO[[#This Row],[76 (28JUN1985 09:00:00)-Water Temperature (C)]]*OO[[#This Row],[18]]/SUM(OO[18])</f>
        <v>0</v>
      </c>
      <c r="U446" s="10">
        <f>3/24*OO[[#This Row],[77 (28JUN1985 12:00:00)-Water Temperature (C)]]*OO[[#This Row],[19]]/SUM(OO[19])</f>
        <v>0</v>
      </c>
      <c r="V446" s="10">
        <f>3/24000000*OO[[#This Row],[78 (28JUN1985 15:00:00)-Water Temperature (C)]]*OO[[#This Row],[20]]</f>
        <v>0</v>
      </c>
      <c r="W446" s="10">
        <f>3/24000000*OO[[#This Row],[79 (28JUN1985 18:00:00)-Water Temperature (C)]]*OO[[#This Row],[21]]</f>
        <v>1.7899228094196248E-38</v>
      </c>
      <c r="X446" s="10">
        <f>3/24000000*OO[[#This Row],[80 (28JUN1985 21:00:00)-Water Temperature (C)]]*OO[[#This Row],[22]]</f>
        <v>1.7914422790893749E-30</v>
      </c>
      <c r="Y446" s="10">
        <f>3/24000000*OO[[#This Row],[81 (29JUN1985 00:00:00)-Water Temperature (C)]]*OO[[#This Row],[23]]</f>
        <v>1.3782688776958749E-24</v>
      </c>
      <c r="Z446" s="10">
        <f>3/24000000*OO[[#This Row],[82 (29JUN1985 03:00:00)-Water Temperature (C)]]*OO[[#This Row],[24]]</f>
        <v>4.1160229523437501E-20</v>
      </c>
      <c r="AA446" s="10">
        <f>3/24000000*OO[[#This Row],[83 (29JUN1985 06:00:00)-Water Temperature (C)]]*OO[[#This Row],[25]]</f>
        <v>1.5556760355316251E-16</v>
      </c>
      <c r="AB446" s="10">
        <f>3/24000000*OO[[#This Row],[84 (29JUN1985 09:00:00)-Water Temperature (C)]]*OO[[#This Row],[26]]</f>
        <v>1.2798862689812498E-13</v>
      </c>
      <c r="AC446" s="10">
        <f>3/24000000*OO[[#This Row],[85 (29JUN1985 12:00:00)-Water Temperature (C)]]*OO[[#This Row],[27]]</f>
        <v>3.2555939963730002E-11</v>
      </c>
      <c r="AD446" s="10">
        <f>3/24000000*OO[[#This Row],[86 (29JUN1985 15:00:00)-Water Temperature (C)]]*OO[[#This Row],[28]]</f>
        <v>3.2308164612404998E-9</v>
      </c>
      <c r="AE446" s="10">
        <f>3/24000000*OO[[#This Row],[88 (29JUN1985 21:00:00)-Water Temperature (C)]]*OO[[#This Row],[30]]</f>
        <v>3.4505028503749995E-6</v>
      </c>
      <c r="AF446" s="10">
        <f>3/24000000*OO[[#This Row],[88 (29JUN1985 21:00:00)-Water Temperature (C)]]*OO[[#This Row],[30]]</f>
        <v>3.4505028503749995E-6</v>
      </c>
      <c r="AG446" s="10">
        <f>3/24000000*OO[[#This Row],[89 (30JUN1985 00:00:00)-Water Temperature (C)]]*OO[[#This Row],[31]]</f>
        <v>4.5857284705312499E-5</v>
      </c>
      <c r="AH446" s="10">
        <f>3/24000000*OO[[#This Row],[90 (30JUN1985 03:00:00)-Water Temperature (C)]]*OO[[#This Row],[32]]</f>
        <v>3.7663569430450002E-4</v>
      </c>
      <c r="AI446" s="10">
        <f>3/24000000*OO[[#This Row],[91 (30JUN1985 06:00:00)-Water Temperature (C)]]*OO[[#This Row],[33]]</f>
        <v>2.043947522961E-3</v>
      </c>
      <c r="AJ446" s="10">
        <f>3/24000000*OO[[#This Row],[92 (30JUN1985 09:00:00)-Water Temperature (C)]]*OO[[#This Row],[34]]</f>
        <v>7.8222422922874998E-3</v>
      </c>
      <c r="AK446" s="10">
        <f>3/24000000*OO[[#This Row],[93 (30JUN1985 12:00:00)-Water Temperature (C)]]*OO[[#This Row],[35]]</f>
        <v>2.2140613341262501E-2</v>
      </c>
      <c r="AL446" s="10">
        <f>3/24000000*OO[[#This Row],[94 (30JUN1985 15:00:00)-Water Temperature (C)]]*OO[[#This Row],[36]]</f>
        <v>4.8169993031324999E-2</v>
      </c>
      <c r="AM446" s="10">
        <f>3/24000000*OO[[#This Row],[95 (30JUN1985 18:00:00)-Water Temperature (C)]]*OO[[#This Row],[37]]</f>
        <v>8.3514616410462497E-2</v>
      </c>
      <c r="AN446" s="10">
        <f>3/24000000*OO[[#This Row],[96 (30JUN1985 21:00:00)-Water Temperature (C)]]*OO[[#This Row],[38]]</f>
        <v>0.11881494585659999</v>
      </c>
      <c r="AO446" s="10">
        <f>3/24000000*OO[[#This Row],[97 (01JUL1985 00:00:00)-Water Temperature (C)]]*OO[[#This Row],[39]]</f>
        <v>0.14420789426118749</v>
      </c>
      <c r="AP446" s="10">
        <f>3/24000000*OO[[#This Row],[98 (01JUL1985 03:00:00)-Water Temperature (C)]]*OO[[#This Row],[40]]</f>
        <v>0.15497511285617499</v>
      </c>
      <c r="AQ446" s="10">
        <f>3/24000000*OO[[#This Row],[99 (01JUL1985 06:00:00)-Water Temperature (C)]]*OO[[#This Row],[41]]</f>
        <v>0.15131046550576246</v>
      </c>
      <c r="AR446" s="10">
        <f>3/24000000*OO[[#This Row],[100 (01JUL1985 09:00:00)-Water Temperature (C)]]*OO[[#This Row],[42]]</f>
        <v>0.13856660016905001</v>
      </c>
      <c r="AS446" s="10">
        <f>3/24000000*OO[[#This Row],[101 (01JUL1985 12:00:00)-Water Temperature (C)]]*OO[[#This Row],[43]]</f>
        <v>0.119955419127575</v>
      </c>
      <c r="AT446" s="10">
        <f>3/24000000*OO[[#This Row],[102 (01JUL1985 15:00:00)-Water Temperature (C)]]*OO[[#This Row],[44]]</f>
        <v>9.854639311142499E-2</v>
      </c>
      <c r="AU446" s="10">
        <f>3/24000000*OO[[#This Row],[103 (01JUL1985 18:00:00)-Water Temperature (C)]]*OO[[#This Row],[45]]</f>
        <v>7.787165055329999E-2</v>
      </c>
      <c r="AV446" s="10">
        <f>3/24000000*OO[[#This Row],[104 (01JUL1985 21:00:00)-Water Temperature (C)]]*OO[[#This Row],[46]]</f>
        <v>5.9500206147187498E-2</v>
      </c>
      <c r="AW446" s="10">
        <f>3/24000000*OO[[#This Row],[105 (02JUL1985 00:00:00)-Water Temperature (C)]]*OO[[#This Row],[47]]</f>
        <v>4.473751803605E-2</v>
      </c>
      <c r="AX446" s="10">
        <f>3/24000000*OO[[#This Row],[106 (02JUL1985 03:00:00)-Water Temperature (C)]]*OO[[#This Row],[48]]</f>
        <v>3.32781966636575E-2</v>
      </c>
      <c r="AY446" s="10">
        <f>3/24000000*OO[[#This Row],[107 (02JUL1985 06:00:00)-Water Temperature (C)]]*OO[[#This Row],[49]]</f>
        <v>2.4553418762178748E-2</v>
      </c>
      <c r="AZ446" s="10">
        <f>3/24000000*OO[[#This Row],[108 (02JUL1985 09:00:00)-Water Temperature (C)]]*OO[[#This Row],[50]]</f>
        <v>1.797676489869875E-2</v>
      </c>
      <c r="BA446" s="10">
        <f>3/24000000*OO[[#This Row],[109 (02JUL1985 12:00:00)-Water Temperature (C)]]*OO[[#This Row],[51]]</f>
        <v>1.3198621681452499E-2</v>
      </c>
      <c r="BB446" s="10">
        <f>3/24000000*OO[[#This Row],[110 (02JUL1985 15:00:00)-Water Temperature (C)]]*OO[[#This Row],[52]]</f>
        <v>9.7430795713462498E-3</v>
      </c>
      <c r="BC446" s="10">
        <f>3/24000000*OO[[#This Row],[111 (02JUL1985 18:00:00)-Water Temperature (C)]]*OO[[#This Row],[53]]</f>
        <v>7.1916821551749992E-3</v>
      </c>
      <c r="BD446" s="10">
        <f>3/24000000*OO[[#This Row],[112 (02JUL1985 21:00:00)-Water Temperature (C)]]*OO[[#This Row],[54]]</f>
        <v>5.2646859573624999E-3</v>
      </c>
      <c r="BE446" s="10">
        <f>3/24000000*OO[[#This Row],[113 (03JUL1985 00:00:00)-Water Temperature (C)]]*OO[[#This Row],[55]]</f>
        <v>3.8222392456237499E-3</v>
      </c>
      <c r="BF446" s="10">
        <f>3/24000000*OO[[#This Row],[114 (03JUL1985 03:00:00)-Water Temperature (C)]]*OO[[#This Row],[56]]</f>
        <v>2.7878421218804996E-3</v>
      </c>
      <c r="BG446" s="10">
        <f>3/24000000*OO[[#This Row],[115 (03JUL1985 06:00:00)-Water Temperature (C)]]*OO[[#This Row],[57]]</f>
        <v>2.0463776946223746E-3</v>
      </c>
      <c r="BH446" s="10">
        <f>3/24000000*OO[[#This Row],[116 (03JUL1985 09:00:00)-Water Temperature (C)]]*OO[[#This Row],[58]]</f>
        <v>1.524634073136E-3</v>
      </c>
      <c r="BI446" s="10">
        <f>3/24000000*OO[[#This Row],[117 (03JUL1985 12:00:00)-Water Temperature (C)]]*OO[[#This Row],[59]]</f>
        <v>1.1494395578089999E-3</v>
      </c>
      <c r="BJ446" s="10">
        <f>3/24000000*OO[[#This Row],[118 (03JUL1985 15:00:00)-Water Temperature (C)]]*OO[[#This Row],[60]]</f>
        <v>8.7106310858437504E-4</v>
      </c>
      <c r="BK446" s="10">
        <f>3/24000000*OO[[#This Row],[119 (03JUL1985 18:00:00)-Water Temperature (C)]]*OO[[#This Row],[61]]</f>
        <v>6.626751393069999E-4</v>
      </c>
      <c r="BL446" s="10">
        <f>3/24000000*OO[[#This Row],[120 (03JUL1985 21:00:00)-Water Temperature (C)]]*OO[[#This Row],[62]]</f>
        <v>5.0346600382224996E-4</v>
      </c>
      <c r="BM446" s="10">
        <f>3/24000000*OO[[#This Row],[121 (04JUL1985 00:00:00)-Water Temperature (C)]]*OO[[#This Row],[63]]</f>
        <v>3.8411065998699995E-4</v>
      </c>
      <c r="BN446" s="10">
        <f>3/24000000*OO[[#This Row],[122 (04JUL1985 03:00:00)-Water Temperature (C)]]*OO[[#This Row],[64]]</f>
        <v>2.9623528403907497E-4</v>
      </c>
      <c r="BO446" s="10">
        <f>3/24000000*OO[[#This Row],[123 (04JUL1985 06:00:00)-Water Temperature (C)]]*OO[[#This Row],[65]]</f>
        <v>2.3131686163530002E-4</v>
      </c>
      <c r="BP446" s="10">
        <f>3/24000000*OO[[#This Row],[124 (04JUL1985 09:00:00)-Water Temperature (C)]]*OO[[#This Row],[66]]</f>
        <v>1.8487304769419999E-4</v>
      </c>
      <c r="BQ446" s="10">
        <f>3/24000000*OO[[#This Row],[125 (04JUL1985 12:00:00)-Water Temperature (C)]]*OO[[#This Row],[67]]</f>
        <v>1.4960699414031251E-4</v>
      </c>
      <c r="BR446" s="10">
        <f>3/24000000*OO[[#This Row],[126 (04JUL1985 15:00:00)-Water Temperature (C)]]*OO[[#This Row],[68]]</f>
        <v>1.21785794561375E-4</v>
      </c>
      <c r="BS446" s="10">
        <f>3/24000000*OO[[#This Row],[127 (04JUL1985 18:00:00)-Water Temperature (C)]]*OO[[#This Row],[69]]</f>
        <v>9.9621470795549993E-5</v>
      </c>
      <c r="BT446" s="10">
        <f>3/24000000*OO[[#This Row],[128 (04JUL1985 21:00:00)-Water Temperature (C)]]*OO[[#This Row],[70]]</f>
        <v>8.1863888536462504E-5</v>
      </c>
      <c r="BU446" s="10">
        <f>3/24000000*OO[[#This Row],[129 (05JUL1985 00:00:00)-Water Temperature (C)]]*OO[[#This Row],[71]]</f>
        <v>6.76534039128E-5</v>
      </c>
      <c r="BV446" s="10">
        <f>3/24000000*OO[[#This Row],[130 (05JUL1985 03:00:00)-Water Temperature (C)]]*OO[[#This Row],[72]]</f>
        <v>5.6598574504762498E-5</v>
      </c>
      <c r="BW446" s="10">
        <f>3/24000000*OO[[#This Row],[131 (05JUL1985 06:00:00)-Water Temperature (C)]]*OO[[#This Row],[73]]</f>
        <v>4.7978921615624996E-5</v>
      </c>
      <c r="BX446" s="10">
        <f>3/24000000*OO[[#This Row],[132 (05JUL1985 09:00:00)-Water Temperature (C)]]*OO[[#This Row],[74]]</f>
        <v>4.1587996305549997E-5</v>
      </c>
      <c r="BY446" s="10">
        <f>3/24000000*OO[[#This Row],[133 (05JUL1985 12:00:00)-Water Temperature (C)]]*OO[[#This Row],[75]]</f>
        <v>3.6553161151325005E-5</v>
      </c>
      <c r="BZ446" s="10">
        <f>3/24000000*OO[[#This Row],[134 (05JUL1985 15:00:00)-Water Temperature (C)]]*OO[[#This Row],[76]]</f>
        <v>3.240883180513875E-5</v>
      </c>
      <c r="CA446" s="10">
        <f>3/24000000*OO[[#This Row],[135 (05JUL1985 18:00:00)-Water Temperature (C)]]*OO[[#This Row],[77]]</f>
        <v>2.8889594069849998E-5</v>
      </c>
      <c r="CB446" s="10">
        <f>3/24000000*OO[[#This Row],[136 (05JUL1985 21:00:00)-Water Temperature (C)]]*OO[[#This Row],[78]]</f>
        <v>2.5680478120586249E-5</v>
      </c>
      <c r="CC446" s="10">
        <f>3/24000000*OO[[#This Row],[137 (06JUL1985 00:00:00)-Water Temperature (C)]]*OO[[#This Row],[79]]</f>
        <v>2.2855187100525002E-5</v>
      </c>
      <c r="CD446" s="10">
        <f>3/24000000*OO[[#This Row],[138 (06JUL1985 03:00:00)-Water Temperature (C)]]*OO[[#This Row],[80]]</f>
        <v>2.0519506654740001E-5</v>
      </c>
      <c r="CE446" s="10">
        <f>3/24000000*OO[[#This Row],[139 (06JUL1985 06:00:00)-Water Temperature (C)]]*OO[[#This Row],[81]]</f>
        <v>1.8620827576243748E-5</v>
      </c>
      <c r="CF446" s="10">
        <f>3/24000000*OO[[#This Row],[140 (06JUL1985 09:00:00)-Water Temperature (C)]]*OO[[#This Row],[82]]</f>
        <v>1.726704504334875E-5</v>
      </c>
      <c r="CG446" s="10">
        <f>3/24000000*OO[[#This Row],[141 (06JUL1985 12:00:00)-Water Temperature (C)]]*OO[[#This Row],[83]]</f>
        <v>1.6167363047639998E-5</v>
      </c>
      <c r="CH446" s="10">
        <f>3/24000000*OO[[#This Row],[142 (06JUL1985 15:00:00)-Water Temperature (C)]]*OO[[#This Row],[84]]</f>
        <v>1.5181589861909999E-5</v>
      </c>
      <c r="CI446" s="10">
        <f>3/24000000*OO[[#This Row],[143 (06JUL1985 18:00:00)-Water Temperature (C)]]*OO[[#This Row],[85]]</f>
        <v>1.4265478853849998E-5</v>
      </c>
      <c r="CJ446" s="10">
        <f>3/24000000*OO[[#This Row],[144 (06JUL1985 21:00:00)-Water Temperature (C)]]*OO[[#This Row],[86]]</f>
        <v>1.3312542416004999E-5</v>
      </c>
      <c r="CK446" s="10">
        <f>3/24000000*OO[[#This Row],[145 (07JUL1985 00:00:00)-Water Temperature (C)]]*OO[[#This Row],[87]]</f>
        <v>1.2392163771117501E-5</v>
      </c>
      <c r="CL446" s="10">
        <f>3/24000000*OO[[#This Row],[146 (07JUL1985 03:00:00)-Water Temperature (C)]]*OO[[#This Row],[88]]</f>
        <v>1.1575399768162499E-5</v>
      </c>
      <c r="CM446" s="10">
        <f>3/24000000*OO[[#This Row],[147 (07JUL1985 06:00:00)-Water Temperature (C)]]*OO[[#This Row],[89]]</f>
        <v>1.085990474758E-5</v>
      </c>
      <c r="CN446" s="10">
        <f>3/24000000*OO[[#This Row],[148 (07JUL1985 09:00:00)-Water Temperature (C)]]*OO[[#This Row],[90]]</f>
        <v>1.0253864372460001E-5</v>
      </c>
      <c r="CO446" s="10">
        <f>3/24000000*OO[[#This Row],[149 (07JUL1985 12:00:00)-Water Temperature (C)]]*OO[[#This Row],[91]]</f>
        <v>9.7584455214224991E-6</v>
      </c>
      <c r="CP446" s="10">
        <f>3/24000000*OO[[#This Row],[150 (07JUL1985 15:00:00)-Water Temperature (C)]]*OO[[#This Row],[92]]</f>
        <v>9.3568215460599987E-6</v>
      </c>
      <c r="CQ446" s="10">
        <f>3/24000000*OO[[#This Row],[151 (07JUL1985 18:00:00)-Water Temperature (C)]]*OO[[#This Row],[93]]</f>
        <v>8.9192906344524994E-6</v>
      </c>
      <c r="CR446" s="10">
        <f>3/24000000*OO[[#This Row],[152 (07JUL1985 21:00:00)-Water Temperature (C)]]*OO[[#This Row],[94]]</f>
        <v>8.4384416420850002E-6</v>
      </c>
      <c r="CS446" s="10">
        <f>3/24000000*OO[[#This Row],[153 (08JUL1985 00:00:00)-Water Temperature (C)]]*OO[[#This Row],[95]]</f>
        <v>7.9718430108449997E-6</v>
      </c>
      <c r="CT446" s="10">
        <f>3/24000000*OO[[#This Row],[154 (08JUL1985 03:00:00)-Water Temperature (C)]]*OO[[#This Row],[96]]</f>
        <v>7.5398976013725002E-6</v>
      </c>
      <c r="CU446" s="10">
        <f>3/24000000*OO[[#This Row],[155 (08JUL1985 06:00:00)-Water Temperature (C)]]*OO[[#This Row],[97]]</f>
        <v>7.1510379551812493E-6</v>
      </c>
      <c r="CV446" s="10">
        <f>3/24000000*OO[[#This Row],[156 (08JUL1985 09:00:00)-Water Temperature (C)]]*OO[[#This Row],[98]]</f>
        <v>6.8612358902900004E-6</v>
      </c>
      <c r="CW446" s="10">
        <f>3/24000000*OO[[#This Row],[157 (08JUL1985 12:00:00)-Water Temperature (C)]]*OO[[#This Row],[99]]</f>
        <v>6.6354066402974995E-6</v>
      </c>
    </row>
    <row r="447" spans="1:101" x14ac:dyDescent="0.35">
      <c r="A447" t="s">
        <v>454</v>
      </c>
      <c r="B447">
        <v>799.47820000000002</v>
      </c>
      <c r="C447" s="10">
        <f>3/24*OO[[#This Row],[59 (26JUN1985 06:00:00)-Water Temperature (C)]]*OO[[#This Row],[1]]/SUM(OO[1])</f>
        <v>0</v>
      </c>
      <c r="D447" s="10">
        <f>3/24*OO[[#This Row],[60 (26JUN1985 09:00:00)-Water Temperature (C)]]*OO[[#This Row],[2]]/SUM(OO[2])</f>
        <v>0</v>
      </c>
      <c r="E447" s="10">
        <f>3/24*OO[[#This Row],[61 (26JUN1985 12:00:00)-Water Temperature (C)]]*OO[[#This Row],[3]]/SUM(OO[3])</f>
        <v>0</v>
      </c>
      <c r="F447" s="10">
        <f>3/24*OO[[#This Row],[62 (26JUN1985 15:00:00)-Water Temperature (C)]]*OO[[#This Row],[4]]/SUM(OO[4])</f>
        <v>0</v>
      </c>
      <c r="G447" s="10">
        <f>3/24*OO[[#This Row],[63 (26JUN1985 18:00:00)-Water Temperature (C)]]*OO[[#This Row],[5]]/SUM(OO[5])</f>
        <v>0</v>
      </c>
      <c r="H447" s="10">
        <f>3/24*OO[[#This Row],[64 (26JUN1985 21:00:00)-Water Temperature (C)]]*OO[[#This Row],[6]]/SUM(OO[6])</f>
        <v>0</v>
      </c>
      <c r="I447" s="10">
        <f>3/24*OO[[#This Row],[65 (27JUN1985 00:00:00)-Water Temperature (C)]]*OO[[#This Row],[7]]/SUM(OO[7])</f>
        <v>0</v>
      </c>
      <c r="J447" s="10">
        <f>3/24*OO[[#This Row],[66 (27JUN1985 03:00:00)-Water Temperature (C)]]*OO[[#This Row],[8]]/SUM(OO[8])</f>
        <v>0</v>
      </c>
      <c r="K447" s="10">
        <f>3/24*OO[[#This Row],[67 (27JUN1985 06:00:00)-Water Temperature (C)]]*OO[[#This Row],[9]]/SUM(OO[9])</f>
        <v>0</v>
      </c>
      <c r="L447" s="10">
        <f>3/24*OO[[#This Row],[68 (27JUN1985 09:00:00)-Water Temperature (C)]]*OO[[#This Row],[10]]/SUM(OO[10])</f>
        <v>0</v>
      </c>
      <c r="M447" s="10">
        <f>3/24*OO[[#This Row],[69 (27JUN1985 12:00:00)-Water Temperature (C)]]*OO[[#This Row],[11]]/SUM(OO[11])</f>
        <v>0</v>
      </c>
      <c r="N447" s="10">
        <f>3/24*OO[[#This Row],[70 (27JUN1985 15:00:00)-Water Temperature (C)]]*OO[[#This Row],[12]]/SUM(OO[12])</f>
        <v>0</v>
      </c>
      <c r="O447" s="10">
        <f>3/24*OO[[#This Row],[71 (27JUN1985 18:00:00)-Water Temperature (C)]]*OO[[#This Row],[13]]/SUM(OO[13])</f>
        <v>0</v>
      </c>
      <c r="P447" s="10">
        <f>3/24*OO[[#This Row],[72 (27JUN1985 21:00:00)-Water Temperature (C)]]*OO[[#This Row],[14]]/SUM(OO[14])</f>
        <v>0</v>
      </c>
      <c r="Q447" s="10">
        <f>3/24*OO[[#This Row],[73 (28JUN1985 00:00:00)-Water Temperature (C)]]*OO[[#This Row],[15]]/SUM(OO[15])</f>
        <v>0</v>
      </c>
      <c r="R447" s="10">
        <f>3/24*OO[[#This Row],[74 (28JUN1985 03:00:00)-Water Temperature (C)]]*OO[[#This Row],[16]]/SUM(OO[16])</f>
        <v>0</v>
      </c>
      <c r="S447" s="10">
        <f>3/24*OO[[#This Row],[75 (28JUN1985 06:00:00)-Water Temperature (C)]]*OO[[#This Row],[17]]/SUM(OO[17])</f>
        <v>0</v>
      </c>
      <c r="T447" s="10">
        <f>3/24*OO[[#This Row],[76 (28JUN1985 09:00:00)-Water Temperature (C)]]*OO[[#This Row],[18]]/SUM(OO[18])</f>
        <v>0</v>
      </c>
      <c r="U447" s="10">
        <f>3/24*OO[[#This Row],[77 (28JUN1985 12:00:00)-Water Temperature (C)]]*OO[[#This Row],[19]]/SUM(OO[19])</f>
        <v>0</v>
      </c>
      <c r="V447" s="10">
        <f>3/24000000*OO[[#This Row],[78 (28JUN1985 15:00:00)-Water Temperature (C)]]*OO[[#This Row],[20]]</f>
        <v>0</v>
      </c>
      <c r="W447" s="10">
        <f>3/24000000*OO[[#This Row],[79 (28JUN1985 18:00:00)-Water Temperature (C)]]*OO[[#This Row],[21]]</f>
        <v>4.1787713037800002E-39</v>
      </c>
      <c r="X447" s="10">
        <f>3/24000000*OO[[#This Row],[80 (28JUN1985 21:00:00)-Water Temperature (C)]]*OO[[#This Row],[22]]</f>
        <v>4.374970315625E-31</v>
      </c>
      <c r="Y447" s="10">
        <f>3/24000000*OO[[#This Row],[81 (29JUN1985 00:00:00)-Water Temperature (C)]]*OO[[#This Row],[23]]</f>
        <v>4.0825424693699997E-25</v>
      </c>
      <c r="Z447" s="10">
        <f>3/24000000*OO[[#This Row],[82 (29JUN1985 03:00:00)-Water Temperature (C)]]*OO[[#This Row],[24]]</f>
        <v>1.4262984418579999E-20</v>
      </c>
      <c r="AA447" s="10">
        <f>3/24000000*OO[[#This Row],[83 (29JUN1985 06:00:00)-Water Temperature (C)]]*OO[[#This Row],[25]]</f>
        <v>6.1203323546437494E-17</v>
      </c>
      <c r="AB447" s="10">
        <f>3/24000000*OO[[#This Row],[84 (29JUN1985 09:00:00)-Water Temperature (C)]]*OO[[#This Row],[26]]</f>
        <v>5.5994621644437498E-14</v>
      </c>
      <c r="AC447" s="10">
        <f>3/24000000*OO[[#This Row],[85 (29JUN1985 12:00:00)-Water Temperature (C)]]*OO[[#This Row],[27]]</f>
        <v>1.55986860526025E-11</v>
      </c>
      <c r="AD447" s="10">
        <f>3/24000000*OO[[#This Row],[86 (29JUN1985 15:00:00)-Water Temperature (C)]]*OO[[#This Row],[28]]</f>
        <v>1.6779867050966246E-9</v>
      </c>
      <c r="AE447" s="10">
        <f>3/24000000*OO[[#This Row],[88 (29JUN1985 21:00:00)-Water Temperature (C)]]*OO[[#This Row],[30]]</f>
        <v>2.0637620837977499E-6</v>
      </c>
      <c r="AF447" s="10">
        <f>3/24000000*OO[[#This Row],[88 (29JUN1985 21:00:00)-Water Temperature (C)]]*OO[[#This Row],[30]]</f>
        <v>2.0637620837977499E-6</v>
      </c>
      <c r="AG447" s="10">
        <f>3/24000000*OO[[#This Row],[89 (30JUN1985 00:00:00)-Water Temperature (C)]]*OO[[#This Row],[31]]</f>
        <v>2.9219036979475003E-5</v>
      </c>
      <c r="AH447" s="10">
        <f>3/24000000*OO[[#This Row],[90 (30JUN1985 03:00:00)-Water Temperature (C)]]*OO[[#This Row],[32]]</f>
        <v>2.5464774417809999E-4</v>
      </c>
      <c r="AI447" s="10">
        <f>3/24000000*OO[[#This Row],[91 (30JUN1985 06:00:00)-Water Temperature (C)]]*OO[[#This Row],[33]]</f>
        <v>1.4616804361643749E-3</v>
      </c>
      <c r="AJ447" s="10">
        <f>3/24000000*OO[[#This Row],[92 (30JUN1985 09:00:00)-Water Temperature (C)]]*OO[[#This Row],[34]]</f>
        <v>5.8997404030399995E-3</v>
      </c>
      <c r="AK447" s="10">
        <f>3/24000000*OO[[#This Row],[93 (30JUN1985 12:00:00)-Water Temperature (C)]]*OO[[#This Row],[35]]</f>
        <v>1.7567303649279997E-2</v>
      </c>
      <c r="AL447" s="10">
        <f>3/24000000*OO[[#This Row],[94 (30JUN1985 15:00:00)-Water Temperature (C)]]*OO[[#This Row],[36]]</f>
        <v>4.0101004574924999E-2</v>
      </c>
      <c r="AM447" s="10">
        <f>3/24000000*OO[[#This Row],[95 (30JUN1985 18:00:00)-Water Temperature (C)]]*OO[[#This Row],[37]]</f>
        <v>7.2733206864324995E-2</v>
      </c>
      <c r="AN447" s="10">
        <f>3/24000000*OO[[#This Row],[96 (30JUN1985 21:00:00)-Water Temperature (C)]]*OO[[#This Row],[38]]</f>
        <v>0.1079112449583</v>
      </c>
      <c r="AO447" s="10">
        <f>3/24000000*OO[[#This Row],[97 (01JUL1985 00:00:00)-Water Temperature (C)]]*OO[[#This Row],[39]]</f>
        <v>0.136083453650375</v>
      </c>
      <c r="AP447" s="10">
        <f>3/24000000*OO[[#This Row],[98 (01JUL1985 03:00:00)-Water Temperature (C)]]*OO[[#This Row],[40]]</f>
        <v>0.15137261522955001</v>
      </c>
      <c r="AQ447" s="10">
        <f>3/24000000*OO[[#This Row],[99 (01JUL1985 06:00:00)-Water Temperature (C)]]*OO[[#This Row],[41]]</f>
        <v>0.15248110099423751</v>
      </c>
      <c r="AR447" s="10">
        <f>3/24000000*OO[[#This Row],[100 (01JUL1985 09:00:00)-Water Temperature (C)]]*OO[[#This Row],[42]]</f>
        <v>0.14355752954759995</v>
      </c>
      <c r="AS447" s="10">
        <f>3/24000000*OO[[#This Row],[101 (01JUL1985 12:00:00)-Water Temperature (C)]]*OO[[#This Row],[43]]</f>
        <v>0.12744487523694997</v>
      </c>
      <c r="AT447" s="10">
        <f>3/24000000*OO[[#This Row],[102 (01JUL1985 15:00:00)-Water Temperature (C)]]*OO[[#This Row],[44]]</f>
        <v>0.10710861280749999</v>
      </c>
      <c r="AU447" s="10">
        <f>3/24000000*OO[[#This Row],[103 (01JUL1985 18:00:00)-Water Temperature (C)]]*OO[[#This Row],[45]]</f>
        <v>8.6346751850799999E-2</v>
      </c>
      <c r="AV447" s="10">
        <f>3/24000000*OO[[#This Row],[104 (01JUL1985 21:00:00)-Water Temperature (C)]]*OO[[#This Row],[46]]</f>
        <v>6.7122429514874987E-2</v>
      </c>
      <c r="AW447" s="10">
        <f>3/24000000*OO[[#This Row],[105 (02JUL1985 00:00:00)-Water Temperature (C)]]*OO[[#This Row],[47]]</f>
        <v>5.1207724613299997E-2</v>
      </c>
      <c r="AX447" s="10">
        <f>3/24000000*OO[[#This Row],[106 (02JUL1985 03:00:00)-Water Temperature (C)]]*OO[[#This Row],[48]]</f>
        <v>3.85769974753375E-2</v>
      </c>
      <c r="AY447" s="10">
        <f>3/24000000*OO[[#This Row],[107 (02JUL1985 06:00:00)-Water Temperature (C)]]*OO[[#This Row],[49]]</f>
        <v>2.8792891011298751E-2</v>
      </c>
      <c r="AZ447" s="10">
        <f>3/24000000*OO[[#This Row],[108 (02JUL1985 09:00:00)-Water Temperature (C)]]*OO[[#This Row],[50]]</f>
        <v>2.130982190913875E-2</v>
      </c>
      <c r="BA447" s="10">
        <f>3/24000000*OO[[#This Row],[109 (02JUL1985 12:00:00)-Water Temperature (C)]]*OO[[#This Row],[51]]</f>
        <v>1.5799334185856252E-2</v>
      </c>
      <c r="BB447" s="10">
        <f>3/24000000*OO[[#This Row],[110 (02JUL1985 15:00:00)-Water Temperature (C)]]*OO[[#This Row],[52]]</f>
        <v>1.176556189699E-2</v>
      </c>
      <c r="BC447" s="10">
        <f>3/24000000*OO[[#This Row],[111 (02JUL1985 18:00:00)-Water Temperature (C)]]*OO[[#This Row],[53]]</f>
        <v>8.7552173177600015E-3</v>
      </c>
      <c r="BD447" s="10">
        <f>3/24000000*OO[[#This Row],[112 (02JUL1985 21:00:00)-Water Temperature (C)]]*OO[[#This Row],[54]]</f>
        <v>6.4599350198249993E-3</v>
      </c>
      <c r="BE447" s="10">
        <f>3/24000000*OO[[#This Row],[113 (03JUL1985 00:00:00)-Water Temperature (C)]]*OO[[#This Row],[55]]</f>
        <v>4.7244862083937493E-3</v>
      </c>
      <c r="BF447" s="10">
        <f>3/24000000*OO[[#This Row],[114 (03JUL1985 03:00:00)-Water Temperature (C)]]*OO[[#This Row],[56]]</f>
        <v>3.4680101499999999E-3</v>
      </c>
      <c r="BG447" s="10">
        <f>3/24000000*OO[[#This Row],[115 (03JUL1985 06:00:00)-Water Temperature (C)]]*OO[[#This Row],[57]]</f>
        <v>2.5602931713779998E-3</v>
      </c>
      <c r="BH447" s="10">
        <f>3/24000000*OO[[#This Row],[116 (03JUL1985 09:00:00)-Water Temperature (C)]]*OO[[#This Row],[58]]</f>
        <v>1.9174910593767502E-3</v>
      </c>
      <c r="BI447" s="10">
        <f>3/24000000*OO[[#This Row],[117 (03JUL1985 12:00:00)-Water Temperature (C)]]*OO[[#This Row],[59]]</f>
        <v>1.4533811944076249E-3</v>
      </c>
      <c r="BJ447" s="10">
        <f>3/24000000*OO[[#This Row],[118 (03JUL1985 15:00:00)-Water Temperature (C)]]*OO[[#This Row],[60]]</f>
        <v>1.1074926062524999E-3</v>
      </c>
      <c r="BK447" s="10">
        <f>3/24000000*OO[[#This Row],[119 (03JUL1985 18:00:00)-Water Temperature (C)]]*OO[[#This Row],[61]]</f>
        <v>8.4702595620825001E-4</v>
      </c>
      <c r="BL447" s="10">
        <f>3/24000000*OO[[#This Row],[120 (03JUL1985 21:00:00)-Water Temperature (C)]]*OO[[#This Row],[62]]</f>
        <v>6.4675592241E-4</v>
      </c>
      <c r="BM447" s="10">
        <f>3/24000000*OO[[#This Row],[121 (04JUL1985 00:00:00)-Water Temperature (C)]]*OO[[#This Row],[63]]</f>
        <v>4.9545058980299999E-4</v>
      </c>
      <c r="BN447" s="10">
        <f>3/24000000*OO[[#This Row],[122 (04JUL1985 03:00:00)-Water Temperature (C)]]*OO[[#This Row],[64]]</f>
        <v>3.8333680807812499E-4</v>
      </c>
      <c r="BO447" s="10">
        <f>3/24000000*OO[[#This Row],[123 (04JUL1985 06:00:00)-Water Temperature (C)]]*OO[[#This Row],[65]]</f>
        <v>3.0009528366087501E-4</v>
      </c>
      <c r="BP447" s="10">
        <f>3/24000000*OO[[#This Row],[124 (04JUL1985 09:00:00)-Water Temperature (C)]]*OO[[#This Row],[66]]</f>
        <v>2.4030802695744998E-4</v>
      </c>
      <c r="BQ447" s="10">
        <f>3/24000000*OO[[#This Row],[125 (04JUL1985 12:00:00)-Water Temperature (C)]]*OO[[#This Row],[67]]</f>
        <v>1.9483918031483751E-4</v>
      </c>
      <c r="BR447" s="10">
        <f>3/24000000*OO[[#This Row],[126 (04JUL1985 15:00:00)-Water Temperature (C)]]*OO[[#This Row],[68]]</f>
        <v>1.5889584670044998E-4</v>
      </c>
      <c r="BS447" s="10">
        <f>3/24000000*OO[[#This Row],[127 (04JUL1985 18:00:00)-Water Temperature (C)]]*OO[[#This Row],[69]]</f>
        <v>1.3016431169056252E-4</v>
      </c>
      <c r="BT447" s="10">
        <f>3/24000000*OO[[#This Row],[128 (04JUL1985 21:00:00)-Water Temperature (C)]]*OO[[#This Row],[70]]</f>
        <v>1.0703596941279999E-4</v>
      </c>
      <c r="BU447" s="10">
        <f>3/24000000*OO[[#This Row],[129 (05JUL1985 00:00:00)-Water Temperature (C)]]*OO[[#This Row],[71]]</f>
        <v>8.8431484483487489E-5</v>
      </c>
      <c r="BV447" s="10">
        <f>3/24000000*OO[[#This Row],[130 (05JUL1985 03:00:00)-Water Temperature (C)]]*OO[[#This Row],[72]]</f>
        <v>7.3893020581124985E-5</v>
      </c>
      <c r="BW447" s="10">
        <f>3/24000000*OO[[#This Row],[131 (05JUL1985 06:00:00)-Water Temperature (C)]]*OO[[#This Row],[73]]</f>
        <v>6.253058054587499E-5</v>
      </c>
      <c r="BX447" s="10">
        <f>3/24000000*OO[[#This Row],[132 (05JUL1985 09:00:00)-Water Temperature (C)]]*OO[[#This Row],[74]]</f>
        <v>5.4075773665925005E-5</v>
      </c>
      <c r="BY447" s="10">
        <f>3/24000000*OO[[#This Row],[133 (05JUL1985 12:00:00)-Water Temperature (C)]]*OO[[#This Row],[75]]</f>
        <v>4.7421048630450001E-5</v>
      </c>
      <c r="BZ447" s="10">
        <f>3/24000000*OO[[#This Row],[134 (05JUL1985 15:00:00)-Water Temperature (C)]]*OO[[#This Row],[76]]</f>
        <v>4.1948494405375003E-5</v>
      </c>
      <c r="CA447" s="10">
        <f>3/24000000*OO[[#This Row],[135 (05JUL1985 18:00:00)-Water Temperature (C)]]*OO[[#This Row],[77]]</f>
        <v>3.7301884283512497E-5</v>
      </c>
      <c r="CB447" s="10">
        <f>3/24000000*OO[[#This Row],[136 (05JUL1985 21:00:00)-Water Temperature (C)]]*OO[[#This Row],[78]]</f>
        <v>3.3071912476747504E-5</v>
      </c>
      <c r="CC447" s="10">
        <f>3/24000000*OO[[#This Row],[137 (06JUL1985 00:00:00)-Water Temperature (C)]]*OO[[#This Row],[79]]</f>
        <v>2.9336983540103746E-5</v>
      </c>
      <c r="CD447" s="10">
        <f>3/24000000*OO[[#This Row],[138 (06JUL1985 03:00:00)-Water Temperature (C)]]*OO[[#This Row],[80]]</f>
        <v>2.6236160245709996E-5</v>
      </c>
      <c r="CE447" s="10">
        <f>3/24000000*OO[[#This Row],[139 (06JUL1985 06:00:00)-Water Temperature (C)]]*OO[[#This Row],[81]]</f>
        <v>2.3705828550585001E-5</v>
      </c>
      <c r="CF447" s="10">
        <f>3/24000000*OO[[#This Row],[140 (06JUL1985 09:00:00)-Water Temperature (C)]]*OO[[#This Row],[82]]</f>
        <v>2.1881877934249997E-5</v>
      </c>
      <c r="CG447" s="10">
        <f>3/24000000*OO[[#This Row],[141 (06JUL1985 12:00:00)-Water Temperature (C)]]*OO[[#This Row],[83]]</f>
        <v>2.0405179414352497E-5</v>
      </c>
      <c r="CH447" s="10">
        <f>3/24000000*OO[[#This Row],[142 (06JUL1985 15:00:00)-Water Temperature (C)]]*OO[[#This Row],[84]]</f>
        <v>1.9093305681922501E-5</v>
      </c>
      <c r="CI447" s="10">
        <f>3/24000000*OO[[#This Row],[143 (06JUL1985 18:00:00)-Water Temperature (C)]]*OO[[#This Row],[85]]</f>
        <v>1.7882128170259998E-5</v>
      </c>
      <c r="CJ447" s="10">
        <f>3/24000000*OO[[#This Row],[144 (06JUL1985 21:00:00)-Water Temperature (C)]]*OO[[#This Row],[86]]</f>
        <v>1.6635204985787499E-5</v>
      </c>
      <c r="CK447" s="10">
        <f>3/24000000*OO[[#This Row],[145 (07JUL1985 00:00:00)-Water Temperature (C)]]*OO[[#This Row],[87]]</f>
        <v>1.542938032552E-5</v>
      </c>
      <c r="CL447" s="10">
        <f>3/24000000*OO[[#This Row],[146 (07JUL1985 03:00:00)-Water Temperature (C)]]*OO[[#This Row],[88]]</f>
        <v>1.43558407776E-5</v>
      </c>
      <c r="CM447" s="10">
        <f>3/24000000*OO[[#This Row],[147 (07JUL1985 06:00:00)-Water Temperature (C)]]*OO[[#This Row],[89]]</f>
        <v>1.3413639372289999E-5</v>
      </c>
      <c r="CN447" s="10">
        <f>3/24000000*OO[[#This Row],[148 (07JUL1985 09:00:00)-Water Temperature (C)]]*OO[[#This Row],[90]]</f>
        <v>1.26153172496175E-5</v>
      </c>
      <c r="CO447" s="10">
        <f>3/24000000*OO[[#This Row],[149 (07JUL1985 12:00:00)-Water Temperature (C)]]*OO[[#This Row],[91]]</f>
        <v>1.1963250474175E-5</v>
      </c>
      <c r="CP447" s="10">
        <f>3/24000000*OO[[#This Row],[150 (07JUL1985 15:00:00)-Water Temperature (C)]]*OO[[#This Row],[92]]</f>
        <v>1.1435350864397499E-5</v>
      </c>
      <c r="CQ447" s="10">
        <f>3/24000000*OO[[#This Row],[151 (07JUL1985 18:00:00)-Water Temperature (C)]]*OO[[#This Row],[93]]</f>
        <v>1.0873382333324999E-5</v>
      </c>
      <c r="CR447" s="10">
        <f>3/24000000*OO[[#This Row],[152 (07JUL1985 21:00:00)-Water Temperature (C)]]*OO[[#This Row],[94]]</f>
        <v>1.0264006722639999E-5</v>
      </c>
      <c r="CS447" s="10">
        <f>3/24000000*OO[[#This Row],[153 (08JUL1985 00:00:00)-Water Temperature (C)]]*OO[[#This Row],[95]]</f>
        <v>9.6722840484762496E-6</v>
      </c>
      <c r="CT447" s="10">
        <f>3/24000000*OO[[#This Row],[154 (08JUL1985 03:00:00)-Water Temperature (C)]]*OO[[#This Row],[96]]</f>
        <v>9.1219187170649987E-6</v>
      </c>
      <c r="CU447" s="10">
        <f>3/24000000*OO[[#This Row],[155 (08JUL1985 06:00:00)-Water Temperature (C)]]*OO[[#This Row],[97]]</f>
        <v>8.6240065173224999E-6</v>
      </c>
      <c r="CV447" s="10">
        <f>3/24000000*OO[[#This Row],[156 (08JUL1985 09:00:00)-Water Temperature (C)]]*OO[[#This Row],[98]]</f>
        <v>8.2458472597012504E-6</v>
      </c>
      <c r="CW447" s="10">
        <f>3/24000000*OO[[#This Row],[157 (08JUL1985 12:00:00)-Water Temperature (C)]]*OO[[#This Row],[99]]</f>
        <v>7.9489082317599996E-6</v>
      </c>
    </row>
    <row r="448" spans="1:101" x14ac:dyDescent="0.35">
      <c r="A448" t="s">
        <v>455</v>
      </c>
      <c r="B448">
        <v>771.36350000000004</v>
      </c>
      <c r="C448" s="10">
        <f>3/24*OO[[#This Row],[59 (26JUN1985 06:00:00)-Water Temperature (C)]]*OO[[#This Row],[1]]/SUM(OO[1])</f>
        <v>0</v>
      </c>
      <c r="D448" s="10">
        <f>3/24*OO[[#This Row],[60 (26JUN1985 09:00:00)-Water Temperature (C)]]*OO[[#This Row],[2]]/SUM(OO[2])</f>
        <v>0</v>
      </c>
      <c r="E448" s="10">
        <f>3/24*OO[[#This Row],[61 (26JUN1985 12:00:00)-Water Temperature (C)]]*OO[[#This Row],[3]]/SUM(OO[3])</f>
        <v>0</v>
      </c>
      <c r="F448" s="10">
        <f>3/24*OO[[#This Row],[62 (26JUN1985 15:00:00)-Water Temperature (C)]]*OO[[#This Row],[4]]/SUM(OO[4])</f>
        <v>0</v>
      </c>
      <c r="G448" s="10">
        <f>3/24*OO[[#This Row],[63 (26JUN1985 18:00:00)-Water Temperature (C)]]*OO[[#This Row],[5]]/SUM(OO[5])</f>
        <v>0</v>
      </c>
      <c r="H448" s="10">
        <f>3/24*OO[[#This Row],[64 (26JUN1985 21:00:00)-Water Temperature (C)]]*OO[[#This Row],[6]]/SUM(OO[6])</f>
        <v>0</v>
      </c>
      <c r="I448" s="10">
        <f>3/24*OO[[#This Row],[65 (27JUN1985 00:00:00)-Water Temperature (C)]]*OO[[#This Row],[7]]/SUM(OO[7])</f>
        <v>0</v>
      </c>
      <c r="J448" s="10">
        <f>3/24*OO[[#This Row],[66 (27JUN1985 03:00:00)-Water Temperature (C)]]*OO[[#This Row],[8]]/SUM(OO[8])</f>
        <v>0</v>
      </c>
      <c r="K448" s="10">
        <f>3/24*OO[[#This Row],[67 (27JUN1985 06:00:00)-Water Temperature (C)]]*OO[[#This Row],[9]]/SUM(OO[9])</f>
        <v>0</v>
      </c>
      <c r="L448" s="10">
        <f>3/24*OO[[#This Row],[68 (27JUN1985 09:00:00)-Water Temperature (C)]]*OO[[#This Row],[10]]/SUM(OO[10])</f>
        <v>0</v>
      </c>
      <c r="M448" s="10">
        <f>3/24*OO[[#This Row],[69 (27JUN1985 12:00:00)-Water Temperature (C)]]*OO[[#This Row],[11]]/SUM(OO[11])</f>
        <v>0</v>
      </c>
      <c r="N448" s="10">
        <f>3/24*OO[[#This Row],[70 (27JUN1985 15:00:00)-Water Temperature (C)]]*OO[[#This Row],[12]]/SUM(OO[12])</f>
        <v>0</v>
      </c>
      <c r="O448" s="10">
        <f>3/24*OO[[#This Row],[71 (27JUN1985 18:00:00)-Water Temperature (C)]]*OO[[#This Row],[13]]/SUM(OO[13])</f>
        <v>0</v>
      </c>
      <c r="P448" s="10">
        <f>3/24*OO[[#This Row],[72 (27JUN1985 21:00:00)-Water Temperature (C)]]*OO[[#This Row],[14]]/SUM(OO[14])</f>
        <v>0</v>
      </c>
      <c r="Q448" s="10">
        <f>3/24*OO[[#This Row],[73 (28JUN1985 00:00:00)-Water Temperature (C)]]*OO[[#This Row],[15]]/SUM(OO[15])</f>
        <v>0</v>
      </c>
      <c r="R448" s="10">
        <f>3/24*OO[[#This Row],[74 (28JUN1985 03:00:00)-Water Temperature (C)]]*OO[[#This Row],[16]]/SUM(OO[16])</f>
        <v>0</v>
      </c>
      <c r="S448" s="10">
        <f>3/24*OO[[#This Row],[75 (28JUN1985 06:00:00)-Water Temperature (C)]]*OO[[#This Row],[17]]/SUM(OO[17])</f>
        <v>0</v>
      </c>
      <c r="T448" s="10">
        <f>3/24*OO[[#This Row],[76 (28JUN1985 09:00:00)-Water Temperature (C)]]*OO[[#This Row],[18]]/SUM(OO[18])</f>
        <v>0</v>
      </c>
      <c r="U448" s="10">
        <f>3/24*OO[[#This Row],[77 (28JUN1985 12:00:00)-Water Temperature (C)]]*OO[[#This Row],[19]]/SUM(OO[19])</f>
        <v>0</v>
      </c>
      <c r="V448" s="10">
        <f>3/24000000*OO[[#This Row],[78 (28JUN1985 15:00:00)-Water Temperature (C)]]*OO[[#This Row],[20]]</f>
        <v>0</v>
      </c>
      <c r="W448" s="10">
        <f>3/24000000*OO[[#This Row],[79 (28JUN1985 18:00:00)-Water Temperature (C)]]*OO[[#This Row],[21]]</f>
        <v>8.9606322728174993E-40</v>
      </c>
      <c r="X448" s="10">
        <f>3/24000000*OO[[#This Row],[80 (28JUN1985 21:00:00)-Water Temperature (C)]]*OO[[#This Row],[22]]</f>
        <v>9.4702103404562494E-32</v>
      </c>
      <c r="Y448" s="10">
        <f>3/24000000*OO[[#This Row],[81 (29JUN1985 00:00:00)-Water Temperature (C)]]*OO[[#This Row],[23]]</f>
        <v>1.1283622173111249E-25</v>
      </c>
      <c r="Z448" s="10">
        <f>3/24000000*OO[[#This Row],[82 (29JUN1985 03:00:00)-Water Temperature (C)]]*OO[[#This Row],[24]]</f>
        <v>4.6392995216499997E-21</v>
      </c>
      <c r="AA448" s="10">
        <f>3/24000000*OO[[#This Row],[83 (29JUN1985 06:00:00)-Water Temperature (C)]]*OO[[#This Row],[25]]</f>
        <v>2.261925211875875E-17</v>
      </c>
      <c r="AB448" s="10">
        <f>3/24000000*OO[[#This Row],[84 (29JUN1985 09:00:00)-Water Temperature (C)]]*OO[[#This Row],[26]]</f>
        <v>2.3011140371309998E-14</v>
      </c>
      <c r="AC448" s="10">
        <f>3/24000000*OO[[#This Row],[85 (29JUN1985 12:00:00)-Water Temperature (C)]]*OO[[#This Row],[27]]</f>
        <v>7.0137418191199989E-12</v>
      </c>
      <c r="AD448" s="10">
        <f>3/24000000*OO[[#This Row],[86 (29JUN1985 15:00:00)-Water Temperature (C)]]*OO[[#This Row],[28]]</f>
        <v>8.1679299799999996E-10</v>
      </c>
      <c r="AE448" s="10">
        <f>3/24000000*OO[[#This Row],[88 (29JUN1985 21:00:00)-Water Temperature (C)]]*OO[[#This Row],[30]]</f>
        <v>1.1536001996154999E-6</v>
      </c>
      <c r="AF448" s="10">
        <f>3/24000000*OO[[#This Row],[88 (29JUN1985 21:00:00)-Water Temperature (C)]]*OO[[#This Row],[30]]</f>
        <v>1.1536001996154999E-6</v>
      </c>
      <c r="AG448" s="10">
        <f>3/24000000*OO[[#This Row],[89 (30JUN1985 00:00:00)-Water Temperature (C)]]*OO[[#This Row],[31]]</f>
        <v>1.73782941882575E-5</v>
      </c>
      <c r="AH448" s="10">
        <f>3/24000000*OO[[#This Row],[90 (30JUN1985 03:00:00)-Water Temperature (C)]]*OO[[#This Row],[32]]</f>
        <v>1.6052949064365E-4</v>
      </c>
      <c r="AI448" s="10">
        <f>3/24000000*OO[[#This Row],[91 (30JUN1985 06:00:00)-Water Temperature (C)]]*OO[[#This Row],[33]]</f>
        <v>9.7357522029375011E-4</v>
      </c>
      <c r="AJ448" s="10">
        <f>3/24000000*OO[[#This Row],[92 (30JUN1985 09:00:00)-Water Temperature (C)]]*OO[[#This Row],[34]]</f>
        <v>4.1408565625049992E-3</v>
      </c>
      <c r="AK448" s="10">
        <f>3/24000000*OO[[#This Row],[93 (30JUN1985 12:00:00)-Water Temperature (C)]]*OO[[#This Row],[35]]</f>
        <v>1.2960751152524999E-2</v>
      </c>
      <c r="AL448" s="10">
        <f>3/24000000*OO[[#This Row],[94 (30JUN1985 15:00:00)-Water Temperature (C)]]*OO[[#This Row],[36]]</f>
        <v>3.1019977862995003E-2</v>
      </c>
      <c r="AM448" s="10">
        <f>3/24000000*OO[[#This Row],[95 (30JUN1985 18:00:00)-Water Temperature (C)]]*OO[[#This Row],[37]]</f>
        <v>5.8823961325499996E-2</v>
      </c>
      <c r="AN448" s="10">
        <f>3/24000000*OO[[#This Row],[96 (30JUN1985 21:00:00)-Water Temperature (C)]]*OO[[#This Row],[38]]</f>
        <v>9.0969154733374982E-2</v>
      </c>
      <c r="AO448" s="10">
        <f>3/24000000*OO[[#This Row],[97 (01JUL1985 00:00:00)-Water Temperature (C)]]*OO[[#This Row],[39]]</f>
        <v>0.11916565562343748</v>
      </c>
      <c r="AP448" s="10">
        <f>3/24000000*OO[[#This Row],[98 (01JUL1985 03:00:00)-Water Temperature (C)]]*OO[[#This Row],[40]]</f>
        <v>0.1371829875885</v>
      </c>
      <c r="AQ448" s="10">
        <f>3/24000000*OO[[#This Row],[99 (01JUL1985 06:00:00)-Water Temperature (C)]]*OO[[#This Row],[41]]</f>
        <v>0.14253349699502502</v>
      </c>
      <c r="AR448" s="10">
        <f>3/24000000*OO[[#This Row],[100 (01JUL1985 09:00:00)-Water Temperature (C)]]*OO[[#This Row],[42]]</f>
        <v>0.13795420994549998</v>
      </c>
      <c r="AS448" s="10">
        <f>3/24000000*OO[[#This Row],[101 (01JUL1985 12:00:00)-Water Temperature (C)]]*OO[[#This Row],[43]]</f>
        <v>0.12556333613031251</v>
      </c>
      <c r="AT448" s="10">
        <f>3/24000000*OO[[#This Row],[102 (01JUL1985 15:00:00)-Water Temperature (C)]]*OO[[#This Row],[44]]</f>
        <v>0.10793216995115</v>
      </c>
      <c r="AU448" s="10">
        <f>3/24000000*OO[[#This Row],[103 (01JUL1985 18:00:00)-Water Temperature (C)]]*OO[[#This Row],[45]]</f>
        <v>8.8757557854999988E-2</v>
      </c>
      <c r="AV448" s="10">
        <f>3/24000000*OO[[#This Row],[104 (01JUL1985 21:00:00)-Water Temperature (C)]]*OO[[#This Row],[46]]</f>
        <v>7.0202526246299995E-2</v>
      </c>
      <c r="AW448" s="10">
        <f>3/24000000*OO[[#This Row],[105 (02JUL1985 00:00:00)-Water Temperature (C)]]*OO[[#This Row],[47]]</f>
        <v>5.4354805240387494E-2</v>
      </c>
      <c r="AX448" s="10">
        <f>3/24000000*OO[[#This Row],[106 (02JUL1985 03:00:00)-Water Temperature (C)]]*OO[[#This Row],[48]]</f>
        <v>4.1477034437474997E-2</v>
      </c>
      <c r="AY448" s="10">
        <f>3/24000000*OO[[#This Row],[107 (02JUL1985 06:00:00)-Water Temperature (C)]]*OO[[#This Row],[49]]</f>
        <v>3.1319202002594998E-2</v>
      </c>
      <c r="AZ448" s="10">
        <f>3/24000000*OO[[#This Row],[108 (02JUL1985 09:00:00)-Water Temperature (C)]]*OO[[#This Row],[50]]</f>
        <v>2.3433414436293751E-2</v>
      </c>
      <c r="BA448" s="10">
        <f>3/24000000*OO[[#This Row],[109 (02JUL1985 12:00:00)-Water Temperature (C)]]*OO[[#This Row],[51]]</f>
        <v>1.7549872011130001E-2</v>
      </c>
      <c r="BB448" s="10">
        <f>3/24000000*OO[[#This Row],[110 (02JUL1985 15:00:00)-Water Temperature (C)]]*OO[[#This Row],[52]]</f>
        <v>1.3189307875873749E-2</v>
      </c>
      <c r="BC448" s="10">
        <f>3/24000000*OO[[#This Row],[111 (02JUL1985 18:00:00)-Water Temperature (C)]]*OO[[#This Row],[53]]</f>
        <v>9.8977591959749991E-3</v>
      </c>
      <c r="BD448" s="10">
        <f>3/24000000*OO[[#This Row],[112 (02JUL1985 21:00:00)-Water Temperature (C)]]*OO[[#This Row],[54]]</f>
        <v>7.3618283917275002E-3</v>
      </c>
      <c r="BE448" s="10">
        <f>3/24000000*OO[[#This Row],[113 (03JUL1985 00:00:00)-Water Temperature (C)]]*OO[[#This Row],[55]]</f>
        <v>5.4256725689499994E-3</v>
      </c>
      <c r="BF448" s="10">
        <f>3/24000000*OO[[#This Row],[114 (03JUL1985 03:00:00)-Water Temperature (C)]]*OO[[#This Row],[56]]</f>
        <v>4.0104249671199998E-3</v>
      </c>
      <c r="BG448" s="10">
        <f>3/24000000*OO[[#This Row],[115 (03JUL1985 06:00:00)-Water Temperature (C)]]*OO[[#This Row],[57]]</f>
        <v>2.9793509269761247E-3</v>
      </c>
      <c r="BH448" s="10">
        <f>3/24000000*OO[[#This Row],[116 (03JUL1985 09:00:00)-Water Temperature (C)]]*OO[[#This Row],[58]]</f>
        <v>2.2443445179285001E-3</v>
      </c>
      <c r="BI448" s="10">
        <f>3/24000000*OO[[#This Row],[117 (03JUL1985 12:00:00)-Water Temperature (C)]]*OO[[#This Row],[59]]</f>
        <v>1.7109853731229999E-3</v>
      </c>
      <c r="BJ448" s="10">
        <f>3/24000000*OO[[#This Row],[118 (03JUL1985 15:00:00)-Water Temperature (C)]]*OO[[#This Row],[60]]</f>
        <v>1.3115208696239998E-3</v>
      </c>
      <c r="BK448" s="10">
        <f>3/24000000*OO[[#This Row],[119 (03JUL1985 18:00:00)-Water Temperature (C)]]*OO[[#This Row],[61]]</f>
        <v>1.0089718766912498E-3</v>
      </c>
      <c r="BL448" s="10">
        <f>3/24000000*OO[[#This Row],[120 (03JUL1985 21:00:00)-Water Temperature (C)]]*OO[[#This Row],[62]]</f>
        <v>7.7467008705E-4</v>
      </c>
      <c r="BM448" s="10">
        <f>3/24000000*OO[[#This Row],[121 (04JUL1985 00:00:00)-Water Temperature (C)]]*OO[[#This Row],[63]]</f>
        <v>5.9634848500987484E-4</v>
      </c>
      <c r="BN448" s="10">
        <f>3/24000000*OO[[#This Row],[122 (04JUL1985 03:00:00)-Water Temperature (C)]]*OO[[#This Row],[64]]</f>
        <v>4.6330861657712497E-4</v>
      </c>
      <c r="BO448" s="10">
        <f>3/24000000*OO[[#This Row],[123 (04JUL1985 06:00:00)-Water Temperature (C)]]*OO[[#This Row],[65]]</f>
        <v>3.6398473009649994E-4</v>
      </c>
      <c r="BP448" s="10">
        <f>3/24000000*OO[[#This Row],[124 (04JUL1985 09:00:00)-Water Temperature (C)]]*OO[[#This Row],[66]]</f>
        <v>2.9233798770418747E-4</v>
      </c>
      <c r="BQ448" s="10">
        <f>3/24000000*OO[[#This Row],[125 (04JUL1985 12:00:00)-Water Temperature (C)]]*OO[[#This Row],[67]]</f>
        <v>2.3770251063354999E-4</v>
      </c>
      <c r="BR448" s="10">
        <f>3/24000000*OO[[#This Row],[126 (04JUL1985 15:00:00)-Water Temperature (C)]]*OO[[#This Row],[68]]</f>
        <v>1.9439217551629997E-4</v>
      </c>
      <c r="BS448" s="10">
        <f>3/24000000*OO[[#This Row],[127 (04JUL1985 18:00:00)-Water Temperature (C)]]*OO[[#This Row],[69]]</f>
        <v>1.5964085430930002E-4</v>
      </c>
      <c r="BT448" s="10">
        <f>3/24000000*OO[[#This Row],[128 (04JUL1985 21:00:00)-Water Temperature (C)]]*OO[[#This Row],[70]]</f>
        <v>1.31525373959925E-4</v>
      </c>
      <c r="BU448" s="10">
        <f>3/24000000*OO[[#This Row],[129 (05JUL1985 00:00:00)-Water Temperature (C)]]*OO[[#This Row],[71]]</f>
        <v>1.0878797783490001E-4</v>
      </c>
      <c r="BV448" s="10">
        <f>3/24000000*OO[[#This Row],[130 (05JUL1985 03:00:00)-Water Temperature (C)]]*OO[[#This Row],[72]]</f>
        <v>9.0933086606024996E-5</v>
      </c>
      <c r="BW448" s="10">
        <f>3/24000000*OO[[#This Row],[131 (05JUL1985 06:00:00)-Water Temperature (C)]]*OO[[#This Row],[73]]</f>
        <v>7.6930486805699996E-5</v>
      </c>
      <c r="BX448" s="10">
        <f>3/24000000*OO[[#This Row],[132 (05JUL1985 09:00:00)-Water Temperature (C)]]*OO[[#This Row],[74]]</f>
        <v>6.6478962081087495E-5</v>
      </c>
      <c r="BY448" s="10">
        <f>3/24000000*OO[[#This Row],[133 (05JUL1985 12:00:00)-Water Temperature (C)]]*OO[[#This Row],[75]]</f>
        <v>5.8247043317624993E-5</v>
      </c>
      <c r="BZ448" s="10">
        <f>3/24000000*OO[[#This Row],[134 (05JUL1985 15:00:00)-Water Temperature (C)]]*OO[[#This Row],[76]]</f>
        <v>5.1478357121775E-5</v>
      </c>
      <c r="CA448" s="10">
        <f>3/24000000*OO[[#This Row],[135 (05JUL1985 18:00:00)-Water Temperature (C)]]*OO[[#This Row],[77]]</f>
        <v>4.5726550437399994E-5</v>
      </c>
      <c r="CB448" s="10">
        <f>3/24000000*OO[[#This Row],[136 (05JUL1985 21:00:00)-Water Temperature (C)]]*OO[[#This Row],[78]]</f>
        <v>4.0485820947299997E-5</v>
      </c>
      <c r="CC448" s="10">
        <f>3/24000000*OO[[#This Row],[137 (06JUL1985 00:00:00)-Water Temperature (C)]]*OO[[#This Row],[79]]</f>
        <v>3.5846411250499999E-5</v>
      </c>
      <c r="CD448" s="10">
        <f>3/24000000*OO[[#This Row],[138 (06JUL1985 03:00:00)-Water Temperature (C)]]*OO[[#This Row],[80]]</f>
        <v>3.1977231893943747E-5</v>
      </c>
      <c r="CE448" s="10">
        <f>3/24000000*OO[[#This Row],[139 (06JUL1985 06:00:00)-Water Temperature (C)]]*OO[[#This Row],[81]]</f>
        <v>2.880870373766E-5</v>
      </c>
      <c r="CF448" s="10">
        <f>3/24000000*OO[[#This Row],[140 (06JUL1985 09:00:00)-Water Temperature (C)]]*OO[[#This Row],[82]]</f>
        <v>2.6505231288899997E-5</v>
      </c>
      <c r="CG448" s="10">
        <f>3/24000000*OO[[#This Row],[141 (06JUL1985 12:00:00)-Water Temperature (C)]]*OO[[#This Row],[83]]</f>
        <v>2.4640891745731248E-5</v>
      </c>
      <c r="CH448" s="10">
        <f>3/24000000*OO[[#This Row],[142 (06JUL1985 15:00:00)-Water Temperature (C)]]*OO[[#This Row],[84]]</f>
        <v>2.2994024001839999E-5</v>
      </c>
      <c r="CI448" s="10">
        <f>3/24000000*OO[[#This Row],[143 (06JUL1985 18:00:00)-Water Temperature (C)]]*OO[[#This Row],[85]]</f>
        <v>2.148150181868E-5</v>
      </c>
      <c r="CJ448" s="10">
        <f>3/24000000*OO[[#This Row],[144 (06JUL1985 21:00:00)-Water Temperature (C)]]*OO[[#This Row],[86]]</f>
        <v>1.9933705912319999E-5</v>
      </c>
      <c r="CK448" s="10">
        <f>3/24000000*OO[[#This Row],[145 (07JUL1985 00:00:00)-Water Temperature (C)]]*OO[[#This Row],[87]]</f>
        <v>1.843713426375E-5</v>
      </c>
      <c r="CL448" s="10">
        <f>3/24000000*OO[[#This Row],[146 (07JUL1985 03:00:00)-Water Temperature (C)]]*OO[[#This Row],[88]]</f>
        <v>1.7100175046375001E-5</v>
      </c>
      <c r="CM448" s="10">
        <f>3/24000000*OO[[#This Row],[147 (07JUL1985 06:00:00)-Water Temperature (C)]]*OO[[#This Row],[89]]</f>
        <v>1.5923591174559999E-5</v>
      </c>
      <c r="CN448" s="10">
        <f>3/24000000*OO[[#This Row],[148 (07JUL1985 09:00:00)-Water Temperature (C)]]*OO[[#This Row],[90]]</f>
        <v>1.4924990782979999E-5</v>
      </c>
      <c r="CO448" s="10">
        <f>3/24000000*OO[[#This Row],[149 (07JUL1985 12:00:00)-Water Temperature (C)]]*OO[[#This Row],[91]]</f>
        <v>1.410980856186625E-5</v>
      </c>
      <c r="CP448" s="10">
        <f>3/24000000*OO[[#This Row],[150 (07JUL1985 15:00:00)-Water Temperature (C)]]*OO[[#This Row],[92]]</f>
        <v>1.3450372517671249E-5</v>
      </c>
      <c r="CQ448" s="10">
        <f>3/24000000*OO[[#This Row],[151 (07JUL1985 18:00:00)-Water Temperature (C)]]*OO[[#This Row],[93]]</f>
        <v>1.27600243095975E-5</v>
      </c>
      <c r="CR448" s="10">
        <f>3/24000000*OO[[#This Row],[152 (07JUL1985 21:00:00)-Water Temperature (C)]]*OO[[#This Row],[94]]</f>
        <v>1.2020250300279999E-5</v>
      </c>
      <c r="CS448" s="10">
        <f>3/24000000*OO[[#This Row],[153 (08JUL1985 00:00:00)-Water Temperature (C)]]*OO[[#This Row],[95]]</f>
        <v>1.130285910223125E-5</v>
      </c>
      <c r="CT448" s="10">
        <f>3/24000000*OO[[#This Row],[154 (08JUL1985 03:00:00)-Water Temperature (C)]]*OO[[#This Row],[96]]</f>
        <v>1.0633211812684999E-5</v>
      </c>
      <c r="CU448" s="10">
        <f>3/24000000*OO[[#This Row],[155 (08JUL1985 06:00:00)-Water Temperature (C)]]*OO[[#This Row],[97]]</f>
        <v>1.0024866754E-5</v>
      </c>
      <c r="CV448" s="10">
        <f>3/24000000*OO[[#This Row],[156 (08JUL1985 09:00:00)-Water Temperature (C)]]*OO[[#This Row],[98]]</f>
        <v>9.5559289918499985E-6</v>
      </c>
      <c r="CW448" s="10">
        <f>3/24000000*OO[[#This Row],[157 (08JUL1985 12:00:00)-Water Temperature (C)]]*OO[[#This Row],[99]]</f>
        <v>9.1843670030700009E-6</v>
      </c>
    </row>
    <row r="449" spans="1:101" x14ac:dyDescent="0.35">
      <c r="A449" t="s">
        <v>456</v>
      </c>
      <c r="B449">
        <v>789.84659999999997</v>
      </c>
      <c r="C449" s="10">
        <f>3/24*OO[[#This Row],[59 (26JUN1985 06:00:00)-Water Temperature (C)]]*OO[[#This Row],[1]]/SUM(OO[1])</f>
        <v>0</v>
      </c>
      <c r="D449" s="10">
        <f>3/24*OO[[#This Row],[60 (26JUN1985 09:00:00)-Water Temperature (C)]]*OO[[#This Row],[2]]/SUM(OO[2])</f>
        <v>0</v>
      </c>
      <c r="E449" s="10">
        <f>3/24*OO[[#This Row],[61 (26JUN1985 12:00:00)-Water Temperature (C)]]*OO[[#This Row],[3]]/SUM(OO[3])</f>
        <v>0</v>
      </c>
      <c r="F449" s="10">
        <f>3/24*OO[[#This Row],[62 (26JUN1985 15:00:00)-Water Temperature (C)]]*OO[[#This Row],[4]]/SUM(OO[4])</f>
        <v>0</v>
      </c>
      <c r="G449" s="10">
        <f>3/24*OO[[#This Row],[63 (26JUN1985 18:00:00)-Water Temperature (C)]]*OO[[#This Row],[5]]/SUM(OO[5])</f>
        <v>0</v>
      </c>
      <c r="H449" s="10">
        <f>3/24*OO[[#This Row],[64 (26JUN1985 21:00:00)-Water Temperature (C)]]*OO[[#This Row],[6]]/SUM(OO[6])</f>
        <v>0</v>
      </c>
      <c r="I449" s="10">
        <f>3/24*OO[[#This Row],[65 (27JUN1985 00:00:00)-Water Temperature (C)]]*OO[[#This Row],[7]]/SUM(OO[7])</f>
        <v>0</v>
      </c>
      <c r="J449" s="10">
        <f>3/24*OO[[#This Row],[66 (27JUN1985 03:00:00)-Water Temperature (C)]]*OO[[#This Row],[8]]/SUM(OO[8])</f>
        <v>0</v>
      </c>
      <c r="K449" s="10">
        <f>3/24*OO[[#This Row],[67 (27JUN1985 06:00:00)-Water Temperature (C)]]*OO[[#This Row],[9]]/SUM(OO[9])</f>
        <v>0</v>
      </c>
      <c r="L449" s="10">
        <f>3/24*OO[[#This Row],[68 (27JUN1985 09:00:00)-Water Temperature (C)]]*OO[[#This Row],[10]]/SUM(OO[10])</f>
        <v>0</v>
      </c>
      <c r="M449" s="10">
        <f>3/24*OO[[#This Row],[69 (27JUN1985 12:00:00)-Water Temperature (C)]]*OO[[#This Row],[11]]/SUM(OO[11])</f>
        <v>0</v>
      </c>
      <c r="N449" s="10">
        <f>3/24*OO[[#This Row],[70 (27JUN1985 15:00:00)-Water Temperature (C)]]*OO[[#This Row],[12]]/SUM(OO[12])</f>
        <v>0</v>
      </c>
      <c r="O449" s="10">
        <f>3/24*OO[[#This Row],[71 (27JUN1985 18:00:00)-Water Temperature (C)]]*OO[[#This Row],[13]]/SUM(OO[13])</f>
        <v>0</v>
      </c>
      <c r="P449" s="10">
        <f>3/24*OO[[#This Row],[72 (27JUN1985 21:00:00)-Water Temperature (C)]]*OO[[#This Row],[14]]/SUM(OO[14])</f>
        <v>0</v>
      </c>
      <c r="Q449" s="10">
        <f>3/24*OO[[#This Row],[73 (28JUN1985 00:00:00)-Water Temperature (C)]]*OO[[#This Row],[15]]/SUM(OO[15])</f>
        <v>0</v>
      </c>
      <c r="R449" s="10">
        <f>3/24*OO[[#This Row],[74 (28JUN1985 03:00:00)-Water Temperature (C)]]*OO[[#This Row],[16]]/SUM(OO[16])</f>
        <v>0</v>
      </c>
      <c r="S449" s="10">
        <f>3/24*OO[[#This Row],[75 (28JUN1985 06:00:00)-Water Temperature (C)]]*OO[[#This Row],[17]]/SUM(OO[17])</f>
        <v>0</v>
      </c>
      <c r="T449" s="10">
        <f>3/24*OO[[#This Row],[76 (28JUN1985 09:00:00)-Water Temperature (C)]]*OO[[#This Row],[18]]/SUM(OO[18])</f>
        <v>0</v>
      </c>
      <c r="U449" s="10">
        <f>3/24*OO[[#This Row],[77 (28JUN1985 12:00:00)-Water Temperature (C)]]*OO[[#This Row],[19]]/SUM(OO[19])</f>
        <v>0</v>
      </c>
      <c r="V449" s="10">
        <f>3/24000000*OO[[#This Row],[78 (28JUN1985 15:00:00)-Water Temperature (C)]]*OO[[#This Row],[20]]</f>
        <v>0</v>
      </c>
      <c r="W449" s="10">
        <f>3/24000000*OO[[#This Row],[79 (28JUN1985 18:00:00)-Water Temperature (C)]]*OO[[#This Row],[21]]</f>
        <v>2.2462024221585004E-40</v>
      </c>
      <c r="X449" s="10">
        <f>3/24000000*OO[[#This Row],[80 (28JUN1985 21:00:00)-Water Temperature (C)]]*OO[[#This Row],[22]]</f>
        <v>2.3233499129427501E-32</v>
      </c>
      <c r="Y449" s="10">
        <f>3/24000000*OO[[#This Row],[81 (29JUN1985 00:00:00)-Water Temperature (C)]]*OO[[#This Row],[23]]</f>
        <v>3.435859606875E-26</v>
      </c>
      <c r="Z449" s="10">
        <f>3/24000000*OO[[#This Row],[82 (29JUN1985 03:00:00)-Water Temperature (C)]]*OO[[#This Row],[24]]</f>
        <v>1.6629896802487501E-21</v>
      </c>
      <c r="AA449" s="10">
        <f>3/24000000*OO[[#This Row],[83 (29JUN1985 06:00:00)-Water Temperature (C)]]*OO[[#This Row],[25]]</f>
        <v>9.2157201472500004E-18</v>
      </c>
      <c r="AB449" s="10">
        <f>3/24000000*OO[[#This Row],[84 (29JUN1985 09:00:00)-Water Temperature (C)]]*OO[[#This Row],[26]]</f>
        <v>1.04583102009675E-14</v>
      </c>
      <c r="AC449" s="10">
        <f>3/24000000*OO[[#This Row],[85 (29JUN1985 12:00:00)-Water Temperature (C)]]*OO[[#This Row],[27]]</f>
        <v>3.5028468343500005E-12</v>
      </c>
      <c r="AD449" s="10">
        <f>3/24000000*OO[[#This Row],[86 (29JUN1985 15:00:00)-Water Temperature (C)]]*OO[[#This Row],[28]]</f>
        <v>4.4383227544800005E-10</v>
      </c>
      <c r="AE449" s="10">
        <f>3/24000000*OO[[#This Row],[88 (29JUN1985 21:00:00)-Water Temperature (C)]]*OO[[#This Row],[30]]</f>
        <v>7.2805953287699993E-7</v>
      </c>
      <c r="AF449" s="10">
        <f>3/24000000*OO[[#This Row],[88 (29JUN1985 21:00:00)-Water Temperature (C)]]*OO[[#This Row],[30]]</f>
        <v>7.2805953287699993E-7</v>
      </c>
      <c r="AG449" s="10">
        <f>3/24000000*OO[[#This Row],[89 (30JUN1985 00:00:00)-Water Temperature (C)]]*OO[[#This Row],[31]]</f>
        <v>1.1742458569845E-5</v>
      </c>
      <c r="AH449" s="10">
        <f>3/24000000*OO[[#This Row],[90 (30JUN1985 03:00:00)-Water Temperature (C)]]*OO[[#This Row],[32]]</f>
        <v>1.156978141781875E-4</v>
      </c>
      <c r="AI449" s="10">
        <f>3/24000000*OO[[#This Row],[91 (30JUN1985 06:00:00)-Water Temperature (C)]]*OO[[#This Row],[33]]</f>
        <v>7.4602652998374992E-4</v>
      </c>
      <c r="AJ449" s="10">
        <f>3/24000000*OO[[#This Row],[92 (30JUN1985 09:00:00)-Water Temperature (C)]]*OO[[#This Row],[34]]</f>
        <v>3.3640103667937496E-3</v>
      </c>
      <c r="AK449" s="10">
        <f>3/24000000*OO[[#This Row],[93 (30JUN1985 12:00:00)-Water Temperature (C)]]*OO[[#This Row],[35]]</f>
        <v>1.1131891287379998E-2</v>
      </c>
      <c r="AL449" s="10">
        <f>3/24000000*OO[[#This Row],[94 (30JUN1985 15:00:00)-Water Temperature (C)]]*OO[[#This Row],[36]]</f>
        <v>2.8083470234364999E-2</v>
      </c>
      <c r="AM449" s="10">
        <f>3/24000000*OO[[#This Row],[95 (30JUN1985 18:00:00)-Water Temperature (C)]]*OO[[#This Row],[37]]</f>
        <v>5.5949203044199994E-2</v>
      </c>
      <c r="AN449" s="10">
        <f>3/24000000*OO[[#This Row],[96 (30JUN1985 21:00:00)-Water Temperature (C)]]*OO[[#This Row],[38]]</f>
        <v>9.0563958682987486E-2</v>
      </c>
      <c r="AO449" s="10">
        <f>3/24000000*OO[[#This Row],[97 (01JUL1985 00:00:00)-Water Temperature (C)]]*OO[[#This Row],[39]]</f>
        <v>0.12369314137584998</v>
      </c>
      <c r="AP449" s="10">
        <f>3/24000000*OO[[#This Row],[98 (01JUL1985 03:00:00)-Water Temperature (C)]]*OO[[#This Row],[40]]</f>
        <v>0.14784026250059998</v>
      </c>
      <c r="AQ449" s="10">
        <f>3/24000000*OO[[#This Row],[99 (01JUL1985 06:00:00)-Water Temperature (C)]]*OO[[#This Row],[41]]</f>
        <v>0.15884464089129999</v>
      </c>
      <c r="AR449" s="10">
        <f>3/24000000*OO[[#This Row],[100 (01JUL1985 09:00:00)-Water Temperature (C)]]*OO[[#This Row],[42]]</f>
        <v>0.15838484106445</v>
      </c>
      <c r="AS449" s="10">
        <f>3/24000000*OO[[#This Row],[101 (01JUL1985 12:00:00)-Water Temperature (C)]]*OO[[#This Row],[43]]</f>
        <v>0.14809359883270001</v>
      </c>
      <c r="AT449" s="10">
        <f>3/24000000*OO[[#This Row],[102 (01JUL1985 15:00:00)-Water Temperature (C)]]*OO[[#This Row],[44]]</f>
        <v>0.13038651055594999</v>
      </c>
      <c r="AU449" s="10">
        <f>3/24000000*OO[[#This Row],[103 (01JUL1985 18:00:00)-Water Temperature (C)]]*OO[[#This Row],[45]]</f>
        <v>0.109517281959975</v>
      </c>
      <c r="AV449" s="10">
        <f>3/24000000*OO[[#This Row],[104 (01JUL1985 21:00:00)-Water Temperature (C)]]*OO[[#This Row],[46]]</f>
        <v>8.8238406135599995E-2</v>
      </c>
      <c r="AW449" s="10">
        <f>3/24000000*OO[[#This Row],[105 (02JUL1985 00:00:00)-Water Temperature (C)]]*OO[[#This Row],[47]]</f>
        <v>6.9416473064887504E-2</v>
      </c>
      <c r="AX449" s="10">
        <f>3/24000000*OO[[#This Row],[106 (02JUL1985 03:00:00)-Water Temperature (C)]]*OO[[#This Row],[48]]</f>
        <v>5.3708417116312503E-2</v>
      </c>
      <c r="AY449" s="10">
        <f>3/24000000*OO[[#This Row],[107 (02JUL1985 06:00:00)-Water Temperature (C)]]*OO[[#This Row],[49]]</f>
        <v>4.10620106941125E-2</v>
      </c>
      <c r="AZ449" s="10">
        <f>3/24000000*OO[[#This Row],[108 (02JUL1985 09:00:00)-Water Temperature (C)]]*OO[[#This Row],[50]]</f>
        <v>3.108148400970125E-2</v>
      </c>
      <c r="BA449" s="10">
        <f>3/24000000*OO[[#This Row],[109 (02JUL1985 12:00:00)-Water Temperature (C)]]*OO[[#This Row],[51]]</f>
        <v>2.3533301217079999E-2</v>
      </c>
      <c r="BB449" s="10">
        <f>3/24000000*OO[[#This Row],[110 (02JUL1985 15:00:00)-Water Temperature (C)]]*OO[[#This Row],[52]]</f>
        <v>1.7864866746249999E-2</v>
      </c>
      <c r="BC449" s="10">
        <f>3/24000000*OO[[#This Row],[111 (02JUL1985 18:00:00)-Water Temperature (C)]]*OO[[#This Row],[53]]</f>
        <v>1.3530509410372499E-2</v>
      </c>
      <c r="BD449" s="10">
        <f>3/24000000*OO[[#This Row],[112 (02JUL1985 21:00:00)-Water Temperature (C)]]*OO[[#This Row],[54]]</f>
        <v>1.015122818699E-2</v>
      </c>
      <c r="BE449" s="10">
        <f>3/24000000*OO[[#This Row],[113 (03JUL1985 00:00:00)-Water Temperature (C)]]*OO[[#This Row],[55]]</f>
        <v>7.5439649684849999E-3</v>
      </c>
      <c r="BF449" s="10">
        <f>3/24000000*OO[[#This Row],[114 (03JUL1985 03:00:00)-Water Temperature (C)]]*OO[[#This Row],[56]]</f>
        <v>5.6194823801200009E-3</v>
      </c>
      <c r="BG449" s="10">
        <f>3/24000000*OO[[#This Row],[115 (03JUL1985 06:00:00)-Water Temperature (C)]]*OO[[#This Row],[57]]</f>
        <v>4.2041842246312499E-3</v>
      </c>
      <c r="BH449" s="10">
        <f>3/24000000*OO[[#This Row],[116 (03JUL1985 09:00:00)-Water Temperature (C)]]*OO[[#This Row],[58]]</f>
        <v>3.1880147743824994E-3</v>
      </c>
      <c r="BI449" s="10">
        <f>3/24000000*OO[[#This Row],[117 (03JUL1985 12:00:00)-Water Temperature (C)]]*OO[[#This Row],[59]]</f>
        <v>2.4461621280841249E-3</v>
      </c>
      <c r="BJ449" s="10">
        <f>3/24000000*OO[[#This Row],[118 (03JUL1985 15:00:00)-Water Temperature (C)]]*OO[[#This Row],[60]]</f>
        <v>1.8872933611185001E-3</v>
      </c>
      <c r="BK449" s="10">
        <f>3/24000000*OO[[#This Row],[119 (03JUL1985 18:00:00)-Water Temperature (C)]]*OO[[#This Row],[61]]</f>
        <v>1.461405107729E-3</v>
      </c>
      <c r="BL449" s="10">
        <f>3/24000000*OO[[#This Row],[120 (03JUL1985 21:00:00)-Water Temperature (C)]]*OO[[#This Row],[62]]</f>
        <v>1.1289514757084999E-3</v>
      </c>
      <c r="BM449" s="10">
        <f>3/24000000*OO[[#This Row],[121 (04JUL1985 00:00:00)-Water Temperature (C)]]*OO[[#This Row],[63]]</f>
        <v>8.7401428191899986E-4</v>
      </c>
      <c r="BN449" s="10">
        <f>3/24000000*OO[[#This Row],[122 (04JUL1985 03:00:00)-Water Temperature (C)]]*OO[[#This Row],[64]]</f>
        <v>6.8239332073799996E-4</v>
      </c>
      <c r="BO449" s="10">
        <f>3/24000000*OO[[#This Row],[123 (04JUL1985 06:00:00)-Water Temperature (C)]]*OO[[#This Row],[65]]</f>
        <v>5.3843837423399993E-4</v>
      </c>
      <c r="BP449" s="10">
        <f>3/24000000*OO[[#This Row],[124 (04JUL1985 09:00:00)-Water Temperature (C)]]*OO[[#This Row],[66]]</f>
        <v>4.3413478280249999E-4</v>
      </c>
      <c r="BQ449" s="10">
        <f>3/24000000*OO[[#This Row],[125 (04JUL1985 12:00:00)-Water Temperature (C)]]*OO[[#This Row],[67]]</f>
        <v>3.5427058658550002E-4</v>
      </c>
      <c r="BR449" s="10">
        <f>3/24000000*OO[[#This Row],[126 (04JUL1985 15:00:00)-Water Temperature (C)]]*OO[[#This Row],[68]]</f>
        <v>2.9073998693909998E-4</v>
      </c>
      <c r="BS449" s="10">
        <f>3/24000000*OO[[#This Row],[127 (04JUL1985 18:00:00)-Water Temperature (C)]]*OO[[#This Row],[69]]</f>
        <v>2.3954590552912502E-4</v>
      </c>
      <c r="BT449" s="10">
        <f>3/24000000*OO[[#This Row],[128 (04JUL1985 21:00:00)-Water Temperature (C)]]*OO[[#This Row],[70]]</f>
        <v>1.9790556124097501E-4</v>
      </c>
      <c r="BU449" s="10">
        <f>3/24000000*OO[[#This Row],[129 (05JUL1985 00:00:00)-Water Temperature (C)]]*OO[[#This Row],[71]]</f>
        <v>1.6403399067711248E-4</v>
      </c>
      <c r="BV449" s="10">
        <f>3/24000000*OO[[#This Row],[130 (05JUL1985 03:00:00)-Water Temperature (C)]]*OO[[#This Row],[72]]</f>
        <v>1.3729500586001251E-4</v>
      </c>
      <c r="BW449" s="10">
        <f>3/24000000*OO[[#This Row],[131 (05JUL1985 06:00:00)-Water Temperature (C)]]*OO[[#This Row],[73]]</f>
        <v>1.16234697154E-4</v>
      </c>
      <c r="BX449" s="10">
        <f>3/24000000*OO[[#This Row],[132 (05JUL1985 09:00:00)-Water Temperature (C)]]*OO[[#This Row],[74]]</f>
        <v>1.0047460734826249E-4</v>
      </c>
      <c r="BY449" s="10">
        <f>3/24000000*OO[[#This Row],[133 (05JUL1985 12:00:00)-Water Temperature (C)]]*OO[[#This Row],[75]]</f>
        <v>8.8035284628599993E-5</v>
      </c>
      <c r="BZ449" s="10">
        <f>3/24000000*OO[[#This Row],[134 (05JUL1985 15:00:00)-Water Temperature (C)]]*OO[[#This Row],[76]]</f>
        <v>7.7801959106999993E-5</v>
      </c>
      <c r="CA449" s="10">
        <f>3/24000000*OO[[#This Row],[135 (05JUL1985 18:00:00)-Water Temperature (C)]]*OO[[#This Row],[77]]</f>
        <v>6.9090828291375E-5</v>
      </c>
      <c r="CB449" s="10">
        <f>3/24000000*OO[[#This Row],[136 (05JUL1985 21:00:00)-Water Temperature (C)]]*OO[[#This Row],[78]]</f>
        <v>6.1133505872124991E-5</v>
      </c>
      <c r="CC449" s="10">
        <f>3/24000000*OO[[#This Row],[137 (06JUL1985 00:00:00)-Water Temperature (C)]]*OO[[#This Row],[79]]</f>
        <v>5.4070198484174994E-5</v>
      </c>
      <c r="CD449" s="10">
        <f>3/24000000*OO[[#This Row],[138 (06JUL1985 03:00:00)-Water Temperature (C)]]*OO[[#This Row],[80]]</f>
        <v>4.8153809186175E-5</v>
      </c>
      <c r="CE449" s="10">
        <f>3/24000000*OO[[#This Row],[139 (06JUL1985 06:00:00)-Water Temperature (C)]]*OO[[#This Row],[81]]</f>
        <v>4.3288776610299997E-5</v>
      </c>
      <c r="CF449" s="10">
        <f>3/24000000*OO[[#This Row],[140 (06JUL1985 09:00:00)-Water Temperature (C)]]*OO[[#This Row],[82]]</f>
        <v>3.9728606450362499E-5</v>
      </c>
      <c r="CG449" s="10">
        <f>3/24000000*OO[[#This Row],[141 (06JUL1985 12:00:00)-Water Temperature (C)]]*OO[[#This Row],[83]]</f>
        <v>3.6840944554687496E-5</v>
      </c>
      <c r="CH449" s="10">
        <f>3/24000000*OO[[#This Row],[142 (06JUL1985 15:00:00)-Water Temperature (C)]]*OO[[#This Row],[84]]</f>
        <v>3.4298050193299999E-5</v>
      </c>
      <c r="CI449" s="10">
        <f>3/24000000*OO[[#This Row],[143 (06JUL1985 18:00:00)-Water Temperature (C)]]*OO[[#This Row],[85]]</f>
        <v>3.1973358832743752E-5</v>
      </c>
      <c r="CJ449" s="10">
        <f>3/24000000*OO[[#This Row],[144 (06JUL1985 21:00:00)-Water Temperature (C)]]*OO[[#This Row],[86]]</f>
        <v>2.9602730830603746E-5</v>
      </c>
      <c r="CK449" s="10">
        <f>3/24000000*OO[[#This Row],[145 (07JUL1985 00:00:00)-Water Temperature (C)]]*OO[[#This Row],[87]]</f>
        <v>2.7312878739006248E-5</v>
      </c>
      <c r="CL449" s="10">
        <f>3/24000000*OO[[#This Row],[146 (07JUL1985 03:00:00)-Water Temperature (C)]]*OO[[#This Row],[88]]</f>
        <v>2.5259873202547497E-5</v>
      </c>
      <c r="CM449" s="10">
        <f>3/24000000*OO[[#This Row],[147 (07JUL1985 06:00:00)-Water Temperature (C)]]*OO[[#This Row],[89]]</f>
        <v>2.3447438854156253E-5</v>
      </c>
      <c r="CN449" s="10">
        <f>3/24000000*OO[[#This Row],[148 (07JUL1985 09:00:00)-Water Temperature (C)]]*OO[[#This Row],[90]]</f>
        <v>2.1906135657722499E-5</v>
      </c>
      <c r="CO449" s="10">
        <f>3/24000000*OO[[#This Row],[149 (07JUL1985 12:00:00)-Water Temperature (C)]]*OO[[#This Row],[91]]</f>
        <v>2.0647639648658748E-5</v>
      </c>
      <c r="CP449" s="10">
        <f>3/24000000*OO[[#This Row],[150 (07JUL1985 15:00:00)-Water Temperature (C)]]*OO[[#This Row],[92]]</f>
        <v>1.9629656975174998E-5</v>
      </c>
      <c r="CQ449" s="10">
        <f>3/24000000*OO[[#This Row],[151 (07JUL1985 18:00:00)-Water Temperature (C)]]*OO[[#This Row],[93]]</f>
        <v>1.8577017386214998E-5</v>
      </c>
      <c r="CR449" s="10">
        <f>3/24000000*OO[[#This Row],[152 (07JUL1985 21:00:00)-Water Temperature (C)]]*OO[[#This Row],[94]]</f>
        <v>1.7461839018093748E-5</v>
      </c>
      <c r="CS449" s="10">
        <f>3/24000000*OO[[#This Row],[153 (08JUL1985 00:00:00)-Water Temperature (C)]]*OO[[#This Row],[95]]</f>
        <v>1.6384012805110001E-5</v>
      </c>
      <c r="CT449" s="10">
        <f>3/24000000*OO[[#This Row],[154 (08JUL1985 03:00:00)-Water Temperature (C)]]*OO[[#This Row],[96]]</f>
        <v>1.5375490521397498E-5</v>
      </c>
      <c r="CU449" s="10">
        <f>3/24000000*OO[[#This Row],[155 (08JUL1985 06:00:00)-Water Temperature (C)]]*OO[[#This Row],[97]]</f>
        <v>1.4455957777161249E-5</v>
      </c>
      <c r="CV449" s="10">
        <f>3/24000000*OO[[#This Row],[156 (08JUL1985 09:00:00)-Water Temperature (C)]]*OO[[#This Row],[98]]</f>
        <v>1.37381820559025E-5</v>
      </c>
      <c r="CW449" s="10">
        <f>3/24000000*OO[[#This Row],[157 (08JUL1985 12:00:00)-Water Temperature (C)]]*OO[[#This Row],[99]]</f>
        <v>1.3163801175350001E-5</v>
      </c>
    </row>
    <row r="450" spans="1:101" x14ac:dyDescent="0.35">
      <c r="A450" t="s">
        <v>457</v>
      </c>
      <c r="B450">
        <v>845.08540000000005</v>
      </c>
      <c r="C450" s="10">
        <f>3/24*OO[[#This Row],[59 (26JUN1985 06:00:00)-Water Temperature (C)]]*OO[[#This Row],[1]]/SUM(OO[1])</f>
        <v>0</v>
      </c>
      <c r="D450" s="10">
        <f>3/24*OO[[#This Row],[60 (26JUN1985 09:00:00)-Water Temperature (C)]]*OO[[#This Row],[2]]/SUM(OO[2])</f>
        <v>0</v>
      </c>
      <c r="E450" s="10">
        <f>3/24*OO[[#This Row],[61 (26JUN1985 12:00:00)-Water Temperature (C)]]*OO[[#This Row],[3]]/SUM(OO[3])</f>
        <v>0</v>
      </c>
      <c r="F450" s="10">
        <f>3/24*OO[[#This Row],[62 (26JUN1985 15:00:00)-Water Temperature (C)]]*OO[[#This Row],[4]]/SUM(OO[4])</f>
        <v>0</v>
      </c>
      <c r="G450" s="10">
        <f>3/24*OO[[#This Row],[63 (26JUN1985 18:00:00)-Water Temperature (C)]]*OO[[#This Row],[5]]/SUM(OO[5])</f>
        <v>0</v>
      </c>
      <c r="H450" s="10">
        <f>3/24*OO[[#This Row],[64 (26JUN1985 21:00:00)-Water Temperature (C)]]*OO[[#This Row],[6]]/SUM(OO[6])</f>
        <v>0</v>
      </c>
      <c r="I450" s="10">
        <f>3/24*OO[[#This Row],[65 (27JUN1985 00:00:00)-Water Temperature (C)]]*OO[[#This Row],[7]]/SUM(OO[7])</f>
        <v>0</v>
      </c>
      <c r="J450" s="10">
        <f>3/24*OO[[#This Row],[66 (27JUN1985 03:00:00)-Water Temperature (C)]]*OO[[#This Row],[8]]/SUM(OO[8])</f>
        <v>0</v>
      </c>
      <c r="K450" s="10">
        <f>3/24*OO[[#This Row],[67 (27JUN1985 06:00:00)-Water Temperature (C)]]*OO[[#This Row],[9]]/SUM(OO[9])</f>
        <v>0</v>
      </c>
      <c r="L450" s="10">
        <f>3/24*OO[[#This Row],[68 (27JUN1985 09:00:00)-Water Temperature (C)]]*OO[[#This Row],[10]]/SUM(OO[10])</f>
        <v>0</v>
      </c>
      <c r="M450" s="10">
        <f>3/24*OO[[#This Row],[69 (27JUN1985 12:00:00)-Water Temperature (C)]]*OO[[#This Row],[11]]/SUM(OO[11])</f>
        <v>0</v>
      </c>
      <c r="N450" s="10">
        <f>3/24*OO[[#This Row],[70 (27JUN1985 15:00:00)-Water Temperature (C)]]*OO[[#This Row],[12]]/SUM(OO[12])</f>
        <v>0</v>
      </c>
      <c r="O450" s="10">
        <f>3/24*OO[[#This Row],[71 (27JUN1985 18:00:00)-Water Temperature (C)]]*OO[[#This Row],[13]]/SUM(OO[13])</f>
        <v>0</v>
      </c>
      <c r="P450" s="10">
        <f>3/24*OO[[#This Row],[72 (27JUN1985 21:00:00)-Water Temperature (C)]]*OO[[#This Row],[14]]/SUM(OO[14])</f>
        <v>0</v>
      </c>
      <c r="Q450" s="10">
        <f>3/24*OO[[#This Row],[73 (28JUN1985 00:00:00)-Water Temperature (C)]]*OO[[#This Row],[15]]/SUM(OO[15])</f>
        <v>0</v>
      </c>
      <c r="R450" s="10">
        <f>3/24*OO[[#This Row],[74 (28JUN1985 03:00:00)-Water Temperature (C)]]*OO[[#This Row],[16]]/SUM(OO[16])</f>
        <v>0</v>
      </c>
      <c r="S450" s="10">
        <f>3/24*OO[[#This Row],[75 (28JUN1985 06:00:00)-Water Temperature (C)]]*OO[[#This Row],[17]]/SUM(OO[17])</f>
        <v>0</v>
      </c>
      <c r="T450" s="10">
        <f>3/24*OO[[#This Row],[76 (28JUN1985 09:00:00)-Water Temperature (C)]]*OO[[#This Row],[18]]/SUM(OO[18])</f>
        <v>0</v>
      </c>
      <c r="U450" s="10">
        <f>3/24*OO[[#This Row],[77 (28JUN1985 12:00:00)-Water Temperature (C)]]*OO[[#This Row],[19]]/SUM(OO[19])</f>
        <v>0</v>
      </c>
      <c r="V450" s="10">
        <f>3/24000000*OO[[#This Row],[78 (28JUN1985 15:00:00)-Water Temperature (C)]]*OO[[#This Row],[20]]</f>
        <v>0</v>
      </c>
      <c r="W450" s="10">
        <f>3/24000000*OO[[#This Row],[79 (28JUN1985 18:00:00)-Water Temperature (C)]]*OO[[#This Row],[21]]</f>
        <v>5.6998525748300008E-41</v>
      </c>
      <c r="X450" s="10">
        <f>3/24000000*OO[[#This Row],[80 (28JUN1985 21:00:00)-Water Temperature (C)]]*OO[[#This Row],[22]]</f>
        <v>5.6648065063850004E-33</v>
      </c>
      <c r="Y450" s="10">
        <f>3/24000000*OO[[#This Row],[81 (29JUN1985 00:00:00)-Water Temperature (C)]]*OO[[#This Row],[23]]</f>
        <v>1.0266752848977499E-26</v>
      </c>
      <c r="Z450" s="10">
        <f>3/24000000*OO[[#This Row],[82 (29JUN1985 03:00:00)-Water Temperature (C)]]*OO[[#This Row],[24]]</f>
        <v>5.8186611502224995E-22</v>
      </c>
      <c r="AA450" s="10">
        <f>3/24000000*OO[[#This Row],[83 (29JUN1985 06:00:00)-Water Temperature (C)]]*OO[[#This Row],[25]]</f>
        <v>3.6649874998374994E-18</v>
      </c>
      <c r="AB450" s="10">
        <f>3/24000000*OO[[#This Row],[84 (29JUN1985 09:00:00)-Water Temperature (C)]]*OO[[#This Row],[26]]</f>
        <v>4.6257360977624994E-15</v>
      </c>
      <c r="AC450" s="10">
        <f>3/24000000*OO[[#This Row],[85 (29JUN1985 12:00:00)-Water Temperature (C)]]*OO[[#This Row],[27]]</f>
        <v>1.6933600905392496E-12</v>
      </c>
      <c r="AD450" s="10">
        <f>3/24000000*OO[[#This Row],[86 (29JUN1985 15:00:00)-Water Temperature (C)]]*OO[[#This Row],[28]]</f>
        <v>2.3178427607076247E-10</v>
      </c>
      <c r="AE450" s="10">
        <f>3/24000000*OO[[#This Row],[88 (29JUN1985 21:00:00)-Water Temperature (C)]]*OO[[#This Row],[30]]</f>
        <v>4.3366921411887493E-7</v>
      </c>
      <c r="AF450" s="10">
        <f>3/24000000*OO[[#This Row],[88 (29JUN1985 21:00:00)-Water Temperature (C)]]*OO[[#This Row],[30]]</f>
        <v>4.3366921411887493E-7</v>
      </c>
      <c r="AG450" s="10">
        <f>3/24000000*OO[[#This Row],[89 (30JUN1985 00:00:00)-Water Temperature (C)]]*OO[[#This Row],[31]]</f>
        <v>7.4111730108524993E-6</v>
      </c>
      <c r="AH450" s="10">
        <f>3/24000000*OO[[#This Row],[90 (30JUN1985 03:00:00)-Water Temperature (C)]]*OO[[#This Row],[32]]</f>
        <v>7.70359193149E-5</v>
      </c>
      <c r="AI450" s="10">
        <f>3/24000000*OO[[#This Row],[91 (30JUN1985 06:00:00)-Water Temperature (C)]]*OO[[#This Row],[33]]</f>
        <v>5.22031504125875E-4</v>
      </c>
      <c r="AJ450" s="10">
        <f>3/24000000*OO[[#This Row],[92 (30JUN1985 09:00:00)-Water Temperature (C)]]*OO[[#This Row],[34]]</f>
        <v>2.4658317117393748E-3</v>
      </c>
      <c r="AK450" s="10">
        <f>3/24000000*OO[[#This Row],[93 (30JUN1985 12:00:00)-Water Temperature (C)]]*OO[[#This Row],[35]]</f>
        <v>8.5193779573674994E-3</v>
      </c>
      <c r="AL450" s="10">
        <f>3/24000000*OO[[#This Row],[94 (30JUN1985 15:00:00)-Water Temperature (C)]]*OO[[#This Row],[36]]</f>
        <v>2.2367895039254997E-2</v>
      </c>
      <c r="AM450" s="10">
        <f>3/24000000*OO[[#This Row],[95 (30JUN1985 18:00:00)-Water Temperature (C)]]*OO[[#This Row],[37]]</f>
        <v>4.6226454664724997E-2</v>
      </c>
      <c r="AN450" s="10">
        <f>3/24000000*OO[[#This Row],[96 (30JUN1985 21:00:00)-Water Temperature (C)]]*OO[[#This Row],[38]]</f>
        <v>7.7358272337699985E-2</v>
      </c>
      <c r="AO450" s="10">
        <f>3/24000000*OO[[#This Row],[97 (01JUL1985 00:00:00)-Water Temperature (C)]]*OO[[#This Row],[39]]</f>
        <v>0.10890801378521249</v>
      </c>
      <c r="AP450" s="10">
        <f>3/24000000*OO[[#This Row],[98 (01JUL1985 03:00:00)-Water Temperature (C)]]*OO[[#This Row],[40]]</f>
        <v>0.13375202313424997</v>
      </c>
      <c r="AQ450" s="10">
        <f>3/24000000*OO[[#This Row],[99 (01JUL1985 06:00:00)-Water Temperature (C)]]*OO[[#This Row],[41]]</f>
        <v>0.14721600311868749</v>
      </c>
      <c r="AR450" s="10">
        <f>3/24000000*OO[[#This Row],[100 (01JUL1985 09:00:00)-Water Temperature (C)]]*OO[[#This Row],[42]]</f>
        <v>0.15005075841281248</v>
      </c>
      <c r="AS450" s="10">
        <f>3/24000000*OO[[#This Row],[101 (01JUL1985 12:00:00)-Water Temperature (C)]]*OO[[#This Row],[43]]</f>
        <v>0.14298452383767499</v>
      </c>
      <c r="AT450" s="10">
        <f>3/24000000*OO[[#This Row],[102 (01JUL1985 15:00:00)-Water Temperature (C)]]*OO[[#This Row],[44]]</f>
        <v>0.12807866915156252</v>
      </c>
      <c r="AU450" s="10">
        <f>3/24000000*OO[[#This Row],[103 (01JUL1985 18:00:00)-Water Temperature (C)]]*OO[[#This Row],[45]]</f>
        <v>0.10923624693869999</v>
      </c>
      <c r="AV450" s="10">
        <f>3/24000000*OO[[#This Row],[104 (01JUL1985 21:00:00)-Water Temperature (C)]]*OO[[#This Row],[46]]</f>
        <v>8.9215544071687497E-2</v>
      </c>
      <c r="AW450" s="10">
        <f>3/24000000*OO[[#This Row],[105 (02JUL1985 00:00:00)-Water Temperature (C)]]*OO[[#This Row],[47]]</f>
        <v>7.1035665288674998E-2</v>
      </c>
      <c r="AX450" s="10">
        <f>3/24000000*OO[[#This Row],[106 (02JUL1985 03:00:00)-Water Temperature (C)]]*OO[[#This Row],[48]]</f>
        <v>5.5548189275450008E-2</v>
      </c>
      <c r="AY450" s="10">
        <f>3/24000000*OO[[#This Row],[107 (02JUL1985 06:00:00)-Water Temperature (C)]]*OO[[#This Row],[49]]</f>
        <v>4.2878986981999996E-2</v>
      </c>
      <c r="AZ450" s="10">
        <f>3/24000000*OO[[#This Row],[108 (02JUL1985 09:00:00)-Water Temperature (C)]]*OO[[#This Row],[50]]</f>
        <v>3.2751157356750001E-2</v>
      </c>
      <c r="BA450" s="10">
        <f>3/24000000*OO[[#This Row],[109 (02JUL1985 12:00:00)-Water Temperature (C)]]*OO[[#This Row],[51]]</f>
        <v>2.5016601507319998E-2</v>
      </c>
      <c r="BB450" s="10">
        <f>3/24000000*OO[[#This Row],[110 (02JUL1985 15:00:00)-Water Temperature (C)]]*OO[[#This Row],[52]]</f>
        <v>1.9147607386285001E-2</v>
      </c>
      <c r="BC450" s="10">
        <f>3/24000000*OO[[#This Row],[111 (02JUL1985 18:00:00)-Water Temperature (C)]]*OO[[#This Row],[53]]</f>
        <v>1.4611907344447497E-2</v>
      </c>
      <c r="BD450" s="10">
        <f>3/24000000*OO[[#This Row],[112 (02JUL1985 21:00:00)-Water Temperature (C)]]*OO[[#This Row],[54]]</f>
        <v>1.1038251385141249E-2</v>
      </c>
      <c r="BE450" s="10">
        <f>3/24000000*OO[[#This Row],[113 (03JUL1985 00:00:00)-Water Temperature (C)]]*OO[[#This Row],[55]]</f>
        <v>8.2593056848400005E-3</v>
      </c>
      <c r="BF450" s="10">
        <f>3/24000000*OO[[#This Row],[114 (03JUL1985 03:00:00)-Water Temperature (C)]]*OO[[#This Row],[56]]</f>
        <v>6.1928264376550001E-3</v>
      </c>
      <c r="BG450" s="10">
        <f>3/24000000*OO[[#This Row],[115 (03JUL1985 06:00:00)-Water Temperature (C)]]*OO[[#This Row],[57]]</f>
        <v>4.6614555562575002E-3</v>
      </c>
      <c r="BH450" s="10">
        <f>3/24000000*OO[[#This Row],[116 (03JUL1985 09:00:00)-Water Temperature (C)]]*OO[[#This Row],[58]]</f>
        <v>3.5557831379249998E-3</v>
      </c>
      <c r="BI450" s="10">
        <f>3/24000000*OO[[#This Row],[117 (03JUL1985 12:00:00)-Water Temperature (C)]]*OO[[#This Row],[59]]</f>
        <v>2.7437720413781247E-3</v>
      </c>
      <c r="BJ450" s="10">
        <f>3/24000000*OO[[#This Row],[118 (03JUL1985 15:00:00)-Water Temperature (C)]]*OO[[#This Row],[60]]</f>
        <v>2.12869268938575E-3</v>
      </c>
      <c r="BK450" s="10">
        <f>3/24000000*OO[[#This Row],[119 (03JUL1985 18:00:00)-Water Temperature (C)]]*OO[[#This Row],[61]]</f>
        <v>1.6575544125288749E-3</v>
      </c>
      <c r="BL450" s="10">
        <f>3/24000000*OO[[#This Row],[120 (03JUL1985 21:00:00)-Water Temperature (C)]]*OO[[#This Row],[62]]</f>
        <v>1.2871103697979999E-3</v>
      </c>
      <c r="BM450" s="10">
        <f>3/24000000*OO[[#This Row],[121 (04JUL1985 00:00:00)-Water Temperature (C)]]*OO[[#This Row],[63]]</f>
        <v>1.001497230746875E-3</v>
      </c>
      <c r="BN450" s="10">
        <f>3/24000000*OO[[#This Row],[122 (04JUL1985 03:00:00)-Water Temperature (C)]]*OO[[#This Row],[64]]</f>
        <v>7.8553277343499999E-4</v>
      </c>
      <c r="BO450" s="10">
        <f>3/24000000*OO[[#This Row],[123 (04JUL1985 06:00:00)-Water Temperature (C)]]*OO[[#This Row],[65]]</f>
        <v>6.224576143309999E-4</v>
      </c>
      <c r="BP450" s="10">
        <f>3/24000000*OO[[#This Row],[124 (04JUL1985 09:00:00)-Water Temperature (C)]]*OO[[#This Row],[66]]</f>
        <v>5.0390391513750006E-4</v>
      </c>
      <c r="BQ450" s="10">
        <f>3/24000000*OO[[#This Row],[125 (04JUL1985 12:00:00)-Water Temperature (C)]]*OO[[#This Row],[67]]</f>
        <v>4.1269751866199997E-4</v>
      </c>
      <c r="BR450" s="10">
        <f>3/24000000*OO[[#This Row],[126 (04JUL1985 15:00:00)-Water Temperature (C)]]*OO[[#This Row],[68]]</f>
        <v>3.3986097969325002E-4</v>
      </c>
      <c r="BS450" s="10">
        <f>3/24000000*OO[[#This Row],[127 (04JUL1985 18:00:00)-Water Temperature (C)]]*OO[[#This Row],[69]]</f>
        <v>2.809208136529125E-4</v>
      </c>
      <c r="BT450" s="10">
        <f>3/24000000*OO[[#This Row],[128 (04JUL1985 21:00:00)-Water Temperature (C)]]*OO[[#This Row],[70]]</f>
        <v>2.3276417829359999E-4</v>
      </c>
      <c r="BU450" s="10">
        <f>3/24000000*OO[[#This Row],[129 (05JUL1985 00:00:00)-Water Temperature (C)]]*OO[[#This Row],[71]]</f>
        <v>1.93414727031525E-4</v>
      </c>
      <c r="BV450" s="10">
        <f>3/24000000*OO[[#This Row],[130 (05JUL1985 03:00:00)-Water Temperature (C)]]*OO[[#This Row],[72]]</f>
        <v>1.6222614246234996E-4</v>
      </c>
      <c r="BW450" s="10">
        <f>3/24000000*OO[[#This Row],[131 (05JUL1985 06:00:00)-Water Temperature (C)]]*OO[[#This Row],[73]]</f>
        <v>1.3756929708847501E-4</v>
      </c>
      <c r="BX450" s="10">
        <f>3/24000000*OO[[#This Row],[132 (05JUL1985 09:00:00)-Water Temperature (C)]]*OO[[#This Row],[74]]</f>
        <v>1.1909720243850001E-4</v>
      </c>
      <c r="BY450" s="10">
        <f>3/24000000*OO[[#This Row],[133 (05JUL1985 12:00:00)-Water Temperature (C)]]*OO[[#This Row],[75]]</f>
        <v>1.0446580583639999E-4</v>
      </c>
      <c r="BZ450" s="10">
        <f>3/24000000*OO[[#This Row],[134 (05JUL1985 15:00:00)-Water Temperature (C)]]*OO[[#This Row],[76]]</f>
        <v>9.240883615039999E-5</v>
      </c>
      <c r="CA450" s="10">
        <f>3/24000000*OO[[#This Row],[135 (05JUL1985 18:00:00)-Water Temperature (C)]]*OO[[#This Row],[77]]</f>
        <v>8.2119797262387501E-5</v>
      </c>
      <c r="CB450" s="10">
        <f>3/24000000*OO[[#This Row],[136 (05JUL1985 21:00:00)-Water Temperature (C)]]*OO[[#This Row],[78]]</f>
        <v>7.26807662700625E-5</v>
      </c>
      <c r="CC450" s="10">
        <f>3/24000000*OO[[#This Row],[137 (06JUL1985 00:00:00)-Water Temperature (C)]]*OO[[#This Row],[79]]</f>
        <v>6.4290252589062496E-5</v>
      </c>
      <c r="CD450" s="10">
        <f>3/24000000*OO[[#This Row],[138 (06JUL1985 03:00:00)-Water Temperature (C)]]*OO[[#This Row],[80]]</f>
        <v>5.7243262600450005E-5</v>
      </c>
      <c r="CE450" s="10">
        <f>3/24000000*OO[[#This Row],[139 (06JUL1985 06:00:00)-Water Temperature (C)]]*OO[[#This Row],[81]]</f>
        <v>5.1431830486312494E-5</v>
      </c>
      <c r="CF450" s="10">
        <f>3/24000000*OO[[#This Row],[140 (06JUL1985 09:00:00)-Water Temperature (C)]]*OO[[#This Row],[82]]</f>
        <v>4.7169896216250005E-5</v>
      </c>
      <c r="CG450" s="10">
        <f>3/24000000*OO[[#This Row],[141 (06JUL1985 12:00:00)-Water Temperature (C)]]*OO[[#This Row],[83]]</f>
        <v>4.3697510491624997E-5</v>
      </c>
      <c r="CH450" s="10">
        <f>3/24000000*OO[[#This Row],[142 (06JUL1985 15:00:00)-Water Temperature (C)]]*OO[[#This Row],[84]]</f>
        <v>4.0638932977799997E-5</v>
      </c>
      <c r="CI450" s="10">
        <f>3/24000000*OO[[#This Row],[143 (06JUL1985 18:00:00)-Water Temperature (C)]]*OO[[#This Row],[85]]</f>
        <v>3.7847054410225002E-5</v>
      </c>
      <c r="CJ450" s="10">
        <f>3/24000000*OO[[#This Row],[144 (06JUL1985 21:00:00)-Water Temperature (C)]]*OO[[#This Row],[86]]</f>
        <v>3.4996802047394992E-5</v>
      </c>
      <c r="CK450" s="10">
        <f>3/24000000*OO[[#This Row],[145 (07JUL1985 00:00:00)-Water Temperature (C)]]*OO[[#This Row],[87]]</f>
        <v>3.225129592033625E-5</v>
      </c>
      <c r="CL450" s="10">
        <f>3/24000000*OO[[#This Row],[146 (07JUL1985 03:00:00)-Water Temperature (C)]]*OO[[#This Row],[88]]</f>
        <v>2.9782876788225002E-5</v>
      </c>
      <c r="CM450" s="10">
        <f>3/24000000*OO[[#This Row],[147 (07JUL1985 06:00:00)-Water Temperature (C)]]*OO[[#This Row],[89]]</f>
        <v>2.7598906858744998E-5</v>
      </c>
      <c r="CN450" s="10">
        <f>3/24000000*OO[[#This Row],[148 (07JUL1985 09:00:00)-Water Temperature (C)]]*OO[[#This Row],[90]]</f>
        <v>2.5738534985415001E-5</v>
      </c>
      <c r="CO450" s="10">
        <f>3/24000000*OO[[#This Row],[149 (07JUL1985 12:00:00)-Water Temperature (C)]]*OO[[#This Row],[91]]</f>
        <v>2.4221087991224998E-5</v>
      </c>
      <c r="CP450" s="10">
        <f>3/24000000*OO[[#This Row],[150 (07JUL1985 15:00:00)-Water Temperature (C)]]*OO[[#This Row],[92]]</f>
        <v>2.2992232435781251E-5</v>
      </c>
      <c r="CQ450" s="10">
        <f>3/24000000*OO[[#This Row],[151 (07JUL1985 18:00:00)-Water Temperature (C)]]*OO[[#This Row],[93]]</f>
        <v>2.1726147880710002E-5</v>
      </c>
      <c r="CR450" s="10">
        <f>3/24000000*OO[[#This Row],[152 (07JUL1985 21:00:00)-Water Temperature (C)]]*OO[[#This Row],[94]]</f>
        <v>2.0393044583659999E-5</v>
      </c>
      <c r="CS450" s="10">
        <f>3/24000000*OO[[#This Row],[153 (08JUL1985 00:00:00)-Water Temperature (C)]]*OO[[#This Row],[95]]</f>
        <v>1.9110079472412499E-5</v>
      </c>
      <c r="CT450" s="10">
        <f>3/24000000*OO[[#This Row],[154 (08JUL1985 03:00:00)-Water Temperature (C)]]*OO[[#This Row],[96]]</f>
        <v>1.7908593997151252E-5</v>
      </c>
      <c r="CU450" s="10">
        <f>3/24000000*OO[[#This Row],[155 (08JUL1985 06:00:00)-Water Temperature (C)]]*OO[[#This Row],[97]]</f>
        <v>1.6810604444836251E-5</v>
      </c>
      <c r="CV450" s="10">
        <f>3/24000000*OO[[#This Row],[156 (08JUL1985 09:00:00)-Water Temperature (C)]]*OO[[#This Row],[98]]</f>
        <v>1.5949763512672498E-5</v>
      </c>
      <c r="CW450" s="10">
        <f>3/24000000*OO[[#This Row],[157 (08JUL1985 12:00:00)-Water Temperature (C)]]*OO[[#This Row],[99]]</f>
        <v>1.5255033727890002E-5</v>
      </c>
    </row>
    <row r="451" spans="1:101" x14ac:dyDescent="0.35">
      <c r="A451" t="s">
        <v>458</v>
      </c>
      <c r="B451">
        <v>734.60760000000005</v>
      </c>
      <c r="C451" s="10">
        <f>3/24*OO[[#This Row],[59 (26JUN1985 06:00:00)-Water Temperature (C)]]*OO[[#This Row],[1]]/SUM(OO[1])</f>
        <v>0</v>
      </c>
      <c r="D451" s="10">
        <f>3/24*OO[[#This Row],[60 (26JUN1985 09:00:00)-Water Temperature (C)]]*OO[[#This Row],[2]]/SUM(OO[2])</f>
        <v>0</v>
      </c>
      <c r="E451" s="10">
        <f>3/24*OO[[#This Row],[61 (26JUN1985 12:00:00)-Water Temperature (C)]]*OO[[#This Row],[3]]/SUM(OO[3])</f>
        <v>0</v>
      </c>
      <c r="F451" s="10">
        <f>3/24*OO[[#This Row],[62 (26JUN1985 15:00:00)-Water Temperature (C)]]*OO[[#This Row],[4]]/SUM(OO[4])</f>
        <v>0</v>
      </c>
      <c r="G451" s="10">
        <f>3/24*OO[[#This Row],[63 (26JUN1985 18:00:00)-Water Temperature (C)]]*OO[[#This Row],[5]]/SUM(OO[5])</f>
        <v>0</v>
      </c>
      <c r="H451" s="10">
        <f>3/24*OO[[#This Row],[64 (26JUN1985 21:00:00)-Water Temperature (C)]]*OO[[#This Row],[6]]/SUM(OO[6])</f>
        <v>0</v>
      </c>
      <c r="I451" s="10">
        <f>3/24*OO[[#This Row],[65 (27JUN1985 00:00:00)-Water Temperature (C)]]*OO[[#This Row],[7]]/SUM(OO[7])</f>
        <v>0</v>
      </c>
      <c r="J451" s="10">
        <f>3/24*OO[[#This Row],[66 (27JUN1985 03:00:00)-Water Temperature (C)]]*OO[[#This Row],[8]]/SUM(OO[8])</f>
        <v>0</v>
      </c>
      <c r="K451" s="10">
        <f>3/24*OO[[#This Row],[67 (27JUN1985 06:00:00)-Water Temperature (C)]]*OO[[#This Row],[9]]/SUM(OO[9])</f>
        <v>0</v>
      </c>
      <c r="L451" s="10">
        <f>3/24*OO[[#This Row],[68 (27JUN1985 09:00:00)-Water Temperature (C)]]*OO[[#This Row],[10]]/SUM(OO[10])</f>
        <v>0</v>
      </c>
      <c r="M451" s="10">
        <f>3/24*OO[[#This Row],[69 (27JUN1985 12:00:00)-Water Temperature (C)]]*OO[[#This Row],[11]]/SUM(OO[11])</f>
        <v>0</v>
      </c>
      <c r="N451" s="10">
        <f>3/24*OO[[#This Row],[70 (27JUN1985 15:00:00)-Water Temperature (C)]]*OO[[#This Row],[12]]/SUM(OO[12])</f>
        <v>0</v>
      </c>
      <c r="O451" s="10">
        <f>3/24*OO[[#This Row],[71 (27JUN1985 18:00:00)-Water Temperature (C)]]*OO[[#This Row],[13]]/SUM(OO[13])</f>
        <v>0</v>
      </c>
      <c r="P451" s="10">
        <f>3/24*OO[[#This Row],[72 (27JUN1985 21:00:00)-Water Temperature (C)]]*OO[[#This Row],[14]]/SUM(OO[14])</f>
        <v>0</v>
      </c>
      <c r="Q451" s="10">
        <f>3/24*OO[[#This Row],[73 (28JUN1985 00:00:00)-Water Temperature (C)]]*OO[[#This Row],[15]]/SUM(OO[15])</f>
        <v>0</v>
      </c>
      <c r="R451" s="10">
        <f>3/24*OO[[#This Row],[74 (28JUN1985 03:00:00)-Water Temperature (C)]]*OO[[#This Row],[16]]/SUM(OO[16])</f>
        <v>0</v>
      </c>
      <c r="S451" s="10">
        <f>3/24*OO[[#This Row],[75 (28JUN1985 06:00:00)-Water Temperature (C)]]*OO[[#This Row],[17]]/SUM(OO[17])</f>
        <v>0</v>
      </c>
      <c r="T451" s="10">
        <f>3/24*OO[[#This Row],[76 (28JUN1985 09:00:00)-Water Temperature (C)]]*OO[[#This Row],[18]]/SUM(OO[18])</f>
        <v>0</v>
      </c>
      <c r="U451" s="10">
        <f>3/24*OO[[#This Row],[77 (28JUN1985 12:00:00)-Water Temperature (C)]]*OO[[#This Row],[19]]/SUM(OO[19])</f>
        <v>0</v>
      </c>
      <c r="V451" s="10">
        <f>3/24000000*OO[[#This Row],[78 (28JUN1985 15:00:00)-Water Temperature (C)]]*OO[[#This Row],[20]]</f>
        <v>0</v>
      </c>
      <c r="W451" s="10">
        <f>3/24000000*OO[[#This Row],[79 (28JUN1985 18:00:00)-Water Temperature (C)]]*OO[[#This Row],[21]]</f>
        <v>1.0478511714015001E-41</v>
      </c>
      <c r="X451" s="10">
        <f>3/24000000*OO[[#This Row],[80 (28JUN1985 21:00:00)-Water Temperature (C)]]*OO[[#This Row],[22]]</f>
        <v>9.6467208947925006E-34</v>
      </c>
      <c r="Y451" s="10">
        <f>3/24000000*OO[[#This Row],[81 (29JUN1985 00:00:00)-Water Temperature (C)]]*OO[[#This Row],[23]]</f>
        <v>2.2950549846419997E-27</v>
      </c>
      <c r="Z451" s="10">
        <f>3/24000000*OO[[#This Row],[82 (29JUN1985 03:00:00)-Water Temperature (C)]]*OO[[#This Row],[24]]</f>
        <v>1.5592763267298751E-22</v>
      </c>
      <c r="AA451" s="10">
        <f>3/24000000*OO[[#This Row],[83 (29JUN1985 06:00:00)-Water Temperature (C)]]*OO[[#This Row],[25]]</f>
        <v>1.1296650629512499E-18</v>
      </c>
      <c r="AB451" s="10">
        <f>3/24000000*OO[[#This Row],[84 (29JUN1985 09:00:00)-Water Temperature (C)]]*OO[[#This Row],[26]]</f>
        <v>1.6026708102249998E-15</v>
      </c>
      <c r="AC451" s="10">
        <f>3/24000000*OO[[#This Row],[85 (29JUN1985 12:00:00)-Water Temperature (C)]]*OO[[#This Row],[27]]</f>
        <v>6.4693593885187499E-13</v>
      </c>
      <c r="AD451" s="10">
        <f>3/24000000*OO[[#This Row],[86 (29JUN1985 15:00:00)-Water Temperature (C)]]*OO[[#This Row],[28]]</f>
        <v>9.6417221155375002E-11</v>
      </c>
      <c r="AE451" s="10">
        <f>3/24000000*OO[[#This Row],[88 (29JUN1985 21:00:00)-Water Temperature (C)]]*OO[[#This Row],[30]]</f>
        <v>2.08798722787E-7</v>
      </c>
      <c r="AF451" s="10">
        <f>3/24000000*OO[[#This Row],[88 (29JUN1985 21:00:00)-Water Temperature (C)]]*OO[[#This Row],[30]]</f>
        <v>2.08798722787E-7</v>
      </c>
      <c r="AG451" s="10">
        <f>3/24000000*OO[[#This Row],[89 (30JUN1985 00:00:00)-Water Temperature (C)]]*OO[[#This Row],[31]]</f>
        <v>3.8092204181850001E-6</v>
      </c>
      <c r="AH451" s="10">
        <f>3/24000000*OO[[#This Row],[90 (30JUN1985 03:00:00)-Water Temperature (C)]]*OO[[#This Row],[32]]</f>
        <v>4.2093693348999998E-5</v>
      </c>
      <c r="AI451" s="10">
        <f>3/24000000*OO[[#This Row],[91 (30JUN1985 06:00:00)-Water Temperature (C)]]*OO[[#This Row],[33]]</f>
        <v>3.0213311700439993E-4</v>
      </c>
      <c r="AJ451" s="10">
        <f>3/24000000*OO[[#This Row],[92 (30JUN1985 09:00:00)-Water Temperature (C)]]*OO[[#This Row],[34]]</f>
        <v>1.507377221282E-3</v>
      </c>
      <c r="AK451" s="10">
        <f>3/24000000*OO[[#This Row],[93 (30JUN1985 12:00:00)-Water Temperature (C)]]*OO[[#This Row],[35]]</f>
        <v>5.4831231942900002E-3</v>
      </c>
      <c r="AL451" s="10">
        <f>3/24000000*OO[[#This Row],[94 (30JUN1985 15:00:00)-Water Temperature (C)]]*OO[[#This Row],[36]]</f>
        <v>1.5108753501882498E-2</v>
      </c>
      <c r="AM451" s="10">
        <f>3/24000000*OO[[#This Row],[95 (30JUN1985 18:00:00)-Water Temperature (C)]]*OO[[#This Row],[37]]</f>
        <v>3.2662879319564998E-2</v>
      </c>
      <c r="AN451" s="10">
        <f>3/24000000*OO[[#This Row],[96 (30JUN1985 21:00:00)-Water Temperature (C)]]*OO[[#This Row],[38]]</f>
        <v>5.6977625284212498E-2</v>
      </c>
      <c r="AO451" s="10">
        <f>3/24000000*OO[[#This Row],[97 (01JUL1985 00:00:00)-Water Temperature (C)]]*OO[[#This Row],[39]]</f>
        <v>8.3387616765750003E-2</v>
      </c>
      <c r="AP451" s="10">
        <f>3/24000000*OO[[#This Row],[98 (01JUL1985 03:00:00)-Water Temperature (C)]]*OO[[#This Row],[40]]</f>
        <v>0.10613000209139999</v>
      </c>
      <c r="AQ451" s="10">
        <f>3/24000000*OO[[#This Row],[99 (01JUL1985 06:00:00)-Water Temperature (C)]]*OO[[#This Row],[41]]</f>
        <v>0.12066425625134999</v>
      </c>
      <c r="AR451" s="10">
        <f>3/24000000*OO[[#This Row],[100 (01JUL1985 09:00:00)-Water Temperature (C)]]*OO[[#This Row],[42]]</f>
        <v>0.12676899850143747</v>
      </c>
      <c r="AS451" s="10">
        <f>3/24000000*OO[[#This Row],[101 (01JUL1985 12:00:00)-Water Temperature (C)]]*OO[[#This Row],[43]]</f>
        <v>0.12408714145042499</v>
      </c>
      <c r="AT451" s="10">
        <f>3/24000000*OO[[#This Row],[102 (01JUL1985 15:00:00)-Water Temperature (C)]]*OO[[#This Row],[44]]</f>
        <v>0.11392247629079999</v>
      </c>
      <c r="AU451" s="10">
        <f>3/24000000*OO[[#This Row],[103 (01JUL1985 18:00:00)-Water Temperature (C)]]*OO[[#This Row],[45]]</f>
        <v>9.9361022515312494E-2</v>
      </c>
      <c r="AV451" s="10">
        <f>3/24000000*OO[[#This Row],[104 (01JUL1985 21:00:00)-Water Temperature (C)]]*OO[[#This Row],[46]]</f>
        <v>8.2819959692449999E-2</v>
      </c>
      <c r="AW451" s="10">
        <f>3/24000000*OO[[#This Row],[105 (02JUL1985 00:00:00)-Water Temperature (C)]]*OO[[#This Row],[47]]</f>
        <v>6.7188458349600008E-2</v>
      </c>
      <c r="AX451" s="10">
        <f>3/24000000*OO[[#This Row],[106 (02JUL1985 03:00:00)-Water Temperature (C)]]*OO[[#This Row],[48]]</f>
        <v>5.3434118102249996E-2</v>
      </c>
      <c r="AY451" s="10">
        <f>3/24000000*OO[[#This Row],[107 (02JUL1985 06:00:00)-Water Temperature (C)]]*OO[[#This Row],[49]]</f>
        <v>4.1892653020537497E-2</v>
      </c>
      <c r="AZ451" s="10">
        <f>3/24000000*OO[[#This Row],[108 (02JUL1985 09:00:00)-Water Temperature (C)]]*OO[[#This Row],[50]]</f>
        <v>3.2468867067892503E-2</v>
      </c>
      <c r="BA451" s="10">
        <f>3/24000000*OO[[#This Row],[109 (02JUL1985 12:00:00)-Water Temperature (C)]]*OO[[#This Row],[51]]</f>
        <v>2.5163153826824998E-2</v>
      </c>
      <c r="BB451" s="10">
        <f>3/24000000*OO[[#This Row],[110 (02JUL1985 15:00:00)-Water Temperature (C)]]*OO[[#This Row],[52]]</f>
        <v>1.9525950245339999E-2</v>
      </c>
      <c r="BC451" s="10">
        <f>3/24000000*OO[[#This Row],[111 (02JUL1985 18:00:00)-Water Temperature (C)]]*OO[[#This Row],[53]]</f>
        <v>1.5090738608344999E-2</v>
      </c>
      <c r="BD451" s="10">
        <f>3/24000000*OO[[#This Row],[112 (02JUL1985 21:00:00)-Water Temperature (C)]]*OO[[#This Row],[54]]</f>
        <v>1.1531272131544999E-2</v>
      </c>
      <c r="BE451" s="10">
        <f>3/24000000*OO[[#This Row],[113 (03JUL1985 00:00:00)-Water Temperature (C)]]*OO[[#This Row],[55]]</f>
        <v>8.7264972613437485E-3</v>
      </c>
      <c r="BF451" s="10">
        <f>3/24000000*OO[[#This Row],[114 (03JUL1985 03:00:00)-Water Temperature (C)]]*OO[[#This Row],[56]]</f>
        <v>6.61637022613875E-3</v>
      </c>
      <c r="BG451" s="10">
        <f>3/24000000*OO[[#This Row],[115 (03JUL1985 06:00:00)-Water Temperature (C)]]*OO[[#This Row],[57]]</f>
        <v>5.0327133059999991E-3</v>
      </c>
      <c r="BH451" s="10">
        <f>3/24000000*OO[[#This Row],[116 (03JUL1985 09:00:00)-Water Temperature (C)]]*OO[[#This Row],[58]]</f>
        <v>3.8789752158424995E-3</v>
      </c>
      <c r="BI451" s="10">
        <f>3/24000000*OO[[#This Row],[117 (03JUL1985 12:00:00)-Water Temperature (C)]]*OO[[#This Row],[59]]</f>
        <v>3.0223262343666243E-3</v>
      </c>
      <c r="BJ451" s="10">
        <f>3/24000000*OO[[#This Row],[118 (03JUL1985 15:00:00)-Water Temperature (C)]]*OO[[#This Row],[60]]</f>
        <v>2.3667623412418747E-3</v>
      </c>
      <c r="BK451" s="10">
        <f>3/24000000*OO[[#This Row],[119 (03JUL1985 18:00:00)-Water Temperature (C)]]*OO[[#This Row],[61]]</f>
        <v>1.8600741353189999E-3</v>
      </c>
      <c r="BL451" s="10">
        <f>3/24000000*OO[[#This Row],[120 (03JUL1985 21:00:00)-Water Temperature (C)]]*OO[[#This Row],[62]]</f>
        <v>1.456682879925E-3</v>
      </c>
      <c r="BM451" s="10">
        <f>3/24000000*OO[[#This Row],[121 (04JUL1985 00:00:00)-Water Temperature (C)]]*OO[[#This Row],[63]]</f>
        <v>1.14303989397625E-3</v>
      </c>
      <c r="BN451" s="10">
        <f>3/24000000*OO[[#This Row],[122 (04JUL1985 03:00:00)-Water Temperature (C)]]*OO[[#This Row],[64]]</f>
        <v>9.0369505796449999E-4</v>
      </c>
      <c r="BO451" s="10">
        <f>3/24000000*OO[[#This Row],[123 (04JUL1985 06:00:00)-Water Temperature (C)]]*OO[[#This Row],[65]]</f>
        <v>7.2143891922799984E-4</v>
      </c>
      <c r="BP451" s="10">
        <f>3/24000000*OO[[#This Row],[124 (04JUL1985 09:00:00)-Water Temperature (C)]]*OO[[#This Row],[66]]</f>
        <v>5.8828335288774994E-4</v>
      </c>
      <c r="BQ451" s="10">
        <f>3/24000000*OO[[#This Row],[125 (04JUL1985 12:00:00)-Water Temperature (C)]]*OO[[#This Row],[67]]</f>
        <v>4.8489568702749999E-4</v>
      </c>
      <c r="BR451" s="10">
        <f>3/24000000*OO[[#This Row],[126 (04JUL1985 15:00:00)-Water Temperature (C)]]*OO[[#This Row],[68]]</f>
        <v>4.0168578396612497E-4</v>
      </c>
      <c r="BS451" s="10">
        <f>3/24000000*OO[[#This Row],[127 (04JUL1985 18:00:00)-Water Temperature (C)]]*OO[[#This Row],[69]]</f>
        <v>3.3384652963513751E-4</v>
      </c>
      <c r="BT451" s="10">
        <f>3/24000000*OO[[#This Row],[128 (04JUL1985 21:00:00)-Water Temperature (C)]]*OO[[#This Row],[70]]</f>
        <v>2.7802083928479999E-4</v>
      </c>
      <c r="BU451" s="10">
        <f>3/24000000*OO[[#This Row],[129 (05JUL1985 00:00:00)-Water Temperature (C)]]*OO[[#This Row],[71]]</f>
        <v>2.3209127728152502E-4</v>
      </c>
      <c r="BV451" s="10">
        <f>3/24000000*OO[[#This Row],[130 (05JUL1985 03:00:00)-Water Temperature (C)]]*OO[[#This Row],[72]]</f>
        <v>1.954666694799E-4</v>
      </c>
      <c r="BW451" s="10">
        <f>3/24000000*OO[[#This Row],[131 (05JUL1985 06:00:00)-Water Temperature (C)]]*OO[[#This Row],[73]]</f>
        <v>1.66338973186375E-4</v>
      </c>
      <c r="BX451" s="10">
        <f>3/24000000*OO[[#This Row],[132 (05JUL1985 09:00:00)-Water Temperature (C)]]*OO[[#This Row],[74]]</f>
        <v>1.444974791419875E-4</v>
      </c>
      <c r="BY451" s="10">
        <f>3/24000000*OO[[#This Row],[133 (05JUL1985 12:00:00)-Water Temperature (C)]]*OO[[#This Row],[75]]</f>
        <v>1.2707339700997498E-4</v>
      </c>
      <c r="BZ451" s="10">
        <f>3/24000000*OO[[#This Row],[134 (05JUL1985 15:00:00)-Water Temperature (C)]]*OO[[#This Row],[76]]</f>
        <v>1.1265138815125E-4</v>
      </c>
      <c r="CA451" s="10">
        <f>3/24000000*OO[[#This Row],[135 (05JUL1985 18:00:00)-Water Temperature (C)]]*OO[[#This Row],[77]]</f>
        <v>1.00286877587E-4</v>
      </c>
      <c r="CB451" s="10">
        <f>3/24000000*OO[[#This Row],[136 (05JUL1985 21:00:00)-Water Temperature (C)]]*OO[[#This Row],[78]]</f>
        <v>8.8844312505812479E-5</v>
      </c>
      <c r="CC451" s="10">
        <f>3/24000000*OO[[#This Row],[137 (06JUL1985 00:00:00)-Water Temperature (C)]]*OO[[#This Row],[79]]</f>
        <v>7.8653715207375007E-5</v>
      </c>
      <c r="CD451" s="10">
        <f>3/24000000*OO[[#This Row],[138 (06JUL1985 03:00:00)-Water Temperature (C)]]*OO[[#This Row],[80]]</f>
        <v>7.0068218801949995E-5</v>
      </c>
      <c r="CE451" s="10">
        <f>3/24000000*OO[[#This Row],[139 (06JUL1985 06:00:00)-Water Temperature (C)]]*OO[[#This Row],[81]]</f>
        <v>6.2962371646875002E-5</v>
      </c>
      <c r="CF451" s="10">
        <f>3/24000000*OO[[#This Row],[140 (06JUL1985 09:00:00)-Water Temperature (C)]]*OO[[#This Row],[82]]</f>
        <v>5.7748993495049991E-5</v>
      </c>
      <c r="CG451" s="10">
        <f>3/24000000*OO[[#This Row],[141 (06JUL1985 12:00:00)-Water Temperature (C)]]*OO[[#This Row],[83]]</f>
        <v>5.345954922375E-5</v>
      </c>
      <c r="CH451" s="10">
        <f>3/24000000*OO[[#This Row],[142 (06JUL1985 15:00:00)-Water Temperature (C)]]*OO[[#This Row],[84]]</f>
        <v>4.9668259649399996E-5</v>
      </c>
      <c r="CI451" s="10">
        <f>3/24000000*OO[[#This Row],[143 (06JUL1985 18:00:00)-Water Temperature (C)]]*OO[[#This Row],[85]]</f>
        <v>4.6206704273437499E-5</v>
      </c>
      <c r="CJ451" s="10">
        <f>3/24000000*OO[[#This Row],[144 (06JUL1985 21:00:00)-Water Temperature (C)]]*OO[[#This Row],[86]]</f>
        <v>4.2657197193862498E-5</v>
      </c>
      <c r="CK451" s="10">
        <f>3/24000000*OO[[#This Row],[145 (07JUL1985 00:00:00)-Water Temperature (C)]]*OO[[#This Row],[87]]</f>
        <v>3.9258077835600001E-5</v>
      </c>
      <c r="CL451" s="10">
        <f>3/24000000*OO[[#This Row],[146 (07JUL1985 03:00:00)-Water Temperature (C)]]*OO[[#This Row],[88]]</f>
        <v>3.6192405980777501E-5</v>
      </c>
      <c r="CM451" s="10">
        <f>3/24000000*OO[[#This Row],[147 (07JUL1985 06:00:00)-Water Temperature (C)]]*OO[[#This Row],[89]]</f>
        <v>3.3472354694961249E-5</v>
      </c>
      <c r="CN451" s="10">
        <f>3/24000000*OO[[#This Row],[148 (07JUL1985 09:00:00)-Water Temperature (C)]]*OO[[#This Row],[90]]</f>
        <v>3.1150119469027497E-5</v>
      </c>
      <c r="CO451" s="10">
        <f>3/24000000*OO[[#This Row],[149 (07JUL1985 12:00:00)-Water Temperature (C)]]*OO[[#This Row],[91]]</f>
        <v>2.925836595849125E-5</v>
      </c>
      <c r="CP451" s="10">
        <f>3/24000000*OO[[#This Row],[150 (07JUL1985 15:00:00)-Water Temperature (C)]]*OO[[#This Row],[92]]</f>
        <v>2.7721917191E-5</v>
      </c>
      <c r="CQ451" s="10">
        <f>3/24000000*OO[[#This Row],[151 (07JUL1985 18:00:00)-Water Temperature (C)]]*OO[[#This Row],[93]]</f>
        <v>2.6138738805777498E-5</v>
      </c>
      <c r="CR451" s="10">
        <f>3/24000000*OO[[#This Row],[152 (07JUL1985 21:00:00)-Water Temperature (C)]]*OO[[#This Row],[94]]</f>
        <v>2.4484253278125E-5</v>
      </c>
      <c r="CS451" s="10">
        <f>3/24000000*OO[[#This Row],[153 (08JUL1985 00:00:00)-Water Temperature (C)]]*OO[[#This Row],[95]]</f>
        <v>2.2903431713545E-5</v>
      </c>
      <c r="CT451" s="10">
        <f>3/24000000*OO[[#This Row],[154 (08JUL1985 03:00:00)-Water Temperature (C)]]*OO[[#This Row],[96]]</f>
        <v>2.1424346401239998E-5</v>
      </c>
      <c r="CU451" s="10">
        <f>3/24000000*OO[[#This Row],[155 (08JUL1985 06:00:00)-Water Temperature (C)]]*OO[[#This Row],[97]]</f>
        <v>2.0070039179299998E-5</v>
      </c>
      <c r="CV451" s="10">
        <f>3/24000000*OO[[#This Row],[156 (08JUL1985 09:00:00)-Water Temperature (C)]]*OO[[#This Row],[98]]</f>
        <v>1.9005979996607497E-5</v>
      </c>
      <c r="CW451" s="10">
        <f>3/24000000*OO[[#This Row],[157 (08JUL1985 12:00:00)-Water Temperature (C)]]*OO[[#This Row],[99]]</f>
        <v>1.8136286127494999E-5</v>
      </c>
    </row>
    <row r="452" spans="1:101" x14ac:dyDescent="0.35">
      <c r="A452" t="s">
        <v>459</v>
      </c>
      <c r="B452">
        <v>824.09389999999996</v>
      </c>
      <c r="C452" s="10">
        <f>3/24*OO[[#This Row],[59 (26JUN1985 06:00:00)-Water Temperature (C)]]*OO[[#This Row],[1]]/SUM(OO[1])</f>
        <v>0</v>
      </c>
      <c r="D452" s="10">
        <f>3/24*OO[[#This Row],[60 (26JUN1985 09:00:00)-Water Temperature (C)]]*OO[[#This Row],[2]]/SUM(OO[2])</f>
        <v>0</v>
      </c>
      <c r="E452" s="10">
        <f>3/24*OO[[#This Row],[61 (26JUN1985 12:00:00)-Water Temperature (C)]]*OO[[#This Row],[3]]/SUM(OO[3])</f>
        <v>0</v>
      </c>
      <c r="F452" s="10">
        <f>3/24*OO[[#This Row],[62 (26JUN1985 15:00:00)-Water Temperature (C)]]*OO[[#This Row],[4]]/SUM(OO[4])</f>
        <v>0</v>
      </c>
      <c r="G452" s="10">
        <f>3/24*OO[[#This Row],[63 (26JUN1985 18:00:00)-Water Temperature (C)]]*OO[[#This Row],[5]]/SUM(OO[5])</f>
        <v>0</v>
      </c>
      <c r="H452" s="10">
        <f>3/24*OO[[#This Row],[64 (26JUN1985 21:00:00)-Water Temperature (C)]]*OO[[#This Row],[6]]/SUM(OO[6])</f>
        <v>0</v>
      </c>
      <c r="I452" s="10">
        <f>3/24*OO[[#This Row],[65 (27JUN1985 00:00:00)-Water Temperature (C)]]*OO[[#This Row],[7]]/SUM(OO[7])</f>
        <v>0</v>
      </c>
      <c r="J452" s="10">
        <f>3/24*OO[[#This Row],[66 (27JUN1985 03:00:00)-Water Temperature (C)]]*OO[[#This Row],[8]]/SUM(OO[8])</f>
        <v>0</v>
      </c>
      <c r="K452" s="10">
        <f>3/24*OO[[#This Row],[67 (27JUN1985 06:00:00)-Water Temperature (C)]]*OO[[#This Row],[9]]/SUM(OO[9])</f>
        <v>0</v>
      </c>
      <c r="L452" s="10">
        <f>3/24*OO[[#This Row],[68 (27JUN1985 09:00:00)-Water Temperature (C)]]*OO[[#This Row],[10]]/SUM(OO[10])</f>
        <v>0</v>
      </c>
      <c r="M452" s="10">
        <f>3/24*OO[[#This Row],[69 (27JUN1985 12:00:00)-Water Temperature (C)]]*OO[[#This Row],[11]]/SUM(OO[11])</f>
        <v>0</v>
      </c>
      <c r="N452" s="10">
        <f>3/24*OO[[#This Row],[70 (27JUN1985 15:00:00)-Water Temperature (C)]]*OO[[#This Row],[12]]/SUM(OO[12])</f>
        <v>0</v>
      </c>
      <c r="O452" s="10">
        <f>3/24*OO[[#This Row],[71 (27JUN1985 18:00:00)-Water Temperature (C)]]*OO[[#This Row],[13]]/SUM(OO[13])</f>
        <v>0</v>
      </c>
      <c r="P452" s="10">
        <f>3/24*OO[[#This Row],[72 (27JUN1985 21:00:00)-Water Temperature (C)]]*OO[[#This Row],[14]]/SUM(OO[14])</f>
        <v>0</v>
      </c>
      <c r="Q452" s="10">
        <f>3/24*OO[[#This Row],[73 (28JUN1985 00:00:00)-Water Temperature (C)]]*OO[[#This Row],[15]]/SUM(OO[15])</f>
        <v>0</v>
      </c>
      <c r="R452" s="10">
        <f>3/24*OO[[#This Row],[74 (28JUN1985 03:00:00)-Water Temperature (C)]]*OO[[#This Row],[16]]/SUM(OO[16])</f>
        <v>0</v>
      </c>
      <c r="S452" s="10">
        <f>3/24*OO[[#This Row],[75 (28JUN1985 06:00:00)-Water Temperature (C)]]*OO[[#This Row],[17]]/SUM(OO[17])</f>
        <v>0</v>
      </c>
      <c r="T452" s="10">
        <f>3/24*OO[[#This Row],[76 (28JUN1985 09:00:00)-Water Temperature (C)]]*OO[[#This Row],[18]]/SUM(OO[18])</f>
        <v>0</v>
      </c>
      <c r="U452" s="10">
        <f>3/24*OO[[#This Row],[77 (28JUN1985 12:00:00)-Water Temperature (C)]]*OO[[#This Row],[19]]/SUM(OO[19])</f>
        <v>0</v>
      </c>
      <c r="V452" s="10">
        <f>3/24000000*OO[[#This Row],[78 (28JUN1985 15:00:00)-Water Temperature (C)]]*OO[[#This Row],[20]]</f>
        <v>0</v>
      </c>
      <c r="W452" s="10">
        <f>3/24000000*OO[[#This Row],[79 (28JUN1985 18:00:00)-Water Temperature (C)]]*OO[[#This Row],[21]]</f>
        <v>2.4432847698749998E-42</v>
      </c>
      <c r="X452" s="10">
        <f>3/24000000*OO[[#This Row],[80 (28JUN1985 21:00:00)-Water Temperature (C)]]*OO[[#This Row],[22]]</f>
        <v>2.12094569299525E-34</v>
      </c>
      <c r="Y452" s="10">
        <f>3/24000000*OO[[#This Row],[81 (29JUN1985 00:00:00)-Water Temperature (C)]]*OO[[#This Row],[23]]</f>
        <v>6.2961847423999987E-28</v>
      </c>
      <c r="Z452" s="10">
        <f>3/24000000*OO[[#This Row],[82 (29JUN1985 03:00:00)-Water Temperature (C)]]*OO[[#This Row],[24]]</f>
        <v>5.1628356931299991E-23</v>
      </c>
      <c r="AA452" s="10">
        <f>3/24000000*OO[[#This Row],[83 (29JUN1985 06:00:00)-Water Temperature (C)]]*OO[[#This Row],[25]]</f>
        <v>4.2980623560637497E-19</v>
      </c>
      <c r="AB452" s="10">
        <f>3/24000000*OO[[#This Row],[84 (29JUN1985 09:00:00)-Water Temperature (C)]]*OO[[#This Row],[26]]</f>
        <v>6.8573325351575003E-16</v>
      </c>
      <c r="AC452" s="10">
        <f>3/24000000*OO[[#This Row],[85 (29JUN1985 12:00:00)-Water Temperature (C)]]*OO[[#This Row],[27]]</f>
        <v>3.0567333977193749E-13</v>
      </c>
      <c r="AD452" s="10">
        <f>3/24000000*OO[[#This Row],[86 (29JUN1985 15:00:00)-Water Temperature (C)]]*OO[[#This Row],[28]]</f>
        <v>4.9690789595799999E-11</v>
      </c>
      <c r="AE452" s="10">
        <f>3/24000000*OO[[#This Row],[88 (29JUN1985 21:00:00)-Water Temperature (C)]]*OO[[#This Row],[30]]</f>
        <v>1.25123334754225E-7</v>
      </c>
      <c r="AF452" s="10">
        <f>3/24000000*OO[[#This Row],[88 (29JUN1985 21:00:00)-Water Temperature (C)]]*OO[[#This Row],[30]]</f>
        <v>1.25123334754225E-7</v>
      </c>
      <c r="AG452" s="10">
        <f>3/24000000*OO[[#This Row],[89 (30JUN1985 00:00:00)-Water Temperature (C)]]*OO[[#This Row],[31]]</f>
        <v>2.4429571356750003E-6</v>
      </c>
      <c r="AH452" s="10">
        <f>3/24000000*OO[[#This Row],[90 (30JUN1985 03:00:00)-Water Temperature (C)]]*OO[[#This Row],[32]]</f>
        <v>2.87801825595E-5</v>
      </c>
      <c r="AI452" s="10">
        <f>3/24000000*OO[[#This Row],[91 (30JUN1985 06:00:00)-Water Temperature (C)]]*OO[[#This Row],[33]]</f>
        <v>2.194273320519375E-4</v>
      </c>
      <c r="AJ452" s="10">
        <f>3/24000000*OO[[#This Row],[92 (30JUN1985 09:00:00)-Water Temperature (C)]]*OO[[#This Row],[34]]</f>
        <v>1.1595364437758751E-3</v>
      </c>
      <c r="AK452" s="10">
        <f>3/24000000*OO[[#This Row],[93 (30JUN1985 12:00:00)-Water Temperature (C)]]*OO[[#This Row],[35]]</f>
        <v>4.4543157162499998E-3</v>
      </c>
      <c r="AL452" s="10">
        <f>3/24000000*OO[[#This Row],[94 (30JUN1985 15:00:00)-Water Temperature (C)]]*OO[[#This Row],[36]]</f>
        <v>1.2922929854906248E-2</v>
      </c>
      <c r="AM452" s="10">
        <f>3/24000000*OO[[#This Row],[95 (30JUN1985 18:00:00)-Water Temperature (C)]]*OO[[#This Row],[37]]</f>
        <v>2.9321757413962497E-2</v>
      </c>
      <c r="AN452" s="10">
        <f>3/24000000*OO[[#This Row],[96 (30JUN1985 21:00:00)-Water Temperature (C)]]*OO[[#This Row],[38]]</f>
        <v>5.3501384287899995E-2</v>
      </c>
      <c r="AO452" s="10">
        <f>3/24000000*OO[[#This Row],[97 (01JUL1985 00:00:00)-Water Temperature (C)]]*OO[[#This Row],[39]]</f>
        <v>8.165060007821251E-2</v>
      </c>
      <c r="AP452" s="10">
        <f>3/24000000*OO[[#This Row],[98 (01JUL1985 03:00:00)-Water Temperature (C)]]*OO[[#This Row],[40]]</f>
        <v>0.108030534704475</v>
      </c>
      <c r="AQ452" s="10">
        <f>3/24000000*OO[[#This Row],[99 (01JUL1985 06:00:00)-Water Temperature (C)]]*OO[[#This Row],[41]]</f>
        <v>0.12726491736105</v>
      </c>
      <c r="AR452" s="10">
        <f>3/24000000*OO[[#This Row],[100 (01JUL1985 09:00:00)-Water Temperature (C)]]*OO[[#This Row],[42]]</f>
        <v>0.13818457715534999</v>
      </c>
      <c r="AS452" s="10">
        <f>3/24000000*OO[[#This Row],[101 (01JUL1985 12:00:00)-Water Temperature (C)]]*OO[[#This Row],[43]]</f>
        <v>0.13942308991284999</v>
      </c>
      <c r="AT452" s="10">
        <f>3/24000000*OO[[#This Row],[102 (01JUL1985 15:00:00)-Water Temperature (C)]]*OO[[#This Row],[44]]</f>
        <v>0.1314762262137</v>
      </c>
      <c r="AU452" s="10">
        <f>3/24000000*OO[[#This Row],[103 (01JUL1985 18:00:00)-Water Temperature (C)]]*OO[[#This Row],[45]]</f>
        <v>0.11759507651189999</v>
      </c>
      <c r="AV452" s="10">
        <f>3/24000000*OO[[#This Row],[104 (01JUL1985 21:00:00)-Water Temperature (C)]]*OO[[#This Row],[46]]</f>
        <v>0.10027441069953749</v>
      </c>
      <c r="AW452" s="10">
        <f>3/24000000*OO[[#This Row],[105 (02JUL1985 00:00:00)-Water Temperature (C)]]*OO[[#This Row],[47]]</f>
        <v>8.3075808557487502E-2</v>
      </c>
      <c r="AX452" s="10">
        <f>3/24000000*OO[[#This Row],[106 (02JUL1985 03:00:00)-Water Temperature (C)]]*OO[[#This Row],[48]]</f>
        <v>6.7341527941799997E-2</v>
      </c>
      <c r="AY452" s="10">
        <f>3/24000000*OO[[#This Row],[107 (02JUL1985 06:00:00)-Water Temperature (C)]]*OO[[#This Row],[49]]</f>
        <v>5.3726811455999994E-2</v>
      </c>
      <c r="AZ452" s="10">
        <f>3/24000000*OO[[#This Row],[108 (02JUL1985 09:00:00)-Water Temperature (C)]]*OO[[#This Row],[50]]</f>
        <v>4.2325533164249994E-2</v>
      </c>
      <c r="BA452" s="10">
        <f>3/24000000*OO[[#This Row],[109 (02JUL1985 12:00:00)-Water Temperature (C)]]*OO[[#This Row],[51]]</f>
        <v>3.3323978871428746E-2</v>
      </c>
      <c r="BB452" s="10">
        <f>3/24000000*OO[[#This Row],[110 (02JUL1985 15:00:00)-Water Temperature (C)]]*OO[[#This Row],[52]]</f>
        <v>2.6252097050447502E-2</v>
      </c>
      <c r="BC452" s="10">
        <f>3/24000000*OO[[#This Row],[111 (02JUL1985 18:00:00)-Water Temperature (C)]]*OO[[#This Row],[53]]</f>
        <v>2.057421545927E-2</v>
      </c>
      <c r="BD452" s="10">
        <f>3/24000000*OO[[#This Row],[112 (02JUL1985 21:00:00)-Water Temperature (C)]]*OO[[#This Row],[54]]</f>
        <v>1.5924182072259999E-2</v>
      </c>
      <c r="BE452" s="10">
        <f>3/24000000*OO[[#This Row],[113 (03JUL1985 00:00:00)-Water Temperature (C)]]*OO[[#This Row],[55]]</f>
        <v>1.2196867931329999E-2</v>
      </c>
      <c r="BF452" s="10">
        <f>3/24000000*OO[[#This Row],[114 (03JUL1985 03:00:00)-Water Temperature (C)]]*OO[[#This Row],[56]]</f>
        <v>9.3572621612112491E-3</v>
      </c>
      <c r="BG452" s="10">
        <f>3/24000000*OO[[#This Row],[115 (03JUL1985 06:00:00)-Water Temperature (C)]]*OO[[#This Row],[57]]</f>
        <v>7.1969139376200008E-3</v>
      </c>
      <c r="BH452" s="10">
        <f>3/24000000*OO[[#This Row],[116 (03JUL1985 09:00:00)-Water Temperature (C)]]*OO[[#This Row],[58]]</f>
        <v>5.6063732838224998E-3</v>
      </c>
      <c r="BI452" s="10">
        <f>3/24000000*OO[[#This Row],[117 (03JUL1985 12:00:00)-Water Temperature (C)]]*OO[[#This Row],[59]]</f>
        <v>4.4123307304562501E-3</v>
      </c>
      <c r="BJ452" s="10">
        <f>3/24000000*OO[[#This Row],[118 (03JUL1985 15:00:00)-Water Temperature (C)]]*OO[[#This Row],[60]]</f>
        <v>3.488172069E-3</v>
      </c>
      <c r="BK452" s="10">
        <f>3/24000000*OO[[#This Row],[119 (03JUL1985 18:00:00)-Water Temperature (C)]]*OO[[#This Row],[61]]</f>
        <v>2.7667155589059999E-3</v>
      </c>
      <c r="BL452" s="10">
        <f>3/24000000*OO[[#This Row],[120 (03JUL1985 21:00:00)-Water Temperature (C)]]*OO[[#This Row],[62]]</f>
        <v>2.1854662484820002E-3</v>
      </c>
      <c r="BM452" s="10">
        <f>3/24000000*OO[[#This Row],[121 (04JUL1985 00:00:00)-Water Temperature (C)]]*OO[[#This Row],[63]]</f>
        <v>1.729114904557E-3</v>
      </c>
      <c r="BN452" s="10">
        <f>3/24000000*OO[[#This Row],[122 (04JUL1985 03:00:00)-Water Temperature (C)]]*OO[[#This Row],[64]]</f>
        <v>1.377786086026625E-3</v>
      </c>
      <c r="BO452" s="10">
        <f>3/24000000*OO[[#This Row],[123 (04JUL1985 06:00:00)-Water Temperature (C)]]*OO[[#This Row],[65]]</f>
        <v>1.1078180068074999E-3</v>
      </c>
      <c r="BP452" s="10">
        <f>3/24000000*OO[[#This Row],[124 (04JUL1985 09:00:00)-Water Temperature (C)]]*OO[[#This Row],[66]]</f>
        <v>9.0968344141475002E-4</v>
      </c>
      <c r="BQ452" s="10">
        <f>3/24000000*OO[[#This Row],[125 (04JUL1985 12:00:00)-Water Temperature (C)]]*OO[[#This Row],[67]]</f>
        <v>7.5442550672124989E-4</v>
      </c>
      <c r="BR452" s="10">
        <f>3/24000000*OO[[#This Row],[126 (04JUL1985 15:00:00)-Water Temperature (C)]]*OO[[#This Row],[68]]</f>
        <v>6.2846918975899995E-4</v>
      </c>
      <c r="BS452" s="10">
        <f>3/24000000*OO[[#This Row],[127 (04JUL1985 18:00:00)-Water Temperature (C)]]*OO[[#This Row],[69]]</f>
        <v>5.2507642256249994E-4</v>
      </c>
      <c r="BT452" s="10">
        <f>3/24000000*OO[[#This Row],[128 (04JUL1985 21:00:00)-Water Temperature (C)]]*OO[[#This Row],[70]]</f>
        <v>4.3943022402725002E-4</v>
      </c>
      <c r="BU452" s="10">
        <f>3/24000000*OO[[#This Row],[129 (05JUL1985 00:00:00)-Water Temperature (C)]]*OO[[#This Row],[71]]</f>
        <v>3.6844243687675002E-4</v>
      </c>
      <c r="BV452" s="10">
        <f>3/24000000*OO[[#This Row],[130 (05JUL1985 03:00:00)-Water Temperature (C)]]*OO[[#This Row],[72]]</f>
        <v>3.1151256987168745E-4</v>
      </c>
      <c r="BW452" s="10">
        <f>3/24000000*OO[[#This Row],[131 (05JUL1985 06:00:00)-Water Temperature (C)]]*OO[[#This Row],[73]]</f>
        <v>2.6596603367389995E-4</v>
      </c>
      <c r="BX452" s="10">
        <f>3/24000000*OO[[#This Row],[132 (05JUL1985 09:00:00)-Water Temperature (C)]]*OO[[#This Row],[74]]</f>
        <v>2.3176076416884996E-4</v>
      </c>
      <c r="BY452" s="10">
        <f>3/24000000*OO[[#This Row],[133 (05JUL1985 12:00:00)-Water Temperature (C)]]*OO[[#This Row],[75]]</f>
        <v>2.0432321924220001E-4</v>
      </c>
      <c r="BZ452" s="10">
        <f>3/24000000*OO[[#This Row],[134 (05JUL1985 15:00:00)-Water Temperature (C)]]*OO[[#This Row],[76]]</f>
        <v>1.815017886829E-4</v>
      </c>
      <c r="CA452" s="10">
        <f>3/24000000*OO[[#This Row],[135 (05JUL1985 18:00:00)-Water Temperature (C)]]*OO[[#This Row],[77]]</f>
        <v>1.6185675595674999E-4</v>
      </c>
      <c r="CB452" s="10">
        <f>3/24000000*OO[[#This Row],[136 (05JUL1985 21:00:00)-Water Temperature (C)]]*OO[[#This Row],[78]]</f>
        <v>1.4354625114033751E-4</v>
      </c>
      <c r="CC452" s="10">
        <f>3/24000000*OO[[#This Row],[137 (06JUL1985 00:00:00)-Water Temperature (C)]]*OO[[#This Row],[79]]</f>
        <v>1.2717706643412498E-4</v>
      </c>
      <c r="CD452" s="10">
        <f>3/24000000*OO[[#This Row],[138 (06JUL1985 03:00:00)-Water Temperature (C)]]*OO[[#This Row],[80]]</f>
        <v>1.1335302628638749E-4</v>
      </c>
      <c r="CE452" s="10">
        <f>3/24000000*OO[[#This Row],[139 (06JUL1985 06:00:00)-Water Temperature (C)]]*OO[[#This Row],[81]]</f>
        <v>1.0186154356556249E-4</v>
      </c>
      <c r="CF452" s="10">
        <f>3/24000000*OO[[#This Row],[140 (06JUL1985 09:00:00)-Water Temperature (C)]]*OO[[#This Row],[82]]</f>
        <v>9.3425598043812491E-5</v>
      </c>
      <c r="CG452" s="10">
        <f>3/24000000*OO[[#This Row],[141 (06JUL1985 12:00:00)-Water Temperature (C)]]*OO[[#This Row],[83]]</f>
        <v>8.6429084906499998E-5</v>
      </c>
      <c r="CH452" s="10">
        <f>3/24000000*OO[[#This Row],[142 (06JUL1985 15:00:00)-Water Temperature (C)]]*OO[[#This Row],[84]]</f>
        <v>8.0220527085399999E-5</v>
      </c>
      <c r="CI452" s="10">
        <f>3/24000000*OO[[#This Row],[143 (06JUL1985 18:00:00)-Water Temperature (C)]]*OO[[#This Row],[85]]</f>
        <v>7.4550143431899993E-5</v>
      </c>
      <c r="CJ452" s="10">
        <f>3/24000000*OO[[#This Row],[144 (06JUL1985 21:00:00)-Water Temperature (C)]]*OO[[#This Row],[86]]</f>
        <v>6.872808345747499E-5</v>
      </c>
      <c r="CK452" s="10">
        <f>3/24000000*OO[[#This Row],[145 (07JUL1985 00:00:00)-Water Temperature (C)]]*OO[[#This Row],[87]]</f>
        <v>6.31609967424375E-5</v>
      </c>
      <c r="CL452" s="10">
        <f>3/24000000*OO[[#This Row],[146 (07JUL1985 03:00:00)-Water Temperature (C)]]*OO[[#This Row],[88]]</f>
        <v>5.8135454832974999E-5</v>
      </c>
      <c r="CM452" s="10">
        <f>3/24000000*OO[[#This Row],[147 (07JUL1985 06:00:00)-Water Temperature (C)]]*OO[[#This Row],[89]]</f>
        <v>5.3663989154999999E-5</v>
      </c>
      <c r="CN452" s="10">
        <f>3/24000000*OO[[#This Row],[148 (07JUL1985 09:00:00)-Water Temperature (C)]]*OO[[#This Row],[90]]</f>
        <v>4.9839277989799998E-5</v>
      </c>
      <c r="CO452" s="10">
        <f>3/24000000*OO[[#This Row],[149 (07JUL1985 12:00:00)-Water Temperature (C)]]*OO[[#This Row],[91]]</f>
        <v>4.6717175133725E-5</v>
      </c>
      <c r="CP452" s="10">
        <f>3/24000000*OO[[#This Row],[150 (07JUL1985 15:00:00)-Water Temperature (C)]]*OO[[#This Row],[92]]</f>
        <v>4.4180648837099995E-5</v>
      </c>
      <c r="CQ452" s="10">
        <f>3/24000000*OO[[#This Row],[151 (07JUL1985 18:00:00)-Water Temperature (C)]]*OO[[#This Row],[93]]</f>
        <v>4.1567084644149996E-5</v>
      </c>
      <c r="CR452" s="10">
        <f>3/24000000*OO[[#This Row],[152 (07JUL1985 21:00:00)-Water Temperature (C)]]*OO[[#This Row],[94]]</f>
        <v>3.8854923010949997E-5</v>
      </c>
      <c r="CS452" s="10">
        <f>3/24000000*OO[[#This Row],[153 (08JUL1985 00:00:00)-Water Temperature (C)]]*OO[[#This Row],[95]]</f>
        <v>3.6279721137882498E-5</v>
      </c>
      <c r="CT452" s="10">
        <f>3/24000000*OO[[#This Row],[154 (08JUL1985 03:00:00)-Water Temperature (C)]]*OO[[#This Row],[96]]</f>
        <v>3.387491088611125E-5</v>
      </c>
      <c r="CU452" s="10">
        <f>3/24000000*OO[[#This Row],[155 (08JUL1985 06:00:00)-Water Temperature (C)]]*OO[[#This Row],[97]]</f>
        <v>3.1670836024916247E-5</v>
      </c>
      <c r="CV452" s="10">
        <f>3/24000000*OO[[#This Row],[156 (08JUL1985 09:00:00)-Water Temperature (C)]]*OO[[#This Row],[98]]</f>
        <v>2.9931468696404996E-5</v>
      </c>
      <c r="CW452" s="10">
        <f>3/24000000*OO[[#This Row],[157 (08JUL1985 12:00:00)-Water Temperature (C)]]*OO[[#This Row],[99]]</f>
        <v>2.8498031842962495E-5</v>
      </c>
    </row>
    <row r="453" spans="1:101" x14ac:dyDescent="0.35">
      <c r="A453" t="s">
        <v>460</v>
      </c>
      <c r="B453">
        <v>818.27520000000004</v>
      </c>
      <c r="C453" s="10">
        <f>3/24*OO[[#This Row],[59 (26JUN1985 06:00:00)-Water Temperature (C)]]*OO[[#This Row],[1]]/SUM(OO[1])</f>
        <v>0</v>
      </c>
      <c r="D453" s="10">
        <f>3/24*OO[[#This Row],[60 (26JUN1985 09:00:00)-Water Temperature (C)]]*OO[[#This Row],[2]]/SUM(OO[2])</f>
        <v>0</v>
      </c>
      <c r="E453" s="10">
        <f>3/24*OO[[#This Row],[61 (26JUN1985 12:00:00)-Water Temperature (C)]]*OO[[#This Row],[3]]/SUM(OO[3])</f>
        <v>0</v>
      </c>
      <c r="F453" s="10">
        <f>3/24*OO[[#This Row],[62 (26JUN1985 15:00:00)-Water Temperature (C)]]*OO[[#This Row],[4]]/SUM(OO[4])</f>
        <v>0</v>
      </c>
      <c r="G453" s="10">
        <f>3/24*OO[[#This Row],[63 (26JUN1985 18:00:00)-Water Temperature (C)]]*OO[[#This Row],[5]]/SUM(OO[5])</f>
        <v>0</v>
      </c>
      <c r="H453" s="10">
        <f>3/24*OO[[#This Row],[64 (26JUN1985 21:00:00)-Water Temperature (C)]]*OO[[#This Row],[6]]/SUM(OO[6])</f>
        <v>0</v>
      </c>
      <c r="I453" s="10">
        <f>3/24*OO[[#This Row],[65 (27JUN1985 00:00:00)-Water Temperature (C)]]*OO[[#This Row],[7]]/SUM(OO[7])</f>
        <v>0</v>
      </c>
      <c r="J453" s="10">
        <f>3/24*OO[[#This Row],[66 (27JUN1985 03:00:00)-Water Temperature (C)]]*OO[[#This Row],[8]]/SUM(OO[8])</f>
        <v>0</v>
      </c>
      <c r="K453" s="10">
        <f>3/24*OO[[#This Row],[67 (27JUN1985 06:00:00)-Water Temperature (C)]]*OO[[#This Row],[9]]/SUM(OO[9])</f>
        <v>0</v>
      </c>
      <c r="L453" s="10">
        <f>3/24*OO[[#This Row],[68 (27JUN1985 09:00:00)-Water Temperature (C)]]*OO[[#This Row],[10]]/SUM(OO[10])</f>
        <v>0</v>
      </c>
      <c r="M453" s="10">
        <f>3/24*OO[[#This Row],[69 (27JUN1985 12:00:00)-Water Temperature (C)]]*OO[[#This Row],[11]]/SUM(OO[11])</f>
        <v>0</v>
      </c>
      <c r="N453" s="10">
        <f>3/24*OO[[#This Row],[70 (27JUN1985 15:00:00)-Water Temperature (C)]]*OO[[#This Row],[12]]/SUM(OO[12])</f>
        <v>0</v>
      </c>
      <c r="O453" s="10">
        <f>3/24*OO[[#This Row],[71 (27JUN1985 18:00:00)-Water Temperature (C)]]*OO[[#This Row],[13]]/SUM(OO[13])</f>
        <v>0</v>
      </c>
      <c r="P453" s="10">
        <f>3/24*OO[[#This Row],[72 (27JUN1985 21:00:00)-Water Temperature (C)]]*OO[[#This Row],[14]]/SUM(OO[14])</f>
        <v>0</v>
      </c>
      <c r="Q453" s="10">
        <f>3/24*OO[[#This Row],[73 (28JUN1985 00:00:00)-Water Temperature (C)]]*OO[[#This Row],[15]]/SUM(OO[15])</f>
        <v>0</v>
      </c>
      <c r="R453" s="10">
        <f>3/24*OO[[#This Row],[74 (28JUN1985 03:00:00)-Water Temperature (C)]]*OO[[#This Row],[16]]/SUM(OO[16])</f>
        <v>0</v>
      </c>
      <c r="S453" s="10">
        <f>3/24*OO[[#This Row],[75 (28JUN1985 06:00:00)-Water Temperature (C)]]*OO[[#This Row],[17]]/SUM(OO[17])</f>
        <v>0</v>
      </c>
      <c r="T453" s="10">
        <f>3/24*OO[[#This Row],[76 (28JUN1985 09:00:00)-Water Temperature (C)]]*OO[[#This Row],[18]]/SUM(OO[18])</f>
        <v>0</v>
      </c>
      <c r="U453" s="10">
        <f>3/24*OO[[#This Row],[77 (28JUN1985 12:00:00)-Water Temperature (C)]]*OO[[#This Row],[19]]/SUM(OO[19])</f>
        <v>0</v>
      </c>
      <c r="V453" s="10">
        <f>3/24000000*OO[[#This Row],[78 (28JUN1985 15:00:00)-Water Temperature (C)]]*OO[[#This Row],[20]]</f>
        <v>0</v>
      </c>
      <c r="W453" s="10">
        <f>3/24000000*OO[[#This Row],[79 (28JUN1985 18:00:00)-Water Temperature (C)]]*OO[[#This Row],[21]]</f>
        <v>5.3090502902149996E-43</v>
      </c>
      <c r="X453" s="10">
        <f>3/24000000*OO[[#This Row],[80 (28JUN1985 21:00:00)-Water Temperature (C)]]*OO[[#This Row],[22]]</f>
        <v>4.3040217788999996E-35</v>
      </c>
      <c r="Y453" s="10">
        <f>3/24000000*OO[[#This Row],[81 (29JUN1985 00:00:00)-Water Temperature (C)]]*OO[[#This Row],[23]]</f>
        <v>1.577768861605E-28</v>
      </c>
      <c r="Z453" s="10">
        <f>3/24000000*OO[[#This Row],[82 (29JUN1985 03:00:00)-Water Temperature (C)]]*OO[[#This Row],[24]]</f>
        <v>1.53609856509375E-23</v>
      </c>
      <c r="AA453" s="10">
        <f>3/24000000*OO[[#This Row],[83 (29JUN1985 06:00:00)-Water Temperature (C)]]*OO[[#This Row],[25]]</f>
        <v>1.4797705598032499E-19</v>
      </c>
      <c r="AB453" s="10">
        <f>3/24000000*OO[[#This Row],[84 (29JUN1985 09:00:00)-Water Temperature (C)]]*OO[[#This Row],[26]]</f>
        <v>2.6636107374074997E-16</v>
      </c>
      <c r="AC453" s="10">
        <f>3/24000000*OO[[#This Row],[85 (29JUN1985 12:00:00)-Water Temperature (C)]]*OO[[#This Row],[27]]</f>
        <v>1.3131712038771249E-13</v>
      </c>
      <c r="AD453" s="10">
        <f>3/24000000*OO[[#This Row],[86 (29JUN1985 15:00:00)-Water Temperature (C)]]*OO[[#This Row],[28]]</f>
        <v>2.3287813619461252E-11</v>
      </c>
      <c r="AE453" s="10">
        <f>3/24000000*OO[[#This Row],[88 (29JUN1985 21:00:00)-Water Temperature (C)]]*OO[[#This Row],[30]]</f>
        <v>6.8025459933212501E-8</v>
      </c>
      <c r="AF453" s="10">
        <f>3/24000000*OO[[#This Row],[88 (29JUN1985 21:00:00)-Water Temperature (C)]]*OO[[#This Row],[30]]</f>
        <v>6.8025459933212501E-8</v>
      </c>
      <c r="AG453" s="10">
        <f>3/24000000*OO[[#This Row],[89 (30JUN1985 00:00:00)-Water Temperature (C)]]*OO[[#This Row],[31]]</f>
        <v>1.4183636963827499E-6</v>
      </c>
      <c r="AH453" s="10">
        <f>3/24000000*OO[[#This Row],[90 (30JUN1985 03:00:00)-Water Temperature (C)]]*OO[[#This Row],[32]]</f>
        <v>1.776747610312125E-5</v>
      </c>
      <c r="AI453" s="10">
        <f>3/24000000*OO[[#This Row],[91 (30JUN1985 06:00:00)-Water Temperature (C)]]*OO[[#This Row],[33]]</f>
        <v>1.4346260381600001E-4</v>
      </c>
      <c r="AJ453" s="10">
        <f>3/24000000*OO[[#This Row],[92 (30JUN1985 09:00:00)-Water Temperature (C)]]*OO[[#This Row],[34]]</f>
        <v>8.0021840946599984E-4</v>
      </c>
      <c r="AK453" s="10">
        <f>3/24000000*OO[[#This Row],[93 (30JUN1985 12:00:00)-Water Temperature (C)]]*OO[[#This Row],[35]]</f>
        <v>3.2346833150124995E-3</v>
      </c>
      <c r="AL453" s="10">
        <f>3/24000000*OO[[#This Row],[94 (30JUN1985 15:00:00)-Water Temperature (C)]]*OO[[#This Row],[36]]</f>
        <v>9.845290460505E-3</v>
      </c>
      <c r="AM453" s="10">
        <f>3/24000000*OO[[#This Row],[95 (30JUN1985 18:00:00)-Water Temperature (C)]]*OO[[#This Row],[37]]</f>
        <v>2.3362755652139997E-2</v>
      </c>
      <c r="AN453" s="10">
        <f>3/24000000*OO[[#This Row],[96 (30JUN1985 21:00:00)-Water Temperature (C)]]*OO[[#This Row],[38]]</f>
        <v>4.4442795650499994E-2</v>
      </c>
      <c r="AO453" s="10">
        <f>3/24000000*OO[[#This Row],[97 (01JUL1985 00:00:00)-Water Temperature (C)]]*OO[[#This Row],[39]]</f>
        <v>7.0499135656949999E-2</v>
      </c>
      <c r="AP453" s="10">
        <f>3/24000000*OO[[#This Row],[98 (01JUL1985 03:00:00)-Water Temperature (C)]]*OO[[#This Row],[40]]</f>
        <v>9.6677971356000009E-2</v>
      </c>
      <c r="AQ453" s="10">
        <f>3/24000000*OO[[#This Row],[99 (01JUL1985 06:00:00)-Water Temperature (C)]]*OO[[#This Row],[41]]</f>
        <v>0.11769591724256251</v>
      </c>
      <c r="AR453" s="10">
        <f>3/24000000*OO[[#This Row],[100 (01JUL1985 09:00:00)-Water Temperature (C)]]*OO[[#This Row],[42]]</f>
        <v>0.13173115878008748</v>
      </c>
      <c r="AS453" s="10">
        <f>3/24000000*OO[[#This Row],[101 (01JUL1985 12:00:00)-Water Temperature (C)]]*OO[[#This Row],[43]]</f>
        <v>0.1366865718533625</v>
      </c>
      <c r="AT453" s="10">
        <f>3/24000000*OO[[#This Row],[102 (01JUL1985 15:00:00)-Water Temperature (C)]]*OO[[#This Row],[44]]</f>
        <v>0.13216896285118751</v>
      </c>
      <c r="AU453" s="10">
        <f>3/24000000*OO[[#This Row],[103 (01JUL1985 18:00:00)-Water Temperature (C)]]*OO[[#This Row],[45]]</f>
        <v>0.12102815392019999</v>
      </c>
      <c r="AV453" s="10">
        <f>3/24000000*OO[[#This Row],[104 (01JUL1985 21:00:00)-Water Temperature (C)]]*OO[[#This Row],[46]]</f>
        <v>0.1054329359543875</v>
      </c>
      <c r="AW453" s="10">
        <f>3/24000000*OO[[#This Row],[105 (02JUL1985 00:00:00)-Water Temperature (C)]]*OO[[#This Row],[47]]</f>
        <v>8.9091680297187503E-2</v>
      </c>
      <c r="AX453" s="10">
        <f>3/24000000*OO[[#This Row],[106 (02JUL1985 03:00:00)-Water Temperature (C)]]*OO[[#This Row],[48]]</f>
        <v>7.3531102602262505E-2</v>
      </c>
      <c r="AY453" s="10">
        <f>3/24000000*OO[[#This Row],[107 (02JUL1985 06:00:00)-Water Temperature (C)]]*OO[[#This Row],[49]]</f>
        <v>5.9639858430899993E-2</v>
      </c>
      <c r="AZ453" s="10">
        <f>3/24000000*OO[[#This Row],[108 (02JUL1985 09:00:00)-Water Temperature (C)]]*OO[[#This Row],[50]]</f>
        <v>4.7706766177612506E-2</v>
      </c>
      <c r="BA453" s="10">
        <f>3/24000000*OO[[#This Row],[109 (02JUL1985 12:00:00)-Water Temperature (C)]]*OO[[#This Row],[51]]</f>
        <v>3.8110332480000002E-2</v>
      </c>
      <c r="BB453" s="10">
        <f>3/24000000*OO[[#This Row],[110 (02JUL1985 15:00:00)-Water Temperature (C)]]*OO[[#This Row],[52]]</f>
        <v>3.0441482621297498E-2</v>
      </c>
      <c r="BC453" s="10">
        <f>3/24000000*OO[[#This Row],[111 (02JUL1985 18:00:00)-Water Temperature (C)]]*OO[[#This Row],[53]]</f>
        <v>2.4166649351460002E-2</v>
      </c>
      <c r="BD453" s="10">
        <f>3/24000000*OO[[#This Row],[112 (02JUL1985 21:00:00)-Water Temperature (C)]]*OO[[#This Row],[54]]</f>
        <v>1.89280965919125E-2</v>
      </c>
      <c r="BE453" s="10">
        <f>3/24000000*OO[[#This Row],[113 (03JUL1985 00:00:00)-Water Temperature (C)]]*OO[[#This Row],[55]]</f>
        <v>1.4657206219967502E-2</v>
      </c>
      <c r="BF453" s="10">
        <f>3/24000000*OO[[#This Row],[114 (03JUL1985 03:00:00)-Water Temperature (C)]]*OO[[#This Row],[56]]</f>
        <v>1.1363641927068751E-2</v>
      </c>
      <c r="BG453" s="10">
        <f>3/24000000*OO[[#This Row],[115 (03JUL1985 06:00:00)-Water Temperature (C)]]*OO[[#This Row],[57]]</f>
        <v>8.8269242073112496E-3</v>
      </c>
      <c r="BH453" s="10">
        <f>3/24000000*OO[[#This Row],[116 (03JUL1985 09:00:00)-Water Temperature (C)]]*OO[[#This Row],[58]]</f>
        <v>6.9403346095499993E-3</v>
      </c>
      <c r="BI453" s="10">
        <f>3/24000000*OO[[#This Row],[117 (03JUL1985 12:00:00)-Water Temperature (C)]]*OO[[#This Row],[59]]</f>
        <v>5.5102303647225001E-3</v>
      </c>
      <c r="BJ453" s="10">
        <f>3/24000000*OO[[#This Row],[118 (03JUL1985 15:00:00)-Water Temperature (C)]]*OO[[#This Row],[60]]</f>
        <v>4.3919981034824997E-3</v>
      </c>
      <c r="BK453" s="10">
        <f>3/24000000*OO[[#This Row],[119 (03JUL1985 18:00:00)-Water Temperature (C)]]*OO[[#This Row],[61]]</f>
        <v>3.51097673983875E-3</v>
      </c>
      <c r="BL453" s="10">
        <f>3/24000000*OO[[#This Row],[120 (03JUL1985 21:00:00)-Water Temperature (C)]]*OO[[#This Row],[62]]</f>
        <v>2.7941066623624997E-3</v>
      </c>
      <c r="BM453" s="10">
        <f>3/24000000*OO[[#This Row],[121 (04JUL1985 00:00:00)-Water Temperature (C)]]*OO[[#This Row],[63]]</f>
        <v>2.2262092876335002E-3</v>
      </c>
      <c r="BN453" s="10">
        <f>3/24000000*OO[[#This Row],[122 (04JUL1985 03:00:00)-Water Temperature (C)]]*OO[[#This Row],[64]]</f>
        <v>1.7857714845424999E-3</v>
      </c>
      <c r="BO453" s="10">
        <f>3/24000000*OO[[#This Row],[123 (04JUL1985 06:00:00)-Water Temperature (C)]]*OO[[#This Row],[65]]</f>
        <v>1.444654471632E-3</v>
      </c>
      <c r="BP453" s="10">
        <f>3/24000000*OO[[#This Row],[124 (04JUL1985 09:00:00)-Water Temperature (C)]]*OO[[#This Row],[66]]</f>
        <v>1.1932153392947499E-3</v>
      </c>
      <c r="BQ453" s="10">
        <f>3/24000000*OO[[#This Row],[125 (04JUL1985 12:00:00)-Water Temperature (C)]]*OO[[#This Row],[67]]</f>
        <v>9.9474418188374991E-4</v>
      </c>
      <c r="BR453" s="10">
        <f>3/24000000*OO[[#This Row],[126 (04JUL1985 15:00:00)-Water Temperature (C)]]*OO[[#This Row],[68]]</f>
        <v>8.3263005759249989E-4</v>
      </c>
      <c r="BS453" s="10">
        <f>3/24000000*OO[[#This Row],[127 (04JUL1985 18:00:00)-Water Temperature (C)]]*OO[[#This Row],[69]]</f>
        <v>6.9879279874949997E-4</v>
      </c>
      <c r="BT453" s="10">
        <f>3/24000000*OO[[#This Row],[128 (04JUL1985 21:00:00)-Water Temperature (C)]]*OO[[#This Row],[70]]</f>
        <v>5.8730971232037494E-4</v>
      </c>
      <c r="BU453" s="10">
        <f>3/24000000*OO[[#This Row],[129 (05JUL1985 00:00:00)-Water Temperature (C)]]*OO[[#This Row],[71]]</f>
        <v>4.943158360005E-4</v>
      </c>
      <c r="BV453" s="10">
        <f>3/24000000*OO[[#This Row],[130 (05JUL1985 03:00:00)-Water Temperature (C)]]*OO[[#This Row],[72]]</f>
        <v>4.1938667864324994E-4</v>
      </c>
      <c r="BW453" s="10">
        <f>3/24000000*OO[[#This Row],[131 (05JUL1985 06:00:00)-Water Temperature (C)]]*OO[[#This Row],[73]]</f>
        <v>3.5913279548025005E-4</v>
      </c>
      <c r="BX453" s="10">
        <f>3/24000000*OO[[#This Row],[132 (05JUL1985 09:00:00)-Water Temperature (C)]]*OO[[#This Row],[74]]</f>
        <v>3.1379184210509996E-4</v>
      </c>
      <c r="BY453" s="10">
        <f>3/24000000*OO[[#This Row],[133 (05JUL1985 12:00:00)-Water Temperature (C)]]*OO[[#This Row],[75]]</f>
        <v>2.7728250700543748E-4</v>
      </c>
      <c r="BZ453" s="10">
        <f>3/24000000*OO[[#This Row],[134 (05JUL1985 15:00:00)-Water Temperature (C)]]*OO[[#This Row],[76]]</f>
        <v>2.4678317279752497E-4</v>
      </c>
      <c r="CA453" s="10">
        <f>3/24000000*OO[[#This Row],[135 (05JUL1985 18:00:00)-Water Temperature (C)]]*OO[[#This Row],[77]]</f>
        <v>2.2043820382379998E-4</v>
      </c>
      <c r="CB453" s="10">
        <f>3/24000000*OO[[#This Row],[136 (05JUL1985 21:00:00)-Water Temperature (C)]]*OO[[#This Row],[78]]</f>
        <v>1.9575339165013749E-4</v>
      </c>
      <c r="CC453" s="10">
        <f>3/24000000*OO[[#This Row],[137 (06JUL1985 00:00:00)-Water Temperature (C)]]*OO[[#This Row],[79]]</f>
        <v>1.7359645807552498E-4</v>
      </c>
      <c r="CD453" s="10">
        <f>3/24000000*OO[[#This Row],[138 (06JUL1985 03:00:00)-Water Temperature (C)]]*OO[[#This Row],[80]]</f>
        <v>1.5484542586535001E-4</v>
      </c>
      <c r="CE453" s="10">
        <f>3/24000000*OO[[#This Row],[139 (06JUL1985 06:00:00)-Water Temperature (C)]]*OO[[#This Row],[81]]</f>
        <v>1.3920231034576249E-4</v>
      </c>
      <c r="CF453" s="10">
        <f>3/24000000*OO[[#This Row],[140 (06JUL1985 09:00:00)-Water Temperature (C)]]*OO[[#This Row],[82]]</f>
        <v>1.2769988526119998E-4</v>
      </c>
      <c r="CG453" s="10">
        <f>3/24000000*OO[[#This Row],[141 (06JUL1985 12:00:00)-Water Temperature (C)]]*OO[[#This Row],[83]]</f>
        <v>1.18112465943175E-4</v>
      </c>
      <c r="CH453" s="10">
        <f>3/24000000*OO[[#This Row],[142 (06JUL1985 15:00:00)-Water Temperature (C)]]*OO[[#This Row],[84]]</f>
        <v>1.0957508104752499E-4</v>
      </c>
      <c r="CI453" s="10">
        <f>3/24000000*OO[[#This Row],[143 (06JUL1985 18:00:00)-Water Temperature (C)]]*OO[[#This Row],[85]]</f>
        <v>1.0176905106568751E-4</v>
      </c>
      <c r="CJ453" s="10">
        <f>3/24000000*OO[[#This Row],[144 (06JUL1985 21:00:00)-Water Temperature (C)]]*OO[[#This Row],[86]]</f>
        <v>9.3753258119149991E-5</v>
      </c>
      <c r="CK453" s="10">
        <f>3/24000000*OO[[#This Row],[145 (07JUL1985 00:00:00)-Water Temperature (C)]]*OO[[#This Row],[87]]</f>
        <v>8.6082867227499997E-5</v>
      </c>
      <c r="CL453" s="10">
        <f>3/24000000*OO[[#This Row],[146 (07JUL1985 03:00:00)-Water Temperature (C)]]*OO[[#This Row],[88]]</f>
        <v>7.9159045842899998E-5</v>
      </c>
      <c r="CM453" s="10">
        <f>3/24000000*OO[[#This Row],[147 (07JUL1985 06:00:00)-Water Temperature (C)]]*OO[[#This Row],[89]]</f>
        <v>7.2983472878312492E-5</v>
      </c>
      <c r="CN453" s="10">
        <f>3/24000000*OO[[#This Row],[148 (07JUL1985 09:00:00)-Water Temperature (C)]]*OO[[#This Row],[90]]</f>
        <v>6.7690108889700002E-5</v>
      </c>
      <c r="CO453" s="10">
        <f>3/24000000*OO[[#This Row],[149 (07JUL1985 12:00:00)-Water Temperature (C)]]*OO[[#This Row],[91]]</f>
        <v>6.3358319793999996E-5</v>
      </c>
      <c r="CP453" s="10">
        <f>3/24000000*OO[[#This Row],[150 (07JUL1985 15:00:00)-Water Temperature (C)]]*OO[[#This Row],[92]]</f>
        <v>5.9838382834612494E-5</v>
      </c>
      <c r="CQ453" s="10">
        <f>3/24000000*OO[[#This Row],[151 (07JUL1985 18:00:00)-Water Temperature (C)]]*OO[[#This Row],[93]]</f>
        <v>5.6216955788374992E-5</v>
      </c>
      <c r="CR453" s="10">
        <f>3/24000000*OO[[#This Row],[152 (07JUL1985 21:00:00)-Water Temperature (C)]]*OO[[#This Row],[94]]</f>
        <v>5.2473434830400003E-5</v>
      </c>
      <c r="CS453" s="10">
        <f>3/24000000*OO[[#This Row],[153 (08JUL1985 00:00:00)-Water Temperature (C)]]*OO[[#This Row],[95]]</f>
        <v>4.8934148394599996E-5</v>
      </c>
      <c r="CT453" s="10">
        <f>3/24000000*OO[[#This Row],[154 (08JUL1985 03:00:00)-Water Temperature (C)]]*OO[[#This Row],[96]]</f>
        <v>4.5636167722687499E-5</v>
      </c>
      <c r="CU453" s="10">
        <f>3/24000000*OO[[#This Row],[155 (08JUL1985 06:00:00)-Water Temperature (C)]]*OO[[#This Row],[97]]</f>
        <v>4.2612102506712501E-5</v>
      </c>
      <c r="CV453" s="10">
        <f>3/24000000*OO[[#This Row],[156 (08JUL1985 09:00:00)-Water Temperature (C)]]*OO[[#This Row],[98]]</f>
        <v>4.0216254142499996E-5</v>
      </c>
      <c r="CW453" s="10">
        <f>3/24000000*OO[[#This Row],[157 (08JUL1985 12:00:00)-Water Temperature (C)]]*OO[[#This Row],[99]]</f>
        <v>3.8231785442812495E-5</v>
      </c>
    </row>
    <row r="454" spans="1:101" x14ac:dyDescent="0.35">
      <c r="A454" t="s">
        <v>461</v>
      </c>
      <c r="B454">
        <v>838.78520000000003</v>
      </c>
      <c r="C454" s="10">
        <f>3/24*OO[[#This Row],[59 (26JUN1985 06:00:00)-Water Temperature (C)]]*OO[[#This Row],[1]]/SUM(OO[1])</f>
        <v>0</v>
      </c>
      <c r="D454" s="10">
        <f>3/24*OO[[#This Row],[60 (26JUN1985 09:00:00)-Water Temperature (C)]]*OO[[#This Row],[2]]/SUM(OO[2])</f>
        <v>0</v>
      </c>
      <c r="E454" s="10">
        <f>3/24*OO[[#This Row],[61 (26JUN1985 12:00:00)-Water Temperature (C)]]*OO[[#This Row],[3]]/SUM(OO[3])</f>
        <v>0</v>
      </c>
      <c r="F454" s="10">
        <f>3/24*OO[[#This Row],[62 (26JUN1985 15:00:00)-Water Temperature (C)]]*OO[[#This Row],[4]]/SUM(OO[4])</f>
        <v>0</v>
      </c>
      <c r="G454" s="10">
        <f>3/24*OO[[#This Row],[63 (26JUN1985 18:00:00)-Water Temperature (C)]]*OO[[#This Row],[5]]/SUM(OO[5])</f>
        <v>0</v>
      </c>
      <c r="H454" s="10">
        <f>3/24*OO[[#This Row],[64 (26JUN1985 21:00:00)-Water Temperature (C)]]*OO[[#This Row],[6]]/SUM(OO[6])</f>
        <v>0</v>
      </c>
      <c r="I454" s="10">
        <f>3/24*OO[[#This Row],[65 (27JUN1985 00:00:00)-Water Temperature (C)]]*OO[[#This Row],[7]]/SUM(OO[7])</f>
        <v>0</v>
      </c>
      <c r="J454" s="10">
        <f>3/24*OO[[#This Row],[66 (27JUN1985 03:00:00)-Water Temperature (C)]]*OO[[#This Row],[8]]/SUM(OO[8])</f>
        <v>0</v>
      </c>
      <c r="K454" s="10">
        <f>3/24*OO[[#This Row],[67 (27JUN1985 06:00:00)-Water Temperature (C)]]*OO[[#This Row],[9]]/SUM(OO[9])</f>
        <v>0</v>
      </c>
      <c r="L454" s="10">
        <f>3/24*OO[[#This Row],[68 (27JUN1985 09:00:00)-Water Temperature (C)]]*OO[[#This Row],[10]]/SUM(OO[10])</f>
        <v>0</v>
      </c>
      <c r="M454" s="10">
        <f>3/24*OO[[#This Row],[69 (27JUN1985 12:00:00)-Water Temperature (C)]]*OO[[#This Row],[11]]/SUM(OO[11])</f>
        <v>0</v>
      </c>
      <c r="N454" s="10">
        <f>3/24*OO[[#This Row],[70 (27JUN1985 15:00:00)-Water Temperature (C)]]*OO[[#This Row],[12]]/SUM(OO[12])</f>
        <v>0</v>
      </c>
      <c r="O454" s="10">
        <f>3/24*OO[[#This Row],[71 (27JUN1985 18:00:00)-Water Temperature (C)]]*OO[[#This Row],[13]]/SUM(OO[13])</f>
        <v>0</v>
      </c>
      <c r="P454" s="10">
        <f>3/24*OO[[#This Row],[72 (27JUN1985 21:00:00)-Water Temperature (C)]]*OO[[#This Row],[14]]/SUM(OO[14])</f>
        <v>0</v>
      </c>
      <c r="Q454" s="10">
        <f>3/24*OO[[#This Row],[73 (28JUN1985 00:00:00)-Water Temperature (C)]]*OO[[#This Row],[15]]/SUM(OO[15])</f>
        <v>0</v>
      </c>
      <c r="R454" s="10">
        <f>3/24*OO[[#This Row],[74 (28JUN1985 03:00:00)-Water Temperature (C)]]*OO[[#This Row],[16]]/SUM(OO[16])</f>
        <v>0</v>
      </c>
      <c r="S454" s="10">
        <f>3/24*OO[[#This Row],[75 (28JUN1985 06:00:00)-Water Temperature (C)]]*OO[[#This Row],[17]]/SUM(OO[17])</f>
        <v>0</v>
      </c>
      <c r="T454" s="10">
        <f>3/24*OO[[#This Row],[76 (28JUN1985 09:00:00)-Water Temperature (C)]]*OO[[#This Row],[18]]/SUM(OO[18])</f>
        <v>0</v>
      </c>
      <c r="U454" s="10">
        <f>3/24*OO[[#This Row],[77 (28JUN1985 12:00:00)-Water Temperature (C)]]*OO[[#This Row],[19]]/SUM(OO[19])</f>
        <v>0</v>
      </c>
      <c r="V454" s="10">
        <f>3/24000000*OO[[#This Row],[78 (28JUN1985 15:00:00)-Water Temperature (C)]]*OO[[#This Row],[20]]</f>
        <v>0</v>
      </c>
      <c r="W454" s="10">
        <f>3/24000000*OO[[#This Row],[79 (28JUN1985 18:00:00)-Water Temperature (C)]]*OO[[#This Row],[21]]</f>
        <v>1.1358070830875E-43</v>
      </c>
      <c r="X454" s="10">
        <f>3/24000000*OO[[#This Row],[80 (28JUN1985 21:00:00)-Water Temperature (C)]]*OO[[#This Row],[22]]</f>
        <v>8.6153636544299996E-36</v>
      </c>
      <c r="Y454" s="10">
        <f>3/24000000*OO[[#This Row],[81 (29JUN1985 00:00:00)-Water Temperature (C)]]*OO[[#This Row],[23]]</f>
        <v>3.8930854239499998E-29</v>
      </c>
      <c r="Z454" s="10">
        <f>3/24000000*OO[[#This Row],[82 (29JUN1985 03:00:00)-Water Temperature (C)]]*OO[[#This Row],[24]]</f>
        <v>4.6380262723549998E-24</v>
      </c>
      <c r="AA454" s="10">
        <f>3/24000000*OO[[#This Row],[83 (29JUN1985 06:00:00)-Water Temperature (C)]]*OO[[#This Row],[25]]</f>
        <v>5.1690360289124997E-20</v>
      </c>
      <c r="AB454" s="10">
        <f>3/24000000*OO[[#This Row],[84 (29JUN1985 09:00:00)-Water Temperature (C)]]*OO[[#This Row],[26]]</f>
        <v>1.0489589835066248E-16</v>
      </c>
      <c r="AC454" s="10">
        <f>3/24000000*OO[[#This Row],[85 (29JUN1985 12:00:00)-Water Temperature (C)]]*OO[[#This Row],[27]]</f>
        <v>5.7177055914562491E-14</v>
      </c>
      <c r="AD454" s="10">
        <f>3/24000000*OO[[#This Row],[86 (29JUN1985 15:00:00)-Water Temperature (C)]]*OO[[#This Row],[28]]</f>
        <v>1.1059513141432501E-11</v>
      </c>
      <c r="AE454" s="10">
        <f>3/24000000*OO[[#This Row],[88 (29JUN1985 21:00:00)-Water Temperature (C)]]*OO[[#This Row],[30]]</f>
        <v>3.7479424751962502E-8</v>
      </c>
      <c r="AF454" s="10">
        <f>3/24000000*OO[[#This Row],[88 (29JUN1985 21:00:00)-Water Temperature (C)]]*OO[[#This Row],[30]]</f>
        <v>3.7479424751962502E-8</v>
      </c>
      <c r="AG454" s="10">
        <f>3/24000000*OO[[#This Row],[89 (30JUN1985 00:00:00)-Water Temperature (C)]]*OO[[#This Row],[31]]</f>
        <v>8.3471997186925004E-7</v>
      </c>
      <c r="AH454" s="10">
        <f>3/24000000*OO[[#This Row],[90 (30JUN1985 03:00:00)-Water Temperature (C)]]*OO[[#This Row],[32]]</f>
        <v>1.1122410386543749E-5</v>
      </c>
      <c r="AI454" s="10">
        <f>3/24000000*OO[[#This Row],[91 (30JUN1985 06:00:00)-Water Temperature (C)]]*OO[[#This Row],[33]]</f>
        <v>9.5159389330399993E-5</v>
      </c>
      <c r="AJ454" s="10">
        <f>3/24000000*OO[[#This Row],[92 (30JUN1985 09:00:00)-Water Temperature (C)]]*OO[[#This Row],[34]]</f>
        <v>5.6057177664149997E-4</v>
      </c>
      <c r="AK454" s="10">
        <f>3/24000000*OO[[#This Row],[93 (30JUN1985 12:00:00)-Water Temperature (C)]]*OO[[#This Row],[35]]</f>
        <v>2.3864588225343745E-3</v>
      </c>
      <c r="AL454" s="10">
        <f>3/24000000*OO[[#This Row],[94 (30JUN1985 15:00:00)-Water Temperature (C)]]*OO[[#This Row],[36]]</f>
        <v>7.6293408567187498E-3</v>
      </c>
      <c r="AM454" s="10">
        <f>3/24000000*OO[[#This Row],[95 (30JUN1985 18:00:00)-Water Temperature (C)]]*OO[[#This Row],[37]]</f>
        <v>1.8964213754081249E-2</v>
      </c>
      <c r="AN454" s="10">
        <f>3/24000000*OO[[#This Row],[96 (30JUN1985 21:00:00)-Water Temperature (C)]]*OO[[#This Row],[38]]</f>
        <v>3.7686476260349995E-2</v>
      </c>
      <c r="AO454" s="10">
        <f>3/24000000*OO[[#This Row],[97 (01JUL1985 00:00:00)-Water Temperature (C)]]*OO[[#This Row],[39]]</f>
        <v>6.2267765703324998E-2</v>
      </c>
      <c r="AP454" s="10">
        <f>3/24000000*OO[[#This Row],[98 (01JUL1985 03:00:00)-Water Temperature (C)]]*OO[[#This Row],[40]]</f>
        <v>8.8703223068249987E-2</v>
      </c>
      <c r="AQ454" s="10">
        <f>3/24000000*OO[[#This Row],[99 (01JUL1985 06:00:00)-Water Temperature (C)]]*OO[[#This Row],[41]]</f>
        <v>0.11186239727849999</v>
      </c>
      <c r="AR454" s="10">
        <f>3/24000000*OO[[#This Row],[100 (01JUL1985 09:00:00)-Water Temperature (C)]]*OO[[#This Row],[42]]</f>
        <v>0.12934183610302499</v>
      </c>
      <c r="AS454" s="10">
        <f>3/24000000*OO[[#This Row],[101 (01JUL1985 12:00:00)-Water Temperature (C)]]*OO[[#This Row],[43]]</f>
        <v>0.13832806471981249</v>
      </c>
      <c r="AT454" s="10">
        <f>3/24000000*OO[[#This Row],[102 (01JUL1985 15:00:00)-Water Temperature (C)]]*OO[[#This Row],[44]]</f>
        <v>0.13754753015286247</v>
      </c>
      <c r="AU454" s="10">
        <f>3/24000000*OO[[#This Row],[103 (01JUL1985 18:00:00)-Water Temperature (C)]]*OO[[#This Row],[45]]</f>
        <v>0.129214820955525</v>
      </c>
      <c r="AV454" s="10">
        <f>3/24000000*OO[[#This Row],[104 (01JUL1985 21:00:00)-Water Temperature (C)]]*OO[[#This Row],[46]]</f>
        <v>0.115271364869125</v>
      </c>
      <c r="AW454" s="10">
        <f>3/24000000*OO[[#This Row],[105 (02JUL1985 00:00:00)-Water Temperature (C)]]*OO[[#This Row],[47]]</f>
        <v>9.9555934586924993E-2</v>
      </c>
      <c r="AX454" s="10">
        <f>3/24000000*OO[[#This Row],[106 (02JUL1985 03:00:00)-Water Temperature (C)]]*OO[[#This Row],[48]]</f>
        <v>8.3826784752437516E-2</v>
      </c>
      <c r="AY454" s="10">
        <f>3/24000000*OO[[#This Row],[107 (02JUL1985 06:00:00)-Water Temperature (C)]]*OO[[#This Row],[49]]</f>
        <v>6.9243893920499996E-2</v>
      </c>
      <c r="AZ454" s="10">
        <f>3/24000000*OO[[#This Row],[108 (02JUL1985 09:00:00)-Water Temperature (C)]]*OO[[#This Row],[50]]</f>
        <v>5.6327282923275004E-2</v>
      </c>
      <c r="BA454" s="10">
        <f>3/24000000*OO[[#This Row],[109 (02JUL1985 12:00:00)-Water Temperature (C)]]*OO[[#This Row],[51]]</f>
        <v>4.5707351560600004E-2</v>
      </c>
      <c r="BB454" s="10">
        <f>3/24000000*OO[[#This Row],[110 (02JUL1985 15:00:00)-Water Temperature (C)]]*OO[[#This Row],[52]]</f>
        <v>3.7054646356350002E-2</v>
      </c>
      <c r="BC454" s="10">
        <f>3/24000000*OO[[#This Row],[111 (02JUL1985 18:00:00)-Water Temperature (C)]]*OO[[#This Row],[53]]</f>
        <v>2.9827048636874996E-2</v>
      </c>
      <c r="BD454" s="10">
        <f>3/24000000*OO[[#This Row],[112 (02JUL1985 21:00:00)-Water Temperature (C)]]*OO[[#This Row],[54]]</f>
        <v>2.3664011914908752E-2</v>
      </c>
      <c r="BE454" s="10">
        <f>3/24000000*OO[[#This Row],[113 (03JUL1985 00:00:00)-Water Temperature (C)]]*OO[[#This Row],[55]]</f>
        <v>1.8541212350382499E-2</v>
      </c>
      <c r="BF454" s="10">
        <f>3/24000000*OO[[#This Row],[114 (03JUL1985 03:00:00)-Water Temperature (C)]]*OO[[#This Row],[56]]</f>
        <v>1.4534053388925E-2</v>
      </c>
      <c r="BG454" s="10">
        <f>3/24000000*OO[[#This Row],[115 (03JUL1985 06:00:00)-Water Temperature (C)]]*OO[[#This Row],[57]]</f>
        <v>1.1406331444049999E-2</v>
      </c>
      <c r="BH454" s="10">
        <f>3/24000000*OO[[#This Row],[116 (03JUL1985 09:00:00)-Water Temperature (C)]]*OO[[#This Row],[58]]</f>
        <v>9.0537520918112496E-3</v>
      </c>
      <c r="BI454" s="10">
        <f>3/24000000*OO[[#This Row],[117 (03JUL1985 12:00:00)-Water Temperature (C)]]*OO[[#This Row],[59]]</f>
        <v>7.2526515843600002E-3</v>
      </c>
      <c r="BJ454" s="10">
        <f>3/24000000*OO[[#This Row],[118 (03JUL1985 15:00:00)-Water Temperature (C)]]*OO[[#This Row],[60]]</f>
        <v>5.8293424635149993E-3</v>
      </c>
      <c r="BK454" s="10">
        <f>3/24000000*OO[[#This Row],[119 (03JUL1985 18:00:00)-Water Temperature (C)]]*OO[[#This Row],[61]]</f>
        <v>4.6968124959399999E-3</v>
      </c>
      <c r="BL454" s="10">
        <f>3/24000000*OO[[#This Row],[120 (03JUL1985 21:00:00)-Water Temperature (C)]]*OO[[#This Row],[62]]</f>
        <v>3.7664342384025004E-3</v>
      </c>
      <c r="BM454" s="10">
        <f>3/24000000*OO[[#This Row],[121 (04JUL1985 00:00:00)-Water Temperature (C)]]*OO[[#This Row],[63]]</f>
        <v>3.0222275701924997E-3</v>
      </c>
      <c r="BN454" s="10">
        <f>3/24000000*OO[[#This Row],[122 (04JUL1985 03:00:00)-Water Temperature (C)]]*OO[[#This Row],[64]]</f>
        <v>2.44063091561625E-3</v>
      </c>
      <c r="BO454" s="10">
        <f>3/24000000*OO[[#This Row],[123 (04JUL1985 06:00:00)-Water Temperature (C)]]*OO[[#This Row],[65]]</f>
        <v>1.9866688720124996E-3</v>
      </c>
      <c r="BP454" s="10">
        <f>3/24000000*OO[[#This Row],[124 (04JUL1985 09:00:00)-Water Temperature (C)]]*OO[[#This Row],[66]]</f>
        <v>1.65025173683025E-3</v>
      </c>
      <c r="BQ454" s="10">
        <f>3/24000000*OO[[#This Row],[125 (04JUL1985 12:00:00)-Water Temperature (C)]]*OO[[#This Row],[67]]</f>
        <v>1.3830396154610001E-3</v>
      </c>
      <c r="BR454" s="10">
        <f>3/24000000*OO[[#This Row],[126 (04JUL1985 15:00:00)-Water Temperature (C)]]*OO[[#This Row],[68]]</f>
        <v>1.1632278960449999E-3</v>
      </c>
      <c r="BS454" s="10">
        <f>3/24000000*OO[[#This Row],[127 (04JUL1985 18:00:00)-Water Temperature (C)]]*OO[[#This Row],[69]]</f>
        <v>9.8078454451887482E-4</v>
      </c>
      <c r="BT454" s="10">
        <f>3/24000000*OO[[#This Row],[128 (04JUL1985 21:00:00)-Water Temperature (C)]]*OO[[#This Row],[70]]</f>
        <v>8.2790082609374995E-4</v>
      </c>
      <c r="BU454" s="10">
        <f>3/24000000*OO[[#This Row],[129 (05JUL1985 00:00:00)-Water Temperature (C)]]*OO[[#This Row],[71]]</f>
        <v>6.9960557160499994E-4</v>
      </c>
      <c r="BV454" s="10">
        <f>3/24000000*OO[[#This Row],[130 (05JUL1985 03:00:00)-Water Temperature (C)]]*OO[[#This Row],[72]]</f>
        <v>5.9568386133024992E-4</v>
      </c>
      <c r="BW454" s="10">
        <f>3/24000000*OO[[#This Row],[131 (05JUL1985 06:00:00)-Water Temperature (C)]]*OO[[#This Row],[73]]</f>
        <v>5.1169389938949996E-4</v>
      </c>
      <c r="BX454" s="10">
        <f>3/24000000*OO[[#This Row],[132 (05JUL1985 09:00:00)-Water Temperature (C)]]*OO[[#This Row],[74]]</f>
        <v>4.4827770391775001E-4</v>
      </c>
      <c r="BY454" s="10">
        <f>3/24000000*OO[[#This Row],[133 (05JUL1985 12:00:00)-Water Temperature (C)]]*OO[[#This Row],[75]]</f>
        <v>3.9706841258687503E-4</v>
      </c>
      <c r="BZ454" s="10">
        <f>3/24000000*OO[[#This Row],[134 (05JUL1985 15:00:00)-Water Temperature (C)]]*OO[[#This Row],[76]]</f>
        <v>3.5411314093084997E-4</v>
      </c>
      <c r="CA454" s="10">
        <f>3/24000000*OO[[#This Row],[135 (05JUL1985 18:00:00)-Water Temperature (C)]]*OO[[#This Row],[77]]</f>
        <v>3.1687211663992498E-4</v>
      </c>
      <c r="CB454" s="10">
        <f>3/24000000*OO[[#This Row],[136 (05JUL1985 21:00:00)-Water Temperature (C)]]*OO[[#This Row],[78]]</f>
        <v>2.8183425847312502E-4</v>
      </c>
      <c r="CC454" s="10">
        <f>3/24000000*OO[[#This Row],[137 (06JUL1985 00:00:00)-Water Temperature (C)]]*OO[[#This Row],[79]]</f>
        <v>2.5023552215333746E-4</v>
      </c>
      <c r="CD454" s="10">
        <f>3/24000000*OO[[#This Row],[138 (06JUL1985 03:00:00)-Water Temperature (C)]]*OO[[#This Row],[80]]</f>
        <v>2.2340846632781249E-4</v>
      </c>
      <c r="CE454" s="10">
        <f>3/24000000*OO[[#This Row],[139 (06JUL1985 06:00:00)-Water Temperature (C)]]*OO[[#This Row],[81]]</f>
        <v>2.0095287029324997E-4</v>
      </c>
      <c r="CF454" s="10">
        <f>3/24000000*OO[[#This Row],[140 (06JUL1985 09:00:00)-Water Temperature (C)]]*OO[[#This Row],[82]]</f>
        <v>1.843843701396375E-4</v>
      </c>
      <c r="CG454" s="10">
        <f>3/24000000*OO[[#This Row],[141 (06JUL1985 12:00:00)-Water Temperature (C)]]*OO[[#This Row],[83]]</f>
        <v>1.7053314930624998E-4</v>
      </c>
      <c r="CH454" s="10">
        <f>3/24000000*OO[[#This Row],[142 (06JUL1985 15:00:00)-Water Temperature (C)]]*OO[[#This Row],[84]]</f>
        <v>1.5815503842521249E-4</v>
      </c>
      <c r="CI454" s="10">
        <f>3/24000000*OO[[#This Row],[143 (06JUL1985 18:00:00)-Water Temperature (C)]]*OO[[#This Row],[85]]</f>
        <v>1.4682220124416249E-4</v>
      </c>
      <c r="CJ454" s="10">
        <f>3/24000000*OO[[#This Row],[144 (06JUL1985 21:00:00)-Water Temperature (C)]]*OO[[#This Row],[86]]</f>
        <v>1.3519730114128748E-4</v>
      </c>
      <c r="CK454" s="10">
        <f>3/24000000*OO[[#This Row],[145 (07JUL1985 00:00:00)-Water Temperature (C)]]*OO[[#This Row],[87]]</f>
        <v>1.240526017038E-4</v>
      </c>
      <c r="CL454" s="10">
        <f>3/24000000*OO[[#This Row],[146 (07JUL1985 03:00:00)-Water Temperature (C)]]*OO[[#This Row],[88]]</f>
        <v>1.1399064111764999E-4</v>
      </c>
      <c r="CM454" s="10">
        <f>3/24000000*OO[[#This Row],[147 (07JUL1985 06:00:00)-Water Temperature (C)]]*OO[[#This Row],[89]]</f>
        <v>1.0499603772683751E-4</v>
      </c>
      <c r="CN454" s="10">
        <f>3/24000000*OO[[#This Row],[148 (07JUL1985 09:00:00)-Water Temperature (C)]]*OO[[#This Row],[90]]</f>
        <v>9.7266283396974995E-5</v>
      </c>
      <c r="CO454" s="10">
        <f>3/24000000*OO[[#This Row],[149 (07JUL1985 12:00:00)-Water Temperature (C)]]*OO[[#This Row],[91]]</f>
        <v>9.0919756454874991E-5</v>
      </c>
      <c r="CP454" s="10">
        <f>3/24000000*OO[[#This Row],[150 (07JUL1985 15:00:00)-Water Temperature (C)]]*OO[[#This Row],[92]]</f>
        <v>8.5756713397074999E-5</v>
      </c>
      <c r="CQ454" s="10">
        <f>3/24000000*OO[[#This Row],[151 (07JUL1985 18:00:00)-Water Temperature (C)]]*OO[[#This Row],[93]]</f>
        <v>8.0468022145687495E-5</v>
      </c>
      <c r="CR454" s="10">
        <f>3/24000000*OO[[#This Row],[152 (07JUL1985 21:00:00)-Water Temperature (C)]]*OO[[#This Row],[94]]</f>
        <v>7.5016966298362494E-5</v>
      </c>
      <c r="CS454" s="10">
        <f>3/24000000*OO[[#This Row],[153 (08JUL1985 00:00:00)-Water Temperature (C)]]*OO[[#This Row],[95]]</f>
        <v>6.9877797369599989E-5</v>
      </c>
      <c r="CT454" s="10">
        <f>3/24000000*OO[[#This Row],[154 (08JUL1985 03:00:00)-Water Temperature (C)]]*OO[[#This Row],[96]]</f>
        <v>6.5102195802099999E-5</v>
      </c>
      <c r="CU454" s="10">
        <f>3/24000000*OO[[#This Row],[155 (08JUL1985 06:00:00)-Water Temperature (C)]]*OO[[#This Row],[97]]</f>
        <v>6.0721825155749993E-5</v>
      </c>
      <c r="CV454" s="10">
        <f>3/24000000*OO[[#This Row],[156 (08JUL1985 09:00:00)-Water Temperature (C)]]*OO[[#This Row],[98]]</f>
        <v>5.7234093825437492E-5</v>
      </c>
      <c r="CW454" s="10">
        <f>3/24000000*OO[[#This Row],[157 (08JUL1985 12:00:00)-Water Temperature (C)]]*OO[[#This Row],[99]]</f>
        <v>5.4334815113150003E-5</v>
      </c>
    </row>
    <row r="455" spans="1:101" x14ac:dyDescent="0.35">
      <c r="A455" t="s">
        <v>462</v>
      </c>
      <c r="B455">
        <v>815.2242</v>
      </c>
      <c r="C455" s="10">
        <f>3/24*OO[[#This Row],[59 (26JUN1985 06:00:00)-Water Temperature (C)]]*OO[[#This Row],[1]]/SUM(OO[1])</f>
        <v>0</v>
      </c>
      <c r="D455" s="10">
        <f>3/24*OO[[#This Row],[60 (26JUN1985 09:00:00)-Water Temperature (C)]]*OO[[#This Row],[2]]/SUM(OO[2])</f>
        <v>0</v>
      </c>
      <c r="E455" s="10">
        <f>3/24*OO[[#This Row],[61 (26JUN1985 12:00:00)-Water Temperature (C)]]*OO[[#This Row],[3]]/SUM(OO[3])</f>
        <v>0</v>
      </c>
      <c r="F455" s="10">
        <f>3/24*OO[[#This Row],[62 (26JUN1985 15:00:00)-Water Temperature (C)]]*OO[[#This Row],[4]]/SUM(OO[4])</f>
        <v>0</v>
      </c>
      <c r="G455" s="10">
        <f>3/24*OO[[#This Row],[63 (26JUN1985 18:00:00)-Water Temperature (C)]]*OO[[#This Row],[5]]/SUM(OO[5])</f>
        <v>0</v>
      </c>
      <c r="H455" s="10">
        <f>3/24*OO[[#This Row],[64 (26JUN1985 21:00:00)-Water Temperature (C)]]*OO[[#This Row],[6]]/SUM(OO[6])</f>
        <v>0</v>
      </c>
      <c r="I455" s="10">
        <f>3/24*OO[[#This Row],[65 (27JUN1985 00:00:00)-Water Temperature (C)]]*OO[[#This Row],[7]]/SUM(OO[7])</f>
        <v>0</v>
      </c>
      <c r="J455" s="10">
        <f>3/24*OO[[#This Row],[66 (27JUN1985 03:00:00)-Water Temperature (C)]]*OO[[#This Row],[8]]/SUM(OO[8])</f>
        <v>0</v>
      </c>
      <c r="K455" s="10">
        <f>3/24*OO[[#This Row],[67 (27JUN1985 06:00:00)-Water Temperature (C)]]*OO[[#This Row],[9]]/SUM(OO[9])</f>
        <v>0</v>
      </c>
      <c r="L455" s="10">
        <f>3/24*OO[[#This Row],[68 (27JUN1985 09:00:00)-Water Temperature (C)]]*OO[[#This Row],[10]]/SUM(OO[10])</f>
        <v>0</v>
      </c>
      <c r="M455" s="10">
        <f>3/24*OO[[#This Row],[69 (27JUN1985 12:00:00)-Water Temperature (C)]]*OO[[#This Row],[11]]/SUM(OO[11])</f>
        <v>0</v>
      </c>
      <c r="N455" s="10">
        <f>3/24*OO[[#This Row],[70 (27JUN1985 15:00:00)-Water Temperature (C)]]*OO[[#This Row],[12]]/SUM(OO[12])</f>
        <v>0</v>
      </c>
      <c r="O455" s="10">
        <f>3/24*OO[[#This Row],[71 (27JUN1985 18:00:00)-Water Temperature (C)]]*OO[[#This Row],[13]]/SUM(OO[13])</f>
        <v>0</v>
      </c>
      <c r="P455" s="10">
        <f>3/24*OO[[#This Row],[72 (27JUN1985 21:00:00)-Water Temperature (C)]]*OO[[#This Row],[14]]/SUM(OO[14])</f>
        <v>0</v>
      </c>
      <c r="Q455" s="10">
        <f>3/24*OO[[#This Row],[73 (28JUN1985 00:00:00)-Water Temperature (C)]]*OO[[#This Row],[15]]/SUM(OO[15])</f>
        <v>0</v>
      </c>
      <c r="R455" s="10">
        <f>3/24*OO[[#This Row],[74 (28JUN1985 03:00:00)-Water Temperature (C)]]*OO[[#This Row],[16]]/SUM(OO[16])</f>
        <v>0</v>
      </c>
      <c r="S455" s="10">
        <f>3/24*OO[[#This Row],[75 (28JUN1985 06:00:00)-Water Temperature (C)]]*OO[[#This Row],[17]]/SUM(OO[17])</f>
        <v>0</v>
      </c>
      <c r="T455" s="10">
        <f>3/24*OO[[#This Row],[76 (28JUN1985 09:00:00)-Water Temperature (C)]]*OO[[#This Row],[18]]/SUM(OO[18])</f>
        <v>0</v>
      </c>
      <c r="U455" s="10">
        <f>3/24*OO[[#This Row],[77 (28JUN1985 12:00:00)-Water Temperature (C)]]*OO[[#This Row],[19]]/SUM(OO[19])</f>
        <v>0</v>
      </c>
      <c r="V455" s="10">
        <f>3/24000000*OO[[#This Row],[78 (28JUN1985 15:00:00)-Water Temperature (C)]]*OO[[#This Row],[20]]</f>
        <v>0</v>
      </c>
      <c r="W455" s="10">
        <f>3/24000000*OO[[#This Row],[79 (28JUN1985 18:00:00)-Water Temperature (C)]]*OO[[#This Row],[21]]</f>
        <v>0</v>
      </c>
      <c r="X455" s="10">
        <f>3/24000000*OO[[#This Row],[80 (28JUN1985 21:00:00)-Water Temperature (C)]]*OO[[#This Row],[22]]</f>
        <v>2.0608137604294998E-36</v>
      </c>
      <c r="Y455" s="10">
        <f>3/24000000*OO[[#This Row],[81 (29JUN1985 00:00:00)-Water Temperature (C)]]*OO[[#This Row],[23]]</f>
        <v>1.093838085481875E-29</v>
      </c>
      <c r="Z455" s="10">
        <f>3/24000000*OO[[#This Row],[82 (29JUN1985 03:00:00)-Water Temperature (C)]]*OO[[#This Row],[24]]</f>
        <v>1.4874615325440001E-24</v>
      </c>
      <c r="AA455" s="10">
        <f>3/24000000*OO[[#This Row],[83 (29JUN1985 06:00:00)-Water Temperature (C)]]*OO[[#This Row],[25]]</f>
        <v>1.9206039947464999E-20</v>
      </c>
      <c r="AB455" s="10">
        <f>3/24000000*OO[[#This Row],[84 (29JUN1985 09:00:00)-Water Temperature (C)]]*OO[[#This Row],[26]]</f>
        <v>4.3961281579949998E-17</v>
      </c>
      <c r="AC455" s="10">
        <f>3/24000000*OO[[#This Row],[85 (29JUN1985 12:00:00)-Water Temperature (C)]]*OO[[#This Row],[27]]</f>
        <v>2.6574556070899998E-14</v>
      </c>
      <c r="AD455" s="10">
        <f>3/24000000*OO[[#This Row],[86 (29JUN1985 15:00:00)-Water Temperature (C)]]*OO[[#This Row],[28]]</f>
        <v>5.6308758574499997E-12</v>
      </c>
      <c r="AE455" s="10">
        <f>3/24000000*OO[[#This Row],[88 (29JUN1985 21:00:00)-Water Temperature (C)]]*OO[[#This Row],[30]]</f>
        <v>2.2386593810699998E-8</v>
      </c>
      <c r="AF455" s="10">
        <f>3/24000000*OO[[#This Row],[88 (29JUN1985 21:00:00)-Water Temperature (C)]]*OO[[#This Row],[30]]</f>
        <v>2.2386593810699998E-8</v>
      </c>
      <c r="AG455" s="10">
        <f>3/24000000*OO[[#This Row],[89 (30JUN1985 00:00:00)-Water Temperature (C)]]*OO[[#This Row],[31]]</f>
        <v>5.3598246818399998E-7</v>
      </c>
      <c r="AH455" s="10">
        <f>3/24000000*OO[[#This Row],[90 (30JUN1985 03:00:00)-Water Temperature (C)]]*OO[[#This Row],[32]]</f>
        <v>7.6482903955387503E-6</v>
      </c>
      <c r="AI455" s="10">
        <f>3/24000000*OO[[#This Row],[91 (30JUN1985 06:00:00)-Water Temperature (C)]]*OO[[#This Row],[33]]</f>
        <v>6.9825743718499996E-5</v>
      </c>
      <c r="AJ455" s="10">
        <f>3/24000000*OO[[#This Row],[92 (30JUN1985 09:00:00)-Water Temperature (C)]]*OO[[#This Row],[34]]</f>
        <v>4.3747849174499996E-4</v>
      </c>
      <c r="AK455" s="10">
        <f>3/24000000*OO[[#This Row],[93 (30JUN1985 12:00:00)-Water Temperature (C)]]*OO[[#This Row],[35]]</f>
        <v>1.9756341706139999E-3</v>
      </c>
      <c r="AL455" s="10">
        <f>3/24000000*OO[[#This Row],[94 (30JUN1985 15:00:00)-Water Temperature (C)]]*OO[[#This Row],[36]]</f>
        <v>6.6828699991899991E-3</v>
      </c>
      <c r="AM455" s="10">
        <f>3/24000000*OO[[#This Row],[95 (30JUN1985 18:00:00)-Water Temperature (C)]]*OO[[#This Row],[37]]</f>
        <v>1.753021395275E-2</v>
      </c>
      <c r="AN455" s="10">
        <f>3/24000000*OO[[#This Row],[96 (30JUN1985 21:00:00)-Water Temperature (C)]]*OO[[#This Row],[38]]</f>
        <v>3.6664782359399996E-2</v>
      </c>
      <c r="AO455" s="10">
        <f>3/24000000*OO[[#This Row],[97 (01JUL1985 00:00:00)-Water Temperature (C)]]*OO[[#This Row],[39]]</f>
        <v>6.3546470960774995E-2</v>
      </c>
      <c r="AP455" s="10">
        <f>3/24000000*OO[[#This Row],[98 (01JUL1985 03:00:00)-Water Temperature (C)]]*OO[[#This Row],[40]]</f>
        <v>9.4660717624412499E-2</v>
      </c>
      <c r="AQ455" s="10">
        <f>3/24000000*OO[[#This Row],[99 (01JUL1985 06:00:00)-Water Temperature (C)]]*OO[[#This Row],[41]]</f>
        <v>0.1244244306825</v>
      </c>
      <c r="AR455" s="10">
        <f>3/24000000*OO[[#This Row],[100 (01JUL1985 09:00:00)-Water Temperature (C)]]*OO[[#This Row],[42]]</f>
        <v>0.14943475469764997</v>
      </c>
      <c r="AS455" s="10">
        <f>3/24000000*OO[[#This Row],[101 (01JUL1985 12:00:00)-Water Temperature (C)]]*OO[[#This Row],[43]]</f>
        <v>0.1655614516066875</v>
      </c>
      <c r="AT455" s="10">
        <f>3/24000000*OO[[#This Row],[102 (01JUL1985 15:00:00)-Water Temperature (C)]]*OO[[#This Row],[44]]</f>
        <v>0.17011627179579999</v>
      </c>
      <c r="AU455" s="10">
        <f>3/24000000*OO[[#This Row],[103 (01JUL1985 18:00:00)-Water Temperature (C)]]*OO[[#This Row],[45]]</f>
        <v>0.16463824674316249</v>
      </c>
      <c r="AV455" s="10">
        <f>3/24000000*OO[[#This Row],[104 (01JUL1985 21:00:00)-Water Temperature (C)]]*OO[[#This Row],[46]]</f>
        <v>0.150985407826425</v>
      </c>
      <c r="AW455" s="10">
        <f>3/24000000*OO[[#This Row],[105 (02JUL1985 00:00:00)-Water Temperature (C)]]*OO[[#This Row],[47]]</f>
        <v>0.13372077684020001</v>
      </c>
      <c r="AX455" s="10">
        <f>3/24000000*OO[[#This Row],[106 (02JUL1985 03:00:00)-Water Temperature (C)]]*OO[[#This Row],[48]]</f>
        <v>0.11520282709599999</v>
      </c>
      <c r="AY455" s="10">
        <f>3/24000000*OO[[#This Row],[107 (02JUL1985 06:00:00)-Water Temperature (C)]]*OO[[#This Row],[49]]</f>
        <v>9.7153847691549999E-2</v>
      </c>
      <c r="AZ455" s="10">
        <f>3/24000000*OO[[#This Row],[108 (02JUL1985 09:00:00)-Water Temperature (C)]]*OO[[#This Row],[50]]</f>
        <v>8.0536236797724994E-2</v>
      </c>
      <c r="BA455" s="10">
        <f>3/24000000*OO[[#This Row],[109 (02JUL1985 12:00:00)-Water Temperature (C)]]*OO[[#This Row],[51]]</f>
        <v>6.6479865831137505E-2</v>
      </c>
      <c r="BB455" s="10">
        <f>3/24000000*OO[[#This Row],[110 (02JUL1985 15:00:00)-Water Temperature (C)]]*OO[[#This Row],[52]]</f>
        <v>5.4764759214449989E-2</v>
      </c>
      <c r="BC455" s="10">
        <f>3/24000000*OO[[#This Row],[111 (02JUL1985 18:00:00)-Water Temperature (C)]]*OO[[#This Row],[53]]</f>
        <v>4.4747449050399998E-2</v>
      </c>
      <c r="BD455" s="10">
        <f>3/24000000*OO[[#This Row],[112 (02JUL1985 21:00:00)-Water Temperature (C)]]*OO[[#This Row],[54]]</f>
        <v>3.6004348067025002E-2</v>
      </c>
      <c r="BE455" s="10">
        <f>3/24000000*OO[[#This Row],[113 (03JUL1985 00:00:00)-Water Temperature (C)]]*OO[[#This Row],[55]]</f>
        <v>2.8569661267601246E-2</v>
      </c>
      <c r="BF455" s="10">
        <f>3/24000000*OO[[#This Row],[114 (03JUL1985 03:00:00)-Water Temperature (C)]]*OO[[#This Row],[56]]</f>
        <v>2.2655910038125001E-2</v>
      </c>
      <c r="BG455" s="10">
        <f>3/24000000*OO[[#This Row],[115 (03JUL1985 06:00:00)-Water Temperature (C)]]*OO[[#This Row],[57]]</f>
        <v>1.7972084895615002E-2</v>
      </c>
      <c r="BH455" s="10">
        <f>3/24000000*OO[[#This Row],[116 (03JUL1985 09:00:00)-Water Temperature (C)]]*OO[[#This Row],[58]]</f>
        <v>1.4403682345569999E-2</v>
      </c>
      <c r="BI455" s="10">
        <f>3/24000000*OO[[#This Row],[117 (03JUL1985 12:00:00)-Water Temperature (C)]]*OO[[#This Row],[59]]</f>
        <v>1.1643506969095E-2</v>
      </c>
      <c r="BJ455" s="10">
        <f>3/24000000*OO[[#This Row],[118 (03JUL1985 15:00:00)-Water Temperature (C)]]*OO[[#This Row],[60]]</f>
        <v>9.4383957500250009E-3</v>
      </c>
      <c r="BK455" s="10">
        <f>3/24000000*OO[[#This Row],[119 (03JUL1985 18:00:00)-Water Temperature (C)]]*OO[[#This Row],[61]]</f>
        <v>7.6654304741999987E-3</v>
      </c>
      <c r="BL455" s="10">
        <f>3/24000000*OO[[#This Row],[120 (03JUL1985 21:00:00)-Water Temperature (C)]]*OO[[#This Row],[62]]</f>
        <v>6.1954425286499994E-3</v>
      </c>
      <c r="BM455" s="10">
        <f>3/24000000*OO[[#This Row],[121 (04JUL1985 00:00:00)-Water Temperature (C)]]*OO[[#This Row],[63]]</f>
        <v>5.007453543949999E-3</v>
      </c>
      <c r="BN455" s="10">
        <f>3/24000000*OO[[#This Row],[122 (04JUL1985 03:00:00)-Water Temperature (C)]]*OO[[#This Row],[64]]</f>
        <v>4.0713597051299996E-3</v>
      </c>
      <c r="BO455" s="10">
        <f>3/24000000*OO[[#This Row],[123 (04JUL1985 06:00:00)-Water Temperature (C)]]*OO[[#This Row],[65]]</f>
        <v>3.3349967090730002E-3</v>
      </c>
      <c r="BP455" s="10">
        <f>3/24000000*OO[[#This Row],[124 (04JUL1985 09:00:00)-Water Temperature (C)]]*OO[[#This Row],[66]]</f>
        <v>2.7856970067789994E-3</v>
      </c>
      <c r="BQ455" s="10">
        <f>3/24000000*OO[[#This Row],[125 (04JUL1985 12:00:00)-Water Temperature (C)]]*OO[[#This Row],[67]]</f>
        <v>2.3471199041547497E-3</v>
      </c>
      <c r="BR455" s="10">
        <f>3/24000000*OO[[#This Row],[126 (04JUL1985 15:00:00)-Water Temperature (C)]]*OO[[#This Row],[68]]</f>
        <v>1.983838210816E-3</v>
      </c>
      <c r="BS455" s="10">
        <f>3/24000000*OO[[#This Row],[127 (04JUL1985 18:00:00)-Water Temperature (C)]]*OO[[#This Row],[69]]</f>
        <v>1.6807023646099998E-3</v>
      </c>
      <c r="BT455" s="10">
        <f>3/24000000*OO[[#This Row],[128 (04JUL1985 21:00:00)-Water Temperature (C)]]*OO[[#This Row],[70]]</f>
        <v>1.4251846798271246E-3</v>
      </c>
      <c r="BU455" s="10">
        <f>3/24000000*OO[[#This Row],[129 (05JUL1985 00:00:00)-Water Temperature (C)]]*OO[[#This Row],[71]]</f>
        <v>1.2094216014641251E-3</v>
      </c>
      <c r="BV455" s="10">
        <f>3/24000000*OO[[#This Row],[130 (05JUL1985 03:00:00)-Water Temperature (C)]]*OO[[#This Row],[72]]</f>
        <v>1.0335971840150001E-3</v>
      </c>
      <c r="BW455" s="10">
        <f>3/24000000*OO[[#This Row],[131 (05JUL1985 06:00:00)-Water Temperature (C)]]*OO[[#This Row],[73]]</f>
        <v>8.9075345063624987E-4</v>
      </c>
      <c r="BX455" s="10">
        <f>3/24000000*OO[[#This Row],[132 (05JUL1985 09:00:00)-Water Temperature (C)]]*OO[[#This Row],[74]]</f>
        <v>7.8237176918799988E-4</v>
      </c>
      <c r="BY455" s="10">
        <f>3/24000000*OO[[#This Row],[133 (05JUL1985 12:00:00)-Water Temperature (C)]]*OO[[#This Row],[75]]</f>
        <v>6.9468424109499997E-4</v>
      </c>
      <c r="BZ455" s="10">
        <f>3/24000000*OO[[#This Row],[134 (05JUL1985 15:00:00)-Water Temperature (C)]]*OO[[#This Row],[76]]</f>
        <v>6.20839303706E-4</v>
      </c>
      <c r="CA455" s="10">
        <f>3/24000000*OO[[#This Row],[135 (05JUL1985 18:00:00)-Water Temperature (C)]]*OO[[#This Row],[77]]</f>
        <v>5.5660822927499991E-4</v>
      </c>
      <c r="CB455" s="10">
        <f>3/24000000*OO[[#This Row],[136 (05JUL1985 21:00:00)-Water Temperature (C)]]*OO[[#This Row],[78]]</f>
        <v>4.9599892604612497E-4</v>
      </c>
      <c r="CC455" s="10">
        <f>3/24000000*OO[[#This Row],[137 (06JUL1985 00:00:00)-Water Temperature (C)]]*OO[[#This Row],[79]]</f>
        <v>4.4101564686562498E-4</v>
      </c>
      <c r="CD455" s="10">
        <f>3/24000000*OO[[#This Row],[138 (06JUL1985 03:00:00)-Water Temperature (C)]]*OO[[#This Row],[80]]</f>
        <v>3.9415489580524999E-4</v>
      </c>
      <c r="CE455" s="10">
        <f>3/24000000*OO[[#This Row],[139 (06JUL1985 06:00:00)-Water Temperature (C)]]*OO[[#This Row],[81]]</f>
        <v>3.5476323372799997E-4</v>
      </c>
      <c r="CF455" s="10">
        <f>3/24000000*OO[[#This Row],[140 (06JUL1985 09:00:00)-Water Temperature (C)]]*OO[[#This Row],[82]]</f>
        <v>3.2553672438493753E-4</v>
      </c>
      <c r="CG455" s="10">
        <f>3/24000000*OO[[#This Row],[141 (06JUL1985 12:00:00)-Water Temperature (C)]]*OO[[#This Row],[83]]</f>
        <v>3.0108651352000001E-4</v>
      </c>
      <c r="CH455" s="10">
        <f>3/24000000*OO[[#This Row],[142 (06JUL1985 15:00:00)-Water Temperature (C)]]*OO[[#This Row],[84]]</f>
        <v>2.791637879288125E-4</v>
      </c>
      <c r="CI455" s="10">
        <f>3/24000000*OO[[#This Row],[143 (06JUL1985 18:00:00)-Water Temperature (C)]]*OO[[#This Row],[85]]</f>
        <v>2.5907464046248749E-4</v>
      </c>
      <c r="CJ455" s="10">
        <f>3/24000000*OO[[#This Row],[144 (06JUL1985 21:00:00)-Water Temperature (C)]]*OO[[#This Row],[86]]</f>
        <v>2.3852266580677499E-4</v>
      </c>
      <c r="CK455" s="10">
        <f>3/24000000*OO[[#This Row],[145 (07JUL1985 00:00:00)-Water Temperature (C)]]*OO[[#This Row],[87]]</f>
        <v>2.1874879232639999E-4</v>
      </c>
      <c r="CL455" s="10">
        <f>3/24000000*OO[[#This Row],[146 (07JUL1985 03:00:00)-Water Temperature (C)]]*OO[[#This Row],[88]]</f>
        <v>2.0088649536449999E-4</v>
      </c>
      <c r="CM455" s="10">
        <f>3/24000000*OO[[#This Row],[147 (07JUL1985 06:00:00)-Water Temperature (C)]]*OO[[#This Row],[89]]</f>
        <v>1.8488672917087498E-4</v>
      </c>
      <c r="CN455" s="10">
        <f>3/24000000*OO[[#This Row],[148 (07JUL1985 09:00:00)-Water Temperature (C)]]*OO[[#This Row],[90]]</f>
        <v>1.7108497072286247E-4</v>
      </c>
      <c r="CO455" s="10">
        <f>3/24000000*OO[[#This Row],[149 (07JUL1985 12:00:00)-Water Temperature (C)]]*OO[[#This Row],[91]]</f>
        <v>1.5970377454200001E-4</v>
      </c>
      <c r="CP455" s="10">
        <f>3/24000000*OO[[#This Row],[150 (07JUL1985 15:00:00)-Water Temperature (C)]]*OO[[#This Row],[92]]</f>
        <v>1.504283772146625E-4</v>
      </c>
      <c r="CQ455" s="10">
        <f>3/24000000*OO[[#This Row],[151 (07JUL1985 18:00:00)-Water Temperature (C)]]*OO[[#This Row],[93]]</f>
        <v>1.4099406811863749E-4</v>
      </c>
      <c r="CR455" s="10">
        <f>3/24000000*OO[[#This Row],[152 (07JUL1985 21:00:00)-Water Temperature (C)]]*OO[[#This Row],[94]]</f>
        <v>1.3130600320126248E-4</v>
      </c>
      <c r="CS455" s="10">
        <f>3/24000000*OO[[#This Row],[153 (08JUL1985 00:00:00)-Water Temperature (C)]]*OO[[#This Row],[95]]</f>
        <v>1.2218116139849999E-4</v>
      </c>
      <c r="CT455" s="10">
        <f>3/24000000*OO[[#This Row],[154 (08JUL1985 03:00:00)-Water Temperature (C)]]*OO[[#This Row],[96]]</f>
        <v>1.1372572262739999E-4</v>
      </c>
      <c r="CU455" s="10">
        <f>3/24000000*OO[[#This Row],[155 (08JUL1985 06:00:00)-Water Temperature (C)]]*OO[[#This Row],[97]]</f>
        <v>1.059684017294E-4</v>
      </c>
      <c r="CV455" s="10">
        <f>3/24000000*OO[[#This Row],[156 (08JUL1985 09:00:00)-Water Temperature (C)]]*OO[[#This Row],[98]]</f>
        <v>9.975210866775E-5</v>
      </c>
      <c r="CW455" s="10">
        <f>3/24000000*OO[[#This Row],[157 (08JUL1985 12:00:00)-Water Temperature (C)]]*OO[[#This Row],[99]]</f>
        <v>9.4572532388924994E-5</v>
      </c>
    </row>
    <row r="456" spans="1:101" x14ac:dyDescent="0.35">
      <c r="A456" t="s">
        <v>463</v>
      </c>
      <c r="B456">
        <v>757.47670000000005</v>
      </c>
      <c r="C456" s="10">
        <f>3/24*OO[[#This Row],[59 (26JUN1985 06:00:00)-Water Temperature (C)]]*OO[[#This Row],[1]]/SUM(OO[1])</f>
        <v>0</v>
      </c>
      <c r="D456" s="10">
        <f>3/24*OO[[#This Row],[60 (26JUN1985 09:00:00)-Water Temperature (C)]]*OO[[#This Row],[2]]/SUM(OO[2])</f>
        <v>0</v>
      </c>
      <c r="E456" s="10">
        <f>3/24*OO[[#This Row],[61 (26JUN1985 12:00:00)-Water Temperature (C)]]*OO[[#This Row],[3]]/SUM(OO[3])</f>
        <v>0</v>
      </c>
      <c r="F456" s="10">
        <f>3/24*OO[[#This Row],[62 (26JUN1985 15:00:00)-Water Temperature (C)]]*OO[[#This Row],[4]]/SUM(OO[4])</f>
        <v>0</v>
      </c>
      <c r="G456" s="10">
        <f>3/24*OO[[#This Row],[63 (26JUN1985 18:00:00)-Water Temperature (C)]]*OO[[#This Row],[5]]/SUM(OO[5])</f>
        <v>0</v>
      </c>
      <c r="H456" s="10">
        <f>3/24*OO[[#This Row],[64 (26JUN1985 21:00:00)-Water Temperature (C)]]*OO[[#This Row],[6]]/SUM(OO[6])</f>
        <v>0</v>
      </c>
      <c r="I456" s="10">
        <f>3/24*OO[[#This Row],[65 (27JUN1985 00:00:00)-Water Temperature (C)]]*OO[[#This Row],[7]]/SUM(OO[7])</f>
        <v>0</v>
      </c>
      <c r="J456" s="10">
        <f>3/24*OO[[#This Row],[66 (27JUN1985 03:00:00)-Water Temperature (C)]]*OO[[#This Row],[8]]/SUM(OO[8])</f>
        <v>0</v>
      </c>
      <c r="K456" s="10">
        <f>3/24*OO[[#This Row],[67 (27JUN1985 06:00:00)-Water Temperature (C)]]*OO[[#This Row],[9]]/SUM(OO[9])</f>
        <v>0</v>
      </c>
      <c r="L456" s="10">
        <f>3/24*OO[[#This Row],[68 (27JUN1985 09:00:00)-Water Temperature (C)]]*OO[[#This Row],[10]]/SUM(OO[10])</f>
        <v>0</v>
      </c>
      <c r="M456" s="10">
        <f>3/24*OO[[#This Row],[69 (27JUN1985 12:00:00)-Water Temperature (C)]]*OO[[#This Row],[11]]/SUM(OO[11])</f>
        <v>0</v>
      </c>
      <c r="N456" s="10">
        <f>3/24*OO[[#This Row],[70 (27JUN1985 15:00:00)-Water Temperature (C)]]*OO[[#This Row],[12]]/SUM(OO[12])</f>
        <v>0</v>
      </c>
      <c r="O456" s="10">
        <f>3/24*OO[[#This Row],[71 (27JUN1985 18:00:00)-Water Temperature (C)]]*OO[[#This Row],[13]]/SUM(OO[13])</f>
        <v>0</v>
      </c>
      <c r="P456" s="10">
        <f>3/24*OO[[#This Row],[72 (27JUN1985 21:00:00)-Water Temperature (C)]]*OO[[#This Row],[14]]/SUM(OO[14])</f>
        <v>0</v>
      </c>
      <c r="Q456" s="10">
        <f>3/24*OO[[#This Row],[73 (28JUN1985 00:00:00)-Water Temperature (C)]]*OO[[#This Row],[15]]/SUM(OO[15])</f>
        <v>0</v>
      </c>
      <c r="R456" s="10">
        <f>3/24*OO[[#This Row],[74 (28JUN1985 03:00:00)-Water Temperature (C)]]*OO[[#This Row],[16]]/SUM(OO[16])</f>
        <v>0</v>
      </c>
      <c r="S456" s="10">
        <f>3/24*OO[[#This Row],[75 (28JUN1985 06:00:00)-Water Temperature (C)]]*OO[[#This Row],[17]]/SUM(OO[17])</f>
        <v>0</v>
      </c>
      <c r="T456" s="10">
        <f>3/24*OO[[#This Row],[76 (28JUN1985 09:00:00)-Water Temperature (C)]]*OO[[#This Row],[18]]/SUM(OO[18])</f>
        <v>0</v>
      </c>
      <c r="U456" s="10">
        <f>3/24*OO[[#This Row],[77 (28JUN1985 12:00:00)-Water Temperature (C)]]*OO[[#This Row],[19]]/SUM(OO[19])</f>
        <v>0</v>
      </c>
      <c r="V456" s="10">
        <f>3/24000000*OO[[#This Row],[78 (28JUN1985 15:00:00)-Water Temperature (C)]]*OO[[#This Row],[20]]</f>
        <v>0</v>
      </c>
      <c r="W456" s="10">
        <f>3/24000000*OO[[#This Row],[79 (28JUN1985 18:00:00)-Water Temperature (C)]]*OO[[#This Row],[21]]</f>
        <v>0</v>
      </c>
      <c r="X456" s="10">
        <f>3/24000000*OO[[#This Row],[80 (28JUN1985 21:00:00)-Water Temperature (C)]]*OO[[#This Row],[22]]</f>
        <v>3.5077657911312498E-37</v>
      </c>
      <c r="Y456" s="10">
        <f>3/24000000*OO[[#This Row],[81 (29JUN1985 00:00:00)-Water Temperature (C)]]*OO[[#This Row],[23]]</f>
        <v>2.3322861484001251E-30</v>
      </c>
      <c r="Z456" s="10">
        <f>3/24000000*OO[[#This Row],[82 (29JUN1985 03:00:00)-Water Temperature (C)]]*OO[[#This Row],[24]]</f>
        <v>3.7379179770899999E-25</v>
      </c>
      <c r="AA456" s="10">
        <f>3/24000000*OO[[#This Row],[83 (29JUN1985 06:00:00)-Water Temperature (C)]]*OO[[#This Row],[25]]</f>
        <v>5.5611140153249995E-21</v>
      </c>
      <c r="AB456" s="10">
        <f>3/24000000*OO[[#This Row],[84 (29JUN1985 09:00:00)-Water Temperature (C)]]*OO[[#This Row],[26]]</f>
        <v>1.4485494821097502E-17</v>
      </c>
      <c r="AC456" s="10">
        <f>3/24000000*OO[[#This Row],[85 (29JUN1985 12:00:00)-Water Temperature (C)]]*OO[[#This Row],[27]]</f>
        <v>9.7483728076262487E-15</v>
      </c>
      <c r="AD456" s="10">
        <f>3/24000000*OO[[#This Row],[86 (29JUN1985 15:00:00)-Water Temperature (C)]]*OO[[#This Row],[28]]</f>
        <v>2.26395229791675E-12</v>
      </c>
      <c r="AE456" s="10">
        <f>3/24000000*OO[[#This Row],[88 (29JUN1985 21:00:00)-Water Temperature (C)]]*OO[[#This Row],[30]]</f>
        <v>1.0504737076762499E-8</v>
      </c>
      <c r="AF456" s="10">
        <f>3/24000000*OO[[#This Row],[88 (29JUN1985 21:00:00)-Water Temperature (C)]]*OO[[#This Row],[30]]</f>
        <v>1.0504737076762499E-8</v>
      </c>
      <c r="AG456" s="10">
        <f>3/24000000*OO[[#This Row],[89 (30JUN1985 00:00:00)-Water Temperature (C)]]*OO[[#This Row],[31]]</f>
        <v>2.6911535695849995E-7</v>
      </c>
      <c r="AH456" s="10">
        <f>3/24000000*OO[[#This Row],[90 (30JUN1985 03:00:00)-Water Temperature (C)]]*OO[[#This Row],[32]]</f>
        <v>4.0887834065662499E-6</v>
      </c>
      <c r="AI456" s="10">
        <f>3/24000000*OO[[#This Row],[91 (30JUN1985 06:00:00)-Water Temperature (C)]]*OO[[#This Row],[33]]</f>
        <v>3.9573022750374998E-5</v>
      </c>
      <c r="AJ456" s="10">
        <f>3/24000000*OO[[#This Row],[92 (30JUN1985 09:00:00)-Water Temperature (C)]]*OO[[#This Row],[34]]</f>
        <v>2.6177507913277499E-4</v>
      </c>
      <c r="AK456" s="10">
        <f>3/24000000*OO[[#This Row],[93 (30JUN1985 12:00:00)-Water Temperature (C)]]*OO[[#This Row],[35]]</f>
        <v>1.2440142119377502E-3</v>
      </c>
      <c r="AL456" s="10">
        <f>3/24000000*OO[[#This Row],[94 (30JUN1985 15:00:00)-Water Temperature (C)]]*OO[[#This Row],[36]]</f>
        <v>4.4150021115924995E-3</v>
      </c>
      <c r="AM456" s="10">
        <f>3/24000000*OO[[#This Row],[95 (30JUN1985 18:00:00)-Water Temperature (C)]]*OO[[#This Row],[37]]</f>
        <v>1.2115779448207499E-2</v>
      </c>
      <c r="AN456" s="10">
        <f>3/24000000*OO[[#This Row],[96 (30JUN1985 21:00:00)-Water Temperature (C)]]*OO[[#This Row],[38]]</f>
        <v>2.6435695381768751E-2</v>
      </c>
      <c r="AO456" s="10">
        <f>3/24000000*OO[[#This Row],[97 (01JUL1985 00:00:00)-Water Temperature (C)]]*OO[[#This Row],[39]]</f>
        <v>4.7649291339375004E-2</v>
      </c>
      <c r="AP456" s="10">
        <f>3/24000000*OO[[#This Row],[98 (01JUL1985 03:00:00)-Water Temperature (C)]]*OO[[#This Row],[40]]</f>
        <v>7.3594013953637502E-2</v>
      </c>
      <c r="AQ456" s="10">
        <f>3/24000000*OO[[#This Row],[99 (01JUL1985 06:00:00)-Water Temperature (C)]]*OO[[#This Row],[41]]</f>
        <v>0.10000295931068749</v>
      </c>
      <c r="AR456" s="10">
        <f>3/24000000*OO[[#This Row],[100 (01JUL1985 09:00:00)-Water Temperature (C)]]*OO[[#This Row],[42]]</f>
        <v>0.12378863556192499</v>
      </c>
      <c r="AS456" s="10">
        <f>3/24000000*OO[[#This Row],[101 (01JUL1985 12:00:00)-Water Temperature (C)]]*OO[[#This Row],[43]]</f>
        <v>0.14101567324815001</v>
      </c>
      <c r="AT456" s="10">
        <f>3/24000000*OO[[#This Row],[102 (01JUL1985 15:00:00)-Water Temperature (C)]]*OO[[#This Row],[44]]</f>
        <v>0.1486581268915875</v>
      </c>
      <c r="AU456" s="10">
        <f>3/24000000*OO[[#This Row],[103 (01JUL1985 18:00:00)-Water Temperature (C)]]*OO[[#This Row],[45]]</f>
        <v>0.1472524372981</v>
      </c>
      <c r="AV456" s="10">
        <f>3/24000000*OO[[#This Row],[104 (01JUL1985 21:00:00)-Water Temperature (C)]]*OO[[#This Row],[46]]</f>
        <v>0.13796337016980001</v>
      </c>
      <c r="AW456" s="10">
        <f>3/24000000*OO[[#This Row],[105 (02JUL1985 00:00:00)-Water Temperature (C)]]*OO[[#This Row],[47]]</f>
        <v>0.12458349388800001</v>
      </c>
      <c r="AX456" s="10">
        <f>3/24000000*OO[[#This Row],[106 (02JUL1985 03:00:00)-Water Temperature (C)]]*OO[[#This Row],[48]]</f>
        <v>0.10923272188109999</v>
      </c>
      <c r="AY456" s="10">
        <f>3/24000000*OO[[#This Row],[107 (02JUL1985 06:00:00)-Water Temperature (C)]]*OO[[#This Row],[49]]</f>
        <v>9.3588724771875006E-2</v>
      </c>
      <c r="AZ456" s="10">
        <f>3/24000000*OO[[#This Row],[108 (02JUL1985 09:00:00)-Water Temperature (C)]]*OO[[#This Row],[50]]</f>
        <v>7.8699545515575009E-2</v>
      </c>
      <c r="BA456" s="10">
        <f>3/24000000*OO[[#This Row],[109 (02JUL1985 12:00:00)-Water Temperature (C)]]*OO[[#This Row],[51]]</f>
        <v>6.5802217160999987E-2</v>
      </c>
      <c r="BB456" s="10">
        <f>3/24000000*OO[[#This Row],[110 (02JUL1985 15:00:00)-Water Temperature (C)]]*OO[[#This Row],[52]]</f>
        <v>5.4852545303925006E-2</v>
      </c>
      <c r="BC456" s="10">
        <f>3/24000000*OO[[#This Row],[111 (02JUL1985 18:00:00)-Water Temperature (C)]]*OO[[#This Row],[53]]</f>
        <v>4.5317620061149998E-2</v>
      </c>
      <c r="BD456" s="10">
        <f>3/24000000*OO[[#This Row],[112 (02JUL1985 21:00:00)-Water Temperature (C)]]*OO[[#This Row],[54]]</f>
        <v>3.6845462347874995E-2</v>
      </c>
      <c r="BE456" s="10">
        <f>3/24000000*OO[[#This Row],[113 (03JUL1985 00:00:00)-Water Temperature (C)]]*OO[[#This Row],[55]]</f>
        <v>2.9514795957383749E-2</v>
      </c>
      <c r="BF456" s="10">
        <f>3/24000000*OO[[#This Row],[114 (03JUL1985 03:00:00)-Water Temperature (C)]]*OO[[#This Row],[56]]</f>
        <v>2.3606356220640001E-2</v>
      </c>
      <c r="BG456" s="10">
        <f>3/24000000*OO[[#This Row],[115 (03JUL1985 06:00:00)-Water Temperature (C)]]*OO[[#This Row],[57]]</f>
        <v>1.8874510636052496E-2</v>
      </c>
      <c r="BH456" s="10">
        <f>3/24000000*OO[[#This Row],[116 (03JUL1985 09:00:00)-Water Temperature (C)]]*OO[[#This Row],[58]]</f>
        <v>1.5234606072822501E-2</v>
      </c>
      <c r="BI456" s="10">
        <f>3/24000000*OO[[#This Row],[117 (03JUL1985 12:00:00)-Water Temperature (C)]]*OO[[#This Row],[59]]</f>
        <v>1.2396955280962499E-2</v>
      </c>
      <c r="BJ456" s="10">
        <f>3/24000000*OO[[#This Row],[118 (03JUL1985 15:00:00)-Water Temperature (C)]]*OO[[#This Row],[60]]</f>
        <v>1.011202415357625E-2</v>
      </c>
      <c r="BK456" s="10">
        <f>3/24000000*OO[[#This Row],[119 (03JUL1985 18:00:00)-Water Temperature (C)]]*OO[[#This Row],[61]]</f>
        <v>8.2608605170162493E-3</v>
      </c>
      <c r="BL456" s="10">
        <f>3/24000000*OO[[#This Row],[120 (03JUL1985 21:00:00)-Water Temperature (C)]]*OO[[#This Row],[62]]</f>
        <v>6.715660793987499E-3</v>
      </c>
      <c r="BM456" s="10">
        <f>3/24000000*OO[[#This Row],[121 (04JUL1985 00:00:00)-Water Temperature (C)]]*OO[[#This Row],[63]]</f>
        <v>5.4576498563262497E-3</v>
      </c>
      <c r="BN456" s="10">
        <f>3/24000000*OO[[#This Row],[122 (04JUL1985 03:00:00)-Water Temperature (C)]]*OO[[#This Row],[64]]</f>
        <v>4.4601565873724994E-3</v>
      </c>
      <c r="BO456" s="10">
        <f>3/24000000*OO[[#This Row],[123 (04JUL1985 06:00:00)-Water Temperature (C)]]*OO[[#This Row],[65]]</f>
        <v>3.6710499206150005E-3</v>
      </c>
      <c r="BP456" s="10">
        <f>3/24000000*OO[[#This Row],[124 (04JUL1985 09:00:00)-Water Temperature (C)]]*OO[[#This Row],[66]]</f>
        <v>3.07936519865625E-3</v>
      </c>
      <c r="BQ456" s="10">
        <f>3/24000000*OO[[#This Row],[125 (04JUL1985 12:00:00)-Water Temperature (C)]]*OO[[#This Row],[67]]</f>
        <v>2.6051749012102497E-3</v>
      </c>
      <c r="BR456" s="10">
        <f>3/24000000*OO[[#This Row],[126 (04JUL1985 15:00:00)-Water Temperature (C)]]*OO[[#This Row],[68]]</f>
        <v>2.2105409697442502E-3</v>
      </c>
      <c r="BS456" s="10">
        <f>3/24000000*OO[[#This Row],[127 (04JUL1985 18:00:00)-Water Temperature (C)]]*OO[[#This Row],[69]]</f>
        <v>1.8797586790612498E-3</v>
      </c>
      <c r="BT456" s="10">
        <f>3/24000000*OO[[#This Row],[128 (04JUL1985 21:00:00)-Water Temperature (C)]]*OO[[#This Row],[70]]</f>
        <v>1.5997604286697501E-3</v>
      </c>
      <c r="BU456" s="10">
        <f>3/24000000*OO[[#This Row],[129 (05JUL1985 00:00:00)-Water Temperature (C)]]*OO[[#This Row],[71]]</f>
        <v>1.3621863345142501E-3</v>
      </c>
      <c r="BV456" s="10">
        <f>3/24000000*OO[[#This Row],[130 (05JUL1985 03:00:00)-Water Temperature (C)]]*OO[[#This Row],[72]]</f>
        <v>1.1676860388899998E-3</v>
      </c>
      <c r="BW456" s="10">
        <f>3/24000000*OO[[#This Row],[131 (05JUL1985 06:00:00)-Water Temperature (C)]]*OO[[#This Row],[73]]</f>
        <v>1.0090159084939999E-3</v>
      </c>
      <c r="BX456" s="10">
        <f>3/24000000*OO[[#This Row],[132 (05JUL1985 09:00:00)-Water Temperature (C)]]*OO[[#This Row],[74]]</f>
        <v>8.8813596020975E-4</v>
      </c>
      <c r="BY456" s="10">
        <f>3/24000000*OO[[#This Row],[133 (05JUL1985 12:00:00)-Water Temperature (C)]]*OO[[#This Row],[75]]</f>
        <v>7.9015062717349997E-4</v>
      </c>
      <c r="BZ456" s="10">
        <f>3/24000000*OO[[#This Row],[134 (05JUL1985 15:00:00)-Water Temperature (C)]]*OO[[#This Row],[76]]</f>
        <v>7.0740770202574988E-4</v>
      </c>
      <c r="CA456" s="10">
        <f>3/24000000*OO[[#This Row],[135 (05JUL1985 18:00:00)-Water Temperature (C)]]*OO[[#This Row],[77]]</f>
        <v>6.3525068081000003E-4</v>
      </c>
      <c r="CB456" s="10">
        <f>3/24000000*OO[[#This Row],[136 (05JUL1985 21:00:00)-Water Temperature (C)]]*OO[[#This Row],[78]]</f>
        <v>5.6701761350500001E-4</v>
      </c>
      <c r="CC456" s="10">
        <f>3/24000000*OO[[#This Row],[137 (06JUL1985 00:00:00)-Water Temperature (C)]]*OO[[#This Row],[79]]</f>
        <v>5.0483751856124999E-4</v>
      </c>
      <c r="CD456" s="10">
        <f>3/24000000*OO[[#This Row],[138 (06JUL1985 03:00:00)-Water Temperature (C)]]*OO[[#This Row],[80]]</f>
        <v>4.5165986283374996E-4</v>
      </c>
      <c r="CE456" s="10">
        <f>3/24000000*OO[[#This Row],[139 (06JUL1985 06:00:00)-Water Temperature (C)]]*OO[[#This Row],[81]]</f>
        <v>4.0681642776874995E-4</v>
      </c>
      <c r="CF456" s="10">
        <f>3/24000000*OO[[#This Row],[140 (06JUL1985 09:00:00)-Water Temperature (C)]]*OO[[#This Row],[82]]</f>
        <v>3.7338509112249996E-4</v>
      </c>
      <c r="CG456" s="10">
        <f>3/24000000*OO[[#This Row],[141 (06JUL1985 12:00:00)-Water Temperature (C)]]*OO[[#This Row],[83]]</f>
        <v>3.4539543471970004E-4</v>
      </c>
      <c r="CH456" s="10">
        <f>3/24000000*OO[[#This Row],[142 (06JUL1985 15:00:00)-Water Temperature (C)]]*OO[[#This Row],[84]]</f>
        <v>3.2025612694509999E-4</v>
      </c>
      <c r="CI456" s="10">
        <f>3/24000000*OO[[#This Row],[143 (06JUL1985 18:00:00)-Water Temperature (C)]]*OO[[#This Row],[85]]</f>
        <v>2.9719040195789998E-4</v>
      </c>
      <c r="CJ456" s="10">
        <f>3/24000000*OO[[#This Row],[144 (06JUL1985 21:00:00)-Water Temperature (C)]]*OO[[#This Row],[86]]</f>
        <v>2.7363794670753753E-4</v>
      </c>
      <c r="CK456" s="10">
        <f>3/24000000*OO[[#This Row],[145 (07JUL1985 00:00:00)-Water Temperature (C)]]*OO[[#This Row],[87]]</f>
        <v>2.5091849712466249E-4</v>
      </c>
      <c r="CL456" s="10">
        <f>3/24000000*OO[[#This Row],[146 (07JUL1985 03:00:00)-Water Temperature (C)]]*OO[[#This Row],[88]]</f>
        <v>2.3038107172616249E-4</v>
      </c>
      <c r="CM456" s="10">
        <f>3/24000000*OO[[#This Row],[147 (07JUL1985 06:00:00)-Water Temperature (C)]]*OO[[#This Row],[89]]</f>
        <v>2.1195441531974998E-4</v>
      </c>
      <c r="CN456" s="10">
        <f>3/24000000*OO[[#This Row],[148 (07JUL1985 09:00:00)-Water Temperature (C)]]*OO[[#This Row],[90]]</f>
        <v>1.9601241784494999E-4</v>
      </c>
      <c r="CO456" s="10">
        <f>3/24000000*OO[[#This Row],[149 (07JUL1985 12:00:00)-Water Temperature (C)]]*OO[[#This Row],[91]]</f>
        <v>1.8282017766362498E-4</v>
      </c>
      <c r="CP456" s="10">
        <f>3/24000000*OO[[#This Row],[150 (07JUL1985 15:00:00)-Water Temperature (C)]]*OO[[#This Row],[92]]</f>
        <v>1.7204683476750002E-4</v>
      </c>
      <c r="CQ456" s="10">
        <f>3/24000000*OO[[#This Row],[151 (07JUL1985 18:00:00)-Water Temperature (C)]]*OO[[#This Row],[93]]</f>
        <v>1.6115095502550002E-4</v>
      </c>
      <c r="CR456" s="10">
        <f>3/24000000*OO[[#This Row],[152 (07JUL1985 21:00:00)-Water Temperature (C)]]*OO[[#This Row],[94]]</f>
        <v>1.4999086494365001E-4</v>
      </c>
      <c r="CS456" s="10">
        <f>3/24000000*OO[[#This Row],[153 (08JUL1985 00:00:00)-Water Temperature (C)]]*OO[[#This Row],[95]]</f>
        <v>1.3948112558224998E-4</v>
      </c>
      <c r="CT456" s="10">
        <f>3/24000000*OO[[#This Row],[154 (08JUL1985 03:00:00)-Water Temperature (C)]]*OO[[#This Row],[96]]</f>
        <v>1.2975976772125001E-4</v>
      </c>
      <c r="CU456" s="10">
        <f>3/24000000*OO[[#This Row],[155 (08JUL1985 06:00:00)-Water Temperature (C)]]*OO[[#This Row],[97]]</f>
        <v>1.2084065585069999E-4</v>
      </c>
      <c r="CV456" s="10">
        <f>3/24000000*OO[[#This Row],[156 (08JUL1985 09:00:00)-Water Temperature (C)]]*OO[[#This Row],[98]]</f>
        <v>1.1366074673099998E-4</v>
      </c>
      <c r="CW456" s="10">
        <f>3/24000000*OO[[#This Row],[157 (08JUL1985 12:00:00)-Water Temperature (C)]]*OO[[#This Row],[99]]</f>
        <v>1.0766696093235E-4</v>
      </c>
    </row>
    <row r="457" spans="1:101" x14ac:dyDescent="0.35">
      <c r="A457" t="s">
        <v>464</v>
      </c>
      <c r="B457">
        <v>883.4384</v>
      </c>
      <c r="C457" s="10">
        <f>3/24*OO[[#This Row],[59 (26JUN1985 06:00:00)-Water Temperature (C)]]*OO[[#This Row],[1]]/SUM(OO[1])</f>
        <v>0</v>
      </c>
      <c r="D457" s="10">
        <f>3/24*OO[[#This Row],[60 (26JUN1985 09:00:00)-Water Temperature (C)]]*OO[[#This Row],[2]]/SUM(OO[2])</f>
        <v>0</v>
      </c>
      <c r="E457" s="10">
        <f>3/24*OO[[#This Row],[61 (26JUN1985 12:00:00)-Water Temperature (C)]]*OO[[#This Row],[3]]/SUM(OO[3])</f>
        <v>0</v>
      </c>
      <c r="F457" s="10">
        <f>3/24*OO[[#This Row],[62 (26JUN1985 15:00:00)-Water Temperature (C)]]*OO[[#This Row],[4]]/SUM(OO[4])</f>
        <v>0</v>
      </c>
      <c r="G457" s="10">
        <f>3/24*OO[[#This Row],[63 (26JUN1985 18:00:00)-Water Temperature (C)]]*OO[[#This Row],[5]]/SUM(OO[5])</f>
        <v>0</v>
      </c>
      <c r="H457" s="10">
        <f>3/24*OO[[#This Row],[64 (26JUN1985 21:00:00)-Water Temperature (C)]]*OO[[#This Row],[6]]/SUM(OO[6])</f>
        <v>0</v>
      </c>
      <c r="I457" s="10">
        <f>3/24*OO[[#This Row],[65 (27JUN1985 00:00:00)-Water Temperature (C)]]*OO[[#This Row],[7]]/SUM(OO[7])</f>
        <v>0</v>
      </c>
      <c r="J457" s="10">
        <f>3/24*OO[[#This Row],[66 (27JUN1985 03:00:00)-Water Temperature (C)]]*OO[[#This Row],[8]]/SUM(OO[8])</f>
        <v>0</v>
      </c>
      <c r="K457" s="10">
        <f>3/24*OO[[#This Row],[67 (27JUN1985 06:00:00)-Water Temperature (C)]]*OO[[#This Row],[9]]/SUM(OO[9])</f>
        <v>0</v>
      </c>
      <c r="L457" s="10">
        <f>3/24*OO[[#This Row],[68 (27JUN1985 09:00:00)-Water Temperature (C)]]*OO[[#This Row],[10]]/SUM(OO[10])</f>
        <v>0</v>
      </c>
      <c r="M457" s="10">
        <f>3/24*OO[[#This Row],[69 (27JUN1985 12:00:00)-Water Temperature (C)]]*OO[[#This Row],[11]]/SUM(OO[11])</f>
        <v>0</v>
      </c>
      <c r="N457" s="10">
        <f>3/24*OO[[#This Row],[70 (27JUN1985 15:00:00)-Water Temperature (C)]]*OO[[#This Row],[12]]/SUM(OO[12])</f>
        <v>0</v>
      </c>
      <c r="O457" s="10">
        <f>3/24*OO[[#This Row],[71 (27JUN1985 18:00:00)-Water Temperature (C)]]*OO[[#This Row],[13]]/SUM(OO[13])</f>
        <v>0</v>
      </c>
      <c r="P457" s="10">
        <f>3/24*OO[[#This Row],[72 (27JUN1985 21:00:00)-Water Temperature (C)]]*OO[[#This Row],[14]]/SUM(OO[14])</f>
        <v>0</v>
      </c>
      <c r="Q457" s="10">
        <f>3/24*OO[[#This Row],[73 (28JUN1985 00:00:00)-Water Temperature (C)]]*OO[[#This Row],[15]]/SUM(OO[15])</f>
        <v>0</v>
      </c>
      <c r="R457" s="10">
        <f>3/24*OO[[#This Row],[74 (28JUN1985 03:00:00)-Water Temperature (C)]]*OO[[#This Row],[16]]/SUM(OO[16])</f>
        <v>0</v>
      </c>
      <c r="S457" s="10">
        <f>3/24*OO[[#This Row],[75 (28JUN1985 06:00:00)-Water Temperature (C)]]*OO[[#This Row],[17]]/SUM(OO[17])</f>
        <v>0</v>
      </c>
      <c r="T457" s="10">
        <f>3/24*OO[[#This Row],[76 (28JUN1985 09:00:00)-Water Temperature (C)]]*OO[[#This Row],[18]]/SUM(OO[18])</f>
        <v>0</v>
      </c>
      <c r="U457" s="10">
        <f>3/24*OO[[#This Row],[77 (28JUN1985 12:00:00)-Water Temperature (C)]]*OO[[#This Row],[19]]/SUM(OO[19])</f>
        <v>0</v>
      </c>
      <c r="V457" s="10">
        <f>3/24000000*OO[[#This Row],[78 (28JUN1985 15:00:00)-Water Temperature (C)]]*OO[[#This Row],[20]]</f>
        <v>0</v>
      </c>
      <c r="W457" s="10">
        <f>3/24000000*OO[[#This Row],[79 (28JUN1985 18:00:00)-Water Temperature (C)]]*OO[[#This Row],[21]]</f>
        <v>0</v>
      </c>
      <c r="X457" s="10">
        <f>3/24000000*OO[[#This Row],[80 (28JUN1985 21:00:00)-Water Temperature (C)]]*OO[[#This Row],[22]]</f>
        <v>7.3207244095212507E-38</v>
      </c>
      <c r="Y457" s="10">
        <f>3/24000000*OO[[#This Row],[81 (29JUN1985 00:00:00)-Water Temperature (C)]]*OO[[#This Row],[23]]</f>
        <v>5.8886710662499994E-31</v>
      </c>
      <c r="Z457" s="10">
        <f>3/24000000*OO[[#This Row],[82 (29JUN1985 03:00:00)-Water Temperature (C)]]*OO[[#This Row],[24]]</f>
        <v>1.1296699498136249E-25</v>
      </c>
      <c r="AA457" s="10">
        <f>3/24000000*OO[[#This Row],[83 (29JUN1985 06:00:00)-Water Temperature (C)]]*OO[[#This Row],[25]]</f>
        <v>1.9326334659299997E-21</v>
      </c>
      <c r="AB457" s="10">
        <f>3/24000000*OO[[#This Row],[84 (29JUN1985 09:00:00)-Water Temperature (C)]]*OO[[#This Row],[26]]</f>
        <v>5.6704817662424989E-18</v>
      </c>
      <c r="AC457" s="10">
        <f>3/24000000*OO[[#This Row],[85 (29JUN1985 12:00:00)-Water Temperature (C)]]*OO[[#This Row],[27]]</f>
        <v>4.2198378432824999E-15</v>
      </c>
      <c r="AD457" s="10">
        <f>3/24000000*OO[[#This Row],[86 (29JUN1985 15:00:00)-Water Temperature (C)]]*OO[[#This Row],[28]]</f>
        <v>1.0692069311205001E-12</v>
      </c>
      <c r="AE457" s="10">
        <f>3/24000000*OO[[#This Row],[88 (29JUN1985 21:00:00)-Water Temperature (C)]]*OO[[#This Row],[30]]</f>
        <v>5.7603468428099994E-9</v>
      </c>
      <c r="AF457" s="10">
        <f>3/24000000*OO[[#This Row],[88 (29JUN1985 21:00:00)-Water Temperature (C)]]*OO[[#This Row],[30]]</f>
        <v>5.7603468428099994E-9</v>
      </c>
      <c r="AG457" s="10">
        <f>3/24000000*OO[[#This Row],[89 (30JUN1985 00:00:00)-Water Temperature (C)]]*OO[[#This Row],[31]]</f>
        <v>1.577294187759E-7</v>
      </c>
      <c r="AH457" s="10">
        <f>3/24000000*OO[[#This Row],[90 (30JUN1985 03:00:00)-Water Temperature (C)]]*OO[[#This Row],[32]]</f>
        <v>2.5504053984292497E-6</v>
      </c>
      <c r="AI457" s="10">
        <f>3/24000000*OO[[#This Row],[91 (30JUN1985 06:00:00)-Water Temperature (C)]]*OO[[#This Row],[33]]</f>
        <v>2.6171519983595001E-5</v>
      </c>
      <c r="AJ457" s="10">
        <f>3/24000000*OO[[#This Row],[92 (30JUN1985 09:00:00)-Water Temperature (C)]]*OO[[#This Row],[34]]</f>
        <v>1.8289332561548751E-4</v>
      </c>
      <c r="AK457" s="10">
        <f>3/24000000*OO[[#This Row],[93 (30JUN1985 12:00:00)-Water Temperature (C)]]*OO[[#This Row],[35]]</f>
        <v>9.1544094950700005E-4</v>
      </c>
      <c r="AL457" s="10">
        <f>3/24000000*OO[[#This Row],[94 (30JUN1985 15:00:00)-Water Temperature (C)]]*OO[[#This Row],[36]]</f>
        <v>3.4130737722037497E-3</v>
      </c>
      <c r="AM457" s="10">
        <f>3/24000000*OO[[#This Row],[95 (30JUN1985 18:00:00)-Water Temperature (C)]]*OO[[#This Row],[37]]</f>
        <v>9.814830174834999E-3</v>
      </c>
      <c r="AN457" s="10">
        <f>3/24000000*OO[[#This Row],[96 (30JUN1985 21:00:00)-Water Temperature (C)]]*OO[[#This Row],[38]]</f>
        <v>2.2384839436776247E-2</v>
      </c>
      <c r="AO457" s="10">
        <f>3/24000000*OO[[#This Row],[97 (01JUL1985 00:00:00)-Water Temperature (C)]]*OO[[#This Row],[39]]</f>
        <v>4.2058942571174991E-2</v>
      </c>
      <c r="AP457" s="10">
        <f>3/24000000*OO[[#This Row],[98 (01JUL1985 03:00:00)-Water Temperature (C)]]*OO[[#This Row],[40]]</f>
        <v>6.7517458583874992E-2</v>
      </c>
      <c r="AQ457" s="10">
        <f>3/24000000*OO[[#This Row],[99 (01JUL1985 06:00:00)-Water Temperature (C)]]*OO[[#This Row],[41]]</f>
        <v>9.5090193985937488E-2</v>
      </c>
      <c r="AR457" s="10">
        <f>3/24000000*OO[[#This Row],[100 (01JUL1985 09:00:00)-Water Temperature (C)]]*OO[[#This Row],[42]]</f>
        <v>0.12163215325049999</v>
      </c>
      <c r="AS457" s="10">
        <f>3/24000000*OO[[#This Row],[101 (01JUL1985 12:00:00)-Water Temperature (C)]]*OO[[#This Row],[43]]</f>
        <v>0.14281365795937498</v>
      </c>
      <c r="AT457" s="10">
        <f>3/24000000*OO[[#This Row],[102 (01JUL1985 15:00:00)-Water Temperature (C)]]*OO[[#This Row],[44]]</f>
        <v>0.15482563186999998</v>
      </c>
      <c r="AU457" s="10">
        <f>3/24000000*OO[[#This Row],[103 (01JUL1985 18:00:00)-Water Temperature (C)]]*OO[[#This Row],[45]]</f>
        <v>0.15735858117386248</v>
      </c>
      <c r="AV457" s="10">
        <f>3/24000000*OO[[#This Row],[104 (01JUL1985 21:00:00)-Water Temperature (C)]]*OO[[#This Row],[46]]</f>
        <v>0.15093274627899997</v>
      </c>
      <c r="AW457" s="10">
        <f>3/24000000*OO[[#This Row],[105 (02JUL1985 00:00:00)-Water Temperature (C)]]*OO[[#This Row],[47]]</f>
        <v>0.13924634861482499</v>
      </c>
      <c r="AX457" s="10">
        <f>3/24000000*OO[[#This Row],[106 (02JUL1985 03:00:00)-Water Temperature (C)]]*OO[[#This Row],[48]]</f>
        <v>0.12449058726239999</v>
      </c>
      <c r="AY457" s="10">
        <f>3/24000000*OO[[#This Row],[107 (02JUL1985 06:00:00)-Water Temperature (C)]]*OO[[#This Row],[49]]</f>
        <v>0.108554079816</v>
      </c>
      <c r="AZ457" s="10">
        <f>3/24000000*OO[[#This Row],[108 (02JUL1985 09:00:00)-Water Temperature (C)]]*OO[[#This Row],[50]]</f>
        <v>9.2747440080399993E-2</v>
      </c>
      <c r="BA457" s="10">
        <f>3/24000000*OO[[#This Row],[109 (02JUL1985 12:00:00)-Water Temperature (C)]]*OO[[#This Row],[51]]</f>
        <v>7.8661803964700003E-2</v>
      </c>
      <c r="BB457" s="10">
        <f>3/24000000*OO[[#This Row],[110 (02JUL1985 15:00:00)-Water Temperature (C)]]*OO[[#This Row],[52]]</f>
        <v>6.6432260418299999E-2</v>
      </c>
      <c r="BC457" s="10">
        <f>3/24000000*OO[[#This Row],[111 (02JUL1985 18:00:00)-Water Temperature (C)]]*OO[[#This Row],[53]]</f>
        <v>5.5556048426400002E-2</v>
      </c>
      <c r="BD457" s="10">
        <f>3/24000000*OO[[#This Row],[112 (02JUL1985 21:00:00)-Water Temperature (C)]]*OO[[#This Row],[54]]</f>
        <v>4.5689270890199994E-2</v>
      </c>
      <c r="BE457" s="10">
        <f>3/24000000*OO[[#This Row],[113 (03JUL1985 00:00:00)-Water Temperature (C)]]*OO[[#This Row],[55]]</f>
        <v>3.6989405064787498E-2</v>
      </c>
      <c r="BF457" s="10">
        <f>3/24000000*OO[[#This Row],[114 (03JUL1985 03:00:00)-Water Temperature (C)]]*OO[[#This Row],[56]]</f>
        <v>2.9869893498869999E-2</v>
      </c>
      <c r="BG457" s="10">
        <f>3/24000000*OO[[#This Row],[115 (03JUL1985 06:00:00)-Water Temperature (C)]]*OO[[#This Row],[57]]</f>
        <v>2.4094921085124999E-2</v>
      </c>
      <c r="BH457" s="10">
        <f>3/24000000*OO[[#This Row],[116 (03JUL1985 09:00:00)-Water Temperature (C)]]*OO[[#This Row],[58]]</f>
        <v>1.9605027100312502E-2</v>
      </c>
      <c r="BI457" s="10">
        <f>3/24000000*OO[[#This Row],[117 (03JUL1985 12:00:00)-Water Temperature (C)]]*OO[[#This Row],[59]]</f>
        <v>1.607268604325E-2</v>
      </c>
      <c r="BJ457" s="10">
        <f>3/24000000*OO[[#This Row],[118 (03JUL1985 15:00:00)-Water Temperature (C)]]*OO[[#This Row],[60]]</f>
        <v>1.3203425387399999E-2</v>
      </c>
      <c r="BK457" s="10">
        <f>3/24000000*OO[[#This Row],[119 (03JUL1985 18:00:00)-Water Temperature (C)]]*OO[[#This Row],[61]]</f>
        <v>1.085909176966875E-2</v>
      </c>
      <c r="BL457" s="10">
        <f>3/24000000*OO[[#This Row],[120 (03JUL1985 21:00:00)-Water Temperature (C)]]*OO[[#This Row],[62]]</f>
        <v>8.8864191065474996E-3</v>
      </c>
      <c r="BM457" s="10">
        <f>3/24000000*OO[[#This Row],[121 (04JUL1985 00:00:00)-Water Temperature (C)]]*OO[[#This Row],[63]]</f>
        <v>7.2680047851374999E-3</v>
      </c>
      <c r="BN457" s="10">
        <f>3/24000000*OO[[#This Row],[122 (04JUL1985 03:00:00)-Water Temperature (C)]]*OO[[#This Row],[64]]</f>
        <v>5.9754437458262501E-3</v>
      </c>
      <c r="BO457" s="10">
        <f>3/24000000*OO[[#This Row],[123 (04JUL1985 06:00:00)-Water Temperature (C)]]*OO[[#This Row],[65]]</f>
        <v>4.9463440809249994E-3</v>
      </c>
      <c r="BP457" s="10">
        <f>3/24000000*OO[[#This Row],[124 (04JUL1985 09:00:00)-Water Temperature (C)]]*OO[[#This Row],[66]]</f>
        <v>4.1702930858662493E-3</v>
      </c>
      <c r="BQ457" s="10">
        <f>3/24000000*OO[[#This Row],[125 (04JUL1985 12:00:00)-Water Temperature (C)]]*OO[[#This Row],[67]]</f>
        <v>3.5454849713849996E-3</v>
      </c>
      <c r="BR457" s="10">
        <f>3/24000000*OO[[#This Row],[126 (04JUL1985 15:00:00)-Water Temperature (C)]]*OO[[#This Row],[68]]</f>
        <v>3.0225709925437499E-3</v>
      </c>
      <c r="BS457" s="10">
        <f>3/24000000*OO[[#This Row],[127 (04JUL1985 18:00:00)-Water Temperature (C)]]*OO[[#This Row],[69]]</f>
        <v>2.5819515302399998E-3</v>
      </c>
      <c r="BT457" s="10">
        <f>3/24000000*OO[[#This Row],[128 (04JUL1985 21:00:00)-Water Temperature (C)]]*OO[[#This Row],[70]]</f>
        <v>2.2070043112320001E-3</v>
      </c>
      <c r="BU457" s="10">
        <f>3/24000000*OO[[#This Row],[129 (05JUL1985 00:00:00)-Water Temperature (C)]]*OO[[#This Row],[71]]</f>
        <v>1.8871535513681249E-3</v>
      </c>
      <c r="BV457" s="10">
        <f>3/24000000*OO[[#This Row],[130 (05JUL1985 03:00:00)-Water Temperature (C)]]*OO[[#This Row],[72]]</f>
        <v>1.623863565399375E-3</v>
      </c>
      <c r="BW457" s="10">
        <f>3/24000000*OO[[#This Row],[131 (05JUL1985 06:00:00)-Water Temperature (C)]]*OO[[#This Row],[73]]</f>
        <v>1.4079947948648747E-3</v>
      </c>
      <c r="BX457" s="10">
        <f>3/24000000*OO[[#This Row],[132 (05JUL1985 09:00:00)-Water Temperature (C)]]*OO[[#This Row],[74]]</f>
        <v>1.242765992028E-3</v>
      </c>
      <c r="BY457" s="10">
        <f>3/24000000*OO[[#This Row],[133 (05JUL1985 12:00:00)-Water Temperature (C)]]*OO[[#This Row],[75]]</f>
        <v>1.1084282864639999E-3</v>
      </c>
      <c r="BZ457" s="10">
        <f>3/24000000*OO[[#This Row],[134 (05JUL1985 15:00:00)-Water Temperature (C)]]*OO[[#This Row],[76]]</f>
        <v>9.9461255018299982E-4</v>
      </c>
      <c r="CA457" s="10">
        <f>3/24000000*OO[[#This Row],[135 (05JUL1985 18:00:00)-Water Temperature (C)]]*OO[[#This Row],[77]]</f>
        <v>8.9501168505650005E-4</v>
      </c>
      <c r="CB457" s="10">
        <f>3/24000000*OO[[#This Row],[136 (05JUL1985 21:00:00)-Water Temperature (C)]]*OO[[#This Row],[78]]</f>
        <v>8.0052949157624999E-4</v>
      </c>
      <c r="CC457" s="10">
        <f>3/24000000*OO[[#This Row],[137 (06JUL1985 00:00:00)-Water Temperature (C)]]*OO[[#This Row],[79]]</f>
        <v>7.1405017318E-4</v>
      </c>
      <c r="CD457" s="10">
        <f>3/24000000*OO[[#This Row],[138 (06JUL1985 03:00:00)-Water Temperature (C)]]*OO[[#This Row],[80]]</f>
        <v>6.39765849855E-4</v>
      </c>
      <c r="CE457" s="10">
        <f>3/24000000*OO[[#This Row],[139 (06JUL1985 06:00:00)-Water Temperature (C)]]*OO[[#This Row],[81]]</f>
        <v>5.7689964333137501E-4</v>
      </c>
      <c r="CF457" s="10">
        <f>3/24000000*OO[[#This Row],[140 (06JUL1985 09:00:00)-Water Temperature (C)]]*OO[[#This Row],[82]]</f>
        <v>5.2979576890687492E-4</v>
      </c>
      <c r="CG457" s="10">
        <f>3/24000000*OO[[#This Row],[141 (06JUL1985 12:00:00)-Water Temperature (C)]]*OO[[#This Row],[83]]</f>
        <v>4.9026740797912494E-4</v>
      </c>
      <c r="CH457" s="10">
        <f>3/24000000*OO[[#This Row],[142 (06JUL1985 15:00:00)-Water Temperature (C)]]*OO[[#This Row],[84]]</f>
        <v>4.5470027028937502E-4</v>
      </c>
      <c r="CI457" s="10">
        <f>3/24000000*OO[[#This Row],[143 (06JUL1985 18:00:00)-Water Temperature (C)]]*OO[[#This Row],[85]]</f>
        <v>4.2200758010737497E-4</v>
      </c>
      <c r="CJ457" s="10">
        <f>3/24000000*OO[[#This Row],[144 (06JUL1985 21:00:00)-Water Temperature (C)]]*OO[[#This Row],[86]]</f>
        <v>3.8865607043024998E-4</v>
      </c>
      <c r="CK457" s="10">
        <f>3/24000000*OO[[#This Row],[145 (07JUL1985 00:00:00)-Water Temperature (C)]]*OO[[#This Row],[87]]</f>
        <v>3.564357514823E-4</v>
      </c>
      <c r="CL457" s="10">
        <f>3/24000000*OO[[#This Row],[146 (07JUL1985 03:00:00)-Water Temperature (C)]]*OO[[#This Row],[88]]</f>
        <v>3.2725954177280001E-4</v>
      </c>
      <c r="CM457" s="10">
        <f>3/24000000*OO[[#This Row],[147 (07JUL1985 06:00:00)-Water Temperature (C)]]*OO[[#This Row],[89]]</f>
        <v>3.0103617952142498E-4</v>
      </c>
      <c r="CN457" s="10">
        <f>3/24000000*OO[[#This Row],[148 (07JUL1985 09:00:00)-Water Temperature (C)]]*OO[[#This Row],[90]]</f>
        <v>2.7828422512334998E-4</v>
      </c>
      <c r="CO457" s="10">
        <f>3/24000000*OO[[#This Row],[149 (07JUL1985 12:00:00)-Water Temperature (C)]]*OO[[#This Row],[91]]</f>
        <v>2.5938174560375001E-4</v>
      </c>
      <c r="CP457" s="10">
        <f>3/24000000*OO[[#This Row],[150 (07JUL1985 15:00:00)-Water Temperature (C)]]*OO[[#This Row],[92]]</f>
        <v>2.4390048823087496E-4</v>
      </c>
      <c r="CQ457" s="10">
        <f>3/24000000*OO[[#This Row],[151 (07JUL1985 18:00:00)-Water Temperature (C)]]*OO[[#This Row],[93]]</f>
        <v>2.2832408882017497E-4</v>
      </c>
      <c r="CR457" s="10">
        <f>3/24000000*OO[[#This Row],[152 (07JUL1985 21:00:00)-Water Temperature (C)]]*OO[[#This Row],[94]]</f>
        <v>2.1240670122739996E-4</v>
      </c>
      <c r="CS457" s="10">
        <f>3/24000000*OO[[#This Row],[153 (08JUL1985 00:00:00)-Water Temperature (C)]]*OO[[#This Row],[95]]</f>
        <v>1.9742661442874999E-4</v>
      </c>
      <c r="CT457" s="10">
        <f>3/24000000*OO[[#This Row],[154 (08JUL1985 03:00:00)-Water Temperature (C)]]*OO[[#This Row],[96]]</f>
        <v>1.8359024908016247E-4</v>
      </c>
      <c r="CU457" s="10">
        <f>3/24000000*OO[[#This Row],[155 (08JUL1985 06:00:00)-Water Temperature (C)]]*OO[[#This Row],[97]]</f>
        <v>1.708920475598E-4</v>
      </c>
      <c r="CV457" s="10">
        <f>3/24000000*OO[[#This Row],[156 (08JUL1985 09:00:00)-Water Temperature (C)]]*OO[[#This Row],[98]]</f>
        <v>1.606315775542625E-4</v>
      </c>
      <c r="CW457" s="10">
        <f>3/24000000*OO[[#This Row],[157 (08JUL1985 12:00:00)-Water Temperature (C)]]*OO[[#This Row],[99]]</f>
        <v>1.5204189624749999E-4</v>
      </c>
    </row>
    <row r="458" spans="1:101" x14ac:dyDescent="0.35">
      <c r="A458" t="s">
        <v>465</v>
      </c>
      <c r="B458">
        <v>742.93169999999998</v>
      </c>
      <c r="C458" s="10">
        <f>3/24*OO[[#This Row],[59 (26JUN1985 06:00:00)-Water Temperature (C)]]*OO[[#This Row],[1]]/SUM(OO[1])</f>
        <v>0</v>
      </c>
      <c r="D458" s="10">
        <f>3/24*OO[[#This Row],[60 (26JUN1985 09:00:00)-Water Temperature (C)]]*OO[[#This Row],[2]]/SUM(OO[2])</f>
        <v>0</v>
      </c>
      <c r="E458" s="10">
        <f>3/24*OO[[#This Row],[61 (26JUN1985 12:00:00)-Water Temperature (C)]]*OO[[#This Row],[3]]/SUM(OO[3])</f>
        <v>0</v>
      </c>
      <c r="F458" s="10">
        <f>3/24*OO[[#This Row],[62 (26JUN1985 15:00:00)-Water Temperature (C)]]*OO[[#This Row],[4]]/SUM(OO[4])</f>
        <v>0</v>
      </c>
      <c r="G458" s="10">
        <f>3/24*OO[[#This Row],[63 (26JUN1985 18:00:00)-Water Temperature (C)]]*OO[[#This Row],[5]]/SUM(OO[5])</f>
        <v>0</v>
      </c>
      <c r="H458" s="10">
        <f>3/24*OO[[#This Row],[64 (26JUN1985 21:00:00)-Water Temperature (C)]]*OO[[#This Row],[6]]/SUM(OO[6])</f>
        <v>0</v>
      </c>
      <c r="I458" s="10">
        <f>3/24*OO[[#This Row],[65 (27JUN1985 00:00:00)-Water Temperature (C)]]*OO[[#This Row],[7]]/SUM(OO[7])</f>
        <v>0</v>
      </c>
      <c r="J458" s="10">
        <f>3/24*OO[[#This Row],[66 (27JUN1985 03:00:00)-Water Temperature (C)]]*OO[[#This Row],[8]]/SUM(OO[8])</f>
        <v>0</v>
      </c>
      <c r="K458" s="10">
        <f>3/24*OO[[#This Row],[67 (27JUN1985 06:00:00)-Water Temperature (C)]]*OO[[#This Row],[9]]/SUM(OO[9])</f>
        <v>0</v>
      </c>
      <c r="L458" s="10">
        <f>3/24*OO[[#This Row],[68 (27JUN1985 09:00:00)-Water Temperature (C)]]*OO[[#This Row],[10]]/SUM(OO[10])</f>
        <v>0</v>
      </c>
      <c r="M458" s="10">
        <f>3/24*OO[[#This Row],[69 (27JUN1985 12:00:00)-Water Temperature (C)]]*OO[[#This Row],[11]]/SUM(OO[11])</f>
        <v>0</v>
      </c>
      <c r="N458" s="10">
        <f>3/24*OO[[#This Row],[70 (27JUN1985 15:00:00)-Water Temperature (C)]]*OO[[#This Row],[12]]/SUM(OO[12])</f>
        <v>0</v>
      </c>
      <c r="O458" s="10">
        <f>3/24*OO[[#This Row],[71 (27JUN1985 18:00:00)-Water Temperature (C)]]*OO[[#This Row],[13]]/SUM(OO[13])</f>
        <v>0</v>
      </c>
      <c r="P458" s="10">
        <f>3/24*OO[[#This Row],[72 (27JUN1985 21:00:00)-Water Temperature (C)]]*OO[[#This Row],[14]]/SUM(OO[14])</f>
        <v>0</v>
      </c>
      <c r="Q458" s="10">
        <f>3/24*OO[[#This Row],[73 (28JUN1985 00:00:00)-Water Temperature (C)]]*OO[[#This Row],[15]]/SUM(OO[15])</f>
        <v>0</v>
      </c>
      <c r="R458" s="10">
        <f>3/24*OO[[#This Row],[74 (28JUN1985 03:00:00)-Water Temperature (C)]]*OO[[#This Row],[16]]/SUM(OO[16])</f>
        <v>0</v>
      </c>
      <c r="S458" s="10">
        <f>3/24*OO[[#This Row],[75 (28JUN1985 06:00:00)-Water Temperature (C)]]*OO[[#This Row],[17]]/SUM(OO[17])</f>
        <v>0</v>
      </c>
      <c r="T458" s="10">
        <f>3/24*OO[[#This Row],[76 (28JUN1985 09:00:00)-Water Temperature (C)]]*OO[[#This Row],[18]]/SUM(OO[18])</f>
        <v>0</v>
      </c>
      <c r="U458" s="10">
        <f>3/24*OO[[#This Row],[77 (28JUN1985 12:00:00)-Water Temperature (C)]]*OO[[#This Row],[19]]/SUM(OO[19])</f>
        <v>0</v>
      </c>
      <c r="V458" s="10">
        <f>3/24000000*OO[[#This Row],[78 (28JUN1985 15:00:00)-Water Temperature (C)]]*OO[[#This Row],[20]]</f>
        <v>0</v>
      </c>
      <c r="W458" s="10">
        <f>3/24000000*OO[[#This Row],[79 (28JUN1985 18:00:00)-Water Temperature (C)]]*OO[[#This Row],[21]]</f>
        <v>0</v>
      </c>
      <c r="X458" s="10">
        <f>3/24000000*OO[[#This Row],[80 (28JUN1985 21:00:00)-Water Temperature (C)]]*OO[[#This Row],[22]]</f>
        <v>1.3923931788750001E-38</v>
      </c>
      <c r="Y458" s="10">
        <f>3/24000000*OO[[#This Row],[81 (29JUN1985 00:00:00)-Water Temperature (C)]]*OO[[#This Row],[23]]</f>
        <v>1.3636742631614999E-31</v>
      </c>
      <c r="Z458" s="10">
        <f>3/24000000*OO[[#This Row],[82 (29JUN1985 03:00:00)-Water Temperature (C)]]*OO[[#This Row],[24]]</f>
        <v>3.0948389480224999E-26</v>
      </c>
      <c r="AA458" s="10">
        <f>3/24000000*OO[[#This Row],[83 (29JUN1985 06:00:00)-Water Temperature (C)]]*OO[[#This Row],[25]]</f>
        <v>6.1450456521374997E-22</v>
      </c>
      <c r="AB458" s="10">
        <f>3/24000000*OO[[#This Row],[84 (29JUN1985 09:00:00)-Water Temperature (C)]]*OO[[#This Row],[26]]</f>
        <v>2.0415085642632501E-18</v>
      </c>
      <c r="AC458" s="10">
        <f>3/24000000*OO[[#This Row],[85 (29JUN1985 12:00:00)-Water Temperature (C)]]*OO[[#This Row],[27]]</f>
        <v>1.6879495019250001E-15</v>
      </c>
      <c r="AD458" s="10">
        <f>3/24000000*OO[[#This Row],[86 (29JUN1985 15:00:00)-Water Temperature (C)]]*OO[[#This Row],[28]]</f>
        <v>4.6855558816962507E-13</v>
      </c>
      <c r="AE458" s="10">
        <f>3/24000000*OO[[#This Row],[88 (29JUN1985 21:00:00)-Water Temperature (C)]]*OO[[#This Row],[30]]</f>
        <v>2.9522067805109997E-9</v>
      </c>
      <c r="AF458" s="10">
        <f>3/24000000*OO[[#This Row],[88 (29JUN1985 21:00:00)-Water Temperature (C)]]*OO[[#This Row],[30]]</f>
        <v>2.9522067805109997E-9</v>
      </c>
      <c r="AG458" s="10">
        <f>3/24000000*OO[[#This Row],[89 (30JUN1985 00:00:00)-Water Temperature (C)]]*OO[[#This Row],[31]]</f>
        <v>8.669564943142499E-8</v>
      </c>
      <c r="AH458" s="10">
        <f>3/24000000*OO[[#This Row],[90 (30JUN1985 03:00:00)-Water Temperature (C)]]*OO[[#This Row],[32]]</f>
        <v>1.4967892619075E-6</v>
      </c>
      <c r="AI458" s="10">
        <f>3/24000000*OO[[#This Row],[91 (30JUN1985 06:00:00)-Water Temperature (C)]]*OO[[#This Row],[33]]</f>
        <v>1.6337110312215E-5</v>
      </c>
      <c r="AJ458" s="10">
        <f>3/24000000*OO[[#This Row],[92 (30JUN1985 09:00:00)-Water Temperature (C)]]*OO[[#This Row],[34]]</f>
        <v>1.209860030547E-4</v>
      </c>
      <c r="AK458" s="10">
        <f>3/24000000*OO[[#This Row],[93 (30JUN1985 12:00:00)-Water Temperature (C)]]*OO[[#This Row],[35]]</f>
        <v>6.3967195551937507E-4</v>
      </c>
      <c r="AL458" s="10">
        <f>3/24000000*OO[[#This Row],[94 (30JUN1985 15:00:00)-Water Temperature (C)]]*OO[[#This Row],[36]]</f>
        <v>2.51231876668025E-3</v>
      </c>
      <c r="AM458" s="10">
        <f>3/24000000*OO[[#This Row],[95 (30JUN1985 18:00:00)-Water Temperature (C)]]*OO[[#This Row],[37]]</f>
        <v>7.5907784733187491E-3</v>
      </c>
      <c r="AN458" s="10">
        <f>3/24000000*OO[[#This Row],[96 (30JUN1985 21:00:00)-Water Temperature (C)]]*OO[[#This Row],[38]]</f>
        <v>1.8142915459710002E-2</v>
      </c>
      <c r="AO458" s="10">
        <f>3/24000000*OO[[#This Row],[97 (01JUL1985 00:00:00)-Water Temperature (C)]]*OO[[#This Row],[39]]</f>
        <v>3.5626761988400001E-2</v>
      </c>
      <c r="AP458" s="10">
        <f>3/24000000*OO[[#This Row],[98 (01JUL1985 03:00:00)-Water Temperature (C)]]*OO[[#This Row],[40]]</f>
        <v>5.958818677305E-2</v>
      </c>
      <c r="AQ458" s="10">
        <f>3/24000000*OO[[#This Row],[99 (01JUL1985 06:00:00)-Water Temperature (C)]]*OO[[#This Row],[41]]</f>
        <v>8.7176827331400003E-2</v>
      </c>
      <c r="AR458" s="10">
        <f>3/24000000*OO[[#This Row],[100 (01JUL1985 09:00:00)-Water Temperature (C)]]*OO[[#This Row],[42]]</f>
        <v>0.11547095557882499</v>
      </c>
      <c r="AS458" s="10">
        <f>3/24000000*OO[[#This Row],[101 (01JUL1985 12:00:00)-Water Temperature (C)]]*OO[[#This Row],[43]]</f>
        <v>0.1399805501497875</v>
      </c>
      <c r="AT458" s="10">
        <f>3/24000000*OO[[#This Row],[102 (01JUL1985 15:00:00)-Water Temperature (C)]]*OO[[#This Row],[44]]</f>
        <v>0.156290362638625</v>
      </c>
      <c r="AU458" s="10">
        <f>3/24000000*OO[[#This Row],[103 (01JUL1985 18:00:00)-Water Temperature (C)]]*OO[[#This Row],[45]]</f>
        <v>0.1631831587715</v>
      </c>
      <c r="AV458" s="10">
        <f>3/24000000*OO[[#This Row],[104 (01JUL1985 21:00:00)-Water Temperature (C)]]*OO[[#This Row],[46]]</f>
        <v>0.16041365867429999</v>
      </c>
      <c r="AW458" s="10">
        <f>3/24000000*OO[[#This Row],[105 (02JUL1985 00:00:00)-Water Temperature (C)]]*OO[[#This Row],[47]]</f>
        <v>0.15133781764717499</v>
      </c>
      <c r="AX458" s="10">
        <f>3/24000000*OO[[#This Row],[106 (02JUL1985 03:00:00)-Water Temperature (C)]]*OO[[#This Row],[48]]</f>
        <v>0.13807716453079999</v>
      </c>
      <c r="AY458" s="10">
        <f>3/24000000*OO[[#This Row],[107 (02JUL1985 06:00:00)-Water Temperature (C)]]*OO[[#This Row],[49]]</f>
        <v>0.12261866426562498</v>
      </c>
      <c r="AZ458" s="10">
        <f>3/24000000*OO[[#This Row],[108 (02JUL1985 09:00:00)-Water Temperature (C)]]*OO[[#This Row],[50]]</f>
        <v>0.10649899800202499</v>
      </c>
      <c r="BA458" s="10">
        <f>3/24000000*OO[[#This Row],[109 (02JUL1985 12:00:00)-Water Temperature (C)]]*OO[[#This Row],[51]]</f>
        <v>9.1661529192199984E-2</v>
      </c>
      <c r="BB458" s="10">
        <f>3/24000000*OO[[#This Row],[110 (02JUL1985 15:00:00)-Water Temperature (C)]]*OO[[#This Row],[52]]</f>
        <v>7.8447291567500008E-2</v>
      </c>
      <c r="BC458" s="10">
        <f>3/24000000*OO[[#This Row],[111 (02JUL1985 18:00:00)-Water Temperature (C)]]*OO[[#This Row],[53]]</f>
        <v>6.6418358598062499E-2</v>
      </c>
      <c r="BD458" s="10">
        <f>3/24000000*OO[[#This Row],[112 (02JUL1985 21:00:00)-Water Temperature (C)]]*OO[[#This Row],[54]]</f>
        <v>5.5258674758225004E-2</v>
      </c>
      <c r="BE458" s="10">
        <f>3/24000000*OO[[#This Row],[113 (03JUL1985 00:00:00)-Water Temperature (C)]]*OO[[#This Row],[55]]</f>
        <v>4.5227857077749997E-2</v>
      </c>
      <c r="BF458" s="10">
        <f>3/24000000*OO[[#This Row],[114 (03JUL1985 03:00:00)-Water Temperature (C)]]*OO[[#This Row],[56]]</f>
        <v>3.6885601415487503E-2</v>
      </c>
      <c r="BG458" s="10">
        <f>3/24000000*OO[[#This Row],[115 (03JUL1985 06:00:00)-Water Temperature (C)]]*OO[[#This Row],[57]]</f>
        <v>3.0028096674717501E-2</v>
      </c>
      <c r="BH458" s="10">
        <f>3/24000000*OO[[#This Row],[116 (03JUL1985 09:00:00)-Water Temperature (C)]]*OO[[#This Row],[58]]</f>
        <v>2.4637839682119998E-2</v>
      </c>
      <c r="BI458" s="10">
        <f>3/24000000*OO[[#This Row],[117 (03JUL1985 12:00:00)-Water Temperature (C)]]*OO[[#This Row],[59]]</f>
        <v>2.0355411969894995E-2</v>
      </c>
      <c r="BJ458" s="10">
        <f>3/24000000*OO[[#This Row],[118 (03JUL1985 15:00:00)-Water Temperature (C)]]*OO[[#This Row],[60]]</f>
        <v>1.6844610651494996E-2</v>
      </c>
      <c r="BK458" s="10">
        <f>3/24000000*OO[[#This Row],[119 (03JUL1985 18:00:00)-Water Temperature (C)]]*OO[[#This Row],[61]]</f>
        <v>1.3951795350952497E-2</v>
      </c>
      <c r="BL458" s="10">
        <f>3/24000000*OO[[#This Row],[120 (03JUL1985 21:00:00)-Water Temperature (C)]]*OO[[#This Row],[62]]</f>
        <v>1.1496058579845E-2</v>
      </c>
      <c r="BM458" s="10">
        <f>3/24000000*OO[[#This Row],[121 (04JUL1985 00:00:00)-Water Temperature (C)]]*OO[[#This Row],[63]]</f>
        <v>9.4660463322700002E-3</v>
      </c>
      <c r="BN458" s="10">
        <f>3/24000000*OO[[#This Row],[122 (04JUL1985 03:00:00)-Water Temperature (C)]]*OO[[#This Row],[64]]</f>
        <v>7.8329254623749987E-3</v>
      </c>
      <c r="BO458" s="10">
        <f>3/24000000*OO[[#This Row],[123 (04JUL1985 06:00:00)-Water Temperature (C)]]*OO[[#This Row],[65]]</f>
        <v>6.5238459253199998E-3</v>
      </c>
      <c r="BP458" s="10">
        <f>3/24000000*OO[[#This Row],[124 (04JUL1985 09:00:00)-Water Temperature (C)]]*OO[[#This Row],[66]]</f>
        <v>5.5308929541600001E-3</v>
      </c>
      <c r="BQ458" s="10">
        <f>3/24000000*OO[[#This Row],[125 (04JUL1985 12:00:00)-Water Temperature (C)]]*OO[[#This Row],[67]]</f>
        <v>4.7270524201449993E-3</v>
      </c>
      <c r="BR458" s="10">
        <f>3/24000000*OO[[#This Row],[126 (04JUL1985 15:00:00)-Water Temperature (C)]]*OO[[#This Row],[68]]</f>
        <v>4.0503849691499996E-3</v>
      </c>
      <c r="BS458" s="10">
        <f>3/24000000*OO[[#This Row],[127 (04JUL1985 18:00:00)-Water Temperature (C)]]*OO[[#This Row],[69]]</f>
        <v>3.4767922604126244E-3</v>
      </c>
      <c r="BT458" s="10">
        <f>3/24000000*OO[[#This Row],[128 (04JUL1985 21:00:00)-Water Temperature (C)]]*OO[[#This Row],[70]]</f>
        <v>2.9859490135312502E-3</v>
      </c>
      <c r="BU458" s="10">
        <f>3/24000000*OO[[#This Row],[129 (05JUL1985 00:00:00)-Water Temperature (C)]]*OO[[#This Row],[71]]</f>
        <v>2.5648383581253747E-3</v>
      </c>
      <c r="BV458" s="10">
        <f>3/24000000*OO[[#This Row],[130 (05JUL1985 03:00:00)-Water Temperature (C)]]*OO[[#This Row],[72]]</f>
        <v>2.2162361651718752E-3</v>
      </c>
      <c r="BW458" s="10">
        <f>3/24000000*OO[[#This Row],[131 (05JUL1985 06:00:00)-Water Temperature (C)]]*OO[[#This Row],[73]]</f>
        <v>1.9288106184223749E-3</v>
      </c>
      <c r="BX458" s="10">
        <f>3/24000000*OO[[#This Row],[132 (05JUL1985 09:00:00)-Water Temperature (C)]]*OO[[#This Row],[74]]</f>
        <v>1.7078131097489999E-3</v>
      </c>
      <c r="BY458" s="10">
        <f>3/24000000*OO[[#This Row],[133 (05JUL1985 12:00:00)-Water Temperature (C)]]*OO[[#This Row],[75]]</f>
        <v>1.52733861600425E-3</v>
      </c>
      <c r="BZ458" s="10">
        <f>3/24000000*OO[[#This Row],[134 (05JUL1985 15:00:00)-Water Temperature (C)]]*OO[[#This Row],[76]]</f>
        <v>1.3738788534505E-3</v>
      </c>
      <c r="CA458" s="10">
        <f>3/24000000*OO[[#This Row],[135 (05JUL1985 18:00:00)-Water Temperature (C)]]*OO[[#This Row],[77]]</f>
        <v>1.2390732310775001E-3</v>
      </c>
      <c r="CB458" s="10">
        <f>3/24000000*OO[[#This Row],[136 (05JUL1985 21:00:00)-Water Temperature (C)]]*OO[[#This Row],[78]]</f>
        <v>1.1106860343284999E-3</v>
      </c>
      <c r="CC458" s="10">
        <f>3/24000000*OO[[#This Row],[137 (06JUL1985 00:00:00)-Water Temperature (C)]]*OO[[#This Row],[79]]</f>
        <v>9.9270522800574989E-4</v>
      </c>
      <c r="CD458" s="10">
        <f>3/24000000*OO[[#This Row],[138 (06JUL1985 03:00:00)-Water Temperature (C)]]*OO[[#This Row],[80]]</f>
        <v>8.909203701839999E-4</v>
      </c>
      <c r="CE458" s="10">
        <f>3/24000000*OO[[#This Row],[139 (06JUL1985 06:00:00)-Water Temperature (C)]]*OO[[#This Row],[81]]</f>
        <v>8.0447041366737504E-4</v>
      </c>
      <c r="CF458" s="10">
        <f>3/24000000*OO[[#This Row],[140 (06JUL1985 09:00:00)-Water Temperature (C)]]*OO[[#This Row],[82]]</f>
        <v>7.3934438612274994E-4</v>
      </c>
      <c r="CG458" s="10">
        <f>3/24000000*OO[[#This Row],[141 (06JUL1985 12:00:00)-Water Temperature (C)]]*OO[[#This Row],[83]]</f>
        <v>6.845262909505001E-4</v>
      </c>
      <c r="CH458" s="10">
        <f>3/24000000*OO[[#This Row],[142 (06JUL1985 15:00:00)-Water Temperature (C)]]*OO[[#This Row],[84]]</f>
        <v>6.3508559419699995E-4</v>
      </c>
      <c r="CI458" s="10">
        <f>3/24000000*OO[[#This Row],[143 (06JUL1985 18:00:00)-Water Temperature (C)]]*OO[[#This Row],[85]]</f>
        <v>5.8955040026999997E-4</v>
      </c>
      <c r="CJ458" s="10">
        <f>3/24000000*OO[[#This Row],[144 (06JUL1985 21:00:00)-Water Temperature (C)]]*OO[[#This Row],[86]]</f>
        <v>5.4310850089437507E-4</v>
      </c>
      <c r="CK458" s="10">
        <f>3/24000000*OO[[#This Row],[145 (07JUL1985 00:00:00)-Water Temperature (C)]]*OO[[#This Row],[87]]</f>
        <v>4.9823819192387493E-4</v>
      </c>
      <c r="CL458" s="10">
        <f>3/24000000*OO[[#This Row],[146 (07JUL1985 03:00:00)-Water Temperature (C)]]*OO[[#This Row],[88]]</f>
        <v>4.5750932472599993E-4</v>
      </c>
      <c r="CM458" s="10">
        <f>3/24000000*OO[[#This Row],[147 (07JUL1985 06:00:00)-Water Temperature (C)]]*OO[[#This Row],[89]]</f>
        <v>4.2084485572949993E-4</v>
      </c>
      <c r="CN458" s="10">
        <f>3/24000000*OO[[#This Row],[148 (07JUL1985 09:00:00)-Water Temperature (C)]]*OO[[#This Row],[90]]</f>
        <v>3.8894652332937499E-4</v>
      </c>
      <c r="CO458" s="10">
        <f>3/24000000*OO[[#This Row],[149 (07JUL1985 12:00:00)-Water Temperature (C)]]*OO[[#This Row],[91]]</f>
        <v>3.6234452635537499E-4</v>
      </c>
      <c r="CP458" s="10">
        <f>3/24000000*OO[[#This Row],[150 (07JUL1985 15:00:00)-Water Temperature (C)]]*OO[[#This Row],[92]]</f>
        <v>3.404806742174875E-4</v>
      </c>
      <c r="CQ458" s="10">
        <f>3/24000000*OO[[#This Row],[151 (07JUL1985 18:00:00)-Water Temperature (C)]]*OO[[#This Row],[93]]</f>
        <v>3.1855980544464994E-4</v>
      </c>
      <c r="CR458" s="10">
        <f>3/24000000*OO[[#This Row],[152 (07JUL1985 21:00:00)-Water Temperature (C)]]*OO[[#This Row],[94]]</f>
        <v>2.9622626219681246E-4</v>
      </c>
      <c r="CS458" s="10">
        <f>3/24000000*OO[[#This Row],[153 (08JUL1985 00:00:00)-Water Temperature (C)]]*OO[[#This Row],[95]]</f>
        <v>2.7523325749902498E-4</v>
      </c>
      <c r="CT458" s="10">
        <f>3/24000000*OO[[#This Row],[154 (08JUL1985 03:00:00)-Water Temperature (C)]]*OO[[#This Row],[96]]</f>
        <v>2.5585130039494999E-4</v>
      </c>
      <c r="CU458" s="10">
        <f>3/24000000*OO[[#This Row],[155 (08JUL1985 06:00:00)-Water Temperature (C)]]*OO[[#This Row],[97]]</f>
        <v>2.3807456361542499E-4</v>
      </c>
      <c r="CV458" s="10">
        <f>3/24000000*OO[[#This Row],[156 (08JUL1985 09:00:00)-Water Temperature (C)]]*OO[[#This Row],[98]]</f>
        <v>2.2366480300199998E-4</v>
      </c>
      <c r="CW458" s="10">
        <f>3/24000000*OO[[#This Row],[157 (08JUL1985 12:00:00)-Water Temperature (C)]]*OO[[#This Row],[99]]</f>
        <v>2.1156219329544998E-4</v>
      </c>
    </row>
    <row r="459" spans="1:101" x14ac:dyDescent="0.35">
      <c r="A459" t="s">
        <v>466</v>
      </c>
      <c r="B459">
        <v>880.04600000000005</v>
      </c>
      <c r="C459" s="10">
        <f>3/24*OO[[#This Row],[59 (26JUN1985 06:00:00)-Water Temperature (C)]]*OO[[#This Row],[1]]/SUM(OO[1])</f>
        <v>0</v>
      </c>
      <c r="D459" s="10">
        <f>3/24*OO[[#This Row],[60 (26JUN1985 09:00:00)-Water Temperature (C)]]*OO[[#This Row],[2]]/SUM(OO[2])</f>
        <v>0</v>
      </c>
      <c r="E459" s="10">
        <f>3/24*OO[[#This Row],[61 (26JUN1985 12:00:00)-Water Temperature (C)]]*OO[[#This Row],[3]]/SUM(OO[3])</f>
        <v>0</v>
      </c>
      <c r="F459" s="10">
        <f>3/24*OO[[#This Row],[62 (26JUN1985 15:00:00)-Water Temperature (C)]]*OO[[#This Row],[4]]/SUM(OO[4])</f>
        <v>0</v>
      </c>
      <c r="G459" s="10">
        <f>3/24*OO[[#This Row],[63 (26JUN1985 18:00:00)-Water Temperature (C)]]*OO[[#This Row],[5]]/SUM(OO[5])</f>
        <v>0</v>
      </c>
      <c r="H459" s="10">
        <f>3/24*OO[[#This Row],[64 (26JUN1985 21:00:00)-Water Temperature (C)]]*OO[[#This Row],[6]]/SUM(OO[6])</f>
        <v>0</v>
      </c>
      <c r="I459" s="10">
        <f>3/24*OO[[#This Row],[65 (27JUN1985 00:00:00)-Water Temperature (C)]]*OO[[#This Row],[7]]/SUM(OO[7])</f>
        <v>0</v>
      </c>
      <c r="J459" s="10">
        <f>3/24*OO[[#This Row],[66 (27JUN1985 03:00:00)-Water Temperature (C)]]*OO[[#This Row],[8]]/SUM(OO[8])</f>
        <v>0</v>
      </c>
      <c r="K459" s="10">
        <f>3/24*OO[[#This Row],[67 (27JUN1985 06:00:00)-Water Temperature (C)]]*OO[[#This Row],[9]]/SUM(OO[9])</f>
        <v>0</v>
      </c>
      <c r="L459" s="10">
        <f>3/24*OO[[#This Row],[68 (27JUN1985 09:00:00)-Water Temperature (C)]]*OO[[#This Row],[10]]/SUM(OO[10])</f>
        <v>0</v>
      </c>
      <c r="M459" s="10">
        <f>3/24*OO[[#This Row],[69 (27JUN1985 12:00:00)-Water Temperature (C)]]*OO[[#This Row],[11]]/SUM(OO[11])</f>
        <v>0</v>
      </c>
      <c r="N459" s="10">
        <f>3/24*OO[[#This Row],[70 (27JUN1985 15:00:00)-Water Temperature (C)]]*OO[[#This Row],[12]]/SUM(OO[12])</f>
        <v>0</v>
      </c>
      <c r="O459" s="10">
        <f>3/24*OO[[#This Row],[71 (27JUN1985 18:00:00)-Water Temperature (C)]]*OO[[#This Row],[13]]/SUM(OO[13])</f>
        <v>0</v>
      </c>
      <c r="P459" s="10">
        <f>3/24*OO[[#This Row],[72 (27JUN1985 21:00:00)-Water Temperature (C)]]*OO[[#This Row],[14]]/SUM(OO[14])</f>
        <v>0</v>
      </c>
      <c r="Q459" s="10">
        <f>3/24*OO[[#This Row],[73 (28JUN1985 00:00:00)-Water Temperature (C)]]*OO[[#This Row],[15]]/SUM(OO[15])</f>
        <v>0</v>
      </c>
      <c r="R459" s="10">
        <f>3/24*OO[[#This Row],[74 (28JUN1985 03:00:00)-Water Temperature (C)]]*OO[[#This Row],[16]]/SUM(OO[16])</f>
        <v>0</v>
      </c>
      <c r="S459" s="10">
        <f>3/24*OO[[#This Row],[75 (28JUN1985 06:00:00)-Water Temperature (C)]]*OO[[#This Row],[17]]/SUM(OO[17])</f>
        <v>0</v>
      </c>
      <c r="T459" s="10">
        <f>3/24*OO[[#This Row],[76 (28JUN1985 09:00:00)-Water Temperature (C)]]*OO[[#This Row],[18]]/SUM(OO[18])</f>
        <v>0</v>
      </c>
      <c r="U459" s="10">
        <f>3/24*OO[[#This Row],[77 (28JUN1985 12:00:00)-Water Temperature (C)]]*OO[[#This Row],[19]]/SUM(OO[19])</f>
        <v>0</v>
      </c>
      <c r="V459" s="10">
        <f>3/24000000*OO[[#This Row],[78 (28JUN1985 15:00:00)-Water Temperature (C)]]*OO[[#This Row],[20]]</f>
        <v>0</v>
      </c>
      <c r="W459" s="10">
        <f>3/24000000*OO[[#This Row],[79 (28JUN1985 18:00:00)-Water Temperature (C)]]*OO[[#This Row],[21]]</f>
        <v>0</v>
      </c>
      <c r="X459" s="10">
        <f>3/24000000*OO[[#This Row],[80 (28JUN1985 21:00:00)-Water Temperature (C)]]*OO[[#This Row],[22]]</f>
        <v>2.6547357279901248E-39</v>
      </c>
      <c r="Y459" s="10">
        <f>3/24000000*OO[[#This Row],[81 (29JUN1985 00:00:00)-Water Temperature (C)]]*OO[[#This Row],[23]]</f>
        <v>3.1500166601117499E-32</v>
      </c>
      <c r="Z459" s="10">
        <f>3/24000000*OO[[#This Row],[82 (29JUN1985 03:00:00)-Water Temperature (C)]]*OO[[#This Row],[24]]</f>
        <v>8.3457835171424997E-27</v>
      </c>
      <c r="AA459" s="10">
        <f>3/24000000*OO[[#This Row],[83 (29JUN1985 06:00:00)-Water Temperature (C)]]*OO[[#This Row],[25]]</f>
        <v>1.9101246936072501E-22</v>
      </c>
      <c r="AB459" s="10">
        <f>3/24000000*OO[[#This Row],[84 (29JUN1985 09:00:00)-Water Temperature (C)]]*OO[[#This Row],[26]]</f>
        <v>7.2015073822899987E-19</v>
      </c>
      <c r="AC459" s="10">
        <f>3/24000000*OO[[#This Row],[85 (29JUN1985 12:00:00)-Water Temperature (C)]]*OO[[#This Row],[27]]</f>
        <v>6.6302668997599994E-16</v>
      </c>
      <c r="AD459" s="10">
        <f>3/24000000*OO[[#This Row],[86 (29JUN1985 15:00:00)-Water Temperature (C)]]*OO[[#This Row],[28]]</f>
        <v>2.0201637877719999E-13</v>
      </c>
      <c r="AE459" s="10">
        <f>3/24000000*OO[[#This Row],[88 (29JUN1985 21:00:00)-Water Temperature (C)]]*OO[[#This Row],[30]]</f>
        <v>1.4932100322779998E-9</v>
      </c>
      <c r="AF459" s="10">
        <f>3/24000000*OO[[#This Row],[88 (29JUN1985 21:00:00)-Water Temperature (C)]]*OO[[#This Row],[30]]</f>
        <v>1.4932100322779998E-9</v>
      </c>
      <c r="AG459" s="10">
        <f>3/24000000*OO[[#This Row],[89 (30JUN1985 00:00:00)-Water Temperature (C)]]*OO[[#This Row],[31]]</f>
        <v>4.7095102519574998E-8</v>
      </c>
      <c r="AH459" s="10">
        <f>3/24000000*OO[[#This Row],[90 (30JUN1985 03:00:00)-Water Temperature (C)]]*OO[[#This Row],[32]]</f>
        <v>8.6935926035062496E-7</v>
      </c>
      <c r="AI459" s="10">
        <f>3/24000000*OO[[#This Row],[91 (30JUN1985 06:00:00)-Water Temperature (C)]]*OO[[#This Row],[33]]</f>
        <v>1.0105747477563751E-5</v>
      </c>
      <c r="AJ459" s="10">
        <f>3/24000000*OO[[#This Row],[92 (30JUN1985 09:00:00)-Water Temperature (C)]]*OO[[#This Row],[34]]</f>
        <v>7.9403228699625005E-5</v>
      </c>
      <c r="AK459" s="10">
        <f>3/24000000*OO[[#This Row],[93 (30JUN1985 12:00:00)-Water Temperature (C)]]*OO[[#This Row],[35]]</f>
        <v>4.4389911605812496E-4</v>
      </c>
      <c r="AL459" s="10">
        <f>3/24000000*OO[[#This Row],[94 (30JUN1985 15:00:00)-Water Temperature (C)]]*OO[[#This Row],[36]]</f>
        <v>1.8379610673512499E-3</v>
      </c>
      <c r="AM459" s="10">
        <f>3/24000000*OO[[#This Row],[95 (30JUN1985 18:00:00)-Water Temperature (C)]]*OO[[#This Row],[37]]</f>
        <v>5.8381543352049991E-3</v>
      </c>
      <c r="AN459" s="10">
        <f>3/24000000*OO[[#This Row],[96 (30JUN1985 21:00:00)-Water Temperature (C)]]*OO[[#This Row],[38]]</f>
        <v>1.462994847951E-2</v>
      </c>
      <c r="AO459" s="10">
        <f>3/24000000*OO[[#This Row],[97 (01JUL1985 00:00:00)-Water Temperature (C)]]*OO[[#This Row],[39]]</f>
        <v>3.0034106403826252E-2</v>
      </c>
      <c r="AP459" s="10">
        <f>3/24000000*OO[[#This Row],[98 (01JUL1985 03:00:00)-Water Temperature (C)]]*OO[[#This Row],[40]]</f>
        <v>5.2346359758524995E-2</v>
      </c>
      <c r="AQ459" s="10">
        <f>3/24000000*OO[[#This Row],[99 (01JUL1985 06:00:00)-Water Temperature (C)]]*OO[[#This Row],[41]]</f>
        <v>7.9549733998349997E-2</v>
      </c>
      <c r="AR459" s="10">
        <f>3/24000000*OO[[#This Row],[100 (01JUL1985 09:00:00)-Water Temperature (C)]]*OO[[#This Row],[42]]</f>
        <v>0.1090898051916</v>
      </c>
      <c r="AS459" s="10">
        <f>3/24000000*OO[[#This Row],[101 (01JUL1985 12:00:00)-Water Temperature (C)]]*OO[[#This Row],[43]]</f>
        <v>0.13647836833387497</v>
      </c>
      <c r="AT459" s="10">
        <f>3/24000000*OO[[#This Row],[102 (01JUL1985 15:00:00)-Water Temperature (C)]]*OO[[#This Row],[44]]</f>
        <v>0.15684101939088749</v>
      </c>
      <c r="AU459" s="10">
        <f>3/24000000*OO[[#This Row],[103 (01JUL1985 18:00:00)-Water Temperature (C)]]*OO[[#This Row],[45]]</f>
        <v>0.16811025411643751</v>
      </c>
      <c r="AV459" s="10">
        <f>3/24000000*OO[[#This Row],[104 (01JUL1985 21:00:00)-Water Temperature (C)]]*OO[[#This Row],[46]]</f>
        <v>0.16927761726900001</v>
      </c>
      <c r="AW459" s="10">
        <f>3/24000000*OO[[#This Row],[105 (02JUL1985 00:00:00)-Water Temperature (C)]]*OO[[#This Row],[47]]</f>
        <v>0.16316095442332501</v>
      </c>
      <c r="AX459" s="10">
        <f>3/24000000*OO[[#This Row],[106 (02JUL1985 03:00:00)-Water Temperature (C)]]*OO[[#This Row],[48]]</f>
        <v>0.15180337766054999</v>
      </c>
      <c r="AY459" s="10">
        <f>3/24000000*OO[[#This Row],[107 (02JUL1985 06:00:00)-Water Temperature (C)]]*OO[[#This Row],[49]]</f>
        <v>0.13719208757152498</v>
      </c>
      <c r="AZ459" s="10">
        <f>3/24000000*OO[[#This Row],[108 (02JUL1985 09:00:00)-Water Temperature (C)]]*OO[[#This Row],[50]]</f>
        <v>0.12105161040570001</v>
      </c>
      <c r="BA459" s="10">
        <f>3/24000000*OO[[#This Row],[109 (02JUL1985 12:00:00)-Water Temperature (C)]]*OO[[#This Row],[51]]</f>
        <v>0.10566449168400001</v>
      </c>
      <c r="BB459" s="10">
        <f>3/24000000*OO[[#This Row],[110 (02JUL1985 15:00:00)-Water Temperature (C)]]*OO[[#This Row],[52]]</f>
        <v>9.1586367392324994E-2</v>
      </c>
      <c r="BC459" s="10">
        <f>3/24000000*OO[[#This Row],[111 (02JUL1985 18:00:00)-Water Temperature (C)]]*OO[[#This Row],[53]]</f>
        <v>7.8455614112849986E-2</v>
      </c>
      <c r="BD459" s="10">
        <f>3/24000000*OO[[#This Row],[112 (02JUL1985 21:00:00)-Water Temperature (C)]]*OO[[#This Row],[54]]</f>
        <v>6.6000263270562493E-2</v>
      </c>
      <c r="BE459" s="10">
        <f>3/24000000*OO[[#This Row],[113 (03JUL1985 00:00:00)-Water Temperature (C)]]*OO[[#This Row],[55]]</f>
        <v>5.4591275019987499E-2</v>
      </c>
      <c r="BF459" s="10">
        <f>3/24000000*OO[[#This Row],[114 (03JUL1985 03:00:00)-Water Temperature (C)]]*OO[[#This Row],[56]]</f>
        <v>4.4954550201599996E-2</v>
      </c>
      <c r="BG459" s="10">
        <f>3/24000000*OO[[#This Row],[115 (03JUL1985 06:00:00)-Water Temperature (C)]]*OO[[#This Row],[57]]</f>
        <v>3.6926955904524994E-2</v>
      </c>
      <c r="BH459" s="10">
        <f>3/24000000*OO[[#This Row],[116 (03JUL1985 09:00:00)-Water Temperature (C)]]*OO[[#This Row],[58]]</f>
        <v>3.0550054484417499E-2</v>
      </c>
      <c r="BI459" s="10">
        <f>3/24000000*OO[[#This Row],[117 (03JUL1985 12:00:00)-Water Temperature (C)]]*OO[[#This Row],[59]]</f>
        <v>2.5433764591474999E-2</v>
      </c>
      <c r="BJ459" s="10">
        <f>3/24000000*OO[[#This Row],[118 (03JUL1985 15:00:00)-Water Temperature (C)]]*OO[[#This Row],[60]]</f>
        <v>2.1201314466929997E-2</v>
      </c>
      <c r="BK459" s="10">
        <f>3/24000000*OO[[#This Row],[119 (03JUL1985 18:00:00)-Water Temperature (C)]]*OO[[#This Row],[61]]</f>
        <v>1.768449265393375E-2</v>
      </c>
      <c r="BL459" s="10">
        <f>3/24000000*OO[[#This Row],[120 (03JUL1985 21:00:00)-Water Temperature (C)]]*OO[[#This Row],[62]]</f>
        <v>1.4673258529699999E-2</v>
      </c>
      <c r="BM459" s="10">
        <f>3/24000000*OO[[#This Row],[121 (04JUL1985 00:00:00)-Water Temperature (C)]]*OO[[#This Row],[63]]</f>
        <v>1.2165173963849999E-2</v>
      </c>
      <c r="BN459" s="10">
        <f>3/24000000*OO[[#This Row],[122 (04JUL1985 03:00:00)-Water Temperature (C)]]*OO[[#This Row],[64]]</f>
        <v>1.0132983377612498E-2</v>
      </c>
      <c r="BO459" s="10">
        <f>3/24000000*OO[[#This Row],[123 (04JUL1985 06:00:00)-Water Temperature (C)]]*OO[[#This Row],[65]]</f>
        <v>8.4928341643424991E-3</v>
      </c>
      <c r="BP459" s="10">
        <f>3/24000000*OO[[#This Row],[124 (04JUL1985 09:00:00)-Water Temperature (C)]]*OO[[#This Row],[66]]</f>
        <v>7.2419528106824997E-3</v>
      </c>
      <c r="BQ459" s="10">
        <f>3/24000000*OO[[#This Row],[125 (04JUL1985 12:00:00)-Water Temperature (C)]]*OO[[#This Row],[67]]</f>
        <v>6.2228143588124998E-3</v>
      </c>
      <c r="BR459" s="10">
        <f>3/24000000*OO[[#This Row],[126 (04JUL1985 15:00:00)-Water Temperature (C)]]*OO[[#This Row],[68]]</f>
        <v>5.3600901426174999E-3</v>
      </c>
      <c r="BS459" s="10">
        <f>3/24000000*OO[[#This Row],[127 (04JUL1985 18:00:00)-Water Temperature (C)]]*OO[[#This Row],[69]]</f>
        <v>4.6240850977475002E-3</v>
      </c>
      <c r="BT459" s="10">
        <f>3/24000000*OO[[#This Row],[128 (04JUL1985 21:00:00)-Water Temperature (C)]]*OO[[#This Row],[70]]</f>
        <v>3.9905934324574992E-3</v>
      </c>
      <c r="BU459" s="10">
        <f>3/24000000*OO[[#This Row],[129 (05JUL1985 00:00:00)-Water Temperature (C)]]*OO[[#This Row],[71]]</f>
        <v>3.44383059515625E-3</v>
      </c>
      <c r="BV459" s="10">
        <f>3/24000000*OO[[#This Row],[130 (05JUL1985 03:00:00)-Water Temperature (C)]]*OO[[#This Row],[72]]</f>
        <v>2.9886354919874997E-3</v>
      </c>
      <c r="BW459" s="10">
        <f>3/24000000*OO[[#This Row],[131 (05JUL1985 06:00:00)-Water Temperature (C)]]*OO[[#This Row],[73]]</f>
        <v>2.6111570560914997E-3</v>
      </c>
      <c r="BX459" s="10">
        <f>3/24000000*OO[[#This Row],[132 (05JUL1985 09:00:00)-Water Temperature (C)]]*OO[[#This Row],[74]]</f>
        <v>2.3195401170329998E-3</v>
      </c>
      <c r="BY459" s="10">
        <f>3/24000000*OO[[#This Row],[133 (05JUL1985 12:00:00)-Water Temperature (C)]]*OO[[#This Row],[75]]</f>
        <v>2.08019318597325E-3</v>
      </c>
      <c r="BZ459" s="10">
        <f>3/24000000*OO[[#This Row],[134 (05JUL1985 15:00:00)-Water Temperature (C)]]*OO[[#This Row],[76]]</f>
        <v>1.8758284309992499E-3</v>
      </c>
      <c r="CA459" s="10">
        <f>3/24000000*OO[[#This Row],[135 (05JUL1985 18:00:00)-Water Temperature (C)]]*OO[[#This Row],[77]]</f>
        <v>1.6956262013482497E-3</v>
      </c>
      <c r="CB459" s="10">
        <f>3/24000000*OO[[#This Row],[136 (05JUL1985 21:00:00)-Water Temperature (C)]]*OO[[#This Row],[78]]</f>
        <v>1.5232413559282498E-3</v>
      </c>
      <c r="CC459" s="10">
        <f>3/24000000*OO[[#This Row],[137 (06JUL1985 00:00:00)-Water Temperature (C)]]*OO[[#This Row],[79]]</f>
        <v>1.36428335046E-3</v>
      </c>
      <c r="CD459" s="10">
        <f>3/24000000*OO[[#This Row],[138 (06JUL1985 03:00:00)-Water Temperature (C)]]*OO[[#This Row],[80]]</f>
        <v>1.2265604128862499E-3</v>
      </c>
      <c r="CE459" s="10">
        <f>3/24000000*OO[[#This Row],[139 (06JUL1985 06:00:00)-Water Temperature (C)]]*OO[[#This Row],[81]]</f>
        <v>1.10913747027875E-3</v>
      </c>
      <c r="CF459" s="10">
        <f>3/24000000*OO[[#This Row],[140 (06JUL1985 09:00:00)-Water Temperature (C)]]*OO[[#This Row],[82]]</f>
        <v>1.0202217321011249E-3</v>
      </c>
      <c r="CG459" s="10">
        <f>3/24000000*OO[[#This Row],[141 (06JUL1985 12:00:00)-Water Temperature (C)]]*OO[[#This Row],[83]]</f>
        <v>9.4507699868800002E-4</v>
      </c>
      <c r="CH459" s="10">
        <f>3/24000000*OO[[#This Row],[142 (06JUL1985 15:00:00)-Water Temperature (C)]]*OO[[#This Row],[84]]</f>
        <v>8.7715791448525005E-4</v>
      </c>
      <c r="CI459" s="10">
        <f>3/24000000*OO[[#This Row],[143 (06JUL1985 18:00:00)-Water Temperature (C)]]*OO[[#This Row],[85]]</f>
        <v>8.1448208204875001E-4</v>
      </c>
      <c r="CJ459" s="10">
        <f>3/24000000*OO[[#This Row],[144 (06JUL1985 21:00:00)-Water Temperature (C)]]*OO[[#This Row],[86]]</f>
        <v>7.5053366608499993E-4</v>
      </c>
      <c r="CK459" s="10">
        <f>3/24000000*OO[[#This Row],[145 (07JUL1985 00:00:00)-Water Temperature (C)]]*OO[[#This Row],[87]]</f>
        <v>6.8881958397749995E-4</v>
      </c>
      <c r="CL459" s="10">
        <f>3/24000000*OO[[#This Row],[146 (07JUL1985 03:00:00)-Water Temperature (C)]]*OO[[#This Row],[88]]</f>
        <v>6.3264495638899992E-4</v>
      </c>
      <c r="CM459" s="10">
        <f>3/24000000*OO[[#This Row],[147 (07JUL1985 06:00:00)-Water Temperature (C)]]*OO[[#This Row],[89]]</f>
        <v>5.8199751905174994E-4</v>
      </c>
      <c r="CN459" s="10">
        <f>3/24000000*OO[[#This Row],[148 (07JUL1985 09:00:00)-Water Temperature (C)]]*OO[[#This Row],[90]]</f>
        <v>5.3781407442637496E-4</v>
      </c>
      <c r="CO459" s="10">
        <f>3/24000000*OO[[#This Row],[149 (07JUL1985 12:00:00)-Water Temperature (C)]]*OO[[#This Row],[91]]</f>
        <v>5.0084372092875002E-4</v>
      </c>
      <c r="CP459" s="10">
        <f>3/24000000*OO[[#This Row],[150 (07JUL1985 15:00:00)-Water Temperature (C)]]*OO[[#This Row],[92]]</f>
        <v>4.7034797681799994E-4</v>
      </c>
      <c r="CQ459" s="10">
        <f>3/24000000*OO[[#This Row],[151 (07JUL1985 18:00:00)-Water Temperature (C)]]*OO[[#This Row],[93]]</f>
        <v>4.3983724858749997E-4</v>
      </c>
      <c r="CR459" s="10">
        <f>3/24000000*OO[[#This Row],[152 (07JUL1985 21:00:00)-Water Temperature (C)]]*OO[[#This Row],[94]]</f>
        <v>4.0885596042499996E-4</v>
      </c>
      <c r="CS459" s="10">
        <f>3/24000000*OO[[#This Row],[153 (08JUL1985 00:00:00)-Water Temperature (C)]]*OO[[#This Row],[95]]</f>
        <v>3.7977763354590002E-4</v>
      </c>
      <c r="CT459" s="10">
        <f>3/24000000*OO[[#This Row],[154 (08JUL1985 03:00:00)-Water Temperature (C)]]*OO[[#This Row],[96]]</f>
        <v>3.52926065992575E-4</v>
      </c>
      <c r="CU459" s="10">
        <f>3/24000000*OO[[#This Row],[155 (08JUL1985 06:00:00)-Water Temperature (C)]]*OO[[#This Row],[97]]</f>
        <v>3.2832395601049998E-4</v>
      </c>
      <c r="CV459" s="10">
        <f>3/24000000*OO[[#This Row],[156 (08JUL1985 09:00:00)-Water Temperature (C)]]*OO[[#This Row],[98]]</f>
        <v>3.0831647145326249E-4</v>
      </c>
      <c r="CW459" s="10">
        <f>3/24000000*OO[[#This Row],[157 (08JUL1985 12:00:00)-Water Temperature (C)]]*OO[[#This Row],[99]]</f>
        <v>2.9146285308124999E-4</v>
      </c>
    </row>
    <row r="460" spans="1:101" x14ac:dyDescent="0.35">
      <c r="A460" s="3" t="s">
        <v>467</v>
      </c>
      <c r="B460" s="3">
        <v>967.74</v>
      </c>
      <c r="C460" s="10">
        <f>3/24*OO[[#This Row],[59 (26JUN1985 06:00:00)-Water Temperature (C)]]*OO[[#This Row],[1]]/SUM(OO[1])</f>
        <v>0</v>
      </c>
      <c r="D460" s="10">
        <f>3/24*OO[[#This Row],[60 (26JUN1985 09:00:00)-Water Temperature (C)]]*OO[[#This Row],[2]]/SUM(OO[2])</f>
        <v>0</v>
      </c>
      <c r="E460" s="10">
        <f>3/24*OO[[#This Row],[61 (26JUN1985 12:00:00)-Water Temperature (C)]]*OO[[#This Row],[3]]/SUM(OO[3])</f>
        <v>0</v>
      </c>
      <c r="F460" s="10">
        <f>3/24*OO[[#This Row],[62 (26JUN1985 15:00:00)-Water Temperature (C)]]*OO[[#This Row],[4]]/SUM(OO[4])</f>
        <v>0</v>
      </c>
      <c r="G460" s="10">
        <f>3/24*OO[[#This Row],[63 (26JUN1985 18:00:00)-Water Temperature (C)]]*OO[[#This Row],[5]]/SUM(OO[5])</f>
        <v>0</v>
      </c>
      <c r="H460" s="10">
        <f>3/24*OO[[#This Row],[64 (26JUN1985 21:00:00)-Water Temperature (C)]]*OO[[#This Row],[6]]/SUM(OO[6])</f>
        <v>0</v>
      </c>
      <c r="I460" s="10">
        <f>3/24*OO[[#This Row],[65 (27JUN1985 00:00:00)-Water Temperature (C)]]*OO[[#This Row],[7]]/SUM(OO[7])</f>
        <v>0</v>
      </c>
      <c r="J460" s="10">
        <f>3/24*OO[[#This Row],[66 (27JUN1985 03:00:00)-Water Temperature (C)]]*OO[[#This Row],[8]]/SUM(OO[8])</f>
        <v>0</v>
      </c>
      <c r="K460" s="10">
        <f>3/24*OO[[#This Row],[67 (27JUN1985 06:00:00)-Water Temperature (C)]]*OO[[#This Row],[9]]/SUM(OO[9])</f>
        <v>0</v>
      </c>
      <c r="L460" s="10">
        <f>3/24*OO[[#This Row],[68 (27JUN1985 09:00:00)-Water Temperature (C)]]*OO[[#This Row],[10]]/SUM(OO[10])</f>
        <v>0</v>
      </c>
      <c r="M460" s="10">
        <f>3/24*OO[[#This Row],[69 (27JUN1985 12:00:00)-Water Temperature (C)]]*OO[[#This Row],[11]]/SUM(OO[11])</f>
        <v>0</v>
      </c>
      <c r="N460" s="10">
        <f>3/24*OO[[#This Row],[70 (27JUN1985 15:00:00)-Water Temperature (C)]]*OO[[#This Row],[12]]/SUM(OO[12])</f>
        <v>0</v>
      </c>
      <c r="O460" s="10">
        <f>3/24*OO[[#This Row],[71 (27JUN1985 18:00:00)-Water Temperature (C)]]*OO[[#This Row],[13]]/SUM(OO[13])</f>
        <v>0</v>
      </c>
      <c r="P460" s="10">
        <f>3/24*OO[[#This Row],[72 (27JUN1985 21:00:00)-Water Temperature (C)]]*OO[[#This Row],[14]]/SUM(OO[14])</f>
        <v>0</v>
      </c>
      <c r="Q460" s="10">
        <f>3/24*OO[[#This Row],[73 (28JUN1985 00:00:00)-Water Temperature (C)]]*OO[[#This Row],[15]]/SUM(OO[15])</f>
        <v>0</v>
      </c>
      <c r="R460" s="10">
        <f>3/24*OO[[#This Row],[74 (28JUN1985 03:00:00)-Water Temperature (C)]]*OO[[#This Row],[16]]/SUM(OO[16])</f>
        <v>0</v>
      </c>
      <c r="S460" s="10">
        <f>3/24*OO[[#This Row],[75 (28JUN1985 06:00:00)-Water Temperature (C)]]*OO[[#This Row],[17]]/SUM(OO[17])</f>
        <v>0</v>
      </c>
      <c r="T460" s="10">
        <f>3/24*OO[[#This Row],[76 (28JUN1985 09:00:00)-Water Temperature (C)]]*OO[[#This Row],[18]]/SUM(OO[18])</f>
        <v>0</v>
      </c>
      <c r="U460" s="10">
        <f>3/24*OO[[#This Row],[77 (28JUN1985 12:00:00)-Water Temperature (C)]]*OO[[#This Row],[19]]/SUM(OO[19])</f>
        <v>0</v>
      </c>
      <c r="V460" s="10">
        <f>3/24000000*OO[[#This Row],[78 (28JUN1985 15:00:00)-Water Temperature (C)]]*OO[[#This Row],[20]]</f>
        <v>0</v>
      </c>
      <c r="W460" s="10">
        <f>3/24000000*OO[[#This Row],[79 (28JUN1985 18:00:00)-Water Temperature (C)]]*OO[[#This Row],[21]]</f>
        <v>0</v>
      </c>
      <c r="X460" s="10">
        <f>3/24000000*OO[[#This Row],[80 (28JUN1985 21:00:00)-Water Temperature (C)]]*OO[[#This Row],[22]]</f>
        <v>4.4780499013249993E-40</v>
      </c>
      <c r="Y460" s="10">
        <f>3/24000000*OO[[#This Row],[81 (29JUN1985 00:00:00)-Water Temperature (C)]]*OO[[#This Row],[23]]</f>
        <v>6.5697606933000001E-33</v>
      </c>
      <c r="Z460" s="10">
        <f>3/24000000*OO[[#This Row],[82 (29JUN1985 03:00:00)-Water Temperature (C)]]*OO[[#This Row],[24]]</f>
        <v>2.0534517788583749E-27</v>
      </c>
      <c r="AA460" s="10">
        <f>3/24000000*OO[[#This Row],[83 (29JUN1985 06:00:00)-Water Temperature (C)]]*OO[[#This Row],[25]]</f>
        <v>5.4595905750749995E-23</v>
      </c>
      <c r="AB460" s="10">
        <f>3/24000000*OO[[#This Row],[84 (29JUN1985 09:00:00)-Water Temperature (C)]]*OO[[#This Row],[26]]</f>
        <v>2.3444192896732499E-19</v>
      </c>
      <c r="AC460" s="10">
        <f>3/24000000*OO[[#This Row],[85 (29JUN1985 12:00:00)-Water Temperature (C)]]*OO[[#This Row],[27]]</f>
        <v>2.408327624612375E-16</v>
      </c>
      <c r="AD460" s="10">
        <f>3/24000000*OO[[#This Row],[86 (29JUN1985 15:00:00)-Water Temperature (C)]]*OO[[#This Row],[28]]</f>
        <v>8.0596543490575005E-14</v>
      </c>
      <c r="AE460" s="10">
        <f>3/24000000*OO[[#This Row],[88 (29JUN1985 21:00:00)-Water Temperature (C)]]*OO[[#This Row],[30]]</f>
        <v>6.9801059571212497E-10</v>
      </c>
      <c r="AF460" s="10">
        <f>3/24000000*OO[[#This Row],[88 (29JUN1985 21:00:00)-Water Temperature (C)]]*OO[[#This Row],[30]]</f>
        <v>6.9801059571212497E-10</v>
      </c>
      <c r="AG460" s="10">
        <f>3/24000000*OO[[#This Row],[89 (30JUN1985 00:00:00)-Water Temperature (C)]]*OO[[#This Row],[31]]</f>
        <v>2.36090551014375E-8</v>
      </c>
      <c r="AH460" s="10">
        <f>3/24000000*OO[[#This Row],[90 (30JUN1985 03:00:00)-Water Temperature (C)]]*OO[[#This Row],[32]]</f>
        <v>4.651043286067499E-7</v>
      </c>
      <c r="AI460" s="10">
        <f>3/24000000*OO[[#This Row],[91 (30JUN1985 06:00:00)-Water Temperature (C)]]*OO[[#This Row],[33]]</f>
        <v>5.7451415544625003E-6</v>
      </c>
      <c r="AJ460" s="10">
        <f>3/24000000*OO[[#This Row],[92 (30JUN1985 09:00:00)-Water Temperature (C)]]*OO[[#This Row],[34]]</f>
        <v>4.7770099207187494E-5</v>
      </c>
      <c r="AK460" s="10">
        <f>3/24000000*OO[[#This Row],[93 (30JUN1985 12:00:00)-Water Temperature (C)]]*OO[[#This Row],[35]]</f>
        <v>2.8157112157151251E-4</v>
      </c>
      <c r="AL460" s="10">
        <f>3/24000000*OO[[#This Row],[94 (30JUN1985 15:00:00)-Water Temperature (C)]]*OO[[#This Row],[36]]</f>
        <v>1.22517947730675E-3</v>
      </c>
      <c r="AM460" s="10">
        <f>3/24000000*OO[[#This Row],[95 (30JUN1985 18:00:00)-Water Temperature (C)]]*OO[[#This Row],[37]]</f>
        <v>4.0775973523949991E-3</v>
      </c>
      <c r="AN460" s="10">
        <f>3/24000000*OO[[#This Row],[96 (30JUN1985 21:00:00)-Water Temperature (C)]]*OO[[#This Row],[38]]</f>
        <v>1.0676095784799999E-2</v>
      </c>
      <c r="AO460" s="10">
        <f>3/24000000*OO[[#This Row],[97 (01JUL1985 00:00:00)-Water Temperature (C)]]*OO[[#This Row],[39]]</f>
        <v>2.2831949883820001E-2</v>
      </c>
      <c r="AP460" s="10">
        <f>3/24000000*OO[[#This Row],[98 (01JUL1985 03:00:00)-Water Temperature (C)]]*OO[[#This Row],[40]]</f>
        <v>4.1321114879999996E-2</v>
      </c>
      <c r="AQ460" s="10">
        <f>3/24000000*OO[[#This Row],[99 (01JUL1985 06:00:00)-Water Temperature (C)]]*OO[[#This Row],[41]]</f>
        <v>6.5003747140150003E-2</v>
      </c>
      <c r="AR460" s="10">
        <f>3/24000000*OO[[#This Row],[100 (01JUL1985 09:00:00)-Water Temperature (C)]]*OO[[#This Row],[42]]</f>
        <v>9.1977604909199998E-2</v>
      </c>
      <c r="AS460" s="10">
        <f>3/24000000*OO[[#This Row],[101 (01JUL1985 12:00:00)-Water Temperature (C)]]*OO[[#This Row],[43]]</f>
        <v>0.118372163079</v>
      </c>
      <c r="AT460" s="10">
        <f>3/24000000*OO[[#This Row],[102 (01JUL1985 15:00:00)-Water Temperature (C)]]*OO[[#This Row],[44]]</f>
        <v>0.13958478982049999</v>
      </c>
      <c r="AU460" s="10">
        <f>3/24000000*OO[[#This Row],[103 (01JUL1985 18:00:00)-Water Temperature (C)]]*OO[[#This Row],[45]]</f>
        <v>0.15315844953397498</v>
      </c>
      <c r="AV460" s="10">
        <f>3/24000000*OO[[#This Row],[104 (01JUL1985 21:00:00)-Water Temperature (C)]]*OO[[#This Row],[46]]</f>
        <v>0.15755467413157498</v>
      </c>
      <c r="AW460" s="10">
        <f>3/24000000*OO[[#This Row],[105 (02JUL1985 00:00:00)-Water Temperature (C)]]*OO[[#This Row],[47]]</f>
        <v>0.15482171316099999</v>
      </c>
      <c r="AX460" s="10">
        <f>3/24000000*OO[[#This Row],[106 (02JUL1985 03:00:00)-Water Temperature (C)]]*OO[[#This Row],[48]]</f>
        <v>0.14655519240394999</v>
      </c>
      <c r="AY460" s="10">
        <f>3/24000000*OO[[#This Row],[107 (02JUL1985 06:00:00)-Water Temperature (C)]]*OO[[#This Row],[49]]</f>
        <v>0.13454398169059997</v>
      </c>
      <c r="AZ460" s="10">
        <f>3/24000000*OO[[#This Row],[108 (02JUL1985 09:00:00)-Water Temperature (C)]]*OO[[#This Row],[50]]</f>
        <v>0.120418281154275</v>
      </c>
      <c r="BA460" s="10">
        <f>3/24000000*OO[[#This Row],[109 (02JUL1985 12:00:00)-Water Temperature (C)]]*OO[[#This Row],[51]]</f>
        <v>0.1064604898475625</v>
      </c>
      <c r="BB460" s="10">
        <f>3/24000000*OO[[#This Row],[110 (02JUL1985 15:00:00)-Water Temperature (C)]]*OO[[#This Row],[52]]</f>
        <v>9.3341078445999995E-2</v>
      </c>
      <c r="BC460" s="10">
        <f>3/24000000*OO[[#This Row],[111 (02JUL1985 18:00:00)-Water Temperature (C)]]*OO[[#This Row],[53]]</f>
        <v>8.0815142206999993E-2</v>
      </c>
      <c r="BD460" s="10">
        <f>3/24000000*OO[[#This Row],[112 (02JUL1985 21:00:00)-Water Temperature (C)]]*OO[[#This Row],[54]]</f>
        <v>6.8684232097599995E-2</v>
      </c>
      <c r="BE460" s="10">
        <f>3/24000000*OO[[#This Row],[113 (03JUL1985 00:00:00)-Water Temperature (C)]]*OO[[#This Row],[55]]</f>
        <v>5.7373100142850006E-2</v>
      </c>
      <c r="BF460" s="10">
        <f>3/24000000*OO[[#This Row],[114 (03JUL1985 03:00:00)-Water Temperature (C)]]*OO[[#This Row],[56]]</f>
        <v>4.7681640394724993E-2</v>
      </c>
      <c r="BG460" s="10">
        <f>3/24000000*OO[[#This Row],[115 (03JUL1985 06:00:00)-Water Temperature (C)]]*OO[[#This Row],[57]]</f>
        <v>3.9505380666599997E-2</v>
      </c>
      <c r="BH460" s="10">
        <f>3/24000000*OO[[#This Row],[116 (03JUL1985 09:00:00)-Water Temperature (C)]]*OO[[#This Row],[58]]</f>
        <v>3.2945265472492498E-2</v>
      </c>
      <c r="BI460" s="10">
        <f>3/24000000*OO[[#This Row],[117 (03JUL1985 12:00:00)-Water Temperature (C)]]*OO[[#This Row],[59]]</f>
        <v>2.7633239522232497E-2</v>
      </c>
      <c r="BJ460" s="10">
        <f>3/24000000*OO[[#This Row],[118 (03JUL1985 15:00:00)-Water Temperature (C)]]*OO[[#This Row],[60]]</f>
        <v>2.3201568065768747E-2</v>
      </c>
      <c r="BK460" s="10">
        <f>3/24000000*OO[[#This Row],[119 (03JUL1985 18:00:00)-Water Temperature (C)]]*OO[[#This Row],[61]]</f>
        <v>1.948920289870875E-2</v>
      </c>
      <c r="BL460" s="10">
        <f>3/24000000*OO[[#This Row],[120 (03JUL1985 21:00:00)-Water Temperature (C)]]*OO[[#This Row],[62]]</f>
        <v>1.6284056598354999E-2</v>
      </c>
      <c r="BM460" s="10">
        <f>3/24000000*OO[[#This Row],[121 (04JUL1985 00:00:00)-Water Temperature (C)]]*OO[[#This Row],[63]]</f>
        <v>1.3594006094299999E-2</v>
      </c>
      <c r="BN460" s="10">
        <f>3/24000000*OO[[#This Row],[122 (04JUL1985 03:00:00)-Water Temperature (C)]]*OO[[#This Row],[64]]</f>
        <v>1.1398445519279999E-2</v>
      </c>
      <c r="BO460" s="10">
        <f>3/24000000*OO[[#This Row],[123 (04JUL1985 06:00:00)-Water Temperature (C)]]*OO[[#This Row],[65]]</f>
        <v>9.6147086738899989E-3</v>
      </c>
      <c r="BP460" s="10">
        <f>3/24000000*OO[[#This Row],[124 (04JUL1985 09:00:00)-Water Temperature (C)]]*OO[[#This Row],[66]]</f>
        <v>8.2466925007574996E-3</v>
      </c>
      <c r="BQ460" s="10">
        <f>3/24000000*OO[[#This Row],[125 (04JUL1985 12:00:00)-Water Temperature (C)]]*OO[[#This Row],[67]]</f>
        <v>7.1251459880249998E-3</v>
      </c>
      <c r="BR460" s="10">
        <f>3/24000000*OO[[#This Row],[126 (04JUL1985 15:00:00)-Water Temperature (C)]]*OO[[#This Row],[68]]</f>
        <v>6.1700933952299995E-3</v>
      </c>
      <c r="BS460" s="10">
        <f>3/24000000*OO[[#This Row],[127 (04JUL1985 18:00:00)-Water Temperature (C)]]*OO[[#This Row],[69]]</f>
        <v>5.3501731506900001E-3</v>
      </c>
      <c r="BT460" s="10">
        <f>3/24000000*OO[[#This Row],[128 (04JUL1985 21:00:00)-Water Temperature (C)]]*OO[[#This Row],[70]]</f>
        <v>4.6400218966062496E-3</v>
      </c>
      <c r="BU460" s="10">
        <f>3/24000000*OO[[#This Row],[129 (05JUL1985 00:00:00)-Water Temperature (C)]]*OO[[#This Row],[71]]</f>
        <v>4.0232303028900004E-3</v>
      </c>
      <c r="BV460" s="10">
        <f>3/24000000*OO[[#This Row],[130 (05JUL1985 03:00:00)-Water Temperature (C)]]*OO[[#This Row],[72]]</f>
        <v>3.5066670942343753E-3</v>
      </c>
      <c r="BW460" s="10">
        <f>3/24000000*OO[[#This Row],[131 (05JUL1985 06:00:00)-Water Temperature (C)]]*OO[[#This Row],[73]]</f>
        <v>3.0758779467655001E-3</v>
      </c>
      <c r="BX460" s="10">
        <f>3/24000000*OO[[#This Row],[132 (05JUL1985 09:00:00)-Water Temperature (C)]]*OO[[#This Row],[74]]</f>
        <v>2.741298539769E-3</v>
      </c>
      <c r="BY460" s="10">
        <f>3/24000000*OO[[#This Row],[133 (05JUL1985 12:00:00)-Water Temperature (C)]]*OO[[#This Row],[75]]</f>
        <v>2.4653041945396246E-3</v>
      </c>
      <c r="BZ460" s="10">
        <f>3/24000000*OO[[#This Row],[134 (05JUL1985 15:00:00)-Water Temperature (C)]]*OO[[#This Row],[76]]</f>
        <v>2.2286874881658749E-3</v>
      </c>
      <c r="CA460" s="10">
        <f>3/24000000*OO[[#This Row],[135 (05JUL1985 18:00:00)-Water Temperature (C)]]*OO[[#This Row],[77]]</f>
        <v>2.0191870233729997E-3</v>
      </c>
      <c r="CB460" s="10">
        <f>3/24000000*OO[[#This Row],[136 (05JUL1985 21:00:00)-Water Temperature (C)]]*OO[[#This Row],[78]]</f>
        <v>1.81787531474325E-3</v>
      </c>
      <c r="CC460" s="10">
        <f>3/24000000*OO[[#This Row],[137 (06JUL1985 00:00:00)-Water Temperature (C)]]*OO[[#This Row],[79]]</f>
        <v>1.6316251513105E-3</v>
      </c>
      <c r="CD460" s="10">
        <f>3/24000000*OO[[#This Row],[138 (06JUL1985 03:00:00)-Water Temperature (C)]]*OO[[#This Row],[80]]</f>
        <v>1.4695614283899998E-3</v>
      </c>
      <c r="CE460" s="10">
        <f>3/24000000*OO[[#This Row],[139 (06JUL1985 06:00:00)-Water Temperature (C)]]*OO[[#This Row],[81]]</f>
        <v>1.3307997363197499E-3</v>
      </c>
      <c r="CF460" s="10">
        <f>3/24000000*OO[[#This Row],[140 (06JUL1985 09:00:00)-Water Temperature (C)]]*OO[[#This Row],[82]]</f>
        <v>1.2252150032906247E-3</v>
      </c>
      <c r="CG460" s="10">
        <f>3/24000000*OO[[#This Row],[141 (06JUL1985 12:00:00)-Water Temperature (C)]]*OO[[#This Row],[83]]</f>
        <v>1.1355951548759999E-3</v>
      </c>
      <c r="CH460" s="10">
        <f>3/24000000*OO[[#This Row],[142 (06JUL1985 15:00:00)-Water Temperature (C)]]*OO[[#This Row],[84]]</f>
        <v>1.0544544662985001E-3</v>
      </c>
      <c r="CI460" s="10">
        <f>3/24000000*OO[[#This Row],[143 (06JUL1985 18:00:00)-Water Temperature (C)]]*OO[[#This Row],[85]]</f>
        <v>9.7945992518437487E-4</v>
      </c>
      <c r="CJ460" s="10">
        <f>3/24000000*OO[[#This Row],[144 (06JUL1985 21:00:00)-Water Temperature (C)]]*OO[[#This Row],[86]]</f>
        <v>9.0290451797287493E-4</v>
      </c>
      <c r="CK460" s="10">
        <f>3/24000000*OO[[#This Row],[145 (07JUL1985 00:00:00)-Water Temperature (C)]]*OO[[#This Row],[87]]</f>
        <v>8.2907059956749982E-4</v>
      </c>
      <c r="CL460" s="10">
        <f>3/24000000*OO[[#This Row],[146 (07JUL1985 03:00:00)-Water Temperature (C)]]*OO[[#This Row],[88]]</f>
        <v>7.6171604383800003E-4</v>
      </c>
      <c r="CM460" s="10">
        <f>3/24000000*OO[[#This Row],[147 (07JUL1985 06:00:00)-Water Temperature (C)]]*OO[[#This Row],[89]]</f>
        <v>7.0086054983312497E-4</v>
      </c>
      <c r="CN460" s="10">
        <f>3/24000000*OO[[#This Row],[148 (07JUL1985 09:00:00)-Water Temperature (C)]]*OO[[#This Row],[90]]</f>
        <v>6.4763672532750004E-4</v>
      </c>
      <c r="CO460" s="10">
        <f>3/24000000*OO[[#This Row],[149 (07JUL1985 12:00:00)-Water Temperature (C)]]*OO[[#This Row],[91]]</f>
        <v>6.0296798747675004E-4</v>
      </c>
      <c r="CP460" s="10">
        <f>3/24000000*OO[[#This Row],[150 (07JUL1985 15:00:00)-Water Temperature (C)]]*OO[[#This Row],[92]]</f>
        <v>5.6598732947062504E-4</v>
      </c>
      <c r="CQ460" s="10">
        <f>3/24000000*OO[[#This Row],[151 (07JUL1985 18:00:00)-Water Temperature (C)]]*OO[[#This Row],[93]]</f>
        <v>5.2906433373937499E-4</v>
      </c>
      <c r="CR460" s="10">
        <f>3/24000000*OO[[#This Row],[152 (07JUL1985 21:00:00)-Water Temperature (C)]]*OO[[#This Row],[94]]</f>
        <v>4.9168962516712501E-4</v>
      </c>
      <c r="CS460" s="10">
        <f>3/24000000*OO[[#This Row],[153 (08JUL1985 00:00:00)-Water Temperature (C)]]*OO[[#This Row],[95]]</f>
        <v>4.5663743465437496E-4</v>
      </c>
      <c r="CT460" s="10">
        <f>3/24000000*OO[[#This Row],[154 (08JUL1985 03:00:00)-Water Temperature (C)]]*OO[[#This Row],[96]]</f>
        <v>4.2426762515500001E-4</v>
      </c>
      <c r="CU460" s="10">
        <f>3/24000000*OO[[#This Row],[155 (08JUL1985 06:00:00)-Water Temperature (C)]]*OO[[#This Row],[97]]</f>
        <v>3.9462216395549996E-4</v>
      </c>
      <c r="CV460" s="10">
        <f>3/24000000*OO[[#This Row],[156 (08JUL1985 09:00:00)-Water Temperature (C)]]*OO[[#This Row],[98]]</f>
        <v>3.7042492860674998E-4</v>
      </c>
      <c r="CW460" s="10">
        <f>3/24000000*OO[[#This Row],[157 (08JUL1985 12:00:00)-Water Temperature (C)]]*OO[[#This Row],[99]]</f>
        <v>3.499949220859999E-4</v>
      </c>
    </row>
    <row r="461" spans="1:101" x14ac:dyDescent="0.35">
      <c r="A461" t="s">
        <v>468</v>
      </c>
      <c r="B461">
        <v>733.98889999999994</v>
      </c>
      <c r="C461" s="10">
        <f>3/24*OO[[#This Row],[59 (26JUN1985 06:00:00)-Water Temperature (C)]]*OO[[#This Row],[1]]/SUM(OO[1])</f>
        <v>0</v>
      </c>
      <c r="D461" s="10">
        <f>3/24*OO[[#This Row],[60 (26JUN1985 09:00:00)-Water Temperature (C)]]*OO[[#This Row],[2]]/SUM(OO[2])</f>
        <v>0</v>
      </c>
      <c r="E461" s="10">
        <f>3/24*OO[[#This Row],[61 (26JUN1985 12:00:00)-Water Temperature (C)]]*OO[[#This Row],[3]]/SUM(OO[3])</f>
        <v>0</v>
      </c>
      <c r="F461" s="10">
        <f>3/24*OO[[#This Row],[62 (26JUN1985 15:00:00)-Water Temperature (C)]]*OO[[#This Row],[4]]/SUM(OO[4])</f>
        <v>0</v>
      </c>
      <c r="G461" s="10">
        <f>3/24*OO[[#This Row],[63 (26JUN1985 18:00:00)-Water Temperature (C)]]*OO[[#This Row],[5]]/SUM(OO[5])</f>
        <v>0</v>
      </c>
      <c r="H461" s="10">
        <f>3/24*OO[[#This Row],[64 (26JUN1985 21:00:00)-Water Temperature (C)]]*OO[[#This Row],[6]]/SUM(OO[6])</f>
        <v>0</v>
      </c>
      <c r="I461" s="10">
        <f>3/24*OO[[#This Row],[65 (27JUN1985 00:00:00)-Water Temperature (C)]]*OO[[#This Row],[7]]/SUM(OO[7])</f>
        <v>0</v>
      </c>
      <c r="J461" s="10">
        <f>3/24*OO[[#This Row],[66 (27JUN1985 03:00:00)-Water Temperature (C)]]*OO[[#This Row],[8]]/SUM(OO[8])</f>
        <v>0</v>
      </c>
      <c r="K461" s="10">
        <f>3/24*OO[[#This Row],[67 (27JUN1985 06:00:00)-Water Temperature (C)]]*OO[[#This Row],[9]]/SUM(OO[9])</f>
        <v>0</v>
      </c>
      <c r="L461" s="10">
        <f>3/24*OO[[#This Row],[68 (27JUN1985 09:00:00)-Water Temperature (C)]]*OO[[#This Row],[10]]/SUM(OO[10])</f>
        <v>0</v>
      </c>
      <c r="M461" s="10">
        <f>3/24*OO[[#This Row],[69 (27JUN1985 12:00:00)-Water Temperature (C)]]*OO[[#This Row],[11]]/SUM(OO[11])</f>
        <v>0</v>
      </c>
      <c r="N461" s="10">
        <f>3/24*OO[[#This Row],[70 (27JUN1985 15:00:00)-Water Temperature (C)]]*OO[[#This Row],[12]]/SUM(OO[12])</f>
        <v>0</v>
      </c>
      <c r="O461" s="10">
        <f>3/24*OO[[#This Row],[71 (27JUN1985 18:00:00)-Water Temperature (C)]]*OO[[#This Row],[13]]/SUM(OO[13])</f>
        <v>0</v>
      </c>
      <c r="P461" s="10">
        <f>3/24*OO[[#This Row],[72 (27JUN1985 21:00:00)-Water Temperature (C)]]*OO[[#This Row],[14]]/SUM(OO[14])</f>
        <v>0</v>
      </c>
      <c r="Q461" s="10">
        <f>3/24*OO[[#This Row],[73 (28JUN1985 00:00:00)-Water Temperature (C)]]*OO[[#This Row],[15]]/SUM(OO[15])</f>
        <v>0</v>
      </c>
      <c r="R461" s="10">
        <f>3/24*OO[[#This Row],[74 (28JUN1985 03:00:00)-Water Temperature (C)]]*OO[[#This Row],[16]]/SUM(OO[16])</f>
        <v>0</v>
      </c>
      <c r="S461" s="10">
        <f>3/24*OO[[#This Row],[75 (28JUN1985 06:00:00)-Water Temperature (C)]]*OO[[#This Row],[17]]/SUM(OO[17])</f>
        <v>0</v>
      </c>
      <c r="T461" s="10">
        <f>3/24*OO[[#This Row],[76 (28JUN1985 09:00:00)-Water Temperature (C)]]*OO[[#This Row],[18]]/SUM(OO[18])</f>
        <v>0</v>
      </c>
      <c r="U461" s="10">
        <f>3/24*OO[[#This Row],[77 (28JUN1985 12:00:00)-Water Temperature (C)]]*OO[[#This Row],[19]]/SUM(OO[19])</f>
        <v>0</v>
      </c>
      <c r="V461" s="10">
        <f>3/24000000*OO[[#This Row],[78 (28JUN1985 15:00:00)-Water Temperature (C)]]*OO[[#This Row],[20]]</f>
        <v>0</v>
      </c>
      <c r="W461" s="10">
        <f>3/24000000*OO[[#This Row],[79 (28JUN1985 18:00:00)-Water Temperature (C)]]*OO[[#This Row],[21]]</f>
        <v>0</v>
      </c>
      <c r="X461" s="10">
        <f>3/24000000*OO[[#This Row],[80 (28JUN1985 21:00:00)-Water Temperature (C)]]*OO[[#This Row],[22]]</f>
        <v>6.7595831106712496E-41</v>
      </c>
      <c r="Y461" s="10">
        <f>3/24000000*OO[[#This Row],[81 (29JUN1985 00:00:00)-Water Temperature (C)]]*OO[[#This Row],[23]]</f>
        <v>1.2529771710006249E-33</v>
      </c>
      <c r="Z461" s="10">
        <f>3/24000000*OO[[#This Row],[82 (29JUN1985 03:00:00)-Water Temperature (C)]]*OO[[#This Row],[24]]</f>
        <v>4.7962073665349997E-28</v>
      </c>
      <c r="AA461" s="10">
        <f>3/24000000*OO[[#This Row],[83 (29JUN1985 06:00:00)-Water Temperature (C)]]*OO[[#This Row],[25]]</f>
        <v>1.4864568955805E-23</v>
      </c>
      <c r="AB461" s="10">
        <f>3/24000000*OO[[#This Row],[84 (29JUN1985 09:00:00)-Water Temperature (C)]]*OO[[#This Row],[26]]</f>
        <v>7.2614917365899991E-20</v>
      </c>
      <c r="AC461" s="10">
        <f>3/24000000*OO[[#This Row],[85 (29JUN1985 12:00:00)-Water Temperature (C)]]*OO[[#This Row],[27]]</f>
        <v>8.3051910748624995E-17</v>
      </c>
      <c r="AD461" s="10">
        <f>3/24000000*OO[[#This Row],[86 (29JUN1985 15:00:00)-Water Temperature (C)]]*OO[[#This Row],[28]]</f>
        <v>3.0439267739634994E-14</v>
      </c>
      <c r="AE461" s="10">
        <f>3/24000000*OO[[#This Row],[88 (29JUN1985 21:00:00)-Water Temperature (C)]]*OO[[#This Row],[30]]</f>
        <v>3.0678599172324997E-10</v>
      </c>
      <c r="AF461" s="10">
        <f>3/24000000*OO[[#This Row],[88 (29JUN1985 21:00:00)-Water Temperature (C)]]*OO[[#This Row],[30]]</f>
        <v>3.0678599172324997E-10</v>
      </c>
      <c r="AG461" s="10">
        <f>3/24000000*OO[[#This Row],[89 (30JUN1985 00:00:00)-Water Temperature (C)]]*OO[[#This Row],[31]]</f>
        <v>1.1086074949582499E-8</v>
      </c>
      <c r="AH461" s="10">
        <f>3/24000000*OO[[#This Row],[90 (30JUN1985 03:00:00)-Water Temperature (C)]]*OO[[#This Row],[32]]</f>
        <v>2.3217175362199998E-7</v>
      </c>
      <c r="AI461" s="10">
        <f>3/24000000*OO[[#This Row],[91 (30JUN1985 06:00:00)-Water Temperature (C)]]*OO[[#This Row],[33]]</f>
        <v>3.0353807135645E-6</v>
      </c>
      <c r="AJ461" s="10">
        <f>3/24000000*OO[[#This Row],[92 (30JUN1985 09:00:00)-Water Temperature (C)]]*OO[[#This Row],[34]]</f>
        <v>2.6599646214550001E-5</v>
      </c>
      <c r="AK461" s="10">
        <f>3/24000000*OO[[#This Row],[93 (30JUN1985 12:00:00)-Water Temperature (C)]]*OO[[#This Row],[35]]</f>
        <v>1.6464165760349999E-4</v>
      </c>
      <c r="AL461" s="10">
        <f>3/24000000*OO[[#This Row],[94 (30JUN1985 15:00:00)-Water Temperature (C)]]*OO[[#This Row],[36]]</f>
        <v>7.4989572225999995E-4</v>
      </c>
      <c r="AM461" s="10">
        <f>3/24000000*OO[[#This Row],[95 (30JUN1985 18:00:00)-Water Temperature (C)]]*OO[[#This Row],[37]]</f>
        <v>2.6050914880672502E-3</v>
      </c>
      <c r="AN461" s="10">
        <f>3/24000000*OO[[#This Row],[96 (30JUN1985 21:00:00)-Water Temperature (C)]]*OO[[#This Row],[38]]</f>
        <v>7.1012804480062499E-3</v>
      </c>
      <c r="AO461" s="10">
        <f>3/24000000*OO[[#This Row],[97 (01JUL1985 00:00:00)-Water Temperature (C)]]*OO[[#This Row],[39]]</f>
        <v>1.5767080164233751E-2</v>
      </c>
      <c r="AP461" s="10">
        <f>3/24000000*OO[[#This Row],[98 (01JUL1985 03:00:00)-Water Temperature (C)]]*OO[[#This Row],[40]]</f>
        <v>2.9537898826993751E-2</v>
      </c>
      <c r="AQ461" s="10">
        <f>3/24000000*OO[[#This Row],[99 (01JUL1985 06:00:00)-Water Temperature (C)]]*OO[[#This Row],[41]]</f>
        <v>4.796338575945E-2</v>
      </c>
      <c r="AR461" s="10">
        <f>3/24000000*OO[[#This Row],[100 (01JUL1985 09:00:00)-Water Temperature (C)]]*OO[[#This Row],[42]]</f>
        <v>6.9836615388749995E-2</v>
      </c>
      <c r="AS461" s="10">
        <f>3/24000000*OO[[#This Row],[101 (01JUL1985 12:00:00)-Water Temperature (C)]]*OO[[#This Row],[43]]</f>
        <v>9.224347689306249E-2</v>
      </c>
      <c r="AT461" s="10">
        <f>3/24000000*OO[[#This Row],[102 (01JUL1985 15:00:00)-Water Temperature (C)]]*OO[[#This Row],[44]]</f>
        <v>0.11139131064862498</v>
      </c>
      <c r="AU461" s="10">
        <f>3/24000000*OO[[#This Row],[103 (01JUL1985 18:00:00)-Water Temperature (C)]]*OO[[#This Row],[45]]</f>
        <v>0.12491316038849999</v>
      </c>
      <c r="AV461" s="10">
        <f>3/24000000*OO[[#This Row],[104 (01JUL1985 21:00:00)-Water Temperature (C)]]*OO[[#This Row],[46]]</f>
        <v>0.1310865901051875</v>
      </c>
      <c r="AW461" s="10">
        <f>3/24000000*OO[[#This Row],[105 (02JUL1985 00:00:00)-Water Temperature (C)]]*OO[[#This Row],[47]]</f>
        <v>0.13118063919326248</v>
      </c>
      <c r="AX461" s="10">
        <f>3/24000000*OO[[#This Row],[106 (02JUL1985 03:00:00)-Water Temperature (C)]]*OO[[#This Row],[48]]</f>
        <v>0.126173443126125</v>
      </c>
      <c r="AY461" s="10">
        <f>3/24000000*OO[[#This Row],[107 (02JUL1985 06:00:00)-Water Temperature (C)]]*OO[[#This Row],[49]]</f>
        <v>0.11762374016400001</v>
      </c>
      <c r="AZ461" s="10">
        <f>3/24000000*OO[[#This Row],[108 (02JUL1985 09:00:00)-Water Temperature (C)]]*OO[[#This Row],[50]]</f>
        <v>0.10674463276338748</v>
      </c>
      <c r="BA461" s="10">
        <f>3/24000000*OO[[#This Row],[109 (02JUL1985 12:00:00)-Water Temperature (C)]]*OO[[#This Row],[51]]</f>
        <v>9.5547934371600002E-2</v>
      </c>
      <c r="BB461" s="10">
        <f>3/24000000*OO[[#This Row],[110 (02JUL1985 15:00:00)-Water Temperature (C)]]*OO[[#This Row],[52]]</f>
        <v>8.4721798826549996E-2</v>
      </c>
      <c r="BC461" s="10">
        <f>3/24000000*OO[[#This Row],[111 (02JUL1985 18:00:00)-Water Temperature (C)]]*OO[[#This Row],[53]]</f>
        <v>7.4137353064199996E-2</v>
      </c>
      <c r="BD461" s="10">
        <f>3/24000000*OO[[#This Row],[112 (02JUL1985 21:00:00)-Water Temperature (C)]]*OO[[#This Row],[54]]</f>
        <v>6.3669739704025008E-2</v>
      </c>
      <c r="BE461" s="10">
        <f>3/24000000*OO[[#This Row],[113 (03JUL1985 00:00:00)-Water Temperature (C)]]*OO[[#This Row],[55]]</f>
        <v>5.3726114973187494E-2</v>
      </c>
      <c r="BF461" s="10">
        <f>3/24000000*OO[[#This Row],[114 (03JUL1985 03:00:00)-Water Temperature (C)]]*OO[[#This Row],[56]]</f>
        <v>4.5080095573800001E-2</v>
      </c>
      <c r="BG461" s="10">
        <f>3/24000000*OO[[#This Row],[115 (03JUL1985 06:00:00)-Water Temperature (C)]]*OO[[#This Row],[57]]</f>
        <v>3.7689942387612502E-2</v>
      </c>
      <c r="BH461" s="10">
        <f>3/24000000*OO[[#This Row],[116 (03JUL1985 09:00:00)-Water Temperature (C)]]*OO[[#This Row],[58]]</f>
        <v>3.1696549561215002E-2</v>
      </c>
      <c r="BI461" s="10">
        <f>3/24000000*OO[[#This Row],[117 (03JUL1985 12:00:00)-Water Temperature (C)]]*OO[[#This Row],[59]]</f>
        <v>2.6798923231112499E-2</v>
      </c>
      <c r="BJ461" s="10">
        <f>3/24000000*OO[[#This Row],[118 (03JUL1985 15:00:00)-Water Temperature (C)]]*OO[[#This Row],[60]]</f>
        <v>2.2677370579462498E-2</v>
      </c>
      <c r="BK461" s="10">
        <f>3/24000000*OO[[#This Row],[119 (03JUL1985 18:00:00)-Water Temperature (C)]]*OO[[#This Row],[61]]</f>
        <v>1.9195302083168751E-2</v>
      </c>
      <c r="BL461" s="10">
        <f>3/24000000*OO[[#This Row],[120 (03JUL1985 21:00:00)-Water Temperature (C)]]*OO[[#This Row],[62]]</f>
        <v>1.61625239902E-2</v>
      </c>
      <c r="BM461" s="10">
        <f>3/24000000*OO[[#This Row],[121 (04JUL1985 00:00:00)-Water Temperature (C)]]*OO[[#This Row],[63]]</f>
        <v>1.3594542613987501E-2</v>
      </c>
      <c r="BN461" s="10">
        <f>3/24000000*OO[[#This Row],[122 (04JUL1985 03:00:00)-Water Temperature (C)]]*OO[[#This Row],[64]]</f>
        <v>1.1481755059635E-2</v>
      </c>
      <c r="BO461" s="10">
        <f>3/24000000*OO[[#This Row],[123 (04JUL1985 06:00:00)-Water Temperature (C)]]*OO[[#This Row],[65]]</f>
        <v>9.7521828365587492E-3</v>
      </c>
      <c r="BP461" s="10">
        <f>3/24000000*OO[[#This Row],[124 (04JUL1985 09:00:00)-Water Temperature (C)]]*OO[[#This Row],[66]]</f>
        <v>8.4172427770112489E-3</v>
      </c>
      <c r="BQ461" s="10">
        <f>3/24000000*OO[[#This Row],[125 (04JUL1985 12:00:00)-Water Temperature (C)]]*OO[[#This Row],[67]]</f>
        <v>7.3158762279749998E-3</v>
      </c>
      <c r="BR461" s="10">
        <f>3/24000000*OO[[#This Row],[126 (04JUL1985 15:00:00)-Water Temperature (C)]]*OO[[#This Row],[68]]</f>
        <v>6.3719016318349985E-3</v>
      </c>
      <c r="BS461" s="10">
        <f>3/24000000*OO[[#This Row],[127 (04JUL1985 18:00:00)-Water Temperature (C)]]*OO[[#This Row],[69]]</f>
        <v>5.5559289791062491E-3</v>
      </c>
      <c r="BT461" s="10">
        <f>3/24000000*OO[[#This Row],[128 (04JUL1985 21:00:00)-Water Temperature (C)]]*OO[[#This Row],[70]]</f>
        <v>4.8442618628899998E-3</v>
      </c>
      <c r="BU461" s="10">
        <f>3/24000000*OO[[#This Row],[129 (05JUL1985 00:00:00)-Water Temperature (C)]]*OO[[#This Row],[71]]</f>
        <v>4.22150689143E-3</v>
      </c>
      <c r="BV461" s="10">
        <f>3/24000000*OO[[#This Row],[130 (05JUL1985 03:00:00)-Water Temperature (C)]]*OO[[#This Row],[72]]</f>
        <v>3.6964275126974994E-3</v>
      </c>
      <c r="BW461" s="10">
        <f>3/24000000*OO[[#This Row],[131 (05JUL1985 06:00:00)-Water Temperature (C)]]*OO[[#This Row],[73]]</f>
        <v>3.2557126668821251E-3</v>
      </c>
      <c r="BX461" s="10">
        <f>3/24000000*OO[[#This Row],[132 (05JUL1985 09:00:00)-Water Temperature (C)]]*OO[[#This Row],[74]]</f>
        <v>2.9111694810861248E-3</v>
      </c>
      <c r="BY461" s="10">
        <f>3/24000000*OO[[#This Row],[133 (05JUL1985 12:00:00)-Water Temperature (C)]]*OO[[#This Row],[75]]</f>
        <v>2.6255536850400001E-3</v>
      </c>
      <c r="BZ461" s="10">
        <f>3/24000000*OO[[#This Row],[134 (05JUL1985 15:00:00)-Water Temperature (C)]]*OO[[#This Row],[76]]</f>
        <v>2.3797259052000001E-3</v>
      </c>
      <c r="CA461" s="10">
        <f>3/24000000*OO[[#This Row],[135 (05JUL1985 18:00:00)-Water Temperature (C)]]*OO[[#This Row],[77]]</f>
        <v>2.1610844148042497E-3</v>
      </c>
      <c r="CB461" s="10">
        <f>3/24000000*OO[[#This Row],[136 (05JUL1985 21:00:00)-Water Temperature (C)]]*OO[[#This Row],[78]]</f>
        <v>1.9501727558484999E-3</v>
      </c>
      <c r="CC461" s="10">
        <f>3/24000000*OO[[#This Row],[137 (06JUL1985 00:00:00)-Water Temperature (C)]]*OO[[#This Row],[79]]</f>
        <v>1.7542116299099997E-3</v>
      </c>
      <c r="CD461" s="10">
        <f>3/24000000*OO[[#This Row],[138 (06JUL1985 03:00:00)-Water Temperature (C)]]*OO[[#This Row],[80]]</f>
        <v>1.5828435917805E-3</v>
      </c>
      <c r="CE461" s="10">
        <f>3/24000000*OO[[#This Row],[139 (06JUL1985 06:00:00)-Water Temperature (C)]]*OO[[#This Row],[81]]</f>
        <v>1.4354230343915E-3</v>
      </c>
      <c r="CF461" s="10">
        <f>3/24000000*OO[[#This Row],[140 (06JUL1985 09:00:00)-Water Temperature (C)]]*OO[[#This Row],[82]]</f>
        <v>1.322544480615E-3</v>
      </c>
      <c r="CG461" s="10">
        <f>3/24000000*OO[[#This Row],[141 (06JUL1985 12:00:00)-Water Temperature (C)]]*OO[[#This Row],[83]]</f>
        <v>1.2264236662500002E-3</v>
      </c>
      <c r="CH461" s="10">
        <f>3/24000000*OO[[#This Row],[142 (06JUL1985 15:00:00)-Water Temperature (C)]]*OO[[#This Row],[84]]</f>
        <v>1.13927894609825E-3</v>
      </c>
      <c r="CI461" s="10">
        <f>3/24000000*OO[[#This Row],[143 (06JUL1985 18:00:00)-Water Temperature (C)]]*OO[[#This Row],[85]]</f>
        <v>1.0586040446475E-3</v>
      </c>
      <c r="CJ461" s="10">
        <f>3/24000000*OO[[#This Row],[144 (06JUL1985 21:00:00)-Water Temperature (C)]]*OO[[#This Row],[86]]</f>
        <v>9.7636314305937495E-4</v>
      </c>
      <c r="CK461" s="10">
        <f>3/24000000*OO[[#This Row],[145 (07JUL1985 00:00:00)-Water Temperature (C)]]*OO[[#This Row],[87]]</f>
        <v>8.9695029744262498E-4</v>
      </c>
      <c r="CL461" s="10">
        <f>3/24000000*OO[[#This Row],[146 (07JUL1985 03:00:00)-Water Temperature (C)]]*OO[[#This Row],[88]]</f>
        <v>8.2438292527874991E-4</v>
      </c>
      <c r="CM461" s="10">
        <f>3/24000000*OO[[#This Row],[147 (07JUL1985 06:00:00)-Water Temperature (C)]]*OO[[#This Row],[89]]</f>
        <v>7.5864896573600007E-4</v>
      </c>
      <c r="CN461" s="10">
        <f>3/24000000*OO[[#This Row],[148 (07JUL1985 09:00:00)-Water Temperature (C)]]*OO[[#This Row],[90]]</f>
        <v>7.0100069478750001E-4</v>
      </c>
      <c r="CO461" s="10">
        <f>3/24000000*OO[[#This Row],[149 (07JUL1985 12:00:00)-Water Temperature (C)]]*OO[[#This Row],[91]]</f>
        <v>6.524534059587499E-4</v>
      </c>
      <c r="CP461" s="10">
        <f>3/24000000*OO[[#This Row],[150 (07JUL1985 15:00:00)-Water Temperature (C)]]*OO[[#This Row],[92]]</f>
        <v>6.1212145722875006E-4</v>
      </c>
      <c r="CQ461" s="10">
        <f>3/24000000*OO[[#This Row],[151 (07JUL1985 18:00:00)-Water Temperature (C)]]*OO[[#This Row],[93]]</f>
        <v>5.7199240959262502E-4</v>
      </c>
      <c r="CR461" s="10">
        <f>3/24000000*OO[[#This Row],[152 (07JUL1985 21:00:00)-Water Temperature (C)]]*OO[[#This Row],[94]]</f>
        <v>5.3148976020562491E-4</v>
      </c>
      <c r="CS461" s="10">
        <f>3/24000000*OO[[#This Row],[153 (08JUL1985 00:00:00)-Water Temperature (C)]]*OO[[#This Row],[95]]</f>
        <v>4.9349171924E-4</v>
      </c>
      <c r="CT461" s="10">
        <f>3/24000000*OO[[#This Row],[154 (08JUL1985 03:00:00)-Water Temperature (C)]]*OO[[#This Row],[96]]</f>
        <v>4.5841853986749998E-4</v>
      </c>
      <c r="CU461" s="10">
        <f>3/24000000*OO[[#This Row],[155 (08JUL1985 06:00:00)-Water Temperature (C)]]*OO[[#This Row],[97]]</f>
        <v>4.2628171922024996E-4</v>
      </c>
      <c r="CV461" s="10">
        <f>3/24000000*OO[[#This Row],[156 (08JUL1985 09:00:00)-Water Temperature (C)]]*OO[[#This Row],[98]]</f>
        <v>3.9992719731149999E-4</v>
      </c>
      <c r="CW461" s="10">
        <f>3/24000000*OO[[#This Row],[157 (08JUL1985 12:00:00)-Water Temperature (C)]]*OO[[#This Row],[99]]</f>
        <v>3.7764637538493753E-4</v>
      </c>
    </row>
    <row r="462" spans="1:101" x14ac:dyDescent="0.35">
      <c r="A462" t="s">
        <v>469</v>
      </c>
      <c r="B462">
        <v>883.88340000000005</v>
      </c>
      <c r="C462" s="10">
        <f>3/24*OO[[#This Row],[59 (26JUN1985 06:00:00)-Water Temperature (C)]]*OO[[#This Row],[1]]/SUM(OO[1])</f>
        <v>0</v>
      </c>
      <c r="D462" s="10">
        <f>3/24*OO[[#This Row],[60 (26JUN1985 09:00:00)-Water Temperature (C)]]*OO[[#This Row],[2]]/SUM(OO[2])</f>
        <v>0</v>
      </c>
      <c r="E462" s="10">
        <f>3/24*OO[[#This Row],[61 (26JUN1985 12:00:00)-Water Temperature (C)]]*OO[[#This Row],[3]]/SUM(OO[3])</f>
        <v>0</v>
      </c>
      <c r="F462" s="10">
        <f>3/24*OO[[#This Row],[62 (26JUN1985 15:00:00)-Water Temperature (C)]]*OO[[#This Row],[4]]/SUM(OO[4])</f>
        <v>0</v>
      </c>
      <c r="G462" s="10">
        <f>3/24*OO[[#This Row],[63 (26JUN1985 18:00:00)-Water Temperature (C)]]*OO[[#This Row],[5]]/SUM(OO[5])</f>
        <v>0</v>
      </c>
      <c r="H462" s="10">
        <f>3/24*OO[[#This Row],[64 (26JUN1985 21:00:00)-Water Temperature (C)]]*OO[[#This Row],[6]]/SUM(OO[6])</f>
        <v>0</v>
      </c>
      <c r="I462" s="10">
        <f>3/24*OO[[#This Row],[65 (27JUN1985 00:00:00)-Water Temperature (C)]]*OO[[#This Row],[7]]/SUM(OO[7])</f>
        <v>0</v>
      </c>
      <c r="J462" s="10">
        <f>3/24*OO[[#This Row],[66 (27JUN1985 03:00:00)-Water Temperature (C)]]*OO[[#This Row],[8]]/SUM(OO[8])</f>
        <v>0</v>
      </c>
      <c r="K462" s="10">
        <f>3/24*OO[[#This Row],[67 (27JUN1985 06:00:00)-Water Temperature (C)]]*OO[[#This Row],[9]]/SUM(OO[9])</f>
        <v>0</v>
      </c>
      <c r="L462" s="10">
        <f>3/24*OO[[#This Row],[68 (27JUN1985 09:00:00)-Water Temperature (C)]]*OO[[#This Row],[10]]/SUM(OO[10])</f>
        <v>0</v>
      </c>
      <c r="M462" s="10">
        <f>3/24*OO[[#This Row],[69 (27JUN1985 12:00:00)-Water Temperature (C)]]*OO[[#This Row],[11]]/SUM(OO[11])</f>
        <v>0</v>
      </c>
      <c r="N462" s="10">
        <f>3/24*OO[[#This Row],[70 (27JUN1985 15:00:00)-Water Temperature (C)]]*OO[[#This Row],[12]]/SUM(OO[12])</f>
        <v>0</v>
      </c>
      <c r="O462" s="10">
        <f>3/24*OO[[#This Row],[71 (27JUN1985 18:00:00)-Water Temperature (C)]]*OO[[#This Row],[13]]/SUM(OO[13])</f>
        <v>0</v>
      </c>
      <c r="P462" s="10">
        <f>3/24*OO[[#This Row],[72 (27JUN1985 21:00:00)-Water Temperature (C)]]*OO[[#This Row],[14]]/SUM(OO[14])</f>
        <v>0</v>
      </c>
      <c r="Q462" s="10">
        <f>3/24*OO[[#This Row],[73 (28JUN1985 00:00:00)-Water Temperature (C)]]*OO[[#This Row],[15]]/SUM(OO[15])</f>
        <v>0</v>
      </c>
      <c r="R462" s="10">
        <f>3/24*OO[[#This Row],[74 (28JUN1985 03:00:00)-Water Temperature (C)]]*OO[[#This Row],[16]]/SUM(OO[16])</f>
        <v>0</v>
      </c>
      <c r="S462" s="10">
        <f>3/24*OO[[#This Row],[75 (28JUN1985 06:00:00)-Water Temperature (C)]]*OO[[#This Row],[17]]/SUM(OO[17])</f>
        <v>0</v>
      </c>
      <c r="T462" s="10">
        <f>3/24*OO[[#This Row],[76 (28JUN1985 09:00:00)-Water Temperature (C)]]*OO[[#This Row],[18]]/SUM(OO[18])</f>
        <v>0</v>
      </c>
      <c r="U462" s="10">
        <f>3/24*OO[[#This Row],[77 (28JUN1985 12:00:00)-Water Temperature (C)]]*OO[[#This Row],[19]]/SUM(OO[19])</f>
        <v>0</v>
      </c>
      <c r="V462" s="10">
        <f>3/24000000*OO[[#This Row],[78 (28JUN1985 15:00:00)-Water Temperature (C)]]*OO[[#This Row],[20]]</f>
        <v>0</v>
      </c>
      <c r="W462" s="10">
        <f>3/24000000*OO[[#This Row],[79 (28JUN1985 18:00:00)-Water Temperature (C)]]*OO[[#This Row],[21]]</f>
        <v>0</v>
      </c>
      <c r="X462" s="10">
        <f>3/24000000*OO[[#This Row],[80 (28JUN1985 21:00:00)-Water Temperature (C)]]*OO[[#This Row],[22]]</f>
        <v>1.4453334503335E-41</v>
      </c>
      <c r="Y462" s="10">
        <f>3/24000000*OO[[#This Row],[81 (29JUN1985 00:00:00)-Water Temperature (C)]]*OO[[#This Row],[23]]</f>
        <v>3.1791740333897498E-34</v>
      </c>
      <c r="Z462" s="10">
        <f>3/24000000*OO[[#This Row],[82 (29JUN1985 03:00:00)-Water Temperature (C)]]*OO[[#This Row],[24]]</f>
        <v>1.4414829227899999E-28</v>
      </c>
      <c r="AA462" s="10">
        <f>3/24000000*OO[[#This Row],[83 (29JUN1985 06:00:00)-Water Temperature (C)]]*OO[[#This Row],[25]]</f>
        <v>5.13678244508E-24</v>
      </c>
      <c r="AB462" s="10">
        <f>3/24000000*OO[[#This Row],[84 (29JUN1985 09:00:00)-Water Temperature (C)]]*OO[[#This Row],[26]]</f>
        <v>2.8294312141299998E-20</v>
      </c>
      <c r="AC462" s="10">
        <f>3/24000000*OO[[#This Row],[85 (29JUN1985 12:00:00)-Water Temperature (C)]]*OO[[#This Row],[27]]</f>
        <v>3.5862445707299999E-17</v>
      </c>
      <c r="AD462" s="10">
        <f>3/24000000*OO[[#This Row],[86 (29JUN1985 15:00:00)-Water Temperature (C)]]*OO[[#This Row],[28]]</f>
        <v>1.43590447660275E-14</v>
      </c>
      <c r="AE462" s="10">
        <f>3/24000000*OO[[#This Row],[88 (29JUN1985 21:00:00)-Water Temperature (C)]]*OO[[#This Row],[30]]</f>
        <v>1.682057639849375E-10</v>
      </c>
      <c r="AF462" s="10">
        <f>3/24000000*OO[[#This Row],[88 (29JUN1985 21:00:00)-Water Temperature (C)]]*OO[[#This Row],[30]]</f>
        <v>1.682057639849375E-10</v>
      </c>
      <c r="AG462" s="10">
        <f>3/24000000*OO[[#This Row],[89 (30JUN1985 00:00:00)-Water Temperature (C)]]*OO[[#This Row],[31]]</f>
        <v>6.4965994359462493E-9</v>
      </c>
      <c r="AH462" s="10">
        <f>3/24000000*OO[[#This Row],[90 (30JUN1985 03:00:00)-Water Temperature (C)]]*OO[[#This Row],[32]]</f>
        <v>1.4475329764399999E-7</v>
      </c>
      <c r="AI462" s="10">
        <f>3/24000000*OO[[#This Row],[91 (30JUN1985 06:00:00)-Water Temperature (C)]]*OO[[#This Row],[33]]</f>
        <v>2.0051541025666248E-6</v>
      </c>
      <c r="AJ462" s="10">
        <f>3/24000000*OO[[#This Row],[92 (30JUN1985 09:00:00)-Water Temperature (C)]]*OO[[#This Row],[34]]</f>
        <v>1.8540181170285E-5</v>
      </c>
      <c r="AK462" s="10">
        <f>3/24000000*OO[[#This Row],[93 (30JUN1985 12:00:00)-Water Temperature (C)]]*OO[[#This Row],[35]]</f>
        <v>1.2066447801118749E-4</v>
      </c>
      <c r="AL462" s="10">
        <f>3/24000000*OO[[#This Row],[94 (30JUN1985 15:00:00)-Water Temperature (C)]]*OO[[#This Row],[36]]</f>
        <v>5.761581934826249E-4</v>
      </c>
      <c r="AM462" s="10">
        <f>3/24000000*OO[[#This Row],[95 (30JUN1985 18:00:00)-Water Temperature (C)]]*OO[[#This Row],[37]]</f>
        <v>2.092722288721875E-3</v>
      </c>
      <c r="AN462" s="10">
        <f>3/24000000*OO[[#This Row],[96 (30JUN1985 21:00:00)-Water Temperature (C)]]*OO[[#This Row],[38]]</f>
        <v>5.9509150941899997E-3</v>
      </c>
      <c r="AO462" s="10">
        <f>3/24000000*OO[[#This Row],[97 (01JUL1985 00:00:00)-Water Temperature (C)]]*OO[[#This Row],[39]]</f>
        <v>1.374464911348125E-2</v>
      </c>
      <c r="AP462" s="10">
        <f>3/24000000*OO[[#This Row],[98 (01JUL1985 03:00:00)-Water Temperature (C)]]*OO[[#This Row],[40]]</f>
        <v>2.670774186189E-2</v>
      </c>
      <c r="AQ462" s="10">
        <f>3/24000000*OO[[#This Row],[99 (01JUL1985 06:00:00)-Water Temperature (C)]]*OO[[#This Row],[41]]</f>
        <v>4.4854322840324992E-2</v>
      </c>
      <c r="AR462" s="10">
        <f>3/24000000*OO[[#This Row],[100 (01JUL1985 09:00:00)-Water Temperature (C)]]*OO[[#This Row],[42]]</f>
        <v>6.7330717096974996E-2</v>
      </c>
      <c r="AS462" s="10">
        <f>3/24000000*OO[[#This Row],[101 (01JUL1985 12:00:00)-Water Temperature (C)]]*OO[[#This Row],[43]]</f>
        <v>9.1452832051349991E-2</v>
      </c>
      <c r="AT462" s="10">
        <f>3/24000000*OO[[#This Row],[102 (01JUL1985 15:00:00)-Water Temperature (C)]]*OO[[#This Row],[44]]</f>
        <v>0.11332425254392502</v>
      </c>
      <c r="AU462" s="10">
        <f>3/24000000*OO[[#This Row],[103 (01JUL1985 18:00:00)-Water Temperature (C)]]*OO[[#This Row],[45]]</f>
        <v>0.13014627397672499</v>
      </c>
      <c r="AV462" s="10">
        <f>3/24000000*OO[[#This Row],[104 (01JUL1985 21:00:00)-Water Temperature (C)]]*OO[[#This Row],[46]]</f>
        <v>0.13962767638949999</v>
      </c>
      <c r="AW462" s="10">
        <f>3/24000000*OO[[#This Row],[105 (02JUL1985 00:00:00)-Water Temperature (C)]]*OO[[#This Row],[47]]</f>
        <v>0.1425851318536</v>
      </c>
      <c r="AX462" s="10">
        <f>3/24000000*OO[[#This Row],[106 (02JUL1985 03:00:00)-Water Temperature (C)]]*OO[[#This Row],[48]]</f>
        <v>0.13979936351927502</v>
      </c>
      <c r="AY462" s="10">
        <f>3/24000000*OO[[#This Row],[107 (02JUL1985 06:00:00)-Water Temperature (C)]]*OO[[#This Row],[49]]</f>
        <v>0.13246356542546248</v>
      </c>
      <c r="AZ462" s="10">
        <f>3/24000000*OO[[#This Row],[108 (02JUL1985 09:00:00)-Water Temperature (C)]]*OO[[#This Row],[50]]</f>
        <v>0.12215643798340002</v>
      </c>
      <c r="BA462" s="10">
        <f>3/24000000*OO[[#This Row],[109 (02JUL1985 12:00:00)-Water Temperature (C)]]*OO[[#This Row],[51]]</f>
        <v>0.11091895704825001</v>
      </c>
      <c r="BB462" s="10">
        <f>3/24000000*OO[[#This Row],[110 (02JUL1985 15:00:00)-Water Temperature (C)]]*OO[[#This Row],[52]]</f>
        <v>9.9654868834000002E-2</v>
      </c>
      <c r="BC462" s="10">
        <f>3/24000000*OO[[#This Row],[111 (02JUL1985 18:00:00)-Water Temperature (C)]]*OO[[#This Row],[53]]</f>
        <v>8.8312270387799999E-2</v>
      </c>
      <c r="BD462" s="10">
        <f>3/24000000*OO[[#This Row],[112 (02JUL1985 21:00:00)-Water Temperature (C)]]*OO[[#This Row],[54]]</f>
        <v>7.68029099867375E-2</v>
      </c>
      <c r="BE462" s="10">
        <f>3/24000000*OO[[#This Row],[113 (03JUL1985 00:00:00)-Water Temperature (C)]]*OO[[#This Row],[55]]</f>
        <v>6.5610431104812489E-2</v>
      </c>
      <c r="BF462" s="10">
        <f>3/24000000*OO[[#This Row],[114 (03JUL1985 03:00:00)-Water Temperature (C)]]*OO[[#This Row],[56]]</f>
        <v>5.5698871967750002E-2</v>
      </c>
      <c r="BG462" s="10">
        <f>3/24000000*OO[[#This Row],[115 (03JUL1985 06:00:00)-Water Temperature (C)]]*OO[[#This Row],[57]]</f>
        <v>4.7089501293449999E-2</v>
      </c>
      <c r="BH462" s="10">
        <f>3/24000000*OO[[#This Row],[116 (03JUL1985 09:00:00)-Water Temperature (C)]]*OO[[#This Row],[58]]</f>
        <v>4.0010373785662502E-2</v>
      </c>
      <c r="BI462" s="10">
        <f>3/24000000*OO[[#This Row],[117 (03JUL1985 12:00:00)-Water Temperature (C)]]*OO[[#This Row],[59]]</f>
        <v>3.4162310057219994E-2</v>
      </c>
      <c r="BJ462" s="10">
        <f>3/24000000*OO[[#This Row],[118 (03JUL1985 15:00:00)-Water Temperature (C)]]*OO[[#This Row],[60]]</f>
        <v>2.9189114839227499E-2</v>
      </c>
      <c r="BK462" s="10">
        <f>3/24000000*OO[[#This Row],[119 (03JUL1985 18:00:00)-Water Temperature (C)]]*OO[[#This Row],[61]]</f>
        <v>2.4942142416989999E-2</v>
      </c>
      <c r="BL462" s="10">
        <f>3/24000000*OO[[#This Row],[120 (03JUL1985 21:00:00)-Water Temperature (C)]]*OO[[#This Row],[62]]</f>
        <v>2.1203166264199998E-2</v>
      </c>
      <c r="BM462" s="10">
        <f>3/24000000*OO[[#This Row],[121 (04JUL1985 00:00:00)-Water Temperature (C)]]*OO[[#This Row],[63]]</f>
        <v>1.80002174765625E-2</v>
      </c>
      <c r="BN462" s="10">
        <f>3/24000000*OO[[#This Row],[122 (04JUL1985 03:00:00)-Water Temperature (C)]]*OO[[#This Row],[64]]</f>
        <v>1.5337497703234997E-2</v>
      </c>
      <c r="BO462" s="10">
        <f>3/24000000*OO[[#This Row],[123 (04JUL1985 06:00:00)-Water Temperature (C)]]*OO[[#This Row],[65]]</f>
        <v>1.3135899097459998E-2</v>
      </c>
      <c r="BP462" s="10">
        <f>3/24000000*OO[[#This Row],[124 (04JUL1985 09:00:00)-Water Temperature (C)]]*OO[[#This Row],[66]]</f>
        <v>1.1422255246349999E-2</v>
      </c>
      <c r="BQ462" s="10">
        <f>3/24000000*OO[[#This Row],[125 (04JUL1985 12:00:00)-Water Temperature (C)]]*OO[[#This Row],[67]]</f>
        <v>9.9979545655274997E-3</v>
      </c>
      <c r="BR462" s="10">
        <f>3/24000000*OO[[#This Row],[126 (04JUL1985 15:00:00)-Water Temperature (C)]]*OO[[#This Row],[68]]</f>
        <v>8.7671544607562501E-3</v>
      </c>
      <c r="BS462" s="10">
        <f>3/24000000*OO[[#This Row],[127 (04JUL1985 18:00:00)-Water Temperature (C)]]*OO[[#This Row],[69]]</f>
        <v>7.6946592452975006E-3</v>
      </c>
      <c r="BT462" s="10">
        <f>3/24000000*OO[[#This Row],[128 (04JUL1985 21:00:00)-Water Temperature (C)]]*OO[[#This Row],[70]]</f>
        <v>6.7510811959550004E-3</v>
      </c>
      <c r="BU462" s="10">
        <f>3/24000000*OO[[#This Row],[129 (05JUL1985 00:00:00)-Water Temperature (C)]]*OO[[#This Row],[71]]</f>
        <v>5.9177067607187502E-3</v>
      </c>
      <c r="BV462" s="10">
        <f>3/24000000*OO[[#This Row],[130 (05JUL1985 03:00:00)-Water Temperature (C)]]*OO[[#This Row],[72]]</f>
        <v>5.2089559536000005E-3</v>
      </c>
      <c r="BW462" s="10">
        <f>3/24000000*OO[[#This Row],[131 (05JUL1985 06:00:00)-Water Temperature (C)]]*OO[[#This Row],[73]]</f>
        <v>4.6091246035625004E-3</v>
      </c>
      <c r="BX462" s="10">
        <f>3/24000000*OO[[#This Row],[132 (05JUL1985 09:00:00)-Water Temperature (C)]]*OO[[#This Row],[74]]</f>
        <v>4.1361029792775002E-3</v>
      </c>
      <c r="BY462" s="10">
        <f>3/24000000*OO[[#This Row],[133 (05JUL1985 12:00:00)-Water Temperature (C)]]*OO[[#This Row],[75]]</f>
        <v>3.7419885143687498E-3</v>
      </c>
      <c r="BZ462" s="10">
        <f>3/24000000*OO[[#This Row],[134 (05JUL1985 15:00:00)-Water Temperature (C)]]*OO[[#This Row],[76]]</f>
        <v>3.401104547915125E-3</v>
      </c>
      <c r="CA462" s="10">
        <f>3/24000000*OO[[#This Row],[135 (05JUL1985 18:00:00)-Water Temperature (C)]]*OO[[#This Row],[77]]</f>
        <v>3.0964648028913746E-3</v>
      </c>
      <c r="CB462" s="10">
        <f>3/24000000*OO[[#This Row],[136 (05JUL1985 21:00:00)-Water Temperature (C)]]*OO[[#This Row],[78]]</f>
        <v>2.8017162021541251E-3</v>
      </c>
      <c r="CC462" s="10">
        <f>3/24000000*OO[[#This Row],[137 (06JUL1985 00:00:00)-Water Temperature (C)]]*OO[[#This Row],[79]]</f>
        <v>2.5262852687932499E-3</v>
      </c>
      <c r="CD462" s="10">
        <f>3/24000000*OO[[#This Row],[138 (06JUL1985 03:00:00)-Water Temperature (C)]]*OO[[#This Row],[80]]</f>
        <v>2.2840265388704996E-3</v>
      </c>
      <c r="CE462" s="10">
        <f>3/24000000*OO[[#This Row],[139 (06JUL1985 06:00:00)-Water Temperature (C)]]*OO[[#This Row],[81]]</f>
        <v>2.0743821571515002E-3</v>
      </c>
      <c r="CF462" s="10">
        <f>3/24000000*OO[[#This Row],[140 (06JUL1985 09:00:00)-Water Temperature (C)]]*OO[[#This Row],[82]]</f>
        <v>1.9124560508798748E-3</v>
      </c>
      <c r="CG462" s="10">
        <f>3/24000000*OO[[#This Row],[141 (06JUL1985 12:00:00)-Water Temperature (C)]]*OO[[#This Row],[83]]</f>
        <v>1.774168178079375E-3</v>
      </c>
      <c r="CH462" s="10">
        <f>3/24000000*OO[[#This Row],[142 (06JUL1985 15:00:00)-Water Temperature (C)]]*OO[[#This Row],[84]]</f>
        <v>1.6486799665087499E-3</v>
      </c>
      <c r="CI462" s="10">
        <f>3/24000000*OO[[#This Row],[143 (06JUL1985 18:00:00)-Water Temperature (C)]]*OO[[#This Row],[85]]</f>
        <v>1.5323898767392501E-3</v>
      </c>
      <c r="CJ462" s="10">
        <f>3/24000000*OO[[#This Row],[144 (06JUL1985 21:00:00)-Water Temperature (C)]]*OO[[#This Row],[86]]</f>
        <v>1.4142242873224999E-3</v>
      </c>
      <c r="CK462" s="10">
        <f>3/24000000*OO[[#This Row],[145 (07JUL1985 00:00:00)-Water Temperature (C)]]*OO[[#This Row],[87]]</f>
        <v>1.2998897532513752E-3</v>
      </c>
      <c r="CL462" s="10">
        <f>3/24000000*OO[[#This Row],[146 (07JUL1985 03:00:00)-Water Temperature (C)]]*OO[[#This Row],[88]]</f>
        <v>1.1951832375402501E-3</v>
      </c>
      <c r="CM462" s="10">
        <f>3/24000000*OO[[#This Row],[147 (07JUL1985 06:00:00)-Water Temperature (C)]]*OO[[#This Row],[89]]</f>
        <v>1.1000748814395001E-3</v>
      </c>
      <c r="CN462" s="10">
        <f>3/24000000*OO[[#This Row],[148 (07JUL1985 09:00:00)-Water Temperature (C)]]*OO[[#This Row],[90]]</f>
        <v>1.0163840739549998E-3</v>
      </c>
      <c r="CO462" s="10">
        <f>3/24000000*OO[[#This Row],[149 (07JUL1985 12:00:00)-Water Temperature (C)]]*OO[[#This Row],[91]]</f>
        <v>9.4558354861949993E-4</v>
      </c>
      <c r="CP462" s="10">
        <f>3/24000000*OO[[#This Row],[150 (07JUL1985 15:00:00)-Water Temperature (C)]]*OO[[#This Row],[92]]</f>
        <v>8.8654557108674991E-4</v>
      </c>
      <c r="CQ462" s="10">
        <f>3/24000000*OO[[#This Row],[151 (07JUL1985 18:00:00)-Water Temperature (C)]]*OO[[#This Row],[93]]</f>
        <v>8.2811502732037506E-4</v>
      </c>
      <c r="CR462" s="10">
        <f>3/24000000*OO[[#This Row],[152 (07JUL1985 21:00:00)-Water Temperature (C)]]*OO[[#This Row],[94]]</f>
        <v>7.6933485270599988E-4</v>
      </c>
      <c r="CS462" s="10">
        <f>3/24000000*OO[[#This Row],[153 (08JUL1985 00:00:00)-Water Temperature (C)]]*OO[[#This Row],[95]]</f>
        <v>7.1415007489899986E-4</v>
      </c>
      <c r="CT462" s="10">
        <f>3/24000000*OO[[#This Row],[154 (08JUL1985 03:00:00)-Water Temperature (C)]]*OO[[#This Row],[96]]</f>
        <v>6.6323977919787499E-4</v>
      </c>
      <c r="CU462" s="10">
        <f>3/24000000*OO[[#This Row],[155 (08JUL1985 06:00:00)-Water Temperature (C)]]*OO[[#This Row],[97]]</f>
        <v>6.1654306241325002E-4</v>
      </c>
      <c r="CV462" s="10">
        <f>3/24000000*OO[[#This Row],[156 (08JUL1985 09:00:00)-Water Temperature (C)]]*OO[[#This Row],[98]]</f>
        <v>5.7801381242062507E-4</v>
      </c>
      <c r="CW462" s="10">
        <f>3/24000000*OO[[#This Row],[157 (08JUL1985 12:00:00)-Water Temperature (C)]]*OO[[#This Row],[99]]</f>
        <v>5.4539407104874993E-4</v>
      </c>
    </row>
    <row r="463" spans="1:101" x14ac:dyDescent="0.35">
      <c r="A463" t="s">
        <v>470</v>
      </c>
      <c r="B463">
        <v>801.68489999999997</v>
      </c>
      <c r="C463" s="10">
        <f>3/24*OO[[#This Row],[59 (26JUN1985 06:00:00)-Water Temperature (C)]]*OO[[#This Row],[1]]/SUM(OO[1])</f>
        <v>0</v>
      </c>
      <c r="D463" s="10">
        <f>3/24*OO[[#This Row],[60 (26JUN1985 09:00:00)-Water Temperature (C)]]*OO[[#This Row],[2]]/SUM(OO[2])</f>
        <v>0</v>
      </c>
      <c r="E463" s="10">
        <f>3/24*OO[[#This Row],[61 (26JUN1985 12:00:00)-Water Temperature (C)]]*OO[[#This Row],[3]]/SUM(OO[3])</f>
        <v>0</v>
      </c>
      <c r="F463" s="10">
        <f>3/24*OO[[#This Row],[62 (26JUN1985 15:00:00)-Water Temperature (C)]]*OO[[#This Row],[4]]/SUM(OO[4])</f>
        <v>0</v>
      </c>
      <c r="G463" s="10">
        <f>3/24*OO[[#This Row],[63 (26JUN1985 18:00:00)-Water Temperature (C)]]*OO[[#This Row],[5]]/SUM(OO[5])</f>
        <v>0</v>
      </c>
      <c r="H463" s="10">
        <f>3/24*OO[[#This Row],[64 (26JUN1985 21:00:00)-Water Temperature (C)]]*OO[[#This Row],[6]]/SUM(OO[6])</f>
        <v>0</v>
      </c>
      <c r="I463" s="10">
        <f>3/24*OO[[#This Row],[65 (27JUN1985 00:00:00)-Water Temperature (C)]]*OO[[#This Row],[7]]/SUM(OO[7])</f>
        <v>0</v>
      </c>
      <c r="J463" s="10">
        <f>3/24*OO[[#This Row],[66 (27JUN1985 03:00:00)-Water Temperature (C)]]*OO[[#This Row],[8]]/SUM(OO[8])</f>
        <v>0</v>
      </c>
      <c r="K463" s="10">
        <f>3/24*OO[[#This Row],[67 (27JUN1985 06:00:00)-Water Temperature (C)]]*OO[[#This Row],[9]]/SUM(OO[9])</f>
        <v>0</v>
      </c>
      <c r="L463" s="10">
        <f>3/24*OO[[#This Row],[68 (27JUN1985 09:00:00)-Water Temperature (C)]]*OO[[#This Row],[10]]/SUM(OO[10])</f>
        <v>0</v>
      </c>
      <c r="M463" s="10">
        <f>3/24*OO[[#This Row],[69 (27JUN1985 12:00:00)-Water Temperature (C)]]*OO[[#This Row],[11]]/SUM(OO[11])</f>
        <v>0</v>
      </c>
      <c r="N463" s="10">
        <f>3/24*OO[[#This Row],[70 (27JUN1985 15:00:00)-Water Temperature (C)]]*OO[[#This Row],[12]]/SUM(OO[12])</f>
        <v>0</v>
      </c>
      <c r="O463" s="10">
        <f>3/24*OO[[#This Row],[71 (27JUN1985 18:00:00)-Water Temperature (C)]]*OO[[#This Row],[13]]/SUM(OO[13])</f>
        <v>0</v>
      </c>
      <c r="P463" s="10">
        <f>3/24*OO[[#This Row],[72 (27JUN1985 21:00:00)-Water Temperature (C)]]*OO[[#This Row],[14]]/SUM(OO[14])</f>
        <v>0</v>
      </c>
      <c r="Q463" s="10">
        <f>3/24*OO[[#This Row],[73 (28JUN1985 00:00:00)-Water Temperature (C)]]*OO[[#This Row],[15]]/SUM(OO[15])</f>
        <v>0</v>
      </c>
      <c r="R463" s="10">
        <f>3/24*OO[[#This Row],[74 (28JUN1985 03:00:00)-Water Temperature (C)]]*OO[[#This Row],[16]]/SUM(OO[16])</f>
        <v>0</v>
      </c>
      <c r="S463" s="10">
        <f>3/24*OO[[#This Row],[75 (28JUN1985 06:00:00)-Water Temperature (C)]]*OO[[#This Row],[17]]/SUM(OO[17])</f>
        <v>0</v>
      </c>
      <c r="T463" s="10">
        <f>3/24*OO[[#This Row],[76 (28JUN1985 09:00:00)-Water Temperature (C)]]*OO[[#This Row],[18]]/SUM(OO[18])</f>
        <v>0</v>
      </c>
      <c r="U463" s="10">
        <f>3/24*OO[[#This Row],[77 (28JUN1985 12:00:00)-Water Temperature (C)]]*OO[[#This Row],[19]]/SUM(OO[19])</f>
        <v>0</v>
      </c>
      <c r="V463" s="10">
        <f>3/24000000*OO[[#This Row],[78 (28JUN1985 15:00:00)-Water Temperature (C)]]*OO[[#This Row],[20]]</f>
        <v>0</v>
      </c>
      <c r="W463" s="10">
        <f>3/24000000*OO[[#This Row],[79 (28JUN1985 18:00:00)-Water Temperature (C)]]*OO[[#This Row],[21]]</f>
        <v>0</v>
      </c>
      <c r="X463" s="10">
        <f>3/24000000*OO[[#This Row],[80 (28JUN1985 21:00:00)-Water Temperature (C)]]*OO[[#This Row],[22]]</f>
        <v>1.8779948040402496E-42</v>
      </c>
      <c r="Y463" s="10">
        <f>3/24000000*OO[[#This Row],[81 (29JUN1985 00:00:00)-Water Temperature (C)]]*OO[[#This Row],[23]]</f>
        <v>5.1763331015974997E-35</v>
      </c>
      <c r="Z463" s="10">
        <f>3/24000000*OO[[#This Row],[82 (29JUN1985 03:00:00)-Water Temperature (C)]]*OO[[#This Row],[24]]</f>
        <v>2.9335515647689995E-29</v>
      </c>
      <c r="AA463" s="10">
        <f>3/24000000*OO[[#This Row],[83 (29JUN1985 06:00:00)-Water Temperature (C)]]*OO[[#This Row],[25]]</f>
        <v>1.243558712886625E-24</v>
      </c>
      <c r="AB463" s="10">
        <f>3/24000000*OO[[#This Row],[84 (29JUN1985 09:00:00)-Water Temperature (C)]]*OO[[#This Row],[26]]</f>
        <v>7.8557912324124988E-21</v>
      </c>
      <c r="AC463" s="10">
        <f>3/24000000*OO[[#This Row],[85 (29JUN1985 12:00:00)-Water Temperature (C)]]*OO[[#This Row],[27]]</f>
        <v>1.1165075265595E-17</v>
      </c>
      <c r="AD463" s="10">
        <f>3/24000000*OO[[#This Row],[86 (29JUN1985 15:00:00)-Water Temperature (C)]]*OO[[#This Row],[28]]</f>
        <v>4.9249647494687497E-15</v>
      </c>
      <c r="AE463" s="10">
        <f>3/24000000*OO[[#This Row],[88 (29JUN1985 21:00:00)-Water Temperature (C)]]*OO[[#This Row],[30]]</f>
        <v>6.7815185362275004E-11</v>
      </c>
      <c r="AF463" s="10">
        <f>3/24000000*OO[[#This Row],[88 (29JUN1985 21:00:00)-Water Temperature (C)]]*OO[[#This Row],[30]]</f>
        <v>6.7815185362275004E-11</v>
      </c>
      <c r="AG463" s="10">
        <f>3/24000000*OO[[#This Row],[89 (30JUN1985 00:00:00)-Water Temperature (C)]]*OO[[#This Row],[31]]</f>
        <v>2.8108342045225E-9</v>
      </c>
      <c r="AH463" s="10">
        <f>3/24000000*OO[[#This Row],[90 (30JUN1985 03:00:00)-Water Temperature (C)]]*OO[[#This Row],[32]]</f>
        <v>6.6857095800925001E-8</v>
      </c>
      <c r="AI463" s="10">
        <f>3/24000000*OO[[#This Row],[91 (30JUN1985 06:00:00)-Water Temperature (C)]]*OO[[#This Row],[33]]</f>
        <v>9.8401032402749998E-7</v>
      </c>
      <c r="AJ463" s="10">
        <f>3/24000000*OO[[#This Row],[92 (30JUN1985 09:00:00)-Water Temperature (C)]]*OO[[#This Row],[34]]</f>
        <v>9.6230800861649988E-6</v>
      </c>
      <c r="AK463" s="10">
        <f>3/24000000*OO[[#This Row],[93 (30JUN1985 12:00:00)-Water Temperature (C)]]*OO[[#This Row],[35]]</f>
        <v>6.5986221586499991E-5</v>
      </c>
      <c r="AL463" s="10">
        <f>3/24000000*OO[[#This Row],[94 (30JUN1985 15:00:00)-Water Temperature (C)]]*OO[[#This Row],[36]]</f>
        <v>3.3091232013213748E-4</v>
      </c>
      <c r="AM463" s="10">
        <f>3/24000000*OO[[#This Row],[95 (30JUN1985 18:00:00)-Water Temperature (C)]]*OO[[#This Row],[37]]</f>
        <v>1.2589264133999998E-3</v>
      </c>
      <c r="AN463" s="10">
        <f>3/24000000*OO[[#This Row],[96 (30JUN1985 21:00:00)-Water Temperature (C)]]*OO[[#This Row],[38]]</f>
        <v>3.7412419346024997E-3</v>
      </c>
      <c r="AO463" s="10">
        <f>3/24000000*OO[[#This Row],[97 (01JUL1985 00:00:00)-Water Temperature (C)]]*OO[[#This Row],[39]]</f>
        <v>9.0062014826874995E-3</v>
      </c>
      <c r="AP463" s="10">
        <f>3/24000000*OO[[#This Row],[98 (01JUL1985 03:00:00)-Water Temperature (C)]]*OO[[#This Row],[40]]</f>
        <v>1.8187046189489998E-2</v>
      </c>
      <c r="AQ463" s="10">
        <f>3/24000000*OO[[#This Row],[99 (01JUL1985 06:00:00)-Water Temperature (C)]]*OO[[#This Row],[41]]</f>
        <v>3.1654972121094999E-2</v>
      </c>
      <c r="AR463" s="10">
        <f>3/24000000*OO[[#This Row],[100 (01JUL1985 09:00:00)-Water Temperature (C)]]*OO[[#This Row],[42]]</f>
        <v>4.9085564658974998E-2</v>
      </c>
      <c r="AS463" s="10">
        <f>3/24000000*OO[[#This Row],[101 (01JUL1985 12:00:00)-Water Temperature (C)]]*OO[[#This Row],[43]]</f>
        <v>6.8696643947087493E-2</v>
      </c>
      <c r="AT463" s="10">
        <f>3/24000000*OO[[#This Row],[102 (01JUL1985 15:00:00)-Water Temperature (C)]]*OO[[#This Row],[44]]</f>
        <v>8.7534579503999982E-2</v>
      </c>
      <c r="AU463" s="10">
        <f>3/24000000*OO[[#This Row],[103 (01JUL1985 18:00:00)-Water Temperature (C)]]*OO[[#This Row],[45]]</f>
        <v>0.10317144550267501</v>
      </c>
      <c r="AV463" s="10">
        <f>3/24000000*OO[[#This Row],[104 (01JUL1985 21:00:00)-Water Temperature (C)]]*OO[[#This Row],[46]]</f>
        <v>0.113419555138575</v>
      </c>
      <c r="AW463" s="10">
        <f>3/24000000*OO[[#This Row],[105 (02JUL1985 00:00:00)-Water Temperature (C)]]*OO[[#This Row],[47]]</f>
        <v>0.11845794987914998</v>
      </c>
      <c r="AX463" s="10">
        <f>3/24000000*OO[[#This Row],[106 (02JUL1985 03:00:00)-Water Temperature (C)]]*OO[[#This Row],[48]]</f>
        <v>0.11858796699322498</v>
      </c>
      <c r="AY463" s="10">
        <f>3/24000000*OO[[#This Row],[107 (02JUL1985 06:00:00)-Water Temperature (C)]]*OO[[#This Row],[49]]</f>
        <v>0.1146305148782</v>
      </c>
      <c r="AZ463" s="10">
        <f>3/24000000*OO[[#This Row],[108 (02JUL1985 09:00:00)-Water Temperature (C)]]*OO[[#This Row],[50]]</f>
        <v>0.10761602072324999</v>
      </c>
      <c r="BA463" s="10">
        <f>3/24000000*OO[[#This Row],[109 (02JUL1985 12:00:00)-Water Temperature (C)]]*OO[[#This Row],[51]]</f>
        <v>9.9346715484000009E-2</v>
      </c>
      <c r="BB463" s="10">
        <f>3/24000000*OO[[#This Row],[110 (02JUL1985 15:00:00)-Water Temperature (C)]]*OO[[#This Row],[52]]</f>
        <v>9.0633386595487489E-2</v>
      </c>
      <c r="BC463" s="10">
        <f>3/24000000*OO[[#This Row],[111 (02JUL1985 18:00:00)-Water Temperature (C)]]*OO[[#This Row],[53]]</f>
        <v>8.1512948477550001E-2</v>
      </c>
      <c r="BD463" s="10">
        <f>3/24000000*OO[[#This Row],[112 (02JUL1985 21:00:00)-Water Temperature (C)]]*OO[[#This Row],[54]]</f>
        <v>7.1940580024812489E-2</v>
      </c>
      <c r="BE463" s="10">
        <f>3/24000000*OO[[#This Row],[113 (03JUL1985 00:00:00)-Water Temperature (C)]]*OO[[#This Row],[55]]</f>
        <v>6.2359432009175E-2</v>
      </c>
      <c r="BF463" s="10">
        <f>3/24000000*OO[[#This Row],[114 (03JUL1985 03:00:00)-Water Temperature (C)]]*OO[[#This Row],[56]]</f>
        <v>5.3679405133749997E-2</v>
      </c>
      <c r="BG463" s="10">
        <f>3/24000000*OO[[#This Row],[115 (03JUL1985 06:00:00)-Water Temperature (C)]]*OO[[#This Row],[57]]</f>
        <v>4.5989207320437493E-2</v>
      </c>
      <c r="BH463" s="10">
        <f>3/24000000*OO[[#This Row],[116 (03JUL1985 09:00:00)-Water Temperature (C)]]*OO[[#This Row],[58]]</f>
        <v>3.9557720563537499E-2</v>
      </c>
      <c r="BI463" s="10">
        <f>3/24000000*OO[[#This Row],[117 (03JUL1985 12:00:00)-Water Temperature (C)]]*OO[[#This Row],[59]]</f>
        <v>3.4171247343682494E-2</v>
      </c>
      <c r="BJ463" s="10">
        <f>3/24000000*OO[[#This Row],[118 (03JUL1985 15:00:00)-Water Temperature (C)]]*OO[[#This Row],[60]]</f>
        <v>2.9530211754375001E-2</v>
      </c>
      <c r="BK463" s="10">
        <f>3/24000000*OO[[#This Row],[119 (03JUL1985 18:00:00)-Water Temperature (C)]]*OO[[#This Row],[61]]</f>
        <v>2.55130607237E-2</v>
      </c>
      <c r="BL463" s="10">
        <f>3/24000000*OO[[#This Row],[120 (03JUL1985 21:00:00)-Water Temperature (C)]]*OO[[#This Row],[62]]</f>
        <v>2.1929133492158748E-2</v>
      </c>
      <c r="BM463" s="10">
        <f>3/24000000*OO[[#This Row],[121 (04JUL1985 00:00:00)-Water Temperature (C)]]*OO[[#This Row],[63]]</f>
        <v>1.8815363539604998E-2</v>
      </c>
      <c r="BN463" s="10">
        <f>3/24000000*OO[[#This Row],[122 (04JUL1985 03:00:00)-Water Temperature (C)]]*OO[[#This Row],[64]]</f>
        <v>1.6193685308509998E-2</v>
      </c>
      <c r="BO463" s="10">
        <f>3/24000000*OO[[#This Row],[123 (04JUL1985 06:00:00)-Water Temperature (C)]]*OO[[#This Row],[65]]</f>
        <v>1.3999849178883748E-2</v>
      </c>
      <c r="BP463" s="10">
        <f>3/24000000*OO[[#This Row],[124 (04JUL1985 09:00:00)-Water Temperature (C)]]*OO[[#This Row],[66]]</f>
        <v>1.2273689049277498E-2</v>
      </c>
      <c r="BQ463" s="10">
        <f>3/24000000*OO[[#This Row],[125 (04JUL1985 12:00:00)-Water Temperature (C)]]*OO[[#This Row],[67]]</f>
        <v>1.0826048938919999E-2</v>
      </c>
      <c r="BR463" s="10">
        <f>3/24000000*OO[[#This Row],[126 (04JUL1985 15:00:00)-Water Temperature (C)]]*OO[[#This Row],[68]]</f>
        <v>9.5629234052624999E-3</v>
      </c>
      <c r="BS463" s="10">
        <f>3/24000000*OO[[#This Row],[127 (04JUL1985 18:00:00)-Water Temperature (C)]]*OO[[#This Row],[69]]</f>
        <v>8.4518988038699994E-3</v>
      </c>
      <c r="BT463" s="10">
        <f>3/24000000*OO[[#This Row],[128 (04JUL1985 21:00:00)-Water Temperature (C)]]*OO[[#This Row],[70]]</f>
        <v>7.4645947401999991E-3</v>
      </c>
      <c r="BU463" s="10">
        <f>3/24000000*OO[[#This Row],[129 (05JUL1985 00:00:00)-Water Temperature (C)]]*OO[[#This Row],[71]]</f>
        <v>6.5838806281374998E-3</v>
      </c>
      <c r="BV463" s="10">
        <f>3/24000000*OO[[#This Row],[130 (05JUL1985 03:00:00)-Water Temperature (C)]]*OO[[#This Row],[72]]</f>
        <v>5.8273713777149995E-3</v>
      </c>
      <c r="BW463" s="10">
        <f>3/24000000*OO[[#This Row],[131 (05JUL1985 06:00:00)-Water Temperature (C)]]*OO[[#This Row],[73]]</f>
        <v>5.1811448156999992E-3</v>
      </c>
      <c r="BX463" s="10">
        <f>3/24000000*OO[[#This Row],[132 (05JUL1985 09:00:00)-Water Temperature (C)]]*OO[[#This Row],[74]]</f>
        <v>4.6663835463025003E-3</v>
      </c>
      <c r="BY463" s="10">
        <f>3/24000000*OO[[#This Row],[133 (05JUL1985 12:00:00)-Water Temperature (C)]]*OO[[#This Row],[75]]</f>
        <v>4.234847663225E-3</v>
      </c>
      <c r="BZ463" s="10">
        <f>3/24000000*OO[[#This Row],[134 (05JUL1985 15:00:00)-Water Temperature (C)]]*OO[[#This Row],[76]]</f>
        <v>3.8594866576000001E-3</v>
      </c>
      <c r="CA463" s="10">
        <f>3/24000000*OO[[#This Row],[135 (05JUL1985 18:00:00)-Water Temperature (C)]]*OO[[#This Row],[77]]</f>
        <v>3.5223681278479997E-3</v>
      </c>
      <c r="CB463" s="10">
        <f>3/24000000*OO[[#This Row],[136 (05JUL1985 21:00:00)-Water Temperature (C)]]*OO[[#This Row],[78]]</f>
        <v>3.1954871456103748E-3</v>
      </c>
      <c r="CC463" s="10">
        <f>3/24000000*OO[[#This Row],[137 (06JUL1985 00:00:00)-Water Temperature (C)]]*OO[[#This Row],[79]]</f>
        <v>2.8884520988400001E-3</v>
      </c>
      <c r="CD463" s="10">
        <f>3/24000000*OO[[#This Row],[138 (06JUL1985 03:00:00)-Water Temperature (C)]]*OO[[#This Row],[80]]</f>
        <v>2.6167381469076249E-3</v>
      </c>
      <c r="CE463" s="10">
        <f>3/24000000*OO[[#This Row],[139 (06JUL1985 06:00:00)-Water Temperature (C)]]*OO[[#This Row],[81]]</f>
        <v>2.3801774556709999E-3</v>
      </c>
      <c r="CF463" s="10">
        <f>3/24000000*OO[[#This Row],[140 (06JUL1985 09:00:00)-Water Temperature (C)]]*OO[[#This Row],[82]]</f>
        <v>2.1955742023125001E-3</v>
      </c>
      <c r="CG463" s="10">
        <f>3/24000000*OO[[#This Row],[141 (06JUL1985 12:00:00)-Water Temperature (C)]]*OO[[#This Row],[83]]</f>
        <v>2.0373513758674996E-3</v>
      </c>
      <c r="CH463" s="10">
        <f>3/24000000*OO[[#This Row],[142 (06JUL1985 15:00:00)-Water Temperature (C)]]*OO[[#This Row],[84]]</f>
        <v>1.8936763143595E-3</v>
      </c>
      <c r="CI463" s="10">
        <f>3/24000000*OO[[#This Row],[143 (06JUL1985 18:00:00)-Water Temperature (C)]]*OO[[#This Row],[85]]</f>
        <v>1.7604872516699998E-3</v>
      </c>
      <c r="CJ463" s="10">
        <f>3/24000000*OO[[#This Row],[144 (06JUL1985 21:00:00)-Water Temperature (C)]]*OO[[#This Row],[86]]</f>
        <v>1.6257015610301247E-3</v>
      </c>
      <c r="CK463" s="10">
        <f>3/24000000*OO[[#This Row],[145 (07JUL1985 00:00:00)-Water Temperature (C)]]*OO[[#This Row],[87]]</f>
        <v>1.495126995597875E-3</v>
      </c>
      <c r="CL463" s="10">
        <f>3/24000000*OO[[#This Row],[146 (07JUL1985 03:00:00)-Water Temperature (C)]]*OO[[#This Row],[88]]</f>
        <v>1.3752954393975001E-3</v>
      </c>
      <c r="CM463" s="10">
        <f>3/24000000*OO[[#This Row],[147 (07JUL1985 06:00:00)-Water Temperature (C)]]*OO[[#This Row],[89]]</f>
        <v>1.2661889613035E-3</v>
      </c>
      <c r="CN463" s="10">
        <f>3/24000000*OO[[#This Row],[148 (07JUL1985 09:00:00)-Water Temperature (C)]]*OO[[#This Row],[90]]</f>
        <v>1.1698132214995E-3</v>
      </c>
      <c r="CO463" s="10">
        <f>3/24000000*OO[[#This Row],[149 (07JUL1985 12:00:00)-Water Temperature (C)]]*OO[[#This Row],[91]]</f>
        <v>1.087874683095E-3</v>
      </c>
      <c r="CP463" s="10">
        <f>3/24000000*OO[[#This Row],[150 (07JUL1985 15:00:00)-Water Temperature (C)]]*OO[[#This Row],[92]]</f>
        <v>1.0191997929251248E-3</v>
      </c>
      <c r="CQ463" s="10">
        <f>3/24000000*OO[[#This Row],[151 (07JUL1985 18:00:00)-Water Temperature (C)]]*OO[[#This Row],[93]]</f>
        <v>9.5163236139150006E-4</v>
      </c>
      <c r="CR463" s="10">
        <f>3/24000000*OO[[#This Row],[152 (07JUL1985 21:00:00)-Water Temperature (C)]]*OO[[#This Row],[94]]</f>
        <v>8.8395889178362504E-4</v>
      </c>
      <c r="CS463" s="10">
        <f>3/24000000*OO[[#This Row],[153 (08JUL1985 00:00:00)-Water Temperature (C)]]*OO[[#This Row],[95]]</f>
        <v>8.2042178976599988E-4</v>
      </c>
      <c r="CT463" s="10">
        <f>3/24000000*OO[[#This Row],[154 (08JUL1985 03:00:00)-Water Temperature (C)]]*OO[[#This Row],[96]]</f>
        <v>7.6178041472699991E-4</v>
      </c>
      <c r="CU463" s="10">
        <f>3/24000000*OO[[#This Row],[155 (08JUL1985 06:00:00)-Water Temperature (C)]]*OO[[#This Row],[97]]</f>
        <v>7.0797316163024996E-4</v>
      </c>
      <c r="CV463" s="10">
        <f>3/24000000*OO[[#This Row],[156 (08JUL1985 09:00:00)-Water Temperature (C)]]*OO[[#This Row],[98]]</f>
        <v>6.6327165150412495E-4</v>
      </c>
      <c r="CW463" s="10">
        <f>3/24000000*OO[[#This Row],[157 (08JUL1985 12:00:00)-Water Temperature (C)]]*OO[[#This Row],[99]]</f>
        <v>6.2533188096899992E-4</v>
      </c>
    </row>
    <row r="464" spans="1:101" x14ac:dyDescent="0.35">
      <c r="A464" t="s">
        <v>471</v>
      </c>
      <c r="B464">
        <v>863.59590000000003</v>
      </c>
      <c r="C464" s="10">
        <f>3/24*OO[[#This Row],[59 (26JUN1985 06:00:00)-Water Temperature (C)]]*OO[[#This Row],[1]]/SUM(OO[1])</f>
        <v>0</v>
      </c>
      <c r="D464" s="10">
        <f>3/24*OO[[#This Row],[60 (26JUN1985 09:00:00)-Water Temperature (C)]]*OO[[#This Row],[2]]/SUM(OO[2])</f>
        <v>0</v>
      </c>
      <c r="E464" s="10">
        <f>3/24*OO[[#This Row],[61 (26JUN1985 12:00:00)-Water Temperature (C)]]*OO[[#This Row],[3]]/SUM(OO[3])</f>
        <v>0</v>
      </c>
      <c r="F464" s="10">
        <f>3/24*OO[[#This Row],[62 (26JUN1985 15:00:00)-Water Temperature (C)]]*OO[[#This Row],[4]]/SUM(OO[4])</f>
        <v>0</v>
      </c>
      <c r="G464" s="10">
        <f>3/24*OO[[#This Row],[63 (26JUN1985 18:00:00)-Water Temperature (C)]]*OO[[#This Row],[5]]/SUM(OO[5])</f>
        <v>0</v>
      </c>
      <c r="H464" s="10">
        <f>3/24*OO[[#This Row],[64 (26JUN1985 21:00:00)-Water Temperature (C)]]*OO[[#This Row],[6]]/SUM(OO[6])</f>
        <v>0</v>
      </c>
      <c r="I464" s="10">
        <f>3/24*OO[[#This Row],[65 (27JUN1985 00:00:00)-Water Temperature (C)]]*OO[[#This Row],[7]]/SUM(OO[7])</f>
        <v>0</v>
      </c>
      <c r="J464" s="10">
        <f>3/24*OO[[#This Row],[66 (27JUN1985 03:00:00)-Water Temperature (C)]]*OO[[#This Row],[8]]/SUM(OO[8])</f>
        <v>0</v>
      </c>
      <c r="K464" s="10">
        <f>3/24*OO[[#This Row],[67 (27JUN1985 06:00:00)-Water Temperature (C)]]*OO[[#This Row],[9]]/SUM(OO[9])</f>
        <v>0</v>
      </c>
      <c r="L464" s="10">
        <f>3/24*OO[[#This Row],[68 (27JUN1985 09:00:00)-Water Temperature (C)]]*OO[[#This Row],[10]]/SUM(OO[10])</f>
        <v>0</v>
      </c>
      <c r="M464" s="10">
        <f>3/24*OO[[#This Row],[69 (27JUN1985 12:00:00)-Water Temperature (C)]]*OO[[#This Row],[11]]/SUM(OO[11])</f>
        <v>0</v>
      </c>
      <c r="N464" s="10">
        <f>3/24*OO[[#This Row],[70 (27JUN1985 15:00:00)-Water Temperature (C)]]*OO[[#This Row],[12]]/SUM(OO[12])</f>
        <v>0</v>
      </c>
      <c r="O464" s="10">
        <f>3/24*OO[[#This Row],[71 (27JUN1985 18:00:00)-Water Temperature (C)]]*OO[[#This Row],[13]]/SUM(OO[13])</f>
        <v>0</v>
      </c>
      <c r="P464" s="10">
        <f>3/24*OO[[#This Row],[72 (27JUN1985 21:00:00)-Water Temperature (C)]]*OO[[#This Row],[14]]/SUM(OO[14])</f>
        <v>0</v>
      </c>
      <c r="Q464" s="10">
        <f>3/24*OO[[#This Row],[73 (28JUN1985 00:00:00)-Water Temperature (C)]]*OO[[#This Row],[15]]/SUM(OO[15])</f>
        <v>0</v>
      </c>
      <c r="R464" s="10">
        <f>3/24*OO[[#This Row],[74 (28JUN1985 03:00:00)-Water Temperature (C)]]*OO[[#This Row],[16]]/SUM(OO[16])</f>
        <v>0</v>
      </c>
      <c r="S464" s="10">
        <f>3/24*OO[[#This Row],[75 (28JUN1985 06:00:00)-Water Temperature (C)]]*OO[[#This Row],[17]]/SUM(OO[17])</f>
        <v>0</v>
      </c>
      <c r="T464" s="10">
        <f>3/24*OO[[#This Row],[76 (28JUN1985 09:00:00)-Water Temperature (C)]]*OO[[#This Row],[18]]/SUM(OO[18])</f>
        <v>0</v>
      </c>
      <c r="U464" s="10">
        <f>3/24*OO[[#This Row],[77 (28JUN1985 12:00:00)-Water Temperature (C)]]*OO[[#This Row],[19]]/SUM(OO[19])</f>
        <v>0</v>
      </c>
      <c r="V464" s="10">
        <f>3/24000000*OO[[#This Row],[78 (28JUN1985 15:00:00)-Water Temperature (C)]]*OO[[#This Row],[20]]</f>
        <v>0</v>
      </c>
      <c r="W464" s="10">
        <f>3/24000000*OO[[#This Row],[79 (28JUN1985 18:00:00)-Water Temperature (C)]]*OO[[#This Row],[21]]</f>
        <v>0</v>
      </c>
      <c r="X464" s="10">
        <f>3/24000000*OO[[#This Row],[80 (28JUN1985 21:00:00)-Water Temperature (C)]]*OO[[#This Row],[22]]</f>
        <v>4.9662122970712504E-43</v>
      </c>
      <c r="Y464" s="10">
        <f>3/24000000*OO[[#This Row],[81 (29JUN1985 00:00:00)-Water Temperature (C)]]*OO[[#This Row],[23]]</f>
        <v>1.5385012914746249E-35</v>
      </c>
      <c r="Z464" s="10">
        <f>3/24000000*OO[[#This Row],[82 (29JUN1985 03:00:00)-Water Temperature (C)]]*OO[[#This Row],[24]]</f>
        <v>9.7322073731099998E-30</v>
      </c>
      <c r="AA464" s="10">
        <f>3/24000000*OO[[#This Row],[83 (29JUN1985 06:00:00)-Water Temperature (C)]]*OO[[#This Row],[25]]</f>
        <v>4.564012089387499E-25</v>
      </c>
      <c r="AB464" s="10">
        <f>3/24000000*OO[[#This Row],[84 (29JUN1985 09:00:00)-Water Temperature (C)]]*OO[[#This Row],[26]]</f>
        <v>3.2669924112090002E-21</v>
      </c>
      <c r="AC464" s="10">
        <f>3/24000000*OO[[#This Row],[85 (29JUN1985 12:00:00)-Water Temperature (C)]]*OO[[#This Row],[27]]</f>
        <v>5.1469607173349993E-18</v>
      </c>
      <c r="AD464" s="10">
        <f>3/24000000*OO[[#This Row],[86 (29JUN1985 15:00:00)-Water Temperature (C)]]*OO[[#This Row],[28]]</f>
        <v>2.4825555545595003E-15</v>
      </c>
      <c r="AE464" s="10">
        <f>3/24000000*OO[[#This Row],[88 (29JUN1985 21:00:00)-Water Temperature (C)]]*OO[[#This Row],[30]]</f>
        <v>3.9840805181925E-11</v>
      </c>
      <c r="AF464" s="10">
        <f>3/24000000*OO[[#This Row],[88 (29JUN1985 21:00:00)-Water Temperature (C)]]*OO[[#This Row],[30]]</f>
        <v>3.9840805181925E-11</v>
      </c>
      <c r="AG464" s="10">
        <f>3/24000000*OO[[#This Row],[89 (30JUN1985 00:00:00)-Water Temperature (C)]]*OO[[#This Row],[31]]</f>
        <v>1.76832007277875E-9</v>
      </c>
      <c r="AH464" s="10">
        <f>3/24000000*OO[[#This Row],[90 (30JUN1985 03:00:00)-Water Temperature (C)]]*OO[[#This Row],[32]]</f>
        <v>4.4846418692137499E-8</v>
      </c>
      <c r="AI464" s="10">
        <f>3/24000000*OO[[#This Row],[91 (30JUN1985 06:00:00)-Water Temperature (C)]]*OO[[#This Row],[33]]</f>
        <v>7.0102189792499996E-7</v>
      </c>
      <c r="AJ464" s="10">
        <f>3/24000000*OO[[#This Row],[92 (30JUN1985 09:00:00)-Water Temperature (C)]]*OO[[#This Row],[34]]</f>
        <v>7.252113537086249E-6</v>
      </c>
      <c r="AK464" s="10">
        <f>3/24000000*OO[[#This Row],[93 (30JUN1985 12:00:00)-Water Temperature (C)]]*OO[[#This Row],[35]]</f>
        <v>5.2417713020849994E-5</v>
      </c>
      <c r="AL464" s="10">
        <f>3/24000000*OO[[#This Row],[94 (30JUN1985 15:00:00)-Water Temperature (C)]]*OO[[#This Row],[36]]</f>
        <v>2.7629508256203747E-4</v>
      </c>
      <c r="AM464" s="10">
        <f>3/24000000*OO[[#This Row],[95 (30JUN1985 18:00:00)-Water Temperature (C)]]*OO[[#This Row],[37]]</f>
        <v>1.1020978733319998E-3</v>
      </c>
      <c r="AN464" s="10">
        <f>3/24000000*OO[[#This Row],[96 (30JUN1985 21:00:00)-Water Temperature (C)]]*OO[[#This Row],[38]]</f>
        <v>3.4270557443868747E-3</v>
      </c>
      <c r="AO464" s="10">
        <f>3/24000000*OO[[#This Row],[97 (01JUL1985 00:00:00)-Water Temperature (C)]]*OO[[#This Row],[39]]</f>
        <v>8.6120722437812505E-3</v>
      </c>
      <c r="AP464" s="10">
        <f>3/24000000*OO[[#This Row],[98 (01JUL1985 03:00:00)-Water Temperature (C)]]*OO[[#This Row],[40]]</f>
        <v>1.8104611975290001E-2</v>
      </c>
      <c r="AQ464" s="10">
        <f>3/24000000*OO[[#This Row],[99 (01JUL1985 06:00:00)-Water Temperature (C)]]*OO[[#This Row],[41]]</f>
        <v>3.2717783848424997E-2</v>
      </c>
      <c r="AR464" s="10">
        <f>3/24000000*OO[[#This Row],[100 (01JUL1985 09:00:00)-Water Temperature (C)]]*OO[[#This Row],[42]]</f>
        <v>5.2509241740899999E-2</v>
      </c>
      <c r="AS464" s="10">
        <f>3/24000000*OO[[#This Row],[101 (01JUL1985 12:00:00)-Water Temperature (C)]]*OO[[#This Row],[43]]</f>
        <v>7.5859521736562491E-2</v>
      </c>
      <c r="AT464" s="10">
        <f>3/24000000*OO[[#This Row],[102 (01JUL1985 15:00:00)-Water Temperature (C)]]*OO[[#This Row],[44]]</f>
        <v>9.9581209107187485E-2</v>
      </c>
      <c r="AU464" s="10">
        <f>3/24000000*OO[[#This Row],[103 (01JUL1985 18:00:00)-Water Temperature (C)]]*OO[[#This Row],[45]]</f>
        <v>0.12067569310844999</v>
      </c>
      <c r="AV464" s="10">
        <f>3/24000000*OO[[#This Row],[104 (01JUL1985 21:00:00)-Water Temperature (C)]]*OO[[#This Row],[46]]</f>
        <v>0.13619211846449999</v>
      </c>
      <c r="AW464" s="10">
        <f>3/24000000*OO[[#This Row],[105 (02JUL1985 00:00:00)-Water Temperature (C)]]*OO[[#This Row],[47]]</f>
        <v>0.14575049539279999</v>
      </c>
      <c r="AX464" s="10">
        <f>3/24000000*OO[[#This Row],[106 (02JUL1985 03:00:00)-Water Temperature (C)]]*OO[[#This Row],[48]]</f>
        <v>0.14925366278864996</v>
      </c>
      <c r="AY464" s="10">
        <f>3/24000000*OO[[#This Row],[107 (02JUL1985 06:00:00)-Water Temperature (C)]]*OO[[#This Row],[49]]</f>
        <v>0.14738843637083748</v>
      </c>
      <c r="AZ464" s="10">
        <f>3/24000000*OO[[#This Row],[108 (02JUL1985 09:00:00)-Water Temperature (C)]]*OO[[#This Row],[50]]</f>
        <v>0.14110364837617501</v>
      </c>
      <c r="BA464" s="10">
        <f>3/24000000*OO[[#This Row],[109 (02JUL1985 12:00:00)-Water Temperature (C)]]*OO[[#This Row],[51]]</f>
        <v>0.13276269417644998</v>
      </c>
      <c r="BB464" s="10">
        <f>3/24000000*OO[[#This Row],[110 (02JUL1985 15:00:00)-Water Temperature (C)]]*OO[[#This Row],[52]]</f>
        <v>0.12314995411771248</v>
      </c>
      <c r="BC464" s="10">
        <f>3/24000000*OO[[#This Row],[111 (02JUL1985 18:00:00)-Water Temperature (C)]]*OO[[#This Row],[53]]</f>
        <v>0.11256412645057499</v>
      </c>
      <c r="BD464" s="10">
        <f>3/24000000*OO[[#This Row],[112 (02JUL1985 21:00:00)-Water Temperature (C)]]*OO[[#This Row],[54]]</f>
        <v>0.10094403915476249</v>
      </c>
      <c r="BE464" s="10">
        <f>3/24000000*OO[[#This Row],[113 (03JUL1985 00:00:00)-Water Temperature (C)]]*OO[[#This Row],[55]]</f>
        <v>8.889947317012499E-2</v>
      </c>
      <c r="BF464" s="10">
        <f>3/24000000*OO[[#This Row],[114 (03JUL1985 03:00:00)-Water Temperature (C)]]*OO[[#This Row],[56]]</f>
        <v>7.76897164753E-2</v>
      </c>
      <c r="BG464" s="10">
        <f>3/24000000*OO[[#This Row],[115 (03JUL1985 06:00:00)-Water Temperature (C)]]*OO[[#This Row],[57]]</f>
        <v>6.752464686752499E-2</v>
      </c>
      <c r="BH464" s="10">
        <f>3/24000000*OO[[#This Row],[116 (03JUL1985 09:00:00)-Water Temperature (C)]]*OO[[#This Row],[58]]</f>
        <v>5.8858103696699998E-2</v>
      </c>
      <c r="BI464" s="10">
        <f>3/24000000*OO[[#This Row],[117 (03JUL1985 12:00:00)-Water Temperature (C)]]*OO[[#This Row],[59]]</f>
        <v>5.14770070381875E-2</v>
      </c>
      <c r="BJ464" s="10">
        <f>3/24000000*OO[[#This Row],[118 (03JUL1985 15:00:00)-Water Temperature (C)]]*OO[[#This Row],[60]]</f>
        <v>4.5016827741250001E-2</v>
      </c>
      <c r="BK464" s="10">
        <f>3/24000000*OO[[#This Row],[119 (03JUL1985 18:00:00)-Water Temperature (C)]]*OO[[#This Row],[61]]</f>
        <v>3.933837970649999E-2</v>
      </c>
      <c r="BL464" s="10">
        <f>3/24000000*OO[[#This Row],[120 (03JUL1985 21:00:00)-Water Temperature (C)]]*OO[[#This Row],[62]]</f>
        <v>3.4193928714517499E-2</v>
      </c>
      <c r="BM464" s="10">
        <f>3/24000000*OO[[#This Row],[121 (04JUL1985 00:00:00)-Water Temperature (C)]]*OO[[#This Row],[63]]</f>
        <v>2.9655948816965001E-2</v>
      </c>
      <c r="BN464" s="10">
        <f>3/24000000*OO[[#This Row],[122 (04JUL1985 03:00:00)-Water Temperature (C)]]*OO[[#This Row],[64]]</f>
        <v>2.5781406449039996E-2</v>
      </c>
      <c r="BO464" s="10">
        <f>3/24000000*OO[[#This Row],[123 (04JUL1985 06:00:00)-Water Temperature (C)]]*OO[[#This Row],[65]]</f>
        <v>2.2496531296159999E-2</v>
      </c>
      <c r="BP464" s="10">
        <f>3/24000000*OO[[#This Row],[124 (04JUL1985 09:00:00)-Water Temperature (C)]]*OO[[#This Row],[66]]</f>
        <v>1.9880463141822503E-2</v>
      </c>
      <c r="BQ464" s="10">
        <f>3/24000000*OO[[#This Row],[125 (04JUL1985 12:00:00)-Water Temperature (C)]]*OO[[#This Row],[67]]</f>
        <v>1.7663576582999999E-2</v>
      </c>
      <c r="BR464" s="10">
        <f>3/24000000*OO[[#This Row],[126 (04JUL1985 15:00:00)-Water Temperature (C)]]*OO[[#This Row],[68]]</f>
        <v>1.57097638438475E-2</v>
      </c>
      <c r="BS464" s="10">
        <f>3/24000000*OO[[#This Row],[127 (04JUL1985 18:00:00)-Water Temperature (C)]]*OO[[#This Row],[69]]</f>
        <v>1.3974307492363749E-2</v>
      </c>
      <c r="BT464" s="10">
        <f>3/24000000*OO[[#This Row],[128 (04JUL1985 21:00:00)-Water Temperature (C)]]*OO[[#This Row],[70]]</f>
        <v>1.2417279807839998E-2</v>
      </c>
      <c r="BU464" s="10">
        <f>3/24000000*OO[[#This Row],[129 (05JUL1985 00:00:00)-Water Temperature (C)]]*OO[[#This Row],[71]]</f>
        <v>1.1014876731188748E-2</v>
      </c>
      <c r="BV464" s="10">
        <f>3/24000000*OO[[#This Row],[130 (05JUL1985 03:00:00)-Water Temperature (C)]]*OO[[#This Row],[72]]</f>
        <v>9.7984526119724996E-3</v>
      </c>
      <c r="BW464" s="10">
        <f>3/24000000*OO[[#This Row],[131 (05JUL1985 06:00:00)-Water Temperature (C)]]*OO[[#This Row],[73]]</f>
        <v>8.7501642872499993E-3</v>
      </c>
      <c r="BX464" s="10">
        <f>3/24000000*OO[[#This Row],[132 (05JUL1985 09:00:00)-Water Temperature (C)]]*OO[[#This Row],[74]]</f>
        <v>7.9064839153712482E-3</v>
      </c>
      <c r="BY464" s="10">
        <f>3/24000000*OO[[#This Row],[133 (05JUL1985 12:00:00)-Water Temperature (C)]]*OO[[#This Row],[75]]</f>
        <v>7.1940423493637492E-3</v>
      </c>
      <c r="BZ464" s="10">
        <f>3/24000000*OO[[#This Row],[134 (05JUL1985 15:00:00)-Water Temperature (C)]]*OO[[#This Row],[76]]</f>
        <v>6.5710075166287504E-3</v>
      </c>
      <c r="CA464" s="10">
        <f>3/24000000*OO[[#This Row],[135 (05JUL1985 18:00:00)-Water Temperature (C)]]*OO[[#This Row],[77]]</f>
        <v>6.0089589794087494E-3</v>
      </c>
      <c r="CB464" s="10">
        <f>3/24000000*OO[[#This Row],[136 (05JUL1985 21:00:00)-Water Temperature (C)]]*OO[[#This Row],[78]]</f>
        <v>5.4633709987599996E-3</v>
      </c>
      <c r="CC464" s="10">
        <f>3/24000000*OO[[#This Row],[137 (06JUL1985 00:00:00)-Water Temperature (C)]]*OO[[#This Row],[79]]</f>
        <v>4.9492522979974994E-3</v>
      </c>
      <c r="CD464" s="10">
        <f>3/24000000*OO[[#This Row],[138 (06JUL1985 03:00:00)-Water Temperature (C)]]*OO[[#This Row],[80]]</f>
        <v>4.4916905142775004E-3</v>
      </c>
      <c r="CE464" s="10">
        <f>3/24000000*OO[[#This Row],[139 (06JUL1985 06:00:00)-Water Temperature (C)]]*OO[[#This Row],[81]]</f>
        <v>4.09120967324375E-3</v>
      </c>
      <c r="CF464" s="10">
        <f>3/24000000*OO[[#This Row],[140 (06JUL1985 09:00:00)-Water Temperature (C)]]*OO[[#This Row],[82]]</f>
        <v>3.7753838609499999E-3</v>
      </c>
      <c r="CG464" s="10">
        <f>3/24000000*OO[[#This Row],[141 (06JUL1985 12:00:00)-Water Temperature (C)]]*OO[[#This Row],[83]]</f>
        <v>3.5035821523500001E-3</v>
      </c>
      <c r="CH464" s="10">
        <f>3/24000000*OO[[#This Row],[142 (06JUL1985 15:00:00)-Water Temperature (C)]]*OO[[#This Row],[84]]</f>
        <v>3.2565235063573747E-3</v>
      </c>
      <c r="CI464" s="10">
        <f>3/24000000*OO[[#This Row],[143 (06JUL1985 18:00:00)-Water Temperature (C)]]*OO[[#This Row],[85]]</f>
        <v>3.0275546598988756E-3</v>
      </c>
      <c r="CJ464" s="10">
        <f>3/24000000*OO[[#This Row],[144 (06JUL1985 21:00:00)-Water Temperature (C)]]*OO[[#This Row],[86]]</f>
        <v>2.7969461815749996E-3</v>
      </c>
      <c r="CK464" s="10">
        <f>3/24000000*OO[[#This Row],[145 (07JUL1985 00:00:00)-Water Temperature (C)]]*OO[[#This Row],[87]]</f>
        <v>2.5736589174584993E-3</v>
      </c>
      <c r="CL464" s="10">
        <f>3/24000000*OO[[#This Row],[146 (07JUL1985 03:00:00)-Water Temperature (C)]]*OO[[#This Row],[88]]</f>
        <v>2.3683866890970001E-3</v>
      </c>
      <c r="CM464" s="10">
        <f>3/24000000*OO[[#This Row],[147 (07JUL1985 06:00:00)-Water Temperature (C)]]*OO[[#This Row],[89]]</f>
        <v>2.1810940698947499E-3</v>
      </c>
      <c r="CN464" s="10">
        <f>3/24000000*OO[[#This Row],[148 (07JUL1985 09:00:00)-Water Temperature (C)]]*OO[[#This Row],[90]]</f>
        <v>2.0151397593127498E-3</v>
      </c>
      <c r="CO464" s="10">
        <f>3/24000000*OO[[#This Row],[149 (07JUL1985 12:00:00)-Water Temperature (C)]]*OO[[#This Row],[91]]</f>
        <v>1.8733158759547499E-3</v>
      </c>
      <c r="CP464" s="10">
        <f>3/24000000*OO[[#This Row],[150 (07JUL1985 15:00:00)-Water Temperature (C)]]*OO[[#This Row],[92]]</f>
        <v>1.7537314023193748E-3</v>
      </c>
      <c r="CQ464" s="10">
        <f>3/24000000*OO[[#This Row],[151 (07JUL1985 18:00:00)-Water Temperature (C)]]*OO[[#This Row],[93]]</f>
        <v>1.6367088401224997E-3</v>
      </c>
      <c r="CR464" s="10">
        <f>3/24000000*OO[[#This Row],[152 (07JUL1985 21:00:00)-Water Temperature (C)]]*OO[[#This Row],[94]]</f>
        <v>1.5201180457715001E-3</v>
      </c>
      <c r="CS464" s="10">
        <f>3/24000000*OO[[#This Row],[153 (08JUL1985 00:00:00)-Water Temperature (C)]]*OO[[#This Row],[95]]</f>
        <v>1.4107009097460001E-3</v>
      </c>
      <c r="CT464" s="10">
        <f>3/24000000*OO[[#This Row],[154 (08JUL1985 03:00:00)-Water Temperature (C)]]*OO[[#This Row],[96]]</f>
        <v>1.30969490287875E-3</v>
      </c>
      <c r="CU464" s="10">
        <f>3/24000000*OO[[#This Row],[155 (08JUL1985 06:00:00)-Water Temperature (C)]]*OO[[#This Row],[97]]</f>
        <v>1.2169837627237499E-3</v>
      </c>
      <c r="CV464" s="10">
        <f>3/24000000*OO[[#This Row],[156 (08JUL1985 09:00:00)-Water Temperature (C)]]*OO[[#This Row],[98]]</f>
        <v>1.1394994741121252E-3</v>
      </c>
      <c r="CW464" s="10">
        <f>3/24000000*OO[[#This Row],[157 (08JUL1985 12:00:00)-Water Temperature (C)]]*OO[[#This Row],[99]]</f>
        <v>1.0734675079916247E-3</v>
      </c>
    </row>
    <row r="465" spans="1:101" x14ac:dyDescent="0.35">
      <c r="A465" t="s">
        <v>472</v>
      </c>
      <c r="B465">
        <v>892.99080000000004</v>
      </c>
      <c r="C465" s="10">
        <f>3/24*OO[[#This Row],[59 (26JUN1985 06:00:00)-Water Temperature (C)]]*OO[[#This Row],[1]]/SUM(OO[1])</f>
        <v>0</v>
      </c>
      <c r="D465" s="10">
        <f>3/24*OO[[#This Row],[60 (26JUN1985 09:00:00)-Water Temperature (C)]]*OO[[#This Row],[2]]/SUM(OO[2])</f>
        <v>0</v>
      </c>
      <c r="E465" s="10">
        <f>3/24*OO[[#This Row],[61 (26JUN1985 12:00:00)-Water Temperature (C)]]*OO[[#This Row],[3]]/SUM(OO[3])</f>
        <v>0</v>
      </c>
      <c r="F465" s="10">
        <f>3/24*OO[[#This Row],[62 (26JUN1985 15:00:00)-Water Temperature (C)]]*OO[[#This Row],[4]]/SUM(OO[4])</f>
        <v>0</v>
      </c>
      <c r="G465" s="10">
        <f>3/24*OO[[#This Row],[63 (26JUN1985 18:00:00)-Water Temperature (C)]]*OO[[#This Row],[5]]/SUM(OO[5])</f>
        <v>0</v>
      </c>
      <c r="H465" s="10">
        <f>3/24*OO[[#This Row],[64 (26JUN1985 21:00:00)-Water Temperature (C)]]*OO[[#This Row],[6]]/SUM(OO[6])</f>
        <v>0</v>
      </c>
      <c r="I465" s="10">
        <f>3/24*OO[[#This Row],[65 (27JUN1985 00:00:00)-Water Temperature (C)]]*OO[[#This Row],[7]]/SUM(OO[7])</f>
        <v>0</v>
      </c>
      <c r="J465" s="10">
        <f>3/24*OO[[#This Row],[66 (27JUN1985 03:00:00)-Water Temperature (C)]]*OO[[#This Row],[8]]/SUM(OO[8])</f>
        <v>0</v>
      </c>
      <c r="K465" s="10">
        <f>3/24*OO[[#This Row],[67 (27JUN1985 06:00:00)-Water Temperature (C)]]*OO[[#This Row],[9]]/SUM(OO[9])</f>
        <v>0</v>
      </c>
      <c r="L465" s="10">
        <f>3/24*OO[[#This Row],[68 (27JUN1985 09:00:00)-Water Temperature (C)]]*OO[[#This Row],[10]]/SUM(OO[10])</f>
        <v>0</v>
      </c>
      <c r="M465" s="10">
        <f>3/24*OO[[#This Row],[69 (27JUN1985 12:00:00)-Water Temperature (C)]]*OO[[#This Row],[11]]/SUM(OO[11])</f>
        <v>0</v>
      </c>
      <c r="N465" s="10">
        <f>3/24*OO[[#This Row],[70 (27JUN1985 15:00:00)-Water Temperature (C)]]*OO[[#This Row],[12]]/SUM(OO[12])</f>
        <v>0</v>
      </c>
      <c r="O465" s="10">
        <f>3/24*OO[[#This Row],[71 (27JUN1985 18:00:00)-Water Temperature (C)]]*OO[[#This Row],[13]]/SUM(OO[13])</f>
        <v>0</v>
      </c>
      <c r="P465" s="10">
        <f>3/24*OO[[#This Row],[72 (27JUN1985 21:00:00)-Water Temperature (C)]]*OO[[#This Row],[14]]/SUM(OO[14])</f>
        <v>0</v>
      </c>
      <c r="Q465" s="10">
        <f>3/24*OO[[#This Row],[73 (28JUN1985 00:00:00)-Water Temperature (C)]]*OO[[#This Row],[15]]/SUM(OO[15])</f>
        <v>0</v>
      </c>
      <c r="R465" s="10">
        <f>3/24*OO[[#This Row],[74 (28JUN1985 03:00:00)-Water Temperature (C)]]*OO[[#This Row],[16]]/SUM(OO[16])</f>
        <v>0</v>
      </c>
      <c r="S465" s="10">
        <f>3/24*OO[[#This Row],[75 (28JUN1985 06:00:00)-Water Temperature (C)]]*OO[[#This Row],[17]]/SUM(OO[17])</f>
        <v>0</v>
      </c>
      <c r="T465" s="10">
        <f>3/24*OO[[#This Row],[76 (28JUN1985 09:00:00)-Water Temperature (C)]]*OO[[#This Row],[18]]/SUM(OO[18])</f>
        <v>0</v>
      </c>
      <c r="U465" s="10">
        <f>3/24*OO[[#This Row],[77 (28JUN1985 12:00:00)-Water Temperature (C)]]*OO[[#This Row],[19]]/SUM(OO[19])</f>
        <v>0</v>
      </c>
      <c r="V465" s="10">
        <f>3/24000000*OO[[#This Row],[78 (28JUN1985 15:00:00)-Water Temperature (C)]]*OO[[#This Row],[20]]</f>
        <v>0</v>
      </c>
      <c r="W465" s="10">
        <f>3/24000000*OO[[#This Row],[79 (28JUN1985 18:00:00)-Water Temperature (C)]]*OO[[#This Row],[21]]</f>
        <v>0</v>
      </c>
      <c r="X465" s="10">
        <f>3/24000000*OO[[#This Row],[80 (28JUN1985 21:00:00)-Water Temperature (C)]]*OO[[#This Row],[22]]</f>
        <v>9.6548333922449999E-44</v>
      </c>
      <c r="Y465" s="10">
        <f>3/24000000*OO[[#This Row],[81 (29JUN1985 00:00:00)-Water Temperature (C)]]*OO[[#This Row],[23]]</f>
        <v>3.4986670854762499E-36</v>
      </c>
      <c r="Z465" s="10">
        <f>3/24000000*OO[[#This Row],[82 (29JUN1985 03:00:00)-Water Temperature (C)]]*OO[[#This Row],[24]]</f>
        <v>2.576003042291E-30</v>
      </c>
      <c r="AA465" s="10">
        <f>3/24000000*OO[[#This Row],[83 (29JUN1985 06:00:00)-Water Temperature (C)]]*OO[[#This Row],[25]]</f>
        <v>1.3592678617E-25</v>
      </c>
      <c r="AB465" s="10">
        <f>3/24000000*OO[[#This Row],[84 (29JUN1985 09:00:00)-Water Temperature (C)]]*OO[[#This Row],[26]]</f>
        <v>1.0807916640939999E-21</v>
      </c>
      <c r="AC465" s="10">
        <f>3/24000000*OO[[#This Row],[85 (29JUN1985 12:00:00)-Water Temperature (C)]]*OO[[#This Row],[27]]</f>
        <v>1.908006378936625E-18</v>
      </c>
      <c r="AD465" s="10">
        <f>3/24000000*OO[[#This Row],[86 (29JUN1985 15:00:00)-Water Temperature (C)]]*OO[[#This Row],[28]]</f>
        <v>1.0157679516354999E-15</v>
      </c>
      <c r="AE465" s="10">
        <f>3/24000000*OO[[#This Row],[88 (29JUN1985 21:00:00)-Water Temperature (C)]]*OO[[#This Row],[30]]</f>
        <v>1.9304050599556249E-11</v>
      </c>
      <c r="AF465" s="10">
        <f>3/24000000*OO[[#This Row],[88 (29JUN1985 21:00:00)-Water Temperature (C)]]*OO[[#This Row],[30]]</f>
        <v>1.9304050599556249E-11</v>
      </c>
      <c r="AG465" s="10">
        <f>3/24000000*OO[[#This Row],[89 (30JUN1985 00:00:00)-Water Temperature (C)]]*OO[[#This Row],[31]]</f>
        <v>9.2419463286674986E-10</v>
      </c>
      <c r="AH465" s="10">
        <f>3/24000000*OO[[#This Row],[90 (30JUN1985 03:00:00)-Water Temperature (C)]]*OO[[#This Row],[32]]</f>
        <v>2.5167285675881249E-8</v>
      </c>
      <c r="AI465" s="10">
        <f>3/24000000*OO[[#This Row],[91 (30JUN1985 06:00:00)-Water Temperature (C)]]*OO[[#This Row],[33]]</f>
        <v>4.2067586958112498E-7</v>
      </c>
      <c r="AJ465" s="10">
        <f>3/24000000*OO[[#This Row],[92 (30JUN1985 09:00:00)-Water Temperature (C)]]*OO[[#This Row],[34]]</f>
        <v>4.6337960081325E-6</v>
      </c>
      <c r="AK465" s="10">
        <f>3/24000000*OO[[#This Row],[93 (30JUN1985 12:00:00)-Water Temperature (C)]]*OO[[#This Row],[35]]</f>
        <v>3.5523539097199998E-5</v>
      </c>
      <c r="AL465" s="10">
        <f>3/24000000*OO[[#This Row],[94 (30JUN1985 15:00:00)-Water Temperature (C)]]*OO[[#This Row],[36]]</f>
        <v>1.9796708977592499E-4</v>
      </c>
      <c r="AM465" s="10">
        <f>3/24000000*OO[[#This Row],[95 (30JUN1985 18:00:00)-Water Temperature (C)]]*OO[[#This Row],[37]]</f>
        <v>8.3260985169062492E-4</v>
      </c>
      <c r="AN465" s="10">
        <f>3/24000000*OO[[#This Row],[96 (30JUN1985 21:00:00)-Water Temperature (C)]]*OO[[#This Row],[38]]</f>
        <v>2.723768075175E-3</v>
      </c>
      <c r="AO465" s="10">
        <f>3/24000000*OO[[#This Row],[97 (01JUL1985 00:00:00)-Water Temperature (C)]]*OO[[#This Row],[39]]</f>
        <v>7.1834933611374992E-3</v>
      </c>
      <c r="AP465" s="10">
        <f>3/24000000*OO[[#This Row],[98 (01JUL1985 03:00:00)-Water Temperature (C)]]*OO[[#This Row],[40]]</f>
        <v>1.5802572679187499E-2</v>
      </c>
      <c r="AQ465" s="10">
        <f>3/24000000*OO[[#This Row],[99 (01JUL1985 06:00:00)-Water Temperature (C)]]*OO[[#This Row],[41]]</f>
        <v>2.9798512114026246E-2</v>
      </c>
      <c r="AR465" s="10">
        <f>3/24000000*OO[[#This Row],[100 (01JUL1985 09:00:00)-Water Temperature (C)]]*OO[[#This Row],[42]]</f>
        <v>4.9736699491249994E-2</v>
      </c>
      <c r="AS465" s="10">
        <f>3/24000000*OO[[#This Row],[101 (01JUL1985 12:00:00)-Water Temperature (C)]]*OO[[#This Row],[43]]</f>
        <v>7.4506025734199996E-2</v>
      </c>
      <c r="AT465" s="10">
        <f>3/24000000*OO[[#This Row],[102 (01JUL1985 15:00:00)-Water Temperature (C)]]*OO[[#This Row],[44]]</f>
        <v>0.10118683939731249</v>
      </c>
      <c r="AU465" s="10">
        <f>3/24000000*OO[[#This Row],[103 (01JUL1985 18:00:00)-Water Temperature (C)]]*OO[[#This Row],[45]]</f>
        <v>0.12658773847724999</v>
      </c>
      <c r="AV465" s="10">
        <f>3/24000000*OO[[#This Row],[104 (01JUL1985 21:00:00)-Water Temperature (C)]]*OO[[#This Row],[46]]</f>
        <v>0.14724378713831249</v>
      </c>
      <c r="AW465" s="10">
        <f>3/24000000*OO[[#This Row],[105 (02JUL1985 00:00:00)-Water Temperature (C)]]*OO[[#This Row],[47]]</f>
        <v>0.16207804486620001</v>
      </c>
      <c r="AX465" s="10">
        <f>3/24000000*OO[[#This Row],[106 (02JUL1985 03:00:00)-Water Temperature (C)]]*OO[[#This Row],[48]]</f>
        <v>0.17039981559356249</v>
      </c>
      <c r="AY465" s="10">
        <f>3/24000000*OO[[#This Row],[107 (02JUL1985 06:00:00)-Water Temperature (C)]]*OO[[#This Row],[49]]</f>
        <v>0.17247177099074998</v>
      </c>
      <c r="AZ465" s="10">
        <f>3/24000000*OO[[#This Row],[108 (02JUL1985 09:00:00)-Water Temperature (C)]]*OO[[#This Row],[50]]</f>
        <v>0.16903487889849997</v>
      </c>
      <c r="BA465" s="10">
        <f>3/24000000*OO[[#This Row],[109 (02JUL1985 12:00:00)-Water Temperature (C)]]*OO[[#This Row],[51]]</f>
        <v>0.1623245563986</v>
      </c>
      <c r="BB465" s="10">
        <f>3/24000000*OO[[#This Row],[110 (02JUL1985 15:00:00)-Water Temperature (C)]]*OO[[#This Row],[52]]</f>
        <v>0.15373102885855</v>
      </c>
      <c r="BC465" s="10">
        <f>3/24000000*OO[[#This Row],[111 (02JUL1985 18:00:00)-Water Temperature (C)]]*OO[[#This Row],[53]]</f>
        <v>0.14316960446879998</v>
      </c>
      <c r="BD465" s="10">
        <f>3/24000000*OO[[#This Row],[112 (02JUL1985 21:00:00)-Water Temperature (C)]]*OO[[#This Row],[54]]</f>
        <v>0.130763511691425</v>
      </c>
      <c r="BE465" s="10">
        <f>3/24000000*OO[[#This Row],[113 (03JUL1985 00:00:00)-Water Temperature (C)]]*OO[[#This Row],[55]]</f>
        <v>0.11726382814704998</v>
      </c>
      <c r="BF465" s="10">
        <f>3/24000000*OO[[#This Row],[114 (03JUL1985 03:00:00)-Water Temperature (C)]]*OO[[#This Row],[56]]</f>
        <v>0.10425397157669999</v>
      </c>
      <c r="BG465" s="10">
        <f>3/24000000*OO[[#This Row],[115 (03JUL1985 06:00:00)-Water Temperature (C)]]*OO[[#This Row],[57]]</f>
        <v>9.2100674670112501E-2</v>
      </c>
      <c r="BH465" s="10">
        <f>3/24000000*OO[[#This Row],[116 (03JUL1985 09:00:00)-Water Temperature (C)]]*OO[[#This Row],[58]]</f>
        <v>8.149435584296251E-2</v>
      </c>
      <c r="BI465" s="10">
        <f>3/24000000*OO[[#This Row],[117 (03JUL1985 12:00:00)-Water Temperature (C)]]*OO[[#This Row],[59]]</f>
        <v>7.2263328626724993E-2</v>
      </c>
      <c r="BJ465" s="10">
        <f>3/24000000*OO[[#This Row],[118 (03JUL1985 15:00:00)-Water Temperature (C)]]*OO[[#This Row],[60]]</f>
        <v>6.4018046937900003E-2</v>
      </c>
      <c r="BK465" s="10">
        <f>3/24000000*OO[[#This Row],[119 (03JUL1985 18:00:00)-Water Temperature (C)]]*OO[[#This Row],[61]]</f>
        <v>5.6633173028024994E-2</v>
      </c>
      <c r="BL465" s="10">
        <f>3/24000000*OO[[#This Row],[120 (03JUL1985 21:00:00)-Water Temperature (C)]]*OO[[#This Row],[62]]</f>
        <v>4.9815190019212495E-2</v>
      </c>
      <c r="BM465" s="10">
        <f>3/24000000*OO[[#This Row],[121 (04JUL1985 00:00:00)-Water Temperature (C)]]*OO[[#This Row],[63]]</f>
        <v>4.3696535692499996E-2</v>
      </c>
      <c r="BN465" s="10">
        <f>3/24000000*OO[[#This Row],[122 (04JUL1985 03:00:00)-Water Temperature (C)]]*OO[[#This Row],[64]]</f>
        <v>3.8386637832599997E-2</v>
      </c>
      <c r="BO465" s="10">
        <f>3/24000000*OO[[#This Row],[123 (04JUL1985 06:00:00)-Water Temperature (C)]]*OO[[#This Row],[65]]</f>
        <v>3.3817272803008745E-2</v>
      </c>
      <c r="BP465" s="10">
        <f>3/24000000*OO[[#This Row],[124 (04JUL1985 09:00:00)-Water Temperature (C)]]*OO[[#This Row],[66]]</f>
        <v>3.01273204667925E-2</v>
      </c>
      <c r="BQ465" s="10">
        <f>3/24000000*OO[[#This Row],[125 (04JUL1985 12:00:00)-Water Temperature (C)]]*OO[[#This Row],[67]]</f>
        <v>2.6960938771374999E-2</v>
      </c>
      <c r="BR465" s="10">
        <f>3/24000000*OO[[#This Row],[126 (04JUL1985 15:00:00)-Water Temperature (C)]]*OO[[#This Row],[68]]</f>
        <v>2.4139173138059997E-2</v>
      </c>
      <c r="BS465" s="10">
        <f>3/24000000*OO[[#This Row],[127 (04JUL1985 18:00:00)-Water Temperature (C)]]*OO[[#This Row],[69]]</f>
        <v>2.1606189658029996E-2</v>
      </c>
      <c r="BT465" s="10">
        <f>3/24000000*OO[[#This Row],[128 (04JUL1985 21:00:00)-Water Temperature (C)]]*OO[[#This Row],[70]]</f>
        <v>1.931104908783E-2</v>
      </c>
      <c r="BU465" s="10">
        <f>3/24000000*OO[[#This Row],[129 (05JUL1985 00:00:00)-Water Temperature (C)]]*OO[[#This Row],[71]]</f>
        <v>1.7224359449537499E-2</v>
      </c>
      <c r="BV465" s="10">
        <f>3/24000000*OO[[#This Row],[130 (05JUL1985 03:00:00)-Water Temperature (C)]]*OO[[#This Row],[72]]</f>
        <v>1.5396342267075E-2</v>
      </c>
      <c r="BW465" s="10">
        <f>3/24000000*OO[[#This Row],[131 (05JUL1985 06:00:00)-Water Temperature (C)]]*OO[[#This Row],[73]]</f>
        <v>1.380693214377E-2</v>
      </c>
      <c r="BX465" s="10">
        <f>3/24000000*OO[[#This Row],[132 (05JUL1985 09:00:00)-Water Temperature (C)]]*OO[[#This Row],[74]]</f>
        <v>1.251421649336875E-2</v>
      </c>
      <c r="BY465" s="10">
        <f>3/24000000*OO[[#This Row],[133 (05JUL1985 12:00:00)-Water Temperature (C)]]*OO[[#This Row],[75]]</f>
        <v>1.141310415348E-2</v>
      </c>
      <c r="BZ465" s="10">
        <f>3/24000000*OO[[#This Row],[134 (05JUL1985 15:00:00)-Water Temperature (C)]]*OO[[#This Row],[76]]</f>
        <v>1.044470738212E-2</v>
      </c>
      <c r="CA465" s="10">
        <f>3/24000000*OO[[#This Row],[135 (05JUL1985 18:00:00)-Water Temperature (C)]]*OO[[#This Row],[77]]</f>
        <v>9.5674883501250009E-3</v>
      </c>
      <c r="CB465" s="10">
        <f>3/24000000*OO[[#This Row],[136 (05JUL1985 21:00:00)-Water Temperature (C)]]*OO[[#This Row],[78]]</f>
        <v>8.7154316543249996E-3</v>
      </c>
      <c r="CC465" s="10">
        <f>3/24000000*OO[[#This Row],[137 (06JUL1985 00:00:00)-Water Temperature (C)]]*OO[[#This Row],[79]]</f>
        <v>7.9110525547099984E-3</v>
      </c>
      <c r="CD465" s="10">
        <f>3/24000000*OO[[#This Row],[138 (06JUL1985 03:00:00)-Water Temperature (C)]]*OO[[#This Row],[80]]</f>
        <v>7.1918273221700003E-3</v>
      </c>
      <c r="CE465" s="10">
        <f>3/24000000*OO[[#This Row],[139 (06JUL1985 06:00:00)-Water Temperature (C)]]*OO[[#This Row],[81]]</f>
        <v>6.5590803231975001E-3</v>
      </c>
      <c r="CF465" s="10">
        <f>3/24000000*OO[[#This Row],[140 (06JUL1985 09:00:00)-Water Temperature (C)]]*OO[[#This Row],[82]]</f>
        <v>6.0546901621300001E-3</v>
      </c>
      <c r="CG465" s="10">
        <f>3/24000000*OO[[#This Row],[141 (06JUL1985 12:00:00)-Water Temperature (C)]]*OO[[#This Row],[83]]</f>
        <v>5.6183718729149994E-3</v>
      </c>
      <c r="CH465" s="10">
        <f>3/24000000*OO[[#This Row],[142 (06JUL1985 15:00:00)-Water Temperature (C)]]*OO[[#This Row],[84]]</f>
        <v>5.2213168794487501E-3</v>
      </c>
      <c r="CI465" s="10">
        <f>3/24000000*OO[[#This Row],[143 (06JUL1985 18:00:00)-Water Temperature (C)]]*OO[[#This Row],[85]]</f>
        <v>4.85353153990875E-3</v>
      </c>
      <c r="CJ465" s="10">
        <f>3/24000000*OO[[#This Row],[144 (06JUL1985 21:00:00)-Water Temperature (C)]]*OO[[#This Row],[86]]</f>
        <v>4.4850015583349995E-3</v>
      </c>
      <c r="CK465" s="10">
        <f>3/24000000*OO[[#This Row],[145 (07JUL1985 00:00:00)-Water Temperature (C)]]*OO[[#This Row],[87]]</f>
        <v>4.1289657559262505E-3</v>
      </c>
      <c r="CL465" s="10">
        <f>3/24000000*OO[[#This Row],[146 (07JUL1985 03:00:00)-Water Temperature (C)]]*OO[[#This Row],[88]]</f>
        <v>3.8011683920785E-3</v>
      </c>
      <c r="CM465" s="10">
        <f>3/24000000*OO[[#This Row],[147 (07JUL1985 06:00:00)-Water Temperature (C)]]*OO[[#This Row],[89]]</f>
        <v>3.5016196114935E-3</v>
      </c>
      <c r="CN465" s="10">
        <f>3/24000000*OO[[#This Row],[148 (07JUL1985 09:00:00)-Water Temperature (C)]]*OO[[#This Row],[90]]</f>
        <v>3.2355144809503751E-3</v>
      </c>
      <c r="CO465" s="10">
        <f>3/24000000*OO[[#This Row],[149 (07JUL1985 12:00:00)-Water Temperature (C)]]*OO[[#This Row],[91]]</f>
        <v>3.0068680156605E-3</v>
      </c>
      <c r="CP465" s="10">
        <f>3/24000000*OO[[#This Row],[150 (07JUL1985 15:00:00)-Water Temperature (C)]]*OO[[#This Row],[92]]</f>
        <v>2.81270675876225E-3</v>
      </c>
      <c r="CQ465" s="10">
        <f>3/24000000*OO[[#This Row],[151 (07JUL1985 18:00:00)-Water Temperature (C)]]*OO[[#This Row],[93]]</f>
        <v>2.6236276530660001E-3</v>
      </c>
      <c r="CR465" s="10">
        <f>3/24000000*OO[[#This Row],[152 (07JUL1985 21:00:00)-Water Temperature (C)]]*OO[[#This Row],[94]]</f>
        <v>2.4363859686399999E-3</v>
      </c>
      <c r="CS465" s="10">
        <f>3/24000000*OO[[#This Row],[153 (08JUL1985 00:00:00)-Water Temperature (C)]]*OO[[#This Row],[95]]</f>
        <v>2.2608079666777501E-3</v>
      </c>
      <c r="CT465" s="10">
        <f>3/24000000*OO[[#This Row],[154 (08JUL1985 03:00:00)-Water Temperature (C)]]*OO[[#This Row],[96]]</f>
        <v>2.0987415384487499E-3</v>
      </c>
      <c r="CU465" s="10">
        <f>3/24000000*OO[[#This Row],[155 (08JUL1985 06:00:00)-Water Temperature (C)]]*OO[[#This Row],[97]]</f>
        <v>1.9499702638792499E-3</v>
      </c>
      <c r="CV465" s="10">
        <f>3/24000000*OO[[#This Row],[156 (08JUL1985 09:00:00)-Water Temperature (C)]]*OO[[#This Row],[98]]</f>
        <v>1.8249458515502499E-3</v>
      </c>
      <c r="CW465" s="10">
        <f>3/24000000*OO[[#This Row],[157 (08JUL1985 12:00:00)-Water Temperature (C)]]*OO[[#This Row],[99]]</f>
        <v>1.71781622514375E-3</v>
      </c>
    </row>
    <row r="466" spans="1:101" x14ac:dyDescent="0.35">
      <c r="A466" t="s">
        <v>473</v>
      </c>
      <c r="B466">
        <v>872.45339999999999</v>
      </c>
      <c r="C466" s="10">
        <f>3/24*OO[[#This Row],[59 (26JUN1985 06:00:00)-Water Temperature (C)]]*OO[[#This Row],[1]]/SUM(OO[1])</f>
        <v>0</v>
      </c>
      <c r="D466" s="10">
        <f>3/24*OO[[#This Row],[60 (26JUN1985 09:00:00)-Water Temperature (C)]]*OO[[#This Row],[2]]/SUM(OO[2])</f>
        <v>0</v>
      </c>
      <c r="E466" s="10">
        <f>3/24*OO[[#This Row],[61 (26JUN1985 12:00:00)-Water Temperature (C)]]*OO[[#This Row],[3]]/SUM(OO[3])</f>
        <v>0</v>
      </c>
      <c r="F466" s="10">
        <f>3/24*OO[[#This Row],[62 (26JUN1985 15:00:00)-Water Temperature (C)]]*OO[[#This Row],[4]]/SUM(OO[4])</f>
        <v>0</v>
      </c>
      <c r="G466" s="10">
        <f>3/24*OO[[#This Row],[63 (26JUN1985 18:00:00)-Water Temperature (C)]]*OO[[#This Row],[5]]/SUM(OO[5])</f>
        <v>0</v>
      </c>
      <c r="H466" s="10">
        <f>3/24*OO[[#This Row],[64 (26JUN1985 21:00:00)-Water Temperature (C)]]*OO[[#This Row],[6]]/SUM(OO[6])</f>
        <v>0</v>
      </c>
      <c r="I466" s="10">
        <f>3/24*OO[[#This Row],[65 (27JUN1985 00:00:00)-Water Temperature (C)]]*OO[[#This Row],[7]]/SUM(OO[7])</f>
        <v>0</v>
      </c>
      <c r="J466" s="10">
        <f>3/24*OO[[#This Row],[66 (27JUN1985 03:00:00)-Water Temperature (C)]]*OO[[#This Row],[8]]/SUM(OO[8])</f>
        <v>0</v>
      </c>
      <c r="K466" s="10">
        <f>3/24*OO[[#This Row],[67 (27JUN1985 06:00:00)-Water Temperature (C)]]*OO[[#This Row],[9]]/SUM(OO[9])</f>
        <v>0</v>
      </c>
      <c r="L466" s="10">
        <f>3/24*OO[[#This Row],[68 (27JUN1985 09:00:00)-Water Temperature (C)]]*OO[[#This Row],[10]]/SUM(OO[10])</f>
        <v>0</v>
      </c>
      <c r="M466" s="10">
        <f>3/24*OO[[#This Row],[69 (27JUN1985 12:00:00)-Water Temperature (C)]]*OO[[#This Row],[11]]/SUM(OO[11])</f>
        <v>0</v>
      </c>
      <c r="N466" s="10">
        <f>3/24*OO[[#This Row],[70 (27JUN1985 15:00:00)-Water Temperature (C)]]*OO[[#This Row],[12]]/SUM(OO[12])</f>
        <v>0</v>
      </c>
      <c r="O466" s="10">
        <f>3/24*OO[[#This Row],[71 (27JUN1985 18:00:00)-Water Temperature (C)]]*OO[[#This Row],[13]]/SUM(OO[13])</f>
        <v>0</v>
      </c>
      <c r="P466" s="10">
        <f>3/24*OO[[#This Row],[72 (27JUN1985 21:00:00)-Water Temperature (C)]]*OO[[#This Row],[14]]/SUM(OO[14])</f>
        <v>0</v>
      </c>
      <c r="Q466" s="10">
        <f>3/24*OO[[#This Row],[73 (28JUN1985 00:00:00)-Water Temperature (C)]]*OO[[#This Row],[15]]/SUM(OO[15])</f>
        <v>0</v>
      </c>
      <c r="R466" s="10">
        <f>3/24*OO[[#This Row],[74 (28JUN1985 03:00:00)-Water Temperature (C)]]*OO[[#This Row],[16]]/SUM(OO[16])</f>
        <v>0</v>
      </c>
      <c r="S466" s="10">
        <f>3/24*OO[[#This Row],[75 (28JUN1985 06:00:00)-Water Temperature (C)]]*OO[[#This Row],[17]]/SUM(OO[17])</f>
        <v>0</v>
      </c>
      <c r="T466" s="10">
        <f>3/24*OO[[#This Row],[76 (28JUN1985 09:00:00)-Water Temperature (C)]]*OO[[#This Row],[18]]/SUM(OO[18])</f>
        <v>0</v>
      </c>
      <c r="U466" s="10">
        <f>3/24*OO[[#This Row],[77 (28JUN1985 12:00:00)-Water Temperature (C)]]*OO[[#This Row],[19]]/SUM(OO[19])</f>
        <v>0</v>
      </c>
      <c r="V466" s="10">
        <f>3/24000000*OO[[#This Row],[78 (28JUN1985 15:00:00)-Water Temperature (C)]]*OO[[#This Row],[20]]</f>
        <v>0</v>
      </c>
      <c r="W466" s="10">
        <f>3/24000000*OO[[#This Row],[79 (28JUN1985 18:00:00)-Water Temperature (C)]]*OO[[#This Row],[21]]</f>
        <v>0</v>
      </c>
      <c r="X466" s="10">
        <f>3/24000000*OO[[#This Row],[80 (28JUN1985 21:00:00)-Water Temperature (C)]]*OO[[#This Row],[22]]</f>
        <v>0</v>
      </c>
      <c r="Y466" s="10">
        <f>3/24000000*OO[[#This Row],[81 (29JUN1985 00:00:00)-Water Temperature (C)]]*OO[[#This Row],[23]]</f>
        <v>4.4275683783250003E-37</v>
      </c>
      <c r="Z466" s="10">
        <f>3/24000000*OO[[#This Row],[82 (29JUN1985 03:00:00)-Water Temperature (C)]]*OO[[#This Row],[24]]</f>
        <v>4.0295099154887503E-31</v>
      </c>
      <c r="AA466" s="10">
        <f>3/24000000*OO[[#This Row],[83 (29JUN1985 06:00:00)-Water Temperature (C)]]*OO[[#This Row],[25]]</f>
        <v>2.4942422314185002E-26</v>
      </c>
      <c r="AB466" s="10">
        <f>3/24000000*OO[[#This Row],[84 (29JUN1985 09:00:00)-Water Temperature (C)]]*OO[[#This Row],[26]]</f>
        <v>2.3068690335762498E-22</v>
      </c>
      <c r="AC466" s="10">
        <f>3/24000000*OO[[#This Row],[85 (29JUN1985 12:00:00)-Water Temperature (C)]]*OO[[#This Row],[27]]</f>
        <v>4.6866355789999994E-19</v>
      </c>
      <c r="AD466" s="10">
        <f>3/24000000*OO[[#This Row],[86 (29JUN1985 15:00:00)-Water Temperature (C)]]*OO[[#This Row],[28]]</f>
        <v>2.7928774805399996E-16</v>
      </c>
      <c r="AE466" s="10">
        <f>3/24000000*OO[[#This Row],[88 (29JUN1985 21:00:00)-Water Temperature (C)]]*OO[[#This Row],[30]]</f>
        <v>6.3792273597825002E-12</v>
      </c>
      <c r="AF466" s="10">
        <f>3/24000000*OO[[#This Row],[88 (29JUN1985 21:00:00)-Water Temperature (C)]]*OO[[#This Row],[30]]</f>
        <v>6.3792273597825002E-12</v>
      </c>
      <c r="AG466" s="10">
        <f>3/24000000*OO[[#This Row],[89 (30JUN1985 00:00:00)-Water Temperature (C)]]*OO[[#This Row],[31]]</f>
        <v>3.3056259853089998E-10</v>
      </c>
      <c r="AH466" s="10">
        <f>3/24000000*OO[[#This Row],[90 (30JUN1985 03:00:00)-Water Temperature (C)]]*OO[[#This Row],[32]]</f>
        <v>9.6837622060237488E-9</v>
      </c>
      <c r="AI466" s="10">
        <f>3/24000000*OO[[#This Row],[91 (30JUN1985 06:00:00)-Water Temperature (C)]]*OO[[#This Row],[33]]</f>
        <v>1.7320766683839999E-7</v>
      </c>
      <c r="AJ466" s="10">
        <f>3/24000000*OO[[#This Row],[92 (30JUN1985 09:00:00)-Water Temperature (C)]]*OO[[#This Row],[34]]</f>
        <v>2.0313243681299999E-6</v>
      </c>
      <c r="AK466" s="10">
        <f>3/24000000*OO[[#This Row],[93 (30JUN1985 12:00:00)-Water Temperature (C)]]*OO[[#This Row],[35]]</f>
        <v>1.6504878272793752E-5</v>
      </c>
      <c r="AL466" s="10">
        <f>3/24000000*OO[[#This Row],[94 (30JUN1985 15:00:00)-Water Temperature (C)]]*OO[[#This Row],[36]]</f>
        <v>9.7121083342124984E-5</v>
      </c>
      <c r="AM466" s="10">
        <f>3/24000000*OO[[#This Row],[95 (30JUN1985 18:00:00)-Water Temperature (C)]]*OO[[#This Row],[37]]</f>
        <v>4.2994148205937493E-4</v>
      </c>
      <c r="AN466" s="10">
        <f>3/24000000*OO[[#This Row],[96 (30JUN1985 21:00:00)-Water Temperature (C)]]*OO[[#This Row],[38]]</f>
        <v>1.476606234695625E-3</v>
      </c>
      <c r="AO466" s="10">
        <f>3/24000000*OO[[#This Row],[97 (01JUL1985 00:00:00)-Water Temperature (C)]]*OO[[#This Row],[39]]</f>
        <v>4.0780102925037495E-3</v>
      </c>
      <c r="AP466" s="10">
        <f>3/24000000*OO[[#This Row],[98 (01JUL1985 03:00:00)-Water Temperature (C)]]*OO[[#This Row],[40]]</f>
        <v>9.3676360836850003E-3</v>
      </c>
      <c r="AQ466" s="10">
        <f>3/24000000*OO[[#This Row],[99 (01JUL1985 06:00:00)-Water Temperature (C)]]*OO[[#This Row],[41]]</f>
        <v>1.8394181996327499E-2</v>
      </c>
      <c r="AR466" s="10">
        <f>3/24000000*OO[[#This Row],[100 (01JUL1985 09:00:00)-Water Temperature (C)]]*OO[[#This Row],[42]]</f>
        <v>3.1871993471988748E-2</v>
      </c>
      <c r="AS466" s="10">
        <f>3/24000000*OO[[#This Row],[101 (01JUL1985 12:00:00)-Water Temperature (C)]]*OO[[#This Row],[43]]</f>
        <v>4.9425725480074997E-2</v>
      </c>
      <c r="AT466" s="10">
        <f>3/24000000*OO[[#This Row],[102 (01JUL1985 15:00:00)-Water Temperature (C)]]*OO[[#This Row],[44]]</f>
        <v>6.9337796174400002E-2</v>
      </c>
      <c r="AU466" s="10">
        <f>3/24000000*OO[[#This Row],[103 (01JUL1985 18:00:00)-Water Temperature (C)]]*OO[[#This Row],[45]]</f>
        <v>8.9421670900799999E-2</v>
      </c>
      <c r="AV466" s="10">
        <f>3/24000000*OO[[#This Row],[104 (01JUL1985 21:00:00)-Water Temperature (C)]]*OO[[#This Row],[46]]</f>
        <v>0.10705534134355001</v>
      </c>
      <c r="AW466" s="10">
        <f>3/24000000*OO[[#This Row],[105 (02JUL1985 00:00:00)-Water Temperature (C)]]*OO[[#This Row],[47]]</f>
        <v>0.12106283695200001</v>
      </c>
      <c r="AX466" s="10">
        <f>3/24000000*OO[[#This Row],[106 (02JUL1985 03:00:00)-Water Temperature (C)]]*OO[[#This Row],[48]]</f>
        <v>0.130536602219675</v>
      </c>
      <c r="AY466" s="10">
        <f>3/24000000*OO[[#This Row],[107 (02JUL1985 06:00:00)-Water Temperature (C)]]*OO[[#This Row],[49]]</f>
        <v>0.13528801104237501</v>
      </c>
      <c r="AZ466" s="10">
        <f>3/24000000*OO[[#This Row],[108 (02JUL1985 09:00:00)-Water Temperature (C)]]*OO[[#This Row],[50]]</f>
        <v>0.13560173227575001</v>
      </c>
      <c r="BA466" s="10">
        <f>3/24000000*OO[[#This Row],[109 (02JUL1985 12:00:00)-Water Temperature (C)]]*OO[[#This Row],[51]]</f>
        <v>0.13295278750774997</v>
      </c>
      <c r="BB466" s="10">
        <f>3/24000000*OO[[#This Row],[110 (02JUL1985 15:00:00)-Water Temperature (C)]]*OO[[#This Row],[52]]</f>
        <v>0.12822885079826249</v>
      </c>
      <c r="BC466" s="10">
        <f>3/24000000*OO[[#This Row],[111 (02JUL1985 18:00:00)-Water Temperature (C)]]*OO[[#This Row],[53]]</f>
        <v>0.12164899140281249</v>
      </c>
      <c r="BD466" s="10">
        <f>3/24000000*OO[[#This Row],[112 (02JUL1985 21:00:00)-Water Temperature (C)]]*OO[[#This Row],[54]]</f>
        <v>0.11305514950620001</v>
      </c>
      <c r="BE466" s="10">
        <f>3/24000000*OO[[#This Row],[113 (03JUL1985 00:00:00)-Water Temperature (C)]]*OO[[#This Row],[55]]</f>
        <v>0.1031086968601625</v>
      </c>
      <c r="BF466" s="10">
        <f>3/24000000*OO[[#This Row],[114 (03JUL1985 03:00:00)-Water Temperature (C)]]*OO[[#This Row],[56]]</f>
        <v>9.3144977001074991E-2</v>
      </c>
      <c r="BG466" s="10">
        <f>3/24000000*OO[[#This Row],[115 (03JUL1985 06:00:00)-Water Temperature (C)]]*OO[[#This Row],[57]]</f>
        <v>8.353349897328749E-2</v>
      </c>
      <c r="BH466" s="10">
        <f>3/24000000*OO[[#This Row],[116 (03JUL1985 09:00:00)-Water Temperature (C)]]*OO[[#This Row],[58]]</f>
        <v>7.4940547192499998E-2</v>
      </c>
      <c r="BI466" s="10">
        <f>3/24000000*OO[[#This Row],[117 (03JUL1985 12:00:00)-Water Temperature (C)]]*OO[[#This Row],[59]]</f>
        <v>6.7290577747250002E-2</v>
      </c>
      <c r="BJ466" s="10">
        <f>3/24000000*OO[[#This Row],[118 (03JUL1985 15:00:00)-Water Temperature (C)]]*OO[[#This Row],[60]]</f>
        <v>6.0307119892799993E-2</v>
      </c>
      <c r="BK466" s="10">
        <f>3/24000000*OO[[#This Row],[119 (03JUL1985 18:00:00)-Water Temperature (C)]]*OO[[#This Row],[61]]</f>
        <v>5.3929411115937499E-2</v>
      </c>
      <c r="BL466" s="10">
        <f>3/24000000*OO[[#This Row],[120 (03JUL1985 21:00:00)-Water Temperature (C)]]*OO[[#This Row],[62]]</f>
        <v>4.7929258318162499E-2</v>
      </c>
      <c r="BM466" s="10">
        <f>3/24000000*OO[[#This Row],[121 (04JUL1985 00:00:00)-Water Temperature (C)]]*OO[[#This Row],[63]]</f>
        <v>4.2454833413700002E-2</v>
      </c>
      <c r="BN466" s="10">
        <f>3/24000000*OO[[#This Row],[122 (04JUL1985 03:00:00)-Water Temperature (C)]]*OO[[#This Row],[64]]</f>
        <v>3.7630399808699991E-2</v>
      </c>
      <c r="BO466" s="10">
        <f>3/24000000*OO[[#This Row],[123 (04JUL1985 06:00:00)-Water Temperature (C)]]*OO[[#This Row],[65]]</f>
        <v>3.3419791579744999E-2</v>
      </c>
      <c r="BP466" s="10">
        <f>3/24000000*OO[[#This Row],[124 (04JUL1985 09:00:00)-Water Temperature (C)]]*OO[[#This Row],[66]]</f>
        <v>2.9976162180078748E-2</v>
      </c>
      <c r="BQ466" s="10">
        <f>3/24000000*OO[[#This Row],[125 (04JUL1985 12:00:00)-Water Temperature (C)]]*OO[[#This Row],[67]]</f>
        <v>2.698502172613125E-2</v>
      </c>
      <c r="BR466" s="10">
        <f>3/24000000*OO[[#This Row],[126 (04JUL1985 15:00:00)-Water Temperature (C)]]*OO[[#This Row],[68]]</f>
        <v>2.4291958997325003E-2</v>
      </c>
      <c r="BS466" s="10">
        <f>3/24000000*OO[[#This Row],[127 (04JUL1985 18:00:00)-Water Temperature (C)]]*OO[[#This Row],[69]]</f>
        <v>2.1851549187929999E-2</v>
      </c>
      <c r="BT466" s="10">
        <f>3/24000000*OO[[#This Row],[128 (04JUL1985 21:00:00)-Water Temperature (C)]]*OO[[#This Row],[70]]</f>
        <v>1.9621509140866248E-2</v>
      </c>
      <c r="BU466" s="10">
        <f>3/24000000*OO[[#This Row],[129 (05JUL1985 00:00:00)-Water Temperature (C)]]*OO[[#This Row],[71]]</f>
        <v>1.7578641072069998E-2</v>
      </c>
      <c r="BV466" s="10">
        <f>3/24000000*OO[[#This Row],[130 (05JUL1985 03:00:00)-Water Temperature (C)]]*OO[[#This Row],[72]]</f>
        <v>1.5774200168564997E-2</v>
      </c>
      <c r="BW466" s="10">
        <f>3/24000000*OO[[#This Row],[131 (05JUL1985 06:00:00)-Water Temperature (C)]]*OO[[#This Row],[73]]</f>
        <v>1.41932618710825E-2</v>
      </c>
      <c r="BX466" s="10">
        <f>3/24000000*OO[[#This Row],[132 (05JUL1985 09:00:00)-Water Temperature (C)]]*OO[[#This Row],[74]]</f>
        <v>1.289631847788375E-2</v>
      </c>
      <c r="BY466" s="10">
        <f>3/24000000*OO[[#This Row],[133 (05JUL1985 12:00:00)-Water Temperature (C)]]*OO[[#This Row],[75]]</f>
        <v>1.1782965131197498E-2</v>
      </c>
      <c r="BZ466" s="10">
        <f>3/24000000*OO[[#This Row],[134 (05JUL1985 15:00:00)-Water Temperature (C)]]*OO[[#This Row],[76]]</f>
        <v>1.0798564110164999E-2</v>
      </c>
      <c r="CA466" s="10">
        <f>3/24000000*OO[[#This Row],[135 (05JUL1985 18:00:00)-Water Temperature (C)]]*OO[[#This Row],[77]]</f>
        <v>9.9041396835937486E-3</v>
      </c>
      <c r="CB466" s="10">
        <f>3/24000000*OO[[#This Row],[136 (05JUL1985 21:00:00)-Water Temperature (C)]]*OO[[#This Row],[78]]</f>
        <v>9.0349127328599992E-3</v>
      </c>
      <c r="CC466" s="10">
        <f>3/24000000*OO[[#This Row],[137 (06JUL1985 00:00:00)-Water Temperature (C)]]*OO[[#This Row],[79]]</f>
        <v>8.2137158114025006E-3</v>
      </c>
      <c r="CD466" s="10">
        <f>3/24000000*OO[[#This Row],[138 (06JUL1985 03:00:00)-Water Temperature (C)]]*OO[[#This Row],[80]]</f>
        <v>7.4772349411349999E-3</v>
      </c>
      <c r="CE466" s="10">
        <f>3/24000000*OO[[#This Row],[139 (06JUL1985 06:00:00)-Water Temperature (C)]]*OO[[#This Row],[81]]</f>
        <v>6.8265472753949999E-3</v>
      </c>
      <c r="CF466" s="10">
        <f>3/24000000*OO[[#This Row],[140 (06JUL1985 09:00:00)-Water Temperature (C)]]*OO[[#This Row],[82]]</f>
        <v>6.3032508161512497E-3</v>
      </c>
      <c r="CG466" s="10">
        <f>3/24000000*OO[[#This Row],[141 (06JUL1985 12:00:00)-Water Temperature (C)]]*OO[[#This Row],[83]]</f>
        <v>5.8483715637749996E-3</v>
      </c>
      <c r="CH466" s="10">
        <f>3/24000000*OO[[#This Row],[142 (06JUL1985 15:00:00)-Water Temperature (C)]]*OO[[#This Row],[84]]</f>
        <v>5.4341079260150004E-3</v>
      </c>
      <c r="CI466" s="10">
        <f>3/24000000*OO[[#This Row],[143 (06JUL1985 18:00:00)-Water Temperature (C)]]*OO[[#This Row],[85]]</f>
        <v>5.0504499613125003E-3</v>
      </c>
      <c r="CJ466" s="10">
        <f>3/24000000*OO[[#This Row],[144 (06JUL1985 21:00:00)-Water Temperature (C)]]*OO[[#This Row],[86]]</f>
        <v>4.6677088168375E-3</v>
      </c>
      <c r="CK466" s="10">
        <f>3/24000000*OO[[#This Row],[145 (07JUL1985 00:00:00)-Water Temperature (C)]]*OO[[#This Row],[87]]</f>
        <v>4.2987486921525001E-3</v>
      </c>
      <c r="CL466" s="10">
        <f>3/24000000*OO[[#This Row],[146 (07JUL1985 03:00:00)-Water Temperature (C)]]*OO[[#This Row],[88]]</f>
        <v>3.9588862731399993E-3</v>
      </c>
      <c r="CM466" s="10">
        <f>3/24000000*OO[[#This Row],[147 (07JUL1985 06:00:00)-Water Temperature (C)]]*OO[[#This Row],[89]]</f>
        <v>3.6480573949979997E-3</v>
      </c>
      <c r="CN466" s="10">
        <f>3/24000000*OO[[#This Row],[148 (07JUL1985 09:00:00)-Water Temperature (C)]]*OO[[#This Row],[90]]</f>
        <v>3.371328181154E-3</v>
      </c>
      <c r="CO466" s="10">
        <f>3/24000000*OO[[#This Row],[149 (07JUL1985 12:00:00)-Water Temperature (C)]]*OO[[#This Row],[91]]</f>
        <v>3.1324803269497502E-3</v>
      </c>
      <c r="CP466" s="10">
        <f>3/24000000*OO[[#This Row],[150 (07JUL1985 15:00:00)-Water Temperature (C)]]*OO[[#This Row],[92]]</f>
        <v>2.9284622728758753E-3</v>
      </c>
      <c r="CQ466" s="10">
        <f>3/24000000*OO[[#This Row],[151 (07JUL1985 18:00:00)-Water Temperature (C)]]*OO[[#This Row],[93]]</f>
        <v>2.7305027910825E-3</v>
      </c>
      <c r="CR466" s="10">
        <f>3/24000000*OO[[#This Row],[152 (07JUL1985 21:00:00)-Water Temperature (C)]]*OO[[#This Row],[94]]</f>
        <v>2.5353392989421247E-3</v>
      </c>
      <c r="CS466" s="10">
        <f>3/24000000*OO[[#This Row],[153 (08JUL1985 00:00:00)-Water Temperature (C)]]*OO[[#This Row],[95]]</f>
        <v>2.3525925240306246E-3</v>
      </c>
      <c r="CT466" s="10">
        <f>3/24000000*OO[[#This Row],[154 (08JUL1985 03:00:00)-Water Temperature (C)]]*OO[[#This Row],[96]]</f>
        <v>2.1838734402537504E-3</v>
      </c>
      <c r="CU466" s="10">
        <f>3/24000000*OO[[#This Row],[155 (08JUL1985 06:00:00)-Water Temperature (C)]]*OO[[#This Row],[97]]</f>
        <v>2.0290519545090001E-3</v>
      </c>
      <c r="CV466" s="10">
        <f>3/24000000*OO[[#This Row],[156 (08JUL1985 09:00:00)-Water Temperature (C)]]*OO[[#This Row],[98]]</f>
        <v>1.8983328420142502E-3</v>
      </c>
      <c r="CW466" s="10">
        <f>3/24000000*OO[[#This Row],[157 (08JUL1985 12:00:00)-Water Temperature (C)]]*OO[[#This Row],[99]]</f>
        <v>1.7858415864093747E-3</v>
      </c>
    </row>
    <row r="467" spans="1:101" x14ac:dyDescent="0.35">
      <c r="A467" t="s">
        <v>474</v>
      </c>
      <c r="B467">
        <v>872.96860000000004</v>
      </c>
      <c r="C467" s="10">
        <f>3/24*OO[[#This Row],[59 (26JUN1985 06:00:00)-Water Temperature (C)]]*OO[[#This Row],[1]]/SUM(OO[1])</f>
        <v>0</v>
      </c>
      <c r="D467" s="10">
        <f>3/24*OO[[#This Row],[60 (26JUN1985 09:00:00)-Water Temperature (C)]]*OO[[#This Row],[2]]/SUM(OO[2])</f>
        <v>0</v>
      </c>
      <c r="E467" s="10">
        <f>3/24*OO[[#This Row],[61 (26JUN1985 12:00:00)-Water Temperature (C)]]*OO[[#This Row],[3]]/SUM(OO[3])</f>
        <v>0</v>
      </c>
      <c r="F467" s="10">
        <f>3/24*OO[[#This Row],[62 (26JUN1985 15:00:00)-Water Temperature (C)]]*OO[[#This Row],[4]]/SUM(OO[4])</f>
        <v>0</v>
      </c>
      <c r="G467" s="10">
        <f>3/24*OO[[#This Row],[63 (26JUN1985 18:00:00)-Water Temperature (C)]]*OO[[#This Row],[5]]/SUM(OO[5])</f>
        <v>0</v>
      </c>
      <c r="H467" s="10">
        <f>3/24*OO[[#This Row],[64 (26JUN1985 21:00:00)-Water Temperature (C)]]*OO[[#This Row],[6]]/SUM(OO[6])</f>
        <v>0</v>
      </c>
      <c r="I467" s="10">
        <f>3/24*OO[[#This Row],[65 (27JUN1985 00:00:00)-Water Temperature (C)]]*OO[[#This Row],[7]]/SUM(OO[7])</f>
        <v>0</v>
      </c>
      <c r="J467" s="10">
        <f>3/24*OO[[#This Row],[66 (27JUN1985 03:00:00)-Water Temperature (C)]]*OO[[#This Row],[8]]/SUM(OO[8])</f>
        <v>0</v>
      </c>
      <c r="K467" s="10">
        <f>3/24*OO[[#This Row],[67 (27JUN1985 06:00:00)-Water Temperature (C)]]*OO[[#This Row],[9]]/SUM(OO[9])</f>
        <v>0</v>
      </c>
      <c r="L467" s="10">
        <f>3/24*OO[[#This Row],[68 (27JUN1985 09:00:00)-Water Temperature (C)]]*OO[[#This Row],[10]]/SUM(OO[10])</f>
        <v>0</v>
      </c>
      <c r="M467" s="10">
        <f>3/24*OO[[#This Row],[69 (27JUN1985 12:00:00)-Water Temperature (C)]]*OO[[#This Row],[11]]/SUM(OO[11])</f>
        <v>0</v>
      </c>
      <c r="N467" s="10">
        <f>3/24*OO[[#This Row],[70 (27JUN1985 15:00:00)-Water Temperature (C)]]*OO[[#This Row],[12]]/SUM(OO[12])</f>
        <v>0</v>
      </c>
      <c r="O467" s="10">
        <f>3/24*OO[[#This Row],[71 (27JUN1985 18:00:00)-Water Temperature (C)]]*OO[[#This Row],[13]]/SUM(OO[13])</f>
        <v>0</v>
      </c>
      <c r="P467" s="10">
        <f>3/24*OO[[#This Row],[72 (27JUN1985 21:00:00)-Water Temperature (C)]]*OO[[#This Row],[14]]/SUM(OO[14])</f>
        <v>0</v>
      </c>
      <c r="Q467" s="10">
        <f>3/24*OO[[#This Row],[73 (28JUN1985 00:00:00)-Water Temperature (C)]]*OO[[#This Row],[15]]/SUM(OO[15])</f>
        <v>0</v>
      </c>
      <c r="R467" s="10">
        <f>3/24*OO[[#This Row],[74 (28JUN1985 03:00:00)-Water Temperature (C)]]*OO[[#This Row],[16]]/SUM(OO[16])</f>
        <v>0</v>
      </c>
      <c r="S467" s="10">
        <f>3/24*OO[[#This Row],[75 (28JUN1985 06:00:00)-Water Temperature (C)]]*OO[[#This Row],[17]]/SUM(OO[17])</f>
        <v>0</v>
      </c>
      <c r="T467" s="10">
        <f>3/24*OO[[#This Row],[76 (28JUN1985 09:00:00)-Water Temperature (C)]]*OO[[#This Row],[18]]/SUM(OO[18])</f>
        <v>0</v>
      </c>
      <c r="U467" s="10">
        <f>3/24*OO[[#This Row],[77 (28JUN1985 12:00:00)-Water Temperature (C)]]*OO[[#This Row],[19]]/SUM(OO[19])</f>
        <v>0</v>
      </c>
      <c r="V467" s="10">
        <f>3/24000000*OO[[#This Row],[78 (28JUN1985 15:00:00)-Water Temperature (C)]]*OO[[#This Row],[20]]</f>
        <v>0</v>
      </c>
      <c r="W467" s="10">
        <f>3/24000000*OO[[#This Row],[79 (28JUN1985 18:00:00)-Water Temperature (C)]]*OO[[#This Row],[21]]</f>
        <v>0</v>
      </c>
      <c r="X467" s="10">
        <f>3/24000000*OO[[#This Row],[80 (28JUN1985 21:00:00)-Water Temperature (C)]]*OO[[#This Row],[22]]</f>
        <v>0</v>
      </c>
      <c r="Y467" s="10">
        <f>3/24000000*OO[[#This Row],[81 (29JUN1985 00:00:00)-Water Temperature (C)]]*OO[[#This Row],[23]]</f>
        <v>1.42284701832525E-37</v>
      </c>
      <c r="Z467" s="10">
        <f>3/24000000*OO[[#This Row],[82 (29JUN1985 03:00:00)-Water Temperature (C)]]*OO[[#This Row],[24]]</f>
        <v>1.4261350369452502E-31</v>
      </c>
      <c r="AA467" s="10">
        <f>3/24000000*OO[[#This Row],[83 (29JUN1985 06:00:00)-Water Temperature (C)]]*OO[[#This Row],[25]]</f>
        <v>9.6081756355349997E-27</v>
      </c>
      <c r="AB467" s="10">
        <f>3/24000000*OO[[#This Row],[84 (29JUN1985 09:00:00)-Water Temperature (C)]]*OO[[#This Row],[26]]</f>
        <v>9.5744289250012519E-23</v>
      </c>
      <c r="AC467" s="10">
        <f>3/24000000*OO[[#This Row],[85 (29JUN1985 12:00:00)-Water Temperature (C)]]*OO[[#This Row],[27]]</f>
        <v>2.1038491303792502E-19</v>
      </c>
      <c r="AD467" s="10">
        <f>3/24000000*OO[[#This Row],[86 (29JUN1985 15:00:00)-Water Temperature (C)]]*OO[[#This Row],[28]]</f>
        <v>1.364463996299375E-16</v>
      </c>
      <c r="AE467" s="10">
        <f>3/24000000*OO[[#This Row],[88 (29JUN1985 21:00:00)-Water Temperature (C)]]*OO[[#This Row],[30]]</f>
        <v>3.605813983E-12</v>
      </c>
      <c r="AF467" s="10">
        <f>3/24000000*OO[[#This Row],[88 (29JUN1985 21:00:00)-Water Temperature (C)]]*OO[[#This Row],[30]]</f>
        <v>3.605813983E-12</v>
      </c>
      <c r="AG467" s="10">
        <f>3/24000000*OO[[#This Row],[89 (30JUN1985 00:00:00)-Water Temperature (C)]]*OO[[#This Row],[31]]</f>
        <v>1.9950410787179998E-10</v>
      </c>
      <c r="AH467" s="10">
        <f>3/24000000*OO[[#This Row],[90 (30JUN1985 03:00:00)-Water Temperature (C)]]*OO[[#This Row],[32]]</f>
        <v>6.2180607356700002E-9</v>
      </c>
      <c r="AI467" s="10">
        <f>3/24000000*OO[[#This Row],[91 (30JUN1985 06:00:00)-Water Temperature (C)]]*OO[[#This Row],[33]]</f>
        <v>1.1794297807847499E-7</v>
      </c>
      <c r="AJ467" s="10">
        <f>3/24000000*OO[[#This Row],[92 (30JUN1985 09:00:00)-Water Temperature (C)]]*OO[[#This Row],[34]]</f>
        <v>1.4619362302184998E-6</v>
      </c>
      <c r="AK467" s="10">
        <f>3/24000000*OO[[#This Row],[93 (30JUN1985 12:00:00)-Water Temperature (C)]]*OO[[#This Row],[35]]</f>
        <v>1.2515068180352499E-5</v>
      </c>
      <c r="AL467" s="10">
        <f>3/24000000*OO[[#This Row],[94 (30JUN1985 15:00:00)-Water Temperature (C)]]*OO[[#This Row],[36]]</f>
        <v>7.7380027109249993E-5</v>
      </c>
      <c r="AM467" s="10">
        <f>3/24000000*OO[[#This Row],[95 (30JUN1985 18:00:00)-Water Temperature (C)]]*OO[[#This Row],[37]]</f>
        <v>3.5908879316749997E-4</v>
      </c>
      <c r="AN467" s="10">
        <f>3/24000000*OO[[#This Row],[96 (30JUN1985 21:00:00)-Water Temperature (C)]]*OO[[#This Row],[38]]</f>
        <v>1.2903534128219998E-3</v>
      </c>
      <c r="AO467" s="10">
        <f>3/24000000*OO[[#This Row],[97 (01JUL1985 00:00:00)-Water Temperature (C)]]*OO[[#This Row],[39]]</f>
        <v>3.7212175137987498E-3</v>
      </c>
      <c r="AP467" s="10">
        <f>3/24000000*OO[[#This Row],[98 (01JUL1985 03:00:00)-Water Temperature (C)]]*OO[[#This Row],[40]]</f>
        <v>8.9062074054799996E-3</v>
      </c>
      <c r="AQ467" s="10">
        <f>3/24000000*OO[[#This Row],[99 (01JUL1985 06:00:00)-Water Temperature (C)]]*OO[[#This Row],[41]]</f>
        <v>1.8179037994316249E-2</v>
      </c>
      <c r="AR467" s="10">
        <f>3/24000000*OO[[#This Row],[100 (01JUL1985 09:00:00)-Water Temperature (C)]]*OO[[#This Row],[42]]</f>
        <v>3.2656934134781247E-2</v>
      </c>
      <c r="AS467" s="10">
        <f>3/24000000*OO[[#This Row],[101 (01JUL1985 12:00:00)-Water Temperature (C)]]*OO[[#This Row],[43]]</f>
        <v>5.2378738909499997E-2</v>
      </c>
      <c r="AT467" s="10">
        <f>3/24000000*OO[[#This Row],[102 (01JUL1985 15:00:00)-Water Temperature (C)]]*OO[[#This Row],[44]]</f>
        <v>7.5846599572249984E-2</v>
      </c>
      <c r="AU467" s="10">
        <f>3/24000000*OO[[#This Row],[103 (01JUL1985 18:00:00)-Water Temperature (C)]]*OO[[#This Row],[45]]</f>
        <v>0.100776864096025</v>
      </c>
      <c r="AV467" s="10">
        <f>3/24000000*OO[[#This Row],[104 (01JUL1985 21:00:00)-Water Temperature (C)]]*OO[[#This Row],[46]]</f>
        <v>0.12410940211267502</v>
      </c>
      <c r="AW467" s="10">
        <f>3/24000000*OO[[#This Row],[105 (02JUL1985 00:00:00)-Water Temperature (C)]]*OO[[#This Row],[47]]</f>
        <v>0.14412033217529999</v>
      </c>
      <c r="AX467" s="10">
        <f>3/24000000*OO[[#This Row],[106 (02JUL1985 03:00:00)-Water Temperature (C)]]*OO[[#This Row],[48]]</f>
        <v>0.15931344537800002</v>
      </c>
      <c r="AY467" s="10">
        <f>3/24000000*OO[[#This Row],[107 (02JUL1985 06:00:00)-Water Temperature (C)]]*OO[[#This Row],[49]]</f>
        <v>0.16900395922588748</v>
      </c>
      <c r="AZ467" s="10">
        <f>3/24000000*OO[[#This Row],[108 (02JUL1985 09:00:00)-Water Temperature (C)]]*OO[[#This Row],[50]]</f>
        <v>0.17315617768543751</v>
      </c>
      <c r="BA467" s="10">
        <f>3/24000000*OO[[#This Row],[109 (02JUL1985 12:00:00)-Water Temperature (C)]]*OO[[#This Row],[51]]</f>
        <v>0.173270821124625</v>
      </c>
      <c r="BB467" s="10">
        <f>3/24000000*OO[[#This Row],[110 (02JUL1985 15:00:00)-Water Temperature (C)]]*OO[[#This Row],[52]]</f>
        <v>0.17031744521205</v>
      </c>
      <c r="BC467" s="10">
        <f>3/24000000*OO[[#This Row],[111 (02JUL1985 18:00:00)-Water Temperature (C)]]*OO[[#This Row],[53]]</f>
        <v>0.16430707182931251</v>
      </c>
      <c r="BD467" s="10">
        <f>3/24000000*OO[[#This Row],[112 (02JUL1985 21:00:00)-Water Temperature (C)]]*OO[[#This Row],[54]]</f>
        <v>0.15527316643046252</v>
      </c>
      <c r="BE467" s="10">
        <f>3/24000000*OO[[#This Row],[113 (03JUL1985 00:00:00)-Water Temperature (C)]]*OO[[#This Row],[55]]</f>
        <v>0.14388518902274999</v>
      </c>
      <c r="BF467" s="10">
        <f>3/24000000*OO[[#This Row],[114 (03JUL1985 03:00:00)-Water Temperature (C)]]*OO[[#This Row],[56]]</f>
        <v>0.13194277240140001</v>
      </c>
      <c r="BG467" s="10">
        <f>3/24000000*OO[[#This Row],[115 (03JUL1985 06:00:00)-Water Temperature (C)]]*OO[[#This Row],[57]]</f>
        <v>0.11999799923758747</v>
      </c>
      <c r="BH467" s="10">
        <f>3/24000000*OO[[#This Row],[116 (03JUL1985 09:00:00)-Water Temperature (C)]]*OO[[#This Row],[58]]</f>
        <v>0.10903838684625</v>
      </c>
      <c r="BI467" s="10">
        <f>3/24000000*OO[[#This Row],[117 (03JUL1985 12:00:00)-Water Temperature (C)]]*OO[[#This Row],[59]]</f>
        <v>9.9042302178549993E-2</v>
      </c>
      <c r="BJ467" s="10">
        <f>3/24000000*OO[[#This Row],[118 (03JUL1985 15:00:00)-Water Temperature (C)]]*OO[[#This Row],[60]]</f>
        <v>8.9701684877175003E-2</v>
      </c>
      <c r="BK467" s="10">
        <f>3/24000000*OO[[#This Row],[119 (03JUL1985 18:00:00)-Water Temperature (C)]]*OO[[#This Row],[61]]</f>
        <v>8.0993369944499988E-2</v>
      </c>
      <c r="BL467" s="10">
        <f>3/24000000*OO[[#This Row],[120 (03JUL1985 21:00:00)-Water Temperature (C)]]*OO[[#This Row],[62]]</f>
        <v>7.2641508188399997E-2</v>
      </c>
      <c r="BM467" s="10">
        <f>3/24000000*OO[[#This Row],[121 (04JUL1985 00:00:00)-Water Temperature (C)]]*OO[[#This Row],[63]]</f>
        <v>6.4896573948299993E-2</v>
      </c>
      <c r="BN467" s="10">
        <f>3/24000000*OO[[#This Row],[122 (04JUL1985 03:00:00)-Water Temperature (C)]]*OO[[#This Row],[64]]</f>
        <v>5.7971015834387497E-2</v>
      </c>
      <c r="BO467" s="10">
        <f>3/24000000*OO[[#This Row],[123 (04JUL1985 06:00:00)-Water Temperature (C)]]*OO[[#This Row],[65]]</f>
        <v>5.1844255924174992E-2</v>
      </c>
      <c r="BP467" s="10">
        <f>3/24000000*OO[[#This Row],[124 (04JUL1985 09:00:00)-Water Temperature (C)]]*OO[[#This Row],[66]]</f>
        <v>4.6774398632499999E-2</v>
      </c>
      <c r="BQ467" s="10">
        <f>3/24000000*OO[[#This Row],[125 (04JUL1985 12:00:00)-Water Temperature (C)]]*OO[[#This Row],[67]]</f>
        <v>4.2319898218499991E-2</v>
      </c>
      <c r="BR467" s="10">
        <f>3/24000000*OO[[#This Row],[126 (04JUL1985 15:00:00)-Water Temperature (C)]]*OO[[#This Row],[68]]</f>
        <v>3.8269456157249998E-2</v>
      </c>
      <c r="BS467" s="10">
        <f>3/24000000*OO[[#This Row],[127 (04JUL1985 18:00:00)-Water Temperature (C)]]*OO[[#This Row],[69]]</f>
        <v>3.4568164807850001E-2</v>
      </c>
      <c r="BT467" s="10">
        <f>3/24000000*OO[[#This Row],[128 (04JUL1985 21:00:00)-Water Temperature (C)]]*OO[[#This Row],[70]]</f>
        <v>3.1160726877279995E-2</v>
      </c>
      <c r="BU467" s="10">
        <f>3/24000000*OO[[#This Row],[129 (05JUL1985 00:00:00)-Water Temperature (C)]]*OO[[#This Row],[71]]</f>
        <v>2.80182819648075E-2</v>
      </c>
      <c r="BV467" s="10">
        <f>3/24000000*OO[[#This Row],[130 (05JUL1985 03:00:00)-Water Temperature (C)]]*OO[[#This Row],[72]]</f>
        <v>2.522395971557E-2</v>
      </c>
      <c r="BW467" s="10">
        <f>3/24000000*OO[[#This Row],[131 (05JUL1985 06:00:00)-Water Temperature (C)]]*OO[[#This Row],[73]]</f>
        <v>2.2759203918190002E-2</v>
      </c>
      <c r="BX467" s="10">
        <f>3/24000000*OO[[#This Row],[132 (05JUL1985 09:00:00)-Water Temperature (C)]]*OO[[#This Row],[74]]</f>
        <v>2.0722619011499997E-2</v>
      </c>
      <c r="BY467" s="10">
        <f>3/24000000*OO[[#This Row],[133 (05JUL1985 12:00:00)-Water Temperature (C)]]*OO[[#This Row],[75]]</f>
        <v>1.8962532404216248E-2</v>
      </c>
      <c r="BZ467" s="10">
        <f>3/24000000*OO[[#This Row],[134 (05JUL1985 15:00:00)-Water Temperature (C)]]*OO[[#This Row],[76]]</f>
        <v>1.7398153829355001E-2</v>
      </c>
      <c r="CA467" s="10">
        <f>3/24000000*OO[[#This Row],[135 (05JUL1985 18:00:00)-Water Temperature (C)]]*OO[[#This Row],[77]]</f>
        <v>1.5973121188919998E-2</v>
      </c>
      <c r="CB467" s="10">
        <f>3/24000000*OO[[#This Row],[136 (05JUL1985 21:00:00)-Water Temperature (C)]]*OO[[#This Row],[78]]</f>
        <v>1.4587971941908751E-2</v>
      </c>
      <c r="CC467" s="10">
        <f>3/24000000*OO[[#This Row],[137 (06JUL1985 00:00:00)-Water Temperature (C)]]*OO[[#This Row],[79]]</f>
        <v>1.327853804296875E-2</v>
      </c>
      <c r="CD467" s="10">
        <f>3/24000000*OO[[#This Row],[138 (06JUL1985 03:00:00)-Water Temperature (C)]]*OO[[#This Row],[80]]</f>
        <v>1.2101685833799999E-2</v>
      </c>
      <c r="CE467" s="10">
        <f>3/24000000*OO[[#This Row],[139 (06JUL1985 06:00:00)-Water Temperature (C)]]*OO[[#This Row],[81]]</f>
        <v>1.1058459159934999E-2</v>
      </c>
      <c r="CF467" s="10">
        <f>3/24000000*OO[[#This Row],[140 (06JUL1985 09:00:00)-Water Temperature (C)]]*OO[[#This Row],[82]]</f>
        <v>1.0213342715129999E-2</v>
      </c>
      <c r="CG467" s="10">
        <f>3/24000000*OO[[#This Row],[141 (06JUL1985 12:00:00)-Water Temperature (C)]]*OO[[#This Row],[83]]</f>
        <v>9.4756526075199989E-3</v>
      </c>
      <c r="CH467" s="10">
        <f>3/24000000*OO[[#This Row],[142 (06JUL1985 15:00:00)-Water Temperature (C)]]*OO[[#This Row],[84]]</f>
        <v>8.8030341270974987E-3</v>
      </c>
      <c r="CI467" s="10">
        <f>3/24000000*OO[[#This Row],[143 (06JUL1985 18:00:00)-Water Temperature (C)]]*OO[[#This Row],[85]]</f>
        <v>8.1802580236649981E-3</v>
      </c>
      <c r="CJ467" s="10">
        <f>3/24000000*OO[[#This Row],[144 (06JUL1985 21:00:00)-Water Temperature (C)]]*OO[[#This Row],[86]]</f>
        <v>7.5611995091549996E-3</v>
      </c>
      <c r="CK467" s="10">
        <f>3/24000000*OO[[#This Row],[145 (07JUL1985 00:00:00)-Water Temperature (C)]]*OO[[#This Row],[87]]</f>
        <v>6.9656493192600004E-3</v>
      </c>
      <c r="CL467" s="10">
        <f>3/24000000*OO[[#This Row],[146 (07JUL1985 03:00:00)-Water Temperature (C)]]*OO[[#This Row],[88]]</f>
        <v>6.4170178283600001E-3</v>
      </c>
      <c r="CM467" s="10">
        <f>3/24000000*OO[[#This Row],[147 (07JUL1985 06:00:00)-Water Temperature (C)]]*OO[[#This Row],[89]]</f>
        <v>5.9150494217924997E-3</v>
      </c>
      <c r="CN467" s="10">
        <f>3/24000000*OO[[#This Row],[148 (07JUL1985 09:00:00)-Water Temperature (C)]]*OO[[#This Row],[90]]</f>
        <v>5.4674013890925006E-3</v>
      </c>
      <c r="CO467" s="10">
        <f>3/24000000*OO[[#This Row],[149 (07JUL1985 12:00:00)-Water Temperature (C)]]*OO[[#This Row],[91]]</f>
        <v>5.0795496103749997E-3</v>
      </c>
      <c r="CP467" s="10">
        <f>3/24000000*OO[[#This Row],[150 (07JUL1985 15:00:00)-Water Temperature (C)]]*OO[[#This Row],[92]]</f>
        <v>4.7466976851475006E-3</v>
      </c>
      <c r="CQ467" s="10">
        <f>3/24000000*OO[[#This Row],[151 (07JUL1985 18:00:00)-Water Temperature (C)]]*OO[[#This Row],[93]]</f>
        <v>4.4245364617512498E-3</v>
      </c>
      <c r="CR467" s="10">
        <f>3/24000000*OO[[#This Row],[152 (07JUL1985 21:00:00)-Water Temperature (C)]]*OO[[#This Row],[94]]</f>
        <v>4.1079660502162507E-3</v>
      </c>
      <c r="CS467" s="10">
        <f>3/24000000*OO[[#This Row],[153 (08JUL1985 00:00:00)-Water Temperature (C)]]*OO[[#This Row],[95]]</f>
        <v>3.8119714151775E-3</v>
      </c>
      <c r="CT467" s="10">
        <f>3/24000000*OO[[#This Row],[154 (08JUL1985 03:00:00)-Water Temperature (C)]]*OO[[#This Row],[96]]</f>
        <v>3.5386694793680001E-3</v>
      </c>
      <c r="CU467" s="10">
        <f>3/24000000*OO[[#This Row],[155 (08JUL1985 06:00:00)-Water Temperature (C)]]*OO[[#This Row],[97]]</f>
        <v>3.2879631758899997E-3</v>
      </c>
      <c r="CV467" s="10">
        <f>3/24000000*OO[[#This Row],[156 (08JUL1985 09:00:00)-Water Temperature (C)]]*OO[[#This Row],[98]]</f>
        <v>3.075460435014E-3</v>
      </c>
      <c r="CW467" s="10">
        <f>3/24000000*OO[[#This Row],[157 (08JUL1985 12:00:00)-Water Temperature (C)]]*OO[[#This Row],[99]]</f>
        <v>2.8919294642981252E-3</v>
      </c>
    </row>
    <row r="468" spans="1:101" x14ac:dyDescent="0.35">
      <c r="A468" t="s">
        <v>475</v>
      </c>
      <c r="B468">
        <v>853.60770000000002</v>
      </c>
      <c r="C468" s="10">
        <f>3/24*OO[[#This Row],[59 (26JUN1985 06:00:00)-Water Temperature (C)]]*OO[[#This Row],[1]]/SUM(OO[1])</f>
        <v>0</v>
      </c>
      <c r="D468" s="10">
        <f>3/24*OO[[#This Row],[60 (26JUN1985 09:00:00)-Water Temperature (C)]]*OO[[#This Row],[2]]/SUM(OO[2])</f>
        <v>0</v>
      </c>
      <c r="E468" s="10">
        <f>3/24*OO[[#This Row],[61 (26JUN1985 12:00:00)-Water Temperature (C)]]*OO[[#This Row],[3]]/SUM(OO[3])</f>
        <v>0</v>
      </c>
      <c r="F468" s="10">
        <f>3/24*OO[[#This Row],[62 (26JUN1985 15:00:00)-Water Temperature (C)]]*OO[[#This Row],[4]]/SUM(OO[4])</f>
        <v>0</v>
      </c>
      <c r="G468" s="10">
        <f>3/24*OO[[#This Row],[63 (26JUN1985 18:00:00)-Water Temperature (C)]]*OO[[#This Row],[5]]/SUM(OO[5])</f>
        <v>0</v>
      </c>
      <c r="H468" s="10">
        <f>3/24*OO[[#This Row],[64 (26JUN1985 21:00:00)-Water Temperature (C)]]*OO[[#This Row],[6]]/SUM(OO[6])</f>
        <v>0</v>
      </c>
      <c r="I468" s="10">
        <f>3/24*OO[[#This Row],[65 (27JUN1985 00:00:00)-Water Temperature (C)]]*OO[[#This Row],[7]]/SUM(OO[7])</f>
        <v>0</v>
      </c>
      <c r="J468" s="10">
        <f>3/24*OO[[#This Row],[66 (27JUN1985 03:00:00)-Water Temperature (C)]]*OO[[#This Row],[8]]/SUM(OO[8])</f>
        <v>0</v>
      </c>
      <c r="K468" s="10">
        <f>3/24*OO[[#This Row],[67 (27JUN1985 06:00:00)-Water Temperature (C)]]*OO[[#This Row],[9]]/SUM(OO[9])</f>
        <v>0</v>
      </c>
      <c r="L468" s="10">
        <f>3/24*OO[[#This Row],[68 (27JUN1985 09:00:00)-Water Temperature (C)]]*OO[[#This Row],[10]]/SUM(OO[10])</f>
        <v>0</v>
      </c>
      <c r="M468" s="10">
        <f>3/24*OO[[#This Row],[69 (27JUN1985 12:00:00)-Water Temperature (C)]]*OO[[#This Row],[11]]/SUM(OO[11])</f>
        <v>0</v>
      </c>
      <c r="N468" s="10">
        <f>3/24*OO[[#This Row],[70 (27JUN1985 15:00:00)-Water Temperature (C)]]*OO[[#This Row],[12]]/SUM(OO[12])</f>
        <v>0</v>
      </c>
      <c r="O468" s="10">
        <f>3/24*OO[[#This Row],[71 (27JUN1985 18:00:00)-Water Temperature (C)]]*OO[[#This Row],[13]]/SUM(OO[13])</f>
        <v>0</v>
      </c>
      <c r="P468" s="10">
        <f>3/24*OO[[#This Row],[72 (27JUN1985 21:00:00)-Water Temperature (C)]]*OO[[#This Row],[14]]/SUM(OO[14])</f>
        <v>0</v>
      </c>
      <c r="Q468" s="10">
        <f>3/24*OO[[#This Row],[73 (28JUN1985 00:00:00)-Water Temperature (C)]]*OO[[#This Row],[15]]/SUM(OO[15])</f>
        <v>0</v>
      </c>
      <c r="R468" s="10">
        <f>3/24*OO[[#This Row],[74 (28JUN1985 03:00:00)-Water Temperature (C)]]*OO[[#This Row],[16]]/SUM(OO[16])</f>
        <v>0</v>
      </c>
      <c r="S468" s="10">
        <f>3/24*OO[[#This Row],[75 (28JUN1985 06:00:00)-Water Temperature (C)]]*OO[[#This Row],[17]]/SUM(OO[17])</f>
        <v>0</v>
      </c>
      <c r="T468" s="10">
        <f>3/24*OO[[#This Row],[76 (28JUN1985 09:00:00)-Water Temperature (C)]]*OO[[#This Row],[18]]/SUM(OO[18])</f>
        <v>0</v>
      </c>
      <c r="U468" s="10">
        <f>3/24*OO[[#This Row],[77 (28JUN1985 12:00:00)-Water Temperature (C)]]*OO[[#This Row],[19]]/SUM(OO[19])</f>
        <v>0</v>
      </c>
      <c r="V468" s="10">
        <f>3/24000000*OO[[#This Row],[78 (28JUN1985 15:00:00)-Water Temperature (C)]]*OO[[#This Row],[20]]</f>
        <v>0</v>
      </c>
      <c r="W468" s="10">
        <f>3/24000000*OO[[#This Row],[79 (28JUN1985 18:00:00)-Water Temperature (C)]]*OO[[#This Row],[21]]</f>
        <v>0</v>
      </c>
      <c r="X468" s="10">
        <f>3/24000000*OO[[#This Row],[80 (28JUN1985 21:00:00)-Water Temperature (C)]]*OO[[#This Row],[22]]</f>
        <v>0</v>
      </c>
      <c r="Y468" s="10">
        <f>3/24000000*OO[[#This Row],[81 (29JUN1985 00:00:00)-Water Temperature (C)]]*OO[[#This Row],[23]]</f>
        <v>2.5327215655439998E-38</v>
      </c>
      <c r="Z468" s="10">
        <f>3/24000000*OO[[#This Row],[82 (29JUN1985 03:00:00)-Water Temperature (C)]]*OO[[#This Row],[24]]</f>
        <v>2.9977033683048751E-32</v>
      </c>
      <c r="AA468" s="10">
        <f>3/24000000*OO[[#This Row],[83 (29JUN1985 06:00:00)-Water Temperature (C)]]*OO[[#This Row],[25]]</f>
        <v>2.3120508117329999E-27</v>
      </c>
      <c r="AB468" s="10">
        <f>3/24000000*OO[[#This Row],[84 (29JUN1985 09:00:00)-Water Temperature (C)]]*OO[[#This Row],[26]]</f>
        <v>2.6112309778099996E-23</v>
      </c>
      <c r="AC468" s="10">
        <f>3/24000000*OO[[#This Row],[85 (29JUN1985 12:00:00)-Water Temperature (C)]]*OO[[#This Row],[27]]</f>
        <v>6.4061085881999996E-20</v>
      </c>
      <c r="AD468" s="10">
        <f>3/24000000*OO[[#This Row],[86 (29JUN1985 15:00:00)-Water Temperature (C)]]*OO[[#This Row],[28]]</f>
        <v>4.5861833402999998E-17</v>
      </c>
      <c r="AE468" s="10">
        <f>3/24000000*OO[[#This Row],[88 (29JUN1985 21:00:00)-Water Temperature (C)]]*OO[[#This Row],[30]]</f>
        <v>1.4309813579782499E-12</v>
      </c>
      <c r="AF468" s="10">
        <f>3/24000000*OO[[#This Row],[88 (29JUN1985 21:00:00)-Water Temperature (C)]]*OO[[#This Row],[30]]</f>
        <v>1.4309813579782499E-12</v>
      </c>
      <c r="AG468" s="10">
        <f>3/24000000*OO[[#This Row],[89 (30JUN1985 00:00:00)-Water Temperature (C)]]*OO[[#This Row],[31]]</f>
        <v>8.5178924634799982E-11</v>
      </c>
      <c r="AH468" s="10">
        <f>3/24000000*OO[[#This Row],[90 (30JUN1985 03:00:00)-Water Temperature (C)]]*OO[[#This Row],[32]]</f>
        <v>2.8429648136499998E-9</v>
      </c>
      <c r="AI468" s="10">
        <f>3/24000000*OO[[#This Row],[91 (30JUN1985 06:00:00)-Water Temperature (C)]]*OO[[#This Row],[33]]</f>
        <v>5.7513377704475004E-8</v>
      </c>
      <c r="AJ468" s="10">
        <f>3/24000000*OO[[#This Row],[92 (30JUN1985 09:00:00)-Water Temperature (C)]]*OO[[#This Row],[34]]</f>
        <v>7.5733841468249992E-7</v>
      </c>
      <c r="AK468" s="10">
        <f>3/24000000*OO[[#This Row],[93 (30JUN1985 12:00:00)-Water Temperature (C)]]*OO[[#This Row],[35]]</f>
        <v>6.8622136861687493E-6</v>
      </c>
      <c r="AL468" s="10">
        <f>3/24000000*OO[[#This Row],[94 (30JUN1985 15:00:00)-Water Temperature (C)]]*OO[[#This Row],[36]]</f>
        <v>4.4764775059825002E-5</v>
      </c>
      <c r="AM468" s="10">
        <f>3/24000000*OO[[#This Row],[95 (30JUN1985 18:00:00)-Water Temperature (C)]]*OO[[#This Row],[37]]</f>
        <v>2.1855591319064999E-4</v>
      </c>
      <c r="AN468" s="10">
        <f>3/24000000*OO[[#This Row],[96 (30JUN1985 21:00:00)-Water Temperature (C)]]*OO[[#This Row],[38]]</f>
        <v>8.2434001024987496E-4</v>
      </c>
      <c r="AO468" s="10">
        <f>3/24000000*OO[[#This Row],[97 (01JUL1985 00:00:00)-Water Temperature (C)]]*OO[[#This Row],[39]]</f>
        <v>2.4895161180187499E-3</v>
      </c>
      <c r="AP468" s="10">
        <f>3/24000000*OO[[#This Row],[98 (01JUL1985 03:00:00)-Water Temperature (C)]]*OO[[#This Row],[40]]</f>
        <v>6.2241689392424993E-3</v>
      </c>
      <c r="AQ468" s="10">
        <f>3/24000000*OO[[#This Row],[99 (01JUL1985 06:00:00)-Water Temperature (C)]]*OO[[#This Row],[41]]</f>
        <v>1.3238508882967501E-2</v>
      </c>
      <c r="AR468" s="10">
        <f>3/24000000*OO[[#This Row],[100 (01JUL1985 09:00:00)-Water Temperature (C)]]*OO[[#This Row],[42]]</f>
        <v>2.4711983465919997E-2</v>
      </c>
      <c r="AS468" s="10">
        <f>3/24000000*OO[[#This Row],[101 (01JUL1985 12:00:00)-Water Temperature (C)]]*OO[[#This Row],[43]]</f>
        <v>4.1081462355312501E-2</v>
      </c>
      <c r="AT468" s="10">
        <f>3/24000000*OO[[#This Row],[102 (01JUL1985 15:00:00)-Water Temperature (C)]]*OO[[#This Row],[44]]</f>
        <v>6.1520882581124987E-2</v>
      </c>
      <c r="AU468" s="10">
        <f>3/24000000*OO[[#This Row],[103 (01JUL1985 18:00:00)-Water Temperature (C)]]*OO[[#This Row],[45]]</f>
        <v>8.4358476710300001E-2</v>
      </c>
      <c r="AV468" s="10">
        <f>3/24000000*OO[[#This Row],[104 (01JUL1985 21:00:00)-Water Temperature (C)]]*OO[[#This Row],[46]]</f>
        <v>0.10702323520394999</v>
      </c>
      <c r="AW468" s="10">
        <f>3/24000000*OO[[#This Row],[105 (02JUL1985 00:00:00)-Water Temperature (C)]]*OO[[#This Row],[47]]</f>
        <v>0.12778277119189999</v>
      </c>
      <c r="AX468" s="10">
        <f>3/24000000*OO[[#This Row],[106 (02JUL1985 03:00:00)-Water Temperature (C)]]*OO[[#This Row],[48]]</f>
        <v>0.14497062624704998</v>
      </c>
      <c r="AY468" s="10">
        <f>3/24000000*OO[[#This Row],[107 (02JUL1985 06:00:00)-Water Temperature (C)]]*OO[[#This Row],[49]]</f>
        <v>0.15756371728224997</v>
      </c>
      <c r="AZ468" s="10">
        <f>3/24000000*OO[[#This Row],[108 (02JUL1985 09:00:00)-Water Temperature (C)]]*OO[[#This Row],[50]]</f>
        <v>0.16513576075915001</v>
      </c>
      <c r="BA468" s="10">
        <f>3/24000000*OO[[#This Row],[109 (02JUL1985 12:00:00)-Water Temperature (C)]]*OO[[#This Row],[51]]</f>
        <v>0.16874207614987499</v>
      </c>
      <c r="BB468" s="10">
        <f>3/24000000*OO[[#This Row],[110 (02JUL1985 15:00:00)-Water Temperature (C)]]*OO[[#This Row],[52]]</f>
        <v>0.16905692294651251</v>
      </c>
      <c r="BC468" s="10">
        <f>3/24000000*OO[[#This Row],[111 (02JUL1985 18:00:00)-Water Temperature (C)]]*OO[[#This Row],[53]]</f>
        <v>0.16600600778595001</v>
      </c>
      <c r="BD468" s="10">
        <f>3/24000000*OO[[#This Row],[112 (02JUL1985 21:00:00)-Water Temperature (C)]]*OO[[#This Row],[54]]</f>
        <v>0.15951256074620002</v>
      </c>
      <c r="BE468" s="10">
        <f>3/24000000*OO[[#This Row],[113 (03JUL1985 00:00:00)-Water Temperature (C)]]*OO[[#This Row],[55]]</f>
        <v>0.1501489421480125</v>
      </c>
      <c r="BF468" s="10">
        <f>3/24000000*OO[[#This Row],[114 (03JUL1985 03:00:00)-Water Temperature (C)]]*OO[[#This Row],[56]]</f>
        <v>0.139729831984125</v>
      </c>
      <c r="BG468" s="10">
        <f>3/24000000*OO[[#This Row],[115 (03JUL1985 06:00:00)-Water Temperature (C)]]*OO[[#This Row],[57]]</f>
        <v>0.12882993635000001</v>
      </c>
      <c r="BH468" s="10">
        <f>3/24000000*OO[[#This Row],[116 (03JUL1985 09:00:00)-Water Temperature (C)]]*OO[[#This Row],[58]]</f>
        <v>0.1185255946584</v>
      </c>
      <c r="BI468" s="10">
        <f>3/24000000*OO[[#This Row],[117 (03JUL1985 12:00:00)-Water Temperature (C)]]*OO[[#This Row],[59]]</f>
        <v>0.10886623464404999</v>
      </c>
      <c r="BJ468" s="10">
        <f>3/24000000*OO[[#This Row],[118 (03JUL1985 15:00:00)-Water Temperature (C)]]*OO[[#This Row],[60]]</f>
        <v>9.9595958947199997E-2</v>
      </c>
      <c r="BK468" s="10">
        <f>3/24000000*OO[[#This Row],[119 (03JUL1985 18:00:00)-Water Temperature (C)]]*OO[[#This Row],[61]]</f>
        <v>9.0752454602149993E-2</v>
      </c>
      <c r="BL468" s="10">
        <f>3/24000000*OO[[#This Row],[120 (03JUL1985 21:00:00)-Water Temperature (C)]]*OO[[#This Row],[62]]</f>
        <v>8.2092360240000009E-2</v>
      </c>
      <c r="BM468" s="10">
        <f>3/24000000*OO[[#This Row],[121 (04JUL1985 00:00:00)-Water Temperature (C)]]*OO[[#This Row],[63]]</f>
        <v>7.3923337130299999E-2</v>
      </c>
      <c r="BN468" s="10">
        <f>3/24000000*OO[[#This Row],[122 (04JUL1985 03:00:00)-Water Temperature (C)]]*OO[[#This Row],[64]]</f>
        <v>6.6513103700212489E-2</v>
      </c>
      <c r="BO468" s="10">
        <f>3/24000000*OO[[#This Row],[123 (04JUL1985 06:00:00)-Water Temperature (C)]]*OO[[#This Row],[65]]</f>
        <v>5.9867135398350001E-2</v>
      </c>
      <c r="BP468" s="10">
        <f>3/24000000*OO[[#This Row],[124 (04JUL1985 09:00:00)-Water Temperature (C)]]*OO[[#This Row],[66]]</f>
        <v>5.4304952370574998E-2</v>
      </c>
      <c r="BQ468" s="10">
        <f>3/24000000*OO[[#This Row],[125 (04JUL1985 12:00:00)-Water Temperature (C)]]*OO[[#This Row],[67]]</f>
        <v>4.9361758027500001E-2</v>
      </c>
      <c r="BR468" s="10">
        <f>3/24000000*OO[[#This Row],[126 (04JUL1985 15:00:00)-Water Temperature (C)]]*OO[[#This Row],[68]]</f>
        <v>4.4822495092587497E-2</v>
      </c>
      <c r="BS468" s="10">
        <f>3/24000000*OO[[#This Row],[127 (04JUL1985 18:00:00)-Water Temperature (C)]]*OO[[#This Row],[69]]</f>
        <v>4.0639940082087503E-2</v>
      </c>
      <c r="BT468" s="10">
        <f>3/24000000*OO[[#This Row],[128 (04JUL1985 21:00:00)-Water Temperature (C)]]*OO[[#This Row],[70]]</f>
        <v>3.6762187262499996E-2</v>
      </c>
      <c r="BU468" s="10">
        <f>3/24000000*OO[[#This Row],[129 (05JUL1985 00:00:00)-Water Temperature (C)]]*OO[[#This Row],[71]]</f>
        <v>3.3163185924984996E-2</v>
      </c>
      <c r="BV468" s="10">
        <f>3/24000000*OO[[#This Row],[130 (05JUL1985 03:00:00)-Water Temperature (C)]]*OO[[#This Row],[72]]</f>
        <v>2.9944130097037499E-2</v>
      </c>
      <c r="BW468" s="10">
        <f>3/24000000*OO[[#This Row],[131 (05JUL1985 06:00:00)-Water Temperature (C)]]*OO[[#This Row],[73]]</f>
        <v>2.7087597474367502E-2</v>
      </c>
      <c r="BX468" s="10">
        <f>3/24000000*OO[[#This Row],[132 (05JUL1985 09:00:00)-Water Temperature (C)]]*OO[[#This Row],[74]]</f>
        <v>2.4711657987149999E-2</v>
      </c>
      <c r="BY468" s="10">
        <f>3/24000000*OO[[#This Row],[133 (05JUL1985 12:00:00)-Water Temperature (C)]]*OO[[#This Row],[75]]</f>
        <v>2.2645849211799997E-2</v>
      </c>
      <c r="BZ468" s="10">
        <f>3/24000000*OO[[#This Row],[134 (05JUL1985 15:00:00)-Water Temperature (C)]]*OO[[#This Row],[76]]</f>
        <v>2.0800346529340003E-2</v>
      </c>
      <c r="CA468" s="10">
        <f>3/24000000*OO[[#This Row],[135 (05JUL1985 18:00:00)-Water Temperature (C)]]*OO[[#This Row],[77]]</f>
        <v>1.9114202850329998E-2</v>
      </c>
      <c r="CB468" s="10">
        <f>3/24000000*OO[[#This Row],[136 (05JUL1985 21:00:00)-Water Temperature (C)]]*OO[[#This Row],[78]]</f>
        <v>1.7475125852637503E-2</v>
      </c>
      <c r="CC468" s="10">
        <f>3/24000000*OO[[#This Row],[137 (06JUL1985 00:00:00)-Water Temperature (C)]]*OO[[#This Row],[79]]</f>
        <v>1.5924713626057501E-2</v>
      </c>
      <c r="CD468" s="10">
        <f>3/24000000*OO[[#This Row],[138 (06JUL1985 03:00:00)-Water Temperature (C)]]*OO[[#This Row],[80]]</f>
        <v>1.452870255386875E-2</v>
      </c>
      <c r="CE468" s="10">
        <f>3/24000000*OO[[#This Row],[139 (06JUL1985 06:00:00)-Water Temperature (C)]]*OO[[#This Row],[81]]</f>
        <v>1.32879606906825E-2</v>
      </c>
      <c r="CF468" s="10">
        <f>3/24000000*OO[[#This Row],[140 (06JUL1985 09:00:00)-Water Temperature (C)]]*OO[[#This Row],[82]]</f>
        <v>1.2276717359195E-2</v>
      </c>
      <c r="CG468" s="10">
        <f>3/24000000*OO[[#This Row],[141 (06JUL1985 12:00:00)-Water Temperature (C)]]*OO[[#This Row],[83]]</f>
        <v>1.139069364626125E-2</v>
      </c>
      <c r="CH468" s="10">
        <f>3/24000000*OO[[#This Row],[142 (06JUL1985 15:00:00)-Water Temperature (C)]]*OO[[#This Row],[84]]</f>
        <v>1.05814061262E-2</v>
      </c>
      <c r="CI468" s="10">
        <f>3/24000000*OO[[#This Row],[143 (06JUL1985 18:00:00)-Water Temperature (C)]]*OO[[#This Row],[85]]</f>
        <v>9.83184605901E-3</v>
      </c>
      <c r="CJ468" s="10">
        <f>3/24000000*OO[[#This Row],[144 (06JUL1985 21:00:00)-Water Temperature (C)]]*OO[[#This Row],[86]]</f>
        <v>9.0890339755874978E-3</v>
      </c>
      <c r="CK468" s="10">
        <f>3/24000000*OO[[#This Row],[145 (07JUL1985 00:00:00)-Water Temperature (C)]]*OO[[#This Row],[87]]</f>
        <v>8.3758516624999994E-3</v>
      </c>
      <c r="CL468" s="10">
        <f>3/24000000*OO[[#This Row],[146 (07JUL1985 03:00:00)-Water Temperature (C)]]*OO[[#This Row],[88]]</f>
        <v>7.7189027850012486E-3</v>
      </c>
      <c r="CM468" s="10">
        <f>3/24000000*OO[[#This Row],[147 (07JUL1985 06:00:00)-Water Temperature (C)]]*OO[[#This Row],[89]]</f>
        <v>7.1176620635399991E-3</v>
      </c>
      <c r="CN468" s="10">
        <f>3/24000000*OO[[#This Row],[148 (07JUL1985 09:00:00)-Water Temperature (C)]]*OO[[#This Row],[90]]</f>
        <v>6.5808820243424999E-3</v>
      </c>
      <c r="CO468" s="10">
        <f>3/24000000*OO[[#This Row],[149 (07JUL1985 12:00:00)-Water Temperature (C)]]*OO[[#This Row],[91]]</f>
        <v>6.114157263614999E-3</v>
      </c>
      <c r="CP468" s="10">
        <f>3/24000000*OO[[#This Row],[150 (07JUL1985 15:00:00)-Water Temperature (C)]]*OO[[#This Row],[92]]</f>
        <v>5.7121013082487493E-3</v>
      </c>
      <c r="CQ468" s="10">
        <f>3/24000000*OO[[#This Row],[151 (07JUL1985 18:00:00)-Water Temperature (C)]]*OO[[#This Row],[93]]</f>
        <v>5.3234725826737496E-3</v>
      </c>
      <c r="CR468" s="10">
        <f>3/24000000*OO[[#This Row],[152 (07JUL1985 21:00:00)-Water Temperature (C)]]*OO[[#This Row],[94]]</f>
        <v>4.9426424670650001E-3</v>
      </c>
      <c r="CS468" s="10">
        <f>3/24000000*OO[[#This Row],[153 (08JUL1985 00:00:00)-Water Temperature (C)]]*OO[[#This Row],[95]]</f>
        <v>4.5868651225599993E-3</v>
      </c>
      <c r="CT468" s="10">
        <f>3/24000000*OO[[#This Row],[154 (08JUL1985 03:00:00)-Water Temperature (C)]]*OO[[#This Row],[96]]</f>
        <v>4.2585405402437489E-3</v>
      </c>
      <c r="CU468" s="10">
        <f>3/24000000*OO[[#This Row],[155 (08JUL1985 06:00:00)-Water Temperature (C)]]*OO[[#This Row],[97]]</f>
        <v>3.9573915698700004E-3</v>
      </c>
      <c r="CV468" s="10">
        <f>3/24000000*OO[[#This Row],[156 (08JUL1985 09:00:00)-Water Temperature (C)]]*OO[[#This Row],[98]]</f>
        <v>3.7012522984290002E-3</v>
      </c>
      <c r="CW468" s="10">
        <f>3/24000000*OO[[#This Row],[157 (08JUL1985 12:00:00)-Water Temperature (C)]]*OO[[#This Row],[99]]</f>
        <v>3.4793171981899996E-3</v>
      </c>
    </row>
    <row r="469" spans="1:101" x14ac:dyDescent="0.35">
      <c r="A469" t="s">
        <v>476</v>
      </c>
      <c r="B469">
        <v>836.87099999999998</v>
      </c>
      <c r="C469" s="10">
        <f>3/24*OO[[#This Row],[59 (26JUN1985 06:00:00)-Water Temperature (C)]]*OO[[#This Row],[1]]/SUM(OO[1])</f>
        <v>0</v>
      </c>
      <c r="D469" s="10">
        <f>3/24*OO[[#This Row],[60 (26JUN1985 09:00:00)-Water Temperature (C)]]*OO[[#This Row],[2]]/SUM(OO[2])</f>
        <v>0</v>
      </c>
      <c r="E469" s="10">
        <f>3/24*OO[[#This Row],[61 (26JUN1985 12:00:00)-Water Temperature (C)]]*OO[[#This Row],[3]]/SUM(OO[3])</f>
        <v>0</v>
      </c>
      <c r="F469" s="10">
        <f>3/24*OO[[#This Row],[62 (26JUN1985 15:00:00)-Water Temperature (C)]]*OO[[#This Row],[4]]/SUM(OO[4])</f>
        <v>0</v>
      </c>
      <c r="G469" s="10">
        <f>3/24*OO[[#This Row],[63 (26JUN1985 18:00:00)-Water Temperature (C)]]*OO[[#This Row],[5]]/SUM(OO[5])</f>
        <v>0</v>
      </c>
      <c r="H469" s="10">
        <f>3/24*OO[[#This Row],[64 (26JUN1985 21:00:00)-Water Temperature (C)]]*OO[[#This Row],[6]]/SUM(OO[6])</f>
        <v>0</v>
      </c>
      <c r="I469" s="10">
        <f>3/24*OO[[#This Row],[65 (27JUN1985 00:00:00)-Water Temperature (C)]]*OO[[#This Row],[7]]/SUM(OO[7])</f>
        <v>0</v>
      </c>
      <c r="J469" s="10">
        <f>3/24*OO[[#This Row],[66 (27JUN1985 03:00:00)-Water Temperature (C)]]*OO[[#This Row],[8]]/SUM(OO[8])</f>
        <v>0</v>
      </c>
      <c r="K469" s="10">
        <f>3/24*OO[[#This Row],[67 (27JUN1985 06:00:00)-Water Temperature (C)]]*OO[[#This Row],[9]]/SUM(OO[9])</f>
        <v>0</v>
      </c>
      <c r="L469" s="10">
        <f>3/24*OO[[#This Row],[68 (27JUN1985 09:00:00)-Water Temperature (C)]]*OO[[#This Row],[10]]/SUM(OO[10])</f>
        <v>0</v>
      </c>
      <c r="M469" s="10">
        <f>3/24*OO[[#This Row],[69 (27JUN1985 12:00:00)-Water Temperature (C)]]*OO[[#This Row],[11]]/SUM(OO[11])</f>
        <v>0</v>
      </c>
      <c r="N469" s="10">
        <f>3/24*OO[[#This Row],[70 (27JUN1985 15:00:00)-Water Temperature (C)]]*OO[[#This Row],[12]]/SUM(OO[12])</f>
        <v>0</v>
      </c>
      <c r="O469" s="10">
        <f>3/24*OO[[#This Row],[71 (27JUN1985 18:00:00)-Water Temperature (C)]]*OO[[#This Row],[13]]/SUM(OO[13])</f>
        <v>0</v>
      </c>
      <c r="P469" s="10">
        <f>3/24*OO[[#This Row],[72 (27JUN1985 21:00:00)-Water Temperature (C)]]*OO[[#This Row],[14]]/SUM(OO[14])</f>
        <v>0</v>
      </c>
      <c r="Q469" s="10">
        <f>3/24*OO[[#This Row],[73 (28JUN1985 00:00:00)-Water Temperature (C)]]*OO[[#This Row],[15]]/SUM(OO[15])</f>
        <v>0</v>
      </c>
      <c r="R469" s="10">
        <f>3/24*OO[[#This Row],[74 (28JUN1985 03:00:00)-Water Temperature (C)]]*OO[[#This Row],[16]]/SUM(OO[16])</f>
        <v>0</v>
      </c>
      <c r="S469" s="10">
        <f>3/24*OO[[#This Row],[75 (28JUN1985 06:00:00)-Water Temperature (C)]]*OO[[#This Row],[17]]/SUM(OO[17])</f>
        <v>0</v>
      </c>
      <c r="T469" s="10">
        <f>3/24*OO[[#This Row],[76 (28JUN1985 09:00:00)-Water Temperature (C)]]*OO[[#This Row],[18]]/SUM(OO[18])</f>
        <v>0</v>
      </c>
      <c r="U469" s="10">
        <f>3/24*OO[[#This Row],[77 (28JUN1985 12:00:00)-Water Temperature (C)]]*OO[[#This Row],[19]]/SUM(OO[19])</f>
        <v>0</v>
      </c>
      <c r="V469" s="10">
        <f>3/24000000*OO[[#This Row],[78 (28JUN1985 15:00:00)-Water Temperature (C)]]*OO[[#This Row],[20]]</f>
        <v>0</v>
      </c>
      <c r="W469" s="10">
        <f>3/24000000*OO[[#This Row],[79 (28JUN1985 18:00:00)-Water Temperature (C)]]*OO[[#This Row],[21]]</f>
        <v>0</v>
      </c>
      <c r="X469" s="10">
        <f>3/24000000*OO[[#This Row],[80 (28JUN1985 21:00:00)-Water Temperature (C)]]*OO[[#This Row],[22]]</f>
        <v>0</v>
      </c>
      <c r="Y469" s="10">
        <f>3/24000000*OO[[#This Row],[81 (29JUN1985 00:00:00)-Water Temperature (C)]]*OO[[#This Row],[23]]</f>
        <v>5.9997294760425006E-39</v>
      </c>
      <c r="Z469" s="10">
        <f>3/24000000*OO[[#This Row],[82 (29JUN1985 03:00:00)-Water Temperature (C)]]*OO[[#This Row],[24]]</f>
        <v>8.1514395879525004E-33</v>
      </c>
      <c r="AA469" s="10">
        <f>3/24000000*OO[[#This Row],[83 (29JUN1985 06:00:00)-Water Temperature (C)]]*OO[[#This Row],[25]]</f>
        <v>7.0288662298000003E-28</v>
      </c>
      <c r="AB469" s="10">
        <f>3/24000000*OO[[#This Row],[84 (29JUN1985 09:00:00)-Water Temperature (C)]]*OO[[#This Row],[26]]</f>
        <v>8.7504775150349994E-24</v>
      </c>
      <c r="AC469" s="10">
        <f>3/24000000*OO[[#This Row],[85 (29JUN1985 12:00:00)-Water Temperature (C)]]*OO[[#This Row],[27]]</f>
        <v>2.359856920016125E-20</v>
      </c>
      <c r="AD469" s="10">
        <f>3/24000000*OO[[#This Row],[86 (29JUN1985 15:00:00)-Water Temperature (C)]]*OO[[#This Row],[28]]</f>
        <v>1.8512161461543751E-17</v>
      </c>
      <c r="AE469" s="10">
        <f>3/24000000*OO[[#This Row],[88 (29JUN1985 21:00:00)-Water Temperature (C)]]*OO[[#This Row],[30]]</f>
        <v>6.7428844752537506E-13</v>
      </c>
      <c r="AF469" s="10">
        <f>3/24000000*OO[[#This Row],[88 (29JUN1985 21:00:00)-Water Temperature (C)]]*OO[[#This Row],[30]]</f>
        <v>6.7428844752537506E-13</v>
      </c>
      <c r="AG469" s="10">
        <f>3/24000000*OO[[#This Row],[89 (30JUN1985 00:00:00)-Water Temperature (C)]]*OO[[#This Row],[31]]</f>
        <v>4.2977224863749999E-11</v>
      </c>
      <c r="AH469" s="10">
        <f>3/24000000*OO[[#This Row],[90 (30JUN1985 03:00:00)-Water Temperature (C)]]*OO[[#This Row],[32]]</f>
        <v>1.5295872801412497E-9</v>
      </c>
      <c r="AI469" s="10">
        <f>3/24000000*OO[[#This Row],[91 (30JUN1985 06:00:00)-Water Temperature (C)]]*OO[[#This Row],[33]]</f>
        <v>3.2878862680483746E-8</v>
      </c>
      <c r="AJ469" s="10">
        <f>3/24000000*OO[[#This Row],[92 (30JUN1985 09:00:00)-Water Temperature (C)]]*OO[[#This Row],[34]]</f>
        <v>4.5843238207475004E-7</v>
      </c>
      <c r="AK469" s="10">
        <f>3/24000000*OO[[#This Row],[93 (30JUN1985 12:00:00)-Water Temperature (C)]]*OO[[#This Row],[35]]</f>
        <v>4.383926866999999E-6</v>
      </c>
      <c r="AL469" s="10">
        <f>3/24000000*OO[[#This Row],[94 (30JUN1985 15:00:00)-Water Temperature (C)]]*OO[[#This Row],[36]]</f>
        <v>3.009276777871E-5</v>
      </c>
      <c r="AM469" s="10">
        <f>3/24000000*OO[[#This Row],[95 (30JUN1985 18:00:00)-Water Temperature (C)]]*OO[[#This Row],[37]]</f>
        <v>1.5418977343199997E-4</v>
      </c>
      <c r="AN469" s="10">
        <f>3/24000000*OO[[#This Row],[96 (30JUN1985 21:00:00)-Water Temperature (C)]]*OO[[#This Row],[38]]</f>
        <v>6.0894752060499996E-4</v>
      </c>
      <c r="AO469" s="10">
        <f>3/24000000*OO[[#This Row],[97 (01JUL1985 00:00:00)-Water Temperature (C)]]*OO[[#This Row],[39]]</f>
        <v>1.9213404532912499E-3</v>
      </c>
      <c r="AP469" s="10">
        <f>3/24000000*OO[[#This Row],[98 (01JUL1985 03:00:00)-Water Temperature (C)]]*OO[[#This Row],[40]]</f>
        <v>5.0071018491749993E-3</v>
      </c>
      <c r="AQ469" s="10">
        <f>3/24000000*OO[[#This Row],[99 (01JUL1985 06:00:00)-Water Temperature (C)]]*OO[[#This Row],[41]]</f>
        <v>1.1075170213834999E-2</v>
      </c>
      <c r="AR469" s="10">
        <f>3/24000000*OO[[#This Row],[100 (01JUL1985 09:00:00)-Water Temperature (C)]]*OO[[#This Row],[42]]</f>
        <v>2.1444181421954998E-2</v>
      </c>
      <c r="AS469" s="10">
        <f>3/24000000*OO[[#This Row],[101 (01JUL1985 12:00:00)-Water Temperature (C)]]*OO[[#This Row],[43]]</f>
        <v>3.68878471806625E-2</v>
      </c>
      <c r="AT469" s="10">
        <f>3/24000000*OO[[#This Row],[102 (01JUL1985 15:00:00)-Water Temperature (C)]]*OO[[#This Row],[44]]</f>
        <v>5.7038027377499995E-2</v>
      </c>
      <c r="AU469" s="10">
        <f>3/24000000*OO[[#This Row],[103 (01JUL1985 18:00:00)-Water Temperature (C)]]*OO[[#This Row],[45]]</f>
        <v>8.0585207193650005E-2</v>
      </c>
      <c r="AV469" s="10">
        <f>3/24000000*OO[[#This Row],[104 (01JUL1985 21:00:00)-Water Temperature (C)]]*OO[[#This Row],[46]]</f>
        <v>0.10514783250345</v>
      </c>
      <c r="AW469" s="10">
        <f>3/24000000*OO[[#This Row],[105 (02JUL1985 00:00:00)-Water Temperature (C)]]*OO[[#This Row],[47]]</f>
        <v>0.128876619375</v>
      </c>
      <c r="AX469" s="10">
        <f>3/24000000*OO[[#This Row],[106 (02JUL1985 03:00:00)-Water Temperature (C)]]*OO[[#This Row],[48]]</f>
        <v>0.1498226756299875</v>
      </c>
      <c r="AY469" s="10">
        <f>3/24000000*OO[[#This Row],[107 (02JUL1985 06:00:00)-Water Temperature (C)]]*OO[[#This Row],[49]]</f>
        <v>0.16657104829885</v>
      </c>
      <c r="AZ469" s="10">
        <f>3/24000000*OO[[#This Row],[108 (02JUL1985 09:00:00)-Water Temperature (C)]]*OO[[#This Row],[50]]</f>
        <v>0.17829323848922499</v>
      </c>
      <c r="BA469" s="10">
        <f>3/24000000*OO[[#This Row],[109 (02JUL1985 12:00:00)-Water Temperature (C)]]*OO[[#This Row],[51]]</f>
        <v>0.18575463288735</v>
      </c>
      <c r="BB469" s="10">
        <f>3/24000000*OO[[#This Row],[110 (02JUL1985 15:00:00)-Water Temperature (C)]]*OO[[#This Row],[52]]</f>
        <v>0.18941047219162499</v>
      </c>
      <c r="BC469" s="10">
        <f>3/24000000*OO[[#This Row],[111 (02JUL1985 18:00:00)-Water Temperature (C)]]*OO[[#This Row],[53]]</f>
        <v>0.18903536401585</v>
      </c>
      <c r="BD469" s="10">
        <f>3/24000000*OO[[#This Row],[112 (02JUL1985 21:00:00)-Water Temperature (C)]]*OO[[#This Row],[54]]</f>
        <v>0.18430374320681248</v>
      </c>
      <c r="BE469" s="10">
        <f>3/24000000*OO[[#This Row],[113 (03JUL1985 00:00:00)-Water Temperature (C)]]*OO[[#This Row],[55]]</f>
        <v>0.176022902058</v>
      </c>
      <c r="BF469" s="10">
        <f>3/24000000*OO[[#This Row],[114 (03JUL1985 03:00:00)-Water Temperature (C)]]*OO[[#This Row],[56]]</f>
        <v>0.165975731201875</v>
      </c>
      <c r="BG469" s="10">
        <f>3/24000000*OO[[#This Row],[115 (03JUL1985 06:00:00)-Water Temperature (C)]]*OO[[#This Row],[57]]</f>
        <v>0.15489287182342498</v>
      </c>
      <c r="BH469" s="10">
        <f>3/24000000*OO[[#This Row],[116 (03JUL1985 09:00:00)-Water Temperature (C)]]*OO[[#This Row],[58]]</f>
        <v>0.1440758998875</v>
      </c>
      <c r="BI469" s="10">
        <f>3/24000000*OO[[#This Row],[117 (03JUL1985 12:00:00)-Water Temperature (C)]]*OO[[#This Row],[59]]</f>
        <v>0.13364105375189997</v>
      </c>
      <c r="BJ469" s="10">
        <f>3/24000000*OO[[#This Row],[118 (03JUL1985 15:00:00)-Water Temperature (C)]]*OO[[#This Row],[60]]</f>
        <v>0.12334354762124997</v>
      </c>
      <c r="BK469" s="10">
        <f>3/24000000*OO[[#This Row],[119 (03JUL1985 18:00:00)-Water Temperature (C)]]*OO[[#This Row],[61]]</f>
        <v>0.1132892008997</v>
      </c>
      <c r="BL469" s="10">
        <f>3/24000000*OO[[#This Row],[120 (03JUL1985 21:00:00)-Water Temperature (C)]]*OO[[#This Row],[62]]</f>
        <v>0.10323489723942499</v>
      </c>
      <c r="BM469" s="10">
        <f>3/24000000*OO[[#This Row],[121 (04JUL1985 00:00:00)-Water Temperature (C)]]*OO[[#This Row],[63]]</f>
        <v>9.3595292815949999E-2</v>
      </c>
      <c r="BN469" s="10">
        <f>3/24000000*OO[[#This Row],[122 (04JUL1985 03:00:00)-Water Temperature (C)]]*OO[[#This Row],[64]]</f>
        <v>8.4734094577387495E-2</v>
      </c>
      <c r="BO469" s="10">
        <f>3/24000000*OO[[#This Row],[123 (04JUL1985 06:00:00)-Water Temperature (C)]]*OO[[#This Row],[65]]</f>
        <v>7.6690312634612498E-2</v>
      </c>
      <c r="BP469" s="10">
        <f>3/24000000*OO[[#This Row],[124 (04JUL1985 09:00:00)-Water Temperature (C)]]*OO[[#This Row],[66]]</f>
        <v>6.9891856176937495E-2</v>
      </c>
      <c r="BQ469" s="10">
        <f>3/24000000*OO[[#This Row],[125 (04JUL1985 12:00:00)-Water Temperature (C)]]*OO[[#This Row],[67]]</f>
        <v>6.3785781635874991E-2</v>
      </c>
      <c r="BR469" s="10">
        <f>3/24000000*OO[[#This Row],[126 (04JUL1985 15:00:00)-Water Temperature (C)]]*OO[[#This Row],[68]]</f>
        <v>5.8126824806887502E-2</v>
      </c>
      <c r="BS469" s="10">
        <f>3/24000000*OO[[#This Row],[127 (04JUL1985 18:00:00)-Water Temperature (C)]]*OO[[#This Row],[69]]</f>
        <v>5.2872152721449996E-2</v>
      </c>
      <c r="BT469" s="10">
        <f>3/24000000*OO[[#This Row],[128 (04JUL1985 21:00:00)-Water Temperature (C)]]*OO[[#This Row],[70]]</f>
        <v>4.7969896886587503E-2</v>
      </c>
      <c r="BU469" s="10">
        <f>3/24000000*OO[[#This Row],[129 (05JUL1985 00:00:00)-Water Temperature (C)]]*OO[[#This Row],[71]]</f>
        <v>4.3394650192399992E-2</v>
      </c>
      <c r="BV469" s="10">
        <f>3/24000000*OO[[#This Row],[130 (05JUL1985 03:00:00)-Water Temperature (C)]]*OO[[#This Row],[72]]</f>
        <v>3.928173852545E-2</v>
      </c>
      <c r="BW469" s="10">
        <f>3/24000000*OO[[#This Row],[131 (05JUL1985 06:00:00)-Water Temperature (C)]]*OO[[#This Row],[73]]</f>
        <v>3.5614598149918748E-2</v>
      </c>
      <c r="BX469" s="10">
        <f>3/24000000*OO[[#This Row],[132 (05JUL1985 09:00:00)-Water Temperature (C)]]*OO[[#This Row],[74]]</f>
        <v>3.2548191872218746E-2</v>
      </c>
      <c r="BY469" s="10">
        <f>3/24000000*OO[[#This Row],[133 (05JUL1985 12:00:00)-Water Temperature (C)]]*OO[[#This Row],[75]]</f>
        <v>2.9868093456949997E-2</v>
      </c>
      <c r="BZ469" s="10">
        <f>3/24000000*OO[[#This Row],[134 (05JUL1985 15:00:00)-Water Temperature (C)]]*OO[[#This Row],[76]]</f>
        <v>2.7463148336259999E-2</v>
      </c>
      <c r="CA469" s="10">
        <f>3/24000000*OO[[#This Row],[135 (05JUL1985 18:00:00)-Water Temperature (C)]]*OO[[#This Row],[77]]</f>
        <v>2.5259052482755E-2</v>
      </c>
      <c r="CB469" s="10">
        <f>3/24000000*OO[[#This Row],[136 (05JUL1985 21:00:00)-Water Temperature (C)]]*OO[[#This Row],[78]]</f>
        <v>2.3114605265602502E-2</v>
      </c>
      <c r="CC469" s="10">
        <f>3/24000000*OO[[#This Row],[137 (06JUL1985 00:00:00)-Water Temperature (C)]]*OO[[#This Row],[79]]</f>
        <v>2.1085315249818749E-2</v>
      </c>
      <c r="CD469" s="10">
        <f>3/24000000*OO[[#This Row],[138 (06JUL1985 03:00:00)-Water Temperature (C)]]*OO[[#This Row],[80]]</f>
        <v>1.9255661459347501E-2</v>
      </c>
      <c r="CE469" s="10">
        <f>3/24000000*OO[[#This Row],[139 (06JUL1985 06:00:00)-Water Temperature (C)]]*OO[[#This Row],[81]]</f>
        <v>1.7626162184523751E-2</v>
      </c>
      <c r="CF469" s="10">
        <f>3/24000000*OO[[#This Row],[140 (06JUL1985 09:00:00)-Water Temperature (C)]]*OO[[#This Row],[82]]</f>
        <v>1.6292248639966249E-2</v>
      </c>
      <c r="CG469" s="10">
        <f>3/24000000*OO[[#This Row],[141 (06JUL1985 12:00:00)-Water Temperature (C)]]*OO[[#This Row],[83]]</f>
        <v>1.5119670156221249E-2</v>
      </c>
      <c r="CH469" s="10">
        <f>3/24000000*OO[[#This Row],[142 (06JUL1985 15:00:00)-Water Temperature (C)]]*OO[[#This Row],[84]]</f>
        <v>1.4046739941937499E-2</v>
      </c>
      <c r="CI469" s="10">
        <f>3/24000000*OO[[#This Row],[143 (06JUL1985 18:00:00)-Water Temperature (C)]]*OO[[#This Row],[85]]</f>
        <v>1.3052191772800001E-2</v>
      </c>
      <c r="CJ469" s="10">
        <f>3/24000000*OO[[#This Row],[144 (06JUL1985 21:00:00)-Water Temperature (C)]]*OO[[#This Row],[86]]</f>
        <v>1.2068056585199998E-2</v>
      </c>
      <c r="CK469" s="10">
        <f>3/24000000*OO[[#This Row],[145 (07JUL1985 00:00:00)-Water Temperature (C)]]*OO[[#This Row],[87]]</f>
        <v>1.112497120244125E-2</v>
      </c>
      <c r="CL469" s="10">
        <f>3/24000000*OO[[#This Row],[146 (07JUL1985 03:00:00)-Water Temperature (C)]]*OO[[#This Row],[88]]</f>
        <v>1.0256268166480001E-2</v>
      </c>
      <c r="CM469" s="10">
        <f>3/24000000*OO[[#This Row],[147 (07JUL1985 06:00:00)-Water Temperature (C)]]*OO[[#This Row],[89]]</f>
        <v>9.4611516380287506E-3</v>
      </c>
      <c r="CN469" s="10">
        <f>3/24000000*OO[[#This Row],[148 (07JUL1985 09:00:00)-Water Temperature (C)]]*OO[[#This Row],[90]]</f>
        <v>8.7507627520249983E-3</v>
      </c>
      <c r="CO469" s="10">
        <f>3/24000000*OO[[#This Row],[149 (07JUL1985 12:00:00)-Water Temperature (C)]]*OO[[#This Row],[91]]</f>
        <v>8.1315355211512494E-3</v>
      </c>
      <c r="CP469" s="10">
        <f>3/24000000*OO[[#This Row],[150 (07JUL1985 15:00:00)-Water Temperature (C)]]*OO[[#This Row],[92]]</f>
        <v>7.5964589546499992E-3</v>
      </c>
      <c r="CQ469" s="10">
        <f>3/24000000*OO[[#This Row],[151 (07JUL1985 18:00:00)-Water Temperature (C)]]*OO[[#This Row],[93]]</f>
        <v>7.0794271958587503E-3</v>
      </c>
      <c r="CR469" s="10">
        <f>3/24000000*OO[[#This Row],[152 (07JUL1985 21:00:00)-Water Temperature (C)]]*OO[[#This Row],[94]]</f>
        <v>6.5736577473012496E-3</v>
      </c>
      <c r="CS469" s="10">
        <f>3/24000000*OO[[#This Row],[153 (08JUL1985 00:00:00)-Water Temperature (C)]]*OO[[#This Row],[95]]</f>
        <v>6.1014647180037494E-3</v>
      </c>
      <c r="CT469" s="10">
        <f>3/24000000*OO[[#This Row],[154 (08JUL1985 03:00:00)-Water Temperature (C)]]*OO[[#This Row],[96]]</f>
        <v>5.665903938375E-3</v>
      </c>
      <c r="CU469" s="10">
        <f>3/24000000*OO[[#This Row],[155 (08JUL1985 06:00:00)-Water Temperature (C)]]*OO[[#This Row],[97]]</f>
        <v>5.2664478548812496E-3</v>
      </c>
      <c r="CV469" s="10">
        <f>3/24000000*OO[[#This Row],[156 (08JUL1985 09:00:00)-Water Temperature (C)]]*OO[[#This Row],[98]]</f>
        <v>4.9259369099999995E-3</v>
      </c>
      <c r="CW469" s="10">
        <f>3/24000000*OO[[#This Row],[157 (08JUL1985 12:00:00)-Water Temperature (C)]]*OO[[#This Row],[99]]</f>
        <v>4.6300381816812503E-3</v>
      </c>
    </row>
    <row r="470" spans="1:101" x14ac:dyDescent="0.35">
      <c r="A470" t="s">
        <v>477</v>
      </c>
      <c r="B470">
        <v>850.02930000000003</v>
      </c>
      <c r="C470" s="10">
        <f>3/24*OO[[#This Row],[59 (26JUN1985 06:00:00)-Water Temperature (C)]]*OO[[#This Row],[1]]/SUM(OO[1])</f>
        <v>0</v>
      </c>
      <c r="D470" s="10">
        <f>3/24*OO[[#This Row],[60 (26JUN1985 09:00:00)-Water Temperature (C)]]*OO[[#This Row],[2]]/SUM(OO[2])</f>
        <v>0</v>
      </c>
      <c r="E470" s="10">
        <f>3/24*OO[[#This Row],[61 (26JUN1985 12:00:00)-Water Temperature (C)]]*OO[[#This Row],[3]]/SUM(OO[3])</f>
        <v>0</v>
      </c>
      <c r="F470" s="10">
        <f>3/24*OO[[#This Row],[62 (26JUN1985 15:00:00)-Water Temperature (C)]]*OO[[#This Row],[4]]/SUM(OO[4])</f>
        <v>0</v>
      </c>
      <c r="G470" s="10">
        <f>3/24*OO[[#This Row],[63 (26JUN1985 18:00:00)-Water Temperature (C)]]*OO[[#This Row],[5]]/SUM(OO[5])</f>
        <v>0</v>
      </c>
      <c r="H470" s="10">
        <f>3/24*OO[[#This Row],[64 (26JUN1985 21:00:00)-Water Temperature (C)]]*OO[[#This Row],[6]]/SUM(OO[6])</f>
        <v>0</v>
      </c>
      <c r="I470" s="10">
        <f>3/24*OO[[#This Row],[65 (27JUN1985 00:00:00)-Water Temperature (C)]]*OO[[#This Row],[7]]/SUM(OO[7])</f>
        <v>0</v>
      </c>
      <c r="J470" s="10">
        <f>3/24*OO[[#This Row],[66 (27JUN1985 03:00:00)-Water Temperature (C)]]*OO[[#This Row],[8]]/SUM(OO[8])</f>
        <v>0</v>
      </c>
      <c r="K470" s="10">
        <f>3/24*OO[[#This Row],[67 (27JUN1985 06:00:00)-Water Temperature (C)]]*OO[[#This Row],[9]]/SUM(OO[9])</f>
        <v>0</v>
      </c>
      <c r="L470" s="10">
        <f>3/24*OO[[#This Row],[68 (27JUN1985 09:00:00)-Water Temperature (C)]]*OO[[#This Row],[10]]/SUM(OO[10])</f>
        <v>0</v>
      </c>
      <c r="M470" s="10">
        <f>3/24*OO[[#This Row],[69 (27JUN1985 12:00:00)-Water Temperature (C)]]*OO[[#This Row],[11]]/SUM(OO[11])</f>
        <v>0</v>
      </c>
      <c r="N470" s="10">
        <f>3/24*OO[[#This Row],[70 (27JUN1985 15:00:00)-Water Temperature (C)]]*OO[[#This Row],[12]]/SUM(OO[12])</f>
        <v>0</v>
      </c>
      <c r="O470" s="10">
        <f>3/24*OO[[#This Row],[71 (27JUN1985 18:00:00)-Water Temperature (C)]]*OO[[#This Row],[13]]/SUM(OO[13])</f>
        <v>0</v>
      </c>
      <c r="P470" s="10">
        <f>3/24*OO[[#This Row],[72 (27JUN1985 21:00:00)-Water Temperature (C)]]*OO[[#This Row],[14]]/SUM(OO[14])</f>
        <v>0</v>
      </c>
      <c r="Q470" s="10">
        <f>3/24*OO[[#This Row],[73 (28JUN1985 00:00:00)-Water Temperature (C)]]*OO[[#This Row],[15]]/SUM(OO[15])</f>
        <v>0</v>
      </c>
      <c r="R470" s="10">
        <f>3/24*OO[[#This Row],[74 (28JUN1985 03:00:00)-Water Temperature (C)]]*OO[[#This Row],[16]]/SUM(OO[16])</f>
        <v>0</v>
      </c>
      <c r="S470" s="10">
        <f>3/24*OO[[#This Row],[75 (28JUN1985 06:00:00)-Water Temperature (C)]]*OO[[#This Row],[17]]/SUM(OO[17])</f>
        <v>0</v>
      </c>
      <c r="T470" s="10">
        <f>3/24*OO[[#This Row],[76 (28JUN1985 09:00:00)-Water Temperature (C)]]*OO[[#This Row],[18]]/SUM(OO[18])</f>
        <v>0</v>
      </c>
      <c r="U470" s="10">
        <f>3/24*OO[[#This Row],[77 (28JUN1985 12:00:00)-Water Temperature (C)]]*OO[[#This Row],[19]]/SUM(OO[19])</f>
        <v>0</v>
      </c>
      <c r="V470" s="10">
        <f>3/24000000*OO[[#This Row],[78 (28JUN1985 15:00:00)-Water Temperature (C)]]*OO[[#This Row],[20]]</f>
        <v>0</v>
      </c>
      <c r="W470" s="10">
        <f>3/24000000*OO[[#This Row],[79 (28JUN1985 18:00:00)-Water Temperature (C)]]*OO[[#This Row],[21]]</f>
        <v>0</v>
      </c>
      <c r="X470" s="10">
        <f>3/24000000*OO[[#This Row],[80 (28JUN1985 21:00:00)-Water Temperature (C)]]*OO[[#This Row],[22]]</f>
        <v>0</v>
      </c>
      <c r="Y470" s="10">
        <f>3/24000000*OO[[#This Row],[81 (29JUN1985 00:00:00)-Water Temperature (C)]]*OO[[#This Row],[23]]</f>
        <v>1.1459040557054999E-39</v>
      </c>
      <c r="Z470" s="10">
        <f>3/24000000*OO[[#This Row],[82 (29JUN1985 03:00:00)-Water Temperature (C)]]*OO[[#This Row],[24]]</f>
        <v>1.8244866263636248E-33</v>
      </c>
      <c r="AA470" s="10">
        <f>3/24000000*OO[[#This Row],[83 (29JUN1985 06:00:00)-Water Temperature (C)]]*OO[[#This Row],[25]]</f>
        <v>1.7868773971299998E-28</v>
      </c>
      <c r="AB470" s="10">
        <f>3/24000000*OO[[#This Row],[84 (29JUN1985 09:00:00)-Water Temperature (C)]]*OO[[#This Row],[26]]</f>
        <v>2.5034708746029999E-24</v>
      </c>
      <c r="AC470" s="10">
        <f>3/24000000*OO[[#This Row],[85 (29JUN1985 12:00:00)-Water Temperature (C)]]*OO[[#This Row],[27]]</f>
        <v>7.514346146444999E-21</v>
      </c>
      <c r="AD470" s="10">
        <f>3/24000000*OO[[#This Row],[86 (29JUN1985 15:00:00)-Water Temperature (C)]]*OO[[#This Row],[28]]</f>
        <v>6.4993224153750007E-18</v>
      </c>
      <c r="AE470" s="10">
        <f>3/24000000*OO[[#This Row],[88 (29JUN1985 21:00:00)-Water Temperature (C)]]*OO[[#This Row],[30]]</f>
        <v>2.7909132441749999E-13</v>
      </c>
      <c r="AF470" s="10">
        <f>3/24000000*OO[[#This Row],[88 (29JUN1985 21:00:00)-Water Temperature (C)]]*OO[[#This Row],[30]]</f>
        <v>2.7909132441749999E-13</v>
      </c>
      <c r="AG470" s="10">
        <f>3/24000000*OO[[#This Row],[89 (30JUN1985 00:00:00)-Water Temperature (C)]]*OO[[#This Row],[31]]</f>
        <v>1.9122400667929998E-11</v>
      </c>
      <c r="AH470" s="10">
        <f>3/24000000*OO[[#This Row],[90 (30JUN1985 03:00:00)-Water Temperature (C)]]*OO[[#This Row],[32]]</f>
        <v>7.2830152490499999E-10</v>
      </c>
      <c r="AI470" s="10">
        <f>3/24000000*OO[[#This Row],[91 (30JUN1985 06:00:00)-Water Temperature (C)]]*OO[[#This Row],[33]]</f>
        <v>1.6688982233094999E-8</v>
      </c>
      <c r="AJ470" s="10">
        <f>3/24000000*OO[[#This Row],[92 (30JUN1985 09:00:00)-Water Temperature (C)]]*OO[[#This Row],[34]]</f>
        <v>2.4717051975824996E-7</v>
      </c>
      <c r="AK470" s="10">
        <f>3/24000000*OO[[#This Row],[93 (30JUN1985 12:00:00)-Water Temperature (C)]]*OO[[#This Row],[35]]</f>
        <v>2.5021040816866248E-6</v>
      </c>
      <c r="AL470" s="10">
        <f>3/24000000*OO[[#This Row],[94 (30JUN1985 15:00:00)-Water Temperature (C)]]*OO[[#This Row],[36]]</f>
        <v>1.8124344330014999E-5</v>
      </c>
      <c r="AM470" s="10">
        <f>3/24000000*OO[[#This Row],[95 (30JUN1985 18:00:00)-Water Temperature (C)]]*OO[[#This Row],[37]]</f>
        <v>9.7717164763399999E-5</v>
      </c>
      <c r="AN470" s="10">
        <f>3/24000000*OO[[#This Row],[96 (30JUN1985 21:00:00)-Water Temperature (C)]]*OO[[#This Row],[38]]</f>
        <v>4.0506461412874998E-4</v>
      </c>
      <c r="AO470" s="10">
        <f>3/24000000*OO[[#This Row],[97 (01JUL1985 00:00:00)-Water Temperature (C)]]*OO[[#This Row],[39]]</f>
        <v>1.3382399329218749E-3</v>
      </c>
      <c r="AP470" s="10">
        <f>3/24000000*OO[[#This Row],[98 (01JUL1985 03:00:00)-Water Temperature (C)]]*OO[[#This Row],[40]]</f>
        <v>3.6429533960849999E-3</v>
      </c>
      <c r="AQ470" s="10">
        <f>3/24000000*OO[[#This Row],[99 (01JUL1985 06:00:00)-Water Temperature (C)]]*OO[[#This Row],[41]]</f>
        <v>8.3965052405475006E-3</v>
      </c>
      <c r="AR470" s="10">
        <f>3/24000000*OO[[#This Row],[100 (01JUL1985 09:00:00)-Water Temperature (C)]]*OO[[#This Row],[42]]</f>
        <v>1.6896165038197498E-2</v>
      </c>
      <c r="AS470" s="10">
        <f>3/24000000*OO[[#This Row],[101 (01JUL1985 12:00:00)-Water Temperature (C)]]*OO[[#This Row],[43]]</f>
        <v>3.0128592457824996E-2</v>
      </c>
      <c r="AT470" s="10">
        <f>3/24000000*OO[[#This Row],[102 (01JUL1985 15:00:00)-Water Temperature (C)]]*OO[[#This Row],[44]]</f>
        <v>4.8178889099999997E-2</v>
      </c>
      <c r="AU470" s="10">
        <f>3/24000000*OO[[#This Row],[103 (01JUL1985 18:00:00)-Water Temperature (C)]]*OO[[#This Row],[45]]</f>
        <v>7.0234341736275005E-2</v>
      </c>
      <c r="AV470" s="10">
        <f>3/24000000*OO[[#This Row],[104 (01JUL1985 21:00:00)-Water Temperature (C)]]*OO[[#This Row],[46]]</f>
        <v>9.4363684761800001E-2</v>
      </c>
      <c r="AW470" s="10">
        <f>3/24000000*OO[[#This Row],[105 (02JUL1985 00:00:00)-Water Temperature (C)]]*OO[[#This Row],[47]]</f>
        <v>0.1188540313011875</v>
      </c>
      <c r="AX470" s="10">
        <f>3/24000000*OO[[#This Row],[106 (02JUL1985 03:00:00)-Water Temperature (C)]]*OO[[#This Row],[48]]</f>
        <v>0.14170700403973749</v>
      </c>
      <c r="AY470" s="10">
        <f>3/24000000*OO[[#This Row],[107 (02JUL1985 06:00:00)-Water Temperature (C)]]*OO[[#This Row],[49]]</f>
        <v>0.16127309428950001</v>
      </c>
      <c r="AZ470" s="10">
        <f>3/24000000*OO[[#This Row],[108 (02JUL1985 09:00:00)-Water Temperature (C)]]*OO[[#This Row],[50]]</f>
        <v>0.17639531855624999</v>
      </c>
      <c r="BA470" s="10">
        <f>3/24000000*OO[[#This Row],[109 (02JUL1985 12:00:00)-Water Temperature (C)]]*OO[[#This Row],[51]]</f>
        <v>0.18745679264937501</v>
      </c>
      <c r="BB470" s="10">
        <f>3/24000000*OO[[#This Row],[110 (02JUL1985 15:00:00)-Water Temperature (C)]]*OO[[#This Row],[52]]</f>
        <v>0.19462388727556248</v>
      </c>
      <c r="BC470" s="10">
        <f>3/24000000*OO[[#This Row],[111 (02JUL1985 18:00:00)-Water Temperature (C)]]*OO[[#This Row],[53]]</f>
        <v>0.19745524873233747</v>
      </c>
      <c r="BD470" s="10">
        <f>3/24000000*OO[[#This Row],[112 (02JUL1985 21:00:00)-Water Temperature (C)]]*OO[[#This Row],[54]]</f>
        <v>0.19550231738707502</v>
      </c>
      <c r="BE470" s="10">
        <f>3/24000000*OO[[#This Row],[113 (03JUL1985 00:00:00)-Water Temperature (C)]]*OO[[#This Row],[55]]</f>
        <v>0.1892897740891</v>
      </c>
      <c r="BF470" s="10">
        <f>3/24000000*OO[[#This Row],[114 (03JUL1985 03:00:00)-Water Temperature (C)]]*OO[[#This Row],[56]]</f>
        <v>0.18083300559615001</v>
      </c>
      <c r="BG470" s="10">
        <f>3/24000000*OO[[#This Row],[115 (03JUL1985 06:00:00)-Water Temperature (C)]]*OO[[#This Row],[57]]</f>
        <v>0.17078735419149998</v>
      </c>
      <c r="BH470" s="10">
        <f>3/24000000*OO[[#This Row],[116 (03JUL1985 09:00:00)-Water Temperature (C)]]*OO[[#This Row],[58]]</f>
        <v>0.16059435099427499</v>
      </c>
      <c r="BI470" s="10">
        <f>3/24000000*OO[[#This Row],[117 (03JUL1985 12:00:00)-Water Temperature (C)]]*OO[[#This Row],[59]]</f>
        <v>0.15041661598754999</v>
      </c>
      <c r="BJ470" s="10">
        <f>3/24000000*OO[[#This Row],[118 (03JUL1985 15:00:00)-Water Temperature (C)]]*OO[[#This Row],[60]]</f>
        <v>0.14003920945162499</v>
      </c>
      <c r="BK470" s="10">
        <f>3/24000000*OO[[#This Row],[119 (03JUL1985 18:00:00)-Water Temperature (C)]]*OO[[#This Row],[61]]</f>
        <v>0.12963326906887501</v>
      </c>
      <c r="BL470" s="10">
        <f>3/24000000*OO[[#This Row],[120 (03JUL1985 21:00:00)-Water Temperature (C)]]*OO[[#This Row],[62]]</f>
        <v>0.1189779308793</v>
      </c>
      <c r="BM470" s="10">
        <f>3/24000000*OO[[#This Row],[121 (04JUL1985 00:00:00)-Water Temperature (C)]]*OO[[#This Row],[63]]</f>
        <v>0.10858300197</v>
      </c>
      <c r="BN470" s="10">
        <f>3/24000000*OO[[#This Row],[122 (04JUL1985 03:00:00)-Water Temperature (C)]]*OO[[#This Row],[64]]</f>
        <v>9.8893826136599985E-2</v>
      </c>
      <c r="BO470" s="10">
        <f>3/24000000*OO[[#This Row],[123 (04JUL1985 06:00:00)-Water Temperature (C)]]*OO[[#This Row],[65]]</f>
        <v>8.9992608212399988E-2</v>
      </c>
      <c r="BP470" s="10">
        <f>3/24000000*OO[[#This Row],[124 (04JUL1985 09:00:00)-Water Temperature (C)]]*OO[[#This Row],[66]]</f>
        <v>8.2398161591224997E-2</v>
      </c>
      <c r="BQ470" s="10">
        <f>3/24000000*OO[[#This Row],[125 (04JUL1985 12:00:00)-Water Temperature (C)]]*OO[[#This Row],[67]]</f>
        <v>7.5501732545624992E-2</v>
      </c>
      <c r="BR470" s="10">
        <f>3/24000000*OO[[#This Row],[126 (04JUL1985 15:00:00)-Water Temperature (C)]]*OO[[#This Row],[68]]</f>
        <v>6.9047034374999997E-2</v>
      </c>
      <c r="BS470" s="10">
        <f>3/24000000*OO[[#This Row],[127 (04JUL1985 18:00:00)-Water Temperature (C)]]*OO[[#This Row],[69]]</f>
        <v>6.3004928211149988E-2</v>
      </c>
      <c r="BT470" s="10">
        <f>3/24000000*OO[[#This Row],[128 (04JUL1985 21:00:00)-Water Temperature (C)]]*OO[[#This Row],[70]]</f>
        <v>5.7331952636962495E-2</v>
      </c>
      <c r="BU470" s="10">
        <f>3/24000000*OO[[#This Row],[129 (05JUL1985 00:00:00)-Water Temperature (C)]]*OO[[#This Row],[71]]</f>
        <v>5.2007210011824997E-2</v>
      </c>
      <c r="BV470" s="10">
        <f>3/24000000*OO[[#This Row],[130 (05JUL1985 03:00:00)-Water Temperature (C)]]*OO[[#This Row],[72]]</f>
        <v>4.7196501876974994E-2</v>
      </c>
      <c r="BW470" s="10">
        <f>3/24000000*OO[[#This Row],[131 (05JUL1985 06:00:00)-Water Temperature (C)]]*OO[[#This Row],[73]]</f>
        <v>4.2888019492200002E-2</v>
      </c>
      <c r="BX470" s="10">
        <f>3/24000000*OO[[#This Row],[132 (05JUL1985 09:00:00)-Water Temperature (C)]]*OO[[#This Row],[74]]</f>
        <v>3.9269300082074993E-2</v>
      </c>
      <c r="BY470" s="10">
        <f>3/24000000*OO[[#This Row],[133 (05JUL1985 12:00:00)-Water Temperature (C)]]*OO[[#This Row],[75]]</f>
        <v>3.608973318072374E-2</v>
      </c>
      <c r="BZ470" s="10">
        <f>3/24000000*OO[[#This Row],[134 (05JUL1985 15:00:00)-Water Temperature (C)]]*OO[[#This Row],[76]]</f>
        <v>3.3223741617824994E-2</v>
      </c>
      <c r="CA470" s="10">
        <f>3/24000000*OO[[#This Row],[135 (05JUL1985 18:00:00)-Water Temperature (C)]]*OO[[#This Row],[77]]</f>
        <v>3.0588238818086248E-2</v>
      </c>
      <c r="CB470" s="10">
        <f>3/24000000*OO[[#This Row],[136 (05JUL1985 21:00:00)-Water Temperature (C)]]*OO[[#This Row],[78]]</f>
        <v>2.8019351120932498E-2</v>
      </c>
      <c r="CC470" s="10">
        <f>3/24000000*OO[[#This Row],[137 (06JUL1985 00:00:00)-Water Temperature (C)]]*OO[[#This Row],[79]]</f>
        <v>2.5586770550887497E-2</v>
      </c>
      <c r="CD470" s="10">
        <f>3/24000000*OO[[#This Row],[138 (06JUL1985 03:00:00)-Water Temperature (C)]]*OO[[#This Row],[80]]</f>
        <v>2.339078859572E-2</v>
      </c>
      <c r="CE470" s="10">
        <f>3/24000000*OO[[#This Row],[139 (06JUL1985 06:00:00)-Water Temperature (C)]]*OO[[#This Row],[81]]</f>
        <v>2.143195800047E-2</v>
      </c>
      <c r="CF470" s="10">
        <f>3/24000000*OO[[#This Row],[140 (06JUL1985 09:00:00)-Water Temperature (C)]]*OO[[#This Row],[82]]</f>
        <v>1.982278419097375E-2</v>
      </c>
      <c r="CG470" s="10">
        <f>3/24000000*OO[[#This Row],[141 (06JUL1985 12:00:00)-Water Temperature (C)]]*OO[[#This Row],[83]]</f>
        <v>1.8403536799196249E-2</v>
      </c>
      <c r="CH470" s="10">
        <f>3/24000000*OO[[#This Row],[142 (06JUL1985 15:00:00)-Water Temperature (C)]]*OO[[#This Row],[84]]</f>
        <v>1.7102098289224998E-2</v>
      </c>
      <c r="CI470" s="10">
        <f>3/24000000*OO[[#This Row],[143 (06JUL1985 18:00:00)-Water Temperature (C)]]*OO[[#This Row],[85]]</f>
        <v>1.5894387367556249E-2</v>
      </c>
      <c r="CJ470" s="10">
        <f>3/24000000*OO[[#This Row],[144 (06JUL1985 21:00:00)-Water Temperature (C)]]*OO[[#This Row],[86]]</f>
        <v>1.4699799937460001E-2</v>
      </c>
      <c r="CK470" s="10">
        <f>3/24000000*OO[[#This Row],[145 (07JUL1985 00:00:00)-Water Temperature (C)]]*OO[[#This Row],[87]]</f>
        <v>1.3556847540600001E-2</v>
      </c>
      <c r="CL470" s="10">
        <f>3/24000000*OO[[#This Row],[146 (07JUL1985 03:00:00)-Water Temperature (C)]]*OO[[#This Row],[88]]</f>
        <v>1.2503993245494999E-2</v>
      </c>
      <c r="CM470" s="10">
        <f>3/24000000*OO[[#This Row],[147 (07JUL1985 06:00:00)-Water Temperature (C)]]*OO[[#This Row],[89]]</f>
        <v>1.1540338309499999E-2</v>
      </c>
      <c r="CN470" s="10">
        <f>3/24000000*OO[[#This Row],[148 (07JUL1985 09:00:00)-Water Temperature (C)]]*OO[[#This Row],[90]]</f>
        <v>1.0678966044249999E-2</v>
      </c>
      <c r="CO470" s="10">
        <f>3/24000000*OO[[#This Row],[149 (07JUL1985 12:00:00)-Water Temperature (C)]]*OO[[#This Row],[91]]</f>
        <v>9.9266520585662502E-3</v>
      </c>
      <c r="CP470" s="10">
        <f>3/24000000*OO[[#This Row],[150 (07JUL1985 15:00:00)-Water Temperature (C)]]*OO[[#This Row],[92]]</f>
        <v>9.2747875092600001E-3</v>
      </c>
      <c r="CQ470" s="10">
        <f>3/24000000*OO[[#This Row],[151 (07JUL1985 18:00:00)-Water Temperature (C)]]*OO[[#This Row],[93]]</f>
        <v>8.6445131133487483E-3</v>
      </c>
      <c r="CR470" s="10">
        <f>3/24000000*OO[[#This Row],[152 (07JUL1985 21:00:00)-Water Temperature (C)]]*OO[[#This Row],[94]]</f>
        <v>8.02864896743E-3</v>
      </c>
      <c r="CS470" s="10">
        <f>3/24000000*OO[[#This Row],[153 (08JUL1985 00:00:00)-Water Temperature (C)]]*OO[[#This Row],[95]]</f>
        <v>7.4540815299862498E-3</v>
      </c>
      <c r="CT470" s="10">
        <f>3/24000000*OO[[#This Row],[154 (08JUL1985 03:00:00)-Water Temperature (C)]]*OO[[#This Row],[96]]</f>
        <v>6.9241300889824999E-3</v>
      </c>
      <c r="CU470" s="10">
        <f>3/24000000*OO[[#This Row],[155 (08JUL1985 06:00:00)-Water Temperature (C)]]*OO[[#This Row],[97]]</f>
        <v>6.4381582845937507E-3</v>
      </c>
      <c r="CV470" s="10">
        <f>3/24000000*OO[[#This Row],[156 (08JUL1985 09:00:00)-Water Temperature (C)]]*OO[[#This Row],[98]]</f>
        <v>6.0233439892675E-3</v>
      </c>
      <c r="CW470" s="10">
        <f>3/24000000*OO[[#This Row],[157 (08JUL1985 12:00:00)-Water Temperature (C)]]*OO[[#This Row],[99]]</f>
        <v>5.6618855335799998E-3</v>
      </c>
    </row>
    <row r="471" spans="1:101" x14ac:dyDescent="0.35">
      <c r="A471" t="s">
        <v>478</v>
      </c>
      <c r="B471">
        <v>844.41790000000003</v>
      </c>
      <c r="C471" s="10">
        <f>3/24*OO[[#This Row],[59 (26JUN1985 06:00:00)-Water Temperature (C)]]*OO[[#This Row],[1]]/SUM(OO[1])</f>
        <v>0</v>
      </c>
      <c r="D471" s="10">
        <f>3/24*OO[[#This Row],[60 (26JUN1985 09:00:00)-Water Temperature (C)]]*OO[[#This Row],[2]]/SUM(OO[2])</f>
        <v>0</v>
      </c>
      <c r="E471" s="10">
        <f>3/24*OO[[#This Row],[61 (26JUN1985 12:00:00)-Water Temperature (C)]]*OO[[#This Row],[3]]/SUM(OO[3])</f>
        <v>0</v>
      </c>
      <c r="F471" s="10">
        <f>3/24*OO[[#This Row],[62 (26JUN1985 15:00:00)-Water Temperature (C)]]*OO[[#This Row],[4]]/SUM(OO[4])</f>
        <v>0</v>
      </c>
      <c r="G471" s="10">
        <f>3/24*OO[[#This Row],[63 (26JUN1985 18:00:00)-Water Temperature (C)]]*OO[[#This Row],[5]]/SUM(OO[5])</f>
        <v>0</v>
      </c>
      <c r="H471" s="10">
        <f>3/24*OO[[#This Row],[64 (26JUN1985 21:00:00)-Water Temperature (C)]]*OO[[#This Row],[6]]/SUM(OO[6])</f>
        <v>0</v>
      </c>
      <c r="I471" s="10">
        <f>3/24*OO[[#This Row],[65 (27JUN1985 00:00:00)-Water Temperature (C)]]*OO[[#This Row],[7]]/SUM(OO[7])</f>
        <v>0</v>
      </c>
      <c r="J471" s="10">
        <f>3/24*OO[[#This Row],[66 (27JUN1985 03:00:00)-Water Temperature (C)]]*OO[[#This Row],[8]]/SUM(OO[8])</f>
        <v>0</v>
      </c>
      <c r="K471" s="10">
        <f>3/24*OO[[#This Row],[67 (27JUN1985 06:00:00)-Water Temperature (C)]]*OO[[#This Row],[9]]/SUM(OO[9])</f>
        <v>0</v>
      </c>
      <c r="L471" s="10">
        <f>3/24*OO[[#This Row],[68 (27JUN1985 09:00:00)-Water Temperature (C)]]*OO[[#This Row],[10]]/SUM(OO[10])</f>
        <v>0</v>
      </c>
      <c r="M471" s="10">
        <f>3/24*OO[[#This Row],[69 (27JUN1985 12:00:00)-Water Temperature (C)]]*OO[[#This Row],[11]]/SUM(OO[11])</f>
        <v>0</v>
      </c>
      <c r="N471" s="10">
        <f>3/24*OO[[#This Row],[70 (27JUN1985 15:00:00)-Water Temperature (C)]]*OO[[#This Row],[12]]/SUM(OO[12])</f>
        <v>0</v>
      </c>
      <c r="O471" s="10">
        <f>3/24*OO[[#This Row],[71 (27JUN1985 18:00:00)-Water Temperature (C)]]*OO[[#This Row],[13]]/SUM(OO[13])</f>
        <v>0</v>
      </c>
      <c r="P471" s="10">
        <f>3/24*OO[[#This Row],[72 (27JUN1985 21:00:00)-Water Temperature (C)]]*OO[[#This Row],[14]]/SUM(OO[14])</f>
        <v>0</v>
      </c>
      <c r="Q471" s="10">
        <f>3/24*OO[[#This Row],[73 (28JUN1985 00:00:00)-Water Temperature (C)]]*OO[[#This Row],[15]]/SUM(OO[15])</f>
        <v>0</v>
      </c>
      <c r="R471" s="10">
        <f>3/24*OO[[#This Row],[74 (28JUN1985 03:00:00)-Water Temperature (C)]]*OO[[#This Row],[16]]/SUM(OO[16])</f>
        <v>0</v>
      </c>
      <c r="S471" s="10">
        <f>3/24*OO[[#This Row],[75 (28JUN1985 06:00:00)-Water Temperature (C)]]*OO[[#This Row],[17]]/SUM(OO[17])</f>
        <v>0</v>
      </c>
      <c r="T471" s="10">
        <f>3/24*OO[[#This Row],[76 (28JUN1985 09:00:00)-Water Temperature (C)]]*OO[[#This Row],[18]]/SUM(OO[18])</f>
        <v>0</v>
      </c>
      <c r="U471" s="10">
        <f>3/24*OO[[#This Row],[77 (28JUN1985 12:00:00)-Water Temperature (C)]]*OO[[#This Row],[19]]/SUM(OO[19])</f>
        <v>0</v>
      </c>
      <c r="V471" s="10">
        <f>3/24000000*OO[[#This Row],[78 (28JUN1985 15:00:00)-Water Temperature (C)]]*OO[[#This Row],[20]]</f>
        <v>0</v>
      </c>
      <c r="W471" s="10">
        <f>3/24000000*OO[[#This Row],[79 (28JUN1985 18:00:00)-Water Temperature (C)]]*OO[[#This Row],[21]]</f>
        <v>0</v>
      </c>
      <c r="X471" s="10">
        <f>3/24000000*OO[[#This Row],[80 (28JUN1985 21:00:00)-Water Temperature (C)]]*OO[[#This Row],[22]]</f>
        <v>0</v>
      </c>
      <c r="Y471" s="10">
        <f>3/24000000*OO[[#This Row],[81 (29JUN1985 00:00:00)-Water Temperature (C)]]*OO[[#This Row],[23]]</f>
        <v>1.9499609123302497E-40</v>
      </c>
      <c r="Z471" s="10">
        <f>3/24000000*OO[[#This Row],[82 (29JUN1985 03:00:00)-Water Temperature (C)]]*OO[[#This Row],[24]]</f>
        <v>3.6760960345500004E-34</v>
      </c>
      <c r="AA471" s="10">
        <f>3/24000000*OO[[#This Row],[83 (29JUN1985 06:00:00)-Water Temperature (C)]]*OO[[#This Row],[25]]</f>
        <v>4.1215930982999998E-29</v>
      </c>
      <c r="AB471" s="10">
        <f>3/24000000*OO[[#This Row],[84 (29JUN1985 09:00:00)-Water Temperature (C)]]*OO[[#This Row],[26]]</f>
        <v>6.5098358551349994E-25</v>
      </c>
      <c r="AC471" s="10">
        <f>3/24000000*OO[[#This Row],[85 (29JUN1985 12:00:00)-Water Temperature (C)]]*OO[[#This Row],[27]]</f>
        <v>2.1878942029559997E-21</v>
      </c>
      <c r="AD471" s="10">
        <f>3/24000000*OO[[#This Row],[86 (29JUN1985 15:00:00)-Water Temperature (C)]]*OO[[#This Row],[28]]</f>
        <v>2.0950110825393748E-18</v>
      </c>
      <c r="AE471" s="10">
        <f>3/24000000*OO[[#This Row],[88 (29JUN1985 21:00:00)-Water Temperature (C)]]*OO[[#This Row],[30]]</f>
        <v>1.0665936664224999E-13</v>
      </c>
      <c r="AF471" s="10">
        <f>3/24000000*OO[[#This Row],[88 (29JUN1985 21:00:00)-Water Temperature (C)]]*OO[[#This Row],[30]]</f>
        <v>1.0665936664224999E-13</v>
      </c>
      <c r="AG471" s="10">
        <f>3/24000000*OO[[#This Row],[89 (30JUN1985 00:00:00)-Water Temperature (C)]]*OO[[#This Row],[31]]</f>
        <v>7.8697953252574987E-12</v>
      </c>
      <c r="AH471" s="10">
        <f>3/24000000*OO[[#This Row],[90 (30JUN1985 03:00:00)-Water Temperature (C)]]*OO[[#This Row],[32]]</f>
        <v>3.2118448340921251E-10</v>
      </c>
      <c r="AI471" s="10">
        <f>3/24000000*OO[[#This Row],[91 (30JUN1985 06:00:00)-Water Temperature (C)]]*OO[[#This Row],[33]]</f>
        <v>7.8547768788999989E-9</v>
      </c>
      <c r="AJ471" s="10">
        <f>3/24000000*OO[[#This Row],[92 (30JUN1985 09:00:00)-Water Temperature (C)]]*OO[[#This Row],[34]]</f>
        <v>1.236886742714E-7</v>
      </c>
      <c r="AK471" s="10">
        <f>3/24000000*OO[[#This Row],[93 (30JUN1985 12:00:00)-Water Temperature (C)]]*OO[[#This Row],[35]]</f>
        <v>1.3266171673079999E-6</v>
      </c>
      <c r="AL471" s="10">
        <f>3/24000000*OO[[#This Row],[94 (30JUN1985 15:00:00)-Water Temperature (C)]]*OO[[#This Row],[36]]</f>
        <v>1.0148200720781249E-5</v>
      </c>
      <c r="AM471" s="10">
        <f>3/24000000*OO[[#This Row],[95 (30JUN1985 18:00:00)-Water Temperature (C)]]*OO[[#This Row],[37]]</f>
        <v>5.7608084824599996E-5</v>
      </c>
      <c r="AN471" s="10">
        <f>3/24000000*OO[[#This Row],[96 (30JUN1985 21:00:00)-Water Temperature (C)]]*OO[[#This Row],[38]]</f>
        <v>2.5076041579839999E-4</v>
      </c>
      <c r="AO471" s="10">
        <f>3/24000000*OO[[#This Row],[97 (01JUL1985 00:00:00)-Water Temperature (C)]]*OO[[#This Row],[39]]</f>
        <v>8.6772186219599993E-4</v>
      </c>
      <c r="AP471" s="10">
        <f>3/24000000*OO[[#This Row],[98 (01JUL1985 03:00:00)-Water Temperature (C)]]*OO[[#This Row],[40]]</f>
        <v>2.4677920341294999E-3</v>
      </c>
      <c r="AQ471" s="10">
        <f>3/24000000*OO[[#This Row],[99 (01JUL1985 06:00:00)-Water Temperature (C)]]*OO[[#This Row],[41]]</f>
        <v>5.9273634600224999E-3</v>
      </c>
      <c r="AR471" s="10">
        <f>3/24000000*OO[[#This Row],[100 (01JUL1985 09:00:00)-Water Temperature (C)]]*OO[[#This Row],[42]]</f>
        <v>1.2396072228374999E-2</v>
      </c>
      <c r="AS471" s="10">
        <f>3/24000000*OO[[#This Row],[101 (01JUL1985 12:00:00)-Water Temperature (C)]]*OO[[#This Row],[43]]</f>
        <v>2.2912050495824999E-2</v>
      </c>
      <c r="AT471" s="10">
        <f>3/24000000*OO[[#This Row],[102 (01JUL1985 15:00:00)-Water Temperature (C)]]*OO[[#This Row],[44]]</f>
        <v>3.7882271589974995E-2</v>
      </c>
      <c r="AU471" s="10">
        <f>3/24000000*OO[[#This Row],[103 (01JUL1985 18:00:00)-Water Temperature (C)]]*OO[[#This Row],[45]]</f>
        <v>5.6962283720199992E-2</v>
      </c>
      <c r="AV471" s="10">
        <f>3/24000000*OO[[#This Row],[104 (01JUL1985 21:00:00)-Water Temperature (C)]]*OO[[#This Row],[46]]</f>
        <v>7.8765562199000008E-2</v>
      </c>
      <c r="AW471" s="10">
        <f>3/24000000*OO[[#This Row],[105 (02JUL1985 00:00:00)-Water Temperature (C)]]*OO[[#This Row],[47]]</f>
        <v>0.10188856179416249</v>
      </c>
      <c r="AX471" s="10">
        <f>3/24000000*OO[[#This Row],[106 (02JUL1985 03:00:00)-Water Temperature (C)]]*OO[[#This Row],[48]]</f>
        <v>0.12450120977096249</v>
      </c>
      <c r="AY471" s="10">
        <f>3/24000000*OO[[#This Row],[107 (02JUL1985 06:00:00)-Water Temperature (C)]]*OO[[#This Row],[49]]</f>
        <v>0.14493543863834998</v>
      </c>
      <c r="AZ471" s="10">
        <f>3/24000000*OO[[#This Row],[108 (02JUL1985 09:00:00)-Water Temperature (C)]]*OO[[#This Row],[50]]</f>
        <v>0.16185891116508749</v>
      </c>
      <c r="BA471" s="10">
        <f>3/24000000*OO[[#This Row],[109 (02JUL1985 12:00:00)-Water Temperature (C)]]*OO[[#This Row],[51]]</f>
        <v>0.17530676705047496</v>
      </c>
      <c r="BB471" s="10">
        <f>3/24000000*OO[[#This Row],[110 (02JUL1985 15:00:00)-Water Temperature (C)]]*OO[[#This Row],[52]]</f>
        <v>0.18518039810875001</v>
      </c>
      <c r="BC471" s="10">
        <f>3/24000000*OO[[#This Row],[111 (02JUL1985 18:00:00)-Water Temperature (C)]]*OO[[#This Row],[53]]</f>
        <v>0.19083483067127499</v>
      </c>
      <c r="BD471" s="10">
        <f>3/24000000*OO[[#This Row],[112 (02JUL1985 21:00:00)-Water Temperature (C)]]*OO[[#This Row],[54]]</f>
        <v>0.19166211298234997</v>
      </c>
      <c r="BE471" s="10">
        <f>3/24000000*OO[[#This Row],[113 (03JUL1985 00:00:00)-Water Temperature (C)]]*OO[[#This Row],[55]]</f>
        <v>0.18806001199177499</v>
      </c>
      <c r="BF471" s="10">
        <f>3/24000000*OO[[#This Row],[114 (03JUL1985 03:00:00)-Water Temperature (C)]]*OO[[#This Row],[56]]</f>
        <v>0.18184130484524999</v>
      </c>
      <c r="BG471" s="10">
        <f>3/24000000*OO[[#This Row],[115 (03JUL1985 06:00:00)-Water Temperature (C)]]*OO[[#This Row],[57]]</f>
        <v>0.17365567892662501</v>
      </c>
      <c r="BH471" s="10">
        <f>3/24000000*OO[[#This Row],[116 (03JUL1985 09:00:00)-Water Temperature (C)]]*OO[[#This Row],[58]]</f>
        <v>0.16495230858093748</v>
      </c>
      <c r="BI471" s="10">
        <f>3/24000000*OO[[#This Row],[117 (03JUL1985 12:00:00)-Water Temperature (C)]]*OO[[#This Row],[59]]</f>
        <v>0.15591089090415</v>
      </c>
      <c r="BJ471" s="10">
        <f>3/24000000*OO[[#This Row],[118 (03JUL1985 15:00:00)-Water Temperature (C)]]*OO[[#This Row],[60]]</f>
        <v>0.14633989116547499</v>
      </c>
      <c r="BK471" s="10">
        <f>3/24000000*OO[[#This Row],[119 (03JUL1985 18:00:00)-Water Temperature (C)]]*OO[[#This Row],[61]]</f>
        <v>0.13645906732867499</v>
      </c>
      <c r="BL471" s="10">
        <f>3/24000000*OO[[#This Row],[120 (03JUL1985 21:00:00)-Water Temperature (C)]]*OO[[#This Row],[62]]</f>
        <v>0.12608089431839997</v>
      </c>
      <c r="BM471" s="10">
        <f>3/24000000*OO[[#This Row],[121 (04JUL1985 00:00:00)-Water Temperature (C)]]*OO[[#This Row],[63]]</f>
        <v>0.11577317533664999</v>
      </c>
      <c r="BN471" s="10">
        <f>3/24000000*OO[[#This Row],[122 (04JUL1985 03:00:00)-Water Temperature (C)]]*OO[[#This Row],[64]]</f>
        <v>0.10603295609899999</v>
      </c>
      <c r="BO471" s="10">
        <f>3/24000000*OO[[#This Row],[123 (04JUL1985 06:00:00)-Water Temperature (C)]]*OO[[#This Row],[65]]</f>
        <v>9.6979627046399994E-2</v>
      </c>
      <c r="BP471" s="10">
        <f>3/24000000*OO[[#This Row],[124 (04JUL1985 09:00:00)-Water Temperature (C)]]*OO[[#This Row],[66]]</f>
        <v>8.9190023016162495E-2</v>
      </c>
      <c r="BQ471" s="10">
        <f>3/24000000*OO[[#This Row],[125 (04JUL1985 12:00:00)-Water Temperature (C)]]*OO[[#This Row],[67]]</f>
        <v>8.2039603626224991E-2</v>
      </c>
      <c r="BR471" s="10">
        <f>3/24000000*OO[[#This Row],[126 (04JUL1985 15:00:00)-Water Temperature (C)]]*OO[[#This Row],[68]]</f>
        <v>7.5280976861250001E-2</v>
      </c>
      <c r="BS471" s="10">
        <f>3/24000000*OO[[#This Row],[127 (04JUL1985 18:00:00)-Water Temperature (C)]]*OO[[#This Row],[69]]</f>
        <v>6.890390585919999E-2</v>
      </c>
      <c r="BT471" s="10">
        <f>3/24000000*OO[[#This Row],[128 (04JUL1985 21:00:00)-Water Temperature (C)]]*OO[[#This Row],[70]]</f>
        <v>6.2877000859199991E-2</v>
      </c>
      <c r="BU471" s="10">
        <f>3/24000000*OO[[#This Row],[129 (05JUL1985 00:00:00)-Water Temperature (C)]]*OO[[#This Row],[71]]</f>
        <v>5.7188116240249998E-2</v>
      </c>
      <c r="BV471" s="10">
        <f>3/24000000*OO[[#This Row],[130 (05JUL1985 03:00:00)-Water Temperature (C)]]*OO[[#This Row],[72]]</f>
        <v>5.2024413258800001E-2</v>
      </c>
      <c r="BW471" s="10">
        <f>3/24000000*OO[[#This Row],[131 (05JUL1985 06:00:00)-Water Temperature (C)]]*OO[[#This Row],[73]]</f>
        <v>4.7380699339149991E-2</v>
      </c>
      <c r="BX471" s="10">
        <f>3/24000000*OO[[#This Row],[132 (05JUL1985 09:00:00)-Water Temperature (C)]]*OO[[#This Row],[74]]</f>
        <v>4.3465241349249999E-2</v>
      </c>
      <c r="BY471" s="10">
        <f>3/24000000*OO[[#This Row],[133 (05JUL1985 12:00:00)-Water Temperature (C)]]*OO[[#This Row],[75]]</f>
        <v>4.0008765417862496E-2</v>
      </c>
      <c r="BZ471" s="10">
        <f>3/24000000*OO[[#This Row],[134 (05JUL1985 15:00:00)-Water Temperature (C)]]*OO[[#This Row],[76]]</f>
        <v>3.6879526965009998E-2</v>
      </c>
      <c r="CA471" s="10">
        <f>3/24000000*OO[[#This Row],[135 (05JUL1985 18:00:00)-Water Temperature (C)]]*OO[[#This Row],[77]]</f>
        <v>3.3991896304792504E-2</v>
      </c>
      <c r="CB471" s="10">
        <f>3/24000000*OO[[#This Row],[136 (05JUL1985 21:00:00)-Water Temperature (C)]]*OO[[#This Row],[78]]</f>
        <v>3.1170424799745005E-2</v>
      </c>
      <c r="CC471" s="10">
        <f>3/24000000*OO[[#This Row],[137 (06JUL1985 00:00:00)-Water Temperature (C)]]*OO[[#This Row],[79]]</f>
        <v>2.849546726845625E-2</v>
      </c>
      <c r="CD471" s="10">
        <f>3/24000000*OO[[#This Row],[138 (06JUL1985 03:00:00)-Water Temperature (C)]]*OO[[#This Row],[80]]</f>
        <v>2.6077725808927497E-2</v>
      </c>
      <c r="CE471" s="10">
        <f>3/24000000*OO[[#This Row],[139 (06JUL1985 06:00:00)-Water Temperature (C)]]*OO[[#This Row],[81]]</f>
        <v>2.391821175423E-2</v>
      </c>
      <c r="CF471" s="10">
        <f>3/24000000*OO[[#This Row],[140 (06JUL1985 09:00:00)-Water Temperature (C)]]*OO[[#This Row],[82]]</f>
        <v>2.2139726650832497E-2</v>
      </c>
      <c r="CG471" s="10">
        <f>3/24000000*OO[[#This Row],[141 (06JUL1985 12:00:00)-Water Temperature (C)]]*OO[[#This Row],[83]]</f>
        <v>2.056660602701E-2</v>
      </c>
      <c r="CH471" s="10">
        <f>3/24000000*OO[[#This Row],[142 (06JUL1985 15:00:00)-Water Temperature (C)]]*OO[[#This Row],[84]]</f>
        <v>1.9120421945262499E-2</v>
      </c>
      <c r="CI471" s="10">
        <f>3/24000000*OO[[#This Row],[143 (06JUL1985 18:00:00)-Water Temperature (C)]]*OO[[#This Row],[85]]</f>
        <v>1.7776278635019998E-2</v>
      </c>
      <c r="CJ471" s="10">
        <f>3/24000000*OO[[#This Row],[144 (06JUL1985 21:00:00)-Water Temperature (C)]]*OO[[#This Row],[86]]</f>
        <v>1.644668330468E-2</v>
      </c>
      <c r="CK471" s="10">
        <f>3/24000000*OO[[#This Row],[145 (07JUL1985 00:00:00)-Water Temperature (C)]]*OO[[#This Row],[87]]</f>
        <v>1.517528825825625E-2</v>
      </c>
      <c r="CL471" s="10">
        <f>3/24000000*OO[[#This Row],[146 (07JUL1985 03:00:00)-Water Temperature (C)]]*OO[[#This Row],[88]]</f>
        <v>1.4004277982799998E-2</v>
      </c>
      <c r="CM471" s="10">
        <f>3/24000000*OO[[#This Row],[147 (07JUL1985 06:00:00)-Water Temperature (C)]]*OO[[#This Row],[89]]</f>
        <v>1.2932517468815E-2</v>
      </c>
      <c r="CN471" s="10">
        <f>3/24000000*OO[[#This Row],[148 (07JUL1985 09:00:00)-Water Temperature (C)]]*OO[[#This Row],[90]]</f>
        <v>1.1973973210694999E-2</v>
      </c>
      <c r="CO471" s="10">
        <f>3/24000000*OO[[#This Row],[149 (07JUL1985 12:00:00)-Water Temperature (C)]]*OO[[#This Row],[91]]</f>
        <v>1.1135684483035001E-2</v>
      </c>
      <c r="CP471" s="10">
        <f>3/24000000*OO[[#This Row],[150 (07JUL1985 15:00:00)-Water Temperature (C)]]*OO[[#This Row],[92]]</f>
        <v>1.0407780545748748E-2</v>
      </c>
      <c r="CQ471" s="10">
        <f>3/24000000*OO[[#This Row],[151 (07JUL1985 18:00:00)-Water Temperature (C)]]*OO[[#This Row],[93]]</f>
        <v>9.7030577082249988E-3</v>
      </c>
      <c r="CR471" s="10">
        <f>3/24000000*OO[[#This Row],[152 (07JUL1985 21:00:00)-Water Temperature (C)]]*OO[[#This Row],[94]]</f>
        <v>9.0147743804812504E-3</v>
      </c>
      <c r="CS471" s="10">
        <f>3/24000000*OO[[#This Row],[153 (08JUL1985 00:00:00)-Water Temperature (C)]]*OO[[#This Row],[95]]</f>
        <v>8.3728674575924995E-3</v>
      </c>
      <c r="CT471" s="10">
        <f>3/24000000*OO[[#This Row],[154 (08JUL1985 03:00:00)-Water Temperature (C)]]*OO[[#This Row],[96]]</f>
        <v>7.7808227405124991E-3</v>
      </c>
      <c r="CU471" s="10">
        <f>3/24000000*OO[[#This Row],[155 (08JUL1985 06:00:00)-Water Temperature (C)]]*OO[[#This Row],[97]]</f>
        <v>7.2378891039599994E-3</v>
      </c>
      <c r="CV471" s="10">
        <f>3/24000000*OO[[#This Row],[156 (08JUL1985 09:00:00)-Water Temperature (C)]]*OO[[#This Row],[98]]</f>
        <v>6.7739696524499998E-3</v>
      </c>
      <c r="CW471" s="10">
        <f>3/24000000*OO[[#This Row],[157 (08JUL1985 12:00:00)-Water Temperature (C)]]*OO[[#This Row],[99]]</f>
        <v>6.3689864020024991E-3</v>
      </c>
    </row>
    <row r="472" spans="1:101" x14ac:dyDescent="0.35">
      <c r="A472" t="s">
        <v>479</v>
      </c>
      <c r="B472">
        <v>840.73599999999999</v>
      </c>
      <c r="C472" s="10">
        <f>3/24*OO[[#This Row],[59 (26JUN1985 06:00:00)-Water Temperature (C)]]*OO[[#This Row],[1]]/SUM(OO[1])</f>
        <v>0</v>
      </c>
      <c r="D472" s="10">
        <f>3/24*OO[[#This Row],[60 (26JUN1985 09:00:00)-Water Temperature (C)]]*OO[[#This Row],[2]]/SUM(OO[2])</f>
        <v>0</v>
      </c>
      <c r="E472" s="10">
        <f>3/24*OO[[#This Row],[61 (26JUN1985 12:00:00)-Water Temperature (C)]]*OO[[#This Row],[3]]/SUM(OO[3])</f>
        <v>0</v>
      </c>
      <c r="F472" s="10">
        <f>3/24*OO[[#This Row],[62 (26JUN1985 15:00:00)-Water Temperature (C)]]*OO[[#This Row],[4]]/SUM(OO[4])</f>
        <v>0</v>
      </c>
      <c r="G472" s="10">
        <f>3/24*OO[[#This Row],[63 (26JUN1985 18:00:00)-Water Temperature (C)]]*OO[[#This Row],[5]]/SUM(OO[5])</f>
        <v>0</v>
      </c>
      <c r="H472" s="10">
        <f>3/24*OO[[#This Row],[64 (26JUN1985 21:00:00)-Water Temperature (C)]]*OO[[#This Row],[6]]/SUM(OO[6])</f>
        <v>0</v>
      </c>
      <c r="I472" s="10">
        <f>3/24*OO[[#This Row],[65 (27JUN1985 00:00:00)-Water Temperature (C)]]*OO[[#This Row],[7]]/SUM(OO[7])</f>
        <v>0</v>
      </c>
      <c r="J472" s="10">
        <f>3/24*OO[[#This Row],[66 (27JUN1985 03:00:00)-Water Temperature (C)]]*OO[[#This Row],[8]]/SUM(OO[8])</f>
        <v>0</v>
      </c>
      <c r="K472" s="10">
        <f>3/24*OO[[#This Row],[67 (27JUN1985 06:00:00)-Water Temperature (C)]]*OO[[#This Row],[9]]/SUM(OO[9])</f>
        <v>0</v>
      </c>
      <c r="L472" s="10">
        <f>3/24*OO[[#This Row],[68 (27JUN1985 09:00:00)-Water Temperature (C)]]*OO[[#This Row],[10]]/SUM(OO[10])</f>
        <v>0</v>
      </c>
      <c r="M472" s="10">
        <f>3/24*OO[[#This Row],[69 (27JUN1985 12:00:00)-Water Temperature (C)]]*OO[[#This Row],[11]]/SUM(OO[11])</f>
        <v>0</v>
      </c>
      <c r="N472" s="10">
        <f>3/24*OO[[#This Row],[70 (27JUN1985 15:00:00)-Water Temperature (C)]]*OO[[#This Row],[12]]/SUM(OO[12])</f>
        <v>0</v>
      </c>
      <c r="O472" s="10">
        <f>3/24*OO[[#This Row],[71 (27JUN1985 18:00:00)-Water Temperature (C)]]*OO[[#This Row],[13]]/SUM(OO[13])</f>
        <v>0</v>
      </c>
      <c r="P472" s="10">
        <f>3/24*OO[[#This Row],[72 (27JUN1985 21:00:00)-Water Temperature (C)]]*OO[[#This Row],[14]]/SUM(OO[14])</f>
        <v>0</v>
      </c>
      <c r="Q472" s="10">
        <f>3/24*OO[[#This Row],[73 (28JUN1985 00:00:00)-Water Temperature (C)]]*OO[[#This Row],[15]]/SUM(OO[15])</f>
        <v>0</v>
      </c>
      <c r="R472" s="10">
        <f>3/24*OO[[#This Row],[74 (28JUN1985 03:00:00)-Water Temperature (C)]]*OO[[#This Row],[16]]/SUM(OO[16])</f>
        <v>0</v>
      </c>
      <c r="S472" s="10">
        <f>3/24*OO[[#This Row],[75 (28JUN1985 06:00:00)-Water Temperature (C)]]*OO[[#This Row],[17]]/SUM(OO[17])</f>
        <v>0</v>
      </c>
      <c r="T472" s="10">
        <f>3/24*OO[[#This Row],[76 (28JUN1985 09:00:00)-Water Temperature (C)]]*OO[[#This Row],[18]]/SUM(OO[18])</f>
        <v>0</v>
      </c>
      <c r="U472" s="10">
        <f>3/24*OO[[#This Row],[77 (28JUN1985 12:00:00)-Water Temperature (C)]]*OO[[#This Row],[19]]/SUM(OO[19])</f>
        <v>0</v>
      </c>
      <c r="V472" s="10">
        <f>3/24000000*OO[[#This Row],[78 (28JUN1985 15:00:00)-Water Temperature (C)]]*OO[[#This Row],[20]]</f>
        <v>0</v>
      </c>
      <c r="W472" s="10">
        <f>3/24000000*OO[[#This Row],[79 (28JUN1985 18:00:00)-Water Temperature (C)]]*OO[[#This Row],[21]]</f>
        <v>0</v>
      </c>
      <c r="X472" s="10">
        <f>3/24000000*OO[[#This Row],[80 (28JUN1985 21:00:00)-Water Temperature (C)]]*OO[[#This Row],[22]]</f>
        <v>0</v>
      </c>
      <c r="Y472" s="10">
        <f>3/24000000*OO[[#This Row],[81 (29JUN1985 00:00:00)-Water Temperature (C)]]*OO[[#This Row],[23]]</f>
        <v>3.4318112440310002E-41</v>
      </c>
      <c r="Z472" s="10">
        <f>3/24000000*OO[[#This Row],[82 (29JUN1985 03:00:00)-Water Temperature (C)]]*OO[[#This Row],[24]]</f>
        <v>7.6471140357075004E-35</v>
      </c>
      <c r="AA472" s="10">
        <f>3/24000000*OO[[#This Row],[83 (29JUN1985 06:00:00)-Water Temperature (C)]]*OO[[#This Row],[25]]</f>
        <v>9.8036134140187492E-30</v>
      </c>
      <c r="AB472" s="10">
        <f>3/24000000*OO[[#This Row],[84 (29JUN1985 09:00:00)-Water Temperature (C)]]*OO[[#This Row],[26]]</f>
        <v>1.7381753750834999E-25</v>
      </c>
      <c r="AC472" s="10">
        <f>3/24000000*OO[[#This Row],[85 (29JUN1985 12:00:00)-Water Temperature (C)]]*OO[[#This Row],[27]]</f>
        <v>6.5375497361899997E-22</v>
      </c>
      <c r="AD472" s="10">
        <f>3/24000000*OO[[#This Row],[86 (29JUN1985 15:00:00)-Water Temperature (C)]]*OO[[#This Row],[28]]</f>
        <v>6.9239348698124991E-19</v>
      </c>
      <c r="AE472" s="10">
        <f>3/24000000*OO[[#This Row],[88 (29JUN1985 21:00:00)-Water Temperature (C)]]*OO[[#This Row],[30]]</f>
        <v>4.1736564967499998E-14</v>
      </c>
      <c r="AF472" s="10">
        <f>3/24000000*OO[[#This Row],[88 (29JUN1985 21:00:00)-Water Temperature (C)]]*OO[[#This Row],[30]]</f>
        <v>4.1736564967499998E-14</v>
      </c>
      <c r="AG472" s="10">
        <f>3/24000000*OO[[#This Row],[89 (30JUN1985 00:00:00)-Water Temperature (C)]]*OO[[#This Row],[31]]</f>
        <v>3.3134647409613746E-12</v>
      </c>
      <c r="AH472" s="10">
        <f>3/24000000*OO[[#This Row],[90 (30JUN1985 03:00:00)-Water Temperature (C)]]*OO[[#This Row],[32]]</f>
        <v>1.4477486438562498E-10</v>
      </c>
      <c r="AI472" s="10">
        <f>3/24000000*OO[[#This Row],[91 (30JUN1985 06:00:00)-Water Temperature (C)]]*OO[[#This Row],[33]]</f>
        <v>3.7750726502999993E-9</v>
      </c>
      <c r="AJ472" s="10">
        <f>3/24000000*OO[[#This Row],[92 (30JUN1985 09:00:00)-Water Temperature (C)]]*OO[[#This Row],[34]]</f>
        <v>6.3146027260800009E-8</v>
      </c>
      <c r="AK472" s="10">
        <f>3/24000000*OO[[#This Row],[93 (30JUN1985 12:00:00)-Water Temperature (C)]]*OO[[#This Row],[35]]</f>
        <v>7.1691721016449997E-7</v>
      </c>
      <c r="AL472" s="10">
        <f>3/24000000*OO[[#This Row],[94 (30JUN1985 15:00:00)-Water Temperature (C)]]*OO[[#This Row],[36]]</f>
        <v>5.7860828820162502E-6</v>
      </c>
      <c r="AM472" s="10">
        <f>3/24000000*OO[[#This Row],[95 (30JUN1985 18:00:00)-Water Temperature (C)]]*OO[[#This Row],[37]]</f>
        <v>3.4546791479298751E-5</v>
      </c>
      <c r="AN472" s="10">
        <f>3/24000000*OO[[#This Row],[96 (30JUN1985 21:00:00)-Water Temperature (C)]]*OO[[#This Row],[38]]</f>
        <v>1.5771808391599999E-4</v>
      </c>
      <c r="AO472" s="10">
        <f>3/24000000*OO[[#This Row],[97 (01JUL1985 00:00:00)-Water Temperature (C)]]*OO[[#This Row],[39]]</f>
        <v>5.7086277877574994E-4</v>
      </c>
      <c r="AP472" s="10">
        <f>3/24000000*OO[[#This Row],[98 (01JUL1985 03:00:00)-Water Temperature (C)]]*OO[[#This Row],[40]]</f>
        <v>1.6936915798031248E-3</v>
      </c>
      <c r="AQ472" s="10">
        <f>3/24000000*OO[[#This Row],[99 (01JUL1985 06:00:00)-Water Temperature (C)]]*OO[[#This Row],[41]]</f>
        <v>4.2326431419374994E-3</v>
      </c>
      <c r="AR472" s="10">
        <f>3/24000000*OO[[#This Row],[100 (01JUL1985 09:00:00)-Water Temperature (C)]]*OO[[#This Row],[42]]</f>
        <v>9.1849708444074994E-3</v>
      </c>
      <c r="AS472" s="10">
        <f>3/24000000*OO[[#This Row],[101 (01JUL1985 12:00:00)-Water Temperature (C)]]*OO[[#This Row],[43]]</f>
        <v>1.7567974513687499E-2</v>
      </c>
      <c r="AT472" s="10">
        <f>3/24000000*OO[[#This Row],[102 (01JUL1985 15:00:00)-Water Temperature (C)]]*OO[[#This Row],[44]]</f>
        <v>2.9980240551080003E-2</v>
      </c>
      <c r="AU472" s="10">
        <f>3/24000000*OO[[#This Row],[103 (01JUL1985 18:00:00)-Water Temperature (C)]]*OO[[#This Row],[45]]</f>
        <v>4.6416697048425E-2</v>
      </c>
      <c r="AV472" s="10">
        <f>3/24000000*OO[[#This Row],[104 (01JUL1985 21:00:00)-Water Temperature (C)]]*OO[[#This Row],[46]]</f>
        <v>6.5937771884999996E-2</v>
      </c>
      <c r="AW472" s="10">
        <f>3/24000000*OO[[#This Row],[105 (02JUL1985 00:00:00)-Water Temperature (C)]]*OO[[#This Row],[47]]</f>
        <v>8.7440283512750003E-2</v>
      </c>
      <c r="AX472" s="10">
        <f>3/24000000*OO[[#This Row],[106 (02JUL1985 03:00:00)-Water Temperature (C)]]*OO[[#This Row],[48]]</f>
        <v>0.10931084625146249</v>
      </c>
      <c r="AY472" s="10">
        <f>3/24000000*OO[[#This Row],[107 (02JUL1985 06:00:00)-Water Temperature (C)]]*OO[[#This Row],[49]]</f>
        <v>0.12993968564918751</v>
      </c>
      <c r="AZ472" s="10">
        <f>3/24000000*OO[[#This Row],[108 (02JUL1985 09:00:00)-Water Temperature (C)]]*OO[[#This Row],[50]]</f>
        <v>0.1479141528299</v>
      </c>
      <c r="BA472" s="10">
        <f>3/24000000*OO[[#This Row],[109 (02JUL1985 12:00:00)-Water Temperature (C)]]*OO[[#This Row],[51]]</f>
        <v>0.16302251076509999</v>
      </c>
      <c r="BB472" s="10">
        <f>3/24000000*OO[[#This Row],[110 (02JUL1985 15:00:00)-Water Temperature (C)]]*OO[[#This Row],[52]]</f>
        <v>0.17495013331634998</v>
      </c>
      <c r="BC472" s="10">
        <f>3/24000000*OO[[#This Row],[111 (02JUL1985 18:00:00)-Water Temperature (C)]]*OO[[#This Row],[53]]</f>
        <v>0.18289134415584998</v>
      </c>
      <c r="BD472" s="10">
        <f>3/24000000*OO[[#This Row],[112 (02JUL1985 21:00:00)-Water Temperature (C)]]*OO[[#This Row],[54]]</f>
        <v>0.18609291280676249</v>
      </c>
      <c r="BE472" s="10">
        <f>3/24000000*OO[[#This Row],[113 (03JUL1985 00:00:00)-Water Temperature (C)]]*OO[[#This Row],[55]]</f>
        <v>0.18479693171625</v>
      </c>
      <c r="BF472" s="10">
        <f>3/24000000*OO[[#This Row],[114 (03JUL1985 03:00:00)-Water Temperature (C)]]*OO[[#This Row],[56]]</f>
        <v>0.18062723491668747</v>
      </c>
      <c r="BG472" s="10">
        <f>3/24000000*OO[[#This Row],[115 (03JUL1985 06:00:00)-Water Temperature (C)]]*OO[[#This Row],[57]]</f>
        <v>0.17427056198253751</v>
      </c>
      <c r="BH472" s="10">
        <f>3/24000000*OO[[#This Row],[116 (03JUL1985 09:00:00)-Water Temperature (C)]]*OO[[#This Row],[58]]</f>
        <v>0.1670718534524375</v>
      </c>
      <c r="BI472" s="10">
        <f>3/24000000*OO[[#This Row],[117 (03JUL1985 12:00:00)-Water Temperature (C)]]*OO[[#This Row],[59]]</f>
        <v>0.15923324562327498</v>
      </c>
      <c r="BJ472" s="10">
        <f>3/24000000*OO[[#This Row],[118 (03JUL1985 15:00:00)-Water Temperature (C)]]*OO[[#This Row],[60]]</f>
        <v>0.15057866735275</v>
      </c>
      <c r="BK472" s="10">
        <f>3/24000000*OO[[#This Row],[119 (03JUL1985 18:00:00)-Water Temperature (C)]]*OO[[#This Row],[61]]</f>
        <v>0.1413580428246875</v>
      </c>
      <c r="BL472" s="10">
        <f>3/24000000*OO[[#This Row],[120 (03JUL1985 21:00:00)-Water Temperature (C)]]*OO[[#This Row],[62]]</f>
        <v>0.13140810592727498</v>
      </c>
      <c r="BM472" s="10">
        <f>3/24000000*OO[[#This Row],[121 (04JUL1985 00:00:00)-Water Temperature (C)]]*OO[[#This Row],[63]]</f>
        <v>0.12134694412489998</v>
      </c>
      <c r="BN472" s="10">
        <f>3/24000000*OO[[#This Row],[122 (04JUL1985 03:00:00)-Water Temperature (C)]]*OO[[#This Row],[64]]</f>
        <v>0.11171272833899999</v>
      </c>
      <c r="BO472" s="10">
        <f>3/24000000*OO[[#This Row],[123 (04JUL1985 06:00:00)-Water Temperature (C)]]*OO[[#This Row],[65]]</f>
        <v>0.10265751649619999</v>
      </c>
      <c r="BP472" s="10">
        <f>3/24000000*OO[[#This Row],[124 (04JUL1985 09:00:00)-Water Temperature (C)]]*OO[[#This Row],[66]]</f>
        <v>9.4807629436275007E-2</v>
      </c>
      <c r="BQ472" s="10">
        <f>3/24000000*OO[[#This Row],[125 (04JUL1985 12:00:00)-Water Temperature (C)]]*OO[[#This Row],[67]]</f>
        <v>8.7527308162300005E-2</v>
      </c>
      <c r="BR472" s="10">
        <f>3/24000000*OO[[#This Row],[126 (04JUL1985 15:00:00)-Water Temperature (C)]]*OO[[#This Row],[68]]</f>
        <v>8.0579541558449999E-2</v>
      </c>
      <c r="BS472" s="10">
        <f>3/24000000*OO[[#This Row],[127 (04JUL1985 18:00:00)-Water Temperature (C)]]*OO[[#This Row],[69]]</f>
        <v>7.3971968343562511E-2</v>
      </c>
      <c r="BT472" s="10">
        <f>3/24000000*OO[[#This Row],[128 (04JUL1985 21:00:00)-Water Temperature (C)]]*OO[[#This Row],[70]]</f>
        <v>6.7684933719462492E-2</v>
      </c>
      <c r="BU472" s="10">
        <f>3/24000000*OO[[#This Row],[129 (05JUL1985 00:00:00)-Water Temperature (C)]]*OO[[#This Row],[71]]</f>
        <v>6.1718320513249998E-2</v>
      </c>
      <c r="BV472" s="10">
        <f>3/24000000*OO[[#This Row],[130 (05JUL1985 03:00:00)-Water Temperature (C)]]*OO[[#This Row],[72]]</f>
        <v>5.62786277678625E-2</v>
      </c>
      <c r="BW472" s="10">
        <f>3/24000000*OO[[#This Row],[131 (05JUL1985 06:00:00)-Water Temperature (C)]]*OO[[#This Row],[73]]</f>
        <v>5.1368512129687502E-2</v>
      </c>
      <c r="BX472" s="10">
        <f>3/24000000*OO[[#This Row],[132 (05JUL1985 09:00:00)-Water Temperature (C)]]*OO[[#This Row],[74]]</f>
        <v>4.7214186014274996E-2</v>
      </c>
      <c r="BY472" s="10">
        <f>3/24000000*OO[[#This Row],[133 (05JUL1985 12:00:00)-Water Temperature (C)]]*OO[[#This Row],[75]]</f>
        <v>4.3531141367999994E-2</v>
      </c>
      <c r="BZ472" s="10">
        <f>3/24000000*OO[[#This Row],[134 (05JUL1985 15:00:00)-Water Temperature (C)]]*OO[[#This Row],[76]]</f>
        <v>4.0183099551800001E-2</v>
      </c>
      <c r="CA472" s="10">
        <f>3/24000000*OO[[#This Row],[135 (05JUL1985 18:00:00)-Water Temperature (C)]]*OO[[#This Row],[77]]</f>
        <v>3.7082433189847497E-2</v>
      </c>
      <c r="CB472" s="10">
        <f>3/24000000*OO[[#This Row],[136 (05JUL1985 21:00:00)-Water Temperature (C)]]*OO[[#This Row],[78]]</f>
        <v>3.4043638172913747E-2</v>
      </c>
      <c r="CC472" s="10">
        <f>3/24000000*OO[[#This Row],[137 (06JUL1985 00:00:00)-Water Temperature (C)]]*OO[[#This Row],[79]]</f>
        <v>3.1157949289732496E-2</v>
      </c>
      <c r="CD472" s="10">
        <f>3/24000000*OO[[#This Row],[138 (06JUL1985 03:00:00)-Water Temperature (C)]]*OO[[#This Row],[80]]</f>
        <v>2.8546738418397499E-2</v>
      </c>
      <c r="CE472" s="10">
        <f>3/24000000*OO[[#This Row],[139 (06JUL1985 06:00:00)-Water Temperature (C)]]*OO[[#This Row],[81]]</f>
        <v>2.6211236127239999E-2</v>
      </c>
      <c r="CF472" s="10">
        <f>3/24000000*OO[[#This Row],[140 (06JUL1985 09:00:00)-Water Temperature (C)]]*OO[[#This Row],[82]]</f>
        <v>2.4284975699407501E-2</v>
      </c>
      <c r="CG472" s="10">
        <f>3/24000000*OO[[#This Row],[141 (06JUL1985 12:00:00)-Water Temperature (C)]]*OO[[#This Row],[83]]</f>
        <v>2.2576105736869998E-2</v>
      </c>
      <c r="CH472" s="10">
        <f>3/24000000*OO[[#This Row],[142 (06JUL1985 15:00:00)-Water Temperature (C)]]*OO[[#This Row],[84]]</f>
        <v>2.1001584936059997E-2</v>
      </c>
      <c r="CI472" s="10">
        <f>3/24000000*OO[[#This Row],[143 (06JUL1985 18:00:00)-Water Temperature (C)]]*OO[[#This Row],[85]]</f>
        <v>1.953532717752E-2</v>
      </c>
      <c r="CJ472" s="10">
        <f>3/24000000*OO[[#This Row],[144 (06JUL1985 21:00:00)-Water Temperature (C)]]*OO[[#This Row],[86]]</f>
        <v>1.8083647672777498E-2</v>
      </c>
      <c r="CK472" s="10">
        <f>3/24000000*OO[[#This Row],[145 (07JUL1985 00:00:00)-Water Temperature (C)]]*OO[[#This Row],[87]]</f>
        <v>1.6695508575839998E-2</v>
      </c>
      <c r="CL472" s="10">
        <f>3/24000000*OO[[#This Row],[146 (07JUL1985 03:00:00)-Water Temperature (C)]]*OO[[#This Row],[88]]</f>
        <v>1.5417092045643749E-2</v>
      </c>
      <c r="CM472" s="10">
        <f>3/24000000*OO[[#This Row],[147 (07JUL1985 06:00:00)-Water Temperature (C)]]*OO[[#This Row],[89]]</f>
        <v>1.4246726939253751E-2</v>
      </c>
      <c r="CN472" s="10">
        <f>3/24000000*OO[[#This Row],[148 (07JUL1985 09:00:00)-Water Temperature (C)]]*OO[[#This Row],[90]]</f>
        <v>1.3199369273021249E-2</v>
      </c>
      <c r="CO472" s="10">
        <f>3/24000000*OO[[#This Row],[149 (07JUL1985 12:00:00)-Water Temperature (C)]]*OO[[#This Row],[91]]</f>
        <v>1.22828715135E-2</v>
      </c>
      <c r="CP472" s="10">
        <f>3/24000000*OO[[#This Row],[150 (07JUL1985 15:00:00)-Water Temperature (C)]]*OO[[#This Row],[92]]</f>
        <v>1.1485595413526249E-2</v>
      </c>
      <c r="CQ472" s="10">
        <f>3/24000000*OO[[#This Row],[151 (07JUL1985 18:00:00)-Water Temperature (C)]]*OO[[#This Row],[93]]</f>
        <v>1.0712485990765E-2</v>
      </c>
      <c r="CR472" s="10">
        <f>3/24000000*OO[[#This Row],[152 (07JUL1985 21:00:00)-Water Temperature (C)]]*OO[[#This Row],[94]]</f>
        <v>9.9571301974237508E-3</v>
      </c>
      <c r="CS472" s="10">
        <f>3/24000000*OO[[#This Row],[153 (08JUL1985 00:00:00)-Water Temperature (C)]]*OO[[#This Row],[95]]</f>
        <v>9.252786495799999E-3</v>
      </c>
      <c r="CT472" s="10">
        <f>3/24000000*OO[[#This Row],[154 (08JUL1985 03:00:00)-Water Temperature (C)]]*OO[[#This Row],[96]]</f>
        <v>8.6030931463987499E-3</v>
      </c>
      <c r="CU472" s="10">
        <f>3/24000000*OO[[#This Row],[155 (08JUL1985 06:00:00)-Water Temperature (C)]]*OO[[#This Row],[97]]</f>
        <v>8.0071187065674995E-3</v>
      </c>
      <c r="CV472" s="10">
        <f>3/24000000*OO[[#This Row],[156 (08JUL1985 09:00:00)-Water Temperature (C)]]*OO[[#This Row],[98]]</f>
        <v>7.4975886414049998E-3</v>
      </c>
      <c r="CW472" s="10">
        <f>3/24000000*OO[[#This Row],[157 (08JUL1985 12:00:00)-Water Temperature (C)]]*OO[[#This Row],[99]]</f>
        <v>7.0521708220687498E-3</v>
      </c>
    </row>
    <row r="473" spans="1:101" x14ac:dyDescent="0.35">
      <c r="A473" t="s">
        <v>480</v>
      </c>
      <c r="B473">
        <v>749.49099999999999</v>
      </c>
      <c r="C473" s="10">
        <f>3/24*OO[[#This Row],[59 (26JUN1985 06:00:00)-Water Temperature (C)]]*OO[[#This Row],[1]]/SUM(OO[1])</f>
        <v>0</v>
      </c>
      <c r="D473" s="10">
        <f>3/24*OO[[#This Row],[60 (26JUN1985 09:00:00)-Water Temperature (C)]]*OO[[#This Row],[2]]/SUM(OO[2])</f>
        <v>0</v>
      </c>
      <c r="E473" s="10">
        <f>3/24*OO[[#This Row],[61 (26JUN1985 12:00:00)-Water Temperature (C)]]*OO[[#This Row],[3]]/SUM(OO[3])</f>
        <v>0</v>
      </c>
      <c r="F473" s="10">
        <f>3/24*OO[[#This Row],[62 (26JUN1985 15:00:00)-Water Temperature (C)]]*OO[[#This Row],[4]]/SUM(OO[4])</f>
        <v>0</v>
      </c>
      <c r="G473" s="10">
        <f>3/24*OO[[#This Row],[63 (26JUN1985 18:00:00)-Water Temperature (C)]]*OO[[#This Row],[5]]/SUM(OO[5])</f>
        <v>0</v>
      </c>
      <c r="H473" s="10">
        <f>3/24*OO[[#This Row],[64 (26JUN1985 21:00:00)-Water Temperature (C)]]*OO[[#This Row],[6]]/SUM(OO[6])</f>
        <v>0</v>
      </c>
      <c r="I473" s="10">
        <f>3/24*OO[[#This Row],[65 (27JUN1985 00:00:00)-Water Temperature (C)]]*OO[[#This Row],[7]]/SUM(OO[7])</f>
        <v>0</v>
      </c>
      <c r="J473" s="10">
        <f>3/24*OO[[#This Row],[66 (27JUN1985 03:00:00)-Water Temperature (C)]]*OO[[#This Row],[8]]/SUM(OO[8])</f>
        <v>0</v>
      </c>
      <c r="K473" s="10">
        <f>3/24*OO[[#This Row],[67 (27JUN1985 06:00:00)-Water Temperature (C)]]*OO[[#This Row],[9]]/SUM(OO[9])</f>
        <v>0</v>
      </c>
      <c r="L473" s="10">
        <f>3/24*OO[[#This Row],[68 (27JUN1985 09:00:00)-Water Temperature (C)]]*OO[[#This Row],[10]]/SUM(OO[10])</f>
        <v>0</v>
      </c>
      <c r="M473" s="10">
        <f>3/24*OO[[#This Row],[69 (27JUN1985 12:00:00)-Water Temperature (C)]]*OO[[#This Row],[11]]/SUM(OO[11])</f>
        <v>0</v>
      </c>
      <c r="N473" s="10">
        <f>3/24*OO[[#This Row],[70 (27JUN1985 15:00:00)-Water Temperature (C)]]*OO[[#This Row],[12]]/SUM(OO[12])</f>
        <v>0</v>
      </c>
      <c r="O473" s="10">
        <f>3/24*OO[[#This Row],[71 (27JUN1985 18:00:00)-Water Temperature (C)]]*OO[[#This Row],[13]]/SUM(OO[13])</f>
        <v>0</v>
      </c>
      <c r="P473" s="10">
        <f>3/24*OO[[#This Row],[72 (27JUN1985 21:00:00)-Water Temperature (C)]]*OO[[#This Row],[14]]/SUM(OO[14])</f>
        <v>0</v>
      </c>
      <c r="Q473" s="10">
        <f>3/24*OO[[#This Row],[73 (28JUN1985 00:00:00)-Water Temperature (C)]]*OO[[#This Row],[15]]/SUM(OO[15])</f>
        <v>0</v>
      </c>
      <c r="R473" s="10">
        <f>3/24*OO[[#This Row],[74 (28JUN1985 03:00:00)-Water Temperature (C)]]*OO[[#This Row],[16]]/SUM(OO[16])</f>
        <v>0</v>
      </c>
      <c r="S473" s="10">
        <f>3/24*OO[[#This Row],[75 (28JUN1985 06:00:00)-Water Temperature (C)]]*OO[[#This Row],[17]]/SUM(OO[17])</f>
        <v>0</v>
      </c>
      <c r="T473" s="10">
        <f>3/24*OO[[#This Row],[76 (28JUN1985 09:00:00)-Water Temperature (C)]]*OO[[#This Row],[18]]/SUM(OO[18])</f>
        <v>0</v>
      </c>
      <c r="U473" s="10">
        <f>3/24*OO[[#This Row],[77 (28JUN1985 12:00:00)-Water Temperature (C)]]*OO[[#This Row],[19]]/SUM(OO[19])</f>
        <v>0</v>
      </c>
      <c r="V473" s="10">
        <f>3/24000000*OO[[#This Row],[78 (28JUN1985 15:00:00)-Water Temperature (C)]]*OO[[#This Row],[20]]</f>
        <v>0</v>
      </c>
      <c r="W473" s="10">
        <f>3/24000000*OO[[#This Row],[79 (28JUN1985 18:00:00)-Water Temperature (C)]]*OO[[#This Row],[21]]</f>
        <v>0</v>
      </c>
      <c r="X473" s="10">
        <f>3/24000000*OO[[#This Row],[80 (28JUN1985 21:00:00)-Water Temperature (C)]]*OO[[#This Row],[22]]</f>
        <v>0</v>
      </c>
      <c r="Y473" s="10">
        <f>3/24000000*OO[[#This Row],[81 (29JUN1985 00:00:00)-Water Temperature (C)]]*OO[[#This Row],[23]]</f>
        <v>5.4187309562624995E-42</v>
      </c>
      <c r="Z473" s="10">
        <f>3/24000000*OO[[#This Row],[82 (29JUN1985 03:00:00)-Water Temperature (C)]]*OO[[#This Row],[24]]</f>
        <v>1.459100972378125E-35</v>
      </c>
      <c r="AA473" s="10">
        <f>3/24000000*OO[[#This Row],[83 (29JUN1985 06:00:00)-Water Temperature (C)]]*OO[[#This Row],[25]]</f>
        <v>2.1669837691050002E-30</v>
      </c>
      <c r="AB473" s="10">
        <f>3/24000000*OO[[#This Row],[84 (29JUN1985 09:00:00)-Water Temperature (C)]]*OO[[#This Row],[26]]</f>
        <v>4.3766200404899996E-26</v>
      </c>
      <c r="AC473" s="10">
        <f>3/24000000*OO[[#This Row],[85 (29JUN1985 12:00:00)-Water Temperature (C)]]*OO[[#This Row],[27]]</f>
        <v>1.848748721185E-22</v>
      </c>
      <c r="AD473" s="10">
        <f>3/24000000*OO[[#This Row],[86 (29JUN1985 15:00:00)-Water Temperature (C)]]*OO[[#This Row],[28]]</f>
        <v>2.1682909586374995E-19</v>
      </c>
      <c r="AE473" s="10">
        <f>3/24000000*OO[[#This Row],[88 (29JUN1985 21:00:00)-Water Temperature (C)]]*OO[[#This Row],[30]]</f>
        <v>1.5458459191209998E-14</v>
      </c>
      <c r="AF473" s="10">
        <f>3/24000000*OO[[#This Row],[88 (29JUN1985 21:00:00)-Water Temperature (C)]]*OO[[#This Row],[30]]</f>
        <v>1.5458459191209998E-14</v>
      </c>
      <c r="AG473" s="10">
        <f>3/24000000*OO[[#This Row],[89 (30JUN1985 00:00:00)-Water Temperature (C)]]*OO[[#This Row],[31]]</f>
        <v>1.31787912199875E-12</v>
      </c>
      <c r="AH473" s="10">
        <f>3/24000000*OO[[#This Row],[90 (30JUN1985 03:00:00)-Water Temperature (C)]]*OO[[#This Row],[32]]</f>
        <v>6.1480356201674998E-11</v>
      </c>
      <c r="AI473" s="10">
        <f>3/24000000*OO[[#This Row],[91 (30JUN1985 06:00:00)-Water Temperature (C)]]*OO[[#This Row],[33]]</f>
        <v>1.7037954601008752E-9</v>
      </c>
      <c r="AJ473" s="10">
        <f>3/24000000*OO[[#This Row],[92 (30JUN1985 09:00:00)-Water Temperature (C)]]*OO[[#This Row],[34]]</f>
        <v>3.0165147041292495E-8</v>
      </c>
      <c r="AK473" s="10">
        <f>3/24000000*OO[[#This Row],[93 (30JUN1985 12:00:00)-Water Temperature (C)]]*OO[[#This Row],[35]]</f>
        <v>3.6110662899149995E-7</v>
      </c>
      <c r="AL473" s="10">
        <f>3/24000000*OO[[#This Row],[94 (30JUN1985 15:00:00)-Water Temperature (C)]]*OO[[#This Row],[36]]</f>
        <v>3.062203081662E-6</v>
      </c>
      <c r="AM473" s="10">
        <f>3/24000000*OO[[#This Row],[95 (30JUN1985 18:00:00)-Water Temperature (C)]]*OO[[#This Row],[37]]</f>
        <v>1.9147394378748749E-5</v>
      </c>
      <c r="AN473" s="10">
        <f>3/24000000*OO[[#This Row],[96 (30JUN1985 21:00:00)-Water Temperature (C)]]*OO[[#This Row],[38]]</f>
        <v>9.1270440611525007E-5</v>
      </c>
      <c r="AO473" s="10">
        <f>3/24000000*OO[[#This Row],[97 (01JUL1985 00:00:00)-Water Temperature (C)]]*OO[[#This Row],[39]]</f>
        <v>3.4397245845793747E-4</v>
      </c>
      <c r="AP473" s="10">
        <f>3/24000000*OO[[#This Row],[98 (01JUL1985 03:00:00)-Water Temperature (C)]]*OO[[#This Row],[40]]</f>
        <v>1.059745899885E-3</v>
      </c>
      <c r="AQ473" s="10">
        <f>3/24000000*OO[[#This Row],[99 (01JUL1985 06:00:00)-Water Temperature (C)]]*OO[[#This Row],[41]]</f>
        <v>2.7430730692023751E-3</v>
      </c>
      <c r="AR473" s="10">
        <f>3/24000000*OO[[#This Row],[100 (01JUL1985 09:00:00)-Water Temperature (C)]]*OO[[#This Row],[42]]</f>
        <v>6.1496292521849997E-3</v>
      </c>
      <c r="AS473" s="10">
        <f>3/24000000*OO[[#This Row],[101 (01JUL1985 12:00:00)-Water Temperature (C)]]*OO[[#This Row],[43]]</f>
        <v>1.2120214569518749E-2</v>
      </c>
      <c r="AT473" s="10">
        <f>3/24000000*OO[[#This Row],[102 (01JUL1985 15:00:00)-Water Temperature (C)]]*OO[[#This Row],[44]]</f>
        <v>2.126250749876625E-2</v>
      </c>
      <c r="AU473" s="10">
        <f>3/24000000*OO[[#This Row],[103 (01JUL1985 18:00:00)-Water Temperature (C)]]*OO[[#This Row],[45]]</f>
        <v>3.3765953358279997E-2</v>
      </c>
      <c r="AV473" s="10">
        <f>3/24000000*OO[[#This Row],[104 (01JUL1985 21:00:00)-Water Temperature (C)]]*OO[[#This Row],[46]]</f>
        <v>4.9102234382024997E-2</v>
      </c>
      <c r="AW473" s="10">
        <f>3/24000000*OO[[#This Row],[105 (02JUL1985 00:00:00)-Water Temperature (C)]]*OO[[#This Row],[47]]</f>
        <v>6.6530227126799985E-2</v>
      </c>
      <c r="AX473" s="10">
        <f>3/24000000*OO[[#This Row],[106 (02JUL1985 03:00:00)-Water Temperature (C)]]*OO[[#This Row],[48]]</f>
        <v>8.4828217935899994E-2</v>
      </c>
      <c r="AY473" s="10">
        <f>3/24000000*OO[[#This Row],[107 (02JUL1985 06:00:00)-Water Temperature (C)]]*OO[[#This Row],[49]]</f>
        <v>0.102675833937625</v>
      </c>
      <c r="AZ473" s="10">
        <f>3/24000000*OO[[#This Row],[108 (02JUL1985 09:00:00)-Water Temperature (C)]]*OO[[#This Row],[50]]</f>
        <v>0.11882926639707499</v>
      </c>
      <c r="BA473" s="10">
        <f>3/24000000*OO[[#This Row],[109 (02JUL1985 12:00:00)-Water Temperature (C)]]*OO[[#This Row],[51]]</f>
        <v>0.13296795177080001</v>
      </c>
      <c r="BB473" s="10">
        <f>3/24000000*OO[[#This Row],[110 (02JUL1985 15:00:00)-Water Temperature (C)]]*OO[[#This Row],[52]]</f>
        <v>0.14467247152019999</v>
      </c>
      <c r="BC473" s="10">
        <f>3/24000000*OO[[#This Row],[111 (02JUL1985 18:00:00)-Water Temperature (C)]]*OO[[#This Row],[53]]</f>
        <v>0.15314131650910001</v>
      </c>
      <c r="BD473" s="10">
        <f>3/24000000*OO[[#This Row],[112 (02JUL1985 21:00:00)-Water Temperature (C)]]*OO[[#This Row],[54]]</f>
        <v>0.15760642966583752</v>
      </c>
      <c r="BE473" s="10">
        <f>3/24000000*OO[[#This Row],[113 (03JUL1985 00:00:00)-Water Temperature (C)]]*OO[[#This Row],[55]]</f>
        <v>0.15815784647795</v>
      </c>
      <c r="BF473" s="10">
        <f>3/24000000*OO[[#This Row],[114 (03JUL1985 03:00:00)-Water Temperature (C)]]*OO[[#This Row],[56]]</f>
        <v>0.1561051978276875</v>
      </c>
      <c r="BG473" s="10">
        <f>3/24000000*OO[[#This Row],[115 (03JUL1985 06:00:00)-Water Temperature (C)]]*OO[[#This Row],[57]]</f>
        <v>0.15191803494059999</v>
      </c>
      <c r="BH473" s="10">
        <f>3/24000000*OO[[#This Row],[116 (03JUL1985 09:00:00)-Water Temperature (C)]]*OO[[#This Row],[58]]</f>
        <v>0.14686599780615001</v>
      </c>
      <c r="BI473" s="10">
        <f>3/24000000*OO[[#This Row],[117 (03JUL1985 12:00:00)-Water Temperature (C)]]*OO[[#This Row],[59]]</f>
        <v>0.14102139843193748</v>
      </c>
      <c r="BJ473" s="10">
        <f>3/24000000*OO[[#This Row],[118 (03JUL1985 15:00:00)-Water Temperature (C)]]*OO[[#This Row],[60]]</f>
        <v>0.1342593704932</v>
      </c>
      <c r="BK473" s="10">
        <f>3/24000000*OO[[#This Row],[119 (03JUL1985 18:00:00)-Water Temperature (C)]]*OO[[#This Row],[61]]</f>
        <v>0.126810103324</v>
      </c>
      <c r="BL473" s="10">
        <f>3/24000000*OO[[#This Row],[120 (03JUL1985 21:00:00)-Water Temperature (C)]]*OO[[#This Row],[62]]</f>
        <v>0.11854076922941249</v>
      </c>
      <c r="BM473" s="10">
        <f>3/24000000*OO[[#This Row],[121 (04JUL1985 00:00:00)-Water Temperature (C)]]*OO[[#This Row],[63]]</f>
        <v>0.11003242905899999</v>
      </c>
      <c r="BN473" s="10">
        <f>3/24000000*OO[[#This Row],[122 (04JUL1985 03:00:00)-Water Temperature (C)]]*OO[[#This Row],[64]]</f>
        <v>0.1017803765477</v>
      </c>
      <c r="BO473" s="10">
        <f>3/24000000*OO[[#This Row],[123 (04JUL1985 06:00:00)-Water Temperature (C)]]*OO[[#This Row],[65]]</f>
        <v>9.39431638219375E-2</v>
      </c>
      <c r="BP473" s="10">
        <f>3/24000000*OO[[#This Row],[124 (04JUL1985 09:00:00)-Water Temperature (C)]]*OO[[#This Row],[66]]</f>
        <v>8.7103381106462499E-2</v>
      </c>
      <c r="BQ473" s="10">
        <f>3/24000000*OO[[#This Row],[125 (04JUL1985 12:00:00)-Water Temperature (C)]]*OO[[#This Row],[67]]</f>
        <v>8.0697905704712497E-2</v>
      </c>
      <c r="BR473" s="10">
        <f>3/24000000*OO[[#This Row],[126 (04JUL1985 15:00:00)-Water Temperature (C)]]*OO[[#This Row],[68]]</f>
        <v>7.4528095833249999E-2</v>
      </c>
      <c r="BS473" s="10">
        <f>3/24000000*OO[[#This Row],[127 (04JUL1985 18:00:00)-Water Temperature (C)]]*OO[[#This Row],[69]]</f>
        <v>6.8614127446837495E-2</v>
      </c>
      <c r="BT473" s="10">
        <f>3/24000000*OO[[#This Row],[128 (04JUL1985 21:00:00)-Water Temperature (C)]]*OO[[#This Row],[70]]</f>
        <v>6.2949350718899996E-2</v>
      </c>
      <c r="BU473" s="10">
        <f>3/24000000*OO[[#This Row],[129 (05JUL1985 00:00:00)-Water Temperature (C)]]*OO[[#This Row],[71]]</f>
        <v>5.7544424553099993E-2</v>
      </c>
      <c r="BV473" s="10">
        <f>3/24000000*OO[[#This Row],[130 (05JUL1985 03:00:00)-Water Temperature (C)]]*OO[[#This Row],[72]]</f>
        <v>5.2596401067975002E-2</v>
      </c>
      <c r="BW473" s="10">
        <f>3/24000000*OO[[#This Row],[131 (05JUL1985 06:00:00)-Water Temperature (C)]]*OO[[#This Row],[73]]</f>
        <v>4.811401272555E-2</v>
      </c>
      <c r="BX473" s="10">
        <f>3/24000000*OO[[#This Row],[132 (05JUL1985 09:00:00)-Water Temperature (C)]]*OO[[#This Row],[74]]</f>
        <v>4.43109896637E-2</v>
      </c>
      <c r="BY473" s="10">
        <f>3/24000000*OO[[#This Row],[133 (05JUL1985 12:00:00)-Water Temperature (C)]]*OO[[#This Row],[75]]</f>
        <v>4.0925747748374999E-2</v>
      </c>
      <c r="BZ473" s="10">
        <f>3/24000000*OO[[#This Row],[134 (05JUL1985 15:00:00)-Water Temperature (C)]]*OO[[#This Row],[76]]</f>
        <v>3.7836380702587498E-2</v>
      </c>
      <c r="CA473" s="10">
        <f>3/24000000*OO[[#This Row],[135 (05JUL1985 18:00:00)-Water Temperature (C)]]*OO[[#This Row],[77]]</f>
        <v>3.4964403196912498E-2</v>
      </c>
      <c r="CB473" s="10">
        <f>3/24000000*OO[[#This Row],[136 (05JUL1985 21:00:00)-Water Temperature (C)]]*OO[[#This Row],[78]]</f>
        <v>3.2140001166619997E-2</v>
      </c>
      <c r="CC473" s="10">
        <f>3/24000000*OO[[#This Row],[137 (06JUL1985 00:00:00)-Water Temperature (C)]]*OO[[#This Row],[79]]</f>
        <v>2.9453149806474996E-2</v>
      </c>
      <c r="CD473" s="10">
        <f>3/24000000*OO[[#This Row],[138 (06JUL1985 03:00:00)-Water Temperature (C)]]*OO[[#This Row],[80]]</f>
        <v>2.7018374294959999E-2</v>
      </c>
      <c r="CE473" s="10">
        <f>3/24000000*OO[[#This Row],[139 (06JUL1985 06:00:00)-Water Temperature (C)]]*OO[[#This Row],[81]]</f>
        <v>2.4838140300586248E-2</v>
      </c>
      <c r="CF473" s="10">
        <f>3/24000000*OO[[#This Row],[140 (06JUL1985 09:00:00)-Water Temperature (C)]]*OO[[#This Row],[82]]</f>
        <v>2.3038209280379997E-2</v>
      </c>
      <c r="CG473" s="10">
        <f>3/24000000*OO[[#This Row],[141 (06JUL1985 12:00:00)-Water Temperature (C)]]*OO[[#This Row],[83]]</f>
        <v>2.1436422251422501E-2</v>
      </c>
      <c r="CH473" s="10">
        <f>3/24000000*OO[[#This Row],[142 (06JUL1985 15:00:00)-Water Temperature (C)]]*OO[[#This Row],[84]]</f>
        <v>1.9957426148818749E-2</v>
      </c>
      <c r="CI473" s="10">
        <f>3/24000000*OO[[#This Row],[143 (06JUL1985 18:00:00)-Water Temperature (C)]]*OO[[#This Row],[85]]</f>
        <v>1.8577282117762498E-2</v>
      </c>
      <c r="CJ473" s="10">
        <f>3/24000000*OO[[#This Row],[144 (06JUL1985 21:00:00)-Water Temperature (C)]]*OO[[#This Row],[86]]</f>
        <v>1.7208591734074997E-2</v>
      </c>
      <c r="CK473" s="10">
        <f>3/24000000*OO[[#This Row],[145 (07JUL1985 00:00:00)-Water Temperature (C)]]*OO[[#This Row],[87]]</f>
        <v>1.58996326805875E-2</v>
      </c>
      <c r="CL473" s="10">
        <f>3/24000000*OO[[#This Row],[146 (07JUL1985 03:00:00)-Water Temperature (C)]]*OO[[#This Row],[88]]</f>
        <v>1.4693759621869999E-2</v>
      </c>
      <c r="CM473" s="10">
        <f>3/24000000*OO[[#This Row],[147 (07JUL1985 06:00:00)-Water Temperature (C)]]*OO[[#This Row],[89]]</f>
        <v>1.3588988938579998E-2</v>
      </c>
      <c r="CN473" s="10">
        <f>3/24000000*OO[[#This Row],[148 (07JUL1985 09:00:00)-Water Temperature (C)]]*OO[[#This Row],[90]]</f>
        <v>1.259984076803625E-2</v>
      </c>
      <c r="CO473" s="10">
        <f>3/24000000*OO[[#This Row],[149 (07JUL1985 12:00:00)-Water Temperature (C)]]*OO[[#This Row],[91]]</f>
        <v>1.1734021198668749E-2</v>
      </c>
      <c r="CP473" s="10">
        <f>3/24000000*OO[[#This Row],[150 (07JUL1985 15:00:00)-Water Temperature (C)]]*OO[[#This Row],[92]]</f>
        <v>1.0979665853304999E-2</v>
      </c>
      <c r="CQ473" s="10">
        <f>3/24000000*OO[[#This Row],[151 (07JUL1985 18:00:00)-Water Temperature (C)]]*OO[[#This Row],[93]]</f>
        <v>1.0246779700240001E-2</v>
      </c>
      <c r="CR473" s="10">
        <f>3/24000000*OO[[#This Row],[152 (07JUL1985 21:00:00)-Water Temperature (C)]]*OO[[#This Row],[94]]</f>
        <v>9.530153418351249E-3</v>
      </c>
      <c r="CS473" s="10">
        <f>3/24000000*OO[[#This Row],[153 (08JUL1985 00:00:00)-Water Temperature (C)]]*OO[[#This Row],[95]]</f>
        <v>8.8617877578200006E-3</v>
      </c>
      <c r="CT473" s="10">
        <f>3/24000000*OO[[#This Row],[154 (08JUL1985 03:00:00)-Water Temperature (C)]]*OO[[#This Row],[96]]</f>
        <v>8.2450904373074993E-3</v>
      </c>
      <c r="CU473" s="10">
        <f>3/24000000*OO[[#This Row],[155 (08JUL1985 06:00:00)-Water Temperature (C)]]*OO[[#This Row],[97]]</f>
        <v>7.6790664284062497E-3</v>
      </c>
      <c r="CV473" s="10">
        <f>3/24000000*OO[[#This Row],[156 (08JUL1985 09:00:00)-Water Temperature (C)]]*OO[[#This Row],[98]]</f>
        <v>7.1951567777299988E-3</v>
      </c>
      <c r="CW473" s="10">
        <f>3/24000000*OO[[#This Row],[157 (08JUL1985 12:00:00)-Water Temperature (C)]]*OO[[#This Row],[99]]</f>
        <v>6.7715579138200007E-3</v>
      </c>
    </row>
    <row r="474" spans="1:101" x14ac:dyDescent="0.35">
      <c r="A474" t="s">
        <v>481</v>
      </c>
      <c r="B474">
        <v>750.64919999999995</v>
      </c>
      <c r="C474" s="10">
        <f>3/24*OO[[#This Row],[59 (26JUN1985 06:00:00)-Water Temperature (C)]]*OO[[#This Row],[1]]/SUM(OO[1])</f>
        <v>0</v>
      </c>
      <c r="D474" s="10">
        <f>3/24*OO[[#This Row],[60 (26JUN1985 09:00:00)-Water Temperature (C)]]*OO[[#This Row],[2]]/SUM(OO[2])</f>
        <v>0</v>
      </c>
      <c r="E474" s="10">
        <f>3/24*OO[[#This Row],[61 (26JUN1985 12:00:00)-Water Temperature (C)]]*OO[[#This Row],[3]]/SUM(OO[3])</f>
        <v>0</v>
      </c>
      <c r="F474" s="10">
        <f>3/24*OO[[#This Row],[62 (26JUN1985 15:00:00)-Water Temperature (C)]]*OO[[#This Row],[4]]/SUM(OO[4])</f>
        <v>0</v>
      </c>
      <c r="G474" s="10">
        <f>3/24*OO[[#This Row],[63 (26JUN1985 18:00:00)-Water Temperature (C)]]*OO[[#This Row],[5]]/SUM(OO[5])</f>
        <v>0</v>
      </c>
      <c r="H474" s="10">
        <f>3/24*OO[[#This Row],[64 (26JUN1985 21:00:00)-Water Temperature (C)]]*OO[[#This Row],[6]]/SUM(OO[6])</f>
        <v>0</v>
      </c>
      <c r="I474" s="10">
        <f>3/24*OO[[#This Row],[65 (27JUN1985 00:00:00)-Water Temperature (C)]]*OO[[#This Row],[7]]/SUM(OO[7])</f>
        <v>0</v>
      </c>
      <c r="J474" s="10">
        <f>3/24*OO[[#This Row],[66 (27JUN1985 03:00:00)-Water Temperature (C)]]*OO[[#This Row],[8]]/SUM(OO[8])</f>
        <v>0</v>
      </c>
      <c r="K474" s="10">
        <f>3/24*OO[[#This Row],[67 (27JUN1985 06:00:00)-Water Temperature (C)]]*OO[[#This Row],[9]]/SUM(OO[9])</f>
        <v>0</v>
      </c>
      <c r="L474" s="10">
        <f>3/24*OO[[#This Row],[68 (27JUN1985 09:00:00)-Water Temperature (C)]]*OO[[#This Row],[10]]/SUM(OO[10])</f>
        <v>0</v>
      </c>
      <c r="M474" s="10">
        <f>3/24*OO[[#This Row],[69 (27JUN1985 12:00:00)-Water Temperature (C)]]*OO[[#This Row],[11]]/SUM(OO[11])</f>
        <v>0</v>
      </c>
      <c r="N474" s="10">
        <f>3/24*OO[[#This Row],[70 (27JUN1985 15:00:00)-Water Temperature (C)]]*OO[[#This Row],[12]]/SUM(OO[12])</f>
        <v>0</v>
      </c>
      <c r="O474" s="10">
        <f>3/24*OO[[#This Row],[71 (27JUN1985 18:00:00)-Water Temperature (C)]]*OO[[#This Row],[13]]/SUM(OO[13])</f>
        <v>0</v>
      </c>
      <c r="P474" s="10">
        <f>3/24*OO[[#This Row],[72 (27JUN1985 21:00:00)-Water Temperature (C)]]*OO[[#This Row],[14]]/SUM(OO[14])</f>
        <v>0</v>
      </c>
      <c r="Q474" s="10">
        <f>3/24*OO[[#This Row],[73 (28JUN1985 00:00:00)-Water Temperature (C)]]*OO[[#This Row],[15]]/SUM(OO[15])</f>
        <v>0</v>
      </c>
      <c r="R474" s="10">
        <f>3/24*OO[[#This Row],[74 (28JUN1985 03:00:00)-Water Temperature (C)]]*OO[[#This Row],[16]]/SUM(OO[16])</f>
        <v>0</v>
      </c>
      <c r="S474" s="10">
        <f>3/24*OO[[#This Row],[75 (28JUN1985 06:00:00)-Water Temperature (C)]]*OO[[#This Row],[17]]/SUM(OO[17])</f>
        <v>0</v>
      </c>
      <c r="T474" s="10">
        <f>3/24*OO[[#This Row],[76 (28JUN1985 09:00:00)-Water Temperature (C)]]*OO[[#This Row],[18]]/SUM(OO[18])</f>
        <v>0</v>
      </c>
      <c r="U474" s="10">
        <f>3/24*OO[[#This Row],[77 (28JUN1985 12:00:00)-Water Temperature (C)]]*OO[[#This Row],[19]]/SUM(OO[19])</f>
        <v>0</v>
      </c>
      <c r="V474" s="10">
        <f>3/24000000*OO[[#This Row],[78 (28JUN1985 15:00:00)-Water Temperature (C)]]*OO[[#This Row],[20]]</f>
        <v>0</v>
      </c>
      <c r="W474" s="10">
        <f>3/24000000*OO[[#This Row],[79 (28JUN1985 18:00:00)-Water Temperature (C)]]*OO[[#This Row],[21]]</f>
        <v>0</v>
      </c>
      <c r="X474" s="10">
        <f>3/24000000*OO[[#This Row],[80 (28JUN1985 21:00:00)-Water Temperature (C)]]*OO[[#This Row],[22]]</f>
        <v>0</v>
      </c>
      <c r="Y474" s="10">
        <f>3/24000000*OO[[#This Row],[81 (29JUN1985 00:00:00)-Water Temperature (C)]]*OO[[#This Row],[23]]</f>
        <v>8.0279069829875002E-43</v>
      </c>
      <c r="Z474" s="10">
        <f>3/24000000*OO[[#This Row],[82 (29JUN1985 03:00:00)-Water Temperature (C)]]*OO[[#This Row],[24]]</f>
        <v>2.6483407988277502E-36</v>
      </c>
      <c r="AA474" s="10">
        <f>3/24000000*OO[[#This Row],[83 (29JUN1985 06:00:00)-Water Temperature (C)]]*OO[[#This Row],[25]]</f>
        <v>4.6487039909550001E-31</v>
      </c>
      <c r="AB474" s="10">
        <f>3/24000000*OO[[#This Row],[84 (29JUN1985 09:00:00)-Water Temperature (C)]]*OO[[#This Row],[26]]</f>
        <v>1.0713373967568749E-26</v>
      </c>
      <c r="AC474" s="10">
        <f>3/24000000*OO[[#This Row],[85 (29JUN1985 12:00:00)-Water Temperature (C)]]*OO[[#This Row],[27]]</f>
        <v>5.0777230534249992E-23</v>
      </c>
      <c r="AD474" s="10">
        <f>3/24000000*OO[[#This Row],[86 (29JUN1985 15:00:00)-Water Temperature (C)]]*OO[[#This Row],[28]]</f>
        <v>6.5869234062112489E-20</v>
      </c>
      <c r="AE474" s="10">
        <f>3/24000000*OO[[#This Row],[88 (29JUN1985 21:00:00)-Water Temperature (C)]]*OO[[#This Row],[30]]</f>
        <v>5.5461478697625E-15</v>
      </c>
      <c r="AF474" s="10">
        <f>3/24000000*OO[[#This Row],[88 (29JUN1985 21:00:00)-Water Temperature (C)]]*OO[[#This Row],[30]]</f>
        <v>5.5461478697625E-15</v>
      </c>
      <c r="AG474" s="10">
        <f>3/24000000*OO[[#This Row],[89 (30JUN1985 00:00:00)-Water Temperature (C)]]*OO[[#This Row],[31]]</f>
        <v>5.073842897316249E-13</v>
      </c>
      <c r="AH474" s="10">
        <f>3/24000000*OO[[#This Row],[90 (30JUN1985 03:00:00)-Water Temperature (C)]]*OO[[#This Row],[32]]</f>
        <v>2.5253526534249998E-11</v>
      </c>
      <c r="AI474" s="10">
        <f>3/24000000*OO[[#This Row],[91 (30JUN1985 06:00:00)-Water Temperature (C)]]*OO[[#This Row],[33]]</f>
        <v>7.4326050220387502E-10</v>
      </c>
      <c r="AJ474" s="10">
        <f>3/24000000*OO[[#This Row],[92 (30JUN1985 09:00:00)-Water Temperature (C)]]*OO[[#This Row],[34]]</f>
        <v>1.3919801768458748E-8</v>
      </c>
      <c r="AK474" s="10">
        <f>3/24000000*OO[[#This Row],[93 (30JUN1985 12:00:00)-Water Temperature (C)]]*OO[[#This Row],[35]]</f>
        <v>1.7562101970926251E-7</v>
      </c>
      <c r="AL474" s="10">
        <f>3/24000000*OO[[#This Row],[94 (30JUN1985 15:00:00)-Water Temperature (C)]]*OO[[#This Row],[36]]</f>
        <v>1.5643564302198749E-6</v>
      </c>
      <c r="AM474" s="10">
        <f>3/24000000*OO[[#This Row],[95 (30JUN1985 18:00:00)-Water Temperature (C)]]*OO[[#This Row],[37]]</f>
        <v>1.024273934838E-5</v>
      </c>
      <c r="AN474" s="10">
        <f>3/24000000*OO[[#This Row],[96 (30JUN1985 21:00:00)-Water Temperature (C)]]*OO[[#This Row],[38]]</f>
        <v>5.0979420491999992E-5</v>
      </c>
      <c r="AO474" s="10">
        <f>3/24000000*OO[[#This Row],[97 (01JUL1985 00:00:00)-Water Temperature (C)]]*OO[[#This Row],[39]]</f>
        <v>2.0007097854375002E-4</v>
      </c>
      <c r="AP474" s="10">
        <f>3/24000000*OO[[#This Row],[98 (01JUL1985 03:00:00)-Water Temperature (C)]]*OO[[#This Row],[40]]</f>
        <v>6.4023742230499999E-4</v>
      </c>
      <c r="AQ474" s="10">
        <f>3/24000000*OO[[#This Row],[99 (01JUL1985 06:00:00)-Water Temperature (C)]]*OO[[#This Row],[41]]</f>
        <v>1.7171622153372497E-3</v>
      </c>
      <c r="AR474" s="10">
        <f>3/24000000*OO[[#This Row],[100 (01JUL1985 09:00:00)-Water Temperature (C)]]*OO[[#This Row],[42]]</f>
        <v>3.9790819030399993E-3</v>
      </c>
      <c r="AS474" s="10">
        <f>3/24000000*OO[[#This Row],[101 (01JUL1985 12:00:00)-Water Temperature (C)]]*OO[[#This Row],[43]]</f>
        <v>8.0860498667999995E-3</v>
      </c>
      <c r="AT474" s="10">
        <f>3/24000000*OO[[#This Row],[102 (01JUL1985 15:00:00)-Water Temperature (C)]]*OO[[#This Row],[44]]</f>
        <v>1.4593439776079999E-2</v>
      </c>
      <c r="AU474" s="10">
        <f>3/24000000*OO[[#This Row],[103 (01JUL1985 18:00:00)-Water Temperature (C)]]*OO[[#This Row],[45]]</f>
        <v>2.3791799353278749E-2</v>
      </c>
      <c r="AV474" s="10">
        <f>3/24000000*OO[[#This Row],[104 (01JUL1985 21:00:00)-Water Temperature (C)]]*OO[[#This Row],[46]]</f>
        <v>3.5450705919837497E-2</v>
      </c>
      <c r="AW474" s="10">
        <f>3/24000000*OO[[#This Row],[105 (02JUL1985 00:00:00)-Water Temperature (C)]]*OO[[#This Row],[47]]</f>
        <v>4.9127145605999997E-2</v>
      </c>
      <c r="AX474" s="10">
        <f>3/24000000*OO[[#This Row],[106 (02JUL1985 03:00:00)-Water Temperature (C)]]*OO[[#This Row],[48]]</f>
        <v>6.3953430590912505E-2</v>
      </c>
      <c r="AY474" s="10">
        <f>3/24000000*OO[[#This Row],[107 (02JUL1985 06:00:00)-Water Temperature (C)]]*OO[[#This Row],[49]]</f>
        <v>7.8905948426850003E-2</v>
      </c>
      <c r="AZ474" s="10">
        <f>3/24000000*OO[[#This Row],[108 (02JUL1985 09:00:00)-Water Temperature (C)]]*OO[[#This Row],[50]]</f>
        <v>9.2946029146787498E-2</v>
      </c>
      <c r="BA474" s="10">
        <f>3/24000000*OO[[#This Row],[109 (02JUL1985 12:00:00)-Water Temperature (C)]]*OO[[#This Row],[51]]</f>
        <v>0.10570682985449999</v>
      </c>
      <c r="BB474" s="10">
        <f>3/24000000*OO[[#This Row],[110 (02JUL1985 15:00:00)-Water Temperature (C)]]*OO[[#This Row],[52]]</f>
        <v>0.116731614191175</v>
      </c>
      <c r="BC474" s="10">
        <f>3/24000000*OO[[#This Row],[111 (02JUL1985 18:00:00)-Water Temperature (C)]]*OO[[#This Row],[53]]</f>
        <v>0.1252566315590625</v>
      </c>
      <c r="BD474" s="10">
        <f>3/24000000*OO[[#This Row],[112 (02JUL1985 21:00:00)-Water Temperature (C)]]*OO[[#This Row],[54]]</f>
        <v>0.13053378134325</v>
      </c>
      <c r="BE474" s="10">
        <f>3/24000000*OO[[#This Row],[113 (03JUL1985 00:00:00)-Water Temperature (C)]]*OO[[#This Row],[55]]</f>
        <v>0.13251473853976251</v>
      </c>
      <c r="BF474" s="10">
        <f>3/24000000*OO[[#This Row],[114 (03JUL1985 03:00:00)-Water Temperature (C)]]*OO[[#This Row],[56]]</f>
        <v>0.13220557729244997</v>
      </c>
      <c r="BG474" s="10">
        <f>3/24000000*OO[[#This Row],[115 (03JUL1985 06:00:00)-Water Temperature (C)]]*OO[[#This Row],[57]]</f>
        <v>0.12998557870593749</v>
      </c>
      <c r="BH474" s="10">
        <f>3/24000000*OO[[#This Row],[116 (03JUL1985 09:00:00)-Water Temperature (C)]]*OO[[#This Row],[58]]</f>
        <v>0.1267579696930875</v>
      </c>
      <c r="BI474" s="10">
        <f>3/24000000*OO[[#This Row],[117 (03JUL1985 12:00:00)-Water Temperature (C)]]*OO[[#This Row],[59]]</f>
        <v>0.12273768870652499</v>
      </c>
      <c r="BJ474" s="10">
        <f>3/24000000*OO[[#This Row],[118 (03JUL1985 15:00:00)-Water Temperature (C)]]*OO[[#This Row],[60]]</f>
        <v>0.11774979143115</v>
      </c>
      <c r="BK474" s="10">
        <f>3/24000000*OO[[#This Row],[119 (03JUL1985 18:00:00)-Water Temperature (C)]]*OO[[#This Row],[61]]</f>
        <v>0.11199667713644999</v>
      </c>
      <c r="BL474" s="10">
        <f>3/24000000*OO[[#This Row],[120 (03JUL1985 21:00:00)-Water Temperature (C)]]*OO[[#This Row],[62]]</f>
        <v>0.1053695668425</v>
      </c>
      <c r="BM474" s="10">
        <f>3/24000000*OO[[#This Row],[121 (04JUL1985 00:00:00)-Water Temperature (C)]]*OO[[#This Row],[63]]</f>
        <v>9.8392542748499998E-2</v>
      </c>
      <c r="BN474" s="10">
        <f>3/24000000*OO[[#This Row],[122 (04JUL1985 03:00:00)-Water Temperature (C)]]*OO[[#This Row],[64]]</f>
        <v>9.1517293016324996E-2</v>
      </c>
      <c r="BO474" s="10">
        <f>3/24000000*OO[[#This Row],[123 (04JUL1985 06:00:00)-Water Temperature (C)]]*OO[[#This Row],[65]]</f>
        <v>8.4901365674950005E-2</v>
      </c>
      <c r="BP474" s="10">
        <f>3/24000000*OO[[#This Row],[124 (04JUL1985 09:00:00)-Water Temperature (C)]]*OO[[#This Row],[66]]</f>
        <v>7.908306739113749E-2</v>
      </c>
      <c r="BQ474" s="10">
        <f>3/24000000*OO[[#This Row],[125 (04JUL1985 12:00:00)-Water Temperature (C)]]*OO[[#This Row],[67]]</f>
        <v>7.3573634951599992E-2</v>
      </c>
      <c r="BR474" s="10">
        <f>3/24000000*OO[[#This Row],[126 (04JUL1985 15:00:00)-Water Temperature (C)]]*OO[[#This Row],[68]]</f>
        <v>6.8206793579824995E-2</v>
      </c>
      <c r="BS474" s="10">
        <f>3/24000000*OO[[#This Row],[127 (04JUL1985 18:00:00)-Water Temperature (C)]]*OO[[#This Row],[69]]</f>
        <v>6.3015027184200004E-2</v>
      </c>
      <c r="BT474" s="10">
        <f>3/24000000*OO[[#This Row],[128 (04JUL1985 21:00:00)-Water Temperature (C)]]*OO[[#This Row],[70]]</f>
        <v>5.8000961466749996E-2</v>
      </c>
      <c r="BU474" s="10">
        <f>3/24000000*OO[[#This Row],[129 (05JUL1985 00:00:00)-Water Temperature (C)]]*OO[[#This Row],[71]]</f>
        <v>5.3183006704274997E-2</v>
      </c>
      <c r="BV474" s="10">
        <f>3/24000000*OO[[#This Row],[130 (05JUL1985 03:00:00)-Water Temperature (C)]]*OO[[#This Row],[72]]</f>
        <v>4.8749066658724999E-2</v>
      </c>
      <c r="BW474" s="10">
        <f>3/24000000*OO[[#This Row],[131 (05JUL1985 06:00:00)-Water Temperature (C)]]*OO[[#This Row],[73]]</f>
        <v>4.4713619908512497E-2</v>
      </c>
      <c r="BX474" s="10">
        <f>3/24000000*OO[[#This Row],[132 (05JUL1985 09:00:00)-Water Temperature (C)]]*OO[[#This Row],[74]]</f>
        <v>4.1278155441750002E-2</v>
      </c>
      <c r="BY474" s="10">
        <f>3/24000000*OO[[#This Row],[133 (05JUL1985 12:00:00)-Water Temperature (C)]]*OO[[#This Row],[75]]</f>
        <v>3.8207504821500003E-2</v>
      </c>
      <c r="BZ474" s="10">
        <f>3/24000000*OO[[#This Row],[134 (05JUL1985 15:00:00)-Water Temperature (C)]]*OO[[#This Row],[76]]</f>
        <v>3.5392647602249999E-2</v>
      </c>
      <c r="CA474" s="10">
        <f>3/24000000*OO[[#This Row],[135 (05JUL1985 18:00:00)-Water Temperature (C)]]*OO[[#This Row],[77]]</f>
        <v>3.2763988324296243E-2</v>
      </c>
      <c r="CB474" s="10">
        <f>3/24000000*OO[[#This Row],[136 (05JUL1985 21:00:00)-Water Temperature (C)]]*OO[[#This Row],[78]]</f>
        <v>3.0168773794109996E-2</v>
      </c>
      <c r="CC474" s="10">
        <f>3/24000000*OO[[#This Row],[137 (06JUL1985 00:00:00)-Water Temperature (C)]]*OO[[#This Row],[79]]</f>
        <v>2.7692530316694997E-2</v>
      </c>
      <c r="CD474" s="10">
        <f>3/24000000*OO[[#This Row],[138 (06JUL1985 03:00:00)-Water Temperature (C)]]*OO[[#This Row],[80]]</f>
        <v>2.5443510937739999E-2</v>
      </c>
      <c r="CE474" s="10">
        <f>3/24000000*OO[[#This Row],[139 (06JUL1985 06:00:00)-Water Temperature (C)]]*OO[[#This Row],[81]]</f>
        <v>2.3426060833425001E-2</v>
      </c>
      <c r="CF474" s="10">
        <f>3/24000000*OO[[#This Row],[140 (06JUL1985 09:00:00)-Water Temperature (C)]]*OO[[#This Row],[82]]</f>
        <v>2.1757796950624998E-2</v>
      </c>
      <c r="CG474" s="10">
        <f>3/24000000*OO[[#This Row],[141 (06JUL1985 12:00:00)-Water Temperature (C)]]*OO[[#This Row],[83]]</f>
        <v>2.0269360113835001E-2</v>
      </c>
      <c r="CH474" s="10">
        <f>3/24000000*OO[[#This Row],[142 (06JUL1985 15:00:00)-Water Temperature (C)]]*OO[[#This Row],[84]]</f>
        <v>1.8891388832694998E-2</v>
      </c>
      <c r="CI474" s="10">
        <f>3/24000000*OO[[#This Row],[143 (06JUL1985 18:00:00)-Water Temperature (C)]]*OO[[#This Row],[85]]</f>
        <v>1.7602956966897499E-2</v>
      </c>
      <c r="CJ474" s="10">
        <f>3/24000000*OO[[#This Row],[144 (06JUL1985 21:00:00)-Water Temperature (C)]]*OO[[#This Row],[86]]</f>
        <v>1.6322551956480004E-2</v>
      </c>
      <c r="CK474" s="10">
        <f>3/24000000*OO[[#This Row],[145 (07JUL1985 00:00:00)-Water Temperature (C)]]*OO[[#This Row],[87]]</f>
        <v>1.509664406812E-2</v>
      </c>
      <c r="CL474" s="10">
        <f>3/24000000*OO[[#This Row],[146 (07JUL1985 03:00:00)-Water Temperature (C)]]*OO[[#This Row],[88]]</f>
        <v>1.396623452179375E-2</v>
      </c>
      <c r="CM474" s="10">
        <f>3/24000000*OO[[#This Row],[147 (07JUL1985 06:00:00)-Water Temperature (C)]]*OO[[#This Row],[89]]</f>
        <v>1.2929535282754999E-2</v>
      </c>
      <c r="CN474" s="10">
        <f>3/24000000*OO[[#This Row],[148 (07JUL1985 09:00:00)-Water Temperature (C)]]*OO[[#This Row],[90]]</f>
        <v>1.2000359989969999E-2</v>
      </c>
      <c r="CO474" s="10">
        <f>3/24000000*OO[[#This Row],[149 (07JUL1985 12:00:00)-Water Temperature (C)]]*OO[[#This Row],[91]]</f>
        <v>1.118672490589875E-2</v>
      </c>
      <c r="CP474" s="10">
        <f>3/24000000*OO[[#This Row],[150 (07JUL1985 15:00:00)-Water Temperature (C)]]*OO[[#This Row],[92]]</f>
        <v>1.047677099499E-2</v>
      </c>
      <c r="CQ474" s="10">
        <f>3/24000000*OO[[#This Row],[151 (07JUL1985 18:00:00)-Water Temperature (C)]]*OO[[#This Row],[93]]</f>
        <v>9.7859606377275008E-3</v>
      </c>
      <c r="CR474" s="10">
        <f>3/24000000*OO[[#This Row],[152 (07JUL1985 21:00:00)-Water Temperature (C)]]*OO[[#This Row],[94]]</f>
        <v>9.1095753090400002E-3</v>
      </c>
      <c r="CS474" s="10">
        <f>3/24000000*OO[[#This Row],[153 (08JUL1985 00:00:00)-Water Temperature (C)]]*OO[[#This Row],[95]]</f>
        <v>8.4782636430824985E-3</v>
      </c>
      <c r="CT474" s="10">
        <f>3/24000000*OO[[#This Row],[154 (08JUL1985 03:00:00)-Water Temperature (C)]]*OO[[#This Row],[96]]</f>
        <v>7.8952263868124987E-3</v>
      </c>
      <c r="CU474" s="10">
        <f>3/24000000*OO[[#This Row],[155 (08JUL1985 06:00:00)-Water Temperature (C)]]*OO[[#This Row],[97]]</f>
        <v>7.3597261301850004E-3</v>
      </c>
      <c r="CV474" s="10">
        <f>3/24000000*OO[[#This Row],[156 (08JUL1985 09:00:00)-Water Temperature (C)]]*OO[[#This Row],[98]]</f>
        <v>6.9016826045999995E-3</v>
      </c>
      <c r="CW474" s="10">
        <f>3/24000000*OO[[#This Row],[157 (08JUL1985 12:00:00)-Water Temperature (C)]]*OO[[#This Row],[99]]</f>
        <v>6.5002724635549996E-3</v>
      </c>
    </row>
    <row r="475" spans="1:101" x14ac:dyDescent="0.35">
      <c r="A475" t="s">
        <v>482</v>
      </c>
      <c r="B475">
        <v>753.09379999999999</v>
      </c>
      <c r="C475" s="10">
        <f>3/24*OO[[#This Row],[59 (26JUN1985 06:00:00)-Water Temperature (C)]]*OO[[#This Row],[1]]/SUM(OO[1])</f>
        <v>0</v>
      </c>
      <c r="D475" s="10">
        <f>3/24*OO[[#This Row],[60 (26JUN1985 09:00:00)-Water Temperature (C)]]*OO[[#This Row],[2]]/SUM(OO[2])</f>
        <v>0</v>
      </c>
      <c r="E475" s="10">
        <f>3/24*OO[[#This Row],[61 (26JUN1985 12:00:00)-Water Temperature (C)]]*OO[[#This Row],[3]]/SUM(OO[3])</f>
        <v>0</v>
      </c>
      <c r="F475" s="10">
        <f>3/24*OO[[#This Row],[62 (26JUN1985 15:00:00)-Water Temperature (C)]]*OO[[#This Row],[4]]/SUM(OO[4])</f>
        <v>0</v>
      </c>
      <c r="G475" s="10">
        <f>3/24*OO[[#This Row],[63 (26JUN1985 18:00:00)-Water Temperature (C)]]*OO[[#This Row],[5]]/SUM(OO[5])</f>
        <v>0</v>
      </c>
      <c r="H475" s="10">
        <f>3/24*OO[[#This Row],[64 (26JUN1985 21:00:00)-Water Temperature (C)]]*OO[[#This Row],[6]]/SUM(OO[6])</f>
        <v>0</v>
      </c>
      <c r="I475" s="10">
        <f>3/24*OO[[#This Row],[65 (27JUN1985 00:00:00)-Water Temperature (C)]]*OO[[#This Row],[7]]/SUM(OO[7])</f>
        <v>0</v>
      </c>
      <c r="J475" s="10">
        <f>3/24*OO[[#This Row],[66 (27JUN1985 03:00:00)-Water Temperature (C)]]*OO[[#This Row],[8]]/SUM(OO[8])</f>
        <v>0</v>
      </c>
      <c r="K475" s="10">
        <f>3/24*OO[[#This Row],[67 (27JUN1985 06:00:00)-Water Temperature (C)]]*OO[[#This Row],[9]]/SUM(OO[9])</f>
        <v>0</v>
      </c>
      <c r="L475" s="10">
        <f>3/24*OO[[#This Row],[68 (27JUN1985 09:00:00)-Water Temperature (C)]]*OO[[#This Row],[10]]/SUM(OO[10])</f>
        <v>0</v>
      </c>
      <c r="M475" s="10">
        <f>3/24*OO[[#This Row],[69 (27JUN1985 12:00:00)-Water Temperature (C)]]*OO[[#This Row],[11]]/SUM(OO[11])</f>
        <v>0</v>
      </c>
      <c r="N475" s="10">
        <f>3/24*OO[[#This Row],[70 (27JUN1985 15:00:00)-Water Temperature (C)]]*OO[[#This Row],[12]]/SUM(OO[12])</f>
        <v>0</v>
      </c>
      <c r="O475" s="10">
        <f>3/24*OO[[#This Row],[71 (27JUN1985 18:00:00)-Water Temperature (C)]]*OO[[#This Row],[13]]/SUM(OO[13])</f>
        <v>0</v>
      </c>
      <c r="P475" s="10">
        <f>3/24*OO[[#This Row],[72 (27JUN1985 21:00:00)-Water Temperature (C)]]*OO[[#This Row],[14]]/SUM(OO[14])</f>
        <v>0</v>
      </c>
      <c r="Q475" s="10">
        <f>3/24*OO[[#This Row],[73 (28JUN1985 00:00:00)-Water Temperature (C)]]*OO[[#This Row],[15]]/SUM(OO[15])</f>
        <v>0</v>
      </c>
      <c r="R475" s="10">
        <f>3/24*OO[[#This Row],[74 (28JUN1985 03:00:00)-Water Temperature (C)]]*OO[[#This Row],[16]]/SUM(OO[16])</f>
        <v>0</v>
      </c>
      <c r="S475" s="10">
        <f>3/24*OO[[#This Row],[75 (28JUN1985 06:00:00)-Water Temperature (C)]]*OO[[#This Row],[17]]/SUM(OO[17])</f>
        <v>0</v>
      </c>
      <c r="T475" s="10">
        <f>3/24*OO[[#This Row],[76 (28JUN1985 09:00:00)-Water Temperature (C)]]*OO[[#This Row],[18]]/SUM(OO[18])</f>
        <v>0</v>
      </c>
      <c r="U475" s="10">
        <f>3/24*OO[[#This Row],[77 (28JUN1985 12:00:00)-Water Temperature (C)]]*OO[[#This Row],[19]]/SUM(OO[19])</f>
        <v>0</v>
      </c>
      <c r="V475" s="10">
        <f>3/24000000*OO[[#This Row],[78 (28JUN1985 15:00:00)-Water Temperature (C)]]*OO[[#This Row],[20]]</f>
        <v>0</v>
      </c>
      <c r="W475" s="10">
        <f>3/24000000*OO[[#This Row],[79 (28JUN1985 18:00:00)-Water Temperature (C)]]*OO[[#This Row],[21]]</f>
        <v>0</v>
      </c>
      <c r="X475" s="10">
        <f>3/24000000*OO[[#This Row],[80 (28JUN1985 21:00:00)-Water Temperature (C)]]*OO[[#This Row],[22]]</f>
        <v>0</v>
      </c>
      <c r="Y475" s="10">
        <f>3/24000000*OO[[#This Row],[81 (29JUN1985 00:00:00)-Water Temperature (C)]]*OO[[#This Row],[23]]</f>
        <v>1.4397536605934998E-43</v>
      </c>
      <c r="Z475" s="10">
        <f>3/24000000*OO[[#This Row],[82 (29JUN1985 03:00:00)-Water Temperature (C)]]*OO[[#This Row],[24]]</f>
        <v>5.6172913576725002E-37</v>
      </c>
      <c r="AA475" s="10">
        <f>3/24000000*OO[[#This Row],[83 (29JUN1985 06:00:00)-Water Temperature (C)]]*OO[[#This Row],[25]]</f>
        <v>1.1485873379804999E-31</v>
      </c>
      <c r="AB475" s="10">
        <f>3/24000000*OO[[#This Row],[84 (29JUN1985 09:00:00)-Water Temperature (C)]]*OO[[#This Row],[26]]</f>
        <v>3.0022342739602498E-27</v>
      </c>
      <c r="AC475" s="10">
        <f>3/24000000*OO[[#This Row],[85 (29JUN1985 12:00:00)-Water Temperature (C)]]*OO[[#This Row],[27]]</f>
        <v>1.5884312909579999E-23</v>
      </c>
      <c r="AD475" s="10">
        <f>3/24000000*OO[[#This Row],[86 (29JUN1985 15:00:00)-Water Temperature (C)]]*OO[[#This Row],[28]]</f>
        <v>2.2710696542594998E-20</v>
      </c>
      <c r="AE475" s="10">
        <f>3/24000000*OO[[#This Row],[88 (29JUN1985 21:00:00)-Water Temperature (C)]]*OO[[#This Row],[30]]</f>
        <v>2.2504280779509998E-15</v>
      </c>
      <c r="AF475" s="10">
        <f>3/24000000*OO[[#This Row],[88 (29JUN1985 21:00:00)-Water Temperature (C)]]*OO[[#This Row],[30]]</f>
        <v>2.2504280779509998E-15</v>
      </c>
      <c r="AG475" s="10">
        <f>3/24000000*OO[[#This Row],[89 (30JUN1985 00:00:00)-Water Temperature (C)]]*OO[[#This Row],[31]]</f>
        <v>2.2069220497542499E-13</v>
      </c>
      <c r="AH475" s="10">
        <f>3/24000000*OO[[#This Row],[90 (30JUN1985 03:00:00)-Water Temperature (C)]]*OO[[#This Row],[32]]</f>
        <v>1.1710035413625001E-11</v>
      </c>
      <c r="AI475" s="10">
        <f>3/24000000*OO[[#This Row],[91 (30JUN1985 06:00:00)-Water Temperature (C)]]*OO[[#This Row],[33]]</f>
        <v>3.6581835423599996E-10</v>
      </c>
      <c r="AJ475" s="10">
        <f>3/24000000*OO[[#This Row],[92 (30JUN1985 09:00:00)-Water Temperature (C)]]*OO[[#This Row],[34]]</f>
        <v>7.244144972460001E-9</v>
      </c>
      <c r="AK475" s="10">
        <f>3/24000000*OO[[#This Row],[93 (30JUN1985 12:00:00)-Water Temperature (C)]]*OO[[#This Row],[35]]</f>
        <v>9.6317565238649997E-8</v>
      </c>
      <c r="AL475" s="10">
        <f>3/24000000*OO[[#This Row],[94 (30JUN1985 15:00:00)-Water Temperature (C)]]*OO[[#This Row],[36]]</f>
        <v>9.0134384207175E-7</v>
      </c>
      <c r="AM475" s="10">
        <f>3/24000000*OO[[#This Row],[95 (30JUN1985 18:00:00)-Water Temperature (C)]]*OO[[#This Row],[37]]</f>
        <v>6.1822779505150002E-6</v>
      </c>
      <c r="AN475" s="10">
        <f>3/24000000*OO[[#This Row],[96 (30JUN1985 21:00:00)-Water Temperature (C)]]*OO[[#This Row],[38]]</f>
        <v>3.2148300831416253E-5</v>
      </c>
      <c r="AO475" s="10">
        <f>3/24000000*OO[[#This Row],[97 (01JUL1985 00:00:00)-Water Temperature (C)]]*OO[[#This Row],[39]]</f>
        <v>1.3147437276875E-4</v>
      </c>
      <c r="AP475" s="10">
        <f>3/24000000*OO[[#This Row],[98 (01JUL1985 03:00:00)-Water Temperature (C)]]*OO[[#This Row],[40]]</f>
        <v>4.3733865970499994E-4</v>
      </c>
      <c r="AQ475" s="10">
        <f>3/24000000*OO[[#This Row],[99 (01JUL1985 06:00:00)-Water Temperature (C)]]*OO[[#This Row],[41]]</f>
        <v>1.2164978429799998E-3</v>
      </c>
      <c r="AR475" s="10">
        <f>3/24000000*OO[[#This Row],[100 (01JUL1985 09:00:00)-Water Temperature (C)]]*OO[[#This Row],[42]]</f>
        <v>2.9164516865691249E-3</v>
      </c>
      <c r="AS475" s="10">
        <f>3/24000000*OO[[#This Row],[101 (01JUL1985 12:00:00)-Water Temperature (C)]]*OO[[#This Row],[43]]</f>
        <v>6.1173047356574998E-3</v>
      </c>
      <c r="AT475" s="10">
        <f>3/24000000*OO[[#This Row],[102 (01JUL1985 15:00:00)-Water Temperature (C)]]*OO[[#This Row],[44]]</f>
        <v>1.1371049831924999E-2</v>
      </c>
      <c r="AU475" s="10">
        <f>3/24000000*OO[[#This Row],[103 (01JUL1985 18:00:00)-Water Temperature (C)]]*OO[[#This Row],[45]]</f>
        <v>1.9054884785879998E-2</v>
      </c>
      <c r="AV475" s="10">
        <f>3/24000000*OO[[#This Row],[104 (01JUL1985 21:00:00)-Water Temperature (C)]]*OO[[#This Row],[46]]</f>
        <v>2.9128328473529998E-2</v>
      </c>
      <c r="AW475" s="10">
        <f>3/24000000*OO[[#This Row],[105 (02JUL1985 00:00:00)-Water Temperature (C)]]*OO[[#This Row],[47]]</f>
        <v>4.1334890099174994E-2</v>
      </c>
      <c r="AX475" s="10">
        <f>3/24000000*OO[[#This Row],[106 (02JUL1985 03:00:00)-Water Temperature (C)]]*OO[[#This Row],[48]]</f>
        <v>5.5004129519599994E-2</v>
      </c>
      <c r="AY475" s="10">
        <f>3/24000000*OO[[#This Row],[107 (02JUL1985 06:00:00)-Water Temperature (C)]]*OO[[#This Row],[49]]</f>
        <v>6.9257589357774998E-2</v>
      </c>
      <c r="AZ475" s="10">
        <f>3/24000000*OO[[#This Row],[108 (02JUL1985 09:00:00)-Water Temperature (C)]]*OO[[#This Row],[50]]</f>
        <v>8.3127581767174996E-2</v>
      </c>
      <c r="BA475" s="10">
        <f>3/24000000*OO[[#This Row],[109 (02JUL1985 12:00:00)-Water Temperature (C)]]*OO[[#This Row],[51]]</f>
        <v>9.6184709139387495E-2</v>
      </c>
      <c r="BB475" s="10">
        <f>3/24000000*OO[[#This Row],[110 (02JUL1985 15:00:00)-Water Temperature (C)]]*OO[[#This Row],[52]]</f>
        <v>0.10791435369975</v>
      </c>
      <c r="BC475" s="10">
        <f>3/24000000*OO[[#This Row],[111 (02JUL1985 18:00:00)-Water Temperature (C)]]*OO[[#This Row],[53]]</f>
        <v>0.11749938603217501</v>
      </c>
      <c r="BD475" s="10">
        <f>3/24000000*OO[[#This Row],[112 (02JUL1985 21:00:00)-Water Temperature (C)]]*OO[[#This Row],[54]]</f>
        <v>0.12412337228541249</v>
      </c>
      <c r="BE475" s="10">
        <f>3/24000000*OO[[#This Row],[113 (03JUL1985 00:00:00)-Water Temperature (C)]]*OO[[#This Row],[55]]</f>
        <v>0.1275973193224125</v>
      </c>
      <c r="BF475" s="10">
        <f>3/24000000*OO[[#This Row],[114 (03JUL1985 03:00:00)-Water Temperature (C)]]*OO[[#This Row],[56]]</f>
        <v>0.12878094175099999</v>
      </c>
      <c r="BG475" s="10">
        <f>3/24000000*OO[[#This Row],[115 (03JUL1985 06:00:00)-Water Temperature (C)]]*OO[[#This Row],[57]]</f>
        <v>0.12797386034532501</v>
      </c>
      <c r="BH475" s="10">
        <f>3/24000000*OO[[#This Row],[116 (03JUL1985 09:00:00)-Water Temperature (C)]]*OO[[#This Row],[58]]</f>
        <v>0.12606557677154998</v>
      </c>
      <c r="BI475" s="10">
        <f>3/24000000*OO[[#This Row],[117 (03JUL1985 12:00:00)-Water Temperature (C)]]*OO[[#This Row],[59]]</f>
        <v>0.12314389661437501</v>
      </c>
      <c r="BJ475" s="10">
        <f>3/24000000*OO[[#This Row],[118 (03JUL1985 15:00:00)-Water Temperature (C)]]*OO[[#This Row],[60]]</f>
        <v>0.11912678575187499</v>
      </c>
      <c r="BK475" s="10">
        <f>3/24000000*OO[[#This Row],[119 (03JUL1985 18:00:00)-Water Temperature (C)]]*OO[[#This Row],[61]]</f>
        <v>0.11417594486908748</v>
      </c>
      <c r="BL475" s="10">
        <f>3/24000000*OO[[#This Row],[120 (03JUL1985 21:00:00)-Water Temperature (C)]]*OO[[#This Row],[62]]</f>
        <v>0.10819111947747498</v>
      </c>
      <c r="BM475" s="10">
        <f>3/24000000*OO[[#This Row],[121 (04JUL1985 00:00:00)-Water Temperature (C)]]*OO[[#This Row],[63]]</f>
        <v>0.10169482122719999</v>
      </c>
      <c r="BN475" s="10">
        <f>3/24000000*OO[[#This Row],[122 (04JUL1985 03:00:00)-Water Temperature (C)]]*OO[[#This Row],[64]]</f>
        <v>9.5165510225299996E-2</v>
      </c>
      <c r="BO475" s="10">
        <f>3/24000000*OO[[#This Row],[123 (04JUL1985 06:00:00)-Water Temperature (C)]]*OO[[#This Row],[65]]</f>
        <v>8.8779013322999992E-2</v>
      </c>
      <c r="BP475" s="10">
        <f>3/24000000*OO[[#This Row],[124 (04JUL1985 09:00:00)-Water Temperature (C)]]*OO[[#This Row],[66]]</f>
        <v>8.3112024888E-2</v>
      </c>
      <c r="BQ475" s="10">
        <f>3/24000000*OO[[#This Row],[125 (04JUL1985 12:00:00)-Water Temperature (C)]]*OO[[#This Row],[67]]</f>
        <v>7.7680932830312507E-2</v>
      </c>
      <c r="BR475" s="10">
        <f>3/24000000*OO[[#This Row],[126 (04JUL1985 15:00:00)-Water Temperature (C)]]*OO[[#This Row],[68]]</f>
        <v>7.2321841453062488E-2</v>
      </c>
      <c r="BS475" s="10">
        <f>3/24000000*OO[[#This Row],[127 (04JUL1985 18:00:00)-Water Temperature (C)]]*OO[[#This Row],[69]]</f>
        <v>6.7082812406399989E-2</v>
      </c>
      <c r="BT475" s="10">
        <f>3/24000000*OO[[#This Row],[128 (04JUL1985 21:00:00)-Water Temperature (C)]]*OO[[#This Row],[70]]</f>
        <v>6.1974450845162489E-2</v>
      </c>
      <c r="BU475" s="10">
        <f>3/24000000*OO[[#This Row],[129 (05JUL1985 00:00:00)-Water Temperature (C)]]*OO[[#This Row],[71]]</f>
        <v>5.7023974791574998E-2</v>
      </c>
      <c r="BV475" s="10">
        <f>3/24000000*OO[[#This Row],[130 (05JUL1985 03:00:00)-Water Temperature (C)]]*OO[[#This Row],[72]]</f>
        <v>5.2438097478750001E-2</v>
      </c>
      <c r="BW475" s="10">
        <f>3/24000000*OO[[#This Row],[131 (05JUL1985 06:00:00)-Water Temperature (C)]]*OO[[#This Row],[73]]</f>
        <v>4.8240915340799995E-2</v>
      </c>
      <c r="BX475" s="10">
        <f>3/24000000*OO[[#This Row],[132 (05JUL1985 09:00:00)-Water Temperature (C)]]*OO[[#This Row],[74]]</f>
        <v>4.4652281156924989E-2</v>
      </c>
      <c r="BY475" s="10">
        <f>3/24000000*OO[[#This Row],[133 (05JUL1985 12:00:00)-Water Temperature (C)]]*OO[[#This Row],[75]]</f>
        <v>4.1431955284249998E-2</v>
      </c>
      <c r="BZ475" s="10">
        <f>3/24000000*OO[[#This Row],[134 (05JUL1985 15:00:00)-Water Temperature (C)]]*OO[[#This Row],[76]]</f>
        <v>3.8465869416812501E-2</v>
      </c>
      <c r="CA475" s="10">
        <f>3/24000000*OO[[#This Row],[135 (05JUL1985 18:00:00)-Water Temperature (C)]]*OO[[#This Row],[77]]</f>
        <v>3.5683284416029998E-2</v>
      </c>
      <c r="CB475" s="10">
        <f>3/24000000*OO[[#This Row],[136 (05JUL1985 21:00:00)-Water Temperature (C)]]*OO[[#This Row],[78]]</f>
        <v>3.2925310527130006E-2</v>
      </c>
      <c r="CC475" s="10">
        <f>3/24000000*OO[[#This Row],[137 (06JUL1985 00:00:00)-Water Temperature (C)]]*OO[[#This Row],[79]]</f>
        <v>3.0281747143837499E-2</v>
      </c>
      <c r="CD475" s="10">
        <f>3/24000000*OO[[#This Row],[138 (06JUL1985 03:00:00)-Water Temperature (C)]]*OO[[#This Row],[80]]</f>
        <v>2.7873605934429994E-2</v>
      </c>
      <c r="CE475" s="10">
        <f>3/24000000*OO[[#This Row],[139 (06JUL1985 06:00:00)-Water Temperature (C)]]*OO[[#This Row],[81]]</f>
        <v>2.5707369972900001E-2</v>
      </c>
      <c r="CF475" s="10">
        <f>3/24000000*OO[[#This Row],[140 (06JUL1985 09:00:00)-Water Temperature (C)]]*OO[[#This Row],[82]]</f>
        <v>2.3911757669699999E-2</v>
      </c>
      <c r="CG475" s="10">
        <f>3/24000000*OO[[#This Row],[141 (06JUL1985 12:00:00)-Water Temperature (C)]]*OO[[#This Row],[83]]</f>
        <v>2.2307016241578749E-2</v>
      </c>
      <c r="CH475" s="10">
        <f>3/24000000*OO[[#This Row],[142 (06JUL1985 15:00:00)-Water Temperature (C)]]*OO[[#This Row],[84]]</f>
        <v>2.0817907887352501E-2</v>
      </c>
      <c r="CI475" s="10">
        <f>3/24000000*OO[[#This Row],[143 (06JUL1985 18:00:00)-Water Temperature (C)]]*OO[[#This Row],[85]]</f>
        <v>1.94224803984075E-2</v>
      </c>
      <c r="CJ475" s="10">
        <f>3/24000000*OO[[#This Row],[144 (06JUL1985 21:00:00)-Water Temperature (C)]]*OO[[#This Row],[86]]</f>
        <v>1.8033191285175002E-2</v>
      </c>
      <c r="CK475" s="10">
        <f>3/24000000*OO[[#This Row],[145 (07JUL1985 00:00:00)-Water Temperature (C)]]*OO[[#This Row],[87]]</f>
        <v>1.6699930097670002E-2</v>
      </c>
      <c r="CL475" s="10">
        <f>3/24000000*OO[[#This Row],[146 (07JUL1985 03:00:00)-Water Temperature (C)]]*OO[[#This Row],[88]]</f>
        <v>1.5468576532674999E-2</v>
      </c>
      <c r="CM475" s="10">
        <f>3/24000000*OO[[#This Row],[147 (07JUL1985 06:00:00)-Water Temperature (C)]]*OO[[#This Row],[89]]</f>
        <v>1.4337824079599999E-2</v>
      </c>
      <c r="CN475" s="10">
        <f>3/24000000*OO[[#This Row],[148 (07JUL1985 09:00:00)-Water Temperature (C)]]*OO[[#This Row],[90]]</f>
        <v>1.3322840267388751E-2</v>
      </c>
      <c r="CO475" s="10">
        <f>3/24000000*OO[[#This Row],[149 (07JUL1985 12:00:00)-Water Temperature (C)]]*OO[[#This Row],[91]]</f>
        <v>1.2433063916744999E-2</v>
      </c>
      <c r="CP475" s="10">
        <f>3/24000000*OO[[#This Row],[150 (07JUL1985 15:00:00)-Water Temperature (C)]]*OO[[#This Row],[92]]</f>
        <v>1.1655979618318751E-2</v>
      </c>
      <c r="CQ475" s="10">
        <f>3/24000000*OO[[#This Row],[151 (07JUL1985 18:00:00)-Water Temperature (C)]]*OO[[#This Row],[93]]</f>
        <v>1.089927529477875E-2</v>
      </c>
      <c r="CR475" s="10">
        <f>3/24000000*OO[[#This Row],[152 (07JUL1985 21:00:00)-Water Temperature (C)]]*OO[[#This Row],[94]]</f>
        <v>1.0157122371026249E-2</v>
      </c>
      <c r="CS475" s="10">
        <f>3/24000000*OO[[#This Row],[153 (08JUL1985 00:00:00)-Water Temperature (C)]]*OO[[#This Row],[95]]</f>
        <v>9.4633697163762492E-3</v>
      </c>
      <c r="CT475" s="10">
        <f>3/24000000*OO[[#This Row],[154 (08JUL1985 03:00:00)-Water Temperature (C)]]*OO[[#This Row],[96]]</f>
        <v>8.8220087978374984E-3</v>
      </c>
      <c r="CU475" s="10">
        <f>3/24000000*OO[[#This Row],[155 (08JUL1985 06:00:00)-Water Temperature (C)]]*OO[[#This Row],[97]]</f>
        <v>8.232151568399999E-3</v>
      </c>
      <c r="CV475" s="10">
        <f>3/24000000*OO[[#This Row],[156 (08JUL1985 09:00:00)-Water Temperature (C)]]*OO[[#This Row],[98]]</f>
        <v>7.7268314406625004E-3</v>
      </c>
      <c r="CW475" s="10">
        <f>3/24000000*OO[[#This Row],[157 (08JUL1985 12:00:00)-Water Temperature (C)]]*OO[[#This Row],[99]]</f>
        <v>7.2837110673599995E-3</v>
      </c>
    </row>
    <row r="476" spans="1:101" x14ac:dyDescent="0.35">
      <c r="A476" t="s">
        <v>483</v>
      </c>
      <c r="B476">
        <v>753.47479999999996</v>
      </c>
      <c r="C476" s="10">
        <f>3/24*OO[[#This Row],[59 (26JUN1985 06:00:00)-Water Temperature (C)]]*OO[[#This Row],[1]]/SUM(OO[1])</f>
        <v>0</v>
      </c>
      <c r="D476" s="10">
        <f>3/24*OO[[#This Row],[60 (26JUN1985 09:00:00)-Water Temperature (C)]]*OO[[#This Row],[2]]/SUM(OO[2])</f>
        <v>0</v>
      </c>
      <c r="E476" s="10">
        <f>3/24*OO[[#This Row],[61 (26JUN1985 12:00:00)-Water Temperature (C)]]*OO[[#This Row],[3]]/SUM(OO[3])</f>
        <v>0</v>
      </c>
      <c r="F476" s="10">
        <f>3/24*OO[[#This Row],[62 (26JUN1985 15:00:00)-Water Temperature (C)]]*OO[[#This Row],[4]]/SUM(OO[4])</f>
        <v>0</v>
      </c>
      <c r="G476" s="10">
        <f>3/24*OO[[#This Row],[63 (26JUN1985 18:00:00)-Water Temperature (C)]]*OO[[#This Row],[5]]/SUM(OO[5])</f>
        <v>0</v>
      </c>
      <c r="H476" s="10">
        <f>3/24*OO[[#This Row],[64 (26JUN1985 21:00:00)-Water Temperature (C)]]*OO[[#This Row],[6]]/SUM(OO[6])</f>
        <v>0</v>
      </c>
      <c r="I476" s="10">
        <f>3/24*OO[[#This Row],[65 (27JUN1985 00:00:00)-Water Temperature (C)]]*OO[[#This Row],[7]]/SUM(OO[7])</f>
        <v>0</v>
      </c>
      <c r="J476" s="10">
        <f>3/24*OO[[#This Row],[66 (27JUN1985 03:00:00)-Water Temperature (C)]]*OO[[#This Row],[8]]/SUM(OO[8])</f>
        <v>0</v>
      </c>
      <c r="K476" s="10">
        <f>3/24*OO[[#This Row],[67 (27JUN1985 06:00:00)-Water Temperature (C)]]*OO[[#This Row],[9]]/SUM(OO[9])</f>
        <v>0</v>
      </c>
      <c r="L476" s="10">
        <f>3/24*OO[[#This Row],[68 (27JUN1985 09:00:00)-Water Temperature (C)]]*OO[[#This Row],[10]]/SUM(OO[10])</f>
        <v>0</v>
      </c>
      <c r="M476" s="10">
        <f>3/24*OO[[#This Row],[69 (27JUN1985 12:00:00)-Water Temperature (C)]]*OO[[#This Row],[11]]/SUM(OO[11])</f>
        <v>0</v>
      </c>
      <c r="N476" s="10">
        <f>3/24*OO[[#This Row],[70 (27JUN1985 15:00:00)-Water Temperature (C)]]*OO[[#This Row],[12]]/SUM(OO[12])</f>
        <v>0</v>
      </c>
      <c r="O476" s="10">
        <f>3/24*OO[[#This Row],[71 (27JUN1985 18:00:00)-Water Temperature (C)]]*OO[[#This Row],[13]]/SUM(OO[13])</f>
        <v>0</v>
      </c>
      <c r="P476" s="10">
        <f>3/24*OO[[#This Row],[72 (27JUN1985 21:00:00)-Water Temperature (C)]]*OO[[#This Row],[14]]/SUM(OO[14])</f>
        <v>0</v>
      </c>
      <c r="Q476" s="10">
        <f>3/24*OO[[#This Row],[73 (28JUN1985 00:00:00)-Water Temperature (C)]]*OO[[#This Row],[15]]/SUM(OO[15])</f>
        <v>0</v>
      </c>
      <c r="R476" s="10">
        <f>3/24*OO[[#This Row],[74 (28JUN1985 03:00:00)-Water Temperature (C)]]*OO[[#This Row],[16]]/SUM(OO[16])</f>
        <v>0</v>
      </c>
      <c r="S476" s="10">
        <f>3/24*OO[[#This Row],[75 (28JUN1985 06:00:00)-Water Temperature (C)]]*OO[[#This Row],[17]]/SUM(OO[17])</f>
        <v>0</v>
      </c>
      <c r="T476" s="10">
        <f>3/24*OO[[#This Row],[76 (28JUN1985 09:00:00)-Water Temperature (C)]]*OO[[#This Row],[18]]/SUM(OO[18])</f>
        <v>0</v>
      </c>
      <c r="U476" s="10">
        <f>3/24*OO[[#This Row],[77 (28JUN1985 12:00:00)-Water Temperature (C)]]*OO[[#This Row],[19]]/SUM(OO[19])</f>
        <v>0</v>
      </c>
      <c r="V476" s="10">
        <f>3/24000000*OO[[#This Row],[78 (28JUN1985 15:00:00)-Water Temperature (C)]]*OO[[#This Row],[20]]</f>
        <v>0</v>
      </c>
      <c r="W476" s="10">
        <f>3/24000000*OO[[#This Row],[79 (28JUN1985 18:00:00)-Water Temperature (C)]]*OO[[#This Row],[21]]</f>
        <v>0</v>
      </c>
      <c r="X476" s="10">
        <f>3/24000000*OO[[#This Row],[80 (28JUN1985 21:00:00)-Water Temperature (C)]]*OO[[#This Row],[22]]</f>
        <v>0</v>
      </c>
      <c r="Y476" s="10">
        <f>3/24000000*OO[[#This Row],[81 (29JUN1985 00:00:00)-Water Temperature (C)]]*OO[[#This Row],[23]]</f>
        <v>0</v>
      </c>
      <c r="Z476" s="10">
        <f>3/24000000*OO[[#This Row],[82 (29JUN1985 03:00:00)-Water Temperature (C)]]*OO[[#This Row],[24]]</f>
        <v>1.1843120280152498E-37</v>
      </c>
      <c r="AA476" s="10">
        <f>3/24000000*OO[[#This Row],[83 (29JUN1985 06:00:00)-Water Temperature (C)]]*OO[[#This Row],[25]]</f>
        <v>2.7581215737363748E-32</v>
      </c>
      <c r="AB476" s="10">
        <f>3/24000000*OO[[#This Row],[84 (29JUN1985 09:00:00)-Water Temperature (C)]]*OO[[#This Row],[26]]</f>
        <v>8.1791732085525002E-28</v>
      </c>
      <c r="AC476" s="10">
        <f>3/24000000*OO[[#This Row],[85 (29JUN1985 12:00:00)-Water Temperature (C)]]*OO[[#This Row],[27]]</f>
        <v>4.8413171295274998E-24</v>
      </c>
      <c r="AD476" s="10">
        <f>3/24000000*OO[[#This Row],[86 (29JUN1985 15:00:00)-Water Temperature (C)]]*OO[[#This Row],[28]]</f>
        <v>7.6446609126999995E-21</v>
      </c>
      <c r="AE476" s="10">
        <f>3/24000000*OO[[#This Row],[88 (29JUN1985 21:00:00)-Water Temperature (C)]]*OO[[#This Row],[30]]</f>
        <v>8.9625033991362491E-16</v>
      </c>
      <c r="AF476" s="10">
        <f>3/24000000*OO[[#This Row],[88 (29JUN1985 21:00:00)-Water Temperature (C)]]*OO[[#This Row],[30]]</f>
        <v>8.9625033991362491E-16</v>
      </c>
      <c r="AG476" s="10">
        <f>3/24000000*OO[[#This Row],[89 (30JUN1985 00:00:00)-Water Temperature (C)]]*OO[[#This Row],[31]]</f>
        <v>9.4481286801974993E-14</v>
      </c>
      <c r="AH476" s="10">
        <f>3/24000000*OO[[#This Row],[90 (30JUN1985 03:00:00)-Water Temperature (C)]]*OO[[#This Row],[32]]</f>
        <v>5.3595112955925002E-12</v>
      </c>
      <c r="AI476" s="10">
        <f>3/24000000*OO[[#This Row],[91 (30JUN1985 06:00:00)-Water Temperature (C)]]*OO[[#This Row],[33]]</f>
        <v>1.78226698170525E-10</v>
      </c>
      <c r="AJ476" s="10">
        <f>3/24000000*OO[[#This Row],[92 (30JUN1985 09:00:00)-Water Temperature (C)]]*OO[[#This Row],[34]]</f>
        <v>3.7427970548750003E-9</v>
      </c>
      <c r="AK476" s="10">
        <f>3/24000000*OO[[#This Row],[93 (30JUN1985 12:00:00)-Water Temperature (C)]]*OO[[#This Row],[35]]</f>
        <v>5.2600716204574998E-8</v>
      </c>
      <c r="AL476" s="10">
        <f>3/24000000*OO[[#This Row],[94 (30JUN1985 15:00:00)-Water Temperature (C)]]*OO[[#This Row],[36]]</f>
        <v>5.1873036919425001E-7</v>
      </c>
      <c r="AM476" s="10">
        <f>3/24000000*OO[[#This Row],[95 (30JUN1985 18:00:00)-Water Temperature (C)]]*OO[[#This Row],[37]]</f>
        <v>3.7388833345049996E-6</v>
      </c>
      <c r="AN476" s="10">
        <f>3/24000000*OO[[#This Row],[96 (30JUN1985 21:00:00)-Water Temperature (C)]]*OO[[#This Row],[38]]</f>
        <v>2.0378107457499998E-5</v>
      </c>
      <c r="AO476" s="10">
        <f>3/24000000*OO[[#This Row],[97 (01JUL1985 00:00:00)-Water Temperature (C)]]*OO[[#This Row],[39]]</f>
        <v>8.7118431727424998E-5</v>
      </c>
      <c r="AP476" s="10">
        <f>3/24000000*OO[[#This Row],[98 (01JUL1985 03:00:00)-Water Temperature (C)]]*OO[[#This Row],[40]]</f>
        <v>3.021560703509E-4</v>
      </c>
      <c r="AQ476" s="10">
        <f>3/24000000*OO[[#This Row],[99 (01JUL1985 06:00:00)-Water Temperature (C)]]*OO[[#This Row],[41]]</f>
        <v>8.7425646318687504E-4</v>
      </c>
      <c r="AR476" s="10">
        <f>3/24000000*OO[[#This Row],[100 (01JUL1985 09:00:00)-Water Temperature (C)]]*OO[[#This Row],[42]]</f>
        <v>2.174660189542875E-3</v>
      </c>
      <c r="AS476" s="10">
        <f>3/24000000*OO[[#This Row],[101 (01JUL1985 12:00:00)-Water Temperature (C)]]*OO[[#This Row],[43]]</f>
        <v>4.7209738100800003E-3</v>
      </c>
      <c r="AT476" s="10">
        <f>3/24000000*OO[[#This Row],[102 (01JUL1985 15:00:00)-Water Temperature (C)]]*OO[[#This Row],[44]]</f>
        <v>9.0620874228750006E-3</v>
      </c>
      <c r="AU476" s="10">
        <f>3/24000000*OO[[#This Row],[103 (01JUL1985 18:00:00)-Water Temperature (C)]]*OO[[#This Row],[45]]</f>
        <v>1.5647286576102499E-2</v>
      </c>
      <c r="AV476" s="10">
        <f>3/24000000*OO[[#This Row],[104 (01JUL1985 21:00:00)-Water Temperature (C)]]*OO[[#This Row],[46]]</f>
        <v>2.4596950133898749E-2</v>
      </c>
      <c r="AW476" s="10">
        <f>3/24000000*OO[[#This Row],[105 (02JUL1985 00:00:00)-Water Temperature (C)]]*OO[[#This Row],[47]]</f>
        <v>3.5819428845622496E-2</v>
      </c>
      <c r="AX476" s="10">
        <f>3/24000000*OO[[#This Row],[106 (02JUL1985 03:00:00)-Water Temperature (C)]]*OO[[#This Row],[48]]</f>
        <v>4.8820872767599992E-2</v>
      </c>
      <c r="AY476" s="10">
        <f>3/24000000*OO[[#This Row],[107 (02JUL1985 06:00:00)-Water Temperature (C)]]*OO[[#This Row],[49]]</f>
        <v>6.2849281903450002E-2</v>
      </c>
      <c r="AZ476" s="10">
        <f>3/24000000*OO[[#This Row],[108 (02JUL1985 09:00:00)-Water Temperature (C)]]*OO[[#This Row],[50]]</f>
        <v>7.6996864226775E-2</v>
      </c>
      <c r="BA476" s="10">
        <f>3/24000000*OO[[#This Row],[109 (02JUL1985 12:00:00)-Water Temperature (C)]]*OO[[#This Row],[51]]</f>
        <v>9.0779973360562496E-2</v>
      </c>
      <c r="BB476" s="10">
        <f>3/24000000*OO[[#This Row],[110 (02JUL1985 15:00:00)-Water Temperature (C)]]*OO[[#This Row],[52]]</f>
        <v>0.10362357899834999</v>
      </c>
      <c r="BC476" s="10">
        <f>3/24000000*OO[[#This Row],[111 (02JUL1985 18:00:00)-Water Temperature (C)]]*OO[[#This Row],[53]]</f>
        <v>0.1146394468414125</v>
      </c>
      <c r="BD476" s="10">
        <f>3/24000000*OO[[#This Row],[112 (02JUL1985 21:00:00)-Water Temperature (C)]]*OO[[#This Row],[54]]</f>
        <v>0.12290820482806251</v>
      </c>
      <c r="BE476" s="10">
        <f>3/24000000*OO[[#This Row],[113 (03JUL1985 00:00:00)-Water Temperature (C)]]*OO[[#This Row],[55]]</f>
        <v>0.1280920884458</v>
      </c>
      <c r="BF476" s="10">
        <f>3/24000000*OO[[#This Row],[114 (03JUL1985 03:00:00)-Water Temperature (C)]]*OO[[#This Row],[56]]</f>
        <v>0.13091916777930002</v>
      </c>
      <c r="BG476" s="10">
        <f>3/24000000*OO[[#This Row],[115 (03JUL1985 06:00:00)-Water Temperature (C)]]*OO[[#This Row],[57]]</f>
        <v>0.1316182023784</v>
      </c>
      <c r="BH476" s="10">
        <f>3/24000000*OO[[#This Row],[116 (03JUL1985 09:00:00)-Water Temperature (C)]]*OO[[#This Row],[58]]</f>
        <v>0.13105393712312499</v>
      </c>
      <c r="BI476" s="10">
        <f>3/24000000*OO[[#This Row],[117 (03JUL1985 12:00:00)-Water Temperature (C)]]*OO[[#This Row],[59]]</f>
        <v>0.12929071065505002</v>
      </c>
      <c r="BJ476" s="10">
        <f>3/24000000*OO[[#This Row],[118 (03JUL1985 15:00:00)-Water Temperature (C)]]*OO[[#This Row],[60]]</f>
        <v>0.126208543411125</v>
      </c>
      <c r="BK476" s="10">
        <f>3/24000000*OO[[#This Row],[119 (03JUL1985 18:00:00)-Water Temperature (C)]]*OO[[#This Row],[61]]</f>
        <v>0.1219726859519</v>
      </c>
      <c r="BL476" s="10">
        <f>3/24000000*OO[[#This Row],[120 (03JUL1985 21:00:00)-Water Temperature (C)]]*OO[[#This Row],[62]]</f>
        <v>0.116491132263075</v>
      </c>
      <c r="BM476" s="10">
        <f>3/24000000*OO[[#This Row],[121 (04JUL1985 00:00:00)-Water Temperature (C)]]*OO[[#This Row],[63]]</f>
        <v>0.1102931222487</v>
      </c>
      <c r="BN476" s="10">
        <f>3/24000000*OO[[#This Row],[122 (04JUL1985 03:00:00)-Water Temperature (C)]]*OO[[#This Row],[64]]</f>
        <v>0.10390220905055</v>
      </c>
      <c r="BO476" s="10">
        <f>3/24000000*OO[[#This Row],[123 (04JUL1985 06:00:00)-Water Temperature (C)]]*OO[[#This Row],[65]]</f>
        <v>9.7527691175850001E-2</v>
      </c>
      <c r="BP476" s="10">
        <f>3/24000000*OO[[#This Row],[124 (04JUL1985 09:00:00)-Water Temperature (C)]]*OO[[#This Row],[66]]</f>
        <v>9.1807695519874999E-2</v>
      </c>
      <c r="BQ476" s="10">
        <f>3/24000000*OO[[#This Row],[125 (04JUL1985 12:00:00)-Water Temperature (C)]]*OO[[#This Row],[67]]</f>
        <v>8.6248759354775009E-2</v>
      </c>
      <c r="BR476" s="10">
        <f>3/24000000*OO[[#This Row],[126 (04JUL1985 15:00:00)-Water Temperature (C)]]*OO[[#This Row],[68]]</f>
        <v>8.0681077104387489E-2</v>
      </c>
      <c r="BS476" s="10">
        <f>3/24000000*OO[[#This Row],[127 (04JUL1985 18:00:00)-Water Temperature (C)]]*OO[[#This Row],[69]]</f>
        <v>7.5169553151750002E-2</v>
      </c>
      <c r="BT476" s="10">
        <f>3/24000000*OO[[#This Row],[128 (04JUL1985 21:00:00)-Water Temperature (C)]]*OO[[#This Row],[70]]</f>
        <v>6.9735462185999991E-2</v>
      </c>
      <c r="BU476" s="10">
        <f>3/24000000*OO[[#This Row],[129 (05JUL1985 00:00:00)-Water Temperature (C)]]*OO[[#This Row],[71]]</f>
        <v>6.4416468224099993E-2</v>
      </c>
      <c r="BV476" s="10">
        <f>3/24000000*OO[[#This Row],[130 (05JUL1985 03:00:00)-Water Temperature (C)]]*OO[[#This Row],[72]]</f>
        <v>5.9451345745312502E-2</v>
      </c>
      <c r="BW476" s="10">
        <f>3/24000000*OO[[#This Row],[131 (05JUL1985 06:00:00)-Water Temperature (C)]]*OO[[#This Row],[73]]</f>
        <v>5.4877007458799996E-2</v>
      </c>
      <c r="BX476" s="10">
        <f>3/24000000*OO[[#This Row],[132 (05JUL1985 09:00:00)-Water Temperature (C)]]*OO[[#This Row],[74]]</f>
        <v>5.0946655951449996E-2</v>
      </c>
      <c r="BY476" s="10">
        <f>3/24000000*OO[[#This Row],[133 (05JUL1985 12:00:00)-Water Temperature (C)]]*OO[[#This Row],[75]]</f>
        <v>4.7403480594524997E-2</v>
      </c>
      <c r="BZ476" s="10">
        <f>3/24000000*OO[[#This Row],[134 (05JUL1985 15:00:00)-Water Temperature (C)]]*OO[[#This Row],[76]]</f>
        <v>4.4123862501700001E-2</v>
      </c>
      <c r="CA476" s="10">
        <f>3/24000000*OO[[#This Row],[135 (05JUL1985 18:00:00)-Water Temperature (C)]]*OO[[#This Row],[77]]</f>
        <v>4.1031797251549998E-2</v>
      </c>
      <c r="CB476" s="10">
        <f>3/24000000*OO[[#This Row],[136 (05JUL1985 21:00:00)-Water Temperature (C)]]*OO[[#This Row],[78]]</f>
        <v>3.7952267980524992E-2</v>
      </c>
      <c r="CC476" s="10">
        <f>3/24000000*OO[[#This Row],[137 (06JUL1985 00:00:00)-Water Temperature (C)]]*OO[[#This Row],[79]]</f>
        <v>3.4985746330299994E-2</v>
      </c>
      <c r="CD476" s="10">
        <f>3/24000000*OO[[#This Row],[138 (06JUL1985 03:00:00)-Water Temperature (C)]]*OO[[#This Row],[80]]</f>
        <v>3.22727157662E-2</v>
      </c>
      <c r="CE476" s="10">
        <f>3/24000000*OO[[#This Row],[139 (06JUL1985 06:00:00)-Water Temperature (C)]]*OO[[#This Row],[81]]</f>
        <v>2.9824281830525001E-2</v>
      </c>
      <c r="CF476" s="10">
        <f>3/24000000*OO[[#This Row],[140 (06JUL1985 09:00:00)-Water Temperature (C)]]*OO[[#This Row],[82]]</f>
        <v>2.7788612685242499E-2</v>
      </c>
      <c r="CG476" s="10">
        <f>3/24000000*OO[[#This Row],[141 (06JUL1985 12:00:00)-Water Temperature (C)]]*OO[[#This Row],[83]]</f>
        <v>2.5966214157029998E-2</v>
      </c>
      <c r="CH476" s="10">
        <f>3/24000000*OO[[#This Row],[142 (06JUL1985 15:00:00)-Water Temperature (C)]]*OO[[#This Row],[84]]</f>
        <v>2.427135242434E-2</v>
      </c>
      <c r="CI476" s="10">
        <f>3/24000000*OO[[#This Row],[143 (06JUL1985 18:00:00)-Water Temperature (C)]]*OO[[#This Row],[85]]</f>
        <v>2.2678914942337501E-2</v>
      </c>
      <c r="CJ476" s="10">
        <f>3/24000000*OO[[#This Row],[144 (06JUL1985 21:00:00)-Water Temperature (C)]]*OO[[#This Row],[86]]</f>
        <v>2.109033591179375E-2</v>
      </c>
      <c r="CK476" s="10">
        <f>3/24000000*OO[[#This Row],[145 (07JUL1985 00:00:00)-Water Temperature (C)]]*OO[[#This Row],[87]]</f>
        <v>1.956144366E-2</v>
      </c>
      <c r="CL476" s="10">
        <f>3/24000000*OO[[#This Row],[146 (07JUL1985 03:00:00)-Water Temperature (C)]]*OO[[#This Row],[88]]</f>
        <v>1.8146326693884999E-2</v>
      </c>
      <c r="CM476" s="10">
        <f>3/24000000*OO[[#This Row],[147 (07JUL1985 06:00:00)-Water Temperature (C)]]*OO[[#This Row],[89]]</f>
        <v>1.6844452837555E-2</v>
      </c>
      <c r="CN476" s="10">
        <f>3/24000000*OO[[#This Row],[148 (07JUL1985 09:00:00)-Water Temperature (C)]]*OO[[#This Row],[90]]</f>
        <v>1.5673850326279999E-2</v>
      </c>
      <c r="CO476" s="10">
        <f>3/24000000*OO[[#This Row],[149 (07JUL1985 12:00:00)-Water Temperature (C)]]*OO[[#This Row],[91]]</f>
        <v>1.4645811178325002E-2</v>
      </c>
      <c r="CP476" s="10">
        <f>3/24000000*OO[[#This Row],[150 (07JUL1985 15:00:00)-Water Temperature (C)]]*OO[[#This Row],[92]]</f>
        <v>1.3747319295138749E-2</v>
      </c>
      <c r="CQ476" s="10">
        <f>3/24000000*OO[[#This Row],[151 (07JUL1985 18:00:00)-Water Temperature (C)]]*OO[[#This Row],[93]]</f>
        <v>1.2871718086703747E-2</v>
      </c>
      <c r="CR476" s="10">
        <f>3/24000000*OO[[#This Row],[152 (07JUL1985 21:00:00)-Water Temperature (C)]]*OO[[#This Row],[94]]</f>
        <v>1.2011652172244999E-2</v>
      </c>
      <c r="CS476" s="10">
        <f>3/24000000*OO[[#This Row],[153 (08JUL1985 00:00:00)-Water Temperature (C)]]*OO[[#This Row],[95]]</f>
        <v>1.1205756817725E-2</v>
      </c>
      <c r="CT476" s="10">
        <f>3/24000000*OO[[#This Row],[154 (08JUL1985 03:00:00)-Water Temperature (C)]]*OO[[#This Row],[96]]</f>
        <v>1.0459945555211249E-2</v>
      </c>
      <c r="CU476" s="10">
        <f>3/24000000*OO[[#This Row],[155 (08JUL1985 06:00:00)-Water Temperature (C)]]*OO[[#This Row],[97]]</f>
        <v>9.7728145678499991E-3</v>
      </c>
      <c r="CV476" s="10">
        <f>3/24000000*OO[[#This Row],[156 (08JUL1985 09:00:00)-Water Temperature (C)]]*OO[[#This Row],[98]]</f>
        <v>9.1828924755749993E-3</v>
      </c>
      <c r="CW476" s="10">
        <f>3/24000000*OO[[#This Row],[157 (08JUL1985 12:00:00)-Water Temperature (C)]]*OO[[#This Row],[99]]</f>
        <v>8.6652293752799998E-3</v>
      </c>
    </row>
    <row r="477" spans="1:101" x14ac:dyDescent="0.35">
      <c r="A477" t="s">
        <v>484</v>
      </c>
      <c r="B477">
        <v>697.26350000000002</v>
      </c>
      <c r="C477" s="10">
        <f>3/24*OO[[#This Row],[59 (26JUN1985 06:00:00)-Water Temperature (C)]]*OO[[#This Row],[1]]/SUM(OO[1])</f>
        <v>0</v>
      </c>
      <c r="D477" s="10">
        <f>3/24*OO[[#This Row],[60 (26JUN1985 09:00:00)-Water Temperature (C)]]*OO[[#This Row],[2]]/SUM(OO[2])</f>
        <v>0</v>
      </c>
      <c r="E477" s="10">
        <f>3/24*OO[[#This Row],[61 (26JUN1985 12:00:00)-Water Temperature (C)]]*OO[[#This Row],[3]]/SUM(OO[3])</f>
        <v>0</v>
      </c>
      <c r="F477" s="10">
        <f>3/24*OO[[#This Row],[62 (26JUN1985 15:00:00)-Water Temperature (C)]]*OO[[#This Row],[4]]/SUM(OO[4])</f>
        <v>0</v>
      </c>
      <c r="G477" s="10">
        <f>3/24*OO[[#This Row],[63 (26JUN1985 18:00:00)-Water Temperature (C)]]*OO[[#This Row],[5]]/SUM(OO[5])</f>
        <v>0</v>
      </c>
      <c r="H477" s="10">
        <f>3/24*OO[[#This Row],[64 (26JUN1985 21:00:00)-Water Temperature (C)]]*OO[[#This Row],[6]]/SUM(OO[6])</f>
        <v>0</v>
      </c>
      <c r="I477" s="10">
        <f>3/24*OO[[#This Row],[65 (27JUN1985 00:00:00)-Water Temperature (C)]]*OO[[#This Row],[7]]/SUM(OO[7])</f>
        <v>0</v>
      </c>
      <c r="J477" s="10">
        <f>3/24*OO[[#This Row],[66 (27JUN1985 03:00:00)-Water Temperature (C)]]*OO[[#This Row],[8]]/SUM(OO[8])</f>
        <v>0</v>
      </c>
      <c r="K477" s="10">
        <f>3/24*OO[[#This Row],[67 (27JUN1985 06:00:00)-Water Temperature (C)]]*OO[[#This Row],[9]]/SUM(OO[9])</f>
        <v>0</v>
      </c>
      <c r="L477" s="10">
        <f>3/24*OO[[#This Row],[68 (27JUN1985 09:00:00)-Water Temperature (C)]]*OO[[#This Row],[10]]/SUM(OO[10])</f>
        <v>0</v>
      </c>
      <c r="M477" s="10">
        <f>3/24*OO[[#This Row],[69 (27JUN1985 12:00:00)-Water Temperature (C)]]*OO[[#This Row],[11]]/SUM(OO[11])</f>
        <v>0</v>
      </c>
      <c r="N477" s="10">
        <f>3/24*OO[[#This Row],[70 (27JUN1985 15:00:00)-Water Temperature (C)]]*OO[[#This Row],[12]]/SUM(OO[12])</f>
        <v>0</v>
      </c>
      <c r="O477" s="10">
        <f>3/24*OO[[#This Row],[71 (27JUN1985 18:00:00)-Water Temperature (C)]]*OO[[#This Row],[13]]/SUM(OO[13])</f>
        <v>0</v>
      </c>
      <c r="P477" s="10">
        <f>3/24*OO[[#This Row],[72 (27JUN1985 21:00:00)-Water Temperature (C)]]*OO[[#This Row],[14]]/SUM(OO[14])</f>
        <v>0</v>
      </c>
      <c r="Q477" s="10">
        <f>3/24*OO[[#This Row],[73 (28JUN1985 00:00:00)-Water Temperature (C)]]*OO[[#This Row],[15]]/SUM(OO[15])</f>
        <v>0</v>
      </c>
      <c r="R477" s="10">
        <f>3/24*OO[[#This Row],[74 (28JUN1985 03:00:00)-Water Temperature (C)]]*OO[[#This Row],[16]]/SUM(OO[16])</f>
        <v>0</v>
      </c>
      <c r="S477" s="10">
        <f>3/24*OO[[#This Row],[75 (28JUN1985 06:00:00)-Water Temperature (C)]]*OO[[#This Row],[17]]/SUM(OO[17])</f>
        <v>0</v>
      </c>
      <c r="T477" s="10">
        <f>3/24*OO[[#This Row],[76 (28JUN1985 09:00:00)-Water Temperature (C)]]*OO[[#This Row],[18]]/SUM(OO[18])</f>
        <v>0</v>
      </c>
      <c r="U477" s="10">
        <f>3/24*OO[[#This Row],[77 (28JUN1985 12:00:00)-Water Temperature (C)]]*OO[[#This Row],[19]]/SUM(OO[19])</f>
        <v>0</v>
      </c>
      <c r="V477" s="10">
        <f>3/24000000*OO[[#This Row],[78 (28JUN1985 15:00:00)-Water Temperature (C)]]*OO[[#This Row],[20]]</f>
        <v>0</v>
      </c>
      <c r="W477" s="10">
        <f>3/24000000*OO[[#This Row],[79 (28JUN1985 18:00:00)-Water Temperature (C)]]*OO[[#This Row],[21]]</f>
        <v>0</v>
      </c>
      <c r="X477" s="10">
        <f>3/24000000*OO[[#This Row],[80 (28JUN1985 21:00:00)-Water Temperature (C)]]*OO[[#This Row],[22]]</f>
        <v>0</v>
      </c>
      <c r="Y477" s="10">
        <f>3/24000000*OO[[#This Row],[81 (29JUN1985 00:00:00)-Water Temperature (C)]]*OO[[#This Row],[23]]</f>
        <v>0</v>
      </c>
      <c r="Z477" s="10">
        <f>3/24000000*OO[[#This Row],[82 (29JUN1985 03:00:00)-Water Temperature (C)]]*OO[[#This Row],[24]]</f>
        <v>2.6367102773439998E-38</v>
      </c>
      <c r="AA477" s="10">
        <f>3/24000000*OO[[#This Row],[83 (29JUN1985 06:00:00)-Water Temperature (C)]]*OO[[#This Row],[25]]</f>
        <v>6.9927142436749994E-33</v>
      </c>
      <c r="AB477" s="10">
        <f>3/24000000*OO[[#This Row],[84 (29JUN1985 09:00:00)-Water Temperature (C)]]*OO[[#This Row],[26]]</f>
        <v>2.3024909859379998E-28</v>
      </c>
      <c r="AC477" s="10">
        <f>3/24000000*OO[[#This Row],[85 (29JUN1985 12:00:00)-Water Temperature (C)]]*OO[[#This Row],[27]]</f>
        <v>1.5146345154719998E-24</v>
      </c>
      <c r="AD477" s="10">
        <f>3/24000000*OO[[#This Row],[86 (29JUN1985 15:00:00)-Water Temperature (C)]]*OO[[#This Row],[28]]</f>
        <v>2.6385589127083749E-21</v>
      </c>
      <c r="AE477" s="10">
        <f>3/24000000*OO[[#This Row],[88 (29JUN1985 21:00:00)-Water Temperature (C)]]*OO[[#This Row],[30]]</f>
        <v>3.6493801011850001E-16</v>
      </c>
      <c r="AF477" s="10">
        <f>3/24000000*OO[[#This Row],[88 (29JUN1985 21:00:00)-Water Temperature (C)]]*OO[[#This Row],[30]]</f>
        <v>3.6493801011850001E-16</v>
      </c>
      <c r="AG477" s="10">
        <f>3/24000000*OO[[#This Row],[89 (30JUN1985 00:00:00)-Water Temperature (C)]]*OO[[#This Row],[31]]</f>
        <v>4.1276118004324996E-14</v>
      </c>
      <c r="AH477" s="10">
        <f>3/24000000*OO[[#This Row],[90 (30JUN1985 03:00:00)-Water Temperature (C)]]*OO[[#This Row],[32]]</f>
        <v>2.4977868612547497E-12</v>
      </c>
      <c r="AI477" s="10">
        <f>3/24000000*OO[[#This Row],[91 (30JUN1985 06:00:00)-Water Temperature (C)]]*OO[[#This Row],[33]]</f>
        <v>8.8208172814074999E-11</v>
      </c>
      <c r="AJ477" s="10">
        <f>3/24000000*OO[[#This Row],[92 (30JUN1985 09:00:00)-Water Temperature (C)]]*OO[[#This Row],[34]]</f>
        <v>1.9593987446370002E-9</v>
      </c>
      <c r="AK477" s="10">
        <f>3/24000000*OO[[#This Row],[93 (30JUN1985 12:00:00)-Water Temperature (C)]]*OO[[#This Row],[35]]</f>
        <v>2.9027495234780001E-8</v>
      </c>
      <c r="AL477" s="10">
        <f>3/24000000*OO[[#This Row],[94 (30JUN1985 15:00:00)-Water Temperature (C)]]*OO[[#This Row],[36]]</f>
        <v>3.00810295103675E-7</v>
      </c>
      <c r="AM477" s="10">
        <f>3/24000000*OO[[#This Row],[95 (30JUN1985 18:00:00)-Water Temperature (C)]]*OO[[#This Row],[37]]</f>
        <v>2.2717647054999999E-6</v>
      </c>
      <c r="AN477" s="10">
        <f>3/24000000*OO[[#This Row],[96 (30JUN1985 21:00:00)-Water Temperature (C)]]*OO[[#This Row],[38]]</f>
        <v>1.2938762955943747E-5</v>
      </c>
      <c r="AO477" s="10">
        <f>3/24000000*OO[[#This Row],[97 (01JUL1985 00:00:00)-Water Temperature (C)]]*OO[[#This Row],[39]]</f>
        <v>5.7646358115562497E-5</v>
      </c>
      <c r="AP477" s="10">
        <f>3/24000000*OO[[#This Row],[98 (01JUL1985 03:00:00)-Water Temperature (C)]]*OO[[#This Row],[40]]</f>
        <v>2.0781765843239997E-4</v>
      </c>
      <c r="AQ477" s="10">
        <f>3/24000000*OO[[#This Row],[99 (01JUL1985 06:00:00)-Water Temperature (C)]]*OO[[#This Row],[41]]</f>
        <v>6.2347477507425006E-4</v>
      </c>
      <c r="AR477" s="10">
        <f>3/24000000*OO[[#This Row],[100 (01JUL1985 09:00:00)-Water Temperature (C)]]*OO[[#This Row],[42]]</f>
        <v>1.6040155189531249E-3</v>
      </c>
      <c r="AS477" s="10">
        <f>3/24000000*OO[[#This Row],[101 (01JUL1985 12:00:00)-Water Temperature (C)]]*OO[[#This Row],[43]]</f>
        <v>3.5929003263989998E-3</v>
      </c>
      <c r="AT477" s="10">
        <f>3/24000000*OO[[#This Row],[102 (01JUL1985 15:00:00)-Water Temperature (C)]]*OO[[#This Row],[44]]</f>
        <v>7.1004995055637486E-3</v>
      </c>
      <c r="AU477" s="10">
        <f>3/24000000*OO[[#This Row],[103 (01JUL1985 18:00:00)-Water Temperature (C)]]*OO[[#This Row],[45]]</f>
        <v>1.2595829471711249E-2</v>
      </c>
      <c r="AV477" s="10">
        <f>3/24000000*OO[[#This Row],[104 (01JUL1985 21:00:00)-Water Temperature (C)]]*OO[[#This Row],[46]]</f>
        <v>2.0303038876049995E-2</v>
      </c>
      <c r="AW477" s="10">
        <f>3/24000000*OO[[#This Row],[105 (02JUL1985 00:00:00)-Water Temperature (C)]]*OO[[#This Row],[47]]</f>
        <v>3.0258514786744999E-2</v>
      </c>
      <c r="AX477" s="10">
        <f>3/24000000*OO[[#This Row],[106 (02JUL1985 03:00:00)-Water Temperature (C)]]*OO[[#This Row],[48]]</f>
        <v>4.2131833363799998E-2</v>
      </c>
      <c r="AY477" s="10">
        <f>3/24000000*OO[[#This Row],[107 (02JUL1985 06:00:00)-Water Temperature (C)]]*OO[[#This Row],[49]]</f>
        <v>5.5315912076812496E-2</v>
      </c>
      <c r="AZ477" s="10">
        <f>3/24000000*OO[[#This Row],[108 (02JUL1985 09:00:00)-Water Temperature (C)]]*OO[[#This Row],[50]]</f>
        <v>6.9008361554999995E-2</v>
      </c>
      <c r="BA477" s="10">
        <f>3/24000000*OO[[#This Row],[109 (02JUL1985 12:00:00)-Water Temperature (C)]]*OO[[#This Row],[51]]</f>
        <v>8.2721578429199999E-2</v>
      </c>
      <c r="BB477" s="10">
        <f>3/24000000*OO[[#This Row],[110 (02JUL1985 15:00:00)-Water Temperature (C)]]*OO[[#This Row],[52]]</f>
        <v>9.5872412061562495E-2</v>
      </c>
      <c r="BC477" s="10">
        <f>3/24000000*OO[[#This Row],[111 (02JUL1985 18:00:00)-Water Temperature (C)]]*OO[[#This Row],[53]]</f>
        <v>0.10756268811564999</v>
      </c>
      <c r="BD477" s="10">
        <f>3/24000000*OO[[#This Row],[112 (02JUL1985 21:00:00)-Water Temperature (C)]]*OO[[#This Row],[54]]</f>
        <v>0.1168334249166</v>
      </c>
      <c r="BE477" s="10">
        <f>3/24000000*OO[[#This Row],[113 (03JUL1985 00:00:00)-Water Temperature (C)]]*OO[[#This Row],[55]]</f>
        <v>0.12324157828355001</v>
      </c>
      <c r="BF477" s="10">
        <f>3/24000000*OO[[#This Row],[114 (03JUL1985 03:00:00)-Water Temperature (C)]]*OO[[#This Row],[56]]</f>
        <v>0.12736567273952498</v>
      </c>
      <c r="BG477" s="10">
        <f>3/24000000*OO[[#This Row],[115 (03JUL1985 06:00:00)-Water Temperature (C)]]*OO[[#This Row],[57]]</f>
        <v>0.1293634167407125</v>
      </c>
      <c r="BH477" s="10">
        <f>3/24000000*OO[[#This Row],[116 (03JUL1985 09:00:00)-Water Temperature (C)]]*OO[[#This Row],[58]]</f>
        <v>0.13002163667788749</v>
      </c>
      <c r="BI477" s="10">
        <f>3/24000000*OO[[#This Row],[117 (03JUL1985 12:00:00)-Water Temperature (C)]]*OO[[#This Row],[59]]</f>
        <v>0.12939382138072497</v>
      </c>
      <c r="BJ477" s="10">
        <f>3/24000000*OO[[#This Row],[118 (03JUL1985 15:00:00)-Water Temperature (C)]]*OO[[#This Row],[60]]</f>
        <v>0.12730704910942497</v>
      </c>
      <c r="BK477" s="10">
        <f>3/24000000*OO[[#This Row],[119 (03JUL1985 18:00:00)-Water Temperature (C)]]*OO[[#This Row],[61]]</f>
        <v>0.12395817522821251</v>
      </c>
      <c r="BL477" s="10">
        <f>3/24000000*OO[[#This Row],[120 (03JUL1985 21:00:00)-Water Temperature (C)]]*OO[[#This Row],[62]]</f>
        <v>0.11921105344415001</v>
      </c>
      <c r="BM477" s="10">
        <f>3/24000000*OO[[#This Row],[121 (04JUL1985 00:00:00)-Water Temperature (C)]]*OO[[#This Row],[63]]</f>
        <v>0.11359588915561249</v>
      </c>
      <c r="BN477" s="10">
        <f>3/24000000*OO[[#This Row],[122 (04JUL1985 03:00:00)-Water Temperature (C)]]*OO[[#This Row],[64]]</f>
        <v>0.10764934819342499</v>
      </c>
      <c r="BO477" s="10">
        <f>3/24000000*OO[[#This Row],[123 (04JUL1985 06:00:00)-Water Temperature (C)]]*OO[[#This Row],[65]]</f>
        <v>0.101600236950875</v>
      </c>
      <c r="BP477" s="10">
        <f>3/24000000*OO[[#This Row],[124 (04JUL1985 09:00:00)-Water Temperature (C)]]*OO[[#This Row],[66]]</f>
        <v>9.6111421875074987E-2</v>
      </c>
      <c r="BQ477" s="10">
        <f>3/24000000*OO[[#This Row],[125 (04JUL1985 12:00:00)-Water Temperature (C)]]*OO[[#This Row],[67]]</f>
        <v>9.0704574353987488E-2</v>
      </c>
      <c r="BR477" s="10">
        <f>3/24000000*OO[[#This Row],[126 (04JUL1985 15:00:00)-Water Temperature (C)]]*OO[[#This Row],[68]]</f>
        <v>8.5213219207562488E-2</v>
      </c>
      <c r="BS477" s="10">
        <f>3/24000000*OO[[#This Row],[127 (04JUL1985 18:00:00)-Water Temperature (C)]]*OO[[#This Row],[69]]</f>
        <v>7.9710350404987487E-2</v>
      </c>
      <c r="BT477" s="10">
        <f>3/24000000*OO[[#This Row],[128 (04JUL1985 21:00:00)-Water Temperature (C)]]*OO[[#This Row],[70]]</f>
        <v>7.4226918752662491E-2</v>
      </c>
      <c r="BU477" s="10">
        <f>3/24000000*OO[[#This Row],[129 (05JUL1985 00:00:00)-Water Temperature (C)]]*OO[[#This Row],[71]]</f>
        <v>6.8809359129500008E-2</v>
      </c>
      <c r="BV477" s="10">
        <f>3/24000000*OO[[#This Row],[130 (05JUL1985 03:00:00)-Water Temperature (C)]]*OO[[#This Row],[72]]</f>
        <v>6.3715513808450003E-2</v>
      </c>
      <c r="BW477" s="10">
        <f>3/24000000*OO[[#This Row],[131 (05JUL1985 06:00:00)-Water Temperature (C)]]*OO[[#This Row],[73]]</f>
        <v>5.8993168025425001E-2</v>
      </c>
      <c r="BX477" s="10">
        <f>3/24000000*OO[[#This Row],[132 (05JUL1985 09:00:00)-Water Temperature (C)]]*OO[[#This Row],[74]]</f>
        <v>5.4916955179199999E-2</v>
      </c>
      <c r="BY477" s="10">
        <f>3/24000000*OO[[#This Row],[133 (05JUL1985 12:00:00)-Water Temperature (C)]]*OO[[#This Row],[75]]</f>
        <v>5.1227222381612501E-2</v>
      </c>
      <c r="BZ477" s="10">
        <f>3/24000000*OO[[#This Row],[134 (05JUL1985 15:00:00)-Water Temperature (C)]]*OO[[#This Row],[76]]</f>
        <v>4.7796695928274999E-2</v>
      </c>
      <c r="CA477" s="10">
        <f>3/24000000*OO[[#This Row],[135 (05JUL1985 18:00:00)-Water Temperature (C)]]*OO[[#This Row],[77]]</f>
        <v>4.4548360414312496E-2</v>
      </c>
      <c r="CB477" s="10">
        <f>3/24000000*OO[[#This Row],[136 (05JUL1985 21:00:00)-Water Temperature (C)]]*OO[[#This Row],[78]]</f>
        <v>4.1297894536787505E-2</v>
      </c>
      <c r="CC477" s="10">
        <f>3/24000000*OO[[#This Row],[137 (06JUL1985 00:00:00)-Water Temperature (C)]]*OO[[#This Row],[79]]</f>
        <v>3.8152527453274999E-2</v>
      </c>
      <c r="CD477" s="10">
        <f>3/24000000*OO[[#This Row],[138 (06JUL1985 03:00:00)-Water Temperature (C)]]*OO[[#This Row],[80]]</f>
        <v>3.5264939331042501E-2</v>
      </c>
      <c r="CE477" s="10">
        <f>3/24000000*OO[[#This Row],[139 (06JUL1985 06:00:00)-Water Temperature (C)]]*OO[[#This Row],[81]]</f>
        <v>3.2650771713175E-2</v>
      </c>
      <c r="CF477" s="10">
        <f>3/24000000*OO[[#This Row],[140 (06JUL1985 09:00:00)-Water Temperature (C)]]*OO[[#This Row],[82]]</f>
        <v>3.0471475417183747E-2</v>
      </c>
      <c r="CG477" s="10">
        <f>3/24000000*OO[[#This Row],[141 (06JUL1985 12:00:00)-Water Temperature (C)]]*OO[[#This Row],[83]]</f>
        <v>2.8516848051116251E-2</v>
      </c>
      <c r="CH477" s="10">
        <f>3/24000000*OO[[#This Row],[142 (06JUL1985 15:00:00)-Water Temperature (C)]]*OO[[#This Row],[84]]</f>
        <v>2.6695736372775E-2</v>
      </c>
      <c r="CI477" s="10">
        <f>3/24000000*OO[[#This Row],[143 (06JUL1985 18:00:00)-Water Temperature (C)]]*OO[[#This Row],[85]]</f>
        <v>2.498054504365E-2</v>
      </c>
      <c r="CJ477" s="10">
        <f>3/24000000*OO[[#This Row],[144 (06JUL1985 21:00:00)-Water Temperature (C)]]*OO[[#This Row],[86]]</f>
        <v>2.3266593901919999E-2</v>
      </c>
      <c r="CK477" s="10">
        <f>3/24000000*OO[[#This Row],[145 (07JUL1985 00:00:00)-Water Temperature (C)]]*OO[[#This Row],[87]]</f>
        <v>2.1612298696799998E-2</v>
      </c>
      <c r="CL477" s="10">
        <f>3/24000000*OO[[#This Row],[146 (07JUL1985 03:00:00)-Water Temperature (C)]]*OO[[#This Row],[88]]</f>
        <v>2.0077796342576247E-2</v>
      </c>
      <c r="CM477" s="10">
        <f>3/24000000*OO[[#This Row],[147 (07JUL1985 06:00:00)-Water Temperature (C)]]*OO[[#This Row],[89]]</f>
        <v>1.8663455128775E-2</v>
      </c>
      <c r="CN477" s="10">
        <f>3/24000000*OO[[#This Row],[148 (07JUL1985 09:00:00)-Water Temperature (C)]]*OO[[#This Row],[90]]</f>
        <v>1.7389725497022498E-2</v>
      </c>
      <c r="CO477" s="10">
        <f>3/24000000*OO[[#This Row],[149 (07JUL1985 12:00:00)-Water Temperature (C)]]*OO[[#This Row],[91]]</f>
        <v>1.6268880075140001E-2</v>
      </c>
      <c r="CP477" s="10">
        <f>3/24000000*OO[[#This Row],[150 (07JUL1985 15:00:00)-Water Temperature (C)]]*OO[[#This Row],[92]]</f>
        <v>1.5288470952283749E-2</v>
      </c>
      <c r="CQ477" s="10">
        <f>3/24000000*OO[[#This Row],[151 (07JUL1985 18:00:00)-Water Temperature (C)]]*OO[[#This Row],[93]]</f>
        <v>1.43327732510525E-2</v>
      </c>
      <c r="CR477" s="10">
        <f>3/24000000*OO[[#This Row],[152 (07JUL1985 21:00:00)-Water Temperature (C)]]*OO[[#This Row],[94]]</f>
        <v>1.3392516121950001E-2</v>
      </c>
      <c r="CS477" s="10">
        <f>3/24000000*OO[[#This Row],[153 (08JUL1985 00:00:00)-Water Temperature (C)]]*OO[[#This Row],[95]]</f>
        <v>1.2509681317471251E-2</v>
      </c>
      <c r="CT477" s="10">
        <f>3/24000000*OO[[#This Row],[154 (08JUL1985 03:00:00)-Water Temperature (C)]]*OO[[#This Row],[96]]</f>
        <v>1.1691421842257499E-2</v>
      </c>
      <c r="CU477" s="10">
        <f>3/24000000*OO[[#This Row],[155 (08JUL1985 06:00:00)-Water Temperature (C)]]*OO[[#This Row],[97]]</f>
        <v>1.0936517509361251E-2</v>
      </c>
      <c r="CV477" s="10">
        <f>3/24000000*OO[[#This Row],[156 (08JUL1985 09:00:00)-Water Temperature (C)]]*OO[[#This Row],[98]]</f>
        <v>1.0287101617243751E-2</v>
      </c>
      <c r="CW477" s="10">
        <f>3/24000000*OO[[#This Row],[157 (08JUL1985 12:00:00)-Water Temperature (C)]]*OO[[#This Row],[99]]</f>
        <v>9.7168625551312497E-3</v>
      </c>
    </row>
    <row r="478" spans="1:101" x14ac:dyDescent="0.35">
      <c r="A478" t="s">
        <v>485</v>
      </c>
      <c r="B478">
        <v>705.53890000000001</v>
      </c>
      <c r="C478" s="10">
        <f>3/24*OO[[#This Row],[59 (26JUN1985 06:00:00)-Water Temperature (C)]]*OO[[#This Row],[1]]/SUM(OO[1])</f>
        <v>0</v>
      </c>
      <c r="D478" s="10">
        <f>3/24*OO[[#This Row],[60 (26JUN1985 09:00:00)-Water Temperature (C)]]*OO[[#This Row],[2]]/SUM(OO[2])</f>
        <v>0</v>
      </c>
      <c r="E478" s="10">
        <f>3/24*OO[[#This Row],[61 (26JUN1985 12:00:00)-Water Temperature (C)]]*OO[[#This Row],[3]]/SUM(OO[3])</f>
        <v>0</v>
      </c>
      <c r="F478" s="10">
        <f>3/24*OO[[#This Row],[62 (26JUN1985 15:00:00)-Water Temperature (C)]]*OO[[#This Row],[4]]/SUM(OO[4])</f>
        <v>0</v>
      </c>
      <c r="G478" s="10">
        <f>3/24*OO[[#This Row],[63 (26JUN1985 18:00:00)-Water Temperature (C)]]*OO[[#This Row],[5]]/SUM(OO[5])</f>
        <v>0</v>
      </c>
      <c r="H478" s="10">
        <f>3/24*OO[[#This Row],[64 (26JUN1985 21:00:00)-Water Temperature (C)]]*OO[[#This Row],[6]]/SUM(OO[6])</f>
        <v>0</v>
      </c>
      <c r="I478" s="10">
        <f>3/24*OO[[#This Row],[65 (27JUN1985 00:00:00)-Water Temperature (C)]]*OO[[#This Row],[7]]/SUM(OO[7])</f>
        <v>0</v>
      </c>
      <c r="J478" s="10">
        <f>3/24*OO[[#This Row],[66 (27JUN1985 03:00:00)-Water Temperature (C)]]*OO[[#This Row],[8]]/SUM(OO[8])</f>
        <v>0</v>
      </c>
      <c r="K478" s="10">
        <f>3/24*OO[[#This Row],[67 (27JUN1985 06:00:00)-Water Temperature (C)]]*OO[[#This Row],[9]]/SUM(OO[9])</f>
        <v>0</v>
      </c>
      <c r="L478" s="10">
        <f>3/24*OO[[#This Row],[68 (27JUN1985 09:00:00)-Water Temperature (C)]]*OO[[#This Row],[10]]/SUM(OO[10])</f>
        <v>0</v>
      </c>
      <c r="M478" s="10">
        <f>3/24*OO[[#This Row],[69 (27JUN1985 12:00:00)-Water Temperature (C)]]*OO[[#This Row],[11]]/SUM(OO[11])</f>
        <v>0</v>
      </c>
      <c r="N478" s="10">
        <f>3/24*OO[[#This Row],[70 (27JUN1985 15:00:00)-Water Temperature (C)]]*OO[[#This Row],[12]]/SUM(OO[12])</f>
        <v>0</v>
      </c>
      <c r="O478" s="10">
        <f>3/24*OO[[#This Row],[71 (27JUN1985 18:00:00)-Water Temperature (C)]]*OO[[#This Row],[13]]/SUM(OO[13])</f>
        <v>0</v>
      </c>
      <c r="P478" s="10">
        <f>3/24*OO[[#This Row],[72 (27JUN1985 21:00:00)-Water Temperature (C)]]*OO[[#This Row],[14]]/SUM(OO[14])</f>
        <v>0</v>
      </c>
      <c r="Q478" s="10">
        <f>3/24*OO[[#This Row],[73 (28JUN1985 00:00:00)-Water Temperature (C)]]*OO[[#This Row],[15]]/SUM(OO[15])</f>
        <v>0</v>
      </c>
      <c r="R478" s="10">
        <f>3/24*OO[[#This Row],[74 (28JUN1985 03:00:00)-Water Temperature (C)]]*OO[[#This Row],[16]]/SUM(OO[16])</f>
        <v>0</v>
      </c>
      <c r="S478" s="10">
        <f>3/24*OO[[#This Row],[75 (28JUN1985 06:00:00)-Water Temperature (C)]]*OO[[#This Row],[17]]/SUM(OO[17])</f>
        <v>0</v>
      </c>
      <c r="T478" s="10">
        <f>3/24*OO[[#This Row],[76 (28JUN1985 09:00:00)-Water Temperature (C)]]*OO[[#This Row],[18]]/SUM(OO[18])</f>
        <v>0</v>
      </c>
      <c r="U478" s="10">
        <f>3/24*OO[[#This Row],[77 (28JUN1985 12:00:00)-Water Temperature (C)]]*OO[[#This Row],[19]]/SUM(OO[19])</f>
        <v>0</v>
      </c>
      <c r="V478" s="10">
        <f>3/24000000*OO[[#This Row],[78 (28JUN1985 15:00:00)-Water Temperature (C)]]*OO[[#This Row],[20]]</f>
        <v>0</v>
      </c>
      <c r="W478" s="10">
        <f>3/24000000*OO[[#This Row],[79 (28JUN1985 18:00:00)-Water Temperature (C)]]*OO[[#This Row],[21]]</f>
        <v>0</v>
      </c>
      <c r="X478" s="10">
        <f>3/24000000*OO[[#This Row],[80 (28JUN1985 21:00:00)-Water Temperature (C)]]*OO[[#This Row],[22]]</f>
        <v>0</v>
      </c>
      <c r="Y478" s="10">
        <f>3/24000000*OO[[#This Row],[81 (29JUN1985 00:00:00)-Water Temperature (C)]]*OO[[#This Row],[23]]</f>
        <v>0</v>
      </c>
      <c r="Z478" s="10">
        <f>3/24000000*OO[[#This Row],[82 (29JUN1985 03:00:00)-Water Temperature (C)]]*OO[[#This Row],[24]]</f>
        <v>4.72543093585375E-39</v>
      </c>
      <c r="AA478" s="10">
        <f>3/24000000*OO[[#This Row],[83 (29JUN1985 06:00:00)-Water Temperature (C)]]*OO[[#This Row],[25]]</f>
        <v>1.4709386080728748E-33</v>
      </c>
      <c r="AB478" s="10">
        <f>3/24000000*OO[[#This Row],[84 (29JUN1985 09:00:00)-Water Temperature (C)]]*OO[[#This Row],[26]]</f>
        <v>5.4955081606424994E-29</v>
      </c>
      <c r="AC478" s="10">
        <f>3/24000000*OO[[#This Row],[85 (29JUN1985 12:00:00)-Water Temperature (C)]]*OO[[#This Row],[27]]</f>
        <v>4.0450759195937494E-25</v>
      </c>
      <c r="AD478" s="10">
        <f>3/24000000*OO[[#This Row],[86 (29JUN1985 15:00:00)-Water Temperature (C)]]*OO[[#This Row],[28]]</f>
        <v>7.7916685500387497E-22</v>
      </c>
      <c r="AE478" s="10">
        <f>3/24000000*OO[[#This Row],[88 (29JUN1985 21:00:00)-Water Temperature (C)]]*OO[[#This Row],[30]]</f>
        <v>1.2724418997225E-16</v>
      </c>
      <c r="AF478" s="10">
        <f>3/24000000*OO[[#This Row],[88 (29JUN1985 21:00:00)-Water Temperature (C)]]*OO[[#This Row],[30]]</f>
        <v>1.2724418997225E-16</v>
      </c>
      <c r="AG478" s="10">
        <f>3/24000000*OO[[#This Row],[89 (30JUN1985 00:00:00)-Water Temperature (C)]]*OO[[#This Row],[31]]</f>
        <v>1.5428447046840001E-14</v>
      </c>
      <c r="AH478" s="10">
        <f>3/24000000*OO[[#This Row],[90 (30JUN1985 03:00:00)-Water Temperature (C)]]*OO[[#This Row],[32]]</f>
        <v>9.9460939413562489E-13</v>
      </c>
      <c r="AI478" s="10">
        <f>3/24000000*OO[[#This Row],[91 (30JUN1985 06:00:00)-Water Temperature (C)]]*OO[[#This Row],[33]]</f>
        <v>3.7233225548249996E-11</v>
      </c>
      <c r="AJ478" s="10">
        <f>3/24000000*OO[[#This Row],[92 (30JUN1985 09:00:00)-Water Temperature (C)]]*OO[[#This Row],[34]]</f>
        <v>8.7308242739662502E-10</v>
      </c>
      <c r="AK478" s="10">
        <f>3/24000000*OO[[#This Row],[93 (30JUN1985 12:00:00)-Water Temperature (C)]]*OO[[#This Row],[35]]</f>
        <v>1.3604122018269999E-8</v>
      </c>
      <c r="AL478" s="10">
        <f>3/24000000*OO[[#This Row],[94 (30JUN1985 15:00:00)-Water Temperature (C)]]*OO[[#This Row],[36]]</f>
        <v>1.4780311622475002E-7</v>
      </c>
      <c r="AM478" s="10">
        <f>3/24000000*OO[[#This Row],[95 (30JUN1985 18:00:00)-Water Temperature (C)]]*OO[[#This Row],[37]]</f>
        <v>1.1668095530978749E-6</v>
      </c>
      <c r="AN478" s="10">
        <f>3/24000000*OO[[#This Row],[96 (30JUN1985 21:00:00)-Water Temperature (C)]]*OO[[#This Row],[38]]</f>
        <v>6.9280458086249999E-6</v>
      </c>
      <c r="AO478" s="10">
        <f>3/24000000*OO[[#This Row],[97 (01JUL1985 00:00:00)-Water Temperature (C)]]*OO[[#This Row],[39]]</f>
        <v>3.2093993622239994E-5</v>
      </c>
      <c r="AP478" s="10">
        <f>3/24000000*OO[[#This Row],[98 (01JUL1985 03:00:00)-Water Temperature (C)]]*OO[[#This Row],[40]]</f>
        <v>1.19992141976325E-4</v>
      </c>
      <c r="AQ478" s="10">
        <f>3/24000000*OO[[#This Row],[99 (01JUL1985 06:00:00)-Water Temperature (C)]]*OO[[#This Row],[41]]</f>
        <v>3.7247028267299993E-4</v>
      </c>
      <c r="AR478" s="10">
        <f>3/24000000*OO[[#This Row],[100 (01JUL1985 09:00:00)-Water Temperature (C)]]*OO[[#This Row],[42]]</f>
        <v>9.8911704619462503E-4</v>
      </c>
      <c r="AS478" s="10">
        <f>3/24000000*OO[[#This Row],[101 (01JUL1985 12:00:00)-Water Temperature (C)]]*OO[[#This Row],[43]]</f>
        <v>2.2816222953164996E-3</v>
      </c>
      <c r="AT478" s="10">
        <f>3/24000000*OO[[#This Row],[102 (01JUL1985 15:00:00)-Water Temperature (C)]]*OO[[#This Row],[44]]</f>
        <v>4.6339009379762503E-3</v>
      </c>
      <c r="AU478" s="10">
        <f>3/24000000*OO[[#This Row],[103 (01JUL1985 18:00:00)-Water Temperature (C)]]*OO[[#This Row],[45]]</f>
        <v>8.4311896963087489E-3</v>
      </c>
      <c r="AV478" s="10">
        <f>3/24000000*OO[[#This Row],[104 (01JUL1985 21:00:00)-Water Temperature (C)]]*OO[[#This Row],[46]]</f>
        <v>1.391446286628E-2</v>
      </c>
      <c r="AW478" s="10">
        <f>3/24000000*OO[[#This Row],[105 (02JUL1985 00:00:00)-Water Temperature (C)]]*OO[[#This Row],[47]]</f>
        <v>2.1194416311479999E-2</v>
      </c>
      <c r="AX478" s="10">
        <f>3/24000000*OO[[#This Row],[106 (02JUL1985 03:00:00)-Water Temperature (C)]]*OO[[#This Row],[48]]</f>
        <v>3.0111623394716246E-2</v>
      </c>
      <c r="AY478" s="10">
        <f>3/24000000*OO[[#This Row],[107 (02JUL1985 06:00:00)-Water Temperature (C)]]*OO[[#This Row],[49]]</f>
        <v>4.0276491999999997E-2</v>
      </c>
      <c r="AZ478" s="10">
        <f>3/24000000*OO[[#This Row],[108 (02JUL1985 09:00:00)-Water Temperature (C)]]*OO[[#This Row],[50]]</f>
        <v>5.1117603519599993E-2</v>
      </c>
      <c r="BA478" s="10">
        <f>3/24000000*OO[[#This Row],[109 (02JUL1985 12:00:00)-Water Temperature (C)]]*OO[[#This Row],[51]]</f>
        <v>6.2249058359200006E-2</v>
      </c>
      <c r="BB478" s="10">
        <f>3/24000000*OO[[#This Row],[110 (02JUL1985 15:00:00)-Water Temperature (C)]]*OO[[#This Row],[52]]</f>
        <v>7.3197868128562493E-2</v>
      </c>
      <c r="BC478" s="10">
        <f>3/24000000*OO[[#This Row],[111 (02JUL1985 18:00:00)-Water Temperature (C)]]*OO[[#This Row],[53]]</f>
        <v>8.3230878104549988E-2</v>
      </c>
      <c r="BD478" s="10">
        <f>3/24000000*OO[[#This Row],[112 (02JUL1985 21:00:00)-Water Temperature (C)]]*OO[[#This Row],[54]]</f>
        <v>9.1540646534024994E-2</v>
      </c>
      <c r="BE478" s="10">
        <f>3/24000000*OO[[#This Row],[113 (03JUL1985 00:00:00)-Water Temperature (C)]]*OO[[#This Row],[55]]</f>
        <v>9.7693272830475006E-2</v>
      </c>
      <c r="BF478" s="10">
        <f>3/24000000*OO[[#This Row],[114 (03JUL1985 03:00:00)-Water Temperature (C)]]*OO[[#This Row],[56]]</f>
        <v>0.10205238792753749</v>
      </c>
      <c r="BG478" s="10">
        <f>3/24000000*OO[[#This Row],[115 (03JUL1985 06:00:00)-Water Temperature (C)]]*OO[[#This Row],[57]]</f>
        <v>0.10469139523606251</v>
      </c>
      <c r="BH478" s="10">
        <f>3/24000000*OO[[#This Row],[116 (03JUL1985 09:00:00)-Water Temperature (C)]]*OO[[#This Row],[58]]</f>
        <v>0.1061920511618125</v>
      </c>
      <c r="BI478" s="10">
        <f>3/24000000*OO[[#This Row],[117 (03JUL1985 12:00:00)-Water Temperature (C)]]*OO[[#This Row],[59]]</f>
        <v>0.10657815214539999</v>
      </c>
      <c r="BJ478" s="10">
        <f>3/24000000*OO[[#This Row],[118 (03JUL1985 15:00:00)-Water Temperature (C)]]*OO[[#This Row],[60]]</f>
        <v>0.1056883156316</v>
      </c>
      <c r="BK478" s="10">
        <f>3/24000000*OO[[#This Row],[119 (03JUL1985 18:00:00)-Water Temperature (C)]]*OO[[#This Row],[61]]</f>
        <v>0.10364903883926249</v>
      </c>
      <c r="BL478" s="10">
        <f>3/24000000*OO[[#This Row],[120 (03JUL1985 21:00:00)-Water Temperature (C)]]*OO[[#This Row],[62]]</f>
        <v>0.10037746643129999</v>
      </c>
      <c r="BM478" s="10">
        <f>3/24000000*OO[[#This Row],[121 (04JUL1985 00:00:00)-Water Temperature (C)]]*OO[[#This Row],[63]]</f>
        <v>9.626228517553749E-2</v>
      </c>
      <c r="BN478" s="10">
        <f>3/24000000*OO[[#This Row],[122 (04JUL1985 03:00:00)-Water Temperature (C)]]*OO[[#This Row],[64]]</f>
        <v>9.1764804758174986E-2</v>
      </c>
      <c r="BO478" s="10">
        <f>3/24000000*OO[[#This Row],[123 (04JUL1985 06:00:00)-Water Temperature (C)]]*OO[[#This Row],[65]]</f>
        <v>8.7087392631024996E-2</v>
      </c>
      <c r="BP478" s="10">
        <f>3/24000000*OO[[#This Row],[124 (04JUL1985 09:00:00)-Water Temperature (C)]]*OO[[#This Row],[66]]</f>
        <v>8.2792627349324993E-2</v>
      </c>
      <c r="BQ478" s="10">
        <f>3/24000000*OO[[#This Row],[125 (04JUL1985 12:00:00)-Water Temperature (C)]]*OO[[#This Row],[67]]</f>
        <v>7.8496247814674999E-2</v>
      </c>
      <c r="BR478" s="10">
        <f>3/24000000*OO[[#This Row],[126 (04JUL1985 15:00:00)-Water Temperature (C)]]*OO[[#This Row],[68]]</f>
        <v>7.4065820159775003E-2</v>
      </c>
      <c r="BS478" s="10">
        <f>3/24000000*OO[[#This Row],[127 (04JUL1985 18:00:00)-Water Temperature (C)]]*OO[[#This Row],[69]]</f>
        <v>6.9566557015800001E-2</v>
      </c>
      <c r="BT478" s="10">
        <f>3/24000000*OO[[#This Row],[128 (04JUL1985 21:00:00)-Water Temperature (C)]]*OO[[#This Row],[70]]</f>
        <v>6.5031239766674992E-2</v>
      </c>
      <c r="BU478" s="10">
        <f>3/24000000*OO[[#This Row],[129 (05JUL1985 00:00:00)-Water Temperature (C)]]*OO[[#This Row],[71]]</f>
        <v>6.0506757703399992E-2</v>
      </c>
      <c r="BV478" s="10">
        <f>3/24000000*OO[[#This Row],[130 (05JUL1985 03:00:00)-Water Temperature (C)]]*OO[[#This Row],[72]]</f>
        <v>5.6220244277137496E-2</v>
      </c>
      <c r="BW478" s="10">
        <f>3/24000000*OO[[#This Row],[131 (05JUL1985 06:00:00)-Water Temperature (C)]]*OO[[#This Row],[73]]</f>
        <v>5.2219896859349996E-2</v>
      </c>
      <c r="BX478" s="10">
        <f>3/24000000*OO[[#This Row],[132 (05JUL1985 09:00:00)-Water Temperature (C)]]*OO[[#This Row],[74]]</f>
        <v>4.8751131434162494E-2</v>
      </c>
      <c r="BY478" s="10">
        <f>3/24000000*OO[[#This Row],[133 (05JUL1985 12:00:00)-Water Temperature (C)]]*OO[[#This Row],[75]]</f>
        <v>4.5597091484137493E-2</v>
      </c>
      <c r="BZ478" s="10">
        <f>3/24000000*OO[[#This Row],[134 (05JUL1985 15:00:00)-Water Temperature (C)]]*OO[[#This Row],[76]]</f>
        <v>4.2650913278399996E-2</v>
      </c>
      <c r="CA478" s="10">
        <f>3/24000000*OO[[#This Row],[135 (05JUL1985 18:00:00)-Water Temperature (C)]]*OO[[#This Row],[77]]</f>
        <v>3.9848187144149998E-2</v>
      </c>
      <c r="CB478" s="10">
        <f>3/24000000*OO[[#This Row],[136 (05JUL1985 21:00:00)-Water Temperature (C)]]*OO[[#This Row],[78]]</f>
        <v>3.702865342754625E-2</v>
      </c>
      <c r="CC478" s="10">
        <f>3/24000000*OO[[#This Row],[137 (06JUL1985 00:00:00)-Water Temperature (C)]]*OO[[#This Row],[79]]</f>
        <v>3.4287903422900001E-2</v>
      </c>
      <c r="CD478" s="10">
        <f>3/24000000*OO[[#This Row],[138 (06JUL1985 03:00:00)-Water Temperature (C)]]*OO[[#This Row],[80]]</f>
        <v>3.1762090383275002E-2</v>
      </c>
      <c r="CE478" s="10">
        <f>3/24000000*OO[[#This Row],[139 (06JUL1985 06:00:00)-Water Temperature (C)]]*OO[[#This Row],[81]]</f>
        <v>2.9467954884847498E-2</v>
      </c>
      <c r="CF478" s="10">
        <f>3/24000000*OO[[#This Row],[140 (06JUL1985 09:00:00)-Water Temperature (C)]]*OO[[#This Row],[82]]</f>
        <v>2.7550332231588748E-2</v>
      </c>
      <c r="CG478" s="10">
        <f>3/24000000*OO[[#This Row],[141 (06JUL1985 12:00:00)-Water Temperature (C)]]*OO[[#This Row],[83]]</f>
        <v>2.5826632525987502E-2</v>
      </c>
      <c r="CH478" s="10">
        <f>3/24000000*OO[[#This Row],[142 (06JUL1985 15:00:00)-Water Temperature (C)]]*OO[[#This Row],[84]]</f>
        <v>2.4217125822719999E-2</v>
      </c>
      <c r="CI478" s="10">
        <f>3/24000000*OO[[#This Row],[143 (06JUL1985 18:00:00)-Water Temperature (C)]]*OO[[#This Row],[85]]</f>
        <v>2.2697397325006249E-2</v>
      </c>
      <c r="CJ478" s="10">
        <f>3/24000000*OO[[#This Row],[144 (06JUL1985 21:00:00)-Water Temperature (C)]]*OO[[#This Row],[86]]</f>
        <v>2.117529784370625E-2</v>
      </c>
      <c r="CK478" s="10">
        <f>3/24000000*OO[[#This Row],[145 (07JUL1985 00:00:00)-Water Temperature (C)]]*OO[[#This Row],[87]]</f>
        <v>1.9702424356882499E-2</v>
      </c>
      <c r="CL478" s="10">
        <f>3/24000000*OO[[#This Row],[146 (07JUL1985 03:00:00)-Water Temperature (C)]]*OO[[#This Row],[88]]</f>
        <v>1.8332727507802501E-2</v>
      </c>
      <c r="CM478" s="10">
        <f>3/24000000*OO[[#This Row],[147 (07JUL1985 06:00:00)-Water Temperature (C)]]*OO[[#This Row],[89]]</f>
        <v>1.7067839579312499E-2</v>
      </c>
      <c r="CN478" s="10">
        <f>3/24000000*OO[[#This Row],[148 (07JUL1985 09:00:00)-Water Temperature (C)]]*OO[[#This Row],[90]]</f>
        <v>1.5926670587795001E-2</v>
      </c>
      <c r="CO478" s="10">
        <f>3/24000000*OO[[#This Row],[149 (07JUL1985 12:00:00)-Water Temperature (C)]]*OO[[#This Row],[91]]</f>
        <v>1.4920536747049998E-2</v>
      </c>
      <c r="CP478" s="10">
        <f>3/24000000*OO[[#This Row],[150 (07JUL1985 15:00:00)-Water Temperature (C)]]*OO[[#This Row],[92]]</f>
        <v>1.4039466577594997E-2</v>
      </c>
      <c r="CQ478" s="10">
        <f>3/24000000*OO[[#This Row],[151 (07JUL1985 18:00:00)-Water Temperature (C)]]*OO[[#This Row],[93]]</f>
        <v>1.3179942970796249E-2</v>
      </c>
      <c r="CR478" s="10">
        <f>3/24000000*OO[[#This Row],[152 (07JUL1985 21:00:00)-Water Temperature (C)]]*OO[[#This Row],[94]]</f>
        <v>1.23327488316E-2</v>
      </c>
      <c r="CS478" s="10">
        <f>3/24000000*OO[[#This Row],[153 (08JUL1985 00:00:00)-Water Temperature (C)]]*OO[[#This Row],[95]]</f>
        <v>1.1535928317618752E-2</v>
      </c>
      <c r="CT478" s="10">
        <f>3/24000000*OO[[#This Row],[154 (08JUL1985 03:00:00)-Water Temperature (C)]]*OO[[#This Row],[96]]</f>
        <v>1.0795949212070001E-2</v>
      </c>
      <c r="CU478" s="10">
        <f>3/24000000*OO[[#This Row],[155 (08JUL1985 06:00:00)-Water Temperature (C)]]*OO[[#This Row],[97]]</f>
        <v>1.0112254939800001E-2</v>
      </c>
      <c r="CV478" s="10">
        <f>3/24000000*OO[[#This Row],[156 (08JUL1985 09:00:00)-Water Temperature (C)]]*OO[[#This Row],[98]]</f>
        <v>9.5231292185899985E-3</v>
      </c>
      <c r="CW478" s="10">
        <f>3/24000000*OO[[#This Row],[157 (08JUL1985 12:00:00)-Water Temperature (C)]]*OO[[#This Row],[99]]</f>
        <v>9.0054220053599997E-3</v>
      </c>
    </row>
    <row r="479" spans="1:101" x14ac:dyDescent="0.35">
      <c r="A479" t="s">
        <v>486</v>
      </c>
      <c r="B479">
        <v>701.40269999999998</v>
      </c>
      <c r="C479" s="10">
        <f>3/24*OO[[#This Row],[59 (26JUN1985 06:00:00)-Water Temperature (C)]]*OO[[#This Row],[1]]/SUM(OO[1])</f>
        <v>0</v>
      </c>
      <c r="D479" s="10">
        <f>3/24*OO[[#This Row],[60 (26JUN1985 09:00:00)-Water Temperature (C)]]*OO[[#This Row],[2]]/SUM(OO[2])</f>
        <v>0</v>
      </c>
      <c r="E479" s="10">
        <f>3/24*OO[[#This Row],[61 (26JUN1985 12:00:00)-Water Temperature (C)]]*OO[[#This Row],[3]]/SUM(OO[3])</f>
        <v>0</v>
      </c>
      <c r="F479" s="10">
        <f>3/24*OO[[#This Row],[62 (26JUN1985 15:00:00)-Water Temperature (C)]]*OO[[#This Row],[4]]/SUM(OO[4])</f>
        <v>0</v>
      </c>
      <c r="G479" s="10">
        <f>3/24*OO[[#This Row],[63 (26JUN1985 18:00:00)-Water Temperature (C)]]*OO[[#This Row],[5]]/SUM(OO[5])</f>
        <v>0</v>
      </c>
      <c r="H479" s="10">
        <f>3/24*OO[[#This Row],[64 (26JUN1985 21:00:00)-Water Temperature (C)]]*OO[[#This Row],[6]]/SUM(OO[6])</f>
        <v>0</v>
      </c>
      <c r="I479" s="10">
        <f>3/24*OO[[#This Row],[65 (27JUN1985 00:00:00)-Water Temperature (C)]]*OO[[#This Row],[7]]/SUM(OO[7])</f>
        <v>0</v>
      </c>
      <c r="J479" s="10">
        <f>3/24*OO[[#This Row],[66 (27JUN1985 03:00:00)-Water Temperature (C)]]*OO[[#This Row],[8]]/SUM(OO[8])</f>
        <v>0</v>
      </c>
      <c r="K479" s="10">
        <f>3/24*OO[[#This Row],[67 (27JUN1985 06:00:00)-Water Temperature (C)]]*OO[[#This Row],[9]]/SUM(OO[9])</f>
        <v>0</v>
      </c>
      <c r="L479" s="10">
        <f>3/24*OO[[#This Row],[68 (27JUN1985 09:00:00)-Water Temperature (C)]]*OO[[#This Row],[10]]/SUM(OO[10])</f>
        <v>0</v>
      </c>
      <c r="M479" s="10">
        <f>3/24*OO[[#This Row],[69 (27JUN1985 12:00:00)-Water Temperature (C)]]*OO[[#This Row],[11]]/SUM(OO[11])</f>
        <v>0</v>
      </c>
      <c r="N479" s="10">
        <f>3/24*OO[[#This Row],[70 (27JUN1985 15:00:00)-Water Temperature (C)]]*OO[[#This Row],[12]]/SUM(OO[12])</f>
        <v>0</v>
      </c>
      <c r="O479" s="10">
        <f>3/24*OO[[#This Row],[71 (27JUN1985 18:00:00)-Water Temperature (C)]]*OO[[#This Row],[13]]/SUM(OO[13])</f>
        <v>0</v>
      </c>
      <c r="P479" s="10">
        <f>3/24*OO[[#This Row],[72 (27JUN1985 21:00:00)-Water Temperature (C)]]*OO[[#This Row],[14]]/SUM(OO[14])</f>
        <v>0</v>
      </c>
      <c r="Q479" s="10">
        <f>3/24*OO[[#This Row],[73 (28JUN1985 00:00:00)-Water Temperature (C)]]*OO[[#This Row],[15]]/SUM(OO[15])</f>
        <v>0</v>
      </c>
      <c r="R479" s="10">
        <f>3/24*OO[[#This Row],[74 (28JUN1985 03:00:00)-Water Temperature (C)]]*OO[[#This Row],[16]]/SUM(OO[16])</f>
        <v>0</v>
      </c>
      <c r="S479" s="10">
        <f>3/24*OO[[#This Row],[75 (28JUN1985 06:00:00)-Water Temperature (C)]]*OO[[#This Row],[17]]/SUM(OO[17])</f>
        <v>0</v>
      </c>
      <c r="T479" s="10">
        <f>3/24*OO[[#This Row],[76 (28JUN1985 09:00:00)-Water Temperature (C)]]*OO[[#This Row],[18]]/SUM(OO[18])</f>
        <v>0</v>
      </c>
      <c r="U479" s="10">
        <f>3/24*OO[[#This Row],[77 (28JUN1985 12:00:00)-Water Temperature (C)]]*OO[[#This Row],[19]]/SUM(OO[19])</f>
        <v>0</v>
      </c>
      <c r="V479" s="10">
        <f>3/24000000*OO[[#This Row],[78 (28JUN1985 15:00:00)-Water Temperature (C)]]*OO[[#This Row],[20]]</f>
        <v>0</v>
      </c>
      <c r="W479" s="10">
        <f>3/24000000*OO[[#This Row],[79 (28JUN1985 18:00:00)-Water Temperature (C)]]*OO[[#This Row],[21]]</f>
        <v>0</v>
      </c>
      <c r="X479" s="10">
        <f>3/24000000*OO[[#This Row],[80 (28JUN1985 21:00:00)-Water Temperature (C)]]*OO[[#This Row],[22]]</f>
        <v>0</v>
      </c>
      <c r="Y479" s="10">
        <f>3/24000000*OO[[#This Row],[81 (29JUN1985 00:00:00)-Water Temperature (C)]]*OO[[#This Row],[23]]</f>
        <v>0</v>
      </c>
      <c r="Z479" s="10">
        <f>3/24000000*OO[[#This Row],[82 (29JUN1985 03:00:00)-Water Temperature (C)]]*OO[[#This Row],[24]]</f>
        <v>1.11860999971875E-39</v>
      </c>
      <c r="AA479" s="10">
        <f>3/24000000*OO[[#This Row],[83 (29JUN1985 06:00:00)-Water Temperature (C)]]*OO[[#This Row],[25]]</f>
        <v>4.0005613227974998E-34</v>
      </c>
      <c r="AB479" s="10">
        <f>3/24000000*OO[[#This Row],[84 (29JUN1985 09:00:00)-Water Temperature (C)]]*OO[[#This Row],[26]]</f>
        <v>1.6765664788859999E-29</v>
      </c>
      <c r="AC479" s="10">
        <f>3/24000000*OO[[#This Row],[85 (29JUN1985 12:00:00)-Water Temperature (C)]]*OO[[#This Row],[27]]</f>
        <v>1.3637476643799999E-25</v>
      </c>
      <c r="AD479" s="10">
        <f>3/24000000*OO[[#This Row],[86 (29JUN1985 15:00:00)-Water Temperature (C)]]*OO[[#This Row],[28]]</f>
        <v>2.8745000624925E-22</v>
      </c>
      <c r="AE479" s="10">
        <f>3/24000000*OO[[#This Row],[88 (29JUN1985 21:00:00)-Water Temperature (C)]]*OO[[#This Row],[30]]</f>
        <v>5.4632105195549993E-17</v>
      </c>
      <c r="AF479" s="10">
        <f>3/24000000*OO[[#This Row],[88 (29JUN1985 21:00:00)-Water Temperature (C)]]*OO[[#This Row],[30]]</f>
        <v>5.4632105195549993E-17</v>
      </c>
      <c r="AG479" s="10">
        <f>3/24000000*OO[[#This Row],[89 (30JUN1985 00:00:00)-Water Temperature (C)]]*OO[[#This Row],[31]]</f>
        <v>7.0640864020125E-15</v>
      </c>
      <c r="AH479" s="10">
        <f>3/24000000*OO[[#This Row],[90 (30JUN1985 03:00:00)-Water Temperature (C)]]*OO[[#This Row],[32]]</f>
        <v>4.8298056705224991E-13</v>
      </c>
      <c r="AI479" s="10">
        <f>3/24000000*OO[[#This Row],[91 (30JUN1985 06:00:00)-Water Temperature (C)]]*OO[[#This Row],[33]]</f>
        <v>1.9092788918224999E-11</v>
      </c>
      <c r="AJ479" s="10">
        <f>3/24000000*OO[[#This Row],[92 (30JUN1985 09:00:00)-Water Temperature (C)]]*OO[[#This Row],[34]]</f>
        <v>4.7105243883750007E-10</v>
      </c>
      <c r="AK479" s="10">
        <f>3/24000000*OO[[#This Row],[93 (30JUN1985 12:00:00)-Water Temperature (C)]]*OO[[#This Row],[35]]</f>
        <v>7.6975966786812504E-9</v>
      </c>
      <c r="AL479" s="10">
        <f>3/24000000*OO[[#This Row],[94 (30JUN1985 15:00:00)-Water Temperature (C)]]*OO[[#This Row],[36]]</f>
        <v>8.7458253497999991E-8</v>
      </c>
      <c r="AM479" s="10">
        <f>3/24000000*OO[[#This Row],[95 (30JUN1985 18:00:00)-Water Temperature (C)]]*OO[[#This Row],[37]]</f>
        <v>7.2010611475950008E-7</v>
      </c>
      <c r="AN479" s="10">
        <f>3/24000000*OO[[#This Row],[96 (30JUN1985 21:00:00)-Water Temperature (C)]]*OO[[#This Row],[38]]</f>
        <v>4.4487857274475003E-6</v>
      </c>
      <c r="AO479" s="10">
        <f>3/24000000*OO[[#This Row],[97 (01JUL1985 00:00:00)-Water Temperature (C)]]*OO[[#This Row],[39]]</f>
        <v>2.1392908928996248E-5</v>
      </c>
      <c r="AP479" s="10">
        <f>3/24000000*OO[[#This Row],[98 (01JUL1985 03:00:00)-Water Temperature (C)]]*OO[[#This Row],[40]]</f>
        <v>8.2832222043199998E-5</v>
      </c>
      <c r="AQ479" s="10">
        <f>3/24000000*OO[[#This Row],[99 (01JUL1985 06:00:00)-Water Temperature (C)]]*OO[[#This Row],[41]]</f>
        <v>2.6570987524812499E-4</v>
      </c>
      <c r="AR479" s="10">
        <f>3/24000000*OO[[#This Row],[100 (01JUL1985 09:00:00)-Water Temperature (C)]]*OO[[#This Row],[42]]</f>
        <v>7.2759014431949989E-4</v>
      </c>
      <c r="AS479" s="10">
        <f>3/24000000*OO[[#This Row],[101 (01JUL1985 12:00:00)-Water Temperature (C)]]*OO[[#This Row],[43]]</f>
        <v>1.726814486702E-3</v>
      </c>
      <c r="AT479" s="10">
        <f>3/24000000*OO[[#This Row],[102 (01JUL1985 15:00:00)-Water Temperature (C)]]*OO[[#This Row],[44]]</f>
        <v>3.6013568237692499E-3</v>
      </c>
      <c r="AU479" s="10">
        <f>3/24000000*OO[[#This Row],[103 (01JUL1985 18:00:00)-Water Temperature (C)]]*OO[[#This Row],[45]]</f>
        <v>6.7162952791874992E-3</v>
      </c>
      <c r="AV479" s="10">
        <f>3/24000000*OO[[#This Row],[104 (01JUL1985 21:00:00)-Water Temperature (C)]]*OO[[#This Row],[46]]</f>
        <v>1.1343164645339998E-2</v>
      </c>
      <c r="AW479" s="10">
        <f>3/24000000*OO[[#This Row],[105 (02JUL1985 00:00:00)-Water Temperature (C)]]*OO[[#This Row],[47]]</f>
        <v>1.7652014575956249E-2</v>
      </c>
      <c r="AX479" s="10">
        <f>3/24000000*OO[[#This Row],[106 (02JUL1985 03:00:00)-Water Temperature (C)]]*OO[[#This Row],[48]]</f>
        <v>2.5581889514954999E-2</v>
      </c>
      <c r="AY479" s="10">
        <f>3/24000000*OO[[#This Row],[107 (02JUL1985 06:00:00)-Water Temperature (C)]]*OO[[#This Row],[49]]</f>
        <v>3.4852752885000005E-2</v>
      </c>
      <c r="AZ479" s="10">
        <f>3/24000000*OO[[#This Row],[108 (02JUL1985 09:00:00)-Water Temperature (C)]]*OO[[#This Row],[50]]</f>
        <v>4.4995598787337499E-2</v>
      </c>
      <c r="BA479" s="10">
        <f>3/24000000*OO[[#This Row],[109 (02JUL1985 12:00:00)-Water Temperature (C)]]*OO[[#This Row],[51]]</f>
        <v>5.5663419358387492E-2</v>
      </c>
      <c r="BB479" s="10">
        <f>3/24000000*OO[[#This Row],[110 (02JUL1985 15:00:00)-Water Temperature (C)]]*OO[[#This Row],[52]]</f>
        <v>6.6409439419999994E-2</v>
      </c>
      <c r="BC479" s="10">
        <f>3/24000000*OO[[#This Row],[111 (02JUL1985 18:00:00)-Water Temperature (C)]]*OO[[#This Row],[53]]</f>
        <v>7.65338285092E-2</v>
      </c>
      <c r="BD479" s="10">
        <f>3/24000000*OO[[#This Row],[112 (02JUL1985 21:00:00)-Water Temperature (C)]]*OO[[#This Row],[54]]</f>
        <v>8.5237735131899986E-2</v>
      </c>
      <c r="BE479" s="10">
        <f>3/24000000*OO[[#This Row],[113 (03JUL1985 00:00:00)-Water Temperature (C)]]*OO[[#This Row],[55]]</f>
        <v>9.2044528364649991E-2</v>
      </c>
      <c r="BF479" s="10">
        <f>3/24000000*OO[[#This Row],[114 (03JUL1985 03:00:00)-Water Temperature (C)]]*OO[[#This Row],[56]]</f>
        <v>9.7206712021462485E-2</v>
      </c>
      <c r="BG479" s="10">
        <f>3/24000000*OO[[#This Row],[115 (03JUL1985 06:00:00)-Water Temperature (C)]]*OO[[#This Row],[57]]</f>
        <v>0.10073859452947498</v>
      </c>
      <c r="BH479" s="10">
        <f>3/24000000*OO[[#This Row],[116 (03JUL1985 09:00:00)-Water Temperature (C)]]*OO[[#This Row],[58]]</f>
        <v>0.1031468442196125</v>
      </c>
      <c r="BI479" s="10">
        <f>3/24000000*OO[[#This Row],[117 (03JUL1985 12:00:00)-Water Temperature (C)]]*OO[[#This Row],[59]]</f>
        <v>0.10442230130739999</v>
      </c>
      <c r="BJ479" s="10">
        <f>3/24000000*OO[[#This Row],[118 (03JUL1985 15:00:00)-Water Temperature (C)]]*OO[[#This Row],[60]]</f>
        <v>0.1043901386150375</v>
      </c>
      <c r="BK479" s="10">
        <f>3/24000000*OO[[#This Row],[119 (03JUL1985 18:00:00)-Water Temperature (C)]]*OO[[#This Row],[61]]</f>
        <v>0.1031506175324625</v>
      </c>
      <c r="BL479" s="10">
        <f>3/24000000*OO[[#This Row],[120 (03JUL1985 21:00:00)-Water Temperature (C)]]*OO[[#This Row],[62]]</f>
        <v>0.10058669075780001</v>
      </c>
      <c r="BM479" s="10">
        <f>3/24000000*OO[[#This Row],[121 (04JUL1985 00:00:00)-Water Temperature (C)]]*OO[[#This Row],[63]]</f>
        <v>9.7123498587374985E-2</v>
      </c>
      <c r="BN479" s="10">
        <f>3/24000000*OO[[#This Row],[122 (04JUL1985 03:00:00)-Water Temperature (C)]]*OO[[#This Row],[64]]</f>
        <v>9.3158388798862485E-2</v>
      </c>
      <c r="BO479" s="10">
        <f>3/24000000*OO[[#This Row],[123 (04JUL1985 06:00:00)-Water Temperature (C)]]*OO[[#This Row],[65]]</f>
        <v>8.8922242424924997E-2</v>
      </c>
      <c r="BP479" s="10">
        <f>3/24000000*OO[[#This Row],[124 (04JUL1985 09:00:00)-Water Temperature (C)]]*OO[[#This Row],[66]]</f>
        <v>8.4981306486487496E-2</v>
      </c>
      <c r="BQ479" s="10">
        <f>3/24000000*OO[[#This Row],[125 (04JUL1985 12:00:00)-Water Temperature (C)]]*OO[[#This Row],[67]]</f>
        <v>8.0963328975262497E-2</v>
      </c>
      <c r="BR479" s="10">
        <f>3/24000000*OO[[#This Row],[126 (04JUL1985 15:00:00)-Water Temperature (C)]]*OO[[#This Row],[68]]</f>
        <v>7.674430838549999E-2</v>
      </c>
      <c r="BS479" s="10">
        <f>3/24000000*OO[[#This Row],[127 (04JUL1985 18:00:00)-Water Temperature (C)]]*OO[[#This Row],[69]]</f>
        <v>7.2393784275600004E-2</v>
      </c>
      <c r="BT479" s="10">
        <f>3/24000000*OO[[#This Row],[128 (04JUL1985 21:00:00)-Water Temperature (C)]]*OO[[#This Row],[70]]</f>
        <v>6.7952189705624999E-2</v>
      </c>
      <c r="BU479" s="10">
        <f>3/24000000*OO[[#This Row],[129 (05JUL1985 00:00:00)-Water Temperature (C)]]*OO[[#This Row],[71]]</f>
        <v>6.3472489969162493E-2</v>
      </c>
      <c r="BV479" s="10">
        <f>3/24000000*OO[[#This Row],[130 (05JUL1985 03:00:00)-Water Temperature (C)]]*OO[[#This Row],[72]]</f>
        <v>5.9192675578575001E-2</v>
      </c>
      <c r="BW479" s="10">
        <f>3/24000000*OO[[#This Row],[131 (05JUL1985 06:00:00)-Water Temperature (C)]]*OO[[#This Row],[73]]</f>
        <v>5.5170712682512502E-2</v>
      </c>
      <c r="BX479" s="10">
        <f>3/24000000*OO[[#This Row],[132 (05JUL1985 09:00:00)-Water Temperature (C)]]*OO[[#This Row],[74]]</f>
        <v>5.1667754698937501E-2</v>
      </c>
      <c r="BY479" s="10">
        <f>3/24000000*OO[[#This Row],[133 (05JUL1985 12:00:00)-Water Temperature (C)]]*OO[[#This Row],[75]]</f>
        <v>4.8464808304937497E-2</v>
      </c>
      <c r="BZ479" s="10">
        <f>3/24000000*OO[[#This Row],[134 (05JUL1985 15:00:00)-Water Temperature (C)]]*OO[[#This Row],[76]]</f>
        <v>4.5457957564124997E-2</v>
      </c>
      <c r="CA479" s="10">
        <f>3/24000000*OO[[#This Row],[135 (05JUL1985 18:00:00)-Water Temperature (C)]]*OO[[#This Row],[77]]</f>
        <v>4.2581744746075005E-2</v>
      </c>
      <c r="CB479" s="10">
        <f>3/24000000*OO[[#This Row],[136 (05JUL1985 21:00:00)-Water Temperature (C)]]*OO[[#This Row],[78]]</f>
        <v>3.9670350719824998E-2</v>
      </c>
      <c r="CC479" s="10">
        <f>3/24000000*OO[[#This Row],[137 (06JUL1985 00:00:00)-Water Temperature (C)]]*OO[[#This Row],[79]]</f>
        <v>3.6827736570171243E-2</v>
      </c>
      <c r="CD479" s="10">
        <f>3/24000000*OO[[#This Row],[138 (06JUL1985 03:00:00)-Water Temperature (C)]]*OO[[#This Row],[80]]</f>
        <v>3.4197144907420006E-2</v>
      </c>
      <c r="CE479" s="10">
        <f>3/24000000*OO[[#This Row],[139 (06JUL1985 06:00:00)-Water Temperature (C)]]*OO[[#This Row],[81]]</f>
        <v>3.1800111767122496E-2</v>
      </c>
      <c r="CF479" s="10">
        <f>3/24000000*OO[[#This Row],[140 (06JUL1985 09:00:00)-Water Temperature (C)]]*OO[[#This Row],[82]]</f>
        <v>2.9790784425479999E-2</v>
      </c>
      <c r="CG479" s="10">
        <f>3/24000000*OO[[#This Row],[141 (06JUL1985 12:00:00)-Water Temperature (C)]]*OO[[#This Row],[83]]</f>
        <v>2.7980091245919998E-2</v>
      </c>
      <c r="CH479" s="10">
        <f>3/24000000*OO[[#This Row],[142 (06JUL1985 15:00:00)-Water Temperature (C)]]*OO[[#This Row],[84]]</f>
        <v>2.6284495207207499E-2</v>
      </c>
      <c r="CI479" s="10">
        <f>3/24000000*OO[[#This Row],[143 (06JUL1985 18:00:00)-Water Temperature (C)]]*OO[[#This Row],[85]]</f>
        <v>2.4679183930117497E-2</v>
      </c>
      <c r="CJ479" s="10">
        <f>3/24000000*OO[[#This Row],[144 (06JUL1985 21:00:00)-Water Temperature (C)]]*OO[[#This Row],[86]]</f>
        <v>2.306599384951E-2</v>
      </c>
      <c r="CK479" s="10">
        <f>3/24000000*OO[[#This Row],[145 (07JUL1985 00:00:00)-Water Temperature (C)]]*OO[[#This Row],[87]]</f>
        <v>2.1501571542666249E-2</v>
      </c>
      <c r="CL479" s="10">
        <f>3/24000000*OO[[#This Row],[146 (07JUL1985 03:00:00)-Water Temperature (C)]]*OO[[#This Row],[88]]</f>
        <v>2.0042630568525E-2</v>
      </c>
      <c r="CM479" s="10">
        <f>3/24000000*OO[[#This Row],[147 (07JUL1985 06:00:00)-Water Temperature (C)]]*OO[[#This Row],[89]]</f>
        <v>1.8692456696091247E-2</v>
      </c>
      <c r="CN479" s="10">
        <f>3/24000000*OO[[#This Row],[148 (07JUL1985 09:00:00)-Water Temperature (C)]]*OO[[#This Row],[90]]</f>
        <v>1.7471647893155001E-2</v>
      </c>
      <c r="CO479" s="10">
        <f>3/24000000*OO[[#This Row],[149 (07JUL1985 12:00:00)-Water Temperature (C)]]*OO[[#This Row],[91]]</f>
        <v>1.639380421840125E-2</v>
      </c>
      <c r="CP479" s="10">
        <f>3/24000000*OO[[#This Row],[150 (07JUL1985 15:00:00)-Water Temperature (C)]]*OO[[#This Row],[92]]</f>
        <v>1.5448264832560002E-2</v>
      </c>
      <c r="CQ479" s="10">
        <f>3/24000000*OO[[#This Row],[151 (07JUL1985 18:00:00)-Water Temperature (C)]]*OO[[#This Row],[93]]</f>
        <v>1.452419135194625E-2</v>
      </c>
      <c r="CR479" s="10">
        <f>3/24000000*OO[[#This Row],[152 (07JUL1985 21:00:00)-Water Temperature (C)]]*OO[[#This Row],[94]]</f>
        <v>1.361184134106375E-2</v>
      </c>
      <c r="CS479" s="10">
        <f>3/24000000*OO[[#This Row],[153 (08JUL1985 00:00:00)-Water Temperature (C)]]*OO[[#This Row],[95]]</f>
        <v>1.2752279710129998E-2</v>
      </c>
      <c r="CT479" s="10">
        <f>3/24000000*OO[[#This Row],[154 (08JUL1985 03:00:00)-Water Temperature (C)]]*OO[[#This Row],[96]]</f>
        <v>1.1952396331237502E-2</v>
      </c>
      <c r="CU479" s="10">
        <f>3/24000000*OO[[#This Row],[155 (08JUL1985 06:00:00)-Water Temperature (C)]]*OO[[#This Row],[97]]</f>
        <v>1.1212157933447498E-2</v>
      </c>
      <c r="CV479" s="10">
        <f>3/24000000*OO[[#This Row],[156 (08JUL1985 09:00:00)-Water Temperature (C)]]*OO[[#This Row],[98]]</f>
        <v>1.0573494690060001E-2</v>
      </c>
      <c r="CW479" s="10">
        <f>3/24000000*OO[[#This Row],[157 (08JUL1985 12:00:00)-Water Temperature (C)]]*OO[[#This Row],[99]]</f>
        <v>1.001140231820625E-2</v>
      </c>
    </row>
    <row r="480" spans="1:101" x14ac:dyDescent="0.35">
      <c r="A480" t="s">
        <v>487</v>
      </c>
      <c r="B480">
        <v>701.40269999999998</v>
      </c>
      <c r="C480" s="10">
        <f>3/24*OO[[#This Row],[59 (26JUN1985 06:00:00)-Water Temperature (C)]]*OO[[#This Row],[1]]/SUM(OO[1])</f>
        <v>0</v>
      </c>
      <c r="D480" s="10">
        <f>3/24*OO[[#This Row],[60 (26JUN1985 09:00:00)-Water Temperature (C)]]*OO[[#This Row],[2]]/SUM(OO[2])</f>
        <v>0</v>
      </c>
      <c r="E480" s="10">
        <f>3/24*OO[[#This Row],[61 (26JUN1985 12:00:00)-Water Temperature (C)]]*OO[[#This Row],[3]]/SUM(OO[3])</f>
        <v>0</v>
      </c>
      <c r="F480" s="10">
        <f>3/24*OO[[#This Row],[62 (26JUN1985 15:00:00)-Water Temperature (C)]]*OO[[#This Row],[4]]/SUM(OO[4])</f>
        <v>0</v>
      </c>
      <c r="G480" s="10">
        <f>3/24*OO[[#This Row],[63 (26JUN1985 18:00:00)-Water Temperature (C)]]*OO[[#This Row],[5]]/SUM(OO[5])</f>
        <v>0</v>
      </c>
      <c r="H480" s="10">
        <f>3/24*OO[[#This Row],[64 (26JUN1985 21:00:00)-Water Temperature (C)]]*OO[[#This Row],[6]]/SUM(OO[6])</f>
        <v>0</v>
      </c>
      <c r="I480" s="10">
        <f>3/24*OO[[#This Row],[65 (27JUN1985 00:00:00)-Water Temperature (C)]]*OO[[#This Row],[7]]/SUM(OO[7])</f>
        <v>0</v>
      </c>
      <c r="J480" s="10">
        <f>3/24*OO[[#This Row],[66 (27JUN1985 03:00:00)-Water Temperature (C)]]*OO[[#This Row],[8]]/SUM(OO[8])</f>
        <v>0</v>
      </c>
      <c r="K480" s="10">
        <f>3/24*OO[[#This Row],[67 (27JUN1985 06:00:00)-Water Temperature (C)]]*OO[[#This Row],[9]]/SUM(OO[9])</f>
        <v>0</v>
      </c>
      <c r="L480" s="10">
        <f>3/24*OO[[#This Row],[68 (27JUN1985 09:00:00)-Water Temperature (C)]]*OO[[#This Row],[10]]/SUM(OO[10])</f>
        <v>0</v>
      </c>
      <c r="M480" s="10">
        <f>3/24*OO[[#This Row],[69 (27JUN1985 12:00:00)-Water Temperature (C)]]*OO[[#This Row],[11]]/SUM(OO[11])</f>
        <v>0</v>
      </c>
      <c r="N480" s="10">
        <f>3/24*OO[[#This Row],[70 (27JUN1985 15:00:00)-Water Temperature (C)]]*OO[[#This Row],[12]]/SUM(OO[12])</f>
        <v>0</v>
      </c>
      <c r="O480" s="10">
        <f>3/24*OO[[#This Row],[71 (27JUN1985 18:00:00)-Water Temperature (C)]]*OO[[#This Row],[13]]/SUM(OO[13])</f>
        <v>0</v>
      </c>
      <c r="P480" s="10">
        <f>3/24*OO[[#This Row],[72 (27JUN1985 21:00:00)-Water Temperature (C)]]*OO[[#This Row],[14]]/SUM(OO[14])</f>
        <v>0</v>
      </c>
      <c r="Q480" s="10">
        <f>3/24*OO[[#This Row],[73 (28JUN1985 00:00:00)-Water Temperature (C)]]*OO[[#This Row],[15]]/SUM(OO[15])</f>
        <v>0</v>
      </c>
      <c r="R480" s="10">
        <f>3/24*OO[[#This Row],[74 (28JUN1985 03:00:00)-Water Temperature (C)]]*OO[[#This Row],[16]]/SUM(OO[16])</f>
        <v>0</v>
      </c>
      <c r="S480" s="10">
        <f>3/24*OO[[#This Row],[75 (28JUN1985 06:00:00)-Water Temperature (C)]]*OO[[#This Row],[17]]/SUM(OO[17])</f>
        <v>0</v>
      </c>
      <c r="T480" s="10">
        <f>3/24*OO[[#This Row],[76 (28JUN1985 09:00:00)-Water Temperature (C)]]*OO[[#This Row],[18]]/SUM(OO[18])</f>
        <v>0</v>
      </c>
      <c r="U480" s="10">
        <f>3/24*OO[[#This Row],[77 (28JUN1985 12:00:00)-Water Temperature (C)]]*OO[[#This Row],[19]]/SUM(OO[19])</f>
        <v>0</v>
      </c>
      <c r="V480" s="10">
        <f>3/24000000*OO[[#This Row],[78 (28JUN1985 15:00:00)-Water Temperature (C)]]*OO[[#This Row],[20]]</f>
        <v>0</v>
      </c>
      <c r="W480" s="10">
        <f>3/24000000*OO[[#This Row],[79 (28JUN1985 18:00:00)-Water Temperature (C)]]*OO[[#This Row],[21]]</f>
        <v>0</v>
      </c>
      <c r="X480" s="10">
        <f>3/24000000*OO[[#This Row],[80 (28JUN1985 21:00:00)-Water Temperature (C)]]*OO[[#This Row],[22]]</f>
        <v>0</v>
      </c>
      <c r="Y480" s="10">
        <f>3/24000000*OO[[#This Row],[81 (29JUN1985 00:00:00)-Water Temperature (C)]]*OO[[#This Row],[23]]</f>
        <v>0</v>
      </c>
      <c r="Z480" s="10">
        <f>3/24000000*OO[[#This Row],[82 (29JUN1985 03:00:00)-Water Temperature (C)]]*OO[[#This Row],[24]]</f>
        <v>2.7078372398566243E-40</v>
      </c>
      <c r="AA480" s="10">
        <f>3/24000000*OO[[#This Row],[83 (29JUN1985 06:00:00)-Water Temperature (C)]]*OO[[#This Row],[25]]</f>
        <v>1.1067202830013749E-34</v>
      </c>
      <c r="AB480" s="10">
        <f>3/24000000*OO[[#This Row],[84 (29JUN1985 09:00:00)-Water Temperature (C)]]*OO[[#This Row],[26]]</f>
        <v>5.1941901592349992E-30</v>
      </c>
      <c r="AC480" s="10">
        <f>3/24000000*OO[[#This Row],[85 (29JUN1985 12:00:00)-Water Temperature (C)]]*OO[[#This Row],[27]]</f>
        <v>4.6605985976299996E-26</v>
      </c>
      <c r="AD480" s="10">
        <f>3/24000000*OO[[#This Row],[86 (29JUN1985 15:00:00)-Water Temperature (C)]]*OO[[#This Row],[28]]</f>
        <v>1.0735090534925E-22</v>
      </c>
      <c r="AE480" s="10">
        <f>3/24000000*OO[[#This Row],[88 (29JUN1985 21:00:00)-Water Temperature (C)]]*OO[[#This Row],[30]]</f>
        <v>2.3704625257145E-17</v>
      </c>
      <c r="AF480" s="10">
        <f>3/24000000*OO[[#This Row],[88 (29JUN1985 21:00:00)-Water Temperature (C)]]*OO[[#This Row],[30]]</f>
        <v>2.3704625257145E-17</v>
      </c>
      <c r="AG480" s="10">
        <f>3/24000000*OO[[#This Row],[89 (30JUN1985 00:00:00)-Water Temperature (C)]]*OO[[#This Row],[31]]</f>
        <v>3.2662278688462501E-15</v>
      </c>
      <c r="AH480" s="10">
        <f>3/24000000*OO[[#This Row],[90 (30JUN1985 03:00:00)-Water Temperature (C)]]*OO[[#This Row],[32]]</f>
        <v>2.3666363423628751E-13</v>
      </c>
      <c r="AI480" s="10">
        <f>3/24000000*OO[[#This Row],[91 (30JUN1985 06:00:00)-Water Temperature (C)]]*OO[[#This Row],[33]]</f>
        <v>9.8716933283799987E-12</v>
      </c>
      <c r="AJ480" s="10">
        <f>3/24000000*OO[[#This Row],[92 (30JUN1985 09:00:00)-Water Temperature (C)]]*OO[[#This Row],[34]]</f>
        <v>2.5604007483697495E-10</v>
      </c>
      <c r="AK480" s="10">
        <f>3/24000000*OO[[#This Row],[93 (30JUN1985 12:00:00)-Water Temperature (C)]]*OO[[#This Row],[35]]</f>
        <v>4.3843734567750002E-9</v>
      </c>
      <c r="AL480" s="10">
        <f>3/24000000*OO[[#This Row],[94 (30JUN1985 15:00:00)-Water Temperature (C)]]*OO[[#This Row],[36]]</f>
        <v>5.20510699720375E-8</v>
      </c>
      <c r="AM480" s="10">
        <f>3/24000000*OO[[#This Row],[95 (30JUN1985 18:00:00)-Water Temperature (C)]]*OO[[#This Row],[37]]</f>
        <v>4.4664251112325E-7</v>
      </c>
      <c r="AN480" s="10">
        <f>3/24000000*OO[[#This Row],[96 (30JUN1985 21:00:00)-Water Temperature (C)]]*OO[[#This Row],[38]]</f>
        <v>2.8688337639374996E-6</v>
      </c>
      <c r="AO480" s="10">
        <f>3/24000000*OO[[#This Row],[97 (01JUL1985 00:00:00)-Water Temperature (C)]]*OO[[#This Row],[39]]</f>
        <v>1.4309765086639999E-5</v>
      </c>
      <c r="AP480" s="10">
        <f>3/24000000*OO[[#This Row],[98 (01JUL1985 03:00:00)-Water Temperature (C)]]*OO[[#This Row],[40]]</f>
        <v>5.7340618971299999E-5</v>
      </c>
      <c r="AQ480" s="10">
        <f>3/24000000*OO[[#This Row],[99 (01JUL1985 06:00:00)-Water Temperature (C)]]*OO[[#This Row],[41]]</f>
        <v>1.899543999198375E-4</v>
      </c>
      <c r="AR480" s="10">
        <f>3/24000000*OO[[#This Row],[100 (01JUL1985 09:00:00)-Water Temperature (C)]]*OO[[#This Row],[42]]</f>
        <v>5.3602131927599987E-4</v>
      </c>
      <c r="AS480" s="10">
        <f>3/24000000*OO[[#This Row],[101 (01JUL1985 12:00:00)-Water Temperature (C)]]*OO[[#This Row],[43]]</f>
        <v>1.3081949610806247E-3</v>
      </c>
      <c r="AT480" s="10">
        <f>3/24000000*OO[[#This Row],[102 (01JUL1985 15:00:00)-Water Temperature (C)]]*OO[[#This Row],[44]]</f>
        <v>2.8002837479424998E-3</v>
      </c>
      <c r="AU480" s="10">
        <f>3/24000000*OO[[#This Row],[103 (01JUL1985 18:00:00)-Water Temperature (C)]]*OO[[#This Row],[45]]</f>
        <v>5.350715699306249E-3</v>
      </c>
      <c r="AV480" s="10">
        <f>3/24000000*OO[[#This Row],[104 (01JUL1985 21:00:00)-Water Temperature (C)]]*OO[[#This Row],[46]]</f>
        <v>9.2446484036737483E-3</v>
      </c>
      <c r="AW480" s="10">
        <f>3/24000000*OO[[#This Row],[105 (02JUL1985 00:00:00)-Water Temperature (C)]]*OO[[#This Row],[47]]</f>
        <v>1.4693948249205E-2</v>
      </c>
      <c r="AX480" s="10">
        <f>3/24000000*OO[[#This Row],[106 (02JUL1985 03:00:00)-Water Temperature (C)]]*OO[[#This Row],[48]]</f>
        <v>2.1717400272852499E-2</v>
      </c>
      <c r="AY480" s="10">
        <f>3/24000000*OO[[#This Row],[107 (02JUL1985 06:00:00)-Water Temperature (C)]]*OO[[#This Row],[49]]</f>
        <v>3.0131941970715E-2</v>
      </c>
      <c r="AZ480" s="10">
        <f>3/24000000*OO[[#This Row],[108 (02JUL1985 09:00:00)-Water Temperature (C)]]*OO[[#This Row],[50]]</f>
        <v>3.9565834057625003E-2</v>
      </c>
      <c r="BA480" s="10">
        <f>3/24000000*OO[[#This Row],[109 (02JUL1985 12:00:00)-Water Temperature (C)]]*OO[[#This Row],[51]]</f>
        <v>4.9719393948150004E-2</v>
      </c>
      <c r="BB480" s="10">
        <f>3/24000000*OO[[#This Row],[110 (02JUL1985 15:00:00)-Water Temperature (C)]]*OO[[#This Row],[52]]</f>
        <v>6.0181353257024991E-2</v>
      </c>
      <c r="BC480" s="10">
        <f>3/24000000*OO[[#This Row],[111 (02JUL1985 18:00:00)-Water Temperature (C)]]*OO[[#This Row],[53]]</f>
        <v>7.0294498905874983E-2</v>
      </c>
      <c r="BD480" s="10">
        <f>3/24000000*OO[[#This Row],[112 (02JUL1985 21:00:00)-Water Temperature (C)]]*OO[[#This Row],[54]]</f>
        <v>7.9279351695287506E-2</v>
      </c>
      <c r="BE480" s="10">
        <f>3/24000000*OO[[#This Row],[113 (03JUL1985 00:00:00)-Water Temperature (C)]]*OO[[#This Row],[55]]</f>
        <v>8.662849735094999E-2</v>
      </c>
      <c r="BF480" s="10">
        <f>3/24000000*OO[[#This Row],[114 (03JUL1985 03:00:00)-Water Temperature (C)]]*OO[[#This Row],[56]]</f>
        <v>9.2497719201249995E-2</v>
      </c>
      <c r="BG480" s="10">
        <f>3/24000000*OO[[#This Row],[115 (03JUL1985 06:00:00)-Water Temperature (C)]]*OO[[#This Row],[57]]</f>
        <v>9.6843861231649994E-2</v>
      </c>
      <c r="BH480" s="10">
        <f>3/24000000*OO[[#This Row],[116 (03JUL1985 09:00:00)-Water Temperature (C)]]*OO[[#This Row],[58]]</f>
        <v>0.1001026240065875</v>
      </c>
      <c r="BI480" s="10">
        <f>3/24000000*OO[[#This Row],[117 (03JUL1985 12:00:00)-Water Temperature (C)]]*OO[[#This Row],[59]]</f>
        <v>0.10223025163749998</v>
      </c>
      <c r="BJ480" s="10">
        <f>3/24000000*OO[[#This Row],[118 (03JUL1985 15:00:00)-Water Temperature (C)]]*OO[[#This Row],[60]]</f>
        <v>0.10303530232199999</v>
      </c>
      <c r="BK480" s="10">
        <f>3/24000000*OO[[#This Row],[119 (03JUL1985 18:00:00)-Water Temperature (C)]]*OO[[#This Row],[61]]</f>
        <v>0.10259118887501249</v>
      </c>
      <c r="BL480" s="10">
        <f>3/24000000*OO[[#This Row],[120 (03JUL1985 21:00:00)-Water Temperature (C)]]*OO[[#This Row],[62]]</f>
        <v>0.1007636555142875</v>
      </c>
      <c r="BM480" s="10">
        <f>3/24000000*OO[[#This Row],[121 (04JUL1985 00:00:00)-Water Temperature (C)]]*OO[[#This Row],[63]]</f>
        <v>9.7926343047500003E-2</v>
      </c>
      <c r="BN480" s="10">
        <f>3/24000000*OO[[#This Row],[122 (04JUL1985 03:00:00)-Water Temperature (C)]]*OO[[#This Row],[64]]</f>
        <v>9.454728050175E-2</v>
      </c>
      <c r="BO480" s="10">
        <f>3/24000000*OO[[#This Row],[123 (04JUL1985 06:00:00)-Water Temperature (C)]]*OO[[#This Row],[65]]</f>
        <v>9.077879974875E-2</v>
      </c>
      <c r="BP480" s="10">
        <f>3/24000000*OO[[#This Row],[124 (04JUL1985 09:00:00)-Water Temperature (C)]]*OO[[#This Row],[66]]</f>
        <v>8.7219750137999985E-2</v>
      </c>
      <c r="BQ480" s="10">
        <f>3/24000000*OO[[#This Row],[125 (04JUL1985 12:00:00)-Water Temperature (C)]]*OO[[#This Row],[67]]</f>
        <v>8.3507646806350005E-2</v>
      </c>
      <c r="BR480" s="10">
        <f>3/24000000*OO[[#This Row],[126 (04JUL1985 15:00:00)-Water Temperature (C)]]*OO[[#This Row],[68]]</f>
        <v>7.9527063149699997E-2</v>
      </c>
      <c r="BS480" s="10">
        <f>3/24000000*OO[[#This Row],[127 (04JUL1985 18:00:00)-Water Temperature (C)]]*OO[[#This Row],[69]]</f>
        <v>7.5350786527737496E-2</v>
      </c>
      <c r="BT480" s="10">
        <f>3/24000000*OO[[#This Row],[128 (04JUL1985 21:00:00)-Water Temperature (C)]]*OO[[#This Row],[70]]</f>
        <v>7.1026159170774997E-2</v>
      </c>
      <c r="BU480" s="10">
        <f>3/24000000*OO[[#This Row],[129 (05JUL1985 00:00:00)-Water Temperature (C)]]*OO[[#This Row],[71]]</f>
        <v>6.6610701010700005E-2</v>
      </c>
      <c r="BV480" s="10">
        <f>3/24000000*OO[[#This Row],[130 (05JUL1985 03:00:00)-Water Temperature (C)]]*OO[[#This Row],[72]]</f>
        <v>6.2352809903324993E-2</v>
      </c>
      <c r="BW480" s="10">
        <f>3/24000000*OO[[#This Row],[131 (05JUL1985 06:00:00)-Water Temperature (C)]]*OO[[#This Row],[73]]</f>
        <v>5.832207710245E-2</v>
      </c>
      <c r="BX480" s="10">
        <f>3/24000000*OO[[#This Row],[132 (05JUL1985 09:00:00)-Water Temperature (C)]]*OO[[#This Row],[74]]</f>
        <v>5.4795244698949995E-2</v>
      </c>
      <c r="BY480" s="10">
        <f>3/24000000*OO[[#This Row],[133 (05JUL1985 12:00:00)-Water Temperature (C)]]*OO[[#This Row],[75]]</f>
        <v>5.1551415726249994E-2</v>
      </c>
      <c r="BZ480" s="10">
        <f>3/24000000*OO[[#This Row],[134 (05JUL1985 15:00:00)-Water Temperature (C)]]*OO[[#This Row],[76]]</f>
        <v>4.8489841833025002E-2</v>
      </c>
      <c r="CA480" s="10">
        <f>3/24000000*OO[[#This Row],[135 (05JUL1985 18:00:00)-Water Temperature (C)]]*OO[[#This Row],[77]]</f>
        <v>4.5544072260599998E-2</v>
      </c>
      <c r="CB480" s="10">
        <f>3/24000000*OO[[#This Row],[136 (05JUL1985 21:00:00)-Water Temperature (C)]]*OO[[#This Row],[78]]</f>
        <v>4.2543653968124998E-2</v>
      </c>
      <c r="CC480" s="10">
        <f>3/24000000*OO[[#This Row],[137 (06JUL1985 00:00:00)-Water Temperature (C)]]*OO[[#This Row],[79]]</f>
        <v>3.9599464451175001E-2</v>
      </c>
      <c r="CD480" s="10">
        <f>3/24000000*OO[[#This Row],[138 (06JUL1985 03:00:00)-Water Temperature (C)]]*OO[[#This Row],[80]]</f>
        <v>3.6862818688653744E-2</v>
      </c>
      <c r="CE480" s="10">
        <f>3/24000000*OO[[#This Row],[139 (06JUL1985 06:00:00)-Water Temperature (C)]]*OO[[#This Row],[81]]</f>
        <v>3.4359924535166245E-2</v>
      </c>
      <c r="CF480" s="10">
        <f>3/24000000*OO[[#This Row],[140 (06JUL1985 09:00:00)-Water Temperature (C)]]*OO[[#This Row],[82]]</f>
        <v>3.2256404785718749E-2</v>
      </c>
      <c r="CG480" s="10">
        <f>3/24000000*OO[[#This Row],[141 (06JUL1985 12:00:00)-Water Temperature (C)]]*OO[[#This Row],[83]]</f>
        <v>3.0355594174725001E-2</v>
      </c>
      <c r="CH480" s="10">
        <f>3/24000000*OO[[#This Row],[142 (06JUL1985 15:00:00)-Water Temperature (C)]]*OO[[#This Row],[84]]</f>
        <v>2.8570383796987502E-2</v>
      </c>
      <c r="CI480" s="10">
        <f>3/24000000*OO[[#This Row],[143 (06JUL1985 18:00:00)-Water Temperature (C)]]*OO[[#This Row],[85]]</f>
        <v>2.6875615352130001E-2</v>
      </c>
      <c r="CJ480" s="10">
        <f>3/24000000*OO[[#This Row],[144 (06JUL1985 21:00:00)-Water Temperature (C)]]*OO[[#This Row],[86]]</f>
        <v>2.5166454616049997E-2</v>
      </c>
      <c r="CK480" s="10">
        <f>3/24000000*OO[[#This Row],[145 (07JUL1985 00:00:00)-Water Temperature (C)]]*OO[[#This Row],[87]]</f>
        <v>2.350486000434E-2</v>
      </c>
      <c r="CL480" s="10">
        <f>3/24000000*OO[[#This Row],[146 (07JUL1985 03:00:00)-Water Temperature (C)]]*OO[[#This Row],[88]]</f>
        <v>2.1950825116433745E-2</v>
      </c>
      <c r="CM480" s="10">
        <f>3/24000000*OO[[#This Row],[147 (07JUL1985 06:00:00)-Water Temperature (C)]]*OO[[#This Row],[89]]</f>
        <v>2.0509128424102498E-2</v>
      </c>
      <c r="CN480" s="10">
        <f>3/24000000*OO[[#This Row],[148 (07JUL1985 09:00:00)-Water Temperature (C)]]*OO[[#This Row],[90]]</f>
        <v>1.92027471818625E-2</v>
      </c>
      <c r="CO480" s="10">
        <f>3/24000000*OO[[#This Row],[149 (07JUL1985 12:00:00)-Water Temperature (C)]]*OO[[#This Row],[91]]</f>
        <v>1.80475302700875E-2</v>
      </c>
      <c r="CP480" s="10">
        <f>3/24000000*OO[[#This Row],[150 (07JUL1985 15:00:00)-Water Temperature (C)]]*OO[[#This Row],[92]]</f>
        <v>1.7032145647521254E-2</v>
      </c>
      <c r="CQ480" s="10">
        <f>3/24000000*OO[[#This Row],[151 (07JUL1985 18:00:00)-Water Temperature (C)]]*OO[[#This Row],[93]]</f>
        <v>1.6037981454643749E-2</v>
      </c>
      <c r="CR480" s="10">
        <f>3/24000000*OO[[#This Row],[152 (07JUL1985 21:00:00)-Water Temperature (C)]]*OO[[#This Row],[94]]</f>
        <v>1.5054769456901249E-2</v>
      </c>
      <c r="CS480" s="10">
        <f>3/24000000*OO[[#This Row],[153 (08JUL1985 00:00:00)-Water Temperature (C)]]*OO[[#This Row],[95]]</f>
        <v>1.4126665522679998E-2</v>
      </c>
      <c r="CT480" s="10">
        <f>3/24000000*OO[[#This Row],[154 (08JUL1985 03:00:00)-Water Temperature (C)]]*OO[[#This Row],[96]]</f>
        <v>1.32612445550625E-2</v>
      </c>
      <c r="CU480" s="10">
        <f>3/24000000*OO[[#This Row],[155 (08JUL1985 06:00:00)-Water Temperature (C)]]*OO[[#This Row],[97]]</f>
        <v>1.2458903598487499E-2</v>
      </c>
      <c r="CV480" s="10">
        <f>3/24000000*OO[[#This Row],[156 (08JUL1985 09:00:00)-Water Temperature (C)]]*OO[[#This Row],[98]]</f>
        <v>1.1765673108213748E-2</v>
      </c>
      <c r="CW480" s="10">
        <f>3/24000000*OO[[#This Row],[157 (08JUL1985 12:00:00)-Water Temperature (C)]]*OO[[#This Row],[99]]</f>
        <v>1.1154642278299999E-2</v>
      </c>
    </row>
    <row r="481" spans="1:101" x14ac:dyDescent="0.35">
      <c r="A481" t="s">
        <v>488</v>
      </c>
      <c r="B481">
        <v>690.0154</v>
      </c>
      <c r="C481" s="10">
        <f>3/24*OO[[#This Row],[59 (26JUN1985 06:00:00)-Water Temperature (C)]]*OO[[#This Row],[1]]/SUM(OO[1])</f>
        <v>0</v>
      </c>
      <c r="D481" s="10">
        <f>3/24*OO[[#This Row],[60 (26JUN1985 09:00:00)-Water Temperature (C)]]*OO[[#This Row],[2]]/SUM(OO[2])</f>
        <v>0</v>
      </c>
      <c r="E481" s="10">
        <f>3/24*OO[[#This Row],[61 (26JUN1985 12:00:00)-Water Temperature (C)]]*OO[[#This Row],[3]]/SUM(OO[3])</f>
        <v>0</v>
      </c>
      <c r="F481" s="10">
        <f>3/24*OO[[#This Row],[62 (26JUN1985 15:00:00)-Water Temperature (C)]]*OO[[#This Row],[4]]/SUM(OO[4])</f>
        <v>0</v>
      </c>
      <c r="G481" s="10">
        <f>3/24*OO[[#This Row],[63 (26JUN1985 18:00:00)-Water Temperature (C)]]*OO[[#This Row],[5]]/SUM(OO[5])</f>
        <v>0</v>
      </c>
      <c r="H481" s="10">
        <f>3/24*OO[[#This Row],[64 (26JUN1985 21:00:00)-Water Temperature (C)]]*OO[[#This Row],[6]]/SUM(OO[6])</f>
        <v>0</v>
      </c>
      <c r="I481" s="10">
        <f>3/24*OO[[#This Row],[65 (27JUN1985 00:00:00)-Water Temperature (C)]]*OO[[#This Row],[7]]/SUM(OO[7])</f>
        <v>0</v>
      </c>
      <c r="J481" s="10">
        <f>3/24*OO[[#This Row],[66 (27JUN1985 03:00:00)-Water Temperature (C)]]*OO[[#This Row],[8]]/SUM(OO[8])</f>
        <v>0</v>
      </c>
      <c r="K481" s="10">
        <f>3/24*OO[[#This Row],[67 (27JUN1985 06:00:00)-Water Temperature (C)]]*OO[[#This Row],[9]]/SUM(OO[9])</f>
        <v>0</v>
      </c>
      <c r="L481" s="10">
        <f>3/24*OO[[#This Row],[68 (27JUN1985 09:00:00)-Water Temperature (C)]]*OO[[#This Row],[10]]/SUM(OO[10])</f>
        <v>0</v>
      </c>
      <c r="M481" s="10">
        <f>3/24*OO[[#This Row],[69 (27JUN1985 12:00:00)-Water Temperature (C)]]*OO[[#This Row],[11]]/SUM(OO[11])</f>
        <v>0</v>
      </c>
      <c r="N481" s="10">
        <f>3/24*OO[[#This Row],[70 (27JUN1985 15:00:00)-Water Temperature (C)]]*OO[[#This Row],[12]]/SUM(OO[12])</f>
        <v>0</v>
      </c>
      <c r="O481" s="10">
        <f>3/24*OO[[#This Row],[71 (27JUN1985 18:00:00)-Water Temperature (C)]]*OO[[#This Row],[13]]/SUM(OO[13])</f>
        <v>0</v>
      </c>
      <c r="P481" s="10">
        <f>3/24*OO[[#This Row],[72 (27JUN1985 21:00:00)-Water Temperature (C)]]*OO[[#This Row],[14]]/SUM(OO[14])</f>
        <v>0</v>
      </c>
      <c r="Q481" s="10">
        <f>3/24*OO[[#This Row],[73 (28JUN1985 00:00:00)-Water Temperature (C)]]*OO[[#This Row],[15]]/SUM(OO[15])</f>
        <v>0</v>
      </c>
      <c r="R481" s="10">
        <f>3/24*OO[[#This Row],[74 (28JUN1985 03:00:00)-Water Temperature (C)]]*OO[[#This Row],[16]]/SUM(OO[16])</f>
        <v>0</v>
      </c>
      <c r="S481" s="10">
        <f>3/24*OO[[#This Row],[75 (28JUN1985 06:00:00)-Water Temperature (C)]]*OO[[#This Row],[17]]/SUM(OO[17])</f>
        <v>0</v>
      </c>
      <c r="T481" s="10">
        <f>3/24*OO[[#This Row],[76 (28JUN1985 09:00:00)-Water Temperature (C)]]*OO[[#This Row],[18]]/SUM(OO[18])</f>
        <v>0</v>
      </c>
      <c r="U481" s="10">
        <f>3/24*OO[[#This Row],[77 (28JUN1985 12:00:00)-Water Temperature (C)]]*OO[[#This Row],[19]]/SUM(OO[19])</f>
        <v>0</v>
      </c>
      <c r="V481" s="10">
        <f>3/24000000*OO[[#This Row],[78 (28JUN1985 15:00:00)-Water Temperature (C)]]*OO[[#This Row],[20]]</f>
        <v>0</v>
      </c>
      <c r="W481" s="10">
        <f>3/24000000*OO[[#This Row],[79 (28JUN1985 18:00:00)-Water Temperature (C)]]*OO[[#This Row],[21]]</f>
        <v>0</v>
      </c>
      <c r="X481" s="10">
        <f>3/24000000*OO[[#This Row],[80 (28JUN1985 21:00:00)-Water Temperature (C)]]*OO[[#This Row],[22]]</f>
        <v>0</v>
      </c>
      <c r="Y481" s="10">
        <f>3/24000000*OO[[#This Row],[81 (29JUN1985 00:00:00)-Water Temperature (C)]]*OO[[#This Row],[23]]</f>
        <v>0</v>
      </c>
      <c r="Z481" s="10">
        <f>3/24000000*OO[[#This Row],[82 (29JUN1985 03:00:00)-Water Temperature (C)]]*OO[[#This Row],[24]]</f>
        <v>6.3286140812462496E-41</v>
      </c>
      <c r="AA481" s="10">
        <f>3/24000000*OO[[#This Row],[83 (29JUN1985 06:00:00)-Water Temperature (C)]]*OO[[#This Row],[25]]</f>
        <v>2.9669826293082499E-35</v>
      </c>
      <c r="AB481" s="10">
        <f>3/24000000*OO[[#This Row],[84 (29JUN1985 09:00:00)-Water Temperature (C)]]*OO[[#This Row],[26]]</f>
        <v>1.5604757970449998E-30</v>
      </c>
      <c r="AC481" s="10">
        <f>3/24000000*OO[[#This Row],[85 (29JUN1985 12:00:00)-Water Temperature (C)]]*OO[[#This Row],[27]]</f>
        <v>1.5449233041889999E-26</v>
      </c>
      <c r="AD481" s="10">
        <f>3/24000000*OO[[#This Row],[86 (29JUN1985 15:00:00)-Water Temperature (C)]]*OO[[#This Row],[28]]</f>
        <v>3.8899760411275001E-23</v>
      </c>
      <c r="AE481" s="10">
        <f>3/24000000*OO[[#This Row],[88 (29JUN1985 21:00:00)-Water Temperature (C)]]*OO[[#This Row],[30]]</f>
        <v>9.9903212114512495E-18</v>
      </c>
      <c r="AF481" s="10">
        <f>3/24000000*OO[[#This Row],[88 (29JUN1985 21:00:00)-Water Temperature (C)]]*OO[[#This Row],[30]]</f>
        <v>9.9903212114512495E-18</v>
      </c>
      <c r="AG481" s="10">
        <f>3/24000000*OO[[#This Row],[89 (30JUN1985 00:00:00)-Water Temperature (C)]]*OO[[#This Row],[31]]</f>
        <v>1.4676508697763748E-15</v>
      </c>
      <c r="AH481" s="10">
        <f>3/24000000*OO[[#This Row],[90 (30JUN1985 03:00:00)-Water Temperature (C)]]*OO[[#This Row],[32]]</f>
        <v>1.1275177225E-13</v>
      </c>
      <c r="AI481" s="10">
        <f>3/24000000*OO[[#This Row],[91 (30JUN1985 06:00:00)-Water Temperature (C)]]*OO[[#This Row],[33]]</f>
        <v>4.9645988676374999E-12</v>
      </c>
      <c r="AJ481" s="10">
        <f>3/24000000*OO[[#This Row],[92 (30JUN1985 09:00:00)-Water Temperature (C)]]*OO[[#This Row],[34]]</f>
        <v>1.35422341593E-10</v>
      </c>
      <c r="AK481" s="10">
        <f>3/24000000*OO[[#This Row],[93 (30JUN1985 12:00:00)-Water Temperature (C)]]*OO[[#This Row],[35]]</f>
        <v>2.431038827731E-9</v>
      </c>
      <c r="AL481" s="10">
        <f>3/24000000*OO[[#This Row],[94 (30JUN1985 15:00:00)-Water Temperature (C)]]*OO[[#This Row],[36]]</f>
        <v>3.0171723529777499E-8</v>
      </c>
      <c r="AM481" s="10">
        <f>3/24000000*OO[[#This Row],[95 (30JUN1985 18:00:00)-Water Temperature (C)]]*OO[[#This Row],[37]]</f>
        <v>2.6996601467550001E-7</v>
      </c>
      <c r="AN481" s="10">
        <f>3/24000000*OO[[#This Row],[96 (30JUN1985 21:00:00)-Water Temperature (C)]]*OO[[#This Row],[38]]</f>
        <v>1.8040018734629998E-6</v>
      </c>
      <c r="AO481" s="10">
        <f>3/24000000*OO[[#This Row],[97 (01JUL1985 00:00:00)-Water Temperature (C)]]*OO[[#This Row],[39]]</f>
        <v>9.3401795196449994E-6</v>
      </c>
      <c r="AP481" s="10">
        <f>3/24000000*OO[[#This Row],[98 (01JUL1985 03:00:00)-Water Temperature (C)]]*OO[[#This Row],[40]]</f>
        <v>3.8762188322300001E-5</v>
      </c>
      <c r="AQ481" s="10">
        <f>3/24000000*OO[[#This Row],[99 (01JUL1985 06:00:00)-Water Temperature (C)]]*OO[[#This Row],[41]]</f>
        <v>1.3271544676092501E-4</v>
      </c>
      <c r="AR481" s="10">
        <f>3/24000000*OO[[#This Row],[100 (01JUL1985 09:00:00)-Water Temperature (C)]]*OO[[#This Row],[42]]</f>
        <v>3.8623882922650003E-4</v>
      </c>
      <c r="AS481" s="10">
        <f>3/24000000*OO[[#This Row],[101 (01JUL1985 12:00:00)-Water Temperature (C)]]*OO[[#This Row],[43]]</f>
        <v>9.7020648458749983E-4</v>
      </c>
      <c r="AT481" s="10">
        <f>3/24000000*OO[[#This Row],[102 (01JUL1985 15:00:00)-Water Temperature (C)]]*OO[[#This Row],[44]]</f>
        <v>2.1335667892004996E-3</v>
      </c>
      <c r="AU481" s="10">
        <f>3/24000000*OO[[#This Row],[103 (01JUL1985 18:00:00)-Water Temperature (C)]]*OO[[#This Row],[45]]</f>
        <v>4.1810302425674996E-3</v>
      </c>
      <c r="AV481" s="10">
        <f>3/24000000*OO[[#This Row],[104 (01JUL1985 21:00:00)-Water Temperature (C)]]*OO[[#This Row],[46]]</f>
        <v>7.39716172752125E-3</v>
      </c>
      <c r="AW481" s="10">
        <f>3/24000000*OO[[#This Row],[105 (02JUL1985 00:00:00)-Water Temperature (C)]]*OO[[#This Row],[47]]</f>
        <v>1.2020705375087501E-2</v>
      </c>
      <c r="AX481" s="10">
        <f>3/24000000*OO[[#This Row],[106 (02JUL1985 03:00:00)-Water Temperature (C)]]*OO[[#This Row],[48]]</f>
        <v>1.8136937397678746E-2</v>
      </c>
      <c r="AY481" s="10">
        <f>3/24000000*OO[[#This Row],[107 (02JUL1985 06:00:00)-Water Temperature (C)]]*OO[[#This Row],[49]]</f>
        <v>2.5652743326807496E-2</v>
      </c>
      <c r="AZ481" s="10">
        <f>3/24000000*OO[[#This Row],[108 (02JUL1985 09:00:00)-Water Temperature (C)]]*OO[[#This Row],[50]]</f>
        <v>3.429313419109125E-2</v>
      </c>
      <c r="BA481" s="10">
        <f>3/24000000*OO[[#This Row],[109 (02JUL1985 12:00:00)-Water Temperature (C)]]*OO[[#This Row],[51]]</f>
        <v>4.3814644395449999E-2</v>
      </c>
      <c r="BB481" s="10">
        <f>3/24000000*OO[[#This Row],[110 (02JUL1985 15:00:00)-Water Temperature (C)]]*OO[[#This Row],[52]]</f>
        <v>5.3854506780100002E-2</v>
      </c>
      <c r="BC481" s="10">
        <f>3/24000000*OO[[#This Row],[111 (02JUL1985 18:00:00)-Water Temperature (C)]]*OO[[#This Row],[53]]</f>
        <v>6.3811452490874998E-2</v>
      </c>
      <c r="BD481" s="10">
        <f>3/24000000*OO[[#This Row],[112 (02JUL1985 21:00:00)-Water Temperature (C)]]*OO[[#This Row],[54]]</f>
        <v>7.29427661748E-2</v>
      </c>
      <c r="BE481" s="10">
        <f>3/24000000*OO[[#This Row],[113 (03JUL1985 00:00:00)-Water Temperature (C)]]*OO[[#This Row],[55]]</f>
        <v>8.0718999360999993E-2</v>
      </c>
      <c r="BF481" s="10">
        <f>3/24000000*OO[[#This Row],[114 (03JUL1985 03:00:00)-Water Temperature (C)]]*OO[[#This Row],[56]]</f>
        <v>8.7207540556249991E-2</v>
      </c>
      <c r="BG481" s="10">
        <f>3/24000000*OO[[#This Row],[115 (03JUL1985 06:00:00)-Water Temperature (C)]]*OO[[#This Row],[57]]</f>
        <v>9.2312880615000009E-2</v>
      </c>
      <c r="BH481" s="10">
        <f>3/24000000*OO[[#This Row],[116 (03JUL1985 09:00:00)-Water Temperature (C)]]*OO[[#This Row],[58]]</f>
        <v>9.6390878048500009E-2</v>
      </c>
      <c r="BI481" s="10">
        <f>3/24000000*OO[[#This Row],[117 (03JUL1985 12:00:00)-Water Temperature (C)]]*OO[[#This Row],[59]]</f>
        <v>9.9366978828250005E-2</v>
      </c>
      <c r="BJ481" s="10">
        <f>3/24000000*OO[[#This Row],[118 (03JUL1985 15:00:00)-Water Temperature (C)]]*OO[[#This Row],[60]]</f>
        <v>0.1010294716925375</v>
      </c>
      <c r="BK481" s="10">
        <f>3/24000000*OO[[#This Row],[119 (03JUL1985 18:00:00)-Water Temperature (C)]]*OO[[#This Row],[61]]</f>
        <v>0.1014206077937625</v>
      </c>
      <c r="BL481" s="10">
        <f>3/24000000*OO[[#This Row],[120 (03JUL1985 21:00:00)-Water Temperature (C)]]*OO[[#This Row],[62]]</f>
        <v>0.10039073554529999</v>
      </c>
      <c r="BM481" s="10">
        <f>3/24000000*OO[[#This Row],[121 (04JUL1985 00:00:00)-Water Temperature (C)]]*OO[[#This Row],[63]]</f>
        <v>9.8299938122399996E-2</v>
      </c>
      <c r="BN481" s="10">
        <f>3/24000000*OO[[#This Row],[122 (04JUL1985 03:00:00)-Water Temperature (C)]]*OO[[#This Row],[64]]</f>
        <v>9.5509387054500003E-2</v>
      </c>
      <c r="BO481" s="10">
        <f>3/24000000*OO[[#This Row],[123 (04JUL1985 06:00:00)-Water Temperature (C)]]*OO[[#This Row],[65]]</f>
        <v>9.2302627934812503E-2</v>
      </c>
      <c r="BP481" s="10">
        <f>3/24000000*OO[[#This Row],[124 (04JUL1985 09:00:00)-Water Temperature (C)]]*OO[[#This Row],[66]]</f>
        <v>8.9194989949274994E-2</v>
      </c>
      <c r="BQ481" s="10">
        <f>3/24000000*OO[[#This Row],[125 (04JUL1985 12:00:00)-Water Temperature (C)]]*OO[[#This Row],[67]]</f>
        <v>8.5855794697075008E-2</v>
      </c>
      <c r="BR481" s="10">
        <f>3/24000000*OO[[#This Row],[126 (04JUL1985 15:00:00)-Water Temperature (C)]]*OO[[#This Row],[68]]</f>
        <v>8.2176785808349986E-2</v>
      </c>
      <c r="BS481" s="10">
        <f>3/24000000*OO[[#This Row],[127 (04JUL1985 18:00:00)-Water Temperature (C)]]*OO[[#This Row],[69]]</f>
        <v>7.8235224526724989E-2</v>
      </c>
      <c r="BT481" s="10">
        <f>3/24000000*OO[[#This Row],[128 (04JUL1985 21:00:00)-Water Temperature (C)]]*OO[[#This Row],[70]]</f>
        <v>7.4082821280000002E-2</v>
      </c>
      <c r="BU481" s="10">
        <f>3/24000000*OO[[#This Row],[129 (05JUL1985 00:00:00)-Water Temperature (C)]]*OO[[#This Row],[71]]</f>
        <v>6.9780465646787498E-2</v>
      </c>
      <c r="BV481" s="10">
        <f>3/24000000*OO[[#This Row],[130 (05JUL1985 03:00:00)-Water Temperature (C)]]*OO[[#This Row],[72]]</f>
        <v>6.5586597413749989E-2</v>
      </c>
      <c r="BW481" s="10">
        <f>3/24000000*OO[[#This Row],[131 (05JUL1985 06:00:00)-Water Temperature (C)]]*OO[[#This Row],[73]]</f>
        <v>6.1582108338649993E-2</v>
      </c>
      <c r="BX481" s="10">
        <f>3/24000000*OO[[#This Row],[132 (05JUL1985 09:00:00)-Water Temperature (C)]]*OO[[#This Row],[74]]</f>
        <v>5.8059531191475E-2</v>
      </c>
      <c r="BY481" s="10">
        <f>3/24000000*OO[[#This Row],[133 (05JUL1985 12:00:00)-Water Temperature (C)]]*OO[[#This Row],[75]]</f>
        <v>5.4798842129687497E-2</v>
      </c>
      <c r="BZ481" s="10">
        <f>3/24000000*OO[[#This Row],[134 (05JUL1985 15:00:00)-Water Temperature (C)]]*OO[[#This Row],[76]]</f>
        <v>5.1702631137737501E-2</v>
      </c>
      <c r="CA481" s="10">
        <f>3/24000000*OO[[#This Row],[135 (05JUL1985 18:00:00)-Water Temperature (C)]]*OO[[#This Row],[77]]</f>
        <v>4.870477586205E-2</v>
      </c>
      <c r="CB481" s="10">
        <f>3/24000000*OO[[#This Row],[136 (05JUL1985 21:00:00)-Water Temperature (C)]]*OO[[#This Row],[78]]</f>
        <v>4.5630381483749996E-2</v>
      </c>
      <c r="CC481" s="10">
        <f>3/24000000*OO[[#This Row],[137 (06JUL1985 00:00:00)-Water Temperature (C)]]*OO[[#This Row],[79]]</f>
        <v>4.2595165827249995E-2</v>
      </c>
      <c r="CD481" s="10">
        <f>3/24000000*OO[[#This Row],[138 (06JUL1985 03:00:00)-Water Temperature (C)]]*OO[[#This Row],[80]]</f>
        <v>3.9759869212537498E-2</v>
      </c>
      <c r="CE481" s="10">
        <f>3/24000000*OO[[#This Row],[139 (06JUL1985 06:00:00)-Water Temperature (C)]]*OO[[#This Row],[81]]</f>
        <v>3.7155253318559997E-2</v>
      </c>
      <c r="CF481" s="10">
        <f>3/24000000*OO[[#This Row],[140 (06JUL1985 09:00:00)-Water Temperature (C)]]*OO[[#This Row],[82]]</f>
        <v>3.4960097786845001E-2</v>
      </c>
      <c r="CG481" s="10">
        <f>3/24000000*OO[[#This Row],[141 (06JUL1985 12:00:00)-Water Temperature (C)]]*OO[[#This Row],[83]]</f>
        <v>3.2970738800727498E-2</v>
      </c>
      <c r="CH481" s="10">
        <f>3/24000000*OO[[#This Row],[142 (06JUL1985 15:00:00)-Water Temperature (C)]]*OO[[#This Row],[84]]</f>
        <v>3.1096502291362498E-2</v>
      </c>
      <c r="CI481" s="10">
        <f>3/24000000*OO[[#This Row],[143 (06JUL1985 18:00:00)-Water Temperature (C)]]*OO[[#This Row],[85]]</f>
        <v>2.931201298414125E-2</v>
      </c>
      <c r="CJ481" s="10">
        <f>3/24000000*OO[[#This Row],[144 (06JUL1985 21:00:00)-Water Temperature (C)]]*OO[[#This Row],[86]]</f>
        <v>2.7506038018304996E-2</v>
      </c>
      <c r="CK481" s="10">
        <f>3/24000000*OO[[#This Row],[145 (07JUL1985 00:00:00)-Water Temperature (C)]]*OO[[#This Row],[87]]</f>
        <v>2.574399895709625E-2</v>
      </c>
      <c r="CL481" s="10">
        <f>3/24000000*OO[[#This Row],[146 (07JUL1985 03:00:00)-Water Temperature (C)]]*OO[[#This Row],[88]]</f>
        <v>2.4091251697680002E-2</v>
      </c>
      <c r="CM481" s="10">
        <f>3/24000000*OO[[#This Row],[147 (07JUL1985 06:00:00)-Water Temperature (C)]]*OO[[#This Row],[89]]</f>
        <v>2.255329207728125E-2</v>
      </c>
      <c r="CN481" s="10">
        <f>3/24000000*OO[[#This Row],[148 (07JUL1985 09:00:00)-Water Temperature (C)]]*OO[[#This Row],[90]]</f>
        <v>2.115650227809E-2</v>
      </c>
      <c r="CO481" s="10">
        <f>3/24000000*OO[[#This Row],[149 (07JUL1985 12:00:00)-Water Temperature (C)]]*OO[[#This Row],[91]]</f>
        <v>1.9918567490149995E-2</v>
      </c>
      <c r="CP481" s="10">
        <f>3/24000000*OO[[#This Row],[150 (07JUL1985 15:00:00)-Water Temperature (C)]]*OO[[#This Row],[92]]</f>
        <v>1.8828649710824999E-2</v>
      </c>
      <c r="CQ481" s="10">
        <f>3/24000000*OO[[#This Row],[151 (07JUL1985 18:00:00)-Water Temperature (C)]]*OO[[#This Row],[93]]</f>
        <v>1.7759526323977499E-2</v>
      </c>
      <c r="CR481" s="10">
        <f>3/24000000*OO[[#This Row],[152 (07JUL1985 21:00:00)-Water Temperature (C)]]*OO[[#This Row],[94]]</f>
        <v>1.6700072173764999E-2</v>
      </c>
      <c r="CS481" s="10">
        <f>3/24000000*OO[[#This Row],[153 (08JUL1985 00:00:00)-Water Temperature (C)]]*OO[[#This Row],[95]]</f>
        <v>1.5697643514480001E-2</v>
      </c>
      <c r="CT481" s="10">
        <f>3/24000000*OO[[#This Row],[154 (08JUL1985 03:00:00)-Water Temperature (C)]]*OO[[#This Row],[96]]</f>
        <v>1.4760953046699998E-2</v>
      </c>
      <c r="CU481" s="10">
        <f>3/24000000*OO[[#This Row],[155 (08JUL1985 06:00:00)-Water Temperature (C)]]*OO[[#This Row],[97]]</f>
        <v>1.3890560487599998E-2</v>
      </c>
      <c r="CV481" s="10">
        <f>3/24000000*OO[[#This Row],[156 (08JUL1985 09:00:00)-Water Temperature (C)]]*OO[[#This Row],[98]]</f>
        <v>1.3137049198790001E-2</v>
      </c>
      <c r="CW481" s="10">
        <f>3/24000000*OO[[#This Row],[157 (08JUL1985 12:00:00)-Water Temperature (C)]]*OO[[#This Row],[99]]</f>
        <v>1.247220388437625E-2</v>
      </c>
    </row>
    <row r="482" spans="1:101" x14ac:dyDescent="0.35">
      <c r="A482" t="s">
        <v>489</v>
      </c>
      <c r="B482">
        <v>688.3329</v>
      </c>
      <c r="C482" s="10">
        <f>3/24*OO[[#This Row],[59 (26JUN1985 06:00:00)-Water Temperature (C)]]*OO[[#This Row],[1]]/SUM(OO[1])</f>
        <v>0</v>
      </c>
      <c r="D482" s="10">
        <f>3/24*OO[[#This Row],[60 (26JUN1985 09:00:00)-Water Temperature (C)]]*OO[[#This Row],[2]]/SUM(OO[2])</f>
        <v>0</v>
      </c>
      <c r="E482" s="10">
        <f>3/24*OO[[#This Row],[61 (26JUN1985 12:00:00)-Water Temperature (C)]]*OO[[#This Row],[3]]/SUM(OO[3])</f>
        <v>0</v>
      </c>
      <c r="F482" s="10">
        <f>3/24*OO[[#This Row],[62 (26JUN1985 15:00:00)-Water Temperature (C)]]*OO[[#This Row],[4]]/SUM(OO[4])</f>
        <v>0</v>
      </c>
      <c r="G482" s="10">
        <f>3/24*OO[[#This Row],[63 (26JUN1985 18:00:00)-Water Temperature (C)]]*OO[[#This Row],[5]]/SUM(OO[5])</f>
        <v>0</v>
      </c>
      <c r="H482" s="10">
        <f>3/24*OO[[#This Row],[64 (26JUN1985 21:00:00)-Water Temperature (C)]]*OO[[#This Row],[6]]/SUM(OO[6])</f>
        <v>0</v>
      </c>
      <c r="I482" s="10">
        <f>3/24*OO[[#This Row],[65 (27JUN1985 00:00:00)-Water Temperature (C)]]*OO[[#This Row],[7]]/SUM(OO[7])</f>
        <v>0</v>
      </c>
      <c r="J482" s="10">
        <f>3/24*OO[[#This Row],[66 (27JUN1985 03:00:00)-Water Temperature (C)]]*OO[[#This Row],[8]]/SUM(OO[8])</f>
        <v>0</v>
      </c>
      <c r="K482" s="10">
        <f>3/24*OO[[#This Row],[67 (27JUN1985 06:00:00)-Water Temperature (C)]]*OO[[#This Row],[9]]/SUM(OO[9])</f>
        <v>0</v>
      </c>
      <c r="L482" s="10">
        <f>3/24*OO[[#This Row],[68 (27JUN1985 09:00:00)-Water Temperature (C)]]*OO[[#This Row],[10]]/SUM(OO[10])</f>
        <v>0</v>
      </c>
      <c r="M482" s="10">
        <f>3/24*OO[[#This Row],[69 (27JUN1985 12:00:00)-Water Temperature (C)]]*OO[[#This Row],[11]]/SUM(OO[11])</f>
        <v>0</v>
      </c>
      <c r="N482" s="10">
        <f>3/24*OO[[#This Row],[70 (27JUN1985 15:00:00)-Water Temperature (C)]]*OO[[#This Row],[12]]/SUM(OO[12])</f>
        <v>0</v>
      </c>
      <c r="O482" s="10">
        <f>3/24*OO[[#This Row],[71 (27JUN1985 18:00:00)-Water Temperature (C)]]*OO[[#This Row],[13]]/SUM(OO[13])</f>
        <v>0</v>
      </c>
      <c r="P482" s="10">
        <f>3/24*OO[[#This Row],[72 (27JUN1985 21:00:00)-Water Temperature (C)]]*OO[[#This Row],[14]]/SUM(OO[14])</f>
        <v>0</v>
      </c>
      <c r="Q482" s="10">
        <f>3/24*OO[[#This Row],[73 (28JUN1985 00:00:00)-Water Temperature (C)]]*OO[[#This Row],[15]]/SUM(OO[15])</f>
        <v>0</v>
      </c>
      <c r="R482" s="10">
        <f>3/24*OO[[#This Row],[74 (28JUN1985 03:00:00)-Water Temperature (C)]]*OO[[#This Row],[16]]/SUM(OO[16])</f>
        <v>0</v>
      </c>
      <c r="S482" s="10">
        <f>3/24*OO[[#This Row],[75 (28JUN1985 06:00:00)-Water Temperature (C)]]*OO[[#This Row],[17]]/SUM(OO[17])</f>
        <v>0</v>
      </c>
      <c r="T482" s="10">
        <f>3/24*OO[[#This Row],[76 (28JUN1985 09:00:00)-Water Temperature (C)]]*OO[[#This Row],[18]]/SUM(OO[18])</f>
        <v>0</v>
      </c>
      <c r="U482" s="10">
        <f>3/24*OO[[#This Row],[77 (28JUN1985 12:00:00)-Water Temperature (C)]]*OO[[#This Row],[19]]/SUM(OO[19])</f>
        <v>0</v>
      </c>
      <c r="V482" s="10">
        <f>3/24000000*OO[[#This Row],[78 (28JUN1985 15:00:00)-Water Temperature (C)]]*OO[[#This Row],[20]]</f>
        <v>0</v>
      </c>
      <c r="W482" s="10">
        <f>3/24000000*OO[[#This Row],[79 (28JUN1985 18:00:00)-Water Temperature (C)]]*OO[[#This Row],[21]]</f>
        <v>0</v>
      </c>
      <c r="X482" s="10">
        <f>3/24000000*OO[[#This Row],[80 (28JUN1985 21:00:00)-Water Temperature (C)]]*OO[[#This Row],[22]]</f>
        <v>0</v>
      </c>
      <c r="Y482" s="10">
        <f>3/24000000*OO[[#This Row],[81 (29JUN1985 00:00:00)-Water Temperature (C)]]*OO[[#This Row],[23]]</f>
        <v>0</v>
      </c>
      <c r="Z482" s="10">
        <f>3/24000000*OO[[#This Row],[82 (29JUN1985 03:00:00)-Water Temperature (C)]]*OO[[#This Row],[24]]</f>
        <v>1.4380206411164998E-41</v>
      </c>
      <c r="AA482" s="10">
        <f>3/24000000*OO[[#This Row],[83 (29JUN1985 06:00:00)-Water Temperature (C)]]*OO[[#This Row],[25]]</f>
        <v>7.7024130202487492E-36</v>
      </c>
      <c r="AB482" s="10">
        <f>3/24000000*OO[[#This Row],[84 (29JUN1985 09:00:00)-Water Temperature (C)]]*OO[[#This Row],[26]]</f>
        <v>4.5462817396837495E-31</v>
      </c>
      <c r="AC482" s="10">
        <f>3/24000000*OO[[#This Row],[85 (29JUN1985 12:00:00)-Water Temperature (C)]]*OO[[#This Row],[27]]</f>
        <v>4.9656995887349998E-27</v>
      </c>
      <c r="AD482" s="10">
        <f>3/24000000*OO[[#This Row],[86 (29JUN1985 15:00:00)-Water Temperature (C)]]*OO[[#This Row],[28]]</f>
        <v>1.3664857777330001E-23</v>
      </c>
      <c r="AE482" s="10">
        <f>3/24000000*OO[[#This Row],[88 (29JUN1985 21:00:00)-Water Temperature (C)]]*OO[[#This Row],[30]]</f>
        <v>4.0808975853675004E-18</v>
      </c>
      <c r="AF482" s="10">
        <f>3/24000000*OO[[#This Row],[88 (29JUN1985 21:00:00)-Water Temperature (C)]]*OO[[#This Row],[30]]</f>
        <v>4.0808975853675004E-18</v>
      </c>
      <c r="AG482" s="10">
        <f>3/24000000*OO[[#This Row],[89 (30JUN1985 00:00:00)-Water Temperature (C)]]*OO[[#This Row],[31]]</f>
        <v>6.3914266547950001E-16</v>
      </c>
      <c r="AH482" s="10">
        <f>3/24000000*OO[[#This Row],[90 (30JUN1985 03:00:00)-Water Temperature (C)]]*OO[[#This Row],[32]]</f>
        <v>5.2058409249999996E-14</v>
      </c>
      <c r="AI482" s="10">
        <f>3/24000000*OO[[#This Row],[91 (30JUN1985 06:00:00)-Water Temperature (C)]]*OO[[#This Row],[33]]</f>
        <v>2.4195679885054998E-12</v>
      </c>
      <c r="AJ482" s="10">
        <f>3/24000000*OO[[#This Row],[92 (30JUN1985 09:00:00)-Water Temperature (C)]]*OO[[#This Row],[34]]</f>
        <v>6.9411776764000002E-11</v>
      </c>
      <c r="AK482" s="10">
        <f>3/24000000*OO[[#This Row],[93 (30JUN1985 12:00:00)-Water Temperature (C)]]*OO[[#This Row],[35]]</f>
        <v>1.3063772454675E-9</v>
      </c>
      <c r="AL482" s="10">
        <f>3/24000000*OO[[#This Row],[94 (30JUN1985 15:00:00)-Water Temperature (C)]]*OO[[#This Row],[36]]</f>
        <v>1.6952123052269998E-8</v>
      </c>
      <c r="AM482" s="10">
        <f>3/24000000*OO[[#This Row],[95 (30JUN1985 18:00:00)-Water Temperature (C)]]*OO[[#This Row],[37]]</f>
        <v>1.5820228020937499E-7</v>
      </c>
      <c r="AN482" s="10">
        <f>3/24000000*OO[[#This Row],[96 (30JUN1985 21:00:00)-Water Temperature (C)]]*OO[[#This Row],[38]]</f>
        <v>1.10016893244375E-6</v>
      </c>
      <c r="AO482" s="10">
        <f>3/24000000*OO[[#This Row],[97 (01JUL1985 00:00:00)-Water Temperature (C)]]*OO[[#This Row],[39]]</f>
        <v>5.9147855835074994E-6</v>
      </c>
      <c r="AP482" s="10">
        <f>3/24000000*OO[[#This Row],[98 (01JUL1985 03:00:00)-Water Temperature (C)]]*OO[[#This Row],[40]]</f>
        <v>2.5433903896799997E-5</v>
      </c>
      <c r="AQ482" s="10">
        <f>3/24000000*OO[[#This Row],[99 (01JUL1985 06:00:00)-Water Temperature (C)]]*OO[[#This Row],[41]]</f>
        <v>9.0046256094975004E-5</v>
      </c>
      <c r="AR482" s="10">
        <f>3/24000000*OO[[#This Row],[100 (01JUL1985 09:00:00)-Water Temperature (C)]]*OO[[#This Row],[42]]</f>
        <v>2.704168337028375E-4</v>
      </c>
      <c r="AS482" s="10">
        <f>3/24000000*OO[[#This Row],[101 (01JUL1985 12:00:00)-Water Temperature (C)]]*OO[[#This Row],[43]]</f>
        <v>6.9955885315049998E-4</v>
      </c>
      <c r="AT482" s="10">
        <f>3/24000000*OO[[#This Row],[102 (01JUL1985 15:00:00)-Water Temperature (C)]]*OO[[#This Row],[44]]</f>
        <v>1.5814315117631248E-3</v>
      </c>
      <c r="AU482" s="10">
        <f>3/24000000*OO[[#This Row],[103 (01JUL1985 18:00:00)-Water Temperature (C)]]*OO[[#This Row],[45]]</f>
        <v>3.1803118067700001E-3</v>
      </c>
      <c r="AV482" s="10">
        <f>3/24000000*OO[[#This Row],[104 (01JUL1985 21:00:00)-Water Temperature (C)]]*OO[[#This Row],[46]]</f>
        <v>5.7653228137287491E-3</v>
      </c>
      <c r="AW482" s="10">
        <f>3/24000000*OO[[#This Row],[105 (02JUL1985 00:00:00)-Water Temperature (C)]]*OO[[#This Row],[47]]</f>
        <v>9.5845852097800003E-3</v>
      </c>
      <c r="AX482" s="10">
        <f>3/24000000*OO[[#This Row],[106 (02JUL1985 03:00:00)-Water Temperature (C)]]*OO[[#This Row],[48]]</f>
        <v>1.4771787239381249E-2</v>
      </c>
      <c r="AY482" s="10">
        <f>3/24000000*OO[[#This Row],[107 (02JUL1985 06:00:00)-Water Temperature (C)]]*OO[[#This Row],[49]]</f>
        <v>2.1311185886359999E-2</v>
      </c>
      <c r="AZ482" s="10">
        <f>3/24000000*OO[[#This Row],[108 (02JUL1985 09:00:00)-Water Temperature (C)]]*OO[[#This Row],[50]]</f>
        <v>2.9020146007742501E-2</v>
      </c>
      <c r="BA482" s="10">
        <f>3/24000000*OO[[#This Row],[109 (02JUL1985 12:00:00)-Water Temperature (C)]]*OO[[#This Row],[51]]</f>
        <v>3.7716699248625002E-2</v>
      </c>
      <c r="BB482" s="10">
        <f>3/24000000*OO[[#This Row],[110 (02JUL1985 15:00:00)-Water Temperature (C)]]*OO[[#This Row],[52]]</f>
        <v>4.7098557237599994E-2</v>
      </c>
      <c r="BC482" s="10">
        <f>3/24000000*OO[[#This Row],[111 (02JUL1985 18:00:00)-Water Temperature (C)]]*OO[[#This Row],[53]]</f>
        <v>5.6635283134649994E-2</v>
      </c>
      <c r="BD482" s="10">
        <f>3/24000000*OO[[#This Row],[112 (02JUL1985 21:00:00)-Water Temperature (C)]]*OO[[#This Row],[54]]</f>
        <v>6.5642975625850003E-2</v>
      </c>
      <c r="BE482" s="10">
        <f>3/24000000*OO[[#This Row],[113 (03JUL1985 00:00:00)-Water Temperature (C)]]*OO[[#This Row],[55]]</f>
        <v>7.3591352358799988E-2</v>
      </c>
      <c r="BF482" s="10">
        <f>3/24000000*OO[[#This Row],[114 (03JUL1985 03:00:00)-Water Temperature (C)]]*OO[[#This Row],[56]]</f>
        <v>8.0473467657049991E-2</v>
      </c>
      <c r="BG482" s="10">
        <f>3/24000000*OO[[#This Row],[115 (03JUL1985 06:00:00)-Water Temperature (C)]]*OO[[#This Row],[57]]</f>
        <v>8.6149323850175E-2</v>
      </c>
      <c r="BH482" s="10">
        <f>3/24000000*OO[[#This Row],[116 (03JUL1985 09:00:00)-Water Temperature (C)]]*OO[[#This Row],[58]]</f>
        <v>9.0892774281249991E-2</v>
      </c>
      <c r="BI482" s="10">
        <f>3/24000000*OO[[#This Row],[117 (03JUL1985 12:00:00)-Water Temperature (C)]]*OO[[#This Row],[59]]</f>
        <v>9.4602624154500006E-2</v>
      </c>
      <c r="BJ482" s="10">
        <f>3/24000000*OO[[#This Row],[118 (03JUL1985 15:00:00)-Water Temperature (C)]]*OO[[#This Row],[60]]</f>
        <v>9.7049938187675003E-2</v>
      </c>
      <c r="BK482" s="10">
        <f>3/24000000*OO[[#This Row],[119 (03JUL1985 18:00:00)-Water Temperature (C)]]*OO[[#This Row],[61]]</f>
        <v>9.824208811799999E-2</v>
      </c>
      <c r="BL482" s="10">
        <f>3/24000000*OO[[#This Row],[120 (03JUL1985 21:00:00)-Water Temperature (C)]]*OO[[#This Row],[62]]</f>
        <v>9.8019055381912482E-2</v>
      </c>
      <c r="BM482" s="10">
        <f>3/24000000*OO[[#This Row],[121 (04JUL1985 00:00:00)-Water Temperature (C)]]*OO[[#This Row],[63]]</f>
        <v>9.6687329763349997E-2</v>
      </c>
      <c r="BN482" s="10">
        <f>3/24000000*OO[[#This Row],[122 (04JUL1985 03:00:00)-Water Temperature (C)]]*OO[[#This Row],[64]]</f>
        <v>9.4625243743237483E-2</v>
      </c>
      <c r="BO482" s="10">
        <f>3/24000000*OO[[#This Row],[123 (04JUL1985 06:00:00)-Water Temperature (C)]]*OO[[#This Row],[65]]</f>
        <v>9.1998550814825011E-2</v>
      </c>
      <c r="BP482" s="10">
        <f>3/24000000*OO[[#This Row],[124 (04JUL1985 09:00:00)-Water Temperature (C)]]*OO[[#This Row],[66]]</f>
        <v>8.9434765218399992E-2</v>
      </c>
      <c r="BQ482" s="10">
        <f>3/24000000*OO[[#This Row],[125 (04JUL1985 12:00:00)-Water Temperature (C)]]*OO[[#This Row],[67]]</f>
        <v>8.6558420920887502E-2</v>
      </c>
      <c r="BR482" s="10">
        <f>3/24000000*OO[[#This Row],[126 (04JUL1985 15:00:00)-Water Temperature (C)]]*OO[[#This Row],[68]]</f>
        <v>8.3277049645500006E-2</v>
      </c>
      <c r="BS482" s="10">
        <f>3/24000000*OO[[#This Row],[127 (04JUL1985 18:00:00)-Water Temperature (C)]]*OO[[#This Row],[69]]</f>
        <v>7.9670492792787498E-2</v>
      </c>
      <c r="BT482" s="10">
        <f>3/24000000*OO[[#This Row],[128 (04JUL1985 21:00:00)-Water Temperature (C)]]*OO[[#This Row],[70]]</f>
        <v>7.5794383575937499E-2</v>
      </c>
      <c r="BU482" s="10">
        <f>3/24000000*OO[[#This Row],[129 (05JUL1985 00:00:00)-Water Temperature (C)]]*OO[[#This Row],[71]]</f>
        <v>7.17106261372875E-2</v>
      </c>
      <c r="BV482" s="10">
        <f>3/24000000*OO[[#This Row],[130 (05JUL1985 03:00:00)-Water Temperature (C)]]*OO[[#This Row],[72]]</f>
        <v>6.7682367882124991E-2</v>
      </c>
      <c r="BW482" s="10">
        <f>3/24000000*OO[[#This Row],[131 (05JUL1985 06:00:00)-Water Temperature (C)]]*OO[[#This Row],[73]]</f>
        <v>6.3799469462949995E-2</v>
      </c>
      <c r="BX482" s="10">
        <f>3/24000000*OO[[#This Row],[132 (05JUL1985 09:00:00)-Water Temperature (C)]]*OO[[#This Row],[74]]</f>
        <v>6.0363600213299999E-2</v>
      </c>
      <c r="BY482" s="10">
        <f>3/24000000*OO[[#This Row],[133 (05JUL1985 12:00:00)-Water Temperature (C)]]*OO[[#This Row],[75]]</f>
        <v>5.71628214482E-2</v>
      </c>
      <c r="BZ482" s="10">
        <f>3/24000000*OO[[#This Row],[134 (05JUL1985 15:00:00)-Water Temperature (C)]]*OO[[#This Row],[76]]</f>
        <v>5.4102654090374999E-2</v>
      </c>
      <c r="CA482" s="10">
        <f>3/24000000*OO[[#This Row],[135 (05JUL1985 18:00:00)-Water Temperature (C)]]*OO[[#This Row],[77]]</f>
        <v>5.1119871163124997E-2</v>
      </c>
      <c r="CB482" s="10">
        <f>3/24000000*OO[[#This Row],[136 (05JUL1985 21:00:00)-Water Temperature (C)]]*OO[[#This Row],[78]]</f>
        <v>4.8038505112749992E-2</v>
      </c>
      <c r="CC482" s="10">
        <f>3/24000000*OO[[#This Row],[137 (06JUL1985 00:00:00)-Water Temperature (C)]]*OO[[#This Row],[79]]</f>
        <v>4.4976410738512503E-2</v>
      </c>
      <c r="CD482" s="10">
        <f>3/24000000*OO[[#This Row],[138 (06JUL1985 03:00:00)-Water Temperature (C)]]*OO[[#This Row],[80]]</f>
        <v>4.2100764423124999E-2</v>
      </c>
      <c r="CE482" s="10">
        <f>3/24000000*OO[[#This Row],[139 (06JUL1985 06:00:00)-Water Temperature (C)]]*OO[[#This Row],[81]]</f>
        <v>3.9447067470799999E-2</v>
      </c>
      <c r="CF482" s="10">
        <f>3/24000000*OO[[#This Row],[140 (06JUL1985 09:00:00)-Water Temperature (C)]]*OO[[#This Row],[82]]</f>
        <v>3.7203732429924995E-2</v>
      </c>
      <c r="CG482" s="10">
        <f>3/24000000*OO[[#This Row],[141 (06JUL1985 12:00:00)-Water Temperature (C)]]*OO[[#This Row],[83]]</f>
        <v>3.5164657349972497E-2</v>
      </c>
      <c r="CH482" s="10">
        <f>3/24000000*OO[[#This Row],[142 (06JUL1985 15:00:00)-Water Temperature (C)]]*OO[[#This Row],[84]]</f>
        <v>3.3237289112895002E-2</v>
      </c>
      <c r="CI482" s="10">
        <f>3/24000000*OO[[#This Row],[143 (06JUL1985 18:00:00)-Water Temperature (C)]]*OO[[#This Row],[85]]</f>
        <v>3.139655656754E-2</v>
      </c>
      <c r="CJ482" s="10">
        <f>3/24000000*OO[[#This Row],[144 (06JUL1985 21:00:00)-Water Temperature (C)]]*OO[[#This Row],[86]]</f>
        <v>2.9526903678772493E-2</v>
      </c>
      <c r="CK482" s="10">
        <f>3/24000000*OO[[#This Row],[145 (07JUL1985 00:00:00)-Water Temperature (C)]]*OO[[#This Row],[87]]</f>
        <v>2.7695349866437499E-2</v>
      </c>
      <c r="CL482" s="10">
        <f>3/24000000*OO[[#This Row],[146 (07JUL1985 03:00:00)-Water Temperature (C)]]*OO[[#This Row],[88]]</f>
        <v>2.5972113470647498E-2</v>
      </c>
      <c r="CM482" s="10">
        <f>3/24000000*OO[[#This Row],[147 (07JUL1985 06:00:00)-Water Temperature (C)]]*OO[[#This Row],[89]]</f>
        <v>2.4363634615276249E-2</v>
      </c>
      <c r="CN482" s="10">
        <f>3/24000000*OO[[#This Row],[148 (07JUL1985 09:00:00)-Water Temperature (C)]]*OO[[#This Row],[90]]</f>
        <v>2.2899072446144999E-2</v>
      </c>
      <c r="CO482" s="10">
        <f>3/24000000*OO[[#This Row],[149 (07JUL1985 12:00:00)-Water Temperature (C)]]*OO[[#This Row],[91]]</f>
        <v>2.1597721699092499E-2</v>
      </c>
      <c r="CP482" s="10">
        <f>3/24000000*OO[[#This Row],[150 (07JUL1985 15:00:00)-Water Temperature (C)]]*OO[[#This Row],[92]]</f>
        <v>2.0450077151349999E-2</v>
      </c>
      <c r="CQ482" s="10">
        <f>3/24000000*OO[[#This Row],[151 (07JUL1985 18:00:00)-Water Temperature (C)]]*OO[[#This Row],[93]]</f>
        <v>1.9322375497325E-2</v>
      </c>
      <c r="CR482" s="10">
        <f>3/24000000*OO[[#This Row],[152 (07JUL1985 21:00:00)-Water Temperature (C)]]*OO[[#This Row],[94]]</f>
        <v>1.8202353224647503E-2</v>
      </c>
      <c r="CS482" s="10">
        <f>3/24000000*OO[[#This Row],[153 (08JUL1985 00:00:00)-Water Temperature (C)]]*OO[[#This Row],[95]]</f>
        <v>1.7139901372334999E-2</v>
      </c>
      <c r="CT482" s="10">
        <f>3/24000000*OO[[#This Row],[154 (08JUL1985 03:00:00)-Water Temperature (C)]]*OO[[#This Row],[96]]</f>
        <v>1.6144922958082498E-2</v>
      </c>
      <c r="CU482" s="10">
        <f>3/24000000*OO[[#This Row],[155 (08JUL1985 06:00:00)-Water Temperature (C)]]*OO[[#This Row],[97]]</f>
        <v>1.521844366095625E-2</v>
      </c>
      <c r="CV482" s="10">
        <f>3/24000000*OO[[#This Row],[156 (08JUL1985 09:00:00)-Water Temperature (C)]]*OO[[#This Row],[98]]</f>
        <v>1.4414423722627499E-2</v>
      </c>
      <c r="CW482" s="10">
        <f>3/24000000*OO[[#This Row],[157 (08JUL1985 12:00:00)-Water Temperature (C)]]*OO[[#This Row],[99]]</f>
        <v>1.370424549133125E-2</v>
      </c>
    </row>
    <row r="483" spans="1:101" x14ac:dyDescent="0.35">
      <c r="A483" t="s">
        <v>490</v>
      </c>
      <c r="B483">
        <v>694.48990000000003</v>
      </c>
      <c r="C483" s="10">
        <f>3/24*OO[[#This Row],[59 (26JUN1985 06:00:00)-Water Temperature (C)]]*OO[[#This Row],[1]]/SUM(OO[1])</f>
        <v>0</v>
      </c>
      <c r="D483" s="10">
        <f>3/24*OO[[#This Row],[60 (26JUN1985 09:00:00)-Water Temperature (C)]]*OO[[#This Row],[2]]/SUM(OO[2])</f>
        <v>0</v>
      </c>
      <c r="E483" s="10">
        <f>3/24*OO[[#This Row],[61 (26JUN1985 12:00:00)-Water Temperature (C)]]*OO[[#This Row],[3]]/SUM(OO[3])</f>
        <v>0</v>
      </c>
      <c r="F483" s="10">
        <f>3/24*OO[[#This Row],[62 (26JUN1985 15:00:00)-Water Temperature (C)]]*OO[[#This Row],[4]]/SUM(OO[4])</f>
        <v>0</v>
      </c>
      <c r="G483" s="10">
        <f>3/24*OO[[#This Row],[63 (26JUN1985 18:00:00)-Water Temperature (C)]]*OO[[#This Row],[5]]/SUM(OO[5])</f>
        <v>0</v>
      </c>
      <c r="H483" s="10">
        <f>3/24*OO[[#This Row],[64 (26JUN1985 21:00:00)-Water Temperature (C)]]*OO[[#This Row],[6]]/SUM(OO[6])</f>
        <v>0</v>
      </c>
      <c r="I483" s="10">
        <f>3/24*OO[[#This Row],[65 (27JUN1985 00:00:00)-Water Temperature (C)]]*OO[[#This Row],[7]]/SUM(OO[7])</f>
        <v>0</v>
      </c>
      <c r="J483" s="10">
        <f>3/24*OO[[#This Row],[66 (27JUN1985 03:00:00)-Water Temperature (C)]]*OO[[#This Row],[8]]/SUM(OO[8])</f>
        <v>0</v>
      </c>
      <c r="K483" s="10">
        <f>3/24*OO[[#This Row],[67 (27JUN1985 06:00:00)-Water Temperature (C)]]*OO[[#This Row],[9]]/SUM(OO[9])</f>
        <v>0</v>
      </c>
      <c r="L483" s="10">
        <f>3/24*OO[[#This Row],[68 (27JUN1985 09:00:00)-Water Temperature (C)]]*OO[[#This Row],[10]]/SUM(OO[10])</f>
        <v>0</v>
      </c>
      <c r="M483" s="10">
        <f>3/24*OO[[#This Row],[69 (27JUN1985 12:00:00)-Water Temperature (C)]]*OO[[#This Row],[11]]/SUM(OO[11])</f>
        <v>0</v>
      </c>
      <c r="N483" s="10">
        <f>3/24*OO[[#This Row],[70 (27JUN1985 15:00:00)-Water Temperature (C)]]*OO[[#This Row],[12]]/SUM(OO[12])</f>
        <v>0</v>
      </c>
      <c r="O483" s="10">
        <f>3/24*OO[[#This Row],[71 (27JUN1985 18:00:00)-Water Temperature (C)]]*OO[[#This Row],[13]]/SUM(OO[13])</f>
        <v>0</v>
      </c>
      <c r="P483" s="10">
        <f>3/24*OO[[#This Row],[72 (27JUN1985 21:00:00)-Water Temperature (C)]]*OO[[#This Row],[14]]/SUM(OO[14])</f>
        <v>0</v>
      </c>
      <c r="Q483" s="10">
        <f>3/24*OO[[#This Row],[73 (28JUN1985 00:00:00)-Water Temperature (C)]]*OO[[#This Row],[15]]/SUM(OO[15])</f>
        <v>0</v>
      </c>
      <c r="R483" s="10">
        <f>3/24*OO[[#This Row],[74 (28JUN1985 03:00:00)-Water Temperature (C)]]*OO[[#This Row],[16]]/SUM(OO[16])</f>
        <v>0</v>
      </c>
      <c r="S483" s="10">
        <f>3/24*OO[[#This Row],[75 (28JUN1985 06:00:00)-Water Temperature (C)]]*OO[[#This Row],[17]]/SUM(OO[17])</f>
        <v>0</v>
      </c>
      <c r="T483" s="10">
        <f>3/24*OO[[#This Row],[76 (28JUN1985 09:00:00)-Water Temperature (C)]]*OO[[#This Row],[18]]/SUM(OO[18])</f>
        <v>0</v>
      </c>
      <c r="U483" s="10">
        <f>3/24*OO[[#This Row],[77 (28JUN1985 12:00:00)-Water Temperature (C)]]*OO[[#This Row],[19]]/SUM(OO[19])</f>
        <v>0</v>
      </c>
      <c r="V483" s="10">
        <f>3/24000000*OO[[#This Row],[78 (28JUN1985 15:00:00)-Water Temperature (C)]]*OO[[#This Row],[20]]</f>
        <v>0</v>
      </c>
      <c r="W483" s="10">
        <f>3/24000000*OO[[#This Row],[79 (28JUN1985 18:00:00)-Water Temperature (C)]]*OO[[#This Row],[21]]</f>
        <v>0</v>
      </c>
      <c r="X483" s="10">
        <f>3/24000000*OO[[#This Row],[80 (28JUN1985 21:00:00)-Water Temperature (C)]]*OO[[#This Row],[22]]</f>
        <v>0</v>
      </c>
      <c r="Y483" s="10">
        <f>3/24000000*OO[[#This Row],[81 (29JUN1985 00:00:00)-Water Temperature (C)]]*OO[[#This Row],[23]]</f>
        <v>0</v>
      </c>
      <c r="Z483" s="10">
        <f>3/24000000*OO[[#This Row],[82 (29JUN1985 03:00:00)-Water Temperature (C)]]*OO[[#This Row],[24]]</f>
        <v>3.96693322848E-42</v>
      </c>
      <c r="AA483" s="10">
        <f>3/24000000*OO[[#This Row],[83 (29JUN1985 06:00:00)-Water Temperature (C)]]*OO[[#This Row],[25]]</f>
        <v>2.3710142603631247E-36</v>
      </c>
      <c r="AB483" s="10">
        <f>3/24000000*OO[[#This Row],[84 (29JUN1985 09:00:00)-Water Temperature (C)]]*OO[[#This Row],[26]]</f>
        <v>1.5464763553155001E-31</v>
      </c>
      <c r="AC483" s="10">
        <f>3/24000000*OO[[#This Row],[85 (29JUN1985 12:00:00)-Water Temperature (C)]]*OO[[#This Row],[27]]</f>
        <v>1.8492082177646246E-27</v>
      </c>
      <c r="AD483" s="10">
        <f>3/24000000*OO[[#This Row],[86 (29JUN1985 15:00:00)-Water Temperature (C)]]*OO[[#This Row],[28]]</f>
        <v>5.5262218017850006E-24</v>
      </c>
      <c r="AE483" s="10">
        <f>3/24000000*OO[[#This Row],[88 (29JUN1985 21:00:00)-Water Temperature (C)]]*OO[[#This Row],[30]]</f>
        <v>1.9008052540049999E-18</v>
      </c>
      <c r="AF483" s="10">
        <f>3/24000000*OO[[#This Row],[88 (29JUN1985 21:00:00)-Water Temperature (C)]]*OO[[#This Row],[30]]</f>
        <v>1.9008052540049999E-18</v>
      </c>
      <c r="AG483" s="10">
        <f>3/24000000*OO[[#This Row],[89 (30JUN1985 00:00:00)-Water Temperature (C)]]*OO[[#This Row],[31]]</f>
        <v>3.1621202673802495E-16</v>
      </c>
      <c r="AH483" s="10">
        <f>3/24000000*OO[[#This Row],[90 (30JUN1985 03:00:00)-Water Temperature (C)]]*OO[[#This Row],[32]]</f>
        <v>2.72190417685625E-14</v>
      </c>
      <c r="AI483" s="10">
        <f>3/24000000*OO[[#This Row],[91 (30JUN1985 06:00:00)-Water Temperature (C)]]*OO[[#This Row],[33]]</f>
        <v>1.3316035645412499E-12</v>
      </c>
      <c r="AJ483" s="10">
        <f>3/24000000*OO[[#This Row],[92 (30JUN1985 09:00:00)-Water Temperature (C)]]*OO[[#This Row],[34]]</f>
        <v>4.0072469293774998E-11</v>
      </c>
      <c r="AK483" s="10">
        <f>3/24000000*OO[[#This Row],[93 (30JUN1985 12:00:00)-Water Temperature (C)]]*OO[[#This Row],[35]]</f>
        <v>7.8886256760312493E-10</v>
      </c>
      <c r="AL483" s="10">
        <f>3/24000000*OO[[#This Row],[94 (30JUN1985 15:00:00)-Water Temperature (C)]]*OO[[#This Row],[36]]</f>
        <v>1.0680026582834999E-8</v>
      </c>
      <c r="AM483" s="10">
        <f>3/24000000*OO[[#This Row],[95 (30JUN1985 18:00:00)-Water Temperature (C)]]*OO[[#This Row],[37]]</f>
        <v>1.0374697675875E-7</v>
      </c>
      <c r="AN483" s="10">
        <f>3/24000000*OO[[#This Row],[96 (30JUN1985 21:00:00)-Water Temperature (C)]]*OO[[#This Row],[38]]</f>
        <v>7.4943812517712507E-7</v>
      </c>
      <c r="AO483" s="10">
        <f>3/24000000*OO[[#This Row],[97 (01JUL1985 00:00:00)-Water Temperature (C)]]*OO[[#This Row],[39]]</f>
        <v>4.1766940789874999E-6</v>
      </c>
      <c r="AP483" s="10">
        <f>3/24000000*OO[[#This Row],[98 (01JUL1985 03:00:00)-Water Temperature (C)]]*OO[[#This Row],[40]]</f>
        <v>1.857924522501375E-5</v>
      </c>
      <c r="AQ483" s="10">
        <f>3/24000000*OO[[#This Row],[99 (01JUL1985 06:00:00)-Water Temperature (C)]]*OO[[#This Row],[41]]</f>
        <v>6.7912071081399999E-5</v>
      </c>
      <c r="AR483" s="10">
        <f>3/24000000*OO[[#This Row],[100 (01JUL1985 09:00:00)-Water Temperature (C)]]*OO[[#This Row],[42]]</f>
        <v>2.1014845841674999E-4</v>
      </c>
      <c r="AS483" s="10">
        <f>3/24000000*OO[[#This Row],[101 (01JUL1985 12:00:00)-Water Temperature (C)]]*OO[[#This Row],[43]]</f>
        <v>5.5914375124800002E-4</v>
      </c>
      <c r="AT483" s="10">
        <f>3/24000000*OO[[#This Row],[102 (01JUL1985 15:00:00)-Water Temperature (C)]]*OO[[#This Row],[44]]</f>
        <v>1.29773949171075E-3</v>
      </c>
      <c r="AU483" s="10">
        <f>3/24000000*OO[[#This Row],[103 (01JUL1985 18:00:00)-Water Temperature (C)]]*OO[[#This Row],[45]]</f>
        <v>2.6749288048237498E-3</v>
      </c>
      <c r="AV483" s="10">
        <f>3/24000000*OO[[#This Row],[104 (01JUL1985 21:00:00)-Water Temperature (C)]]*OO[[#This Row],[46]]</f>
        <v>4.9625812876912499E-3</v>
      </c>
      <c r="AW483" s="10">
        <f>3/24000000*OO[[#This Row],[105 (02JUL1985 00:00:00)-Water Temperature (C)]]*OO[[#This Row],[47]]</f>
        <v>8.4301246807999986E-3</v>
      </c>
      <c r="AX483" s="10">
        <f>3/24000000*OO[[#This Row],[106 (02JUL1985 03:00:00)-Water Temperature (C)]]*OO[[#This Row],[48]]</f>
        <v>1.3256579739562499E-2</v>
      </c>
      <c r="AY483" s="10">
        <f>3/24000000*OO[[#This Row],[107 (02JUL1985 06:00:00)-Water Temperature (C)]]*OO[[#This Row],[49]]</f>
        <v>1.9486713741000004E-2</v>
      </c>
      <c r="AZ483" s="10">
        <f>3/24000000*OO[[#This Row],[108 (02JUL1985 09:00:00)-Water Temperature (C)]]*OO[[#This Row],[50]]</f>
        <v>2.7001868302155001E-2</v>
      </c>
      <c r="BA483" s="10">
        <f>3/24000000*OO[[#This Row],[109 (02JUL1985 12:00:00)-Water Temperature (C)]]*OO[[#This Row],[51]]</f>
        <v>3.5662577781330002E-2</v>
      </c>
      <c r="BB483" s="10">
        <f>3/24000000*OO[[#This Row],[110 (02JUL1985 15:00:00)-Water Temperature (C)]]*OO[[#This Row],[52]]</f>
        <v>4.5199808477999995E-2</v>
      </c>
      <c r="BC483" s="10">
        <f>3/24000000*OO[[#This Row],[111 (02JUL1985 18:00:00)-Water Temperature (C)]]*OO[[#This Row],[53]]</f>
        <v>5.5107337663124999E-2</v>
      </c>
      <c r="BD483" s="10">
        <f>3/24000000*OO[[#This Row],[112 (02JUL1985 21:00:00)-Water Temperature (C)]]*OO[[#This Row],[54]]</f>
        <v>6.4702261684374998E-2</v>
      </c>
      <c r="BE483" s="10">
        <f>3/24000000*OO[[#This Row],[113 (03JUL1985 00:00:00)-Water Temperature (C)]]*OO[[#This Row],[55]]</f>
        <v>7.3419411500812493E-2</v>
      </c>
      <c r="BF483" s="10">
        <f>3/24000000*OO[[#This Row],[114 (03JUL1985 03:00:00)-Water Temperature (C)]]*OO[[#This Row],[56]]</f>
        <v>8.1191695180300005E-2</v>
      </c>
      <c r="BG483" s="10">
        <f>3/24000000*OO[[#This Row],[115 (03JUL1985 06:00:00)-Water Temperature (C)]]*OO[[#This Row],[57]]</f>
        <v>8.7828840816200002E-2</v>
      </c>
      <c r="BH483" s="10">
        <f>3/24000000*OO[[#This Row],[116 (03JUL1985 09:00:00)-Water Temperature (C)]]*OO[[#This Row],[58]]</f>
        <v>9.3559823435787504E-2</v>
      </c>
      <c r="BI483" s="10">
        <f>3/24000000*OO[[#This Row],[117 (03JUL1985 12:00:00)-Water Temperature (C)]]*OO[[#This Row],[59]]</f>
        <v>9.8246083001749987E-2</v>
      </c>
      <c r="BJ483" s="10">
        <f>3/24000000*OO[[#This Row],[118 (03JUL1985 15:00:00)-Water Temperature (C)]]*OO[[#This Row],[60]]</f>
        <v>0.10162203456</v>
      </c>
      <c r="BK483" s="10">
        <f>3/24000000*OO[[#This Row],[119 (03JUL1985 18:00:00)-Water Temperature (C)]]*OO[[#This Row],[61]]</f>
        <v>0.10366333362843749</v>
      </c>
      <c r="BL483" s="10">
        <f>3/24000000*OO[[#This Row],[120 (03JUL1985 21:00:00)-Water Temperature (C)]]*OO[[#This Row],[62]]</f>
        <v>0.10418314000333749</v>
      </c>
      <c r="BM483" s="10">
        <f>3/24000000*OO[[#This Row],[121 (04JUL1985 00:00:00)-Water Temperature (C)]]*OO[[#This Row],[63]]</f>
        <v>0.10346977453435</v>
      </c>
      <c r="BN483" s="10">
        <f>3/24000000*OO[[#This Row],[122 (04JUL1985 03:00:00)-Water Temperature (C)]]*OO[[#This Row],[64]]</f>
        <v>0.1019068741767</v>
      </c>
      <c r="BO483" s="10">
        <f>3/24000000*OO[[#This Row],[123 (04JUL1985 06:00:00)-Water Temperature (C)]]*OO[[#This Row],[65]]</f>
        <v>9.9684595189774988E-2</v>
      </c>
      <c r="BP483" s="10">
        <f>3/24000000*OO[[#This Row],[124 (04JUL1985 09:00:00)-Water Temperature (C)]]*OO[[#This Row],[66]]</f>
        <v>9.739904844955001E-2</v>
      </c>
      <c r="BQ483" s="10">
        <f>3/24000000*OO[[#This Row],[125 (04JUL1985 12:00:00)-Water Temperature (C)]]*OO[[#This Row],[67]]</f>
        <v>9.4752579367687495E-2</v>
      </c>
      <c r="BR483" s="10">
        <f>3/24000000*OO[[#This Row],[126 (04JUL1985 15:00:00)-Water Temperature (C)]]*OO[[#This Row],[68]]</f>
        <v>9.1594899305024999E-2</v>
      </c>
      <c r="BS483" s="10">
        <f>3/24000000*OO[[#This Row],[127 (04JUL1985 18:00:00)-Water Temperature (C)]]*OO[[#This Row],[69]]</f>
        <v>8.8020975915112501E-2</v>
      </c>
      <c r="BT483" s="10">
        <f>3/24000000*OO[[#This Row],[128 (04JUL1985 21:00:00)-Water Temperature (C)]]*OO[[#This Row],[70]]</f>
        <v>8.4098162429999998E-2</v>
      </c>
      <c r="BU483" s="10">
        <f>3/24000000*OO[[#This Row],[129 (05JUL1985 00:00:00)-Water Temperature (C)]]*OO[[#This Row],[71]]</f>
        <v>7.9892887376087504E-2</v>
      </c>
      <c r="BV483" s="10">
        <f>3/24000000*OO[[#This Row],[130 (05JUL1985 03:00:00)-Water Temperature (C)]]*OO[[#This Row],[72]]</f>
        <v>7.5695927242900002E-2</v>
      </c>
      <c r="BW483" s="10">
        <f>3/24000000*OO[[#This Row],[131 (05JUL1985 06:00:00)-Water Temperature (C)]]*OO[[#This Row],[73]]</f>
        <v>7.1612815497300003E-2</v>
      </c>
      <c r="BX483" s="10">
        <f>3/24000000*OO[[#This Row],[132 (05JUL1985 09:00:00)-Water Temperature (C)]]*OO[[#This Row],[74]]</f>
        <v>6.7979297181999992E-2</v>
      </c>
      <c r="BY483" s="10">
        <f>3/24000000*OO[[#This Row],[133 (05JUL1985 12:00:00)-Water Temperature (C)]]*OO[[#This Row],[75]]</f>
        <v>6.4573558689600005E-2</v>
      </c>
      <c r="BZ483" s="10">
        <f>3/24000000*OO[[#This Row],[134 (05JUL1985 15:00:00)-Water Temperature (C)]]*OO[[#This Row],[76]]</f>
        <v>6.1295148759949993E-2</v>
      </c>
      <c r="CA483" s="10">
        <f>3/24000000*OO[[#This Row],[135 (05JUL1985 18:00:00)-Water Temperature (C)]]*OO[[#This Row],[77]]</f>
        <v>5.8078383869700004E-2</v>
      </c>
      <c r="CB483" s="10">
        <f>3/24000000*OO[[#This Row],[136 (05JUL1985 21:00:00)-Water Temperature (C)]]*OO[[#This Row],[78]]</f>
        <v>5.4731197558499999E-2</v>
      </c>
      <c r="CC483" s="10">
        <f>3/24000000*OO[[#This Row],[137 (06JUL1985 00:00:00)-Water Temperature (C)]]*OO[[#This Row],[79]]</f>
        <v>5.1384161222624999E-2</v>
      </c>
      <c r="CD483" s="10">
        <f>3/24000000*OO[[#This Row],[138 (06JUL1985 03:00:00)-Water Temperature (C)]]*OO[[#This Row],[80]]</f>
        <v>4.82251979076E-2</v>
      </c>
      <c r="CE483" s="10">
        <f>3/24000000*OO[[#This Row],[139 (06JUL1985 06:00:00)-Water Temperature (C)]]*OO[[#This Row],[81]]</f>
        <v>4.5297840291712493E-2</v>
      </c>
      <c r="CF483" s="10">
        <f>3/24000000*OO[[#This Row],[140 (06JUL1985 09:00:00)-Water Temperature (C)]]*OO[[#This Row],[82]]</f>
        <v>4.28162699060625E-2</v>
      </c>
      <c r="CG483" s="10">
        <f>3/24000000*OO[[#This Row],[141 (06JUL1985 12:00:00)-Water Temperature (C)]]*OO[[#This Row],[83]]</f>
        <v>4.0554019725012498E-2</v>
      </c>
      <c r="CH483" s="10">
        <f>3/24000000*OO[[#This Row],[142 (06JUL1985 15:00:00)-Water Temperature (C)]]*OO[[#This Row],[84]]</f>
        <v>3.8408752295932498E-2</v>
      </c>
      <c r="CI483" s="10">
        <f>3/24000000*OO[[#This Row],[143 (06JUL1985 18:00:00)-Water Temperature (C)]]*OO[[#This Row],[85]]</f>
        <v>3.6353899671155002E-2</v>
      </c>
      <c r="CJ483" s="10">
        <f>3/24000000*OO[[#This Row],[144 (06JUL1985 21:00:00)-Water Temperature (C)]]*OO[[#This Row],[86]]</f>
        <v>3.4259277598549999E-2</v>
      </c>
      <c r="CK483" s="10">
        <f>3/24000000*OO[[#This Row],[145 (07JUL1985 00:00:00)-Water Temperature (C)]]*OO[[#This Row],[87]]</f>
        <v>3.2199135174171244E-2</v>
      </c>
      <c r="CL483" s="10">
        <f>3/24000000*OO[[#This Row],[146 (07JUL1985 03:00:00)-Water Temperature (C)]]*OO[[#This Row],[88]]</f>
        <v>3.0255436631399995E-2</v>
      </c>
      <c r="CM483" s="10">
        <f>3/24000000*OO[[#This Row],[147 (07JUL1985 06:00:00)-Water Temperature (C)]]*OO[[#This Row],[89]]</f>
        <v>2.8436021659336248E-2</v>
      </c>
      <c r="CN483" s="10">
        <f>3/24000000*OO[[#This Row],[148 (07JUL1985 09:00:00)-Water Temperature (C)]]*OO[[#This Row],[90]]</f>
        <v>2.6775160647046246E-2</v>
      </c>
      <c r="CO483" s="10">
        <f>3/24000000*OO[[#This Row],[149 (07JUL1985 12:00:00)-Water Temperature (C)]]*OO[[#This Row],[91]]</f>
        <v>2.5296166318736251E-2</v>
      </c>
      <c r="CP483" s="10">
        <f>3/24000000*OO[[#This Row],[150 (07JUL1985 15:00:00)-Water Temperature (C)]]*OO[[#This Row],[92]]</f>
        <v>2.3989466145919999E-2</v>
      </c>
      <c r="CQ483" s="10">
        <f>3/24000000*OO[[#This Row],[151 (07JUL1985 18:00:00)-Water Temperature (C)]]*OO[[#This Row],[93]]</f>
        <v>2.2703094017025003E-2</v>
      </c>
      <c r="CR483" s="10">
        <f>3/24000000*OO[[#This Row],[152 (07JUL1985 21:00:00)-Water Temperature (C)]]*OO[[#This Row],[94]]</f>
        <v>2.1422552947366249E-2</v>
      </c>
      <c r="CS483" s="10">
        <f>3/24000000*OO[[#This Row],[153 (08JUL1985 00:00:00)-Water Temperature (C)]]*OO[[#This Row],[95]]</f>
        <v>2.0205368539313751E-2</v>
      </c>
      <c r="CT483" s="10">
        <f>3/24000000*OO[[#This Row],[154 (08JUL1985 03:00:00)-Water Temperature (C)]]*OO[[#This Row],[96]]</f>
        <v>1.9062778049249999E-2</v>
      </c>
      <c r="CU483" s="10">
        <f>3/24000000*OO[[#This Row],[155 (08JUL1985 06:00:00)-Water Temperature (C)]]*OO[[#This Row],[97]]</f>
        <v>1.799684694577125E-2</v>
      </c>
      <c r="CV483" s="10">
        <f>3/24000000*OO[[#This Row],[156 (08JUL1985 09:00:00)-Water Temperature (C)]]*OO[[#This Row],[98]]</f>
        <v>1.70698961567925E-2</v>
      </c>
      <c r="CW483" s="10">
        <f>3/24000000*OO[[#This Row],[157 (08JUL1985 12:00:00)-Water Temperature (C)]]*OO[[#This Row],[99]]</f>
        <v>1.6250051233281246E-2</v>
      </c>
    </row>
    <row r="484" spans="1:101" x14ac:dyDescent="0.35">
      <c r="A484" t="s">
        <v>491</v>
      </c>
      <c r="B484">
        <v>687.1259</v>
      </c>
      <c r="C484" s="10">
        <f>3/24*OO[[#This Row],[59 (26JUN1985 06:00:00)-Water Temperature (C)]]*OO[[#This Row],[1]]/SUM(OO[1])</f>
        <v>0</v>
      </c>
      <c r="D484" s="10">
        <f>3/24*OO[[#This Row],[60 (26JUN1985 09:00:00)-Water Temperature (C)]]*OO[[#This Row],[2]]/SUM(OO[2])</f>
        <v>0</v>
      </c>
      <c r="E484" s="10">
        <f>3/24*OO[[#This Row],[61 (26JUN1985 12:00:00)-Water Temperature (C)]]*OO[[#This Row],[3]]/SUM(OO[3])</f>
        <v>0</v>
      </c>
      <c r="F484" s="10">
        <f>3/24*OO[[#This Row],[62 (26JUN1985 15:00:00)-Water Temperature (C)]]*OO[[#This Row],[4]]/SUM(OO[4])</f>
        <v>0</v>
      </c>
      <c r="G484" s="10">
        <f>3/24*OO[[#This Row],[63 (26JUN1985 18:00:00)-Water Temperature (C)]]*OO[[#This Row],[5]]/SUM(OO[5])</f>
        <v>0</v>
      </c>
      <c r="H484" s="10">
        <f>3/24*OO[[#This Row],[64 (26JUN1985 21:00:00)-Water Temperature (C)]]*OO[[#This Row],[6]]/SUM(OO[6])</f>
        <v>0</v>
      </c>
      <c r="I484" s="10">
        <f>3/24*OO[[#This Row],[65 (27JUN1985 00:00:00)-Water Temperature (C)]]*OO[[#This Row],[7]]/SUM(OO[7])</f>
        <v>0</v>
      </c>
      <c r="J484" s="10">
        <f>3/24*OO[[#This Row],[66 (27JUN1985 03:00:00)-Water Temperature (C)]]*OO[[#This Row],[8]]/SUM(OO[8])</f>
        <v>0</v>
      </c>
      <c r="K484" s="10">
        <f>3/24*OO[[#This Row],[67 (27JUN1985 06:00:00)-Water Temperature (C)]]*OO[[#This Row],[9]]/SUM(OO[9])</f>
        <v>0</v>
      </c>
      <c r="L484" s="10">
        <f>3/24*OO[[#This Row],[68 (27JUN1985 09:00:00)-Water Temperature (C)]]*OO[[#This Row],[10]]/SUM(OO[10])</f>
        <v>0</v>
      </c>
      <c r="M484" s="10">
        <f>3/24*OO[[#This Row],[69 (27JUN1985 12:00:00)-Water Temperature (C)]]*OO[[#This Row],[11]]/SUM(OO[11])</f>
        <v>0</v>
      </c>
      <c r="N484" s="10">
        <f>3/24*OO[[#This Row],[70 (27JUN1985 15:00:00)-Water Temperature (C)]]*OO[[#This Row],[12]]/SUM(OO[12])</f>
        <v>0</v>
      </c>
      <c r="O484" s="10">
        <f>3/24*OO[[#This Row],[71 (27JUN1985 18:00:00)-Water Temperature (C)]]*OO[[#This Row],[13]]/SUM(OO[13])</f>
        <v>0</v>
      </c>
      <c r="P484" s="10">
        <f>3/24*OO[[#This Row],[72 (27JUN1985 21:00:00)-Water Temperature (C)]]*OO[[#This Row],[14]]/SUM(OO[14])</f>
        <v>0</v>
      </c>
      <c r="Q484" s="10">
        <f>3/24*OO[[#This Row],[73 (28JUN1985 00:00:00)-Water Temperature (C)]]*OO[[#This Row],[15]]/SUM(OO[15])</f>
        <v>0</v>
      </c>
      <c r="R484" s="10">
        <f>3/24*OO[[#This Row],[74 (28JUN1985 03:00:00)-Water Temperature (C)]]*OO[[#This Row],[16]]/SUM(OO[16])</f>
        <v>0</v>
      </c>
      <c r="S484" s="10">
        <f>3/24*OO[[#This Row],[75 (28JUN1985 06:00:00)-Water Temperature (C)]]*OO[[#This Row],[17]]/SUM(OO[17])</f>
        <v>0</v>
      </c>
      <c r="T484" s="10">
        <f>3/24*OO[[#This Row],[76 (28JUN1985 09:00:00)-Water Temperature (C)]]*OO[[#This Row],[18]]/SUM(OO[18])</f>
        <v>0</v>
      </c>
      <c r="U484" s="10">
        <f>3/24*OO[[#This Row],[77 (28JUN1985 12:00:00)-Water Temperature (C)]]*OO[[#This Row],[19]]/SUM(OO[19])</f>
        <v>0</v>
      </c>
      <c r="V484" s="10">
        <f>3/24000000*OO[[#This Row],[78 (28JUN1985 15:00:00)-Water Temperature (C)]]*OO[[#This Row],[20]]</f>
        <v>0</v>
      </c>
      <c r="W484" s="10">
        <f>3/24000000*OO[[#This Row],[79 (28JUN1985 18:00:00)-Water Temperature (C)]]*OO[[#This Row],[21]]</f>
        <v>0</v>
      </c>
      <c r="X484" s="10">
        <f>3/24000000*OO[[#This Row],[80 (28JUN1985 21:00:00)-Water Temperature (C)]]*OO[[#This Row],[22]]</f>
        <v>0</v>
      </c>
      <c r="Y484" s="10">
        <f>3/24000000*OO[[#This Row],[81 (29JUN1985 00:00:00)-Water Temperature (C)]]*OO[[#This Row],[23]]</f>
        <v>0</v>
      </c>
      <c r="Z484" s="10">
        <f>3/24000000*OO[[#This Row],[82 (29JUN1985 03:00:00)-Water Temperature (C)]]*OO[[#This Row],[24]]</f>
        <v>1.017781533115E-42</v>
      </c>
      <c r="AA484" s="10">
        <f>3/24000000*OO[[#This Row],[83 (29JUN1985 06:00:00)-Water Temperature (C)]]*OO[[#This Row],[25]]</f>
        <v>6.868360445735E-37</v>
      </c>
      <c r="AB484" s="10">
        <f>3/24000000*OO[[#This Row],[84 (29JUN1985 09:00:00)-Water Temperature (C)]]*OO[[#This Row],[26]]</f>
        <v>4.9767114090487498E-32</v>
      </c>
      <c r="AC484" s="10">
        <f>3/24000000*OO[[#This Row],[85 (29JUN1985 12:00:00)-Water Temperature (C)]]*OO[[#This Row],[27]]</f>
        <v>6.52447028377E-28</v>
      </c>
      <c r="AD484" s="10">
        <f>3/24000000*OO[[#This Row],[86 (29JUN1985 15:00:00)-Water Temperature (C)]]*OO[[#This Row],[28]]</f>
        <v>2.1201055925512497E-24</v>
      </c>
      <c r="AE484" s="10">
        <f>3/24000000*OO[[#This Row],[88 (29JUN1985 21:00:00)-Water Temperature (C)]]*OO[[#This Row],[30]]</f>
        <v>8.4184501126149999E-19</v>
      </c>
      <c r="AF484" s="10">
        <f>3/24000000*OO[[#This Row],[88 (29JUN1985 21:00:00)-Water Temperature (C)]]*OO[[#This Row],[30]]</f>
        <v>8.4184501126149999E-19</v>
      </c>
      <c r="AG484" s="10">
        <f>3/24000000*OO[[#This Row],[89 (30JUN1985 00:00:00)-Water Temperature (C)]]*OO[[#This Row],[31]]</f>
        <v>1.488985196703125E-16</v>
      </c>
      <c r="AH484" s="10">
        <f>3/24000000*OO[[#This Row],[90 (30JUN1985 03:00:00)-Water Temperature (C)]]*OO[[#This Row],[32]]</f>
        <v>1.3556666552470001E-14</v>
      </c>
      <c r="AI484" s="10">
        <f>3/24000000*OO[[#This Row],[91 (30JUN1985 06:00:00)-Water Temperature (C)]]*OO[[#This Row],[33]]</f>
        <v>6.9859670837062501E-13</v>
      </c>
      <c r="AJ484" s="10">
        <f>3/24000000*OO[[#This Row],[92 (30JUN1985 09:00:00)-Water Temperature (C)]]*OO[[#This Row],[34]]</f>
        <v>2.2067490407712496E-11</v>
      </c>
      <c r="AK484" s="10">
        <f>3/24000000*OO[[#This Row],[93 (30JUN1985 12:00:00)-Water Temperature (C)]]*OO[[#This Row],[35]]</f>
        <v>4.5463826658249998E-10</v>
      </c>
      <c r="AL484" s="10">
        <f>3/24000000*OO[[#This Row],[94 (30JUN1985 15:00:00)-Water Temperature (C)]]*OO[[#This Row],[36]]</f>
        <v>6.4246436614849993E-9</v>
      </c>
      <c r="AM484" s="10">
        <f>3/24000000*OO[[#This Row],[95 (30JUN1985 18:00:00)-Water Temperature (C)]]*OO[[#This Row],[37]]</f>
        <v>6.4986933147800003E-8</v>
      </c>
      <c r="AN484" s="10">
        <f>3/24000000*OO[[#This Row],[96 (30JUN1985 21:00:00)-Water Temperature (C)]]*OO[[#This Row],[38]]</f>
        <v>4.8777036898999992E-7</v>
      </c>
      <c r="AO484" s="10">
        <f>3/24000000*OO[[#This Row],[97 (01JUL1985 00:00:00)-Water Temperature (C)]]*OO[[#This Row],[39]]</f>
        <v>2.8184955060902499E-6</v>
      </c>
      <c r="AP484" s="10">
        <f>3/24000000*OO[[#This Row],[98 (01JUL1985 03:00:00)-Water Temperature (C)]]*OO[[#This Row],[40]]</f>
        <v>1.2971469379362499E-5</v>
      </c>
      <c r="AQ484" s="10">
        <f>3/24000000*OO[[#This Row],[99 (01JUL1985 06:00:00)-Water Temperature (C)]]*OO[[#This Row],[41]]</f>
        <v>4.8955323515999995E-5</v>
      </c>
      <c r="AR484" s="10">
        <f>3/24000000*OO[[#This Row],[100 (01JUL1985 09:00:00)-Water Temperature (C)]]*OO[[#This Row],[42]]</f>
        <v>1.560969214042E-4</v>
      </c>
      <c r="AS484" s="10">
        <f>3/24000000*OO[[#This Row],[101 (01JUL1985 12:00:00)-Water Temperature (C)]]*OO[[#This Row],[43]]</f>
        <v>4.2714276395699997E-4</v>
      </c>
      <c r="AT484" s="10">
        <f>3/24000000*OO[[#This Row],[102 (01JUL1985 15:00:00)-Water Temperature (C)]]*OO[[#This Row],[44]]</f>
        <v>1.0177172481562497E-3</v>
      </c>
      <c r="AU484" s="10">
        <f>3/24000000*OO[[#This Row],[103 (01JUL1985 18:00:00)-Water Temperature (C)]]*OO[[#This Row],[45]]</f>
        <v>2.149677977789E-3</v>
      </c>
      <c r="AV484" s="10">
        <f>3/24000000*OO[[#This Row],[104 (01JUL1985 21:00:00)-Water Temperature (C)]]*OO[[#This Row],[46]]</f>
        <v>4.0804334190000001E-3</v>
      </c>
      <c r="AW484" s="10">
        <f>3/24000000*OO[[#This Row],[105 (02JUL1985 00:00:00)-Water Temperature (C)]]*OO[[#This Row],[47]]</f>
        <v>7.0808463133524993E-3</v>
      </c>
      <c r="AX484" s="10">
        <f>3/24000000*OO[[#This Row],[106 (02JUL1985 03:00:00)-Water Temperature (C)]]*OO[[#This Row],[48]]</f>
        <v>1.1357709871674998E-2</v>
      </c>
      <c r="AY484" s="10">
        <f>3/24000000*OO[[#This Row],[107 (02JUL1985 06:00:00)-Water Temperature (C)]]*OO[[#This Row],[49]]</f>
        <v>1.7005310279482502E-2</v>
      </c>
      <c r="AZ484" s="10">
        <f>3/24000000*OO[[#This Row],[108 (02JUL1985 09:00:00)-Water Temperature (C)]]*OO[[#This Row],[50]]</f>
        <v>2.3969049459547496E-2</v>
      </c>
      <c r="BA484" s="10">
        <f>3/24000000*OO[[#This Row],[109 (02JUL1985 12:00:00)-Water Temperature (C)]]*OO[[#This Row],[51]]</f>
        <v>3.2159111649547496E-2</v>
      </c>
      <c r="BB484" s="10">
        <f>3/24000000*OO[[#This Row],[110 (02JUL1985 15:00:00)-Water Temperature (C)]]*OO[[#This Row],[52]]</f>
        <v>4.1354466040874997E-2</v>
      </c>
      <c r="BC484" s="10">
        <f>3/24000000*OO[[#This Row],[111 (02JUL1985 18:00:00)-Water Temperature (C)]]*OO[[#This Row],[53]]</f>
        <v>5.1101116442699997E-2</v>
      </c>
      <c r="BD484" s="10">
        <f>3/24000000*OO[[#This Row],[112 (02JUL1985 21:00:00)-Water Temperature (C)]]*OO[[#This Row],[54]]</f>
        <v>6.0755401258299993E-2</v>
      </c>
      <c r="BE484" s="10">
        <f>3/24000000*OO[[#This Row],[113 (03JUL1985 00:00:00)-Water Temperature (C)]]*OO[[#This Row],[55]]</f>
        <v>6.9753415677825004E-2</v>
      </c>
      <c r="BF484" s="10">
        <f>3/24000000*OO[[#This Row],[114 (03JUL1985 03:00:00)-Water Temperature (C)]]*OO[[#This Row],[56]]</f>
        <v>7.7980294452812488E-2</v>
      </c>
      <c r="BG484" s="10">
        <f>3/24000000*OO[[#This Row],[115 (03JUL1985 06:00:00)-Water Temperature (C)]]*OO[[#This Row],[57]]</f>
        <v>8.5210549182699991E-2</v>
      </c>
      <c r="BH484" s="10">
        <f>3/24000000*OO[[#This Row],[116 (03JUL1985 09:00:00)-Water Temperature (C)]]*OO[[#This Row],[58]]</f>
        <v>9.1620313068075013E-2</v>
      </c>
      <c r="BI484" s="10">
        <f>3/24000000*OO[[#This Row],[117 (03JUL1985 12:00:00)-Water Temperature (C)]]*OO[[#This Row],[59]]</f>
        <v>9.7038755888424991E-2</v>
      </c>
      <c r="BJ484" s="10">
        <f>3/24000000*OO[[#This Row],[118 (03JUL1985 15:00:00)-Water Temperature (C)]]*OO[[#This Row],[60]]</f>
        <v>0.10117598262511249</v>
      </c>
      <c r="BK484" s="10">
        <f>3/24000000*OO[[#This Row],[119 (03JUL1985 18:00:00)-Water Temperature (C)]]*OO[[#This Row],[61]]</f>
        <v>0.10397773452499999</v>
      </c>
      <c r="BL484" s="10">
        <f>3/24000000*OO[[#This Row],[120 (03JUL1985 21:00:00)-Water Temperature (C)]]*OO[[#This Row],[62]]</f>
        <v>0.10523398026522499</v>
      </c>
      <c r="BM484" s="10">
        <f>3/24000000*OO[[#This Row],[121 (04JUL1985 00:00:00)-Water Temperature (C)]]*OO[[#This Row],[63]]</f>
        <v>0.10520517074377499</v>
      </c>
      <c r="BN484" s="10">
        <f>3/24000000*OO[[#This Row],[122 (04JUL1985 03:00:00)-Water Temperature (C)]]*OO[[#This Row],[64]]</f>
        <v>0.1042542365360125</v>
      </c>
      <c r="BO484" s="10">
        <f>3/24000000*OO[[#This Row],[123 (04JUL1985 06:00:00)-Water Temperature (C)]]*OO[[#This Row],[65]]</f>
        <v>0.10256855991507499</v>
      </c>
      <c r="BP484" s="10">
        <f>3/24000000*OO[[#This Row],[124 (04JUL1985 09:00:00)-Water Temperature (C)]]*OO[[#This Row],[66]]</f>
        <v>0.10076024259307499</v>
      </c>
      <c r="BQ484" s="10">
        <f>3/24000000*OO[[#This Row],[125 (04JUL1985 12:00:00)-Water Temperature (C)]]*OO[[#This Row],[67]]</f>
        <v>9.847360775724999E-2</v>
      </c>
      <c r="BR484" s="10">
        <f>3/24000000*OO[[#This Row],[126 (04JUL1985 15:00:00)-Water Temperature (C)]]*OO[[#This Row],[68]]</f>
        <v>9.5647188979849987E-2</v>
      </c>
      <c r="BS484" s="10">
        <f>3/24000000*OO[[#This Row],[127 (04JUL1985 18:00:00)-Water Temperature (C)]]*OO[[#This Row],[69]]</f>
        <v>9.2318262180624999E-2</v>
      </c>
      <c r="BT484" s="10">
        <f>3/24000000*OO[[#This Row],[128 (04JUL1985 21:00:00)-Water Temperature (C)]]*OO[[#This Row],[70]]</f>
        <v>8.8573212359549999E-2</v>
      </c>
      <c r="BU484" s="10">
        <f>3/24000000*OO[[#This Row],[129 (05JUL1985 00:00:00)-Water Temperature (C)]]*OO[[#This Row],[71]]</f>
        <v>8.4482679002962482E-2</v>
      </c>
      <c r="BV484" s="10">
        <f>3/24000000*OO[[#This Row],[130 (05JUL1985 03:00:00)-Water Temperature (C)]]*OO[[#This Row],[72]]</f>
        <v>8.0349634985812504E-2</v>
      </c>
      <c r="BW484" s="10">
        <f>3/24000000*OO[[#This Row],[131 (05JUL1985 06:00:00)-Water Temperature (C)]]*OO[[#This Row],[73]]</f>
        <v>7.6288364481874996E-2</v>
      </c>
      <c r="BX484" s="10">
        <f>3/24000000*OO[[#This Row],[132 (05JUL1985 09:00:00)-Water Temperature (C)]]*OO[[#This Row],[74]]</f>
        <v>7.2655541572975005E-2</v>
      </c>
      <c r="BY484" s="10">
        <f>3/24000000*OO[[#This Row],[133 (05JUL1985 12:00:00)-Water Temperature (C)]]*OO[[#This Row],[75]]</f>
        <v>6.92280934220625E-2</v>
      </c>
      <c r="BZ484" s="10">
        <f>3/24000000*OO[[#This Row],[134 (05JUL1985 15:00:00)-Water Temperature (C)]]*OO[[#This Row],[76]]</f>
        <v>6.5905133209499991E-2</v>
      </c>
      <c r="CA484" s="10">
        <f>3/24000000*OO[[#This Row],[135 (05JUL1985 18:00:00)-Water Temperature (C)]]*OO[[#This Row],[77]]</f>
        <v>6.2621757140062503E-2</v>
      </c>
      <c r="CB484" s="10">
        <f>3/24000000*OO[[#This Row],[136 (05JUL1985 21:00:00)-Water Temperature (C)]]*OO[[#This Row],[78]]</f>
        <v>5.9177669570625001E-2</v>
      </c>
      <c r="CC484" s="10">
        <f>3/24000000*OO[[#This Row],[137 (06JUL1985 00:00:00)-Water Temperature (C)]]*OO[[#This Row],[79]]</f>
        <v>5.5711411381924994E-2</v>
      </c>
      <c r="CD484" s="10">
        <f>3/24000000*OO[[#This Row],[138 (06JUL1985 03:00:00)-Water Temperature (C)]]*OO[[#This Row],[80]]</f>
        <v>5.2424860900950006E-2</v>
      </c>
      <c r="CE484" s="10">
        <f>3/24000000*OO[[#This Row],[139 (06JUL1985 06:00:00)-Water Temperature (C)]]*OO[[#This Row],[81]]</f>
        <v>4.9366020561187503E-2</v>
      </c>
      <c r="CF484" s="10">
        <f>3/24000000*OO[[#This Row],[140 (06JUL1985 09:00:00)-Water Temperature (C)]]*OO[[#This Row],[82]]</f>
        <v>4.67669639268E-2</v>
      </c>
      <c r="CG484" s="10">
        <f>3/24000000*OO[[#This Row],[141 (06JUL1985 12:00:00)-Water Temperature (C)]]*OO[[#This Row],[83]]</f>
        <v>4.4389926992500002E-2</v>
      </c>
      <c r="CH484" s="10">
        <f>3/24000000*OO[[#This Row],[142 (06JUL1985 15:00:00)-Water Temperature (C)]]*OO[[#This Row],[84]]</f>
        <v>4.2128054524375007E-2</v>
      </c>
      <c r="CI484" s="10">
        <f>3/24000000*OO[[#This Row],[143 (06JUL1985 18:00:00)-Water Temperature (C)]]*OO[[#This Row],[85]]</f>
        <v>3.9954384473749993E-2</v>
      </c>
      <c r="CJ484" s="10">
        <f>3/24000000*OO[[#This Row],[144 (06JUL1985 21:00:00)-Water Temperature (C)]]*OO[[#This Row],[86]]</f>
        <v>3.772981185957E-2</v>
      </c>
      <c r="CK484" s="10">
        <f>3/24000000*OO[[#This Row],[145 (07JUL1985 00:00:00)-Water Temperature (C)]]*OO[[#This Row],[87]]</f>
        <v>3.5533284045825002E-2</v>
      </c>
      <c r="CL484" s="10">
        <f>3/24000000*OO[[#This Row],[146 (07JUL1985 03:00:00)-Water Temperature (C)]]*OO[[#This Row],[88]]</f>
        <v>3.3454793803496245E-2</v>
      </c>
      <c r="CM484" s="10">
        <f>3/24000000*OO[[#This Row],[147 (07JUL1985 06:00:00)-Water Temperature (C)]]*OO[[#This Row],[89]]</f>
        <v>3.1503751891879997E-2</v>
      </c>
      <c r="CN484" s="10">
        <f>3/24000000*OO[[#This Row],[148 (07JUL1985 09:00:00)-Water Temperature (C)]]*OO[[#This Row],[90]]</f>
        <v>2.9718117868249998E-2</v>
      </c>
      <c r="CO484" s="10">
        <f>3/24000000*OO[[#This Row],[149 (07JUL1985 12:00:00)-Water Temperature (C)]]*OO[[#This Row],[91]]</f>
        <v>2.8125004585343748E-2</v>
      </c>
      <c r="CP484" s="10">
        <f>3/24000000*OO[[#This Row],[150 (07JUL1985 15:00:00)-Water Temperature (C)]]*OO[[#This Row],[92]]</f>
        <v>2.6714666335319999E-2</v>
      </c>
      <c r="CQ484" s="10">
        <f>3/24000000*OO[[#This Row],[151 (07JUL1985 18:00:00)-Water Temperature (C)]]*OO[[#This Row],[93]]</f>
        <v>2.532288135341625E-2</v>
      </c>
      <c r="CR484" s="10">
        <f>3/24000000*OO[[#This Row],[152 (07JUL1985 21:00:00)-Water Temperature (C)]]*OO[[#This Row],[94]]</f>
        <v>2.3934108840197501E-2</v>
      </c>
      <c r="CS484" s="10">
        <f>3/24000000*OO[[#This Row],[153 (08JUL1985 00:00:00)-Water Temperature (C)]]*OO[[#This Row],[95]]</f>
        <v>2.261136912555E-2</v>
      </c>
      <c r="CT484" s="10">
        <f>3/24000000*OO[[#This Row],[154 (08JUL1985 03:00:00)-Water Temperature (C)]]*OO[[#This Row],[96]]</f>
        <v>2.1366807848924998E-2</v>
      </c>
      <c r="CU484" s="10">
        <f>3/24000000*OO[[#This Row],[155 (08JUL1985 06:00:00)-Water Temperature (C)]]*OO[[#This Row],[97]]</f>
        <v>2.0203447847797498E-2</v>
      </c>
      <c r="CV484" s="10">
        <f>3/24000000*OO[[#This Row],[156 (08JUL1985 09:00:00)-Water Temperature (C)]]*OO[[#This Row],[98]]</f>
        <v>1.9190176403190002E-2</v>
      </c>
      <c r="CW484" s="10">
        <f>3/24000000*OO[[#This Row],[157 (08JUL1985 12:00:00)-Water Temperature (C)]]*OO[[#This Row],[99]]</f>
        <v>1.8292502885538749E-2</v>
      </c>
    </row>
    <row r="485" spans="1:101" x14ac:dyDescent="0.35">
      <c r="A485" t="s">
        <v>492</v>
      </c>
      <c r="B485">
        <v>833.33230000000003</v>
      </c>
      <c r="C485" s="10">
        <f>3/24*OO[[#This Row],[59 (26JUN1985 06:00:00)-Water Temperature (C)]]*OO[[#This Row],[1]]/SUM(OO[1])</f>
        <v>0</v>
      </c>
      <c r="D485" s="10">
        <f>3/24*OO[[#This Row],[60 (26JUN1985 09:00:00)-Water Temperature (C)]]*OO[[#This Row],[2]]/SUM(OO[2])</f>
        <v>0</v>
      </c>
      <c r="E485" s="10">
        <f>3/24*OO[[#This Row],[61 (26JUN1985 12:00:00)-Water Temperature (C)]]*OO[[#This Row],[3]]/SUM(OO[3])</f>
        <v>0</v>
      </c>
      <c r="F485" s="10">
        <f>3/24*OO[[#This Row],[62 (26JUN1985 15:00:00)-Water Temperature (C)]]*OO[[#This Row],[4]]/SUM(OO[4])</f>
        <v>0</v>
      </c>
      <c r="G485" s="10">
        <f>3/24*OO[[#This Row],[63 (26JUN1985 18:00:00)-Water Temperature (C)]]*OO[[#This Row],[5]]/SUM(OO[5])</f>
        <v>0</v>
      </c>
      <c r="H485" s="10">
        <f>3/24*OO[[#This Row],[64 (26JUN1985 21:00:00)-Water Temperature (C)]]*OO[[#This Row],[6]]/SUM(OO[6])</f>
        <v>0</v>
      </c>
      <c r="I485" s="10">
        <f>3/24*OO[[#This Row],[65 (27JUN1985 00:00:00)-Water Temperature (C)]]*OO[[#This Row],[7]]/SUM(OO[7])</f>
        <v>0</v>
      </c>
      <c r="J485" s="10">
        <f>3/24*OO[[#This Row],[66 (27JUN1985 03:00:00)-Water Temperature (C)]]*OO[[#This Row],[8]]/SUM(OO[8])</f>
        <v>0</v>
      </c>
      <c r="K485" s="10">
        <f>3/24*OO[[#This Row],[67 (27JUN1985 06:00:00)-Water Temperature (C)]]*OO[[#This Row],[9]]/SUM(OO[9])</f>
        <v>0</v>
      </c>
      <c r="L485" s="10">
        <f>3/24*OO[[#This Row],[68 (27JUN1985 09:00:00)-Water Temperature (C)]]*OO[[#This Row],[10]]/SUM(OO[10])</f>
        <v>0</v>
      </c>
      <c r="M485" s="10">
        <f>3/24*OO[[#This Row],[69 (27JUN1985 12:00:00)-Water Temperature (C)]]*OO[[#This Row],[11]]/SUM(OO[11])</f>
        <v>0</v>
      </c>
      <c r="N485" s="10">
        <f>3/24*OO[[#This Row],[70 (27JUN1985 15:00:00)-Water Temperature (C)]]*OO[[#This Row],[12]]/SUM(OO[12])</f>
        <v>0</v>
      </c>
      <c r="O485" s="10">
        <f>3/24*OO[[#This Row],[71 (27JUN1985 18:00:00)-Water Temperature (C)]]*OO[[#This Row],[13]]/SUM(OO[13])</f>
        <v>0</v>
      </c>
      <c r="P485" s="10">
        <f>3/24*OO[[#This Row],[72 (27JUN1985 21:00:00)-Water Temperature (C)]]*OO[[#This Row],[14]]/SUM(OO[14])</f>
        <v>0</v>
      </c>
      <c r="Q485" s="10">
        <f>3/24*OO[[#This Row],[73 (28JUN1985 00:00:00)-Water Temperature (C)]]*OO[[#This Row],[15]]/SUM(OO[15])</f>
        <v>0</v>
      </c>
      <c r="R485" s="10">
        <f>3/24*OO[[#This Row],[74 (28JUN1985 03:00:00)-Water Temperature (C)]]*OO[[#This Row],[16]]/SUM(OO[16])</f>
        <v>0</v>
      </c>
      <c r="S485" s="10">
        <f>3/24*OO[[#This Row],[75 (28JUN1985 06:00:00)-Water Temperature (C)]]*OO[[#This Row],[17]]/SUM(OO[17])</f>
        <v>0</v>
      </c>
      <c r="T485" s="10">
        <f>3/24*OO[[#This Row],[76 (28JUN1985 09:00:00)-Water Temperature (C)]]*OO[[#This Row],[18]]/SUM(OO[18])</f>
        <v>0</v>
      </c>
      <c r="U485" s="10">
        <f>3/24*OO[[#This Row],[77 (28JUN1985 12:00:00)-Water Temperature (C)]]*OO[[#This Row],[19]]/SUM(OO[19])</f>
        <v>0</v>
      </c>
      <c r="V485" s="10">
        <f>3/24000000*OO[[#This Row],[78 (28JUN1985 15:00:00)-Water Temperature (C)]]*OO[[#This Row],[20]]</f>
        <v>0</v>
      </c>
      <c r="W485" s="10">
        <f>3/24000000*OO[[#This Row],[79 (28JUN1985 18:00:00)-Water Temperature (C)]]*OO[[#This Row],[21]]</f>
        <v>0</v>
      </c>
      <c r="X485" s="10">
        <f>3/24000000*OO[[#This Row],[80 (28JUN1985 21:00:00)-Water Temperature (C)]]*OO[[#This Row],[22]]</f>
        <v>0</v>
      </c>
      <c r="Y485" s="10">
        <f>3/24000000*OO[[#This Row],[81 (29JUN1985 00:00:00)-Water Temperature (C)]]*OO[[#This Row],[23]]</f>
        <v>0</v>
      </c>
      <c r="Z485" s="10">
        <f>3/24000000*OO[[#This Row],[82 (29JUN1985 03:00:00)-Water Temperature (C)]]*OO[[#This Row],[24]]</f>
        <v>2.571078856808E-43</v>
      </c>
      <c r="AA485" s="10">
        <f>3/24000000*OO[[#This Row],[83 (29JUN1985 06:00:00)-Water Temperature (C)]]*OO[[#This Row],[25]]</f>
        <v>1.9665385095944999E-37</v>
      </c>
      <c r="AB485" s="10">
        <f>3/24000000*OO[[#This Row],[84 (29JUN1985 09:00:00)-Water Temperature (C)]]*OO[[#This Row],[26]]</f>
        <v>1.5852996193194998E-32</v>
      </c>
      <c r="AC485" s="10">
        <f>3/24000000*OO[[#This Row],[85 (29JUN1985 12:00:00)-Water Temperature (C)]]*OO[[#This Row],[27]]</f>
        <v>2.2786782584735001E-28</v>
      </c>
      <c r="AD485" s="10">
        <f>3/24000000*OO[[#This Row],[86 (29JUN1985 15:00:00)-Water Temperature (C)]]*OO[[#This Row],[28]]</f>
        <v>8.0459406644299993E-25</v>
      </c>
      <c r="AE485" s="10">
        <f>3/24000000*OO[[#This Row],[88 (29JUN1985 21:00:00)-Water Temperature (C)]]*OO[[#This Row],[30]]</f>
        <v>3.6796448944499995E-19</v>
      </c>
      <c r="AF485" s="10">
        <f>3/24000000*OO[[#This Row],[88 (29JUN1985 21:00:00)-Water Temperature (C)]]*OO[[#This Row],[30]]</f>
        <v>3.6796448944499995E-19</v>
      </c>
      <c r="AG485" s="10">
        <f>3/24000000*OO[[#This Row],[89 (30JUN1985 00:00:00)-Water Temperature (C)]]*OO[[#This Row],[31]]</f>
        <v>6.9091443127949998E-17</v>
      </c>
      <c r="AH485" s="10">
        <f>3/24000000*OO[[#This Row],[90 (30JUN1985 03:00:00)-Water Temperature (C)]]*OO[[#This Row],[32]]</f>
        <v>6.6422719819724988E-15</v>
      </c>
      <c r="AI485" s="10">
        <f>3/24000000*OO[[#This Row],[91 (30JUN1985 06:00:00)-Water Temperature (C)]]*OO[[#This Row],[33]]</f>
        <v>3.5988044791562495E-13</v>
      </c>
      <c r="AJ485" s="10">
        <f>3/24000000*OO[[#This Row],[92 (30JUN1985 09:00:00)-Water Temperature (C)]]*OO[[#This Row],[34]]</f>
        <v>1.190959651953125E-11</v>
      </c>
      <c r="AK485" s="10">
        <f>3/24000000*OO[[#This Row],[93 (30JUN1985 12:00:00)-Water Temperature (C)]]*OO[[#This Row],[35]]</f>
        <v>2.5625812448672499E-10</v>
      </c>
      <c r="AL485" s="10">
        <f>3/24000000*OO[[#This Row],[94 (30JUN1985 15:00:00)-Water Temperature (C)]]*OO[[#This Row],[36]]</f>
        <v>3.7718179424999994E-9</v>
      </c>
      <c r="AM485" s="10">
        <f>3/24000000*OO[[#This Row],[95 (30JUN1985 18:00:00)-Water Temperature (C)]]*OO[[#This Row],[37]]</f>
        <v>3.9641465453574996E-8</v>
      </c>
      <c r="AN485" s="10">
        <f>3/24000000*OO[[#This Row],[96 (30JUN1985 21:00:00)-Water Temperature (C)]]*OO[[#This Row],[38]]</f>
        <v>3.0845400440804997E-7</v>
      </c>
      <c r="AO485" s="10">
        <f>3/24000000*OO[[#This Row],[97 (01JUL1985 00:00:00)-Water Temperature (C)]]*OO[[#This Row],[39]]</f>
        <v>1.843829275902625E-6</v>
      </c>
      <c r="AP485" s="10">
        <f>3/24000000*OO[[#This Row],[98 (01JUL1985 03:00:00)-Water Temperature (C)]]*OO[[#This Row],[40]]</f>
        <v>8.7599672588999984E-6</v>
      </c>
      <c r="AQ485" s="10">
        <f>3/24000000*OO[[#This Row],[99 (01JUL1985 06:00:00)-Water Temperature (C)]]*OO[[#This Row],[41]]</f>
        <v>3.40609678605375E-5</v>
      </c>
      <c r="AR485" s="10">
        <f>3/24000000*OO[[#This Row],[100 (01JUL1985 09:00:00)-Water Temperature (C)]]*OO[[#This Row],[42]]</f>
        <v>1.11671672496975E-4</v>
      </c>
      <c r="AS485" s="10">
        <f>3/24000000*OO[[#This Row],[101 (01JUL1985 12:00:00)-Water Temperature (C)]]*OO[[#This Row],[43]]</f>
        <v>3.1361818912919998E-4</v>
      </c>
      <c r="AT485" s="10">
        <f>3/24000000*OO[[#This Row],[102 (01JUL1985 15:00:00)-Water Temperature (C)]]*OO[[#This Row],[44]]</f>
        <v>7.6553963388149989E-4</v>
      </c>
      <c r="AU485" s="10">
        <f>3/24000000*OO[[#This Row],[103 (01JUL1985 18:00:00)-Water Temperature (C)]]*OO[[#This Row],[45]]</f>
        <v>1.6538153306062499E-3</v>
      </c>
      <c r="AV485" s="10">
        <f>3/24000000*OO[[#This Row],[104 (01JUL1985 21:00:00)-Water Temperature (C)]]*OO[[#This Row],[46]]</f>
        <v>3.2058504644292499E-3</v>
      </c>
      <c r="AW485" s="10">
        <f>3/24000000*OO[[#This Row],[105 (02JUL1985 00:00:00)-Water Temperature (C)]]*OO[[#This Row],[47]]</f>
        <v>5.6728724540799991E-3</v>
      </c>
      <c r="AX485" s="10">
        <f>3/24000000*OO[[#This Row],[106 (02JUL1985 03:00:00)-Water Temperature (C)]]*OO[[#This Row],[48]]</f>
        <v>9.2658877018987496E-3</v>
      </c>
      <c r="AY485" s="10">
        <f>3/24000000*OO[[#This Row],[107 (02JUL1985 06:00:00)-Water Temperature (C)]]*OO[[#This Row],[49]]</f>
        <v>1.4108388032969998E-2</v>
      </c>
      <c r="AZ485" s="10">
        <f>3/24000000*OO[[#This Row],[108 (02JUL1985 09:00:00)-Water Temperature (C)]]*OO[[#This Row],[50]]</f>
        <v>2.019809016722875E-2</v>
      </c>
      <c r="BA485" s="10">
        <f>3/24000000*OO[[#This Row],[109 (02JUL1985 12:00:00)-Water Temperature (C)]]*OO[[#This Row],[51]]</f>
        <v>2.7491793070717498E-2</v>
      </c>
      <c r="BB485" s="10">
        <f>3/24000000*OO[[#This Row],[110 (02JUL1985 15:00:00)-Water Temperature (C)]]*OO[[#This Row],[52]]</f>
        <v>3.5823509007922492E-2</v>
      </c>
      <c r="BC485" s="10">
        <f>3/24000000*OO[[#This Row],[111 (02JUL1985 18:00:00)-Water Temperature (C)]]*OO[[#This Row],[53]]</f>
        <v>4.4811915176700003E-2</v>
      </c>
      <c r="BD485" s="10">
        <f>3/24000000*OO[[#This Row],[112 (02JUL1985 21:00:00)-Water Temperature (C)]]*OO[[#This Row],[54]]</f>
        <v>5.3889298060249995E-2</v>
      </c>
      <c r="BE485" s="10">
        <f>3/24000000*OO[[#This Row],[113 (03JUL1985 00:00:00)-Water Temperature (C)]]*OO[[#This Row],[55]]</f>
        <v>6.2534184315199998E-2</v>
      </c>
      <c r="BF485" s="10">
        <f>3/24000000*OO[[#This Row],[114 (03JUL1985 03:00:00)-Water Temperature (C)]]*OO[[#This Row],[56]]</f>
        <v>7.0606569643449996E-2</v>
      </c>
      <c r="BG485" s="10">
        <f>3/24000000*OO[[#This Row],[115 (03JUL1985 06:00:00)-Water Temperature (C)]]*OO[[#This Row],[57]]</f>
        <v>7.7868531028312496E-2</v>
      </c>
      <c r="BH485" s="10">
        <f>3/24000000*OO[[#This Row],[116 (03JUL1985 09:00:00)-Water Temperature (C)]]*OO[[#This Row],[58]]</f>
        <v>8.4444674698649996E-2</v>
      </c>
      <c r="BI485" s="10">
        <f>3/24000000*OO[[#This Row],[117 (03JUL1985 12:00:00)-Water Temperature (C)]]*OO[[#This Row],[59]]</f>
        <v>9.0145892092799981E-2</v>
      </c>
      <c r="BJ485" s="10">
        <f>3/24000000*OO[[#This Row],[118 (03JUL1985 15:00:00)-Water Temperature (C)]]*OO[[#This Row],[60]]</f>
        <v>9.467930109299999E-2</v>
      </c>
      <c r="BK485" s="10">
        <f>3/24000000*OO[[#This Row],[119 (03JUL1985 18:00:00)-Water Temperature (C)]]*OO[[#This Row],[61]]</f>
        <v>9.7968367359974995E-2</v>
      </c>
      <c r="BL485" s="10">
        <f>3/24000000*OO[[#This Row],[120 (03JUL1985 21:00:00)-Water Temperature (C)]]*OO[[#This Row],[62]]</f>
        <v>9.979337122439999E-2</v>
      </c>
      <c r="BM485" s="10">
        <f>3/24000000*OO[[#This Row],[121 (04JUL1985 00:00:00)-Water Temperature (C)]]*OO[[#This Row],[63]]</f>
        <v>0.10037663717718749</v>
      </c>
      <c r="BN485" s="10">
        <f>3/24000000*OO[[#This Row],[122 (04JUL1985 03:00:00)-Water Temperature (C)]]*OO[[#This Row],[64]]</f>
        <v>0.10003923061565</v>
      </c>
      <c r="BO485" s="10">
        <f>3/24000000*OO[[#This Row],[123 (04JUL1985 06:00:00)-Water Temperature (C)]]*OO[[#This Row],[65]]</f>
        <v>9.8950763497274996E-2</v>
      </c>
      <c r="BP485" s="10">
        <f>3/24000000*OO[[#This Row],[124 (04JUL1985 09:00:00)-Water Temperature (C)]]*OO[[#This Row],[66]]</f>
        <v>9.7686333870549993E-2</v>
      </c>
      <c r="BQ485" s="10">
        <f>3/24000000*OO[[#This Row],[125 (04JUL1985 12:00:00)-Water Temperature (C)]]*OO[[#This Row],[67]]</f>
        <v>9.5924386053224994E-2</v>
      </c>
      <c r="BR485" s="10">
        <f>3/24000000*OO[[#This Row],[126 (04JUL1985 15:00:00)-Water Temperature (C)]]*OO[[#This Row],[68]]</f>
        <v>9.3545660187225002E-2</v>
      </c>
      <c r="BS485" s="10">
        <f>3/24000000*OO[[#This Row],[127 (04JUL1985 18:00:00)-Water Temperature (C)]]*OO[[#This Row],[69]]</f>
        <v>9.0683706935249991E-2</v>
      </c>
      <c r="BT485" s="10">
        <f>3/24000000*OO[[#This Row],[128 (04JUL1985 21:00:00)-Water Temperature (C)]]*OO[[#This Row],[70]]</f>
        <v>8.7348147008849991E-2</v>
      </c>
      <c r="BU485" s="10">
        <f>3/24000000*OO[[#This Row],[129 (05JUL1985 00:00:00)-Water Temperature (C)]]*OO[[#This Row],[71]]</f>
        <v>8.3631819345749994E-2</v>
      </c>
      <c r="BV485" s="10">
        <f>3/24000000*OO[[#This Row],[130 (05JUL1985 03:00:00)-Water Temperature (C)]]*OO[[#This Row],[72]]</f>
        <v>7.9830978779900003E-2</v>
      </c>
      <c r="BW485" s="10">
        <f>3/24000000*OO[[#This Row],[131 (05JUL1985 06:00:00)-Water Temperature (C)]]*OO[[#This Row],[73]]</f>
        <v>7.6057518172500005E-2</v>
      </c>
      <c r="BX485" s="10">
        <f>3/24000000*OO[[#This Row],[132 (05JUL1985 09:00:00)-Water Temperature (C)]]*OO[[#This Row],[74]]</f>
        <v>7.2666937452000008E-2</v>
      </c>
      <c r="BY485" s="10">
        <f>3/24000000*OO[[#This Row],[133 (05JUL1985 12:00:00)-Water Temperature (C)]]*OO[[#This Row],[75]]</f>
        <v>6.9446664436199984E-2</v>
      </c>
      <c r="BZ485" s="10">
        <f>3/24000000*OO[[#This Row],[134 (05JUL1985 15:00:00)-Water Temperature (C)]]*OO[[#This Row],[76]]</f>
        <v>6.6301781630025008E-2</v>
      </c>
      <c r="CA485" s="10">
        <f>3/24000000*OO[[#This Row],[135 (05JUL1985 18:00:00)-Water Temperature (C)]]*OO[[#This Row],[77]]</f>
        <v>6.3171327917249998E-2</v>
      </c>
      <c r="CB485" s="10">
        <f>3/24000000*OO[[#This Row],[136 (05JUL1985 21:00:00)-Water Temperature (C)]]*OO[[#This Row],[78]]</f>
        <v>5.9858660609937497E-2</v>
      </c>
      <c r="CC485" s="10">
        <f>3/24000000*OO[[#This Row],[137 (06JUL1985 00:00:00)-Water Temperature (C)]]*OO[[#This Row],[79]]</f>
        <v>5.6503214267099998E-2</v>
      </c>
      <c r="CD485" s="10">
        <f>3/24000000*OO[[#This Row],[138 (06JUL1985 03:00:00)-Water Temperature (C)]]*OO[[#This Row],[80]]</f>
        <v>5.3307795619649996E-2</v>
      </c>
      <c r="CE485" s="10">
        <f>3/24000000*OO[[#This Row],[139 (06JUL1985 06:00:00)-Water Temperature (C)]]*OO[[#This Row],[81]]</f>
        <v>5.0321390708662497E-2</v>
      </c>
      <c r="CF485" s="10">
        <f>3/24000000*OO[[#This Row],[140 (06JUL1985 09:00:00)-Water Temperature (C)]]*OO[[#This Row],[82]]</f>
        <v>4.7779941701850001E-2</v>
      </c>
      <c r="CG485" s="10">
        <f>3/24000000*OO[[#This Row],[141 (06JUL1985 12:00:00)-Water Temperature (C)]]*OO[[#This Row],[83]]</f>
        <v>4.5447852491387497E-2</v>
      </c>
      <c r="CH485" s="10">
        <f>3/24000000*OO[[#This Row],[142 (06JUL1985 15:00:00)-Water Temperature (C)]]*OO[[#This Row],[84]]</f>
        <v>4.3220520739374997E-2</v>
      </c>
      <c r="CI485" s="10">
        <f>3/24000000*OO[[#This Row],[143 (06JUL1985 18:00:00)-Water Temperature (C)]]*OO[[#This Row],[85]]</f>
        <v>4.1072459404049994E-2</v>
      </c>
      <c r="CJ485" s="10">
        <f>3/24000000*OO[[#This Row],[144 (06JUL1985 21:00:00)-Water Temperature (C)]]*OO[[#This Row],[86]]</f>
        <v>3.8863488363472497E-2</v>
      </c>
      <c r="CK485" s="10">
        <f>3/24000000*OO[[#This Row],[145 (07JUL1985 00:00:00)-Water Temperature (C)]]*OO[[#This Row],[87]]</f>
        <v>3.6674840228407495E-2</v>
      </c>
      <c r="CL485" s="10">
        <f>3/24000000*OO[[#This Row],[146 (07JUL1985 03:00:00)-Water Temperature (C)]]*OO[[#This Row],[88]]</f>
        <v>3.4597297866250001E-2</v>
      </c>
      <c r="CM485" s="10">
        <f>3/24000000*OO[[#This Row],[147 (07JUL1985 06:00:00)-Water Temperature (C)]]*OO[[#This Row],[89]]</f>
        <v>3.2641778374974999E-2</v>
      </c>
      <c r="CN485" s="10">
        <f>3/24000000*OO[[#This Row],[148 (07JUL1985 09:00:00)-Water Temperature (C)]]*OO[[#This Row],[90]]</f>
        <v>3.0848113749277501E-2</v>
      </c>
      <c r="CO485" s="10">
        <f>3/24000000*OO[[#This Row],[149 (07JUL1985 12:00:00)-Water Temperature (C)]]*OO[[#This Row],[91]]</f>
        <v>2.9244689153069998E-2</v>
      </c>
      <c r="CP485" s="10">
        <f>3/24000000*OO[[#This Row],[150 (07JUL1985 15:00:00)-Water Temperature (C)]]*OO[[#This Row],[92]]</f>
        <v>2.7822830534582496E-2</v>
      </c>
      <c r="CQ485" s="10">
        <f>3/24000000*OO[[#This Row],[151 (07JUL1985 18:00:00)-Water Temperature (C)]]*OO[[#This Row],[93]]</f>
        <v>2.641536051819E-2</v>
      </c>
      <c r="CR485" s="10">
        <f>3/24000000*OO[[#This Row],[152 (07JUL1985 21:00:00)-Water Temperature (C)]]*OO[[#This Row],[94]]</f>
        <v>2.5007208598861248E-2</v>
      </c>
      <c r="CS485" s="10">
        <f>3/24000000*OO[[#This Row],[153 (08JUL1985 00:00:00)-Water Temperature (C)]]*OO[[#This Row],[95]]</f>
        <v>2.3662971344369999E-2</v>
      </c>
      <c r="CT485" s="10">
        <f>3/24000000*OO[[#This Row],[154 (08JUL1985 03:00:00)-Water Temperature (C)]]*OO[[#This Row],[96]]</f>
        <v>2.2395826249812501E-2</v>
      </c>
      <c r="CU485" s="10">
        <f>3/24000000*OO[[#This Row],[155 (08JUL1985 06:00:00)-Water Temperature (C)]]*OO[[#This Row],[97]]</f>
        <v>2.1208912061497501E-2</v>
      </c>
      <c r="CV485" s="10">
        <f>3/24000000*OO[[#This Row],[156 (08JUL1985 09:00:00)-Water Temperature (C)]]*OO[[#This Row],[98]]</f>
        <v>2.0173951725383749E-2</v>
      </c>
      <c r="CW485" s="10">
        <f>3/24000000*OO[[#This Row],[157 (08JUL1985 12:00:00)-Water Temperature (C)]]*OO[[#This Row],[99]]</f>
        <v>1.9255499413499997E-2</v>
      </c>
    </row>
    <row r="486" spans="1:101" x14ac:dyDescent="0.35">
      <c r="A486" t="s">
        <v>493</v>
      </c>
      <c r="B486">
        <v>833.49689999999998</v>
      </c>
      <c r="C486" s="10">
        <f>3/24*OO[[#This Row],[59 (26JUN1985 06:00:00)-Water Temperature (C)]]*OO[[#This Row],[1]]/SUM(OO[1])</f>
        <v>0</v>
      </c>
      <c r="D486" s="10">
        <f>3/24*OO[[#This Row],[60 (26JUN1985 09:00:00)-Water Temperature (C)]]*OO[[#This Row],[2]]/SUM(OO[2])</f>
        <v>0</v>
      </c>
      <c r="E486" s="10">
        <f>3/24*OO[[#This Row],[61 (26JUN1985 12:00:00)-Water Temperature (C)]]*OO[[#This Row],[3]]/SUM(OO[3])</f>
        <v>0</v>
      </c>
      <c r="F486" s="10">
        <f>3/24*OO[[#This Row],[62 (26JUN1985 15:00:00)-Water Temperature (C)]]*OO[[#This Row],[4]]/SUM(OO[4])</f>
        <v>0</v>
      </c>
      <c r="G486" s="10">
        <f>3/24*OO[[#This Row],[63 (26JUN1985 18:00:00)-Water Temperature (C)]]*OO[[#This Row],[5]]/SUM(OO[5])</f>
        <v>0</v>
      </c>
      <c r="H486" s="10">
        <f>3/24*OO[[#This Row],[64 (26JUN1985 21:00:00)-Water Temperature (C)]]*OO[[#This Row],[6]]/SUM(OO[6])</f>
        <v>0</v>
      </c>
      <c r="I486" s="10">
        <f>3/24*OO[[#This Row],[65 (27JUN1985 00:00:00)-Water Temperature (C)]]*OO[[#This Row],[7]]/SUM(OO[7])</f>
        <v>0</v>
      </c>
      <c r="J486" s="10">
        <f>3/24*OO[[#This Row],[66 (27JUN1985 03:00:00)-Water Temperature (C)]]*OO[[#This Row],[8]]/SUM(OO[8])</f>
        <v>0</v>
      </c>
      <c r="K486" s="10">
        <f>3/24*OO[[#This Row],[67 (27JUN1985 06:00:00)-Water Temperature (C)]]*OO[[#This Row],[9]]/SUM(OO[9])</f>
        <v>0</v>
      </c>
      <c r="L486" s="10">
        <f>3/24*OO[[#This Row],[68 (27JUN1985 09:00:00)-Water Temperature (C)]]*OO[[#This Row],[10]]/SUM(OO[10])</f>
        <v>0</v>
      </c>
      <c r="M486" s="10">
        <f>3/24*OO[[#This Row],[69 (27JUN1985 12:00:00)-Water Temperature (C)]]*OO[[#This Row],[11]]/SUM(OO[11])</f>
        <v>0</v>
      </c>
      <c r="N486" s="10">
        <f>3/24*OO[[#This Row],[70 (27JUN1985 15:00:00)-Water Temperature (C)]]*OO[[#This Row],[12]]/SUM(OO[12])</f>
        <v>0</v>
      </c>
      <c r="O486" s="10">
        <f>3/24*OO[[#This Row],[71 (27JUN1985 18:00:00)-Water Temperature (C)]]*OO[[#This Row],[13]]/SUM(OO[13])</f>
        <v>0</v>
      </c>
      <c r="P486" s="10">
        <f>3/24*OO[[#This Row],[72 (27JUN1985 21:00:00)-Water Temperature (C)]]*OO[[#This Row],[14]]/SUM(OO[14])</f>
        <v>0</v>
      </c>
      <c r="Q486" s="10">
        <f>3/24*OO[[#This Row],[73 (28JUN1985 00:00:00)-Water Temperature (C)]]*OO[[#This Row],[15]]/SUM(OO[15])</f>
        <v>0</v>
      </c>
      <c r="R486" s="10">
        <f>3/24*OO[[#This Row],[74 (28JUN1985 03:00:00)-Water Temperature (C)]]*OO[[#This Row],[16]]/SUM(OO[16])</f>
        <v>0</v>
      </c>
      <c r="S486" s="10">
        <f>3/24*OO[[#This Row],[75 (28JUN1985 06:00:00)-Water Temperature (C)]]*OO[[#This Row],[17]]/SUM(OO[17])</f>
        <v>0</v>
      </c>
      <c r="T486" s="10">
        <f>3/24*OO[[#This Row],[76 (28JUN1985 09:00:00)-Water Temperature (C)]]*OO[[#This Row],[18]]/SUM(OO[18])</f>
        <v>0</v>
      </c>
      <c r="U486" s="10">
        <f>3/24*OO[[#This Row],[77 (28JUN1985 12:00:00)-Water Temperature (C)]]*OO[[#This Row],[19]]/SUM(OO[19])</f>
        <v>0</v>
      </c>
      <c r="V486" s="10">
        <f>3/24000000*OO[[#This Row],[78 (28JUN1985 15:00:00)-Water Temperature (C)]]*OO[[#This Row],[20]]</f>
        <v>0</v>
      </c>
      <c r="W486" s="10">
        <f>3/24000000*OO[[#This Row],[79 (28JUN1985 18:00:00)-Water Temperature (C)]]*OO[[#This Row],[21]]</f>
        <v>0</v>
      </c>
      <c r="X486" s="10">
        <f>3/24000000*OO[[#This Row],[80 (28JUN1985 21:00:00)-Water Temperature (C)]]*OO[[#This Row],[22]]</f>
        <v>0</v>
      </c>
      <c r="Y486" s="10">
        <f>3/24000000*OO[[#This Row],[81 (29JUN1985 00:00:00)-Water Temperature (C)]]*OO[[#This Row],[23]]</f>
        <v>0</v>
      </c>
      <c r="Z486" s="10">
        <f>3/24000000*OO[[#This Row],[82 (29JUN1985 03:00:00)-Water Temperature (C)]]*OO[[#This Row],[24]]</f>
        <v>6.0589417124499992E-44</v>
      </c>
      <c r="AA486" s="10">
        <f>3/24000000*OO[[#This Row],[83 (29JUN1985 06:00:00)-Water Temperature (C)]]*OO[[#This Row],[25]]</f>
        <v>5.2917882734199996E-38</v>
      </c>
      <c r="AB486" s="10">
        <f>3/24000000*OO[[#This Row],[84 (29JUN1985 09:00:00)-Water Temperature (C)]]*OO[[#This Row],[26]]</f>
        <v>4.75714058418E-33</v>
      </c>
      <c r="AC486" s="10">
        <f>3/24000000*OO[[#This Row],[85 (29JUN1985 12:00:00)-Water Temperature (C)]]*OO[[#This Row],[27]]</f>
        <v>7.5079139325712501E-29</v>
      </c>
      <c r="AD486" s="10">
        <f>3/24000000*OO[[#This Row],[86 (29JUN1985 15:00:00)-Water Temperature (C)]]*OO[[#This Row],[28]]</f>
        <v>2.8837246654479996E-25</v>
      </c>
      <c r="AE486" s="10">
        <f>3/24000000*OO[[#This Row],[88 (29JUN1985 21:00:00)-Water Temperature (C)]]*OO[[#This Row],[30]]</f>
        <v>1.521990385567E-19</v>
      </c>
      <c r="AF486" s="10">
        <f>3/24000000*OO[[#This Row],[88 (29JUN1985 21:00:00)-Water Temperature (C)]]*OO[[#This Row],[30]]</f>
        <v>1.521990385567E-19</v>
      </c>
      <c r="AG486" s="10">
        <f>3/24000000*OO[[#This Row],[89 (30JUN1985 00:00:00)-Water Temperature (C)]]*OO[[#This Row],[31]]</f>
        <v>3.0364438918497501E-17</v>
      </c>
      <c r="AH486" s="10">
        <f>3/24000000*OO[[#This Row],[90 (30JUN1985 03:00:00)-Water Temperature (C)]]*OO[[#This Row],[32]]</f>
        <v>3.0846971030708749E-15</v>
      </c>
      <c r="AI486" s="10">
        <f>3/24000000*OO[[#This Row],[91 (30JUN1985 06:00:00)-Water Temperature (C)]]*OO[[#This Row],[33]]</f>
        <v>1.7583688321439997E-13</v>
      </c>
      <c r="AJ486" s="10">
        <f>3/24000000*OO[[#This Row],[92 (30JUN1985 09:00:00)-Water Temperature (C)]]*OO[[#This Row],[34]]</f>
        <v>6.0999477727399988E-12</v>
      </c>
      <c r="AK486" s="10">
        <f>3/24000000*OO[[#This Row],[93 (30JUN1985 12:00:00)-Water Temperature (C)]]*OO[[#This Row],[35]]</f>
        <v>1.3715949495408752E-10</v>
      </c>
      <c r="AL486" s="10">
        <f>3/24000000*OO[[#This Row],[94 (30JUN1985 15:00:00)-Water Temperature (C)]]*OO[[#This Row],[36]]</f>
        <v>2.1039208377032498E-9</v>
      </c>
      <c r="AM486" s="10">
        <f>3/24000000*OO[[#This Row],[95 (30JUN1985 18:00:00)-Water Temperature (C)]]*OO[[#This Row],[37]]</f>
        <v>2.2986903275831248E-8</v>
      </c>
      <c r="AN486" s="10">
        <f>3/24000000*OO[[#This Row],[96 (30JUN1985 21:00:00)-Water Temperature (C)]]*OO[[#This Row],[38]]</f>
        <v>1.85521330005375E-7</v>
      </c>
      <c r="AO486" s="10">
        <f>3/24000000*OO[[#This Row],[97 (01JUL1985 00:00:00)-Water Temperature (C)]]*OO[[#This Row],[39]]</f>
        <v>1.1478228814016248E-6</v>
      </c>
      <c r="AP486" s="10">
        <f>3/24000000*OO[[#This Row],[98 (01JUL1985 03:00:00)-Water Temperature (C)]]*OO[[#This Row],[40]]</f>
        <v>5.6323811932049993E-6</v>
      </c>
      <c r="AQ486" s="10">
        <f>3/24000000*OO[[#This Row],[99 (01JUL1985 06:00:00)-Water Temperature (C)]]*OO[[#This Row],[41]]</f>
        <v>2.2575247654289999E-5</v>
      </c>
      <c r="AR486" s="10">
        <f>3/24000000*OO[[#This Row],[100 (01JUL1985 09:00:00)-Water Temperature (C)]]*OO[[#This Row],[42]]</f>
        <v>7.6143613996724997E-5</v>
      </c>
      <c r="AS486" s="10">
        <f>3/24000000*OO[[#This Row],[101 (01JUL1985 12:00:00)-Water Temperature (C)]]*OO[[#This Row],[43]]</f>
        <v>2.1957568629599999E-4</v>
      </c>
      <c r="AT486" s="10">
        <f>3/24000000*OO[[#This Row],[102 (01JUL1985 15:00:00)-Water Temperature (C)]]*OO[[#This Row],[44]]</f>
        <v>5.4937835687437499E-4</v>
      </c>
      <c r="AU486" s="10">
        <f>3/24000000*OO[[#This Row],[103 (01JUL1985 18:00:00)-Water Temperature (C)]]*OO[[#This Row],[45]]</f>
        <v>1.2144454706144998E-3</v>
      </c>
      <c r="AV486" s="10">
        <f>3/24000000*OO[[#This Row],[104 (01JUL1985 21:00:00)-Water Temperature (C)]]*OO[[#This Row],[46]]</f>
        <v>2.4052795508E-3</v>
      </c>
      <c r="AW486" s="10">
        <f>3/24000000*OO[[#This Row],[105 (02JUL1985 00:00:00)-Water Temperature (C)]]*OO[[#This Row],[47]]</f>
        <v>4.3422726026437503E-3</v>
      </c>
      <c r="AX486" s="10">
        <f>3/24000000*OO[[#This Row],[106 (02JUL1985 03:00:00)-Water Temperature (C)]]*OO[[#This Row],[48]]</f>
        <v>7.2257104901149996E-3</v>
      </c>
      <c r="AY486" s="10">
        <f>3/24000000*OO[[#This Row],[107 (02JUL1985 06:00:00)-Water Temperature (C)]]*OO[[#This Row],[49]]</f>
        <v>1.11937469224075E-2</v>
      </c>
      <c r="AZ486" s="10">
        <f>3/24000000*OO[[#This Row],[108 (02JUL1985 09:00:00)-Water Temperature (C)]]*OO[[#This Row],[50]]</f>
        <v>1.6284680530209997E-2</v>
      </c>
      <c r="BA486" s="10">
        <f>3/24000000*OO[[#This Row],[109 (02JUL1985 12:00:00)-Water Temperature (C)]]*OO[[#This Row],[51]]</f>
        <v>2.2496514532200002E-2</v>
      </c>
      <c r="BB486" s="10">
        <f>3/24000000*OO[[#This Row],[110 (02JUL1985 15:00:00)-Water Temperature (C)]]*OO[[#This Row],[52]]</f>
        <v>2.9718676110252498E-2</v>
      </c>
      <c r="BC486" s="10">
        <f>3/24000000*OO[[#This Row],[111 (02JUL1985 18:00:00)-Water Temperature (C)]]*OO[[#This Row],[53]]</f>
        <v>3.7650267974999999E-2</v>
      </c>
      <c r="BD486" s="10">
        <f>3/24000000*OO[[#This Row],[112 (02JUL1985 21:00:00)-Water Temperature (C)]]*OO[[#This Row],[54]]</f>
        <v>4.5816952358925002E-2</v>
      </c>
      <c r="BE486" s="10">
        <f>3/24000000*OO[[#This Row],[113 (03JUL1985 00:00:00)-Water Temperature (C)]]*OO[[#This Row],[55]]</f>
        <v>5.3761398670612498E-2</v>
      </c>
      <c r="BF486" s="10">
        <f>3/24000000*OO[[#This Row],[114 (03JUL1985 03:00:00)-Water Temperature (C)]]*OO[[#This Row],[56]]</f>
        <v>6.1334466656749992E-2</v>
      </c>
      <c r="BG486" s="10">
        <f>3/24000000*OO[[#This Row],[115 (03JUL1985 06:00:00)-Water Temperature (C)]]*OO[[#This Row],[57]]</f>
        <v>6.8301660675349998E-2</v>
      </c>
      <c r="BH486" s="10">
        <f>3/24000000*OO[[#This Row],[116 (03JUL1985 09:00:00)-Water Temperature (C)]]*OO[[#This Row],[58]]</f>
        <v>7.4740117536450004E-2</v>
      </c>
      <c r="BI486" s="10">
        <f>3/24000000*OO[[#This Row],[117 (03JUL1985 12:00:00)-Water Temperature (C)]]*OO[[#This Row],[59]]</f>
        <v>8.0453175111899991E-2</v>
      </c>
      <c r="BJ486" s="10">
        <f>3/24000000*OO[[#This Row],[118 (03JUL1985 15:00:00)-Water Temperature (C)]]*OO[[#This Row],[60]]</f>
        <v>8.5156706171224991E-2</v>
      </c>
      <c r="BK486" s="10">
        <f>3/24000000*OO[[#This Row],[119 (03JUL1985 18:00:00)-Water Temperature (C)]]*OO[[#This Row],[61]]</f>
        <v>8.8757739776124986E-2</v>
      </c>
      <c r="BL486" s="10">
        <f>3/24000000*OO[[#This Row],[120 (03JUL1985 21:00:00)-Water Temperature (C)]]*OO[[#This Row],[62]]</f>
        <v>9.1034932280499997E-2</v>
      </c>
      <c r="BM486" s="10">
        <f>3/24000000*OO[[#This Row],[121 (04JUL1985 00:00:00)-Water Temperature (C)]]*OO[[#This Row],[63]]</f>
        <v>9.2167892243699992E-2</v>
      </c>
      <c r="BN486" s="10">
        <f>3/24000000*OO[[#This Row],[122 (04JUL1985 03:00:00)-Water Temperature (C)]]*OO[[#This Row],[64]]</f>
        <v>9.2425200108124994E-2</v>
      </c>
      <c r="BO486" s="10">
        <f>3/24000000*OO[[#This Row],[123 (04JUL1985 06:00:00)-Water Temperature (C)]]*OO[[#This Row],[65]]</f>
        <v>9.1951259454674986E-2</v>
      </c>
      <c r="BP486" s="10">
        <f>3/24000000*OO[[#This Row],[124 (04JUL1985 09:00:00)-Water Temperature (C)]]*OO[[#This Row],[66]]</f>
        <v>9.1263874528399999E-2</v>
      </c>
      <c r="BQ486" s="10">
        <f>3/24000000*OO[[#This Row],[125 (04JUL1985 12:00:00)-Water Temperature (C)]]*OO[[#This Row],[67]]</f>
        <v>9.0068734992000007E-2</v>
      </c>
      <c r="BR486" s="10">
        <f>3/24000000*OO[[#This Row],[126 (04JUL1985 15:00:00)-Water Temperature (C)]]*OO[[#This Row],[68]]</f>
        <v>8.8274885400474998E-2</v>
      </c>
      <c r="BS486" s="10">
        <f>3/24000000*OO[[#This Row],[127 (04JUL1985 18:00:00)-Water Temperature (C)]]*OO[[#This Row],[69]]</f>
        <v>8.5943102085E-2</v>
      </c>
      <c r="BT486" s="10">
        <f>3/24000000*OO[[#This Row],[128 (04JUL1985 21:00:00)-Water Temperature (C)]]*OO[[#This Row],[70]]</f>
        <v>8.3149566644374992E-2</v>
      </c>
      <c r="BU486" s="10">
        <f>3/24000000*OO[[#This Row],[129 (05JUL1985 00:00:00)-Water Temperature (C)]]*OO[[#This Row],[71]]</f>
        <v>7.9946758056824996E-2</v>
      </c>
      <c r="BV486" s="10">
        <f>3/24000000*OO[[#This Row],[130 (05JUL1985 03:00:00)-Water Temperature (C)]]*OO[[#This Row],[72]]</f>
        <v>7.6622200135812502E-2</v>
      </c>
      <c r="BW486" s="10">
        <f>3/24000000*OO[[#This Row],[131 (05JUL1985 06:00:00)-Water Temperature (C)]]*OO[[#This Row],[73]]</f>
        <v>7.3282852223350001E-2</v>
      </c>
      <c r="BX486" s="10">
        <f>3/24000000*OO[[#This Row],[132 (05JUL1985 09:00:00)-Water Temperature (C)]]*OO[[#This Row],[74]]</f>
        <v>7.02680837828875E-2</v>
      </c>
      <c r="BY486" s="10">
        <f>3/24000000*OO[[#This Row],[133 (05JUL1985 12:00:00)-Water Temperature (C)]]*OO[[#This Row],[75]]</f>
        <v>6.7381266764875006E-2</v>
      </c>
      <c r="BZ486" s="10">
        <f>3/24000000*OO[[#This Row],[134 (05JUL1985 15:00:00)-Water Temperature (C)]]*OO[[#This Row],[76]]</f>
        <v>6.4537677278399999E-2</v>
      </c>
      <c r="CA486" s="10">
        <f>3/24000000*OO[[#This Row],[135 (05JUL1985 18:00:00)-Water Temperature (C)]]*OO[[#This Row],[77]]</f>
        <v>6.1681436077687495E-2</v>
      </c>
      <c r="CB486" s="10">
        <f>3/24000000*OO[[#This Row],[136 (05JUL1985 21:00:00)-Water Temperature (C)]]*OO[[#This Row],[78]]</f>
        <v>5.8625816053012494E-2</v>
      </c>
      <c r="CC486" s="10">
        <f>3/24000000*OO[[#This Row],[137 (06JUL1985 00:00:00)-Water Temperature (C)]]*OO[[#This Row],[79]]</f>
        <v>5.5506712170487499E-2</v>
      </c>
      <c r="CD486" s="10">
        <f>3/24000000*OO[[#This Row],[138 (06JUL1985 03:00:00)-Water Temperature (C)]]*OO[[#This Row],[80]]</f>
        <v>5.2520870595937498E-2</v>
      </c>
      <c r="CE486" s="10">
        <f>3/24000000*OO[[#This Row],[139 (06JUL1985 06:00:00)-Water Temperature (C)]]*OO[[#This Row],[81]]</f>
        <v>4.9718026843337502E-2</v>
      </c>
      <c r="CF486" s="10">
        <f>3/24000000*OO[[#This Row],[140 (06JUL1985 09:00:00)-Water Temperature (C)]]*OO[[#This Row],[82]]</f>
        <v>4.7329499866824998E-2</v>
      </c>
      <c r="CG486" s="10">
        <f>3/24000000*OO[[#This Row],[141 (06JUL1985 12:00:00)-Water Temperature (C)]]*OO[[#This Row],[83]]</f>
        <v>4.512975956624999E-2</v>
      </c>
      <c r="CH486" s="10">
        <f>3/24000000*OO[[#This Row],[142 (06JUL1985 15:00:00)-Water Temperature (C)]]*OO[[#This Row],[84]]</f>
        <v>4.3018959367999994E-2</v>
      </c>
      <c r="CI486" s="10">
        <f>3/24000000*OO[[#This Row],[143 (06JUL1985 18:00:00)-Water Temperature (C)]]*OO[[#This Row],[85]]</f>
        <v>4.09743882716E-2</v>
      </c>
      <c r="CJ486" s="10">
        <f>3/24000000*OO[[#This Row],[144 (06JUL1985 21:00:00)-Water Temperature (C)]]*OO[[#This Row],[86]]</f>
        <v>3.8859261141406247E-2</v>
      </c>
      <c r="CK486" s="10">
        <f>3/24000000*OO[[#This Row],[145 (07JUL1985 00:00:00)-Water Temperature (C)]]*OO[[#This Row],[87]]</f>
        <v>3.6754594961149994E-2</v>
      </c>
      <c r="CL486" s="10">
        <f>3/24000000*OO[[#This Row],[146 (07JUL1985 03:00:00)-Water Temperature (C)]]*OO[[#This Row],[88]]</f>
        <v>3.4749967052815002E-2</v>
      </c>
      <c r="CM486" s="10">
        <f>3/24000000*OO[[#This Row],[147 (07JUL1985 06:00:00)-Water Temperature (C)]]*OO[[#This Row],[89]]</f>
        <v>3.2856592744686247E-2</v>
      </c>
      <c r="CN486" s="10">
        <f>3/24000000*OO[[#This Row],[148 (07JUL1985 09:00:00)-Water Temperature (C)]]*OO[[#This Row],[90]]</f>
        <v>3.1115850760962502E-2</v>
      </c>
      <c r="CO486" s="10">
        <f>3/24000000*OO[[#This Row],[149 (07JUL1985 12:00:00)-Water Temperature (C)]]*OO[[#This Row],[91]]</f>
        <v>2.9556748127959994E-2</v>
      </c>
      <c r="CP486" s="10">
        <f>3/24000000*OO[[#This Row],[150 (07JUL1985 15:00:00)-Water Temperature (C)]]*OO[[#This Row],[92]]</f>
        <v>2.8171444414999997E-2</v>
      </c>
      <c r="CQ486" s="10">
        <f>3/24000000*OO[[#This Row],[151 (07JUL1985 18:00:00)-Water Temperature (C)]]*OO[[#This Row],[93]]</f>
        <v>2.6794811670479996E-2</v>
      </c>
      <c r="CR486" s="10">
        <f>3/24000000*OO[[#This Row],[152 (07JUL1985 21:00:00)-Water Temperature (C)]]*OO[[#This Row],[94]]</f>
        <v>2.5412747882278749E-2</v>
      </c>
      <c r="CS486" s="10">
        <f>3/24000000*OO[[#This Row],[153 (08JUL1985 00:00:00)-Water Temperature (C)]]*OO[[#This Row],[95]]</f>
        <v>2.4090053297906248E-2</v>
      </c>
      <c r="CT486" s="10">
        <f>3/24000000*OO[[#This Row],[154 (08JUL1985 03:00:00)-Water Temperature (C)]]*OO[[#This Row],[96]]</f>
        <v>2.2840362573187497E-2</v>
      </c>
      <c r="CU486" s="10">
        <f>3/24000000*OO[[#This Row],[155 (08JUL1985 06:00:00)-Water Temperature (C)]]*OO[[#This Row],[97]]</f>
        <v>2.1667002404479999E-2</v>
      </c>
      <c r="CV486" s="10">
        <f>3/24000000*OO[[#This Row],[156 (08JUL1985 09:00:00)-Water Temperature (C)]]*OO[[#This Row],[98]]</f>
        <v>2.0642871777987501E-2</v>
      </c>
      <c r="CW486" s="10">
        <f>3/24000000*OO[[#This Row],[157 (08JUL1985 12:00:00)-Water Temperature (C)]]*OO[[#This Row],[99]]</f>
        <v>1.9732425172709997E-2</v>
      </c>
    </row>
    <row r="487" spans="1:101" x14ac:dyDescent="0.35">
      <c r="A487" t="s">
        <v>494</v>
      </c>
      <c r="B487">
        <v>842.55560000000003</v>
      </c>
      <c r="C487" s="10">
        <f>3/24*OO[[#This Row],[59 (26JUN1985 06:00:00)-Water Temperature (C)]]*OO[[#This Row],[1]]/SUM(OO[1])</f>
        <v>0</v>
      </c>
      <c r="D487" s="10">
        <f>3/24*OO[[#This Row],[60 (26JUN1985 09:00:00)-Water Temperature (C)]]*OO[[#This Row],[2]]/SUM(OO[2])</f>
        <v>0</v>
      </c>
      <c r="E487" s="10">
        <f>3/24*OO[[#This Row],[61 (26JUN1985 12:00:00)-Water Temperature (C)]]*OO[[#This Row],[3]]/SUM(OO[3])</f>
        <v>0</v>
      </c>
      <c r="F487" s="10">
        <f>3/24*OO[[#This Row],[62 (26JUN1985 15:00:00)-Water Temperature (C)]]*OO[[#This Row],[4]]/SUM(OO[4])</f>
        <v>0</v>
      </c>
      <c r="G487" s="10">
        <f>3/24*OO[[#This Row],[63 (26JUN1985 18:00:00)-Water Temperature (C)]]*OO[[#This Row],[5]]/SUM(OO[5])</f>
        <v>0</v>
      </c>
      <c r="H487" s="10">
        <f>3/24*OO[[#This Row],[64 (26JUN1985 21:00:00)-Water Temperature (C)]]*OO[[#This Row],[6]]/SUM(OO[6])</f>
        <v>0</v>
      </c>
      <c r="I487" s="10">
        <f>3/24*OO[[#This Row],[65 (27JUN1985 00:00:00)-Water Temperature (C)]]*OO[[#This Row],[7]]/SUM(OO[7])</f>
        <v>0</v>
      </c>
      <c r="J487" s="10">
        <f>3/24*OO[[#This Row],[66 (27JUN1985 03:00:00)-Water Temperature (C)]]*OO[[#This Row],[8]]/SUM(OO[8])</f>
        <v>0</v>
      </c>
      <c r="K487" s="10">
        <f>3/24*OO[[#This Row],[67 (27JUN1985 06:00:00)-Water Temperature (C)]]*OO[[#This Row],[9]]/SUM(OO[9])</f>
        <v>0</v>
      </c>
      <c r="L487" s="10">
        <f>3/24*OO[[#This Row],[68 (27JUN1985 09:00:00)-Water Temperature (C)]]*OO[[#This Row],[10]]/SUM(OO[10])</f>
        <v>0</v>
      </c>
      <c r="M487" s="10">
        <f>3/24*OO[[#This Row],[69 (27JUN1985 12:00:00)-Water Temperature (C)]]*OO[[#This Row],[11]]/SUM(OO[11])</f>
        <v>0</v>
      </c>
      <c r="N487" s="10">
        <f>3/24*OO[[#This Row],[70 (27JUN1985 15:00:00)-Water Temperature (C)]]*OO[[#This Row],[12]]/SUM(OO[12])</f>
        <v>0</v>
      </c>
      <c r="O487" s="10">
        <f>3/24*OO[[#This Row],[71 (27JUN1985 18:00:00)-Water Temperature (C)]]*OO[[#This Row],[13]]/SUM(OO[13])</f>
        <v>0</v>
      </c>
      <c r="P487" s="10">
        <f>3/24*OO[[#This Row],[72 (27JUN1985 21:00:00)-Water Temperature (C)]]*OO[[#This Row],[14]]/SUM(OO[14])</f>
        <v>0</v>
      </c>
      <c r="Q487" s="10">
        <f>3/24*OO[[#This Row],[73 (28JUN1985 00:00:00)-Water Temperature (C)]]*OO[[#This Row],[15]]/SUM(OO[15])</f>
        <v>0</v>
      </c>
      <c r="R487" s="10">
        <f>3/24*OO[[#This Row],[74 (28JUN1985 03:00:00)-Water Temperature (C)]]*OO[[#This Row],[16]]/SUM(OO[16])</f>
        <v>0</v>
      </c>
      <c r="S487" s="10">
        <f>3/24*OO[[#This Row],[75 (28JUN1985 06:00:00)-Water Temperature (C)]]*OO[[#This Row],[17]]/SUM(OO[17])</f>
        <v>0</v>
      </c>
      <c r="T487" s="10">
        <f>3/24*OO[[#This Row],[76 (28JUN1985 09:00:00)-Water Temperature (C)]]*OO[[#This Row],[18]]/SUM(OO[18])</f>
        <v>0</v>
      </c>
      <c r="U487" s="10">
        <f>3/24*OO[[#This Row],[77 (28JUN1985 12:00:00)-Water Temperature (C)]]*OO[[#This Row],[19]]/SUM(OO[19])</f>
        <v>0</v>
      </c>
      <c r="V487" s="10">
        <f>3/24000000*OO[[#This Row],[78 (28JUN1985 15:00:00)-Water Temperature (C)]]*OO[[#This Row],[20]]</f>
        <v>0</v>
      </c>
      <c r="W487" s="10">
        <f>3/24000000*OO[[#This Row],[79 (28JUN1985 18:00:00)-Water Temperature (C)]]*OO[[#This Row],[21]]</f>
        <v>0</v>
      </c>
      <c r="X487" s="10">
        <f>3/24000000*OO[[#This Row],[80 (28JUN1985 21:00:00)-Water Temperature (C)]]*OO[[#This Row],[22]]</f>
        <v>0</v>
      </c>
      <c r="Y487" s="10">
        <f>3/24000000*OO[[#This Row],[81 (29JUN1985 00:00:00)-Water Temperature (C)]]*OO[[#This Row],[23]]</f>
        <v>0</v>
      </c>
      <c r="Z487" s="10">
        <f>3/24000000*OO[[#This Row],[82 (29JUN1985 03:00:00)-Water Temperature (C)]]*OO[[#This Row],[24]]</f>
        <v>0</v>
      </c>
      <c r="AA487" s="10">
        <f>3/24000000*OO[[#This Row],[83 (29JUN1985 06:00:00)-Water Temperature (C)]]*OO[[#This Row],[25]]</f>
        <v>1.5273555177778748E-38</v>
      </c>
      <c r="AB487" s="10">
        <f>3/24000000*OO[[#This Row],[84 (29JUN1985 09:00:00)-Water Temperature (C)]]*OO[[#This Row],[26]]</f>
        <v>1.5270153451087499E-33</v>
      </c>
      <c r="AC487" s="10">
        <f>3/24000000*OO[[#This Row],[85 (29JUN1985 12:00:00)-Water Temperature (C)]]*OO[[#This Row],[27]]</f>
        <v>2.6398001878377499E-29</v>
      </c>
      <c r="AD487" s="10">
        <f>3/24000000*OO[[#This Row],[86 (29JUN1985 15:00:00)-Water Temperature (C)]]*OO[[#This Row],[28]]</f>
        <v>1.1004527979724999E-25</v>
      </c>
      <c r="AE487" s="10">
        <f>3/24000000*OO[[#This Row],[88 (29JUN1985 21:00:00)-Water Temperature (C)]]*OO[[#This Row],[30]]</f>
        <v>6.6798573031712498E-20</v>
      </c>
      <c r="AF487" s="10">
        <f>3/24000000*OO[[#This Row],[88 (29JUN1985 21:00:00)-Water Temperature (C)]]*OO[[#This Row],[30]]</f>
        <v>6.6798573031712498E-20</v>
      </c>
      <c r="AG487" s="10">
        <f>3/24000000*OO[[#This Row],[89 (30JUN1985 00:00:00)-Water Temperature (C)]]*OO[[#This Row],[31]]</f>
        <v>1.4139949291627497E-17</v>
      </c>
      <c r="AH487" s="10">
        <f>3/24000000*OO[[#This Row],[90 (30JUN1985 03:00:00)-Water Temperature (C)]]*OO[[#This Row],[32]]</f>
        <v>1.5159348310813749E-15</v>
      </c>
      <c r="AI487" s="10">
        <f>3/24000000*OO[[#This Row],[91 (30JUN1985 06:00:00)-Water Temperature (C)]]*OO[[#This Row],[33]]</f>
        <v>9.0801204984000001E-14</v>
      </c>
      <c r="AJ487" s="10">
        <f>3/24000000*OO[[#This Row],[92 (30JUN1985 09:00:00)-Water Temperature (C)]]*OO[[#This Row],[34]]</f>
        <v>3.2981332160043745E-12</v>
      </c>
      <c r="AK487" s="10">
        <f>3/24000000*OO[[#This Row],[93 (30JUN1985 12:00:00)-Water Temperature (C)]]*OO[[#This Row],[35]]</f>
        <v>7.7410665725199993E-11</v>
      </c>
      <c r="AL487" s="10">
        <f>3/24000000*OO[[#This Row],[94 (30JUN1985 15:00:00)-Water Temperature (C)]]*OO[[#This Row],[36]]</f>
        <v>1.2361385579562499E-9</v>
      </c>
      <c r="AM487" s="10">
        <f>3/24000000*OO[[#This Row],[95 (30JUN1985 18:00:00)-Water Temperature (C)]]*OO[[#This Row],[37]]</f>
        <v>1.4025699833774998E-8</v>
      </c>
      <c r="AN487" s="10">
        <f>3/24000000*OO[[#This Row],[96 (30JUN1985 21:00:00)-Water Temperature (C)]]*OO[[#This Row],[38]]</f>
        <v>1.172976114111E-7</v>
      </c>
      <c r="AO487" s="10">
        <f>3/24000000*OO[[#This Row],[97 (01JUL1985 00:00:00)-Water Temperature (C)]]*OO[[#This Row],[39]]</f>
        <v>7.504406710379999E-7</v>
      </c>
      <c r="AP487" s="10">
        <f>3/24000000*OO[[#This Row],[98 (01JUL1985 03:00:00)-Water Temperature (C)]]*OO[[#This Row],[40]]</f>
        <v>3.8000866381875003E-6</v>
      </c>
      <c r="AQ487" s="10">
        <f>3/24000000*OO[[#This Row],[99 (01JUL1985 06:00:00)-Water Temperature (C)]]*OO[[#This Row],[41]]</f>
        <v>1.5687994886913748E-5</v>
      </c>
      <c r="AR487" s="10">
        <f>3/24000000*OO[[#This Row],[100 (01JUL1985 09:00:00)-Water Temperature (C)]]*OO[[#This Row],[42]]</f>
        <v>5.4394851972862493E-5</v>
      </c>
      <c r="AS487" s="10">
        <f>3/24000000*OO[[#This Row],[101 (01JUL1985 12:00:00)-Water Temperature (C)]]*OO[[#This Row],[43]]</f>
        <v>1.6095416285497499E-4</v>
      </c>
      <c r="AT487" s="10">
        <f>3/24000000*OO[[#This Row],[102 (01JUL1985 15:00:00)-Water Temperature (C)]]*OO[[#This Row],[44]]</f>
        <v>4.1250638172562505E-4</v>
      </c>
      <c r="AU487" s="10">
        <f>3/24000000*OO[[#This Row],[103 (01JUL1985 18:00:00)-Water Temperature (C)]]*OO[[#This Row],[45]]</f>
        <v>9.3256775411849999E-4</v>
      </c>
      <c r="AV487" s="10">
        <f>3/24000000*OO[[#This Row],[104 (01JUL1985 21:00:00)-Water Temperature (C)]]*OO[[#This Row],[46]]</f>
        <v>1.8861175318905E-3</v>
      </c>
      <c r="AW487" s="10">
        <f>3/24000000*OO[[#This Row],[105 (02JUL1985 00:00:00)-Water Temperature (C)]]*OO[[#This Row],[47]]</f>
        <v>3.4722283965352499E-3</v>
      </c>
      <c r="AX487" s="10">
        <f>3/24000000*OO[[#This Row],[106 (02JUL1985 03:00:00)-Water Temperature (C)]]*OO[[#This Row],[48]]</f>
        <v>5.8839737959549996E-3</v>
      </c>
      <c r="AY487" s="10">
        <f>3/24000000*OO[[#This Row],[107 (02JUL1985 06:00:00)-Water Temperature (C)]]*OO[[#This Row],[49]]</f>
        <v>9.2708374823400001E-3</v>
      </c>
      <c r="AZ487" s="10">
        <f>3/24000000*OO[[#This Row],[108 (02JUL1985 09:00:00)-Water Temperature (C)]]*OO[[#This Row],[50]]</f>
        <v>1.37011817288425E-2</v>
      </c>
      <c r="BA487" s="10">
        <f>3/24000000*OO[[#This Row],[109 (02JUL1985 12:00:00)-Water Temperature (C)]]*OO[[#This Row],[51]]</f>
        <v>1.9205493572774998E-2</v>
      </c>
      <c r="BB487" s="10">
        <f>3/24000000*OO[[#This Row],[110 (02JUL1985 15:00:00)-Water Temperature (C)]]*OO[[#This Row],[52]]</f>
        <v>2.5715673508530001E-2</v>
      </c>
      <c r="BC487" s="10">
        <f>3/24000000*OO[[#This Row],[111 (02JUL1985 18:00:00)-Water Temperature (C)]]*OO[[#This Row],[53]]</f>
        <v>3.2989859729013742E-2</v>
      </c>
      <c r="BD487" s="10">
        <f>3/24000000*OO[[#This Row],[112 (02JUL1985 21:00:00)-Water Temperature (C)]]*OO[[#This Row],[54]]</f>
        <v>4.0619787499687504E-2</v>
      </c>
      <c r="BE487" s="10">
        <f>3/24000000*OO[[#This Row],[113 (03JUL1985 00:00:00)-Water Temperature (C)]]*OO[[#This Row],[55]]</f>
        <v>4.8191845191750002E-2</v>
      </c>
      <c r="BF487" s="10">
        <f>3/24000000*OO[[#This Row],[114 (03JUL1985 03:00:00)-Water Temperature (C)]]*OO[[#This Row],[56]]</f>
        <v>5.5550073196799991E-2</v>
      </c>
      <c r="BG487" s="10">
        <f>3/24000000*OO[[#This Row],[115 (03JUL1985 06:00:00)-Water Temperature (C)]]*OO[[#This Row],[57]]</f>
        <v>6.246208371599999E-2</v>
      </c>
      <c r="BH487" s="10">
        <f>3/24000000*OO[[#This Row],[116 (03JUL1985 09:00:00)-Water Temperature (C)]]*OO[[#This Row],[58]]</f>
        <v>6.8969124009100005E-2</v>
      </c>
      <c r="BI487" s="10">
        <f>3/24000000*OO[[#This Row],[117 (03JUL1985 12:00:00)-Water Temperature (C)]]*OO[[#This Row],[59]]</f>
        <v>7.4865327011825009E-2</v>
      </c>
      <c r="BJ487" s="10">
        <f>3/24000000*OO[[#This Row],[118 (03JUL1985 15:00:00)-Water Temperature (C)]]*OO[[#This Row],[60]]</f>
        <v>7.9863271689599988E-2</v>
      </c>
      <c r="BK487" s="10">
        <f>3/24000000*OO[[#This Row],[119 (03JUL1985 18:00:00)-Water Temperature (C)]]*OO[[#This Row],[61]]</f>
        <v>8.3854148014349997E-2</v>
      </c>
      <c r="BL487" s="10">
        <f>3/24000000*OO[[#This Row],[120 (03JUL1985 21:00:00)-Water Temperature (C)]]*OO[[#This Row],[62]]</f>
        <v>8.6608468680099998E-2</v>
      </c>
      <c r="BM487" s="10">
        <f>3/24000000*OO[[#This Row],[121 (04JUL1985 00:00:00)-Water Temperature (C)]]*OO[[#This Row],[63]]</f>
        <v>8.827144211205E-2</v>
      </c>
      <c r="BN487" s="10">
        <f>3/24000000*OO[[#This Row],[122 (04JUL1985 03:00:00)-Water Temperature (C)]]*OO[[#This Row],[64]]</f>
        <v>8.9075321615624994E-2</v>
      </c>
      <c r="BO487" s="10">
        <f>3/24000000*OO[[#This Row],[123 (04JUL1985 06:00:00)-Water Temperature (C)]]*OO[[#This Row],[65]]</f>
        <v>8.9146390614399995E-2</v>
      </c>
      <c r="BP487" s="10">
        <f>3/24000000*OO[[#This Row],[124 (04JUL1985 09:00:00)-Water Temperature (C)]]*OO[[#This Row],[66]]</f>
        <v>8.8969676497499997E-2</v>
      </c>
      <c r="BQ487" s="10">
        <f>3/24000000*OO[[#This Row],[125 (04JUL1985 12:00:00)-Water Temperature (C)]]*OO[[#This Row],[67]]</f>
        <v>8.826203206305E-2</v>
      </c>
      <c r="BR487" s="10">
        <f>3/24000000*OO[[#This Row],[126 (04JUL1985 15:00:00)-Water Temperature (C)]]*OO[[#This Row],[68]]</f>
        <v>8.6929925361500002E-2</v>
      </c>
      <c r="BS487" s="10">
        <f>3/24000000*OO[[#This Row],[127 (04JUL1985 18:00:00)-Water Temperature (C)]]*OO[[#This Row],[69]]</f>
        <v>8.5042076094249991E-2</v>
      </c>
      <c r="BT487" s="10">
        <f>3/24000000*OO[[#This Row],[128 (04JUL1985 21:00:00)-Water Temperature (C)]]*OO[[#This Row],[70]]</f>
        <v>8.26531490270625E-2</v>
      </c>
      <c r="BU487" s="10">
        <f>3/24000000*OO[[#This Row],[129 (05JUL1985 00:00:00)-Water Temperature (C)]]*OO[[#This Row],[71]]</f>
        <v>7.9818631780474991E-2</v>
      </c>
      <c r="BV487" s="10">
        <f>3/24000000*OO[[#This Row],[130 (05JUL1985 03:00:00)-Water Temperature (C)]]*OO[[#This Row],[72]]</f>
        <v>7.6821507977549996E-2</v>
      </c>
      <c r="BW487" s="10">
        <f>3/24000000*OO[[#This Row],[131 (05JUL1985 06:00:00)-Water Temperature (C)]]*OO[[#This Row],[73]]</f>
        <v>7.377222543133749E-2</v>
      </c>
      <c r="BX487" s="10">
        <f>3/24000000*OO[[#This Row],[132 (05JUL1985 09:00:00)-Water Temperature (C)]]*OO[[#This Row],[74]]</f>
        <v>7.1006490852149995E-2</v>
      </c>
      <c r="BY487" s="10">
        <f>3/24000000*OO[[#This Row],[133 (05JUL1985 12:00:00)-Water Temperature (C)]]*OO[[#This Row],[75]]</f>
        <v>6.8332473888749995E-2</v>
      </c>
      <c r="BZ487" s="10">
        <f>3/24000000*OO[[#This Row],[134 (05JUL1985 15:00:00)-Water Temperature (C)]]*OO[[#This Row],[76]]</f>
        <v>6.5672131370212494E-2</v>
      </c>
      <c r="CA487" s="10">
        <f>3/24000000*OO[[#This Row],[135 (05JUL1985 18:00:00)-Water Temperature (C)]]*OO[[#This Row],[77]]</f>
        <v>6.2972528704999989E-2</v>
      </c>
      <c r="CB487" s="10">
        <f>3/24000000*OO[[#This Row],[136 (05JUL1985 21:00:00)-Water Temperature (C)]]*OO[[#This Row],[78]]</f>
        <v>6.0047106830287501E-2</v>
      </c>
      <c r="CC487" s="10">
        <f>3/24000000*OO[[#This Row],[137 (06JUL1985 00:00:00)-Water Temperature (C)]]*OO[[#This Row],[79]]</f>
        <v>5.7033506101949995E-2</v>
      </c>
      <c r="CD487" s="10">
        <f>3/24000000*OO[[#This Row],[138 (06JUL1985 03:00:00)-Water Temperature (C)]]*OO[[#This Row],[80]]</f>
        <v>5.4132140804787496E-2</v>
      </c>
      <c r="CE487" s="10">
        <f>3/24000000*OO[[#This Row],[139 (06JUL1985 06:00:00)-Water Temperature (C)]]*OO[[#This Row],[81]]</f>
        <v>5.1395439297975E-2</v>
      </c>
      <c r="CF487" s="10">
        <f>3/24000000*OO[[#This Row],[140 (06JUL1985 09:00:00)-Water Temperature (C)]]*OO[[#This Row],[82]]</f>
        <v>4.9060876353112501E-2</v>
      </c>
      <c r="CG487" s="10">
        <f>3/24000000*OO[[#This Row],[141 (06JUL1985 12:00:00)-Water Temperature (C)]]*OO[[#This Row],[83]]</f>
        <v>4.6902268575999995E-2</v>
      </c>
      <c r="CH487" s="10">
        <f>3/24000000*OO[[#This Row],[142 (06JUL1985 15:00:00)-Water Temperature (C)]]*OO[[#This Row],[84]]</f>
        <v>4.4820182334262493E-2</v>
      </c>
      <c r="CI487" s="10">
        <f>3/24000000*OO[[#This Row],[143 (06JUL1985 18:00:00)-Water Temperature (C)]]*OO[[#This Row],[85]]</f>
        <v>4.2793413078024992E-2</v>
      </c>
      <c r="CJ487" s="10">
        <f>3/24000000*OO[[#This Row],[144 (06JUL1985 21:00:00)-Water Temperature (C)]]*OO[[#This Row],[86]]</f>
        <v>4.0682317441349994E-2</v>
      </c>
      <c r="CK487" s="10">
        <f>3/24000000*OO[[#This Row],[145 (07JUL1985 00:00:00)-Water Temperature (C)]]*OO[[#This Row],[87]]</f>
        <v>3.8571335264629997E-2</v>
      </c>
      <c r="CL487" s="10">
        <f>3/24000000*OO[[#This Row],[146 (07JUL1985 03:00:00)-Water Temperature (C)]]*OO[[#This Row],[88]]</f>
        <v>3.6552878581590002E-2</v>
      </c>
      <c r="CM487" s="10">
        <f>3/24000000*OO[[#This Row],[147 (07JUL1985 06:00:00)-Water Temperature (C)]]*OO[[#This Row],[89]]</f>
        <v>3.463955162847001E-2</v>
      </c>
      <c r="CN487" s="10">
        <f>3/24000000*OO[[#This Row],[148 (07JUL1985 09:00:00)-Water Temperature (C)]]*OO[[#This Row],[90]]</f>
        <v>3.2875757541258745E-2</v>
      </c>
      <c r="CO487" s="10">
        <f>3/24000000*OO[[#This Row],[149 (07JUL1985 12:00:00)-Water Temperature (C)]]*OO[[#This Row],[91]]</f>
        <v>3.1292973251549998E-2</v>
      </c>
      <c r="CP487" s="10">
        <f>3/24000000*OO[[#This Row],[150 (07JUL1985 15:00:00)-Water Temperature (C)]]*OO[[#This Row],[92]]</f>
        <v>2.9883743751629999E-2</v>
      </c>
      <c r="CQ487" s="10">
        <f>3/24000000*OO[[#This Row],[151 (07JUL1985 18:00:00)-Water Temperature (C)]]*OO[[#This Row],[93]]</f>
        <v>2.8477325185583748E-2</v>
      </c>
      <c r="CR487" s="10">
        <f>3/24000000*OO[[#This Row],[152 (07JUL1985 21:00:00)-Water Temperature (C)]]*OO[[#This Row],[94]]</f>
        <v>2.7059717331668752E-2</v>
      </c>
      <c r="CS487" s="10">
        <f>3/24000000*OO[[#This Row],[153 (08JUL1985 00:00:00)-Water Temperature (C)]]*OO[[#This Row],[95]]</f>
        <v>2.5698957024987493E-2</v>
      </c>
      <c r="CT487" s="10">
        <f>3/24000000*OO[[#This Row],[154 (08JUL1985 03:00:00)-Water Temperature (C)]]*OO[[#This Row],[96]]</f>
        <v>2.4410214215049998E-2</v>
      </c>
      <c r="CU487" s="10">
        <f>3/24000000*OO[[#This Row],[155 (08JUL1985 06:00:00)-Water Temperature (C)]]*OO[[#This Row],[97]]</f>
        <v>2.3197061043536246E-2</v>
      </c>
      <c r="CV487" s="10">
        <f>3/24000000*OO[[#This Row],[156 (08JUL1985 09:00:00)-Water Temperature (C)]]*OO[[#This Row],[98]]</f>
        <v>2.21370654015225E-2</v>
      </c>
      <c r="CW487" s="10">
        <f>3/24000000*OO[[#This Row],[157 (08JUL1985 12:00:00)-Water Temperature (C)]]*OO[[#This Row],[99]]</f>
        <v>2.1193290660993749E-2</v>
      </c>
    </row>
    <row r="488" spans="1:101" x14ac:dyDescent="0.35">
      <c r="A488" t="s">
        <v>495</v>
      </c>
      <c r="B488">
        <v>817.22969999999998</v>
      </c>
      <c r="C488" s="10">
        <f>3/24*OO[[#This Row],[59 (26JUN1985 06:00:00)-Water Temperature (C)]]*OO[[#This Row],[1]]/SUM(OO[1])</f>
        <v>0</v>
      </c>
      <c r="D488" s="10">
        <f>3/24*OO[[#This Row],[60 (26JUN1985 09:00:00)-Water Temperature (C)]]*OO[[#This Row],[2]]/SUM(OO[2])</f>
        <v>0</v>
      </c>
      <c r="E488" s="10">
        <f>3/24*OO[[#This Row],[61 (26JUN1985 12:00:00)-Water Temperature (C)]]*OO[[#This Row],[3]]/SUM(OO[3])</f>
        <v>0</v>
      </c>
      <c r="F488" s="10">
        <f>3/24*OO[[#This Row],[62 (26JUN1985 15:00:00)-Water Temperature (C)]]*OO[[#This Row],[4]]/SUM(OO[4])</f>
        <v>0</v>
      </c>
      <c r="G488" s="10">
        <f>3/24*OO[[#This Row],[63 (26JUN1985 18:00:00)-Water Temperature (C)]]*OO[[#This Row],[5]]/SUM(OO[5])</f>
        <v>0</v>
      </c>
      <c r="H488" s="10">
        <f>3/24*OO[[#This Row],[64 (26JUN1985 21:00:00)-Water Temperature (C)]]*OO[[#This Row],[6]]/SUM(OO[6])</f>
        <v>0</v>
      </c>
      <c r="I488" s="10">
        <f>3/24*OO[[#This Row],[65 (27JUN1985 00:00:00)-Water Temperature (C)]]*OO[[#This Row],[7]]/SUM(OO[7])</f>
        <v>0</v>
      </c>
      <c r="J488" s="10">
        <f>3/24*OO[[#This Row],[66 (27JUN1985 03:00:00)-Water Temperature (C)]]*OO[[#This Row],[8]]/SUM(OO[8])</f>
        <v>0</v>
      </c>
      <c r="K488" s="10">
        <f>3/24*OO[[#This Row],[67 (27JUN1985 06:00:00)-Water Temperature (C)]]*OO[[#This Row],[9]]/SUM(OO[9])</f>
        <v>0</v>
      </c>
      <c r="L488" s="10">
        <f>3/24*OO[[#This Row],[68 (27JUN1985 09:00:00)-Water Temperature (C)]]*OO[[#This Row],[10]]/SUM(OO[10])</f>
        <v>0</v>
      </c>
      <c r="M488" s="10">
        <f>3/24*OO[[#This Row],[69 (27JUN1985 12:00:00)-Water Temperature (C)]]*OO[[#This Row],[11]]/SUM(OO[11])</f>
        <v>0</v>
      </c>
      <c r="N488" s="10">
        <f>3/24*OO[[#This Row],[70 (27JUN1985 15:00:00)-Water Temperature (C)]]*OO[[#This Row],[12]]/SUM(OO[12])</f>
        <v>0</v>
      </c>
      <c r="O488" s="10">
        <f>3/24*OO[[#This Row],[71 (27JUN1985 18:00:00)-Water Temperature (C)]]*OO[[#This Row],[13]]/SUM(OO[13])</f>
        <v>0</v>
      </c>
      <c r="P488" s="10">
        <f>3/24*OO[[#This Row],[72 (27JUN1985 21:00:00)-Water Temperature (C)]]*OO[[#This Row],[14]]/SUM(OO[14])</f>
        <v>0</v>
      </c>
      <c r="Q488" s="10">
        <f>3/24*OO[[#This Row],[73 (28JUN1985 00:00:00)-Water Temperature (C)]]*OO[[#This Row],[15]]/SUM(OO[15])</f>
        <v>0</v>
      </c>
      <c r="R488" s="10">
        <f>3/24*OO[[#This Row],[74 (28JUN1985 03:00:00)-Water Temperature (C)]]*OO[[#This Row],[16]]/SUM(OO[16])</f>
        <v>0</v>
      </c>
      <c r="S488" s="10">
        <f>3/24*OO[[#This Row],[75 (28JUN1985 06:00:00)-Water Temperature (C)]]*OO[[#This Row],[17]]/SUM(OO[17])</f>
        <v>0</v>
      </c>
      <c r="T488" s="10">
        <f>3/24*OO[[#This Row],[76 (28JUN1985 09:00:00)-Water Temperature (C)]]*OO[[#This Row],[18]]/SUM(OO[18])</f>
        <v>0</v>
      </c>
      <c r="U488" s="10">
        <f>3/24*OO[[#This Row],[77 (28JUN1985 12:00:00)-Water Temperature (C)]]*OO[[#This Row],[19]]/SUM(OO[19])</f>
        <v>0</v>
      </c>
      <c r="V488" s="10">
        <f>3/24000000*OO[[#This Row],[78 (28JUN1985 15:00:00)-Water Temperature (C)]]*OO[[#This Row],[20]]</f>
        <v>0</v>
      </c>
      <c r="W488" s="10">
        <f>3/24000000*OO[[#This Row],[79 (28JUN1985 18:00:00)-Water Temperature (C)]]*OO[[#This Row],[21]]</f>
        <v>0</v>
      </c>
      <c r="X488" s="10">
        <f>3/24000000*OO[[#This Row],[80 (28JUN1985 21:00:00)-Water Temperature (C)]]*OO[[#This Row],[22]]</f>
        <v>0</v>
      </c>
      <c r="Y488" s="10">
        <f>3/24000000*OO[[#This Row],[81 (29JUN1985 00:00:00)-Water Temperature (C)]]*OO[[#This Row],[23]]</f>
        <v>0</v>
      </c>
      <c r="Z488" s="10">
        <f>3/24000000*OO[[#This Row],[82 (29JUN1985 03:00:00)-Water Temperature (C)]]*OO[[#This Row],[24]]</f>
        <v>0</v>
      </c>
      <c r="AA488" s="10">
        <f>3/24000000*OO[[#This Row],[83 (29JUN1985 06:00:00)-Water Temperature (C)]]*OO[[#This Row],[25]]</f>
        <v>4.3585077952324994E-39</v>
      </c>
      <c r="AB488" s="10">
        <f>3/24000000*OO[[#This Row],[84 (29JUN1985 09:00:00)-Water Temperature (C)]]*OO[[#This Row],[26]]</f>
        <v>4.8485025225000005E-34</v>
      </c>
      <c r="AC488" s="10">
        <f>3/24000000*OO[[#This Row],[85 (29JUN1985 12:00:00)-Water Temperature (C)]]*OO[[#This Row],[27]]</f>
        <v>9.18515394049E-30</v>
      </c>
      <c r="AD488" s="10">
        <f>3/24000000*OO[[#This Row],[86 (29JUN1985 15:00:00)-Water Temperature (C)]]*OO[[#This Row],[28]]</f>
        <v>4.1576851376024997E-26</v>
      </c>
      <c r="AE488" s="10">
        <f>3/24000000*OO[[#This Row],[88 (29JUN1985 21:00:00)-Water Temperature (C)]]*OO[[#This Row],[30]]</f>
        <v>2.9072136731687498E-20</v>
      </c>
      <c r="AF488" s="10">
        <f>3/24000000*OO[[#This Row],[88 (29JUN1985 21:00:00)-Water Temperature (C)]]*OO[[#This Row],[30]]</f>
        <v>2.9072136731687498E-20</v>
      </c>
      <c r="AG488" s="10">
        <f>3/24000000*OO[[#This Row],[89 (30JUN1985 00:00:00)-Water Temperature (C)]]*OO[[#This Row],[31]]</f>
        <v>6.5354430055949988E-18</v>
      </c>
      <c r="AH488" s="10">
        <f>3/24000000*OO[[#This Row],[90 (30JUN1985 03:00:00)-Water Temperature (C)]]*OO[[#This Row],[32]]</f>
        <v>7.4006191260224987E-16</v>
      </c>
      <c r="AI488" s="10">
        <f>3/24000000*OO[[#This Row],[91 (30JUN1985 06:00:00)-Water Temperature (C)]]*OO[[#This Row],[33]]</f>
        <v>4.6618419400874994E-14</v>
      </c>
      <c r="AJ488" s="10">
        <f>3/24000000*OO[[#This Row],[92 (30JUN1985 09:00:00)-Water Temperature (C)]]*OO[[#This Row],[34]]</f>
        <v>1.7743807100865E-12</v>
      </c>
      <c r="AK488" s="10">
        <f>3/24000000*OO[[#This Row],[93 (30JUN1985 12:00:00)-Water Temperature (C)]]*OO[[#This Row],[35]]</f>
        <v>4.3506628154537506E-11</v>
      </c>
      <c r="AL488" s="10">
        <f>3/24000000*OO[[#This Row],[94 (30JUN1985 15:00:00)-Water Temperature (C)]]*OO[[#This Row],[36]]</f>
        <v>7.2381174821550005E-10</v>
      </c>
      <c r="AM488" s="10">
        <f>3/24000000*OO[[#This Row],[95 (30JUN1985 18:00:00)-Water Temperature (C)]]*OO[[#This Row],[37]]</f>
        <v>8.5353522739437509E-9</v>
      </c>
      <c r="AN488" s="10">
        <f>3/24000000*OO[[#This Row],[96 (30JUN1985 21:00:00)-Water Temperature (C)]]*OO[[#This Row],[38]]</f>
        <v>7.4023442465824991E-8</v>
      </c>
      <c r="AO488" s="10">
        <f>3/24000000*OO[[#This Row],[97 (01JUL1985 00:00:00)-Water Temperature (C)]]*OO[[#This Row],[39]]</f>
        <v>4.9007641727849996E-7</v>
      </c>
      <c r="AP488" s="10">
        <f>3/24000000*OO[[#This Row],[98 (01JUL1985 03:00:00)-Water Temperature (C)]]*OO[[#This Row],[40]]</f>
        <v>2.5628501298802501E-6</v>
      </c>
      <c r="AQ488" s="10">
        <f>3/24000000*OO[[#This Row],[99 (01JUL1985 06:00:00)-Water Temperature (C)]]*OO[[#This Row],[41]]</f>
        <v>1.090566856576375E-5</v>
      </c>
      <c r="AR488" s="10">
        <f>3/24000000*OO[[#This Row],[100 (01JUL1985 09:00:00)-Water Temperature (C)]]*OO[[#This Row],[42]]</f>
        <v>3.8899961668874993E-5</v>
      </c>
      <c r="AS488" s="10">
        <f>3/24000000*OO[[#This Row],[101 (01JUL1985 12:00:00)-Water Temperature (C)]]*OO[[#This Row],[43]]</f>
        <v>1.1819525229112501E-4</v>
      </c>
      <c r="AT488" s="10">
        <f>3/24000000*OO[[#This Row],[102 (01JUL1985 15:00:00)-Water Temperature (C)]]*OO[[#This Row],[44]]</f>
        <v>3.1051103115374996E-4</v>
      </c>
      <c r="AU488" s="10">
        <f>3/24000000*OO[[#This Row],[103 (01JUL1985 18:00:00)-Water Temperature (C)]]*OO[[#This Row],[45]]</f>
        <v>7.1841239855199998E-4</v>
      </c>
      <c r="AV488" s="10">
        <f>3/24000000*OO[[#This Row],[104 (01JUL1985 21:00:00)-Water Temperature (C)]]*OO[[#This Row],[46]]</f>
        <v>1.48480199295025E-3</v>
      </c>
      <c r="AW488" s="10">
        <f>3/24000000*OO[[#This Row],[105 (02JUL1985 00:00:00)-Water Temperature (C)]]*OO[[#This Row],[47]]</f>
        <v>2.7893138506797496E-3</v>
      </c>
      <c r="AX488" s="10">
        <f>3/24000000*OO[[#This Row],[106 (02JUL1985 03:00:00)-Water Temperature (C)]]*OO[[#This Row],[48]]</f>
        <v>4.8168063835750006E-3</v>
      </c>
      <c r="AY488" s="10">
        <f>3/24000000*OO[[#This Row],[107 (02JUL1985 06:00:00)-Water Temperature (C)]]*OO[[#This Row],[49]]</f>
        <v>7.724295559164999E-3</v>
      </c>
      <c r="AZ488" s="10">
        <f>3/24000000*OO[[#This Row],[108 (02JUL1985 09:00:00)-Water Temperature (C)]]*OO[[#This Row],[50]]</f>
        <v>1.160470769348E-2</v>
      </c>
      <c r="BA488" s="10">
        <f>3/24000000*OO[[#This Row],[109 (02JUL1985 12:00:00)-Water Temperature (C)]]*OO[[#This Row],[51]]</f>
        <v>1.6516813533027499E-2</v>
      </c>
      <c r="BB488" s="10">
        <f>3/24000000*OO[[#This Row],[110 (02JUL1985 15:00:00)-Water Temperature (C)]]*OO[[#This Row],[52]]</f>
        <v>2.24311885658325E-2</v>
      </c>
      <c r="BC488" s="10">
        <f>3/24000000*OO[[#This Row],[111 (02JUL1985 18:00:00)-Water Temperature (C)]]*OO[[#This Row],[53]]</f>
        <v>2.9158628210459999E-2</v>
      </c>
      <c r="BD488" s="10">
        <f>3/24000000*OO[[#This Row],[112 (02JUL1985 21:00:00)-Water Temperature (C)]]*OO[[#This Row],[54]]</f>
        <v>3.6350359698749994E-2</v>
      </c>
      <c r="BE488" s="10">
        <f>3/24000000*OO[[#This Row],[113 (03JUL1985 00:00:00)-Water Temperature (C)]]*OO[[#This Row],[55]]</f>
        <v>4.3633725712799991E-2</v>
      </c>
      <c r="BF488" s="10">
        <f>3/24000000*OO[[#This Row],[114 (03JUL1985 03:00:00)-Water Temperature (C)]]*OO[[#This Row],[56]]</f>
        <v>5.0849866335999999E-2</v>
      </c>
      <c r="BG488" s="10">
        <f>3/24000000*OO[[#This Row],[115 (03JUL1985 06:00:00)-Water Temperature (C)]]*OO[[#This Row],[57]]</f>
        <v>5.7770693468750002E-2</v>
      </c>
      <c r="BH488" s="10">
        <f>3/24000000*OO[[#This Row],[116 (03JUL1985 09:00:00)-Water Temperature (C)]]*OO[[#This Row],[58]]</f>
        <v>6.4408907109899993E-2</v>
      </c>
      <c r="BI488" s="10">
        <f>3/24000000*OO[[#This Row],[117 (03JUL1985 12:00:00)-Water Temperature (C)]]*OO[[#This Row],[59]]</f>
        <v>7.0547380580599992E-2</v>
      </c>
      <c r="BJ488" s="10">
        <f>3/24000000*OO[[#This Row],[118 (03JUL1985 15:00:00)-Water Temperature (C)]]*OO[[#This Row],[60]]</f>
        <v>7.5893034952575003E-2</v>
      </c>
      <c r="BK488" s="10">
        <f>3/24000000*OO[[#This Row],[119 (03JUL1985 18:00:00)-Water Temperature (C)]]*OO[[#This Row],[61]]</f>
        <v>8.0321567028187477E-2</v>
      </c>
      <c r="BL488" s="10">
        <f>3/24000000*OO[[#This Row],[120 (03JUL1985 21:00:00)-Water Temperature (C)]]*OO[[#This Row],[62]]</f>
        <v>8.3591536117837498E-2</v>
      </c>
      <c r="BM488" s="10">
        <f>3/24000000*OO[[#This Row],[121 (04JUL1985 00:00:00)-Water Temperature (C)]]*OO[[#This Row],[63]]</f>
        <v>8.5815381034349991E-2</v>
      </c>
      <c r="BN488" s="10">
        <f>3/24000000*OO[[#This Row],[122 (04JUL1985 03:00:00)-Water Temperature (C)]]*OO[[#This Row],[64]]</f>
        <v>8.7193054542824999E-2</v>
      </c>
      <c r="BO488" s="10">
        <f>3/24000000*OO[[#This Row],[123 (04JUL1985 06:00:00)-Water Temperature (C)]]*OO[[#This Row],[65]]</f>
        <v>8.7832102654749999E-2</v>
      </c>
      <c r="BP488" s="10">
        <f>3/24000000*OO[[#This Row],[124 (04JUL1985 09:00:00)-Water Temperature (C)]]*OO[[#This Row],[66]]</f>
        <v>8.8192986052949993E-2</v>
      </c>
      <c r="BQ488" s="10">
        <f>3/24000000*OO[[#This Row],[125 (04JUL1985 12:00:00)-Water Temperature (C)]]*OO[[#This Row],[67]]</f>
        <v>8.7995680191550005E-2</v>
      </c>
      <c r="BR488" s="10">
        <f>3/24000000*OO[[#This Row],[126 (04JUL1985 15:00:00)-Water Temperature (C)]]*OO[[#This Row],[68]]</f>
        <v>8.7142467582112498E-2</v>
      </c>
      <c r="BS488" s="10">
        <f>3/24000000*OO[[#This Row],[127 (04JUL1985 18:00:00)-Water Temperature (C)]]*OO[[#This Row],[69]]</f>
        <v>8.5702175538049999E-2</v>
      </c>
      <c r="BT488" s="10">
        <f>3/24000000*OO[[#This Row],[128 (04JUL1985 21:00:00)-Water Temperature (C)]]*OO[[#This Row],[70]]</f>
        <v>8.3718801820225008E-2</v>
      </c>
      <c r="BU488" s="10">
        <f>3/24000000*OO[[#This Row],[129 (05JUL1985 00:00:00)-Water Temperature (C)]]*OO[[#This Row],[71]]</f>
        <v>8.124998861164999E-2</v>
      </c>
      <c r="BV488" s="10">
        <f>3/24000000*OO[[#This Row],[130 (05JUL1985 03:00:00)-Water Temperature (C)]]*OO[[#This Row],[72]]</f>
        <v>7.8557065847312507E-2</v>
      </c>
      <c r="BW488" s="10">
        <f>3/24000000*OO[[#This Row],[131 (05JUL1985 06:00:00)-Water Temperature (C)]]*OO[[#This Row],[73]]</f>
        <v>7.578141948956249E-2</v>
      </c>
      <c r="BX488" s="10">
        <f>3/24000000*OO[[#This Row],[132 (05JUL1985 09:00:00)-Water Temperature (C)]]*OO[[#This Row],[74]]</f>
        <v>7.3253207376587498E-2</v>
      </c>
      <c r="BY488" s="10">
        <f>3/24000000*OO[[#This Row],[133 (05JUL1985 12:00:00)-Water Temperature (C)]]*OO[[#This Row],[75]]</f>
        <v>7.0776171258974993E-2</v>
      </c>
      <c r="BZ488" s="10">
        <f>3/24000000*OO[[#This Row],[134 (05JUL1985 15:00:00)-Water Temperature (C)]]*OO[[#This Row],[76]]</f>
        <v>6.8281001385449985E-2</v>
      </c>
      <c r="CA488" s="10">
        <f>3/24000000*OO[[#This Row],[135 (05JUL1985 18:00:00)-Water Temperature (C)]]*OO[[#This Row],[77]]</f>
        <v>6.5716902360037494E-2</v>
      </c>
      <c r="CB488" s="10">
        <f>3/24000000*OO[[#This Row],[136 (05JUL1985 21:00:00)-Water Temperature (C)]]*OO[[#This Row],[78]]</f>
        <v>6.2891284275312501E-2</v>
      </c>
      <c r="CC488" s="10">
        <f>3/24000000*OO[[#This Row],[137 (06JUL1985 00:00:00)-Water Temperature (C)]]*OO[[#This Row],[79]]</f>
        <v>5.9947506360000007E-2</v>
      </c>
      <c r="CD488" s="10">
        <f>3/24000000*OO[[#This Row],[138 (06JUL1985 03:00:00)-Water Temperature (C)]]*OO[[#This Row],[80]]</f>
        <v>5.7094134829124996E-2</v>
      </c>
      <c r="CE488" s="10">
        <f>3/24000000*OO[[#This Row],[139 (06JUL1985 06:00:00)-Water Temperature (C)]]*OO[[#This Row],[81]]</f>
        <v>5.4387428779687497E-2</v>
      </c>
      <c r="CF488" s="10">
        <f>3/24000000*OO[[#This Row],[140 (06JUL1985 09:00:00)-Water Temperature (C)]]*OO[[#This Row],[82]]</f>
        <v>5.2076685995775002E-2</v>
      </c>
      <c r="CG488" s="10">
        <f>3/24000000*OO[[#This Row],[141 (06JUL1985 12:00:00)-Water Temperature (C)]]*OO[[#This Row],[83]]</f>
        <v>4.9930295303474995E-2</v>
      </c>
      <c r="CH488" s="10">
        <f>3/24000000*OO[[#This Row],[142 (06JUL1985 15:00:00)-Water Temperature (C)]]*OO[[#This Row],[84]]</f>
        <v>4.7847499314824994E-2</v>
      </c>
      <c r="CI488" s="10">
        <f>3/24000000*OO[[#This Row],[143 (06JUL1985 18:00:00)-Water Temperature (C)]]*OO[[#This Row],[85]]</f>
        <v>4.5807266526699995E-2</v>
      </c>
      <c r="CJ488" s="10">
        <f>3/24000000*OO[[#This Row],[144 (06JUL1985 21:00:00)-Water Temperature (C)]]*OO[[#This Row],[86]]</f>
        <v>4.3664334834662498E-2</v>
      </c>
      <c r="CK488" s="10">
        <f>3/24000000*OO[[#This Row],[145 (07JUL1985 00:00:00)-Water Temperature (C)]]*OO[[#This Row],[87]]</f>
        <v>4.1508479358449993E-2</v>
      </c>
      <c r="CL488" s="10">
        <f>3/24000000*OO[[#This Row],[146 (07JUL1985 03:00:00)-Water Temperature (C)]]*OO[[#This Row],[88]]</f>
        <v>3.9437613871975002E-2</v>
      </c>
      <c r="CM488" s="10">
        <f>3/24000000*OO[[#This Row],[147 (07JUL1985 06:00:00)-Water Temperature (C)]]*OO[[#This Row],[89]]</f>
        <v>3.7466723002499994E-2</v>
      </c>
      <c r="CN488" s="10">
        <f>3/24000000*OO[[#This Row],[148 (07JUL1985 09:00:00)-Water Temperature (C)]]*OO[[#This Row],[90]]</f>
        <v>3.5644431048015006E-2</v>
      </c>
      <c r="CO488" s="10">
        <f>3/24000000*OO[[#This Row],[149 (07JUL1985 12:00:00)-Water Temperature (C)]]*OO[[#This Row],[91]]</f>
        <v>3.4005219254793745E-2</v>
      </c>
      <c r="CP488" s="10">
        <f>3/24000000*OO[[#This Row],[150 (07JUL1985 15:00:00)-Water Temperature (C)]]*OO[[#This Row],[92]]</f>
        <v>3.2543003533859992E-2</v>
      </c>
      <c r="CQ488" s="10">
        <f>3/24000000*OO[[#This Row],[151 (07JUL1985 18:00:00)-Water Temperature (C)]]*OO[[#This Row],[93]]</f>
        <v>3.1075962945029994E-2</v>
      </c>
      <c r="CR488" s="10">
        <f>3/24000000*OO[[#This Row],[152 (07JUL1985 21:00:00)-Water Temperature (C)]]*OO[[#This Row],[94]]</f>
        <v>2.958979907223375E-2</v>
      </c>
      <c r="CS488" s="10">
        <f>3/24000000*OO[[#This Row],[153 (08JUL1985 00:00:00)-Water Temperature (C)]]*OO[[#This Row],[95]]</f>
        <v>2.8158588776307499E-2</v>
      </c>
      <c r="CT488" s="10">
        <f>3/24000000*OO[[#This Row],[154 (08JUL1985 03:00:00)-Water Temperature (C)]]*OO[[#This Row],[96]]</f>
        <v>2.679947350537875E-2</v>
      </c>
      <c r="CU488" s="10">
        <f>3/24000000*OO[[#This Row],[155 (08JUL1985 06:00:00)-Water Temperature (C)]]*OO[[#This Row],[97]]</f>
        <v>2.5516325271408749E-2</v>
      </c>
      <c r="CV488" s="10">
        <f>3/24000000*OO[[#This Row],[156 (08JUL1985 09:00:00)-Water Temperature (C)]]*OO[[#This Row],[98]]</f>
        <v>2.4393714786019999E-2</v>
      </c>
      <c r="CW488" s="10">
        <f>3/24000000*OO[[#This Row],[157 (08JUL1985 12:00:00)-Water Temperature (C)]]*OO[[#This Row],[99]]</f>
        <v>2.3392719153495001E-2</v>
      </c>
    </row>
    <row r="489" spans="1:101" x14ac:dyDescent="0.35">
      <c r="A489" t="s">
        <v>496</v>
      </c>
      <c r="B489">
        <v>788.1884</v>
      </c>
      <c r="C489" s="10">
        <f>3/24*OO[[#This Row],[59 (26JUN1985 06:00:00)-Water Temperature (C)]]*OO[[#This Row],[1]]/SUM(OO[1])</f>
        <v>0</v>
      </c>
      <c r="D489" s="10">
        <f>3/24*OO[[#This Row],[60 (26JUN1985 09:00:00)-Water Temperature (C)]]*OO[[#This Row],[2]]/SUM(OO[2])</f>
        <v>0</v>
      </c>
      <c r="E489" s="10">
        <f>3/24*OO[[#This Row],[61 (26JUN1985 12:00:00)-Water Temperature (C)]]*OO[[#This Row],[3]]/SUM(OO[3])</f>
        <v>0</v>
      </c>
      <c r="F489" s="10">
        <f>3/24*OO[[#This Row],[62 (26JUN1985 15:00:00)-Water Temperature (C)]]*OO[[#This Row],[4]]/SUM(OO[4])</f>
        <v>0</v>
      </c>
      <c r="G489" s="10">
        <f>3/24*OO[[#This Row],[63 (26JUN1985 18:00:00)-Water Temperature (C)]]*OO[[#This Row],[5]]/SUM(OO[5])</f>
        <v>0</v>
      </c>
      <c r="H489" s="10">
        <f>3/24*OO[[#This Row],[64 (26JUN1985 21:00:00)-Water Temperature (C)]]*OO[[#This Row],[6]]/SUM(OO[6])</f>
        <v>0</v>
      </c>
      <c r="I489" s="10">
        <f>3/24*OO[[#This Row],[65 (27JUN1985 00:00:00)-Water Temperature (C)]]*OO[[#This Row],[7]]/SUM(OO[7])</f>
        <v>0</v>
      </c>
      <c r="J489" s="10">
        <f>3/24*OO[[#This Row],[66 (27JUN1985 03:00:00)-Water Temperature (C)]]*OO[[#This Row],[8]]/SUM(OO[8])</f>
        <v>0</v>
      </c>
      <c r="K489" s="10">
        <f>3/24*OO[[#This Row],[67 (27JUN1985 06:00:00)-Water Temperature (C)]]*OO[[#This Row],[9]]/SUM(OO[9])</f>
        <v>0</v>
      </c>
      <c r="L489" s="10">
        <f>3/24*OO[[#This Row],[68 (27JUN1985 09:00:00)-Water Temperature (C)]]*OO[[#This Row],[10]]/SUM(OO[10])</f>
        <v>0</v>
      </c>
      <c r="M489" s="10">
        <f>3/24*OO[[#This Row],[69 (27JUN1985 12:00:00)-Water Temperature (C)]]*OO[[#This Row],[11]]/SUM(OO[11])</f>
        <v>0</v>
      </c>
      <c r="N489" s="10">
        <f>3/24*OO[[#This Row],[70 (27JUN1985 15:00:00)-Water Temperature (C)]]*OO[[#This Row],[12]]/SUM(OO[12])</f>
        <v>0</v>
      </c>
      <c r="O489" s="10">
        <f>3/24*OO[[#This Row],[71 (27JUN1985 18:00:00)-Water Temperature (C)]]*OO[[#This Row],[13]]/SUM(OO[13])</f>
        <v>0</v>
      </c>
      <c r="P489" s="10">
        <f>3/24*OO[[#This Row],[72 (27JUN1985 21:00:00)-Water Temperature (C)]]*OO[[#This Row],[14]]/SUM(OO[14])</f>
        <v>0</v>
      </c>
      <c r="Q489" s="10">
        <f>3/24*OO[[#This Row],[73 (28JUN1985 00:00:00)-Water Temperature (C)]]*OO[[#This Row],[15]]/SUM(OO[15])</f>
        <v>0</v>
      </c>
      <c r="R489" s="10">
        <f>3/24*OO[[#This Row],[74 (28JUN1985 03:00:00)-Water Temperature (C)]]*OO[[#This Row],[16]]/SUM(OO[16])</f>
        <v>0</v>
      </c>
      <c r="S489" s="10">
        <f>3/24*OO[[#This Row],[75 (28JUN1985 06:00:00)-Water Temperature (C)]]*OO[[#This Row],[17]]/SUM(OO[17])</f>
        <v>0</v>
      </c>
      <c r="T489" s="10">
        <f>3/24*OO[[#This Row],[76 (28JUN1985 09:00:00)-Water Temperature (C)]]*OO[[#This Row],[18]]/SUM(OO[18])</f>
        <v>0</v>
      </c>
      <c r="U489" s="10">
        <f>3/24*OO[[#This Row],[77 (28JUN1985 12:00:00)-Water Temperature (C)]]*OO[[#This Row],[19]]/SUM(OO[19])</f>
        <v>0</v>
      </c>
      <c r="V489" s="10">
        <f>3/24000000*OO[[#This Row],[78 (28JUN1985 15:00:00)-Water Temperature (C)]]*OO[[#This Row],[20]]</f>
        <v>0</v>
      </c>
      <c r="W489" s="10">
        <f>3/24000000*OO[[#This Row],[79 (28JUN1985 18:00:00)-Water Temperature (C)]]*OO[[#This Row],[21]]</f>
        <v>0</v>
      </c>
      <c r="X489" s="10">
        <f>3/24000000*OO[[#This Row],[80 (28JUN1985 21:00:00)-Water Temperature (C)]]*OO[[#This Row],[22]]</f>
        <v>0</v>
      </c>
      <c r="Y489" s="10">
        <f>3/24000000*OO[[#This Row],[81 (29JUN1985 00:00:00)-Water Temperature (C)]]*OO[[#This Row],[23]]</f>
        <v>0</v>
      </c>
      <c r="Z489" s="10">
        <f>3/24000000*OO[[#This Row],[82 (29JUN1985 03:00:00)-Water Temperature (C)]]*OO[[#This Row],[24]]</f>
        <v>0</v>
      </c>
      <c r="AA489" s="10">
        <f>3/24000000*OO[[#This Row],[83 (29JUN1985 06:00:00)-Water Temperature (C)]]*OO[[#This Row],[25]]</f>
        <v>1.2225026694482501E-39</v>
      </c>
      <c r="AB489" s="10">
        <f>3/24000000*OO[[#This Row],[84 (29JUN1985 09:00:00)-Water Temperature (C)]]*OO[[#This Row],[26]]</f>
        <v>1.518959599325625E-34</v>
      </c>
      <c r="AC489" s="10">
        <f>3/24000000*OO[[#This Row],[85 (29JUN1985 12:00:00)-Water Temperature (C)]]*OO[[#This Row],[27]]</f>
        <v>3.1589292026304995E-30</v>
      </c>
      <c r="AD489" s="10">
        <f>3/24000000*OO[[#This Row],[86 (29JUN1985 15:00:00)-Water Temperature (C)]]*OO[[#This Row],[28]]</f>
        <v>1.5542530071427498E-26</v>
      </c>
      <c r="AE489" s="10">
        <f>3/24000000*OO[[#This Row],[88 (29JUN1985 21:00:00)-Water Temperature (C)]]*OO[[#This Row],[30]]</f>
        <v>1.2536281859727499E-20</v>
      </c>
      <c r="AF489" s="10">
        <f>3/24000000*OO[[#This Row],[88 (29JUN1985 21:00:00)-Water Temperature (C)]]*OO[[#This Row],[30]]</f>
        <v>1.2536281859727499E-20</v>
      </c>
      <c r="AG489" s="10">
        <f>3/24000000*OO[[#This Row],[89 (30JUN1985 00:00:00)-Water Temperature (C)]]*OO[[#This Row],[31]]</f>
        <v>2.9938650383671249E-18</v>
      </c>
      <c r="AH489" s="10">
        <f>3/24000000*OO[[#This Row],[90 (30JUN1985 03:00:00)-Water Temperature (C)]]*OO[[#This Row],[32]]</f>
        <v>3.5812731923715001E-16</v>
      </c>
      <c r="AI489" s="10">
        <f>3/24000000*OO[[#This Row],[91 (30JUN1985 06:00:00)-Water Temperature (C)]]*OO[[#This Row],[33]]</f>
        <v>2.3724142881731251E-14</v>
      </c>
      <c r="AJ489" s="10">
        <f>3/24000000*OO[[#This Row],[92 (30JUN1985 09:00:00)-Water Temperature (C)]]*OO[[#This Row],[34]]</f>
        <v>9.4605419687699999E-13</v>
      </c>
      <c r="AK489" s="10">
        <f>3/24000000*OO[[#This Row],[93 (30JUN1985 12:00:00)-Water Temperature (C)]]*OO[[#This Row],[35]]</f>
        <v>2.4226487246054998E-11</v>
      </c>
      <c r="AL489" s="10">
        <f>3/24000000*OO[[#This Row],[94 (30JUN1985 15:00:00)-Water Temperature (C)]]*OO[[#This Row],[36]]</f>
        <v>4.1978548604199999E-10</v>
      </c>
      <c r="AM489" s="10">
        <f>3/24000000*OO[[#This Row],[95 (30JUN1985 18:00:00)-Water Temperature (C)]]*OO[[#This Row],[37]]</f>
        <v>5.1428596049399996E-9</v>
      </c>
      <c r="AN489" s="10">
        <f>3/24000000*OO[[#This Row],[96 (30JUN1985 21:00:00)-Water Temperature (C)]]*OO[[#This Row],[38]]</f>
        <v>4.6234859620349998E-8</v>
      </c>
      <c r="AO489" s="10">
        <f>3/24000000*OO[[#This Row],[97 (01JUL1985 00:00:00)-Water Temperature (C)]]*OO[[#This Row],[39]]</f>
        <v>3.16638709951375E-7</v>
      </c>
      <c r="AP489" s="10">
        <f>3/24000000*OO[[#This Row],[98 (01JUL1985 03:00:00)-Water Temperature (C)]]*OO[[#This Row],[40]]</f>
        <v>1.7093895714674998E-6</v>
      </c>
      <c r="AQ489" s="10">
        <f>3/24000000*OO[[#This Row],[99 (01JUL1985 06:00:00)-Water Temperature (C)]]*OO[[#This Row],[41]]</f>
        <v>7.4950006881937497E-6</v>
      </c>
      <c r="AR489" s="10">
        <f>3/24000000*OO[[#This Row],[100 (01JUL1985 09:00:00)-Water Temperature (C)]]*OO[[#This Row],[42]]</f>
        <v>2.74942027134075E-5</v>
      </c>
      <c r="AS489" s="10">
        <f>3/24000000*OO[[#This Row],[101 (01JUL1985 12:00:00)-Water Temperature (C)]]*OO[[#This Row],[43]]</f>
        <v>8.5758606617337486E-5</v>
      </c>
      <c r="AT489" s="10">
        <f>3/24000000*OO[[#This Row],[102 (01JUL1985 15:00:00)-Water Temperature (C)]]*OO[[#This Row],[44]]</f>
        <v>2.3089161298879999E-4</v>
      </c>
      <c r="AU489" s="10">
        <f>3/24000000*OO[[#This Row],[103 (01JUL1985 18:00:00)-Water Temperature (C)]]*OO[[#This Row],[45]]</f>
        <v>5.4660672715837501E-4</v>
      </c>
      <c r="AV489" s="10">
        <f>3/24000000*OO[[#This Row],[104 (01JUL1985 21:00:00)-Water Temperature (C)]]*OO[[#This Row],[46]]</f>
        <v>1.1543056742386248E-3</v>
      </c>
      <c r="AW489" s="10">
        <f>3/24000000*OO[[#This Row],[105 (02JUL1985 00:00:00)-Water Temperature (C)]]*OO[[#This Row],[47]]</f>
        <v>2.2126043273679999E-3</v>
      </c>
      <c r="AX489" s="10">
        <f>3/24000000*OO[[#This Row],[106 (02JUL1985 03:00:00)-Water Temperature (C)]]*OO[[#This Row],[48]]</f>
        <v>3.8935682102950002E-3</v>
      </c>
      <c r="AY489" s="10">
        <f>3/24000000*OO[[#This Row],[107 (02JUL1985 06:00:00)-Water Temperature (C)]]*OO[[#This Row],[49]]</f>
        <v>6.3548022504124994E-3</v>
      </c>
      <c r="AZ489" s="10">
        <f>3/24000000*OO[[#This Row],[108 (02JUL1985 09:00:00)-Water Temperature (C)]]*OO[[#This Row],[50]]</f>
        <v>9.7059374156500001E-3</v>
      </c>
      <c r="BA489" s="10">
        <f>3/24000000*OO[[#This Row],[109 (02JUL1985 12:00:00)-Water Temperature (C)]]*OO[[#This Row],[51]]</f>
        <v>1.4027973972224999E-2</v>
      </c>
      <c r="BB489" s="10">
        <f>3/24000000*OO[[#This Row],[110 (02JUL1985 15:00:00)-Water Temperature (C)]]*OO[[#This Row],[52]]</f>
        <v>1.9325500336064998E-2</v>
      </c>
      <c r="BC489" s="10">
        <f>3/24000000*OO[[#This Row],[111 (02JUL1985 18:00:00)-Water Temperature (C)]]*OO[[#This Row],[53]]</f>
        <v>2.5459354065529998E-2</v>
      </c>
      <c r="BD489" s="10">
        <f>3/24000000*OO[[#This Row],[112 (02JUL1985 21:00:00)-Water Temperature (C)]]*OO[[#This Row],[54]]</f>
        <v>3.2140529524904995E-2</v>
      </c>
      <c r="BE489" s="10">
        <f>3/24000000*OO[[#This Row],[113 (03JUL1985 00:00:00)-Water Temperature (C)]]*OO[[#This Row],[55]]</f>
        <v>3.9041977117299995E-2</v>
      </c>
      <c r="BF489" s="10">
        <f>3/24000000*OO[[#This Row],[114 (03JUL1985 03:00:00)-Water Temperature (C)]]*OO[[#This Row],[56]]</f>
        <v>4.6010150496787493E-2</v>
      </c>
      <c r="BG489" s="10">
        <f>3/24000000*OO[[#This Row],[115 (03JUL1985 06:00:00)-Water Temperature (C)]]*OO[[#This Row],[57]]</f>
        <v>5.2827323082299996E-2</v>
      </c>
      <c r="BH489" s="10">
        <f>3/24000000*OO[[#This Row],[116 (03JUL1985 09:00:00)-Water Temperature (C)]]*OO[[#This Row],[58]]</f>
        <v>5.94847447648875E-2</v>
      </c>
      <c r="BI489" s="10">
        <f>3/24000000*OO[[#This Row],[117 (03JUL1985 12:00:00)-Water Temperature (C)]]*OO[[#This Row],[59]]</f>
        <v>6.5760618149449987E-2</v>
      </c>
      <c r="BJ489" s="10">
        <f>3/24000000*OO[[#This Row],[118 (03JUL1985 15:00:00)-Water Temperature (C)]]*OO[[#This Row],[60]]</f>
        <v>7.136227098624999E-2</v>
      </c>
      <c r="BK489" s="10">
        <f>3/24000000*OO[[#This Row],[119 (03JUL1985 18:00:00)-Water Temperature (C)]]*OO[[#This Row],[61]]</f>
        <v>7.6151162105199996E-2</v>
      </c>
      <c r="BL489" s="10">
        <f>3/24000000*OO[[#This Row],[120 (03JUL1985 21:00:00)-Water Temperature (C)]]*OO[[#This Row],[62]]</f>
        <v>7.9876594129524997E-2</v>
      </c>
      <c r="BM489" s="10">
        <f>3/24000000*OO[[#This Row],[121 (04JUL1985 00:00:00)-Water Temperature (C)]]*OO[[#This Row],[63]]</f>
        <v>8.2620995173112499E-2</v>
      </c>
      <c r="BN489" s="10">
        <f>3/24000000*OO[[#This Row],[122 (04JUL1985 03:00:00)-Water Temperature (C)]]*OO[[#This Row],[64]]</f>
        <v>8.4549622250537498E-2</v>
      </c>
      <c r="BO489" s="10">
        <f>3/24000000*OO[[#This Row],[123 (04JUL1985 06:00:00)-Water Temperature (C)]]*OO[[#This Row],[65]]</f>
        <v>8.5749071505212493E-2</v>
      </c>
      <c r="BP489" s="10">
        <f>3/24000000*OO[[#This Row],[124 (04JUL1985 09:00:00)-Water Temperature (C)]]*OO[[#This Row],[66]]</f>
        <v>8.6652136458000004E-2</v>
      </c>
      <c r="BQ489" s="10">
        <f>3/24000000*OO[[#This Row],[125 (04JUL1985 12:00:00)-Water Temperature (C)]]*OO[[#This Row],[67]]</f>
        <v>8.6980866878387492E-2</v>
      </c>
      <c r="BR489" s="10">
        <f>3/24000000*OO[[#This Row],[126 (04JUL1985 15:00:00)-Water Temperature (C)]]*OO[[#This Row],[68]]</f>
        <v>8.6635343032549994E-2</v>
      </c>
      <c r="BS489" s="10">
        <f>3/24000000*OO[[#This Row],[127 (04JUL1985 18:00:00)-Water Temperature (C)]]*OO[[#This Row],[69]]</f>
        <v>8.5675711662775003E-2</v>
      </c>
      <c r="BT489" s="10">
        <f>3/24000000*OO[[#This Row],[128 (04JUL1985 21:00:00)-Water Temperature (C)]]*OO[[#This Row],[70]]</f>
        <v>8.4140698089287494E-2</v>
      </c>
      <c r="BU489" s="10">
        <f>3/24000000*OO[[#This Row],[129 (05JUL1985 00:00:00)-Water Temperature (C)]]*OO[[#This Row],[71]]</f>
        <v>8.2080957842999985E-2</v>
      </c>
      <c r="BV489" s="10">
        <f>3/24000000*OO[[#This Row],[130 (05JUL1985 03:00:00)-Water Temperature (C)]]*OO[[#This Row],[72]]</f>
        <v>7.9762655108137501E-2</v>
      </c>
      <c r="BW489" s="10">
        <f>3/24000000*OO[[#This Row],[131 (05JUL1985 06:00:00)-Water Temperature (C)]]*OO[[#This Row],[73]]</f>
        <v>7.7290314969674992E-2</v>
      </c>
      <c r="BX489" s="10">
        <f>3/24000000*OO[[#This Row],[132 (05JUL1985 09:00:00)-Water Temperature (C)]]*OO[[#This Row],[74]]</f>
        <v>7.5058305887825E-2</v>
      </c>
      <c r="BY489" s="10">
        <f>3/24000000*OO[[#This Row],[133 (05JUL1985 12:00:00)-Water Temperature (C)]]*OO[[#This Row],[75]]</f>
        <v>7.2824634009549999E-2</v>
      </c>
      <c r="BZ489" s="10">
        <f>3/24000000*OO[[#This Row],[134 (05JUL1985 15:00:00)-Water Temperature (C)]]*OO[[#This Row],[76]]</f>
        <v>7.0539635631437503E-2</v>
      </c>
      <c r="CA489" s="10">
        <f>3/24000000*OO[[#This Row],[135 (05JUL1985 18:00:00)-Water Temperature (C)]]*OO[[#This Row],[77]]</f>
        <v>6.815571743108749E-2</v>
      </c>
      <c r="CB489" s="10">
        <f>3/24000000*OO[[#This Row],[136 (05JUL1985 21:00:00)-Water Temperature (C)]]*OO[[#This Row],[78]]</f>
        <v>6.5473633791449992E-2</v>
      </c>
      <c r="CC489" s="10">
        <f>3/24000000*OO[[#This Row],[137 (06JUL1985 00:00:00)-Water Temperature (C)]]*OO[[#This Row],[79]]</f>
        <v>6.2641300683437498E-2</v>
      </c>
      <c r="CD489" s="10">
        <f>3/24000000*OO[[#This Row],[138 (06JUL1985 03:00:00)-Water Temperature (C)]]*OO[[#This Row],[80]]</f>
        <v>5.98739951164E-2</v>
      </c>
      <c r="CE489" s="10">
        <f>3/24000000*OO[[#This Row],[139 (06JUL1985 06:00:00)-Water Temperature (C)]]*OO[[#This Row],[81]]</f>
        <v>5.7232603875975001E-2</v>
      </c>
      <c r="CF489" s="10">
        <f>3/24000000*OO[[#This Row],[140 (06JUL1985 09:00:00)-Water Temperature (C)]]*OO[[#This Row],[82]]</f>
        <v>5.49767517904E-2</v>
      </c>
      <c r="CG489" s="10">
        <f>3/24000000*OO[[#This Row],[141 (06JUL1985 12:00:00)-Water Temperature (C)]]*OO[[#This Row],[83]]</f>
        <v>5.2870618668074992E-2</v>
      </c>
      <c r="CH489" s="10">
        <f>3/24000000*OO[[#This Row],[142 (06JUL1985 15:00:00)-Water Temperature (C)]]*OO[[#This Row],[84]]</f>
        <v>5.0812453861675003E-2</v>
      </c>
      <c r="CI489" s="10">
        <f>3/24000000*OO[[#This Row],[143 (06JUL1985 18:00:00)-Water Temperature (C)]]*OO[[#This Row],[85]]</f>
        <v>4.8781851790512504E-2</v>
      </c>
      <c r="CJ489" s="10">
        <f>3/24000000*OO[[#This Row],[144 (06JUL1985 21:00:00)-Water Temperature (C)]]*OO[[#This Row],[86]]</f>
        <v>4.6628937707099992E-2</v>
      </c>
      <c r="CK489" s="10">
        <f>3/24000000*OO[[#This Row],[145 (07JUL1985 00:00:00)-Water Temperature (C)]]*OO[[#This Row],[87]]</f>
        <v>4.4447099165624997E-2</v>
      </c>
      <c r="CL489" s="10">
        <f>3/24000000*OO[[#This Row],[146 (07JUL1985 03:00:00)-Water Temperature (C)]]*OO[[#This Row],[88]]</f>
        <v>4.2341015544749998E-2</v>
      </c>
      <c r="CM489" s="10">
        <f>3/24000000*OO[[#This Row],[147 (07JUL1985 06:00:00)-Water Temperature (C)]]*OO[[#This Row],[89]]</f>
        <v>4.0327962959699995E-2</v>
      </c>
      <c r="CN489" s="10">
        <f>3/24000000*OO[[#This Row],[148 (07JUL1985 09:00:00)-Water Temperature (C)]]*OO[[#This Row],[90]]</f>
        <v>3.8460473952063749E-2</v>
      </c>
      <c r="CO489" s="10">
        <f>3/24000000*OO[[#This Row],[149 (07JUL1985 12:00:00)-Water Temperature (C)]]*OO[[#This Row],[91]]</f>
        <v>3.6776362822422505E-2</v>
      </c>
      <c r="CP489" s="10">
        <f>3/24000000*OO[[#This Row],[150 (07JUL1985 15:00:00)-Water Temperature (C)]]*OO[[#This Row],[92]]</f>
        <v>3.5271073933988741E-2</v>
      </c>
      <c r="CQ489" s="10">
        <f>3/24000000*OO[[#This Row],[151 (07JUL1985 18:00:00)-Water Temperature (C)]]*OO[[#This Row],[93]]</f>
        <v>3.3752104126676244E-2</v>
      </c>
      <c r="CR489" s="10">
        <f>3/24000000*OO[[#This Row],[152 (07JUL1985 21:00:00)-Water Temperature (C)]]*OO[[#This Row],[94]]</f>
        <v>3.2204681751969999E-2</v>
      </c>
      <c r="CS489" s="10">
        <f>3/24000000*OO[[#This Row],[153 (08JUL1985 00:00:00)-Water Temperature (C)]]*OO[[#This Row],[95]]</f>
        <v>3.0709467967140001E-2</v>
      </c>
      <c r="CT489" s="10">
        <f>3/24000000*OO[[#This Row],[154 (08JUL1985 03:00:00)-Water Temperature (C)]]*OO[[#This Row],[96]]</f>
        <v>2.9285084971975E-2</v>
      </c>
      <c r="CU489" s="10">
        <f>3/24000000*OO[[#This Row],[155 (08JUL1985 06:00:00)-Water Temperature (C)]]*OO[[#This Row],[97]]</f>
        <v>2.7936040956655001E-2</v>
      </c>
      <c r="CV489" s="10">
        <f>3/24000000*OO[[#This Row],[156 (08JUL1985 09:00:00)-Water Temperature (C)]]*OO[[#This Row],[98]]</f>
        <v>2.67547107454175E-2</v>
      </c>
      <c r="CW489" s="10">
        <f>3/24000000*OO[[#This Row],[157 (08JUL1985 12:00:00)-Water Temperature (C)]]*OO[[#This Row],[99]]</f>
        <v>2.569948930026375E-2</v>
      </c>
    </row>
    <row r="490" spans="1:101" x14ac:dyDescent="0.35">
      <c r="A490" t="s">
        <v>497</v>
      </c>
      <c r="B490">
        <v>792.76949999999999</v>
      </c>
      <c r="C490" s="10">
        <f>3/24*OO[[#This Row],[59 (26JUN1985 06:00:00)-Water Temperature (C)]]*OO[[#This Row],[1]]/SUM(OO[1])</f>
        <v>0</v>
      </c>
      <c r="D490" s="10">
        <f>3/24*OO[[#This Row],[60 (26JUN1985 09:00:00)-Water Temperature (C)]]*OO[[#This Row],[2]]/SUM(OO[2])</f>
        <v>0</v>
      </c>
      <c r="E490" s="10">
        <f>3/24*OO[[#This Row],[61 (26JUN1985 12:00:00)-Water Temperature (C)]]*OO[[#This Row],[3]]/SUM(OO[3])</f>
        <v>0</v>
      </c>
      <c r="F490" s="10">
        <f>3/24*OO[[#This Row],[62 (26JUN1985 15:00:00)-Water Temperature (C)]]*OO[[#This Row],[4]]/SUM(OO[4])</f>
        <v>0</v>
      </c>
      <c r="G490" s="10">
        <f>3/24*OO[[#This Row],[63 (26JUN1985 18:00:00)-Water Temperature (C)]]*OO[[#This Row],[5]]/SUM(OO[5])</f>
        <v>0</v>
      </c>
      <c r="H490" s="10">
        <f>3/24*OO[[#This Row],[64 (26JUN1985 21:00:00)-Water Temperature (C)]]*OO[[#This Row],[6]]/SUM(OO[6])</f>
        <v>0</v>
      </c>
      <c r="I490" s="10">
        <f>3/24*OO[[#This Row],[65 (27JUN1985 00:00:00)-Water Temperature (C)]]*OO[[#This Row],[7]]/SUM(OO[7])</f>
        <v>0</v>
      </c>
      <c r="J490" s="10">
        <f>3/24*OO[[#This Row],[66 (27JUN1985 03:00:00)-Water Temperature (C)]]*OO[[#This Row],[8]]/SUM(OO[8])</f>
        <v>0</v>
      </c>
      <c r="K490" s="10">
        <f>3/24*OO[[#This Row],[67 (27JUN1985 06:00:00)-Water Temperature (C)]]*OO[[#This Row],[9]]/SUM(OO[9])</f>
        <v>0</v>
      </c>
      <c r="L490" s="10">
        <f>3/24*OO[[#This Row],[68 (27JUN1985 09:00:00)-Water Temperature (C)]]*OO[[#This Row],[10]]/SUM(OO[10])</f>
        <v>0</v>
      </c>
      <c r="M490" s="10">
        <f>3/24*OO[[#This Row],[69 (27JUN1985 12:00:00)-Water Temperature (C)]]*OO[[#This Row],[11]]/SUM(OO[11])</f>
        <v>0</v>
      </c>
      <c r="N490" s="10">
        <f>3/24*OO[[#This Row],[70 (27JUN1985 15:00:00)-Water Temperature (C)]]*OO[[#This Row],[12]]/SUM(OO[12])</f>
        <v>0</v>
      </c>
      <c r="O490" s="10">
        <f>3/24*OO[[#This Row],[71 (27JUN1985 18:00:00)-Water Temperature (C)]]*OO[[#This Row],[13]]/SUM(OO[13])</f>
        <v>0</v>
      </c>
      <c r="P490" s="10">
        <f>3/24*OO[[#This Row],[72 (27JUN1985 21:00:00)-Water Temperature (C)]]*OO[[#This Row],[14]]/SUM(OO[14])</f>
        <v>0</v>
      </c>
      <c r="Q490" s="10">
        <f>3/24*OO[[#This Row],[73 (28JUN1985 00:00:00)-Water Temperature (C)]]*OO[[#This Row],[15]]/SUM(OO[15])</f>
        <v>0</v>
      </c>
      <c r="R490" s="10">
        <f>3/24*OO[[#This Row],[74 (28JUN1985 03:00:00)-Water Temperature (C)]]*OO[[#This Row],[16]]/SUM(OO[16])</f>
        <v>0</v>
      </c>
      <c r="S490" s="10">
        <f>3/24*OO[[#This Row],[75 (28JUN1985 06:00:00)-Water Temperature (C)]]*OO[[#This Row],[17]]/SUM(OO[17])</f>
        <v>0</v>
      </c>
      <c r="T490" s="10">
        <f>3/24*OO[[#This Row],[76 (28JUN1985 09:00:00)-Water Temperature (C)]]*OO[[#This Row],[18]]/SUM(OO[18])</f>
        <v>0</v>
      </c>
      <c r="U490" s="10">
        <f>3/24*OO[[#This Row],[77 (28JUN1985 12:00:00)-Water Temperature (C)]]*OO[[#This Row],[19]]/SUM(OO[19])</f>
        <v>0</v>
      </c>
      <c r="V490" s="10">
        <f>3/24000000*OO[[#This Row],[78 (28JUN1985 15:00:00)-Water Temperature (C)]]*OO[[#This Row],[20]]</f>
        <v>0</v>
      </c>
      <c r="W490" s="10">
        <f>3/24000000*OO[[#This Row],[79 (28JUN1985 18:00:00)-Water Temperature (C)]]*OO[[#This Row],[21]]</f>
        <v>0</v>
      </c>
      <c r="X490" s="10">
        <f>3/24000000*OO[[#This Row],[80 (28JUN1985 21:00:00)-Water Temperature (C)]]*OO[[#This Row],[22]]</f>
        <v>0</v>
      </c>
      <c r="Y490" s="10">
        <f>3/24000000*OO[[#This Row],[81 (29JUN1985 00:00:00)-Water Temperature (C)]]*OO[[#This Row],[23]]</f>
        <v>0</v>
      </c>
      <c r="Z490" s="10">
        <f>3/24000000*OO[[#This Row],[82 (29JUN1985 03:00:00)-Water Temperature (C)]]*OO[[#This Row],[24]]</f>
        <v>0</v>
      </c>
      <c r="AA490" s="10">
        <f>3/24000000*OO[[#This Row],[83 (29JUN1985 06:00:00)-Water Temperature (C)]]*OO[[#This Row],[25]]</f>
        <v>3.9645880752699996E-40</v>
      </c>
      <c r="AB490" s="10">
        <f>3/24000000*OO[[#This Row],[84 (29JUN1985 09:00:00)-Water Temperature (C)]]*OO[[#This Row],[26]]</f>
        <v>5.4320847545250001E-35</v>
      </c>
      <c r="AC490" s="10">
        <f>3/24000000*OO[[#This Row],[85 (29JUN1985 12:00:00)-Water Temperature (C)]]*OO[[#This Row],[27]]</f>
        <v>1.2380512710779999E-30</v>
      </c>
      <c r="AD490" s="10">
        <f>3/24000000*OO[[#This Row],[86 (29JUN1985 15:00:00)-Water Temperature (C)]]*OO[[#This Row],[28]]</f>
        <v>6.6094367450624999E-27</v>
      </c>
      <c r="AE490" s="10">
        <f>3/24000000*OO[[#This Row],[88 (29JUN1985 21:00:00)-Water Temperature (C)]]*OO[[#This Row],[30]]</f>
        <v>6.1567231694999993E-21</v>
      </c>
      <c r="AF490" s="10">
        <f>3/24000000*OO[[#This Row],[88 (29JUN1985 21:00:00)-Water Temperature (C)]]*OO[[#This Row],[30]]</f>
        <v>6.1567231694999993E-21</v>
      </c>
      <c r="AG490" s="10">
        <f>3/24000000*OO[[#This Row],[89 (30JUN1985 00:00:00)-Water Temperature (C)]]*OO[[#This Row],[31]]</f>
        <v>1.5654085296911248E-18</v>
      </c>
      <c r="AH490" s="10">
        <f>3/24000000*OO[[#This Row],[90 (30JUN1985 03:00:00)-Water Temperature (C)]]*OO[[#This Row],[32]]</f>
        <v>1.98362902823925E-16</v>
      </c>
      <c r="AI490" s="10">
        <f>3/24000000*OO[[#This Row],[91 (30JUN1985 06:00:00)-Water Temperature (C)]]*OO[[#This Row],[33]]</f>
        <v>1.3863368820922498E-14</v>
      </c>
      <c r="AJ490" s="10">
        <f>3/24000000*OO[[#This Row],[92 (30JUN1985 09:00:00)-Water Temperature (C)]]*OO[[#This Row],[34]]</f>
        <v>5.8123783401299995E-13</v>
      </c>
      <c r="AK490" s="10">
        <f>3/24000000*OO[[#This Row],[93 (30JUN1985 12:00:00)-Water Temperature (C)]]*OO[[#This Row],[35]]</f>
        <v>1.5603558343187503E-11</v>
      </c>
      <c r="AL490" s="10">
        <f>3/24000000*OO[[#This Row],[94 (30JUN1985 15:00:00)-Water Temperature (C)]]*OO[[#This Row],[36]]</f>
        <v>2.8270590698422499E-10</v>
      </c>
      <c r="AM490" s="10">
        <f>3/24000000*OO[[#This Row],[95 (30JUN1985 18:00:00)-Water Temperature (C)]]*OO[[#This Row],[37]]</f>
        <v>3.6129582014688744E-9</v>
      </c>
      <c r="AN490" s="10">
        <f>3/24000000*OO[[#This Row],[96 (30JUN1985 21:00:00)-Water Temperature (C)]]*OO[[#This Row],[38]]</f>
        <v>3.3811270942422493E-8</v>
      </c>
      <c r="AO490" s="10">
        <f>3/24000000*OO[[#This Row],[97 (01JUL1985 00:00:00)-Water Temperature (C)]]*OO[[#This Row],[39]]</f>
        <v>2.405456416832625E-7</v>
      </c>
      <c r="AP490" s="10">
        <f>3/24000000*OO[[#This Row],[98 (01JUL1985 03:00:00)-Water Temperature (C)]]*OO[[#This Row],[40]]</f>
        <v>1.346284393804E-6</v>
      </c>
      <c r="AQ490" s="10">
        <f>3/24000000*OO[[#This Row],[99 (01JUL1985 06:00:00)-Water Temperature (C)]]*OO[[#This Row],[41]]</f>
        <v>6.1080884803049994E-6</v>
      </c>
      <c r="AR490" s="10">
        <f>3/24000000*OO[[#This Row],[100 (01JUL1985 09:00:00)-Water Temperature (C)]]*OO[[#This Row],[42]]</f>
        <v>2.3139974755905E-5</v>
      </c>
      <c r="AS490" s="10">
        <f>3/24000000*OO[[#This Row],[101 (01JUL1985 12:00:00)-Water Temperature (C)]]*OO[[#This Row],[43]]</f>
        <v>7.4399216211549997E-5</v>
      </c>
      <c r="AT490" s="10">
        <f>3/24000000*OO[[#This Row],[102 (01JUL1985 15:00:00)-Water Temperature (C)]]*OO[[#This Row],[44]]</f>
        <v>2.0611209384409999E-4</v>
      </c>
      <c r="AU490" s="10">
        <f>3/24000000*OO[[#This Row],[103 (01JUL1985 18:00:00)-Water Temperature (C)]]*OO[[#This Row],[45]]</f>
        <v>5.0123609275162491E-4</v>
      </c>
      <c r="AV490" s="10">
        <f>3/24000000*OO[[#This Row],[104 (01JUL1985 21:00:00)-Water Temperature (C)]]*OO[[#This Row],[46]]</f>
        <v>1.0856510780970002E-3</v>
      </c>
      <c r="AW490" s="10">
        <f>3/24000000*OO[[#This Row],[105 (02JUL1985 00:00:00)-Water Temperature (C)]]*OO[[#This Row],[47]]</f>
        <v>2.1311586131810001E-3</v>
      </c>
      <c r="AX490" s="10">
        <f>3/24000000*OO[[#This Row],[106 (02JUL1985 03:00:00)-Water Temperature (C)]]*OO[[#This Row],[48]]</f>
        <v>3.8350825083899999E-3</v>
      </c>
      <c r="AY490" s="10">
        <f>3/24000000*OO[[#This Row],[107 (02JUL1985 06:00:00)-Water Temperature (C)]]*OO[[#This Row],[49]]</f>
        <v>6.3923721540349995E-3</v>
      </c>
      <c r="AZ490" s="10">
        <f>3/24000000*OO[[#This Row],[108 (02JUL1985 09:00:00)-Water Temperature (C)]]*OO[[#This Row],[50]]</f>
        <v>9.9579454468649992E-3</v>
      </c>
      <c r="BA490" s="10">
        <f>3/24000000*OO[[#This Row],[109 (02JUL1985 12:00:00)-Water Temperature (C)]]*OO[[#This Row],[51]]</f>
        <v>1.4660367689549999E-2</v>
      </c>
      <c r="BB490" s="10">
        <f>3/24000000*OO[[#This Row],[110 (02JUL1985 15:00:00)-Water Temperature (C)]]*OO[[#This Row],[52]]</f>
        <v>2.0548413663195E-2</v>
      </c>
      <c r="BC490" s="10">
        <f>3/24000000*OO[[#This Row],[111 (02JUL1985 18:00:00)-Water Temperature (C)]]*OO[[#This Row],[53]]</f>
        <v>2.75120789941725E-2</v>
      </c>
      <c r="BD490" s="10">
        <f>3/24000000*OO[[#This Row],[112 (02JUL1985 21:00:00)-Water Temperature (C)]]*OO[[#This Row],[54]]</f>
        <v>3.5266941697668752E-2</v>
      </c>
      <c r="BE490" s="10">
        <f>3/24000000*OO[[#This Row],[113 (03JUL1985 00:00:00)-Water Temperature (C)]]*OO[[#This Row],[55]]</f>
        <v>4.3464345179999996E-2</v>
      </c>
      <c r="BF490" s="10">
        <f>3/24000000*OO[[#This Row],[114 (03JUL1985 03:00:00)-Water Temperature (C)]]*OO[[#This Row],[56]]</f>
        <v>5.1925557639999995E-2</v>
      </c>
      <c r="BG490" s="10">
        <f>3/24000000*OO[[#This Row],[115 (03JUL1985 06:00:00)-Water Temperature (C)]]*OO[[#This Row],[57]]</f>
        <v>6.0394152629499993E-2</v>
      </c>
      <c r="BH490" s="10">
        <f>3/24000000*OO[[#This Row],[116 (03JUL1985 09:00:00)-Water Temperature (C)]]*OO[[#This Row],[58]]</f>
        <v>6.8836609624999989E-2</v>
      </c>
      <c r="BI490" s="10">
        <f>3/24000000*OO[[#This Row],[117 (03JUL1985 12:00:00)-Water Temperature (C)]]*OO[[#This Row],[59]]</f>
        <v>7.6971683122862497E-2</v>
      </c>
      <c r="BJ490" s="10">
        <f>3/24000000*OO[[#This Row],[118 (03JUL1985 15:00:00)-Water Temperature (C)]]*OO[[#This Row],[60]]</f>
        <v>8.4431351230400006E-2</v>
      </c>
      <c r="BK490" s="10">
        <f>3/24000000*OO[[#This Row],[119 (03JUL1985 18:00:00)-Water Temperature (C)]]*OO[[#This Row],[61]]</f>
        <v>9.1017939407349993E-2</v>
      </c>
      <c r="BL490" s="10">
        <f>3/24000000*OO[[#This Row],[120 (03JUL1985 21:00:00)-Water Temperature (C)]]*OO[[#This Row],[62]]</f>
        <v>9.6402313554837499E-2</v>
      </c>
      <c r="BM490" s="10">
        <f>3/24000000*OO[[#This Row],[121 (04JUL1985 00:00:00)-Water Temperature (C)]]*OO[[#This Row],[63]]</f>
        <v>0.100645301403</v>
      </c>
      <c r="BN490" s="10">
        <f>3/24000000*OO[[#This Row],[122 (04JUL1985 03:00:00)-Water Temperature (C)]]*OO[[#This Row],[64]]</f>
        <v>0.10390911203898751</v>
      </c>
      <c r="BO490" s="10">
        <f>3/24000000*OO[[#This Row],[123 (04JUL1985 06:00:00)-Water Temperature (C)]]*OO[[#This Row],[65]]</f>
        <v>0.10627223221788748</v>
      </c>
      <c r="BP490" s="10">
        <f>3/24000000*OO[[#This Row],[124 (04JUL1985 09:00:00)-Water Temperature (C)]]*OO[[#This Row],[66]]</f>
        <v>0.1082433436027125</v>
      </c>
      <c r="BQ490" s="10">
        <f>3/24000000*OO[[#This Row],[125 (04JUL1985 12:00:00)-Water Temperature (C)]]*OO[[#This Row],[67]]</f>
        <v>0.1094707671750125</v>
      </c>
      <c r="BR490" s="10">
        <f>3/24000000*OO[[#This Row],[126 (04JUL1985 15:00:00)-Water Temperature (C)]]*OO[[#This Row],[68]]</f>
        <v>0.10981947580422501</v>
      </c>
      <c r="BS490" s="10">
        <f>3/24000000*OO[[#This Row],[127 (04JUL1985 18:00:00)-Water Temperature (C)]]*OO[[#This Row],[69]]</f>
        <v>0.10934882255398749</v>
      </c>
      <c r="BT490" s="10">
        <f>3/24000000*OO[[#This Row],[128 (04JUL1985 21:00:00)-Water Temperature (C)]]*OO[[#This Row],[70]]</f>
        <v>0.10810033675333748</v>
      </c>
      <c r="BU490" s="10">
        <f>3/24000000*OO[[#This Row],[129 (05JUL1985 00:00:00)-Water Temperature (C)]]*OO[[#This Row],[71]]</f>
        <v>0.10612769785200001</v>
      </c>
      <c r="BV490" s="10">
        <f>3/24000000*OO[[#This Row],[130 (05JUL1985 03:00:00)-Water Temperature (C)]]*OO[[#This Row],[72]]</f>
        <v>0.1037606845056</v>
      </c>
      <c r="BW490" s="10">
        <f>3/24000000*OO[[#This Row],[131 (05JUL1985 06:00:00)-Water Temperature (C)]]*OO[[#This Row],[73]]</f>
        <v>0.10115176640827499</v>
      </c>
      <c r="BX490" s="10">
        <f>3/24000000*OO[[#This Row],[132 (05JUL1985 09:00:00)-Water Temperature (C)]]*OO[[#This Row],[74]]</f>
        <v>9.8730730899449989E-2</v>
      </c>
      <c r="BY490" s="10">
        <f>3/24000000*OO[[#This Row],[133 (05JUL1985 12:00:00)-Water Temperature (C)]]*OO[[#This Row],[75]]</f>
        <v>9.6321448244062496E-2</v>
      </c>
      <c r="BZ490" s="10">
        <f>3/24000000*OO[[#This Row],[134 (05JUL1985 15:00:00)-Water Temperature (C)]]*OO[[#This Row],[76]]</f>
        <v>9.3757527129375004E-2</v>
      </c>
      <c r="CA490" s="10">
        <f>3/24000000*OO[[#This Row],[135 (05JUL1985 18:00:00)-Water Temperature (C)]]*OO[[#This Row],[77]]</f>
        <v>9.1021958362200006E-2</v>
      </c>
      <c r="CB490" s="10">
        <f>3/24000000*OO[[#This Row],[136 (05JUL1985 21:00:00)-Water Temperature (C)]]*OO[[#This Row],[78]]</f>
        <v>8.7848370914999988E-2</v>
      </c>
      <c r="CC490" s="10">
        <f>3/24000000*OO[[#This Row],[137 (06JUL1985 00:00:00)-Water Temperature (C)]]*OO[[#This Row],[79]]</f>
        <v>8.4429456313050003E-2</v>
      </c>
      <c r="CD490" s="10">
        <f>3/24000000*OO[[#This Row],[138 (06JUL1985 03:00:00)-Water Temperature (C)]]*OO[[#This Row],[80]]</f>
        <v>8.1051488863537496E-2</v>
      </c>
      <c r="CE490" s="10">
        <f>3/24000000*OO[[#This Row],[139 (06JUL1985 06:00:00)-Water Temperature (C)]]*OO[[#This Row],[81]]</f>
        <v>7.78000140204375E-2</v>
      </c>
      <c r="CF490" s="10">
        <f>3/24000000*OO[[#This Row],[140 (06JUL1985 09:00:00)-Water Temperature (C)]]*OO[[#This Row],[82]]</f>
        <v>7.5023762663849997E-2</v>
      </c>
      <c r="CG490" s="10">
        <f>3/24000000*OO[[#This Row],[141 (06JUL1985 12:00:00)-Water Temperature (C)]]*OO[[#This Row],[83]]</f>
        <v>7.2414293376574998E-2</v>
      </c>
      <c r="CH490" s="10">
        <f>3/24000000*OO[[#This Row],[142 (06JUL1985 15:00:00)-Water Temperature (C)]]*OO[[#This Row],[84]]</f>
        <v>6.9839110088849993E-2</v>
      </c>
      <c r="CI490" s="10">
        <f>3/24000000*OO[[#This Row],[143 (06JUL1985 18:00:00)-Water Temperature (C)]]*OO[[#This Row],[85]]</f>
        <v>6.7274069461899996E-2</v>
      </c>
      <c r="CJ490" s="10">
        <f>3/24000000*OO[[#This Row],[144 (06JUL1985 21:00:00)-Water Temperature (C)]]*OO[[#This Row],[86]]</f>
        <v>6.4517780429712512E-2</v>
      </c>
      <c r="CK490" s="10">
        <f>3/24000000*OO[[#This Row],[145 (07JUL1985 00:00:00)-Water Temperature (C)]]*OO[[#This Row],[87]]</f>
        <v>6.1697782373499994E-2</v>
      </c>
      <c r="CL490" s="10">
        <f>3/24000000*OO[[#This Row],[146 (07JUL1985 03:00:00)-Water Temperature (C)]]*OO[[#This Row],[88]]</f>
        <v>5.8957946142150004E-2</v>
      </c>
      <c r="CM490" s="10">
        <f>3/24000000*OO[[#This Row],[147 (07JUL1985 06:00:00)-Water Temperature (C)]]*OO[[#This Row],[89]]</f>
        <v>5.6325180732749995E-2</v>
      </c>
      <c r="CN490" s="10">
        <f>3/24000000*OO[[#This Row],[148 (07JUL1985 09:00:00)-Water Temperature (C)]]*OO[[#This Row],[90]]</f>
        <v>5.3872572480499994E-2</v>
      </c>
      <c r="CO490" s="10">
        <f>3/24000000*OO[[#This Row],[149 (07JUL1985 12:00:00)-Water Temperature (C)]]*OO[[#This Row],[91]]</f>
        <v>5.1653158619250003E-2</v>
      </c>
      <c r="CP490" s="10">
        <f>3/24000000*OO[[#This Row],[150 (07JUL1985 15:00:00)-Water Temperature (C)]]*OO[[#This Row],[92]]</f>
        <v>4.9664450177499993E-2</v>
      </c>
      <c r="CQ490" s="10">
        <f>3/24000000*OO[[#This Row],[151 (07JUL1985 18:00:00)-Water Temperature (C)]]*OO[[#This Row],[93]]</f>
        <v>4.76427854705E-2</v>
      </c>
      <c r="CR490" s="10">
        <f>3/24000000*OO[[#This Row],[152 (07JUL1985 21:00:00)-Water Temperature (C)]]*OO[[#This Row],[94]]</f>
        <v>4.5568924034250002E-2</v>
      </c>
      <c r="CS490" s="10">
        <f>3/24000000*OO[[#This Row],[153 (08JUL1985 00:00:00)-Water Temperature (C)]]*OO[[#This Row],[95]]</f>
        <v>4.3555873339012494E-2</v>
      </c>
      <c r="CT490" s="10">
        <f>3/24000000*OO[[#This Row],[154 (08JUL1985 03:00:00)-Water Temperature (C)]]*OO[[#This Row],[96]]</f>
        <v>4.1630695063649997E-2</v>
      </c>
      <c r="CU490" s="10">
        <f>3/24000000*OO[[#This Row],[155 (08JUL1985 06:00:00)-Water Temperature (C)]]*OO[[#This Row],[97]]</f>
        <v>3.9800484518400001E-2</v>
      </c>
      <c r="CV490" s="10">
        <f>3/24000000*OO[[#This Row],[156 (08JUL1985 09:00:00)-Water Temperature (C)]]*OO[[#This Row],[98]]</f>
        <v>3.8196442941223749E-2</v>
      </c>
      <c r="CW490" s="10">
        <f>3/24000000*OO[[#This Row],[157 (08JUL1985 12:00:00)-Water Temperature (C)]]*OO[[#This Row],[99]]</f>
        <v>3.6759878183324997E-2</v>
      </c>
    </row>
    <row r="491" spans="1:101" x14ac:dyDescent="0.35">
      <c r="A491" t="s">
        <v>498</v>
      </c>
      <c r="B491">
        <v>778.55070000000001</v>
      </c>
      <c r="C491" s="10">
        <f>3/24*OO[[#This Row],[59 (26JUN1985 06:00:00)-Water Temperature (C)]]*OO[[#This Row],[1]]/SUM(OO[1])</f>
        <v>0</v>
      </c>
      <c r="D491" s="10">
        <f>3/24*OO[[#This Row],[60 (26JUN1985 09:00:00)-Water Temperature (C)]]*OO[[#This Row],[2]]/SUM(OO[2])</f>
        <v>0</v>
      </c>
      <c r="E491" s="10">
        <f>3/24*OO[[#This Row],[61 (26JUN1985 12:00:00)-Water Temperature (C)]]*OO[[#This Row],[3]]/SUM(OO[3])</f>
        <v>0</v>
      </c>
      <c r="F491" s="10">
        <f>3/24*OO[[#This Row],[62 (26JUN1985 15:00:00)-Water Temperature (C)]]*OO[[#This Row],[4]]/SUM(OO[4])</f>
        <v>0</v>
      </c>
      <c r="G491" s="10">
        <f>3/24*OO[[#This Row],[63 (26JUN1985 18:00:00)-Water Temperature (C)]]*OO[[#This Row],[5]]/SUM(OO[5])</f>
        <v>0</v>
      </c>
      <c r="H491" s="10">
        <f>3/24*OO[[#This Row],[64 (26JUN1985 21:00:00)-Water Temperature (C)]]*OO[[#This Row],[6]]/SUM(OO[6])</f>
        <v>0</v>
      </c>
      <c r="I491" s="10">
        <f>3/24*OO[[#This Row],[65 (27JUN1985 00:00:00)-Water Temperature (C)]]*OO[[#This Row],[7]]/SUM(OO[7])</f>
        <v>0</v>
      </c>
      <c r="J491" s="10">
        <f>3/24*OO[[#This Row],[66 (27JUN1985 03:00:00)-Water Temperature (C)]]*OO[[#This Row],[8]]/SUM(OO[8])</f>
        <v>0</v>
      </c>
      <c r="K491" s="10">
        <f>3/24*OO[[#This Row],[67 (27JUN1985 06:00:00)-Water Temperature (C)]]*OO[[#This Row],[9]]/SUM(OO[9])</f>
        <v>0</v>
      </c>
      <c r="L491" s="10">
        <f>3/24*OO[[#This Row],[68 (27JUN1985 09:00:00)-Water Temperature (C)]]*OO[[#This Row],[10]]/SUM(OO[10])</f>
        <v>0</v>
      </c>
      <c r="M491" s="10">
        <f>3/24*OO[[#This Row],[69 (27JUN1985 12:00:00)-Water Temperature (C)]]*OO[[#This Row],[11]]/SUM(OO[11])</f>
        <v>0</v>
      </c>
      <c r="N491" s="10">
        <f>3/24*OO[[#This Row],[70 (27JUN1985 15:00:00)-Water Temperature (C)]]*OO[[#This Row],[12]]/SUM(OO[12])</f>
        <v>0</v>
      </c>
      <c r="O491" s="10">
        <f>3/24*OO[[#This Row],[71 (27JUN1985 18:00:00)-Water Temperature (C)]]*OO[[#This Row],[13]]/SUM(OO[13])</f>
        <v>0</v>
      </c>
      <c r="P491" s="10">
        <f>3/24*OO[[#This Row],[72 (27JUN1985 21:00:00)-Water Temperature (C)]]*OO[[#This Row],[14]]/SUM(OO[14])</f>
        <v>0</v>
      </c>
      <c r="Q491" s="10">
        <f>3/24*OO[[#This Row],[73 (28JUN1985 00:00:00)-Water Temperature (C)]]*OO[[#This Row],[15]]/SUM(OO[15])</f>
        <v>0</v>
      </c>
      <c r="R491" s="10">
        <f>3/24*OO[[#This Row],[74 (28JUN1985 03:00:00)-Water Temperature (C)]]*OO[[#This Row],[16]]/SUM(OO[16])</f>
        <v>0</v>
      </c>
      <c r="S491" s="10">
        <f>3/24*OO[[#This Row],[75 (28JUN1985 06:00:00)-Water Temperature (C)]]*OO[[#This Row],[17]]/SUM(OO[17])</f>
        <v>0</v>
      </c>
      <c r="T491" s="10">
        <f>3/24*OO[[#This Row],[76 (28JUN1985 09:00:00)-Water Temperature (C)]]*OO[[#This Row],[18]]/SUM(OO[18])</f>
        <v>0</v>
      </c>
      <c r="U491" s="10">
        <f>3/24*OO[[#This Row],[77 (28JUN1985 12:00:00)-Water Temperature (C)]]*OO[[#This Row],[19]]/SUM(OO[19])</f>
        <v>0</v>
      </c>
      <c r="V491" s="10">
        <f>3/24000000*OO[[#This Row],[78 (28JUN1985 15:00:00)-Water Temperature (C)]]*OO[[#This Row],[20]]</f>
        <v>0</v>
      </c>
      <c r="W491" s="10">
        <f>3/24000000*OO[[#This Row],[79 (28JUN1985 18:00:00)-Water Temperature (C)]]*OO[[#This Row],[21]]</f>
        <v>0</v>
      </c>
      <c r="X491" s="10">
        <f>3/24000000*OO[[#This Row],[80 (28JUN1985 21:00:00)-Water Temperature (C)]]*OO[[#This Row],[22]]</f>
        <v>0</v>
      </c>
      <c r="Y491" s="10">
        <f>3/24000000*OO[[#This Row],[81 (29JUN1985 00:00:00)-Water Temperature (C)]]*OO[[#This Row],[23]]</f>
        <v>0</v>
      </c>
      <c r="Z491" s="10">
        <f>3/24000000*OO[[#This Row],[82 (29JUN1985 03:00:00)-Water Temperature (C)]]*OO[[#This Row],[24]]</f>
        <v>0</v>
      </c>
      <c r="AA491" s="10">
        <f>3/24000000*OO[[#This Row],[83 (29JUN1985 06:00:00)-Water Temperature (C)]]*OO[[#This Row],[25]]</f>
        <v>9.5504527250399987E-41</v>
      </c>
      <c r="AB491" s="10">
        <f>3/24000000*OO[[#This Row],[84 (29JUN1985 09:00:00)-Water Temperature (C)]]*OO[[#This Row],[26]]</f>
        <v>1.45166690415525E-35</v>
      </c>
      <c r="AC491" s="10">
        <f>3/24000000*OO[[#This Row],[85 (29JUN1985 12:00:00)-Water Temperature (C)]]*OO[[#This Row],[27]]</f>
        <v>3.6267809711349997E-31</v>
      </c>
      <c r="AD491" s="10">
        <f>3/24000000*OO[[#This Row],[86 (29JUN1985 15:00:00)-Water Temperature (C)]]*OO[[#This Row],[28]]</f>
        <v>2.1277250239868751E-27</v>
      </c>
      <c r="AE491" s="10">
        <f>3/24000000*OO[[#This Row],[88 (29JUN1985 21:00:00)-Water Temperature (C)]]*OO[[#This Row],[30]]</f>
        <v>2.3305599282218748E-21</v>
      </c>
      <c r="AF491" s="10">
        <f>3/24000000*OO[[#This Row],[88 (29JUN1985 21:00:00)-Water Temperature (C)]]*OO[[#This Row],[30]]</f>
        <v>2.3305599282218748E-21</v>
      </c>
      <c r="AG491" s="10">
        <f>3/24000000*OO[[#This Row],[89 (30JUN1985 00:00:00)-Water Temperature (C)]]*OO[[#This Row],[31]]</f>
        <v>6.3548846213324995E-19</v>
      </c>
      <c r="AH491" s="10">
        <f>3/24000000*OO[[#This Row],[90 (30JUN1985 03:00:00)-Water Temperature (C)]]*OO[[#This Row],[32]]</f>
        <v>8.5853199908249987E-17</v>
      </c>
      <c r="AI491" s="10">
        <f>3/24000000*OO[[#This Row],[91 (30JUN1985 06:00:00)-Water Temperature (C)]]*OO[[#This Row],[33]]</f>
        <v>6.366716410675E-15</v>
      </c>
      <c r="AJ491" s="10">
        <f>3/24000000*OO[[#This Row],[92 (30JUN1985 09:00:00)-Water Temperature (C)]]*OO[[#This Row],[34]]</f>
        <v>2.8211302282222497E-13</v>
      </c>
      <c r="AK491" s="10">
        <f>3/24000000*OO[[#This Row],[93 (30JUN1985 12:00:00)-Water Temperature (C)]]*OO[[#This Row],[35]]</f>
        <v>7.9771369227412496E-12</v>
      </c>
      <c r="AL491" s="10">
        <f>3/24000000*OO[[#This Row],[94 (30JUN1985 15:00:00)-Water Temperature (C)]]*OO[[#This Row],[36]]</f>
        <v>1.517874727276875E-10</v>
      </c>
      <c r="AM491" s="10">
        <f>3/24000000*OO[[#This Row],[95 (30JUN1985 18:00:00)-Water Temperature (C)]]*OO[[#This Row],[37]]</f>
        <v>2.0318273988454995E-9</v>
      </c>
      <c r="AN491" s="10">
        <f>3/24000000*OO[[#This Row],[96 (30JUN1985 21:00:00)-Water Temperature (C)]]*OO[[#This Row],[38]]</f>
        <v>1.9868845705137499E-8</v>
      </c>
      <c r="AO491" s="10">
        <f>3/24000000*OO[[#This Row],[97 (01JUL1985 00:00:00)-Water Temperature (C)]]*OO[[#This Row],[39]]</f>
        <v>1.4736577630909998E-7</v>
      </c>
      <c r="AP491" s="10">
        <f>3/24000000*OO[[#This Row],[98 (01JUL1985 03:00:00)-Water Temperature (C)]]*OO[[#This Row],[40]]</f>
        <v>8.5791488875199996E-7</v>
      </c>
      <c r="AQ491" s="10">
        <f>3/24000000*OO[[#This Row],[99 (01JUL1985 06:00:00)-Water Temperature (C)]]*OO[[#This Row],[41]]</f>
        <v>4.0400084843749994E-6</v>
      </c>
      <c r="AR491" s="10">
        <f>3/24000000*OO[[#This Row],[100 (01JUL1985 09:00:00)-Water Temperature (C)]]*OO[[#This Row],[42]]</f>
        <v>1.5852560614799998E-5</v>
      </c>
      <c r="AS491" s="10">
        <f>3/24000000*OO[[#This Row],[101 (01JUL1985 12:00:00)-Water Temperature (C)]]*OO[[#This Row],[43]]</f>
        <v>5.2685341786274997E-5</v>
      </c>
      <c r="AT491" s="10">
        <f>3/24000000*OO[[#This Row],[102 (01JUL1985 15:00:00)-Water Temperature (C)]]*OO[[#This Row],[44]]</f>
        <v>1.5058842430559999E-4</v>
      </c>
      <c r="AU491" s="10">
        <f>3/24000000*OO[[#This Row],[103 (01JUL1985 18:00:00)-Water Temperature (C)]]*OO[[#This Row],[45]]</f>
        <v>3.7712266395662495E-4</v>
      </c>
      <c r="AV491" s="10">
        <f>3/24000000*OO[[#This Row],[104 (01JUL1985 21:00:00)-Water Temperature (C)]]*OO[[#This Row],[46]]</f>
        <v>8.3973805111349996E-4</v>
      </c>
      <c r="AW491" s="10">
        <f>3/24000000*OO[[#This Row],[105 (02JUL1985 00:00:00)-Water Temperature (C)]]*OO[[#This Row],[47]]</f>
        <v>1.6918478098779997E-3</v>
      </c>
      <c r="AX491" s="10">
        <f>3/24000000*OO[[#This Row],[106 (02JUL1985 03:00:00)-Water Temperature (C)]]*OO[[#This Row],[48]]</f>
        <v>3.119864348206E-3</v>
      </c>
      <c r="AY491" s="10">
        <f>3/24000000*OO[[#This Row],[107 (02JUL1985 06:00:00)-Water Temperature (C)]]*OO[[#This Row],[49]]</f>
        <v>5.3210962852749998E-3</v>
      </c>
      <c r="AZ491" s="10">
        <f>3/24000000*OO[[#This Row],[108 (02JUL1985 09:00:00)-Water Temperature (C)]]*OO[[#This Row],[50]]</f>
        <v>8.4700818481124995E-3</v>
      </c>
      <c r="BA491" s="10">
        <f>3/24000000*OO[[#This Row],[109 (02JUL1985 12:00:00)-Water Temperature (C)]]*OO[[#This Row],[51]]</f>
        <v>1.272445891785E-2</v>
      </c>
      <c r="BB491" s="10">
        <f>3/24000000*OO[[#This Row],[110 (02JUL1985 15:00:00)-Water Temperature (C)]]*OO[[#This Row],[52]]</f>
        <v>1.817551188522875E-2</v>
      </c>
      <c r="BC491" s="10">
        <f>3/24000000*OO[[#This Row],[111 (02JUL1985 18:00:00)-Water Temperature (C)]]*OO[[#This Row],[53]]</f>
        <v>2.4770559682192498E-2</v>
      </c>
      <c r="BD491" s="10">
        <f>3/24000000*OO[[#This Row],[112 (02JUL1985 21:00:00)-Water Temperature (C)]]*OO[[#This Row],[54]]</f>
        <v>3.2288659300318746E-2</v>
      </c>
      <c r="BE491" s="10">
        <f>3/24000000*OO[[#This Row],[113 (03JUL1985 00:00:00)-Water Temperature (C)]]*OO[[#This Row],[55]]</f>
        <v>4.0429713169700003E-2</v>
      </c>
      <c r="BF491" s="10">
        <f>3/24000000*OO[[#This Row],[114 (03JUL1985 03:00:00)-Water Temperature (C)]]*OO[[#This Row],[56]]</f>
        <v>4.9027581333412507E-2</v>
      </c>
      <c r="BG491" s="10">
        <f>3/24000000*OO[[#This Row],[115 (03JUL1985 06:00:00)-Water Temperature (C)]]*OO[[#This Row],[57]]</f>
        <v>5.7833945413E-2</v>
      </c>
      <c r="BH491" s="10">
        <f>3/24000000*OO[[#This Row],[116 (03JUL1985 09:00:00)-Water Temperature (C)]]*OO[[#This Row],[58]]</f>
        <v>6.6801270259349996E-2</v>
      </c>
      <c r="BI491" s="10">
        <f>3/24000000*OO[[#This Row],[117 (03JUL1985 12:00:00)-Water Temperature (C)]]*OO[[#This Row],[59]]</f>
        <v>7.5636050329125001E-2</v>
      </c>
      <c r="BJ491" s="10">
        <f>3/24000000*OO[[#This Row],[118 (03JUL1985 15:00:00)-Water Temperature (C)]]*OO[[#This Row],[60]]</f>
        <v>8.3951122218912502E-2</v>
      </c>
      <c r="BK491" s="10">
        <f>3/24000000*OO[[#This Row],[119 (03JUL1985 18:00:00)-Water Temperature (C)]]*OO[[#This Row],[61]]</f>
        <v>9.151530824792499E-2</v>
      </c>
      <c r="BL491" s="10">
        <f>3/24000000*OO[[#This Row],[120 (03JUL1985 21:00:00)-Water Temperature (C)]]*OO[[#This Row],[62]]</f>
        <v>9.7966808303649996E-2</v>
      </c>
      <c r="BM491" s="10">
        <f>3/24000000*OO[[#This Row],[121 (04JUL1985 00:00:00)-Water Temperature (C)]]*OO[[#This Row],[63]]</f>
        <v>0.103321464167925</v>
      </c>
      <c r="BN491" s="10">
        <f>3/24000000*OO[[#This Row],[122 (04JUL1985 03:00:00)-Water Temperature (C)]]*OO[[#This Row],[64]]</f>
        <v>0.10770780014614999</v>
      </c>
      <c r="BO491" s="10">
        <f>3/24000000*OO[[#This Row],[123 (04JUL1985 06:00:00)-Water Temperature (C)]]*OO[[#This Row],[65]]</f>
        <v>0.1111722561159</v>
      </c>
      <c r="BP491" s="10">
        <f>3/24000000*OO[[#This Row],[124 (04JUL1985 09:00:00)-Water Temperature (C)]]*OO[[#This Row],[66]]</f>
        <v>0.114216676721175</v>
      </c>
      <c r="BQ491" s="10">
        <f>3/24000000*OO[[#This Row],[125 (04JUL1985 12:00:00)-Water Temperature (C)]]*OO[[#This Row],[67]]</f>
        <v>0.11646041958048749</v>
      </c>
      <c r="BR491" s="10">
        <f>3/24000000*OO[[#This Row],[126 (04JUL1985 15:00:00)-Water Temperature (C)]]*OO[[#This Row],[68]]</f>
        <v>0.11774621850359998</v>
      </c>
      <c r="BS491" s="10">
        <f>3/24000000*OO[[#This Row],[127 (04JUL1985 18:00:00)-Water Temperature (C)]]*OO[[#This Row],[69]]</f>
        <v>0.11811834704959999</v>
      </c>
      <c r="BT491" s="10">
        <f>3/24000000*OO[[#This Row],[128 (04JUL1985 21:00:00)-Water Temperature (C)]]*OO[[#This Row],[70]]</f>
        <v>0.1176080526187125</v>
      </c>
      <c r="BU491" s="10">
        <f>3/24000000*OO[[#This Row],[129 (05JUL1985 00:00:00)-Water Temperature (C)]]*OO[[#This Row],[71]]</f>
        <v>0.1162601572662</v>
      </c>
      <c r="BV491" s="10">
        <f>3/24000000*OO[[#This Row],[130 (05JUL1985 03:00:00)-Water Temperature (C)]]*OO[[#This Row],[72]]</f>
        <v>0.11441893685362499</v>
      </c>
      <c r="BW491" s="10">
        <f>3/24000000*OO[[#This Row],[131 (05JUL1985 06:00:00)-Water Temperature (C)]]*OO[[#This Row],[73]]</f>
        <v>0.1122438322186</v>
      </c>
      <c r="BX491" s="10">
        <f>3/24000000*OO[[#This Row],[132 (05JUL1985 09:00:00)-Water Temperature (C)]]*OO[[#This Row],[74]]</f>
        <v>0.11023014316187499</v>
      </c>
      <c r="BY491" s="10">
        <f>3/24000000*OO[[#This Row],[133 (05JUL1985 12:00:00)-Water Temperature (C)]]*OO[[#This Row],[75]]</f>
        <v>0.10810954776599999</v>
      </c>
      <c r="BZ491" s="10">
        <f>3/24000000*OO[[#This Row],[134 (05JUL1985 15:00:00)-Water Temperature (C)]]*OO[[#This Row],[76]]</f>
        <v>0.10580701463759998</v>
      </c>
      <c r="CA491" s="10">
        <f>3/24000000*OO[[#This Row],[135 (05JUL1985 18:00:00)-Water Temperature (C)]]*OO[[#This Row],[77]]</f>
        <v>0.10323909202785</v>
      </c>
      <c r="CB491" s="10">
        <f>3/24000000*OO[[#This Row],[136 (05JUL1985 21:00:00)-Water Temperature (C)]]*OO[[#This Row],[78]]</f>
        <v>0.1001362918471875</v>
      </c>
      <c r="CC491" s="10">
        <f>3/24000000*OO[[#This Row],[137 (06JUL1985 00:00:00)-Water Temperature (C)]]*OO[[#This Row],[79]]</f>
        <v>9.6700995915824983E-2</v>
      </c>
      <c r="CD491" s="10">
        <f>3/24000000*OO[[#This Row],[138 (06JUL1985 03:00:00)-Water Temperature (C)]]*OO[[#This Row],[80]]</f>
        <v>9.3259091729137503E-2</v>
      </c>
      <c r="CE491" s="10">
        <f>3/24000000*OO[[#This Row],[139 (06JUL1985 06:00:00)-Water Temperature (C)]]*OO[[#This Row],[81]]</f>
        <v>8.9911596770749988E-2</v>
      </c>
      <c r="CF491" s="10">
        <f>3/24000000*OO[[#This Row],[140 (06JUL1985 09:00:00)-Water Temperature (C)]]*OO[[#This Row],[82]]</f>
        <v>8.7056365740000002E-2</v>
      </c>
      <c r="CG491" s="10">
        <f>3/24000000*OO[[#This Row],[141 (06JUL1985 12:00:00)-Water Temperature (C)]]*OO[[#This Row],[83]]</f>
        <v>8.4351494008400002E-2</v>
      </c>
      <c r="CH491" s="10">
        <f>3/24000000*OO[[#This Row],[142 (06JUL1985 15:00:00)-Water Temperature (C)]]*OO[[#This Row],[84]]</f>
        <v>8.1649540589124991E-2</v>
      </c>
      <c r="CI491" s="10">
        <f>3/24000000*OO[[#This Row],[143 (06JUL1985 18:00:00)-Water Temperature (C)]]*OO[[#This Row],[85]]</f>
        <v>7.8926228704399998E-2</v>
      </c>
      <c r="CJ491" s="10">
        <f>3/24000000*OO[[#This Row],[144 (06JUL1985 21:00:00)-Water Temperature (C)]]*OO[[#This Row],[86]]</f>
        <v>7.595101312225E-2</v>
      </c>
      <c r="CK491" s="10">
        <f>3/24000000*OO[[#This Row],[145 (07JUL1985 00:00:00)-Water Temperature (C)]]*OO[[#This Row],[87]]</f>
        <v>7.2873734804337495E-2</v>
      </c>
      <c r="CL491" s="10">
        <f>3/24000000*OO[[#This Row],[146 (07JUL1985 03:00:00)-Water Temperature (C)]]*OO[[#This Row],[88]]</f>
        <v>6.9861061988924986E-2</v>
      </c>
      <c r="CM491" s="10">
        <f>3/24000000*OO[[#This Row],[147 (07JUL1985 06:00:00)-Water Temperature (C)]]*OO[[#This Row],[89]]</f>
        <v>6.6947655363874994E-2</v>
      </c>
      <c r="CN491" s="10">
        <f>3/24000000*OO[[#This Row],[148 (07JUL1985 09:00:00)-Water Temperature (C)]]*OO[[#This Row],[90]]</f>
        <v>6.4222304269874991E-2</v>
      </c>
      <c r="CO491" s="10">
        <f>3/24000000*OO[[#This Row],[149 (07JUL1985 12:00:00)-Water Temperature (C)]]*OO[[#This Row],[91]]</f>
        <v>6.1746876923024989E-2</v>
      </c>
      <c r="CP491" s="10">
        <f>3/24000000*OO[[#This Row],[150 (07JUL1985 15:00:00)-Water Temperature (C)]]*OO[[#This Row],[92]]</f>
        <v>5.9522083040537486E-2</v>
      </c>
      <c r="CQ491" s="10">
        <f>3/24000000*OO[[#This Row],[151 (07JUL1985 18:00:00)-Water Temperature (C)]]*OO[[#This Row],[93]]</f>
        <v>5.7240814494799994E-2</v>
      </c>
      <c r="CR491" s="10">
        <f>3/24000000*OO[[#This Row],[152 (07JUL1985 21:00:00)-Water Temperature (C)]]*OO[[#This Row],[94]]</f>
        <v>5.4883482233787487E-2</v>
      </c>
      <c r="CS491" s="10">
        <f>3/24000000*OO[[#This Row],[153 (08JUL1985 00:00:00)-Water Temperature (C)]]*OO[[#This Row],[95]]</f>
        <v>5.2583547706487502E-2</v>
      </c>
      <c r="CT491" s="10">
        <f>3/24000000*OO[[#This Row],[154 (08JUL1985 03:00:00)-Water Temperature (C)]]*OO[[#This Row],[96]]</f>
        <v>5.0374026788237505E-2</v>
      </c>
      <c r="CU491" s="10">
        <f>3/24000000*OO[[#This Row],[155 (08JUL1985 06:00:00)-Water Temperature (C)]]*OO[[#This Row],[97]]</f>
        <v>4.8266333353800005E-2</v>
      </c>
      <c r="CV491" s="10">
        <f>3/24000000*OO[[#This Row],[156 (08JUL1985 09:00:00)-Water Temperature (C)]]*OO[[#This Row],[98]]</f>
        <v>4.6416600673624998E-2</v>
      </c>
      <c r="CW491" s="10">
        <f>3/24000000*OO[[#This Row],[157 (08JUL1985 12:00:00)-Water Temperature (C)]]*OO[[#This Row],[99]]</f>
        <v>4.4755708616850007E-2</v>
      </c>
    </row>
    <row r="492" spans="1:101" x14ac:dyDescent="0.35">
      <c r="A492" t="s">
        <v>499</v>
      </c>
      <c r="B492">
        <v>794.19899999999996</v>
      </c>
      <c r="C492" s="10">
        <f>3/24*OO[[#This Row],[59 (26JUN1985 06:00:00)-Water Temperature (C)]]*OO[[#This Row],[1]]/SUM(OO[1])</f>
        <v>0</v>
      </c>
      <c r="D492" s="10">
        <f>3/24*OO[[#This Row],[60 (26JUN1985 09:00:00)-Water Temperature (C)]]*OO[[#This Row],[2]]/SUM(OO[2])</f>
        <v>0</v>
      </c>
      <c r="E492" s="10">
        <f>3/24*OO[[#This Row],[61 (26JUN1985 12:00:00)-Water Temperature (C)]]*OO[[#This Row],[3]]/SUM(OO[3])</f>
        <v>0</v>
      </c>
      <c r="F492" s="10">
        <f>3/24*OO[[#This Row],[62 (26JUN1985 15:00:00)-Water Temperature (C)]]*OO[[#This Row],[4]]/SUM(OO[4])</f>
        <v>0</v>
      </c>
      <c r="G492" s="10">
        <f>3/24*OO[[#This Row],[63 (26JUN1985 18:00:00)-Water Temperature (C)]]*OO[[#This Row],[5]]/SUM(OO[5])</f>
        <v>0</v>
      </c>
      <c r="H492" s="10">
        <f>3/24*OO[[#This Row],[64 (26JUN1985 21:00:00)-Water Temperature (C)]]*OO[[#This Row],[6]]/SUM(OO[6])</f>
        <v>0</v>
      </c>
      <c r="I492" s="10">
        <f>3/24*OO[[#This Row],[65 (27JUN1985 00:00:00)-Water Temperature (C)]]*OO[[#This Row],[7]]/SUM(OO[7])</f>
        <v>0</v>
      </c>
      <c r="J492" s="10">
        <f>3/24*OO[[#This Row],[66 (27JUN1985 03:00:00)-Water Temperature (C)]]*OO[[#This Row],[8]]/SUM(OO[8])</f>
        <v>0</v>
      </c>
      <c r="K492" s="10">
        <f>3/24*OO[[#This Row],[67 (27JUN1985 06:00:00)-Water Temperature (C)]]*OO[[#This Row],[9]]/SUM(OO[9])</f>
        <v>0</v>
      </c>
      <c r="L492" s="10">
        <f>3/24*OO[[#This Row],[68 (27JUN1985 09:00:00)-Water Temperature (C)]]*OO[[#This Row],[10]]/SUM(OO[10])</f>
        <v>0</v>
      </c>
      <c r="M492" s="10">
        <f>3/24*OO[[#This Row],[69 (27JUN1985 12:00:00)-Water Temperature (C)]]*OO[[#This Row],[11]]/SUM(OO[11])</f>
        <v>0</v>
      </c>
      <c r="N492" s="10">
        <f>3/24*OO[[#This Row],[70 (27JUN1985 15:00:00)-Water Temperature (C)]]*OO[[#This Row],[12]]/SUM(OO[12])</f>
        <v>0</v>
      </c>
      <c r="O492" s="10">
        <f>3/24*OO[[#This Row],[71 (27JUN1985 18:00:00)-Water Temperature (C)]]*OO[[#This Row],[13]]/SUM(OO[13])</f>
        <v>0</v>
      </c>
      <c r="P492" s="10">
        <f>3/24*OO[[#This Row],[72 (27JUN1985 21:00:00)-Water Temperature (C)]]*OO[[#This Row],[14]]/SUM(OO[14])</f>
        <v>0</v>
      </c>
      <c r="Q492" s="10">
        <f>3/24*OO[[#This Row],[73 (28JUN1985 00:00:00)-Water Temperature (C)]]*OO[[#This Row],[15]]/SUM(OO[15])</f>
        <v>0</v>
      </c>
      <c r="R492" s="10">
        <f>3/24*OO[[#This Row],[74 (28JUN1985 03:00:00)-Water Temperature (C)]]*OO[[#This Row],[16]]/SUM(OO[16])</f>
        <v>0</v>
      </c>
      <c r="S492" s="10">
        <f>3/24*OO[[#This Row],[75 (28JUN1985 06:00:00)-Water Temperature (C)]]*OO[[#This Row],[17]]/SUM(OO[17])</f>
        <v>0</v>
      </c>
      <c r="T492" s="10">
        <f>3/24*OO[[#This Row],[76 (28JUN1985 09:00:00)-Water Temperature (C)]]*OO[[#This Row],[18]]/SUM(OO[18])</f>
        <v>0</v>
      </c>
      <c r="U492" s="10">
        <f>3/24*OO[[#This Row],[77 (28JUN1985 12:00:00)-Water Temperature (C)]]*OO[[#This Row],[19]]/SUM(OO[19])</f>
        <v>0</v>
      </c>
      <c r="V492" s="10">
        <f>3/24000000*OO[[#This Row],[78 (28JUN1985 15:00:00)-Water Temperature (C)]]*OO[[#This Row],[20]]</f>
        <v>0</v>
      </c>
      <c r="W492" s="10">
        <f>3/24000000*OO[[#This Row],[79 (28JUN1985 18:00:00)-Water Temperature (C)]]*OO[[#This Row],[21]]</f>
        <v>0</v>
      </c>
      <c r="X492" s="10">
        <f>3/24000000*OO[[#This Row],[80 (28JUN1985 21:00:00)-Water Temperature (C)]]*OO[[#This Row],[22]]</f>
        <v>0</v>
      </c>
      <c r="Y492" s="10">
        <f>3/24000000*OO[[#This Row],[81 (29JUN1985 00:00:00)-Water Temperature (C)]]*OO[[#This Row],[23]]</f>
        <v>0</v>
      </c>
      <c r="Z492" s="10">
        <f>3/24000000*OO[[#This Row],[82 (29JUN1985 03:00:00)-Water Temperature (C)]]*OO[[#This Row],[24]]</f>
        <v>0</v>
      </c>
      <c r="AA492" s="10">
        <f>3/24000000*OO[[#This Row],[83 (29JUN1985 06:00:00)-Water Temperature (C)]]*OO[[#This Row],[25]]</f>
        <v>2.2604772168686248E-41</v>
      </c>
      <c r="AB492" s="10">
        <f>3/24000000*OO[[#This Row],[84 (29JUN1985 09:00:00)-Water Temperature (C)]]*OO[[#This Row],[26]]</f>
        <v>3.8101085729075001E-36</v>
      </c>
      <c r="AC492" s="10">
        <f>3/24000000*OO[[#This Row],[85 (29JUN1985 12:00:00)-Water Temperature (C)]]*OO[[#This Row],[27]]</f>
        <v>1.0435936246124998E-31</v>
      </c>
      <c r="AD492" s="10">
        <f>3/24000000*OO[[#This Row],[86 (29JUN1985 15:00:00)-Water Temperature (C)]]*OO[[#This Row],[28]]</f>
        <v>6.6552314135999995E-28</v>
      </c>
      <c r="AE492" s="10">
        <f>3/24000000*OO[[#This Row],[88 (29JUN1985 21:00:00)-Water Temperature (C)]]*OO[[#This Row],[30]]</f>
        <v>8.579510739674999E-22</v>
      </c>
      <c r="AF492" s="10">
        <f>3/24000000*OO[[#This Row],[88 (29JUN1985 21:00:00)-Water Temperature (C)]]*OO[[#This Row],[30]]</f>
        <v>8.579510739674999E-22</v>
      </c>
      <c r="AG492" s="10">
        <f>3/24000000*OO[[#This Row],[89 (30JUN1985 00:00:00)-Water Temperature (C)]]*OO[[#This Row],[31]]</f>
        <v>2.5100128959839999E-19</v>
      </c>
      <c r="AH492" s="10">
        <f>3/24000000*OO[[#This Row],[90 (30JUN1985 03:00:00)-Water Temperature (C)]]*OO[[#This Row],[32]]</f>
        <v>3.6167042832281248E-17</v>
      </c>
      <c r="AI492" s="10">
        <f>3/24000000*OO[[#This Row],[91 (30JUN1985 06:00:00)-Water Temperature (C)]]*OO[[#This Row],[33]]</f>
        <v>2.8469472657266249E-15</v>
      </c>
      <c r="AJ492" s="10">
        <f>3/24000000*OO[[#This Row],[92 (30JUN1985 09:00:00)-Water Temperature (C)]]*OO[[#This Row],[34]]</f>
        <v>1.3336789868222499E-13</v>
      </c>
      <c r="AK492" s="10">
        <f>3/24000000*OO[[#This Row],[93 (30JUN1985 12:00:00)-Water Temperature (C)]]*OO[[#This Row],[35]]</f>
        <v>3.9734073551249997E-12</v>
      </c>
      <c r="AL492" s="10">
        <f>3/24000000*OO[[#This Row],[94 (30JUN1985 15:00:00)-Water Temperature (C)]]*OO[[#This Row],[36]]</f>
        <v>7.9425773063549999E-11</v>
      </c>
      <c r="AM492" s="10">
        <f>3/24000000*OO[[#This Row],[95 (30JUN1985 18:00:00)-Water Temperature (C)]]*OO[[#This Row],[37]]</f>
        <v>1.1139640757504999E-9</v>
      </c>
      <c r="AN492" s="10">
        <f>3/24000000*OO[[#This Row],[96 (30JUN1985 21:00:00)-Water Temperature (C)]]*OO[[#This Row],[38]]</f>
        <v>1.1386047277124999E-8</v>
      </c>
      <c r="AO492" s="10">
        <f>3/24000000*OO[[#This Row],[97 (01JUL1985 00:00:00)-Water Temperature (C)]]*OO[[#This Row],[39]]</f>
        <v>8.8068305545962497E-8</v>
      </c>
      <c r="AP492" s="10">
        <f>3/24000000*OO[[#This Row],[98 (01JUL1985 03:00:00)-Water Temperature (C)]]*OO[[#This Row],[40]]</f>
        <v>5.3346185394262502E-7</v>
      </c>
      <c r="AQ492" s="10">
        <f>3/24000000*OO[[#This Row],[99 (01JUL1985 06:00:00)-Water Temperature (C)]]*OO[[#This Row],[41]]</f>
        <v>2.6081233636623749E-6</v>
      </c>
      <c r="AR492" s="10">
        <f>3/24000000*OO[[#This Row],[100 (01JUL1985 09:00:00)-Water Temperature (C)]]*OO[[#This Row],[42]]</f>
        <v>1.0602810525482498E-5</v>
      </c>
      <c r="AS492" s="10">
        <f>3/24000000*OO[[#This Row],[101 (01JUL1985 12:00:00)-Water Temperature (C)]]*OO[[#This Row],[43]]</f>
        <v>3.6435991794999995E-5</v>
      </c>
      <c r="AT492" s="10">
        <f>3/24000000*OO[[#This Row],[102 (01JUL1985 15:00:00)-Water Temperature (C)]]*OO[[#This Row],[44]]</f>
        <v>1.074841021338375E-4</v>
      </c>
      <c r="AU492" s="10">
        <f>3/24000000*OO[[#This Row],[103 (01JUL1985 18:00:00)-Water Temperature (C)]]*OO[[#This Row],[45]]</f>
        <v>2.7728709429799994E-4</v>
      </c>
      <c r="AV492" s="10">
        <f>3/24000000*OO[[#This Row],[104 (01JUL1985 21:00:00)-Water Temperature (C)]]*OO[[#This Row],[46]]</f>
        <v>6.34940179482375E-4</v>
      </c>
      <c r="AW492" s="10">
        <f>3/24000000*OO[[#This Row],[105 (02JUL1985 00:00:00)-Water Temperature (C)]]*OO[[#This Row],[47]]</f>
        <v>1.3133127919005001E-3</v>
      </c>
      <c r="AX492" s="10">
        <f>3/24000000*OO[[#This Row],[106 (02JUL1985 03:00:00)-Water Temperature (C)]]*OO[[#This Row],[48]]</f>
        <v>2.4824468135521247E-3</v>
      </c>
      <c r="AY492" s="10">
        <f>3/24000000*OO[[#This Row],[107 (02JUL1985 06:00:00)-Water Temperature (C)]]*OO[[#This Row],[49]]</f>
        <v>4.3335130487500003E-3</v>
      </c>
      <c r="AZ492" s="10">
        <f>3/24000000*OO[[#This Row],[108 (02JUL1985 09:00:00)-Water Temperature (C)]]*OO[[#This Row],[50]]</f>
        <v>7.0504184480399993E-3</v>
      </c>
      <c r="BA492" s="10">
        <f>3/24000000*OO[[#This Row],[109 (02JUL1985 12:00:00)-Water Temperature (C)]]*OO[[#This Row],[51]]</f>
        <v>1.0810773938714999E-2</v>
      </c>
      <c r="BB492" s="10">
        <f>3/24000000*OO[[#This Row],[110 (02JUL1985 15:00:00)-Water Temperature (C)]]*OO[[#This Row],[52]]</f>
        <v>1.5740743238325E-2</v>
      </c>
      <c r="BC492" s="10">
        <f>3/24000000*OO[[#This Row],[111 (02JUL1985 18:00:00)-Water Temperature (C)]]*OO[[#This Row],[53]]</f>
        <v>2.1841946297712501E-2</v>
      </c>
      <c r="BD492" s="10">
        <f>3/24000000*OO[[#This Row],[112 (02JUL1985 21:00:00)-Water Temperature (C)]]*OO[[#This Row],[54]]</f>
        <v>2.8958577707580001E-2</v>
      </c>
      <c r="BE492" s="10">
        <f>3/24000000*OO[[#This Row],[113 (03JUL1985 00:00:00)-Water Temperature (C)]]*OO[[#This Row],[55]]</f>
        <v>3.6847040997374993E-2</v>
      </c>
      <c r="BF492" s="10">
        <f>3/24000000*OO[[#This Row],[114 (03JUL1985 03:00:00)-Water Temperature (C)]]*OO[[#This Row],[56]]</f>
        <v>4.5364982997974999E-2</v>
      </c>
      <c r="BG492" s="10">
        <f>3/24000000*OO[[#This Row],[115 (03JUL1985 06:00:00)-Water Temperature (C)]]*OO[[#This Row],[57]]</f>
        <v>5.4282821189862496E-2</v>
      </c>
      <c r="BH492" s="10">
        <f>3/24000000*OO[[#This Row],[116 (03JUL1985 09:00:00)-Water Temperature (C)]]*OO[[#This Row],[58]]</f>
        <v>6.3548871957900002E-2</v>
      </c>
      <c r="BI492" s="10">
        <f>3/24000000*OO[[#This Row],[117 (03JUL1985 12:00:00)-Water Temperature (C)]]*OO[[#This Row],[59]]</f>
        <v>7.2871866187274995E-2</v>
      </c>
      <c r="BJ492" s="10">
        <f>3/24000000*OO[[#This Row],[118 (03JUL1985 15:00:00)-Water Temperature (C)]]*OO[[#This Row],[60]]</f>
        <v>8.1857135528699998E-2</v>
      </c>
      <c r="BK492" s="10">
        <f>3/24000000*OO[[#This Row],[119 (03JUL1985 18:00:00)-Water Temperature (C)]]*OO[[#This Row],[61]]</f>
        <v>9.0247805417000004E-2</v>
      </c>
      <c r="BL492" s="10">
        <f>3/24000000*OO[[#This Row],[120 (03JUL1985 21:00:00)-Water Temperature (C)]]*OO[[#This Row],[62]]</f>
        <v>9.7657549347224995E-2</v>
      </c>
      <c r="BM492" s="10">
        <f>3/24000000*OO[[#This Row],[121 (04JUL1985 00:00:00)-Water Temperature (C)]]*OO[[#This Row],[63]]</f>
        <v>0.104057095297375</v>
      </c>
      <c r="BN492" s="10">
        <f>3/24000000*OO[[#This Row],[122 (04JUL1985 03:00:00)-Water Temperature (C)]]*OO[[#This Row],[64]]</f>
        <v>0.109537761556775</v>
      </c>
      <c r="BO492" s="10">
        <f>3/24000000*OO[[#This Row],[123 (04JUL1985 06:00:00)-Water Temperature (C)]]*OO[[#This Row],[65]]</f>
        <v>0.11411188495271249</v>
      </c>
      <c r="BP492" s="10">
        <f>3/24000000*OO[[#This Row],[124 (04JUL1985 09:00:00)-Water Temperature (C)]]*OO[[#This Row],[66]]</f>
        <v>0.1182623060023125</v>
      </c>
      <c r="BQ492" s="10">
        <f>3/24000000*OO[[#This Row],[125 (04JUL1985 12:00:00)-Water Temperature (C)]]*OO[[#This Row],[67]]</f>
        <v>0.12158390878768749</v>
      </c>
      <c r="BR492" s="10">
        <f>3/24000000*OO[[#This Row],[126 (04JUL1985 15:00:00)-Water Temperature (C)]]*OO[[#This Row],[68]]</f>
        <v>0.12389384687087499</v>
      </c>
      <c r="BS492" s="10">
        <f>3/24000000*OO[[#This Row],[127 (04JUL1985 18:00:00)-Water Temperature (C)]]*OO[[#This Row],[69]]</f>
        <v>0.12522055649118749</v>
      </c>
      <c r="BT492" s="10">
        <f>3/24000000*OO[[#This Row],[128 (04JUL1985 21:00:00)-Water Temperature (C)]]*OO[[#This Row],[70]]</f>
        <v>0.12557684503594999</v>
      </c>
      <c r="BU492" s="10">
        <f>3/24000000*OO[[#This Row],[129 (05JUL1985 00:00:00)-Water Temperature (C)]]*OO[[#This Row],[71]]</f>
        <v>0.12499387889119999</v>
      </c>
      <c r="BV492" s="10">
        <f>3/24000000*OO[[#This Row],[130 (05JUL1985 03:00:00)-Water Temperature (C)]]*OO[[#This Row],[72]]</f>
        <v>0.12382515935806249</v>
      </c>
      <c r="BW492" s="10">
        <f>3/24000000*OO[[#This Row],[131 (05JUL1985 06:00:00)-Water Temperature (C)]]*OO[[#This Row],[73]]</f>
        <v>0.12223125881142499</v>
      </c>
      <c r="BX492" s="10">
        <f>3/24000000*OO[[#This Row],[132 (05JUL1985 09:00:00)-Water Temperature (C)]]*OO[[#This Row],[74]]</f>
        <v>0.12074342595806251</v>
      </c>
      <c r="BY492" s="10">
        <f>3/24000000*OO[[#This Row],[133 (05JUL1985 12:00:00)-Water Temperature (C)]]*OO[[#This Row],[75]]</f>
        <v>0.11908623636844998</v>
      </c>
      <c r="BZ492" s="10">
        <f>3/24000000*OO[[#This Row],[134 (05JUL1985 15:00:00)-Water Temperature (C)]]*OO[[#This Row],[76]]</f>
        <v>0.11715840895881251</v>
      </c>
      <c r="CA492" s="10">
        <f>3/24000000*OO[[#This Row],[135 (05JUL1985 18:00:00)-Water Temperature (C)]]*OO[[#This Row],[77]]</f>
        <v>0.11488383032615</v>
      </c>
      <c r="CB492" s="10">
        <f>3/24000000*OO[[#This Row],[136 (05JUL1985 21:00:00)-Water Temperature (C)]]*OO[[#This Row],[78]]</f>
        <v>0.1119774977933</v>
      </c>
      <c r="CC492" s="10">
        <f>3/24000000*OO[[#This Row],[137 (06JUL1985 00:00:00)-Water Temperature (C)]]*OO[[#This Row],[79]]</f>
        <v>0.10864588416839999</v>
      </c>
      <c r="CD492" s="10">
        <f>3/24000000*OO[[#This Row],[138 (06JUL1985 03:00:00)-Water Temperature (C)]]*OO[[#This Row],[80]]</f>
        <v>0.10524777862402497</v>
      </c>
      <c r="CE492" s="10">
        <f>3/24000000*OO[[#This Row],[139 (06JUL1985 06:00:00)-Water Temperature (C)]]*OO[[#This Row],[81]]</f>
        <v>0.10190200588437499</v>
      </c>
      <c r="CF492" s="10">
        <f>3/24000000*OO[[#This Row],[140 (06JUL1985 09:00:00)-Water Temperature (C)]]*OO[[#This Row],[82]]</f>
        <v>9.9056097937549992E-2</v>
      </c>
      <c r="CG492" s="10">
        <f>3/24000000*OO[[#This Row],[141 (06JUL1985 12:00:00)-Water Temperature (C)]]*OO[[#This Row],[83]]</f>
        <v>9.6335246097999996E-2</v>
      </c>
      <c r="CH492" s="10">
        <f>3/24000000*OO[[#This Row],[142 (06JUL1985 15:00:00)-Water Temperature (C)]]*OO[[#This Row],[84]]</f>
        <v>9.3579335352074994E-2</v>
      </c>
      <c r="CI492" s="10">
        <f>3/24000000*OO[[#This Row],[143 (06JUL1985 18:00:00)-Water Temperature (C)]]*OO[[#This Row],[85]]</f>
        <v>9.0762151371962488E-2</v>
      </c>
      <c r="CJ492" s="10">
        <f>3/24000000*OO[[#This Row],[144 (06JUL1985 21:00:00)-Water Temperature (C)]]*OO[[#This Row],[86]]</f>
        <v>8.7627194994937485E-2</v>
      </c>
      <c r="CK492" s="10">
        <f>3/24000000*OO[[#This Row],[145 (07JUL1985 00:00:00)-Water Temperature (C)]]*OO[[#This Row],[87]]</f>
        <v>8.4344856690037495E-2</v>
      </c>
      <c r="CL492" s="10">
        <f>3/24000000*OO[[#This Row],[146 (07JUL1985 03:00:00)-Water Temperature (C)]]*OO[[#This Row],[88]]</f>
        <v>8.1104591515412494E-2</v>
      </c>
      <c r="CM492" s="10">
        <f>3/24000000*OO[[#This Row],[147 (07JUL1985 06:00:00)-Water Temperature (C)]]*OO[[#This Row],[89]]</f>
        <v>7.7950140191212491E-2</v>
      </c>
      <c r="CN492" s="10">
        <f>3/24000000*OO[[#This Row],[148 (07JUL1985 09:00:00)-Water Temperature (C)]]*OO[[#This Row],[90]]</f>
        <v>7.4985706571600003E-2</v>
      </c>
      <c r="CO492" s="10">
        <f>3/24000000*OO[[#This Row],[149 (07JUL1985 12:00:00)-Water Temperature (C)]]*OO[[#This Row],[91]]</f>
        <v>7.2284003716674997E-2</v>
      </c>
      <c r="CP492" s="10">
        <f>3/24000000*OO[[#This Row],[150 (07JUL1985 15:00:00)-Water Temperature (C)]]*OO[[#This Row],[92]]</f>
        <v>6.9848405940524994E-2</v>
      </c>
      <c r="CQ492" s="10">
        <f>3/24000000*OO[[#This Row],[151 (07JUL1985 18:00:00)-Water Temperature (C)]]*OO[[#This Row],[93]]</f>
        <v>6.7328456331299996E-2</v>
      </c>
      <c r="CR492" s="10">
        <f>3/24000000*OO[[#This Row],[152 (07JUL1985 21:00:00)-Water Temperature (C)]]*OO[[#This Row],[94]]</f>
        <v>6.4703651301024998E-2</v>
      </c>
      <c r="CS492" s="10">
        <f>3/24000000*OO[[#This Row],[153 (08JUL1985 00:00:00)-Water Temperature (C)]]*OO[[#This Row],[95]]</f>
        <v>6.2130370376999998E-2</v>
      </c>
      <c r="CT492" s="10">
        <f>3/24000000*OO[[#This Row],[154 (08JUL1985 03:00:00)-Water Temperature (C)]]*OO[[#This Row],[96]]</f>
        <v>5.9646204534700001E-2</v>
      </c>
      <c r="CU492" s="10">
        <f>3/24000000*OO[[#This Row],[155 (08JUL1985 06:00:00)-Water Temperature (C)]]*OO[[#This Row],[97]]</f>
        <v>5.7268302288449993E-2</v>
      </c>
      <c r="CV492" s="10">
        <f>3/24000000*OO[[#This Row],[156 (08JUL1985 09:00:00)-Water Temperature (C)]]*OO[[#This Row],[98]]</f>
        <v>5.5178553652149999E-2</v>
      </c>
      <c r="CW492" s="10">
        <f>3/24000000*OO[[#This Row],[157 (08JUL1985 12:00:00)-Water Temperature (C)]]*OO[[#This Row],[99]]</f>
        <v>5.3298809758437503E-2</v>
      </c>
    </row>
    <row r="493" spans="1:101" x14ac:dyDescent="0.35">
      <c r="A493" t="s">
        <v>500</v>
      </c>
      <c r="B493">
        <v>820.91480000000001</v>
      </c>
      <c r="C493" s="10">
        <f>3/24*OO[[#This Row],[59 (26JUN1985 06:00:00)-Water Temperature (C)]]*OO[[#This Row],[1]]/SUM(OO[1])</f>
        <v>0</v>
      </c>
      <c r="D493" s="10">
        <f>3/24*OO[[#This Row],[60 (26JUN1985 09:00:00)-Water Temperature (C)]]*OO[[#This Row],[2]]/SUM(OO[2])</f>
        <v>0</v>
      </c>
      <c r="E493" s="10">
        <f>3/24*OO[[#This Row],[61 (26JUN1985 12:00:00)-Water Temperature (C)]]*OO[[#This Row],[3]]/SUM(OO[3])</f>
        <v>0</v>
      </c>
      <c r="F493" s="10">
        <f>3/24*OO[[#This Row],[62 (26JUN1985 15:00:00)-Water Temperature (C)]]*OO[[#This Row],[4]]/SUM(OO[4])</f>
        <v>0</v>
      </c>
      <c r="G493" s="10">
        <f>3/24*OO[[#This Row],[63 (26JUN1985 18:00:00)-Water Temperature (C)]]*OO[[#This Row],[5]]/SUM(OO[5])</f>
        <v>0</v>
      </c>
      <c r="H493" s="10">
        <f>3/24*OO[[#This Row],[64 (26JUN1985 21:00:00)-Water Temperature (C)]]*OO[[#This Row],[6]]/SUM(OO[6])</f>
        <v>0</v>
      </c>
      <c r="I493" s="10">
        <f>3/24*OO[[#This Row],[65 (27JUN1985 00:00:00)-Water Temperature (C)]]*OO[[#This Row],[7]]/SUM(OO[7])</f>
        <v>0</v>
      </c>
      <c r="J493" s="10">
        <f>3/24*OO[[#This Row],[66 (27JUN1985 03:00:00)-Water Temperature (C)]]*OO[[#This Row],[8]]/SUM(OO[8])</f>
        <v>0</v>
      </c>
      <c r="K493" s="10">
        <f>3/24*OO[[#This Row],[67 (27JUN1985 06:00:00)-Water Temperature (C)]]*OO[[#This Row],[9]]/SUM(OO[9])</f>
        <v>0</v>
      </c>
      <c r="L493" s="10">
        <f>3/24*OO[[#This Row],[68 (27JUN1985 09:00:00)-Water Temperature (C)]]*OO[[#This Row],[10]]/SUM(OO[10])</f>
        <v>0</v>
      </c>
      <c r="M493" s="10">
        <f>3/24*OO[[#This Row],[69 (27JUN1985 12:00:00)-Water Temperature (C)]]*OO[[#This Row],[11]]/SUM(OO[11])</f>
        <v>0</v>
      </c>
      <c r="N493" s="10">
        <f>3/24*OO[[#This Row],[70 (27JUN1985 15:00:00)-Water Temperature (C)]]*OO[[#This Row],[12]]/SUM(OO[12])</f>
        <v>0</v>
      </c>
      <c r="O493" s="10">
        <f>3/24*OO[[#This Row],[71 (27JUN1985 18:00:00)-Water Temperature (C)]]*OO[[#This Row],[13]]/SUM(OO[13])</f>
        <v>0</v>
      </c>
      <c r="P493" s="10">
        <f>3/24*OO[[#This Row],[72 (27JUN1985 21:00:00)-Water Temperature (C)]]*OO[[#This Row],[14]]/SUM(OO[14])</f>
        <v>0</v>
      </c>
      <c r="Q493" s="10">
        <f>3/24*OO[[#This Row],[73 (28JUN1985 00:00:00)-Water Temperature (C)]]*OO[[#This Row],[15]]/SUM(OO[15])</f>
        <v>0</v>
      </c>
      <c r="R493" s="10">
        <f>3/24*OO[[#This Row],[74 (28JUN1985 03:00:00)-Water Temperature (C)]]*OO[[#This Row],[16]]/SUM(OO[16])</f>
        <v>0</v>
      </c>
      <c r="S493" s="10">
        <f>3/24*OO[[#This Row],[75 (28JUN1985 06:00:00)-Water Temperature (C)]]*OO[[#This Row],[17]]/SUM(OO[17])</f>
        <v>0</v>
      </c>
      <c r="T493" s="10">
        <f>3/24*OO[[#This Row],[76 (28JUN1985 09:00:00)-Water Temperature (C)]]*OO[[#This Row],[18]]/SUM(OO[18])</f>
        <v>0</v>
      </c>
      <c r="U493" s="10">
        <f>3/24*OO[[#This Row],[77 (28JUN1985 12:00:00)-Water Temperature (C)]]*OO[[#This Row],[19]]/SUM(OO[19])</f>
        <v>0</v>
      </c>
      <c r="V493" s="10">
        <f>3/24000000*OO[[#This Row],[78 (28JUN1985 15:00:00)-Water Temperature (C)]]*OO[[#This Row],[20]]</f>
        <v>0</v>
      </c>
      <c r="W493" s="10">
        <f>3/24000000*OO[[#This Row],[79 (28JUN1985 18:00:00)-Water Temperature (C)]]*OO[[#This Row],[21]]</f>
        <v>0</v>
      </c>
      <c r="X493" s="10">
        <f>3/24000000*OO[[#This Row],[80 (28JUN1985 21:00:00)-Water Temperature (C)]]*OO[[#This Row],[22]]</f>
        <v>0</v>
      </c>
      <c r="Y493" s="10">
        <f>3/24000000*OO[[#This Row],[81 (29JUN1985 00:00:00)-Water Temperature (C)]]*OO[[#This Row],[23]]</f>
        <v>0</v>
      </c>
      <c r="Z493" s="10">
        <f>3/24000000*OO[[#This Row],[82 (29JUN1985 03:00:00)-Water Temperature (C)]]*OO[[#This Row],[24]]</f>
        <v>0</v>
      </c>
      <c r="AA493" s="10">
        <f>3/24000000*OO[[#This Row],[83 (29JUN1985 06:00:00)-Water Temperature (C)]]*OO[[#This Row],[25]]</f>
        <v>4.9933553517174999E-42</v>
      </c>
      <c r="AB493" s="10">
        <f>3/24000000*OO[[#This Row],[84 (29JUN1985 09:00:00)-Water Temperature (C)]]*OO[[#This Row],[26]]</f>
        <v>9.3824022490799999E-37</v>
      </c>
      <c r="AC493" s="10">
        <f>3/24000000*OO[[#This Row],[85 (29JUN1985 12:00:00)-Water Temperature (C)]]*OO[[#This Row],[27]]</f>
        <v>2.8277265197610002E-32</v>
      </c>
      <c r="AD493" s="10">
        <f>3/24000000*OO[[#This Row],[86 (29JUN1985 15:00:00)-Water Temperature (C)]]*OO[[#This Row],[28]]</f>
        <v>1.9677495411115E-28</v>
      </c>
      <c r="AE493" s="10">
        <f>3/24000000*OO[[#This Row],[88 (29JUN1985 21:00:00)-Water Temperature (C)]]*OO[[#This Row],[30]]</f>
        <v>2.991566846601E-22</v>
      </c>
      <c r="AF493" s="10">
        <f>3/24000000*OO[[#This Row],[88 (29JUN1985 21:00:00)-Water Temperature (C)]]*OO[[#This Row],[30]]</f>
        <v>2.991566846601E-22</v>
      </c>
      <c r="AG493" s="10">
        <f>3/24000000*OO[[#This Row],[89 (30JUN1985 00:00:00)-Water Temperature (C)]]*OO[[#This Row],[31]]</f>
        <v>9.3950668166487497E-20</v>
      </c>
      <c r="AH493" s="10">
        <f>3/24000000*OO[[#This Row],[90 (30JUN1985 03:00:00)-Water Temperature (C)]]*OO[[#This Row],[32]]</f>
        <v>1.4441564137199999E-17</v>
      </c>
      <c r="AI493" s="10">
        <f>3/24000000*OO[[#This Row],[91 (30JUN1985 06:00:00)-Water Temperature (C)]]*OO[[#This Row],[33]]</f>
        <v>1.2066395230862502E-15</v>
      </c>
      <c r="AJ493" s="10">
        <f>3/24000000*OO[[#This Row],[92 (30JUN1985 09:00:00)-Water Temperature (C)]]*OO[[#This Row],[34]]</f>
        <v>5.9748506991199993E-14</v>
      </c>
      <c r="AK493" s="10">
        <f>3/24000000*OO[[#This Row],[93 (30JUN1985 12:00:00)-Water Temperature (C)]]*OO[[#This Row],[35]]</f>
        <v>1.8749074567405E-12</v>
      </c>
      <c r="AL493" s="10">
        <f>3/24000000*OO[[#This Row],[94 (30JUN1985 15:00:00)-Water Temperature (C)]]*OO[[#This Row],[36]]</f>
        <v>3.9354700408799997E-11</v>
      </c>
      <c r="AM493" s="10">
        <f>3/24000000*OO[[#This Row],[95 (30JUN1985 18:00:00)-Water Temperature (C)]]*OO[[#This Row],[37]]</f>
        <v>5.7802379125349995E-10</v>
      </c>
      <c r="AN493" s="10">
        <f>3/24000000*OO[[#This Row],[96 (30JUN1985 21:00:00)-Water Temperature (C)]]*OO[[#This Row],[38]]</f>
        <v>6.1718227615799995E-9</v>
      </c>
      <c r="AO493" s="10">
        <f>3/24000000*OO[[#This Row],[97 (01JUL1985 00:00:00)-Water Temperature (C)]]*OO[[#This Row],[39]]</f>
        <v>4.9751736677E-8</v>
      </c>
      <c r="AP493" s="10">
        <f>3/24000000*OO[[#This Row],[98 (01JUL1985 03:00:00)-Water Temperature (C)]]*OO[[#This Row],[40]]</f>
        <v>3.1336168356149995E-7</v>
      </c>
      <c r="AQ493" s="10">
        <f>3/24000000*OO[[#This Row],[99 (01JUL1985 06:00:00)-Water Temperature (C)]]*OO[[#This Row],[41]]</f>
        <v>1.5894946038706247E-6</v>
      </c>
      <c r="AR493" s="10">
        <f>3/24000000*OO[[#This Row],[100 (01JUL1985 09:00:00)-Water Temperature (C)]]*OO[[#This Row],[42]]</f>
        <v>6.6899646098250001E-6</v>
      </c>
      <c r="AS493" s="10">
        <f>3/24000000*OO[[#This Row],[101 (01JUL1985 12:00:00)-Water Temperature (C)]]*OO[[#This Row],[43]]</f>
        <v>2.3755303935999997E-5</v>
      </c>
      <c r="AT493" s="10">
        <f>3/24000000*OO[[#This Row],[102 (01JUL1985 15:00:00)-Water Temperature (C)]]*OO[[#This Row],[44]]</f>
        <v>7.2277657935250009E-5</v>
      </c>
      <c r="AU493" s="10">
        <f>3/24000000*OO[[#This Row],[103 (01JUL1985 18:00:00)-Water Temperature (C)]]*OO[[#This Row],[45]]</f>
        <v>1.9196126849794999E-4</v>
      </c>
      <c r="AV493" s="10">
        <f>3/24000000*OO[[#This Row],[104 (01JUL1985 21:00:00)-Water Temperature (C)]]*OO[[#This Row],[46]]</f>
        <v>4.51748745756E-4</v>
      </c>
      <c r="AW493" s="10">
        <f>3/24000000*OO[[#This Row],[105 (02JUL1985 00:00:00)-Water Temperature (C)]]*OO[[#This Row],[47]]</f>
        <v>9.587091592439999E-4</v>
      </c>
      <c r="AX493" s="10">
        <f>3/24000000*OO[[#This Row],[106 (02JUL1985 03:00:00)-Water Temperature (C)]]*OO[[#This Row],[48]]</f>
        <v>1.8564679356629997E-3</v>
      </c>
      <c r="AY493" s="10">
        <f>3/24000000*OO[[#This Row],[107 (02JUL1985 06:00:00)-Water Temperature (C)]]*OO[[#This Row],[49]]</f>
        <v>3.315140090710625E-3</v>
      </c>
      <c r="AZ493" s="10">
        <f>3/24000000*OO[[#This Row],[108 (02JUL1985 09:00:00)-Water Temperature (C)]]*OO[[#This Row],[50]]</f>
        <v>5.5097908956749991E-3</v>
      </c>
      <c r="BA493" s="10">
        <f>3/24000000*OO[[#This Row],[109 (02JUL1985 12:00:00)-Water Temperature (C)]]*OO[[#This Row],[51]]</f>
        <v>8.6189989423200008E-3</v>
      </c>
      <c r="BB493" s="10">
        <f>3/24000000*OO[[#This Row],[110 (02JUL1985 15:00:00)-Water Temperature (C)]]*OO[[#This Row],[52]]</f>
        <v>1.2786456730417499E-2</v>
      </c>
      <c r="BC493" s="10">
        <f>3/24000000*OO[[#This Row],[111 (02JUL1985 18:00:00)-Water Temperature (C)]]*OO[[#This Row],[53]]</f>
        <v>1.8057299200362496E-2</v>
      </c>
      <c r="BD493" s="10">
        <f>3/24000000*OO[[#This Row],[112 (02JUL1985 21:00:00)-Water Temperature (C)]]*OO[[#This Row],[54]]</f>
        <v>2.4341145494249997E-2</v>
      </c>
      <c r="BE493" s="10">
        <f>3/24000000*OO[[#This Row],[113 (03JUL1985 00:00:00)-Water Temperature (C)]]*OO[[#This Row],[55]]</f>
        <v>3.146118746624E-2</v>
      </c>
      <c r="BF493" s="10">
        <f>3/24000000*OO[[#This Row],[114 (03JUL1985 03:00:00)-Water Temperature (C)]]*OO[[#This Row],[56]]</f>
        <v>3.9310956986612501E-2</v>
      </c>
      <c r="BG493" s="10">
        <f>3/24000000*OO[[#This Row],[115 (03JUL1985 06:00:00)-Water Temperature (C)]]*OO[[#This Row],[57]]</f>
        <v>4.769859145424999E-2</v>
      </c>
      <c r="BH493" s="10">
        <f>3/24000000*OO[[#This Row],[116 (03JUL1985 09:00:00)-Water Temperature (C)]]*OO[[#This Row],[58]]</f>
        <v>5.6577510606499994E-2</v>
      </c>
      <c r="BI493" s="10">
        <f>3/24000000*OO[[#This Row],[117 (03JUL1985 12:00:00)-Water Temperature (C)]]*OO[[#This Row],[59]]</f>
        <v>6.5685455060549999E-2</v>
      </c>
      <c r="BJ493" s="10">
        <f>3/24000000*OO[[#This Row],[118 (03JUL1985 15:00:00)-Water Temperature (C)]]*OO[[#This Row],[60]]</f>
        <v>7.4652820317562499E-2</v>
      </c>
      <c r="BK493" s="10">
        <f>3/24000000*OO[[#This Row],[119 (03JUL1985 18:00:00)-Water Temperature (C)]]*OO[[#This Row],[61]]</f>
        <v>8.3219679619999987E-2</v>
      </c>
      <c r="BL493" s="10">
        <f>3/24000000*OO[[#This Row],[120 (03JUL1985 21:00:00)-Water Temperature (C)]]*OO[[#This Row],[62]]</f>
        <v>9.1004534314312505E-2</v>
      </c>
      <c r="BM493" s="10">
        <f>3/24000000*OO[[#This Row],[121 (04JUL1985 00:00:00)-Water Temperature (C)]]*OO[[#This Row],[63]]</f>
        <v>9.794211296186249E-2</v>
      </c>
      <c r="BN493" s="10">
        <f>3/24000000*OO[[#This Row],[122 (04JUL1985 03:00:00)-Water Temperature (C)]]*OO[[#This Row],[64]]</f>
        <v>0.1040832086925</v>
      </c>
      <c r="BO493" s="10">
        <f>3/24000000*OO[[#This Row],[123 (04JUL1985 06:00:00)-Water Temperature (C)]]*OO[[#This Row],[65]]</f>
        <v>0.109410227458125</v>
      </c>
      <c r="BP493" s="10">
        <f>3/24000000*OO[[#This Row],[124 (04JUL1985 09:00:00)-Water Temperature (C)]]*OO[[#This Row],[66]]</f>
        <v>0.1143520980520875</v>
      </c>
      <c r="BQ493" s="10">
        <f>3/24000000*OO[[#This Row],[125 (04JUL1985 12:00:00)-Water Temperature (C)]]*OO[[#This Row],[67]]</f>
        <v>0.11850931257389999</v>
      </c>
      <c r="BR493" s="10">
        <f>3/24000000*OO[[#This Row],[126 (04JUL1985 15:00:00)-Water Temperature (C)]]*OO[[#This Row],[68]]</f>
        <v>0.12168341455924998</v>
      </c>
      <c r="BS493" s="10">
        <f>3/24000000*OO[[#This Row],[127 (04JUL1985 18:00:00)-Water Temperature (C)]]*OO[[#This Row],[69]]</f>
        <v>0.123881808935925</v>
      </c>
      <c r="BT493" s="10">
        <f>3/24000000*OO[[#This Row],[128 (04JUL1985 21:00:00)-Water Temperature (C)]]*OO[[#This Row],[70]]</f>
        <v>0.12509790797049999</v>
      </c>
      <c r="BU493" s="10">
        <f>3/24000000*OO[[#This Row],[129 (05JUL1985 00:00:00)-Water Temperature (C)]]*OO[[#This Row],[71]]</f>
        <v>0.12534557920274997</v>
      </c>
      <c r="BV493" s="10">
        <f>3/24000000*OO[[#This Row],[130 (05JUL1985 03:00:00)-Water Temperature (C)]]*OO[[#This Row],[72]]</f>
        <v>0.12495903289329999</v>
      </c>
      <c r="BW493" s="10">
        <f>3/24000000*OO[[#This Row],[131 (05JUL1985 06:00:00)-Water Temperature (C)]]*OO[[#This Row],[73]]</f>
        <v>0.12409181804373749</v>
      </c>
      <c r="BX493" s="10">
        <f>3/24000000*OO[[#This Row],[132 (05JUL1985 09:00:00)-Water Temperature (C)]]*OO[[#This Row],[74]]</f>
        <v>0.12327293954514999</v>
      </c>
      <c r="BY493" s="10">
        <f>3/24000000*OO[[#This Row],[133 (05JUL1985 12:00:00)-Water Temperature (C)]]*OO[[#This Row],[75]]</f>
        <v>0.12222892710874998</v>
      </c>
      <c r="BZ493" s="10">
        <f>3/24000000*OO[[#This Row],[134 (05JUL1985 15:00:00)-Water Temperature (C)]]*OO[[#This Row],[76]]</f>
        <v>0.12085443427818751</v>
      </c>
      <c r="CA493" s="10">
        <f>3/24000000*OO[[#This Row],[135 (05JUL1985 18:00:00)-Water Temperature (C)]]*OO[[#This Row],[77]]</f>
        <v>0.11907918721159999</v>
      </c>
      <c r="CB493" s="10">
        <f>3/24000000*OO[[#This Row],[136 (05JUL1985 21:00:00)-Water Temperature (C)]]*OO[[#This Row],[78]]</f>
        <v>0.11658110857887498</v>
      </c>
      <c r="CC493" s="10">
        <f>3/24000000*OO[[#This Row],[137 (06JUL1985 00:00:00)-Water Temperature (C)]]*OO[[#This Row],[79]]</f>
        <v>0.11363093903570001</v>
      </c>
      <c r="CD493" s="10">
        <f>3/24000000*OO[[#This Row],[138 (06JUL1985 03:00:00)-Water Temperature (C)]]*OO[[#This Row],[80]]</f>
        <v>0.1105412603084</v>
      </c>
      <c r="CE493" s="10">
        <f>3/24000000*OO[[#This Row],[139 (06JUL1985 06:00:00)-Water Temperature (C)]]*OO[[#This Row],[81]]</f>
        <v>0.10745400480724999</v>
      </c>
      <c r="CF493" s="10">
        <f>3/24000000*OO[[#This Row],[140 (06JUL1985 09:00:00)-Water Temperature (C)]]*OO[[#This Row],[82]]</f>
        <v>0.10484131738499999</v>
      </c>
      <c r="CG493" s="10">
        <f>3/24000000*OO[[#This Row],[141 (06JUL1985 12:00:00)-Water Temperature (C)]]*OO[[#This Row],[83]]</f>
        <v>0.1023167676525</v>
      </c>
      <c r="CH493" s="10">
        <f>3/24000000*OO[[#This Row],[142 (06JUL1985 15:00:00)-Water Temperature (C)]]*OO[[#This Row],[84]]</f>
        <v>9.9718695656999978E-2</v>
      </c>
      <c r="CI493" s="10">
        <f>3/24000000*OO[[#This Row],[143 (06JUL1985 18:00:00)-Water Temperature (C)]]*OO[[#This Row],[85]]</f>
        <v>9.7020213010662493E-2</v>
      </c>
      <c r="CJ493" s="10">
        <f>3/24000000*OO[[#This Row],[144 (06JUL1985 21:00:00)-Water Temperature (C)]]*OO[[#This Row],[86]]</f>
        <v>9.3956062954950001E-2</v>
      </c>
      <c r="CK493" s="10">
        <f>3/24000000*OO[[#This Row],[145 (07JUL1985 00:00:00)-Water Temperature (C)]]*OO[[#This Row],[87]]</f>
        <v>9.0703814482125E-2</v>
      </c>
      <c r="CL493" s="10">
        <f>3/24000000*OO[[#This Row],[146 (07JUL1985 03:00:00)-Water Temperature (C)]]*OO[[#This Row],[88]]</f>
        <v>8.7466050556875008E-2</v>
      </c>
      <c r="CM493" s="10">
        <f>3/24000000*OO[[#This Row],[147 (07JUL1985 06:00:00)-Water Temperature (C)]]*OO[[#This Row],[89]]</f>
        <v>8.4292411198074998E-2</v>
      </c>
      <c r="CN493" s="10">
        <f>3/24000000*OO[[#This Row],[148 (07JUL1985 09:00:00)-Water Temperature (C)]]*OO[[#This Row],[90]]</f>
        <v>8.1295033606199996E-2</v>
      </c>
      <c r="CO493" s="10">
        <f>3/24000000*OO[[#This Row],[149 (07JUL1985 12:00:00)-Water Temperature (C)]]*OO[[#This Row],[91]]</f>
        <v>7.8554335820124999E-2</v>
      </c>
      <c r="CP493" s="10">
        <f>3/24000000*OO[[#This Row],[150 (07JUL1985 15:00:00)-Water Temperature (C)]]*OO[[#This Row],[92]]</f>
        <v>7.6076496331500001E-2</v>
      </c>
      <c r="CQ493" s="10">
        <f>3/24000000*OO[[#This Row],[151 (07JUL1985 18:00:00)-Water Temperature (C)]]*OO[[#This Row],[93]]</f>
        <v>7.3490370212999992E-2</v>
      </c>
      <c r="CR493" s="10">
        <f>3/24000000*OO[[#This Row],[152 (07JUL1985 21:00:00)-Water Temperature (C)]]*OO[[#This Row],[94]]</f>
        <v>7.0774234756087503E-2</v>
      </c>
      <c r="CS493" s="10">
        <f>3/24000000*OO[[#This Row],[153 (08JUL1985 00:00:00)-Water Temperature (C)]]*OO[[#This Row],[95]]</f>
        <v>6.8097649164187507E-2</v>
      </c>
      <c r="CT493" s="10">
        <f>3/24000000*OO[[#This Row],[154 (08JUL1985 03:00:00)-Water Temperature (C)]]*OO[[#This Row],[96]]</f>
        <v>6.5502740929499995E-2</v>
      </c>
      <c r="CU493" s="10">
        <f>3/24000000*OO[[#This Row],[155 (08JUL1985 06:00:00)-Water Temperature (C)]]*OO[[#This Row],[97]]</f>
        <v>6.3008903518575007E-2</v>
      </c>
      <c r="CV493" s="10">
        <f>3/24000000*OO[[#This Row],[156 (08JUL1985 09:00:00)-Water Temperature (C)]]*OO[[#This Row],[98]]</f>
        <v>6.0815592436687493E-2</v>
      </c>
      <c r="CW493" s="10">
        <f>3/24000000*OO[[#This Row],[157 (08JUL1985 12:00:00)-Water Temperature (C)]]*OO[[#This Row],[99]]</f>
        <v>5.8839291592674994E-2</v>
      </c>
    </row>
    <row r="494" spans="1:101" x14ac:dyDescent="0.35">
      <c r="A494" t="s">
        <v>501</v>
      </c>
      <c r="B494">
        <v>822.60950000000003</v>
      </c>
      <c r="C494" s="10">
        <f>3/24*OO[[#This Row],[59 (26JUN1985 06:00:00)-Water Temperature (C)]]*OO[[#This Row],[1]]/SUM(OO[1])</f>
        <v>0</v>
      </c>
      <c r="D494" s="10">
        <f>3/24*OO[[#This Row],[60 (26JUN1985 09:00:00)-Water Temperature (C)]]*OO[[#This Row],[2]]/SUM(OO[2])</f>
        <v>0</v>
      </c>
      <c r="E494" s="10">
        <f>3/24*OO[[#This Row],[61 (26JUN1985 12:00:00)-Water Temperature (C)]]*OO[[#This Row],[3]]/SUM(OO[3])</f>
        <v>0</v>
      </c>
      <c r="F494" s="10">
        <f>3/24*OO[[#This Row],[62 (26JUN1985 15:00:00)-Water Temperature (C)]]*OO[[#This Row],[4]]/SUM(OO[4])</f>
        <v>0</v>
      </c>
      <c r="G494" s="10">
        <f>3/24*OO[[#This Row],[63 (26JUN1985 18:00:00)-Water Temperature (C)]]*OO[[#This Row],[5]]/SUM(OO[5])</f>
        <v>0</v>
      </c>
      <c r="H494" s="10">
        <f>3/24*OO[[#This Row],[64 (26JUN1985 21:00:00)-Water Temperature (C)]]*OO[[#This Row],[6]]/SUM(OO[6])</f>
        <v>0</v>
      </c>
      <c r="I494" s="10">
        <f>3/24*OO[[#This Row],[65 (27JUN1985 00:00:00)-Water Temperature (C)]]*OO[[#This Row],[7]]/SUM(OO[7])</f>
        <v>0</v>
      </c>
      <c r="J494" s="10">
        <f>3/24*OO[[#This Row],[66 (27JUN1985 03:00:00)-Water Temperature (C)]]*OO[[#This Row],[8]]/SUM(OO[8])</f>
        <v>0</v>
      </c>
      <c r="K494" s="10">
        <f>3/24*OO[[#This Row],[67 (27JUN1985 06:00:00)-Water Temperature (C)]]*OO[[#This Row],[9]]/SUM(OO[9])</f>
        <v>0</v>
      </c>
      <c r="L494" s="10">
        <f>3/24*OO[[#This Row],[68 (27JUN1985 09:00:00)-Water Temperature (C)]]*OO[[#This Row],[10]]/SUM(OO[10])</f>
        <v>0</v>
      </c>
      <c r="M494" s="10">
        <f>3/24*OO[[#This Row],[69 (27JUN1985 12:00:00)-Water Temperature (C)]]*OO[[#This Row],[11]]/SUM(OO[11])</f>
        <v>0</v>
      </c>
      <c r="N494" s="10">
        <f>3/24*OO[[#This Row],[70 (27JUN1985 15:00:00)-Water Temperature (C)]]*OO[[#This Row],[12]]/SUM(OO[12])</f>
        <v>0</v>
      </c>
      <c r="O494" s="10">
        <f>3/24*OO[[#This Row],[71 (27JUN1985 18:00:00)-Water Temperature (C)]]*OO[[#This Row],[13]]/SUM(OO[13])</f>
        <v>0</v>
      </c>
      <c r="P494" s="10">
        <f>3/24*OO[[#This Row],[72 (27JUN1985 21:00:00)-Water Temperature (C)]]*OO[[#This Row],[14]]/SUM(OO[14])</f>
        <v>0</v>
      </c>
      <c r="Q494" s="10">
        <f>3/24*OO[[#This Row],[73 (28JUN1985 00:00:00)-Water Temperature (C)]]*OO[[#This Row],[15]]/SUM(OO[15])</f>
        <v>0</v>
      </c>
      <c r="R494" s="10">
        <f>3/24*OO[[#This Row],[74 (28JUN1985 03:00:00)-Water Temperature (C)]]*OO[[#This Row],[16]]/SUM(OO[16])</f>
        <v>0</v>
      </c>
      <c r="S494" s="10">
        <f>3/24*OO[[#This Row],[75 (28JUN1985 06:00:00)-Water Temperature (C)]]*OO[[#This Row],[17]]/SUM(OO[17])</f>
        <v>0</v>
      </c>
      <c r="T494" s="10">
        <f>3/24*OO[[#This Row],[76 (28JUN1985 09:00:00)-Water Temperature (C)]]*OO[[#This Row],[18]]/SUM(OO[18])</f>
        <v>0</v>
      </c>
      <c r="U494" s="10">
        <f>3/24*OO[[#This Row],[77 (28JUN1985 12:00:00)-Water Temperature (C)]]*OO[[#This Row],[19]]/SUM(OO[19])</f>
        <v>0</v>
      </c>
      <c r="V494" s="10">
        <f>3/24000000*OO[[#This Row],[78 (28JUN1985 15:00:00)-Water Temperature (C)]]*OO[[#This Row],[20]]</f>
        <v>0</v>
      </c>
      <c r="W494" s="10">
        <f>3/24000000*OO[[#This Row],[79 (28JUN1985 18:00:00)-Water Temperature (C)]]*OO[[#This Row],[21]]</f>
        <v>0</v>
      </c>
      <c r="X494" s="10">
        <f>3/24000000*OO[[#This Row],[80 (28JUN1985 21:00:00)-Water Temperature (C)]]*OO[[#This Row],[22]]</f>
        <v>0</v>
      </c>
      <c r="Y494" s="10">
        <f>3/24000000*OO[[#This Row],[81 (29JUN1985 00:00:00)-Water Temperature (C)]]*OO[[#This Row],[23]]</f>
        <v>0</v>
      </c>
      <c r="Z494" s="10">
        <f>3/24000000*OO[[#This Row],[82 (29JUN1985 03:00:00)-Water Temperature (C)]]*OO[[#This Row],[24]]</f>
        <v>0</v>
      </c>
      <c r="AA494" s="10">
        <f>3/24000000*OO[[#This Row],[83 (29JUN1985 06:00:00)-Water Temperature (C)]]*OO[[#This Row],[25]]</f>
        <v>1.0979456917172501E-42</v>
      </c>
      <c r="AB494" s="10">
        <f>3/24000000*OO[[#This Row],[84 (29JUN1985 09:00:00)-Water Temperature (C)]]*OO[[#This Row],[26]]</f>
        <v>2.3006754356656249E-37</v>
      </c>
      <c r="AC494" s="10">
        <f>3/24000000*OO[[#This Row],[85 (29JUN1985 12:00:00)-Water Temperature (C)]]*OO[[#This Row],[27]]</f>
        <v>7.6286893667400007E-33</v>
      </c>
      <c r="AD494" s="10">
        <f>3/24000000*OO[[#This Row],[86 (29JUN1985 15:00:00)-Water Temperature (C)]]*OO[[#This Row],[28]]</f>
        <v>5.8148355070649998E-29</v>
      </c>
      <c r="AE494" s="10">
        <f>3/24000000*OO[[#This Row],[88 (29JUN1985 21:00:00)-Water Temperature (C)]]*OO[[#This Row],[30]]</f>
        <v>1.03999350378E-22</v>
      </c>
      <c r="AF494" s="10">
        <f>3/24000000*OO[[#This Row],[88 (29JUN1985 21:00:00)-Water Temperature (C)]]*OO[[#This Row],[30]]</f>
        <v>1.03999350378E-22</v>
      </c>
      <c r="AG494" s="10">
        <f>3/24000000*OO[[#This Row],[89 (30JUN1985 00:00:00)-Water Temperature (C)]]*OO[[#This Row],[31]]</f>
        <v>3.5023780702831248E-20</v>
      </c>
      <c r="AH494" s="10">
        <f>3/24000000*OO[[#This Row],[90 (30JUN1985 03:00:00)-Water Temperature (C)]]*OO[[#This Row],[32]]</f>
        <v>5.7370680828749991E-18</v>
      </c>
      <c r="AI494" s="10">
        <f>3/24000000*OO[[#This Row],[91 (30JUN1985 06:00:00)-Water Temperature (C)]]*OO[[#This Row],[33]]</f>
        <v>5.0826282813637496E-16</v>
      </c>
      <c r="AJ494" s="10">
        <f>3/24000000*OO[[#This Row],[92 (30JUN1985 09:00:00)-Water Temperature (C)]]*OO[[#This Row],[34]]</f>
        <v>2.6574112617444998E-14</v>
      </c>
      <c r="AK494" s="10">
        <f>3/24000000*OO[[#This Row],[93 (30JUN1985 12:00:00)-Water Temperature (C)]]*OO[[#This Row],[35]]</f>
        <v>8.7741827220312486E-13</v>
      </c>
      <c r="AL494" s="10">
        <f>3/24000000*OO[[#This Row],[94 (30JUN1985 15:00:00)-Water Temperature (C)]]*OO[[#This Row],[36]]</f>
        <v>1.932001710051875E-11</v>
      </c>
      <c r="AM494" s="10">
        <f>3/24000000*OO[[#This Row],[95 (30JUN1985 18:00:00)-Water Temperature (C)]]*OO[[#This Row],[37]]</f>
        <v>2.9687794755749998E-10</v>
      </c>
      <c r="AN494" s="10">
        <f>3/24000000*OO[[#This Row],[96 (30JUN1985 21:00:00)-Water Temperature (C)]]*OO[[#This Row],[38]]</f>
        <v>3.3083161511227496E-9</v>
      </c>
      <c r="AO494" s="10">
        <f>3/24000000*OO[[#This Row],[97 (01JUL1985 00:00:00)-Water Temperature (C)]]*OO[[#This Row],[39]]</f>
        <v>2.7768908976204998E-8</v>
      </c>
      <c r="AP494" s="10">
        <f>3/24000000*OO[[#This Row],[98 (01JUL1985 03:00:00)-Water Temperature (C)]]*OO[[#This Row],[40]]</f>
        <v>1.8171009726573749E-7</v>
      </c>
      <c r="AQ494" s="10">
        <f>3/24000000*OO[[#This Row],[99 (01JUL1985 06:00:00)-Water Temperature (C)]]*OO[[#This Row],[41]]</f>
        <v>9.5549155120599985E-7</v>
      </c>
      <c r="AR494" s="10">
        <f>3/24000000*OO[[#This Row],[100 (01JUL1985 09:00:00)-Water Temperature (C)]]*OO[[#This Row],[42]]</f>
        <v>4.1602194467500003E-6</v>
      </c>
      <c r="AS494" s="10">
        <f>3/24000000*OO[[#This Row],[101 (01JUL1985 12:00:00)-Water Temperature (C)]]*OO[[#This Row],[43]]</f>
        <v>1.5253209021187499E-5</v>
      </c>
      <c r="AT494" s="10">
        <f>3/24000000*OO[[#This Row],[102 (01JUL1985 15:00:00)-Water Temperature (C)]]*OO[[#This Row],[44]]</f>
        <v>4.7834688701799999E-5</v>
      </c>
      <c r="AU494" s="10">
        <f>3/24000000*OO[[#This Row],[103 (01JUL1985 18:00:00)-Water Temperature (C)]]*OO[[#This Row],[45]]</f>
        <v>1.3071065923416251E-4</v>
      </c>
      <c r="AV494" s="10">
        <f>3/24000000*OO[[#This Row],[104 (01JUL1985 21:00:00)-Water Temperature (C)]]*OO[[#This Row],[46]]</f>
        <v>3.1595763937437496E-4</v>
      </c>
      <c r="AW494" s="10">
        <f>3/24000000*OO[[#This Row],[105 (02JUL1985 00:00:00)-Water Temperature (C)]]*OO[[#This Row],[47]]</f>
        <v>6.8760638943700001E-4</v>
      </c>
      <c r="AX494" s="10">
        <f>3/24000000*OO[[#This Row],[106 (02JUL1985 03:00:00)-Water Temperature (C)]]*OO[[#This Row],[48]]</f>
        <v>1.3633713255709998E-3</v>
      </c>
      <c r="AY494" s="10">
        <f>3/24000000*OO[[#This Row],[107 (02JUL1985 06:00:00)-Water Temperature (C)]]*OO[[#This Row],[49]]</f>
        <v>2.4893271624663749E-3</v>
      </c>
      <c r="AZ494" s="10">
        <f>3/24000000*OO[[#This Row],[108 (02JUL1985 09:00:00)-Water Temperature (C)]]*OO[[#This Row],[50]]</f>
        <v>4.2247054469849998E-3</v>
      </c>
      <c r="BA494" s="10">
        <f>3/24000000*OO[[#This Row],[109 (02JUL1985 12:00:00)-Water Temperature (C)]]*OO[[#This Row],[51]]</f>
        <v>6.7396821275474998E-3</v>
      </c>
      <c r="BB494" s="10">
        <f>3/24000000*OO[[#This Row],[110 (02JUL1985 15:00:00)-Water Temperature (C)]]*OO[[#This Row],[52]]</f>
        <v>1.01839316057925E-2</v>
      </c>
      <c r="BC494" s="10">
        <f>3/24000000*OO[[#This Row],[111 (02JUL1985 18:00:00)-Water Temperature (C)]]*OO[[#This Row],[53]]</f>
        <v>1.4632726839639999E-2</v>
      </c>
      <c r="BD494" s="10">
        <f>3/24000000*OO[[#This Row],[112 (02JUL1985 21:00:00)-Water Temperature (C)]]*OO[[#This Row],[54]]</f>
        <v>2.004943716559375E-2</v>
      </c>
      <c r="BE494" s="10">
        <f>3/24000000*OO[[#This Row],[113 (03JUL1985 00:00:00)-Water Temperature (C)]]*OO[[#This Row],[55]]</f>
        <v>2.6317391630699998E-2</v>
      </c>
      <c r="BF494" s="10">
        <f>3/24000000*OO[[#This Row],[114 (03JUL1985 03:00:00)-Water Temperature (C)]]*OO[[#This Row],[56]]</f>
        <v>3.3365856709899999E-2</v>
      </c>
      <c r="BG494" s="10">
        <f>3/24000000*OO[[#This Row],[115 (03JUL1985 06:00:00)-Water Temperature (C)]]*OO[[#This Row],[57]]</f>
        <v>4.1044916187499995E-2</v>
      </c>
      <c r="BH494" s="10">
        <f>3/24000000*OO[[#This Row],[116 (03JUL1985 09:00:00)-Water Temperature (C)]]*OO[[#This Row],[58]]</f>
        <v>4.9317552277875001E-2</v>
      </c>
      <c r="BI494" s="10">
        <f>3/24000000*OO[[#This Row],[117 (03JUL1985 12:00:00)-Water Temperature (C)]]*OO[[#This Row],[59]]</f>
        <v>5.7958935504799997E-2</v>
      </c>
      <c r="BJ494" s="10">
        <f>3/24000000*OO[[#This Row],[118 (03JUL1985 15:00:00)-Water Temperature (C)]]*OO[[#This Row],[60]]</f>
        <v>6.663567526335E-2</v>
      </c>
      <c r="BK494" s="10">
        <f>3/24000000*OO[[#This Row],[119 (03JUL1985 18:00:00)-Water Temperature (C)]]*OO[[#This Row],[61]]</f>
        <v>7.5096921677599987E-2</v>
      </c>
      <c r="BL494" s="10">
        <f>3/24000000*OO[[#This Row],[120 (03JUL1985 21:00:00)-Water Temperature (C)]]*OO[[#This Row],[62]]</f>
        <v>8.297790898206249E-2</v>
      </c>
      <c r="BM494" s="10">
        <f>3/24000000*OO[[#This Row],[121 (04JUL1985 00:00:00)-Water Temperature (C)]]*OO[[#This Row],[63]]</f>
        <v>9.0186935635225007E-2</v>
      </c>
      <c r="BN494" s="10">
        <f>3/24000000*OO[[#This Row],[122 (04JUL1985 03:00:00)-Water Temperature (C)]]*OO[[#This Row],[64]]</f>
        <v>9.6739619205937502E-2</v>
      </c>
      <c r="BO494" s="10">
        <f>3/24000000*OO[[#This Row],[123 (04JUL1985 06:00:00)-Water Temperature (C)]]*OO[[#This Row],[65]]</f>
        <v>0.10259445785350001</v>
      </c>
      <c r="BP494" s="10">
        <f>3/24000000*OO[[#This Row],[124 (04JUL1985 09:00:00)-Water Temperature (C)]]*OO[[#This Row],[66]]</f>
        <v>0.1081217754168</v>
      </c>
      <c r="BQ494" s="10">
        <f>3/24000000*OO[[#This Row],[125 (04JUL1985 12:00:00)-Water Temperature (C)]]*OO[[#This Row],[67]]</f>
        <v>0.1129359425180375</v>
      </c>
      <c r="BR494" s="10">
        <f>3/24000000*OO[[#This Row],[126 (04JUL1985 15:00:00)-Water Temperature (C)]]*OO[[#This Row],[68]]</f>
        <v>0.1168296847801</v>
      </c>
      <c r="BS494" s="10">
        <f>3/24000000*OO[[#This Row],[127 (04JUL1985 18:00:00)-Water Temperature (C)]]*OO[[#This Row],[69]]</f>
        <v>0.11978745793075</v>
      </c>
      <c r="BT494" s="10">
        <f>3/24000000*OO[[#This Row],[128 (04JUL1985 21:00:00)-Water Temperature (C)]]*OO[[#This Row],[70]]</f>
        <v>0.12178445912040001</v>
      </c>
      <c r="BU494" s="10">
        <f>3/24000000*OO[[#This Row],[129 (05JUL1985 00:00:00)-Water Temperature (C)]]*OO[[#This Row],[71]]</f>
        <v>0.12281584800774999</v>
      </c>
      <c r="BV494" s="10">
        <f>3/24000000*OO[[#This Row],[130 (05JUL1985 03:00:00)-Water Temperature (C)]]*OO[[#This Row],[72]]</f>
        <v>0.123188094675</v>
      </c>
      <c r="BW494" s="10">
        <f>3/24000000*OO[[#This Row],[131 (05JUL1985 06:00:00)-Water Temperature (C)]]*OO[[#This Row],[73]]</f>
        <v>0.12304714968</v>
      </c>
      <c r="BX494" s="10">
        <f>3/24000000*OO[[#This Row],[132 (05JUL1985 09:00:00)-Water Temperature (C)]]*OO[[#This Row],[74]]</f>
        <v>0.12290054963096252</v>
      </c>
      <c r="BY494" s="10">
        <f>3/24000000*OO[[#This Row],[133 (05JUL1985 12:00:00)-Water Temperature (C)]]*OO[[#This Row],[75]]</f>
        <v>0.12248540767565001</v>
      </c>
      <c r="BZ494" s="10">
        <f>3/24000000*OO[[#This Row],[134 (05JUL1985 15:00:00)-Water Temperature (C)]]*OO[[#This Row],[76]]</f>
        <v>0.12169498563985001</v>
      </c>
      <c r="CA494" s="10">
        <f>3/24000000*OO[[#This Row],[135 (05JUL1985 18:00:00)-Water Temperature (C)]]*OO[[#This Row],[77]]</f>
        <v>0.12045964392</v>
      </c>
      <c r="CB494" s="10">
        <f>3/24000000*OO[[#This Row],[136 (05JUL1985 21:00:00)-Water Temperature (C)]]*OO[[#This Row],[78]]</f>
        <v>0.11846927234889998</v>
      </c>
      <c r="CC494" s="10">
        <f>3/24000000*OO[[#This Row],[137 (06JUL1985 00:00:00)-Water Temperature (C)]]*OO[[#This Row],[79]]</f>
        <v>0.11593275841119997</v>
      </c>
      <c r="CD494" s="10">
        <f>3/24000000*OO[[#This Row],[138 (06JUL1985 03:00:00)-Water Temperature (C)]]*OO[[#This Row],[80]]</f>
        <v>0.11325311182159997</v>
      </c>
      <c r="CE494" s="10">
        <f>3/24000000*OO[[#This Row],[139 (06JUL1985 06:00:00)-Water Temperature (C)]]*OO[[#This Row],[81]]</f>
        <v>0.1105066540329</v>
      </c>
      <c r="CF494" s="10">
        <f>3/24000000*OO[[#This Row],[140 (06JUL1985 09:00:00)-Water Temperature (C)]]*OO[[#This Row],[82]]</f>
        <v>0.108200239302125</v>
      </c>
      <c r="CG494" s="10">
        <f>3/24000000*OO[[#This Row],[141 (06JUL1985 12:00:00)-Water Temperature (C)]]*OO[[#This Row],[83]]</f>
        <v>0.10594518878157501</v>
      </c>
      <c r="CH494" s="10">
        <f>3/24000000*OO[[#This Row],[142 (06JUL1985 15:00:00)-Water Temperature (C)]]*OO[[#This Row],[84]]</f>
        <v>0.10357836574312498</v>
      </c>
      <c r="CI494" s="10">
        <f>3/24000000*OO[[#This Row],[143 (06JUL1985 18:00:00)-Water Temperature (C)]]*OO[[#This Row],[85]]</f>
        <v>0.10107614611359998</v>
      </c>
      <c r="CJ494" s="10">
        <f>3/24000000*OO[[#This Row],[144 (06JUL1985 21:00:00)-Water Temperature (C)]]*OO[[#This Row],[86]]</f>
        <v>9.8167782904349993E-2</v>
      </c>
      <c r="CK494" s="10">
        <f>3/24000000*OO[[#This Row],[145 (07JUL1985 00:00:00)-Water Temperature (C)]]*OO[[#This Row],[87]]</f>
        <v>9.5034707637187493E-2</v>
      </c>
      <c r="CL494" s="10">
        <f>3/24000000*OO[[#This Row],[146 (07JUL1985 03:00:00)-Water Temperature (C)]]*OO[[#This Row],[88]]</f>
        <v>9.1887187438312493E-2</v>
      </c>
      <c r="CM494" s="10">
        <f>3/24000000*OO[[#This Row],[147 (07JUL1985 06:00:00)-Water Temperature (C)]]*OO[[#This Row],[89]]</f>
        <v>8.8778389158299997E-2</v>
      </c>
      <c r="CN494" s="10">
        <f>3/24000000*OO[[#This Row],[148 (07JUL1985 09:00:00)-Water Temperature (C)]]*OO[[#This Row],[90]]</f>
        <v>8.5827808095074995E-2</v>
      </c>
      <c r="CO494" s="10">
        <f>3/24000000*OO[[#This Row],[149 (07JUL1985 12:00:00)-Water Temperature (C)]]*OO[[#This Row],[91]]</f>
        <v>8.312176314990001E-2</v>
      </c>
      <c r="CP494" s="10">
        <f>3/24000000*OO[[#This Row],[150 (07JUL1985 15:00:00)-Water Temperature (C)]]*OO[[#This Row],[92]]</f>
        <v>8.0667547360749992E-2</v>
      </c>
      <c r="CQ494" s="10">
        <f>3/24000000*OO[[#This Row],[151 (07JUL1985 18:00:00)-Water Temperature (C)]]*OO[[#This Row],[93]]</f>
        <v>7.8083915963950021E-2</v>
      </c>
      <c r="CR494" s="10">
        <f>3/24000000*OO[[#This Row],[152 (07JUL1985 21:00:00)-Water Temperature (C)]]*OO[[#This Row],[94]]</f>
        <v>7.5347076816812492E-2</v>
      </c>
      <c r="CS494" s="10">
        <f>3/24000000*OO[[#This Row],[153 (08JUL1985 00:00:00)-Water Temperature (C)]]*OO[[#This Row],[95]]</f>
        <v>7.2635205410337494E-2</v>
      </c>
      <c r="CT494" s="10">
        <f>3/24000000*OO[[#This Row],[154 (08JUL1985 03:00:00)-Water Temperature (C)]]*OO[[#This Row],[96]]</f>
        <v>6.9994977307649989E-2</v>
      </c>
      <c r="CU494" s="10">
        <f>3/24000000*OO[[#This Row],[155 (08JUL1985 06:00:00)-Water Temperature (C)]]*OO[[#This Row],[97]]</f>
        <v>6.7448288302762491E-2</v>
      </c>
      <c r="CV494" s="10">
        <f>3/24000000*OO[[#This Row],[156 (08JUL1985 09:00:00)-Water Temperature (C)]]*OO[[#This Row],[98]]</f>
        <v>6.5206415991875002E-2</v>
      </c>
      <c r="CW494" s="10">
        <f>3/24000000*OO[[#This Row],[157 (08JUL1985 12:00:00)-Water Temperature (C)]]*OO[[#This Row],[99]]</f>
        <v>6.3182445903524995E-2</v>
      </c>
    </row>
    <row r="495" spans="1:101" x14ac:dyDescent="0.35">
      <c r="A495" t="s">
        <v>502</v>
      </c>
      <c r="B495">
        <v>833.48779999999999</v>
      </c>
      <c r="C495" s="10">
        <f>3/24*OO[[#This Row],[59 (26JUN1985 06:00:00)-Water Temperature (C)]]*OO[[#This Row],[1]]/SUM(OO[1])</f>
        <v>0</v>
      </c>
      <c r="D495" s="10">
        <f>3/24*OO[[#This Row],[60 (26JUN1985 09:00:00)-Water Temperature (C)]]*OO[[#This Row],[2]]/SUM(OO[2])</f>
        <v>0</v>
      </c>
      <c r="E495" s="10">
        <f>3/24*OO[[#This Row],[61 (26JUN1985 12:00:00)-Water Temperature (C)]]*OO[[#This Row],[3]]/SUM(OO[3])</f>
        <v>0</v>
      </c>
      <c r="F495" s="10">
        <f>3/24*OO[[#This Row],[62 (26JUN1985 15:00:00)-Water Temperature (C)]]*OO[[#This Row],[4]]/SUM(OO[4])</f>
        <v>0</v>
      </c>
      <c r="G495" s="10">
        <f>3/24*OO[[#This Row],[63 (26JUN1985 18:00:00)-Water Temperature (C)]]*OO[[#This Row],[5]]/SUM(OO[5])</f>
        <v>0</v>
      </c>
      <c r="H495" s="10">
        <f>3/24*OO[[#This Row],[64 (26JUN1985 21:00:00)-Water Temperature (C)]]*OO[[#This Row],[6]]/SUM(OO[6])</f>
        <v>0</v>
      </c>
      <c r="I495" s="10">
        <f>3/24*OO[[#This Row],[65 (27JUN1985 00:00:00)-Water Temperature (C)]]*OO[[#This Row],[7]]/SUM(OO[7])</f>
        <v>0</v>
      </c>
      <c r="J495" s="10">
        <f>3/24*OO[[#This Row],[66 (27JUN1985 03:00:00)-Water Temperature (C)]]*OO[[#This Row],[8]]/SUM(OO[8])</f>
        <v>0</v>
      </c>
      <c r="K495" s="10">
        <f>3/24*OO[[#This Row],[67 (27JUN1985 06:00:00)-Water Temperature (C)]]*OO[[#This Row],[9]]/SUM(OO[9])</f>
        <v>0</v>
      </c>
      <c r="L495" s="10">
        <f>3/24*OO[[#This Row],[68 (27JUN1985 09:00:00)-Water Temperature (C)]]*OO[[#This Row],[10]]/SUM(OO[10])</f>
        <v>0</v>
      </c>
      <c r="M495" s="10">
        <f>3/24*OO[[#This Row],[69 (27JUN1985 12:00:00)-Water Temperature (C)]]*OO[[#This Row],[11]]/SUM(OO[11])</f>
        <v>0</v>
      </c>
      <c r="N495" s="10">
        <f>3/24*OO[[#This Row],[70 (27JUN1985 15:00:00)-Water Temperature (C)]]*OO[[#This Row],[12]]/SUM(OO[12])</f>
        <v>0</v>
      </c>
      <c r="O495" s="10">
        <f>3/24*OO[[#This Row],[71 (27JUN1985 18:00:00)-Water Temperature (C)]]*OO[[#This Row],[13]]/SUM(OO[13])</f>
        <v>0</v>
      </c>
      <c r="P495" s="10">
        <f>3/24*OO[[#This Row],[72 (27JUN1985 21:00:00)-Water Temperature (C)]]*OO[[#This Row],[14]]/SUM(OO[14])</f>
        <v>0</v>
      </c>
      <c r="Q495" s="10">
        <f>3/24*OO[[#This Row],[73 (28JUN1985 00:00:00)-Water Temperature (C)]]*OO[[#This Row],[15]]/SUM(OO[15])</f>
        <v>0</v>
      </c>
      <c r="R495" s="10">
        <f>3/24*OO[[#This Row],[74 (28JUN1985 03:00:00)-Water Temperature (C)]]*OO[[#This Row],[16]]/SUM(OO[16])</f>
        <v>0</v>
      </c>
      <c r="S495" s="10">
        <f>3/24*OO[[#This Row],[75 (28JUN1985 06:00:00)-Water Temperature (C)]]*OO[[#This Row],[17]]/SUM(OO[17])</f>
        <v>0</v>
      </c>
      <c r="T495" s="10">
        <f>3/24*OO[[#This Row],[76 (28JUN1985 09:00:00)-Water Temperature (C)]]*OO[[#This Row],[18]]/SUM(OO[18])</f>
        <v>0</v>
      </c>
      <c r="U495" s="10">
        <f>3/24*OO[[#This Row],[77 (28JUN1985 12:00:00)-Water Temperature (C)]]*OO[[#This Row],[19]]/SUM(OO[19])</f>
        <v>0</v>
      </c>
      <c r="V495" s="10">
        <f>3/24000000*OO[[#This Row],[78 (28JUN1985 15:00:00)-Water Temperature (C)]]*OO[[#This Row],[20]]</f>
        <v>0</v>
      </c>
      <c r="W495" s="10">
        <f>3/24000000*OO[[#This Row],[79 (28JUN1985 18:00:00)-Water Temperature (C)]]*OO[[#This Row],[21]]</f>
        <v>0</v>
      </c>
      <c r="X495" s="10">
        <f>3/24000000*OO[[#This Row],[80 (28JUN1985 21:00:00)-Water Temperature (C)]]*OO[[#This Row],[22]]</f>
        <v>0</v>
      </c>
      <c r="Y495" s="10">
        <f>3/24000000*OO[[#This Row],[81 (29JUN1985 00:00:00)-Water Temperature (C)]]*OO[[#This Row],[23]]</f>
        <v>0</v>
      </c>
      <c r="Z495" s="10">
        <f>3/24000000*OO[[#This Row],[82 (29JUN1985 03:00:00)-Water Temperature (C)]]*OO[[#This Row],[24]]</f>
        <v>0</v>
      </c>
      <c r="AA495" s="10">
        <f>3/24000000*OO[[#This Row],[83 (29JUN1985 06:00:00)-Water Temperature (C)]]*OO[[#This Row],[25]]</f>
        <v>2.6226835397262497E-43</v>
      </c>
      <c r="AB495" s="10">
        <f>3/24000000*OO[[#This Row],[84 (29JUN1985 09:00:00)-Water Temperature (C)]]*OO[[#This Row],[26]]</f>
        <v>6.0998300858024998E-38</v>
      </c>
      <c r="AC495" s="10">
        <f>3/24000000*OO[[#This Row],[85 (29JUN1985 12:00:00)-Water Temperature (C)]]*OO[[#This Row],[27]]</f>
        <v>2.2139814483224999E-33</v>
      </c>
      <c r="AD495" s="10">
        <f>3/24000000*OO[[#This Row],[86 (29JUN1985 15:00:00)-Water Temperature (C)]]*OO[[#This Row],[28]]</f>
        <v>1.8408810182699998E-29</v>
      </c>
      <c r="AE495" s="10">
        <f>3/24000000*OO[[#This Row],[88 (29JUN1985 21:00:00)-Water Temperature (C)]]*OO[[#This Row],[30]]</f>
        <v>3.8468490383749999E-23</v>
      </c>
      <c r="AF495" s="10">
        <f>3/24000000*OO[[#This Row],[88 (29JUN1985 21:00:00)-Water Temperature (C)]]*OO[[#This Row],[30]]</f>
        <v>3.8468490383749999E-23</v>
      </c>
      <c r="AG495" s="10">
        <f>3/24000000*OO[[#This Row],[89 (30JUN1985 00:00:00)-Water Temperature (C)]]*OO[[#This Row],[31]]</f>
        <v>1.3856078629230002E-20</v>
      </c>
      <c r="AH495" s="10">
        <f>3/24000000*OO[[#This Row],[90 (30JUN1985 03:00:00)-Water Temperature (C)]]*OO[[#This Row],[32]]</f>
        <v>2.4130978691137498E-18</v>
      </c>
      <c r="AI495" s="10">
        <f>3/24000000*OO[[#This Row],[91 (30JUN1985 06:00:00)-Water Temperature (C)]]*OO[[#This Row],[33]]</f>
        <v>2.2620416268453744E-16</v>
      </c>
      <c r="AJ495" s="10">
        <f>3/24000000*OO[[#This Row],[92 (30JUN1985 09:00:00)-Water Temperature (C)]]*OO[[#This Row],[34]]</f>
        <v>1.2463774158538747E-14</v>
      </c>
      <c r="AK495" s="10">
        <f>3/24000000*OO[[#This Row],[93 (30JUN1985 12:00:00)-Water Temperature (C)]]*OO[[#This Row],[35]]</f>
        <v>4.3223197898200001E-13</v>
      </c>
      <c r="AL495" s="10">
        <f>3/24000000*OO[[#This Row],[94 (30JUN1985 15:00:00)-Water Temperature (C)]]*OO[[#This Row],[36]]</f>
        <v>9.9672813215474991E-12</v>
      </c>
      <c r="AM495" s="10">
        <f>3/24000000*OO[[#This Row],[95 (30JUN1985 18:00:00)-Water Temperature (C)]]*OO[[#This Row],[37]]</f>
        <v>1.599885379291E-10</v>
      </c>
      <c r="AN495" s="10">
        <f>3/24000000*OO[[#This Row],[96 (30JUN1985 21:00:00)-Water Temperature (C)]]*OO[[#This Row],[38]]</f>
        <v>1.85796471647775E-9</v>
      </c>
      <c r="AO495" s="10">
        <f>3/24000000*OO[[#This Row],[97 (01JUL1985 00:00:00)-Water Temperature (C)]]*OO[[#This Row],[39]]</f>
        <v>1.621589919004E-8</v>
      </c>
      <c r="AP495" s="10">
        <f>3/24000000*OO[[#This Row],[98 (01JUL1985 03:00:00)-Water Temperature (C)]]*OO[[#This Row],[40]]</f>
        <v>1.1009743683889999E-7</v>
      </c>
      <c r="AQ495" s="10">
        <f>3/24000000*OO[[#This Row],[99 (01JUL1985 06:00:00)-Water Temperature (C)]]*OO[[#This Row],[41]]</f>
        <v>5.9940938561649989E-7</v>
      </c>
      <c r="AR495" s="10">
        <f>3/24000000*OO[[#This Row],[100 (01JUL1985 09:00:00)-Water Temperature (C)]]*OO[[#This Row],[42]]</f>
        <v>2.6966654533541249E-6</v>
      </c>
      <c r="AS495" s="10">
        <f>3/24000000*OO[[#This Row],[101 (01JUL1985 12:00:00)-Water Temperature (C)]]*OO[[#This Row],[43]]</f>
        <v>1.019786450952E-5</v>
      </c>
      <c r="AT495" s="10">
        <f>3/24000000*OO[[#This Row],[102 (01JUL1985 15:00:00)-Water Temperature (C)]]*OO[[#This Row],[44]]</f>
        <v>3.2930141706157501E-5</v>
      </c>
      <c r="AU495" s="10">
        <f>3/24000000*OO[[#This Row],[103 (01JUL1985 18:00:00)-Water Temperature (C)]]*OO[[#This Row],[45]]</f>
        <v>9.2496207633187502E-5</v>
      </c>
      <c r="AV495" s="10">
        <f>3/24000000*OO[[#This Row],[104 (01JUL1985 21:00:00)-Water Temperature (C)]]*OO[[#This Row],[46]]</f>
        <v>2.2946088031509999E-4</v>
      </c>
      <c r="AW495" s="10">
        <f>3/24000000*OO[[#This Row],[105 (02JUL1985 00:00:00)-Water Temperature (C)]]*OO[[#This Row],[47]]</f>
        <v>5.1168788208187492E-4</v>
      </c>
      <c r="AX495" s="10">
        <f>3/24000000*OO[[#This Row],[106 (02JUL1985 03:00:00)-Water Temperature (C)]]*OO[[#This Row],[48]]</f>
        <v>1.0380897749474999E-3</v>
      </c>
      <c r="AY495" s="10">
        <f>3/24000000*OO[[#This Row],[107 (02JUL1985 06:00:00)-Water Temperature (C)]]*OO[[#This Row],[49]]</f>
        <v>1.9367235672889999E-3</v>
      </c>
      <c r="AZ495" s="10">
        <f>3/24000000*OO[[#This Row],[108 (02JUL1985 09:00:00)-Water Temperature (C)]]*OO[[#This Row],[50]]</f>
        <v>3.3543284639529999E-3</v>
      </c>
      <c r="BA495" s="10">
        <f>3/24000000*OO[[#This Row],[109 (02JUL1985 12:00:00)-Water Temperature (C)]]*OO[[#This Row],[51]]</f>
        <v>5.4541655743049998E-3</v>
      </c>
      <c r="BB495" s="10">
        <f>3/24000000*OO[[#This Row],[110 (02JUL1985 15:00:00)-Water Temperature (C)]]*OO[[#This Row],[52]]</f>
        <v>8.390268731712499E-3</v>
      </c>
      <c r="BC495" s="10">
        <f>3/24000000*OO[[#This Row],[111 (02JUL1985 18:00:00)-Water Temperature (C)]]*OO[[#This Row],[53]]</f>
        <v>1.226033539425625E-2</v>
      </c>
      <c r="BD495" s="10">
        <f>3/24000000*OO[[#This Row],[112 (02JUL1985 21:00:00)-Water Temperature (C)]]*OO[[#This Row],[54]]</f>
        <v>1.7068567474908751E-2</v>
      </c>
      <c r="BE495" s="10">
        <f>3/24000000*OO[[#This Row],[113 (03JUL1985 00:00:00)-Water Temperature (C)]]*OO[[#This Row],[55]]</f>
        <v>2.2744786832817498E-2</v>
      </c>
      <c r="BF495" s="10">
        <f>3/24000000*OO[[#This Row],[114 (03JUL1985 03:00:00)-Water Temperature (C)]]*OO[[#This Row],[56]]</f>
        <v>2.9248747431289995E-2</v>
      </c>
      <c r="BG495" s="10">
        <f>3/24000000*OO[[#This Row],[115 (03JUL1985 06:00:00)-Water Temperature (C)]]*OO[[#This Row],[57]]</f>
        <v>3.6466029884819999E-2</v>
      </c>
      <c r="BH495" s="10">
        <f>3/24000000*OO[[#This Row],[116 (03JUL1985 09:00:00)-Water Temperature (C)]]*OO[[#This Row],[58]]</f>
        <v>4.4371093128425E-2</v>
      </c>
      <c r="BI495" s="10">
        <f>3/24000000*OO[[#This Row],[117 (03JUL1985 12:00:00)-Water Temperature (C)]]*OO[[#This Row],[59]]</f>
        <v>5.2769508900012495E-2</v>
      </c>
      <c r="BJ495" s="10">
        <f>3/24000000*OO[[#This Row],[118 (03JUL1985 15:00:00)-Water Temperature (C)]]*OO[[#This Row],[60]]</f>
        <v>6.135634301495E-2</v>
      </c>
      <c r="BK495" s="10">
        <f>3/24000000*OO[[#This Row],[119 (03JUL1985 18:00:00)-Water Temperature (C)]]*OO[[#This Row],[61]]</f>
        <v>6.9887222839949997E-2</v>
      </c>
      <c r="BL495" s="10">
        <f>3/24000000*OO[[#This Row],[120 (03JUL1985 21:00:00)-Water Temperature (C)]]*OO[[#This Row],[62]]</f>
        <v>7.8006280238249986E-2</v>
      </c>
      <c r="BM495" s="10">
        <f>3/24000000*OO[[#This Row],[121 (04JUL1985 00:00:00)-Water Temperature (C)]]*OO[[#This Row],[63]]</f>
        <v>8.5600387324237512E-2</v>
      </c>
      <c r="BN495" s="10">
        <f>3/24000000*OO[[#This Row],[122 (04JUL1985 03:00:00)-Water Temperature (C)]]*OO[[#This Row],[64]]</f>
        <v>9.2656383651962493E-2</v>
      </c>
      <c r="BO495" s="10">
        <f>3/24000000*OO[[#This Row],[123 (04JUL1985 06:00:00)-Water Temperature (C)]]*OO[[#This Row],[65]]</f>
        <v>9.9110504247750003E-2</v>
      </c>
      <c r="BP495" s="10">
        <f>3/24000000*OO[[#This Row],[124 (04JUL1985 09:00:00)-Water Temperature (C)]]*OO[[#This Row],[66]]</f>
        <v>0.10529398706006249</v>
      </c>
      <c r="BQ495" s="10">
        <f>3/24000000*OO[[#This Row],[125 (04JUL1985 12:00:00)-Water Temperature (C)]]*OO[[#This Row],[67]]</f>
        <v>0.1108210984861125</v>
      </c>
      <c r="BR495" s="10">
        <f>3/24000000*OO[[#This Row],[126 (04JUL1985 15:00:00)-Water Temperature (C)]]*OO[[#This Row],[68]]</f>
        <v>0.11547339601364999</v>
      </c>
      <c r="BS495" s="10">
        <f>3/24000000*OO[[#This Row],[127 (04JUL1985 18:00:00)-Water Temperature (C)]]*OO[[#This Row],[69]]</f>
        <v>0.11921110937707501</v>
      </c>
      <c r="BT495" s="10">
        <f>3/24000000*OO[[#This Row],[128 (04JUL1985 21:00:00)-Water Temperature (C)]]*OO[[#This Row],[70]]</f>
        <v>0.12199041379750002</v>
      </c>
      <c r="BU495" s="10">
        <f>3/24000000*OO[[#This Row],[129 (05JUL1985 00:00:00)-Water Temperature (C)]]*OO[[#This Row],[71]]</f>
        <v>0.12378741421199999</v>
      </c>
      <c r="BV495" s="10">
        <f>3/24000000*OO[[#This Row],[130 (05JUL1985 03:00:00)-Water Temperature (C)]]*OO[[#This Row],[72]]</f>
        <v>0.1248931239225</v>
      </c>
      <c r="BW495" s="10">
        <f>3/24000000*OO[[#This Row],[131 (05JUL1985 06:00:00)-Water Temperature (C)]]*OO[[#This Row],[73]]</f>
        <v>0.12544534574839999</v>
      </c>
      <c r="BX495" s="10">
        <f>3/24000000*OO[[#This Row],[132 (05JUL1985 09:00:00)-Water Temperature (C)]]*OO[[#This Row],[74]]</f>
        <v>0.12594544079139999</v>
      </c>
      <c r="BY495" s="10">
        <f>3/24000000*OO[[#This Row],[133 (05JUL1985 12:00:00)-Water Temperature (C)]]*OO[[#This Row],[75]]</f>
        <v>0.12613334519362498</v>
      </c>
      <c r="BZ495" s="10">
        <f>3/24000000*OO[[#This Row],[134 (05JUL1985 15:00:00)-Water Temperature (C)]]*OO[[#This Row],[76]]</f>
        <v>0.12589759578663748</v>
      </c>
      <c r="CA495" s="10">
        <f>3/24000000*OO[[#This Row],[135 (05JUL1985 18:00:00)-Water Temperature (C)]]*OO[[#This Row],[77]]</f>
        <v>0.12516443381259998</v>
      </c>
      <c r="CB495" s="10">
        <f>3/24000000*OO[[#This Row],[136 (05JUL1985 21:00:00)-Water Temperature (C)]]*OO[[#This Row],[78]]</f>
        <v>0.12361355010924999</v>
      </c>
      <c r="CC495" s="10">
        <f>3/24000000*OO[[#This Row],[137 (06JUL1985 00:00:00)-Water Temperature (C)]]*OO[[#This Row],[79]]</f>
        <v>0.12146742937874999</v>
      </c>
      <c r="CD495" s="10">
        <f>3/24000000*OO[[#This Row],[138 (06JUL1985 03:00:00)-Water Temperature (C)]]*OO[[#This Row],[80]]</f>
        <v>0.11909094095727497</v>
      </c>
      <c r="CE495" s="10">
        <f>3/24000000*OO[[#This Row],[139 (06JUL1985 06:00:00)-Water Temperature (C)]]*OO[[#This Row],[81]]</f>
        <v>0.11662543051992501</v>
      </c>
      <c r="CF495" s="10">
        <f>3/24000000*OO[[#This Row],[140 (06JUL1985 09:00:00)-Water Temperature (C)]]*OO[[#This Row],[82]]</f>
        <v>0.11456722580333749</v>
      </c>
      <c r="CG495" s="10">
        <f>3/24000000*OO[[#This Row],[141 (06JUL1985 12:00:00)-Water Temperature (C)]]*OO[[#This Row],[83]]</f>
        <v>0.11252911827412501</v>
      </c>
      <c r="CH495" s="10">
        <f>3/24000000*OO[[#This Row],[142 (06JUL1985 15:00:00)-Water Temperature (C)]]*OO[[#This Row],[84]]</f>
        <v>0.11033909855156249</v>
      </c>
      <c r="CI495" s="10">
        <f>3/24000000*OO[[#This Row],[143 (06JUL1985 18:00:00)-Water Temperature (C)]]*OO[[#This Row],[85]]</f>
        <v>0.10797482454929998</v>
      </c>
      <c r="CJ495" s="10">
        <f>3/24000000*OO[[#This Row],[144 (06JUL1985 21:00:00)-Water Temperature (C)]]*OO[[#This Row],[86]]</f>
        <v>0.10515333076199999</v>
      </c>
      <c r="CK495" s="10">
        <f>3/24000000*OO[[#This Row],[145 (07JUL1985 00:00:00)-Water Temperature (C)]]*OO[[#This Row],[87]]</f>
        <v>0.102063667888125</v>
      </c>
      <c r="CL495" s="10">
        <f>3/24000000*OO[[#This Row],[146 (07JUL1985 03:00:00)-Water Temperature (C)]]*OO[[#This Row],[88]]</f>
        <v>9.8928513101062487E-2</v>
      </c>
      <c r="CM495" s="10">
        <f>3/24000000*OO[[#This Row],[147 (07JUL1985 06:00:00)-Water Temperature (C)]]*OO[[#This Row],[89]]</f>
        <v>9.5808004043499997E-2</v>
      </c>
      <c r="CN495" s="10">
        <f>3/24000000*OO[[#This Row],[148 (07JUL1985 09:00:00)-Water Temperature (C)]]*OO[[#This Row],[90]]</f>
        <v>9.2830839610875002E-2</v>
      </c>
      <c r="CO495" s="10">
        <f>3/24000000*OO[[#This Row],[149 (07JUL1985 12:00:00)-Water Temperature (C)]]*OO[[#This Row],[91]]</f>
        <v>9.0093548392574996E-2</v>
      </c>
      <c r="CP495" s="10">
        <f>3/24000000*OO[[#This Row],[150 (07JUL1985 15:00:00)-Water Temperature (C)]]*OO[[#This Row],[92]]</f>
        <v>8.7603073413599991E-2</v>
      </c>
      <c r="CQ495" s="10">
        <f>3/24000000*OO[[#This Row],[151 (07JUL1985 18:00:00)-Water Temperature (C)]]*OO[[#This Row],[93]]</f>
        <v>8.4957865454425005E-2</v>
      </c>
      <c r="CR495" s="10">
        <f>3/24000000*OO[[#This Row],[152 (07JUL1985 21:00:00)-Water Temperature (C)]]*OO[[#This Row],[94]]</f>
        <v>8.2131452233099991E-2</v>
      </c>
      <c r="CS495" s="10">
        <f>3/24000000*OO[[#This Row],[153 (08JUL1985 00:00:00)-Water Temperature (C)]]*OO[[#This Row],[95]]</f>
        <v>7.9315762970499998E-2</v>
      </c>
      <c r="CT495" s="10">
        <f>3/24000000*OO[[#This Row],[154 (08JUL1985 03:00:00)-Water Temperature (C)]]*OO[[#This Row],[96]]</f>
        <v>7.6562432262400004E-2</v>
      </c>
      <c r="CU495" s="10">
        <f>3/24000000*OO[[#This Row],[155 (08JUL1985 06:00:00)-Water Temperature (C)]]*OO[[#This Row],[97]]</f>
        <v>7.3897462557799998E-2</v>
      </c>
      <c r="CV495" s="10">
        <f>3/24000000*OO[[#This Row],[156 (08JUL1985 09:00:00)-Water Temperature (C)]]*OO[[#This Row],[98]]</f>
        <v>7.1548712364499986E-2</v>
      </c>
      <c r="CW495" s="10">
        <f>3/24000000*OO[[#This Row],[157 (08JUL1985 12:00:00)-Water Temperature (C)]]*OO[[#This Row],[99]]</f>
        <v>6.9424727707912498E-2</v>
      </c>
    </row>
    <row r="496" spans="1:101" x14ac:dyDescent="0.35">
      <c r="A496" t="s">
        <v>503</v>
      </c>
      <c r="B496">
        <v>771.57069999999999</v>
      </c>
      <c r="C496" s="10">
        <f>3/24*OO[[#This Row],[59 (26JUN1985 06:00:00)-Water Temperature (C)]]*OO[[#This Row],[1]]/SUM(OO[1])</f>
        <v>0</v>
      </c>
      <c r="D496" s="10">
        <f>3/24*OO[[#This Row],[60 (26JUN1985 09:00:00)-Water Temperature (C)]]*OO[[#This Row],[2]]/SUM(OO[2])</f>
        <v>0</v>
      </c>
      <c r="E496" s="10">
        <f>3/24*OO[[#This Row],[61 (26JUN1985 12:00:00)-Water Temperature (C)]]*OO[[#This Row],[3]]/SUM(OO[3])</f>
        <v>0</v>
      </c>
      <c r="F496" s="10">
        <f>3/24*OO[[#This Row],[62 (26JUN1985 15:00:00)-Water Temperature (C)]]*OO[[#This Row],[4]]/SUM(OO[4])</f>
        <v>0</v>
      </c>
      <c r="G496" s="10">
        <f>3/24*OO[[#This Row],[63 (26JUN1985 18:00:00)-Water Temperature (C)]]*OO[[#This Row],[5]]/SUM(OO[5])</f>
        <v>0</v>
      </c>
      <c r="H496" s="10">
        <f>3/24*OO[[#This Row],[64 (26JUN1985 21:00:00)-Water Temperature (C)]]*OO[[#This Row],[6]]/SUM(OO[6])</f>
        <v>0</v>
      </c>
      <c r="I496" s="10">
        <f>3/24*OO[[#This Row],[65 (27JUN1985 00:00:00)-Water Temperature (C)]]*OO[[#This Row],[7]]/SUM(OO[7])</f>
        <v>0</v>
      </c>
      <c r="J496" s="10">
        <f>3/24*OO[[#This Row],[66 (27JUN1985 03:00:00)-Water Temperature (C)]]*OO[[#This Row],[8]]/SUM(OO[8])</f>
        <v>0</v>
      </c>
      <c r="K496" s="10">
        <f>3/24*OO[[#This Row],[67 (27JUN1985 06:00:00)-Water Temperature (C)]]*OO[[#This Row],[9]]/SUM(OO[9])</f>
        <v>0</v>
      </c>
      <c r="L496" s="10">
        <f>3/24*OO[[#This Row],[68 (27JUN1985 09:00:00)-Water Temperature (C)]]*OO[[#This Row],[10]]/SUM(OO[10])</f>
        <v>0</v>
      </c>
      <c r="M496" s="10">
        <f>3/24*OO[[#This Row],[69 (27JUN1985 12:00:00)-Water Temperature (C)]]*OO[[#This Row],[11]]/SUM(OO[11])</f>
        <v>0</v>
      </c>
      <c r="N496" s="10">
        <f>3/24*OO[[#This Row],[70 (27JUN1985 15:00:00)-Water Temperature (C)]]*OO[[#This Row],[12]]/SUM(OO[12])</f>
        <v>0</v>
      </c>
      <c r="O496" s="10">
        <f>3/24*OO[[#This Row],[71 (27JUN1985 18:00:00)-Water Temperature (C)]]*OO[[#This Row],[13]]/SUM(OO[13])</f>
        <v>0</v>
      </c>
      <c r="P496" s="10">
        <f>3/24*OO[[#This Row],[72 (27JUN1985 21:00:00)-Water Temperature (C)]]*OO[[#This Row],[14]]/SUM(OO[14])</f>
        <v>0</v>
      </c>
      <c r="Q496" s="10">
        <f>3/24*OO[[#This Row],[73 (28JUN1985 00:00:00)-Water Temperature (C)]]*OO[[#This Row],[15]]/SUM(OO[15])</f>
        <v>0</v>
      </c>
      <c r="R496" s="10">
        <f>3/24*OO[[#This Row],[74 (28JUN1985 03:00:00)-Water Temperature (C)]]*OO[[#This Row],[16]]/SUM(OO[16])</f>
        <v>0</v>
      </c>
      <c r="S496" s="10">
        <f>3/24*OO[[#This Row],[75 (28JUN1985 06:00:00)-Water Temperature (C)]]*OO[[#This Row],[17]]/SUM(OO[17])</f>
        <v>0</v>
      </c>
      <c r="T496" s="10">
        <f>3/24*OO[[#This Row],[76 (28JUN1985 09:00:00)-Water Temperature (C)]]*OO[[#This Row],[18]]/SUM(OO[18])</f>
        <v>0</v>
      </c>
      <c r="U496" s="10">
        <f>3/24*OO[[#This Row],[77 (28JUN1985 12:00:00)-Water Temperature (C)]]*OO[[#This Row],[19]]/SUM(OO[19])</f>
        <v>0</v>
      </c>
      <c r="V496" s="10">
        <f>3/24000000*OO[[#This Row],[78 (28JUN1985 15:00:00)-Water Temperature (C)]]*OO[[#This Row],[20]]</f>
        <v>0</v>
      </c>
      <c r="W496" s="10">
        <f>3/24000000*OO[[#This Row],[79 (28JUN1985 18:00:00)-Water Temperature (C)]]*OO[[#This Row],[21]]</f>
        <v>0</v>
      </c>
      <c r="X496" s="10">
        <f>3/24000000*OO[[#This Row],[80 (28JUN1985 21:00:00)-Water Temperature (C)]]*OO[[#This Row],[22]]</f>
        <v>0</v>
      </c>
      <c r="Y496" s="10">
        <f>3/24000000*OO[[#This Row],[81 (29JUN1985 00:00:00)-Water Temperature (C)]]*OO[[#This Row],[23]]</f>
        <v>0</v>
      </c>
      <c r="Z496" s="10">
        <f>3/24000000*OO[[#This Row],[82 (29JUN1985 03:00:00)-Water Temperature (C)]]*OO[[#This Row],[24]]</f>
        <v>0</v>
      </c>
      <c r="AA496" s="10">
        <f>3/24000000*OO[[#This Row],[83 (29JUN1985 06:00:00)-Water Temperature (C)]]*OO[[#This Row],[25]]</f>
        <v>5.8570538604937498E-44</v>
      </c>
      <c r="AB496" s="10">
        <f>3/24000000*OO[[#This Row],[84 (29JUN1985 09:00:00)-Water Temperature (C)]]*OO[[#This Row],[26]]</f>
        <v>1.5190946434769999E-38</v>
      </c>
      <c r="AC496" s="10">
        <f>3/24000000*OO[[#This Row],[85 (29JUN1985 12:00:00)-Water Temperature (C)]]*OO[[#This Row],[27]]</f>
        <v>6.0872234328325003E-34</v>
      </c>
      <c r="AD496" s="10">
        <f>3/24000000*OO[[#This Row],[86 (29JUN1985 15:00:00)-Water Temperature (C)]]*OO[[#This Row],[28]]</f>
        <v>5.53080485711875E-30</v>
      </c>
      <c r="AE496" s="10">
        <f>3/24000000*OO[[#This Row],[88 (29JUN1985 21:00:00)-Water Temperature (C)]]*OO[[#This Row],[30]]</f>
        <v>1.3532394745322501E-23</v>
      </c>
      <c r="AF496" s="10">
        <f>3/24000000*OO[[#This Row],[88 (29JUN1985 21:00:00)-Water Temperature (C)]]*OO[[#This Row],[30]]</f>
        <v>1.3532394745322501E-23</v>
      </c>
      <c r="AG496" s="10">
        <f>3/24000000*OO[[#This Row],[89 (30JUN1985 00:00:00)-Water Temperature (C)]]*OO[[#This Row],[31]]</f>
        <v>5.21719993052E-21</v>
      </c>
      <c r="AH496" s="10">
        <f>3/24000000*OO[[#This Row],[90 (30JUN1985 03:00:00)-Water Temperature (C)]]*OO[[#This Row],[32]]</f>
        <v>9.6647750744399987E-19</v>
      </c>
      <c r="AI496" s="10">
        <f>3/24000000*OO[[#This Row],[91 (30JUN1985 06:00:00)-Water Temperature (C)]]*OO[[#This Row],[33]]</f>
        <v>9.5889325724774993E-17</v>
      </c>
      <c r="AJ496" s="10">
        <f>3/24000000*OO[[#This Row],[92 (30JUN1985 09:00:00)-Water Temperature (C)]]*OO[[#This Row],[34]]</f>
        <v>5.5688821812800005E-15</v>
      </c>
      <c r="AK496" s="10">
        <f>3/24000000*OO[[#This Row],[93 (30JUN1985 12:00:00)-Water Temperature (C)]]*OO[[#This Row],[35]]</f>
        <v>2.0285177625350001E-13</v>
      </c>
      <c r="AL496" s="10">
        <f>3/24000000*OO[[#This Row],[94 (30JUN1985 15:00:00)-Water Temperature (C)]]*OO[[#This Row],[36]]</f>
        <v>4.8988388926749998E-12</v>
      </c>
      <c r="AM496" s="10">
        <f>3/24000000*OO[[#This Row],[95 (30JUN1985 18:00:00)-Water Temperature (C)]]*OO[[#This Row],[37]]</f>
        <v>8.2133306081450007E-11</v>
      </c>
      <c r="AN496" s="10">
        <f>3/24000000*OO[[#This Row],[96 (30JUN1985 21:00:00)-Water Temperature (C)]]*OO[[#This Row],[38]]</f>
        <v>9.9390958922575002E-10</v>
      </c>
      <c r="AO496" s="10">
        <f>3/24000000*OO[[#This Row],[97 (01JUL1985 00:00:00)-Water Temperature (C)]]*OO[[#This Row],[39]]</f>
        <v>9.0188798662599986E-9</v>
      </c>
      <c r="AP496" s="10">
        <f>3/24000000*OO[[#This Row],[98 (01JUL1985 03:00:00)-Water Temperature (C)]]*OO[[#This Row],[40]]</f>
        <v>6.3526440368462486E-8</v>
      </c>
      <c r="AQ496" s="10">
        <f>3/24000000*OO[[#This Row],[99 (01JUL1985 06:00:00)-Water Temperature (C)]]*OO[[#This Row],[41]]</f>
        <v>3.5806626695140004E-7</v>
      </c>
      <c r="AR496" s="10">
        <f>3/24000000*OO[[#This Row],[100 (01JUL1985 09:00:00)-Water Temperature (C)]]*OO[[#This Row],[42]]</f>
        <v>1.664343638795375E-6</v>
      </c>
      <c r="AS496" s="10">
        <f>3/24000000*OO[[#This Row],[101 (01JUL1985 12:00:00)-Water Temperature (C)]]*OO[[#This Row],[43]]</f>
        <v>6.4913129952000004E-6</v>
      </c>
      <c r="AT496" s="10">
        <f>3/24000000*OO[[#This Row],[102 (01JUL1985 15:00:00)-Water Temperature (C)]]*OO[[#This Row],[44]]</f>
        <v>2.1582537762003748E-5</v>
      </c>
      <c r="AU496" s="10">
        <f>3/24000000*OO[[#This Row],[103 (01JUL1985 18:00:00)-Water Temperature (C)]]*OO[[#This Row],[45]]</f>
        <v>6.2317218488250001E-5</v>
      </c>
      <c r="AV496" s="10">
        <f>3/24000000*OO[[#This Row],[104 (01JUL1985 21:00:00)-Water Temperature (C)]]*OO[[#This Row],[46]]</f>
        <v>1.586658185011375E-4</v>
      </c>
      <c r="AW496" s="10">
        <f>3/24000000*OO[[#This Row],[105 (02JUL1985 00:00:00)-Water Temperature (C)]]*OO[[#This Row],[47]]</f>
        <v>3.6257946345020001E-4</v>
      </c>
      <c r="AX496" s="10">
        <f>3/24000000*OO[[#This Row],[106 (02JUL1985 03:00:00)-Water Temperature (C)]]*OO[[#This Row],[48]]</f>
        <v>7.5271993732399988E-4</v>
      </c>
      <c r="AY496" s="10">
        <f>3/24000000*OO[[#This Row],[107 (02JUL1985 06:00:00)-Water Temperature (C)]]*OO[[#This Row],[49]]</f>
        <v>1.4351260803164997E-3</v>
      </c>
      <c r="AZ496" s="10">
        <f>3/24000000*OO[[#This Row],[108 (02JUL1985 09:00:00)-Water Temperature (C)]]*OO[[#This Row],[50]]</f>
        <v>2.5369835044474999E-3</v>
      </c>
      <c r="BA496" s="10">
        <f>3/24000000*OO[[#This Row],[109 (02JUL1985 12:00:00)-Water Temperature (C)]]*OO[[#This Row],[51]]</f>
        <v>4.2052716511637505E-3</v>
      </c>
      <c r="BB496" s="10">
        <f>3/24000000*OO[[#This Row],[110 (02JUL1985 15:00:00)-Water Temperature (C)]]*OO[[#This Row],[52]]</f>
        <v>6.5871576516899994E-3</v>
      </c>
      <c r="BC496" s="10">
        <f>3/24000000*OO[[#This Row],[111 (02JUL1985 18:00:00)-Water Temperature (C)]]*OO[[#This Row],[53]]</f>
        <v>9.7911139641524998E-3</v>
      </c>
      <c r="BD496" s="10">
        <f>3/24000000*OO[[#This Row],[112 (02JUL1985 21:00:00)-Water Temperature (C)]]*OO[[#This Row],[54]]</f>
        <v>1.385264538735E-2</v>
      </c>
      <c r="BE496" s="10">
        <f>3/24000000*OO[[#This Row],[113 (03JUL1985 00:00:00)-Water Temperature (C)]]*OO[[#This Row],[55]]</f>
        <v>1.8743430366228747E-2</v>
      </c>
      <c r="BF496" s="10">
        <f>3/24000000*OO[[#This Row],[114 (03JUL1985 03:00:00)-Water Temperature (C)]]*OO[[#This Row],[56]]</f>
        <v>2.4452391386444998E-2</v>
      </c>
      <c r="BG496" s="10">
        <f>3/24000000*OO[[#This Row],[115 (03JUL1985 06:00:00)-Water Temperature (C)]]*OO[[#This Row],[57]]</f>
        <v>3.0903238923322501E-2</v>
      </c>
      <c r="BH496" s="10">
        <f>3/24000000*OO[[#This Row],[116 (03JUL1985 09:00:00)-Water Temperature (C)]]*OO[[#This Row],[58]]</f>
        <v>3.8085505303500002E-2</v>
      </c>
      <c r="BI496" s="10">
        <f>3/24000000*OO[[#This Row],[117 (03JUL1985 12:00:00)-Water Temperature (C)]]*OO[[#This Row],[59]]</f>
        <v>4.5842405918399998E-2</v>
      </c>
      <c r="BJ496" s="10">
        <f>3/24000000*OO[[#This Row],[118 (03JUL1985 15:00:00)-Water Temperature (C)]]*OO[[#This Row],[60]]</f>
        <v>5.3912800836812498E-2</v>
      </c>
      <c r="BK496" s="10">
        <f>3/24000000*OO[[#This Row],[119 (03JUL1985 18:00:00)-Water Temperature (C)]]*OO[[#This Row],[61]]</f>
        <v>6.2073637133874995E-2</v>
      </c>
      <c r="BL496" s="10">
        <f>3/24000000*OO[[#This Row],[120 (03JUL1985 21:00:00)-Water Temperature (C)]]*OO[[#This Row],[62]]</f>
        <v>6.9996249041374983E-2</v>
      </c>
      <c r="BM496" s="10">
        <f>3/24000000*OO[[#This Row],[121 (04JUL1985 00:00:00)-Water Temperature (C)]]*OO[[#This Row],[63]]</f>
        <v>7.7556927423300004E-2</v>
      </c>
      <c r="BN496" s="10">
        <f>3/24000000*OO[[#This Row],[122 (04JUL1985 03:00:00)-Water Temperature (C)]]*OO[[#This Row],[64]]</f>
        <v>8.4719573034599996E-2</v>
      </c>
      <c r="BO496" s="10">
        <f>3/24000000*OO[[#This Row],[123 (04JUL1985 06:00:00)-Water Temperature (C)]]*OO[[#This Row],[65]]</f>
        <v>9.1404927935099994E-2</v>
      </c>
      <c r="BP496" s="10">
        <f>3/24000000*OO[[#This Row],[124 (04JUL1985 09:00:00)-Water Temperature (C)]]*OO[[#This Row],[66]]</f>
        <v>9.7893898242599989E-2</v>
      </c>
      <c r="BQ496" s="10">
        <f>3/24000000*OO[[#This Row],[125 (04JUL1985 12:00:00)-Water Temperature (C)]]*OO[[#This Row],[67]]</f>
        <v>0.10381968288</v>
      </c>
      <c r="BR496" s="10">
        <f>3/24000000*OO[[#This Row],[126 (04JUL1985 15:00:00)-Water Temperature (C)]]*OO[[#This Row],[68]]</f>
        <v>0.10896140777433751</v>
      </c>
      <c r="BS496" s="10">
        <f>3/24000000*OO[[#This Row],[127 (04JUL1985 18:00:00)-Water Temperature (C)]]*OO[[#This Row],[69]]</f>
        <v>0.11325972424000001</v>
      </c>
      <c r="BT496" s="10">
        <f>3/24000000*OO[[#This Row],[128 (04JUL1985 21:00:00)-Water Temperature (C)]]*OO[[#This Row],[70]]</f>
        <v>0.11665322691757501</v>
      </c>
      <c r="BU496" s="10">
        <f>3/24000000*OO[[#This Row],[129 (05JUL1985 00:00:00)-Water Temperature (C)]]*OO[[#This Row],[71]]</f>
        <v>0.11910106777320001</v>
      </c>
      <c r="BV496" s="10">
        <f>3/24000000*OO[[#This Row],[130 (05JUL1985 03:00:00)-Water Temperature (C)]]*OO[[#This Row],[72]]</f>
        <v>0.12086414597074999</v>
      </c>
      <c r="BW496" s="10">
        <f>3/24000000*OO[[#This Row],[131 (05JUL1985 06:00:00)-Water Temperature (C)]]*OO[[#This Row],[73]]</f>
        <v>0.12206561697795</v>
      </c>
      <c r="BX496" s="10">
        <f>3/24000000*OO[[#This Row],[132 (05JUL1985 09:00:00)-Water Temperature (C)]]*OO[[#This Row],[74]]</f>
        <v>0.12317862398887501</v>
      </c>
      <c r="BY496" s="10">
        <f>3/24000000*OO[[#This Row],[133 (05JUL1985 12:00:00)-Water Temperature (C)]]*OO[[#This Row],[75]]</f>
        <v>0.123955900315325</v>
      </c>
      <c r="BZ496" s="10">
        <f>3/24000000*OO[[#This Row],[134 (05JUL1985 15:00:00)-Water Temperature (C)]]*OO[[#This Row],[76]]</f>
        <v>0.12428545176709997</v>
      </c>
      <c r="CA496" s="10">
        <f>3/24000000*OO[[#This Row],[135 (05JUL1985 18:00:00)-Water Temperature (C)]]*OO[[#This Row],[77]]</f>
        <v>0.12409150086189998</v>
      </c>
      <c r="CB496" s="10">
        <f>3/24000000*OO[[#This Row],[136 (05JUL1985 21:00:00)-Water Temperature (C)]]*OO[[#This Row],[78]]</f>
        <v>0.12305823659985</v>
      </c>
      <c r="CC496" s="10">
        <f>3/24000000*OO[[#This Row],[137 (06JUL1985 00:00:00)-Water Temperature (C)]]*OO[[#This Row],[79]]</f>
        <v>0.12139575363892498</v>
      </c>
      <c r="CD496" s="10">
        <f>3/24000000*OO[[#This Row],[138 (06JUL1985 03:00:00)-Water Temperature (C)]]*OO[[#This Row],[80]]</f>
        <v>0.11946548240764999</v>
      </c>
      <c r="CE496" s="10">
        <f>3/24000000*OO[[#This Row],[139 (06JUL1985 06:00:00)-Water Temperature (C)]]*OO[[#This Row],[81]]</f>
        <v>0.11739818666675002</v>
      </c>
      <c r="CF496" s="10">
        <f>3/24000000*OO[[#This Row],[140 (06JUL1985 09:00:00)-Water Temperature (C)]]*OO[[#This Row],[82]]</f>
        <v>0.11569512403549999</v>
      </c>
      <c r="CG496" s="10">
        <f>3/24000000*OO[[#This Row],[141 (06JUL1985 12:00:00)-Water Temperature (C)]]*OO[[#This Row],[83]]</f>
        <v>0.11398120892369999</v>
      </c>
      <c r="CH496" s="10">
        <f>3/24000000*OO[[#This Row],[142 (06JUL1985 15:00:00)-Water Temperature (C)]]*OO[[#This Row],[84]]</f>
        <v>0.11208529693557498</v>
      </c>
      <c r="CI496" s="10">
        <f>3/24000000*OO[[#This Row],[143 (06JUL1985 18:00:00)-Water Temperature (C)]]*OO[[#This Row],[85]]</f>
        <v>0.10998077188739999</v>
      </c>
      <c r="CJ496" s="10">
        <f>3/24000000*OO[[#This Row],[144 (06JUL1985 21:00:00)-Water Temperature (C)]]*OO[[#This Row],[86]]</f>
        <v>0.1073913194979</v>
      </c>
      <c r="CK496" s="10">
        <f>3/24000000*OO[[#This Row],[145 (07JUL1985 00:00:00)-Water Temperature (C)]]*OO[[#This Row],[87]]</f>
        <v>0.1044996998183875</v>
      </c>
      <c r="CL496" s="10">
        <f>3/24000000*OO[[#This Row],[146 (07JUL1985 03:00:00)-Water Temperature (C)]]*OO[[#This Row],[88]]</f>
        <v>0.101534396169375</v>
      </c>
      <c r="CM496" s="10">
        <f>3/24000000*OO[[#This Row],[147 (07JUL1985 06:00:00)-Water Temperature (C)]]*OO[[#This Row],[89]]</f>
        <v>9.8556910484999996E-2</v>
      </c>
      <c r="CN496" s="10">
        <f>3/24000000*OO[[#This Row],[148 (07JUL1985 09:00:00)-Water Temperature (C)]]*OO[[#This Row],[90]]</f>
        <v>9.570186045406251E-2</v>
      </c>
      <c r="CO496" s="10">
        <f>3/24000000*OO[[#This Row],[149 (07JUL1985 12:00:00)-Water Temperature (C)]]*OO[[#This Row],[91]]</f>
        <v>9.3068743400874995E-2</v>
      </c>
      <c r="CP496" s="10">
        <f>3/24000000*OO[[#This Row],[150 (07JUL1985 15:00:00)-Water Temperature (C)]]*OO[[#This Row],[92]]</f>
        <v>9.0666861375300001E-2</v>
      </c>
      <c r="CQ496" s="10">
        <f>3/24000000*OO[[#This Row],[151 (07JUL1985 18:00:00)-Water Temperature (C)]]*OO[[#This Row],[93]]</f>
        <v>8.8090987751850008E-2</v>
      </c>
      <c r="CR496" s="10">
        <f>3/24000000*OO[[#This Row],[152 (07JUL1985 21:00:00)-Water Temperature (C)]]*OO[[#This Row],[94]]</f>
        <v>8.5313568326100014E-2</v>
      </c>
      <c r="CS496" s="10">
        <f>3/24000000*OO[[#This Row],[153 (08JUL1985 00:00:00)-Water Temperature (C)]]*OO[[#This Row],[95]]</f>
        <v>8.2530435705087474E-2</v>
      </c>
      <c r="CT496" s="10">
        <f>3/24000000*OO[[#This Row],[154 (08JUL1985 03:00:00)-Water Temperature (C)]]*OO[[#This Row],[96]]</f>
        <v>7.9796810238187493E-2</v>
      </c>
      <c r="CU496" s="10">
        <f>3/24000000*OO[[#This Row],[155 (08JUL1985 06:00:00)-Water Temperature (C)]]*OO[[#This Row],[97]]</f>
        <v>7.7141496031500001E-2</v>
      </c>
      <c r="CV496" s="10">
        <f>3/24000000*OO[[#This Row],[156 (08JUL1985 09:00:00)-Water Temperature (C)]]*OO[[#This Row],[98]]</f>
        <v>7.4798780509224991E-2</v>
      </c>
      <c r="CW496" s="10">
        <f>3/24000000*OO[[#This Row],[157 (08JUL1985 12:00:00)-Water Temperature (C)]]*OO[[#This Row],[99]]</f>
        <v>7.2677702112450004E-2</v>
      </c>
    </row>
    <row r="497" spans="1:101" x14ac:dyDescent="0.35">
      <c r="A497" t="s">
        <v>504</v>
      </c>
      <c r="B497">
        <v>772.03700000000003</v>
      </c>
      <c r="C497" s="10">
        <f>3/24*OO[[#This Row],[59 (26JUN1985 06:00:00)-Water Temperature (C)]]*OO[[#This Row],[1]]/SUM(OO[1])</f>
        <v>0</v>
      </c>
      <c r="D497" s="10">
        <f>3/24*OO[[#This Row],[60 (26JUN1985 09:00:00)-Water Temperature (C)]]*OO[[#This Row],[2]]/SUM(OO[2])</f>
        <v>0</v>
      </c>
      <c r="E497" s="10">
        <f>3/24*OO[[#This Row],[61 (26JUN1985 12:00:00)-Water Temperature (C)]]*OO[[#This Row],[3]]/SUM(OO[3])</f>
        <v>0</v>
      </c>
      <c r="F497" s="10">
        <f>3/24*OO[[#This Row],[62 (26JUN1985 15:00:00)-Water Temperature (C)]]*OO[[#This Row],[4]]/SUM(OO[4])</f>
        <v>0</v>
      </c>
      <c r="G497" s="10">
        <f>3/24*OO[[#This Row],[63 (26JUN1985 18:00:00)-Water Temperature (C)]]*OO[[#This Row],[5]]/SUM(OO[5])</f>
        <v>0</v>
      </c>
      <c r="H497" s="10">
        <f>3/24*OO[[#This Row],[64 (26JUN1985 21:00:00)-Water Temperature (C)]]*OO[[#This Row],[6]]/SUM(OO[6])</f>
        <v>0</v>
      </c>
      <c r="I497" s="10">
        <f>3/24*OO[[#This Row],[65 (27JUN1985 00:00:00)-Water Temperature (C)]]*OO[[#This Row],[7]]/SUM(OO[7])</f>
        <v>0</v>
      </c>
      <c r="J497" s="10">
        <f>3/24*OO[[#This Row],[66 (27JUN1985 03:00:00)-Water Temperature (C)]]*OO[[#This Row],[8]]/SUM(OO[8])</f>
        <v>0</v>
      </c>
      <c r="K497" s="10">
        <f>3/24*OO[[#This Row],[67 (27JUN1985 06:00:00)-Water Temperature (C)]]*OO[[#This Row],[9]]/SUM(OO[9])</f>
        <v>0</v>
      </c>
      <c r="L497" s="10">
        <f>3/24*OO[[#This Row],[68 (27JUN1985 09:00:00)-Water Temperature (C)]]*OO[[#This Row],[10]]/SUM(OO[10])</f>
        <v>0</v>
      </c>
      <c r="M497" s="10">
        <f>3/24*OO[[#This Row],[69 (27JUN1985 12:00:00)-Water Temperature (C)]]*OO[[#This Row],[11]]/SUM(OO[11])</f>
        <v>0</v>
      </c>
      <c r="N497" s="10">
        <f>3/24*OO[[#This Row],[70 (27JUN1985 15:00:00)-Water Temperature (C)]]*OO[[#This Row],[12]]/SUM(OO[12])</f>
        <v>0</v>
      </c>
      <c r="O497" s="10">
        <f>3/24*OO[[#This Row],[71 (27JUN1985 18:00:00)-Water Temperature (C)]]*OO[[#This Row],[13]]/SUM(OO[13])</f>
        <v>0</v>
      </c>
      <c r="P497" s="10">
        <f>3/24*OO[[#This Row],[72 (27JUN1985 21:00:00)-Water Temperature (C)]]*OO[[#This Row],[14]]/SUM(OO[14])</f>
        <v>0</v>
      </c>
      <c r="Q497" s="10">
        <f>3/24*OO[[#This Row],[73 (28JUN1985 00:00:00)-Water Temperature (C)]]*OO[[#This Row],[15]]/SUM(OO[15])</f>
        <v>0</v>
      </c>
      <c r="R497" s="10">
        <f>3/24*OO[[#This Row],[74 (28JUN1985 03:00:00)-Water Temperature (C)]]*OO[[#This Row],[16]]/SUM(OO[16])</f>
        <v>0</v>
      </c>
      <c r="S497" s="10">
        <f>3/24*OO[[#This Row],[75 (28JUN1985 06:00:00)-Water Temperature (C)]]*OO[[#This Row],[17]]/SUM(OO[17])</f>
        <v>0</v>
      </c>
      <c r="T497" s="10">
        <f>3/24*OO[[#This Row],[76 (28JUN1985 09:00:00)-Water Temperature (C)]]*OO[[#This Row],[18]]/SUM(OO[18])</f>
        <v>0</v>
      </c>
      <c r="U497" s="10">
        <f>3/24*OO[[#This Row],[77 (28JUN1985 12:00:00)-Water Temperature (C)]]*OO[[#This Row],[19]]/SUM(OO[19])</f>
        <v>0</v>
      </c>
      <c r="V497" s="10">
        <f>3/24000000*OO[[#This Row],[78 (28JUN1985 15:00:00)-Water Temperature (C)]]*OO[[#This Row],[20]]</f>
        <v>0</v>
      </c>
      <c r="W497" s="10">
        <f>3/24000000*OO[[#This Row],[79 (28JUN1985 18:00:00)-Water Temperature (C)]]*OO[[#This Row],[21]]</f>
        <v>0</v>
      </c>
      <c r="X497" s="10">
        <f>3/24000000*OO[[#This Row],[80 (28JUN1985 21:00:00)-Water Temperature (C)]]*OO[[#This Row],[22]]</f>
        <v>0</v>
      </c>
      <c r="Y497" s="10">
        <f>3/24000000*OO[[#This Row],[81 (29JUN1985 00:00:00)-Water Temperature (C)]]*OO[[#This Row],[23]]</f>
        <v>0</v>
      </c>
      <c r="Z497" s="10">
        <f>3/24000000*OO[[#This Row],[82 (29JUN1985 03:00:00)-Water Temperature (C)]]*OO[[#This Row],[24]]</f>
        <v>0</v>
      </c>
      <c r="AA497" s="10">
        <f>3/24000000*OO[[#This Row],[83 (29JUN1985 06:00:00)-Water Temperature (C)]]*OO[[#This Row],[25]]</f>
        <v>0</v>
      </c>
      <c r="AB497" s="10">
        <f>3/24000000*OO[[#This Row],[84 (29JUN1985 09:00:00)-Water Temperature (C)]]*OO[[#This Row],[26]]</f>
        <v>3.9825713504250002E-39</v>
      </c>
      <c r="AC497" s="10">
        <f>3/24000000*OO[[#This Row],[85 (29JUN1985 12:00:00)-Water Temperature (C)]]*OO[[#This Row],[27]]</f>
        <v>1.7518639382640001E-34</v>
      </c>
      <c r="AD497" s="10">
        <f>3/24000000*OO[[#This Row],[86 (29JUN1985 15:00:00)-Water Temperature (C)]]*OO[[#This Row],[28]]</f>
        <v>1.73618114966775E-30</v>
      </c>
      <c r="AE497" s="10">
        <f>3/24000000*OO[[#This Row],[88 (29JUN1985 21:00:00)-Water Temperature (C)]]*OO[[#This Row],[30]]</f>
        <v>4.9572774993499993E-24</v>
      </c>
      <c r="AF497" s="10">
        <f>3/24000000*OO[[#This Row],[88 (29JUN1985 21:00:00)-Water Temperature (C)]]*OO[[#This Row],[30]]</f>
        <v>4.9572774993499993E-24</v>
      </c>
      <c r="AG497" s="10">
        <f>3/24000000*OO[[#This Row],[89 (30JUN1985 00:00:00)-Water Temperature (C)]]*OO[[#This Row],[31]]</f>
        <v>2.0442634101718748E-21</v>
      </c>
      <c r="AH497" s="10">
        <f>3/24000000*OO[[#This Row],[90 (30JUN1985 03:00:00)-Water Temperature (C)]]*OO[[#This Row],[32]]</f>
        <v>4.0269530826112498E-19</v>
      </c>
      <c r="AI497" s="10">
        <f>3/24000000*OO[[#This Row],[91 (30JUN1985 06:00:00)-Water Temperature (C)]]*OO[[#This Row],[33]]</f>
        <v>4.2285215498624992E-17</v>
      </c>
      <c r="AJ497" s="10">
        <f>3/24000000*OO[[#This Row],[92 (30JUN1985 09:00:00)-Water Temperature (C)]]*OO[[#This Row],[34]]</f>
        <v>2.5889102169209998E-15</v>
      </c>
      <c r="AK497" s="10">
        <f>3/24000000*OO[[#This Row],[93 (30JUN1985 12:00:00)-Water Temperature (C)]]*OO[[#This Row],[35]]</f>
        <v>9.9090785064500008E-14</v>
      </c>
      <c r="AL497" s="10">
        <f>3/24000000*OO[[#This Row],[94 (30JUN1985 15:00:00)-Water Temperature (C)]]*OO[[#This Row],[36]]</f>
        <v>2.507469241090125E-12</v>
      </c>
      <c r="AM497" s="10">
        <f>3/24000000*OO[[#This Row],[95 (30JUN1985 18:00:00)-Water Temperature (C)]]*OO[[#This Row],[37]]</f>
        <v>4.3941515806999998E-11</v>
      </c>
      <c r="AN497" s="10">
        <f>3/24000000*OO[[#This Row],[96 (30JUN1985 21:00:00)-Water Temperature (C)]]*OO[[#This Row],[38]]</f>
        <v>5.5454041136699992E-10</v>
      </c>
      <c r="AO497" s="10">
        <f>3/24000000*OO[[#This Row],[97 (01JUL1985 00:00:00)-Water Temperature (C)]]*OO[[#This Row],[39]]</f>
        <v>5.23652556087375E-9</v>
      </c>
      <c r="AP497" s="10">
        <f>3/24000000*OO[[#This Row],[98 (01JUL1985 03:00:00)-Water Temperature (C)]]*OO[[#This Row],[40]]</f>
        <v>3.8304545966874995E-8</v>
      </c>
      <c r="AQ497" s="10">
        <f>3/24000000*OO[[#This Row],[99 (01JUL1985 06:00:00)-Water Temperature (C)]]*OO[[#This Row],[41]]</f>
        <v>2.2376849697454997E-7</v>
      </c>
      <c r="AR497" s="10">
        <f>3/24000000*OO[[#This Row],[100 (01JUL1985 09:00:00)-Water Temperature (C)]]*OO[[#This Row],[42]]</f>
        <v>1.0758528545537499E-6</v>
      </c>
      <c r="AS497" s="10">
        <f>3/24000000*OO[[#This Row],[101 (01JUL1985 12:00:00)-Water Temperature (C)]]*OO[[#This Row],[43]]</f>
        <v>4.3327651453500003E-6</v>
      </c>
      <c r="AT497" s="10">
        <f>3/24000000*OO[[#This Row],[102 (01JUL1985 15:00:00)-Water Temperature (C)]]*OO[[#This Row],[44]]</f>
        <v>1.4850966439920001E-5</v>
      </c>
      <c r="AU497" s="10">
        <f>3/24000000*OO[[#This Row],[103 (01JUL1985 18:00:00)-Water Temperature (C)]]*OO[[#This Row],[45]]</f>
        <v>4.4134974803449998E-5</v>
      </c>
      <c r="AV497" s="10">
        <f>3/24000000*OO[[#This Row],[104 (01JUL1985 21:00:00)-Water Temperature (C)]]*OO[[#This Row],[46]]</f>
        <v>1.154769174532125E-4</v>
      </c>
      <c r="AW497" s="10">
        <f>3/24000000*OO[[#This Row],[105 (02JUL1985 00:00:00)-Water Temperature (C)]]*OO[[#This Row],[47]]</f>
        <v>2.7075407692724995E-4</v>
      </c>
      <c r="AX497" s="10">
        <f>3/24000000*OO[[#This Row],[106 (02JUL1985 03:00:00)-Water Temperature (C)]]*OO[[#This Row],[48]]</f>
        <v>5.7588514757E-4</v>
      </c>
      <c r="AY497" s="10">
        <f>3/24000000*OO[[#This Row],[107 (02JUL1985 06:00:00)-Water Temperature (C)]]*OO[[#This Row],[49]]</f>
        <v>1.1234050719919999E-3</v>
      </c>
      <c r="AZ497" s="10">
        <f>3/24000000*OO[[#This Row],[108 (02JUL1985 09:00:00)-Water Temperature (C)]]*OO[[#This Row],[50]]</f>
        <v>2.0293083183959997E-3</v>
      </c>
      <c r="BA497" s="10">
        <f>3/24000000*OO[[#This Row],[109 (02JUL1985 12:00:00)-Water Temperature (C)]]*OO[[#This Row],[51]]</f>
        <v>3.4329007864031249E-3</v>
      </c>
      <c r="BB497" s="10">
        <f>3/24000000*OO[[#This Row],[110 (02JUL1985 15:00:00)-Water Temperature (C)]]*OO[[#This Row],[52]]</f>
        <v>5.4812759384999998E-3</v>
      </c>
      <c r="BC497" s="10">
        <f>3/24000000*OO[[#This Row],[111 (02JUL1985 18:00:00)-Water Temperature (C)]]*OO[[#This Row],[53]]</f>
        <v>8.2957201319700004E-3</v>
      </c>
      <c r="BD497" s="10">
        <f>3/24000000*OO[[#This Row],[112 (02JUL1985 21:00:00)-Water Temperature (C)]]*OO[[#This Row],[54]]</f>
        <v>1.1938927056817501E-2</v>
      </c>
      <c r="BE497" s="10">
        <f>3/24000000*OO[[#This Row],[113 (03JUL1985 00:00:00)-Water Temperature (C)]]*OO[[#This Row],[55]]</f>
        <v>1.6416879582750003E-2</v>
      </c>
      <c r="BF497" s="10">
        <f>3/24000000*OO[[#This Row],[114 (03JUL1985 03:00:00)-Water Temperature (C)]]*OO[[#This Row],[56]]</f>
        <v>2.1745096825499997E-2</v>
      </c>
      <c r="BG497" s="10">
        <f>3/24000000*OO[[#This Row],[115 (03JUL1985 06:00:00)-Water Temperature (C)]]*OO[[#This Row],[57]]</f>
        <v>2.787793582462875E-2</v>
      </c>
      <c r="BH497" s="10">
        <f>3/24000000*OO[[#This Row],[116 (03JUL1985 09:00:00)-Water Temperature (C)]]*OO[[#This Row],[58]]</f>
        <v>3.4821792316575E-2</v>
      </c>
      <c r="BI497" s="10">
        <f>3/24000000*OO[[#This Row],[117 (03JUL1985 12:00:00)-Water Temperature (C)]]*OO[[#This Row],[59]]</f>
        <v>4.2447383188099999E-2</v>
      </c>
      <c r="BJ497" s="10">
        <f>3/24000000*OO[[#This Row],[118 (03JUL1985 15:00:00)-Water Temperature (C)]]*OO[[#This Row],[60]]</f>
        <v>5.0519659241400006E-2</v>
      </c>
      <c r="BK497" s="10">
        <f>3/24000000*OO[[#This Row],[119 (03JUL1985 18:00:00)-Water Temperature (C)]]*OO[[#This Row],[61]]</f>
        <v>5.8825874336712498E-2</v>
      </c>
      <c r="BL497" s="10">
        <f>3/24000000*OO[[#This Row],[120 (03JUL1985 21:00:00)-Water Temperature (C)]]*OO[[#This Row],[62]]</f>
        <v>6.70442182173E-2</v>
      </c>
      <c r="BM497" s="10">
        <f>3/24000000*OO[[#This Row],[121 (04JUL1985 00:00:00)-Water Temperature (C)]]*OO[[#This Row],[63]]</f>
        <v>7.5036968474737481E-2</v>
      </c>
      <c r="BN497" s="10">
        <f>3/24000000*OO[[#This Row],[122 (04JUL1985 03:00:00)-Water Temperature (C)]]*OO[[#This Row],[64]]</f>
        <v>8.2745980973249991E-2</v>
      </c>
      <c r="BO497" s="10">
        <f>3/24000000*OO[[#This Row],[123 (04JUL1985 06:00:00)-Water Temperature (C)]]*OO[[#This Row],[65]]</f>
        <v>9.0074771938562503E-2</v>
      </c>
      <c r="BP497" s="10">
        <f>3/24000000*OO[[#This Row],[124 (04JUL1985 09:00:00)-Water Temperature (C)]]*OO[[#This Row],[66]]</f>
        <v>9.7274880219199999E-2</v>
      </c>
      <c r="BQ497" s="10">
        <f>3/24000000*OO[[#This Row],[125 (04JUL1985 12:00:00)-Water Temperature (C)]]*OO[[#This Row],[67]]</f>
        <v>0.10397503015124998</v>
      </c>
      <c r="BR497" s="10">
        <f>3/24000000*OO[[#This Row],[126 (04JUL1985 15:00:00)-Water Temperature (C)]]*OO[[#This Row],[68]]</f>
        <v>0.10993357930312499</v>
      </c>
      <c r="BS497" s="10">
        <f>3/24000000*OO[[#This Row],[127 (04JUL1985 18:00:00)-Water Temperature (C)]]*OO[[#This Row],[69]]</f>
        <v>0.11507116787707498</v>
      </c>
      <c r="BT497" s="10">
        <f>3/24000000*OO[[#This Row],[128 (04JUL1985 21:00:00)-Water Temperature (C)]]*OO[[#This Row],[70]]</f>
        <v>0.11930360680845001</v>
      </c>
      <c r="BU497" s="10">
        <f>3/24000000*OO[[#This Row],[129 (05JUL1985 00:00:00)-Water Temperature (C)]]*OO[[#This Row],[71]]</f>
        <v>0.12257029336581249</v>
      </c>
      <c r="BV497" s="10">
        <f>3/24000000*OO[[#This Row],[130 (05JUL1985 03:00:00)-Water Temperature (C)]]*OO[[#This Row],[72]]</f>
        <v>0.12511802490605001</v>
      </c>
      <c r="BW497" s="10">
        <f>3/24000000*OO[[#This Row],[131 (05JUL1985 06:00:00)-Water Temperature (C)]]*OO[[#This Row],[73]]</f>
        <v>0.127063601496225</v>
      </c>
      <c r="BX497" s="10">
        <f>3/24000000*OO[[#This Row],[132 (05JUL1985 09:00:00)-Water Temperature (C)]]*OO[[#This Row],[74]]</f>
        <v>0.12888432980493747</v>
      </c>
      <c r="BY497" s="10">
        <f>3/24000000*OO[[#This Row],[133 (05JUL1985 12:00:00)-Water Temperature (C)]]*OO[[#This Row],[75]]</f>
        <v>0.13032630581242496</v>
      </c>
      <c r="BZ497" s="10">
        <f>3/24000000*OO[[#This Row],[134 (05JUL1985 15:00:00)-Water Temperature (C)]]*OO[[#This Row],[76]]</f>
        <v>0.131268875698625</v>
      </c>
      <c r="CA497" s="10">
        <f>3/24000000*OO[[#This Row],[135 (05JUL1985 18:00:00)-Water Temperature (C)]]*OO[[#This Row],[77]]</f>
        <v>0.13162979040387501</v>
      </c>
      <c r="CB497" s="10">
        <f>3/24000000*OO[[#This Row],[136 (05JUL1985 21:00:00)-Water Temperature (C)]]*OO[[#This Row],[78]]</f>
        <v>0.13107250058714998</v>
      </c>
      <c r="CC497" s="10">
        <f>3/24000000*OO[[#This Row],[137 (06JUL1985 00:00:00)-Water Temperature (C)]]*OO[[#This Row],[79]]</f>
        <v>0.12980895012007501</v>
      </c>
      <c r="CD497" s="10">
        <f>3/24000000*OO[[#This Row],[138 (06JUL1985 03:00:00)-Water Temperature (C)]]*OO[[#This Row],[80]]</f>
        <v>0.12821969975893752</v>
      </c>
      <c r="CE497" s="10">
        <f>3/24000000*OO[[#This Row],[139 (06JUL1985 06:00:00)-Water Temperature (C)]]*OO[[#This Row],[81]]</f>
        <v>0.12643987051562502</v>
      </c>
      <c r="CF497" s="10">
        <f>3/24000000*OO[[#This Row],[140 (06JUL1985 09:00:00)-Water Temperature (C)]]*OO[[#This Row],[82]]</f>
        <v>0.12500911879820001</v>
      </c>
      <c r="CG497" s="10">
        <f>3/24000000*OO[[#This Row],[141 (06JUL1985 12:00:00)-Water Temperature (C)]]*OO[[#This Row],[83]]</f>
        <v>0.12351629967588749</v>
      </c>
      <c r="CH497" s="10">
        <f>3/24000000*OO[[#This Row],[142 (06JUL1985 15:00:00)-Water Temperature (C)]]*OO[[#This Row],[84]]</f>
        <v>0.12182017090250001</v>
      </c>
      <c r="CI497" s="10">
        <f>3/24000000*OO[[#This Row],[143 (06JUL1985 18:00:00)-Water Temperature (C)]]*OO[[#This Row],[85]]</f>
        <v>0.11985431699770001</v>
      </c>
      <c r="CJ497" s="10">
        <f>3/24000000*OO[[#This Row],[144 (06JUL1985 21:00:00)-Water Temperature (C)]]*OO[[#This Row],[86]]</f>
        <v>0.11734354925549999</v>
      </c>
      <c r="CK497" s="10">
        <f>3/24000000*OO[[#This Row],[145 (07JUL1985 00:00:00)-Water Temperature (C)]]*OO[[#This Row],[87]]</f>
        <v>0.11447069708167501</v>
      </c>
      <c r="CL497" s="10">
        <f>3/24000000*OO[[#This Row],[146 (07JUL1985 03:00:00)-Water Temperature (C)]]*OO[[#This Row],[88]]</f>
        <v>0.11149058595399998</v>
      </c>
      <c r="CM497" s="10">
        <f>3/24000000*OO[[#This Row],[147 (07JUL1985 06:00:00)-Water Temperature (C)]]*OO[[#This Row],[89]]</f>
        <v>0.10846784114237498</v>
      </c>
      <c r="CN497" s="10">
        <f>3/24000000*OO[[#This Row],[148 (07JUL1985 09:00:00)-Water Temperature (C)]]*OO[[#This Row],[90]]</f>
        <v>0.10555421957778749</v>
      </c>
      <c r="CO497" s="10">
        <f>3/24000000*OO[[#This Row],[149 (07JUL1985 12:00:00)-Water Temperature (C)]]*OO[[#This Row],[91]]</f>
        <v>0.10285765188254999</v>
      </c>
      <c r="CP497" s="10">
        <f>3/24000000*OO[[#This Row],[150 (07JUL1985 15:00:00)-Water Temperature (C)]]*OO[[#This Row],[92]]</f>
        <v>0.10039319605024999</v>
      </c>
      <c r="CQ497" s="10">
        <f>3/24000000*OO[[#This Row],[151 (07JUL1985 18:00:00)-Water Temperature (C)]]*OO[[#This Row],[93]]</f>
        <v>9.7720514563987504E-2</v>
      </c>
      <c r="CR497" s="10">
        <f>3/24000000*OO[[#This Row],[152 (07JUL1985 21:00:00)-Water Temperature (C)]]*OO[[#This Row],[94]]</f>
        <v>9.4809939673312499E-2</v>
      </c>
      <c r="CS497" s="10">
        <f>3/24000000*OO[[#This Row],[153 (08JUL1985 00:00:00)-Water Temperature (C)]]*OO[[#This Row],[95]]</f>
        <v>9.1874906461575007E-2</v>
      </c>
      <c r="CT497" s="10">
        <f>3/24000000*OO[[#This Row],[154 (08JUL1985 03:00:00)-Water Temperature (C)]]*OO[[#This Row],[96]]</f>
        <v>8.8978581619199998E-2</v>
      </c>
      <c r="CU497" s="10">
        <f>3/24000000*OO[[#This Row],[155 (08JUL1985 06:00:00)-Water Temperature (C)]]*OO[[#This Row],[97]]</f>
        <v>8.6154666751424996E-2</v>
      </c>
      <c r="CV497" s="10">
        <f>3/24000000*OO[[#This Row],[156 (08JUL1985 09:00:00)-Water Temperature (C)]]*OO[[#This Row],[98]]</f>
        <v>8.3661127403699992E-2</v>
      </c>
      <c r="CW497" s="10">
        <f>3/24000000*OO[[#This Row],[157 (08JUL1985 12:00:00)-Water Temperature (C)]]*OO[[#This Row],[99]]</f>
        <v>8.1401848314499994E-2</v>
      </c>
    </row>
    <row r="498" spans="1:101" x14ac:dyDescent="0.35">
      <c r="A498" t="s">
        <v>505</v>
      </c>
      <c r="B498">
        <v>776.49630000000002</v>
      </c>
      <c r="C498" s="10">
        <f>3/24*OO[[#This Row],[59 (26JUN1985 06:00:00)-Water Temperature (C)]]*OO[[#This Row],[1]]/SUM(OO[1])</f>
        <v>0</v>
      </c>
      <c r="D498" s="10">
        <f>3/24*OO[[#This Row],[60 (26JUN1985 09:00:00)-Water Temperature (C)]]*OO[[#This Row],[2]]/SUM(OO[2])</f>
        <v>0</v>
      </c>
      <c r="E498" s="10">
        <f>3/24*OO[[#This Row],[61 (26JUN1985 12:00:00)-Water Temperature (C)]]*OO[[#This Row],[3]]/SUM(OO[3])</f>
        <v>0</v>
      </c>
      <c r="F498" s="10">
        <f>3/24*OO[[#This Row],[62 (26JUN1985 15:00:00)-Water Temperature (C)]]*OO[[#This Row],[4]]/SUM(OO[4])</f>
        <v>0</v>
      </c>
      <c r="G498" s="10">
        <f>3/24*OO[[#This Row],[63 (26JUN1985 18:00:00)-Water Temperature (C)]]*OO[[#This Row],[5]]/SUM(OO[5])</f>
        <v>0</v>
      </c>
      <c r="H498" s="10">
        <f>3/24*OO[[#This Row],[64 (26JUN1985 21:00:00)-Water Temperature (C)]]*OO[[#This Row],[6]]/SUM(OO[6])</f>
        <v>0</v>
      </c>
      <c r="I498" s="10">
        <f>3/24*OO[[#This Row],[65 (27JUN1985 00:00:00)-Water Temperature (C)]]*OO[[#This Row],[7]]/SUM(OO[7])</f>
        <v>0</v>
      </c>
      <c r="J498" s="10">
        <f>3/24*OO[[#This Row],[66 (27JUN1985 03:00:00)-Water Temperature (C)]]*OO[[#This Row],[8]]/SUM(OO[8])</f>
        <v>0</v>
      </c>
      <c r="K498" s="10">
        <f>3/24*OO[[#This Row],[67 (27JUN1985 06:00:00)-Water Temperature (C)]]*OO[[#This Row],[9]]/SUM(OO[9])</f>
        <v>0</v>
      </c>
      <c r="L498" s="10">
        <f>3/24*OO[[#This Row],[68 (27JUN1985 09:00:00)-Water Temperature (C)]]*OO[[#This Row],[10]]/SUM(OO[10])</f>
        <v>0</v>
      </c>
      <c r="M498" s="10">
        <f>3/24*OO[[#This Row],[69 (27JUN1985 12:00:00)-Water Temperature (C)]]*OO[[#This Row],[11]]/SUM(OO[11])</f>
        <v>0</v>
      </c>
      <c r="N498" s="10">
        <f>3/24*OO[[#This Row],[70 (27JUN1985 15:00:00)-Water Temperature (C)]]*OO[[#This Row],[12]]/SUM(OO[12])</f>
        <v>0</v>
      </c>
      <c r="O498" s="10">
        <f>3/24*OO[[#This Row],[71 (27JUN1985 18:00:00)-Water Temperature (C)]]*OO[[#This Row],[13]]/SUM(OO[13])</f>
        <v>0</v>
      </c>
      <c r="P498" s="10">
        <f>3/24*OO[[#This Row],[72 (27JUN1985 21:00:00)-Water Temperature (C)]]*OO[[#This Row],[14]]/SUM(OO[14])</f>
        <v>0</v>
      </c>
      <c r="Q498" s="10">
        <f>3/24*OO[[#This Row],[73 (28JUN1985 00:00:00)-Water Temperature (C)]]*OO[[#This Row],[15]]/SUM(OO[15])</f>
        <v>0</v>
      </c>
      <c r="R498" s="10">
        <f>3/24*OO[[#This Row],[74 (28JUN1985 03:00:00)-Water Temperature (C)]]*OO[[#This Row],[16]]/SUM(OO[16])</f>
        <v>0</v>
      </c>
      <c r="S498" s="10">
        <f>3/24*OO[[#This Row],[75 (28JUN1985 06:00:00)-Water Temperature (C)]]*OO[[#This Row],[17]]/SUM(OO[17])</f>
        <v>0</v>
      </c>
      <c r="T498" s="10">
        <f>3/24*OO[[#This Row],[76 (28JUN1985 09:00:00)-Water Temperature (C)]]*OO[[#This Row],[18]]/SUM(OO[18])</f>
        <v>0</v>
      </c>
      <c r="U498" s="10">
        <f>3/24*OO[[#This Row],[77 (28JUN1985 12:00:00)-Water Temperature (C)]]*OO[[#This Row],[19]]/SUM(OO[19])</f>
        <v>0</v>
      </c>
      <c r="V498" s="10">
        <f>3/24000000*OO[[#This Row],[78 (28JUN1985 15:00:00)-Water Temperature (C)]]*OO[[#This Row],[20]]</f>
        <v>0</v>
      </c>
      <c r="W498" s="10">
        <f>3/24000000*OO[[#This Row],[79 (28JUN1985 18:00:00)-Water Temperature (C)]]*OO[[#This Row],[21]]</f>
        <v>0</v>
      </c>
      <c r="X498" s="10">
        <f>3/24000000*OO[[#This Row],[80 (28JUN1985 21:00:00)-Water Temperature (C)]]*OO[[#This Row],[22]]</f>
        <v>0</v>
      </c>
      <c r="Y498" s="10">
        <f>3/24000000*OO[[#This Row],[81 (29JUN1985 00:00:00)-Water Temperature (C)]]*OO[[#This Row],[23]]</f>
        <v>0</v>
      </c>
      <c r="Z498" s="10">
        <f>3/24000000*OO[[#This Row],[82 (29JUN1985 03:00:00)-Water Temperature (C)]]*OO[[#This Row],[24]]</f>
        <v>0</v>
      </c>
      <c r="AA498" s="10">
        <f>3/24000000*OO[[#This Row],[83 (29JUN1985 06:00:00)-Water Temperature (C)]]*OO[[#This Row],[25]]</f>
        <v>0</v>
      </c>
      <c r="AB498" s="10">
        <f>3/24000000*OO[[#This Row],[84 (29JUN1985 09:00:00)-Water Temperature (C)]]*OO[[#This Row],[26]]</f>
        <v>1.0798612492787499E-39</v>
      </c>
      <c r="AC498" s="10">
        <f>3/24000000*OO[[#This Row],[85 (29JUN1985 12:00:00)-Water Temperature (C)]]*OO[[#This Row],[27]]</f>
        <v>5.1836829603187498E-35</v>
      </c>
      <c r="AD498" s="10">
        <f>3/24000000*OO[[#This Row],[86 (29JUN1985 15:00:00)-Water Temperature (C)]]*OO[[#This Row],[28]]</f>
        <v>5.5684876693899997E-31</v>
      </c>
      <c r="AE498" s="10">
        <f>3/24000000*OO[[#This Row],[88 (29JUN1985 21:00:00)-Water Temperature (C)]]*OO[[#This Row],[30]]</f>
        <v>1.8530160011780001E-24</v>
      </c>
      <c r="AF498" s="10">
        <f>3/24000000*OO[[#This Row],[88 (29JUN1985 21:00:00)-Water Temperature (C)]]*OO[[#This Row],[30]]</f>
        <v>1.8530160011780001E-24</v>
      </c>
      <c r="AG498" s="10">
        <f>3/24000000*OO[[#This Row],[89 (30JUN1985 00:00:00)-Water Temperature (C)]]*OO[[#This Row],[31]]</f>
        <v>8.1737838864899996E-22</v>
      </c>
      <c r="AH498" s="10">
        <f>3/24000000*OO[[#This Row],[90 (30JUN1985 03:00:00)-Water Temperature (C)]]*OO[[#This Row],[32]]</f>
        <v>1.7126972227881247E-19</v>
      </c>
      <c r="AI498" s="10">
        <f>3/24000000*OO[[#This Row],[91 (30JUN1985 06:00:00)-Water Temperature (C)]]*OO[[#This Row],[33]]</f>
        <v>1.9043075404897498E-17</v>
      </c>
      <c r="AJ498" s="10">
        <f>3/24000000*OO[[#This Row],[92 (30JUN1985 09:00:00)-Water Temperature (C)]]*OO[[#This Row],[34]]</f>
        <v>1.2298727729681249E-15</v>
      </c>
      <c r="AK498" s="10">
        <f>3/24000000*OO[[#This Row],[93 (30JUN1985 12:00:00)-Water Temperature (C)]]*OO[[#This Row],[35]]</f>
        <v>4.9498020876599997E-14</v>
      </c>
      <c r="AL498" s="10">
        <f>3/24000000*OO[[#This Row],[94 (30JUN1985 15:00:00)-Water Temperature (C)]]*OO[[#This Row],[36]]</f>
        <v>1.3134322722082498E-12</v>
      </c>
      <c r="AM498" s="10">
        <f>3/24000000*OO[[#This Row],[95 (30JUN1985 18:00:00)-Water Temperature (C)]]*OO[[#This Row],[37]]</f>
        <v>2.4077578668580001E-11</v>
      </c>
      <c r="AN498" s="10">
        <f>3/24000000*OO[[#This Row],[96 (30JUN1985 21:00:00)-Water Temperature (C)]]*OO[[#This Row],[38]]</f>
        <v>3.1715601000510001E-10</v>
      </c>
      <c r="AO498" s="10">
        <f>3/24000000*OO[[#This Row],[97 (01JUL1985 00:00:00)-Water Temperature (C)]]*OO[[#This Row],[39]]</f>
        <v>3.1193045337209999E-9</v>
      </c>
      <c r="AP498" s="10">
        <f>3/24000000*OO[[#This Row],[98 (01JUL1985 03:00:00)-Water Temperature (C)]]*OO[[#This Row],[40]]</f>
        <v>2.3716073965529997E-8</v>
      </c>
      <c r="AQ498" s="10">
        <f>3/24000000*OO[[#This Row],[99 (01JUL1985 06:00:00)-Water Temperature (C)]]*OO[[#This Row],[41]]</f>
        <v>1.43709169287E-7</v>
      </c>
      <c r="AR498" s="10">
        <f>3/24000000*OO[[#This Row],[100 (01JUL1985 09:00:00)-Water Temperature (C)]]*OO[[#This Row],[42]]</f>
        <v>7.1526396179350002E-7</v>
      </c>
      <c r="AS498" s="10">
        <f>3/24000000*OO[[#This Row],[101 (01JUL1985 12:00:00)-Water Temperature (C)]]*OO[[#This Row],[43]]</f>
        <v>2.9767612808684999E-6</v>
      </c>
      <c r="AT498" s="10">
        <f>3/24000000*OO[[#This Row],[102 (01JUL1985 15:00:00)-Water Temperature (C)]]*OO[[#This Row],[44]]</f>
        <v>1.0526263947776251E-5</v>
      </c>
      <c r="AU498" s="10">
        <f>3/24000000*OO[[#This Row],[103 (01JUL1985 18:00:00)-Water Temperature (C)]]*OO[[#This Row],[45]]</f>
        <v>3.2219709099000002E-5</v>
      </c>
      <c r="AV498" s="10">
        <f>3/24000000*OO[[#This Row],[104 (01JUL1985 21:00:00)-Water Temperature (C)]]*OO[[#This Row],[46]]</f>
        <v>8.6683285763575004E-5</v>
      </c>
      <c r="AW498" s="10">
        <f>3/24000000*OO[[#This Row],[105 (02JUL1985 00:00:00)-Water Temperature (C)]]*OO[[#This Row],[47]]</f>
        <v>2.0864777908649999E-4</v>
      </c>
      <c r="AX498" s="10">
        <f>3/24000000*OO[[#This Row],[106 (02JUL1985 03:00:00)-Water Temperature (C)]]*OO[[#This Row],[48]]</f>
        <v>4.5489783953299998E-4</v>
      </c>
      <c r="AY498" s="10">
        <f>3/24000000*OO[[#This Row],[107 (02JUL1985 06:00:00)-Water Temperature (C)]]*OO[[#This Row],[49]]</f>
        <v>9.0831441224774995E-4</v>
      </c>
      <c r="AZ498" s="10">
        <f>3/24000000*OO[[#This Row],[108 (02JUL1985 09:00:00)-Water Temperature (C)]]*OO[[#This Row],[50]]</f>
        <v>1.6771840741316251E-3</v>
      </c>
      <c r="BA498" s="10">
        <f>3/24000000*OO[[#This Row],[109 (02JUL1985 12:00:00)-Water Temperature (C)]]*OO[[#This Row],[51]]</f>
        <v>2.8963344737799996E-3</v>
      </c>
      <c r="BB498" s="10">
        <f>3/24000000*OO[[#This Row],[110 (02JUL1985 15:00:00)-Water Temperature (C)]]*OO[[#This Row],[52]]</f>
        <v>4.7149829836125E-3</v>
      </c>
      <c r="BC498" s="10">
        <f>3/24000000*OO[[#This Row],[111 (02JUL1985 18:00:00)-Water Temperature (C)]]*OO[[#This Row],[53]]</f>
        <v>7.2669699178312492E-3</v>
      </c>
      <c r="BD498" s="10">
        <f>3/24000000*OO[[#This Row],[112 (02JUL1985 21:00:00)-Water Temperature (C)]]*OO[[#This Row],[54]]</f>
        <v>1.0639223009797501E-2</v>
      </c>
      <c r="BE498" s="10">
        <f>3/24000000*OO[[#This Row],[113 (03JUL1985 00:00:00)-Water Temperature (C)]]*OO[[#This Row],[55]]</f>
        <v>1.4867639555514999E-2</v>
      </c>
      <c r="BF498" s="10">
        <f>3/24000000*OO[[#This Row],[114 (03JUL1985 03:00:00)-Water Temperature (C)]]*OO[[#This Row],[56]]</f>
        <v>1.9993642079372497E-2</v>
      </c>
      <c r="BG498" s="10">
        <f>3/24000000*OO[[#This Row],[115 (03JUL1985 06:00:00)-Water Temperature (C)]]*OO[[#This Row],[57]]</f>
        <v>2.5999267933188748E-2</v>
      </c>
      <c r="BH498" s="10">
        <f>3/24000000*OO[[#This Row],[116 (03JUL1985 09:00:00)-Water Temperature (C)]]*OO[[#This Row],[58]]</f>
        <v>3.2909864722627503E-2</v>
      </c>
      <c r="BI498" s="10">
        <f>3/24000000*OO[[#This Row],[117 (03JUL1985 12:00:00)-Water Temperature (C)]]*OO[[#This Row],[59]]</f>
        <v>4.0620482546000002E-2</v>
      </c>
      <c r="BJ498" s="10">
        <f>3/24000000*OO[[#This Row],[118 (03JUL1985 15:00:00)-Water Temperature (C)]]*OO[[#This Row],[60]]</f>
        <v>4.8915335157899996E-2</v>
      </c>
      <c r="BK498" s="10">
        <f>3/24000000*OO[[#This Row],[119 (03JUL1985 18:00:00)-Water Temperature (C)]]*OO[[#This Row],[61]]</f>
        <v>5.7589085659874993E-2</v>
      </c>
      <c r="BL498" s="10">
        <f>3/24000000*OO[[#This Row],[120 (03JUL1985 21:00:00)-Water Temperature (C)]]*OO[[#This Row],[62]]</f>
        <v>6.6318710243150003E-2</v>
      </c>
      <c r="BM498" s="10">
        <f>3/24000000*OO[[#This Row],[121 (04JUL1985 00:00:00)-Water Temperature (C)]]*OO[[#This Row],[63]]</f>
        <v>7.4951975278124999E-2</v>
      </c>
      <c r="BN498" s="10">
        <f>3/24000000*OO[[#This Row],[122 (04JUL1985 03:00:00)-Water Temperature (C)]]*OO[[#This Row],[64]]</f>
        <v>8.3411708828249984E-2</v>
      </c>
      <c r="BO498" s="10">
        <f>3/24000000*OO[[#This Row],[123 (04JUL1985 06:00:00)-Water Temperature (C)]]*OO[[#This Row],[65]]</f>
        <v>9.1581208410000003E-2</v>
      </c>
      <c r="BP498" s="10">
        <f>3/24000000*OO[[#This Row],[124 (04JUL1985 09:00:00)-Water Temperature (C)]]*OO[[#This Row],[66]]</f>
        <v>9.969546694994999E-2</v>
      </c>
      <c r="BQ498" s="10">
        <f>3/24000000*OO[[#This Row],[125 (04JUL1985 12:00:00)-Water Temperature (C)]]*OO[[#This Row],[67]]</f>
        <v>0.10736356233764999</v>
      </c>
      <c r="BR498" s="10">
        <f>3/24000000*OO[[#This Row],[126 (04JUL1985 15:00:00)-Water Temperature (C)]]*OO[[#This Row],[68]]</f>
        <v>0.11431976587024999</v>
      </c>
      <c r="BS498" s="10">
        <f>3/24000000*OO[[#This Row],[127 (04JUL1985 18:00:00)-Water Temperature (C)]]*OO[[#This Row],[69]]</f>
        <v>0.12045869488552501</v>
      </c>
      <c r="BT498" s="10">
        <f>3/24000000*OO[[#This Row],[128 (04JUL1985 21:00:00)-Water Temperature (C)]]*OO[[#This Row],[70]]</f>
        <v>0.12567228074032499</v>
      </c>
      <c r="BU498" s="10">
        <f>3/24000000*OO[[#This Row],[129 (05JUL1985 00:00:00)-Water Temperature (C)]]*OO[[#This Row],[71]]</f>
        <v>0.12987699729344998</v>
      </c>
      <c r="BV498" s="10">
        <f>3/24000000*OO[[#This Row],[130 (05JUL1985 03:00:00)-Water Temperature (C)]]*OO[[#This Row],[72]]</f>
        <v>0.13331390715499997</v>
      </c>
      <c r="BW498" s="10">
        <f>3/24000000*OO[[#This Row],[131 (05JUL1985 06:00:00)-Water Temperature (C)]]*OO[[#This Row],[73]]</f>
        <v>0.13609291174878752</v>
      </c>
      <c r="BX498" s="10">
        <f>3/24000000*OO[[#This Row],[132 (05JUL1985 09:00:00)-Water Temperature (C)]]*OO[[#This Row],[74]]</f>
        <v>0.13871394836982501</v>
      </c>
      <c r="BY498" s="10">
        <f>3/24000000*OO[[#This Row],[133 (05JUL1985 12:00:00)-Water Temperature (C)]]*OO[[#This Row],[75]]</f>
        <v>0.14090443163482499</v>
      </c>
      <c r="BZ498" s="10">
        <f>3/24000000*OO[[#This Row],[134 (05JUL1985 15:00:00)-Water Temperature (C)]]*OO[[#This Row],[76]]</f>
        <v>0.14253046764900001</v>
      </c>
      <c r="CA498" s="10">
        <f>3/24000000*OO[[#This Row],[135 (05JUL1985 18:00:00)-Water Temperature (C)]]*OO[[#This Row],[77]]</f>
        <v>0.1434997318356</v>
      </c>
      <c r="CB498" s="10">
        <f>3/24000000*OO[[#This Row],[136 (05JUL1985 21:00:00)-Water Temperature (C)]]*OO[[#This Row],[78]]</f>
        <v>0.1434432622879</v>
      </c>
      <c r="CC498" s="10">
        <f>3/24000000*OO[[#This Row],[137 (06JUL1985 00:00:00)-Water Temperature (C)]]*OO[[#This Row],[79]]</f>
        <v>0.14258032769924997</v>
      </c>
      <c r="CD498" s="10">
        <f>3/24000000*OO[[#This Row],[138 (06JUL1985 03:00:00)-Water Temperature (C)]]*OO[[#This Row],[80]]</f>
        <v>0.141321857355</v>
      </c>
      <c r="CE498" s="10">
        <f>3/24000000*OO[[#This Row],[139 (06JUL1985 06:00:00)-Water Temperature (C)]]*OO[[#This Row],[81]]</f>
        <v>0.13981269749243749</v>
      </c>
      <c r="CF498" s="10">
        <f>3/24000000*OO[[#This Row],[140 (06JUL1985 09:00:00)-Water Temperature (C)]]*OO[[#This Row],[82]]</f>
        <v>0.13864408006750001</v>
      </c>
      <c r="CG498" s="10">
        <f>3/24000000*OO[[#This Row],[141 (06JUL1985 12:00:00)-Water Temperature (C)]]*OO[[#This Row],[83]]</f>
        <v>0.13738755596681249</v>
      </c>
      <c r="CH498" s="10">
        <f>3/24000000*OO[[#This Row],[142 (06JUL1985 15:00:00)-Water Temperature (C)]]*OO[[#This Row],[84]]</f>
        <v>0.13584654330974999</v>
      </c>
      <c r="CI498" s="10">
        <f>3/24000000*OO[[#This Row],[143 (06JUL1985 18:00:00)-Water Temperature (C)]]*OO[[#This Row],[85]]</f>
        <v>0.13399945925450002</v>
      </c>
      <c r="CJ498" s="10">
        <f>3/24000000*OO[[#This Row],[144 (06JUL1985 21:00:00)-Water Temperature (C)]]*OO[[#This Row],[86]]</f>
        <v>0.13151990620657497</v>
      </c>
      <c r="CK498" s="10">
        <f>3/24000000*OO[[#This Row],[145 (07JUL1985 00:00:00)-Water Temperature (C)]]*OO[[#This Row],[87]]</f>
        <v>0.1285981726960875</v>
      </c>
      <c r="CL498" s="10">
        <f>3/24000000*OO[[#This Row],[146 (07JUL1985 03:00:00)-Water Temperature (C)]]*OO[[#This Row],[88]]</f>
        <v>0.12553382918047501</v>
      </c>
      <c r="CM498" s="10">
        <f>3/24000000*OO[[#This Row],[147 (07JUL1985 06:00:00)-Water Temperature (C)]]*OO[[#This Row],[89]]</f>
        <v>0.12239078703644998</v>
      </c>
      <c r="CN498" s="10">
        <f>3/24000000*OO[[#This Row],[148 (07JUL1985 09:00:00)-Water Temperature (C)]]*OO[[#This Row],[90]]</f>
        <v>0.11934608091314999</v>
      </c>
      <c r="CO498" s="10">
        <f>3/24000000*OO[[#This Row],[149 (07JUL1985 12:00:00)-Water Temperature (C)]]*OO[[#This Row],[91]]</f>
        <v>0.11651897029012498</v>
      </c>
      <c r="CP498" s="10">
        <f>3/24000000*OO[[#This Row],[150 (07JUL1985 15:00:00)-Water Temperature (C)]]*OO[[#This Row],[92]]</f>
        <v>0.11393071029532499</v>
      </c>
      <c r="CQ498" s="10">
        <f>3/24000000*OO[[#This Row],[151 (07JUL1985 18:00:00)-Water Temperature (C)]]*OO[[#This Row],[93]]</f>
        <v>0.11109096466729999</v>
      </c>
      <c r="CR498" s="10">
        <f>3/24000000*OO[[#This Row],[152 (07JUL1985 21:00:00)-Water Temperature (C)]]*OO[[#This Row],[94]]</f>
        <v>0.10796450459987499</v>
      </c>
      <c r="CS498" s="10">
        <f>3/24000000*OO[[#This Row],[153 (08JUL1985 00:00:00)-Water Temperature (C)]]*OO[[#This Row],[95]]</f>
        <v>0.10479296674419999</v>
      </c>
      <c r="CT498" s="10">
        <f>3/24000000*OO[[#This Row],[154 (08JUL1985 03:00:00)-Water Temperature (C)]]*OO[[#This Row],[96]]</f>
        <v>0.10164869125814999</v>
      </c>
      <c r="CU498" s="10">
        <f>3/24000000*OO[[#This Row],[155 (08JUL1985 06:00:00)-Water Temperature (C)]]*OO[[#This Row],[97]]</f>
        <v>9.8570393456200001E-2</v>
      </c>
      <c r="CV498" s="10">
        <f>3/24000000*OO[[#This Row],[156 (08JUL1985 09:00:00)-Water Temperature (C)]]*OO[[#This Row],[98]]</f>
        <v>9.5852044664099995E-2</v>
      </c>
      <c r="CW498" s="10">
        <f>3/24000000*OO[[#This Row],[157 (08JUL1985 12:00:00)-Water Temperature (C)]]*OO[[#This Row],[99]]</f>
        <v>9.3388152085749979E-2</v>
      </c>
    </row>
    <row r="499" spans="1:101" x14ac:dyDescent="0.35">
      <c r="A499" t="s">
        <v>506</v>
      </c>
      <c r="B499">
        <v>773.17700000000002</v>
      </c>
      <c r="C499" s="10">
        <f>3/24*OO[[#This Row],[59 (26JUN1985 06:00:00)-Water Temperature (C)]]*OO[[#This Row],[1]]/SUM(OO[1])</f>
        <v>0</v>
      </c>
      <c r="D499" s="10">
        <f>3/24*OO[[#This Row],[60 (26JUN1985 09:00:00)-Water Temperature (C)]]*OO[[#This Row],[2]]/SUM(OO[2])</f>
        <v>0</v>
      </c>
      <c r="E499" s="10">
        <f>3/24*OO[[#This Row],[61 (26JUN1985 12:00:00)-Water Temperature (C)]]*OO[[#This Row],[3]]/SUM(OO[3])</f>
        <v>0</v>
      </c>
      <c r="F499" s="10">
        <f>3/24*OO[[#This Row],[62 (26JUN1985 15:00:00)-Water Temperature (C)]]*OO[[#This Row],[4]]/SUM(OO[4])</f>
        <v>0</v>
      </c>
      <c r="G499" s="10">
        <f>3/24*OO[[#This Row],[63 (26JUN1985 18:00:00)-Water Temperature (C)]]*OO[[#This Row],[5]]/SUM(OO[5])</f>
        <v>0</v>
      </c>
      <c r="H499" s="10">
        <f>3/24*OO[[#This Row],[64 (26JUN1985 21:00:00)-Water Temperature (C)]]*OO[[#This Row],[6]]/SUM(OO[6])</f>
        <v>0</v>
      </c>
      <c r="I499" s="10">
        <f>3/24*OO[[#This Row],[65 (27JUN1985 00:00:00)-Water Temperature (C)]]*OO[[#This Row],[7]]/SUM(OO[7])</f>
        <v>0</v>
      </c>
      <c r="J499" s="10">
        <f>3/24*OO[[#This Row],[66 (27JUN1985 03:00:00)-Water Temperature (C)]]*OO[[#This Row],[8]]/SUM(OO[8])</f>
        <v>0</v>
      </c>
      <c r="K499" s="10">
        <f>3/24*OO[[#This Row],[67 (27JUN1985 06:00:00)-Water Temperature (C)]]*OO[[#This Row],[9]]/SUM(OO[9])</f>
        <v>0</v>
      </c>
      <c r="L499" s="10">
        <f>3/24*OO[[#This Row],[68 (27JUN1985 09:00:00)-Water Temperature (C)]]*OO[[#This Row],[10]]/SUM(OO[10])</f>
        <v>0</v>
      </c>
      <c r="M499" s="10">
        <f>3/24*OO[[#This Row],[69 (27JUN1985 12:00:00)-Water Temperature (C)]]*OO[[#This Row],[11]]/SUM(OO[11])</f>
        <v>0</v>
      </c>
      <c r="N499" s="10">
        <f>3/24*OO[[#This Row],[70 (27JUN1985 15:00:00)-Water Temperature (C)]]*OO[[#This Row],[12]]/SUM(OO[12])</f>
        <v>0</v>
      </c>
      <c r="O499" s="10">
        <f>3/24*OO[[#This Row],[71 (27JUN1985 18:00:00)-Water Temperature (C)]]*OO[[#This Row],[13]]/SUM(OO[13])</f>
        <v>0</v>
      </c>
      <c r="P499" s="10">
        <f>3/24*OO[[#This Row],[72 (27JUN1985 21:00:00)-Water Temperature (C)]]*OO[[#This Row],[14]]/SUM(OO[14])</f>
        <v>0</v>
      </c>
      <c r="Q499" s="10">
        <f>3/24*OO[[#This Row],[73 (28JUN1985 00:00:00)-Water Temperature (C)]]*OO[[#This Row],[15]]/SUM(OO[15])</f>
        <v>0</v>
      </c>
      <c r="R499" s="10">
        <f>3/24*OO[[#This Row],[74 (28JUN1985 03:00:00)-Water Temperature (C)]]*OO[[#This Row],[16]]/SUM(OO[16])</f>
        <v>0</v>
      </c>
      <c r="S499" s="10">
        <f>3/24*OO[[#This Row],[75 (28JUN1985 06:00:00)-Water Temperature (C)]]*OO[[#This Row],[17]]/SUM(OO[17])</f>
        <v>0</v>
      </c>
      <c r="T499" s="10">
        <f>3/24*OO[[#This Row],[76 (28JUN1985 09:00:00)-Water Temperature (C)]]*OO[[#This Row],[18]]/SUM(OO[18])</f>
        <v>0</v>
      </c>
      <c r="U499" s="10">
        <f>3/24*OO[[#This Row],[77 (28JUN1985 12:00:00)-Water Temperature (C)]]*OO[[#This Row],[19]]/SUM(OO[19])</f>
        <v>0</v>
      </c>
      <c r="V499" s="10">
        <f>3/24000000*OO[[#This Row],[78 (28JUN1985 15:00:00)-Water Temperature (C)]]*OO[[#This Row],[20]]</f>
        <v>0</v>
      </c>
      <c r="W499" s="10">
        <f>3/24000000*OO[[#This Row],[79 (28JUN1985 18:00:00)-Water Temperature (C)]]*OO[[#This Row],[21]]</f>
        <v>0</v>
      </c>
      <c r="X499" s="10">
        <f>3/24000000*OO[[#This Row],[80 (28JUN1985 21:00:00)-Water Temperature (C)]]*OO[[#This Row],[22]]</f>
        <v>0</v>
      </c>
      <c r="Y499" s="10">
        <f>3/24000000*OO[[#This Row],[81 (29JUN1985 00:00:00)-Water Temperature (C)]]*OO[[#This Row],[23]]</f>
        <v>0</v>
      </c>
      <c r="Z499" s="10">
        <f>3/24000000*OO[[#This Row],[82 (29JUN1985 03:00:00)-Water Temperature (C)]]*OO[[#This Row],[24]]</f>
        <v>0</v>
      </c>
      <c r="AA499" s="10">
        <f>3/24000000*OO[[#This Row],[83 (29JUN1985 06:00:00)-Water Temperature (C)]]*OO[[#This Row],[25]]</f>
        <v>0</v>
      </c>
      <c r="AB499" s="10">
        <f>3/24000000*OO[[#This Row],[84 (29JUN1985 09:00:00)-Water Temperature (C)]]*OO[[#This Row],[26]]</f>
        <v>2.5665598727021251E-40</v>
      </c>
      <c r="AC499" s="10">
        <f>3/24000000*OO[[#This Row],[85 (29JUN1985 12:00:00)-Water Temperature (C)]]*OO[[#This Row],[27]]</f>
        <v>1.35773389085625E-35</v>
      </c>
      <c r="AD499" s="10">
        <f>3/24000000*OO[[#This Row],[86 (29JUN1985 15:00:00)-Water Temperature (C)]]*OO[[#This Row],[28]]</f>
        <v>1.59720595299025E-31</v>
      </c>
      <c r="AE499" s="10">
        <f>3/24000000*OO[[#This Row],[88 (29JUN1985 21:00:00)-Water Temperature (C)]]*OO[[#This Row],[30]]</f>
        <v>6.2521461902699993E-25</v>
      </c>
      <c r="AF499" s="10">
        <f>3/24000000*OO[[#This Row],[88 (29JUN1985 21:00:00)-Water Temperature (C)]]*OO[[#This Row],[30]]</f>
        <v>6.2521461902699993E-25</v>
      </c>
      <c r="AG499" s="10">
        <f>3/24000000*OO[[#This Row],[89 (30JUN1985 00:00:00)-Water Temperature (C)]]*OO[[#This Row],[31]]</f>
        <v>2.9581456477889997E-22</v>
      </c>
      <c r="AH499" s="10">
        <f>3/24000000*OO[[#This Row],[90 (30JUN1985 03:00:00)-Water Temperature (C)]]*OO[[#This Row],[32]]</f>
        <v>6.6047341451225003E-20</v>
      </c>
      <c r="AI499" s="10">
        <f>3/24000000*OO[[#This Row],[91 (30JUN1985 06:00:00)-Water Temperature (C)]]*OO[[#This Row],[33]]</f>
        <v>7.7835214100000008E-18</v>
      </c>
      <c r="AJ499" s="10">
        <f>3/24000000*OO[[#This Row],[92 (30JUN1985 09:00:00)-Water Temperature (C)]]*OO[[#This Row],[34]]</f>
        <v>5.3045847104249993E-16</v>
      </c>
      <c r="AK499" s="10">
        <f>3/24000000*OO[[#This Row],[93 (30JUN1985 12:00:00)-Water Temperature (C)]]*OO[[#This Row],[35]]</f>
        <v>2.2445245466197499E-14</v>
      </c>
      <c r="AL499" s="10">
        <f>3/24000000*OO[[#This Row],[94 (30JUN1985 15:00:00)-Water Temperature (C)]]*OO[[#This Row],[36]]</f>
        <v>6.2418734431200003E-13</v>
      </c>
      <c r="AM499" s="10">
        <f>3/24000000*OO[[#This Row],[95 (30JUN1985 18:00:00)-Water Temperature (C)]]*OO[[#This Row],[37]]</f>
        <v>1.1958681748505E-11</v>
      </c>
      <c r="AN499" s="10">
        <f>3/24000000*OO[[#This Row],[96 (30JUN1985 21:00:00)-Water Temperature (C)]]*OO[[#This Row],[38]]</f>
        <v>1.6421651237012499E-10</v>
      </c>
      <c r="AO499" s="10">
        <f>3/24000000*OO[[#This Row],[97 (01JUL1985 00:00:00)-Water Temperature (C)]]*OO[[#This Row],[39]]</f>
        <v>1.6797361745628748E-9</v>
      </c>
      <c r="AP499" s="10">
        <f>3/24000000*OO[[#This Row],[98 (01JUL1985 03:00:00)-Water Temperature (C)]]*OO[[#This Row],[40]]</f>
        <v>1.3252467660424998E-8</v>
      </c>
      <c r="AQ499" s="10">
        <f>3/24000000*OO[[#This Row],[99 (01JUL1985 06:00:00)-Water Temperature (C)]]*OO[[#This Row],[41]]</f>
        <v>8.3151371881799994E-8</v>
      </c>
      <c r="AR499" s="10">
        <f>3/24000000*OO[[#This Row],[100 (01JUL1985 09:00:00)-Water Temperature (C)]]*OO[[#This Row],[42]]</f>
        <v>4.2763797659574993E-7</v>
      </c>
      <c r="AS499" s="10">
        <f>3/24000000*OO[[#This Row],[101 (01JUL1985 12:00:00)-Water Temperature (C)]]*OO[[#This Row],[43]]</f>
        <v>1.835591989364125E-6</v>
      </c>
      <c r="AT499" s="10">
        <f>3/24000000*OO[[#This Row],[102 (01JUL1985 15:00:00)-Water Temperature (C)]]*OO[[#This Row],[44]]</f>
        <v>6.6830590309699995E-6</v>
      </c>
      <c r="AU499" s="10">
        <f>3/24000000*OO[[#This Row],[103 (01JUL1985 18:00:00)-Water Temperature (C)]]*OO[[#This Row],[45]]</f>
        <v>2.1026178622653749E-5</v>
      </c>
      <c r="AV499" s="10">
        <f>3/24000000*OO[[#This Row],[104 (01JUL1985 21:00:00)-Water Temperature (C)]]*OO[[#This Row],[46]]</f>
        <v>5.8048649745449993E-5</v>
      </c>
      <c r="AW499" s="10">
        <f>3/24000000*OO[[#This Row],[105 (02JUL1985 00:00:00)-Water Temperature (C)]]*OO[[#This Row],[47]]</f>
        <v>1.4315112295705E-4</v>
      </c>
      <c r="AX499" s="10">
        <f>3/24000000*OO[[#This Row],[106 (02JUL1985 03:00:00)-Water Temperature (C)]]*OO[[#This Row],[48]]</f>
        <v>3.1927608415490002E-4</v>
      </c>
      <c r="AY499" s="10">
        <f>3/24000000*OO[[#This Row],[107 (02JUL1985 06:00:00)-Water Temperature (C)]]*OO[[#This Row],[49]]</f>
        <v>6.5125748911049996E-4</v>
      </c>
      <c r="AZ499" s="10">
        <f>3/24000000*OO[[#This Row],[108 (02JUL1985 09:00:00)-Water Temperature (C)]]*OO[[#This Row],[50]]</f>
        <v>1.22683673381625E-3</v>
      </c>
      <c r="BA499" s="10">
        <f>3/24000000*OO[[#This Row],[109 (02JUL1985 12:00:00)-Water Temperature (C)]]*OO[[#This Row],[51]]</f>
        <v>2.1586929240829996E-3</v>
      </c>
      <c r="BB499" s="10">
        <f>3/24000000*OO[[#This Row],[110 (02JUL1985 15:00:00)-Water Temperature (C)]]*OO[[#This Row],[52]]</f>
        <v>3.5763108723594998E-3</v>
      </c>
      <c r="BC499" s="10">
        <f>3/24000000*OO[[#This Row],[111 (02JUL1985 18:00:00)-Water Temperature (C)]]*OO[[#This Row],[53]]</f>
        <v>5.6032112650799991E-3</v>
      </c>
      <c r="BD499" s="10">
        <f>3/24000000*OO[[#This Row],[112 (02JUL1985 21:00:00)-Water Temperature (C)]]*OO[[#This Row],[54]]</f>
        <v>8.3306073339674998E-3</v>
      </c>
      <c r="BE499" s="10">
        <f>3/24000000*OO[[#This Row],[113 (03JUL1985 00:00:00)-Water Temperature (C)]]*OO[[#This Row],[55]]</f>
        <v>1.1810584006402499E-2</v>
      </c>
      <c r="BF499" s="10">
        <f>3/24000000*OO[[#This Row],[114 (03JUL1985 03:00:00)-Water Temperature (C)]]*OO[[#This Row],[56]]</f>
        <v>1.6098528373058748E-2</v>
      </c>
      <c r="BG499" s="10">
        <f>3/24000000*OO[[#This Row],[115 (03JUL1985 06:00:00)-Water Temperature (C)]]*OO[[#This Row],[57]]</f>
        <v>2.1200276117549998E-2</v>
      </c>
      <c r="BH499" s="10">
        <f>3/24000000*OO[[#This Row],[116 (03JUL1985 09:00:00)-Water Temperature (C)]]*OO[[#This Row],[58]]</f>
        <v>2.7153614741425001E-2</v>
      </c>
      <c r="BI499" s="10">
        <f>3/24000000*OO[[#This Row],[117 (03JUL1985 12:00:00)-Water Temperature (C)]]*OO[[#This Row],[59]]</f>
        <v>3.3886777861473746E-2</v>
      </c>
      <c r="BJ499" s="10">
        <f>3/24000000*OO[[#This Row],[118 (03JUL1985 15:00:00)-Water Temperature (C)]]*OO[[#This Row],[60]]</f>
        <v>4.1229539986799998E-2</v>
      </c>
      <c r="BK499" s="10">
        <f>3/24000000*OO[[#This Row],[119 (03JUL1985 18:00:00)-Water Temperature (C)]]*OO[[#This Row],[61]]</f>
        <v>4.9011569590700001E-2</v>
      </c>
      <c r="BL499" s="10">
        <f>3/24000000*OO[[#This Row],[120 (03JUL1985 21:00:00)-Water Temperature (C)]]*OO[[#This Row],[62]]</f>
        <v>5.6954792877187507E-2</v>
      </c>
      <c r="BM499" s="10">
        <f>3/24000000*OO[[#This Row],[121 (04JUL1985 00:00:00)-Water Temperature (C)]]*OO[[#This Row],[63]]</f>
        <v>6.4917908385574999E-2</v>
      </c>
      <c r="BN499" s="10">
        <f>3/24000000*OO[[#This Row],[122 (04JUL1985 03:00:00)-Water Temperature (C)]]*OO[[#This Row],[64]]</f>
        <v>7.2822121403950002E-2</v>
      </c>
      <c r="BO499" s="10">
        <f>3/24000000*OO[[#This Row],[123 (04JUL1985 06:00:00)-Water Temperature (C)]]*OO[[#This Row],[65]]</f>
        <v>8.0551591550687501E-2</v>
      </c>
      <c r="BP499" s="10">
        <f>3/24000000*OO[[#This Row],[124 (04JUL1985 09:00:00)-Water Temperature (C)]]*OO[[#This Row],[66]]</f>
        <v>8.8298943984549988E-2</v>
      </c>
      <c r="BQ499" s="10">
        <f>3/24000000*OO[[#This Row],[125 (04JUL1985 12:00:00)-Water Temperature (C)]]*OO[[#This Row],[67]]</f>
        <v>9.570871267299999E-2</v>
      </c>
      <c r="BR499" s="10">
        <f>3/24000000*OO[[#This Row],[126 (04JUL1985 15:00:00)-Water Temperature (C)]]*OO[[#This Row],[68]]</f>
        <v>0.10253215335247501</v>
      </c>
      <c r="BS499" s="10">
        <f>3/24000000*OO[[#This Row],[127 (04JUL1985 18:00:00)-Water Temperature (C)]]*OO[[#This Row],[69]]</f>
        <v>0.10865760542422501</v>
      </c>
      <c r="BT499" s="10">
        <f>3/24000000*OO[[#This Row],[128 (04JUL1985 21:00:00)-Water Temperature (C)]]*OO[[#This Row],[70]]</f>
        <v>0.11397162687761249</v>
      </c>
      <c r="BU499" s="10">
        <f>3/24000000*OO[[#This Row],[129 (05JUL1985 00:00:00)-Water Temperature (C)]]*OO[[#This Row],[71]]</f>
        <v>0.11838346199212499</v>
      </c>
      <c r="BV499" s="10">
        <f>3/24000000*OO[[#This Row],[130 (05JUL1985 03:00:00)-Water Temperature (C)]]*OO[[#This Row],[72]]</f>
        <v>0.12209668939781249</v>
      </c>
      <c r="BW499" s="10">
        <f>3/24000000*OO[[#This Row],[131 (05JUL1985 06:00:00)-Water Temperature (C)]]*OO[[#This Row],[73]]</f>
        <v>0.12519991366396249</v>
      </c>
      <c r="BX499" s="10">
        <f>3/24000000*OO[[#This Row],[132 (05JUL1985 09:00:00)-Water Temperature (C)]]*OO[[#This Row],[74]]</f>
        <v>0.12814560122104998</v>
      </c>
      <c r="BY499" s="10">
        <f>3/24000000*OO[[#This Row],[133 (05JUL1985 12:00:00)-Water Temperature (C)]]*OO[[#This Row],[75]]</f>
        <v>0.13068044606041251</v>
      </c>
      <c r="BZ499" s="10">
        <f>3/24000000*OO[[#This Row],[134 (05JUL1985 15:00:00)-Water Temperature (C)]]*OO[[#This Row],[76]]</f>
        <v>0.13267580453587499</v>
      </c>
      <c r="CA499" s="10">
        <f>3/24000000*OO[[#This Row],[135 (05JUL1985 18:00:00)-Water Temperature (C)]]*OO[[#This Row],[77]]</f>
        <v>0.1340429475550875</v>
      </c>
      <c r="CB499" s="10">
        <f>3/24000000*OO[[#This Row],[136 (05JUL1985 21:00:00)-Water Temperature (C)]]*OO[[#This Row],[78]]</f>
        <v>0.1344341620446875</v>
      </c>
      <c r="CC499" s="10">
        <f>3/24000000*OO[[#This Row],[137 (06JUL1985 00:00:00)-Water Temperature (C)]]*OO[[#This Row],[79]]</f>
        <v>0.13404640401074999</v>
      </c>
      <c r="CD499" s="10">
        <f>3/24000000*OO[[#This Row],[138 (06JUL1985 03:00:00)-Water Temperature (C)]]*OO[[#This Row],[80]]</f>
        <v>0.13325920323165</v>
      </c>
      <c r="CE499" s="10">
        <f>3/24000000*OO[[#This Row],[139 (06JUL1985 06:00:00)-Water Temperature (C)]]*OO[[#This Row],[81]]</f>
        <v>0.1322071243116</v>
      </c>
      <c r="CF499" s="10">
        <f>3/24000000*OO[[#This Row],[140 (06JUL1985 09:00:00)-Water Temperature (C)]]*OO[[#This Row],[82]]</f>
        <v>0.13144446108982499</v>
      </c>
      <c r="CG499" s="10">
        <f>3/24000000*OO[[#This Row],[141 (06JUL1985 12:00:00)-Water Temperature (C)]]*OO[[#This Row],[83]]</f>
        <v>0.13057474909360001</v>
      </c>
      <c r="CH499" s="10">
        <f>3/24000000*OO[[#This Row],[142 (06JUL1985 15:00:00)-Water Temperature (C)]]*OO[[#This Row],[84]]</f>
        <v>0.1294146740907125</v>
      </c>
      <c r="CI499" s="10">
        <f>3/24000000*OO[[#This Row],[143 (06JUL1985 18:00:00)-Water Temperature (C)]]*OO[[#This Row],[85]]</f>
        <v>0.12794284747099999</v>
      </c>
      <c r="CJ499" s="10">
        <f>3/24000000*OO[[#This Row],[144 (06JUL1985 21:00:00)-Water Temperature (C)]]*OO[[#This Row],[86]]</f>
        <v>0.12583159722982498</v>
      </c>
      <c r="CK499" s="10">
        <f>3/24000000*OO[[#This Row],[145 (07JUL1985 00:00:00)-Water Temperature (C)]]*OO[[#This Row],[87]]</f>
        <v>0.1232971269751125</v>
      </c>
      <c r="CL499" s="10">
        <f>3/24000000*OO[[#This Row],[146 (07JUL1985 03:00:00)-Water Temperature (C)]]*OO[[#This Row],[88]]</f>
        <v>0.12060002543812499</v>
      </c>
      <c r="CM499" s="10">
        <f>3/24000000*OO[[#This Row],[147 (07JUL1985 06:00:00)-Water Temperature (C)]]*OO[[#This Row],[89]]</f>
        <v>0.11779995049312499</v>
      </c>
      <c r="CN499" s="10">
        <f>3/24000000*OO[[#This Row],[148 (07JUL1985 09:00:00)-Water Temperature (C)]]*OO[[#This Row],[90]]</f>
        <v>0.11507842307225001</v>
      </c>
      <c r="CO499" s="10">
        <f>3/24000000*OO[[#This Row],[149 (07JUL1985 12:00:00)-Water Temperature (C)]]*OO[[#This Row],[91]]</f>
        <v>0.11254236046566249</v>
      </c>
      <c r="CP499" s="10">
        <f>3/24000000*OO[[#This Row],[150 (07JUL1985 15:00:00)-Water Temperature (C)]]*OO[[#This Row],[92]]</f>
        <v>0.11021965128127501</v>
      </c>
      <c r="CQ499" s="10">
        <f>3/24000000*OO[[#This Row],[151 (07JUL1985 18:00:00)-Water Temperature (C)]]*OO[[#This Row],[93]]</f>
        <v>0.10764062161886248</v>
      </c>
      <c r="CR499" s="10">
        <f>3/24000000*OO[[#This Row],[152 (07JUL1985 21:00:00)-Water Temperature (C)]]*OO[[#This Row],[94]]</f>
        <v>0.10476846636162498</v>
      </c>
      <c r="CS499" s="10">
        <f>3/24000000*OO[[#This Row],[153 (08JUL1985 00:00:00)-Water Temperature (C)]]*OO[[#This Row],[95]]</f>
        <v>0.10184075465912498</v>
      </c>
      <c r="CT499" s="10">
        <f>3/24000000*OO[[#This Row],[154 (08JUL1985 03:00:00)-Water Temperature (C)]]*OO[[#This Row],[96]]</f>
        <v>9.8923848795524988E-2</v>
      </c>
      <c r="CU499" s="10">
        <f>3/24000000*OO[[#This Row],[155 (08JUL1985 06:00:00)-Water Temperature (C)]]*OO[[#This Row],[97]]</f>
        <v>9.605838456243751E-2</v>
      </c>
      <c r="CV499" s="10">
        <f>3/24000000*OO[[#This Row],[156 (08JUL1985 09:00:00)-Water Temperature (C)]]*OO[[#This Row],[98]]</f>
        <v>9.3529242507975008E-2</v>
      </c>
      <c r="CW499" s="10">
        <f>3/24000000*OO[[#This Row],[157 (08JUL1985 12:00:00)-Water Temperature (C)]]*OO[[#This Row],[99]]</f>
        <v>9.1236452708625002E-2</v>
      </c>
    </row>
    <row r="500" spans="1:101" x14ac:dyDescent="0.35">
      <c r="A500" t="s">
        <v>507</v>
      </c>
      <c r="B500">
        <v>882.85929999999996</v>
      </c>
      <c r="C500" s="10">
        <f>3/24*OO[[#This Row],[59 (26JUN1985 06:00:00)-Water Temperature (C)]]*OO[[#This Row],[1]]/SUM(OO[1])</f>
        <v>0</v>
      </c>
      <c r="D500" s="10">
        <f>3/24*OO[[#This Row],[60 (26JUN1985 09:00:00)-Water Temperature (C)]]*OO[[#This Row],[2]]/SUM(OO[2])</f>
        <v>0</v>
      </c>
      <c r="E500" s="10">
        <f>3/24*OO[[#This Row],[61 (26JUN1985 12:00:00)-Water Temperature (C)]]*OO[[#This Row],[3]]/SUM(OO[3])</f>
        <v>0</v>
      </c>
      <c r="F500" s="10">
        <f>3/24*OO[[#This Row],[62 (26JUN1985 15:00:00)-Water Temperature (C)]]*OO[[#This Row],[4]]/SUM(OO[4])</f>
        <v>0</v>
      </c>
      <c r="G500" s="10">
        <f>3/24*OO[[#This Row],[63 (26JUN1985 18:00:00)-Water Temperature (C)]]*OO[[#This Row],[5]]/SUM(OO[5])</f>
        <v>0</v>
      </c>
      <c r="H500" s="10">
        <f>3/24*OO[[#This Row],[64 (26JUN1985 21:00:00)-Water Temperature (C)]]*OO[[#This Row],[6]]/SUM(OO[6])</f>
        <v>0</v>
      </c>
      <c r="I500" s="10">
        <f>3/24*OO[[#This Row],[65 (27JUN1985 00:00:00)-Water Temperature (C)]]*OO[[#This Row],[7]]/SUM(OO[7])</f>
        <v>0</v>
      </c>
      <c r="J500" s="10">
        <f>3/24*OO[[#This Row],[66 (27JUN1985 03:00:00)-Water Temperature (C)]]*OO[[#This Row],[8]]/SUM(OO[8])</f>
        <v>0</v>
      </c>
      <c r="K500" s="10">
        <f>3/24*OO[[#This Row],[67 (27JUN1985 06:00:00)-Water Temperature (C)]]*OO[[#This Row],[9]]/SUM(OO[9])</f>
        <v>0</v>
      </c>
      <c r="L500" s="10">
        <f>3/24*OO[[#This Row],[68 (27JUN1985 09:00:00)-Water Temperature (C)]]*OO[[#This Row],[10]]/SUM(OO[10])</f>
        <v>0</v>
      </c>
      <c r="M500" s="10">
        <f>3/24*OO[[#This Row],[69 (27JUN1985 12:00:00)-Water Temperature (C)]]*OO[[#This Row],[11]]/SUM(OO[11])</f>
        <v>0</v>
      </c>
      <c r="N500" s="10">
        <f>3/24*OO[[#This Row],[70 (27JUN1985 15:00:00)-Water Temperature (C)]]*OO[[#This Row],[12]]/SUM(OO[12])</f>
        <v>0</v>
      </c>
      <c r="O500" s="10">
        <f>3/24*OO[[#This Row],[71 (27JUN1985 18:00:00)-Water Temperature (C)]]*OO[[#This Row],[13]]/SUM(OO[13])</f>
        <v>0</v>
      </c>
      <c r="P500" s="10">
        <f>3/24*OO[[#This Row],[72 (27JUN1985 21:00:00)-Water Temperature (C)]]*OO[[#This Row],[14]]/SUM(OO[14])</f>
        <v>0</v>
      </c>
      <c r="Q500" s="10">
        <f>3/24*OO[[#This Row],[73 (28JUN1985 00:00:00)-Water Temperature (C)]]*OO[[#This Row],[15]]/SUM(OO[15])</f>
        <v>0</v>
      </c>
      <c r="R500" s="10">
        <f>3/24*OO[[#This Row],[74 (28JUN1985 03:00:00)-Water Temperature (C)]]*OO[[#This Row],[16]]/SUM(OO[16])</f>
        <v>0</v>
      </c>
      <c r="S500" s="10">
        <f>3/24*OO[[#This Row],[75 (28JUN1985 06:00:00)-Water Temperature (C)]]*OO[[#This Row],[17]]/SUM(OO[17])</f>
        <v>0</v>
      </c>
      <c r="T500" s="10">
        <f>3/24*OO[[#This Row],[76 (28JUN1985 09:00:00)-Water Temperature (C)]]*OO[[#This Row],[18]]/SUM(OO[18])</f>
        <v>0</v>
      </c>
      <c r="U500" s="10">
        <f>3/24*OO[[#This Row],[77 (28JUN1985 12:00:00)-Water Temperature (C)]]*OO[[#This Row],[19]]/SUM(OO[19])</f>
        <v>0</v>
      </c>
      <c r="V500" s="10">
        <f>3/24000000*OO[[#This Row],[78 (28JUN1985 15:00:00)-Water Temperature (C)]]*OO[[#This Row],[20]]</f>
        <v>0</v>
      </c>
      <c r="W500" s="10">
        <f>3/24000000*OO[[#This Row],[79 (28JUN1985 18:00:00)-Water Temperature (C)]]*OO[[#This Row],[21]]</f>
        <v>0</v>
      </c>
      <c r="X500" s="10">
        <f>3/24000000*OO[[#This Row],[80 (28JUN1985 21:00:00)-Water Temperature (C)]]*OO[[#This Row],[22]]</f>
        <v>0</v>
      </c>
      <c r="Y500" s="10">
        <f>3/24000000*OO[[#This Row],[81 (29JUN1985 00:00:00)-Water Temperature (C)]]*OO[[#This Row],[23]]</f>
        <v>0</v>
      </c>
      <c r="Z500" s="10">
        <f>3/24000000*OO[[#This Row],[82 (29JUN1985 03:00:00)-Water Temperature (C)]]*OO[[#This Row],[24]]</f>
        <v>0</v>
      </c>
      <c r="AA500" s="10">
        <f>3/24000000*OO[[#This Row],[83 (29JUN1985 06:00:00)-Water Temperature (C)]]*OO[[#This Row],[25]]</f>
        <v>0</v>
      </c>
      <c r="AB500" s="10">
        <f>3/24000000*OO[[#This Row],[84 (29JUN1985 09:00:00)-Water Temperature (C)]]*OO[[#This Row],[26]]</f>
        <v>5.5845578593999998E-41</v>
      </c>
      <c r="AC500" s="10">
        <f>3/24000000*OO[[#This Row],[85 (29JUN1985 12:00:00)-Water Temperature (C)]]*OO[[#This Row],[27]]</f>
        <v>3.2850003944589999E-36</v>
      </c>
      <c r="AD500" s="10">
        <f>3/24000000*OO[[#This Row],[86 (29JUN1985 15:00:00)-Water Temperature (C)]]*OO[[#This Row],[28]]</f>
        <v>4.2420108706799998E-32</v>
      </c>
      <c r="AE500" s="10">
        <f>3/24000000*OO[[#This Row],[88 (29JUN1985 21:00:00)-Water Temperature (C)]]*OO[[#This Row],[30]]</f>
        <v>1.961568260364625E-25</v>
      </c>
      <c r="AF500" s="10">
        <f>3/24000000*OO[[#This Row],[88 (29JUN1985 21:00:00)-Water Temperature (C)]]*OO[[#This Row],[30]]</f>
        <v>1.961568260364625E-25</v>
      </c>
      <c r="AG500" s="10">
        <f>3/24000000*OO[[#This Row],[89 (30JUN1985 00:00:00)-Water Temperature (C)]]*OO[[#This Row],[31]]</f>
        <v>9.978687925917499E-23</v>
      </c>
      <c r="AH500" s="10">
        <f>3/24000000*OO[[#This Row],[90 (30JUN1985 03:00:00)-Water Temperature (C)]]*OO[[#This Row],[32]]</f>
        <v>2.3796430977319995E-20</v>
      </c>
      <c r="AI500" s="10">
        <f>3/24000000*OO[[#This Row],[91 (30JUN1985 06:00:00)-Water Temperature (C)]]*OO[[#This Row],[33]]</f>
        <v>2.97938573168375E-18</v>
      </c>
      <c r="AJ500" s="10">
        <f>3/24000000*OO[[#This Row],[92 (30JUN1985 09:00:00)-Water Temperature (C)]]*OO[[#This Row],[34]]</f>
        <v>2.14785498683225E-16</v>
      </c>
      <c r="AK500" s="10">
        <f>3/24000000*OO[[#This Row],[93 (30JUN1985 12:00:00)-Water Temperature (C)]]*OO[[#This Row],[35]]</f>
        <v>9.5785814586824998E-15</v>
      </c>
      <c r="AL500" s="10">
        <f>3/24000000*OO[[#This Row],[94 (30JUN1985 15:00:00)-Water Temperature (C)]]*OO[[#This Row],[36]]</f>
        <v>2.7987366249199996E-13</v>
      </c>
      <c r="AM500" s="10">
        <f>3/24000000*OO[[#This Row],[95 (30JUN1985 18:00:00)-Water Temperature (C)]]*OO[[#This Row],[37]]</f>
        <v>5.6183391865099993E-12</v>
      </c>
      <c r="AN500" s="10">
        <f>3/24000000*OO[[#This Row],[96 (30JUN1985 21:00:00)-Water Temperature (C)]]*OO[[#This Row],[38]]</f>
        <v>8.0637814569600005E-11</v>
      </c>
      <c r="AO500" s="10">
        <f>3/24000000*OO[[#This Row],[97 (01JUL1985 00:00:00)-Water Temperature (C)]]*OO[[#This Row],[39]]</f>
        <v>8.6008492894724985E-10</v>
      </c>
      <c r="AP500" s="10">
        <f>3/24000000*OO[[#This Row],[98 (01JUL1985 03:00:00)-Water Temperature (C)]]*OO[[#This Row],[40]]</f>
        <v>7.0601982184800002E-9</v>
      </c>
      <c r="AQ500" s="10">
        <f>3/24000000*OO[[#This Row],[99 (01JUL1985 06:00:00)-Water Temperature (C)]]*OO[[#This Row],[41]]</f>
        <v>4.599436945079999E-8</v>
      </c>
      <c r="AR500" s="10">
        <f>3/24000000*OO[[#This Row],[100 (01JUL1985 09:00:00)-Water Temperature (C)]]*OO[[#This Row],[42]]</f>
        <v>2.4506782057544998E-7</v>
      </c>
      <c r="AS500" s="10">
        <f>3/24000000*OO[[#This Row],[101 (01JUL1985 12:00:00)-Water Temperature (C)]]*OO[[#This Row],[43]]</f>
        <v>1.0877351664506248E-6</v>
      </c>
      <c r="AT500" s="10">
        <f>3/24000000*OO[[#This Row],[102 (01JUL1985 15:00:00)-Water Temperature (C)]]*OO[[#This Row],[44]]</f>
        <v>4.0876977597500001E-6</v>
      </c>
      <c r="AU500" s="10">
        <f>3/24000000*OO[[#This Row],[103 (01JUL1985 18:00:00)-Water Temperature (C)]]*OO[[#This Row],[45]]</f>
        <v>1.325167264450125E-5</v>
      </c>
      <c r="AV500" s="10">
        <f>3/24000000*OO[[#This Row],[104 (01JUL1985 21:00:00)-Water Temperature (C)]]*OO[[#This Row],[46]]</f>
        <v>3.7632153704759994E-5</v>
      </c>
      <c r="AW500" s="10">
        <f>3/24000000*OO[[#This Row],[105 (02JUL1985 00:00:00)-Water Temperature (C)]]*OO[[#This Row],[47]]</f>
        <v>9.5298889201024994E-5</v>
      </c>
      <c r="AX500" s="10">
        <f>3/24000000*OO[[#This Row],[106 (02JUL1985 03:00:00)-Water Temperature (C)]]*OO[[#This Row],[48]]</f>
        <v>2.179131621719375E-4</v>
      </c>
      <c r="AY500" s="10">
        <f>3/24000000*OO[[#This Row],[107 (02JUL1985 06:00:00)-Water Temperature (C)]]*OO[[#This Row],[49]]</f>
        <v>4.5502487149062494E-4</v>
      </c>
      <c r="AZ500" s="10">
        <f>3/24000000*OO[[#This Row],[108 (02JUL1985 09:00:00)-Water Temperature (C)]]*OO[[#This Row],[50]]</f>
        <v>8.7620615493375E-4</v>
      </c>
      <c r="BA500" s="10">
        <f>3/24000000*OO[[#This Row],[109 (02JUL1985 12:00:00)-Water Temperature (C)]]*OO[[#This Row],[51]]</f>
        <v>1.5738057576562498E-3</v>
      </c>
      <c r="BB500" s="10">
        <f>3/24000000*OO[[#This Row],[110 (02JUL1985 15:00:00)-Water Temperature (C)]]*OO[[#This Row],[52]]</f>
        <v>2.6580299616599996E-3</v>
      </c>
      <c r="BC500" s="10">
        <f>3/24000000*OO[[#This Row],[111 (02JUL1985 18:00:00)-Water Temperature (C)]]*OO[[#This Row],[53]]</f>
        <v>4.24020910858E-3</v>
      </c>
      <c r="BD500" s="10">
        <f>3/24000000*OO[[#This Row],[112 (02JUL1985 21:00:00)-Water Temperature (C)]]*OO[[#This Row],[54]]</f>
        <v>6.4114472076724997E-3</v>
      </c>
      <c r="BE500" s="10">
        <f>3/24000000*OO[[#This Row],[113 (03JUL1985 00:00:00)-Water Temperature (C)]]*OO[[#This Row],[55]]</f>
        <v>9.2343645912375E-3</v>
      </c>
      <c r="BF500" s="10">
        <f>3/24000000*OO[[#This Row],[114 (03JUL1985 03:00:00)-Water Temperature (C)]]*OO[[#This Row],[56]]</f>
        <v>1.27744528747075E-2</v>
      </c>
      <c r="BG500" s="10">
        <f>3/24000000*OO[[#This Row],[115 (03JUL1985 06:00:00)-Water Temperature (C)]]*OO[[#This Row],[57]]</f>
        <v>1.7057209196435E-2</v>
      </c>
      <c r="BH500" s="10">
        <f>3/24000000*OO[[#This Row],[116 (03JUL1985 09:00:00)-Water Temperature (C)]]*OO[[#This Row],[58]]</f>
        <v>2.21308007162575E-2</v>
      </c>
      <c r="BI500" s="10">
        <f>3/24000000*OO[[#This Row],[117 (03JUL1985 12:00:00)-Water Temperature (C)]]*OO[[#This Row],[59]]</f>
        <v>2.795256276866E-2</v>
      </c>
      <c r="BJ500" s="10">
        <f>3/24000000*OO[[#This Row],[118 (03JUL1985 15:00:00)-Water Temperature (C)]]*OO[[#This Row],[60]]</f>
        <v>3.4393456406502494E-2</v>
      </c>
      <c r="BK500" s="10">
        <f>3/24000000*OO[[#This Row],[119 (03JUL1985 18:00:00)-Water Temperature (C)]]*OO[[#This Row],[61]]</f>
        <v>4.1316875619949997E-2</v>
      </c>
      <c r="BL500" s="10">
        <f>3/24000000*OO[[#This Row],[120 (03JUL1985 21:00:00)-Water Temperature (C)]]*OO[[#This Row],[62]]</f>
        <v>4.8488137508299993E-2</v>
      </c>
      <c r="BM500" s="10">
        <f>3/24000000*OO[[#This Row],[121 (04JUL1985 00:00:00)-Water Temperature (C)]]*OO[[#This Row],[63]]</f>
        <v>5.5779245414399999E-2</v>
      </c>
      <c r="BN500" s="10">
        <f>3/24000000*OO[[#This Row],[122 (04JUL1985 03:00:00)-Water Temperature (C)]]*OO[[#This Row],[64]]</f>
        <v>6.3113548024799987E-2</v>
      </c>
      <c r="BO500" s="10">
        <f>3/24000000*OO[[#This Row],[123 (04JUL1985 06:00:00)-Water Temperature (C)]]*OO[[#This Row],[65]]</f>
        <v>7.037861933749999E-2</v>
      </c>
      <c r="BP500" s="10">
        <f>3/24000000*OO[[#This Row],[124 (04JUL1985 09:00:00)-Water Temperature (C)]]*OO[[#This Row],[66]]</f>
        <v>7.7730843603937491E-2</v>
      </c>
      <c r="BQ500" s="10">
        <f>3/24000000*OO[[#This Row],[125 (04JUL1985 12:00:00)-Water Temperature (C)]]*OO[[#This Row],[67]]</f>
        <v>8.4849579681299997E-2</v>
      </c>
      <c r="BR500" s="10">
        <f>3/24000000*OO[[#This Row],[126 (04JUL1985 15:00:00)-Water Temperature (C)]]*OO[[#This Row],[68]]</f>
        <v>9.1499833171349992E-2</v>
      </c>
      <c r="BS500" s="10">
        <f>3/24000000*OO[[#This Row],[127 (04JUL1985 18:00:00)-Water Temperature (C)]]*OO[[#This Row],[69]]</f>
        <v>9.7569862081124989E-2</v>
      </c>
      <c r="BT500" s="10">
        <f>3/24000000*OO[[#This Row],[128 (04JUL1985 21:00:00)-Water Temperature (C)]]*OO[[#This Row],[70]]</f>
        <v>0.1029406398547125</v>
      </c>
      <c r="BU500" s="10">
        <f>3/24000000*OO[[#This Row],[129 (05JUL1985 00:00:00)-Water Temperature (C)]]*OO[[#This Row],[71]]</f>
        <v>0.10751489733926251</v>
      </c>
      <c r="BV500" s="10">
        <f>3/24000000*OO[[#This Row],[130 (05JUL1985 03:00:00)-Water Temperature (C)]]*OO[[#This Row],[72]]</f>
        <v>0.11146279067040001</v>
      </c>
      <c r="BW500" s="10">
        <f>3/24000000*OO[[#This Row],[131 (05JUL1985 06:00:00)-Water Temperature (C)]]*OO[[#This Row],[73]]</f>
        <v>0.11485381302937499</v>
      </c>
      <c r="BX500" s="10">
        <f>3/24000000*OO[[#This Row],[132 (05JUL1985 09:00:00)-Water Temperature (C)]]*OO[[#This Row],[74]]</f>
        <v>0.11809520484659999</v>
      </c>
      <c r="BY500" s="10">
        <f>3/24000000*OO[[#This Row],[133 (05JUL1985 12:00:00)-Water Temperature (C)]]*OO[[#This Row],[75]]</f>
        <v>0.1209496502308</v>
      </c>
      <c r="BZ500" s="10">
        <f>3/24000000*OO[[#This Row],[134 (05JUL1985 15:00:00)-Water Temperature (C)]]*OO[[#This Row],[76]]</f>
        <v>0.12329418587320001</v>
      </c>
      <c r="CA500" s="10">
        <f>3/24000000*OO[[#This Row],[135 (05JUL1985 18:00:00)-Water Temperature (C)]]*OO[[#This Row],[77]]</f>
        <v>0.12504043142362498</v>
      </c>
      <c r="CB500" s="10">
        <f>3/24000000*OO[[#This Row],[136 (05JUL1985 21:00:00)-Water Temperature (C)]]*OO[[#This Row],[78]]</f>
        <v>0.125861201251775</v>
      </c>
      <c r="CC500" s="10">
        <f>3/24000000*OO[[#This Row],[137 (06JUL1985 00:00:00)-Water Temperature (C)]]*OO[[#This Row],[79]]</f>
        <v>0.125934108898</v>
      </c>
      <c r="CD500" s="10">
        <f>3/24000000*OO[[#This Row],[138 (06JUL1985 03:00:00)-Water Temperature (C)]]*OO[[#This Row],[80]]</f>
        <v>0.12560688740670001</v>
      </c>
      <c r="CE500" s="10">
        <f>3/24000000*OO[[#This Row],[139 (06JUL1985 06:00:00)-Water Temperature (C)]]*OO[[#This Row],[81]]</f>
        <v>0.1250045714385</v>
      </c>
      <c r="CF500" s="10">
        <f>3/24000000*OO[[#This Row],[140 (06JUL1985 09:00:00)-Water Temperature (C)]]*OO[[#This Row],[82]]</f>
        <v>0.12464843601760001</v>
      </c>
      <c r="CG500" s="10">
        <f>3/24000000*OO[[#This Row],[141 (06JUL1985 12:00:00)-Water Temperature (C)]]*OO[[#This Row],[83]]</f>
        <v>0.12416670224724999</v>
      </c>
      <c r="CH500" s="10">
        <f>3/24000000*OO[[#This Row],[142 (06JUL1985 15:00:00)-Water Temperature (C)]]*OO[[#This Row],[84]]</f>
        <v>0.123390121406475</v>
      </c>
      <c r="CI500" s="10">
        <f>3/24000000*OO[[#This Row],[143 (06JUL1985 18:00:00)-Water Temperature (C)]]*OO[[#This Row],[85]]</f>
        <v>0.1222920951513625</v>
      </c>
      <c r="CJ500" s="10">
        <f>3/24000000*OO[[#This Row],[144 (06JUL1985 21:00:00)-Water Temperature (C)]]*OO[[#This Row],[86]]</f>
        <v>0.12056895851664998</v>
      </c>
      <c r="CK500" s="10">
        <f>3/24000000*OO[[#This Row],[145 (07JUL1985 00:00:00)-Water Temperature (C)]]*OO[[#This Row],[87]]</f>
        <v>0.11841934299525</v>
      </c>
      <c r="CL500" s="10">
        <f>3/24000000*OO[[#This Row],[146 (07JUL1985 03:00:00)-Water Temperature (C)]]*OO[[#This Row],[88]]</f>
        <v>0.1160760169945</v>
      </c>
      <c r="CM500" s="10">
        <f>3/24000000*OO[[#This Row],[147 (07JUL1985 06:00:00)-Water Temperature (C)]]*OO[[#This Row],[89]]</f>
        <v>0.11362872246371249</v>
      </c>
      <c r="CN500" s="10">
        <f>3/24000000*OO[[#This Row],[148 (07JUL1985 09:00:00)-Water Temperature (C)]]*OO[[#This Row],[90]]</f>
        <v>0.111236219622</v>
      </c>
      <c r="CO500" s="10">
        <f>3/24000000*OO[[#This Row],[149 (07JUL1985 12:00:00)-Water Temperature (C)]]*OO[[#This Row],[91]]</f>
        <v>0.1089953636371125</v>
      </c>
      <c r="CP500" s="10">
        <f>3/24000000*OO[[#This Row],[150 (07JUL1985 15:00:00)-Water Temperature (C)]]*OO[[#This Row],[92]]</f>
        <v>0.10694728050424999</v>
      </c>
      <c r="CQ500" s="10">
        <f>3/24000000*OO[[#This Row],[151 (07JUL1985 18:00:00)-Water Temperature (C)]]*OO[[#This Row],[93]]</f>
        <v>0.10463319405025</v>
      </c>
      <c r="CR500" s="10">
        <f>3/24000000*OO[[#This Row],[152 (07JUL1985 21:00:00)-Water Temperature (C)]]*OO[[#This Row],[94]]</f>
        <v>0.10201903074</v>
      </c>
      <c r="CS500" s="10">
        <f>3/24000000*OO[[#This Row],[153 (08JUL1985 00:00:00)-Water Temperature (C)]]*OO[[#This Row],[95]]</f>
        <v>9.9338769797400001E-2</v>
      </c>
      <c r="CT500" s="10">
        <f>3/24000000*OO[[#This Row],[154 (08JUL1985 03:00:00)-Water Temperature (C)]]*OO[[#This Row],[96]]</f>
        <v>9.6651208500437485E-2</v>
      </c>
      <c r="CU500" s="10">
        <f>3/24000000*OO[[#This Row],[155 (08JUL1985 06:00:00)-Water Temperature (C)]]*OO[[#This Row],[97]]</f>
        <v>9.4001847045274992E-2</v>
      </c>
      <c r="CV500" s="10">
        <f>3/24000000*OO[[#This Row],[156 (08JUL1985 09:00:00)-Water Temperature (C)]]*OO[[#This Row],[98]]</f>
        <v>9.1666693068599994E-2</v>
      </c>
      <c r="CW500" s="10">
        <f>3/24000000*OO[[#This Row],[157 (08JUL1985 12:00:00)-Water Temperature (C)]]*OO[[#This Row],[99]]</f>
        <v>8.9549738875387488E-2</v>
      </c>
    </row>
    <row r="501" spans="1:101" x14ac:dyDescent="0.35">
      <c r="A501" t="s">
        <v>508</v>
      </c>
      <c r="B501">
        <v>872.65160000000003</v>
      </c>
      <c r="C501" s="10">
        <f>3/24*OO[[#This Row],[59 (26JUN1985 06:00:00)-Water Temperature (C)]]*OO[[#This Row],[1]]/SUM(OO[1])</f>
        <v>0</v>
      </c>
      <c r="D501" s="10">
        <f>3/24*OO[[#This Row],[60 (26JUN1985 09:00:00)-Water Temperature (C)]]*OO[[#This Row],[2]]/SUM(OO[2])</f>
        <v>0</v>
      </c>
      <c r="E501" s="10">
        <f>3/24*OO[[#This Row],[61 (26JUN1985 12:00:00)-Water Temperature (C)]]*OO[[#This Row],[3]]/SUM(OO[3])</f>
        <v>0</v>
      </c>
      <c r="F501" s="10">
        <f>3/24*OO[[#This Row],[62 (26JUN1985 15:00:00)-Water Temperature (C)]]*OO[[#This Row],[4]]/SUM(OO[4])</f>
        <v>0</v>
      </c>
      <c r="G501" s="10">
        <f>3/24*OO[[#This Row],[63 (26JUN1985 18:00:00)-Water Temperature (C)]]*OO[[#This Row],[5]]/SUM(OO[5])</f>
        <v>0</v>
      </c>
      <c r="H501" s="10">
        <f>3/24*OO[[#This Row],[64 (26JUN1985 21:00:00)-Water Temperature (C)]]*OO[[#This Row],[6]]/SUM(OO[6])</f>
        <v>0</v>
      </c>
      <c r="I501" s="10">
        <f>3/24*OO[[#This Row],[65 (27JUN1985 00:00:00)-Water Temperature (C)]]*OO[[#This Row],[7]]/SUM(OO[7])</f>
        <v>0</v>
      </c>
      <c r="J501" s="10">
        <f>3/24*OO[[#This Row],[66 (27JUN1985 03:00:00)-Water Temperature (C)]]*OO[[#This Row],[8]]/SUM(OO[8])</f>
        <v>0</v>
      </c>
      <c r="K501" s="10">
        <f>3/24*OO[[#This Row],[67 (27JUN1985 06:00:00)-Water Temperature (C)]]*OO[[#This Row],[9]]/SUM(OO[9])</f>
        <v>0</v>
      </c>
      <c r="L501" s="10">
        <f>3/24*OO[[#This Row],[68 (27JUN1985 09:00:00)-Water Temperature (C)]]*OO[[#This Row],[10]]/SUM(OO[10])</f>
        <v>0</v>
      </c>
      <c r="M501" s="10">
        <f>3/24*OO[[#This Row],[69 (27JUN1985 12:00:00)-Water Temperature (C)]]*OO[[#This Row],[11]]/SUM(OO[11])</f>
        <v>0</v>
      </c>
      <c r="N501" s="10">
        <f>3/24*OO[[#This Row],[70 (27JUN1985 15:00:00)-Water Temperature (C)]]*OO[[#This Row],[12]]/SUM(OO[12])</f>
        <v>0</v>
      </c>
      <c r="O501" s="10">
        <f>3/24*OO[[#This Row],[71 (27JUN1985 18:00:00)-Water Temperature (C)]]*OO[[#This Row],[13]]/SUM(OO[13])</f>
        <v>0</v>
      </c>
      <c r="P501" s="10">
        <f>3/24*OO[[#This Row],[72 (27JUN1985 21:00:00)-Water Temperature (C)]]*OO[[#This Row],[14]]/SUM(OO[14])</f>
        <v>0</v>
      </c>
      <c r="Q501" s="10">
        <f>3/24*OO[[#This Row],[73 (28JUN1985 00:00:00)-Water Temperature (C)]]*OO[[#This Row],[15]]/SUM(OO[15])</f>
        <v>0</v>
      </c>
      <c r="R501" s="10">
        <f>3/24*OO[[#This Row],[74 (28JUN1985 03:00:00)-Water Temperature (C)]]*OO[[#This Row],[16]]/SUM(OO[16])</f>
        <v>0</v>
      </c>
      <c r="S501" s="10">
        <f>3/24*OO[[#This Row],[75 (28JUN1985 06:00:00)-Water Temperature (C)]]*OO[[#This Row],[17]]/SUM(OO[17])</f>
        <v>0</v>
      </c>
      <c r="T501" s="10">
        <f>3/24*OO[[#This Row],[76 (28JUN1985 09:00:00)-Water Temperature (C)]]*OO[[#This Row],[18]]/SUM(OO[18])</f>
        <v>0</v>
      </c>
      <c r="U501" s="10">
        <f>3/24*OO[[#This Row],[77 (28JUN1985 12:00:00)-Water Temperature (C)]]*OO[[#This Row],[19]]/SUM(OO[19])</f>
        <v>0</v>
      </c>
      <c r="V501" s="10">
        <f>3/24000000*OO[[#This Row],[78 (28JUN1985 15:00:00)-Water Temperature (C)]]*OO[[#This Row],[20]]</f>
        <v>0</v>
      </c>
      <c r="W501" s="10">
        <f>3/24000000*OO[[#This Row],[79 (28JUN1985 18:00:00)-Water Temperature (C)]]*OO[[#This Row],[21]]</f>
        <v>0</v>
      </c>
      <c r="X501" s="10">
        <f>3/24000000*OO[[#This Row],[80 (28JUN1985 21:00:00)-Water Temperature (C)]]*OO[[#This Row],[22]]</f>
        <v>0</v>
      </c>
      <c r="Y501" s="10">
        <f>3/24000000*OO[[#This Row],[81 (29JUN1985 00:00:00)-Water Temperature (C)]]*OO[[#This Row],[23]]</f>
        <v>0</v>
      </c>
      <c r="Z501" s="10">
        <f>3/24000000*OO[[#This Row],[82 (29JUN1985 03:00:00)-Water Temperature (C)]]*OO[[#This Row],[24]]</f>
        <v>0</v>
      </c>
      <c r="AA501" s="10">
        <f>3/24000000*OO[[#This Row],[83 (29JUN1985 06:00:00)-Water Temperature (C)]]*OO[[#This Row],[25]]</f>
        <v>0</v>
      </c>
      <c r="AB501" s="10">
        <f>3/24000000*OO[[#This Row],[84 (29JUN1985 09:00:00)-Water Temperature (C)]]*OO[[#This Row],[26]]</f>
        <v>1.2337022786317501E-41</v>
      </c>
      <c r="AC501" s="10">
        <f>3/24000000*OO[[#This Row],[85 (29JUN1985 12:00:00)-Water Temperature (C)]]*OO[[#This Row],[27]]</f>
        <v>8.0581056433875004E-37</v>
      </c>
      <c r="AD501" s="10">
        <f>3/24000000*OO[[#This Row],[86 (29JUN1985 15:00:00)-Water Temperature (C)]]*OO[[#This Row],[28]]</f>
        <v>1.1434584497567499E-32</v>
      </c>
      <c r="AE501" s="10">
        <f>3/24000000*OO[[#This Row],[88 (29JUN1985 21:00:00)-Water Temperature (C)]]*OO[[#This Row],[30]]</f>
        <v>6.2420425031874992E-26</v>
      </c>
      <c r="AF501" s="10">
        <f>3/24000000*OO[[#This Row],[88 (29JUN1985 21:00:00)-Water Temperature (C)]]*OO[[#This Row],[30]]</f>
        <v>6.2420425031874992E-26</v>
      </c>
      <c r="AG501" s="10">
        <f>3/24000000*OO[[#This Row],[89 (30JUN1985 00:00:00)-Water Temperature (C)]]*OO[[#This Row],[31]]</f>
        <v>3.410974959036E-23</v>
      </c>
      <c r="AH501" s="10">
        <f>3/24000000*OO[[#This Row],[90 (30JUN1985 03:00:00)-Water Temperature (C)]]*OO[[#This Row],[32]]</f>
        <v>8.6773575009037485E-21</v>
      </c>
      <c r="AI501" s="10">
        <f>3/24000000*OO[[#This Row],[91 (30JUN1985 06:00:00)-Water Temperature (C)]]*OO[[#This Row],[33]]</f>
        <v>1.1525502372577499E-18</v>
      </c>
      <c r="AJ501" s="10">
        <f>3/24000000*OO[[#This Row],[92 (30JUN1985 09:00:00)-Water Temperature (C)]]*OO[[#This Row],[34]]</f>
        <v>8.7745704625949996E-17</v>
      </c>
      <c r="AK501" s="10">
        <f>3/24000000*OO[[#This Row],[93 (30JUN1985 12:00:00)-Water Temperature (C)]]*OO[[#This Row],[35]]</f>
        <v>4.1168188247549994E-15</v>
      </c>
      <c r="AL501" s="10">
        <f>3/24000000*OO[[#This Row],[94 (30JUN1985 15:00:00)-Water Temperature (C)]]*OO[[#This Row],[36]]</f>
        <v>1.2614014144454998E-13</v>
      </c>
      <c r="AM501" s="10">
        <f>3/24000000*OO[[#This Row],[95 (30JUN1985 18:00:00)-Water Temperature (C)]]*OO[[#This Row],[37]]</f>
        <v>2.6477818993308748E-12</v>
      </c>
      <c r="AN501" s="10">
        <f>3/24000000*OO[[#This Row],[96 (30JUN1985 21:00:00)-Water Temperature (C)]]*OO[[#This Row],[38]]</f>
        <v>3.9634867024874996E-11</v>
      </c>
      <c r="AO501" s="10">
        <f>3/24000000*OO[[#This Row],[97 (01JUL1985 00:00:00)-Water Temperature (C)]]*OO[[#This Row],[39]]</f>
        <v>4.3985423568362495E-10</v>
      </c>
      <c r="AP501" s="10">
        <f>3/24000000*OO[[#This Row],[98 (01JUL1985 03:00:00)-Water Temperature (C)]]*OO[[#This Row],[40]]</f>
        <v>3.7482314504234991E-9</v>
      </c>
      <c r="AQ501" s="10">
        <f>3/24000000*OO[[#This Row],[99 (01JUL1985 06:00:00)-Water Temperature (C)]]*OO[[#This Row],[41]]</f>
        <v>2.5294984498694999E-8</v>
      </c>
      <c r="AR501" s="10">
        <f>3/24000000*OO[[#This Row],[100 (01JUL1985 09:00:00)-Water Temperature (C)]]*OO[[#This Row],[42]]</f>
        <v>1.3931820982949999E-7</v>
      </c>
      <c r="AS501" s="10">
        <f>3/24000000*OO[[#This Row],[101 (01JUL1985 12:00:00)-Water Temperature (C)]]*OO[[#This Row],[43]]</f>
        <v>6.379363310127499E-7</v>
      </c>
      <c r="AT501" s="10">
        <f>3/24000000*OO[[#This Row],[102 (01JUL1985 15:00:00)-Water Temperature (C)]]*OO[[#This Row],[44]]</f>
        <v>2.4687096914954997E-6</v>
      </c>
      <c r="AU501" s="10">
        <f>3/24000000*OO[[#This Row],[103 (01JUL1985 18:00:00)-Water Temperature (C)]]*OO[[#This Row],[45]]</f>
        <v>8.2269915688949997E-6</v>
      </c>
      <c r="AV501" s="10">
        <f>3/24000000*OO[[#This Row],[104 (01JUL1985 21:00:00)-Water Temperature (C)]]*OO[[#This Row],[46]]</f>
        <v>2.3975416823832503E-5</v>
      </c>
      <c r="AW501" s="10">
        <f>3/24000000*OO[[#This Row],[105 (02JUL1985 00:00:00)-Water Temperature (C)]]*OO[[#This Row],[47]]</f>
        <v>6.2204355159712501E-5</v>
      </c>
      <c r="AX501" s="10">
        <f>3/24000000*OO[[#This Row],[106 (02JUL1985 03:00:00)-Water Temperature (C)]]*OO[[#This Row],[48]]</f>
        <v>1.4549555866871249E-4</v>
      </c>
      <c r="AY501" s="10">
        <f>3/24000000*OO[[#This Row],[107 (02JUL1985 06:00:00)-Water Temperature (C)]]*OO[[#This Row],[49]]</f>
        <v>3.1030354174132503E-4</v>
      </c>
      <c r="AZ501" s="10">
        <f>3/24000000*OO[[#This Row],[108 (02JUL1985 09:00:00)-Water Temperature (C)]]*OO[[#This Row],[50]]</f>
        <v>6.0944638497450001E-4</v>
      </c>
      <c r="BA501" s="10">
        <f>3/24000000*OO[[#This Row],[109 (02JUL1985 12:00:00)-Water Temperature (C)]]*OO[[#This Row],[51]]</f>
        <v>1.1150385251312497E-3</v>
      </c>
      <c r="BB501" s="10">
        <f>3/24000000*OO[[#This Row],[110 (02JUL1985 15:00:00)-Water Temperature (C)]]*OO[[#This Row],[52]]</f>
        <v>1.91581926310775E-3</v>
      </c>
      <c r="BC501" s="10">
        <f>3/24000000*OO[[#This Row],[111 (02JUL1985 18:00:00)-Water Temperature (C)]]*OO[[#This Row],[53]]</f>
        <v>3.105416993483E-3</v>
      </c>
      <c r="BD501" s="10">
        <f>3/24000000*OO[[#This Row],[112 (02JUL1985 21:00:00)-Water Temperature (C)]]*OO[[#This Row],[54]]</f>
        <v>4.7659662947599993E-3</v>
      </c>
      <c r="BE501" s="10">
        <f>3/24000000*OO[[#This Row],[113 (03JUL1985 00:00:00)-Water Temperature (C)]]*OO[[#This Row],[55]]</f>
        <v>6.9603165643474995E-3</v>
      </c>
      <c r="BF501" s="10">
        <f>3/24000000*OO[[#This Row],[114 (03JUL1985 03:00:00)-Water Temperature (C)]]*OO[[#This Row],[56]]</f>
        <v>9.7540507467487499E-3</v>
      </c>
      <c r="BG501" s="10">
        <f>3/24000000*OO[[#This Row],[115 (03JUL1985 06:00:00)-Water Temperature (C)]]*OO[[#This Row],[57]]</f>
        <v>1.3182535507992499E-2</v>
      </c>
      <c r="BH501" s="10">
        <f>3/24000000*OO[[#This Row],[116 (03JUL1985 09:00:00)-Water Temperature (C)]]*OO[[#This Row],[58]]</f>
        <v>1.7297443293351249E-2</v>
      </c>
      <c r="BI501" s="10">
        <f>3/24000000*OO[[#This Row],[117 (03JUL1985 12:00:00)-Water Temperature (C)]]*OO[[#This Row],[59]]</f>
        <v>2.20772107072E-2</v>
      </c>
      <c r="BJ501" s="10">
        <f>3/24000000*OO[[#This Row],[118 (03JUL1985 15:00:00)-Water Temperature (C)]]*OO[[#This Row],[60]]</f>
        <v>2.7429328505450001E-2</v>
      </c>
      <c r="BK501" s="10">
        <f>3/24000000*OO[[#This Row],[119 (03JUL1985 18:00:00)-Water Temperature (C)]]*OO[[#This Row],[61]]</f>
        <v>3.3250899012207499E-2</v>
      </c>
      <c r="BL501" s="10">
        <f>3/24000000*OO[[#This Row],[120 (03JUL1985 21:00:00)-Water Temperature (C)]]*OO[[#This Row],[62]]</f>
        <v>3.9354017084812502E-2</v>
      </c>
      <c r="BM501" s="10">
        <f>3/24000000*OO[[#This Row],[121 (04JUL1985 00:00:00)-Water Temperature (C)]]*OO[[#This Row],[63]]</f>
        <v>4.5632765540625002E-2</v>
      </c>
      <c r="BN501" s="10">
        <f>3/24000000*OO[[#This Row],[122 (04JUL1985 03:00:00)-Water Temperature (C)]]*OO[[#This Row],[64]]</f>
        <v>5.2017789464712492E-2</v>
      </c>
      <c r="BO501" s="10">
        <f>3/24000000*OO[[#This Row],[123 (04JUL1985 06:00:00)-Water Temperature (C)]]*OO[[#This Row],[65]]</f>
        <v>5.84103557289E-2</v>
      </c>
      <c r="BP501" s="10">
        <f>3/24000000*OO[[#This Row],[124 (04JUL1985 09:00:00)-Water Temperature (C)]]*OO[[#This Row],[66]]</f>
        <v>6.4932704112499989E-2</v>
      </c>
      <c r="BQ501" s="10">
        <f>3/24000000*OO[[#This Row],[125 (04JUL1985 12:00:00)-Water Temperature (C)]]*OO[[#This Row],[67]]</f>
        <v>7.1310326036999994E-2</v>
      </c>
      <c r="BR501" s="10">
        <f>3/24000000*OO[[#This Row],[126 (04JUL1985 15:00:00)-Water Temperature (C)]]*OO[[#This Row],[68]]</f>
        <v>7.733682339850001E-2</v>
      </c>
      <c r="BS501" s="10">
        <f>3/24000000*OO[[#This Row],[127 (04JUL1985 18:00:00)-Water Temperature (C)]]*OO[[#This Row],[69]]</f>
        <v>8.2908489251999992E-2</v>
      </c>
      <c r="BT501" s="10">
        <f>3/24000000*OO[[#This Row],[128 (04JUL1985 21:00:00)-Water Temperature (C)]]*OO[[#This Row],[70]]</f>
        <v>8.7913333115100009E-2</v>
      </c>
      <c r="BU501" s="10">
        <f>3/24000000*OO[[#This Row],[129 (05JUL1985 00:00:00)-Water Temperature (C)]]*OO[[#This Row],[71]]</f>
        <v>9.2256014834374983E-2</v>
      </c>
      <c r="BV501" s="10">
        <f>3/24000000*OO[[#This Row],[130 (05JUL1985 03:00:00)-Water Temperature (C)]]*OO[[#This Row],[72]]</f>
        <v>9.6072377653024996E-2</v>
      </c>
      <c r="BW501" s="10">
        <f>3/24000000*OO[[#This Row],[131 (05JUL1985 06:00:00)-Water Temperature (C)]]*OO[[#This Row],[73]]</f>
        <v>9.9415558509700006E-2</v>
      </c>
      <c r="BX501" s="10">
        <f>3/24000000*OO[[#This Row],[132 (05JUL1985 09:00:00)-Water Temperature (C)]]*OO[[#This Row],[74]]</f>
        <v>0.1026319131816875</v>
      </c>
      <c r="BY501" s="10">
        <f>3/24000000*OO[[#This Row],[133 (05JUL1985 12:00:00)-Water Temperature (C)]]*OO[[#This Row],[75]]</f>
        <v>0.10550834815974998</v>
      </c>
      <c r="BZ501" s="10">
        <f>3/24000000*OO[[#This Row],[134 (05JUL1985 15:00:00)-Water Temperature (C)]]*OO[[#This Row],[76]]</f>
        <v>0.10793554223362499</v>
      </c>
      <c r="CA501" s="10">
        <f>3/24000000*OO[[#This Row],[135 (05JUL1985 18:00:00)-Water Temperature (C)]]*OO[[#This Row],[77]]</f>
        <v>0.1098316020265625</v>
      </c>
      <c r="CB501" s="10">
        <f>3/24000000*OO[[#This Row],[136 (05JUL1985 21:00:00)-Water Temperature (C)]]*OO[[#This Row],[78]]</f>
        <v>0.110904867953025</v>
      </c>
      <c r="CC501" s="10">
        <f>3/24000000*OO[[#This Row],[137 (06JUL1985 00:00:00)-Water Temperature (C)]]*OO[[#This Row],[79]]</f>
        <v>0.11130916009004999</v>
      </c>
      <c r="CD501" s="10">
        <f>3/24000000*OO[[#This Row],[138 (06JUL1985 03:00:00)-Water Temperature (C)]]*OO[[#This Row],[80]]</f>
        <v>0.11134435135994999</v>
      </c>
      <c r="CE501" s="10">
        <f>3/24000000*OO[[#This Row],[139 (06JUL1985 06:00:00)-Water Temperature (C)]]*OO[[#This Row],[81]]</f>
        <v>0.11111989381662499</v>
      </c>
      <c r="CF501" s="10">
        <f>3/24000000*OO[[#This Row],[140 (06JUL1985 09:00:00)-Water Temperature (C)]]*OO[[#This Row],[82]]</f>
        <v>0.111097422387</v>
      </c>
      <c r="CG501" s="10">
        <f>3/24000000*OO[[#This Row],[141 (06JUL1985 12:00:00)-Water Temperature (C)]]*OO[[#This Row],[83]]</f>
        <v>0.11094544345657499</v>
      </c>
      <c r="CH501" s="10">
        <f>3/24000000*OO[[#This Row],[142 (06JUL1985 15:00:00)-Water Temperature (C)]]*OO[[#This Row],[84]]</f>
        <v>0.1105162098061</v>
      </c>
      <c r="CI501" s="10">
        <f>3/24000000*OO[[#This Row],[143 (06JUL1985 18:00:00)-Water Temperature (C)]]*OO[[#This Row],[85]]</f>
        <v>0.1097819910581625</v>
      </c>
      <c r="CJ501" s="10">
        <f>3/24000000*OO[[#This Row],[144 (06JUL1985 21:00:00)-Water Temperature (C)]]*OO[[#This Row],[86]]</f>
        <v>0.10847110107602499</v>
      </c>
      <c r="CK501" s="10">
        <f>3/24000000*OO[[#This Row],[145 (07JUL1985 00:00:00)-Water Temperature (C)]]*OO[[#This Row],[87]]</f>
        <v>0.10676400952869999</v>
      </c>
      <c r="CL501" s="10">
        <f>3/24000000*OO[[#This Row],[146 (07JUL1985 03:00:00)-Water Temperature (C)]]*OO[[#This Row],[88]]</f>
        <v>0.10486742596052501</v>
      </c>
      <c r="CM501" s="10">
        <f>3/24000000*OO[[#This Row],[147 (07JUL1985 06:00:00)-Water Temperature (C)]]*OO[[#This Row],[89]]</f>
        <v>0.10286590114365</v>
      </c>
      <c r="CN501" s="10">
        <f>3/24000000*OO[[#This Row],[148 (07JUL1985 09:00:00)-Water Temperature (C)]]*OO[[#This Row],[90]]</f>
        <v>0.10088480357729998</v>
      </c>
      <c r="CO501" s="10">
        <f>3/24000000*OO[[#This Row],[149 (07JUL1985 12:00:00)-Water Temperature (C)]]*OO[[#This Row],[91]]</f>
        <v>9.9032262688574998E-2</v>
      </c>
      <c r="CP501" s="10">
        <f>3/24000000*OO[[#This Row],[150 (07JUL1985 15:00:00)-Water Temperature (C)]]*OO[[#This Row],[92]]</f>
        <v>9.7346866931599996E-2</v>
      </c>
      <c r="CQ501" s="10">
        <f>3/24000000*OO[[#This Row],[151 (07JUL1985 18:00:00)-Water Temperature (C)]]*OO[[#This Row],[93]]</f>
        <v>9.5399414976449992E-2</v>
      </c>
      <c r="CR501" s="10">
        <f>3/24000000*OO[[#This Row],[152 (07JUL1985 21:00:00)-Water Temperature (C)]]*OO[[#This Row],[94]]</f>
        <v>9.3169019865800007E-2</v>
      </c>
      <c r="CS501" s="10">
        <f>3/24000000*OO[[#This Row],[153 (08JUL1985 00:00:00)-Water Temperature (C)]]*OO[[#This Row],[95]]</f>
        <v>9.0868545535312498E-2</v>
      </c>
      <c r="CT501" s="10">
        <f>3/24000000*OO[[#This Row],[154 (08JUL1985 03:00:00)-Water Temperature (C)]]*OO[[#This Row],[96]]</f>
        <v>8.8546296686649983E-2</v>
      </c>
      <c r="CU501" s="10">
        <f>3/24000000*OO[[#This Row],[155 (08JUL1985 06:00:00)-Water Temperature (C)]]*OO[[#This Row],[97]]</f>
        <v>8.6250350909350001E-2</v>
      </c>
      <c r="CV501" s="10">
        <f>3/24000000*OO[[#This Row],[156 (08JUL1985 09:00:00)-Water Temperature (C)]]*OO[[#This Row],[98]]</f>
        <v>8.4232492327800002E-2</v>
      </c>
      <c r="CW501" s="10">
        <f>3/24000000*OO[[#This Row],[157 (08JUL1985 12:00:00)-Water Temperature (C)]]*OO[[#This Row],[99]]</f>
        <v>8.2403620401562502E-2</v>
      </c>
    </row>
    <row r="502" spans="1:101" x14ac:dyDescent="0.35">
      <c r="A502" t="s">
        <v>509</v>
      </c>
      <c r="B502">
        <v>878.5403</v>
      </c>
      <c r="C502" s="10">
        <f>3/24*OO[[#This Row],[59 (26JUN1985 06:00:00)-Water Temperature (C)]]*OO[[#This Row],[1]]/SUM(OO[1])</f>
        <v>0</v>
      </c>
      <c r="D502" s="10">
        <f>3/24*OO[[#This Row],[60 (26JUN1985 09:00:00)-Water Temperature (C)]]*OO[[#This Row],[2]]/SUM(OO[2])</f>
        <v>0</v>
      </c>
      <c r="E502" s="10">
        <f>3/24*OO[[#This Row],[61 (26JUN1985 12:00:00)-Water Temperature (C)]]*OO[[#This Row],[3]]/SUM(OO[3])</f>
        <v>0</v>
      </c>
      <c r="F502" s="10">
        <f>3/24*OO[[#This Row],[62 (26JUN1985 15:00:00)-Water Temperature (C)]]*OO[[#This Row],[4]]/SUM(OO[4])</f>
        <v>0</v>
      </c>
      <c r="G502" s="10">
        <f>3/24*OO[[#This Row],[63 (26JUN1985 18:00:00)-Water Temperature (C)]]*OO[[#This Row],[5]]/SUM(OO[5])</f>
        <v>0</v>
      </c>
      <c r="H502" s="10">
        <f>3/24*OO[[#This Row],[64 (26JUN1985 21:00:00)-Water Temperature (C)]]*OO[[#This Row],[6]]/SUM(OO[6])</f>
        <v>0</v>
      </c>
      <c r="I502" s="10">
        <f>3/24*OO[[#This Row],[65 (27JUN1985 00:00:00)-Water Temperature (C)]]*OO[[#This Row],[7]]/SUM(OO[7])</f>
        <v>0</v>
      </c>
      <c r="J502" s="10">
        <f>3/24*OO[[#This Row],[66 (27JUN1985 03:00:00)-Water Temperature (C)]]*OO[[#This Row],[8]]/SUM(OO[8])</f>
        <v>0</v>
      </c>
      <c r="K502" s="10">
        <f>3/24*OO[[#This Row],[67 (27JUN1985 06:00:00)-Water Temperature (C)]]*OO[[#This Row],[9]]/SUM(OO[9])</f>
        <v>0</v>
      </c>
      <c r="L502" s="10">
        <f>3/24*OO[[#This Row],[68 (27JUN1985 09:00:00)-Water Temperature (C)]]*OO[[#This Row],[10]]/SUM(OO[10])</f>
        <v>0</v>
      </c>
      <c r="M502" s="10">
        <f>3/24*OO[[#This Row],[69 (27JUN1985 12:00:00)-Water Temperature (C)]]*OO[[#This Row],[11]]/SUM(OO[11])</f>
        <v>0</v>
      </c>
      <c r="N502" s="10">
        <f>3/24*OO[[#This Row],[70 (27JUN1985 15:00:00)-Water Temperature (C)]]*OO[[#This Row],[12]]/SUM(OO[12])</f>
        <v>0</v>
      </c>
      <c r="O502" s="10">
        <f>3/24*OO[[#This Row],[71 (27JUN1985 18:00:00)-Water Temperature (C)]]*OO[[#This Row],[13]]/SUM(OO[13])</f>
        <v>0</v>
      </c>
      <c r="P502" s="10">
        <f>3/24*OO[[#This Row],[72 (27JUN1985 21:00:00)-Water Temperature (C)]]*OO[[#This Row],[14]]/SUM(OO[14])</f>
        <v>0</v>
      </c>
      <c r="Q502" s="10">
        <f>3/24*OO[[#This Row],[73 (28JUN1985 00:00:00)-Water Temperature (C)]]*OO[[#This Row],[15]]/SUM(OO[15])</f>
        <v>0</v>
      </c>
      <c r="R502" s="10">
        <f>3/24*OO[[#This Row],[74 (28JUN1985 03:00:00)-Water Temperature (C)]]*OO[[#This Row],[16]]/SUM(OO[16])</f>
        <v>0</v>
      </c>
      <c r="S502" s="10">
        <f>3/24*OO[[#This Row],[75 (28JUN1985 06:00:00)-Water Temperature (C)]]*OO[[#This Row],[17]]/SUM(OO[17])</f>
        <v>0</v>
      </c>
      <c r="T502" s="10">
        <f>3/24*OO[[#This Row],[76 (28JUN1985 09:00:00)-Water Temperature (C)]]*OO[[#This Row],[18]]/SUM(OO[18])</f>
        <v>0</v>
      </c>
      <c r="U502" s="10">
        <f>3/24*OO[[#This Row],[77 (28JUN1985 12:00:00)-Water Temperature (C)]]*OO[[#This Row],[19]]/SUM(OO[19])</f>
        <v>0</v>
      </c>
      <c r="V502" s="10">
        <f>3/24000000*OO[[#This Row],[78 (28JUN1985 15:00:00)-Water Temperature (C)]]*OO[[#This Row],[20]]</f>
        <v>0</v>
      </c>
      <c r="W502" s="10">
        <f>3/24000000*OO[[#This Row],[79 (28JUN1985 18:00:00)-Water Temperature (C)]]*OO[[#This Row],[21]]</f>
        <v>0</v>
      </c>
      <c r="X502" s="10">
        <f>3/24000000*OO[[#This Row],[80 (28JUN1985 21:00:00)-Water Temperature (C)]]*OO[[#This Row],[22]]</f>
        <v>0</v>
      </c>
      <c r="Y502" s="10">
        <f>3/24000000*OO[[#This Row],[81 (29JUN1985 00:00:00)-Water Temperature (C)]]*OO[[#This Row],[23]]</f>
        <v>0</v>
      </c>
      <c r="Z502" s="10">
        <f>3/24000000*OO[[#This Row],[82 (29JUN1985 03:00:00)-Water Temperature (C)]]*OO[[#This Row],[24]]</f>
        <v>0</v>
      </c>
      <c r="AA502" s="10">
        <f>3/24000000*OO[[#This Row],[83 (29JUN1985 06:00:00)-Water Temperature (C)]]*OO[[#This Row],[25]]</f>
        <v>0</v>
      </c>
      <c r="AB502" s="10">
        <f>3/24000000*OO[[#This Row],[84 (29JUN1985 09:00:00)-Water Temperature (C)]]*OO[[#This Row],[26]]</f>
        <v>2.8837929483742504E-42</v>
      </c>
      <c r="AC502" s="10">
        <f>3/24000000*OO[[#This Row],[85 (29JUN1985 12:00:00)-Water Temperature (C)]]*OO[[#This Row],[27]]</f>
        <v>2.0918909996327498E-37</v>
      </c>
      <c r="AD502" s="10">
        <f>3/24000000*OO[[#This Row],[86 (29JUN1985 15:00:00)-Water Temperature (C)]]*OO[[#This Row],[28]]</f>
        <v>3.2530952287031255E-33</v>
      </c>
      <c r="AE502" s="10">
        <f>3/24000000*OO[[#This Row],[88 (29JUN1985 21:00:00)-Water Temperature (C)]]*OO[[#This Row],[30]]</f>
        <v>2.0847313042338749E-26</v>
      </c>
      <c r="AF502" s="10">
        <f>3/24000000*OO[[#This Row],[88 (29JUN1985 21:00:00)-Water Temperature (C)]]*OO[[#This Row],[30]]</f>
        <v>2.0847313042338749E-26</v>
      </c>
      <c r="AG502" s="10">
        <f>3/24000000*OO[[#This Row],[89 (30JUN1985 00:00:00)-Water Temperature (C)]]*OO[[#This Row],[31]]</f>
        <v>1.22071229269125E-23</v>
      </c>
      <c r="AH502" s="10">
        <f>3/24000000*OO[[#This Row],[90 (30JUN1985 03:00:00)-Water Temperature (C)]]*OO[[#This Row],[32]]</f>
        <v>3.3049187851093749E-21</v>
      </c>
      <c r="AI502" s="10">
        <f>3/24000000*OO[[#This Row],[91 (30JUN1985 06:00:00)-Water Temperature (C)]]*OO[[#This Row],[33]]</f>
        <v>4.6460463689924999E-19</v>
      </c>
      <c r="AJ502" s="10">
        <f>3/24000000*OO[[#This Row],[92 (30JUN1985 09:00:00)-Water Temperature (C)]]*OO[[#This Row],[34]]</f>
        <v>3.7269658532340001E-17</v>
      </c>
      <c r="AK502" s="10">
        <f>3/24000000*OO[[#This Row],[93 (30JUN1985 12:00:00)-Water Temperature (C)]]*OO[[#This Row],[35]]</f>
        <v>1.8355270806997498E-15</v>
      </c>
      <c r="AL502" s="10">
        <f>3/24000000*OO[[#This Row],[94 (30JUN1985 15:00:00)-Water Temperature (C)]]*OO[[#This Row],[36]]</f>
        <v>5.8846291111124995E-14</v>
      </c>
      <c r="AM502" s="10">
        <f>3/24000000*OO[[#This Row],[95 (30JUN1985 18:00:00)-Water Temperature (C)]]*OO[[#This Row],[37]]</f>
        <v>1.28875833922E-12</v>
      </c>
      <c r="AN502" s="10">
        <f>3/24000000*OO[[#This Row],[96 (30JUN1985 21:00:00)-Water Temperature (C)]]*OO[[#This Row],[38]]</f>
        <v>2.0075694378717498E-11</v>
      </c>
      <c r="AO502" s="10">
        <f>3/24000000*OO[[#This Row],[97 (01JUL1985 00:00:00)-Water Temperature (C)]]*OO[[#This Row],[39]]</f>
        <v>2.3130019385685E-10</v>
      </c>
      <c r="AP502" s="10">
        <f>3/24000000*OO[[#This Row],[98 (01JUL1985 03:00:00)-Water Temperature (C)]]*OO[[#This Row],[40]]</f>
        <v>2.0417173796933747E-9</v>
      </c>
      <c r="AQ502" s="10">
        <f>3/24000000*OO[[#This Row],[99 (01JUL1985 06:00:00)-Water Temperature (C)]]*OO[[#This Row],[41]]</f>
        <v>1.4243088296862501E-8</v>
      </c>
      <c r="AR502" s="10">
        <f>3/24000000*OO[[#This Row],[100 (01JUL1985 09:00:00)-Water Temperature (C)]]*OO[[#This Row],[42]]</f>
        <v>8.0922085485899992E-8</v>
      </c>
      <c r="AS502" s="10">
        <f>3/24000000*OO[[#This Row],[101 (01JUL1985 12:00:00)-Water Temperature (C)]]*OO[[#This Row],[43]]</f>
        <v>3.81460530771375E-7</v>
      </c>
      <c r="AT502" s="10">
        <f>3/24000000*OO[[#This Row],[102 (01JUL1985 15:00:00)-Water Temperature (C)]]*OO[[#This Row],[44]]</f>
        <v>1.5169277370479998E-6</v>
      </c>
      <c r="AU502" s="10">
        <f>3/24000000*OO[[#This Row],[103 (01JUL1985 18:00:00)-Water Temperature (C)]]*OO[[#This Row],[45]]</f>
        <v>5.1858446056562492E-6</v>
      </c>
      <c r="AV502" s="10">
        <f>3/24000000*OO[[#This Row],[104 (01JUL1985 21:00:00)-Water Temperature (C)]]*OO[[#This Row],[46]]</f>
        <v>1.5478085916753749E-5</v>
      </c>
      <c r="AW502" s="10">
        <f>3/24000000*OO[[#This Row],[105 (02JUL1985 00:00:00)-Water Temperature (C)]]*OO[[#This Row],[47]]</f>
        <v>4.1064017534924994E-5</v>
      </c>
      <c r="AX502" s="10">
        <f>3/24000000*OO[[#This Row],[106 (02JUL1985 03:00:00)-Water Temperature (C)]]*OO[[#This Row],[48]]</f>
        <v>9.8062961834875008E-5</v>
      </c>
      <c r="AY502" s="10">
        <f>3/24000000*OO[[#This Row],[107 (02JUL1985 06:00:00)-Water Temperature (C)]]*OO[[#This Row],[49]]</f>
        <v>2.132260975845E-4</v>
      </c>
      <c r="AZ502" s="10">
        <f>3/24000000*OO[[#This Row],[108 (02JUL1985 09:00:00)-Water Temperature (C)]]*OO[[#This Row],[50]]</f>
        <v>4.263888605205E-4</v>
      </c>
      <c r="BA502" s="10">
        <f>3/24000000*OO[[#This Row],[109 (02JUL1985 12:00:00)-Water Temperature (C)]]*OO[[#This Row],[51]]</f>
        <v>7.9331207184249995E-4</v>
      </c>
      <c r="BB502" s="10">
        <f>3/24000000*OO[[#This Row],[110 (02JUL1985 15:00:00)-Water Temperature (C)]]*OO[[#This Row],[52]]</f>
        <v>1.3844478051975001E-3</v>
      </c>
      <c r="BC502" s="10">
        <f>3/24000000*OO[[#This Row],[111 (02JUL1985 18:00:00)-Water Temperature (C)]]*OO[[#This Row],[53]]</f>
        <v>2.2767922854982502E-3</v>
      </c>
      <c r="BD502" s="10">
        <f>3/24000000*OO[[#This Row],[112 (02JUL1985 21:00:00)-Water Temperature (C)]]*OO[[#This Row],[54]]</f>
        <v>3.5415043293325001E-3</v>
      </c>
      <c r="BE502" s="10">
        <f>3/24000000*OO[[#This Row],[113 (03JUL1985 00:00:00)-Water Temperature (C)]]*OO[[#This Row],[55]]</f>
        <v>5.2372910945625E-3</v>
      </c>
      <c r="BF502" s="10">
        <f>3/24000000*OO[[#This Row],[114 (03JUL1985 03:00:00)-Water Temperature (C)]]*OO[[#This Row],[56]]</f>
        <v>7.4255668397737494E-3</v>
      </c>
      <c r="BG502" s="10">
        <f>3/24000000*OO[[#This Row],[115 (03JUL1985 06:00:00)-Water Temperature (C)]]*OO[[#This Row],[57]]</f>
        <v>1.014579914433E-2</v>
      </c>
      <c r="BH502" s="10">
        <f>3/24000000*OO[[#This Row],[116 (03JUL1985 09:00:00)-Water Temperature (C)]]*OO[[#This Row],[58]]</f>
        <v>1.3449268775042499E-2</v>
      </c>
      <c r="BI502" s="10">
        <f>3/24000000*OO[[#This Row],[117 (03JUL1985 12:00:00)-Water Temperature (C)]]*OO[[#This Row],[59]]</f>
        <v>1.7328252759009996E-2</v>
      </c>
      <c r="BJ502" s="10">
        <f>3/24000000*OO[[#This Row],[118 (03JUL1985 15:00:00)-Water Temperature (C)]]*OO[[#This Row],[60]]</f>
        <v>2.1718069567095002E-2</v>
      </c>
      <c r="BK502" s="10">
        <f>3/24000000*OO[[#This Row],[119 (03JUL1985 18:00:00)-Water Temperature (C)]]*OO[[#This Row],[61]]</f>
        <v>2.654353796163E-2</v>
      </c>
      <c r="BL502" s="10">
        <f>3/24000000*OO[[#This Row],[120 (03JUL1985 21:00:00)-Water Temperature (C)]]*OO[[#This Row],[62]]</f>
        <v>3.1656799104431255E-2</v>
      </c>
      <c r="BM502" s="10">
        <f>3/24000000*OO[[#This Row],[121 (04JUL1985 00:00:00)-Water Temperature (C)]]*OO[[#This Row],[63]]</f>
        <v>3.6973078343087495E-2</v>
      </c>
      <c r="BN502" s="10">
        <f>3/24000000*OO[[#This Row],[122 (04JUL1985 03:00:00)-Water Temperature (C)]]*OO[[#This Row],[64]]</f>
        <v>4.2431447455825007E-2</v>
      </c>
      <c r="BO502" s="10">
        <f>3/24000000*OO[[#This Row],[123 (04JUL1985 06:00:00)-Water Temperature (C)]]*OO[[#This Row],[65]]</f>
        <v>4.7948933639199998E-2</v>
      </c>
      <c r="BP502" s="10">
        <f>3/24000000*OO[[#This Row],[124 (04JUL1985 09:00:00)-Water Temperature (C)]]*OO[[#This Row],[66]]</f>
        <v>5.3620910739199994E-2</v>
      </c>
      <c r="BQ502" s="10">
        <f>3/24000000*OO[[#This Row],[125 (04JUL1985 12:00:00)-Water Temperature (C)]]*OO[[#This Row],[67]]</f>
        <v>5.9215581018899996E-2</v>
      </c>
      <c r="BR502" s="10">
        <f>3/24000000*OO[[#This Row],[126 (04JUL1985 15:00:00)-Water Temperature (C)]]*OO[[#This Row],[68]]</f>
        <v>6.4555875718612502E-2</v>
      </c>
      <c r="BS502" s="10">
        <f>3/24000000*OO[[#This Row],[127 (04JUL1985 18:00:00)-Water Temperature (C)]]*OO[[#This Row],[69]]</f>
        <v>6.9548040783899992E-2</v>
      </c>
      <c r="BT502" s="10">
        <f>3/24000000*OO[[#This Row],[128 (04JUL1985 21:00:00)-Water Temperature (C)]]*OO[[#This Row],[70]]</f>
        <v>7.4090669713237495E-2</v>
      </c>
      <c r="BU502" s="10">
        <f>3/24000000*OO[[#This Row],[129 (05JUL1985 00:00:00)-Water Temperature (C)]]*OO[[#This Row],[71]]</f>
        <v>7.8094407331199989E-2</v>
      </c>
      <c r="BV502" s="10">
        <f>3/24000000*OO[[#This Row],[130 (05JUL1985 03:00:00)-Water Temperature (C)]]*OO[[#This Row],[72]]</f>
        <v>8.1665582481437488E-2</v>
      </c>
      <c r="BW502" s="10">
        <f>3/24000000*OO[[#This Row],[131 (05JUL1985 06:00:00)-Water Temperature (C)]]*OO[[#This Row],[73]]</f>
        <v>8.4845421740187499E-2</v>
      </c>
      <c r="BX502" s="10">
        <f>3/24000000*OO[[#This Row],[132 (05JUL1985 09:00:00)-Water Temperature (C)]]*OO[[#This Row],[74]]</f>
        <v>8.7924781097999977E-2</v>
      </c>
      <c r="BY502" s="10">
        <f>3/24000000*OO[[#This Row],[133 (05JUL1985 12:00:00)-Water Temperature (C)]]*OO[[#This Row],[75]]</f>
        <v>9.0713099218174983E-2</v>
      </c>
      <c r="BZ502" s="10">
        <f>3/24000000*OO[[#This Row],[134 (05JUL1985 15:00:00)-Water Temperature (C)]]*OO[[#This Row],[76]]</f>
        <v>9.3114602433599994E-2</v>
      </c>
      <c r="CA502" s="10">
        <f>3/24000000*OO[[#This Row],[135 (05JUL1985 18:00:00)-Water Temperature (C)]]*OO[[#This Row],[77]]</f>
        <v>9.505623433115E-2</v>
      </c>
      <c r="CB502" s="10">
        <f>3/24000000*OO[[#This Row],[136 (05JUL1985 21:00:00)-Water Temperature (C)]]*OO[[#This Row],[78]]</f>
        <v>9.6279760187075E-2</v>
      </c>
      <c r="CC502" s="10">
        <f>3/24000000*OO[[#This Row],[137 (06JUL1985 00:00:00)-Water Temperature (C)]]*OO[[#This Row],[79]]</f>
        <v>9.691739410734998E-2</v>
      </c>
      <c r="CD502" s="10">
        <f>3/24000000*OO[[#This Row],[138 (06JUL1985 03:00:00)-Water Temperature (C)]]*OO[[#This Row],[80]]</f>
        <v>9.7224120951749982E-2</v>
      </c>
      <c r="CE502" s="10">
        <f>3/24000000*OO[[#This Row],[139 (06JUL1985 06:00:00)-Water Temperature (C)]]*OO[[#This Row],[81]]</f>
        <v>9.7294959319162502E-2</v>
      </c>
      <c r="CF502" s="10">
        <f>3/24000000*OO[[#This Row],[140 (06JUL1985 09:00:00)-Water Temperature (C)]]*OO[[#This Row],[82]]</f>
        <v>9.7532501740700009E-2</v>
      </c>
      <c r="CG502" s="10">
        <f>3/24000000*OO[[#This Row],[141 (06JUL1985 12:00:00)-Water Temperature (C)]]*OO[[#This Row],[83]]</f>
        <v>9.7642216418475009E-2</v>
      </c>
      <c r="CH502" s="10">
        <f>3/24000000*OO[[#This Row],[142 (06JUL1985 15:00:00)-Water Temperature (C)]]*OO[[#This Row],[84]]</f>
        <v>9.7497201115874996E-2</v>
      </c>
      <c r="CI502" s="10">
        <f>3/24000000*OO[[#This Row],[143 (06JUL1985 18:00:00)-Water Temperature (C)]]*OO[[#This Row],[85]]</f>
        <v>9.7071528046499989E-2</v>
      </c>
      <c r="CJ502" s="10">
        <f>3/24000000*OO[[#This Row],[144 (06JUL1985 21:00:00)-Water Temperature (C)]]*OO[[#This Row],[86]]</f>
        <v>9.6122300493749979E-2</v>
      </c>
      <c r="CK502" s="10">
        <f>3/24000000*OO[[#This Row],[145 (07JUL1985 00:00:00)-Water Temperature (C)]]*OO[[#This Row],[87]]</f>
        <v>9.4812600119324991E-2</v>
      </c>
      <c r="CL502" s="10">
        <f>3/24000000*OO[[#This Row],[146 (07JUL1985 03:00:00)-Water Temperature (C)]]*OO[[#This Row],[88]]</f>
        <v>9.3324283084799994E-2</v>
      </c>
      <c r="CM502" s="10">
        <f>3/24000000*OO[[#This Row],[147 (07JUL1985 06:00:00)-Water Temperature (C)]]*OO[[#This Row],[89]]</f>
        <v>9.1728018968324998E-2</v>
      </c>
      <c r="CN502" s="10">
        <f>3/24000000*OO[[#This Row],[148 (07JUL1985 09:00:00)-Water Temperature (C)]]*OO[[#This Row],[90]]</f>
        <v>9.0139516167749997E-2</v>
      </c>
      <c r="CO502" s="10">
        <f>3/24000000*OO[[#This Row],[149 (07JUL1985 12:00:00)-Water Temperature (C)]]*OO[[#This Row],[91]]</f>
        <v>8.8661976707699999E-2</v>
      </c>
      <c r="CP502" s="10">
        <f>3/24000000*OO[[#This Row],[150 (07JUL1985 15:00:00)-Water Temperature (C)]]*OO[[#This Row],[92]]</f>
        <v>8.7305776466912496E-2</v>
      </c>
      <c r="CQ502" s="10">
        <f>3/24000000*OO[[#This Row],[151 (07JUL1985 18:00:00)-Water Temperature (C)]]*OO[[#This Row],[93]]</f>
        <v>8.5699903767600005E-2</v>
      </c>
      <c r="CR502" s="10">
        <f>3/24000000*OO[[#This Row],[152 (07JUL1985 21:00:00)-Water Temperature (C)]]*OO[[#This Row],[94]]</f>
        <v>8.3845745130899985E-2</v>
      </c>
      <c r="CS502" s="10">
        <f>3/24000000*OO[[#This Row],[153 (08JUL1985 00:00:00)-Water Temperature (C)]]*OO[[#This Row],[95]]</f>
        <v>8.1914544407437492E-2</v>
      </c>
      <c r="CT502" s="10">
        <f>3/24000000*OO[[#This Row],[154 (08JUL1985 03:00:00)-Water Temperature (C)]]*OO[[#This Row],[96]]</f>
        <v>7.9949522673812501E-2</v>
      </c>
      <c r="CU502" s="10">
        <f>3/24000000*OO[[#This Row],[155 (08JUL1985 06:00:00)-Water Temperature (C)]]*OO[[#This Row],[97]]</f>
        <v>7.8002551745274998E-2</v>
      </c>
      <c r="CV502" s="10">
        <f>3/24000000*OO[[#This Row],[156 (08JUL1985 09:00:00)-Water Temperature (C)]]*OO[[#This Row],[98]]</f>
        <v>7.6297426668050006E-2</v>
      </c>
      <c r="CW502" s="10">
        <f>3/24000000*OO[[#This Row],[157 (08JUL1985 12:00:00)-Water Temperature (C)]]*OO[[#This Row],[99]]</f>
        <v>7.4754060827512514E-2</v>
      </c>
    </row>
    <row r="503" spans="1:101" x14ac:dyDescent="0.35">
      <c r="A503" t="s">
        <v>510</v>
      </c>
      <c r="B503">
        <v>877.23270000000002</v>
      </c>
      <c r="C503" s="10">
        <f>3/24*OO[[#This Row],[59 (26JUN1985 06:00:00)-Water Temperature (C)]]*OO[[#This Row],[1]]/SUM(OO[1])</f>
        <v>0</v>
      </c>
      <c r="D503" s="10">
        <f>3/24*OO[[#This Row],[60 (26JUN1985 09:00:00)-Water Temperature (C)]]*OO[[#This Row],[2]]/SUM(OO[2])</f>
        <v>0</v>
      </c>
      <c r="E503" s="10">
        <f>3/24*OO[[#This Row],[61 (26JUN1985 12:00:00)-Water Temperature (C)]]*OO[[#This Row],[3]]/SUM(OO[3])</f>
        <v>0</v>
      </c>
      <c r="F503" s="10">
        <f>3/24*OO[[#This Row],[62 (26JUN1985 15:00:00)-Water Temperature (C)]]*OO[[#This Row],[4]]/SUM(OO[4])</f>
        <v>0</v>
      </c>
      <c r="G503" s="10">
        <f>3/24*OO[[#This Row],[63 (26JUN1985 18:00:00)-Water Temperature (C)]]*OO[[#This Row],[5]]/SUM(OO[5])</f>
        <v>0</v>
      </c>
      <c r="H503" s="10">
        <f>3/24*OO[[#This Row],[64 (26JUN1985 21:00:00)-Water Temperature (C)]]*OO[[#This Row],[6]]/SUM(OO[6])</f>
        <v>0</v>
      </c>
      <c r="I503" s="10">
        <f>3/24*OO[[#This Row],[65 (27JUN1985 00:00:00)-Water Temperature (C)]]*OO[[#This Row],[7]]/SUM(OO[7])</f>
        <v>0</v>
      </c>
      <c r="J503" s="10">
        <f>3/24*OO[[#This Row],[66 (27JUN1985 03:00:00)-Water Temperature (C)]]*OO[[#This Row],[8]]/SUM(OO[8])</f>
        <v>0</v>
      </c>
      <c r="K503" s="10">
        <f>3/24*OO[[#This Row],[67 (27JUN1985 06:00:00)-Water Temperature (C)]]*OO[[#This Row],[9]]/SUM(OO[9])</f>
        <v>0</v>
      </c>
      <c r="L503" s="10">
        <f>3/24*OO[[#This Row],[68 (27JUN1985 09:00:00)-Water Temperature (C)]]*OO[[#This Row],[10]]/SUM(OO[10])</f>
        <v>0</v>
      </c>
      <c r="M503" s="10">
        <f>3/24*OO[[#This Row],[69 (27JUN1985 12:00:00)-Water Temperature (C)]]*OO[[#This Row],[11]]/SUM(OO[11])</f>
        <v>0</v>
      </c>
      <c r="N503" s="10">
        <f>3/24*OO[[#This Row],[70 (27JUN1985 15:00:00)-Water Temperature (C)]]*OO[[#This Row],[12]]/SUM(OO[12])</f>
        <v>0</v>
      </c>
      <c r="O503" s="10">
        <f>3/24*OO[[#This Row],[71 (27JUN1985 18:00:00)-Water Temperature (C)]]*OO[[#This Row],[13]]/SUM(OO[13])</f>
        <v>0</v>
      </c>
      <c r="P503" s="10">
        <f>3/24*OO[[#This Row],[72 (27JUN1985 21:00:00)-Water Temperature (C)]]*OO[[#This Row],[14]]/SUM(OO[14])</f>
        <v>0</v>
      </c>
      <c r="Q503" s="10">
        <f>3/24*OO[[#This Row],[73 (28JUN1985 00:00:00)-Water Temperature (C)]]*OO[[#This Row],[15]]/SUM(OO[15])</f>
        <v>0</v>
      </c>
      <c r="R503" s="10">
        <f>3/24*OO[[#This Row],[74 (28JUN1985 03:00:00)-Water Temperature (C)]]*OO[[#This Row],[16]]/SUM(OO[16])</f>
        <v>0</v>
      </c>
      <c r="S503" s="10">
        <f>3/24*OO[[#This Row],[75 (28JUN1985 06:00:00)-Water Temperature (C)]]*OO[[#This Row],[17]]/SUM(OO[17])</f>
        <v>0</v>
      </c>
      <c r="T503" s="10">
        <f>3/24*OO[[#This Row],[76 (28JUN1985 09:00:00)-Water Temperature (C)]]*OO[[#This Row],[18]]/SUM(OO[18])</f>
        <v>0</v>
      </c>
      <c r="U503" s="10">
        <f>3/24*OO[[#This Row],[77 (28JUN1985 12:00:00)-Water Temperature (C)]]*OO[[#This Row],[19]]/SUM(OO[19])</f>
        <v>0</v>
      </c>
      <c r="V503" s="10">
        <f>3/24000000*OO[[#This Row],[78 (28JUN1985 15:00:00)-Water Temperature (C)]]*OO[[#This Row],[20]]</f>
        <v>0</v>
      </c>
      <c r="W503" s="10">
        <f>3/24000000*OO[[#This Row],[79 (28JUN1985 18:00:00)-Water Temperature (C)]]*OO[[#This Row],[21]]</f>
        <v>0</v>
      </c>
      <c r="X503" s="10">
        <f>3/24000000*OO[[#This Row],[80 (28JUN1985 21:00:00)-Water Temperature (C)]]*OO[[#This Row],[22]]</f>
        <v>0</v>
      </c>
      <c r="Y503" s="10">
        <f>3/24000000*OO[[#This Row],[81 (29JUN1985 00:00:00)-Water Temperature (C)]]*OO[[#This Row],[23]]</f>
        <v>0</v>
      </c>
      <c r="Z503" s="10">
        <f>3/24000000*OO[[#This Row],[82 (29JUN1985 03:00:00)-Water Temperature (C)]]*OO[[#This Row],[24]]</f>
        <v>0</v>
      </c>
      <c r="AA503" s="10">
        <f>3/24000000*OO[[#This Row],[83 (29JUN1985 06:00:00)-Water Temperature (C)]]*OO[[#This Row],[25]]</f>
        <v>0</v>
      </c>
      <c r="AB503" s="10">
        <f>3/24000000*OO[[#This Row],[84 (29JUN1985 09:00:00)-Water Temperature (C)]]*OO[[#This Row],[26]]</f>
        <v>6.7786453389799995E-43</v>
      </c>
      <c r="AC503" s="10">
        <f>3/24000000*OO[[#This Row],[85 (29JUN1985 12:00:00)-Water Temperature (C)]]*OO[[#This Row],[27]]</f>
        <v>5.4611114600250003E-38</v>
      </c>
      <c r="AD503" s="10">
        <f>3/24000000*OO[[#This Row],[86 (29JUN1985 15:00:00)-Water Temperature (C)]]*OO[[#This Row],[28]]</f>
        <v>9.299971759349998E-34</v>
      </c>
      <c r="AE503" s="10">
        <f>3/24000000*OO[[#This Row],[88 (29JUN1985 21:00:00)-Water Temperature (C)]]*OO[[#This Row],[30]]</f>
        <v>6.9823049553562501E-27</v>
      </c>
      <c r="AF503" s="10">
        <f>3/24000000*OO[[#This Row],[88 (29JUN1985 21:00:00)-Water Temperature (C)]]*OO[[#This Row],[30]]</f>
        <v>6.9823049553562501E-27</v>
      </c>
      <c r="AG503" s="10">
        <f>3/24000000*OO[[#This Row],[89 (30JUN1985 00:00:00)-Water Temperature (C)]]*OO[[#This Row],[31]]</f>
        <v>4.3768245727737495E-24</v>
      </c>
      <c r="AH503" s="10">
        <f>3/24000000*OO[[#This Row],[90 (30JUN1985 03:00:00)-Water Temperature (C)]]*OO[[#This Row],[32]]</f>
        <v>1.2597351638759998E-21</v>
      </c>
      <c r="AI503" s="10">
        <f>3/24000000*OO[[#This Row],[91 (30JUN1985 06:00:00)-Water Temperature (C)]]*OO[[#This Row],[33]]</f>
        <v>1.8721343019839999E-19</v>
      </c>
      <c r="AJ503" s="10">
        <f>3/24000000*OO[[#This Row],[92 (30JUN1985 09:00:00)-Water Temperature (C)]]*OO[[#This Row],[34]]</f>
        <v>1.5803869572449998E-17</v>
      </c>
      <c r="AK503" s="10">
        <f>3/24000000*OO[[#This Row],[93 (30JUN1985 12:00:00)-Water Temperature (C)]]*OO[[#This Row],[35]]</f>
        <v>8.1594945642249989E-16</v>
      </c>
      <c r="AL503" s="10">
        <f>3/24000000*OO[[#This Row],[94 (30JUN1985 15:00:00)-Water Temperature (C)]]*OO[[#This Row],[36]]</f>
        <v>2.7333846049729997E-14</v>
      </c>
      <c r="AM503" s="10">
        <f>3/24000000*OO[[#This Row],[95 (30JUN1985 18:00:00)-Water Temperature (C)]]*OO[[#This Row],[37]]</f>
        <v>6.2368510344499999E-13</v>
      </c>
      <c r="AN503" s="10">
        <f>3/24000000*OO[[#This Row],[96 (30JUN1985 21:00:00)-Water Temperature (C)]]*OO[[#This Row],[38]]</f>
        <v>1.0095792987059999E-11</v>
      </c>
      <c r="AO503" s="10">
        <f>3/24000000*OO[[#This Row],[97 (01JUL1985 00:00:00)-Water Temperature (C)]]*OO[[#This Row],[39]]</f>
        <v>1.2057924977012496E-10</v>
      </c>
      <c r="AP503" s="10">
        <f>3/24000000*OO[[#This Row],[98 (01JUL1985 03:00:00)-Water Temperature (C)]]*OO[[#This Row],[40]]</f>
        <v>1.1008718378773748E-9</v>
      </c>
      <c r="AQ503" s="10">
        <f>3/24000000*OO[[#This Row],[99 (01JUL1985 06:00:00)-Water Temperature (C)]]*OO[[#This Row],[41]]</f>
        <v>7.9271316320899981E-9</v>
      </c>
      <c r="AR503" s="10">
        <f>3/24000000*OO[[#This Row],[100 (01JUL1985 09:00:00)-Water Temperature (C)]]*OO[[#This Row],[42]]</f>
        <v>4.6390030230599998E-8</v>
      </c>
      <c r="AS503" s="10">
        <f>3/24000000*OO[[#This Row],[101 (01JUL1985 12:00:00)-Water Temperature (C)]]*OO[[#This Row],[43]]</f>
        <v>2.2478742790152496E-7</v>
      </c>
      <c r="AT503" s="10">
        <f>3/24000000*OO[[#This Row],[102 (01JUL1985 15:00:00)-Water Temperature (C)]]*OO[[#This Row],[44]]</f>
        <v>9.1720609449374997E-7</v>
      </c>
      <c r="AU503" s="10">
        <f>3/24000000*OO[[#This Row],[103 (01JUL1985 18:00:00)-Water Temperature (C)]]*OO[[#This Row],[45]]</f>
        <v>3.2120995323689999E-6</v>
      </c>
      <c r="AV503" s="10">
        <f>3/24000000*OO[[#This Row],[104 (01JUL1985 21:00:00)-Water Temperature (C)]]*OO[[#This Row],[46]]</f>
        <v>9.8057496278187494E-6</v>
      </c>
      <c r="AW503" s="10">
        <f>3/24000000*OO[[#This Row],[105 (02JUL1985 00:00:00)-Water Temperature (C)]]*OO[[#This Row],[47]]</f>
        <v>2.6567553417794997E-5</v>
      </c>
      <c r="AX503" s="10">
        <f>3/24000000*OO[[#This Row],[106 (02JUL1985 03:00:00)-Water Temperature (C)]]*OO[[#This Row],[48]]</f>
        <v>6.4695681895649988E-5</v>
      </c>
      <c r="AY503" s="10">
        <f>3/24000000*OO[[#This Row],[107 (02JUL1985 06:00:00)-Water Temperature (C)]]*OO[[#This Row],[49]]</f>
        <v>1.4325320291837498E-4</v>
      </c>
      <c r="AZ503" s="10">
        <f>3/24000000*OO[[#This Row],[108 (02JUL1985 09:00:00)-Water Temperature (C)]]*OO[[#This Row],[50]]</f>
        <v>2.9134944591967498E-4</v>
      </c>
      <c r="BA503" s="10">
        <f>3/24000000*OO[[#This Row],[109 (02JUL1985 12:00:00)-Water Temperature (C)]]*OO[[#This Row],[51]]</f>
        <v>5.5066421765025001E-4</v>
      </c>
      <c r="BB503" s="10">
        <f>3/24000000*OO[[#This Row],[110 (02JUL1985 15:00:00)-Water Temperature (C)]]*OO[[#This Row],[52]]</f>
        <v>9.7517026240324998E-4</v>
      </c>
      <c r="BC503" s="10">
        <f>3/24000000*OO[[#This Row],[111 (02JUL1985 18:00:00)-Water Temperature (C)]]*OO[[#This Row],[53]]</f>
        <v>1.625704406646625E-3</v>
      </c>
      <c r="BD503" s="10">
        <f>3/24000000*OO[[#This Row],[112 (02JUL1985 21:00:00)-Water Temperature (C)]]*OO[[#This Row],[54]]</f>
        <v>2.5610373396359998E-3</v>
      </c>
      <c r="BE503" s="10">
        <f>3/24000000*OO[[#This Row],[113 (03JUL1985 00:00:00)-Water Temperature (C)]]*OO[[#This Row],[55]]</f>
        <v>3.8324289044824999E-3</v>
      </c>
      <c r="BF503" s="10">
        <f>3/24000000*OO[[#This Row],[114 (03JUL1985 03:00:00)-Water Temperature (C)]]*OO[[#This Row],[56]]</f>
        <v>5.4940489488424999E-3</v>
      </c>
      <c r="BG503" s="10">
        <f>3/24000000*OO[[#This Row],[115 (03JUL1985 06:00:00)-Water Temperature (C)]]*OO[[#This Row],[57]]</f>
        <v>7.5851535138937495E-3</v>
      </c>
      <c r="BH503" s="10">
        <f>3/24000000*OO[[#This Row],[116 (03JUL1985 09:00:00)-Water Temperature (C)]]*OO[[#This Row],[58]]</f>
        <v>1.0153118494284999E-2</v>
      </c>
      <c r="BI503" s="10">
        <f>3/24000000*OO[[#This Row],[117 (03JUL1985 12:00:00)-Water Temperature (C)]]*OO[[#This Row],[59]]</f>
        <v>1.3199792891906249E-2</v>
      </c>
      <c r="BJ503" s="10">
        <f>3/24000000*OO[[#This Row],[118 (03JUL1985 15:00:00)-Water Temperature (C)]]*OO[[#This Row],[60]]</f>
        <v>1.6682777878724998E-2</v>
      </c>
      <c r="BK503" s="10">
        <f>3/24000000*OO[[#This Row],[119 (03JUL1985 18:00:00)-Water Temperature (C)]]*OO[[#This Row],[61]]</f>
        <v>2.05504517663125E-2</v>
      </c>
      <c r="BL503" s="10">
        <f>3/24000000*OO[[#This Row],[120 (03JUL1985 21:00:00)-Water Temperature (C)]]*OO[[#This Row],[62]]</f>
        <v>2.4691712154060002E-2</v>
      </c>
      <c r="BM503" s="10">
        <f>3/24000000*OO[[#This Row],[121 (04JUL1985 00:00:00)-Water Temperature (C)]]*OO[[#This Row],[63]]</f>
        <v>2.9041228653279995E-2</v>
      </c>
      <c r="BN503" s="10">
        <f>3/24000000*OO[[#This Row],[122 (04JUL1985 03:00:00)-Water Temperature (C)]]*OO[[#This Row],[64]]</f>
        <v>3.3548895404094996E-2</v>
      </c>
      <c r="BO503" s="10">
        <f>3/24000000*OO[[#This Row],[123 (04JUL1985 06:00:00)-Water Temperature (C)]]*OO[[#This Row],[65]]</f>
        <v>3.8147784021858741E-2</v>
      </c>
      <c r="BP503" s="10">
        <f>3/24000000*OO[[#This Row],[124 (04JUL1985 09:00:00)-Water Temperature (C)]]*OO[[#This Row],[66]]</f>
        <v>4.2910977029987495E-2</v>
      </c>
      <c r="BQ503" s="10">
        <f>3/24000000*OO[[#This Row],[125 (04JUL1985 12:00:00)-Water Temperature (C)]]*OO[[#This Row],[67]]</f>
        <v>4.765071155834999E-2</v>
      </c>
      <c r="BR503" s="10">
        <f>3/24000000*OO[[#This Row],[126 (04JUL1985 15:00:00)-Water Temperature (C)]]*OO[[#This Row],[68]]</f>
        <v>5.2219935258400005E-2</v>
      </c>
      <c r="BS503" s="10">
        <f>3/24000000*OO[[#This Row],[127 (04JUL1985 18:00:00)-Water Temperature (C)]]*OO[[#This Row],[69]]</f>
        <v>5.6537789011199997E-2</v>
      </c>
      <c r="BT503" s="10">
        <f>3/24000000*OO[[#This Row],[128 (04JUL1985 21:00:00)-Water Temperature (C)]]*OO[[#This Row],[70]]</f>
        <v>6.0515419568499998E-2</v>
      </c>
      <c r="BU503" s="10">
        <f>3/24000000*OO[[#This Row],[129 (05JUL1985 00:00:00)-Water Temperature (C)]]*OO[[#This Row],[71]]</f>
        <v>6.407284025492499E-2</v>
      </c>
      <c r="BV503" s="10">
        <f>3/24000000*OO[[#This Row],[130 (05JUL1985 03:00:00)-Water Temperature (C)]]*OO[[#This Row],[72]]</f>
        <v>6.7290278884700003E-2</v>
      </c>
      <c r="BW503" s="10">
        <f>3/24000000*OO[[#This Row],[131 (05JUL1985 06:00:00)-Water Temperature (C)]]*OO[[#This Row],[73]]</f>
        <v>7.0198040601262501E-2</v>
      </c>
      <c r="BX503" s="10">
        <f>3/24000000*OO[[#This Row],[132 (05JUL1985 09:00:00)-Water Temperature (C)]]*OO[[#This Row],[74]]</f>
        <v>7.3032554720699999E-2</v>
      </c>
      <c r="BY503" s="10">
        <f>3/24000000*OO[[#This Row],[133 (05JUL1985 12:00:00)-Water Temperature (C)]]*OO[[#This Row],[75]]</f>
        <v>7.5630732249499982E-2</v>
      </c>
      <c r="BZ503" s="10">
        <f>3/24000000*OO[[#This Row],[134 (05JUL1985 15:00:00)-Water Temperature (C)]]*OO[[#This Row],[76]]</f>
        <v>7.7909663104650001E-2</v>
      </c>
      <c r="CA503" s="10">
        <f>3/24000000*OO[[#This Row],[135 (05JUL1985 18:00:00)-Water Temperature (C)]]*OO[[#This Row],[77]]</f>
        <v>7.9806038148049999E-2</v>
      </c>
      <c r="CB503" s="10">
        <f>3/24000000*OO[[#This Row],[136 (05JUL1985 21:00:00)-Water Temperature (C)]]*OO[[#This Row],[78]]</f>
        <v>8.1098946329074995E-2</v>
      </c>
      <c r="CC503" s="10">
        <f>3/24000000*OO[[#This Row],[137 (06JUL1985 00:00:00)-Water Temperature (C)]]*OO[[#This Row],[79]]</f>
        <v>8.1895286979899978E-2</v>
      </c>
      <c r="CD503" s="10">
        <f>3/24000000*OO[[#This Row],[138 (06JUL1985 03:00:00)-Water Temperature (C)]]*OO[[#This Row],[80]]</f>
        <v>8.2405785147999996E-2</v>
      </c>
      <c r="CE503" s="10">
        <f>3/24000000*OO[[#This Row],[139 (06JUL1985 06:00:00)-Water Temperature (C)]]*OO[[#This Row],[81]]</f>
        <v>8.2709650230737494E-2</v>
      </c>
      <c r="CF503" s="10">
        <f>3/24000000*OO[[#This Row],[140 (06JUL1985 09:00:00)-Water Temperature (C)]]*OO[[#This Row],[82]]</f>
        <v>8.3148127720562501E-2</v>
      </c>
      <c r="CG503" s="10">
        <f>3/24000000*OO[[#This Row],[141 (06JUL1985 12:00:00)-Water Temperature (C)]]*OO[[#This Row],[83]]</f>
        <v>8.3468190449637505E-2</v>
      </c>
      <c r="CH503" s="10">
        <f>3/24000000*OO[[#This Row],[142 (06JUL1985 15:00:00)-Water Temperature (C)]]*OO[[#This Row],[84]]</f>
        <v>8.3563528655200003E-2</v>
      </c>
      <c r="CI503" s="10">
        <f>3/24000000*OO[[#This Row],[143 (06JUL1985 18:00:00)-Water Temperature (C)]]*OO[[#This Row],[85]]</f>
        <v>8.3410078804187493E-2</v>
      </c>
      <c r="CJ503" s="10">
        <f>3/24000000*OO[[#This Row],[144 (06JUL1985 21:00:00)-Water Temperature (C)]]*OO[[#This Row],[86]]</f>
        <v>8.279697720104999E-2</v>
      </c>
      <c r="CK503" s="10">
        <f>3/24000000*OO[[#This Row],[145 (07JUL1985 00:00:00)-Water Temperature (C)]]*OO[[#This Row],[87]]</f>
        <v>8.1864092981824996E-2</v>
      </c>
      <c r="CL503" s="10">
        <f>3/24000000*OO[[#This Row],[146 (07JUL1985 03:00:00)-Water Temperature (C)]]*OO[[#This Row],[88]]</f>
        <v>8.07671881038E-2</v>
      </c>
      <c r="CM503" s="10">
        <f>3/24000000*OO[[#This Row],[147 (07JUL1985 06:00:00)-Water Temperature (C)]]*OO[[#This Row],[89]]</f>
        <v>7.9565182866400005E-2</v>
      </c>
      <c r="CN503" s="10">
        <f>3/24000000*OO[[#This Row],[148 (07JUL1985 09:00:00)-Water Temperature (C)]]*OO[[#This Row],[90]]</f>
        <v>7.8360844148399986E-2</v>
      </c>
      <c r="CO503" s="10">
        <f>3/24000000*OO[[#This Row],[149 (07JUL1985 12:00:00)-Water Temperature (C)]]*OO[[#This Row],[91]]</f>
        <v>7.7240828431950001E-2</v>
      </c>
      <c r="CP503" s="10">
        <f>3/24000000*OO[[#This Row],[150 (07JUL1985 15:00:00)-Water Temperature (C)]]*OO[[#This Row],[92]]</f>
        <v>7.6216832574299995E-2</v>
      </c>
      <c r="CQ503" s="10">
        <f>3/24000000*OO[[#This Row],[151 (07JUL1985 18:00:00)-Water Temperature (C)]]*OO[[#This Row],[93]]</f>
        <v>7.4974540497749986E-2</v>
      </c>
      <c r="CR503" s="10">
        <f>3/24000000*OO[[#This Row],[152 (07JUL1985 21:00:00)-Water Temperature (C)]]*OO[[#This Row],[94]]</f>
        <v>7.349004001998749E-2</v>
      </c>
      <c r="CS503" s="10">
        <f>3/24000000*OO[[#This Row],[153 (08JUL1985 00:00:00)-Water Temperature (C)]]*OO[[#This Row],[95]]</f>
        <v>7.192741911650001E-2</v>
      </c>
      <c r="CT503" s="10">
        <f>3/24000000*OO[[#This Row],[154 (08JUL1985 03:00:00)-Water Temperature (C)]]*OO[[#This Row],[96]]</f>
        <v>7.0334532534312502E-2</v>
      </c>
      <c r="CU503" s="10">
        <f>3/24000000*OO[[#This Row],[155 (08JUL1985 06:00:00)-Water Temperature (C)]]*OO[[#This Row],[97]]</f>
        <v>6.8749218402149995E-2</v>
      </c>
      <c r="CV503" s="10">
        <f>3/24000000*OO[[#This Row],[156 (08JUL1985 09:00:00)-Water Temperature (C)]]*OO[[#This Row],[98]]</f>
        <v>6.7364402489312483E-2</v>
      </c>
      <c r="CW503" s="10">
        <f>3/24000000*OO[[#This Row],[157 (08JUL1985 12:00:00)-Water Temperature (C)]]*OO[[#This Row],[99]]</f>
        <v>6.6116654351350002E-2</v>
      </c>
    </row>
    <row r="504" spans="1:101" x14ac:dyDescent="0.35">
      <c r="A504" t="s">
        <v>511</v>
      </c>
      <c r="B504">
        <v>843.19870000000003</v>
      </c>
      <c r="C504" s="10">
        <f>3/24*OO[[#This Row],[59 (26JUN1985 06:00:00)-Water Temperature (C)]]*OO[[#This Row],[1]]/SUM(OO[1])</f>
        <v>0</v>
      </c>
      <c r="D504" s="10">
        <f>3/24*OO[[#This Row],[60 (26JUN1985 09:00:00)-Water Temperature (C)]]*OO[[#This Row],[2]]/SUM(OO[2])</f>
        <v>0</v>
      </c>
      <c r="E504" s="10">
        <f>3/24*OO[[#This Row],[61 (26JUN1985 12:00:00)-Water Temperature (C)]]*OO[[#This Row],[3]]/SUM(OO[3])</f>
        <v>0</v>
      </c>
      <c r="F504" s="10">
        <f>3/24*OO[[#This Row],[62 (26JUN1985 15:00:00)-Water Temperature (C)]]*OO[[#This Row],[4]]/SUM(OO[4])</f>
        <v>0</v>
      </c>
      <c r="G504" s="10">
        <f>3/24*OO[[#This Row],[63 (26JUN1985 18:00:00)-Water Temperature (C)]]*OO[[#This Row],[5]]/SUM(OO[5])</f>
        <v>0</v>
      </c>
      <c r="H504" s="10">
        <f>3/24*OO[[#This Row],[64 (26JUN1985 21:00:00)-Water Temperature (C)]]*OO[[#This Row],[6]]/SUM(OO[6])</f>
        <v>0</v>
      </c>
      <c r="I504" s="10">
        <f>3/24*OO[[#This Row],[65 (27JUN1985 00:00:00)-Water Temperature (C)]]*OO[[#This Row],[7]]/SUM(OO[7])</f>
        <v>0</v>
      </c>
      <c r="J504" s="10">
        <f>3/24*OO[[#This Row],[66 (27JUN1985 03:00:00)-Water Temperature (C)]]*OO[[#This Row],[8]]/SUM(OO[8])</f>
        <v>0</v>
      </c>
      <c r="K504" s="10">
        <f>3/24*OO[[#This Row],[67 (27JUN1985 06:00:00)-Water Temperature (C)]]*OO[[#This Row],[9]]/SUM(OO[9])</f>
        <v>0</v>
      </c>
      <c r="L504" s="10">
        <f>3/24*OO[[#This Row],[68 (27JUN1985 09:00:00)-Water Temperature (C)]]*OO[[#This Row],[10]]/SUM(OO[10])</f>
        <v>0</v>
      </c>
      <c r="M504" s="10">
        <f>3/24*OO[[#This Row],[69 (27JUN1985 12:00:00)-Water Temperature (C)]]*OO[[#This Row],[11]]/SUM(OO[11])</f>
        <v>0</v>
      </c>
      <c r="N504" s="10">
        <f>3/24*OO[[#This Row],[70 (27JUN1985 15:00:00)-Water Temperature (C)]]*OO[[#This Row],[12]]/SUM(OO[12])</f>
        <v>0</v>
      </c>
      <c r="O504" s="10">
        <f>3/24*OO[[#This Row],[71 (27JUN1985 18:00:00)-Water Temperature (C)]]*OO[[#This Row],[13]]/SUM(OO[13])</f>
        <v>0</v>
      </c>
      <c r="P504" s="10">
        <f>3/24*OO[[#This Row],[72 (27JUN1985 21:00:00)-Water Temperature (C)]]*OO[[#This Row],[14]]/SUM(OO[14])</f>
        <v>0</v>
      </c>
      <c r="Q504" s="10">
        <f>3/24*OO[[#This Row],[73 (28JUN1985 00:00:00)-Water Temperature (C)]]*OO[[#This Row],[15]]/SUM(OO[15])</f>
        <v>0</v>
      </c>
      <c r="R504" s="10">
        <f>3/24*OO[[#This Row],[74 (28JUN1985 03:00:00)-Water Temperature (C)]]*OO[[#This Row],[16]]/SUM(OO[16])</f>
        <v>0</v>
      </c>
      <c r="S504" s="10">
        <f>3/24*OO[[#This Row],[75 (28JUN1985 06:00:00)-Water Temperature (C)]]*OO[[#This Row],[17]]/SUM(OO[17])</f>
        <v>0</v>
      </c>
      <c r="T504" s="10">
        <f>3/24*OO[[#This Row],[76 (28JUN1985 09:00:00)-Water Temperature (C)]]*OO[[#This Row],[18]]/SUM(OO[18])</f>
        <v>0</v>
      </c>
      <c r="U504" s="10">
        <f>3/24*OO[[#This Row],[77 (28JUN1985 12:00:00)-Water Temperature (C)]]*OO[[#This Row],[19]]/SUM(OO[19])</f>
        <v>0</v>
      </c>
      <c r="V504" s="10">
        <f>3/24000000*OO[[#This Row],[78 (28JUN1985 15:00:00)-Water Temperature (C)]]*OO[[#This Row],[20]]</f>
        <v>0</v>
      </c>
      <c r="W504" s="10">
        <f>3/24000000*OO[[#This Row],[79 (28JUN1985 18:00:00)-Water Temperature (C)]]*OO[[#This Row],[21]]</f>
        <v>0</v>
      </c>
      <c r="X504" s="10">
        <f>3/24000000*OO[[#This Row],[80 (28JUN1985 21:00:00)-Water Temperature (C)]]*OO[[#This Row],[22]]</f>
        <v>0</v>
      </c>
      <c r="Y504" s="10">
        <f>3/24000000*OO[[#This Row],[81 (29JUN1985 00:00:00)-Water Temperature (C)]]*OO[[#This Row],[23]]</f>
        <v>0</v>
      </c>
      <c r="Z504" s="10">
        <f>3/24000000*OO[[#This Row],[82 (29JUN1985 03:00:00)-Water Temperature (C)]]*OO[[#This Row],[24]]</f>
        <v>0</v>
      </c>
      <c r="AA504" s="10">
        <f>3/24000000*OO[[#This Row],[83 (29JUN1985 06:00:00)-Water Temperature (C)]]*OO[[#This Row],[25]]</f>
        <v>0</v>
      </c>
      <c r="AB504" s="10">
        <f>3/24000000*OO[[#This Row],[84 (29JUN1985 09:00:00)-Water Temperature (C)]]*OO[[#This Row],[26]]</f>
        <v>1.5363155090250001E-43</v>
      </c>
      <c r="AC504" s="10">
        <f>3/24000000*OO[[#This Row],[85 (29JUN1985 12:00:00)-Water Temperature (C)]]*OO[[#This Row],[27]]</f>
        <v>1.378252382904E-38</v>
      </c>
      <c r="AD504" s="10">
        <f>3/24000000*OO[[#This Row],[86 (29JUN1985 15:00:00)-Water Temperature (C)]]*OO[[#This Row],[28]]</f>
        <v>2.5748432215059999E-34</v>
      </c>
      <c r="AE504" s="10">
        <f>3/24000000*OO[[#This Row],[88 (29JUN1985 21:00:00)-Water Temperature (C)]]*OO[[#This Row],[30]]</f>
        <v>2.27044709076875E-27</v>
      </c>
      <c r="AF504" s="10">
        <f>3/24000000*OO[[#This Row],[88 (29JUN1985 21:00:00)-Water Temperature (C)]]*OO[[#This Row],[30]]</f>
        <v>2.27044709076875E-27</v>
      </c>
      <c r="AG504" s="10">
        <f>3/24000000*OO[[#This Row],[89 (30JUN1985 00:00:00)-Water Temperature (C)]]*OO[[#This Row],[31]]</f>
        <v>1.5250165431153749E-24</v>
      </c>
      <c r="AH504" s="10">
        <f>3/24000000*OO[[#This Row],[90 (30JUN1985 03:00:00)-Water Temperature (C)]]*OO[[#This Row],[32]]</f>
        <v>4.6688947928212499E-22</v>
      </c>
      <c r="AI504" s="10">
        <f>3/24000000*OO[[#This Row],[91 (30JUN1985 06:00:00)-Water Temperature (C)]]*OO[[#This Row],[33]]</f>
        <v>7.3374012401624994E-20</v>
      </c>
      <c r="AJ504" s="10">
        <f>3/24000000*OO[[#This Row],[92 (30JUN1985 09:00:00)-Water Temperature (C)]]*OO[[#This Row],[34]]</f>
        <v>6.5188551909699998E-18</v>
      </c>
      <c r="AK504" s="10">
        <f>3/24000000*OO[[#This Row],[93 (30JUN1985 12:00:00)-Water Temperature (C)]]*OO[[#This Row],[35]]</f>
        <v>3.5284204152101248E-16</v>
      </c>
      <c r="AL504" s="10">
        <f>3/24000000*OO[[#This Row],[94 (30JUN1985 15:00:00)-Water Temperature (C)]]*OO[[#This Row],[36]]</f>
        <v>1.23503872359925E-14</v>
      </c>
      <c r="AM504" s="10">
        <f>3/24000000*OO[[#This Row],[95 (30JUN1985 18:00:00)-Water Temperature (C)]]*OO[[#This Row],[37]]</f>
        <v>2.93575770609E-13</v>
      </c>
      <c r="AN504" s="10">
        <f>3/24000000*OO[[#This Row],[96 (30JUN1985 21:00:00)-Water Temperature (C)]]*OO[[#This Row],[38]]</f>
        <v>4.93762408473E-12</v>
      </c>
      <c r="AO504" s="10">
        <f>3/24000000*OO[[#This Row],[97 (01JUL1985 00:00:00)-Water Temperature (C)]]*OO[[#This Row],[39]]</f>
        <v>6.1122467570812487E-11</v>
      </c>
      <c r="AP504" s="10">
        <f>3/24000000*OO[[#This Row],[98 (01JUL1985 03:00:00)-Water Temperature (C)]]*OO[[#This Row],[40]]</f>
        <v>5.7707433210625E-10</v>
      </c>
      <c r="AQ504" s="10">
        <f>3/24000000*OO[[#This Row],[99 (01JUL1985 06:00:00)-Water Temperature (C)]]*OO[[#This Row],[41]]</f>
        <v>4.2889244535524995E-9</v>
      </c>
      <c r="AR504" s="10">
        <f>3/24000000*OO[[#This Row],[100 (01JUL1985 09:00:00)-Water Temperature (C)]]*OO[[#This Row],[42]]</f>
        <v>2.5849044376020004E-8</v>
      </c>
      <c r="AS504" s="10">
        <f>3/24000000*OO[[#This Row],[101 (01JUL1985 12:00:00)-Water Temperature (C)]]*OO[[#This Row],[43]]</f>
        <v>1.2873581441874999E-7</v>
      </c>
      <c r="AT504" s="10">
        <f>3/24000000*OO[[#This Row],[102 (01JUL1985 15:00:00)-Water Temperature (C)]]*OO[[#This Row],[44]]</f>
        <v>5.3892904303112501E-7</v>
      </c>
      <c r="AU504" s="10">
        <f>3/24000000*OO[[#This Row],[103 (01JUL1985 18:00:00)-Water Temperature (C)]]*OO[[#This Row],[45]]</f>
        <v>1.9333825650727497E-6</v>
      </c>
      <c r="AV504" s="10">
        <f>3/24000000*OO[[#This Row],[104 (01JUL1985 21:00:00)-Water Temperature (C)]]*OO[[#This Row],[46]]</f>
        <v>6.0372226601562496E-6</v>
      </c>
      <c r="AW504" s="10">
        <f>3/24000000*OO[[#This Row],[105 (02JUL1985 00:00:00)-Water Temperature (C)]]*OO[[#This Row],[47]]</f>
        <v>1.6706442805499999E-5</v>
      </c>
      <c r="AX504" s="10">
        <f>3/24000000*OO[[#This Row],[106 (02JUL1985 03:00:00)-Water Temperature (C)]]*OO[[#This Row],[48]]</f>
        <v>4.1491879995499999E-5</v>
      </c>
      <c r="AY504" s="10">
        <f>3/24000000*OO[[#This Row],[107 (02JUL1985 06:00:00)-Water Temperature (C)]]*OO[[#This Row],[49]]</f>
        <v>9.3579444073750001E-5</v>
      </c>
      <c r="AZ504" s="10">
        <f>3/24000000*OO[[#This Row],[108 (02JUL1985 09:00:00)-Water Temperature (C)]]*OO[[#This Row],[50]]</f>
        <v>1.9362263964661249E-4</v>
      </c>
      <c r="BA504" s="10">
        <f>3/24000000*OO[[#This Row],[109 (02JUL1985 12:00:00)-Water Temperature (C)]]*OO[[#This Row],[51]]</f>
        <v>3.7187342232739999E-4</v>
      </c>
      <c r="BB504" s="10">
        <f>3/24000000*OO[[#This Row],[110 (02JUL1985 15:00:00)-Water Temperature (C)]]*OO[[#This Row],[52]]</f>
        <v>6.6850881180774988E-4</v>
      </c>
      <c r="BC504" s="10">
        <f>3/24000000*OO[[#This Row],[111 (02JUL1985 18:00:00)-Water Temperature (C)]]*OO[[#This Row],[53]]</f>
        <v>1.1302596106909999E-3</v>
      </c>
      <c r="BD504" s="10">
        <f>3/24000000*OO[[#This Row],[112 (02JUL1985 21:00:00)-Water Temperature (C)]]*OO[[#This Row],[54]]</f>
        <v>1.8042384268287502E-3</v>
      </c>
      <c r="BE504" s="10">
        <f>3/24000000*OO[[#This Row],[113 (03JUL1985 00:00:00)-Water Temperature (C)]]*OO[[#This Row],[55]]</f>
        <v>2.7335383674952497E-3</v>
      </c>
      <c r="BF504" s="10">
        <f>3/24000000*OO[[#This Row],[114 (03JUL1985 03:00:00)-Water Temperature (C)]]*OO[[#This Row],[56]]</f>
        <v>3.9644718813199994E-3</v>
      </c>
      <c r="BG504" s="10">
        <f>3/24000000*OO[[#This Row],[115 (03JUL1985 06:00:00)-Water Temperature (C)]]*OO[[#This Row],[57]]</f>
        <v>5.5341322203124989E-3</v>
      </c>
      <c r="BH504" s="10">
        <f>3/24000000*OO[[#This Row],[116 (03JUL1985 09:00:00)-Water Temperature (C)]]*OO[[#This Row],[58]]</f>
        <v>7.4848435645725004E-3</v>
      </c>
      <c r="BI504" s="10">
        <f>3/24000000*OO[[#This Row],[117 (03JUL1985 12:00:00)-Water Temperature (C)]]*OO[[#This Row],[59]]</f>
        <v>9.8252804905612501E-3</v>
      </c>
      <c r="BJ504" s="10">
        <f>3/24000000*OO[[#This Row],[118 (03JUL1985 15:00:00)-Water Temperature (C)]]*OO[[#This Row],[60]]</f>
        <v>1.2530630288937498E-2</v>
      </c>
      <c r="BK504" s="10">
        <f>3/24000000*OO[[#This Row],[119 (03JUL1985 18:00:00)-Water Temperature (C)]]*OO[[#This Row],[61]]</f>
        <v>1.5568280395357497E-2</v>
      </c>
      <c r="BL504" s="10">
        <f>3/24000000*OO[[#This Row],[120 (03JUL1985 21:00:00)-Water Temperature (C)]]*OO[[#This Row],[62]]</f>
        <v>1.8859020469076251E-2</v>
      </c>
      <c r="BM504" s="10">
        <f>3/24000000*OO[[#This Row],[121 (04JUL1985 00:00:00)-Water Temperature (C)]]*OO[[#This Row],[63]]</f>
        <v>2.2353653392050001E-2</v>
      </c>
      <c r="BN504" s="10">
        <f>3/24000000*OO[[#This Row],[122 (04JUL1985 03:00:00)-Water Temperature (C)]]*OO[[#This Row],[64]]</f>
        <v>2.601335214416E-2</v>
      </c>
      <c r="BO504" s="10">
        <f>3/24000000*OO[[#This Row],[123 (04JUL1985 06:00:00)-Water Temperature (C)]]*OO[[#This Row],[65]]</f>
        <v>2.9785498183934996E-2</v>
      </c>
      <c r="BP504" s="10">
        <f>3/24000000*OO[[#This Row],[124 (04JUL1985 09:00:00)-Water Temperature (C)]]*OO[[#This Row],[66]]</f>
        <v>3.3725741097258753E-2</v>
      </c>
      <c r="BQ504" s="10">
        <f>3/24000000*OO[[#This Row],[125 (04JUL1985 12:00:00)-Water Temperature (C)]]*OO[[#This Row],[67]]</f>
        <v>3.7687119538075006E-2</v>
      </c>
      <c r="BR504" s="10">
        <f>3/24000000*OO[[#This Row],[126 (04JUL1985 15:00:00)-Water Temperature (C)]]*OO[[#This Row],[68]]</f>
        <v>4.1549160330425008E-2</v>
      </c>
      <c r="BS504" s="10">
        <f>3/24000000*OO[[#This Row],[127 (04JUL1985 18:00:00)-Water Temperature (C)]]*OO[[#This Row],[69]]</f>
        <v>4.5243613044E-2</v>
      </c>
      <c r="BT504" s="10">
        <f>3/24000000*OO[[#This Row],[128 (04JUL1985 21:00:00)-Water Temperature (C)]]*OO[[#This Row],[70]]</f>
        <v>4.8693522227312498E-2</v>
      </c>
      <c r="BU504" s="10">
        <f>3/24000000*OO[[#This Row],[129 (05JUL1985 00:00:00)-Water Temperature (C)]]*OO[[#This Row],[71]]</f>
        <v>5.1827903279399998E-2</v>
      </c>
      <c r="BV504" s="10">
        <f>3/24000000*OO[[#This Row],[130 (05JUL1985 03:00:00)-Water Temperature (C)]]*OO[[#This Row],[72]]</f>
        <v>5.4705015559375E-2</v>
      </c>
      <c r="BW504" s="10">
        <f>3/24000000*OO[[#This Row],[131 (05JUL1985 06:00:00)-Water Temperature (C)]]*OO[[#This Row],[73]]</f>
        <v>5.7346202559300001E-2</v>
      </c>
      <c r="BX504" s="10">
        <f>3/24000000*OO[[#This Row],[132 (05JUL1985 09:00:00)-Water Temperature (C)]]*OO[[#This Row],[74]]</f>
        <v>5.9939258125125003E-2</v>
      </c>
      <c r="BY504" s="10">
        <f>3/24000000*OO[[#This Row],[133 (05JUL1985 12:00:00)-Water Temperature (C)]]*OO[[#This Row],[75]]</f>
        <v>6.2349551857937495E-2</v>
      </c>
      <c r="BZ504" s="10">
        <f>3/24000000*OO[[#This Row],[134 (05JUL1985 15:00:00)-Water Temperature (C)]]*OO[[#This Row],[76]]</f>
        <v>6.4504582594462498E-2</v>
      </c>
      <c r="CA504" s="10">
        <f>3/24000000*OO[[#This Row],[135 (05JUL1985 18:00:00)-Water Temperature (C)]]*OO[[#This Row],[77]]</f>
        <v>6.6349030936924999E-2</v>
      </c>
      <c r="CB504" s="10">
        <f>3/24000000*OO[[#This Row],[136 (05JUL1985 21:00:00)-Water Temperature (C)]]*OO[[#This Row],[78]]</f>
        <v>6.7696593708575004E-2</v>
      </c>
      <c r="CC504" s="10">
        <f>3/24000000*OO[[#This Row],[137 (06JUL1985 00:00:00)-Water Temperature (C)]]*OO[[#This Row],[79]]</f>
        <v>6.8626991072249996E-2</v>
      </c>
      <c r="CD504" s="10">
        <f>3/24000000*OO[[#This Row],[138 (06JUL1985 03:00:00)-Water Temperature (C)]]*OO[[#This Row],[80]]</f>
        <v>6.9313840542787483E-2</v>
      </c>
      <c r="CE504" s="10">
        <f>3/24000000*OO[[#This Row],[139 (06JUL1985 06:00:00)-Water Temperature (C)]]*OO[[#This Row],[81]]</f>
        <v>6.9821274793000002E-2</v>
      </c>
      <c r="CF504" s="10">
        <f>3/24000000*OO[[#This Row],[140 (06JUL1985 09:00:00)-Water Temperature (C)]]*OO[[#This Row],[82]]</f>
        <v>7.0435295785674992E-2</v>
      </c>
      <c r="CG504" s="10">
        <f>3/24000000*OO[[#This Row],[141 (06JUL1985 12:00:00)-Water Temperature (C)]]*OO[[#This Row],[83]]</f>
        <v>7.0945494656249997E-2</v>
      </c>
      <c r="CH504" s="10">
        <f>3/24000000*OO[[#This Row],[142 (06JUL1985 15:00:00)-Water Temperature (C)]]*OO[[#This Row],[84]]</f>
        <v>7.1259725247975012E-2</v>
      </c>
      <c r="CI504" s="10">
        <f>3/24000000*OO[[#This Row],[143 (06JUL1985 18:00:00)-Water Temperature (C)]]*OO[[#This Row],[85]]</f>
        <v>7.1355245659424998E-2</v>
      </c>
      <c r="CJ504" s="10">
        <f>3/24000000*OO[[#This Row],[144 (06JUL1985 21:00:00)-Water Temperature (C)]]*OO[[#This Row],[86]]</f>
        <v>7.1052315087262508E-2</v>
      </c>
      <c r="CK504" s="10">
        <f>3/24000000*OO[[#This Row],[145 (07JUL1985 00:00:00)-Water Temperature (C)]]*OO[[#This Row],[87]]</f>
        <v>7.0462047162200003E-2</v>
      </c>
      <c r="CL504" s="10">
        <f>3/24000000*OO[[#This Row],[146 (07JUL1985 03:00:00)-Water Temperature (C)]]*OO[[#This Row],[88]]</f>
        <v>6.9721258020912488E-2</v>
      </c>
      <c r="CM504" s="10">
        <f>3/24000000*OO[[#This Row],[147 (07JUL1985 06:00:00)-Water Temperature (C)]]*OO[[#This Row],[89]]</f>
        <v>6.8878349917987497E-2</v>
      </c>
      <c r="CN504" s="10">
        <f>3/24000000*OO[[#This Row],[148 (07JUL1985 09:00:00)-Water Temperature (C)]]*OO[[#This Row],[90]]</f>
        <v>6.8024979802350005E-2</v>
      </c>
      <c r="CO504" s="10">
        <f>3/24000000*OO[[#This Row],[149 (07JUL1985 12:00:00)-Water Temperature (C)]]*OO[[#This Row],[91]]</f>
        <v>6.7231001385249997E-2</v>
      </c>
      <c r="CP504" s="10">
        <f>3/24000000*OO[[#This Row],[150 (07JUL1985 15:00:00)-Water Temperature (C)]]*OO[[#This Row],[92]]</f>
        <v>6.6512698311325003E-2</v>
      </c>
      <c r="CQ504" s="10">
        <f>3/24000000*OO[[#This Row],[151 (07JUL1985 18:00:00)-Water Temperature (C)]]*OO[[#This Row],[93]]</f>
        <v>6.5594204852799987E-2</v>
      </c>
      <c r="CR504" s="10">
        <f>3/24000000*OO[[#This Row],[152 (07JUL1985 21:00:00)-Water Temperature (C)]]*OO[[#This Row],[94]]</f>
        <v>6.4457505249199992E-2</v>
      </c>
      <c r="CS504" s="10">
        <f>3/24000000*OO[[#This Row],[153 (08JUL1985 00:00:00)-Water Temperature (C)]]*OO[[#This Row],[95]]</f>
        <v>6.3239724193975E-2</v>
      </c>
      <c r="CT504" s="10">
        <f>3/24000000*OO[[#This Row],[154 (08JUL1985 03:00:00)-Water Temperature (C)]]*OO[[#This Row],[96]]</f>
        <v>6.1990411886000005E-2</v>
      </c>
      <c r="CU504" s="10">
        <f>3/24000000*OO[[#This Row],[155 (08JUL1985 06:00:00)-Water Temperature (C)]]*OO[[#This Row],[97]]</f>
        <v>6.0724606626299998E-2</v>
      </c>
      <c r="CV504" s="10">
        <f>3/24000000*OO[[#This Row],[156 (08JUL1985 09:00:00)-Water Temperature (C)]]*OO[[#This Row],[98]]</f>
        <v>5.9634816173250005E-2</v>
      </c>
      <c r="CW504" s="10">
        <f>3/24000000*OO[[#This Row],[157 (08JUL1985 12:00:00)-Water Temperature (C)]]*OO[[#This Row],[99]]</f>
        <v>5.8657586104162489E-2</v>
      </c>
    </row>
    <row r="505" spans="1:101" x14ac:dyDescent="0.35">
      <c r="A505" t="s">
        <v>512</v>
      </c>
      <c r="B505">
        <v>848.56320000000005</v>
      </c>
      <c r="C505" s="10">
        <f>3/24*OO[[#This Row],[59 (26JUN1985 06:00:00)-Water Temperature (C)]]*OO[[#This Row],[1]]/SUM(OO[1])</f>
        <v>0</v>
      </c>
      <c r="D505" s="10">
        <f>3/24*OO[[#This Row],[60 (26JUN1985 09:00:00)-Water Temperature (C)]]*OO[[#This Row],[2]]/SUM(OO[2])</f>
        <v>0</v>
      </c>
      <c r="E505" s="10">
        <f>3/24*OO[[#This Row],[61 (26JUN1985 12:00:00)-Water Temperature (C)]]*OO[[#This Row],[3]]/SUM(OO[3])</f>
        <v>0</v>
      </c>
      <c r="F505" s="10">
        <f>3/24*OO[[#This Row],[62 (26JUN1985 15:00:00)-Water Temperature (C)]]*OO[[#This Row],[4]]/SUM(OO[4])</f>
        <v>0</v>
      </c>
      <c r="G505" s="10">
        <f>3/24*OO[[#This Row],[63 (26JUN1985 18:00:00)-Water Temperature (C)]]*OO[[#This Row],[5]]/SUM(OO[5])</f>
        <v>0</v>
      </c>
      <c r="H505" s="10">
        <f>3/24*OO[[#This Row],[64 (26JUN1985 21:00:00)-Water Temperature (C)]]*OO[[#This Row],[6]]/SUM(OO[6])</f>
        <v>0</v>
      </c>
      <c r="I505" s="10">
        <f>3/24*OO[[#This Row],[65 (27JUN1985 00:00:00)-Water Temperature (C)]]*OO[[#This Row],[7]]/SUM(OO[7])</f>
        <v>0</v>
      </c>
      <c r="J505" s="10">
        <f>3/24*OO[[#This Row],[66 (27JUN1985 03:00:00)-Water Temperature (C)]]*OO[[#This Row],[8]]/SUM(OO[8])</f>
        <v>0</v>
      </c>
      <c r="K505" s="10">
        <f>3/24*OO[[#This Row],[67 (27JUN1985 06:00:00)-Water Temperature (C)]]*OO[[#This Row],[9]]/SUM(OO[9])</f>
        <v>0</v>
      </c>
      <c r="L505" s="10">
        <f>3/24*OO[[#This Row],[68 (27JUN1985 09:00:00)-Water Temperature (C)]]*OO[[#This Row],[10]]/SUM(OO[10])</f>
        <v>0</v>
      </c>
      <c r="M505" s="10">
        <f>3/24*OO[[#This Row],[69 (27JUN1985 12:00:00)-Water Temperature (C)]]*OO[[#This Row],[11]]/SUM(OO[11])</f>
        <v>0</v>
      </c>
      <c r="N505" s="10">
        <f>3/24*OO[[#This Row],[70 (27JUN1985 15:00:00)-Water Temperature (C)]]*OO[[#This Row],[12]]/SUM(OO[12])</f>
        <v>0</v>
      </c>
      <c r="O505" s="10">
        <f>3/24*OO[[#This Row],[71 (27JUN1985 18:00:00)-Water Temperature (C)]]*OO[[#This Row],[13]]/SUM(OO[13])</f>
        <v>0</v>
      </c>
      <c r="P505" s="10">
        <f>3/24*OO[[#This Row],[72 (27JUN1985 21:00:00)-Water Temperature (C)]]*OO[[#This Row],[14]]/SUM(OO[14])</f>
        <v>0</v>
      </c>
      <c r="Q505" s="10">
        <f>3/24*OO[[#This Row],[73 (28JUN1985 00:00:00)-Water Temperature (C)]]*OO[[#This Row],[15]]/SUM(OO[15])</f>
        <v>0</v>
      </c>
      <c r="R505" s="10">
        <f>3/24*OO[[#This Row],[74 (28JUN1985 03:00:00)-Water Temperature (C)]]*OO[[#This Row],[16]]/SUM(OO[16])</f>
        <v>0</v>
      </c>
      <c r="S505" s="10">
        <f>3/24*OO[[#This Row],[75 (28JUN1985 06:00:00)-Water Temperature (C)]]*OO[[#This Row],[17]]/SUM(OO[17])</f>
        <v>0</v>
      </c>
      <c r="T505" s="10">
        <f>3/24*OO[[#This Row],[76 (28JUN1985 09:00:00)-Water Temperature (C)]]*OO[[#This Row],[18]]/SUM(OO[18])</f>
        <v>0</v>
      </c>
      <c r="U505" s="10">
        <f>3/24*OO[[#This Row],[77 (28JUN1985 12:00:00)-Water Temperature (C)]]*OO[[#This Row],[19]]/SUM(OO[19])</f>
        <v>0</v>
      </c>
      <c r="V505" s="10">
        <f>3/24000000*OO[[#This Row],[78 (28JUN1985 15:00:00)-Water Temperature (C)]]*OO[[#This Row],[20]]</f>
        <v>0</v>
      </c>
      <c r="W505" s="10">
        <f>3/24000000*OO[[#This Row],[79 (28JUN1985 18:00:00)-Water Temperature (C)]]*OO[[#This Row],[21]]</f>
        <v>0</v>
      </c>
      <c r="X505" s="10">
        <f>3/24000000*OO[[#This Row],[80 (28JUN1985 21:00:00)-Water Temperature (C)]]*OO[[#This Row],[22]]</f>
        <v>0</v>
      </c>
      <c r="Y505" s="10">
        <f>3/24000000*OO[[#This Row],[81 (29JUN1985 00:00:00)-Water Temperature (C)]]*OO[[#This Row],[23]]</f>
        <v>0</v>
      </c>
      <c r="Z505" s="10">
        <f>3/24000000*OO[[#This Row],[82 (29JUN1985 03:00:00)-Water Temperature (C)]]*OO[[#This Row],[24]]</f>
        <v>0</v>
      </c>
      <c r="AA505" s="10">
        <f>3/24000000*OO[[#This Row],[83 (29JUN1985 06:00:00)-Water Temperature (C)]]*OO[[#This Row],[25]]</f>
        <v>0</v>
      </c>
      <c r="AB505" s="10">
        <f>3/24000000*OO[[#This Row],[84 (29JUN1985 09:00:00)-Water Temperature (C)]]*OO[[#This Row],[26]]</f>
        <v>0</v>
      </c>
      <c r="AC505" s="10">
        <f>3/24000000*OO[[#This Row],[85 (29JUN1985 12:00:00)-Water Temperature (C)]]*OO[[#This Row],[27]]</f>
        <v>3.940446575615E-39</v>
      </c>
      <c r="AD505" s="10">
        <f>3/24000000*OO[[#This Row],[86 (29JUN1985 15:00:00)-Water Temperature (C)]]*OO[[#This Row],[28]]</f>
        <v>8.0555101847499999E-35</v>
      </c>
      <c r="AE505" s="10">
        <f>3/24000000*OO[[#This Row],[88 (29JUN1985 21:00:00)-Water Temperature (C)]]*OO[[#This Row],[30]]</f>
        <v>8.3566170541425001E-28</v>
      </c>
      <c r="AF505" s="10">
        <f>3/24000000*OO[[#This Row],[88 (29JUN1985 21:00:00)-Water Temperature (C)]]*OO[[#This Row],[30]]</f>
        <v>8.3566170541425001E-28</v>
      </c>
      <c r="AG505" s="10">
        <f>3/24000000*OO[[#This Row],[89 (30JUN1985 00:00:00)-Water Temperature (C)]]*OO[[#This Row],[31]]</f>
        <v>6.0285002367187491E-25</v>
      </c>
      <c r="AH505" s="10">
        <f>3/24000000*OO[[#This Row],[90 (30JUN1985 03:00:00)-Water Temperature (C)]]*OO[[#This Row],[32]]</f>
        <v>1.96824524835375E-22</v>
      </c>
      <c r="AI505" s="10">
        <f>3/24000000*OO[[#This Row],[91 (30JUN1985 06:00:00)-Water Temperature (C)]]*OO[[#This Row],[33]]</f>
        <v>3.2814850731519995E-20</v>
      </c>
      <c r="AJ505" s="10">
        <f>3/24000000*OO[[#This Row],[92 (30JUN1985 09:00:00)-Water Temperature (C)]]*OO[[#This Row],[34]]</f>
        <v>3.0797320002198746E-18</v>
      </c>
      <c r="AK505" s="10">
        <f>3/24000000*OO[[#This Row],[93 (30JUN1985 12:00:00)-Water Temperature (C)]]*OO[[#This Row],[35]]</f>
        <v>1.7548983609129999E-16</v>
      </c>
      <c r="AL505" s="10">
        <f>3/24000000*OO[[#This Row],[94 (30JUN1985 15:00:00)-Water Temperature (C)]]*OO[[#This Row],[36]]</f>
        <v>6.4474411928062491E-15</v>
      </c>
      <c r="AM505" s="10">
        <f>3/24000000*OO[[#This Row],[95 (30JUN1985 18:00:00)-Water Temperature (C)]]*OO[[#This Row],[37]]</f>
        <v>1.6043046999182499E-13</v>
      </c>
      <c r="AN505" s="10">
        <f>3/24000000*OO[[#This Row],[96 (30JUN1985 21:00:00)-Water Temperature (C)]]*OO[[#This Row],[38]]</f>
        <v>2.8176973088810001E-12</v>
      </c>
      <c r="AO505" s="10">
        <f>3/24000000*OO[[#This Row],[97 (01JUL1985 00:00:00)-Water Temperature (C)]]*OO[[#This Row],[39]]</f>
        <v>3.6338240473194995E-11</v>
      </c>
      <c r="AP505" s="10">
        <f>3/24000000*OO[[#This Row],[98 (01JUL1985 03:00:00)-Water Temperature (C)]]*OO[[#This Row],[40]]</f>
        <v>3.5665341929399999E-10</v>
      </c>
      <c r="AQ505" s="10">
        <f>3/24000000*OO[[#This Row],[99 (01JUL1985 06:00:00)-Water Temperature (C)]]*OO[[#This Row],[41]]</f>
        <v>2.7507750059857498E-9</v>
      </c>
      <c r="AR505" s="10">
        <f>3/24000000*OO[[#This Row],[100 (01JUL1985 09:00:00)-Water Temperature (C)]]*OO[[#This Row],[42]]</f>
        <v>1.7166902489096245E-8</v>
      </c>
      <c r="AS505" s="10">
        <f>3/24000000*OO[[#This Row],[101 (01JUL1985 12:00:00)-Water Temperature (C)]]*OO[[#This Row],[43]]</f>
        <v>8.8341270830762487E-8</v>
      </c>
      <c r="AT505" s="10">
        <f>3/24000000*OO[[#This Row],[102 (01JUL1985 15:00:00)-Water Temperature (C)]]*OO[[#This Row],[44]]</f>
        <v>3.8143100793809994E-7</v>
      </c>
      <c r="AU505" s="10">
        <f>3/24000000*OO[[#This Row],[103 (01JUL1985 18:00:00)-Water Temperature (C)]]*OO[[#This Row],[45]]</f>
        <v>1.4090776263588753E-6</v>
      </c>
      <c r="AV505" s="10">
        <f>3/24000000*OO[[#This Row],[104 (01JUL1985 21:00:00)-Water Temperature (C)]]*OO[[#This Row],[46]]</f>
        <v>4.5242048693024996E-6</v>
      </c>
      <c r="AW505" s="10">
        <f>3/24000000*OO[[#This Row],[105 (02JUL1985 00:00:00)-Water Temperature (C)]]*OO[[#This Row],[47]]</f>
        <v>1.285261449350625E-5</v>
      </c>
      <c r="AX505" s="10">
        <f>3/24000000*OO[[#This Row],[106 (02JUL1985 03:00:00)-Water Temperature (C)]]*OO[[#This Row],[48]]</f>
        <v>3.2718747760662506E-5</v>
      </c>
      <c r="AY505" s="10">
        <f>3/24000000*OO[[#This Row],[107 (02JUL1985 06:00:00)-Water Temperature (C)]]*OO[[#This Row],[49]]</f>
        <v>7.5529411594800006E-5</v>
      </c>
      <c r="AZ505" s="10">
        <f>3/24000000*OO[[#This Row],[108 (02JUL1985 09:00:00)-Water Temperature (C)]]*OO[[#This Row],[50]]</f>
        <v>1.5974185146859997E-4</v>
      </c>
      <c r="BA505" s="10">
        <f>3/24000000*OO[[#This Row],[109 (02JUL1985 12:00:00)-Water Temperature (C)]]*OO[[#This Row],[51]]</f>
        <v>3.1319946800068753E-4</v>
      </c>
      <c r="BB505" s="10">
        <f>3/24000000*OO[[#This Row],[110 (02JUL1985 15:00:00)-Water Temperature (C)]]*OO[[#This Row],[52]]</f>
        <v>5.7411209177712507E-4</v>
      </c>
      <c r="BC505" s="10">
        <f>3/24000000*OO[[#This Row],[111 (02JUL1985 18:00:00)-Water Temperature (C)]]*OO[[#This Row],[53]]</f>
        <v>9.8872468263287478E-4</v>
      </c>
      <c r="BD505" s="10">
        <f>3/24000000*OO[[#This Row],[112 (02JUL1985 21:00:00)-Water Temperature (C)]]*OO[[#This Row],[54]]</f>
        <v>1.6061160729139998E-3</v>
      </c>
      <c r="BE505" s="10">
        <f>3/24000000*OO[[#This Row],[113 (03JUL1985 00:00:00)-Water Temperature (C)]]*OO[[#This Row],[55]]</f>
        <v>2.4738095474999998E-3</v>
      </c>
      <c r="BF505" s="10">
        <f>3/24000000*OO[[#This Row],[114 (03JUL1985 03:00:00)-Water Temperature (C)]]*OO[[#This Row],[56]]</f>
        <v>3.6440911800101256E-3</v>
      </c>
      <c r="BG505" s="10">
        <f>3/24000000*OO[[#This Row],[115 (03JUL1985 06:00:00)-Water Temperature (C)]]*OO[[#This Row],[57]]</f>
        <v>5.1633517611024988E-3</v>
      </c>
      <c r="BH505" s="10">
        <f>3/24000000*OO[[#This Row],[116 (03JUL1985 09:00:00)-Water Temperature (C)]]*OO[[#This Row],[58]]</f>
        <v>7.0825654829999992E-3</v>
      </c>
      <c r="BI505" s="10">
        <f>3/24000000*OO[[#This Row],[117 (03JUL1985 12:00:00)-Water Temperature (C)]]*OO[[#This Row],[59]]</f>
        <v>9.4213811926024994E-3</v>
      </c>
      <c r="BJ505" s="10">
        <f>3/24000000*OO[[#This Row],[118 (03JUL1985 15:00:00)-Water Temperature (C)]]*OO[[#This Row],[60]]</f>
        <v>1.2166926760455001E-2</v>
      </c>
      <c r="BK505" s="10">
        <f>3/24000000*OO[[#This Row],[119 (03JUL1985 18:00:00)-Water Temperature (C)]]*OO[[#This Row],[61]]</f>
        <v>1.5297293888955002E-2</v>
      </c>
      <c r="BL505" s="10">
        <f>3/24000000*OO[[#This Row],[120 (03JUL1985 21:00:00)-Water Temperature (C)]]*OO[[#This Row],[62]]</f>
        <v>1.8744285225024998E-2</v>
      </c>
      <c r="BM505" s="10">
        <f>3/24000000*OO[[#This Row],[121 (04JUL1985 00:00:00)-Water Temperature (C)]]*OO[[#This Row],[63]]</f>
        <v>2.2461109747931248E-2</v>
      </c>
      <c r="BN505" s="10">
        <f>3/24000000*OO[[#This Row],[122 (04JUL1985 03:00:00)-Water Temperature (C)]]*OO[[#This Row],[64]]</f>
        <v>2.641139438201125E-2</v>
      </c>
      <c r="BO505" s="10">
        <f>3/24000000*OO[[#This Row],[123 (04JUL1985 06:00:00)-Water Temperature (C)]]*OO[[#This Row],[65]]</f>
        <v>3.0541843248124999E-2</v>
      </c>
      <c r="BP505" s="10">
        <f>3/24000000*OO[[#This Row],[124 (04JUL1985 09:00:00)-Water Temperature (C)]]*OO[[#This Row],[66]]</f>
        <v>3.4909675234569996E-2</v>
      </c>
      <c r="BQ505" s="10">
        <f>3/24000000*OO[[#This Row],[125 (04JUL1985 12:00:00)-Water Temperature (C)]]*OO[[#This Row],[67]]</f>
        <v>3.9364467702450001E-2</v>
      </c>
      <c r="BR505" s="10">
        <f>3/24000000*OO[[#This Row],[126 (04JUL1985 15:00:00)-Water Temperature (C)]]*OO[[#This Row],[68]]</f>
        <v>4.37765142468E-2</v>
      </c>
      <c r="BS505" s="10">
        <f>3/24000000*OO[[#This Row],[127 (04JUL1985 18:00:00)-Water Temperature (C)]]*OO[[#This Row],[69]]</f>
        <v>4.8068218358387496E-2</v>
      </c>
      <c r="BT505" s="10">
        <f>3/24000000*OO[[#This Row],[128 (04JUL1985 21:00:00)-Water Temperature (C)]]*OO[[#This Row],[70]]</f>
        <v>5.2149743502899998E-2</v>
      </c>
      <c r="BU505" s="10">
        <f>3/24000000*OO[[#This Row],[129 (05JUL1985 00:00:00)-Water Temperature (C)]]*OO[[#This Row],[71]]</f>
        <v>5.5935611069699992E-2</v>
      </c>
      <c r="BV505" s="10">
        <f>3/24000000*OO[[#This Row],[130 (05JUL1985 03:00:00)-Water Temperature (C)]]*OO[[#This Row],[72]]</f>
        <v>5.9477878483424999E-2</v>
      </c>
      <c r="BW505" s="10">
        <f>3/24000000*OO[[#This Row],[131 (05JUL1985 06:00:00)-Water Temperature (C)]]*OO[[#This Row],[73]]</f>
        <v>6.2795236894199996E-2</v>
      </c>
      <c r="BX505" s="10">
        <f>3/24000000*OO[[#This Row],[132 (05JUL1985 09:00:00)-Water Temperature (C)]]*OO[[#This Row],[74]]</f>
        <v>6.6084218718750004E-2</v>
      </c>
      <c r="BY505" s="10">
        <f>3/24000000*OO[[#This Row],[133 (05JUL1985 12:00:00)-Water Temperature (C)]]*OO[[#This Row],[75]]</f>
        <v>6.9197198075999999E-2</v>
      </c>
      <c r="BZ505" s="10">
        <f>3/24000000*OO[[#This Row],[134 (05JUL1985 15:00:00)-Water Temperature (C)]]*OO[[#This Row],[76]]</f>
        <v>7.2046324426274996E-2</v>
      </c>
      <c r="CA505" s="10">
        <f>3/24000000*OO[[#This Row],[135 (05JUL1985 18:00:00)-Water Temperature (C)]]*OO[[#This Row],[77]]</f>
        <v>7.4564271331199999E-2</v>
      </c>
      <c r="CB505" s="10">
        <f>3/24000000*OO[[#This Row],[136 (05JUL1985 21:00:00)-Water Temperature (C)]]*OO[[#This Row],[78]]</f>
        <v>7.6536784559600002E-2</v>
      </c>
      <c r="CC505" s="10">
        <f>3/24000000*OO[[#This Row],[137 (06JUL1985 00:00:00)-Water Temperature (C)]]*OO[[#This Row],[79]]</f>
        <v>7.8036810885000002E-2</v>
      </c>
      <c r="CD505" s="10">
        <f>3/24000000*OO[[#This Row],[138 (06JUL1985 03:00:00)-Water Temperature (C)]]*OO[[#This Row],[80]]</f>
        <v>7.9257646614999983E-2</v>
      </c>
      <c r="CE505" s="10">
        <f>3/24000000*OO[[#This Row],[139 (06JUL1985 06:00:00)-Water Temperature (C)]]*OO[[#This Row],[81]]</f>
        <v>8.0267637579249984E-2</v>
      </c>
      <c r="CF505" s="10">
        <f>3/24000000*OO[[#This Row],[140 (06JUL1985 09:00:00)-Water Temperature (C)]]*OO[[#This Row],[82]]</f>
        <v>8.1391432875200009E-2</v>
      </c>
      <c r="CG505" s="10">
        <f>3/24000000*OO[[#This Row],[141 (06JUL1985 12:00:00)-Water Temperature (C)]]*OO[[#This Row],[83]]</f>
        <v>8.2395295533762486E-2</v>
      </c>
      <c r="CH505" s="10">
        <f>3/24000000*OO[[#This Row],[142 (06JUL1985 15:00:00)-Water Temperature (C)]]*OO[[#This Row],[84]]</f>
        <v>8.3164666996537503E-2</v>
      </c>
      <c r="CI505" s="10">
        <f>3/24000000*OO[[#This Row],[143 (06JUL1985 18:00:00)-Water Temperature (C)]]*OO[[#This Row],[85]]</f>
        <v>8.3671597723049995E-2</v>
      </c>
      <c r="CJ505" s="10">
        <f>3/24000000*OO[[#This Row],[144 (06JUL1985 21:00:00)-Water Temperature (C)]]*OO[[#This Row],[86]]</f>
        <v>8.3705285569999996E-2</v>
      </c>
      <c r="CK505" s="10">
        <f>3/24000000*OO[[#This Row],[145 (07JUL1985 00:00:00)-Water Temperature (C)]]*OO[[#This Row],[87]]</f>
        <v>8.3378412438274985E-2</v>
      </c>
      <c r="CL505" s="10">
        <f>3/24000000*OO[[#This Row],[146 (07JUL1985 03:00:00)-Water Temperature (C)]]*OO[[#This Row],[88]]</f>
        <v>8.2858928365612483E-2</v>
      </c>
      <c r="CM505" s="10">
        <f>3/24000000*OO[[#This Row],[147 (07JUL1985 06:00:00)-Water Temperature (C)]]*OO[[#This Row],[89]]</f>
        <v>8.2201097644650001E-2</v>
      </c>
      <c r="CN505" s="10">
        <f>3/24000000*OO[[#This Row],[148 (07JUL1985 09:00:00)-Water Temperature (C)]]*OO[[#This Row],[90]]</f>
        <v>8.1515461856400004E-2</v>
      </c>
      <c r="CO505" s="10">
        <f>3/24000000*OO[[#This Row],[149 (07JUL1985 12:00:00)-Water Temperature (C)]]*OO[[#This Row],[91]]</f>
        <v>8.0881144296874999E-2</v>
      </c>
      <c r="CP505" s="10">
        <f>3/24000000*OO[[#This Row],[150 (07JUL1985 15:00:00)-Water Temperature (C)]]*OO[[#This Row],[92]]</f>
        <v>8.0324781323625E-2</v>
      </c>
      <c r="CQ505" s="10">
        <f>3/24000000*OO[[#This Row],[151 (07JUL1985 18:00:00)-Water Temperature (C)]]*OO[[#This Row],[93]]</f>
        <v>7.9513291944525E-2</v>
      </c>
      <c r="CR505" s="10">
        <f>3/24000000*OO[[#This Row],[152 (07JUL1985 21:00:00)-Water Temperature (C)]]*OO[[#This Row],[94]]</f>
        <v>7.8422630320999998E-2</v>
      </c>
      <c r="CS505" s="10">
        <f>3/24000000*OO[[#This Row],[153 (08JUL1985 00:00:00)-Water Temperature (C)]]*OO[[#This Row],[95]]</f>
        <v>7.7214737778750001E-2</v>
      </c>
      <c r="CT505" s="10">
        <f>3/24000000*OO[[#This Row],[154 (08JUL1985 03:00:00)-Water Temperature (C)]]*OO[[#This Row],[96]]</f>
        <v>7.5948668409212494E-2</v>
      </c>
      <c r="CU505" s="10">
        <f>3/24000000*OO[[#This Row],[155 (08JUL1985 06:00:00)-Water Temperature (C)]]*OO[[#This Row],[97]]</f>
        <v>7.4649297019324989E-2</v>
      </c>
      <c r="CV505" s="10">
        <f>3/24000000*OO[[#This Row],[156 (08JUL1985 09:00:00)-Water Temperature (C)]]*OO[[#This Row],[98]]</f>
        <v>7.35479324415E-2</v>
      </c>
      <c r="CW505" s="10">
        <f>3/24000000*OO[[#This Row],[157 (08JUL1985 12:00:00)-Water Temperature (C)]]*OO[[#This Row],[99]]</f>
        <v>7.2559295910937502E-2</v>
      </c>
    </row>
    <row r="506" spans="1:101" x14ac:dyDescent="0.35">
      <c r="A506" t="s">
        <v>513</v>
      </c>
      <c r="B506">
        <v>838.55349999999999</v>
      </c>
      <c r="C506" s="10">
        <f>3/24*OO[[#This Row],[59 (26JUN1985 06:00:00)-Water Temperature (C)]]*OO[[#This Row],[1]]/SUM(OO[1])</f>
        <v>0</v>
      </c>
      <c r="D506" s="10">
        <f>3/24*OO[[#This Row],[60 (26JUN1985 09:00:00)-Water Temperature (C)]]*OO[[#This Row],[2]]/SUM(OO[2])</f>
        <v>0</v>
      </c>
      <c r="E506" s="10">
        <f>3/24*OO[[#This Row],[61 (26JUN1985 12:00:00)-Water Temperature (C)]]*OO[[#This Row],[3]]/SUM(OO[3])</f>
        <v>0</v>
      </c>
      <c r="F506" s="10">
        <f>3/24*OO[[#This Row],[62 (26JUN1985 15:00:00)-Water Temperature (C)]]*OO[[#This Row],[4]]/SUM(OO[4])</f>
        <v>0</v>
      </c>
      <c r="G506" s="10">
        <f>3/24*OO[[#This Row],[63 (26JUN1985 18:00:00)-Water Temperature (C)]]*OO[[#This Row],[5]]/SUM(OO[5])</f>
        <v>0</v>
      </c>
      <c r="H506" s="10">
        <f>3/24*OO[[#This Row],[64 (26JUN1985 21:00:00)-Water Temperature (C)]]*OO[[#This Row],[6]]/SUM(OO[6])</f>
        <v>0</v>
      </c>
      <c r="I506" s="10">
        <f>3/24*OO[[#This Row],[65 (27JUN1985 00:00:00)-Water Temperature (C)]]*OO[[#This Row],[7]]/SUM(OO[7])</f>
        <v>0</v>
      </c>
      <c r="J506" s="10">
        <f>3/24*OO[[#This Row],[66 (27JUN1985 03:00:00)-Water Temperature (C)]]*OO[[#This Row],[8]]/SUM(OO[8])</f>
        <v>0</v>
      </c>
      <c r="K506" s="10">
        <f>3/24*OO[[#This Row],[67 (27JUN1985 06:00:00)-Water Temperature (C)]]*OO[[#This Row],[9]]/SUM(OO[9])</f>
        <v>0</v>
      </c>
      <c r="L506" s="10">
        <f>3/24*OO[[#This Row],[68 (27JUN1985 09:00:00)-Water Temperature (C)]]*OO[[#This Row],[10]]/SUM(OO[10])</f>
        <v>0</v>
      </c>
      <c r="M506" s="10">
        <f>3/24*OO[[#This Row],[69 (27JUN1985 12:00:00)-Water Temperature (C)]]*OO[[#This Row],[11]]/SUM(OO[11])</f>
        <v>0</v>
      </c>
      <c r="N506" s="10">
        <f>3/24*OO[[#This Row],[70 (27JUN1985 15:00:00)-Water Temperature (C)]]*OO[[#This Row],[12]]/SUM(OO[12])</f>
        <v>0</v>
      </c>
      <c r="O506" s="10">
        <f>3/24*OO[[#This Row],[71 (27JUN1985 18:00:00)-Water Temperature (C)]]*OO[[#This Row],[13]]/SUM(OO[13])</f>
        <v>0</v>
      </c>
      <c r="P506" s="10">
        <f>3/24*OO[[#This Row],[72 (27JUN1985 21:00:00)-Water Temperature (C)]]*OO[[#This Row],[14]]/SUM(OO[14])</f>
        <v>0</v>
      </c>
      <c r="Q506" s="10">
        <f>3/24*OO[[#This Row],[73 (28JUN1985 00:00:00)-Water Temperature (C)]]*OO[[#This Row],[15]]/SUM(OO[15])</f>
        <v>0</v>
      </c>
      <c r="R506" s="10">
        <f>3/24*OO[[#This Row],[74 (28JUN1985 03:00:00)-Water Temperature (C)]]*OO[[#This Row],[16]]/SUM(OO[16])</f>
        <v>0</v>
      </c>
      <c r="S506" s="10">
        <f>3/24*OO[[#This Row],[75 (28JUN1985 06:00:00)-Water Temperature (C)]]*OO[[#This Row],[17]]/SUM(OO[17])</f>
        <v>0</v>
      </c>
      <c r="T506" s="10">
        <f>3/24*OO[[#This Row],[76 (28JUN1985 09:00:00)-Water Temperature (C)]]*OO[[#This Row],[18]]/SUM(OO[18])</f>
        <v>0</v>
      </c>
      <c r="U506" s="10">
        <f>3/24*OO[[#This Row],[77 (28JUN1985 12:00:00)-Water Temperature (C)]]*OO[[#This Row],[19]]/SUM(OO[19])</f>
        <v>0</v>
      </c>
      <c r="V506" s="10">
        <f>3/24000000*OO[[#This Row],[78 (28JUN1985 15:00:00)-Water Temperature (C)]]*OO[[#This Row],[20]]</f>
        <v>0</v>
      </c>
      <c r="W506" s="10">
        <f>3/24000000*OO[[#This Row],[79 (28JUN1985 18:00:00)-Water Temperature (C)]]*OO[[#This Row],[21]]</f>
        <v>0</v>
      </c>
      <c r="X506" s="10">
        <f>3/24000000*OO[[#This Row],[80 (28JUN1985 21:00:00)-Water Temperature (C)]]*OO[[#This Row],[22]]</f>
        <v>0</v>
      </c>
      <c r="Y506" s="10">
        <f>3/24000000*OO[[#This Row],[81 (29JUN1985 00:00:00)-Water Temperature (C)]]*OO[[#This Row],[23]]</f>
        <v>0</v>
      </c>
      <c r="Z506" s="10">
        <f>3/24000000*OO[[#This Row],[82 (29JUN1985 03:00:00)-Water Temperature (C)]]*OO[[#This Row],[24]]</f>
        <v>0</v>
      </c>
      <c r="AA506" s="10">
        <f>3/24000000*OO[[#This Row],[83 (29JUN1985 06:00:00)-Water Temperature (C)]]*OO[[#This Row],[25]]</f>
        <v>0</v>
      </c>
      <c r="AB506" s="10">
        <f>3/24000000*OO[[#This Row],[84 (29JUN1985 09:00:00)-Water Temperature (C)]]*OO[[#This Row],[26]]</f>
        <v>0</v>
      </c>
      <c r="AC506" s="10">
        <f>3/24000000*OO[[#This Row],[85 (29JUN1985 12:00:00)-Water Temperature (C)]]*OO[[#This Row],[27]]</f>
        <v>1.0449719007207499E-39</v>
      </c>
      <c r="AD506" s="10">
        <f>3/24000000*OO[[#This Row],[86 (29JUN1985 15:00:00)-Water Temperature (C)]]*OO[[#This Row],[28]]</f>
        <v>2.3050284863531246E-35</v>
      </c>
      <c r="AE506" s="10">
        <f>3/24000000*OO[[#This Row],[88 (29JUN1985 21:00:00)-Water Temperature (C)]]*OO[[#This Row],[30]]</f>
        <v>2.7531895044562494E-28</v>
      </c>
      <c r="AF506" s="10">
        <f>3/24000000*OO[[#This Row],[88 (29JUN1985 21:00:00)-Water Temperature (C)]]*OO[[#This Row],[30]]</f>
        <v>2.7531895044562494E-28</v>
      </c>
      <c r="AG506" s="10">
        <f>3/24000000*OO[[#This Row],[89 (30JUN1985 00:00:00)-Water Temperature (C)]]*OO[[#This Row],[31]]</f>
        <v>2.1304550302087497E-25</v>
      </c>
      <c r="AH506" s="10">
        <f>3/24000000*OO[[#This Row],[90 (30JUN1985 03:00:00)-Water Temperature (C)]]*OO[[#This Row],[32]]</f>
        <v>7.4462253317200007E-23</v>
      </c>
      <c r="AI506" s="10">
        <f>3/24000000*OO[[#This Row],[91 (30JUN1985 06:00:00)-Water Temperature (C)]]*OO[[#This Row],[33]]</f>
        <v>1.3201509453705001E-20</v>
      </c>
      <c r="AJ506" s="10">
        <f>3/24000000*OO[[#This Row],[92 (30JUN1985 09:00:00)-Water Temperature (C)]]*OO[[#This Row],[34]]</f>
        <v>1.3114501580524998E-18</v>
      </c>
      <c r="AK506" s="10">
        <f>3/24000000*OO[[#This Row],[93 (30JUN1985 12:00:00)-Water Temperature (C)]]*OO[[#This Row],[35]]</f>
        <v>7.8823242075749989E-17</v>
      </c>
      <c r="AL506" s="10">
        <f>3/24000000*OO[[#This Row],[94 (30JUN1985 15:00:00)-Water Temperature (C)]]*OO[[#This Row],[36]]</f>
        <v>3.0454420091768754E-15</v>
      </c>
      <c r="AM506" s="10">
        <f>3/24000000*OO[[#This Row],[95 (30JUN1985 18:00:00)-Water Temperature (C)]]*OO[[#This Row],[37]]</f>
        <v>7.9475857699699997E-14</v>
      </c>
      <c r="AN506" s="10">
        <f>3/24000000*OO[[#This Row],[96 (30JUN1985 21:00:00)-Water Temperature (C)]]*OO[[#This Row],[38]]</f>
        <v>1.460429083026375E-12</v>
      </c>
      <c r="AO506" s="10">
        <f>3/24000000*OO[[#This Row],[97 (01JUL1985 00:00:00)-Water Temperature (C)]]*OO[[#This Row],[39]]</f>
        <v>1.9660368272305E-11</v>
      </c>
      <c r="AP506" s="10">
        <f>3/24000000*OO[[#This Row],[98 (01JUL1985 03:00:00)-Water Temperature (C)]]*OO[[#This Row],[40]]</f>
        <v>2.0099284787039999E-10</v>
      </c>
      <c r="AQ506" s="10">
        <f>3/24000000*OO[[#This Row],[99 (01JUL1985 06:00:00)-Water Temperature (C)]]*OO[[#This Row],[41]]</f>
        <v>1.6115658539014999E-9</v>
      </c>
      <c r="AR506" s="10">
        <f>3/24000000*OO[[#This Row],[100 (01JUL1985 09:00:00)-Water Temperature (C)]]*OO[[#This Row],[42]]</f>
        <v>1.0436133764099999E-8</v>
      </c>
      <c r="AS506" s="10">
        <f>3/24000000*OO[[#This Row],[101 (01JUL1985 12:00:00)-Water Temperature (C)]]*OO[[#This Row],[43]]</f>
        <v>5.5610799813937497E-8</v>
      </c>
      <c r="AT506" s="10">
        <f>3/24000000*OO[[#This Row],[102 (01JUL1985 15:00:00)-Water Temperature (C)]]*OO[[#This Row],[44]]</f>
        <v>2.4817890908352497E-7</v>
      </c>
      <c r="AU506" s="10">
        <f>3/24000000*OO[[#This Row],[103 (01JUL1985 18:00:00)-Water Temperature (C)]]*OO[[#This Row],[45]]</f>
        <v>9.4601031427999994E-7</v>
      </c>
      <c r="AV506" s="10">
        <f>3/24000000*OO[[#This Row],[104 (01JUL1985 21:00:00)-Water Temperature (C)]]*OO[[#This Row],[46]]</f>
        <v>3.1294031724062498E-6</v>
      </c>
      <c r="AW506" s="10">
        <f>3/24000000*OO[[#This Row],[105 (02JUL1985 00:00:00)-Water Temperature (C)]]*OO[[#This Row],[47]]</f>
        <v>9.1453948190987502E-6</v>
      </c>
      <c r="AX506" s="10">
        <f>3/24000000*OO[[#This Row],[106 (02JUL1985 03:00:00)-Water Temperature (C)]]*OO[[#This Row],[48]]</f>
        <v>2.3913235081994997E-5</v>
      </c>
      <c r="AY506" s="10">
        <f>3/24000000*OO[[#This Row],[107 (02JUL1985 06:00:00)-Water Temperature (C)]]*OO[[#This Row],[49]]</f>
        <v>5.6617543671374993E-5</v>
      </c>
      <c r="AZ506" s="10">
        <f>3/24000000*OO[[#This Row],[108 (02JUL1985 09:00:00)-Water Temperature (C)]]*OO[[#This Row],[50]]</f>
        <v>1.2264890984887497E-4</v>
      </c>
      <c r="BA506" s="10">
        <f>3/24000000*OO[[#This Row],[109 (02JUL1985 12:00:00)-Water Temperature (C)]]*OO[[#This Row],[51]]</f>
        <v>2.4598588575948751E-4</v>
      </c>
      <c r="BB506" s="10">
        <f>3/24000000*OO[[#This Row],[110 (02JUL1985 15:00:00)-Water Temperature (C)]]*OO[[#This Row],[52]]</f>
        <v>4.6069359677687502E-4</v>
      </c>
      <c r="BC506" s="10">
        <f>3/24000000*OO[[#This Row],[111 (02JUL1985 18:00:00)-Water Temperature (C)]]*OO[[#This Row],[53]]</f>
        <v>8.0972322072549998E-4</v>
      </c>
      <c r="BD506" s="10">
        <f>3/24000000*OO[[#This Row],[112 (02JUL1985 21:00:00)-Water Temperature (C)]]*OO[[#This Row],[54]]</f>
        <v>1.3409503388094998E-3</v>
      </c>
      <c r="BE506" s="10">
        <f>3/24000000*OO[[#This Row],[113 (03JUL1985 00:00:00)-Water Temperature (C)]]*OO[[#This Row],[55]]</f>
        <v>2.1035438647513749E-3</v>
      </c>
      <c r="BF506" s="10">
        <f>3/24000000*OO[[#This Row],[114 (03JUL1985 03:00:00)-Water Temperature (C)]]*OO[[#This Row],[56]]</f>
        <v>3.152858075261375E-3</v>
      </c>
      <c r="BG506" s="10">
        <f>3/24000000*OO[[#This Row],[115 (03JUL1985 06:00:00)-Water Temperature (C)]]*OO[[#This Row],[57]]</f>
        <v>4.5416862266100004E-3</v>
      </c>
      <c r="BH506" s="10">
        <f>3/24000000*OO[[#This Row],[116 (03JUL1985 09:00:00)-Water Temperature (C)]]*OO[[#This Row],[58]]</f>
        <v>6.3290114016525002E-3</v>
      </c>
      <c r="BI506" s="10">
        <f>3/24000000*OO[[#This Row],[117 (03JUL1985 12:00:00)-Water Temperature (C)]]*OO[[#This Row],[59]]</f>
        <v>8.5460166693474976E-3</v>
      </c>
      <c r="BJ506" s="10">
        <f>3/24000000*OO[[#This Row],[118 (03JUL1985 15:00:00)-Water Temperature (C)]]*OO[[#This Row],[60]]</f>
        <v>1.1194039481479999E-2</v>
      </c>
      <c r="BK506" s="10">
        <f>3/24000000*OO[[#This Row],[119 (03JUL1985 18:00:00)-Water Temperature (C)]]*OO[[#This Row],[61]]</f>
        <v>1.4264636072049999E-2</v>
      </c>
      <c r="BL506" s="10">
        <f>3/24000000*OO[[#This Row],[120 (03JUL1985 21:00:00)-Water Temperature (C)]]*OO[[#This Row],[62]]</f>
        <v>1.7704976941219999E-2</v>
      </c>
      <c r="BM506" s="10">
        <f>3/24000000*OO[[#This Row],[121 (04JUL1985 00:00:00)-Water Temperature (C)]]*OO[[#This Row],[63]]</f>
        <v>2.1477774401729998E-2</v>
      </c>
      <c r="BN506" s="10">
        <f>3/24000000*OO[[#This Row],[122 (04JUL1985 03:00:00)-Water Temperature (C)]]*OO[[#This Row],[64]]</f>
        <v>2.5553673453272498E-2</v>
      </c>
      <c r="BO506" s="10">
        <f>3/24000000*OO[[#This Row],[123 (04JUL1985 06:00:00)-Water Temperature (C)]]*OO[[#This Row],[65]]</f>
        <v>2.988370253385E-2</v>
      </c>
      <c r="BP506" s="10">
        <f>3/24000000*OO[[#This Row],[124 (04JUL1985 09:00:00)-Water Temperature (C)]]*OO[[#This Row],[66]]</f>
        <v>3.45260449540725E-2</v>
      </c>
      <c r="BQ506" s="10">
        <f>3/24000000*OO[[#This Row],[125 (04JUL1985 12:00:00)-Water Temperature (C)]]*OO[[#This Row],[67]]</f>
        <v>3.9333231992999998E-2</v>
      </c>
      <c r="BR506" s="10">
        <f>3/24000000*OO[[#This Row],[126 (04JUL1985 15:00:00)-Water Temperature (C)]]*OO[[#This Row],[68]]</f>
        <v>4.4174248599250003E-2</v>
      </c>
      <c r="BS506" s="10">
        <f>3/24000000*OO[[#This Row],[127 (04JUL1985 18:00:00)-Water Temperature (C)]]*OO[[#This Row],[69]]</f>
        <v>4.8963936215699999E-2</v>
      </c>
      <c r="BT506" s="10">
        <f>3/24000000*OO[[#This Row],[128 (04JUL1985 21:00:00)-Water Temperature (C)]]*OO[[#This Row],[70]]</f>
        <v>5.3604027377699995E-2</v>
      </c>
      <c r="BU506" s="10">
        <f>3/24000000*OO[[#This Row],[129 (05JUL1985 00:00:00)-Water Temperature (C)]]*OO[[#This Row],[71]]</f>
        <v>5.7996796966875E-2</v>
      </c>
      <c r="BV506" s="10">
        <f>3/24000000*OO[[#This Row],[130 (05JUL1985 03:00:00)-Water Temperature (C)]]*OO[[#This Row],[72]]</f>
        <v>6.2186043762450009E-2</v>
      </c>
      <c r="BW506" s="10">
        <f>3/24000000*OO[[#This Row],[131 (05JUL1985 06:00:00)-Water Temperature (C)]]*OO[[#This Row],[73]]</f>
        <v>6.6183529261412494E-2</v>
      </c>
      <c r="BX506" s="10">
        <f>3/24000000*OO[[#This Row],[132 (05JUL1985 09:00:00)-Water Temperature (C)]]*OO[[#This Row],[74]]</f>
        <v>7.0190318722499992E-2</v>
      </c>
      <c r="BY506" s="10">
        <f>3/24000000*OO[[#This Row],[133 (05JUL1985 12:00:00)-Water Temperature (C)]]*OO[[#This Row],[75]]</f>
        <v>7.4046458911224994E-2</v>
      </c>
      <c r="BZ506" s="10">
        <f>3/24000000*OO[[#This Row],[134 (05JUL1985 15:00:00)-Water Temperature (C)]]*OO[[#This Row],[76]]</f>
        <v>7.7649785739787494E-2</v>
      </c>
      <c r="CA506" s="10">
        <f>3/24000000*OO[[#This Row],[135 (05JUL1985 18:00:00)-Water Temperature (C)]]*OO[[#This Row],[77]]</f>
        <v>8.0919183041949991E-2</v>
      </c>
      <c r="CB506" s="10">
        <f>3/24000000*OO[[#This Row],[136 (05JUL1985 21:00:00)-Water Temperature (C)]]*OO[[#This Row],[78]]</f>
        <v>8.3613257295750004E-2</v>
      </c>
      <c r="CC506" s="10">
        <f>3/24000000*OO[[#This Row],[137 (06JUL1985 00:00:00)-Water Temperature (C)]]*OO[[#This Row],[79]]</f>
        <v>8.579875473752499E-2</v>
      </c>
      <c r="CD506" s="10">
        <f>3/24000000*OO[[#This Row],[138 (06JUL1985 03:00:00)-Water Temperature (C)]]*OO[[#This Row],[80]]</f>
        <v>8.7681010443299998E-2</v>
      </c>
      <c r="CE506" s="10">
        <f>3/24000000*OO[[#This Row],[139 (06JUL1985 06:00:00)-Water Temperature (C)]]*OO[[#This Row],[81]]</f>
        <v>8.9329678366775009E-2</v>
      </c>
      <c r="CF506" s="10">
        <f>3/24000000*OO[[#This Row],[140 (06JUL1985 09:00:00)-Water Temperature (C)]]*OO[[#This Row],[82]]</f>
        <v>9.1103710578775005E-2</v>
      </c>
      <c r="CG506" s="10">
        <f>3/24000000*OO[[#This Row],[141 (06JUL1985 12:00:00)-Water Temperature (C)]]*OO[[#This Row],[83]]</f>
        <v>9.2742247849375001E-2</v>
      </c>
      <c r="CH506" s="10">
        <f>3/24000000*OO[[#This Row],[142 (06JUL1985 15:00:00)-Water Temperature (C)]]*OO[[#This Row],[84]]</f>
        <v>9.4111526192E-2</v>
      </c>
      <c r="CI506" s="10">
        <f>3/24000000*OO[[#This Row],[143 (06JUL1985 18:00:00)-Water Temperature (C)]]*OO[[#This Row],[85]]</f>
        <v>9.5177128522087484E-2</v>
      </c>
      <c r="CJ506" s="10">
        <f>3/24000000*OO[[#This Row],[144 (06JUL1985 21:00:00)-Water Temperature (C)]]*OO[[#This Row],[86]]</f>
        <v>9.5693690508762488E-2</v>
      </c>
      <c r="CK506" s="10">
        <f>3/24000000*OO[[#This Row],[145 (07JUL1985 00:00:00)-Water Temperature (C)]]*OO[[#This Row],[87]]</f>
        <v>9.578127006874998E-2</v>
      </c>
      <c r="CL506" s="10">
        <f>3/24000000*OO[[#This Row],[146 (07JUL1985 03:00:00)-Water Temperature (C)]]*OO[[#This Row],[88]]</f>
        <v>9.5629672940999985E-2</v>
      </c>
      <c r="CM506" s="10">
        <f>3/24000000*OO[[#This Row],[147 (07JUL1985 06:00:00)-Water Temperature (C)]]*OO[[#This Row],[89]]</f>
        <v>9.5300584579799993E-2</v>
      </c>
      <c r="CN506" s="10">
        <f>3/24000000*OO[[#This Row],[148 (07JUL1985 09:00:00)-Water Temperature (C)]]*OO[[#This Row],[90]]</f>
        <v>9.4922557586999981E-2</v>
      </c>
      <c r="CO506" s="10">
        <f>3/24000000*OO[[#This Row],[149 (07JUL1985 12:00:00)-Water Temperature (C)]]*OO[[#This Row],[91]]</f>
        <v>9.458629560835001E-2</v>
      </c>
      <c r="CP506" s="10">
        <f>3/24000000*OO[[#This Row],[150 (07JUL1985 15:00:00)-Water Temperature (C)]]*OO[[#This Row],[92]]</f>
        <v>9.4323566843099976E-2</v>
      </c>
      <c r="CQ506" s="10">
        <f>3/24000000*OO[[#This Row],[151 (07JUL1985 18:00:00)-Water Temperature (C)]]*OO[[#This Row],[93]]</f>
        <v>9.3744774622774987E-2</v>
      </c>
      <c r="CR506" s="10">
        <f>3/24000000*OO[[#This Row],[152 (07JUL1985 21:00:00)-Water Temperature (C)]]*OO[[#This Row],[94]]</f>
        <v>9.2815856987424991E-2</v>
      </c>
      <c r="CS506" s="10">
        <f>3/24000000*OO[[#This Row],[153 (08JUL1985 00:00:00)-Water Temperature (C)]]*OO[[#This Row],[95]]</f>
        <v>9.1728848723200002E-2</v>
      </c>
      <c r="CT506" s="10">
        <f>3/24000000*OO[[#This Row],[154 (08JUL1985 03:00:00)-Water Temperature (C)]]*OO[[#This Row],[96]]</f>
        <v>9.0549898181850011E-2</v>
      </c>
      <c r="CU506" s="10">
        <f>3/24000000*OO[[#This Row],[155 (08JUL1985 06:00:00)-Water Temperature (C)]]*OO[[#This Row],[97]]</f>
        <v>8.9316326888899997E-2</v>
      </c>
      <c r="CV506" s="10">
        <f>3/24000000*OO[[#This Row],[156 (08JUL1985 09:00:00)-Water Temperature (C)]]*OO[[#This Row],[98]]</f>
        <v>8.8299084645600004E-2</v>
      </c>
      <c r="CW506" s="10">
        <f>3/24000000*OO[[#This Row],[157 (08JUL1985 12:00:00)-Water Temperature (C)]]*OO[[#This Row],[99]]</f>
        <v>8.7411962045174985E-2</v>
      </c>
    </row>
    <row r="507" spans="1:101" x14ac:dyDescent="0.35">
      <c r="A507" t="s">
        <v>514</v>
      </c>
      <c r="B507">
        <v>847.9384</v>
      </c>
      <c r="C507" s="10">
        <f>3/24*OO[[#This Row],[59 (26JUN1985 06:00:00)-Water Temperature (C)]]*OO[[#This Row],[1]]/SUM(OO[1])</f>
        <v>0</v>
      </c>
      <c r="D507" s="10">
        <f>3/24*OO[[#This Row],[60 (26JUN1985 09:00:00)-Water Temperature (C)]]*OO[[#This Row],[2]]/SUM(OO[2])</f>
        <v>0</v>
      </c>
      <c r="E507" s="10">
        <f>3/24*OO[[#This Row],[61 (26JUN1985 12:00:00)-Water Temperature (C)]]*OO[[#This Row],[3]]/SUM(OO[3])</f>
        <v>0</v>
      </c>
      <c r="F507" s="10">
        <f>3/24*OO[[#This Row],[62 (26JUN1985 15:00:00)-Water Temperature (C)]]*OO[[#This Row],[4]]/SUM(OO[4])</f>
        <v>0</v>
      </c>
      <c r="G507" s="10">
        <f>3/24*OO[[#This Row],[63 (26JUN1985 18:00:00)-Water Temperature (C)]]*OO[[#This Row],[5]]/SUM(OO[5])</f>
        <v>0</v>
      </c>
      <c r="H507" s="10">
        <f>3/24*OO[[#This Row],[64 (26JUN1985 21:00:00)-Water Temperature (C)]]*OO[[#This Row],[6]]/SUM(OO[6])</f>
        <v>0</v>
      </c>
      <c r="I507" s="10">
        <f>3/24*OO[[#This Row],[65 (27JUN1985 00:00:00)-Water Temperature (C)]]*OO[[#This Row],[7]]/SUM(OO[7])</f>
        <v>0</v>
      </c>
      <c r="J507" s="10">
        <f>3/24*OO[[#This Row],[66 (27JUN1985 03:00:00)-Water Temperature (C)]]*OO[[#This Row],[8]]/SUM(OO[8])</f>
        <v>0</v>
      </c>
      <c r="K507" s="10">
        <f>3/24*OO[[#This Row],[67 (27JUN1985 06:00:00)-Water Temperature (C)]]*OO[[#This Row],[9]]/SUM(OO[9])</f>
        <v>0</v>
      </c>
      <c r="L507" s="10">
        <f>3/24*OO[[#This Row],[68 (27JUN1985 09:00:00)-Water Temperature (C)]]*OO[[#This Row],[10]]/SUM(OO[10])</f>
        <v>0</v>
      </c>
      <c r="M507" s="10">
        <f>3/24*OO[[#This Row],[69 (27JUN1985 12:00:00)-Water Temperature (C)]]*OO[[#This Row],[11]]/SUM(OO[11])</f>
        <v>0</v>
      </c>
      <c r="N507" s="10">
        <f>3/24*OO[[#This Row],[70 (27JUN1985 15:00:00)-Water Temperature (C)]]*OO[[#This Row],[12]]/SUM(OO[12])</f>
        <v>0</v>
      </c>
      <c r="O507" s="10">
        <f>3/24*OO[[#This Row],[71 (27JUN1985 18:00:00)-Water Temperature (C)]]*OO[[#This Row],[13]]/SUM(OO[13])</f>
        <v>0</v>
      </c>
      <c r="P507" s="10">
        <f>3/24*OO[[#This Row],[72 (27JUN1985 21:00:00)-Water Temperature (C)]]*OO[[#This Row],[14]]/SUM(OO[14])</f>
        <v>0</v>
      </c>
      <c r="Q507" s="10">
        <f>3/24*OO[[#This Row],[73 (28JUN1985 00:00:00)-Water Temperature (C)]]*OO[[#This Row],[15]]/SUM(OO[15])</f>
        <v>0</v>
      </c>
      <c r="R507" s="10">
        <f>3/24*OO[[#This Row],[74 (28JUN1985 03:00:00)-Water Temperature (C)]]*OO[[#This Row],[16]]/SUM(OO[16])</f>
        <v>0</v>
      </c>
      <c r="S507" s="10">
        <f>3/24*OO[[#This Row],[75 (28JUN1985 06:00:00)-Water Temperature (C)]]*OO[[#This Row],[17]]/SUM(OO[17])</f>
        <v>0</v>
      </c>
      <c r="T507" s="10">
        <f>3/24*OO[[#This Row],[76 (28JUN1985 09:00:00)-Water Temperature (C)]]*OO[[#This Row],[18]]/SUM(OO[18])</f>
        <v>0</v>
      </c>
      <c r="U507" s="10">
        <f>3/24*OO[[#This Row],[77 (28JUN1985 12:00:00)-Water Temperature (C)]]*OO[[#This Row],[19]]/SUM(OO[19])</f>
        <v>0</v>
      </c>
      <c r="V507" s="10">
        <f>3/24000000*OO[[#This Row],[78 (28JUN1985 15:00:00)-Water Temperature (C)]]*OO[[#This Row],[20]]</f>
        <v>0</v>
      </c>
      <c r="W507" s="10">
        <f>3/24000000*OO[[#This Row],[79 (28JUN1985 18:00:00)-Water Temperature (C)]]*OO[[#This Row],[21]]</f>
        <v>0</v>
      </c>
      <c r="X507" s="10">
        <f>3/24000000*OO[[#This Row],[80 (28JUN1985 21:00:00)-Water Temperature (C)]]*OO[[#This Row],[22]]</f>
        <v>0</v>
      </c>
      <c r="Y507" s="10">
        <f>3/24000000*OO[[#This Row],[81 (29JUN1985 00:00:00)-Water Temperature (C)]]*OO[[#This Row],[23]]</f>
        <v>0</v>
      </c>
      <c r="Z507" s="10">
        <f>3/24000000*OO[[#This Row],[82 (29JUN1985 03:00:00)-Water Temperature (C)]]*OO[[#This Row],[24]]</f>
        <v>0</v>
      </c>
      <c r="AA507" s="10">
        <f>3/24000000*OO[[#This Row],[83 (29JUN1985 06:00:00)-Water Temperature (C)]]*OO[[#This Row],[25]]</f>
        <v>0</v>
      </c>
      <c r="AB507" s="10">
        <f>3/24000000*OO[[#This Row],[84 (29JUN1985 09:00:00)-Water Temperature (C)]]*OO[[#This Row],[26]]</f>
        <v>0</v>
      </c>
      <c r="AC507" s="10">
        <f>3/24000000*OO[[#This Row],[85 (29JUN1985 12:00:00)-Water Temperature (C)]]*OO[[#This Row],[27]]</f>
        <v>2.8733418649805E-40</v>
      </c>
      <c r="AD507" s="10">
        <f>3/24000000*OO[[#This Row],[86 (29JUN1985 15:00:00)-Water Temperature (C)]]*OO[[#This Row],[28]]</f>
        <v>6.8391696262837503E-36</v>
      </c>
      <c r="AE507" s="10">
        <f>3/24000000*OO[[#This Row],[88 (29JUN1985 21:00:00)-Water Temperature (C)]]*OO[[#This Row],[30]]</f>
        <v>9.3868353644450006E-29</v>
      </c>
      <c r="AF507" s="10">
        <f>3/24000000*OO[[#This Row],[88 (29JUN1985 21:00:00)-Water Temperature (C)]]*OO[[#This Row],[30]]</f>
        <v>9.3868353644450006E-29</v>
      </c>
      <c r="AG507" s="10">
        <f>3/24000000*OO[[#This Row],[89 (30JUN1985 00:00:00)-Water Temperature (C)]]*OO[[#This Row],[31]]</f>
        <v>7.7300510222787492E-26</v>
      </c>
      <c r="AH507" s="10">
        <f>3/24000000*OO[[#This Row],[90 (30JUN1985 03:00:00)-Water Temperature (C)]]*OO[[#This Row],[32]]</f>
        <v>2.8626071388035006E-23</v>
      </c>
      <c r="AI507" s="10">
        <f>3/24000000*OO[[#This Row],[91 (30JUN1985 06:00:00)-Water Temperature (C)]]*OO[[#This Row],[33]]</f>
        <v>5.38045510389E-21</v>
      </c>
      <c r="AJ507" s="10">
        <f>3/24000000*OO[[#This Row],[92 (30JUN1985 09:00:00)-Water Temperature (C)]]*OO[[#This Row],[34]]</f>
        <v>5.6500347338400004E-19</v>
      </c>
      <c r="AK507" s="10">
        <f>3/24000000*OO[[#This Row],[93 (30JUN1985 12:00:00)-Water Temperature (C)]]*OO[[#This Row],[35]]</f>
        <v>3.5782747771365E-17</v>
      </c>
      <c r="AL507" s="10">
        <f>3/24000000*OO[[#This Row],[94 (30JUN1985 15:00:00)-Water Temperature (C)]]*OO[[#This Row],[36]]</f>
        <v>1.452799507413625E-15</v>
      </c>
      <c r="AM507" s="10">
        <f>3/24000000*OO[[#This Row],[95 (30JUN1985 18:00:00)-Water Temperature (C)]]*OO[[#This Row],[37]]</f>
        <v>3.9744101368124999E-14</v>
      </c>
      <c r="AN507" s="10">
        <f>3/24000000*OO[[#This Row],[96 (30JUN1985 21:00:00)-Water Temperature (C)]]*OO[[#This Row],[38]]</f>
        <v>7.6391253534049999E-13</v>
      </c>
      <c r="AO507" s="10">
        <f>3/24000000*OO[[#This Row],[97 (01JUL1985 00:00:00)-Water Temperature (C)]]*OO[[#This Row],[39]]</f>
        <v>1.07345015791E-11</v>
      </c>
      <c r="AP507" s="10">
        <f>3/24000000*OO[[#This Row],[98 (01JUL1985 03:00:00)-Water Temperature (C)]]*OO[[#This Row],[40]]</f>
        <v>1.1432511069474999E-10</v>
      </c>
      <c r="AQ507" s="10">
        <f>3/24000000*OO[[#This Row],[99 (01JUL1985 06:00:00)-Water Temperature (C)]]*OO[[#This Row],[41]]</f>
        <v>9.5307102502400004E-10</v>
      </c>
      <c r="AR507" s="10">
        <f>3/24000000*OO[[#This Row],[100 (01JUL1985 09:00:00)-Water Temperature (C)]]*OO[[#This Row],[42]]</f>
        <v>6.4070608004062493E-9</v>
      </c>
      <c r="AS507" s="10">
        <f>3/24000000*OO[[#This Row],[101 (01JUL1985 12:00:00)-Water Temperature (C)]]*OO[[#This Row],[43]]</f>
        <v>3.5376010871722497E-8</v>
      </c>
      <c r="AT507" s="10">
        <f>3/24000000*OO[[#This Row],[102 (01JUL1985 15:00:00)-Water Temperature (C)]]*OO[[#This Row],[44]]</f>
        <v>1.632958497700125E-7</v>
      </c>
      <c r="AU507" s="10">
        <f>3/24000000*OO[[#This Row],[103 (01JUL1985 18:00:00)-Water Temperature (C)]]*OO[[#This Row],[45]]</f>
        <v>6.4273876368524998E-7</v>
      </c>
      <c r="AV507" s="10">
        <f>3/24000000*OO[[#This Row],[104 (01JUL1985 21:00:00)-Water Temperature (C)]]*OO[[#This Row],[46]]</f>
        <v>2.1920997928136245E-6</v>
      </c>
      <c r="AW507" s="10">
        <f>3/24000000*OO[[#This Row],[105 (02JUL1985 00:00:00)-Water Temperature (C)]]*OO[[#This Row],[47]]</f>
        <v>6.5952151135887506E-6</v>
      </c>
      <c r="AX507" s="10">
        <f>3/24000000*OO[[#This Row],[106 (02JUL1985 03:00:00)-Water Temperature (C)]]*OO[[#This Row],[48]]</f>
        <v>1.7728098405806246E-5</v>
      </c>
      <c r="AY507" s="10">
        <f>3/24000000*OO[[#This Row],[107 (02JUL1985 06:00:00)-Water Temperature (C)]]*OO[[#This Row],[49]]</f>
        <v>4.3086105702612496E-5</v>
      </c>
      <c r="AZ507" s="10">
        <f>3/24000000*OO[[#This Row],[108 (02JUL1985 09:00:00)-Water Temperature (C)]]*OO[[#This Row],[50]]</f>
        <v>9.5681392850075002E-5</v>
      </c>
      <c r="BA507" s="10">
        <f>3/24000000*OO[[#This Row],[109 (02JUL1985 12:00:00)-Water Temperature (C)]]*OO[[#This Row],[51]]</f>
        <v>1.9646740435749999E-4</v>
      </c>
      <c r="BB507" s="10">
        <f>3/24000000*OO[[#This Row],[110 (02JUL1985 15:00:00)-Water Temperature (C)]]*OO[[#This Row],[52]]</f>
        <v>3.7625392443569992E-4</v>
      </c>
      <c r="BC507" s="10">
        <f>3/24000000*OO[[#This Row],[111 (02JUL1985 18:00:00)-Water Temperature (C)]]*OO[[#This Row],[53]]</f>
        <v>6.7544686455349998E-4</v>
      </c>
      <c r="BD507" s="10">
        <f>3/24000000*OO[[#This Row],[112 (02JUL1985 21:00:00)-Water Temperature (C)]]*OO[[#This Row],[54]]</f>
        <v>1.141213831313125E-3</v>
      </c>
      <c r="BE507" s="10">
        <f>3/24000000*OO[[#This Row],[113 (03JUL1985 00:00:00)-Water Temperature (C)]]*OO[[#This Row],[55]]</f>
        <v>1.824556006065E-3</v>
      </c>
      <c r="BF507" s="10">
        <f>3/24000000*OO[[#This Row],[114 (03JUL1985 03:00:00)-Water Temperature (C)]]*OO[[#This Row],[56]]</f>
        <v>2.7844227552284999E-3</v>
      </c>
      <c r="BG507" s="10">
        <f>3/24000000*OO[[#This Row],[115 (03JUL1985 06:00:00)-Water Temperature (C)]]*OO[[#This Row],[57]]</f>
        <v>4.0799294520699999E-3</v>
      </c>
      <c r="BH507" s="10">
        <f>3/24000000*OO[[#This Row],[116 (03JUL1985 09:00:00)-Water Temperature (C)]]*OO[[#This Row],[58]]</f>
        <v>5.7792114556050002E-3</v>
      </c>
      <c r="BI507" s="10">
        <f>3/24000000*OO[[#This Row],[117 (03JUL1985 12:00:00)-Water Temperature (C)]]*OO[[#This Row],[59]]</f>
        <v>7.9262727436725001E-3</v>
      </c>
      <c r="BJ507" s="10">
        <f>3/24000000*OO[[#This Row],[118 (03JUL1985 15:00:00)-Water Temperature (C)]]*OO[[#This Row],[60]]</f>
        <v>1.053672897858E-2</v>
      </c>
      <c r="BK507" s="10">
        <f>3/24000000*OO[[#This Row],[119 (03JUL1985 18:00:00)-Water Temperature (C)]]*OO[[#This Row],[61]]</f>
        <v>1.361595275091E-2</v>
      </c>
      <c r="BL507" s="10">
        <f>3/24000000*OO[[#This Row],[120 (03JUL1985 21:00:00)-Water Temperature (C)]]*OO[[#This Row],[62]]</f>
        <v>1.7125353716920002E-2</v>
      </c>
      <c r="BM507" s="10">
        <f>3/24000000*OO[[#This Row],[121 (04JUL1985 00:00:00)-Water Temperature (C)]]*OO[[#This Row],[63]]</f>
        <v>2.1038887939291248E-2</v>
      </c>
      <c r="BN507" s="10">
        <f>3/24000000*OO[[#This Row],[122 (04JUL1985 03:00:00)-Water Temperature (C)]]*OO[[#This Row],[64]]</f>
        <v>2.5336184707175E-2</v>
      </c>
      <c r="BO507" s="10">
        <f>3/24000000*OO[[#This Row],[123 (04JUL1985 06:00:00)-Water Temperature (C)]]*OO[[#This Row],[65]]</f>
        <v>2.9973646913400001E-2</v>
      </c>
      <c r="BP507" s="10">
        <f>3/24000000*OO[[#This Row],[124 (04JUL1985 09:00:00)-Water Temperature (C)]]*OO[[#This Row],[66]]</f>
        <v>3.5014994993924999E-2</v>
      </c>
      <c r="BQ507" s="10">
        <f>3/24000000*OO[[#This Row],[125 (04JUL1985 12:00:00)-Water Temperature (C)]]*OO[[#This Row],[67]]</f>
        <v>4.0312556290762497E-2</v>
      </c>
      <c r="BR507" s="10">
        <f>3/24000000*OO[[#This Row],[126 (04JUL1985 15:00:00)-Water Temperature (C)]]*OO[[#This Row],[68]]</f>
        <v>4.5731172899474995E-2</v>
      </c>
      <c r="BS507" s="10">
        <f>3/24000000*OO[[#This Row],[127 (04JUL1985 18:00:00)-Water Temperature (C)]]*OO[[#This Row],[69]]</f>
        <v>5.1178293660324996E-2</v>
      </c>
      <c r="BT507" s="10">
        <f>3/24000000*OO[[#This Row],[128 (04JUL1985 21:00:00)-Water Temperature (C)]]*OO[[#This Row],[70]]</f>
        <v>5.6544380317974985E-2</v>
      </c>
      <c r="BU507" s="10">
        <f>3/24000000*OO[[#This Row],[129 (05JUL1985 00:00:00)-Water Temperature (C)]]*OO[[#This Row],[71]]</f>
        <v>6.171707391823749E-2</v>
      </c>
      <c r="BV507" s="10">
        <f>3/24000000*OO[[#This Row],[130 (05JUL1985 03:00:00)-Water Temperature (C)]]*OO[[#This Row],[72]]</f>
        <v>6.6734753190187499E-2</v>
      </c>
      <c r="BW507" s="10">
        <f>3/24000000*OO[[#This Row],[131 (05JUL1985 06:00:00)-Water Temperature (C)]]*OO[[#This Row],[73]]</f>
        <v>7.1599760968437495E-2</v>
      </c>
      <c r="BX507" s="10">
        <f>3/24000000*OO[[#This Row],[132 (05JUL1985 09:00:00)-Water Temperature (C)]]*OO[[#This Row],[74]]</f>
        <v>7.6526369509849992E-2</v>
      </c>
      <c r="BY507" s="10">
        <f>3/24000000*OO[[#This Row],[133 (05JUL1985 12:00:00)-Water Temperature (C)]]*OO[[#This Row],[75]]</f>
        <v>8.1336165212250011E-2</v>
      </c>
      <c r="BZ507" s="10">
        <f>3/24000000*OO[[#This Row],[134 (05JUL1985 15:00:00)-Water Temperature (C)]]*OO[[#This Row],[76]]</f>
        <v>8.5906385305224986E-2</v>
      </c>
      <c r="CA507" s="10">
        <f>3/24000000*OO[[#This Row],[135 (05JUL1985 18:00:00)-Water Temperature (C)]]*OO[[#This Row],[77]]</f>
        <v>9.0138263513875008E-2</v>
      </c>
      <c r="CB507" s="10">
        <f>3/24000000*OO[[#This Row],[136 (05JUL1985 21:00:00)-Water Temperature (C)]]*OO[[#This Row],[78]]</f>
        <v>9.3750779253599995E-2</v>
      </c>
      <c r="CC507" s="10">
        <f>3/24000000*OO[[#This Row],[137 (06JUL1985 00:00:00)-Water Temperature (C)]]*OO[[#This Row],[79]]</f>
        <v>9.6807647047799997E-2</v>
      </c>
      <c r="CD507" s="10">
        <f>3/24000000*OO[[#This Row],[138 (06JUL1985 03:00:00)-Water Temperature (C)]]*OO[[#This Row],[80]]</f>
        <v>9.9531543033225006E-2</v>
      </c>
      <c r="CE507" s="10">
        <f>3/24000000*OO[[#This Row],[139 (06JUL1985 06:00:00)-Water Temperature (C)]]*OO[[#This Row],[81]]</f>
        <v>0.101996483761575</v>
      </c>
      <c r="CF507" s="10">
        <f>3/24000000*OO[[#This Row],[140 (06JUL1985 09:00:00)-Water Temperature (C)]]*OO[[#This Row],[82]]</f>
        <v>0.1046111793382625</v>
      </c>
      <c r="CG507" s="10">
        <f>3/24000000*OO[[#This Row],[141 (06JUL1985 12:00:00)-Water Temperature (C)]]*OO[[#This Row],[83]]</f>
        <v>0.10707230622719997</v>
      </c>
      <c r="CH507" s="10">
        <f>3/24000000*OO[[#This Row],[142 (06JUL1985 15:00:00)-Water Temperature (C)]]*OO[[#This Row],[84]]</f>
        <v>0.10921926313982501</v>
      </c>
      <c r="CI507" s="10">
        <f>3/24000000*OO[[#This Row],[143 (06JUL1985 18:00:00)-Water Temperature (C)]]*OO[[#This Row],[85]]</f>
        <v>0.11100842040750002</v>
      </c>
      <c r="CJ507" s="10">
        <f>3/24000000*OO[[#This Row],[144 (06JUL1985 21:00:00)-Water Temperature (C)]]*OO[[#This Row],[86]]</f>
        <v>0.11214554088237498</v>
      </c>
      <c r="CK507" s="10">
        <f>3/24000000*OO[[#This Row],[145 (07JUL1985 00:00:00)-Water Temperature (C)]]*OO[[#This Row],[87]]</f>
        <v>0.11276636950843751</v>
      </c>
      <c r="CL507" s="10">
        <f>3/24000000*OO[[#This Row],[146 (07JUL1985 03:00:00)-Water Temperature (C)]]*OO[[#This Row],[88]]</f>
        <v>0.11308777891536249</v>
      </c>
      <c r="CM507" s="10">
        <f>3/24000000*OO[[#This Row],[147 (07JUL1985 06:00:00)-Water Temperature (C)]]*OO[[#This Row],[89]]</f>
        <v>0.11318244501962499</v>
      </c>
      <c r="CN507" s="10">
        <f>3/24000000*OO[[#This Row],[148 (07JUL1985 09:00:00)-Water Temperature (C)]]*OO[[#This Row],[90]]</f>
        <v>0.11320457477793749</v>
      </c>
      <c r="CO507" s="10">
        <f>3/24000000*OO[[#This Row],[149 (07JUL1985 12:00:00)-Water Temperature (C)]]*OO[[#This Row],[91]]</f>
        <v>0.11325848036849999</v>
      </c>
      <c r="CP507" s="10">
        <f>3/24000000*OO[[#This Row],[150 (07JUL1985 15:00:00)-Water Temperature (C)]]*OO[[#This Row],[92]]</f>
        <v>0.1133850676248875</v>
      </c>
      <c r="CQ507" s="10">
        <f>3/24000000*OO[[#This Row],[151 (07JUL1985 18:00:00)-Water Temperature (C)]]*OO[[#This Row],[93]]</f>
        <v>0.11311064654566251</v>
      </c>
      <c r="CR507" s="10">
        <f>3/24000000*OO[[#This Row],[152 (07JUL1985 21:00:00)-Water Temperature (C)]]*OO[[#This Row],[94]]</f>
        <v>0.11239140796863749</v>
      </c>
      <c r="CS507" s="10">
        <f>3/24000000*OO[[#This Row],[153 (08JUL1985 00:00:00)-Water Temperature (C)]]*OO[[#This Row],[95]]</f>
        <v>0.11145865493219999</v>
      </c>
      <c r="CT507" s="10">
        <f>3/24000000*OO[[#This Row],[154 (08JUL1985 03:00:00)-Water Temperature (C)]]*OO[[#This Row],[96]]</f>
        <v>0.1103930674884</v>
      </c>
      <c r="CU507" s="10">
        <f>3/24000000*OO[[#This Row],[155 (08JUL1985 06:00:00)-Water Temperature (C)]]*OO[[#This Row],[97]]</f>
        <v>0.10924393303249998</v>
      </c>
      <c r="CV507" s="10">
        <f>3/24000000*OO[[#This Row],[156 (08JUL1985 09:00:00)-Water Temperature (C)]]*OO[[#This Row],[98]]</f>
        <v>0.1083401881632</v>
      </c>
      <c r="CW507" s="10">
        <f>3/24000000*OO[[#This Row],[157 (08JUL1985 12:00:00)-Water Temperature (C)]]*OO[[#This Row],[99]]</f>
        <v>0.107577259221</v>
      </c>
    </row>
    <row r="508" spans="1:101" x14ac:dyDescent="0.35">
      <c r="A508" t="s">
        <v>515</v>
      </c>
      <c r="B508">
        <v>815.34609999999998</v>
      </c>
      <c r="C508" s="10">
        <f>3/24*OO[[#This Row],[59 (26JUN1985 06:00:00)-Water Temperature (C)]]*OO[[#This Row],[1]]/SUM(OO[1])</f>
        <v>0</v>
      </c>
      <c r="D508" s="10">
        <f>3/24*OO[[#This Row],[60 (26JUN1985 09:00:00)-Water Temperature (C)]]*OO[[#This Row],[2]]/SUM(OO[2])</f>
        <v>0</v>
      </c>
      <c r="E508" s="10">
        <f>3/24*OO[[#This Row],[61 (26JUN1985 12:00:00)-Water Temperature (C)]]*OO[[#This Row],[3]]/SUM(OO[3])</f>
        <v>0</v>
      </c>
      <c r="F508" s="10">
        <f>3/24*OO[[#This Row],[62 (26JUN1985 15:00:00)-Water Temperature (C)]]*OO[[#This Row],[4]]/SUM(OO[4])</f>
        <v>0</v>
      </c>
      <c r="G508" s="10">
        <f>3/24*OO[[#This Row],[63 (26JUN1985 18:00:00)-Water Temperature (C)]]*OO[[#This Row],[5]]/SUM(OO[5])</f>
        <v>0</v>
      </c>
      <c r="H508" s="10">
        <f>3/24*OO[[#This Row],[64 (26JUN1985 21:00:00)-Water Temperature (C)]]*OO[[#This Row],[6]]/SUM(OO[6])</f>
        <v>0</v>
      </c>
      <c r="I508" s="10">
        <f>3/24*OO[[#This Row],[65 (27JUN1985 00:00:00)-Water Temperature (C)]]*OO[[#This Row],[7]]/SUM(OO[7])</f>
        <v>0</v>
      </c>
      <c r="J508" s="10">
        <f>3/24*OO[[#This Row],[66 (27JUN1985 03:00:00)-Water Temperature (C)]]*OO[[#This Row],[8]]/SUM(OO[8])</f>
        <v>0</v>
      </c>
      <c r="K508" s="10">
        <f>3/24*OO[[#This Row],[67 (27JUN1985 06:00:00)-Water Temperature (C)]]*OO[[#This Row],[9]]/SUM(OO[9])</f>
        <v>0</v>
      </c>
      <c r="L508" s="10">
        <f>3/24*OO[[#This Row],[68 (27JUN1985 09:00:00)-Water Temperature (C)]]*OO[[#This Row],[10]]/SUM(OO[10])</f>
        <v>0</v>
      </c>
      <c r="M508" s="10">
        <f>3/24*OO[[#This Row],[69 (27JUN1985 12:00:00)-Water Temperature (C)]]*OO[[#This Row],[11]]/SUM(OO[11])</f>
        <v>0</v>
      </c>
      <c r="N508" s="10">
        <f>3/24*OO[[#This Row],[70 (27JUN1985 15:00:00)-Water Temperature (C)]]*OO[[#This Row],[12]]/SUM(OO[12])</f>
        <v>0</v>
      </c>
      <c r="O508" s="10">
        <f>3/24*OO[[#This Row],[71 (27JUN1985 18:00:00)-Water Temperature (C)]]*OO[[#This Row],[13]]/SUM(OO[13])</f>
        <v>0</v>
      </c>
      <c r="P508" s="10">
        <f>3/24*OO[[#This Row],[72 (27JUN1985 21:00:00)-Water Temperature (C)]]*OO[[#This Row],[14]]/SUM(OO[14])</f>
        <v>0</v>
      </c>
      <c r="Q508" s="10">
        <f>3/24*OO[[#This Row],[73 (28JUN1985 00:00:00)-Water Temperature (C)]]*OO[[#This Row],[15]]/SUM(OO[15])</f>
        <v>0</v>
      </c>
      <c r="R508" s="10">
        <f>3/24*OO[[#This Row],[74 (28JUN1985 03:00:00)-Water Temperature (C)]]*OO[[#This Row],[16]]/SUM(OO[16])</f>
        <v>0</v>
      </c>
      <c r="S508" s="10">
        <f>3/24*OO[[#This Row],[75 (28JUN1985 06:00:00)-Water Temperature (C)]]*OO[[#This Row],[17]]/SUM(OO[17])</f>
        <v>0</v>
      </c>
      <c r="T508" s="10">
        <f>3/24*OO[[#This Row],[76 (28JUN1985 09:00:00)-Water Temperature (C)]]*OO[[#This Row],[18]]/SUM(OO[18])</f>
        <v>0</v>
      </c>
      <c r="U508" s="10">
        <f>3/24*OO[[#This Row],[77 (28JUN1985 12:00:00)-Water Temperature (C)]]*OO[[#This Row],[19]]/SUM(OO[19])</f>
        <v>0</v>
      </c>
      <c r="V508" s="10">
        <f>3/24000000*OO[[#This Row],[78 (28JUN1985 15:00:00)-Water Temperature (C)]]*OO[[#This Row],[20]]</f>
        <v>0</v>
      </c>
      <c r="W508" s="10">
        <f>3/24000000*OO[[#This Row],[79 (28JUN1985 18:00:00)-Water Temperature (C)]]*OO[[#This Row],[21]]</f>
        <v>0</v>
      </c>
      <c r="X508" s="10">
        <f>3/24000000*OO[[#This Row],[80 (28JUN1985 21:00:00)-Water Temperature (C)]]*OO[[#This Row],[22]]</f>
        <v>0</v>
      </c>
      <c r="Y508" s="10">
        <f>3/24000000*OO[[#This Row],[81 (29JUN1985 00:00:00)-Water Temperature (C)]]*OO[[#This Row],[23]]</f>
        <v>0</v>
      </c>
      <c r="Z508" s="10">
        <f>3/24000000*OO[[#This Row],[82 (29JUN1985 03:00:00)-Water Temperature (C)]]*OO[[#This Row],[24]]</f>
        <v>0</v>
      </c>
      <c r="AA508" s="10">
        <f>3/24000000*OO[[#This Row],[83 (29JUN1985 06:00:00)-Water Temperature (C)]]*OO[[#This Row],[25]]</f>
        <v>0</v>
      </c>
      <c r="AB508" s="10">
        <f>3/24000000*OO[[#This Row],[84 (29JUN1985 09:00:00)-Water Temperature (C)]]*OO[[#This Row],[26]]</f>
        <v>0</v>
      </c>
      <c r="AC508" s="10">
        <f>3/24000000*OO[[#This Row],[85 (29JUN1985 12:00:00)-Water Temperature (C)]]*OO[[#This Row],[27]]</f>
        <v>7.6148190064299983E-41</v>
      </c>
      <c r="AD508" s="10">
        <f>3/24000000*OO[[#This Row],[86 (29JUN1985 15:00:00)-Water Temperature (C)]]*OO[[#This Row],[28]]</f>
        <v>1.9649006331612497E-36</v>
      </c>
      <c r="AE508" s="10">
        <f>3/24000000*OO[[#This Row],[88 (29JUN1985 21:00:00)-Water Temperature (C)]]*OO[[#This Row],[30]]</f>
        <v>3.1158217980102501E-29</v>
      </c>
      <c r="AF508" s="10">
        <f>3/24000000*OO[[#This Row],[88 (29JUN1985 21:00:00)-Water Temperature (C)]]*OO[[#This Row],[30]]</f>
        <v>3.1158217980102501E-29</v>
      </c>
      <c r="AG508" s="10">
        <f>3/24000000*OO[[#This Row],[89 (30JUN1985 00:00:00)-Water Temperature (C)]]*OO[[#This Row],[31]]</f>
        <v>2.738929140538625E-26</v>
      </c>
      <c r="AH508" s="10">
        <f>3/24000000*OO[[#This Row],[90 (30JUN1985 03:00:00)-Water Temperature (C)]]*OO[[#This Row],[32]]</f>
        <v>1.077829608463125E-23</v>
      </c>
      <c r="AI508" s="10">
        <f>3/24000000*OO[[#This Row],[91 (30JUN1985 06:00:00)-Water Temperature (C)]]*OO[[#This Row],[33]]</f>
        <v>2.1460866079679995E-21</v>
      </c>
      <c r="AJ508" s="10">
        <f>3/24000000*OO[[#This Row],[92 (30JUN1985 09:00:00)-Water Temperature (C)]]*OO[[#This Row],[34]]</f>
        <v>2.3818595879193745E-19</v>
      </c>
      <c r="AK508" s="10">
        <f>3/24000000*OO[[#This Row],[93 (30JUN1985 12:00:00)-Water Temperature (C)]]*OO[[#This Row],[35]]</f>
        <v>1.5887615944978748E-17</v>
      </c>
      <c r="AL508" s="10">
        <f>3/24000000*OO[[#This Row],[94 (30JUN1985 15:00:00)-Water Temperature (C)]]*OO[[#This Row],[36]]</f>
        <v>6.7734878125199993E-16</v>
      </c>
      <c r="AM508" s="10">
        <f>3/24000000*OO[[#This Row],[95 (30JUN1985 18:00:00)-Water Temperature (C)]]*OO[[#This Row],[37]]</f>
        <v>1.940714998073125E-14</v>
      </c>
      <c r="AN508" s="10">
        <f>3/24000000*OO[[#This Row],[96 (30JUN1985 21:00:00)-Water Temperature (C)]]*OO[[#This Row],[38]]</f>
        <v>3.8973595778425E-13</v>
      </c>
      <c r="AO508" s="10">
        <f>3/24000000*OO[[#This Row],[97 (01JUL1985 00:00:00)-Water Temperature (C)]]*OO[[#This Row],[39]]</f>
        <v>5.709499701115E-12</v>
      </c>
      <c r="AP508" s="10">
        <f>3/24000000*OO[[#This Row],[98 (01JUL1985 03:00:00)-Water Temperature (C)]]*OO[[#This Row],[40]]</f>
        <v>6.3261087606399991E-11</v>
      </c>
      <c r="AQ508" s="10">
        <f>3/24000000*OO[[#This Row],[99 (01JUL1985 06:00:00)-Water Temperature (C)]]*OO[[#This Row],[41]]</f>
        <v>5.4748335169999987E-10</v>
      </c>
      <c r="AR508" s="10">
        <f>3/24000000*OO[[#This Row],[100 (01JUL1985 09:00:00)-Water Temperature (C)]]*OO[[#This Row],[42]]</f>
        <v>3.8147069593480002E-9</v>
      </c>
      <c r="AS508" s="10">
        <f>3/24000000*OO[[#This Row],[101 (01JUL1985 12:00:00)-Water Temperature (C)]]*OO[[#This Row],[43]]</f>
        <v>2.1790259549493747E-8</v>
      </c>
      <c r="AT508" s="10">
        <f>3/24000000*OO[[#This Row],[102 (01JUL1985 15:00:00)-Water Temperature (C)]]*OO[[#This Row],[44]]</f>
        <v>1.0386706284585001E-7</v>
      </c>
      <c r="AU508" s="10">
        <f>3/24000000*OO[[#This Row],[103 (01JUL1985 18:00:00)-Water Temperature (C)]]*OO[[#This Row],[45]]</f>
        <v>4.2143413933324993E-7</v>
      </c>
      <c r="AV508" s="10">
        <f>3/24000000*OO[[#This Row],[104 (01JUL1985 21:00:00)-Water Temperature (C)]]*OO[[#This Row],[46]]</f>
        <v>1.47926647909425E-6</v>
      </c>
      <c r="AW508" s="10">
        <f>3/24000000*OO[[#This Row],[105 (02JUL1985 00:00:00)-Water Temperature (C)]]*OO[[#This Row],[47]]</f>
        <v>4.5737446236299991E-6</v>
      </c>
      <c r="AX508" s="10">
        <f>3/24000000*OO[[#This Row],[106 (02JUL1985 03:00:00)-Water Temperature (C)]]*OO[[#This Row],[48]]</f>
        <v>1.2616664450474999E-5</v>
      </c>
      <c r="AY508" s="10">
        <f>3/24000000*OO[[#This Row],[107 (02JUL1985 06:00:00)-Water Temperature (C)]]*OO[[#This Row],[49]]</f>
        <v>3.1421836301354993E-5</v>
      </c>
      <c r="AZ508" s="10">
        <f>3/24000000*OO[[#This Row],[108 (02JUL1985 09:00:00)-Water Temperature (C)]]*OO[[#This Row],[50]]</f>
        <v>7.1408859560649998E-5</v>
      </c>
      <c r="BA508" s="10">
        <f>3/24000000*OO[[#This Row],[109 (02JUL1985 12:00:00)-Water Temperature (C)]]*OO[[#This Row],[51]]</f>
        <v>1.4986647697777498E-4</v>
      </c>
      <c r="BB508" s="10">
        <f>3/24000000*OO[[#This Row],[110 (02JUL1985 15:00:00)-Water Temperature (C)]]*OO[[#This Row],[52]]</f>
        <v>2.9299816862602497E-4</v>
      </c>
      <c r="BC508" s="10">
        <f>3/24000000*OO[[#This Row],[111 (02JUL1985 18:00:00)-Water Temperature (C)]]*OO[[#This Row],[53]]</f>
        <v>5.3634446152437494E-4</v>
      </c>
      <c r="BD508" s="10">
        <f>3/24000000*OO[[#This Row],[112 (02JUL1985 21:00:00)-Water Temperature (C)]]*OO[[#This Row],[54]]</f>
        <v>9.2301965391249996E-4</v>
      </c>
      <c r="BE508" s="10">
        <f>3/24000000*OO[[#This Row],[113 (03JUL1985 00:00:00)-Water Temperature (C)]]*OO[[#This Row],[55]]</f>
        <v>1.501600181669E-3</v>
      </c>
      <c r="BF508" s="10">
        <f>3/24000000*OO[[#This Row],[114 (03JUL1985 03:00:00)-Water Temperature (C)]]*OO[[#This Row],[56]]</f>
        <v>2.3296633670062501E-3</v>
      </c>
      <c r="BG508" s="10">
        <f>3/24000000*OO[[#This Row],[115 (03JUL1985 06:00:00)-Water Temperature (C)]]*OO[[#This Row],[57]]</f>
        <v>3.4670119295072497E-3</v>
      </c>
      <c r="BH508" s="10">
        <f>3/24000000*OO[[#This Row],[116 (03JUL1985 09:00:00)-Water Temperature (C)]]*OO[[#This Row],[58]]</f>
        <v>4.9843740433762494E-3</v>
      </c>
      <c r="BI508" s="10">
        <f>3/24000000*OO[[#This Row],[117 (03JUL1985 12:00:00)-Water Temperature (C)]]*OO[[#This Row],[59]]</f>
        <v>6.933638936975E-3</v>
      </c>
      <c r="BJ508" s="10">
        <f>3/24000000*OO[[#This Row],[118 (03JUL1985 15:00:00)-Water Temperature (C)]]*OO[[#This Row],[60]]</f>
        <v>9.3415596967474993E-3</v>
      </c>
      <c r="BK508" s="10">
        <f>3/24000000*OO[[#This Row],[119 (03JUL1985 18:00:00)-Water Temperature (C)]]*OO[[#This Row],[61]]</f>
        <v>1.2225103575116251E-2</v>
      </c>
      <c r="BL508" s="10">
        <f>3/24000000*OO[[#This Row],[120 (03JUL1985 21:00:00)-Water Temperature (C)]]*OO[[#This Row],[62]]</f>
        <v>1.556033399674875E-2</v>
      </c>
      <c r="BM508" s="10">
        <f>3/24000000*OO[[#This Row],[121 (04JUL1985 00:00:00)-Water Temperature (C)]]*OO[[#This Row],[63]]</f>
        <v>1.9334308233149997E-2</v>
      </c>
      <c r="BN508" s="10">
        <f>3/24000000*OO[[#This Row],[122 (04JUL1985 03:00:00)-Water Temperature (C)]]*OO[[#This Row],[64]]</f>
        <v>2.3536961918505E-2</v>
      </c>
      <c r="BO508" s="10">
        <f>3/24000000*OO[[#This Row],[123 (04JUL1985 06:00:00)-Water Temperature (C)]]*OO[[#This Row],[65]]</f>
        <v>2.8134321193059995E-2</v>
      </c>
      <c r="BP508" s="10">
        <f>3/24000000*OO[[#This Row],[124 (04JUL1985 09:00:00)-Water Temperature (C)]]*OO[[#This Row],[66]]</f>
        <v>3.3192862837499996E-2</v>
      </c>
      <c r="BQ508" s="10">
        <f>3/24000000*OO[[#This Row],[125 (04JUL1985 12:00:00)-Water Temperature (C)]]*OO[[#This Row],[67]]</f>
        <v>3.8574718104604992E-2</v>
      </c>
      <c r="BR508" s="10">
        <f>3/24000000*OO[[#This Row],[126 (04JUL1985 15:00:00)-Water Temperature (C)]]*OO[[#This Row],[68]]</f>
        <v>4.4151077010049992E-2</v>
      </c>
      <c r="BS508" s="10">
        <f>3/24000000*OO[[#This Row],[127 (04JUL1985 18:00:00)-Water Temperature (C)]]*OO[[#This Row],[69]]</f>
        <v>4.9830333042262497E-2</v>
      </c>
      <c r="BT508" s="10">
        <f>3/24000000*OO[[#This Row],[128 (04JUL1985 21:00:00)-Water Temperature (C)]]*OO[[#This Row],[70]]</f>
        <v>5.5501430780812495E-2</v>
      </c>
      <c r="BU508" s="10">
        <f>3/24000000*OO[[#This Row],[129 (05JUL1985 00:00:00)-Water Temperature (C)]]*OO[[#This Row],[71]]</f>
        <v>6.1047700172549992E-2</v>
      </c>
      <c r="BV508" s="10">
        <f>3/24000000*OO[[#This Row],[130 (05JUL1985 03:00:00)-Water Temperature (C)]]*OO[[#This Row],[72]]</f>
        <v>6.6500171271787492E-2</v>
      </c>
      <c r="BW508" s="10">
        <f>3/24000000*OO[[#This Row],[131 (05JUL1985 06:00:00)-Water Temperature (C)]]*OO[[#This Row],[73]]</f>
        <v>7.185377423384999E-2</v>
      </c>
      <c r="BX508" s="10">
        <f>3/24000000*OO[[#This Row],[132 (05JUL1985 09:00:00)-Water Temperature (C)]]*OO[[#This Row],[74]]</f>
        <v>7.7321943282799982E-2</v>
      </c>
      <c r="BY508" s="10">
        <f>3/24000000*OO[[#This Row],[133 (05JUL1985 12:00:00)-Water Temperature (C)]]*OO[[#This Row],[75]]</f>
        <v>8.2718320699525005E-2</v>
      </c>
      <c r="BZ508" s="10">
        <f>3/24000000*OO[[#This Row],[134 (05JUL1985 15:00:00)-Water Temperature (C)]]*OO[[#This Row],[76]]</f>
        <v>8.7910175426612502E-2</v>
      </c>
      <c r="CA508" s="10">
        <f>3/24000000*OO[[#This Row],[135 (05JUL1985 18:00:00)-Water Temperature (C)]]*OO[[#This Row],[77]]</f>
        <v>9.2788870763187495E-2</v>
      </c>
      <c r="CB508" s="10">
        <f>3/24000000*OO[[#This Row],[136 (05JUL1985 21:00:00)-Water Temperature (C)]]*OO[[#This Row],[78]]</f>
        <v>9.7051073055300002E-2</v>
      </c>
      <c r="CC508" s="10">
        <f>3/24000000*OO[[#This Row],[137 (06JUL1985 00:00:00)-Water Temperature (C)]]*OO[[#This Row],[79]]</f>
        <v>0.100757529346125</v>
      </c>
      <c r="CD508" s="10">
        <f>3/24000000*OO[[#This Row],[138 (06JUL1985 03:00:00)-Water Temperature (C)]]*OO[[#This Row],[80]]</f>
        <v>0.10413136564064998</v>
      </c>
      <c r="CE508" s="10">
        <f>3/24000000*OO[[#This Row],[139 (06JUL1985 06:00:00)-Water Temperature (C)]]*OO[[#This Row],[81]]</f>
        <v>0.10724607610027501</v>
      </c>
      <c r="CF508" s="10">
        <f>3/24000000*OO[[#This Row],[140 (06JUL1985 09:00:00)-Water Temperature (C)]]*OO[[#This Row],[82]]</f>
        <v>0.11053027315884999</v>
      </c>
      <c r="CG508" s="10">
        <f>3/24000000*OO[[#This Row],[141 (06JUL1985 12:00:00)-Water Temperature (C)]]*OO[[#This Row],[83]]</f>
        <v>0.11365599159809998</v>
      </c>
      <c r="CH508" s="10">
        <f>3/24000000*OO[[#This Row],[142 (06JUL1985 15:00:00)-Water Temperature (C)]]*OO[[#This Row],[84]]</f>
        <v>0.11644862778367499</v>
      </c>
      <c r="CI508" s="10">
        <f>3/24000000*OO[[#This Row],[143 (06JUL1985 18:00:00)-Water Temperature (C)]]*OO[[#This Row],[85]]</f>
        <v>0.11885630804617502</v>
      </c>
      <c r="CJ508" s="10">
        <f>3/24000000*OO[[#This Row],[144 (06JUL1985 21:00:00)-Water Temperature (C)]]*OO[[#This Row],[86]]</f>
        <v>0.12055576481313751</v>
      </c>
      <c r="CK508" s="10">
        <f>3/24000000*OO[[#This Row],[145 (07JUL1985 00:00:00)-Water Temperature (C)]]*OO[[#This Row],[87]]</f>
        <v>0.12169293465615</v>
      </c>
      <c r="CL508" s="10">
        <f>3/24000000*OO[[#This Row],[146 (07JUL1985 03:00:00)-Water Temperature (C)]]*OO[[#This Row],[88]]</f>
        <v>0.12249537619</v>
      </c>
      <c r="CM508" s="10">
        <f>3/24000000*OO[[#This Row],[147 (07JUL1985 06:00:00)-Water Temperature (C)]]*OO[[#This Row],[89]]</f>
        <v>0.12303949455804999</v>
      </c>
      <c r="CN508" s="10">
        <f>3/24000000*OO[[#This Row],[148 (07JUL1985 09:00:00)-Water Temperature (C)]]*OO[[#This Row],[90]]</f>
        <v>0.12349384737543748</v>
      </c>
      <c r="CO508" s="10">
        <f>3/24000000*OO[[#This Row],[149 (07JUL1985 12:00:00)-Water Temperature (C)]]*OO[[#This Row],[91]]</f>
        <v>0.12397024870972498</v>
      </c>
      <c r="CP508" s="10">
        <f>3/24000000*OO[[#This Row],[150 (07JUL1985 15:00:00)-Water Temperature (C)]]*OO[[#This Row],[92]]</f>
        <v>0.12451532925037499</v>
      </c>
      <c r="CQ508" s="10">
        <f>3/24000000*OO[[#This Row],[151 (07JUL1985 18:00:00)-Water Temperature (C)]]*OO[[#This Row],[93]]</f>
        <v>0.1245972742669125</v>
      </c>
      <c r="CR508" s="10">
        <f>3/24000000*OO[[#This Row],[152 (07JUL1985 21:00:00)-Water Temperature (C)]]*OO[[#This Row],[94]]</f>
        <v>0.12416997406248748</v>
      </c>
      <c r="CS508" s="10">
        <f>3/24000000*OO[[#This Row],[153 (08JUL1985 00:00:00)-Water Temperature (C)]]*OO[[#This Row],[95]]</f>
        <v>0.12349000690275001</v>
      </c>
      <c r="CT508" s="10">
        <f>3/24000000*OO[[#This Row],[154 (08JUL1985 03:00:00)-Water Temperature (C)]]*OO[[#This Row],[96]]</f>
        <v>0.12264647169125001</v>
      </c>
      <c r="CU508" s="10">
        <f>3/24000000*OO[[#This Row],[155 (08JUL1985 06:00:00)-Water Temperature (C)]]*OO[[#This Row],[97]]</f>
        <v>0.12169464139995</v>
      </c>
      <c r="CV508" s="10">
        <f>3/24000000*OO[[#This Row],[156 (08JUL1985 09:00:00)-Water Temperature (C)]]*OO[[#This Row],[98]]</f>
        <v>0.12100351515638749</v>
      </c>
      <c r="CW508" s="10">
        <f>3/24000000*OO[[#This Row],[157 (08JUL1985 12:00:00)-Water Temperature (C)]]*OO[[#This Row],[99]]</f>
        <v>0.1204539290762625</v>
      </c>
    </row>
    <row r="509" spans="1:101" x14ac:dyDescent="0.35">
      <c r="A509" t="s">
        <v>516</v>
      </c>
      <c r="B509">
        <v>810.21939999999995</v>
      </c>
      <c r="C509" s="10">
        <f>3/24*OO[[#This Row],[59 (26JUN1985 06:00:00)-Water Temperature (C)]]*OO[[#This Row],[1]]/SUM(OO[1])</f>
        <v>0</v>
      </c>
      <c r="D509" s="10">
        <f>3/24*OO[[#This Row],[60 (26JUN1985 09:00:00)-Water Temperature (C)]]*OO[[#This Row],[2]]/SUM(OO[2])</f>
        <v>0</v>
      </c>
      <c r="E509" s="10">
        <f>3/24*OO[[#This Row],[61 (26JUN1985 12:00:00)-Water Temperature (C)]]*OO[[#This Row],[3]]/SUM(OO[3])</f>
        <v>0</v>
      </c>
      <c r="F509" s="10">
        <f>3/24*OO[[#This Row],[62 (26JUN1985 15:00:00)-Water Temperature (C)]]*OO[[#This Row],[4]]/SUM(OO[4])</f>
        <v>0</v>
      </c>
      <c r="G509" s="10">
        <f>3/24*OO[[#This Row],[63 (26JUN1985 18:00:00)-Water Temperature (C)]]*OO[[#This Row],[5]]/SUM(OO[5])</f>
        <v>0</v>
      </c>
      <c r="H509" s="10">
        <f>3/24*OO[[#This Row],[64 (26JUN1985 21:00:00)-Water Temperature (C)]]*OO[[#This Row],[6]]/SUM(OO[6])</f>
        <v>0</v>
      </c>
      <c r="I509" s="10">
        <f>3/24*OO[[#This Row],[65 (27JUN1985 00:00:00)-Water Temperature (C)]]*OO[[#This Row],[7]]/SUM(OO[7])</f>
        <v>0</v>
      </c>
      <c r="J509" s="10">
        <f>3/24*OO[[#This Row],[66 (27JUN1985 03:00:00)-Water Temperature (C)]]*OO[[#This Row],[8]]/SUM(OO[8])</f>
        <v>0</v>
      </c>
      <c r="K509" s="10">
        <f>3/24*OO[[#This Row],[67 (27JUN1985 06:00:00)-Water Temperature (C)]]*OO[[#This Row],[9]]/SUM(OO[9])</f>
        <v>0</v>
      </c>
      <c r="L509" s="10">
        <f>3/24*OO[[#This Row],[68 (27JUN1985 09:00:00)-Water Temperature (C)]]*OO[[#This Row],[10]]/SUM(OO[10])</f>
        <v>0</v>
      </c>
      <c r="M509" s="10">
        <f>3/24*OO[[#This Row],[69 (27JUN1985 12:00:00)-Water Temperature (C)]]*OO[[#This Row],[11]]/SUM(OO[11])</f>
        <v>0</v>
      </c>
      <c r="N509" s="10">
        <f>3/24*OO[[#This Row],[70 (27JUN1985 15:00:00)-Water Temperature (C)]]*OO[[#This Row],[12]]/SUM(OO[12])</f>
        <v>0</v>
      </c>
      <c r="O509" s="10">
        <f>3/24*OO[[#This Row],[71 (27JUN1985 18:00:00)-Water Temperature (C)]]*OO[[#This Row],[13]]/SUM(OO[13])</f>
        <v>0</v>
      </c>
      <c r="P509" s="10">
        <f>3/24*OO[[#This Row],[72 (27JUN1985 21:00:00)-Water Temperature (C)]]*OO[[#This Row],[14]]/SUM(OO[14])</f>
        <v>0</v>
      </c>
      <c r="Q509" s="10">
        <f>3/24*OO[[#This Row],[73 (28JUN1985 00:00:00)-Water Temperature (C)]]*OO[[#This Row],[15]]/SUM(OO[15])</f>
        <v>0</v>
      </c>
      <c r="R509" s="10">
        <f>3/24*OO[[#This Row],[74 (28JUN1985 03:00:00)-Water Temperature (C)]]*OO[[#This Row],[16]]/SUM(OO[16])</f>
        <v>0</v>
      </c>
      <c r="S509" s="10">
        <f>3/24*OO[[#This Row],[75 (28JUN1985 06:00:00)-Water Temperature (C)]]*OO[[#This Row],[17]]/SUM(OO[17])</f>
        <v>0</v>
      </c>
      <c r="T509" s="10">
        <f>3/24*OO[[#This Row],[76 (28JUN1985 09:00:00)-Water Temperature (C)]]*OO[[#This Row],[18]]/SUM(OO[18])</f>
        <v>0</v>
      </c>
      <c r="U509" s="10">
        <f>3/24*OO[[#This Row],[77 (28JUN1985 12:00:00)-Water Temperature (C)]]*OO[[#This Row],[19]]/SUM(OO[19])</f>
        <v>0</v>
      </c>
      <c r="V509" s="10">
        <f>3/24000000*OO[[#This Row],[78 (28JUN1985 15:00:00)-Water Temperature (C)]]*OO[[#This Row],[20]]</f>
        <v>0</v>
      </c>
      <c r="W509" s="10">
        <f>3/24000000*OO[[#This Row],[79 (28JUN1985 18:00:00)-Water Temperature (C)]]*OO[[#This Row],[21]]</f>
        <v>0</v>
      </c>
      <c r="X509" s="10">
        <f>3/24000000*OO[[#This Row],[80 (28JUN1985 21:00:00)-Water Temperature (C)]]*OO[[#This Row],[22]]</f>
        <v>0</v>
      </c>
      <c r="Y509" s="10">
        <f>3/24000000*OO[[#This Row],[81 (29JUN1985 00:00:00)-Water Temperature (C)]]*OO[[#This Row],[23]]</f>
        <v>0</v>
      </c>
      <c r="Z509" s="10">
        <f>3/24000000*OO[[#This Row],[82 (29JUN1985 03:00:00)-Water Temperature (C)]]*OO[[#This Row],[24]]</f>
        <v>0</v>
      </c>
      <c r="AA509" s="10">
        <f>3/24000000*OO[[#This Row],[83 (29JUN1985 06:00:00)-Water Temperature (C)]]*OO[[#This Row],[25]]</f>
        <v>0</v>
      </c>
      <c r="AB509" s="10">
        <f>3/24000000*OO[[#This Row],[84 (29JUN1985 09:00:00)-Water Temperature (C)]]*OO[[#This Row],[26]]</f>
        <v>0</v>
      </c>
      <c r="AC509" s="10">
        <f>3/24000000*OO[[#This Row],[85 (29JUN1985 12:00:00)-Water Temperature (C)]]*OO[[#This Row],[27]]</f>
        <v>1.6738267572000001E-41</v>
      </c>
      <c r="AD509" s="10">
        <f>3/24000000*OO[[#This Row],[86 (29JUN1985 15:00:00)-Water Temperature (C)]]*OO[[#This Row],[28]]</f>
        <v>4.7314769327099994E-37</v>
      </c>
      <c r="AE509" s="10">
        <f>3/24000000*OO[[#This Row],[88 (29JUN1985 21:00:00)-Water Temperature (C)]]*OO[[#This Row],[30]]</f>
        <v>8.8529307594749994E-30</v>
      </c>
      <c r="AF509" s="10">
        <f>3/24000000*OO[[#This Row],[88 (29JUN1985 21:00:00)-Water Temperature (C)]]*OO[[#This Row],[30]]</f>
        <v>8.8529307594749994E-30</v>
      </c>
      <c r="AG509" s="10">
        <f>3/24000000*OO[[#This Row],[89 (30JUN1985 00:00:00)-Water Temperature (C)]]*OO[[#This Row],[31]]</f>
        <v>8.3806809246399997E-27</v>
      </c>
      <c r="AH509" s="10">
        <f>3/24000000*OO[[#This Row],[90 (30JUN1985 03:00:00)-Water Temperature (C)]]*OO[[#This Row],[32]]</f>
        <v>3.5296428376000004E-24</v>
      </c>
      <c r="AI509" s="10">
        <f>3/24000000*OO[[#This Row],[91 (30JUN1985 06:00:00)-Water Temperature (C)]]*OO[[#This Row],[33]]</f>
        <v>7.475176089747499E-22</v>
      </c>
      <c r="AJ509" s="10">
        <f>3/24000000*OO[[#This Row],[92 (30JUN1985 09:00:00)-Water Temperature (C)]]*OO[[#This Row],[34]]</f>
        <v>8.7889315912462497E-20</v>
      </c>
      <c r="AK509" s="10">
        <f>3/24000000*OO[[#This Row],[93 (30JUN1985 12:00:00)-Water Temperature (C)]]*OO[[#This Row],[35]]</f>
        <v>6.1851796661599996E-18</v>
      </c>
      <c r="AL509" s="10">
        <f>3/24000000*OO[[#This Row],[94 (30JUN1985 15:00:00)-Water Temperature (C)]]*OO[[#This Row],[36]]</f>
        <v>2.7724777818718751E-16</v>
      </c>
      <c r="AM509" s="10">
        <f>3/24000000*OO[[#This Row],[95 (30JUN1985 18:00:00)-Water Temperature (C)]]*OO[[#This Row],[37]]</f>
        <v>8.3264888274912491E-15</v>
      </c>
      <c r="AN509" s="10">
        <f>3/24000000*OO[[#This Row],[96 (30JUN1985 21:00:00)-Water Temperature (C)]]*OO[[#This Row],[38]]</f>
        <v>1.7479317370520001E-13</v>
      </c>
      <c r="AO509" s="10">
        <f>3/24000000*OO[[#This Row],[97 (01JUL1985 00:00:00)-Water Temperature (C)]]*OO[[#This Row],[39]]</f>
        <v>2.6703692691920002E-12</v>
      </c>
      <c r="AP509" s="10">
        <f>3/24000000*OO[[#This Row],[98 (01JUL1985 03:00:00)-Water Temperature (C)]]*OO[[#This Row],[40]]</f>
        <v>3.0784858999499998E-11</v>
      </c>
      <c r="AQ509" s="10">
        <f>3/24000000*OO[[#This Row],[99 (01JUL1985 06:00:00)-Water Temperature (C)]]*OO[[#This Row],[41]]</f>
        <v>2.7658225430025003E-10</v>
      </c>
      <c r="AR509" s="10">
        <f>3/24000000*OO[[#This Row],[100 (01JUL1985 09:00:00)-Water Temperature (C)]]*OO[[#This Row],[42]]</f>
        <v>1.9970626700853748E-9</v>
      </c>
      <c r="AS509" s="10">
        <f>3/24000000*OO[[#This Row],[101 (01JUL1985 12:00:00)-Water Temperature (C)]]*OO[[#This Row],[43]]</f>
        <v>1.1798267930357501E-8</v>
      </c>
      <c r="AT509" s="10">
        <f>3/24000000*OO[[#This Row],[102 (01JUL1985 15:00:00)-Water Temperature (C)]]*OO[[#This Row],[44]]</f>
        <v>5.8051956889712504E-8</v>
      </c>
      <c r="AU509" s="10">
        <f>3/24000000*OO[[#This Row],[103 (01JUL1985 18:00:00)-Water Temperature (C)]]*OO[[#This Row],[45]]</f>
        <v>2.4270114434651243E-7</v>
      </c>
      <c r="AV509" s="10">
        <f>3/24000000*OO[[#This Row],[104 (01JUL1985 21:00:00)-Water Temperature (C)]]*OO[[#This Row],[46]]</f>
        <v>8.7636107188999998E-7</v>
      </c>
      <c r="AW509" s="10">
        <f>3/24000000*OO[[#This Row],[105 (02JUL1985 00:00:00)-Water Temperature (C)]]*OO[[#This Row],[47]]</f>
        <v>2.7833351681216244E-6</v>
      </c>
      <c r="AX509" s="10">
        <f>3/24000000*OO[[#This Row],[106 (02JUL1985 03:00:00)-Water Temperature (C)]]*OO[[#This Row],[48]]</f>
        <v>7.8754022147325012E-6</v>
      </c>
      <c r="AY509" s="10">
        <f>3/24000000*OO[[#This Row],[107 (02JUL1985 06:00:00)-Water Temperature (C)]]*OO[[#This Row],[49]]</f>
        <v>2.0089955066812498E-5</v>
      </c>
      <c r="AZ509" s="10">
        <f>3/24000000*OO[[#This Row],[108 (02JUL1985 09:00:00)-Water Temperature (C)]]*OO[[#This Row],[50]]</f>
        <v>4.6701594745299998E-5</v>
      </c>
      <c r="BA509" s="10">
        <f>3/24000000*OO[[#This Row],[109 (02JUL1985 12:00:00)-Water Temperature (C)]]*OO[[#This Row],[51]]</f>
        <v>1.001374695316875E-4</v>
      </c>
      <c r="BB509" s="10">
        <f>3/24000000*OO[[#This Row],[110 (02JUL1985 15:00:00)-Water Temperature (C)]]*OO[[#This Row],[52]]</f>
        <v>1.9977994005299999E-4</v>
      </c>
      <c r="BC509" s="10">
        <f>3/24000000*OO[[#This Row],[111 (02JUL1985 18:00:00)-Water Temperature (C)]]*OO[[#This Row],[53]]</f>
        <v>3.7275048133567497E-4</v>
      </c>
      <c r="BD509" s="10">
        <f>3/24000000*OO[[#This Row],[112 (02JUL1985 21:00:00)-Water Temperature (C)]]*OO[[#This Row],[54]]</f>
        <v>6.5311693931774991E-4</v>
      </c>
      <c r="BE509" s="10">
        <f>3/24000000*OO[[#This Row],[113 (03JUL1985 00:00:00)-Water Temperature (C)]]*OO[[#This Row],[55]]</f>
        <v>1.0807461785339999E-3</v>
      </c>
      <c r="BF509" s="10">
        <f>3/24000000*OO[[#This Row],[114 (03JUL1985 03:00:00)-Water Temperature (C)]]*OO[[#This Row],[56]]</f>
        <v>1.7040302372032499E-3</v>
      </c>
      <c r="BG509" s="10">
        <f>3/24000000*OO[[#This Row],[115 (03JUL1985 06:00:00)-Water Temperature (C)]]*OO[[#This Row],[57]]</f>
        <v>2.5749079961857498E-3</v>
      </c>
      <c r="BH509" s="10">
        <f>3/24000000*OO[[#This Row],[116 (03JUL1985 09:00:00)-Water Temperature (C)]]*OO[[#This Row],[58]]</f>
        <v>3.7560195044677503E-3</v>
      </c>
      <c r="BI509" s="10">
        <f>3/24000000*OO[[#This Row],[117 (03JUL1985 12:00:00)-Water Temperature (C)]]*OO[[#This Row],[59]]</f>
        <v>5.2976605613849993E-3</v>
      </c>
      <c r="BJ509" s="10">
        <f>3/24000000*OO[[#This Row],[118 (03JUL1985 15:00:00)-Water Temperature (C)]]*OO[[#This Row],[60]]</f>
        <v>7.2315724270724992E-3</v>
      </c>
      <c r="BK509" s="10">
        <f>3/24000000*OO[[#This Row],[119 (03JUL1985 18:00:00)-Water Temperature (C)]]*OO[[#This Row],[61]]</f>
        <v>9.5816542538762501E-3</v>
      </c>
      <c r="BL509" s="10">
        <f>3/24000000*OO[[#This Row],[120 (03JUL1985 21:00:00)-Water Temperature (C)]]*OO[[#This Row],[62]]</f>
        <v>1.2338361872572499E-2</v>
      </c>
      <c r="BM509" s="10">
        <f>3/24000000*OO[[#This Row],[121 (04JUL1985 00:00:00)-Water Temperature (C)]]*OO[[#This Row],[63]]</f>
        <v>1.5501849274912502E-2</v>
      </c>
      <c r="BN509" s="10">
        <f>3/24000000*OO[[#This Row],[122 (04JUL1985 03:00:00)-Water Temperature (C)]]*OO[[#This Row],[64]]</f>
        <v>1.9072040376388748E-2</v>
      </c>
      <c r="BO509" s="10">
        <f>3/24000000*OO[[#This Row],[123 (04JUL1985 06:00:00)-Water Temperature (C)]]*OO[[#This Row],[65]]</f>
        <v>2.3028791967494997E-2</v>
      </c>
      <c r="BP509" s="10">
        <f>3/24000000*OO[[#This Row],[124 (04JUL1985 09:00:00)-Water Temperature (C)]]*OO[[#This Row],[66]]</f>
        <v>2.7433277467749997E-2</v>
      </c>
      <c r="BQ509" s="10">
        <f>3/24000000*OO[[#This Row],[125 (04JUL1985 12:00:00)-Water Temperature (C)]]*OO[[#This Row],[67]]</f>
        <v>3.2174125157693752E-2</v>
      </c>
      <c r="BR509" s="10">
        <f>3/24000000*OO[[#This Row],[126 (04JUL1985 15:00:00)-Water Temperature (C)]]*OO[[#This Row],[68]]</f>
        <v>3.7145528569350009E-2</v>
      </c>
      <c r="BS509" s="10">
        <f>3/24000000*OO[[#This Row],[127 (04JUL1985 18:00:00)-Water Temperature (C)]]*OO[[#This Row],[69]]</f>
        <v>4.2270027085687494E-2</v>
      </c>
      <c r="BT509" s="10">
        <f>3/24000000*OO[[#This Row],[128 (04JUL1985 21:00:00)-Water Temperature (C)]]*OO[[#This Row],[70]]</f>
        <v>4.7450925957237503E-2</v>
      </c>
      <c r="BU509" s="10">
        <f>3/24000000*OO[[#This Row],[129 (05JUL1985 00:00:00)-Water Temperature (C)]]*OO[[#This Row],[71]]</f>
        <v>5.2584873659549995E-2</v>
      </c>
      <c r="BV509" s="10">
        <f>3/24000000*OO[[#This Row],[130 (05JUL1985 03:00:00)-Water Temperature (C)]]*OO[[#This Row],[72]]</f>
        <v>5.7693643506250003E-2</v>
      </c>
      <c r="BW509" s="10">
        <f>3/24000000*OO[[#This Row],[131 (05JUL1985 06:00:00)-Water Temperature (C)]]*OO[[#This Row],[73]]</f>
        <v>6.2767701476799984E-2</v>
      </c>
      <c r="BX509" s="10">
        <f>3/24000000*OO[[#This Row],[132 (05JUL1985 09:00:00)-Water Temperature (C)]]*OO[[#This Row],[74]]</f>
        <v>6.7993934753249982E-2</v>
      </c>
      <c r="BY509" s="10">
        <f>3/24000000*OO[[#This Row],[133 (05JUL1985 12:00:00)-Water Temperature (C)]]*OO[[#This Row],[75]]</f>
        <v>7.3198209931500002E-2</v>
      </c>
      <c r="BZ509" s="10">
        <f>3/24000000*OO[[#This Row],[134 (05JUL1985 15:00:00)-Water Temperature (C)]]*OO[[#This Row],[76]]</f>
        <v>7.8260563692637508E-2</v>
      </c>
      <c r="CA509" s="10">
        <f>3/24000000*OO[[#This Row],[135 (05JUL1985 18:00:00)-Water Temperature (C)]]*OO[[#This Row],[77]]</f>
        <v>8.3075729184375002E-2</v>
      </c>
      <c r="CB509" s="10">
        <f>3/24000000*OO[[#This Row],[136 (05JUL1985 21:00:00)-Water Temperature (C)]]*OO[[#This Row],[78]]</f>
        <v>8.7359435592399989E-2</v>
      </c>
      <c r="CC509" s="10">
        <f>3/24000000*OO[[#This Row],[137 (06JUL1985 00:00:00)-Water Temperature (C)]]*OO[[#This Row],[79]]</f>
        <v>9.1167097025249985E-2</v>
      </c>
      <c r="CD509" s="10">
        <f>3/24000000*OO[[#This Row],[138 (06JUL1985 03:00:00)-Water Temperature (C)]]*OO[[#This Row],[80]]</f>
        <v>9.4692497807662493E-2</v>
      </c>
      <c r="CE509" s="10">
        <f>3/24000000*OO[[#This Row],[139 (06JUL1985 06:00:00)-Water Temperature (C)]]*OO[[#This Row],[81]]</f>
        <v>9.7997709415049997E-2</v>
      </c>
      <c r="CF509" s="10">
        <f>3/24000000*OO[[#This Row],[140 (06JUL1985 09:00:00)-Water Temperature (C)]]*OO[[#This Row],[82]]</f>
        <v>0.1014750343288125</v>
      </c>
      <c r="CG509" s="10">
        <f>3/24000000*OO[[#This Row],[141 (06JUL1985 12:00:00)-Water Temperature (C)]]*OO[[#This Row],[83]]</f>
        <v>0.1048092272967</v>
      </c>
      <c r="CH509" s="10">
        <f>3/24000000*OO[[#This Row],[142 (06JUL1985 15:00:00)-Water Temperature (C)]]*OO[[#This Row],[84]]</f>
        <v>0.10783945206352499</v>
      </c>
      <c r="CI509" s="10">
        <f>3/24000000*OO[[#This Row],[143 (06JUL1985 18:00:00)-Water Temperature (C)]]*OO[[#This Row],[85]]</f>
        <v>0.110513037485525</v>
      </c>
      <c r="CJ509" s="10">
        <f>3/24000000*OO[[#This Row],[144 (06JUL1985 21:00:00)-Water Temperature (C)]]*OO[[#This Row],[86]]</f>
        <v>0.11251773195749999</v>
      </c>
      <c r="CK509" s="10">
        <f>3/24000000*OO[[#This Row],[145 (07JUL1985 00:00:00)-Water Temperature (C)]]*OO[[#This Row],[87]]</f>
        <v>0.1139986380320625</v>
      </c>
      <c r="CL509" s="10">
        <f>3/24000000*OO[[#This Row],[146 (07JUL1985 03:00:00)-Water Temperature (C)]]*OO[[#This Row],[88]]</f>
        <v>0.11515889047578748</v>
      </c>
      <c r="CM509" s="10">
        <f>3/24000000*OO[[#This Row],[147 (07JUL1985 06:00:00)-Water Temperature (C)]]*OO[[#This Row],[89]]</f>
        <v>0.11606955785049999</v>
      </c>
      <c r="CN509" s="10">
        <f>3/24000000*OO[[#This Row],[148 (07JUL1985 09:00:00)-Water Temperature (C)]]*OO[[#This Row],[90]]</f>
        <v>0.116886903089875</v>
      </c>
      <c r="CO509" s="10">
        <f>3/24000000*OO[[#This Row],[149 (07JUL1985 12:00:00)-Water Temperature (C)]]*OO[[#This Row],[91]]</f>
        <v>0.11771930438941251</v>
      </c>
      <c r="CP509" s="10">
        <f>3/24000000*OO[[#This Row],[150 (07JUL1985 15:00:00)-Water Temperature (C)]]*OO[[#This Row],[92]]</f>
        <v>0.11860424678025001</v>
      </c>
      <c r="CQ509" s="10">
        <f>3/24000000*OO[[#This Row],[151 (07JUL1985 18:00:00)-Water Temperature (C)]]*OO[[#This Row],[93]]</f>
        <v>0.11902699995374998</v>
      </c>
      <c r="CR509" s="10">
        <f>3/24000000*OO[[#This Row],[152 (07JUL1985 21:00:00)-Water Temperature (C)]]*OO[[#This Row],[94]]</f>
        <v>0.11894679326789998</v>
      </c>
      <c r="CS509" s="10">
        <f>3/24000000*OO[[#This Row],[153 (08JUL1985 00:00:00)-Water Temperature (C)]]*OO[[#This Row],[95]]</f>
        <v>0.11861602861962499</v>
      </c>
      <c r="CT509" s="10">
        <f>3/24000000*OO[[#This Row],[154 (08JUL1985 03:00:00)-Water Temperature (C)]]*OO[[#This Row],[96]]</f>
        <v>0.11811334365388748</v>
      </c>
      <c r="CU509" s="10">
        <f>3/24000000*OO[[#This Row],[155 (08JUL1985 06:00:00)-Water Temperature (C)]]*OO[[#This Row],[97]]</f>
        <v>0.11749375448362499</v>
      </c>
      <c r="CV509" s="10">
        <f>3/24000000*OO[[#This Row],[156 (08JUL1985 09:00:00)-Water Temperature (C)]]*OO[[#This Row],[98]]</f>
        <v>0.11712036340373748</v>
      </c>
      <c r="CW509" s="10">
        <f>3/24000000*OO[[#This Row],[157 (08JUL1985 12:00:00)-Water Temperature (C)]]*OO[[#This Row],[99]]</f>
        <v>0.1168676695452</v>
      </c>
    </row>
    <row r="510" spans="1:101" x14ac:dyDescent="0.35">
      <c r="A510" t="s">
        <v>517</v>
      </c>
      <c r="B510">
        <v>815.68439999999998</v>
      </c>
      <c r="C510" s="10">
        <f>3/24*OO[[#This Row],[59 (26JUN1985 06:00:00)-Water Temperature (C)]]*OO[[#This Row],[1]]/SUM(OO[1])</f>
        <v>0</v>
      </c>
      <c r="D510" s="10">
        <f>3/24*OO[[#This Row],[60 (26JUN1985 09:00:00)-Water Temperature (C)]]*OO[[#This Row],[2]]/SUM(OO[2])</f>
        <v>0</v>
      </c>
      <c r="E510" s="10">
        <f>3/24*OO[[#This Row],[61 (26JUN1985 12:00:00)-Water Temperature (C)]]*OO[[#This Row],[3]]/SUM(OO[3])</f>
        <v>0</v>
      </c>
      <c r="F510" s="10">
        <f>3/24*OO[[#This Row],[62 (26JUN1985 15:00:00)-Water Temperature (C)]]*OO[[#This Row],[4]]/SUM(OO[4])</f>
        <v>0</v>
      </c>
      <c r="G510" s="10">
        <f>3/24*OO[[#This Row],[63 (26JUN1985 18:00:00)-Water Temperature (C)]]*OO[[#This Row],[5]]/SUM(OO[5])</f>
        <v>0</v>
      </c>
      <c r="H510" s="10">
        <f>3/24*OO[[#This Row],[64 (26JUN1985 21:00:00)-Water Temperature (C)]]*OO[[#This Row],[6]]/SUM(OO[6])</f>
        <v>0</v>
      </c>
      <c r="I510" s="10">
        <f>3/24*OO[[#This Row],[65 (27JUN1985 00:00:00)-Water Temperature (C)]]*OO[[#This Row],[7]]/SUM(OO[7])</f>
        <v>0</v>
      </c>
      <c r="J510" s="10">
        <f>3/24*OO[[#This Row],[66 (27JUN1985 03:00:00)-Water Temperature (C)]]*OO[[#This Row],[8]]/SUM(OO[8])</f>
        <v>0</v>
      </c>
      <c r="K510" s="10">
        <f>3/24*OO[[#This Row],[67 (27JUN1985 06:00:00)-Water Temperature (C)]]*OO[[#This Row],[9]]/SUM(OO[9])</f>
        <v>0</v>
      </c>
      <c r="L510" s="10">
        <f>3/24*OO[[#This Row],[68 (27JUN1985 09:00:00)-Water Temperature (C)]]*OO[[#This Row],[10]]/SUM(OO[10])</f>
        <v>0</v>
      </c>
      <c r="M510" s="10">
        <f>3/24*OO[[#This Row],[69 (27JUN1985 12:00:00)-Water Temperature (C)]]*OO[[#This Row],[11]]/SUM(OO[11])</f>
        <v>0</v>
      </c>
      <c r="N510" s="10">
        <f>3/24*OO[[#This Row],[70 (27JUN1985 15:00:00)-Water Temperature (C)]]*OO[[#This Row],[12]]/SUM(OO[12])</f>
        <v>0</v>
      </c>
      <c r="O510" s="10">
        <f>3/24*OO[[#This Row],[71 (27JUN1985 18:00:00)-Water Temperature (C)]]*OO[[#This Row],[13]]/SUM(OO[13])</f>
        <v>0</v>
      </c>
      <c r="P510" s="10">
        <f>3/24*OO[[#This Row],[72 (27JUN1985 21:00:00)-Water Temperature (C)]]*OO[[#This Row],[14]]/SUM(OO[14])</f>
        <v>0</v>
      </c>
      <c r="Q510" s="10">
        <f>3/24*OO[[#This Row],[73 (28JUN1985 00:00:00)-Water Temperature (C)]]*OO[[#This Row],[15]]/SUM(OO[15])</f>
        <v>0</v>
      </c>
      <c r="R510" s="10">
        <f>3/24*OO[[#This Row],[74 (28JUN1985 03:00:00)-Water Temperature (C)]]*OO[[#This Row],[16]]/SUM(OO[16])</f>
        <v>0</v>
      </c>
      <c r="S510" s="10">
        <f>3/24*OO[[#This Row],[75 (28JUN1985 06:00:00)-Water Temperature (C)]]*OO[[#This Row],[17]]/SUM(OO[17])</f>
        <v>0</v>
      </c>
      <c r="T510" s="10">
        <f>3/24*OO[[#This Row],[76 (28JUN1985 09:00:00)-Water Temperature (C)]]*OO[[#This Row],[18]]/SUM(OO[18])</f>
        <v>0</v>
      </c>
      <c r="U510" s="10">
        <f>3/24*OO[[#This Row],[77 (28JUN1985 12:00:00)-Water Temperature (C)]]*OO[[#This Row],[19]]/SUM(OO[19])</f>
        <v>0</v>
      </c>
      <c r="V510" s="10">
        <f>3/24000000*OO[[#This Row],[78 (28JUN1985 15:00:00)-Water Temperature (C)]]*OO[[#This Row],[20]]</f>
        <v>0</v>
      </c>
      <c r="W510" s="10">
        <f>3/24000000*OO[[#This Row],[79 (28JUN1985 18:00:00)-Water Temperature (C)]]*OO[[#This Row],[21]]</f>
        <v>0</v>
      </c>
      <c r="X510" s="10">
        <f>3/24000000*OO[[#This Row],[80 (28JUN1985 21:00:00)-Water Temperature (C)]]*OO[[#This Row],[22]]</f>
        <v>0</v>
      </c>
      <c r="Y510" s="10">
        <f>3/24000000*OO[[#This Row],[81 (29JUN1985 00:00:00)-Water Temperature (C)]]*OO[[#This Row],[23]]</f>
        <v>0</v>
      </c>
      <c r="Z510" s="10">
        <f>3/24000000*OO[[#This Row],[82 (29JUN1985 03:00:00)-Water Temperature (C)]]*OO[[#This Row],[24]]</f>
        <v>0</v>
      </c>
      <c r="AA510" s="10">
        <f>3/24000000*OO[[#This Row],[83 (29JUN1985 06:00:00)-Water Temperature (C)]]*OO[[#This Row],[25]]</f>
        <v>0</v>
      </c>
      <c r="AB510" s="10">
        <f>3/24000000*OO[[#This Row],[84 (29JUN1985 09:00:00)-Water Temperature (C)]]*OO[[#This Row],[26]]</f>
        <v>0</v>
      </c>
      <c r="AC510" s="10">
        <f>3/24000000*OO[[#This Row],[85 (29JUN1985 12:00:00)-Water Temperature (C)]]*OO[[#This Row],[27]]</f>
        <v>4.0236613308499993E-42</v>
      </c>
      <c r="AD510" s="10">
        <f>3/24000000*OO[[#This Row],[86 (29JUN1985 15:00:00)-Water Temperature (C)]]*OO[[#This Row],[28]]</f>
        <v>1.236224754675E-37</v>
      </c>
      <c r="AE510" s="10">
        <f>3/24000000*OO[[#This Row],[88 (29JUN1985 21:00:00)-Water Temperature (C)]]*OO[[#This Row],[30]]</f>
        <v>2.7046683068107496E-30</v>
      </c>
      <c r="AF510" s="10">
        <f>3/24000000*OO[[#This Row],[88 (29JUN1985 21:00:00)-Water Temperature (C)]]*OO[[#This Row],[30]]</f>
        <v>2.7046683068107496E-30</v>
      </c>
      <c r="AG510" s="10">
        <f>3/24000000*OO[[#This Row],[89 (30JUN1985 00:00:00)-Water Temperature (C)]]*OO[[#This Row],[31]]</f>
        <v>2.7487969449434999E-27</v>
      </c>
      <c r="AH510" s="10">
        <f>3/24000000*OO[[#This Row],[90 (30JUN1985 03:00:00)-Water Temperature (C)]]*OO[[#This Row],[32]]</f>
        <v>1.2360821779976249E-24</v>
      </c>
      <c r="AI510" s="10">
        <f>3/24000000*OO[[#This Row],[91 (30JUN1985 06:00:00)-Water Temperature (C)]]*OO[[#This Row],[33]]</f>
        <v>2.77925331828E-22</v>
      </c>
      <c r="AJ510" s="10">
        <f>3/24000000*OO[[#This Row],[92 (30JUN1985 09:00:00)-Water Temperature (C)]]*OO[[#This Row],[34]]</f>
        <v>3.4566956866127502E-20</v>
      </c>
      <c r="AK510" s="10">
        <f>3/24000000*OO[[#This Row],[93 (30JUN1985 12:00:00)-Water Temperature (C)]]*OO[[#This Row],[35]]</f>
        <v>2.5640128254479997E-18</v>
      </c>
      <c r="AL510" s="10">
        <f>3/24000000*OO[[#This Row],[94 (30JUN1985 15:00:00)-Water Temperature (C)]]*OO[[#This Row],[36]]</f>
        <v>1.2076178577749999E-16</v>
      </c>
      <c r="AM510" s="10">
        <f>3/24000000*OO[[#This Row],[95 (30JUN1985 18:00:00)-Water Temperature (C)]]*OO[[#This Row],[37]]</f>
        <v>3.8004924113975001E-15</v>
      </c>
      <c r="AN510" s="10">
        <f>3/24000000*OO[[#This Row],[96 (30JUN1985 21:00:00)-Water Temperature (C)]]*OO[[#This Row],[38]]</f>
        <v>8.3398536247E-14</v>
      </c>
      <c r="AO510" s="10">
        <f>3/24000000*OO[[#This Row],[97 (01JUL1985 00:00:00)-Water Temperature (C)]]*OO[[#This Row],[39]]</f>
        <v>1.3290606124500001E-12</v>
      </c>
      <c r="AP510" s="10">
        <f>3/24000000*OO[[#This Row],[98 (01JUL1985 03:00:00)-Water Temperature (C)]]*OO[[#This Row],[40]]</f>
        <v>1.594976007685625E-11</v>
      </c>
      <c r="AQ510" s="10">
        <f>3/24000000*OO[[#This Row],[99 (01JUL1985 06:00:00)-Water Temperature (C)]]*OO[[#This Row],[41]]</f>
        <v>1.4886982656E-10</v>
      </c>
      <c r="AR510" s="10">
        <f>3/24000000*OO[[#This Row],[100 (01JUL1985 09:00:00)-Water Temperature (C)]]*OO[[#This Row],[42]]</f>
        <v>1.1148019818502498E-9</v>
      </c>
      <c r="AS510" s="10">
        <f>3/24000000*OO[[#This Row],[101 (01JUL1985 12:00:00)-Water Temperature (C)]]*OO[[#This Row],[43]]</f>
        <v>6.8181634984299999E-9</v>
      </c>
      <c r="AT510" s="10">
        <f>3/24000000*OO[[#This Row],[102 (01JUL1985 15:00:00)-Water Temperature (C)]]*OO[[#This Row],[44]]</f>
        <v>3.4667589955826251E-8</v>
      </c>
      <c r="AU510" s="10">
        <f>3/24000000*OO[[#This Row],[103 (01JUL1985 18:00:00)-Water Temperature (C)]]*OO[[#This Row],[45]]</f>
        <v>1.4951843346455002E-7</v>
      </c>
      <c r="AV510" s="10">
        <f>3/24000000*OO[[#This Row],[104 (01JUL1985 21:00:00)-Water Temperature (C)]]*OO[[#This Row],[46]]</f>
        <v>5.5608471003524999E-7</v>
      </c>
      <c r="AW510" s="10">
        <f>3/24000000*OO[[#This Row],[105 (02JUL1985 00:00:00)-Water Temperature (C)]]*OO[[#This Row],[47]]</f>
        <v>1.8165298270004997E-6</v>
      </c>
      <c r="AX510" s="10">
        <f>3/24000000*OO[[#This Row],[106 (02JUL1985 03:00:00)-Water Temperature (C)]]*OO[[#This Row],[48]]</f>
        <v>5.2790971005899992E-6</v>
      </c>
      <c r="AY510" s="10">
        <f>3/24000000*OO[[#This Row],[107 (02JUL1985 06:00:00)-Water Temperature (C)]]*OO[[#This Row],[49]]</f>
        <v>1.3812592017614999E-5</v>
      </c>
      <c r="AZ510" s="10">
        <f>3/24000000*OO[[#This Row],[108 (02JUL1985 09:00:00)-Water Temperature (C)]]*OO[[#This Row],[50]]</f>
        <v>3.2888607049409995E-5</v>
      </c>
      <c r="BA510" s="10">
        <f>3/24000000*OO[[#This Row],[109 (02JUL1985 12:00:00)-Water Temperature (C)]]*OO[[#This Row],[51]]</f>
        <v>7.2145281314437492E-5</v>
      </c>
      <c r="BB510" s="10">
        <f>3/24000000*OO[[#This Row],[110 (02JUL1985 15:00:00)-Water Temperature (C)]]*OO[[#This Row],[52]]</f>
        <v>1.4707049338056252E-4</v>
      </c>
      <c r="BC510" s="10">
        <f>3/24000000*OO[[#This Row],[111 (02JUL1985 18:00:00)-Water Temperature (C)]]*OO[[#This Row],[53]]</f>
        <v>2.8004771507159998E-4</v>
      </c>
      <c r="BD510" s="10">
        <f>3/24000000*OO[[#This Row],[112 (02JUL1985 21:00:00)-Water Temperature (C)]]*OO[[#This Row],[54]]</f>
        <v>5.0020666132199998E-4</v>
      </c>
      <c r="BE510" s="10">
        <f>3/24000000*OO[[#This Row],[113 (03JUL1985 00:00:00)-Water Temperature (C)]]*OO[[#This Row],[55]]</f>
        <v>8.4295528727349996E-4</v>
      </c>
      <c r="BF510" s="10">
        <f>3/24000000*OO[[#This Row],[114 (03JUL1985 03:00:00)-Water Temperature (C)]]*OO[[#This Row],[56]]</f>
        <v>1.3523192697915E-3</v>
      </c>
      <c r="BG510" s="10">
        <f>3/24000000*OO[[#This Row],[115 (03JUL1985 06:00:00)-Water Temperature (C)]]*OO[[#This Row],[57]]</f>
        <v>2.0772035550598749E-3</v>
      </c>
      <c r="BH510" s="10">
        <f>3/24000000*OO[[#This Row],[116 (03JUL1985 09:00:00)-Water Temperature (C)]]*OO[[#This Row],[58]]</f>
        <v>3.0775959004443747E-3</v>
      </c>
      <c r="BI510" s="10">
        <f>3/24000000*OO[[#This Row],[117 (03JUL1985 12:00:00)-Water Temperature (C)]]*OO[[#This Row],[59]]</f>
        <v>4.4055199760475007E-3</v>
      </c>
      <c r="BJ510" s="10">
        <f>3/24000000*OO[[#This Row],[118 (03JUL1985 15:00:00)-Water Temperature (C)]]*OO[[#This Row],[60]]</f>
        <v>6.0988412399775004E-3</v>
      </c>
      <c r="BK510" s="10">
        <f>3/24000000*OO[[#This Row],[119 (03JUL1985 18:00:00)-Water Temperature (C)]]*OO[[#This Row],[61]]</f>
        <v>8.1888988238749977E-3</v>
      </c>
      <c r="BL510" s="10">
        <f>3/24000000*OO[[#This Row],[120 (03JUL1985 21:00:00)-Water Temperature (C)]]*OO[[#This Row],[62]]</f>
        <v>1.067757830386875E-2</v>
      </c>
      <c r="BM510" s="10">
        <f>3/24000000*OO[[#This Row],[121 (04JUL1985 00:00:00)-Water Temperature (C)]]*OO[[#This Row],[63]]</f>
        <v>1.3575929671325001E-2</v>
      </c>
      <c r="BN510" s="10">
        <f>3/24000000*OO[[#This Row],[122 (04JUL1985 03:00:00)-Water Temperature (C)]]*OO[[#This Row],[64]]</f>
        <v>1.6892815829287502E-2</v>
      </c>
      <c r="BO510" s="10">
        <f>3/24000000*OO[[#This Row],[123 (04JUL1985 06:00:00)-Water Temperature (C)]]*OO[[#This Row],[65]]</f>
        <v>2.0619181899374998E-2</v>
      </c>
      <c r="BP510" s="10">
        <f>3/24000000*OO[[#This Row],[124 (04JUL1985 09:00:00)-Water Temperature (C)]]*OO[[#This Row],[66]]</f>
        <v>2.4817891377195003E-2</v>
      </c>
      <c r="BQ510" s="10">
        <f>3/24000000*OO[[#This Row],[125 (04JUL1985 12:00:00)-Water Temperature (C)]]*OO[[#This Row],[67]]</f>
        <v>2.9392229803889995E-2</v>
      </c>
      <c r="BR510" s="10">
        <f>3/24000000*OO[[#This Row],[126 (04JUL1985 15:00:00)-Water Temperature (C)]]*OO[[#This Row],[68]]</f>
        <v>3.4248848343412498E-2</v>
      </c>
      <c r="BS510" s="10">
        <f>3/24000000*OO[[#This Row],[127 (04JUL1985 18:00:00)-Water Temperature (C)]]*OO[[#This Row],[69]]</f>
        <v>3.9317222435399993E-2</v>
      </c>
      <c r="BT510" s="10">
        <f>3/24000000*OO[[#This Row],[128 (04JUL1985 21:00:00)-Water Temperature (C)]]*OO[[#This Row],[70]]</f>
        <v>4.4506426414449997E-2</v>
      </c>
      <c r="BU510" s="10">
        <f>3/24000000*OO[[#This Row],[129 (05JUL1985 00:00:00)-Water Temperature (C)]]*OO[[#This Row],[71]]</f>
        <v>4.9715929241712496E-2</v>
      </c>
      <c r="BV510" s="10">
        <f>3/24000000*OO[[#This Row],[130 (05JUL1985 03:00:00)-Water Temperature (C)]]*OO[[#This Row],[72]]</f>
        <v>5.4963488410074993E-2</v>
      </c>
      <c r="BW510" s="10">
        <f>3/24000000*OO[[#This Row],[131 (05JUL1985 06:00:00)-Water Temperature (C)]]*OO[[#This Row],[73]]</f>
        <v>6.0235046585499989E-2</v>
      </c>
      <c r="BX510" s="10">
        <f>3/24000000*OO[[#This Row],[132 (05JUL1985 09:00:00)-Water Temperature (C)]]*OO[[#This Row],[74]]</f>
        <v>6.570976462875E-2</v>
      </c>
      <c r="BY510" s="10">
        <f>3/24000000*OO[[#This Row],[133 (05JUL1985 12:00:00)-Water Temperature (C)]]*OO[[#This Row],[75]]</f>
        <v>7.1210326126249987E-2</v>
      </c>
      <c r="BZ510" s="10">
        <f>3/24000000*OO[[#This Row],[134 (05JUL1985 15:00:00)-Water Temperature (C)]]*OO[[#This Row],[76]]</f>
        <v>7.6618184512799989E-2</v>
      </c>
      <c r="CA510" s="10">
        <f>3/24000000*OO[[#This Row],[135 (05JUL1985 18:00:00)-Water Temperature (C)]]*OO[[#This Row],[77]]</f>
        <v>8.1822387408612487E-2</v>
      </c>
      <c r="CB510" s="10">
        <f>3/24000000*OO[[#This Row],[136 (05JUL1985 21:00:00)-Water Temperature (C)]]*OO[[#This Row],[78]]</f>
        <v>8.6529737115449992E-2</v>
      </c>
      <c r="CC510" s="10">
        <f>3/24000000*OO[[#This Row],[137 (06JUL1985 00:00:00)-Water Temperature (C)]]*OO[[#This Row],[79]]</f>
        <v>9.079556456188749E-2</v>
      </c>
      <c r="CD510" s="10">
        <f>3/24000000*OO[[#This Row],[138 (06JUL1985 03:00:00)-Water Temperature (C)]]*OO[[#This Row],[80]]</f>
        <v>9.4804976453362499E-2</v>
      </c>
      <c r="CE510" s="10">
        <f>3/24000000*OO[[#This Row],[139 (06JUL1985 06:00:00)-Water Temperature (C)]]*OO[[#This Row],[81]]</f>
        <v>9.8614380623624986E-2</v>
      </c>
      <c r="CF510" s="10">
        <f>3/24000000*OO[[#This Row],[140 (06JUL1985 09:00:00)-Water Temperature (C)]]*OO[[#This Row],[82]]</f>
        <v>0.10261704760875</v>
      </c>
      <c r="CG510" s="10">
        <f>3/24000000*OO[[#This Row],[141 (06JUL1985 12:00:00)-Water Temperature (C)]]*OO[[#This Row],[83]]</f>
        <v>0.10648223320019999</v>
      </c>
      <c r="CH510" s="10">
        <f>3/24000000*OO[[#This Row],[142 (06JUL1985 15:00:00)-Water Temperature (C)]]*OO[[#This Row],[84]]</f>
        <v>0.1100449722642</v>
      </c>
      <c r="CI510" s="10">
        <f>3/24000000*OO[[#This Row],[143 (06JUL1985 18:00:00)-Water Temperature (C)]]*OO[[#This Row],[85]]</f>
        <v>0.11324865462377499</v>
      </c>
      <c r="CJ510" s="10">
        <f>3/24000000*OO[[#This Row],[144 (06JUL1985 21:00:00)-Water Temperature (C)]]*OO[[#This Row],[86]]</f>
        <v>0.11575977152375</v>
      </c>
      <c r="CK510" s="10">
        <f>3/24000000*OO[[#This Row],[145 (07JUL1985 00:00:00)-Water Temperature (C)]]*OO[[#This Row],[87]]</f>
        <v>0.117735802413225</v>
      </c>
      <c r="CL510" s="10">
        <f>3/24000000*OO[[#This Row],[146 (07JUL1985 03:00:00)-Water Temperature (C)]]*OO[[#This Row],[88]]</f>
        <v>0.119375172324225</v>
      </c>
      <c r="CM510" s="10">
        <f>3/24000000*OO[[#This Row],[147 (07JUL1985 06:00:00)-Water Temperature (C)]]*OO[[#This Row],[89]]</f>
        <v>0.12075282569489999</v>
      </c>
      <c r="CN510" s="10">
        <f>3/24000000*OO[[#This Row],[148 (07JUL1985 09:00:00)-Water Temperature (C)]]*OO[[#This Row],[90]]</f>
        <v>0.12202506958249999</v>
      </c>
      <c r="CO510" s="10">
        <f>3/24000000*OO[[#This Row],[149 (07JUL1985 12:00:00)-Water Temperature (C)]]*OO[[#This Row],[91]]</f>
        <v>0.12331016088343749</v>
      </c>
      <c r="CP510" s="10">
        <f>3/24000000*OO[[#This Row],[150 (07JUL1985 15:00:00)-Water Temperature (C)]]*OO[[#This Row],[92]]</f>
        <v>0.12463457576047499</v>
      </c>
      <c r="CQ510" s="10">
        <f>3/24000000*OO[[#This Row],[151 (07JUL1985 18:00:00)-Water Temperature (C)]]*OO[[#This Row],[93]]</f>
        <v>0.12545569172564999</v>
      </c>
      <c r="CR510" s="10">
        <f>3/24000000*OO[[#This Row],[152 (07JUL1985 21:00:00)-Water Temperature (C)]]*OO[[#This Row],[94]]</f>
        <v>0.1257318456134375</v>
      </c>
      <c r="CS510" s="10">
        <f>3/24000000*OO[[#This Row],[153 (08JUL1985 00:00:00)-Water Temperature (C)]]*OO[[#This Row],[95]]</f>
        <v>0.12573506318805</v>
      </c>
      <c r="CT510" s="10">
        <f>3/24000000*OO[[#This Row],[154 (08JUL1985 03:00:00)-Water Temperature (C)]]*OO[[#This Row],[96]]</f>
        <v>0.12554216710199997</v>
      </c>
      <c r="CU510" s="10">
        <f>3/24000000*OO[[#This Row],[155 (08JUL1985 06:00:00)-Water Temperature (C)]]*OO[[#This Row],[97]]</f>
        <v>0.12521041236893751</v>
      </c>
      <c r="CV510" s="10">
        <f>3/24000000*OO[[#This Row],[156 (08JUL1985 09:00:00)-Water Temperature (C)]]*OO[[#This Row],[98]]</f>
        <v>0.1251379785787875</v>
      </c>
      <c r="CW510" s="10">
        <f>3/24000000*OO[[#This Row],[157 (08JUL1985 12:00:00)-Water Temperature (C)]]*OO[[#This Row],[99]]</f>
        <v>0.12517601828149999</v>
      </c>
    </row>
    <row r="511" spans="1:101" x14ac:dyDescent="0.35">
      <c r="A511" t="s">
        <v>518</v>
      </c>
      <c r="B511">
        <v>810.52110000000005</v>
      </c>
      <c r="C511" s="10">
        <f>3/24*OO[[#This Row],[59 (26JUN1985 06:00:00)-Water Temperature (C)]]*OO[[#This Row],[1]]/SUM(OO[1])</f>
        <v>0</v>
      </c>
      <c r="D511" s="10">
        <f>3/24*OO[[#This Row],[60 (26JUN1985 09:00:00)-Water Temperature (C)]]*OO[[#This Row],[2]]/SUM(OO[2])</f>
        <v>0</v>
      </c>
      <c r="E511" s="10">
        <f>3/24*OO[[#This Row],[61 (26JUN1985 12:00:00)-Water Temperature (C)]]*OO[[#This Row],[3]]/SUM(OO[3])</f>
        <v>0</v>
      </c>
      <c r="F511" s="10">
        <f>3/24*OO[[#This Row],[62 (26JUN1985 15:00:00)-Water Temperature (C)]]*OO[[#This Row],[4]]/SUM(OO[4])</f>
        <v>0</v>
      </c>
      <c r="G511" s="10">
        <f>3/24*OO[[#This Row],[63 (26JUN1985 18:00:00)-Water Temperature (C)]]*OO[[#This Row],[5]]/SUM(OO[5])</f>
        <v>0</v>
      </c>
      <c r="H511" s="10">
        <f>3/24*OO[[#This Row],[64 (26JUN1985 21:00:00)-Water Temperature (C)]]*OO[[#This Row],[6]]/SUM(OO[6])</f>
        <v>0</v>
      </c>
      <c r="I511" s="10">
        <f>3/24*OO[[#This Row],[65 (27JUN1985 00:00:00)-Water Temperature (C)]]*OO[[#This Row],[7]]/SUM(OO[7])</f>
        <v>0</v>
      </c>
      <c r="J511" s="10">
        <f>3/24*OO[[#This Row],[66 (27JUN1985 03:00:00)-Water Temperature (C)]]*OO[[#This Row],[8]]/SUM(OO[8])</f>
        <v>0</v>
      </c>
      <c r="K511" s="10">
        <f>3/24*OO[[#This Row],[67 (27JUN1985 06:00:00)-Water Temperature (C)]]*OO[[#This Row],[9]]/SUM(OO[9])</f>
        <v>0</v>
      </c>
      <c r="L511" s="10">
        <f>3/24*OO[[#This Row],[68 (27JUN1985 09:00:00)-Water Temperature (C)]]*OO[[#This Row],[10]]/SUM(OO[10])</f>
        <v>0</v>
      </c>
      <c r="M511" s="10">
        <f>3/24*OO[[#This Row],[69 (27JUN1985 12:00:00)-Water Temperature (C)]]*OO[[#This Row],[11]]/SUM(OO[11])</f>
        <v>0</v>
      </c>
      <c r="N511" s="10">
        <f>3/24*OO[[#This Row],[70 (27JUN1985 15:00:00)-Water Temperature (C)]]*OO[[#This Row],[12]]/SUM(OO[12])</f>
        <v>0</v>
      </c>
      <c r="O511" s="10">
        <f>3/24*OO[[#This Row],[71 (27JUN1985 18:00:00)-Water Temperature (C)]]*OO[[#This Row],[13]]/SUM(OO[13])</f>
        <v>0</v>
      </c>
      <c r="P511" s="10">
        <f>3/24*OO[[#This Row],[72 (27JUN1985 21:00:00)-Water Temperature (C)]]*OO[[#This Row],[14]]/SUM(OO[14])</f>
        <v>0</v>
      </c>
      <c r="Q511" s="10">
        <f>3/24*OO[[#This Row],[73 (28JUN1985 00:00:00)-Water Temperature (C)]]*OO[[#This Row],[15]]/SUM(OO[15])</f>
        <v>0</v>
      </c>
      <c r="R511" s="10">
        <f>3/24*OO[[#This Row],[74 (28JUN1985 03:00:00)-Water Temperature (C)]]*OO[[#This Row],[16]]/SUM(OO[16])</f>
        <v>0</v>
      </c>
      <c r="S511" s="10">
        <f>3/24*OO[[#This Row],[75 (28JUN1985 06:00:00)-Water Temperature (C)]]*OO[[#This Row],[17]]/SUM(OO[17])</f>
        <v>0</v>
      </c>
      <c r="T511" s="10">
        <f>3/24*OO[[#This Row],[76 (28JUN1985 09:00:00)-Water Temperature (C)]]*OO[[#This Row],[18]]/SUM(OO[18])</f>
        <v>0</v>
      </c>
      <c r="U511" s="10">
        <f>3/24*OO[[#This Row],[77 (28JUN1985 12:00:00)-Water Temperature (C)]]*OO[[#This Row],[19]]/SUM(OO[19])</f>
        <v>0</v>
      </c>
      <c r="V511" s="10">
        <f>3/24000000*OO[[#This Row],[78 (28JUN1985 15:00:00)-Water Temperature (C)]]*OO[[#This Row],[20]]</f>
        <v>0</v>
      </c>
      <c r="W511" s="10">
        <f>3/24000000*OO[[#This Row],[79 (28JUN1985 18:00:00)-Water Temperature (C)]]*OO[[#This Row],[21]]</f>
        <v>0</v>
      </c>
      <c r="X511" s="10">
        <f>3/24000000*OO[[#This Row],[80 (28JUN1985 21:00:00)-Water Temperature (C)]]*OO[[#This Row],[22]]</f>
        <v>0</v>
      </c>
      <c r="Y511" s="10">
        <f>3/24000000*OO[[#This Row],[81 (29JUN1985 00:00:00)-Water Temperature (C)]]*OO[[#This Row],[23]]</f>
        <v>0</v>
      </c>
      <c r="Z511" s="10">
        <f>3/24000000*OO[[#This Row],[82 (29JUN1985 03:00:00)-Water Temperature (C)]]*OO[[#This Row],[24]]</f>
        <v>0</v>
      </c>
      <c r="AA511" s="10">
        <f>3/24000000*OO[[#This Row],[83 (29JUN1985 06:00:00)-Water Temperature (C)]]*OO[[#This Row],[25]]</f>
        <v>0</v>
      </c>
      <c r="AB511" s="10">
        <f>3/24000000*OO[[#This Row],[84 (29JUN1985 09:00:00)-Water Temperature (C)]]*OO[[#This Row],[26]]</f>
        <v>0</v>
      </c>
      <c r="AC511" s="10">
        <f>3/24000000*OO[[#This Row],[85 (29JUN1985 12:00:00)-Water Temperature (C)]]*OO[[#This Row],[27]]</f>
        <v>1.0047519031279998E-42</v>
      </c>
      <c r="AD511" s="10">
        <f>3/24000000*OO[[#This Row],[86 (29JUN1985 15:00:00)-Water Temperature (C)]]*OO[[#This Row],[28]]</f>
        <v>3.3567292272164994E-38</v>
      </c>
      <c r="AE511" s="10">
        <f>3/24000000*OO[[#This Row],[88 (29JUN1985 21:00:00)-Water Temperature (C)]]*OO[[#This Row],[30]]</f>
        <v>8.5133033178187489E-31</v>
      </c>
      <c r="AF511" s="10">
        <f>3/24000000*OO[[#This Row],[88 (29JUN1985 21:00:00)-Water Temperature (C)]]*OO[[#This Row],[30]]</f>
        <v>8.5133033178187489E-31</v>
      </c>
      <c r="AG511" s="10">
        <f>3/24000000*OO[[#This Row],[89 (30JUN1985 00:00:00)-Water Temperature (C)]]*OO[[#This Row],[31]]</f>
        <v>9.2817474926374992E-28</v>
      </c>
      <c r="AH511" s="10">
        <f>3/24000000*OO[[#This Row],[90 (30JUN1985 03:00:00)-Water Temperature (C)]]*OO[[#This Row],[32]]</f>
        <v>4.4526648553874997E-25</v>
      </c>
      <c r="AI511" s="10">
        <f>3/24000000*OO[[#This Row],[91 (30JUN1985 06:00:00)-Water Temperature (C)]]*OO[[#This Row],[33]]</f>
        <v>1.0619976070000001E-22</v>
      </c>
      <c r="AJ511" s="10">
        <f>3/24000000*OO[[#This Row],[92 (30JUN1985 09:00:00)-Water Temperature (C)]]*OO[[#This Row],[34]]</f>
        <v>1.3957706084310001E-20</v>
      </c>
      <c r="AK511" s="10">
        <f>3/24000000*OO[[#This Row],[93 (30JUN1985 12:00:00)-Water Temperature (C)]]*OO[[#This Row],[35]]</f>
        <v>1.09007123822025E-18</v>
      </c>
      <c r="AL511" s="10">
        <f>3/24000000*OO[[#This Row],[94 (30JUN1985 15:00:00)-Water Temperature (C)]]*OO[[#This Row],[36]]</f>
        <v>5.3888277144925005E-17</v>
      </c>
      <c r="AM511" s="10">
        <f>3/24000000*OO[[#This Row],[95 (30JUN1985 18:00:00)-Water Temperature (C)]]*OO[[#This Row],[37]]</f>
        <v>1.7753045475086247E-15</v>
      </c>
      <c r="AN511" s="10">
        <f>3/24000000*OO[[#This Row],[96 (30JUN1985 21:00:00)-Water Temperature (C)]]*OO[[#This Row],[38]]</f>
        <v>4.0682999849187503E-14</v>
      </c>
      <c r="AO511" s="10">
        <f>3/24000000*OO[[#This Row],[97 (01JUL1985 00:00:00)-Water Temperature (C)]]*OO[[#This Row],[39]]</f>
        <v>6.755421786750001E-13</v>
      </c>
      <c r="AP511" s="10">
        <f>3/24000000*OO[[#This Row],[98 (01JUL1985 03:00:00)-Water Temperature (C)]]*OO[[#This Row],[40]]</f>
        <v>8.4293861252174989E-12</v>
      </c>
      <c r="AQ511" s="10">
        <f>3/24000000*OO[[#This Row],[99 (01JUL1985 06:00:00)-Water Temperature (C)]]*OO[[#This Row],[41]]</f>
        <v>8.1634711595499995E-11</v>
      </c>
      <c r="AR511" s="10">
        <f>3/24000000*OO[[#This Row],[100 (01JUL1985 09:00:00)-Water Temperature (C)]]*OO[[#This Row],[42]]</f>
        <v>6.331141160325E-10</v>
      </c>
      <c r="AS511" s="10">
        <f>3/24000000*OO[[#This Row],[101 (01JUL1985 12:00:00)-Water Temperature (C)]]*OO[[#This Row],[43]]</f>
        <v>4.0036330378325002E-9</v>
      </c>
      <c r="AT511" s="10">
        <f>3/24000000*OO[[#This Row],[102 (01JUL1985 15:00:00)-Water Temperature (C)]]*OO[[#This Row],[44]]</f>
        <v>2.1010888719793752E-8</v>
      </c>
      <c r="AU511" s="10">
        <f>3/24000000*OO[[#This Row],[103 (01JUL1985 18:00:00)-Water Temperature (C)]]*OO[[#This Row],[45]]</f>
        <v>9.3371767844349996E-8</v>
      </c>
      <c r="AV511" s="10">
        <f>3/24000000*OO[[#This Row],[104 (01JUL1985 21:00:00)-Water Temperature (C)]]*OO[[#This Row],[46]]</f>
        <v>3.5723876261602493E-7</v>
      </c>
      <c r="AW511" s="10">
        <f>3/24000000*OO[[#This Row],[105 (02JUL1985 00:00:00)-Water Temperature (C)]]*OO[[#This Row],[47]]</f>
        <v>1.198696918719375E-6</v>
      </c>
      <c r="AX511" s="10">
        <f>3/24000000*OO[[#This Row],[106 (02JUL1985 03:00:00)-Water Temperature (C)]]*OO[[#This Row],[48]]</f>
        <v>3.5732552984944995E-6</v>
      </c>
      <c r="AY511" s="10">
        <f>3/24000000*OO[[#This Row],[107 (02JUL1985 06:00:00)-Water Temperature (C)]]*OO[[#This Row],[49]]</f>
        <v>9.5768271962749997E-6</v>
      </c>
      <c r="AZ511" s="10">
        <f>3/24000000*OO[[#This Row],[108 (02JUL1985 09:00:00)-Water Temperature (C)]]*OO[[#This Row],[50]]</f>
        <v>2.33261812196875E-5</v>
      </c>
      <c r="BA511" s="10">
        <f>3/24000000*OO[[#This Row],[109 (02JUL1985 12:00:00)-Water Temperature (C)]]*OO[[#This Row],[51]]</f>
        <v>5.2275944173750004E-5</v>
      </c>
      <c r="BB511" s="10">
        <f>3/24000000*OO[[#This Row],[110 (02JUL1985 15:00:00)-Water Temperature (C)]]*OO[[#This Row],[52]]</f>
        <v>1.0873922103724999E-4</v>
      </c>
      <c r="BC511" s="10">
        <f>3/24000000*OO[[#This Row],[111 (02JUL1985 18:00:00)-Water Temperature (C)]]*OO[[#This Row],[53]]</f>
        <v>2.110452326992125E-4</v>
      </c>
      <c r="BD511" s="10">
        <f>3/24000000*OO[[#This Row],[112 (02JUL1985 21:00:00)-Water Temperature (C)]]*OO[[#This Row],[54]]</f>
        <v>3.8381785795925003E-4</v>
      </c>
      <c r="BE511" s="10">
        <f>3/24000000*OO[[#This Row],[113 (03JUL1985 00:00:00)-Water Temperature (C)]]*OO[[#This Row],[55]]</f>
        <v>6.5791500475500002E-4</v>
      </c>
      <c r="BF511" s="10">
        <f>3/24000000*OO[[#This Row],[114 (03JUL1985 03:00:00)-Water Temperature (C)]]*OO[[#This Row],[56]]</f>
        <v>1.0725439841806248E-3</v>
      </c>
      <c r="BG511" s="10">
        <f>3/24000000*OO[[#This Row],[115 (03JUL1985 06:00:00)-Water Temperature (C)]]*OO[[#This Row],[57]]</f>
        <v>1.6725719200260001E-3</v>
      </c>
      <c r="BH511" s="10">
        <f>3/24000000*OO[[#This Row],[116 (03JUL1985 09:00:00)-Water Temperature (C)]]*OO[[#This Row],[58]]</f>
        <v>2.5136178163056252E-3</v>
      </c>
      <c r="BI511" s="10">
        <f>3/24000000*OO[[#This Row],[117 (03JUL1985 12:00:00)-Water Temperature (C)]]*OO[[#This Row],[59]]</f>
        <v>3.6472292088475002E-3</v>
      </c>
      <c r="BJ511" s="10">
        <f>3/24000000*OO[[#This Row],[118 (03JUL1985 15:00:00)-Water Temperature (C)]]*OO[[#This Row],[60]]</f>
        <v>5.1143539163850003E-3</v>
      </c>
      <c r="BK511" s="10">
        <f>3/24000000*OO[[#This Row],[119 (03JUL1985 18:00:00)-Water Temperature (C)]]*OO[[#This Row],[61]]</f>
        <v>6.9508341805524995E-3</v>
      </c>
      <c r="BL511" s="10">
        <f>3/24000000*OO[[#This Row],[120 (03JUL1985 21:00:00)-Water Temperature (C)]]*OO[[#This Row],[62]]</f>
        <v>9.1676610444999997E-3</v>
      </c>
      <c r="BM511" s="10">
        <f>3/24000000*OO[[#This Row],[121 (04JUL1985 00:00:00)-Water Temperature (C)]]*OO[[#This Row],[63]]</f>
        <v>1.1782675460669998E-2</v>
      </c>
      <c r="BN511" s="10">
        <f>3/24000000*OO[[#This Row],[122 (04JUL1985 03:00:00)-Water Temperature (C)]]*OO[[#This Row],[64]]</f>
        <v>1.4812121806518749E-2</v>
      </c>
      <c r="BO511" s="10">
        <f>3/24000000*OO[[#This Row],[123 (04JUL1985 06:00:00)-Water Temperature (C)]]*OO[[#This Row],[65]]</f>
        <v>1.8255595911227496E-2</v>
      </c>
      <c r="BP511" s="10">
        <f>3/24000000*OO[[#This Row],[124 (04JUL1985 09:00:00)-Water Temperature (C)]]*OO[[#This Row],[66]]</f>
        <v>2.2175455900289999E-2</v>
      </c>
      <c r="BQ511" s="10">
        <f>3/24000000*OO[[#This Row],[125 (04JUL1985 12:00:00)-Water Temperature (C)]]*OO[[#This Row],[67]]</f>
        <v>2.6492603398486247E-2</v>
      </c>
      <c r="BR511" s="10">
        <f>3/24000000*OO[[#This Row],[126 (04JUL1985 15:00:00)-Water Temperature (C)]]*OO[[#This Row],[68]]</f>
        <v>3.1126113549492494E-2</v>
      </c>
      <c r="BS511" s="10">
        <f>3/24000000*OO[[#This Row],[127 (04JUL1985 18:00:00)-Water Temperature (C)]]*OO[[#This Row],[69]]</f>
        <v>3.6013597718002506E-2</v>
      </c>
      <c r="BT511" s="10">
        <f>3/24000000*OO[[#This Row],[128 (04JUL1985 21:00:00)-Water Temperature (C)]]*OO[[#This Row],[70]]</f>
        <v>4.1072382158150005E-2</v>
      </c>
      <c r="BU511" s="10">
        <f>3/24000000*OO[[#This Row],[129 (05JUL1985 00:00:00)-Water Temperature (C)]]*OO[[#This Row],[71]]</f>
        <v>4.6205435785599998E-2</v>
      </c>
      <c r="BV511" s="10">
        <f>3/24000000*OO[[#This Row],[130 (05JUL1985 03:00:00)-Water Temperature (C)]]*OO[[#This Row],[72]]</f>
        <v>5.1427216824412494E-2</v>
      </c>
      <c r="BW511" s="10">
        <f>3/24000000*OO[[#This Row],[131 (05JUL1985 06:00:00)-Water Temperature (C)]]*OO[[#This Row],[73]]</f>
        <v>5.6721120375499999E-2</v>
      </c>
      <c r="BX511" s="10">
        <f>3/24000000*OO[[#This Row],[132 (05JUL1985 09:00:00)-Water Temperature (C)]]*OO[[#This Row],[74]]</f>
        <v>6.2252326508749997E-2</v>
      </c>
      <c r="BY511" s="10">
        <f>3/24000000*OO[[#This Row],[133 (05JUL1985 12:00:00)-Water Temperature (C)]]*OO[[#This Row],[75]]</f>
        <v>6.7854324056199997E-2</v>
      </c>
      <c r="BZ511" s="10">
        <f>3/24000000*OO[[#This Row],[134 (05JUL1985 15:00:00)-Water Temperature (C)]]*OO[[#This Row],[76]]</f>
        <v>7.3410789229750001E-2</v>
      </c>
      <c r="CA511" s="10">
        <f>3/24000000*OO[[#This Row],[135 (05JUL1985 18:00:00)-Water Temperature (C)]]*OO[[#This Row],[77]]</f>
        <v>7.8810639736050001E-2</v>
      </c>
      <c r="CB511" s="10">
        <f>3/24000000*OO[[#This Row],[136 (05JUL1985 21:00:00)-Water Temperature (C)]]*OO[[#This Row],[78]]</f>
        <v>8.376469141265E-2</v>
      </c>
      <c r="CC511" s="10">
        <f>3/24000000*OO[[#This Row],[137 (06JUL1985 00:00:00)-Water Temperature (C)]]*OO[[#This Row],[79]]</f>
        <v>8.8315126895700008E-2</v>
      </c>
      <c r="CD511" s="10">
        <f>3/24000000*OO[[#This Row],[138 (06JUL1985 03:00:00)-Water Temperature (C)]]*OO[[#This Row],[80]]</f>
        <v>9.2637145212549996E-2</v>
      </c>
      <c r="CE511" s="10">
        <f>3/24000000*OO[[#This Row],[139 (06JUL1985 06:00:00)-Water Temperature (C)]]*OO[[#This Row],[81]]</f>
        <v>9.6779561728499996E-2</v>
      </c>
      <c r="CF511" s="10">
        <f>3/24000000*OO[[#This Row],[140 (06JUL1985 09:00:00)-Water Temperature (C)]]*OO[[#This Row],[82]]</f>
        <v>0.10112477128950001</v>
      </c>
      <c r="CG511" s="10">
        <f>3/24000000*OO[[#This Row],[141 (06JUL1985 12:00:00)-Water Temperature (C)]]*OO[[#This Row],[83]]</f>
        <v>0.10535096177966248</v>
      </c>
      <c r="CH511" s="10">
        <f>3/24000000*OO[[#This Row],[142 (06JUL1985 15:00:00)-Water Temperature (C)]]*OO[[#This Row],[84]]</f>
        <v>0.10928919910649999</v>
      </c>
      <c r="CI511" s="10">
        <f>3/24000000*OO[[#This Row],[143 (06JUL1985 18:00:00)-Water Temperature (C)]]*OO[[#This Row],[85]]</f>
        <v>0.11287911818662498</v>
      </c>
      <c r="CJ511" s="10">
        <f>3/24000000*OO[[#This Row],[144 (06JUL1985 21:00:00)-Water Temperature (C)]]*OO[[#This Row],[86]]</f>
        <v>0.11578611918344998</v>
      </c>
      <c r="CK511" s="10">
        <f>3/24000000*OO[[#This Row],[145 (07JUL1985 00:00:00)-Water Temperature (C)]]*OO[[#This Row],[87]]</f>
        <v>0.11815345567712499</v>
      </c>
      <c r="CL511" s="10">
        <f>3/24000000*OO[[#This Row],[146 (07JUL1985 03:00:00)-Water Temperature (C)]]*OO[[#This Row],[88]]</f>
        <v>0.12018162389423748</v>
      </c>
      <c r="CM511" s="10">
        <f>3/24000000*OO[[#This Row],[147 (07JUL1985 06:00:00)-Water Temperature (C)]]*OO[[#This Row],[89]]</f>
        <v>0.12194062328520001</v>
      </c>
      <c r="CN511" s="10">
        <f>3/24000000*OO[[#This Row],[148 (07JUL1985 09:00:00)-Water Temperature (C)]]*OO[[#This Row],[90]]</f>
        <v>0.12358659694227499</v>
      </c>
      <c r="CO511" s="10">
        <f>3/24000000*OO[[#This Row],[149 (07JUL1985 12:00:00)-Water Temperature (C)]]*OO[[#This Row],[91]]</f>
        <v>0.12523824693772501</v>
      </c>
      <c r="CP511" s="10">
        <f>3/24000000*OO[[#This Row],[150 (07JUL1985 15:00:00)-Water Temperature (C)]]*OO[[#This Row],[92]]</f>
        <v>0.12692301982685</v>
      </c>
      <c r="CQ511" s="10">
        <f>3/24000000*OO[[#This Row],[151 (07JUL1985 18:00:00)-Water Temperature (C)]]*OO[[#This Row],[93]]</f>
        <v>0.12809119782982498</v>
      </c>
      <c r="CR511" s="10">
        <f>3/24000000*OO[[#This Row],[152 (07JUL1985 21:00:00)-Water Temperature (C)]]*OO[[#This Row],[94]]</f>
        <v>0.12869286391596249</v>
      </c>
      <c r="CS511" s="10">
        <f>3/24000000*OO[[#This Row],[153 (08JUL1985 00:00:00)-Water Temperature (C)]]*OO[[#This Row],[95]]</f>
        <v>0.12900346768025001</v>
      </c>
      <c r="CT511" s="10">
        <f>3/24000000*OO[[#This Row],[154 (08JUL1985 03:00:00)-Water Temperature (C)]]*OO[[#This Row],[96]]</f>
        <v>0.12910104850851248</v>
      </c>
      <c r="CU511" s="10">
        <f>3/24000000*OO[[#This Row],[155 (08JUL1985 06:00:00)-Water Temperature (C)]]*OO[[#This Row],[97]]</f>
        <v>0.12904278055425</v>
      </c>
      <c r="CV511" s="10">
        <f>3/24000000*OO[[#This Row],[156 (08JUL1985 09:00:00)-Water Temperature (C)]]*OO[[#This Row],[98]]</f>
        <v>0.12923953083349998</v>
      </c>
      <c r="CW511" s="10">
        <f>3/24000000*OO[[#This Row],[157 (08JUL1985 12:00:00)-Water Temperature (C)]]*OO[[#This Row],[99]]</f>
        <v>0.12954091999389999</v>
      </c>
    </row>
    <row r="512" spans="1:101" x14ac:dyDescent="0.35">
      <c r="A512" t="s">
        <v>519</v>
      </c>
      <c r="B512">
        <v>813.09969999999998</v>
      </c>
      <c r="C512" s="10">
        <f>3/24*OO[[#This Row],[59 (26JUN1985 06:00:00)-Water Temperature (C)]]*OO[[#This Row],[1]]/SUM(OO[1])</f>
        <v>0</v>
      </c>
      <c r="D512" s="10">
        <f>3/24*OO[[#This Row],[60 (26JUN1985 09:00:00)-Water Temperature (C)]]*OO[[#This Row],[2]]/SUM(OO[2])</f>
        <v>0</v>
      </c>
      <c r="E512" s="10">
        <f>3/24*OO[[#This Row],[61 (26JUN1985 12:00:00)-Water Temperature (C)]]*OO[[#This Row],[3]]/SUM(OO[3])</f>
        <v>0</v>
      </c>
      <c r="F512" s="10">
        <f>3/24*OO[[#This Row],[62 (26JUN1985 15:00:00)-Water Temperature (C)]]*OO[[#This Row],[4]]/SUM(OO[4])</f>
        <v>0</v>
      </c>
      <c r="G512" s="10">
        <f>3/24*OO[[#This Row],[63 (26JUN1985 18:00:00)-Water Temperature (C)]]*OO[[#This Row],[5]]/SUM(OO[5])</f>
        <v>0</v>
      </c>
      <c r="H512" s="10">
        <f>3/24*OO[[#This Row],[64 (26JUN1985 21:00:00)-Water Temperature (C)]]*OO[[#This Row],[6]]/SUM(OO[6])</f>
        <v>0</v>
      </c>
      <c r="I512" s="10">
        <f>3/24*OO[[#This Row],[65 (27JUN1985 00:00:00)-Water Temperature (C)]]*OO[[#This Row],[7]]/SUM(OO[7])</f>
        <v>0</v>
      </c>
      <c r="J512" s="10">
        <f>3/24*OO[[#This Row],[66 (27JUN1985 03:00:00)-Water Temperature (C)]]*OO[[#This Row],[8]]/SUM(OO[8])</f>
        <v>0</v>
      </c>
      <c r="K512" s="10">
        <f>3/24*OO[[#This Row],[67 (27JUN1985 06:00:00)-Water Temperature (C)]]*OO[[#This Row],[9]]/SUM(OO[9])</f>
        <v>0</v>
      </c>
      <c r="L512" s="10">
        <f>3/24*OO[[#This Row],[68 (27JUN1985 09:00:00)-Water Temperature (C)]]*OO[[#This Row],[10]]/SUM(OO[10])</f>
        <v>0</v>
      </c>
      <c r="M512" s="10">
        <f>3/24*OO[[#This Row],[69 (27JUN1985 12:00:00)-Water Temperature (C)]]*OO[[#This Row],[11]]/SUM(OO[11])</f>
        <v>0</v>
      </c>
      <c r="N512" s="10">
        <f>3/24*OO[[#This Row],[70 (27JUN1985 15:00:00)-Water Temperature (C)]]*OO[[#This Row],[12]]/SUM(OO[12])</f>
        <v>0</v>
      </c>
      <c r="O512" s="10">
        <f>3/24*OO[[#This Row],[71 (27JUN1985 18:00:00)-Water Temperature (C)]]*OO[[#This Row],[13]]/SUM(OO[13])</f>
        <v>0</v>
      </c>
      <c r="P512" s="10">
        <f>3/24*OO[[#This Row],[72 (27JUN1985 21:00:00)-Water Temperature (C)]]*OO[[#This Row],[14]]/SUM(OO[14])</f>
        <v>0</v>
      </c>
      <c r="Q512" s="10">
        <f>3/24*OO[[#This Row],[73 (28JUN1985 00:00:00)-Water Temperature (C)]]*OO[[#This Row],[15]]/SUM(OO[15])</f>
        <v>0</v>
      </c>
      <c r="R512" s="10">
        <f>3/24*OO[[#This Row],[74 (28JUN1985 03:00:00)-Water Temperature (C)]]*OO[[#This Row],[16]]/SUM(OO[16])</f>
        <v>0</v>
      </c>
      <c r="S512" s="10">
        <f>3/24*OO[[#This Row],[75 (28JUN1985 06:00:00)-Water Temperature (C)]]*OO[[#This Row],[17]]/SUM(OO[17])</f>
        <v>0</v>
      </c>
      <c r="T512" s="10">
        <f>3/24*OO[[#This Row],[76 (28JUN1985 09:00:00)-Water Temperature (C)]]*OO[[#This Row],[18]]/SUM(OO[18])</f>
        <v>0</v>
      </c>
      <c r="U512" s="10">
        <f>3/24*OO[[#This Row],[77 (28JUN1985 12:00:00)-Water Temperature (C)]]*OO[[#This Row],[19]]/SUM(OO[19])</f>
        <v>0</v>
      </c>
      <c r="V512" s="10">
        <f>3/24000000*OO[[#This Row],[78 (28JUN1985 15:00:00)-Water Temperature (C)]]*OO[[#This Row],[20]]</f>
        <v>0</v>
      </c>
      <c r="W512" s="10">
        <f>3/24000000*OO[[#This Row],[79 (28JUN1985 18:00:00)-Water Temperature (C)]]*OO[[#This Row],[21]]</f>
        <v>0</v>
      </c>
      <c r="X512" s="10">
        <f>3/24000000*OO[[#This Row],[80 (28JUN1985 21:00:00)-Water Temperature (C)]]*OO[[#This Row],[22]]</f>
        <v>0</v>
      </c>
      <c r="Y512" s="10">
        <f>3/24000000*OO[[#This Row],[81 (29JUN1985 00:00:00)-Water Temperature (C)]]*OO[[#This Row],[23]]</f>
        <v>0</v>
      </c>
      <c r="Z512" s="10">
        <f>3/24000000*OO[[#This Row],[82 (29JUN1985 03:00:00)-Water Temperature (C)]]*OO[[#This Row],[24]]</f>
        <v>0</v>
      </c>
      <c r="AA512" s="10">
        <f>3/24000000*OO[[#This Row],[83 (29JUN1985 06:00:00)-Water Temperature (C)]]*OO[[#This Row],[25]]</f>
        <v>0</v>
      </c>
      <c r="AB512" s="10">
        <f>3/24000000*OO[[#This Row],[84 (29JUN1985 09:00:00)-Water Temperature (C)]]*OO[[#This Row],[26]]</f>
        <v>0</v>
      </c>
      <c r="AC512" s="10">
        <f>3/24000000*OO[[#This Row],[85 (29JUN1985 12:00:00)-Water Temperature (C)]]*OO[[#This Row],[27]]</f>
        <v>2.3331864982952501E-43</v>
      </c>
      <c r="AD512" s="10">
        <f>3/24000000*OO[[#This Row],[86 (29JUN1985 15:00:00)-Water Temperature (C)]]*OO[[#This Row],[28]]</f>
        <v>8.5131658440074994E-39</v>
      </c>
      <c r="AE512" s="10">
        <f>3/24000000*OO[[#This Row],[88 (29JUN1985 21:00:00)-Water Temperature (C)]]*OO[[#This Row],[30]]</f>
        <v>2.5356967173974999E-31</v>
      </c>
      <c r="AF512" s="10">
        <f>3/24000000*OO[[#This Row],[88 (29JUN1985 21:00:00)-Water Temperature (C)]]*OO[[#This Row],[30]]</f>
        <v>2.5356967173974999E-31</v>
      </c>
      <c r="AG512" s="10">
        <f>3/24000000*OO[[#This Row],[89 (30JUN1985 00:00:00)-Water Temperature (C)]]*OO[[#This Row],[31]]</f>
        <v>2.9714664851459997E-28</v>
      </c>
      <c r="AH512" s="10">
        <f>3/24000000*OO[[#This Row],[90 (30JUN1985 03:00:00)-Water Temperature (C)]]*OO[[#This Row],[32]]</f>
        <v>1.522801474417125E-25</v>
      </c>
      <c r="AI512" s="10">
        <f>3/24000000*OO[[#This Row],[91 (30JUN1985 06:00:00)-Water Temperature (C)]]*OO[[#This Row],[33]]</f>
        <v>3.8564765915899996E-23</v>
      </c>
      <c r="AJ512" s="10">
        <f>3/24000000*OO[[#This Row],[92 (30JUN1985 09:00:00)-Water Temperature (C)]]*OO[[#This Row],[34]]</f>
        <v>5.3586809974912507E-21</v>
      </c>
      <c r="AK512" s="10">
        <f>3/24000000*OO[[#This Row],[93 (30JUN1985 12:00:00)-Water Temperature (C)]]*OO[[#This Row],[35]]</f>
        <v>4.4075815129200002E-19</v>
      </c>
      <c r="AL512" s="10">
        <f>3/24000000*OO[[#This Row],[94 (30JUN1985 15:00:00)-Water Temperature (C)]]*OO[[#This Row],[36]]</f>
        <v>2.287170716484875E-17</v>
      </c>
      <c r="AM512" s="10">
        <f>3/24000000*OO[[#This Row],[95 (30JUN1985 18:00:00)-Water Temperature (C)]]*OO[[#This Row],[37]]</f>
        <v>7.8869827844637492E-16</v>
      </c>
      <c r="AN512" s="10">
        <f>3/24000000*OO[[#This Row],[96 (30JUN1985 21:00:00)-Water Temperature (C)]]*OO[[#This Row],[38]]</f>
        <v>1.8870535874758749E-14</v>
      </c>
      <c r="AO512" s="10">
        <f>3/24000000*OO[[#This Row],[97 (01JUL1985 00:00:00)-Water Temperature (C)]]*OO[[#This Row],[39]]</f>
        <v>3.2636596895122496E-13</v>
      </c>
      <c r="AP512" s="10">
        <f>3/24000000*OO[[#This Row],[98 (01JUL1985 03:00:00)-Water Temperature (C)]]*OO[[#This Row],[40]]</f>
        <v>4.23211512375E-12</v>
      </c>
      <c r="AQ512" s="10">
        <f>3/24000000*OO[[#This Row],[99 (01JUL1985 06:00:00)-Water Temperature (C)]]*OO[[#This Row],[41]]</f>
        <v>4.2502396802249998E-11</v>
      </c>
      <c r="AR512" s="10">
        <f>3/24000000*OO[[#This Row],[100 (01JUL1985 09:00:00)-Water Temperature (C)]]*OO[[#This Row],[42]]</f>
        <v>3.4109968002157495E-10</v>
      </c>
      <c r="AS512" s="10">
        <f>3/24000000*OO[[#This Row],[101 (01JUL1985 12:00:00)-Water Temperature (C)]]*OO[[#This Row],[43]]</f>
        <v>2.22844464448875E-9</v>
      </c>
      <c r="AT512" s="10">
        <f>3/24000000*OO[[#This Row],[102 (01JUL1985 15:00:00)-Water Temperature (C)]]*OO[[#This Row],[44]]</f>
        <v>1.2060633136196249E-8</v>
      </c>
      <c r="AU512" s="10">
        <f>3/24000000*OO[[#This Row],[103 (01JUL1985 18:00:00)-Water Temperature (C)]]*OO[[#This Row],[45]]</f>
        <v>5.5179554071699988E-8</v>
      </c>
      <c r="AV512" s="10">
        <f>3/24000000*OO[[#This Row],[104 (01JUL1985 21:00:00)-Water Temperature (C)]]*OO[[#This Row],[46]]</f>
        <v>2.1699273078899998E-7</v>
      </c>
      <c r="AW512" s="10">
        <f>3/24000000*OO[[#This Row],[105 (02JUL1985 00:00:00)-Water Temperature (C)]]*OO[[#This Row],[47]]</f>
        <v>7.4720838875312501E-7</v>
      </c>
      <c r="AX512" s="10">
        <f>3/24000000*OO[[#This Row],[106 (02JUL1985 03:00:00)-Water Temperature (C)]]*OO[[#This Row],[48]]</f>
        <v>2.2825303339424999E-6</v>
      </c>
      <c r="AY512" s="10">
        <f>3/24000000*OO[[#This Row],[107 (02JUL1985 06:00:00)-Water Temperature (C)]]*OO[[#This Row],[49]]</f>
        <v>6.2603827178874992E-6</v>
      </c>
      <c r="AZ512" s="10">
        <f>3/24000000*OO[[#This Row],[108 (02JUL1985 09:00:00)-Water Temperature (C)]]*OO[[#This Row],[50]]</f>
        <v>1.5583319505030001E-5</v>
      </c>
      <c r="BA512" s="10">
        <f>3/24000000*OO[[#This Row],[109 (02JUL1985 12:00:00)-Water Temperature (C)]]*OO[[#This Row],[51]]</f>
        <v>3.5642897716050004E-5</v>
      </c>
      <c r="BB512" s="10">
        <f>3/24000000*OO[[#This Row],[110 (02JUL1985 15:00:00)-Water Temperature (C)]]*OO[[#This Row],[52]]</f>
        <v>7.5578167690974984E-5</v>
      </c>
      <c r="BC512" s="10">
        <f>3/24000000*OO[[#This Row],[111 (02JUL1985 18:00:00)-Water Temperature (C)]]*OO[[#This Row],[53]]</f>
        <v>1.493698990881E-4</v>
      </c>
      <c r="BD512" s="10">
        <f>3/24000000*OO[[#This Row],[112 (02JUL1985 21:00:00)-Water Temperature (C)]]*OO[[#This Row],[54]]</f>
        <v>2.7636140721839998E-4</v>
      </c>
      <c r="BE512" s="10">
        <f>3/24000000*OO[[#This Row],[113 (03JUL1985 00:00:00)-Water Temperature (C)]]*OO[[#This Row],[55]]</f>
        <v>4.8143678960799999E-4</v>
      </c>
      <c r="BF512" s="10">
        <f>3/24000000*OO[[#This Row],[114 (03JUL1985 03:00:00)-Water Temperature (C)]]*OO[[#This Row],[56]]</f>
        <v>7.9686325903375005E-4</v>
      </c>
      <c r="BG512" s="10">
        <f>3/24000000*OO[[#This Row],[115 (03JUL1985 06:00:00)-Water Temperature (C)]]*OO[[#This Row],[57]]</f>
        <v>1.2605741518338749E-3</v>
      </c>
      <c r="BH512" s="10">
        <f>3/24000000*OO[[#This Row],[116 (03JUL1985 09:00:00)-Water Temperature (C)]]*OO[[#This Row],[58]]</f>
        <v>1.9199363639749998E-3</v>
      </c>
      <c r="BI512" s="10">
        <f>3/24000000*OO[[#This Row],[117 (03JUL1985 12:00:00)-Water Temperature (C)]]*OO[[#This Row],[59]]</f>
        <v>2.8213746311266251E-3</v>
      </c>
      <c r="BJ512" s="10">
        <f>3/24000000*OO[[#This Row],[118 (03JUL1985 15:00:00)-Water Temperature (C)]]*OO[[#This Row],[60]]</f>
        <v>4.0042373831600002E-3</v>
      </c>
      <c r="BK512" s="10">
        <f>3/24000000*OO[[#This Row],[119 (03JUL1985 18:00:00)-Water Temperature (C)]]*OO[[#This Row],[61]]</f>
        <v>5.5044069729475002E-3</v>
      </c>
      <c r="BL512" s="10">
        <f>3/24000000*OO[[#This Row],[120 (03JUL1985 21:00:00)-Water Temperature (C)]]*OO[[#This Row],[62]]</f>
        <v>7.3388146311374998E-3</v>
      </c>
      <c r="BM512" s="10">
        <f>3/24000000*OO[[#This Row],[121 (04JUL1985 00:00:00)-Water Temperature (C)]]*OO[[#This Row],[63]]</f>
        <v>9.5282065874325011E-3</v>
      </c>
      <c r="BN512" s="10">
        <f>3/24000000*OO[[#This Row],[122 (04JUL1985 03:00:00)-Water Temperature (C)]]*OO[[#This Row],[64]]</f>
        <v>1.2093156946580001E-2</v>
      </c>
      <c r="BO512" s="10">
        <f>3/24000000*OO[[#This Row],[123 (04JUL1985 06:00:00)-Water Temperature (C)]]*OO[[#This Row],[65]]</f>
        <v>1.5039732832577498E-2</v>
      </c>
      <c r="BP512" s="10">
        <f>3/24000000*OO[[#This Row],[124 (04JUL1985 09:00:00)-Water Temperature (C)]]*OO[[#This Row],[66]]</f>
        <v>1.8424733764414995E-2</v>
      </c>
      <c r="BQ512" s="10">
        <f>3/24000000*OO[[#This Row],[125 (04JUL1985 12:00:00)-Water Temperature (C)]]*OO[[#This Row],[67]]</f>
        <v>2.2190881164934999E-2</v>
      </c>
      <c r="BR512" s="10">
        <f>3/24000000*OO[[#This Row],[126 (04JUL1985 15:00:00)-Water Temperature (C)]]*OO[[#This Row],[68]]</f>
        <v>2.62735623613575E-2</v>
      </c>
      <c r="BS512" s="10">
        <f>3/24000000*OO[[#This Row],[127 (04JUL1985 18:00:00)-Water Temperature (C)]]*OO[[#This Row],[69]]</f>
        <v>3.0622793613918751E-2</v>
      </c>
      <c r="BT512" s="10">
        <f>3/24000000*OO[[#This Row],[128 (04JUL1985 21:00:00)-Water Temperature (C)]]*OO[[#This Row],[70]]</f>
        <v>3.5169031895699997E-2</v>
      </c>
      <c r="BU512" s="10">
        <f>3/24000000*OO[[#This Row],[129 (05JUL1985 00:00:00)-Water Temperature (C)]]*OO[[#This Row],[71]]</f>
        <v>3.9826713686137494E-2</v>
      </c>
      <c r="BV512" s="10">
        <f>3/24000000*OO[[#This Row],[130 (05JUL1985 03:00:00)-Water Temperature (C)]]*OO[[#This Row],[72]]</f>
        <v>4.4605782878899998E-2</v>
      </c>
      <c r="BW512" s="10">
        <f>3/24000000*OO[[#This Row],[131 (05JUL1985 06:00:00)-Water Temperature (C)]]*OO[[#This Row],[73]]</f>
        <v>4.9489763949112496E-2</v>
      </c>
      <c r="BX512" s="10">
        <f>3/24000000*OO[[#This Row],[132 (05JUL1985 09:00:00)-Water Temperature (C)]]*OO[[#This Row],[74]]</f>
        <v>5.4618046591724992E-2</v>
      </c>
      <c r="BY512" s="10">
        <f>3/24000000*OO[[#This Row],[133 (05JUL1985 12:00:00)-Water Temperature (C)]]*OO[[#This Row],[75]]</f>
        <v>5.9850928817237498E-2</v>
      </c>
      <c r="BZ512" s="10">
        <f>3/24000000*OO[[#This Row],[134 (05JUL1985 15:00:00)-Water Temperature (C)]]*OO[[#This Row],[76]]</f>
        <v>6.5082721182337502E-2</v>
      </c>
      <c r="CA512" s="10">
        <f>3/24000000*OO[[#This Row],[135 (05JUL1985 18:00:00)-Water Temperature (C)]]*OO[[#This Row],[77]]</f>
        <v>7.0211976629600006E-2</v>
      </c>
      <c r="CB512" s="10">
        <f>3/24000000*OO[[#This Row],[136 (05JUL1985 21:00:00)-Water Temperature (C)]]*OO[[#This Row],[78]]</f>
        <v>7.4980213053100001E-2</v>
      </c>
      <c r="CC512" s="10">
        <f>3/24000000*OO[[#This Row],[137 (06JUL1985 00:00:00)-Water Temperature (C)]]*OO[[#This Row],[79]]</f>
        <v>7.9407434262599996E-2</v>
      </c>
      <c r="CD512" s="10">
        <f>3/24000000*OO[[#This Row],[138 (06JUL1985 03:00:00)-Water Temperature (C)]]*OO[[#This Row],[80]]</f>
        <v>8.3647269384049996E-2</v>
      </c>
      <c r="CE512" s="10">
        <f>3/24000000*OO[[#This Row],[139 (06JUL1985 06:00:00)-Water Temperature (C)]]*OO[[#This Row],[81]]</f>
        <v>8.7737384314125005E-2</v>
      </c>
      <c r="CF512" s="10">
        <f>3/24000000*OO[[#This Row],[140 (06JUL1985 09:00:00)-Water Temperature (C)]]*OO[[#This Row],[82]]</f>
        <v>9.2021084177049989E-2</v>
      </c>
      <c r="CG512" s="10">
        <f>3/24000000*OO[[#This Row],[141 (06JUL1985 12:00:00)-Water Temperature (C)]]*OO[[#This Row],[83]]</f>
        <v>9.6215710311524982E-2</v>
      </c>
      <c r="CH512" s="10">
        <f>3/24000000*OO[[#This Row],[142 (06JUL1985 15:00:00)-Water Temperature (C)]]*OO[[#This Row],[84]]</f>
        <v>0.100161975539</v>
      </c>
      <c r="CI512" s="10">
        <f>3/24000000*OO[[#This Row],[143 (06JUL1985 18:00:00)-Water Temperature (C)]]*OO[[#This Row],[85]]</f>
        <v>0.103801057295975</v>
      </c>
      <c r="CJ512" s="10">
        <f>3/24000000*OO[[#This Row],[144 (06JUL1985 21:00:00)-Water Temperature (C)]]*OO[[#This Row],[86]]</f>
        <v>0.10682780036994997</v>
      </c>
      <c r="CK512" s="10">
        <f>3/24000000*OO[[#This Row],[145 (07JUL1985 00:00:00)-Water Temperature (C)]]*OO[[#This Row],[87]]</f>
        <v>0.10935007752260001</v>
      </c>
      <c r="CL512" s="10">
        <f>3/24000000*OO[[#This Row],[146 (07JUL1985 03:00:00)-Water Temperature (C)]]*OO[[#This Row],[88]]</f>
        <v>0.11155838302751249</v>
      </c>
      <c r="CM512" s="10">
        <f>3/24000000*OO[[#This Row],[147 (07JUL1985 06:00:00)-Water Temperature (C)]]*OO[[#This Row],[89]]</f>
        <v>0.1135116881451875</v>
      </c>
      <c r="CN512" s="10">
        <f>3/24000000*OO[[#This Row],[148 (07JUL1985 09:00:00)-Water Temperature (C)]]*OO[[#This Row],[90]]</f>
        <v>0.11535396562503748</v>
      </c>
      <c r="CO512" s="10">
        <f>3/24000000*OO[[#This Row],[149 (07JUL1985 12:00:00)-Water Temperature (C)]]*OO[[#This Row],[91]]</f>
        <v>0.11719221585999998</v>
      </c>
      <c r="CP512" s="10">
        <f>3/24000000*OO[[#This Row],[150 (07JUL1985 15:00:00)-Water Temperature (C)]]*OO[[#This Row],[92]]</f>
        <v>0.11905988715712501</v>
      </c>
      <c r="CQ512" s="10">
        <f>3/24000000*OO[[#This Row],[151 (07JUL1985 18:00:00)-Water Temperature (C)]]*OO[[#This Row],[93]]</f>
        <v>0.12044828214264999</v>
      </c>
      <c r="CR512" s="10">
        <f>3/24000000*OO[[#This Row],[152 (07JUL1985 21:00:00)-Water Temperature (C)]]*OO[[#This Row],[94]]</f>
        <v>0.12129729008102499</v>
      </c>
      <c r="CS512" s="10">
        <f>3/24000000*OO[[#This Row],[153 (08JUL1985 00:00:00)-Water Temperature (C)]]*OO[[#This Row],[95]]</f>
        <v>0.12186026686819998</v>
      </c>
      <c r="CT512" s="10">
        <f>3/24000000*OO[[#This Row],[154 (08JUL1985 03:00:00)-Water Temperature (C)]]*OO[[#This Row],[96]]</f>
        <v>0.1222113976531875</v>
      </c>
      <c r="CU512" s="10">
        <f>3/24000000*OO[[#This Row],[155 (08JUL1985 06:00:00)-Water Temperature (C)]]*OO[[#This Row],[97]]</f>
        <v>0.12240519320181249</v>
      </c>
      <c r="CV512" s="10">
        <f>3/24000000*OO[[#This Row],[156 (08JUL1985 09:00:00)-Water Temperature (C)]]*OO[[#This Row],[98]]</f>
        <v>0.12282041070529998</v>
      </c>
      <c r="CW512" s="10">
        <f>3/24000000*OO[[#This Row],[157 (08JUL1985 12:00:00)-Water Temperature (C)]]*OO[[#This Row],[99]]</f>
        <v>0.12333277577425</v>
      </c>
    </row>
    <row r="513" spans="1:101" x14ac:dyDescent="0.35">
      <c r="A513" t="s">
        <v>520</v>
      </c>
      <c r="B513">
        <v>912.34559999999999</v>
      </c>
      <c r="C513" s="10">
        <f>3/24*OO[[#This Row],[59 (26JUN1985 06:00:00)-Water Temperature (C)]]*OO[[#This Row],[1]]/SUM(OO[1])</f>
        <v>0</v>
      </c>
      <c r="D513" s="10">
        <f>3/24*OO[[#This Row],[60 (26JUN1985 09:00:00)-Water Temperature (C)]]*OO[[#This Row],[2]]/SUM(OO[2])</f>
        <v>0</v>
      </c>
      <c r="E513" s="10">
        <f>3/24*OO[[#This Row],[61 (26JUN1985 12:00:00)-Water Temperature (C)]]*OO[[#This Row],[3]]/SUM(OO[3])</f>
        <v>0</v>
      </c>
      <c r="F513" s="10">
        <f>3/24*OO[[#This Row],[62 (26JUN1985 15:00:00)-Water Temperature (C)]]*OO[[#This Row],[4]]/SUM(OO[4])</f>
        <v>0</v>
      </c>
      <c r="G513" s="10">
        <f>3/24*OO[[#This Row],[63 (26JUN1985 18:00:00)-Water Temperature (C)]]*OO[[#This Row],[5]]/SUM(OO[5])</f>
        <v>0</v>
      </c>
      <c r="H513" s="10">
        <f>3/24*OO[[#This Row],[64 (26JUN1985 21:00:00)-Water Temperature (C)]]*OO[[#This Row],[6]]/SUM(OO[6])</f>
        <v>0</v>
      </c>
      <c r="I513" s="10">
        <f>3/24*OO[[#This Row],[65 (27JUN1985 00:00:00)-Water Temperature (C)]]*OO[[#This Row],[7]]/SUM(OO[7])</f>
        <v>0</v>
      </c>
      <c r="J513" s="10">
        <f>3/24*OO[[#This Row],[66 (27JUN1985 03:00:00)-Water Temperature (C)]]*OO[[#This Row],[8]]/SUM(OO[8])</f>
        <v>0</v>
      </c>
      <c r="K513" s="10">
        <f>3/24*OO[[#This Row],[67 (27JUN1985 06:00:00)-Water Temperature (C)]]*OO[[#This Row],[9]]/SUM(OO[9])</f>
        <v>0</v>
      </c>
      <c r="L513" s="10">
        <f>3/24*OO[[#This Row],[68 (27JUN1985 09:00:00)-Water Temperature (C)]]*OO[[#This Row],[10]]/SUM(OO[10])</f>
        <v>0</v>
      </c>
      <c r="M513" s="10">
        <f>3/24*OO[[#This Row],[69 (27JUN1985 12:00:00)-Water Temperature (C)]]*OO[[#This Row],[11]]/SUM(OO[11])</f>
        <v>0</v>
      </c>
      <c r="N513" s="10">
        <f>3/24*OO[[#This Row],[70 (27JUN1985 15:00:00)-Water Temperature (C)]]*OO[[#This Row],[12]]/SUM(OO[12])</f>
        <v>0</v>
      </c>
      <c r="O513" s="10">
        <f>3/24*OO[[#This Row],[71 (27JUN1985 18:00:00)-Water Temperature (C)]]*OO[[#This Row],[13]]/SUM(OO[13])</f>
        <v>0</v>
      </c>
      <c r="P513" s="10">
        <f>3/24*OO[[#This Row],[72 (27JUN1985 21:00:00)-Water Temperature (C)]]*OO[[#This Row],[14]]/SUM(OO[14])</f>
        <v>0</v>
      </c>
      <c r="Q513" s="10">
        <f>3/24*OO[[#This Row],[73 (28JUN1985 00:00:00)-Water Temperature (C)]]*OO[[#This Row],[15]]/SUM(OO[15])</f>
        <v>0</v>
      </c>
      <c r="R513" s="10">
        <f>3/24*OO[[#This Row],[74 (28JUN1985 03:00:00)-Water Temperature (C)]]*OO[[#This Row],[16]]/SUM(OO[16])</f>
        <v>0</v>
      </c>
      <c r="S513" s="10">
        <f>3/24*OO[[#This Row],[75 (28JUN1985 06:00:00)-Water Temperature (C)]]*OO[[#This Row],[17]]/SUM(OO[17])</f>
        <v>0</v>
      </c>
      <c r="T513" s="10">
        <f>3/24*OO[[#This Row],[76 (28JUN1985 09:00:00)-Water Temperature (C)]]*OO[[#This Row],[18]]/SUM(OO[18])</f>
        <v>0</v>
      </c>
      <c r="U513" s="10">
        <f>3/24*OO[[#This Row],[77 (28JUN1985 12:00:00)-Water Temperature (C)]]*OO[[#This Row],[19]]/SUM(OO[19])</f>
        <v>0</v>
      </c>
      <c r="V513" s="10">
        <f>3/24000000*OO[[#This Row],[78 (28JUN1985 15:00:00)-Water Temperature (C)]]*OO[[#This Row],[20]]</f>
        <v>0</v>
      </c>
      <c r="W513" s="10">
        <f>3/24000000*OO[[#This Row],[79 (28JUN1985 18:00:00)-Water Temperature (C)]]*OO[[#This Row],[21]]</f>
        <v>0</v>
      </c>
      <c r="X513" s="10">
        <f>3/24000000*OO[[#This Row],[80 (28JUN1985 21:00:00)-Water Temperature (C)]]*OO[[#This Row],[22]]</f>
        <v>0</v>
      </c>
      <c r="Y513" s="10">
        <f>3/24000000*OO[[#This Row],[81 (29JUN1985 00:00:00)-Water Temperature (C)]]*OO[[#This Row],[23]]</f>
        <v>0</v>
      </c>
      <c r="Z513" s="10">
        <f>3/24000000*OO[[#This Row],[82 (29JUN1985 03:00:00)-Water Temperature (C)]]*OO[[#This Row],[24]]</f>
        <v>0</v>
      </c>
      <c r="AA513" s="10">
        <f>3/24000000*OO[[#This Row],[83 (29JUN1985 06:00:00)-Water Temperature (C)]]*OO[[#This Row],[25]]</f>
        <v>0</v>
      </c>
      <c r="AB513" s="10">
        <f>3/24000000*OO[[#This Row],[84 (29JUN1985 09:00:00)-Water Temperature (C)]]*OO[[#This Row],[26]]</f>
        <v>0</v>
      </c>
      <c r="AC513" s="10">
        <f>3/24000000*OO[[#This Row],[85 (29JUN1985 12:00:00)-Water Temperature (C)]]*OO[[#This Row],[27]]</f>
        <v>4.9628263325399989E-44</v>
      </c>
      <c r="AD513" s="10">
        <f>3/24000000*OO[[#This Row],[86 (29JUN1985 15:00:00)-Water Temperature (C)]]*OO[[#This Row],[28]]</f>
        <v>1.9941426676745001E-39</v>
      </c>
      <c r="AE513" s="10">
        <f>3/24000000*OO[[#This Row],[88 (29JUN1985 21:00:00)-Water Temperature (C)]]*OO[[#This Row],[30]]</f>
        <v>7.0167168164424984E-32</v>
      </c>
      <c r="AF513" s="10">
        <f>3/24000000*OO[[#This Row],[88 (29JUN1985 21:00:00)-Water Temperature (C)]]*OO[[#This Row],[30]]</f>
        <v>7.0167168164424984E-32</v>
      </c>
      <c r="AG513" s="10">
        <f>3/24000000*OO[[#This Row],[89 (30JUN1985 00:00:00)-Water Temperature (C)]]*OO[[#This Row],[31]]</f>
        <v>8.8538999769000002E-29</v>
      </c>
      <c r="AH513" s="10">
        <f>3/24000000*OO[[#This Row],[90 (30JUN1985 03:00:00)-Water Temperature (C)]]*OO[[#This Row],[32]]</f>
        <v>4.8536195029849997E-26</v>
      </c>
      <c r="AI513" s="10">
        <f>3/24000000*OO[[#This Row],[91 (30JUN1985 06:00:00)-Water Temperature (C)]]*OO[[#This Row],[33]]</f>
        <v>1.3065333855675E-23</v>
      </c>
      <c r="AJ513" s="10">
        <f>3/24000000*OO[[#This Row],[92 (30JUN1985 09:00:00)-Water Temperature (C)]]*OO[[#This Row],[34]]</f>
        <v>1.9207368583713749E-21</v>
      </c>
      <c r="AK513" s="10">
        <f>3/24000000*OO[[#This Row],[93 (30JUN1985 12:00:00)-Water Temperature (C)]]*OO[[#This Row],[35]]</f>
        <v>1.6646647455011251E-19</v>
      </c>
      <c r="AL513" s="10">
        <f>3/24000000*OO[[#This Row],[94 (30JUN1985 15:00:00)-Water Temperature (C)]]*OO[[#This Row],[36]]</f>
        <v>9.0702909015400009E-18</v>
      </c>
      <c r="AM513" s="10">
        <f>3/24000000*OO[[#This Row],[95 (30JUN1985 18:00:00)-Water Temperature (C)]]*OO[[#This Row],[37]]</f>
        <v>3.2744551042605001E-16</v>
      </c>
      <c r="AN513" s="10">
        <f>3/24000000*OO[[#This Row],[96 (30JUN1985 21:00:00)-Water Temperature (C)]]*OO[[#This Row],[38]]</f>
        <v>8.1803645661399981E-15</v>
      </c>
      <c r="AO513" s="10">
        <f>3/24000000*OO[[#This Row],[97 (01JUL1985 00:00:00)-Water Temperature (C)]]*OO[[#This Row],[39]]</f>
        <v>1.4736261550275E-13</v>
      </c>
      <c r="AP513" s="10">
        <f>3/24000000*OO[[#This Row],[98 (01JUL1985 03:00:00)-Water Temperature (C)]]*OO[[#This Row],[40]]</f>
        <v>1.9857999593650003E-12</v>
      </c>
      <c r="AQ513" s="10">
        <f>3/24000000*OO[[#This Row],[99 (01JUL1985 06:00:00)-Water Temperature (C)]]*OO[[#This Row],[41]]</f>
        <v>2.0680432145137499E-11</v>
      </c>
      <c r="AR513" s="10">
        <f>3/24000000*OO[[#This Row],[100 (01JUL1985 09:00:00)-Water Temperature (C)]]*OO[[#This Row],[42]]</f>
        <v>1.7172891799731251E-10</v>
      </c>
      <c r="AS513" s="10">
        <f>3/24000000*OO[[#This Row],[101 (01JUL1985 12:00:00)-Water Temperature (C)]]*OO[[#This Row],[43]]</f>
        <v>1.1588325355715E-9</v>
      </c>
      <c r="AT513" s="10">
        <f>3/24000000*OO[[#This Row],[102 (01JUL1985 15:00:00)-Water Temperature (C)]]*OO[[#This Row],[44]]</f>
        <v>6.4666502050424999E-9</v>
      </c>
      <c r="AU513" s="10">
        <f>3/24000000*OO[[#This Row],[103 (01JUL1985 18:00:00)-Water Temperature (C)]]*OO[[#This Row],[45]]</f>
        <v>3.0453564551437503E-8</v>
      </c>
      <c r="AV513" s="10">
        <f>3/24000000*OO[[#This Row],[104 (01JUL1985 21:00:00)-Water Temperature (C)]]*OO[[#This Row],[46]]</f>
        <v>1.2307090025068749E-7</v>
      </c>
      <c r="AW513" s="10">
        <f>3/24000000*OO[[#This Row],[105 (02JUL1985 00:00:00)-Water Temperature (C)]]*OO[[#This Row],[47]]</f>
        <v>4.3483602755775E-7</v>
      </c>
      <c r="AX513" s="10">
        <f>3/24000000*OO[[#This Row],[106 (02JUL1985 03:00:00)-Water Temperature (C)]]*OO[[#This Row],[48]]</f>
        <v>1.3609559222175E-6</v>
      </c>
      <c r="AY513" s="10">
        <f>3/24000000*OO[[#This Row],[107 (02JUL1985 06:00:00)-Water Temperature (C)]]*OO[[#This Row],[49]]</f>
        <v>3.8192378027309999E-6</v>
      </c>
      <c r="AZ513" s="10">
        <f>3/24000000*OO[[#This Row],[108 (02JUL1985 09:00:00)-Water Temperature (C)]]*OO[[#This Row],[50]]</f>
        <v>9.7141864112187505E-6</v>
      </c>
      <c r="BA513" s="10">
        <f>3/24000000*OO[[#This Row],[109 (02JUL1985 12:00:00)-Water Temperature (C)]]*OO[[#This Row],[51]]</f>
        <v>2.267358804612625E-5</v>
      </c>
      <c r="BB513" s="10">
        <f>3/24000000*OO[[#This Row],[110 (02JUL1985 15:00:00)-Water Temperature (C)]]*OO[[#This Row],[52]]</f>
        <v>4.9003314745387493E-5</v>
      </c>
      <c r="BC513" s="10">
        <f>3/24000000*OO[[#This Row],[111 (02JUL1985 18:00:00)-Water Temperature (C)]]*OO[[#This Row],[53]]</f>
        <v>9.8606752897599975E-5</v>
      </c>
      <c r="BD513" s="10">
        <f>3/24000000*OO[[#This Row],[112 (02JUL1985 21:00:00)-Water Temperature (C)]]*OO[[#This Row],[54]]</f>
        <v>1.8557645035434996E-4</v>
      </c>
      <c r="BE513" s="10">
        <f>3/24000000*OO[[#This Row],[113 (03JUL1985 00:00:00)-Water Temperature (C)]]*OO[[#This Row],[55]]</f>
        <v>3.2852653182510001E-4</v>
      </c>
      <c r="BF513" s="10">
        <f>3/24000000*OO[[#This Row],[114 (03JUL1985 03:00:00)-Water Temperature (C)]]*OO[[#This Row],[56]]</f>
        <v>5.5206601318799999E-4</v>
      </c>
      <c r="BG513" s="10">
        <f>3/24000000*OO[[#This Row],[115 (03JUL1985 06:00:00)-Water Temperature (C)]]*OO[[#This Row],[57]]</f>
        <v>8.8589735616E-4</v>
      </c>
      <c r="BH513" s="10">
        <f>3/24000000*OO[[#This Row],[116 (03JUL1985 09:00:00)-Water Temperature (C)]]*OO[[#This Row],[58]]</f>
        <v>1.3674365666699999E-3</v>
      </c>
      <c r="BI513" s="10">
        <f>3/24000000*OO[[#This Row],[117 (03JUL1985 12:00:00)-Water Temperature (C)]]*OO[[#This Row],[59]]</f>
        <v>2.0350006354884998E-3</v>
      </c>
      <c r="BJ513" s="10">
        <f>3/24000000*OO[[#This Row],[118 (03JUL1985 15:00:00)-Water Temperature (C)]]*OO[[#This Row],[60]]</f>
        <v>2.9229939456179997E-3</v>
      </c>
      <c r="BK513" s="10">
        <f>3/24000000*OO[[#This Row],[119 (03JUL1985 18:00:00)-Water Temperature (C)]]*OO[[#This Row],[61]]</f>
        <v>4.0639753070487502E-3</v>
      </c>
      <c r="BL513" s="10">
        <f>3/24000000*OO[[#This Row],[120 (03JUL1985 21:00:00)-Water Temperature (C)]]*OO[[#This Row],[62]]</f>
        <v>5.4771267766799995E-3</v>
      </c>
      <c r="BM513" s="10">
        <f>3/24000000*OO[[#This Row],[121 (04JUL1985 00:00:00)-Water Temperature (C)]]*OO[[#This Row],[63]]</f>
        <v>7.18386049105375E-3</v>
      </c>
      <c r="BN513" s="10">
        <f>3/24000000*OO[[#This Row],[122 (04JUL1985 03:00:00)-Water Temperature (C)]]*OO[[#This Row],[64]]</f>
        <v>9.2057036423624974E-3</v>
      </c>
      <c r="BO513" s="10">
        <f>3/24000000*OO[[#This Row],[123 (04JUL1985 06:00:00)-Water Temperature (C)]]*OO[[#This Row],[65]]</f>
        <v>1.15531909705575E-2</v>
      </c>
      <c r="BP513" s="10">
        <f>3/24000000*OO[[#This Row],[124 (04JUL1985 09:00:00)-Water Temperature (C)]]*OO[[#This Row],[66]]</f>
        <v>1.4274763567099998E-2</v>
      </c>
      <c r="BQ513" s="10">
        <f>3/24000000*OO[[#This Row],[125 (04JUL1985 12:00:00)-Water Temperature (C)]]*OO[[#This Row],[67]]</f>
        <v>1.7332945554199997E-2</v>
      </c>
      <c r="BR513" s="10">
        <f>3/24000000*OO[[#This Row],[126 (04JUL1985 15:00:00)-Water Temperature (C)]]*OO[[#This Row],[68]]</f>
        <v>2.068151534775E-2</v>
      </c>
      <c r="BS513" s="10">
        <f>3/24000000*OO[[#This Row],[127 (04JUL1985 18:00:00)-Water Temperature (C)]]*OO[[#This Row],[69]]</f>
        <v>2.4283600737646249E-2</v>
      </c>
      <c r="BT513" s="10">
        <f>3/24000000*OO[[#This Row],[128 (04JUL1985 21:00:00)-Water Temperature (C)]]*OO[[#This Row],[70]]</f>
        <v>2.8085465734544998E-2</v>
      </c>
      <c r="BU513" s="10">
        <f>3/24000000*OO[[#This Row],[129 (05JUL1985 00:00:00)-Water Temperature (C)]]*OO[[#This Row],[71]]</f>
        <v>3.20190090977025E-2</v>
      </c>
      <c r="BV513" s="10">
        <f>3/24000000*OO[[#This Row],[130 (05JUL1985 03:00:00)-Water Temperature (C)]]*OO[[#This Row],[72]]</f>
        <v>3.6089510408599999E-2</v>
      </c>
      <c r="BW513" s="10">
        <f>3/24000000*OO[[#This Row],[131 (05JUL1985 06:00:00)-Water Temperature (C)]]*OO[[#This Row],[73]]</f>
        <v>4.0283129576637502E-2</v>
      </c>
      <c r="BX513" s="10">
        <f>3/24000000*OO[[#This Row],[132 (05JUL1985 09:00:00)-Water Temperature (C)]]*OO[[#This Row],[74]]</f>
        <v>4.4709848731124997E-2</v>
      </c>
      <c r="BY513" s="10">
        <f>3/24000000*OO[[#This Row],[133 (05JUL1985 12:00:00)-Water Temperature (C)]]*OO[[#This Row],[75]]</f>
        <v>4.9258873622400001E-2</v>
      </c>
      <c r="BZ513" s="10">
        <f>3/24000000*OO[[#This Row],[134 (05JUL1985 15:00:00)-Water Temperature (C)]]*OO[[#This Row],[76]]</f>
        <v>5.3842325613299991E-2</v>
      </c>
      <c r="CA513" s="10">
        <f>3/24000000*OO[[#This Row],[135 (05JUL1985 18:00:00)-Water Temperature (C)]]*OO[[#This Row],[77]]</f>
        <v>5.8374078022037493E-2</v>
      </c>
      <c r="CB513" s="10">
        <f>3/24000000*OO[[#This Row],[136 (05JUL1985 21:00:00)-Water Temperature (C)]]*OO[[#This Row],[78]]</f>
        <v>6.2638893790875005E-2</v>
      </c>
      <c r="CC513" s="10">
        <f>3/24000000*OO[[#This Row],[137 (06JUL1985 00:00:00)-Water Temperature (C)]]*OO[[#This Row],[79]]</f>
        <v>6.6642350045550011E-2</v>
      </c>
      <c r="CD513" s="10">
        <f>3/24000000*OO[[#This Row],[138 (06JUL1985 03:00:00)-Water Temperature (C)]]*OO[[#This Row],[80]]</f>
        <v>7.0507043574175005E-2</v>
      </c>
      <c r="CE513" s="10">
        <f>3/24000000*OO[[#This Row],[139 (06JUL1985 06:00:00)-Water Temperature (C)]]*OO[[#This Row],[81]]</f>
        <v>7.4260703383049992E-2</v>
      </c>
      <c r="CF513" s="10">
        <f>3/24000000*OO[[#This Row],[140 (06JUL1985 09:00:00)-Water Temperature (C)]]*OO[[#This Row],[82]]</f>
        <v>7.8187868388437484E-2</v>
      </c>
      <c r="CG513" s="10">
        <f>3/24000000*OO[[#This Row],[141 (06JUL1985 12:00:00)-Water Temperature (C)]]*OO[[#This Row],[83]]</f>
        <v>8.2056539891324998E-2</v>
      </c>
      <c r="CH513" s="10">
        <f>3/24000000*OO[[#This Row],[142 (06JUL1985 15:00:00)-Water Temperature (C)]]*OO[[#This Row],[84]]</f>
        <v>8.5728688716824999E-2</v>
      </c>
      <c r="CI513" s="10">
        <f>3/24000000*OO[[#This Row],[143 (06JUL1985 18:00:00)-Water Temperature (C)]]*OO[[#This Row],[85]]</f>
        <v>8.9151151472550011E-2</v>
      </c>
      <c r="CJ513" s="10">
        <f>3/24000000*OO[[#This Row],[144 (06JUL1985 21:00:00)-Water Temperature (C)]]*OO[[#This Row],[86]]</f>
        <v>9.2061718708575005E-2</v>
      </c>
      <c r="CK513" s="10">
        <f>3/24000000*OO[[#This Row],[145 (07JUL1985 00:00:00)-Water Temperature (C)]]*OO[[#This Row],[87]]</f>
        <v>9.4540657963062505E-2</v>
      </c>
      <c r="CL513" s="10">
        <f>3/24000000*OO[[#This Row],[146 (07JUL1985 03:00:00)-Water Temperature (C)]]*OO[[#This Row],[88]]</f>
        <v>9.6748237683837487E-2</v>
      </c>
      <c r="CM513" s="10">
        <f>3/24000000*OO[[#This Row],[147 (07JUL1985 06:00:00)-Water Temperature (C)]]*OO[[#This Row],[89]]</f>
        <v>9.8733413128699987E-2</v>
      </c>
      <c r="CN513" s="10">
        <f>3/24000000*OO[[#This Row],[148 (07JUL1985 09:00:00)-Water Temperature (C)]]*OO[[#This Row],[90]]</f>
        <v>0.10061795330637499</v>
      </c>
      <c r="CO513" s="10">
        <f>3/24000000*OO[[#This Row],[149 (07JUL1985 12:00:00)-Water Temperature (C)]]*OO[[#This Row],[91]]</f>
        <v>0.10249383059988748</v>
      </c>
      <c r="CP513" s="10">
        <f>3/24000000*OO[[#This Row],[150 (07JUL1985 15:00:00)-Water Temperature (C)]]*OO[[#This Row],[92]]</f>
        <v>0.10439121631721249</v>
      </c>
      <c r="CQ513" s="10">
        <f>3/24000000*OO[[#This Row],[151 (07JUL1985 18:00:00)-Water Temperature (C)]]*OO[[#This Row],[93]]</f>
        <v>0.10587427999233749</v>
      </c>
      <c r="CR513" s="10">
        <f>3/24000000*OO[[#This Row],[152 (07JUL1985 21:00:00)-Water Temperature (C)]]*OO[[#This Row],[94]]</f>
        <v>0.10688100264456249</v>
      </c>
      <c r="CS513" s="10">
        <f>3/24000000*OO[[#This Row],[153 (08JUL1985 00:00:00)-Water Temperature (C)]]*OO[[#This Row],[95]]</f>
        <v>0.10762832020919999</v>
      </c>
      <c r="CT513" s="10">
        <f>3/24000000*OO[[#This Row],[154 (08JUL1985 03:00:00)-Water Temperature (C)]]*OO[[#This Row],[96]]</f>
        <v>0.1081799808739375</v>
      </c>
      <c r="CU513" s="10">
        <f>3/24000000*OO[[#This Row],[155 (08JUL1985 06:00:00)-Water Temperature (C)]]*OO[[#This Row],[97]]</f>
        <v>0.108585307900575</v>
      </c>
      <c r="CV513" s="10">
        <f>3/24000000*OO[[#This Row],[156 (08JUL1985 09:00:00)-Water Temperature (C)]]*OO[[#This Row],[98]]</f>
        <v>0.10917061471031249</v>
      </c>
      <c r="CW513" s="10">
        <f>3/24000000*OO[[#This Row],[157 (08JUL1985 12:00:00)-Water Temperature (C)]]*OO[[#This Row],[99]]</f>
        <v>0.10983651161987501</v>
      </c>
    </row>
    <row r="514" spans="1:101" x14ac:dyDescent="0.35">
      <c r="A514" t="s">
        <v>521</v>
      </c>
      <c r="B514">
        <v>915.41200000000003</v>
      </c>
      <c r="C514" s="10">
        <f>3/24*OO[[#This Row],[59 (26JUN1985 06:00:00)-Water Temperature (C)]]*OO[[#This Row],[1]]/SUM(OO[1])</f>
        <v>0</v>
      </c>
      <c r="D514" s="10">
        <f>3/24*OO[[#This Row],[60 (26JUN1985 09:00:00)-Water Temperature (C)]]*OO[[#This Row],[2]]/SUM(OO[2])</f>
        <v>0</v>
      </c>
      <c r="E514" s="10">
        <f>3/24*OO[[#This Row],[61 (26JUN1985 12:00:00)-Water Temperature (C)]]*OO[[#This Row],[3]]/SUM(OO[3])</f>
        <v>0</v>
      </c>
      <c r="F514" s="10">
        <f>3/24*OO[[#This Row],[62 (26JUN1985 15:00:00)-Water Temperature (C)]]*OO[[#This Row],[4]]/SUM(OO[4])</f>
        <v>0</v>
      </c>
      <c r="G514" s="10">
        <f>3/24*OO[[#This Row],[63 (26JUN1985 18:00:00)-Water Temperature (C)]]*OO[[#This Row],[5]]/SUM(OO[5])</f>
        <v>0</v>
      </c>
      <c r="H514" s="10">
        <f>3/24*OO[[#This Row],[64 (26JUN1985 21:00:00)-Water Temperature (C)]]*OO[[#This Row],[6]]/SUM(OO[6])</f>
        <v>0</v>
      </c>
      <c r="I514" s="10">
        <f>3/24*OO[[#This Row],[65 (27JUN1985 00:00:00)-Water Temperature (C)]]*OO[[#This Row],[7]]/SUM(OO[7])</f>
        <v>0</v>
      </c>
      <c r="J514" s="10">
        <f>3/24*OO[[#This Row],[66 (27JUN1985 03:00:00)-Water Temperature (C)]]*OO[[#This Row],[8]]/SUM(OO[8])</f>
        <v>0</v>
      </c>
      <c r="K514" s="10">
        <f>3/24*OO[[#This Row],[67 (27JUN1985 06:00:00)-Water Temperature (C)]]*OO[[#This Row],[9]]/SUM(OO[9])</f>
        <v>0</v>
      </c>
      <c r="L514" s="10">
        <f>3/24*OO[[#This Row],[68 (27JUN1985 09:00:00)-Water Temperature (C)]]*OO[[#This Row],[10]]/SUM(OO[10])</f>
        <v>0</v>
      </c>
      <c r="M514" s="10">
        <f>3/24*OO[[#This Row],[69 (27JUN1985 12:00:00)-Water Temperature (C)]]*OO[[#This Row],[11]]/SUM(OO[11])</f>
        <v>0</v>
      </c>
      <c r="N514" s="10">
        <f>3/24*OO[[#This Row],[70 (27JUN1985 15:00:00)-Water Temperature (C)]]*OO[[#This Row],[12]]/SUM(OO[12])</f>
        <v>0</v>
      </c>
      <c r="O514" s="10">
        <f>3/24*OO[[#This Row],[71 (27JUN1985 18:00:00)-Water Temperature (C)]]*OO[[#This Row],[13]]/SUM(OO[13])</f>
        <v>0</v>
      </c>
      <c r="P514" s="10">
        <f>3/24*OO[[#This Row],[72 (27JUN1985 21:00:00)-Water Temperature (C)]]*OO[[#This Row],[14]]/SUM(OO[14])</f>
        <v>0</v>
      </c>
      <c r="Q514" s="10">
        <f>3/24*OO[[#This Row],[73 (28JUN1985 00:00:00)-Water Temperature (C)]]*OO[[#This Row],[15]]/SUM(OO[15])</f>
        <v>0</v>
      </c>
      <c r="R514" s="10">
        <f>3/24*OO[[#This Row],[74 (28JUN1985 03:00:00)-Water Temperature (C)]]*OO[[#This Row],[16]]/SUM(OO[16])</f>
        <v>0</v>
      </c>
      <c r="S514" s="10">
        <f>3/24*OO[[#This Row],[75 (28JUN1985 06:00:00)-Water Temperature (C)]]*OO[[#This Row],[17]]/SUM(OO[17])</f>
        <v>0</v>
      </c>
      <c r="T514" s="10">
        <f>3/24*OO[[#This Row],[76 (28JUN1985 09:00:00)-Water Temperature (C)]]*OO[[#This Row],[18]]/SUM(OO[18])</f>
        <v>0</v>
      </c>
      <c r="U514" s="10">
        <f>3/24*OO[[#This Row],[77 (28JUN1985 12:00:00)-Water Temperature (C)]]*OO[[#This Row],[19]]/SUM(OO[19])</f>
        <v>0</v>
      </c>
      <c r="V514" s="10">
        <f>3/24000000*OO[[#This Row],[78 (28JUN1985 15:00:00)-Water Temperature (C)]]*OO[[#This Row],[20]]</f>
        <v>0</v>
      </c>
      <c r="W514" s="10">
        <f>3/24000000*OO[[#This Row],[79 (28JUN1985 18:00:00)-Water Temperature (C)]]*OO[[#This Row],[21]]</f>
        <v>0</v>
      </c>
      <c r="X514" s="10">
        <f>3/24000000*OO[[#This Row],[80 (28JUN1985 21:00:00)-Water Temperature (C)]]*OO[[#This Row],[22]]</f>
        <v>0</v>
      </c>
      <c r="Y514" s="10">
        <f>3/24000000*OO[[#This Row],[81 (29JUN1985 00:00:00)-Water Temperature (C)]]*OO[[#This Row],[23]]</f>
        <v>0</v>
      </c>
      <c r="Z514" s="10">
        <f>3/24000000*OO[[#This Row],[82 (29JUN1985 03:00:00)-Water Temperature (C)]]*OO[[#This Row],[24]]</f>
        <v>0</v>
      </c>
      <c r="AA514" s="10">
        <f>3/24000000*OO[[#This Row],[83 (29JUN1985 06:00:00)-Water Temperature (C)]]*OO[[#This Row],[25]]</f>
        <v>0</v>
      </c>
      <c r="AB514" s="10">
        <f>3/24000000*OO[[#This Row],[84 (29JUN1985 09:00:00)-Water Temperature (C)]]*OO[[#This Row],[26]]</f>
        <v>0</v>
      </c>
      <c r="AC514" s="10">
        <f>3/24000000*OO[[#This Row],[85 (29JUN1985 12:00:00)-Water Temperature (C)]]*OO[[#This Row],[27]]</f>
        <v>0</v>
      </c>
      <c r="AD514" s="10">
        <f>3/24000000*OO[[#This Row],[86 (29JUN1985 15:00:00)-Water Temperature (C)]]*OO[[#This Row],[28]]</f>
        <v>5.0515580755625003E-40</v>
      </c>
      <c r="AE514" s="10">
        <f>3/24000000*OO[[#This Row],[88 (29JUN1985 21:00:00)-Water Temperature (C)]]*OO[[#This Row],[30]]</f>
        <v>2.0870479490607499E-32</v>
      </c>
      <c r="AF514" s="10">
        <f>3/24000000*OO[[#This Row],[88 (29JUN1985 21:00:00)-Water Temperature (C)]]*OO[[#This Row],[30]]</f>
        <v>2.0870479490607499E-32</v>
      </c>
      <c r="AG514" s="10">
        <f>3/24000000*OO[[#This Row],[89 (30JUN1985 00:00:00)-Water Temperature (C)]]*OO[[#This Row],[31]]</f>
        <v>2.8284915681532498E-29</v>
      </c>
      <c r="AH514" s="10">
        <f>3/24000000*OO[[#This Row],[90 (30JUN1985 03:00:00)-Water Temperature (C)]]*OO[[#This Row],[32]]</f>
        <v>1.6548607384374999E-26</v>
      </c>
      <c r="AI514" s="10">
        <f>3/24000000*OO[[#This Row],[91 (30JUN1985 06:00:00)-Water Temperature (C)]]*OO[[#This Row],[33]]</f>
        <v>4.7259522062199995E-24</v>
      </c>
      <c r="AJ514" s="10">
        <f>3/24000000*OO[[#This Row],[92 (30JUN1985 09:00:00)-Water Temperature (C)]]*OO[[#This Row],[34]]</f>
        <v>7.3365845587374992E-22</v>
      </c>
      <c r="AK514" s="10">
        <f>3/24000000*OO[[#This Row],[93 (30JUN1985 12:00:00)-Water Temperature (C)]]*OO[[#This Row],[35]]</f>
        <v>6.6883949308650002E-20</v>
      </c>
      <c r="AL514" s="10">
        <f>3/24000000*OO[[#This Row],[94 (30JUN1985 15:00:00)-Water Temperature (C)]]*OO[[#This Row],[36]]</f>
        <v>3.8203422122580002E-18</v>
      </c>
      <c r="AM514" s="10">
        <f>3/24000000*OO[[#This Row],[95 (30JUN1985 18:00:00)-Water Temperature (C)]]*OO[[#This Row],[37]]</f>
        <v>1.441590365003625E-16</v>
      </c>
      <c r="AN514" s="10">
        <f>3/24000000*OO[[#This Row],[96 (30JUN1985 21:00:00)-Water Temperature (C)]]*OO[[#This Row],[38]]</f>
        <v>3.7548310099478746E-15</v>
      </c>
      <c r="AO514" s="10">
        <f>3/24000000*OO[[#This Row],[97 (01JUL1985 00:00:00)-Water Temperature (C)]]*OO[[#This Row],[39]]</f>
        <v>7.0357580627824995E-14</v>
      </c>
      <c r="AP514" s="10">
        <f>3/24000000*OO[[#This Row],[98 (01JUL1985 03:00:00)-Water Temperature (C)]]*OO[[#This Row],[40]]</f>
        <v>9.8401115960237503E-13</v>
      </c>
      <c r="AQ514" s="10">
        <f>3/24000000*OO[[#This Row],[99 (01JUL1985 06:00:00)-Water Temperature (C)]]*OO[[#This Row],[41]]</f>
        <v>1.0614270688774999E-11</v>
      </c>
      <c r="AR514" s="10">
        <f>3/24000000*OO[[#This Row],[100 (01JUL1985 09:00:00)-Water Temperature (C)]]*OO[[#This Row],[42]]</f>
        <v>9.1101039784999997E-11</v>
      </c>
      <c r="AS514" s="10">
        <f>3/24000000*OO[[#This Row],[101 (01JUL1985 12:00:00)-Water Temperature (C)]]*OO[[#This Row],[43]]</f>
        <v>6.3428128147149994E-10</v>
      </c>
      <c r="AT514" s="10">
        <f>3/24000000*OO[[#This Row],[102 (01JUL1985 15:00:00)-Water Temperature (C)]]*OO[[#This Row],[44]]</f>
        <v>3.6457682400703748E-9</v>
      </c>
      <c r="AU514" s="10">
        <f>3/24000000*OO[[#This Row],[103 (01JUL1985 18:00:00)-Water Temperature (C)]]*OO[[#This Row],[45]]</f>
        <v>1.7655879309705001E-8</v>
      </c>
      <c r="AV514" s="10">
        <f>3/24000000*OO[[#This Row],[104 (01JUL1985 21:00:00)-Water Temperature (C)]]*OO[[#This Row],[46]]</f>
        <v>7.3263668604749999E-8</v>
      </c>
      <c r="AW514" s="10">
        <f>3/24000000*OO[[#This Row],[105 (02JUL1985 00:00:00)-Water Temperature (C)]]*OO[[#This Row],[47]]</f>
        <v>2.6539906022656248E-7</v>
      </c>
      <c r="AX514" s="10">
        <f>3/24000000*OO[[#This Row],[106 (02JUL1985 03:00:00)-Water Temperature (C)]]*OO[[#This Row],[48]]</f>
        <v>8.5045273959487487E-7</v>
      </c>
      <c r="AY514" s="10">
        <f>3/24000000*OO[[#This Row],[107 (02JUL1985 06:00:00)-Water Temperature (C)]]*OO[[#This Row],[49]]</f>
        <v>2.4403102376279995E-6</v>
      </c>
      <c r="AZ514" s="10">
        <f>3/24000000*OO[[#This Row],[108 (02JUL1985 09:00:00)-Water Temperature (C)]]*OO[[#This Row],[50]]</f>
        <v>6.3385315006150009E-6</v>
      </c>
      <c r="BA514" s="10">
        <f>3/24000000*OO[[#This Row],[109 (02JUL1985 12:00:00)-Water Temperature (C)]]*OO[[#This Row],[51]]</f>
        <v>1.5089638553522498E-5</v>
      </c>
      <c r="BB514" s="10">
        <f>3/24000000*OO[[#This Row],[110 (02JUL1985 15:00:00)-Water Temperature (C)]]*OO[[#This Row],[52]]</f>
        <v>3.3224013725030002E-5</v>
      </c>
      <c r="BC514" s="10">
        <f>3/24000000*OO[[#This Row],[111 (02JUL1985 18:00:00)-Water Temperature (C)]]*OO[[#This Row],[53]]</f>
        <v>6.8037001907812503E-5</v>
      </c>
      <c r="BD514" s="10">
        <f>3/24000000*OO[[#This Row],[112 (02JUL1985 21:00:00)-Water Temperature (C)]]*OO[[#This Row],[54]]</f>
        <v>1.3018759795642497E-4</v>
      </c>
      <c r="BE514" s="10">
        <f>3/24000000*OO[[#This Row],[113 (03JUL1985 00:00:00)-Water Temperature (C)]]*OO[[#This Row],[55]]</f>
        <v>2.34124015229875E-4</v>
      </c>
      <c r="BF514" s="10">
        <f>3/24000000*OO[[#This Row],[114 (03JUL1985 03:00:00)-Water Temperature (C)]]*OO[[#This Row],[56]]</f>
        <v>3.9930745443050002E-4</v>
      </c>
      <c r="BG514" s="10">
        <f>3/24000000*OO[[#This Row],[115 (03JUL1985 06:00:00)-Water Temperature (C)]]*OO[[#This Row],[57]]</f>
        <v>6.4982294855374996E-4</v>
      </c>
      <c r="BH514" s="10">
        <f>3/24000000*OO[[#This Row],[116 (03JUL1985 09:00:00)-Water Temperature (C)]]*OO[[#This Row],[58]]</f>
        <v>1.0163387017875E-3</v>
      </c>
      <c r="BI514" s="10">
        <f>3/24000000*OO[[#This Row],[117 (03JUL1985 12:00:00)-Water Temperature (C)]]*OO[[#This Row],[59]]</f>
        <v>1.5313478147922497E-3</v>
      </c>
      <c r="BJ514" s="10">
        <f>3/24000000*OO[[#This Row],[118 (03JUL1985 15:00:00)-Water Temperature (C)]]*OO[[#This Row],[60]]</f>
        <v>2.2255467732225E-3</v>
      </c>
      <c r="BK514" s="10">
        <f>3/24000000*OO[[#This Row],[119 (03JUL1985 18:00:00)-Water Temperature (C)]]*OO[[#This Row],[61]]</f>
        <v>3.1290147138526249E-3</v>
      </c>
      <c r="BL514" s="10">
        <f>3/24000000*OO[[#This Row],[120 (03JUL1985 21:00:00)-Water Temperature (C)]]*OO[[#This Row],[62]]</f>
        <v>4.2620386126499994E-3</v>
      </c>
      <c r="BM514" s="10">
        <f>3/24000000*OO[[#This Row],[121 (04JUL1985 00:00:00)-Water Temperature (C)]]*OO[[#This Row],[63]]</f>
        <v>5.6466776301525006E-3</v>
      </c>
      <c r="BN514" s="10">
        <f>3/24000000*OO[[#This Row],[122 (04JUL1985 03:00:00)-Water Temperature (C)]]*OO[[#This Row],[64]]</f>
        <v>7.3049518626599995E-3</v>
      </c>
      <c r="BO514" s="10">
        <f>3/24000000*OO[[#This Row],[123 (04JUL1985 06:00:00)-Water Temperature (C)]]*OO[[#This Row],[65]]</f>
        <v>9.2506454673299994E-3</v>
      </c>
      <c r="BP514" s="10">
        <f>3/24000000*OO[[#This Row],[124 (04JUL1985 09:00:00)-Water Temperature (C)]]*OO[[#This Row],[66]]</f>
        <v>1.15270867419575E-2</v>
      </c>
      <c r="BQ514" s="10">
        <f>3/24000000*OO[[#This Row],[125 (04JUL1985 12:00:00)-Water Temperature (C)]]*OO[[#This Row],[67]]</f>
        <v>1.4109448630992501E-2</v>
      </c>
      <c r="BR514" s="10">
        <f>3/24000000*OO[[#This Row],[126 (04JUL1985 15:00:00)-Water Temperature (C)]]*OO[[#This Row],[68]]</f>
        <v>1.6965021308056251E-2</v>
      </c>
      <c r="BS514" s="10">
        <f>3/24000000*OO[[#This Row],[127 (04JUL1985 18:00:00)-Water Temperature (C)]]*OO[[#This Row],[69]]</f>
        <v>2.0065865501604999E-2</v>
      </c>
      <c r="BT514" s="10">
        <f>3/24000000*OO[[#This Row],[128 (04JUL1985 21:00:00)-Water Temperature (C)]]*OO[[#This Row],[70]]</f>
        <v>2.3369774089584999E-2</v>
      </c>
      <c r="BU514" s="10">
        <f>3/24000000*OO[[#This Row],[129 (05JUL1985 00:00:00)-Water Temperature (C)]]*OO[[#This Row],[71]]</f>
        <v>2.6821219803187496E-2</v>
      </c>
      <c r="BV514" s="10">
        <f>3/24000000*OO[[#This Row],[130 (05JUL1985 03:00:00)-Water Temperature (C)]]*OO[[#This Row],[72]]</f>
        <v>3.0422968421771245E-2</v>
      </c>
      <c r="BW514" s="10">
        <f>3/24000000*OO[[#This Row],[131 (05JUL1985 06:00:00)-Water Temperature (C)]]*OO[[#This Row],[73]]</f>
        <v>3.4163693935820007E-2</v>
      </c>
      <c r="BX514" s="10">
        <f>3/24000000*OO[[#This Row],[132 (05JUL1985 09:00:00)-Water Temperature (C)]]*OO[[#This Row],[74]]</f>
        <v>3.8134533499829995E-2</v>
      </c>
      <c r="BY514" s="10">
        <f>3/24000000*OO[[#This Row],[133 (05JUL1985 12:00:00)-Water Temperature (C)]]*OO[[#This Row],[75]]</f>
        <v>4.2241606631249998E-2</v>
      </c>
      <c r="BZ514" s="10">
        <f>3/24000000*OO[[#This Row],[134 (05JUL1985 15:00:00)-Water Temperature (C)]]*OO[[#This Row],[76]]</f>
        <v>4.6410939447249992E-2</v>
      </c>
      <c r="CA514" s="10">
        <f>3/24000000*OO[[#This Row],[135 (05JUL1985 18:00:00)-Water Temperature (C)]]*OO[[#This Row],[77]]</f>
        <v>5.0566071904199997E-2</v>
      </c>
      <c r="CB514" s="10">
        <f>3/24000000*OO[[#This Row],[136 (05JUL1985 21:00:00)-Water Temperature (C)]]*OO[[#This Row],[78]]</f>
        <v>5.4520041086199997E-2</v>
      </c>
      <c r="CC514" s="10">
        <f>3/24000000*OO[[#This Row],[137 (06JUL1985 00:00:00)-Water Temperature (C)]]*OO[[#This Row],[79]]</f>
        <v>5.8272570178874994E-2</v>
      </c>
      <c r="CD514" s="10">
        <f>3/24000000*OO[[#This Row],[138 (06JUL1985 03:00:00)-Water Temperature (C)]]*OO[[#This Row],[80]]</f>
        <v>6.1922896735799988E-2</v>
      </c>
      <c r="CE514" s="10">
        <f>3/24000000*OO[[#This Row],[139 (06JUL1985 06:00:00)-Water Temperature (C)]]*OO[[#This Row],[81]]</f>
        <v>6.5492820209249986E-2</v>
      </c>
      <c r="CF514" s="10">
        <f>3/24000000*OO[[#This Row],[140 (06JUL1985 09:00:00)-Water Temperature (C)]]*OO[[#This Row],[82]]</f>
        <v>6.9226824021062505E-2</v>
      </c>
      <c r="CG514" s="10">
        <f>3/24000000*OO[[#This Row],[141 (06JUL1985 12:00:00)-Water Temperature (C)]]*OO[[#This Row],[83]]</f>
        <v>7.2923890788499979E-2</v>
      </c>
      <c r="CH514" s="10">
        <f>3/24000000*OO[[#This Row],[142 (06JUL1985 15:00:00)-Water Temperature (C)]]*OO[[#This Row],[84]]</f>
        <v>7.6461991303499982E-2</v>
      </c>
      <c r="CI514" s="10">
        <f>3/24000000*OO[[#This Row],[143 (06JUL1985 18:00:00)-Water Temperature (C)]]*OO[[#This Row],[85]]</f>
        <v>7.97903510160375E-2</v>
      </c>
      <c r="CJ514" s="10">
        <f>3/24000000*OO[[#This Row],[144 (06JUL1985 21:00:00)-Water Temperature (C)]]*OO[[#This Row],[86]]</f>
        <v>8.2673185181275005E-2</v>
      </c>
      <c r="CK514" s="10">
        <f>3/24000000*OO[[#This Row],[145 (07JUL1985 00:00:00)-Water Temperature (C)]]*OO[[#This Row],[87]]</f>
        <v>8.5178237921875011E-2</v>
      </c>
      <c r="CL514" s="10">
        <f>3/24000000*OO[[#This Row],[146 (07JUL1985 03:00:00)-Water Temperature (C)]]*OO[[#This Row],[88]]</f>
        <v>8.7440505198999999E-2</v>
      </c>
      <c r="CM514" s="10">
        <f>3/24000000*OO[[#This Row],[147 (07JUL1985 06:00:00)-Water Temperature (C)]]*OO[[#This Row],[89]]</f>
        <v>8.9503385615999978E-2</v>
      </c>
      <c r="CN514" s="10">
        <f>3/24000000*OO[[#This Row],[148 (07JUL1985 09:00:00)-Water Temperature (C)]]*OO[[#This Row],[90]]</f>
        <v>9.1473091636437506E-2</v>
      </c>
      <c r="CO514" s="10">
        <f>3/24000000*OO[[#This Row],[149 (07JUL1985 12:00:00)-Water Temperature (C)]]*OO[[#This Row],[91]]</f>
        <v>9.3432161902974986E-2</v>
      </c>
      <c r="CP514" s="10">
        <f>3/24000000*OO[[#This Row],[150 (07JUL1985 15:00:00)-Water Temperature (C)]]*OO[[#This Row],[92]]</f>
        <v>9.5406120252625001E-2</v>
      </c>
      <c r="CQ514" s="10">
        <f>3/24000000*OO[[#This Row],[151 (07JUL1985 18:00:00)-Water Temperature (C)]]*OO[[#This Row],[93]]</f>
        <v>9.7005295857762491E-2</v>
      </c>
      <c r="CR514" s="10">
        <f>3/24000000*OO[[#This Row],[152 (07JUL1985 21:00:00)-Water Temperature (C)]]*OO[[#This Row],[94]]</f>
        <v>9.8169232574399995E-2</v>
      </c>
      <c r="CS514" s="10">
        <f>3/24000000*OO[[#This Row],[153 (08JUL1985 00:00:00)-Water Temperature (C)]]*OO[[#This Row],[95]]</f>
        <v>9.9091440143462509E-2</v>
      </c>
      <c r="CT514" s="10">
        <f>3/24000000*OO[[#This Row],[154 (08JUL1985 03:00:00)-Water Temperature (C)]]*OO[[#This Row],[96]]</f>
        <v>9.9826957980750003E-2</v>
      </c>
      <c r="CU514" s="10">
        <f>3/24000000*OO[[#This Row],[155 (08JUL1985 06:00:00)-Water Temperature (C)]]*OO[[#This Row],[97]]</f>
        <v>0.1004220076074</v>
      </c>
      <c r="CV514" s="10">
        <f>3/24000000*OO[[#This Row],[156 (08JUL1985 09:00:00)-Water Temperature (C)]]*OO[[#This Row],[98]]</f>
        <v>0.10117201000124999</v>
      </c>
      <c r="CW514" s="10">
        <f>3/24000000*OO[[#This Row],[157 (08JUL1985 12:00:00)-Water Temperature (C)]]*OO[[#This Row],[99]]</f>
        <v>0.10198844676074999</v>
      </c>
    </row>
    <row r="515" spans="1:101" x14ac:dyDescent="0.35">
      <c r="A515" t="s">
        <v>522</v>
      </c>
      <c r="B515">
        <v>910.33389999999997</v>
      </c>
      <c r="C515" s="10">
        <f>3/24*OO[[#This Row],[59 (26JUN1985 06:00:00)-Water Temperature (C)]]*OO[[#This Row],[1]]/SUM(OO[1])</f>
        <v>0</v>
      </c>
      <c r="D515" s="10">
        <f>3/24*OO[[#This Row],[60 (26JUN1985 09:00:00)-Water Temperature (C)]]*OO[[#This Row],[2]]/SUM(OO[2])</f>
        <v>0</v>
      </c>
      <c r="E515" s="10">
        <f>3/24*OO[[#This Row],[61 (26JUN1985 12:00:00)-Water Temperature (C)]]*OO[[#This Row],[3]]/SUM(OO[3])</f>
        <v>0</v>
      </c>
      <c r="F515" s="10">
        <f>3/24*OO[[#This Row],[62 (26JUN1985 15:00:00)-Water Temperature (C)]]*OO[[#This Row],[4]]/SUM(OO[4])</f>
        <v>0</v>
      </c>
      <c r="G515" s="10">
        <f>3/24*OO[[#This Row],[63 (26JUN1985 18:00:00)-Water Temperature (C)]]*OO[[#This Row],[5]]/SUM(OO[5])</f>
        <v>0</v>
      </c>
      <c r="H515" s="10">
        <f>3/24*OO[[#This Row],[64 (26JUN1985 21:00:00)-Water Temperature (C)]]*OO[[#This Row],[6]]/SUM(OO[6])</f>
        <v>0</v>
      </c>
      <c r="I515" s="10">
        <f>3/24*OO[[#This Row],[65 (27JUN1985 00:00:00)-Water Temperature (C)]]*OO[[#This Row],[7]]/SUM(OO[7])</f>
        <v>0</v>
      </c>
      <c r="J515" s="10">
        <f>3/24*OO[[#This Row],[66 (27JUN1985 03:00:00)-Water Temperature (C)]]*OO[[#This Row],[8]]/SUM(OO[8])</f>
        <v>0</v>
      </c>
      <c r="K515" s="10">
        <f>3/24*OO[[#This Row],[67 (27JUN1985 06:00:00)-Water Temperature (C)]]*OO[[#This Row],[9]]/SUM(OO[9])</f>
        <v>0</v>
      </c>
      <c r="L515" s="10">
        <f>3/24*OO[[#This Row],[68 (27JUN1985 09:00:00)-Water Temperature (C)]]*OO[[#This Row],[10]]/SUM(OO[10])</f>
        <v>0</v>
      </c>
      <c r="M515" s="10">
        <f>3/24*OO[[#This Row],[69 (27JUN1985 12:00:00)-Water Temperature (C)]]*OO[[#This Row],[11]]/SUM(OO[11])</f>
        <v>0</v>
      </c>
      <c r="N515" s="10">
        <f>3/24*OO[[#This Row],[70 (27JUN1985 15:00:00)-Water Temperature (C)]]*OO[[#This Row],[12]]/SUM(OO[12])</f>
        <v>0</v>
      </c>
      <c r="O515" s="10">
        <f>3/24*OO[[#This Row],[71 (27JUN1985 18:00:00)-Water Temperature (C)]]*OO[[#This Row],[13]]/SUM(OO[13])</f>
        <v>0</v>
      </c>
      <c r="P515" s="10">
        <f>3/24*OO[[#This Row],[72 (27JUN1985 21:00:00)-Water Temperature (C)]]*OO[[#This Row],[14]]/SUM(OO[14])</f>
        <v>0</v>
      </c>
      <c r="Q515" s="10">
        <f>3/24*OO[[#This Row],[73 (28JUN1985 00:00:00)-Water Temperature (C)]]*OO[[#This Row],[15]]/SUM(OO[15])</f>
        <v>0</v>
      </c>
      <c r="R515" s="10">
        <f>3/24*OO[[#This Row],[74 (28JUN1985 03:00:00)-Water Temperature (C)]]*OO[[#This Row],[16]]/SUM(OO[16])</f>
        <v>0</v>
      </c>
      <c r="S515" s="10">
        <f>3/24*OO[[#This Row],[75 (28JUN1985 06:00:00)-Water Temperature (C)]]*OO[[#This Row],[17]]/SUM(OO[17])</f>
        <v>0</v>
      </c>
      <c r="T515" s="10">
        <f>3/24*OO[[#This Row],[76 (28JUN1985 09:00:00)-Water Temperature (C)]]*OO[[#This Row],[18]]/SUM(OO[18])</f>
        <v>0</v>
      </c>
      <c r="U515" s="10">
        <f>3/24*OO[[#This Row],[77 (28JUN1985 12:00:00)-Water Temperature (C)]]*OO[[#This Row],[19]]/SUM(OO[19])</f>
        <v>0</v>
      </c>
      <c r="V515" s="10">
        <f>3/24000000*OO[[#This Row],[78 (28JUN1985 15:00:00)-Water Temperature (C)]]*OO[[#This Row],[20]]</f>
        <v>0</v>
      </c>
      <c r="W515" s="10">
        <f>3/24000000*OO[[#This Row],[79 (28JUN1985 18:00:00)-Water Temperature (C)]]*OO[[#This Row],[21]]</f>
        <v>0</v>
      </c>
      <c r="X515" s="10">
        <f>3/24000000*OO[[#This Row],[80 (28JUN1985 21:00:00)-Water Temperature (C)]]*OO[[#This Row],[22]]</f>
        <v>0</v>
      </c>
      <c r="Y515" s="10">
        <f>3/24000000*OO[[#This Row],[81 (29JUN1985 00:00:00)-Water Temperature (C)]]*OO[[#This Row],[23]]</f>
        <v>0</v>
      </c>
      <c r="Z515" s="10">
        <f>3/24000000*OO[[#This Row],[82 (29JUN1985 03:00:00)-Water Temperature (C)]]*OO[[#This Row],[24]]</f>
        <v>0</v>
      </c>
      <c r="AA515" s="10">
        <f>3/24000000*OO[[#This Row],[83 (29JUN1985 06:00:00)-Water Temperature (C)]]*OO[[#This Row],[25]]</f>
        <v>0</v>
      </c>
      <c r="AB515" s="10">
        <f>3/24000000*OO[[#This Row],[84 (29JUN1985 09:00:00)-Water Temperature (C)]]*OO[[#This Row],[26]]</f>
        <v>0</v>
      </c>
      <c r="AC515" s="10">
        <f>3/24000000*OO[[#This Row],[85 (29JUN1985 12:00:00)-Water Temperature (C)]]*OO[[#This Row],[27]]</f>
        <v>0</v>
      </c>
      <c r="AD515" s="10">
        <f>3/24000000*OO[[#This Row],[86 (29JUN1985 15:00:00)-Water Temperature (C)]]*OO[[#This Row],[28]]</f>
        <v>1.2944994026100001E-40</v>
      </c>
      <c r="AE515" s="10">
        <f>3/24000000*OO[[#This Row],[88 (29JUN1985 21:00:00)-Water Temperature (C)]]*OO[[#This Row],[30]]</f>
        <v>6.2648638065787499E-33</v>
      </c>
      <c r="AF515" s="10">
        <f>3/24000000*OO[[#This Row],[88 (29JUN1985 21:00:00)-Water Temperature (C)]]*OO[[#This Row],[30]]</f>
        <v>6.2648638065787499E-33</v>
      </c>
      <c r="AG515" s="10">
        <f>3/24000000*OO[[#This Row],[89 (30JUN1985 00:00:00)-Water Temperature (C)]]*OO[[#This Row],[31]]</f>
        <v>9.1139267915174988E-30</v>
      </c>
      <c r="AH515" s="10">
        <f>3/24000000*OO[[#This Row],[90 (30JUN1985 03:00:00)-Water Temperature (C)]]*OO[[#This Row],[32]]</f>
        <v>5.6893039147612493E-27</v>
      </c>
      <c r="AI515" s="10">
        <f>3/24000000*OO[[#This Row],[91 (30JUN1985 06:00:00)-Water Temperature (C)]]*OO[[#This Row],[33]]</f>
        <v>1.7237204690442496E-24</v>
      </c>
      <c r="AJ515" s="10">
        <f>3/24000000*OO[[#This Row],[92 (30JUN1985 09:00:00)-Water Temperature (C)]]*OO[[#This Row],[34]]</f>
        <v>2.8257039785834997E-22</v>
      </c>
      <c r="AK515" s="10">
        <f>3/24000000*OO[[#This Row],[93 (30JUN1985 12:00:00)-Water Temperature (C)]]*OO[[#This Row],[35]]</f>
        <v>2.7101447511281247E-20</v>
      </c>
      <c r="AL515" s="10">
        <f>3/24000000*OO[[#This Row],[94 (30JUN1985 15:00:00)-Water Temperature (C)]]*OO[[#This Row],[36]]</f>
        <v>1.6231582175807501E-18</v>
      </c>
      <c r="AM515" s="10">
        <f>3/24000000*OO[[#This Row],[95 (30JUN1985 18:00:00)-Water Temperature (C)]]*OO[[#This Row],[37]]</f>
        <v>6.4040040449175002E-17</v>
      </c>
      <c r="AN515" s="10">
        <f>3/24000000*OO[[#This Row],[96 (30JUN1985 21:00:00)-Water Temperature (C)]]*OO[[#This Row],[38]]</f>
        <v>1.73968768163475E-15</v>
      </c>
      <c r="AO515" s="10">
        <f>3/24000000*OO[[#This Row],[97 (01JUL1985 00:00:00)-Water Temperature (C)]]*OO[[#This Row],[39]]</f>
        <v>3.3922640700016254E-14</v>
      </c>
      <c r="AP515" s="10">
        <f>3/24000000*OO[[#This Row],[98 (01JUL1985 03:00:00)-Water Temperature (C)]]*OO[[#This Row],[40]]</f>
        <v>4.9265409947487498E-13</v>
      </c>
      <c r="AQ515" s="10">
        <f>3/24000000*OO[[#This Row],[99 (01JUL1985 06:00:00)-Water Temperature (C)]]*OO[[#This Row],[41]]</f>
        <v>5.5074371524749997E-12</v>
      </c>
      <c r="AR515" s="10">
        <f>3/24000000*OO[[#This Row],[100 (01JUL1985 09:00:00)-Water Temperature (C)]]*OO[[#This Row],[42]]</f>
        <v>4.8887329117949998E-11</v>
      </c>
      <c r="AS515" s="10">
        <f>3/24000000*OO[[#This Row],[101 (01JUL1985 12:00:00)-Water Temperature (C)]]*OO[[#This Row],[43]]</f>
        <v>3.513884382107999E-10</v>
      </c>
      <c r="AT515" s="10">
        <f>3/24000000*OO[[#This Row],[102 (01JUL1985 15:00:00)-Water Temperature (C)]]*OO[[#This Row],[44]]</f>
        <v>2.0816520138198752E-9</v>
      </c>
      <c r="AU515" s="10">
        <f>3/24000000*OO[[#This Row],[103 (01JUL1985 18:00:00)-Water Temperature (C)]]*OO[[#This Row],[45]]</f>
        <v>1.037367647239E-8</v>
      </c>
      <c r="AV515" s="10">
        <f>3/24000000*OO[[#This Row],[104 (01JUL1985 21:00:00)-Water Temperature (C)]]*OO[[#This Row],[46]]</f>
        <v>4.4230015713712504E-8</v>
      </c>
      <c r="AW515" s="10">
        <f>3/24000000*OO[[#This Row],[105 (02JUL1985 00:00:00)-Water Temperature (C)]]*OO[[#This Row],[47]]</f>
        <v>1.6438859182655E-7</v>
      </c>
      <c r="AX515" s="10">
        <f>3/24000000*OO[[#This Row],[106 (02JUL1985 03:00:00)-Water Temperature (C)]]*OO[[#This Row],[48]]</f>
        <v>5.3971347258749988E-7</v>
      </c>
      <c r="AY515" s="10">
        <f>3/24000000*OO[[#This Row],[107 (02JUL1985 06:00:00)-Water Temperature (C)]]*OO[[#This Row],[49]]</f>
        <v>1.5846266797289999E-6</v>
      </c>
      <c r="AZ515" s="10">
        <f>3/24000000*OO[[#This Row],[108 (02JUL1985 09:00:00)-Water Temperature (C)]]*OO[[#This Row],[50]]</f>
        <v>4.2062758324800003E-6</v>
      </c>
      <c r="BA515" s="10">
        <f>3/24000000*OO[[#This Row],[109 (02JUL1985 12:00:00)-Water Temperature (C)]]*OO[[#This Row],[51]]</f>
        <v>1.0220503479502498E-5</v>
      </c>
      <c r="BB515" s="10">
        <f>3/24000000*OO[[#This Row],[110 (02JUL1985 15:00:00)-Water Temperature (C)]]*OO[[#This Row],[52]]</f>
        <v>2.2941084185049996E-5</v>
      </c>
      <c r="BC515" s="10">
        <f>3/24000000*OO[[#This Row],[111 (02JUL1985 18:00:00)-Water Temperature (C)]]*OO[[#This Row],[53]]</f>
        <v>4.7842422578762496E-5</v>
      </c>
      <c r="BD515" s="10">
        <f>3/24000000*OO[[#This Row],[112 (02JUL1985 21:00:00)-Water Temperature (C)]]*OO[[#This Row],[54]]</f>
        <v>9.313923572377499E-5</v>
      </c>
      <c r="BE515" s="10">
        <f>3/24000000*OO[[#This Row],[113 (03JUL1985 00:00:00)-Water Temperature (C)]]*OO[[#This Row],[55]]</f>
        <v>1.7026537778991248E-4</v>
      </c>
      <c r="BF515" s="10">
        <f>3/24000000*OO[[#This Row],[114 (03JUL1985 03:00:00)-Water Temperature (C)]]*OO[[#This Row],[56]]</f>
        <v>2.9492816908417496E-4</v>
      </c>
      <c r="BG515" s="10">
        <f>3/24000000*OO[[#This Row],[115 (03JUL1985 06:00:00)-Water Temperature (C)]]*OO[[#This Row],[57]]</f>
        <v>4.8706027550699991E-4</v>
      </c>
      <c r="BH515" s="10">
        <f>3/24000000*OO[[#This Row],[116 (03JUL1985 09:00:00)-Water Temperature (C)]]*OO[[#This Row],[58]]</f>
        <v>7.7237100785349996E-4</v>
      </c>
      <c r="BI515" s="10">
        <f>3/24000000*OO[[#This Row],[117 (03JUL1985 12:00:00)-Water Temperature (C)]]*OO[[#This Row],[59]]</f>
        <v>1.178936826119E-3</v>
      </c>
      <c r="BJ515" s="10">
        <f>3/24000000*OO[[#This Row],[118 (03JUL1985 15:00:00)-Water Temperature (C)]]*OO[[#This Row],[60]]</f>
        <v>1.7345633362250003E-3</v>
      </c>
      <c r="BK515" s="10">
        <f>3/24000000*OO[[#This Row],[119 (03JUL1985 18:00:00)-Water Temperature (C)]]*OO[[#This Row],[61]]</f>
        <v>2.4673968584025003E-3</v>
      </c>
      <c r="BL515" s="10">
        <f>3/24000000*OO[[#This Row],[120 (03JUL1985 21:00:00)-Water Temperature (C)]]*OO[[#This Row],[62]]</f>
        <v>3.3985037245662496E-3</v>
      </c>
      <c r="BM515" s="10">
        <f>3/24000000*OO[[#This Row],[121 (04JUL1985 00:00:00)-Water Temperature (C)]]*OO[[#This Row],[63]]</f>
        <v>4.5505593790875001E-3</v>
      </c>
      <c r="BN515" s="10">
        <f>3/24000000*OO[[#This Row],[122 (04JUL1985 03:00:00)-Water Temperature (C)]]*OO[[#This Row],[64]]</f>
        <v>5.9461268389312495E-3</v>
      </c>
      <c r="BO515" s="10">
        <f>3/24000000*OO[[#This Row],[123 (04JUL1985 06:00:00)-Water Temperature (C)]]*OO[[#This Row],[65]]</f>
        <v>7.6016861698925001E-3</v>
      </c>
      <c r="BP515" s="10">
        <f>3/24000000*OO[[#This Row],[124 (04JUL1985 09:00:00)-Water Temperature (C)]]*OO[[#This Row],[66]]</f>
        <v>9.557350186718749E-3</v>
      </c>
      <c r="BQ515" s="10">
        <f>3/24000000*OO[[#This Row],[125 (04JUL1985 12:00:00)-Water Temperature (C)]]*OO[[#This Row],[67]]</f>
        <v>1.1797808491447501E-2</v>
      </c>
      <c r="BR515" s="10">
        <f>3/24000000*OO[[#This Row],[126 (04JUL1985 15:00:00)-Water Temperature (C)]]*OO[[#This Row],[68]]</f>
        <v>1.4300679014497501E-2</v>
      </c>
      <c r="BS515" s="10">
        <f>3/24000000*OO[[#This Row],[127 (04JUL1985 18:00:00)-Water Temperature (C)]]*OO[[#This Row],[69]]</f>
        <v>1.7045244022147497E-2</v>
      </c>
      <c r="BT515" s="10">
        <f>3/24000000*OO[[#This Row],[128 (04JUL1985 21:00:00)-Water Temperature (C)]]*OO[[#This Row],[70]]</f>
        <v>1.9998489068799998E-2</v>
      </c>
      <c r="BU515" s="10">
        <f>3/24000000*OO[[#This Row],[129 (05JUL1985 00:00:00)-Water Temperature (C)]]*OO[[#This Row],[71]]</f>
        <v>2.31144119183475E-2</v>
      </c>
      <c r="BV515" s="10">
        <f>3/24000000*OO[[#This Row],[130 (05JUL1985 03:00:00)-Water Temperature (C)]]*OO[[#This Row],[72]]</f>
        <v>2.6394645552229999E-2</v>
      </c>
      <c r="BW515" s="10">
        <f>3/24000000*OO[[#This Row],[131 (05JUL1985 06:00:00)-Water Temperature (C)]]*OO[[#This Row],[73]]</f>
        <v>2.9830076382802502E-2</v>
      </c>
      <c r="BX515" s="10">
        <f>3/24000000*OO[[#This Row],[132 (05JUL1985 09:00:00)-Water Temperature (C)]]*OO[[#This Row],[74]]</f>
        <v>3.3498595551326248E-2</v>
      </c>
      <c r="BY515" s="10">
        <f>3/24000000*OO[[#This Row],[133 (05JUL1985 12:00:00)-Water Temperature (C)]]*OO[[#This Row],[75]]</f>
        <v>3.7318477108031246E-2</v>
      </c>
      <c r="BZ515" s="10">
        <f>3/24000000*OO[[#This Row],[134 (05JUL1985 15:00:00)-Water Temperature (C)]]*OO[[#This Row],[76]]</f>
        <v>4.1225740533124999E-2</v>
      </c>
      <c r="CA515" s="10">
        <f>3/24000000*OO[[#This Row],[135 (05JUL1985 18:00:00)-Water Temperature (C)]]*OO[[#This Row],[77]]</f>
        <v>4.5151472968524994E-2</v>
      </c>
      <c r="CB515" s="10">
        <f>3/24000000*OO[[#This Row],[136 (05JUL1985 21:00:00)-Water Temperature (C)]]*OO[[#This Row],[78]]</f>
        <v>4.8928033774399998E-2</v>
      </c>
      <c r="CC515" s="10">
        <f>3/24000000*OO[[#This Row],[137 (06JUL1985 00:00:00)-Water Temperature (C)]]*OO[[#This Row],[79]]</f>
        <v>5.2551957820974993E-2</v>
      </c>
      <c r="CD515" s="10">
        <f>3/24000000*OO[[#This Row],[138 (06JUL1985 03:00:00)-Water Temperature (C)]]*OO[[#This Row],[80]]</f>
        <v>5.6104609107150004E-2</v>
      </c>
      <c r="CE515" s="10">
        <f>3/24000000*OO[[#This Row],[139 (06JUL1985 06:00:00)-Water Temperature (C)]]*OO[[#This Row],[81]]</f>
        <v>5.9603685918687484E-2</v>
      </c>
      <c r="CF515" s="10">
        <f>3/24000000*OO[[#This Row],[140 (06JUL1985 09:00:00)-Water Temperature (C)]]*OO[[#This Row],[82]]</f>
        <v>6.3264620501099988E-2</v>
      </c>
      <c r="CG515" s="10">
        <f>3/24000000*OO[[#This Row],[141 (06JUL1985 12:00:00)-Water Temperature (C)]]*OO[[#This Row],[83]]</f>
        <v>6.690692995043751E-2</v>
      </c>
      <c r="CH515" s="10">
        <f>3/24000000*OO[[#This Row],[142 (06JUL1985 15:00:00)-Water Temperature (C)]]*OO[[#This Row],[84]]</f>
        <v>7.04207805060625E-2</v>
      </c>
      <c r="CI515" s="10">
        <f>3/24000000*OO[[#This Row],[143 (06JUL1985 18:00:00)-Water Temperature (C)]]*OO[[#This Row],[85]]</f>
        <v>7.3755913186550018E-2</v>
      </c>
      <c r="CJ515" s="10">
        <f>3/24000000*OO[[#This Row],[144 (06JUL1985 21:00:00)-Water Temperature (C)]]*OO[[#This Row],[86]]</f>
        <v>7.6692854100374991E-2</v>
      </c>
      <c r="CK515" s="10">
        <f>3/24000000*OO[[#This Row],[145 (07JUL1985 00:00:00)-Water Temperature (C)]]*OO[[#This Row],[87]]</f>
        <v>7.9293354877500014E-2</v>
      </c>
      <c r="CL515" s="10">
        <f>3/24000000*OO[[#This Row],[146 (07JUL1985 03:00:00)-Water Temperature (C)]]*OO[[#This Row],[88]]</f>
        <v>8.1670552876249997E-2</v>
      </c>
      <c r="CM515" s="10">
        <f>3/24000000*OO[[#This Row],[147 (07JUL1985 06:00:00)-Water Temperature (C)]]*OO[[#This Row],[89]]</f>
        <v>8.3865335973250008E-2</v>
      </c>
      <c r="CN515" s="10">
        <f>3/24000000*OO[[#This Row],[148 (07JUL1985 09:00:00)-Water Temperature (C)]]*OO[[#This Row],[90]]</f>
        <v>8.5972570399950002E-2</v>
      </c>
      <c r="CO515" s="10">
        <f>3/24000000*OO[[#This Row],[149 (07JUL1985 12:00:00)-Water Temperature (C)]]*OO[[#This Row],[91]]</f>
        <v>8.806846562512502E-2</v>
      </c>
      <c r="CP515" s="10">
        <f>3/24000000*OO[[#This Row],[150 (07JUL1985 15:00:00)-Water Temperature (C)]]*OO[[#This Row],[92]]</f>
        <v>9.0174819604274994E-2</v>
      </c>
      <c r="CQ515" s="10">
        <f>3/24000000*OO[[#This Row],[151 (07JUL1985 18:00:00)-Water Temperature (C)]]*OO[[#This Row],[93]]</f>
        <v>9.1929784842562492E-2</v>
      </c>
      <c r="CR515" s="10">
        <f>3/24000000*OO[[#This Row],[152 (07JUL1985 21:00:00)-Water Temperature (C)]]*OO[[#This Row],[94]]</f>
        <v>9.3276680600374987E-2</v>
      </c>
      <c r="CS515" s="10">
        <f>3/24000000*OO[[#This Row],[153 (08JUL1985 00:00:00)-Water Temperature (C)]]*OO[[#This Row],[95]]</f>
        <v>9.4391356975999985E-2</v>
      </c>
      <c r="CT515" s="10">
        <f>3/24000000*OO[[#This Row],[154 (08JUL1985 03:00:00)-Water Temperature (C)]]*OO[[#This Row],[96]]</f>
        <v>9.5324214956687484E-2</v>
      </c>
      <c r="CU515" s="10">
        <f>3/24000000*OO[[#This Row],[155 (08JUL1985 06:00:00)-Water Temperature (C)]]*OO[[#This Row],[97]]</f>
        <v>9.6117428421525E-2</v>
      </c>
      <c r="CV515" s="10">
        <f>3/24000000*OO[[#This Row],[156 (08JUL1985 09:00:00)-Water Temperature (C)]]*OO[[#This Row],[98]]</f>
        <v>9.7049847256499996E-2</v>
      </c>
      <c r="CW515" s="10">
        <f>3/24000000*OO[[#This Row],[157 (08JUL1985 12:00:00)-Water Temperature (C)]]*OO[[#This Row],[99]]</f>
        <v>9.8036928243787513E-2</v>
      </c>
    </row>
    <row r="516" spans="1:101" x14ac:dyDescent="0.35">
      <c r="A516" t="s">
        <v>523</v>
      </c>
      <c r="B516">
        <v>910.82780000000002</v>
      </c>
      <c r="C516" s="10">
        <f>3/24*OO[[#This Row],[59 (26JUN1985 06:00:00)-Water Temperature (C)]]*OO[[#This Row],[1]]/SUM(OO[1])</f>
        <v>0</v>
      </c>
      <c r="D516" s="10">
        <f>3/24*OO[[#This Row],[60 (26JUN1985 09:00:00)-Water Temperature (C)]]*OO[[#This Row],[2]]/SUM(OO[2])</f>
        <v>0</v>
      </c>
      <c r="E516" s="10">
        <f>3/24*OO[[#This Row],[61 (26JUN1985 12:00:00)-Water Temperature (C)]]*OO[[#This Row],[3]]/SUM(OO[3])</f>
        <v>0</v>
      </c>
      <c r="F516" s="10">
        <f>3/24*OO[[#This Row],[62 (26JUN1985 15:00:00)-Water Temperature (C)]]*OO[[#This Row],[4]]/SUM(OO[4])</f>
        <v>0</v>
      </c>
      <c r="G516" s="10">
        <f>3/24*OO[[#This Row],[63 (26JUN1985 18:00:00)-Water Temperature (C)]]*OO[[#This Row],[5]]/SUM(OO[5])</f>
        <v>0</v>
      </c>
      <c r="H516" s="10">
        <f>3/24*OO[[#This Row],[64 (26JUN1985 21:00:00)-Water Temperature (C)]]*OO[[#This Row],[6]]/SUM(OO[6])</f>
        <v>0</v>
      </c>
      <c r="I516" s="10">
        <f>3/24*OO[[#This Row],[65 (27JUN1985 00:00:00)-Water Temperature (C)]]*OO[[#This Row],[7]]/SUM(OO[7])</f>
        <v>0</v>
      </c>
      <c r="J516" s="10">
        <f>3/24*OO[[#This Row],[66 (27JUN1985 03:00:00)-Water Temperature (C)]]*OO[[#This Row],[8]]/SUM(OO[8])</f>
        <v>0</v>
      </c>
      <c r="K516" s="10">
        <f>3/24*OO[[#This Row],[67 (27JUN1985 06:00:00)-Water Temperature (C)]]*OO[[#This Row],[9]]/SUM(OO[9])</f>
        <v>0</v>
      </c>
      <c r="L516" s="10">
        <f>3/24*OO[[#This Row],[68 (27JUN1985 09:00:00)-Water Temperature (C)]]*OO[[#This Row],[10]]/SUM(OO[10])</f>
        <v>0</v>
      </c>
      <c r="M516" s="10">
        <f>3/24*OO[[#This Row],[69 (27JUN1985 12:00:00)-Water Temperature (C)]]*OO[[#This Row],[11]]/SUM(OO[11])</f>
        <v>0</v>
      </c>
      <c r="N516" s="10">
        <f>3/24*OO[[#This Row],[70 (27JUN1985 15:00:00)-Water Temperature (C)]]*OO[[#This Row],[12]]/SUM(OO[12])</f>
        <v>0</v>
      </c>
      <c r="O516" s="10">
        <f>3/24*OO[[#This Row],[71 (27JUN1985 18:00:00)-Water Temperature (C)]]*OO[[#This Row],[13]]/SUM(OO[13])</f>
        <v>0</v>
      </c>
      <c r="P516" s="10">
        <f>3/24*OO[[#This Row],[72 (27JUN1985 21:00:00)-Water Temperature (C)]]*OO[[#This Row],[14]]/SUM(OO[14])</f>
        <v>0</v>
      </c>
      <c r="Q516" s="10">
        <f>3/24*OO[[#This Row],[73 (28JUN1985 00:00:00)-Water Temperature (C)]]*OO[[#This Row],[15]]/SUM(OO[15])</f>
        <v>0</v>
      </c>
      <c r="R516" s="10">
        <f>3/24*OO[[#This Row],[74 (28JUN1985 03:00:00)-Water Temperature (C)]]*OO[[#This Row],[16]]/SUM(OO[16])</f>
        <v>0</v>
      </c>
      <c r="S516" s="10">
        <f>3/24*OO[[#This Row],[75 (28JUN1985 06:00:00)-Water Temperature (C)]]*OO[[#This Row],[17]]/SUM(OO[17])</f>
        <v>0</v>
      </c>
      <c r="T516" s="10">
        <f>3/24*OO[[#This Row],[76 (28JUN1985 09:00:00)-Water Temperature (C)]]*OO[[#This Row],[18]]/SUM(OO[18])</f>
        <v>0</v>
      </c>
      <c r="U516" s="10">
        <f>3/24*OO[[#This Row],[77 (28JUN1985 12:00:00)-Water Temperature (C)]]*OO[[#This Row],[19]]/SUM(OO[19])</f>
        <v>0</v>
      </c>
      <c r="V516" s="10">
        <f>3/24000000*OO[[#This Row],[78 (28JUN1985 15:00:00)-Water Temperature (C)]]*OO[[#This Row],[20]]</f>
        <v>0</v>
      </c>
      <c r="W516" s="10">
        <f>3/24000000*OO[[#This Row],[79 (28JUN1985 18:00:00)-Water Temperature (C)]]*OO[[#This Row],[21]]</f>
        <v>0</v>
      </c>
      <c r="X516" s="10">
        <f>3/24000000*OO[[#This Row],[80 (28JUN1985 21:00:00)-Water Temperature (C)]]*OO[[#This Row],[22]]</f>
        <v>0</v>
      </c>
      <c r="Y516" s="10">
        <f>3/24000000*OO[[#This Row],[81 (29JUN1985 00:00:00)-Water Temperature (C)]]*OO[[#This Row],[23]]</f>
        <v>0</v>
      </c>
      <c r="Z516" s="10">
        <f>3/24000000*OO[[#This Row],[82 (29JUN1985 03:00:00)-Water Temperature (C)]]*OO[[#This Row],[24]]</f>
        <v>0</v>
      </c>
      <c r="AA516" s="10">
        <f>3/24000000*OO[[#This Row],[83 (29JUN1985 06:00:00)-Water Temperature (C)]]*OO[[#This Row],[25]]</f>
        <v>0</v>
      </c>
      <c r="AB516" s="10">
        <f>3/24000000*OO[[#This Row],[84 (29JUN1985 09:00:00)-Water Temperature (C)]]*OO[[#This Row],[26]]</f>
        <v>0</v>
      </c>
      <c r="AC516" s="10">
        <f>3/24000000*OO[[#This Row],[85 (29JUN1985 12:00:00)-Water Temperature (C)]]*OO[[#This Row],[27]]</f>
        <v>0</v>
      </c>
      <c r="AD516" s="10">
        <f>3/24000000*OO[[#This Row],[86 (29JUN1985 15:00:00)-Water Temperature (C)]]*OO[[#This Row],[28]]</f>
        <v>3.3620692497411249E-41</v>
      </c>
      <c r="AE516" s="10">
        <f>3/24000000*OO[[#This Row],[88 (29JUN1985 21:00:00)-Water Temperature (C)]]*OO[[#This Row],[30]]</f>
        <v>1.9027801119377501E-33</v>
      </c>
      <c r="AF516" s="10">
        <f>3/24000000*OO[[#This Row],[88 (29JUN1985 21:00:00)-Water Temperature (C)]]*OO[[#This Row],[30]]</f>
        <v>1.9027801119377501E-33</v>
      </c>
      <c r="AG516" s="10">
        <f>3/24000000*OO[[#This Row],[89 (30JUN1985 00:00:00)-Water Temperature (C)]]*OO[[#This Row],[31]]</f>
        <v>2.9700516694967496E-30</v>
      </c>
      <c r="AH516" s="10">
        <f>3/24000000*OO[[#This Row],[90 (30JUN1985 03:00:00)-Water Temperature (C)]]*OO[[#This Row],[32]]</f>
        <v>1.9777447016250002E-27</v>
      </c>
      <c r="AI516" s="10">
        <f>3/24000000*OO[[#This Row],[91 (30JUN1985 06:00:00)-Water Temperature (C)]]*OO[[#This Row],[33]]</f>
        <v>6.3572284704349991E-25</v>
      </c>
      <c r="AJ516" s="10">
        <f>3/24000000*OO[[#This Row],[92 (30JUN1985 09:00:00)-Water Temperature (C)]]*OO[[#This Row],[34]]</f>
        <v>1.1004434465955E-22</v>
      </c>
      <c r="AK516" s="10">
        <f>3/24000000*OO[[#This Row],[93 (30JUN1985 12:00:00)-Water Temperature (C)]]*OO[[#This Row],[35]]</f>
        <v>1.1104828302790001E-20</v>
      </c>
      <c r="AL516" s="10">
        <f>3/24000000*OO[[#This Row],[94 (30JUN1985 15:00:00)-Water Temperature (C)]]*OO[[#This Row],[36]]</f>
        <v>6.9748247563799993E-19</v>
      </c>
      <c r="AM516" s="10">
        <f>3/24000000*OO[[#This Row],[95 (30JUN1985 18:00:00)-Water Temperature (C)]]*OO[[#This Row],[37]]</f>
        <v>2.8778185293043747E-17</v>
      </c>
      <c r="AN516" s="10">
        <f>3/24000000*OO[[#This Row],[96 (30JUN1985 21:00:00)-Water Temperature (C)]]*OO[[#This Row],[38]]</f>
        <v>8.1558100467762504E-16</v>
      </c>
      <c r="AO516" s="10">
        <f>3/24000000*OO[[#This Row],[97 (01JUL1985 00:00:00)-Water Temperature (C)]]*OO[[#This Row],[39]]</f>
        <v>1.6554118203063749E-14</v>
      </c>
      <c r="AP516" s="10">
        <f>3/24000000*OO[[#This Row],[98 (01JUL1985 03:00:00)-Water Temperature (C)]]*OO[[#This Row],[40]]</f>
        <v>2.4972540443344999E-13</v>
      </c>
      <c r="AQ516" s="10">
        <f>3/24000000*OO[[#This Row],[99 (01JUL1985 06:00:00)-Water Temperature (C)]]*OO[[#This Row],[41]]</f>
        <v>2.8942242167025002E-12</v>
      </c>
      <c r="AR516" s="10">
        <f>3/24000000*OO[[#This Row],[100 (01JUL1985 09:00:00)-Water Temperature (C)]]*OO[[#This Row],[42]]</f>
        <v>2.6579637260886245E-11</v>
      </c>
      <c r="AS516" s="10">
        <f>3/24000000*OO[[#This Row],[101 (01JUL1985 12:00:00)-Water Temperature (C)]]*OO[[#This Row],[43]]</f>
        <v>1.9729884057839998E-10</v>
      </c>
      <c r="AT516" s="10">
        <f>3/24000000*OO[[#This Row],[102 (01JUL1985 15:00:00)-Water Temperature (C)]]*OO[[#This Row],[44]]</f>
        <v>1.2051177268275E-9</v>
      </c>
      <c r="AU516" s="10">
        <f>3/24000000*OO[[#This Row],[103 (01JUL1985 18:00:00)-Water Temperature (C)]]*OO[[#This Row],[45]]</f>
        <v>6.1822791202562486E-9</v>
      </c>
      <c r="AV516" s="10">
        <f>3/24000000*OO[[#This Row],[104 (01JUL1985 21:00:00)-Water Temperature (C)]]*OO[[#This Row],[46]]</f>
        <v>2.7095260106687494E-8</v>
      </c>
      <c r="AW516" s="10">
        <f>3/24000000*OO[[#This Row],[105 (02JUL1985 00:00:00)-Water Temperature (C)]]*OO[[#This Row],[47]]</f>
        <v>1.03362409282425E-7</v>
      </c>
      <c r="AX516" s="10">
        <f>3/24000000*OO[[#This Row],[106 (02JUL1985 03:00:00)-Water Temperature (C)]]*OO[[#This Row],[48]]</f>
        <v>3.47826276621175E-7</v>
      </c>
      <c r="AY516" s="10">
        <f>3/24000000*OO[[#This Row],[107 (02JUL1985 06:00:00)-Water Temperature (C)]]*OO[[#This Row],[49]]</f>
        <v>1.0453346942309999E-6</v>
      </c>
      <c r="AZ516" s="10">
        <f>3/24000000*OO[[#This Row],[108 (02JUL1985 09:00:00)-Water Temperature (C)]]*OO[[#This Row],[50]]</f>
        <v>2.836723032693E-6</v>
      </c>
      <c r="BA516" s="10">
        <f>3/24000000*OO[[#This Row],[109 (02JUL1985 12:00:00)-Water Temperature (C)]]*OO[[#This Row],[51]]</f>
        <v>7.037571108464999E-6</v>
      </c>
      <c r="BB516" s="10">
        <f>3/24000000*OO[[#This Row],[110 (02JUL1985 15:00:00)-Water Temperature (C)]]*OO[[#This Row],[52]]</f>
        <v>1.6109348557630002E-5</v>
      </c>
      <c r="BC516" s="10">
        <f>3/24000000*OO[[#This Row],[111 (02JUL1985 18:00:00)-Water Temperature (C)]]*OO[[#This Row],[53]]</f>
        <v>3.4223198703292495E-5</v>
      </c>
      <c r="BD516" s="10">
        <f>3/24000000*OO[[#This Row],[112 (02JUL1985 21:00:00)-Water Temperature (C)]]*OO[[#This Row],[54]]</f>
        <v>6.7806761600650012E-5</v>
      </c>
      <c r="BE516" s="10">
        <f>3/24000000*OO[[#This Row],[113 (03JUL1985 00:00:00)-Water Temperature (C)]]*OO[[#This Row],[55]]</f>
        <v>1.2604213259339997E-4</v>
      </c>
      <c r="BF516" s="10">
        <f>3/24000000*OO[[#This Row],[114 (03JUL1985 03:00:00)-Water Temperature (C)]]*OO[[#This Row],[56]]</f>
        <v>2.2179625409937502E-4</v>
      </c>
      <c r="BG516" s="10">
        <f>3/24000000*OO[[#This Row],[115 (03JUL1985 06:00:00)-Water Temperature (C)]]*OO[[#This Row],[57]]</f>
        <v>3.717996286729E-4</v>
      </c>
      <c r="BH516" s="10">
        <f>3/24000000*OO[[#This Row],[116 (03JUL1985 09:00:00)-Water Temperature (C)]]*OO[[#This Row],[58]]</f>
        <v>5.9794073485512492E-4</v>
      </c>
      <c r="BI516" s="10">
        <f>3/24000000*OO[[#This Row],[117 (03JUL1985 12:00:00)-Water Temperature (C)]]*OO[[#This Row],[59]]</f>
        <v>9.248096059088749E-4</v>
      </c>
      <c r="BJ516" s="10">
        <f>3/24000000*OO[[#This Row],[118 (03JUL1985 15:00:00)-Water Temperature (C)]]*OO[[#This Row],[60]]</f>
        <v>1.37776120380875E-3</v>
      </c>
      <c r="BK516" s="10">
        <f>3/24000000*OO[[#This Row],[119 (03JUL1985 18:00:00)-Water Temperature (C)]]*OO[[#This Row],[61]]</f>
        <v>1.9832552119462498E-3</v>
      </c>
      <c r="BL516" s="10">
        <f>3/24000000*OO[[#This Row],[120 (03JUL1985 21:00:00)-Water Temperature (C)]]*OO[[#This Row],[62]]</f>
        <v>2.7627927486624992E-3</v>
      </c>
      <c r="BM516" s="10">
        <f>3/24000000*OO[[#This Row],[121 (04JUL1985 00:00:00)-Water Temperature (C)]]*OO[[#This Row],[63]]</f>
        <v>3.7394212722731243E-3</v>
      </c>
      <c r="BN516" s="10">
        <f>3/24000000*OO[[#This Row],[122 (04JUL1985 03:00:00)-Water Temperature (C)]]*OO[[#This Row],[64]]</f>
        <v>4.9362029231499998E-3</v>
      </c>
      <c r="BO516" s="10">
        <f>3/24000000*OO[[#This Row],[123 (04JUL1985 06:00:00)-Water Temperature (C)]]*OO[[#This Row],[65]]</f>
        <v>6.3716251259925E-3</v>
      </c>
      <c r="BP516" s="10">
        <f>3/24000000*OO[[#This Row],[124 (04JUL1985 09:00:00)-Water Temperature (C)]]*OO[[#This Row],[66]]</f>
        <v>8.0836398539399987E-3</v>
      </c>
      <c r="BQ516" s="10">
        <f>3/24000000*OO[[#This Row],[125 (04JUL1985 12:00:00)-Water Temperature (C)]]*OO[[#This Row],[67]]</f>
        <v>1.006466330446E-2</v>
      </c>
      <c r="BR516" s="10">
        <f>3/24000000*OO[[#This Row],[126 (04JUL1985 15:00:00)-Water Temperature (C)]]*OO[[#This Row],[68]]</f>
        <v>1.2300072477491248E-2</v>
      </c>
      <c r="BS516" s="10">
        <f>3/24000000*OO[[#This Row],[127 (04JUL1985 18:00:00)-Water Temperature (C)]]*OO[[#This Row],[69]]</f>
        <v>1.4775772699773749E-2</v>
      </c>
      <c r="BT516" s="10">
        <f>3/24000000*OO[[#This Row],[128 (04JUL1985 21:00:00)-Water Temperature (C)]]*OO[[#This Row],[70]]</f>
        <v>1.7465837963763751E-2</v>
      </c>
      <c r="BU516" s="10">
        <f>3/24000000*OO[[#This Row],[129 (05JUL1985 00:00:00)-Water Temperature (C)]]*OO[[#This Row],[71]]</f>
        <v>2.0332090448329999E-2</v>
      </c>
      <c r="BV516" s="10">
        <f>3/24000000*OO[[#This Row],[130 (05JUL1985 03:00:00)-Water Temperature (C)]]*OO[[#This Row],[72]]</f>
        <v>2.3375755234062497E-2</v>
      </c>
      <c r="BW516" s="10">
        <f>3/24000000*OO[[#This Row],[131 (05JUL1985 06:00:00)-Water Temperature (C)]]*OO[[#This Row],[73]]</f>
        <v>2.6589635679587501E-2</v>
      </c>
      <c r="BX516" s="10">
        <f>3/24000000*OO[[#This Row],[132 (05JUL1985 09:00:00)-Water Temperature (C)]]*OO[[#This Row],[74]]</f>
        <v>3.0041796053359996E-2</v>
      </c>
      <c r="BY516" s="10">
        <f>3/24000000*OO[[#This Row],[133 (05JUL1985 12:00:00)-Water Temperature (C)]]*OO[[#This Row],[75]]</f>
        <v>3.3661167904589999E-2</v>
      </c>
      <c r="BZ516" s="10">
        <f>3/24000000*OO[[#This Row],[134 (05JUL1985 15:00:00)-Water Temperature (C)]]*OO[[#This Row],[76]]</f>
        <v>3.7390419394054998E-2</v>
      </c>
      <c r="CA516" s="10">
        <f>3/24000000*OO[[#This Row],[135 (05JUL1985 18:00:00)-Water Temperature (C)]]*OO[[#This Row],[77]]</f>
        <v>4.1167794951899997E-2</v>
      </c>
      <c r="CB516" s="10">
        <f>3/24000000*OO[[#This Row],[136 (05JUL1985 21:00:00)-Water Temperature (C)]]*OO[[#This Row],[78]]</f>
        <v>4.4839570576287506E-2</v>
      </c>
      <c r="CC516" s="10">
        <f>3/24000000*OO[[#This Row],[137 (06JUL1985 00:00:00)-Water Temperature (C)]]*OO[[#This Row],[79]]</f>
        <v>4.8399899509449992E-2</v>
      </c>
      <c r="CD516" s="10">
        <f>3/24000000*OO[[#This Row],[138 (06JUL1985 03:00:00)-Water Temperature (C)]]*OO[[#This Row],[80]]</f>
        <v>5.1915759429787503E-2</v>
      </c>
      <c r="CE516" s="10">
        <f>3/24000000*OO[[#This Row],[139 (06JUL1985 06:00:00)-Water Temperature (C)]]*OO[[#This Row],[81]]</f>
        <v>5.5402028864625003E-2</v>
      </c>
      <c r="CF516" s="10">
        <f>3/24000000*OO[[#This Row],[140 (06JUL1985 09:00:00)-Water Temperature (C)]]*OO[[#This Row],[82]]</f>
        <v>5.9051483419125E-2</v>
      </c>
      <c r="CG516" s="10">
        <f>3/24000000*OO[[#This Row],[141 (06JUL1985 12:00:00)-Water Temperature (C)]]*OO[[#This Row],[83]]</f>
        <v>6.2700509111550007E-2</v>
      </c>
      <c r="CH516" s="10">
        <f>3/24000000*OO[[#This Row],[142 (06JUL1985 15:00:00)-Water Temperature (C)]]*OO[[#This Row],[84]]</f>
        <v>6.6247252242749993E-2</v>
      </c>
      <c r="CI516" s="10">
        <f>3/24000000*OO[[#This Row],[143 (06JUL1985 18:00:00)-Water Temperature (C)]]*OO[[#This Row],[85]]</f>
        <v>6.9641813801999991E-2</v>
      </c>
      <c r="CJ516" s="10">
        <f>3/24000000*OO[[#This Row],[144 (06JUL1985 21:00:00)-Water Temperature (C)]]*OO[[#This Row],[86]]</f>
        <v>7.2676876845949992E-2</v>
      </c>
      <c r="CK516" s="10">
        <f>3/24000000*OO[[#This Row],[145 (07JUL1985 00:00:00)-Water Temperature (C)]]*OO[[#This Row],[87]]</f>
        <v>7.5406815081E-2</v>
      </c>
      <c r="CL516" s="10">
        <f>3/24000000*OO[[#This Row],[146 (07JUL1985 03:00:00)-Water Temperature (C)]]*OO[[#This Row],[88]]</f>
        <v>7.7929387799374986E-2</v>
      </c>
      <c r="CM516" s="10">
        <f>3/24000000*OO[[#This Row],[147 (07JUL1985 06:00:00)-Water Temperature (C)]]*OO[[#This Row],[89]]</f>
        <v>8.0282766006250006E-2</v>
      </c>
      <c r="CN516" s="10">
        <f>3/24000000*OO[[#This Row],[148 (07JUL1985 09:00:00)-Water Temperature (C)]]*OO[[#This Row],[90]]</f>
        <v>8.2554132201449984E-2</v>
      </c>
      <c r="CO516" s="10">
        <f>3/24000000*OO[[#This Row],[149 (07JUL1985 12:00:00)-Water Temperature (C)]]*OO[[#This Row],[91]]</f>
        <v>8.4813249918374994E-2</v>
      </c>
      <c r="CP516" s="10">
        <f>3/24000000*OO[[#This Row],[150 (07JUL1985 15:00:00)-Water Temperature (C)]]*OO[[#This Row],[92]]</f>
        <v>8.7080697204375002E-2</v>
      </c>
      <c r="CQ516" s="10">
        <f>3/24000000*OO[[#This Row],[151 (07JUL1985 18:00:00)-Water Temperature (C)]]*OO[[#This Row],[93]]</f>
        <v>8.9013237602187489E-2</v>
      </c>
      <c r="CR516" s="10">
        <f>3/24000000*OO[[#This Row],[152 (07JUL1985 21:00:00)-Water Temperature (C)]]*OO[[#This Row],[94]]</f>
        <v>9.0557672731087502E-2</v>
      </c>
      <c r="CS516" s="10">
        <f>3/24000000*OO[[#This Row],[153 (08JUL1985 00:00:00)-Water Temperature (C)]]*OO[[#This Row],[95]]</f>
        <v>9.1874541232999998E-2</v>
      </c>
      <c r="CT516" s="10">
        <f>3/24000000*OO[[#This Row],[154 (08JUL1985 03:00:00)-Water Temperature (C)]]*OO[[#This Row],[96]]</f>
        <v>9.301132112912501E-2</v>
      </c>
      <c r="CU516" s="10">
        <f>3/24000000*OO[[#This Row],[155 (08JUL1985 06:00:00)-Water Temperature (C)]]*OO[[#This Row],[97]]</f>
        <v>9.4007470038675003E-2</v>
      </c>
      <c r="CV516" s="10">
        <f>3/24000000*OO[[#This Row],[156 (08JUL1985 09:00:00)-Water Temperature (C)]]*OO[[#This Row],[98]]</f>
        <v>9.5130769020875E-2</v>
      </c>
      <c r="CW516" s="10">
        <f>3/24000000*OO[[#This Row],[157 (08JUL1985 12:00:00)-Water Temperature (C)]]*OO[[#This Row],[99]]</f>
        <v>9.6299074447874985E-2</v>
      </c>
    </row>
    <row r="517" spans="1:101" x14ac:dyDescent="0.35">
      <c r="A517" t="s">
        <v>524</v>
      </c>
      <c r="B517">
        <v>806.2296</v>
      </c>
      <c r="C517" s="10">
        <f>3/24*OO[[#This Row],[59 (26JUN1985 06:00:00)-Water Temperature (C)]]*OO[[#This Row],[1]]/SUM(OO[1])</f>
        <v>0</v>
      </c>
      <c r="D517" s="10">
        <f>3/24*OO[[#This Row],[60 (26JUN1985 09:00:00)-Water Temperature (C)]]*OO[[#This Row],[2]]/SUM(OO[2])</f>
        <v>0</v>
      </c>
      <c r="E517" s="10">
        <f>3/24*OO[[#This Row],[61 (26JUN1985 12:00:00)-Water Temperature (C)]]*OO[[#This Row],[3]]/SUM(OO[3])</f>
        <v>0</v>
      </c>
      <c r="F517" s="10">
        <f>3/24*OO[[#This Row],[62 (26JUN1985 15:00:00)-Water Temperature (C)]]*OO[[#This Row],[4]]/SUM(OO[4])</f>
        <v>0</v>
      </c>
      <c r="G517" s="10">
        <f>3/24*OO[[#This Row],[63 (26JUN1985 18:00:00)-Water Temperature (C)]]*OO[[#This Row],[5]]/SUM(OO[5])</f>
        <v>0</v>
      </c>
      <c r="H517" s="10">
        <f>3/24*OO[[#This Row],[64 (26JUN1985 21:00:00)-Water Temperature (C)]]*OO[[#This Row],[6]]/SUM(OO[6])</f>
        <v>0</v>
      </c>
      <c r="I517" s="10">
        <f>3/24*OO[[#This Row],[65 (27JUN1985 00:00:00)-Water Temperature (C)]]*OO[[#This Row],[7]]/SUM(OO[7])</f>
        <v>0</v>
      </c>
      <c r="J517" s="10">
        <f>3/24*OO[[#This Row],[66 (27JUN1985 03:00:00)-Water Temperature (C)]]*OO[[#This Row],[8]]/SUM(OO[8])</f>
        <v>0</v>
      </c>
      <c r="K517" s="10">
        <f>3/24*OO[[#This Row],[67 (27JUN1985 06:00:00)-Water Temperature (C)]]*OO[[#This Row],[9]]/SUM(OO[9])</f>
        <v>0</v>
      </c>
      <c r="L517" s="10">
        <f>3/24*OO[[#This Row],[68 (27JUN1985 09:00:00)-Water Temperature (C)]]*OO[[#This Row],[10]]/SUM(OO[10])</f>
        <v>0</v>
      </c>
      <c r="M517" s="10">
        <f>3/24*OO[[#This Row],[69 (27JUN1985 12:00:00)-Water Temperature (C)]]*OO[[#This Row],[11]]/SUM(OO[11])</f>
        <v>0</v>
      </c>
      <c r="N517" s="10">
        <f>3/24*OO[[#This Row],[70 (27JUN1985 15:00:00)-Water Temperature (C)]]*OO[[#This Row],[12]]/SUM(OO[12])</f>
        <v>0</v>
      </c>
      <c r="O517" s="10">
        <f>3/24*OO[[#This Row],[71 (27JUN1985 18:00:00)-Water Temperature (C)]]*OO[[#This Row],[13]]/SUM(OO[13])</f>
        <v>0</v>
      </c>
      <c r="P517" s="10">
        <f>3/24*OO[[#This Row],[72 (27JUN1985 21:00:00)-Water Temperature (C)]]*OO[[#This Row],[14]]/SUM(OO[14])</f>
        <v>0</v>
      </c>
      <c r="Q517" s="10">
        <f>3/24*OO[[#This Row],[73 (28JUN1985 00:00:00)-Water Temperature (C)]]*OO[[#This Row],[15]]/SUM(OO[15])</f>
        <v>0</v>
      </c>
      <c r="R517" s="10">
        <f>3/24*OO[[#This Row],[74 (28JUN1985 03:00:00)-Water Temperature (C)]]*OO[[#This Row],[16]]/SUM(OO[16])</f>
        <v>0</v>
      </c>
      <c r="S517" s="10">
        <f>3/24*OO[[#This Row],[75 (28JUN1985 06:00:00)-Water Temperature (C)]]*OO[[#This Row],[17]]/SUM(OO[17])</f>
        <v>0</v>
      </c>
      <c r="T517" s="10">
        <f>3/24*OO[[#This Row],[76 (28JUN1985 09:00:00)-Water Temperature (C)]]*OO[[#This Row],[18]]/SUM(OO[18])</f>
        <v>0</v>
      </c>
      <c r="U517" s="10">
        <f>3/24*OO[[#This Row],[77 (28JUN1985 12:00:00)-Water Temperature (C)]]*OO[[#This Row],[19]]/SUM(OO[19])</f>
        <v>0</v>
      </c>
      <c r="V517" s="10">
        <f>3/24000000*OO[[#This Row],[78 (28JUN1985 15:00:00)-Water Temperature (C)]]*OO[[#This Row],[20]]</f>
        <v>0</v>
      </c>
      <c r="W517" s="10">
        <f>3/24000000*OO[[#This Row],[79 (28JUN1985 18:00:00)-Water Temperature (C)]]*OO[[#This Row],[21]]</f>
        <v>0</v>
      </c>
      <c r="X517" s="10">
        <f>3/24000000*OO[[#This Row],[80 (28JUN1985 21:00:00)-Water Temperature (C)]]*OO[[#This Row],[22]]</f>
        <v>0</v>
      </c>
      <c r="Y517" s="10">
        <f>3/24000000*OO[[#This Row],[81 (29JUN1985 00:00:00)-Water Temperature (C)]]*OO[[#This Row],[23]]</f>
        <v>0</v>
      </c>
      <c r="Z517" s="10">
        <f>3/24000000*OO[[#This Row],[82 (29JUN1985 03:00:00)-Water Temperature (C)]]*OO[[#This Row],[24]]</f>
        <v>0</v>
      </c>
      <c r="AA517" s="10">
        <f>3/24000000*OO[[#This Row],[83 (29JUN1985 06:00:00)-Water Temperature (C)]]*OO[[#This Row],[25]]</f>
        <v>0</v>
      </c>
      <c r="AB517" s="10">
        <f>3/24000000*OO[[#This Row],[84 (29JUN1985 09:00:00)-Water Temperature (C)]]*OO[[#This Row],[26]]</f>
        <v>0</v>
      </c>
      <c r="AC517" s="10">
        <f>3/24000000*OO[[#This Row],[85 (29JUN1985 12:00:00)-Water Temperature (C)]]*OO[[#This Row],[27]]</f>
        <v>0</v>
      </c>
      <c r="AD517" s="10">
        <f>3/24000000*OO[[#This Row],[86 (29JUN1985 15:00:00)-Water Temperature (C)]]*OO[[#This Row],[28]]</f>
        <v>8.7420519769424997E-42</v>
      </c>
      <c r="AE517" s="10">
        <f>3/24000000*OO[[#This Row],[88 (29JUN1985 21:00:00)-Water Temperature (C)]]*OO[[#This Row],[30]]</f>
        <v>5.7943486651649988E-34</v>
      </c>
      <c r="AF517" s="10">
        <f>3/24000000*OO[[#This Row],[88 (29JUN1985 21:00:00)-Water Temperature (C)]]*OO[[#This Row],[30]]</f>
        <v>5.7943486651649988E-34</v>
      </c>
      <c r="AG517" s="10">
        <f>3/24000000*OO[[#This Row],[89 (30JUN1985 00:00:00)-Water Temperature (C)]]*OO[[#This Row],[31]]</f>
        <v>9.7087802422799981E-31</v>
      </c>
      <c r="AH517" s="10">
        <f>3/24000000*OO[[#This Row],[90 (30JUN1985 03:00:00)-Water Temperature (C)]]*OO[[#This Row],[32]]</f>
        <v>6.8987760936687489E-28</v>
      </c>
      <c r="AI517" s="10">
        <f>3/24000000*OO[[#This Row],[91 (30JUN1985 06:00:00)-Water Temperature (C)]]*OO[[#This Row],[33]]</f>
        <v>2.353336697163375E-25</v>
      </c>
      <c r="AJ517" s="10">
        <f>3/24000000*OO[[#This Row],[92 (30JUN1985 09:00:00)-Water Temperature (C)]]*OO[[#This Row],[34]]</f>
        <v>4.3015492191037501E-23</v>
      </c>
      <c r="AK517" s="10">
        <f>3/24000000*OO[[#This Row],[93 (30JUN1985 12:00:00)-Water Temperature (C)]]*OO[[#This Row],[35]]</f>
        <v>4.5669810540524999E-21</v>
      </c>
      <c r="AL517" s="10">
        <f>3/24000000*OO[[#This Row],[94 (30JUN1985 15:00:00)-Water Temperature (C)]]*OO[[#This Row],[36]]</f>
        <v>3.0078089117902503E-19</v>
      </c>
      <c r="AM517" s="10">
        <f>3/24000000*OO[[#This Row],[95 (30JUN1985 18:00:00)-Water Temperature (C)]]*OO[[#This Row],[37]]</f>
        <v>1.2975851958202498E-17</v>
      </c>
      <c r="AN517" s="10">
        <f>3/24000000*OO[[#This Row],[96 (30JUN1985 21:00:00)-Water Temperature (C)]]*OO[[#This Row],[38]]</f>
        <v>3.8354833375443749E-16</v>
      </c>
      <c r="AO517" s="10">
        <f>3/24000000*OO[[#This Row],[97 (01JUL1985 00:00:00)-Water Temperature (C)]]*OO[[#This Row],[39]]</f>
        <v>8.1008730074400001E-15</v>
      </c>
      <c r="AP517" s="10">
        <f>3/24000000*OO[[#This Row],[98 (01JUL1985 03:00:00)-Water Temperature (C)]]*OO[[#This Row],[40]]</f>
        <v>1.2688905627774999E-13</v>
      </c>
      <c r="AQ517" s="10">
        <f>3/24000000*OO[[#This Row],[99 (01JUL1985 06:00:00)-Water Temperature (C)]]*OO[[#This Row],[41]]</f>
        <v>1.52392627052925E-12</v>
      </c>
      <c r="AR517" s="10">
        <f>3/24000000*OO[[#This Row],[100 (01JUL1985 09:00:00)-Water Temperature (C)]]*OO[[#This Row],[42]]</f>
        <v>1.4472330937919999E-11</v>
      </c>
      <c r="AS517" s="10">
        <f>3/24000000*OO[[#This Row],[101 (01JUL1985 12:00:00)-Water Temperature (C)]]*OO[[#This Row],[43]]</f>
        <v>1.10888875362725E-10</v>
      </c>
      <c r="AT517" s="10">
        <f>3/24000000*OO[[#This Row],[102 (01JUL1985 15:00:00)-Water Temperature (C)]]*OO[[#This Row],[44]]</f>
        <v>6.9800812934737496E-10</v>
      </c>
      <c r="AU517" s="10">
        <f>3/24000000*OO[[#This Row],[103 (01JUL1985 18:00:00)-Water Temperature (C)]]*OO[[#This Row],[45]]</f>
        <v>3.6843118738044997E-9</v>
      </c>
      <c r="AV517" s="10">
        <f>3/24000000*OO[[#This Row],[104 (01JUL1985 21:00:00)-Water Temperature (C)]]*OO[[#This Row],[46]]</f>
        <v>1.6589453122309999E-8</v>
      </c>
      <c r="AW517" s="10">
        <f>3/24000000*OO[[#This Row],[105 (02JUL1985 00:00:00)-Water Temperature (C)]]*OO[[#This Row],[47]]</f>
        <v>6.4919955321462487E-8</v>
      </c>
      <c r="AX517" s="10">
        <f>3/24000000*OO[[#This Row],[106 (02JUL1985 03:00:00)-Water Temperature (C)]]*OO[[#This Row],[48]]</f>
        <v>2.2379236175062499E-7</v>
      </c>
      <c r="AY517" s="10">
        <f>3/24000000*OO[[#This Row],[107 (02JUL1985 06:00:00)-Water Temperature (C)]]*OO[[#This Row],[49]]</f>
        <v>6.8806173646499994E-7</v>
      </c>
      <c r="AZ517" s="10">
        <f>3/24000000*OO[[#This Row],[108 (02JUL1985 09:00:00)-Water Temperature (C)]]*OO[[#This Row],[50]]</f>
        <v>1.90781655287825E-6</v>
      </c>
      <c r="BA517" s="10">
        <f>3/24000000*OO[[#This Row],[109 (02JUL1985 12:00:00)-Water Temperature (C)]]*OO[[#This Row],[51]]</f>
        <v>4.8297628495687497E-6</v>
      </c>
      <c r="BB517" s="10">
        <f>3/24000000*OO[[#This Row],[110 (02JUL1985 15:00:00)-Water Temperature (C)]]*OO[[#This Row],[52]]</f>
        <v>1.1268174273300001E-5</v>
      </c>
      <c r="BC517" s="10">
        <f>3/24000000*OO[[#This Row],[111 (02JUL1985 18:00:00)-Water Temperature (C)]]*OO[[#This Row],[53]]</f>
        <v>2.4373155563809994E-5</v>
      </c>
      <c r="BD517" s="10">
        <f>3/24000000*OO[[#This Row],[112 (02JUL1985 21:00:00)-Water Temperature (C)]]*OO[[#This Row],[54]]</f>
        <v>4.9122805671374994E-5</v>
      </c>
      <c r="BE517" s="10">
        <f>3/24000000*OO[[#This Row],[113 (03JUL1985 00:00:00)-Water Temperature (C)]]*OO[[#This Row],[55]]</f>
        <v>9.2801586040712494E-5</v>
      </c>
      <c r="BF517" s="10">
        <f>3/24000000*OO[[#This Row],[114 (03JUL1985 03:00:00)-Water Temperature (C)]]*OO[[#This Row],[56]]</f>
        <v>1.6581443663000003E-4</v>
      </c>
      <c r="BG517" s="10">
        <f>3/24000000*OO[[#This Row],[115 (03JUL1985 06:00:00)-Water Temperature (C)]]*OO[[#This Row],[57]]</f>
        <v>2.8200083802374997E-4</v>
      </c>
      <c r="BH517" s="10">
        <f>3/24000000*OO[[#This Row],[116 (03JUL1985 09:00:00)-Water Temperature (C)]]*OO[[#This Row],[58]]</f>
        <v>4.5971376183812497E-4</v>
      </c>
      <c r="BI517" s="10">
        <f>3/24000000*OO[[#This Row],[117 (03JUL1985 12:00:00)-Water Temperature (C)]]*OO[[#This Row],[59]]</f>
        <v>7.2013266374399993E-4</v>
      </c>
      <c r="BJ517" s="10">
        <f>3/24000000*OO[[#This Row],[118 (03JUL1985 15:00:00)-Water Temperature (C)]]*OO[[#This Row],[60]]</f>
        <v>1.085831838964E-3</v>
      </c>
      <c r="BK517" s="10">
        <f>3/24000000*OO[[#This Row],[119 (03JUL1985 18:00:00)-Water Temperature (C)]]*OO[[#This Row],[61]]</f>
        <v>1.5809989185000001E-3</v>
      </c>
      <c r="BL517" s="10">
        <f>3/24000000*OO[[#This Row],[120 (03JUL1985 21:00:00)-Water Temperature (C)]]*OO[[#This Row],[62]]</f>
        <v>2.2266362074549999E-3</v>
      </c>
      <c r="BM517" s="10">
        <f>3/24000000*OO[[#This Row],[121 (04JUL1985 00:00:00)-Water Temperature (C)]]*OO[[#This Row],[63]]</f>
        <v>3.0451628013489994E-3</v>
      </c>
      <c r="BN517" s="10">
        <f>3/24000000*OO[[#This Row],[122 (04JUL1985 03:00:00)-Water Temperature (C)]]*OO[[#This Row],[64]]</f>
        <v>4.0593024271537506E-3</v>
      </c>
      <c r="BO517" s="10">
        <f>3/24000000*OO[[#This Row],[123 (04JUL1985 06:00:00)-Water Temperature (C)]]*OO[[#This Row],[65]]</f>
        <v>5.2883406067599989E-3</v>
      </c>
      <c r="BP517" s="10">
        <f>3/24000000*OO[[#This Row],[124 (04JUL1985 09:00:00)-Water Temperature (C)]]*OO[[#This Row],[66]]</f>
        <v>6.7676161040537489E-3</v>
      </c>
      <c r="BQ517" s="10">
        <f>3/24000000*OO[[#This Row],[125 (04JUL1985 12:00:00)-Water Temperature (C)]]*OO[[#This Row],[67]]</f>
        <v>8.4958150664799989E-3</v>
      </c>
      <c r="BR517" s="10">
        <f>3/24000000*OO[[#This Row],[126 (04JUL1985 15:00:00)-Water Temperature (C)]]*OO[[#This Row],[68]]</f>
        <v>1.0464534422999999E-2</v>
      </c>
      <c r="BS517" s="10">
        <f>3/24000000*OO[[#This Row],[127 (04JUL1985 18:00:00)-Water Temperature (C)]]*OO[[#This Row],[69]]</f>
        <v>1.2665645147088749E-2</v>
      </c>
      <c r="BT517" s="10">
        <f>3/24000000*OO[[#This Row],[128 (04JUL1985 21:00:00)-Water Temperature (C)]]*OO[[#This Row],[70]]</f>
        <v>1.5079419469841249E-2</v>
      </c>
      <c r="BU517" s="10">
        <f>3/24000000*OO[[#This Row],[129 (05JUL1985 00:00:00)-Water Temperature (C)]]*OO[[#This Row],[71]]</f>
        <v>1.7674810759406252E-2</v>
      </c>
      <c r="BV517" s="10">
        <f>3/24000000*OO[[#This Row],[130 (05JUL1985 03:00:00)-Water Temperature (C)]]*OO[[#This Row],[72]]</f>
        <v>2.0453414887709999E-2</v>
      </c>
      <c r="BW517" s="10">
        <f>3/24000000*OO[[#This Row],[131 (05JUL1985 06:00:00)-Water Temperature (C)]]*OO[[#This Row],[73]]</f>
        <v>2.3409699692760001E-2</v>
      </c>
      <c r="BX517" s="10">
        <f>3/24000000*OO[[#This Row],[132 (05JUL1985 09:00:00)-Water Temperature (C)]]*OO[[#This Row],[74]]</f>
        <v>2.6602526175939997E-2</v>
      </c>
      <c r="BY517" s="10">
        <f>3/24000000*OO[[#This Row],[133 (05JUL1985 12:00:00)-Water Temperature (C)]]*OO[[#This Row],[75]]</f>
        <v>2.9972208759817501E-2</v>
      </c>
      <c r="BZ517" s="10">
        <f>3/24000000*OO[[#This Row],[134 (05JUL1985 15:00:00)-Water Temperature (C)]]*OO[[#This Row],[76]]</f>
        <v>3.3468098181705E-2</v>
      </c>
      <c r="CA517" s="10">
        <f>3/24000000*OO[[#This Row],[135 (05JUL1985 18:00:00)-Water Temperature (C)]]*OO[[#This Row],[77]]</f>
        <v>3.7035864705600004E-2</v>
      </c>
      <c r="CB517" s="10">
        <f>3/24000000*OO[[#This Row],[136 (05JUL1985 21:00:00)-Water Temperature (C)]]*OO[[#This Row],[78]]</f>
        <v>4.0538124060899995E-2</v>
      </c>
      <c r="CC517" s="10">
        <f>3/24000000*OO[[#This Row],[137 (06JUL1985 00:00:00)-Water Temperature (C)]]*OO[[#This Row],[79]]</f>
        <v>4.3964977517662499E-2</v>
      </c>
      <c r="CD517" s="10">
        <f>3/24000000*OO[[#This Row],[138 (06JUL1985 03:00:00)-Water Temperature (C)]]*OO[[#This Row],[80]]</f>
        <v>4.7371117621374997E-2</v>
      </c>
      <c r="CE517" s="10">
        <f>3/24000000*OO[[#This Row],[139 (06JUL1985 06:00:00)-Water Temperature (C)]]*OO[[#This Row],[81]]</f>
        <v>5.0768560758399993E-2</v>
      </c>
      <c r="CF517" s="10">
        <f>3/24000000*OO[[#This Row],[140 (06JUL1985 09:00:00)-Water Temperature (C)]]*OO[[#This Row],[82]]</f>
        <v>5.4327540179925006E-2</v>
      </c>
      <c r="CG517" s="10">
        <f>3/24000000*OO[[#This Row],[141 (06JUL1985 12:00:00)-Water Temperature (C)]]*OO[[#This Row],[83]]</f>
        <v>5.7903480401637501E-2</v>
      </c>
      <c r="CH517" s="10">
        <f>3/24000000*OO[[#This Row],[142 (06JUL1985 15:00:00)-Water Temperature (C)]]*OO[[#This Row],[84]]</f>
        <v>6.1402940898150002E-2</v>
      </c>
      <c r="CI517" s="10">
        <f>3/24000000*OO[[#This Row],[143 (06JUL1985 18:00:00)-Water Temperature (C)]]*OO[[#This Row],[85]]</f>
        <v>6.4777733619000008E-2</v>
      </c>
      <c r="CJ517" s="10">
        <f>3/24000000*OO[[#This Row],[144 (06JUL1985 21:00:00)-Water Temperature (C)]]*OO[[#This Row],[86]]</f>
        <v>6.7837513569849989E-2</v>
      </c>
      <c r="CK517" s="10">
        <f>3/24000000*OO[[#This Row],[145 (07JUL1985 00:00:00)-Water Temperature (C)]]*OO[[#This Row],[87]]</f>
        <v>7.0621957116900003E-2</v>
      </c>
      <c r="CL517" s="10">
        <f>3/24000000*OO[[#This Row],[146 (07JUL1985 03:00:00)-Water Temperature (C)]]*OO[[#This Row],[88]]</f>
        <v>7.3219981041562493E-2</v>
      </c>
      <c r="CM517" s="10">
        <f>3/24000000*OO[[#This Row],[147 (07JUL1985 06:00:00)-Water Temperature (C)]]*OO[[#This Row],[89]]</f>
        <v>7.5664099647599986E-2</v>
      </c>
      <c r="CN517" s="10">
        <f>3/24000000*OO[[#This Row],[148 (07JUL1985 09:00:00)-Water Temperature (C)]]*OO[[#This Row],[90]]</f>
        <v>7.8033080096125002E-2</v>
      </c>
      <c r="CO517" s="10">
        <f>3/24000000*OO[[#This Row],[149 (07JUL1985 12:00:00)-Water Temperature (C)]]*OO[[#This Row],[91]]</f>
        <v>8.0388826889924991E-2</v>
      </c>
      <c r="CP517" s="10">
        <f>3/24000000*OO[[#This Row],[150 (07JUL1985 15:00:00)-Water Temperature (C)]]*OO[[#This Row],[92]]</f>
        <v>8.275355353981248E-2</v>
      </c>
      <c r="CQ517" s="10">
        <f>3/24000000*OO[[#This Row],[151 (07JUL1985 18:00:00)-Water Temperature (C)]]*OO[[#This Row],[93]]</f>
        <v>8.4807567736449999E-2</v>
      </c>
      <c r="CR517" s="10">
        <f>3/24000000*OO[[#This Row],[152 (07JUL1985 21:00:00)-Water Temperature (C)]]*OO[[#This Row],[94]]</f>
        <v>8.649908196285E-2</v>
      </c>
      <c r="CS517" s="10">
        <f>3/24000000*OO[[#This Row],[153 (08JUL1985 00:00:00)-Water Temperature (C)]]*OO[[#This Row],[95]]</f>
        <v>8.7971609786124991E-2</v>
      </c>
      <c r="CT517" s="10">
        <f>3/24000000*OO[[#This Row],[154 (08JUL1985 03:00:00)-Water Temperature (C)]]*OO[[#This Row],[96]]</f>
        <v>8.9268525202600008E-2</v>
      </c>
      <c r="CU517" s="10">
        <f>3/24000000*OO[[#This Row],[155 (08JUL1985 06:00:00)-Water Temperature (C)]]*OO[[#This Row],[97]]</f>
        <v>9.0427838561599999E-2</v>
      </c>
      <c r="CV517" s="10">
        <f>3/24000000*OO[[#This Row],[156 (08JUL1985 09:00:00)-Water Temperature (C)]]*OO[[#This Row],[98]]</f>
        <v>9.1698809604187484E-2</v>
      </c>
      <c r="CW517" s="10">
        <f>3/24000000*OO[[#This Row],[157 (08JUL1985 12:00:00)-Water Temperature (C)]]*OO[[#This Row],[99]]</f>
        <v>9.3007782455525004E-2</v>
      </c>
    </row>
    <row r="518" spans="1:101" x14ac:dyDescent="0.35">
      <c r="A518" t="s">
        <v>525</v>
      </c>
      <c r="B518">
        <v>803.20899999999995</v>
      </c>
      <c r="C518" s="10">
        <f>3/24*OO[[#This Row],[59 (26JUN1985 06:00:00)-Water Temperature (C)]]*OO[[#This Row],[1]]/SUM(OO[1])</f>
        <v>0</v>
      </c>
      <c r="D518" s="10">
        <f>3/24*OO[[#This Row],[60 (26JUN1985 09:00:00)-Water Temperature (C)]]*OO[[#This Row],[2]]/SUM(OO[2])</f>
        <v>0</v>
      </c>
      <c r="E518" s="10">
        <f>3/24*OO[[#This Row],[61 (26JUN1985 12:00:00)-Water Temperature (C)]]*OO[[#This Row],[3]]/SUM(OO[3])</f>
        <v>0</v>
      </c>
      <c r="F518" s="10">
        <f>3/24*OO[[#This Row],[62 (26JUN1985 15:00:00)-Water Temperature (C)]]*OO[[#This Row],[4]]/SUM(OO[4])</f>
        <v>0</v>
      </c>
      <c r="G518" s="10">
        <f>3/24*OO[[#This Row],[63 (26JUN1985 18:00:00)-Water Temperature (C)]]*OO[[#This Row],[5]]/SUM(OO[5])</f>
        <v>0</v>
      </c>
      <c r="H518" s="10">
        <f>3/24*OO[[#This Row],[64 (26JUN1985 21:00:00)-Water Temperature (C)]]*OO[[#This Row],[6]]/SUM(OO[6])</f>
        <v>0</v>
      </c>
      <c r="I518" s="10">
        <f>3/24*OO[[#This Row],[65 (27JUN1985 00:00:00)-Water Temperature (C)]]*OO[[#This Row],[7]]/SUM(OO[7])</f>
        <v>0</v>
      </c>
      <c r="J518" s="10">
        <f>3/24*OO[[#This Row],[66 (27JUN1985 03:00:00)-Water Temperature (C)]]*OO[[#This Row],[8]]/SUM(OO[8])</f>
        <v>0</v>
      </c>
      <c r="K518" s="10">
        <f>3/24*OO[[#This Row],[67 (27JUN1985 06:00:00)-Water Temperature (C)]]*OO[[#This Row],[9]]/SUM(OO[9])</f>
        <v>0</v>
      </c>
      <c r="L518" s="10">
        <f>3/24*OO[[#This Row],[68 (27JUN1985 09:00:00)-Water Temperature (C)]]*OO[[#This Row],[10]]/SUM(OO[10])</f>
        <v>0</v>
      </c>
      <c r="M518" s="10">
        <f>3/24*OO[[#This Row],[69 (27JUN1985 12:00:00)-Water Temperature (C)]]*OO[[#This Row],[11]]/SUM(OO[11])</f>
        <v>0</v>
      </c>
      <c r="N518" s="10">
        <f>3/24*OO[[#This Row],[70 (27JUN1985 15:00:00)-Water Temperature (C)]]*OO[[#This Row],[12]]/SUM(OO[12])</f>
        <v>0</v>
      </c>
      <c r="O518" s="10">
        <f>3/24*OO[[#This Row],[71 (27JUN1985 18:00:00)-Water Temperature (C)]]*OO[[#This Row],[13]]/SUM(OO[13])</f>
        <v>0</v>
      </c>
      <c r="P518" s="10">
        <f>3/24*OO[[#This Row],[72 (27JUN1985 21:00:00)-Water Temperature (C)]]*OO[[#This Row],[14]]/SUM(OO[14])</f>
        <v>0</v>
      </c>
      <c r="Q518" s="10">
        <f>3/24*OO[[#This Row],[73 (28JUN1985 00:00:00)-Water Temperature (C)]]*OO[[#This Row],[15]]/SUM(OO[15])</f>
        <v>0</v>
      </c>
      <c r="R518" s="10">
        <f>3/24*OO[[#This Row],[74 (28JUN1985 03:00:00)-Water Temperature (C)]]*OO[[#This Row],[16]]/SUM(OO[16])</f>
        <v>0</v>
      </c>
      <c r="S518" s="10">
        <f>3/24*OO[[#This Row],[75 (28JUN1985 06:00:00)-Water Temperature (C)]]*OO[[#This Row],[17]]/SUM(OO[17])</f>
        <v>0</v>
      </c>
      <c r="T518" s="10">
        <f>3/24*OO[[#This Row],[76 (28JUN1985 09:00:00)-Water Temperature (C)]]*OO[[#This Row],[18]]/SUM(OO[18])</f>
        <v>0</v>
      </c>
      <c r="U518" s="10">
        <f>3/24*OO[[#This Row],[77 (28JUN1985 12:00:00)-Water Temperature (C)]]*OO[[#This Row],[19]]/SUM(OO[19])</f>
        <v>0</v>
      </c>
      <c r="V518" s="10">
        <f>3/24000000*OO[[#This Row],[78 (28JUN1985 15:00:00)-Water Temperature (C)]]*OO[[#This Row],[20]]</f>
        <v>0</v>
      </c>
      <c r="W518" s="10">
        <f>3/24000000*OO[[#This Row],[79 (28JUN1985 18:00:00)-Water Temperature (C)]]*OO[[#This Row],[21]]</f>
        <v>0</v>
      </c>
      <c r="X518" s="10">
        <f>3/24000000*OO[[#This Row],[80 (28JUN1985 21:00:00)-Water Temperature (C)]]*OO[[#This Row],[22]]</f>
        <v>0</v>
      </c>
      <c r="Y518" s="10">
        <f>3/24000000*OO[[#This Row],[81 (29JUN1985 00:00:00)-Water Temperature (C)]]*OO[[#This Row],[23]]</f>
        <v>0</v>
      </c>
      <c r="Z518" s="10">
        <f>3/24000000*OO[[#This Row],[82 (29JUN1985 03:00:00)-Water Temperature (C)]]*OO[[#This Row],[24]]</f>
        <v>0</v>
      </c>
      <c r="AA518" s="10">
        <f>3/24000000*OO[[#This Row],[83 (29JUN1985 06:00:00)-Water Temperature (C)]]*OO[[#This Row],[25]]</f>
        <v>0</v>
      </c>
      <c r="AB518" s="10">
        <f>3/24000000*OO[[#This Row],[84 (29JUN1985 09:00:00)-Water Temperature (C)]]*OO[[#This Row],[26]]</f>
        <v>0</v>
      </c>
      <c r="AC518" s="10">
        <f>3/24000000*OO[[#This Row],[85 (29JUN1985 12:00:00)-Water Temperature (C)]]*OO[[#This Row],[27]]</f>
        <v>0</v>
      </c>
      <c r="AD518" s="10">
        <f>3/24000000*OO[[#This Row],[86 (29JUN1985 15:00:00)-Water Temperature (C)]]*OO[[#This Row],[28]]</f>
        <v>2.372038951010625E-42</v>
      </c>
      <c r="AE518" s="10">
        <f>3/24000000*OO[[#This Row],[88 (29JUN1985 21:00:00)-Water Temperature (C)]]*OO[[#This Row],[30]]</f>
        <v>1.8362673137899999E-34</v>
      </c>
      <c r="AF518" s="10">
        <f>3/24000000*OO[[#This Row],[88 (29JUN1985 21:00:00)-Water Temperature (C)]]*OO[[#This Row],[30]]</f>
        <v>1.8362673137899999E-34</v>
      </c>
      <c r="AG518" s="10">
        <f>3/24000000*OO[[#This Row],[89 (30JUN1985 00:00:00)-Water Temperature (C)]]*OO[[#This Row],[31]]</f>
        <v>3.3014963609979994E-31</v>
      </c>
      <c r="AH518" s="10">
        <f>3/24000000*OO[[#This Row],[90 (30JUN1985 03:00:00)-Water Temperature (C)]]*OO[[#This Row],[32]]</f>
        <v>2.5035818965219994E-28</v>
      </c>
      <c r="AI518" s="10">
        <f>3/24000000*OO[[#This Row],[91 (30JUN1985 06:00:00)-Water Temperature (C)]]*OO[[#This Row],[33]]</f>
        <v>9.0677749160774994E-26</v>
      </c>
      <c r="AJ518" s="10">
        <f>3/24000000*OO[[#This Row],[92 (30JUN1985 09:00:00)-Water Temperature (C)]]*OO[[#This Row],[34]]</f>
        <v>1.7511779292974999E-23</v>
      </c>
      <c r="AK518" s="10">
        <f>3/24000000*OO[[#This Row],[93 (30JUN1985 12:00:00)-Water Temperature (C)]]*OO[[#This Row],[35]]</f>
        <v>1.9576279181156249E-21</v>
      </c>
      <c r="AL518" s="10">
        <f>3/24000000*OO[[#This Row],[94 (30JUN1985 15:00:00)-Water Temperature (C)]]*OO[[#This Row],[36]]</f>
        <v>1.3531220555992499E-19</v>
      </c>
      <c r="AM518" s="10">
        <f>3/24000000*OO[[#This Row],[95 (30JUN1985 18:00:00)-Water Temperature (C)]]*OO[[#This Row],[37]]</f>
        <v>6.1094104694349998E-18</v>
      </c>
      <c r="AN518" s="10">
        <f>3/24000000*OO[[#This Row],[96 (30JUN1985 21:00:00)-Water Temperature (C)]]*OO[[#This Row],[38]]</f>
        <v>1.885462398696E-16</v>
      </c>
      <c r="AO518" s="10">
        <f>3/24000000*OO[[#This Row],[97 (01JUL1985 00:00:00)-Water Temperature (C)]]*OO[[#This Row],[39]]</f>
        <v>4.1482638428962493E-15</v>
      </c>
      <c r="AP518" s="10">
        <f>3/24000000*OO[[#This Row],[98 (01JUL1985 03:00:00)-Water Temperature (C)]]*OO[[#This Row],[40]]</f>
        <v>6.7541576543100001E-14</v>
      </c>
      <c r="AQ518" s="10">
        <f>3/24000000*OO[[#This Row],[99 (01JUL1985 06:00:00)-Water Temperature (C)]]*OO[[#This Row],[41]]</f>
        <v>8.4153897672899992E-13</v>
      </c>
      <c r="AR518" s="10">
        <f>3/24000000*OO[[#This Row],[100 (01JUL1985 09:00:00)-Water Temperature (C)]]*OO[[#This Row],[42]]</f>
        <v>8.2735936611299989E-12</v>
      </c>
      <c r="AS518" s="10">
        <f>3/24000000*OO[[#This Row],[101 (01JUL1985 12:00:00)-Water Temperature (C)]]*OO[[#This Row],[43]]</f>
        <v>6.5507632400925E-11</v>
      </c>
      <c r="AT518" s="10">
        <f>3/24000000*OO[[#This Row],[102 (01JUL1985 15:00:00)-Water Temperature (C)]]*OO[[#This Row],[44]]</f>
        <v>4.2540550757375E-10</v>
      </c>
      <c r="AU518" s="10">
        <f>3/24000000*OO[[#This Row],[103 (01JUL1985 18:00:00)-Water Temperature (C)]]*OO[[#This Row],[45]]</f>
        <v>2.3128488295706249E-9</v>
      </c>
      <c r="AV518" s="10">
        <f>3/24000000*OO[[#This Row],[104 (01JUL1985 21:00:00)-Water Temperature (C)]]*OO[[#This Row],[46]]</f>
        <v>1.0710679029006249E-8</v>
      </c>
      <c r="AW518" s="10">
        <f>3/24000000*OO[[#This Row],[105 (02JUL1985 00:00:00)-Water Temperature (C)]]*OO[[#This Row],[47]]</f>
        <v>4.3041718791224996E-8</v>
      </c>
      <c r="AX518" s="10">
        <f>3/24000000*OO[[#This Row],[106 (02JUL1985 03:00:00)-Water Temperature (C)]]*OO[[#This Row],[48]]</f>
        <v>1.5214415340097498E-7</v>
      </c>
      <c r="AY518" s="10">
        <f>3/24000000*OO[[#This Row],[107 (02JUL1985 06:00:00)-Water Temperature (C)]]*OO[[#This Row],[49]]</f>
        <v>4.7901377631587498E-7</v>
      </c>
      <c r="AZ518" s="10">
        <f>3/24000000*OO[[#This Row],[108 (02JUL1985 09:00:00)-Water Temperature (C)]]*OO[[#This Row],[50]]</f>
        <v>1.3583352634348747E-6</v>
      </c>
      <c r="BA518" s="10">
        <f>3/24000000*OO[[#This Row],[109 (02JUL1985 12:00:00)-Water Temperature (C)]]*OO[[#This Row],[51]]</f>
        <v>3.5120737793360003E-6</v>
      </c>
      <c r="BB518" s="10">
        <f>3/24000000*OO[[#This Row],[110 (02JUL1985 15:00:00)-Water Temperature (C)]]*OO[[#This Row],[52]]</f>
        <v>8.3585704156949997E-6</v>
      </c>
      <c r="BC518" s="10">
        <f>3/24000000*OO[[#This Row],[111 (02JUL1985 18:00:00)-Water Temperature (C)]]*OO[[#This Row],[53]]</f>
        <v>1.8423262822229999E-5</v>
      </c>
      <c r="BD518" s="10">
        <f>3/24000000*OO[[#This Row],[112 (02JUL1985 21:00:00)-Water Temperature (C)]]*OO[[#This Row],[54]]</f>
        <v>3.7801143916125002E-5</v>
      </c>
      <c r="BE518" s="10">
        <f>3/24000000*OO[[#This Row],[113 (03JUL1985 00:00:00)-Water Temperature (C)]]*OO[[#This Row],[55]]</f>
        <v>7.2633969854749985E-5</v>
      </c>
      <c r="BF518" s="10">
        <f>3/24000000*OO[[#This Row],[114 (03JUL1985 03:00:00)-Water Temperature (C)]]*OO[[#This Row],[56]]</f>
        <v>1.3187297047691251E-4</v>
      </c>
      <c r="BG518" s="10">
        <f>3/24000000*OO[[#This Row],[115 (03JUL1985 06:00:00)-Water Temperature (C)]]*OO[[#This Row],[57]]</f>
        <v>2.27702896849575E-4</v>
      </c>
      <c r="BH518" s="10">
        <f>3/24000000*OO[[#This Row],[116 (03JUL1985 09:00:00)-Water Temperature (C)]]*OO[[#This Row],[58]]</f>
        <v>3.7651815639927499E-4</v>
      </c>
      <c r="BI518" s="10">
        <f>3/24000000*OO[[#This Row],[117 (03JUL1985 12:00:00)-Water Temperature (C)]]*OO[[#This Row],[59]]</f>
        <v>5.9775256885575005E-4</v>
      </c>
      <c r="BJ518" s="10">
        <f>3/24000000*OO[[#This Row],[118 (03JUL1985 15:00:00)-Water Temperature (C)]]*OO[[#This Row],[60]]</f>
        <v>9.1278310564424988E-4</v>
      </c>
      <c r="BK518" s="10">
        <f>3/24000000*OO[[#This Row],[119 (03JUL1985 18:00:00)-Water Temperature (C)]]*OO[[#This Row],[61]]</f>
        <v>1.345091326012875E-3</v>
      </c>
      <c r="BL518" s="10">
        <f>3/24000000*OO[[#This Row],[120 (03JUL1985 21:00:00)-Water Temperature (C)]]*OO[[#This Row],[62]]</f>
        <v>1.9163214468449999E-3</v>
      </c>
      <c r="BM518" s="10">
        <f>3/24000000*OO[[#This Row],[121 (04JUL1985 00:00:00)-Water Temperature (C)]]*OO[[#This Row],[63]]</f>
        <v>2.6495704946191247E-3</v>
      </c>
      <c r="BN518" s="10">
        <f>3/24000000*OO[[#This Row],[122 (04JUL1985 03:00:00)-Water Temperature (C)]]*OO[[#This Row],[64]]</f>
        <v>3.5686256104747495E-3</v>
      </c>
      <c r="BO518" s="10">
        <f>3/24000000*OO[[#This Row],[123 (04JUL1985 06:00:00)-Water Temperature (C)]]*OO[[#This Row],[65]]</f>
        <v>4.6946317402875E-3</v>
      </c>
      <c r="BP518" s="10">
        <f>3/24000000*OO[[#This Row],[124 (04JUL1985 09:00:00)-Water Temperature (C)]]*OO[[#This Row],[66]]</f>
        <v>6.0629264606599995E-3</v>
      </c>
      <c r="BQ518" s="10">
        <f>3/24000000*OO[[#This Row],[125 (04JUL1985 12:00:00)-Water Temperature (C)]]*OO[[#This Row],[67]]</f>
        <v>7.6776239973824992E-3</v>
      </c>
      <c r="BR518" s="10">
        <f>3/24000000*OO[[#This Row],[126 (04JUL1985 15:00:00)-Water Temperature (C)]]*OO[[#This Row],[68]]</f>
        <v>9.5355692674549981E-3</v>
      </c>
      <c r="BS518" s="10">
        <f>3/24000000*OO[[#This Row],[127 (04JUL1985 18:00:00)-Water Temperature (C)]]*OO[[#This Row],[69]]</f>
        <v>1.16334127510925E-2</v>
      </c>
      <c r="BT518" s="10">
        <f>3/24000000*OO[[#This Row],[128 (04JUL1985 21:00:00)-Water Temperature (C)]]*OO[[#This Row],[70]]</f>
        <v>1.3956114350461249E-2</v>
      </c>
      <c r="BU518" s="10">
        <f>3/24000000*OO[[#This Row],[129 (05JUL1985 00:00:00)-Water Temperature (C)]]*OO[[#This Row],[71]]</f>
        <v>1.6477389345612499E-2</v>
      </c>
      <c r="BV518" s="10">
        <f>3/24000000*OO[[#This Row],[130 (05JUL1985 03:00:00)-Water Temperature (C)]]*OO[[#This Row],[72]]</f>
        <v>1.9199927557458748E-2</v>
      </c>
      <c r="BW518" s="10">
        <f>3/24000000*OO[[#This Row],[131 (05JUL1985 06:00:00)-Water Temperature (C)]]*OO[[#This Row],[73]]</f>
        <v>2.211949986246E-2</v>
      </c>
      <c r="BX518" s="10">
        <f>3/24000000*OO[[#This Row],[132 (05JUL1985 09:00:00)-Water Temperature (C)]]*OO[[#This Row],[74]]</f>
        <v>2.5290936613792496E-2</v>
      </c>
      <c r="BY518" s="10">
        <f>3/24000000*OO[[#This Row],[133 (05JUL1985 12:00:00)-Water Temperature (C)]]*OO[[#This Row],[75]]</f>
        <v>2.8661581273184997E-2</v>
      </c>
      <c r="BZ518" s="10">
        <f>3/24000000*OO[[#This Row],[134 (05JUL1985 15:00:00)-Water Temperature (C)]]*OO[[#This Row],[76]]</f>
        <v>3.2183843856344999E-2</v>
      </c>
      <c r="CA518" s="10">
        <f>3/24000000*OO[[#This Row],[135 (05JUL1985 18:00:00)-Water Temperature (C)]]*OO[[#This Row],[77]]</f>
        <v>3.5806281044512493E-2</v>
      </c>
      <c r="CB518" s="10">
        <f>3/24000000*OO[[#This Row],[136 (05JUL1985 21:00:00)-Water Temperature (C)]]*OO[[#This Row],[78]]</f>
        <v>3.9398704659163744E-2</v>
      </c>
      <c r="CC518" s="10">
        <f>3/24000000*OO[[#This Row],[137 (06JUL1985 00:00:00)-Water Temperature (C)]]*OO[[#This Row],[79]]</f>
        <v>4.2945076382E-2</v>
      </c>
      <c r="CD518" s="10">
        <f>3/24000000*OO[[#This Row],[138 (06JUL1985 03:00:00)-Water Temperature (C)]]*OO[[#This Row],[80]]</f>
        <v>4.6494704709949999E-2</v>
      </c>
      <c r="CE518" s="10">
        <f>3/24000000*OO[[#This Row],[139 (06JUL1985 06:00:00)-Water Temperature (C)]]*OO[[#This Row],[81]]</f>
        <v>5.0056143633899999E-2</v>
      </c>
      <c r="CF518" s="10">
        <f>3/24000000*OO[[#This Row],[140 (06JUL1985 09:00:00)-Water Temperature (C)]]*OO[[#This Row],[82]]</f>
        <v>5.3791418101662498E-2</v>
      </c>
      <c r="CG518" s="10">
        <f>3/24000000*OO[[#This Row],[141 (06JUL1985 12:00:00)-Water Temperature (C)]]*OO[[#This Row],[83]]</f>
        <v>5.7564110511074996E-2</v>
      </c>
      <c r="CH518" s="10">
        <f>3/24000000*OO[[#This Row],[142 (06JUL1985 15:00:00)-Water Temperature (C)]]*OO[[#This Row],[84]]</f>
        <v>6.1281380459599986E-2</v>
      </c>
      <c r="CI518" s="10">
        <f>3/24000000*OO[[#This Row],[143 (06JUL1985 18:00:00)-Water Temperature (C)]]*OO[[#This Row],[85]]</f>
        <v>6.4894175272774995E-2</v>
      </c>
      <c r="CJ518" s="10">
        <f>3/24000000*OO[[#This Row],[144 (06JUL1985 21:00:00)-Water Temperature (C)]]*OO[[#This Row],[86]]</f>
        <v>6.8214030788999999E-2</v>
      </c>
      <c r="CK518" s="10">
        <f>3/24000000*OO[[#This Row],[145 (07JUL1985 00:00:00)-Water Temperature (C)]]*OO[[#This Row],[87]]</f>
        <v>7.1268645212700002E-2</v>
      </c>
      <c r="CL518" s="10">
        <f>3/24000000*OO[[#This Row],[146 (07JUL1985 03:00:00)-Water Temperature (C)]]*OO[[#This Row],[88]]</f>
        <v>7.4145993989500003E-2</v>
      </c>
      <c r="CM518" s="10">
        <f>3/24000000*OO[[#This Row],[147 (07JUL1985 06:00:00)-Water Temperature (C)]]*OO[[#This Row],[89]]</f>
        <v>7.6874214911999986E-2</v>
      </c>
      <c r="CN518" s="10">
        <f>3/24000000*OO[[#This Row],[148 (07JUL1985 09:00:00)-Water Temperature (C)]]*OO[[#This Row],[90]]</f>
        <v>7.95298253949E-2</v>
      </c>
      <c r="CO518" s="10">
        <f>3/24000000*OO[[#This Row],[149 (07JUL1985 12:00:00)-Water Temperature (C)]]*OO[[#This Row],[91]]</f>
        <v>8.2171468492749991E-2</v>
      </c>
      <c r="CP518" s="10">
        <f>3/24000000*OO[[#This Row],[150 (07JUL1985 15:00:00)-Water Temperature (C)]]*OO[[#This Row],[92]]</f>
        <v>8.4825012979900014E-2</v>
      </c>
      <c r="CQ518" s="10">
        <f>3/24000000*OO[[#This Row],[151 (07JUL1985 18:00:00)-Water Temperature (C)]]*OO[[#This Row],[93]]</f>
        <v>8.7171861273900017E-2</v>
      </c>
      <c r="CR518" s="10">
        <f>3/24000000*OO[[#This Row],[152 (07JUL1985 21:00:00)-Water Temperature (C)]]*OO[[#This Row],[94]]</f>
        <v>8.9153507723437511E-2</v>
      </c>
      <c r="CS518" s="10">
        <f>3/24000000*OO[[#This Row],[153 (08JUL1985 00:00:00)-Water Temperature (C)]]*OO[[#This Row],[95]]</f>
        <v>9.0909182220224996E-2</v>
      </c>
      <c r="CT518" s="10">
        <f>3/24000000*OO[[#This Row],[154 (08JUL1985 03:00:00)-Water Temperature (C)]]*OO[[#This Row],[96]]</f>
        <v>9.2481488213549984E-2</v>
      </c>
      <c r="CU518" s="10">
        <f>3/24000000*OO[[#This Row],[155 (08JUL1985 06:00:00)-Water Temperature (C)]]*OO[[#This Row],[97]]</f>
        <v>9.3908976046424994E-2</v>
      </c>
      <c r="CV518" s="10">
        <f>3/24000000*OO[[#This Row],[156 (08JUL1985 09:00:00)-Water Temperature (C)]]*OO[[#This Row],[98]]</f>
        <v>9.5440727563699992E-2</v>
      </c>
      <c r="CW518" s="10">
        <f>3/24000000*OO[[#This Row],[157 (08JUL1985 12:00:00)-Water Temperature (C)]]*OO[[#This Row],[99]]</f>
        <v>9.7008064304024991E-2</v>
      </c>
    </row>
    <row r="519" spans="1:101" x14ac:dyDescent="0.35">
      <c r="A519" t="s">
        <v>526</v>
      </c>
      <c r="B519">
        <v>798.01819999999998</v>
      </c>
      <c r="C519" s="10">
        <f>3/24*OO[[#This Row],[59 (26JUN1985 06:00:00)-Water Temperature (C)]]*OO[[#This Row],[1]]/SUM(OO[1])</f>
        <v>0</v>
      </c>
      <c r="D519" s="10">
        <f>3/24*OO[[#This Row],[60 (26JUN1985 09:00:00)-Water Temperature (C)]]*OO[[#This Row],[2]]/SUM(OO[2])</f>
        <v>0</v>
      </c>
      <c r="E519" s="10">
        <f>3/24*OO[[#This Row],[61 (26JUN1985 12:00:00)-Water Temperature (C)]]*OO[[#This Row],[3]]/SUM(OO[3])</f>
        <v>0</v>
      </c>
      <c r="F519" s="10">
        <f>3/24*OO[[#This Row],[62 (26JUN1985 15:00:00)-Water Temperature (C)]]*OO[[#This Row],[4]]/SUM(OO[4])</f>
        <v>0</v>
      </c>
      <c r="G519" s="10">
        <f>3/24*OO[[#This Row],[63 (26JUN1985 18:00:00)-Water Temperature (C)]]*OO[[#This Row],[5]]/SUM(OO[5])</f>
        <v>0</v>
      </c>
      <c r="H519" s="10">
        <f>3/24*OO[[#This Row],[64 (26JUN1985 21:00:00)-Water Temperature (C)]]*OO[[#This Row],[6]]/SUM(OO[6])</f>
        <v>0</v>
      </c>
      <c r="I519" s="10">
        <f>3/24*OO[[#This Row],[65 (27JUN1985 00:00:00)-Water Temperature (C)]]*OO[[#This Row],[7]]/SUM(OO[7])</f>
        <v>0</v>
      </c>
      <c r="J519" s="10">
        <f>3/24*OO[[#This Row],[66 (27JUN1985 03:00:00)-Water Temperature (C)]]*OO[[#This Row],[8]]/SUM(OO[8])</f>
        <v>0</v>
      </c>
      <c r="K519" s="10">
        <f>3/24*OO[[#This Row],[67 (27JUN1985 06:00:00)-Water Temperature (C)]]*OO[[#This Row],[9]]/SUM(OO[9])</f>
        <v>0</v>
      </c>
      <c r="L519" s="10">
        <f>3/24*OO[[#This Row],[68 (27JUN1985 09:00:00)-Water Temperature (C)]]*OO[[#This Row],[10]]/SUM(OO[10])</f>
        <v>0</v>
      </c>
      <c r="M519" s="10">
        <f>3/24*OO[[#This Row],[69 (27JUN1985 12:00:00)-Water Temperature (C)]]*OO[[#This Row],[11]]/SUM(OO[11])</f>
        <v>0</v>
      </c>
      <c r="N519" s="10">
        <f>3/24*OO[[#This Row],[70 (27JUN1985 15:00:00)-Water Temperature (C)]]*OO[[#This Row],[12]]/SUM(OO[12])</f>
        <v>0</v>
      </c>
      <c r="O519" s="10">
        <f>3/24*OO[[#This Row],[71 (27JUN1985 18:00:00)-Water Temperature (C)]]*OO[[#This Row],[13]]/SUM(OO[13])</f>
        <v>0</v>
      </c>
      <c r="P519" s="10">
        <f>3/24*OO[[#This Row],[72 (27JUN1985 21:00:00)-Water Temperature (C)]]*OO[[#This Row],[14]]/SUM(OO[14])</f>
        <v>0</v>
      </c>
      <c r="Q519" s="10">
        <f>3/24*OO[[#This Row],[73 (28JUN1985 00:00:00)-Water Temperature (C)]]*OO[[#This Row],[15]]/SUM(OO[15])</f>
        <v>0</v>
      </c>
      <c r="R519" s="10">
        <f>3/24*OO[[#This Row],[74 (28JUN1985 03:00:00)-Water Temperature (C)]]*OO[[#This Row],[16]]/SUM(OO[16])</f>
        <v>0</v>
      </c>
      <c r="S519" s="10">
        <f>3/24*OO[[#This Row],[75 (28JUN1985 06:00:00)-Water Temperature (C)]]*OO[[#This Row],[17]]/SUM(OO[17])</f>
        <v>0</v>
      </c>
      <c r="T519" s="10">
        <f>3/24*OO[[#This Row],[76 (28JUN1985 09:00:00)-Water Temperature (C)]]*OO[[#This Row],[18]]/SUM(OO[18])</f>
        <v>0</v>
      </c>
      <c r="U519" s="10">
        <f>3/24*OO[[#This Row],[77 (28JUN1985 12:00:00)-Water Temperature (C)]]*OO[[#This Row],[19]]/SUM(OO[19])</f>
        <v>0</v>
      </c>
      <c r="V519" s="10">
        <f>3/24000000*OO[[#This Row],[78 (28JUN1985 15:00:00)-Water Temperature (C)]]*OO[[#This Row],[20]]</f>
        <v>0</v>
      </c>
      <c r="W519" s="10">
        <f>3/24000000*OO[[#This Row],[79 (28JUN1985 18:00:00)-Water Temperature (C)]]*OO[[#This Row],[21]]</f>
        <v>0</v>
      </c>
      <c r="X519" s="10">
        <f>3/24000000*OO[[#This Row],[80 (28JUN1985 21:00:00)-Water Temperature (C)]]*OO[[#This Row],[22]]</f>
        <v>0</v>
      </c>
      <c r="Y519" s="10">
        <f>3/24000000*OO[[#This Row],[81 (29JUN1985 00:00:00)-Water Temperature (C)]]*OO[[#This Row],[23]]</f>
        <v>0</v>
      </c>
      <c r="Z519" s="10">
        <f>3/24000000*OO[[#This Row],[82 (29JUN1985 03:00:00)-Water Temperature (C)]]*OO[[#This Row],[24]]</f>
        <v>0</v>
      </c>
      <c r="AA519" s="10">
        <f>3/24000000*OO[[#This Row],[83 (29JUN1985 06:00:00)-Water Temperature (C)]]*OO[[#This Row],[25]]</f>
        <v>0</v>
      </c>
      <c r="AB519" s="10">
        <f>3/24000000*OO[[#This Row],[84 (29JUN1985 09:00:00)-Water Temperature (C)]]*OO[[#This Row],[26]]</f>
        <v>0</v>
      </c>
      <c r="AC519" s="10">
        <f>3/24000000*OO[[#This Row],[85 (29JUN1985 12:00:00)-Water Temperature (C)]]*OO[[#This Row],[27]]</f>
        <v>0</v>
      </c>
      <c r="AD519" s="10">
        <f>3/24000000*OO[[#This Row],[86 (29JUN1985 15:00:00)-Water Temperature (C)]]*OO[[#This Row],[28]]</f>
        <v>5.1330660700312494E-43</v>
      </c>
      <c r="AE519" s="10">
        <f>3/24000000*OO[[#This Row],[88 (29JUN1985 21:00:00)-Water Temperature (C)]]*OO[[#This Row],[30]]</f>
        <v>4.7251131960824996E-35</v>
      </c>
      <c r="AF519" s="10">
        <f>3/24000000*OO[[#This Row],[88 (29JUN1985 21:00:00)-Water Temperature (C)]]*OO[[#This Row],[30]]</f>
        <v>4.7251131960824996E-35</v>
      </c>
      <c r="AG519" s="10">
        <f>3/24000000*OO[[#This Row],[89 (30JUN1985 00:00:00)-Water Temperature (C)]]*OO[[#This Row],[31]]</f>
        <v>9.182724779477499E-32</v>
      </c>
      <c r="AH519" s="10">
        <f>3/24000000*OO[[#This Row],[90 (30JUN1985 03:00:00)-Water Temperature (C)]]*OO[[#This Row],[32]]</f>
        <v>7.4795079804912502E-29</v>
      </c>
      <c r="AI519" s="10">
        <f>3/24000000*OO[[#This Row],[91 (30JUN1985 06:00:00)-Water Temperature (C)]]*OO[[#This Row],[33]]</f>
        <v>2.8929317880997492E-26</v>
      </c>
      <c r="AJ519" s="10">
        <f>3/24000000*OO[[#This Row],[92 (30JUN1985 09:00:00)-Water Temperature (C)]]*OO[[#This Row],[34]]</f>
        <v>5.9324801300324996E-24</v>
      </c>
      <c r="AK519" s="10">
        <f>3/24000000*OO[[#This Row],[93 (30JUN1985 12:00:00)-Water Temperature (C)]]*OO[[#This Row],[35]]</f>
        <v>7.0144825132799999E-22</v>
      </c>
      <c r="AL519" s="10">
        <f>3/24000000*OO[[#This Row],[94 (30JUN1985 15:00:00)-Water Temperature (C)]]*OO[[#This Row],[36]]</f>
        <v>5.1093267371687491E-20</v>
      </c>
      <c r="AM519" s="10">
        <f>3/24000000*OO[[#This Row],[95 (30JUN1985 18:00:00)-Water Temperature (C)]]*OO[[#This Row],[37]]</f>
        <v>2.4232856982449997E-18</v>
      </c>
      <c r="AN519" s="10">
        <f>3/24000000*OO[[#This Row],[96 (30JUN1985 21:00:00)-Water Temperature (C)]]*OO[[#This Row],[38]]</f>
        <v>7.8347096616249998E-17</v>
      </c>
      <c r="AO519" s="10">
        <f>3/24000000*OO[[#This Row],[97 (01JUL1985 00:00:00)-Water Temperature (C)]]*OO[[#This Row],[39]]</f>
        <v>1.8012490637624997E-15</v>
      </c>
      <c r="AP519" s="10">
        <f>3/24000000*OO[[#This Row],[98 (01JUL1985 03:00:00)-Water Temperature (C)]]*OO[[#This Row],[40]]</f>
        <v>3.0574999514781255E-14</v>
      </c>
      <c r="AQ519" s="10">
        <f>3/24000000*OO[[#This Row],[99 (01JUL1985 06:00:00)-Water Temperature (C)]]*OO[[#This Row],[41]]</f>
        <v>3.9631086521471251E-13</v>
      </c>
      <c r="AR519" s="10">
        <f>3/24000000*OO[[#This Row],[100 (01JUL1985 09:00:00)-Water Temperature (C)]]*OO[[#This Row],[42]]</f>
        <v>4.0443126883599997E-12</v>
      </c>
      <c r="AS519" s="10">
        <f>3/24000000*OO[[#This Row],[101 (01JUL1985 12:00:00)-Water Temperature (C)]]*OO[[#This Row],[43]]</f>
        <v>3.3168107742870002E-11</v>
      </c>
      <c r="AT519" s="10">
        <f>3/24000000*OO[[#This Row],[102 (01JUL1985 15:00:00)-Water Temperature (C)]]*OO[[#This Row],[44]]</f>
        <v>2.2270828792658748E-10</v>
      </c>
      <c r="AU519" s="10">
        <f>3/24000000*OO[[#This Row],[103 (01JUL1985 18:00:00)-Water Temperature (C)]]*OO[[#This Row],[45]]</f>
        <v>1.2497772731081248E-9</v>
      </c>
      <c r="AV519" s="10">
        <f>3/24000000*OO[[#This Row],[104 (01JUL1985 21:00:00)-Water Temperature (C)]]*OO[[#This Row],[46]]</f>
        <v>5.9643828413775E-9</v>
      </c>
      <c r="AW519" s="10">
        <f>3/24000000*OO[[#This Row],[105 (02JUL1985 00:00:00)-Water Temperature (C)]]*OO[[#This Row],[47]]</f>
        <v>2.46597913178325E-8</v>
      </c>
      <c r="AX519" s="10">
        <f>3/24000000*OO[[#This Row],[106 (02JUL1985 03:00:00)-Water Temperature (C)]]*OO[[#This Row],[48]]</f>
        <v>8.954386986415E-8</v>
      </c>
      <c r="AY519" s="10">
        <f>3/24000000*OO[[#This Row],[107 (02JUL1985 06:00:00)-Water Temperature (C)]]*OO[[#This Row],[49]]</f>
        <v>2.8918822215841249E-7</v>
      </c>
      <c r="AZ519" s="10">
        <f>3/24000000*OO[[#This Row],[108 (02JUL1985 09:00:00)-Water Temperature (C)]]*OO[[#This Row],[50]]</f>
        <v>8.4002588706E-7</v>
      </c>
      <c r="BA519" s="10">
        <f>3/24000000*OO[[#This Row],[109 (02JUL1985 12:00:00)-Water Temperature (C)]]*OO[[#This Row],[51]]</f>
        <v>2.2217682173168749E-6</v>
      </c>
      <c r="BB519" s="10">
        <f>3/24000000*OO[[#This Row],[110 (02JUL1985 15:00:00)-Water Temperature (C)]]*OO[[#This Row],[52]]</f>
        <v>5.4019558419899989E-6</v>
      </c>
      <c r="BC519" s="10">
        <f>3/24000000*OO[[#This Row],[111 (02JUL1985 18:00:00)-Water Temperature (C)]]*OO[[#This Row],[53]]</f>
        <v>1.2149686296742499E-5</v>
      </c>
      <c r="BD519" s="10">
        <f>3/24000000*OO[[#This Row],[112 (02JUL1985 21:00:00)-Water Temperature (C)]]*OO[[#This Row],[54]]</f>
        <v>2.5411536332524993E-5</v>
      </c>
      <c r="BE519" s="10">
        <f>3/24000000*OO[[#This Row],[113 (03JUL1985 00:00:00)-Water Temperature (C)]]*OO[[#This Row],[55]]</f>
        <v>4.9725614161900003E-5</v>
      </c>
      <c r="BF519" s="10">
        <f>3/24000000*OO[[#This Row],[114 (03JUL1985 03:00:00)-Water Temperature (C)]]*OO[[#This Row],[56]]</f>
        <v>9.1849868941050008E-5</v>
      </c>
      <c r="BG519" s="10">
        <f>3/24000000*OO[[#This Row],[115 (03JUL1985 06:00:00)-Water Temperature (C)]]*OO[[#This Row],[57]]</f>
        <v>1.6120983984422497E-4</v>
      </c>
      <c r="BH519" s="10">
        <f>3/24000000*OO[[#This Row],[116 (03JUL1985 09:00:00)-Water Temperature (C)]]*OO[[#This Row],[58]]</f>
        <v>2.7070714750694998E-4</v>
      </c>
      <c r="BI519" s="10">
        <f>3/24000000*OO[[#This Row],[117 (03JUL1985 12:00:00)-Water Temperature (C)]]*OO[[#This Row],[59]]</f>
        <v>4.3603532063249992E-4</v>
      </c>
      <c r="BJ519" s="10">
        <f>3/24000000*OO[[#This Row],[118 (03JUL1985 15:00:00)-Water Temperature (C)]]*OO[[#This Row],[60]]</f>
        <v>6.7500604616062493E-4</v>
      </c>
      <c r="BK519" s="10">
        <f>3/24000000*OO[[#This Row],[119 (03JUL1985 18:00:00)-Water Temperature (C)]]*OO[[#This Row],[61]]</f>
        <v>1.0077018552874998E-3</v>
      </c>
      <c r="BL519" s="10">
        <f>3/24000000*OO[[#This Row],[120 (03JUL1985 21:00:00)-Water Temperature (C)]]*OO[[#This Row],[62]]</f>
        <v>1.4535985982375001E-3</v>
      </c>
      <c r="BM519" s="10">
        <f>3/24000000*OO[[#This Row],[121 (04JUL1985 00:00:00)-Water Temperature (C)]]*OO[[#This Row],[63]]</f>
        <v>2.0337322639401249E-3</v>
      </c>
      <c r="BN519" s="10">
        <f>3/24000000*OO[[#This Row],[122 (04JUL1985 03:00:00)-Water Temperature (C)]]*OO[[#This Row],[64]]</f>
        <v>2.7700801949362497E-3</v>
      </c>
      <c r="BO519" s="10">
        <f>3/24000000*OO[[#This Row],[123 (04JUL1985 06:00:00)-Water Temperature (C)]]*OO[[#This Row],[65]]</f>
        <v>3.6830541966356252E-3</v>
      </c>
      <c r="BP519" s="10">
        <f>3/24000000*OO[[#This Row],[124 (04JUL1985 09:00:00)-Water Temperature (C)]]*OO[[#This Row],[66]]</f>
        <v>4.8042251290687493E-3</v>
      </c>
      <c r="BQ519" s="10">
        <f>3/24000000*OO[[#This Row],[125 (04JUL1985 12:00:00)-Water Temperature (C)]]*OO[[#This Row],[67]]</f>
        <v>6.1416074635312502E-3</v>
      </c>
      <c r="BR519" s="10">
        <f>3/24000000*OO[[#This Row],[126 (04JUL1985 15:00:00)-Water Temperature (C)]]*OO[[#This Row],[68]]</f>
        <v>7.6972219032974999E-3</v>
      </c>
      <c r="BS519" s="10">
        <f>3/24000000*OO[[#This Row],[127 (04JUL1985 18:00:00)-Water Temperature (C)]]*OO[[#This Row],[69]]</f>
        <v>9.4722646479749994E-3</v>
      </c>
      <c r="BT519" s="10">
        <f>3/24000000*OO[[#This Row],[128 (04JUL1985 21:00:00)-Water Temperature (C)]]*OO[[#This Row],[70]]</f>
        <v>1.14579687701E-2</v>
      </c>
      <c r="BU519" s="10">
        <f>3/24000000*OO[[#This Row],[129 (05JUL1985 00:00:00)-Water Temperature (C)]]*OO[[#This Row],[71]]</f>
        <v>1.3635714297643748E-2</v>
      </c>
      <c r="BV519" s="10">
        <f>3/24000000*OO[[#This Row],[130 (05JUL1985 03:00:00)-Water Temperature (C)]]*OO[[#This Row],[72]]</f>
        <v>1.600940872119375E-2</v>
      </c>
      <c r="BW519" s="10">
        <f>3/24000000*OO[[#This Row],[131 (05JUL1985 06:00:00)-Water Temperature (C)]]*OO[[#This Row],[73]]</f>
        <v>1.8577203435499998E-2</v>
      </c>
      <c r="BX519" s="10">
        <f>3/24000000*OO[[#This Row],[132 (05JUL1985 09:00:00)-Water Temperature (C)]]*OO[[#This Row],[74]]</f>
        <v>2.138505395652E-2</v>
      </c>
      <c r="BY519" s="10">
        <f>3/24000000*OO[[#This Row],[133 (05JUL1985 12:00:00)-Water Temperature (C)]]*OO[[#This Row],[75]]</f>
        <v>2.4391773684877497E-2</v>
      </c>
      <c r="BZ519" s="10">
        <f>3/24000000*OO[[#This Row],[134 (05JUL1985 15:00:00)-Water Temperature (C)]]*OO[[#This Row],[76]]</f>
        <v>2.7558184778620001E-2</v>
      </c>
      <c r="CA519" s="10">
        <f>3/24000000*OO[[#This Row],[135 (05JUL1985 18:00:00)-Water Temperature (C)]]*OO[[#This Row],[77]]</f>
        <v>3.0841192016750001E-2</v>
      </c>
      <c r="CB519" s="10">
        <f>3/24000000*OO[[#This Row],[136 (05JUL1985 21:00:00)-Water Temperature (C)]]*OO[[#This Row],[78]]</f>
        <v>3.4130605683150003E-2</v>
      </c>
      <c r="CC519" s="10">
        <f>3/24000000*OO[[#This Row],[137 (06JUL1985 00:00:00)-Water Temperature (C)]]*OO[[#This Row],[79]]</f>
        <v>3.74093601421875E-2</v>
      </c>
      <c r="CD519" s="10">
        <f>3/24000000*OO[[#This Row],[138 (06JUL1985 03:00:00)-Water Temperature (C)]]*OO[[#This Row],[80]]</f>
        <v>4.0716413985849985E-2</v>
      </c>
      <c r="CE519" s="10">
        <f>3/24000000*OO[[#This Row],[139 (06JUL1985 06:00:00)-Water Temperature (C)]]*OO[[#This Row],[81]]</f>
        <v>4.4056596745725006E-2</v>
      </c>
      <c r="CF519" s="10">
        <f>3/24000000*OO[[#This Row],[140 (06JUL1985 09:00:00)-Water Temperature (C)]]*OO[[#This Row],[82]]</f>
        <v>4.7567577153962488E-2</v>
      </c>
      <c r="CG519" s="10">
        <f>3/24000000*OO[[#This Row],[141 (06JUL1985 12:00:00)-Water Temperature (C)]]*OO[[#This Row],[83]]</f>
        <v>5.1132741573299993E-2</v>
      </c>
      <c r="CH519" s="10">
        <f>3/24000000*OO[[#This Row],[142 (06JUL1985 15:00:00)-Water Temperature (C)]]*OO[[#This Row],[84]]</f>
        <v>5.4669980077274999E-2</v>
      </c>
      <c r="CI519" s="10">
        <f>3/24000000*OO[[#This Row],[143 (06JUL1985 18:00:00)-Water Temperature (C)]]*OO[[#This Row],[85]]</f>
        <v>5.8134736012725001E-2</v>
      </c>
      <c r="CJ519" s="10">
        <f>3/24000000*OO[[#This Row],[144 (06JUL1985 21:00:00)-Water Temperature (C)]]*OO[[#This Row],[86]]</f>
        <v>6.1359011188724999E-2</v>
      </c>
      <c r="CK519" s="10">
        <f>3/24000000*OO[[#This Row],[145 (07JUL1985 00:00:00)-Water Temperature (C)]]*OO[[#This Row],[87]]</f>
        <v>6.4361735712900006E-2</v>
      </c>
      <c r="CL519" s="10">
        <f>3/24000000*OO[[#This Row],[146 (07JUL1985 03:00:00)-Water Temperature (C)]]*OO[[#This Row],[88]]</f>
        <v>6.7216845623987498E-2</v>
      </c>
      <c r="CM519" s="10">
        <f>3/24000000*OO[[#This Row],[147 (07JUL1985 06:00:00)-Water Temperature (C)]]*OO[[#This Row],[89]]</f>
        <v>6.9945867182412511E-2</v>
      </c>
      <c r="CN519" s="10">
        <f>3/24000000*OO[[#This Row],[148 (07JUL1985 09:00:00)-Water Temperature (C)]]*OO[[#This Row],[90]]</f>
        <v>7.2616011209499995E-2</v>
      </c>
      <c r="CO519" s="10">
        <f>3/24000000*OO[[#This Row],[149 (07JUL1985 12:00:00)-Water Temperature (C)]]*OO[[#This Row],[91]]</f>
        <v>7.5276089335999982E-2</v>
      </c>
      <c r="CP519" s="10">
        <f>3/24000000*OO[[#This Row],[150 (07JUL1985 15:00:00)-Water Temperature (C)]]*OO[[#This Row],[92]]</f>
        <v>7.7949262110524997E-2</v>
      </c>
      <c r="CQ519" s="10">
        <f>3/24000000*OO[[#This Row],[151 (07JUL1985 18:00:00)-Water Temperature (C)]]*OO[[#This Row],[93]]</f>
        <v>8.0352204641437497E-2</v>
      </c>
      <c r="CR519" s="10">
        <f>3/24000000*OO[[#This Row],[152 (07JUL1985 21:00:00)-Water Temperature (C)]]*OO[[#This Row],[94]]</f>
        <v>8.2427171724799991E-2</v>
      </c>
      <c r="CS519" s="10">
        <f>3/24000000*OO[[#This Row],[153 (08JUL1985 00:00:00)-Water Temperature (C)]]*OO[[#This Row],[95]]</f>
        <v>8.4296325705937494E-2</v>
      </c>
      <c r="CT519" s="10">
        <f>3/24000000*OO[[#This Row],[154 (08JUL1985 03:00:00)-Water Temperature (C)]]*OO[[#This Row],[96]]</f>
        <v>8.5995828236999985E-2</v>
      </c>
      <c r="CU519" s="10">
        <f>3/24000000*OO[[#This Row],[155 (08JUL1985 06:00:00)-Water Temperature (C)]]*OO[[#This Row],[97]]</f>
        <v>8.7559715892675E-2</v>
      </c>
      <c r="CV519" s="10">
        <f>3/24000000*OO[[#This Row],[156 (08JUL1985 09:00:00)-Water Temperature (C)]]*OO[[#This Row],[98]]</f>
        <v>8.9213154388762511E-2</v>
      </c>
      <c r="CW519" s="10">
        <f>3/24000000*OO[[#This Row],[157 (08JUL1985 12:00:00)-Water Temperature (C)]]*OO[[#This Row],[99]]</f>
        <v>9.0895271870024982E-2</v>
      </c>
    </row>
    <row r="520" spans="1:101" x14ac:dyDescent="0.35">
      <c r="A520" t="s">
        <v>527</v>
      </c>
      <c r="B520">
        <v>811.60929999999996</v>
      </c>
      <c r="C520" s="10">
        <f>3/24*OO[[#This Row],[59 (26JUN1985 06:00:00)-Water Temperature (C)]]*OO[[#This Row],[1]]/SUM(OO[1])</f>
        <v>0</v>
      </c>
      <c r="D520" s="10">
        <f>3/24*OO[[#This Row],[60 (26JUN1985 09:00:00)-Water Temperature (C)]]*OO[[#This Row],[2]]/SUM(OO[2])</f>
        <v>0</v>
      </c>
      <c r="E520" s="10">
        <f>3/24*OO[[#This Row],[61 (26JUN1985 12:00:00)-Water Temperature (C)]]*OO[[#This Row],[3]]/SUM(OO[3])</f>
        <v>0</v>
      </c>
      <c r="F520" s="10">
        <f>3/24*OO[[#This Row],[62 (26JUN1985 15:00:00)-Water Temperature (C)]]*OO[[#This Row],[4]]/SUM(OO[4])</f>
        <v>0</v>
      </c>
      <c r="G520" s="10">
        <f>3/24*OO[[#This Row],[63 (26JUN1985 18:00:00)-Water Temperature (C)]]*OO[[#This Row],[5]]/SUM(OO[5])</f>
        <v>0</v>
      </c>
      <c r="H520" s="10">
        <f>3/24*OO[[#This Row],[64 (26JUN1985 21:00:00)-Water Temperature (C)]]*OO[[#This Row],[6]]/SUM(OO[6])</f>
        <v>0</v>
      </c>
      <c r="I520" s="10">
        <f>3/24*OO[[#This Row],[65 (27JUN1985 00:00:00)-Water Temperature (C)]]*OO[[#This Row],[7]]/SUM(OO[7])</f>
        <v>0</v>
      </c>
      <c r="J520" s="10">
        <f>3/24*OO[[#This Row],[66 (27JUN1985 03:00:00)-Water Temperature (C)]]*OO[[#This Row],[8]]/SUM(OO[8])</f>
        <v>0</v>
      </c>
      <c r="K520" s="10">
        <f>3/24*OO[[#This Row],[67 (27JUN1985 06:00:00)-Water Temperature (C)]]*OO[[#This Row],[9]]/SUM(OO[9])</f>
        <v>0</v>
      </c>
      <c r="L520" s="10">
        <f>3/24*OO[[#This Row],[68 (27JUN1985 09:00:00)-Water Temperature (C)]]*OO[[#This Row],[10]]/SUM(OO[10])</f>
        <v>0</v>
      </c>
      <c r="M520" s="10">
        <f>3/24*OO[[#This Row],[69 (27JUN1985 12:00:00)-Water Temperature (C)]]*OO[[#This Row],[11]]/SUM(OO[11])</f>
        <v>0</v>
      </c>
      <c r="N520" s="10">
        <f>3/24*OO[[#This Row],[70 (27JUN1985 15:00:00)-Water Temperature (C)]]*OO[[#This Row],[12]]/SUM(OO[12])</f>
        <v>0</v>
      </c>
      <c r="O520" s="10">
        <f>3/24*OO[[#This Row],[71 (27JUN1985 18:00:00)-Water Temperature (C)]]*OO[[#This Row],[13]]/SUM(OO[13])</f>
        <v>0</v>
      </c>
      <c r="P520" s="10">
        <f>3/24*OO[[#This Row],[72 (27JUN1985 21:00:00)-Water Temperature (C)]]*OO[[#This Row],[14]]/SUM(OO[14])</f>
        <v>0</v>
      </c>
      <c r="Q520" s="10">
        <f>3/24*OO[[#This Row],[73 (28JUN1985 00:00:00)-Water Temperature (C)]]*OO[[#This Row],[15]]/SUM(OO[15])</f>
        <v>0</v>
      </c>
      <c r="R520" s="10">
        <f>3/24*OO[[#This Row],[74 (28JUN1985 03:00:00)-Water Temperature (C)]]*OO[[#This Row],[16]]/SUM(OO[16])</f>
        <v>0</v>
      </c>
      <c r="S520" s="10">
        <f>3/24*OO[[#This Row],[75 (28JUN1985 06:00:00)-Water Temperature (C)]]*OO[[#This Row],[17]]/SUM(OO[17])</f>
        <v>0</v>
      </c>
      <c r="T520" s="10">
        <f>3/24*OO[[#This Row],[76 (28JUN1985 09:00:00)-Water Temperature (C)]]*OO[[#This Row],[18]]/SUM(OO[18])</f>
        <v>0</v>
      </c>
      <c r="U520" s="10">
        <f>3/24*OO[[#This Row],[77 (28JUN1985 12:00:00)-Water Temperature (C)]]*OO[[#This Row],[19]]/SUM(OO[19])</f>
        <v>0</v>
      </c>
      <c r="V520" s="10">
        <f>3/24000000*OO[[#This Row],[78 (28JUN1985 15:00:00)-Water Temperature (C)]]*OO[[#This Row],[20]]</f>
        <v>0</v>
      </c>
      <c r="W520" s="10">
        <f>3/24000000*OO[[#This Row],[79 (28JUN1985 18:00:00)-Water Temperature (C)]]*OO[[#This Row],[21]]</f>
        <v>0</v>
      </c>
      <c r="X520" s="10">
        <f>3/24000000*OO[[#This Row],[80 (28JUN1985 21:00:00)-Water Temperature (C)]]*OO[[#This Row],[22]]</f>
        <v>0</v>
      </c>
      <c r="Y520" s="10">
        <f>3/24000000*OO[[#This Row],[81 (29JUN1985 00:00:00)-Water Temperature (C)]]*OO[[#This Row],[23]]</f>
        <v>0</v>
      </c>
      <c r="Z520" s="10">
        <f>3/24000000*OO[[#This Row],[82 (29JUN1985 03:00:00)-Water Temperature (C)]]*OO[[#This Row],[24]]</f>
        <v>0</v>
      </c>
      <c r="AA520" s="10">
        <f>3/24000000*OO[[#This Row],[83 (29JUN1985 06:00:00)-Water Temperature (C)]]*OO[[#This Row],[25]]</f>
        <v>0</v>
      </c>
      <c r="AB520" s="10">
        <f>3/24000000*OO[[#This Row],[84 (29JUN1985 09:00:00)-Water Temperature (C)]]*OO[[#This Row],[26]]</f>
        <v>0</v>
      </c>
      <c r="AC520" s="10">
        <f>3/24000000*OO[[#This Row],[85 (29JUN1985 12:00:00)-Water Temperature (C)]]*OO[[#This Row],[27]]</f>
        <v>0</v>
      </c>
      <c r="AD520" s="10">
        <f>3/24000000*OO[[#This Row],[86 (29JUN1985 15:00:00)-Water Temperature (C)]]*OO[[#This Row],[28]]</f>
        <v>1.106645947088625E-43</v>
      </c>
      <c r="AE520" s="10">
        <f>3/24000000*OO[[#This Row],[88 (29JUN1985 21:00:00)-Water Temperature (C)]]*OO[[#This Row],[30]]</f>
        <v>1.2048003255689998E-35</v>
      </c>
      <c r="AF520" s="10">
        <f>3/24000000*OO[[#This Row],[88 (29JUN1985 21:00:00)-Water Temperature (C)]]*OO[[#This Row],[30]]</f>
        <v>1.2048003255689998E-35</v>
      </c>
      <c r="AG520" s="10">
        <f>3/24000000*OO[[#This Row],[89 (30JUN1985 00:00:00)-Water Temperature (C)]]*OO[[#This Row],[31]]</f>
        <v>2.5325140828624999E-32</v>
      </c>
      <c r="AH520" s="10">
        <f>3/24000000*OO[[#This Row],[90 (30JUN1985 03:00:00)-Water Temperature (C)]]*OO[[#This Row],[32]]</f>
        <v>2.2170747233291247E-29</v>
      </c>
      <c r="AI520" s="10">
        <f>3/24000000*OO[[#This Row],[91 (30JUN1985 06:00:00)-Water Temperature (C)]]*OO[[#This Row],[33]]</f>
        <v>9.1625511062399981E-27</v>
      </c>
      <c r="AJ520" s="10">
        <f>3/24000000*OO[[#This Row],[92 (30JUN1985 09:00:00)-Water Temperature (C)]]*OO[[#This Row],[34]]</f>
        <v>1.9960574602699998E-24</v>
      </c>
      <c r="AK520" s="10">
        <f>3/24000000*OO[[#This Row],[93 (30JUN1985 12:00:00)-Water Temperature (C)]]*OO[[#This Row],[35]]</f>
        <v>2.4970794360775004E-22</v>
      </c>
      <c r="AL520" s="10">
        <f>3/24000000*OO[[#This Row],[94 (30JUN1985 15:00:00)-Water Temperature (C)]]*OO[[#This Row],[36]]</f>
        <v>1.91720581731225E-20</v>
      </c>
      <c r="AM520" s="10">
        <f>3/24000000*OO[[#This Row],[95 (30JUN1985 18:00:00)-Water Temperature (C)]]*OO[[#This Row],[37]]</f>
        <v>9.5536138758149974E-19</v>
      </c>
      <c r="AN520" s="10">
        <f>3/24000000*OO[[#This Row],[96 (30JUN1985 21:00:00)-Water Temperature (C)]]*OO[[#This Row],[38]]</f>
        <v>3.2361948051719997E-17</v>
      </c>
      <c r="AO520" s="10">
        <f>3/24000000*OO[[#This Row],[97 (01JUL1985 00:00:00)-Water Temperature (C)]]*OO[[#This Row],[39]]</f>
        <v>7.7757003280074999E-16</v>
      </c>
      <c r="AP520" s="10">
        <f>3/24000000*OO[[#This Row],[98 (01JUL1985 03:00:00)-Water Temperature (C)]]*OO[[#This Row],[40]]</f>
        <v>1.3761651368009999E-14</v>
      </c>
      <c r="AQ520" s="10">
        <f>3/24000000*OO[[#This Row],[99 (01JUL1985 06:00:00)-Water Temperature (C)]]*OO[[#This Row],[41]]</f>
        <v>1.8559138066481246E-13</v>
      </c>
      <c r="AR520" s="10">
        <f>3/24000000*OO[[#This Row],[100 (01JUL1985 09:00:00)-Water Temperature (C)]]*OO[[#This Row],[42]]</f>
        <v>1.9662573047507501E-12</v>
      </c>
      <c r="AS520" s="10">
        <f>3/24000000*OO[[#This Row],[101 (01JUL1985 12:00:00)-Water Temperature (C)]]*OO[[#This Row],[43]]</f>
        <v>1.6705313032719997E-11</v>
      </c>
      <c r="AT520" s="10">
        <f>3/24000000*OO[[#This Row],[102 (01JUL1985 15:00:00)-Water Temperature (C)]]*OO[[#This Row],[44]]</f>
        <v>1.1599204210457497E-10</v>
      </c>
      <c r="AU520" s="10">
        <f>3/24000000*OO[[#This Row],[103 (01JUL1985 18:00:00)-Water Temperature (C)]]*OO[[#This Row],[45]]</f>
        <v>6.7194054761999999E-10</v>
      </c>
      <c r="AV520" s="10">
        <f>3/24000000*OO[[#This Row],[104 (01JUL1985 21:00:00)-Water Temperature (C)]]*OO[[#This Row],[46]]</f>
        <v>3.3051219163364995E-9</v>
      </c>
      <c r="AW520" s="10">
        <f>3/24000000*OO[[#This Row],[105 (02JUL1985 00:00:00)-Water Temperature (C)]]*OO[[#This Row],[47]]</f>
        <v>1.4061908448577499E-8</v>
      </c>
      <c r="AX520" s="10">
        <f>3/24000000*OO[[#This Row],[106 (02JUL1985 03:00:00)-Water Temperature (C)]]*OO[[#This Row],[48]]</f>
        <v>5.2463390014912495E-8</v>
      </c>
      <c r="AY520" s="10">
        <f>3/24000000*OO[[#This Row],[107 (02JUL1985 06:00:00)-Water Temperature (C)]]*OO[[#This Row],[49]]</f>
        <v>1.7383904802224996E-7</v>
      </c>
      <c r="AZ520" s="10">
        <f>3/24000000*OO[[#This Row],[108 (02JUL1985 09:00:00)-Water Temperature (C)]]*OO[[#This Row],[50]]</f>
        <v>5.1737944863999999E-7</v>
      </c>
      <c r="BA520" s="10">
        <f>3/24000000*OO[[#This Row],[109 (02JUL1985 12:00:00)-Water Temperature (C)]]*OO[[#This Row],[51]]</f>
        <v>1.4001910109687498E-6</v>
      </c>
      <c r="BB520" s="10">
        <f>3/24000000*OO[[#This Row],[110 (02JUL1985 15:00:00)-Water Temperature (C)]]*OO[[#This Row],[52]]</f>
        <v>3.4789333753832497E-6</v>
      </c>
      <c r="BC520" s="10">
        <f>3/24000000*OO[[#This Row],[111 (02JUL1985 18:00:00)-Water Temperature (C)]]*OO[[#This Row],[53]]</f>
        <v>7.986429806122499E-6</v>
      </c>
      <c r="BD520" s="10">
        <f>3/24000000*OO[[#This Row],[112 (02JUL1985 21:00:00)-Water Temperature (C)]]*OO[[#This Row],[54]]</f>
        <v>1.7031442100954997E-5</v>
      </c>
      <c r="BE520" s="10">
        <f>3/24000000*OO[[#This Row],[113 (03JUL1985 00:00:00)-Water Temperature (C)]]*OO[[#This Row],[55]]</f>
        <v>3.3949330522741246E-5</v>
      </c>
      <c r="BF520" s="10">
        <f>3/24000000*OO[[#This Row],[114 (03JUL1985 03:00:00)-Water Temperature (C)]]*OO[[#This Row],[56]]</f>
        <v>6.3817035571050001E-5</v>
      </c>
      <c r="BG520" s="10">
        <f>3/24000000*OO[[#This Row],[115 (03JUL1985 06:00:00)-Water Temperature (C)]]*OO[[#This Row],[57]]</f>
        <v>1.13888453382E-4</v>
      </c>
      <c r="BH520" s="10">
        <f>3/24000000*OO[[#This Row],[116 (03JUL1985 09:00:00)-Water Temperature (C)]]*OO[[#This Row],[58]]</f>
        <v>1.9428100753105001E-4</v>
      </c>
      <c r="BI520" s="10">
        <f>3/24000000*OO[[#This Row],[117 (03JUL1985 12:00:00)-Water Temperature (C)]]*OO[[#This Row],[59]]</f>
        <v>3.1760518157818748E-4</v>
      </c>
      <c r="BJ520" s="10">
        <f>3/24000000*OO[[#This Row],[118 (03JUL1985 15:00:00)-Water Temperature (C)]]*OO[[#This Row],[60]]</f>
        <v>4.9859295736300003E-4</v>
      </c>
      <c r="BK520" s="10">
        <f>3/24000000*OO[[#This Row],[119 (03JUL1985 18:00:00)-Water Temperature (C)]]*OO[[#This Row],[61]]</f>
        <v>7.5429711742349987E-4</v>
      </c>
      <c r="BL520" s="10">
        <f>3/24000000*OO[[#This Row],[120 (03JUL1985 21:00:00)-Water Temperature (C)]]*OO[[#This Row],[62]]</f>
        <v>1.1019563980424999E-3</v>
      </c>
      <c r="BM520" s="10">
        <f>3/24000000*OO[[#This Row],[121 (04JUL1985 00:00:00)-Water Temperature (C)]]*OO[[#This Row],[63]]</f>
        <v>1.560558250546875E-3</v>
      </c>
      <c r="BN520" s="10">
        <f>3/24000000*OO[[#This Row],[122 (04JUL1985 03:00:00)-Water Temperature (C)]]*OO[[#This Row],[64]]</f>
        <v>2.1502252087649996E-3</v>
      </c>
      <c r="BO520" s="10">
        <f>3/24000000*OO[[#This Row],[123 (04JUL1985 06:00:00)-Water Temperature (C)]]*OO[[#This Row],[65]]</f>
        <v>2.8903464631518747E-3</v>
      </c>
      <c r="BP520" s="10">
        <f>3/24000000*OO[[#This Row],[124 (04JUL1985 09:00:00)-Water Temperature (C)]]*OO[[#This Row],[66]]</f>
        <v>3.8092837026975001E-3</v>
      </c>
      <c r="BQ520" s="10">
        <f>3/24000000*OO[[#This Row],[125 (04JUL1985 12:00:00)-Water Temperature (C)]]*OO[[#This Row],[67]]</f>
        <v>4.9174919422687495E-3</v>
      </c>
      <c r="BR520" s="10">
        <f>3/24000000*OO[[#This Row],[126 (04JUL1985 15:00:00)-Water Temperature (C)]]*OO[[#This Row],[68]]</f>
        <v>6.2207881264649996E-3</v>
      </c>
      <c r="BS520" s="10">
        <f>3/24000000*OO[[#This Row],[127 (04JUL1985 18:00:00)-Water Temperature (C)]]*OO[[#This Row],[69]]</f>
        <v>7.7237714022749988E-3</v>
      </c>
      <c r="BT520" s="10">
        <f>3/24000000*OO[[#This Row],[128 (04JUL1985 21:00:00)-Water Temperature (C)]]*OO[[#This Row],[70]]</f>
        <v>9.4228863738599986E-3</v>
      </c>
      <c r="BU520" s="10">
        <f>3/24000000*OO[[#This Row],[129 (05JUL1985 00:00:00)-Water Temperature (C)]]*OO[[#This Row],[71]]</f>
        <v>1.13058985584125E-2</v>
      </c>
      <c r="BV520" s="10">
        <f>3/24000000*OO[[#This Row],[130 (05JUL1985 03:00:00)-Water Temperature (C)]]*OO[[#This Row],[72]]</f>
        <v>1.337803879469625E-2</v>
      </c>
      <c r="BW520" s="10">
        <f>3/24000000*OO[[#This Row],[131 (05JUL1985 06:00:00)-Water Temperature (C)]]*OO[[#This Row],[73]]</f>
        <v>1.5639974323561248E-2</v>
      </c>
      <c r="BX520" s="10">
        <f>3/24000000*OO[[#This Row],[132 (05JUL1985 09:00:00)-Water Temperature (C)]]*OO[[#This Row],[74]]</f>
        <v>1.8131264411013748E-2</v>
      </c>
      <c r="BY520" s="10">
        <f>3/24000000*OO[[#This Row],[133 (05JUL1985 12:00:00)-Water Temperature (C)]]*OO[[#This Row],[75]]</f>
        <v>2.0819053276890001E-2</v>
      </c>
      <c r="BZ520" s="10">
        <f>3/24000000*OO[[#This Row],[134 (05JUL1985 15:00:00)-Water Temperature (C)]]*OO[[#This Row],[76]]</f>
        <v>2.3671927034E-2</v>
      </c>
      <c r="CA520" s="10">
        <f>3/24000000*OO[[#This Row],[135 (05JUL1985 18:00:00)-Water Temperature (C)]]*OO[[#This Row],[77]]</f>
        <v>2.6653728970496244E-2</v>
      </c>
      <c r="CB520" s="10">
        <f>3/24000000*OO[[#This Row],[136 (05JUL1985 21:00:00)-Water Temperature (C)]]*OO[[#This Row],[78]]</f>
        <v>2.9670880807960001E-2</v>
      </c>
      <c r="CC520" s="10">
        <f>3/24000000*OO[[#This Row],[137 (06JUL1985 00:00:00)-Water Temperature (C)]]*OO[[#This Row],[79]]</f>
        <v>3.2707465271018754E-2</v>
      </c>
      <c r="CD520" s="10">
        <f>3/24000000*OO[[#This Row],[138 (06JUL1985 03:00:00)-Water Temperature (C)]]*OO[[#This Row],[80]]</f>
        <v>3.5794310981709994E-2</v>
      </c>
      <c r="CE520" s="10">
        <f>3/24000000*OO[[#This Row],[139 (06JUL1985 06:00:00)-Water Temperature (C)]]*OO[[#This Row],[81]]</f>
        <v>3.8933801038632497E-2</v>
      </c>
      <c r="CF520" s="10">
        <f>3/24000000*OO[[#This Row],[140 (06JUL1985 09:00:00)-Water Temperature (C)]]*OO[[#This Row],[82]]</f>
        <v>4.2244412010675005E-2</v>
      </c>
      <c r="CG520" s="10">
        <f>3/24000000*OO[[#This Row],[141 (06JUL1985 12:00:00)-Water Temperature (C)]]*OO[[#This Row],[83]]</f>
        <v>4.562299174195001E-2</v>
      </c>
      <c r="CH520" s="10">
        <f>3/24000000*OO[[#This Row],[142 (06JUL1985 15:00:00)-Water Temperature (C)]]*OO[[#This Row],[84]]</f>
        <v>4.8998211136087488E-2</v>
      </c>
      <c r="CI520" s="10">
        <f>3/24000000*OO[[#This Row],[143 (06JUL1985 18:00:00)-Water Temperature (C)]]*OO[[#This Row],[85]]</f>
        <v>5.2328486829300004E-2</v>
      </c>
      <c r="CJ520" s="10">
        <f>3/24000000*OO[[#This Row],[144 (06JUL1985 21:00:00)-Water Temperature (C)]]*OO[[#This Row],[86]]</f>
        <v>5.5462754010824997E-2</v>
      </c>
      <c r="CK520" s="10">
        <f>3/24000000*OO[[#This Row],[145 (07JUL1985 00:00:00)-Water Temperature (C)]]*OO[[#This Row],[87]]</f>
        <v>5.8416215444999996E-2</v>
      </c>
      <c r="CL520" s="10">
        <f>3/24000000*OO[[#This Row],[146 (07JUL1985 03:00:00)-Water Temperature (C)]]*OO[[#This Row],[88]]</f>
        <v>6.1249108485924998E-2</v>
      </c>
      <c r="CM520" s="10">
        <f>3/24000000*OO[[#This Row],[147 (07JUL1985 06:00:00)-Water Temperature (C)]]*OO[[#This Row],[89]]</f>
        <v>6.3978821200250002E-2</v>
      </c>
      <c r="CN520" s="10">
        <f>3/24000000*OO[[#This Row],[148 (07JUL1985 09:00:00)-Water Temperature (C)]]*OO[[#This Row],[90]]</f>
        <v>6.6663221171399986E-2</v>
      </c>
      <c r="CO520" s="10">
        <f>3/24000000*OO[[#This Row],[149 (07JUL1985 12:00:00)-Water Temperature (C)]]*OO[[#This Row],[91]]</f>
        <v>6.93451313087E-2</v>
      </c>
      <c r="CP520" s="10">
        <f>3/24000000*OO[[#This Row],[150 (07JUL1985 15:00:00)-Water Temperature (C)]]*OO[[#This Row],[92]]</f>
        <v>7.2041895073612486E-2</v>
      </c>
      <c r="CQ520" s="10">
        <f>3/24000000*OO[[#This Row],[151 (07JUL1985 18:00:00)-Water Temperature (C)]]*OO[[#This Row],[93]]</f>
        <v>7.4498283213750002E-2</v>
      </c>
      <c r="CR520" s="10">
        <f>3/24000000*OO[[#This Row],[152 (07JUL1985 21:00:00)-Water Temperature (C)]]*OO[[#This Row],[94]]</f>
        <v>7.6660364235375006E-2</v>
      </c>
      <c r="CS520" s="10">
        <f>3/24000000*OO[[#This Row],[153 (08JUL1985 00:00:00)-Water Temperature (C)]]*OO[[#This Row],[95]]</f>
        <v>7.8636421571399995E-2</v>
      </c>
      <c r="CT520" s="10">
        <f>3/24000000*OO[[#This Row],[154 (08JUL1985 03:00:00)-Water Temperature (C)]]*OO[[#This Row],[96]]</f>
        <v>8.0456587126512477E-2</v>
      </c>
      <c r="CU520" s="10">
        <f>3/24000000*OO[[#This Row],[155 (08JUL1985 06:00:00)-Water Temperature (C)]]*OO[[#This Row],[97]]</f>
        <v>8.2150923810887511E-2</v>
      </c>
      <c r="CV520" s="10">
        <f>3/24000000*OO[[#This Row],[156 (08JUL1985 09:00:00)-Water Temperature (C)]]*OO[[#This Row],[98]]</f>
        <v>8.3925993597600002E-2</v>
      </c>
      <c r="CW520" s="10">
        <f>3/24000000*OO[[#This Row],[157 (08JUL1985 12:00:00)-Water Temperature (C)]]*OO[[#This Row],[99]]</f>
        <v>8.5723839195912505E-2</v>
      </c>
    </row>
    <row r="521" spans="1:101" x14ac:dyDescent="0.35">
      <c r="A521" t="s">
        <v>528</v>
      </c>
      <c r="B521">
        <v>796.02189999999996</v>
      </c>
      <c r="C521" s="10">
        <f>3/24*OO[[#This Row],[59 (26JUN1985 06:00:00)-Water Temperature (C)]]*OO[[#This Row],[1]]/SUM(OO[1])</f>
        <v>0</v>
      </c>
      <c r="D521" s="10">
        <f>3/24*OO[[#This Row],[60 (26JUN1985 09:00:00)-Water Temperature (C)]]*OO[[#This Row],[2]]/SUM(OO[2])</f>
        <v>0</v>
      </c>
      <c r="E521" s="10">
        <f>3/24*OO[[#This Row],[61 (26JUN1985 12:00:00)-Water Temperature (C)]]*OO[[#This Row],[3]]/SUM(OO[3])</f>
        <v>0</v>
      </c>
      <c r="F521" s="10">
        <f>3/24*OO[[#This Row],[62 (26JUN1985 15:00:00)-Water Temperature (C)]]*OO[[#This Row],[4]]/SUM(OO[4])</f>
        <v>0</v>
      </c>
      <c r="G521" s="10">
        <f>3/24*OO[[#This Row],[63 (26JUN1985 18:00:00)-Water Temperature (C)]]*OO[[#This Row],[5]]/SUM(OO[5])</f>
        <v>0</v>
      </c>
      <c r="H521" s="10">
        <f>3/24*OO[[#This Row],[64 (26JUN1985 21:00:00)-Water Temperature (C)]]*OO[[#This Row],[6]]/SUM(OO[6])</f>
        <v>0</v>
      </c>
      <c r="I521" s="10">
        <f>3/24*OO[[#This Row],[65 (27JUN1985 00:00:00)-Water Temperature (C)]]*OO[[#This Row],[7]]/SUM(OO[7])</f>
        <v>0</v>
      </c>
      <c r="J521" s="10">
        <f>3/24*OO[[#This Row],[66 (27JUN1985 03:00:00)-Water Temperature (C)]]*OO[[#This Row],[8]]/SUM(OO[8])</f>
        <v>0</v>
      </c>
      <c r="K521" s="10">
        <f>3/24*OO[[#This Row],[67 (27JUN1985 06:00:00)-Water Temperature (C)]]*OO[[#This Row],[9]]/SUM(OO[9])</f>
        <v>0</v>
      </c>
      <c r="L521" s="10">
        <f>3/24*OO[[#This Row],[68 (27JUN1985 09:00:00)-Water Temperature (C)]]*OO[[#This Row],[10]]/SUM(OO[10])</f>
        <v>0</v>
      </c>
      <c r="M521" s="10">
        <f>3/24*OO[[#This Row],[69 (27JUN1985 12:00:00)-Water Temperature (C)]]*OO[[#This Row],[11]]/SUM(OO[11])</f>
        <v>0</v>
      </c>
      <c r="N521" s="10">
        <f>3/24*OO[[#This Row],[70 (27JUN1985 15:00:00)-Water Temperature (C)]]*OO[[#This Row],[12]]/SUM(OO[12])</f>
        <v>0</v>
      </c>
      <c r="O521" s="10">
        <f>3/24*OO[[#This Row],[71 (27JUN1985 18:00:00)-Water Temperature (C)]]*OO[[#This Row],[13]]/SUM(OO[13])</f>
        <v>0</v>
      </c>
      <c r="P521" s="10">
        <f>3/24*OO[[#This Row],[72 (27JUN1985 21:00:00)-Water Temperature (C)]]*OO[[#This Row],[14]]/SUM(OO[14])</f>
        <v>0</v>
      </c>
      <c r="Q521" s="10">
        <f>3/24*OO[[#This Row],[73 (28JUN1985 00:00:00)-Water Temperature (C)]]*OO[[#This Row],[15]]/SUM(OO[15])</f>
        <v>0</v>
      </c>
      <c r="R521" s="10">
        <f>3/24*OO[[#This Row],[74 (28JUN1985 03:00:00)-Water Temperature (C)]]*OO[[#This Row],[16]]/SUM(OO[16])</f>
        <v>0</v>
      </c>
      <c r="S521" s="10">
        <f>3/24*OO[[#This Row],[75 (28JUN1985 06:00:00)-Water Temperature (C)]]*OO[[#This Row],[17]]/SUM(OO[17])</f>
        <v>0</v>
      </c>
      <c r="T521" s="10">
        <f>3/24*OO[[#This Row],[76 (28JUN1985 09:00:00)-Water Temperature (C)]]*OO[[#This Row],[18]]/SUM(OO[18])</f>
        <v>0</v>
      </c>
      <c r="U521" s="10">
        <f>3/24*OO[[#This Row],[77 (28JUN1985 12:00:00)-Water Temperature (C)]]*OO[[#This Row],[19]]/SUM(OO[19])</f>
        <v>0</v>
      </c>
      <c r="V521" s="10">
        <f>3/24000000*OO[[#This Row],[78 (28JUN1985 15:00:00)-Water Temperature (C)]]*OO[[#This Row],[20]]</f>
        <v>0</v>
      </c>
      <c r="W521" s="10">
        <f>3/24000000*OO[[#This Row],[79 (28JUN1985 18:00:00)-Water Temperature (C)]]*OO[[#This Row],[21]]</f>
        <v>0</v>
      </c>
      <c r="X521" s="10">
        <f>3/24000000*OO[[#This Row],[80 (28JUN1985 21:00:00)-Water Temperature (C)]]*OO[[#This Row],[22]]</f>
        <v>0</v>
      </c>
      <c r="Y521" s="10">
        <f>3/24000000*OO[[#This Row],[81 (29JUN1985 00:00:00)-Water Temperature (C)]]*OO[[#This Row],[23]]</f>
        <v>0</v>
      </c>
      <c r="Z521" s="10">
        <f>3/24000000*OO[[#This Row],[82 (29JUN1985 03:00:00)-Water Temperature (C)]]*OO[[#This Row],[24]]</f>
        <v>0</v>
      </c>
      <c r="AA521" s="10">
        <f>3/24000000*OO[[#This Row],[83 (29JUN1985 06:00:00)-Water Temperature (C)]]*OO[[#This Row],[25]]</f>
        <v>0</v>
      </c>
      <c r="AB521" s="10">
        <f>3/24000000*OO[[#This Row],[84 (29JUN1985 09:00:00)-Water Temperature (C)]]*OO[[#This Row],[26]]</f>
        <v>0</v>
      </c>
      <c r="AC521" s="10">
        <f>3/24000000*OO[[#This Row],[85 (29JUN1985 12:00:00)-Water Temperature (C)]]*OO[[#This Row],[27]]</f>
        <v>0</v>
      </c>
      <c r="AD521" s="10">
        <f>3/24000000*OO[[#This Row],[86 (29JUN1985 15:00:00)-Water Temperature (C)]]*OO[[#This Row],[28]]</f>
        <v>0</v>
      </c>
      <c r="AE521" s="10">
        <f>3/24000000*OO[[#This Row],[88 (29JUN1985 21:00:00)-Water Temperature (C)]]*OO[[#This Row],[30]]</f>
        <v>3.14200987281125E-36</v>
      </c>
      <c r="AF521" s="10">
        <f>3/24000000*OO[[#This Row],[88 (29JUN1985 21:00:00)-Water Temperature (C)]]*OO[[#This Row],[30]]</f>
        <v>3.14200987281125E-36</v>
      </c>
      <c r="AG521" s="10">
        <f>3/24000000*OO[[#This Row],[89 (30JUN1985 00:00:00)-Water Temperature (C)]]*OO[[#This Row],[31]]</f>
        <v>7.1283023240437506E-33</v>
      </c>
      <c r="AH521" s="10">
        <f>3/24000000*OO[[#This Row],[90 (30JUN1985 03:00:00)-Water Temperature (C)]]*OO[[#This Row],[32]]</f>
        <v>6.6964432031124992E-30</v>
      </c>
      <c r="AI521" s="10">
        <f>3/24000000*OO[[#This Row],[91 (30JUN1985 06:00:00)-Water Temperature (C)]]*OO[[#This Row],[33]]</f>
        <v>2.9533154423174998E-27</v>
      </c>
      <c r="AJ521" s="10">
        <f>3/24000000*OO[[#This Row],[92 (30JUN1985 09:00:00)-Water Temperature (C)]]*OO[[#This Row],[34]]</f>
        <v>6.8282728906324986E-25</v>
      </c>
      <c r="AK521" s="10">
        <f>3/24000000*OO[[#This Row],[93 (30JUN1985 12:00:00)-Water Temperature (C)]]*OO[[#This Row],[35]]</f>
        <v>9.0308207559374987E-23</v>
      </c>
      <c r="AL521" s="10">
        <f>3/24000000*OO[[#This Row],[94 (30JUN1985 15:00:00)-Water Temperature (C)]]*OO[[#This Row],[36]]</f>
        <v>7.304292445495001E-21</v>
      </c>
      <c r="AM521" s="10">
        <f>3/24000000*OO[[#This Row],[95 (30JUN1985 18:00:00)-Water Temperature (C)]]*OO[[#This Row],[37]]</f>
        <v>3.8224595403507504E-19</v>
      </c>
      <c r="AN521" s="10">
        <f>3/24000000*OO[[#This Row],[96 (30JUN1985 21:00:00)-Water Temperature (C)]]*OO[[#This Row],[38]]</f>
        <v>1.3561941721113751E-17</v>
      </c>
      <c r="AO521" s="10">
        <f>3/24000000*OO[[#This Row],[97 (01JUL1985 00:00:00)-Water Temperature (C)]]*OO[[#This Row],[39]]</f>
        <v>3.40477577649825E-16</v>
      </c>
      <c r="AP521" s="10">
        <f>3/24000000*OO[[#This Row],[98 (01JUL1985 03:00:00)-Water Temperature (C)]]*OO[[#This Row],[40]]</f>
        <v>6.2821517603199993E-15</v>
      </c>
      <c r="AQ521" s="10">
        <f>3/24000000*OO[[#This Row],[99 (01JUL1985 06:00:00)-Water Temperature (C)]]*OO[[#This Row],[41]]</f>
        <v>8.814612746276251E-14</v>
      </c>
      <c r="AR521" s="10">
        <f>3/24000000*OO[[#This Row],[100 (01JUL1985 09:00:00)-Water Temperature (C)]]*OO[[#This Row],[42]]</f>
        <v>9.6961535538449969E-13</v>
      </c>
      <c r="AS521" s="10">
        <f>3/24000000*OO[[#This Row],[101 (01JUL1985 12:00:00)-Water Temperature (C)]]*OO[[#This Row],[43]]</f>
        <v>8.5356839293437492E-12</v>
      </c>
      <c r="AT521" s="10">
        <f>3/24000000*OO[[#This Row],[102 (01JUL1985 15:00:00)-Water Temperature (C)]]*OO[[#This Row],[44]]</f>
        <v>6.13002537377625E-11</v>
      </c>
      <c r="AU521" s="10">
        <f>3/24000000*OO[[#This Row],[103 (01JUL1985 18:00:00)-Water Temperature (C)]]*OO[[#This Row],[45]]</f>
        <v>3.6668966594189992E-10</v>
      </c>
      <c r="AV521" s="10">
        <f>3/24000000*OO[[#This Row],[104 (01JUL1985 21:00:00)-Water Temperature (C)]]*OO[[#This Row],[46]]</f>
        <v>1.8595818397241248E-9</v>
      </c>
      <c r="AW521" s="10">
        <f>3/24000000*OO[[#This Row],[105 (02JUL1985 00:00:00)-Water Temperature (C)]]*OO[[#This Row],[47]]</f>
        <v>8.1445354439537492E-9</v>
      </c>
      <c r="AX521" s="10">
        <f>3/24000000*OO[[#This Row],[106 (02JUL1985 03:00:00)-Water Temperature (C)]]*OO[[#This Row],[48]]</f>
        <v>3.1233487742421254E-8</v>
      </c>
      <c r="AY521" s="10">
        <f>3/24000000*OO[[#This Row],[107 (02JUL1985 06:00:00)-Water Temperature (C)]]*OO[[#This Row],[49]]</f>
        <v>1.0622871947804999E-7</v>
      </c>
      <c r="AZ521" s="10">
        <f>3/24000000*OO[[#This Row],[108 (02JUL1985 09:00:00)-Water Temperature (C)]]*OO[[#This Row],[50]]</f>
        <v>3.2407953252279998E-7</v>
      </c>
      <c r="BA521" s="10">
        <f>3/24000000*OO[[#This Row],[109 (02JUL1985 12:00:00)-Water Temperature (C)]]*OO[[#This Row],[51]]</f>
        <v>8.9786005912687492E-7</v>
      </c>
      <c r="BB521" s="10">
        <f>3/24000000*OO[[#This Row],[110 (02JUL1985 15:00:00)-Water Temperature (C)]]*OO[[#This Row],[52]]</f>
        <v>2.2808041950693749E-6</v>
      </c>
      <c r="BC521" s="10">
        <f>3/24000000*OO[[#This Row],[111 (02JUL1985 18:00:00)-Water Temperature (C)]]*OO[[#This Row],[53]]</f>
        <v>5.3469131741199993E-6</v>
      </c>
      <c r="BD521" s="10">
        <f>3/24000000*OO[[#This Row],[112 (02JUL1985 21:00:00)-Water Temperature (C)]]*OO[[#This Row],[54]]</f>
        <v>1.1632028310315001E-5</v>
      </c>
      <c r="BE521" s="10">
        <f>3/24000000*OO[[#This Row],[113 (03JUL1985 00:00:00)-Water Temperature (C)]]*OO[[#This Row],[55]]</f>
        <v>2.3630293565009998E-5</v>
      </c>
      <c r="BF521" s="10">
        <f>3/24000000*OO[[#This Row],[114 (03JUL1985 03:00:00)-Water Temperature (C)]]*OO[[#This Row],[56]]</f>
        <v>4.5225904151249992E-5</v>
      </c>
      <c r="BG521" s="10">
        <f>3/24000000*OO[[#This Row],[115 (03JUL1985 06:00:00)-Water Temperature (C)]]*OO[[#This Row],[57]]</f>
        <v>8.2103158989199989E-5</v>
      </c>
      <c r="BH521" s="10">
        <f>3/24000000*OO[[#This Row],[116 (03JUL1985 09:00:00)-Water Temperature (C)]]*OO[[#This Row],[58]]</f>
        <v>1.4234915367999999E-4</v>
      </c>
      <c r="BI521" s="10">
        <f>3/24000000*OO[[#This Row],[117 (03JUL1985 12:00:00)-Water Temperature (C)]]*OO[[#This Row],[59]]</f>
        <v>2.3629791232779998E-4</v>
      </c>
      <c r="BJ521" s="10">
        <f>3/24000000*OO[[#This Row],[118 (03JUL1985 15:00:00)-Water Temperature (C)]]*OO[[#This Row],[60]]</f>
        <v>3.763491139737E-4</v>
      </c>
      <c r="BK521" s="10">
        <f>3/24000000*OO[[#This Row],[119 (03JUL1985 18:00:00)-Water Temperature (C)]]*OO[[#This Row],[61]]</f>
        <v>5.7722413547462489E-4</v>
      </c>
      <c r="BL521" s="10">
        <f>3/24000000*OO[[#This Row],[120 (03JUL1985 21:00:00)-Water Temperature (C)]]*OO[[#This Row],[62]]</f>
        <v>8.5438290974924999E-4</v>
      </c>
      <c r="BM521" s="10">
        <f>3/24000000*OO[[#This Row],[121 (04JUL1985 00:00:00)-Water Temperature (C)]]*OO[[#This Row],[63]]</f>
        <v>1.2251738967974999E-3</v>
      </c>
      <c r="BN521" s="10">
        <f>3/24000000*OO[[#This Row],[122 (04JUL1985 03:00:00)-Water Temperature (C)]]*OO[[#This Row],[64]]</f>
        <v>1.70832196888125E-3</v>
      </c>
      <c r="BO521" s="10">
        <f>3/24000000*OO[[#This Row],[123 (04JUL1985 06:00:00)-Water Temperature (C)]]*OO[[#This Row],[65]]</f>
        <v>2.3224152349968748E-3</v>
      </c>
      <c r="BP521" s="10">
        <f>3/24000000*OO[[#This Row],[124 (04JUL1985 09:00:00)-Water Temperature (C)]]*OO[[#This Row],[66]]</f>
        <v>3.0935894922102499E-3</v>
      </c>
      <c r="BQ521" s="10">
        <f>3/24000000*OO[[#This Row],[125 (04JUL1985 12:00:00)-Water Temperature (C)]]*OO[[#This Row],[67]]</f>
        <v>4.0341415146637506E-3</v>
      </c>
      <c r="BR521" s="10">
        <f>3/24000000*OO[[#This Row],[126 (04JUL1985 15:00:00)-Water Temperature (C)]]*OO[[#This Row],[68]]</f>
        <v>5.1527301959174987E-3</v>
      </c>
      <c r="BS521" s="10">
        <f>3/24000000*OO[[#This Row],[127 (04JUL1985 18:00:00)-Water Temperature (C)]]*OO[[#This Row],[69]]</f>
        <v>6.4567285623437498E-3</v>
      </c>
      <c r="BT521" s="10">
        <f>3/24000000*OO[[#This Row],[128 (04JUL1985 21:00:00)-Water Temperature (C)]]*OO[[#This Row],[70]]</f>
        <v>7.9466728983249996E-3</v>
      </c>
      <c r="BU521" s="10">
        <f>3/24000000*OO[[#This Row],[129 (05JUL1985 00:00:00)-Water Temperature (C)]]*OO[[#This Row],[71]]</f>
        <v>9.615341488915E-3</v>
      </c>
      <c r="BV521" s="10">
        <f>3/24000000*OO[[#This Row],[130 (05JUL1985 03:00:00)-Water Temperature (C)]]*OO[[#This Row],[72]]</f>
        <v>1.1469537347071249E-2</v>
      </c>
      <c r="BW521" s="10">
        <f>3/24000000*OO[[#This Row],[131 (05JUL1985 06:00:00)-Water Temperature (C)]]*OO[[#This Row],[73]]</f>
        <v>1.3512000532966251E-2</v>
      </c>
      <c r="BX521" s="10">
        <f>3/24000000*OO[[#This Row],[132 (05JUL1985 09:00:00)-Water Temperature (C)]]*OO[[#This Row],[74]]</f>
        <v>1.5778499150400003E-2</v>
      </c>
      <c r="BY521" s="10">
        <f>3/24000000*OO[[#This Row],[133 (05JUL1985 12:00:00)-Water Temperature (C)]]*OO[[#This Row],[75]]</f>
        <v>1.8242759318906249E-2</v>
      </c>
      <c r="BZ521" s="10">
        <f>3/24000000*OO[[#This Row],[134 (05JUL1985 15:00:00)-Water Temperature (C)]]*OO[[#This Row],[76]]</f>
        <v>2.0879117719119999E-2</v>
      </c>
      <c r="CA521" s="10">
        <f>3/24000000*OO[[#This Row],[135 (05JUL1985 18:00:00)-Water Temperature (C)]]*OO[[#This Row],[77]]</f>
        <v>2.3656937605619998E-2</v>
      </c>
      <c r="CB521" s="10">
        <f>3/24000000*OO[[#This Row],[136 (05JUL1985 21:00:00)-Water Temperature (C)]]*OO[[#This Row],[78]]</f>
        <v>2.6495045330360002E-2</v>
      </c>
      <c r="CC521" s="10">
        <f>3/24000000*OO[[#This Row],[137 (06JUL1985 00:00:00)-Water Temperature (C)]]*OO[[#This Row],[79]]</f>
        <v>2.9377668560936248E-2</v>
      </c>
      <c r="CD521" s="10">
        <f>3/24000000*OO[[#This Row],[138 (06JUL1985 03:00:00)-Water Temperature (C)]]*OO[[#This Row],[80]]</f>
        <v>3.233114239884375E-2</v>
      </c>
      <c r="CE521" s="10">
        <f>3/24000000*OO[[#This Row],[139 (06JUL1985 06:00:00)-Water Temperature (C)]]*OO[[#This Row],[81]]</f>
        <v>3.535572549397125E-2</v>
      </c>
      <c r="CF521" s="10">
        <f>3/24000000*OO[[#This Row],[140 (06JUL1985 09:00:00)-Water Temperature (C)]]*OO[[#This Row],[82]]</f>
        <v>3.8556871311502504E-2</v>
      </c>
      <c r="CG521" s="10">
        <f>3/24000000*OO[[#This Row],[141 (06JUL1985 12:00:00)-Water Temperature (C)]]*OO[[#This Row],[83]]</f>
        <v>4.1840587950262499E-2</v>
      </c>
      <c r="CH521" s="10">
        <f>3/24000000*OO[[#This Row],[142 (06JUL1985 15:00:00)-Water Temperature (C)]]*OO[[#This Row],[84]]</f>
        <v>4.5142707941100001E-2</v>
      </c>
      <c r="CI521" s="10">
        <f>3/24000000*OO[[#This Row],[143 (06JUL1985 18:00:00)-Water Temperature (C)]]*OO[[#This Row],[85]]</f>
        <v>4.8424434260187499E-2</v>
      </c>
      <c r="CJ521" s="10">
        <f>3/24000000*OO[[#This Row],[144 (06JUL1985 21:00:00)-Water Temperature (C)]]*OO[[#This Row],[86]]</f>
        <v>5.1545628212049999E-2</v>
      </c>
      <c r="CK521" s="10">
        <f>3/24000000*OO[[#This Row],[145 (07JUL1985 00:00:00)-Water Temperature (C)]]*OO[[#This Row],[87]]</f>
        <v>5.4517643877849999E-2</v>
      </c>
      <c r="CL521" s="10">
        <f>3/24000000*OO[[#This Row],[146 (07JUL1985 03:00:00)-Water Temperature (C)]]*OO[[#This Row],[88]]</f>
        <v>5.7391544980787496E-2</v>
      </c>
      <c r="CM521" s="10">
        <f>3/24000000*OO[[#This Row],[147 (07JUL1985 06:00:00)-Water Temperature (C)]]*OO[[#This Row],[89]]</f>
        <v>6.0182531374312509E-2</v>
      </c>
      <c r="CN521" s="10">
        <f>3/24000000*OO[[#This Row],[148 (07JUL1985 09:00:00)-Water Temperature (C)]]*OO[[#This Row],[90]]</f>
        <v>6.2941091764499996E-2</v>
      </c>
      <c r="CO521" s="10">
        <f>3/24000000*OO[[#This Row],[149 (07JUL1985 12:00:00)-Water Temperature (C)]]*OO[[#This Row],[91]]</f>
        <v>6.5704599805950004E-2</v>
      </c>
      <c r="CP521" s="10">
        <f>3/24000000*OO[[#This Row],[150 (07JUL1985 15:00:00)-Water Temperature (C)]]*OO[[#This Row],[92]]</f>
        <v>6.8488539020262501E-2</v>
      </c>
      <c r="CQ521" s="10">
        <f>3/24000000*OO[[#This Row],[151 (07JUL1985 18:00:00)-Water Temperature (C)]]*OO[[#This Row],[93]]</f>
        <v>7.1053204708950005E-2</v>
      </c>
      <c r="CR521" s="10">
        <f>3/24000000*OO[[#This Row],[152 (07JUL1985 21:00:00)-Water Temperature (C)]]*OO[[#This Row],[94]]</f>
        <v>7.3346892946950001E-2</v>
      </c>
      <c r="CS521" s="10">
        <f>3/24000000*OO[[#This Row],[153 (08JUL1985 00:00:00)-Water Temperature (C)]]*OO[[#This Row],[95]]</f>
        <v>7.5468741232524991E-2</v>
      </c>
      <c r="CT521" s="10">
        <f>3/24000000*OO[[#This Row],[154 (08JUL1985 03:00:00)-Water Temperature (C)]]*OO[[#This Row],[96]]</f>
        <v>7.7445878400537502E-2</v>
      </c>
      <c r="CU521" s="10">
        <f>3/24000000*OO[[#This Row],[155 (08JUL1985 06:00:00)-Water Temperature (C)]]*OO[[#This Row],[97]]</f>
        <v>7.9303252902449994E-2</v>
      </c>
      <c r="CV521" s="10">
        <f>3/24000000*OO[[#This Row],[156 (08JUL1985 09:00:00)-Water Temperature (C)]]*OO[[#This Row],[98]]</f>
        <v>8.1237613233600001E-2</v>
      </c>
      <c r="CW521" s="10">
        <f>3/24000000*OO[[#This Row],[157 (08JUL1985 12:00:00)-Water Temperature (C)]]*OO[[#This Row],[99]]</f>
        <v>8.3192079598724988E-2</v>
      </c>
    </row>
    <row r="522" spans="1:101" x14ac:dyDescent="0.35">
      <c r="A522" t="s">
        <v>529</v>
      </c>
      <c r="B522">
        <v>795.98519999999996</v>
      </c>
      <c r="C522" s="10">
        <f>3/24*OO[[#This Row],[59 (26JUN1985 06:00:00)-Water Temperature (C)]]*OO[[#This Row],[1]]/SUM(OO[1])</f>
        <v>0</v>
      </c>
      <c r="D522" s="10">
        <f>3/24*OO[[#This Row],[60 (26JUN1985 09:00:00)-Water Temperature (C)]]*OO[[#This Row],[2]]/SUM(OO[2])</f>
        <v>0</v>
      </c>
      <c r="E522" s="10">
        <f>3/24*OO[[#This Row],[61 (26JUN1985 12:00:00)-Water Temperature (C)]]*OO[[#This Row],[3]]/SUM(OO[3])</f>
        <v>0</v>
      </c>
      <c r="F522" s="10">
        <f>3/24*OO[[#This Row],[62 (26JUN1985 15:00:00)-Water Temperature (C)]]*OO[[#This Row],[4]]/SUM(OO[4])</f>
        <v>0</v>
      </c>
      <c r="G522" s="10">
        <f>3/24*OO[[#This Row],[63 (26JUN1985 18:00:00)-Water Temperature (C)]]*OO[[#This Row],[5]]/SUM(OO[5])</f>
        <v>0</v>
      </c>
      <c r="H522" s="10">
        <f>3/24*OO[[#This Row],[64 (26JUN1985 21:00:00)-Water Temperature (C)]]*OO[[#This Row],[6]]/SUM(OO[6])</f>
        <v>0</v>
      </c>
      <c r="I522" s="10">
        <f>3/24*OO[[#This Row],[65 (27JUN1985 00:00:00)-Water Temperature (C)]]*OO[[#This Row],[7]]/SUM(OO[7])</f>
        <v>0</v>
      </c>
      <c r="J522" s="10">
        <f>3/24*OO[[#This Row],[66 (27JUN1985 03:00:00)-Water Temperature (C)]]*OO[[#This Row],[8]]/SUM(OO[8])</f>
        <v>0</v>
      </c>
      <c r="K522" s="10">
        <f>3/24*OO[[#This Row],[67 (27JUN1985 06:00:00)-Water Temperature (C)]]*OO[[#This Row],[9]]/SUM(OO[9])</f>
        <v>0</v>
      </c>
      <c r="L522" s="10">
        <f>3/24*OO[[#This Row],[68 (27JUN1985 09:00:00)-Water Temperature (C)]]*OO[[#This Row],[10]]/SUM(OO[10])</f>
        <v>0</v>
      </c>
      <c r="M522" s="10">
        <f>3/24*OO[[#This Row],[69 (27JUN1985 12:00:00)-Water Temperature (C)]]*OO[[#This Row],[11]]/SUM(OO[11])</f>
        <v>0</v>
      </c>
      <c r="N522" s="10">
        <f>3/24*OO[[#This Row],[70 (27JUN1985 15:00:00)-Water Temperature (C)]]*OO[[#This Row],[12]]/SUM(OO[12])</f>
        <v>0</v>
      </c>
      <c r="O522" s="10">
        <f>3/24*OO[[#This Row],[71 (27JUN1985 18:00:00)-Water Temperature (C)]]*OO[[#This Row],[13]]/SUM(OO[13])</f>
        <v>0</v>
      </c>
      <c r="P522" s="10">
        <f>3/24*OO[[#This Row],[72 (27JUN1985 21:00:00)-Water Temperature (C)]]*OO[[#This Row],[14]]/SUM(OO[14])</f>
        <v>0</v>
      </c>
      <c r="Q522" s="10">
        <f>3/24*OO[[#This Row],[73 (28JUN1985 00:00:00)-Water Temperature (C)]]*OO[[#This Row],[15]]/SUM(OO[15])</f>
        <v>0</v>
      </c>
      <c r="R522" s="10">
        <f>3/24*OO[[#This Row],[74 (28JUN1985 03:00:00)-Water Temperature (C)]]*OO[[#This Row],[16]]/SUM(OO[16])</f>
        <v>0</v>
      </c>
      <c r="S522" s="10">
        <f>3/24*OO[[#This Row],[75 (28JUN1985 06:00:00)-Water Temperature (C)]]*OO[[#This Row],[17]]/SUM(OO[17])</f>
        <v>0</v>
      </c>
      <c r="T522" s="10">
        <f>3/24*OO[[#This Row],[76 (28JUN1985 09:00:00)-Water Temperature (C)]]*OO[[#This Row],[18]]/SUM(OO[18])</f>
        <v>0</v>
      </c>
      <c r="U522" s="10">
        <f>3/24*OO[[#This Row],[77 (28JUN1985 12:00:00)-Water Temperature (C)]]*OO[[#This Row],[19]]/SUM(OO[19])</f>
        <v>0</v>
      </c>
      <c r="V522" s="10">
        <f>3/24000000*OO[[#This Row],[78 (28JUN1985 15:00:00)-Water Temperature (C)]]*OO[[#This Row],[20]]</f>
        <v>0</v>
      </c>
      <c r="W522" s="10">
        <f>3/24000000*OO[[#This Row],[79 (28JUN1985 18:00:00)-Water Temperature (C)]]*OO[[#This Row],[21]]</f>
        <v>0</v>
      </c>
      <c r="X522" s="10">
        <f>3/24000000*OO[[#This Row],[80 (28JUN1985 21:00:00)-Water Temperature (C)]]*OO[[#This Row],[22]]</f>
        <v>0</v>
      </c>
      <c r="Y522" s="10">
        <f>3/24000000*OO[[#This Row],[81 (29JUN1985 00:00:00)-Water Temperature (C)]]*OO[[#This Row],[23]]</f>
        <v>0</v>
      </c>
      <c r="Z522" s="10">
        <f>3/24000000*OO[[#This Row],[82 (29JUN1985 03:00:00)-Water Temperature (C)]]*OO[[#This Row],[24]]</f>
        <v>0</v>
      </c>
      <c r="AA522" s="10">
        <f>3/24000000*OO[[#This Row],[83 (29JUN1985 06:00:00)-Water Temperature (C)]]*OO[[#This Row],[25]]</f>
        <v>0</v>
      </c>
      <c r="AB522" s="10">
        <f>3/24000000*OO[[#This Row],[84 (29JUN1985 09:00:00)-Water Temperature (C)]]*OO[[#This Row],[26]]</f>
        <v>0</v>
      </c>
      <c r="AC522" s="10">
        <f>3/24000000*OO[[#This Row],[85 (29JUN1985 12:00:00)-Water Temperature (C)]]*OO[[#This Row],[27]]</f>
        <v>0</v>
      </c>
      <c r="AD522" s="10">
        <f>3/24000000*OO[[#This Row],[86 (29JUN1985 15:00:00)-Water Temperature (C)]]*OO[[#This Row],[28]]</f>
        <v>0</v>
      </c>
      <c r="AE522" s="10">
        <f>3/24000000*OO[[#This Row],[88 (29JUN1985 21:00:00)-Water Temperature (C)]]*OO[[#This Row],[30]]</f>
        <v>7.5239511624875005E-37</v>
      </c>
      <c r="AF522" s="10">
        <f>3/24000000*OO[[#This Row],[88 (29JUN1985 21:00:00)-Water Temperature (C)]]*OO[[#This Row],[30]]</f>
        <v>7.5239511624875005E-37</v>
      </c>
      <c r="AG522" s="10">
        <f>3/24000000*OO[[#This Row],[89 (30JUN1985 00:00:00)-Water Temperature (C)]]*OO[[#This Row],[31]]</f>
        <v>1.8476539968074996E-33</v>
      </c>
      <c r="AH522" s="10">
        <f>3/24000000*OO[[#This Row],[90 (30JUN1985 03:00:00)-Water Temperature (C)]]*OO[[#This Row],[32]]</f>
        <v>1.8663196250475E-30</v>
      </c>
      <c r="AI522" s="10">
        <f>3/24000000*OO[[#This Row],[91 (30JUN1985 06:00:00)-Water Temperature (C)]]*OO[[#This Row],[33]]</f>
        <v>8.7948591247925008E-28</v>
      </c>
      <c r="AJ522" s="10">
        <f>3/24000000*OO[[#This Row],[92 (30JUN1985 09:00:00)-Water Temperature (C)]]*OO[[#This Row],[34]]</f>
        <v>2.1596062106555004E-25</v>
      </c>
      <c r="AK522" s="10">
        <f>3/24000000*OO[[#This Row],[93 (30JUN1985 12:00:00)-Water Temperature (C)]]*OO[[#This Row],[35]]</f>
        <v>3.0201731310284994E-23</v>
      </c>
      <c r="AL522" s="10">
        <f>3/24000000*OO[[#This Row],[94 (30JUN1985 15:00:00)-Water Temperature (C)]]*OO[[#This Row],[36]]</f>
        <v>2.5729846950450001E-21</v>
      </c>
      <c r="AM522" s="10">
        <f>3/24000000*OO[[#This Row],[95 (30JUN1985 18:00:00)-Water Temperature (C)]]*OO[[#This Row],[37]]</f>
        <v>1.4134565630459997E-19</v>
      </c>
      <c r="AN522" s="10">
        <f>3/24000000*OO[[#This Row],[96 (30JUN1985 21:00:00)-Water Temperature (C)]]*OO[[#This Row],[38]]</f>
        <v>5.2490764491375005E-18</v>
      </c>
      <c r="AO522" s="10">
        <f>3/24000000*OO[[#This Row],[97 (01JUL1985 00:00:00)-Water Temperature (C)]]*OO[[#This Row],[39]]</f>
        <v>1.3757546641691248E-16</v>
      </c>
      <c r="AP522" s="10">
        <f>3/24000000*OO[[#This Row],[98 (01JUL1985 03:00:00)-Water Temperature (C)]]*OO[[#This Row],[40]]</f>
        <v>2.6437636674393752E-15</v>
      </c>
      <c r="AQ522" s="10">
        <f>3/24000000*OO[[#This Row],[99 (01JUL1985 06:00:00)-Water Temperature (C)]]*OO[[#This Row],[41]]</f>
        <v>3.8552111578742498E-14</v>
      </c>
      <c r="AR522" s="10">
        <f>3/24000000*OO[[#This Row],[100 (01JUL1985 09:00:00)-Water Temperature (C)]]*OO[[#This Row],[42]]</f>
        <v>4.3981086349237497E-13</v>
      </c>
      <c r="AS522" s="10">
        <f>3/24000000*OO[[#This Row],[101 (01JUL1985 12:00:00)-Water Temperature (C)]]*OO[[#This Row],[43]]</f>
        <v>4.0070823733477496E-12</v>
      </c>
      <c r="AT522" s="10">
        <f>3/24000000*OO[[#This Row],[102 (01JUL1985 15:00:00)-Water Temperature (C)]]*OO[[#This Row],[44]]</f>
        <v>2.9729025108359998E-11</v>
      </c>
      <c r="AU522" s="10">
        <f>3/24000000*OO[[#This Row],[103 (01JUL1985 18:00:00)-Water Temperature (C)]]*OO[[#This Row],[45]]</f>
        <v>1.8340603413731251E-10</v>
      </c>
      <c r="AV522" s="10">
        <f>3/24000000*OO[[#This Row],[104 (01JUL1985 21:00:00)-Water Temperature (C)]]*OO[[#This Row],[46]]</f>
        <v>9.5773509687799986E-10</v>
      </c>
      <c r="AW522" s="10">
        <f>3/24000000*OO[[#This Row],[105 (02JUL1985 00:00:00)-Water Temperature (C)]]*OO[[#This Row],[47]]</f>
        <v>4.3127362027049995E-9</v>
      </c>
      <c r="AX522" s="10">
        <f>3/24000000*OO[[#This Row],[106 (02JUL1985 03:00:00)-Water Temperature (C)]]*OO[[#This Row],[48]]</f>
        <v>1.6979189999355001E-8</v>
      </c>
      <c r="AY522" s="10">
        <f>3/24000000*OO[[#This Row],[107 (02JUL1985 06:00:00)-Water Temperature (C)]]*OO[[#This Row],[49]]</f>
        <v>5.9203660117949989E-8</v>
      </c>
      <c r="AZ522" s="10">
        <f>3/24000000*OO[[#This Row],[108 (02JUL1985 09:00:00)-Water Temperature (C)]]*OO[[#This Row],[50]]</f>
        <v>1.8492556087102499E-7</v>
      </c>
      <c r="BA522" s="10">
        <f>3/24000000*OO[[#This Row],[109 (02JUL1985 12:00:00)-Water Temperature (C)]]*OO[[#This Row],[51]]</f>
        <v>5.2388625556750009E-7</v>
      </c>
      <c r="BB522" s="10">
        <f>3/24000000*OO[[#This Row],[110 (02JUL1985 15:00:00)-Water Temperature (C)]]*OO[[#This Row],[52]]</f>
        <v>1.359122851446375E-6</v>
      </c>
      <c r="BC522" s="10">
        <f>3/24000000*OO[[#This Row],[111 (02JUL1985 18:00:00)-Water Temperature (C)]]*OO[[#This Row],[53]]</f>
        <v>3.250295512374E-6</v>
      </c>
      <c r="BD522" s="10">
        <f>3/24000000*OO[[#This Row],[112 (02JUL1985 21:00:00)-Water Temperature (C)]]*OO[[#This Row],[54]]</f>
        <v>7.2057402437249999E-6</v>
      </c>
      <c r="BE522" s="10">
        <f>3/24000000*OO[[#This Row],[113 (03JUL1985 00:00:00)-Water Temperature (C)]]*OO[[#This Row],[55]]</f>
        <v>1.4903138088074998E-5</v>
      </c>
      <c r="BF522" s="10">
        <f>3/24000000*OO[[#This Row],[114 (03JUL1985 03:00:00)-Water Temperature (C)]]*OO[[#This Row],[56]]</f>
        <v>2.9011983343956251E-5</v>
      </c>
      <c r="BG522" s="10">
        <f>3/24000000*OO[[#This Row],[115 (03JUL1985 06:00:00)-Water Temperature (C)]]*OO[[#This Row],[57]]</f>
        <v>5.3524622249999998E-5</v>
      </c>
      <c r="BH522" s="10">
        <f>3/24000000*OO[[#This Row],[116 (03JUL1985 09:00:00)-Water Temperature (C)]]*OO[[#This Row],[58]]</f>
        <v>9.4229904012600003E-5</v>
      </c>
      <c r="BI522" s="10">
        <f>3/24000000*OO[[#This Row],[117 (03JUL1985 12:00:00)-Water Temperature (C)]]*OO[[#This Row],[59]]</f>
        <v>1.5869612660649997E-4</v>
      </c>
      <c r="BJ522" s="10">
        <f>3/24000000*OO[[#This Row],[118 (03JUL1985 15:00:00)-Water Temperature (C)]]*OO[[#This Row],[60]]</f>
        <v>2.5622028731145E-4</v>
      </c>
      <c r="BK522" s="10">
        <f>3/24000000*OO[[#This Row],[119 (03JUL1985 18:00:00)-Water Temperature (C)]]*OO[[#This Row],[61]]</f>
        <v>3.9807739556779997E-4</v>
      </c>
      <c r="BL522" s="10">
        <f>3/24000000*OO[[#This Row],[120 (03JUL1985 21:00:00)-Water Temperature (C)]]*OO[[#This Row],[62]]</f>
        <v>5.9649623855324992E-4</v>
      </c>
      <c r="BM522" s="10">
        <f>3/24000000*OO[[#This Row],[121 (04JUL1985 00:00:00)-Water Temperature (C)]]*OO[[#This Row],[63]]</f>
        <v>8.6543683187587496E-4</v>
      </c>
      <c r="BN522" s="10">
        <f>3/24000000*OO[[#This Row],[122 (04JUL1985 03:00:00)-Water Temperature (C)]]*OO[[#This Row],[64]]</f>
        <v>1.2202297797262501E-3</v>
      </c>
      <c r="BO522" s="10">
        <f>3/24000000*OO[[#This Row],[123 (04JUL1985 06:00:00)-Water Temperature (C)]]*OO[[#This Row],[65]]</f>
        <v>1.6764695074764999E-3</v>
      </c>
      <c r="BP522" s="10">
        <f>3/24000000*OO[[#This Row],[124 (04JUL1985 09:00:00)-Water Temperature (C)]]*OO[[#This Row],[66]]</f>
        <v>2.2555232484111247E-3</v>
      </c>
      <c r="BQ522" s="10">
        <f>3/24000000*OO[[#This Row],[125 (04JUL1985 12:00:00)-Water Temperature (C)]]*OO[[#This Row],[67]]</f>
        <v>2.9691738860499993E-3</v>
      </c>
      <c r="BR522" s="10">
        <f>3/24000000*OO[[#This Row],[126 (04JUL1985 15:00:00)-Water Temperature (C)]]*OO[[#This Row],[68]]</f>
        <v>3.8266723110199994E-3</v>
      </c>
      <c r="BS522" s="10">
        <f>3/24000000*OO[[#This Row],[127 (04JUL1985 18:00:00)-Water Temperature (C)]]*OO[[#This Row],[69]]</f>
        <v>4.8362917906875002E-3</v>
      </c>
      <c r="BT522" s="10">
        <f>3/24000000*OO[[#This Row],[128 (04JUL1985 21:00:00)-Water Temperature (C)]]*OO[[#This Row],[70]]</f>
        <v>6.0011205561562499E-3</v>
      </c>
      <c r="BU522" s="10">
        <f>3/24000000*OO[[#This Row],[129 (05JUL1985 00:00:00)-Water Temperature (C)]]*OO[[#This Row],[71]]</f>
        <v>7.3181833645937491E-3</v>
      </c>
      <c r="BV522" s="10">
        <f>3/24000000*OO[[#This Row],[130 (05JUL1985 03:00:00)-Water Temperature (C)]]*OO[[#This Row],[72]]</f>
        <v>8.7946696712324982E-3</v>
      </c>
      <c r="BW522" s="10">
        <f>3/24000000*OO[[#This Row],[131 (05JUL1985 06:00:00)-Water Temperature (C)]]*OO[[#This Row],[73]]</f>
        <v>1.0434539795699999E-2</v>
      </c>
      <c r="BX522" s="10">
        <f>3/24000000*OO[[#This Row],[132 (05JUL1985 09:00:00)-Water Temperature (C)]]*OO[[#This Row],[74]]</f>
        <v>1.2267056228350001E-2</v>
      </c>
      <c r="BY522" s="10">
        <f>3/24000000*OO[[#This Row],[133 (05JUL1985 12:00:00)-Water Temperature (C)]]*OO[[#This Row],[75]]</f>
        <v>1.427360843412E-2</v>
      </c>
      <c r="BZ522" s="10">
        <f>3/24000000*OO[[#This Row],[134 (05JUL1985 15:00:00)-Water Temperature (C)]]*OO[[#This Row],[76]]</f>
        <v>1.643578366815E-2</v>
      </c>
      <c r="CA522" s="10">
        <f>3/24000000*OO[[#This Row],[135 (05JUL1985 18:00:00)-Water Temperature (C)]]*OO[[#This Row],[77]]</f>
        <v>1.8730607455344998E-2</v>
      </c>
      <c r="CB522" s="10">
        <f>3/24000000*OO[[#This Row],[136 (05JUL1985 21:00:00)-Water Temperature (C)]]*OO[[#This Row],[78]]</f>
        <v>2.1095053134899996E-2</v>
      </c>
      <c r="CC522" s="10">
        <f>3/24000000*OO[[#This Row],[137 (06JUL1985 00:00:00)-Water Temperature (C)]]*OO[[#This Row],[79]]</f>
        <v>2.3516078760063754E-2</v>
      </c>
      <c r="CD522" s="10">
        <f>3/24000000*OO[[#This Row],[138 (06JUL1985 03:00:00)-Water Temperature (C)]]*OO[[#This Row],[80]]</f>
        <v>2.6014027506415002E-2</v>
      </c>
      <c r="CE522" s="10">
        <f>3/24000000*OO[[#This Row],[139 (06JUL1985 06:00:00)-Water Temperature (C)]]*OO[[#This Row],[81]]</f>
        <v>2.8588032517304997E-2</v>
      </c>
      <c r="CF522" s="10">
        <f>3/24000000*OO[[#This Row],[140 (06JUL1985 09:00:00)-Water Temperature (C)]]*OO[[#This Row],[82]]</f>
        <v>3.1321820481861253E-2</v>
      </c>
      <c r="CG522" s="10">
        <f>3/24000000*OO[[#This Row],[141 (06JUL1985 12:00:00)-Water Temperature (C)]]*OO[[#This Row],[83]]</f>
        <v>3.4139810736899992E-2</v>
      </c>
      <c r="CH522" s="10">
        <f>3/24000000*OO[[#This Row],[142 (06JUL1985 15:00:00)-Water Temperature (C)]]*OO[[#This Row],[84]]</f>
        <v>3.6989811463018753E-2</v>
      </c>
      <c r="CI522" s="10">
        <f>3/24000000*OO[[#This Row],[143 (06JUL1985 18:00:00)-Water Temperature (C)]]*OO[[#This Row],[85]]</f>
        <v>3.9840116969520001E-2</v>
      </c>
      <c r="CJ522" s="10">
        <f>3/24000000*OO[[#This Row],[144 (06JUL1985 21:00:00)-Water Temperature (C)]]*OO[[#This Row],[86]]</f>
        <v>4.2575051945249999E-2</v>
      </c>
      <c r="CK522" s="10">
        <f>3/24000000*OO[[#This Row],[145 (07JUL1985 00:00:00)-Water Temperature (C)]]*OO[[#This Row],[87]]</f>
        <v>4.5201927834000004E-2</v>
      </c>
      <c r="CL522" s="10">
        <f>3/24000000*OO[[#This Row],[146 (07JUL1985 03:00:00)-Water Temperature (C)]]*OO[[#This Row],[88]]</f>
        <v>4.7759770401899992E-2</v>
      </c>
      <c r="CM522" s="10">
        <f>3/24000000*OO[[#This Row],[147 (07JUL1985 06:00:00)-Water Temperature (C)]]*OO[[#This Row],[89]]</f>
        <v>5.0260302818637498E-2</v>
      </c>
      <c r="CN522" s="10">
        <f>3/24000000*OO[[#This Row],[148 (07JUL1985 09:00:00)-Water Temperature (C)]]*OO[[#This Row],[90]]</f>
        <v>5.2743379953500008E-2</v>
      </c>
      <c r="CO522" s="10">
        <f>3/24000000*OO[[#This Row],[149 (07JUL1985 12:00:00)-Water Temperature (C)]]*OO[[#This Row],[91]]</f>
        <v>5.523752299095E-2</v>
      </c>
      <c r="CP522" s="10">
        <f>3/24000000*OO[[#This Row],[150 (07JUL1985 15:00:00)-Water Temperature (C)]]*OO[[#This Row],[92]]</f>
        <v>5.7755226684349979E-2</v>
      </c>
      <c r="CQ522" s="10">
        <f>3/24000000*OO[[#This Row],[151 (07JUL1985 18:00:00)-Water Temperature (C)]]*OO[[#This Row],[93]]</f>
        <v>6.0096125412262495E-2</v>
      </c>
      <c r="CR522" s="10">
        <f>3/24000000*OO[[#This Row],[152 (07JUL1985 21:00:00)-Water Temperature (C)]]*OO[[#This Row],[94]]</f>
        <v>6.2215662527024991E-2</v>
      </c>
      <c r="CS522" s="10">
        <f>3/24000000*OO[[#This Row],[153 (08JUL1985 00:00:00)-Water Temperature (C)]]*OO[[#This Row],[95]]</f>
        <v>6.4195175896699999E-2</v>
      </c>
      <c r="CT522" s="10">
        <f>3/24000000*OO[[#This Row],[154 (08JUL1985 03:00:00)-Water Temperature (C)]]*OO[[#This Row],[96]]</f>
        <v>6.6056681735112505E-2</v>
      </c>
      <c r="CU522" s="10">
        <f>3/24000000*OO[[#This Row],[155 (08JUL1985 06:00:00)-Water Temperature (C)]]*OO[[#This Row],[97]]</f>
        <v>6.7818200037000009E-2</v>
      </c>
      <c r="CV522" s="10">
        <f>3/24000000*OO[[#This Row],[156 (08JUL1985 09:00:00)-Water Temperature (C)]]*OO[[#This Row],[98]]</f>
        <v>6.9646391432999985E-2</v>
      </c>
      <c r="CW522" s="10">
        <f>3/24000000*OO[[#This Row],[157 (08JUL1985 12:00:00)-Water Temperature (C)]]*OO[[#This Row],[99]]</f>
        <v>7.1491142808749991E-2</v>
      </c>
    </row>
    <row r="523" spans="1:101" x14ac:dyDescent="0.35">
      <c r="A523" t="s">
        <v>530</v>
      </c>
      <c r="B523">
        <v>785.01239999999996</v>
      </c>
      <c r="C523" s="10">
        <f>3/24*OO[[#This Row],[59 (26JUN1985 06:00:00)-Water Temperature (C)]]*OO[[#This Row],[1]]/SUM(OO[1])</f>
        <v>0</v>
      </c>
      <c r="D523" s="10">
        <f>3/24*OO[[#This Row],[60 (26JUN1985 09:00:00)-Water Temperature (C)]]*OO[[#This Row],[2]]/SUM(OO[2])</f>
        <v>0</v>
      </c>
      <c r="E523" s="10">
        <f>3/24*OO[[#This Row],[61 (26JUN1985 12:00:00)-Water Temperature (C)]]*OO[[#This Row],[3]]/SUM(OO[3])</f>
        <v>0</v>
      </c>
      <c r="F523" s="10">
        <f>3/24*OO[[#This Row],[62 (26JUN1985 15:00:00)-Water Temperature (C)]]*OO[[#This Row],[4]]/SUM(OO[4])</f>
        <v>0</v>
      </c>
      <c r="G523" s="10">
        <f>3/24*OO[[#This Row],[63 (26JUN1985 18:00:00)-Water Temperature (C)]]*OO[[#This Row],[5]]/SUM(OO[5])</f>
        <v>0</v>
      </c>
      <c r="H523" s="10">
        <f>3/24*OO[[#This Row],[64 (26JUN1985 21:00:00)-Water Temperature (C)]]*OO[[#This Row],[6]]/SUM(OO[6])</f>
        <v>0</v>
      </c>
      <c r="I523" s="10">
        <f>3/24*OO[[#This Row],[65 (27JUN1985 00:00:00)-Water Temperature (C)]]*OO[[#This Row],[7]]/SUM(OO[7])</f>
        <v>0</v>
      </c>
      <c r="J523" s="10">
        <f>3/24*OO[[#This Row],[66 (27JUN1985 03:00:00)-Water Temperature (C)]]*OO[[#This Row],[8]]/SUM(OO[8])</f>
        <v>0</v>
      </c>
      <c r="K523" s="10">
        <f>3/24*OO[[#This Row],[67 (27JUN1985 06:00:00)-Water Temperature (C)]]*OO[[#This Row],[9]]/SUM(OO[9])</f>
        <v>0</v>
      </c>
      <c r="L523" s="10">
        <f>3/24*OO[[#This Row],[68 (27JUN1985 09:00:00)-Water Temperature (C)]]*OO[[#This Row],[10]]/SUM(OO[10])</f>
        <v>0</v>
      </c>
      <c r="M523" s="10">
        <f>3/24*OO[[#This Row],[69 (27JUN1985 12:00:00)-Water Temperature (C)]]*OO[[#This Row],[11]]/SUM(OO[11])</f>
        <v>0</v>
      </c>
      <c r="N523" s="10">
        <f>3/24*OO[[#This Row],[70 (27JUN1985 15:00:00)-Water Temperature (C)]]*OO[[#This Row],[12]]/SUM(OO[12])</f>
        <v>0</v>
      </c>
      <c r="O523" s="10">
        <f>3/24*OO[[#This Row],[71 (27JUN1985 18:00:00)-Water Temperature (C)]]*OO[[#This Row],[13]]/SUM(OO[13])</f>
        <v>0</v>
      </c>
      <c r="P523" s="10">
        <f>3/24*OO[[#This Row],[72 (27JUN1985 21:00:00)-Water Temperature (C)]]*OO[[#This Row],[14]]/SUM(OO[14])</f>
        <v>0</v>
      </c>
      <c r="Q523" s="10">
        <f>3/24*OO[[#This Row],[73 (28JUN1985 00:00:00)-Water Temperature (C)]]*OO[[#This Row],[15]]/SUM(OO[15])</f>
        <v>0</v>
      </c>
      <c r="R523" s="10">
        <f>3/24*OO[[#This Row],[74 (28JUN1985 03:00:00)-Water Temperature (C)]]*OO[[#This Row],[16]]/SUM(OO[16])</f>
        <v>0</v>
      </c>
      <c r="S523" s="10">
        <f>3/24*OO[[#This Row],[75 (28JUN1985 06:00:00)-Water Temperature (C)]]*OO[[#This Row],[17]]/SUM(OO[17])</f>
        <v>0</v>
      </c>
      <c r="T523" s="10">
        <f>3/24*OO[[#This Row],[76 (28JUN1985 09:00:00)-Water Temperature (C)]]*OO[[#This Row],[18]]/SUM(OO[18])</f>
        <v>0</v>
      </c>
      <c r="U523" s="10">
        <f>3/24*OO[[#This Row],[77 (28JUN1985 12:00:00)-Water Temperature (C)]]*OO[[#This Row],[19]]/SUM(OO[19])</f>
        <v>0</v>
      </c>
      <c r="V523" s="10">
        <f>3/24000000*OO[[#This Row],[78 (28JUN1985 15:00:00)-Water Temperature (C)]]*OO[[#This Row],[20]]</f>
        <v>0</v>
      </c>
      <c r="W523" s="10">
        <f>3/24000000*OO[[#This Row],[79 (28JUN1985 18:00:00)-Water Temperature (C)]]*OO[[#This Row],[21]]</f>
        <v>0</v>
      </c>
      <c r="X523" s="10">
        <f>3/24000000*OO[[#This Row],[80 (28JUN1985 21:00:00)-Water Temperature (C)]]*OO[[#This Row],[22]]</f>
        <v>0</v>
      </c>
      <c r="Y523" s="10">
        <f>3/24000000*OO[[#This Row],[81 (29JUN1985 00:00:00)-Water Temperature (C)]]*OO[[#This Row],[23]]</f>
        <v>0</v>
      </c>
      <c r="Z523" s="10">
        <f>3/24000000*OO[[#This Row],[82 (29JUN1985 03:00:00)-Water Temperature (C)]]*OO[[#This Row],[24]]</f>
        <v>0</v>
      </c>
      <c r="AA523" s="10">
        <f>3/24000000*OO[[#This Row],[83 (29JUN1985 06:00:00)-Water Temperature (C)]]*OO[[#This Row],[25]]</f>
        <v>0</v>
      </c>
      <c r="AB523" s="10">
        <f>3/24000000*OO[[#This Row],[84 (29JUN1985 09:00:00)-Water Temperature (C)]]*OO[[#This Row],[26]]</f>
        <v>0</v>
      </c>
      <c r="AC523" s="10">
        <f>3/24000000*OO[[#This Row],[85 (29JUN1985 12:00:00)-Water Temperature (C)]]*OO[[#This Row],[27]]</f>
        <v>0</v>
      </c>
      <c r="AD523" s="10">
        <f>3/24000000*OO[[#This Row],[86 (29JUN1985 15:00:00)-Water Temperature (C)]]*OO[[#This Row],[28]]</f>
        <v>0</v>
      </c>
      <c r="AE523" s="10">
        <f>3/24000000*OO[[#This Row],[88 (29JUN1985 21:00:00)-Water Temperature (C)]]*OO[[#This Row],[30]]</f>
        <v>2.2041529762727497E-37</v>
      </c>
      <c r="AF523" s="10">
        <f>3/24000000*OO[[#This Row],[88 (29JUN1985 21:00:00)-Water Temperature (C)]]*OO[[#This Row],[30]]</f>
        <v>2.2041529762727497E-37</v>
      </c>
      <c r="AG523" s="10">
        <f>3/24000000*OO[[#This Row],[89 (30JUN1985 00:00:00)-Water Temperature (C)]]*OO[[#This Row],[31]]</f>
        <v>5.8091222285987505E-34</v>
      </c>
      <c r="AH523" s="10">
        <f>3/24000000*OO[[#This Row],[90 (30JUN1985 03:00:00)-Water Temperature (C)]]*OO[[#This Row],[32]]</f>
        <v>6.2637956295187508E-31</v>
      </c>
      <c r="AI523" s="10">
        <f>3/24000000*OO[[#This Row],[91 (30JUN1985 06:00:00)-Water Temperature (C)]]*OO[[#This Row],[33]]</f>
        <v>3.1342739042655E-28</v>
      </c>
      <c r="AJ523" s="10">
        <f>3/24000000*OO[[#This Row],[92 (30JUN1985 09:00:00)-Water Temperature (C)]]*OO[[#This Row],[34]]</f>
        <v>8.1298865213649995E-26</v>
      </c>
      <c r="AK523" s="10">
        <f>3/24000000*OO[[#This Row],[93 (30JUN1985 12:00:00)-Water Temperature (C)]]*OO[[#This Row],[35]]</f>
        <v>1.1963682807615001E-23</v>
      </c>
      <c r="AL523" s="10">
        <f>3/24000000*OO[[#This Row],[94 (30JUN1985 15:00:00)-Water Temperature (C)]]*OO[[#This Row],[36]]</f>
        <v>1.0688944827329998E-21</v>
      </c>
      <c r="AM523" s="10">
        <f>3/24000000*OO[[#This Row],[95 (30JUN1985 18:00:00)-Water Temperature (C)]]*OO[[#This Row],[37]]</f>
        <v>6.1396629296399996E-20</v>
      </c>
      <c r="AN523" s="10">
        <f>3/24000000*OO[[#This Row],[96 (30JUN1985 21:00:00)-Water Temperature (C)]]*OO[[#This Row],[38]]</f>
        <v>2.3779285080000001E-18</v>
      </c>
      <c r="AO523" s="10">
        <f>3/24000000*OO[[#This Row],[97 (01JUL1985 00:00:00)-Water Temperature (C)]]*OO[[#This Row],[39]]</f>
        <v>6.4849981023575004E-17</v>
      </c>
      <c r="AP523" s="10">
        <f>3/24000000*OO[[#This Row],[98 (01JUL1985 03:00:00)-Water Temperature (C)]]*OO[[#This Row],[40]]</f>
        <v>1.293982668776E-15</v>
      </c>
      <c r="AQ523" s="10">
        <f>3/24000000*OO[[#This Row],[99 (01JUL1985 06:00:00)-Water Temperature (C)]]*OO[[#This Row],[41]]</f>
        <v>1.9555152724169994E-14</v>
      </c>
      <c r="AR523" s="10">
        <f>3/24000000*OO[[#This Row],[100 (01JUL1985 09:00:00)-Water Temperature (C)]]*OO[[#This Row],[42]]</f>
        <v>2.3077042614201248E-13</v>
      </c>
      <c r="AS523" s="10">
        <f>3/24000000*OO[[#This Row],[101 (01JUL1985 12:00:00)-Water Temperature (C)]]*OO[[#This Row],[43]]</f>
        <v>2.1708703021687498E-12</v>
      </c>
      <c r="AT523" s="10">
        <f>3/24000000*OO[[#This Row],[102 (01JUL1985 15:00:00)-Water Temperature (C)]]*OO[[#This Row],[44]]</f>
        <v>1.660185947097E-11</v>
      </c>
      <c r="AU523" s="10">
        <f>3/24000000*OO[[#This Row],[103 (01JUL1985 18:00:00)-Water Temperature (C)]]*OO[[#This Row],[45]]</f>
        <v>1.054109816425E-10</v>
      </c>
      <c r="AV523" s="10">
        <f>3/24000000*OO[[#This Row],[104 (01JUL1985 21:00:00)-Water Temperature (C)]]*OO[[#This Row],[46]]</f>
        <v>5.6571020901512486E-10</v>
      </c>
      <c r="AW523" s="10">
        <f>3/24000000*OO[[#This Row],[105 (02JUL1985 00:00:00)-Water Temperature (C)]]*OO[[#This Row],[47]]</f>
        <v>2.61443308120875E-9</v>
      </c>
      <c r="AX523" s="10">
        <f>3/24000000*OO[[#This Row],[106 (02JUL1985 03:00:00)-Water Temperature (C)]]*OO[[#This Row],[48]]</f>
        <v>1.0549259214045E-8</v>
      </c>
      <c r="AY523" s="10">
        <f>3/24000000*OO[[#This Row],[107 (02JUL1985 06:00:00)-Water Temperature (C)]]*OO[[#This Row],[49]]</f>
        <v>3.765139894515E-8</v>
      </c>
      <c r="AZ523" s="10">
        <f>3/24000000*OO[[#This Row],[108 (02JUL1985 09:00:00)-Water Temperature (C)]]*OO[[#This Row],[50]]</f>
        <v>1.2023434286520002E-7</v>
      </c>
      <c r="BA523" s="10">
        <f>3/24000000*OO[[#This Row],[109 (02JUL1985 12:00:00)-Water Temperature (C)]]*OO[[#This Row],[51]]</f>
        <v>3.4781962813062495E-7</v>
      </c>
      <c r="BB523" s="10">
        <f>3/24000000*OO[[#This Row],[110 (02JUL1985 15:00:00)-Water Temperature (C)]]*OO[[#This Row],[52]]</f>
        <v>9.2036368664274998E-7</v>
      </c>
      <c r="BC523" s="10">
        <f>3/24000000*OO[[#This Row],[111 (02JUL1985 18:00:00)-Water Temperature (C)]]*OO[[#This Row],[53]]</f>
        <v>2.2425658396649998E-6</v>
      </c>
      <c r="BD523" s="10">
        <f>3/24000000*OO[[#This Row],[112 (02JUL1985 21:00:00)-Water Temperature (C)]]*OO[[#This Row],[54]]</f>
        <v>5.0605196281025E-6</v>
      </c>
      <c r="BE523" s="10">
        <f>3/24000000*OO[[#This Row],[113 (03JUL1985 00:00:00)-Water Temperature (C)]]*OO[[#This Row],[55]]</f>
        <v>1.0643938559540001E-5</v>
      </c>
      <c r="BF523" s="10">
        <f>3/24000000*OO[[#This Row],[114 (03JUL1985 03:00:00)-Water Temperature (C)]]*OO[[#This Row],[56]]</f>
        <v>2.1053541829869996E-5</v>
      </c>
      <c r="BG523" s="10">
        <f>3/24000000*OO[[#This Row],[115 (03JUL1985 06:00:00)-Water Temperature (C)]]*OO[[#This Row],[57]]</f>
        <v>3.9433815415293745E-5</v>
      </c>
      <c r="BH523" s="10">
        <f>3/24000000*OO[[#This Row],[116 (03JUL1985 09:00:00)-Water Temperature (C)]]*OO[[#This Row],[58]]</f>
        <v>7.0424991499725003E-5</v>
      </c>
      <c r="BI523" s="10">
        <f>3/24000000*OO[[#This Row],[117 (03JUL1985 12:00:00)-Water Temperature (C)]]*OO[[#This Row],[59]]</f>
        <v>1.2022280077524999E-4</v>
      </c>
      <c r="BJ523" s="10">
        <f>3/24000000*OO[[#This Row],[118 (03JUL1985 15:00:00)-Water Temperature (C)]]*OO[[#This Row],[60]]</f>
        <v>1.9659970410654999E-4</v>
      </c>
      <c r="BK523" s="10">
        <f>3/24000000*OO[[#This Row],[119 (03JUL1985 18:00:00)-Water Temperature (C)]]*OO[[#This Row],[61]]</f>
        <v>3.0916149222757496E-4</v>
      </c>
      <c r="BL523" s="10">
        <f>3/24000000*OO[[#This Row],[120 (03JUL1985 21:00:00)-Water Temperature (C)]]*OO[[#This Row],[62]]</f>
        <v>4.68603796975125E-4</v>
      </c>
      <c r="BM523" s="10">
        <f>3/24000000*OO[[#This Row],[121 (04JUL1985 00:00:00)-Water Temperature (C)]]*OO[[#This Row],[63]]</f>
        <v>6.8735628964062493E-4</v>
      </c>
      <c r="BN523" s="10">
        <f>3/24000000*OO[[#This Row],[122 (04JUL1985 03:00:00)-Water Temperature (C)]]*OO[[#This Row],[64]]</f>
        <v>9.79261628178E-4</v>
      </c>
      <c r="BO523" s="10">
        <f>3/24000000*OO[[#This Row],[123 (04JUL1985 06:00:00)-Water Temperature (C)]]*OO[[#This Row],[65]]</f>
        <v>1.35872659235275E-3</v>
      </c>
      <c r="BP523" s="10">
        <f>3/24000000*OO[[#This Row],[124 (04JUL1985 09:00:00)-Water Temperature (C)]]*OO[[#This Row],[66]]</f>
        <v>1.8451235448274999E-3</v>
      </c>
      <c r="BQ523" s="10">
        <f>3/24000000*OO[[#This Row],[125 (04JUL1985 12:00:00)-Water Temperature (C)]]*OO[[#This Row],[67]]</f>
        <v>2.4504089928171252E-3</v>
      </c>
      <c r="BR523" s="10">
        <f>3/24000000*OO[[#This Row],[126 (04JUL1985 15:00:00)-Water Temperature (C)]]*OO[[#This Row],[68]]</f>
        <v>3.1846092246037502E-3</v>
      </c>
      <c r="BS523" s="10">
        <f>3/24000000*OO[[#This Row],[127 (04JUL1985 18:00:00)-Water Temperature (C)]]*OO[[#This Row],[69]]</f>
        <v>4.057001876059999E-3</v>
      </c>
      <c r="BT523" s="10">
        <f>3/24000000*OO[[#This Row],[128 (04JUL1985 21:00:00)-Water Temperature (C)]]*OO[[#This Row],[70]]</f>
        <v>5.0724924742799986E-3</v>
      </c>
      <c r="BU523" s="10">
        <f>3/24000000*OO[[#This Row],[129 (05JUL1985 00:00:00)-Water Temperature (C)]]*OO[[#This Row],[71]]</f>
        <v>6.2307866578649998E-3</v>
      </c>
      <c r="BV523" s="10">
        <f>3/24000000*OO[[#This Row],[130 (05JUL1985 03:00:00)-Water Temperature (C)]]*OO[[#This Row],[72]]</f>
        <v>7.53977688594E-3</v>
      </c>
      <c r="BW523" s="10">
        <f>3/24000000*OO[[#This Row],[131 (05JUL1985 06:00:00)-Water Temperature (C)]]*OO[[#This Row],[73]]</f>
        <v>9.0047908191524997E-3</v>
      </c>
      <c r="BX523" s="10">
        <f>3/24000000*OO[[#This Row],[132 (05JUL1985 09:00:00)-Water Temperature (C)]]*OO[[#This Row],[74]]</f>
        <v>1.0652550084391251E-2</v>
      </c>
      <c r="BY523" s="10">
        <f>3/24000000*OO[[#This Row],[133 (05JUL1985 12:00:00)-Water Temperature (C)]]*OO[[#This Row],[75]]</f>
        <v>1.2468595797525E-2</v>
      </c>
      <c r="BZ523" s="10">
        <f>3/24000000*OO[[#This Row],[134 (05JUL1985 15:00:00)-Water Temperature (C)]]*OO[[#This Row],[76]]</f>
        <v>1.4438430766009997E-2</v>
      </c>
      <c r="CA523" s="10">
        <f>3/24000000*OO[[#This Row],[135 (05JUL1985 18:00:00)-Water Temperature (C)]]*OO[[#This Row],[77]]</f>
        <v>1.6542895297083748E-2</v>
      </c>
      <c r="CB523" s="10">
        <f>3/24000000*OO[[#This Row],[136 (05JUL1985 21:00:00)-Water Temperature (C)]]*OO[[#This Row],[78]]</f>
        <v>1.8727482416310001E-2</v>
      </c>
      <c r="CC523" s="10">
        <f>3/24000000*OO[[#This Row],[137 (06JUL1985 00:00:00)-Water Temperature (C)]]*OO[[#This Row],[79]]</f>
        <v>2.0980815460319997E-2</v>
      </c>
      <c r="CD523" s="10">
        <f>3/24000000*OO[[#This Row],[138 (06JUL1985 03:00:00)-Water Temperature (C)]]*OO[[#This Row],[80]]</f>
        <v>2.3320417636009998E-2</v>
      </c>
      <c r="CE523" s="10">
        <f>3/24000000*OO[[#This Row],[139 (06JUL1985 06:00:00)-Water Temperature (C)]]*OO[[#This Row],[81]]</f>
        <v>2.5745061996971248E-2</v>
      </c>
      <c r="CF523" s="10">
        <f>3/24000000*OO[[#This Row],[140 (06JUL1985 09:00:00)-Water Temperature (C)]]*OO[[#This Row],[82]]</f>
        <v>2.8328829725295001E-2</v>
      </c>
      <c r="CG523" s="10">
        <f>3/24000000*OO[[#This Row],[141 (06JUL1985 12:00:00)-Water Temperature (C)]]*OO[[#This Row],[83]]</f>
        <v>3.1004483820929997E-2</v>
      </c>
      <c r="CH523" s="10">
        <f>3/24000000*OO[[#This Row],[142 (06JUL1985 15:00:00)-Water Temperature (C)]]*OO[[#This Row],[84]]</f>
        <v>3.3724619190612495E-2</v>
      </c>
      <c r="CI523" s="10">
        <f>3/24000000*OO[[#This Row],[143 (06JUL1985 18:00:00)-Water Temperature (C)]]*OO[[#This Row],[85]]</f>
        <v>3.6459875839465007E-2</v>
      </c>
      <c r="CJ523" s="10">
        <f>3/24000000*OO[[#This Row],[144 (06JUL1985 21:00:00)-Water Temperature (C)]]*OO[[#This Row],[86]]</f>
        <v>3.9104557681856243E-2</v>
      </c>
      <c r="CK523" s="10">
        <f>3/24000000*OO[[#This Row],[145 (07JUL1985 00:00:00)-Water Temperature (C)]]*OO[[#This Row],[87]]</f>
        <v>4.1664295499599997E-2</v>
      </c>
      <c r="CL523" s="10">
        <f>3/24000000*OO[[#This Row],[146 (07JUL1985 03:00:00)-Water Temperature (C)]]*OO[[#This Row],[88]]</f>
        <v>4.4172023010075001E-2</v>
      </c>
      <c r="CM523" s="10">
        <f>3/24000000*OO[[#This Row],[147 (07JUL1985 06:00:00)-Water Temperature (C)]]*OO[[#This Row],[89]]</f>
        <v>4.6637750511999997E-2</v>
      </c>
      <c r="CN523" s="10">
        <f>3/24000000*OO[[#This Row],[148 (07JUL1985 09:00:00)-Water Temperature (C)]]*OO[[#This Row],[90]]</f>
        <v>4.9096385671649999E-2</v>
      </c>
      <c r="CO523" s="10">
        <f>3/24000000*OO[[#This Row],[149 (07JUL1985 12:00:00)-Water Temperature (C)]]*OO[[#This Row],[91]]</f>
        <v>5.1573322062625007E-2</v>
      </c>
      <c r="CP523" s="10">
        <f>3/24000000*OO[[#This Row],[150 (07JUL1985 15:00:00)-Water Temperature (C)]]*OO[[#This Row],[92]]</f>
        <v>5.4078534578250001E-2</v>
      </c>
      <c r="CQ523" s="10">
        <f>3/24000000*OO[[#This Row],[151 (07JUL1985 18:00:00)-Water Temperature (C)]]*OO[[#This Row],[93]]</f>
        <v>5.6425980649499996E-2</v>
      </c>
      <c r="CR523" s="10">
        <f>3/24000000*OO[[#This Row],[152 (07JUL1985 21:00:00)-Water Temperature (C)]]*OO[[#This Row],[94]]</f>
        <v>5.8573163083250002E-2</v>
      </c>
      <c r="CS523" s="10">
        <f>3/24000000*OO[[#This Row],[153 (08JUL1985 00:00:00)-Water Temperature (C)]]*OO[[#This Row],[95]]</f>
        <v>6.0594884293837505E-2</v>
      </c>
      <c r="CT523" s="10">
        <f>3/24000000*OO[[#This Row],[154 (08JUL1985 03:00:00)-Water Temperature (C)]]*OO[[#This Row],[96]]</f>
        <v>6.250965372772499E-2</v>
      </c>
      <c r="CU523" s="10">
        <f>3/24000000*OO[[#This Row],[155 (08JUL1985 06:00:00)-Water Temperature (C)]]*OO[[#This Row],[97]]</f>
        <v>6.4333947477862488E-2</v>
      </c>
      <c r="CV523" s="10">
        <f>3/24000000*OO[[#This Row],[156 (08JUL1985 09:00:00)-Water Temperature (C)]]*OO[[#This Row],[98]]</f>
        <v>6.6222897068999989E-2</v>
      </c>
      <c r="CW523" s="10">
        <f>3/24000000*OO[[#This Row],[157 (08JUL1985 12:00:00)-Water Temperature (C)]]*OO[[#This Row],[99]]</f>
        <v>6.8127676814075E-2</v>
      </c>
    </row>
    <row r="524" spans="1:101" x14ac:dyDescent="0.35">
      <c r="A524" t="s">
        <v>531</v>
      </c>
      <c r="B524">
        <v>804.95849999999996</v>
      </c>
      <c r="C524" s="10">
        <f>3/24*OO[[#This Row],[59 (26JUN1985 06:00:00)-Water Temperature (C)]]*OO[[#This Row],[1]]/SUM(OO[1])</f>
        <v>0</v>
      </c>
      <c r="D524" s="10">
        <f>3/24*OO[[#This Row],[60 (26JUN1985 09:00:00)-Water Temperature (C)]]*OO[[#This Row],[2]]/SUM(OO[2])</f>
        <v>0</v>
      </c>
      <c r="E524" s="10">
        <f>3/24*OO[[#This Row],[61 (26JUN1985 12:00:00)-Water Temperature (C)]]*OO[[#This Row],[3]]/SUM(OO[3])</f>
        <v>0</v>
      </c>
      <c r="F524" s="10">
        <f>3/24*OO[[#This Row],[62 (26JUN1985 15:00:00)-Water Temperature (C)]]*OO[[#This Row],[4]]/SUM(OO[4])</f>
        <v>0</v>
      </c>
      <c r="G524" s="10">
        <f>3/24*OO[[#This Row],[63 (26JUN1985 18:00:00)-Water Temperature (C)]]*OO[[#This Row],[5]]/SUM(OO[5])</f>
        <v>0</v>
      </c>
      <c r="H524" s="10">
        <f>3/24*OO[[#This Row],[64 (26JUN1985 21:00:00)-Water Temperature (C)]]*OO[[#This Row],[6]]/SUM(OO[6])</f>
        <v>0</v>
      </c>
      <c r="I524" s="10">
        <f>3/24*OO[[#This Row],[65 (27JUN1985 00:00:00)-Water Temperature (C)]]*OO[[#This Row],[7]]/SUM(OO[7])</f>
        <v>0</v>
      </c>
      <c r="J524" s="10">
        <f>3/24*OO[[#This Row],[66 (27JUN1985 03:00:00)-Water Temperature (C)]]*OO[[#This Row],[8]]/SUM(OO[8])</f>
        <v>0</v>
      </c>
      <c r="K524" s="10">
        <f>3/24*OO[[#This Row],[67 (27JUN1985 06:00:00)-Water Temperature (C)]]*OO[[#This Row],[9]]/SUM(OO[9])</f>
        <v>0</v>
      </c>
      <c r="L524" s="10">
        <f>3/24*OO[[#This Row],[68 (27JUN1985 09:00:00)-Water Temperature (C)]]*OO[[#This Row],[10]]/SUM(OO[10])</f>
        <v>0</v>
      </c>
      <c r="M524" s="10">
        <f>3/24*OO[[#This Row],[69 (27JUN1985 12:00:00)-Water Temperature (C)]]*OO[[#This Row],[11]]/SUM(OO[11])</f>
        <v>0</v>
      </c>
      <c r="N524" s="10">
        <f>3/24*OO[[#This Row],[70 (27JUN1985 15:00:00)-Water Temperature (C)]]*OO[[#This Row],[12]]/SUM(OO[12])</f>
        <v>0</v>
      </c>
      <c r="O524" s="10">
        <f>3/24*OO[[#This Row],[71 (27JUN1985 18:00:00)-Water Temperature (C)]]*OO[[#This Row],[13]]/SUM(OO[13])</f>
        <v>0</v>
      </c>
      <c r="P524" s="10">
        <f>3/24*OO[[#This Row],[72 (27JUN1985 21:00:00)-Water Temperature (C)]]*OO[[#This Row],[14]]/SUM(OO[14])</f>
        <v>0</v>
      </c>
      <c r="Q524" s="10">
        <f>3/24*OO[[#This Row],[73 (28JUN1985 00:00:00)-Water Temperature (C)]]*OO[[#This Row],[15]]/SUM(OO[15])</f>
        <v>0</v>
      </c>
      <c r="R524" s="10">
        <f>3/24*OO[[#This Row],[74 (28JUN1985 03:00:00)-Water Temperature (C)]]*OO[[#This Row],[16]]/SUM(OO[16])</f>
        <v>0</v>
      </c>
      <c r="S524" s="10">
        <f>3/24*OO[[#This Row],[75 (28JUN1985 06:00:00)-Water Temperature (C)]]*OO[[#This Row],[17]]/SUM(OO[17])</f>
        <v>0</v>
      </c>
      <c r="T524" s="10">
        <f>3/24*OO[[#This Row],[76 (28JUN1985 09:00:00)-Water Temperature (C)]]*OO[[#This Row],[18]]/SUM(OO[18])</f>
        <v>0</v>
      </c>
      <c r="U524" s="10">
        <f>3/24*OO[[#This Row],[77 (28JUN1985 12:00:00)-Water Temperature (C)]]*OO[[#This Row],[19]]/SUM(OO[19])</f>
        <v>0</v>
      </c>
      <c r="V524" s="10">
        <f>3/24000000*OO[[#This Row],[78 (28JUN1985 15:00:00)-Water Temperature (C)]]*OO[[#This Row],[20]]</f>
        <v>0</v>
      </c>
      <c r="W524" s="10">
        <f>3/24000000*OO[[#This Row],[79 (28JUN1985 18:00:00)-Water Temperature (C)]]*OO[[#This Row],[21]]</f>
        <v>0</v>
      </c>
      <c r="X524" s="10">
        <f>3/24000000*OO[[#This Row],[80 (28JUN1985 21:00:00)-Water Temperature (C)]]*OO[[#This Row],[22]]</f>
        <v>0</v>
      </c>
      <c r="Y524" s="10">
        <f>3/24000000*OO[[#This Row],[81 (29JUN1985 00:00:00)-Water Temperature (C)]]*OO[[#This Row],[23]]</f>
        <v>0</v>
      </c>
      <c r="Z524" s="10">
        <f>3/24000000*OO[[#This Row],[82 (29JUN1985 03:00:00)-Water Temperature (C)]]*OO[[#This Row],[24]]</f>
        <v>0</v>
      </c>
      <c r="AA524" s="10">
        <f>3/24000000*OO[[#This Row],[83 (29JUN1985 06:00:00)-Water Temperature (C)]]*OO[[#This Row],[25]]</f>
        <v>0</v>
      </c>
      <c r="AB524" s="10">
        <f>3/24000000*OO[[#This Row],[84 (29JUN1985 09:00:00)-Water Temperature (C)]]*OO[[#This Row],[26]]</f>
        <v>0</v>
      </c>
      <c r="AC524" s="10">
        <f>3/24000000*OO[[#This Row],[85 (29JUN1985 12:00:00)-Water Temperature (C)]]*OO[[#This Row],[27]]</f>
        <v>0</v>
      </c>
      <c r="AD524" s="10">
        <f>3/24000000*OO[[#This Row],[86 (29JUN1985 15:00:00)-Water Temperature (C)]]*OO[[#This Row],[28]]</f>
        <v>0</v>
      </c>
      <c r="AE524" s="10">
        <f>3/24000000*OO[[#This Row],[88 (29JUN1985 21:00:00)-Water Temperature (C)]]*OO[[#This Row],[30]]</f>
        <v>6.476211400662499E-38</v>
      </c>
      <c r="AF524" s="10">
        <f>3/24000000*OO[[#This Row],[88 (29JUN1985 21:00:00)-Water Temperature (C)]]*OO[[#This Row],[30]]</f>
        <v>6.476211400662499E-38</v>
      </c>
      <c r="AG524" s="10">
        <f>3/24000000*OO[[#This Row],[89 (30JUN1985 00:00:00)-Water Temperature (C)]]*OO[[#This Row],[31]]</f>
        <v>1.8304658551978751E-34</v>
      </c>
      <c r="AH524" s="10">
        <f>3/24000000*OO[[#This Row],[90 (30JUN1985 03:00:00)-Water Temperature (C)]]*OO[[#This Row],[32]]</f>
        <v>2.1058916034809999E-31</v>
      </c>
      <c r="AI524" s="10">
        <f>3/24000000*OO[[#This Row],[91 (30JUN1985 06:00:00)-Water Temperature (C)]]*OO[[#This Row],[33]]</f>
        <v>1.11842316451875E-28</v>
      </c>
      <c r="AJ524" s="10">
        <f>3/24000000*OO[[#This Row],[92 (30JUN1985 09:00:00)-Water Temperature (C)]]*OO[[#This Row],[34]]</f>
        <v>3.0634458192430002E-26</v>
      </c>
      <c r="AK524" s="10">
        <f>3/24000000*OO[[#This Row],[93 (30JUN1985 12:00:00)-Water Temperature (C)]]*OO[[#This Row],[35]]</f>
        <v>4.7418528871874991E-24</v>
      </c>
      <c r="AL524" s="10">
        <f>3/24000000*OO[[#This Row],[94 (30JUN1985 15:00:00)-Water Temperature (C)]]*OO[[#This Row],[36]]</f>
        <v>4.4415619184062494E-22</v>
      </c>
      <c r="AM524" s="10">
        <f>3/24000000*OO[[#This Row],[95 (30JUN1985 18:00:00)-Water Temperature (C)]]*OO[[#This Row],[37]]</f>
        <v>2.6666674087668748E-20</v>
      </c>
      <c r="AN524" s="10">
        <f>3/24000000*OO[[#This Row],[96 (30JUN1985 21:00:00)-Water Temperature (C)]]*OO[[#This Row],[38]]</f>
        <v>1.0767857748716251E-18</v>
      </c>
      <c r="AO524" s="10">
        <f>3/24000000*OO[[#This Row],[97 (01JUL1985 00:00:00)-Water Temperature (C)]]*OO[[#This Row],[39]]</f>
        <v>3.0545181337855005E-17</v>
      </c>
      <c r="AP524" s="10">
        <f>3/24000000*OO[[#This Row],[98 (01JUL1985 03:00:00)-Water Temperature (C)]]*OO[[#This Row],[40]]</f>
        <v>6.3262195596499989E-16</v>
      </c>
      <c r="AQ524" s="10">
        <f>3/24000000*OO[[#This Row],[99 (01JUL1985 06:00:00)-Water Temperature (C)]]*OO[[#This Row],[41]]</f>
        <v>9.9044231686550012E-15</v>
      </c>
      <c r="AR524" s="10">
        <f>3/24000000*OO[[#This Row],[100 (01JUL1985 09:00:00)-Water Temperature (C)]]*OO[[#This Row],[42]]</f>
        <v>1.2086279472425001E-13</v>
      </c>
      <c r="AS524" s="10">
        <f>3/24000000*OO[[#This Row],[101 (01JUL1985 12:00:00)-Water Temperature (C)]]*OO[[#This Row],[43]]</f>
        <v>1.1735330567399996E-12</v>
      </c>
      <c r="AT524" s="10">
        <f>3/24000000*OO[[#This Row],[102 (01JUL1985 15:00:00)-Water Temperature (C)]]*OO[[#This Row],[44]]</f>
        <v>9.2477288306249998E-12</v>
      </c>
      <c r="AU524" s="10">
        <f>3/24000000*OO[[#This Row],[103 (01JUL1985 18:00:00)-Water Temperature (C)]]*OO[[#This Row],[45]]</f>
        <v>6.0410613606400006E-11</v>
      </c>
      <c r="AV524" s="10">
        <f>3/24000000*OO[[#This Row],[104 (01JUL1985 21:00:00)-Water Temperature (C)]]*OO[[#This Row],[46]]</f>
        <v>3.3307620852324999E-10</v>
      </c>
      <c r="AW524" s="10">
        <f>3/24000000*OO[[#This Row],[105 (02JUL1985 00:00:00)-Water Temperature (C)]]*OO[[#This Row],[47]]</f>
        <v>1.5792255074648748E-9</v>
      </c>
      <c r="AX524" s="10">
        <f>3/24000000*OO[[#This Row],[106 (02JUL1985 03:00:00)-Water Temperature (C)]]*OO[[#This Row],[48]]</f>
        <v>6.5285171777350004E-9</v>
      </c>
      <c r="AY524" s="10">
        <f>3/24000000*OO[[#This Row],[107 (02JUL1985 06:00:00)-Water Temperature (C)]]*OO[[#This Row],[49]]</f>
        <v>2.3841795303495002E-8</v>
      </c>
      <c r="AZ524" s="10">
        <f>3/24000000*OO[[#This Row],[108 (02JUL1985 09:00:00)-Water Temperature (C)]]*OO[[#This Row],[50]]</f>
        <v>7.7808302244375015E-8</v>
      </c>
      <c r="BA524" s="10">
        <f>3/24000000*OO[[#This Row],[109 (02JUL1985 12:00:00)-Water Temperature (C)]]*OO[[#This Row],[51]]</f>
        <v>2.2975907094149997E-7</v>
      </c>
      <c r="BB524" s="10">
        <f>3/24000000*OO[[#This Row],[110 (02JUL1985 15:00:00)-Water Temperature (C)]]*OO[[#This Row],[52]]</f>
        <v>6.1987114363649997E-7</v>
      </c>
      <c r="BC524" s="10">
        <f>3/24000000*OO[[#This Row],[111 (02JUL1985 18:00:00)-Water Temperature (C)]]*OO[[#This Row],[53]]</f>
        <v>1.5383300482935002E-6</v>
      </c>
      <c r="BD524" s="10">
        <f>3/24000000*OO[[#This Row],[112 (02JUL1985 21:00:00)-Water Temperature (C)]]*OO[[#This Row],[54]]</f>
        <v>3.5321688823574998E-6</v>
      </c>
      <c r="BE524" s="10">
        <f>3/24000000*OO[[#This Row],[113 (03JUL1985 00:00:00)-Water Temperature (C)]]*OO[[#This Row],[55]]</f>
        <v>7.5525504306599999E-6</v>
      </c>
      <c r="BF524" s="10">
        <f>3/24000000*OO[[#This Row],[114 (03JUL1985 03:00:00)-Water Temperature (C)]]*OO[[#This Row],[56]]</f>
        <v>1.5173118516794999E-5</v>
      </c>
      <c r="BG524" s="10">
        <f>3/24000000*OO[[#This Row],[115 (03JUL1985 06:00:00)-Water Temperature (C)]]*OO[[#This Row],[57]]</f>
        <v>2.8841640907521252E-5</v>
      </c>
      <c r="BH524" s="10">
        <f>3/24000000*OO[[#This Row],[116 (03JUL1985 09:00:00)-Water Temperature (C)]]*OO[[#This Row],[58]]</f>
        <v>5.2231519897125E-5</v>
      </c>
      <c r="BI524" s="10">
        <f>3/24000000*OO[[#This Row],[117 (03JUL1985 12:00:00)-Water Temperature (C)]]*OO[[#This Row],[59]]</f>
        <v>9.0347335484487502E-5</v>
      </c>
      <c r="BJ524" s="10">
        <f>3/24000000*OO[[#This Row],[118 (03JUL1985 15:00:00)-Water Temperature (C)]]*OO[[#This Row],[60]]</f>
        <v>1.4959080290699998E-4</v>
      </c>
      <c r="BK524" s="10">
        <f>3/24000000*OO[[#This Row],[119 (03JUL1985 18:00:00)-Water Temperature (C)]]*OO[[#This Row],[61]]</f>
        <v>2.3801289340792502E-4</v>
      </c>
      <c r="BL524" s="10">
        <f>3/24000000*OO[[#This Row],[120 (03JUL1985 21:00:00)-Water Temperature (C)]]*OO[[#This Row],[62]]</f>
        <v>3.6479830419982494E-4</v>
      </c>
      <c r="BM524" s="10">
        <f>3/24000000*OO[[#This Row],[121 (04JUL1985 00:00:00)-Water Temperature (C)]]*OO[[#This Row],[63]]</f>
        <v>5.4078193804687504E-4</v>
      </c>
      <c r="BN524" s="10">
        <f>3/24000000*OO[[#This Row],[122 (04JUL1985 03:00:00)-Water Temperature (C)]]*OO[[#This Row],[64]]</f>
        <v>7.7820769657312486E-4</v>
      </c>
      <c r="BO524" s="10">
        <f>3/24000000*OO[[#This Row],[123 (04JUL1985 06:00:00)-Water Temperature (C)]]*OO[[#This Row],[65]]</f>
        <v>1.0900818524041253E-3</v>
      </c>
      <c r="BP524" s="10">
        <f>3/24000000*OO[[#This Row],[124 (04JUL1985 09:00:00)-Water Temperature (C)]]*OO[[#This Row],[66]]</f>
        <v>1.4936459510560001E-3</v>
      </c>
      <c r="BQ524" s="10">
        <f>3/24000000*OO[[#This Row],[125 (04JUL1985 12:00:00)-Water Temperature (C)]]*OO[[#This Row],[67]]</f>
        <v>2.0005412213969995E-3</v>
      </c>
      <c r="BR524" s="10">
        <f>3/24000000*OO[[#This Row],[126 (04JUL1985 15:00:00)-Water Temperature (C)]]*OO[[#This Row],[68]]</f>
        <v>2.6209733857769997E-3</v>
      </c>
      <c r="BS524" s="10">
        <f>3/24000000*OO[[#This Row],[127 (04JUL1985 18:00:00)-Water Temperature (C)]]*OO[[#This Row],[69]]</f>
        <v>3.364660628517E-3</v>
      </c>
      <c r="BT524" s="10">
        <f>3/24000000*OO[[#This Row],[128 (04JUL1985 21:00:00)-Water Temperature (C)]]*OO[[#This Row],[70]]</f>
        <v>4.2376769639024987E-3</v>
      </c>
      <c r="BU524" s="10">
        <f>3/24000000*OO[[#This Row],[129 (05JUL1985 00:00:00)-Water Temperature (C)]]*OO[[#This Row],[71]]</f>
        <v>5.2417500794575004E-3</v>
      </c>
      <c r="BV524" s="10">
        <f>3/24000000*OO[[#This Row],[130 (05JUL1985 03:00:00)-Water Temperature (C)]]*OO[[#This Row],[72]]</f>
        <v>6.3851108680687508E-3</v>
      </c>
      <c r="BW524" s="10">
        <f>3/24000000*OO[[#This Row],[131 (05JUL1985 06:00:00)-Water Temperature (C)]]*OO[[#This Row],[73]]</f>
        <v>7.6741136501749995E-3</v>
      </c>
      <c r="BX524" s="10">
        <f>3/24000000*OO[[#This Row],[132 (05JUL1985 09:00:00)-Water Temperature (C)]]*OO[[#This Row],[74]]</f>
        <v>9.1327861089275011E-3</v>
      </c>
      <c r="BY524" s="10">
        <f>3/24000000*OO[[#This Row],[133 (05JUL1985 12:00:00)-Water Temperature (C)]]*OO[[#This Row],[75]]</f>
        <v>1.0750657080150001E-2</v>
      </c>
      <c r="BZ524" s="10">
        <f>3/24000000*OO[[#This Row],[134 (05JUL1985 15:00:00)-Water Temperature (C)]]*OO[[#This Row],[76]]</f>
        <v>1.2516448645440001E-2</v>
      </c>
      <c r="CA524" s="10">
        <f>3/24000000*OO[[#This Row],[135 (05JUL1985 18:00:00)-Water Temperature (C)]]*OO[[#This Row],[77]]</f>
        <v>1.4414871101879998E-2</v>
      </c>
      <c r="CB524" s="10">
        <f>3/24000000*OO[[#This Row],[136 (05JUL1985 21:00:00)-Water Temperature (C)]]*OO[[#This Row],[78]]</f>
        <v>1.6399490487509997E-2</v>
      </c>
      <c r="CC524" s="10">
        <f>3/24000000*OO[[#This Row],[137 (06JUL1985 00:00:00)-Water Temperature (C)]]*OO[[#This Row],[79]]</f>
        <v>1.8460486510737499E-2</v>
      </c>
      <c r="CD524" s="10">
        <f>3/24000000*OO[[#This Row],[138 (06JUL1985 03:00:00)-Water Temperature (C)]]*OO[[#This Row],[80]]</f>
        <v>2.0612783003287498E-2</v>
      </c>
      <c r="CE524" s="10">
        <f>3/24000000*OO[[#This Row],[139 (06JUL1985 06:00:00)-Water Temperature (C)]]*OO[[#This Row],[81]]</f>
        <v>2.2855340908039999E-2</v>
      </c>
      <c r="CF524" s="10">
        <f>3/24000000*OO[[#This Row],[140 (06JUL1985 09:00:00)-Water Temperature (C)]]*OO[[#This Row],[82]]</f>
        <v>2.525296609819375E-2</v>
      </c>
      <c r="CG524" s="10">
        <f>3/24000000*OO[[#This Row],[141 (06JUL1985 12:00:00)-Water Temperature (C)]]*OO[[#This Row],[83]]</f>
        <v>2.7747141901874998E-2</v>
      </c>
      <c r="CH524" s="10">
        <f>3/24000000*OO[[#This Row],[142 (06JUL1985 15:00:00)-Water Temperature (C)]]*OO[[#This Row],[84]]</f>
        <v>3.0295362179984998E-2</v>
      </c>
      <c r="CI524" s="10">
        <f>3/24000000*OO[[#This Row],[143 (06JUL1985 18:00:00)-Water Temperature (C)]]*OO[[#This Row],[85]]</f>
        <v>3.2870765239521253E-2</v>
      </c>
      <c r="CJ524" s="10">
        <f>3/24000000*OO[[#This Row],[144 (06JUL1985 21:00:00)-Water Temperature (C)]]*OO[[#This Row],[86]]</f>
        <v>3.5378830526279999E-2</v>
      </c>
      <c r="CK524" s="10">
        <f>3/24000000*OO[[#This Row],[145 (07JUL1985 00:00:00)-Water Temperature (C)]]*OO[[#This Row],[87]]</f>
        <v>3.7822863601599997E-2</v>
      </c>
      <c r="CL524" s="10">
        <f>3/24000000*OO[[#This Row],[146 (07JUL1985 03:00:00)-Water Temperature (C)]]*OO[[#This Row],[88]]</f>
        <v>4.0230670556850007E-2</v>
      </c>
      <c r="CM524" s="10">
        <f>3/24000000*OO[[#This Row],[147 (07JUL1985 06:00:00)-Water Temperature (C)]]*OO[[#This Row],[89]]</f>
        <v>4.2610544738299998E-2</v>
      </c>
      <c r="CN524" s="10">
        <f>3/24000000*OO[[#This Row],[148 (07JUL1985 09:00:00)-Water Temperature (C)]]*OO[[#This Row],[90]]</f>
        <v>4.4993036584000001E-2</v>
      </c>
      <c r="CO524" s="10">
        <f>3/24000000*OO[[#This Row],[149 (07JUL1985 12:00:00)-Water Temperature (C)]]*OO[[#This Row],[91]]</f>
        <v>4.7400033189749995E-2</v>
      </c>
      <c r="CP524" s="10">
        <f>3/24000000*OO[[#This Row],[150 (07JUL1985 15:00:00)-Water Temperature (C)]]*OO[[#This Row],[92]]</f>
        <v>4.98397554726E-2</v>
      </c>
      <c r="CQ524" s="10">
        <f>3/24000000*OO[[#This Row],[151 (07JUL1985 18:00:00)-Water Temperature (C)]]*OO[[#This Row],[93]]</f>
        <v>5.214213012619999E-2</v>
      </c>
      <c r="CR524" s="10">
        <f>3/24000000*OO[[#This Row],[152 (07JUL1985 21:00:00)-Water Temperature (C)]]*OO[[#This Row],[94]]</f>
        <v>5.4267220366799998E-2</v>
      </c>
      <c r="CS524" s="10">
        <f>3/24000000*OO[[#This Row],[153 (08JUL1985 00:00:00)-Water Temperature (C)]]*OO[[#This Row],[95]]</f>
        <v>5.6281830736899997E-2</v>
      </c>
      <c r="CT524" s="10">
        <f>3/24000000*OO[[#This Row],[154 (08JUL1985 03:00:00)-Water Temperature (C)]]*OO[[#This Row],[96]]</f>
        <v>5.8201722816250002E-2</v>
      </c>
      <c r="CU524" s="10">
        <f>3/24000000*OO[[#This Row],[155 (08JUL1985 06:00:00)-Water Temperature (C)]]*OO[[#This Row],[97]]</f>
        <v>6.004234128535E-2</v>
      </c>
      <c r="CV524" s="10">
        <f>3/24000000*OO[[#This Row],[156 (08JUL1985 09:00:00)-Water Temperature (C)]]*OO[[#This Row],[98]]</f>
        <v>6.1944737157599995E-2</v>
      </c>
      <c r="CW524" s="10">
        <f>3/24000000*OO[[#This Row],[157 (08JUL1985 12:00:00)-Water Temperature (C)]]*OO[[#This Row],[99]]</f>
        <v>6.3863121107924997E-2</v>
      </c>
    </row>
    <row r="525" spans="1:101" x14ac:dyDescent="0.35">
      <c r="A525" t="s">
        <v>532</v>
      </c>
      <c r="B525">
        <v>783.41830000000004</v>
      </c>
      <c r="C525" s="10">
        <f>3/24*OO[[#This Row],[59 (26JUN1985 06:00:00)-Water Temperature (C)]]*OO[[#This Row],[1]]/SUM(OO[1])</f>
        <v>0</v>
      </c>
      <c r="D525" s="10">
        <f>3/24*OO[[#This Row],[60 (26JUN1985 09:00:00)-Water Temperature (C)]]*OO[[#This Row],[2]]/SUM(OO[2])</f>
        <v>0</v>
      </c>
      <c r="E525" s="10">
        <f>3/24*OO[[#This Row],[61 (26JUN1985 12:00:00)-Water Temperature (C)]]*OO[[#This Row],[3]]/SUM(OO[3])</f>
        <v>0</v>
      </c>
      <c r="F525" s="10">
        <f>3/24*OO[[#This Row],[62 (26JUN1985 15:00:00)-Water Temperature (C)]]*OO[[#This Row],[4]]/SUM(OO[4])</f>
        <v>0</v>
      </c>
      <c r="G525" s="10">
        <f>3/24*OO[[#This Row],[63 (26JUN1985 18:00:00)-Water Temperature (C)]]*OO[[#This Row],[5]]/SUM(OO[5])</f>
        <v>0</v>
      </c>
      <c r="H525" s="10">
        <f>3/24*OO[[#This Row],[64 (26JUN1985 21:00:00)-Water Temperature (C)]]*OO[[#This Row],[6]]/SUM(OO[6])</f>
        <v>0</v>
      </c>
      <c r="I525" s="10">
        <f>3/24*OO[[#This Row],[65 (27JUN1985 00:00:00)-Water Temperature (C)]]*OO[[#This Row],[7]]/SUM(OO[7])</f>
        <v>0</v>
      </c>
      <c r="J525" s="10">
        <f>3/24*OO[[#This Row],[66 (27JUN1985 03:00:00)-Water Temperature (C)]]*OO[[#This Row],[8]]/SUM(OO[8])</f>
        <v>0</v>
      </c>
      <c r="K525" s="10">
        <f>3/24*OO[[#This Row],[67 (27JUN1985 06:00:00)-Water Temperature (C)]]*OO[[#This Row],[9]]/SUM(OO[9])</f>
        <v>0</v>
      </c>
      <c r="L525" s="10">
        <f>3/24*OO[[#This Row],[68 (27JUN1985 09:00:00)-Water Temperature (C)]]*OO[[#This Row],[10]]/SUM(OO[10])</f>
        <v>0</v>
      </c>
      <c r="M525" s="10">
        <f>3/24*OO[[#This Row],[69 (27JUN1985 12:00:00)-Water Temperature (C)]]*OO[[#This Row],[11]]/SUM(OO[11])</f>
        <v>0</v>
      </c>
      <c r="N525" s="10">
        <f>3/24*OO[[#This Row],[70 (27JUN1985 15:00:00)-Water Temperature (C)]]*OO[[#This Row],[12]]/SUM(OO[12])</f>
        <v>0</v>
      </c>
      <c r="O525" s="10">
        <f>3/24*OO[[#This Row],[71 (27JUN1985 18:00:00)-Water Temperature (C)]]*OO[[#This Row],[13]]/SUM(OO[13])</f>
        <v>0</v>
      </c>
      <c r="P525" s="10">
        <f>3/24*OO[[#This Row],[72 (27JUN1985 21:00:00)-Water Temperature (C)]]*OO[[#This Row],[14]]/SUM(OO[14])</f>
        <v>0</v>
      </c>
      <c r="Q525" s="10">
        <f>3/24*OO[[#This Row],[73 (28JUN1985 00:00:00)-Water Temperature (C)]]*OO[[#This Row],[15]]/SUM(OO[15])</f>
        <v>0</v>
      </c>
      <c r="R525" s="10">
        <f>3/24*OO[[#This Row],[74 (28JUN1985 03:00:00)-Water Temperature (C)]]*OO[[#This Row],[16]]/SUM(OO[16])</f>
        <v>0</v>
      </c>
      <c r="S525" s="10">
        <f>3/24*OO[[#This Row],[75 (28JUN1985 06:00:00)-Water Temperature (C)]]*OO[[#This Row],[17]]/SUM(OO[17])</f>
        <v>0</v>
      </c>
      <c r="T525" s="10">
        <f>3/24*OO[[#This Row],[76 (28JUN1985 09:00:00)-Water Temperature (C)]]*OO[[#This Row],[18]]/SUM(OO[18])</f>
        <v>0</v>
      </c>
      <c r="U525" s="10">
        <f>3/24*OO[[#This Row],[77 (28JUN1985 12:00:00)-Water Temperature (C)]]*OO[[#This Row],[19]]/SUM(OO[19])</f>
        <v>0</v>
      </c>
      <c r="V525" s="10">
        <f>3/24000000*OO[[#This Row],[78 (28JUN1985 15:00:00)-Water Temperature (C)]]*OO[[#This Row],[20]]</f>
        <v>0</v>
      </c>
      <c r="W525" s="10">
        <f>3/24000000*OO[[#This Row],[79 (28JUN1985 18:00:00)-Water Temperature (C)]]*OO[[#This Row],[21]]</f>
        <v>0</v>
      </c>
      <c r="X525" s="10">
        <f>3/24000000*OO[[#This Row],[80 (28JUN1985 21:00:00)-Water Temperature (C)]]*OO[[#This Row],[22]]</f>
        <v>0</v>
      </c>
      <c r="Y525" s="10">
        <f>3/24000000*OO[[#This Row],[81 (29JUN1985 00:00:00)-Water Temperature (C)]]*OO[[#This Row],[23]]</f>
        <v>0</v>
      </c>
      <c r="Z525" s="10">
        <f>3/24000000*OO[[#This Row],[82 (29JUN1985 03:00:00)-Water Temperature (C)]]*OO[[#This Row],[24]]</f>
        <v>0</v>
      </c>
      <c r="AA525" s="10">
        <f>3/24000000*OO[[#This Row],[83 (29JUN1985 06:00:00)-Water Temperature (C)]]*OO[[#This Row],[25]]</f>
        <v>0</v>
      </c>
      <c r="AB525" s="10">
        <f>3/24000000*OO[[#This Row],[84 (29JUN1985 09:00:00)-Water Temperature (C)]]*OO[[#This Row],[26]]</f>
        <v>0</v>
      </c>
      <c r="AC525" s="10">
        <f>3/24000000*OO[[#This Row],[85 (29JUN1985 12:00:00)-Water Temperature (C)]]*OO[[#This Row],[27]]</f>
        <v>0</v>
      </c>
      <c r="AD525" s="10">
        <f>3/24000000*OO[[#This Row],[86 (29JUN1985 15:00:00)-Water Temperature (C)]]*OO[[#This Row],[28]]</f>
        <v>0</v>
      </c>
      <c r="AE525" s="10">
        <f>3/24000000*OO[[#This Row],[88 (29JUN1985 21:00:00)-Water Temperature (C)]]*OO[[#This Row],[30]]</f>
        <v>1.9041173293327502E-38</v>
      </c>
      <c r="AF525" s="10">
        <f>3/24000000*OO[[#This Row],[88 (29JUN1985 21:00:00)-Water Temperature (C)]]*OO[[#This Row],[30]]</f>
        <v>1.9041173293327502E-38</v>
      </c>
      <c r="AG525" s="10">
        <f>3/24000000*OO[[#This Row],[89 (30JUN1985 00:00:00)-Water Temperature (C)]]*OO[[#This Row],[31]]</f>
        <v>5.7710726077400005E-35</v>
      </c>
      <c r="AH525" s="10">
        <f>3/24000000*OO[[#This Row],[90 (30JUN1985 03:00:00)-Water Temperature (C)]]*OO[[#This Row],[32]]</f>
        <v>7.0838387528999999E-32</v>
      </c>
      <c r="AI525" s="10">
        <f>3/24000000*OO[[#This Row],[91 (30JUN1985 06:00:00)-Water Temperature (C)]]*OO[[#This Row],[33]]</f>
        <v>3.9927343896092492E-29</v>
      </c>
      <c r="AJ525" s="10">
        <f>3/24000000*OO[[#This Row],[92 (30JUN1985 09:00:00)-Water Temperature (C)]]*OO[[#This Row],[34]]</f>
        <v>1.15475435802875E-26</v>
      </c>
      <c r="AK525" s="10">
        <f>3/24000000*OO[[#This Row],[93 (30JUN1985 12:00:00)-Water Temperature (C)]]*OO[[#This Row],[35]]</f>
        <v>1.8796846558139997E-24</v>
      </c>
      <c r="AL525" s="10">
        <f>3/24000000*OO[[#This Row],[94 (30JUN1985 15:00:00)-Water Temperature (C)]]*OO[[#This Row],[36]]</f>
        <v>1.8453858228697498E-22</v>
      </c>
      <c r="AM525" s="10">
        <f>3/24000000*OO[[#This Row],[95 (30JUN1985 18:00:00)-Water Temperature (C)]]*OO[[#This Row],[37]]</f>
        <v>1.1577662400187499E-20</v>
      </c>
      <c r="AN525" s="10">
        <f>3/24000000*OO[[#This Row],[96 (30JUN1985 21:00:00)-Water Temperature (C)]]*OO[[#This Row],[38]]</f>
        <v>4.8724108922587502E-19</v>
      </c>
      <c r="AO525" s="10">
        <f>3/24000000*OO[[#This Row],[97 (01JUL1985 00:00:00)-Water Temperature (C)]]*OO[[#This Row],[39]]</f>
        <v>1.4371373610125001E-17</v>
      </c>
      <c r="AP525" s="10">
        <f>3/24000000*OO[[#This Row],[98 (01JUL1985 03:00:00)-Water Temperature (C)]]*OO[[#This Row],[40]]</f>
        <v>3.0882107297737495E-16</v>
      </c>
      <c r="AQ525" s="10">
        <f>3/24000000*OO[[#This Row],[99 (01JUL1985 06:00:00)-Water Temperature (C)]]*OO[[#This Row],[41]]</f>
        <v>5.0068449631575E-15</v>
      </c>
      <c r="AR525" s="10">
        <f>3/24000000*OO[[#This Row],[100 (01JUL1985 09:00:00)-Water Temperature (C)]]*OO[[#This Row],[42]]</f>
        <v>6.3150369012249992E-14</v>
      </c>
      <c r="AS525" s="10">
        <f>3/24000000*OO[[#This Row],[101 (01JUL1985 12:00:00)-Water Temperature (C)]]*OO[[#This Row],[43]]</f>
        <v>6.3260815564499999E-13</v>
      </c>
      <c r="AT525" s="10">
        <f>3/24000000*OO[[#This Row],[102 (01JUL1985 15:00:00)-Water Temperature (C)]]*OO[[#This Row],[44]]</f>
        <v>5.1343925724600007E-12</v>
      </c>
      <c r="AU525" s="10">
        <f>3/24000000*OO[[#This Row],[103 (01JUL1985 18:00:00)-Water Temperature (C)]]*OO[[#This Row],[45]]</f>
        <v>3.4491625497726255E-11</v>
      </c>
      <c r="AV525" s="10">
        <f>3/24000000*OO[[#This Row],[104 (01JUL1985 21:00:00)-Water Temperature (C)]]*OO[[#This Row],[46]]</f>
        <v>1.95279957229225E-10</v>
      </c>
      <c r="AW525" s="10">
        <f>3/24000000*OO[[#This Row],[105 (02JUL1985 00:00:00)-Water Temperature (C)]]*OO[[#This Row],[47]]</f>
        <v>9.4942676122512494E-10</v>
      </c>
      <c r="AX525" s="10">
        <f>3/24000000*OO[[#This Row],[106 (02JUL1985 03:00:00)-Water Temperature (C)]]*OO[[#This Row],[48]]</f>
        <v>4.0192346790599996E-9</v>
      </c>
      <c r="AY525" s="10">
        <f>3/24000000*OO[[#This Row],[107 (02JUL1985 06:00:00)-Water Temperature (C)]]*OO[[#This Row],[49]]</f>
        <v>1.5011295397919998E-8</v>
      </c>
      <c r="AZ525" s="10">
        <f>3/24000000*OO[[#This Row],[108 (02JUL1985 09:00:00)-Water Temperature (C)]]*OO[[#This Row],[50]]</f>
        <v>5.0041257467437491E-8</v>
      </c>
      <c r="BA525" s="10">
        <f>3/24000000*OO[[#This Row],[109 (02JUL1985 12:00:00)-Water Temperature (C)]]*OO[[#This Row],[51]]</f>
        <v>1.507570532861E-7</v>
      </c>
      <c r="BB525" s="10">
        <f>3/24000000*OO[[#This Row],[110 (02JUL1985 15:00:00)-Water Temperature (C)]]*OO[[#This Row],[52]]</f>
        <v>4.1449555564287501E-7</v>
      </c>
      <c r="BC525" s="10">
        <f>3/24000000*OO[[#This Row],[111 (02JUL1985 18:00:00)-Water Temperature (C)]]*OO[[#This Row],[53]]</f>
        <v>1.0471830200672501E-6</v>
      </c>
      <c r="BD525" s="10">
        <f>3/24000000*OO[[#This Row],[112 (02JUL1985 21:00:00)-Water Temperature (C)]]*OO[[#This Row],[54]]</f>
        <v>2.4454501030000001E-6</v>
      </c>
      <c r="BE525" s="10">
        <f>3/24000000*OO[[#This Row],[113 (03JUL1985 00:00:00)-Water Temperature (C)]]*OO[[#This Row],[55]]</f>
        <v>5.3131395529612497E-6</v>
      </c>
      <c r="BF525" s="10">
        <f>3/24000000*OO[[#This Row],[114 (03JUL1985 03:00:00)-Water Temperature (C)]]*OO[[#This Row],[56]]</f>
        <v>1.0836588884276248E-5</v>
      </c>
      <c r="BG525" s="10">
        <f>3/24000000*OO[[#This Row],[115 (03JUL1985 06:00:00)-Water Temperature (C)]]*OO[[#This Row],[57]]</f>
        <v>2.0895240037924998E-5</v>
      </c>
      <c r="BH525" s="10">
        <f>3/24000000*OO[[#This Row],[116 (03JUL1985 09:00:00)-Water Temperature (C)]]*OO[[#This Row],[58]]</f>
        <v>3.8355042438448746E-5</v>
      </c>
      <c r="BI525" s="10">
        <f>3/24000000*OO[[#This Row],[117 (03JUL1985 12:00:00)-Water Temperature (C)]]*OO[[#This Row],[59]]</f>
        <v>6.7195732004700001E-5</v>
      </c>
      <c r="BJ525" s="10">
        <f>3/24000000*OO[[#This Row],[118 (03JUL1985 15:00:00)-Water Temperature (C)]]*OO[[#This Row],[60]]</f>
        <v>1.12602270486225E-4</v>
      </c>
      <c r="BK525" s="10">
        <f>3/24000000*OO[[#This Row],[119 (03JUL1985 18:00:00)-Water Temperature (C)]]*OO[[#This Row],[61]]</f>
        <v>1.8120266567658749E-4</v>
      </c>
      <c r="BL525" s="10">
        <f>3/24000000*OO[[#This Row],[120 (03JUL1985 21:00:00)-Water Temperature (C)]]*OO[[#This Row],[62]]</f>
        <v>2.8073044147005E-4</v>
      </c>
      <c r="BM525" s="10">
        <f>3/24000000*OO[[#This Row],[121 (04JUL1985 00:00:00)-Water Temperature (C)]]*OO[[#This Row],[63]]</f>
        <v>4.2042786124149996E-4</v>
      </c>
      <c r="BN525" s="10">
        <f>3/24000000*OO[[#This Row],[122 (04JUL1985 03:00:00)-Water Temperature (C)]]*OO[[#This Row],[64]]</f>
        <v>6.108957242595E-4</v>
      </c>
      <c r="BO525" s="10">
        <f>3/24000000*OO[[#This Row],[123 (04JUL1985 06:00:00)-Water Temperature (C)]]*OO[[#This Row],[65]]</f>
        <v>8.6359674552637501E-4</v>
      </c>
      <c r="BP525" s="10">
        <f>3/24000000*OO[[#This Row],[124 (04JUL1985 09:00:00)-Water Temperature (C)]]*OO[[#This Row],[66]]</f>
        <v>1.1935780494481249E-3</v>
      </c>
      <c r="BQ525" s="10">
        <f>3/24000000*OO[[#This Row],[125 (04JUL1985 12:00:00)-Water Temperature (C)]]*OO[[#This Row],[67]]</f>
        <v>1.6117804911025E-3</v>
      </c>
      <c r="BR525" s="10">
        <f>3/24000000*OO[[#This Row],[126 (04JUL1985 15:00:00)-Water Temperature (C)]]*OO[[#This Row],[68]]</f>
        <v>2.1281158195219996E-3</v>
      </c>
      <c r="BS525" s="10">
        <f>3/24000000*OO[[#This Row],[127 (04JUL1985 18:00:00)-Water Temperature (C)]]*OO[[#This Row],[69]]</f>
        <v>2.7522267832293746E-3</v>
      </c>
      <c r="BT525" s="10">
        <f>3/24000000*OO[[#This Row],[128 (04JUL1985 21:00:00)-Water Temperature (C)]]*OO[[#This Row],[70]]</f>
        <v>3.4908471611519998E-3</v>
      </c>
      <c r="BU525" s="10">
        <f>3/24000000*OO[[#This Row],[129 (05JUL1985 00:00:00)-Water Temperature (C)]]*OO[[#This Row],[71]]</f>
        <v>4.3470789938399998E-3</v>
      </c>
      <c r="BV525" s="10">
        <f>3/24000000*OO[[#This Row],[130 (05JUL1985 03:00:00)-Water Temperature (C)]]*OO[[#This Row],[72]]</f>
        <v>5.3292335121899997E-3</v>
      </c>
      <c r="BW525" s="10">
        <f>3/24000000*OO[[#This Row],[131 (05JUL1985 06:00:00)-Water Temperature (C)]]*OO[[#This Row],[73]]</f>
        <v>6.4442518584000002E-3</v>
      </c>
      <c r="BX525" s="10">
        <f>3/24000000*OO[[#This Row],[132 (05JUL1985 09:00:00)-Water Temperature (C)]]*OO[[#This Row],[74]]</f>
        <v>7.7135211831824988E-3</v>
      </c>
      <c r="BY525" s="10">
        <f>3/24000000*OO[[#This Row],[133 (05JUL1985 12:00:00)-Water Temperature (C)]]*OO[[#This Row],[75]]</f>
        <v>9.1299588563450006E-3</v>
      </c>
      <c r="BZ525" s="10">
        <f>3/24000000*OO[[#This Row],[134 (05JUL1985 15:00:00)-Water Temperature (C)]]*OO[[#This Row],[76]]</f>
        <v>1.06851828080175E-2</v>
      </c>
      <c r="CA525" s="10">
        <f>3/24000000*OO[[#This Row],[135 (05JUL1985 18:00:00)-Water Temperature (C)]]*OO[[#This Row],[77]]</f>
        <v>1.2367527905054999E-2</v>
      </c>
      <c r="CB525" s="10">
        <f>3/24000000*OO[[#This Row],[136 (05JUL1985 21:00:00)-Water Temperature (C)]]*OO[[#This Row],[78]]</f>
        <v>1.4138234611749999E-2</v>
      </c>
      <c r="CC525" s="10">
        <f>3/24000000*OO[[#This Row],[137 (06JUL1985 00:00:00)-Water Temperature (C)]]*OO[[#This Row],[79]]</f>
        <v>1.5988795189661252E-2</v>
      </c>
      <c r="CD525" s="10">
        <f>3/24000000*OO[[#This Row],[138 (06JUL1985 03:00:00)-Water Temperature (C)]]*OO[[#This Row],[80]]</f>
        <v>1.7931967573774996E-2</v>
      </c>
      <c r="CE525" s="10">
        <f>3/24000000*OO[[#This Row],[139 (06JUL1985 06:00:00)-Water Temperature (C)]]*OO[[#This Row],[81]]</f>
        <v>1.9967170244700003E-2</v>
      </c>
      <c r="CF525" s="10">
        <f>3/24000000*OO[[#This Row],[140 (06JUL1985 09:00:00)-Water Temperature (C)]]*OO[[#This Row],[82]]</f>
        <v>2.2150332898085E-2</v>
      </c>
      <c r="CG525" s="10">
        <f>3/24000000*OO[[#This Row],[141 (06JUL1985 12:00:00)-Water Temperature (C)]]*OO[[#This Row],[83]]</f>
        <v>2.4431528921280001E-2</v>
      </c>
      <c r="CH525" s="10">
        <f>3/24000000*OO[[#This Row],[142 (06JUL1985 15:00:00)-Water Temperature (C)]]*OO[[#This Row],[84]]</f>
        <v>2.6773531277205002E-2</v>
      </c>
      <c r="CI525" s="10">
        <f>3/24000000*OO[[#This Row],[143 (06JUL1985 18:00:00)-Water Temperature (C)]]*OO[[#This Row],[85]]</f>
        <v>2.915223669140625E-2</v>
      </c>
      <c r="CJ525" s="10">
        <f>3/24000000*OO[[#This Row],[144 (06JUL1985 21:00:00)-Water Temperature (C)]]*OO[[#This Row],[86]]</f>
        <v>3.1484886244874999E-2</v>
      </c>
      <c r="CK525" s="10">
        <f>3/24000000*OO[[#This Row],[145 (07JUL1985 00:00:00)-Water Temperature (C)]]*OO[[#This Row],[87]]</f>
        <v>3.3771637999748749E-2</v>
      </c>
      <c r="CL525" s="10">
        <f>3/24000000*OO[[#This Row],[146 (07JUL1985 03:00:00)-Water Temperature (C)]]*OO[[#This Row],[88]]</f>
        <v>3.6036875182137496E-2</v>
      </c>
      <c r="CM525" s="10">
        <f>3/24000000*OO[[#This Row],[147 (07JUL1985 06:00:00)-Water Temperature (C)]]*OO[[#This Row],[89]]</f>
        <v>3.8287021361312498E-2</v>
      </c>
      <c r="CN525" s="10">
        <f>3/24000000*OO[[#This Row],[148 (07JUL1985 09:00:00)-Water Temperature (C)]]*OO[[#This Row],[90]]</f>
        <v>4.0548527036062494E-2</v>
      </c>
      <c r="CO525" s="10">
        <f>3/24000000*OO[[#This Row],[149 (07JUL1985 12:00:00)-Water Temperature (C)]]*OO[[#This Row],[91]]</f>
        <v>4.2839589638999996E-2</v>
      </c>
      <c r="CP525" s="10">
        <f>3/24000000*OO[[#This Row],[150 (07JUL1985 15:00:00)-Water Temperature (C)]]*OO[[#This Row],[92]]</f>
        <v>4.5166972811537497E-2</v>
      </c>
      <c r="CQ525" s="10">
        <f>3/24000000*OO[[#This Row],[151 (07JUL1985 18:00:00)-Water Temperature (C)]]*OO[[#This Row],[93]]</f>
        <v>4.7378477808400002E-2</v>
      </c>
      <c r="CR525" s="10">
        <f>3/24000000*OO[[#This Row],[152 (07JUL1985 21:00:00)-Water Temperature (C)]]*OO[[#This Row],[94]]</f>
        <v>4.9436805228749998E-2</v>
      </c>
      <c r="CS525" s="10">
        <f>3/24000000*OO[[#This Row],[153 (08JUL1985 00:00:00)-Water Temperature (C)]]*OO[[#This Row],[95]]</f>
        <v>5.1400031427225004E-2</v>
      </c>
      <c r="CT525" s="10">
        <f>3/24000000*OO[[#This Row],[154 (08JUL1985 03:00:00)-Water Temperature (C)]]*OO[[#This Row],[96]]</f>
        <v>5.3281810353150001E-2</v>
      </c>
      <c r="CU525" s="10">
        <f>3/24000000*OO[[#This Row],[155 (08JUL1985 06:00:00)-Water Temperature (C)]]*OO[[#This Row],[97]]</f>
        <v>5.5096087641375004E-2</v>
      </c>
      <c r="CV525" s="10">
        <f>3/24000000*OO[[#This Row],[156 (08JUL1985 09:00:00)-Water Temperature (C)]]*OO[[#This Row],[98]]</f>
        <v>5.6968714304250004E-2</v>
      </c>
      <c r="CW525" s="10">
        <f>3/24000000*OO[[#This Row],[157 (08JUL1985 12:00:00)-Water Temperature (C)]]*OO[[#This Row],[99]]</f>
        <v>5.8858868509049991E-2</v>
      </c>
    </row>
    <row r="526" spans="1:101" x14ac:dyDescent="0.35">
      <c r="A526" t="s">
        <v>533</v>
      </c>
      <c r="B526">
        <v>791.6662</v>
      </c>
      <c r="C526" s="10">
        <f>3/24*OO[[#This Row],[59 (26JUN1985 06:00:00)-Water Temperature (C)]]*OO[[#This Row],[1]]/SUM(OO[1])</f>
        <v>0</v>
      </c>
      <c r="D526" s="10">
        <f>3/24*OO[[#This Row],[60 (26JUN1985 09:00:00)-Water Temperature (C)]]*OO[[#This Row],[2]]/SUM(OO[2])</f>
        <v>0</v>
      </c>
      <c r="E526" s="10">
        <f>3/24*OO[[#This Row],[61 (26JUN1985 12:00:00)-Water Temperature (C)]]*OO[[#This Row],[3]]/SUM(OO[3])</f>
        <v>0</v>
      </c>
      <c r="F526" s="10">
        <f>3/24*OO[[#This Row],[62 (26JUN1985 15:00:00)-Water Temperature (C)]]*OO[[#This Row],[4]]/SUM(OO[4])</f>
        <v>0</v>
      </c>
      <c r="G526" s="10">
        <f>3/24*OO[[#This Row],[63 (26JUN1985 18:00:00)-Water Temperature (C)]]*OO[[#This Row],[5]]/SUM(OO[5])</f>
        <v>0</v>
      </c>
      <c r="H526" s="10">
        <f>3/24*OO[[#This Row],[64 (26JUN1985 21:00:00)-Water Temperature (C)]]*OO[[#This Row],[6]]/SUM(OO[6])</f>
        <v>0</v>
      </c>
      <c r="I526" s="10">
        <f>3/24*OO[[#This Row],[65 (27JUN1985 00:00:00)-Water Temperature (C)]]*OO[[#This Row],[7]]/SUM(OO[7])</f>
        <v>0</v>
      </c>
      <c r="J526" s="10">
        <f>3/24*OO[[#This Row],[66 (27JUN1985 03:00:00)-Water Temperature (C)]]*OO[[#This Row],[8]]/SUM(OO[8])</f>
        <v>0</v>
      </c>
      <c r="K526" s="10">
        <f>3/24*OO[[#This Row],[67 (27JUN1985 06:00:00)-Water Temperature (C)]]*OO[[#This Row],[9]]/SUM(OO[9])</f>
        <v>0</v>
      </c>
      <c r="L526" s="10">
        <f>3/24*OO[[#This Row],[68 (27JUN1985 09:00:00)-Water Temperature (C)]]*OO[[#This Row],[10]]/SUM(OO[10])</f>
        <v>0</v>
      </c>
      <c r="M526" s="10">
        <f>3/24*OO[[#This Row],[69 (27JUN1985 12:00:00)-Water Temperature (C)]]*OO[[#This Row],[11]]/SUM(OO[11])</f>
        <v>0</v>
      </c>
      <c r="N526" s="10">
        <f>3/24*OO[[#This Row],[70 (27JUN1985 15:00:00)-Water Temperature (C)]]*OO[[#This Row],[12]]/SUM(OO[12])</f>
        <v>0</v>
      </c>
      <c r="O526" s="10">
        <f>3/24*OO[[#This Row],[71 (27JUN1985 18:00:00)-Water Temperature (C)]]*OO[[#This Row],[13]]/SUM(OO[13])</f>
        <v>0</v>
      </c>
      <c r="P526" s="10">
        <f>3/24*OO[[#This Row],[72 (27JUN1985 21:00:00)-Water Temperature (C)]]*OO[[#This Row],[14]]/SUM(OO[14])</f>
        <v>0</v>
      </c>
      <c r="Q526" s="10">
        <f>3/24*OO[[#This Row],[73 (28JUN1985 00:00:00)-Water Temperature (C)]]*OO[[#This Row],[15]]/SUM(OO[15])</f>
        <v>0</v>
      </c>
      <c r="R526" s="10">
        <f>3/24*OO[[#This Row],[74 (28JUN1985 03:00:00)-Water Temperature (C)]]*OO[[#This Row],[16]]/SUM(OO[16])</f>
        <v>0</v>
      </c>
      <c r="S526" s="10">
        <f>3/24*OO[[#This Row],[75 (28JUN1985 06:00:00)-Water Temperature (C)]]*OO[[#This Row],[17]]/SUM(OO[17])</f>
        <v>0</v>
      </c>
      <c r="T526" s="10">
        <f>3/24*OO[[#This Row],[76 (28JUN1985 09:00:00)-Water Temperature (C)]]*OO[[#This Row],[18]]/SUM(OO[18])</f>
        <v>0</v>
      </c>
      <c r="U526" s="10">
        <f>3/24*OO[[#This Row],[77 (28JUN1985 12:00:00)-Water Temperature (C)]]*OO[[#This Row],[19]]/SUM(OO[19])</f>
        <v>0</v>
      </c>
      <c r="V526" s="10">
        <f>3/24000000*OO[[#This Row],[78 (28JUN1985 15:00:00)-Water Temperature (C)]]*OO[[#This Row],[20]]</f>
        <v>0</v>
      </c>
      <c r="W526" s="10">
        <f>3/24000000*OO[[#This Row],[79 (28JUN1985 18:00:00)-Water Temperature (C)]]*OO[[#This Row],[21]]</f>
        <v>0</v>
      </c>
      <c r="X526" s="10">
        <f>3/24000000*OO[[#This Row],[80 (28JUN1985 21:00:00)-Water Temperature (C)]]*OO[[#This Row],[22]]</f>
        <v>0</v>
      </c>
      <c r="Y526" s="10">
        <f>3/24000000*OO[[#This Row],[81 (29JUN1985 00:00:00)-Water Temperature (C)]]*OO[[#This Row],[23]]</f>
        <v>0</v>
      </c>
      <c r="Z526" s="10">
        <f>3/24000000*OO[[#This Row],[82 (29JUN1985 03:00:00)-Water Temperature (C)]]*OO[[#This Row],[24]]</f>
        <v>0</v>
      </c>
      <c r="AA526" s="10">
        <f>3/24000000*OO[[#This Row],[83 (29JUN1985 06:00:00)-Water Temperature (C)]]*OO[[#This Row],[25]]</f>
        <v>0</v>
      </c>
      <c r="AB526" s="10">
        <f>3/24000000*OO[[#This Row],[84 (29JUN1985 09:00:00)-Water Temperature (C)]]*OO[[#This Row],[26]]</f>
        <v>0</v>
      </c>
      <c r="AC526" s="10">
        <f>3/24000000*OO[[#This Row],[85 (29JUN1985 12:00:00)-Water Temperature (C)]]*OO[[#This Row],[27]]</f>
        <v>0</v>
      </c>
      <c r="AD526" s="10">
        <f>3/24000000*OO[[#This Row],[86 (29JUN1985 15:00:00)-Water Temperature (C)]]*OO[[#This Row],[28]]</f>
        <v>0</v>
      </c>
      <c r="AE526" s="10">
        <f>3/24000000*OO[[#This Row],[88 (29JUN1985 21:00:00)-Water Temperature (C)]]*OO[[#This Row],[30]]</f>
        <v>5.2718857790025E-39</v>
      </c>
      <c r="AF526" s="10">
        <f>3/24000000*OO[[#This Row],[88 (29JUN1985 21:00:00)-Water Temperature (C)]]*OO[[#This Row],[30]]</f>
        <v>5.2718857790025E-39</v>
      </c>
      <c r="AG526" s="10">
        <f>3/24000000*OO[[#This Row],[89 (30JUN1985 00:00:00)-Water Temperature (C)]]*OO[[#This Row],[31]]</f>
        <v>1.715844210894E-35</v>
      </c>
      <c r="AH526" s="10">
        <f>3/24000000*OO[[#This Row],[90 (30JUN1985 03:00:00)-Water Temperature (C)]]*OO[[#This Row],[32]]</f>
        <v>2.2502793206200001E-32</v>
      </c>
      <c r="AI526" s="10">
        <f>3/24000000*OO[[#This Row],[91 (30JUN1985 06:00:00)-Water Temperature (C)]]*OO[[#This Row],[33]]</f>
        <v>1.3477203900789999E-29</v>
      </c>
      <c r="AJ526" s="10">
        <f>3/24000000*OO[[#This Row],[92 (30JUN1985 09:00:00)-Water Temperature (C)]]*OO[[#This Row],[34]]</f>
        <v>4.1202681917250006E-27</v>
      </c>
      <c r="AK526" s="10">
        <f>3/24000000*OO[[#This Row],[93 (30JUN1985 12:00:00)-Water Temperature (C)]]*OO[[#This Row],[35]]</f>
        <v>7.0595691528274996E-25</v>
      </c>
      <c r="AL526" s="10">
        <f>3/24000000*OO[[#This Row],[94 (30JUN1985 15:00:00)-Water Temperature (C)]]*OO[[#This Row],[36]]</f>
        <v>7.2704260580600001E-23</v>
      </c>
      <c r="AM526" s="10">
        <f>3/24000000*OO[[#This Row],[95 (30JUN1985 18:00:00)-Water Temperature (C)]]*OO[[#This Row],[37]]</f>
        <v>4.7700046646849998E-21</v>
      </c>
      <c r="AN526" s="10">
        <f>3/24000000*OO[[#This Row],[96 (30JUN1985 21:00:00)-Water Temperature (C)]]*OO[[#This Row],[38]]</f>
        <v>2.0935850526386246E-19</v>
      </c>
      <c r="AO526" s="10">
        <f>3/24000000*OO[[#This Row],[97 (01JUL1985 00:00:00)-Water Temperature (C)]]*OO[[#This Row],[39]]</f>
        <v>6.4245404821499993E-18</v>
      </c>
      <c r="AP526" s="10">
        <f>3/24000000*OO[[#This Row],[98 (01JUL1985 03:00:00)-Water Temperature (C)]]*OO[[#This Row],[40]]</f>
        <v>1.433150865648E-16</v>
      </c>
      <c r="AQ526" s="10">
        <f>3/24000000*OO[[#This Row],[99 (01JUL1985 06:00:00)-Water Temperature (C)]]*OO[[#This Row],[41]]</f>
        <v>2.4073943069369997E-15</v>
      </c>
      <c r="AR526" s="10">
        <f>3/24000000*OO[[#This Row],[100 (01JUL1985 09:00:00)-Water Temperature (C)]]*OO[[#This Row],[42]]</f>
        <v>3.1398453477692498E-14</v>
      </c>
      <c r="AS526" s="10">
        <f>3/24000000*OO[[#This Row],[101 (01JUL1985 12:00:00)-Water Temperature (C)]]*OO[[#This Row],[43]]</f>
        <v>3.2463591261712495E-13</v>
      </c>
      <c r="AT526" s="10">
        <f>3/24000000*OO[[#This Row],[102 (01JUL1985 15:00:00)-Water Temperature (C)]]*OO[[#This Row],[44]]</f>
        <v>2.7146608259162501E-12</v>
      </c>
      <c r="AU526" s="10">
        <f>3/24000000*OO[[#This Row],[103 (01JUL1985 18:00:00)-Water Temperature (C)]]*OO[[#This Row],[45]]</f>
        <v>1.8759544074628749E-11</v>
      </c>
      <c r="AV526" s="10">
        <f>3/24000000*OO[[#This Row],[104 (01JUL1985 21:00:00)-Water Temperature (C)]]*OO[[#This Row],[46]]</f>
        <v>1.0909550078999998E-10</v>
      </c>
      <c r="AW526" s="10">
        <f>3/24000000*OO[[#This Row],[105 (02JUL1985 00:00:00)-Water Temperature (C)]]*OO[[#This Row],[47]]</f>
        <v>5.4403774125374998E-10</v>
      </c>
      <c r="AX526" s="10">
        <f>3/24000000*OO[[#This Row],[106 (02JUL1985 03:00:00)-Water Temperature (C)]]*OO[[#This Row],[48]]</f>
        <v>2.3589869405354997E-9</v>
      </c>
      <c r="AY526" s="10">
        <f>3/24000000*OO[[#This Row],[107 (02JUL1985 06:00:00)-Water Temperature (C)]]*OO[[#This Row],[49]]</f>
        <v>9.01240543637E-9</v>
      </c>
      <c r="AZ526" s="10">
        <f>3/24000000*OO[[#This Row],[108 (02JUL1985 09:00:00)-Water Temperature (C)]]*OO[[#This Row],[50]]</f>
        <v>3.0693927409764996E-8</v>
      </c>
      <c r="BA526" s="10">
        <f>3/24000000*OO[[#This Row],[109 (02JUL1985 12:00:00)-Water Temperature (C)]]*OO[[#This Row],[51]]</f>
        <v>9.4357722138962493E-8</v>
      </c>
      <c r="BB526" s="10">
        <f>3/24000000*OO[[#This Row],[110 (02JUL1985 15:00:00)-Water Temperature (C)]]*OO[[#This Row],[52]]</f>
        <v>2.6442210280223749E-7</v>
      </c>
      <c r="BC526" s="10">
        <f>3/24000000*OO[[#This Row],[111 (02JUL1985 18:00:00)-Water Temperature (C)]]*OO[[#This Row],[53]]</f>
        <v>6.8016818106449981E-7</v>
      </c>
      <c r="BD526" s="10">
        <f>3/24000000*OO[[#This Row],[112 (02JUL1985 21:00:00)-Water Temperature (C)]]*OO[[#This Row],[54]]</f>
        <v>1.6156475174684998E-6</v>
      </c>
      <c r="BE526" s="10">
        <f>3/24000000*OO[[#This Row],[113 (03JUL1985 00:00:00)-Water Temperature (C)]]*OO[[#This Row],[55]]</f>
        <v>3.5671938587029995E-6</v>
      </c>
      <c r="BF526" s="10">
        <f>3/24000000*OO[[#This Row],[114 (03JUL1985 03:00:00)-Water Temperature (C)]]*OO[[#This Row],[56]]</f>
        <v>7.3870803498374993E-6</v>
      </c>
      <c r="BG526" s="10">
        <f>3/24000000*OO[[#This Row],[115 (03JUL1985 06:00:00)-Water Temperature (C)]]*OO[[#This Row],[57]]</f>
        <v>1.445090439716E-5</v>
      </c>
      <c r="BH526" s="10">
        <f>3/24000000*OO[[#This Row],[116 (03JUL1985 09:00:00)-Water Temperature (C)]]*OO[[#This Row],[58]]</f>
        <v>2.6889373686948748E-5</v>
      </c>
      <c r="BI526" s="10">
        <f>3/24000000*OO[[#This Row],[117 (03JUL1985 12:00:00)-Water Temperature (C)]]*OO[[#This Row],[59]]</f>
        <v>4.7716531866000001E-5</v>
      </c>
      <c r="BJ526" s="10">
        <f>3/24000000*OO[[#This Row],[118 (03JUL1985 15:00:00)-Water Temperature (C)]]*OO[[#This Row],[60]]</f>
        <v>8.0933055981050002E-5</v>
      </c>
      <c r="BK526" s="10">
        <f>3/24000000*OO[[#This Row],[119 (03JUL1985 18:00:00)-Water Temperature (C)]]*OO[[#This Row],[61]]</f>
        <v>1.3173630696000001E-4</v>
      </c>
      <c r="BL526" s="10">
        <f>3/24000000*OO[[#This Row],[120 (03JUL1985 21:00:00)-Water Temperature (C)]]*OO[[#This Row],[62]]</f>
        <v>2.0632180173847499E-4</v>
      </c>
      <c r="BM526" s="10">
        <f>3/24000000*OO[[#This Row],[121 (04JUL1985 00:00:00)-Water Temperature (C)]]*OO[[#This Row],[63]]</f>
        <v>3.1219053251737498E-4</v>
      </c>
      <c r="BN526" s="10">
        <f>3/24000000*OO[[#This Row],[122 (04JUL1985 03:00:00)-Water Temperature (C)]]*OO[[#This Row],[64]]</f>
        <v>4.5807717610124994E-4</v>
      </c>
      <c r="BO526" s="10">
        <f>3/24000000*OO[[#This Row],[123 (04JUL1985 06:00:00)-Water Temperature (C)]]*OO[[#This Row],[65]]</f>
        <v>6.5359177093274995E-4</v>
      </c>
      <c r="BP526" s="10">
        <f>3/24000000*OO[[#This Row],[124 (04JUL1985 09:00:00)-Water Temperature (C)]]*OO[[#This Row],[66]]</f>
        <v>9.1126268252887514E-4</v>
      </c>
      <c r="BQ526" s="10">
        <f>3/24000000*OO[[#This Row],[125 (04JUL1985 12:00:00)-Water Temperature (C)]]*OO[[#This Row],[67]]</f>
        <v>1.24080192014175E-3</v>
      </c>
      <c r="BR526" s="10">
        <f>3/24000000*OO[[#This Row],[126 (04JUL1985 15:00:00)-Water Temperature (C)]]*OO[[#This Row],[68]]</f>
        <v>1.6512533809406248E-3</v>
      </c>
      <c r="BS526" s="10">
        <f>3/24000000*OO[[#This Row],[127 (04JUL1985 18:00:00)-Water Temperature (C)]]*OO[[#This Row],[69]]</f>
        <v>2.1516065625937506E-3</v>
      </c>
      <c r="BT526" s="10">
        <f>3/24000000*OO[[#This Row],[128 (04JUL1985 21:00:00)-Water Temperature (C)]]*OO[[#This Row],[70]]</f>
        <v>2.7486745597815002E-3</v>
      </c>
      <c r="BU526" s="10">
        <f>3/24000000*OO[[#This Row],[129 (05JUL1985 00:00:00)-Water Temperature (C)]]*OO[[#This Row],[71]]</f>
        <v>3.4463562701571248E-3</v>
      </c>
      <c r="BV526" s="10">
        <f>3/24000000*OO[[#This Row],[130 (05JUL1985 03:00:00)-Water Temperature (C)]]*OO[[#This Row],[72]]</f>
        <v>4.2526408893750001E-3</v>
      </c>
      <c r="BW526" s="10">
        <f>3/24000000*OO[[#This Row],[131 (05JUL1985 06:00:00)-Water Temperature (C)]]*OO[[#This Row],[73]]</f>
        <v>5.1745800206187496E-3</v>
      </c>
      <c r="BX526" s="10">
        <f>3/24000000*OO[[#This Row],[132 (05JUL1985 09:00:00)-Water Temperature (C)]]*OO[[#This Row],[74]]</f>
        <v>6.2305124806750004E-3</v>
      </c>
      <c r="BY526" s="10">
        <f>3/24000000*OO[[#This Row],[133 (05JUL1985 12:00:00)-Water Temperature (C)]]*OO[[#This Row],[75]]</f>
        <v>7.4162978542862499E-3</v>
      </c>
      <c r="BZ526" s="10">
        <f>3/24000000*OO[[#This Row],[134 (05JUL1985 15:00:00)-Water Temperature (C)]]*OO[[#This Row],[76]]</f>
        <v>8.726336441137501E-3</v>
      </c>
      <c r="CA526" s="10">
        <f>3/24000000*OO[[#This Row],[135 (05JUL1985 18:00:00)-Water Temperature (C)]]*OO[[#This Row],[77]]</f>
        <v>1.0152410758387501E-2</v>
      </c>
      <c r="CB526" s="10">
        <f>3/24000000*OO[[#This Row],[136 (05JUL1985 21:00:00)-Water Temperature (C)]]*OO[[#This Row],[78]]</f>
        <v>1.1663760227937499E-2</v>
      </c>
      <c r="CC526" s="10">
        <f>3/24000000*OO[[#This Row],[137 (06JUL1985 00:00:00)-Water Temperature (C)]]*OO[[#This Row],[79]]</f>
        <v>1.3253584755839999E-2</v>
      </c>
      <c r="CD526" s="10">
        <f>3/24000000*OO[[#This Row],[138 (06JUL1985 03:00:00)-Water Temperature (C)]]*OO[[#This Row],[80]]</f>
        <v>1.4932544025506251E-2</v>
      </c>
      <c r="CE526" s="10">
        <f>3/24000000*OO[[#This Row],[139 (06JUL1985 06:00:00)-Water Temperature (C)]]*OO[[#This Row],[81]]</f>
        <v>1.6700554590885E-2</v>
      </c>
      <c r="CF526" s="10">
        <f>3/24000000*OO[[#This Row],[140 (06JUL1985 09:00:00)-Water Temperature (C)]]*OO[[#This Row],[82]]</f>
        <v>1.8603950151847497E-2</v>
      </c>
      <c r="CG526" s="10">
        <f>3/24000000*OO[[#This Row],[141 (06JUL1985 12:00:00)-Water Temperature (C)]]*OO[[#This Row],[83]]</f>
        <v>2.0602109907209998E-2</v>
      </c>
      <c r="CH526" s="10">
        <f>3/24000000*OO[[#This Row],[142 (06JUL1985 15:00:00)-Water Temperature (C)]]*OO[[#This Row],[84]]</f>
        <v>2.2663978369349996E-2</v>
      </c>
      <c r="CI526" s="10">
        <f>3/24000000*OO[[#This Row],[143 (06JUL1985 18:00:00)-Water Temperature (C)]]*OO[[#This Row],[85]]</f>
        <v>2.4768878632170001E-2</v>
      </c>
      <c r="CJ526" s="10">
        <f>3/24000000*OO[[#This Row],[144 (06JUL1985 21:00:00)-Water Temperature (C)]]*OO[[#This Row],[86]]</f>
        <v>2.6847399800645003E-2</v>
      </c>
      <c r="CK526" s="10">
        <f>3/24000000*OO[[#This Row],[145 (07JUL1985 00:00:00)-Water Temperature (C)]]*OO[[#This Row],[87]]</f>
        <v>2.8897523550200001E-2</v>
      </c>
      <c r="CL526" s="10">
        <f>3/24000000*OO[[#This Row],[146 (07JUL1985 03:00:00)-Water Temperature (C)]]*OO[[#This Row],[88]]</f>
        <v>3.0939998230249999E-2</v>
      </c>
      <c r="CM526" s="10">
        <f>3/24000000*OO[[#This Row],[147 (07JUL1985 06:00:00)-Water Temperature (C)]]*OO[[#This Row],[89]]</f>
        <v>3.2979473143334992E-2</v>
      </c>
      <c r="CN526" s="10">
        <f>3/24000000*OO[[#This Row],[148 (07JUL1985 09:00:00)-Water Temperature (C)]]*OO[[#This Row],[90]]</f>
        <v>3.5037732120738747E-2</v>
      </c>
      <c r="CO526" s="10">
        <f>3/24000000*OO[[#This Row],[149 (07JUL1985 12:00:00)-Water Temperature (C)]]*OO[[#This Row],[91]]</f>
        <v>3.7129146772339999E-2</v>
      </c>
      <c r="CP526" s="10">
        <f>3/24000000*OO[[#This Row],[150 (07JUL1985 15:00:00)-Water Temperature (C)]]*OO[[#This Row],[92]]</f>
        <v>3.9259347277848744E-2</v>
      </c>
      <c r="CQ526" s="10">
        <f>3/24000000*OO[[#This Row],[151 (07JUL1985 18:00:00)-Water Temperature (C)]]*OO[[#This Row],[93]]</f>
        <v>4.1297171450737497E-2</v>
      </c>
      <c r="CR526" s="10">
        <f>3/24000000*OO[[#This Row],[152 (07JUL1985 21:00:00)-Water Temperature (C)]]*OO[[#This Row],[94]]</f>
        <v>4.3209517150799993E-2</v>
      </c>
      <c r="CS526" s="10">
        <f>3/24000000*OO[[#This Row],[153 (08JUL1985 00:00:00)-Water Temperature (C)]]*OO[[#This Row],[95]]</f>
        <v>4.5045105377174995E-2</v>
      </c>
      <c r="CT526" s="10">
        <f>3/24000000*OO[[#This Row],[154 (08JUL1985 03:00:00)-Water Temperature (C)]]*OO[[#This Row],[96]]</f>
        <v>4.68146944922E-2</v>
      </c>
      <c r="CU526" s="10">
        <f>3/24000000*OO[[#This Row],[155 (08JUL1985 06:00:00)-Water Temperature (C)]]*OO[[#This Row],[97]]</f>
        <v>4.8530637307124994E-2</v>
      </c>
      <c r="CV526" s="10">
        <f>3/24000000*OO[[#This Row],[156 (08JUL1985 09:00:00)-Water Temperature (C)]]*OO[[#This Row],[98]]</f>
        <v>5.0300290845874999E-2</v>
      </c>
      <c r="CW526" s="10">
        <f>3/24000000*OO[[#This Row],[157 (08JUL1985 12:00:00)-Water Temperature (C)]]*OO[[#This Row],[99]]</f>
        <v>5.20891659834E-2</v>
      </c>
    </row>
    <row r="527" spans="1:101" x14ac:dyDescent="0.35">
      <c r="A527" t="s">
        <v>534</v>
      </c>
      <c r="B527">
        <v>751.26800000000003</v>
      </c>
      <c r="C527" s="10">
        <f>3/24*OO[[#This Row],[59 (26JUN1985 06:00:00)-Water Temperature (C)]]*OO[[#This Row],[1]]/SUM(OO[1])</f>
        <v>0</v>
      </c>
      <c r="D527" s="10">
        <f>3/24*OO[[#This Row],[60 (26JUN1985 09:00:00)-Water Temperature (C)]]*OO[[#This Row],[2]]/SUM(OO[2])</f>
        <v>0</v>
      </c>
      <c r="E527" s="10">
        <f>3/24*OO[[#This Row],[61 (26JUN1985 12:00:00)-Water Temperature (C)]]*OO[[#This Row],[3]]/SUM(OO[3])</f>
        <v>0</v>
      </c>
      <c r="F527" s="10">
        <f>3/24*OO[[#This Row],[62 (26JUN1985 15:00:00)-Water Temperature (C)]]*OO[[#This Row],[4]]/SUM(OO[4])</f>
        <v>0</v>
      </c>
      <c r="G527" s="10">
        <f>3/24*OO[[#This Row],[63 (26JUN1985 18:00:00)-Water Temperature (C)]]*OO[[#This Row],[5]]/SUM(OO[5])</f>
        <v>0</v>
      </c>
      <c r="H527" s="10">
        <f>3/24*OO[[#This Row],[64 (26JUN1985 21:00:00)-Water Temperature (C)]]*OO[[#This Row],[6]]/SUM(OO[6])</f>
        <v>0</v>
      </c>
      <c r="I527" s="10">
        <f>3/24*OO[[#This Row],[65 (27JUN1985 00:00:00)-Water Temperature (C)]]*OO[[#This Row],[7]]/SUM(OO[7])</f>
        <v>0</v>
      </c>
      <c r="J527" s="10">
        <f>3/24*OO[[#This Row],[66 (27JUN1985 03:00:00)-Water Temperature (C)]]*OO[[#This Row],[8]]/SUM(OO[8])</f>
        <v>0</v>
      </c>
      <c r="K527" s="10">
        <f>3/24*OO[[#This Row],[67 (27JUN1985 06:00:00)-Water Temperature (C)]]*OO[[#This Row],[9]]/SUM(OO[9])</f>
        <v>0</v>
      </c>
      <c r="L527" s="10">
        <f>3/24*OO[[#This Row],[68 (27JUN1985 09:00:00)-Water Temperature (C)]]*OO[[#This Row],[10]]/SUM(OO[10])</f>
        <v>0</v>
      </c>
      <c r="M527" s="10">
        <f>3/24*OO[[#This Row],[69 (27JUN1985 12:00:00)-Water Temperature (C)]]*OO[[#This Row],[11]]/SUM(OO[11])</f>
        <v>0</v>
      </c>
      <c r="N527" s="10">
        <f>3/24*OO[[#This Row],[70 (27JUN1985 15:00:00)-Water Temperature (C)]]*OO[[#This Row],[12]]/SUM(OO[12])</f>
        <v>0</v>
      </c>
      <c r="O527" s="10">
        <f>3/24*OO[[#This Row],[71 (27JUN1985 18:00:00)-Water Temperature (C)]]*OO[[#This Row],[13]]/SUM(OO[13])</f>
        <v>0</v>
      </c>
      <c r="P527" s="10">
        <f>3/24*OO[[#This Row],[72 (27JUN1985 21:00:00)-Water Temperature (C)]]*OO[[#This Row],[14]]/SUM(OO[14])</f>
        <v>0</v>
      </c>
      <c r="Q527" s="10">
        <f>3/24*OO[[#This Row],[73 (28JUN1985 00:00:00)-Water Temperature (C)]]*OO[[#This Row],[15]]/SUM(OO[15])</f>
        <v>0</v>
      </c>
      <c r="R527" s="10">
        <f>3/24*OO[[#This Row],[74 (28JUN1985 03:00:00)-Water Temperature (C)]]*OO[[#This Row],[16]]/SUM(OO[16])</f>
        <v>0</v>
      </c>
      <c r="S527" s="10">
        <f>3/24*OO[[#This Row],[75 (28JUN1985 06:00:00)-Water Temperature (C)]]*OO[[#This Row],[17]]/SUM(OO[17])</f>
        <v>0</v>
      </c>
      <c r="T527" s="10">
        <f>3/24*OO[[#This Row],[76 (28JUN1985 09:00:00)-Water Temperature (C)]]*OO[[#This Row],[18]]/SUM(OO[18])</f>
        <v>0</v>
      </c>
      <c r="U527" s="10">
        <f>3/24*OO[[#This Row],[77 (28JUN1985 12:00:00)-Water Temperature (C)]]*OO[[#This Row],[19]]/SUM(OO[19])</f>
        <v>0</v>
      </c>
      <c r="V527" s="10">
        <f>3/24000000*OO[[#This Row],[78 (28JUN1985 15:00:00)-Water Temperature (C)]]*OO[[#This Row],[20]]</f>
        <v>0</v>
      </c>
      <c r="W527" s="10">
        <f>3/24000000*OO[[#This Row],[79 (28JUN1985 18:00:00)-Water Temperature (C)]]*OO[[#This Row],[21]]</f>
        <v>0</v>
      </c>
      <c r="X527" s="10">
        <f>3/24000000*OO[[#This Row],[80 (28JUN1985 21:00:00)-Water Temperature (C)]]*OO[[#This Row],[22]]</f>
        <v>0</v>
      </c>
      <c r="Y527" s="10">
        <f>3/24000000*OO[[#This Row],[81 (29JUN1985 00:00:00)-Water Temperature (C)]]*OO[[#This Row],[23]]</f>
        <v>0</v>
      </c>
      <c r="Z527" s="10">
        <f>3/24000000*OO[[#This Row],[82 (29JUN1985 03:00:00)-Water Temperature (C)]]*OO[[#This Row],[24]]</f>
        <v>0</v>
      </c>
      <c r="AA527" s="10">
        <f>3/24000000*OO[[#This Row],[83 (29JUN1985 06:00:00)-Water Temperature (C)]]*OO[[#This Row],[25]]</f>
        <v>0</v>
      </c>
      <c r="AB527" s="10">
        <f>3/24000000*OO[[#This Row],[84 (29JUN1985 09:00:00)-Water Temperature (C)]]*OO[[#This Row],[26]]</f>
        <v>0</v>
      </c>
      <c r="AC527" s="10">
        <f>3/24000000*OO[[#This Row],[85 (29JUN1985 12:00:00)-Water Temperature (C)]]*OO[[#This Row],[27]]</f>
        <v>0</v>
      </c>
      <c r="AD527" s="10">
        <f>3/24000000*OO[[#This Row],[86 (29JUN1985 15:00:00)-Water Temperature (C)]]*OO[[#This Row],[28]]</f>
        <v>0</v>
      </c>
      <c r="AE527" s="10">
        <f>3/24000000*OO[[#This Row],[88 (29JUN1985 21:00:00)-Water Temperature (C)]]*OO[[#This Row],[30]]</f>
        <v>1.53051850863E-39</v>
      </c>
      <c r="AF527" s="10">
        <f>3/24000000*OO[[#This Row],[88 (29JUN1985 21:00:00)-Water Temperature (C)]]*OO[[#This Row],[30]]</f>
        <v>1.53051850863E-39</v>
      </c>
      <c r="AG527" s="10">
        <f>3/24000000*OO[[#This Row],[89 (30JUN1985 00:00:00)-Water Temperature (C)]]*OO[[#This Row],[31]]</f>
        <v>5.340555231839999E-36</v>
      </c>
      <c r="AH527" s="10">
        <f>3/24000000*OO[[#This Row],[90 (30JUN1985 03:00:00)-Water Temperature (C)]]*OO[[#This Row],[32]]</f>
        <v>7.4724881666249997E-33</v>
      </c>
      <c r="AI527" s="10">
        <f>3/24000000*OO[[#This Row],[91 (30JUN1985 06:00:00)-Water Temperature (C)]]*OO[[#This Row],[33]]</f>
        <v>4.7488616560700006E-30</v>
      </c>
      <c r="AJ527" s="10">
        <f>3/24000000*OO[[#This Row],[92 (30JUN1985 09:00:00)-Water Temperature (C)]]*OO[[#This Row],[34]]</f>
        <v>1.5327459453914999E-27</v>
      </c>
      <c r="AK527" s="10">
        <f>3/24000000*OO[[#This Row],[93 (30JUN1985 12:00:00)-Water Temperature (C)]]*OO[[#This Row],[35]]</f>
        <v>2.760575880381E-25</v>
      </c>
      <c r="AL527" s="10">
        <f>3/24000000*OO[[#This Row],[94 (30JUN1985 15:00:00)-Water Temperature (C)]]*OO[[#This Row],[36]]</f>
        <v>2.9784116268107498E-23</v>
      </c>
      <c r="AM527" s="10">
        <f>3/24000000*OO[[#This Row],[95 (30JUN1985 18:00:00)-Water Temperature (C)]]*OO[[#This Row],[37]]</f>
        <v>2.0407556615714996E-21</v>
      </c>
      <c r="AN527" s="10">
        <f>3/24000000*OO[[#This Row],[96 (30JUN1985 21:00:00)-Water Temperature (C)]]*OO[[#This Row],[38]]</f>
        <v>9.3288119821899973E-20</v>
      </c>
      <c r="AO527" s="10">
        <f>3/24000000*OO[[#This Row],[97 (01JUL1985 00:00:00)-Water Temperature (C)]]*OO[[#This Row],[39]]</f>
        <v>2.9744222921563752E-18</v>
      </c>
      <c r="AP527" s="10">
        <f>3/24000000*OO[[#This Row],[98 (01JUL1985 03:00:00)-Water Temperature (C)]]*OO[[#This Row],[40]]</f>
        <v>6.8790388468312496E-17</v>
      </c>
      <c r="AQ527" s="10">
        <f>3/24000000*OO[[#This Row],[99 (01JUL1985 06:00:00)-Water Temperature (C)]]*OO[[#This Row],[41]]</f>
        <v>1.1957015345069998E-15</v>
      </c>
      <c r="AR527" s="10">
        <f>3/24000000*OO[[#This Row],[100 (01JUL1985 09:00:00)-Water Temperature (C)]]*OO[[#This Row],[42]]</f>
        <v>1.61064174937625E-14</v>
      </c>
      <c r="AS527" s="10">
        <f>3/24000000*OO[[#This Row],[101 (01JUL1985 12:00:00)-Water Temperature (C)]]*OO[[#This Row],[43]]</f>
        <v>1.71661964735925E-13</v>
      </c>
      <c r="AT527" s="10">
        <f>3/24000000*OO[[#This Row],[102 (01JUL1985 15:00:00)-Water Temperature (C)]]*OO[[#This Row],[44]]</f>
        <v>1.4771265764193749E-12</v>
      </c>
      <c r="AU527" s="10">
        <f>3/24000000*OO[[#This Row],[103 (01JUL1985 18:00:00)-Water Temperature (C)]]*OO[[#This Row],[45]]</f>
        <v>1.0487580021729999E-11</v>
      </c>
      <c r="AV527" s="10">
        <f>3/24000000*OO[[#This Row],[104 (01JUL1985 21:00:00)-Water Temperature (C)]]*OO[[#This Row],[46]]</f>
        <v>6.2573403701399997E-11</v>
      </c>
      <c r="AW527" s="10">
        <f>3/24000000*OO[[#This Row],[105 (02JUL1985 00:00:00)-Water Temperature (C)]]*OO[[#This Row],[47]]</f>
        <v>3.1969969562279998E-10</v>
      </c>
      <c r="AX527" s="10">
        <f>3/24000000*OO[[#This Row],[106 (02JUL1985 03:00:00)-Water Temperature (C)]]*OO[[#This Row],[48]]</f>
        <v>1.4183398506445001E-9</v>
      </c>
      <c r="AY527" s="10">
        <f>3/24000000*OO[[#This Row],[107 (02JUL1985 06:00:00)-Water Temperature (C)]]*OO[[#This Row],[49]]</f>
        <v>5.5371022945649996E-9</v>
      </c>
      <c r="AZ527" s="10">
        <f>3/24000000*OO[[#This Row],[108 (02JUL1985 09:00:00)-Water Temperature (C)]]*OO[[#This Row],[50]]</f>
        <v>1.9246820691925001E-8</v>
      </c>
      <c r="BA527" s="10">
        <f>3/24000000*OO[[#This Row],[109 (02JUL1985 12:00:00)-Water Temperature (C)]]*OO[[#This Row],[51]]</f>
        <v>6.0318958419499981E-8</v>
      </c>
      <c r="BB527" s="10">
        <f>3/24000000*OO[[#This Row],[110 (02JUL1985 15:00:00)-Water Temperature (C)]]*OO[[#This Row],[52]]</f>
        <v>1.7213324980249998E-7</v>
      </c>
      <c r="BC527" s="10">
        <f>3/24000000*OO[[#This Row],[111 (02JUL1985 18:00:00)-Water Temperature (C)]]*OO[[#This Row],[53]]</f>
        <v>4.5043388231399997E-7</v>
      </c>
      <c r="BD527" s="10">
        <f>3/24000000*OO[[#This Row],[112 (02JUL1985 21:00:00)-Water Temperature (C)]]*OO[[#This Row],[54]]</f>
        <v>1.0874072855765E-6</v>
      </c>
      <c r="BE527" s="10">
        <f>3/24000000*OO[[#This Row],[113 (03JUL1985 00:00:00)-Water Temperature (C)]]*OO[[#This Row],[55]]</f>
        <v>2.4379886716041249E-6</v>
      </c>
      <c r="BF527" s="10">
        <f>3/24000000*OO[[#This Row],[114 (03JUL1985 03:00:00)-Water Temperature (C)]]*OO[[#This Row],[56]]</f>
        <v>5.1224350158674997E-6</v>
      </c>
      <c r="BG527" s="10">
        <f>3/24000000*OO[[#This Row],[115 (03JUL1985 06:00:00)-Water Temperature (C)]]*OO[[#This Row],[57]]</f>
        <v>1.0160019696924999E-5</v>
      </c>
      <c r="BH527" s="10">
        <f>3/24000000*OO[[#This Row],[116 (03JUL1985 09:00:00)-Water Temperature (C)]]*OO[[#This Row],[58]]</f>
        <v>1.9153359624825E-5</v>
      </c>
      <c r="BI527" s="10">
        <f>3/24000000*OO[[#This Row],[117 (03JUL1985 12:00:00)-Water Temperature (C)]]*OO[[#This Row],[59]]</f>
        <v>3.4408153244039989E-5</v>
      </c>
      <c r="BJ527" s="10">
        <f>3/24000000*OO[[#This Row],[118 (03JUL1985 15:00:00)-Water Temperature (C)]]*OO[[#This Row],[60]]</f>
        <v>5.9039825056237497E-5</v>
      </c>
      <c r="BK527" s="10">
        <f>3/24000000*OO[[#This Row],[119 (03JUL1985 18:00:00)-Water Temperature (C)]]*OO[[#This Row],[61]]</f>
        <v>9.7158669000525002E-5</v>
      </c>
      <c r="BL527" s="10">
        <f>3/24000000*OO[[#This Row],[120 (03JUL1985 21:00:00)-Water Temperature (C)]]*OO[[#This Row],[62]]</f>
        <v>1.53761568805625E-4</v>
      </c>
      <c r="BM527" s="10">
        <f>3/24000000*OO[[#This Row],[121 (04JUL1985 00:00:00)-Water Temperature (C)]]*OO[[#This Row],[63]]</f>
        <v>2.3498011352643749E-4</v>
      </c>
      <c r="BN527" s="10">
        <f>3/24000000*OO[[#This Row],[122 (04JUL1985 03:00:00)-Water Temperature (C)]]*OO[[#This Row],[64]]</f>
        <v>3.4805042952963747E-4</v>
      </c>
      <c r="BO527" s="10">
        <f>3/24000000*OO[[#This Row],[123 (04JUL1985 06:00:00)-Water Temperature (C)]]*OO[[#This Row],[65]]</f>
        <v>5.0107971143999999E-4</v>
      </c>
      <c r="BP527" s="10">
        <f>3/24000000*OO[[#This Row],[124 (04JUL1985 09:00:00)-Water Temperature (C)]]*OO[[#This Row],[66]]</f>
        <v>7.0458364601099985E-4</v>
      </c>
      <c r="BQ527" s="10">
        <f>3/24000000*OO[[#This Row],[125 (04JUL1985 12:00:00)-Water Temperature (C)]]*OO[[#This Row],[67]]</f>
        <v>9.6714314848687487E-4</v>
      </c>
      <c r="BR527" s="10">
        <f>3/24000000*OO[[#This Row],[126 (04JUL1985 15:00:00)-Water Temperature (C)]]*OO[[#This Row],[68]]</f>
        <v>1.2969776490432499E-3</v>
      </c>
      <c r="BS527" s="10">
        <f>3/24000000*OO[[#This Row],[127 (04JUL1985 18:00:00)-Water Temperature (C)]]*OO[[#This Row],[69]]</f>
        <v>1.7024026353134999E-3</v>
      </c>
      <c r="BT527" s="10">
        <f>3/24000000*OO[[#This Row],[128 (04JUL1985 21:00:00)-Water Temperature (C)]]*OO[[#This Row],[70]]</f>
        <v>2.1900845694768751E-3</v>
      </c>
      <c r="BU527" s="10">
        <f>3/24000000*OO[[#This Row],[129 (05JUL1985 00:00:00)-Water Temperature (C)]]*OO[[#This Row],[71]]</f>
        <v>2.7644471652882498E-3</v>
      </c>
      <c r="BV527" s="10">
        <f>3/24000000*OO[[#This Row],[130 (05JUL1985 03:00:00)-Water Temperature (C)]]*OO[[#This Row],[72]]</f>
        <v>3.4331547729284997E-3</v>
      </c>
      <c r="BW527" s="10">
        <f>3/24000000*OO[[#This Row],[131 (05JUL1985 06:00:00)-Water Temperature (C)]]*OO[[#This Row],[73]]</f>
        <v>4.203243839053749E-3</v>
      </c>
      <c r="BX527" s="10">
        <f>3/24000000*OO[[#This Row],[132 (05JUL1985 09:00:00)-Water Temperature (C)]]*OO[[#This Row],[74]]</f>
        <v>5.0907895440812489E-3</v>
      </c>
      <c r="BY527" s="10">
        <f>3/24000000*OO[[#This Row],[133 (05JUL1985 12:00:00)-Water Temperature (C)]]*OO[[#This Row],[75]]</f>
        <v>6.0936659029687491E-3</v>
      </c>
      <c r="BZ527" s="10">
        <f>3/24000000*OO[[#This Row],[134 (05JUL1985 15:00:00)-Water Temperature (C)]]*OO[[#This Row],[76]]</f>
        <v>7.2084232054887504E-3</v>
      </c>
      <c r="CA527" s="10">
        <f>3/24000000*OO[[#This Row],[135 (05JUL1985 18:00:00)-Water Temperature (C)]]*OO[[#This Row],[77]]</f>
        <v>8.4295443238199992E-3</v>
      </c>
      <c r="CB527" s="10">
        <f>3/24000000*OO[[#This Row],[136 (05JUL1985 21:00:00)-Water Temperature (C)]]*OO[[#This Row],[78]]</f>
        <v>9.7322509808949985E-3</v>
      </c>
      <c r="CC527" s="10">
        <f>3/24000000*OO[[#This Row],[137 (06JUL1985 00:00:00)-Water Temperature (C)]]*OO[[#This Row],[79]]</f>
        <v>1.1111831635762499E-2</v>
      </c>
      <c r="CD527" s="10">
        <f>3/24000000*OO[[#This Row],[138 (06JUL1985 03:00:00)-Water Temperature (C)]]*OO[[#This Row],[80]]</f>
        <v>1.2577190049395E-2</v>
      </c>
      <c r="CE527" s="10">
        <f>3/24000000*OO[[#This Row],[139 (06JUL1985 06:00:00)-Water Temperature (C)]]*OO[[#This Row],[81]]</f>
        <v>1.4128843726919998E-2</v>
      </c>
      <c r="CF527" s="10">
        <f>3/24000000*OO[[#This Row],[140 (06JUL1985 09:00:00)-Water Temperature (C)]]*OO[[#This Row],[82]]</f>
        <v>1.5805962058319998E-2</v>
      </c>
      <c r="CG527" s="10">
        <f>3/24000000*OO[[#This Row],[141 (06JUL1985 12:00:00)-Water Temperature (C)]]*OO[[#This Row],[83]]</f>
        <v>1.7574674109190003E-2</v>
      </c>
      <c r="CH527" s="10">
        <f>3/24000000*OO[[#This Row],[142 (06JUL1985 15:00:00)-Water Temperature (C)]]*OO[[#This Row],[84]]</f>
        <v>1.9409056494875E-2</v>
      </c>
      <c r="CI527" s="10">
        <f>3/24000000*OO[[#This Row],[143 (06JUL1985 18:00:00)-Water Temperature (C)]]*OO[[#This Row],[85]]</f>
        <v>2.1291347914259996E-2</v>
      </c>
      <c r="CJ527" s="10">
        <f>3/24000000*OO[[#This Row],[144 (06JUL1985 21:00:00)-Water Temperature (C)]]*OO[[#This Row],[86]]</f>
        <v>2.3162066540359995E-2</v>
      </c>
      <c r="CK527" s="10">
        <f>3/24000000*OO[[#This Row],[145 (07JUL1985 00:00:00)-Water Temperature (C)]]*OO[[#This Row],[87]]</f>
        <v>2.5019377900125001E-2</v>
      </c>
      <c r="CL527" s="10">
        <f>3/24000000*OO[[#This Row],[146 (07JUL1985 03:00:00)-Water Temperature (C)]]*OO[[#This Row],[88]]</f>
        <v>2.6880040720665004E-2</v>
      </c>
      <c r="CM527" s="10">
        <f>3/24000000*OO[[#This Row],[147 (07JUL1985 06:00:00)-Water Temperature (C)]]*OO[[#This Row],[89]]</f>
        <v>2.874808869984E-2</v>
      </c>
      <c r="CN527" s="10">
        <f>3/24000000*OO[[#This Row],[148 (07JUL1985 09:00:00)-Water Temperature (C)]]*OO[[#This Row],[90]]</f>
        <v>3.0641362036574998E-2</v>
      </c>
      <c r="CO527" s="10">
        <f>3/24000000*OO[[#This Row],[149 (07JUL1985 12:00:00)-Water Temperature (C)]]*OO[[#This Row],[91]]</f>
        <v>3.2571547834507497E-2</v>
      </c>
      <c r="CP527" s="10">
        <f>3/24000000*OO[[#This Row],[150 (07JUL1985 15:00:00)-Water Temperature (C)]]*OO[[#This Row],[92]]</f>
        <v>3.4543195425212503E-2</v>
      </c>
      <c r="CQ527" s="10">
        <f>3/24000000*OO[[#This Row],[151 (07JUL1985 18:00:00)-Water Temperature (C)]]*OO[[#This Row],[93]]</f>
        <v>3.6441202150125002E-2</v>
      </c>
      <c r="CR527" s="10">
        <f>3/24000000*OO[[#This Row],[152 (07JUL1985 21:00:00)-Water Temperature (C)]]*OO[[#This Row],[94]]</f>
        <v>3.8236055411566251E-2</v>
      </c>
      <c r="CS527" s="10">
        <f>3/24000000*OO[[#This Row],[153 (08JUL1985 00:00:00)-Water Temperature (C)]]*OO[[#This Row],[95]]</f>
        <v>3.9970293792990004E-2</v>
      </c>
      <c r="CT527" s="10">
        <f>3/24000000*OO[[#This Row],[154 (08JUL1985 03:00:00)-Water Temperature (C)]]*OO[[#This Row],[96]]</f>
        <v>4.1651691995550008E-2</v>
      </c>
      <c r="CU527" s="10">
        <f>3/24000000*OO[[#This Row],[155 (08JUL1985 06:00:00)-Water Temperature (C)]]*OO[[#This Row],[97]]</f>
        <v>4.3291417793124995E-2</v>
      </c>
      <c r="CV527" s="10">
        <f>3/24000000*OO[[#This Row],[156 (08JUL1985 09:00:00)-Water Temperature (C)]]*OO[[#This Row],[98]]</f>
        <v>4.4983159661700002E-2</v>
      </c>
      <c r="CW527" s="10">
        <f>3/24000000*OO[[#This Row],[157 (08JUL1985 12:00:00)-Water Temperature (C)]]*OO[[#This Row],[99]]</f>
        <v>4.6695312981400006E-2</v>
      </c>
    </row>
    <row r="528" spans="1:101" x14ac:dyDescent="0.35">
      <c r="A528" t="s">
        <v>535</v>
      </c>
      <c r="B528">
        <v>757.2817</v>
      </c>
      <c r="C528" s="10">
        <f>3/24*OO[[#This Row],[59 (26JUN1985 06:00:00)-Water Temperature (C)]]*OO[[#This Row],[1]]/SUM(OO[1])</f>
        <v>0</v>
      </c>
      <c r="D528" s="10">
        <f>3/24*OO[[#This Row],[60 (26JUN1985 09:00:00)-Water Temperature (C)]]*OO[[#This Row],[2]]/SUM(OO[2])</f>
        <v>0</v>
      </c>
      <c r="E528" s="10">
        <f>3/24*OO[[#This Row],[61 (26JUN1985 12:00:00)-Water Temperature (C)]]*OO[[#This Row],[3]]/SUM(OO[3])</f>
        <v>0</v>
      </c>
      <c r="F528" s="10">
        <f>3/24*OO[[#This Row],[62 (26JUN1985 15:00:00)-Water Temperature (C)]]*OO[[#This Row],[4]]/SUM(OO[4])</f>
        <v>0</v>
      </c>
      <c r="G528" s="10">
        <f>3/24*OO[[#This Row],[63 (26JUN1985 18:00:00)-Water Temperature (C)]]*OO[[#This Row],[5]]/SUM(OO[5])</f>
        <v>0</v>
      </c>
      <c r="H528" s="10">
        <f>3/24*OO[[#This Row],[64 (26JUN1985 21:00:00)-Water Temperature (C)]]*OO[[#This Row],[6]]/SUM(OO[6])</f>
        <v>0</v>
      </c>
      <c r="I528" s="10">
        <f>3/24*OO[[#This Row],[65 (27JUN1985 00:00:00)-Water Temperature (C)]]*OO[[#This Row],[7]]/SUM(OO[7])</f>
        <v>0</v>
      </c>
      <c r="J528" s="10">
        <f>3/24*OO[[#This Row],[66 (27JUN1985 03:00:00)-Water Temperature (C)]]*OO[[#This Row],[8]]/SUM(OO[8])</f>
        <v>0</v>
      </c>
      <c r="K528" s="10">
        <f>3/24*OO[[#This Row],[67 (27JUN1985 06:00:00)-Water Temperature (C)]]*OO[[#This Row],[9]]/SUM(OO[9])</f>
        <v>0</v>
      </c>
      <c r="L528" s="10">
        <f>3/24*OO[[#This Row],[68 (27JUN1985 09:00:00)-Water Temperature (C)]]*OO[[#This Row],[10]]/SUM(OO[10])</f>
        <v>0</v>
      </c>
      <c r="M528" s="10">
        <f>3/24*OO[[#This Row],[69 (27JUN1985 12:00:00)-Water Temperature (C)]]*OO[[#This Row],[11]]/SUM(OO[11])</f>
        <v>0</v>
      </c>
      <c r="N528" s="10">
        <f>3/24*OO[[#This Row],[70 (27JUN1985 15:00:00)-Water Temperature (C)]]*OO[[#This Row],[12]]/SUM(OO[12])</f>
        <v>0</v>
      </c>
      <c r="O528" s="10">
        <f>3/24*OO[[#This Row],[71 (27JUN1985 18:00:00)-Water Temperature (C)]]*OO[[#This Row],[13]]/SUM(OO[13])</f>
        <v>0</v>
      </c>
      <c r="P528" s="10">
        <f>3/24*OO[[#This Row],[72 (27JUN1985 21:00:00)-Water Temperature (C)]]*OO[[#This Row],[14]]/SUM(OO[14])</f>
        <v>0</v>
      </c>
      <c r="Q528" s="10">
        <f>3/24*OO[[#This Row],[73 (28JUN1985 00:00:00)-Water Temperature (C)]]*OO[[#This Row],[15]]/SUM(OO[15])</f>
        <v>0</v>
      </c>
      <c r="R528" s="10">
        <f>3/24*OO[[#This Row],[74 (28JUN1985 03:00:00)-Water Temperature (C)]]*OO[[#This Row],[16]]/SUM(OO[16])</f>
        <v>0</v>
      </c>
      <c r="S528" s="10">
        <f>3/24*OO[[#This Row],[75 (28JUN1985 06:00:00)-Water Temperature (C)]]*OO[[#This Row],[17]]/SUM(OO[17])</f>
        <v>0</v>
      </c>
      <c r="T528" s="10">
        <f>3/24*OO[[#This Row],[76 (28JUN1985 09:00:00)-Water Temperature (C)]]*OO[[#This Row],[18]]/SUM(OO[18])</f>
        <v>0</v>
      </c>
      <c r="U528" s="10">
        <f>3/24*OO[[#This Row],[77 (28JUN1985 12:00:00)-Water Temperature (C)]]*OO[[#This Row],[19]]/SUM(OO[19])</f>
        <v>0</v>
      </c>
      <c r="V528" s="10">
        <f>3/24000000*OO[[#This Row],[78 (28JUN1985 15:00:00)-Water Temperature (C)]]*OO[[#This Row],[20]]</f>
        <v>0</v>
      </c>
      <c r="W528" s="10">
        <f>3/24000000*OO[[#This Row],[79 (28JUN1985 18:00:00)-Water Temperature (C)]]*OO[[#This Row],[21]]</f>
        <v>0</v>
      </c>
      <c r="X528" s="10">
        <f>3/24000000*OO[[#This Row],[80 (28JUN1985 21:00:00)-Water Temperature (C)]]*OO[[#This Row],[22]]</f>
        <v>0</v>
      </c>
      <c r="Y528" s="10">
        <f>3/24000000*OO[[#This Row],[81 (29JUN1985 00:00:00)-Water Temperature (C)]]*OO[[#This Row],[23]]</f>
        <v>0</v>
      </c>
      <c r="Z528" s="10">
        <f>3/24000000*OO[[#This Row],[82 (29JUN1985 03:00:00)-Water Temperature (C)]]*OO[[#This Row],[24]]</f>
        <v>0</v>
      </c>
      <c r="AA528" s="10">
        <f>3/24000000*OO[[#This Row],[83 (29JUN1985 06:00:00)-Water Temperature (C)]]*OO[[#This Row],[25]]</f>
        <v>0</v>
      </c>
      <c r="AB528" s="10">
        <f>3/24000000*OO[[#This Row],[84 (29JUN1985 09:00:00)-Water Temperature (C)]]*OO[[#This Row],[26]]</f>
        <v>0</v>
      </c>
      <c r="AC528" s="10">
        <f>3/24000000*OO[[#This Row],[85 (29JUN1985 12:00:00)-Water Temperature (C)]]*OO[[#This Row],[27]]</f>
        <v>0</v>
      </c>
      <c r="AD528" s="10">
        <f>3/24000000*OO[[#This Row],[86 (29JUN1985 15:00:00)-Water Temperature (C)]]*OO[[#This Row],[28]]</f>
        <v>0</v>
      </c>
      <c r="AE528" s="10">
        <f>3/24000000*OO[[#This Row],[88 (29JUN1985 21:00:00)-Water Temperature (C)]]*OO[[#This Row],[30]]</f>
        <v>4.2554107955424994E-40</v>
      </c>
      <c r="AF528" s="10">
        <f>3/24000000*OO[[#This Row],[88 (29JUN1985 21:00:00)-Water Temperature (C)]]*OO[[#This Row],[30]]</f>
        <v>4.2554107955424994E-40</v>
      </c>
      <c r="AG528" s="10">
        <f>3/24000000*OO[[#This Row],[89 (30JUN1985 00:00:00)-Water Temperature (C)]]*OO[[#This Row],[31]]</f>
        <v>1.5930548864212499E-36</v>
      </c>
      <c r="AH528" s="10">
        <f>3/24000000*OO[[#This Row],[90 (30JUN1985 03:00:00)-Water Temperature (C)]]*OO[[#This Row],[32]]</f>
        <v>2.3798112539424997E-33</v>
      </c>
      <c r="AI528" s="10">
        <f>3/24000000*OO[[#This Row],[91 (30JUN1985 06:00:00)-Water Temperature (C)]]*OO[[#This Row],[33]]</f>
        <v>1.605777350282E-30</v>
      </c>
      <c r="AJ528" s="10">
        <f>3/24000000*OO[[#This Row],[92 (30JUN1985 09:00:00)-Water Temperature (C)]]*OO[[#This Row],[34]]</f>
        <v>5.4748725724712487E-28</v>
      </c>
      <c r="AK528" s="10">
        <f>3/24000000*OO[[#This Row],[93 (30JUN1985 12:00:00)-Water Temperature (C)]]*OO[[#This Row],[35]]</f>
        <v>1.03696633132925E-25</v>
      </c>
      <c r="AL528" s="10">
        <f>3/24000000*OO[[#This Row],[94 (30JUN1985 15:00:00)-Water Temperature (C)]]*OO[[#This Row],[36]]</f>
        <v>1.172499671343E-23</v>
      </c>
      <c r="AM528" s="10">
        <f>3/24000000*OO[[#This Row],[95 (30JUN1985 18:00:00)-Water Temperature (C)]]*OO[[#This Row],[37]]</f>
        <v>8.3927067233199994E-22</v>
      </c>
      <c r="AN528" s="10">
        <f>3/24000000*OO[[#This Row],[96 (30JUN1985 21:00:00)-Water Temperature (C)]]*OO[[#This Row],[38]]</f>
        <v>3.9967756217430008E-20</v>
      </c>
      <c r="AO528" s="10">
        <f>3/24000000*OO[[#This Row],[97 (01JUL1985 00:00:00)-Water Temperature (C)]]*OO[[#This Row],[39]]</f>
        <v>1.3243986070113752E-18</v>
      </c>
      <c r="AP528" s="10">
        <f>3/24000000*OO[[#This Row],[98 (01JUL1985 03:00:00)-Water Temperature (C)]]*OO[[#This Row],[40]]</f>
        <v>3.1762883141019998E-17</v>
      </c>
      <c r="AQ528" s="10">
        <f>3/24000000*OO[[#This Row],[99 (01JUL1985 06:00:00)-Water Temperature (C)]]*OO[[#This Row],[41]]</f>
        <v>5.7144785289675004E-16</v>
      </c>
      <c r="AR528" s="10">
        <f>3/24000000*OO[[#This Row],[100 (01JUL1985 09:00:00)-Water Temperature (C)]]*OO[[#This Row],[42]]</f>
        <v>7.952110819235001E-15</v>
      </c>
      <c r="AS528" s="10">
        <f>3/24000000*OO[[#This Row],[101 (01JUL1985 12:00:00)-Water Temperature (C)]]*OO[[#This Row],[43]]</f>
        <v>8.7385517970362489E-14</v>
      </c>
      <c r="AT528" s="10">
        <f>3/24000000*OO[[#This Row],[102 (01JUL1985 15:00:00)-Water Temperature (C)]]*OO[[#This Row],[44]]</f>
        <v>7.7392951541550009E-13</v>
      </c>
      <c r="AU528" s="10">
        <f>3/24000000*OO[[#This Row],[103 (01JUL1985 18:00:00)-Water Temperature (C)]]*OO[[#This Row],[45]]</f>
        <v>5.6469185859824991E-12</v>
      </c>
      <c r="AV528" s="10">
        <f>3/24000000*OO[[#This Row],[104 (01JUL1985 21:00:00)-Water Temperature (C)]]*OO[[#This Row],[46]]</f>
        <v>3.4576764659640005E-11</v>
      </c>
      <c r="AW528" s="10">
        <f>3/24000000*OO[[#This Row],[105 (02JUL1985 00:00:00)-Water Temperature (C)]]*OO[[#This Row],[47]]</f>
        <v>1.8105253864489998E-10</v>
      </c>
      <c r="AX528" s="10">
        <f>3/24000000*OO[[#This Row],[106 (02JUL1985 03:00:00)-Water Temperature (C)]]*OO[[#This Row],[48]]</f>
        <v>8.2211263272750006E-10</v>
      </c>
      <c r="AY528" s="10">
        <f>3/24000000*OO[[#This Row],[107 (02JUL1985 06:00:00)-Water Temperature (C)]]*OO[[#This Row],[49]]</f>
        <v>3.2808038098543747E-9</v>
      </c>
      <c r="AZ528" s="10">
        <f>3/24000000*OO[[#This Row],[108 (02JUL1985 09:00:00)-Water Temperature (C)]]*OO[[#This Row],[50]]</f>
        <v>1.1643707764890001E-8</v>
      </c>
      <c r="BA528" s="10">
        <f>3/24000000*OO[[#This Row],[109 (02JUL1985 12:00:00)-Water Temperature (C)]]*OO[[#This Row],[51]]</f>
        <v>3.7217174715087499E-8</v>
      </c>
      <c r="BB528" s="10">
        <f>3/24000000*OO[[#This Row],[110 (02JUL1985 15:00:00)-Water Temperature (C)]]*OO[[#This Row],[52]]</f>
        <v>1.0820450108429999E-7</v>
      </c>
      <c r="BC528" s="10">
        <f>3/24000000*OO[[#This Row],[111 (02JUL1985 18:00:00)-Water Temperature (C)]]*OO[[#This Row],[53]]</f>
        <v>2.8817852580665004E-7</v>
      </c>
      <c r="BD528" s="10">
        <f>3/24000000*OO[[#This Row],[112 (02JUL1985 21:00:00)-Water Temperature (C)]]*OO[[#This Row],[54]]</f>
        <v>7.0739243386524995E-7</v>
      </c>
      <c r="BE528" s="10">
        <f>3/24000000*OO[[#This Row],[113 (03JUL1985 00:00:00)-Water Temperature (C)]]*OO[[#This Row],[55]]</f>
        <v>1.6113371449879998E-6</v>
      </c>
      <c r="BF528" s="10">
        <f>3/24000000*OO[[#This Row],[114 (03JUL1985 03:00:00)-Water Temperature (C)]]*OO[[#This Row],[56]]</f>
        <v>3.4369171404659998E-6</v>
      </c>
      <c r="BG528" s="10">
        <f>3/24000000*OO[[#This Row],[115 (03JUL1985 06:00:00)-Water Temperature (C)]]*OO[[#This Row],[57]]</f>
        <v>6.9157761376687495E-6</v>
      </c>
      <c r="BH528" s="10">
        <f>3/24000000*OO[[#This Row],[116 (03JUL1985 09:00:00)-Water Temperature (C)]]*OO[[#This Row],[58]]</f>
        <v>1.3216695013462497E-5</v>
      </c>
      <c r="BI528" s="10">
        <f>3/24000000*OO[[#This Row],[117 (03JUL1985 12:00:00)-Water Temperature (C)]]*OO[[#This Row],[59]]</f>
        <v>2.4050609325967502E-5</v>
      </c>
      <c r="BJ528" s="10">
        <f>3/24000000*OO[[#This Row],[118 (03JUL1985 15:00:00)-Water Temperature (C)]]*OO[[#This Row],[60]]</f>
        <v>4.1772863699024999E-5</v>
      </c>
      <c r="BK528" s="10">
        <f>3/24000000*OO[[#This Row],[119 (03JUL1985 18:00:00)-Water Temperature (C)]]*OO[[#This Row],[61]]</f>
        <v>6.9543612301624979E-5</v>
      </c>
      <c r="BL528" s="10">
        <f>3/24000000*OO[[#This Row],[120 (03JUL1985 21:00:00)-Water Temperature (C)]]*OO[[#This Row],[62]]</f>
        <v>1.1128062451756249E-4</v>
      </c>
      <c r="BM528" s="10">
        <f>3/24000000*OO[[#This Row],[121 (04JUL1985 00:00:00)-Water Temperature (C)]]*OO[[#This Row],[63]]</f>
        <v>1.7186714323818748E-4</v>
      </c>
      <c r="BN528" s="10">
        <f>3/24000000*OO[[#This Row],[122 (04JUL1985 03:00:00)-Water Temperature (C)]]*OO[[#This Row],[64]]</f>
        <v>2.5714479972079995E-4</v>
      </c>
      <c r="BO528" s="10">
        <f>3/24000000*OO[[#This Row],[123 (04JUL1985 06:00:00)-Water Temperature (C)]]*OO[[#This Row],[65]]</f>
        <v>3.7378425262995E-4</v>
      </c>
      <c r="BP528" s="10">
        <f>3/24000000*OO[[#This Row],[124 (04JUL1985 09:00:00)-Water Temperature (C)]]*OO[[#This Row],[66]]</f>
        <v>5.3042686548899988E-4</v>
      </c>
      <c r="BQ528" s="10">
        <f>3/24000000*OO[[#This Row],[125 (04JUL1985 12:00:00)-Water Temperature (C)]]*OO[[#This Row],[67]]</f>
        <v>7.3445246798812495E-4</v>
      </c>
      <c r="BR528" s="10">
        <f>3/24000000*OO[[#This Row],[126 (04JUL1985 15:00:00)-Water Temperature (C)]]*OO[[#This Row],[68]]</f>
        <v>9.9315679101487494E-4</v>
      </c>
      <c r="BS528" s="10">
        <f>3/24000000*OO[[#This Row],[127 (04JUL1985 18:00:00)-Water Temperature (C)]]*OO[[#This Row],[69]]</f>
        <v>1.3140339851913749E-3</v>
      </c>
      <c r="BT528" s="10">
        <f>3/24000000*OO[[#This Row],[128 (04JUL1985 21:00:00)-Water Temperature (C)]]*OO[[#This Row],[70]]</f>
        <v>1.7034069931754999E-3</v>
      </c>
      <c r="BU528" s="10">
        <f>3/24000000*OO[[#This Row],[129 (05JUL1985 00:00:00)-Water Temperature (C)]]*OO[[#This Row],[71]]</f>
        <v>2.165965866237375E-3</v>
      </c>
      <c r="BV528" s="10">
        <f>3/24000000*OO[[#This Row],[130 (05JUL1985 03:00:00)-Water Temperature (C)]]*OO[[#This Row],[72]]</f>
        <v>2.7089425258437498E-3</v>
      </c>
      <c r="BW528" s="10">
        <f>3/24000000*OO[[#This Row],[131 (05JUL1985 06:00:00)-Water Temperature (C)]]*OO[[#This Row],[73]]</f>
        <v>3.3392006681737495E-3</v>
      </c>
      <c r="BX528" s="10">
        <f>3/24000000*OO[[#This Row],[132 (05JUL1985 09:00:00)-Water Temperature (C)]]*OO[[#This Row],[74]]</f>
        <v>4.0707485467374998E-3</v>
      </c>
      <c r="BY528" s="10">
        <f>3/24000000*OO[[#This Row],[133 (05JUL1985 12:00:00)-Water Temperature (C)]]*OO[[#This Row],[75]]</f>
        <v>4.9029829962299997E-3</v>
      </c>
      <c r="BZ528" s="10">
        <f>3/24000000*OO[[#This Row],[134 (05JUL1985 15:00:00)-Water Temperature (C)]]*OO[[#This Row],[76]]</f>
        <v>5.8344643672674987E-3</v>
      </c>
      <c r="CA528" s="10">
        <f>3/24000000*OO[[#This Row],[135 (05JUL1985 18:00:00)-Water Temperature (C)]]*OO[[#This Row],[77]]</f>
        <v>6.8619106640149998E-3</v>
      </c>
      <c r="CB528" s="10">
        <f>3/24000000*OO[[#This Row],[136 (05JUL1985 21:00:00)-Water Temperature (C)]]*OO[[#This Row],[78]]</f>
        <v>7.9659849044449987E-3</v>
      </c>
      <c r="CC528" s="10">
        <f>3/24000000*OO[[#This Row],[137 (06JUL1985 00:00:00)-Water Temperature (C)]]*OO[[#This Row],[79]]</f>
        <v>9.1440387210087494E-3</v>
      </c>
      <c r="CD528" s="10">
        <f>3/24000000*OO[[#This Row],[138 (06JUL1985 03:00:00)-Water Temperature (C)]]*OO[[#This Row],[80]]</f>
        <v>1.04035568915525E-2</v>
      </c>
      <c r="CE528" s="10">
        <f>3/24000000*OO[[#This Row],[139 (06JUL1985 06:00:00)-Water Temperature (C)]]*OO[[#This Row],[81]]</f>
        <v>1.1745591771281249E-2</v>
      </c>
      <c r="CF528" s="10">
        <f>3/24000000*OO[[#This Row],[140 (06JUL1985 09:00:00)-Water Temperature (C)]]*OO[[#This Row],[82]]</f>
        <v>1.3203069354389998E-2</v>
      </c>
      <c r="CG528" s="10">
        <f>3/24000000*OO[[#This Row],[141 (06JUL1985 12:00:00)-Water Temperature (C)]]*OO[[#This Row],[83]]</f>
        <v>1.4747871873284997E-2</v>
      </c>
      <c r="CH528" s="10">
        <f>3/24000000*OO[[#This Row],[142 (06JUL1985 15:00:00)-Water Temperature (C)]]*OO[[#This Row],[84]]</f>
        <v>1.6359148595479999E-2</v>
      </c>
      <c r="CI528" s="10">
        <f>3/24000000*OO[[#This Row],[143 (06JUL1985 18:00:00)-Water Temperature (C)]]*OO[[#This Row],[85]]</f>
        <v>1.8022245389513754E-2</v>
      </c>
      <c r="CJ528" s="10">
        <f>3/24000000*OO[[#This Row],[144 (06JUL1985 21:00:00)-Water Temperature (C)]]*OO[[#This Row],[86]]</f>
        <v>1.9686560644933748E-2</v>
      </c>
      <c r="CK528" s="10">
        <f>3/24000000*OO[[#This Row],[145 (07JUL1985 00:00:00)-Water Temperature (C)]]*OO[[#This Row],[87]]</f>
        <v>2.1351173567771251E-2</v>
      </c>
      <c r="CL528" s="10">
        <f>3/24000000*OO[[#This Row],[146 (07JUL1985 03:00:00)-Water Temperature (C)]]*OO[[#This Row],[88]]</f>
        <v>2.3028893558718753E-2</v>
      </c>
      <c r="CM528" s="10">
        <f>3/24000000*OO[[#This Row],[147 (07JUL1985 06:00:00)-Water Temperature (C)]]*OO[[#This Row],[89]]</f>
        <v>2.4723526666466246E-2</v>
      </c>
      <c r="CN528" s="10">
        <f>3/24000000*OO[[#This Row],[148 (07JUL1985 09:00:00)-Water Temperature (C)]]*OO[[#This Row],[90]]</f>
        <v>2.6449378795157498E-2</v>
      </c>
      <c r="CO528" s="10">
        <f>3/24000000*OO[[#This Row],[149 (07JUL1985 12:00:00)-Water Temperature (C)]]*OO[[#This Row],[91]]</f>
        <v>2.8216063887129997E-2</v>
      </c>
      <c r="CP528" s="10">
        <f>3/24000000*OO[[#This Row],[150 (07JUL1985 15:00:00)-Water Temperature (C)]]*OO[[#This Row],[92]]</f>
        <v>3.0026301025421247E-2</v>
      </c>
      <c r="CQ528" s="10">
        <f>3/24000000*OO[[#This Row],[151 (07JUL1985 18:00:00)-Water Temperature (C)]]*OO[[#This Row],[93]]</f>
        <v>3.1780883664808746E-2</v>
      </c>
      <c r="CR528" s="10">
        <f>3/24000000*OO[[#This Row],[152 (07JUL1985 21:00:00)-Water Temperature (C)]]*OO[[#This Row],[94]]</f>
        <v>3.3453798975093742E-2</v>
      </c>
      <c r="CS528" s="10">
        <f>3/24000000*OO[[#This Row],[153 (08JUL1985 00:00:00)-Water Temperature (C)]]*OO[[#This Row],[95]]</f>
        <v>3.5081553550500001E-2</v>
      </c>
      <c r="CT528" s="10">
        <f>3/24000000*OO[[#This Row],[154 (08JUL1985 03:00:00)-Water Temperature (C)]]*OO[[#This Row],[96]]</f>
        <v>3.6669720830032497E-2</v>
      </c>
      <c r="CU528" s="10">
        <f>3/24000000*OO[[#This Row],[155 (08JUL1985 06:00:00)-Water Temperature (C)]]*OO[[#This Row],[97]]</f>
        <v>3.822796155772E-2</v>
      </c>
      <c r="CV528" s="10">
        <f>3/24000000*OO[[#This Row],[156 (08JUL1985 09:00:00)-Water Temperature (C)]]*OO[[#This Row],[98]]</f>
        <v>3.9837361942623745E-2</v>
      </c>
      <c r="CW528" s="10">
        <f>3/24000000*OO[[#This Row],[157 (08JUL1985 12:00:00)-Water Temperature (C)]]*OO[[#This Row],[99]]</f>
        <v>4.1468737438650004E-2</v>
      </c>
    </row>
    <row r="529" spans="1:101" x14ac:dyDescent="0.35">
      <c r="A529" t="s">
        <v>536</v>
      </c>
      <c r="B529">
        <v>779.28219999999999</v>
      </c>
      <c r="C529" s="10">
        <f>3/24*OO[[#This Row],[59 (26JUN1985 06:00:00)-Water Temperature (C)]]*OO[[#This Row],[1]]/SUM(OO[1])</f>
        <v>0</v>
      </c>
      <c r="D529" s="10">
        <f>3/24*OO[[#This Row],[60 (26JUN1985 09:00:00)-Water Temperature (C)]]*OO[[#This Row],[2]]/SUM(OO[2])</f>
        <v>0</v>
      </c>
      <c r="E529" s="10">
        <f>3/24*OO[[#This Row],[61 (26JUN1985 12:00:00)-Water Temperature (C)]]*OO[[#This Row],[3]]/SUM(OO[3])</f>
        <v>0</v>
      </c>
      <c r="F529" s="10">
        <f>3/24*OO[[#This Row],[62 (26JUN1985 15:00:00)-Water Temperature (C)]]*OO[[#This Row],[4]]/SUM(OO[4])</f>
        <v>0</v>
      </c>
      <c r="G529" s="10">
        <f>3/24*OO[[#This Row],[63 (26JUN1985 18:00:00)-Water Temperature (C)]]*OO[[#This Row],[5]]/SUM(OO[5])</f>
        <v>0</v>
      </c>
      <c r="H529" s="10">
        <f>3/24*OO[[#This Row],[64 (26JUN1985 21:00:00)-Water Temperature (C)]]*OO[[#This Row],[6]]/SUM(OO[6])</f>
        <v>0</v>
      </c>
      <c r="I529" s="10">
        <f>3/24*OO[[#This Row],[65 (27JUN1985 00:00:00)-Water Temperature (C)]]*OO[[#This Row],[7]]/SUM(OO[7])</f>
        <v>0</v>
      </c>
      <c r="J529" s="10">
        <f>3/24*OO[[#This Row],[66 (27JUN1985 03:00:00)-Water Temperature (C)]]*OO[[#This Row],[8]]/SUM(OO[8])</f>
        <v>0</v>
      </c>
      <c r="K529" s="10">
        <f>3/24*OO[[#This Row],[67 (27JUN1985 06:00:00)-Water Temperature (C)]]*OO[[#This Row],[9]]/SUM(OO[9])</f>
        <v>0</v>
      </c>
      <c r="L529" s="10">
        <f>3/24*OO[[#This Row],[68 (27JUN1985 09:00:00)-Water Temperature (C)]]*OO[[#This Row],[10]]/SUM(OO[10])</f>
        <v>0</v>
      </c>
      <c r="M529" s="10">
        <f>3/24*OO[[#This Row],[69 (27JUN1985 12:00:00)-Water Temperature (C)]]*OO[[#This Row],[11]]/SUM(OO[11])</f>
        <v>0</v>
      </c>
      <c r="N529" s="10">
        <f>3/24*OO[[#This Row],[70 (27JUN1985 15:00:00)-Water Temperature (C)]]*OO[[#This Row],[12]]/SUM(OO[12])</f>
        <v>0</v>
      </c>
      <c r="O529" s="10">
        <f>3/24*OO[[#This Row],[71 (27JUN1985 18:00:00)-Water Temperature (C)]]*OO[[#This Row],[13]]/SUM(OO[13])</f>
        <v>0</v>
      </c>
      <c r="P529" s="10">
        <f>3/24*OO[[#This Row],[72 (27JUN1985 21:00:00)-Water Temperature (C)]]*OO[[#This Row],[14]]/SUM(OO[14])</f>
        <v>0</v>
      </c>
      <c r="Q529" s="10">
        <f>3/24*OO[[#This Row],[73 (28JUN1985 00:00:00)-Water Temperature (C)]]*OO[[#This Row],[15]]/SUM(OO[15])</f>
        <v>0</v>
      </c>
      <c r="R529" s="10">
        <f>3/24*OO[[#This Row],[74 (28JUN1985 03:00:00)-Water Temperature (C)]]*OO[[#This Row],[16]]/SUM(OO[16])</f>
        <v>0</v>
      </c>
      <c r="S529" s="10">
        <f>3/24*OO[[#This Row],[75 (28JUN1985 06:00:00)-Water Temperature (C)]]*OO[[#This Row],[17]]/SUM(OO[17])</f>
        <v>0</v>
      </c>
      <c r="T529" s="10">
        <f>3/24*OO[[#This Row],[76 (28JUN1985 09:00:00)-Water Temperature (C)]]*OO[[#This Row],[18]]/SUM(OO[18])</f>
        <v>0</v>
      </c>
      <c r="U529" s="10">
        <f>3/24*OO[[#This Row],[77 (28JUN1985 12:00:00)-Water Temperature (C)]]*OO[[#This Row],[19]]/SUM(OO[19])</f>
        <v>0</v>
      </c>
      <c r="V529" s="10">
        <f>3/24000000*OO[[#This Row],[78 (28JUN1985 15:00:00)-Water Temperature (C)]]*OO[[#This Row],[20]]</f>
        <v>0</v>
      </c>
      <c r="W529" s="10">
        <f>3/24000000*OO[[#This Row],[79 (28JUN1985 18:00:00)-Water Temperature (C)]]*OO[[#This Row],[21]]</f>
        <v>0</v>
      </c>
      <c r="X529" s="10">
        <f>3/24000000*OO[[#This Row],[80 (28JUN1985 21:00:00)-Water Temperature (C)]]*OO[[#This Row],[22]]</f>
        <v>0</v>
      </c>
      <c r="Y529" s="10">
        <f>3/24000000*OO[[#This Row],[81 (29JUN1985 00:00:00)-Water Temperature (C)]]*OO[[#This Row],[23]]</f>
        <v>0</v>
      </c>
      <c r="Z529" s="10">
        <f>3/24000000*OO[[#This Row],[82 (29JUN1985 03:00:00)-Water Temperature (C)]]*OO[[#This Row],[24]]</f>
        <v>0</v>
      </c>
      <c r="AA529" s="10">
        <f>3/24000000*OO[[#This Row],[83 (29JUN1985 06:00:00)-Water Temperature (C)]]*OO[[#This Row],[25]]</f>
        <v>0</v>
      </c>
      <c r="AB529" s="10">
        <f>3/24000000*OO[[#This Row],[84 (29JUN1985 09:00:00)-Water Temperature (C)]]*OO[[#This Row],[26]]</f>
        <v>0</v>
      </c>
      <c r="AC529" s="10">
        <f>3/24000000*OO[[#This Row],[85 (29JUN1985 12:00:00)-Water Temperature (C)]]*OO[[#This Row],[27]]</f>
        <v>0</v>
      </c>
      <c r="AD529" s="10">
        <f>3/24000000*OO[[#This Row],[86 (29JUN1985 15:00:00)-Water Temperature (C)]]*OO[[#This Row],[28]]</f>
        <v>0</v>
      </c>
      <c r="AE529" s="10">
        <f>3/24000000*OO[[#This Row],[88 (29JUN1985 21:00:00)-Water Temperature (C)]]*OO[[#This Row],[30]]</f>
        <v>1.297914180992E-40</v>
      </c>
      <c r="AF529" s="10">
        <f>3/24000000*OO[[#This Row],[88 (29JUN1985 21:00:00)-Water Temperature (C)]]*OO[[#This Row],[30]]</f>
        <v>1.297914180992E-40</v>
      </c>
      <c r="AG529" s="10">
        <f>3/24000000*OO[[#This Row],[89 (30JUN1985 00:00:00)-Water Temperature (C)]]*OO[[#This Row],[31]]</f>
        <v>5.1933582269799992E-37</v>
      </c>
      <c r="AH529" s="10">
        <f>3/24000000*OO[[#This Row],[90 (30JUN1985 03:00:00)-Water Temperature (C)]]*OO[[#This Row],[32]]</f>
        <v>8.2591508605687507E-34</v>
      </c>
      <c r="AI529" s="10">
        <f>3/24000000*OO[[#This Row],[91 (30JUN1985 06:00:00)-Water Temperature (C)]]*OO[[#This Row],[33]]</f>
        <v>5.9033283648149995E-31</v>
      </c>
      <c r="AJ529" s="10">
        <f>3/24000000*OO[[#This Row],[92 (30JUN1985 09:00:00)-Water Temperature (C)]]*OO[[#This Row],[34]]</f>
        <v>2.1230260832504994E-28</v>
      </c>
      <c r="AK529" s="10">
        <f>3/24000000*OO[[#This Row],[93 (30JUN1985 12:00:00)-Water Temperature (C)]]*OO[[#This Row],[35]]</f>
        <v>4.2249046863199997E-26</v>
      </c>
      <c r="AL529" s="10">
        <f>3/24000000*OO[[#This Row],[94 (30JUN1985 15:00:00)-Water Temperature (C)]]*OO[[#This Row],[36]]</f>
        <v>5.0044783160374998E-24</v>
      </c>
      <c r="AM529" s="10">
        <f>3/24000000*OO[[#This Row],[95 (30JUN1985 18:00:00)-Water Temperature (C)]]*OO[[#This Row],[37]]</f>
        <v>3.7423958411149993E-22</v>
      </c>
      <c r="AN529" s="10">
        <f>3/24000000*OO[[#This Row],[96 (30JUN1985 21:00:00)-Water Temperature (C)]]*OO[[#This Row],[38]]</f>
        <v>1.8574083266472499E-20</v>
      </c>
      <c r="AO529" s="10">
        <f>3/24000000*OO[[#This Row],[97 (01JUL1985 00:00:00)-Water Temperature (C)]]*OO[[#This Row],[39]]</f>
        <v>6.4008191279250005E-19</v>
      </c>
      <c r="AP529" s="10">
        <f>3/24000000*OO[[#This Row],[98 (01JUL1985 03:00:00)-Water Temperature (C)]]*OO[[#This Row],[40]]</f>
        <v>1.5933108409663748E-17</v>
      </c>
      <c r="AQ529" s="10">
        <f>3/24000000*OO[[#This Row],[99 (01JUL1985 06:00:00)-Water Temperature (C)]]*OO[[#This Row],[41]]</f>
        <v>2.970221373159625E-16</v>
      </c>
      <c r="AR529" s="10">
        <f>3/24000000*OO[[#This Row],[100 (01JUL1985 09:00:00)-Water Temperature (C)]]*OO[[#This Row],[42]]</f>
        <v>4.2753531439275E-15</v>
      </c>
      <c r="AS529" s="10">
        <f>3/24000000*OO[[#This Row],[101 (01JUL1985 12:00:00)-Water Temperature (C)]]*OO[[#This Row],[43]]</f>
        <v>4.8511175653049996E-14</v>
      </c>
      <c r="AT529" s="10">
        <f>3/24000000*OO[[#This Row],[102 (01JUL1985 15:00:00)-Water Temperature (C)]]*OO[[#This Row],[44]]</f>
        <v>4.4289775445875006E-13</v>
      </c>
      <c r="AU529" s="10">
        <f>3/24000000*OO[[#This Row],[103 (01JUL1985 18:00:00)-Water Temperature (C)]]*OO[[#This Row],[45]]</f>
        <v>3.3265563278760002E-12</v>
      </c>
      <c r="AV529" s="10">
        <f>3/24000000*OO[[#This Row],[104 (01JUL1985 21:00:00)-Water Temperature (C)]]*OO[[#This Row],[46]]</f>
        <v>2.0940415239218751E-11</v>
      </c>
      <c r="AW529" s="10">
        <f>3/24000000*OO[[#This Row],[105 (02JUL1985 00:00:00)-Water Temperature (C)]]*OO[[#This Row],[47]]</f>
        <v>1.1258048888809998E-10</v>
      </c>
      <c r="AX529" s="10">
        <f>3/24000000*OO[[#This Row],[106 (02JUL1985 03:00:00)-Water Temperature (C)]]*OO[[#This Row],[48]]</f>
        <v>5.2419514000337487E-10</v>
      </c>
      <c r="AY529" s="10">
        <f>3/24000000*OO[[#This Row],[107 (02JUL1985 06:00:00)-Water Temperature (C)]]*OO[[#This Row],[49]]</f>
        <v>2.1424877520317502E-9</v>
      </c>
      <c r="AZ529" s="10">
        <f>3/24000000*OO[[#This Row],[108 (02JUL1985 09:00:00)-Water Temperature (C)]]*OO[[#This Row],[50]]</f>
        <v>7.7786306788312482E-9</v>
      </c>
      <c r="BA529" s="10">
        <f>3/24000000*OO[[#This Row],[109 (02JUL1985 12:00:00)-Water Temperature (C)]]*OO[[#This Row],[51]]</f>
        <v>2.5406827553580002E-8</v>
      </c>
      <c r="BB529" s="10">
        <f>3/24000000*OO[[#This Row],[110 (02JUL1985 15:00:00)-Water Temperature (C)]]*OO[[#This Row],[52]]</f>
        <v>7.5402825446587485E-8</v>
      </c>
      <c r="BC529" s="10">
        <f>3/24000000*OO[[#This Row],[111 (02JUL1985 18:00:00)-Water Temperature (C)]]*OO[[#This Row],[53]]</f>
        <v>2.0478674055104997E-7</v>
      </c>
      <c r="BD529" s="10">
        <f>3/24000000*OO[[#This Row],[112 (02JUL1985 21:00:00)-Water Temperature (C)]]*OO[[#This Row],[54]]</f>
        <v>5.1214909978049994E-7</v>
      </c>
      <c r="BE529" s="10">
        <f>3/24000000*OO[[#This Row],[113 (03JUL1985 00:00:00)-Water Temperature (C)]]*OO[[#This Row],[55]]</f>
        <v>1.1875432416000003E-6</v>
      </c>
      <c r="BF529" s="10">
        <f>3/24000000*OO[[#This Row],[114 (03JUL1985 03:00:00)-Water Temperature (C)]]*OO[[#This Row],[56]]</f>
        <v>2.5763152640579998E-6</v>
      </c>
      <c r="BG529" s="10">
        <f>3/24000000*OO[[#This Row],[115 (03JUL1985 06:00:00)-Water Temperature (C)]]*OO[[#This Row],[57]]</f>
        <v>5.2689587534812516E-6</v>
      </c>
      <c r="BH529" s="10">
        <f>3/24000000*OO[[#This Row],[116 (03JUL1985 09:00:00)-Water Temperature (C)]]*OO[[#This Row],[58]]</f>
        <v>1.0226590106302498E-5</v>
      </c>
      <c r="BI529" s="10">
        <f>3/24000000*OO[[#This Row],[117 (03JUL1985 12:00:00)-Water Temperature (C)]]*OO[[#This Row],[59]]</f>
        <v>1.888486364132E-5</v>
      </c>
      <c r="BJ529" s="10">
        <f>3/24000000*OO[[#This Row],[118 (03JUL1985 15:00:00)-Water Temperature (C)]]*OO[[#This Row],[60]]</f>
        <v>3.3261635253462503E-5</v>
      </c>
      <c r="BK529" s="10">
        <f>3/24000000*OO[[#This Row],[119 (03JUL1985 18:00:00)-Water Temperature (C)]]*OO[[#This Row],[61]]</f>
        <v>5.6116572901274993E-5</v>
      </c>
      <c r="BL529" s="10">
        <f>3/24000000*OO[[#This Row],[120 (03JUL1985 21:00:00)-Water Temperature (C)]]*OO[[#This Row],[62]]</f>
        <v>9.0947898404999993E-5</v>
      </c>
      <c r="BM529" s="10">
        <f>3/24000000*OO[[#This Row],[121 (04JUL1985 00:00:00)-Water Temperature (C)]]*OO[[#This Row],[63]]</f>
        <v>1.4219061204824999E-4</v>
      </c>
      <c r="BN529" s="10">
        <f>3/24000000*OO[[#This Row],[122 (04JUL1985 03:00:00)-Water Temperature (C)]]*OO[[#This Row],[64]]</f>
        <v>2.1524345320312496E-4</v>
      </c>
      <c r="BO529" s="10">
        <f>3/24000000*OO[[#This Row],[123 (04JUL1985 06:00:00)-Water Temperature (C)]]*OO[[#This Row],[65]]</f>
        <v>3.1639230366712506E-4</v>
      </c>
      <c r="BP529" s="10">
        <f>3/24000000*OO[[#This Row],[124 (04JUL1985 09:00:00)-Water Temperature (C)]]*OO[[#This Row],[66]]</f>
        <v>4.5379816089299998E-4</v>
      </c>
      <c r="BQ529" s="10">
        <f>3/24000000*OO[[#This Row],[125 (04JUL1985 12:00:00)-Water Temperature (C)]]*OO[[#This Row],[67]]</f>
        <v>6.3477686758612499E-4</v>
      </c>
      <c r="BR529" s="10">
        <f>3/24000000*OO[[#This Row],[126 (04JUL1985 15:00:00)-Water Temperature (C)]]*OO[[#This Row],[68]]</f>
        <v>8.6678134536874994E-4</v>
      </c>
      <c r="BS529" s="10">
        <f>3/24000000*OO[[#This Row],[127 (04JUL1985 18:00:00)-Water Temperature (C)]]*OO[[#This Row],[69]]</f>
        <v>1.1576119321175E-3</v>
      </c>
      <c r="BT529" s="10">
        <f>3/24000000*OO[[#This Row],[128 (04JUL1985 21:00:00)-Water Temperature (C)]]*OO[[#This Row],[70]]</f>
        <v>1.514185303182E-3</v>
      </c>
      <c r="BU529" s="10">
        <f>3/24000000*OO[[#This Row],[129 (05JUL1985 00:00:00)-Water Temperature (C)]]*OO[[#This Row],[71]]</f>
        <v>1.942080009303375E-3</v>
      </c>
      <c r="BV529" s="10">
        <f>3/24000000*OO[[#This Row],[130 (05JUL1985 03:00:00)-Water Temperature (C)]]*OO[[#This Row],[72]]</f>
        <v>2.4492005389287501E-3</v>
      </c>
      <c r="BW529" s="10">
        <f>3/24000000*OO[[#This Row],[131 (05JUL1985 06:00:00)-Water Temperature (C)]]*OO[[#This Row],[73]]</f>
        <v>3.0432454562969997E-3</v>
      </c>
      <c r="BX529" s="10">
        <f>3/24000000*OO[[#This Row],[132 (05JUL1985 09:00:00)-Water Temperature (C)]]*OO[[#This Row],[74]]</f>
        <v>3.7384822536582498E-3</v>
      </c>
      <c r="BY529" s="10">
        <f>3/24000000*OO[[#This Row],[133 (05JUL1985 12:00:00)-Water Temperature (C)]]*OO[[#This Row],[75]]</f>
        <v>4.5358853787000001E-3</v>
      </c>
      <c r="BZ529" s="10">
        <f>3/24000000*OO[[#This Row],[134 (05JUL1985 15:00:00)-Water Temperature (C)]]*OO[[#This Row],[76]]</f>
        <v>5.4357526376550011E-3</v>
      </c>
      <c r="CA529" s="10">
        <f>3/24000000*OO[[#This Row],[135 (05JUL1985 18:00:00)-Water Temperature (C)]]*OO[[#This Row],[77]]</f>
        <v>6.4363768582949999E-3</v>
      </c>
      <c r="CB529" s="10">
        <f>3/24000000*OO[[#This Row],[136 (05JUL1985 21:00:00)-Water Temperature (C)]]*OO[[#This Row],[78]]</f>
        <v>7.5210446640000001E-3</v>
      </c>
      <c r="CC529" s="10">
        <f>3/24000000*OO[[#This Row],[137 (06JUL1985 00:00:00)-Water Temperature (C)]]*OO[[#This Row],[79]]</f>
        <v>8.6881507781912479E-3</v>
      </c>
      <c r="CD529" s="10">
        <f>3/24000000*OO[[#This Row],[138 (06JUL1985 03:00:00)-Water Temperature (C)]]*OO[[#This Row],[80]]</f>
        <v>9.9455352871874996E-3</v>
      </c>
      <c r="CE529" s="10">
        <f>3/24000000*OO[[#This Row],[139 (06JUL1985 06:00:00)-Water Temperature (C)]]*OO[[#This Row],[81]]</f>
        <v>1.12949306576E-2</v>
      </c>
      <c r="CF529" s="10">
        <f>3/24000000*OO[[#This Row],[140 (06JUL1985 09:00:00)-Water Temperature (C)]]*OO[[#This Row],[82]]</f>
        <v>1.276831424458625E-2</v>
      </c>
      <c r="CG529" s="10">
        <f>3/24000000*OO[[#This Row],[141 (06JUL1985 12:00:00)-Water Temperature (C)]]*OO[[#This Row],[83]]</f>
        <v>1.433969405853875E-2</v>
      </c>
      <c r="CH529" s="10">
        <f>3/24000000*OO[[#This Row],[142 (06JUL1985 15:00:00)-Water Temperature (C)]]*OO[[#This Row],[84]]</f>
        <v>1.5989629002759999E-2</v>
      </c>
      <c r="CI529" s="10">
        <f>3/24000000*OO[[#This Row],[143 (06JUL1985 18:00:00)-Water Temperature (C)]]*OO[[#This Row],[85]]</f>
        <v>1.7704311223884998E-2</v>
      </c>
      <c r="CJ529" s="10">
        <f>3/24000000*OO[[#This Row],[144 (06JUL1985 21:00:00)-Water Temperature (C)]]*OO[[#This Row],[86]]</f>
        <v>1.9434197915613752E-2</v>
      </c>
      <c r="CK529" s="10">
        <f>3/24000000*OO[[#This Row],[145 (07JUL1985 00:00:00)-Water Temperature (C)]]*OO[[#This Row],[87]]</f>
        <v>2.1178086926262496E-2</v>
      </c>
      <c r="CL529" s="10">
        <f>3/24000000*OO[[#This Row],[146 (07JUL1985 03:00:00)-Water Temperature (C)]]*OO[[#This Row],[88]]</f>
        <v>2.2948073717606252E-2</v>
      </c>
      <c r="CM529" s="10">
        <f>3/24000000*OO[[#This Row],[147 (07JUL1985 06:00:00)-Water Temperature (C)]]*OO[[#This Row],[89]]</f>
        <v>2.4747347894064995E-2</v>
      </c>
      <c r="CN529" s="10">
        <f>3/24000000*OO[[#This Row],[148 (07JUL1985 09:00:00)-Water Temperature (C)]]*OO[[#This Row],[90]]</f>
        <v>2.6589841998599997E-2</v>
      </c>
      <c r="CO529" s="10">
        <f>3/24000000*OO[[#This Row],[149 (07JUL1985 12:00:00)-Water Temperature (C)]]*OO[[#This Row],[91]]</f>
        <v>2.8484738743182497E-2</v>
      </c>
      <c r="CP529" s="10">
        <f>3/24000000*OO[[#This Row],[150 (07JUL1985 15:00:00)-Water Temperature (C)]]*OO[[#This Row],[92]]</f>
        <v>3.0433997400952498E-2</v>
      </c>
      <c r="CQ529" s="10">
        <f>3/24000000*OO[[#This Row],[151 (07JUL1985 18:00:00)-Water Temperature (C)]]*OO[[#This Row],[93]]</f>
        <v>3.2338206614275E-2</v>
      </c>
      <c r="CR529" s="10">
        <f>3/24000000*OO[[#This Row],[152 (07JUL1985 21:00:00)-Water Temperature (C)]]*OO[[#This Row],[94]]</f>
        <v>3.4170019181643752E-2</v>
      </c>
      <c r="CS529" s="10">
        <f>3/24000000*OO[[#This Row],[153 (08JUL1985 00:00:00)-Water Temperature (C)]]*OO[[#This Row],[95]]</f>
        <v>3.5965255343360002E-2</v>
      </c>
      <c r="CT529" s="10">
        <f>3/24000000*OO[[#This Row],[154 (08JUL1985 03:00:00)-Water Temperature (C)]]*OO[[#This Row],[96]]</f>
        <v>3.7728659643052498E-2</v>
      </c>
      <c r="CU529" s="10">
        <f>3/24000000*OO[[#This Row],[155 (08JUL1985 06:00:00)-Water Temperature (C)]]*OO[[#This Row],[97]]</f>
        <v>3.9469445049860004E-2</v>
      </c>
      <c r="CV529" s="10">
        <f>3/24000000*OO[[#This Row],[156 (08JUL1985 09:00:00)-Water Temperature (C)]]*OO[[#This Row],[98]]</f>
        <v>4.1269800150424994E-2</v>
      </c>
      <c r="CW529" s="10">
        <f>3/24000000*OO[[#This Row],[157 (08JUL1985 12:00:00)-Water Temperature (C)]]*OO[[#This Row],[99]]</f>
        <v>4.3099124327187495E-2</v>
      </c>
    </row>
    <row r="530" spans="1:101" x14ac:dyDescent="0.35">
      <c r="A530" t="s">
        <v>537</v>
      </c>
      <c r="B530">
        <v>722.40949999999998</v>
      </c>
      <c r="C530" s="10">
        <f>3/24*OO[[#This Row],[59 (26JUN1985 06:00:00)-Water Temperature (C)]]*OO[[#This Row],[1]]/SUM(OO[1])</f>
        <v>0</v>
      </c>
      <c r="D530" s="10">
        <f>3/24*OO[[#This Row],[60 (26JUN1985 09:00:00)-Water Temperature (C)]]*OO[[#This Row],[2]]/SUM(OO[2])</f>
        <v>0</v>
      </c>
      <c r="E530" s="10">
        <f>3/24*OO[[#This Row],[61 (26JUN1985 12:00:00)-Water Temperature (C)]]*OO[[#This Row],[3]]/SUM(OO[3])</f>
        <v>0</v>
      </c>
      <c r="F530" s="10">
        <f>3/24*OO[[#This Row],[62 (26JUN1985 15:00:00)-Water Temperature (C)]]*OO[[#This Row],[4]]/SUM(OO[4])</f>
        <v>0</v>
      </c>
      <c r="G530" s="10">
        <f>3/24*OO[[#This Row],[63 (26JUN1985 18:00:00)-Water Temperature (C)]]*OO[[#This Row],[5]]/SUM(OO[5])</f>
        <v>0</v>
      </c>
      <c r="H530" s="10">
        <f>3/24*OO[[#This Row],[64 (26JUN1985 21:00:00)-Water Temperature (C)]]*OO[[#This Row],[6]]/SUM(OO[6])</f>
        <v>0</v>
      </c>
      <c r="I530" s="10">
        <f>3/24*OO[[#This Row],[65 (27JUN1985 00:00:00)-Water Temperature (C)]]*OO[[#This Row],[7]]/SUM(OO[7])</f>
        <v>0</v>
      </c>
      <c r="J530" s="10">
        <f>3/24*OO[[#This Row],[66 (27JUN1985 03:00:00)-Water Temperature (C)]]*OO[[#This Row],[8]]/SUM(OO[8])</f>
        <v>0</v>
      </c>
      <c r="K530" s="10">
        <f>3/24*OO[[#This Row],[67 (27JUN1985 06:00:00)-Water Temperature (C)]]*OO[[#This Row],[9]]/SUM(OO[9])</f>
        <v>0</v>
      </c>
      <c r="L530" s="10">
        <f>3/24*OO[[#This Row],[68 (27JUN1985 09:00:00)-Water Temperature (C)]]*OO[[#This Row],[10]]/SUM(OO[10])</f>
        <v>0</v>
      </c>
      <c r="M530" s="10">
        <f>3/24*OO[[#This Row],[69 (27JUN1985 12:00:00)-Water Temperature (C)]]*OO[[#This Row],[11]]/SUM(OO[11])</f>
        <v>0</v>
      </c>
      <c r="N530" s="10">
        <f>3/24*OO[[#This Row],[70 (27JUN1985 15:00:00)-Water Temperature (C)]]*OO[[#This Row],[12]]/SUM(OO[12])</f>
        <v>0</v>
      </c>
      <c r="O530" s="10">
        <f>3/24*OO[[#This Row],[71 (27JUN1985 18:00:00)-Water Temperature (C)]]*OO[[#This Row],[13]]/SUM(OO[13])</f>
        <v>0</v>
      </c>
      <c r="P530" s="10">
        <f>3/24*OO[[#This Row],[72 (27JUN1985 21:00:00)-Water Temperature (C)]]*OO[[#This Row],[14]]/SUM(OO[14])</f>
        <v>0</v>
      </c>
      <c r="Q530" s="10">
        <f>3/24*OO[[#This Row],[73 (28JUN1985 00:00:00)-Water Temperature (C)]]*OO[[#This Row],[15]]/SUM(OO[15])</f>
        <v>0</v>
      </c>
      <c r="R530" s="10">
        <f>3/24*OO[[#This Row],[74 (28JUN1985 03:00:00)-Water Temperature (C)]]*OO[[#This Row],[16]]/SUM(OO[16])</f>
        <v>0</v>
      </c>
      <c r="S530" s="10">
        <f>3/24*OO[[#This Row],[75 (28JUN1985 06:00:00)-Water Temperature (C)]]*OO[[#This Row],[17]]/SUM(OO[17])</f>
        <v>0</v>
      </c>
      <c r="T530" s="10">
        <f>3/24*OO[[#This Row],[76 (28JUN1985 09:00:00)-Water Temperature (C)]]*OO[[#This Row],[18]]/SUM(OO[18])</f>
        <v>0</v>
      </c>
      <c r="U530" s="10">
        <f>3/24*OO[[#This Row],[77 (28JUN1985 12:00:00)-Water Temperature (C)]]*OO[[#This Row],[19]]/SUM(OO[19])</f>
        <v>0</v>
      </c>
      <c r="V530" s="10">
        <f>3/24000000*OO[[#This Row],[78 (28JUN1985 15:00:00)-Water Temperature (C)]]*OO[[#This Row],[20]]</f>
        <v>0</v>
      </c>
      <c r="W530" s="10">
        <f>3/24000000*OO[[#This Row],[79 (28JUN1985 18:00:00)-Water Temperature (C)]]*OO[[#This Row],[21]]</f>
        <v>0</v>
      </c>
      <c r="X530" s="10">
        <f>3/24000000*OO[[#This Row],[80 (28JUN1985 21:00:00)-Water Temperature (C)]]*OO[[#This Row],[22]]</f>
        <v>0</v>
      </c>
      <c r="Y530" s="10">
        <f>3/24000000*OO[[#This Row],[81 (29JUN1985 00:00:00)-Water Temperature (C)]]*OO[[#This Row],[23]]</f>
        <v>0</v>
      </c>
      <c r="Z530" s="10">
        <f>3/24000000*OO[[#This Row],[82 (29JUN1985 03:00:00)-Water Temperature (C)]]*OO[[#This Row],[24]]</f>
        <v>0</v>
      </c>
      <c r="AA530" s="10">
        <f>3/24000000*OO[[#This Row],[83 (29JUN1985 06:00:00)-Water Temperature (C)]]*OO[[#This Row],[25]]</f>
        <v>0</v>
      </c>
      <c r="AB530" s="10">
        <f>3/24000000*OO[[#This Row],[84 (29JUN1985 09:00:00)-Water Temperature (C)]]*OO[[#This Row],[26]]</f>
        <v>0</v>
      </c>
      <c r="AC530" s="10">
        <f>3/24000000*OO[[#This Row],[85 (29JUN1985 12:00:00)-Water Temperature (C)]]*OO[[#This Row],[27]]</f>
        <v>0</v>
      </c>
      <c r="AD530" s="10">
        <f>3/24000000*OO[[#This Row],[86 (29JUN1985 15:00:00)-Water Temperature (C)]]*OO[[#This Row],[28]]</f>
        <v>0</v>
      </c>
      <c r="AE530" s="10">
        <f>3/24000000*OO[[#This Row],[88 (29JUN1985 21:00:00)-Water Temperature (C)]]*OO[[#This Row],[30]]</f>
        <v>4.0289397938999997E-41</v>
      </c>
      <c r="AF530" s="10">
        <f>3/24000000*OO[[#This Row],[88 (29JUN1985 21:00:00)-Water Temperature (C)]]*OO[[#This Row],[30]]</f>
        <v>4.0289397938999997E-41</v>
      </c>
      <c r="AG530" s="10">
        <f>3/24000000*OO[[#This Row],[89 (30JUN1985 00:00:00)-Water Temperature (C)]]*OO[[#This Row],[31]]</f>
        <v>1.7128024307572501E-37</v>
      </c>
      <c r="AH530" s="10">
        <f>3/24000000*OO[[#This Row],[90 (30JUN1985 03:00:00)-Water Temperature (C)]]*OO[[#This Row],[32]]</f>
        <v>2.8898006460289995E-34</v>
      </c>
      <c r="AI530" s="10">
        <f>3/24000000*OO[[#This Row],[91 (30JUN1985 06:00:00)-Water Temperature (C)]]*OO[[#This Row],[33]]</f>
        <v>2.1859858747574996E-31</v>
      </c>
      <c r="AJ530" s="10">
        <f>3/24000000*OO[[#This Row],[92 (30JUN1985 09:00:00)-Water Temperature (C)]]*OO[[#This Row],[34]]</f>
        <v>8.2851218856449993E-29</v>
      </c>
      <c r="AK530" s="10">
        <f>3/24000000*OO[[#This Row],[93 (30JUN1985 12:00:00)-Water Temperature (C)]]*OO[[#This Row],[35]]</f>
        <v>1.730836841697375E-26</v>
      </c>
      <c r="AL530" s="10">
        <f>3/24000000*OO[[#This Row],[94 (30JUN1985 15:00:00)-Water Temperature (C)]]*OO[[#This Row],[36]]</f>
        <v>2.1460382326812498E-24</v>
      </c>
      <c r="AM530" s="10">
        <f>3/24000000*OO[[#This Row],[95 (30JUN1985 18:00:00)-Water Temperature (C)]]*OO[[#This Row],[37]]</f>
        <v>1.6753715668602498E-22</v>
      </c>
      <c r="AN530" s="10">
        <f>3/24000000*OO[[#This Row],[96 (30JUN1985 21:00:00)-Water Temperature (C)]]*OO[[#This Row],[38]]</f>
        <v>8.6603318856774996E-21</v>
      </c>
      <c r="AO530" s="10">
        <f>3/24000000*OO[[#This Row],[97 (01JUL1985 00:00:00)-Water Temperature (C)]]*OO[[#This Row],[39]]</f>
        <v>3.10167281199675E-19</v>
      </c>
      <c r="AP530" s="10">
        <f>3/24000000*OO[[#This Row],[98 (01JUL1985 03:00:00)-Water Temperature (C)]]*OO[[#This Row],[40]]</f>
        <v>8.0082850739099994E-18</v>
      </c>
      <c r="AQ530" s="10">
        <f>3/24000000*OO[[#This Row],[99 (01JUL1985 06:00:00)-Water Temperature (C)]]*OO[[#This Row],[41]]</f>
        <v>1.5456840154593748E-16</v>
      </c>
      <c r="AR530" s="10">
        <f>3/24000000*OO[[#This Row],[100 (01JUL1985 09:00:00)-Water Temperature (C)]]*OO[[#This Row],[42]]</f>
        <v>2.2998782890557498E-15</v>
      </c>
      <c r="AS530" s="10">
        <f>3/24000000*OO[[#This Row],[101 (01JUL1985 12:00:00)-Water Temperature (C)]]*OO[[#This Row],[43]]</f>
        <v>2.693361361409875E-14</v>
      </c>
      <c r="AT530" s="10">
        <f>3/24000000*OO[[#This Row],[102 (01JUL1985 15:00:00)-Water Temperature (C)]]*OO[[#This Row],[44]]</f>
        <v>2.5339270892619998E-13</v>
      </c>
      <c r="AU530" s="10">
        <f>3/24000000*OO[[#This Row],[103 (01JUL1985 18:00:00)-Water Temperature (C)]]*OO[[#This Row],[45]]</f>
        <v>1.9583586950894999E-12</v>
      </c>
      <c r="AV530" s="10">
        <f>3/24000000*OO[[#This Row],[104 (01JUL1985 21:00:00)-Water Temperature (C)]]*OO[[#This Row],[46]]</f>
        <v>1.2668314398480002E-11</v>
      </c>
      <c r="AW530" s="10">
        <f>3/24000000*OO[[#This Row],[105 (02JUL1985 00:00:00)-Water Temperature (C)]]*OO[[#This Row],[47]]</f>
        <v>6.9900420804749991E-11</v>
      </c>
      <c r="AX530" s="10">
        <f>3/24000000*OO[[#This Row],[106 (02JUL1985 03:00:00)-Water Temperature (C)]]*OO[[#This Row],[48]]</f>
        <v>3.3363376651319994E-10</v>
      </c>
      <c r="AY530" s="10">
        <f>3/24000000*OO[[#This Row],[107 (02JUL1985 06:00:00)-Water Temperature (C)]]*OO[[#This Row],[49]]</f>
        <v>1.39616766548175E-9</v>
      </c>
      <c r="AZ530" s="10">
        <f>3/24000000*OO[[#This Row],[108 (02JUL1985 09:00:00)-Water Temperature (C)]]*OO[[#This Row],[50]]</f>
        <v>5.1841585761000005E-9</v>
      </c>
      <c r="BA530" s="10">
        <f>3/24000000*OO[[#This Row],[109 (02JUL1985 12:00:00)-Water Temperature (C)]]*OO[[#This Row],[51]]</f>
        <v>1.7298217864287495E-8</v>
      </c>
      <c r="BB530" s="10">
        <f>3/24000000*OO[[#This Row],[110 (02JUL1985 15:00:00)-Water Temperature (C)]]*OO[[#This Row],[52]]</f>
        <v>5.2391995166250001E-8</v>
      </c>
      <c r="BC530" s="10">
        <f>3/24000000*OO[[#This Row],[111 (02JUL1985 18:00:00)-Water Temperature (C)]]*OO[[#This Row],[53]]</f>
        <v>1.4507443854357497E-7</v>
      </c>
      <c r="BD530" s="10">
        <f>3/24000000*OO[[#This Row],[112 (02JUL1985 21:00:00)-Water Temperature (C)]]*OO[[#This Row],[54]]</f>
        <v>3.6958919072439998E-7</v>
      </c>
      <c r="BE530" s="10">
        <f>3/24000000*OO[[#This Row],[113 (03JUL1985 00:00:00)-Water Temperature (C)]]*OO[[#This Row],[55]]</f>
        <v>8.722251336725E-7</v>
      </c>
      <c r="BF530" s="10">
        <f>3/24000000*OO[[#This Row],[114 (03JUL1985 03:00:00)-Water Temperature (C)]]*OO[[#This Row],[56]]</f>
        <v>1.9242556756829997E-6</v>
      </c>
      <c r="BG530" s="10">
        <f>3/24000000*OO[[#This Row],[115 (03JUL1985 06:00:00)-Water Temperature (C)]]*OO[[#This Row],[57]]</f>
        <v>3.9987059195527495E-6</v>
      </c>
      <c r="BH530" s="10">
        <f>3/24000000*OO[[#This Row],[116 (03JUL1985 09:00:00)-Water Temperature (C)]]*OO[[#This Row],[58]]</f>
        <v>7.8803943510599999E-6</v>
      </c>
      <c r="BI530" s="10">
        <f>3/24000000*OO[[#This Row],[117 (03JUL1985 12:00:00)-Water Temperature (C)]]*OO[[#This Row],[59]]</f>
        <v>1.47658665406425E-5</v>
      </c>
      <c r="BJ530" s="10">
        <f>3/24000000*OO[[#This Row],[118 (03JUL1985 15:00:00)-Water Temperature (C)]]*OO[[#This Row],[60]]</f>
        <v>2.6370501726785003E-5</v>
      </c>
      <c r="BK530" s="10">
        <f>3/24000000*OO[[#This Row],[119 (03JUL1985 18:00:00)-Water Temperature (C)]]*OO[[#This Row],[61]]</f>
        <v>4.5081401452675001E-5</v>
      </c>
      <c r="BL530" s="10">
        <f>3/24000000*OO[[#This Row],[120 (03JUL1985 21:00:00)-Water Temperature (C)]]*OO[[#This Row],[62]]</f>
        <v>7.3991870678774999E-5</v>
      </c>
      <c r="BM530" s="10">
        <f>3/24000000*OO[[#This Row],[121 (04JUL1985 00:00:00)-Water Temperature (C)]]*OO[[#This Row],[63]]</f>
        <v>1.17083623786225E-4</v>
      </c>
      <c r="BN530" s="10">
        <f>3/24000000*OO[[#This Row],[122 (04JUL1985 03:00:00)-Water Temperature (C)]]*OO[[#This Row],[64]]</f>
        <v>1.7929250339057502E-4</v>
      </c>
      <c r="BO530" s="10">
        <f>3/24000000*OO[[#This Row],[123 (04JUL1985 06:00:00)-Water Temperature (C)]]*OO[[#This Row],[65]]</f>
        <v>2.6646325563551247E-4</v>
      </c>
      <c r="BP530" s="10">
        <f>3/24000000*OO[[#This Row],[124 (04JUL1985 09:00:00)-Water Temperature (C)]]*OO[[#This Row],[66]]</f>
        <v>3.8621274987581252E-4</v>
      </c>
      <c r="BQ530" s="10">
        <f>3/24000000*OO[[#This Row],[125 (04JUL1985 12:00:00)-Water Temperature (C)]]*OO[[#This Row],[67]]</f>
        <v>5.4568668491600009E-4</v>
      </c>
      <c r="BR530" s="10">
        <f>3/24000000*OO[[#This Row],[126 (04JUL1985 15:00:00)-Water Temperature (C)]]*OO[[#This Row],[68]]</f>
        <v>7.5232428986399984E-4</v>
      </c>
      <c r="BS530" s="10">
        <f>3/24000000*OO[[#This Row],[127 (04JUL1985 18:00:00)-Water Temperature (C)]]*OO[[#This Row],[69]]</f>
        <v>1.0140498441828748E-3</v>
      </c>
      <c r="BT530" s="10">
        <f>3/24000000*OO[[#This Row],[128 (04JUL1985 21:00:00)-Water Temperature (C)]]*OO[[#This Row],[70]]</f>
        <v>1.3381812926013751E-3</v>
      </c>
      <c r="BU530" s="10">
        <f>3/24000000*OO[[#This Row],[129 (05JUL1985 00:00:00)-Water Temperature (C)]]*OO[[#This Row],[71]]</f>
        <v>1.7309592782299998E-3</v>
      </c>
      <c r="BV530" s="10">
        <f>3/24000000*OO[[#This Row],[130 (05JUL1985 03:00:00)-Water Temperature (C)]]*OO[[#This Row],[72]]</f>
        <v>2.2007632728539995E-3</v>
      </c>
      <c r="BW530" s="10">
        <f>3/24000000*OO[[#This Row],[131 (05JUL1985 06:00:00)-Water Temperature (C)]]*OO[[#This Row],[73]]</f>
        <v>2.7558668160487503E-3</v>
      </c>
      <c r="BX530" s="10">
        <f>3/24000000*OO[[#This Row],[132 (05JUL1985 09:00:00)-Water Temperature (C)]]*OO[[#This Row],[74]]</f>
        <v>3.4106323875287498E-3</v>
      </c>
      <c r="BY530" s="10">
        <f>3/24000000*OO[[#This Row],[133 (05JUL1985 12:00:00)-Water Temperature (C)]]*OO[[#This Row],[75]]</f>
        <v>4.1677320679049988E-3</v>
      </c>
      <c r="BZ530" s="10">
        <f>3/24000000*OO[[#This Row],[134 (05JUL1985 15:00:00)-Water Temperature (C)]]*OO[[#This Row],[76]]</f>
        <v>5.0288960184375004E-3</v>
      </c>
      <c r="CA530" s="10">
        <f>3/24000000*OO[[#This Row],[135 (05JUL1985 18:00:00)-Water Temperature (C)]]*OO[[#This Row],[77]]</f>
        <v>5.9939062071249997E-3</v>
      </c>
      <c r="CB530" s="10">
        <f>3/24000000*OO[[#This Row],[136 (05JUL1985 21:00:00)-Water Temperature (C)]]*OO[[#This Row],[78]]</f>
        <v>7.0488597620349995E-3</v>
      </c>
      <c r="CC530" s="10">
        <f>3/24000000*OO[[#This Row],[137 (06JUL1985 00:00:00)-Water Temperature (C)]]*OO[[#This Row],[79]]</f>
        <v>8.192679657255E-3</v>
      </c>
      <c r="CD530" s="10">
        <f>3/24000000*OO[[#This Row],[138 (06JUL1985 03:00:00)-Water Temperature (C)]]*OO[[#This Row],[80]]</f>
        <v>9.4337650200750009E-3</v>
      </c>
      <c r="CE530" s="10">
        <f>3/24000000*OO[[#This Row],[139 (06JUL1985 06:00:00)-Water Temperature (C)]]*OO[[#This Row],[81]]</f>
        <v>1.0774465231282497E-2</v>
      </c>
      <c r="CF530" s="10">
        <f>3/24000000*OO[[#This Row],[140 (06JUL1985 09:00:00)-Water Temperature (C)]]*OO[[#This Row],[82]]</f>
        <v>1.2245594130731252E-2</v>
      </c>
      <c r="CG530" s="10">
        <f>3/24000000*OO[[#This Row],[141 (06JUL1985 12:00:00)-Water Temperature (C)]]*OO[[#This Row],[83]]</f>
        <v>1.3824149989375001E-2</v>
      </c>
      <c r="CH530" s="10">
        <f>3/24000000*OO[[#This Row],[142 (06JUL1985 15:00:00)-Water Temperature (C)]]*OO[[#This Row],[84]]</f>
        <v>1.54921321708575E-2</v>
      </c>
      <c r="CI530" s="10">
        <f>3/24000000*OO[[#This Row],[143 (06JUL1985 18:00:00)-Water Temperature (C)]]*OO[[#This Row],[85]]</f>
        <v>1.7236498728149998E-2</v>
      </c>
      <c r="CJ530" s="10">
        <f>3/24000000*OO[[#This Row],[144 (06JUL1985 21:00:00)-Water Temperature (C)]]*OO[[#This Row],[86]]</f>
        <v>1.9010017264315001E-2</v>
      </c>
      <c r="CK530" s="10">
        <f>3/24000000*OO[[#This Row],[145 (07JUL1985 00:00:00)-Water Temperature (C)]]*OO[[#This Row],[87]]</f>
        <v>2.0810055883265E-2</v>
      </c>
      <c r="CL530" s="10">
        <f>3/24000000*OO[[#This Row],[146 (07JUL1985 03:00:00)-Water Temperature (C)]]*OO[[#This Row],[88]]</f>
        <v>2.2648503508762498E-2</v>
      </c>
      <c r="CM530" s="10">
        <f>3/24000000*OO[[#This Row],[147 (07JUL1985 06:00:00)-Water Temperature (C)]]*OO[[#This Row],[89]]</f>
        <v>2.4527615289859993E-2</v>
      </c>
      <c r="CN530" s="10">
        <f>3/24000000*OO[[#This Row],[148 (07JUL1985 09:00:00)-Water Temperature (C)]]*OO[[#This Row],[90]]</f>
        <v>2.6461300524120001E-2</v>
      </c>
      <c r="CO530" s="10">
        <f>3/24000000*OO[[#This Row],[149 (07JUL1985 12:00:00)-Water Temperature (C)]]*OO[[#This Row],[91]]</f>
        <v>2.84582512223625E-2</v>
      </c>
      <c r="CP530" s="10">
        <f>3/24000000*OO[[#This Row],[150 (07JUL1985 15:00:00)-Water Temperature (C)]]*OO[[#This Row],[92]]</f>
        <v>3.0520839541762497E-2</v>
      </c>
      <c r="CQ530" s="10">
        <f>3/24000000*OO[[#This Row],[151 (07JUL1985 18:00:00)-Water Temperature (C)]]*OO[[#This Row],[93]]</f>
        <v>3.2550245218535001E-2</v>
      </c>
      <c r="CR530" s="10">
        <f>3/24000000*OO[[#This Row],[152 (07JUL1985 21:00:00)-Water Temperature (C)]]*OO[[#This Row],[94]]</f>
        <v>3.4517495970113748E-2</v>
      </c>
      <c r="CS530" s="10">
        <f>3/24000000*OO[[#This Row],[153 (08JUL1985 00:00:00)-Water Temperature (C)]]*OO[[#This Row],[95]]</f>
        <v>3.6456999344463753E-2</v>
      </c>
      <c r="CT530" s="10">
        <f>3/24000000*OO[[#This Row],[154 (08JUL1985 03:00:00)-Water Temperature (C)]]*OO[[#This Row],[96]]</f>
        <v>3.8372816136793754E-2</v>
      </c>
      <c r="CU530" s="10">
        <f>3/24000000*OO[[#This Row],[155 (08JUL1985 06:00:00)-Water Temperature (C)]]*OO[[#This Row],[97]]</f>
        <v>4.0273201037734997E-2</v>
      </c>
      <c r="CV530" s="10">
        <f>3/24000000*OO[[#This Row],[156 (08JUL1985 09:00:00)-Water Temperature (C)]]*OO[[#This Row],[98]]</f>
        <v>4.224084387263749E-2</v>
      </c>
      <c r="CW530" s="10">
        <f>3/24000000*OO[[#This Row],[157 (08JUL1985 12:00:00)-Water Temperature (C)]]*OO[[#This Row],[99]]</f>
        <v>4.4245651915549994E-2</v>
      </c>
    </row>
    <row r="531" spans="1:101" x14ac:dyDescent="0.35">
      <c r="A531" t="s">
        <v>538</v>
      </c>
      <c r="B531">
        <v>755.05359999999996</v>
      </c>
      <c r="C531" s="10">
        <f>3/24*OO[[#This Row],[59 (26JUN1985 06:00:00)-Water Temperature (C)]]*OO[[#This Row],[1]]/SUM(OO[1])</f>
        <v>0</v>
      </c>
      <c r="D531" s="10">
        <f>3/24*OO[[#This Row],[60 (26JUN1985 09:00:00)-Water Temperature (C)]]*OO[[#This Row],[2]]/SUM(OO[2])</f>
        <v>0</v>
      </c>
      <c r="E531" s="10">
        <f>3/24*OO[[#This Row],[61 (26JUN1985 12:00:00)-Water Temperature (C)]]*OO[[#This Row],[3]]/SUM(OO[3])</f>
        <v>0</v>
      </c>
      <c r="F531" s="10">
        <f>3/24*OO[[#This Row],[62 (26JUN1985 15:00:00)-Water Temperature (C)]]*OO[[#This Row],[4]]/SUM(OO[4])</f>
        <v>0</v>
      </c>
      <c r="G531" s="10">
        <f>3/24*OO[[#This Row],[63 (26JUN1985 18:00:00)-Water Temperature (C)]]*OO[[#This Row],[5]]/SUM(OO[5])</f>
        <v>0</v>
      </c>
      <c r="H531" s="10">
        <f>3/24*OO[[#This Row],[64 (26JUN1985 21:00:00)-Water Temperature (C)]]*OO[[#This Row],[6]]/SUM(OO[6])</f>
        <v>0</v>
      </c>
      <c r="I531" s="10">
        <f>3/24*OO[[#This Row],[65 (27JUN1985 00:00:00)-Water Temperature (C)]]*OO[[#This Row],[7]]/SUM(OO[7])</f>
        <v>0</v>
      </c>
      <c r="J531" s="10">
        <f>3/24*OO[[#This Row],[66 (27JUN1985 03:00:00)-Water Temperature (C)]]*OO[[#This Row],[8]]/SUM(OO[8])</f>
        <v>0</v>
      </c>
      <c r="K531" s="10">
        <f>3/24*OO[[#This Row],[67 (27JUN1985 06:00:00)-Water Temperature (C)]]*OO[[#This Row],[9]]/SUM(OO[9])</f>
        <v>0</v>
      </c>
      <c r="L531" s="10">
        <f>3/24*OO[[#This Row],[68 (27JUN1985 09:00:00)-Water Temperature (C)]]*OO[[#This Row],[10]]/SUM(OO[10])</f>
        <v>0</v>
      </c>
      <c r="M531" s="10">
        <f>3/24*OO[[#This Row],[69 (27JUN1985 12:00:00)-Water Temperature (C)]]*OO[[#This Row],[11]]/SUM(OO[11])</f>
        <v>0</v>
      </c>
      <c r="N531" s="10">
        <f>3/24*OO[[#This Row],[70 (27JUN1985 15:00:00)-Water Temperature (C)]]*OO[[#This Row],[12]]/SUM(OO[12])</f>
        <v>0</v>
      </c>
      <c r="O531" s="10">
        <f>3/24*OO[[#This Row],[71 (27JUN1985 18:00:00)-Water Temperature (C)]]*OO[[#This Row],[13]]/SUM(OO[13])</f>
        <v>0</v>
      </c>
      <c r="P531" s="10">
        <f>3/24*OO[[#This Row],[72 (27JUN1985 21:00:00)-Water Temperature (C)]]*OO[[#This Row],[14]]/SUM(OO[14])</f>
        <v>0</v>
      </c>
      <c r="Q531" s="10">
        <f>3/24*OO[[#This Row],[73 (28JUN1985 00:00:00)-Water Temperature (C)]]*OO[[#This Row],[15]]/SUM(OO[15])</f>
        <v>0</v>
      </c>
      <c r="R531" s="10">
        <f>3/24*OO[[#This Row],[74 (28JUN1985 03:00:00)-Water Temperature (C)]]*OO[[#This Row],[16]]/SUM(OO[16])</f>
        <v>0</v>
      </c>
      <c r="S531" s="10">
        <f>3/24*OO[[#This Row],[75 (28JUN1985 06:00:00)-Water Temperature (C)]]*OO[[#This Row],[17]]/SUM(OO[17])</f>
        <v>0</v>
      </c>
      <c r="T531" s="10">
        <f>3/24*OO[[#This Row],[76 (28JUN1985 09:00:00)-Water Temperature (C)]]*OO[[#This Row],[18]]/SUM(OO[18])</f>
        <v>0</v>
      </c>
      <c r="U531" s="10">
        <f>3/24*OO[[#This Row],[77 (28JUN1985 12:00:00)-Water Temperature (C)]]*OO[[#This Row],[19]]/SUM(OO[19])</f>
        <v>0</v>
      </c>
      <c r="V531" s="10">
        <f>3/24000000*OO[[#This Row],[78 (28JUN1985 15:00:00)-Water Temperature (C)]]*OO[[#This Row],[20]]</f>
        <v>0</v>
      </c>
      <c r="W531" s="10">
        <f>3/24000000*OO[[#This Row],[79 (28JUN1985 18:00:00)-Water Temperature (C)]]*OO[[#This Row],[21]]</f>
        <v>0</v>
      </c>
      <c r="X531" s="10">
        <f>3/24000000*OO[[#This Row],[80 (28JUN1985 21:00:00)-Water Temperature (C)]]*OO[[#This Row],[22]]</f>
        <v>0</v>
      </c>
      <c r="Y531" s="10">
        <f>3/24000000*OO[[#This Row],[81 (29JUN1985 00:00:00)-Water Temperature (C)]]*OO[[#This Row],[23]]</f>
        <v>0</v>
      </c>
      <c r="Z531" s="10">
        <f>3/24000000*OO[[#This Row],[82 (29JUN1985 03:00:00)-Water Temperature (C)]]*OO[[#This Row],[24]]</f>
        <v>0</v>
      </c>
      <c r="AA531" s="10">
        <f>3/24000000*OO[[#This Row],[83 (29JUN1985 06:00:00)-Water Temperature (C)]]*OO[[#This Row],[25]]</f>
        <v>0</v>
      </c>
      <c r="AB531" s="10">
        <f>3/24000000*OO[[#This Row],[84 (29JUN1985 09:00:00)-Water Temperature (C)]]*OO[[#This Row],[26]]</f>
        <v>0</v>
      </c>
      <c r="AC531" s="10">
        <f>3/24000000*OO[[#This Row],[85 (29JUN1985 12:00:00)-Water Temperature (C)]]*OO[[#This Row],[27]]</f>
        <v>0</v>
      </c>
      <c r="AD531" s="10">
        <f>3/24000000*OO[[#This Row],[86 (29JUN1985 15:00:00)-Water Temperature (C)]]*OO[[#This Row],[28]]</f>
        <v>0</v>
      </c>
      <c r="AE531" s="10">
        <f>3/24000000*OO[[#This Row],[88 (29JUN1985 21:00:00)-Water Temperature (C)]]*OO[[#This Row],[30]]</f>
        <v>1.266329621305125E-41</v>
      </c>
      <c r="AF531" s="10">
        <f>3/24000000*OO[[#This Row],[88 (29JUN1985 21:00:00)-Water Temperature (C)]]*OO[[#This Row],[30]]</f>
        <v>1.266329621305125E-41</v>
      </c>
      <c r="AG531" s="10">
        <f>3/24000000*OO[[#This Row],[89 (30JUN1985 00:00:00)-Water Temperature (C)]]*OO[[#This Row],[31]]</f>
        <v>5.7224642806237494E-38</v>
      </c>
      <c r="AH531" s="10">
        <f>3/24000000*OO[[#This Row],[90 (30JUN1985 03:00:00)-Water Temperature (C)]]*OO[[#This Row],[32]]</f>
        <v>1.0252979468350001E-34</v>
      </c>
      <c r="AI531" s="10">
        <f>3/24000000*OO[[#This Row],[91 (30JUN1985 06:00:00)-Water Temperature (C)]]*OO[[#This Row],[33]]</f>
        <v>8.2025898514724994E-32</v>
      </c>
      <c r="AJ531" s="10">
        <f>3/24000000*OO[[#This Row],[92 (30JUN1985 09:00:00)-Water Temperature (C)]]*OO[[#This Row],[34]]</f>
        <v>3.2745654549286254E-29</v>
      </c>
      <c r="AK531" s="10">
        <f>3/24000000*OO[[#This Row],[93 (30JUN1985 12:00:00)-Water Temperature (C)]]*OO[[#This Row],[35]]</f>
        <v>7.177699383249998E-27</v>
      </c>
      <c r="AL531" s="10">
        <f>3/24000000*OO[[#This Row],[94 (30JUN1985 15:00:00)-Water Temperature (C)]]*OO[[#This Row],[36]]</f>
        <v>9.311287095567498E-25</v>
      </c>
      <c r="AM531" s="10">
        <f>3/24000000*OO[[#This Row],[95 (30JUN1985 18:00:00)-Water Temperature (C)]]*OO[[#This Row],[37]]</f>
        <v>7.5857841424250001E-23</v>
      </c>
      <c r="AN531" s="10">
        <f>3/24000000*OO[[#This Row],[96 (30JUN1985 21:00:00)-Water Temperature (C)]]*OO[[#This Row],[38]]</f>
        <v>4.0826522119687507E-21</v>
      </c>
      <c r="AO531" s="10">
        <f>3/24000000*OO[[#This Row],[97 (01JUL1985 00:00:00)-Water Temperature (C)]]*OO[[#This Row],[39]]</f>
        <v>1.519166024416E-19</v>
      </c>
      <c r="AP531" s="10">
        <f>3/24000000*OO[[#This Row],[98 (01JUL1985 03:00:00)-Water Temperature (C)]]*OO[[#This Row],[40]]</f>
        <v>4.0673631792569988E-18</v>
      </c>
      <c r="AQ531" s="10">
        <f>3/24000000*OO[[#This Row],[99 (01JUL1985 06:00:00)-Water Temperature (C)]]*OO[[#This Row],[41]]</f>
        <v>8.1257649278625003E-17</v>
      </c>
      <c r="AR531" s="10">
        <f>3/24000000*OO[[#This Row],[100 (01JUL1985 09:00:00)-Water Temperature (C)]]*OO[[#This Row],[42]]</f>
        <v>1.2495184393675001E-15</v>
      </c>
      <c r="AS531" s="10">
        <f>3/24000000*OO[[#This Row],[101 (01JUL1985 12:00:00)-Water Temperature (C)]]*OO[[#This Row],[43]]</f>
        <v>1.5100303669837502E-14</v>
      </c>
      <c r="AT531" s="10">
        <f>3/24000000*OO[[#This Row],[102 (01JUL1985 15:00:00)-Water Temperature (C)]]*OO[[#This Row],[44]]</f>
        <v>1.4637809184999997E-13</v>
      </c>
      <c r="AU531" s="10">
        <f>3/24000000*OO[[#This Row],[103 (01JUL1985 18:00:00)-Water Temperature (C)]]*OO[[#This Row],[45]]</f>
        <v>1.1639503320086251E-12</v>
      </c>
      <c r="AV531" s="10">
        <f>3/24000000*OO[[#This Row],[104 (01JUL1985 21:00:00)-Water Temperature (C)]]*OO[[#This Row],[46]]</f>
        <v>7.7365393666924996E-12</v>
      </c>
      <c r="AW531" s="10">
        <f>3/24000000*OO[[#This Row],[105 (02JUL1985 00:00:00)-Water Temperature (C)]]*OO[[#This Row],[47]]</f>
        <v>4.3807009701387503E-11</v>
      </c>
      <c r="AX531" s="10">
        <f>3/24000000*OO[[#This Row],[106 (02JUL1985 03:00:00)-Water Temperature (C)]]*OO[[#This Row],[48]]</f>
        <v>2.1431792767690003E-10</v>
      </c>
      <c r="AY531" s="10">
        <f>3/24000000*OO[[#This Row],[107 (02JUL1985 06:00:00)-Water Temperature (C)]]*OO[[#This Row],[49]]</f>
        <v>9.1819982058000004E-10</v>
      </c>
      <c r="AZ531" s="10">
        <f>3/24000000*OO[[#This Row],[108 (02JUL1985 09:00:00)-Water Temperature (C)]]*OO[[#This Row],[50]]</f>
        <v>3.4866527029161253E-9</v>
      </c>
      <c r="BA531" s="10">
        <f>3/24000000*OO[[#This Row],[109 (02JUL1985 12:00:00)-Water Temperature (C)]]*OO[[#This Row],[51]]</f>
        <v>1.1884391354013749E-8</v>
      </c>
      <c r="BB531" s="10">
        <f>3/24000000*OO[[#This Row],[110 (02JUL1985 15:00:00)-Water Temperature (C)]]*OO[[#This Row],[52]]</f>
        <v>3.6731624824679999E-8</v>
      </c>
      <c r="BC531" s="10">
        <f>3/24000000*OO[[#This Row],[111 (02JUL1985 18:00:00)-Water Temperature (C)]]*OO[[#This Row],[53]]</f>
        <v>1.0369346729040002E-7</v>
      </c>
      <c r="BD531" s="10">
        <f>3/24000000*OO[[#This Row],[112 (02JUL1985 21:00:00)-Water Temperature (C)]]*OO[[#This Row],[54]]</f>
        <v>2.6908453068977497E-7</v>
      </c>
      <c r="BE531" s="10">
        <f>3/24000000*OO[[#This Row],[113 (03JUL1985 00:00:00)-Water Temperature (C)]]*OO[[#This Row],[55]]</f>
        <v>6.4629073247012489E-7</v>
      </c>
      <c r="BF531" s="10">
        <f>3/24000000*OO[[#This Row],[114 (03JUL1985 03:00:00)-Water Temperature (C)]]*OO[[#This Row],[56]]</f>
        <v>1.4498116023052497E-6</v>
      </c>
      <c r="BG531" s="10">
        <f>3/24000000*OO[[#This Row],[115 (03JUL1985 06:00:00)-Water Temperature (C)]]*OO[[#This Row],[57]]</f>
        <v>3.0608792274816254E-6</v>
      </c>
      <c r="BH531" s="10">
        <f>3/24000000*OO[[#This Row],[116 (03JUL1985 09:00:00)-Water Temperature (C)]]*OO[[#This Row],[58]]</f>
        <v>6.1240262921999991E-6</v>
      </c>
      <c r="BI531" s="10">
        <f>3/24000000*OO[[#This Row],[117 (03JUL1985 12:00:00)-Water Temperature (C)]]*OO[[#This Row],[59]]</f>
        <v>1.1642093481978748E-5</v>
      </c>
      <c r="BJ531" s="10">
        <f>3/24000000*OO[[#This Row],[118 (03JUL1985 15:00:00)-Water Temperature (C)]]*OO[[#This Row],[60]]</f>
        <v>2.1080778700387502E-5</v>
      </c>
      <c r="BK531" s="10">
        <f>3/24000000*OO[[#This Row],[119 (03JUL1985 18:00:00)-Water Temperature (C)]]*OO[[#This Row],[61]]</f>
        <v>3.6513459579071245E-5</v>
      </c>
      <c r="BL531" s="10">
        <f>3/24000000*OO[[#This Row],[120 (03JUL1985 21:00:00)-Water Temperature (C)]]*OO[[#This Row],[62]]</f>
        <v>6.0683300521799999E-5</v>
      </c>
      <c r="BM531" s="10">
        <f>3/24000000*OO[[#This Row],[121 (04JUL1985 00:00:00)-Water Temperature (C)]]*OO[[#This Row],[63]]</f>
        <v>9.7174430067250003E-5</v>
      </c>
      <c r="BN531" s="10">
        <f>3/24000000*OO[[#This Row],[122 (04JUL1985 03:00:00)-Water Temperature (C)]]*OO[[#This Row],[64]]</f>
        <v>1.5050616993750001E-4</v>
      </c>
      <c r="BO531" s="10">
        <f>3/24000000*OO[[#This Row],[123 (04JUL1985 06:00:00)-Water Temperature (C)]]*OO[[#This Row],[65]]</f>
        <v>2.2611969904799998E-4</v>
      </c>
      <c r="BP531" s="10">
        <f>3/24000000*OO[[#This Row],[124 (04JUL1985 09:00:00)-Water Temperature (C)]]*OO[[#This Row],[66]]</f>
        <v>3.3113410358875001E-4</v>
      </c>
      <c r="BQ531" s="10">
        <f>3/24000000*OO[[#This Row],[125 (04JUL1985 12:00:00)-Water Temperature (C)]]*OO[[#This Row],[67]]</f>
        <v>4.7250227330524998E-4</v>
      </c>
      <c r="BR531" s="10">
        <f>3/24000000*OO[[#This Row],[126 (04JUL1985 15:00:00)-Water Temperature (C)]]*OO[[#This Row],[68]]</f>
        <v>6.5760214772999997E-4</v>
      </c>
      <c r="BS531" s="10">
        <f>3/24000000*OO[[#This Row],[127 (04JUL1985 18:00:00)-Water Temperature (C)]]*OO[[#This Row],[69]]</f>
        <v>8.9441358672375003E-4</v>
      </c>
      <c r="BT531" s="10">
        <f>3/24000000*OO[[#This Row],[128 (04JUL1985 21:00:00)-Water Temperature (C)]]*OO[[#This Row],[70]]</f>
        <v>1.1905562513389997E-3</v>
      </c>
      <c r="BU531" s="10">
        <f>3/24000000*OO[[#This Row],[129 (05JUL1985 00:00:00)-Water Temperature (C)]]*OO[[#This Row],[71]]</f>
        <v>1.5528032743116248E-3</v>
      </c>
      <c r="BV531" s="10">
        <f>3/24000000*OO[[#This Row],[130 (05JUL1985 03:00:00)-Water Temperature (C)]]*OO[[#This Row],[72]]</f>
        <v>1.9899444520084996E-3</v>
      </c>
      <c r="BW531" s="10">
        <f>3/24000000*OO[[#This Row],[131 (05JUL1985 06:00:00)-Water Temperature (C)]]*OO[[#This Row],[73]]</f>
        <v>2.5107501659619997E-3</v>
      </c>
      <c r="BX531" s="10">
        <f>3/24000000*OO[[#This Row],[132 (05JUL1985 09:00:00)-Water Temperature (C)]]*OO[[#This Row],[74]]</f>
        <v>3.1296518599211245E-3</v>
      </c>
      <c r="BY531" s="10">
        <f>3/24000000*OO[[#This Row],[133 (05JUL1985 12:00:00)-Water Temperature (C)]]*OO[[#This Row],[75]]</f>
        <v>3.8508891151493758E-3</v>
      </c>
      <c r="BZ531" s="10">
        <f>3/24000000*OO[[#This Row],[134 (05JUL1985 15:00:00)-Water Temperature (C)]]*OO[[#This Row],[76]]</f>
        <v>4.6774773929999991E-3</v>
      </c>
      <c r="CA531" s="10">
        <f>3/24000000*OO[[#This Row],[135 (05JUL1985 18:00:00)-Water Temperature (C)]]*OO[[#This Row],[77]]</f>
        <v>5.6106279443000001E-3</v>
      </c>
      <c r="CB531" s="10">
        <f>3/24000000*OO[[#This Row],[136 (05JUL1985 21:00:00)-Water Temperature (C)]]*OO[[#This Row],[78]]</f>
        <v>6.6388750192049994E-3</v>
      </c>
      <c r="CC531" s="10">
        <f>3/24000000*OO[[#This Row],[137 (06JUL1985 00:00:00)-Water Temperature (C)]]*OO[[#This Row],[79]]</f>
        <v>7.7617438939950002E-3</v>
      </c>
      <c r="CD531" s="10">
        <f>3/24000000*OO[[#This Row],[138 (06JUL1985 03:00:00)-Water Temperature (C)]]*OO[[#This Row],[80]]</f>
        <v>8.9882008187400012E-3</v>
      </c>
      <c r="CE531" s="10">
        <f>3/24000000*OO[[#This Row],[139 (06JUL1985 06:00:00)-Water Temperature (C)]]*OO[[#This Row],[81]]</f>
        <v>1.0321247667367498E-2</v>
      </c>
      <c r="CF531" s="10">
        <f>3/24000000*OO[[#This Row],[140 (06JUL1985 09:00:00)-Water Temperature (C)]]*OO[[#This Row],[82]]</f>
        <v>1.1790842372295E-2</v>
      </c>
      <c r="CG531" s="10">
        <f>3/24000000*OO[[#This Row],[141 (06JUL1985 12:00:00)-Water Temperature (C)]]*OO[[#This Row],[83]]</f>
        <v>1.337693698575E-2</v>
      </c>
      <c r="CH531" s="10">
        <f>3/24000000*OO[[#This Row],[142 (06JUL1985 15:00:00)-Water Temperature (C)]]*OO[[#This Row],[84]]</f>
        <v>1.5062732950781249E-2</v>
      </c>
      <c r="CI531" s="10">
        <f>3/24000000*OO[[#This Row],[143 (06JUL1985 18:00:00)-Water Temperature (C)]]*OO[[#This Row],[85]]</f>
        <v>1.6836005792709999E-2</v>
      </c>
      <c r="CJ531" s="10">
        <f>3/24000000*OO[[#This Row],[144 (06JUL1985 21:00:00)-Water Temperature (C)]]*OO[[#This Row],[86]]</f>
        <v>1.8651973150000004E-2</v>
      </c>
      <c r="CK531" s="10">
        <f>3/24000000*OO[[#This Row],[145 (07JUL1985 00:00:00)-Water Temperature (C)]]*OO[[#This Row],[87]]</f>
        <v>2.0506268865136252E-2</v>
      </c>
      <c r="CL531" s="10">
        <f>3/24000000*OO[[#This Row],[146 (07JUL1985 03:00:00)-Water Temperature (C)]]*OO[[#This Row],[88]]</f>
        <v>2.2410791404999998E-2</v>
      </c>
      <c r="CM531" s="10">
        <f>3/24000000*OO[[#This Row],[147 (07JUL1985 06:00:00)-Water Temperature (C)]]*OO[[#This Row],[89]]</f>
        <v>2.4367154557853748E-2</v>
      </c>
      <c r="CN531" s="10">
        <f>3/24000000*OO[[#This Row],[148 (07JUL1985 09:00:00)-Water Temperature (C)]]*OO[[#This Row],[90]]</f>
        <v>2.6389354682794994E-2</v>
      </c>
      <c r="CO531" s="10">
        <f>3/24000000*OO[[#This Row],[149 (07JUL1985 12:00:00)-Water Temperature (C)]]*OO[[#This Row],[91]]</f>
        <v>2.8485584893301247E-2</v>
      </c>
      <c r="CP531" s="10">
        <f>3/24000000*OO[[#This Row],[150 (07JUL1985 15:00:00)-Water Temperature (C)]]*OO[[#This Row],[92]]</f>
        <v>3.0659002888799997E-2</v>
      </c>
      <c r="CQ531" s="10">
        <f>3/24000000*OO[[#This Row],[151 (07JUL1985 18:00:00)-Water Temperature (C)]]*OO[[#This Row],[93]]</f>
        <v>3.2811319706302501E-2</v>
      </c>
      <c r="CR531" s="10">
        <f>3/24000000*OO[[#This Row],[152 (07JUL1985 21:00:00)-Water Temperature (C)]]*OO[[#This Row],[94]]</f>
        <v>3.4911977281410003E-2</v>
      </c>
      <c r="CS531" s="10">
        <f>3/24000000*OO[[#This Row],[153 (08JUL1985 00:00:00)-Water Temperature (C)]]*OO[[#This Row],[95]]</f>
        <v>3.6993592159599992E-2</v>
      </c>
      <c r="CT531" s="10">
        <f>3/24000000*OO[[#This Row],[154 (08JUL1985 03:00:00)-Water Temperature (C)]]*OO[[#This Row],[96]]</f>
        <v>3.9059956786050003E-2</v>
      </c>
      <c r="CU531" s="10">
        <f>3/24000000*OO[[#This Row],[155 (08JUL1985 06:00:00)-Water Temperature (C)]]*OO[[#This Row],[97]]</f>
        <v>4.1118201356024994E-2</v>
      </c>
      <c r="CV531" s="10">
        <f>3/24000000*OO[[#This Row],[156 (08JUL1985 09:00:00)-Water Temperature (C)]]*OO[[#This Row],[98]]</f>
        <v>4.3251491961149989E-2</v>
      </c>
      <c r="CW531" s="10">
        <f>3/24000000*OO[[#This Row],[157 (08JUL1985 12:00:00)-Water Temperature (C)]]*OO[[#This Row],[99]]</f>
        <v>4.5431110012800008E-2</v>
      </c>
    </row>
    <row r="532" spans="1:101" x14ac:dyDescent="0.35">
      <c r="A532" t="s">
        <v>539</v>
      </c>
      <c r="B532">
        <v>761.56410000000005</v>
      </c>
      <c r="C532" s="10">
        <f>3/24*OO[[#This Row],[59 (26JUN1985 06:00:00)-Water Temperature (C)]]*OO[[#This Row],[1]]/SUM(OO[1])</f>
        <v>0</v>
      </c>
      <c r="D532" s="10">
        <f>3/24*OO[[#This Row],[60 (26JUN1985 09:00:00)-Water Temperature (C)]]*OO[[#This Row],[2]]/SUM(OO[2])</f>
        <v>0</v>
      </c>
      <c r="E532" s="10">
        <f>3/24*OO[[#This Row],[61 (26JUN1985 12:00:00)-Water Temperature (C)]]*OO[[#This Row],[3]]/SUM(OO[3])</f>
        <v>0</v>
      </c>
      <c r="F532" s="10">
        <f>3/24*OO[[#This Row],[62 (26JUN1985 15:00:00)-Water Temperature (C)]]*OO[[#This Row],[4]]/SUM(OO[4])</f>
        <v>0</v>
      </c>
      <c r="G532" s="10">
        <f>3/24*OO[[#This Row],[63 (26JUN1985 18:00:00)-Water Temperature (C)]]*OO[[#This Row],[5]]/SUM(OO[5])</f>
        <v>0</v>
      </c>
      <c r="H532" s="10">
        <f>3/24*OO[[#This Row],[64 (26JUN1985 21:00:00)-Water Temperature (C)]]*OO[[#This Row],[6]]/SUM(OO[6])</f>
        <v>0</v>
      </c>
      <c r="I532" s="10">
        <f>3/24*OO[[#This Row],[65 (27JUN1985 00:00:00)-Water Temperature (C)]]*OO[[#This Row],[7]]/SUM(OO[7])</f>
        <v>0</v>
      </c>
      <c r="J532" s="10">
        <f>3/24*OO[[#This Row],[66 (27JUN1985 03:00:00)-Water Temperature (C)]]*OO[[#This Row],[8]]/SUM(OO[8])</f>
        <v>0</v>
      </c>
      <c r="K532" s="10">
        <f>3/24*OO[[#This Row],[67 (27JUN1985 06:00:00)-Water Temperature (C)]]*OO[[#This Row],[9]]/SUM(OO[9])</f>
        <v>0</v>
      </c>
      <c r="L532" s="10">
        <f>3/24*OO[[#This Row],[68 (27JUN1985 09:00:00)-Water Temperature (C)]]*OO[[#This Row],[10]]/SUM(OO[10])</f>
        <v>0</v>
      </c>
      <c r="M532" s="10">
        <f>3/24*OO[[#This Row],[69 (27JUN1985 12:00:00)-Water Temperature (C)]]*OO[[#This Row],[11]]/SUM(OO[11])</f>
        <v>0</v>
      </c>
      <c r="N532" s="10">
        <f>3/24*OO[[#This Row],[70 (27JUN1985 15:00:00)-Water Temperature (C)]]*OO[[#This Row],[12]]/SUM(OO[12])</f>
        <v>0</v>
      </c>
      <c r="O532" s="10">
        <f>3/24*OO[[#This Row],[71 (27JUN1985 18:00:00)-Water Temperature (C)]]*OO[[#This Row],[13]]/SUM(OO[13])</f>
        <v>0</v>
      </c>
      <c r="P532" s="10">
        <f>3/24*OO[[#This Row],[72 (27JUN1985 21:00:00)-Water Temperature (C)]]*OO[[#This Row],[14]]/SUM(OO[14])</f>
        <v>0</v>
      </c>
      <c r="Q532" s="10">
        <f>3/24*OO[[#This Row],[73 (28JUN1985 00:00:00)-Water Temperature (C)]]*OO[[#This Row],[15]]/SUM(OO[15])</f>
        <v>0</v>
      </c>
      <c r="R532" s="10">
        <f>3/24*OO[[#This Row],[74 (28JUN1985 03:00:00)-Water Temperature (C)]]*OO[[#This Row],[16]]/SUM(OO[16])</f>
        <v>0</v>
      </c>
      <c r="S532" s="10">
        <f>3/24*OO[[#This Row],[75 (28JUN1985 06:00:00)-Water Temperature (C)]]*OO[[#This Row],[17]]/SUM(OO[17])</f>
        <v>0</v>
      </c>
      <c r="T532" s="10">
        <f>3/24*OO[[#This Row],[76 (28JUN1985 09:00:00)-Water Temperature (C)]]*OO[[#This Row],[18]]/SUM(OO[18])</f>
        <v>0</v>
      </c>
      <c r="U532" s="10">
        <f>3/24*OO[[#This Row],[77 (28JUN1985 12:00:00)-Water Temperature (C)]]*OO[[#This Row],[19]]/SUM(OO[19])</f>
        <v>0</v>
      </c>
      <c r="V532" s="10">
        <f>3/24000000*OO[[#This Row],[78 (28JUN1985 15:00:00)-Water Temperature (C)]]*OO[[#This Row],[20]]</f>
        <v>0</v>
      </c>
      <c r="W532" s="10">
        <f>3/24000000*OO[[#This Row],[79 (28JUN1985 18:00:00)-Water Temperature (C)]]*OO[[#This Row],[21]]</f>
        <v>0</v>
      </c>
      <c r="X532" s="10">
        <f>3/24000000*OO[[#This Row],[80 (28JUN1985 21:00:00)-Water Temperature (C)]]*OO[[#This Row],[22]]</f>
        <v>0</v>
      </c>
      <c r="Y532" s="10">
        <f>3/24000000*OO[[#This Row],[81 (29JUN1985 00:00:00)-Water Temperature (C)]]*OO[[#This Row],[23]]</f>
        <v>0</v>
      </c>
      <c r="Z532" s="10">
        <f>3/24000000*OO[[#This Row],[82 (29JUN1985 03:00:00)-Water Temperature (C)]]*OO[[#This Row],[24]]</f>
        <v>0</v>
      </c>
      <c r="AA532" s="10">
        <f>3/24000000*OO[[#This Row],[83 (29JUN1985 06:00:00)-Water Temperature (C)]]*OO[[#This Row],[25]]</f>
        <v>0</v>
      </c>
      <c r="AB532" s="10">
        <f>3/24000000*OO[[#This Row],[84 (29JUN1985 09:00:00)-Water Temperature (C)]]*OO[[#This Row],[26]]</f>
        <v>0</v>
      </c>
      <c r="AC532" s="10">
        <f>3/24000000*OO[[#This Row],[85 (29JUN1985 12:00:00)-Water Temperature (C)]]*OO[[#This Row],[27]]</f>
        <v>0</v>
      </c>
      <c r="AD532" s="10">
        <f>3/24000000*OO[[#This Row],[86 (29JUN1985 15:00:00)-Water Temperature (C)]]*OO[[#This Row],[28]]</f>
        <v>0</v>
      </c>
      <c r="AE532" s="10">
        <f>3/24000000*OO[[#This Row],[88 (29JUN1985 21:00:00)-Water Temperature (C)]]*OO[[#This Row],[30]]</f>
        <v>3.6663964370879993E-42</v>
      </c>
      <c r="AF532" s="10">
        <f>3/24000000*OO[[#This Row],[88 (29JUN1985 21:00:00)-Water Temperature (C)]]*OO[[#This Row],[30]]</f>
        <v>3.6663964370879993E-42</v>
      </c>
      <c r="AG532" s="10">
        <f>3/24000000*OO[[#This Row],[89 (30JUN1985 00:00:00)-Water Temperature (C)]]*OO[[#This Row],[31]]</f>
        <v>1.7692942536959998E-38</v>
      </c>
      <c r="AH532" s="10">
        <f>3/24000000*OO[[#This Row],[90 (30JUN1985 03:00:00)-Water Temperature (C)]]*OO[[#This Row],[32]]</f>
        <v>3.3738138581719995E-35</v>
      </c>
      <c r="AI532" s="10">
        <f>3/24000000*OO[[#This Row],[91 (30JUN1985 06:00:00)-Water Temperature (C)]]*OO[[#This Row],[33]]</f>
        <v>2.8597606953452498E-32</v>
      </c>
      <c r="AJ532" s="10">
        <f>3/24000000*OO[[#This Row],[92 (30JUN1985 09:00:00)-Water Temperature (C)]]*OO[[#This Row],[34]]</f>
        <v>1.2042201923351251E-29</v>
      </c>
      <c r="AK532" s="10">
        <f>3/24000000*OO[[#This Row],[93 (30JUN1985 12:00:00)-Water Temperature (C)]]*OO[[#This Row],[35]]</f>
        <v>2.772488692688E-27</v>
      </c>
      <c r="AL532" s="10">
        <f>3/24000000*OO[[#This Row],[94 (30JUN1985 15:00:00)-Water Temperature (C)]]*OO[[#This Row],[36]]</f>
        <v>3.7658209831173749E-25</v>
      </c>
      <c r="AM532" s="10">
        <f>3/24000000*OO[[#This Row],[95 (30JUN1985 18:00:00)-Water Temperature (C)]]*OO[[#This Row],[37]]</f>
        <v>3.2031988553068747E-23</v>
      </c>
      <c r="AN532" s="10">
        <f>3/24000000*OO[[#This Row],[96 (30JUN1985 21:00:00)-Water Temperature (C)]]*OO[[#This Row],[38]]</f>
        <v>1.7954349362319996E-21</v>
      </c>
      <c r="AO532" s="10">
        <f>3/24000000*OO[[#This Row],[97 (01JUL1985 00:00:00)-Water Temperature (C)]]*OO[[#This Row],[39]]</f>
        <v>6.9421798016362495E-20</v>
      </c>
      <c r="AP532" s="10">
        <f>3/24000000*OO[[#This Row],[98 (01JUL1985 03:00:00)-Water Temperature (C)]]*OO[[#This Row],[40]]</f>
        <v>1.9274055251624999E-18</v>
      </c>
      <c r="AQ532" s="10">
        <f>3/24000000*OO[[#This Row],[99 (01JUL1985 06:00:00)-Water Temperature (C)]]*OO[[#This Row],[41]]</f>
        <v>3.9851061871460002E-17</v>
      </c>
      <c r="AR532" s="10">
        <f>3/24000000*OO[[#This Row],[100 (01JUL1985 09:00:00)-Water Temperature (C)]]*OO[[#This Row],[42]]</f>
        <v>6.3317443956249999E-16</v>
      </c>
      <c r="AS532" s="10">
        <f>3/24000000*OO[[#This Row],[101 (01JUL1985 12:00:00)-Water Temperature (C)]]*OO[[#This Row],[43]]</f>
        <v>7.8938856636149986E-15</v>
      </c>
      <c r="AT532" s="10">
        <f>3/24000000*OO[[#This Row],[102 (01JUL1985 15:00:00)-Water Temperature (C)]]*OO[[#This Row],[44]]</f>
        <v>7.8816558437400009E-14</v>
      </c>
      <c r="AU532" s="10">
        <f>3/24000000*OO[[#This Row],[103 (01JUL1985 18:00:00)-Water Temperature (C)]]*OO[[#This Row],[45]]</f>
        <v>6.4453444810300003E-13</v>
      </c>
      <c r="AV532" s="10">
        <f>3/24000000*OO[[#This Row],[104 (01JUL1985 21:00:00)-Water Temperature (C)]]*OO[[#This Row],[46]]</f>
        <v>4.39973094854E-12</v>
      </c>
      <c r="AW532" s="10">
        <f>3/24000000*OO[[#This Row],[105 (02JUL1985 00:00:00)-Water Temperature (C)]]*OO[[#This Row],[47]]</f>
        <v>2.5552080725737496E-11</v>
      </c>
      <c r="AX532" s="10">
        <f>3/24000000*OO[[#This Row],[106 (02JUL1985 03:00:00)-Water Temperature (C)]]*OO[[#This Row],[48]]</f>
        <v>1.2806139483836248E-10</v>
      </c>
      <c r="AY532" s="10">
        <f>3/24000000*OO[[#This Row],[107 (02JUL1985 06:00:00)-Water Temperature (C)]]*OO[[#This Row],[49]]</f>
        <v>5.6137137878399998E-10</v>
      </c>
      <c r="AZ532" s="10">
        <f>3/24000000*OO[[#This Row],[108 (02JUL1985 09:00:00)-Water Temperature (C)]]*OO[[#This Row],[50]]</f>
        <v>2.1786227541507498E-9</v>
      </c>
      <c r="BA532" s="10">
        <f>3/24000000*OO[[#This Row],[109 (02JUL1985 12:00:00)-Water Temperature (C)]]*OO[[#This Row],[51]]</f>
        <v>7.5809950656412503E-9</v>
      </c>
      <c r="BB532" s="10">
        <f>3/24000000*OO[[#This Row],[110 (02JUL1985 15:00:00)-Water Temperature (C)]]*OO[[#This Row],[52]]</f>
        <v>2.3895285883787498E-8</v>
      </c>
      <c r="BC532" s="10">
        <f>3/24000000*OO[[#This Row],[111 (02JUL1985 18:00:00)-Water Temperature (C)]]*OO[[#This Row],[53]]</f>
        <v>6.8725587020774992E-8</v>
      </c>
      <c r="BD532" s="10">
        <f>3/24000000*OO[[#This Row],[112 (02JUL1985 21:00:00)-Water Temperature (C)]]*OO[[#This Row],[54]]</f>
        <v>1.8153536388136249E-7</v>
      </c>
      <c r="BE532" s="10">
        <f>3/24000000*OO[[#This Row],[113 (03JUL1985 00:00:00)-Water Temperature (C)]]*OO[[#This Row],[55]]</f>
        <v>4.4343664658475006E-7</v>
      </c>
      <c r="BF532" s="10">
        <f>3/24000000*OO[[#This Row],[114 (03JUL1985 03:00:00)-Water Temperature (C)]]*OO[[#This Row],[56]]</f>
        <v>1.0108080705719998E-6</v>
      </c>
      <c r="BG532" s="10">
        <f>3/24000000*OO[[#This Row],[115 (03JUL1985 06:00:00)-Water Temperature (C)]]*OO[[#This Row],[57]]</f>
        <v>2.1666101501118752E-6</v>
      </c>
      <c r="BH532" s="10">
        <f>3/24000000*OO[[#This Row],[116 (03JUL1985 09:00:00)-Water Temperature (C)]]*OO[[#This Row],[58]]</f>
        <v>4.397834367315E-6</v>
      </c>
      <c r="BI532" s="10">
        <f>3/24000000*OO[[#This Row],[117 (03JUL1985 12:00:00)-Water Temperature (C)]]*OO[[#This Row],[59]]</f>
        <v>8.4765533911875004E-6</v>
      </c>
      <c r="BJ532" s="10">
        <f>3/24000000*OO[[#This Row],[118 (03JUL1985 15:00:00)-Water Temperature (C)]]*OO[[#This Row],[60]]</f>
        <v>1.5551700739875001E-5</v>
      </c>
      <c r="BK532" s="10">
        <f>3/24000000*OO[[#This Row],[119 (03JUL1985 18:00:00)-Water Temperature (C)]]*OO[[#This Row],[61]]</f>
        <v>2.7273860147559997E-5</v>
      </c>
      <c r="BL532" s="10">
        <f>3/24000000*OO[[#This Row],[120 (03JUL1985 21:00:00)-Water Temperature (C)]]*OO[[#This Row],[62]]</f>
        <v>4.5866424516900004E-5</v>
      </c>
      <c r="BM532" s="10">
        <f>3/24000000*OO[[#This Row],[121 (04JUL1985 00:00:00)-Water Temperature (C)]]*OO[[#This Row],[63]]</f>
        <v>7.4278360050599994E-5</v>
      </c>
      <c r="BN532" s="10">
        <f>3/24000000*OO[[#This Row],[122 (04JUL1985 03:00:00)-Water Temperature (C)]]*OO[[#This Row],[64]]</f>
        <v>1.1628384434014999E-4</v>
      </c>
      <c r="BO532" s="10">
        <f>3/24000000*OO[[#This Row],[123 (04JUL1985 06:00:00)-Water Temperature (C)]]*OO[[#This Row],[65]]</f>
        <v>1.7649752920560001E-4</v>
      </c>
      <c r="BP532" s="10">
        <f>3/24000000*OO[[#This Row],[124 (04JUL1985 09:00:00)-Water Temperature (C)]]*OO[[#This Row],[66]]</f>
        <v>2.6098471671345E-4</v>
      </c>
      <c r="BQ532" s="10">
        <f>3/24000000*OO[[#This Row],[125 (04JUL1985 12:00:00)-Water Temperature (C)]]*OO[[#This Row],[67]]</f>
        <v>3.7586439958680001E-4</v>
      </c>
      <c r="BR532" s="10">
        <f>3/24000000*OO[[#This Row],[126 (04JUL1985 15:00:00)-Water Temperature (C)]]*OO[[#This Row],[68]]</f>
        <v>5.2774509423999996E-4</v>
      </c>
      <c r="BS532" s="10">
        <f>3/24000000*OO[[#This Row],[127 (04JUL1985 18:00:00)-Water Temperature (C)]]*OO[[#This Row],[69]]</f>
        <v>7.2386414165274992E-4</v>
      </c>
      <c r="BT532" s="10">
        <f>3/24000000*OO[[#This Row],[128 (04JUL1985 21:00:00)-Water Temperature (C)]]*OO[[#This Row],[70]]</f>
        <v>9.7132889421899988E-4</v>
      </c>
      <c r="BU532" s="10">
        <f>3/24000000*OO[[#This Row],[129 (05JUL1985 00:00:00)-Water Temperature (C)]]*OO[[#This Row],[71]]</f>
        <v>1.2766627370624998E-3</v>
      </c>
      <c r="BV532" s="10">
        <f>3/24000000*OO[[#This Row],[130 (05JUL1985 03:00:00)-Water Temperature (C)]]*OO[[#This Row],[72]]</f>
        <v>1.648143653196E-3</v>
      </c>
      <c r="BW532" s="10">
        <f>3/24000000*OO[[#This Row],[131 (05JUL1985 06:00:00)-Water Temperature (C)]]*OO[[#This Row],[73]]</f>
        <v>2.0941230267134997E-3</v>
      </c>
      <c r="BX532" s="10">
        <f>3/24000000*OO[[#This Row],[132 (05JUL1985 09:00:00)-Water Temperature (C)]]*OO[[#This Row],[74]]</f>
        <v>2.627784311755E-3</v>
      </c>
      <c r="BY532" s="10">
        <f>3/24000000*OO[[#This Row],[133 (05JUL1985 12:00:00)-Water Temperature (C)]]*OO[[#This Row],[75]]</f>
        <v>3.2540765266237501E-3</v>
      </c>
      <c r="BZ532" s="10">
        <f>3/24000000*OO[[#This Row],[134 (05JUL1985 15:00:00)-Water Temperature (C)]]*OO[[#This Row],[76]]</f>
        <v>3.9768203439168748E-3</v>
      </c>
      <c r="CA532" s="10">
        <f>3/24000000*OO[[#This Row],[135 (05JUL1985 18:00:00)-Water Temperature (C)]]*OO[[#This Row],[77]]</f>
        <v>4.7982328773437492E-3</v>
      </c>
      <c r="CB532" s="10">
        <f>3/24000000*OO[[#This Row],[136 (05JUL1985 21:00:00)-Water Temperature (C)]]*OO[[#This Row],[78]]</f>
        <v>5.7097104408337495E-3</v>
      </c>
      <c r="CC532" s="10">
        <f>3/24000000*OO[[#This Row],[137 (06JUL1985 00:00:00)-Water Temperature (C)]]*OO[[#This Row],[79]]</f>
        <v>6.7116764788449999E-3</v>
      </c>
      <c r="CD532" s="10">
        <f>3/24000000*OO[[#This Row],[138 (06JUL1985 03:00:00)-Water Temperature (C)]]*OO[[#This Row],[80]]</f>
        <v>7.8126497477074997E-3</v>
      </c>
      <c r="CE532" s="10">
        <f>3/24000000*OO[[#This Row],[139 (06JUL1985 06:00:00)-Water Temperature (C)]]*OO[[#This Row],[81]]</f>
        <v>9.0160425710649993E-3</v>
      </c>
      <c r="CF532" s="10">
        <f>3/24000000*OO[[#This Row],[140 (06JUL1985 09:00:00)-Water Temperature (C)]]*OO[[#This Row],[82]]</f>
        <v>1.0348583490625E-2</v>
      </c>
      <c r="CG532" s="10">
        <f>3/24000000*OO[[#This Row],[141 (06JUL1985 12:00:00)-Water Temperature (C)]]*OO[[#This Row],[83]]</f>
        <v>1.1794131891780002E-2</v>
      </c>
      <c r="CH532" s="10">
        <f>3/24000000*OO[[#This Row],[142 (06JUL1985 15:00:00)-Water Temperature (C)]]*OO[[#This Row],[84]]</f>
        <v>1.33385473484375E-2</v>
      </c>
      <c r="CI532" s="10">
        <f>3/24000000*OO[[#This Row],[143 (06JUL1985 18:00:00)-Water Temperature (C)]]*OO[[#This Row],[85]]</f>
        <v>1.4971545351668747E-2</v>
      </c>
      <c r="CJ532" s="10">
        <f>3/24000000*OO[[#This Row],[144 (06JUL1985 21:00:00)-Water Temperature (C)]]*OO[[#This Row],[86]]</f>
        <v>1.6654186854810002E-2</v>
      </c>
      <c r="CK532" s="10">
        <f>3/24000000*OO[[#This Row],[145 (07JUL1985 00:00:00)-Water Temperature (C)]]*OO[[#This Row],[87]]</f>
        <v>1.8381959350937501E-2</v>
      </c>
      <c r="CL532" s="10">
        <f>3/24000000*OO[[#This Row],[146 (07JUL1985 03:00:00)-Water Temperature (C)]]*OO[[#This Row],[88]]</f>
        <v>2.0165281888902497E-2</v>
      </c>
      <c r="CM532" s="10">
        <f>3/24000000*OO[[#This Row],[147 (07JUL1985 06:00:00)-Water Temperature (C)]]*OO[[#This Row],[89]]</f>
        <v>2.2005329367988748E-2</v>
      </c>
      <c r="CN532" s="10">
        <f>3/24000000*OO[[#This Row],[148 (07JUL1985 09:00:00)-Water Temperature (C)]]*OO[[#This Row],[90]]</f>
        <v>2.3915016837169997E-2</v>
      </c>
      <c r="CO532" s="10">
        <f>3/24000000*OO[[#This Row],[149 (07JUL1985 12:00:00)-Water Temperature (C)]]*OO[[#This Row],[91]]</f>
        <v>2.5901578323127495E-2</v>
      </c>
      <c r="CP532" s="10">
        <f>3/24000000*OO[[#This Row],[150 (07JUL1985 15:00:00)-Water Temperature (C)]]*OO[[#This Row],[92]]</f>
        <v>2.7968134548633748E-2</v>
      </c>
      <c r="CQ532" s="10">
        <f>3/24000000*OO[[#This Row],[151 (07JUL1985 18:00:00)-Water Temperature (C)]]*OO[[#This Row],[93]]</f>
        <v>3.0025579727324996E-2</v>
      </c>
      <c r="CR532" s="10">
        <f>3/24000000*OO[[#This Row],[152 (07JUL1985 21:00:00)-Water Temperature (C)]]*OO[[#This Row],[94]]</f>
        <v>3.2045536154087499E-2</v>
      </c>
      <c r="CS532" s="10">
        <f>3/24000000*OO[[#This Row],[153 (08JUL1985 00:00:00)-Water Temperature (C)]]*OO[[#This Row],[95]]</f>
        <v>3.405631910834999E-2</v>
      </c>
      <c r="CT532" s="10">
        <f>3/24000000*OO[[#This Row],[154 (08JUL1985 03:00:00)-Water Temperature (C)]]*OO[[#This Row],[96]]</f>
        <v>3.6061077492224994E-2</v>
      </c>
      <c r="CU532" s="10">
        <f>3/24000000*OO[[#This Row],[155 (08JUL1985 06:00:00)-Water Temperature (C)]]*OO[[#This Row],[97]]</f>
        <v>3.8065380571978752E-2</v>
      </c>
      <c r="CV532" s="10">
        <f>3/24000000*OO[[#This Row],[156 (08JUL1985 09:00:00)-Water Temperature (C)]]*OO[[#This Row],[98]]</f>
        <v>4.0145533879470001E-2</v>
      </c>
      <c r="CW532" s="10">
        <f>3/24000000*OO[[#This Row],[157 (08JUL1985 12:00:00)-Water Temperature (C)]]*OO[[#This Row],[99]]</f>
        <v>4.2275528664950004E-2</v>
      </c>
    </row>
    <row r="533" spans="1:101" x14ac:dyDescent="0.35">
      <c r="A533" t="s">
        <v>540</v>
      </c>
      <c r="B533">
        <v>767.98019999999997</v>
      </c>
      <c r="C533" s="10">
        <f>3/24*OO[[#This Row],[59 (26JUN1985 06:00:00)-Water Temperature (C)]]*OO[[#This Row],[1]]/SUM(OO[1])</f>
        <v>0</v>
      </c>
      <c r="D533" s="10">
        <f>3/24*OO[[#This Row],[60 (26JUN1985 09:00:00)-Water Temperature (C)]]*OO[[#This Row],[2]]/SUM(OO[2])</f>
        <v>0</v>
      </c>
      <c r="E533" s="10">
        <f>3/24*OO[[#This Row],[61 (26JUN1985 12:00:00)-Water Temperature (C)]]*OO[[#This Row],[3]]/SUM(OO[3])</f>
        <v>0</v>
      </c>
      <c r="F533" s="10">
        <f>3/24*OO[[#This Row],[62 (26JUN1985 15:00:00)-Water Temperature (C)]]*OO[[#This Row],[4]]/SUM(OO[4])</f>
        <v>0</v>
      </c>
      <c r="G533" s="10">
        <f>3/24*OO[[#This Row],[63 (26JUN1985 18:00:00)-Water Temperature (C)]]*OO[[#This Row],[5]]/SUM(OO[5])</f>
        <v>0</v>
      </c>
      <c r="H533" s="10">
        <f>3/24*OO[[#This Row],[64 (26JUN1985 21:00:00)-Water Temperature (C)]]*OO[[#This Row],[6]]/SUM(OO[6])</f>
        <v>0</v>
      </c>
      <c r="I533" s="10">
        <f>3/24*OO[[#This Row],[65 (27JUN1985 00:00:00)-Water Temperature (C)]]*OO[[#This Row],[7]]/SUM(OO[7])</f>
        <v>0</v>
      </c>
      <c r="J533" s="10">
        <f>3/24*OO[[#This Row],[66 (27JUN1985 03:00:00)-Water Temperature (C)]]*OO[[#This Row],[8]]/SUM(OO[8])</f>
        <v>0</v>
      </c>
      <c r="K533" s="10">
        <f>3/24*OO[[#This Row],[67 (27JUN1985 06:00:00)-Water Temperature (C)]]*OO[[#This Row],[9]]/SUM(OO[9])</f>
        <v>0</v>
      </c>
      <c r="L533" s="10">
        <f>3/24*OO[[#This Row],[68 (27JUN1985 09:00:00)-Water Temperature (C)]]*OO[[#This Row],[10]]/SUM(OO[10])</f>
        <v>0</v>
      </c>
      <c r="M533" s="10">
        <f>3/24*OO[[#This Row],[69 (27JUN1985 12:00:00)-Water Temperature (C)]]*OO[[#This Row],[11]]/SUM(OO[11])</f>
        <v>0</v>
      </c>
      <c r="N533" s="10">
        <f>3/24*OO[[#This Row],[70 (27JUN1985 15:00:00)-Water Temperature (C)]]*OO[[#This Row],[12]]/SUM(OO[12])</f>
        <v>0</v>
      </c>
      <c r="O533" s="10">
        <f>3/24*OO[[#This Row],[71 (27JUN1985 18:00:00)-Water Temperature (C)]]*OO[[#This Row],[13]]/SUM(OO[13])</f>
        <v>0</v>
      </c>
      <c r="P533" s="10">
        <f>3/24*OO[[#This Row],[72 (27JUN1985 21:00:00)-Water Temperature (C)]]*OO[[#This Row],[14]]/SUM(OO[14])</f>
        <v>0</v>
      </c>
      <c r="Q533" s="10">
        <f>3/24*OO[[#This Row],[73 (28JUN1985 00:00:00)-Water Temperature (C)]]*OO[[#This Row],[15]]/SUM(OO[15])</f>
        <v>0</v>
      </c>
      <c r="R533" s="10">
        <f>3/24*OO[[#This Row],[74 (28JUN1985 03:00:00)-Water Temperature (C)]]*OO[[#This Row],[16]]/SUM(OO[16])</f>
        <v>0</v>
      </c>
      <c r="S533" s="10">
        <f>3/24*OO[[#This Row],[75 (28JUN1985 06:00:00)-Water Temperature (C)]]*OO[[#This Row],[17]]/SUM(OO[17])</f>
        <v>0</v>
      </c>
      <c r="T533" s="10">
        <f>3/24*OO[[#This Row],[76 (28JUN1985 09:00:00)-Water Temperature (C)]]*OO[[#This Row],[18]]/SUM(OO[18])</f>
        <v>0</v>
      </c>
      <c r="U533" s="10">
        <f>3/24*OO[[#This Row],[77 (28JUN1985 12:00:00)-Water Temperature (C)]]*OO[[#This Row],[19]]/SUM(OO[19])</f>
        <v>0</v>
      </c>
      <c r="V533" s="10">
        <f>3/24000000*OO[[#This Row],[78 (28JUN1985 15:00:00)-Water Temperature (C)]]*OO[[#This Row],[20]]</f>
        <v>0</v>
      </c>
      <c r="W533" s="10">
        <f>3/24000000*OO[[#This Row],[79 (28JUN1985 18:00:00)-Water Temperature (C)]]*OO[[#This Row],[21]]</f>
        <v>0</v>
      </c>
      <c r="X533" s="10">
        <f>3/24000000*OO[[#This Row],[80 (28JUN1985 21:00:00)-Water Temperature (C)]]*OO[[#This Row],[22]]</f>
        <v>0</v>
      </c>
      <c r="Y533" s="10">
        <f>3/24000000*OO[[#This Row],[81 (29JUN1985 00:00:00)-Water Temperature (C)]]*OO[[#This Row],[23]]</f>
        <v>0</v>
      </c>
      <c r="Z533" s="10">
        <f>3/24000000*OO[[#This Row],[82 (29JUN1985 03:00:00)-Water Temperature (C)]]*OO[[#This Row],[24]]</f>
        <v>0</v>
      </c>
      <c r="AA533" s="10">
        <f>3/24000000*OO[[#This Row],[83 (29JUN1985 06:00:00)-Water Temperature (C)]]*OO[[#This Row],[25]]</f>
        <v>0</v>
      </c>
      <c r="AB533" s="10">
        <f>3/24000000*OO[[#This Row],[84 (29JUN1985 09:00:00)-Water Temperature (C)]]*OO[[#This Row],[26]]</f>
        <v>0</v>
      </c>
      <c r="AC533" s="10">
        <f>3/24000000*OO[[#This Row],[85 (29JUN1985 12:00:00)-Water Temperature (C)]]*OO[[#This Row],[27]]</f>
        <v>0</v>
      </c>
      <c r="AD533" s="10">
        <f>3/24000000*OO[[#This Row],[86 (29JUN1985 15:00:00)-Water Temperature (C)]]*OO[[#This Row],[28]]</f>
        <v>0</v>
      </c>
      <c r="AE533" s="10">
        <f>3/24000000*OO[[#This Row],[88 (29JUN1985 21:00:00)-Water Temperature (C)]]*OO[[#This Row],[30]]</f>
        <v>1.1114361585410001E-42</v>
      </c>
      <c r="AF533" s="10">
        <f>3/24000000*OO[[#This Row],[88 (29JUN1985 21:00:00)-Water Temperature (C)]]*OO[[#This Row],[30]]</f>
        <v>1.1114361585410001E-42</v>
      </c>
      <c r="AG533" s="10">
        <f>3/24000000*OO[[#This Row],[89 (30JUN1985 00:00:00)-Water Temperature (C)]]*OO[[#This Row],[31]]</f>
        <v>5.7208935119999991E-39</v>
      </c>
      <c r="AH533" s="10">
        <f>3/24000000*OO[[#This Row],[90 (30JUN1985 03:00:00)-Water Temperature (C)]]*OO[[#This Row],[32]]</f>
        <v>1.1594802202534998E-35</v>
      </c>
      <c r="AI533" s="10">
        <f>3/24000000*OO[[#This Row],[91 (30JUN1985 06:00:00)-Water Temperature (C)]]*OO[[#This Row],[33]]</f>
        <v>1.0399124992382501E-32</v>
      </c>
      <c r="AJ533" s="10">
        <f>3/24000000*OO[[#This Row],[92 (30JUN1985 09:00:00)-Water Temperature (C)]]*OO[[#This Row],[34]]</f>
        <v>4.6128396716612503E-30</v>
      </c>
      <c r="AK533" s="10">
        <f>3/24000000*OO[[#This Row],[93 (30JUN1985 12:00:00)-Water Temperature (C)]]*OO[[#This Row],[35]]</f>
        <v>1.1139620580322499E-27</v>
      </c>
      <c r="AL533" s="10">
        <f>3/24000000*OO[[#This Row],[94 (30JUN1985 15:00:00)-Water Temperature (C)]]*OO[[#This Row],[36]]</f>
        <v>1.5819635768521249E-25</v>
      </c>
      <c r="AM533" s="10">
        <f>3/24000000*OO[[#This Row],[95 (30JUN1985 18:00:00)-Water Temperature (C)]]*OO[[#This Row],[37]]</f>
        <v>1.402873775366E-23</v>
      </c>
      <c r="AN533" s="10">
        <f>3/24000000*OO[[#This Row],[96 (30JUN1985 21:00:00)-Water Temperature (C)]]*OO[[#This Row],[38]]</f>
        <v>8.1771033103875E-22</v>
      </c>
      <c r="AO533" s="10">
        <f>3/24000000*OO[[#This Row],[97 (01JUL1985 00:00:00)-Water Temperature (C)]]*OO[[#This Row],[39]]</f>
        <v>3.2805684324022497E-20</v>
      </c>
      <c r="AP533" s="10">
        <f>3/24000000*OO[[#This Row],[98 (01JUL1985 03:00:00)-Water Temperature (C)]]*OO[[#This Row],[40]]</f>
        <v>9.4310871681949996E-19</v>
      </c>
      <c r="AQ533" s="10">
        <f>3/24000000*OO[[#This Row],[99 (01JUL1985 06:00:00)-Water Temperature (C)]]*OO[[#This Row],[41]]</f>
        <v>2.0152100358021249E-17</v>
      </c>
      <c r="AR533" s="10">
        <f>3/24000000*OO[[#This Row],[100 (01JUL1985 09:00:00)-Water Temperature (C)]]*OO[[#This Row],[42]]</f>
        <v>3.3036195397622504E-16</v>
      </c>
      <c r="AS533" s="10">
        <f>3/24000000*OO[[#This Row],[101 (01JUL1985 12:00:00)-Water Temperature (C)]]*OO[[#This Row],[43]]</f>
        <v>4.2428712112799994E-15</v>
      </c>
      <c r="AT533" s="10">
        <f>3/24000000*OO[[#This Row],[102 (01JUL1985 15:00:00)-Water Temperature (C)]]*OO[[#This Row],[44]]</f>
        <v>4.3573016245537498E-14</v>
      </c>
      <c r="AU533" s="10">
        <f>3/24000000*OO[[#This Row],[103 (01JUL1985 18:00:00)-Water Temperature (C)]]*OO[[#This Row],[45]]</f>
        <v>3.6594826331096247E-13</v>
      </c>
      <c r="AV533" s="10">
        <f>3/24000000*OO[[#This Row],[104 (01JUL1985 21:00:00)-Water Temperature (C)]]*OO[[#This Row],[46]]</f>
        <v>2.5620298123799999E-12</v>
      </c>
      <c r="AW533" s="10">
        <f>3/24000000*OO[[#This Row],[105 (02JUL1985 00:00:00)-Water Temperature (C)]]*OO[[#This Row],[47]]</f>
        <v>1.5241279574217497E-11</v>
      </c>
      <c r="AX533" s="10">
        <f>3/24000000*OO[[#This Row],[106 (02JUL1985 03:00:00)-Water Temperature (C)]]*OO[[#This Row],[48]]</f>
        <v>7.8151229163150004E-11</v>
      </c>
      <c r="AY533" s="10">
        <f>3/24000000*OO[[#This Row],[107 (02JUL1985 06:00:00)-Water Temperature (C)]]*OO[[#This Row],[49]]</f>
        <v>3.5009628643814997E-10</v>
      </c>
      <c r="AZ533" s="10">
        <f>3/24000000*OO[[#This Row],[108 (02JUL1985 09:00:00)-Water Temperature (C)]]*OO[[#This Row],[50]]</f>
        <v>1.3869412136500002E-9</v>
      </c>
      <c r="BA533" s="10">
        <f>3/24000000*OO[[#This Row],[109 (02JUL1985 12:00:00)-Water Temperature (C)]]*OO[[#This Row],[51]]</f>
        <v>4.9213404009599994E-9</v>
      </c>
      <c r="BB533" s="10">
        <f>3/24000000*OO[[#This Row],[110 (02JUL1985 15:00:00)-Water Temperature (C)]]*OO[[#This Row],[52]]</f>
        <v>1.5801905978332498E-8</v>
      </c>
      <c r="BC533" s="10">
        <f>3/24000000*OO[[#This Row],[111 (02JUL1985 18:00:00)-Water Temperature (C)]]*OO[[#This Row],[53]]</f>
        <v>4.6252668131650001E-8</v>
      </c>
      <c r="BD533" s="10">
        <f>3/24000000*OO[[#This Row],[112 (02JUL1985 21:00:00)-Water Temperature (C)]]*OO[[#This Row],[54]]</f>
        <v>1.2422734469819999E-7</v>
      </c>
      <c r="BE533" s="10">
        <f>3/24000000*OO[[#This Row],[113 (03JUL1985 00:00:00)-Water Temperature (C)]]*OO[[#This Row],[55]]</f>
        <v>3.082970574586875E-7</v>
      </c>
      <c r="BF533" s="10">
        <f>3/24000000*OO[[#This Row],[114 (03JUL1985 03:00:00)-Water Temperature (C)]]*OO[[#This Row],[56]]</f>
        <v>7.1340429550949999E-7</v>
      </c>
      <c r="BG533" s="10">
        <f>3/24000000*OO[[#This Row],[115 (03JUL1985 06:00:00)-Water Temperature (C)]]*OO[[#This Row],[57]]</f>
        <v>1.5510395485900001E-6</v>
      </c>
      <c r="BH533" s="10">
        <f>3/24000000*OO[[#This Row],[116 (03JUL1985 09:00:00)-Water Temperature (C)]]*OO[[#This Row],[58]]</f>
        <v>3.1912059001049997E-6</v>
      </c>
      <c r="BI533" s="10">
        <f>3/24000000*OO[[#This Row],[117 (03JUL1985 12:00:00)-Water Temperature (C)]]*OO[[#This Row],[59]]</f>
        <v>6.2306300439800001E-6</v>
      </c>
      <c r="BJ533" s="10">
        <f>3/24000000*OO[[#This Row],[118 (03JUL1985 15:00:00)-Water Temperature (C)]]*OO[[#This Row],[60]]</f>
        <v>1.1572196107409998E-5</v>
      </c>
      <c r="BK533" s="10">
        <f>3/24000000*OO[[#This Row],[119 (03JUL1985 18:00:00)-Water Temperature (C)]]*OO[[#This Row],[61]]</f>
        <v>2.0532040926477498E-5</v>
      </c>
      <c r="BL533" s="10">
        <f>3/24000000*OO[[#This Row],[120 (03JUL1985 21:00:00)-Water Temperature (C)]]*OO[[#This Row],[62]]</f>
        <v>3.4910816407718748E-5</v>
      </c>
      <c r="BM533" s="10">
        <f>3/24000000*OO[[#This Row],[121 (04JUL1985 00:00:00)-Water Temperature (C)]]*OO[[#This Row],[63]]</f>
        <v>5.7131944512499997E-5</v>
      </c>
      <c r="BN533" s="10">
        <f>3/24000000*OO[[#This Row],[122 (04JUL1985 03:00:00)-Water Temperature (C)]]*OO[[#This Row],[64]]</f>
        <v>9.0337923957624981E-5</v>
      </c>
      <c r="BO533" s="10">
        <f>3/24000000*OO[[#This Row],[123 (04JUL1985 06:00:00)-Water Temperature (C)]]*OO[[#This Row],[65]]</f>
        <v>1.3842621438300002E-4</v>
      </c>
      <c r="BP533" s="10">
        <f>3/24000000*OO[[#This Row],[124 (04JUL1985 09:00:00)-Water Temperature (C)]]*OO[[#This Row],[66]]</f>
        <v>2.0654622894561249E-4</v>
      </c>
      <c r="BQ533" s="10">
        <f>3/24000000*OO[[#This Row],[125 (04JUL1985 12:00:00)-Water Temperature (C)]]*OO[[#This Row],[67]]</f>
        <v>3.000287953716E-4</v>
      </c>
      <c r="BR533" s="10">
        <f>3/24000000*OO[[#This Row],[126 (04JUL1985 15:00:00)-Water Temperature (C)]]*OO[[#This Row],[68]]</f>
        <v>4.2472819138675001E-4</v>
      </c>
      <c r="BS533" s="10">
        <f>3/24000000*OO[[#This Row],[127 (04JUL1985 18:00:00)-Water Temperature (C)]]*OO[[#This Row],[69]]</f>
        <v>5.8712465408599995E-4</v>
      </c>
      <c r="BT533" s="10">
        <f>3/24000000*OO[[#This Row],[128 (04JUL1985 21:00:00)-Water Temperature (C)]]*OO[[#This Row],[70]]</f>
        <v>7.9373365718687493E-4</v>
      </c>
      <c r="BU533" s="10">
        <f>3/24000000*OO[[#This Row],[129 (05JUL1985 00:00:00)-Water Temperature (C)]]*OO[[#This Row],[71]]</f>
        <v>1.0507007070464998E-3</v>
      </c>
      <c r="BV533" s="10">
        <f>3/24000000*OO[[#This Row],[130 (05JUL1985 03:00:00)-Water Temperature (C)]]*OO[[#This Row],[72]]</f>
        <v>1.3657013410881247E-3</v>
      </c>
      <c r="BW533" s="10">
        <f>3/24000000*OO[[#This Row],[131 (05JUL1985 06:00:00)-Water Temperature (C)]]*OO[[#This Row],[73]]</f>
        <v>1.746557739542E-3</v>
      </c>
      <c r="BX533" s="10">
        <f>3/24000000*OO[[#This Row],[132 (05JUL1985 09:00:00)-Water Temperature (C)]]*OO[[#This Row],[74]]</f>
        <v>2.2052630993652498E-3</v>
      </c>
      <c r="BY533" s="10">
        <f>3/24000000*OO[[#This Row],[133 (05JUL1985 12:00:00)-Water Temperature (C)]]*OO[[#This Row],[75]]</f>
        <v>2.7470210841626258E-3</v>
      </c>
      <c r="BZ533" s="10">
        <f>3/24000000*OO[[#This Row],[134 (05JUL1985 15:00:00)-Water Temperature (C)]]*OO[[#This Row],[76]]</f>
        <v>3.376168344918874E-3</v>
      </c>
      <c r="CA533" s="10">
        <f>3/24000000*OO[[#This Row],[135 (05JUL1985 18:00:00)-Water Temperature (C)]]*OO[[#This Row],[77]]</f>
        <v>4.0955807614095003E-3</v>
      </c>
      <c r="CB533" s="10">
        <f>3/24000000*OO[[#This Row],[136 (05JUL1985 21:00:00)-Water Temperature (C)]]*OO[[#This Row],[78]]</f>
        <v>4.8989091289099998E-3</v>
      </c>
      <c r="CC533" s="10">
        <f>3/24000000*OO[[#This Row],[137 (06JUL1985 00:00:00)-Water Temperature (C)]]*OO[[#This Row],[79]]</f>
        <v>5.7874391386499996E-3</v>
      </c>
      <c r="CD533" s="10">
        <f>3/24000000*OO[[#This Row],[138 (06JUL1985 03:00:00)-Water Temperature (C)]]*OO[[#This Row],[80]]</f>
        <v>6.7691612873699994E-3</v>
      </c>
      <c r="CE533" s="10">
        <f>3/24000000*OO[[#This Row],[139 (06JUL1985 06:00:00)-Water Temperature (C)]]*OO[[#This Row],[81]]</f>
        <v>7.84782202574375E-3</v>
      </c>
      <c r="CF533" s="10">
        <f>3/24000000*OO[[#This Row],[140 (06JUL1985 09:00:00)-Water Temperature (C)]]*OO[[#This Row],[82]]</f>
        <v>9.0473635077787506E-3</v>
      </c>
      <c r="CG533" s="10">
        <f>3/24000000*OO[[#This Row],[141 (06JUL1985 12:00:00)-Water Temperature (C)]]*OO[[#This Row],[83]]</f>
        <v>1.0354483788382501E-2</v>
      </c>
      <c r="CH533" s="10">
        <f>3/24000000*OO[[#This Row],[142 (06JUL1985 15:00:00)-Water Temperature (C)]]*OO[[#This Row],[84]]</f>
        <v>1.1757604649835E-2</v>
      </c>
      <c r="CI533" s="10">
        <f>3/24000000*OO[[#This Row],[143 (06JUL1985 18:00:00)-Water Temperature (C)]]*OO[[#This Row],[85]]</f>
        <v>1.3248226923365001E-2</v>
      </c>
      <c r="CJ533" s="10">
        <f>3/24000000*OO[[#This Row],[144 (06JUL1985 21:00:00)-Water Temperature (C)]]*OO[[#This Row],[86]]</f>
        <v>1.4792197666202499E-2</v>
      </c>
      <c r="CK533" s="10">
        <f>3/24000000*OO[[#This Row],[145 (07JUL1985 00:00:00)-Water Temperature (C)]]*OO[[#This Row],[87]]</f>
        <v>1.6386109160519999E-2</v>
      </c>
      <c r="CL533" s="10">
        <f>3/24000000*OO[[#This Row],[146 (07JUL1985 03:00:00)-Water Temperature (C)]]*OO[[#This Row],[88]]</f>
        <v>1.8038575690022502E-2</v>
      </c>
      <c r="CM533" s="10">
        <f>3/24000000*OO[[#This Row],[147 (07JUL1985 06:00:00)-Water Temperature (C)]]*OO[[#This Row],[89]]</f>
        <v>1.9750813172343749E-2</v>
      </c>
      <c r="CN533" s="10">
        <f>3/24000000*OO[[#This Row],[148 (07JUL1985 09:00:00)-Water Temperature (C)]]*OO[[#This Row],[90]]</f>
        <v>2.1534363439146251E-2</v>
      </c>
      <c r="CO533" s="10">
        <f>3/24000000*OO[[#This Row],[149 (07JUL1985 12:00:00)-Water Temperature (C)]]*OO[[#This Row],[91]]</f>
        <v>2.3396063960024995E-2</v>
      </c>
      <c r="CP533" s="10">
        <f>3/24000000*OO[[#This Row],[150 (07JUL1985 15:00:00)-Water Temperature (C)]]*OO[[#This Row],[92]]</f>
        <v>2.5338306170449999E-2</v>
      </c>
      <c r="CQ533" s="10">
        <f>3/24000000*OO[[#This Row],[151 (07JUL1985 18:00:00)-Water Temperature (C)]]*OO[[#This Row],[93]]</f>
        <v>2.728076321694E-2</v>
      </c>
      <c r="CR533" s="10">
        <f>3/24000000*OO[[#This Row],[152 (07JUL1985 21:00:00)-Water Temperature (C)]]*OO[[#This Row],[94]]</f>
        <v>2.9197716462674998E-2</v>
      </c>
      <c r="CS533" s="10">
        <f>3/24000000*OO[[#This Row],[153 (08JUL1985 00:00:00)-Water Temperature (C)]]*OO[[#This Row],[95]]</f>
        <v>3.1114345861619996E-2</v>
      </c>
      <c r="CT533" s="10">
        <f>3/24000000*OO[[#This Row],[154 (08JUL1985 03:00:00)-Water Temperature (C)]]*OO[[#This Row],[96]]</f>
        <v>3.3032699617903755E-2</v>
      </c>
      <c r="CU533" s="10">
        <f>3/24000000*OO[[#This Row],[155 (08JUL1985 06:00:00)-Water Temperature (C)]]*OO[[#This Row],[97]]</f>
        <v>3.4957423765249997E-2</v>
      </c>
      <c r="CV533" s="10">
        <f>3/24000000*OO[[#This Row],[156 (08JUL1985 09:00:00)-Water Temperature (C)]]*OO[[#This Row],[98]]</f>
        <v>3.6958240203854999E-2</v>
      </c>
      <c r="CW533" s="10">
        <f>3/24000000*OO[[#This Row],[157 (08JUL1985 12:00:00)-Water Temperature (C)]]*OO[[#This Row],[99]]</f>
        <v>3.90106129554375E-2</v>
      </c>
    </row>
    <row r="534" spans="1:101" x14ac:dyDescent="0.35">
      <c r="A534" t="s">
        <v>541</v>
      </c>
      <c r="B534">
        <v>763.40210000000002</v>
      </c>
      <c r="C534" s="10">
        <f>3/24*OO[[#This Row],[59 (26JUN1985 06:00:00)-Water Temperature (C)]]*OO[[#This Row],[1]]/SUM(OO[1])</f>
        <v>0</v>
      </c>
      <c r="D534" s="10">
        <f>3/24*OO[[#This Row],[60 (26JUN1985 09:00:00)-Water Temperature (C)]]*OO[[#This Row],[2]]/SUM(OO[2])</f>
        <v>0</v>
      </c>
      <c r="E534" s="10">
        <f>3/24*OO[[#This Row],[61 (26JUN1985 12:00:00)-Water Temperature (C)]]*OO[[#This Row],[3]]/SUM(OO[3])</f>
        <v>0</v>
      </c>
      <c r="F534" s="10">
        <f>3/24*OO[[#This Row],[62 (26JUN1985 15:00:00)-Water Temperature (C)]]*OO[[#This Row],[4]]/SUM(OO[4])</f>
        <v>0</v>
      </c>
      <c r="G534" s="10">
        <f>3/24*OO[[#This Row],[63 (26JUN1985 18:00:00)-Water Temperature (C)]]*OO[[#This Row],[5]]/SUM(OO[5])</f>
        <v>0</v>
      </c>
      <c r="H534" s="10">
        <f>3/24*OO[[#This Row],[64 (26JUN1985 21:00:00)-Water Temperature (C)]]*OO[[#This Row],[6]]/SUM(OO[6])</f>
        <v>0</v>
      </c>
      <c r="I534" s="10">
        <f>3/24*OO[[#This Row],[65 (27JUN1985 00:00:00)-Water Temperature (C)]]*OO[[#This Row],[7]]/SUM(OO[7])</f>
        <v>0</v>
      </c>
      <c r="J534" s="10">
        <f>3/24*OO[[#This Row],[66 (27JUN1985 03:00:00)-Water Temperature (C)]]*OO[[#This Row],[8]]/SUM(OO[8])</f>
        <v>0</v>
      </c>
      <c r="K534" s="10">
        <f>3/24*OO[[#This Row],[67 (27JUN1985 06:00:00)-Water Temperature (C)]]*OO[[#This Row],[9]]/SUM(OO[9])</f>
        <v>0</v>
      </c>
      <c r="L534" s="10">
        <f>3/24*OO[[#This Row],[68 (27JUN1985 09:00:00)-Water Temperature (C)]]*OO[[#This Row],[10]]/SUM(OO[10])</f>
        <v>0</v>
      </c>
      <c r="M534" s="10">
        <f>3/24*OO[[#This Row],[69 (27JUN1985 12:00:00)-Water Temperature (C)]]*OO[[#This Row],[11]]/SUM(OO[11])</f>
        <v>0</v>
      </c>
      <c r="N534" s="10">
        <f>3/24*OO[[#This Row],[70 (27JUN1985 15:00:00)-Water Temperature (C)]]*OO[[#This Row],[12]]/SUM(OO[12])</f>
        <v>0</v>
      </c>
      <c r="O534" s="10">
        <f>3/24*OO[[#This Row],[71 (27JUN1985 18:00:00)-Water Temperature (C)]]*OO[[#This Row],[13]]/SUM(OO[13])</f>
        <v>0</v>
      </c>
      <c r="P534" s="10">
        <f>3/24*OO[[#This Row],[72 (27JUN1985 21:00:00)-Water Temperature (C)]]*OO[[#This Row],[14]]/SUM(OO[14])</f>
        <v>0</v>
      </c>
      <c r="Q534" s="10">
        <f>3/24*OO[[#This Row],[73 (28JUN1985 00:00:00)-Water Temperature (C)]]*OO[[#This Row],[15]]/SUM(OO[15])</f>
        <v>0</v>
      </c>
      <c r="R534" s="10">
        <f>3/24*OO[[#This Row],[74 (28JUN1985 03:00:00)-Water Temperature (C)]]*OO[[#This Row],[16]]/SUM(OO[16])</f>
        <v>0</v>
      </c>
      <c r="S534" s="10">
        <f>3/24*OO[[#This Row],[75 (28JUN1985 06:00:00)-Water Temperature (C)]]*OO[[#This Row],[17]]/SUM(OO[17])</f>
        <v>0</v>
      </c>
      <c r="T534" s="10">
        <f>3/24*OO[[#This Row],[76 (28JUN1985 09:00:00)-Water Temperature (C)]]*OO[[#This Row],[18]]/SUM(OO[18])</f>
        <v>0</v>
      </c>
      <c r="U534" s="10">
        <f>3/24*OO[[#This Row],[77 (28JUN1985 12:00:00)-Water Temperature (C)]]*OO[[#This Row],[19]]/SUM(OO[19])</f>
        <v>0</v>
      </c>
      <c r="V534" s="10">
        <f>3/24000000*OO[[#This Row],[78 (28JUN1985 15:00:00)-Water Temperature (C)]]*OO[[#This Row],[20]]</f>
        <v>0</v>
      </c>
      <c r="W534" s="10">
        <f>3/24000000*OO[[#This Row],[79 (28JUN1985 18:00:00)-Water Temperature (C)]]*OO[[#This Row],[21]]</f>
        <v>0</v>
      </c>
      <c r="X534" s="10">
        <f>3/24000000*OO[[#This Row],[80 (28JUN1985 21:00:00)-Water Temperature (C)]]*OO[[#This Row],[22]]</f>
        <v>0</v>
      </c>
      <c r="Y534" s="10">
        <f>3/24000000*OO[[#This Row],[81 (29JUN1985 00:00:00)-Water Temperature (C)]]*OO[[#This Row],[23]]</f>
        <v>0</v>
      </c>
      <c r="Z534" s="10">
        <f>3/24000000*OO[[#This Row],[82 (29JUN1985 03:00:00)-Water Temperature (C)]]*OO[[#This Row],[24]]</f>
        <v>0</v>
      </c>
      <c r="AA534" s="10">
        <f>3/24000000*OO[[#This Row],[83 (29JUN1985 06:00:00)-Water Temperature (C)]]*OO[[#This Row],[25]]</f>
        <v>0</v>
      </c>
      <c r="AB534" s="10">
        <f>3/24000000*OO[[#This Row],[84 (29JUN1985 09:00:00)-Water Temperature (C)]]*OO[[#This Row],[26]]</f>
        <v>0</v>
      </c>
      <c r="AC534" s="10">
        <f>3/24000000*OO[[#This Row],[85 (29JUN1985 12:00:00)-Water Temperature (C)]]*OO[[#This Row],[27]]</f>
        <v>0</v>
      </c>
      <c r="AD534" s="10">
        <f>3/24000000*OO[[#This Row],[86 (29JUN1985 15:00:00)-Water Temperature (C)]]*OO[[#This Row],[28]]</f>
        <v>0</v>
      </c>
      <c r="AE534" s="10">
        <f>3/24000000*OO[[#This Row],[88 (29JUN1985 21:00:00)-Water Temperature (C)]]*OO[[#This Row],[30]]</f>
        <v>3.3217251037587497E-43</v>
      </c>
      <c r="AF534" s="10">
        <f>3/24000000*OO[[#This Row],[88 (29JUN1985 21:00:00)-Water Temperature (C)]]*OO[[#This Row],[30]]</f>
        <v>3.3217251037587497E-43</v>
      </c>
      <c r="AG534" s="10">
        <f>3/24000000*OO[[#This Row],[89 (30JUN1985 00:00:00)-Water Temperature (C)]]*OO[[#This Row],[31]]</f>
        <v>1.8236365027953748E-39</v>
      </c>
      <c r="AH534" s="10">
        <f>3/24000000*OO[[#This Row],[90 (30JUN1985 03:00:00)-Water Temperature (C)]]*OO[[#This Row],[32]]</f>
        <v>3.9297135976260001E-36</v>
      </c>
      <c r="AI534" s="10">
        <f>3/24000000*OO[[#This Row],[91 (30JUN1985 06:00:00)-Water Temperature (C)]]*OO[[#This Row],[33]]</f>
        <v>3.7318104231457505E-33</v>
      </c>
      <c r="AJ534" s="10">
        <f>3/24000000*OO[[#This Row],[92 (30JUN1985 09:00:00)-Water Temperature (C)]]*OO[[#This Row],[34]]</f>
        <v>1.74544715799075E-30</v>
      </c>
      <c r="AK534" s="10">
        <f>3/24000000*OO[[#This Row],[93 (30JUN1985 12:00:00)-Water Temperature (C)]]*OO[[#This Row],[35]]</f>
        <v>4.4262333647549995E-28</v>
      </c>
      <c r="AL534" s="10">
        <f>3/24000000*OO[[#This Row],[94 (30JUN1985 15:00:00)-Water Temperature (C)]]*OO[[#This Row],[36]]</f>
        <v>6.5798559605625003E-26</v>
      </c>
      <c r="AM534" s="10">
        <f>3/24000000*OO[[#This Row],[95 (30JUN1985 18:00:00)-Water Temperature (C)]]*OO[[#This Row],[37]]</f>
        <v>6.0911888235224998E-24</v>
      </c>
      <c r="AN534" s="10">
        <f>3/24000000*OO[[#This Row],[96 (30JUN1985 21:00:00)-Water Temperature (C)]]*OO[[#This Row],[38]]</f>
        <v>3.6971873101874998E-22</v>
      </c>
      <c r="AO534" s="10">
        <f>3/24000000*OO[[#This Row],[97 (01JUL1985 00:00:00)-Water Temperature (C)]]*OO[[#This Row],[39]]</f>
        <v>1.5412119515819998E-20</v>
      </c>
      <c r="AP534" s="10">
        <f>3/24000000*OO[[#This Row],[98 (01JUL1985 03:00:00)-Water Temperature (C)]]*OO[[#This Row],[40]]</f>
        <v>4.5946696964675E-19</v>
      </c>
      <c r="AQ534" s="10">
        <f>3/24000000*OO[[#This Row],[99 (01JUL1985 06:00:00)-Water Temperature (C)]]*OO[[#This Row],[41]]</f>
        <v>1.0161695002839999E-17</v>
      </c>
      <c r="AR534" s="10">
        <f>3/24000000*OO[[#This Row],[100 (01JUL1985 09:00:00)-Water Temperature (C)]]*OO[[#This Row],[42]]</f>
        <v>1.7213837829926252E-16</v>
      </c>
      <c r="AS534" s="10">
        <f>3/24000000*OO[[#This Row],[101 (01JUL1985 12:00:00)-Water Temperature (C)]]*OO[[#This Row],[43]]</f>
        <v>2.2808551067804999E-15</v>
      </c>
      <c r="AT534" s="10">
        <f>3/24000000*OO[[#This Row],[102 (01JUL1985 15:00:00)-Water Temperature (C)]]*OO[[#This Row],[44]]</f>
        <v>2.41286092549525E-14</v>
      </c>
      <c r="AU534" s="10">
        <f>3/24000000*OO[[#This Row],[103 (01JUL1985 18:00:00)-Water Temperature (C)]]*OO[[#This Row],[45]]</f>
        <v>2.0842299785979997E-13</v>
      </c>
      <c r="AV534" s="10">
        <f>3/24000000*OO[[#This Row],[104 (01JUL1985 21:00:00)-Water Temperature (C)]]*OO[[#This Row],[46]]</f>
        <v>1.4987355416337497E-12</v>
      </c>
      <c r="AW534" s="10">
        <f>3/24000000*OO[[#This Row],[105 (02JUL1985 00:00:00)-Water Temperature (C)]]*OO[[#This Row],[47]]</f>
        <v>9.1456368789712501E-12</v>
      </c>
      <c r="AX534" s="10">
        <f>3/24000000*OO[[#This Row],[106 (02JUL1985 03:00:00)-Water Temperature (C)]]*OO[[#This Row],[48]]</f>
        <v>4.8044676054149997E-11</v>
      </c>
      <c r="AY534" s="10">
        <f>3/24000000*OO[[#This Row],[107 (02JUL1985 06:00:00)-Water Temperature (C)]]*OO[[#This Row],[49]]</f>
        <v>2.20240269239625E-10</v>
      </c>
      <c r="AZ534" s="10">
        <f>3/24000000*OO[[#This Row],[108 (02JUL1985 09:00:00)-Water Temperature (C)]]*OO[[#This Row],[50]]</f>
        <v>8.9179453896000002E-10</v>
      </c>
      <c r="BA534" s="10">
        <f>3/24000000*OO[[#This Row],[109 (02JUL1985 12:00:00)-Water Temperature (C)]]*OO[[#This Row],[51]]</f>
        <v>3.2308235361724999E-9</v>
      </c>
      <c r="BB534" s="10">
        <f>3/24000000*OO[[#This Row],[110 (02JUL1985 15:00:00)-Water Temperature (C)]]*OO[[#This Row],[52]]</f>
        <v>1.05802415857E-8</v>
      </c>
      <c r="BC534" s="10">
        <f>3/24000000*OO[[#This Row],[111 (02JUL1985 18:00:00)-Water Temperature (C)]]*OO[[#This Row],[53]]</f>
        <v>3.1552814135220001E-8</v>
      </c>
      <c r="BD534" s="10">
        <f>3/24000000*OO[[#This Row],[112 (02JUL1985 21:00:00)-Water Temperature (C)]]*OO[[#This Row],[54]]</f>
        <v>8.62619482640625E-8</v>
      </c>
      <c r="BE534" s="10">
        <f>3/24000000*OO[[#This Row],[113 (03JUL1985 00:00:00)-Water Temperature (C)]]*OO[[#This Row],[55]]</f>
        <v>2.1772052038425001E-7</v>
      </c>
      <c r="BF534" s="10">
        <f>3/24000000*OO[[#This Row],[114 (03JUL1985 03:00:00)-Water Temperature (C)]]*OO[[#This Row],[56]]</f>
        <v>5.1195194946262494E-7</v>
      </c>
      <c r="BG534" s="10">
        <f>3/24000000*OO[[#This Row],[115 (03JUL1985 06:00:00)-Water Temperature (C)]]*OO[[#This Row],[57]]</f>
        <v>1.13008684047225E-6</v>
      </c>
      <c r="BH534" s="10">
        <f>3/24000000*OO[[#This Row],[116 (03JUL1985 09:00:00)-Water Temperature (C)]]*OO[[#This Row],[58]]</f>
        <v>2.3588781347678748E-6</v>
      </c>
      <c r="BI534" s="10">
        <f>3/24000000*OO[[#This Row],[117 (03JUL1985 12:00:00)-Water Temperature (C)]]*OO[[#This Row],[59]]</f>
        <v>4.66916660574375E-6</v>
      </c>
      <c r="BJ534" s="10">
        <f>3/24000000*OO[[#This Row],[118 (03JUL1985 15:00:00)-Water Temperature (C)]]*OO[[#This Row],[60]]</f>
        <v>8.7859945708537506E-6</v>
      </c>
      <c r="BK534" s="10">
        <f>3/24000000*OO[[#This Row],[119 (03JUL1985 18:00:00)-Water Temperature (C)]]*OO[[#This Row],[61]]</f>
        <v>1.578295894948E-5</v>
      </c>
      <c r="BL534" s="10">
        <f>3/24000000*OO[[#This Row],[120 (03JUL1985 21:00:00)-Water Temperature (C)]]*OO[[#This Row],[62]]</f>
        <v>2.7152503433659998E-5</v>
      </c>
      <c r="BM534" s="10">
        <f>3/24000000*OO[[#This Row],[121 (04JUL1985 00:00:00)-Water Temperature (C)]]*OO[[#This Row],[63]]</f>
        <v>4.4934681767137496E-5</v>
      </c>
      <c r="BN534" s="10">
        <f>3/24000000*OO[[#This Row],[122 (04JUL1985 03:00:00)-Water Temperature (C)]]*OO[[#This Row],[64]]</f>
        <v>7.181067194724999E-5</v>
      </c>
      <c r="BO534" s="10">
        <f>3/24000000*OO[[#This Row],[123 (04JUL1985 06:00:00)-Water Temperature (C)]]*OO[[#This Row],[65]]</f>
        <v>1.1115708041479999E-4</v>
      </c>
      <c r="BP534" s="10">
        <f>3/24000000*OO[[#This Row],[124 (04JUL1985 09:00:00)-Water Temperature (C)]]*OO[[#This Row],[66]]</f>
        <v>1.6746316354012498E-4</v>
      </c>
      <c r="BQ534" s="10">
        <f>3/24000000*OO[[#This Row],[125 (04JUL1985 12:00:00)-Water Temperature (C)]]*OO[[#This Row],[67]]</f>
        <v>2.4549197807274999E-4</v>
      </c>
      <c r="BR534" s="10">
        <f>3/24000000*OO[[#This Row],[126 (04JUL1985 15:00:00)-Water Temperature (C)]]*OO[[#This Row],[68]]</f>
        <v>3.505673270493E-4</v>
      </c>
      <c r="BS534" s="10">
        <f>3/24000000*OO[[#This Row],[127 (04JUL1985 18:00:00)-Water Temperature (C)]]*OO[[#This Row],[69]]</f>
        <v>4.8864787583374986E-4</v>
      </c>
      <c r="BT534" s="10">
        <f>3/24000000*OO[[#This Row],[128 (04JUL1985 21:00:00)-Water Temperature (C)]]*OO[[#This Row],[70]]</f>
        <v>6.6585996205162498E-4</v>
      </c>
      <c r="BU534" s="10">
        <f>3/24000000*OO[[#This Row],[129 (05JUL1985 00:00:00)-Water Temperature (C)]]*OO[[#This Row],[71]]</f>
        <v>8.8814774018699996E-4</v>
      </c>
      <c r="BV534" s="10">
        <f>3/24000000*OO[[#This Row],[130 (05JUL1985 03:00:00)-Water Temperature (C)]]*OO[[#This Row],[72]]</f>
        <v>1.1628253203704998E-3</v>
      </c>
      <c r="BW534" s="10">
        <f>3/24000000*OO[[#This Row],[131 (05JUL1985 06:00:00)-Water Temperature (C)]]*OO[[#This Row],[73]]</f>
        <v>1.4974530433502498E-3</v>
      </c>
      <c r="BX534" s="10">
        <f>3/24000000*OO[[#This Row],[132 (05JUL1985 09:00:00)-Water Temperature (C)]]*OO[[#This Row],[74]]</f>
        <v>1.9032814105524999E-3</v>
      </c>
      <c r="BY534" s="10">
        <f>3/24000000*OO[[#This Row],[133 (05JUL1985 12:00:00)-Water Temperature (C)]]*OO[[#This Row],[75]]</f>
        <v>2.3858182242131251E-3</v>
      </c>
      <c r="BZ534" s="10">
        <f>3/24000000*OO[[#This Row],[134 (05JUL1985 15:00:00)-Water Temperature (C)]]*OO[[#This Row],[76]]</f>
        <v>2.9499415682592502E-3</v>
      </c>
      <c r="CA534" s="10">
        <f>3/24000000*OO[[#This Row],[135 (05JUL1985 18:00:00)-Water Temperature (C)]]*OO[[#This Row],[77]]</f>
        <v>3.599210194980375E-3</v>
      </c>
      <c r="CB534" s="10">
        <f>3/24000000*OO[[#This Row],[136 (05JUL1985 21:00:00)-Water Temperature (C)]]*OO[[#This Row],[78]]</f>
        <v>4.3290046632225004E-3</v>
      </c>
      <c r="CC534" s="10">
        <f>3/24000000*OO[[#This Row],[137 (06JUL1985 00:00:00)-Water Temperature (C)]]*OO[[#This Row],[79]]</f>
        <v>5.1415126103024995E-3</v>
      </c>
      <c r="CD534" s="10">
        <f>3/24000000*OO[[#This Row],[138 (06JUL1985 03:00:00)-Water Temperature (C)]]*OO[[#This Row],[80]]</f>
        <v>6.0445495346199991E-3</v>
      </c>
      <c r="CE534" s="10">
        <f>3/24000000*OO[[#This Row],[139 (06JUL1985 06:00:00)-Water Temperature (C)]]*OO[[#This Row],[81]]</f>
        <v>7.0422748713299997E-3</v>
      </c>
      <c r="CF534" s="10">
        <f>3/24000000*OO[[#This Row],[140 (06JUL1985 09:00:00)-Water Temperature (C)]]*OO[[#This Row],[82]]</f>
        <v>8.1570117756399989E-3</v>
      </c>
      <c r="CG534" s="10">
        <f>3/24000000*OO[[#This Row],[141 (06JUL1985 12:00:00)-Water Temperature (C)]]*OO[[#This Row],[83]]</f>
        <v>9.3774576071687515E-3</v>
      </c>
      <c r="CH534" s="10">
        <f>3/24000000*OO[[#This Row],[142 (06JUL1985 15:00:00)-Water Temperature (C)]]*OO[[#This Row],[84]]</f>
        <v>1.0694073366059998E-2</v>
      </c>
      <c r="CI534" s="10">
        <f>3/24000000*OO[[#This Row],[143 (06JUL1985 18:00:00)-Water Temperature (C)]]*OO[[#This Row],[85]]</f>
        <v>1.2099866786879998E-2</v>
      </c>
      <c r="CJ534" s="10">
        <f>3/24000000*OO[[#This Row],[144 (06JUL1985 21:00:00)-Water Temperature (C)]]*OO[[#This Row],[86]]</f>
        <v>1.3563785284009998E-2</v>
      </c>
      <c r="CK534" s="10">
        <f>3/24000000*OO[[#This Row],[145 (07JUL1985 00:00:00)-Water Temperature (C)]]*OO[[#This Row],[87]]</f>
        <v>1.5083766391249998E-2</v>
      </c>
      <c r="CL534" s="10">
        <f>3/24000000*OO[[#This Row],[146 (07JUL1985 03:00:00)-Water Temperature (C)]]*OO[[#This Row],[88]]</f>
        <v>1.6667064951009999E-2</v>
      </c>
      <c r="CM534" s="10">
        <f>3/24000000*OO[[#This Row],[147 (07JUL1985 06:00:00)-Water Temperature (C)]]*OO[[#This Row],[89]]</f>
        <v>1.831516538281E-2</v>
      </c>
      <c r="CN534" s="10">
        <f>3/24000000*OO[[#This Row],[148 (07JUL1985 09:00:00)-Water Temperature (C)]]*OO[[#This Row],[90]]</f>
        <v>2.0038658586050001E-2</v>
      </c>
      <c r="CO534" s="10">
        <f>3/24000000*OO[[#This Row],[149 (07JUL1985 12:00:00)-Water Temperature (C)]]*OO[[#This Row],[91]]</f>
        <v>2.1844257207011251E-2</v>
      </c>
      <c r="CP534" s="10">
        <f>3/24000000*OO[[#This Row],[150 (07JUL1985 15:00:00)-Water Temperature (C)]]*OO[[#This Row],[92]]</f>
        <v>2.3733593561366246E-2</v>
      </c>
      <c r="CQ534" s="10">
        <f>3/24000000*OO[[#This Row],[151 (07JUL1985 18:00:00)-Water Temperature (C)]]*OO[[#This Row],[93]]</f>
        <v>2.563212700521E-2</v>
      </c>
      <c r="CR534" s="10">
        <f>3/24000000*OO[[#This Row],[152 (07JUL1985 21:00:00)-Water Temperature (C)]]*OO[[#This Row],[94]]</f>
        <v>2.7515730876322496E-2</v>
      </c>
      <c r="CS534" s="10">
        <f>3/24000000*OO[[#This Row],[153 (08JUL1985 00:00:00)-Water Temperature (C)]]*OO[[#This Row],[95]]</f>
        <v>2.940798520221375E-2</v>
      </c>
      <c r="CT534" s="10">
        <f>3/24000000*OO[[#This Row],[154 (08JUL1985 03:00:00)-Water Temperature (C)]]*OO[[#This Row],[96]]</f>
        <v>3.1309728479832495E-2</v>
      </c>
      <c r="CU534" s="10">
        <f>3/24000000*OO[[#This Row],[155 (08JUL1985 06:00:00)-Water Temperature (C)]]*OO[[#This Row],[97]]</f>
        <v>3.3225225100019996E-2</v>
      </c>
      <c r="CV534" s="10">
        <f>3/24000000*OO[[#This Row],[156 (08JUL1985 09:00:00)-Water Temperature (C)]]*OO[[#This Row],[98]]</f>
        <v>3.5220378684431251E-2</v>
      </c>
      <c r="CW534" s="10">
        <f>3/24000000*OO[[#This Row],[157 (08JUL1985 12:00:00)-Water Temperature (C)]]*OO[[#This Row],[99]]</f>
        <v>3.7270675102050004E-2</v>
      </c>
    </row>
    <row r="535" spans="1:101" x14ac:dyDescent="0.35">
      <c r="A535" t="s">
        <v>542</v>
      </c>
      <c r="B535">
        <v>764.60910000000001</v>
      </c>
      <c r="C535" s="10">
        <f>3/24*OO[[#This Row],[59 (26JUN1985 06:00:00)-Water Temperature (C)]]*OO[[#This Row],[1]]/SUM(OO[1])</f>
        <v>0</v>
      </c>
      <c r="D535" s="10">
        <f>3/24*OO[[#This Row],[60 (26JUN1985 09:00:00)-Water Temperature (C)]]*OO[[#This Row],[2]]/SUM(OO[2])</f>
        <v>0</v>
      </c>
      <c r="E535" s="10">
        <f>3/24*OO[[#This Row],[61 (26JUN1985 12:00:00)-Water Temperature (C)]]*OO[[#This Row],[3]]/SUM(OO[3])</f>
        <v>0</v>
      </c>
      <c r="F535" s="10">
        <f>3/24*OO[[#This Row],[62 (26JUN1985 15:00:00)-Water Temperature (C)]]*OO[[#This Row],[4]]/SUM(OO[4])</f>
        <v>0</v>
      </c>
      <c r="G535" s="10">
        <f>3/24*OO[[#This Row],[63 (26JUN1985 18:00:00)-Water Temperature (C)]]*OO[[#This Row],[5]]/SUM(OO[5])</f>
        <v>0</v>
      </c>
      <c r="H535" s="10">
        <f>3/24*OO[[#This Row],[64 (26JUN1985 21:00:00)-Water Temperature (C)]]*OO[[#This Row],[6]]/SUM(OO[6])</f>
        <v>0</v>
      </c>
      <c r="I535" s="10">
        <f>3/24*OO[[#This Row],[65 (27JUN1985 00:00:00)-Water Temperature (C)]]*OO[[#This Row],[7]]/SUM(OO[7])</f>
        <v>0</v>
      </c>
      <c r="J535" s="10">
        <f>3/24*OO[[#This Row],[66 (27JUN1985 03:00:00)-Water Temperature (C)]]*OO[[#This Row],[8]]/SUM(OO[8])</f>
        <v>0</v>
      </c>
      <c r="K535" s="10">
        <f>3/24*OO[[#This Row],[67 (27JUN1985 06:00:00)-Water Temperature (C)]]*OO[[#This Row],[9]]/SUM(OO[9])</f>
        <v>0</v>
      </c>
      <c r="L535" s="10">
        <f>3/24*OO[[#This Row],[68 (27JUN1985 09:00:00)-Water Temperature (C)]]*OO[[#This Row],[10]]/SUM(OO[10])</f>
        <v>0</v>
      </c>
      <c r="M535" s="10">
        <f>3/24*OO[[#This Row],[69 (27JUN1985 12:00:00)-Water Temperature (C)]]*OO[[#This Row],[11]]/SUM(OO[11])</f>
        <v>0</v>
      </c>
      <c r="N535" s="10">
        <f>3/24*OO[[#This Row],[70 (27JUN1985 15:00:00)-Water Temperature (C)]]*OO[[#This Row],[12]]/SUM(OO[12])</f>
        <v>0</v>
      </c>
      <c r="O535" s="10">
        <f>3/24*OO[[#This Row],[71 (27JUN1985 18:00:00)-Water Temperature (C)]]*OO[[#This Row],[13]]/SUM(OO[13])</f>
        <v>0</v>
      </c>
      <c r="P535" s="10">
        <f>3/24*OO[[#This Row],[72 (27JUN1985 21:00:00)-Water Temperature (C)]]*OO[[#This Row],[14]]/SUM(OO[14])</f>
        <v>0</v>
      </c>
      <c r="Q535" s="10">
        <f>3/24*OO[[#This Row],[73 (28JUN1985 00:00:00)-Water Temperature (C)]]*OO[[#This Row],[15]]/SUM(OO[15])</f>
        <v>0</v>
      </c>
      <c r="R535" s="10">
        <f>3/24*OO[[#This Row],[74 (28JUN1985 03:00:00)-Water Temperature (C)]]*OO[[#This Row],[16]]/SUM(OO[16])</f>
        <v>0</v>
      </c>
      <c r="S535" s="10">
        <f>3/24*OO[[#This Row],[75 (28JUN1985 06:00:00)-Water Temperature (C)]]*OO[[#This Row],[17]]/SUM(OO[17])</f>
        <v>0</v>
      </c>
      <c r="T535" s="10">
        <f>3/24*OO[[#This Row],[76 (28JUN1985 09:00:00)-Water Temperature (C)]]*OO[[#This Row],[18]]/SUM(OO[18])</f>
        <v>0</v>
      </c>
      <c r="U535" s="10">
        <f>3/24*OO[[#This Row],[77 (28JUN1985 12:00:00)-Water Temperature (C)]]*OO[[#This Row],[19]]/SUM(OO[19])</f>
        <v>0</v>
      </c>
      <c r="V535" s="10">
        <f>3/24000000*OO[[#This Row],[78 (28JUN1985 15:00:00)-Water Temperature (C)]]*OO[[#This Row],[20]]</f>
        <v>0</v>
      </c>
      <c r="W535" s="10">
        <f>3/24000000*OO[[#This Row],[79 (28JUN1985 18:00:00)-Water Temperature (C)]]*OO[[#This Row],[21]]</f>
        <v>0</v>
      </c>
      <c r="X535" s="10">
        <f>3/24000000*OO[[#This Row],[80 (28JUN1985 21:00:00)-Water Temperature (C)]]*OO[[#This Row],[22]]</f>
        <v>0</v>
      </c>
      <c r="Y535" s="10">
        <f>3/24000000*OO[[#This Row],[81 (29JUN1985 00:00:00)-Water Temperature (C)]]*OO[[#This Row],[23]]</f>
        <v>0</v>
      </c>
      <c r="Z535" s="10">
        <f>3/24000000*OO[[#This Row],[82 (29JUN1985 03:00:00)-Water Temperature (C)]]*OO[[#This Row],[24]]</f>
        <v>0</v>
      </c>
      <c r="AA535" s="10">
        <f>3/24000000*OO[[#This Row],[83 (29JUN1985 06:00:00)-Water Temperature (C)]]*OO[[#This Row],[25]]</f>
        <v>0</v>
      </c>
      <c r="AB535" s="10">
        <f>3/24000000*OO[[#This Row],[84 (29JUN1985 09:00:00)-Water Temperature (C)]]*OO[[#This Row],[26]]</f>
        <v>0</v>
      </c>
      <c r="AC535" s="10">
        <f>3/24000000*OO[[#This Row],[85 (29JUN1985 12:00:00)-Water Temperature (C)]]*OO[[#This Row],[27]]</f>
        <v>0</v>
      </c>
      <c r="AD535" s="10">
        <f>3/24000000*OO[[#This Row],[86 (29JUN1985 15:00:00)-Water Temperature (C)]]*OO[[#This Row],[28]]</f>
        <v>0</v>
      </c>
      <c r="AE535" s="10">
        <f>3/24000000*OO[[#This Row],[88 (29JUN1985 21:00:00)-Water Temperature (C)]]*OO[[#This Row],[30]]</f>
        <v>9.2215624278124989E-44</v>
      </c>
      <c r="AF535" s="10">
        <f>3/24000000*OO[[#This Row],[88 (29JUN1985 21:00:00)-Water Temperature (C)]]*OO[[#This Row],[30]]</f>
        <v>9.2215624278124989E-44</v>
      </c>
      <c r="AG535" s="10">
        <f>3/24000000*OO[[#This Row],[89 (30JUN1985 00:00:00)-Water Temperature (C)]]*OO[[#This Row],[31]]</f>
        <v>5.412524322419999E-40</v>
      </c>
      <c r="AH535" s="10">
        <f>3/24000000*OO[[#This Row],[90 (30JUN1985 03:00:00)-Water Temperature (C)]]*OO[[#This Row],[32]]</f>
        <v>1.2419341595954999E-36</v>
      </c>
      <c r="AI535" s="10">
        <f>3/24000000*OO[[#This Row],[91 (30JUN1985 06:00:00)-Water Temperature (C)]]*OO[[#This Row],[33]]</f>
        <v>1.2497804182429997E-33</v>
      </c>
      <c r="AJ535" s="10">
        <f>3/24000000*OO[[#This Row],[92 (30JUN1985 09:00:00)-Water Temperature (C)]]*OO[[#This Row],[34]]</f>
        <v>6.1648663756049993E-31</v>
      </c>
      <c r="AK535" s="10">
        <f>3/24000000*OO[[#This Row],[93 (30JUN1985 12:00:00)-Water Temperature (C)]]*OO[[#This Row],[35]]</f>
        <v>1.6412028491099999E-28</v>
      </c>
      <c r="AL535" s="10">
        <f>3/24000000*OO[[#This Row],[94 (30JUN1985 15:00:00)-Water Temperature (C)]]*OO[[#This Row],[36]]</f>
        <v>2.552114355024E-26</v>
      </c>
      <c r="AM535" s="10">
        <f>3/24000000*OO[[#This Row],[95 (30JUN1985 18:00:00)-Water Temperature (C)]]*OO[[#This Row],[37]]</f>
        <v>2.4638770206000001E-24</v>
      </c>
      <c r="AN535" s="10">
        <f>3/24000000*OO[[#This Row],[96 (30JUN1985 21:00:00)-Water Temperature (C)]]*OO[[#This Row],[38]]</f>
        <v>1.5553818168693749E-22</v>
      </c>
      <c r="AO535" s="10">
        <f>3/24000000*OO[[#This Row],[97 (01JUL1985 00:00:00)-Water Temperature (C)]]*OO[[#This Row],[39]]</f>
        <v>6.7270425124612498E-21</v>
      </c>
      <c r="AP535" s="10">
        <f>3/24000000*OO[[#This Row],[98 (01JUL1985 03:00:00)-Water Temperature (C)]]*OO[[#This Row],[40]]</f>
        <v>2.0762055606187498E-19</v>
      </c>
      <c r="AQ535" s="10">
        <f>3/24000000*OO[[#This Row],[99 (01JUL1985 06:00:00)-Water Temperature (C)]]*OO[[#This Row],[41]]</f>
        <v>4.7440395833124995E-18</v>
      </c>
      <c r="AR535" s="10">
        <f>3/24000000*OO[[#This Row],[100 (01JUL1985 09:00:00)-Water Temperature (C)]]*OO[[#This Row],[42]]</f>
        <v>8.2879868906437504E-17</v>
      </c>
      <c r="AS535" s="10">
        <f>3/24000000*OO[[#This Row],[101 (01JUL1985 12:00:00)-Water Temperature (C)]]*OO[[#This Row],[43]]</f>
        <v>1.1306972636194998E-15</v>
      </c>
      <c r="AT535" s="10">
        <f>3/24000000*OO[[#This Row],[102 (01JUL1985 15:00:00)-Water Temperature (C)]]*OO[[#This Row],[44]]</f>
        <v>1.2295810943949999E-14</v>
      </c>
      <c r="AU535" s="10">
        <f>3/24000000*OO[[#This Row],[103 (01JUL1985 18:00:00)-Water Temperature (C)]]*OO[[#This Row],[45]]</f>
        <v>1.0901125900112499E-13</v>
      </c>
      <c r="AV535" s="10">
        <f>3/24000000*OO[[#This Row],[104 (01JUL1985 21:00:00)-Water Temperature (C)]]*OO[[#This Row],[46]]</f>
        <v>8.0340719166262507E-13</v>
      </c>
      <c r="AW535" s="10">
        <f>3/24000000*OO[[#This Row],[105 (02JUL1985 00:00:00)-Water Temperature (C)]]*OO[[#This Row],[47]]</f>
        <v>5.0180527377324991E-12</v>
      </c>
      <c r="AX535" s="10">
        <f>3/24000000*OO[[#This Row],[106 (02JUL1985 03:00:00)-Water Temperature (C)]]*OO[[#This Row],[48]]</f>
        <v>2.694909820986E-11</v>
      </c>
      <c r="AY535" s="10">
        <f>3/24000000*OO[[#This Row],[107 (02JUL1985 06:00:00)-Water Temperature (C)]]*OO[[#This Row],[49]]</f>
        <v>1.2614261988775002E-10</v>
      </c>
      <c r="AZ535" s="10">
        <f>3/24000000*OO[[#This Row],[108 (02JUL1985 09:00:00)-Water Temperature (C)]]*OO[[#This Row],[50]]</f>
        <v>5.2096294311600001E-10</v>
      </c>
      <c r="BA535" s="10">
        <f>3/24000000*OO[[#This Row],[109 (02JUL1985 12:00:00)-Water Temperature (C)]]*OO[[#This Row],[51]]</f>
        <v>1.9229358672879998E-9</v>
      </c>
      <c r="BB535" s="10">
        <f>3/24000000*OO[[#This Row],[110 (02JUL1985 15:00:00)-Water Temperature (C)]]*OO[[#This Row],[52]]</f>
        <v>6.4093224648674994E-9</v>
      </c>
      <c r="BC535" s="10">
        <f>3/24000000*OO[[#This Row],[111 (02JUL1985 18:00:00)-Water Temperature (C)]]*OO[[#This Row],[53]]</f>
        <v>1.9436051388457501E-8</v>
      </c>
      <c r="BD535" s="10">
        <f>3/24000000*OO[[#This Row],[112 (02JUL1985 21:00:00)-Water Temperature (C)]]*OO[[#This Row],[54]]</f>
        <v>5.3982704341200005E-8</v>
      </c>
      <c r="BE535" s="10">
        <f>3/24000000*OO[[#This Row],[113 (03JUL1985 00:00:00)-Water Temperature (C)]]*OO[[#This Row],[55]]</f>
        <v>1.3830758376329997E-7</v>
      </c>
      <c r="BF535" s="10">
        <f>3/24000000*OO[[#This Row],[114 (03JUL1985 03:00:00)-Water Temperature (C)]]*OO[[#This Row],[56]]</f>
        <v>3.2987315691482501E-7</v>
      </c>
      <c r="BG535" s="10">
        <f>3/24000000*OO[[#This Row],[115 (03JUL1985 06:00:00)-Water Temperature (C)]]*OO[[#This Row],[57]]</f>
        <v>7.3801791408812503E-7</v>
      </c>
      <c r="BH535" s="10">
        <f>3/24000000*OO[[#This Row],[116 (03JUL1985 09:00:00)-Water Temperature (C)]]*OO[[#This Row],[58]]</f>
        <v>1.5601892488387499E-6</v>
      </c>
      <c r="BI535" s="10">
        <f>3/24000000*OO[[#This Row],[117 (03JUL1985 12:00:00)-Water Temperature (C)]]*OO[[#This Row],[59]]</f>
        <v>3.1257154225160004E-6</v>
      </c>
      <c r="BJ535" s="10">
        <f>3/24000000*OO[[#This Row],[118 (03JUL1985 15:00:00)-Water Temperature (C)]]*OO[[#This Row],[60]]</f>
        <v>5.9494476506725001E-6</v>
      </c>
      <c r="BK535" s="10">
        <f>3/24000000*OO[[#This Row],[119 (03JUL1985 18:00:00)-Water Temperature (C)]]*OO[[#This Row],[61]]</f>
        <v>1.0804346180306248E-5</v>
      </c>
      <c r="BL535" s="10">
        <f>3/24000000*OO[[#This Row],[120 (03JUL1985 21:00:00)-Water Temperature (C)]]*OO[[#This Row],[62]]</f>
        <v>1.8780047132624999E-5</v>
      </c>
      <c r="BM535" s="10">
        <f>3/24000000*OO[[#This Row],[121 (04JUL1985 00:00:00)-Water Temperature (C)]]*OO[[#This Row],[63]]</f>
        <v>3.1384761873640005E-5</v>
      </c>
      <c r="BN535" s="10">
        <f>3/24000000*OO[[#This Row],[122 (04JUL1985 03:00:00)-Water Temperature (C)]]*OO[[#This Row],[64]]</f>
        <v>5.0625009622249995E-5</v>
      </c>
      <c r="BO535" s="10">
        <f>3/24000000*OO[[#This Row],[123 (04JUL1985 06:00:00)-Water Temperature (C)]]*OO[[#This Row],[65]]</f>
        <v>7.9059425253899995E-5</v>
      </c>
      <c r="BP535" s="10">
        <f>3/24000000*OO[[#This Row],[124 (04JUL1985 09:00:00)-Water Temperature (C)]]*OO[[#This Row],[66]]</f>
        <v>1.2011058863538749E-4</v>
      </c>
      <c r="BQ535" s="10">
        <f>3/24000000*OO[[#This Row],[125 (04JUL1985 12:00:00)-Water Temperature (C)]]*OO[[#This Row],[67]]</f>
        <v>1.7748682580373746E-4</v>
      </c>
      <c r="BR535" s="10">
        <f>3/24000000*OO[[#This Row],[126 (04JUL1985 15:00:00)-Water Temperature (C)]]*OO[[#This Row],[68]]</f>
        <v>2.5538936899578745E-4</v>
      </c>
      <c r="BS535" s="10">
        <f>3/24000000*OO[[#This Row],[127 (04JUL1985 18:00:00)-Water Temperature (C)]]*OO[[#This Row],[69]]</f>
        <v>3.5857217832205003E-4</v>
      </c>
      <c r="BT535" s="10">
        <f>3/24000000*OO[[#This Row],[128 (04JUL1985 21:00:00)-Water Temperature (C)]]*OO[[#This Row],[70]]</f>
        <v>4.9200522957150005E-4</v>
      </c>
      <c r="BU535" s="10">
        <f>3/24000000*OO[[#This Row],[129 (05JUL1985 00:00:00)-Water Temperature (C)]]*OO[[#This Row],[71]]</f>
        <v>6.6061578326012498E-4</v>
      </c>
      <c r="BV535" s="10">
        <f>3/24000000*OO[[#This Row],[130 (05JUL1985 03:00:00)-Water Temperature (C)]]*OO[[#This Row],[72]]</f>
        <v>8.7041150855162483E-4</v>
      </c>
      <c r="BW535" s="10">
        <f>3/24000000*OO[[#This Row],[131 (05JUL1985 06:00:00)-Water Temperature (C)]]*OO[[#This Row],[73]]</f>
        <v>1.1276895758099998E-3</v>
      </c>
      <c r="BX535" s="10">
        <f>3/24000000*OO[[#This Row],[132 (05JUL1985 09:00:00)-Water Temperature (C)]]*OO[[#This Row],[74]]</f>
        <v>1.4415685426249999E-3</v>
      </c>
      <c r="BY535" s="10">
        <f>3/24000000*OO[[#This Row],[133 (05JUL1985 12:00:00)-Water Temperature (C)]]*OO[[#This Row],[75]]</f>
        <v>1.8169764820068748E-3</v>
      </c>
      <c r="BZ535" s="10">
        <f>3/24000000*OO[[#This Row],[134 (05JUL1985 15:00:00)-Water Temperature (C)]]*OO[[#This Row],[76]]</f>
        <v>2.2584153635023746E-3</v>
      </c>
      <c r="CA535" s="10">
        <f>3/24000000*OO[[#This Row],[135 (05JUL1985 18:00:00)-Water Temperature (C)]]*OO[[#This Row],[77]]</f>
        <v>2.7693729548748749E-3</v>
      </c>
      <c r="CB535" s="10">
        <f>3/24000000*OO[[#This Row],[136 (05JUL1985 21:00:00)-Water Temperature (C)]]*OO[[#This Row],[78]]</f>
        <v>3.3470544941609998E-3</v>
      </c>
      <c r="CC535" s="10">
        <f>3/24000000*OO[[#This Row],[137 (06JUL1985 00:00:00)-Water Temperature (C)]]*OO[[#This Row],[79]]</f>
        <v>3.9938234084168746E-3</v>
      </c>
      <c r="CD535" s="10">
        <f>3/24000000*OO[[#This Row],[138 (06JUL1985 03:00:00)-Water Temperature (C)]]*OO[[#This Row],[80]]</f>
        <v>4.7163447531099988E-3</v>
      </c>
      <c r="CE535" s="10">
        <f>3/24000000*OO[[#This Row],[139 (06JUL1985 06:00:00)-Water Temperature (C)]]*OO[[#This Row],[81]]</f>
        <v>5.5184317603499998E-3</v>
      </c>
      <c r="CF535" s="10">
        <f>3/24000000*OO[[#This Row],[140 (06JUL1985 09:00:00)-Water Temperature (C)]]*OO[[#This Row],[82]]</f>
        <v>6.4181412094799981E-3</v>
      </c>
      <c r="CG535" s="10">
        <f>3/24000000*OO[[#This Row],[141 (06JUL1985 12:00:00)-Water Temperature (C)]]*OO[[#This Row],[83]]</f>
        <v>7.4073531966637489E-3</v>
      </c>
      <c r="CH535" s="10">
        <f>3/24000000*OO[[#This Row],[142 (06JUL1985 15:00:00)-Water Temperature (C)]]*OO[[#This Row],[84]]</f>
        <v>8.4792120948562495E-3</v>
      </c>
      <c r="CI535" s="10">
        <f>3/24000000*OO[[#This Row],[143 (06JUL1985 18:00:00)-Water Temperature (C)]]*OO[[#This Row],[85]]</f>
        <v>9.6286842657249978E-3</v>
      </c>
      <c r="CJ535" s="10">
        <f>3/24000000*OO[[#This Row],[144 (06JUL1985 21:00:00)-Water Temperature (C)]]*OO[[#This Row],[86]]</f>
        <v>1.0831499071750001E-2</v>
      </c>
      <c r="CK535" s="10">
        <f>3/24000000*OO[[#This Row],[145 (07JUL1985 00:00:00)-Water Temperature (C)]]*OO[[#This Row],[87]]</f>
        <v>1.2086344837709997E-2</v>
      </c>
      <c r="CL535" s="10">
        <f>3/24000000*OO[[#This Row],[146 (07JUL1985 03:00:00)-Water Temperature (C)]]*OO[[#This Row],[88]]</f>
        <v>1.3398830129437499E-2</v>
      </c>
      <c r="CM535" s="10">
        <f>3/24000000*OO[[#This Row],[147 (07JUL1985 06:00:00)-Water Temperature (C)]]*OO[[#This Row],[89]]</f>
        <v>1.4770566808529997E-2</v>
      </c>
      <c r="CN535" s="10">
        <f>3/24000000*OO[[#This Row],[148 (07JUL1985 09:00:00)-Water Temperature (C)]]*OO[[#This Row],[90]]</f>
        <v>1.6209828165475001E-2</v>
      </c>
      <c r="CO535" s="10">
        <f>3/24000000*OO[[#This Row],[149 (07JUL1985 12:00:00)-Water Temperature (C)]]*OO[[#This Row],[91]]</f>
        <v>1.7722336273202497E-2</v>
      </c>
      <c r="CP535" s="10">
        <f>3/24000000*OO[[#This Row],[150 (07JUL1985 15:00:00)-Water Temperature (C)]]*OO[[#This Row],[92]]</f>
        <v>1.9309311587090004E-2</v>
      </c>
      <c r="CQ535" s="10">
        <f>3/24000000*OO[[#This Row],[151 (07JUL1985 18:00:00)-Water Temperature (C)]]*OO[[#This Row],[93]]</f>
        <v>2.0910818791983747E-2</v>
      </c>
      <c r="CR535" s="10">
        <f>3/24000000*OO[[#This Row],[152 (07JUL1985 21:00:00)-Water Temperature (C)]]*OO[[#This Row],[94]]</f>
        <v>2.25070337735775E-2</v>
      </c>
      <c r="CS535" s="10">
        <f>3/24000000*OO[[#This Row],[153 (08JUL1985 00:00:00)-Water Temperature (C)]]*OO[[#This Row],[95]]</f>
        <v>2.4116959653779999E-2</v>
      </c>
      <c r="CT535" s="10">
        <f>3/24000000*OO[[#This Row],[154 (08JUL1985 03:00:00)-Water Temperature (C)]]*OO[[#This Row],[96]]</f>
        <v>2.5740695682536244E-2</v>
      </c>
      <c r="CU535" s="10">
        <f>3/24000000*OO[[#This Row],[155 (08JUL1985 06:00:00)-Water Temperature (C)]]*OO[[#This Row],[97]]</f>
        <v>2.7381614573266246E-2</v>
      </c>
      <c r="CV535" s="10">
        <f>3/24000000*OO[[#This Row],[156 (08JUL1985 09:00:00)-Water Temperature (C)]]*OO[[#This Row],[98]]</f>
        <v>2.9093536283407495E-2</v>
      </c>
      <c r="CW535" s="10">
        <f>3/24000000*OO[[#This Row],[157 (08JUL1985 12:00:00)-Water Temperature (C)]]*OO[[#This Row],[99]]</f>
        <v>3.0855868892257506E-2</v>
      </c>
    </row>
    <row r="536" spans="1:101" x14ac:dyDescent="0.35">
      <c r="A536" t="s">
        <v>543</v>
      </c>
      <c r="B536">
        <v>764.96569999999997</v>
      </c>
      <c r="C536" s="10">
        <f>3/24*OO[[#This Row],[59 (26JUN1985 06:00:00)-Water Temperature (C)]]*OO[[#This Row],[1]]/SUM(OO[1])</f>
        <v>0</v>
      </c>
      <c r="D536" s="10">
        <f>3/24*OO[[#This Row],[60 (26JUN1985 09:00:00)-Water Temperature (C)]]*OO[[#This Row],[2]]/SUM(OO[2])</f>
        <v>0</v>
      </c>
      <c r="E536" s="10">
        <f>3/24*OO[[#This Row],[61 (26JUN1985 12:00:00)-Water Temperature (C)]]*OO[[#This Row],[3]]/SUM(OO[3])</f>
        <v>0</v>
      </c>
      <c r="F536" s="10">
        <f>3/24*OO[[#This Row],[62 (26JUN1985 15:00:00)-Water Temperature (C)]]*OO[[#This Row],[4]]/SUM(OO[4])</f>
        <v>0</v>
      </c>
      <c r="G536" s="10">
        <f>3/24*OO[[#This Row],[63 (26JUN1985 18:00:00)-Water Temperature (C)]]*OO[[#This Row],[5]]/SUM(OO[5])</f>
        <v>0</v>
      </c>
      <c r="H536" s="10">
        <f>3/24*OO[[#This Row],[64 (26JUN1985 21:00:00)-Water Temperature (C)]]*OO[[#This Row],[6]]/SUM(OO[6])</f>
        <v>0</v>
      </c>
      <c r="I536" s="10">
        <f>3/24*OO[[#This Row],[65 (27JUN1985 00:00:00)-Water Temperature (C)]]*OO[[#This Row],[7]]/SUM(OO[7])</f>
        <v>0</v>
      </c>
      <c r="J536" s="10">
        <f>3/24*OO[[#This Row],[66 (27JUN1985 03:00:00)-Water Temperature (C)]]*OO[[#This Row],[8]]/SUM(OO[8])</f>
        <v>0</v>
      </c>
      <c r="K536" s="10">
        <f>3/24*OO[[#This Row],[67 (27JUN1985 06:00:00)-Water Temperature (C)]]*OO[[#This Row],[9]]/SUM(OO[9])</f>
        <v>0</v>
      </c>
      <c r="L536" s="10">
        <f>3/24*OO[[#This Row],[68 (27JUN1985 09:00:00)-Water Temperature (C)]]*OO[[#This Row],[10]]/SUM(OO[10])</f>
        <v>0</v>
      </c>
      <c r="M536" s="10">
        <f>3/24*OO[[#This Row],[69 (27JUN1985 12:00:00)-Water Temperature (C)]]*OO[[#This Row],[11]]/SUM(OO[11])</f>
        <v>0</v>
      </c>
      <c r="N536" s="10">
        <f>3/24*OO[[#This Row],[70 (27JUN1985 15:00:00)-Water Temperature (C)]]*OO[[#This Row],[12]]/SUM(OO[12])</f>
        <v>0</v>
      </c>
      <c r="O536" s="10">
        <f>3/24*OO[[#This Row],[71 (27JUN1985 18:00:00)-Water Temperature (C)]]*OO[[#This Row],[13]]/SUM(OO[13])</f>
        <v>0</v>
      </c>
      <c r="P536" s="10">
        <f>3/24*OO[[#This Row],[72 (27JUN1985 21:00:00)-Water Temperature (C)]]*OO[[#This Row],[14]]/SUM(OO[14])</f>
        <v>0</v>
      </c>
      <c r="Q536" s="10">
        <f>3/24*OO[[#This Row],[73 (28JUN1985 00:00:00)-Water Temperature (C)]]*OO[[#This Row],[15]]/SUM(OO[15])</f>
        <v>0</v>
      </c>
      <c r="R536" s="10">
        <f>3/24*OO[[#This Row],[74 (28JUN1985 03:00:00)-Water Temperature (C)]]*OO[[#This Row],[16]]/SUM(OO[16])</f>
        <v>0</v>
      </c>
      <c r="S536" s="10">
        <f>3/24*OO[[#This Row],[75 (28JUN1985 06:00:00)-Water Temperature (C)]]*OO[[#This Row],[17]]/SUM(OO[17])</f>
        <v>0</v>
      </c>
      <c r="T536" s="10">
        <f>3/24*OO[[#This Row],[76 (28JUN1985 09:00:00)-Water Temperature (C)]]*OO[[#This Row],[18]]/SUM(OO[18])</f>
        <v>0</v>
      </c>
      <c r="U536" s="10">
        <f>3/24*OO[[#This Row],[77 (28JUN1985 12:00:00)-Water Temperature (C)]]*OO[[#This Row],[19]]/SUM(OO[19])</f>
        <v>0</v>
      </c>
      <c r="V536" s="10">
        <f>3/24000000*OO[[#This Row],[78 (28JUN1985 15:00:00)-Water Temperature (C)]]*OO[[#This Row],[20]]</f>
        <v>0</v>
      </c>
      <c r="W536" s="10">
        <f>3/24000000*OO[[#This Row],[79 (28JUN1985 18:00:00)-Water Temperature (C)]]*OO[[#This Row],[21]]</f>
        <v>0</v>
      </c>
      <c r="X536" s="10">
        <f>3/24000000*OO[[#This Row],[80 (28JUN1985 21:00:00)-Water Temperature (C)]]*OO[[#This Row],[22]]</f>
        <v>0</v>
      </c>
      <c r="Y536" s="10">
        <f>3/24000000*OO[[#This Row],[81 (29JUN1985 00:00:00)-Water Temperature (C)]]*OO[[#This Row],[23]]</f>
        <v>0</v>
      </c>
      <c r="Z536" s="10">
        <f>3/24000000*OO[[#This Row],[82 (29JUN1985 03:00:00)-Water Temperature (C)]]*OO[[#This Row],[24]]</f>
        <v>0</v>
      </c>
      <c r="AA536" s="10">
        <f>3/24000000*OO[[#This Row],[83 (29JUN1985 06:00:00)-Water Temperature (C)]]*OO[[#This Row],[25]]</f>
        <v>0</v>
      </c>
      <c r="AB536" s="10">
        <f>3/24000000*OO[[#This Row],[84 (29JUN1985 09:00:00)-Water Temperature (C)]]*OO[[#This Row],[26]]</f>
        <v>0</v>
      </c>
      <c r="AC536" s="10">
        <f>3/24000000*OO[[#This Row],[85 (29JUN1985 12:00:00)-Water Temperature (C)]]*OO[[#This Row],[27]]</f>
        <v>0</v>
      </c>
      <c r="AD536" s="10">
        <f>3/24000000*OO[[#This Row],[86 (29JUN1985 15:00:00)-Water Temperature (C)]]*OO[[#This Row],[28]]</f>
        <v>0</v>
      </c>
      <c r="AE536" s="10">
        <f>3/24000000*OO[[#This Row],[88 (29JUN1985 21:00:00)-Water Temperature (C)]]*OO[[#This Row],[30]]</f>
        <v>0</v>
      </c>
      <c r="AF536" s="10">
        <f>3/24000000*OO[[#This Row],[88 (29JUN1985 21:00:00)-Water Temperature (C)]]*OO[[#This Row],[30]]</f>
        <v>0</v>
      </c>
      <c r="AG536" s="10">
        <f>3/24000000*OO[[#This Row],[89 (30JUN1985 00:00:00)-Water Temperature (C)]]*OO[[#This Row],[31]]</f>
        <v>1.6997797836057497E-40</v>
      </c>
      <c r="AH536" s="10">
        <f>3/24000000*OO[[#This Row],[90 (30JUN1985 03:00:00)-Water Temperature (C)]]*OO[[#This Row],[32]]</f>
        <v>4.1443815107062496E-37</v>
      </c>
      <c r="AI536" s="10">
        <f>3/24000000*OO[[#This Row],[91 (30JUN1985 06:00:00)-Water Temperature (C)]]*OO[[#This Row],[33]]</f>
        <v>4.4118200859512505E-34</v>
      </c>
      <c r="AJ536" s="10">
        <f>3/24000000*OO[[#This Row],[92 (30JUN1985 09:00:00)-Water Temperature (C)]]*OO[[#This Row],[34]]</f>
        <v>2.2917801115080006E-31</v>
      </c>
      <c r="AK536" s="10">
        <f>3/24000000*OO[[#This Row],[93 (30JUN1985 12:00:00)-Water Temperature (C)]]*OO[[#This Row],[35]]</f>
        <v>6.3973223379874993E-29</v>
      </c>
      <c r="AL536" s="10">
        <f>3/24000000*OO[[#This Row],[94 (30JUN1985 15:00:00)-Water Temperature (C)]]*OO[[#This Row],[36]]</f>
        <v>1.0394901743069999E-26</v>
      </c>
      <c r="AM536" s="10">
        <f>3/24000000*OO[[#This Row],[95 (30JUN1985 18:00:00)-Water Temperature (C)]]*OO[[#This Row],[37]]</f>
        <v>1.0456204780862499E-24</v>
      </c>
      <c r="AN536" s="10">
        <f>3/24000000*OO[[#This Row],[96 (30JUN1985 21:00:00)-Water Temperature (C)]]*OO[[#This Row],[38]]</f>
        <v>6.8594982649537502E-23</v>
      </c>
      <c r="AO536" s="10">
        <f>3/24000000*OO[[#This Row],[97 (01JUL1985 00:00:00)-Water Temperature (C)]]*OO[[#This Row],[39]]</f>
        <v>3.0758467829542497E-21</v>
      </c>
      <c r="AP536" s="10">
        <f>3/24000000*OO[[#This Row],[98 (01JUL1985 03:00:00)-Water Temperature (C)]]*OO[[#This Row],[40]]</f>
        <v>9.8219474584649993E-20</v>
      </c>
      <c r="AQ536" s="10">
        <f>3/24000000*OO[[#This Row],[99 (01JUL1985 06:00:00)-Water Temperature (C)]]*OO[[#This Row],[41]]</f>
        <v>2.3176520886052497E-18</v>
      </c>
      <c r="AR536" s="10">
        <f>3/24000000*OO[[#This Row],[100 (01JUL1985 09:00:00)-Water Temperature (C)]]*OO[[#This Row],[42]]</f>
        <v>4.1737333900249992E-17</v>
      </c>
      <c r="AS536" s="10">
        <f>3/24000000*OO[[#This Row],[101 (01JUL1985 12:00:00)-Water Temperature (C)]]*OO[[#This Row],[43]]</f>
        <v>5.8602546355950006E-16</v>
      </c>
      <c r="AT536" s="10">
        <f>3/24000000*OO[[#This Row],[102 (01JUL1985 15:00:00)-Water Temperature (C)]]*OO[[#This Row],[44]]</f>
        <v>6.5487195196149985E-15</v>
      </c>
      <c r="AU536" s="10">
        <f>3/24000000*OO[[#This Row],[103 (01JUL1985 18:00:00)-Water Temperature (C)]]*OO[[#This Row],[45]]</f>
        <v>5.9575997612424987E-14</v>
      </c>
      <c r="AV536" s="10">
        <f>3/24000000*OO[[#This Row],[104 (01JUL1985 21:00:00)-Water Temperature (C)]]*OO[[#This Row],[46]]</f>
        <v>4.4993511984412504E-13</v>
      </c>
      <c r="AW536" s="10">
        <f>3/24000000*OO[[#This Row],[105 (02JUL1985 00:00:00)-Water Temperature (C)]]*OO[[#This Row],[47]]</f>
        <v>2.8761133638318754E-12</v>
      </c>
      <c r="AX536" s="10">
        <f>3/24000000*OO[[#This Row],[106 (02JUL1985 03:00:00)-Water Temperature (C)]]*OO[[#This Row],[48]]</f>
        <v>1.5789045188585001E-11</v>
      </c>
      <c r="AY536" s="10">
        <f>3/24000000*OO[[#This Row],[107 (02JUL1985 06:00:00)-Water Temperature (C)]]*OO[[#This Row],[49]]</f>
        <v>7.5461421697124985E-11</v>
      </c>
      <c r="AZ536" s="10">
        <f>3/24000000*OO[[#This Row],[108 (02JUL1985 09:00:00)-Water Temperature (C)]]*OO[[#This Row],[50]]</f>
        <v>3.1787031199252501E-10</v>
      </c>
      <c r="BA536" s="10">
        <f>3/24000000*OO[[#This Row],[109 (02JUL1985 12:00:00)-Water Temperature (C)]]*OO[[#This Row],[51]]</f>
        <v>1.195444665460875E-9</v>
      </c>
      <c r="BB536" s="10">
        <f>3/24000000*OO[[#This Row],[110 (02JUL1985 15:00:00)-Water Temperature (C)]]*OO[[#This Row],[52]]</f>
        <v>4.055780001562374E-9</v>
      </c>
      <c r="BC536" s="10">
        <f>3/24000000*OO[[#This Row],[111 (02JUL1985 18:00:00)-Water Temperature (C)]]*OO[[#This Row],[53]]</f>
        <v>1.2507709176712499E-8</v>
      </c>
      <c r="BD536" s="10">
        <f>3/24000000*OO[[#This Row],[112 (02JUL1985 21:00:00)-Water Temperature (C)]]*OO[[#This Row],[54]]</f>
        <v>3.5299475527248747E-8</v>
      </c>
      <c r="BE536" s="10">
        <f>3/24000000*OO[[#This Row],[113 (03JUL1985 00:00:00)-Water Temperature (C)]]*OO[[#This Row],[55]]</f>
        <v>9.1823939554287488E-8</v>
      </c>
      <c r="BF536" s="10">
        <f>3/24000000*OO[[#This Row],[114 (03JUL1985 03:00:00)-Water Temperature (C)]]*OO[[#This Row],[56]]</f>
        <v>2.2218859887805E-7</v>
      </c>
      <c r="BG536" s="10">
        <f>3/24000000*OO[[#This Row],[115 (03JUL1985 06:00:00)-Water Temperature (C)]]*OO[[#This Row],[57]]</f>
        <v>5.0397059096224997E-7</v>
      </c>
      <c r="BH536" s="10">
        <f>3/24000000*OO[[#This Row],[116 (03JUL1985 09:00:00)-Water Temperature (C)]]*OO[[#This Row],[58]]</f>
        <v>1.0792881644499998E-6</v>
      </c>
      <c r="BI536" s="10">
        <f>3/24000000*OO[[#This Row],[117 (03JUL1985 12:00:00)-Water Temperature (C)]]*OO[[#This Row],[59]]</f>
        <v>2.1890173281660001E-6</v>
      </c>
      <c r="BJ536" s="10">
        <f>3/24000000*OO[[#This Row],[118 (03JUL1985 15:00:00)-Water Temperature (C)]]*OO[[#This Row],[60]]</f>
        <v>4.215622057062499E-6</v>
      </c>
      <c r="BK536" s="10">
        <f>3/24000000*OO[[#This Row],[119 (03JUL1985 18:00:00)-Water Temperature (C)]]*OO[[#This Row],[61]]</f>
        <v>7.7416543435200003E-6</v>
      </c>
      <c r="BL536" s="10">
        <f>3/24000000*OO[[#This Row],[120 (03JUL1985 21:00:00)-Water Temperature (C)]]*OO[[#This Row],[62]]</f>
        <v>1.3600570986420001E-5</v>
      </c>
      <c r="BM536" s="10">
        <f>3/24000000*OO[[#This Row],[121 (04JUL1985 00:00:00)-Water Temperature (C)]]*OO[[#This Row],[63]]</f>
        <v>2.2959907666800002E-5</v>
      </c>
      <c r="BN536" s="10">
        <f>3/24000000*OO[[#This Row],[122 (04JUL1985 03:00:00)-Water Temperature (C)]]*OO[[#This Row],[64]]</f>
        <v>3.7393408637461243E-5</v>
      </c>
      <c r="BO536" s="10">
        <f>3/24000000*OO[[#This Row],[123 (04JUL1985 06:00:00)-Water Temperature (C)]]*OO[[#This Row],[65]]</f>
        <v>5.893330229921249E-5</v>
      </c>
      <c r="BP536" s="10">
        <f>3/24000000*OO[[#This Row],[124 (04JUL1985 09:00:00)-Water Temperature (C)]]*OO[[#This Row],[66]]</f>
        <v>9.0315921543750006E-5</v>
      </c>
      <c r="BQ536" s="10">
        <f>3/24000000*OO[[#This Row],[125 (04JUL1985 12:00:00)-Water Temperature (C)]]*OO[[#This Row],[67]]</f>
        <v>1.34571771280775E-4</v>
      </c>
      <c r="BR536" s="10">
        <f>3/24000000*OO[[#This Row],[126 (04JUL1985 15:00:00)-Water Temperature (C)]]*OO[[#This Row],[68]]</f>
        <v>1.9518016277994999E-4</v>
      </c>
      <c r="BS536" s="10">
        <f>3/24000000*OO[[#This Row],[127 (04JUL1985 18:00:00)-Water Temperature (C)]]*OO[[#This Row],[69]]</f>
        <v>2.7612659565809996E-4</v>
      </c>
      <c r="BT536" s="10">
        <f>3/24000000*OO[[#This Row],[128 (04JUL1985 21:00:00)-Water Temperature (C)]]*OO[[#This Row],[70]]</f>
        <v>3.81644867354075E-4</v>
      </c>
      <c r="BU536" s="10">
        <f>3/24000000*OO[[#This Row],[129 (05JUL1985 00:00:00)-Water Temperature (C)]]*OO[[#This Row],[71]]</f>
        <v>5.1601238323000008E-4</v>
      </c>
      <c r="BV536" s="10">
        <f>3/24000000*OO[[#This Row],[130 (05JUL1985 03:00:00)-Water Temperature (C)]]*OO[[#This Row],[72]]</f>
        <v>6.8442143762524989E-4</v>
      </c>
      <c r="BW536" s="10">
        <f>3/24000000*OO[[#This Row],[131 (05JUL1985 06:00:00)-Water Temperature (C)]]*OO[[#This Row],[73]]</f>
        <v>8.9239217438699995E-4</v>
      </c>
      <c r="BX536" s="10">
        <f>3/24000000*OO[[#This Row],[132 (05JUL1985 09:00:00)-Water Temperature (C)]]*OO[[#This Row],[74]]</f>
        <v>1.147705024955E-3</v>
      </c>
      <c r="BY536" s="10">
        <f>3/24000000*OO[[#This Row],[133 (05JUL1985 12:00:00)-Water Temperature (C)]]*OO[[#This Row],[75]]</f>
        <v>1.4549799957136247E-3</v>
      </c>
      <c r="BZ536" s="10">
        <f>3/24000000*OO[[#This Row],[134 (05JUL1985 15:00:00)-Water Temperature (C)]]*OO[[#This Row],[76]]</f>
        <v>1.818534200291375E-3</v>
      </c>
      <c r="CA536" s="10">
        <f>3/24000000*OO[[#This Row],[135 (05JUL1985 18:00:00)-Water Temperature (C)]]*OO[[#This Row],[77]]</f>
        <v>2.2419163726875003E-3</v>
      </c>
      <c r="CB536" s="10">
        <f>3/24000000*OO[[#This Row],[136 (05JUL1985 21:00:00)-Water Temperature (C)]]*OO[[#This Row],[78]]</f>
        <v>2.7236168819229994E-3</v>
      </c>
      <c r="CC536" s="10">
        <f>3/24000000*OO[[#This Row],[137 (06JUL1985 00:00:00)-Water Temperature (C)]]*OO[[#This Row],[79]]</f>
        <v>3.2661106726080001E-3</v>
      </c>
      <c r="CD536" s="10">
        <f>3/24000000*OO[[#This Row],[138 (06JUL1985 03:00:00)-Water Temperature (C)]]*OO[[#This Row],[80]]</f>
        <v>3.8754349218793759E-3</v>
      </c>
      <c r="CE536" s="10">
        <f>3/24000000*OO[[#This Row],[139 (06JUL1985 06:00:00)-Water Temperature (C)]]*OO[[#This Row],[81]]</f>
        <v>4.5552875070449996E-3</v>
      </c>
      <c r="CF536" s="10">
        <f>3/24000000*OO[[#This Row],[140 (06JUL1985 09:00:00)-Water Temperature (C)]]*OO[[#This Row],[82]]</f>
        <v>5.3210445927862502E-3</v>
      </c>
      <c r="CG536" s="10">
        <f>3/24000000*OO[[#This Row],[141 (06JUL1985 12:00:00)-Water Temperature (C)]]*OO[[#This Row],[83]]</f>
        <v>6.1669330024499997E-3</v>
      </c>
      <c r="CH536" s="10">
        <f>3/24000000*OO[[#This Row],[142 (06JUL1985 15:00:00)-Water Temperature (C)]]*OO[[#This Row],[84]]</f>
        <v>7.0878729993999997E-3</v>
      </c>
      <c r="CI536" s="10">
        <f>3/24000000*OO[[#This Row],[143 (06JUL1985 18:00:00)-Water Temperature (C)]]*OO[[#This Row],[85]]</f>
        <v>8.0801794000999998E-3</v>
      </c>
      <c r="CJ536" s="10">
        <f>3/24000000*OO[[#This Row],[144 (06JUL1985 21:00:00)-Water Temperature (C)]]*OO[[#This Row],[86]]</f>
        <v>9.1241886858150004E-3</v>
      </c>
      <c r="CK536" s="10">
        <f>3/24000000*OO[[#This Row],[145 (07JUL1985 00:00:00)-Water Temperature (C)]]*OO[[#This Row],[87]]</f>
        <v>1.0218634109279999E-2</v>
      </c>
      <c r="CL536" s="10">
        <f>3/24000000*OO[[#This Row],[146 (07JUL1985 03:00:00)-Water Temperature (C)]]*OO[[#This Row],[88]]</f>
        <v>1.13684992583525E-2</v>
      </c>
      <c r="CM536" s="10">
        <f>3/24000000*OO[[#This Row],[147 (07JUL1985 06:00:00)-Water Temperature (C)]]*OO[[#This Row],[89]]</f>
        <v>1.2575484286854999E-2</v>
      </c>
      <c r="CN536" s="10">
        <f>3/24000000*OO[[#This Row],[148 (07JUL1985 09:00:00)-Water Temperature (C)]]*OO[[#This Row],[90]]</f>
        <v>1.3846340224579999E-2</v>
      </c>
      <c r="CO536" s="10">
        <f>3/24000000*OO[[#This Row],[149 (07JUL1985 12:00:00)-Water Temperature (C)]]*OO[[#This Row],[91]]</f>
        <v>1.5186169454494997E-2</v>
      </c>
      <c r="CP536" s="10">
        <f>3/24000000*OO[[#This Row],[150 (07JUL1985 15:00:00)-Water Temperature (C)]]*OO[[#This Row],[92]]</f>
        <v>1.6596297999854997E-2</v>
      </c>
      <c r="CQ536" s="10">
        <f>3/24000000*OO[[#This Row],[151 (07JUL1985 18:00:00)-Water Temperature (C)]]*OO[[#This Row],[93]]</f>
        <v>1.8026179488281249E-2</v>
      </c>
      <c r="CR536" s="10">
        <f>3/24000000*OO[[#This Row],[152 (07JUL1985 21:00:00)-Water Temperature (C)]]*OO[[#This Row],[94]]</f>
        <v>1.9458587725142501E-2</v>
      </c>
      <c r="CS536" s="10">
        <f>3/24000000*OO[[#This Row],[153 (08JUL1985 00:00:00)-Water Temperature (C)]]*OO[[#This Row],[95]]</f>
        <v>2.0908977329239999E-2</v>
      </c>
      <c r="CT536" s="10">
        <f>3/24000000*OO[[#This Row],[154 (08JUL1985 03:00:00)-Water Temperature (C)]]*OO[[#This Row],[96]]</f>
        <v>2.2377507679458751E-2</v>
      </c>
      <c r="CU536" s="10">
        <f>3/24000000*OO[[#This Row],[155 (08JUL1985 06:00:00)-Water Temperature (C)]]*OO[[#This Row],[97]]</f>
        <v>2.3866918906949995E-2</v>
      </c>
      <c r="CV536" s="10">
        <f>3/24000000*OO[[#This Row],[156 (08JUL1985 09:00:00)-Water Temperature (C)]]*OO[[#This Row],[98]]</f>
        <v>2.5423035471672496E-2</v>
      </c>
      <c r="CW536" s="10">
        <f>3/24000000*OO[[#This Row],[157 (08JUL1985 12:00:00)-Water Temperature (C)]]*OO[[#This Row],[99]]</f>
        <v>2.7028532201104998E-2</v>
      </c>
    </row>
    <row r="537" spans="1:101" x14ac:dyDescent="0.35">
      <c r="A537" t="s">
        <v>544</v>
      </c>
      <c r="B537">
        <v>737.21969999999999</v>
      </c>
      <c r="C537" s="10">
        <f>3/24*OO[[#This Row],[59 (26JUN1985 06:00:00)-Water Temperature (C)]]*OO[[#This Row],[1]]/SUM(OO[1])</f>
        <v>0</v>
      </c>
      <c r="D537" s="10">
        <f>3/24*OO[[#This Row],[60 (26JUN1985 09:00:00)-Water Temperature (C)]]*OO[[#This Row],[2]]/SUM(OO[2])</f>
        <v>0</v>
      </c>
      <c r="E537" s="10">
        <f>3/24*OO[[#This Row],[61 (26JUN1985 12:00:00)-Water Temperature (C)]]*OO[[#This Row],[3]]/SUM(OO[3])</f>
        <v>0</v>
      </c>
      <c r="F537" s="10">
        <f>3/24*OO[[#This Row],[62 (26JUN1985 15:00:00)-Water Temperature (C)]]*OO[[#This Row],[4]]/SUM(OO[4])</f>
        <v>0</v>
      </c>
      <c r="G537" s="10">
        <f>3/24*OO[[#This Row],[63 (26JUN1985 18:00:00)-Water Temperature (C)]]*OO[[#This Row],[5]]/SUM(OO[5])</f>
        <v>0</v>
      </c>
      <c r="H537" s="10">
        <f>3/24*OO[[#This Row],[64 (26JUN1985 21:00:00)-Water Temperature (C)]]*OO[[#This Row],[6]]/SUM(OO[6])</f>
        <v>0</v>
      </c>
      <c r="I537" s="10">
        <f>3/24*OO[[#This Row],[65 (27JUN1985 00:00:00)-Water Temperature (C)]]*OO[[#This Row],[7]]/SUM(OO[7])</f>
        <v>0</v>
      </c>
      <c r="J537" s="10">
        <f>3/24*OO[[#This Row],[66 (27JUN1985 03:00:00)-Water Temperature (C)]]*OO[[#This Row],[8]]/SUM(OO[8])</f>
        <v>0</v>
      </c>
      <c r="K537" s="10">
        <f>3/24*OO[[#This Row],[67 (27JUN1985 06:00:00)-Water Temperature (C)]]*OO[[#This Row],[9]]/SUM(OO[9])</f>
        <v>0</v>
      </c>
      <c r="L537" s="10">
        <f>3/24*OO[[#This Row],[68 (27JUN1985 09:00:00)-Water Temperature (C)]]*OO[[#This Row],[10]]/SUM(OO[10])</f>
        <v>0</v>
      </c>
      <c r="M537" s="10">
        <f>3/24*OO[[#This Row],[69 (27JUN1985 12:00:00)-Water Temperature (C)]]*OO[[#This Row],[11]]/SUM(OO[11])</f>
        <v>0</v>
      </c>
      <c r="N537" s="10">
        <f>3/24*OO[[#This Row],[70 (27JUN1985 15:00:00)-Water Temperature (C)]]*OO[[#This Row],[12]]/SUM(OO[12])</f>
        <v>0</v>
      </c>
      <c r="O537" s="10">
        <f>3/24*OO[[#This Row],[71 (27JUN1985 18:00:00)-Water Temperature (C)]]*OO[[#This Row],[13]]/SUM(OO[13])</f>
        <v>0</v>
      </c>
      <c r="P537" s="10">
        <f>3/24*OO[[#This Row],[72 (27JUN1985 21:00:00)-Water Temperature (C)]]*OO[[#This Row],[14]]/SUM(OO[14])</f>
        <v>0</v>
      </c>
      <c r="Q537" s="10">
        <f>3/24*OO[[#This Row],[73 (28JUN1985 00:00:00)-Water Temperature (C)]]*OO[[#This Row],[15]]/SUM(OO[15])</f>
        <v>0</v>
      </c>
      <c r="R537" s="10">
        <f>3/24*OO[[#This Row],[74 (28JUN1985 03:00:00)-Water Temperature (C)]]*OO[[#This Row],[16]]/SUM(OO[16])</f>
        <v>0</v>
      </c>
      <c r="S537" s="10">
        <f>3/24*OO[[#This Row],[75 (28JUN1985 06:00:00)-Water Temperature (C)]]*OO[[#This Row],[17]]/SUM(OO[17])</f>
        <v>0</v>
      </c>
      <c r="T537" s="10">
        <f>3/24*OO[[#This Row],[76 (28JUN1985 09:00:00)-Water Temperature (C)]]*OO[[#This Row],[18]]/SUM(OO[18])</f>
        <v>0</v>
      </c>
      <c r="U537" s="10">
        <f>3/24*OO[[#This Row],[77 (28JUN1985 12:00:00)-Water Temperature (C)]]*OO[[#This Row],[19]]/SUM(OO[19])</f>
        <v>0</v>
      </c>
      <c r="V537" s="10">
        <f>3/24000000*OO[[#This Row],[78 (28JUN1985 15:00:00)-Water Temperature (C)]]*OO[[#This Row],[20]]</f>
        <v>0</v>
      </c>
      <c r="W537" s="10">
        <f>3/24000000*OO[[#This Row],[79 (28JUN1985 18:00:00)-Water Temperature (C)]]*OO[[#This Row],[21]]</f>
        <v>0</v>
      </c>
      <c r="X537" s="10">
        <f>3/24000000*OO[[#This Row],[80 (28JUN1985 21:00:00)-Water Temperature (C)]]*OO[[#This Row],[22]]</f>
        <v>0</v>
      </c>
      <c r="Y537" s="10">
        <f>3/24000000*OO[[#This Row],[81 (29JUN1985 00:00:00)-Water Temperature (C)]]*OO[[#This Row],[23]]</f>
        <v>0</v>
      </c>
      <c r="Z537" s="10">
        <f>3/24000000*OO[[#This Row],[82 (29JUN1985 03:00:00)-Water Temperature (C)]]*OO[[#This Row],[24]]</f>
        <v>0</v>
      </c>
      <c r="AA537" s="10">
        <f>3/24000000*OO[[#This Row],[83 (29JUN1985 06:00:00)-Water Temperature (C)]]*OO[[#This Row],[25]]</f>
        <v>0</v>
      </c>
      <c r="AB537" s="10">
        <f>3/24000000*OO[[#This Row],[84 (29JUN1985 09:00:00)-Water Temperature (C)]]*OO[[#This Row],[26]]</f>
        <v>0</v>
      </c>
      <c r="AC537" s="10">
        <f>3/24000000*OO[[#This Row],[85 (29JUN1985 12:00:00)-Water Temperature (C)]]*OO[[#This Row],[27]]</f>
        <v>0</v>
      </c>
      <c r="AD537" s="10">
        <f>3/24000000*OO[[#This Row],[86 (29JUN1985 15:00:00)-Water Temperature (C)]]*OO[[#This Row],[28]]</f>
        <v>0</v>
      </c>
      <c r="AE537" s="10">
        <f>3/24000000*OO[[#This Row],[88 (29JUN1985 21:00:00)-Water Temperature (C)]]*OO[[#This Row],[30]]</f>
        <v>0</v>
      </c>
      <c r="AF537" s="10">
        <f>3/24000000*OO[[#This Row],[88 (29JUN1985 21:00:00)-Water Temperature (C)]]*OO[[#This Row],[30]]</f>
        <v>0</v>
      </c>
      <c r="AG537" s="10">
        <f>3/24000000*OO[[#This Row],[89 (30JUN1985 00:00:00)-Water Temperature (C)]]*OO[[#This Row],[31]]</f>
        <v>5.3674381658775006E-41</v>
      </c>
      <c r="AH537" s="10">
        <f>3/24000000*OO[[#This Row],[90 (30JUN1985 03:00:00)-Water Temperature (C)]]*OO[[#This Row],[32]]</f>
        <v>1.3906619326468749E-37</v>
      </c>
      <c r="AI537" s="10">
        <f>3/24000000*OO[[#This Row],[91 (30JUN1985 06:00:00)-Water Temperature (C)]]*OO[[#This Row],[33]]</f>
        <v>1.566962335238625E-34</v>
      </c>
      <c r="AJ537" s="10">
        <f>3/24000000*OO[[#This Row],[92 (30JUN1985 09:00:00)-Water Temperature (C)]]*OO[[#This Row],[34]]</f>
        <v>8.5804408931399982E-32</v>
      </c>
      <c r="AK537" s="10">
        <f>3/24000000*OO[[#This Row],[93 (30JUN1985 12:00:00)-Water Temperature (C)]]*OO[[#This Row],[35]]</f>
        <v>2.5147004164539998E-29</v>
      </c>
      <c r="AL537" s="10">
        <f>3/24000000*OO[[#This Row],[94 (30JUN1985 15:00:00)-Water Temperature (C)]]*OO[[#This Row],[36]]</f>
        <v>4.2759006985499988E-27</v>
      </c>
      <c r="AM537" s="10">
        <f>3/24000000*OO[[#This Row],[95 (30JUN1985 18:00:00)-Water Temperature (C)]]*OO[[#This Row],[37]]</f>
        <v>4.4887568899874994E-25</v>
      </c>
      <c r="AN537" s="10">
        <f>3/24000000*OO[[#This Row],[96 (30JUN1985 21:00:00)-Water Temperature (C)]]*OO[[#This Row],[38]]</f>
        <v>3.0656227130565001E-23</v>
      </c>
      <c r="AO537" s="10">
        <f>3/24000000*OO[[#This Row],[97 (01JUL1985 00:00:00)-Water Temperature (C)]]*OO[[#This Row],[39]]</f>
        <v>1.42788834351E-21</v>
      </c>
      <c r="AP537" s="10">
        <f>3/24000000*OO[[#This Row],[98 (01JUL1985 03:00:00)-Water Temperature (C)]]*OO[[#This Row],[40]]</f>
        <v>4.7268055828499995E-20</v>
      </c>
      <c r="AQ537" s="10">
        <f>3/24000000*OO[[#This Row],[99 (01JUL1985 06:00:00)-Water Temperature (C)]]*OO[[#This Row],[41]]</f>
        <v>1.1542189209004998E-18</v>
      </c>
      <c r="AR537" s="10">
        <f>3/24000000*OO[[#This Row],[100 (01JUL1985 09:00:00)-Water Temperature (C)]]*OO[[#This Row],[42]]</f>
        <v>2.1470314832235E-17</v>
      </c>
      <c r="AS537" s="10">
        <f>3/24000000*OO[[#This Row],[101 (01JUL1985 12:00:00)-Water Temperature (C)]]*OO[[#This Row],[43]]</f>
        <v>3.1090985336319999E-16</v>
      </c>
      <c r="AT537" s="10">
        <f>3/24000000*OO[[#This Row],[102 (01JUL1985 15:00:00)-Water Temperature (C)]]*OO[[#This Row],[44]]</f>
        <v>3.5779135469532495E-15</v>
      </c>
      <c r="AU537" s="10">
        <f>3/24000000*OO[[#This Row],[103 (01JUL1985 18:00:00)-Water Temperature (C)]]*OO[[#This Row],[45]]</f>
        <v>3.3471687742051244E-14</v>
      </c>
      <c r="AV537" s="10">
        <f>3/24000000*OO[[#This Row],[104 (01JUL1985 21:00:00)-Water Temperature (C)]]*OO[[#This Row],[46]]</f>
        <v>2.5960009591356251E-13</v>
      </c>
      <c r="AW537" s="10">
        <f>3/24000000*OO[[#This Row],[105 (02JUL1985 00:00:00)-Water Temperature (C)]]*OO[[#This Row],[47]]</f>
        <v>1.7019532744383752E-12</v>
      </c>
      <c r="AX537" s="10">
        <f>3/24000000*OO[[#This Row],[106 (02JUL1985 03:00:00)-Water Temperature (C)]]*OO[[#This Row],[48]]</f>
        <v>9.5709768889149986E-12</v>
      </c>
      <c r="AY537" s="10">
        <f>3/24000000*OO[[#This Row],[107 (02JUL1985 06:00:00)-Water Temperature (C)]]*OO[[#This Row],[49]]</f>
        <v>4.6804012286249998E-11</v>
      </c>
      <c r="AZ537" s="10">
        <f>3/24000000*OO[[#This Row],[108 (02JUL1985 09:00:00)-Water Temperature (C)]]*OO[[#This Row],[50]]</f>
        <v>2.0150385402709998E-10</v>
      </c>
      <c r="BA537" s="10">
        <f>3/24000000*OO[[#This Row],[109 (02JUL1985 12:00:00)-Water Temperature (C)]]*OO[[#This Row],[51]]</f>
        <v>7.7368065238912494E-10</v>
      </c>
      <c r="BB537" s="10">
        <f>3/24000000*OO[[#This Row],[110 (02JUL1985 15:00:00)-Water Temperature (C)]]*OO[[#This Row],[52]]</f>
        <v>2.6770935590174997E-9</v>
      </c>
      <c r="BC537" s="10">
        <f>3/24000000*OO[[#This Row],[111 (02JUL1985 18:00:00)-Water Temperature (C)]]*OO[[#This Row],[53]]</f>
        <v>8.4122149403875005E-9</v>
      </c>
      <c r="BD537" s="10">
        <f>3/24000000*OO[[#This Row],[112 (02JUL1985 21:00:00)-Water Temperature (C)]]*OO[[#This Row],[54]]</f>
        <v>2.4169311307709999E-8</v>
      </c>
      <c r="BE537" s="10">
        <f>3/24000000*OO[[#This Row],[113 (03JUL1985 00:00:00)-Water Temperature (C)]]*OO[[#This Row],[55]]</f>
        <v>6.3951623628750001E-8</v>
      </c>
      <c r="BF537" s="10">
        <f>3/24000000*OO[[#This Row],[114 (03JUL1985 03:00:00)-Water Temperature (C)]]*OO[[#This Row],[56]]</f>
        <v>1.5727584751124999E-7</v>
      </c>
      <c r="BG537" s="10">
        <f>3/24000000*OO[[#This Row],[115 (03JUL1985 06:00:00)-Water Temperature (C)]]*OO[[#This Row],[57]]</f>
        <v>3.62302536279E-7</v>
      </c>
      <c r="BH537" s="10">
        <f>3/24000000*OO[[#This Row],[116 (03JUL1985 09:00:00)-Water Temperature (C)]]*OO[[#This Row],[58]]</f>
        <v>7.8733563044850007E-7</v>
      </c>
      <c r="BI537" s="10">
        <f>3/24000000*OO[[#This Row],[117 (03JUL1985 12:00:00)-Water Temperature (C)]]*OO[[#This Row],[59]]</f>
        <v>1.6192431840592498E-6</v>
      </c>
      <c r="BJ537" s="10">
        <f>3/24000000*OO[[#This Row],[118 (03JUL1985 15:00:00)-Water Temperature (C)]]*OO[[#This Row],[60]]</f>
        <v>3.1600235047946248E-6</v>
      </c>
      <c r="BK537" s="10">
        <f>3/24000000*OO[[#This Row],[119 (03JUL1985 18:00:00)-Water Temperature (C)]]*OO[[#This Row],[61]]</f>
        <v>5.8772491661812499E-6</v>
      </c>
      <c r="BL537" s="10">
        <f>3/24000000*OO[[#This Row],[120 (03JUL1985 21:00:00)-Water Temperature (C)]]*OO[[#This Row],[62]]</f>
        <v>1.0451249434202501E-5</v>
      </c>
      <c r="BM537" s="10">
        <f>3/24000000*OO[[#This Row],[121 (04JUL1985 00:00:00)-Water Temperature (C)]]*OO[[#This Row],[63]]</f>
        <v>1.7848421207189999E-5</v>
      </c>
      <c r="BN537" s="10">
        <f>3/24000000*OO[[#This Row],[122 (04JUL1985 03:00:00)-Water Temperature (C)]]*OO[[#This Row],[64]]</f>
        <v>2.9390206952921253E-5</v>
      </c>
      <c r="BO537" s="10">
        <f>3/24000000*OO[[#This Row],[123 (04JUL1985 06:00:00)-Water Temperature (C)]]*OO[[#This Row],[65]]</f>
        <v>4.6808500314825E-5</v>
      </c>
      <c r="BP537" s="10">
        <f>3/24000000*OO[[#This Row],[124 (04JUL1985 09:00:00)-Water Temperature (C)]]*OO[[#This Row],[66]]</f>
        <v>7.2453493751687491E-5</v>
      </c>
      <c r="BQ537" s="10">
        <f>3/24000000*OO[[#This Row],[125 (04JUL1985 12:00:00)-Water Temperature (C)]]*OO[[#This Row],[67]]</f>
        <v>1.089905971224375E-4</v>
      </c>
      <c r="BR537" s="10">
        <f>3/24000000*OO[[#This Row],[126 (04JUL1985 15:00:00)-Water Temperature (C)]]*OO[[#This Row],[68]]</f>
        <v>1.5952769370037502E-4</v>
      </c>
      <c r="BS537" s="10">
        <f>3/24000000*OO[[#This Row],[127 (04JUL1985 18:00:00)-Water Temperature (C)]]*OO[[#This Row],[69]]</f>
        <v>2.2767159560512502E-4</v>
      </c>
      <c r="BT537" s="10">
        <f>3/24000000*OO[[#This Row],[128 (04JUL1985 21:00:00)-Water Temperature (C)]]*OO[[#This Row],[70]]</f>
        <v>3.1732490820519991E-4</v>
      </c>
      <c r="BU537" s="10">
        <f>3/24000000*OO[[#This Row],[129 (05JUL1985 00:00:00)-Water Temperature (C)]]*OO[[#This Row],[71]]</f>
        <v>4.3251303039749998E-4</v>
      </c>
      <c r="BV537" s="10">
        <f>3/24000000*OO[[#This Row],[130 (05JUL1985 03:00:00)-Water Temperature (C)]]*OO[[#This Row],[72]]</f>
        <v>5.7809903023374996E-4</v>
      </c>
      <c r="BW537" s="10">
        <f>3/24000000*OO[[#This Row],[131 (05JUL1985 06:00:00)-Water Temperature (C)]]*OO[[#This Row],[73]]</f>
        <v>7.5934563281249991E-4</v>
      </c>
      <c r="BX537" s="10">
        <f>3/24000000*OO[[#This Row],[132 (05JUL1985 09:00:00)-Water Temperature (C)]]*OO[[#This Row],[74]]</f>
        <v>9.8347244325899981E-4</v>
      </c>
      <c r="BY537" s="10">
        <f>3/24000000*OO[[#This Row],[133 (05JUL1985 12:00:00)-Water Temperature (C)]]*OO[[#This Row],[75]]</f>
        <v>1.2551807628271249E-3</v>
      </c>
      <c r="BZ537" s="10">
        <f>3/24000000*OO[[#This Row],[134 (05JUL1985 15:00:00)-Water Temperature (C)]]*OO[[#This Row],[76]]</f>
        <v>1.5789642503133748E-3</v>
      </c>
      <c r="CA537" s="10">
        <f>3/24000000*OO[[#This Row],[135 (05JUL1985 18:00:00)-Water Temperature (C)]]*OO[[#This Row],[77]]</f>
        <v>1.95870012170625E-3</v>
      </c>
      <c r="CB537" s="10">
        <f>3/24000000*OO[[#This Row],[136 (05JUL1985 21:00:00)-Water Temperature (C)]]*OO[[#This Row],[78]]</f>
        <v>2.3939002172043747E-3</v>
      </c>
      <c r="CC537" s="10">
        <f>3/24000000*OO[[#This Row],[137 (06JUL1985 00:00:00)-Water Temperature (C)]]*OO[[#This Row],[79]]</f>
        <v>2.8874281674160004E-3</v>
      </c>
      <c r="CD537" s="10">
        <f>3/24000000*OO[[#This Row],[138 (06JUL1985 03:00:00)-Water Temperature (C)]]*OO[[#This Row],[80]]</f>
        <v>3.4452160827406243E-3</v>
      </c>
      <c r="CE537" s="10">
        <f>3/24000000*OO[[#This Row],[139 (06JUL1985 06:00:00)-Water Temperature (C)]]*OO[[#This Row],[81]]</f>
        <v>4.0712848032439996E-3</v>
      </c>
      <c r="CF537" s="10">
        <f>3/24000000*OO[[#This Row],[140 (06JUL1985 09:00:00)-Water Temperature (C)]]*OO[[#This Row],[82]]</f>
        <v>4.7798911410412504E-3</v>
      </c>
      <c r="CG537" s="10">
        <f>3/24000000*OO[[#This Row],[141 (06JUL1985 12:00:00)-Water Temperature (C)]]*OO[[#This Row],[83]]</f>
        <v>5.5669332113850003E-3</v>
      </c>
      <c r="CH537" s="10">
        <f>3/24000000*OO[[#This Row],[142 (06JUL1985 15:00:00)-Water Temperature (C)]]*OO[[#This Row],[84]]</f>
        <v>6.4285748613937509E-3</v>
      </c>
      <c r="CI537" s="10">
        <f>3/24000000*OO[[#This Row],[143 (06JUL1985 18:00:00)-Water Temperature (C)]]*OO[[#This Row],[85]]</f>
        <v>7.3621132067474993E-3</v>
      </c>
      <c r="CJ537" s="10">
        <f>3/24000000*OO[[#This Row],[144 (06JUL1985 21:00:00)-Water Temperature (C)]]*OO[[#This Row],[86]]</f>
        <v>8.3504534108599978E-3</v>
      </c>
      <c r="CK537" s="10">
        <f>3/24000000*OO[[#This Row],[145 (07JUL1985 00:00:00)-Water Temperature (C)]]*OO[[#This Row],[87]]</f>
        <v>9.3923973139650001E-3</v>
      </c>
      <c r="CL537" s="10">
        <f>3/24000000*OO[[#This Row],[146 (07JUL1985 03:00:00)-Water Temperature (C)]]*OO[[#This Row],[88]]</f>
        <v>1.0492839182769999E-2</v>
      </c>
      <c r="CM537" s="10">
        <f>3/24000000*OO[[#This Row],[147 (07JUL1985 06:00:00)-Water Temperature (C)]]*OO[[#This Row],[89]]</f>
        <v>1.1653621054515003E-2</v>
      </c>
      <c r="CN537" s="10">
        <f>3/24000000*OO[[#This Row],[148 (07JUL1985 09:00:00)-Water Temperature (C)]]*OO[[#This Row],[90]]</f>
        <v>1.2881117922863752E-2</v>
      </c>
      <c r="CO537" s="10">
        <f>3/24000000*OO[[#This Row],[149 (07JUL1985 12:00:00)-Water Temperature (C)]]*OO[[#This Row],[91]]</f>
        <v>1.4179928678137499E-2</v>
      </c>
      <c r="CP537" s="10">
        <f>3/24000000*OO[[#This Row],[150 (07JUL1985 15:00:00)-Water Temperature (C)]]*OO[[#This Row],[92]]</f>
        <v>1.5552052252218748E-2</v>
      </c>
      <c r="CQ537" s="10">
        <f>3/24000000*OO[[#This Row],[151 (07JUL1985 18:00:00)-Water Temperature (C)]]*OO[[#This Row],[93]]</f>
        <v>1.69509622228875E-2</v>
      </c>
      <c r="CR537" s="10">
        <f>3/24000000*OO[[#This Row],[152 (07JUL1985 21:00:00)-Water Temperature (C)]]*OO[[#This Row],[94]]</f>
        <v>1.8360521051344999E-2</v>
      </c>
      <c r="CS537" s="10">
        <f>3/24000000*OO[[#This Row],[153 (08JUL1985 00:00:00)-Water Temperature (C)]]*OO[[#This Row],[95]]</f>
        <v>1.9794240351926246E-2</v>
      </c>
      <c r="CT537" s="10">
        <f>3/24000000*OO[[#This Row],[154 (08JUL1985 03:00:00)-Water Temperature (C)]]*OO[[#This Row],[96]]</f>
        <v>2.1252464405074993E-2</v>
      </c>
      <c r="CU537" s="10">
        <f>3/24000000*OO[[#This Row],[155 (08JUL1985 06:00:00)-Water Temperature (C)]]*OO[[#This Row],[97]]</f>
        <v>2.2737540840671248E-2</v>
      </c>
      <c r="CV537" s="10">
        <f>3/24000000*OO[[#This Row],[156 (08JUL1985 09:00:00)-Water Temperature (C)]]*OO[[#This Row],[98]]</f>
        <v>2.429196722402625E-2</v>
      </c>
      <c r="CW537" s="10">
        <f>3/24000000*OO[[#This Row],[157 (08JUL1985 12:00:00)-Water Temperature (C)]]*OO[[#This Row],[99]]</f>
        <v>2.5900208645355003E-2</v>
      </c>
    </row>
    <row r="538" spans="1:101" x14ac:dyDescent="0.35">
      <c r="A538" t="s">
        <v>545</v>
      </c>
      <c r="B538">
        <v>727.89599999999996</v>
      </c>
      <c r="C538" s="10">
        <f>3/24*OO[[#This Row],[59 (26JUN1985 06:00:00)-Water Temperature (C)]]*OO[[#This Row],[1]]/SUM(OO[1])</f>
        <v>0</v>
      </c>
      <c r="D538" s="10">
        <f>3/24*OO[[#This Row],[60 (26JUN1985 09:00:00)-Water Temperature (C)]]*OO[[#This Row],[2]]/SUM(OO[2])</f>
        <v>0</v>
      </c>
      <c r="E538" s="10">
        <f>3/24*OO[[#This Row],[61 (26JUN1985 12:00:00)-Water Temperature (C)]]*OO[[#This Row],[3]]/SUM(OO[3])</f>
        <v>0</v>
      </c>
      <c r="F538" s="10">
        <f>3/24*OO[[#This Row],[62 (26JUN1985 15:00:00)-Water Temperature (C)]]*OO[[#This Row],[4]]/SUM(OO[4])</f>
        <v>0</v>
      </c>
      <c r="G538" s="10">
        <f>3/24*OO[[#This Row],[63 (26JUN1985 18:00:00)-Water Temperature (C)]]*OO[[#This Row],[5]]/SUM(OO[5])</f>
        <v>0</v>
      </c>
      <c r="H538" s="10">
        <f>3/24*OO[[#This Row],[64 (26JUN1985 21:00:00)-Water Temperature (C)]]*OO[[#This Row],[6]]/SUM(OO[6])</f>
        <v>0</v>
      </c>
      <c r="I538" s="10">
        <f>3/24*OO[[#This Row],[65 (27JUN1985 00:00:00)-Water Temperature (C)]]*OO[[#This Row],[7]]/SUM(OO[7])</f>
        <v>0</v>
      </c>
      <c r="J538" s="10">
        <f>3/24*OO[[#This Row],[66 (27JUN1985 03:00:00)-Water Temperature (C)]]*OO[[#This Row],[8]]/SUM(OO[8])</f>
        <v>0</v>
      </c>
      <c r="K538" s="10">
        <f>3/24*OO[[#This Row],[67 (27JUN1985 06:00:00)-Water Temperature (C)]]*OO[[#This Row],[9]]/SUM(OO[9])</f>
        <v>0</v>
      </c>
      <c r="L538" s="10">
        <f>3/24*OO[[#This Row],[68 (27JUN1985 09:00:00)-Water Temperature (C)]]*OO[[#This Row],[10]]/SUM(OO[10])</f>
        <v>0</v>
      </c>
      <c r="M538" s="10">
        <f>3/24*OO[[#This Row],[69 (27JUN1985 12:00:00)-Water Temperature (C)]]*OO[[#This Row],[11]]/SUM(OO[11])</f>
        <v>0</v>
      </c>
      <c r="N538" s="10">
        <f>3/24*OO[[#This Row],[70 (27JUN1985 15:00:00)-Water Temperature (C)]]*OO[[#This Row],[12]]/SUM(OO[12])</f>
        <v>0</v>
      </c>
      <c r="O538" s="10">
        <f>3/24*OO[[#This Row],[71 (27JUN1985 18:00:00)-Water Temperature (C)]]*OO[[#This Row],[13]]/SUM(OO[13])</f>
        <v>0</v>
      </c>
      <c r="P538" s="10">
        <f>3/24*OO[[#This Row],[72 (27JUN1985 21:00:00)-Water Temperature (C)]]*OO[[#This Row],[14]]/SUM(OO[14])</f>
        <v>0</v>
      </c>
      <c r="Q538" s="10">
        <f>3/24*OO[[#This Row],[73 (28JUN1985 00:00:00)-Water Temperature (C)]]*OO[[#This Row],[15]]/SUM(OO[15])</f>
        <v>0</v>
      </c>
      <c r="R538" s="10">
        <f>3/24*OO[[#This Row],[74 (28JUN1985 03:00:00)-Water Temperature (C)]]*OO[[#This Row],[16]]/SUM(OO[16])</f>
        <v>0</v>
      </c>
      <c r="S538" s="10">
        <f>3/24*OO[[#This Row],[75 (28JUN1985 06:00:00)-Water Temperature (C)]]*OO[[#This Row],[17]]/SUM(OO[17])</f>
        <v>0</v>
      </c>
      <c r="T538" s="10">
        <f>3/24*OO[[#This Row],[76 (28JUN1985 09:00:00)-Water Temperature (C)]]*OO[[#This Row],[18]]/SUM(OO[18])</f>
        <v>0</v>
      </c>
      <c r="U538" s="10">
        <f>3/24*OO[[#This Row],[77 (28JUN1985 12:00:00)-Water Temperature (C)]]*OO[[#This Row],[19]]/SUM(OO[19])</f>
        <v>0</v>
      </c>
      <c r="V538" s="10">
        <f>3/24000000*OO[[#This Row],[78 (28JUN1985 15:00:00)-Water Temperature (C)]]*OO[[#This Row],[20]]</f>
        <v>0</v>
      </c>
      <c r="W538" s="10">
        <f>3/24000000*OO[[#This Row],[79 (28JUN1985 18:00:00)-Water Temperature (C)]]*OO[[#This Row],[21]]</f>
        <v>0</v>
      </c>
      <c r="X538" s="10">
        <f>3/24000000*OO[[#This Row],[80 (28JUN1985 21:00:00)-Water Temperature (C)]]*OO[[#This Row],[22]]</f>
        <v>0</v>
      </c>
      <c r="Y538" s="10">
        <f>3/24000000*OO[[#This Row],[81 (29JUN1985 00:00:00)-Water Temperature (C)]]*OO[[#This Row],[23]]</f>
        <v>0</v>
      </c>
      <c r="Z538" s="10">
        <f>3/24000000*OO[[#This Row],[82 (29JUN1985 03:00:00)-Water Temperature (C)]]*OO[[#This Row],[24]]</f>
        <v>0</v>
      </c>
      <c r="AA538" s="10">
        <f>3/24000000*OO[[#This Row],[83 (29JUN1985 06:00:00)-Water Temperature (C)]]*OO[[#This Row],[25]]</f>
        <v>0</v>
      </c>
      <c r="AB538" s="10">
        <f>3/24000000*OO[[#This Row],[84 (29JUN1985 09:00:00)-Water Temperature (C)]]*OO[[#This Row],[26]]</f>
        <v>0</v>
      </c>
      <c r="AC538" s="10">
        <f>3/24000000*OO[[#This Row],[85 (29JUN1985 12:00:00)-Water Temperature (C)]]*OO[[#This Row],[27]]</f>
        <v>0</v>
      </c>
      <c r="AD538" s="10">
        <f>3/24000000*OO[[#This Row],[86 (29JUN1985 15:00:00)-Water Temperature (C)]]*OO[[#This Row],[28]]</f>
        <v>0</v>
      </c>
      <c r="AE538" s="10">
        <f>3/24000000*OO[[#This Row],[88 (29JUN1985 21:00:00)-Water Temperature (C)]]*OO[[#This Row],[30]]</f>
        <v>0</v>
      </c>
      <c r="AF538" s="10">
        <f>3/24000000*OO[[#This Row],[88 (29JUN1985 21:00:00)-Water Temperature (C)]]*OO[[#This Row],[30]]</f>
        <v>0</v>
      </c>
      <c r="AG538" s="10">
        <f>3/24000000*OO[[#This Row],[89 (30JUN1985 00:00:00)-Water Temperature (C)]]*OO[[#This Row],[31]]</f>
        <v>1.7625418974999999E-41</v>
      </c>
      <c r="AH538" s="10">
        <f>3/24000000*OO[[#This Row],[90 (30JUN1985 03:00:00)-Water Temperature (C)]]*OO[[#This Row],[32]]</f>
        <v>4.8478837809262491E-38</v>
      </c>
      <c r="AI538" s="10">
        <f>3/24000000*OO[[#This Row],[91 (30JUN1985 06:00:00)-Water Temperature (C)]]*OO[[#This Row],[33]]</f>
        <v>5.7762812382699995E-35</v>
      </c>
      <c r="AJ538" s="10">
        <f>3/24000000*OO[[#This Row],[92 (30JUN1985 09:00:00)-Water Temperature (C)]]*OO[[#This Row],[34]]</f>
        <v>3.3309810095162499E-32</v>
      </c>
      <c r="AK538" s="10">
        <f>3/24000000*OO[[#This Row],[93 (30JUN1985 12:00:00)-Water Temperature (C)]]*OO[[#This Row],[35]]</f>
        <v>1.02393801417625E-29</v>
      </c>
      <c r="AL538" s="10">
        <f>3/24000000*OO[[#This Row],[94 (30JUN1985 15:00:00)-Water Temperature (C)]]*OO[[#This Row],[36]]</f>
        <v>1.8200534752713749E-27</v>
      </c>
      <c r="AM538" s="10">
        <f>3/24000000*OO[[#This Row],[95 (30JUN1985 18:00:00)-Water Temperature (C)]]*OO[[#This Row],[37]]</f>
        <v>1.9919137706872498E-25</v>
      </c>
      <c r="AN538" s="10">
        <f>3/24000000*OO[[#This Row],[96 (30JUN1985 21:00:00)-Water Temperature (C)]]*OO[[#This Row],[38]]</f>
        <v>1.4147385346725001E-23</v>
      </c>
      <c r="AO538" s="10">
        <f>3/24000000*OO[[#This Row],[97 (01JUL1985 00:00:00)-Water Temperature (C)]]*OO[[#This Row],[39]]</f>
        <v>6.8373224174474981E-22</v>
      </c>
      <c r="AP538" s="10">
        <f>3/24000000*OO[[#This Row],[98 (01JUL1985 03:00:00)-Water Temperature (C)]]*OO[[#This Row],[40]]</f>
        <v>2.3437796549894998E-20</v>
      </c>
      <c r="AQ538" s="10">
        <f>3/24000000*OO[[#This Row],[99 (01JUL1985 06:00:00)-Water Temperature (C)]]*OO[[#This Row],[41]]</f>
        <v>5.9155456695749998E-19</v>
      </c>
      <c r="AR538" s="10">
        <f>3/24000000*OO[[#This Row],[100 (01JUL1985 09:00:00)-Water Temperature (C)]]*OO[[#This Row],[42]]</f>
        <v>1.1353684643614999E-17</v>
      </c>
      <c r="AS538" s="10">
        <f>3/24000000*OO[[#This Row],[101 (01JUL1985 12:00:00)-Water Temperature (C)]]*OO[[#This Row],[43]]</f>
        <v>1.693832590821E-16</v>
      </c>
      <c r="AT538" s="10">
        <f>3/24000000*OO[[#This Row],[102 (01JUL1985 15:00:00)-Water Temperature (C)]]*OO[[#This Row],[44]]</f>
        <v>2.0052220888368754E-15</v>
      </c>
      <c r="AU538" s="10">
        <f>3/24000000*OO[[#This Row],[103 (01JUL1985 18:00:00)-Water Temperature (C)]]*OO[[#This Row],[45]]</f>
        <v>1.9269816176737496E-14</v>
      </c>
      <c r="AV538" s="10">
        <f>3/24000000*OO[[#This Row],[104 (01JUL1985 21:00:00)-Water Temperature (C)]]*OO[[#This Row],[46]]</f>
        <v>1.5331581372169998E-13</v>
      </c>
      <c r="AW538" s="10">
        <f>3/24000000*OO[[#This Row],[105 (02JUL1985 00:00:00)-Water Temperature (C)]]*OO[[#This Row],[47]]</f>
        <v>1.0298088270057498E-12</v>
      </c>
      <c r="AX538" s="10">
        <f>3/24000000*OO[[#This Row],[106 (02JUL1985 03:00:00)-Water Temperature (C)]]*OO[[#This Row],[48]]</f>
        <v>5.9262118832137491E-12</v>
      </c>
      <c r="AY538" s="10">
        <f>3/24000000*OO[[#This Row],[107 (02JUL1985 06:00:00)-Water Temperature (C)]]*OO[[#This Row],[49]]</f>
        <v>2.9622553841028751E-11</v>
      </c>
      <c r="AZ538" s="10">
        <f>3/24000000*OO[[#This Row],[108 (02JUL1985 09:00:00)-Water Temperature (C)]]*OO[[#This Row],[50]]</f>
        <v>1.3021874241164997E-10</v>
      </c>
      <c r="BA538" s="10">
        <f>3/24000000*OO[[#This Row],[109 (02JUL1985 12:00:00)-Water Temperature (C)]]*OO[[#This Row],[51]]</f>
        <v>5.0996161313800002E-10</v>
      </c>
      <c r="BB538" s="10">
        <f>3/24000000*OO[[#This Row],[110 (02JUL1985 15:00:00)-Water Temperature (C)]]*OO[[#This Row],[52]]</f>
        <v>1.798005843125E-9</v>
      </c>
      <c r="BC538" s="10">
        <f>3/24000000*OO[[#This Row],[111 (02JUL1985 18:00:00)-Water Temperature (C)]]*OO[[#This Row],[53]]</f>
        <v>5.7516578413224999E-9</v>
      </c>
      <c r="BD538" s="10">
        <f>3/24000000*OO[[#This Row],[112 (02JUL1985 21:00:00)-Water Temperature (C)]]*OO[[#This Row],[54]]</f>
        <v>1.6808626461780001E-8</v>
      </c>
      <c r="BE538" s="10">
        <f>3/24000000*OO[[#This Row],[113 (03JUL1985 00:00:00)-Water Temperature (C)]]*OO[[#This Row],[55]]</f>
        <v>4.5201300066975E-8</v>
      </c>
      <c r="BF538" s="10">
        <f>3/24000000*OO[[#This Row],[114 (03JUL1985 03:00:00)-Water Temperature (C)]]*OO[[#This Row],[56]]</f>
        <v>1.1288761637384998E-7</v>
      </c>
      <c r="BG538" s="10">
        <f>3/24000000*OO[[#This Row],[115 (03JUL1985 06:00:00)-Water Temperature (C)]]*OO[[#This Row],[57]]</f>
        <v>2.6388675106887504E-7</v>
      </c>
      <c r="BH538" s="10">
        <f>3/24000000*OO[[#This Row],[116 (03JUL1985 09:00:00)-Water Temperature (C)]]*OO[[#This Row],[58]]</f>
        <v>5.8148254396387516E-7</v>
      </c>
      <c r="BI538" s="10">
        <f>3/24000000*OO[[#This Row],[117 (03JUL1985 12:00:00)-Water Temperature (C)]]*OO[[#This Row],[59]]</f>
        <v>1.2117641810480001E-6</v>
      </c>
      <c r="BJ538" s="10">
        <f>3/24000000*OO[[#This Row],[118 (03JUL1985 15:00:00)-Water Temperature (C)]]*OO[[#This Row],[60]]</f>
        <v>2.3947512100810002E-6</v>
      </c>
      <c r="BK538" s="10">
        <f>3/24000000*OO[[#This Row],[119 (03JUL1985 18:00:00)-Water Temperature (C)]]*OO[[#This Row],[61]]</f>
        <v>4.5077466718499997E-6</v>
      </c>
      <c r="BL538" s="10">
        <f>3/24000000*OO[[#This Row],[120 (03JUL1985 21:00:00)-Water Temperature (C)]]*OO[[#This Row],[62]]</f>
        <v>8.1084682483524991E-6</v>
      </c>
      <c r="BM538" s="10">
        <f>3/24000000*OO[[#This Row],[121 (04JUL1985 00:00:00)-Water Temperature (C)]]*OO[[#This Row],[63]]</f>
        <v>1.3999617528918752E-5</v>
      </c>
      <c r="BN538" s="10">
        <f>3/24000000*OO[[#This Row],[122 (04JUL1985 03:00:00)-Water Temperature (C)]]*OO[[#This Row],[64]]</f>
        <v>2.3293577400828747E-5</v>
      </c>
      <c r="BO538" s="10">
        <f>3/24000000*OO[[#This Row],[123 (04JUL1985 06:00:00)-Water Temperature (C)]]*OO[[#This Row],[65]]</f>
        <v>3.7468022313776248E-5</v>
      </c>
      <c r="BP538" s="10">
        <f>3/24000000*OO[[#This Row],[124 (04JUL1985 09:00:00)-Water Temperature (C)]]*OO[[#This Row],[66]]</f>
        <v>5.8544492205674995E-5</v>
      </c>
      <c r="BQ538" s="10">
        <f>3/24000000*OO[[#This Row],[125 (04JUL1985 12:00:00)-Water Temperature (C)]]*OO[[#This Row],[67]]</f>
        <v>8.8863976095074999E-5</v>
      </c>
      <c r="BR538" s="10">
        <f>3/24000000*OO[[#This Row],[126 (04JUL1985 15:00:00)-Water Temperature (C)]]*OO[[#This Row],[68]]</f>
        <v>1.3119436975095E-4</v>
      </c>
      <c r="BS538" s="10">
        <f>3/24000000*OO[[#This Row],[127 (04JUL1985 18:00:00)-Water Temperature (C)]]*OO[[#This Row],[69]]</f>
        <v>1.887871969531875E-4</v>
      </c>
      <c r="BT538" s="10">
        <f>3/24000000*OO[[#This Row],[128 (04JUL1985 21:00:00)-Water Temperature (C)]]*OO[[#This Row],[70]]</f>
        <v>2.6521839412259996E-4</v>
      </c>
      <c r="BU538" s="10">
        <f>3/24000000*OO[[#This Row],[129 (05JUL1985 00:00:00)-Water Temperature (C)]]*OO[[#This Row],[71]]</f>
        <v>3.642449721884999E-4</v>
      </c>
      <c r="BV538" s="10">
        <f>3/24000000*OO[[#This Row],[130 (05JUL1985 03:00:00)-Water Temperature (C)]]*OO[[#This Row],[72]]</f>
        <v>4.9039274847349995E-4</v>
      </c>
      <c r="BW538" s="10">
        <f>3/24000000*OO[[#This Row],[131 (05JUL1985 06:00:00)-Water Temperature (C)]]*OO[[#This Row],[73]]</f>
        <v>6.4862783494349979E-4</v>
      </c>
      <c r="BX538" s="10">
        <f>3/24000000*OO[[#This Row],[132 (05JUL1985 09:00:00)-Water Temperature (C)]]*OO[[#This Row],[74]]</f>
        <v>8.4564224752124988E-4</v>
      </c>
      <c r="BY538" s="10">
        <f>3/24000000*OO[[#This Row],[133 (05JUL1985 12:00:00)-Water Temperature (C)]]*OO[[#This Row],[75]]</f>
        <v>1.08612874919675E-3</v>
      </c>
      <c r="BZ538" s="10">
        <f>3/24000000*OO[[#This Row],[134 (05JUL1985 15:00:00)-Water Temperature (C)]]*OO[[#This Row],[76]]</f>
        <v>1.3746330726629999E-3</v>
      </c>
      <c r="CA538" s="10">
        <f>3/24000000*OO[[#This Row],[135 (05JUL1985 18:00:00)-Water Temperature (C)]]*OO[[#This Row],[77]]</f>
        <v>1.7152213810297497E-3</v>
      </c>
      <c r="CB538" s="10">
        <f>3/24000000*OO[[#This Row],[136 (05JUL1985 21:00:00)-Water Temperature (C)]]*OO[[#This Row],[78]]</f>
        <v>2.1082118076127497E-3</v>
      </c>
      <c r="CC538" s="10">
        <f>3/24000000*OO[[#This Row],[137 (06JUL1985 00:00:00)-Water Temperature (C)]]*OO[[#This Row],[79]]</f>
        <v>2.5567560265499995E-3</v>
      </c>
      <c r="CD538" s="10">
        <f>3/24000000*OO[[#This Row],[138 (06JUL1985 03:00:00)-Water Temperature (C)]]*OO[[#This Row],[80]]</f>
        <v>3.0666532079793754E-3</v>
      </c>
      <c r="CE538" s="10">
        <f>3/24000000*OO[[#This Row],[139 (06JUL1985 06:00:00)-Water Temperature (C)]]*OO[[#This Row],[81]]</f>
        <v>3.642158275853625E-3</v>
      </c>
      <c r="CF538" s="10">
        <f>3/24000000*OO[[#This Row],[140 (06JUL1985 09:00:00)-Water Temperature (C)]]*OO[[#This Row],[82]]</f>
        <v>4.2965422833124997E-3</v>
      </c>
      <c r="CG538" s="10">
        <f>3/24000000*OO[[#This Row],[141 (06JUL1985 12:00:00)-Water Temperature (C)]]*OO[[#This Row],[83]]</f>
        <v>5.0270404995774991E-3</v>
      </c>
      <c r="CH538" s="10">
        <f>3/24000000*OO[[#This Row],[142 (06JUL1985 15:00:00)-Water Temperature (C)]]*OO[[#This Row],[84]]</f>
        <v>5.8309600748825009E-3</v>
      </c>
      <c r="CI538" s="10">
        <f>3/24000000*OO[[#This Row],[143 (06JUL1985 18:00:00)-Water Temperature (C)]]*OO[[#This Row],[85]]</f>
        <v>6.7064017187812505E-3</v>
      </c>
      <c r="CJ538" s="10">
        <f>3/24000000*OO[[#This Row],[144 (06JUL1985 21:00:00)-Water Temperature (C)]]*OO[[#This Row],[86]]</f>
        <v>7.6385860283200002E-3</v>
      </c>
      <c r="CK538" s="10">
        <f>3/24000000*OO[[#This Row],[145 (07JUL1985 00:00:00)-Water Temperature (C)]]*OO[[#This Row],[87]]</f>
        <v>8.626466944519998E-3</v>
      </c>
      <c r="CL538" s="10">
        <f>3/24000000*OO[[#This Row],[146 (07JUL1985 03:00:00)-Water Temperature (C)]]*OO[[#This Row],[88]]</f>
        <v>9.6748206987437493E-3</v>
      </c>
      <c r="CM538" s="10">
        <f>3/24000000*OO[[#This Row],[147 (07JUL1985 06:00:00)-Water Temperature (C)]]*OO[[#This Row],[89]]</f>
        <v>1.078562467506E-2</v>
      </c>
      <c r="CN538" s="10">
        <f>3/24000000*OO[[#This Row],[148 (07JUL1985 09:00:00)-Water Temperature (C)]]*OO[[#This Row],[90]]</f>
        <v>1.1965015116327499E-2</v>
      </c>
      <c r="CO538" s="10">
        <f>3/24000000*OO[[#This Row],[149 (07JUL1985 12:00:00)-Water Temperature (C)]]*OO[[#This Row],[91]]</f>
        <v>1.3217301459889998E-2</v>
      </c>
      <c r="CP538" s="10">
        <f>3/24000000*OO[[#This Row],[150 (07JUL1985 15:00:00)-Water Temperature (C)]]*OO[[#This Row],[92]]</f>
        <v>1.4544901186218751E-2</v>
      </c>
      <c r="CQ538" s="10">
        <f>3/24000000*OO[[#This Row],[151 (07JUL1985 18:00:00)-Water Temperature (C)]]*OO[[#This Row],[93]]</f>
        <v>1.5905200307812502E-2</v>
      </c>
      <c r="CR538" s="10">
        <f>3/24000000*OO[[#This Row],[152 (07JUL1985 21:00:00)-Water Temperature (C)]]*OO[[#This Row],[94]]</f>
        <v>1.7282847521004997E-2</v>
      </c>
      <c r="CS538" s="10">
        <f>3/24000000*OO[[#This Row],[153 (08JUL1985 00:00:00)-Water Temperature (C)]]*OO[[#This Row],[95]]</f>
        <v>1.8690051420772499E-2</v>
      </c>
      <c r="CT538" s="10">
        <f>3/24000000*OO[[#This Row],[154 (08JUL1985 03:00:00)-Water Temperature (C)]]*OO[[#This Row],[96]]</f>
        <v>2.0127081534459999E-2</v>
      </c>
      <c r="CU538" s="10">
        <f>3/24000000*OO[[#This Row],[155 (08JUL1985 06:00:00)-Water Temperature (C)]]*OO[[#This Row],[97]]</f>
        <v>2.1596140240312499E-2</v>
      </c>
      <c r="CV538" s="10">
        <f>3/24000000*OO[[#This Row],[156 (08JUL1985 09:00:00)-Water Temperature (C)]]*OO[[#This Row],[98]]</f>
        <v>2.3136611854019998E-2</v>
      </c>
      <c r="CW538" s="10">
        <f>3/24000000*OO[[#This Row],[157 (08JUL1985 12:00:00)-Water Temperature (C)]]*OO[[#This Row],[99]]</f>
        <v>2.4734603063939996E-2</v>
      </c>
    </row>
    <row r="539" spans="1:101" x14ac:dyDescent="0.35">
      <c r="A539" t="s">
        <v>546</v>
      </c>
      <c r="B539">
        <v>739.1644</v>
      </c>
      <c r="C539" s="10">
        <f>3/24*OO[[#This Row],[59 (26JUN1985 06:00:00)-Water Temperature (C)]]*OO[[#This Row],[1]]/SUM(OO[1])</f>
        <v>0</v>
      </c>
      <c r="D539" s="10">
        <f>3/24*OO[[#This Row],[60 (26JUN1985 09:00:00)-Water Temperature (C)]]*OO[[#This Row],[2]]/SUM(OO[2])</f>
        <v>0</v>
      </c>
      <c r="E539" s="10">
        <f>3/24*OO[[#This Row],[61 (26JUN1985 12:00:00)-Water Temperature (C)]]*OO[[#This Row],[3]]/SUM(OO[3])</f>
        <v>0</v>
      </c>
      <c r="F539" s="10">
        <f>3/24*OO[[#This Row],[62 (26JUN1985 15:00:00)-Water Temperature (C)]]*OO[[#This Row],[4]]/SUM(OO[4])</f>
        <v>0</v>
      </c>
      <c r="G539" s="10">
        <f>3/24*OO[[#This Row],[63 (26JUN1985 18:00:00)-Water Temperature (C)]]*OO[[#This Row],[5]]/SUM(OO[5])</f>
        <v>0</v>
      </c>
      <c r="H539" s="10">
        <f>3/24*OO[[#This Row],[64 (26JUN1985 21:00:00)-Water Temperature (C)]]*OO[[#This Row],[6]]/SUM(OO[6])</f>
        <v>0</v>
      </c>
      <c r="I539" s="10">
        <f>3/24*OO[[#This Row],[65 (27JUN1985 00:00:00)-Water Temperature (C)]]*OO[[#This Row],[7]]/SUM(OO[7])</f>
        <v>0</v>
      </c>
      <c r="J539" s="10">
        <f>3/24*OO[[#This Row],[66 (27JUN1985 03:00:00)-Water Temperature (C)]]*OO[[#This Row],[8]]/SUM(OO[8])</f>
        <v>0</v>
      </c>
      <c r="K539" s="10">
        <f>3/24*OO[[#This Row],[67 (27JUN1985 06:00:00)-Water Temperature (C)]]*OO[[#This Row],[9]]/SUM(OO[9])</f>
        <v>0</v>
      </c>
      <c r="L539" s="10">
        <f>3/24*OO[[#This Row],[68 (27JUN1985 09:00:00)-Water Temperature (C)]]*OO[[#This Row],[10]]/SUM(OO[10])</f>
        <v>0</v>
      </c>
      <c r="M539" s="10">
        <f>3/24*OO[[#This Row],[69 (27JUN1985 12:00:00)-Water Temperature (C)]]*OO[[#This Row],[11]]/SUM(OO[11])</f>
        <v>0</v>
      </c>
      <c r="N539" s="10">
        <f>3/24*OO[[#This Row],[70 (27JUN1985 15:00:00)-Water Temperature (C)]]*OO[[#This Row],[12]]/SUM(OO[12])</f>
        <v>0</v>
      </c>
      <c r="O539" s="10">
        <f>3/24*OO[[#This Row],[71 (27JUN1985 18:00:00)-Water Temperature (C)]]*OO[[#This Row],[13]]/SUM(OO[13])</f>
        <v>0</v>
      </c>
      <c r="P539" s="10">
        <f>3/24*OO[[#This Row],[72 (27JUN1985 21:00:00)-Water Temperature (C)]]*OO[[#This Row],[14]]/SUM(OO[14])</f>
        <v>0</v>
      </c>
      <c r="Q539" s="10">
        <f>3/24*OO[[#This Row],[73 (28JUN1985 00:00:00)-Water Temperature (C)]]*OO[[#This Row],[15]]/SUM(OO[15])</f>
        <v>0</v>
      </c>
      <c r="R539" s="10">
        <f>3/24*OO[[#This Row],[74 (28JUN1985 03:00:00)-Water Temperature (C)]]*OO[[#This Row],[16]]/SUM(OO[16])</f>
        <v>0</v>
      </c>
      <c r="S539" s="10">
        <f>3/24*OO[[#This Row],[75 (28JUN1985 06:00:00)-Water Temperature (C)]]*OO[[#This Row],[17]]/SUM(OO[17])</f>
        <v>0</v>
      </c>
      <c r="T539" s="10">
        <f>3/24*OO[[#This Row],[76 (28JUN1985 09:00:00)-Water Temperature (C)]]*OO[[#This Row],[18]]/SUM(OO[18])</f>
        <v>0</v>
      </c>
      <c r="U539" s="10">
        <f>3/24*OO[[#This Row],[77 (28JUN1985 12:00:00)-Water Temperature (C)]]*OO[[#This Row],[19]]/SUM(OO[19])</f>
        <v>0</v>
      </c>
      <c r="V539" s="10">
        <f>3/24000000*OO[[#This Row],[78 (28JUN1985 15:00:00)-Water Temperature (C)]]*OO[[#This Row],[20]]</f>
        <v>0</v>
      </c>
      <c r="W539" s="10">
        <f>3/24000000*OO[[#This Row],[79 (28JUN1985 18:00:00)-Water Temperature (C)]]*OO[[#This Row],[21]]</f>
        <v>0</v>
      </c>
      <c r="X539" s="10">
        <f>3/24000000*OO[[#This Row],[80 (28JUN1985 21:00:00)-Water Temperature (C)]]*OO[[#This Row],[22]]</f>
        <v>0</v>
      </c>
      <c r="Y539" s="10">
        <f>3/24000000*OO[[#This Row],[81 (29JUN1985 00:00:00)-Water Temperature (C)]]*OO[[#This Row],[23]]</f>
        <v>0</v>
      </c>
      <c r="Z539" s="10">
        <f>3/24000000*OO[[#This Row],[82 (29JUN1985 03:00:00)-Water Temperature (C)]]*OO[[#This Row],[24]]</f>
        <v>0</v>
      </c>
      <c r="AA539" s="10">
        <f>3/24000000*OO[[#This Row],[83 (29JUN1985 06:00:00)-Water Temperature (C)]]*OO[[#This Row],[25]]</f>
        <v>0</v>
      </c>
      <c r="AB539" s="10">
        <f>3/24000000*OO[[#This Row],[84 (29JUN1985 09:00:00)-Water Temperature (C)]]*OO[[#This Row],[26]]</f>
        <v>0</v>
      </c>
      <c r="AC539" s="10">
        <f>3/24000000*OO[[#This Row],[85 (29JUN1985 12:00:00)-Water Temperature (C)]]*OO[[#This Row],[27]]</f>
        <v>0</v>
      </c>
      <c r="AD539" s="10">
        <f>3/24000000*OO[[#This Row],[86 (29JUN1985 15:00:00)-Water Temperature (C)]]*OO[[#This Row],[28]]</f>
        <v>0</v>
      </c>
      <c r="AE539" s="10">
        <f>3/24000000*OO[[#This Row],[88 (29JUN1985 21:00:00)-Water Temperature (C)]]*OO[[#This Row],[30]]</f>
        <v>0</v>
      </c>
      <c r="AF539" s="10">
        <f>3/24000000*OO[[#This Row],[88 (29JUN1985 21:00:00)-Water Temperature (C)]]*OO[[#This Row],[30]]</f>
        <v>0</v>
      </c>
      <c r="AG539" s="10">
        <f>3/24000000*OO[[#This Row],[89 (30JUN1985 00:00:00)-Water Temperature (C)]]*OO[[#This Row],[31]]</f>
        <v>5.2898365362149999E-42</v>
      </c>
      <c r="AH539" s="10">
        <f>3/24000000*OO[[#This Row],[90 (30JUN1985 03:00:00)-Water Temperature (C)]]*OO[[#This Row],[32]]</f>
        <v>1.5478780466552499E-38</v>
      </c>
      <c r="AI539" s="10">
        <f>3/24000000*OO[[#This Row],[91 (30JUN1985 06:00:00)-Water Temperature (C)]]*OO[[#This Row],[33]]</f>
        <v>1.9541313353624998E-35</v>
      </c>
      <c r="AJ539" s="10">
        <f>3/24000000*OO[[#This Row],[92 (30JUN1985 09:00:00)-Water Temperature (C)]]*OO[[#This Row],[34]]</f>
        <v>1.188894214242125E-32</v>
      </c>
      <c r="AK539" s="10">
        <f>3/24000000*OO[[#This Row],[93 (30JUN1985 12:00:00)-Water Temperature (C)]]*OO[[#This Row],[35]]</f>
        <v>3.8397973709768746E-30</v>
      </c>
      <c r="AL539" s="10">
        <f>3/24000000*OO[[#This Row],[94 (30JUN1985 15:00:00)-Water Temperature (C)]]*OO[[#This Row],[36]]</f>
        <v>7.1456599993749997E-28</v>
      </c>
      <c r="AM539" s="10">
        <f>3/24000000*OO[[#This Row],[95 (30JUN1985 18:00:00)-Water Temperature (C)]]*OO[[#This Row],[37]]</f>
        <v>8.1644387948349994E-26</v>
      </c>
      <c r="AN539" s="10">
        <f>3/24000000*OO[[#This Row],[96 (30JUN1985 21:00:00)-Water Temperature (C)]]*OO[[#This Row],[38]]</f>
        <v>6.0382374227924991E-24</v>
      </c>
      <c r="AO539" s="10">
        <f>3/24000000*OO[[#This Row],[97 (01JUL1985 00:00:00)-Water Temperature (C)]]*OO[[#This Row],[39]]</f>
        <v>3.0316785274079997E-22</v>
      </c>
      <c r="AP539" s="10">
        <f>3/24000000*OO[[#This Row],[98 (01JUL1985 03:00:00)-Water Temperature (C)]]*OO[[#This Row],[40]]</f>
        <v>1.07738940408125E-20</v>
      </c>
      <c r="AQ539" s="10">
        <f>3/24000000*OO[[#This Row],[99 (01JUL1985 06:00:00)-Water Temperature (C)]]*OO[[#This Row],[41]]</f>
        <v>2.8138338235644998E-19</v>
      </c>
      <c r="AR539" s="10">
        <f>3/24000000*OO[[#This Row],[100 (01JUL1985 09:00:00)-Water Temperature (C)]]*OO[[#This Row],[42]]</f>
        <v>5.5780873474687492E-18</v>
      </c>
      <c r="AS539" s="10">
        <f>3/24000000*OO[[#This Row],[101 (01JUL1985 12:00:00)-Water Temperature (C)]]*OO[[#This Row],[43]]</f>
        <v>8.5818723266412491E-17</v>
      </c>
      <c r="AT539" s="10">
        <f>3/24000000*OO[[#This Row],[102 (01JUL1985 15:00:00)-Water Temperature (C)]]*OO[[#This Row],[44]]</f>
        <v>1.0461311692287499E-15</v>
      </c>
      <c r="AU539" s="10">
        <f>3/24000000*OO[[#This Row],[103 (01JUL1985 18:00:00)-Water Temperature (C)]]*OO[[#This Row],[45]]</f>
        <v>1.0336549766315001E-14</v>
      </c>
      <c r="AV539" s="10">
        <f>3/24000000*OO[[#This Row],[104 (01JUL1985 21:00:00)-Water Temperature (C)]]*OO[[#This Row],[46]]</f>
        <v>8.4442170071999996E-14</v>
      </c>
      <c r="AW539" s="10">
        <f>3/24000000*OO[[#This Row],[105 (02JUL1985 00:00:00)-Water Temperature (C)]]*OO[[#This Row],[47]]</f>
        <v>5.8161350684062502E-13</v>
      </c>
      <c r="AX539" s="10">
        <f>3/24000000*OO[[#This Row],[106 (02JUL1985 03:00:00)-Water Temperature (C)]]*OO[[#This Row],[48]]</f>
        <v>3.4279129025312496E-12</v>
      </c>
      <c r="AY539" s="10">
        <f>3/24000000*OO[[#This Row],[107 (02JUL1985 06:00:00)-Water Temperature (C)]]*OO[[#This Row],[49]]</f>
        <v>1.7528712414031248E-11</v>
      </c>
      <c r="AZ539" s="10">
        <f>3/24000000*OO[[#This Row],[108 (02JUL1985 09:00:00)-Water Temperature (C)]]*OO[[#This Row],[50]]</f>
        <v>7.8739634216337495E-11</v>
      </c>
      <c r="BA539" s="10">
        <f>3/24000000*OO[[#This Row],[109 (02JUL1985 12:00:00)-Water Temperature (C)]]*OO[[#This Row],[51]]</f>
        <v>3.1475768935637501E-10</v>
      </c>
      <c r="BB539" s="10">
        <f>3/24000000*OO[[#This Row],[110 (02JUL1985 15:00:00)-Water Temperature (C)]]*OO[[#This Row],[52]]</f>
        <v>1.131631892599125E-9</v>
      </c>
      <c r="BC539" s="10">
        <f>3/24000000*OO[[#This Row],[111 (02JUL1985 18:00:00)-Water Temperature (C)]]*OO[[#This Row],[53]]</f>
        <v>3.6878854271470002E-9</v>
      </c>
      <c r="BD539" s="10">
        <f>3/24000000*OO[[#This Row],[112 (02JUL1985 21:00:00)-Water Temperature (C)]]*OO[[#This Row],[54]]</f>
        <v>1.0970071826618751E-8</v>
      </c>
      <c r="BE539" s="10">
        <f>3/24000000*OO[[#This Row],[113 (03JUL1985 00:00:00)-Water Temperature (C)]]*OO[[#This Row],[55]]</f>
        <v>3.0002314686560001E-8</v>
      </c>
      <c r="BF539" s="10">
        <f>3/24000000*OO[[#This Row],[114 (03JUL1985 03:00:00)-Water Temperature (C)]]*OO[[#This Row],[56]]</f>
        <v>7.6141532374699997E-8</v>
      </c>
      <c r="BG539" s="10">
        <f>3/24000000*OO[[#This Row],[115 (03JUL1985 06:00:00)-Water Temperature (C)]]*OO[[#This Row],[57]]</f>
        <v>1.8073343625777497E-7</v>
      </c>
      <c r="BH539" s="10">
        <f>3/24000000*OO[[#This Row],[116 (03JUL1985 09:00:00)-Water Temperature (C)]]*OO[[#This Row],[58]]</f>
        <v>4.0407255623349998E-7</v>
      </c>
      <c r="BI539" s="10">
        <f>3/24000000*OO[[#This Row],[117 (03JUL1985 12:00:00)-Water Temperature (C)]]*OO[[#This Row],[59]]</f>
        <v>8.5374938906624993E-7</v>
      </c>
      <c r="BJ539" s="10">
        <f>3/24000000*OO[[#This Row],[118 (03JUL1985 15:00:00)-Water Temperature (C)]]*OO[[#This Row],[60]]</f>
        <v>1.7095664694399999E-6</v>
      </c>
      <c r="BK539" s="10">
        <f>3/24000000*OO[[#This Row],[119 (03JUL1985 18:00:00)-Water Temperature (C)]]*OO[[#This Row],[61]]</f>
        <v>3.2586734712000004E-6</v>
      </c>
      <c r="BL539" s="10">
        <f>3/24000000*OO[[#This Row],[120 (03JUL1985 21:00:00)-Water Temperature (C)]]*OO[[#This Row],[62]]</f>
        <v>5.9326225305449987E-6</v>
      </c>
      <c r="BM539" s="10">
        <f>3/24000000*OO[[#This Row],[121 (04JUL1985 00:00:00)-Water Temperature (C)]]*OO[[#This Row],[63]]</f>
        <v>1.0360918785437501E-5</v>
      </c>
      <c r="BN539" s="10">
        <f>3/24000000*OO[[#This Row],[122 (04JUL1985 03:00:00)-Water Temperature (C)]]*OO[[#This Row],[64]]</f>
        <v>1.742832594578125E-5</v>
      </c>
      <c r="BO539" s="10">
        <f>3/24000000*OO[[#This Row],[123 (04JUL1985 06:00:00)-Water Temperature (C)]]*OO[[#This Row],[65]]</f>
        <v>2.8326699112635001E-5</v>
      </c>
      <c r="BP539" s="10">
        <f>3/24000000*OO[[#This Row],[124 (04JUL1985 09:00:00)-Water Temperature (C)]]*OO[[#This Row],[66]]</f>
        <v>4.4700843939299997E-5</v>
      </c>
      <c r="BQ539" s="10">
        <f>3/24000000*OO[[#This Row],[125 (04JUL1985 12:00:00)-Water Temperature (C)]]*OO[[#This Row],[67]]</f>
        <v>6.8495428316249981E-5</v>
      </c>
      <c r="BR539" s="10">
        <f>3/24000000*OO[[#This Row],[126 (04JUL1985 15:00:00)-Water Temperature (C)]]*OO[[#This Row],[68]]</f>
        <v>1.0204314810378751E-4</v>
      </c>
      <c r="BS539" s="10">
        <f>3/24000000*OO[[#This Row],[127 (04JUL1985 18:00:00)-Water Temperature (C)]]*OO[[#This Row],[69]]</f>
        <v>1.4811847519512498E-4</v>
      </c>
      <c r="BT539" s="10">
        <f>3/24000000*OO[[#This Row],[128 (04JUL1985 21:00:00)-Water Temperature (C)]]*OO[[#This Row],[70]]</f>
        <v>2.0982352940525001E-4</v>
      </c>
      <c r="BU539" s="10">
        <f>3/24000000*OO[[#This Row],[129 (05JUL1985 00:00:00)-Water Temperature (C)]]*OO[[#This Row],[71]]</f>
        <v>2.9047378557487503E-4</v>
      </c>
      <c r="BV539" s="10">
        <f>3/24000000*OO[[#This Row],[130 (05JUL1985 03:00:00)-Water Temperature (C)]]*OO[[#This Row],[72]]</f>
        <v>3.9406797258509992E-4</v>
      </c>
      <c r="BW539" s="10">
        <f>3/24000000*OO[[#This Row],[131 (05JUL1985 06:00:00)-Water Temperature (C)]]*OO[[#This Row],[73]]</f>
        <v>5.2504285102062493E-4</v>
      </c>
      <c r="BX539" s="10">
        <f>3/24000000*OO[[#This Row],[132 (05JUL1985 09:00:00)-Water Temperature (C)]]*OO[[#This Row],[74]]</f>
        <v>6.8929776308249992E-4</v>
      </c>
      <c r="BY539" s="10">
        <f>3/24000000*OO[[#This Row],[133 (05JUL1985 12:00:00)-Water Temperature (C)]]*OO[[#This Row],[75]]</f>
        <v>8.9124932938100011E-4</v>
      </c>
      <c r="BZ539" s="10">
        <f>3/24000000*OO[[#This Row],[134 (05JUL1985 15:00:00)-Water Temperature (C)]]*OO[[#This Row],[76]]</f>
        <v>1.135234897858125E-3</v>
      </c>
      <c r="CA539" s="10">
        <f>3/24000000*OO[[#This Row],[135 (05JUL1985 18:00:00)-Water Temperature (C)]]*OO[[#This Row],[77]]</f>
        <v>1.4252536503704997E-3</v>
      </c>
      <c r="CB539" s="10">
        <f>3/24000000*OO[[#This Row],[136 (05JUL1985 21:00:00)-Water Temperature (C)]]*OO[[#This Row],[78]]</f>
        <v>1.7622803048635001E-3</v>
      </c>
      <c r="CC539" s="10">
        <f>3/24000000*OO[[#This Row],[137 (06JUL1985 00:00:00)-Water Temperature (C)]]*OO[[#This Row],[79]]</f>
        <v>2.1495317839987497E-3</v>
      </c>
      <c r="CD539" s="10">
        <f>3/24000000*OO[[#This Row],[138 (06JUL1985 03:00:00)-Water Temperature (C)]]*OO[[#This Row],[80]]</f>
        <v>2.5924541581907501E-3</v>
      </c>
      <c r="CE539" s="10">
        <f>3/24000000*OO[[#This Row],[139 (06JUL1985 06:00:00)-Water Temperature (C)]]*OO[[#This Row],[81]]</f>
        <v>3.0952925389687498E-3</v>
      </c>
      <c r="CF539" s="10">
        <f>3/24000000*OO[[#This Row],[140 (06JUL1985 09:00:00)-Water Temperature (C)]]*OO[[#This Row],[82]]</f>
        <v>3.6698603466374996E-3</v>
      </c>
      <c r="CG539" s="10">
        <f>3/24000000*OO[[#This Row],[141 (06JUL1985 12:00:00)-Water Temperature (C)]]*OO[[#This Row],[83]]</f>
        <v>4.3146721128374992E-3</v>
      </c>
      <c r="CH539" s="10">
        <f>3/24000000*OO[[#This Row],[142 (06JUL1985 15:00:00)-Water Temperature (C)]]*OO[[#This Row],[84]]</f>
        <v>5.0281696968112492E-3</v>
      </c>
      <c r="CI539" s="10">
        <f>3/24000000*OO[[#This Row],[143 (06JUL1985 18:00:00)-Water Temperature (C)]]*OO[[#This Row],[85]]</f>
        <v>5.8093264693012507E-3</v>
      </c>
      <c r="CJ539" s="10">
        <f>3/24000000*OO[[#This Row],[144 (06JUL1985 21:00:00)-Water Temperature (C)]]*OO[[#This Row],[86]]</f>
        <v>6.6460342202437498E-3</v>
      </c>
      <c r="CK539" s="10">
        <f>3/24000000*OO[[#This Row],[145 (07JUL1985 00:00:00)-Water Temperature (C)]]*OO[[#This Row],[87]]</f>
        <v>7.5375473759924996E-3</v>
      </c>
      <c r="CL539" s="10">
        <f>3/24000000*OO[[#This Row],[146 (07JUL1985 03:00:00)-Water Temperature (C)]]*OO[[#This Row],[88]]</f>
        <v>8.4884252862899977E-3</v>
      </c>
      <c r="CM539" s="10">
        <f>3/24000000*OO[[#This Row],[147 (07JUL1985 06:00:00)-Water Temperature (C)]]*OO[[#This Row],[89]]</f>
        <v>9.5005954226624976E-3</v>
      </c>
      <c r="CN539" s="10">
        <f>3/24000000*OO[[#This Row],[148 (07JUL1985 09:00:00)-Water Temperature (C)]]*OO[[#This Row],[90]]</f>
        <v>1.0579829386455001E-2</v>
      </c>
      <c r="CO539" s="10">
        <f>3/24000000*OO[[#This Row],[149 (07JUL1985 12:00:00)-Water Temperature (C)]]*OO[[#This Row],[91]]</f>
        <v>1.1730124042218749E-2</v>
      </c>
      <c r="CP539" s="10">
        <f>3/24000000*OO[[#This Row],[150 (07JUL1985 15:00:00)-Water Temperature (C)]]*OO[[#This Row],[92]]</f>
        <v>1.2954018718275001E-2</v>
      </c>
      <c r="CQ539" s="10">
        <f>3/24000000*OO[[#This Row],[151 (07JUL1985 18:00:00)-Water Temperature (C)]]*OO[[#This Row],[93]]</f>
        <v>1.4214594390675002E-2</v>
      </c>
      <c r="CR539" s="10">
        <f>3/24000000*OO[[#This Row],[152 (07JUL1985 21:00:00)-Water Temperature (C)]]*OO[[#This Row],[94]]</f>
        <v>1.5497817574777499E-2</v>
      </c>
      <c r="CS539" s="10">
        <f>3/24000000*OO[[#This Row],[153 (08JUL1985 00:00:00)-Water Temperature (C)]]*OO[[#This Row],[95]]</f>
        <v>1.6814414000037498E-2</v>
      </c>
      <c r="CT539" s="10">
        <f>3/24000000*OO[[#This Row],[154 (08JUL1985 03:00:00)-Water Temperature (C)]]*OO[[#This Row],[96]]</f>
        <v>1.8164492760350003E-2</v>
      </c>
      <c r="CU539" s="10">
        <f>3/24000000*OO[[#This Row],[155 (08JUL1985 06:00:00)-Water Temperature (C)]]*OO[[#This Row],[97]]</f>
        <v>1.9550081026900003E-2</v>
      </c>
      <c r="CV539" s="10">
        <f>3/24000000*OO[[#This Row],[156 (08JUL1985 09:00:00)-Water Temperature (C)]]*OO[[#This Row],[98]]</f>
        <v>2.1005951946280004E-2</v>
      </c>
      <c r="CW539" s="10">
        <f>3/24000000*OO[[#This Row],[157 (08JUL1985 12:00:00)-Water Temperature (C)]]*OO[[#This Row],[99]]</f>
        <v>2.2520460053227498E-2</v>
      </c>
    </row>
    <row r="540" spans="1:101" x14ac:dyDescent="0.35">
      <c r="A540" t="s">
        <v>547</v>
      </c>
      <c r="B540">
        <v>735.20510000000002</v>
      </c>
      <c r="C540" s="10">
        <f>3/24*OO[[#This Row],[59 (26JUN1985 06:00:00)-Water Temperature (C)]]*OO[[#This Row],[1]]/SUM(OO[1])</f>
        <v>0</v>
      </c>
      <c r="D540" s="10">
        <f>3/24*OO[[#This Row],[60 (26JUN1985 09:00:00)-Water Temperature (C)]]*OO[[#This Row],[2]]/SUM(OO[2])</f>
        <v>0</v>
      </c>
      <c r="E540" s="10">
        <f>3/24*OO[[#This Row],[61 (26JUN1985 12:00:00)-Water Temperature (C)]]*OO[[#This Row],[3]]/SUM(OO[3])</f>
        <v>0</v>
      </c>
      <c r="F540" s="10">
        <f>3/24*OO[[#This Row],[62 (26JUN1985 15:00:00)-Water Temperature (C)]]*OO[[#This Row],[4]]/SUM(OO[4])</f>
        <v>0</v>
      </c>
      <c r="G540" s="10">
        <f>3/24*OO[[#This Row],[63 (26JUN1985 18:00:00)-Water Temperature (C)]]*OO[[#This Row],[5]]/SUM(OO[5])</f>
        <v>0</v>
      </c>
      <c r="H540" s="10">
        <f>3/24*OO[[#This Row],[64 (26JUN1985 21:00:00)-Water Temperature (C)]]*OO[[#This Row],[6]]/SUM(OO[6])</f>
        <v>0</v>
      </c>
      <c r="I540" s="10">
        <f>3/24*OO[[#This Row],[65 (27JUN1985 00:00:00)-Water Temperature (C)]]*OO[[#This Row],[7]]/SUM(OO[7])</f>
        <v>0</v>
      </c>
      <c r="J540" s="10">
        <f>3/24*OO[[#This Row],[66 (27JUN1985 03:00:00)-Water Temperature (C)]]*OO[[#This Row],[8]]/SUM(OO[8])</f>
        <v>0</v>
      </c>
      <c r="K540" s="10">
        <f>3/24*OO[[#This Row],[67 (27JUN1985 06:00:00)-Water Temperature (C)]]*OO[[#This Row],[9]]/SUM(OO[9])</f>
        <v>0</v>
      </c>
      <c r="L540" s="10">
        <f>3/24*OO[[#This Row],[68 (27JUN1985 09:00:00)-Water Temperature (C)]]*OO[[#This Row],[10]]/SUM(OO[10])</f>
        <v>0</v>
      </c>
      <c r="M540" s="10">
        <f>3/24*OO[[#This Row],[69 (27JUN1985 12:00:00)-Water Temperature (C)]]*OO[[#This Row],[11]]/SUM(OO[11])</f>
        <v>0</v>
      </c>
      <c r="N540" s="10">
        <f>3/24*OO[[#This Row],[70 (27JUN1985 15:00:00)-Water Temperature (C)]]*OO[[#This Row],[12]]/SUM(OO[12])</f>
        <v>0</v>
      </c>
      <c r="O540" s="10">
        <f>3/24*OO[[#This Row],[71 (27JUN1985 18:00:00)-Water Temperature (C)]]*OO[[#This Row],[13]]/SUM(OO[13])</f>
        <v>0</v>
      </c>
      <c r="P540" s="10">
        <f>3/24*OO[[#This Row],[72 (27JUN1985 21:00:00)-Water Temperature (C)]]*OO[[#This Row],[14]]/SUM(OO[14])</f>
        <v>0</v>
      </c>
      <c r="Q540" s="10">
        <f>3/24*OO[[#This Row],[73 (28JUN1985 00:00:00)-Water Temperature (C)]]*OO[[#This Row],[15]]/SUM(OO[15])</f>
        <v>0</v>
      </c>
      <c r="R540" s="10">
        <f>3/24*OO[[#This Row],[74 (28JUN1985 03:00:00)-Water Temperature (C)]]*OO[[#This Row],[16]]/SUM(OO[16])</f>
        <v>0</v>
      </c>
      <c r="S540" s="10">
        <f>3/24*OO[[#This Row],[75 (28JUN1985 06:00:00)-Water Temperature (C)]]*OO[[#This Row],[17]]/SUM(OO[17])</f>
        <v>0</v>
      </c>
      <c r="T540" s="10">
        <f>3/24*OO[[#This Row],[76 (28JUN1985 09:00:00)-Water Temperature (C)]]*OO[[#This Row],[18]]/SUM(OO[18])</f>
        <v>0</v>
      </c>
      <c r="U540" s="10">
        <f>3/24*OO[[#This Row],[77 (28JUN1985 12:00:00)-Water Temperature (C)]]*OO[[#This Row],[19]]/SUM(OO[19])</f>
        <v>0</v>
      </c>
      <c r="V540" s="10">
        <f>3/24000000*OO[[#This Row],[78 (28JUN1985 15:00:00)-Water Temperature (C)]]*OO[[#This Row],[20]]</f>
        <v>0</v>
      </c>
      <c r="W540" s="10">
        <f>3/24000000*OO[[#This Row],[79 (28JUN1985 18:00:00)-Water Temperature (C)]]*OO[[#This Row],[21]]</f>
        <v>0</v>
      </c>
      <c r="X540" s="10">
        <f>3/24000000*OO[[#This Row],[80 (28JUN1985 21:00:00)-Water Temperature (C)]]*OO[[#This Row],[22]]</f>
        <v>0</v>
      </c>
      <c r="Y540" s="10">
        <f>3/24000000*OO[[#This Row],[81 (29JUN1985 00:00:00)-Water Temperature (C)]]*OO[[#This Row],[23]]</f>
        <v>0</v>
      </c>
      <c r="Z540" s="10">
        <f>3/24000000*OO[[#This Row],[82 (29JUN1985 03:00:00)-Water Temperature (C)]]*OO[[#This Row],[24]]</f>
        <v>0</v>
      </c>
      <c r="AA540" s="10">
        <f>3/24000000*OO[[#This Row],[83 (29JUN1985 06:00:00)-Water Temperature (C)]]*OO[[#This Row],[25]]</f>
        <v>0</v>
      </c>
      <c r="AB540" s="10">
        <f>3/24000000*OO[[#This Row],[84 (29JUN1985 09:00:00)-Water Temperature (C)]]*OO[[#This Row],[26]]</f>
        <v>0</v>
      </c>
      <c r="AC540" s="10">
        <f>3/24000000*OO[[#This Row],[85 (29JUN1985 12:00:00)-Water Temperature (C)]]*OO[[#This Row],[27]]</f>
        <v>0</v>
      </c>
      <c r="AD540" s="10">
        <f>3/24000000*OO[[#This Row],[86 (29JUN1985 15:00:00)-Water Temperature (C)]]*OO[[#This Row],[28]]</f>
        <v>0</v>
      </c>
      <c r="AE540" s="10">
        <f>3/24000000*OO[[#This Row],[88 (29JUN1985 21:00:00)-Water Temperature (C)]]*OO[[#This Row],[30]]</f>
        <v>0</v>
      </c>
      <c r="AF540" s="10">
        <f>3/24000000*OO[[#This Row],[88 (29JUN1985 21:00:00)-Water Temperature (C)]]*OO[[#This Row],[30]]</f>
        <v>0</v>
      </c>
      <c r="AG540" s="10">
        <f>3/24000000*OO[[#This Row],[89 (30JUN1985 00:00:00)-Water Temperature (C)]]*OO[[#This Row],[31]]</f>
        <v>1.6712198118371251E-42</v>
      </c>
      <c r="AH540" s="10">
        <f>3/24000000*OO[[#This Row],[90 (30JUN1985 03:00:00)-Water Temperature (C)]]*OO[[#This Row],[32]]</f>
        <v>5.1940381800749999E-39</v>
      </c>
      <c r="AI540" s="10">
        <f>3/24000000*OO[[#This Row],[91 (30JUN1985 06:00:00)-Water Temperature (C)]]*OO[[#This Row],[33]]</f>
        <v>6.9385771194199989E-36</v>
      </c>
      <c r="AJ540" s="10">
        <f>3/24000000*OO[[#This Row],[92 (30JUN1985 09:00:00)-Water Temperature (C)]]*OO[[#This Row],[34]]</f>
        <v>4.4488768800224995E-33</v>
      </c>
      <c r="AK540" s="10">
        <f>3/24000000*OO[[#This Row],[93 (30JUN1985 12:00:00)-Water Temperature (C)]]*OO[[#This Row],[35]]</f>
        <v>1.508295560415E-30</v>
      </c>
      <c r="AL540" s="10">
        <f>3/24000000*OO[[#This Row],[94 (30JUN1985 15:00:00)-Water Temperature (C)]]*OO[[#This Row],[36]]</f>
        <v>2.9362157647024996E-28</v>
      </c>
      <c r="AM540" s="10">
        <f>3/24000000*OO[[#This Row],[95 (30JUN1985 18:00:00)-Water Temperature (C)]]*OO[[#This Row],[37]]</f>
        <v>3.4998575028771247E-26</v>
      </c>
      <c r="AN540" s="10">
        <f>3/24000000*OO[[#This Row],[96 (30JUN1985 21:00:00)-Water Temperature (C)]]*OO[[#This Row],[38]]</f>
        <v>2.6936061707227501E-24</v>
      </c>
      <c r="AO540" s="10">
        <f>3/24000000*OO[[#This Row],[97 (01JUL1985 00:00:00)-Water Temperature (C)]]*OO[[#This Row],[39]]</f>
        <v>1.4041934967868748E-22</v>
      </c>
      <c r="AP540" s="10">
        <f>3/24000000*OO[[#This Row],[98 (01JUL1985 03:00:00)-Water Temperature (C)]]*OO[[#This Row],[40]]</f>
        <v>5.1707969954099999E-21</v>
      </c>
      <c r="AQ540" s="10">
        <f>3/24000000*OO[[#This Row],[99 (01JUL1985 06:00:00)-Water Temperature (C)]]*OO[[#This Row],[41]]</f>
        <v>1.396778596916625E-19</v>
      </c>
      <c r="AR540" s="10">
        <f>3/24000000*OO[[#This Row],[100 (01JUL1985 09:00:00)-Water Temperature (C)]]*OO[[#This Row],[42]]</f>
        <v>2.8588880881799998E-18</v>
      </c>
      <c r="AS540" s="10">
        <f>3/24000000*OO[[#This Row],[101 (01JUL1985 12:00:00)-Water Temperature (C)]]*OO[[#This Row],[43]]</f>
        <v>4.5343012881487495E-17</v>
      </c>
      <c r="AT540" s="10">
        <f>3/24000000*OO[[#This Row],[102 (01JUL1985 15:00:00)-Water Temperature (C)]]*OO[[#This Row],[44]]</f>
        <v>5.6898322487975003E-16</v>
      </c>
      <c r="AU540" s="10">
        <f>3/24000000*OO[[#This Row],[103 (01JUL1985 18:00:00)-Water Temperature (C)]]*OO[[#This Row],[45]]</f>
        <v>5.7789628347900003E-15</v>
      </c>
      <c r="AV540" s="10">
        <f>3/24000000*OO[[#This Row],[104 (01JUL1985 21:00:00)-Water Temperature (C)]]*OO[[#This Row],[46]]</f>
        <v>4.8462519390999997E-14</v>
      </c>
      <c r="AW540" s="10">
        <f>3/24000000*OO[[#This Row],[105 (02JUL1985 00:00:00)-Water Temperature (C)]]*OO[[#This Row],[47]]</f>
        <v>3.4221409352137499E-13</v>
      </c>
      <c r="AX540" s="10">
        <f>3/24000000*OO[[#This Row],[106 (02JUL1985 03:00:00)-Water Temperature (C)]]*OO[[#This Row],[48]]</f>
        <v>2.065336168455E-12</v>
      </c>
      <c r="AY540" s="10">
        <f>3/24000000*OO[[#This Row],[107 (02JUL1985 06:00:00)-Water Temperature (C)]]*OO[[#This Row],[49]]</f>
        <v>1.0802389796108748E-11</v>
      </c>
      <c r="AZ540" s="10">
        <f>3/24000000*OO[[#This Row],[108 (02JUL1985 09:00:00)-Water Temperature (C)]]*OO[[#This Row],[50]]</f>
        <v>4.9579238173512499E-11</v>
      </c>
      <c r="BA540" s="10">
        <f>3/24000000*OO[[#This Row],[109 (02JUL1985 12:00:00)-Water Temperature (C)]]*OO[[#This Row],[51]]</f>
        <v>2.0228382305218751E-10</v>
      </c>
      <c r="BB540" s="10">
        <f>3/24000000*OO[[#This Row],[110 (02JUL1985 15:00:00)-Water Temperature (C)]]*OO[[#This Row],[52]]</f>
        <v>7.4153055190749989E-10</v>
      </c>
      <c r="BC540" s="10">
        <f>3/24000000*OO[[#This Row],[111 (02JUL1985 18:00:00)-Water Temperature (C)]]*OO[[#This Row],[53]]</f>
        <v>2.4617068883182498E-9</v>
      </c>
      <c r="BD540" s="10">
        <f>3/24000000*OO[[#This Row],[112 (02JUL1985 21:00:00)-Water Temperature (C)]]*OO[[#This Row],[54]]</f>
        <v>7.4529350786000002E-9</v>
      </c>
      <c r="BE540" s="10">
        <f>3/24000000*OO[[#This Row],[113 (03JUL1985 00:00:00)-Water Temperature (C)]]*OO[[#This Row],[55]]</f>
        <v>2.0728667352392496E-8</v>
      </c>
      <c r="BF540" s="10">
        <f>3/24000000*OO[[#This Row],[114 (03JUL1985 03:00:00)-Water Temperature (C)]]*OO[[#This Row],[56]]</f>
        <v>5.3454741377187495E-8</v>
      </c>
      <c r="BG540" s="10">
        <f>3/24000000*OO[[#This Row],[115 (03JUL1985 06:00:00)-Water Temperature (C)]]*OO[[#This Row],[57]]</f>
        <v>1.2883142129828746E-7</v>
      </c>
      <c r="BH540" s="10">
        <f>3/24000000*OO[[#This Row],[116 (03JUL1985 09:00:00)-Water Temperature (C)]]*OO[[#This Row],[58]]</f>
        <v>2.9223800667849996E-7</v>
      </c>
      <c r="BI540" s="10">
        <f>3/24000000*OO[[#This Row],[117 (03JUL1985 12:00:00)-Water Temperature (C)]]*OO[[#This Row],[59]]</f>
        <v>6.2601837728399986E-7</v>
      </c>
      <c r="BJ540" s="10">
        <f>3/24000000*OO[[#This Row],[118 (03JUL1985 15:00:00)-Water Temperature (C)]]*OO[[#This Row],[60]]</f>
        <v>1.2701283887519999E-6</v>
      </c>
      <c r="BK540" s="10">
        <f>3/24000000*OO[[#This Row],[119 (03JUL1985 18:00:00)-Water Temperature (C)]]*OO[[#This Row],[61]]</f>
        <v>2.451592445354E-6</v>
      </c>
      <c r="BL540" s="10">
        <f>3/24000000*OO[[#This Row],[120 (03JUL1985 21:00:00)-Water Temperature (C)]]*OO[[#This Row],[62]]</f>
        <v>4.5171390466899997E-6</v>
      </c>
      <c r="BM540" s="10">
        <f>3/24000000*OO[[#This Row],[121 (04JUL1985 00:00:00)-Water Temperature (C)]]*OO[[#This Row],[63]]</f>
        <v>7.9795303007424996E-6</v>
      </c>
      <c r="BN540" s="10">
        <f>3/24000000*OO[[#This Row],[122 (04JUL1985 03:00:00)-Water Temperature (C)]]*OO[[#This Row],[64]]</f>
        <v>1.356961925902875E-5</v>
      </c>
      <c r="BO540" s="10">
        <f>3/24000000*OO[[#This Row],[123 (04JUL1985 06:00:00)-Water Temperature (C)]]*OO[[#This Row],[65]]</f>
        <v>2.2285427049786251E-5</v>
      </c>
      <c r="BP540" s="10">
        <f>3/24000000*OO[[#This Row],[124 (04JUL1985 09:00:00)-Water Temperature (C)]]*OO[[#This Row],[66]]</f>
        <v>3.5516870250734997E-5</v>
      </c>
      <c r="BQ540" s="10">
        <f>3/24000000*OO[[#This Row],[125 (04JUL1985 12:00:00)-Water Temperature (C)]]*OO[[#This Row],[67]]</f>
        <v>5.4939201867049989E-5</v>
      </c>
      <c r="BR540" s="10">
        <f>3/24000000*OO[[#This Row],[126 (04JUL1985 15:00:00)-Water Temperature (C)]]*OO[[#This Row],[68]]</f>
        <v>8.2590915351200009E-5</v>
      </c>
      <c r="BS540" s="10">
        <f>3/24000000*OO[[#This Row],[127 (04JUL1985 18:00:00)-Water Temperature (C)]]*OO[[#This Row],[69]]</f>
        <v>1.20925527702E-4</v>
      </c>
      <c r="BT540" s="10">
        <f>3/24000000*OO[[#This Row],[128 (04JUL1985 21:00:00)-Water Temperature (C)]]*OO[[#This Row],[70]]</f>
        <v>1.7273046278587501E-4</v>
      </c>
      <c r="BU540" s="10">
        <f>3/24000000*OO[[#This Row],[129 (05JUL1985 00:00:00)-Water Temperature (C)]]*OO[[#This Row],[71]]</f>
        <v>2.4103232466862501E-4</v>
      </c>
      <c r="BV540" s="10">
        <f>3/24000000*OO[[#This Row],[130 (05JUL1985 03:00:00)-Water Temperature (C)]]*OO[[#This Row],[72]]</f>
        <v>3.2949408587712502E-4</v>
      </c>
      <c r="BW540" s="10">
        <f>3/24000000*OO[[#This Row],[131 (05JUL1985 06:00:00)-Water Temperature (C)]]*OO[[#This Row],[73]]</f>
        <v>4.4221948328025001E-4</v>
      </c>
      <c r="BX540" s="10">
        <f>3/24000000*OO[[#This Row],[132 (05JUL1985 09:00:00)-Water Temperature (C)]]*OO[[#This Row],[74]]</f>
        <v>5.8461812993100006E-4</v>
      </c>
      <c r="BY540" s="10">
        <f>3/24000000*OO[[#This Row],[133 (05JUL1985 12:00:00)-Water Temperature (C)]]*OO[[#This Row],[75]]</f>
        <v>7.6095637963199991E-4</v>
      </c>
      <c r="BZ540" s="10">
        <f>3/24000000*OO[[#This Row],[134 (05JUL1985 15:00:00)-Water Temperature (C)]]*OO[[#This Row],[76]]</f>
        <v>9.7549235976187503E-4</v>
      </c>
      <c r="CA540" s="10">
        <f>3/24000000*OO[[#This Row],[135 (05JUL1985 18:00:00)-Water Temperature (C)]]*OO[[#This Row],[77]]</f>
        <v>1.2322446452044998E-3</v>
      </c>
      <c r="CB540" s="10">
        <f>3/24000000*OO[[#This Row],[136 (05JUL1985 21:00:00)-Water Temperature (C)]]*OO[[#This Row],[78]]</f>
        <v>1.5326983289992496E-3</v>
      </c>
      <c r="CC540" s="10">
        <f>3/24000000*OO[[#This Row],[137 (06JUL1985 00:00:00)-Water Temperature (C)]]*OO[[#This Row],[79]]</f>
        <v>1.8802113748400003E-3</v>
      </c>
      <c r="CD540" s="10">
        <f>3/24000000*OO[[#This Row],[138 (06JUL1985 03:00:00)-Water Temperature (C)]]*OO[[#This Row],[80]]</f>
        <v>2.2801386580000001E-3</v>
      </c>
      <c r="CE540" s="10">
        <f>3/24000000*OO[[#This Row],[139 (06JUL1985 06:00:00)-Water Temperature (C)]]*OO[[#This Row],[81]]</f>
        <v>2.7368066287380001E-3</v>
      </c>
      <c r="CF540" s="10">
        <f>3/24000000*OO[[#This Row],[140 (06JUL1985 09:00:00)-Water Temperature (C)]]*OO[[#This Row],[82]]</f>
        <v>3.2612292427749998E-3</v>
      </c>
      <c r="CG540" s="10">
        <f>3/24000000*OO[[#This Row],[141 (06JUL1985 12:00:00)-Water Temperature (C)]]*OO[[#This Row],[83]]</f>
        <v>3.8528647610797501E-3</v>
      </c>
      <c r="CH540" s="10">
        <f>3/24000000*OO[[#This Row],[142 (06JUL1985 15:00:00)-Water Temperature (C)]]*OO[[#This Row],[84]]</f>
        <v>4.5110314432124992E-3</v>
      </c>
      <c r="CI540" s="10">
        <f>3/24000000*OO[[#This Row],[143 (06JUL1985 18:00:00)-Water Temperature (C)]]*OO[[#This Row],[85]]</f>
        <v>5.2354205777437497E-3</v>
      </c>
      <c r="CJ540" s="10">
        <f>3/24000000*OO[[#This Row],[144 (06JUL1985 21:00:00)-Water Temperature (C)]]*OO[[#This Row],[86]]</f>
        <v>6.0157362649099983E-3</v>
      </c>
      <c r="CK540" s="10">
        <f>3/24000000*OO[[#This Row],[145 (07JUL1985 00:00:00)-Water Temperature (C)]]*OO[[#This Row],[87]]</f>
        <v>6.8516764414574991E-3</v>
      </c>
      <c r="CL540" s="10">
        <f>3/24000000*OO[[#This Row],[146 (07JUL1985 03:00:00)-Water Temperature (C)]]*OO[[#This Row],[88]]</f>
        <v>7.747707764741249E-3</v>
      </c>
      <c r="CM540" s="10">
        <f>3/24000000*OO[[#This Row],[147 (07JUL1985 06:00:00)-Water Temperature (C)]]*OO[[#This Row],[89]]</f>
        <v>8.7058708095299978E-3</v>
      </c>
      <c r="CN540" s="10">
        <f>3/24000000*OO[[#This Row],[148 (07JUL1985 09:00:00)-Water Temperature (C)]]*OO[[#This Row],[90]]</f>
        <v>9.7318693775774994E-3</v>
      </c>
      <c r="CO540" s="10">
        <f>3/24000000*OO[[#This Row],[149 (07JUL1985 12:00:00)-Water Temperature (C)]]*OO[[#This Row],[91]]</f>
        <v>1.082967703718E-2</v>
      </c>
      <c r="CP540" s="10">
        <f>3/24000000*OO[[#This Row],[150 (07JUL1985 15:00:00)-Water Temperature (C)]]*OO[[#This Row],[92]]</f>
        <v>1.2001881635375002E-2</v>
      </c>
      <c r="CQ540" s="10">
        <f>3/24000000*OO[[#This Row],[151 (07JUL1985 18:00:00)-Water Temperature (C)]]*OO[[#This Row],[93]]</f>
        <v>1.3215181780226249E-2</v>
      </c>
      <c r="CR540" s="10">
        <f>3/24000000*OO[[#This Row],[152 (07JUL1985 21:00:00)-Water Temperature (C)]]*OO[[#This Row],[94]]</f>
        <v>1.4456451340743748E-2</v>
      </c>
      <c r="CS540" s="10">
        <f>3/24000000*OO[[#This Row],[153 (08JUL1985 00:00:00)-Water Temperature (C)]]*OO[[#This Row],[95]]</f>
        <v>1.5735601453999999E-2</v>
      </c>
      <c r="CT540" s="10">
        <f>3/24000000*OO[[#This Row],[154 (08JUL1985 03:00:00)-Water Temperature (C)]]*OO[[#This Row],[96]]</f>
        <v>1.7052572264835E-2</v>
      </c>
      <c r="CU540" s="10">
        <f>3/24000000*OO[[#This Row],[155 (08JUL1985 06:00:00)-Water Temperature (C)]]*OO[[#This Row],[97]]</f>
        <v>1.8409373102041247E-2</v>
      </c>
      <c r="CV540" s="10">
        <f>3/24000000*OO[[#This Row],[156 (08JUL1985 09:00:00)-Water Temperature (C)]]*OO[[#This Row],[98]]</f>
        <v>1.9838380748216252E-2</v>
      </c>
      <c r="CW540" s="10">
        <f>3/24000000*OO[[#This Row],[157 (08JUL1985 12:00:00)-Water Temperature (C)]]*OO[[#This Row],[99]]</f>
        <v>2.1329011877943751E-2</v>
      </c>
    </row>
    <row r="541" spans="1:101" x14ac:dyDescent="0.35">
      <c r="A541" t="s">
        <v>548</v>
      </c>
      <c r="B541">
        <v>735.21420000000001</v>
      </c>
      <c r="C541" s="10">
        <f>3/24*OO[[#This Row],[59 (26JUN1985 06:00:00)-Water Temperature (C)]]*OO[[#This Row],[1]]/SUM(OO[1])</f>
        <v>0</v>
      </c>
      <c r="D541" s="10">
        <f>3/24*OO[[#This Row],[60 (26JUN1985 09:00:00)-Water Temperature (C)]]*OO[[#This Row],[2]]/SUM(OO[2])</f>
        <v>0</v>
      </c>
      <c r="E541" s="10">
        <f>3/24*OO[[#This Row],[61 (26JUN1985 12:00:00)-Water Temperature (C)]]*OO[[#This Row],[3]]/SUM(OO[3])</f>
        <v>0</v>
      </c>
      <c r="F541" s="10">
        <f>3/24*OO[[#This Row],[62 (26JUN1985 15:00:00)-Water Temperature (C)]]*OO[[#This Row],[4]]/SUM(OO[4])</f>
        <v>0</v>
      </c>
      <c r="G541" s="10">
        <f>3/24*OO[[#This Row],[63 (26JUN1985 18:00:00)-Water Temperature (C)]]*OO[[#This Row],[5]]/SUM(OO[5])</f>
        <v>0</v>
      </c>
      <c r="H541" s="10">
        <f>3/24*OO[[#This Row],[64 (26JUN1985 21:00:00)-Water Temperature (C)]]*OO[[#This Row],[6]]/SUM(OO[6])</f>
        <v>0</v>
      </c>
      <c r="I541" s="10">
        <f>3/24*OO[[#This Row],[65 (27JUN1985 00:00:00)-Water Temperature (C)]]*OO[[#This Row],[7]]/SUM(OO[7])</f>
        <v>0</v>
      </c>
      <c r="J541" s="10">
        <f>3/24*OO[[#This Row],[66 (27JUN1985 03:00:00)-Water Temperature (C)]]*OO[[#This Row],[8]]/SUM(OO[8])</f>
        <v>0</v>
      </c>
      <c r="K541" s="10">
        <f>3/24*OO[[#This Row],[67 (27JUN1985 06:00:00)-Water Temperature (C)]]*OO[[#This Row],[9]]/SUM(OO[9])</f>
        <v>0</v>
      </c>
      <c r="L541" s="10">
        <f>3/24*OO[[#This Row],[68 (27JUN1985 09:00:00)-Water Temperature (C)]]*OO[[#This Row],[10]]/SUM(OO[10])</f>
        <v>0</v>
      </c>
      <c r="M541" s="10">
        <f>3/24*OO[[#This Row],[69 (27JUN1985 12:00:00)-Water Temperature (C)]]*OO[[#This Row],[11]]/SUM(OO[11])</f>
        <v>0</v>
      </c>
      <c r="N541" s="10">
        <f>3/24*OO[[#This Row],[70 (27JUN1985 15:00:00)-Water Temperature (C)]]*OO[[#This Row],[12]]/SUM(OO[12])</f>
        <v>0</v>
      </c>
      <c r="O541" s="10">
        <f>3/24*OO[[#This Row],[71 (27JUN1985 18:00:00)-Water Temperature (C)]]*OO[[#This Row],[13]]/SUM(OO[13])</f>
        <v>0</v>
      </c>
      <c r="P541" s="10">
        <f>3/24*OO[[#This Row],[72 (27JUN1985 21:00:00)-Water Temperature (C)]]*OO[[#This Row],[14]]/SUM(OO[14])</f>
        <v>0</v>
      </c>
      <c r="Q541" s="10">
        <f>3/24*OO[[#This Row],[73 (28JUN1985 00:00:00)-Water Temperature (C)]]*OO[[#This Row],[15]]/SUM(OO[15])</f>
        <v>0</v>
      </c>
      <c r="R541" s="10">
        <f>3/24*OO[[#This Row],[74 (28JUN1985 03:00:00)-Water Temperature (C)]]*OO[[#This Row],[16]]/SUM(OO[16])</f>
        <v>0</v>
      </c>
      <c r="S541" s="10">
        <f>3/24*OO[[#This Row],[75 (28JUN1985 06:00:00)-Water Temperature (C)]]*OO[[#This Row],[17]]/SUM(OO[17])</f>
        <v>0</v>
      </c>
      <c r="T541" s="10">
        <f>3/24*OO[[#This Row],[76 (28JUN1985 09:00:00)-Water Temperature (C)]]*OO[[#This Row],[18]]/SUM(OO[18])</f>
        <v>0</v>
      </c>
      <c r="U541" s="10">
        <f>3/24*OO[[#This Row],[77 (28JUN1985 12:00:00)-Water Temperature (C)]]*OO[[#This Row],[19]]/SUM(OO[19])</f>
        <v>0</v>
      </c>
      <c r="V541" s="10">
        <f>3/24000000*OO[[#This Row],[78 (28JUN1985 15:00:00)-Water Temperature (C)]]*OO[[#This Row],[20]]</f>
        <v>0</v>
      </c>
      <c r="W541" s="10">
        <f>3/24000000*OO[[#This Row],[79 (28JUN1985 18:00:00)-Water Temperature (C)]]*OO[[#This Row],[21]]</f>
        <v>0</v>
      </c>
      <c r="X541" s="10">
        <f>3/24000000*OO[[#This Row],[80 (28JUN1985 21:00:00)-Water Temperature (C)]]*OO[[#This Row],[22]]</f>
        <v>0</v>
      </c>
      <c r="Y541" s="10">
        <f>3/24000000*OO[[#This Row],[81 (29JUN1985 00:00:00)-Water Temperature (C)]]*OO[[#This Row],[23]]</f>
        <v>0</v>
      </c>
      <c r="Z541" s="10">
        <f>3/24000000*OO[[#This Row],[82 (29JUN1985 03:00:00)-Water Temperature (C)]]*OO[[#This Row],[24]]</f>
        <v>0</v>
      </c>
      <c r="AA541" s="10">
        <f>3/24000000*OO[[#This Row],[83 (29JUN1985 06:00:00)-Water Temperature (C)]]*OO[[#This Row],[25]]</f>
        <v>0</v>
      </c>
      <c r="AB541" s="10">
        <f>3/24000000*OO[[#This Row],[84 (29JUN1985 09:00:00)-Water Temperature (C)]]*OO[[#This Row],[26]]</f>
        <v>0</v>
      </c>
      <c r="AC541" s="10">
        <f>3/24000000*OO[[#This Row],[85 (29JUN1985 12:00:00)-Water Temperature (C)]]*OO[[#This Row],[27]]</f>
        <v>0</v>
      </c>
      <c r="AD541" s="10">
        <f>3/24000000*OO[[#This Row],[86 (29JUN1985 15:00:00)-Water Temperature (C)]]*OO[[#This Row],[28]]</f>
        <v>0</v>
      </c>
      <c r="AE541" s="10">
        <f>3/24000000*OO[[#This Row],[88 (29JUN1985 21:00:00)-Water Temperature (C)]]*OO[[#This Row],[30]]</f>
        <v>0</v>
      </c>
      <c r="AF541" s="10">
        <f>3/24000000*OO[[#This Row],[88 (29JUN1985 21:00:00)-Water Temperature (C)]]*OO[[#This Row],[30]]</f>
        <v>0</v>
      </c>
      <c r="AG541" s="10">
        <f>3/24000000*OO[[#This Row],[89 (30JUN1985 00:00:00)-Water Temperature (C)]]*OO[[#This Row],[31]]</f>
        <v>5.17707006691875E-43</v>
      </c>
      <c r="AH541" s="10">
        <f>3/24000000*OO[[#This Row],[90 (30JUN1985 03:00:00)-Water Temperature (C)]]*OO[[#This Row],[32]]</f>
        <v>1.7094750889410002E-39</v>
      </c>
      <c r="AI541" s="10">
        <f>3/24000000*OO[[#This Row],[91 (30JUN1985 06:00:00)-Water Temperature (C)]]*OO[[#This Row],[33]]</f>
        <v>2.4172725078964998E-36</v>
      </c>
      <c r="AJ541" s="10">
        <f>3/24000000*OO[[#This Row],[92 (30JUN1985 09:00:00)-Water Temperature (C)]]*OO[[#This Row],[34]]</f>
        <v>1.6339690751047502E-33</v>
      </c>
      <c r="AK541" s="10">
        <f>3/24000000*OO[[#This Row],[93 (30JUN1985 12:00:00)-Water Temperature (C)]]*OO[[#This Row],[35]]</f>
        <v>5.8170028379599996E-31</v>
      </c>
      <c r="AL541" s="10">
        <f>3/24000000*OO[[#This Row],[94 (30JUN1985 15:00:00)-Water Temperature (C)]]*OO[[#This Row],[36]]</f>
        <v>1.1849126312932502E-28</v>
      </c>
      <c r="AM541" s="10">
        <f>3/24000000*OO[[#This Row],[95 (30JUN1985 18:00:00)-Water Temperature (C)]]*OO[[#This Row],[37]]</f>
        <v>1.4737576057492499E-26</v>
      </c>
      <c r="AN541" s="10">
        <f>3/24000000*OO[[#This Row],[96 (30JUN1985 21:00:00)-Water Temperature (C)]]*OO[[#This Row],[38]]</f>
        <v>1.1805798391285E-24</v>
      </c>
      <c r="AO541" s="10">
        <f>3/24000000*OO[[#This Row],[97 (01JUL1985 00:00:00)-Water Temperature (C)]]*OO[[#This Row],[39]]</f>
        <v>6.3912775424737486E-23</v>
      </c>
      <c r="AP541" s="10">
        <f>3/24000000*OO[[#This Row],[98 (01JUL1985 03:00:00)-Water Temperature (C)]]*OO[[#This Row],[40]]</f>
        <v>2.439102853275375E-21</v>
      </c>
      <c r="AQ541" s="10">
        <f>3/24000000*OO[[#This Row],[99 (01JUL1985 06:00:00)-Water Temperature (C)]]*OO[[#This Row],[41]]</f>
        <v>6.8155812821687503E-20</v>
      </c>
      <c r="AR541" s="10">
        <f>3/24000000*OO[[#This Row],[100 (01JUL1985 09:00:00)-Water Temperature (C)]]*OO[[#This Row],[42]]</f>
        <v>1.44050769613275E-18</v>
      </c>
      <c r="AS541" s="10">
        <f>3/24000000*OO[[#This Row],[101 (01JUL1985 12:00:00)-Water Temperature (C)]]*OO[[#This Row],[43]]</f>
        <v>2.3555907930489998E-17</v>
      </c>
      <c r="AT541" s="10">
        <f>3/24000000*OO[[#This Row],[102 (01JUL1985 15:00:00)-Water Temperature (C)]]*OO[[#This Row],[44]]</f>
        <v>3.0431369679157498E-16</v>
      </c>
      <c r="AU541" s="10">
        <f>3/24000000*OO[[#This Row],[103 (01JUL1985 18:00:00)-Water Temperature (C)]]*OO[[#This Row],[45]]</f>
        <v>3.1774502023055E-15</v>
      </c>
      <c r="AV541" s="10">
        <f>3/24000000*OO[[#This Row],[104 (01JUL1985 21:00:00)-Water Temperature (C)]]*OO[[#This Row],[46]]</f>
        <v>2.7355417759642502E-14</v>
      </c>
      <c r="AW541" s="10">
        <f>3/24000000*OO[[#This Row],[105 (02JUL1985 00:00:00)-Water Temperature (C)]]*OO[[#This Row],[47]]</f>
        <v>1.98054650334E-13</v>
      </c>
      <c r="AX541" s="10">
        <f>3/24000000*OO[[#This Row],[106 (02JUL1985 03:00:00)-Water Temperature (C)]]*OO[[#This Row],[48]]</f>
        <v>1.22406461879625E-12</v>
      </c>
      <c r="AY541" s="10">
        <f>3/24000000*OO[[#This Row],[107 (02JUL1985 06:00:00)-Water Temperature (C)]]*OO[[#This Row],[49]]</f>
        <v>6.5488694316374994E-12</v>
      </c>
      <c r="AZ541" s="10">
        <f>3/24000000*OO[[#This Row],[108 (02JUL1985 09:00:00)-Water Temperature (C)]]*OO[[#This Row],[50]]</f>
        <v>3.0711958095087503E-11</v>
      </c>
      <c r="BA541" s="10">
        <f>3/24000000*OO[[#This Row],[109 (02JUL1985 12:00:00)-Water Temperature (C)]]*OO[[#This Row],[51]]</f>
        <v>1.2789930641457498E-10</v>
      </c>
      <c r="BB541" s="10">
        <f>3/24000000*OO[[#This Row],[110 (02JUL1985 15:00:00)-Water Temperature (C)]]*OO[[#This Row],[52]]</f>
        <v>4.7807161677562491E-10</v>
      </c>
      <c r="BC541" s="10">
        <f>3/24000000*OO[[#This Row],[111 (02JUL1985 18:00:00)-Water Temperature (C)]]*OO[[#This Row],[53]]</f>
        <v>1.616779223491125E-9</v>
      </c>
      <c r="BD541" s="10">
        <f>3/24000000*OO[[#This Row],[112 (02JUL1985 21:00:00)-Water Temperature (C)]]*OO[[#This Row],[54]]</f>
        <v>4.9820572311300006E-9</v>
      </c>
      <c r="BE541" s="10">
        <f>3/24000000*OO[[#This Row],[113 (03JUL1985 00:00:00)-Water Temperature (C)]]*OO[[#This Row],[55]]</f>
        <v>1.4091422395319998E-8</v>
      </c>
      <c r="BF541" s="10">
        <f>3/24000000*OO[[#This Row],[114 (03JUL1985 03:00:00)-Water Temperature (C)]]*OO[[#This Row],[56]]</f>
        <v>3.6924834754718752E-8</v>
      </c>
      <c r="BG541" s="10">
        <f>3/24000000*OO[[#This Row],[115 (03JUL1985 06:00:00)-Water Temperature (C)]]*OO[[#This Row],[57]]</f>
        <v>9.0359120865275E-8</v>
      </c>
      <c r="BH541" s="10">
        <f>3/24000000*OO[[#This Row],[116 (03JUL1985 09:00:00)-Water Temperature (C)]]*OO[[#This Row],[58]]</f>
        <v>2.0796236542326249E-7</v>
      </c>
      <c r="BI541" s="10">
        <f>3/24000000*OO[[#This Row],[117 (03JUL1985 12:00:00)-Water Temperature (C)]]*OO[[#This Row],[59]]</f>
        <v>4.5166625639375009E-7</v>
      </c>
      <c r="BJ541" s="10">
        <f>3/24000000*OO[[#This Row],[118 (03JUL1985 15:00:00)-Water Temperature (C)]]*OO[[#This Row],[60]]</f>
        <v>9.2849669378749993E-7</v>
      </c>
      <c r="BK541" s="10">
        <f>3/24000000*OO[[#This Row],[119 (03JUL1985 18:00:00)-Water Temperature (C)]]*OO[[#This Row],[61]]</f>
        <v>1.8147690502189999E-6</v>
      </c>
      <c r="BL541" s="10">
        <f>3/24000000*OO[[#This Row],[120 (03JUL1985 21:00:00)-Water Temperature (C)]]*OO[[#This Row],[62]]</f>
        <v>3.3840060880319998E-6</v>
      </c>
      <c r="BM541" s="10">
        <f>3/24000000*OO[[#This Row],[121 (04JUL1985 00:00:00)-Water Temperature (C)]]*OO[[#This Row],[63]]</f>
        <v>6.0464470363499993E-6</v>
      </c>
      <c r="BN541" s="10">
        <f>3/24000000*OO[[#This Row],[122 (04JUL1985 03:00:00)-Water Temperature (C)]]*OO[[#This Row],[64]]</f>
        <v>1.039471712143E-5</v>
      </c>
      <c r="BO541" s="10">
        <f>3/24000000*OO[[#This Row],[123 (04JUL1985 06:00:00)-Water Temperature (C)]]*OO[[#This Row],[65]]</f>
        <v>1.7249116600349998E-5</v>
      </c>
      <c r="BP541" s="10">
        <f>3/24000000*OO[[#This Row],[124 (04JUL1985 09:00:00)-Water Temperature (C)]]*OO[[#This Row],[66]]</f>
        <v>2.7763093279259999E-5</v>
      </c>
      <c r="BQ541" s="10">
        <f>3/24000000*OO[[#This Row],[125 (04JUL1985 12:00:00)-Water Temperature (C)]]*OO[[#This Row],[67]]</f>
        <v>4.3351743534399989E-5</v>
      </c>
      <c r="BR541" s="10">
        <f>3/24000000*OO[[#This Row],[126 (04JUL1985 15:00:00)-Water Temperature (C)]]*OO[[#This Row],[68]]</f>
        <v>6.5761088709399997E-5</v>
      </c>
      <c r="BS541" s="10">
        <f>3/24000000*OO[[#This Row],[127 (04JUL1985 18:00:00)-Water Temperature (C)]]*OO[[#This Row],[69]]</f>
        <v>9.7118051472750013E-5</v>
      </c>
      <c r="BT541" s="10">
        <f>3/24000000*OO[[#This Row],[128 (04JUL1985 21:00:00)-Water Temperature (C)]]*OO[[#This Row],[70]]</f>
        <v>1.3987391706925001E-4</v>
      </c>
      <c r="BU541" s="10">
        <f>3/24000000*OO[[#This Row],[129 (05JUL1985 00:00:00)-Water Temperature (C)]]*OO[[#This Row],[71]]</f>
        <v>1.9673347810335E-4</v>
      </c>
      <c r="BV541" s="10">
        <f>3/24000000*OO[[#This Row],[130 (05JUL1985 03:00:00)-Water Temperature (C)]]*OO[[#This Row],[72]]</f>
        <v>2.7098120260362501E-4</v>
      </c>
      <c r="BW541" s="10">
        <f>3/24000000*OO[[#This Row],[131 (05JUL1985 06:00:00)-Water Temperature (C)]]*OO[[#This Row],[73]]</f>
        <v>3.6633525670334995E-4</v>
      </c>
      <c r="BX541" s="10">
        <f>3/24000000*OO[[#This Row],[132 (05JUL1985 09:00:00)-Water Temperature (C)]]*OO[[#This Row],[74]]</f>
        <v>4.8766588048799997E-4</v>
      </c>
      <c r="BY541" s="10">
        <f>3/24000000*OO[[#This Row],[133 (05JUL1985 12:00:00)-Water Temperature (C)]]*OO[[#This Row],[75]]</f>
        <v>6.3898506070699987E-4</v>
      </c>
      <c r="BZ541" s="10">
        <f>3/24000000*OO[[#This Row],[134 (05JUL1985 15:00:00)-Water Temperature (C)]]*OO[[#This Row],[76]]</f>
        <v>8.2436093187525004E-4</v>
      </c>
      <c r="CA541" s="10">
        <f>3/24000000*OO[[#This Row],[135 (05JUL1985 18:00:00)-Water Temperature (C)]]*OO[[#This Row],[77]]</f>
        <v>1.0477076793750002E-3</v>
      </c>
      <c r="CB541" s="10">
        <f>3/24000000*OO[[#This Row],[136 (05JUL1985 21:00:00)-Water Temperature (C)]]*OO[[#This Row],[78]]</f>
        <v>1.3108564021117499E-3</v>
      </c>
      <c r="CC541" s="10">
        <f>3/24000000*OO[[#This Row],[137 (06JUL1985 00:00:00)-Water Temperature (C)]]*OO[[#This Row],[79]]</f>
        <v>1.6172052904889999E-3</v>
      </c>
      <c r="CD541" s="10">
        <f>3/24000000*OO[[#This Row],[138 (06JUL1985 03:00:00)-Water Temperature (C)]]*OO[[#This Row],[80]]</f>
        <v>1.9719218897468749E-3</v>
      </c>
      <c r="CE541" s="10">
        <f>3/24000000*OO[[#This Row],[139 (06JUL1985 06:00:00)-Water Temperature (C)]]*OO[[#This Row],[81]]</f>
        <v>2.3792900688751248E-3</v>
      </c>
      <c r="CF541" s="10">
        <f>3/24000000*OO[[#This Row],[140 (06JUL1985 09:00:00)-Water Temperature (C)]]*OO[[#This Row],[82]]</f>
        <v>2.8494621549377498E-3</v>
      </c>
      <c r="CG541" s="10">
        <f>3/24000000*OO[[#This Row],[141 (06JUL1985 12:00:00)-Water Temperature (C)]]*OO[[#This Row],[83]]</f>
        <v>3.3826514262093751E-3</v>
      </c>
      <c r="CH541" s="10">
        <f>3/24000000*OO[[#This Row],[142 (06JUL1985 15:00:00)-Water Temperature (C)]]*OO[[#This Row],[84]]</f>
        <v>3.9789053344269996E-3</v>
      </c>
      <c r="CI541" s="10">
        <f>3/24000000*OO[[#This Row],[143 (06JUL1985 18:00:00)-Water Temperature (C)]]*OO[[#This Row],[85]]</f>
        <v>4.6385729908049993E-3</v>
      </c>
      <c r="CJ541" s="10">
        <f>3/24000000*OO[[#This Row],[144 (06JUL1985 21:00:00)-Water Temperature (C)]]*OO[[#This Row],[86]]</f>
        <v>5.3530585654474995E-3</v>
      </c>
      <c r="CK541" s="10">
        <f>3/24000000*OO[[#This Row],[145 (07JUL1985 00:00:00)-Water Temperature (C)]]*OO[[#This Row],[87]]</f>
        <v>6.1225526242912496E-3</v>
      </c>
      <c r="CL541" s="10">
        <f>3/24000000*OO[[#This Row],[146 (07JUL1985 03:00:00)-Water Temperature (C)]]*OO[[#This Row],[88]]</f>
        <v>6.9513731410199989E-3</v>
      </c>
      <c r="CM541" s="10">
        <f>3/24000000*OO[[#This Row],[147 (07JUL1985 06:00:00)-Water Temperature (C)]]*OO[[#This Row],[89]]</f>
        <v>7.8417217611374997E-3</v>
      </c>
      <c r="CN541" s="10">
        <f>3/24000000*OO[[#This Row],[148 (07JUL1985 09:00:00)-Water Temperature (C)]]*OO[[#This Row],[90]]</f>
        <v>8.7990884024999987E-3</v>
      </c>
      <c r="CO541" s="10">
        <f>3/24000000*OO[[#This Row],[149 (07JUL1985 12:00:00)-Water Temperature (C)]]*OO[[#This Row],[91]]</f>
        <v>9.8274713707712496E-3</v>
      </c>
      <c r="CP541" s="10">
        <f>3/24000000*OO[[#This Row],[150 (07JUL1985 15:00:00)-Water Temperature (C)]]*OO[[#This Row],[92]]</f>
        <v>1.0929451340114998E-2</v>
      </c>
      <c r="CQ541" s="10">
        <f>3/24000000*OO[[#This Row],[151 (07JUL1985 18:00:00)-Water Temperature (C)]]*OO[[#This Row],[93]]</f>
        <v>1.2075369654149999E-2</v>
      </c>
      <c r="CR541" s="10">
        <f>3/24000000*OO[[#This Row],[152 (07JUL1985 21:00:00)-Water Temperature (C)]]*OO[[#This Row],[94]]</f>
        <v>1.3253409473387498E-2</v>
      </c>
      <c r="CS541" s="10">
        <f>3/24000000*OO[[#This Row],[153 (08JUL1985 00:00:00)-Water Temperature (C)]]*OO[[#This Row],[95]]</f>
        <v>1.4472540360099999E-2</v>
      </c>
      <c r="CT541" s="10">
        <f>3/24000000*OO[[#This Row],[154 (08JUL1985 03:00:00)-Water Temperature (C)]]*OO[[#This Row],[96]]</f>
        <v>1.5732694443519997E-2</v>
      </c>
      <c r="CU541" s="10">
        <f>3/24000000*OO[[#This Row],[155 (08JUL1985 06:00:00)-Water Temperature (C)]]*OO[[#This Row],[97]]</f>
        <v>1.703584928199E-2</v>
      </c>
      <c r="CV541" s="10">
        <f>3/24000000*OO[[#This Row],[156 (08JUL1985 09:00:00)-Water Temperature (C)]]*OO[[#This Row],[98]]</f>
        <v>1.8411845801264998E-2</v>
      </c>
      <c r="CW541" s="10">
        <f>3/24000000*OO[[#This Row],[157 (08JUL1985 12:00:00)-Water Temperature (C)]]*OO[[#This Row],[99]]</f>
        <v>1.9851001326139997E-2</v>
      </c>
    </row>
    <row r="542" spans="1:101" x14ac:dyDescent="0.35">
      <c r="A542" t="s">
        <v>549</v>
      </c>
      <c r="B542">
        <v>2879.0520000000001</v>
      </c>
      <c r="C542" s="10">
        <f>3/24*OO[[#This Row],[59 (26JUN1985 06:00:00)-Water Temperature (C)]]*OO[[#This Row],[1]]/SUM(OO[1])</f>
        <v>0</v>
      </c>
      <c r="D542" s="10">
        <f>3/24*OO[[#This Row],[60 (26JUN1985 09:00:00)-Water Temperature (C)]]*OO[[#This Row],[2]]/SUM(OO[2])</f>
        <v>0</v>
      </c>
      <c r="E542" s="10">
        <f>3/24*OO[[#This Row],[61 (26JUN1985 12:00:00)-Water Temperature (C)]]*OO[[#This Row],[3]]/SUM(OO[3])</f>
        <v>0</v>
      </c>
      <c r="F542" s="10">
        <f>3/24*OO[[#This Row],[62 (26JUN1985 15:00:00)-Water Temperature (C)]]*OO[[#This Row],[4]]/SUM(OO[4])</f>
        <v>0</v>
      </c>
      <c r="G542" s="10">
        <f>3/24*OO[[#This Row],[63 (26JUN1985 18:00:00)-Water Temperature (C)]]*OO[[#This Row],[5]]/SUM(OO[5])</f>
        <v>0</v>
      </c>
      <c r="H542" s="10">
        <f>3/24*OO[[#This Row],[64 (26JUN1985 21:00:00)-Water Temperature (C)]]*OO[[#This Row],[6]]/SUM(OO[6])</f>
        <v>0</v>
      </c>
      <c r="I542" s="10">
        <f>3/24*OO[[#This Row],[65 (27JUN1985 00:00:00)-Water Temperature (C)]]*OO[[#This Row],[7]]/SUM(OO[7])</f>
        <v>0</v>
      </c>
      <c r="J542" s="10">
        <f>3/24*OO[[#This Row],[66 (27JUN1985 03:00:00)-Water Temperature (C)]]*OO[[#This Row],[8]]/SUM(OO[8])</f>
        <v>0</v>
      </c>
      <c r="K542" s="10">
        <f>3/24*OO[[#This Row],[67 (27JUN1985 06:00:00)-Water Temperature (C)]]*OO[[#This Row],[9]]/SUM(OO[9])</f>
        <v>0</v>
      </c>
      <c r="L542" s="10">
        <f>3/24*OO[[#This Row],[68 (27JUN1985 09:00:00)-Water Temperature (C)]]*OO[[#This Row],[10]]/SUM(OO[10])</f>
        <v>0</v>
      </c>
      <c r="M542" s="10">
        <f>3/24*OO[[#This Row],[69 (27JUN1985 12:00:00)-Water Temperature (C)]]*OO[[#This Row],[11]]/SUM(OO[11])</f>
        <v>0</v>
      </c>
      <c r="N542" s="10">
        <f>3/24*OO[[#This Row],[70 (27JUN1985 15:00:00)-Water Temperature (C)]]*OO[[#This Row],[12]]/SUM(OO[12])</f>
        <v>0</v>
      </c>
      <c r="O542" s="10">
        <f>3/24*OO[[#This Row],[71 (27JUN1985 18:00:00)-Water Temperature (C)]]*OO[[#This Row],[13]]/SUM(OO[13])</f>
        <v>0</v>
      </c>
      <c r="P542" s="10">
        <f>3/24*OO[[#This Row],[72 (27JUN1985 21:00:00)-Water Temperature (C)]]*OO[[#This Row],[14]]/SUM(OO[14])</f>
        <v>0</v>
      </c>
      <c r="Q542" s="10">
        <f>3/24*OO[[#This Row],[73 (28JUN1985 00:00:00)-Water Temperature (C)]]*OO[[#This Row],[15]]/SUM(OO[15])</f>
        <v>0</v>
      </c>
      <c r="R542" s="10">
        <f>3/24*OO[[#This Row],[74 (28JUN1985 03:00:00)-Water Temperature (C)]]*OO[[#This Row],[16]]/SUM(OO[16])</f>
        <v>0</v>
      </c>
      <c r="S542" s="10">
        <f>3/24*OO[[#This Row],[75 (28JUN1985 06:00:00)-Water Temperature (C)]]*OO[[#This Row],[17]]/SUM(OO[17])</f>
        <v>0</v>
      </c>
      <c r="T542" s="10">
        <f>3/24*OO[[#This Row],[76 (28JUN1985 09:00:00)-Water Temperature (C)]]*OO[[#This Row],[18]]/SUM(OO[18])</f>
        <v>0</v>
      </c>
      <c r="U542" s="10">
        <f>3/24*OO[[#This Row],[77 (28JUN1985 12:00:00)-Water Temperature (C)]]*OO[[#This Row],[19]]/SUM(OO[19])</f>
        <v>0</v>
      </c>
      <c r="V542" s="10">
        <f>3/24000000*OO[[#This Row],[78 (28JUN1985 15:00:00)-Water Temperature (C)]]*OO[[#This Row],[20]]</f>
        <v>0</v>
      </c>
      <c r="W542" s="10">
        <f>3/24000000*OO[[#This Row],[79 (28JUN1985 18:00:00)-Water Temperature (C)]]*OO[[#This Row],[21]]</f>
        <v>0</v>
      </c>
      <c r="X542" s="10">
        <f>3/24000000*OO[[#This Row],[80 (28JUN1985 21:00:00)-Water Temperature (C)]]*OO[[#This Row],[22]]</f>
        <v>0</v>
      </c>
      <c r="Y542" s="10">
        <f>3/24000000*OO[[#This Row],[81 (29JUN1985 00:00:00)-Water Temperature (C)]]*OO[[#This Row],[23]]</f>
        <v>0</v>
      </c>
      <c r="Z542" s="10">
        <f>3/24000000*OO[[#This Row],[82 (29JUN1985 03:00:00)-Water Temperature (C)]]*OO[[#This Row],[24]]</f>
        <v>0</v>
      </c>
      <c r="AA542" s="10">
        <f>3/24000000*OO[[#This Row],[83 (29JUN1985 06:00:00)-Water Temperature (C)]]*OO[[#This Row],[25]]</f>
        <v>0</v>
      </c>
      <c r="AB542" s="10">
        <f>3/24000000*OO[[#This Row],[84 (29JUN1985 09:00:00)-Water Temperature (C)]]*OO[[#This Row],[26]]</f>
        <v>0</v>
      </c>
      <c r="AC542" s="10">
        <f>3/24000000*OO[[#This Row],[85 (29JUN1985 12:00:00)-Water Temperature (C)]]*OO[[#This Row],[27]]</f>
        <v>0</v>
      </c>
      <c r="AD542" s="10">
        <f>3/24000000*OO[[#This Row],[86 (29JUN1985 15:00:00)-Water Temperature (C)]]*OO[[#This Row],[28]]</f>
        <v>0</v>
      </c>
      <c r="AE542" s="10">
        <f>3/24000000*OO[[#This Row],[88 (29JUN1985 21:00:00)-Water Temperature (C)]]*OO[[#This Row],[30]]</f>
        <v>0</v>
      </c>
      <c r="AF542" s="10">
        <f>3/24000000*OO[[#This Row],[88 (29JUN1985 21:00:00)-Water Temperature (C)]]*OO[[#This Row],[30]]</f>
        <v>0</v>
      </c>
      <c r="AG542" s="10">
        <f>3/24000000*OO[[#This Row],[89 (30JUN1985 00:00:00)-Water Temperature (C)]]*OO[[#This Row],[31]]</f>
        <v>1.5454429690218751E-43</v>
      </c>
      <c r="AH542" s="10">
        <f>3/24000000*OO[[#This Row],[90 (30JUN1985 03:00:00)-Water Temperature (C)]]*OO[[#This Row],[32]]</f>
        <v>5.4251113404749992E-40</v>
      </c>
      <c r="AI542" s="10">
        <f>3/24000000*OO[[#This Row],[91 (30JUN1985 06:00:00)-Water Temperature (C)]]*OO[[#This Row],[33]]</f>
        <v>8.1236869574624995E-37</v>
      </c>
      <c r="AJ542" s="10">
        <f>3/24000000*OO[[#This Row],[92 (30JUN1985 09:00:00)-Water Temperature (C)]]*OO[[#This Row],[34]]</f>
        <v>5.7904735522812498E-34</v>
      </c>
      <c r="AK542" s="10">
        <f>3/24000000*OO[[#This Row],[93 (30JUN1985 12:00:00)-Water Temperature (C)]]*OO[[#This Row],[35]]</f>
        <v>2.1648399761867502E-31</v>
      </c>
      <c r="AL542" s="10">
        <f>3/24000000*OO[[#This Row],[94 (30JUN1985 15:00:00)-Water Temperature (C)]]*OO[[#This Row],[36]]</f>
        <v>4.6137682268512501E-29</v>
      </c>
      <c r="AM542" s="10">
        <f>3/24000000*OO[[#This Row],[95 (30JUN1985 18:00:00)-Water Temperature (C)]]*OO[[#This Row],[37]]</f>
        <v>5.9864661124912489E-27</v>
      </c>
      <c r="AN542" s="10">
        <f>3/24000000*OO[[#This Row],[96 (30JUN1985 21:00:00)-Water Temperature (C)]]*OO[[#This Row],[38]]</f>
        <v>4.9897491889824989E-25</v>
      </c>
      <c r="AO542" s="10">
        <f>3/24000000*OO[[#This Row],[97 (01JUL1985 00:00:00)-Water Temperature (C)]]*OO[[#This Row],[39]]</f>
        <v>2.8040599754895001E-23</v>
      </c>
      <c r="AP542" s="10">
        <f>3/24000000*OO[[#This Row],[98 (01JUL1985 03:00:00)-Water Temperature (C)]]*OO[[#This Row],[40]]</f>
        <v>1.1084931098085001E-21</v>
      </c>
      <c r="AQ542" s="10">
        <f>3/24000000*OO[[#This Row],[99 (01JUL1985 06:00:00)-Water Temperature (C)]]*OO[[#This Row],[41]]</f>
        <v>3.2024339782242497E-20</v>
      </c>
      <c r="AR542" s="10">
        <f>3/24000000*OO[[#This Row],[100 (01JUL1985 09:00:00)-Water Temperature (C)]]*OO[[#This Row],[42]]</f>
        <v>6.9854698556249993E-19</v>
      </c>
      <c r="AS542" s="10">
        <f>3/24000000*OO[[#This Row],[101 (01JUL1985 12:00:00)-Water Temperature (C)]]*OO[[#This Row],[43]]</f>
        <v>1.1770323963397501E-17</v>
      </c>
      <c r="AT542" s="10">
        <f>3/24000000*OO[[#This Row],[102 (01JUL1985 15:00:00)-Water Temperature (C)]]*OO[[#This Row],[44]]</f>
        <v>1.5644824272322501E-16</v>
      </c>
      <c r="AU542" s="10">
        <f>3/24000000*OO[[#This Row],[103 (01JUL1985 18:00:00)-Water Temperature (C)]]*OO[[#This Row],[45]]</f>
        <v>1.6782598373275E-15</v>
      </c>
      <c r="AV542" s="10">
        <f>3/24000000*OO[[#This Row],[104 (01JUL1985 21:00:00)-Water Temperature (C)]]*OO[[#This Row],[46]]</f>
        <v>1.4823434425499999E-14</v>
      </c>
      <c r="AW542" s="10">
        <f>3/24000000*OO[[#This Row],[105 (02JUL1985 00:00:00)-Water Temperature (C)]]*OO[[#This Row],[47]]</f>
        <v>1.09965454423E-13</v>
      </c>
      <c r="AX542" s="10">
        <f>3/24000000*OO[[#This Row],[106 (02JUL1985 03:00:00)-Water Temperature (C)]]*OO[[#This Row],[48]]</f>
        <v>6.9553043668124994E-13</v>
      </c>
      <c r="AY542" s="10">
        <f>3/24000000*OO[[#This Row],[107 (02JUL1985 06:00:00)-Water Temperature (C)]]*OO[[#This Row],[49]]</f>
        <v>3.8038808778759998E-12</v>
      </c>
      <c r="AZ542" s="10">
        <f>3/24000000*OO[[#This Row],[108 (02JUL1985 09:00:00)-Water Temperature (C)]]*OO[[#This Row],[50]]</f>
        <v>1.8215755409912498E-11</v>
      </c>
      <c r="BA542" s="10">
        <f>3/24000000*OO[[#This Row],[109 (02JUL1985 12:00:00)-Water Temperature (C)]]*OO[[#This Row],[51]]</f>
        <v>7.738152489740001E-11</v>
      </c>
      <c r="BB542" s="10">
        <f>3/24000000*OO[[#This Row],[110 (02JUL1985 15:00:00)-Water Temperature (C)]]*OO[[#This Row],[52]]</f>
        <v>2.9475091734237499E-10</v>
      </c>
      <c r="BC542" s="10">
        <f>3/24000000*OO[[#This Row],[111 (02JUL1985 18:00:00)-Water Temperature (C)]]*OO[[#This Row],[53]]</f>
        <v>1.0148448207854998E-9</v>
      </c>
      <c r="BD542" s="10">
        <f>3/24000000*OO[[#This Row],[112 (02JUL1985 21:00:00)-Water Temperature (C)]]*OO[[#This Row],[54]]</f>
        <v>3.1810139627997498E-9</v>
      </c>
      <c r="BE542" s="10">
        <f>3/24000000*OO[[#This Row],[113 (03JUL1985 00:00:00)-Water Temperature (C)]]*OO[[#This Row],[55]]</f>
        <v>9.1445133858699988E-9</v>
      </c>
      <c r="BF542" s="10">
        <f>3/24000000*OO[[#This Row],[114 (03JUL1985 03:00:00)-Water Temperature (C)]]*OO[[#This Row],[56]]</f>
        <v>2.43349509999825E-8</v>
      </c>
      <c r="BG542" s="10">
        <f>3/24000000*OO[[#This Row],[115 (03JUL1985 06:00:00)-Water Temperature (C)]]*OO[[#This Row],[57]]</f>
        <v>6.0432197331625001E-8</v>
      </c>
      <c r="BH542" s="10">
        <f>3/24000000*OO[[#This Row],[116 (03JUL1985 09:00:00)-Water Temperature (C)]]*OO[[#This Row],[58]]</f>
        <v>1.4104460516249999E-7</v>
      </c>
      <c r="BI542" s="10">
        <f>3/24000000*OO[[#This Row],[117 (03JUL1985 12:00:00)-Water Temperature (C)]]*OO[[#This Row],[59]]</f>
        <v>3.10426181211125E-7</v>
      </c>
      <c r="BJ542" s="10">
        <f>3/24000000*OO[[#This Row],[118 (03JUL1985 15:00:00)-Water Temperature (C)]]*OO[[#This Row],[60]]</f>
        <v>6.4626482725062504E-7</v>
      </c>
      <c r="BK542" s="10">
        <f>3/24000000*OO[[#This Row],[119 (03JUL1985 18:00:00)-Water Temperature (C)]]*OO[[#This Row],[61]]</f>
        <v>1.2784560979680001E-6</v>
      </c>
      <c r="BL542" s="10">
        <f>3/24000000*OO[[#This Row],[120 (03JUL1985 21:00:00)-Water Temperature (C)]]*OO[[#This Row],[62]]</f>
        <v>2.4115040223329997E-6</v>
      </c>
      <c r="BM542" s="10">
        <f>3/24000000*OO[[#This Row],[121 (04JUL1985 00:00:00)-Water Temperature (C)]]*OO[[#This Row],[63]]</f>
        <v>4.3563905884450003E-6</v>
      </c>
      <c r="BN542" s="10">
        <f>3/24000000*OO[[#This Row],[122 (04JUL1985 03:00:00)-Water Temperature (C)]]*OO[[#This Row],[64]]</f>
        <v>7.5679245714374996E-6</v>
      </c>
      <c r="BO542" s="10">
        <f>3/24000000*OO[[#This Row],[123 (04JUL1985 06:00:00)-Water Temperature (C)]]*OO[[#This Row],[65]]</f>
        <v>1.2684005454881248E-5</v>
      </c>
      <c r="BP542" s="10">
        <f>3/24000000*OO[[#This Row],[124 (04JUL1985 09:00:00)-Water Temperature (C)]]*OO[[#This Row],[66]]</f>
        <v>2.0610171590579999E-5</v>
      </c>
      <c r="BQ542" s="10">
        <f>3/24000000*OO[[#This Row],[125 (04JUL1985 12:00:00)-Water Temperature (C)]]*OO[[#This Row],[67]]</f>
        <v>3.2475140373984995E-5</v>
      </c>
      <c r="BR542" s="10">
        <f>3/24000000*OO[[#This Row],[126 (04JUL1985 15:00:00)-Water Temperature (C)]]*OO[[#This Row],[68]]</f>
        <v>4.9690051046575001E-5</v>
      </c>
      <c r="BS542" s="10">
        <f>3/24000000*OO[[#This Row],[127 (04JUL1985 18:00:00)-Water Temperature (C)]]*OO[[#This Row],[69]]</f>
        <v>7.3993638339412492E-5</v>
      </c>
      <c r="BT542" s="10">
        <f>3/24000000*OO[[#This Row],[128 (04JUL1985 21:00:00)-Water Temperature (C)]]*OO[[#This Row],[70]]</f>
        <v>1.0741611827362499E-4</v>
      </c>
      <c r="BU542" s="10">
        <f>3/24000000*OO[[#This Row],[129 (05JUL1985 00:00:00)-Water Temperature (C)]]*OO[[#This Row],[71]]</f>
        <v>1.522316933069E-4</v>
      </c>
      <c r="BV542" s="10">
        <f>3/24000000*OO[[#This Row],[130 (05JUL1985 03:00:00)-Water Temperature (C)]]*OO[[#This Row],[72]]</f>
        <v>2.1121278465299997E-4</v>
      </c>
      <c r="BW542" s="10">
        <f>3/24000000*OO[[#This Row],[131 (05JUL1985 06:00:00)-Water Temperature (C)]]*OO[[#This Row],[73]]</f>
        <v>2.8752942910169994E-4</v>
      </c>
      <c r="BX542" s="10">
        <f>3/24000000*OO[[#This Row],[132 (05JUL1985 09:00:00)-Water Temperature (C)]]*OO[[#This Row],[74]]</f>
        <v>3.8531782336398743E-4</v>
      </c>
      <c r="BY542" s="10">
        <f>3/24000000*OO[[#This Row],[133 (05JUL1985 12:00:00)-Water Temperature (C)]]*OO[[#This Row],[75]]</f>
        <v>5.0810375499700012E-4</v>
      </c>
      <c r="BZ542" s="10">
        <f>3/24000000*OO[[#This Row],[134 (05JUL1985 15:00:00)-Water Temperature (C)]]*OO[[#This Row],[76]]</f>
        <v>6.5952141946274995E-4</v>
      </c>
      <c r="CA542" s="10">
        <f>3/24000000*OO[[#This Row],[135 (05JUL1985 18:00:00)-Water Temperature (C)]]*OO[[#This Row],[77]]</f>
        <v>8.4313246620674998E-4</v>
      </c>
      <c r="CB542" s="10">
        <f>3/24000000*OO[[#This Row],[136 (05JUL1985 21:00:00)-Water Temperature (C)]]*OO[[#This Row],[78]]</f>
        <v>1.0608574914675001E-3</v>
      </c>
      <c r="CC542" s="10">
        <f>3/24000000*OO[[#This Row],[137 (06JUL1985 00:00:00)-Water Temperature (C)]]*OO[[#This Row],[79]]</f>
        <v>1.3159051098610001E-3</v>
      </c>
      <c r="CD542" s="10">
        <f>3/24000000*OO[[#This Row],[138 (06JUL1985 03:00:00)-Water Temperature (C)]]*OO[[#This Row],[80]]</f>
        <v>1.6129473405547502E-3</v>
      </c>
      <c r="CE542" s="10">
        <f>3/24000000*OO[[#This Row],[139 (06JUL1985 06:00:00)-Water Temperature (C)]]*OO[[#This Row],[81]]</f>
        <v>1.9559671097899999E-3</v>
      </c>
      <c r="CF542" s="10">
        <f>3/24000000*OO[[#This Row],[140 (06JUL1985 09:00:00)-Water Temperature (C)]]*OO[[#This Row],[82]]</f>
        <v>2.3538176952228752E-3</v>
      </c>
      <c r="CG542" s="10">
        <f>3/24000000*OO[[#This Row],[141 (06JUL1985 12:00:00)-Water Temperature (C)]]*OO[[#This Row],[83]]</f>
        <v>2.8072251181379998E-3</v>
      </c>
      <c r="CH542" s="10">
        <f>3/24000000*OO[[#This Row],[142 (06JUL1985 15:00:00)-Water Temperature (C)]]*OO[[#This Row],[84]]</f>
        <v>3.3167957296320002E-3</v>
      </c>
      <c r="CI542" s="10">
        <f>3/24000000*OO[[#This Row],[143 (06JUL1985 18:00:00)-Water Temperature (C)]]*OO[[#This Row],[85]]</f>
        <v>3.8833454569612499E-3</v>
      </c>
      <c r="CJ542" s="10">
        <f>3/24000000*OO[[#This Row],[144 (06JUL1985 21:00:00)-Water Temperature (C)]]*OO[[#This Row],[86]]</f>
        <v>4.5001454817199995E-3</v>
      </c>
      <c r="CK542" s="10">
        <f>3/24000000*OO[[#This Row],[145 (07JUL1985 00:00:00)-Water Temperature (C)]]*OO[[#This Row],[87]]</f>
        <v>5.1677888184999991E-3</v>
      </c>
      <c r="CL542" s="10">
        <f>3/24000000*OO[[#This Row],[146 (07JUL1985 03:00:00)-Water Temperature (C)]]*OO[[#This Row],[88]]</f>
        <v>5.890216005441251E-3</v>
      </c>
      <c r="CM542" s="10">
        <f>3/24000000*OO[[#This Row],[147 (07JUL1985 06:00:00)-Water Temperature (C)]]*OO[[#This Row],[89]]</f>
        <v>6.6697172620650003E-3</v>
      </c>
      <c r="CN542" s="10">
        <f>3/24000000*OO[[#This Row],[148 (07JUL1985 09:00:00)-Water Temperature (C)]]*OO[[#This Row],[90]]</f>
        <v>7.5112450952174994E-3</v>
      </c>
      <c r="CO542" s="10">
        <f>3/24000000*OO[[#This Row],[149 (07JUL1985 12:00:00)-Water Temperature (C)]]*OO[[#This Row],[91]]</f>
        <v>8.4186328547800008E-3</v>
      </c>
      <c r="CP542" s="10">
        <f>3/24000000*OO[[#This Row],[150 (07JUL1985 15:00:00)-Water Temperature (C)]]*OO[[#This Row],[92]]</f>
        <v>9.3943236404437497E-3</v>
      </c>
      <c r="CQ542" s="10">
        <f>3/24000000*OO[[#This Row],[151 (07JUL1985 18:00:00)-Water Temperature (C)]]*OO[[#This Row],[93]]</f>
        <v>1.0413262337587499E-2</v>
      </c>
      <c r="CR542" s="10">
        <f>3/24000000*OO[[#This Row],[152 (07JUL1985 21:00:00)-Water Temperature (C)]]*OO[[#This Row],[94]]</f>
        <v>1.1465559264087499E-2</v>
      </c>
      <c r="CS542" s="10">
        <f>3/24000000*OO[[#This Row],[153 (08JUL1985 00:00:00)-Water Temperature (C)]]*OO[[#This Row],[95]]</f>
        <v>1.2558946385398752E-2</v>
      </c>
      <c r="CT542" s="10">
        <f>3/24000000*OO[[#This Row],[154 (08JUL1985 03:00:00)-Water Temperature (C)]]*OO[[#This Row],[96]]</f>
        <v>1.3693391845543749E-2</v>
      </c>
      <c r="CU542" s="10">
        <f>3/24000000*OO[[#This Row],[155 (08JUL1985 06:00:00)-Water Temperature (C)]]*OO[[#This Row],[97]]</f>
        <v>1.4870811521592498E-2</v>
      </c>
      <c r="CV542" s="10">
        <f>3/24000000*OO[[#This Row],[156 (08JUL1985 09:00:00)-Water Temperature (C)]]*OO[[#This Row],[98]]</f>
        <v>1.6117156850077499E-2</v>
      </c>
      <c r="CW542" s="10">
        <f>3/24000000*OO[[#This Row],[157 (08JUL1985 12:00:00)-Water Temperature (C)]]*OO[[#This Row],[99]]</f>
        <v>1.7424171448449998E-2</v>
      </c>
    </row>
    <row r="543" spans="1:101" x14ac:dyDescent="0.35">
      <c r="A543" t="s">
        <v>550</v>
      </c>
      <c r="B543">
        <v>2892.2289999999998</v>
      </c>
      <c r="C543" s="10">
        <f>3/24*OO[[#This Row],[59 (26JUN1985 06:00:00)-Water Temperature (C)]]*OO[[#This Row],[1]]/SUM(OO[1])</f>
        <v>0</v>
      </c>
      <c r="D543" s="10">
        <f>3/24*OO[[#This Row],[60 (26JUN1985 09:00:00)-Water Temperature (C)]]*OO[[#This Row],[2]]/SUM(OO[2])</f>
        <v>0</v>
      </c>
      <c r="E543" s="10">
        <f>3/24*OO[[#This Row],[61 (26JUN1985 12:00:00)-Water Temperature (C)]]*OO[[#This Row],[3]]/SUM(OO[3])</f>
        <v>0</v>
      </c>
      <c r="F543" s="10">
        <f>3/24*OO[[#This Row],[62 (26JUN1985 15:00:00)-Water Temperature (C)]]*OO[[#This Row],[4]]/SUM(OO[4])</f>
        <v>0</v>
      </c>
      <c r="G543" s="10">
        <f>3/24*OO[[#This Row],[63 (26JUN1985 18:00:00)-Water Temperature (C)]]*OO[[#This Row],[5]]/SUM(OO[5])</f>
        <v>0</v>
      </c>
      <c r="H543" s="10">
        <f>3/24*OO[[#This Row],[64 (26JUN1985 21:00:00)-Water Temperature (C)]]*OO[[#This Row],[6]]/SUM(OO[6])</f>
        <v>0</v>
      </c>
      <c r="I543" s="10">
        <f>3/24*OO[[#This Row],[65 (27JUN1985 00:00:00)-Water Temperature (C)]]*OO[[#This Row],[7]]/SUM(OO[7])</f>
        <v>0</v>
      </c>
      <c r="J543" s="10">
        <f>3/24*OO[[#This Row],[66 (27JUN1985 03:00:00)-Water Temperature (C)]]*OO[[#This Row],[8]]/SUM(OO[8])</f>
        <v>0</v>
      </c>
      <c r="K543" s="10">
        <f>3/24*OO[[#This Row],[67 (27JUN1985 06:00:00)-Water Temperature (C)]]*OO[[#This Row],[9]]/SUM(OO[9])</f>
        <v>0</v>
      </c>
      <c r="L543" s="10">
        <f>3/24*OO[[#This Row],[68 (27JUN1985 09:00:00)-Water Temperature (C)]]*OO[[#This Row],[10]]/SUM(OO[10])</f>
        <v>0</v>
      </c>
      <c r="M543" s="10">
        <f>3/24*OO[[#This Row],[69 (27JUN1985 12:00:00)-Water Temperature (C)]]*OO[[#This Row],[11]]/SUM(OO[11])</f>
        <v>0</v>
      </c>
      <c r="N543" s="10">
        <f>3/24*OO[[#This Row],[70 (27JUN1985 15:00:00)-Water Temperature (C)]]*OO[[#This Row],[12]]/SUM(OO[12])</f>
        <v>0</v>
      </c>
      <c r="O543" s="10">
        <f>3/24*OO[[#This Row],[71 (27JUN1985 18:00:00)-Water Temperature (C)]]*OO[[#This Row],[13]]/SUM(OO[13])</f>
        <v>0</v>
      </c>
      <c r="P543" s="10">
        <f>3/24*OO[[#This Row],[72 (27JUN1985 21:00:00)-Water Temperature (C)]]*OO[[#This Row],[14]]/SUM(OO[14])</f>
        <v>0</v>
      </c>
      <c r="Q543" s="10">
        <f>3/24*OO[[#This Row],[73 (28JUN1985 00:00:00)-Water Temperature (C)]]*OO[[#This Row],[15]]/SUM(OO[15])</f>
        <v>0</v>
      </c>
      <c r="R543" s="10">
        <f>3/24*OO[[#This Row],[74 (28JUN1985 03:00:00)-Water Temperature (C)]]*OO[[#This Row],[16]]/SUM(OO[16])</f>
        <v>0</v>
      </c>
      <c r="S543" s="10">
        <f>3/24*OO[[#This Row],[75 (28JUN1985 06:00:00)-Water Temperature (C)]]*OO[[#This Row],[17]]/SUM(OO[17])</f>
        <v>0</v>
      </c>
      <c r="T543" s="10">
        <f>3/24*OO[[#This Row],[76 (28JUN1985 09:00:00)-Water Temperature (C)]]*OO[[#This Row],[18]]/SUM(OO[18])</f>
        <v>0</v>
      </c>
      <c r="U543" s="10">
        <f>3/24*OO[[#This Row],[77 (28JUN1985 12:00:00)-Water Temperature (C)]]*OO[[#This Row],[19]]/SUM(OO[19])</f>
        <v>0</v>
      </c>
      <c r="V543" s="10">
        <f>3/24000000*OO[[#This Row],[78 (28JUN1985 15:00:00)-Water Temperature (C)]]*OO[[#This Row],[20]]</f>
        <v>0</v>
      </c>
      <c r="W543" s="10">
        <f>3/24000000*OO[[#This Row],[79 (28JUN1985 18:00:00)-Water Temperature (C)]]*OO[[#This Row],[21]]</f>
        <v>0</v>
      </c>
      <c r="X543" s="10">
        <f>3/24000000*OO[[#This Row],[80 (28JUN1985 21:00:00)-Water Temperature (C)]]*OO[[#This Row],[22]]</f>
        <v>0</v>
      </c>
      <c r="Y543" s="10">
        <f>3/24000000*OO[[#This Row],[81 (29JUN1985 00:00:00)-Water Temperature (C)]]*OO[[#This Row],[23]]</f>
        <v>0</v>
      </c>
      <c r="Z543" s="10">
        <f>3/24000000*OO[[#This Row],[82 (29JUN1985 03:00:00)-Water Temperature (C)]]*OO[[#This Row],[24]]</f>
        <v>0</v>
      </c>
      <c r="AA543" s="10">
        <f>3/24000000*OO[[#This Row],[83 (29JUN1985 06:00:00)-Water Temperature (C)]]*OO[[#This Row],[25]]</f>
        <v>0</v>
      </c>
      <c r="AB543" s="10">
        <f>3/24000000*OO[[#This Row],[84 (29JUN1985 09:00:00)-Water Temperature (C)]]*OO[[#This Row],[26]]</f>
        <v>0</v>
      </c>
      <c r="AC543" s="10">
        <f>3/24000000*OO[[#This Row],[85 (29JUN1985 12:00:00)-Water Temperature (C)]]*OO[[#This Row],[27]]</f>
        <v>0</v>
      </c>
      <c r="AD543" s="10">
        <f>3/24000000*OO[[#This Row],[86 (29JUN1985 15:00:00)-Water Temperature (C)]]*OO[[#This Row],[28]]</f>
        <v>0</v>
      </c>
      <c r="AE543" s="10">
        <f>3/24000000*OO[[#This Row],[88 (29JUN1985 21:00:00)-Water Temperature (C)]]*OO[[#This Row],[30]]</f>
        <v>0</v>
      </c>
      <c r="AF543" s="10">
        <f>3/24000000*OO[[#This Row],[88 (29JUN1985 21:00:00)-Water Temperature (C)]]*OO[[#This Row],[30]]</f>
        <v>0</v>
      </c>
      <c r="AG543" s="10">
        <f>3/24000000*OO[[#This Row],[89 (30JUN1985 00:00:00)-Water Temperature (C)]]*OO[[#This Row],[31]]</f>
        <v>0</v>
      </c>
      <c r="AH543" s="10">
        <f>3/24000000*OO[[#This Row],[90 (30JUN1985 03:00:00)-Water Temperature (C)]]*OO[[#This Row],[32]]</f>
        <v>1.7681267926602499E-40</v>
      </c>
      <c r="AI543" s="10">
        <f>3/24000000*OO[[#This Row],[91 (30JUN1985 06:00:00)-Water Temperature (C)]]*OO[[#This Row],[33]]</f>
        <v>2.8003363668273745E-37</v>
      </c>
      <c r="AJ543" s="10">
        <f>3/24000000*OO[[#This Row],[92 (30JUN1985 09:00:00)-Water Temperature (C)]]*OO[[#This Row],[34]]</f>
        <v>2.1024220294839998E-34</v>
      </c>
      <c r="AK543" s="10">
        <f>3/24000000*OO[[#This Row],[93 (30JUN1985 12:00:00)-Water Temperature (C)]]*OO[[#This Row],[35]]</f>
        <v>8.2456321911437505E-32</v>
      </c>
      <c r="AL543" s="10">
        <f>3/24000000*OO[[#This Row],[94 (30JUN1985 15:00:00)-Water Temperature (C)]]*OO[[#This Row],[36]]</f>
        <v>1.8367141362599999E-29</v>
      </c>
      <c r="AM543" s="10">
        <f>3/24000000*OO[[#This Row],[95 (30JUN1985 18:00:00)-Water Temperature (C)]]*OO[[#This Row],[37]]</f>
        <v>2.4835771557881246E-27</v>
      </c>
      <c r="AN543" s="10">
        <f>3/24000000*OO[[#This Row],[96 (30JUN1985 21:00:00)-Water Temperature (C)]]*OO[[#This Row],[38]]</f>
        <v>2.1517255322117505E-25</v>
      </c>
      <c r="AO543" s="10">
        <f>3/24000000*OO[[#This Row],[97 (01JUL1985 00:00:00)-Water Temperature (C)]]*OO[[#This Row],[39]]</f>
        <v>1.25398493322375E-23</v>
      </c>
      <c r="AP543" s="10">
        <f>3/24000000*OO[[#This Row],[98 (01JUL1985 03:00:00)-Water Temperature (C)]]*OO[[#This Row],[40]]</f>
        <v>5.1302911086349999E-22</v>
      </c>
      <c r="AQ543" s="10">
        <f>3/24000000*OO[[#This Row],[99 (01JUL1985 06:00:00)-Water Temperature (C)]]*OO[[#This Row],[41]]</f>
        <v>1.5310550122037499E-20</v>
      </c>
      <c r="AR543" s="10">
        <f>3/24000000*OO[[#This Row],[100 (01JUL1985 09:00:00)-Water Temperature (C)]]*OO[[#This Row],[42]]</f>
        <v>3.4439530214599998E-19</v>
      </c>
      <c r="AS543" s="10">
        <f>3/24000000*OO[[#This Row],[101 (01JUL1985 12:00:00)-Water Temperature (C)]]*OO[[#This Row],[43]]</f>
        <v>5.9745775948624983E-18</v>
      </c>
      <c r="AT543" s="10">
        <f>3/24000000*OO[[#This Row],[102 (01JUL1985 15:00:00)-Water Temperature (C)]]*OO[[#This Row],[44]]</f>
        <v>8.1643577469475006E-17</v>
      </c>
      <c r="AU543" s="10">
        <f>3/24000000*OO[[#This Row],[103 (01JUL1985 18:00:00)-Water Temperature (C)]]*OO[[#This Row],[45]]</f>
        <v>8.9915226896499991E-16</v>
      </c>
      <c r="AV543" s="10">
        <f>3/24000000*OO[[#This Row],[104 (01JUL1985 21:00:00)-Water Temperature (C)]]*OO[[#This Row],[46]]</f>
        <v>8.1424542701425003E-15</v>
      </c>
      <c r="AW543" s="10">
        <f>3/24000000*OO[[#This Row],[105 (02JUL1985 00:00:00)-Water Temperature (C)]]*OO[[#This Row],[47]]</f>
        <v>6.1851747681125001E-14</v>
      </c>
      <c r="AX543" s="10">
        <f>3/24000000*OO[[#This Row],[106 (02JUL1985 03:00:00)-Water Temperature (C)]]*OO[[#This Row],[48]]</f>
        <v>4.0012027086779999E-13</v>
      </c>
      <c r="AY543" s="10">
        <f>3/24000000*OO[[#This Row],[107 (02JUL1985 06:00:00)-Water Temperature (C)]]*OO[[#This Row],[49]]</f>
        <v>2.2356648890839998E-12</v>
      </c>
      <c r="AZ543" s="10">
        <f>3/24000000*OO[[#This Row],[108 (02JUL1985 09:00:00)-Water Temperature (C)]]*OO[[#This Row],[50]]</f>
        <v>1.0926458045292498E-11</v>
      </c>
      <c r="BA543" s="10">
        <f>3/24000000*OO[[#This Row],[109 (02JUL1985 12:00:00)-Water Temperature (C)]]*OO[[#This Row],[51]]</f>
        <v>4.7325179511787497E-11</v>
      </c>
      <c r="BB543" s="10">
        <f>3/24000000*OO[[#This Row],[110 (02JUL1985 15:00:00)-Water Temperature (C)]]*OO[[#This Row],[52]]</f>
        <v>1.8361768707675003E-10</v>
      </c>
      <c r="BC543" s="10">
        <f>3/24000000*OO[[#This Row],[111 (02JUL1985 18:00:00)-Water Temperature (C)]]*OO[[#This Row],[53]]</f>
        <v>6.4337757151799992E-10</v>
      </c>
      <c r="BD543" s="10">
        <f>3/24000000*OO[[#This Row],[112 (02JUL1985 21:00:00)-Water Temperature (C)]]*OO[[#This Row],[54]]</f>
        <v>2.0505348549562498E-9</v>
      </c>
      <c r="BE543" s="10">
        <f>3/24000000*OO[[#This Row],[113 (03JUL1985 00:00:00)-Water Temperature (C)]]*OO[[#This Row],[55]]</f>
        <v>5.988977411463749E-9</v>
      </c>
      <c r="BF543" s="10">
        <f>3/24000000*OO[[#This Row],[114 (03JUL1985 03:00:00)-Water Temperature (C)]]*OO[[#This Row],[56]]</f>
        <v>1.6180326899624999E-8</v>
      </c>
      <c r="BG543" s="10">
        <f>3/24000000*OO[[#This Row],[115 (03JUL1985 06:00:00)-Water Temperature (C)]]*OO[[#This Row],[57]]</f>
        <v>4.0764692649999997E-8</v>
      </c>
      <c r="BH543" s="10">
        <f>3/24000000*OO[[#This Row],[116 (03JUL1985 09:00:00)-Water Temperature (C)]]*OO[[#This Row],[58]]</f>
        <v>9.6456551367187486E-8</v>
      </c>
      <c r="BI543" s="10">
        <f>3/24000000*OO[[#This Row],[117 (03JUL1985 12:00:00)-Water Temperature (C)]]*OO[[#This Row],[59]]</f>
        <v>2.1507445907583749E-7</v>
      </c>
      <c r="BJ543" s="10">
        <f>3/24000000*OO[[#This Row],[118 (03JUL1985 15:00:00)-Water Temperature (C)]]*OO[[#This Row],[60]]</f>
        <v>4.5333649464599994E-7</v>
      </c>
      <c r="BK543" s="10">
        <f>3/24000000*OO[[#This Row],[119 (03JUL1985 18:00:00)-Water Temperature (C)]]*OO[[#This Row],[61]]</f>
        <v>9.0746624276687498E-7</v>
      </c>
      <c r="BL543" s="10">
        <f>3/24000000*OO[[#This Row],[120 (03JUL1985 21:00:00)-Water Temperature (C)]]*OO[[#This Row],[62]]</f>
        <v>1.73113220433E-6</v>
      </c>
      <c r="BM543" s="10">
        <f>3/24000000*OO[[#This Row],[121 (04JUL1985 00:00:00)-Water Temperature (C)]]*OO[[#This Row],[63]]</f>
        <v>3.1612063054545007E-6</v>
      </c>
      <c r="BN543" s="10">
        <f>3/24000000*OO[[#This Row],[122 (04JUL1985 03:00:00)-Water Temperature (C)]]*OO[[#This Row],[64]]</f>
        <v>5.5483598997000003E-6</v>
      </c>
      <c r="BO543" s="10">
        <f>3/24000000*OO[[#This Row],[123 (04JUL1985 06:00:00)-Water Temperature (C)]]*OO[[#This Row],[65]]</f>
        <v>9.3907959734750013E-6</v>
      </c>
      <c r="BP543" s="10">
        <f>3/24000000*OO[[#This Row],[124 (04JUL1985 09:00:00)-Water Temperature (C)]]*OO[[#This Row],[66]]</f>
        <v>1.5402405696674998E-5</v>
      </c>
      <c r="BQ543" s="10">
        <f>3/24000000*OO[[#This Row],[125 (04JUL1985 12:00:00)-Water Temperature (C)]]*OO[[#This Row],[67]]</f>
        <v>2.4486601000680001E-5</v>
      </c>
      <c r="BR543" s="10">
        <f>3/24000000*OO[[#This Row],[126 (04JUL1985 15:00:00)-Water Temperature (C)]]*OO[[#This Row],[68]]</f>
        <v>3.7787308687485E-5</v>
      </c>
      <c r="BS543" s="10">
        <f>3/24000000*OO[[#This Row],[127 (04JUL1985 18:00:00)-Water Temperature (C)]]*OO[[#This Row],[69]]</f>
        <v>5.6729420710450003E-5</v>
      </c>
      <c r="BT543" s="10">
        <f>3/24000000*OO[[#This Row],[128 (04JUL1985 21:00:00)-Water Temperature (C)]]*OO[[#This Row],[70]]</f>
        <v>8.2998657374599993E-5</v>
      </c>
      <c r="BU543" s="10">
        <f>3/24000000*OO[[#This Row],[129 (05JUL1985 00:00:00)-Water Temperature (C)]]*OO[[#This Row],[71]]</f>
        <v>1.18509873409875E-4</v>
      </c>
      <c r="BV543" s="10">
        <f>3/24000000*OO[[#This Row],[130 (05JUL1985 03:00:00)-Water Temperature (C)]]*OO[[#This Row],[72]]</f>
        <v>1.6560813116887503E-4</v>
      </c>
      <c r="BW543" s="10">
        <f>3/24000000*OO[[#This Row],[131 (05JUL1985 06:00:00)-Water Temperature (C)]]*OO[[#This Row],[73]]</f>
        <v>2.2700290898925005E-4</v>
      </c>
      <c r="BX543" s="10">
        <f>3/24000000*OO[[#This Row],[132 (05JUL1985 09:00:00)-Water Temperature (C)]]*OO[[#This Row],[74]]</f>
        <v>3.0621944173983752E-4</v>
      </c>
      <c r="BY543" s="10">
        <f>3/24000000*OO[[#This Row],[133 (05JUL1985 12:00:00)-Water Temperature (C)]]*OO[[#This Row],[75]]</f>
        <v>4.0635204009837494E-4</v>
      </c>
      <c r="BZ543" s="10">
        <f>3/24000000*OO[[#This Row],[134 (05JUL1985 15:00:00)-Water Temperature (C)]]*OO[[#This Row],[76]]</f>
        <v>5.3063955062637507E-4</v>
      </c>
      <c r="CA543" s="10">
        <f>3/24000000*OO[[#This Row],[135 (05JUL1985 18:00:00)-Water Temperature (C)]]*OO[[#This Row],[77]]</f>
        <v>6.8231687183962499E-4</v>
      </c>
      <c r="CB543" s="10">
        <f>3/24000000*OO[[#This Row],[136 (05JUL1985 21:00:00)-Water Temperature (C)]]*OO[[#This Row],[78]]</f>
        <v>8.6330025687525003E-4</v>
      </c>
      <c r="CC543" s="10">
        <f>3/24000000*OO[[#This Row],[137 (06JUL1985 00:00:00)-Water Temperature (C)]]*OO[[#This Row],[79]]</f>
        <v>1.0766279952251249E-3</v>
      </c>
      <c r="CD543" s="10">
        <f>3/24000000*OO[[#This Row],[138 (06JUL1985 03:00:00)-Water Temperature (C)]]*OO[[#This Row],[80]]</f>
        <v>1.3265126429557498E-3</v>
      </c>
      <c r="CE543" s="10">
        <f>3/24000000*OO[[#This Row],[139 (06JUL1985 06:00:00)-Water Temperature (C)]]*OO[[#This Row],[81]]</f>
        <v>1.6166744823778749E-3</v>
      </c>
      <c r="CF543" s="10">
        <f>3/24000000*OO[[#This Row],[140 (06JUL1985 09:00:00)-Water Temperature (C)]]*OO[[#This Row],[82]]</f>
        <v>1.954886236524375E-3</v>
      </c>
      <c r="CG543" s="10">
        <f>3/24000000*OO[[#This Row],[141 (06JUL1985 12:00:00)-Water Temperature (C)]]*OO[[#This Row],[83]]</f>
        <v>2.3422062644749995E-3</v>
      </c>
      <c r="CH543" s="10">
        <f>3/24000000*OO[[#This Row],[142 (06JUL1985 15:00:00)-Water Temperature (C)]]*OO[[#This Row],[84]]</f>
        <v>2.7796546657918751E-3</v>
      </c>
      <c r="CI543" s="10">
        <f>3/24000000*OO[[#This Row],[143 (06JUL1985 18:00:00)-Water Temperature (C)]]*OO[[#This Row],[85]]</f>
        <v>3.2683940038837501E-3</v>
      </c>
      <c r="CJ543" s="10">
        <f>3/24000000*OO[[#This Row],[144 (06JUL1985 21:00:00)-Water Temperature (C)]]*OO[[#This Row],[86]]</f>
        <v>3.8031550495015005E-3</v>
      </c>
      <c r="CK543" s="10">
        <f>3/24000000*OO[[#This Row],[145 (07JUL1985 00:00:00)-Water Temperature (C)]]*OO[[#This Row],[87]]</f>
        <v>4.3849211744399997E-3</v>
      </c>
      <c r="CL543" s="10">
        <f>3/24000000*OO[[#This Row],[146 (07JUL1985 03:00:00)-Water Temperature (C)]]*OO[[#This Row],[88]]</f>
        <v>5.0172886798575001E-3</v>
      </c>
      <c r="CM543" s="10">
        <f>3/24000000*OO[[#This Row],[147 (07JUL1985 06:00:00)-Water Temperature (C)]]*OO[[#This Row],[89]]</f>
        <v>5.7026374700924988E-3</v>
      </c>
      <c r="CN543" s="10">
        <f>3/24000000*OO[[#This Row],[148 (07JUL1985 09:00:00)-Water Temperature (C)]]*OO[[#This Row],[90]]</f>
        <v>6.4455153812024999E-3</v>
      </c>
      <c r="CO543" s="10">
        <f>3/24000000*OO[[#This Row],[149 (07JUL1985 12:00:00)-Water Temperature (C)]]*OO[[#This Row],[91]]</f>
        <v>7.2495742843200007E-3</v>
      </c>
      <c r="CP543" s="10">
        <f>3/24000000*OO[[#This Row],[150 (07JUL1985 15:00:00)-Water Temperature (C)]]*OO[[#This Row],[92]]</f>
        <v>8.1171737354812507E-3</v>
      </c>
      <c r="CQ543" s="10">
        <f>3/24000000*OO[[#This Row],[151 (07JUL1985 18:00:00)-Water Temperature (C)]]*OO[[#This Row],[93]]</f>
        <v>9.0269815689950003E-3</v>
      </c>
      <c r="CR543" s="10">
        <f>3/24000000*OO[[#This Row],[152 (07JUL1985 21:00:00)-Water Temperature (C)]]*OO[[#This Row],[94]]</f>
        <v>9.970793497129999E-3</v>
      </c>
      <c r="CS543" s="10">
        <f>3/24000000*OO[[#This Row],[153 (08JUL1985 00:00:00)-Water Temperature (C)]]*OO[[#This Row],[95]]</f>
        <v>1.0955422784643749E-2</v>
      </c>
      <c r="CT543" s="10">
        <f>3/24000000*OO[[#This Row],[154 (08JUL1985 03:00:00)-Water Temperature (C)]]*OO[[#This Row],[96]]</f>
        <v>1.198082227698625E-2</v>
      </c>
      <c r="CU543" s="10">
        <f>3/24000000*OO[[#This Row],[155 (08JUL1985 06:00:00)-Water Temperature (C)]]*OO[[#This Row],[97]]</f>
        <v>1.3048994515570001E-2</v>
      </c>
      <c r="CV543" s="10">
        <f>3/24000000*OO[[#This Row],[156 (08JUL1985 09:00:00)-Water Temperature (C)]]*OO[[#This Row],[98]]</f>
        <v>1.4182723258109998E-2</v>
      </c>
      <c r="CW543" s="10">
        <f>3/24000000*OO[[#This Row],[157 (08JUL1985 12:00:00)-Water Temperature (C)]]*OO[[#This Row],[99]]</f>
        <v>1.5374707290312503E-2</v>
      </c>
    </row>
    <row r="544" spans="1:101" x14ac:dyDescent="0.35">
      <c r="A544" t="s">
        <v>551</v>
      </c>
      <c r="B544">
        <v>5230.1180000000004</v>
      </c>
      <c r="C544" s="10">
        <f>3/24*OO[[#This Row],[59 (26JUN1985 06:00:00)-Water Temperature (C)]]*OO[[#This Row],[1]]/SUM(OO[1])</f>
        <v>0</v>
      </c>
      <c r="D544" s="10">
        <f>3/24*OO[[#This Row],[60 (26JUN1985 09:00:00)-Water Temperature (C)]]*OO[[#This Row],[2]]/SUM(OO[2])</f>
        <v>0</v>
      </c>
      <c r="E544" s="10">
        <f>3/24*OO[[#This Row],[61 (26JUN1985 12:00:00)-Water Temperature (C)]]*OO[[#This Row],[3]]/SUM(OO[3])</f>
        <v>0</v>
      </c>
      <c r="F544" s="10">
        <f>3/24*OO[[#This Row],[62 (26JUN1985 15:00:00)-Water Temperature (C)]]*OO[[#This Row],[4]]/SUM(OO[4])</f>
        <v>0</v>
      </c>
      <c r="G544" s="10">
        <f>3/24*OO[[#This Row],[63 (26JUN1985 18:00:00)-Water Temperature (C)]]*OO[[#This Row],[5]]/SUM(OO[5])</f>
        <v>0</v>
      </c>
      <c r="H544" s="10">
        <f>3/24*OO[[#This Row],[64 (26JUN1985 21:00:00)-Water Temperature (C)]]*OO[[#This Row],[6]]/SUM(OO[6])</f>
        <v>0</v>
      </c>
      <c r="I544" s="10">
        <f>3/24*OO[[#This Row],[65 (27JUN1985 00:00:00)-Water Temperature (C)]]*OO[[#This Row],[7]]/SUM(OO[7])</f>
        <v>0</v>
      </c>
      <c r="J544" s="10">
        <f>3/24*OO[[#This Row],[66 (27JUN1985 03:00:00)-Water Temperature (C)]]*OO[[#This Row],[8]]/SUM(OO[8])</f>
        <v>0</v>
      </c>
      <c r="K544" s="10">
        <f>3/24*OO[[#This Row],[67 (27JUN1985 06:00:00)-Water Temperature (C)]]*OO[[#This Row],[9]]/SUM(OO[9])</f>
        <v>0</v>
      </c>
      <c r="L544" s="10">
        <f>3/24*OO[[#This Row],[68 (27JUN1985 09:00:00)-Water Temperature (C)]]*OO[[#This Row],[10]]/SUM(OO[10])</f>
        <v>0</v>
      </c>
      <c r="M544" s="10">
        <f>3/24*OO[[#This Row],[69 (27JUN1985 12:00:00)-Water Temperature (C)]]*OO[[#This Row],[11]]/SUM(OO[11])</f>
        <v>0</v>
      </c>
      <c r="N544" s="10">
        <f>3/24*OO[[#This Row],[70 (27JUN1985 15:00:00)-Water Temperature (C)]]*OO[[#This Row],[12]]/SUM(OO[12])</f>
        <v>0</v>
      </c>
      <c r="O544" s="10">
        <f>3/24*OO[[#This Row],[71 (27JUN1985 18:00:00)-Water Temperature (C)]]*OO[[#This Row],[13]]/SUM(OO[13])</f>
        <v>0</v>
      </c>
      <c r="P544" s="10">
        <f>3/24*OO[[#This Row],[72 (27JUN1985 21:00:00)-Water Temperature (C)]]*OO[[#This Row],[14]]/SUM(OO[14])</f>
        <v>0</v>
      </c>
      <c r="Q544" s="10">
        <f>3/24*OO[[#This Row],[73 (28JUN1985 00:00:00)-Water Temperature (C)]]*OO[[#This Row],[15]]/SUM(OO[15])</f>
        <v>0</v>
      </c>
      <c r="R544" s="10">
        <f>3/24*OO[[#This Row],[74 (28JUN1985 03:00:00)-Water Temperature (C)]]*OO[[#This Row],[16]]/SUM(OO[16])</f>
        <v>0</v>
      </c>
      <c r="S544" s="10">
        <f>3/24*OO[[#This Row],[75 (28JUN1985 06:00:00)-Water Temperature (C)]]*OO[[#This Row],[17]]/SUM(OO[17])</f>
        <v>0</v>
      </c>
      <c r="T544" s="10">
        <f>3/24*OO[[#This Row],[76 (28JUN1985 09:00:00)-Water Temperature (C)]]*OO[[#This Row],[18]]/SUM(OO[18])</f>
        <v>0</v>
      </c>
      <c r="U544" s="10">
        <f>3/24*OO[[#This Row],[77 (28JUN1985 12:00:00)-Water Temperature (C)]]*OO[[#This Row],[19]]/SUM(OO[19])</f>
        <v>0</v>
      </c>
      <c r="V544" s="10">
        <f>3/24000000*OO[[#This Row],[78 (28JUN1985 15:00:00)-Water Temperature (C)]]*OO[[#This Row],[20]]</f>
        <v>0</v>
      </c>
      <c r="W544" s="10">
        <f>3/24000000*OO[[#This Row],[79 (28JUN1985 18:00:00)-Water Temperature (C)]]*OO[[#This Row],[21]]</f>
        <v>0</v>
      </c>
      <c r="X544" s="10">
        <f>3/24000000*OO[[#This Row],[80 (28JUN1985 21:00:00)-Water Temperature (C)]]*OO[[#This Row],[22]]</f>
        <v>0</v>
      </c>
      <c r="Y544" s="10">
        <f>3/24000000*OO[[#This Row],[81 (29JUN1985 00:00:00)-Water Temperature (C)]]*OO[[#This Row],[23]]</f>
        <v>0</v>
      </c>
      <c r="Z544" s="10">
        <f>3/24000000*OO[[#This Row],[82 (29JUN1985 03:00:00)-Water Temperature (C)]]*OO[[#This Row],[24]]</f>
        <v>0</v>
      </c>
      <c r="AA544" s="10">
        <f>3/24000000*OO[[#This Row],[83 (29JUN1985 06:00:00)-Water Temperature (C)]]*OO[[#This Row],[25]]</f>
        <v>0</v>
      </c>
      <c r="AB544" s="10">
        <f>3/24000000*OO[[#This Row],[84 (29JUN1985 09:00:00)-Water Temperature (C)]]*OO[[#This Row],[26]]</f>
        <v>0</v>
      </c>
      <c r="AC544" s="10">
        <f>3/24000000*OO[[#This Row],[85 (29JUN1985 12:00:00)-Water Temperature (C)]]*OO[[#This Row],[27]]</f>
        <v>0</v>
      </c>
      <c r="AD544" s="10">
        <f>3/24000000*OO[[#This Row],[86 (29JUN1985 15:00:00)-Water Temperature (C)]]*OO[[#This Row],[28]]</f>
        <v>0</v>
      </c>
      <c r="AE544" s="10">
        <f>3/24000000*OO[[#This Row],[88 (29JUN1985 21:00:00)-Water Temperature (C)]]*OO[[#This Row],[30]]</f>
        <v>0</v>
      </c>
      <c r="AF544" s="10">
        <f>3/24000000*OO[[#This Row],[88 (29JUN1985 21:00:00)-Water Temperature (C)]]*OO[[#This Row],[30]]</f>
        <v>0</v>
      </c>
      <c r="AG544" s="10">
        <f>3/24000000*OO[[#This Row],[89 (30JUN1985 00:00:00)-Water Temperature (C)]]*OO[[#This Row],[31]]</f>
        <v>0</v>
      </c>
      <c r="AH544" s="10">
        <f>3/24000000*OO[[#This Row],[90 (30JUN1985 03:00:00)-Water Temperature (C)]]*OO[[#This Row],[32]]</f>
        <v>5.9671448956349991E-41</v>
      </c>
      <c r="AI544" s="10">
        <f>3/24000000*OO[[#This Row],[91 (30JUN1985 06:00:00)-Water Temperature (C)]]*OO[[#This Row],[33]]</f>
        <v>9.9855969851249982E-38</v>
      </c>
      <c r="AJ544" s="10">
        <f>3/24000000*OO[[#This Row],[92 (30JUN1985 09:00:00)-Water Temperature (C)]]*OO[[#This Row],[34]]</f>
        <v>7.8910246281599985E-35</v>
      </c>
      <c r="AK544" s="10">
        <f>3/24000000*OO[[#This Row],[93 (30JUN1985 12:00:00)-Water Temperature (C)]]*OO[[#This Row],[35]]</f>
        <v>3.245370110158625E-32</v>
      </c>
      <c r="AL544" s="10">
        <f>3/24000000*OO[[#This Row],[94 (30JUN1985 15:00:00)-Water Temperature (C)]]*OO[[#This Row],[36]]</f>
        <v>7.5541195354999997E-30</v>
      </c>
      <c r="AM544" s="10">
        <f>3/24000000*OO[[#This Row],[95 (30JUN1985 18:00:00)-Water Temperature (C)]]*OO[[#This Row],[37]]</f>
        <v>1.0644603446985001E-27</v>
      </c>
      <c r="AN544" s="10">
        <f>3/24000000*OO[[#This Row],[96 (30JUN1985 21:00:00)-Water Temperature (C)]]*OO[[#This Row],[38]]</f>
        <v>9.5872614094400009E-26</v>
      </c>
      <c r="AO544" s="10">
        <f>3/24000000*OO[[#This Row],[97 (01JUL1985 00:00:00)-Water Temperature (C)]]*OO[[#This Row],[39]]</f>
        <v>5.7957209678024996E-24</v>
      </c>
      <c r="AP544" s="10">
        <f>3/24000000*OO[[#This Row],[98 (01JUL1985 03:00:00)-Water Temperature (C)]]*OO[[#This Row],[40]]</f>
        <v>2.4548213802254997E-22</v>
      </c>
      <c r="AQ544" s="10">
        <f>3/24000000*OO[[#This Row],[99 (01JUL1985 06:00:00)-Water Temperature (C)]]*OO[[#This Row],[41]]</f>
        <v>7.571604698752499E-21</v>
      </c>
      <c r="AR544" s="10">
        <f>3/24000000*OO[[#This Row],[100 (01JUL1985 09:00:00)-Water Temperature (C)]]*OO[[#This Row],[42]]</f>
        <v>1.7573190915364995E-19</v>
      </c>
      <c r="AS544" s="10">
        <f>3/24000000*OO[[#This Row],[101 (01JUL1985 12:00:00)-Water Temperature (C)]]*OO[[#This Row],[43]]</f>
        <v>3.1407712503739999E-18</v>
      </c>
      <c r="AT544" s="10">
        <f>3/24000000*OO[[#This Row],[102 (01JUL1985 15:00:00)-Water Temperature (C)]]*OO[[#This Row],[44]]</f>
        <v>4.4156281933275001E-17</v>
      </c>
      <c r="AU544" s="10">
        <f>3/24000000*OO[[#This Row],[103 (01JUL1985 18:00:00)-Water Temperature (C)]]*OO[[#This Row],[45]]</f>
        <v>4.996309446768749E-16</v>
      </c>
      <c r="AV544" s="10">
        <f>3/24000000*OO[[#This Row],[104 (01JUL1985 21:00:00)-Water Temperature (C)]]*OO[[#This Row],[46]]</f>
        <v>4.6420213156999999E-15</v>
      </c>
      <c r="AW544" s="10">
        <f>3/24000000*OO[[#This Row],[105 (02JUL1985 00:00:00)-Water Temperature (C)]]*OO[[#This Row],[47]]</f>
        <v>3.6132782552879998E-14</v>
      </c>
      <c r="AX544" s="10">
        <f>3/24000000*OO[[#This Row],[106 (02JUL1985 03:00:00)-Water Temperature (C)]]*OO[[#This Row],[48]]</f>
        <v>2.3924074735000001E-13</v>
      </c>
      <c r="AY544" s="10">
        <f>3/24000000*OO[[#This Row],[107 (02JUL1985 06:00:00)-Water Temperature (C)]]*OO[[#This Row],[49]]</f>
        <v>1.3667017410325001E-12</v>
      </c>
      <c r="AZ544" s="10">
        <f>3/24000000*OO[[#This Row],[108 (02JUL1985 09:00:00)-Water Temperature (C)]]*OO[[#This Row],[50]]</f>
        <v>6.8221526662950007E-12</v>
      </c>
      <c r="BA544" s="10">
        <f>3/24000000*OO[[#This Row],[109 (02JUL1985 12:00:00)-Water Temperature (C)]]*OO[[#This Row],[51]]</f>
        <v>3.0149231872346247E-11</v>
      </c>
      <c r="BB544" s="10">
        <f>3/24000000*OO[[#This Row],[110 (02JUL1985 15:00:00)-Water Temperature (C)]]*OO[[#This Row],[52]]</f>
        <v>1.1924048939400002E-10</v>
      </c>
      <c r="BC544" s="10">
        <f>3/24000000*OO[[#This Row],[111 (02JUL1985 18:00:00)-Water Temperature (C)]]*OO[[#This Row],[53]]</f>
        <v>4.2549908773149999E-10</v>
      </c>
      <c r="BD544" s="10">
        <f>3/24000000*OO[[#This Row],[112 (02JUL1985 21:00:00)-Water Temperature (C)]]*OO[[#This Row],[54]]</f>
        <v>1.379889799232875E-9</v>
      </c>
      <c r="BE544" s="10">
        <f>3/24000000*OO[[#This Row],[113 (03JUL1985 00:00:00)-Water Temperature (C)]]*OO[[#This Row],[55]]</f>
        <v>4.097522968555499E-9</v>
      </c>
      <c r="BF544" s="10">
        <f>3/24000000*OO[[#This Row],[114 (03JUL1985 03:00:00)-Water Temperature (C)]]*OO[[#This Row],[56]]</f>
        <v>1.1246317743082498E-8</v>
      </c>
      <c r="BG544" s="10">
        <f>3/24000000*OO[[#This Row],[115 (03JUL1985 06:00:00)-Water Temperature (C)]]*OO[[#This Row],[57]]</f>
        <v>2.8764274443787497E-8</v>
      </c>
      <c r="BH544" s="10">
        <f>3/24000000*OO[[#This Row],[116 (03JUL1985 09:00:00)-Water Temperature (C)]]*OO[[#This Row],[58]]</f>
        <v>6.9045143022499997E-8</v>
      </c>
      <c r="BI544" s="10">
        <f>3/24000000*OO[[#This Row],[117 (03JUL1985 12:00:00)-Water Temperature (C)]]*OO[[#This Row],[59]]</f>
        <v>1.5606646782929998E-7</v>
      </c>
      <c r="BJ544" s="10">
        <f>3/24000000*OO[[#This Row],[118 (03JUL1985 15:00:00)-Water Temperature (C)]]*OO[[#This Row],[60]]</f>
        <v>3.3324939008132496E-7</v>
      </c>
      <c r="BK544" s="10">
        <f>3/24000000*OO[[#This Row],[119 (03JUL1985 18:00:00)-Water Temperature (C)]]*OO[[#This Row],[61]]</f>
        <v>6.7538990604050008E-7</v>
      </c>
      <c r="BL544" s="10">
        <f>3/24000000*OO[[#This Row],[120 (03JUL1985 21:00:00)-Water Temperature (C)]]*OO[[#This Row],[62]]</f>
        <v>1.3037277549704999E-6</v>
      </c>
      <c r="BM544" s="10">
        <f>3/24000000*OO[[#This Row],[121 (04JUL1985 00:00:00)-Water Temperature (C)]]*OO[[#This Row],[63]]</f>
        <v>2.4077841317985003E-6</v>
      </c>
      <c r="BN544" s="10">
        <f>3/24000000*OO[[#This Row],[122 (04JUL1985 03:00:00)-Water Temperature (C)]]*OO[[#This Row],[64]]</f>
        <v>4.2717472564725E-6</v>
      </c>
      <c r="BO544" s="10">
        <f>3/24000000*OO[[#This Row],[123 (04JUL1985 06:00:00)-Water Temperature (C)]]*OO[[#This Row],[65]]</f>
        <v>7.3047370194175003E-6</v>
      </c>
      <c r="BP544" s="10">
        <f>3/24000000*OO[[#This Row],[124 (04JUL1985 09:00:00)-Water Temperature (C)]]*OO[[#This Row],[66]]</f>
        <v>1.2098860858995E-5</v>
      </c>
      <c r="BQ544" s="10">
        <f>3/24000000*OO[[#This Row],[125 (04JUL1985 12:00:00)-Water Temperature (C)]]*OO[[#This Row],[67]]</f>
        <v>1.9415258452972497E-5</v>
      </c>
      <c r="BR544" s="10">
        <f>3/24000000*OO[[#This Row],[126 (04JUL1985 15:00:00)-Water Temperature (C)]]*OO[[#This Row],[68]]</f>
        <v>3.0230111297602499E-5</v>
      </c>
      <c r="BS544" s="10">
        <f>3/24000000*OO[[#This Row],[127 (04JUL1985 18:00:00)-Water Temperature (C)]]*OO[[#This Row],[69]]</f>
        <v>4.5773212192249994E-5</v>
      </c>
      <c r="BT544" s="10">
        <f>3/24000000*OO[[#This Row],[128 (04JUL1985 21:00:00)-Water Temperature (C)]]*OO[[#This Row],[70]]</f>
        <v>6.7519305933225004E-5</v>
      </c>
      <c r="BU544" s="10">
        <f>3/24000000*OO[[#This Row],[129 (05JUL1985 00:00:00)-Water Temperature (C)]]*OO[[#This Row],[71]]</f>
        <v>9.7166654037500005E-5</v>
      </c>
      <c r="BV544" s="10">
        <f>3/24000000*OO[[#This Row],[130 (05JUL1985 03:00:00)-Water Temperature (C)]]*OO[[#This Row],[72]]</f>
        <v>1.3680675136240001E-4</v>
      </c>
      <c r="BW544" s="10">
        <f>3/24000000*OO[[#This Row],[131 (05JUL1985 06:00:00)-Water Temperature (C)]]*OO[[#This Row],[73]]</f>
        <v>1.8888101939292497E-4</v>
      </c>
      <c r="BX544" s="10">
        <f>3/24000000*OO[[#This Row],[132 (05JUL1985 09:00:00)-Water Temperature (C)]]*OO[[#This Row],[74]]</f>
        <v>2.5656222709199999E-4</v>
      </c>
      <c r="BY544" s="10">
        <f>3/24000000*OO[[#This Row],[133 (05JUL1985 12:00:00)-Water Temperature (C)]]*OO[[#This Row],[75]]</f>
        <v>3.4271672521706247E-4</v>
      </c>
      <c r="BZ544" s="10">
        <f>3/24000000*OO[[#This Row],[134 (05JUL1985 15:00:00)-Water Temperature (C)]]*OO[[#This Row],[76]]</f>
        <v>4.5038512480312501E-4</v>
      </c>
      <c r="CA544" s="10">
        <f>3/24000000*OO[[#This Row],[135 (05JUL1985 18:00:00)-Water Temperature (C)]]*OO[[#This Row],[77]]</f>
        <v>5.8266268343100001E-4</v>
      </c>
      <c r="CB544" s="10">
        <f>3/24000000*OO[[#This Row],[136 (05JUL1985 21:00:00)-Water Temperature (C)]]*OO[[#This Row],[78]]</f>
        <v>7.4153797277274984E-4</v>
      </c>
      <c r="CC544" s="10">
        <f>3/24000000*OO[[#This Row],[137 (06JUL1985 00:00:00)-Water Temperature (C)]]*OO[[#This Row],[79]]</f>
        <v>9.3001768805749986E-4</v>
      </c>
      <c r="CD544" s="10">
        <f>3/24000000*OO[[#This Row],[138 (06JUL1985 03:00:00)-Water Temperature (C)]]*OO[[#This Row],[80]]</f>
        <v>1.1521222695674998E-3</v>
      </c>
      <c r="CE544" s="10">
        <f>3/24000000*OO[[#This Row],[139 (06JUL1985 06:00:00)-Water Temperature (C)]]*OO[[#This Row],[81]]</f>
        <v>1.4115171875962499E-3</v>
      </c>
      <c r="CF544" s="10">
        <f>3/24000000*OO[[#This Row],[140 (06JUL1985 09:00:00)-Water Temperature (C)]]*OO[[#This Row],[82]]</f>
        <v>1.7154487958059999E-3</v>
      </c>
      <c r="CG544" s="10">
        <f>3/24000000*OO[[#This Row],[141 (06JUL1985 12:00:00)-Water Temperature (C)]]*OO[[#This Row],[83]]</f>
        <v>2.0653096235395E-3</v>
      </c>
      <c r="CH544" s="10">
        <f>3/24000000*OO[[#This Row],[142 (06JUL1985 15:00:00)-Water Temperature (C)]]*OO[[#This Row],[84]]</f>
        <v>2.4624920001577498E-3</v>
      </c>
      <c r="CI544" s="10">
        <f>3/24000000*OO[[#This Row],[143 (06JUL1985 18:00:00)-Water Temperature (C)]]*OO[[#This Row],[85]]</f>
        <v>2.9085249424789998E-3</v>
      </c>
      <c r="CJ544" s="10">
        <f>3/24000000*OO[[#This Row],[144 (06JUL1985 21:00:00)-Water Temperature (C)]]*OO[[#This Row],[86]]</f>
        <v>3.3991308552074992E-3</v>
      </c>
      <c r="CK544" s="10">
        <f>3/24000000*OO[[#This Row],[145 (07JUL1985 00:00:00)-Water Temperature (C)]]*OO[[#This Row],[87]]</f>
        <v>3.9356320800842497E-3</v>
      </c>
      <c r="CL544" s="10">
        <f>3/24000000*OO[[#This Row],[146 (07JUL1985 03:00:00)-Water Temperature (C)]]*OO[[#This Row],[88]]</f>
        <v>4.5215967099900001E-3</v>
      </c>
      <c r="CM544" s="10">
        <f>3/24000000*OO[[#This Row],[147 (07JUL1985 06:00:00)-Water Temperature (C)]]*OO[[#This Row],[89]]</f>
        <v>5.1595817716849996E-3</v>
      </c>
      <c r="CN544" s="10">
        <f>3/24000000*OO[[#This Row],[148 (07JUL1985 09:00:00)-Water Temperature (C)]]*OO[[#This Row],[90]]</f>
        <v>5.8540113934799996E-3</v>
      </c>
      <c r="CO544" s="10">
        <f>3/24000000*OO[[#This Row],[149 (07JUL1985 12:00:00)-Water Temperature (C)]]*OO[[#This Row],[91]]</f>
        <v>6.6086299501987491E-3</v>
      </c>
      <c r="CP544" s="10">
        <f>3/24000000*OO[[#This Row],[150 (07JUL1985 15:00:00)-Water Temperature (C)]]*OO[[#This Row],[92]]</f>
        <v>7.4259383140249996E-3</v>
      </c>
      <c r="CQ544" s="10">
        <f>3/24000000*OO[[#This Row],[151 (07JUL1985 18:00:00)-Water Temperature (C)]]*OO[[#This Row],[93]]</f>
        <v>8.2867588315637501E-3</v>
      </c>
      <c r="CR544" s="10">
        <f>3/24000000*OO[[#This Row],[152 (07JUL1985 21:00:00)-Water Temperature (C)]]*OO[[#This Row],[94]]</f>
        <v>9.1838264643874998E-3</v>
      </c>
      <c r="CS544" s="10">
        <f>3/24000000*OO[[#This Row],[153 (08JUL1985 00:00:00)-Water Temperature (C)]]*OO[[#This Row],[95]]</f>
        <v>1.0123570183175E-2</v>
      </c>
      <c r="CT544" s="10">
        <f>3/24000000*OO[[#This Row],[154 (08JUL1985 03:00:00)-Water Temperature (C)]]*OO[[#This Row],[96]]</f>
        <v>1.1106115265722498E-2</v>
      </c>
      <c r="CU544" s="10">
        <f>3/24000000*OO[[#This Row],[155 (08JUL1985 06:00:00)-Water Temperature (C)]]*OO[[#This Row],[97]]</f>
        <v>1.2133429340156248E-2</v>
      </c>
      <c r="CV544" s="10">
        <f>3/24000000*OO[[#This Row],[156 (08JUL1985 09:00:00)-Water Temperature (C)]]*OO[[#This Row],[98]]</f>
        <v>1.3226929492616248E-2</v>
      </c>
      <c r="CW544" s="10">
        <f>3/24000000*OO[[#This Row],[157 (08JUL1985 12:00:00)-Water Temperature (C)]]*OO[[#This Row],[99]]</f>
        <v>1.4379861444932498E-2</v>
      </c>
    </row>
    <row r="545" spans="1:101" x14ac:dyDescent="0.35">
      <c r="A545" t="s">
        <v>552</v>
      </c>
      <c r="B545">
        <v>4614.0169999999998</v>
      </c>
      <c r="C545" s="10">
        <f>3/24*OO[[#This Row],[59 (26JUN1985 06:00:00)-Water Temperature (C)]]*OO[[#This Row],[1]]/SUM(OO[1])</f>
        <v>0</v>
      </c>
      <c r="D545" s="10">
        <f>3/24*OO[[#This Row],[60 (26JUN1985 09:00:00)-Water Temperature (C)]]*OO[[#This Row],[2]]/SUM(OO[2])</f>
        <v>0</v>
      </c>
      <c r="E545" s="10">
        <f>3/24*OO[[#This Row],[61 (26JUN1985 12:00:00)-Water Temperature (C)]]*OO[[#This Row],[3]]/SUM(OO[3])</f>
        <v>0</v>
      </c>
      <c r="F545" s="10">
        <f>3/24*OO[[#This Row],[62 (26JUN1985 15:00:00)-Water Temperature (C)]]*OO[[#This Row],[4]]/SUM(OO[4])</f>
        <v>0</v>
      </c>
      <c r="G545" s="10">
        <f>3/24*OO[[#This Row],[63 (26JUN1985 18:00:00)-Water Temperature (C)]]*OO[[#This Row],[5]]/SUM(OO[5])</f>
        <v>0</v>
      </c>
      <c r="H545" s="10">
        <f>3/24*OO[[#This Row],[64 (26JUN1985 21:00:00)-Water Temperature (C)]]*OO[[#This Row],[6]]/SUM(OO[6])</f>
        <v>0</v>
      </c>
      <c r="I545" s="10">
        <f>3/24*OO[[#This Row],[65 (27JUN1985 00:00:00)-Water Temperature (C)]]*OO[[#This Row],[7]]/SUM(OO[7])</f>
        <v>0</v>
      </c>
      <c r="J545" s="10">
        <f>3/24*OO[[#This Row],[66 (27JUN1985 03:00:00)-Water Temperature (C)]]*OO[[#This Row],[8]]/SUM(OO[8])</f>
        <v>0</v>
      </c>
      <c r="K545" s="10">
        <f>3/24*OO[[#This Row],[67 (27JUN1985 06:00:00)-Water Temperature (C)]]*OO[[#This Row],[9]]/SUM(OO[9])</f>
        <v>0</v>
      </c>
      <c r="L545" s="10">
        <f>3/24*OO[[#This Row],[68 (27JUN1985 09:00:00)-Water Temperature (C)]]*OO[[#This Row],[10]]/SUM(OO[10])</f>
        <v>0</v>
      </c>
      <c r="M545" s="10">
        <f>3/24*OO[[#This Row],[69 (27JUN1985 12:00:00)-Water Temperature (C)]]*OO[[#This Row],[11]]/SUM(OO[11])</f>
        <v>0</v>
      </c>
      <c r="N545" s="10">
        <f>3/24*OO[[#This Row],[70 (27JUN1985 15:00:00)-Water Temperature (C)]]*OO[[#This Row],[12]]/SUM(OO[12])</f>
        <v>0</v>
      </c>
      <c r="O545" s="10">
        <f>3/24*OO[[#This Row],[71 (27JUN1985 18:00:00)-Water Temperature (C)]]*OO[[#This Row],[13]]/SUM(OO[13])</f>
        <v>0</v>
      </c>
      <c r="P545" s="10">
        <f>3/24*OO[[#This Row],[72 (27JUN1985 21:00:00)-Water Temperature (C)]]*OO[[#This Row],[14]]/SUM(OO[14])</f>
        <v>0</v>
      </c>
      <c r="Q545" s="10">
        <f>3/24*OO[[#This Row],[73 (28JUN1985 00:00:00)-Water Temperature (C)]]*OO[[#This Row],[15]]/SUM(OO[15])</f>
        <v>0</v>
      </c>
      <c r="R545" s="10">
        <f>3/24*OO[[#This Row],[74 (28JUN1985 03:00:00)-Water Temperature (C)]]*OO[[#This Row],[16]]/SUM(OO[16])</f>
        <v>0</v>
      </c>
      <c r="S545" s="10">
        <f>3/24*OO[[#This Row],[75 (28JUN1985 06:00:00)-Water Temperature (C)]]*OO[[#This Row],[17]]/SUM(OO[17])</f>
        <v>0</v>
      </c>
      <c r="T545" s="10">
        <f>3/24*OO[[#This Row],[76 (28JUN1985 09:00:00)-Water Temperature (C)]]*OO[[#This Row],[18]]/SUM(OO[18])</f>
        <v>0</v>
      </c>
      <c r="U545" s="10">
        <f>3/24*OO[[#This Row],[77 (28JUN1985 12:00:00)-Water Temperature (C)]]*OO[[#This Row],[19]]/SUM(OO[19])</f>
        <v>0</v>
      </c>
      <c r="V545" s="10">
        <f>3/24000000*OO[[#This Row],[78 (28JUN1985 15:00:00)-Water Temperature (C)]]*OO[[#This Row],[20]]</f>
        <v>0</v>
      </c>
      <c r="W545" s="10">
        <f>3/24000000*OO[[#This Row],[79 (28JUN1985 18:00:00)-Water Temperature (C)]]*OO[[#This Row],[21]]</f>
        <v>0</v>
      </c>
      <c r="X545" s="10">
        <f>3/24000000*OO[[#This Row],[80 (28JUN1985 21:00:00)-Water Temperature (C)]]*OO[[#This Row],[22]]</f>
        <v>0</v>
      </c>
      <c r="Y545" s="10">
        <f>3/24000000*OO[[#This Row],[81 (29JUN1985 00:00:00)-Water Temperature (C)]]*OO[[#This Row],[23]]</f>
        <v>0</v>
      </c>
      <c r="Z545" s="10">
        <f>3/24000000*OO[[#This Row],[82 (29JUN1985 03:00:00)-Water Temperature (C)]]*OO[[#This Row],[24]]</f>
        <v>0</v>
      </c>
      <c r="AA545" s="10">
        <f>3/24000000*OO[[#This Row],[83 (29JUN1985 06:00:00)-Water Temperature (C)]]*OO[[#This Row],[25]]</f>
        <v>0</v>
      </c>
      <c r="AB545" s="10">
        <f>3/24000000*OO[[#This Row],[84 (29JUN1985 09:00:00)-Water Temperature (C)]]*OO[[#This Row],[26]]</f>
        <v>0</v>
      </c>
      <c r="AC545" s="10">
        <f>3/24000000*OO[[#This Row],[85 (29JUN1985 12:00:00)-Water Temperature (C)]]*OO[[#This Row],[27]]</f>
        <v>0</v>
      </c>
      <c r="AD545" s="10">
        <f>3/24000000*OO[[#This Row],[86 (29JUN1985 15:00:00)-Water Temperature (C)]]*OO[[#This Row],[28]]</f>
        <v>0</v>
      </c>
      <c r="AE545" s="10">
        <f>3/24000000*OO[[#This Row],[88 (29JUN1985 21:00:00)-Water Temperature (C)]]*OO[[#This Row],[30]]</f>
        <v>0</v>
      </c>
      <c r="AF545" s="10">
        <f>3/24000000*OO[[#This Row],[88 (29JUN1985 21:00:00)-Water Temperature (C)]]*OO[[#This Row],[30]]</f>
        <v>0</v>
      </c>
      <c r="AG545" s="10">
        <f>3/24000000*OO[[#This Row],[89 (30JUN1985 00:00:00)-Water Temperature (C)]]*OO[[#This Row],[31]]</f>
        <v>0</v>
      </c>
      <c r="AH545" s="10">
        <f>3/24000000*OO[[#This Row],[90 (30JUN1985 03:00:00)-Water Temperature (C)]]*OO[[#This Row],[32]]</f>
        <v>1.9763185554839999E-41</v>
      </c>
      <c r="AI545" s="10">
        <f>3/24000000*OO[[#This Row],[91 (30JUN1985 06:00:00)-Water Temperature (C)]]*OO[[#This Row],[33]]</f>
        <v>3.4947824534804999E-38</v>
      </c>
      <c r="AJ545" s="10">
        <f>3/24000000*OO[[#This Row],[92 (30JUN1985 09:00:00)-Water Temperature (C)]]*OO[[#This Row],[34]]</f>
        <v>2.90769807321E-35</v>
      </c>
      <c r="AK545" s="10">
        <f>3/24000000*OO[[#This Row],[93 (30JUN1985 12:00:00)-Water Temperature (C)]]*OO[[#This Row],[35]]</f>
        <v>1.2545995287860001E-32</v>
      </c>
      <c r="AL545" s="10">
        <f>3/24000000*OO[[#This Row],[94 (30JUN1985 15:00:00)-Water Temperature (C)]]*OO[[#This Row],[36]]</f>
        <v>3.0533535636944998E-30</v>
      </c>
      <c r="AM545" s="10">
        <f>3/24000000*OO[[#This Row],[95 (30JUN1985 18:00:00)-Water Temperature (C)]]*OO[[#This Row],[37]]</f>
        <v>4.4866606624774994E-28</v>
      </c>
      <c r="AN545" s="10">
        <f>3/24000000*OO[[#This Row],[96 (30JUN1985 21:00:00)-Water Temperature (C)]]*OO[[#This Row],[38]]</f>
        <v>4.2041428786499992E-26</v>
      </c>
      <c r="AO545" s="10">
        <f>3/24000000*OO[[#This Row],[97 (01JUL1985 00:00:00)-Water Temperature (C)]]*OO[[#This Row],[39]]</f>
        <v>2.6385034448993746E-24</v>
      </c>
      <c r="AP545" s="10">
        <f>3/24000000*OO[[#This Row],[98 (01JUL1985 03:00:00)-Water Temperature (C)]]*OO[[#This Row],[40]]</f>
        <v>1.1580165134899998E-22</v>
      </c>
      <c r="AQ545" s="10">
        <f>3/24000000*OO[[#This Row],[99 (01JUL1985 06:00:00)-Water Temperature (C)]]*OO[[#This Row],[41]]</f>
        <v>3.6949949483579999E-21</v>
      </c>
      <c r="AR545" s="10">
        <f>3/24000000*OO[[#This Row],[100 (01JUL1985 09:00:00)-Water Temperature (C)]]*OO[[#This Row],[42]]</f>
        <v>8.8569365391812485E-20</v>
      </c>
      <c r="AS545" s="10">
        <f>3/24000000*OO[[#This Row],[101 (01JUL1985 12:00:00)-Water Temperature (C)]]*OO[[#This Row],[43]]</f>
        <v>1.6323578913939997E-18</v>
      </c>
      <c r="AT545" s="10">
        <f>3/24000000*OO[[#This Row],[102 (01JUL1985 15:00:00)-Water Temperature (C)]]*OO[[#This Row],[44]]</f>
        <v>2.3632743843112498E-17</v>
      </c>
      <c r="AU545" s="10">
        <f>3/24000000*OO[[#This Row],[103 (01JUL1985 18:00:00)-Water Temperature (C)]]*OO[[#This Row],[45]]</f>
        <v>2.7493352962559993E-16</v>
      </c>
      <c r="AV545" s="10">
        <f>3/24000000*OO[[#This Row],[104 (01JUL1985 21:00:00)-Water Temperature (C)]]*OO[[#This Row],[46]]</f>
        <v>2.6217753316274999E-15</v>
      </c>
      <c r="AW545" s="10">
        <f>3/24000000*OO[[#This Row],[105 (02JUL1985 00:00:00)-Water Temperature (C)]]*OO[[#This Row],[47]]</f>
        <v>2.091912601467375E-14</v>
      </c>
      <c r="AX545" s="10">
        <f>3/24000000*OO[[#This Row],[106 (02JUL1985 03:00:00)-Water Temperature (C)]]*OO[[#This Row],[48]]</f>
        <v>1.4180876472374999E-13</v>
      </c>
      <c r="AY545" s="10">
        <f>3/24000000*OO[[#This Row],[107 (02JUL1985 06:00:00)-Water Temperature (C)]]*OO[[#This Row],[49]]</f>
        <v>8.2847764331999995E-13</v>
      </c>
      <c r="AZ545" s="10">
        <f>3/24000000*OO[[#This Row],[108 (02JUL1985 09:00:00)-Water Temperature (C)]]*OO[[#This Row],[50]]</f>
        <v>4.2246775304874999E-12</v>
      </c>
      <c r="BA545" s="10">
        <f>3/24000000*OO[[#This Row],[109 (02JUL1985 12:00:00)-Water Temperature (C)]]*OO[[#This Row],[51]]</f>
        <v>1.905294467876E-11</v>
      </c>
      <c r="BB545" s="10">
        <f>3/24000000*OO[[#This Row],[110 (02JUL1985 15:00:00)-Water Temperature (C)]]*OO[[#This Row],[52]]</f>
        <v>7.6822968040299988E-11</v>
      </c>
      <c r="BC545" s="10">
        <f>3/24000000*OO[[#This Row],[111 (02JUL1985 18:00:00)-Water Temperature (C)]]*OO[[#This Row],[53]]</f>
        <v>2.7920967008566245E-10</v>
      </c>
      <c r="BD545" s="10">
        <f>3/24000000*OO[[#This Row],[112 (02JUL1985 21:00:00)-Water Temperature (C)]]*OO[[#This Row],[54]]</f>
        <v>9.2140381493600008E-10</v>
      </c>
      <c r="BE545" s="10">
        <f>3/24000000*OO[[#This Row],[113 (03JUL1985 00:00:00)-Water Temperature (C)]]*OO[[#This Row],[55]]</f>
        <v>2.7817966426882501E-9</v>
      </c>
      <c r="BF545" s="10">
        <f>3/24000000*OO[[#This Row],[114 (03JUL1985 03:00:00)-Water Temperature (C)]]*OO[[#This Row],[56]]</f>
        <v>7.7563593753637495E-9</v>
      </c>
      <c r="BG545" s="10">
        <f>3/24000000*OO[[#This Row],[115 (03JUL1985 06:00:00)-Water Temperature (C)]]*OO[[#This Row],[57]]</f>
        <v>2.0138500985644997E-8</v>
      </c>
      <c r="BH545" s="10">
        <f>3/24000000*OO[[#This Row],[116 (03JUL1985 09:00:00)-Water Temperature (C)]]*OO[[#This Row],[58]]</f>
        <v>4.9034444526899998E-8</v>
      </c>
      <c r="BI545" s="10">
        <f>3/24000000*OO[[#This Row],[117 (03JUL1985 12:00:00)-Water Temperature (C)]]*OO[[#This Row],[59]]</f>
        <v>1.1234497869437502E-7</v>
      </c>
      <c r="BJ545" s="10">
        <f>3/24000000*OO[[#This Row],[118 (03JUL1985 15:00:00)-Water Temperature (C)]]*OO[[#This Row],[60]]</f>
        <v>2.4299058646154999E-7</v>
      </c>
      <c r="BK545" s="10">
        <f>3/24000000*OO[[#This Row],[119 (03JUL1985 18:00:00)-Water Temperature (C)]]*OO[[#This Row],[61]]</f>
        <v>4.985277231513749E-7</v>
      </c>
      <c r="BL545" s="10">
        <f>3/24000000*OO[[#This Row],[120 (03JUL1985 21:00:00)-Water Temperature (C)]]*OO[[#This Row],[62]]</f>
        <v>9.7363426462312495E-7</v>
      </c>
      <c r="BM545" s="10">
        <f>3/24000000*OO[[#This Row],[121 (04JUL1985 00:00:00)-Water Temperature (C)]]*OO[[#This Row],[63]]</f>
        <v>1.8182980486896247E-6</v>
      </c>
      <c r="BN545" s="10">
        <f>3/24000000*OO[[#This Row],[122 (04JUL1985 03:00:00)-Water Temperature (C)]]*OO[[#This Row],[64]]</f>
        <v>3.2603026154999995E-6</v>
      </c>
      <c r="BO545" s="10">
        <f>3/24000000*OO[[#This Row],[123 (04JUL1985 06:00:00)-Water Temperature (C)]]*OO[[#This Row],[65]]</f>
        <v>5.6316834759649985E-6</v>
      </c>
      <c r="BP545" s="10">
        <f>3/24000000*OO[[#This Row],[124 (04JUL1985 09:00:00)-Water Temperature (C)]]*OO[[#This Row],[66]]</f>
        <v>9.4178418380437512E-6</v>
      </c>
      <c r="BQ545" s="10">
        <f>3/24000000*OO[[#This Row],[125 (04JUL1985 12:00:00)-Water Temperature (C)]]*OO[[#This Row],[67]]</f>
        <v>1.5252237885330001E-5</v>
      </c>
      <c r="BR545" s="10">
        <f>3/24000000*OO[[#This Row],[126 (04JUL1985 15:00:00)-Water Temperature (C)]]*OO[[#This Row],[68]]</f>
        <v>2.3957039983424999E-5</v>
      </c>
      <c r="BS545" s="10">
        <f>3/24000000*OO[[#This Row],[127 (04JUL1985 18:00:00)-Water Temperature (C)]]*OO[[#This Row],[69]]</f>
        <v>3.6579918117844998E-5</v>
      </c>
      <c r="BT545" s="10">
        <f>3/24000000*OO[[#This Row],[128 (04JUL1985 21:00:00)-Water Temperature (C)]]*OO[[#This Row],[70]]</f>
        <v>5.4392324891849999E-5</v>
      </c>
      <c r="BU545" s="10">
        <f>3/24000000*OO[[#This Row],[129 (05JUL1985 00:00:00)-Water Temperature (C)]]*OO[[#This Row],[71]]</f>
        <v>7.8878473592187506E-5</v>
      </c>
      <c r="BV545" s="10">
        <f>3/24000000*OO[[#This Row],[130 (05JUL1985 03:00:00)-Water Temperature (C)]]*OO[[#This Row],[72]]</f>
        <v>1.1187621892837501E-4</v>
      </c>
      <c r="BW545" s="10">
        <f>3/24000000*OO[[#This Row],[131 (05JUL1985 06:00:00)-Water Temperature (C)]]*OO[[#This Row],[73]]</f>
        <v>1.5555106611380001E-4</v>
      </c>
      <c r="BX545" s="10">
        <f>3/24000000*OO[[#This Row],[132 (05JUL1985 09:00:00)-Water Temperature (C)]]*OO[[#This Row],[74]]</f>
        <v>2.1271803985035005E-4</v>
      </c>
      <c r="BY545" s="10">
        <f>3/24000000*OO[[#This Row],[133 (05JUL1985 12:00:00)-Water Temperature (C)]]*OO[[#This Row],[75]]</f>
        <v>2.8598940984877498E-4</v>
      </c>
      <c r="BZ545" s="10">
        <f>3/24000000*OO[[#This Row],[134 (05JUL1985 15:00:00)-Water Temperature (C)]]*OO[[#This Row],[76]]</f>
        <v>3.7816839928323751E-4</v>
      </c>
      <c r="CA545" s="10">
        <f>3/24000000*OO[[#This Row],[135 (05JUL1985 18:00:00)-Water Temperature (C)]]*OO[[#This Row],[77]]</f>
        <v>4.9215317171037493E-4</v>
      </c>
      <c r="CB545" s="10">
        <f>3/24000000*OO[[#This Row],[136 (05JUL1985 21:00:00)-Water Temperature (C)]]*OO[[#This Row],[78]]</f>
        <v>6.2994901172287493E-4</v>
      </c>
      <c r="CC545" s="10">
        <f>3/24000000*OO[[#This Row],[137 (06JUL1985 00:00:00)-Water Temperature (C)]]*OO[[#This Row],[79]]</f>
        <v>7.9442896644099995E-4</v>
      </c>
      <c r="CD545" s="10">
        <f>3/24000000*OO[[#This Row],[138 (06JUL1985 03:00:00)-Water Temperature (C)]]*OO[[#This Row],[80]]</f>
        <v>9.8938110425687473E-4</v>
      </c>
      <c r="CE545" s="10">
        <f>3/24000000*OO[[#This Row],[139 (06JUL1985 06:00:00)-Water Temperature (C)]]*OO[[#This Row],[81]]</f>
        <v>1.2183342818172498E-3</v>
      </c>
      <c r="CF545" s="10">
        <f>3/24000000*OO[[#This Row],[140 (06JUL1985 09:00:00)-Water Temperature (C)]]*OO[[#This Row],[82]]</f>
        <v>1.4879564545174999E-3</v>
      </c>
      <c r="CG545" s="10">
        <f>3/24000000*OO[[#This Row],[141 (06JUL1985 12:00:00)-Water Temperature (C)]]*OO[[#This Row],[83]]</f>
        <v>1.7999084194575E-3</v>
      </c>
      <c r="CH545" s="10">
        <f>3/24000000*OO[[#This Row],[142 (06JUL1985 15:00:00)-Water Temperature (C)]]*OO[[#This Row],[84]]</f>
        <v>2.1558379127342496E-3</v>
      </c>
      <c r="CI545" s="10">
        <f>3/24000000*OO[[#This Row],[143 (06JUL1985 18:00:00)-Water Temperature (C)]]*OO[[#This Row],[85]]</f>
        <v>2.5575427909301247E-3</v>
      </c>
      <c r="CJ545" s="10">
        <f>3/24000000*OO[[#This Row],[144 (06JUL1985 21:00:00)-Water Temperature (C)]]*OO[[#This Row],[86]]</f>
        <v>3.001682977856E-3</v>
      </c>
      <c r="CK545" s="10">
        <f>3/24000000*OO[[#This Row],[145 (07JUL1985 00:00:00)-Water Temperature (C)]]*OO[[#This Row],[87]]</f>
        <v>3.4897543531381245E-3</v>
      </c>
      <c r="CL545" s="10">
        <f>3/24000000*OO[[#This Row],[146 (07JUL1985 03:00:00)-Water Temperature (C)]]*OO[[#This Row],[88]]</f>
        <v>4.025305261938999E-3</v>
      </c>
      <c r="CM545" s="10">
        <f>3/24000000*OO[[#This Row],[147 (07JUL1985 06:00:00)-Water Temperature (C)]]*OO[[#This Row],[89]]</f>
        <v>4.61097661034E-3</v>
      </c>
      <c r="CN545" s="10">
        <f>3/24000000*OO[[#This Row],[148 (07JUL1985 09:00:00)-Water Temperature (C)]]*OO[[#This Row],[90]]</f>
        <v>5.2510419519025001E-3</v>
      </c>
      <c r="CO545" s="10">
        <f>3/24000000*OO[[#This Row],[149 (07JUL1985 12:00:00)-Water Temperature (C)]]*OO[[#This Row],[91]]</f>
        <v>5.9492642869599993E-3</v>
      </c>
      <c r="CP545" s="10">
        <f>3/24000000*OO[[#This Row],[150 (07JUL1985 15:00:00)-Water Temperature (C)]]*OO[[#This Row],[92]]</f>
        <v>6.7083050673625013E-3</v>
      </c>
      <c r="CQ545" s="10">
        <f>3/24000000*OO[[#This Row],[151 (07JUL1985 18:00:00)-Water Temperature (C)]]*OO[[#This Row],[93]]</f>
        <v>7.5112053700499993E-3</v>
      </c>
      <c r="CR545" s="10">
        <f>3/24000000*OO[[#This Row],[152 (07JUL1985 21:00:00)-Water Temperature (C)]]*OO[[#This Row],[94]]</f>
        <v>8.3515582669999987E-3</v>
      </c>
      <c r="CS545" s="10">
        <f>3/24000000*OO[[#This Row],[153 (08JUL1985 00:00:00)-Water Temperature (C)]]*OO[[#This Row],[95]]</f>
        <v>9.2353142628450006E-3</v>
      </c>
      <c r="CT545" s="10">
        <f>3/24000000*OO[[#This Row],[154 (08JUL1985 03:00:00)-Water Temperature (C)]]*OO[[#This Row],[96]]</f>
        <v>1.0162885321435E-2</v>
      </c>
      <c r="CU545" s="10">
        <f>3/24000000*OO[[#This Row],[155 (08JUL1985 06:00:00)-Water Temperature (C)]]*OO[[#This Row],[97]]</f>
        <v>1.1136104615549997E-2</v>
      </c>
      <c r="CV545" s="10">
        <f>3/24000000*OO[[#This Row],[156 (08JUL1985 09:00:00)-Water Temperature (C)]]*OO[[#This Row],[98]]</f>
        <v>1.2174823692E-2</v>
      </c>
      <c r="CW545" s="10">
        <f>3/24000000*OO[[#This Row],[157 (08JUL1985 12:00:00)-Water Temperature (C)]]*OO[[#This Row],[99]]</f>
        <v>1.3273197181470001E-2</v>
      </c>
    </row>
    <row r="546" spans="1:101" x14ac:dyDescent="0.35">
      <c r="A546" t="s">
        <v>553</v>
      </c>
      <c r="B546">
        <v>8950.6470000000008</v>
      </c>
      <c r="C546" s="10">
        <f>3/24*OO[[#This Row],[59 (26JUN1985 06:00:00)-Water Temperature (C)]]*OO[[#This Row],[1]]/SUM(OO[1])</f>
        <v>0</v>
      </c>
      <c r="D546" s="10">
        <f>3/24*OO[[#This Row],[60 (26JUN1985 09:00:00)-Water Temperature (C)]]*OO[[#This Row],[2]]/SUM(OO[2])</f>
        <v>0</v>
      </c>
      <c r="E546" s="10">
        <f>3/24*OO[[#This Row],[61 (26JUN1985 12:00:00)-Water Temperature (C)]]*OO[[#This Row],[3]]/SUM(OO[3])</f>
        <v>0</v>
      </c>
      <c r="F546" s="10">
        <f>3/24*OO[[#This Row],[62 (26JUN1985 15:00:00)-Water Temperature (C)]]*OO[[#This Row],[4]]/SUM(OO[4])</f>
        <v>0</v>
      </c>
      <c r="G546" s="10">
        <f>3/24*OO[[#This Row],[63 (26JUN1985 18:00:00)-Water Temperature (C)]]*OO[[#This Row],[5]]/SUM(OO[5])</f>
        <v>0</v>
      </c>
      <c r="H546" s="10">
        <f>3/24*OO[[#This Row],[64 (26JUN1985 21:00:00)-Water Temperature (C)]]*OO[[#This Row],[6]]/SUM(OO[6])</f>
        <v>0</v>
      </c>
      <c r="I546" s="10">
        <f>3/24*OO[[#This Row],[65 (27JUN1985 00:00:00)-Water Temperature (C)]]*OO[[#This Row],[7]]/SUM(OO[7])</f>
        <v>0</v>
      </c>
      <c r="J546" s="10">
        <f>3/24*OO[[#This Row],[66 (27JUN1985 03:00:00)-Water Temperature (C)]]*OO[[#This Row],[8]]/SUM(OO[8])</f>
        <v>0</v>
      </c>
      <c r="K546" s="10">
        <f>3/24*OO[[#This Row],[67 (27JUN1985 06:00:00)-Water Temperature (C)]]*OO[[#This Row],[9]]/SUM(OO[9])</f>
        <v>0</v>
      </c>
      <c r="L546" s="10">
        <f>3/24*OO[[#This Row],[68 (27JUN1985 09:00:00)-Water Temperature (C)]]*OO[[#This Row],[10]]/SUM(OO[10])</f>
        <v>0</v>
      </c>
      <c r="M546" s="10">
        <f>3/24*OO[[#This Row],[69 (27JUN1985 12:00:00)-Water Temperature (C)]]*OO[[#This Row],[11]]/SUM(OO[11])</f>
        <v>0</v>
      </c>
      <c r="N546" s="10">
        <f>3/24*OO[[#This Row],[70 (27JUN1985 15:00:00)-Water Temperature (C)]]*OO[[#This Row],[12]]/SUM(OO[12])</f>
        <v>0</v>
      </c>
      <c r="O546" s="10">
        <f>3/24*OO[[#This Row],[71 (27JUN1985 18:00:00)-Water Temperature (C)]]*OO[[#This Row],[13]]/SUM(OO[13])</f>
        <v>0</v>
      </c>
      <c r="P546" s="10">
        <f>3/24*OO[[#This Row],[72 (27JUN1985 21:00:00)-Water Temperature (C)]]*OO[[#This Row],[14]]/SUM(OO[14])</f>
        <v>0</v>
      </c>
      <c r="Q546" s="10">
        <f>3/24*OO[[#This Row],[73 (28JUN1985 00:00:00)-Water Temperature (C)]]*OO[[#This Row],[15]]/SUM(OO[15])</f>
        <v>0</v>
      </c>
      <c r="R546" s="10">
        <f>3/24*OO[[#This Row],[74 (28JUN1985 03:00:00)-Water Temperature (C)]]*OO[[#This Row],[16]]/SUM(OO[16])</f>
        <v>0</v>
      </c>
      <c r="S546" s="10">
        <f>3/24*OO[[#This Row],[75 (28JUN1985 06:00:00)-Water Temperature (C)]]*OO[[#This Row],[17]]/SUM(OO[17])</f>
        <v>0</v>
      </c>
      <c r="T546" s="10">
        <f>3/24*OO[[#This Row],[76 (28JUN1985 09:00:00)-Water Temperature (C)]]*OO[[#This Row],[18]]/SUM(OO[18])</f>
        <v>0</v>
      </c>
      <c r="U546" s="10">
        <f>3/24*OO[[#This Row],[77 (28JUN1985 12:00:00)-Water Temperature (C)]]*OO[[#This Row],[19]]/SUM(OO[19])</f>
        <v>0</v>
      </c>
      <c r="V546" s="10">
        <f>3/24000000*OO[[#This Row],[78 (28JUN1985 15:00:00)-Water Temperature (C)]]*OO[[#This Row],[20]]</f>
        <v>0</v>
      </c>
      <c r="W546" s="10">
        <f>3/24000000*OO[[#This Row],[79 (28JUN1985 18:00:00)-Water Temperature (C)]]*OO[[#This Row],[21]]</f>
        <v>0</v>
      </c>
      <c r="X546" s="10">
        <f>3/24000000*OO[[#This Row],[80 (28JUN1985 21:00:00)-Water Temperature (C)]]*OO[[#This Row],[22]]</f>
        <v>0</v>
      </c>
      <c r="Y546" s="10">
        <f>3/24000000*OO[[#This Row],[81 (29JUN1985 00:00:00)-Water Temperature (C)]]*OO[[#This Row],[23]]</f>
        <v>0</v>
      </c>
      <c r="Z546" s="10">
        <f>3/24000000*OO[[#This Row],[82 (29JUN1985 03:00:00)-Water Temperature (C)]]*OO[[#This Row],[24]]</f>
        <v>0</v>
      </c>
      <c r="AA546" s="10">
        <f>3/24000000*OO[[#This Row],[83 (29JUN1985 06:00:00)-Water Temperature (C)]]*OO[[#This Row],[25]]</f>
        <v>0</v>
      </c>
      <c r="AB546" s="10">
        <f>3/24000000*OO[[#This Row],[84 (29JUN1985 09:00:00)-Water Temperature (C)]]*OO[[#This Row],[26]]</f>
        <v>0</v>
      </c>
      <c r="AC546" s="10">
        <f>3/24000000*OO[[#This Row],[85 (29JUN1985 12:00:00)-Water Temperature (C)]]*OO[[#This Row],[27]]</f>
        <v>0</v>
      </c>
      <c r="AD546" s="10">
        <f>3/24000000*OO[[#This Row],[86 (29JUN1985 15:00:00)-Water Temperature (C)]]*OO[[#This Row],[28]]</f>
        <v>0</v>
      </c>
      <c r="AE546" s="10">
        <f>3/24000000*OO[[#This Row],[88 (29JUN1985 21:00:00)-Water Temperature (C)]]*OO[[#This Row],[30]]</f>
        <v>0</v>
      </c>
      <c r="AF546" s="10">
        <f>3/24000000*OO[[#This Row],[88 (29JUN1985 21:00:00)-Water Temperature (C)]]*OO[[#This Row],[30]]</f>
        <v>0</v>
      </c>
      <c r="AG546" s="10">
        <f>3/24000000*OO[[#This Row],[89 (30JUN1985 00:00:00)-Water Temperature (C)]]*OO[[#This Row],[31]]</f>
        <v>0</v>
      </c>
      <c r="AH546" s="10">
        <f>3/24000000*OO[[#This Row],[90 (30JUN1985 03:00:00)-Water Temperature (C)]]*OO[[#This Row],[32]]</f>
        <v>5.4812377548949996E-42</v>
      </c>
      <c r="AI546" s="10">
        <f>3/24000000*OO[[#This Row],[91 (30JUN1985 06:00:00)-Water Temperature (C)]]*OO[[#This Row],[33]]</f>
        <v>1.0430309852906249E-38</v>
      </c>
      <c r="AJ546" s="10">
        <f>3/24000000*OO[[#This Row],[92 (30JUN1985 09:00:00)-Water Temperature (C)]]*OO[[#This Row],[34]]</f>
        <v>9.2912749783725002E-36</v>
      </c>
      <c r="AK546" s="10">
        <f>3/24000000*OO[[#This Row],[93 (30JUN1985 12:00:00)-Water Temperature (C)]]*OO[[#This Row],[35]]</f>
        <v>4.27079082348125E-33</v>
      </c>
      <c r="AL546" s="10">
        <f>3/24000000*OO[[#This Row],[94 (30JUN1985 15:00:00)-Water Temperature (C)]]*OO[[#This Row],[36]]</f>
        <v>1.1018835453903748E-30</v>
      </c>
      <c r="AM546" s="10">
        <f>3/24000000*OO[[#This Row],[95 (30JUN1985 18:00:00)-Water Temperature (C)]]*OO[[#This Row],[37]]</f>
        <v>1.7096503089119995E-28</v>
      </c>
      <c r="AN546" s="10">
        <f>3/24000000*OO[[#This Row],[96 (30JUN1985 21:00:00)-Water Temperature (C)]]*OO[[#This Row],[38]]</f>
        <v>1.68562160080825E-26</v>
      </c>
      <c r="AO546" s="10">
        <f>3/24000000*OO[[#This Row],[97 (01JUL1985 00:00:00)-Water Temperature (C)]]*OO[[#This Row],[39]]</f>
        <v>1.109503111633E-24</v>
      </c>
      <c r="AP546" s="10">
        <f>3/24000000*OO[[#This Row],[98 (01JUL1985 03:00:00)-Water Temperature (C)]]*OO[[#This Row],[40]]</f>
        <v>5.0924117091712492E-23</v>
      </c>
      <c r="AQ546" s="10">
        <f>3/24000000*OO[[#This Row],[99 (01JUL1985 06:00:00)-Water Temperature (C)]]*OO[[#This Row],[41]]</f>
        <v>1.695190905567E-21</v>
      </c>
      <c r="AR546" s="10">
        <f>3/24000000*OO[[#This Row],[100 (01JUL1985 09:00:00)-Water Temperature (C)]]*OO[[#This Row],[42]]</f>
        <v>4.2274964587749993E-20</v>
      </c>
      <c r="AS546" s="10">
        <f>3/24000000*OO[[#This Row],[101 (01JUL1985 12:00:00)-Water Temperature (C)]]*OO[[#This Row],[43]]</f>
        <v>8.0858849116499986E-19</v>
      </c>
      <c r="AT546" s="10">
        <f>3/24000000*OO[[#This Row],[102 (01JUL1985 15:00:00)-Water Temperature (C)]]*OO[[#This Row],[44]]</f>
        <v>1.212241960533625E-17</v>
      </c>
      <c r="AU546" s="10">
        <f>3/24000000*OO[[#This Row],[103 (01JUL1985 18:00:00)-Water Temperature (C)]]*OO[[#This Row],[45]]</f>
        <v>1.455739734911875E-16</v>
      </c>
      <c r="AV546" s="10">
        <f>3/24000000*OO[[#This Row],[104 (01JUL1985 21:00:00)-Water Temperature (C)]]*OO[[#This Row],[46]]</f>
        <v>1.4286349419810001E-15</v>
      </c>
      <c r="AW546" s="10">
        <f>3/24000000*OO[[#This Row],[105 (02JUL1985 00:00:00)-Water Temperature (C)]]*OO[[#This Row],[47]]</f>
        <v>1.1711202449490001E-14</v>
      </c>
      <c r="AX546" s="10">
        <f>3/24000000*OO[[#This Row],[106 (02JUL1985 03:00:00)-Water Temperature (C)]]*OO[[#This Row],[48]]</f>
        <v>8.1432529053437481E-14</v>
      </c>
      <c r="AY546" s="10">
        <f>3/24000000*OO[[#This Row],[107 (02JUL1985 06:00:00)-Water Temperature (C)]]*OO[[#This Row],[49]]</f>
        <v>4.8730025131199993E-13</v>
      </c>
      <c r="AZ546" s="10">
        <f>3/24000000*OO[[#This Row],[108 (02JUL1985 09:00:00)-Water Temperature (C)]]*OO[[#This Row],[50]]</f>
        <v>2.5417710803194994E-12</v>
      </c>
      <c r="BA546" s="10">
        <f>3/24000000*OO[[#This Row],[109 (02JUL1985 12:00:00)-Water Temperature (C)]]*OO[[#This Row],[51]]</f>
        <v>1.171057872602375E-11</v>
      </c>
      <c r="BB546" s="10">
        <f>3/24000000*OO[[#This Row],[110 (02JUL1985 15:00:00)-Water Temperature (C)]]*OO[[#This Row],[52]]</f>
        <v>4.8179379917487499E-11</v>
      </c>
      <c r="BC546" s="10">
        <f>3/24000000*OO[[#This Row],[111 (02JUL1985 18:00:00)-Water Temperature (C)]]*OO[[#This Row],[53]]</f>
        <v>1.7846547125049997E-10</v>
      </c>
      <c r="BD546" s="10">
        <f>3/24000000*OO[[#This Row],[112 (02JUL1985 21:00:00)-Water Temperature (C)]]*OO[[#This Row],[54]]</f>
        <v>5.9960996352250003E-10</v>
      </c>
      <c r="BE546" s="10">
        <f>3/24000000*OO[[#This Row],[113 (03JUL1985 00:00:00)-Water Temperature (C)]]*OO[[#This Row],[55]]</f>
        <v>1.8412240351959997E-9</v>
      </c>
      <c r="BF546" s="10">
        <f>3/24000000*OO[[#This Row],[114 (03JUL1985 03:00:00)-Water Temperature (C)]]*OO[[#This Row],[56]]</f>
        <v>5.2168088304E-9</v>
      </c>
      <c r="BG546" s="10">
        <f>3/24000000*OO[[#This Row],[115 (03JUL1985 06:00:00)-Water Temperature (C)]]*OO[[#This Row],[57]]</f>
        <v>1.3753221397743749E-8</v>
      </c>
      <c r="BH546" s="10">
        <f>3/24000000*OO[[#This Row],[116 (03JUL1985 09:00:00)-Water Temperature (C)]]*OO[[#This Row],[58]]</f>
        <v>3.3971546815229999E-8</v>
      </c>
      <c r="BI546" s="10">
        <f>3/24000000*OO[[#This Row],[117 (03JUL1985 12:00:00)-Water Temperature (C)]]*OO[[#This Row],[59]]</f>
        <v>7.8894858124799989E-8</v>
      </c>
      <c r="BJ546" s="10">
        <f>3/24000000*OO[[#This Row],[118 (03JUL1985 15:00:00)-Water Temperature (C)]]*OO[[#This Row],[60]]</f>
        <v>1.728413323258375E-7</v>
      </c>
      <c r="BK546" s="10">
        <f>3/24000000*OO[[#This Row],[119 (03JUL1985 18:00:00)-Water Temperature (C)]]*OO[[#This Row],[61]]</f>
        <v>3.5895440978339999E-7</v>
      </c>
      <c r="BL546" s="10">
        <f>3/24000000*OO[[#This Row],[120 (03JUL1985 21:00:00)-Water Temperature (C)]]*OO[[#This Row],[62]]</f>
        <v>7.0924348814774999E-7</v>
      </c>
      <c r="BM546" s="10">
        <f>3/24000000*OO[[#This Row],[121 (04JUL1985 00:00:00)-Water Temperature (C)]]*OO[[#This Row],[63]]</f>
        <v>1.3392442412564999E-6</v>
      </c>
      <c r="BN546" s="10">
        <f>3/24000000*OO[[#This Row],[122 (04JUL1985 03:00:00)-Water Temperature (C)]]*OO[[#This Row],[64]]</f>
        <v>2.42664226624E-6</v>
      </c>
      <c r="BO546" s="10">
        <f>3/24000000*OO[[#This Row],[123 (04JUL1985 06:00:00)-Water Temperature (C)]]*OO[[#This Row],[65]]</f>
        <v>4.2336264248437496E-6</v>
      </c>
      <c r="BP546" s="10">
        <f>3/24000000*OO[[#This Row],[124 (04JUL1985 09:00:00)-Water Temperature (C)]]*OO[[#This Row],[66]]</f>
        <v>7.1472329297699981E-6</v>
      </c>
      <c r="BQ546" s="10">
        <f>3/24000000*OO[[#This Row],[125 (04JUL1985 12:00:00)-Water Temperature (C)]]*OO[[#This Row],[67]]</f>
        <v>1.1680071303724997E-5</v>
      </c>
      <c r="BR546" s="10">
        <f>3/24000000*OO[[#This Row],[126 (04JUL1985 15:00:00)-Water Temperature (C)]]*OO[[#This Row],[68]]</f>
        <v>1.8504997495814996E-5</v>
      </c>
      <c r="BS546" s="10">
        <f>3/24000000*OO[[#This Row],[127 (04JUL1985 18:00:00)-Water Temperature (C)]]*OO[[#This Row],[69]]</f>
        <v>2.8489071373215004E-5</v>
      </c>
      <c r="BT546" s="10">
        <f>3/24000000*OO[[#This Row],[128 (04JUL1985 21:00:00)-Water Temperature (C)]]*OO[[#This Row],[70]]</f>
        <v>4.2696656250475002E-5</v>
      </c>
      <c r="BU546" s="10">
        <f>3/24000000*OO[[#This Row],[129 (05JUL1985 00:00:00)-Water Temperature (C)]]*OO[[#This Row],[71]]</f>
        <v>6.2386553937487509E-5</v>
      </c>
      <c r="BV546" s="10">
        <f>3/24000000*OO[[#This Row],[130 (05JUL1985 03:00:00)-Water Temperature (C)]]*OO[[#This Row],[72]]</f>
        <v>8.9126223391124989E-5</v>
      </c>
      <c r="BW546" s="10">
        <f>3/24000000*OO[[#This Row],[131 (05JUL1985 06:00:00)-Water Temperature (C)]]*OO[[#This Row],[73]]</f>
        <v>1.2478022071464999E-4</v>
      </c>
      <c r="BX546" s="10">
        <f>3/24000000*OO[[#This Row],[132 (05JUL1985 09:00:00)-Water Temperature (C)]]*OO[[#This Row],[74]]</f>
        <v>1.7177200119544998E-4</v>
      </c>
      <c r="BY546" s="10">
        <f>3/24000000*OO[[#This Row],[133 (05JUL1985 12:00:00)-Water Temperature (C)]]*OO[[#This Row],[75]]</f>
        <v>2.3241005273523752E-4</v>
      </c>
      <c r="BZ546" s="10">
        <f>3/24000000*OO[[#This Row],[134 (05JUL1985 15:00:00)-Water Temperature (C)]]*OO[[#This Row],[76]]</f>
        <v>3.0919703106149999E-4</v>
      </c>
      <c r="CA546" s="10">
        <f>3/24000000*OO[[#This Row],[135 (05JUL1985 18:00:00)-Water Temperature (C)]]*OO[[#This Row],[77]]</f>
        <v>4.0475608529125001E-4</v>
      </c>
      <c r="CB546" s="10">
        <f>3/24000000*OO[[#This Row],[136 (05JUL1985 21:00:00)-Water Temperature (C)]]*OO[[#This Row],[78]]</f>
        <v>5.2101870239999997E-4</v>
      </c>
      <c r="CC546" s="10">
        <f>3/24000000*OO[[#This Row],[137 (06JUL1985 00:00:00)-Water Temperature (C)]]*OO[[#This Row],[79]]</f>
        <v>6.6063251649599991E-4</v>
      </c>
      <c r="CD546" s="10">
        <f>3/24000000*OO[[#This Row],[138 (06JUL1985 03:00:00)-Water Temperature (C)]]*OO[[#This Row],[80]]</f>
        <v>8.2706085146100003E-4</v>
      </c>
      <c r="CE546" s="10">
        <f>3/24000000*OO[[#This Row],[139 (06JUL1985 06:00:00)-Water Temperature (C)]]*OO[[#This Row],[81]]</f>
        <v>1.0235869146765001E-3</v>
      </c>
      <c r="CF546" s="10">
        <f>3/24000000*OO[[#This Row],[140 (06JUL1985 09:00:00)-Water Temperature (C)]]*OO[[#This Row],[82]]</f>
        <v>1.2561737852625E-3</v>
      </c>
      <c r="CG546" s="10">
        <f>3/24000000*OO[[#This Row],[141 (06JUL1985 12:00:00)-Water Temperature (C)]]*OO[[#This Row],[83]]</f>
        <v>1.5266409220397498E-3</v>
      </c>
      <c r="CH546" s="10">
        <f>3/24000000*OO[[#This Row],[142 (06JUL1985 15:00:00)-Water Temperature (C)]]*OO[[#This Row],[84]]</f>
        <v>1.8367839352588752E-3</v>
      </c>
      <c r="CI546" s="10">
        <f>3/24000000*OO[[#This Row],[143 (06JUL1985 18:00:00)-Water Temperature (C)]]*OO[[#This Row],[85]]</f>
        <v>2.188537857969E-3</v>
      </c>
      <c r="CJ546" s="10">
        <f>3/24000000*OO[[#This Row],[144 (06JUL1985 21:00:00)-Water Temperature (C)]]*OO[[#This Row],[86]]</f>
        <v>2.5794488676105002E-3</v>
      </c>
      <c r="CK546" s="10">
        <f>3/24000000*OO[[#This Row],[145 (07JUL1985 00:00:00)-Water Temperature (C)]]*OO[[#This Row],[87]]</f>
        <v>3.0110813872737492E-3</v>
      </c>
      <c r="CL546" s="10">
        <f>3/24000000*OO[[#This Row],[146 (07JUL1985 03:00:00)-Water Temperature (C)]]*OO[[#This Row],[88]]</f>
        <v>3.4868691883281249E-3</v>
      </c>
      <c r="CM546" s="10">
        <f>3/24000000*OO[[#This Row],[147 (07JUL1985 06:00:00)-Water Temperature (C)]]*OO[[#This Row],[89]]</f>
        <v>4.0094554118499997E-3</v>
      </c>
      <c r="CN546" s="10">
        <f>3/24000000*OO[[#This Row],[148 (07JUL1985 09:00:00)-Water Temperature (C)]]*OO[[#This Row],[90]]</f>
        <v>4.5828772181550001E-3</v>
      </c>
      <c r="CO546" s="10">
        <f>3/24000000*OO[[#This Row],[149 (07JUL1985 12:00:00)-Water Temperature (C)]]*OO[[#This Row],[91]]</f>
        <v>5.210764350832499E-3</v>
      </c>
      <c r="CP546" s="10">
        <f>3/24000000*OO[[#This Row],[150 (07JUL1985 15:00:00)-Water Temperature (C)]]*OO[[#This Row],[92]]</f>
        <v>5.8958716471875002E-3</v>
      </c>
      <c r="CQ546" s="10">
        <f>3/24000000*OO[[#This Row],[151 (07JUL1985 18:00:00)-Water Temperature (C)]]*OO[[#This Row],[93]]</f>
        <v>6.6236845104624999E-3</v>
      </c>
      <c r="CR546" s="10">
        <f>3/24000000*OO[[#This Row],[152 (07JUL1985 21:00:00)-Water Temperature (C)]]*OO[[#This Row],[94]]</f>
        <v>7.388702541900001E-3</v>
      </c>
      <c r="CS546" s="10">
        <f>3/24000000*OO[[#This Row],[153 (08JUL1985 00:00:00)-Water Temperature (C)]]*OO[[#This Row],[95]]</f>
        <v>8.1962995241237485E-3</v>
      </c>
      <c r="CT546" s="10">
        <f>3/24000000*OO[[#This Row],[154 (08JUL1985 03:00:00)-Water Temperature (C)]]*OO[[#This Row],[96]]</f>
        <v>9.0470976960649995E-3</v>
      </c>
      <c r="CU546" s="10">
        <f>3/24000000*OO[[#This Row],[155 (08JUL1985 06:00:00)-Water Temperature (C)]]*OO[[#This Row],[97]]</f>
        <v>9.9429428661637499E-3</v>
      </c>
      <c r="CV546" s="10">
        <f>3/24000000*OO[[#This Row],[156 (08JUL1985 09:00:00)-Water Temperature (C)]]*OO[[#This Row],[98]]</f>
        <v>1.0901520511190001E-2</v>
      </c>
      <c r="CW546" s="10">
        <f>3/24000000*OO[[#This Row],[157 (08JUL1985 12:00:00)-Water Temperature (C)]]*OO[[#This Row],[99]]</f>
        <v>1.1918131372696247E-2</v>
      </c>
    </row>
    <row r="547" spans="1:101" x14ac:dyDescent="0.35">
      <c r="A547" t="s">
        <v>554</v>
      </c>
      <c r="B547">
        <v>5178.9880000000003</v>
      </c>
      <c r="C547" s="10">
        <f>3/24*OO[[#This Row],[59 (26JUN1985 06:00:00)-Water Temperature (C)]]*OO[[#This Row],[1]]/SUM(OO[1])</f>
        <v>0</v>
      </c>
      <c r="D547" s="10">
        <f>3/24*OO[[#This Row],[60 (26JUN1985 09:00:00)-Water Temperature (C)]]*OO[[#This Row],[2]]/SUM(OO[2])</f>
        <v>0</v>
      </c>
      <c r="E547" s="10">
        <f>3/24*OO[[#This Row],[61 (26JUN1985 12:00:00)-Water Temperature (C)]]*OO[[#This Row],[3]]/SUM(OO[3])</f>
        <v>0</v>
      </c>
      <c r="F547" s="10">
        <f>3/24*OO[[#This Row],[62 (26JUN1985 15:00:00)-Water Temperature (C)]]*OO[[#This Row],[4]]/SUM(OO[4])</f>
        <v>0</v>
      </c>
      <c r="G547" s="10">
        <f>3/24*OO[[#This Row],[63 (26JUN1985 18:00:00)-Water Temperature (C)]]*OO[[#This Row],[5]]/SUM(OO[5])</f>
        <v>0</v>
      </c>
      <c r="H547" s="10">
        <f>3/24*OO[[#This Row],[64 (26JUN1985 21:00:00)-Water Temperature (C)]]*OO[[#This Row],[6]]/SUM(OO[6])</f>
        <v>0</v>
      </c>
      <c r="I547" s="10">
        <f>3/24*OO[[#This Row],[65 (27JUN1985 00:00:00)-Water Temperature (C)]]*OO[[#This Row],[7]]/SUM(OO[7])</f>
        <v>0</v>
      </c>
      <c r="J547" s="10">
        <f>3/24*OO[[#This Row],[66 (27JUN1985 03:00:00)-Water Temperature (C)]]*OO[[#This Row],[8]]/SUM(OO[8])</f>
        <v>0</v>
      </c>
      <c r="K547" s="10">
        <f>3/24*OO[[#This Row],[67 (27JUN1985 06:00:00)-Water Temperature (C)]]*OO[[#This Row],[9]]/SUM(OO[9])</f>
        <v>0</v>
      </c>
      <c r="L547" s="10">
        <f>3/24*OO[[#This Row],[68 (27JUN1985 09:00:00)-Water Temperature (C)]]*OO[[#This Row],[10]]/SUM(OO[10])</f>
        <v>0</v>
      </c>
      <c r="M547" s="10">
        <f>3/24*OO[[#This Row],[69 (27JUN1985 12:00:00)-Water Temperature (C)]]*OO[[#This Row],[11]]/SUM(OO[11])</f>
        <v>0</v>
      </c>
      <c r="N547" s="10">
        <f>3/24*OO[[#This Row],[70 (27JUN1985 15:00:00)-Water Temperature (C)]]*OO[[#This Row],[12]]/SUM(OO[12])</f>
        <v>0</v>
      </c>
      <c r="O547" s="10">
        <f>3/24*OO[[#This Row],[71 (27JUN1985 18:00:00)-Water Temperature (C)]]*OO[[#This Row],[13]]/SUM(OO[13])</f>
        <v>0</v>
      </c>
      <c r="P547" s="10">
        <f>3/24*OO[[#This Row],[72 (27JUN1985 21:00:00)-Water Temperature (C)]]*OO[[#This Row],[14]]/SUM(OO[14])</f>
        <v>0</v>
      </c>
      <c r="Q547" s="10">
        <f>3/24*OO[[#This Row],[73 (28JUN1985 00:00:00)-Water Temperature (C)]]*OO[[#This Row],[15]]/SUM(OO[15])</f>
        <v>0</v>
      </c>
      <c r="R547" s="10">
        <f>3/24*OO[[#This Row],[74 (28JUN1985 03:00:00)-Water Temperature (C)]]*OO[[#This Row],[16]]/SUM(OO[16])</f>
        <v>0</v>
      </c>
      <c r="S547" s="10">
        <f>3/24*OO[[#This Row],[75 (28JUN1985 06:00:00)-Water Temperature (C)]]*OO[[#This Row],[17]]/SUM(OO[17])</f>
        <v>0</v>
      </c>
      <c r="T547" s="10">
        <f>3/24*OO[[#This Row],[76 (28JUN1985 09:00:00)-Water Temperature (C)]]*OO[[#This Row],[18]]/SUM(OO[18])</f>
        <v>0</v>
      </c>
      <c r="U547" s="10">
        <f>3/24*OO[[#This Row],[77 (28JUN1985 12:00:00)-Water Temperature (C)]]*OO[[#This Row],[19]]/SUM(OO[19])</f>
        <v>0</v>
      </c>
      <c r="V547" s="10">
        <f>3/24000000*OO[[#This Row],[78 (28JUN1985 15:00:00)-Water Temperature (C)]]*OO[[#This Row],[20]]</f>
        <v>0</v>
      </c>
      <c r="W547" s="10">
        <f>3/24000000*OO[[#This Row],[79 (28JUN1985 18:00:00)-Water Temperature (C)]]*OO[[#This Row],[21]]</f>
        <v>0</v>
      </c>
      <c r="X547" s="10">
        <f>3/24000000*OO[[#This Row],[80 (28JUN1985 21:00:00)-Water Temperature (C)]]*OO[[#This Row],[22]]</f>
        <v>0</v>
      </c>
      <c r="Y547" s="10">
        <f>3/24000000*OO[[#This Row],[81 (29JUN1985 00:00:00)-Water Temperature (C)]]*OO[[#This Row],[23]]</f>
        <v>0</v>
      </c>
      <c r="Z547" s="10">
        <f>3/24000000*OO[[#This Row],[82 (29JUN1985 03:00:00)-Water Temperature (C)]]*OO[[#This Row],[24]]</f>
        <v>0</v>
      </c>
      <c r="AA547" s="10">
        <f>3/24000000*OO[[#This Row],[83 (29JUN1985 06:00:00)-Water Temperature (C)]]*OO[[#This Row],[25]]</f>
        <v>0</v>
      </c>
      <c r="AB547" s="10">
        <f>3/24000000*OO[[#This Row],[84 (29JUN1985 09:00:00)-Water Temperature (C)]]*OO[[#This Row],[26]]</f>
        <v>0</v>
      </c>
      <c r="AC547" s="10">
        <f>3/24000000*OO[[#This Row],[85 (29JUN1985 12:00:00)-Water Temperature (C)]]*OO[[#This Row],[27]]</f>
        <v>0</v>
      </c>
      <c r="AD547" s="10">
        <f>3/24000000*OO[[#This Row],[86 (29JUN1985 15:00:00)-Water Temperature (C)]]*OO[[#This Row],[28]]</f>
        <v>0</v>
      </c>
      <c r="AE547" s="10">
        <f>3/24000000*OO[[#This Row],[88 (29JUN1985 21:00:00)-Water Temperature (C)]]*OO[[#This Row],[30]]</f>
        <v>0</v>
      </c>
      <c r="AF547" s="10">
        <f>3/24000000*OO[[#This Row],[88 (29JUN1985 21:00:00)-Water Temperature (C)]]*OO[[#This Row],[30]]</f>
        <v>0</v>
      </c>
      <c r="AG547" s="10">
        <f>3/24000000*OO[[#This Row],[89 (30JUN1985 00:00:00)-Water Temperature (C)]]*OO[[#This Row],[31]]</f>
        <v>0</v>
      </c>
      <c r="AH547" s="10">
        <f>3/24000000*OO[[#This Row],[90 (30JUN1985 03:00:00)-Water Temperature (C)]]*OO[[#This Row],[32]]</f>
        <v>4.6860640749625004E-42</v>
      </c>
      <c r="AI547" s="10">
        <f>3/24000000*OO[[#This Row],[91 (30JUN1985 06:00:00)-Water Temperature (C)]]*OO[[#This Row],[33]]</f>
        <v>9.0562127277174982E-39</v>
      </c>
      <c r="AJ547" s="10">
        <f>3/24000000*OO[[#This Row],[92 (30JUN1985 09:00:00)-Water Temperature (C)]]*OO[[#This Row],[34]]</f>
        <v>8.2033097302299996E-36</v>
      </c>
      <c r="AK547" s="10">
        <f>3/24000000*OO[[#This Row],[93 (30JUN1985 12:00:00)-Water Temperature (C)]]*OO[[#This Row],[35]]</f>
        <v>3.8378742213314998E-33</v>
      </c>
      <c r="AL547" s="10">
        <f>3/24000000*OO[[#This Row],[94 (30JUN1985 15:00:00)-Water Temperature (C)]]*OO[[#This Row],[36]]</f>
        <v>1.008696833557125E-30</v>
      </c>
      <c r="AM547" s="10">
        <f>3/24000000*OO[[#This Row],[95 (30JUN1985 18:00:00)-Water Temperature (C)]]*OO[[#This Row],[37]]</f>
        <v>1.5957647994016249E-28</v>
      </c>
      <c r="AN547" s="10">
        <f>3/24000000*OO[[#This Row],[96 (30JUN1985 21:00:00)-Water Temperature (C)]]*OO[[#This Row],[38]]</f>
        <v>1.6056883691870003E-26</v>
      </c>
      <c r="AO547" s="10">
        <f>3/24000000*OO[[#This Row],[97 (01JUL1985 00:00:00)-Water Temperature (C)]]*OO[[#This Row],[39]]</f>
        <v>1.079491496007625E-24</v>
      </c>
      <c r="AP547" s="10">
        <f>3/24000000*OO[[#This Row],[98 (01JUL1985 03:00:00)-Water Temperature (C)]]*OO[[#This Row],[40]]</f>
        <v>5.0633855322499994E-23</v>
      </c>
      <c r="AQ547" s="10">
        <f>3/24000000*OO[[#This Row],[99 (01JUL1985 06:00:00)-Water Temperature (C)]]*OO[[#This Row],[41]]</f>
        <v>1.7222371040044998E-21</v>
      </c>
      <c r="AR547" s="10">
        <f>3/24000000*OO[[#This Row],[100 (01JUL1985 09:00:00)-Water Temperature (C)]]*OO[[#This Row],[42]]</f>
        <v>4.3943753126249992E-20</v>
      </c>
      <c r="AS547" s="10">
        <f>3/24000000*OO[[#This Row],[101 (01JUL1985 12:00:00)-Water Temperature (C)]]*OO[[#This Row],[43]]</f>
        <v>8.6102808800437502E-19</v>
      </c>
      <c r="AT547" s="10">
        <f>3/24000000*OO[[#This Row],[102 (01JUL1985 15:00:00)-Water Temperature (C)]]*OO[[#This Row],[44]]</f>
        <v>1.3234574205575002E-17</v>
      </c>
      <c r="AU547" s="10">
        <f>3/24000000*OO[[#This Row],[103 (01JUL1985 18:00:00)-Water Temperature (C)]]*OO[[#This Row],[45]]</f>
        <v>1.6356168850944999E-16</v>
      </c>
      <c r="AV547" s="10">
        <f>3/24000000*OO[[#This Row],[104 (01JUL1985 21:00:00)-Water Temperature (C)]]*OO[[#This Row],[46]]</f>
        <v>1.6596890173305E-15</v>
      </c>
      <c r="AW547" s="10">
        <f>3/24000000*OO[[#This Row],[105 (02JUL1985 00:00:00)-Water Temperature (C)]]*OO[[#This Row],[47]]</f>
        <v>1.4067032098875E-14</v>
      </c>
      <c r="AX547" s="10">
        <f>3/24000000*OO[[#This Row],[106 (02JUL1985 03:00:00)-Water Temperature (C)]]*OO[[#This Row],[48]]</f>
        <v>1.0112359942574999E-13</v>
      </c>
      <c r="AY547" s="10">
        <f>3/24000000*OO[[#This Row],[107 (02JUL1985 06:00:00)-Water Temperature (C)]]*OO[[#This Row],[49]]</f>
        <v>6.2539819210837496E-13</v>
      </c>
      <c r="AZ547" s="10">
        <f>3/24000000*OO[[#This Row],[108 (02JUL1985 09:00:00)-Water Temperature (C)]]*OO[[#This Row],[50]]</f>
        <v>3.37022494636025E-12</v>
      </c>
      <c r="BA547" s="10">
        <f>3/24000000*OO[[#This Row],[109 (02JUL1985 12:00:00)-Water Temperature (C)]]*OO[[#This Row],[51]]</f>
        <v>1.6034574680681251E-11</v>
      </c>
      <c r="BB547" s="10">
        <f>3/24000000*OO[[#This Row],[110 (02JUL1985 15:00:00)-Water Temperature (C)]]*OO[[#This Row],[52]]</f>
        <v>6.8082394244399997E-11</v>
      </c>
      <c r="BC547" s="10">
        <f>3/24000000*OO[[#This Row],[111 (02JUL1985 18:00:00)-Water Temperature (C)]]*OO[[#This Row],[53]]</f>
        <v>2.6000208596078751E-10</v>
      </c>
      <c r="BD547" s="10">
        <f>3/24000000*OO[[#This Row],[112 (02JUL1985 21:00:00)-Water Temperature (C)]]*OO[[#This Row],[54]]</f>
        <v>9.0002747925150017E-10</v>
      </c>
      <c r="BE547" s="10">
        <f>3/24000000*OO[[#This Row],[113 (03JUL1985 00:00:00)-Water Temperature (C)]]*OO[[#This Row],[55]]</f>
        <v>2.8456671890648751E-9</v>
      </c>
      <c r="BF547" s="10">
        <f>3/24000000*OO[[#This Row],[114 (03JUL1985 03:00:00)-Water Temperature (C)]]*OO[[#This Row],[56]]</f>
        <v>8.2955773872E-9</v>
      </c>
      <c r="BG547" s="10">
        <f>3/24000000*OO[[#This Row],[115 (03JUL1985 06:00:00)-Water Temperature (C)]]*OO[[#This Row],[57]]</f>
        <v>2.2481730024821247E-8</v>
      </c>
      <c r="BH547" s="10">
        <f>3/24000000*OO[[#This Row],[116 (03JUL1985 09:00:00)-Water Temperature (C)]]*OO[[#This Row],[58]]</f>
        <v>5.7054276861187501E-8</v>
      </c>
      <c r="BI547" s="10">
        <f>3/24000000*OO[[#This Row],[117 (03JUL1985 12:00:00)-Water Temperature (C)]]*OO[[#This Row],[59]]</f>
        <v>1.3605664729544999E-7</v>
      </c>
      <c r="BJ547" s="10">
        <f>3/24000000*OO[[#This Row],[118 (03JUL1985 15:00:00)-Water Temperature (C)]]*OO[[#This Row],[60]]</f>
        <v>3.0584776425480005E-7</v>
      </c>
      <c r="BK547" s="10">
        <f>3/24000000*OO[[#This Row],[119 (03JUL1985 18:00:00)-Water Temperature (C)]]*OO[[#This Row],[61]]</f>
        <v>6.5124192423200004E-7</v>
      </c>
      <c r="BL547" s="10">
        <f>3/24000000*OO[[#This Row],[120 (03JUL1985 21:00:00)-Water Temperature (C)]]*OO[[#This Row],[62]]</f>
        <v>1.3183334273024998E-6</v>
      </c>
      <c r="BM547" s="10">
        <f>3/24000000*OO[[#This Row],[121 (04JUL1985 00:00:00)-Water Temperature (C)]]*OO[[#This Row],[63]]</f>
        <v>2.5487115709683752E-6</v>
      </c>
      <c r="BN547" s="10">
        <f>3/24000000*OO[[#This Row],[122 (04JUL1985 03:00:00)-Water Temperature (C)]]*OO[[#This Row],[64]]</f>
        <v>4.7249758967287502E-6</v>
      </c>
      <c r="BO547" s="10">
        <f>3/24000000*OO[[#This Row],[123 (04JUL1985 06:00:00)-Water Temperature (C)]]*OO[[#This Row],[65]]</f>
        <v>8.4282682532874976E-6</v>
      </c>
      <c r="BP547" s="10">
        <f>3/24000000*OO[[#This Row],[124 (04JUL1985 09:00:00)-Water Temperature (C)]]*OO[[#This Row],[66]]</f>
        <v>1.4537205769135001E-5</v>
      </c>
      <c r="BQ547" s="10">
        <f>3/24000000*OO[[#This Row],[125 (04JUL1985 12:00:00)-Water Temperature (C)]]*OO[[#This Row],[67]]</f>
        <v>2.4256083729840003E-5</v>
      </c>
      <c r="BR547" s="10">
        <f>3/24000000*OO[[#This Row],[126 (04JUL1985 15:00:00)-Water Temperature (C)]]*OO[[#This Row],[68]]</f>
        <v>3.9211269041587505E-5</v>
      </c>
      <c r="BS547" s="10">
        <f>3/24000000*OO[[#This Row],[127 (04JUL1985 18:00:00)-Water Temperature (C)]]*OO[[#This Row],[69]]</f>
        <v>6.1555726500524998E-5</v>
      </c>
      <c r="BT547" s="10">
        <f>3/24000000*OO[[#This Row],[128 (04JUL1985 21:00:00)-Water Temperature (C)]]*OO[[#This Row],[70]]</f>
        <v>9.4013020741987496E-5</v>
      </c>
      <c r="BU547" s="10">
        <f>3/24000000*OO[[#This Row],[129 (05JUL1985 00:00:00)-Water Temperature (C)]]*OO[[#This Row],[71]]</f>
        <v>1.3990355008469999E-4</v>
      </c>
      <c r="BV547" s="10">
        <f>3/24000000*OO[[#This Row],[130 (05JUL1985 03:00:00)-Water Temperature (C)]]*OO[[#This Row],[72]]</f>
        <v>2.0343845955075003E-4</v>
      </c>
      <c r="BW547" s="10">
        <f>3/24000000*OO[[#This Row],[131 (05JUL1985 06:00:00)-Water Temperature (C)]]*OO[[#This Row],[73]]</f>
        <v>2.8974026860625001E-4</v>
      </c>
      <c r="BX547" s="10">
        <f>3/24000000*OO[[#This Row],[132 (05JUL1985 09:00:00)-Water Temperature (C)]]*OO[[#This Row],[74]]</f>
        <v>4.0552047064400004E-4</v>
      </c>
      <c r="BY547" s="10">
        <f>3/24000000*OO[[#This Row],[133 (05JUL1985 12:00:00)-Water Temperature (C)]]*OO[[#This Row],[75]]</f>
        <v>5.5755420075999991E-4</v>
      </c>
      <c r="BZ547" s="10">
        <f>3/24000000*OO[[#This Row],[134 (05JUL1985 15:00:00)-Water Temperature (C)]]*OO[[#This Row],[76]]</f>
        <v>7.5338245041899987E-4</v>
      </c>
      <c r="CA547" s="10">
        <f>3/24000000*OO[[#This Row],[135 (05JUL1985 18:00:00)-Water Temperature (C)]]*OO[[#This Row],[77]]</f>
        <v>1.001154363121E-3</v>
      </c>
      <c r="CB547" s="10">
        <f>3/24000000*OO[[#This Row],[136 (05JUL1985 21:00:00)-Water Temperature (C)]]*OO[[#This Row],[78]]</f>
        <v>1.307635259344E-3</v>
      </c>
      <c r="CC547" s="10">
        <f>3/24000000*OO[[#This Row],[137 (06JUL1985 00:00:00)-Water Temperature (C)]]*OO[[#This Row],[79]]</f>
        <v>1.6815690475919999E-3</v>
      </c>
      <c r="CD547" s="10">
        <f>3/24000000*OO[[#This Row],[138 (06JUL1985 03:00:00)-Water Temperature (C)]]*OO[[#This Row],[80]]</f>
        <v>2.1340996459699997E-3</v>
      </c>
      <c r="CE547" s="10">
        <f>3/24000000*OO[[#This Row],[139 (06JUL1985 06:00:00)-Water Temperature (C)]]*OO[[#This Row],[81]]</f>
        <v>2.6763082010312494E-3</v>
      </c>
      <c r="CF547" s="10">
        <f>3/24000000*OO[[#This Row],[140 (06JUL1985 09:00:00)-Water Temperature (C)]]*OO[[#This Row],[82]]</f>
        <v>3.326640466534875E-3</v>
      </c>
      <c r="CG547" s="10">
        <f>3/24000000*OO[[#This Row],[141 (06JUL1985 12:00:00)-Water Temperature (C)]]*OO[[#This Row],[83]]</f>
        <v>4.0932966495891244E-3</v>
      </c>
      <c r="CH547" s="10">
        <f>3/24000000*OO[[#This Row],[142 (06JUL1985 15:00:00)-Water Temperature (C)]]*OO[[#This Row],[84]]</f>
        <v>4.9842827780499999E-3</v>
      </c>
      <c r="CI547" s="10">
        <f>3/24000000*OO[[#This Row],[143 (06JUL1985 18:00:00)-Water Temperature (C)]]*OO[[#This Row],[85]]</f>
        <v>6.00811025414375E-3</v>
      </c>
      <c r="CJ547" s="10">
        <f>3/24000000*OO[[#This Row],[144 (06JUL1985 21:00:00)-Water Temperature (C)]]*OO[[#This Row],[86]]</f>
        <v>7.16158186629E-3</v>
      </c>
      <c r="CK547" s="10">
        <f>3/24000000*OO[[#This Row],[145 (07JUL1985 00:00:00)-Water Temperature (C)]]*OO[[#This Row],[87]]</f>
        <v>8.451762538669999E-3</v>
      </c>
      <c r="CL547" s="10">
        <f>3/24000000*OO[[#This Row],[146 (07JUL1985 03:00:00)-Water Temperature (C)]]*OO[[#This Row],[88]]</f>
        <v>9.8912262690925012E-3</v>
      </c>
      <c r="CM547" s="10">
        <f>3/24000000*OO[[#This Row],[147 (07JUL1985 06:00:00)-Water Temperature (C)]]*OO[[#This Row],[89]]</f>
        <v>1.1490931295469999E-2</v>
      </c>
      <c r="CN547" s="10">
        <f>3/24000000*OO[[#This Row],[148 (07JUL1985 09:00:00)-Water Temperature (C)]]*OO[[#This Row],[90]]</f>
        <v>1.3265688878275001E-2</v>
      </c>
      <c r="CO547" s="10">
        <f>3/24000000*OO[[#This Row],[149 (07JUL1985 12:00:00)-Water Temperature (C)]]*OO[[#This Row],[91]]</f>
        <v>1.5229355855020001E-2</v>
      </c>
      <c r="CP547" s="10">
        <f>3/24000000*OO[[#This Row],[150 (07JUL1985 15:00:00)-Water Temperature (C)]]*OO[[#This Row],[92]]</f>
        <v>1.7393658837640002E-2</v>
      </c>
      <c r="CQ547" s="10">
        <f>3/24000000*OO[[#This Row],[151 (07JUL1985 18:00:00)-Water Temperature (C)]]*OO[[#This Row],[93]]</f>
        <v>1.9719104383192496E-2</v>
      </c>
      <c r="CR547" s="10">
        <f>3/24000000*OO[[#This Row],[152 (07JUL1985 21:00:00)-Water Temperature (C)]]*OO[[#This Row],[94]]</f>
        <v>2.2191343559168748E-2</v>
      </c>
      <c r="CS547" s="10">
        <f>3/24000000*OO[[#This Row],[153 (08JUL1985 00:00:00)-Water Temperature (C)]]*OO[[#This Row],[95]]</f>
        <v>2.4828090328999998E-2</v>
      </c>
      <c r="CT547" s="10">
        <f>3/24000000*OO[[#This Row],[154 (08JUL1985 03:00:00)-Water Temperature (C)]]*OO[[#This Row],[96]]</f>
        <v>2.7633394814637502E-2</v>
      </c>
      <c r="CU547" s="10">
        <f>3/24000000*OO[[#This Row],[155 (08JUL1985 06:00:00)-Water Temperature (C)]]*OO[[#This Row],[97]]</f>
        <v>3.0615294833699992E-2</v>
      </c>
      <c r="CV547" s="10">
        <f>3/24000000*OO[[#This Row],[156 (08JUL1985 09:00:00)-Water Temperature (C)]]*OO[[#This Row],[98]]</f>
        <v>3.3829911038632497E-2</v>
      </c>
      <c r="CW547" s="10">
        <f>3/24000000*OO[[#This Row],[157 (08JUL1985 12:00:00)-Water Temperature (C)]]*OO[[#This Row],[99]]</f>
        <v>3.726596530595E-2</v>
      </c>
    </row>
    <row r="548" spans="1:101" x14ac:dyDescent="0.35">
      <c r="A548" t="s">
        <v>555</v>
      </c>
      <c r="B548">
        <v>10713.59</v>
      </c>
      <c r="C548" s="10">
        <f>3/24*OO[[#This Row],[59 (26JUN1985 06:00:00)-Water Temperature (C)]]*OO[[#This Row],[1]]/SUM(OO[1])</f>
        <v>0</v>
      </c>
      <c r="D548" s="10">
        <f>3/24*OO[[#This Row],[60 (26JUN1985 09:00:00)-Water Temperature (C)]]*OO[[#This Row],[2]]/SUM(OO[2])</f>
        <v>0</v>
      </c>
      <c r="E548" s="10">
        <f>3/24*OO[[#This Row],[61 (26JUN1985 12:00:00)-Water Temperature (C)]]*OO[[#This Row],[3]]/SUM(OO[3])</f>
        <v>0</v>
      </c>
      <c r="F548" s="10">
        <f>3/24*OO[[#This Row],[62 (26JUN1985 15:00:00)-Water Temperature (C)]]*OO[[#This Row],[4]]/SUM(OO[4])</f>
        <v>0</v>
      </c>
      <c r="G548" s="10">
        <f>3/24*OO[[#This Row],[63 (26JUN1985 18:00:00)-Water Temperature (C)]]*OO[[#This Row],[5]]/SUM(OO[5])</f>
        <v>0</v>
      </c>
      <c r="H548" s="10">
        <f>3/24*OO[[#This Row],[64 (26JUN1985 21:00:00)-Water Temperature (C)]]*OO[[#This Row],[6]]/SUM(OO[6])</f>
        <v>0</v>
      </c>
      <c r="I548" s="10">
        <f>3/24*OO[[#This Row],[65 (27JUN1985 00:00:00)-Water Temperature (C)]]*OO[[#This Row],[7]]/SUM(OO[7])</f>
        <v>0</v>
      </c>
      <c r="J548" s="10">
        <f>3/24*OO[[#This Row],[66 (27JUN1985 03:00:00)-Water Temperature (C)]]*OO[[#This Row],[8]]/SUM(OO[8])</f>
        <v>0</v>
      </c>
      <c r="K548" s="10">
        <f>3/24*OO[[#This Row],[67 (27JUN1985 06:00:00)-Water Temperature (C)]]*OO[[#This Row],[9]]/SUM(OO[9])</f>
        <v>0</v>
      </c>
      <c r="L548" s="10">
        <f>3/24*OO[[#This Row],[68 (27JUN1985 09:00:00)-Water Temperature (C)]]*OO[[#This Row],[10]]/SUM(OO[10])</f>
        <v>0</v>
      </c>
      <c r="M548" s="10">
        <f>3/24*OO[[#This Row],[69 (27JUN1985 12:00:00)-Water Temperature (C)]]*OO[[#This Row],[11]]/SUM(OO[11])</f>
        <v>0</v>
      </c>
      <c r="N548" s="10">
        <f>3/24*OO[[#This Row],[70 (27JUN1985 15:00:00)-Water Temperature (C)]]*OO[[#This Row],[12]]/SUM(OO[12])</f>
        <v>0</v>
      </c>
      <c r="O548" s="10">
        <f>3/24*OO[[#This Row],[71 (27JUN1985 18:00:00)-Water Temperature (C)]]*OO[[#This Row],[13]]/SUM(OO[13])</f>
        <v>0</v>
      </c>
      <c r="P548" s="10">
        <f>3/24*OO[[#This Row],[72 (27JUN1985 21:00:00)-Water Temperature (C)]]*OO[[#This Row],[14]]/SUM(OO[14])</f>
        <v>0</v>
      </c>
      <c r="Q548" s="10">
        <f>3/24*OO[[#This Row],[73 (28JUN1985 00:00:00)-Water Temperature (C)]]*OO[[#This Row],[15]]/SUM(OO[15])</f>
        <v>0</v>
      </c>
      <c r="R548" s="10">
        <f>3/24*OO[[#This Row],[74 (28JUN1985 03:00:00)-Water Temperature (C)]]*OO[[#This Row],[16]]/SUM(OO[16])</f>
        <v>0</v>
      </c>
      <c r="S548" s="10">
        <f>3/24*OO[[#This Row],[75 (28JUN1985 06:00:00)-Water Temperature (C)]]*OO[[#This Row],[17]]/SUM(OO[17])</f>
        <v>0</v>
      </c>
      <c r="T548" s="10">
        <f>3/24*OO[[#This Row],[76 (28JUN1985 09:00:00)-Water Temperature (C)]]*OO[[#This Row],[18]]/SUM(OO[18])</f>
        <v>0</v>
      </c>
      <c r="U548" s="10">
        <f>3/24*OO[[#This Row],[77 (28JUN1985 12:00:00)-Water Temperature (C)]]*OO[[#This Row],[19]]/SUM(OO[19])</f>
        <v>0</v>
      </c>
      <c r="V548" s="10">
        <f>3/24000000*OO[[#This Row],[78 (28JUN1985 15:00:00)-Water Temperature (C)]]*OO[[#This Row],[20]]</f>
        <v>0</v>
      </c>
      <c r="W548" s="10">
        <f>3/24000000*OO[[#This Row],[79 (28JUN1985 18:00:00)-Water Temperature (C)]]*OO[[#This Row],[21]]</f>
        <v>0</v>
      </c>
      <c r="X548" s="10">
        <f>3/24000000*OO[[#This Row],[80 (28JUN1985 21:00:00)-Water Temperature (C)]]*OO[[#This Row],[22]]</f>
        <v>0</v>
      </c>
      <c r="Y548" s="10">
        <f>3/24000000*OO[[#This Row],[81 (29JUN1985 00:00:00)-Water Temperature (C)]]*OO[[#This Row],[23]]</f>
        <v>0</v>
      </c>
      <c r="Z548" s="10">
        <f>3/24000000*OO[[#This Row],[82 (29JUN1985 03:00:00)-Water Temperature (C)]]*OO[[#This Row],[24]]</f>
        <v>0</v>
      </c>
      <c r="AA548" s="10">
        <f>3/24000000*OO[[#This Row],[83 (29JUN1985 06:00:00)-Water Temperature (C)]]*OO[[#This Row],[25]]</f>
        <v>0</v>
      </c>
      <c r="AB548" s="10">
        <f>3/24000000*OO[[#This Row],[84 (29JUN1985 09:00:00)-Water Temperature (C)]]*OO[[#This Row],[26]]</f>
        <v>0</v>
      </c>
      <c r="AC548" s="10">
        <f>3/24000000*OO[[#This Row],[85 (29JUN1985 12:00:00)-Water Temperature (C)]]*OO[[#This Row],[27]]</f>
        <v>0</v>
      </c>
      <c r="AD548" s="10">
        <f>3/24000000*OO[[#This Row],[86 (29JUN1985 15:00:00)-Water Temperature (C)]]*OO[[#This Row],[28]]</f>
        <v>0</v>
      </c>
      <c r="AE548" s="10">
        <f>3/24000000*OO[[#This Row],[88 (29JUN1985 21:00:00)-Water Temperature (C)]]*OO[[#This Row],[30]]</f>
        <v>0</v>
      </c>
      <c r="AF548" s="10">
        <f>3/24000000*OO[[#This Row],[88 (29JUN1985 21:00:00)-Water Temperature (C)]]*OO[[#This Row],[30]]</f>
        <v>0</v>
      </c>
      <c r="AG548" s="10">
        <f>3/24000000*OO[[#This Row],[89 (30JUN1985 00:00:00)-Water Temperature (C)]]*OO[[#This Row],[31]]</f>
        <v>0</v>
      </c>
      <c r="AH548" s="10">
        <f>3/24000000*OO[[#This Row],[90 (30JUN1985 03:00:00)-Water Temperature (C)]]*OO[[#This Row],[32]]</f>
        <v>1.7622888391950002E-43</v>
      </c>
      <c r="AI548" s="10">
        <f>3/24000000*OO[[#This Row],[91 (30JUN1985 06:00:00)-Water Temperature (C)]]*OO[[#This Row],[33]]</f>
        <v>3.7762327763628742E-40</v>
      </c>
      <c r="AJ548" s="10">
        <f>3/24000000*OO[[#This Row],[92 (30JUN1985 09:00:00)-Water Temperature (C)]]*OO[[#This Row],[34]]</f>
        <v>3.7805659652268754E-37</v>
      </c>
      <c r="AK548" s="10">
        <f>3/24000000*OO[[#This Row],[93 (30JUN1985 12:00:00)-Water Temperature (C)]]*OO[[#This Row],[35]]</f>
        <v>1.9473419806050002E-34</v>
      </c>
      <c r="AL548" s="10">
        <f>3/24000000*OO[[#This Row],[94 (30JUN1985 15:00:00)-Water Temperature (C)]]*OO[[#This Row],[36]]</f>
        <v>5.6121828829787501E-32</v>
      </c>
      <c r="AM548" s="10">
        <f>3/24000000*OO[[#This Row],[95 (30JUN1985 18:00:00)-Water Temperature (C)]]*OO[[#This Row],[37]]</f>
        <v>9.7041109240312515E-30</v>
      </c>
      <c r="AN548" s="10">
        <f>3/24000000*OO[[#This Row],[96 (30JUN1985 21:00:00)-Water Temperature (C)]]*OO[[#This Row],[38]]</f>
        <v>1.0643795963167499E-27</v>
      </c>
      <c r="AO548" s="10">
        <f>3/24000000*OO[[#This Row],[97 (01JUL1985 00:00:00)-Water Temperature (C)]]*OO[[#This Row],[39]]</f>
        <v>7.7811473343887506E-26</v>
      </c>
      <c r="AP548" s="10">
        <f>3/24000000*OO[[#This Row],[98 (01JUL1985 03:00:00)-Water Temperature (C)]]*OO[[#This Row],[40]]</f>
        <v>3.9593718898920004E-24</v>
      </c>
      <c r="AQ548" s="10">
        <f>3/24000000*OO[[#This Row],[99 (01JUL1985 06:00:00)-Water Temperature (C)]]*OO[[#This Row],[41]]</f>
        <v>1.4570326964172499E-22</v>
      </c>
      <c r="AR548" s="10">
        <f>3/24000000*OO[[#This Row],[100 (01JUL1985 09:00:00)-Water Temperature (C)]]*OO[[#This Row],[42]]</f>
        <v>4.0154173911618737E-21</v>
      </c>
      <c r="AS548" s="10">
        <f>3/24000000*OO[[#This Row],[101 (01JUL1985 12:00:00)-Water Temperature (C)]]*OO[[#This Row],[43]]</f>
        <v>8.485625502060001E-20</v>
      </c>
      <c r="AT548" s="10">
        <f>3/24000000*OO[[#This Row],[102 (01JUL1985 15:00:00)-Water Temperature (C)]]*OO[[#This Row],[44]]</f>
        <v>1.4044550307582502E-18</v>
      </c>
      <c r="AU548" s="10">
        <f>3/24000000*OO[[#This Row],[103 (01JUL1985 18:00:00)-Water Temperature (C)]]*OO[[#This Row],[45]]</f>
        <v>1.8639170313461246E-17</v>
      </c>
      <c r="AV548" s="10">
        <f>3/24000000*OO[[#This Row],[104 (01JUL1985 21:00:00)-Water Temperature (C)]]*OO[[#This Row],[46]]</f>
        <v>2.0298931692479997E-16</v>
      </c>
      <c r="AW548" s="10">
        <f>3/24000000*OO[[#This Row],[105 (02JUL1985 00:00:00)-Water Temperature (C)]]*OO[[#This Row],[47]]</f>
        <v>1.8438105215699994E-15</v>
      </c>
      <c r="AX548" s="10">
        <f>3/24000000*OO[[#This Row],[106 (02JUL1985 03:00:00)-Water Temperature (C)]]*OO[[#This Row],[48]]</f>
        <v>1.4177752546650001E-14</v>
      </c>
      <c r="AY548" s="10">
        <f>3/24000000*OO[[#This Row],[107 (02JUL1985 06:00:00)-Water Temperature (C)]]*OO[[#This Row],[49]]</f>
        <v>9.3601558802000006E-14</v>
      </c>
      <c r="AZ548" s="10">
        <f>3/24000000*OO[[#This Row],[108 (02JUL1985 09:00:00)-Water Temperature (C)]]*OO[[#This Row],[50]]</f>
        <v>5.3740077949800002E-13</v>
      </c>
      <c r="BA548" s="10">
        <f>3/24000000*OO[[#This Row],[109 (02JUL1985 12:00:00)-Water Temperature (C)]]*OO[[#This Row],[51]]</f>
        <v>2.7187339584299999E-12</v>
      </c>
      <c r="BB548" s="10">
        <f>3/24000000*OO[[#This Row],[110 (02JUL1985 15:00:00)-Water Temperature (C)]]*OO[[#This Row],[52]]</f>
        <v>1.225526743100625E-11</v>
      </c>
      <c r="BC548" s="10">
        <f>3/24000000*OO[[#This Row],[111 (02JUL1985 18:00:00)-Water Temperature (C)]]*OO[[#This Row],[53]]</f>
        <v>4.9742479135374987E-11</v>
      </c>
      <c r="BD548" s="10">
        <f>3/24000000*OO[[#This Row],[112 (02JUL1985 21:00:00)-Water Temperature (C)]]*OO[[#This Row],[54]]</f>
        <v>1.8268241288222499E-10</v>
      </c>
      <c r="BE548" s="10">
        <f>3/24000000*OO[[#This Row],[113 (03JUL1985 00:00:00)-Water Temperature (C)]]*OO[[#This Row],[55]]</f>
        <v>6.1125875952599984E-10</v>
      </c>
      <c r="BF548" s="10">
        <f>3/24000000*OO[[#This Row],[114 (03JUL1985 03:00:00)-Water Temperature (C)]]*OO[[#This Row],[56]]</f>
        <v>1.8792014334672498E-9</v>
      </c>
      <c r="BG548" s="10">
        <f>3/24000000*OO[[#This Row],[115 (03JUL1985 06:00:00)-Water Temperature (C)]]*OO[[#This Row],[57]]</f>
        <v>5.3569732970962496E-9</v>
      </c>
      <c r="BH548" s="10">
        <f>3/24000000*OO[[#This Row],[116 (03JUL1985 09:00:00)-Water Temperature (C)]]*OO[[#This Row],[58]]</f>
        <v>1.4272042396547498E-8</v>
      </c>
      <c r="BI548" s="10">
        <f>3/24000000*OO[[#This Row],[117 (03JUL1985 12:00:00)-Water Temperature (C)]]*OO[[#This Row],[59]]</f>
        <v>3.5664471401352502E-8</v>
      </c>
      <c r="BJ548" s="10">
        <f>3/24000000*OO[[#This Row],[118 (03JUL1985 15:00:00)-Water Temperature (C)]]*OO[[#This Row],[60]]</f>
        <v>8.38534036398125E-8</v>
      </c>
      <c r="BK548" s="10">
        <f>3/24000000*OO[[#This Row],[119 (03JUL1985 18:00:00)-Water Temperature (C)]]*OO[[#This Row],[61]]</f>
        <v>1.8638822189925001E-7</v>
      </c>
      <c r="BL548" s="10">
        <f>3/24000000*OO[[#This Row],[120 (03JUL1985 21:00:00)-Water Temperature (C)]]*OO[[#This Row],[62]]</f>
        <v>3.9314156450809996E-7</v>
      </c>
      <c r="BM548" s="10">
        <f>3/24000000*OO[[#This Row],[121 (04JUL1985 00:00:00)-Water Temperature (C)]]*OO[[#This Row],[63]]</f>
        <v>7.9062370240612488E-7</v>
      </c>
      <c r="BN548" s="10">
        <f>3/24000000*OO[[#This Row],[122 (04JUL1985 03:00:00)-Water Temperature (C)]]*OO[[#This Row],[64]]</f>
        <v>1.5223421318627501E-6</v>
      </c>
      <c r="BO548" s="10">
        <f>3/24000000*OO[[#This Row],[123 (04JUL1985 06:00:00)-Water Temperature (C)]]*OO[[#This Row],[65]]</f>
        <v>2.8161175200632501E-6</v>
      </c>
      <c r="BP548" s="10">
        <f>3/24000000*OO[[#This Row],[124 (04JUL1985 09:00:00)-Water Temperature (C)]]*OO[[#This Row],[66]]</f>
        <v>5.0300476053974998E-6</v>
      </c>
      <c r="BQ548" s="10">
        <f>3/24000000*OO[[#This Row],[125 (04JUL1985 12:00:00)-Water Temperature (C)]]*OO[[#This Row],[67]]</f>
        <v>8.6785114399724977E-6</v>
      </c>
      <c r="BR548" s="10">
        <f>3/24000000*OO[[#This Row],[126 (04JUL1985 15:00:00)-Water Temperature (C)]]*OO[[#This Row],[68]]</f>
        <v>1.4486250323999999E-5</v>
      </c>
      <c r="BS548" s="10">
        <f>3/24000000*OO[[#This Row],[127 (04JUL1985 18:00:00)-Water Temperature (C)]]*OO[[#This Row],[69]]</f>
        <v>2.345078267152625E-5</v>
      </c>
      <c r="BT548" s="10">
        <f>3/24000000*OO[[#This Row],[128 (04JUL1985 21:00:00)-Water Temperature (C)]]*OO[[#This Row],[70]]</f>
        <v>3.6887775226916252E-5</v>
      </c>
      <c r="BU548" s="10">
        <f>3/24000000*OO[[#This Row],[129 (05JUL1985 00:00:00)-Water Temperature (C)]]*OO[[#This Row],[71]]</f>
        <v>5.6469333977999991E-5</v>
      </c>
      <c r="BV548" s="10">
        <f>3/24000000*OO[[#This Row],[130 (05JUL1985 03:00:00)-Water Temperature (C)]]*OO[[#This Row],[72]]</f>
        <v>8.4378928368574992E-5</v>
      </c>
      <c r="BW548" s="10">
        <f>3/24000000*OO[[#This Row],[131 (05JUL1985 06:00:00)-Water Temperature (C)]]*OO[[#This Row],[73]]</f>
        <v>1.2335877945239998E-4</v>
      </c>
      <c r="BX548" s="10">
        <f>3/24000000*OO[[#This Row],[132 (05JUL1985 09:00:00)-Water Temperature (C)]]*OO[[#This Row],[74]]</f>
        <v>1.7706265083939994E-4</v>
      </c>
      <c r="BY548" s="10">
        <f>3/24000000*OO[[#This Row],[133 (05JUL1985 12:00:00)-Water Temperature (C)]]*OO[[#This Row],[75]]</f>
        <v>2.4941166832962499E-4</v>
      </c>
      <c r="BZ548" s="10">
        <f>3/24000000*OO[[#This Row],[134 (05JUL1985 15:00:00)-Water Temperature (C)]]*OO[[#This Row],[76]]</f>
        <v>3.44941901245575E-4</v>
      </c>
      <c r="CA548" s="10">
        <f>3/24000000*OO[[#This Row],[135 (05JUL1985 18:00:00)-Water Temperature (C)]]*OO[[#This Row],[77]]</f>
        <v>4.6873755736875E-4</v>
      </c>
      <c r="CB548" s="10">
        <f>3/24000000*OO[[#This Row],[136 (05JUL1985 21:00:00)-Water Temperature (C)]]*OO[[#This Row],[78]]</f>
        <v>6.2545981137249998E-4</v>
      </c>
      <c r="CC548" s="10">
        <f>3/24000000*OO[[#This Row],[137 (06JUL1985 00:00:00)-Water Temperature (C)]]*OO[[#This Row],[79]]</f>
        <v>8.2105851609599976E-4</v>
      </c>
      <c r="CD548" s="10">
        <f>3/24000000*OO[[#This Row],[138 (06JUL1985 03:00:00)-Water Temperature (C)]]*OO[[#This Row],[80]]</f>
        <v>1.0629310397825E-3</v>
      </c>
      <c r="CE548" s="10">
        <f>3/24000000*OO[[#This Row],[139 (06JUL1985 06:00:00)-Water Temperature (C)]]*OO[[#This Row],[81]]</f>
        <v>1.3587946075555E-3</v>
      </c>
      <c r="CF548" s="10">
        <f>3/24000000*OO[[#This Row],[140 (06JUL1985 09:00:00)-Water Temperature (C)]]*OO[[#This Row],[82]]</f>
        <v>1.7205896236235001E-3</v>
      </c>
      <c r="CG548" s="10">
        <f>3/24000000*OO[[#This Row],[141 (06JUL1985 12:00:00)-Water Temperature (C)]]*OO[[#This Row],[83]]</f>
        <v>2.1552267225412496E-3</v>
      </c>
      <c r="CH548" s="10">
        <f>3/24000000*OO[[#This Row],[142 (06JUL1985 15:00:00)-Water Temperature (C)]]*OO[[#This Row],[84]]</f>
        <v>2.6697490022070001E-3</v>
      </c>
      <c r="CI548" s="10">
        <f>3/24000000*OO[[#This Row],[143 (06JUL1985 18:00:00)-Water Temperature (C)]]*OO[[#This Row],[85]]</f>
        <v>3.2716748339644999E-3</v>
      </c>
      <c r="CJ548" s="10">
        <f>3/24000000*OO[[#This Row],[144 (06JUL1985 21:00:00)-Water Temperature (C)]]*OO[[#This Row],[86]]</f>
        <v>3.9620409326139999E-3</v>
      </c>
      <c r="CK548" s="10">
        <f>3/24000000*OO[[#This Row],[145 (07JUL1985 00:00:00)-Water Temperature (C)]]*OO[[#This Row],[87]]</f>
        <v>4.7478752779912502E-3</v>
      </c>
      <c r="CL548" s="10">
        <f>3/24000000*OO[[#This Row],[146 (07JUL1985 03:00:00)-Water Temperature (C)]]*OO[[#This Row],[88]]</f>
        <v>5.6391783374250002E-3</v>
      </c>
      <c r="CM548" s="10">
        <f>3/24000000*OO[[#This Row],[147 (07JUL1985 06:00:00)-Water Temperature (C)]]*OO[[#This Row],[89]]</f>
        <v>6.6453295200775003E-3</v>
      </c>
      <c r="CN548" s="10">
        <f>3/24000000*OO[[#This Row],[148 (07JUL1985 09:00:00)-Water Temperature (C)]]*OO[[#This Row],[90]]</f>
        <v>7.7785130576237503E-3</v>
      </c>
      <c r="CO548" s="10">
        <f>3/24000000*OO[[#This Row],[149 (07JUL1985 12:00:00)-Water Temperature (C)]]*OO[[#This Row],[91]]</f>
        <v>9.0502718425874984E-3</v>
      </c>
      <c r="CP548" s="10">
        <f>3/24000000*OO[[#This Row],[150 (07JUL1985 15:00:00)-Water Temperature (C)]]*OO[[#This Row],[92]]</f>
        <v>1.047099782943E-2</v>
      </c>
      <c r="CQ548" s="10">
        <f>3/24000000*OO[[#This Row],[151 (07JUL1985 18:00:00)-Water Temperature (C)]]*OO[[#This Row],[93]]</f>
        <v>1.2019141945965E-2</v>
      </c>
      <c r="CR548" s="10">
        <f>3/24000000*OO[[#This Row],[152 (07JUL1985 21:00:00)-Water Temperature (C)]]*OO[[#This Row],[94]]</f>
        <v>1.368839140396E-2</v>
      </c>
      <c r="CS548" s="10">
        <f>3/24000000*OO[[#This Row],[153 (08JUL1985 00:00:00)-Water Temperature (C)]]*OO[[#This Row],[95]]</f>
        <v>1.5493045348474998E-2</v>
      </c>
      <c r="CT548" s="10">
        <f>3/24000000*OO[[#This Row],[154 (08JUL1985 03:00:00)-Water Temperature (C)]]*OO[[#This Row],[96]]</f>
        <v>1.7437590321140003E-2</v>
      </c>
      <c r="CU548" s="10">
        <f>3/24000000*OO[[#This Row],[155 (08JUL1985 06:00:00)-Water Temperature (C)]]*OO[[#This Row],[97]]</f>
        <v>1.9529521647682496E-2</v>
      </c>
      <c r="CV548" s="10">
        <f>3/24000000*OO[[#This Row],[156 (08JUL1985 09:00:00)-Water Temperature (C)]]*OO[[#This Row],[98]]</f>
        <v>2.1809274752707497E-2</v>
      </c>
      <c r="CW548" s="10">
        <f>3/24000000*OO[[#This Row],[157 (08JUL1985 12:00:00)-Water Temperature (C)]]*OO[[#This Row],[99]]</f>
        <v>2.4270993966693747E-2</v>
      </c>
    </row>
    <row r="549" spans="1:101" x14ac:dyDescent="0.35">
      <c r="A549" t="s">
        <v>556</v>
      </c>
      <c r="B549">
        <v>9018.3680000000004</v>
      </c>
      <c r="C549" s="10">
        <f>3/24*OO[[#This Row],[59 (26JUN1985 06:00:00)-Water Temperature (C)]]*OO[[#This Row],[1]]/SUM(OO[1])</f>
        <v>0</v>
      </c>
      <c r="D549" s="10">
        <f>3/24*OO[[#This Row],[60 (26JUN1985 09:00:00)-Water Temperature (C)]]*OO[[#This Row],[2]]/SUM(OO[2])</f>
        <v>0</v>
      </c>
      <c r="E549" s="10">
        <f>3/24*OO[[#This Row],[61 (26JUN1985 12:00:00)-Water Temperature (C)]]*OO[[#This Row],[3]]/SUM(OO[3])</f>
        <v>0</v>
      </c>
      <c r="F549" s="10">
        <f>3/24*OO[[#This Row],[62 (26JUN1985 15:00:00)-Water Temperature (C)]]*OO[[#This Row],[4]]/SUM(OO[4])</f>
        <v>0</v>
      </c>
      <c r="G549" s="10">
        <f>3/24*OO[[#This Row],[63 (26JUN1985 18:00:00)-Water Temperature (C)]]*OO[[#This Row],[5]]/SUM(OO[5])</f>
        <v>0</v>
      </c>
      <c r="H549" s="10">
        <f>3/24*OO[[#This Row],[64 (26JUN1985 21:00:00)-Water Temperature (C)]]*OO[[#This Row],[6]]/SUM(OO[6])</f>
        <v>0</v>
      </c>
      <c r="I549" s="10">
        <f>3/24*OO[[#This Row],[65 (27JUN1985 00:00:00)-Water Temperature (C)]]*OO[[#This Row],[7]]/SUM(OO[7])</f>
        <v>0</v>
      </c>
      <c r="J549" s="10">
        <f>3/24*OO[[#This Row],[66 (27JUN1985 03:00:00)-Water Temperature (C)]]*OO[[#This Row],[8]]/SUM(OO[8])</f>
        <v>0</v>
      </c>
      <c r="K549" s="10">
        <f>3/24*OO[[#This Row],[67 (27JUN1985 06:00:00)-Water Temperature (C)]]*OO[[#This Row],[9]]/SUM(OO[9])</f>
        <v>0</v>
      </c>
      <c r="L549" s="10">
        <f>3/24*OO[[#This Row],[68 (27JUN1985 09:00:00)-Water Temperature (C)]]*OO[[#This Row],[10]]/SUM(OO[10])</f>
        <v>0</v>
      </c>
      <c r="M549" s="10">
        <f>3/24*OO[[#This Row],[69 (27JUN1985 12:00:00)-Water Temperature (C)]]*OO[[#This Row],[11]]/SUM(OO[11])</f>
        <v>0</v>
      </c>
      <c r="N549" s="10">
        <f>3/24*OO[[#This Row],[70 (27JUN1985 15:00:00)-Water Temperature (C)]]*OO[[#This Row],[12]]/SUM(OO[12])</f>
        <v>0</v>
      </c>
      <c r="O549" s="10">
        <f>3/24*OO[[#This Row],[71 (27JUN1985 18:00:00)-Water Temperature (C)]]*OO[[#This Row],[13]]/SUM(OO[13])</f>
        <v>0</v>
      </c>
      <c r="P549" s="10">
        <f>3/24*OO[[#This Row],[72 (27JUN1985 21:00:00)-Water Temperature (C)]]*OO[[#This Row],[14]]/SUM(OO[14])</f>
        <v>0</v>
      </c>
      <c r="Q549" s="10">
        <f>3/24*OO[[#This Row],[73 (28JUN1985 00:00:00)-Water Temperature (C)]]*OO[[#This Row],[15]]/SUM(OO[15])</f>
        <v>0</v>
      </c>
      <c r="R549" s="10">
        <f>3/24*OO[[#This Row],[74 (28JUN1985 03:00:00)-Water Temperature (C)]]*OO[[#This Row],[16]]/SUM(OO[16])</f>
        <v>0</v>
      </c>
      <c r="S549" s="10">
        <f>3/24*OO[[#This Row],[75 (28JUN1985 06:00:00)-Water Temperature (C)]]*OO[[#This Row],[17]]/SUM(OO[17])</f>
        <v>0</v>
      </c>
      <c r="T549" s="10">
        <f>3/24*OO[[#This Row],[76 (28JUN1985 09:00:00)-Water Temperature (C)]]*OO[[#This Row],[18]]/SUM(OO[18])</f>
        <v>0</v>
      </c>
      <c r="U549" s="10">
        <f>3/24*OO[[#This Row],[77 (28JUN1985 12:00:00)-Water Temperature (C)]]*OO[[#This Row],[19]]/SUM(OO[19])</f>
        <v>0</v>
      </c>
      <c r="V549" s="10">
        <f>3/24000000*OO[[#This Row],[78 (28JUN1985 15:00:00)-Water Temperature (C)]]*OO[[#This Row],[20]]</f>
        <v>0</v>
      </c>
      <c r="W549" s="10">
        <f>3/24000000*OO[[#This Row],[79 (28JUN1985 18:00:00)-Water Temperature (C)]]*OO[[#This Row],[21]]</f>
        <v>0</v>
      </c>
      <c r="X549" s="10">
        <f>3/24000000*OO[[#This Row],[80 (28JUN1985 21:00:00)-Water Temperature (C)]]*OO[[#This Row],[22]]</f>
        <v>0</v>
      </c>
      <c r="Y549" s="10">
        <f>3/24000000*OO[[#This Row],[81 (29JUN1985 00:00:00)-Water Temperature (C)]]*OO[[#This Row],[23]]</f>
        <v>0</v>
      </c>
      <c r="Z549" s="10">
        <f>3/24000000*OO[[#This Row],[82 (29JUN1985 03:00:00)-Water Temperature (C)]]*OO[[#This Row],[24]]</f>
        <v>0</v>
      </c>
      <c r="AA549" s="10">
        <f>3/24000000*OO[[#This Row],[83 (29JUN1985 06:00:00)-Water Temperature (C)]]*OO[[#This Row],[25]]</f>
        <v>0</v>
      </c>
      <c r="AB549" s="10">
        <f>3/24000000*OO[[#This Row],[84 (29JUN1985 09:00:00)-Water Temperature (C)]]*OO[[#This Row],[26]]</f>
        <v>0</v>
      </c>
      <c r="AC549" s="10">
        <f>3/24000000*OO[[#This Row],[85 (29JUN1985 12:00:00)-Water Temperature (C)]]*OO[[#This Row],[27]]</f>
        <v>0</v>
      </c>
      <c r="AD549" s="10">
        <f>3/24000000*OO[[#This Row],[86 (29JUN1985 15:00:00)-Water Temperature (C)]]*OO[[#This Row],[28]]</f>
        <v>0</v>
      </c>
      <c r="AE549" s="10">
        <f>3/24000000*OO[[#This Row],[88 (29JUN1985 21:00:00)-Water Temperature (C)]]*OO[[#This Row],[30]]</f>
        <v>0</v>
      </c>
      <c r="AF549" s="10">
        <f>3/24000000*OO[[#This Row],[88 (29JUN1985 21:00:00)-Water Temperature (C)]]*OO[[#This Row],[30]]</f>
        <v>0</v>
      </c>
      <c r="AG549" s="10">
        <f>3/24000000*OO[[#This Row],[89 (30JUN1985 00:00:00)-Water Temperature (C)]]*OO[[#This Row],[31]]</f>
        <v>0</v>
      </c>
      <c r="AH549" s="10">
        <f>3/24000000*OO[[#This Row],[90 (30JUN1985 03:00:00)-Water Temperature (C)]]*OO[[#This Row],[32]]</f>
        <v>0</v>
      </c>
      <c r="AI549" s="10">
        <f>3/24000000*OO[[#This Row],[91 (30JUN1985 06:00:00)-Water Temperature (C)]]*OO[[#This Row],[33]]</f>
        <v>2.3931246343625002E-41</v>
      </c>
      <c r="AJ549" s="10">
        <f>3/24000000*OO[[#This Row],[92 (30JUN1985 09:00:00)-Water Temperature (C)]]*OO[[#This Row],[34]]</f>
        <v>2.5335709203780002E-38</v>
      </c>
      <c r="AK549" s="10">
        <f>3/24000000*OO[[#This Row],[93 (30JUN1985 12:00:00)-Water Temperature (C)]]*OO[[#This Row],[35]]</f>
        <v>1.3803219079237498E-35</v>
      </c>
      <c r="AL549" s="10">
        <f>3/24000000*OO[[#This Row],[94 (30JUN1985 15:00:00)-Water Temperature (C)]]*OO[[#This Row],[36]]</f>
        <v>4.2067709540999996E-33</v>
      </c>
      <c r="AM549" s="10">
        <f>3/24000000*OO[[#This Row],[95 (30JUN1985 18:00:00)-Water Temperature (C)]]*OO[[#This Row],[37]]</f>
        <v>7.6920759214312495E-31</v>
      </c>
      <c r="AN549" s="10">
        <f>3/24000000*OO[[#This Row],[96 (30JUN1985 21:00:00)-Water Temperature (C)]]*OO[[#This Row],[38]]</f>
        <v>8.9235981402837484E-29</v>
      </c>
      <c r="AO549" s="10">
        <f>3/24000000*OO[[#This Row],[97 (01JUL1985 00:00:00)-Water Temperature (C)]]*OO[[#This Row],[39]]</f>
        <v>6.9003924298137501E-27</v>
      </c>
      <c r="AP549" s="10">
        <f>3/24000000*OO[[#This Row],[98 (01JUL1985 03:00:00)-Water Temperature (C)]]*OO[[#This Row],[40]]</f>
        <v>3.7143549216024998E-25</v>
      </c>
      <c r="AQ549" s="10">
        <f>3/24000000*OO[[#This Row],[99 (01JUL1985 06:00:00)-Water Temperature (C)]]*OO[[#This Row],[41]]</f>
        <v>1.4459469117465002E-23</v>
      </c>
      <c r="AR549" s="10">
        <f>3/24000000*OO[[#This Row],[100 (01JUL1985 09:00:00)-Water Temperature (C)]]*OO[[#This Row],[42]]</f>
        <v>4.215025735649999E-22</v>
      </c>
      <c r="AS549" s="10">
        <f>3/24000000*OO[[#This Row],[101 (01JUL1985 12:00:00)-Water Temperature (C)]]*OO[[#This Row],[43]]</f>
        <v>9.4248035430912498E-21</v>
      </c>
      <c r="AT549" s="10">
        <f>3/24000000*OO[[#This Row],[102 (01JUL1985 15:00:00)-Water Temperature (C)]]*OO[[#This Row],[44]]</f>
        <v>1.6508401517355003E-19</v>
      </c>
      <c r="AU549" s="10">
        <f>3/24000000*OO[[#This Row],[103 (01JUL1985 18:00:00)-Water Temperature (C)]]*OO[[#This Row],[45]]</f>
        <v>2.3168556785911245E-18</v>
      </c>
      <c r="AV549" s="10">
        <f>3/24000000*OO[[#This Row],[104 (01JUL1985 21:00:00)-Water Temperature (C)]]*OO[[#This Row],[46]]</f>
        <v>2.6655461932492505E-17</v>
      </c>
      <c r="AW549" s="10">
        <f>3/24000000*OO[[#This Row],[105 (02JUL1985 00:00:00)-Water Temperature (C)]]*OO[[#This Row],[47]]</f>
        <v>2.5590051049575001E-16</v>
      </c>
      <c r="AX549" s="10">
        <f>3/24000000*OO[[#This Row],[106 (02JUL1985 03:00:00)-Water Temperature (C)]]*OO[[#This Row],[48]]</f>
        <v>2.0794442308379996E-15</v>
      </c>
      <c r="AY549" s="10">
        <f>3/24000000*OO[[#This Row],[107 (02JUL1985 06:00:00)-Water Temperature (C)]]*OO[[#This Row],[49]]</f>
        <v>1.4503554030337497E-14</v>
      </c>
      <c r="AZ549" s="10">
        <f>3/24000000*OO[[#This Row],[108 (02JUL1985 09:00:00)-Water Temperature (C)]]*OO[[#This Row],[50]]</f>
        <v>8.7932999880600008E-14</v>
      </c>
      <c r="BA549" s="10">
        <f>3/24000000*OO[[#This Row],[109 (02JUL1985 12:00:00)-Water Temperature (C)]]*OO[[#This Row],[51]]</f>
        <v>4.6951134069399996E-13</v>
      </c>
      <c r="BB549" s="10">
        <f>3/24000000*OO[[#This Row],[110 (02JUL1985 15:00:00)-Water Temperature (C)]]*OO[[#This Row],[52]]</f>
        <v>2.2316669485960004E-12</v>
      </c>
      <c r="BC549" s="10">
        <f>3/24000000*OO[[#This Row],[111 (02JUL1985 18:00:00)-Water Temperature (C)]]*OO[[#This Row],[53]]</f>
        <v>9.532088896956249E-12</v>
      </c>
      <c r="BD549" s="10">
        <f>3/24000000*OO[[#This Row],[112 (02JUL1985 21:00:00)-Water Temperature (C)]]*OO[[#This Row],[54]]</f>
        <v>3.6840071676602503E-11</v>
      </c>
      <c r="BE549" s="10">
        <f>3/24000000*OO[[#This Row],[113 (03JUL1985 00:00:00)-Water Temperature (C)]]*OO[[#This Row],[55]]</f>
        <v>1.2982870199855E-10</v>
      </c>
      <c r="BF549" s="10">
        <f>3/24000000*OO[[#This Row],[114 (03JUL1985 03:00:00)-Water Temperature (C)]]*OO[[#This Row],[56]]</f>
        <v>4.232546450214999E-10</v>
      </c>
      <c r="BG549" s="10">
        <f>3/24000000*OO[[#This Row],[115 (03JUL1985 06:00:00)-Water Temperature (C)]]*OO[[#This Row],[57]]</f>
        <v>1.2791077694812499E-9</v>
      </c>
      <c r="BH549" s="10">
        <f>3/24000000*OO[[#This Row],[116 (03JUL1985 09:00:00)-Water Temperature (C)]]*OO[[#This Row],[58]]</f>
        <v>3.6010998862553741E-9</v>
      </c>
      <c r="BI549" s="10">
        <f>3/24000000*OO[[#This Row],[117 (03JUL1985 12:00:00)-Water Temperature (C)]]*OO[[#This Row],[59]]</f>
        <v>9.4872229674562488E-9</v>
      </c>
      <c r="BJ549" s="10">
        <f>3/24000000*OO[[#This Row],[118 (03JUL1985 15:00:00)-Water Temperature (C)]]*OO[[#This Row],[60]]</f>
        <v>2.3469800084885E-8</v>
      </c>
      <c r="BK549" s="10">
        <f>3/24000000*OO[[#This Row],[119 (03JUL1985 18:00:00)-Water Temperature (C)]]*OO[[#This Row],[61]]</f>
        <v>5.4787319910949999E-8</v>
      </c>
      <c r="BL549" s="10">
        <f>3/24000000*OO[[#This Row],[120 (03JUL1985 21:00:00)-Water Temperature (C)]]*OO[[#This Row],[62]]</f>
        <v>1.2115170063593751E-7</v>
      </c>
      <c r="BM549" s="10">
        <f>3/24000000*OO[[#This Row],[121 (04JUL1985 00:00:00)-Water Temperature (C)]]*OO[[#This Row],[63]]</f>
        <v>2.5497863088912501E-7</v>
      </c>
      <c r="BN549" s="10">
        <f>3/24000000*OO[[#This Row],[122 (04JUL1985 03:00:00)-Water Temperature (C)]]*OO[[#This Row],[64]]</f>
        <v>5.1293443115699995E-7</v>
      </c>
      <c r="BO549" s="10">
        <f>3/24000000*OO[[#This Row],[123 (04JUL1985 06:00:00)-Water Temperature (C)]]*OO[[#This Row],[65]]</f>
        <v>9.8974139267624997E-7</v>
      </c>
      <c r="BP549" s="10">
        <f>3/24000000*OO[[#This Row],[124 (04JUL1985 09:00:00)-Water Temperature (C)]]*OO[[#This Row],[66]]</f>
        <v>1.8410701760989998E-6</v>
      </c>
      <c r="BQ549" s="10">
        <f>3/24000000*OO[[#This Row],[125 (04JUL1985 12:00:00)-Water Temperature (C)]]*OO[[#This Row],[67]]</f>
        <v>3.3030819268240005E-6</v>
      </c>
      <c r="BR549" s="10">
        <f>3/24000000*OO[[#This Row],[126 (04JUL1985 15:00:00)-Water Temperature (C)]]*OO[[#This Row],[68]]</f>
        <v>5.7251108387337492E-6</v>
      </c>
      <c r="BS549" s="10">
        <f>3/24000000*OO[[#This Row],[127 (04JUL1985 18:00:00)-Water Temperature (C)]]*OO[[#This Row],[69]]</f>
        <v>9.6104417592950003E-6</v>
      </c>
      <c r="BT549" s="10">
        <f>3/24000000*OO[[#This Row],[128 (04JUL1985 21:00:00)-Water Temperature (C)]]*OO[[#This Row],[70]]</f>
        <v>1.5654644883540001E-5</v>
      </c>
      <c r="BU549" s="10">
        <f>3/24000000*OO[[#This Row],[129 (05JUL1985 00:00:00)-Water Temperature (C)]]*OO[[#This Row],[71]]</f>
        <v>2.4785219951017497E-5</v>
      </c>
      <c r="BV549" s="10">
        <f>3/24000000*OO[[#This Row],[130 (05JUL1985 03:00:00)-Water Temperature (C)]]*OO[[#This Row],[72]]</f>
        <v>3.8255282211206239E-5</v>
      </c>
      <c r="BW549" s="10">
        <f>3/24000000*OO[[#This Row],[131 (05JUL1985 06:00:00)-Water Temperature (C)]]*OO[[#This Row],[73]]</f>
        <v>5.7708662583599996E-5</v>
      </c>
      <c r="BX549" s="10">
        <f>3/24000000*OO[[#This Row],[132 (05JUL1985 09:00:00)-Water Temperature (C)]]*OO[[#This Row],[74]]</f>
        <v>8.5369134440199982E-5</v>
      </c>
      <c r="BY549" s="10">
        <f>3/24000000*OO[[#This Row],[133 (05JUL1985 12:00:00)-Water Temperature (C)]]*OO[[#This Row],[75]]</f>
        <v>1.2379459442500001E-4</v>
      </c>
      <c r="BZ549" s="10">
        <f>3/24000000*OO[[#This Row],[134 (05JUL1985 15:00:00)-Water Temperature (C)]]*OO[[#This Row],[76]]</f>
        <v>1.7606235398999999E-4</v>
      </c>
      <c r="CA549" s="10">
        <f>3/24000000*OO[[#This Row],[135 (05JUL1985 18:00:00)-Water Temperature (C)]]*OO[[#This Row],[77]]</f>
        <v>2.4578137225999994E-4</v>
      </c>
      <c r="CB549" s="10">
        <f>3/24000000*OO[[#This Row],[136 (05JUL1985 21:00:00)-Water Temperature (C)]]*OO[[#This Row],[78]]</f>
        <v>3.3660117696274991E-4</v>
      </c>
      <c r="CC549" s="10">
        <f>3/24000000*OO[[#This Row],[137 (06JUL1985 00:00:00)-Water Temperature (C)]]*OO[[#This Row],[79]]</f>
        <v>4.5308677694625002E-4</v>
      </c>
      <c r="CD549" s="10">
        <f>3/24000000*OO[[#This Row],[138 (06JUL1985 03:00:00)-Water Temperature (C)]]*OO[[#This Row],[80]]</f>
        <v>6.0091537358962499E-4</v>
      </c>
      <c r="CE549" s="10">
        <f>3/24000000*OO[[#This Row],[139 (06JUL1985 06:00:00)-Water Temperature (C)]]*OO[[#This Row],[81]]</f>
        <v>7.8629522445187495E-4</v>
      </c>
      <c r="CF549" s="10">
        <f>3/24000000*OO[[#This Row],[140 (06JUL1985 09:00:00)-Water Temperature (C)]]*OO[[#This Row],[82]]</f>
        <v>1.0182744563750001E-3</v>
      </c>
      <c r="CG549" s="10">
        <f>3/24000000*OO[[#This Row],[141 (06JUL1985 12:00:00)-Water Temperature (C)]]*OO[[#This Row],[83]]</f>
        <v>1.3034366452679999E-3</v>
      </c>
      <c r="CH549" s="10">
        <f>3/24000000*OO[[#This Row],[142 (06JUL1985 15:00:00)-Water Temperature (C)]]*OO[[#This Row],[84]]</f>
        <v>1.6487525002564999E-3</v>
      </c>
      <c r="CI549" s="10">
        <f>3/24000000*OO[[#This Row],[143 (06JUL1985 18:00:00)-Water Temperature (C)]]*OO[[#This Row],[85]]</f>
        <v>2.0616924355225E-3</v>
      </c>
      <c r="CJ549" s="10">
        <f>3/24000000*OO[[#This Row],[144 (06JUL1985 21:00:00)-Water Temperature (C)]]*OO[[#This Row],[86]]</f>
        <v>2.5458006693525005E-3</v>
      </c>
      <c r="CK549" s="10">
        <f>3/24000000*OO[[#This Row],[145 (07JUL1985 00:00:00)-Water Temperature (C)]]*OO[[#This Row],[87]]</f>
        <v>3.1083869329779999E-3</v>
      </c>
      <c r="CL549" s="10">
        <f>3/24000000*OO[[#This Row],[146 (07JUL1985 03:00:00)-Water Temperature (C)]]*OO[[#This Row],[88]]</f>
        <v>3.7590970845889993E-3</v>
      </c>
      <c r="CM549" s="10">
        <f>3/24000000*OO[[#This Row],[147 (07JUL1985 06:00:00)-Water Temperature (C)]]*OO[[#This Row],[89]]</f>
        <v>4.5077613040299998E-3</v>
      </c>
      <c r="CN549" s="10">
        <f>3/24000000*OO[[#This Row],[148 (07JUL1985 09:00:00)-Water Temperature (C)]]*OO[[#This Row],[90]]</f>
        <v>5.3659344118750004E-3</v>
      </c>
      <c r="CO549" s="10">
        <f>3/24000000*OO[[#This Row],[149 (07JUL1985 12:00:00)-Water Temperature (C)]]*OO[[#This Row],[91]]</f>
        <v>6.34484905725375E-3</v>
      </c>
      <c r="CP549" s="10">
        <f>3/24000000*OO[[#This Row],[150 (07JUL1985 15:00:00)-Water Temperature (C)]]*OO[[#This Row],[92]]</f>
        <v>7.4556737338849991E-3</v>
      </c>
      <c r="CQ549" s="10">
        <f>3/24000000*OO[[#This Row],[151 (07JUL1985 18:00:00)-Water Temperature (C)]]*OO[[#This Row],[93]]</f>
        <v>8.6873087072474979E-3</v>
      </c>
      <c r="CR549" s="10">
        <f>3/24000000*OO[[#This Row],[152 (07JUL1985 21:00:00)-Water Temperature (C)]]*OO[[#This Row],[94]]</f>
        <v>1.0038350059718749E-2</v>
      </c>
      <c r="CS549" s="10">
        <f>3/24000000*OO[[#This Row],[153 (08JUL1985 00:00:00)-Water Temperature (C)]]*OO[[#This Row],[95]]</f>
        <v>1.1521959135119999E-2</v>
      </c>
      <c r="CT549" s="10">
        <f>3/24000000*OO[[#This Row],[154 (08JUL1985 03:00:00)-Water Temperature (C)]]*OO[[#This Row],[96]]</f>
        <v>1.3144535547487499E-2</v>
      </c>
      <c r="CU549" s="10">
        <f>3/24000000*OO[[#This Row],[155 (08JUL1985 06:00:00)-Water Temperature (C)]]*OO[[#This Row],[97]]</f>
        <v>1.4915583212774997E-2</v>
      </c>
      <c r="CV549" s="10">
        <f>3/24000000*OO[[#This Row],[156 (08JUL1985 09:00:00)-Water Temperature (C)]]*OO[[#This Row],[98]]</f>
        <v>1.6868502283079997E-2</v>
      </c>
      <c r="CW549" s="10">
        <f>3/24000000*OO[[#This Row],[157 (08JUL1985 12:00:00)-Water Temperature (C)]]*OO[[#This Row],[99]]</f>
        <v>1.9002365566177497E-2</v>
      </c>
    </row>
    <row r="550" spans="1:101" x14ac:dyDescent="0.35">
      <c r="A550" t="s">
        <v>557</v>
      </c>
      <c r="B550">
        <v>5293.4380000000001</v>
      </c>
      <c r="C550" s="10">
        <f>3/24*OO[[#This Row],[59 (26JUN1985 06:00:00)-Water Temperature (C)]]*OO[[#This Row],[1]]/SUM(OO[1])</f>
        <v>0</v>
      </c>
      <c r="D550" s="10">
        <f>3/24*OO[[#This Row],[60 (26JUN1985 09:00:00)-Water Temperature (C)]]*OO[[#This Row],[2]]/SUM(OO[2])</f>
        <v>0</v>
      </c>
      <c r="E550" s="10">
        <f>3/24*OO[[#This Row],[61 (26JUN1985 12:00:00)-Water Temperature (C)]]*OO[[#This Row],[3]]/SUM(OO[3])</f>
        <v>0</v>
      </c>
      <c r="F550" s="10">
        <f>3/24*OO[[#This Row],[62 (26JUN1985 15:00:00)-Water Temperature (C)]]*OO[[#This Row],[4]]/SUM(OO[4])</f>
        <v>0</v>
      </c>
      <c r="G550" s="10">
        <f>3/24*OO[[#This Row],[63 (26JUN1985 18:00:00)-Water Temperature (C)]]*OO[[#This Row],[5]]/SUM(OO[5])</f>
        <v>0</v>
      </c>
      <c r="H550" s="10">
        <f>3/24*OO[[#This Row],[64 (26JUN1985 21:00:00)-Water Temperature (C)]]*OO[[#This Row],[6]]/SUM(OO[6])</f>
        <v>0</v>
      </c>
      <c r="I550" s="10">
        <f>3/24*OO[[#This Row],[65 (27JUN1985 00:00:00)-Water Temperature (C)]]*OO[[#This Row],[7]]/SUM(OO[7])</f>
        <v>0</v>
      </c>
      <c r="J550" s="10">
        <f>3/24*OO[[#This Row],[66 (27JUN1985 03:00:00)-Water Temperature (C)]]*OO[[#This Row],[8]]/SUM(OO[8])</f>
        <v>0</v>
      </c>
      <c r="K550" s="10">
        <f>3/24*OO[[#This Row],[67 (27JUN1985 06:00:00)-Water Temperature (C)]]*OO[[#This Row],[9]]/SUM(OO[9])</f>
        <v>0</v>
      </c>
      <c r="L550" s="10">
        <f>3/24*OO[[#This Row],[68 (27JUN1985 09:00:00)-Water Temperature (C)]]*OO[[#This Row],[10]]/SUM(OO[10])</f>
        <v>0</v>
      </c>
      <c r="M550" s="10">
        <f>3/24*OO[[#This Row],[69 (27JUN1985 12:00:00)-Water Temperature (C)]]*OO[[#This Row],[11]]/SUM(OO[11])</f>
        <v>0</v>
      </c>
      <c r="N550" s="10">
        <f>3/24*OO[[#This Row],[70 (27JUN1985 15:00:00)-Water Temperature (C)]]*OO[[#This Row],[12]]/SUM(OO[12])</f>
        <v>0</v>
      </c>
      <c r="O550" s="10">
        <f>3/24*OO[[#This Row],[71 (27JUN1985 18:00:00)-Water Temperature (C)]]*OO[[#This Row],[13]]/SUM(OO[13])</f>
        <v>0</v>
      </c>
      <c r="P550" s="10">
        <f>3/24*OO[[#This Row],[72 (27JUN1985 21:00:00)-Water Temperature (C)]]*OO[[#This Row],[14]]/SUM(OO[14])</f>
        <v>0</v>
      </c>
      <c r="Q550" s="10">
        <f>3/24*OO[[#This Row],[73 (28JUN1985 00:00:00)-Water Temperature (C)]]*OO[[#This Row],[15]]/SUM(OO[15])</f>
        <v>0</v>
      </c>
      <c r="R550" s="10">
        <f>3/24*OO[[#This Row],[74 (28JUN1985 03:00:00)-Water Temperature (C)]]*OO[[#This Row],[16]]/SUM(OO[16])</f>
        <v>0</v>
      </c>
      <c r="S550" s="10">
        <f>3/24*OO[[#This Row],[75 (28JUN1985 06:00:00)-Water Temperature (C)]]*OO[[#This Row],[17]]/SUM(OO[17])</f>
        <v>0</v>
      </c>
      <c r="T550" s="10">
        <f>3/24*OO[[#This Row],[76 (28JUN1985 09:00:00)-Water Temperature (C)]]*OO[[#This Row],[18]]/SUM(OO[18])</f>
        <v>0</v>
      </c>
      <c r="U550" s="10">
        <f>3/24*OO[[#This Row],[77 (28JUN1985 12:00:00)-Water Temperature (C)]]*OO[[#This Row],[19]]/SUM(OO[19])</f>
        <v>0</v>
      </c>
      <c r="V550" s="10">
        <f>3/24000000*OO[[#This Row],[78 (28JUN1985 15:00:00)-Water Temperature (C)]]*OO[[#This Row],[20]]</f>
        <v>0</v>
      </c>
      <c r="W550" s="10">
        <f>3/24000000*OO[[#This Row],[79 (28JUN1985 18:00:00)-Water Temperature (C)]]*OO[[#This Row],[21]]</f>
        <v>0</v>
      </c>
      <c r="X550" s="10">
        <f>3/24000000*OO[[#This Row],[80 (28JUN1985 21:00:00)-Water Temperature (C)]]*OO[[#This Row],[22]]</f>
        <v>0</v>
      </c>
      <c r="Y550" s="10">
        <f>3/24000000*OO[[#This Row],[81 (29JUN1985 00:00:00)-Water Temperature (C)]]*OO[[#This Row],[23]]</f>
        <v>0</v>
      </c>
      <c r="Z550" s="10">
        <f>3/24000000*OO[[#This Row],[82 (29JUN1985 03:00:00)-Water Temperature (C)]]*OO[[#This Row],[24]]</f>
        <v>0</v>
      </c>
      <c r="AA550" s="10">
        <f>3/24000000*OO[[#This Row],[83 (29JUN1985 06:00:00)-Water Temperature (C)]]*OO[[#This Row],[25]]</f>
        <v>0</v>
      </c>
      <c r="AB550" s="10">
        <f>3/24000000*OO[[#This Row],[84 (29JUN1985 09:00:00)-Water Temperature (C)]]*OO[[#This Row],[26]]</f>
        <v>0</v>
      </c>
      <c r="AC550" s="10">
        <f>3/24000000*OO[[#This Row],[85 (29JUN1985 12:00:00)-Water Temperature (C)]]*OO[[#This Row],[27]]</f>
        <v>0</v>
      </c>
      <c r="AD550" s="10">
        <f>3/24000000*OO[[#This Row],[86 (29JUN1985 15:00:00)-Water Temperature (C)]]*OO[[#This Row],[28]]</f>
        <v>0</v>
      </c>
      <c r="AE550" s="10">
        <f>3/24000000*OO[[#This Row],[88 (29JUN1985 21:00:00)-Water Temperature (C)]]*OO[[#This Row],[30]]</f>
        <v>0</v>
      </c>
      <c r="AF550" s="10">
        <f>3/24000000*OO[[#This Row],[88 (29JUN1985 21:00:00)-Water Temperature (C)]]*OO[[#This Row],[30]]</f>
        <v>0</v>
      </c>
      <c r="AG550" s="10">
        <f>3/24000000*OO[[#This Row],[89 (30JUN1985 00:00:00)-Water Temperature (C)]]*OO[[#This Row],[31]]</f>
        <v>0</v>
      </c>
      <c r="AH550" s="10">
        <f>3/24000000*OO[[#This Row],[90 (30JUN1985 03:00:00)-Water Temperature (C)]]*OO[[#This Row],[32]]</f>
        <v>0</v>
      </c>
      <c r="AI550" s="10">
        <f>3/24000000*OO[[#This Row],[91 (30JUN1985 06:00:00)-Water Temperature (C)]]*OO[[#This Row],[33]]</f>
        <v>0</v>
      </c>
      <c r="AJ550" s="10">
        <f>3/24000000*OO[[#This Row],[92 (30JUN1985 09:00:00)-Water Temperature (C)]]*OO[[#This Row],[34]]</f>
        <v>0</v>
      </c>
      <c r="AK550" s="10">
        <f>3/24000000*OO[[#This Row],[93 (30JUN1985 12:00:00)-Water Temperature (C)]]*OO[[#This Row],[35]]</f>
        <v>-1.2124720119944998E-42</v>
      </c>
      <c r="AL550" s="10">
        <f>3/24000000*OO[[#This Row],[94 (30JUN1985 15:00:00)-Water Temperature (C)]]*OO[[#This Row],[36]]</f>
        <v>-7.6207734426412505E-40</v>
      </c>
      <c r="AM550" s="10">
        <f>3/24000000*OO[[#This Row],[95 (30JUN1985 18:00:00)-Water Temperature (C)]]*OO[[#This Row],[37]]</f>
        <v>-2.0946436499966246E-37</v>
      </c>
      <c r="AN550" s="10">
        <f>3/24000000*OO[[#This Row],[96 (30JUN1985 21:00:00)-Water Temperature (C)]]*OO[[#This Row],[38]]</f>
        <v>-3.1846083157226251E-37</v>
      </c>
      <c r="AO550" s="10">
        <f>3/24000000*OO[[#This Row],[97 (01JUL1985 00:00:00)-Water Temperature (C)]]*OO[[#This Row],[39]]</f>
        <v>2.66464936591275E-30</v>
      </c>
      <c r="AP550" s="10">
        <f>3/24000000*OO[[#This Row],[98 (01JUL1985 03:00:00)-Water Temperature (C)]]*OO[[#This Row],[40]]</f>
        <v>4.804492984230001E-28</v>
      </c>
      <c r="AQ550" s="10">
        <f>3/24000000*OO[[#This Row],[99 (01JUL1985 06:00:00)-Water Temperature (C)]]*OO[[#This Row],[41]]</f>
        <v>3.3354270789515003E-26</v>
      </c>
      <c r="AR550" s="10">
        <f>3/24000000*OO[[#This Row],[100 (01JUL1985 09:00:00)-Water Temperature (C)]]*OO[[#This Row],[42]]</f>
        <v>1.4403227929324997E-24</v>
      </c>
      <c r="AS550" s="10">
        <f>3/24000000*OO[[#This Row],[101 (01JUL1985 12:00:00)-Water Temperature (C)]]*OO[[#This Row],[43]]</f>
        <v>4.3940539421362496E-23</v>
      </c>
      <c r="AT550" s="10">
        <f>3/24000000*OO[[#This Row],[102 (01JUL1985 15:00:00)-Water Temperature (C)]]*OO[[#This Row],[44]]</f>
        <v>9.9755486955949991E-22</v>
      </c>
      <c r="AU550" s="10">
        <f>3/24000000*OO[[#This Row],[103 (01JUL1985 18:00:00)-Water Temperature (C)]]*OO[[#This Row],[45]]</f>
        <v>1.7473486013422499E-20</v>
      </c>
      <c r="AV550" s="10">
        <f>3/24000000*OO[[#This Row],[104 (01JUL1985 21:00:00)-Water Temperature (C)]]*OO[[#This Row],[46]]</f>
        <v>2.4352433542677501E-19</v>
      </c>
      <c r="AW550" s="10">
        <f>3/24000000*OO[[#This Row],[105 (02JUL1985 00:00:00)-Water Temperature (C)]]*OO[[#This Row],[47]]</f>
        <v>2.7818503147242498E-18</v>
      </c>
      <c r="AX550" s="10">
        <f>3/24000000*OO[[#This Row],[106 (02JUL1985 03:00:00)-Water Temperature (C)]]*OO[[#This Row],[48]]</f>
        <v>2.650645966908625E-17</v>
      </c>
      <c r="AY550" s="10">
        <f>3/24000000*OO[[#This Row],[107 (02JUL1985 06:00:00)-Water Temperature (C)]]*OO[[#This Row],[49]]</f>
        <v>2.141213570146E-16</v>
      </c>
      <c r="AZ550" s="10">
        <f>3/24000000*OO[[#This Row],[108 (02JUL1985 09:00:00)-Water Temperature (C)]]*OO[[#This Row],[50]]</f>
        <v>1.4879077026168748E-15</v>
      </c>
      <c r="BA550" s="10">
        <f>3/24000000*OO[[#This Row],[109 (02JUL1985 12:00:00)-Water Temperature (C)]]*OO[[#This Row],[51]]</f>
        <v>9.0238224927374991E-15</v>
      </c>
      <c r="BB550" s="10">
        <f>3/24000000*OO[[#This Row],[110 (02JUL1985 15:00:00)-Water Temperature (C)]]*OO[[#This Row],[52]]</f>
        <v>4.8336152404575E-14</v>
      </c>
      <c r="BC550" s="10">
        <f>3/24000000*OO[[#This Row],[111 (02JUL1985 18:00:00)-Water Temperature (C)]]*OO[[#This Row],[53]]</f>
        <v>2.3075802825929996E-13</v>
      </c>
      <c r="BD550" s="10">
        <f>3/24000000*OO[[#This Row],[112 (02JUL1985 21:00:00)-Water Temperature (C)]]*OO[[#This Row],[54]]</f>
        <v>9.914075751662499E-13</v>
      </c>
      <c r="BE550" s="10">
        <f>3/24000000*OO[[#This Row],[113 (03JUL1985 00:00:00)-Water Temperature (C)]]*OO[[#This Row],[55]]</f>
        <v>3.8644003751989997E-12</v>
      </c>
      <c r="BF550" s="10">
        <f>3/24000000*OO[[#This Row],[114 (03JUL1985 03:00:00)-Water Temperature (C)]]*OO[[#This Row],[56]]</f>
        <v>1.3873005888299998E-11</v>
      </c>
      <c r="BG550" s="10">
        <f>3/24000000*OO[[#This Row],[115 (03JUL1985 06:00:00)-Water Temperature (C)]]*OO[[#This Row],[57]]</f>
        <v>4.6811496599100004E-11</v>
      </c>
      <c r="BH550" s="10">
        <f>3/24000000*OO[[#This Row],[116 (03JUL1985 09:00:00)-Water Temperature (C)]]*OO[[#This Row],[58]]</f>
        <v>1.52107830915375E-10</v>
      </c>
      <c r="BI550" s="10">
        <f>3/24000000*OO[[#This Row],[117 (03JUL1985 12:00:00)-Water Temperature (C)]]*OO[[#This Row],[59]]</f>
        <v>4.6068681584262492E-10</v>
      </c>
      <c r="BJ550" s="10">
        <f>3/24000000*OO[[#This Row],[118 (03JUL1985 15:00:00)-Water Temperature (C)]]*OO[[#This Row],[60]]</f>
        <v>1.2945191129198749E-9</v>
      </c>
      <c r="BK550" s="10">
        <f>3/24000000*OO[[#This Row],[119 (03JUL1985 18:00:00)-Water Temperature (C)]]*OO[[#This Row],[61]]</f>
        <v>3.3949445821444992E-9</v>
      </c>
      <c r="BL550" s="10">
        <f>3/24000000*OO[[#This Row],[120 (03JUL1985 21:00:00)-Water Temperature (C)]]*OO[[#This Row],[62]]</f>
        <v>8.3595474422687504E-9</v>
      </c>
      <c r="BM550" s="10">
        <f>3/24000000*OO[[#This Row],[121 (04JUL1985 00:00:00)-Water Temperature (C)]]*OO[[#This Row],[63]]</f>
        <v>1.9440563384068748E-8</v>
      </c>
      <c r="BN550" s="10">
        <f>3/24000000*OO[[#This Row],[122 (04JUL1985 03:00:00)-Water Temperature (C)]]*OO[[#This Row],[64]]</f>
        <v>4.2899510219124998E-8</v>
      </c>
      <c r="BO550" s="10">
        <f>3/24000000*OO[[#This Row],[123 (04JUL1985 06:00:00)-Water Temperature (C)]]*OO[[#This Row],[65]]</f>
        <v>9.024309147599998E-8</v>
      </c>
      <c r="BP550" s="10">
        <f>3/24000000*OO[[#This Row],[124 (04JUL1985 09:00:00)-Water Temperature (C)]]*OO[[#This Row],[66]]</f>
        <v>1.81960483405925E-7</v>
      </c>
      <c r="BQ550" s="10">
        <f>3/24000000*OO[[#This Row],[125 (04JUL1985 12:00:00)-Water Temperature (C)]]*OO[[#This Row],[67]]</f>
        <v>3.5219813272207498E-7</v>
      </c>
      <c r="BR550" s="10">
        <f>3/24000000*OO[[#This Row],[126 (04JUL1985 15:00:00)-Water Temperature (C)]]*OO[[#This Row],[68]]</f>
        <v>6.5593683730412511E-7</v>
      </c>
      <c r="BS550" s="10">
        <f>3/24000000*OO[[#This Row],[127 (04JUL1985 18:00:00)-Water Temperature (C)]]*OO[[#This Row],[69]]</f>
        <v>1.1789721368341248E-6</v>
      </c>
      <c r="BT550" s="10">
        <f>3/24000000*OO[[#This Row],[128 (04JUL1985 21:00:00)-Water Temperature (C)]]*OO[[#This Row],[70]]</f>
        <v>2.0496707662860003E-6</v>
      </c>
      <c r="BU550" s="10">
        <f>3/24000000*OO[[#This Row],[129 (05JUL1985 00:00:00)-Water Temperature (C)]]*OO[[#This Row],[71]]</f>
        <v>3.4532620278476251E-6</v>
      </c>
      <c r="BV550" s="10">
        <f>3/24000000*OO[[#This Row],[130 (05JUL1985 03:00:00)-Water Temperature (C)]]*OO[[#This Row],[72]]</f>
        <v>5.6560856165800002E-6</v>
      </c>
      <c r="BW550" s="10">
        <f>3/24000000*OO[[#This Row],[131 (05JUL1985 06:00:00)-Water Temperature (C)]]*OO[[#This Row],[73]]</f>
        <v>9.0347109591374994E-6</v>
      </c>
      <c r="BX550" s="10">
        <f>3/24000000*OO[[#This Row],[132 (05JUL1985 09:00:00)-Water Temperature (C)]]*OO[[#This Row],[74]]</f>
        <v>1.4115644522725E-5</v>
      </c>
      <c r="BY550" s="10">
        <f>3/24000000*OO[[#This Row],[133 (05JUL1985 12:00:00)-Water Temperature (C)]]*OO[[#This Row],[75]]</f>
        <v>2.15635115246925E-5</v>
      </c>
      <c r="BZ550" s="10">
        <f>3/24000000*OO[[#This Row],[134 (05JUL1985 15:00:00)-Water Temperature (C)]]*OO[[#This Row],[76]]</f>
        <v>3.2229680176968743E-5</v>
      </c>
      <c r="CA550" s="10">
        <f>3/24000000*OO[[#This Row],[135 (05JUL1985 18:00:00)-Water Temperature (C)]]*OO[[#This Row],[77]]</f>
        <v>4.7194445778599996E-5</v>
      </c>
      <c r="CB550" s="10">
        <f>3/24000000*OO[[#This Row],[136 (05JUL1985 21:00:00)-Water Temperature (C)]]*OO[[#This Row],[78]]</f>
        <v>6.7706657634999996E-5</v>
      </c>
      <c r="CC550" s="10">
        <f>3/24000000*OO[[#This Row],[137 (06JUL1985 00:00:00)-Water Temperature (C)]]*OO[[#This Row],[79]]</f>
        <v>9.5333547227249995E-5</v>
      </c>
      <c r="CD550" s="10">
        <f>3/24000000*OO[[#This Row],[138 (06JUL1985 03:00:00)-Water Temperature (C)]]*OO[[#This Row],[80]]</f>
        <v>1.320384861252E-4</v>
      </c>
      <c r="CE550" s="10">
        <f>3/24000000*OO[[#This Row],[139 (06JUL1985 06:00:00)-Water Temperature (C)]]*OO[[#This Row],[81]]</f>
        <v>1.8013357924827501E-4</v>
      </c>
      <c r="CF550" s="10">
        <f>3/24000000*OO[[#This Row],[140 (06JUL1985 09:00:00)-Water Temperature (C)]]*OO[[#This Row],[82]]</f>
        <v>2.4277233715357501E-4</v>
      </c>
      <c r="CG550" s="10">
        <f>3/24000000*OO[[#This Row],[141 (06JUL1985 12:00:00)-Water Temperature (C)]]*OO[[#This Row],[83]]</f>
        <v>3.2293135838100005E-4</v>
      </c>
      <c r="CH550" s="10">
        <f>3/24000000*OO[[#This Row],[142 (06JUL1985 15:00:00)-Water Temperature (C)]]*OO[[#This Row],[84]]</f>
        <v>4.2395560102399999E-4</v>
      </c>
      <c r="CI550" s="10">
        <f>3/24000000*OO[[#This Row],[143 (06JUL1985 18:00:00)-Water Temperature (C)]]*OO[[#This Row],[85]]</f>
        <v>5.4905065365799994E-4</v>
      </c>
      <c r="CJ550" s="10">
        <f>3/24000000*OO[[#This Row],[144 (06JUL1985 21:00:00)-Water Temperature (C)]]*OO[[#This Row],[86]]</f>
        <v>6.9971793693699986E-4</v>
      </c>
      <c r="CK550" s="10">
        <f>3/24000000*OO[[#This Row],[145 (07JUL1985 00:00:00)-Water Temperature (C)]]*OO[[#This Row],[87]]</f>
        <v>8.7956381193599997E-4</v>
      </c>
      <c r="CL550" s="10">
        <f>3/24000000*OO[[#This Row],[146 (07JUL1985 03:00:00)-Water Temperature (C)]]*OO[[#This Row],[88]]</f>
        <v>1.0930981939049997E-3</v>
      </c>
      <c r="CM550" s="10">
        <f>3/24000000*OO[[#This Row],[147 (07JUL1985 06:00:00)-Water Temperature (C)]]*OO[[#This Row],[89]]</f>
        <v>1.3456792107044999E-3</v>
      </c>
      <c r="CN550" s="10">
        <f>3/24000000*OO[[#This Row],[148 (07JUL1985 09:00:00)-Water Temperature (C)]]*OO[[#This Row],[90]]</f>
        <v>1.6425357843848748E-3</v>
      </c>
      <c r="CO550" s="10">
        <f>3/24000000*OO[[#This Row],[149 (07JUL1985 12:00:00)-Water Temperature (C)]]*OO[[#This Row],[91]]</f>
        <v>1.9887592338750002E-3</v>
      </c>
      <c r="CP550" s="10">
        <f>3/24000000*OO[[#This Row],[150 (07JUL1985 15:00:00)-Water Temperature (C)]]*OO[[#This Row],[92]]</f>
        <v>2.3898291720732497E-3</v>
      </c>
      <c r="CQ550" s="10">
        <f>3/24000000*OO[[#This Row],[151 (07JUL1985 18:00:00)-Water Temperature (C)]]*OO[[#This Row],[93]]</f>
        <v>2.8457576367479998E-3</v>
      </c>
      <c r="CR550" s="10">
        <f>3/24000000*OO[[#This Row],[152 (07JUL1985 21:00:00)-Water Temperature (C)]]*OO[[#This Row],[94]]</f>
        <v>3.3592386642899998E-3</v>
      </c>
      <c r="CS550" s="10">
        <f>3/24000000*OO[[#This Row],[153 (08JUL1985 00:00:00)-Water Temperature (C)]]*OO[[#This Row],[95]]</f>
        <v>3.9366000590730001E-3</v>
      </c>
      <c r="CT550" s="10">
        <f>3/24000000*OO[[#This Row],[154 (08JUL1985 03:00:00)-Water Temperature (C)]]*OO[[#This Row],[96]]</f>
        <v>4.5823105545375001E-3</v>
      </c>
      <c r="CU550" s="10">
        <f>3/24000000*OO[[#This Row],[155 (08JUL1985 06:00:00)-Water Temperature (C)]]*OO[[#This Row],[97]]</f>
        <v>5.3033888593475003E-3</v>
      </c>
      <c r="CV550" s="10">
        <f>3/24000000*OO[[#This Row],[156 (08JUL1985 09:00:00)-Water Temperature (C)]]*OO[[#This Row],[98]]</f>
        <v>6.1125036468925005E-3</v>
      </c>
      <c r="CW550" s="10">
        <f>3/24000000*OO[[#This Row],[157 (08JUL1985 12:00:00)-Water Temperature (C)]]*OO[[#This Row],[99]]</f>
        <v>7.0112895300987483E-3</v>
      </c>
    </row>
    <row r="551" spans="1:101" x14ac:dyDescent="0.35">
      <c r="A551" t="s">
        <v>558</v>
      </c>
      <c r="B551">
        <v>3754.1179999999999</v>
      </c>
      <c r="C551" s="10">
        <f>3/24*OO[[#This Row],[59 (26JUN1985 06:00:00)-Water Temperature (C)]]*OO[[#This Row],[1]]/SUM(OO[1])</f>
        <v>0</v>
      </c>
      <c r="D551" s="10">
        <f>3/24*OO[[#This Row],[60 (26JUN1985 09:00:00)-Water Temperature (C)]]*OO[[#This Row],[2]]/SUM(OO[2])</f>
        <v>0</v>
      </c>
      <c r="E551" s="10">
        <f>3/24*OO[[#This Row],[61 (26JUN1985 12:00:00)-Water Temperature (C)]]*OO[[#This Row],[3]]/SUM(OO[3])</f>
        <v>0</v>
      </c>
      <c r="F551" s="10">
        <f>3/24*OO[[#This Row],[62 (26JUN1985 15:00:00)-Water Temperature (C)]]*OO[[#This Row],[4]]/SUM(OO[4])</f>
        <v>0</v>
      </c>
      <c r="G551" s="10">
        <f>3/24*OO[[#This Row],[63 (26JUN1985 18:00:00)-Water Temperature (C)]]*OO[[#This Row],[5]]/SUM(OO[5])</f>
        <v>0</v>
      </c>
      <c r="H551" s="10">
        <f>3/24*OO[[#This Row],[64 (26JUN1985 21:00:00)-Water Temperature (C)]]*OO[[#This Row],[6]]/SUM(OO[6])</f>
        <v>0</v>
      </c>
      <c r="I551" s="10">
        <f>3/24*OO[[#This Row],[65 (27JUN1985 00:00:00)-Water Temperature (C)]]*OO[[#This Row],[7]]/SUM(OO[7])</f>
        <v>0</v>
      </c>
      <c r="J551" s="10">
        <f>3/24*OO[[#This Row],[66 (27JUN1985 03:00:00)-Water Temperature (C)]]*OO[[#This Row],[8]]/SUM(OO[8])</f>
        <v>0</v>
      </c>
      <c r="K551" s="10">
        <f>3/24*OO[[#This Row],[67 (27JUN1985 06:00:00)-Water Temperature (C)]]*OO[[#This Row],[9]]/SUM(OO[9])</f>
        <v>0</v>
      </c>
      <c r="L551" s="10">
        <f>3/24*OO[[#This Row],[68 (27JUN1985 09:00:00)-Water Temperature (C)]]*OO[[#This Row],[10]]/SUM(OO[10])</f>
        <v>0</v>
      </c>
      <c r="M551" s="10">
        <f>3/24*OO[[#This Row],[69 (27JUN1985 12:00:00)-Water Temperature (C)]]*OO[[#This Row],[11]]/SUM(OO[11])</f>
        <v>0</v>
      </c>
      <c r="N551" s="10">
        <f>3/24*OO[[#This Row],[70 (27JUN1985 15:00:00)-Water Temperature (C)]]*OO[[#This Row],[12]]/SUM(OO[12])</f>
        <v>0</v>
      </c>
      <c r="O551" s="10">
        <f>3/24*OO[[#This Row],[71 (27JUN1985 18:00:00)-Water Temperature (C)]]*OO[[#This Row],[13]]/SUM(OO[13])</f>
        <v>0</v>
      </c>
      <c r="P551" s="10">
        <f>3/24*OO[[#This Row],[72 (27JUN1985 21:00:00)-Water Temperature (C)]]*OO[[#This Row],[14]]/SUM(OO[14])</f>
        <v>0</v>
      </c>
      <c r="Q551" s="10">
        <f>3/24*OO[[#This Row],[73 (28JUN1985 00:00:00)-Water Temperature (C)]]*OO[[#This Row],[15]]/SUM(OO[15])</f>
        <v>0</v>
      </c>
      <c r="R551" s="10">
        <f>3/24*OO[[#This Row],[74 (28JUN1985 03:00:00)-Water Temperature (C)]]*OO[[#This Row],[16]]/SUM(OO[16])</f>
        <v>0</v>
      </c>
      <c r="S551" s="10">
        <f>3/24*OO[[#This Row],[75 (28JUN1985 06:00:00)-Water Temperature (C)]]*OO[[#This Row],[17]]/SUM(OO[17])</f>
        <v>0</v>
      </c>
      <c r="T551" s="10">
        <f>3/24*OO[[#This Row],[76 (28JUN1985 09:00:00)-Water Temperature (C)]]*OO[[#This Row],[18]]/SUM(OO[18])</f>
        <v>0</v>
      </c>
      <c r="U551" s="10">
        <f>3/24*OO[[#This Row],[77 (28JUN1985 12:00:00)-Water Temperature (C)]]*OO[[#This Row],[19]]/SUM(OO[19])</f>
        <v>0</v>
      </c>
      <c r="V551" s="10">
        <f>3/24000000*OO[[#This Row],[78 (28JUN1985 15:00:00)-Water Temperature (C)]]*OO[[#This Row],[20]]</f>
        <v>0</v>
      </c>
      <c r="W551" s="10">
        <f>3/24000000*OO[[#This Row],[79 (28JUN1985 18:00:00)-Water Temperature (C)]]*OO[[#This Row],[21]]</f>
        <v>0</v>
      </c>
      <c r="X551" s="10">
        <f>3/24000000*OO[[#This Row],[80 (28JUN1985 21:00:00)-Water Temperature (C)]]*OO[[#This Row],[22]]</f>
        <v>0</v>
      </c>
      <c r="Y551" s="10">
        <f>3/24000000*OO[[#This Row],[81 (29JUN1985 00:00:00)-Water Temperature (C)]]*OO[[#This Row],[23]]</f>
        <v>0</v>
      </c>
      <c r="Z551" s="10">
        <f>3/24000000*OO[[#This Row],[82 (29JUN1985 03:00:00)-Water Temperature (C)]]*OO[[#This Row],[24]]</f>
        <v>0</v>
      </c>
      <c r="AA551" s="10">
        <f>3/24000000*OO[[#This Row],[83 (29JUN1985 06:00:00)-Water Temperature (C)]]*OO[[#This Row],[25]]</f>
        <v>0</v>
      </c>
      <c r="AB551" s="10">
        <f>3/24000000*OO[[#This Row],[84 (29JUN1985 09:00:00)-Water Temperature (C)]]*OO[[#This Row],[26]]</f>
        <v>0</v>
      </c>
      <c r="AC551" s="10">
        <f>3/24000000*OO[[#This Row],[85 (29JUN1985 12:00:00)-Water Temperature (C)]]*OO[[#This Row],[27]]</f>
        <v>0</v>
      </c>
      <c r="AD551" s="10">
        <f>3/24000000*OO[[#This Row],[86 (29JUN1985 15:00:00)-Water Temperature (C)]]*OO[[#This Row],[28]]</f>
        <v>0</v>
      </c>
      <c r="AE551" s="10">
        <f>3/24000000*OO[[#This Row],[88 (29JUN1985 21:00:00)-Water Temperature (C)]]*OO[[#This Row],[30]]</f>
        <v>0</v>
      </c>
      <c r="AF551" s="10">
        <f>3/24000000*OO[[#This Row],[88 (29JUN1985 21:00:00)-Water Temperature (C)]]*OO[[#This Row],[30]]</f>
        <v>0</v>
      </c>
      <c r="AG551" s="10">
        <f>3/24000000*OO[[#This Row],[89 (30JUN1985 00:00:00)-Water Temperature (C)]]*OO[[#This Row],[31]]</f>
        <v>0</v>
      </c>
      <c r="AH551" s="10">
        <f>3/24000000*OO[[#This Row],[90 (30JUN1985 03:00:00)-Water Temperature (C)]]*OO[[#This Row],[32]]</f>
        <v>0</v>
      </c>
      <c r="AI551" s="10">
        <f>3/24000000*OO[[#This Row],[91 (30JUN1985 06:00:00)-Water Temperature (C)]]*OO[[#This Row],[33]]</f>
        <v>8.58121476760125E-44</v>
      </c>
      <c r="AJ551" s="10">
        <f>3/24000000*OO[[#This Row],[92 (30JUN1985 09:00:00)-Water Temperature (C)]]*OO[[#This Row],[34]]</f>
        <v>1.0037197068742499E-40</v>
      </c>
      <c r="AK551" s="10">
        <f>3/24000000*OO[[#This Row],[93 (30JUN1985 12:00:00)-Water Temperature (C)]]*OO[[#This Row],[35]]</f>
        <v>6.018250287937501E-38</v>
      </c>
      <c r="AL551" s="10">
        <f>3/24000000*OO[[#This Row],[94 (30JUN1985 15:00:00)-Water Temperature (C)]]*OO[[#This Row],[36]]</f>
        <v>2.0108223549228746E-35</v>
      </c>
      <c r="AM551" s="10">
        <f>3/24000000*OO[[#This Row],[95 (30JUN1985 18:00:00)-Water Temperature (C)]]*OO[[#This Row],[37]]</f>
        <v>4.0185965943914996E-33</v>
      </c>
      <c r="AN551" s="10">
        <f>3/24000000*OO[[#This Row],[96 (30JUN1985 21:00:00)-Water Temperature (C)]]*OO[[#This Row],[38]]</f>
        <v>5.0843850732937501E-31</v>
      </c>
      <c r="AO551" s="10">
        <f>3/24000000*OO[[#This Row],[97 (01JUL1985 00:00:00)-Water Temperature (C)]]*OO[[#This Row],[39]]</f>
        <v>4.2865592281399994E-29</v>
      </c>
      <c r="AP551" s="10">
        <f>3/24000000*OO[[#This Row],[98 (01JUL1985 03:00:00)-Water Temperature (C)]]*OO[[#This Row],[40]]</f>
        <v>2.5209507117262497E-27</v>
      </c>
      <c r="AQ551" s="10">
        <f>3/24000000*OO[[#This Row],[99 (01JUL1985 06:00:00)-Water Temperature (C)]]*OO[[#This Row],[41]]</f>
        <v>1.0704917871409998E-25</v>
      </c>
      <c r="AR551" s="10">
        <f>3/24000000*OO[[#This Row],[100 (01JUL1985 09:00:00)-Water Temperature (C)]]*OO[[#This Row],[42]]</f>
        <v>3.3992627371876249E-24</v>
      </c>
      <c r="AS551" s="10">
        <f>3/24000000*OO[[#This Row],[101 (01JUL1985 12:00:00)-Water Temperature (C)]]*OO[[#This Row],[43]]</f>
        <v>8.3230242933149994E-23</v>
      </c>
      <c r="AT551" s="10">
        <f>3/24000000*OO[[#This Row],[102 (01JUL1985 15:00:00)-Water Temperature (C)]]*OO[[#This Row],[44]]</f>
        <v>1.582067597782E-21</v>
      </c>
      <c r="AU551" s="10">
        <f>3/24000000*OO[[#This Row],[103 (01JUL1985 18:00:00)-Water Temperature (C)]]*OO[[#This Row],[45]]</f>
        <v>2.4055347881729999E-20</v>
      </c>
      <c r="AV551" s="10">
        <f>3/24000000*OO[[#This Row],[104 (01JUL1985 21:00:00)-Water Temperature (C)]]*OO[[#This Row],[46]]</f>
        <v>2.9921078634483755E-19</v>
      </c>
      <c r="AW551" s="10">
        <f>3/24000000*OO[[#This Row],[105 (02JUL1985 00:00:00)-Water Temperature (C)]]*OO[[#This Row],[47]]</f>
        <v>3.1044684374999998E-18</v>
      </c>
      <c r="AX551" s="10">
        <f>3/24000000*OO[[#This Row],[106 (02JUL1985 03:00:00)-Water Temperature (C)]]*OO[[#This Row],[48]]</f>
        <v>2.72488965084E-17</v>
      </c>
      <c r="AY551" s="10">
        <f>3/24000000*OO[[#This Row],[107 (02JUL1985 06:00:00)-Water Temperature (C)]]*OO[[#This Row],[49]]</f>
        <v>2.0512099256837502E-16</v>
      </c>
      <c r="AZ551" s="10">
        <f>3/24000000*OO[[#This Row],[108 (02JUL1985 09:00:00)-Water Temperature (C)]]*OO[[#This Row],[50]]</f>
        <v>1.3410623623634998E-15</v>
      </c>
      <c r="BA551" s="10">
        <f>3/24000000*OO[[#This Row],[109 (02JUL1985 12:00:00)-Water Temperature (C)]]*OO[[#This Row],[51]]</f>
        <v>7.7133850503749982E-15</v>
      </c>
      <c r="BB551" s="10">
        <f>3/24000000*OO[[#This Row],[110 (02JUL1985 15:00:00)-Water Temperature (C)]]*OO[[#This Row],[52]]</f>
        <v>3.9449370668012506E-14</v>
      </c>
      <c r="BC551" s="10">
        <f>3/24000000*OO[[#This Row],[111 (02JUL1985 18:00:00)-Water Temperature (C)]]*OO[[#This Row],[53]]</f>
        <v>1.8100220468388749E-13</v>
      </c>
      <c r="BD551" s="10">
        <f>3/24000000*OO[[#This Row],[112 (02JUL1985 21:00:00)-Water Temperature (C)]]*OO[[#This Row],[54]]</f>
        <v>7.5103394709337501E-13</v>
      </c>
      <c r="BE551" s="10">
        <f>3/24000000*OO[[#This Row],[113 (03JUL1985 00:00:00)-Water Temperature (C)]]*OO[[#This Row],[55]]</f>
        <v>2.8384554178760001E-12</v>
      </c>
      <c r="BF551" s="10">
        <f>3/24000000*OO[[#This Row],[114 (03JUL1985 03:00:00)-Water Temperature (C)]]*OO[[#This Row],[56]]</f>
        <v>9.888904642343749E-12</v>
      </c>
      <c r="BG551" s="10">
        <f>3/24000000*OO[[#This Row],[115 (03JUL1985 06:00:00)-Water Temperature (C)]]*OO[[#This Row],[57]]</f>
        <v>3.1990758203727504E-11</v>
      </c>
      <c r="BH551" s="10">
        <f>3/24000000*OO[[#This Row],[116 (03JUL1985 09:00:00)-Water Temperature (C)]]*OO[[#This Row],[58]]</f>
        <v>9.6737316168962505E-11</v>
      </c>
      <c r="BI551" s="10">
        <f>3/24000000*OO[[#This Row],[117 (03JUL1985 12:00:00)-Water Temperature (C)]]*OO[[#This Row],[59]]</f>
        <v>2.7421470441404996E-10</v>
      </c>
      <c r="BJ551" s="10">
        <f>3/24000000*OO[[#This Row],[118 (03JUL1985 15:00:00)-Water Temperature (C)]]*OO[[#This Row],[60]]</f>
        <v>7.3009561582300004E-10</v>
      </c>
      <c r="BK551" s="10">
        <f>3/24000000*OO[[#This Row],[119 (03JUL1985 18:00:00)-Water Temperature (C)]]*OO[[#This Row],[61]]</f>
        <v>1.8324731587863749E-9</v>
      </c>
      <c r="BL551" s="10">
        <f>3/24000000*OO[[#This Row],[120 (03JUL1985 21:00:00)-Water Temperature (C)]]*OO[[#This Row],[62]]</f>
        <v>4.3502225180899998E-9</v>
      </c>
      <c r="BM551" s="10">
        <f>3/24000000*OO[[#This Row],[121 (04JUL1985 00:00:00)-Water Temperature (C)]]*OO[[#This Row],[63]]</f>
        <v>9.8181613251599994E-9</v>
      </c>
      <c r="BN551" s="10">
        <f>3/24000000*OO[[#This Row],[122 (04JUL1985 03:00:00)-Water Temperature (C)]]*OO[[#This Row],[64]]</f>
        <v>2.115944994963E-8</v>
      </c>
      <c r="BO551" s="10">
        <f>3/24000000*OO[[#This Row],[123 (04JUL1985 06:00:00)-Water Temperature (C)]]*OO[[#This Row],[65]]</f>
        <v>4.3695184074800005E-8</v>
      </c>
      <c r="BP551" s="10">
        <f>3/24000000*OO[[#This Row],[124 (04JUL1985 09:00:00)-Water Temperature (C)]]*OO[[#This Row],[66]]</f>
        <v>8.6874579331650003E-8</v>
      </c>
      <c r="BQ551" s="10">
        <f>3/24000000*OO[[#This Row],[125 (04JUL1985 12:00:00)-Water Temperature (C)]]*OO[[#This Row],[67]]</f>
        <v>1.6642539552600001E-7</v>
      </c>
      <c r="BR551" s="10">
        <f>3/24000000*OO[[#This Row],[126 (04JUL1985 15:00:00)-Water Temperature (C)]]*OO[[#This Row],[68]]</f>
        <v>3.0773302674468747E-7</v>
      </c>
      <c r="BS551" s="10">
        <f>3/24000000*OO[[#This Row],[127 (04JUL1985 18:00:00)-Water Temperature (C)]]*OO[[#This Row],[69]]</f>
        <v>5.5059717696187504E-7</v>
      </c>
      <c r="BT551" s="10">
        <f>3/24000000*OO[[#This Row],[128 (04JUL1985 21:00:00)-Water Temperature (C)]]*OO[[#This Row],[70]]</f>
        <v>9.551478936554999E-7</v>
      </c>
      <c r="BU551" s="10">
        <f>3/24000000*OO[[#This Row],[129 (05JUL1985 00:00:00)-Water Temperature (C)]]*OO[[#This Row],[71]]</f>
        <v>1.6091663605035002E-6</v>
      </c>
      <c r="BV551" s="10">
        <f>3/24000000*OO[[#This Row],[130 (05JUL1985 03:00:00)-Water Temperature (C)]]*OO[[#This Row],[72]]</f>
        <v>2.6403663080005001E-6</v>
      </c>
      <c r="BW551" s="10">
        <f>3/24000000*OO[[#This Row],[131 (05JUL1985 06:00:00)-Water Temperature (C)]]*OO[[#This Row],[73]]</f>
        <v>4.2291839127749998E-6</v>
      </c>
      <c r="BX551" s="10">
        <f>3/24000000*OO[[#This Row],[132 (05JUL1985 09:00:00)-Water Temperature (C)]]*OO[[#This Row],[74]]</f>
        <v>6.6349487794199994E-6</v>
      </c>
      <c r="BY551" s="10">
        <f>3/24000000*OO[[#This Row],[133 (05JUL1985 12:00:00)-Water Temperature (C)]]*OO[[#This Row],[75]]</f>
        <v>1.019465076246E-5</v>
      </c>
      <c r="BZ551" s="10">
        <f>3/24000000*OO[[#This Row],[134 (05JUL1985 15:00:00)-Water Temperature (C)]]*OO[[#This Row],[76]]</f>
        <v>1.5349376039399999E-5</v>
      </c>
      <c r="CA551" s="10">
        <f>3/24000000*OO[[#This Row],[135 (05JUL1985 18:00:00)-Water Temperature (C)]]*OO[[#This Row],[77]]</f>
        <v>2.2664126934645E-5</v>
      </c>
      <c r="CB551" s="10">
        <f>3/24000000*OO[[#This Row],[136 (05JUL1985 21:00:00)-Water Temperature (C)]]*OO[[#This Row],[78]]</f>
        <v>3.2809657592757506E-5</v>
      </c>
      <c r="CC551" s="10">
        <f>3/24000000*OO[[#This Row],[137 (06JUL1985 00:00:00)-Water Temperature (C)]]*OO[[#This Row],[79]]</f>
        <v>4.6648647876799997E-5</v>
      </c>
      <c r="CD551" s="10">
        <f>3/24000000*OO[[#This Row],[138 (06JUL1985 03:00:00)-Water Temperature (C)]]*OO[[#This Row],[80]]</f>
        <v>6.5290656144662481E-5</v>
      </c>
      <c r="CE551" s="10">
        <f>3/24000000*OO[[#This Row],[139 (06JUL1985 06:00:00)-Water Temperature (C)]]*OO[[#This Row],[81]]</f>
        <v>9.0071818359374988E-5</v>
      </c>
      <c r="CF551" s="10">
        <f>3/24000000*OO[[#This Row],[140 (06JUL1985 09:00:00)-Water Temperature (C)]]*OO[[#This Row],[82]]</f>
        <v>1.2282265280249999E-4</v>
      </c>
      <c r="CG551" s="10">
        <f>3/24000000*OO[[#This Row],[141 (06JUL1985 12:00:00)-Water Temperature (C)]]*OO[[#This Row],[83]]</f>
        <v>1.6538479254720002E-4</v>
      </c>
      <c r="CH551" s="10">
        <f>3/24000000*OO[[#This Row],[142 (06JUL1985 15:00:00)-Water Temperature (C)]]*OO[[#This Row],[84]]</f>
        <v>2.1988464735782495E-4</v>
      </c>
      <c r="CI551" s="10">
        <f>3/24000000*OO[[#This Row],[143 (06JUL1985 18:00:00)-Water Temperature (C)]]*OO[[#This Row],[85]]</f>
        <v>2.8929888512318748E-4</v>
      </c>
      <c r="CJ551" s="10">
        <f>3/24000000*OO[[#This Row],[144 (06JUL1985 21:00:00)-Water Temperature (C)]]*OO[[#This Row],[86]]</f>
        <v>3.7748248745372496E-4</v>
      </c>
      <c r="CK551" s="10">
        <f>3/24000000*OO[[#This Row],[145 (07JUL1985 00:00:00)-Water Temperature (C)]]*OO[[#This Row],[87]]</f>
        <v>4.8788335644337508E-4</v>
      </c>
      <c r="CL551" s="10">
        <f>3/24000000*OO[[#This Row],[146 (07JUL1985 03:00:00)-Water Temperature (C)]]*OO[[#This Row],[88]]</f>
        <v>6.2462344735300006E-4</v>
      </c>
      <c r="CM551" s="10">
        <f>3/24000000*OO[[#This Row],[147 (07JUL1985 06:00:00)-Water Temperature (C)]]*OO[[#This Row],[89]]</f>
        <v>7.9248591521312501E-4</v>
      </c>
      <c r="CN551" s="10">
        <f>3/24000000*OO[[#This Row],[148 (07JUL1985 09:00:00)-Water Temperature (C)]]*OO[[#This Row],[90]]</f>
        <v>9.9702553501587504E-4</v>
      </c>
      <c r="CO551" s="10">
        <f>3/24000000*OO[[#This Row],[149 (07JUL1985 12:00:00)-Water Temperature (C)]]*OO[[#This Row],[91]]</f>
        <v>1.2437418070589997E-3</v>
      </c>
      <c r="CP551" s="10">
        <f>3/24000000*OO[[#This Row],[150 (07JUL1985 15:00:00)-Water Temperature (C)]]*OO[[#This Row],[92]]</f>
        <v>1.5388135673344999E-3</v>
      </c>
      <c r="CQ551" s="10">
        <f>3/24000000*OO[[#This Row],[151 (07JUL1985 18:00:00)-Water Temperature (C)]]*OO[[#This Row],[93]]</f>
        <v>1.8850725799237501E-3</v>
      </c>
      <c r="CR551" s="10">
        <f>3/24000000*OO[[#This Row],[152 (07JUL1985 21:00:00)-Water Temperature (C)]]*OO[[#This Row],[94]]</f>
        <v>2.2872495627397501E-3</v>
      </c>
      <c r="CS551" s="10">
        <f>3/24000000*OO[[#This Row],[153 (08JUL1985 00:00:00)-Water Temperature (C)]]*OO[[#This Row],[95]]</f>
        <v>2.7530944375875003E-3</v>
      </c>
      <c r="CT551" s="10">
        <f>3/24000000*OO[[#This Row],[154 (08JUL1985 03:00:00)-Water Temperature (C)]]*OO[[#This Row],[96]]</f>
        <v>3.28956147722475E-3</v>
      </c>
      <c r="CU551" s="10">
        <f>3/24000000*OO[[#This Row],[155 (08JUL1985 06:00:00)-Water Temperature (C)]]*OO[[#This Row],[97]]</f>
        <v>3.9052734300264996E-3</v>
      </c>
      <c r="CV551" s="10">
        <f>3/24000000*OO[[#This Row],[156 (08JUL1985 09:00:00)-Water Temperature (C)]]*OO[[#This Row],[98]]</f>
        <v>4.614434024779999E-3</v>
      </c>
      <c r="CW551" s="10">
        <f>3/24000000*OO[[#This Row],[157 (08JUL1985 12:00:00)-Water Temperature (C)]]*OO[[#This Row],[99]]</f>
        <v>5.42369923356E-3</v>
      </c>
    </row>
    <row r="552" spans="1:101" x14ac:dyDescent="0.35">
      <c r="A552" t="s">
        <v>559</v>
      </c>
      <c r="B552">
        <v>7395.5150000000003</v>
      </c>
      <c r="C552" s="10">
        <f>3/24*OO[[#This Row],[59 (26JUN1985 06:00:00)-Water Temperature (C)]]*OO[[#This Row],[1]]/SUM(OO[1])</f>
        <v>0</v>
      </c>
      <c r="D552" s="10">
        <f>3/24*OO[[#This Row],[60 (26JUN1985 09:00:00)-Water Temperature (C)]]*OO[[#This Row],[2]]/SUM(OO[2])</f>
        <v>0</v>
      </c>
      <c r="E552" s="10">
        <f>3/24*OO[[#This Row],[61 (26JUN1985 12:00:00)-Water Temperature (C)]]*OO[[#This Row],[3]]/SUM(OO[3])</f>
        <v>0</v>
      </c>
      <c r="F552" s="10">
        <f>3/24*OO[[#This Row],[62 (26JUN1985 15:00:00)-Water Temperature (C)]]*OO[[#This Row],[4]]/SUM(OO[4])</f>
        <v>0</v>
      </c>
      <c r="G552" s="10">
        <f>3/24*OO[[#This Row],[63 (26JUN1985 18:00:00)-Water Temperature (C)]]*OO[[#This Row],[5]]/SUM(OO[5])</f>
        <v>0</v>
      </c>
      <c r="H552" s="10">
        <f>3/24*OO[[#This Row],[64 (26JUN1985 21:00:00)-Water Temperature (C)]]*OO[[#This Row],[6]]/SUM(OO[6])</f>
        <v>0</v>
      </c>
      <c r="I552" s="10">
        <f>3/24*OO[[#This Row],[65 (27JUN1985 00:00:00)-Water Temperature (C)]]*OO[[#This Row],[7]]/SUM(OO[7])</f>
        <v>0</v>
      </c>
      <c r="J552" s="10">
        <f>3/24*OO[[#This Row],[66 (27JUN1985 03:00:00)-Water Temperature (C)]]*OO[[#This Row],[8]]/SUM(OO[8])</f>
        <v>0</v>
      </c>
      <c r="K552" s="10">
        <f>3/24*OO[[#This Row],[67 (27JUN1985 06:00:00)-Water Temperature (C)]]*OO[[#This Row],[9]]/SUM(OO[9])</f>
        <v>0</v>
      </c>
      <c r="L552" s="10">
        <f>3/24*OO[[#This Row],[68 (27JUN1985 09:00:00)-Water Temperature (C)]]*OO[[#This Row],[10]]/SUM(OO[10])</f>
        <v>0</v>
      </c>
      <c r="M552" s="10">
        <f>3/24*OO[[#This Row],[69 (27JUN1985 12:00:00)-Water Temperature (C)]]*OO[[#This Row],[11]]/SUM(OO[11])</f>
        <v>0</v>
      </c>
      <c r="N552" s="10">
        <f>3/24*OO[[#This Row],[70 (27JUN1985 15:00:00)-Water Temperature (C)]]*OO[[#This Row],[12]]/SUM(OO[12])</f>
        <v>0</v>
      </c>
      <c r="O552" s="10">
        <f>3/24*OO[[#This Row],[71 (27JUN1985 18:00:00)-Water Temperature (C)]]*OO[[#This Row],[13]]/SUM(OO[13])</f>
        <v>0</v>
      </c>
      <c r="P552" s="10">
        <f>3/24*OO[[#This Row],[72 (27JUN1985 21:00:00)-Water Temperature (C)]]*OO[[#This Row],[14]]/SUM(OO[14])</f>
        <v>0</v>
      </c>
      <c r="Q552" s="10">
        <f>3/24*OO[[#This Row],[73 (28JUN1985 00:00:00)-Water Temperature (C)]]*OO[[#This Row],[15]]/SUM(OO[15])</f>
        <v>0</v>
      </c>
      <c r="R552" s="10">
        <f>3/24*OO[[#This Row],[74 (28JUN1985 03:00:00)-Water Temperature (C)]]*OO[[#This Row],[16]]/SUM(OO[16])</f>
        <v>0</v>
      </c>
      <c r="S552" s="10">
        <f>3/24*OO[[#This Row],[75 (28JUN1985 06:00:00)-Water Temperature (C)]]*OO[[#This Row],[17]]/SUM(OO[17])</f>
        <v>0</v>
      </c>
      <c r="T552" s="10">
        <f>3/24*OO[[#This Row],[76 (28JUN1985 09:00:00)-Water Temperature (C)]]*OO[[#This Row],[18]]/SUM(OO[18])</f>
        <v>0</v>
      </c>
      <c r="U552" s="10">
        <f>3/24*OO[[#This Row],[77 (28JUN1985 12:00:00)-Water Temperature (C)]]*OO[[#This Row],[19]]/SUM(OO[19])</f>
        <v>0</v>
      </c>
      <c r="V552" s="10">
        <f>3/24000000*OO[[#This Row],[78 (28JUN1985 15:00:00)-Water Temperature (C)]]*OO[[#This Row],[20]]</f>
        <v>0</v>
      </c>
      <c r="W552" s="10">
        <f>3/24000000*OO[[#This Row],[79 (28JUN1985 18:00:00)-Water Temperature (C)]]*OO[[#This Row],[21]]</f>
        <v>0</v>
      </c>
      <c r="X552" s="10">
        <f>3/24000000*OO[[#This Row],[80 (28JUN1985 21:00:00)-Water Temperature (C)]]*OO[[#This Row],[22]]</f>
        <v>0</v>
      </c>
      <c r="Y552" s="10">
        <f>3/24000000*OO[[#This Row],[81 (29JUN1985 00:00:00)-Water Temperature (C)]]*OO[[#This Row],[23]]</f>
        <v>0</v>
      </c>
      <c r="Z552" s="10">
        <f>3/24000000*OO[[#This Row],[82 (29JUN1985 03:00:00)-Water Temperature (C)]]*OO[[#This Row],[24]]</f>
        <v>0</v>
      </c>
      <c r="AA552" s="10">
        <f>3/24000000*OO[[#This Row],[83 (29JUN1985 06:00:00)-Water Temperature (C)]]*OO[[#This Row],[25]]</f>
        <v>0</v>
      </c>
      <c r="AB552" s="10">
        <f>3/24000000*OO[[#This Row],[84 (29JUN1985 09:00:00)-Water Temperature (C)]]*OO[[#This Row],[26]]</f>
        <v>0</v>
      </c>
      <c r="AC552" s="10">
        <f>3/24000000*OO[[#This Row],[85 (29JUN1985 12:00:00)-Water Temperature (C)]]*OO[[#This Row],[27]]</f>
        <v>0</v>
      </c>
      <c r="AD552" s="10">
        <f>3/24000000*OO[[#This Row],[86 (29JUN1985 15:00:00)-Water Temperature (C)]]*OO[[#This Row],[28]]</f>
        <v>0</v>
      </c>
      <c r="AE552" s="10">
        <f>3/24000000*OO[[#This Row],[88 (29JUN1985 21:00:00)-Water Temperature (C)]]*OO[[#This Row],[30]]</f>
        <v>0</v>
      </c>
      <c r="AF552" s="10">
        <f>3/24000000*OO[[#This Row],[88 (29JUN1985 21:00:00)-Water Temperature (C)]]*OO[[#This Row],[30]]</f>
        <v>0</v>
      </c>
      <c r="AG552" s="10">
        <f>3/24000000*OO[[#This Row],[89 (30JUN1985 00:00:00)-Water Temperature (C)]]*OO[[#This Row],[31]]</f>
        <v>0</v>
      </c>
      <c r="AH552" s="10">
        <f>3/24000000*OO[[#This Row],[90 (30JUN1985 03:00:00)-Water Temperature (C)]]*OO[[#This Row],[32]]</f>
        <v>0</v>
      </c>
      <c r="AI552" s="10">
        <f>3/24000000*OO[[#This Row],[91 (30JUN1985 06:00:00)-Water Temperature (C)]]*OO[[#This Row],[33]]</f>
        <v>0</v>
      </c>
      <c r="AJ552" s="10">
        <f>3/24000000*OO[[#This Row],[92 (30JUN1985 09:00:00)-Water Temperature (C)]]*OO[[#This Row],[34]]</f>
        <v>1.646244828421875E-42</v>
      </c>
      <c r="AK552" s="10">
        <f>3/24000000*OO[[#This Row],[93 (30JUN1985 12:00:00)-Water Temperature (C)]]*OO[[#This Row],[35]]</f>
        <v>1.0844445408532499E-39</v>
      </c>
      <c r="AL552" s="10">
        <f>3/24000000*OO[[#This Row],[94 (30JUN1985 15:00:00)-Water Temperature (C)]]*OO[[#This Row],[36]]</f>
        <v>3.9649785804334996E-37</v>
      </c>
      <c r="AM552" s="10">
        <f>3/24000000*OO[[#This Row],[95 (30JUN1985 18:00:00)-Water Temperature (C)]]*OO[[#This Row],[37]]</f>
        <v>8.639522960437499E-35</v>
      </c>
      <c r="AN552" s="10">
        <f>3/24000000*OO[[#This Row],[96 (30JUN1985 21:00:00)-Water Temperature (C)]]*OO[[#This Row],[38]]</f>
        <v>1.1880404212227501E-32</v>
      </c>
      <c r="AO552" s="10">
        <f>3/24000000*OO[[#This Row],[97 (01JUL1985 00:00:00)-Water Temperature (C)]]*OO[[#This Row],[39]]</f>
        <v>1.0781696986429999E-30</v>
      </c>
      <c r="AP552" s="10">
        <f>3/24000000*OO[[#This Row],[98 (01JUL1985 03:00:00)-Water Temperature (C)]]*OO[[#This Row],[40]]</f>
        <v>6.7227764058625008E-29</v>
      </c>
      <c r="AQ552" s="10">
        <f>3/24000000*OO[[#This Row],[99 (01JUL1985 06:00:00)-Water Temperature (C)]]*OO[[#This Row],[41]]</f>
        <v>3.03859563096375E-27</v>
      </c>
      <c r="AR552" s="10">
        <f>3/24000000*OO[[#This Row],[100 (01JUL1985 09:00:00)-Water Temperature (C)]]*OO[[#This Row],[42]]</f>
        <v>1.0207619224545001E-25</v>
      </c>
      <c r="AS552" s="10">
        <f>3/24000000*OO[[#This Row],[101 (01JUL1985 12:00:00)-Water Temperature (C)]]*OO[[#This Row],[43]]</f>
        <v>1.9068014213651251E-24</v>
      </c>
      <c r="AT552" s="10">
        <f>3/24000000*OO[[#This Row],[102 (01JUL1985 15:00:00)-Water Temperature (C)]]*OO[[#This Row],[44]]</f>
        <v>3.6362985072637494E-23</v>
      </c>
      <c r="AU552" s="10">
        <f>3/24000000*OO[[#This Row],[103 (01JUL1985 18:00:00)-Water Temperature (C)]]*OO[[#This Row],[45]]</f>
        <v>5.6203548702312507E-22</v>
      </c>
      <c r="AV552" s="10">
        <f>3/24000000*OO[[#This Row],[104 (01JUL1985 21:00:00)-Water Temperature (C)]]*OO[[#This Row],[46]]</f>
        <v>7.1166364066000003E-21</v>
      </c>
      <c r="AW552" s="10">
        <f>3/24000000*OO[[#This Row],[105 (02JUL1985 00:00:00)-Water Temperature (C)]]*OO[[#This Row],[47]]</f>
        <v>7.5144519501974987E-20</v>
      </c>
      <c r="AX552" s="10">
        <f>3/24000000*OO[[#This Row],[106 (02JUL1985 03:00:00)-Water Temperature (C)]]*OO[[#This Row],[48]]</f>
        <v>6.7054389392874994E-19</v>
      </c>
      <c r="AY552" s="10">
        <f>3/24000000*OO[[#This Row],[107 (02JUL1985 06:00:00)-Water Temperature (C)]]*OO[[#This Row],[49]]</f>
        <v>5.1311937032849996E-18</v>
      </c>
      <c r="AZ552" s="10">
        <f>3/24000000*OO[[#This Row],[108 (02JUL1985 09:00:00)-Water Temperature (C)]]*OO[[#This Row],[50]]</f>
        <v>3.4099235689019998E-17</v>
      </c>
      <c r="BA552" s="10">
        <f>3/24000000*OO[[#This Row],[109 (02JUL1985 12:00:00)-Water Temperature (C)]]*OO[[#This Row],[51]]</f>
        <v>1.9942548562887498E-16</v>
      </c>
      <c r="BB552" s="10">
        <f>3/24000000*OO[[#This Row],[110 (02JUL1985 15:00:00)-Water Temperature (C)]]*OO[[#This Row],[52]]</f>
        <v>1.0376405287421247E-15</v>
      </c>
      <c r="BC552" s="10">
        <f>3/24000000*OO[[#This Row],[111 (02JUL1985 18:00:00)-Water Temperature (C)]]*OO[[#This Row],[53]]</f>
        <v>4.84767726375625E-15</v>
      </c>
      <c r="BD552" s="10">
        <f>3/24000000*OO[[#This Row],[112 (02JUL1985 21:00:00)-Water Temperature (C)]]*OO[[#This Row],[54]]</f>
        <v>2.0502757383429996E-14</v>
      </c>
      <c r="BE552" s="10">
        <f>3/24000000*OO[[#This Row],[113 (03JUL1985 00:00:00)-Water Temperature (C)]]*OO[[#This Row],[55]]</f>
        <v>7.9054278585975007E-14</v>
      </c>
      <c r="BF552" s="10">
        <f>3/24000000*OO[[#This Row],[114 (03JUL1985 03:00:00)-Water Temperature (C)]]*OO[[#This Row],[56]]</f>
        <v>2.8035182137073749E-13</v>
      </c>
      <c r="BG552" s="10">
        <f>3/24000000*OO[[#This Row],[115 (03JUL1985 06:00:00)-Water Temperature (C)]]*OO[[#This Row],[57]]</f>
        <v>9.1826672620724992E-13</v>
      </c>
      <c r="BH552" s="10">
        <f>3/24000000*OO[[#This Row],[116 (03JUL1985 09:00:00)-Water Temperature (C)]]*OO[[#This Row],[58]]</f>
        <v>2.6987202937597501E-12</v>
      </c>
      <c r="BI552" s="10">
        <f>3/24000000*OO[[#This Row],[117 (03JUL1985 12:00:00)-Water Temperature (C)]]*OO[[#This Row],[59]]</f>
        <v>7.1910131762049993E-12</v>
      </c>
      <c r="BJ552" s="10">
        <f>3/24000000*OO[[#This Row],[118 (03JUL1985 15:00:00)-Water Temperature (C)]]*OO[[#This Row],[60]]</f>
        <v>1.7784323866863746E-11</v>
      </c>
      <c r="BK552" s="10">
        <f>3/24000000*OO[[#This Row],[119 (03JUL1985 18:00:00)-Water Temperature (C)]]*OO[[#This Row],[61]]</f>
        <v>4.1974283444324999E-11</v>
      </c>
      <c r="BL552" s="10">
        <f>3/24000000*OO[[#This Row],[120 (03JUL1985 21:00:00)-Water Temperature (C)]]*OO[[#This Row],[62]]</f>
        <v>9.6496860607137489E-11</v>
      </c>
      <c r="BM552" s="10">
        <f>3/24000000*OO[[#This Row],[121 (04JUL1985 00:00:00)-Water Temperature (C)]]*OO[[#This Row],[63]]</f>
        <v>2.1387915435793752E-10</v>
      </c>
      <c r="BN552" s="10">
        <f>3/24000000*OO[[#This Row],[122 (04JUL1985 03:00:00)-Water Temperature (C)]]*OO[[#This Row],[64]]</f>
        <v>4.567286912017499E-10</v>
      </c>
      <c r="BO552" s="10">
        <f>3/24000000*OO[[#This Row],[123 (04JUL1985 06:00:00)-Water Temperature (C)]]*OO[[#This Row],[65]]</f>
        <v>9.4168760126049994E-10</v>
      </c>
      <c r="BP552" s="10">
        <f>3/24000000*OO[[#This Row],[124 (04JUL1985 09:00:00)-Water Temperature (C)]]*OO[[#This Row],[66]]</f>
        <v>1.8823016946747499E-9</v>
      </c>
      <c r="BQ552" s="10">
        <f>3/24000000*OO[[#This Row],[125 (04JUL1985 12:00:00)-Water Temperature (C)]]*OO[[#This Row],[67]]</f>
        <v>3.6502071021284994E-9</v>
      </c>
      <c r="BR552" s="10">
        <f>3/24000000*OO[[#This Row],[126 (04JUL1985 15:00:00)-Water Temperature (C)]]*OO[[#This Row],[68]]</f>
        <v>6.8772810744374998E-9</v>
      </c>
      <c r="BS552" s="10">
        <f>3/24000000*OO[[#This Row],[127 (04JUL1985 18:00:00)-Water Temperature (C)]]*OO[[#This Row],[69]]</f>
        <v>1.2612821983327499E-8</v>
      </c>
      <c r="BT552" s="10">
        <f>3/24000000*OO[[#This Row],[128 (04JUL1985 21:00:00)-Water Temperature (C)]]*OO[[#This Row],[70]]</f>
        <v>2.2551296211490002E-8</v>
      </c>
      <c r="BU552" s="10">
        <f>3/24000000*OO[[#This Row],[129 (05JUL1985 00:00:00)-Water Temperature (C)]]*OO[[#This Row],[71]]</f>
        <v>3.9358719989890005E-8</v>
      </c>
      <c r="BV552" s="10">
        <f>3/24000000*OO[[#This Row],[130 (05JUL1985 03:00:00)-Water Temperature (C)]]*OO[[#This Row],[72]]</f>
        <v>6.7211457954112492E-8</v>
      </c>
      <c r="BW552" s="10">
        <f>3/24000000*OO[[#This Row],[131 (05JUL1985 06:00:00)-Water Temperature (C)]]*OO[[#This Row],[73]]</f>
        <v>1.1245842653237499E-7</v>
      </c>
      <c r="BX552" s="10">
        <f>3/24000000*OO[[#This Row],[132 (05JUL1985 09:00:00)-Water Temperature (C)]]*OO[[#This Row],[74]]</f>
        <v>1.8475414300855001E-7</v>
      </c>
      <c r="BY552" s="10">
        <f>3/24000000*OO[[#This Row],[133 (05JUL1985 12:00:00)-Water Temperature (C)]]*OO[[#This Row],[75]]</f>
        <v>2.9807353673979994E-7</v>
      </c>
      <c r="BZ552" s="10">
        <f>3/24000000*OO[[#This Row],[134 (05JUL1985 15:00:00)-Water Temperature (C)]]*OO[[#This Row],[76]]</f>
        <v>4.7257343248049999E-7</v>
      </c>
      <c r="CA552" s="10">
        <f>3/24000000*OO[[#This Row],[135 (05JUL1985 18:00:00)-Water Temperature (C)]]*OO[[#This Row],[77]]</f>
        <v>7.36534999368E-7</v>
      </c>
      <c r="CB552" s="10">
        <f>3/24000000*OO[[#This Row],[136 (05JUL1985 21:00:00)-Water Temperature (C)]]*OO[[#This Row],[78]]</f>
        <v>1.1273530148E-6</v>
      </c>
      <c r="CC552" s="10">
        <f>3/24000000*OO[[#This Row],[137 (06JUL1985 00:00:00)-Water Temperature (C)]]*OO[[#This Row],[79]]</f>
        <v>1.6963240888074997E-6</v>
      </c>
      <c r="CD552" s="10">
        <f>3/24000000*OO[[#This Row],[138 (06JUL1985 03:00:00)-Water Temperature (C)]]*OO[[#This Row],[80]]</f>
        <v>2.5137765202239999E-6</v>
      </c>
      <c r="CE552" s="10">
        <f>3/24000000*OO[[#This Row],[139 (06JUL1985 06:00:00)-Water Temperature (C)]]*OO[[#This Row],[81]]</f>
        <v>3.672577125138E-6</v>
      </c>
      <c r="CF552" s="10">
        <f>3/24000000*OO[[#This Row],[140 (06JUL1985 09:00:00)-Water Temperature (C)]]*OO[[#This Row],[82]]</f>
        <v>5.3028255281549991E-6</v>
      </c>
      <c r="CG552" s="10">
        <f>3/24000000*OO[[#This Row],[141 (06JUL1985 12:00:00)-Water Temperature (C)]]*OO[[#This Row],[83]]</f>
        <v>7.5598427505674988E-6</v>
      </c>
      <c r="CH552" s="10">
        <f>3/24000000*OO[[#This Row],[142 (06JUL1985 15:00:00)-Water Temperature (C)]]*OO[[#This Row],[84]]</f>
        <v>1.0638414413356249E-5</v>
      </c>
      <c r="CI552" s="10">
        <f>3/24000000*OO[[#This Row],[143 (06JUL1985 18:00:00)-Water Temperature (C)]]*OO[[#This Row],[85]]</f>
        <v>1.4791189512024998E-5</v>
      </c>
      <c r="CJ552" s="10">
        <f>3/24000000*OO[[#This Row],[144 (06JUL1985 21:00:00)-Water Temperature (C)]]*OO[[#This Row],[86]]</f>
        <v>2.0394920800328752E-5</v>
      </c>
      <c r="CK552" s="10">
        <f>3/24000000*OO[[#This Row],[145 (07JUL1985 00:00:00)-Water Temperature (C)]]*OO[[#This Row],[87]]</f>
        <v>2.7970871489932497E-5</v>
      </c>
      <c r="CL552" s="10">
        <f>3/24000000*OO[[#This Row],[146 (07JUL1985 03:00:00)-Water Temperature (C)]]*OO[[#This Row],[88]]</f>
        <v>3.8154465857987502E-5</v>
      </c>
      <c r="CM552" s="10">
        <f>3/24000000*OO[[#This Row],[147 (07JUL1985 06:00:00)-Water Temperature (C)]]*OO[[#This Row],[89]]</f>
        <v>5.1705802280249993E-5</v>
      </c>
      <c r="CN552" s="10">
        <f>3/24000000*OO[[#This Row],[148 (07JUL1985 09:00:00)-Water Temperature (C)]]*OO[[#This Row],[90]]</f>
        <v>6.958988183820001E-5</v>
      </c>
      <c r="CO552" s="10">
        <f>3/24000000*OO[[#This Row],[149 (07JUL1985 12:00:00)-Water Temperature (C)]]*OO[[#This Row],[91]]</f>
        <v>9.3348594928100004E-5</v>
      </c>
      <c r="CP552" s="10">
        <f>3/24000000*OO[[#This Row],[150 (07JUL1985 15:00:00)-Water Temperature (C)]]*OO[[#This Row],[92]]</f>
        <v>1.244668535673375E-4</v>
      </c>
      <c r="CQ552" s="10">
        <f>3/24000000*OO[[#This Row],[151 (07JUL1985 18:00:00)-Water Temperature (C)]]*OO[[#This Row],[93]]</f>
        <v>1.6423534400875E-4</v>
      </c>
      <c r="CR552" s="10">
        <f>3/24000000*OO[[#This Row],[152 (07JUL1985 21:00:00)-Water Temperature (C)]]*OO[[#This Row],[94]]</f>
        <v>2.1419349342227499E-4</v>
      </c>
      <c r="CS552" s="10">
        <f>3/24000000*OO[[#This Row],[153 (08JUL1985 00:00:00)-Water Temperature (C)]]*OO[[#This Row],[95]]</f>
        <v>2.7629011720895001E-4</v>
      </c>
      <c r="CT552" s="10">
        <f>3/24000000*OO[[#This Row],[154 (08JUL1985 03:00:00)-Water Temperature (C)]]*OO[[#This Row],[96]]</f>
        <v>3.526117094410625E-4</v>
      </c>
      <c r="CU552" s="10">
        <f>3/24000000*OO[[#This Row],[155 (08JUL1985 06:00:00)-Water Temperature (C)]]*OO[[#This Row],[97]]</f>
        <v>4.4567379765562493E-4</v>
      </c>
      <c r="CV552" s="10">
        <f>3/24000000*OO[[#This Row],[156 (08JUL1985 09:00:00)-Water Temperature (C)]]*OO[[#This Row],[98]]</f>
        <v>5.5878138928299999E-4</v>
      </c>
      <c r="CW552" s="10">
        <f>3/24000000*OO[[#This Row],[157 (08JUL1985 12:00:00)-Water Temperature (C)]]*OO[[#This Row],[99]]</f>
        <v>6.9471877673737503E-4</v>
      </c>
    </row>
    <row r="553" spans="1:101" x14ac:dyDescent="0.35">
      <c r="A553" t="s">
        <v>560</v>
      </c>
      <c r="B553">
        <v>8816.3639999999996</v>
      </c>
      <c r="C553" s="10">
        <f>3/24*OO[[#This Row],[59 (26JUN1985 06:00:00)-Water Temperature (C)]]*OO[[#This Row],[1]]/SUM(OO[1])</f>
        <v>0</v>
      </c>
      <c r="D553" s="10">
        <f>3/24*OO[[#This Row],[60 (26JUN1985 09:00:00)-Water Temperature (C)]]*OO[[#This Row],[2]]/SUM(OO[2])</f>
        <v>0</v>
      </c>
      <c r="E553" s="10">
        <f>3/24*OO[[#This Row],[61 (26JUN1985 12:00:00)-Water Temperature (C)]]*OO[[#This Row],[3]]/SUM(OO[3])</f>
        <v>0</v>
      </c>
      <c r="F553" s="10">
        <f>3/24*OO[[#This Row],[62 (26JUN1985 15:00:00)-Water Temperature (C)]]*OO[[#This Row],[4]]/SUM(OO[4])</f>
        <v>0</v>
      </c>
      <c r="G553" s="10">
        <f>3/24*OO[[#This Row],[63 (26JUN1985 18:00:00)-Water Temperature (C)]]*OO[[#This Row],[5]]/SUM(OO[5])</f>
        <v>0</v>
      </c>
      <c r="H553" s="10">
        <f>3/24*OO[[#This Row],[64 (26JUN1985 21:00:00)-Water Temperature (C)]]*OO[[#This Row],[6]]/SUM(OO[6])</f>
        <v>0</v>
      </c>
      <c r="I553" s="10">
        <f>3/24*OO[[#This Row],[65 (27JUN1985 00:00:00)-Water Temperature (C)]]*OO[[#This Row],[7]]/SUM(OO[7])</f>
        <v>0</v>
      </c>
      <c r="J553" s="10">
        <f>3/24*OO[[#This Row],[66 (27JUN1985 03:00:00)-Water Temperature (C)]]*OO[[#This Row],[8]]/SUM(OO[8])</f>
        <v>0</v>
      </c>
      <c r="K553" s="10">
        <f>3/24*OO[[#This Row],[67 (27JUN1985 06:00:00)-Water Temperature (C)]]*OO[[#This Row],[9]]/SUM(OO[9])</f>
        <v>0</v>
      </c>
      <c r="L553" s="10">
        <f>3/24*OO[[#This Row],[68 (27JUN1985 09:00:00)-Water Temperature (C)]]*OO[[#This Row],[10]]/SUM(OO[10])</f>
        <v>0</v>
      </c>
      <c r="M553" s="10">
        <f>3/24*OO[[#This Row],[69 (27JUN1985 12:00:00)-Water Temperature (C)]]*OO[[#This Row],[11]]/SUM(OO[11])</f>
        <v>0</v>
      </c>
      <c r="N553" s="10">
        <f>3/24*OO[[#This Row],[70 (27JUN1985 15:00:00)-Water Temperature (C)]]*OO[[#This Row],[12]]/SUM(OO[12])</f>
        <v>0</v>
      </c>
      <c r="O553" s="10">
        <f>3/24*OO[[#This Row],[71 (27JUN1985 18:00:00)-Water Temperature (C)]]*OO[[#This Row],[13]]/SUM(OO[13])</f>
        <v>0</v>
      </c>
      <c r="P553" s="10">
        <f>3/24*OO[[#This Row],[72 (27JUN1985 21:00:00)-Water Temperature (C)]]*OO[[#This Row],[14]]/SUM(OO[14])</f>
        <v>0</v>
      </c>
      <c r="Q553" s="10">
        <f>3/24*OO[[#This Row],[73 (28JUN1985 00:00:00)-Water Temperature (C)]]*OO[[#This Row],[15]]/SUM(OO[15])</f>
        <v>0</v>
      </c>
      <c r="R553" s="10">
        <f>3/24*OO[[#This Row],[74 (28JUN1985 03:00:00)-Water Temperature (C)]]*OO[[#This Row],[16]]/SUM(OO[16])</f>
        <v>0</v>
      </c>
      <c r="S553" s="10">
        <f>3/24*OO[[#This Row],[75 (28JUN1985 06:00:00)-Water Temperature (C)]]*OO[[#This Row],[17]]/SUM(OO[17])</f>
        <v>0</v>
      </c>
      <c r="T553" s="10">
        <f>3/24*OO[[#This Row],[76 (28JUN1985 09:00:00)-Water Temperature (C)]]*OO[[#This Row],[18]]/SUM(OO[18])</f>
        <v>0</v>
      </c>
      <c r="U553" s="10">
        <f>3/24*OO[[#This Row],[77 (28JUN1985 12:00:00)-Water Temperature (C)]]*OO[[#This Row],[19]]/SUM(OO[19])</f>
        <v>0</v>
      </c>
      <c r="V553" s="10">
        <f>3/24000000*OO[[#This Row],[78 (28JUN1985 15:00:00)-Water Temperature (C)]]*OO[[#This Row],[20]]</f>
        <v>0</v>
      </c>
      <c r="W553" s="10">
        <f>3/24000000*OO[[#This Row],[79 (28JUN1985 18:00:00)-Water Temperature (C)]]*OO[[#This Row],[21]]</f>
        <v>0</v>
      </c>
      <c r="X553" s="10">
        <f>3/24000000*OO[[#This Row],[80 (28JUN1985 21:00:00)-Water Temperature (C)]]*OO[[#This Row],[22]]</f>
        <v>0</v>
      </c>
      <c r="Y553" s="10">
        <f>3/24000000*OO[[#This Row],[81 (29JUN1985 00:00:00)-Water Temperature (C)]]*OO[[#This Row],[23]]</f>
        <v>0</v>
      </c>
      <c r="Z553" s="10">
        <f>3/24000000*OO[[#This Row],[82 (29JUN1985 03:00:00)-Water Temperature (C)]]*OO[[#This Row],[24]]</f>
        <v>0</v>
      </c>
      <c r="AA553" s="10">
        <f>3/24000000*OO[[#This Row],[83 (29JUN1985 06:00:00)-Water Temperature (C)]]*OO[[#This Row],[25]]</f>
        <v>0</v>
      </c>
      <c r="AB553" s="10">
        <f>3/24000000*OO[[#This Row],[84 (29JUN1985 09:00:00)-Water Temperature (C)]]*OO[[#This Row],[26]]</f>
        <v>0</v>
      </c>
      <c r="AC553" s="10">
        <f>3/24000000*OO[[#This Row],[85 (29JUN1985 12:00:00)-Water Temperature (C)]]*OO[[#This Row],[27]]</f>
        <v>0</v>
      </c>
      <c r="AD553" s="10">
        <f>3/24000000*OO[[#This Row],[86 (29JUN1985 15:00:00)-Water Temperature (C)]]*OO[[#This Row],[28]]</f>
        <v>0</v>
      </c>
      <c r="AE553" s="10">
        <f>3/24000000*OO[[#This Row],[88 (29JUN1985 21:00:00)-Water Temperature (C)]]*OO[[#This Row],[30]]</f>
        <v>0</v>
      </c>
      <c r="AF553" s="10">
        <f>3/24000000*OO[[#This Row],[88 (29JUN1985 21:00:00)-Water Temperature (C)]]*OO[[#This Row],[30]]</f>
        <v>0</v>
      </c>
      <c r="AG553" s="10">
        <f>3/24000000*OO[[#This Row],[89 (30JUN1985 00:00:00)-Water Temperature (C)]]*OO[[#This Row],[31]]</f>
        <v>0</v>
      </c>
      <c r="AH553" s="10">
        <f>3/24000000*OO[[#This Row],[90 (30JUN1985 03:00:00)-Water Temperature (C)]]*OO[[#This Row],[32]]</f>
        <v>0</v>
      </c>
      <c r="AI553" s="10">
        <f>3/24000000*OO[[#This Row],[91 (30JUN1985 06:00:00)-Water Temperature (C)]]*OO[[#This Row],[33]]</f>
        <v>0</v>
      </c>
      <c r="AJ553" s="10">
        <f>3/24000000*OO[[#This Row],[92 (30JUN1985 09:00:00)-Water Temperature (C)]]*OO[[#This Row],[34]]</f>
        <v>1.2257365807855E-43</v>
      </c>
      <c r="AK553" s="10">
        <f>3/24000000*OO[[#This Row],[93 (30JUN1985 12:00:00)-Water Temperature (C)]]*OO[[#This Row],[35]]</f>
        <v>8.1490755266200002E-41</v>
      </c>
      <c r="AL553" s="10">
        <f>3/24000000*OO[[#This Row],[94 (30JUN1985 15:00:00)-Water Temperature (C)]]*OO[[#This Row],[36]]</f>
        <v>3.0086835571100001E-38</v>
      </c>
      <c r="AM553" s="10">
        <f>3/24000000*OO[[#This Row],[95 (30JUN1985 18:00:00)-Water Temperature (C)]]*OO[[#This Row],[37]]</f>
        <v>6.6249874279687508E-36</v>
      </c>
      <c r="AN553" s="10">
        <f>3/24000000*OO[[#This Row],[96 (30JUN1985 21:00:00)-Water Temperature (C)]]*OO[[#This Row],[38]]</f>
        <v>9.2171590381737476E-34</v>
      </c>
      <c r="AO553" s="10">
        <f>3/24000000*OO[[#This Row],[97 (01JUL1985 00:00:00)-Water Temperature (C)]]*OO[[#This Row],[39]]</f>
        <v>8.5203523212149999E-32</v>
      </c>
      <c r="AP553" s="10">
        <f>3/24000000*OO[[#This Row],[98 (01JUL1985 03:00:00)-Water Temperature (C)]]*OO[[#This Row],[40]]</f>
        <v>5.4769844114999996E-30</v>
      </c>
      <c r="AQ553" s="10">
        <f>3/24000000*OO[[#This Row],[99 (01JUL1985 06:00:00)-Water Temperature (C)]]*OO[[#This Row],[41]]</f>
        <v>2.5392576834483749E-28</v>
      </c>
      <c r="AR553" s="10">
        <f>3/24000000*OO[[#This Row],[100 (01JUL1985 09:00:00)-Water Temperature (C)]]*OO[[#This Row],[42]]</f>
        <v>8.7835531022374989E-27</v>
      </c>
      <c r="AS553" s="10">
        <f>3/24000000*OO[[#This Row],[101 (01JUL1985 12:00:00)-Water Temperature (C)]]*OO[[#This Row],[43]]</f>
        <v>2.2764129541424999E-25</v>
      </c>
      <c r="AT553" s="10">
        <f>3/24000000*OO[[#This Row],[102 (01JUL1985 15:00:00)-Water Temperature (C)]]*OO[[#This Row],[44]]</f>
        <v>4.6664742598287502E-24</v>
      </c>
      <c r="AU553" s="10">
        <f>3/24000000*OO[[#This Row],[103 (01JUL1985 18:00:00)-Water Temperature (C)]]*OO[[#This Row],[45]]</f>
        <v>7.6675378334999995E-23</v>
      </c>
      <c r="AV553" s="10">
        <f>3/24000000*OO[[#This Row],[104 (01JUL1985 21:00:00)-Water Temperature (C)]]*OO[[#This Row],[46]]</f>
        <v>1.02867165627225E-21</v>
      </c>
      <c r="AW553" s="10">
        <f>3/24000000*OO[[#This Row],[105 (02JUL1985 00:00:00)-Water Temperature (C)]]*OO[[#This Row],[47]]</f>
        <v>1.1498982401376249E-20</v>
      </c>
      <c r="AX553" s="10">
        <f>3/24000000*OO[[#This Row],[106 (02JUL1985 03:00:00)-Water Temperature (C)]]*OO[[#This Row],[48]]</f>
        <v>1.086513088122E-19</v>
      </c>
      <c r="AY553" s="10">
        <f>3/24000000*OO[[#This Row],[107 (02JUL1985 06:00:00)-Water Temperature (C)]]*OO[[#This Row],[49]]</f>
        <v>8.7954233381874994E-19</v>
      </c>
      <c r="AZ553" s="10">
        <f>3/24000000*OO[[#This Row],[108 (02JUL1985 09:00:00)-Water Temperature (C)]]*OO[[#This Row],[50]]</f>
        <v>6.1769358381299993E-18</v>
      </c>
      <c r="BA553" s="10">
        <f>3/24000000*OO[[#This Row],[109 (02JUL1985 12:00:00)-Water Temperature (C)]]*OO[[#This Row],[51]]</f>
        <v>3.8116527369257497E-17</v>
      </c>
      <c r="BB553" s="10">
        <f>3/24000000*OO[[#This Row],[110 (02JUL1985 15:00:00)-Water Temperature (C)]]*OO[[#This Row],[52]]</f>
        <v>2.0888548548854999E-16</v>
      </c>
      <c r="BC553" s="10">
        <f>3/24000000*OO[[#This Row],[111 (02JUL1985 18:00:00)-Water Temperature (C)]]*OO[[#This Row],[53]]</f>
        <v>1.0255127323749999E-15</v>
      </c>
      <c r="BD553" s="10">
        <f>3/24000000*OO[[#This Row],[112 (02JUL1985 21:00:00)-Water Temperature (C)]]*OO[[#This Row],[54]]</f>
        <v>4.5478002234349996E-15</v>
      </c>
      <c r="BE553" s="10">
        <f>3/24000000*OO[[#This Row],[113 (03JUL1985 00:00:00)-Water Temperature (C)]]*OO[[#This Row],[55]]</f>
        <v>1.8356964576254997E-14</v>
      </c>
      <c r="BF553" s="10">
        <f>3/24000000*OO[[#This Row],[114 (03JUL1985 03:00:00)-Water Temperature (C)]]*OO[[#This Row],[56]]</f>
        <v>6.8100406524862492E-14</v>
      </c>
      <c r="BG553" s="10">
        <f>3/24000000*OO[[#This Row],[115 (03JUL1985 06:00:00)-Water Temperature (C)]]*OO[[#This Row],[57]]</f>
        <v>2.3419178481359995E-13</v>
      </c>
      <c r="BH553" s="10">
        <f>3/24000000*OO[[#This Row],[116 (03JUL1985 09:00:00)-Water Temperature (C)]]*OO[[#This Row],[58]]</f>
        <v>7.5040197161749999E-13</v>
      </c>
      <c r="BI553" s="10">
        <f>3/24000000*OO[[#This Row],[117 (03JUL1985 12:00:00)-Water Temperature (C)]]*OO[[#This Row],[59]]</f>
        <v>2.2459540948012503E-12</v>
      </c>
      <c r="BJ553" s="10">
        <f>3/24000000*OO[[#This Row],[118 (03JUL1985 15:00:00)-Water Temperature (C)]]*OO[[#This Row],[60]]</f>
        <v>6.3019571751224986E-12</v>
      </c>
      <c r="BK553" s="10">
        <f>3/24000000*OO[[#This Row],[119 (03JUL1985 18:00:00)-Water Temperature (C)]]*OO[[#This Row],[61]]</f>
        <v>1.6661849296826252E-11</v>
      </c>
      <c r="BL553" s="10">
        <f>3/24000000*OO[[#This Row],[120 (03JUL1985 21:00:00)-Water Temperature (C)]]*OO[[#This Row],[62]]</f>
        <v>4.1707469471849997E-11</v>
      </c>
      <c r="BM553" s="10">
        <f>3/24000000*OO[[#This Row],[121 (04JUL1985 00:00:00)-Water Temperature (C)]]*OO[[#This Row],[63]]</f>
        <v>9.9297630527024993E-11</v>
      </c>
      <c r="BN553" s="10">
        <f>3/24000000*OO[[#This Row],[122 (04JUL1985 03:00:00)-Water Temperature (C)]]*OO[[#This Row],[64]]</f>
        <v>2.2573254925169999E-10</v>
      </c>
      <c r="BO553" s="10">
        <f>3/24000000*OO[[#This Row],[123 (04JUL1985 06:00:00)-Water Temperature (C)]]*OO[[#This Row],[65]]</f>
        <v>4.9155831222524998E-10</v>
      </c>
      <c r="BP553" s="10">
        <f>3/24000000*OO[[#This Row],[124 (04JUL1985 09:00:00)-Water Temperature (C)]]*OO[[#This Row],[66]]</f>
        <v>1.0299072728765E-9</v>
      </c>
      <c r="BQ553" s="10">
        <f>3/24000000*OO[[#This Row],[125 (04JUL1985 12:00:00)-Water Temperature (C)]]*OO[[#This Row],[67]]</f>
        <v>2.0783391245759994E-9</v>
      </c>
      <c r="BR553" s="10">
        <f>3/24000000*OO[[#This Row],[126 (04JUL1985 15:00:00)-Water Temperature (C)]]*OO[[#This Row],[68]]</f>
        <v>4.0469196491148752E-9</v>
      </c>
      <c r="BS553" s="10">
        <f>3/24000000*OO[[#This Row],[127 (04JUL1985 18:00:00)-Water Temperature (C)]]*OO[[#This Row],[69]]</f>
        <v>7.6218984105162493E-9</v>
      </c>
      <c r="BT553" s="10">
        <f>3/24000000*OO[[#This Row],[128 (04JUL1985 21:00:00)-Water Temperature (C)]]*OO[[#This Row],[70]]</f>
        <v>1.3912605784703748E-8</v>
      </c>
      <c r="BU553" s="10">
        <f>3/24000000*OO[[#This Row],[129 (05JUL1985 00:00:00)-Water Temperature (C)]]*OO[[#This Row],[71]]</f>
        <v>2.4656235805137495E-8</v>
      </c>
      <c r="BV553" s="10">
        <f>3/24000000*OO[[#This Row],[130 (05JUL1985 03:00:00)-Water Temperature (C)]]*OO[[#This Row],[72]]</f>
        <v>4.2540691935587497E-8</v>
      </c>
      <c r="BW553" s="10">
        <f>3/24000000*OO[[#This Row],[131 (05JUL1985 06:00:00)-Water Temperature (C)]]*OO[[#This Row],[73]]</f>
        <v>7.161368872960001E-8</v>
      </c>
      <c r="BX553" s="10">
        <f>3/24000000*OO[[#This Row],[132 (05JUL1985 09:00:00)-Water Temperature (C)]]*OO[[#This Row],[74]]</f>
        <v>1.1798291735395E-7</v>
      </c>
      <c r="BY553" s="10">
        <f>3/24000000*OO[[#This Row],[133 (05JUL1985 12:00:00)-Water Temperature (C)]]*OO[[#This Row],[75]]</f>
        <v>1.9027076891619999E-7</v>
      </c>
      <c r="BZ553" s="10">
        <f>3/24000000*OO[[#This Row],[134 (05JUL1985 15:00:00)-Water Temperature (C)]]*OO[[#This Row],[76]]</f>
        <v>3.0058501510045E-7</v>
      </c>
      <c r="CA553" s="10">
        <f>3/24000000*OO[[#This Row],[135 (05JUL1985 18:00:00)-Water Temperature (C)]]*OO[[#This Row],[77]]</f>
        <v>4.6557447215787495E-7</v>
      </c>
      <c r="CB553" s="10">
        <f>3/24000000*OO[[#This Row],[136 (05JUL1985 21:00:00)-Water Temperature (C)]]*OO[[#This Row],[78]]</f>
        <v>7.069586912025E-7</v>
      </c>
      <c r="CC553" s="10">
        <f>3/24000000*OO[[#This Row],[137 (06JUL1985 00:00:00)-Water Temperature (C)]]*OO[[#This Row],[79]]</f>
        <v>1.0541273695485001E-6</v>
      </c>
      <c r="CD553" s="10">
        <f>3/24000000*OO[[#This Row],[138 (06JUL1985 03:00:00)-Water Temperature (C)]]*OO[[#This Row],[80]]</f>
        <v>1.546651948517E-6</v>
      </c>
      <c r="CE553" s="10">
        <f>3/24000000*OO[[#This Row],[139 (06JUL1985 06:00:00)-Water Temperature (C)]]*OO[[#This Row],[81]]</f>
        <v>2.2358010014662497E-6</v>
      </c>
      <c r="CF553" s="10">
        <f>3/24000000*OO[[#This Row],[140 (06JUL1985 09:00:00)-Water Temperature (C)]]*OO[[#This Row],[82]]</f>
        <v>3.1924228985377503E-6</v>
      </c>
      <c r="CG553" s="10">
        <f>3/24000000*OO[[#This Row],[141 (06JUL1985 12:00:00)-Water Temperature (C)]]*OO[[#This Row],[83]]</f>
        <v>4.4994084348675002E-6</v>
      </c>
      <c r="CH553" s="10">
        <f>3/24000000*OO[[#This Row],[142 (06JUL1985 15:00:00)-Water Temperature (C)]]*OO[[#This Row],[84]]</f>
        <v>6.2595644264374998E-6</v>
      </c>
      <c r="CI553" s="10">
        <f>3/24000000*OO[[#This Row],[143 (06JUL1985 18:00:00)-Water Temperature (C)]]*OO[[#This Row],[85]]</f>
        <v>8.6009508632599989E-6</v>
      </c>
      <c r="CJ553" s="10">
        <f>3/24000000*OO[[#This Row],[144 (06JUL1985 21:00:00)-Water Temperature (C)]]*OO[[#This Row],[86]]</f>
        <v>1.1676980752970002E-5</v>
      </c>
      <c r="CK553" s="10">
        <f>3/24000000*OO[[#This Row],[145 (07JUL1985 00:00:00)-Water Temperature (C)]]*OO[[#This Row],[87]]</f>
        <v>1.5693006296079998E-5</v>
      </c>
      <c r="CL553" s="10">
        <f>3/24000000*OO[[#This Row],[146 (07JUL1985 03:00:00)-Water Temperature (C)]]*OO[[#This Row],[88]]</f>
        <v>2.09075635574E-5</v>
      </c>
      <c r="CM553" s="10">
        <f>3/24000000*OO[[#This Row],[147 (07JUL1985 06:00:00)-Water Temperature (C)]]*OO[[#This Row],[89]]</f>
        <v>2.7634208212499996E-5</v>
      </c>
      <c r="CN553" s="10">
        <f>3/24000000*OO[[#This Row],[148 (07JUL1985 09:00:00)-Water Temperature (C)]]*OO[[#This Row],[90]]</f>
        <v>3.6259447557547493E-5</v>
      </c>
      <c r="CO553" s="10">
        <f>3/24000000*OO[[#This Row],[149 (07JUL1985 12:00:00)-Water Temperature (C)]]*OO[[#This Row],[91]]</f>
        <v>4.7250601995712506E-5</v>
      </c>
      <c r="CP553" s="10">
        <f>3/24000000*OO[[#This Row],[150 (07JUL1985 15:00:00)-Water Temperature (C)]]*OO[[#This Row],[92]]</f>
        <v>6.116504270005E-5</v>
      </c>
      <c r="CQ553" s="10">
        <f>3/24000000*OO[[#This Row],[151 (07JUL1985 18:00:00)-Water Temperature (C)]]*OO[[#This Row],[93]]</f>
        <v>7.8509601710100002E-5</v>
      </c>
      <c r="CR553" s="10">
        <f>3/24000000*OO[[#This Row],[152 (07JUL1985 21:00:00)-Water Temperature (C)]]*OO[[#This Row],[94]]</f>
        <v>9.9915223710300008E-5</v>
      </c>
      <c r="CS553" s="10">
        <f>3/24000000*OO[[#This Row],[153 (08JUL1985 00:00:00)-Water Temperature (C)]]*OO[[#This Row],[95]]</f>
        <v>1.2620737493054999E-4</v>
      </c>
      <c r="CT553" s="10">
        <f>3/24000000*OO[[#This Row],[154 (08JUL1985 03:00:00)-Water Temperature (C)]]*OO[[#This Row],[96]]</f>
        <v>1.5828507173261251E-4</v>
      </c>
      <c r="CU553" s="10">
        <f>3/24000000*OO[[#This Row],[155 (08JUL1985 06:00:00)-Water Temperature (C)]]*OO[[#This Row],[97]]</f>
        <v>1.9720199960049999E-4</v>
      </c>
      <c r="CV553" s="10">
        <f>3/24000000*OO[[#This Row],[156 (08JUL1985 09:00:00)-Water Temperature (C)]]*OO[[#This Row],[98]]</f>
        <v>2.4441596810606249E-4</v>
      </c>
      <c r="CW553" s="10">
        <f>3/24000000*OO[[#This Row],[157 (08JUL1985 12:00:00)-Water Temperature (C)]]*OO[[#This Row],[99]]</f>
        <v>3.012371258889375E-4</v>
      </c>
    </row>
    <row r="554" spans="1:101" x14ac:dyDescent="0.35">
      <c r="A554" t="s">
        <v>561</v>
      </c>
      <c r="B554">
        <v>3852.931</v>
      </c>
      <c r="C554" s="10">
        <f>3/24*OO[[#This Row],[59 (26JUN1985 06:00:00)-Water Temperature (C)]]*OO[[#This Row],[1]]/SUM(OO[1])</f>
        <v>0</v>
      </c>
      <c r="D554" s="10">
        <f>3/24*OO[[#This Row],[60 (26JUN1985 09:00:00)-Water Temperature (C)]]*OO[[#This Row],[2]]/SUM(OO[2])</f>
        <v>0</v>
      </c>
      <c r="E554" s="10">
        <f>3/24*OO[[#This Row],[61 (26JUN1985 12:00:00)-Water Temperature (C)]]*OO[[#This Row],[3]]/SUM(OO[3])</f>
        <v>0</v>
      </c>
      <c r="F554" s="10">
        <f>3/24*OO[[#This Row],[62 (26JUN1985 15:00:00)-Water Temperature (C)]]*OO[[#This Row],[4]]/SUM(OO[4])</f>
        <v>0</v>
      </c>
      <c r="G554" s="10">
        <f>3/24*OO[[#This Row],[63 (26JUN1985 18:00:00)-Water Temperature (C)]]*OO[[#This Row],[5]]/SUM(OO[5])</f>
        <v>0</v>
      </c>
      <c r="H554" s="10">
        <f>3/24*OO[[#This Row],[64 (26JUN1985 21:00:00)-Water Temperature (C)]]*OO[[#This Row],[6]]/SUM(OO[6])</f>
        <v>0</v>
      </c>
      <c r="I554" s="10">
        <f>3/24*OO[[#This Row],[65 (27JUN1985 00:00:00)-Water Temperature (C)]]*OO[[#This Row],[7]]/SUM(OO[7])</f>
        <v>0</v>
      </c>
      <c r="J554" s="10">
        <f>3/24*OO[[#This Row],[66 (27JUN1985 03:00:00)-Water Temperature (C)]]*OO[[#This Row],[8]]/SUM(OO[8])</f>
        <v>0</v>
      </c>
      <c r="K554" s="10">
        <f>3/24*OO[[#This Row],[67 (27JUN1985 06:00:00)-Water Temperature (C)]]*OO[[#This Row],[9]]/SUM(OO[9])</f>
        <v>0</v>
      </c>
      <c r="L554" s="10">
        <f>3/24*OO[[#This Row],[68 (27JUN1985 09:00:00)-Water Temperature (C)]]*OO[[#This Row],[10]]/SUM(OO[10])</f>
        <v>0</v>
      </c>
      <c r="M554" s="10">
        <f>3/24*OO[[#This Row],[69 (27JUN1985 12:00:00)-Water Temperature (C)]]*OO[[#This Row],[11]]/SUM(OO[11])</f>
        <v>0</v>
      </c>
      <c r="N554" s="10">
        <f>3/24*OO[[#This Row],[70 (27JUN1985 15:00:00)-Water Temperature (C)]]*OO[[#This Row],[12]]/SUM(OO[12])</f>
        <v>0</v>
      </c>
      <c r="O554" s="10">
        <f>3/24*OO[[#This Row],[71 (27JUN1985 18:00:00)-Water Temperature (C)]]*OO[[#This Row],[13]]/SUM(OO[13])</f>
        <v>0</v>
      </c>
      <c r="P554" s="10">
        <f>3/24*OO[[#This Row],[72 (27JUN1985 21:00:00)-Water Temperature (C)]]*OO[[#This Row],[14]]/SUM(OO[14])</f>
        <v>0</v>
      </c>
      <c r="Q554" s="10">
        <f>3/24*OO[[#This Row],[73 (28JUN1985 00:00:00)-Water Temperature (C)]]*OO[[#This Row],[15]]/SUM(OO[15])</f>
        <v>0</v>
      </c>
      <c r="R554" s="10">
        <f>3/24*OO[[#This Row],[74 (28JUN1985 03:00:00)-Water Temperature (C)]]*OO[[#This Row],[16]]/SUM(OO[16])</f>
        <v>0</v>
      </c>
      <c r="S554" s="10">
        <f>3/24*OO[[#This Row],[75 (28JUN1985 06:00:00)-Water Temperature (C)]]*OO[[#This Row],[17]]/SUM(OO[17])</f>
        <v>0</v>
      </c>
      <c r="T554" s="10">
        <f>3/24*OO[[#This Row],[76 (28JUN1985 09:00:00)-Water Temperature (C)]]*OO[[#This Row],[18]]/SUM(OO[18])</f>
        <v>0</v>
      </c>
      <c r="U554" s="10">
        <f>3/24*OO[[#This Row],[77 (28JUN1985 12:00:00)-Water Temperature (C)]]*OO[[#This Row],[19]]/SUM(OO[19])</f>
        <v>0</v>
      </c>
      <c r="V554" s="10">
        <f>3/24000000*OO[[#This Row],[78 (28JUN1985 15:00:00)-Water Temperature (C)]]*OO[[#This Row],[20]]</f>
        <v>0</v>
      </c>
      <c r="W554" s="10">
        <f>3/24000000*OO[[#This Row],[79 (28JUN1985 18:00:00)-Water Temperature (C)]]*OO[[#This Row],[21]]</f>
        <v>0</v>
      </c>
      <c r="X554" s="10">
        <f>3/24000000*OO[[#This Row],[80 (28JUN1985 21:00:00)-Water Temperature (C)]]*OO[[#This Row],[22]]</f>
        <v>0</v>
      </c>
      <c r="Y554" s="10">
        <f>3/24000000*OO[[#This Row],[81 (29JUN1985 00:00:00)-Water Temperature (C)]]*OO[[#This Row],[23]]</f>
        <v>0</v>
      </c>
      <c r="Z554" s="10">
        <f>3/24000000*OO[[#This Row],[82 (29JUN1985 03:00:00)-Water Temperature (C)]]*OO[[#This Row],[24]]</f>
        <v>0</v>
      </c>
      <c r="AA554" s="10">
        <f>3/24000000*OO[[#This Row],[83 (29JUN1985 06:00:00)-Water Temperature (C)]]*OO[[#This Row],[25]]</f>
        <v>0</v>
      </c>
      <c r="AB554" s="10">
        <f>3/24000000*OO[[#This Row],[84 (29JUN1985 09:00:00)-Water Temperature (C)]]*OO[[#This Row],[26]]</f>
        <v>0</v>
      </c>
      <c r="AC554" s="10">
        <f>3/24000000*OO[[#This Row],[85 (29JUN1985 12:00:00)-Water Temperature (C)]]*OO[[#This Row],[27]]</f>
        <v>0</v>
      </c>
      <c r="AD554" s="10">
        <f>3/24000000*OO[[#This Row],[86 (29JUN1985 15:00:00)-Water Temperature (C)]]*OO[[#This Row],[28]]</f>
        <v>0</v>
      </c>
      <c r="AE554" s="10">
        <f>3/24000000*OO[[#This Row],[88 (29JUN1985 21:00:00)-Water Temperature (C)]]*OO[[#This Row],[30]]</f>
        <v>0</v>
      </c>
      <c r="AF554" s="10">
        <f>3/24000000*OO[[#This Row],[88 (29JUN1985 21:00:00)-Water Temperature (C)]]*OO[[#This Row],[30]]</f>
        <v>0</v>
      </c>
      <c r="AG554" s="10">
        <f>3/24000000*OO[[#This Row],[89 (30JUN1985 00:00:00)-Water Temperature (C)]]*OO[[#This Row],[31]]</f>
        <v>0</v>
      </c>
      <c r="AH554" s="10">
        <f>3/24000000*OO[[#This Row],[90 (30JUN1985 03:00:00)-Water Temperature (C)]]*OO[[#This Row],[32]]</f>
        <v>0</v>
      </c>
      <c r="AI554" s="10">
        <f>3/24000000*OO[[#This Row],[91 (30JUN1985 06:00:00)-Water Temperature (C)]]*OO[[#This Row],[33]]</f>
        <v>0</v>
      </c>
      <c r="AJ554" s="10">
        <f>3/24000000*OO[[#This Row],[92 (30JUN1985 09:00:00)-Water Temperature (C)]]*OO[[#This Row],[34]]</f>
        <v>0</v>
      </c>
      <c r="AK554" s="10">
        <f>3/24000000*OO[[#This Row],[93 (30JUN1985 12:00:00)-Water Temperature (C)]]*OO[[#This Row],[35]]</f>
        <v>3.6635764003304991E-43</v>
      </c>
      <c r="AL554" s="10">
        <f>3/24000000*OO[[#This Row],[94 (30JUN1985 15:00:00)-Water Temperature (C)]]*OO[[#This Row],[36]]</f>
        <v>1.484522935122E-40</v>
      </c>
      <c r="AM554" s="10">
        <f>3/24000000*OO[[#This Row],[95 (30JUN1985 18:00:00)-Water Temperature (C)]]*OO[[#This Row],[37]]</f>
        <v>3.5759779910156244E-38</v>
      </c>
      <c r="AN554" s="10">
        <f>3/24000000*OO[[#This Row],[96 (30JUN1985 21:00:00)-Water Temperature (C)]]*OO[[#This Row],[38]]</f>
        <v>5.4293047037462496E-36</v>
      </c>
      <c r="AO554" s="10">
        <f>3/24000000*OO[[#This Row],[97 (01JUL1985 00:00:00)-Water Temperature (C)]]*OO[[#This Row],[39]]</f>
        <v>5.4661868863874999E-34</v>
      </c>
      <c r="AP554" s="10">
        <f>3/24000000*OO[[#This Row],[98 (01JUL1985 03:00:00)-Water Temperature (C)]]*OO[[#This Row],[40]]</f>
        <v>3.8244565449374999E-32</v>
      </c>
      <c r="AQ554" s="10">
        <f>3/24000000*OO[[#This Row],[99 (01JUL1985 06:00:00)-Water Temperature (C)]]*OO[[#This Row],[41]]</f>
        <v>1.9255619572125001E-30</v>
      </c>
      <c r="AR554" s="10">
        <f>3/24000000*OO[[#This Row],[100 (01JUL1985 09:00:00)-Water Temperature (C)]]*OO[[#This Row],[42]]</f>
        <v>7.2208111766274998E-29</v>
      </c>
      <c r="AS554" s="10">
        <f>3/24000000*OO[[#This Row],[101 (01JUL1985 12:00:00)-Water Temperature (C)]]*OO[[#This Row],[43]]</f>
        <v>2.0914897190084996E-27</v>
      </c>
      <c r="AT554" s="10">
        <f>3/24000000*OO[[#This Row],[102 (01JUL1985 15:00:00)-Water Temperature (C)]]*OO[[#This Row],[44]]</f>
        <v>4.6493825205299998E-26</v>
      </c>
      <c r="AU554" s="10">
        <f>3/24000000*OO[[#This Row],[103 (01JUL1985 18:00:00)-Water Temperature (C)]]*OO[[#This Row],[45]]</f>
        <v>8.2610438435524981E-25</v>
      </c>
      <c r="AV554" s="10">
        <f>3/24000000*OO[[#This Row],[104 (01JUL1985 21:00:00)-Water Temperature (C)]]*OO[[#This Row],[46]]</f>
        <v>1.195732389888E-23</v>
      </c>
      <c r="AW554" s="10">
        <f>3/24000000*OO[[#This Row],[105 (02JUL1985 00:00:00)-Water Temperature (C)]]*OO[[#This Row],[47]]</f>
        <v>1.4393312845436249E-22</v>
      </c>
      <c r="AX554" s="10">
        <f>3/24000000*OO[[#This Row],[106 (02JUL1985 03:00:00)-Water Temperature (C)]]*OO[[#This Row],[48]]</f>
        <v>1.462839035748E-21</v>
      </c>
      <c r="AY554" s="10">
        <f>3/24000000*OO[[#This Row],[107 (02JUL1985 06:00:00)-Water Temperature (C)]]*OO[[#This Row],[49]]</f>
        <v>1.2721367143791251E-20</v>
      </c>
      <c r="AZ554" s="10">
        <f>3/24000000*OO[[#This Row],[108 (02JUL1985 09:00:00)-Water Temperature (C)]]*OO[[#This Row],[50]]</f>
        <v>9.584151854585E-20</v>
      </c>
      <c r="BA554" s="10">
        <f>3/24000000*OO[[#This Row],[109 (02JUL1985 12:00:00)-Water Temperature (C)]]*OO[[#This Row],[51]]</f>
        <v>6.3352616251049994E-19</v>
      </c>
      <c r="BB554" s="10">
        <f>3/24000000*OO[[#This Row],[110 (02JUL1985 15:00:00)-Water Temperature (C)]]*OO[[#This Row],[52]]</f>
        <v>3.7135129335570002E-18</v>
      </c>
      <c r="BC554" s="10">
        <f>3/24000000*OO[[#This Row],[111 (02JUL1985 18:00:00)-Water Temperature (C)]]*OO[[#This Row],[53]]</f>
        <v>1.9470000857302498E-17</v>
      </c>
      <c r="BD554" s="10">
        <f>3/24000000*OO[[#This Row],[112 (02JUL1985 21:00:00)-Water Temperature (C)]]*OO[[#This Row],[54]]</f>
        <v>9.2046181668162479E-17</v>
      </c>
      <c r="BE554" s="10">
        <f>3/24000000*OO[[#This Row],[113 (03JUL1985 00:00:00)-Water Temperature (C)]]*OO[[#This Row],[55]]</f>
        <v>3.9554179609362503E-16</v>
      </c>
      <c r="BF554" s="10">
        <f>3/24000000*OO[[#This Row],[114 (03JUL1985 03:00:00)-Water Temperature (C)]]*OO[[#This Row],[56]]</f>
        <v>1.5591208773765001E-15</v>
      </c>
      <c r="BG554" s="10">
        <f>3/24000000*OO[[#This Row],[115 (03JUL1985 06:00:00)-Water Temperature (C)]]*OO[[#This Row],[57]]</f>
        <v>5.6852179028124991E-15</v>
      </c>
      <c r="BH554" s="10">
        <f>3/24000000*OO[[#This Row],[116 (03JUL1985 09:00:00)-Water Temperature (C)]]*OO[[#This Row],[58]]</f>
        <v>1.9320973967205002E-14</v>
      </c>
      <c r="BI554" s="10">
        <f>3/24000000*OO[[#This Row],[117 (03JUL1985 12:00:00)-Water Temperature (C)]]*OO[[#This Row],[59]]</f>
        <v>6.1391713384874992E-14</v>
      </c>
      <c r="BJ554" s="10">
        <f>3/24000000*OO[[#This Row],[118 (03JUL1985 15:00:00)-Water Temperature (C)]]*OO[[#This Row],[60]]</f>
        <v>1.8281561064689996E-13</v>
      </c>
      <c r="BK554" s="10">
        <f>3/24000000*OO[[#This Row],[119 (03JUL1985 18:00:00)-Water Temperature (C)]]*OO[[#This Row],[61]]</f>
        <v>5.1222185511875001E-13</v>
      </c>
      <c r="BL554" s="10">
        <f>3/24000000*OO[[#This Row],[120 (03JUL1985 21:00:00)-Water Temperature (C)]]*OO[[#This Row],[62]]</f>
        <v>1.3554070056625001E-12</v>
      </c>
      <c r="BM554" s="10">
        <f>3/24000000*OO[[#This Row],[121 (04JUL1985 00:00:00)-Water Temperature (C)]]*OO[[#This Row],[63]]</f>
        <v>3.4046082225041244E-12</v>
      </c>
      <c r="BN554" s="10">
        <f>3/24000000*OO[[#This Row],[122 (04JUL1985 03:00:00)-Water Temperature (C)]]*OO[[#This Row],[64]]</f>
        <v>8.1538335812212507E-12</v>
      </c>
      <c r="BO554" s="10">
        <f>3/24000000*OO[[#This Row],[123 (04JUL1985 06:00:00)-Water Temperature (C)]]*OO[[#This Row],[65]]</f>
        <v>1.868276978365875E-11</v>
      </c>
      <c r="BP554" s="10">
        <f>3/24000000*OO[[#This Row],[124 (04JUL1985 09:00:00)-Water Temperature (C)]]*OO[[#This Row],[66]]</f>
        <v>4.1136767090774995E-11</v>
      </c>
      <c r="BQ554" s="10">
        <f>3/24000000*OO[[#This Row],[125 (04JUL1985 12:00:00)-Water Temperature (C)]]*OO[[#This Row],[67]]</f>
        <v>8.7143758438649982E-11</v>
      </c>
      <c r="BR554" s="10">
        <f>3/24000000*OO[[#This Row],[126 (04JUL1985 15:00:00)-Water Temperature (C)]]*OO[[#This Row],[68]]</f>
        <v>1.7793578356094998E-10</v>
      </c>
      <c r="BS554" s="10">
        <f>3/24000000*OO[[#This Row],[127 (04JUL1985 18:00:00)-Water Temperature (C)]]*OO[[#This Row],[69]]</f>
        <v>3.5102413163753744E-10</v>
      </c>
      <c r="BT554" s="10">
        <f>3/24000000*OO[[#This Row],[128 (04JUL1985 21:00:00)-Water Temperature (C)]]*OO[[#This Row],[70]]</f>
        <v>6.7041093271250004E-10</v>
      </c>
      <c r="BU554" s="10">
        <f>3/24000000*OO[[#This Row],[129 (05JUL1985 00:00:00)-Water Temperature (C)]]*OO[[#This Row],[71]]</f>
        <v>1.2418674476232501E-9</v>
      </c>
      <c r="BV554" s="10">
        <f>3/24000000*OO[[#This Row],[130 (05JUL1985 03:00:00)-Water Temperature (C)]]*OO[[#This Row],[72]]</f>
        <v>2.2372925270464997E-9</v>
      </c>
      <c r="BW554" s="10">
        <f>3/24000000*OO[[#This Row],[131 (05JUL1985 06:00:00)-Water Temperature (C)]]*OO[[#This Row],[73]]</f>
        <v>3.9286128640982495E-9</v>
      </c>
      <c r="BX554" s="10">
        <f>3/24000000*OO[[#This Row],[132 (05JUL1985 09:00:00)-Water Temperature (C)]]*OO[[#This Row],[74]]</f>
        <v>6.7440114766299997E-9</v>
      </c>
      <c r="BY554" s="10">
        <f>3/24000000*OO[[#This Row],[133 (05JUL1985 12:00:00)-Water Temperature (C)]]*OO[[#This Row],[75]]</f>
        <v>1.1321258605666249E-8</v>
      </c>
      <c r="BZ554" s="10">
        <f>3/24000000*OO[[#This Row],[134 (05JUL1985 15:00:00)-Water Temperature (C)]]*OO[[#This Row],[76]]</f>
        <v>1.8599958915062502E-8</v>
      </c>
      <c r="CA554" s="10">
        <f>3/24000000*OO[[#This Row],[135 (05JUL1985 18:00:00)-Water Temperature (C)]]*OO[[#This Row],[77]]</f>
        <v>2.9934478377419996E-8</v>
      </c>
      <c r="CB554" s="10">
        <f>3/24000000*OO[[#This Row],[136 (05JUL1985 21:00:00)-Water Temperature (C)]]*OO[[#This Row],[78]]</f>
        <v>4.7193225366649997E-8</v>
      </c>
      <c r="CC554" s="10">
        <f>3/24000000*OO[[#This Row],[137 (06JUL1985 00:00:00)-Water Temperature (C)]]*OO[[#This Row],[79]]</f>
        <v>7.3004192062325007E-8</v>
      </c>
      <c r="CD554" s="10">
        <f>3/24000000*OO[[#This Row],[138 (06JUL1985 03:00:00)-Water Temperature (C)]]*OO[[#This Row],[80]]</f>
        <v>1.1103655752585E-7</v>
      </c>
      <c r="CE554" s="10">
        <f>3/24000000*OO[[#This Row],[139 (06JUL1985 06:00:00)-Water Temperature (C)]]*OO[[#This Row],[81]]</f>
        <v>1.6625514312959998E-7</v>
      </c>
      <c r="CF554" s="10">
        <f>3/24000000*OO[[#This Row],[140 (06JUL1985 09:00:00)-Water Temperature (C)]]*OO[[#This Row],[82]]</f>
        <v>2.4568156867631249E-7</v>
      </c>
      <c r="CG554" s="10">
        <f>3/24000000*OO[[#This Row],[141 (06JUL1985 12:00:00)-Water Temperature (C)]]*OO[[#This Row],[83]]</f>
        <v>3.5808993926099996E-7</v>
      </c>
      <c r="CH554" s="10">
        <f>3/24000000*OO[[#This Row],[142 (06JUL1985 15:00:00)-Water Temperature (C)]]*OO[[#This Row],[84]]</f>
        <v>5.1482772365350001E-7</v>
      </c>
      <c r="CI554" s="10">
        <f>3/24000000*OO[[#This Row],[143 (06JUL1985 18:00:00)-Water Temperature (C)]]*OO[[#This Row],[85]]</f>
        <v>7.3048022337600002E-7</v>
      </c>
      <c r="CJ554" s="10">
        <f>3/24000000*OO[[#This Row],[144 (06JUL1985 21:00:00)-Water Temperature (C)]]*OO[[#This Row],[86]]</f>
        <v>1.0225063668750002E-6</v>
      </c>
      <c r="CK554" s="10">
        <f>3/24000000*OO[[#This Row],[145 (07JUL1985 00:00:00)-Water Temperature (C)]]*OO[[#This Row],[87]]</f>
        <v>1.4141841495656248E-6</v>
      </c>
      <c r="CL554" s="10">
        <f>3/24000000*OO[[#This Row],[146 (07JUL1985 03:00:00)-Water Temperature (C)]]*OO[[#This Row],[88]]</f>
        <v>1.9358574033999996E-6</v>
      </c>
      <c r="CM554" s="10">
        <f>3/24000000*OO[[#This Row],[147 (07JUL1985 06:00:00)-Water Temperature (C)]]*OO[[#This Row],[89]]</f>
        <v>2.6258645285144999E-6</v>
      </c>
      <c r="CN554" s="10">
        <f>3/24000000*OO[[#This Row],[148 (07JUL1985 09:00:00)-Water Temperature (C)]]*OO[[#This Row],[90]]</f>
        <v>3.5329421021300002E-6</v>
      </c>
      <c r="CO554" s="10">
        <f>3/24000000*OO[[#This Row],[149 (07JUL1985 12:00:00)-Water Temperature (C)]]*OO[[#This Row],[91]]</f>
        <v>4.7176453025774992E-6</v>
      </c>
      <c r="CP554" s="10">
        <f>3/24000000*OO[[#This Row],[150 (07JUL1985 15:00:00)-Water Temperature (C)]]*OO[[#This Row],[92]]</f>
        <v>6.2545703428250003E-6</v>
      </c>
      <c r="CQ554" s="10">
        <f>3/24000000*OO[[#This Row],[151 (07JUL1985 18:00:00)-Water Temperature (C)]]*OO[[#This Row],[93]]</f>
        <v>8.220498491684999E-6</v>
      </c>
      <c r="CR554" s="10">
        <f>3/24000000*OO[[#This Row],[152 (07JUL1985 21:00:00)-Water Temperature (C)]]*OO[[#This Row],[94]]</f>
        <v>1.0711979137212498E-5</v>
      </c>
      <c r="CS554" s="10">
        <f>3/24000000*OO[[#This Row],[153 (08JUL1985 00:00:00)-Water Temperature (C)]]*OO[[#This Row],[95]]</f>
        <v>1.3854311709149999E-5</v>
      </c>
      <c r="CT554" s="10">
        <f>3/24000000*OO[[#This Row],[154 (08JUL1985 03:00:00)-Water Temperature (C)]]*OO[[#This Row],[96]]</f>
        <v>1.7791908329557501E-5</v>
      </c>
      <c r="CU554" s="10">
        <f>3/24000000*OO[[#This Row],[155 (08JUL1985 06:00:00)-Water Temperature (C)]]*OO[[#This Row],[97]]</f>
        <v>2.2698529534518748E-5</v>
      </c>
      <c r="CV554" s="10">
        <f>3/24000000*OO[[#This Row],[156 (08JUL1985 09:00:00)-Water Temperature (C)]]*OO[[#This Row],[98]]</f>
        <v>2.8807114265861246E-5</v>
      </c>
      <c r="CW554" s="10">
        <f>3/24000000*OO[[#This Row],[157 (08JUL1985 12:00:00)-Water Temperature (C)]]*OO[[#This Row],[99]]</f>
        <v>3.6352810144899998E-5</v>
      </c>
    </row>
    <row r="555" spans="1:101" x14ac:dyDescent="0.35">
      <c r="A555" t="s">
        <v>562</v>
      </c>
      <c r="B555">
        <v>3150.8310000000001</v>
      </c>
      <c r="C555" s="10">
        <f>3/24*OO[[#This Row],[59 (26JUN1985 06:00:00)-Water Temperature (C)]]*OO[[#This Row],[1]]/SUM(OO[1])</f>
        <v>0</v>
      </c>
      <c r="D555" s="10">
        <f>3/24*OO[[#This Row],[60 (26JUN1985 09:00:00)-Water Temperature (C)]]*OO[[#This Row],[2]]/SUM(OO[2])</f>
        <v>0</v>
      </c>
      <c r="E555" s="10">
        <f>3/24*OO[[#This Row],[61 (26JUN1985 12:00:00)-Water Temperature (C)]]*OO[[#This Row],[3]]/SUM(OO[3])</f>
        <v>0</v>
      </c>
      <c r="F555" s="10">
        <f>3/24*OO[[#This Row],[62 (26JUN1985 15:00:00)-Water Temperature (C)]]*OO[[#This Row],[4]]/SUM(OO[4])</f>
        <v>0</v>
      </c>
      <c r="G555" s="10">
        <f>3/24*OO[[#This Row],[63 (26JUN1985 18:00:00)-Water Temperature (C)]]*OO[[#This Row],[5]]/SUM(OO[5])</f>
        <v>0</v>
      </c>
      <c r="H555" s="10">
        <f>3/24*OO[[#This Row],[64 (26JUN1985 21:00:00)-Water Temperature (C)]]*OO[[#This Row],[6]]/SUM(OO[6])</f>
        <v>0</v>
      </c>
      <c r="I555" s="10">
        <f>3/24*OO[[#This Row],[65 (27JUN1985 00:00:00)-Water Temperature (C)]]*OO[[#This Row],[7]]/SUM(OO[7])</f>
        <v>0</v>
      </c>
      <c r="J555" s="10">
        <f>3/24*OO[[#This Row],[66 (27JUN1985 03:00:00)-Water Temperature (C)]]*OO[[#This Row],[8]]/SUM(OO[8])</f>
        <v>0</v>
      </c>
      <c r="K555" s="10">
        <f>3/24*OO[[#This Row],[67 (27JUN1985 06:00:00)-Water Temperature (C)]]*OO[[#This Row],[9]]/SUM(OO[9])</f>
        <v>0</v>
      </c>
      <c r="L555" s="10">
        <f>3/24*OO[[#This Row],[68 (27JUN1985 09:00:00)-Water Temperature (C)]]*OO[[#This Row],[10]]/SUM(OO[10])</f>
        <v>0</v>
      </c>
      <c r="M555" s="10">
        <f>3/24*OO[[#This Row],[69 (27JUN1985 12:00:00)-Water Temperature (C)]]*OO[[#This Row],[11]]/SUM(OO[11])</f>
        <v>0</v>
      </c>
      <c r="N555" s="10">
        <f>3/24*OO[[#This Row],[70 (27JUN1985 15:00:00)-Water Temperature (C)]]*OO[[#This Row],[12]]/SUM(OO[12])</f>
        <v>0</v>
      </c>
      <c r="O555" s="10">
        <f>3/24*OO[[#This Row],[71 (27JUN1985 18:00:00)-Water Temperature (C)]]*OO[[#This Row],[13]]/SUM(OO[13])</f>
        <v>0</v>
      </c>
      <c r="P555" s="10">
        <f>3/24*OO[[#This Row],[72 (27JUN1985 21:00:00)-Water Temperature (C)]]*OO[[#This Row],[14]]/SUM(OO[14])</f>
        <v>0</v>
      </c>
      <c r="Q555" s="10">
        <f>3/24*OO[[#This Row],[73 (28JUN1985 00:00:00)-Water Temperature (C)]]*OO[[#This Row],[15]]/SUM(OO[15])</f>
        <v>0</v>
      </c>
      <c r="R555" s="10">
        <f>3/24*OO[[#This Row],[74 (28JUN1985 03:00:00)-Water Temperature (C)]]*OO[[#This Row],[16]]/SUM(OO[16])</f>
        <v>0</v>
      </c>
      <c r="S555" s="10">
        <f>3/24*OO[[#This Row],[75 (28JUN1985 06:00:00)-Water Temperature (C)]]*OO[[#This Row],[17]]/SUM(OO[17])</f>
        <v>0</v>
      </c>
      <c r="T555" s="10">
        <f>3/24*OO[[#This Row],[76 (28JUN1985 09:00:00)-Water Temperature (C)]]*OO[[#This Row],[18]]/SUM(OO[18])</f>
        <v>0</v>
      </c>
      <c r="U555" s="10">
        <f>3/24*OO[[#This Row],[77 (28JUN1985 12:00:00)-Water Temperature (C)]]*OO[[#This Row],[19]]/SUM(OO[19])</f>
        <v>0</v>
      </c>
      <c r="V555" s="10">
        <f>3/24000000*OO[[#This Row],[78 (28JUN1985 15:00:00)-Water Temperature (C)]]*OO[[#This Row],[20]]</f>
        <v>0</v>
      </c>
      <c r="W555" s="10">
        <f>3/24000000*OO[[#This Row],[79 (28JUN1985 18:00:00)-Water Temperature (C)]]*OO[[#This Row],[21]]</f>
        <v>0</v>
      </c>
      <c r="X555" s="10">
        <f>3/24000000*OO[[#This Row],[80 (28JUN1985 21:00:00)-Water Temperature (C)]]*OO[[#This Row],[22]]</f>
        <v>0</v>
      </c>
      <c r="Y555" s="10">
        <f>3/24000000*OO[[#This Row],[81 (29JUN1985 00:00:00)-Water Temperature (C)]]*OO[[#This Row],[23]]</f>
        <v>0</v>
      </c>
      <c r="Z555" s="10">
        <f>3/24000000*OO[[#This Row],[82 (29JUN1985 03:00:00)-Water Temperature (C)]]*OO[[#This Row],[24]]</f>
        <v>0</v>
      </c>
      <c r="AA555" s="10">
        <f>3/24000000*OO[[#This Row],[83 (29JUN1985 06:00:00)-Water Temperature (C)]]*OO[[#This Row],[25]]</f>
        <v>0</v>
      </c>
      <c r="AB555" s="10">
        <f>3/24000000*OO[[#This Row],[84 (29JUN1985 09:00:00)-Water Temperature (C)]]*OO[[#This Row],[26]]</f>
        <v>0</v>
      </c>
      <c r="AC555" s="10">
        <f>3/24000000*OO[[#This Row],[85 (29JUN1985 12:00:00)-Water Temperature (C)]]*OO[[#This Row],[27]]</f>
        <v>0</v>
      </c>
      <c r="AD555" s="10">
        <f>3/24000000*OO[[#This Row],[86 (29JUN1985 15:00:00)-Water Temperature (C)]]*OO[[#This Row],[28]]</f>
        <v>0</v>
      </c>
      <c r="AE555" s="10">
        <f>3/24000000*OO[[#This Row],[88 (29JUN1985 21:00:00)-Water Temperature (C)]]*OO[[#This Row],[30]]</f>
        <v>0</v>
      </c>
      <c r="AF555" s="10">
        <f>3/24000000*OO[[#This Row],[88 (29JUN1985 21:00:00)-Water Temperature (C)]]*OO[[#This Row],[30]]</f>
        <v>0</v>
      </c>
      <c r="AG555" s="10">
        <f>3/24000000*OO[[#This Row],[89 (30JUN1985 00:00:00)-Water Temperature (C)]]*OO[[#This Row],[31]]</f>
        <v>0</v>
      </c>
      <c r="AH555" s="10">
        <f>3/24000000*OO[[#This Row],[90 (30JUN1985 03:00:00)-Water Temperature (C)]]*OO[[#This Row],[32]]</f>
        <v>0</v>
      </c>
      <c r="AI555" s="10">
        <f>3/24000000*OO[[#This Row],[91 (30JUN1985 06:00:00)-Water Temperature (C)]]*OO[[#This Row],[33]]</f>
        <v>0</v>
      </c>
      <c r="AJ555" s="10">
        <f>3/24000000*OO[[#This Row],[92 (30JUN1985 09:00:00)-Water Temperature (C)]]*OO[[#This Row],[34]]</f>
        <v>0</v>
      </c>
      <c r="AK555" s="10">
        <f>3/24000000*OO[[#This Row],[93 (30JUN1985 12:00:00)-Water Temperature (C)]]*OO[[#This Row],[35]]</f>
        <v>0</v>
      </c>
      <c r="AL555" s="10">
        <f>3/24000000*OO[[#This Row],[94 (30JUN1985 15:00:00)-Water Temperature (C)]]*OO[[#This Row],[36]]</f>
        <v>0</v>
      </c>
      <c r="AM555" s="10">
        <f>3/24000000*OO[[#This Row],[95 (30JUN1985 18:00:00)-Water Temperature (C)]]*OO[[#This Row],[37]]</f>
        <v>-5.2767815077074994E-43</v>
      </c>
      <c r="AN555" s="10">
        <f>3/24000000*OO[[#This Row],[96 (30JUN1985 21:00:00)-Water Temperature (C)]]*OO[[#This Row],[38]]</f>
        <v>-3.8598651629549994E-42</v>
      </c>
      <c r="AO555" s="10">
        <f>3/24000000*OO[[#This Row],[97 (01JUL1985 00:00:00)-Water Temperature (C)]]*OO[[#This Row],[39]]</f>
        <v>-1.2297298295295E-38</v>
      </c>
      <c r="AP555" s="10">
        <f>3/24000000*OO[[#This Row],[98 (01JUL1985 03:00:00)-Water Temperature (C)]]*OO[[#This Row],[40]]</f>
        <v>-8.2858737136387483E-37</v>
      </c>
      <c r="AQ555" s="10">
        <f>3/24000000*OO[[#This Row],[99 (01JUL1985 06:00:00)-Water Temperature (C)]]*OO[[#This Row],[41]]</f>
        <v>-1.2401093881399999E-35</v>
      </c>
      <c r="AR555" s="10">
        <f>3/24000000*OO[[#This Row],[100 (01JUL1985 09:00:00)-Water Temperature (C)]]*OO[[#This Row],[42]]</f>
        <v>-1.61703381374625E-34</v>
      </c>
      <c r="AS555" s="10">
        <f>3/24000000*OO[[#This Row],[101 (01JUL1985 12:00:00)-Water Temperature (C)]]*OO[[#This Row],[43]]</f>
        <v>-6.5937563850625005E-33</v>
      </c>
      <c r="AT555" s="10">
        <f>3/24000000*OO[[#This Row],[102 (01JUL1985 15:00:00)-Water Temperature (C)]]*OO[[#This Row],[44]]</f>
        <v>-5.1772654601850003E-31</v>
      </c>
      <c r="AU555" s="10">
        <f>3/24000000*OO[[#This Row],[103 (01JUL1985 18:00:00)-Water Temperature (C)]]*OO[[#This Row],[45]]</f>
        <v>-6.5388257606000006E-30</v>
      </c>
      <c r="AV555" s="10">
        <f>3/24000000*OO[[#This Row],[104 (01JUL1985 21:00:00)-Water Temperature (C)]]*OO[[#This Row],[46]]</f>
        <v>-1.1567432262917502E-28</v>
      </c>
      <c r="AW555" s="10">
        <f>3/24000000*OO[[#This Row],[105 (02JUL1985 00:00:00)-Water Temperature (C)]]*OO[[#This Row],[47]]</f>
        <v>-6.8592028366125E-28</v>
      </c>
      <c r="AX555" s="10">
        <f>3/24000000*OO[[#This Row],[106 (02JUL1985 03:00:00)-Water Temperature (C)]]*OO[[#This Row],[48]]</f>
        <v>-7.2313872092824995E-27</v>
      </c>
      <c r="AY555" s="10">
        <f>3/24000000*OO[[#This Row],[107 (02JUL1985 06:00:00)-Water Temperature (C)]]*OO[[#This Row],[49]]</f>
        <v>-1.132894606927875E-25</v>
      </c>
      <c r="AZ555" s="10">
        <f>3/24000000*OO[[#This Row],[108 (02JUL1985 09:00:00)-Water Temperature (C)]]*OO[[#This Row],[50]]</f>
        <v>-6.8865898306074997E-25</v>
      </c>
      <c r="BA555" s="10">
        <f>3/24000000*OO[[#This Row],[109 (02JUL1985 12:00:00)-Water Temperature (C)]]*OO[[#This Row],[51]]</f>
        <v>-5.7323042746749995E-25</v>
      </c>
      <c r="BB555" s="10">
        <f>3/24000000*OO[[#This Row],[110 (02JUL1985 15:00:00)-Water Temperature (C)]]*OO[[#This Row],[52]]</f>
        <v>-2.0633259645676249E-23</v>
      </c>
      <c r="BC555" s="10">
        <f>3/24000000*OO[[#This Row],[111 (02JUL1985 18:00:00)-Water Temperature (C)]]*OO[[#This Row],[53]]</f>
        <v>-1.0543556600218748E-22</v>
      </c>
      <c r="BD555" s="10">
        <f>3/24000000*OO[[#This Row],[112 (02JUL1985 21:00:00)-Water Temperature (C)]]*OO[[#This Row],[54]]</f>
        <v>-1.76227242274125E-22</v>
      </c>
      <c r="BE555" s="10">
        <f>3/24000000*OO[[#This Row],[113 (03JUL1985 00:00:00)-Water Temperature (C)]]*OO[[#This Row],[55]]</f>
        <v>-3.77812275732E-22</v>
      </c>
      <c r="BF555" s="10">
        <f>3/24000000*OO[[#This Row],[114 (03JUL1985 03:00:00)-Water Temperature (C)]]*OO[[#This Row],[56]]</f>
        <v>-3.3806844210052495E-21</v>
      </c>
      <c r="BG555" s="10">
        <f>3/24000000*OO[[#This Row],[115 (03JUL1985 06:00:00)-Water Temperature (C)]]*OO[[#This Row],[57]]</f>
        <v>-4.9308779949000003E-21</v>
      </c>
      <c r="BH555" s="10">
        <f>3/24000000*OO[[#This Row],[116 (03JUL1985 09:00:00)-Water Temperature (C)]]*OO[[#This Row],[58]]</f>
        <v>-2.2258230268102499E-20</v>
      </c>
      <c r="BI555" s="10">
        <f>3/24000000*OO[[#This Row],[117 (03JUL1985 12:00:00)-Water Temperature (C)]]*OO[[#This Row],[59]]</f>
        <v>-1.479954048005375E-19</v>
      </c>
      <c r="BJ555" s="10">
        <f>3/24000000*OO[[#This Row],[118 (03JUL1985 15:00:00)-Water Temperature (C)]]*OO[[#This Row],[60]]</f>
        <v>-2.4918055284502497E-19</v>
      </c>
      <c r="BK555" s="10">
        <f>3/24000000*OO[[#This Row],[119 (03JUL1985 18:00:00)-Water Temperature (C)]]*OO[[#This Row],[61]]</f>
        <v>-7.2833693391762497E-19</v>
      </c>
      <c r="BL555" s="10">
        <f>3/24000000*OO[[#This Row],[120 (03JUL1985 21:00:00)-Water Temperature (C)]]*OO[[#This Row],[62]]</f>
        <v>-4.1421317889800001E-19</v>
      </c>
      <c r="BM555" s="10">
        <f>3/24000000*OO[[#This Row],[121 (04JUL1985 00:00:00)-Water Temperature (C)]]*OO[[#This Row],[63]]</f>
        <v>-5.9259542046400006E-18</v>
      </c>
      <c r="BN555" s="10">
        <f>3/24000000*OO[[#This Row],[122 (04JUL1985 03:00:00)-Water Temperature (C)]]*OO[[#This Row],[64]]</f>
        <v>-2.0236915133416249E-18</v>
      </c>
      <c r="BO555" s="10">
        <f>3/24000000*OO[[#This Row],[123 (04JUL1985 06:00:00)-Water Temperature (C)]]*OO[[#This Row],[65]]</f>
        <v>-1.8662598226139997E-17</v>
      </c>
      <c r="BP555" s="10">
        <f>3/24000000*OO[[#This Row],[124 (04JUL1985 09:00:00)-Water Temperature (C)]]*OO[[#This Row],[66]]</f>
        <v>-3.0644111718254992E-17</v>
      </c>
      <c r="BQ555" s="10">
        <f>3/24000000*OO[[#This Row],[125 (04JUL1985 12:00:00)-Water Temperature (C)]]*OO[[#This Row],[67]]</f>
        <v>-6.0396906662749992E-17</v>
      </c>
      <c r="BR555" s="10">
        <f>3/24000000*OO[[#This Row],[126 (04JUL1985 15:00:00)-Water Temperature (C)]]*OO[[#This Row],[68]]</f>
        <v>-4.0695470204999998E-17</v>
      </c>
      <c r="BS555" s="10">
        <f>3/24000000*OO[[#This Row],[127 (04JUL1985 18:00:00)-Water Temperature (C)]]*OO[[#This Row],[69]]</f>
        <v>-2.8157472661781249E-17</v>
      </c>
      <c r="BT555" s="10">
        <f>3/24000000*OO[[#This Row],[128 (04JUL1985 21:00:00)-Water Temperature (C)]]*OO[[#This Row],[70]]</f>
        <v>-5.6102221524199998E-17</v>
      </c>
      <c r="BU555" s="10">
        <f>3/24000000*OO[[#This Row],[129 (05JUL1985 00:00:00)-Water Temperature (C)]]*OO[[#This Row],[71]]</f>
        <v>-6.3356932512475003E-17</v>
      </c>
      <c r="BV555" s="10">
        <f>3/24000000*OO[[#This Row],[130 (05JUL1985 03:00:00)-Water Temperature (C)]]*OO[[#This Row],[72]]</f>
        <v>4.6121912407549998E-13</v>
      </c>
      <c r="BW555" s="10">
        <f>3/24000000*OO[[#This Row],[131 (05JUL1985 06:00:00)-Water Temperature (C)]]*OO[[#This Row],[73]]</f>
        <v>4.9655205213749996E-12</v>
      </c>
      <c r="BX555" s="10">
        <f>3/24000000*OO[[#This Row],[132 (05JUL1985 09:00:00)-Water Temperature (C)]]*OO[[#This Row],[74]]</f>
        <v>1.8844448777699998E-11</v>
      </c>
      <c r="BY555" s="10">
        <f>3/24000000*OO[[#This Row],[133 (05JUL1985 12:00:00)-Water Temperature (C)]]*OO[[#This Row],[75]]</f>
        <v>5.1573463070837497E-11</v>
      </c>
      <c r="BZ555" s="10">
        <f>3/24000000*OO[[#This Row],[134 (05JUL1985 15:00:00)-Water Temperature (C)]]*OO[[#This Row],[76]]</f>
        <v>1.197109721414E-10</v>
      </c>
      <c r="CA555" s="10">
        <f>3/24000000*OO[[#This Row],[135 (05JUL1985 18:00:00)-Water Temperature (C)]]*OO[[#This Row],[77]]</f>
        <v>2.5091492417900001E-10</v>
      </c>
      <c r="CB555" s="10">
        <f>3/24000000*OO[[#This Row],[136 (05JUL1985 21:00:00)-Water Temperature (C)]]*OO[[#This Row],[78]]</f>
        <v>4.8931047989999997E-10</v>
      </c>
      <c r="CC555" s="10">
        <f>3/24000000*OO[[#This Row],[137 (06JUL1985 00:00:00)-Water Temperature (C)]]*OO[[#This Row],[79]]</f>
        <v>9.0699410073249982E-10</v>
      </c>
      <c r="CD555" s="10">
        <f>3/24000000*OO[[#This Row],[138 (06JUL1985 03:00:00)-Water Temperature (C)]]*OO[[#This Row],[80]]</f>
        <v>1.6141704165956249E-9</v>
      </c>
      <c r="CE555" s="10">
        <f>3/24000000*OO[[#This Row],[139 (06JUL1985 06:00:00)-Water Temperature (C)]]*OO[[#This Row],[81]]</f>
        <v>2.7747816046277499E-9</v>
      </c>
      <c r="CF555" s="10">
        <f>3/24000000*OO[[#This Row],[140 (06JUL1985 09:00:00)-Water Temperature (C)]]*OO[[#This Row],[82]]</f>
        <v>4.6374582058199999E-9</v>
      </c>
      <c r="CG555" s="10">
        <f>3/24000000*OO[[#This Row],[141 (06JUL1985 12:00:00)-Water Temperature (C)]]*OO[[#This Row],[83]]</f>
        <v>7.5506182888387494E-9</v>
      </c>
      <c r="CH555" s="10">
        <f>3/24000000*OO[[#This Row],[142 (06JUL1985 15:00:00)-Water Temperature (C)]]*OO[[#This Row],[84]]</f>
        <v>1.2002666571000002E-8</v>
      </c>
      <c r="CI555" s="10">
        <f>3/24000000*OO[[#This Row],[143 (06JUL1985 18:00:00)-Water Temperature (C)]]*OO[[#This Row],[85]]</f>
        <v>1.8668004614943749E-8</v>
      </c>
      <c r="CJ555" s="10">
        <f>3/24000000*OO[[#This Row],[144 (06JUL1985 21:00:00)-Water Temperature (C)]]*OO[[#This Row],[86]]</f>
        <v>2.8417561550400003E-8</v>
      </c>
      <c r="CK555" s="10">
        <f>3/24000000*OO[[#This Row],[145 (07JUL1985 00:00:00)-Water Temperature (C)]]*OO[[#This Row],[87]]</f>
        <v>4.24232465914125E-8</v>
      </c>
      <c r="CL555" s="10">
        <f>3/24000000*OO[[#This Row],[146 (07JUL1985 03:00:00)-Water Temperature (C)]]*OO[[#This Row],[88]]</f>
        <v>6.2258408719874996E-8</v>
      </c>
      <c r="CM555" s="10">
        <f>3/24000000*OO[[#This Row],[147 (07JUL1985 06:00:00)-Water Temperature (C)]]*OO[[#This Row],[89]]</f>
        <v>9.0001017108000018E-8</v>
      </c>
      <c r="CN555" s="10">
        <f>3/24000000*OO[[#This Row],[148 (07JUL1985 09:00:00)-Water Temperature (C)]]*OO[[#This Row],[90]]</f>
        <v>1.2842006443650001E-7</v>
      </c>
      <c r="CO555" s="10">
        <f>3/24000000*OO[[#This Row],[149 (07JUL1985 12:00:00)-Water Temperature (C)]]*OO[[#This Row],[91]]</f>
        <v>1.8115314917174998E-7</v>
      </c>
      <c r="CP555" s="10">
        <f>3/24000000*OO[[#This Row],[150 (07JUL1985 15:00:00)-Water Temperature (C)]]*OO[[#This Row],[92]]</f>
        <v>2.5288817449218753E-7</v>
      </c>
      <c r="CQ555" s="10">
        <f>3/24000000*OO[[#This Row],[151 (07JUL1985 18:00:00)-Water Temperature (C)]]*OO[[#This Row],[93]]</f>
        <v>3.4894230397837503E-7</v>
      </c>
      <c r="CR555" s="10">
        <f>3/24000000*OO[[#This Row],[152 (07JUL1985 21:00:00)-Water Temperature (C)]]*OO[[#This Row],[94]]</f>
        <v>4.7619737941499994E-7</v>
      </c>
      <c r="CS555" s="10">
        <f>3/24000000*OO[[#This Row],[153 (08JUL1985 00:00:00)-Water Temperature (C)]]*OO[[#This Row],[95]]</f>
        <v>6.4377039700374998E-7</v>
      </c>
      <c r="CT555" s="10">
        <f>3/24000000*OO[[#This Row],[154 (08JUL1985 03:00:00)-Water Temperature (C)]]*OO[[#This Row],[96]]</f>
        <v>8.6279554702687494E-7</v>
      </c>
      <c r="CU555" s="10">
        <f>3/24000000*OO[[#This Row],[155 (08JUL1985 06:00:00)-Water Temperature (C)]]*OO[[#This Row],[97]]</f>
        <v>1.1472087577924998E-6</v>
      </c>
      <c r="CV555" s="10">
        <f>3/24000000*OO[[#This Row],[156 (08JUL1985 09:00:00)-Water Temperature (C)]]*OO[[#This Row],[98]]</f>
        <v>1.5159400696123751E-6</v>
      </c>
      <c r="CW555" s="10">
        <f>3/24000000*OO[[#This Row],[157 (08JUL1985 12:00:00)-Water Temperature (C)]]*OO[[#This Row],[99]]</f>
        <v>1.9899711717719999E-6</v>
      </c>
    </row>
    <row r="556" spans="1:101" x14ac:dyDescent="0.35">
      <c r="A556" t="s">
        <v>563</v>
      </c>
      <c r="B556">
        <v>10328.57</v>
      </c>
      <c r="C556" s="10">
        <f>3/24*OO[[#This Row],[59 (26JUN1985 06:00:00)-Water Temperature (C)]]*OO[[#This Row],[1]]/SUM(OO[1])</f>
        <v>0</v>
      </c>
      <c r="D556" s="10">
        <f>3/24*OO[[#This Row],[60 (26JUN1985 09:00:00)-Water Temperature (C)]]*OO[[#This Row],[2]]/SUM(OO[2])</f>
        <v>0</v>
      </c>
      <c r="E556" s="10">
        <f>3/24*OO[[#This Row],[61 (26JUN1985 12:00:00)-Water Temperature (C)]]*OO[[#This Row],[3]]/SUM(OO[3])</f>
        <v>0</v>
      </c>
      <c r="F556" s="10">
        <f>3/24*OO[[#This Row],[62 (26JUN1985 15:00:00)-Water Temperature (C)]]*OO[[#This Row],[4]]/SUM(OO[4])</f>
        <v>0</v>
      </c>
      <c r="G556" s="10">
        <f>3/24*OO[[#This Row],[63 (26JUN1985 18:00:00)-Water Temperature (C)]]*OO[[#This Row],[5]]/SUM(OO[5])</f>
        <v>0</v>
      </c>
      <c r="H556" s="10">
        <f>3/24*OO[[#This Row],[64 (26JUN1985 21:00:00)-Water Temperature (C)]]*OO[[#This Row],[6]]/SUM(OO[6])</f>
        <v>0</v>
      </c>
      <c r="I556" s="10">
        <f>3/24*OO[[#This Row],[65 (27JUN1985 00:00:00)-Water Temperature (C)]]*OO[[#This Row],[7]]/SUM(OO[7])</f>
        <v>0</v>
      </c>
      <c r="J556" s="10">
        <f>3/24*OO[[#This Row],[66 (27JUN1985 03:00:00)-Water Temperature (C)]]*OO[[#This Row],[8]]/SUM(OO[8])</f>
        <v>0</v>
      </c>
      <c r="K556" s="10">
        <f>3/24*OO[[#This Row],[67 (27JUN1985 06:00:00)-Water Temperature (C)]]*OO[[#This Row],[9]]/SUM(OO[9])</f>
        <v>0</v>
      </c>
      <c r="L556" s="10">
        <f>3/24*OO[[#This Row],[68 (27JUN1985 09:00:00)-Water Temperature (C)]]*OO[[#This Row],[10]]/SUM(OO[10])</f>
        <v>0</v>
      </c>
      <c r="M556" s="10">
        <f>3/24*OO[[#This Row],[69 (27JUN1985 12:00:00)-Water Temperature (C)]]*OO[[#This Row],[11]]/SUM(OO[11])</f>
        <v>0</v>
      </c>
      <c r="N556" s="10">
        <f>3/24*OO[[#This Row],[70 (27JUN1985 15:00:00)-Water Temperature (C)]]*OO[[#This Row],[12]]/SUM(OO[12])</f>
        <v>0</v>
      </c>
      <c r="O556" s="10">
        <f>3/24*OO[[#This Row],[71 (27JUN1985 18:00:00)-Water Temperature (C)]]*OO[[#This Row],[13]]/SUM(OO[13])</f>
        <v>0</v>
      </c>
      <c r="P556" s="10">
        <f>3/24*OO[[#This Row],[72 (27JUN1985 21:00:00)-Water Temperature (C)]]*OO[[#This Row],[14]]/SUM(OO[14])</f>
        <v>0</v>
      </c>
      <c r="Q556" s="10">
        <f>3/24*OO[[#This Row],[73 (28JUN1985 00:00:00)-Water Temperature (C)]]*OO[[#This Row],[15]]/SUM(OO[15])</f>
        <v>0</v>
      </c>
      <c r="R556" s="10">
        <f>3/24*OO[[#This Row],[74 (28JUN1985 03:00:00)-Water Temperature (C)]]*OO[[#This Row],[16]]/SUM(OO[16])</f>
        <v>0</v>
      </c>
      <c r="S556" s="10">
        <f>3/24*OO[[#This Row],[75 (28JUN1985 06:00:00)-Water Temperature (C)]]*OO[[#This Row],[17]]/SUM(OO[17])</f>
        <v>0</v>
      </c>
      <c r="T556" s="10">
        <f>3/24*OO[[#This Row],[76 (28JUN1985 09:00:00)-Water Temperature (C)]]*OO[[#This Row],[18]]/SUM(OO[18])</f>
        <v>0</v>
      </c>
      <c r="U556" s="10">
        <f>3/24*OO[[#This Row],[77 (28JUN1985 12:00:00)-Water Temperature (C)]]*OO[[#This Row],[19]]/SUM(OO[19])</f>
        <v>0</v>
      </c>
      <c r="V556" s="10">
        <f>3/24000000*OO[[#This Row],[78 (28JUN1985 15:00:00)-Water Temperature (C)]]*OO[[#This Row],[20]]</f>
        <v>0</v>
      </c>
      <c r="W556" s="10">
        <f>3/24000000*OO[[#This Row],[79 (28JUN1985 18:00:00)-Water Temperature (C)]]*OO[[#This Row],[21]]</f>
        <v>0</v>
      </c>
      <c r="X556" s="10">
        <f>3/24000000*OO[[#This Row],[80 (28JUN1985 21:00:00)-Water Temperature (C)]]*OO[[#This Row],[22]]</f>
        <v>0</v>
      </c>
      <c r="Y556" s="10">
        <f>3/24000000*OO[[#This Row],[81 (29JUN1985 00:00:00)-Water Temperature (C)]]*OO[[#This Row],[23]]</f>
        <v>0</v>
      </c>
      <c r="Z556" s="10">
        <f>3/24000000*OO[[#This Row],[82 (29JUN1985 03:00:00)-Water Temperature (C)]]*OO[[#This Row],[24]]</f>
        <v>0</v>
      </c>
      <c r="AA556" s="10">
        <f>3/24000000*OO[[#This Row],[83 (29JUN1985 06:00:00)-Water Temperature (C)]]*OO[[#This Row],[25]]</f>
        <v>0</v>
      </c>
      <c r="AB556" s="10">
        <f>3/24000000*OO[[#This Row],[84 (29JUN1985 09:00:00)-Water Temperature (C)]]*OO[[#This Row],[26]]</f>
        <v>0</v>
      </c>
      <c r="AC556" s="10">
        <f>3/24000000*OO[[#This Row],[85 (29JUN1985 12:00:00)-Water Temperature (C)]]*OO[[#This Row],[27]]</f>
        <v>0</v>
      </c>
      <c r="AD556" s="10">
        <f>3/24000000*OO[[#This Row],[86 (29JUN1985 15:00:00)-Water Temperature (C)]]*OO[[#This Row],[28]]</f>
        <v>0</v>
      </c>
      <c r="AE556" s="10">
        <f>3/24000000*OO[[#This Row],[88 (29JUN1985 21:00:00)-Water Temperature (C)]]*OO[[#This Row],[30]]</f>
        <v>0</v>
      </c>
      <c r="AF556" s="10">
        <f>3/24000000*OO[[#This Row],[88 (29JUN1985 21:00:00)-Water Temperature (C)]]*OO[[#This Row],[30]]</f>
        <v>0</v>
      </c>
      <c r="AG556" s="10">
        <f>3/24000000*OO[[#This Row],[89 (30JUN1985 00:00:00)-Water Temperature (C)]]*OO[[#This Row],[31]]</f>
        <v>0</v>
      </c>
      <c r="AH556" s="10">
        <f>3/24000000*OO[[#This Row],[90 (30JUN1985 03:00:00)-Water Temperature (C)]]*OO[[#This Row],[32]]</f>
        <v>0</v>
      </c>
      <c r="AI556" s="10">
        <f>3/24000000*OO[[#This Row],[91 (30JUN1985 06:00:00)-Water Temperature (C)]]*OO[[#This Row],[33]]</f>
        <v>0</v>
      </c>
      <c r="AJ556" s="10">
        <f>3/24000000*OO[[#This Row],[92 (30JUN1985 09:00:00)-Water Temperature (C)]]*OO[[#This Row],[34]]</f>
        <v>0</v>
      </c>
      <c r="AK556" s="10">
        <f>3/24000000*OO[[#This Row],[93 (30JUN1985 12:00:00)-Water Temperature (C)]]*OO[[#This Row],[35]]</f>
        <v>0</v>
      </c>
      <c r="AL556" s="10">
        <f>3/24000000*OO[[#This Row],[94 (30JUN1985 15:00:00)-Water Temperature (C)]]*OO[[#This Row],[36]]</f>
        <v>2.1005737422682498E-43</v>
      </c>
      <c r="AM556" s="10">
        <f>3/24000000*OO[[#This Row],[95 (30JUN1985 18:00:00)-Water Temperature (C)]]*OO[[#This Row],[37]]</f>
        <v>5.5124132141249996E-41</v>
      </c>
      <c r="AN556" s="10">
        <f>3/24000000*OO[[#This Row],[96 (30JUN1985 21:00:00)-Water Temperature (C)]]*OO[[#This Row],[38]]</f>
        <v>9.0880032740500003E-39</v>
      </c>
      <c r="AO556" s="10">
        <f>3/24000000*OO[[#This Row],[97 (01JUL1985 00:00:00)-Water Temperature (C)]]*OO[[#This Row],[39]]</f>
        <v>9.9056658103774992E-37</v>
      </c>
      <c r="AP556" s="10">
        <f>3/24000000*OO[[#This Row],[98 (01JUL1985 03:00:00)-Water Temperature (C)]]*OO[[#This Row],[40]]</f>
        <v>7.4824919868125001E-35</v>
      </c>
      <c r="AQ556" s="10">
        <f>3/24000000*OO[[#This Row],[99 (01JUL1985 06:00:00)-Water Temperature (C)]]*OO[[#This Row],[41]]</f>
        <v>4.0606032567100002E-33</v>
      </c>
      <c r="AR556" s="10">
        <f>3/24000000*OO[[#This Row],[100 (01JUL1985 09:00:00)-Water Temperature (C)]]*OO[[#This Row],[42]]</f>
        <v>1.6385757130736251E-31</v>
      </c>
      <c r="AS556" s="10">
        <f>3/24000000*OO[[#This Row],[101 (01JUL1985 12:00:00)-Water Temperature (C)]]*OO[[#This Row],[43]]</f>
        <v>5.0991312235499996E-30</v>
      </c>
      <c r="AT556" s="10">
        <f>3/24000000*OO[[#This Row],[102 (01JUL1985 15:00:00)-Water Temperature (C)]]*OO[[#This Row],[44]]</f>
        <v>1.219755293076E-28</v>
      </c>
      <c r="AU556" s="10">
        <f>3/24000000*OO[[#This Row],[103 (01JUL1985 18:00:00)-Water Temperature (C)]]*OO[[#This Row],[45]]</f>
        <v>2.3224330972829999E-27</v>
      </c>
      <c r="AV556" s="10">
        <f>3/24000000*OO[[#This Row],[104 (01JUL1985 21:00:00)-Water Temperature (C)]]*OO[[#This Row],[46]]</f>
        <v>3.5948422527950001E-26</v>
      </c>
      <c r="AW556" s="10">
        <f>3/24000000*OO[[#This Row],[105 (02JUL1985 00:00:00)-Water Temperature (C)]]*OO[[#This Row],[47]]</f>
        <v>4.6186199847562495E-25</v>
      </c>
      <c r="AX556" s="10">
        <f>3/24000000*OO[[#This Row],[106 (02JUL1985 03:00:00)-Water Temperature (C)]]*OO[[#This Row],[48]]</f>
        <v>5.0046320322625001E-24</v>
      </c>
      <c r="AY556" s="10">
        <f>3/24000000*OO[[#This Row],[107 (02JUL1985 06:00:00)-Water Temperature (C)]]*OO[[#This Row],[49]]</f>
        <v>4.6350649799999997E-23</v>
      </c>
      <c r="AZ556" s="10">
        <f>3/24000000*OO[[#This Row],[108 (02JUL1985 09:00:00)-Water Temperature (C)]]*OO[[#This Row],[50]]</f>
        <v>3.7142762857124997E-22</v>
      </c>
      <c r="BA556" s="10">
        <f>3/24000000*OO[[#This Row],[109 (02JUL1985 12:00:00)-Water Temperature (C)]]*OO[[#This Row],[51]]</f>
        <v>2.6088648410102498E-21</v>
      </c>
      <c r="BB556" s="10">
        <f>3/24000000*OO[[#This Row],[110 (02JUL1985 15:00:00)-Water Temperature (C)]]*OO[[#This Row],[52]]</f>
        <v>1.6231681936872498E-20</v>
      </c>
      <c r="BC556" s="10">
        <f>3/24000000*OO[[#This Row],[111 (02JUL1985 18:00:00)-Water Temperature (C)]]*OO[[#This Row],[53]]</f>
        <v>9.0206214331187485E-20</v>
      </c>
      <c r="BD556" s="10">
        <f>3/24000000*OO[[#This Row],[112 (02JUL1985 21:00:00)-Water Temperature (C)]]*OO[[#This Row],[54]]</f>
        <v>4.5114884221187506E-19</v>
      </c>
      <c r="BE556" s="10">
        <f>3/24000000*OO[[#This Row],[113 (03JUL1985 00:00:00)-Water Temperature (C)]]*OO[[#This Row],[55]]</f>
        <v>2.0473290058275E-18</v>
      </c>
      <c r="BF556" s="10">
        <f>3/24000000*OO[[#This Row],[114 (03JUL1985 03:00:00)-Water Temperature (C)]]*OO[[#This Row],[56]]</f>
        <v>8.5083624294074992E-18</v>
      </c>
      <c r="BG556" s="10">
        <f>3/24000000*OO[[#This Row],[115 (03JUL1985 06:00:00)-Water Temperature (C)]]*OO[[#This Row],[57]]</f>
        <v>3.2629303683494997E-17</v>
      </c>
      <c r="BH556" s="10">
        <f>3/24000000*OO[[#This Row],[116 (03JUL1985 09:00:00)-Water Temperature (C)]]*OO[[#This Row],[58]]</f>
        <v>1.1649278809012499E-16</v>
      </c>
      <c r="BI556" s="10">
        <f>3/24000000*OO[[#This Row],[117 (03JUL1985 12:00:00)-Water Temperature (C)]]*OO[[#This Row],[59]]</f>
        <v>3.8890687758974995E-16</v>
      </c>
      <c r="BJ556" s="10">
        <f>3/24000000*OO[[#This Row],[118 (03JUL1985 15:00:00)-Water Temperature (C)]]*OO[[#This Row],[60]]</f>
        <v>1.216799558945E-15</v>
      </c>
      <c r="BK556" s="10">
        <f>3/24000000*OO[[#This Row],[119 (03JUL1985 18:00:00)-Water Temperature (C)]]*OO[[#This Row],[61]]</f>
        <v>3.5791285704762492E-15</v>
      </c>
      <c r="BL556" s="10">
        <f>3/24000000*OO[[#This Row],[120 (03JUL1985 21:00:00)-Water Temperature (C)]]*OO[[#This Row],[62]]</f>
        <v>9.9260192323349988E-15</v>
      </c>
      <c r="BM556" s="10">
        <f>3/24000000*OO[[#This Row],[121 (04JUL1985 00:00:00)-Water Temperature (C)]]*OO[[#This Row],[63]]</f>
        <v>2.6088072632825E-14</v>
      </c>
      <c r="BN556" s="10">
        <f>3/24000000*OO[[#This Row],[122 (04JUL1985 03:00:00)-Water Temperature (C)]]*OO[[#This Row],[64]]</f>
        <v>6.5298443198637504E-14</v>
      </c>
      <c r="BO556" s="10">
        <f>3/24000000*OO[[#This Row],[123 (04JUL1985 06:00:00)-Water Temperature (C)]]*OO[[#This Row],[65]]</f>
        <v>1.562062110747125E-13</v>
      </c>
      <c r="BP556" s="10">
        <f>3/24000000*OO[[#This Row],[124 (04JUL1985 09:00:00)-Water Temperature (C)]]*OO[[#This Row],[66]]</f>
        <v>3.5888070970800001E-13</v>
      </c>
      <c r="BQ556" s="10">
        <f>3/24000000*OO[[#This Row],[125 (04JUL1985 12:00:00)-Water Temperature (C)]]*OO[[#This Row],[67]]</f>
        <v>7.9262079699599997E-13</v>
      </c>
      <c r="BR556" s="10">
        <f>3/24000000*OO[[#This Row],[126 (04JUL1985 15:00:00)-Water Temperature (C)]]*OO[[#This Row],[68]]</f>
        <v>1.6855445584874998E-12</v>
      </c>
      <c r="BS556" s="10">
        <f>3/24000000*OO[[#This Row],[127 (04JUL1985 18:00:00)-Water Temperature (C)]]*OO[[#This Row],[69]]</f>
        <v>3.4588328452065002E-12</v>
      </c>
      <c r="BT556" s="10">
        <f>3/24000000*OO[[#This Row],[128 (04JUL1985 21:00:00)-Water Temperature (C)]]*OO[[#This Row],[70]]</f>
        <v>6.8630173035599992E-12</v>
      </c>
      <c r="BU556" s="10">
        <f>3/24000000*OO[[#This Row],[129 (05JUL1985 00:00:00)-Water Temperature (C)]]*OO[[#This Row],[71]]</f>
        <v>1.31937280446375E-11</v>
      </c>
      <c r="BV556" s="10">
        <f>3/24000000*OO[[#This Row],[130 (05JUL1985 03:00:00)-Water Temperature (C)]]*OO[[#This Row],[72]]</f>
        <v>2.4647340805902502E-11</v>
      </c>
      <c r="BW556" s="10">
        <f>3/24000000*OO[[#This Row],[131 (05JUL1985 06:00:00)-Water Temperature (C)]]*OO[[#This Row],[73]]</f>
        <v>4.48805860998E-11</v>
      </c>
      <c r="BX556" s="10">
        <f>3/24000000*OO[[#This Row],[132 (05JUL1985 09:00:00)-Water Temperature (C)]]*OO[[#This Row],[74]]</f>
        <v>7.9993887423437492E-11</v>
      </c>
      <c r="BY556" s="10">
        <f>3/24000000*OO[[#This Row],[133 (05JUL1985 12:00:00)-Water Temperature (C)]]*OO[[#This Row],[75]]</f>
        <v>1.3956135323760001E-10</v>
      </c>
      <c r="BZ556" s="10">
        <f>3/24000000*OO[[#This Row],[134 (05JUL1985 15:00:00)-Water Temperature (C)]]*OO[[#This Row],[76]]</f>
        <v>2.3838557319146247E-10</v>
      </c>
      <c r="CA556" s="10">
        <f>3/24000000*OO[[#This Row],[135 (05JUL1985 18:00:00)-Water Temperature (C)]]*OO[[#This Row],[77]]</f>
        <v>3.9880531487824998E-10</v>
      </c>
      <c r="CB556" s="10">
        <f>3/24000000*OO[[#This Row],[136 (05JUL1985 21:00:00)-Water Temperature (C)]]*OO[[#This Row],[78]]</f>
        <v>6.533895087405E-10</v>
      </c>
      <c r="CC556" s="10">
        <f>3/24000000*OO[[#This Row],[137 (06JUL1985 00:00:00)-Water Temperature (C)]]*OO[[#This Row],[79]]</f>
        <v>1.048604595948E-9</v>
      </c>
      <c r="CD556" s="10">
        <f>3/24000000*OO[[#This Row],[138 (06JUL1985 03:00:00)-Water Temperature (C)]]*OO[[#This Row],[80]]</f>
        <v>1.6507466023562499E-9</v>
      </c>
      <c r="CE556" s="10">
        <f>3/24000000*OO[[#This Row],[139 (06JUL1985 06:00:00)-Water Temperature (C)]]*OO[[#This Row],[81]]</f>
        <v>2.5546499691432503E-9</v>
      </c>
      <c r="CF556" s="10">
        <f>3/24000000*OO[[#This Row],[140 (06JUL1985 09:00:00)-Water Temperature (C)]]*OO[[#This Row],[82]]</f>
        <v>3.8997907812174998E-9</v>
      </c>
      <c r="CG556" s="10">
        <f>3/24000000*OO[[#This Row],[141 (06JUL1985 12:00:00)-Water Temperature (C)]]*OO[[#This Row],[83]]</f>
        <v>5.8678986061650002E-9</v>
      </c>
      <c r="CH556" s="10">
        <f>3/24000000*OO[[#This Row],[142 (06JUL1985 15:00:00)-Water Temperature (C)]]*OO[[#This Row],[84]]</f>
        <v>8.7029494433099996E-9</v>
      </c>
      <c r="CI556" s="10">
        <f>3/24000000*OO[[#This Row],[143 (06JUL1985 18:00:00)-Water Temperature (C)]]*OO[[#This Row],[85]]</f>
        <v>1.2730071493894999E-8</v>
      </c>
      <c r="CJ556" s="10">
        <f>3/24000000*OO[[#This Row],[144 (06JUL1985 21:00:00)-Water Temperature (C)]]*OO[[#This Row],[86]]</f>
        <v>1.8350996335087497E-8</v>
      </c>
      <c r="CK556" s="10">
        <f>3/24000000*OO[[#This Row],[145 (07JUL1985 00:00:00)-Water Temperature (C)]]*OO[[#This Row],[87]]</f>
        <v>2.6109822121527496E-8</v>
      </c>
      <c r="CL556" s="10">
        <f>3/24000000*OO[[#This Row],[146 (07JUL1985 03:00:00)-Water Temperature (C)]]*OO[[#This Row],[88]]</f>
        <v>3.6731505541725002E-8</v>
      </c>
      <c r="CM556" s="10">
        <f>3/24000000*OO[[#This Row],[147 (07JUL1985 06:00:00)-Water Temperature (C)]]*OO[[#This Row],[89]]</f>
        <v>5.1149010898949992E-8</v>
      </c>
      <c r="CN556" s="10">
        <f>3/24000000*OO[[#This Row],[148 (07JUL1985 09:00:00)-Water Temperature (C)]]*OO[[#This Row],[90]]</f>
        <v>7.0527660435874994E-8</v>
      </c>
      <c r="CO556" s="10">
        <f>3/24000000*OO[[#This Row],[149 (07JUL1985 12:00:00)-Water Temperature (C)]]*OO[[#This Row],[91]]</f>
        <v>9.6390304256699988E-8</v>
      </c>
      <c r="CP556" s="10">
        <f>3/24000000*OO[[#This Row],[150 (07JUL1985 15:00:00)-Water Temperature (C)]]*OO[[#This Row],[92]]</f>
        <v>1.3068885697334998E-7</v>
      </c>
      <c r="CQ556" s="10">
        <f>3/24000000*OO[[#This Row],[151 (07JUL1985 18:00:00)-Water Temperature (C)]]*OO[[#This Row],[93]]</f>
        <v>1.7548676138024997E-7</v>
      </c>
      <c r="CR556" s="10">
        <f>3/24000000*OO[[#This Row],[152 (07JUL1985 21:00:00)-Water Temperature (C)]]*OO[[#This Row],[94]]</f>
        <v>2.3345601559717498E-7</v>
      </c>
      <c r="CS556" s="10">
        <f>3/24000000*OO[[#This Row],[153 (08JUL1985 00:00:00)-Water Temperature (C)]]*OO[[#This Row],[95]]</f>
        <v>3.0813818662980001E-7</v>
      </c>
      <c r="CT556" s="10">
        <f>3/24000000*OO[[#This Row],[154 (08JUL1985 03:00:00)-Water Temperature (C)]]*OO[[#This Row],[96]]</f>
        <v>4.0374558427012502E-7</v>
      </c>
      <c r="CU556" s="10">
        <f>3/24000000*OO[[#This Row],[155 (08JUL1985 06:00:00)-Water Temperature (C)]]*OO[[#This Row],[97]]</f>
        <v>5.2543669913899992E-7</v>
      </c>
      <c r="CV556" s="10">
        <f>3/24000000*OO[[#This Row],[156 (08JUL1985 09:00:00)-Water Temperature (C)]]*OO[[#This Row],[98]]</f>
        <v>6.8042170670312496E-7</v>
      </c>
      <c r="CW556" s="10">
        <f>3/24000000*OO[[#This Row],[157 (08JUL1985 12:00:00)-Water Temperature (C)]]*OO[[#This Row],[99]]</f>
        <v>8.7628855528499998E-7</v>
      </c>
    </row>
    <row r="557" spans="1:101" x14ac:dyDescent="0.35">
      <c r="A557" t="s">
        <v>564</v>
      </c>
      <c r="B557">
        <v>10739.23</v>
      </c>
      <c r="C557" s="10">
        <f>3/24*OO[[#This Row],[59 (26JUN1985 06:00:00)-Water Temperature (C)]]*OO[[#This Row],[1]]/SUM(OO[1])</f>
        <v>0</v>
      </c>
      <c r="D557" s="10">
        <f>3/24*OO[[#This Row],[60 (26JUN1985 09:00:00)-Water Temperature (C)]]*OO[[#This Row],[2]]/SUM(OO[2])</f>
        <v>0</v>
      </c>
      <c r="E557" s="10">
        <f>3/24*OO[[#This Row],[61 (26JUN1985 12:00:00)-Water Temperature (C)]]*OO[[#This Row],[3]]/SUM(OO[3])</f>
        <v>0</v>
      </c>
      <c r="F557" s="10">
        <f>3/24*OO[[#This Row],[62 (26JUN1985 15:00:00)-Water Temperature (C)]]*OO[[#This Row],[4]]/SUM(OO[4])</f>
        <v>0</v>
      </c>
      <c r="G557" s="10">
        <f>3/24*OO[[#This Row],[63 (26JUN1985 18:00:00)-Water Temperature (C)]]*OO[[#This Row],[5]]/SUM(OO[5])</f>
        <v>0</v>
      </c>
      <c r="H557" s="10">
        <f>3/24*OO[[#This Row],[64 (26JUN1985 21:00:00)-Water Temperature (C)]]*OO[[#This Row],[6]]/SUM(OO[6])</f>
        <v>0</v>
      </c>
      <c r="I557" s="10">
        <f>3/24*OO[[#This Row],[65 (27JUN1985 00:00:00)-Water Temperature (C)]]*OO[[#This Row],[7]]/SUM(OO[7])</f>
        <v>0</v>
      </c>
      <c r="J557" s="10">
        <f>3/24*OO[[#This Row],[66 (27JUN1985 03:00:00)-Water Temperature (C)]]*OO[[#This Row],[8]]/SUM(OO[8])</f>
        <v>0</v>
      </c>
      <c r="K557" s="10">
        <f>3/24*OO[[#This Row],[67 (27JUN1985 06:00:00)-Water Temperature (C)]]*OO[[#This Row],[9]]/SUM(OO[9])</f>
        <v>0</v>
      </c>
      <c r="L557" s="10">
        <f>3/24*OO[[#This Row],[68 (27JUN1985 09:00:00)-Water Temperature (C)]]*OO[[#This Row],[10]]/SUM(OO[10])</f>
        <v>0</v>
      </c>
      <c r="M557" s="10">
        <f>3/24*OO[[#This Row],[69 (27JUN1985 12:00:00)-Water Temperature (C)]]*OO[[#This Row],[11]]/SUM(OO[11])</f>
        <v>0</v>
      </c>
      <c r="N557" s="10">
        <f>3/24*OO[[#This Row],[70 (27JUN1985 15:00:00)-Water Temperature (C)]]*OO[[#This Row],[12]]/SUM(OO[12])</f>
        <v>0</v>
      </c>
      <c r="O557" s="10">
        <f>3/24*OO[[#This Row],[71 (27JUN1985 18:00:00)-Water Temperature (C)]]*OO[[#This Row],[13]]/SUM(OO[13])</f>
        <v>0</v>
      </c>
      <c r="P557" s="10">
        <f>3/24*OO[[#This Row],[72 (27JUN1985 21:00:00)-Water Temperature (C)]]*OO[[#This Row],[14]]/SUM(OO[14])</f>
        <v>0</v>
      </c>
      <c r="Q557" s="10">
        <f>3/24*OO[[#This Row],[73 (28JUN1985 00:00:00)-Water Temperature (C)]]*OO[[#This Row],[15]]/SUM(OO[15])</f>
        <v>0</v>
      </c>
      <c r="R557" s="10">
        <f>3/24*OO[[#This Row],[74 (28JUN1985 03:00:00)-Water Temperature (C)]]*OO[[#This Row],[16]]/SUM(OO[16])</f>
        <v>0</v>
      </c>
      <c r="S557" s="10">
        <f>3/24*OO[[#This Row],[75 (28JUN1985 06:00:00)-Water Temperature (C)]]*OO[[#This Row],[17]]/SUM(OO[17])</f>
        <v>0</v>
      </c>
      <c r="T557" s="10">
        <f>3/24*OO[[#This Row],[76 (28JUN1985 09:00:00)-Water Temperature (C)]]*OO[[#This Row],[18]]/SUM(OO[18])</f>
        <v>0</v>
      </c>
      <c r="U557" s="10">
        <f>3/24*OO[[#This Row],[77 (28JUN1985 12:00:00)-Water Temperature (C)]]*OO[[#This Row],[19]]/SUM(OO[19])</f>
        <v>0</v>
      </c>
      <c r="V557" s="10">
        <f>3/24000000*OO[[#This Row],[78 (28JUN1985 15:00:00)-Water Temperature (C)]]*OO[[#This Row],[20]]</f>
        <v>0</v>
      </c>
      <c r="W557" s="10">
        <f>3/24000000*OO[[#This Row],[79 (28JUN1985 18:00:00)-Water Temperature (C)]]*OO[[#This Row],[21]]</f>
        <v>0</v>
      </c>
      <c r="X557" s="10">
        <f>3/24000000*OO[[#This Row],[80 (28JUN1985 21:00:00)-Water Temperature (C)]]*OO[[#This Row],[22]]</f>
        <v>0</v>
      </c>
      <c r="Y557" s="10">
        <f>3/24000000*OO[[#This Row],[81 (29JUN1985 00:00:00)-Water Temperature (C)]]*OO[[#This Row],[23]]</f>
        <v>0</v>
      </c>
      <c r="Z557" s="10">
        <f>3/24000000*OO[[#This Row],[82 (29JUN1985 03:00:00)-Water Temperature (C)]]*OO[[#This Row],[24]]</f>
        <v>0</v>
      </c>
      <c r="AA557" s="10">
        <f>3/24000000*OO[[#This Row],[83 (29JUN1985 06:00:00)-Water Temperature (C)]]*OO[[#This Row],[25]]</f>
        <v>0</v>
      </c>
      <c r="AB557" s="10">
        <f>3/24000000*OO[[#This Row],[84 (29JUN1985 09:00:00)-Water Temperature (C)]]*OO[[#This Row],[26]]</f>
        <v>0</v>
      </c>
      <c r="AC557" s="10">
        <f>3/24000000*OO[[#This Row],[85 (29JUN1985 12:00:00)-Water Temperature (C)]]*OO[[#This Row],[27]]</f>
        <v>0</v>
      </c>
      <c r="AD557" s="10">
        <f>3/24000000*OO[[#This Row],[86 (29JUN1985 15:00:00)-Water Temperature (C)]]*OO[[#This Row],[28]]</f>
        <v>0</v>
      </c>
      <c r="AE557" s="10">
        <f>3/24000000*OO[[#This Row],[88 (29JUN1985 21:00:00)-Water Temperature (C)]]*OO[[#This Row],[30]]</f>
        <v>0</v>
      </c>
      <c r="AF557" s="10">
        <f>3/24000000*OO[[#This Row],[88 (29JUN1985 21:00:00)-Water Temperature (C)]]*OO[[#This Row],[30]]</f>
        <v>0</v>
      </c>
      <c r="AG557" s="10">
        <f>3/24000000*OO[[#This Row],[89 (30JUN1985 00:00:00)-Water Temperature (C)]]*OO[[#This Row],[31]]</f>
        <v>0</v>
      </c>
      <c r="AH557" s="10">
        <f>3/24000000*OO[[#This Row],[90 (30JUN1985 03:00:00)-Water Temperature (C)]]*OO[[#This Row],[32]]</f>
        <v>0</v>
      </c>
      <c r="AI557" s="10">
        <f>3/24000000*OO[[#This Row],[91 (30JUN1985 06:00:00)-Water Temperature (C)]]*OO[[#This Row],[33]]</f>
        <v>0</v>
      </c>
      <c r="AJ557" s="10">
        <f>3/24000000*OO[[#This Row],[92 (30JUN1985 09:00:00)-Water Temperature (C)]]*OO[[#This Row],[34]]</f>
        <v>0</v>
      </c>
      <c r="AK557" s="10">
        <f>3/24000000*OO[[#This Row],[93 (30JUN1985 12:00:00)-Water Temperature (C)]]*OO[[#This Row],[35]]</f>
        <v>0</v>
      </c>
      <c r="AL557" s="10">
        <f>3/24000000*OO[[#This Row],[94 (30JUN1985 15:00:00)-Water Temperature (C)]]*OO[[#This Row],[36]]</f>
        <v>0</v>
      </c>
      <c r="AM557" s="10">
        <f>3/24000000*OO[[#This Row],[95 (30JUN1985 18:00:00)-Water Temperature (C)]]*OO[[#This Row],[37]]</f>
        <v>1.1088746428274998E-42</v>
      </c>
      <c r="AN557" s="10">
        <f>3/24000000*OO[[#This Row],[96 (30JUN1985 21:00:00)-Water Temperature (C)]]*OO[[#This Row],[38]]</f>
        <v>1.9829869997595001E-40</v>
      </c>
      <c r="AO557" s="10">
        <f>3/24000000*OO[[#This Row],[97 (01JUL1985 00:00:00)-Water Temperature (C)]]*OO[[#This Row],[39]]</f>
        <v>2.3382027650000001E-38</v>
      </c>
      <c r="AP557" s="10">
        <f>3/24000000*OO[[#This Row],[98 (01JUL1985 03:00:00)-Water Temperature (C)]]*OO[[#This Row],[40]]</f>
        <v>1.9098769801646249E-36</v>
      </c>
      <c r="AQ557" s="10">
        <f>3/24000000*OO[[#This Row],[99 (01JUL1985 06:00:00)-Water Temperature (C)]]*OO[[#This Row],[41]]</f>
        <v>1.12234888284225E-34</v>
      </c>
      <c r="AR557" s="10">
        <f>3/24000000*OO[[#This Row],[100 (01JUL1985 09:00:00)-Water Temperature (C)]]*OO[[#This Row],[42]]</f>
        <v>4.8758748163575001E-33</v>
      </c>
      <c r="AS557" s="10">
        <f>3/24000000*OO[[#This Row],[101 (01JUL1985 12:00:00)-Water Temperature (C)]]*OO[[#This Row],[43]]</f>
        <v>1.620970870878E-31</v>
      </c>
      <c r="AT557" s="10">
        <f>3/24000000*OO[[#This Row],[102 (01JUL1985 15:00:00)-Water Temperature (C)]]*OO[[#This Row],[44]]</f>
        <v>4.1598552247624991E-30</v>
      </c>
      <c r="AU557" s="10">
        <f>3/24000000*OO[[#This Row],[103 (01JUL1985 18:00:00)-Water Temperature (C)]]*OO[[#This Row],[45]]</f>
        <v>8.4721668436487486E-29</v>
      </c>
      <c r="AV557" s="10">
        <f>3/24000000*OO[[#This Row],[104 (01JUL1985 21:00:00)-Water Temperature (C)]]*OO[[#This Row],[46]]</f>
        <v>1.402634209288E-27</v>
      </c>
      <c r="AW557" s="10">
        <f>3/24000000*OO[[#This Row],[105 (02JUL1985 00:00:00)-Water Temperature (C)]]*OO[[#This Row],[47]]</f>
        <v>1.9235852074766251E-26</v>
      </c>
      <c r="AX557" s="10">
        <f>3/24000000*OO[[#This Row],[106 (02JUL1985 03:00:00)-Water Temperature (C)]]*OO[[#This Row],[48]]</f>
        <v>2.219654270094625E-25</v>
      </c>
      <c r="AY557" s="10">
        <f>3/24000000*OO[[#This Row],[107 (02JUL1985 06:00:00)-Water Temperature (C)]]*OO[[#This Row],[49]]</f>
        <v>2.1862287156007502E-24</v>
      </c>
      <c r="AZ557" s="10">
        <f>3/24000000*OO[[#This Row],[108 (02JUL1985 09:00:00)-Water Temperature (C)]]*OO[[#This Row],[50]]</f>
        <v>1.860412515682E-23</v>
      </c>
      <c r="BA557" s="10">
        <f>3/24000000*OO[[#This Row],[109 (02JUL1985 12:00:00)-Water Temperature (C)]]*OO[[#This Row],[51]]</f>
        <v>1.385714590764E-22</v>
      </c>
      <c r="BB557" s="10">
        <f>3/24000000*OO[[#This Row],[110 (02JUL1985 15:00:00)-Water Temperature (C)]]*OO[[#This Row],[52]]</f>
        <v>9.1307199611075002E-22</v>
      </c>
      <c r="BC557" s="10">
        <f>3/24000000*OO[[#This Row],[111 (02JUL1985 18:00:00)-Water Temperature (C)]]*OO[[#This Row],[53]]</f>
        <v>5.3683035602624998E-21</v>
      </c>
      <c r="BD557" s="10">
        <f>3/24000000*OO[[#This Row],[112 (02JUL1985 21:00:00)-Water Temperature (C)]]*OO[[#This Row],[54]]</f>
        <v>2.8364467427497501E-20</v>
      </c>
      <c r="BE557" s="10">
        <f>3/24000000*OO[[#This Row],[113 (03JUL1985 00:00:00)-Water Temperature (C)]]*OO[[#This Row],[55]]</f>
        <v>1.3580173023514998E-19</v>
      </c>
      <c r="BF557" s="10">
        <f>3/24000000*OO[[#This Row],[114 (03JUL1985 03:00:00)-Water Temperature (C)]]*OO[[#This Row],[56]]</f>
        <v>5.9545324004849997E-19</v>
      </c>
      <c r="BG557" s="10">
        <f>3/24000000*OO[[#This Row],[115 (03JUL1985 06:00:00)-Water Temperature (C)]]*OO[[#This Row],[57]]</f>
        <v>2.4123551747017497E-18</v>
      </c>
      <c r="BH557" s="10">
        <f>3/24000000*OO[[#This Row],[116 (03JUL1985 09:00:00)-Water Temperature (C)]]*OO[[#This Row],[58]]</f>
        <v>9.0656304772199992E-18</v>
      </c>
      <c r="BI557" s="10">
        <f>3/24000000*OO[[#This Row],[117 (03JUL1985 12:00:00)-Water Temperature (C)]]*OO[[#This Row],[59]]</f>
        <v>3.1714108448187501E-17</v>
      </c>
      <c r="BJ557" s="10">
        <f>3/24000000*OO[[#This Row],[118 (03JUL1985 15:00:00)-Water Temperature (C)]]*OO[[#This Row],[60]]</f>
        <v>1.0376380495887498E-16</v>
      </c>
      <c r="BK557" s="10">
        <f>3/24000000*OO[[#This Row],[119 (03JUL1985 18:00:00)-Water Temperature (C)]]*OO[[#This Row],[61]]</f>
        <v>3.193963597671E-16</v>
      </c>
      <c r="BL557" s="10">
        <f>3/24000000*OO[[#This Row],[120 (03JUL1985 21:00:00)-Water Temperature (C)]]*OO[[#This Row],[62]]</f>
        <v>9.2802396896399993E-16</v>
      </c>
      <c r="BM557" s="10">
        <f>3/24000000*OO[[#This Row],[121 (04JUL1985 00:00:00)-Water Temperature (C)]]*OO[[#This Row],[63]]</f>
        <v>2.5539204962366249E-15</v>
      </c>
      <c r="BN557" s="10">
        <f>3/24000000*OO[[#This Row],[122 (04JUL1985 03:00:00)-Water Temperature (C)]]*OO[[#This Row],[64]]</f>
        <v>6.6808868928374997E-15</v>
      </c>
      <c r="BO557" s="10">
        <f>3/24000000*OO[[#This Row],[123 (04JUL1985 06:00:00)-Water Temperature (C)]]*OO[[#This Row],[65]]</f>
        <v>1.6678051695825E-14</v>
      </c>
      <c r="BP557" s="10">
        <f>3/24000000*OO[[#This Row],[124 (04JUL1985 09:00:00)-Water Temperature (C)]]*OO[[#This Row],[66]]</f>
        <v>3.9925600999650001E-14</v>
      </c>
      <c r="BQ557" s="10">
        <f>3/24000000*OO[[#This Row],[125 (04JUL1985 12:00:00)-Water Temperature (C)]]*OO[[#This Row],[67]]</f>
        <v>9.1777247713999998E-14</v>
      </c>
      <c r="BR557" s="10">
        <f>3/24000000*OO[[#This Row],[126 (04JUL1985 15:00:00)-Water Temperature (C)]]*OO[[#This Row],[68]]</f>
        <v>2.0296650894195002E-13</v>
      </c>
      <c r="BS557" s="10">
        <f>3/24000000*OO[[#This Row],[127 (04JUL1985 18:00:00)-Water Temperature (C)]]*OO[[#This Row],[69]]</f>
        <v>4.3282195513200001E-13</v>
      </c>
      <c r="BT557" s="10">
        <f>3/24000000*OO[[#This Row],[128 (04JUL1985 21:00:00)-Water Temperature (C)]]*OO[[#This Row],[70]]</f>
        <v>8.9168826725999995E-13</v>
      </c>
      <c r="BU557" s="10">
        <f>3/24000000*OO[[#This Row],[129 (05JUL1985 00:00:00)-Water Temperature (C)]]*OO[[#This Row],[71]]</f>
        <v>1.7782282339250001E-12</v>
      </c>
      <c r="BV557" s="10">
        <f>3/24000000*OO[[#This Row],[130 (05JUL1985 03:00:00)-Water Temperature (C)]]*OO[[#This Row],[72]]</f>
        <v>3.452374128613375E-12</v>
      </c>
      <c r="BW557" s="10">
        <f>3/24000000*OO[[#This Row],[131 (05JUL1985 06:00:00)-Water Temperature (C)]]*OO[[#This Row],[73]]</f>
        <v>6.73184188062E-12</v>
      </c>
      <c r="BX557" s="10">
        <f>3/24000000*OO[[#This Row],[132 (05JUL1985 09:00:00)-Water Temperature (C)]]*OO[[#This Row],[74]]</f>
        <v>1.3303790397078749E-11</v>
      </c>
      <c r="BY557" s="10">
        <f>3/24000000*OO[[#This Row],[133 (05JUL1985 12:00:00)-Water Temperature (C)]]*OO[[#This Row],[75]]</f>
        <v>2.6178780715944999E-11</v>
      </c>
      <c r="BZ557" s="10">
        <f>3/24000000*OO[[#This Row],[134 (05JUL1985 15:00:00)-Water Temperature (C)]]*OO[[#This Row],[76]]</f>
        <v>5.0569829761275002E-11</v>
      </c>
      <c r="CA557" s="10">
        <f>3/24000000*OO[[#This Row],[135 (05JUL1985 18:00:00)-Water Temperature (C)]]*OO[[#This Row],[77]]</f>
        <v>9.5225205884124988E-11</v>
      </c>
      <c r="CB557" s="10">
        <f>3/24000000*OO[[#This Row],[136 (05JUL1985 21:00:00)-Water Temperature (C)]]*OO[[#This Row],[78]]</f>
        <v>1.7377655879239998E-10</v>
      </c>
      <c r="CC557" s="10">
        <f>3/24000000*OO[[#This Row],[137 (06JUL1985 00:00:00)-Water Temperature (C)]]*OO[[#This Row],[79]]</f>
        <v>3.0635205238840002E-10</v>
      </c>
      <c r="CD557" s="10">
        <f>3/24000000*OO[[#This Row],[138 (06JUL1985 03:00:00)-Water Temperature (C)]]*OO[[#This Row],[80]]</f>
        <v>5.263289268225E-10</v>
      </c>
      <c r="CE557" s="10">
        <f>3/24000000*OO[[#This Row],[139 (06JUL1985 06:00:00)-Water Temperature (C)]]*OO[[#This Row],[81]]</f>
        <v>8.8361691703062491E-10</v>
      </c>
      <c r="CF557" s="10">
        <f>3/24000000*OO[[#This Row],[140 (06JUL1985 09:00:00)-Water Temperature (C)]]*OO[[#This Row],[82]]</f>
        <v>1.4550930763805001E-9</v>
      </c>
      <c r="CG557" s="10">
        <f>3/24000000*OO[[#This Row],[141 (06JUL1985 12:00:00)-Water Temperature (C)]]*OO[[#This Row],[83]]</f>
        <v>2.3502078474037498E-9</v>
      </c>
      <c r="CH557" s="10">
        <f>3/24000000*OO[[#This Row],[142 (06JUL1985 15:00:00)-Water Temperature (C)]]*OO[[#This Row],[84]]</f>
        <v>3.7252124926874998E-9</v>
      </c>
      <c r="CI557" s="10">
        <f>3/24000000*OO[[#This Row],[143 (06JUL1985 18:00:00)-Water Temperature (C)]]*OO[[#This Row],[85]]</f>
        <v>5.8004643445237498E-9</v>
      </c>
      <c r="CJ557" s="10">
        <f>3/24000000*OO[[#This Row],[144 (06JUL1985 21:00:00)-Water Temperature (C)]]*OO[[#This Row],[86]]</f>
        <v>8.869687571197499E-9</v>
      </c>
      <c r="CK557" s="10">
        <f>3/24000000*OO[[#This Row],[145 (07JUL1985 00:00:00)-Water Temperature (C)]]*OO[[#This Row],[87]]</f>
        <v>1.3340227717915E-8</v>
      </c>
      <c r="CL557" s="10">
        <f>3/24000000*OO[[#This Row],[146 (07JUL1985 03:00:00)-Water Temperature (C)]]*OO[[#This Row],[88]]</f>
        <v>1.9769321201659999E-8</v>
      </c>
      <c r="CM557" s="10">
        <f>3/24000000*OO[[#This Row],[147 (07JUL1985 06:00:00)-Water Temperature (C)]]*OO[[#This Row],[89]]</f>
        <v>2.8901795724509999E-8</v>
      </c>
      <c r="CN557" s="10">
        <f>3/24000000*OO[[#This Row],[148 (07JUL1985 09:00:00)-Water Temperature (C)]]*OO[[#This Row],[90]]</f>
        <v>4.1805656633799993E-8</v>
      </c>
      <c r="CO557" s="10">
        <f>3/24000000*OO[[#This Row],[149 (07JUL1985 12:00:00)-Water Temperature (C)]]*OO[[#This Row],[91]]</f>
        <v>5.9869638943799993E-8</v>
      </c>
      <c r="CP557" s="10">
        <f>3/24000000*OO[[#This Row],[150 (07JUL1985 15:00:00)-Water Temperature (C)]]*OO[[#This Row],[92]]</f>
        <v>8.4902691670474998E-8</v>
      </c>
      <c r="CQ557" s="10">
        <f>3/24000000*OO[[#This Row],[151 (07JUL1985 18:00:00)-Water Temperature (C)]]*OO[[#This Row],[93]]</f>
        <v>1.190243919753125E-7</v>
      </c>
      <c r="CR557" s="10">
        <f>3/24000000*OO[[#This Row],[152 (07JUL1985 21:00:00)-Water Temperature (C)]]*OO[[#This Row],[94]]</f>
        <v>1.6501148640618749E-7</v>
      </c>
      <c r="CS557" s="10">
        <f>3/24000000*OO[[#This Row],[153 (08JUL1985 00:00:00)-Water Temperature (C)]]*OO[[#This Row],[95]]</f>
        <v>2.2657632973473748E-7</v>
      </c>
      <c r="CT557" s="10">
        <f>3/24000000*OO[[#This Row],[154 (08JUL1985 03:00:00)-Water Temperature (C)]]*OO[[#This Row],[96]]</f>
        <v>3.0835770702041252E-7</v>
      </c>
      <c r="CU557" s="10">
        <f>3/24000000*OO[[#This Row],[155 (08JUL1985 06:00:00)-Water Temperature (C)]]*OO[[#This Row],[97]]</f>
        <v>4.16219983963875E-7</v>
      </c>
      <c r="CV557" s="10">
        <f>3/24000000*OO[[#This Row],[156 (08JUL1985 09:00:00)-Water Temperature (C)]]*OO[[#This Row],[98]]</f>
        <v>5.5827898548599999E-7</v>
      </c>
      <c r="CW557" s="10">
        <f>3/24000000*OO[[#This Row],[157 (08JUL1985 12:00:00)-Water Temperature (C)]]*OO[[#This Row],[99]]</f>
        <v>7.43878082079E-7</v>
      </c>
    </row>
    <row r="558" spans="1:101" x14ac:dyDescent="0.35">
      <c r="A558" t="s">
        <v>565</v>
      </c>
      <c r="B558">
        <v>7174.0379999999996</v>
      </c>
      <c r="C558" s="10">
        <f>3/24*OO[[#This Row],[59 (26JUN1985 06:00:00)-Water Temperature (C)]]*OO[[#This Row],[1]]/SUM(OO[1])</f>
        <v>0</v>
      </c>
      <c r="D558" s="10">
        <f>3/24*OO[[#This Row],[60 (26JUN1985 09:00:00)-Water Temperature (C)]]*OO[[#This Row],[2]]/SUM(OO[2])</f>
        <v>0</v>
      </c>
      <c r="E558" s="10">
        <f>3/24*OO[[#This Row],[61 (26JUN1985 12:00:00)-Water Temperature (C)]]*OO[[#This Row],[3]]/SUM(OO[3])</f>
        <v>0</v>
      </c>
      <c r="F558" s="10">
        <f>3/24*OO[[#This Row],[62 (26JUN1985 15:00:00)-Water Temperature (C)]]*OO[[#This Row],[4]]/SUM(OO[4])</f>
        <v>0</v>
      </c>
      <c r="G558" s="10">
        <f>3/24*OO[[#This Row],[63 (26JUN1985 18:00:00)-Water Temperature (C)]]*OO[[#This Row],[5]]/SUM(OO[5])</f>
        <v>0</v>
      </c>
      <c r="H558" s="10">
        <f>3/24*OO[[#This Row],[64 (26JUN1985 21:00:00)-Water Temperature (C)]]*OO[[#This Row],[6]]/SUM(OO[6])</f>
        <v>0</v>
      </c>
      <c r="I558" s="10">
        <f>3/24*OO[[#This Row],[65 (27JUN1985 00:00:00)-Water Temperature (C)]]*OO[[#This Row],[7]]/SUM(OO[7])</f>
        <v>0</v>
      </c>
      <c r="J558" s="10">
        <f>3/24*OO[[#This Row],[66 (27JUN1985 03:00:00)-Water Temperature (C)]]*OO[[#This Row],[8]]/SUM(OO[8])</f>
        <v>0</v>
      </c>
      <c r="K558" s="10">
        <f>3/24*OO[[#This Row],[67 (27JUN1985 06:00:00)-Water Temperature (C)]]*OO[[#This Row],[9]]/SUM(OO[9])</f>
        <v>0</v>
      </c>
      <c r="L558" s="10">
        <f>3/24*OO[[#This Row],[68 (27JUN1985 09:00:00)-Water Temperature (C)]]*OO[[#This Row],[10]]/SUM(OO[10])</f>
        <v>0</v>
      </c>
      <c r="M558" s="10">
        <f>3/24*OO[[#This Row],[69 (27JUN1985 12:00:00)-Water Temperature (C)]]*OO[[#This Row],[11]]/SUM(OO[11])</f>
        <v>0</v>
      </c>
      <c r="N558" s="10">
        <f>3/24*OO[[#This Row],[70 (27JUN1985 15:00:00)-Water Temperature (C)]]*OO[[#This Row],[12]]/SUM(OO[12])</f>
        <v>0</v>
      </c>
      <c r="O558" s="10">
        <f>3/24*OO[[#This Row],[71 (27JUN1985 18:00:00)-Water Temperature (C)]]*OO[[#This Row],[13]]/SUM(OO[13])</f>
        <v>0</v>
      </c>
      <c r="P558" s="10">
        <f>3/24*OO[[#This Row],[72 (27JUN1985 21:00:00)-Water Temperature (C)]]*OO[[#This Row],[14]]/SUM(OO[14])</f>
        <v>0</v>
      </c>
      <c r="Q558" s="10">
        <f>3/24*OO[[#This Row],[73 (28JUN1985 00:00:00)-Water Temperature (C)]]*OO[[#This Row],[15]]/SUM(OO[15])</f>
        <v>0</v>
      </c>
      <c r="R558" s="10">
        <f>3/24*OO[[#This Row],[74 (28JUN1985 03:00:00)-Water Temperature (C)]]*OO[[#This Row],[16]]/SUM(OO[16])</f>
        <v>0</v>
      </c>
      <c r="S558" s="10">
        <f>3/24*OO[[#This Row],[75 (28JUN1985 06:00:00)-Water Temperature (C)]]*OO[[#This Row],[17]]/SUM(OO[17])</f>
        <v>0</v>
      </c>
      <c r="T558" s="10">
        <f>3/24*OO[[#This Row],[76 (28JUN1985 09:00:00)-Water Temperature (C)]]*OO[[#This Row],[18]]/SUM(OO[18])</f>
        <v>0</v>
      </c>
      <c r="U558" s="10">
        <f>3/24*OO[[#This Row],[77 (28JUN1985 12:00:00)-Water Temperature (C)]]*OO[[#This Row],[19]]/SUM(OO[19])</f>
        <v>0</v>
      </c>
      <c r="V558" s="10">
        <f>3/24000000*OO[[#This Row],[78 (28JUN1985 15:00:00)-Water Temperature (C)]]*OO[[#This Row],[20]]</f>
        <v>0</v>
      </c>
      <c r="W558" s="10">
        <f>3/24000000*OO[[#This Row],[79 (28JUN1985 18:00:00)-Water Temperature (C)]]*OO[[#This Row],[21]]</f>
        <v>0</v>
      </c>
      <c r="X558" s="10">
        <f>3/24000000*OO[[#This Row],[80 (28JUN1985 21:00:00)-Water Temperature (C)]]*OO[[#This Row],[22]]</f>
        <v>0</v>
      </c>
      <c r="Y558" s="10">
        <f>3/24000000*OO[[#This Row],[81 (29JUN1985 00:00:00)-Water Temperature (C)]]*OO[[#This Row],[23]]</f>
        <v>0</v>
      </c>
      <c r="Z558" s="10">
        <f>3/24000000*OO[[#This Row],[82 (29JUN1985 03:00:00)-Water Temperature (C)]]*OO[[#This Row],[24]]</f>
        <v>0</v>
      </c>
      <c r="AA558" s="10">
        <f>3/24000000*OO[[#This Row],[83 (29JUN1985 06:00:00)-Water Temperature (C)]]*OO[[#This Row],[25]]</f>
        <v>0</v>
      </c>
      <c r="AB558" s="10">
        <f>3/24000000*OO[[#This Row],[84 (29JUN1985 09:00:00)-Water Temperature (C)]]*OO[[#This Row],[26]]</f>
        <v>0</v>
      </c>
      <c r="AC558" s="10">
        <f>3/24000000*OO[[#This Row],[85 (29JUN1985 12:00:00)-Water Temperature (C)]]*OO[[#This Row],[27]]</f>
        <v>0</v>
      </c>
      <c r="AD558" s="10">
        <f>3/24000000*OO[[#This Row],[86 (29JUN1985 15:00:00)-Water Temperature (C)]]*OO[[#This Row],[28]]</f>
        <v>0</v>
      </c>
      <c r="AE558" s="10">
        <f>3/24000000*OO[[#This Row],[88 (29JUN1985 21:00:00)-Water Temperature (C)]]*OO[[#This Row],[30]]</f>
        <v>0</v>
      </c>
      <c r="AF558" s="10">
        <f>3/24000000*OO[[#This Row],[88 (29JUN1985 21:00:00)-Water Temperature (C)]]*OO[[#This Row],[30]]</f>
        <v>0</v>
      </c>
      <c r="AG558" s="10">
        <f>3/24000000*OO[[#This Row],[89 (30JUN1985 00:00:00)-Water Temperature (C)]]*OO[[#This Row],[31]]</f>
        <v>0</v>
      </c>
      <c r="AH558" s="10">
        <f>3/24000000*OO[[#This Row],[90 (30JUN1985 03:00:00)-Water Temperature (C)]]*OO[[#This Row],[32]]</f>
        <v>0</v>
      </c>
      <c r="AI558" s="10">
        <f>3/24000000*OO[[#This Row],[91 (30JUN1985 06:00:00)-Water Temperature (C)]]*OO[[#This Row],[33]]</f>
        <v>0</v>
      </c>
      <c r="AJ558" s="10">
        <f>3/24000000*OO[[#This Row],[92 (30JUN1985 09:00:00)-Water Temperature (C)]]*OO[[#This Row],[34]]</f>
        <v>0</v>
      </c>
      <c r="AK558" s="10">
        <f>3/24000000*OO[[#This Row],[93 (30JUN1985 12:00:00)-Water Temperature (C)]]*OO[[#This Row],[35]]</f>
        <v>0</v>
      </c>
      <c r="AL558" s="10">
        <f>3/24000000*OO[[#This Row],[94 (30JUN1985 15:00:00)-Water Temperature (C)]]*OO[[#This Row],[36]]</f>
        <v>0</v>
      </c>
      <c r="AM558" s="10">
        <f>3/24000000*OO[[#This Row],[95 (30JUN1985 18:00:00)-Water Temperature (C)]]*OO[[#This Row],[37]]</f>
        <v>0</v>
      </c>
      <c r="AN558" s="10">
        <f>3/24000000*OO[[#This Row],[96 (30JUN1985 21:00:00)-Water Temperature (C)]]*OO[[#This Row],[38]]</f>
        <v>3.3469247208750001E-43</v>
      </c>
      <c r="AO558" s="10">
        <f>3/24000000*OO[[#This Row],[97 (01JUL1985 00:00:00)-Water Temperature (C)]]*OO[[#This Row],[39]]</f>
        <v>5.5403781576E-41</v>
      </c>
      <c r="AP558" s="10">
        <f>3/24000000*OO[[#This Row],[98 (01JUL1985 03:00:00)-Water Temperature (C)]]*OO[[#This Row],[40]]</f>
        <v>5.8994742169600004E-39</v>
      </c>
      <c r="AQ558" s="10">
        <f>3/24000000*OO[[#This Row],[99 (01JUL1985 06:00:00)-Water Temperature (C)]]*OO[[#This Row],[41]]</f>
        <v>4.3519919977799994E-37</v>
      </c>
      <c r="AR558" s="10">
        <f>3/24000000*OO[[#This Row],[100 (01JUL1985 09:00:00)-Water Temperature (C)]]*OO[[#This Row],[42]]</f>
        <v>2.2868195414377497E-35</v>
      </c>
      <c r="AS558" s="10">
        <f>3/24000000*OO[[#This Row],[101 (01JUL1985 12:00:00)-Water Temperature (C)]]*OO[[#This Row],[43]]</f>
        <v>8.8874840766587493E-34</v>
      </c>
      <c r="AT558" s="10">
        <f>3/24000000*OO[[#This Row],[102 (01JUL1985 15:00:00)-Water Temperature (C)]]*OO[[#This Row],[44]]</f>
        <v>2.6560054449922497E-32</v>
      </c>
      <c r="AU558" s="10">
        <f>3/24000000*OO[[#This Row],[103 (01JUL1985 18:00:00)-Water Temperature (C)]]*OO[[#This Row],[45]]</f>
        <v>6.1899531347550001E-31</v>
      </c>
      <c r="AV558" s="10">
        <f>3/24000000*OO[[#This Row],[104 (01JUL1985 21:00:00)-Water Temperature (C)]]*OO[[#This Row],[46]]</f>
        <v>1.1607029054372499E-29</v>
      </c>
      <c r="AW558" s="10">
        <f>3/24000000*OO[[#This Row],[105 (02JUL1985 00:00:00)-Water Temperature (C)]]*OO[[#This Row],[47]]</f>
        <v>1.7869504821952496E-28</v>
      </c>
      <c r="AX558" s="10">
        <f>3/24000000*OO[[#This Row],[106 (02JUL1985 03:00:00)-Water Temperature (C)]]*OO[[#This Row],[48]]</f>
        <v>2.2956912864819999E-27</v>
      </c>
      <c r="AY558" s="10">
        <f>3/24000000*OO[[#This Row],[107 (02JUL1985 06:00:00)-Water Temperature (C)]]*OO[[#This Row],[49]]</f>
        <v>2.5010437757593746E-26</v>
      </c>
      <c r="AZ558" s="10">
        <f>3/24000000*OO[[#This Row],[108 (02JUL1985 09:00:00)-Water Temperature (C)]]*OO[[#This Row],[50]]</f>
        <v>2.3413451504625E-25</v>
      </c>
      <c r="BA558" s="10">
        <f>3/24000000*OO[[#This Row],[109 (02JUL1985 12:00:00)-Water Temperature (C)]]*OO[[#This Row],[51]]</f>
        <v>1.908742048188E-24</v>
      </c>
      <c r="BB558" s="10">
        <f>3/24000000*OO[[#This Row],[110 (02JUL1985 15:00:00)-Water Temperature (C)]]*OO[[#This Row],[52]]</f>
        <v>1.3703276354287497E-23</v>
      </c>
      <c r="BC558" s="10">
        <f>3/24000000*OO[[#This Row],[111 (02JUL1985 18:00:00)-Water Temperature (C)]]*OO[[#This Row],[53]]</f>
        <v>8.7439669084799997E-23</v>
      </c>
      <c r="BD558" s="10">
        <f>3/24000000*OO[[#This Row],[112 (02JUL1985 21:00:00)-Water Temperature (C)]]*OO[[#This Row],[54]]</f>
        <v>4.9971106200987494E-22</v>
      </c>
      <c r="BE558" s="10">
        <f>3/24000000*OO[[#This Row],[113 (03JUL1985 00:00:00)-Water Temperature (C)]]*OO[[#This Row],[55]]</f>
        <v>2.57929604689725E-21</v>
      </c>
      <c r="BF558" s="10">
        <f>3/24000000*OO[[#This Row],[114 (03JUL1985 03:00:00)-Water Temperature (C)]]*OO[[#This Row],[56]]</f>
        <v>1.2144526089255E-20</v>
      </c>
      <c r="BG558" s="10">
        <f>3/24000000*OO[[#This Row],[115 (03JUL1985 06:00:00)-Water Temperature (C)]]*OO[[#This Row],[57]]</f>
        <v>5.2681153015625E-20</v>
      </c>
      <c r="BH558" s="10">
        <f>3/24000000*OO[[#This Row],[116 (03JUL1985 09:00:00)-Water Temperature (C)]]*OO[[#This Row],[58]]</f>
        <v>2.1165903014685E-19</v>
      </c>
      <c r="BI558" s="10">
        <f>3/24000000*OO[[#This Row],[117 (03JUL1985 12:00:00)-Water Temperature (C)]]*OO[[#This Row],[59]]</f>
        <v>7.8966584102400004E-19</v>
      </c>
      <c r="BJ558" s="10">
        <f>3/24000000*OO[[#This Row],[118 (03JUL1985 15:00:00)-Water Temperature (C)]]*OO[[#This Row],[60]]</f>
        <v>2.7466984047954994E-18</v>
      </c>
      <c r="BK558" s="10">
        <f>3/24000000*OO[[#This Row],[119 (03JUL1985 18:00:00)-Water Temperature (C)]]*OO[[#This Row],[61]]</f>
        <v>8.9634779299162491E-18</v>
      </c>
      <c r="BL558" s="10">
        <f>3/24000000*OO[[#This Row],[120 (03JUL1985 21:00:00)-Water Temperature (C)]]*OO[[#This Row],[62]]</f>
        <v>2.7569758141406249E-17</v>
      </c>
      <c r="BM558" s="10">
        <f>3/24000000*OO[[#This Row],[121 (04JUL1985 00:00:00)-Water Temperature (C)]]*OO[[#This Row],[63]]</f>
        <v>8.0250539090949984E-17</v>
      </c>
      <c r="BN558" s="10">
        <f>3/24000000*OO[[#This Row],[122 (04JUL1985 03:00:00)-Water Temperature (C)]]*OO[[#This Row],[64]]</f>
        <v>2.2176740683272499E-16</v>
      </c>
      <c r="BO558" s="10">
        <f>3/24000000*OO[[#This Row],[123 (04JUL1985 06:00:00)-Water Temperature (C)]]*OO[[#This Row],[65]]</f>
        <v>5.8370186301074992E-16</v>
      </c>
      <c r="BP558" s="10">
        <f>3/24000000*OO[[#This Row],[124 (04JUL1985 09:00:00)-Water Temperature (C)]]*OO[[#This Row],[66]]</f>
        <v>1.470227821712875E-15</v>
      </c>
      <c r="BQ558" s="10">
        <f>3/24000000*OO[[#This Row],[125 (04JUL1985 12:00:00)-Water Temperature (C)]]*OO[[#This Row],[67]]</f>
        <v>3.5497037599100002E-15</v>
      </c>
      <c r="BR558" s="10">
        <f>3/24000000*OO[[#This Row],[126 (04JUL1985 15:00:00)-Water Temperature (C)]]*OO[[#This Row],[68]]</f>
        <v>8.2327796697299994E-15</v>
      </c>
      <c r="BS558" s="10">
        <f>3/24000000*OO[[#This Row],[127 (04JUL1985 18:00:00)-Water Temperature (C)]]*OO[[#This Row],[69]]</f>
        <v>1.838702603866875E-14</v>
      </c>
      <c r="BT558" s="10">
        <f>3/24000000*OO[[#This Row],[128 (04JUL1985 21:00:00)-Water Temperature (C)]]*OO[[#This Row],[70]]</f>
        <v>3.9626010424124997E-14</v>
      </c>
      <c r="BU558" s="10">
        <f>3/24000000*OO[[#This Row],[129 (05JUL1985 00:00:00)-Water Temperature (C)]]*OO[[#This Row],[71]]</f>
        <v>8.2574868044587494E-14</v>
      </c>
      <c r="BV558" s="10">
        <f>3/24000000*OO[[#This Row],[130 (05JUL1985 03:00:00)-Water Temperature (C)]]*OO[[#This Row],[72]]</f>
        <v>1.6690409135741251E-13</v>
      </c>
      <c r="BW558" s="10">
        <f>3/24000000*OO[[#This Row],[131 (05JUL1985 06:00:00)-Water Temperature (C)]]*OO[[#This Row],[73]]</f>
        <v>3.3140629988324998E-13</v>
      </c>
      <c r="BX558" s="10">
        <f>3/24000000*OO[[#This Row],[132 (05JUL1985 09:00:00)-Water Temperature (C)]]*OO[[#This Row],[74]]</f>
        <v>6.5967756719624995E-13</v>
      </c>
      <c r="BY558" s="10">
        <f>3/24000000*OO[[#This Row],[133 (05JUL1985 12:00:00)-Water Temperature (C)]]*OO[[#This Row],[75]]</f>
        <v>1.31751032296E-12</v>
      </c>
      <c r="BZ558" s="10">
        <f>3/24000000*OO[[#This Row],[134 (05JUL1985 15:00:00)-Water Temperature (C)]]*OO[[#This Row],[76]]</f>
        <v>2.6146858796643746E-12</v>
      </c>
      <c r="CA558" s="10">
        <f>3/24000000*OO[[#This Row],[135 (05JUL1985 18:00:00)-Water Temperature (C)]]*OO[[#This Row],[77]]</f>
        <v>5.1045900174799999E-12</v>
      </c>
      <c r="CB558" s="10">
        <f>3/24000000*OO[[#This Row],[136 (05JUL1985 21:00:00)-Water Temperature (C)]]*OO[[#This Row],[78]]</f>
        <v>9.7286530159049992E-12</v>
      </c>
      <c r="CC558" s="10">
        <f>3/24000000*OO[[#This Row],[137 (06JUL1985 00:00:00)-Water Temperature (C)]]*OO[[#This Row],[79]]</f>
        <v>1.799798504091E-11</v>
      </c>
      <c r="CD558" s="10">
        <f>3/24000000*OO[[#This Row],[138 (06JUL1985 03:00:00)-Water Temperature (C)]]*OO[[#This Row],[80]]</f>
        <v>3.2362168597754996E-11</v>
      </c>
      <c r="CE558" s="10">
        <f>3/24000000*OO[[#This Row],[139 (06JUL1985 06:00:00)-Water Temperature (C)]]*OO[[#This Row],[81]]</f>
        <v>5.6705600019E-11</v>
      </c>
      <c r="CF558" s="10">
        <f>3/24000000*OO[[#This Row],[140 (06JUL1985 09:00:00)-Water Temperature (C)]]*OO[[#This Row],[82]]</f>
        <v>9.7194320156799997E-11</v>
      </c>
      <c r="CG558" s="10">
        <f>3/24000000*OO[[#This Row],[141 (06JUL1985 12:00:00)-Water Temperature (C)]]*OO[[#This Row],[83]]</f>
        <v>1.6304003793487501E-10</v>
      </c>
      <c r="CH558" s="10">
        <f>3/24000000*OO[[#This Row],[142 (06JUL1985 15:00:00)-Water Temperature (C)]]*OO[[#This Row],[84]]</f>
        <v>2.6791589080462498E-10</v>
      </c>
      <c r="CI558" s="10">
        <f>3/24000000*OO[[#This Row],[143 (06JUL1985 18:00:00)-Water Temperature (C)]]*OO[[#This Row],[85]]</f>
        <v>4.3180989073749997E-10</v>
      </c>
      <c r="CJ558" s="10">
        <f>3/24000000*OO[[#This Row],[144 (06JUL1985 21:00:00)-Water Temperature (C)]]*OO[[#This Row],[86]]</f>
        <v>6.82672432461E-10</v>
      </c>
      <c r="CK558" s="10">
        <f>3/24000000*OO[[#This Row],[145 (07JUL1985 00:00:00)-Water Temperature (C)]]*OO[[#This Row],[87]]</f>
        <v>1.0604401786102498E-9</v>
      </c>
      <c r="CL558" s="10">
        <f>3/24000000*OO[[#This Row],[146 (07JUL1985 03:00:00)-Water Temperature (C)]]*OO[[#This Row],[88]]</f>
        <v>1.6214788008492499E-9</v>
      </c>
      <c r="CM558" s="10">
        <f>3/24000000*OO[[#This Row],[147 (07JUL1985 06:00:00)-Water Temperature (C)]]*OO[[#This Row],[89]]</f>
        <v>2.4433929604218751E-9</v>
      </c>
      <c r="CN558" s="10">
        <f>3/24000000*OO[[#This Row],[148 (07JUL1985 09:00:00)-Water Temperature (C)]]*OO[[#This Row],[90]]</f>
        <v>3.6360891504925002E-9</v>
      </c>
      <c r="CO558" s="10">
        <f>3/24000000*OO[[#This Row],[149 (07JUL1985 12:00:00)-Water Temperature (C)]]*OO[[#This Row],[91]]</f>
        <v>5.3709315854099992E-9</v>
      </c>
      <c r="CP558" s="10">
        <f>3/24000000*OO[[#This Row],[150 (07JUL1985 15:00:00)-Water Temperature (C)]]*OO[[#This Row],[92]]</f>
        <v>7.870152238693748E-9</v>
      </c>
      <c r="CQ558" s="10">
        <f>3/24000000*OO[[#This Row],[151 (07JUL1985 18:00:00)-Water Temperature (C)]]*OO[[#This Row],[93]]</f>
        <v>1.1407751129737499E-8</v>
      </c>
      <c r="CR558" s="10">
        <f>3/24000000*OO[[#This Row],[152 (07JUL1985 21:00:00)-Water Temperature (C)]]*OO[[#This Row],[94]]</f>
        <v>1.634984989025E-8</v>
      </c>
      <c r="CS558" s="10">
        <f>3/24000000*OO[[#This Row],[153 (08JUL1985 00:00:00)-Water Temperature (C)]]*OO[[#This Row],[95]]</f>
        <v>2.3190461954889999E-8</v>
      </c>
      <c r="CT558" s="10">
        <f>3/24000000*OO[[#This Row],[154 (08JUL1985 03:00:00)-Water Temperature (C)]]*OO[[#This Row],[96]]</f>
        <v>3.2568415197848752E-8</v>
      </c>
      <c r="CU558" s="10">
        <f>3/24000000*OO[[#This Row],[155 (08JUL1985 06:00:00)-Water Temperature (C)]]*OO[[#This Row],[97]]</f>
        <v>4.5317591272199994E-8</v>
      </c>
      <c r="CV558" s="10">
        <f>3/24000000*OO[[#This Row],[156 (08JUL1985 09:00:00)-Water Temperature (C)]]*OO[[#This Row],[98]]</f>
        <v>6.2573485473974994E-8</v>
      </c>
      <c r="CW558" s="10">
        <f>3/24000000*OO[[#This Row],[157 (08JUL1985 12:00:00)-Water Temperature (C)]]*OO[[#This Row],[99]]</f>
        <v>8.571651340061251E-8</v>
      </c>
    </row>
    <row r="559" spans="1:101" x14ac:dyDescent="0.35">
      <c r="A559" t="s">
        <v>566</v>
      </c>
      <c r="B559">
        <v>4514.8040000000001</v>
      </c>
      <c r="C559" s="10">
        <f>3/24*OO[[#This Row],[59 (26JUN1985 06:00:00)-Water Temperature (C)]]*OO[[#This Row],[1]]/SUM(OO[1])</f>
        <v>0</v>
      </c>
      <c r="D559" s="10">
        <f>3/24*OO[[#This Row],[60 (26JUN1985 09:00:00)-Water Temperature (C)]]*OO[[#This Row],[2]]/SUM(OO[2])</f>
        <v>0</v>
      </c>
      <c r="E559" s="10">
        <f>3/24*OO[[#This Row],[61 (26JUN1985 12:00:00)-Water Temperature (C)]]*OO[[#This Row],[3]]/SUM(OO[3])</f>
        <v>0</v>
      </c>
      <c r="F559" s="10">
        <f>3/24*OO[[#This Row],[62 (26JUN1985 15:00:00)-Water Temperature (C)]]*OO[[#This Row],[4]]/SUM(OO[4])</f>
        <v>0</v>
      </c>
      <c r="G559" s="10">
        <f>3/24*OO[[#This Row],[63 (26JUN1985 18:00:00)-Water Temperature (C)]]*OO[[#This Row],[5]]/SUM(OO[5])</f>
        <v>0</v>
      </c>
      <c r="H559" s="10">
        <f>3/24*OO[[#This Row],[64 (26JUN1985 21:00:00)-Water Temperature (C)]]*OO[[#This Row],[6]]/SUM(OO[6])</f>
        <v>0</v>
      </c>
      <c r="I559" s="10">
        <f>3/24*OO[[#This Row],[65 (27JUN1985 00:00:00)-Water Temperature (C)]]*OO[[#This Row],[7]]/SUM(OO[7])</f>
        <v>0</v>
      </c>
      <c r="J559" s="10">
        <f>3/24*OO[[#This Row],[66 (27JUN1985 03:00:00)-Water Temperature (C)]]*OO[[#This Row],[8]]/SUM(OO[8])</f>
        <v>0</v>
      </c>
      <c r="K559" s="10">
        <f>3/24*OO[[#This Row],[67 (27JUN1985 06:00:00)-Water Temperature (C)]]*OO[[#This Row],[9]]/SUM(OO[9])</f>
        <v>0</v>
      </c>
      <c r="L559" s="10">
        <f>3/24*OO[[#This Row],[68 (27JUN1985 09:00:00)-Water Temperature (C)]]*OO[[#This Row],[10]]/SUM(OO[10])</f>
        <v>0</v>
      </c>
      <c r="M559" s="10">
        <f>3/24*OO[[#This Row],[69 (27JUN1985 12:00:00)-Water Temperature (C)]]*OO[[#This Row],[11]]/SUM(OO[11])</f>
        <v>0</v>
      </c>
      <c r="N559" s="10">
        <f>3/24*OO[[#This Row],[70 (27JUN1985 15:00:00)-Water Temperature (C)]]*OO[[#This Row],[12]]/SUM(OO[12])</f>
        <v>0</v>
      </c>
      <c r="O559" s="10">
        <f>3/24*OO[[#This Row],[71 (27JUN1985 18:00:00)-Water Temperature (C)]]*OO[[#This Row],[13]]/SUM(OO[13])</f>
        <v>0</v>
      </c>
      <c r="P559" s="10">
        <f>3/24*OO[[#This Row],[72 (27JUN1985 21:00:00)-Water Temperature (C)]]*OO[[#This Row],[14]]/SUM(OO[14])</f>
        <v>0</v>
      </c>
      <c r="Q559" s="10">
        <f>3/24*OO[[#This Row],[73 (28JUN1985 00:00:00)-Water Temperature (C)]]*OO[[#This Row],[15]]/SUM(OO[15])</f>
        <v>0</v>
      </c>
      <c r="R559" s="10">
        <f>3/24*OO[[#This Row],[74 (28JUN1985 03:00:00)-Water Temperature (C)]]*OO[[#This Row],[16]]/SUM(OO[16])</f>
        <v>0</v>
      </c>
      <c r="S559" s="10">
        <f>3/24*OO[[#This Row],[75 (28JUN1985 06:00:00)-Water Temperature (C)]]*OO[[#This Row],[17]]/SUM(OO[17])</f>
        <v>0</v>
      </c>
      <c r="T559" s="10">
        <f>3/24*OO[[#This Row],[76 (28JUN1985 09:00:00)-Water Temperature (C)]]*OO[[#This Row],[18]]/SUM(OO[18])</f>
        <v>0</v>
      </c>
      <c r="U559" s="10">
        <f>3/24*OO[[#This Row],[77 (28JUN1985 12:00:00)-Water Temperature (C)]]*OO[[#This Row],[19]]/SUM(OO[19])</f>
        <v>0</v>
      </c>
      <c r="V559" s="10">
        <f>3/24000000*OO[[#This Row],[78 (28JUN1985 15:00:00)-Water Temperature (C)]]*OO[[#This Row],[20]]</f>
        <v>0</v>
      </c>
      <c r="W559" s="10">
        <f>3/24000000*OO[[#This Row],[79 (28JUN1985 18:00:00)-Water Temperature (C)]]*OO[[#This Row],[21]]</f>
        <v>0</v>
      </c>
      <c r="X559" s="10">
        <f>3/24000000*OO[[#This Row],[80 (28JUN1985 21:00:00)-Water Temperature (C)]]*OO[[#This Row],[22]]</f>
        <v>0</v>
      </c>
      <c r="Y559" s="10">
        <f>3/24000000*OO[[#This Row],[81 (29JUN1985 00:00:00)-Water Temperature (C)]]*OO[[#This Row],[23]]</f>
        <v>0</v>
      </c>
      <c r="Z559" s="10">
        <f>3/24000000*OO[[#This Row],[82 (29JUN1985 03:00:00)-Water Temperature (C)]]*OO[[#This Row],[24]]</f>
        <v>0</v>
      </c>
      <c r="AA559" s="10">
        <f>3/24000000*OO[[#This Row],[83 (29JUN1985 06:00:00)-Water Temperature (C)]]*OO[[#This Row],[25]]</f>
        <v>0</v>
      </c>
      <c r="AB559" s="10">
        <f>3/24000000*OO[[#This Row],[84 (29JUN1985 09:00:00)-Water Temperature (C)]]*OO[[#This Row],[26]]</f>
        <v>0</v>
      </c>
      <c r="AC559" s="10">
        <f>3/24000000*OO[[#This Row],[85 (29JUN1985 12:00:00)-Water Temperature (C)]]*OO[[#This Row],[27]]</f>
        <v>0</v>
      </c>
      <c r="AD559" s="10">
        <f>3/24000000*OO[[#This Row],[86 (29JUN1985 15:00:00)-Water Temperature (C)]]*OO[[#This Row],[28]]</f>
        <v>0</v>
      </c>
      <c r="AE559" s="10">
        <f>3/24000000*OO[[#This Row],[88 (29JUN1985 21:00:00)-Water Temperature (C)]]*OO[[#This Row],[30]]</f>
        <v>0</v>
      </c>
      <c r="AF559" s="10">
        <f>3/24000000*OO[[#This Row],[88 (29JUN1985 21:00:00)-Water Temperature (C)]]*OO[[#This Row],[30]]</f>
        <v>0</v>
      </c>
      <c r="AG559" s="10">
        <f>3/24000000*OO[[#This Row],[89 (30JUN1985 00:00:00)-Water Temperature (C)]]*OO[[#This Row],[31]]</f>
        <v>0</v>
      </c>
      <c r="AH559" s="10">
        <f>3/24000000*OO[[#This Row],[90 (30JUN1985 03:00:00)-Water Temperature (C)]]*OO[[#This Row],[32]]</f>
        <v>0</v>
      </c>
      <c r="AI559" s="10">
        <f>3/24000000*OO[[#This Row],[91 (30JUN1985 06:00:00)-Water Temperature (C)]]*OO[[#This Row],[33]]</f>
        <v>0</v>
      </c>
      <c r="AJ559" s="10">
        <f>3/24000000*OO[[#This Row],[92 (30JUN1985 09:00:00)-Water Temperature (C)]]*OO[[#This Row],[34]]</f>
        <v>0</v>
      </c>
      <c r="AK559" s="10">
        <f>3/24000000*OO[[#This Row],[93 (30JUN1985 12:00:00)-Water Temperature (C)]]*OO[[#This Row],[35]]</f>
        <v>0</v>
      </c>
      <c r="AL559" s="10">
        <f>3/24000000*OO[[#This Row],[94 (30JUN1985 15:00:00)-Water Temperature (C)]]*OO[[#This Row],[36]]</f>
        <v>0</v>
      </c>
      <c r="AM559" s="10">
        <f>3/24000000*OO[[#This Row],[95 (30JUN1985 18:00:00)-Water Temperature (C)]]*OO[[#This Row],[37]]</f>
        <v>0</v>
      </c>
      <c r="AN559" s="10">
        <f>3/24000000*OO[[#This Row],[96 (30JUN1985 21:00:00)-Water Temperature (C)]]*OO[[#This Row],[38]]</f>
        <v>0</v>
      </c>
      <c r="AO559" s="10">
        <f>3/24000000*OO[[#This Row],[97 (01JUL1985 00:00:00)-Water Temperature (C)]]*OO[[#This Row],[39]]</f>
        <v>0</v>
      </c>
      <c r="AP559" s="10">
        <f>3/24000000*OO[[#This Row],[98 (01JUL1985 03:00:00)-Water Temperature (C)]]*OO[[#This Row],[40]]</f>
        <v>-1.1321430002905E-42</v>
      </c>
      <c r="AQ559" s="10">
        <f>3/24000000*OO[[#This Row],[99 (01JUL1985 06:00:00)-Water Temperature (C)]]*OO[[#This Row],[41]]</f>
        <v>-2.1538778217E-41</v>
      </c>
      <c r="AR559" s="10">
        <f>3/24000000*OO[[#This Row],[100 (01JUL1985 09:00:00)-Water Temperature (C)]]*OO[[#This Row],[42]]</f>
        <v>-3.5373861435499997E-40</v>
      </c>
      <c r="AS559" s="10">
        <f>3/24000000*OO[[#This Row],[101 (01JUL1985 12:00:00)-Water Temperature (C)]]*OO[[#This Row],[43]]</f>
        <v>-1.870193508097375E-38</v>
      </c>
      <c r="AT559" s="10">
        <f>3/24000000*OO[[#This Row],[102 (01JUL1985 15:00:00)-Water Temperature (C)]]*OO[[#This Row],[44]]</f>
        <v>-1.8480333713362498E-36</v>
      </c>
      <c r="AU559" s="10">
        <f>3/24000000*OO[[#This Row],[103 (01JUL1985 18:00:00)-Water Temperature (C)]]*OO[[#This Row],[45]]</f>
        <v>-2.9109568539387498E-35</v>
      </c>
      <c r="AV559" s="10">
        <f>3/24000000*OO[[#This Row],[104 (01JUL1985 21:00:00)-Water Temperature (C)]]*OO[[#This Row],[46]]</f>
        <v>-6.3995946979237495E-34</v>
      </c>
      <c r="AW559" s="10">
        <f>3/24000000*OO[[#This Row],[105 (02JUL1985 00:00:00)-Water Temperature (C)]]*OO[[#This Row],[47]]</f>
        <v>-4.6912767815199996E-33</v>
      </c>
      <c r="AX559" s="10">
        <f>3/24000000*OO[[#This Row],[106 (02JUL1985 03:00:00)-Water Temperature (C)]]*OO[[#This Row],[48]]</f>
        <v>-6.0928086044999996E-32</v>
      </c>
      <c r="AY559" s="10">
        <f>3/24000000*OO[[#This Row],[107 (02JUL1985 06:00:00)-Water Temperature (C)]]*OO[[#This Row],[49]]</f>
        <v>-1.1728287383849999E-30</v>
      </c>
      <c r="AZ559" s="10">
        <f>3/24000000*OO[[#This Row],[108 (02JUL1985 09:00:00)-Water Temperature (C)]]*OO[[#This Row],[50]]</f>
        <v>-8.7346391550837492E-30</v>
      </c>
      <c r="BA559" s="10">
        <f>3/24000000*OO[[#This Row],[109 (02JUL1985 12:00:00)-Water Temperature (C)]]*OO[[#This Row],[51]]</f>
        <v>-8.8821253288050003E-30</v>
      </c>
      <c r="BB559" s="10">
        <f>3/24000000*OO[[#This Row],[110 (02JUL1985 15:00:00)-Water Temperature (C)]]*OO[[#This Row],[52]]</f>
        <v>-3.895112635155E-28</v>
      </c>
      <c r="BC559" s="10">
        <f>3/24000000*OO[[#This Row],[111 (02JUL1985 18:00:00)-Water Temperature (C)]]*OO[[#This Row],[53]]</f>
        <v>-2.419172818284125E-27</v>
      </c>
      <c r="BD559" s="10">
        <f>3/24000000*OO[[#This Row],[112 (02JUL1985 21:00:00)-Water Temperature (C)]]*OO[[#This Row],[54]]</f>
        <v>-4.9000792157499999E-27</v>
      </c>
      <c r="BE559" s="10">
        <f>3/24000000*OO[[#This Row],[113 (03JUL1985 00:00:00)-Water Temperature (C)]]*OO[[#This Row],[55]]</f>
        <v>-1.2707051729295E-26</v>
      </c>
      <c r="BF559" s="10">
        <f>3/24000000*OO[[#This Row],[114 (03JUL1985 03:00:00)-Water Temperature (C)]]*OO[[#This Row],[56]]</f>
        <v>-1.3734916523130002E-25</v>
      </c>
      <c r="BG559" s="10">
        <f>3/24000000*OO[[#This Row],[115 (03JUL1985 06:00:00)-Water Temperature (C)]]*OO[[#This Row],[57]]</f>
        <v>-2.4171206353979997E-25</v>
      </c>
      <c r="BH559" s="10">
        <f>3/24000000*OO[[#This Row],[116 (03JUL1985 09:00:00)-Water Temperature (C)]]*OO[[#This Row],[58]]</f>
        <v>-1.3154966480047499E-24</v>
      </c>
      <c r="BI559" s="10">
        <f>3/24000000*OO[[#This Row],[117 (03JUL1985 12:00:00)-Water Temperature (C)]]*OO[[#This Row],[59]]</f>
        <v>-1.0575122550281249E-23</v>
      </c>
      <c r="BJ559" s="10">
        <f>3/24000000*OO[[#This Row],[118 (03JUL1985 15:00:00)-Water Temperature (C)]]*OO[[#This Row],[60]]</f>
        <v>-2.1630005327204999E-23</v>
      </c>
      <c r="BK559" s="10">
        <f>3/24000000*OO[[#This Row],[119 (03JUL1985 18:00:00)-Water Temperature (C)]]*OO[[#This Row],[61]]</f>
        <v>-7.7235131701499996E-23</v>
      </c>
      <c r="BL559" s="10">
        <f>3/24000000*OO[[#This Row],[120 (03JUL1985 21:00:00)-Water Temperature (C)]]*OO[[#This Row],[62]]</f>
        <v>-5.3860545886474998E-23</v>
      </c>
      <c r="BM559" s="10">
        <f>3/24000000*OO[[#This Row],[121 (04JUL1985 00:00:00)-Water Temperature (C)]]*OO[[#This Row],[63]]</f>
        <v>-9.4858699534025012E-22</v>
      </c>
      <c r="BN559" s="10">
        <f>3/24000000*OO[[#This Row],[122 (04JUL1985 03:00:00)-Water Temperature (C)]]*OO[[#This Row],[64]]</f>
        <v>-4.0152418485374995E-22</v>
      </c>
      <c r="BO559" s="10">
        <f>3/24000000*OO[[#This Row],[123 (04JUL1985 06:00:00)-Water Temperature (C)]]*OO[[#This Row],[65]]</f>
        <v>-4.6462022253562498E-21</v>
      </c>
      <c r="BP559" s="10">
        <f>3/24000000*OO[[#This Row],[124 (04JUL1985 09:00:00)-Water Temperature (C)]]*OO[[#This Row],[66]]</f>
        <v>-9.7500912787849993E-21</v>
      </c>
      <c r="BQ559" s="10">
        <f>3/24000000*OO[[#This Row],[125 (04JUL1985 12:00:00)-Water Temperature (C)]]*OO[[#This Row],[67]]</f>
        <v>-2.5280991657652501E-20</v>
      </c>
      <c r="BR559" s="10">
        <f>3/24000000*OO[[#This Row],[126 (04JUL1985 15:00:00)-Water Temperature (C)]]*OO[[#This Row],[68]]</f>
        <v>-2.3481311163479997E-20</v>
      </c>
      <c r="BS559" s="10">
        <f>3/24000000*OO[[#This Row],[127 (04JUL1985 18:00:00)-Water Temperature (C)]]*OO[[#This Row],[69]]</f>
        <v>-2.432373733197375E-20</v>
      </c>
      <c r="BT559" s="10">
        <f>3/24000000*OO[[#This Row],[128 (04JUL1985 21:00:00)-Water Temperature (C)]]*OO[[#This Row],[70]]</f>
        <v>-8.6699281818324994E-20</v>
      </c>
      <c r="BU559" s="10">
        <f>3/24000000*OO[[#This Row],[129 (05JUL1985 00:00:00)-Water Temperature (C)]]*OO[[#This Row],[71]]</f>
        <v>-3.3770472942440003E-19</v>
      </c>
      <c r="BV559" s="10">
        <f>3/24000000*OO[[#This Row],[130 (05JUL1985 03:00:00)-Water Temperature (C)]]*OO[[#This Row],[72]]</f>
        <v>-3.2998766989050002E-19</v>
      </c>
      <c r="BW559" s="10">
        <f>3/24000000*OO[[#This Row],[131 (05JUL1985 06:00:00)-Water Temperature (C)]]*OO[[#This Row],[73]]</f>
        <v>-4.0161848889112497E-19</v>
      </c>
      <c r="BX559" s="10">
        <f>3/24000000*OO[[#This Row],[132 (05JUL1985 09:00:00)-Water Temperature (C)]]*OO[[#This Row],[74]]</f>
        <v>-1.1494004319875E-18</v>
      </c>
      <c r="BY559" s="10">
        <f>3/24000000*OO[[#This Row],[133 (05JUL1985 12:00:00)-Water Temperature (C)]]*OO[[#This Row],[75]]</f>
        <v>-4.1598942387000003E-18</v>
      </c>
      <c r="BZ559" s="10">
        <f>3/24000000*OO[[#This Row],[134 (05JUL1985 15:00:00)-Water Temperature (C)]]*OO[[#This Row],[76]]</f>
        <v>-1.417986677844375E-18</v>
      </c>
      <c r="CA559" s="10">
        <f>3/24000000*OO[[#This Row],[135 (05JUL1985 18:00:00)-Water Temperature (C)]]*OO[[#This Row],[77]]</f>
        <v>-1.4161144848969999E-17</v>
      </c>
      <c r="CB559" s="10">
        <f>3/24000000*OO[[#This Row],[136 (05JUL1985 21:00:00)-Water Temperature (C)]]*OO[[#This Row],[78]]</f>
        <v>-1.6394149031459998E-17</v>
      </c>
      <c r="CC559" s="10">
        <f>3/24000000*OO[[#This Row],[137 (06JUL1985 00:00:00)-Water Temperature (C)]]*OO[[#This Row],[79]]</f>
        <v>-2.2379991838212502E-17</v>
      </c>
      <c r="CD559" s="10">
        <f>3/24000000*OO[[#This Row],[138 (06JUL1985 03:00:00)-Water Temperature (C)]]*OO[[#This Row],[80]]</f>
        <v>-3.2399084170859997E-17</v>
      </c>
      <c r="CE559" s="10">
        <f>3/24000000*OO[[#This Row],[139 (06JUL1985 06:00:00)-Water Temperature (C)]]*OO[[#This Row],[81]]</f>
        <v>-5.3824340954474992E-17</v>
      </c>
      <c r="CF559" s="10">
        <f>3/24000000*OO[[#This Row],[140 (06JUL1985 09:00:00)-Water Temperature (C)]]*OO[[#This Row],[82]]</f>
        <v>-9.6882525441349999E-17</v>
      </c>
      <c r="CG559" s="10">
        <f>3/24000000*OO[[#This Row],[141 (06JUL1985 12:00:00)-Water Temperature (C)]]*OO[[#This Row],[83]]</f>
        <v>-1.6563031712797498E-16</v>
      </c>
      <c r="CH559" s="10">
        <f>3/24000000*OO[[#This Row],[142 (06JUL1985 15:00:00)-Water Temperature (C)]]*OO[[#This Row],[84]]</f>
        <v>-6.4011901722737501E-17</v>
      </c>
      <c r="CI559" s="10">
        <f>3/24000000*OO[[#This Row],[143 (06JUL1985 18:00:00)-Water Temperature (C)]]*OO[[#This Row],[85]]</f>
        <v>-1.33291573949475E-16</v>
      </c>
      <c r="CJ559" s="10">
        <f>3/24000000*OO[[#This Row],[144 (06JUL1985 21:00:00)-Water Temperature (C)]]*OO[[#This Row],[86]]</f>
        <v>-1.6695258171525E-17</v>
      </c>
      <c r="CK559" s="10">
        <f>3/24000000*OO[[#This Row],[145 (07JUL1985 00:00:00)-Water Temperature (C)]]*OO[[#This Row],[87]]</f>
        <v>4.5938302002862497E-13</v>
      </c>
      <c r="CL559" s="10">
        <f>3/24000000*OO[[#This Row],[146 (07JUL1985 03:00:00)-Water Temperature (C)]]*OO[[#This Row],[88]]</f>
        <v>3.6099822540299997E-12</v>
      </c>
      <c r="CM559" s="10">
        <f>3/24000000*OO[[#This Row],[147 (07JUL1985 06:00:00)-Water Temperature (C)]]*OO[[#This Row],[89]]</f>
        <v>1.1396609027188748E-11</v>
      </c>
      <c r="CN559" s="10">
        <f>3/24000000*OO[[#This Row],[148 (07JUL1985 09:00:00)-Water Temperature (C)]]*OO[[#This Row],[90]]</f>
        <v>2.6609867824118748E-11</v>
      </c>
      <c r="CO559" s="10">
        <f>3/24000000*OO[[#This Row],[149 (07JUL1985 12:00:00)-Water Temperature (C)]]*OO[[#This Row],[91]]</f>
        <v>5.4146340646599998E-11</v>
      </c>
      <c r="CP559" s="10">
        <f>3/24000000*OO[[#This Row],[150 (07JUL1985 15:00:00)-Water Temperature (C)]]*OO[[#This Row],[92]]</f>
        <v>1.02459444507975E-10</v>
      </c>
      <c r="CQ559" s="10">
        <f>3/24000000*OO[[#This Row],[151 (07JUL1985 18:00:00)-Water Temperature (C)]]*OO[[#This Row],[93]]</f>
        <v>1.8352183416224999E-10</v>
      </c>
      <c r="CR559" s="10">
        <f>3/24000000*OO[[#This Row],[152 (07JUL1985 21:00:00)-Water Temperature (C)]]*OO[[#This Row],[94]]</f>
        <v>3.14215314356325E-10</v>
      </c>
      <c r="CS559" s="10">
        <f>3/24000000*OO[[#This Row],[153 (08JUL1985 00:00:00)-Water Temperature (C)]]*OO[[#This Row],[95]]</f>
        <v>5.1927349222499988E-10</v>
      </c>
      <c r="CT559" s="10">
        <f>3/24000000*OO[[#This Row],[154 (08JUL1985 03:00:00)-Water Temperature (C)]]*OO[[#This Row],[96]]</f>
        <v>8.3357976752624993E-10</v>
      </c>
      <c r="CU559" s="10">
        <f>3/24000000*OO[[#This Row],[155 (08JUL1985 06:00:00)-Water Temperature (C)]]*OO[[#This Row],[97]]</f>
        <v>1.3051210802691251E-9</v>
      </c>
      <c r="CV559" s="10">
        <f>3/24000000*OO[[#This Row],[156 (08JUL1985 09:00:00)-Water Temperature (C)]]*OO[[#This Row],[98]]</f>
        <v>2.0010948681222497E-9</v>
      </c>
      <c r="CW559" s="10">
        <f>3/24000000*OO[[#This Row],[157 (08JUL1985 12:00:00)-Water Temperature (C)]]*OO[[#This Row],[99]]</f>
        <v>3.0098020145512496E-9</v>
      </c>
    </row>
    <row r="560" spans="1:101" x14ac:dyDescent="0.35">
      <c r="A560" t="s">
        <v>567</v>
      </c>
      <c r="B560">
        <v>7576.5839999999998</v>
      </c>
      <c r="C560" s="10">
        <f>3/24*OO[[#This Row],[59 (26JUN1985 06:00:00)-Water Temperature (C)]]*OO[[#This Row],[1]]/SUM(OO[1])</f>
        <v>0</v>
      </c>
      <c r="D560" s="10">
        <f>3/24*OO[[#This Row],[60 (26JUN1985 09:00:00)-Water Temperature (C)]]*OO[[#This Row],[2]]/SUM(OO[2])</f>
        <v>0</v>
      </c>
      <c r="E560" s="10">
        <f>3/24*OO[[#This Row],[61 (26JUN1985 12:00:00)-Water Temperature (C)]]*OO[[#This Row],[3]]/SUM(OO[3])</f>
        <v>0</v>
      </c>
      <c r="F560" s="10">
        <f>3/24*OO[[#This Row],[62 (26JUN1985 15:00:00)-Water Temperature (C)]]*OO[[#This Row],[4]]/SUM(OO[4])</f>
        <v>0</v>
      </c>
      <c r="G560" s="10">
        <f>3/24*OO[[#This Row],[63 (26JUN1985 18:00:00)-Water Temperature (C)]]*OO[[#This Row],[5]]/SUM(OO[5])</f>
        <v>0</v>
      </c>
      <c r="H560" s="10">
        <f>3/24*OO[[#This Row],[64 (26JUN1985 21:00:00)-Water Temperature (C)]]*OO[[#This Row],[6]]/SUM(OO[6])</f>
        <v>0</v>
      </c>
      <c r="I560" s="10">
        <f>3/24*OO[[#This Row],[65 (27JUN1985 00:00:00)-Water Temperature (C)]]*OO[[#This Row],[7]]/SUM(OO[7])</f>
        <v>0</v>
      </c>
      <c r="J560" s="10">
        <f>3/24*OO[[#This Row],[66 (27JUN1985 03:00:00)-Water Temperature (C)]]*OO[[#This Row],[8]]/SUM(OO[8])</f>
        <v>0</v>
      </c>
      <c r="K560" s="10">
        <f>3/24*OO[[#This Row],[67 (27JUN1985 06:00:00)-Water Temperature (C)]]*OO[[#This Row],[9]]/SUM(OO[9])</f>
        <v>0</v>
      </c>
      <c r="L560" s="10">
        <f>3/24*OO[[#This Row],[68 (27JUN1985 09:00:00)-Water Temperature (C)]]*OO[[#This Row],[10]]/SUM(OO[10])</f>
        <v>0</v>
      </c>
      <c r="M560" s="10">
        <f>3/24*OO[[#This Row],[69 (27JUN1985 12:00:00)-Water Temperature (C)]]*OO[[#This Row],[11]]/SUM(OO[11])</f>
        <v>0</v>
      </c>
      <c r="N560" s="10">
        <f>3/24*OO[[#This Row],[70 (27JUN1985 15:00:00)-Water Temperature (C)]]*OO[[#This Row],[12]]/SUM(OO[12])</f>
        <v>0</v>
      </c>
      <c r="O560" s="10">
        <f>3/24*OO[[#This Row],[71 (27JUN1985 18:00:00)-Water Temperature (C)]]*OO[[#This Row],[13]]/SUM(OO[13])</f>
        <v>0</v>
      </c>
      <c r="P560" s="10">
        <f>3/24*OO[[#This Row],[72 (27JUN1985 21:00:00)-Water Temperature (C)]]*OO[[#This Row],[14]]/SUM(OO[14])</f>
        <v>0</v>
      </c>
      <c r="Q560" s="10">
        <f>3/24*OO[[#This Row],[73 (28JUN1985 00:00:00)-Water Temperature (C)]]*OO[[#This Row],[15]]/SUM(OO[15])</f>
        <v>0</v>
      </c>
      <c r="R560" s="10">
        <f>3/24*OO[[#This Row],[74 (28JUN1985 03:00:00)-Water Temperature (C)]]*OO[[#This Row],[16]]/SUM(OO[16])</f>
        <v>0</v>
      </c>
      <c r="S560" s="10">
        <f>3/24*OO[[#This Row],[75 (28JUN1985 06:00:00)-Water Temperature (C)]]*OO[[#This Row],[17]]/SUM(OO[17])</f>
        <v>0</v>
      </c>
      <c r="T560" s="10">
        <f>3/24*OO[[#This Row],[76 (28JUN1985 09:00:00)-Water Temperature (C)]]*OO[[#This Row],[18]]/SUM(OO[18])</f>
        <v>0</v>
      </c>
      <c r="U560" s="10">
        <f>3/24*OO[[#This Row],[77 (28JUN1985 12:00:00)-Water Temperature (C)]]*OO[[#This Row],[19]]/SUM(OO[19])</f>
        <v>0</v>
      </c>
      <c r="V560" s="10">
        <f>3/24000000*OO[[#This Row],[78 (28JUN1985 15:00:00)-Water Temperature (C)]]*OO[[#This Row],[20]]</f>
        <v>0</v>
      </c>
      <c r="W560" s="10">
        <f>3/24000000*OO[[#This Row],[79 (28JUN1985 18:00:00)-Water Temperature (C)]]*OO[[#This Row],[21]]</f>
        <v>0</v>
      </c>
      <c r="X560" s="10">
        <f>3/24000000*OO[[#This Row],[80 (28JUN1985 21:00:00)-Water Temperature (C)]]*OO[[#This Row],[22]]</f>
        <v>0</v>
      </c>
      <c r="Y560" s="10">
        <f>3/24000000*OO[[#This Row],[81 (29JUN1985 00:00:00)-Water Temperature (C)]]*OO[[#This Row],[23]]</f>
        <v>0</v>
      </c>
      <c r="Z560" s="10">
        <f>3/24000000*OO[[#This Row],[82 (29JUN1985 03:00:00)-Water Temperature (C)]]*OO[[#This Row],[24]]</f>
        <v>0</v>
      </c>
      <c r="AA560" s="10">
        <f>3/24000000*OO[[#This Row],[83 (29JUN1985 06:00:00)-Water Temperature (C)]]*OO[[#This Row],[25]]</f>
        <v>0</v>
      </c>
      <c r="AB560" s="10">
        <f>3/24000000*OO[[#This Row],[84 (29JUN1985 09:00:00)-Water Temperature (C)]]*OO[[#This Row],[26]]</f>
        <v>0</v>
      </c>
      <c r="AC560" s="10">
        <f>3/24000000*OO[[#This Row],[85 (29JUN1985 12:00:00)-Water Temperature (C)]]*OO[[#This Row],[27]]</f>
        <v>0</v>
      </c>
      <c r="AD560" s="10">
        <f>3/24000000*OO[[#This Row],[86 (29JUN1985 15:00:00)-Water Temperature (C)]]*OO[[#This Row],[28]]</f>
        <v>0</v>
      </c>
      <c r="AE560" s="10">
        <f>3/24000000*OO[[#This Row],[88 (29JUN1985 21:00:00)-Water Temperature (C)]]*OO[[#This Row],[30]]</f>
        <v>0</v>
      </c>
      <c r="AF560" s="10">
        <f>3/24000000*OO[[#This Row],[88 (29JUN1985 21:00:00)-Water Temperature (C)]]*OO[[#This Row],[30]]</f>
        <v>0</v>
      </c>
      <c r="AG560" s="10">
        <f>3/24000000*OO[[#This Row],[89 (30JUN1985 00:00:00)-Water Temperature (C)]]*OO[[#This Row],[31]]</f>
        <v>0</v>
      </c>
      <c r="AH560" s="10">
        <f>3/24000000*OO[[#This Row],[90 (30JUN1985 03:00:00)-Water Temperature (C)]]*OO[[#This Row],[32]]</f>
        <v>0</v>
      </c>
      <c r="AI560" s="10">
        <f>3/24000000*OO[[#This Row],[91 (30JUN1985 06:00:00)-Water Temperature (C)]]*OO[[#This Row],[33]]</f>
        <v>0</v>
      </c>
      <c r="AJ560" s="10">
        <f>3/24000000*OO[[#This Row],[92 (30JUN1985 09:00:00)-Water Temperature (C)]]*OO[[#This Row],[34]]</f>
        <v>0</v>
      </c>
      <c r="AK560" s="10">
        <f>3/24000000*OO[[#This Row],[93 (30JUN1985 12:00:00)-Water Temperature (C)]]*OO[[#This Row],[35]]</f>
        <v>0</v>
      </c>
      <c r="AL560" s="10">
        <f>3/24000000*OO[[#This Row],[94 (30JUN1985 15:00:00)-Water Temperature (C)]]*OO[[#This Row],[36]]</f>
        <v>0</v>
      </c>
      <c r="AM560" s="10">
        <f>3/24000000*OO[[#This Row],[95 (30JUN1985 18:00:00)-Water Temperature (C)]]*OO[[#This Row],[37]]</f>
        <v>0</v>
      </c>
      <c r="AN560" s="10">
        <f>3/24000000*OO[[#This Row],[96 (30JUN1985 21:00:00)-Water Temperature (C)]]*OO[[#This Row],[38]]</f>
        <v>0</v>
      </c>
      <c r="AO560" s="10">
        <f>3/24000000*OO[[#This Row],[97 (01JUL1985 00:00:00)-Water Temperature (C)]]*OO[[#This Row],[39]]</f>
        <v>0</v>
      </c>
      <c r="AP560" s="10">
        <f>3/24000000*OO[[#This Row],[98 (01JUL1985 03:00:00)-Water Temperature (C)]]*OO[[#This Row],[40]]</f>
        <v>0</v>
      </c>
      <c r="AQ560" s="10">
        <f>3/24000000*OO[[#This Row],[99 (01JUL1985 06:00:00)-Water Temperature (C)]]*OO[[#This Row],[41]]</f>
        <v>-4.3398719040099999E-44</v>
      </c>
      <c r="AR560" s="10">
        <f>3/24000000*OO[[#This Row],[100 (01JUL1985 09:00:00)-Water Temperature (C)]]*OO[[#This Row],[42]]</f>
        <v>-8.7192495763124992E-43</v>
      </c>
      <c r="AS560" s="10">
        <f>3/24000000*OO[[#This Row],[101 (01JUL1985 12:00:00)-Water Temperature (C)]]*OO[[#This Row],[43]]</f>
        <v>-5.4502279108325E-41</v>
      </c>
      <c r="AT560" s="10">
        <f>3/24000000*OO[[#This Row],[102 (01JUL1985 15:00:00)-Water Temperature (C)]]*OO[[#This Row],[44]]</f>
        <v>-6.352003294019999E-39</v>
      </c>
      <c r="AU560" s="10">
        <f>3/24000000*OO[[#This Row],[103 (01JUL1985 18:00:00)-Water Temperature (C)]]*OO[[#This Row],[45]]</f>
        <v>-1.1599358694453747E-37</v>
      </c>
      <c r="AV560" s="10">
        <f>3/24000000*OO[[#This Row],[104 (01JUL1985 21:00:00)-Water Temperature (C)]]*OO[[#This Row],[46]]</f>
        <v>-2.9277609694136249E-36</v>
      </c>
      <c r="AW560" s="10">
        <f>3/24000000*OO[[#This Row],[105 (02JUL1985 00:00:00)-Water Temperature (C)]]*OO[[#This Row],[47]]</f>
        <v>-2.4445874425632501E-35</v>
      </c>
      <c r="AX560" s="10">
        <f>3/24000000*OO[[#This Row],[106 (02JUL1985 03:00:00)-Water Temperature (C)]]*OO[[#This Row],[48]]</f>
        <v>-3.5893769679425E-34</v>
      </c>
      <c r="AY560" s="10">
        <f>3/24000000*OO[[#This Row],[107 (02JUL1985 06:00:00)-Water Temperature (C)]]*OO[[#This Row],[49]]</f>
        <v>-7.7678625609624997E-33</v>
      </c>
      <c r="AZ560" s="10">
        <f>3/24000000*OO[[#This Row],[108 (02JUL1985 09:00:00)-Water Temperature (C)]]*OO[[#This Row],[50]]</f>
        <v>-6.4751619803574997E-32</v>
      </c>
      <c r="BA560" s="10">
        <f>3/24000000*OO[[#This Row],[109 (02JUL1985 12:00:00)-Water Temperature (C)]]*OO[[#This Row],[51]]</f>
        <v>-7.3418394637000004E-32</v>
      </c>
      <c r="BB560" s="10">
        <f>3/24000000*OO[[#This Row],[110 (02JUL1985 15:00:00)-Water Temperature (C)]]*OO[[#This Row],[52]]</f>
        <v>-3.5783068532224993E-30</v>
      </c>
      <c r="BC560" s="10">
        <f>3/24000000*OO[[#This Row],[111 (02JUL1985 18:00:00)-Water Temperature (C)]]*OO[[#This Row],[53]]</f>
        <v>-2.4630580477624997E-29</v>
      </c>
      <c r="BD560" s="10">
        <f>3/24000000*OO[[#This Row],[112 (02JUL1985 21:00:00)-Water Temperature (C)]]*OO[[#This Row],[54]]</f>
        <v>-5.5151687657174999E-29</v>
      </c>
      <c r="BE560" s="10">
        <f>3/24000000*OO[[#This Row],[113 (03JUL1985 00:00:00)-Water Temperature (C)]]*OO[[#This Row],[55]]</f>
        <v>-1.5772569014168748E-28</v>
      </c>
      <c r="BF560" s="10">
        <f>3/24000000*OO[[#This Row],[114 (03JUL1985 03:00:00)-Water Temperature (C)]]*OO[[#This Row],[56]]</f>
        <v>-1.8746813987639999E-27</v>
      </c>
      <c r="BG560" s="10">
        <f>3/24000000*OO[[#This Row],[115 (03JUL1985 06:00:00)-Water Temperature (C)]]*OO[[#This Row],[57]]</f>
        <v>-3.6222426365125E-27</v>
      </c>
      <c r="BH560" s="10">
        <f>3/24000000*OO[[#This Row],[116 (03JUL1985 09:00:00)-Water Temperature (C)]]*OO[[#This Row],[58]]</f>
        <v>-2.1661238523175001E-26</v>
      </c>
      <c r="BI560" s="10">
        <f>3/24000000*OO[[#This Row],[117 (03JUL1985 12:00:00)-Water Temperature (C)]]*OO[[#This Row],[59]]</f>
        <v>-1.9121059487487496E-25</v>
      </c>
      <c r="BJ560" s="10">
        <f>3/24000000*OO[[#This Row],[118 (03JUL1985 15:00:00)-Water Temperature (C)]]*OO[[#This Row],[60]]</f>
        <v>-4.2860458970000001E-25</v>
      </c>
      <c r="BK560" s="10">
        <f>3/24000000*OO[[#This Row],[119 (03JUL1985 18:00:00)-Water Temperature (C)]]*OO[[#This Row],[61]]</f>
        <v>-1.674753986418375E-24</v>
      </c>
      <c r="BL560" s="10">
        <f>3/24000000*OO[[#This Row],[120 (03JUL1985 21:00:00)-Water Temperature (C)]]*OO[[#This Row],[62]]</f>
        <v>-1.2782655996110001E-24</v>
      </c>
      <c r="BM560" s="10">
        <f>3/24000000*OO[[#This Row],[121 (04JUL1985 00:00:00)-Water Temperature (C)]]*OO[[#This Row],[63]]</f>
        <v>-2.4680480991039999E-23</v>
      </c>
      <c r="BN560" s="10">
        <f>3/24000000*OO[[#This Row],[122 (04JUL1985 03:00:00)-Water Temperature (C)]]*OO[[#This Row],[64]]</f>
        <v>-1.146976256328E-23</v>
      </c>
      <c r="BO560" s="10">
        <f>3/24000000*OO[[#This Row],[123 (04JUL1985 06:00:00)-Water Temperature (C)]]*OO[[#This Row],[65]]</f>
        <v>-1.4578641249502502E-22</v>
      </c>
      <c r="BP560" s="10">
        <f>3/24000000*OO[[#This Row],[124 (04JUL1985 09:00:00)-Water Temperature (C)]]*OO[[#This Row],[66]]</f>
        <v>-3.3635944987904996E-22</v>
      </c>
      <c r="BQ560" s="10">
        <f>3/24000000*OO[[#This Row],[125 (04JUL1985 12:00:00)-Water Temperature (C)]]*OO[[#This Row],[67]]</f>
        <v>-9.5981406798399996E-22</v>
      </c>
      <c r="BR560" s="10">
        <f>3/24000000*OO[[#This Row],[126 (04JUL1985 15:00:00)-Water Temperature (C)]]*OO[[#This Row],[68]]</f>
        <v>-9.8241448392099997E-22</v>
      </c>
      <c r="BS560" s="10">
        <f>3/24000000*OO[[#This Row],[127 (04JUL1985 18:00:00)-Water Temperature (C)]]*OO[[#This Row],[69]]</f>
        <v>-1.1236234846287499E-21</v>
      </c>
      <c r="BT560" s="10">
        <f>3/24000000*OO[[#This Row],[128 (04JUL1985 21:00:00)-Water Temperature (C)]]*OO[[#This Row],[70]]</f>
        <v>-4.4335989422462493E-21</v>
      </c>
      <c r="BU560" s="10">
        <f>3/24000000*OO[[#This Row],[129 (05JUL1985 00:00:00)-Water Temperature (C)]]*OO[[#This Row],[71]]</f>
        <v>-1.9178691033174998E-20</v>
      </c>
      <c r="BV560" s="10">
        <f>3/24000000*OO[[#This Row],[130 (05JUL1985 03:00:00)-Water Temperature (C)]]*OO[[#This Row],[72]]</f>
        <v>-2.0756737721192499E-20</v>
      </c>
      <c r="BW560" s="10">
        <f>3/24000000*OO[[#This Row],[131 (05JUL1985 06:00:00)-Water Temperature (C)]]*OO[[#This Row],[73]]</f>
        <v>-2.6508663198204995E-20</v>
      </c>
      <c r="BX560" s="10">
        <f>3/24000000*OO[[#This Row],[132 (05JUL1985 09:00:00)-Water Temperature (C)]]*OO[[#This Row],[74]]</f>
        <v>-7.7422447196200008E-20</v>
      </c>
      <c r="BY560" s="10">
        <f>3/24000000*OO[[#This Row],[133 (05JUL1985 12:00:00)-Water Temperature (C)]]*OO[[#This Row],[75]]</f>
        <v>-2.9229985626000002E-19</v>
      </c>
      <c r="BZ560" s="10">
        <f>3/24000000*OO[[#This Row],[134 (05JUL1985 15:00:00)-Water Temperature (C)]]*OO[[#This Row],[76]]</f>
        <v>-1.0783574567353748E-19</v>
      </c>
      <c r="CA560" s="10">
        <f>3/24000000*OO[[#This Row],[135 (05JUL1985 18:00:00)-Water Temperature (C)]]*OO[[#This Row],[77]]</f>
        <v>-1.2046785497587501E-18</v>
      </c>
      <c r="CB560" s="10">
        <f>3/24000000*OO[[#This Row],[136 (05JUL1985 21:00:00)-Water Temperature (C)]]*OO[[#This Row],[78]]</f>
        <v>-1.6140429922239999E-18</v>
      </c>
      <c r="CC560" s="10">
        <f>3/24000000*OO[[#This Row],[137 (06JUL1985 00:00:00)-Water Temperature (C)]]*OO[[#This Row],[79]]</f>
        <v>-2.6432982729754996E-18</v>
      </c>
      <c r="CD560" s="10">
        <f>3/24000000*OO[[#This Row],[138 (06JUL1985 03:00:00)-Water Temperature (C)]]*OO[[#This Row],[80]]</f>
        <v>-4.6671571907437499E-18</v>
      </c>
      <c r="CE560" s="10">
        <f>3/24000000*OO[[#This Row],[139 (06JUL1985 06:00:00)-Water Temperature (C)]]*OO[[#This Row],[81]]</f>
        <v>-9.6661592602312491E-18</v>
      </c>
      <c r="CF560" s="10">
        <f>3/24000000*OO[[#This Row],[140 (06JUL1985 09:00:00)-Water Temperature (C)]]*OO[[#This Row],[82]]</f>
        <v>-2.2406849404908753E-17</v>
      </c>
      <c r="CG560" s="10">
        <f>3/24000000*OO[[#This Row],[141 (06JUL1985 12:00:00)-Water Temperature (C)]]*OO[[#This Row],[83]]</f>
        <v>-5.1923618146800001E-17</v>
      </c>
      <c r="CH560" s="10">
        <f>3/24000000*OO[[#This Row],[142 (06JUL1985 15:00:00)-Water Temperature (C)]]*OO[[#This Row],[84]]</f>
        <v>-2.9772794156000001E-17</v>
      </c>
      <c r="CI560" s="10">
        <f>3/24000000*OO[[#This Row],[143 (06JUL1985 18:00:00)-Water Temperature (C)]]*OO[[#This Row],[85]]</f>
        <v>-1.1184903626289998E-16</v>
      </c>
      <c r="CJ560" s="10">
        <f>3/24000000*OO[[#This Row],[144 (06JUL1985 21:00:00)-Water Temperature (C)]]*OO[[#This Row],[86]]</f>
        <v>-5.4979415184699993E-17</v>
      </c>
      <c r="CK560" s="10">
        <f>3/24000000*OO[[#This Row],[145 (07JUL1985 00:00:00)-Water Temperature (C)]]*OO[[#This Row],[87]]</f>
        <v>-2.5271300231999996E-16</v>
      </c>
      <c r="CL560" s="10">
        <f>3/24000000*OO[[#This Row],[146 (07JUL1985 03:00:00)-Water Temperature (C)]]*OO[[#This Row],[88]]</f>
        <v>-1.4711529803152501E-16</v>
      </c>
      <c r="CM560" s="10">
        <f>3/24000000*OO[[#This Row],[147 (07JUL1985 06:00:00)-Water Temperature (C)]]*OO[[#This Row],[89]]</f>
        <v>-5.7192486137649991E-16</v>
      </c>
      <c r="CN560" s="10">
        <f>3/24000000*OO[[#This Row],[148 (07JUL1985 09:00:00)-Water Temperature (C)]]*OO[[#This Row],[90]]</f>
        <v>-4.7381287700250002E-16</v>
      </c>
      <c r="CO560" s="10">
        <f>3/24000000*OO[[#This Row],[149 (07JUL1985 12:00:00)-Water Temperature (C)]]*OO[[#This Row],[91]]</f>
        <v>-3.1636962997625003E-16</v>
      </c>
      <c r="CP560" s="10">
        <f>3/24000000*OO[[#This Row],[150 (07JUL1985 15:00:00)-Water Temperature (C)]]*OO[[#This Row],[92]]</f>
        <v>-1.1840247284624999E-16</v>
      </c>
      <c r="CQ560" s="10">
        <f>3/24000000*OO[[#This Row],[151 (07JUL1985 18:00:00)-Water Temperature (C)]]*OO[[#This Row],[93]]</f>
        <v>-9.4533482084249984E-18</v>
      </c>
      <c r="CR560" s="10">
        <f>3/24000000*OO[[#This Row],[152 (07JUL1985 21:00:00)-Water Temperature (C)]]*OO[[#This Row],[94]]</f>
        <v>1.04379866969E-12</v>
      </c>
      <c r="CS560" s="10">
        <f>3/24000000*OO[[#This Row],[153 (08JUL1985 00:00:00)-Water Temperature (C)]]*OO[[#This Row],[95]]</f>
        <v>1.0639405386E-11</v>
      </c>
      <c r="CT560" s="10">
        <f>3/24000000*OO[[#This Row],[154 (08JUL1985 03:00:00)-Water Temperature (C)]]*OO[[#This Row],[96]]</f>
        <v>3.5017006463469998E-11</v>
      </c>
      <c r="CU560" s="10">
        <f>3/24000000*OO[[#This Row],[155 (08JUL1985 06:00:00)-Water Temperature (C)]]*OO[[#This Row],[97]]</f>
        <v>8.3011509412475E-11</v>
      </c>
      <c r="CV560" s="10">
        <f>3/24000000*OO[[#This Row],[156 (08JUL1985 09:00:00)-Water Temperature (C)]]*OO[[#This Row],[98]]</f>
        <v>1.6752647401975001E-10</v>
      </c>
      <c r="CW560" s="10">
        <f>3/24000000*OO[[#This Row],[157 (08JUL1985 12:00:00)-Water Temperature (C)]]*OO[[#This Row],[99]]</f>
        <v>3.0675492358076251E-10</v>
      </c>
    </row>
    <row r="561" spans="1:102" x14ac:dyDescent="0.35">
      <c r="A561" t="s">
        <v>568</v>
      </c>
      <c r="B561">
        <v>10575.66</v>
      </c>
      <c r="C561" s="10">
        <f>3/24*OO[[#This Row],[59 (26JUN1985 06:00:00)-Water Temperature (C)]]*OO[[#This Row],[1]]/SUM(OO[1])</f>
        <v>0</v>
      </c>
      <c r="D561" s="10">
        <f>3/24*OO[[#This Row],[60 (26JUN1985 09:00:00)-Water Temperature (C)]]*OO[[#This Row],[2]]/SUM(OO[2])</f>
        <v>0</v>
      </c>
      <c r="E561" s="10">
        <f>3/24*OO[[#This Row],[61 (26JUN1985 12:00:00)-Water Temperature (C)]]*OO[[#This Row],[3]]/SUM(OO[3])</f>
        <v>0</v>
      </c>
      <c r="F561" s="10">
        <f>3/24*OO[[#This Row],[62 (26JUN1985 15:00:00)-Water Temperature (C)]]*OO[[#This Row],[4]]/SUM(OO[4])</f>
        <v>0</v>
      </c>
      <c r="G561" s="10">
        <f>3/24*OO[[#This Row],[63 (26JUN1985 18:00:00)-Water Temperature (C)]]*OO[[#This Row],[5]]/SUM(OO[5])</f>
        <v>0</v>
      </c>
      <c r="H561" s="10">
        <f>3/24*OO[[#This Row],[64 (26JUN1985 21:00:00)-Water Temperature (C)]]*OO[[#This Row],[6]]/SUM(OO[6])</f>
        <v>0</v>
      </c>
      <c r="I561" s="10">
        <f>3/24*OO[[#This Row],[65 (27JUN1985 00:00:00)-Water Temperature (C)]]*OO[[#This Row],[7]]/SUM(OO[7])</f>
        <v>0</v>
      </c>
      <c r="J561" s="10">
        <f>3/24*OO[[#This Row],[66 (27JUN1985 03:00:00)-Water Temperature (C)]]*OO[[#This Row],[8]]/SUM(OO[8])</f>
        <v>0</v>
      </c>
      <c r="K561" s="10">
        <f>3/24*OO[[#This Row],[67 (27JUN1985 06:00:00)-Water Temperature (C)]]*OO[[#This Row],[9]]/SUM(OO[9])</f>
        <v>0</v>
      </c>
      <c r="L561" s="10">
        <f>3/24*OO[[#This Row],[68 (27JUN1985 09:00:00)-Water Temperature (C)]]*OO[[#This Row],[10]]/SUM(OO[10])</f>
        <v>0</v>
      </c>
      <c r="M561" s="10">
        <f>3/24*OO[[#This Row],[69 (27JUN1985 12:00:00)-Water Temperature (C)]]*OO[[#This Row],[11]]/SUM(OO[11])</f>
        <v>0</v>
      </c>
      <c r="N561" s="10">
        <f>3/24*OO[[#This Row],[70 (27JUN1985 15:00:00)-Water Temperature (C)]]*OO[[#This Row],[12]]/SUM(OO[12])</f>
        <v>0</v>
      </c>
      <c r="O561" s="10">
        <f>3/24*OO[[#This Row],[71 (27JUN1985 18:00:00)-Water Temperature (C)]]*OO[[#This Row],[13]]/SUM(OO[13])</f>
        <v>0</v>
      </c>
      <c r="P561" s="10">
        <f>3/24*OO[[#This Row],[72 (27JUN1985 21:00:00)-Water Temperature (C)]]*OO[[#This Row],[14]]/SUM(OO[14])</f>
        <v>0</v>
      </c>
      <c r="Q561" s="10">
        <f>3/24*OO[[#This Row],[73 (28JUN1985 00:00:00)-Water Temperature (C)]]*OO[[#This Row],[15]]/SUM(OO[15])</f>
        <v>0</v>
      </c>
      <c r="R561" s="10">
        <f>3/24*OO[[#This Row],[74 (28JUN1985 03:00:00)-Water Temperature (C)]]*OO[[#This Row],[16]]/SUM(OO[16])</f>
        <v>0</v>
      </c>
      <c r="S561" s="10">
        <f>3/24*OO[[#This Row],[75 (28JUN1985 06:00:00)-Water Temperature (C)]]*OO[[#This Row],[17]]/SUM(OO[17])</f>
        <v>0</v>
      </c>
      <c r="T561" s="10">
        <f>3/24*OO[[#This Row],[76 (28JUN1985 09:00:00)-Water Temperature (C)]]*OO[[#This Row],[18]]/SUM(OO[18])</f>
        <v>0</v>
      </c>
      <c r="U561" s="10">
        <f>3/24*OO[[#This Row],[77 (28JUN1985 12:00:00)-Water Temperature (C)]]*OO[[#This Row],[19]]/SUM(OO[19])</f>
        <v>0</v>
      </c>
      <c r="V561" s="10">
        <f>3/24000000*OO[[#This Row],[78 (28JUN1985 15:00:00)-Water Temperature (C)]]*OO[[#This Row],[20]]</f>
        <v>0</v>
      </c>
      <c r="W561" s="10">
        <f>3/24000000*OO[[#This Row],[79 (28JUN1985 18:00:00)-Water Temperature (C)]]*OO[[#This Row],[21]]</f>
        <v>0</v>
      </c>
      <c r="X561" s="10">
        <f>3/24000000*OO[[#This Row],[80 (28JUN1985 21:00:00)-Water Temperature (C)]]*OO[[#This Row],[22]]</f>
        <v>0</v>
      </c>
      <c r="Y561" s="10">
        <f>3/24000000*OO[[#This Row],[81 (29JUN1985 00:00:00)-Water Temperature (C)]]*OO[[#This Row],[23]]</f>
        <v>0</v>
      </c>
      <c r="Z561" s="10">
        <f>3/24000000*OO[[#This Row],[82 (29JUN1985 03:00:00)-Water Temperature (C)]]*OO[[#This Row],[24]]</f>
        <v>0</v>
      </c>
      <c r="AA561" s="10">
        <f>3/24000000*OO[[#This Row],[83 (29JUN1985 06:00:00)-Water Temperature (C)]]*OO[[#This Row],[25]]</f>
        <v>0</v>
      </c>
      <c r="AB561" s="10">
        <f>3/24000000*OO[[#This Row],[84 (29JUN1985 09:00:00)-Water Temperature (C)]]*OO[[#This Row],[26]]</f>
        <v>0</v>
      </c>
      <c r="AC561" s="10">
        <f>3/24000000*OO[[#This Row],[85 (29JUN1985 12:00:00)-Water Temperature (C)]]*OO[[#This Row],[27]]</f>
        <v>0</v>
      </c>
      <c r="AD561" s="10">
        <f>3/24000000*OO[[#This Row],[86 (29JUN1985 15:00:00)-Water Temperature (C)]]*OO[[#This Row],[28]]</f>
        <v>0</v>
      </c>
      <c r="AE561" s="10">
        <f>3/24000000*OO[[#This Row],[88 (29JUN1985 21:00:00)-Water Temperature (C)]]*OO[[#This Row],[30]]</f>
        <v>0</v>
      </c>
      <c r="AF561" s="10">
        <f>3/24000000*OO[[#This Row],[88 (29JUN1985 21:00:00)-Water Temperature (C)]]*OO[[#This Row],[30]]</f>
        <v>0</v>
      </c>
      <c r="AG561" s="10">
        <f>3/24000000*OO[[#This Row],[89 (30JUN1985 00:00:00)-Water Temperature (C)]]*OO[[#This Row],[31]]</f>
        <v>0</v>
      </c>
      <c r="AH561" s="10">
        <f>3/24000000*OO[[#This Row],[90 (30JUN1985 03:00:00)-Water Temperature (C)]]*OO[[#This Row],[32]]</f>
        <v>0</v>
      </c>
      <c r="AI561" s="10">
        <f>3/24000000*OO[[#This Row],[91 (30JUN1985 06:00:00)-Water Temperature (C)]]*OO[[#This Row],[33]]</f>
        <v>0</v>
      </c>
      <c r="AJ561" s="10">
        <f>3/24000000*OO[[#This Row],[92 (30JUN1985 09:00:00)-Water Temperature (C)]]*OO[[#This Row],[34]]</f>
        <v>0</v>
      </c>
      <c r="AK561" s="10">
        <f>3/24000000*OO[[#This Row],[93 (30JUN1985 12:00:00)-Water Temperature (C)]]*OO[[#This Row],[35]]</f>
        <v>0</v>
      </c>
      <c r="AL561" s="10">
        <f>3/24000000*OO[[#This Row],[94 (30JUN1985 15:00:00)-Water Temperature (C)]]*OO[[#This Row],[36]]</f>
        <v>0</v>
      </c>
      <c r="AM561" s="10">
        <f>3/24000000*OO[[#This Row],[95 (30JUN1985 18:00:00)-Water Temperature (C)]]*OO[[#This Row],[37]]</f>
        <v>0</v>
      </c>
      <c r="AN561" s="10">
        <f>3/24000000*OO[[#This Row],[96 (30JUN1985 21:00:00)-Water Temperature (C)]]*OO[[#This Row],[38]]</f>
        <v>0</v>
      </c>
      <c r="AO561" s="10">
        <f>3/24000000*OO[[#This Row],[97 (01JUL1985 00:00:00)-Water Temperature (C)]]*OO[[#This Row],[39]]</f>
        <v>0</v>
      </c>
      <c r="AP561" s="10">
        <f>3/24000000*OO[[#This Row],[98 (01JUL1985 03:00:00)-Water Temperature (C)]]*OO[[#This Row],[40]]</f>
        <v>0</v>
      </c>
      <c r="AQ561" s="10">
        <f>3/24000000*OO[[#This Row],[99 (01JUL1985 06:00:00)-Water Temperature (C)]]*OO[[#This Row],[41]]</f>
        <v>0</v>
      </c>
      <c r="AR561" s="10">
        <f>3/24000000*OO[[#This Row],[100 (01JUL1985 09:00:00)-Water Temperature (C)]]*OO[[#This Row],[42]]</f>
        <v>0</v>
      </c>
      <c r="AS561" s="10">
        <f>3/24000000*OO[[#This Row],[101 (01JUL1985 12:00:00)-Water Temperature (C)]]*OO[[#This Row],[43]]</f>
        <v>0</v>
      </c>
      <c r="AT561" s="10">
        <f>3/24000000*OO[[#This Row],[102 (01JUL1985 15:00:00)-Water Temperature (C)]]*OO[[#This Row],[44]]</f>
        <v>0</v>
      </c>
      <c r="AU561" s="10">
        <f>3/24000000*OO[[#This Row],[103 (01JUL1985 18:00:00)-Water Temperature (C)]]*OO[[#This Row],[45]]</f>
        <v>0</v>
      </c>
      <c r="AV561" s="10">
        <f>3/24000000*OO[[#This Row],[104 (01JUL1985 21:00:00)-Water Temperature (C)]]*OO[[#This Row],[46]]</f>
        <v>0</v>
      </c>
      <c r="AW561" s="10">
        <f>3/24000000*OO[[#This Row],[105 (02JUL1985 00:00:00)-Water Temperature (C)]]*OO[[#This Row],[47]]</f>
        <v>0</v>
      </c>
      <c r="AX561" s="10">
        <f>3/24000000*OO[[#This Row],[106 (02JUL1985 03:00:00)-Water Temperature (C)]]*OO[[#This Row],[48]]</f>
        <v>0</v>
      </c>
      <c r="AY561" s="10">
        <f>3/24000000*OO[[#This Row],[107 (02JUL1985 06:00:00)-Water Temperature (C)]]*OO[[#This Row],[49]]</f>
        <v>0</v>
      </c>
      <c r="AZ561" s="10">
        <f>3/24000000*OO[[#This Row],[108 (02JUL1985 09:00:00)-Water Temperature (C)]]*OO[[#This Row],[50]]</f>
        <v>0</v>
      </c>
      <c r="BA561" s="10">
        <f>3/24000000*OO[[#This Row],[109 (02JUL1985 12:00:00)-Water Temperature (C)]]*OO[[#This Row],[51]]</f>
        <v>0</v>
      </c>
      <c r="BB561" s="10">
        <f>3/24000000*OO[[#This Row],[110 (02JUL1985 15:00:00)-Water Temperature (C)]]*OO[[#This Row],[52]]</f>
        <v>0</v>
      </c>
      <c r="BC561" s="10">
        <f>3/24000000*OO[[#This Row],[111 (02JUL1985 18:00:00)-Water Temperature (C)]]*OO[[#This Row],[53]]</f>
        <v>0</v>
      </c>
      <c r="BD561" s="10">
        <f>3/24000000*OO[[#This Row],[112 (02JUL1985 21:00:00)-Water Temperature (C)]]*OO[[#This Row],[54]]</f>
        <v>0</v>
      </c>
      <c r="BE561" s="10">
        <f>3/24000000*OO[[#This Row],[113 (03JUL1985 00:00:00)-Water Temperature (C)]]*OO[[#This Row],[55]]</f>
        <v>0</v>
      </c>
      <c r="BF561" s="10">
        <f>3/24000000*OO[[#This Row],[114 (03JUL1985 03:00:00)-Water Temperature (C)]]*OO[[#This Row],[56]]</f>
        <v>0</v>
      </c>
      <c r="BG561" s="10">
        <f>3/24000000*OO[[#This Row],[115 (03JUL1985 06:00:00)-Water Temperature (C)]]*OO[[#This Row],[57]]</f>
        <v>0</v>
      </c>
      <c r="BH561" s="10">
        <f>3/24000000*OO[[#This Row],[116 (03JUL1985 09:00:00)-Water Temperature (C)]]*OO[[#This Row],[58]]</f>
        <v>0</v>
      </c>
      <c r="BI561" s="10">
        <f>3/24000000*OO[[#This Row],[117 (03JUL1985 12:00:00)-Water Temperature (C)]]*OO[[#This Row],[59]]</f>
        <v>0</v>
      </c>
      <c r="BJ561" s="10">
        <f>3/24000000*OO[[#This Row],[118 (03JUL1985 15:00:00)-Water Temperature (C)]]*OO[[#This Row],[60]]</f>
        <v>0</v>
      </c>
      <c r="BK561" s="10">
        <f>3/24000000*OO[[#This Row],[119 (03JUL1985 18:00:00)-Water Temperature (C)]]*OO[[#This Row],[61]]</f>
        <v>0</v>
      </c>
      <c r="BL561" s="10">
        <f>3/24000000*OO[[#This Row],[120 (03JUL1985 21:00:00)-Water Temperature (C)]]*OO[[#This Row],[62]]</f>
        <v>0</v>
      </c>
      <c r="BM561" s="10">
        <f>3/24000000*OO[[#This Row],[121 (04JUL1985 00:00:00)-Water Temperature (C)]]*OO[[#This Row],[63]]</f>
        <v>0</v>
      </c>
      <c r="BN561" s="10">
        <f>3/24000000*OO[[#This Row],[122 (04JUL1985 03:00:00)-Water Temperature (C)]]*OO[[#This Row],[64]]</f>
        <v>0</v>
      </c>
      <c r="BO561" s="10">
        <f>3/24000000*OO[[#This Row],[123 (04JUL1985 06:00:00)-Water Temperature (C)]]*OO[[#This Row],[65]]</f>
        <v>0</v>
      </c>
      <c r="BP561" s="10">
        <f>3/24000000*OO[[#This Row],[124 (04JUL1985 09:00:00)-Water Temperature (C)]]*OO[[#This Row],[66]]</f>
        <v>0</v>
      </c>
      <c r="BQ561" s="10">
        <f>3/24000000*OO[[#This Row],[125 (04JUL1985 12:00:00)-Water Temperature (C)]]*OO[[#This Row],[67]]</f>
        <v>0</v>
      </c>
      <c r="BR561" s="10">
        <f>3/24000000*OO[[#This Row],[126 (04JUL1985 15:00:00)-Water Temperature (C)]]*OO[[#This Row],[68]]</f>
        <v>0</v>
      </c>
      <c r="BS561" s="10">
        <f>3/24000000*OO[[#This Row],[127 (04JUL1985 18:00:00)-Water Temperature (C)]]*OO[[#This Row],[69]]</f>
        <v>0</v>
      </c>
      <c r="BT561" s="10">
        <f>3/24000000*OO[[#This Row],[128 (04JUL1985 21:00:00)-Water Temperature (C)]]*OO[[#This Row],[70]]</f>
        <v>0</v>
      </c>
      <c r="BU561" s="10">
        <f>3/24000000*OO[[#This Row],[129 (05JUL1985 00:00:00)-Water Temperature (C)]]*OO[[#This Row],[71]]</f>
        <v>0</v>
      </c>
      <c r="BV561" s="10">
        <f>3/24000000*OO[[#This Row],[130 (05JUL1985 03:00:00)-Water Temperature (C)]]*OO[[#This Row],[72]]</f>
        <v>0</v>
      </c>
      <c r="BW561" s="10">
        <f>3/24000000*OO[[#This Row],[131 (05JUL1985 06:00:00)-Water Temperature (C)]]*OO[[#This Row],[73]]</f>
        <v>0</v>
      </c>
      <c r="BX561" s="10">
        <f>3/24000000*OO[[#This Row],[132 (05JUL1985 09:00:00)-Water Temperature (C)]]*OO[[#This Row],[74]]</f>
        <v>0</v>
      </c>
      <c r="BY561" s="10">
        <f>3/24000000*OO[[#This Row],[133 (05JUL1985 12:00:00)-Water Temperature (C)]]*OO[[#This Row],[75]]</f>
        <v>0</v>
      </c>
      <c r="BZ561" s="10">
        <f>3/24000000*OO[[#This Row],[134 (05JUL1985 15:00:00)-Water Temperature (C)]]*OO[[#This Row],[76]]</f>
        <v>0</v>
      </c>
      <c r="CA561" s="10">
        <f>3/24000000*OO[[#This Row],[135 (05JUL1985 18:00:00)-Water Temperature (C)]]*OO[[#This Row],[77]]</f>
        <v>0</v>
      </c>
      <c r="CB561" s="10">
        <f>3/24000000*OO[[#This Row],[136 (05JUL1985 21:00:00)-Water Temperature (C)]]*OO[[#This Row],[78]]</f>
        <v>0</v>
      </c>
      <c r="CC561" s="10">
        <f>3/24000000*OO[[#This Row],[137 (06JUL1985 00:00:00)-Water Temperature (C)]]*OO[[#This Row],[79]]</f>
        <v>0</v>
      </c>
      <c r="CD561" s="10">
        <f>3/24000000*OO[[#This Row],[138 (06JUL1985 03:00:00)-Water Temperature (C)]]*OO[[#This Row],[80]]</f>
        <v>0</v>
      </c>
      <c r="CE561" s="10">
        <f>3/24000000*OO[[#This Row],[139 (06JUL1985 06:00:00)-Water Temperature (C)]]*OO[[#This Row],[81]]</f>
        <v>0</v>
      </c>
      <c r="CF561" s="10">
        <f>3/24000000*OO[[#This Row],[140 (06JUL1985 09:00:00)-Water Temperature (C)]]*OO[[#This Row],[82]]</f>
        <v>0</v>
      </c>
      <c r="CG561" s="10">
        <f>3/24000000*OO[[#This Row],[141 (06JUL1985 12:00:00)-Water Temperature (C)]]*OO[[#This Row],[83]]</f>
        <v>0</v>
      </c>
      <c r="CH561" s="10">
        <f>3/24000000*OO[[#This Row],[142 (06JUL1985 15:00:00)-Water Temperature (C)]]*OO[[#This Row],[84]]</f>
        <v>0</v>
      </c>
      <c r="CI561" s="10">
        <f>3/24000000*OO[[#This Row],[143 (06JUL1985 18:00:00)-Water Temperature (C)]]*OO[[#This Row],[85]]</f>
        <v>0</v>
      </c>
      <c r="CJ561" s="10">
        <f>3/24000000*OO[[#This Row],[144 (06JUL1985 21:00:00)-Water Temperature (C)]]*OO[[#This Row],[86]]</f>
        <v>0</v>
      </c>
      <c r="CK561" s="10">
        <f>3/24000000*OO[[#This Row],[145 (07JUL1985 00:00:00)-Water Temperature (C)]]*OO[[#This Row],[87]]</f>
        <v>6.1461230253500002E-15</v>
      </c>
      <c r="CL561" s="10">
        <f>3/24000000*OO[[#This Row],[146 (07JUL1985 03:00:00)-Water Temperature (C)]]*OO[[#This Row],[88]]</f>
        <v>1.1614121584316249E-13</v>
      </c>
      <c r="CM561" s="10">
        <f>3/24000000*OO[[#This Row],[147 (07JUL1985 06:00:00)-Water Temperature (C)]]*OO[[#This Row],[89]]</f>
        <v>5.5267830879799998E-13</v>
      </c>
      <c r="CN561" s="10">
        <f>3/24000000*OO[[#This Row],[148 (07JUL1985 09:00:00)-Water Temperature (C)]]*OO[[#This Row],[90]]</f>
        <v>1.6703000865359999E-12</v>
      </c>
      <c r="CO561" s="10">
        <f>3/24000000*OO[[#This Row],[149 (07JUL1985 12:00:00)-Water Temperature (C)]]*OO[[#This Row],[91]]</f>
        <v>4.0343553259199992E-12</v>
      </c>
      <c r="CP561" s="10">
        <f>3/24000000*OO[[#This Row],[150 (07JUL1985 15:00:00)-Water Temperature (C)]]*OO[[#This Row],[92]]</f>
        <v>8.6009995257549985E-12</v>
      </c>
      <c r="CQ561" s="10">
        <f>3/24000000*OO[[#This Row],[151 (07JUL1985 18:00:00)-Water Temperature (C)]]*OO[[#This Row],[93]]</f>
        <v>1.6891946382187501E-11</v>
      </c>
      <c r="CR561" s="10">
        <f>3/24000000*OO[[#This Row],[152 (07JUL1985 21:00:00)-Water Temperature (C)]]*OO[[#This Row],[94]]</f>
        <v>3.1235211403345004E-11</v>
      </c>
      <c r="CS561" s="10">
        <f>3/24000000*OO[[#This Row],[153 (08JUL1985 00:00:00)-Water Temperature (C)]]*OO[[#This Row],[95]]</f>
        <v>5.5284828367999998E-11</v>
      </c>
      <c r="CT561" s="10">
        <f>3/24000000*OO[[#This Row],[154 (08JUL1985 03:00:00)-Water Temperature (C)]]*OO[[#This Row],[96]]</f>
        <v>9.46721618436E-11</v>
      </c>
      <c r="CU561" s="10">
        <f>3/24000000*OO[[#This Row],[155 (08JUL1985 06:00:00)-Water Temperature (C)]]*OO[[#This Row],[97]]</f>
        <v>1.5717657501349999E-10</v>
      </c>
      <c r="CV561" s="10">
        <f>3/24000000*OO[[#This Row],[156 (08JUL1985 09:00:00)-Water Temperature (C)]]*OO[[#This Row],[98]]</f>
        <v>2.5397709972137501E-10</v>
      </c>
      <c r="CW561" s="10">
        <f>3/24000000*OO[[#This Row],[157 (08JUL1985 12:00:00)-Water Temperature (C)]]*OO[[#This Row],[99]]</f>
        <v>4.0079679573599997E-10</v>
      </c>
    </row>
    <row r="562" spans="1:102" x14ac:dyDescent="0.35">
      <c r="A562" t="s">
        <v>569</v>
      </c>
      <c r="B562">
        <v>6870.28</v>
      </c>
      <c r="C562" s="10">
        <f>3/24*OO[[#This Row],[59 (26JUN1985 06:00:00)-Water Temperature (C)]]*OO[[#This Row],[1]]/SUM(OO[1])</f>
        <v>0</v>
      </c>
      <c r="D562" s="10">
        <f>3/24*OO[[#This Row],[60 (26JUN1985 09:00:00)-Water Temperature (C)]]*OO[[#This Row],[2]]/SUM(OO[2])</f>
        <v>0</v>
      </c>
      <c r="E562" s="10">
        <f>3/24*OO[[#This Row],[61 (26JUN1985 12:00:00)-Water Temperature (C)]]*OO[[#This Row],[3]]/SUM(OO[3])</f>
        <v>0</v>
      </c>
      <c r="F562" s="10">
        <f>3/24*OO[[#This Row],[62 (26JUN1985 15:00:00)-Water Temperature (C)]]*OO[[#This Row],[4]]/SUM(OO[4])</f>
        <v>0</v>
      </c>
      <c r="G562" s="10">
        <f>3/24*OO[[#This Row],[63 (26JUN1985 18:00:00)-Water Temperature (C)]]*OO[[#This Row],[5]]/SUM(OO[5])</f>
        <v>0</v>
      </c>
      <c r="H562" s="10">
        <f>3/24*OO[[#This Row],[64 (26JUN1985 21:00:00)-Water Temperature (C)]]*OO[[#This Row],[6]]/SUM(OO[6])</f>
        <v>0</v>
      </c>
      <c r="I562" s="10">
        <f>3/24*OO[[#This Row],[65 (27JUN1985 00:00:00)-Water Temperature (C)]]*OO[[#This Row],[7]]/SUM(OO[7])</f>
        <v>0</v>
      </c>
      <c r="J562" s="10">
        <f>3/24*OO[[#This Row],[66 (27JUN1985 03:00:00)-Water Temperature (C)]]*OO[[#This Row],[8]]/SUM(OO[8])</f>
        <v>0</v>
      </c>
      <c r="K562" s="10">
        <f>3/24*OO[[#This Row],[67 (27JUN1985 06:00:00)-Water Temperature (C)]]*OO[[#This Row],[9]]/SUM(OO[9])</f>
        <v>0</v>
      </c>
      <c r="L562" s="10">
        <f>3/24*OO[[#This Row],[68 (27JUN1985 09:00:00)-Water Temperature (C)]]*OO[[#This Row],[10]]/SUM(OO[10])</f>
        <v>0</v>
      </c>
      <c r="M562" s="10">
        <f>3/24*OO[[#This Row],[69 (27JUN1985 12:00:00)-Water Temperature (C)]]*OO[[#This Row],[11]]/SUM(OO[11])</f>
        <v>0</v>
      </c>
      <c r="N562" s="10">
        <f>3/24*OO[[#This Row],[70 (27JUN1985 15:00:00)-Water Temperature (C)]]*OO[[#This Row],[12]]/SUM(OO[12])</f>
        <v>0</v>
      </c>
      <c r="O562" s="10">
        <f>3/24*OO[[#This Row],[71 (27JUN1985 18:00:00)-Water Temperature (C)]]*OO[[#This Row],[13]]/SUM(OO[13])</f>
        <v>0</v>
      </c>
      <c r="P562" s="10">
        <f>3/24*OO[[#This Row],[72 (27JUN1985 21:00:00)-Water Temperature (C)]]*OO[[#This Row],[14]]/SUM(OO[14])</f>
        <v>0</v>
      </c>
      <c r="Q562" s="10">
        <f>3/24*OO[[#This Row],[73 (28JUN1985 00:00:00)-Water Temperature (C)]]*OO[[#This Row],[15]]/SUM(OO[15])</f>
        <v>0</v>
      </c>
      <c r="R562" s="10">
        <f>3/24*OO[[#This Row],[74 (28JUN1985 03:00:00)-Water Temperature (C)]]*OO[[#This Row],[16]]/SUM(OO[16])</f>
        <v>0</v>
      </c>
      <c r="S562" s="10">
        <f>3/24*OO[[#This Row],[75 (28JUN1985 06:00:00)-Water Temperature (C)]]*OO[[#This Row],[17]]/SUM(OO[17])</f>
        <v>0</v>
      </c>
      <c r="T562" s="10">
        <f>3/24*OO[[#This Row],[76 (28JUN1985 09:00:00)-Water Temperature (C)]]*OO[[#This Row],[18]]/SUM(OO[18])</f>
        <v>0</v>
      </c>
      <c r="U562" s="10">
        <f>3/24*OO[[#This Row],[77 (28JUN1985 12:00:00)-Water Temperature (C)]]*OO[[#This Row],[19]]/SUM(OO[19])</f>
        <v>0</v>
      </c>
      <c r="V562" s="10">
        <f>3/24000000*OO[[#This Row],[78 (28JUN1985 15:00:00)-Water Temperature (C)]]*OO[[#This Row],[20]]</f>
        <v>0</v>
      </c>
      <c r="W562" s="10">
        <f>3/24000000*OO[[#This Row],[79 (28JUN1985 18:00:00)-Water Temperature (C)]]*OO[[#This Row],[21]]</f>
        <v>0</v>
      </c>
      <c r="X562" s="10">
        <f>3/24000000*OO[[#This Row],[80 (28JUN1985 21:00:00)-Water Temperature (C)]]*OO[[#This Row],[22]]</f>
        <v>0</v>
      </c>
      <c r="Y562" s="10">
        <f>3/24000000*OO[[#This Row],[81 (29JUN1985 00:00:00)-Water Temperature (C)]]*OO[[#This Row],[23]]</f>
        <v>0</v>
      </c>
      <c r="Z562" s="10">
        <f>3/24000000*OO[[#This Row],[82 (29JUN1985 03:00:00)-Water Temperature (C)]]*OO[[#This Row],[24]]</f>
        <v>0</v>
      </c>
      <c r="AA562" s="10">
        <f>3/24000000*OO[[#This Row],[83 (29JUN1985 06:00:00)-Water Temperature (C)]]*OO[[#This Row],[25]]</f>
        <v>0</v>
      </c>
      <c r="AB562" s="10">
        <f>3/24000000*OO[[#This Row],[84 (29JUN1985 09:00:00)-Water Temperature (C)]]*OO[[#This Row],[26]]</f>
        <v>0</v>
      </c>
      <c r="AC562" s="10">
        <f>3/24000000*OO[[#This Row],[85 (29JUN1985 12:00:00)-Water Temperature (C)]]*OO[[#This Row],[27]]</f>
        <v>0</v>
      </c>
      <c r="AD562" s="10">
        <f>3/24000000*OO[[#This Row],[86 (29JUN1985 15:00:00)-Water Temperature (C)]]*OO[[#This Row],[28]]</f>
        <v>0</v>
      </c>
      <c r="AE562" s="10">
        <f>3/24000000*OO[[#This Row],[88 (29JUN1985 21:00:00)-Water Temperature (C)]]*OO[[#This Row],[30]]</f>
        <v>0</v>
      </c>
      <c r="AF562" s="10">
        <f>3/24000000*OO[[#This Row],[88 (29JUN1985 21:00:00)-Water Temperature (C)]]*OO[[#This Row],[30]]</f>
        <v>0</v>
      </c>
      <c r="AG562" s="10">
        <f>3/24000000*OO[[#This Row],[89 (30JUN1985 00:00:00)-Water Temperature (C)]]*OO[[#This Row],[31]]</f>
        <v>0</v>
      </c>
      <c r="AH562" s="10">
        <f>3/24000000*OO[[#This Row],[90 (30JUN1985 03:00:00)-Water Temperature (C)]]*OO[[#This Row],[32]]</f>
        <v>0</v>
      </c>
      <c r="AI562" s="10">
        <f>3/24000000*OO[[#This Row],[91 (30JUN1985 06:00:00)-Water Temperature (C)]]*OO[[#This Row],[33]]</f>
        <v>0</v>
      </c>
      <c r="AJ562" s="10">
        <f>3/24000000*OO[[#This Row],[92 (30JUN1985 09:00:00)-Water Temperature (C)]]*OO[[#This Row],[34]]</f>
        <v>0</v>
      </c>
      <c r="AK562" s="10">
        <f>3/24000000*OO[[#This Row],[93 (30JUN1985 12:00:00)-Water Temperature (C)]]*OO[[#This Row],[35]]</f>
        <v>0</v>
      </c>
      <c r="AL562" s="10">
        <f>3/24000000*OO[[#This Row],[94 (30JUN1985 15:00:00)-Water Temperature (C)]]*OO[[#This Row],[36]]</f>
        <v>0</v>
      </c>
      <c r="AM562" s="10">
        <f>3/24000000*OO[[#This Row],[95 (30JUN1985 18:00:00)-Water Temperature (C)]]*OO[[#This Row],[37]]</f>
        <v>0</v>
      </c>
      <c r="AN562" s="10">
        <f>3/24000000*OO[[#This Row],[96 (30JUN1985 21:00:00)-Water Temperature (C)]]*OO[[#This Row],[38]]</f>
        <v>0</v>
      </c>
      <c r="AO562" s="10">
        <f>3/24000000*OO[[#This Row],[97 (01JUL1985 00:00:00)-Water Temperature (C)]]*OO[[#This Row],[39]]</f>
        <v>0</v>
      </c>
      <c r="AP562" s="10">
        <f>3/24000000*OO[[#This Row],[98 (01JUL1985 03:00:00)-Water Temperature (C)]]*OO[[#This Row],[40]]</f>
        <v>0</v>
      </c>
      <c r="AQ562" s="10">
        <f>3/24000000*OO[[#This Row],[99 (01JUL1985 06:00:00)-Water Temperature (C)]]*OO[[#This Row],[41]]</f>
        <v>0</v>
      </c>
      <c r="AR562" s="10">
        <f>3/24000000*OO[[#This Row],[100 (01JUL1985 09:00:00)-Water Temperature (C)]]*OO[[#This Row],[42]]</f>
        <v>0</v>
      </c>
      <c r="AS562" s="10">
        <f>3/24000000*OO[[#This Row],[101 (01JUL1985 12:00:00)-Water Temperature (C)]]*OO[[#This Row],[43]]</f>
        <v>0</v>
      </c>
      <c r="AT562" s="10">
        <f>3/24000000*OO[[#This Row],[102 (01JUL1985 15:00:00)-Water Temperature (C)]]*OO[[#This Row],[44]]</f>
        <v>0</v>
      </c>
      <c r="AU562" s="10">
        <f>3/24000000*OO[[#This Row],[103 (01JUL1985 18:00:00)-Water Temperature (C)]]*OO[[#This Row],[45]]</f>
        <v>0</v>
      </c>
      <c r="AV562" s="10">
        <f>3/24000000*OO[[#This Row],[104 (01JUL1985 21:00:00)-Water Temperature (C)]]*OO[[#This Row],[46]]</f>
        <v>0</v>
      </c>
      <c r="AW562" s="10">
        <f>3/24000000*OO[[#This Row],[105 (02JUL1985 00:00:00)-Water Temperature (C)]]*OO[[#This Row],[47]]</f>
        <v>0</v>
      </c>
      <c r="AX562" s="10">
        <f>3/24000000*OO[[#This Row],[106 (02JUL1985 03:00:00)-Water Temperature (C)]]*OO[[#This Row],[48]]</f>
        <v>0</v>
      </c>
      <c r="AY562" s="10">
        <f>3/24000000*OO[[#This Row],[107 (02JUL1985 06:00:00)-Water Temperature (C)]]*OO[[#This Row],[49]]</f>
        <v>0</v>
      </c>
      <c r="AZ562" s="10">
        <f>3/24000000*OO[[#This Row],[108 (02JUL1985 09:00:00)-Water Temperature (C)]]*OO[[#This Row],[50]]</f>
        <v>0</v>
      </c>
      <c r="BA562" s="10">
        <f>3/24000000*OO[[#This Row],[109 (02JUL1985 12:00:00)-Water Temperature (C)]]*OO[[#This Row],[51]]</f>
        <v>0</v>
      </c>
      <c r="BB562" s="10">
        <f>3/24000000*OO[[#This Row],[110 (02JUL1985 15:00:00)-Water Temperature (C)]]*OO[[#This Row],[52]]</f>
        <v>0</v>
      </c>
      <c r="BC562" s="10">
        <f>3/24000000*OO[[#This Row],[111 (02JUL1985 18:00:00)-Water Temperature (C)]]*OO[[#This Row],[53]]</f>
        <v>0</v>
      </c>
      <c r="BD562" s="10">
        <f>3/24000000*OO[[#This Row],[112 (02JUL1985 21:00:00)-Water Temperature (C)]]*OO[[#This Row],[54]]</f>
        <v>0</v>
      </c>
      <c r="BE562" s="10">
        <f>3/24000000*OO[[#This Row],[113 (03JUL1985 00:00:00)-Water Temperature (C)]]*OO[[#This Row],[55]]</f>
        <v>0</v>
      </c>
      <c r="BF562" s="10">
        <f>3/24000000*OO[[#This Row],[114 (03JUL1985 03:00:00)-Water Temperature (C)]]*OO[[#This Row],[56]]</f>
        <v>0</v>
      </c>
      <c r="BG562" s="10">
        <f>3/24000000*OO[[#This Row],[115 (03JUL1985 06:00:00)-Water Temperature (C)]]*OO[[#This Row],[57]]</f>
        <v>0</v>
      </c>
      <c r="BH562" s="10">
        <f>3/24000000*OO[[#This Row],[116 (03JUL1985 09:00:00)-Water Temperature (C)]]*OO[[#This Row],[58]]</f>
        <v>0</v>
      </c>
      <c r="BI562" s="10">
        <f>3/24000000*OO[[#This Row],[117 (03JUL1985 12:00:00)-Water Temperature (C)]]*OO[[#This Row],[59]]</f>
        <v>0</v>
      </c>
      <c r="BJ562" s="10">
        <f>3/24000000*OO[[#This Row],[118 (03JUL1985 15:00:00)-Water Temperature (C)]]*OO[[#This Row],[60]]</f>
        <v>0</v>
      </c>
      <c r="BK562" s="10">
        <f>3/24000000*OO[[#This Row],[119 (03JUL1985 18:00:00)-Water Temperature (C)]]*OO[[#This Row],[61]]</f>
        <v>0</v>
      </c>
      <c r="BL562" s="10">
        <f>3/24000000*OO[[#This Row],[120 (03JUL1985 21:00:00)-Water Temperature (C)]]*OO[[#This Row],[62]]</f>
        <v>0</v>
      </c>
      <c r="BM562" s="10">
        <f>3/24000000*OO[[#This Row],[121 (04JUL1985 00:00:00)-Water Temperature (C)]]*OO[[#This Row],[63]]</f>
        <v>0</v>
      </c>
      <c r="BN562" s="10">
        <f>3/24000000*OO[[#This Row],[122 (04JUL1985 03:00:00)-Water Temperature (C)]]*OO[[#This Row],[64]]</f>
        <v>0</v>
      </c>
      <c r="BO562" s="10">
        <f>3/24000000*OO[[#This Row],[123 (04JUL1985 06:00:00)-Water Temperature (C)]]*OO[[#This Row],[65]]</f>
        <v>0</v>
      </c>
      <c r="BP562" s="10">
        <f>3/24000000*OO[[#This Row],[124 (04JUL1985 09:00:00)-Water Temperature (C)]]*OO[[#This Row],[66]]</f>
        <v>0</v>
      </c>
      <c r="BQ562" s="10">
        <f>3/24000000*OO[[#This Row],[125 (04JUL1985 12:00:00)-Water Temperature (C)]]*OO[[#This Row],[67]]</f>
        <v>0</v>
      </c>
      <c r="BR562" s="10">
        <f>3/24000000*OO[[#This Row],[126 (04JUL1985 15:00:00)-Water Temperature (C)]]*OO[[#This Row],[68]]</f>
        <v>0</v>
      </c>
      <c r="BS562" s="10">
        <f>3/24000000*OO[[#This Row],[127 (04JUL1985 18:00:00)-Water Temperature (C)]]*OO[[#This Row],[69]]</f>
        <v>0</v>
      </c>
      <c r="BT562" s="10">
        <f>3/24000000*OO[[#This Row],[128 (04JUL1985 21:00:00)-Water Temperature (C)]]*OO[[#This Row],[70]]</f>
        <v>0</v>
      </c>
      <c r="BU562" s="10">
        <f>3/24000000*OO[[#This Row],[129 (05JUL1985 00:00:00)-Water Temperature (C)]]*OO[[#This Row],[71]]</f>
        <v>0</v>
      </c>
      <c r="BV562" s="10">
        <f>3/24000000*OO[[#This Row],[130 (05JUL1985 03:00:00)-Water Temperature (C)]]*OO[[#This Row],[72]]</f>
        <v>0</v>
      </c>
      <c r="BW562" s="10">
        <f>3/24000000*OO[[#This Row],[131 (05JUL1985 06:00:00)-Water Temperature (C)]]*OO[[#This Row],[73]]</f>
        <v>0</v>
      </c>
      <c r="BX562" s="10">
        <f>3/24000000*OO[[#This Row],[132 (05JUL1985 09:00:00)-Water Temperature (C)]]*OO[[#This Row],[74]]</f>
        <v>0</v>
      </c>
      <c r="BY562" s="10">
        <f>3/24000000*OO[[#This Row],[133 (05JUL1985 12:00:00)-Water Temperature (C)]]*OO[[#This Row],[75]]</f>
        <v>0</v>
      </c>
      <c r="BZ562" s="10">
        <f>3/24000000*OO[[#This Row],[134 (05JUL1985 15:00:00)-Water Temperature (C)]]*OO[[#This Row],[76]]</f>
        <v>0</v>
      </c>
      <c r="CA562" s="10">
        <f>3/24000000*OO[[#This Row],[135 (05JUL1985 18:00:00)-Water Temperature (C)]]*OO[[#This Row],[77]]</f>
        <v>0</v>
      </c>
      <c r="CB562" s="10">
        <f>3/24000000*OO[[#This Row],[136 (05JUL1985 21:00:00)-Water Temperature (C)]]*OO[[#This Row],[78]]</f>
        <v>0</v>
      </c>
      <c r="CC562" s="10">
        <f>3/24000000*OO[[#This Row],[137 (06JUL1985 00:00:00)-Water Temperature (C)]]*OO[[#This Row],[79]]</f>
        <v>0</v>
      </c>
      <c r="CD562" s="10">
        <f>3/24000000*OO[[#This Row],[138 (06JUL1985 03:00:00)-Water Temperature (C)]]*OO[[#This Row],[80]]</f>
        <v>0</v>
      </c>
      <c r="CE562" s="10">
        <f>3/24000000*OO[[#This Row],[139 (06JUL1985 06:00:00)-Water Temperature (C)]]*OO[[#This Row],[81]]</f>
        <v>0</v>
      </c>
      <c r="CF562" s="10">
        <f>3/24000000*OO[[#This Row],[140 (06JUL1985 09:00:00)-Water Temperature (C)]]*OO[[#This Row],[82]]</f>
        <v>0</v>
      </c>
      <c r="CG562" s="10">
        <f>3/24000000*OO[[#This Row],[141 (06JUL1985 12:00:00)-Water Temperature (C)]]*OO[[#This Row],[83]]</f>
        <v>0</v>
      </c>
      <c r="CH562" s="10">
        <f>3/24000000*OO[[#This Row],[142 (06JUL1985 15:00:00)-Water Temperature (C)]]*OO[[#This Row],[84]]</f>
        <v>0</v>
      </c>
      <c r="CI562" s="10">
        <f>3/24000000*OO[[#This Row],[143 (06JUL1985 18:00:00)-Water Temperature (C)]]*OO[[#This Row],[85]]</f>
        <v>0</v>
      </c>
      <c r="CJ562" s="10">
        <f>3/24000000*OO[[#This Row],[144 (06JUL1985 21:00:00)-Water Temperature (C)]]*OO[[#This Row],[86]]</f>
        <v>0</v>
      </c>
      <c r="CK562" s="10">
        <f>3/24000000*OO[[#This Row],[145 (07JUL1985 00:00:00)-Water Temperature (C)]]*OO[[#This Row],[87]]</f>
        <v>3.9457671292175004E-17</v>
      </c>
      <c r="CL562" s="10">
        <f>3/24000000*OO[[#This Row],[146 (07JUL1985 03:00:00)-Water Temperature (C)]]*OO[[#This Row],[88]]</f>
        <v>1.8425905167719998E-15</v>
      </c>
      <c r="CM562" s="10">
        <f>3/24000000*OO[[#This Row],[147 (07JUL1985 06:00:00)-Water Temperature (C)]]*OO[[#This Row],[89]]</f>
        <v>1.357872267778125E-14</v>
      </c>
      <c r="CN562" s="10">
        <f>3/24000000*OO[[#This Row],[148 (07JUL1985 09:00:00)-Water Temperature (C)]]*OO[[#This Row],[90]]</f>
        <v>5.4344144628324995E-14</v>
      </c>
      <c r="CO562" s="10">
        <f>3/24000000*OO[[#This Row],[149 (07JUL1985 12:00:00)-Water Temperature (C)]]*OO[[#This Row],[91]]</f>
        <v>1.6002424867432499E-13</v>
      </c>
      <c r="CP562" s="10">
        <f>3/24000000*OO[[#This Row],[150 (07JUL1985 15:00:00)-Water Temperature (C)]]*OO[[#This Row],[92]]</f>
        <v>3.9400431306937502E-13</v>
      </c>
      <c r="CQ562" s="10">
        <f>3/24000000*OO[[#This Row],[151 (07JUL1985 18:00:00)-Water Temperature (C)]]*OO[[#This Row],[93]]</f>
        <v>8.6414927304649989E-13</v>
      </c>
      <c r="CR562" s="10">
        <f>3/24000000*OO[[#This Row],[152 (07JUL1985 21:00:00)-Water Temperature (C)]]*OO[[#This Row],[94]]</f>
        <v>1.7481616391643751E-12</v>
      </c>
      <c r="CS562" s="10">
        <f>3/24000000*OO[[#This Row],[153 (08JUL1985 00:00:00)-Water Temperature (C)]]*OO[[#This Row],[95]]</f>
        <v>3.3384998526577502E-12</v>
      </c>
      <c r="CT562" s="10">
        <f>3/24000000*OO[[#This Row],[154 (08JUL1985 03:00:00)-Water Temperature (C)]]*OO[[#This Row],[96]]</f>
        <v>5.9864063810237498E-12</v>
      </c>
      <c r="CU562" s="10">
        <f>3/24000000*OO[[#This Row],[155 (08JUL1985 06:00:00)-Water Temperature (C)]]*OO[[#This Row],[97]]</f>
        <v>1.004564233981125E-11</v>
      </c>
      <c r="CV562" s="10">
        <f>3/24000000*OO[[#This Row],[156 (08JUL1985 09:00:00)-Water Temperature (C)]]*OO[[#This Row],[98]]</f>
        <v>1.6390931463175001E-11</v>
      </c>
      <c r="CW562" s="10">
        <f>3/24000000*OO[[#This Row],[157 (08JUL1985 12:00:00)-Water Temperature (C)]]*OO[[#This Row],[99]]</f>
        <v>2.6115211213368752E-11</v>
      </c>
    </row>
    <row r="563" spans="1:102" x14ac:dyDescent="0.35">
      <c r="A563" t="s">
        <v>570</v>
      </c>
      <c r="B563">
        <v>6174.1080000000002</v>
      </c>
      <c r="C563" s="10">
        <f>3/24*OO[[#This Row],[59 (26JUN1985 06:00:00)-Water Temperature (C)]]*OO[[#This Row],[1]]/SUM(OO[1])</f>
        <v>0</v>
      </c>
      <c r="D563" s="10">
        <f>3/24*OO[[#This Row],[60 (26JUN1985 09:00:00)-Water Temperature (C)]]*OO[[#This Row],[2]]/SUM(OO[2])</f>
        <v>0</v>
      </c>
      <c r="E563" s="10">
        <f>3/24*OO[[#This Row],[61 (26JUN1985 12:00:00)-Water Temperature (C)]]*OO[[#This Row],[3]]/SUM(OO[3])</f>
        <v>0</v>
      </c>
      <c r="F563" s="10">
        <f>3/24*OO[[#This Row],[62 (26JUN1985 15:00:00)-Water Temperature (C)]]*OO[[#This Row],[4]]/SUM(OO[4])</f>
        <v>0</v>
      </c>
      <c r="G563" s="10">
        <f>3/24*OO[[#This Row],[63 (26JUN1985 18:00:00)-Water Temperature (C)]]*OO[[#This Row],[5]]/SUM(OO[5])</f>
        <v>0</v>
      </c>
      <c r="H563" s="10">
        <f>3/24*OO[[#This Row],[64 (26JUN1985 21:00:00)-Water Temperature (C)]]*OO[[#This Row],[6]]/SUM(OO[6])</f>
        <v>0</v>
      </c>
      <c r="I563" s="10">
        <f>3/24*OO[[#This Row],[65 (27JUN1985 00:00:00)-Water Temperature (C)]]*OO[[#This Row],[7]]/SUM(OO[7])</f>
        <v>0</v>
      </c>
      <c r="J563" s="10">
        <f>3/24*OO[[#This Row],[66 (27JUN1985 03:00:00)-Water Temperature (C)]]*OO[[#This Row],[8]]/SUM(OO[8])</f>
        <v>0</v>
      </c>
      <c r="K563" s="10">
        <f>3/24*OO[[#This Row],[67 (27JUN1985 06:00:00)-Water Temperature (C)]]*OO[[#This Row],[9]]/SUM(OO[9])</f>
        <v>0</v>
      </c>
      <c r="L563" s="10">
        <f>3/24*OO[[#This Row],[68 (27JUN1985 09:00:00)-Water Temperature (C)]]*OO[[#This Row],[10]]/SUM(OO[10])</f>
        <v>0</v>
      </c>
      <c r="M563" s="10">
        <f>3/24*OO[[#This Row],[69 (27JUN1985 12:00:00)-Water Temperature (C)]]*OO[[#This Row],[11]]/SUM(OO[11])</f>
        <v>0</v>
      </c>
      <c r="N563" s="10">
        <f>3/24*OO[[#This Row],[70 (27JUN1985 15:00:00)-Water Temperature (C)]]*OO[[#This Row],[12]]/SUM(OO[12])</f>
        <v>0</v>
      </c>
      <c r="O563" s="10">
        <f>3/24*OO[[#This Row],[71 (27JUN1985 18:00:00)-Water Temperature (C)]]*OO[[#This Row],[13]]/SUM(OO[13])</f>
        <v>0</v>
      </c>
      <c r="P563" s="10">
        <f>3/24*OO[[#This Row],[72 (27JUN1985 21:00:00)-Water Temperature (C)]]*OO[[#This Row],[14]]/SUM(OO[14])</f>
        <v>0</v>
      </c>
      <c r="Q563" s="10">
        <f>3/24*OO[[#This Row],[73 (28JUN1985 00:00:00)-Water Temperature (C)]]*OO[[#This Row],[15]]/SUM(OO[15])</f>
        <v>0</v>
      </c>
      <c r="R563" s="10">
        <f>3/24*OO[[#This Row],[74 (28JUN1985 03:00:00)-Water Temperature (C)]]*OO[[#This Row],[16]]/SUM(OO[16])</f>
        <v>0</v>
      </c>
      <c r="S563" s="10">
        <f>3/24*OO[[#This Row],[75 (28JUN1985 06:00:00)-Water Temperature (C)]]*OO[[#This Row],[17]]/SUM(OO[17])</f>
        <v>0</v>
      </c>
      <c r="T563" s="10">
        <f>3/24*OO[[#This Row],[76 (28JUN1985 09:00:00)-Water Temperature (C)]]*OO[[#This Row],[18]]/SUM(OO[18])</f>
        <v>0</v>
      </c>
      <c r="U563" s="10">
        <f>3/24*OO[[#This Row],[77 (28JUN1985 12:00:00)-Water Temperature (C)]]*OO[[#This Row],[19]]/SUM(OO[19])</f>
        <v>0</v>
      </c>
      <c r="V563" s="10">
        <f>3/24000000*OO[[#This Row],[78 (28JUN1985 15:00:00)-Water Temperature (C)]]*OO[[#This Row],[20]]</f>
        <v>0</v>
      </c>
      <c r="W563" s="10">
        <f>3/24000000*OO[[#This Row],[79 (28JUN1985 18:00:00)-Water Temperature (C)]]*OO[[#This Row],[21]]</f>
        <v>0</v>
      </c>
      <c r="X563" s="10">
        <f>3/24000000*OO[[#This Row],[80 (28JUN1985 21:00:00)-Water Temperature (C)]]*OO[[#This Row],[22]]</f>
        <v>0</v>
      </c>
      <c r="Y563" s="10">
        <f>3/24000000*OO[[#This Row],[81 (29JUN1985 00:00:00)-Water Temperature (C)]]*OO[[#This Row],[23]]</f>
        <v>0</v>
      </c>
      <c r="Z563" s="10">
        <f>3/24000000*OO[[#This Row],[82 (29JUN1985 03:00:00)-Water Temperature (C)]]*OO[[#This Row],[24]]</f>
        <v>0</v>
      </c>
      <c r="AA563" s="10">
        <f>3/24000000*OO[[#This Row],[83 (29JUN1985 06:00:00)-Water Temperature (C)]]*OO[[#This Row],[25]]</f>
        <v>0</v>
      </c>
      <c r="AB563" s="10">
        <f>3/24000000*OO[[#This Row],[84 (29JUN1985 09:00:00)-Water Temperature (C)]]*OO[[#This Row],[26]]</f>
        <v>0</v>
      </c>
      <c r="AC563" s="10">
        <f>3/24000000*OO[[#This Row],[85 (29JUN1985 12:00:00)-Water Temperature (C)]]*OO[[#This Row],[27]]</f>
        <v>0</v>
      </c>
      <c r="AD563" s="10">
        <f>3/24000000*OO[[#This Row],[86 (29JUN1985 15:00:00)-Water Temperature (C)]]*OO[[#This Row],[28]]</f>
        <v>0</v>
      </c>
      <c r="AE563" s="10">
        <f>3/24000000*OO[[#This Row],[88 (29JUN1985 21:00:00)-Water Temperature (C)]]*OO[[#This Row],[30]]</f>
        <v>0</v>
      </c>
      <c r="AF563" s="10">
        <f>3/24000000*OO[[#This Row],[88 (29JUN1985 21:00:00)-Water Temperature (C)]]*OO[[#This Row],[30]]</f>
        <v>0</v>
      </c>
      <c r="AG563" s="10">
        <f>3/24000000*OO[[#This Row],[89 (30JUN1985 00:00:00)-Water Temperature (C)]]*OO[[#This Row],[31]]</f>
        <v>0</v>
      </c>
      <c r="AH563" s="10">
        <f>3/24000000*OO[[#This Row],[90 (30JUN1985 03:00:00)-Water Temperature (C)]]*OO[[#This Row],[32]]</f>
        <v>0</v>
      </c>
      <c r="AI563" s="10">
        <f>3/24000000*OO[[#This Row],[91 (30JUN1985 06:00:00)-Water Temperature (C)]]*OO[[#This Row],[33]]</f>
        <v>0</v>
      </c>
      <c r="AJ563" s="10">
        <f>3/24000000*OO[[#This Row],[92 (30JUN1985 09:00:00)-Water Temperature (C)]]*OO[[#This Row],[34]]</f>
        <v>0</v>
      </c>
      <c r="AK563" s="10">
        <f>3/24000000*OO[[#This Row],[93 (30JUN1985 12:00:00)-Water Temperature (C)]]*OO[[#This Row],[35]]</f>
        <v>0</v>
      </c>
      <c r="AL563" s="10">
        <f>3/24000000*OO[[#This Row],[94 (30JUN1985 15:00:00)-Water Temperature (C)]]*OO[[#This Row],[36]]</f>
        <v>0</v>
      </c>
      <c r="AM563" s="10">
        <f>3/24000000*OO[[#This Row],[95 (30JUN1985 18:00:00)-Water Temperature (C)]]*OO[[#This Row],[37]]</f>
        <v>0</v>
      </c>
      <c r="AN563" s="10">
        <f>3/24000000*OO[[#This Row],[96 (30JUN1985 21:00:00)-Water Temperature (C)]]*OO[[#This Row],[38]]</f>
        <v>0</v>
      </c>
      <c r="AO563" s="10">
        <f>3/24000000*OO[[#This Row],[97 (01JUL1985 00:00:00)-Water Temperature (C)]]*OO[[#This Row],[39]]</f>
        <v>0</v>
      </c>
      <c r="AP563" s="10">
        <f>3/24000000*OO[[#This Row],[98 (01JUL1985 03:00:00)-Water Temperature (C)]]*OO[[#This Row],[40]]</f>
        <v>0</v>
      </c>
      <c r="AQ563" s="10">
        <f>3/24000000*OO[[#This Row],[99 (01JUL1985 06:00:00)-Water Temperature (C)]]*OO[[#This Row],[41]]</f>
        <v>0</v>
      </c>
      <c r="AR563" s="10">
        <f>3/24000000*OO[[#This Row],[100 (01JUL1985 09:00:00)-Water Temperature (C)]]*OO[[#This Row],[42]]</f>
        <v>0</v>
      </c>
      <c r="AS563" s="10">
        <f>3/24000000*OO[[#This Row],[101 (01JUL1985 12:00:00)-Water Temperature (C)]]*OO[[#This Row],[43]]</f>
        <v>0</v>
      </c>
      <c r="AT563" s="10">
        <f>3/24000000*OO[[#This Row],[102 (01JUL1985 15:00:00)-Water Temperature (C)]]*OO[[#This Row],[44]]</f>
        <v>0</v>
      </c>
      <c r="AU563" s="10">
        <f>3/24000000*OO[[#This Row],[103 (01JUL1985 18:00:00)-Water Temperature (C)]]*OO[[#This Row],[45]]</f>
        <v>0</v>
      </c>
      <c r="AV563" s="10">
        <f>3/24000000*OO[[#This Row],[104 (01JUL1985 21:00:00)-Water Temperature (C)]]*OO[[#This Row],[46]]</f>
        <v>0</v>
      </c>
      <c r="AW563" s="10">
        <f>3/24000000*OO[[#This Row],[105 (02JUL1985 00:00:00)-Water Temperature (C)]]*OO[[#This Row],[47]]</f>
        <v>0</v>
      </c>
      <c r="AX563" s="10">
        <f>3/24000000*OO[[#This Row],[106 (02JUL1985 03:00:00)-Water Temperature (C)]]*OO[[#This Row],[48]]</f>
        <v>0</v>
      </c>
      <c r="AY563" s="10">
        <f>3/24000000*OO[[#This Row],[107 (02JUL1985 06:00:00)-Water Temperature (C)]]*OO[[#This Row],[49]]</f>
        <v>0</v>
      </c>
      <c r="AZ563" s="10">
        <f>3/24000000*OO[[#This Row],[108 (02JUL1985 09:00:00)-Water Temperature (C)]]*OO[[#This Row],[50]]</f>
        <v>0</v>
      </c>
      <c r="BA563" s="10">
        <f>3/24000000*OO[[#This Row],[109 (02JUL1985 12:00:00)-Water Temperature (C)]]*OO[[#This Row],[51]]</f>
        <v>0</v>
      </c>
      <c r="BB563" s="10">
        <f>3/24000000*OO[[#This Row],[110 (02JUL1985 15:00:00)-Water Temperature (C)]]*OO[[#This Row],[52]]</f>
        <v>0</v>
      </c>
      <c r="BC563" s="10">
        <f>3/24000000*OO[[#This Row],[111 (02JUL1985 18:00:00)-Water Temperature (C)]]*OO[[#This Row],[53]]</f>
        <v>0</v>
      </c>
      <c r="BD563" s="10">
        <f>3/24000000*OO[[#This Row],[112 (02JUL1985 21:00:00)-Water Temperature (C)]]*OO[[#This Row],[54]]</f>
        <v>0</v>
      </c>
      <c r="BE563" s="10">
        <f>3/24000000*OO[[#This Row],[113 (03JUL1985 00:00:00)-Water Temperature (C)]]*OO[[#This Row],[55]]</f>
        <v>0</v>
      </c>
      <c r="BF563" s="10">
        <f>3/24000000*OO[[#This Row],[114 (03JUL1985 03:00:00)-Water Temperature (C)]]*OO[[#This Row],[56]]</f>
        <v>0</v>
      </c>
      <c r="BG563" s="10">
        <f>3/24000000*OO[[#This Row],[115 (03JUL1985 06:00:00)-Water Temperature (C)]]*OO[[#This Row],[57]]</f>
        <v>0</v>
      </c>
      <c r="BH563" s="10">
        <f>3/24000000*OO[[#This Row],[116 (03JUL1985 09:00:00)-Water Temperature (C)]]*OO[[#This Row],[58]]</f>
        <v>0</v>
      </c>
      <c r="BI563" s="10">
        <f>3/24000000*OO[[#This Row],[117 (03JUL1985 12:00:00)-Water Temperature (C)]]*OO[[#This Row],[59]]</f>
        <v>0</v>
      </c>
      <c r="BJ563" s="10">
        <f>3/24000000*OO[[#This Row],[118 (03JUL1985 15:00:00)-Water Temperature (C)]]*OO[[#This Row],[60]]</f>
        <v>0</v>
      </c>
      <c r="BK563" s="10">
        <f>3/24000000*OO[[#This Row],[119 (03JUL1985 18:00:00)-Water Temperature (C)]]*OO[[#This Row],[61]]</f>
        <v>0</v>
      </c>
      <c r="BL563" s="10">
        <f>3/24000000*OO[[#This Row],[120 (03JUL1985 21:00:00)-Water Temperature (C)]]*OO[[#This Row],[62]]</f>
        <v>0</v>
      </c>
      <c r="BM563" s="10">
        <f>3/24000000*OO[[#This Row],[121 (04JUL1985 00:00:00)-Water Temperature (C)]]*OO[[#This Row],[63]]</f>
        <v>0</v>
      </c>
      <c r="BN563" s="10">
        <f>3/24000000*OO[[#This Row],[122 (04JUL1985 03:00:00)-Water Temperature (C)]]*OO[[#This Row],[64]]</f>
        <v>0</v>
      </c>
      <c r="BO563" s="10">
        <f>3/24000000*OO[[#This Row],[123 (04JUL1985 06:00:00)-Water Temperature (C)]]*OO[[#This Row],[65]]</f>
        <v>0</v>
      </c>
      <c r="BP563" s="10">
        <f>3/24000000*OO[[#This Row],[124 (04JUL1985 09:00:00)-Water Temperature (C)]]*OO[[#This Row],[66]]</f>
        <v>0</v>
      </c>
      <c r="BQ563" s="10">
        <f>3/24000000*OO[[#This Row],[125 (04JUL1985 12:00:00)-Water Temperature (C)]]*OO[[#This Row],[67]]</f>
        <v>0</v>
      </c>
      <c r="BR563" s="10">
        <f>3/24000000*OO[[#This Row],[126 (04JUL1985 15:00:00)-Water Temperature (C)]]*OO[[#This Row],[68]]</f>
        <v>0</v>
      </c>
      <c r="BS563" s="10">
        <f>3/24000000*OO[[#This Row],[127 (04JUL1985 18:00:00)-Water Temperature (C)]]*OO[[#This Row],[69]]</f>
        <v>0</v>
      </c>
      <c r="BT563" s="10">
        <f>3/24000000*OO[[#This Row],[128 (04JUL1985 21:00:00)-Water Temperature (C)]]*OO[[#This Row],[70]]</f>
        <v>0</v>
      </c>
      <c r="BU563" s="10">
        <f>3/24000000*OO[[#This Row],[129 (05JUL1985 00:00:00)-Water Temperature (C)]]*OO[[#This Row],[71]]</f>
        <v>0</v>
      </c>
      <c r="BV563" s="10">
        <f>3/24000000*OO[[#This Row],[130 (05JUL1985 03:00:00)-Water Temperature (C)]]*OO[[#This Row],[72]]</f>
        <v>0</v>
      </c>
      <c r="BW563" s="10">
        <f>3/24000000*OO[[#This Row],[131 (05JUL1985 06:00:00)-Water Temperature (C)]]*OO[[#This Row],[73]]</f>
        <v>0</v>
      </c>
      <c r="BX563" s="10">
        <f>3/24000000*OO[[#This Row],[132 (05JUL1985 09:00:00)-Water Temperature (C)]]*OO[[#This Row],[74]]</f>
        <v>0</v>
      </c>
      <c r="BY563" s="10">
        <f>3/24000000*OO[[#This Row],[133 (05JUL1985 12:00:00)-Water Temperature (C)]]*OO[[#This Row],[75]]</f>
        <v>0</v>
      </c>
      <c r="BZ563" s="10">
        <f>3/24000000*OO[[#This Row],[134 (05JUL1985 15:00:00)-Water Temperature (C)]]*OO[[#This Row],[76]]</f>
        <v>0</v>
      </c>
      <c r="CA563" s="10">
        <f>3/24000000*OO[[#This Row],[135 (05JUL1985 18:00:00)-Water Temperature (C)]]*OO[[#This Row],[77]]</f>
        <v>0</v>
      </c>
      <c r="CB563" s="10">
        <f>3/24000000*OO[[#This Row],[136 (05JUL1985 21:00:00)-Water Temperature (C)]]*OO[[#This Row],[78]]</f>
        <v>0</v>
      </c>
      <c r="CC563" s="10">
        <f>3/24000000*OO[[#This Row],[137 (06JUL1985 00:00:00)-Water Temperature (C)]]*OO[[#This Row],[79]]</f>
        <v>0</v>
      </c>
      <c r="CD563" s="10">
        <f>3/24000000*OO[[#This Row],[138 (06JUL1985 03:00:00)-Water Temperature (C)]]*OO[[#This Row],[80]]</f>
        <v>0</v>
      </c>
      <c r="CE563" s="10">
        <f>3/24000000*OO[[#This Row],[139 (06JUL1985 06:00:00)-Water Temperature (C)]]*OO[[#This Row],[81]]</f>
        <v>0</v>
      </c>
      <c r="CF563" s="10">
        <f>3/24000000*OO[[#This Row],[140 (06JUL1985 09:00:00)-Water Temperature (C)]]*OO[[#This Row],[82]]</f>
        <v>0</v>
      </c>
      <c r="CG563" s="10">
        <f>3/24000000*OO[[#This Row],[141 (06JUL1985 12:00:00)-Water Temperature (C)]]*OO[[#This Row],[83]]</f>
        <v>0</v>
      </c>
      <c r="CH563" s="10">
        <f>3/24000000*OO[[#This Row],[142 (06JUL1985 15:00:00)-Water Temperature (C)]]*OO[[#This Row],[84]]</f>
        <v>0</v>
      </c>
      <c r="CI563" s="10">
        <f>3/24000000*OO[[#This Row],[143 (06JUL1985 18:00:00)-Water Temperature (C)]]*OO[[#This Row],[85]]</f>
        <v>0</v>
      </c>
      <c r="CJ563" s="10">
        <f>3/24000000*OO[[#This Row],[144 (06JUL1985 21:00:00)-Water Temperature (C)]]*OO[[#This Row],[86]]</f>
        <v>0</v>
      </c>
      <c r="CK563" s="10">
        <f>3/24000000*OO[[#This Row],[145 (07JUL1985 00:00:00)-Water Temperature (C)]]*OO[[#This Row],[87]]</f>
        <v>-5.2177758000225001E-22</v>
      </c>
      <c r="CL563" s="10">
        <f>3/24000000*OO[[#This Row],[146 (07JUL1985 03:00:00)-Water Temperature (C)]]*OO[[#This Row],[88]]</f>
        <v>-3.0795614550182494E-21</v>
      </c>
      <c r="CM563" s="10">
        <f>3/24000000*OO[[#This Row],[147 (07JUL1985 06:00:00)-Water Temperature (C)]]*OO[[#This Row],[89]]</f>
        <v>-2.9987684150000003E-20</v>
      </c>
      <c r="CN563" s="10">
        <f>3/24000000*OO[[#This Row],[148 (07JUL1985 09:00:00)-Water Temperature (C)]]*OO[[#This Row],[90]]</f>
        <v>-3.4594696406199999E-20</v>
      </c>
      <c r="CO563" s="10">
        <f>3/24000000*OO[[#This Row],[149 (07JUL1985 12:00:00)-Water Temperature (C)]]*OO[[#This Row],[91]]</f>
        <v>-1.311932487534375E-20</v>
      </c>
      <c r="CP563" s="10">
        <f>3/24000000*OO[[#This Row],[150 (07JUL1985 15:00:00)-Water Temperature (C)]]*OO[[#This Row],[92]]</f>
        <v>2.51467518267525E-16</v>
      </c>
      <c r="CQ563" s="10">
        <f>3/24000000*OO[[#This Row],[151 (07JUL1985 18:00:00)-Water Temperature (C)]]*OO[[#This Row],[93]]</f>
        <v>2.5881071696294999E-15</v>
      </c>
      <c r="CR563" s="10">
        <f>3/24000000*OO[[#This Row],[152 (07JUL1985 21:00:00)-Water Temperature (C)]]*OO[[#This Row],[94]]</f>
        <v>1.0130705550502501E-14</v>
      </c>
      <c r="CS563" s="10">
        <f>3/24000000*OO[[#This Row],[153 (08JUL1985 00:00:00)-Water Temperature (C)]]*OO[[#This Row],[95]]</f>
        <v>2.8678075330762496E-14</v>
      </c>
      <c r="CT563" s="10">
        <f>3/24000000*OO[[#This Row],[154 (08JUL1985 03:00:00)-Water Temperature (C)]]*OO[[#This Row],[96]]</f>
        <v>6.8057881923375004E-14</v>
      </c>
      <c r="CU563" s="10">
        <f>3/24000000*OO[[#This Row],[155 (08JUL1985 06:00:00)-Water Temperature (C)]]*OO[[#This Row],[97]]</f>
        <v>1.3698281207205E-13</v>
      </c>
      <c r="CV563" s="10">
        <f>3/24000000*OO[[#This Row],[156 (08JUL1985 09:00:00)-Water Temperature (C)]]*OO[[#This Row],[98]]</f>
        <v>2.5152354171052496E-13</v>
      </c>
      <c r="CW563" s="10">
        <f>3/24000000*OO[[#This Row],[157 (08JUL1985 12:00:00)-Water Temperature (C)]]*OO[[#This Row],[99]]</f>
        <v>4.3745678748799997E-13</v>
      </c>
    </row>
    <row r="564" spans="1:102" x14ac:dyDescent="0.35">
      <c r="A564" t="s">
        <v>571</v>
      </c>
      <c r="B564">
        <v>4965.7870000000003</v>
      </c>
      <c r="C564" s="10">
        <f>3/24*OO[[#This Row],[59 (26JUN1985 06:00:00)-Water Temperature (C)]]*OO[[#This Row],[1]]/SUM(OO[1])</f>
        <v>0</v>
      </c>
      <c r="D564" s="10">
        <f>3/24*OO[[#This Row],[60 (26JUN1985 09:00:00)-Water Temperature (C)]]*OO[[#This Row],[2]]/SUM(OO[2])</f>
        <v>0</v>
      </c>
      <c r="E564" s="10">
        <f>3/24*OO[[#This Row],[61 (26JUN1985 12:00:00)-Water Temperature (C)]]*OO[[#This Row],[3]]/SUM(OO[3])</f>
        <v>0</v>
      </c>
      <c r="F564" s="10">
        <f>3/24*OO[[#This Row],[62 (26JUN1985 15:00:00)-Water Temperature (C)]]*OO[[#This Row],[4]]/SUM(OO[4])</f>
        <v>0</v>
      </c>
      <c r="G564" s="10">
        <f>3/24*OO[[#This Row],[63 (26JUN1985 18:00:00)-Water Temperature (C)]]*OO[[#This Row],[5]]/SUM(OO[5])</f>
        <v>0</v>
      </c>
      <c r="H564" s="10">
        <f>3/24*OO[[#This Row],[64 (26JUN1985 21:00:00)-Water Temperature (C)]]*OO[[#This Row],[6]]/SUM(OO[6])</f>
        <v>0</v>
      </c>
      <c r="I564" s="10">
        <f>3/24*OO[[#This Row],[65 (27JUN1985 00:00:00)-Water Temperature (C)]]*OO[[#This Row],[7]]/SUM(OO[7])</f>
        <v>0</v>
      </c>
      <c r="J564" s="10">
        <f>3/24*OO[[#This Row],[66 (27JUN1985 03:00:00)-Water Temperature (C)]]*OO[[#This Row],[8]]/SUM(OO[8])</f>
        <v>0</v>
      </c>
      <c r="K564" s="10">
        <f>3/24*OO[[#This Row],[67 (27JUN1985 06:00:00)-Water Temperature (C)]]*OO[[#This Row],[9]]/SUM(OO[9])</f>
        <v>0</v>
      </c>
      <c r="L564" s="10">
        <f>3/24*OO[[#This Row],[68 (27JUN1985 09:00:00)-Water Temperature (C)]]*OO[[#This Row],[10]]/SUM(OO[10])</f>
        <v>0</v>
      </c>
      <c r="M564" s="10">
        <f>3/24*OO[[#This Row],[69 (27JUN1985 12:00:00)-Water Temperature (C)]]*OO[[#This Row],[11]]/SUM(OO[11])</f>
        <v>0</v>
      </c>
      <c r="N564" s="10">
        <f>3/24*OO[[#This Row],[70 (27JUN1985 15:00:00)-Water Temperature (C)]]*OO[[#This Row],[12]]/SUM(OO[12])</f>
        <v>0</v>
      </c>
      <c r="O564" s="10">
        <f>3/24*OO[[#This Row],[71 (27JUN1985 18:00:00)-Water Temperature (C)]]*OO[[#This Row],[13]]/SUM(OO[13])</f>
        <v>0</v>
      </c>
      <c r="P564" s="10">
        <f>3/24*OO[[#This Row],[72 (27JUN1985 21:00:00)-Water Temperature (C)]]*OO[[#This Row],[14]]/SUM(OO[14])</f>
        <v>0</v>
      </c>
      <c r="Q564" s="10">
        <f>3/24*OO[[#This Row],[73 (28JUN1985 00:00:00)-Water Temperature (C)]]*OO[[#This Row],[15]]/SUM(OO[15])</f>
        <v>0</v>
      </c>
      <c r="R564" s="10">
        <f>3/24*OO[[#This Row],[74 (28JUN1985 03:00:00)-Water Temperature (C)]]*OO[[#This Row],[16]]/SUM(OO[16])</f>
        <v>0</v>
      </c>
      <c r="S564" s="10">
        <f>3/24*OO[[#This Row],[75 (28JUN1985 06:00:00)-Water Temperature (C)]]*OO[[#This Row],[17]]/SUM(OO[17])</f>
        <v>0</v>
      </c>
      <c r="T564" s="10">
        <f>3/24*OO[[#This Row],[76 (28JUN1985 09:00:00)-Water Temperature (C)]]*OO[[#This Row],[18]]/SUM(OO[18])</f>
        <v>0</v>
      </c>
      <c r="U564" s="10">
        <f>3/24*OO[[#This Row],[77 (28JUN1985 12:00:00)-Water Temperature (C)]]*OO[[#This Row],[19]]/SUM(OO[19])</f>
        <v>0</v>
      </c>
      <c r="V564" s="10">
        <f>3/24000000*OO[[#This Row],[78 (28JUN1985 15:00:00)-Water Temperature (C)]]*OO[[#This Row],[20]]</f>
        <v>0</v>
      </c>
      <c r="W564" s="10">
        <f>3/24000000*OO[[#This Row],[79 (28JUN1985 18:00:00)-Water Temperature (C)]]*OO[[#This Row],[21]]</f>
        <v>0</v>
      </c>
      <c r="X564" s="10">
        <f>3/24000000*OO[[#This Row],[80 (28JUN1985 21:00:00)-Water Temperature (C)]]*OO[[#This Row],[22]]</f>
        <v>0</v>
      </c>
      <c r="Y564" s="10">
        <f>3/24000000*OO[[#This Row],[81 (29JUN1985 00:00:00)-Water Temperature (C)]]*OO[[#This Row],[23]]</f>
        <v>0</v>
      </c>
      <c r="Z564" s="10">
        <f>3/24000000*OO[[#This Row],[82 (29JUN1985 03:00:00)-Water Temperature (C)]]*OO[[#This Row],[24]]</f>
        <v>0</v>
      </c>
      <c r="AA564" s="10">
        <f>3/24000000*OO[[#This Row],[83 (29JUN1985 06:00:00)-Water Temperature (C)]]*OO[[#This Row],[25]]</f>
        <v>0</v>
      </c>
      <c r="AB564" s="10">
        <f>3/24000000*OO[[#This Row],[84 (29JUN1985 09:00:00)-Water Temperature (C)]]*OO[[#This Row],[26]]</f>
        <v>0</v>
      </c>
      <c r="AC564" s="10">
        <f>3/24000000*OO[[#This Row],[85 (29JUN1985 12:00:00)-Water Temperature (C)]]*OO[[#This Row],[27]]</f>
        <v>0</v>
      </c>
      <c r="AD564" s="10">
        <f>3/24000000*OO[[#This Row],[86 (29JUN1985 15:00:00)-Water Temperature (C)]]*OO[[#This Row],[28]]</f>
        <v>0</v>
      </c>
      <c r="AE564" s="10">
        <f>3/24000000*OO[[#This Row],[88 (29JUN1985 21:00:00)-Water Temperature (C)]]*OO[[#This Row],[30]]</f>
        <v>0</v>
      </c>
      <c r="AF564" s="10">
        <f>3/24000000*OO[[#This Row],[88 (29JUN1985 21:00:00)-Water Temperature (C)]]*OO[[#This Row],[30]]</f>
        <v>0</v>
      </c>
      <c r="AG564" s="10">
        <f>3/24000000*OO[[#This Row],[89 (30JUN1985 00:00:00)-Water Temperature (C)]]*OO[[#This Row],[31]]</f>
        <v>0</v>
      </c>
      <c r="AH564" s="10">
        <f>3/24000000*OO[[#This Row],[90 (30JUN1985 03:00:00)-Water Temperature (C)]]*OO[[#This Row],[32]]</f>
        <v>0</v>
      </c>
      <c r="AI564" s="10">
        <f>3/24000000*OO[[#This Row],[91 (30JUN1985 06:00:00)-Water Temperature (C)]]*OO[[#This Row],[33]]</f>
        <v>0</v>
      </c>
      <c r="AJ564" s="10">
        <f>3/24000000*OO[[#This Row],[92 (30JUN1985 09:00:00)-Water Temperature (C)]]*OO[[#This Row],[34]]</f>
        <v>0</v>
      </c>
      <c r="AK564" s="10">
        <f>3/24000000*OO[[#This Row],[93 (30JUN1985 12:00:00)-Water Temperature (C)]]*OO[[#This Row],[35]]</f>
        <v>0</v>
      </c>
      <c r="AL564" s="10">
        <f>3/24000000*OO[[#This Row],[94 (30JUN1985 15:00:00)-Water Temperature (C)]]*OO[[#This Row],[36]]</f>
        <v>0</v>
      </c>
      <c r="AM564" s="10">
        <f>3/24000000*OO[[#This Row],[95 (30JUN1985 18:00:00)-Water Temperature (C)]]*OO[[#This Row],[37]]</f>
        <v>0</v>
      </c>
      <c r="AN564" s="10">
        <f>3/24000000*OO[[#This Row],[96 (30JUN1985 21:00:00)-Water Temperature (C)]]*OO[[#This Row],[38]]</f>
        <v>0</v>
      </c>
      <c r="AO564" s="10">
        <f>3/24000000*OO[[#This Row],[97 (01JUL1985 00:00:00)-Water Temperature (C)]]*OO[[#This Row],[39]]</f>
        <v>0</v>
      </c>
      <c r="AP564" s="10">
        <f>3/24000000*OO[[#This Row],[98 (01JUL1985 03:00:00)-Water Temperature (C)]]*OO[[#This Row],[40]]</f>
        <v>0</v>
      </c>
      <c r="AQ564" s="10">
        <f>3/24000000*OO[[#This Row],[99 (01JUL1985 06:00:00)-Water Temperature (C)]]*OO[[#This Row],[41]]</f>
        <v>0</v>
      </c>
      <c r="AR564" s="10">
        <f>3/24000000*OO[[#This Row],[100 (01JUL1985 09:00:00)-Water Temperature (C)]]*OO[[#This Row],[42]]</f>
        <v>0</v>
      </c>
      <c r="AS564" s="10">
        <f>3/24000000*OO[[#This Row],[101 (01JUL1985 12:00:00)-Water Temperature (C)]]*OO[[#This Row],[43]]</f>
        <v>0</v>
      </c>
      <c r="AT564" s="10">
        <f>3/24000000*OO[[#This Row],[102 (01JUL1985 15:00:00)-Water Temperature (C)]]*OO[[#This Row],[44]]</f>
        <v>0</v>
      </c>
      <c r="AU564" s="10">
        <f>3/24000000*OO[[#This Row],[103 (01JUL1985 18:00:00)-Water Temperature (C)]]*OO[[#This Row],[45]]</f>
        <v>0</v>
      </c>
      <c r="AV564" s="10">
        <f>3/24000000*OO[[#This Row],[104 (01JUL1985 21:00:00)-Water Temperature (C)]]*OO[[#This Row],[46]]</f>
        <v>0</v>
      </c>
      <c r="AW564" s="10">
        <f>3/24000000*OO[[#This Row],[105 (02JUL1985 00:00:00)-Water Temperature (C)]]*OO[[#This Row],[47]]</f>
        <v>0</v>
      </c>
      <c r="AX564" s="10">
        <f>3/24000000*OO[[#This Row],[106 (02JUL1985 03:00:00)-Water Temperature (C)]]*OO[[#This Row],[48]]</f>
        <v>0</v>
      </c>
      <c r="AY564" s="10">
        <f>3/24000000*OO[[#This Row],[107 (02JUL1985 06:00:00)-Water Temperature (C)]]*OO[[#This Row],[49]]</f>
        <v>0</v>
      </c>
      <c r="AZ564" s="10">
        <f>3/24000000*OO[[#This Row],[108 (02JUL1985 09:00:00)-Water Temperature (C)]]*OO[[#This Row],[50]]</f>
        <v>0</v>
      </c>
      <c r="BA564" s="10">
        <f>3/24000000*OO[[#This Row],[109 (02JUL1985 12:00:00)-Water Temperature (C)]]*OO[[#This Row],[51]]</f>
        <v>0</v>
      </c>
      <c r="BB564" s="10">
        <f>3/24000000*OO[[#This Row],[110 (02JUL1985 15:00:00)-Water Temperature (C)]]*OO[[#This Row],[52]]</f>
        <v>0</v>
      </c>
      <c r="BC564" s="10">
        <f>3/24000000*OO[[#This Row],[111 (02JUL1985 18:00:00)-Water Temperature (C)]]*OO[[#This Row],[53]]</f>
        <v>0</v>
      </c>
      <c r="BD564" s="10">
        <f>3/24000000*OO[[#This Row],[112 (02JUL1985 21:00:00)-Water Temperature (C)]]*OO[[#This Row],[54]]</f>
        <v>0</v>
      </c>
      <c r="BE564" s="10">
        <f>3/24000000*OO[[#This Row],[113 (03JUL1985 00:00:00)-Water Temperature (C)]]*OO[[#This Row],[55]]</f>
        <v>0</v>
      </c>
      <c r="BF564" s="10">
        <f>3/24000000*OO[[#This Row],[114 (03JUL1985 03:00:00)-Water Temperature (C)]]*OO[[#This Row],[56]]</f>
        <v>0</v>
      </c>
      <c r="BG564" s="10">
        <f>3/24000000*OO[[#This Row],[115 (03JUL1985 06:00:00)-Water Temperature (C)]]*OO[[#This Row],[57]]</f>
        <v>0</v>
      </c>
      <c r="BH564" s="10">
        <f>3/24000000*OO[[#This Row],[116 (03JUL1985 09:00:00)-Water Temperature (C)]]*OO[[#This Row],[58]]</f>
        <v>0</v>
      </c>
      <c r="BI564" s="10">
        <f>3/24000000*OO[[#This Row],[117 (03JUL1985 12:00:00)-Water Temperature (C)]]*OO[[#This Row],[59]]</f>
        <v>0</v>
      </c>
      <c r="BJ564" s="10">
        <f>3/24000000*OO[[#This Row],[118 (03JUL1985 15:00:00)-Water Temperature (C)]]*OO[[#This Row],[60]]</f>
        <v>0</v>
      </c>
      <c r="BK564" s="10">
        <f>3/24000000*OO[[#This Row],[119 (03JUL1985 18:00:00)-Water Temperature (C)]]*OO[[#This Row],[61]]</f>
        <v>0</v>
      </c>
      <c r="BL564" s="10">
        <f>3/24000000*OO[[#This Row],[120 (03JUL1985 21:00:00)-Water Temperature (C)]]*OO[[#This Row],[62]]</f>
        <v>0</v>
      </c>
      <c r="BM564" s="10">
        <f>3/24000000*OO[[#This Row],[121 (04JUL1985 00:00:00)-Water Temperature (C)]]*OO[[#This Row],[63]]</f>
        <v>0</v>
      </c>
      <c r="BN564" s="10">
        <f>3/24000000*OO[[#This Row],[122 (04JUL1985 03:00:00)-Water Temperature (C)]]*OO[[#This Row],[64]]</f>
        <v>0</v>
      </c>
      <c r="BO564" s="10">
        <f>3/24000000*OO[[#This Row],[123 (04JUL1985 06:00:00)-Water Temperature (C)]]*OO[[#This Row],[65]]</f>
        <v>0</v>
      </c>
      <c r="BP564" s="10">
        <f>3/24000000*OO[[#This Row],[124 (04JUL1985 09:00:00)-Water Temperature (C)]]*OO[[#This Row],[66]]</f>
        <v>0</v>
      </c>
      <c r="BQ564" s="10">
        <f>3/24000000*OO[[#This Row],[125 (04JUL1985 12:00:00)-Water Temperature (C)]]*OO[[#This Row],[67]]</f>
        <v>0</v>
      </c>
      <c r="BR564" s="10">
        <f>3/24000000*OO[[#This Row],[126 (04JUL1985 15:00:00)-Water Temperature (C)]]*OO[[#This Row],[68]]</f>
        <v>0</v>
      </c>
      <c r="BS564" s="10">
        <f>3/24000000*OO[[#This Row],[127 (04JUL1985 18:00:00)-Water Temperature (C)]]*OO[[#This Row],[69]]</f>
        <v>0</v>
      </c>
      <c r="BT564" s="10">
        <f>3/24000000*OO[[#This Row],[128 (04JUL1985 21:00:00)-Water Temperature (C)]]*OO[[#This Row],[70]]</f>
        <v>0</v>
      </c>
      <c r="BU564" s="10">
        <f>3/24000000*OO[[#This Row],[129 (05JUL1985 00:00:00)-Water Temperature (C)]]*OO[[#This Row],[71]]</f>
        <v>0</v>
      </c>
      <c r="BV564" s="10">
        <f>3/24000000*OO[[#This Row],[130 (05JUL1985 03:00:00)-Water Temperature (C)]]*OO[[#This Row],[72]]</f>
        <v>0</v>
      </c>
      <c r="BW564" s="10">
        <f>3/24000000*OO[[#This Row],[131 (05JUL1985 06:00:00)-Water Temperature (C)]]*OO[[#This Row],[73]]</f>
        <v>0</v>
      </c>
      <c r="BX564" s="10">
        <f>3/24000000*OO[[#This Row],[132 (05JUL1985 09:00:00)-Water Temperature (C)]]*OO[[#This Row],[74]]</f>
        <v>0</v>
      </c>
      <c r="BY564" s="10">
        <f>3/24000000*OO[[#This Row],[133 (05JUL1985 12:00:00)-Water Temperature (C)]]*OO[[#This Row],[75]]</f>
        <v>0</v>
      </c>
      <c r="BZ564" s="10">
        <f>3/24000000*OO[[#This Row],[134 (05JUL1985 15:00:00)-Water Temperature (C)]]*OO[[#This Row],[76]]</f>
        <v>0</v>
      </c>
      <c r="CA564" s="10">
        <f>3/24000000*OO[[#This Row],[135 (05JUL1985 18:00:00)-Water Temperature (C)]]*OO[[#This Row],[77]]</f>
        <v>0</v>
      </c>
      <c r="CB564" s="10">
        <f>3/24000000*OO[[#This Row],[136 (05JUL1985 21:00:00)-Water Temperature (C)]]*OO[[#This Row],[78]]</f>
        <v>0</v>
      </c>
      <c r="CC564" s="10">
        <f>3/24000000*OO[[#This Row],[137 (06JUL1985 00:00:00)-Water Temperature (C)]]*OO[[#This Row],[79]]</f>
        <v>0</v>
      </c>
      <c r="CD564" s="10">
        <f>3/24000000*OO[[#This Row],[138 (06JUL1985 03:00:00)-Water Temperature (C)]]*OO[[#This Row],[80]]</f>
        <v>0</v>
      </c>
      <c r="CE564" s="10">
        <f>3/24000000*OO[[#This Row],[139 (06JUL1985 06:00:00)-Water Temperature (C)]]*OO[[#This Row],[81]]</f>
        <v>0</v>
      </c>
      <c r="CF564" s="10">
        <f>3/24000000*OO[[#This Row],[140 (06JUL1985 09:00:00)-Water Temperature (C)]]*OO[[#This Row],[82]]</f>
        <v>0</v>
      </c>
      <c r="CG564" s="10">
        <f>3/24000000*OO[[#This Row],[141 (06JUL1985 12:00:00)-Water Temperature (C)]]*OO[[#This Row],[83]]</f>
        <v>0</v>
      </c>
      <c r="CH564" s="10">
        <f>3/24000000*OO[[#This Row],[142 (06JUL1985 15:00:00)-Water Temperature (C)]]*OO[[#This Row],[84]]</f>
        <v>0</v>
      </c>
      <c r="CI564" s="10">
        <f>3/24000000*OO[[#This Row],[143 (06JUL1985 18:00:00)-Water Temperature (C)]]*OO[[#This Row],[85]]</f>
        <v>0</v>
      </c>
      <c r="CJ564" s="10">
        <f>3/24000000*OO[[#This Row],[144 (06JUL1985 21:00:00)-Water Temperature (C)]]*OO[[#This Row],[86]]</f>
        <v>0</v>
      </c>
      <c r="CK564" s="10">
        <f>3/24000000*OO[[#This Row],[145 (07JUL1985 00:00:00)-Water Temperature (C)]]*OO[[#This Row],[87]]</f>
        <v>-1.34954498259E-25</v>
      </c>
      <c r="CL564" s="10">
        <f>3/24000000*OO[[#This Row],[146 (07JUL1985 03:00:00)-Water Temperature (C)]]*OO[[#This Row],[88]]</f>
        <v>-2.6864655186397499E-24</v>
      </c>
      <c r="CM564" s="10">
        <f>3/24000000*OO[[#This Row],[147 (07JUL1985 06:00:00)-Water Temperature (C)]]*OO[[#This Row],[89]]</f>
        <v>-6.0808732543124998E-23</v>
      </c>
      <c r="CN564" s="10">
        <f>3/24000000*OO[[#This Row],[148 (07JUL1985 09:00:00)-Water Temperature (C)]]*OO[[#This Row],[90]]</f>
        <v>-1.7076990540315E-22</v>
      </c>
      <c r="CO564" s="10">
        <f>3/24000000*OO[[#This Row],[149 (07JUL1985 12:00:00)-Water Temperature (C)]]*OO[[#This Row],[91]]</f>
        <v>-3.1156859389881248E-22</v>
      </c>
      <c r="CP564" s="10">
        <f>3/24000000*OO[[#This Row],[150 (07JUL1985 15:00:00)-Water Temperature (C)]]*OO[[#This Row],[92]]</f>
        <v>-8.2644776052224989E-23</v>
      </c>
      <c r="CQ564" s="10">
        <f>3/24000000*OO[[#This Row],[151 (07JUL1985 18:00:00)-Water Temperature (C)]]*OO[[#This Row],[93]]</f>
        <v>3.0450273322905E-17</v>
      </c>
      <c r="CR564" s="10">
        <f>3/24000000*OO[[#This Row],[152 (07JUL1985 21:00:00)-Water Temperature (C)]]*OO[[#This Row],[94]]</f>
        <v>2.4723976849747497E-16</v>
      </c>
      <c r="CS564" s="10">
        <f>3/24000000*OO[[#This Row],[153 (08JUL1985 00:00:00)-Water Temperature (C)]]*OO[[#This Row],[95]]</f>
        <v>9.7355645091387508E-16</v>
      </c>
      <c r="CT564" s="10">
        <f>3/24000000*OO[[#This Row],[154 (08JUL1985 03:00:00)-Water Temperature (C)]]*OO[[#This Row],[96]]</f>
        <v>2.8492620104502496E-15</v>
      </c>
      <c r="CU564" s="10">
        <f>3/24000000*OO[[#This Row],[155 (08JUL1985 06:00:00)-Water Temperature (C)]]*OO[[#This Row],[97]]</f>
        <v>6.8801114081349997E-15</v>
      </c>
      <c r="CV564" s="10">
        <f>3/24000000*OO[[#This Row],[156 (08JUL1985 09:00:00)-Water Temperature (C)]]*OO[[#This Row],[98]]</f>
        <v>1.4481472721450001E-14</v>
      </c>
      <c r="CW564" s="10">
        <f>3/24000000*OO[[#This Row],[157 (08JUL1985 12:00:00)-Water Temperature (C)]]*OO[[#This Row],[99]]</f>
        <v>2.7862020406911248E-14</v>
      </c>
    </row>
    <row r="565" spans="1:102" x14ac:dyDescent="0.35">
      <c r="A565" t="s">
        <v>572</v>
      </c>
      <c r="B565">
        <v>3104.9</v>
      </c>
      <c r="C565" s="10">
        <f>3/24*OO[[#This Row],[59 (26JUN1985 06:00:00)-Water Temperature (C)]]*OO[[#This Row],[1]]/SUM(OO[1])</f>
        <v>0</v>
      </c>
      <c r="D565" s="10">
        <f>3/24*OO[[#This Row],[60 (26JUN1985 09:00:00)-Water Temperature (C)]]*OO[[#This Row],[2]]/SUM(OO[2])</f>
        <v>0</v>
      </c>
      <c r="E565" s="10">
        <f>3/24*OO[[#This Row],[61 (26JUN1985 12:00:00)-Water Temperature (C)]]*OO[[#This Row],[3]]/SUM(OO[3])</f>
        <v>0</v>
      </c>
      <c r="F565" s="10">
        <f>3/24*OO[[#This Row],[62 (26JUN1985 15:00:00)-Water Temperature (C)]]*OO[[#This Row],[4]]/SUM(OO[4])</f>
        <v>0</v>
      </c>
      <c r="G565" s="10">
        <f>3/24*OO[[#This Row],[63 (26JUN1985 18:00:00)-Water Temperature (C)]]*OO[[#This Row],[5]]/SUM(OO[5])</f>
        <v>0</v>
      </c>
      <c r="H565" s="10">
        <f>3/24*OO[[#This Row],[64 (26JUN1985 21:00:00)-Water Temperature (C)]]*OO[[#This Row],[6]]/SUM(OO[6])</f>
        <v>0</v>
      </c>
      <c r="I565" s="10">
        <f>3/24*OO[[#This Row],[65 (27JUN1985 00:00:00)-Water Temperature (C)]]*OO[[#This Row],[7]]/SUM(OO[7])</f>
        <v>0</v>
      </c>
      <c r="J565" s="10">
        <f>3/24*OO[[#This Row],[66 (27JUN1985 03:00:00)-Water Temperature (C)]]*OO[[#This Row],[8]]/SUM(OO[8])</f>
        <v>0</v>
      </c>
      <c r="K565" s="10">
        <f>3/24*OO[[#This Row],[67 (27JUN1985 06:00:00)-Water Temperature (C)]]*OO[[#This Row],[9]]/SUM(OO[9])</f>
        <v>0</v>
      </c>
      <c r="L565" s="10">
        <f>3/24*OO[[#This Row],[68 (27JUN1985 09:00:00)-Water Temperature (C)]]*OO[[#This Row],[10]]/SUM(OO[10])</f>
        <v>0</v>
      </c>
      <c r="M565" s="10">
        <f>3/24*OO[[#This Row],[69 (27JUN1985 12:00:00)-Water Temperature (C)]]*OO[[#This Row],[11]]/SUM(OO[11])</f>
        <v>0</v>
      </c>
      <c r="N565" s="10">
        <f>3/24*OO[[#This Row],[70 (27JUN1985 15:00:00)-Water Temperature (C)]]*OO[[#This Row],[12]]/SUM(OO[12])</f>
        <v>0</v>
      </c>
      <c r="O565" s="10">
        <f>3/24*OO[[#This Row],[71 (27JUN1985 18:00:00)-Water Temperature (C)]]*OO[[#This Row],[13]]/SUM(OO[13])</f>
        <v>0</v>
      </c>
      <c r="P565" s="10">
        <f>3/24*OO[[#This Row],[72 (27JUN1985 21:00:00)-Water Temperature (C)]]*OO[[#This Row],[14]]/SUM(OO[14])</f>
        <v>0</v>
      </c>
      <c r="Q565" s="10">
        <f>3/24*OO[[#This Row],[73 (28JUN1985 00:00:00)-Water Temperature (C)]]*OO[[#This Row],[15]]/SUM(OO[15])</f>
        <v>0</v>
      </c>
      <c r="R565" s="10">
        <f>3/24*OO[[#This Row],[74 (28JUN1985 03:00:00)-Water Temperature (C)]]*OO[[#This Row],[16]]/SUM(OO[16])</f>
        <v>0</v>
      </c>
      <c r="S565" s="10">
        <f>3/24*OO[[#This Row],[75 (28JUN1985 06:00:00)-Water Temperature (C)]]*OO[[#This Row],[17]]/SUM(OO[17])</f>
        <v>0</v>
      </c>
      <c r="T565" s="10">
        <f>3/24*OO[[#This Row],[76 (28JUN1985 09:00:00)-Water Temperature (C)]]*OO[[#This Row],[18]]/SUM(OO[18])</f>
        <v>0</v>
      </c>
      <c r="U565" s="10">
        <f>3/24*OO[[#This Row],[77 (28JUN1985 12:00:00)-Water Temperature (C)]]*OO[[#This Row],[19]]/SUM(OO[19])</f>
        <v>0</v>
      </c>
      <c r="V565" s="10">
        <f>3/24000000*OO[[#This Row],[78 (28JUN1985 15:00:00)-Water Temperature (C)]]*OO[[#This Row],[20]]</f>
        <v>0</v>
      </c>
      <c r="W565" s="10">
        <f>3/24000000*OO[[#This Row],[79 (28JUN1985 18:00:00)-Water Temperature (C)]]*OO[[#This Row],[21]]</f>
        <v>0</v>
      </c>
      <c r="X565" s="10">
        <f>3/24000000*OO[[#This Row],[80 (28JUN1985 21:00:00)-Water Temperature (C)]]*OO[[#This Row],[22]]</f>
        <v>0</v>
      </c>
      <c r="Y565" s="10">
        <f>3/24000000*OO[[#This Row],[81 (29JUN1985 00:00:00)-Water Temperature (C)]]*OO[[#This Row],[23]]</f>
        <v>0</v>
      </c>
      <c r="Z565" s="10">
        <f>3/24000000*OO[[#This Row],[82 (29JUN1985 03:00:00)-Water Temperature (C)]]*OO[[#This Row],[24]]</f>
        <v>0</v>
      </c>
      <c r="AA565" s="10">
        <f>3/24000000*OO[[#This Row],[83 (29JUN1985 06:00:00)-Water Temperature (C)]]*OO[[#This Row],[25]]</f>
        <v>0</v>
      </c>
      <c r="AB565" s="10">
        <f>3/24000000*OO[[#This Row],[84 (29JUN1985 09:00:00)-Water Temperature (C)]]*OO[[#This Row],[26]]</f>
        <v>0</v>
      </c>
      <c r="AC565" s="10">
        <f>3/24000000*OO[[#This Row],[85 (29JUN1985 12:00:00)-Water Temperature (C)]]*OO[[#This Row],[27]]</f>
        <v>0</v>
      </c>
      <c r="AD565" s="10">
        <f>3/24000000*OO[[#This Row],[86 (29JUN1985 15:00:00)-Water Temperature (C)]]*OO[[#This Row],[28]]</f>
        <v>0</v>
      </c>
      <c r="AE565" s="10">
        <f>3/24000000*OO[[#This Row],[88 (29JUN1985 21:00:00)-Water Temperature (C)]]*OO[[#This Row],[30]]</f>
        <v>0</v>
      </c>
      <c r="AF565" s="10">
        <f>3/24000000*OO[[#This Row],[88 (29JUN1985 21:00:00)-Water Temperature (C)]]*OO[[#This Row],[30]]</f>
        <v>0</v>
      </c>
      <c r="AG565" s="10">
        <f>3/24000000*OO[[#This Row],[89 (30JUN1985 00:00:00)-Water Temperature (C)]]*OO[[#This Row],[31]]</f>
        <v>0</v>
      </c>
      <c r="AH565" s="10">
        <f>3/24000000*OO[[#This Row],[90 (30JUN1985 03:00:00)-Water Temperature (C)]]*OO[[#This Row],[32]]</f>
        <v>0</v>
      </c>
      <c r="AI565" s="10">
        <f>3/24000000*OO[[#This Row],[91 (30JUN1985 06:00:00)-Water Temperature (C)]]*OO[[#This Row],[33]]</f>
        <v>0</v>
      </c>
      <c r="AJ565" s="10">
        <f>3/24000000*OO[[#This Row],[92 (30JUN1985 09:00:00)-Water Temperature (C)]]*OO[[#This Row],[34]]</f>
        <v>0</v>
      </c>
      <c r="AK565" s="10">
        <f>3/24000000*OO[[#This Row],[93 (30JUN1985 12:00:00)-Water Temperature (C)]]*OO[[#This Row],[35]]</f>
        <v>0</v>
      </c>
      <c r="AL565" s="10">
        <f>3/24000000*OO[[#This Row],[94 (30JUN1985 15:00:00)-Water Temperature (C)]]*OO[[#This Row],[36]]</f>
        <v>0</v>
      </c>
      <c r="AM565" s="10">
        <f>3/24000000*OO[[#This Row],[95 (30JUN1985 18:00:00)-Water Temperature (C)]]*OO[[#This Row],[37]]</f>
        <v>0</v>
      </c>
      <c r="AN565" s="10">
        <f>3/24000000*OO[[#This Row],[96 (30JUN1985 21:00:00)-Water Temperature (C)]]*OO[[#This Row],[38]]</f>
        <v>0</v>
      </c>
      <c r="AO565" s="10">
        <f>3/24000000*OO[[#This Row],[97 (01JUL1985 00:00:00)-Water Temperature (C)]]*OO[[#This Row],[39]]</f>
        <v>0</v>
      </c>
      <c r="AP565" s="10">
        <f>3/24000000*OO[[#This Row],[98 (01JUL1985 03:00:00)-Water Temperature (C)]]*OO[[#This Row],[40]]</f>
        <v>0</v>
      </c>
      <c r="AQ565" s="10">
        <f>3/24000000*OO[[#This Row],[99 (01JUL1985 06:00:00)-Water Temperature (C)]]*OO[[#This Row],[41]]</f>
        <v>0</v>
      </c>
      <c r="AR565" s="10">
        <f>3/24000000*OO[[#This Row],[100 (01JUL1985 09:00:00)-Water Temperature (C)]]*OO[[#This Row],[42]]</f>
        <v>0</v>
      </c>
      <c r="AS565" s="10">
        <f>3/24000000*OO[[#This Row],[101 (01JUL1985 12:00:00)-Water Temperature (C)]]*OO[[#This Row],[43]]</f>
        <v>0</v>
      </c>
      <c r="AT565" s="10">
        <f>3/24000000*OO[[#This Row],[102 (01JUL1985 15:00:00)-Water Temperature (C)]]*OO[[#This Row],[44]]</f>
        <v>0</v>
      </c>
      <c r="AU565" s="10">
        <f>3/24000000*OO[[#This Row],[103 (01JUL1985 18:00:00)-Water Temperature (C)]]*OO[[#This Row],[45]]</f>
        <v>0</v>
      </c>
      <c r="AV565" s="10">
        <f>3/24000000*OO[[#This Row],[104 (01JUL1985 21:00:00)-Water Temperature (C)]]*OO[[#This Row],[46]]</f>
        <v>0</v>
      </c>
      <c r="AW565" s="10">
        <f>3/24000000*OO[[#This Row],[105 (02JUL1985 00:00:00)-Water Temperature (C)]]*OO[[#This Row],[47]]</f>
        <v>0</v>
      </c>
      <c r="AX565" s="10">
        <f>3/24000000*OO[[#This Row],[106 (02JUL1985 03:00:00)-Water Temperature (C)]]*OO[[#This Row],[48]]</f>
        <v>0</v>
      </c>
      <c r="AY565" s="10">
        <f>3/24000000*OO[[#This Row],[107 (02JUL1985 06:00:00)-Water Temperature (C)]]*OO[[#This Row],[49]]</f>
        <v>0</v>
      </c>
      <c r="AZ565" s="10">
        <f>3/24000000*OO[[#This Row],[108 (02JUL1985 09:00:00)-Water Temperature (C)]]*OO[[#This Row],[50]]</f>
        <v>0</v>
      </c>
      <c r="BA565" s="10">
        <f>3/24000000*OO[[#This Row],[109 (02JUL1985 12:00:00)-Water Temperature (C)]]*OO[[#This Row],[51]]</f>
        <v>0</v>
      </c>
      <c r="BB565" s="10">
        <f>3/24000000*OO[[#This Row],[110 (02JUL1985 15:00:00)-Water Temperature (C)]]*OO[[#This Row],[52]]</f>
        <v>0</v>
      </c>
      <c r="BC565" s="10">
        <f>3/24000000*OO[[#This Row],[111 (02JUL1985 18:00:00)-Water Temperature (C)]]*OO[[#This Row],[53]]</f>
        <v>0</v>
      </c>
      <c r="BD565" s="10">
        <f>3/24000000*OO[[#This Row],[112 (02JUL1985 21:00:00)-Water Temperature (C)]]*OO[[#This Row],[54]]</f>
        <v>0</v>
      </c>
      <c r="BE565" s="10">
        <f>3/24000000*OO[[#This Row],[113 (03JUL1985 00:00:00)-Water Temperature (C)]]*OO[[#This Row],[55]]</f>
        <v>0</v>
      </c>
      <c r="BF565" s="10">
        <f>3/24000000*OO[[#This Row],[114 (03JUL1985 03:00:00)-Water Temperature (C)]]*OO[[#This Row],[56]]</f>
        <v>0</v>
      </c>
      <c r="BG565" s="10">
        <f>3/24000000*OO[[#This Row],[115 (03JUL1985 06:00:00)-Water Temperature (C)]]*OO[[#This Row],[57]]</f>
        <v>0</v>
      </c>
      <c r="BH565" s="10">
        <f>3/24000000*OO[[#This Row],[116 (03JUL1985 09:00:00)-Water Temperature (C)]]*OO[[#This Row],[58]]</f>
        <v>0</v>
      </c>
      <c r="BI565" s="10">
        <f>3/24000000*OO[[#This Row],[117 (03JUL1985 12:00:00)-Water Temperature (C)]]*OO[[#This Row],[59]]</f>
        <v>0</v>
      </c>
      <c r="BJ565" s="10">
        <f>3/24000000*OO[[#This Row],[118 (03JUL1985 15:00:00)-Water Temperature (C)]]*OO[[#This Row],[60]]</f>
        <v>0</v>
      </c>
      <c r="BK565" s="10">
        <f>3/24000000*OO[[#This Row],[119 (03JUL1985 18:00:00)-Water Temperature (C)]]*OO[[#This Row],[61]]</f>
        <v>0</v>
      </c>
      <c r="BL565" s="10">
        <f>3/24000000*OO[[#This Row],[120 (03JUL1985 21:00:00)-Water Temperature (C)]]*OO[[#This Row],[62]]</f>
        <v>0</v>
      </c>
      <c r="BM565" s="10">
        <f>3/24000000*OO[[#This Row],[121 (04JUL1985 00:00:00)-Water Temperature (C)]]*OO[[#This Row],[63]]</f>
        <v>0</v>
      </c>
      <c r="BN565" s="10">
        <f>3/24000000*OO[[#This Row],[122 (04JUL1985 03:00:00)-Water Temperature (C)]]*OO[[#This Row],[64]]</f>
        <v>0</v>
      </c>
      <c r="BO565" s="10">
        <f>3/24000000*OO[[#This Row],[123 (04JUL1985 06:00:00)-Water Temperature (C)]]*OO[[#This Row],[65]]</f>
        <v>0</v>
      </c>
      <c r="BP565" s="10">
        <f>3/24000000*OO[[#This Row],[124 (04JUL1985 09:00:00)-Water Temperature (C)]]*OO[[#This Row],[66]]</f>
        <v>0</v>
      </c>
      <c r="BQ565" s="10">
        <f>3/24000000*OO[[#This Row],[125 (04JUL1985 12:00:00)-Water Temperature (C)]]*OO[[#This Row],[67]]</f>
        <v>0</v>
      </c>
      <c r="BR565" s="10">
        <f>3/24000000*OO[[#This Row],[126 (04JUL1985 15:00:00)-Water Temperature (C)]]*OO[[#This Row],[68]]</f>
        <v>0</v>
      </c>
      <c r="BS565" s="10">
        <f>3/24000000*OO[[#This Row],[127 (04JUL1985 18:00:00)-Water Temperature (C)]]*OO[[#This Row],[69]]</f>
        <v>0</v>
      </c>
      <c r="BT565" s="10">
        <f>3/24000000*OO[[#This Row],[128 (04JUL1985 21:00:00)-Water Temperature (C)]]*OO[[#This Row],[70]]</f>
        <v>0</v>
      </c>
      <c r="BU565" s="10">
        <f>3/24000000*OO[[#This Row],[129 (05JUL1985 00:00:00)-Water Temperature (C)]]*OO[[#This Row],[71]]</f>
        <v>0</v>
      </c>
      <c r="BV565" s="10">
        <f>3/24000000*OO[[#This Row],[130 (05JUL1985 03:00:00)-Water Temperature (C)]]*OO[[#This Row],[72]]</f>
        <v>0</v>
      </c>
      <c r="BW565" s="10">
        <f>3/24000000*OO[[#This Row],[131 (05JUL1985 06:00:00)-Water Temperature (C)]]*OO[[#This Row],[73]]</f>
        <v>0</v>
      </c>
      <c r="BX565" s="10">
        <f>3/24000000*OO[[#This Row],[132 (05JUL1985 09:00:00)-Water Temperature (C)]]*OO[[#This Row],[74]]</f>
        <v>0</v>
      </c>
      <c r="BY565" s="10">
        <f>3/24000000*OO[[#This Row],[133 (05JUL1985 12:00:00)-Water Temperature (C)]]*OO[[#This Row],[75]]</f>
        <v>0</v>
      </c>
      <c r="BZ565" s="10">
        <f>3/24000000*OO[[#This Row],[134 (05JUL1985 15:00:00)-Water Temperature (C)]]*OO[[#This Row],[76]]</f>
        <v>0</v>
      </c>
      <c r="CA565" s="10">
        <f>3/24000000*OO[[#This Row],[135 (05JUL1985 18:00:00)-Water Temperature (C)]]*OO[[#This Row],[77]]</f>
        <v>0</v>
      </c>
      <c r="CB565" s="10">
        <f>3/24000000*OO[[#This Row],[136 (05JUL1985 21:00:00)-Water Temperature (C)]]*OO[[#This Row],[78]]</f>
        <v>0</v>
      </c>
      <c r="CC565" s="10">
        <f>3/24000000*OO[[#This Row],[137 (06JUL1985 00:00:00)-Water Temperature (C)]]*OO[[#This Row],[79]]</f>
        <v>0</v>
      </c>
      <c r="CD565" s="10">
        <f>3/24000000*OO[[#This Row],[138 (06JUL1985 03:00:00)-Water Temperature (C)]]*OO[[#This Row],[80]]</f>
        <v>0</v>
      </c>
      <c r="CE565" s="10">
        <f>3/24000000*OO[[#This Row],[139 (06JUL1985 06:00:00)-Water Temperature (C)]]*OO[[#This Row],[81]]</f>
        <v>0</v>
      </c>
      <c r="CF565" s="10">
        <f>3/24000000*OO[[#This Row],[140 (06JUL1985 09:00:00)-Water Temperature (C)]]*OO[[#This Row],[82]]</f>
        <v>0</v>
      </c>
      <c r="CG565" s="10">
        <f>3/24000000*OO[[#This Row],[141 (06JUL1985 12:00:00)-Water Temperature (C)]]*OO[[#This Row],[83]]</f>
        <v>0</v>
      </c>
      <c r="CH565" s="10">
        <f>3/24000000*OO[[#This Row],[142 (06JUL1985 15:00:00)-Water Temperature (C)]]*OO[[#This Row],[84]]</f>
        <v>0</v>
      </c>
      <c r="CI565" s="10">
        <f>3/24000000*OO[[#This Row],[143 (06JUL1985 18:00:00)-Water Temperature (C)]]*OO[[#This Row],[85]]</f>
        <v>0</v>
      </c>
      <c r="CJ565" s="10">
        <f>3/24000000*OO[[#This Row],[144 (06JUL1985 21:00:00)-Water Temperature (C)]]*OO[[#This Row],[86]]</f>
        <v>0</v>
      </c>
      <c r="CK565" s="10">
        <f>3/24000000*OO[[#This Row],[145 (07JUL1985 00:00:00)-Water Temperature (C)]]*OO[[#This Row],[87]]</f>
        <v>0</v>
      </c>
      <c r="CL565" s="10">
        <f>3/24000000*OO[[#This Row],[146 (07JUL1985 03:00:00)-Water Temperature (C)]]*OO[[#This Row],[88]]</f>
        <v>0</v>
      </c>
      <c r="CM565" s="10">
        <f>3/24000000*OO[[#This Row],[147 (07JUL1985 06:00:00)-Water Temperature (C)]]*OO[[#This Row],[89]]</f>
        <v>0</v>
      </c>
      <c r="CN565" s="10">
        <f>3/24000000*OO[[#This Row],[148 (07JUL1985 09:00:00)-Water Temperature (C)]]*OO[[#This Row],[90]]</f>
        <v>0</v>
      </c>
      <c r="CO565" s="10">
        <f>3/24000000*OO[[#This Row],[149 (07JUL1985 12:00:00)-Water Temperature (C)]]*OO[[#This Row],[91]]</f>
        <v>0</v>
      </c>
      <c r="CP565" s="10">
        <f>3/24000000*OO[[#This Row],[150 (07JUL1985 15:00:00)-Water Temperature (C)]]*OO[[#This Row],[92]]</f>
        <v>1.0288258992158748E-18</v>
      </c>
      <c r="CQ565" s="10">
        <f>3/24000000*OO[[#This Row],[151 (07JUL1985 18:00:00)-Water Temperature (C)]]*OO[[#This Row],[93]]</f>
        <v>2.5322384038559997E-17</v>
      </c>
      <c r="CR565" s="10">
        <f>3/24000000*OO[[#This Row],[152 (07JUL1985 21:00:00)-Water Temperature (C)]]*OO[[#This Row],[94]]</f>
        <v>1.5170041561905E-16</v>
      </c>
      <c r="CS565" s="10">
        <f>3/24000000*OO[[#This Row],[153 (08JUL1985 00:00:00)-Water Temperature (C)]]*OO[[#This Row],[95]]</f>
        <v>5.6158171900874996E-16</v>
      </c>
      <c r="CT565" s="10">
        <f>3/24000000*OO[[#This Row],[154 (08JUL1985 03:00:00)-Water Temperature (C)]]*OO[[#This Row],[96]]</f>
        <v>1.623705189253E-15</v>
      </c>
      <c r="CU565" s="10">
        <f>3/24000000*OO[[#This Row],[155 (08JUL1985 06:00:00)-Water Temperature (C)]]*OO[[#This Row],[97]]</f>
        <v>3.9457532969562497E-15</v>
      </c>
      <c r="CV565" s="10">
        <f>3/24000000*OO[[#This Row],[156 (08JUL1985 09:00:00)-Water Temperature (C)]]*OO[[#This Row],[98]]</f>
        <v>8.4276598638549993E-15</v>
      </c>
      <c r="CW565" s="10">
        <f>3/24000000*OO[[#This Row],[157 (08JUL1985 12:00:00)-Water Temperature (C)]]*OO[[#This Row],[99]]</f>
        <v>1.6480063008913747E-14</v>
      </c>
    </row>
    <row r="566" spans="1:102" x14ac:dyDescent="0.35">
      <c r="C566" s="7">
        <f>SUM(Calcs[0.125])</f>
        <v>2.1313593456110365</v>
      </c>
      <c r="D566" s="7">
        <f>SUM(Calcs[0.25])</f>
        <v>2.1617944584007187</v>
      </c>
      <c r="E566" s="7">
        <f>SUM(Calcs[0.375])</f>
        <v>2.1852564015330271</v>
      </c>
      <c r="F566" s="7">
        <f>SUM(Calcs[0.5])</f>
        <v>2.2018869290126797</v>
      </c>
      <c r="G566" s="7">
        <f>SUM(Calcs[0.625])</f>
        <v>2.2320233161565488</v>
      </c>
      <c r="H566" s="7">
        <f>SUM(Calcs[0.75])</f>
        <v>2.2531725652049746</v>
      </c>
      <c r="I566" s="7">
        <f>SUM(Calcs[0.875])</f>
        <v>2.2692467641142096</v>
      </c>
      <c r="J566" s="7">
        <f>SUM(Calcs[1])</f>
        <v>2.2908563110518565</v>
      </c>
      <c r="K566" s="7">
        <f>SUM(Calcs[1.125])</f>
        <v>2.3199018705876977</v>
      </c>
      <c r="L566" s="7">
        <f>SUM(Calcs[1.25])</f>
        <v>2.4038405344671259</v>
      </c>
      <c r="M566" s="7">
        <f>SUM(Calcs[1.375])</f>
        <v>2.5186459852458247</v>
      </c>
      <c r="N566" s="7">
        <f>SUM(Calcs[1.5])</f>
        <v>2.6151845072277204</v>
      </c>
      <c r="O566" s="7">
        <f>SUM(Calcs[1.625])</f>
        <v>2.6937946921607505</v>
      </c>
      <c r="P566" s="7">
        <f>SUM(Calcs[1.75])</f>
        <v>2.7249055326005611</v>
      </c>
      <c r="Q566" s="7">
        <f>SUM(Calcs[1.875])</f>
        <v>2.7230504960026773</v>
      </c>
      <c r="R566" s="7">
        <f>SUM(Calcs[2])</f>
        <v>2.7233181278287062</v>
      </c>
      <c r="S566" s="7">
        <f>SUM(Calcs[2.125])</f>
        <v>2.7265449654305107</v>
      </c>
      <c r="T566" s="7">
        <f>SUM(Calcs[2.25])</f>
        <v>2.7674983996491371</v>
      </c>
      <c r="U566" s="7">
        <f>SUM(Calcs[2.375])</f>
        <v>2.8340721413634626</v>
      </c>
      <c r="V566" s="7">
        <f>SUM(Calcs[2.5])</f>
        <v>2.8930615181179222</v>
      </c>
      <c r="W566" s="7">
        <f>SUM(Calcs[2.625])</f>
        <v>2.9537985670034717</v>
      </c>
      <c r="X566" s="7">
        <f>SUM(Calcs[2.75])</f>
        <v>2.9825956220601921</v>
      </c>
      <c r="Y566" s="7">
        <f>SUM(Calcs[2.875])</f>
        <v>2.977353853533975</v>
      </c>
      <c r="Z566" s="7">
        <f>SUM(Calcs[3])</f>
        <v>2.972364440471968</v>
      </c>
      <c r="AA566" s="7">
        <f>SUM(Calcs[3.125])</f>
        <v>2.96720673545508</v>
      </c>
      <c r="AB566" s="7">
        <f>SUM(Calcs[3.25])</f>
        <v>2.9940166006206579</v>
      </c>
      <c r="AC566" s="7">
        <f>SUM(Calcs[3.375])</f>
        <v>3.0114871190629957</v>
      </c>
      <c r="AD566" s="7">
        <f>SUM(Calcs[3.5])</f>
        <v>3.031020128742183</v>
      </c>
      <c r="AE566" s="7">
        <f>SUM(Calcs[3.625])</f>
        <v>3.07873118071219</v>
      </c>
      <c r="AF566" s="7">
        <f>SUM(Calcs[3.75])</f>
        <v>3.07873118071219</v>
      </c>
      <c r="AG566" s="7">
        <f>SUM(Calcs[3.875])</f>
        <v>3.066266210493342</v>
      </c>
      <c r="AH566" s="7">
        <f>SUM(Calcs[4])</f>
        <v>3.0591270289823598</v>
      </c>
      <c r="AI566" s="7">
        <f>SUM(Calcs[4.125])</f>
        <v>3.0598946051421216</v>
      </c>
      <c r="AJ566" s="7">
        <f>SUM(Calcs[4.25])</f>
        <v>3.1148346189817562</v>
      </c>
      <c r="AK566" s="7">
        <f>SUM(Calcs[4.375])</f>
        <v>3.2065854612781988</v>
      </c>
      <c r="AL566" s="7">
        <f>SUM(Calcs[4.5])</f>
        <v>3.3010912813260829</v>
      </c>
      <c r="AM566" s="7">
        <f>SUM(Calcs[4.625])</f>
        <v>3.3761055581879513</v>
      </c>
      <c r="AN566" s="7">
        <f>SUM(Calcs[4.75])</f>
        <v>3.3959151824886367</v>
      </c>
      <c r="AO566" s="7">
        <f>SUM(Calcs[4.875])</f>
        <v>3.3873016894481642</v>
      </c>
      <c r="AP566" s="7">
        <f>SUM(Calcs[5])</f>
        <v>3.381270958483598</v>
      </c>
      <c r="AQ566" s="7">
        <f>SUM(Calcs[5.125])</f>
        <v>3.3806754493781099</v>
      </c>
      <c r="AR566" s="7">
        <f>SUM(Calcs[5.25])</f>
        <v>3.4265033953491657</v>
      </c>
      <c r="AS566" s="7">
        <f>SUM(Calcs[5.375])</f>
        <v>3.4863983280514237</v>
      </c>
      <c r="AT566" s="7">
        <f>SUM(Calcs[5.5])</f>
        <v>3.5259725541129212</v>
      </c>
      <c r="AU566" s="7">
        <f>SUM(Calcs[5.625])</f>
        <v>3.5519654503406723</v>
      </c>
      <c r="AV566" s="7">
        <f>SUM(Calcs[5.75])</f>
        <v>3.550102995354715</v>
      </c>
      <c r="AW566" s="7">
        <f>SUM(Calcs[5.875])</f>
        <v>3.5517067582112198</v>
      </c>
      <c r="AX566" s="7">
        <f>SUM(Calcs[6])</f>
        <v>3.5553711409439468</v>
      </c>
      <c r="AY566" s="7">
        <f>SUM(Calcs[6.125])</f>
        <v>3.5599512053193507</v>
      </c>
      <c r="AZ566" s="7">
        <f>SUM(Calcs[6.25])</f>
        <v>3.5626533081111251</v>
      </c>
      <c r="BA566" s="7">
        <f>SUM(Calcs[6.375])</f>
        <v>3.5844401645221411</v>
      </c>
      <c r="BB566" s="7">
        <f>SUM(Calcs[6.5])</f>
        <v>3.6233551824220815</v>
      </c>
      <c r="BC566" s="7">
        <f>SUM(Calcs[6.625])</f>
        <v>3.6597446150439445</v>
      </c>
      <c r="BD566" s="7">
        <f>SUM(Calcs[6.75])</f>
        <v>3.6735453786881092</v>
      </c>
      <c r="BE566" s="7">
        <f>SUM(Calcs[6.875])</f>
        <v>3.6637438967175613</v>
      </c>
      <c r="BF566" s="7">
        <f>SUM(Calcs[7])</f>
        <v>3.6547691831566089</v>
      </c>
      <c r="BG566" s="7">
        <f>SUM(Calcs[7.125])</f>
        <v>3.6474067274596691</v>
      </c>
      <c r="BH566" s="7">
        <f>SUM(Calcs[7.25])</f>
        <v>3.6586829927735587</v>
      </c>
      <c r="BI566" s="7">
        <f>SUM(Calcs[7.375])</f>
        <v>3.6819579943503586</v>
      </c>
      <c r="BJ566" s="7">
        <f>SUM(Calcs[7.5])</f>
        <v>3.7042869867624955</v>
      </c>
      <c r="BK566" s="7">
        <f>SUM(Calcs[7.625])</f>
        <v>3.7227047136805327</v>
      </c>
      <c r="BL566" s="7">
        <f>SUM(Calcs[7.75])</f>
        <v>3.7261245201862967</v>
      </c>
      <c r="BM566" s="7">
        <f>SUM(Calcs[7.875])</f>
        <v>3.7222638202650362</v>
      </c>
      <c r="BN566" s="7">
        <f>SUM(Calcs[8])</f>
        <v>3.7200588455917472</v>
      </c>
      <c r="BO566" s="7">
        <f>SUM(Calcs[8.125])</f>
        <v>3.7211438798182321</v>
      </c>
      <c r="BP566" s="7">
        <f>SUM(Calcs[8.25])</f>
        <v>3.7431901875695521</v>
      </c>
      <c r="BQ566" s="7">
        <f>SUM(Calcs[8.375])</f>
        <v>3.7682107424571871</v>
      </c>
      <c r="BR566" s="7">
        <f>SUM(Calcs[8.5])</f>
        <v>3.7876523437958656</v>
      </c>
      <c r="BS566" s="7">
        <f>SUM(Calcs[8.625])</f>
        <v>3.800740608851001</v>
      </c>
      <c r="BT566" s="7">
        <f>SUM(Calcs[8.75])</f>
        <v>3.8058376672436047</v>
      </c>
      <c r="BU566" s="7">
        <f>SUM(Calcs[8.875])</f>
        <v>3.8018711242407019</v>
      </c>
      <c r="BV566" s="7">
        <f>SUM(Calcs[9])</f>
        <v>3.7980941369436332</v>
      </c>
      <c r="BW566" s="7">
        <f>SUM(Calcs[9.125])</f>
        <v>3.7971690669909006</v>
      </c>
      <c r="BX566" s="7">
        <f>SUM(Calcs[9.25])</f>
        <v>3.814065277161927</v>
      </c>
      <c r="BY566" s="7">
        <f>SUM(Calcs[9.375])</f>
        <v>3.8376682472922563</v>
      </c>
      <c r="BZ566" s="7">
        <f>SUM(Calcs[9.5])</f>
        <v>3.8622952280518383</v>
      </c>
      <c r="CA566" s="7">
        <f>SUM(Calcs[9.625])</f>
        <v>3.8837861466083412</v>
      </c>
      <c r="CB566" s="7">
        <f>SUM(Calcs[9.75])</f>
        <v>3.8897072148938925</v>
      </c>
      <c r="CC566" s="7">
        <f>SUM(Calcs[9.875])</f>
        <v>3.8856899199835371</v>
      </c>
      <c r="CD566" s="7">
        <f>SUM(Calcs[10])</f>
        <v>3.8824830536680839</v>
      </c>
      <c r="CE566" s="7">
        <f>SUM(Calcs[10.125])</f>
        <v>3.8829937074315422</v>
      </c>
      <c r="CF566" s="7">
        <f>SUM(Calcs[10.25])</f>
        <v>3.9034636243504282</v>
      </c>
      <c r="CG566" s="7">
        <f>SUM(Calcs[10.375])</f>
        <v>3.9297337950847013</v>
      </c>
      <c r="CH566" s="7">
        <f>SUM(Calcs[10.5])</f>
        <v>3.9550147072565882</v>
      </c>
      <c r="CI566" s="7">
        <f>SUM(Calcs[10.625])</f>
        <v>3.9772918028872861</v>
      </c>
      <c r="CJ566" s="7">
        <f>SUM(Calcs[10.75])</f>
        <v>3.9850397552664036</v>
      </c>
      <c r="CK566" s="7">
        <f>SUM(Calcs[10.875])</f>
        <v>3.983706033369208</v>
      </c>
      <c r="CL566" s="7">
        <f>SUM(Calcs[11])</f>
        <v>3.9806604010393918</v>
      </c>
      <c r="CM566" s="7">
        <f>SUM(Calcs[11.125])</f>
        <v>3.9778214569666832</v>
      </c>
      <c r="CN566" s="7">
        <f>SUM(Calcs[11.25])</f>
        <v>3.9799428275555138</v>
      </c>
      <c r="CO566" s="7">
        <f>SUM(Calcs[11.375])</f>
        <v>3.9904542536455492</v>
      </c>
      <c r="CP566" s="7">
        <f>SUM(Calcs[11.5])</f>
        <v>4.0099514365831421</v>
      </c>
      <c r="CQ566" s="7">
        <f>SUM(Calcs[11.625])</f>
        <v>4.0210115724582058</v>
      </c>
      <c r="CR566" s="7">
        <f>SUM(Calcs[11.75])</f>
        <v>4.0216183792225255</v>
      </c>
      <c r="CS566" s="7">
        <f>SUM(Calcs[11.875])</f>
        <v>4.0196143667831059</v>
      </c>
      <c r="CT566" s="7">
        <f>SUM(Calcs[12])</f>
        <v>4.0170761383559128</v>
      </c>
      <c r="CU566" s="7">
        <f>SUM(Calcs[12.125])</f>
        <v>4.0154033918199419</v>
      </c>
      <c r="CV566" s="7">
        <f>SUM(Calcs[12.25])</f>
        <v>4.0259715585499727</v>
      </c>
      <c r="CW566" s="7">
        <f>SUM(Calcs[12.375])</f>
        <v>4.044701289119816</v>
      </c>
      <c r="CX566" s="7">
        <f>SUM(Calcs[12.5])</f>
        <v>0</v>
      </c>
    </row>
    <row r="567" spans="1:102" x14ac:dyDescent="0.35">
      <c r="C567" s="8">
        <f>Calcs[[#Totals],[0.125]]</f>
        <v>2.1313593456110365</v>
      </c>
      <c r="D567" s="8">
        <f>Calcs[[#Totals],[0.25]]+C567</f>
        <v>4.2931538040117552</v>
      </c>
      <c r="E567" s="8">
        <f>Calcs[[#Totals],[0.375]]+D567</f>
        <v>6.4784102055447823</v>
      </c>
      <c r="F567" s="8">
        <f>Calcs[[#Totals],[0.5]]+E567</f>
        <v>8.6802971345574615</v>
      </c>
      <c r="G567" s="8">
        <f>Calcs[[#Totals],[0.625]]+F567</f>
        <v>10.912320450714009</v>
      </c>
      <c r="H567" s="8">
        <f>Calcs[[#Totals],[0.75]]+G567</f>
        <v>13.165493015918983</v>
      </c>
      <c r="I567" s="8">
        <f>Calcs[[#Totals],[0.875]]+H567</f>
        <v>15.434739780033192</v>
      </c>
      <c r="J567" s="8">
        <f>Calcs[[#Totals],[1]]+I567</f>
        <v>17.725596091085048</v>
      </c>
      <c r="K567" s="8">
        <f>Calcs[[#Totals],[1.125]]+J567</f>
        <v>20.045497961672744</v>
      </c>
      <c r="L567" s="8">
        <f>Calcs[[#Totals],[1.25]]+K567</f>
        <v>22.44933849613987</v>
      </c>
      <c r="M567" s="8">
        <f>Calcs[[#Totals],[1.375]]+L567</f>
        <v>24.967984481385695</v>
      </c>
      <c r="N567" s="8">
        <f>Calcs[[#Totals],[1.5]]+M567</f>
        <v>27.583168988613416</v>
      </c>
      <c r="O567" s="8">
        <f>Calcs[[#Totals],[1.625]]+N567</f>
        <v>30.276963680774166</v>
      </c>
      <c r="P567" s="8">
        <f>Calcs[[#Totals],[1.75]]+O567</f>
        <v>33.001869213374725</v>
      </c>
      <c r="Q567" s="8">
        <f>Calcs[[#Totals],[1.875]]+P567</f>
        <v>35.724919709377403</v>
      </c>
      <c r="R567" s="8">
        <f>Calcs[[#Totals],[2]]+Q567</f>
        <v>38.448237837206108</v>
      </c>
      <c r="S567" s="8">
        <f>Calcs[[#Totals],[2.125]]+R567</f>
        <v>41.174782802636621</v>
      </c>
      <c r="T567" s="8">
        <f>Calcs[[#Totals],[2.25]]+S567</f>
        <v>43.942281202285756</v>
      </c>
      <c r="U567" s="8">
        <f>Calcs[[#Totals],[2.375]]+T567</f>
        <v>46.77635334364922</v>
      </c>
      <c r="V567" s="8">
        <f>Calcs[[#Totals],[2.5]]+U567</f>
        <v>49.669414861767144</v>
      </c>
      <c r="W567" s="8">
        <f>Calcs[[#Totals],[2.625]]+V567</f>
        <v>52.623213428770619</v>
      </c>
      <c r="X567" s="8">
        <f>Calcs[[#Totals],[2.75]]+W567</f>
        <v>55.605809050830814</v>
      </c>
      <c r="Y567" s="8">
        <f>Calcs[[#Totals],[2.875]]+X567</f>
        <v>58.583162904364791</v>
      </c>
      <c r="Z567" s="8">
        <f>Calcs[[#Totals],[3]]+Y567</f>
        <v>61.555527344836761</v>
      </c>
      <c r="AA567" s="8">
        <f>Calcs[[#Totals],[3.125]]+Z567</f>
        <v>64.522734080291841</v>
      </c>
      <c r="AB567" s="8">
        <f>Calcs[[#Totals],[3.25]]+AA567</f>
        <v>67.516750680912494</v>
      </c>
      <c r="AC567" s="8">
        <f>Calcs[[#Totals],[3.375]]+AB567</f>
        <v>70.528237799975486</v>
      </c>
      <c r="AD567" s="8">
        <f>Calcs[[#Totals],[3.5]]+AC567</f>
        <v>73.55925792871767</v>
      </c>
      <c r="AE567" s="8">
        <f>Calcs[[#Totals],[3.625]]+AD567</f>
        <v>76.637989109429867</v>
      </c>
      <c r="AF567" s="8">
        <f>Calcs[[#Totals],[3.75]]+AE567</f>
        <v>79.716720290142064</v>
      </c>
      <c r="AG567" s="8">
        <f>Calcs[[#Totals],[3.875]]+AF567</f>
        <v>82.782986500635403</v>
      </c>
      <c r="AH567" s="8">
        <f>Calcs[[#Totals],[4]]+AG567</f>
        <v>85.842113529617762</v>
      </c>
      <c r="AI567" s="8">
        <f>Calcs[[#Totals],[4.125]]+AH567</f>
        <v>88.902008134759882</v>
      </c>
      <c r="AJ567" s="8">
        <f>Calcs[[#Totals],[4.25]]+AI567</f>
        <v>92.016842753741642</v>
      </c>
      <c r="AK567" s="8">
        <f>Calcs[[#Totals],[4.375]]+AJ567</f>
        <v>95.223428215019837</v>
      </c>
      <c r="AL567" s="8">
        <f>Calcs[[#Totals],[4.5]]+AK567</f>
        <v>98.524519496345917</v>
      </c>
      <c r="AM567" s="8">
        <f>Calcs[[#Totals],[4.625]]+AL567</f>
        <v>101.90062505453386</v>
      </c>
      <c r="AN567" s="8">
        <f>Calcs[[#Totals],[4.75]]+AM567</f>
        <v>105.2965402370225</v>
      </c>
      <c r="AO567" s="8">
        <f>Calcs[[#Totals],[4.875]]+AN567</f>
        <v>108.68384192647066</v>
      </c>
      <c r="AP567" s="8">
        <f>Calcs[[#Totals],[5]]+AO567</f>
        <v>112.06511288495426</v>
      </c>
      <c r="AQ567" s="8">
        <f>Calcs[[#Totals],[5.125]]+AP567</f>
        <v>115.44578833433238</v>
      </c>
      <c r="AR567" s="8">
        <f>Calcs[[#Totals],[5.25]]+AQ567</f>
        <v>118.87229172968155</v>
      </c>
      <c r="AS567" s="8">
        <f>Calcs[[#Totals],[5.375]]+AR567</f>
        <v>122.35869005773297</v>
      </c>
      <c r="AT567" s="8">
        <f>Calcs[[#Totals],[5.5]]+AS567</f>
        <v>125.8846626118459</v>
      </c>
      <c r="AU567" s="8">
        <f>Calcs[[#Totals],[5.625]]+AT567</f>
        <v>129.43662806218657</v>
      </c>
      <c r="AV567" s="8">
        <f>Calcs[[#Totals],[5.75]]+AU567</f>
        <v>132.98673105754128</v>
      </c>
      <c r="AW567" s="8">
        <f>Calcs[[#Totals],[5.875]]+AV567</f>
        <v>136.5384378157525</v>
      </c>
      <c r="AX567" s="8">
        <f>Calcs[[#Totals],[6]]+AW567</f>
        <v>140.09380895669645</v>
      </c>
      <c r="AY567" s="8">
        <f>Calcs[[#Totals],[6.125]]+AX567</f>
        <v>143.6537601620158</v>
      </c>
      <c r="AZ567" s="8">
        <f>Calcs[[#Totals],[6.25]]+AY567</f>
        <v>147.21641347012692</v>
      </c>
      <c r="BA567" s="8">
        <f>Calcs[[#Totals],[6.375]]+AZ567</f>
        <v>150.80085363464906</v>
      </c>
      <c r="BB567" s="8">
        <f>Calcs[[#Totals],[6.5]]+BA567</f>
        <v>154.42420881707113</v>
      </c>
      <c r="BC567" s="8">
        <f>Calcs[[#Totals],[6.625]]+BB567</f>
        <v>158.08395343211507</v>
      </c>
      <c r="BD567" s="8">
        <f>Calcs[[#Totals],[6.75]]+BC567</f>
        <v>161.75749881080318</v>
      </c>
      <c r="BE567" s="8">
        <f>Calcs[[#Totals],[6.875]]+BD567</f>
        <v>165.42124270752075</v>
      </c>
      <c r="BF567" s="8">
        <f>Calcs[[#Totals],[7]]+BE567</f>
        <v>169.07601189067736</v>
      </c>
      <c r="BG567" s="8">
        <f>Calcs[[#Totals],[7.125]]+BF567</f>
        <v>172.72341861813703</v>
      </c>
      <c r="BH567" s="8">
        <f>Calcs[[#Totals],[7.25]]+BG567</f>
        <v>176.38210161091058</v>
      </c>
      <c r="BI567" s="8">
        <f>Calcs[[#Totals],[7.375]]+BH567</f>
        <v>180.06405960526095</v>
      </c>
      <c r="BJ567" s="8">
        <f>Calcs[[#Totals],[7.5]]+BI567</f>
        <v>183.76834659202345</v>
      </c>
      <c r="BK567" s="8">
        <f>Calcs[[#Totals],[7.625]]+BJ567</f>
        <v>187.49105130570399</v>
      </c>
      <c r="BL567" s="8">
        <f>Calcs[[#Totals],[7.75]]+BK567</f>
        <v>191.21717582589028</v>
      </c>
      <c r="BM567" s="8">
        <f>Calcs[[#Totals],[7.875]]+BL567</f>
        <v>194.93943964615531</v>
      </c>
      <c r="BN567" s="8">
        <f>Calcs[[#Totals],[8]]+BM567</f>
        <v>198.65949849174706</v>
      </c>
      <c r="BO567" s="8">
        <f>Calcs[[#Totals],[8.125]]+BN567</f>
        <v>202.3806423715653</v>
      </c>
      <c r="BP567" s="8">
        <f>Calcs[[#Totals],[8.25]]+BO567</f>
        <v>206.12383255913485</v>
      </c>
      <c r="BQ567" s="8">
        <f>Calcs[[#Totals],[8.375]]+BP567</f>
        <v>209.89204330159205</v>
      </c>
      <c r="BR567" s="8">
        <f>Calcs[[#Totals],[8.5]]+BQ567</f>
        <v>213.67969564538791</v>
      </c>
      <c r="BS567" s="8">
        <f>Calcs[[#Totals],[8.625]]+BR567</f>
        <v>217.4804362542389</v>
      </c>
      <c r="BT567" s="8">
        <f>Calcs[[#Totals],[8.75]]+BS567</f>
        <v>221.28627392148249</v>
      </c>
      <c r="BU567" s="8">
        <f>Calcs[[#Totals],[8.875]]+BT567</f>
        <v>225.08814504572319</v>
      </c>
      <c r="BV567" s="8">
        <f>Calcs[[#Totals],[9]]+BU567</f>
        <v>228.88623918266683</v>
      </c>
      <c r="BW567" s="8">
        <f>Calcs[[#Totals],[9.125]]+BV567</f>
        <v>232.68340824965773</v>
      </c>
      <c r="BX567" s="8">
        <f>Calcs[[#Totals],[9.25]]+BW567</f>
        <v>236.49747352681965</v>
      </c>
      <c r="BY567" s="8">
        <f>Calcs[[#Totals],[9.375]]+BX567</f>
        <v>240.33514177411189</v>
      </c>
      <c r="BZ567" s="8">
        <f>Calcs[[#Totals],[9.5]]+BY567</f>
        <v>244.19743700216372</v>
      </c>
      <c r="CA567" s="8">
        <f>Calcs[[#Totals],[9.625]]+BZ567</f>
        <v>248.08122314877207</v>
      </c>
      <c r="CB567" s="8">
        <f>Calcs[[#Totals],[9.75]]+CA567</f>
        <v>251.97093036366596</v>
      </c>
      <c r="CC567" s="8">
        <f>Calcs[[#Totals],[9.875]]+CB567</f>
        <v>255.85662028364951</v>
      </c>
      <c r="CD567" s="8">
        <f>Calcs[[#Totals],[10]]+CC567</f>
        <v>259.7391033373176</v>
      </c>
      <c r="CE567" s="8">
        <f>Calcs[[#Totals],[10.125]]+CD567</f>
        <v>263.62209704474913</v>
      </c>
      <c r="CF567" s="8">
        <f>Calcs[[#Totals],[10.25]]+CE567</f>
        <v>267.52556066909955</v>
      </c>
      <c r="CG567" s="8">
        <f>Calcs[[#Totals],[10.375]]+CF567</f>
        <v>271.45529446418425</v>
      </c>
      <c r="CH567" s="8">
        <f>Calcs[[#Totals],[10.5]]+CG567</f>
        <v>275.41030917144082</v>
      </c>
      <c r="CI567" s="8">
        <f>Calcs[[#Totals],[10.625]]+CH567</f>
        <v>279.38760097432811</v>
      </c>
      <c r="CJ567" s="8">
        <f>Calcs[[#Totals],[10.75]]+CI567</f>
        <v>283.37264072959454</v>
      </c>
      <c r="CK567" s="8">
        <f>Calcs[[#Totals],[10.875]]+CJ567</f>
        <v>287.35634676296377</v>
      </c>
      <c r="CL567" s="8">
        <f>Calcs[[#Totals],[11]]+CK567</f>
        <v>291.33700716400318</v>
      </c>
      <c r="CM567" s="8">
        <f>Calcs[[#Totals],[11.125]]+CL567</f>
        <v>295.31482862096988</v>
      </c>
      <c r="CN567" s="8">
        <f>Calcs[[#Totals],[11.25]]+CM567</f>
        <v>299.29477144852541</v>
      </c>
      <c r="CO567" s="8">
        <f>Calcs[[#Totals],[11.375]]+CN567</f>
        <v>303.28522570217098</v>
      </c>
      <c r="CP567" s="8">
        <f>Calcs[[#Totals],[11.5]]+CO567</f>
        <v>307.29517713875413</v>
      </c>
      <c r="CQ567" s="8">
        <f>Calcs[[#Totals],[11.625]]+CP567</f>
        <v>311.31618871121231</v>
      </c>
      <c r="CR567" s="8">
        <f>Calcs[[#Totals],[11.75]]+CQ567</f>
        <v>315.33780709043481</v>
      </c>
      <c r="CS567" s="8">
        <f>Calcs[[#Totals],[11.875]]+CR567</f>
        <v>319.35742145721792</v>
      </c>
      <c r="CT567" s="8">
        <f>Calcs[[#Totals],[12]]+CS567</f>
        <v>323.37449759557381</v>
      </c>
      <c r="CU567" s="8">
        <f>Calcs[[#Totals],[12.125]]+CT567</f>
        <v>327.38990098739373</v>
      </c>
      <c r="CV567" s="8">
        <f>Calcs[[#Totals],[12.25]]+CU567</f>
        <v>331.41587254594373</v>
      </c>
      <c r="CW567" s="8">
        <f>Calcs[[#Totals],[12.375]]+CV567</f>
        <v>335.46057383506354</v>
      </c>
      <c r="CX567" s="8">
        <f>Calcs[[#Totals],[12.5]]+CW567</f>
        <v>335.46057383506354</v>
      </c>
    </row>
    <row r="568" spans="1:102" x14ac:dyDescent="0.35">
      <c r="C568" s="9">
        <f>SUM(OO!I2:I460)/SUM(OO[1])</f>
        <v>1</v>
      </c>
      <c r="D568" s="9">
        <f>SUM(OO!M2:M460)/SUM(OO[2])</f>
        <v>1</v>
      </c>
      <c r="E568" s="9">
        <f>SUM(OO!Q2:Q460)/SUM(OO[3])</f>
        <v>1</v>
      </c>
      <c r="F568" s="9">
        <f>SUM(OO!U2:U460)/SUM(OO[4])</f>
        <v>1</v>
      </c>
      <c r="G568" s="9">
        <f>SUM(OO!Y2:Y460)/SUM(OO[5])</f>
        <v>1</v>
      </c>
      <c r="H568" s="9">
        <f>SUM(OO!AC2:AC460)/SUM(OO[6])</f>
        <v>1</v>
      </c>
      <c r="I568" s="9">
        <f>SUM(OO!AG2:AG460)/SUM(OO[7])</f>
        <v>1</v>
      </c>
      <c r="J568" s="9">
        <f>SUM(OO!AK2:AK460)/SUM(OO[8])</f>
        <v>1</v>
      </c>
      <c r="K568" s="9">
        <f>SUM(OO!AO2:AO460)/SUM(OO[9])</f>
        <v>1</v>
      </c>
      <c r="L568" s="9">
        <f>SUM(OO!AS2:AS460)/SUM(OO[10])</f>
        <v>1</v>
      </c>
      <c r="M568" s="9">
        <f>SUM(OO!AW2:AW460)/SUM(OO[11])</f>
        <v>1</v>
      </c>
      <c r="N568" s="9">
        <f>SUM(OO!BA2:BA460)/SUM(OO[12])</f>
        <v>1</v>
      </c>
      <c r="O568" s="9">
        <f>SUM(OO!BE2:BE460)/SUM(OO[13])</f>
        <v>1</v>
      </c>
      <c r="P568" s="9">
        <f>SUM(OO!BI2:BI460)/SUM(OO[14])</f>
        <v>1</v>
      </c>
      <c r="Q568" s="9">
        <f>SUM(OO!BM2:BM460)/SUM(OO[15])</f>
        <v>1</v>
      </c>
      <c r="R568" s="9">
        <f>SUM(OO!BQ2:BQ460)/SUM(OO[16])</f>
        <v>1</v>
      </c>
      <c r="S568" s="9">
        <f>SUM(OO!BU2:BU460)/SUM(OO[17])</f>
        <v>1</v>
      </c>
      <c r="T568" s="9">
        <f>SUM(OO!BY2:BY460)/SUM(OO[18])</f>
        <v>1</v>
      </c>
      <c r="U568" s="9">
        <f>SUM(OO!CC2:CC460)/SUM(OO[19])</f>
        <v>1</v>
      </c>
      <c r="V568" s="9">
        <f>SUM(OO!CG2:CG460)/SUM(OO[20])</f>
        <v>1</v>
      </c>
      <c r="W568" s="9">
        <f>SUM(OO!CK2:CK460)/SUM(OO[21])</f>
        <v>1</v>
      </c>
      <c r="X568" s="9">
        <f>SUM(OO!CO2:CO460)/SUM(OO[22])</f>
        <v>1</v>
      </c>
      <c r="Y568" s="9">
        <f>SUM(OO!CS2:CS460)/SUM(OO[23])</f>
        <v>1</v>
      </c>
      <c r="Z568" s="9">
        <f>SUM(OO!CW2:CW460)/SUM(OO[24])</f>
        <v>1</v>
      </c>
      <c r="AA568" s="9">
        <f>SUM(OO!DA2:DA460)/SUM(OO[25])</f>
        <v>1</v>
      </c>
      <c r="AB568" s="9">
        <f>SUM(OO!DE2:DE460)/SUM(OO[26])</f>
        <v>1</v>
      </c>
      <c r="AC568" s="9">
        <f>SUM(OO!DI2:DI460)/SUM(OO[27])</f>
        <v>1</v>
      </c>
      <c r="AD568" s="9">
        <f>SUM(OO!DM2:DM460)/SUM(OO[28])</f>
        <v>0.99999999999998457</v>
      </c>
      <c r="AE568" s="9">
        <f>SUM(OO!DQ2:DQ460)/SUM(OO[29])</f>
        <v>0.99999999999761102</v>
      </c>
      <c r="AF568" s="9">
        <f>SUM(OO!DU2:DU460)/SUM(OO[30])</f>
        <v>0.99999999982553456</v>
      </c>
      <c r="AG568" s="9">
        <f>SUM(OO!DY2:DY460)/SUM(OO[31])</f>
        <v>0.99999999321008248</v>
      </c>
      <c r="AH568" s="9">
        <f>SUM(OO!EC2:EC460)/SUM(OO[32])</f>
        <v>0.99999984608717651</v>
      </c>
      <c r="AI568" s="9">
        <f>SUM(OO!EG2:EG460)/SUM(OO[33])</f>
        <v>0.99999781474869553</v>
      </c>
      <c r="AJ568" s="9">
        <f>SUM(OO!EK2:EK460)/SUM(OO[34])</f>
        <v>0.99997931233911552</v>
      </c>
      <c r="AK568" s="9">
        <f>SUM(OO!EO2:EO460)/SUM(OO[35])</f>
        <v>0.99986207328769894</v>
      </c>
      <c r="AL568" s="9">
        <f>SUM(OO!ES2:ES460)/SUM(OO[36])</f>
        <v>0.99932075699806067</v>
      </c>
      <c r="AM568" s="9">
        <f>SUM(OO!EW2:EW460)/SUM(OO[37])</f>
        <v>0.99742379399244696</v>
      </c>
      <c r="AN568" s="9">
        <f>SUM(OO!FA2:FA460)/SUM(OO[38])</f>
        <v>0.99219126627977561</v>
      </c>
      <c r="AO568" s="9">
        <f>SUM(OO!FE2:FE460)/SUM(OO[39])</f>
        <v>0.98045318673524584</v>
      </c>
      <c r="AP568" s="9">
        <f>SUM(OO!FI2:FI460)/SUM(OO[40])</f>
        <v>0.95839761262711987</v>
      </c>
      <c r="AQ568" s="9">
        <f>SUM(OO!FM2:FM460)/SUM(OO[41])</f>
        <v>0.92273257621409566</v>
      </c>
      <c r="AR568" s="9">
        <f>SUM(OO!FQ2:FQ460)/SUM(OO[42])</f>
        <v>0.87190429822361282</v>
      </c>
      <c r="AS568" s="9">
        <f>SUM(OO!FU2:FU460)/SUM(OO[43])</f>
        <v>0.80693277393312657</v>
      </c>
      <c r="AT568" s="9">
        <f>SUM(OO!FY2:FY460)/SUM(OO[44])</f>
        <v>0.73109329980543514</v>
      </c>
      <c r="AU568" s="9">
        <f>SUM(OO!GC2:GC460)/SUM(OO[45])</f>
        <v>0.64895361816976205</v>
      </c>
      <c r="AV568" s="9">
        <f>SUM(OO!GG2:GG460)/SUM(OO[46])</f>
        <v>0.5652391081639454</v>
      </c>
      <c r="AW568" s="9">
        <f>SUM(OO!GK2:GK460)/SUM(OO[47])</f>
        <v>0.48407143561398464</v>
      </c>
      <c r="AX568" s="9">
        <f>SUM(OO!GO2:GO460)/SUM(OO[48])</f>
        <v>0.40857173118819312</v>
      </c>
      <c r="AY568" s="9">
        <f>SUM(OO!GS2:GS460)/SUM(OO[49])</f>
        <v>0.34066923596524351</v>
      </c>
      <c r="AZ568" s="9">
        <f>SUM(OO!GW2:GW460)/SUM(OO[50])</f>
        <v>0.28123926199376931</v>
      </c>
      <c r="BA568" s="9">
        <f>SUM(OO!HA2:HA460)/SUM(OO[51])</f>
        <v>0.23036155033113048</v>
      </c>
      <c r="BB568" s="9">
        <f>SUM(OO!HE2:HE460)/SUM(OO[52])</f>
        <v>0.18755554380827391</v>
      </c>
      <c r="BC568" s="9">
        <f>SUM(OO!HI2:HI460)/SUM(OO[53])</f>
        <v>0.15203727590125027</v>
      </c>
      <c r="BD568" s="9">
        <f>SUM(OO!HM2:HM460)/SUM(OO[54])</f>
        <v>0.12288887335087095</v>
      </c>
      <c r="BE568" s="9">
        <f>SUM(OO!HQ2:HQ460)/SUM(OO[55])</f>
        <v>9.9172577676585244E-2</v>
      </c>
      <c r="BF568" s="9">
        <f>SUM(OO!HU2:HU460)/SUM(OO[56])</f>
        <v>8.0001330134370663E-2</v>
      </c>
      <c r="BG568" s="9">
        <f>SUM(OO!HY2:HY460)/SUM(OO[57])</f>
        <v>6.455434193847534E-2</v>
      </c>
      <c r="BH568" s="9">
        <f>SUM(OO!IC2:IC460)/SUM(OO[58])</f>
        <v>5.2122227290233837E-2</v>
      </c>
      <c r="BI568" s="9">
        <f>SUM(OO!IG2:IG460)/SUM(OO[59])</f>
        <v>4.2174715300525883E-2</v>
      </c>
      <c r="BJ568" s="9">
        <f>SUM(OO!IK2:IK460)/SUM(OO[60])</f>
        <v>3.4239647848155877E-2</v>
      </c>
      <c r="BK568" s="9">
        <f>SUM(OO!IO2:IO460)/SUM(OO[61])</f>
        <v>2.7912207947110523E-2</v>
      </c>
      <c r="BL568" s="9">
        <f>SUM(OO!IS2:IS460)/SUM(OO[62])</f>
        <v>2.2853093512192724E-2</v>
      </c>
      <c r="BM568" s="9">
        <f>SUM(OO!IW2:IW460)/SUM(OO[63])</f>
        <v>1.8797280496867397E-2</v>
      </c>
      <c r="BN568" s="9">
        <f>SUM(OO!JA2:JA460)/SUM(OO[64])</f>
        <v>1.5540925091478261E-2</v>
      </c>
      <c r="BO568" s="9">
        <f>SUM(OO!JE2:JE460)/SUM(OO[65])</f>
        <v>1.2921760825214259E-2</v>
      </c>
      <c r="BP568" s="9">
        <f>SUM(OO!JI2:JI460)/SUM(OO[66])</f>
        <v>1.0808116172769297E-2</v>
      </c>
      <c r="BQ568" s="9">
        <f>SUM(OO!JM2:JM460)/SUM(OO[67])</f>
        <v>9.0971181171895787E-3</v>
      </c>
      <c r="BR568" s="9">
        <f>SUM(OO!JQ2:JQ460)/SUM(OO[68])</f>
        <v>7.7062168409574054E-3</v>
      </c>
      <c r="BS568" s="9">
        <f>SUM(OO!JU2:JU460)/SUM(OO[69])</f>
        <v>6.5702145530756985E-3</v>
      </c>
      <c r="BT568" s="9">
        <f>SUM(OO!JY2:JY460)/SUM(OO[70])</f>
        <v>5.6377993493185036E-3</v>
      </c>
      <c r="BU568" s="9">
        <f>SUM(OO!KC2:KC460)/SUM(OO[71])</f>
        <v>4.8686663733037748E-3</v>
      </c>
      <c r="BV568" s="9">
        <f>SUM(OO!KG2:KG460)/SUM(OO[72])</f>
        <v>4.2308700524332265E-3</v>
      </c>
      <c r="BW568" s="9">
        <f>SUM(OO!KK2:KK460)/SUM(OO[73])</f>
        <v>3.6983709803474927E-3</v>
      </c>
      <c r="BX568" s="9">
        <f>SUM(OO!KO2:KO460)/SUM(OO[74])</f>
        <v>3.2504479320860941E-3</v>
      </c>
      <c r="BY568" s="9">
        <f>SUM(OO!KS2:KS460)/SUM(OO[75])</f>
        <v>2.8724327377230275E-3</v>
      </c>
      <c r="BZ568" s="9">
        <f>SUM(OO!KW2:KW460)/SUM(OO[76])</f>
        <v>2.5520337691039728E-3</v>
      </c>
      <c r="CA568" s="9">
        <f>SUM(OO!LA2:LA460)/SUM(OO[77])</f>
        <v>2.278968186903171E-3</v>
      </c>
      <c r="CB568" s="9">
        <f>SUM(OO!LE2:LE460)/SUM(OO[78])</f>
        <v>2.0445719851669383E-3</v>
      </c>
      <c r="CC568" s="9">
        <f>SUM(OO!LI2:LI460)/SUM(OO[79])</f>
        <v>1.8420253412161391E-3</v>
      </c>
      <c r="CD568" s="9">
        <f>SUM(OO!LM2:LM460)/SUM(OO[80])</f>
        <v>1.6660992309276627E-3</v>
      </c>
      <c r="CE568" s="9">
        <f>SUM(OO!LQ2:LQ460)/SUM(OO[81])</f>
        <v>1.5125823311581737E-3</v>
      </c>
      <c r="CF568" s="9">
        <f>SUM(OO!LU2:LU460)/SUM(OO[82])</f>
        <v>1.3779027719611982E-3</v>
      </c>
      <c r="CG568" s="9">
        <f>SUM(OO!LY2:LY460)/SUM(OO[83])</f>
        <v>1.2592850223851905E-3</v>
      </c>
      <c r="CH568" s="9">
        <f>SUM(OO!MC2:MC460)/SUM(OO[84])</f>
        <v>1.1543056993050381E-3</v>
      </c>
      <c r="CI568" s="9">
        <f>SUM(OO!MG2:MG460)/SUM(OO[85])</f>
        <v>1.0610544378214968E-3</v>
      </c>
      <c r="CJ568" s="9">
        <f>SUM(OO!MK2:MK460)/SUM(OO[86])</f>
        <v>9.7784083272809894E-4</v>
      </c>
      <c r="CK568" s="9">
        <f>SUM(OO!MO2:MO460)/SUM(OO[87])</f>
        <v>9.0330064046231567E-4</v>
      </c>
      <c r="CL568" s="9">
        <f>SUM(OO!MS2:MS460)/SUM(OO[88])</f>
        <v>8.3630324680412449E-4</v>
      </c>
      <c r="CM568" s="9">
        <f>SUM(OO!MW2:MW460)/SUM(OO[89])</f>
        <v>7.7572729979817818E-4</v>
      </c>
      <c r="CN568" s="9">
        <f>SUM(OO!NA2:NA460)/SUM(OO[90])</f>
        <v>7.2052888608409239E-4</v>
      </c>
      <c r="CO568" s="9">
        <f>SUM(OO!NE2:NE460)/SUM(OO[91])</f>
        <v>6.7042389593278224E-4</v>
      </c>
      <c r="CP568" s="9">
        <f>SUM(OO!NI2:NI460)/SUM(OO[92])</f>
        <v>6.2497535004277997E-4</v>
      </c>
      <c r="CQ568" s="9">
        <f>SUM(OO!NM2:NM460)/SUM(OO[93])</f>
        <v>5.8366679525822542E-4</v>
      </c>
      <c r="CR568" s="9">
        <f>SUM(OO!NQ2:NQ460)/SUM(OO[94])</f>
        <v>5.4590035471817832E-4</v>
      </c>
      <c r="CS568" s="9">
        <f>SUM(OO!NU2:NU460)/SUM(OO[95])</f>
        <v>5.1123273074038067E-4</v>
      </c>
      <c r="CT568" s="9">
        <f>SUM(OO!NY2:NY460)/SUM(OO[96])</f>
        <v>4.7935889007985481E-4</v>
      </c>
      <c r="CU568" s="9">
        <f>SUM(OO!OC2:OC460)/SUM(OO[97])</f>
        <v>4.4994747975093979E-4</v>
      </c>
      <c r="CV568" s="9">
        <f>SUM(OO!OG2:OG460)/SUM(OO[98])</f>
        <v>4.22637450697574E-4</v>
      </c>
      <c r="CW568" s="9">
        <f>SUM(OO!OK2:OK460)/SUM(OO[99])</f>
        <v>3.9744109800255524E-4</v>
      </c>
    </row>
    <row r="569" spans="1:102" x14ac:dyDescent="0.35">
      <c r="C569" s="11" t="str">
        <f>Calcs[[#Headers],[0.125]]</f>
        <v>0.125</v>
      </c>
      <c r="D569" s="11" t="str">
        <f>Calcs[[#Headers],[0.25]]</f>
        <v>0.25</v>
      </c>
      <c r="E569" s="11" t="str">
        <f>Calcs[[#Headers],[0.375]]</f>
        <v>0.375</v>
      </c>
      <c r="F569" s="11" t="str">
        <f>Calcs[[#Headers],[0.5]]</f>
        <v>0.5</v>
      </c>
      <c r="G569" s="11" t="str">
        <f>Calcs[[#Headers],[0.625]]</f>
        <v>0.625</v>
      </c>
      <c r="H569" s="11" t="str">
        <f>Calcs[[#Headers],[0.75]]</f>
        <v>0.75</v>
      </c>
      <c r="I569" s="11" t="str">
        <f>Calcs[[#Headers],[0.875]]</f>
        <v>0.875</v>
      </c>
      <c r="J569" s="11" t="str">
        <f>Calcs[[#Headers],[1]]</f>
        <v>1</v>
      </c>
      <c r="K569" s="11" t="str">
        <f>Calcs[[#Headers],[1.125]]</f>
        <v>1.125</v>
      </c>
      <c r="L569" s="11" t="str">
        <f>Calcs[[#Headers],[1.25]]</f>
        <v>1.25</v>
      </c>
      <c r="M569" s="11" t="str">
        <f>Calcs[[#Headers],[1.375]]</f>
        <v>1.375</v>
      </c>
      <c r="N569" s="11" t="str">
        <f>Calcs[[#Headers],[1.5]]</f>
        <v>1.5</v>
      </c>
      <c r="O569" s="11" t="str">
        <f>Calcs[[#Headers],[1.625]]</f>
        <v>1.625</v>
      </c>
      <c r="P569" s="11" t="str">
        <f>Calcs[[#Headers],[1.75]]</f>
        <v>1.75</v>
      </c>
      <c r="Q569" s="11" t="str">
        <f>Calcs[[#Headers],[1.875]]</f>
        <v>1.875</v>
      </c>
      <c r="R569" s="11" t="str">
        <f>Calcs[[#Headers],[2]]</f>
        <v>2</v>
      </c>
      <c r="S569" s="11" t="str">
        <f>Calcs[[#Headers],[2.125]]</f>
        <v>2.125</v>
      </c>
      <c r="T569" s="11" t="str">
        <f>Calcs[[#Headers],[2.25]]</f>
        <v>2.25</v>
      </c>
      <c r="U569" s="11" t="str">
        <f>Calcs[[#Headers],[2.375]]</f>
        <v>2.375</v>
      </c>
      <c r="V569" s="11" t="str">
        <f>Calcs[[#Headers],[2.5]]</f>
        <v>2.5</v>
      </c>
      <c r="W569" s="11" t="str">
        <f>Calcs[[#Headers],[2.625]]</f>
        <v>2.625</v>
      </c>
      <c r="X569" s="11" t="str">
        <f>Calcs[[#Headers],[2.75]]</f>
        <v>2.75</v>
      </c>
      <c r="Y569" s="11" t="str">
        <f>Calcs[[#Headers],[2.875]]</f>
        <v>2.875</v>
      </c>
      <c r="Z569" s="11" t="str">
        <f>Calcs[[#Headers],[3]]</f>
        <v>3</v>
      </c>
      <c r="AA569" s="11" t="str">
        <f>Calcs[[#Headers],[3.125]]</f>
        <v>3.125</v>
      </c>
      <c r="AB569" s="11" t="str">
        <f>Calcs[[#Headers],[3.25]]</f>
        <v>3.25</v>
      </c>
      <c r="AC569" s="11" t="str">
        <f>Calcs[[#Headers],[3.375]]</f>
        <v>3.375</v>
      </c>
      <c r="AD569" s="11" t="str">
        <f>Calcs[[#Headers],[3.5]]</f>
        <v>3.5</v>
      </c>
      <c r="AE569" s="11" t="str">
        <f>Calcs[[#Headers],[3.625]]</f>
        <v>3.625</v>
      </c>
      <c r="AF569" s="11" t="str">
        <f>Calcs[[#Headers],[3.75]]</f>
        <v>3.75</v>
      </c>
      <c r="AG569" s="11" t="str">
        <f>Calcs[[#Headers],[3.875]]</f>
        <v>3.875</v>
      </c>
      <c r="AH569" s="11" t="str">
        <f>Calcs[[#Headers],[4]]</f>
        <v>4</v>
      </c>
      <c r="AI569" s="11" t="str">
        <f>Calcs[[#Headers],[4.125]]</f>
        <v>4.125</v>
      </c>
      <c r="AJ569" s="11" t="str">
        <f>Calcs[[#Headers],[4.25]]</f>
        <v>4.25</v>
      </c>
      <c r="AK569" s="11" t="str">
        <f>Calcs[[#Headers],[4.375]]</f>
        <v>4.375</v>
      </c>
      <c r="AL569" s="11" t="str">
        <f>Calcs[[#Headers],[4.5]]</f>
        <v>4.5</v>
      </c>
      <c r="AM569" s="11" t="str">
        <f>Calcs[[#Headers],[4.625]]</f>
        <v>4.625</v>
      </c>
      <c r="AN569" s="11" t="str">
        <f>Calcs[[#Headers],[4.75]]</f>
        <v>4.75</v>
      </c>
      <c r="AO569" s="11" t="str">
        <f>Calcs[[#Headers],[4.875]]</f>
        <v>4.875</v>
      </c>
      <c r="AP569" s="11" t="str">
        <f>Calcs[[#Headers],[5]]</f>
        <v>5</v>
      </c>
      <c r="AQ569" s="11" t="str">
        <f>Calcs[[#Headers],[5.125]]</f>
        <v>5.125</v>
      </c>
      <c r="AR569" s="11" t="str">
        <f>Calcs[[#Headers],[5.25]]</f>
        <v>5.25</v>
      </c>
      <c r="AS569" s="11" t="str">
        <f>Calcs[[#Headers],[5.375]]</f>
        <v>5.375</v>
      </c>
      <c r="AT569" s="11" t="str">
        <f>Calcs[[#Headers],[5.5]]</f>
        <v>5.5</v>
      </c>
      <c r="AU569" s="11" t="str">
        <f>Calcs[[#Headers],[5.625]]</f>
        <v>5.625</v>
      </c>
      <c r="AV569" s="11" t="str">
        <f>Calcs[[#Headers],[5.75]]</f>
        <v>5.75</v>
      </c>
      <c r="AW569" s="11" t="str">
        <f>Calcs[[#Headers],[5.875]]</f>
        <v>5.875</v>
      </c>
      <c r="AX569" s="11" t="str">
        <f>Calcs[[#Headers],[6]]</f>
        <v>6</v>
      </c>
      <c r="AY569" s="11" t="str">
        <f>Calcs[[#Headers],[6.125]]</f>
        <v>6.125</v>
      </c>
      <c r="AZ569" s="11" t="str">
        <f>Calcs[[#Headers],[6.25]]</f>
        <v>6.25</v>
      </c>
      <c r="BA569" s="11" t="str">
        <f>Calcs[[#Headers],[6.375]]</f>
        <v>6.375</v>
      </c>
      <c r="BB569" s="11" t="str">
        <f>Calcs[[#Headers],[6.5]]</f>
        <v>6.5</v>
      </c>
      <c r="BC569" s="11" t="str">
        <f>Calcs[[#Headers],[6.625]]</f>
        <v>6.625</v>
      </c>
      <c r="BD569" s="11" t="str">
        <f>Calcs[[#Headers],[6.75]]</f>
        <v>6.75</v>
      </c>
      <c r="BE569" s="11" t="str">
        <f>Calcs[[#Headers],[6.875]]</f>
        <v>6.875</v>
      </c>
      <c r="BF569" s="11" t="str">
        <f>Calcs[[#Headers],[7]]</f>
        <v>7</v>
      </c>
      <c r="BG569" s="11" t="str">
        <f>Calcs[[#Headers],[7.125]]</f>
        <v>7.125</v>
      </c>
      <c r="BH569" s="11" t="str">
        <f>Calcs[[#Headers],[7.25]]</f>
        <v>7.25</v>
      </c>
      <c r="BI569" s="11" t="str">
        <f>Calcs[[#Headers],[7.375]]</f>
        <v>7.375</v>
      </c>
      <c r="BJ569" s="11" t="str">
        <f>Calcs[[#Headers],[7.5]]</f>
        <v>7.5</v>
      </c>
      <c r="BK569" s="11" t="str">
        <f>Calcs[[#Headers],[7.625]]</f>
        <v>7.625</v>
      </c>
      <c r="BL569" s="11" t="str">
        <f>Calcs[[#Headers],[7.75]]</f>
        <v>7.75</v>
      </c>
      <c r="BM569" s="11" t="str">
        <f>Calcs[[#Headers],[7.875]]</f>
        <v>7.875</v>
      </c>
      <c r="BN569" s="11" t="str">
        <f>Calcs[[#Headers],[8]]</f>
        <v>8</v>
      </c>
      <c r="BO569" s="11" t="str">
        <f>Calcs[[#Headers],[8.125]]</f>
        <v>8.125</v>
      </c>
      <c r="BP569" s="11" t="str">
        <f>Calcs[[#Headers],[8.25]]</f>
        <v>8.25</v>
      </c>
      <c r="BQ569" s="11" t="str">
        <f>Calcs[[#Headers],[8.375]]</f>
        <v>8.375</v>
      </c>
      <c r="BR569" s="11" t="str">
        <f>Calcs[[#Headers],[8.5]]</f>
        <v>8.5</v>
      </c>
      <c r="BS569" s="11" t="str">
        <f>Calcs[[#Headers],[8.625]]</f>
        <v>8.625</v>
      </c>
      <c r="BT569" s="11" t="str">
        <f>Calcs[[#Headers],[8.75]]</f>
        <v>8.75</v>
      </c>
      <c r="BU569" s="11" t="str">
        <f>Calcs[[#Headers],[8.875]]</f>
        <v>8.875</v>
      </c>
      <c r="BV569" s="11" t="str">
        <f>Calcs[[#Headers],[9]]</f>
        <v>9</v>
      </c>
      <c r="BW569" s="11" t="str">
        <f>Calcs[[#Headers],[9.125]]</f>
        <v>9.125</v>
      </c>
      <c r="BX569" s="11" t="str">
        <f>Calcs[[#Headers],[9.25]]</f>
        <v>9.25</v>
      </c>
      <c r="BY569" s="11" t="str">
        <f>Calcs[[#Headers],[9.375]]</f>
        <v>9.375</v>
      </c>
      <c r="BZ569" s="11" t="str">
        <f>Calcs[[#Headers],[9.5]]</f>
        <v>9.5</v>
      </c>
      <c r="CA569" s="11" t="str">
        <f>Calcs[[#Headers],[9.625]]</f>
        <v>9.625</v>
      </c>
      <c r="CB569" s="11" t="str">
        <f>Calcs[[#Headers],[9.75]]</f>
        <v>9.75</v>
      </c>
      <c r="CC569" s="11" t="str">
        <f>Calcs[[#Headers],[9.875]]</f>
        <v>9.875</v>
      </c>
      <c r="CD569" s="11" t="str">
        <f>Calcs[[#Headers],[10]]</f>
        <v>10</v>
      </c>
      <c r="CE569" s="11" t="str">
        <f>Calcs[[#Headers],[10.125]]</f>
        <v>10.125</v>
      </c>
      <c r="CF569" s="11" t="str">
        <f>Calcs[[#Headers],[10.25]]</f>
        <v>10.25</v>
      </c>
      <c r="CG569" s="11" t="str">
        <f>Calcs[[#Headers],[10.375]]</f>
        <v>10.375</v>
      </c>
      <c r="CH569" s="11" t="str">
        <f>Calcs[[#Headers],[10.5]]</f>
        <v>10.5</v>
      </c>
      <c r="CI569" s="11" t="str">
        <f>Calcs[[#Headers],[10.625]]</f>
        <v>10.625</v>
      </c>
      <c r="CJ569" s="11" t="str">
        <f>Calcs[[#Headers],[10.75]]</f>
        <v>10.75</v>
      </c>
      <c r="CK569" s="11" t="str">
        <f>Calcs[[#Headers],[10.875]]</f>
        <v>10.875</v>
      </c>
      <c r="CL569" s="11" t="str">
        <f>Calcs[[#Headers],[11]]</f>
        <v>11</v>
      </c>
      <c r="CM569" s="11" t="str">
        <f>Calcs[[#Headers],[11.125]]</f>
        <v>11.125</v>
      </c>
      <c r="CN569" s="11" t="str">
        <f>Calcs[[#Headers],[11.25]]</f>
        <v>11.25</v>
      </c>
      <c r="CO569" s="11" t="str">
        <f>Calcs[[#Headers],[11.375]]</f>
        <v>11.375</v>
      </c>
      <c r="CP569" s="11" t="str">
        <f>Calcs[[#Headers],[11.5]]</f>
        <v>11.5</v>
      </c>
      <c r="CQ569" s="11" t="str">
        <f>Calcs[[#Headers],[11.625]]</f>
        <v>11.625</v>
      </c>
      <c r="CR569" s="11" t="str">
        <f>Calcs[[#Headers],[11.75]]</f>
        <v>11.75</v>
      </c>
      <c r="CS569" s="11" t="str">
        <f>Calcs[[#Headers],[11.875]]</f>
        <v>11.875</v>
      </c>
      <c r="CT569" s="11" t="str">
        <f>Calcs[[#Headers],[12]]</f>
        <v>12</v>
      </c>
      <c r="CU569" s="11" t="str">
        <f>Calcs[[#Headers],[12.125]]</f>
        <v>12.125</v>
      </c>
      <c r="CV569" s="11" t="str">
        <f>Calcs[[#Headers],[12.25]]</f>
        <v>12.25</v>
      </c>
      <c r="CW569" s="11" t="str">
        <f>Calcs[[#Headers],[12.375]]</f>
        <v>12.375</v>
      </c>
      <c r="CX569" s="11" t="str">
        <f>Calcs[[#Headers],[12.5]]</f>
        <v>12.5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CA06-0A21-4342-96B5-F95BEB99C47C}">
  <sheetPr>
    <tabColor theme="8"/>
  </sheetPr>
  <dimension ref="A1:CV104"/>
  <sheetViews>
    <sheetView topLeftCell="W1" workbookViewId="0">
      <selection activeCell="AD16" sqref="AD16"/>
    </sheetView>
  </sheetViews>
  <sheetFormatPr defaultRowHeight="14.5" x14ac:dyDescent="0.35"/>
  <cols>
    <col min="1" max="1" width="16.7265625" style="12" customWidth="1"/>
    <col min="2" max="2" width="11.453125" style="12" customWidth="1"/>
    <col min="3" max="3" width="10.26953125" style="13" customWidth="1"/>
    <col min="4" max="4" width="10.26953125" style="14" customWidth="1"/>
    <col min="5" max="5" width="11.90625" style="12" customWidth="1"/>
    <col min="6" max="6" width="10.26953125" style="13" customWidth="1"/>
    <col min="7" max="7" width="10.26953125" style="14" customWidth="1"/>
    <col min="8" max="8" width="11" style="12" customWidth="1"/>
    <col min="9" max="9" width="10.26953125" style="13" customWidth="1"/>
    <col min="10" max="10" width="10.26953125" style="14" customWidth="1"/>
    <col min="11" max="11" width="11.453125" style="12" customWidth="1"/>
    <col min="12" max="12" width="10.26953125" style="13" customWidth="1"/>
    <col min="13" max="13" width="10.26953125" style="14" customWidth="1"/>
    <col min="14" max="14" width="11.90625" style="12" customWidth="1"/>
    <col min="15" max="15" width="10.26953125" style="13" customWidth="1"/>
    <col min="16" max="16" width="11.26953125" style="14" customWidth="1"/>
    <col min="17" max="17" width="11" style="12" customWidth="1"/>
    <col min="18" max="18" width="11.26953125" style="13" customWidth="1"/>
    <col min="19" max="19" width="11.26953125" style="14" customWidth="1"/>
    <col min="20" max="20" width="11.453125" style="12" customWidth="1"/>
    <col min="21" max="21" width="11.26953125" style="13" customWidth="1"/>
    <col min="22" max="22" width="11.26953125" style="14" customWidth="1"/>
    <col min="23" max="23" width="11.90625" style="12" customWidth="1"/>
    <col min="24" max="24" width="11.26953125" style="13" customWidth="1"/>
    <col min="25" max="25" width="11.26953125" style="14" customWidth="1"/>
    <col min="26" max="26" width="11" style="12" customWidth="1"/>
    <col min="27" max="27" width="11.26953125" style="13" customWidth="1"/>
    <col min="28" max="37" width="11.26953125" style="14" customWidth="1"/>
    <col min="38" max="38" width="11.453125" style="12" customWidth="1"/>
    <col min="39" max="39" width="11.26953125" style="13" customWidth="1"/>
    <col min="40" max="40" width="11.26953125" style="14" customWidth="1"/>
    <col min="41" max="41" width="11.90625" style="12" customWidth="1"/>
    <col min="42" max="42" width="11.26953125" style="13" customWidth="1"/>
    <col min="43" max="43" width="11.26953125" style="14" customWidth="1"/>
    <col min="44" max="44" width="11" style="12" customWidth="1"/>
    <col min="45" max="45" width="11.26953125" style="13" customWidth="1"/>
    <col min="46" max="46" width="11.26953125" style="23" customWidth="1"/>
    <col min="47" max="47" width="11.453125" style="12" customWidth="1"/>
    <col min="48" max="48" width="11.26953125" style="13" customWidth="1"/>
    <col min="49" max="49" width="11.26953125" style="14" customWidth="1"/>
    <col min="50" max="50" width="11.90625" style="12" customWidth="1"/>
    <col min="51" max="51" width="11.26953125" style="13" customWidth="1"/>
    <col min="52" max="52" width="11.26953125" style="14" customWidth="1"/>
    <col min="53" max="53" width="11" style="12" customWidth="1"/>
    <col min="54" max="54" width="11.26953125" style="13" customWidth="1"/>
    <col min="55" max="55" width="11.26953125" style="14" customWidth="1"/>
    <col min="56" max="56" width="11.453125" style="12" customWidth="1"/>
    <col min="57" max="57" width="11.26953125" style="13" customWidth="1"/>
    <col min="58" max="58" width="11.26953125" style="14" customWidth="1"/>
    <col min="59" max="59" width="11.90625" style="12" customWidth="1"/>
    <col min="60" max="60" width="11.26953125" style="13" customWidth="1"/>
    <col min="61" max="61" width="11.26953125" style="14" customWidth="1"/>
    <col min="62" max="62" width="11" style="12" customWidth="1"/>
    <col min="63" max="63" width="11.26953125" style="13" customWidth="1"/>
    <col min="64" max="64" width="11.26953125" style="14" customWidth="1"/>
    <col min="65" max="65" width="11.453125" style="12" customWidth="1"/>
    <col min="66" max="66" width="11.26953125" style="13" customWidth="1"/>
    <col min="67" max="67" width="11.26953125" style="14" customWidth="1"/>
    <col min="68" max="68" width="11.90625" style="7" customWidth="1"/>
    <col min="69" max="69" width="11.26953125" style="8" customWidth="1"/>
    <col min="70" max="70" width="11.26953125" style="9" customWidth="1"/>
    <col min="71" max="71" width="11" style="7" customWidth="1"/>
    <col min="72" max="72" width="11.26953125" style="8" customWidth="1"/>
    <col min="73" max="73" width="11.26953125" style="9" customWidth="1"/>
    <col min="74" max="74" width="11.453125" style="7" customWidth="1"/>
    <col min="75" max="75" width="11.26953125" style="8" customWidth="1"/>
    <col min="76" max="76" width="11.26953125" style="9" customWidth="1"/>
    <col min="77" max="77" width="11.90625" style="7" customWidth="1"/>
    <col min="78" max="78" width="11.26953125" style="8" customWidth="1"/>
    <col min="79" max="79" width="11.26953125" style="9" customWidth="1"/>
    <col min="80" max="80" width="11" style="7" customWidth="1"/>
    <col min="81" max="81" width="11.26953125" style="8" customWidth="1"/>
    <col min="82" max="82" width="11.26953125" style="9" customWidth="1"/>
    <col min="83" max="83" width="11.453125" style="7" customWidth="1"/>
    <col min="84" max="84" width="11.26953125" style="8" customWidth="1"/>
    <col min="85" max="85" width="11.26953125" style="9" customWidth="1"/>
    <col min="86" max="86" width="11.90625" style="7" customWidth="1"/>
    <col min="87" max="87" width="11.26953125" style="8" customWidth="1"/>
    <col min="88" max="88" width="11.26953125" style="9" customWidth="1"/>
    <col min="89" max="89" width="11" style="7" customWidth="1"/>
    <col min="90" max="90" width="11.26953125" style="8" customWidth="1"/>
    <col min="91" max="91" width="11.26953125" style="9" customWidth="1"/>
    <col min="92" max="100" width="10.6328125" customWidth="1"/>
  </cols>
  <sheetData>
    <row r="1" spans="1:100" ht="15" thickBot="1" x14ac:dyDescent="0.4">
      <c r="A1" s="39" t="s">
        <v>1061</v>
      </c>
      <c r="B1" s="40" t="s">
        <v>1167</v>
      </c>
      <c r="C1" s="40" t="s">
        <v>870</v>
      </c>
      <c r="D1" s="40" t="s">
        <v>1065</v>
      </c>
      <c r="E1" s="40" t="s">
        <v>1168</v>
      </c>
      <c r="F1" s="40" t="s">
        <v>1066</v>
      </c>
      <c r="G1" s="40" t="s">
        <v>1067</v>
      </c>
      <c r="H1" s="40" t="s">
        <v>1169</v>
      </c>
      <c r="I1" s="40" t="s">
        <v>1068</v>
      </c>
      <c r="J1" s="40" t="s">
        <v>1069</v>
      </c>
      <c r="K1" s="40" t="s">
        <v>1170</v>
      </c>
      <c r="L1" s="40" t="s">
        <v>1070</v>
      </c>
      <c r="M1" s="40" t="s">
        <v>1071</v>
      </c>
      <c r="N1" s="40" t="s">
        <v>1153</v>
      </c>
      <c r="O1" s="40" t="s">
        <v>1072</v>
      </c>
      <c r="P1" s="40" t="s">
        <v>1073</v>
      </c>
      <c r="Q1" s="40" t="s">
        <v>1171</v>
      </c>
      <c r="R1" s="40" t="s">
        <v>1074</v>
      </c>
      <c r="S1" s="40" t="s">
        <v>1075</v>
      </c>
      <c r="T1" s="40" t="s">
        <v>1172</v>
      </c>
      <c r="U1" s="40" t="s">
        <v>1076</v>
      </c>
      <c r="V1" s="40" t="s">
        <v>1077</v>
      </c>
      <c r="W1" s="40" t="s">
        <v>1173</v>
      </c>
      <c r="X1" s="40" t="s">
        <v>1078</v>
      </c>
      <c r="Y1" s="40" t="s">
        <v>1079</v>
      </c>
      <c r="Z1" s="40" t="s">
        <v>1174</v>
      </c>
      <c r="AA1" s="40" t="s">
        <v>1080</v>
      </c>
      <c r="AB1" s="40" t="s">
        <v>1081</v>
      </c>
      <c r="AC1" s="40" t="s">
        <v>1175</v>
      </c>
      <c r="AD1" s="40" t="s">
        <v>1082</v>
      </c>
      <c r="AE1" s="74" t="s">
        <v>1083</v>
      </c>
      <c r="AF1" s="76" t="s">
        <v>1178</v>
      </c>
      <c r="AG1" s="77" t="s">
        <v>1179</v>
      </c>
      <c r="AH1" s="78" t="s">
        <v>1084</v>
      </c>
      <c r="AI1" s="75" t="s">
        <v>1085</v>
      </c>
      <c r="AJ1" s="40" t="s">
        <v>1086</v>
      </c>
      <c r="AK1" s="40" t="s">
        <v>1087</v>
      </c>
      <c r="AL1" s="41" t="s">
        <v>1088</v>
      </c>
      <c r="AM1" s="41" t="s">
        <v>1089</v>
      </c>
      <c r="AN1" s="41" t="s">
        <v>1090</v>
      </c>
      <c r="AO1" s="41" t="s">
        <v>1091</v>
      </c>
      <c r="AP1" s="41" t="s">
        <v>1092</v>
      </c>
      <c r="AQ1" s="41" t="s">
        <v>1093</v>
      </c>
      <c r="AR1" s="41" t="s">
        <v>1094</v>
      </c>
      <c r="AS1" s="41" t="s">
        <v>1095</v>
      </c>
      <c r="AT1" s="41" t="s">
        <v>1096</v>
      </c>
      <c r="AU1" s="41" t="s">
        <v>1097</v>
      </c>
      <c r="AV1" s="41" t="s">
        <v>1098</v>
      </c>
      <c r="AW1" s="41" t="s">
        <v>1099</v>
      </c>
      <c r="AX1" s="41" t="s">
        <v>1100</v>
      </c>
      <c r="AY1" s="41" t="s">
        <v>1101</v>
      </c>
      <c r="AZ1" s="41" t="s">
        <v>1102</v>
      </c>
      <c r="BA1" s="41" t="s">
        <v>1103</v>
      </c>
      <c r="BB1" s="41" t="s">
        <v>1104</v>
      </c>
      <c r="BC1" s="41" t="s">
        <v>1105</v>
      </c>
      <c r="BD1" s="41" t="s">
        <v>1106</v>
      </c>
      <c r="BE1" s="41" t="s">
        <v>1107</v>
      </c>
      <c r="BF1" s="41" t="s">
        <v>1108</v>
      </c>
      <c r="BG1" s="41" t="s">
        <v>1109</v>
      </c>
      <c r="BH1" s="41" t="s">
        <v>1110</v>
      </c>
      <c r="BI1" s="41" t="s">
        <v>1111</v>
      </c>
      <c r="BJ1" s="41" t="s">
        <v>1112</v>
      </c>
      <c r="BK1" s="41" t="s">
        <v>1113</v>
      </c>
      <c r="BL1" s="41" t="s">
        <v>1114</v>
      </c>
      <c r="BM1" s="41" t="s">
        <v>1115</v>
      </c>
      <c r="BN1" s="41" t="s">
        <v>1116</v>
      </c>
      <c r="BO1" s="41" t="s">
        <v>1117</v>
      </c>
      <c r="BP1" s="41" t="s">
        <v>1119</v>
      </c>
      <c r="BQ1" s="41" t="s">
        <v>1120</v>
      </c>
      <c r="BR1" s="41" t="s">
        <v>1121</v>
      </c>
      <c r="BS1" s="41" t="s">
        <v>1122</v>
      </c>
      <c r="BT1" s="41" t="s">
        <v>1123</v>
      </c>
      <c r="BU1" s="41" t="s">
        <v>1124</v>
      </c>
      <c r="BV1" s="41" t="s">
        <v>1125</v>
      </c>
      <c r="BW1" s="41" t="s">
        <v>1126</v>
      </c>
      <c r="BX1" s="41" t="s">
        <v>1127</v>
      </c>
      <c r="BY1" s="41" t="s">
        <v>1128</v>
      </c>
      <c r="BZ1" s="41" t="s">
        <v>1129</v>
      </c>
      <c r="CA1" s="41" t="s">
        <v>1130</v>
      </c>
      <c r="CB1" s="41" t="s">
        <v>1131</v>
      </c>
      <c r="CC1" s="41" t="s">
        <v>1132</v>
      </c>
      <c r="CD1" s="41" t="s">
        <v>1133</v>
      </c>
      <c r="CE1" s="41" t="s">
        <v>1134</v>
      </c>
      <c r="CF1" s="41" t="s">
        <v>1135</v>
      </c>
      <c r="CG1" s="41" t="s">
        <v>1136</v>
      </c>
      <c r="CH1" s="41" t="s">
        <v>1137</v>
      </c>
      <c r="CI1" s="41" t="s">
        <v>1138</v>
      </c>
      <c r="CJ1" s="41" t="s">
        <v>1139</v>
      </c>
      <c r="CK1" s="41" t="s">
        <v>1140</v>
      </c>
      <c r="CL1" s="41" t="s">
        <v>1141</v>
      </c>
      <c r="CM1" s="42" t="s">
        <v>1142</v>
      </c>
      <c r="CN1" s="69" t="s">
        <v>1143</v>
      </c>
      <c r="CO1" s="69" t="s">
        <v>1144</v>
      </c>
      <c r="CP1" s="70" t="s">
        <v>1145</v>
      </c>
      <c r="CQ1" s="64" t="s">
        <v>1146</v>
      </c>
      <c r="CR1" s="65" t="s">
        <v>1147</v>
      </c>
      <c r="CS1" s="66" t="s">
        <v>1148</v>
      </c>
      <c r="CT1" s="63" t="s">
        <v>1149</v>
      </c>
      <c r="CU1" s="41" t="s">
        <v>1150</v>
      </c>
      <c r="CV1" s="41" t="s">
        <v>1151</v>
      </c>
    </row>
    <row r="2" spans="1:100" s="2" customFormat="1" ht="28" customHeight="1" thickBot="1" x14ac:dyDescent="0.4">
      <c r="A2" s="37"/>
      <c r="B2" s="29" t="s">
        <v>1058</v>
      </c>
      <c r="C2" s="30" t="s">
        <v>1059</v>
      </c>
      <c r="D2" s="31" t="s">
        <v>1060</v>
      </c>
      <c r="E2" s="29" t="s">
        <v>1058</v>
      </c>
      <c r="F2" s="30" t="s">
        <v>1059</v>
      </c>
      <c r="G2" s="31" t="s">
        <v>1060</v>
      </c>
      <c r="H2" s="29" t="s">
        <v>1058</v>
      </c>
      <c r="I2" s="30" t="s">
        <v>1059</v>
      </c>
      <c r="J2" s="31" t="s">
        <v>1060</v>
      </c>
      <c r="K2" s="29" t="s">
        <v>1058</v>
      </c>
      <c r="L2" s="30" t="s">
        <v>1059</v>
      </c>
      <c r="M2" s="31" t="s">
        <v>1060</v>
      </c>
      <c r="N2" s="29" t="s">
        <v>1058</v>
      </c>
      <c r="O2" s="30" t="s">
        <v>1059</v>
      </c>
      <c r="P2" s="31" t="s">
        <v>1060</v>
      </c>
      <c r="Q2" s="29" t="s">
        <v>1058</v>
      </c>
      <c r="R2" s="30" t="s">
        <v>1059</v>
      </c>
      <c r="S2" s="31" t="s">
        <v>1060</v>
      </c>
      <c r="T2" s="32" t="s">
        <v>1058</v>
      </c>
      <c r="U2" s="33" t="s">
        <v>1059</v>
      </c>
      <c r="V2" s="33" t="s">
        <v>1060</v>
      </c>
      <c r="W2" s="32" t="s">
        <v>1058</v>
      </c>
      <c r="X2" s="33" t="s">
        <v>1059</v>
      </c>
      <c r="Y2" s="33" t="s">
        <v>1060</v>
      </c>
      <c r="Z2" s="32" t="s">
        <v>1058</v>
      </c>
      <c r="AA2" s="33" t="s">
        <v>1059</v>
      </c>
      <c r="AB2" s="33" t="s">
        <v>1060</v>
      </c>
      <c r="AC2" s="29" t="s">
        <v>1058</v>
      </c>
      <c r="AD2" s="30" t="s">
        <v>1059</v>
      </c>
      <c r="AE2" s="38" t="s">
        <v>1060</v>
      </c>
      <c r="AF2" s="67"/>
      <c r="AG2" s="30"/>
      <c r="AH2" s="68"/>
      <c r="AI2" s="37"/>
      <c r="AJ2" s="30"/>
      <c r="AK2" s="34"/>
      <c r="AL2" s="29"/>
      <c r="AM2" s="30"/>
      <c r="AN2" s="31"/>
      <c r="AO2" s="29"/>
      <c r="AP2" s="30"/>
      <c r="AQ2" s="31"/>
      <c r="AR2" s="29"/>
      <c r="AS2" s="30"/>
      <c r="AT2" s="34"/>
      <c r="AU2" s="29"/>
      <c r="AV2" s="30"/>
      <c r="AW2" s="31"/>
      <c r="AX2" s="29"/>
      <c r="AY2" s="30"/>
      <c r="AZ2" s="31"/>
      <c r="BA2" s="29"/>
      <c r="BB2" s="30"/>
      <c r="BC2" s="31"/>
      <c r="BD2" s="29"/>
      <c r="BE2" s="30"/>
      <c r="BF2" s="31"/>
      <c r="BG2" s="29"/>
      <c r="BH2" s="30"/>
      <c r="BI2" s="31"/>
      <c r="BJ2" s="29"/>
      <c r="BK2" s="30"/>
      <c r="BL2" s="31"/>
      <c r="BM2" s="29"/>
      <c r="BN2" s="30"/>
      <c r="BO2" s="31"/>
      <c r="BP2" s="29"/>
      <c r="BQ2" s="30"/>
      <c r="BR2" s="31"/>
      <c r="BS2" s="29"/>
      <c r="BT2" s="30"/>
      <c r="BU2" s="31"/>
      <c r="BV2" s="29"/>
      <c r="BW2" s="30"/>
      <c r="BX2" s="31"/>
      <c r="BY2" s="29"/>
      <c r="BZ2" s="30"/>
      <c r="CA2" s="31"/>
      <c r="CB2" s="29"/>
      <c r="CC2" s="30"/>
      <c r="CD2" s="31"/>
      <c r="CE2" s="29"/>
      <c r="CF2" s="30"/>
      <c r="CG2" s="31"/>
      <c r="CH2" s="29"/>
      <c r="CI2" s="30"/>
      <c r="CJ2" s="31"/>
      <c r="CK2" s="29"/>
      <c r="CL2" s="30"/>
      <c r="CM2" s="38"/>
      <c r="CN2" s="71"/>
      <c r="CO2" s="72"/>
      <c r="CP2" s="73"/>
      <c r="CQ2" s="67"/>
      <c r="CR2" s="30"/>
      <c r="CS2" s="68"/>
      <c r="CT2" s="37"/>
      <c r="CU2" s="30"/>
      <c r="CV2" s="38"/>
    </row>
    <row r="3" spans="1:100" x14ac:dyDescent="0.35">
      <c r="A3" s="20">
        <v>0.25</v>
      </c>
      <c r="B3" s="15">
        <v>2.5791193355128663</v>
      </c>
      <c r="C3" s="16">
        <v>2.5791193355128663</v>
      </c>
      <c r="D3" s="17">
        <v>1</v>
      </c>
      <c r="E3" s="20">
        <v>2.557468619485832</v>
      </c>
      <c r="F3" s="16">
        <v>2.557468619485832</v>
      </c>
      <c r="G3" s="21">
        <v>1</v>
      </c>
      <c r="H3" s="15">
        <v>2.3649226066019371</v>
      </c>
      <c r="I3" s="16">
        <v>2.3649226066019371</v>
      </c>
      <c r="J3" s="17">
        <v>1</v>
      </c>
      <c r="K3" s="19">
        <v>2.1270468520460386</v>
      </c>
      <c r="L3" s="18">
        <v>2.1270468520460386</v>
      </c>
      <c r="M3" s="22">
        <v>1</v>
      </c>
      <c r="N3" s="15">
        <v>2.1327572673651241</v>
      </c>
      <c r="O3" s="16">
        <v>2.1327572673651241</v>
      </c>
      <c r="P3" s="17">
        <v>1</v>
      </c>
      <c r="Q3" s="19">
        <v>2.6304819543819447</v>
      </c>
      <c r="R3" s="18">
        <v>2.6304819543819447</v>
      </c>
      <c r="S3" s="22">
        <v>1</v>
      </c>
      <c r="T3" s="15">
        <v>2.5827936035582737</v>
      </c>
      <c r="U3" s="16">
        <v>2.5827936035582737</v>
      </c>
      <c r="V3" s="17">
        <v>1</v>
      </c>
      <c r="W3" s="20">
        <v>2.4181411783632729</v>
      </c>
      <c r="X3" s="16">
        <v>2.4181411783632729</v>
      </c>
      <c r="Y3" s="21">
        <v>1</v>
      </c>
      <c r="Z3" s="15">
        <v>2.2101476186803461</v>
      </c>
      <c r="AA3" s="16">
        <v>2.2101476186803461</v>
      </c>
      <c r="AB3" s="17">
        <v>1</v>
      </c>
      <c r="AC3" s="52">
        <v>2.1313593456110365</v>
      </c>
      <c r="AD3" s="53">
        <v>2.1313593456110365</v>
      </c>
      <c r="AE3" s="21">
        <v>1</v>
      </c>
      <c r="AF3" s="79"/>
      <c r="AG3" s="53"/>
      <c r="AH3" s="17"/>
      <c r="AI3" s="12"/>
      <c r="AJ3" s="53"/>
      <c r="AK3" s="21"/>
      <c r="AO3" s="15"/>
      <c r="AQ3" s="17"/>
      <c r="AT3" s="14"/>
      <c r="AU3" s="15"/>
      <c r="AV3" s="16"/>
      <c r="AW3" s="17"/>
      <c r="AX3" s="19"/>
      <c r="AY3" s="16"/>
      <c r="AZ3" s="21"/>
      <c r="BA3" s="15"/>
      <c r="BB3" s="16"/>
      <c r="BC3" s="17"/>
      <c r="BD3" s="20"/>
      <c r="BE3" s="16"/>
      <c r="BF3" s="21"/>
      <c r="BG3" s="15"/>
      <c r="BH3" s="16"/>
      <c r="BI3" s="17"/>
      <c r="BJ3" s="59"/>
      <c r="BK3" s="16"/>
      <c r="BL3" s="21"/>
      <c r="BM3" s="15"/>
      <c r="BN3" s="16"/>
      <c r="BO3" s="17"/>
      <c r="BP3" s="27"/>
      <c r="BQ3" s="25"/>
      <c r="BR3" s="28"/>
      <c r="BS3" s="24"/>
      <c r="BT3" s="25"/>
      <c r="BU3" s="26"/>
      <c r="BV3" s="15"/>
      <c r="BW3" s="16"/>
      <c r="BX3" s="17"/>
      <c r="BY3" s="27"/>
      <c r="BZ3" s="25"/>
      <c r="CA3" s="28"/>
      <c r="CB3" s="24"/>
      <c r="CC3" s="25"/>
      <c r="CD3" s="26"/>
      <c r="CE3" s="24"/>
      <c r="CF3" s="25"/>
      <c r="CG3" s="26"/>
      <c r="CH3" s="27"/>
      <c r="CI3" s="25"/>
      <c r="CJ3" s="28"/>
      <c r="CK3" s="24"/>
      <c r="CL3" s="25"/>
      <c r="CM3" s="28"/>
      <c r="CN3" s="24"/>
      <c r="CO3" s="25"/>
      <c r="CP3" s="28"/>
      <c r="CQ3" s="24"/>
      <c r="CR3" s="25"/>
      <c r="CS3" s="28"/>
      <c r="CT3" s="24"/>
      <c r="CU3" s="25"/>
      <c r="CV3" s="28"/>
    </row>
    <row r="4" spans="1:100" x14ac:dyDescent="0.35">
      <c r="A4" s="20">
        <v>0.375</v>
      </c>
      <c r="B4" s="15">
        <v>2.5956587542978542</v>
      </c>
      <c r="C4" s="16">
        <v>5.1747780898107205</v>
      </c>
      <c r="D4" s="17">
        <v>1</v>
      </c>
      <c r="E4" s="20">
        <v>2.5743469108910273</v>
      </c>
      <c r="F4" s="16">
        <v>5.1318155303768593</v>
      </c>
      <c r="G4" s="21">
        <v>1</v>
      </c>
      <c r="H4" s="15">
        <v>2.3851078319825718</v>
      </c>
      <c r="I4" s="16">
        <v>4.7500304385845089</v>
      </c>
      <c r="J4" s="17">
        <v>1</v>
      </c>
      <c r="K4" s="19">
        <v>2.1512075716430439</v>
      </c>
      <c r="L4" s="18">
        <v>4.2782544236890825</v>
      </c>
      <c r="M4" s="22">
        <v>1</v>
      </c>
      <c r="N4" s="15">
        <v>2.1655535858740786</v>
      </c>
      <c r="O4" s="16">
        <v>4.2983108532392027</v>
      </c>
      <c r="P4" s="17">
        <v>1</v>
      </c>
      <c r="Q4" s="19">
        <v>2.6557402925851683</v>
      </c>
      <c r="R4" s="18">
        <v>5.286222246967113</v>
      </c>
      <c r="S4" s="22">
        <v>1</v>
      </c>
      <c r="T4" s="15">
        <v>2.6085678682789664</v>
      </c>
      <c r="U4" s="16">
        <v>5.1913614718372401</v>
      </c>
      <c r="V4" s="17">
        <v>1</v>
      </c>
      <c r="W4" s="20">
        <v>2.4456497343170143</v>
      </c>
      <c r="X4" s="16">
        <v>4.8637909126802867</v>
      </c>
      <c r="Y4" s="21">
        <v>1</v>
      </c>
      <c r="Z4" s="15">
        <v>2.2397906386983197</v>
      </c>
      <c r="AA4" s="16">
        <v>4.4499382573786654</v>
      </c>
      <c r="AB4" s="17">
        <v>1</v>
      </c>
      <c r="AC4" s="52">
        <v>2.1617944584007187</v>
      </c>
      <c r="AD4" s="53">
        <v>4.2931538040117552</v>
      </c>
      <c r="AE4" s="21">
        <v>1</v>
      </c>
      <c r="AF4" s="79"/>
      <c r="AG4" s="53"/>
      <c r="AH4" s="17"/>
      <c r="AI4" s="12"/>
      <c r="AJ4" s="53"/>
      <c r="AK4" s="21"/>
      <c r="AO4" s="15"/>
      <c r="AQ4" s="17"/>
      <c r="AT4" s="14"/>
      <c r="AU4" s="15"/>
      <c r="AV4" s="16"/>
      <c r="AW4" s="17"/>
      <c r="AX4" s="20"/>
      <c r="AY4" s="16"/>
      <c r="AZ4" s="21"/>
      <c r="BA4" s="15"/>
      <c r="BB4" s="16"/>
      <c r="BC4" s="17"/>
      <c r="BD4" s="20"/>
      <c r="BE4" s="16"/>
      <c r="BF4" s="21"/>
      <c r="BG4" s="15"/>
      <c r="BH4" s="16"/>
      <c r="BI4" s="17"/>
      <c r="BJ4" s="20"/>
      <c r="BK4" s="16"/>
      <c r="BL4" s="21"/>
      <c r="BM4" s="15"/>
      <c r="BN4" s="16"/>
      <c r="BO4" s="17"/>
      <c r="BP4" s="27"/>
      <c r="BQ4" s="25"/>
      <c r="BR4" s="28"/>
      <c r="BS4" s="24"/>
      <c r="BT4" s="25"/>
      <c r="BU4" s="26"/>
      <c r="BV4" s="15"/>
      <c r="BW4" s="16"/>
      <c r="BX4" s="17"/>
      <c r="BY4" s="27"/>
      <c r="BZ4" s="25"/>
      <c r="CA4" s="28"/>
      <c r="CB4" s="24"/>
      <c r="CC4" s="25"/>
      <c r="CD4" s="26"/>
      <c r="CE4" s="24"/>
      <c r="CF4" s="25"/>
      <c r="CG4" s="26"/>
      <c r="CH4" s="27"/>
      <c r="CI4" s="25"/>
      <c r="CJ4" s="28"/>
      <c r="CK4" s="24"/>
      <c r="CL4" s="25"/>
      <c r="CM4" s="28"/>
      <c r="CN4" s="24"/>
      <c r="CO4" s="25"/>
      <c r="CP4" s="28"/>
      <c r="CQ4" s="24"/>
      <c r="CR4" s="25"/>
      <c r="CS4" s="28"/>
      <c r="CT4" s="24"/>
      <c r="CU4" s="25"/>
      <c r="CV4" s="28"/>
    </row>
    <row r="5" spans="1:100" x14ac:dyDescent="0.35">
      <c r="A5" s="20">
        <v>0.5</v>
      </c>
      <c r="B5" s="15">
        <v>2.6393131899681452</v>
      </c>
      <c r="C5" s="16">
        <v>7.8140912797788662</v>
      </c>
      <c r="D5" s="17">
        <v>1</v>
      </c>
      <c r="E5" s="20">
        <v>2.6183999329699077</v>
      </c>
      <c r="F5" s="16">
        <v>7.750215463346767</v>
      </c>
      <c r="G5" s="21">
        <v>1</v>
      </c>
      <c r="H5" s="15">
        <v>2.4325611524911879</v>
      </c>
      <c r="I5" s="16">
        <v>7.1825915910756972</v>
      </c>
      <c r="J5" s="17">
        <v>1</v>
      </c>
      <c r="K5" s="19">
        <v>2.2027450152286461</v>
      </c>
      <c r="L5" s="18">
        <v>6.4809994389177286</v>
      </c>
      <c r="M5" s="22">
        <v>1</v>
      </c>
      <c r="N5" s="15">
        <v>2.2247858784283694</v>
      </c>
      <c r="O5" s="16">
        <v>6.5230967316675716</v>
      </c>
      <c r="P5" s="17">
        <v>1</v>
      </c>
      <c r="Q5" s="19">
        <v>2.6742145718276258</v>
      </c>
      <c r="R5" s="18">
        <v>7.9604368187947383</v>
      </c>
      <c r="S5" s="22">
        <v>1</v>
      </c>
      <c r="T5" s="15">
        <v>2.6275396746698632</v>
      </c>
      <c r="U5" s="16">
        <v>7.8189011465071037</v>
      </c>
      <c r="V5" s="17">
        <v>1</v>
      </c>
      <c r="W5" s="20">
        <v>2.4662956188746437</v>
      </c>
      <c r="X5" s="16">
        <v>7.3300865315549304</v>
      </c>
      <c r="Y5" s="21">
        <v>1</v>
      </c>
      <c r="Z5" s="15">
        <v>2.2624881497154528</v>
      </c>
      <c r="AA5" s="16">
        <v>6.7124264070941182</v>
      </c>
      <c r="AB5" s="17">
        <v>1</v>
      </c>
      <c r="AC5" s="52">
        <v>2.1852564015330271</v>
      </c>
      <c r="AD5" s="53">
        <v>6.4784102055447823</v>
      </c>
      <c r="AE5" s="21">
        <v>1</v>
      </c>
      <c r="AF5" s="79"/>
      <c r="AG5" s="53"/>
      <c r="AH5" s="17"/>
      <c r="AI5" s="12"/>
      <c r="AJ5" s="53"/>
      <c r="AK5" s="21"/>
      <c r="AO5" s="15"/>
      <c r="AQ5" s="17"/>
      <c r="AT5" s="14"/>
      <c r="AU5" s="15"/>
      <c r="AV5" s="16"/>
      <c r="AW5" s="17"/>
      <c r="AX5" s="20"/>
      <c r="AY5" s="16"/>
      <c r="AZ5" s="21"/>
      <c r="BA5" s="15"/>
      <c r="BB5" s="16"/>
      <c r="BC5" s="17"/>
      <c r="BD5" s="20"/>
      <c r="BE5" s="16"/>
      <c r="BF5" s="21"/>
      <c r="BG5" s="15"/>
      <c r="BH5" s="16"/>
      <c r="BI5" s="17"/>
      <c r="BJ5" s="20"/>
      <c r="BK5" s="16"/>
      <c r="BL5" s="21"/>
      <c r="BM5" s="15"/>
      <c r="BN5" s="16"/>
      <c r="BO5" s="17"/>
      <c r="BP5" s="27"/>
      <c r="BQ5" s="25"/>
      <c r="BR5" s="28"/>
      <c r="BS5" s="24"/>
      <c r="BT5" s="25"/>
      <c r="BU5" s="26"/>
      <c r="BV5" s="15"/>
      <c r="BW5" s="16"/>
      <c r="BX5" s="17"/>
      <c r="BY5" s="27"/>
      <c r="BZ5" s="25"/>
      <c r="CA5" s="28"/>
      <c r="CB5" s="24"/>
      <c r="CC5" s="25"/>
      <c r="CD5" s="26"/>
      <c r="CE5" s="24"/>
      <c r="CF5" s="25"/>
      <c r="CG5" s="26"/>
      <c r="CH5" s="27"/>
      <c r="CI5" s="25"/>
      <c r="CJ5" s="28"/>
      <c r="CK5" s="24"/>
      <c r="CL5" s="25"/>
      <c r="CM5" s="28"/>
      <c r="CN5" s="24"/>
      <c r="CO5" s="25"/>
      <c r="CP5" s="28"/>
      <c r="CQ5" s="24"/>
      <c r="CR5" s="25"/>
      <c r="CS5" s="28"/>
      <c r="CT5" s="24"/>
      <c r="CU5" s="25"/>
      <c r="CV5" s="28"/>
    </row>
    <row r="6" spans="1:100" x14ac:dyDescent="0.35">
      <c r="A6" s="20">
        <v>0.625</v>
      </c>
      <c r="B6" s="15">
        <v>2.7219590886289167</v>
      </c>
      <c r="C6" s="16">
        <v>10.536050368407782</v>
      </c>
      <c r="D6" s="17">
        <v>1</v>
      </c>
      <c r="E6" s="20">
        <v>2.7014436790641705</v>
      </c>
      <c r="F6" s="16">
        <v>10.451659142410938</v>
      </c>
      <c r="G6" s="21">
        <v>1</v>
      </c>
      <c r="H6" s="15">
        <v>2.5191397102766917</v>
      </c>
      <c r="I6" s="16">
        <v>9.7017313013523889</v>
      </c>
      <c r="J6" s="17">
        <v>1</v>
      </c>
      <c r="K6" s="19">
        <v>2.2935406938085507</v>
      </c>
      <c r="L6" s="18">
        <v>8.7745401327262798</v>
      </c>
      <c r="M6" s="22">
        <v>1</v>
      </c>
      <c r="N6" s="15">
        <v>2.3182595474059089</v>
      </c>
      <c r="O6" s="16">
        <v>8.8413562790734801</v>
      </c>
      <c r="P6" s="17">
        <v>1</v>
      </c>
      <c r="Q6" s="19">
        <v>2.6854029774252686</v>
      </c>
      <c r="R6" s="18">
        <v>10.645839796220006</v>
      </c>
      <c r="S6" s="22">
        <v>1</v>
      </c>
      <c r="T6" s="15">
        <v>2.6392721866303619</v>
      </c>
      <c r="U6" s="16">
        <v>10.458173333137466</v>
      </c>
      <c r="V6" s="17">
        <v>1</v>
      </c>
      <c r="W6" s="20">
        <v>2.4798599867246023</v>
      </c>
      <c r="X6" s="16">
        <v>9.8099465182795331</v>
      </c>
      <c r="Y6" s="21">
        <v>1</v>
      </c>
      <c r="Z6" s="15">
        <v>2.2782856083951075</v>
      </c>
      <c r="AA6" s="16">
        <v>8.9907120154892262</v>
      </c>
      <c r="AB6" s="17">
        <v>1</v>
      </c>
      <c r="AC6" s="52">
        <v>2.2018869290126797</v>
      </c>
      <c r="AD6" s="53">
        <v>8.6802971345574615</v>
      </c>
      <c r="AE6" s="21">
        <v>1</v>
      </c>
      <c r="AF6" s="79"/>
      <c r="AG6" s="53"/>
      <c r="AH6" s="17"/>
      <c r="AI6" s="12"/>
      <c r="AJ6" s="53"/>
      <c r="AK6" s="21"/>
      <c r="AO6" s="15"/>
      <c r="AQ6" s="17"/>
      <c r="AT6" s="14"/>
      <c r="AU6" s="15"/>
      <c r="AV6" s="16"/>
      <c r="AW6" s="17"/>
      <c r="AX6" s="20"/>
      <c r="AY6" s="16"/>
      <c r="AZ6" s="21"/>
      <c r="BA6" s="15"/>
      <c r="BB6" s="16"/>
      <c r="BC6" s="17"/>
      <c r="BD6" s="20"/>
      <c r="BE6" s="16"/>
      <c r="BF6" s="21"/>
      <c r="BG6" s="15"/>
      <c r="BH6" s="16"/>
      <c r="BI6" s="17"/>
      <c r="BJ6" s="20"/>
      <c r="BK6" s="16"/>
      <c r="BL6" s="21"/>
      <c r="BM6" s="15"/>
      <c r="BN6" s="16"/>
      <c r="BO6" s="17"/>
      <c r="BP6" s="27"/>
      <c r="BQ6" s="25"/>
      <c r="BR6" s="28"/>
      <c r="BS6" s="24"/>
      <c r="BT6" s="25"/>
      <c r="BU6" s="26"/>
      <c r="BV6" s="15"/>
      <c r="BW6" s="16"/>
      <c r="BX6" s="17"/>
      <c r="BY6" s="27"/>
      <c r="BZ6" s="25"/>
      <c r="CA6" s="28"/>
      <c r="CB6" s="24"/>
      <c r="CC6" s="25"/>
      <c r="CD6" s="26"/>
      <c r="CE6" s="24"/>
      <c r="CF6" s="25"/>
      <c r="CG6" s="26"/>
      <c r="CH6" s="27"/>
      <c r="CI6" s="25"/>
      <c r="CJ6" s="28"/>
      <c r="CK6" s="24"/>
      <c r="CL6" s="25"/>
      <c r="CM6" s="28"/>
      <c r="CN6" s="24"/>
      <c r="CO6" s="25"/>
      <c r="CP6" s="28"/>
      <c r="CQ6" s="24"/>
      <c r="CR6" s="25"/>
      <c r="CS6" s="28"/>
      <c r="CT6" s="24"/>
      <c r="CU6" s="25"/>
      <c r="CV6" s="28"/>
    </row>
    <row r="7" spans="1:100" x14ac:dyDescent="0.35">
      <c r="A7" s="20">
        <v>0.75</v>
      </c>
      <c r="B7" s="15">
        <v>2.7891437251915079</v>
      </c>
      <c r="C7" s="16">
        <v>13.32519409359929</v>
      </c>
      <c r="D7" s="17">
        <v>1</v>
      </c>
      <c r="E7" s="20">
        <v>2.7689291183019837</v>
      </c>
      <c r="F7" s="16">
        <v>13.220588260712921</v>
      </c>
      <c r="G7" s="21">
        <v>1</v>
      </c>
      <c r="H7" s="15">
        <v>2.5896959188956998</v>
      </c>
      <c r="I7" s="16">
        <v>12.291427220248089</v>
      </c>
      <c r="J7" s="17">
        <v>1</v>
      </c>
      <c r="K7" s="19">
        <v>2.3677154352110112</v>
      </c>
      <c r="L7" s="18">
        <v>11.142255567937291</v>
      </c>
      <c r="M7" s="22">
        <v>1</v>
      </c>
      <c r="N7" s="15">
        <v>2.3948479683285004</v>
      </c>
      <c r="O7" s="16">
        <v>11.236204247401981</v>
      </c>
      <c r="P7" s="17">
        <v>1</v>
      </c>
      <c r="Q7" s="19">
        <v>2.709589827451846</v>
      </c>
      <c r="R7" s="18">
        <v>13.355429623671853</v>
      </c>
      <c r="S7" s="22">
        <v>1</v>
      </c>
      <c r="T7" s="15">
        <v>2.664053632613566</v>
      </c>
      <c r="U7" s="16">
        <v>13.122226965751032</v>
      </c>
      <c r="V7" s="17">
        <v>1</v>
      </c>
      <c r="W7" s="20">
        <v>2.5066466430078398</v>
      </c>
      <c r="X7" s="16">
        <v>12.316593161287372</v>
      </c>
      <c r="Y7" s="21">
        <v>1</v>
      </c>
      <c r="Z7" s="15">
        <v>2.3075155204624562</v>
      </c>
      <c r="AA7" s="16">
        <v>11.298227535951682</v>
      </c>
      <c r="AB7" s="17">
        <v>1</v>
      </c>
      <c r="AC7" s="52">
        <v>2.2320233161565488</v>
      </c>
      <c r="AD7" s="53">
        <v>10.912320450714009</v>
      </c>
      <c r="AE7" s="21">
        <v>1</v>
      </c>
      <c r="AF7" s="79"/>
      <c r="AG7" s="53"/>
      <c r="AH7" s="17"/>
      <c r="AI7" s="12"/>
      <c r="AJ7" s="53"/>
      <c r="AK7" s="21"/>
      <c r="AO7" s="15"/>
      <c r="AQ7" s="17"/>
      <c r="AT7" s="14"/>
      <c r="AU7" s="15"/>
      <c r="AV7" s="16"/>
      <c r="AW7" s="17"/>
      <c r="AX7" s="20"/>
      <c r="AY7" s="16"/>
      <c r="AZ7" s="21"/>
      <c r="BA7" s="15"/>
      <c r="BB7" s="16"/>
      <c r="BC7" s="17"/>
      <c r="BD7" s="20"/>
      <c r="BE7" s="16"/>
      <c r="BF7" s="21"/>
      <c r="BG7" s="15"/>
      <c r="BH7" s="16"/>
      <c r="BI7" s="17"/>
      <c r="BJ7" s="20"/>
      <c r="BK7" s="16"/>
      <c r="BL7" s="21"/>
      <c r="BM7" s="15"/>
      <c r="BN7" s="16"/>
      <c r="BO7" s="17"/>
      <c r="BP7" s="27"/>
      <c r="BQ7" s="25"/>
      <c r="BR7" s="28"/>
      <c r="BS7" s="24"/>
      <c r="BT7" s="25"/>
      <c r="BU7" s="26"/>
      <c r="BV7" s="15"/>
      <c r="BW7" s="16"/>
      <c r="BX7" s="17"/>
      <c r="BY7" s="27"/>
      <c r="BZ7" s="25"/>
      <c r="CA7" s="28"/>
      <c r="CB7" s="24"/>
      <c r="CC7" s="25"/>
      <c r="CD7" s="26"/>
      <c r="CE7" s="24"/>
      <c r="CF7" s="25"/>
      <c r="CG7" s="26"/>
      <c r="CH7" s="27"/>
      <c r="CI7" s="25"/>
      <c r="CJ7" s="28"/>
      <c r="CK7" s="24"/>
      <c r="CL7" s="25"/>
      <c r="CM7" s="28"/>
      <c r="CN7" s="24"/>
      <c r="CO7" s="25"/>
      <c r="CP7" s="28"/>
      <c r="CQ7" s="24"/>
      <c r="CR7" s="25"/>
      <c r="CS7" s="28"/>
      <c r="CT7" s="24"/>
      <c r="CU7" s="25"/>
      <c r="CV7" s="28"/>
    </row>
    <row r="8" spans="1:100" x14ac:dyDescent="0.35">
      <c r="A8" s="20">
        <v>0.875</v>
      </c>
      <c r="B8" s="15">
        <v>2.81117683920086</v>
      </c>
      <c r="C8" s="16">
        <v>16.136370932800151</v>
      </c>
      <c r="D8" s="17">
        <v>1</v>
      </c>
      <c r="E8" s="20">
        <v>2.7911338546591735</v>
      </c>
      <c r="F8" s="16">
        <v>16.011722115372095</v>
      </c>
      <c r="G8" s="21">
        <v>1</v>
      </c>
      <c r="H8" s="15">
        <v>2.6136077961645228</v>
      </c>
      <c r="I8" s="16">
        <v>14.905035016412612</v>
      </c>
      <c r="J8" s="17">
        <v>1</v>
      </c>
      <c r="K8" s="19">
        <v>2.3936591306232557</v>
      </c>
      <c r="L8" s="18">
        <v>13.535914698560546</v>
      </c>
      <c r="M8" s="22">
        <v>1</v>
      </c>
      <c r="N8" s="15">
        <v>2.4223600973543307</v>
      </c>
      <c r="O8" s="16">
        <v>13.658564344756311</v>
      </c>
      <c r="P8" s="17">
        <v>1</v>
      </c>
      <c r="Q8" s="19">
        <v>2.7247964601050834</v>
      </c>
      <c r="R8" s="18">
        <v>16.080226083776935</v>
      </c>
      <c r="S8" s="22">
        <v>1</v>
      </c>
      <c r="T8" s="15">
        <v>2.6798523812815063</v>
      </c>
      <c r="U8" s="16">
        <v>15.802079347032539</v>
      </c>
      <c r="V8" s="17">
        <v>1</v>
      </c>
      <c r="W8" s="20">
        <v>2.5244493452338439</v>
      </c>
      <c r="X8" s="16">
        <v>14.841042506521216</v>
      </c>
      <c r="Y8" s="21">
        <v>1</v>
      </c>
      <c r="Z8" s="15">
        <v>2.3277596084653083</v>
      </c>
      <c r="AA8" s="16">
        <v>13.625987144416991</v>
      </c>
      <c r="AB8" s="17">
        <v>1</v>
      </c>
      <c r="AC8" s="52">
        <v>2.2531725652049746</v>
      </c>
      <c r="AD8" s="53">
        <v>13.165493015918983</v>
      </c>
      <c r="AE8" s="21">
        <v>1</v>
      </c>
      <c r="AF8" s="79"/>
      <c r="AG8" s="53"/>
      <c r="AH8" s="17"/>
      <c r="AI8" s="12"/>
      <c r="AJ8" s="53"/>
      <c r="AK8" s="21"/>
      <c r="AO8" s="15"/>
      <c r="AQ8" s="17"/>
      <c r="AT8" s="14"/>
      <c r="AU8" s="15"/>
      <c r="AV8" s="16"/>
      <c r="AW8" s="17"/>
      <c r="AX8" s="20"/>
      <c r="AY8" s="16"/>
      <c r="AZ8" s="21"/>
      <c r="BA8" s="15"/>
      <c r="BB8" s="16"/>
      <c r="BC8" s="17"/>
      <c r="BD8" s="20"/>
      <c r="BE8" s="16"/>
      <c r="BF8" s="21"/>
      <c r="BG8" s="15"/>
      <c r="BH8" s="16"/>
      <c r="BI8" s="17"/>
      <c r="BJ8" s="20"/>
      <c r="BK8" s="16"/>
      <c r="BL8" s="21"/>
      <c r="BM8" s="15"/>
      <c r="BN8" s="16"/>
      <c r="BO8" s="17"/>
      <c r="BP8" s="27"/>
      <c r="BQ8" s="25"/>
      <c r="BR8" s="28"/>
      <c r="BS8" s="24"/>
      <c r="BT8" s="25"/>
      <c r="BU8" s="26"/>
      <c r="BV8" s="15"/>
      <c r="BW8" s="16"/>
      <c r="BX8" s="17"/>
      <c r="BY8" s="27"/>
      <c r="BZ8" s="25"/>
      <c r="CA8" s="28"/>
      <c r="CB8" s="24"/>
      <c r="CC8" s="25"/>
      <c r="CD8" s="26"/>
      <c r="CE8" s="24"/>
      <c r="CF8" s="25"/>
      <c r="CG8" s="26"/>
      <c r="CH8" s="27"/>
      <c r="CI8" s="25"/>
      <c r="CJ8" s="28"/>
      <c r="CK8" s="24"/>
      <c r="CL8" s="25"/>
      <c r="CM8" s="28"/>
      <c r="CN8" s="24"/>
      <c r="CO8" s="25"/>
      <c r="CP8" s="28"/>
      <c r="CQ8" s="24"/>
      <c r="CR8" s="25"/>
      <c r="CS8" s="28"/>
      <c r="CT8" s="24"/>
      <c r="CU8" s="25"/>
      <c r="CV8" s="28"/>
    </row>
    <row r="9" spans="1:100" x14ac:dyDescent="0.35">
      <c r="A9" s="20">
        <v>1</v>
      </c>
      <c r="B9" s="15">
        <v>2.8093285914548183</v>
      </c>
      <c r="C9" s="16">
        <v>18.94569952425497</v>
      </c>
      <c r="D9" s="17">
        <v>1</v>
      </c>
      <c r="E9" s="20">
        <v>2.7894312193832036</v>
      </c>
      <c r="F9" s="16">
        <v>18.801153334755298</v>
      </c>
      <c r="G9" s="21">
        <v>1</v>
      </c>
      <c r="H9" s="15">
        <v>2.6133263538928384</v>
      </c>
      <c r="I9" s="16">
        <v>17.518361370305449</v>
      </c>
      <c r="J9" s="17">
        <v>1</v>
      </c>
      <c r="K9" s="19">
        <v>2.3950859429593163</v>
      </c>
      <c r="L9" s="18">
        <v>15.931000641519862</v>
      </c>
      <c r="M9" s="22">
        <v>1</v>
      </c>
      <c r="N9" s="15">
        <v>2.4244322043784035</v>
      </c>
      <c r="O9" s="16">
        <v>16.082996549134712</v>
      </c>
      <c r="P9" s="17">
        <v>1</v>
      </c>
      <c r="Q9" s="19">
        <v>2.7347518343664738</v>
      </c>
      <c r="R9" s="18">
        <v>18.814977918143409</v>
      </c>
      <c r="S9" s="22">
        <v>1</v>
      </c>
      <c r="T9" s="15">
        <v>2.6904161063171368</v>
      </c>
      <c r="U9" s="16">
        <v>18.492495453349676</v>
      </c>
      <c r="V9" s="17">
        <v>1</v>
      </c>
      <c r="W9" s="20">
        <v>2.537074802395284</v>
      </c>
      <c r="X9" s="16">
        <v>17.378117308916501</v>
      </c>
      <c r="Y9" s="21">
        <v>1</v>
      </c>
      <c r="Z9" s="15">
        <v>2.3428991988307568</v>
      </c>
      <c r="AA9" s="16">
        <v>15.968886343247748</v>
      </c>
      <c r="AB9" s="17">
        <v>1</v>
      </c>
      <c r="AC9" s="52">
        <v>2.2692467641142096</v>
      </c>
      <c r="AD9" s="53">
        <v>15.434739780033192</v>
      </c>
      <c r="AE9" s="21">
        <v>1</v>
      </c>
      <c r="AF9" s="79"/>
      <c r="AG9" s="53"/>
      <c r="AH9" s="17"/>
      <c r="AI9" s="12"/>
      <c r="AJ9" s="53"/>
      <c r="AK9" s="21"/>
      <c r="AO9" s="15"/>
      <c r="AQ9" s="17"/>
      <c r="AT9" s="14"/>
      <c r="AU9" s="15"/>
      <c r="AV9" s="16"/>
      <c r="AW9" s="17"/>
      <c r="AX9" s="20"/>
      <c r="AY9" s="16"/>
      <c r="AZ9" s="21"/>
      <c r="BA9" s="15"/>
      <c r="BB9" s="16"/>
      <c r="BC9" s="17"/>
      <c r="BD9" s="20"/>
      <c r="BE9" s="16"/>
      <c r="BF9" s="21"/>
      <c r="BG9" s="15"/>
      <c r="BH9" s="16"/>
      <c r="BI9" s="17"/>
      <c r="BJ9" s="20"/>
      <c r="BK9" s="16"/>
      <c r="BL9" s="21"/>
      <c r="BM9" s="15"/>
      <c r="BN9" s="16"/>
      <c r="BO9" s="17"/>
      <c r="BP9" s="27"/>
      <c r="BQ9" s="25"/>
      <c r="BR9" s="28"/>
      <c r="BS9" s="24"/>
      <c r="BT9" s="25"/>
      <c r="BU9" s="26"/>
      <c r="BV9" s="15"/>
      <c r="BW9" s="16"/>
      <c r="BX9" s="17"/>
      <c r="BY9" s="27"/>
      <c r="BZ9" s="25"/>
      <c r="CA9" s="28"/>
      <c r="CB9" s="24"/>
      <c r="CC9" s="25"/>
      <c r="CD9" s="26"/>
      <c r="CE9" s="24"/>
      <c r="CF9" s="25"/>
      <c r="CG9" s="26"/>
      <c r="CH9" s="27"/>
      <c r="CI9" s="25"/>
      <c r="CJ9" s="28"/>
      <c r="CK9" s="24"/>
      <c r="CL9" s="25"/>
      <c r="CM9" s="28"/>
      <c r="CN9" s="24"/>
      <c r="CO9" s="25"/>
      <c r="CP9" s="28"/>
      <c r="CQ9" s="24"/>
      <c r="CR9" s="25"/>
      <c r="CS9" s="28"/>
      <c r="CT9" s="24"/>
      <c r="CU9" s="25"/>
      <c r="CV9" s="28"/>
    </row>
    <row r="10" spans="1:100" x14ac:dyDescent="0.35">
      <c r="A10" s="20">
        <v>1.125</v>
      </c>
      <c r="B10" s="15">
        <v>2.8071387521134534</v>
      </c>
      <c r="C10" s="16">
        <v>21.752838276368422</v>
      </c>
      <c r="D10" s="17">
        <v>1</v>
      </c>
      <c r="E10" s="20">
        <v>2.787422695367948</v>
      </c>
      <c r="F10" s="16">
        <v>21.588576030123246</v>
      </c>
      <c r="G10" s="21">
        <v>1</v>
      </c>
      <c r="H10" s="15">
        <v>2.6131370144086805</v>
      </c>
      <c r="I10" s="16">
        <v>20.131498384714128</v>
      </c>
      <c r="J10" s="17">
        <v>1</v>
      </c>
      <c r="K10" s="19">
        <v>2.3970765215690322</v>
      </c>
      <c r="L10" s="18">
        <v>18.328077163088896</v>
      </c>
      <c r="M10" s="22">
        <v>1</v>
      </c>
      <c r="N10" s="15">
        <v>2.4269183702995005</v>
      </c>
      <c r="O10" s="16">
        <v>18.509914919434213</v>
      </c>
      <c r="P10" s="17">
        <v>1</v>
      </c>
      <c r="Q10" s="19">
        <v>2.7498527428339554</v>
      </c>
      <c r="R10" s="18">
        <v>21.564830660977364</v>
      </c>
      <c r="S10" s="22">
        <v>1</v>
      </c>
      <c r="T10" s="15">
        <v>2.7061632589636364</v>
      </c>
      <c r="U10" s="16">
        <v>21.198658712313311</v>
      </c>
      <c r="V10" s="17">
        <v>1</v>
      </c>
      <c r="W10" s="20">
        <v>2.5550148364312171</v>
      </c>
      <c r="X10" s="16">
        <v>19.933132145347717</v>
      </c>
      <c r="Y10" s="21">
        <v>1</v>
      </c>
      <c r="Z10" s="15">
        <v>2.363513872372931</v>
      </c>
      <c r="AA10" s="16">
        <v>18.33240021562068</v>
      </c>
      <c r="AB10" s="17">
        <v>1</v>
      </c>
      <c r="AC10" s="52">
        <v>2.2908563110518565</v>
      </c>
      <c r="AD10" s="53">
        <v>17.725596091085048</v>
      </c>
      <c r="AE10" s="21">
        <v>1</v>
      </c>
      <c r="AF10" s="79"/>
      <c r="AG10" s="53"/>
      <c r="AH10" s="17"/>
      <c r="AI10" s="12"/>
      <c r="AJ10" s="53"/>
      <c r="AK10" s="21"/>
      <c r="AO10" s="15"/>
      <c r="AQ10" s="17"/>
      <c r="AT10" s="14"/>
      <c r="AU10" s="15"/>
      <c r="AV10" s="16"/>
      <c r="AW10" s="17"/>
      <c r="AX10" s="20"/>
      <c r="AY10" s="16"/>
      <c r="AZ10" s="21"/>
      <c r="BA10" s="15"/>
      <c r="BB10" s="16"/>
      <c r="BC10" s="17"/>
      <c r="BD10" s="20"/>
      <c r="BE10" s="16"/>
      <c r="BF10" s="21"/>
      <c r="BG10" s="15"/>
      <c r="BH10" s="16"/>
      <c r="BI10" s="17"/>
      <c r="BJ10" s="20"/>
      <c r="BK10" s="16"/>
      <c r="BL10" s="21"/>
      <c r="BM10" s="15"/>
      <c r="BN10" s="16"/>
      <c r="BO10" s="17"/>
      <c r="BP10" s="27"/>
      <c r="BQ10" s="25"/>
      <c r="BR10" s="28"/>
      <c r="BS10" s="24"/>
      <c r="BT10" s="25"/>
      <c r="BU10" s="26"/>
      <c r="BV10" s="15"/>
      <c r="BW10" s="16"/>
      <c r="BX10" s="17"/>
      <c r="BY10" s="27"/>
      <c r="BZ10" s="25"/>
      <c r="CA10" s="28"/>
      <c r="CB10" s="24"/>
      <c r="CC10" s="25"/>
      <c r="CD10" s="26"/>
      <c r="CE10" s="24"/>
      <c r="CF10" s="25"/>
      <c r="CG10" s="26"/>
      <c r="CH10" s="27"/>
      <c r="CI10" s="25"/>
      <c r="CJ10" s="28"/>
      <c r="CK10" s="24"/>
      <c r="CL10" s="25"/>
      <c r="CM10" s="28"/>
      <c r="CN10" s="24"/>
      <c r="CO10" s="25"/>
      <c r="CP10" s="28"/>
      <c r="CQ10" s="24"/>
      <c r="CR10" s="25"/>
      <c r="CS10" s="28"/>
      <c r="CT10" s="24"/>
      <c r="CU10" s="25"/>
      <c r="CV10" s="28"/>
    </row>
    <row r="11" spans="1:100" x14ac:dyDescent="0.35">
      <c r="A11" s="20">
        <v>1.25</v>
      </c>
      <c r="B11" s="15">
        <v>2.8102030575416541</v>
      </c>
      <c r="C11" s="16">
        <v>24.563041333910075</v>
      </c>
      <c r="D11" s="17">
        <v>1</v>
      </c>
      <c r="E11" s="20">
        <v>2.7907273210129349</v>
      </c>
      <c r="F11" s="16">
        <v>24.37930335113618</v>
      </c>
      <c r="G11" s="21">
        <v>1</v>
      </c>
      <c r="H11" s="15">
        <v>2.6186228035272245</v>
      </c>
      <c r="I11" s="16">
        <v>22.750121188241351</v>
      </c>
      <c r="J11" s="17">
        <v>1</v>
      </c>
      <c r="K11" s="19">
        <v>2.4051747741408178</v>
      </c>
      <c r="L11" s="18">
        <v>20.733251937229713</v>
      </c>
      <c r="M11" s="22">
        <v>1</v>
      </c>
      <c r="N11" s="15">
        <v>2.4361979906642928</v>
      </c>
      <c r="O11" s="16">
        <v>20.946112910098506</v>
      </c>
      <c r="P11" s="17">
        <v>1</v>
      </c>
      <c r="Q11" s="19">
        <v>2.7723536377102151</v>
      </c>
      <c r="R11" s="18">
        <v>24.337184298687578</v>
      </c>
      <c r="S11" s="22">
        <v>1</v>
      </c>
      <c r="T11" s="15">
        <v>2.7293136065614667</v>
      </c>
      <c r="U11" s="16">
        <v>23.927972318874776</v>
      </c>
      <c r="V11" s="17">
        <v>1</v>
      </c>
      <c r="W11" s="20">
        <v>2.5803700132835301</v>
      </c>
      <c r="X11" s="16">
        <v>22.513502158631248</v>
      </c>
      <c r="Y11" s="21">
        <v>1</v>
      </c>
      <c r="Z11" s="15">
        <v>2.391557353566784</v>
      </c>
      <c r="AA11" s="16">
        <v>20.723957569187466</v>
      </c>
      <c r="AB11" s="17">
        <v>1</v>
      </c>
      <c r="AC11" s="52">
        <v>2.3199018705876977</v>
      </c>
      <c r="AD11" s="53">
        <v>20.045497961672744</v>
      </c>
      <c r="AE11" s="21">
        <v>1</v>
      </c>
      <c r="AF11" s="79"/>
      <c r="AG11" s="53"/>
      <c r="AH11" s="17"/>
      <c r="AI11" s="12"/>
      <c r="AJ11" s="53"/>
      <c r="AK11" s="21"/>
      <c r="AO11" s="15"/>
      <c r="AQ11" s="17"/>
      <c r="AT11" s="14"/>
      <c r="AU11" s="15"/>
      <c r="AV11" s="16"/>
      <c r="AW11" s="17"/>
      <c r="AX11" s="20"/>
      <c r="AY11" s="16"/>
      <c r="AZ11" s="21"/>
      <c r="BA11" s="15"/>
      <c r="BB11" s="16"/>
      <c r="BC11" s="17"/>
      <c r="BD11" s="20"/>
      <c r="BE11" s="16"/>
      <c r="BF11" s="21"/>
      <c r="BG11" s="15"/>
      <c r="BH11" s="16"/>
      <c r="BI11" s="17"/>
      <c r="BJ11" s="20"/>
      <c r="BK11" s="16"/>
      <c r="BL11" s="21"/>
      <c r="BM11" s="15"/>
      <c r="BN11" s="16"/>
      <c r="BO11" s="17"/>
      <c r="BP11" s="27"/>
      <c r="BQ11" s="25"/>
      <c r="BR11" s="28"/>
      <c r="BS11" s="24"/>
      <c r="BT11" s="25"/>
      <c r="BU11" s="26"/>
      <c r="BV11" s="15"/>
      <c r="BW11" s="16"/>
      <c r="BX11" s="17"/>
      <c r="BY11" s="27"/>
      <c r="BZ11" s="25"/>
      <c r="CA11" s="28"/>
      <c r="CB11" s="24"/>
      <c r="CC11" s="25"/>
      <c r="CD11" s="26"/>
      <c r="CE11" s="24"/>
      <c r="CF11" s="25"/>
      <c r="CG11" s="26"/>
      <c r="CH11" s="27"/>
      <c r="CI11" s="25"/>
      <c r="CJ11" s="28"/>
      <c r="CK11" s="24"/>
      <c r="CL11" s="25"/>
      <c r="CM11" s="28"/>
      <c r="CN11" s="24"/>
      <c r="CO11" s="25"/>
      <c r="CP11" s="28"/>
      <c r="CQ11" s="24"/>
      <c r="CR11" s="25"/>
      <c r="CS11" s="28"/>
      <c r="CT11" s="24"/>
      <c r="CU11" s="25"/>
      <c r="CV11" s="28"/>
    </row>
    <row r="12" spans="1:100" x14ac:dyDescent="0.35">
      <c r="A12" s="20">
        <v>1.375</v>
      </c>
      <c r="B12" s="15">
        <v>2.8421702361013064</v>
      </c>
      <c r="C12" s="16">
        <v>27.405211570011382</v>
      </c>
      <c r="D12" s="17">
        <v>1</v>
      </c>
      <c r="E12" s="20">
        <v>2.8230512550281812</v>
      </c>
      <c r="F12" s="16">
        <v>27.202354606164363</v>
      </c>
      <c r="G12" s="21">
        <v>1</v>
      </c>
      <c r="H12" s="15">
        <v>2.6538457801098825</v>
      </c>
      <c r="I12" s="16">
        <v>25.403966968351234</v>
      </c>
      <c r="J12" s="17">
        <v>1</v>
      </c>
      <c r="K12" s="19">
        <v>2.4439066766131807</v>
      </c>
      <c r="L12" s="18">
        <v>23.177158613842895</v>
      </c>
      <c r="M12" s="22">
        <v>1</v>
      </c>
      <c r="N12" s="15">
        <v>2.4776119977040048</v>
      </c>
      <c r="O12" s="16">
        <v>23.423724907802512</v>
      </c>
      <c r="P12" s="17">
        <v>1</v>
      </c>
      <c r="Q12" s="19">
        <v>2.8464821847845108</v>
      </c>
      <c r="R12" s="18">
        <v>27.183666483472088</v>
      </c>
      <c r="S12" s="22">
        <v>1</v>
      </c>
      <c r="T12" s="15">
        <v>2.8044211036786608</v>
      </c>
      <c r="U12" s="16">
        <v>26.732393422553436</v>
      </c>
      <c r="V12" s="17">
        <v>1</v>
      </c>
      <c r="W12" s="20">
        <v>2.6587942309931045</v>
      </c>
      <c r="X12" s="16">
        <v>25.172296389624353</v>
      </c>
      <c r="Y12" s="21">
        <v>1</v>
      </c>
      <c r="Z12" s="15">
        <v>2.4739991716690035</v>
      </c>
      <c r="AA12" s="16">
        <v>23.197956740856469</v>
      </c>
      <c r="AB12" s="17">
        <v>1</v>
      </c>
      <c r="AC12" s="52">
        <v>2.4038405344671259</v>
      </c>
      <c r="AD12" s="53">
        <v>22.44933849613987</v>
      </c>
      <c r="AE12" s="21">
        <v>1</v>
      </c>
      <c r="AF12" s="79"/>
      <c r="AG12" s="53"/>
      <c r="AH12" s="17"/>
      <c r="AI12" s="12"/>
      <c r="AJ12" s="53"/>
      <c r="AK12" s="21"/>
      <c r="AO12" s="15"/>
      <c r="AQ12" s="17"/>
      <c r="AT12" s="14"/>
      <c r="AU12" s="15"/>
      <c r="AV12" s="16"/>
      <c r="AW12" s="17"/>
      <c r="AX12" s="20"/>
      <c r="AY12" s="16"/>
      <c r="AZ12" s="21"/>
      <c r="BA12" s="15"/>
      <c r="BB12" s="16"/>
      <c r="BC12" s="17"/>
      <c r="BD12" s="20"/>
      <c r="BE12" s="16"/>
      <c r="BF12" s="21"/>
      <c r="BG12" s="15"/>
      <c r="BH12" s="16"/>
      <c r="BI12" s="17"/>
      <c r="BJ12" s="20"/>
      <c r="BK12" s="16"/>
      <c r="BL12" s="21"/>
      <c r="BM12" s="15"/>
      <c r="BN12" s="16"/>
      <c r="BO12" s="17"/>
      <c r="BP12" s="27"/>
      <c r="BQ12" s="25"/>
      <c r="BR12" s="28"/>
      <c r="BS12" s="24"/>
      <c r="BT12" s="25"/>
      <c r="BU12" s="26"/>
      <c r="BV12" s="15"/>
      <c r="BW12" s="16"/>
      <c r="BX12" s="17"/>
      <c r="BY12" s="27"/>
      <c r="BZ12" s="25"/>
      <c r="CA12" s="28"/>
      <c r="CB12" s="24"/>
      <c r="CC12" s="25"/>
      <c r="CD12" s="26"/>
      <c r="CE12" s="24"/>
      <c r="CF12" s="25"/>
      <c r="CG12" s="26"/>
      <c r="CH12" s="27"/>
      <c r="CI12" s="25"/>
      <c r="CJ12" s="28"/>
      <c r="CK12" s="24"/>
      <c r="CL12" s="25"/>
      <c r="CM12" s="28"/>
      <c r="CN12" s="24"/>
      <c r="CO12" s="25"/>
      <c r="CP12" s="28"/>
      <c r="CQ12" s="24"/>
      <c r="CR12" s="25"/>
      <c r="CS12" s="28"/>
      <c r="CT12" s="24"/>
      <c r="CU12" s="25"/>
      <c r="CV12" s="28"/>
    </row>
    <row r="13" spans="1:100" x14ac:dyDescent="0.35">
      <c r="A13" s="20">
        <v>1.5</v>
      </c>
      <c r="B13" s="15">
        <v>2.9133879426925704</v>
      </c>
      <c r="C13" s="16">
        <v>30.318599512703951</v>
      </c>
      <c r="D13" s="17">
        <v>1</v>
      </c>
      <c r="E13" s="20">
        <v>2.8946945896920293</v>
      </c>
      <c r="F13" s="16">
        <v>30.097049195856393</v>
      </c>
      <c r="G13" s="21">
        <v>1</v>
      </c>
      <c r="H13" s="15">
        <v>2.7287492817181254</v>
      </c>
      <c r="I13" s="16">
        <v>28.132716250069361</v>
      </c>
      <c r="J13" s="17">
        <v>1</v>
      </c>
      <c r="K13" s="19">
        <v>2.5228210170750893</v>
      </c>
      <c r="L13" s="18">
        <v>25.699979630917984</v>
      </c>
      <c r="M13" s="22">
        <v>1</v>
      </c>
      <c r="N13" s="15">
        <v>2.5598581321389342</v>
      </c>
      <c r="O13" s="16">
        <v>25.983583039941447</v>
      </c>
      <c r="P13" s="17">
        <v>1</v>
      </c>
      <c r="Q13" s="19">
        <v>2.9489526149907537</v>
      </c>
      <c r="R13" s="18">
        <v>30.13261909846284</v>
      </c>
      <c r="S13" s="22">
        <v>1</v>
      </c>
      <c r="T13" s="15">
        <v>2.9081215015278774</v>
      </c>
      <c r="U13" s="16">
        <v>29.640514924081312</v>
      </c>
      <c r="V13" s="17">
        <v>1</v>
      </c>
      <c r="W13" s="20">
        <v>2.7666601062004097</v>
      </c>
      <c r="X13" s="16">
        <v>27.938956495824762</v>
      </c>
      <c r="Y13" s="21">
        <v>1</v>
      </c>
      <c r="Z13" s="15">
        <v>2.5869450129811722</v>
      </c>
      <c r="AA13" s="16">
        <v>25.784901753837641</v>
      </c>
      <c r="AB13" s="17">
        <v>1</v>
      </c>
      <c r="AC13" s="52">
        <v>2.5186459852458247</v>
      </c>
      <c r="AD13" s="53">
        <v>24.967984481385695</v>
      </c>
      <c r="AE13" s="21">
        <v>1</v>
      </c>
      <c r="AF13" s="79"/>
      <c r="AG13" s="53"/>
      <c r="AH13" s="17"/>
      <c r="AI13" s="12"/>
      <c r="AJ13" s="53"/>
      <c r="AK13" s="21"/>
      <c r="AO13" s="15"/>
      <c r="AQ13" s="17"/>
      <c r="AT13" s="14"/>
      <c r="AU13" s="15"/>
      <c r="AV13" s="16"/>
      <c r="AW13" s="17"/>
      <c r="AX13" s="20"/>
      <c r="AY13" s="16"/>
      <c r="AZ13" s="21"/>
      <c r="BA13" s="15"/>
      <c r="BB13" s="16"/>
      <c r="BC13" s="17"/>
      <c r="BD13" s="20"/>
      <c r="BE13" s="16"/>
      <c r="BF13" s="21"/>
      <c r="BG13" s="15"/>
      <c r="BH13" s="16"/>
      <c r="BI13" s="17"/>
      <c r="BJ13" s="20"/>
      <c r="BK13" s="16"/>
      <c r="BL13" s="21"/>
      <c r="BM13" s="15"/>
      <c r="BN13" s="16"/>
      <c r="BO13" s="17"/>
      <c r="BP13" s="27"/>
      <c r="BQ13" s="25"/>
      <c r="BR13" s="28"/>
      <c r="BS13" s="24"/>
      <c r="BT13" s="25"/>
      <c r="BU13" s="26"/>
      <c r="BV13" s="15"/>
      <c r="BW13" s="16"/>
      <c r="BX13" s="17"/>
      <c r="BY13" s="27"/>
      <c r="BZ13" s="25"/>
      <c r="CA13" s="28"/>
      <c r="CB13" s="24"/>
      <c r="CC13" s="25"/>
      <c r="CD13" s="26"/>
      <c r="CE13" s="24"/>
      <c r="CF13" s="25"/>
      <c r="CG13" s="26"/>
      <c r="CH13" s="27"/>
      <c r="CI13" s="25"/>
      <c r="CJ13" s="28"/>
      <c r="CK13" s="24"/>
      <c r="CL13" s="25"/>
      <c r="CM13" s="28"/>
      <c r="CN13" s="24"/>
      <c r="CO13" s="25"/>
      <c r="CP13" s="28"/>
      <c r="CQ13" s="24"/>
      <c r="CR13" s="25"/>
      <c r="CS13" s="28"/>
      <c r="CT13" s="24"/>
      <c r="CU13" s="25"/>
      <c r="CV13" s="28"/>
    </row>
    <row r="14" spans="1:100" x14ac:dyDescent="0.35">
      <c r="A14" s="20">
        <v>1.625</v>
      </c>
      <c r="B14" s="15">
        <v>2.9982770511812262</v>
      </c>
      <c r="C14" s="16">
        <v>33.316876563885174</v>
      </c>
      <c r="D14" s="17">
        <v>1</v>
      </c>
      <c r="E14" s="20">
        <v>2.9800029784420228</v>
      </c>
      <c r="F14" s="16">
        <v>33.077052174298416</v>
      </c>
      <c r="G14" s="21">
        <v>1</v>
      </c>
      <c r="H14" s="15">
        <v>2.8172711961560495</v>
      </c>
      <c r="I14" s="16">
        <v>30.949987446225411</v>
      </c>
      <c r="J14" s="17">
        <v>1</v>
      </c>
      <c r="K14" s="19">
        <v>2.6152618245679591</v>
      </c>
      <c r="L14" s="18">
        <v>28.315241455485943</v>
      </c>
      <c r="M14" s="22">
        <v>1</v>
      </c>
      <c r="N14" s="15">
        <v>2.6572754454461087</v>
      </c>
      <c r="O14" s="16">
        <v>28.640858485387554</v>
      </c>
      <c r="P14" s="17">
        <v>1</v>
      </c>
      <c r="Q14" s="19">
        <v>3.0317996097839099</v>
      </c>
      <c r="R14" s="18">
        <v>33.16441870824675</v>
      </c>
      <c r="S14" s="22">
        <v>1</v>
      </c>
      <c r="T14" s="15">
        <v>2.9923335255458809</v>
      </c>
      <c r="U14" s="16">
        <v>32.63284844962719</v>
      </c>
      <c r="V14" s="17">
        <v>1</v>
      </c>
      <c r="W14" s="20">
        <v>2.8554658169653391</v>
      </c>
      <c r="X14" s="16">
        <v>30.7944223127901</v>
      </c>
      <c r="Y14" s="21">
        <v>1</v>
      </c>
      <c r="Z14" s="15">
        <v>2.6813873263868024</v>
      </c>
      <c r="AA14" s="16">
        <v>28.466289080224442</v>
      </c>
      <c r="AB14" s="17">
        <v>1</v>
      </c>
      <c r="AC14" s="52">
        <v>2.6151845072277204</v>
      </c>
      <c r="AD14" s="53">
        <v>27.583168988613416</v>
      </c>
      <c r="AE14" s="21">
        <v>1</v>
      </c>
      <c r="AF14" s="79"/>
      <c r="AG14" s="53"/>
      <c r="AH14" s="17"/>
      <c r="AI14" s="12"/>
      <c r="AJ14" s="53"/>
      <c r="AK14" s="21"/>
      <c r="AO14" s="15"/>
      <c r="AQ14" s="17"/>
      <c r="AT14" s="14"/>
      <c r="AU14" s="15"/>
      <c r="AV14" s="16"/>
      <c r="AW14" s="17"/>
      <c r="AX14" s="20"/>
      <c r="AY14" s="16"/>
      <c r="AZ14" s="21"/>
      <c r="BA14" s="15"/>
      <c r="BB14" s="16"/>
      <c r="BC14" s="17"/>
      <c r="BD14" s="20"/>
      <c r="BE14" s="16"/>
      <c r="BF14" s="21"/>
      <c r="BG14" s="15"/>
      <c r="BH14" s="16"/>
      <c r="BI14" s="17"/>
      <c r="BJ14" s="20"/>
      <c r="BK14" s="16"/>
      <c r="BL14" s="21"/>
      <c r="BM14" s="15"/>
      <c r="BN14" s="16"/>
      <c r="BO14" s="17"/>
      <c r="BP14" s="27"/>
      <c r="BQ14" s="25"/>
      <c r="BR14" s="28"/>
      <c r="BS14" s="24"/>
      <c r="BT14" s="25"/>
      <c r="BU14" s="26"/>
      <c r="BV14" s="15"/>
      <c r="BW14" s="16"/>
      <c r="BX14" s="17"/>
      <c r="BY14" s="27"/>
      <c r="BZ14" s="25"/>
      <c r="CA14" s="28"/>
      <c r="CB14" s="24"/>
      <c r="CC14" s="25"/>
      <c r="CD14" s="26"/>
      <c r="CE14" s="24"/>
      <c r="CF14" s="25"/>
      <c r="CG14" s="26"/>
      <c r="CH14" s="27"/>
      <c r="CI14" s="25"/>
      <c r="CJ14" s="28"/>
      <c r="CK14" s="24"/>
      <c r="CL14" s="25"/>
      <c r="CM14" s="28"/>
      <c r="CN14" s="24"/>
      <c r="CO14" s="25"/>
      <c r="CP14" s="28"/>
      <c r="CQ14" s="24"/>
      <c r="CR14" s="25"/>
      <c r="CS14" s="28"/>
      <c r="CT14" s="24"/>
      <c r="CU14" s="25"/>
      <c r="CV14" s="28"/>
    </row>
    <row r="15" spans="1:100" x14ac:dyDescent="0.35">
      <c r="A15" s="20">
        <v>1.75</v>
      </c>
      <c r="B15" s="15">
        <v>3.0646345896902782</v>
      </c>
      <c r="C15" s="16">
        <v>36.381511153575453</v>
      </c>
      <c r="D15" s="17">
        <v>1</v>
      </c>
      <c r="E15" s="20">
        <v>3.0467249324409602</v>
      </c>
      <c r="F15" s="16">
        <v>36.123777106739375</v>
      </c>
      <c r="G15" s="21">
        <v>1</v>
      </c>
      <c r="H15" s="15">
        <v>2.8871053260279922</v>
      </c>
      <c r="I15" s="16">
        <v>33.837092772253399</v>
      </c>
      <c r="J15" s="17">
        <v>1</v>
      </c>
      <c r="K15" s="19">
        <v>2.6888440676395886</v>
      </c>
      <c r="L15" s="18">
        <v>31.004085523125532</v>
      </c>
      <c r="M15" s="22">
        <v>1</v>
      </c>
      <c r="N15" s="15">
        <v>2.7365453004974971</v>
      </c>
      <c r="O15" s="16">
        <v>31.377403785885051</v>
      </c>
      <c r="P15" s="17">
        <v>1</v>
      </c>
      <c r="Q15" s="19">
        <v>3.0972659540050014</v>
      </c>
      <c r="R15" s="18">
        <v>36.261684662251753</v>
      </c>
      <c r="S15" s="22">
        <v>1</v>
      </c>
      <c r="T15" s="15">
        <v>3.0591140349667771</v>
      </c>
      <c r="U15" s="16">
        <v>35.691962484593965</v>
      </c>
      <c r="V15" s="17">
        <v>1</v>
      </c>
      <c r="W15" s="20">
        <v>2.9266334730450816</v>
      </c>
      <c r="X15" s="16">
        <v>33.721055785835183</v>
      </c>
      <c r="Y15" s="21">
        <v>1</v>
      </c>
      <c r="Z15" s="15">
        <v>2.7579613607219571</v>
      </c>
      <c r="AA15" s="16">
        <v>31.224250440946399</v>
      </c>
      <c r="AB15" s="17">
        <v>1</v>
      </c>
      <c r="AC15" s="52">
        <v>2.6937946921607505</v>
      </c>
      <c r="AD15" s="53">
        <v>30.276963680774166</v>
      </c>
      <c r="AE15" s="21">
        <v>1</v>
      </c>
      <c r="AF15" s="79"/>
      <c r="AG15" s="53"/>
      <c r="AH15" s="17"/>
      <c r="AI15" s="12"/>
      <c r="AJ15" s="53"/>
      <c r="AK15" s="21"/>
      <c r="AO15" s="15"/>
      <c r="AQ15" s="17"/>
      <c r="AT15" s="14"/>
      <c r="AU15" s="15"/>
      <c r="AV15" s="16"/>
      <c r="AW15" s="17"/>
      <c r="AX15" s="20"/>
      <c r="AY15" s="16"/>
      <c r="AZ15" s="21"/>
      <c r="BA15" s="15"/>
      <c r="BB15" s="16"/>
      <c r="BC15" s="17"/>
      <c r="BD15" s="20"/>
      <c r="BE15" s="16"/>
      <c r="BF15" s="21"/>
      <c r="BG15" s="15"/>
      <c r="BH15" s="16"/>
      <c r="BI15" s="17"/>
      <c r="BJ15" s="20"/>
      <c r="BK15" s="16"/>
      <c r="BL15" s="21"/>
      <c r="BM15" s="15"/>
      <c r="BN15" s="16"/>
      <c r="BO15" s="17"/>
      <c r="BP15" s="27"/>
      <c r="BQ15" s="25"/>
      <c r="BR15" s="28"/>
      <c r="BS15" s="24"/>
      <c r="BT15" s="25"/>
      <c r="BU15" s="26"/>
      <c r="BV15" s="15"/>
      <c r="BW15" s="16"/>
      <c r="BX15" s="17"/>
      <c r="BY15" s="27"/>
      <c r="BZ15" s="25"/>
      <c r="CA15" s="28"/>
      <c r="CB15" s="24"/>
      <c r="CC15" s="25"/>
      <c r="CD15" s="26"/>
      <c r="CE15" s="24"/>
      <c r="CF15" s="25"/>
      <c r="CG15" s="26"/>
      <c r="CH15" s="27"/>
      <c r="CI15" s="25"/>
      <c r="CJ15" s="28"/>
      <c r="CK15" s="24"/>
      <c r="CL15" s="25"/>
      <c r="CM15" s="28"/>
      <c r="CN15" s="24"/>
      <c r="CO15" s="25"/>
      <c r="CP15" s="28"/>
      <c r="CQ15" s="24"/>
      <c r="CR15" s="25"/>
      <c r="CS15" s="28"/>
      <c r="CT15" s="24"/>
      <c r="CU15" s="25"/>
      <c r="CV15" s="28"/>
    </row>
    <row r="16" spans="1:100" x14ac:dyDescent="0.35">
      <c r="A16" s="20">
        <v>1.875</v>
      </c>
      <c r="B16" s="15">
        <v>3.0811971670725895</v>
      </c>
      <c r="C16" s="16">
        <v>39.462708320648041</v>
      </c>
      <c r="D16" s="17">
        <v>1</v>
      </c>
      <c r="E16" s="20">
        <v>3.0635311077300749</v>
      </c>
      <c r="F16" s="16">
        <v>39.187308214469454</v>
      </c>
      <c r="G16" s="21">
        <v>1</v>
      </c>
      <c r="H16" s="15">
        <v>2.9060564821137151</v>
      </c>
      <c r="I16" s="16">
        <v>36.743149254367111</v>
      </c>
      <c r="J16" s="17">
        <v>1</v>
      </c>
      <c r="K16" s="19">
        <v>2.7103824279399564</v>
      </c>
      <c r="L16" s="18">
        <v>33.714467951065487</v>
      </c>
      <c r="M16" s="22">
        <v>1</v>
      </c>
      <c r="N16" s="15">
        <v>2.7622455904939445</v>
      </c>
      <c r="O16" s="16">
        <v>34.139649376378998</v>
      </c>
      <c r="P16" s="17">
        <v>1</v>
      </c>
      <c r="Q16" s="19">
        <v>3.1196068892072346</v>
      </c>
      <c r="R16" s="18">
        <v>39.381291551458986</v>
      </c>
      <c r="S16" s="22">
        <v>1</v>
      </c>
      <c r="T16" s="15">
        <v>3.0823273423127535</v>
      </c>
      <c r="U16" s="16">
        <v>38.774289826906717</v>
      </c>
      <c r="V16" s="17">
        <v>1</v>
      </c>
      <c r="W16" s="20">
        <v>2.9527655965708934</v>
      </c>
      <c r="X16" s="16">
        <v>36.673821382406075</v>
      </c>
      <c r="Y16" s="21">
        <v>1</v>
      </c>
      <c r="Z16" s="15">
        <v>2.7877053192898495</v>
      </c>
      <c r="AA16" s="16">
        <v>34.011955760236248</v>
      </c>
      <c r="AB16" s="17">
        <v>1</v>
      </c>
      <c r="AC16" s="52">
        <v>2.7249055326005611</v>
      </c>
      <c r="AD16" s="53">
        <v>33.001869213374725</v>
      </c>
      <c r="AE16" s="21">
        <v>1</v>
      </c>
      <c r="AF16" s="79"/>
      <c r="AG16" s="53"/>
      <c r="AH16" s="17"/>
      <c r="AI16" s="12"/>
      <c r="AJ16" s="53"/>
      <c r="AK16" s="21"/>
      <c r="AO16" s="15"/>
      <c r="AQ16" s="17"/>
      <c r="AT16" s="14"/>
      <c r="AU16" s="15"/>
      <c r="AV16" s="16"/>
      <c r="AW16" s="17"/>
      <c r="AX16" s="20"/>
      <c r="AY16" s="16"/>
      <c r="AZ16" s="21"/>
      <c r="BA16" s="15"/>
      <c r="BB16" s="16"/>
      <c r="BC16" s="17"/>
      <c r="BD16" s="20"/>
      <c r="BE16" s="16"/>
      <c r="BF16" s="21"/>
      <c r="BG16" s="15"/>
      <c r="BH16" s="16"/>
      <c r="BI16" s="17"/>
      <c r="BJ16" s="20"/>
      <c r="BK16" s="16"/>
      <c r="BL16" s="21"/>
      <c r="BM16" s="15"/>
      <c r="BN16" s="16"/>
      <c r="BO16" s="17"/>
      <c r="BP16" s="27"/>
      <c r="BQ16" s="25"/>
      <c r="BR16" s="28"/>
      <c r="BS16" s="24"/>
      <c r="BT16" s="25"/>
      <c r="BU16" s="26"/>
      <c r="BV16" s="15"/>
      <c r="BW16" s="16"/>
      <c r="BX16" s="17"/>
      <c r="BY16" s="27"/>
      <c r="BZ16" s="25"/>
      <c r="CA16" s="28"/>
      <c r="CB16" s="24"/>
      <c r="CC16" s="25"/>
      <c r="CD16" s="26"/>
      <c r="CE16" s="24"/>
      <c r="CF16" s="25"/>
      <c r="CG16" s="26"/>
      <c r="CH16" s="27"/>
      <c r="CI16" s="25"/>
      <c r="CJ16" s="28"/>
      <c r="CK16" s="24"/>
      <c r="CL16" s="25"/>
      <c r="CM16" s="28"/>
      <c r="CN16" s="24"/>
      <c r="CO16" s="25"/>
      <c r="CP16" s="28"/>
      <c r="CQ16" s="24"/>
      <c r="CR16" s="25"/>
      <c r="CS16" s="28"/>
      <c r="CT16" s="24"/>
      <c r="CU16" s="25"/>
      <c r="CV16" s="28"/>
    </row>
    <row r="17" spans="1:100" x14ac:dyDescent="0.35">
      <c r="A17" s="20">
        <v>2</v>
      </c>
      <c r="B17" s="15">
        <v>3.075663733596238</v>
      </c>
      <c r="C17" s="16">
        <v>42.538372054244277</v>
      </c>
      <c r="D17" s="17">
        <v>1</v>
      </c>
      <c r="E17" s="20">
        <v>3.0581990213741985</v>
      </c>
      <c r="F17" s="16">
        <v>42.245507235843654</v>
      </c>
      <c r="G17" s="21">
        <v>1</v>
      </c>
      <c r="H17" s="15">
        <v>2.9026084832895243</v>
      </c>
      <c r="I17" s="16">
        <v>39.645757737656638</v>
      </c>
      <c r="J17" s="17">
        <v>1</v>
      </c>
      <c r="K17" s="19">
        <v>2.7092061451947456</v>
      </c>
      <c r="L17" s="18">
        <v>36.423674096260235</v>
      </c>
      <c r="M17" s="22">
        <v>1</v>
      </c>
      <c r="N17" s="15">
        <v>2.7642542189168524</v>
      </c>
      <c r="O17" s="16">
        <v>36.903903595295851</v>
      </c>
      <c r="P17" s="17">
        <v>1</v>
      </c>
      <c r="Q17" s="19">
        <v>3.1115871831879156</v>
      </c>
      <c r="R17" s="18">
        <v>42.492878734646901</v>
      </c>
      <c r="S17" s="22">
        <v>1</v>
      </c>
      <c r="T17" s="15">
        <v>3.074916701843625</v>
      </c>
      <c r="U17" s="16">
        <v>41.849206528750344</v>
      </c>
      <c r="V17" s="17">
        <v>1</v>
      </c>
      <c r="W17" s="20">
        <v>2.9474104513003407</v>
      </c>
      <c r="X17" s="16">
        <v>39.621231833706418</v>
      </c>
      <c r="Y17" s="21">
        <v>1</v>
      </c>
      <c r="Z17" s="15">
        <v>2.784894637267489</v>
      </c>
      <c r="AA17" s="16">
        <v>36.796850397503739</v>
      </c>
      <c r="AB17" s="17">
        <v>1</v>
      </c>
      <c r="AC17" s="52">
        <v>2.7230504960026773</v>
      </c>
      <c r="AD17" s="53">
        <v>35.724919709377403</v>
      </c>
      <c r="AE17" s="21">
        <v>1</v>
      </c>
      <c r="AF17" s="79"/>
      <c r="AG17" s="53"/>
      <c r="AH17" s="17"/>
      <c r="AI17" s="12"/>
      <c r="AJ17" s="53"/>
      <c r="AK17" s="21"/>
      <c r="AO17" s="15"/>
      <c r="AQ17" s="17"/>
      <c r="AT17" s="14"/>
      <c r="AU17" s="15"/>
      <c r="AV17" s="16"/>
      <c r="AW17" s="17"/>
      <c r="AX17" s="20"/>
      <c r="AY17" s="16"/>
      <c r="AZ17" s="21"/>
      <c r="BA17" s="15"/>
      <c r="BB17" s="16"/>
      <c r="BC17" s="17"/>
      <c r="BD17" s="20"/>
      <c r="BE17" s="16"/>
      <c r="BF17" s="21"/>
      <c r="BG17" s="15"/>
      <c r="BH17" s="16"/>
      <c r="BI17" s="17"/>
      <c r="BJ17" s="20"/>
      <c r="BK17" s="16"/>
      <c r="BL17" s="21"/>
      <c r="BM17" s="15"/>
      <c r="BN17" s="16"/>
      <c r="BO17" s="17"/>
      <c r="BP17" s="27"/>
      <c r="BQ17" s="25"/>
      <c r="BR17" s="28"/>
      <c r="BS17" s="24"/>
      <c r="BT17" s="25"/>
      <c r="BU17" s="26"/>
      <c r="BV17" s="15"/>
      <c r="BW17" s="16"/>
      <c r="BX17" s="17"/>
      <c r="BY17" s="27"/>
      <c r="BZ17" s="25"/>
      <c r="CA17" s="28"/>
      <c r="CB17" s="24"/>
      <c r="CC17" s="25"/>
      <c r="CD17" s="26"/>
      <c r="CE17" s="24"/>
      <c r="CF17" s="25"/>
      <c r="CG17" s="26"/>
      <c r="CH17" s="27"/>
      <c r="CI17" s="25"/>
      <c r="CJ17" s="28"/>
      <c r="CK17" s="24"/>
      <c r="CL17" s="25"/>
      <c r="CM17" s="28"/>
      <c r="CN17" s="24"/>
      <c r="CO17" s="25"/>
      <c r="CP17" s="28"/>
      <c r="CQ17" s="24"/>
      <c r="CR17" s="25"/>
      <c r="CS17" s="28"/>
      <c r="CT17" s="24"/>
      <c r="CU17" s="25"/>
      <c r="CV17" s="28"/>
    </row>
    <row r="18" spans="1:100" x14ac:dyDescent="0.35">
      <c r="A18" s="20">
        <v>2.125</v>
      </c>
      <c r="B18" s="15">
        <v>3.0748991777112802</v>
      </c>
      <c r="C18" s="16">
        <v>45.613271231955558</v>
      </c>
      <c r="D18" s="17">
        <v>1</v>
      </c>
      <c r="E18" s="20">
        <v>3.0576978553497836</v>
      </c>
      <c r="F18" s="16">
        <v>45.303205091193441</v>
      </c>
      <c r="G18" s="21">
        <v>1</v>
      </c>
      <c r="H18" s="15">
        <v>2.9044424597483163</v>
      </c>
      <c r="I18" s="16">
        <v>42.550200197404955</v>
      </c>
      <c r="J18" s="17">
        <v>1</v>
      </c>
      <c r="K18" s="19">
        <v>2.7138518225947843</v>
      </c>
      <c r="L18" s="18">
        <v>39.137525918855019</v>
      </c>
      <c r="M18" s="22">
        <v>1</v>
      </c>
      <c r="N18" s="15">
        <v>2.7722682115028112</v>
      </c>
      <c r="O18" s="16">
        <v>39.676171806798664</v>
      </c>
      <c r="P18" s="17">
        <v>1</v>
      </c>
      <c r="Q18" s="19">
        <v>3.1061920350988177</v>
      </c>
      <c r="R18" s="18">
        <v>45.599070769745715</v>
      </c>
      <c r="S18" s="22">
        <v>1</v>
      </c>
      <c r="T18" s="15">
        <v>3.07007665201786</v>
      </c>
      <c r="U18" s="16">
        <v>44.919283180768204</v>
      </c>
      <c r="V18" s="17">
        <v>1</v>
      </c>
      <c r="W18" s="20">
        <v>2.9444635684247009</v>
      </c>
      <c r="X18" s="16">
        <v>42.565695402131119</v>
      </c>
      <c r="Y18" s="21">
        <v>1</v>
      </c>
      <c r="Z18" s="15">
        <v>2.7842886854163145</v>
      </c>
      <c r="AA18" s="16">
        <v>39.581139082920053</v>
      </c>
      <c r="AB18" s="17">
        <v>1</v>
      </c>
      <c r="AC18" s="52">
        <v>2.7233181278287062</v>
      </c>
      <c r="AD18" s="53">
        <v>38.448237837206108</v>
      </c>
      <c r="AE18" s="21">
        <v>1</v>
      </c>
      <c r="AF18" s="79"/>
      <c r="AG18" s="53"/>
      <c r="AH18" s="17"/>
      <c r="AI18" s="12"/>
      <c r="AJ18" s="53"/>
      <c r="AK18" s="21"/>
      <c r="AO18" s="15"/>
      <c r="AQ18" s="17"/>
      <c r="AT18" s="14"/>
      <c r="AU18" s="15"/>
      <c r="AV18" s="16"/>
      <c r="AW18" s="17"/>
      <c r="AX18" s="20"/>
      <c r="AY18" s="16"/>
      <c r="AZ18" s="21"/>
      <c r="BA18" s="15"/>
      <c r="BB18" s="16"/>
      <c r="BC18" s="17"/>
      <c r="BD18" s="20"/>
      <c r="BE18" s="16"/>
      <c r="BF18" s="21"/>
      <c r="BG18" s="15"/>
      <c r="BH18" s="16"/>
      <c r="BI18" s="17"/>
      <c r="BJ18" s="20"/>
      <c r="BK18" s="16"/>
      <c r="BL18" s="21"/>
      <c r="BM18" s="15"/>
      <c r="BN18" s="16"/>
      <c r="BO18" s="17"/>
      <c r="BP18" s="27"/>
      <c r="BQ18" s="25"/>
      <c r="BR18" s="28"/>
      <c r="BS18" s="24"/>
      <c r="BT18" s="25"/>
      <c r="BU18" s="26"/>
      <c r="BV18" s="15"/>
      <c r="BW18" s="16"/>
      <c r="BX18" s="17"/>
      <c r="BY18" s="27"/>
      <c r="BZ18" s="25"/>
      <c r="CA18" s="28"/>
      <c r="CB18" s="24"/>
      <c r="CC18" s="25"/>
      <c r="CD18" s="26"/>
      <c r="CE18" s="24"/>
      <c r="CF18" s="25"/>
      <c r="CG18" s="26"/>
      <c r="CH18" s="27"/>
      <c r="CI18" s="25"/>
      <c r="CJ18" s="28"/>
      <c r="CK18" s="24"/>
      <c r="CL18" s="25"/>
      <c r="CM18" s="28"/>
      <c r="CN18" s="24"/>
      <c r="CO18" s="25"/>
      <c r="CP18" s="28"/>
      <c r="CQ18" s="24"/>
      <c r="CR18" s="25"/>
      <c r="CS18" s="28"/>
      <c r="CT18" s="24"/>
      <c r="CU18" s="25"/>
      <c r="CV18" s="28"/>
    </row>
    <row r="19" spans="1:100" x14ac:dyDescent="0.35">
      <c r="A19" s="20">
        <v>2.25</v>
      </c>
      <c r="B19" s="15">
        <v>3.0777601949737203</v>
      </c>
      <c r="C19" s="16">
        <v>48.691031426929278</v>
      </c>
      <c r="D19" s="17">
        <v>1</v>
      </c>
      <c r="E19" s="20">
        <v>3.0608502309083967</v>
      </c>
      <c r="F19" s="16">
        <v>48.364055322101834</v>
      </c>
      <c r="G19" s="21">
        <v>1</v>
      </c>
      <c r="H19" s="15">
        <v>2.9101121499922882</v>
      </c>
      <c r="I19" s="16">
        <v>45.460312347397242</v>
      </c>
      <c r="J19" s="17">
        <v>1</v>
      </c>
      <c r="K19" s="19">
        <v>2.7225526875206274</v>
      </c>
      <c r="L19" s="18">
        <v>41.860078606375644</v>
      </c>
      <c r="M19" s="22">
        <v>1</v>
      </c>
      <c r="N19" s="15">
        <v>2.783650272483515</v>
      </c>
      <c r="O19" s="16">
        <v>42.459822079282176</v>
      </c>
      <c r="P19" s="17">
        <v>1</v>
      </c>
      <c r="Q19" s="19">
        <v>3.104916807587375</v>
      </c>
      <c r="R19" s="18">
        <v>48.703987577333088</v>
      </c>
      <c r="S19" s="22">
        <v>1</v>
      </c>
      <c r="T19" s="15">
        <v>3.0692407599233009</v>
      </c>
      <c r="U19" s="16">
        <v>47.988523940691508</v>
      </c>
      <c r="V19" s="17">
        <v>1</v>
      </c>
      <c r="W19" s="20">
        <v>2.9451312968700694</v>
      </c>
      <c r="X19" s="16">
        <v>45.510826699001186</v>
      </c>
      <c r="Y19" s="21">
        <v>1</v>
      </c>
      <c r="Z19" s="15">
        <v>2.7868192575222039</v>
      </c>
      <c r="AA19" s="16">
        <v>42.367958340442257</v>
      </c>
      <c r="AB19" s="17">
        <v>1</v>
      </c>
      <c r="AC19" s="52">
        <v>2.7265449654305107</v>
      </c>
      <c r="AD19" s="53">
        <v>41.174782802636621</v>
      </c>
      <c r="AE19" s="21">
        <v>1</v>
      </c>
      <c r="AF19" s="79"/>
      <c r="AG19" s="53"/>
      <c r="AH19" s="17"/>
      <c r="AI19" s="12"/>
      <c r="AJ19" s="53"/>
      <c r="AK19" s="21"/>
      <c r="AO19" s="15"/>
      <c r="AQ19" s="17"/>
      <c r="AT19" s="14"/>
      <c r="AU19" s="15"/>
      <c r="AV19" s="16"/>
      <c r="AW19" s="17"/>
      <c r="AX19" s="20"/>
      <c r="AY19" s="16"/>
      <c r="AZ19" s="21"/>
      <c r="BA19" s="15"/>
      <c r="BB19" s="16"/>
      <c r="BC19" s="17"/>
      <c r="BD19" s="20"/>
      <c r="BE19" s="16"/>
      <c r="BF19" s="21"/>
      <c r="BG19" s="15"/>
      <c r="BH19" s="16"/>
      <c r="BI19" s="17"/>
      <c r="BJ19" s="20"/>
      <c r="BK19" s="16"/>
      <c r="BL19" s="21"/>
      <c r="BM19" s="15"/>
      <c r="BN19" s="16"/>
      <c r="BO19" s="17"/>
      <c r="BP19" s="27"/>
      <c r="BQ19" s="25"/>
      <c r="BR19" s="28"/>
      <c r="BS19" s="24"/>
      <c r="BT19" s="25"/>
      <c r="BU19" s="26"/>
      <c r="BV19" s="15"/>
      <c r="BW19" s="16"/>
      <c r="BX19" s="17"/>
      <c r="BY19" s="27"/>
      <c r="BZ19" s="25"/>
      <c r="CA19" s="28"/>
      <c r="CB19" s="24"/>
      <c r="CC19" s="25"/>
      <c r="CD19" s="26"/>
      <c r="CE19" s="24"/>
      <c r="CF19" s="25"/>
      <c r="CG19" s="26"/>
      <c r="CH19" s="27"/>
      <c r="CI19" s="25"/>
      <c r="CJ19" s="28"/>
      <c r="CK19" s="24"/>
      <c r="CL19" s="25"/>
      <c r="CM19" s="28"/>
      <c r="CN19" s="24"/>
      <c r="CO19" s="25"/>
      <c r="CP19" s="28"/>
      <c r="CQ19" s="24"/>
      <c r="CR19" s="25"/>
      <c r="CS19" s="28"/>
      <c r="CT19" s="24"/>
      <c r="CU19" s="25"/>
      <c r="CV19" s="28"/>
    </row>
    <row r="20" spans="1:100" x14ac:dyDescent="0.35">
      <c r="A20" s="20">
        <v>2.375</v>
      </c>
      <c r="B20" s="15">
        <v>3.1045094574709395</v>
      </c>
      <c r="C20" s="16">
        <v>51.795540884400218</v>
      </c>
      <c r="D20" s="17">
        <v>1</v>
      </c>
      <c r="E20" s="20">
        <v>3.0878785100158721</v>
      </c>
      <c r="F20" s="16">
        <v>51.451933832117703</v>
      </c>
      <c r="G20" s="21">
        <v>1</v>
      </c>
      <c r="H20" s="15">
        <v>2.939793214042445</v>
      </c>
      <c r="I20" s="16">
        <v>48.400105561439688</v>
      </c>
      <c r="J20" s="17">
        <v>1</v>
      </c>
      <c r="K20" s="19">
        <v>2.7554238544111533</v>
      </c>
      <c r="L20" s="18">
        <v>44.6155024607868</v>
      </c>
      <c r="M20" s="22">
        <v>1</v>
      </c>
      <c r="N20" s="15">
        <v>2.8171558782555355</v>
      </c>
      <c r="O20" s="16">
        <v>45.27697795753771</v>
      </c>
      <c r="P20" s="17">
        <v>1</v>
      </c>
      <c r="Q20" s="19">
        <v>3.1411542123645741</v>
      </c>
      <c r="R20" s="18">
        <v>51.845141789697664</v>
      </c>
      <c r="S20" s="22">
        <v>1</v>
      </c>
      <c r="T20" s="15">
        <v>3.1059333375086839</v>
      </c>
      <c r="U20" s="16">
        <v>51.094457278200188</v>
      </c>
      <c r="V20" s="17">
        <v>1</v>
      </c>
      <c r="W20" s="20">
        <v>2.9833987254245522</v>
      </c>
      <c r="X20" s="16">
        <v>48.494225424425736</v>
      </c>
      <c r="Y20" s="21">
        <v>1</v>
      </c>
      <c r="Z20" s="15">
        <v>2.827042274765998</v>
      </c>
      <c r="AA20" s="16">
        <v>45.195000615208258</v>
      </c>
      <c r="AB20" s="17">
        <v>1</v>
      </c>
      <c r="AC20" s="52">
        <v>2.7674983996491371</v>
      </c>
      <c r="AD20" s="53">
        <v>43.942281202285756</v>
      </c>
      <c r="AE20" s="21">
        <v>1</v>
      </c>
      <c r="AF20" s="79"/>
      <c r="AG20" s="53"/>
      <c r="AH20" s="17"/>
      <c r="AI20" s="12"/>
      <c r="AJ20" s="53"/>
      <c r="AK20" s="21"/>
      <c r="AO20" s="15"/>
      <c r="AQ20" s="17"/>
      <c r="AT20" s="14"/>
      <c r="AU20" s="15"/>
      <c r="AV20" s="16"/>
      <c r="AW20" s="17"/>
      <c r="AX20" s="20"/>
      <c r="AY20" s="16"/>
      <c r="AZ20" s="21"/>
      <c r="BA20" s="15"/>
      <c r="BB20" s="16"/>
      <c r="BC20" s="17"/>
      <c r="BD20" s="20"/>
      <c r="BE20" s="16"/>
      <c r="BF20" s="21"/>
      <c r="BG20" s="15"/>
      <c r="BH20" s="16"/>
      <c r="BI20" s="17"/>
      <c r="BJ20" s="20"/>
      <c r="BK20" s="16"/>
      <c r="BL20" s="21"/>
      <c r="BM20" s="15"/>
      <c r="BN20" s="16"/>
      <c r="BO20" s="17"/>
      <c r="BP20" s="27"/>
      <c r="BQ20" s="25"/>
      <c r="BR20" s="28"/>
      <c r="BS20" s="24"/>
      <c r="BT20" s="25"/>
      <c r="BU20" s="26"/>
      <c r="BV20" s="15"/>
      <c r="BW20" s="16"/>
      <c r="BX20" s="17"/>
      <c r="BY20" s="27"/>
      <c r="BZ20" s="25"/>
      <c r="CA20" s="28"/>
      <c r="CB20" s="24"/>
      <c r="CC20" s="25"/>
      <c r="CD20" s="26"/>
      <c r="CE20" s="24"/>
      <c r="CF20" s="25"/>
      <c r="CG20" s="26"/>
      <c r="CH20" s="27"/>
      <c r="CI20" s="25"/>
      <c r="CJ20" s="28"/>
      <c r="CK20" s="24"/>
      <c r="CL20" s="25"/>
      <c r="CM20" s="28"/>
      <c r="CN20" s="24"/>
      <c r="CO20" s="25"/>
      <c r="CP20" s="28"/>
      <c r="CQ20" s="24"/>
      <c r="CR20" s="25"/>
      <c r="CS20" s="28"/>
      <c r="CT20" s="24"/>
      <c r="CU20" s="25"/>
      <c r="CV20" s="28"/>
    </row>
    <row r="21" spans="1:100" x14ac:dyDescent="0.35">
      <c r="A21" s="20">
        <v>2.5</v>
      </c>
      <c r="B21" s="15">
        <v>3.173895191921555</v>
      </c>
      <c r="C21" s="16">
        <v>54.96943607632177</v>
      </c>
      <c r="D21" s="17">
        <v>1</v>
      </c>
      <c r="E21" s="20">
        <v>3.1575633291293794</v>
      </c>
      <c r="F21" s="16">
        <v>54.609497161247084</v>
      </c>
      <c r="G21" s="21">
        <v>1</v>
      </c>
      <c r="H21" s="15">
        <v>3.0123667202553763</v>
      </c>
      <c r="I21" s="16">
        <v>51.412472281695067</v>
      </c>
      <c r="J21" s="17">
        <v>1</v>
      </c>
      <c r="K21" s="19">
        <v>2.8314894692124981</v>
      </c>
      <c r="L21" s="18">
        <v>47.446991929999299</v>
      </c>
      <c r="M21" s="22">
        <v>1</v>
      </c>
      <c r="N21" s="15">
        <v>2.8927659134292965</v>
      </c>
      <c r="O21" s="16">
        <v>48.169743870967004</v>
      </c>
      <c r="P21" s="17">
        <v>1</v>
      </c>
      <c r="Q21" s="19">
        <v>3.1993086335632901</v>
      </c>
      <c r="R21" s="18">
        <v>55.044450423260955</v>
      </c>
      <c r="S21" s="22">
        <v>1</v>
      </c>
      <c r="T21" s="15">
        <v>3.1649068806672433</v>
      </c>
      <c r="U21" s="16">
        <v>54.259364158867434</v>
      </c>
      <c r="V21" s="17">
        <v>1</v>
      </c>
      <c r="W21" s="20">
        <v>3.0451807731828633</v>
      </c>
      <c r="X21" s="16">
        <v>51.539406197608599</v>
      </c>
      <c r="Y21" s="21">
        <v>1</v>
      </c>
      <c r="Z21" s="15">
        <v>2.8923166772658475</v>
      </c>
      <c r="AA21" s="16">
        <v>48.087317292474104</v>
      </c>
      <c r="AB21" s="17">
        <v>1</v>
      </c>
      <c r="AC21" s="52">
        <v>2.8340721413634626</v>
      </c>
      <c r="AD21" s="53">
        <v>46.77635334364922</v>
      </c>
      <c r="AE21" s="21">
        <v>1</v>
      </c>
      <c r="AF21" s="79"/>
      <c r="AG21" s="53"/>
      <c r="AH21" s="17"/>
      <c r="AI21" s="12"/>
      <c r="AJ21" s="53"/>
      <c r="AK21" s="21"/>
      <c r="AO21" s="15"/>
      <c r="AQ21" s="17"/>
      <c r="AT21" s="14"/>
      <c r="AU21" s="15"/>
      <c r="AV21" s="16"/>
      <c r="AW21" s="17"/>
      <c r="AX21" s="20"/>
      <c r="AY21" s="16"/>
      <c r="AZ21" s="21"/>
      <c r="BA21" s="15"/>
      <c r="BB21" s="16"/>
      <c r="BC21" s="17"/>
      <c r="BD21" s="20"/>
      <c r="BE21" s="16"/>
      <c r="BF21" s="21"/>
      <c r="BG21" s="15"/>
      <c r="BH21" s="16"/>
      <c r="BI21" s="17"/>
      <c r="BJ21" s="20"/>
      <c r="BK21" s="16"/>
      <c r="BL21" s="21"/>
      <c r="BM21" s="15"/>
      <c r="BN21" s="16"/>
      <c r="BO21" s="17"/>
      <c r="BP21" s="27"/>
      <c r="BQ21" s="25"/>
      <c r="BR21" s="28"/>
      <c r="BS21" s="24"/>
      <c r="BT21" s="25"/>
      <c r="BU21" s="26"/>
      <c r="BV21" s="15"/>
      <c r="BW21" s="16"/>
      <c r="BX21" s="17"/>
      <c r="BY21" s="27"/>
      <c r="BZ21" s="25"/>
      <c r="CA21" s="28"/>
      <c r="CB21" s="24"/>
      <c r="CC21" s="25"/>
      <c r="CD21" s="26"/>
      <c r="CE21" s="24"/>
      <c r="CF21" s="25"/>
      <c r="CG21" s="26"/>
      <c r="CH21" s="27"/>
      <c r="CI21" s="25"/>
      <c r="CJ21" s="28"/>
      <c r="CK21" s="24"/>
      <c r="CL21" s="25"/>
      <c r="CM21" s="28"/>
      <c r="CN21" s="24"/>
      <c r="CO21" s="25"/>
      <c r="CP21" s="28"/>
      <c r="CQ21" s="24"/>
      <c r="CR21" s="25"/>
      <c r="CS21" s="28"/>
      <c r="CT21" s="24"/>
      <c r="CU21" s="25"/>
      <c r="CV21" s="28"/>
    </row>
    <row r="22" spans="1:100" x14ac:dyDescent="0.35">
      <c r="A22" s="20">
        <v>2.625</v>
      </c>
      <c r="B22" s="15">
        <v>3.2674036294854734</v>
      </c>
      <c r="C22" s="16">
        <v>58.236839705807242</v>
      </c>
      <c r="D22" s="17">
        <v>1</v>
      </c>
      <c r="E22" s="20">
        <v>3.2513976289793591</v>
      </c>
      <c r="F22" s="16">
        <v>57.860894790226446</v>
      </c>
      <c r="G22" s="21">
        <v>1</v>
      </c>
      <c r="H22" s="15">
        <v>3.1090021560854582</v>
      </c>
      <c r="I22" s="16">
        <v>54.521474437780526</v>
      </c>
      <c r="J22" s="17">
        <v>1</v>
      </c>
      <c r="K22" s="19">
        <v>2.9315664012901341</v>
      </c>
      <c r="L22" s="18">
        <v>50.378558331289433</v>
      </c>
      <c r="M22" s="22">
        <v>1</v>
      </c>
      <c r="N22" s="15">
        <v>3.0812367133274701</v>
      </c>
      <c r="O22" s="16">
        <v>51.250980584294474</v>
      </c>
      <c r="P22" s="17">
        <v>1</v>
      </c>
      <c r="Q22" s="19">
        <v>3.2495330549269048</v>
      </c>
      <c r="R22" s="18">
        <v>58.293983478187862</v>
      </c>
      <c r="S22" s="22">
        <v>1</v>
      </c>
      <c r="T22" s="15">
        <v>3.215990204363214</v>
      </c>
      <c r="U22" s="16">
        <v>57.47535436323065</v>
      </c>
      <c r="V22" s="17">
        <v>1</v>
      </c>
      <c r="W22" s="20">
        <v>3.0991821035511755</v>
      </c>
      <c r="X22" s="16">
        <v>54.638588301159771</v>
      </c>
      <c r="Y22" s="21">
        <v>1</v>
      </c>
      <c r="Z22" s="15">
        <v>2.9499519575781621</v>
      </c>
      <c r="AA22" s="16">
        <v>51.037269250052269</v>
      </c>
      <c r="AB22" s="17">
        <v>1</v>
      </c>
      <c r="AC22" s="52">
        <v>2.8930615181179222</v>
      </c>
      <c r="AD22" s="53">
        <v>49.669414861767144</v>
      </c>
      <c r="AE22" s="21">
        <v>1</v>
      </c>
      <c r="AF22" s="79"/>
      <c r="AG22" s="53"/>
      <c r="AH22" s="17"/>
      <c r="AI22" s="12"/>
      <c r="AJ22" s="53"/>
      <c r="AK22" s="21"/>
      <c r="AO22" s="15"/>
      <c r="AQ22" s="17"/>
      <c r="AT22" s="14"/>
      <c r="AU22" s="15"/>
      <c r="AV22" s="16"/>
      <c r="AW22" s="17"/>
      <c r="AX22" s="20"/>
      <c r="AY22" s="16"/>
      <c r="AZ22" s="21"/>
      <c r="BA22" s="15"/>
      <c r="BB22" s="16"/>
      <c r="BC22" s="17"/>
      <c r="BD22" s="20"/>
      <c r="BE22" s="16"/>
      <c r="BF22" s="21"/>
      <c r="BG22" s="15"/>
      <c r="BH22" s="16"/>
      <c r="BI22" s="17"/>
      <c r="BJ22" s="20"/>
      <c r="BK22" s="16"/>
      <c r="BL22" s="21"/>
      <c r="BM22" s="15"/>
      <c r="BN22" s="16"/>
      <c r="BO22" s="17"/>
      <c r="BP22" s="27"/>
      <c r="BQ22" s="25"/>
      <c r="BR22" s="28"/>
      <c r="BS22" s="24"/>
      <c r="BT22" s="25"/>
      <c r="BU22" s="26"/>
      <c r="BV22" s="15"/>
      <c r="BW22" s="16"/>
      <c r="BX22" s="17"/>
      <c r="BY22" s="27"/>
      <c r="BZ22" s="25"/>
      <c r="CA22" s="28"/>
      <c r="CB22" s="24"/>
      <c r="CC22" s="25"/>
      <c r="CD22" s="26"/>
      <c r="CE22" s="24"/>
      <c r="CF22" s="25"/>
      <c r="CG22" s="26"/>
      <c r="CH22" s="27"/>
      <c r="CI22" s="25"/>
      <c r="CJ22" s="28"/>
      <c r="CK22" s="24"/>
      <c r="CL22" s="25"/>
      <c r="CM22" s="28"/>
      <c r="CN22" s="24"/>
      <c r="CO22" s="25"/>
      <c r="CP22" s="28"/>
      <c r="CQ22" s="24"/>
      <c r="CR22" s="25"/>
      <c r="CS22" s="28"/>
      <c r="CT22" s="24"/>
      <c r="CU22" s="25"/>
      <c r="CV22" s="28"/>
    </row>
    <row r="23" spans="1:100" x14ac:dyDescent="0.35">
      <c r="A23" s="20">
        <v>2.75</v>
      </c>
      <c r="B23" s="15">
        <v>3.3380514806913664</v>
      </c>
      <c r="C23" s="16">
        <v>61.574891186498611</v>
      </c>
      <c r="D23" s="17">
        <v>1</v>
      </c>
      <c r="E23" s="20">
        <v>3.3225740300525821</v>
      </c>
      <c r="F23" s="16">
        <v>61.183468820279032</v>
      </c>
      <c r="G23" s="21">
        <v>1</v>
      </c>
      <c r="H23" s="15">
        <v>3.1811356636567756</v>
      </c>
      <c r="I23" s="16">
        <v>57.702610101437301</v>
      </c>
      <c r="J23" s="17">
        <v>1</v>
      </c>
      <c r="K23" s="19">
        <v>3.0052673688464941</v>
      </c>
      <c r="L23" s="18">
        <v>53.38382570013593</v>
      </c>
      <c r="M23" s="22">
        <v>1</v>
      </c>
      <c r="N23" s="15">
        <v>3.162340011270151</v>
      </c>
      <c r="O23" s="16">
        <v>54.413320595564628</v>
      </c>
      <c r="P23" s="17">
        <v>1</v>
      </c>
      <c r="Q23" s="19">
        <v>3.3021185503656585</v>
      </c>
      <c r="R23" s="18">
        <v>61.596102028553517</v>
      </c>
      <c r="S23" s="22">
        <v>1</v>
      </c>
      <c r="T23" s="15">
        <v>3.2693740671230831</v>
      </c>
      <c r="U23" s="16">
        <v>60.744728430353732</v>
      </c>
      <c r="V23" s="17">
        <v>1</v>
      </c>
      <c r="W23" s="20">
        <v>3.1552861230923077</v>
      </c>
      <c r="X23" s="16">
        <v>57.793874424252081</v>
      </c>
      <c r="Y23" s="21">
        <v>1</v>
      </c>
      <c r="Z23" s="15">
        <v>3.0094269206297395</v>
      </c>
      <c r="AA23" s="16">
        <v>54.046696170682011</v>
      </c>
      <c r="AB23" s="17">
        <v>1</v>
      </c>
      <c r="AC23" s="52">
        <v>2.9537985670034717</v>
      </c>
      <c r="AD23" s="53">
        <v>52.623213428770619</v>
      </c>
      <c r="AE23" s="21">
        <v>1</v>
      </c>
      <c r="AF23" s="79"/>
      <c r="AG23" s="53"/>
      <c r="AH23" s="17"/>
      <c r="AI23" s="12"/>
      <c r="AJ23" s="53"/>
      <c r="AK23" s="21"/>
      <c r="AO23" s="15"/>
      <c r="AQ23" s="17"/>
      <c r="AT23" s="14"/>
      <c r="AU23" s="15"/>
      <c r="AV23" s="16"/>
      <c r="AW23" s="17"/>
      <c r="AX23" s="20"/>
      <c r="AY23" s="16"/>
      <c r="AZ23" s="21"/>
      <c r="BA23" s="15"/>
      <c r="BB23" s="16"/>
      <c r="BC23" s="17"/>
      <c r="BD23" s="20"/>
      <c r="BE23" s="16"/>
      <c r="BF23" s="21"/>
      <c r="BG23" s="15"/>
      <c r="BH23" s="16"/>
      <c r="BI23" s="17"/>
      <c r="BJ23" s="20"/>
      <c r="BK23" s="16"/>
      <c r="BL23" s="21"/>
      <c r="BM23" s="15"/>
      <c r="BN23" s="16"/>
      <c r="BO23" s="17"/>
      <c r="BP23" s="27"/>
      <c r="BQ23" s="25"/>
      <c r="BR23" s="28"/>
      <c r="BS23" s="24"/>
      <c r="BT23" s="25"/>
      <c r="BU23" s="26"/>
      <c r="BV23" s="15"/>
      <c r="BW23" s="16"/>
      <c r="BX23" s="17"/>
      <c r="BY23" s="27"/>
      <c r="BZ23" s="25"/>
      <c r="CA23" s="28"/>
      <c r="CB23" s="24"/>
      <c r="CC23" s="25"/>
      <c r="CD23" s="26"/>
      <c r="CE23" s="24"/>
      <c r="CF23" s="25"/>
      <c r="CG23" s="26"/>
      <c r="CH23" s="27"/>
      <c r="CI23" s="25"/>
      <c r="CJ23" s="28"/>
      <c r="CK23" s="24"/>
      <c r="CL23" s="25"/>
      <c r="CM23" s="28"/>
      <c r="CN23" s="24"/>
      <c r="CO23" s="25"/>
      <c r="CP23" s="28"/>
      <c r="CQ23" s="24"/>
      <c r="CR23" s="25"/>
      <c r="CS23" s="28"/>
      <c r="CT23" s="24"/>
      <c r="CU23" s="25"/>
      <c r="CV23" s="28"/>
    </row>
    <row r="24" spans="1:100" x14ac:dyDescent="0.35">
      <c r="A24" s="20">
        <v>2.875</v>
      </c>
      <c r="B24" s="15">
        <v>3.3484631669525533</v>
      </c>
      <c r="C24" s="16">
        <v>64.92335435345116</v>
      </c>
      <c r="D24" s="17">
        <v>1</v>
      </c>
      <c r="E24" s="20">
        <v>3.3343285575906911</v>
      </c>
      <c r="F24" s="16">
        <v>64.517797377869726</v>
      </c>
      <c r="G24" s="21">
        <v>1</v>
      </c>
      <c r="H24" s="15">
        <v>3.1869019742761391</v>
      </c>
      <c r="I24" s="16">
        <v>60.889512075713441</v>
      </c>
      <c r="J24" s="17">
        <v>1</v>
      </c>
      <c r="K24" s="19">
        <v>3.0057330691872384</v>
      </c>
      <c r="L24" s="18">
        <v>56.389558769323166</v>
      </c>
      <c r="M24" s="22">
        <v>1</v>
      </c>
      <c r="N24" s="15">
        <v>3.168260158244165</v>
      </c>
      <c r="O24" s="16">
        <v>57.581580753808794</v>
      </c>
      <c r="P24" s="17">
        <v>1</v>
      </c>
      <c r="Q24" s="19">
        <v>3.3251758722556017</v>
      </c>
      <c r="R24" s="18">
        <v>64.921277900809116</v>
      </c>
      <c r="S24" s="22">
        <v>1</v>
      </c>
      <c r="T24" s="15">
        <v>3.2929906221333924</v>
      </c>
      <c r="U24" s="16">
        <v>64.03771905248712</v>
      </c>
      <c r="V24" s="17">
        <v>1</v>
      </c>
      <c r="W24" s="20">
        <v>3.180818445145845</v>
      </c>
      <c r="X24" s="16">
        <v>60.974692869397927</v>
      </c>
      <c r="Y24" s="21">
        <v>1</v>
      </c>
      <c r="Z24" s="15">
        <v>3.0373323290621892</v>
      </c>
      <c r="AA24" s="16">
        <v>57.0840284997442</v>
      </c>
      <c r="AB24" s="17">
        <v>1</v>
      </c>
      <c r="AC24" s="52">
        <v>2.9825956220601921</v>
      </c>
      <c r="AD24" s="53">
        <v>55.605809050830814</v>
      </c>
      <c r="AE24" s="21">
        <v>1</v>
      </c>
      <c r="AF24" s="79"/>
      <c r="AG24" s="53"/>
      <c r="AH24" s="17"/>
      <c r="AI24" s="12"/>
      <c r="AJ24" s="53"/>
      <c r="AK24" s="21"/>
      <c r="AO24" s="15"/>
      <c r="AQ24" s="17"/>
      <c r="AT24" s="14"/>
      <c r="AU24" s="15"/>
      <c r="AV24" s="16"/>
      <c r="AW24" s="17"/>
      <c r="AX24" s="20"/>
      <c r="AY24" s="16"/>
      <c r="AZ24" s="21"/>
      <c r="BA24" s="15"/>
      <c r="BB24" s="16"/>
      <c r="BC24" s="17"/>
      <c r="BD24" s="20"/>
      <c r="BE24" s="16"/>
      <c r="BF24" s="21"/>
      <c r="BG24" s="15"/>
      <c r="BH24" s="16"/>
      <c r="BI24" s="17"/>
      <c r="BJ24" s="20"/>
      <c r="BK24" s="16"/>
      <c r="BL24" s="21"/>
      <c r="BM24" s="15"/>
      <c r="BN24" s="16"/>
      <c r="BO24" s="17"/>
      <c r="BP24" s="27"/>
      <c r="BQ24" s="25"/>
      <c r="BR24" s="28"/>
      <c r="BS24" s="24"/>
      <c r="BT24" s="25"/>
      <c r="BU24" s="26"/>
      <c r="BV24" s="15"/>
      <c r="BW24" s="16"/>
      <c r="BX24" s="17"/>
      <c r="BY24" s="27"/>
      <c r="BZ24" s="25"/>
      <c r="CA24" s="28"/>
      <c r="CB24" s="24"/>
      <c r="CC24" s="25"/>
      <c r="CD24" s="26"/>
      <c r="CE24" s="24"/>
      <c r="CF24" s="25"/>
      <c r="CG24" s="26"/>
      <c r="CH24" s="27"/>
      <c r="CI24" s="25"/>
      <c r="CJ24" s="28"/>
      <c r="CK24" s="24"/>
      <c r="CL24" s="25"/>
      <c r="CM24" s="28"/>
      <c r="CN24" s="24"/>
      <c r="CO24" s="25"/>
      <c r="CP24" s="28"/>
      <c r="CQ24" s="24"/>
      <c r="CR24" s="25"/>
      <c r="CS24" s="28"/>
      <c r="CT24" s="24"/>
      <c r="CU24" s="25"/>
      <c r="CV24" s="28"/>
    </row>
    <row r="25" spans="1:100" x14ac:dyDescent="0.35">
      <c r="A25" s="20">
        <v>3</v>
      </c>
      <c r="B25" s="15">
        <v>3.314852543463779</v>
      </c>
      <c r="C25" s="16">
        <v>68.238206896914932</v>
      </c>
      <c r="D25" s="17">
        <v>1</v>
      </c>
      <c r="E25" s="20">
        <v>3.3032479951202243</v>
      </c>
      <c r="F25" s="16">
        <v>67.821045372989957</v>
      </c>
      <c r="G25" s="21">
        <v>1</v>
      </c>
      <c r="H25" s="15">
        <v>3.1391426268816893</v>
      </c>
      <c r="I25" s="16">
        <v>64.028654702595134</v>
      </c>
      <c r="J25" s="17">
        <v>1</v>
      </c>
      <c r="K25" s="19">
        <v>2.9417340337954636</v>
      </c>
      <c r="L25" s="18">
        <v>59.331292803118629</v>
      </c>
      <c r="M25" s="22">
        <v>1</v>
      </c>
      <c r="N25" s="15">
        <v>3.1095403214604782</v>
      </c>
      <c r="O25" s="16">
        <v>60.691121075269272</v>
      </c>
      <c r="P25" s="17">
        <v>1</v>
      </c>
      <c r="Q25" s="19">
        <v>3.31425322163417</v>
      </c>
      <c r="R25" s="18">
        <v>68.235531122443291</v>
      </c>
      <c r="S25" s="22">
        <v>1</v>
      </c>
      <c r="T25" s="15">
        <v>3.2826307660283849</v>
      </c>
      <c r="U25" s="16">
        <v>67.32034981851551</v>
      </c>
      <c r="V25" s="17">
        <v>1</v>
      </c>
      <c r="W25" s="20">
        <v>3.1723350096930076</v>
      </c>
      <c r="X25" s="16">
        <v>64.147027879090928</v>
      </c>
      <c r="Y25" s="21">
        <v>1</v>
      </c>
      <c r="Z25" s="15">
        <v>3.0311895572013068</v>
      </c>
      <c r="AA25" s="16">
        <v>60.115218056945508</v>
      </c>
      <c r="AB25" s="17">
        <v>1</v>
      </c>
      <c r="AC25" s="52">
        <v>2.977353853533975</v>
      </c>
      <c r="AD25" s="53">
        <v>58.583162904364791</v>
      </c>
      <c r="AE25" s="21">
        <v>1</v>
      </c>
      <c r="AF25" s="79"/>
      <c r="AG25" s="53"/>
      <c r="AH25" s="17"/>
      <c r="AI25" s="12"/>
      <c r="AJ25" s="53"/>
      <c r="AK25" s="21"/>
      <c r="AO25" s="15"/>
      <c r="AQ25" s="17"/>
      <c r="AT25" s="14"/>
      <c r="AU25" s="15"/>
      <c r="AV25" s="16"/>
      <c r="AW25" s="17"/>
      <c r="AX25" s="20"/>
      <c r="AY25" s="16"/>
      <c r="AZ25" s="21"/>
      <c r="BA25" s="15"/>
      <c r="BB25" s="16"/>
      <c r="BC25" s="17"/>
      <c r="BD25" s="20"/>
      <c r="BE25" s="16"/>
      <c r="BF25" s="21"/>
      <c r="BG25" s="15"/>
      <c r="BH25" s="16"/>
      <c r="BI25" s="17"/>
      <c r="BJ25" s="20"/>
      <c r="BK25" s="16"/>
      <c r="BL25" s="21"/>
      <c r="BM25" s="15"/>
      <c r="BN25" s="16"/>
      <c r="BO25" s="17"/>
      <c r="BP25" s="27"/>
      <c r="BQ25" s="25"/>
      <c r="BR25" s="28"/>
      <c r="BS25" s="24"/>
      <c r="BT25" s="25"/>
      <c r="BU25" s="26"/>
      <c r="BV25" s="15"/>
      <c r="BW25" s="16"/>
      <c r="BX25" s="17"/>
      <c r="BY25" s="27"/>
      <c r="BZ25" s="25"/>
      <c r="CA25" s="28"/>
      <c r="CB25" s="24"/>
      <c r="CC25" s="25"/>
      <c r="CD25" s="26"/>
      <c r="CE25" s="24"/>
      <c r="CF25" s="25"/>
      <c r="CG25" s="26"/>
      <c r="CH25" s="27"/>
      <c r="CI25" s="25"/>
      <c r="CJ25" s="28"/>
      <c r="CK25" s="24"/>
      <c r="CL25" s="25"/>
      <c r="CM25" s="28"/>
      <c r="CN25" s="24"/>
      <c r="CO25" s="25"/>
      <c r="CP25" s="28"/>
      <c r="CQ25" s="24"/>
      <c r="CR25" s="25"/>
      <c r="CS25" s="28"/>
      <c r="CT25" s="24"/>
      <c r="CU25" s="25"/>
      <c r="CV25" s="28"/>
    </row>
    <row r="26" spans="1:100" x14ac:dyDescent="0.35">
      <c r="A26" s="20">
        <v>3.125</v>
      </c>
      <c r="B26" s="15">
        <v>3.2903583726555468</v>
      </c>
      <c r="C26" s="16">
        <v>71.528565269570478</v>
      </c>
      <c r="D26" s="17">
        <v>0.99999999999999956</v>
      </c>
      <c r="E26" s="20">
        <v>3.2804633646865899</v>
      </c>
      <c r="F26" s="16">
        <v>71.101508737676554</v>
      </c>
      <c r="G26" s="21">
        <v>0.99999999999999956</v>
      </c>
      <c r="H26" s="15">
        <v>3.0964087640594786</v>
      </c>
      <c r="I26" s="16">
        <v>67.125063466654609</v>
      </c>
      <c r="J26" s="17">
        <v>0.99999999999999956</v>
      </c>
      <c r="K26" s="19">
        <v>2.8791410281565595</v>
      </c>
      <c r="L26" s="18">
        <v>62.210433831275189</v>
      </c>
      <c r="M26" s="22">
        <v>0.99999999999999956</v>
      </c>
      <c r="N26" s="15">
        <v>3.0621999579898773</v>
      </c>
      <c r="O26" s="16">
        <v>63.753321033259148</v>
      </c>
      <c r="P26" s="17">
        <v>0.99999999999999956</v>
      </c>
      <c r="Q26" s="19">
        <v>3.303909905223287</v>
      </c>
      <c r="R26" s="18">
        <v>71.539441027666584</v>
      </c>
      <c r="S26" s="22">
        <v>1</v>
      </c>
      <c r="T26" s="15">
        <v>3.2729862596917898</v>
      </c>
      <c r="U26" s="16">
        <v>70.593336078207301</v>
      </c>
      <c r="V26" s="17">
        <v>1</v>
      </c>
      <c r="W26" s="20">
        <v>3.1642381723422495</v>
      </c>
      <c r="X26" s="16">
        <v>67.311266051433179</v>
      </c>
      <c r="Y26" s="21">
        <v>1</v>
      </c>
      <c r="Z26" s="15">
        <v>3.025074183813159</v>
      </c>
      <c r="AA26" s="16">
        <v>63.140292240758669</v>
      </c>
      <c r="AB26" s="17">
        <v>1</v>
      </c>
      <c r="AC26" s="52">
        <v>2.972364440471968</v>
      </c>
      <c r="AD26" s="53">
        <v>61.555527344836761</v>
      </c>
      <c r="AE26" s="21">
        <v>1</v>
      </c>
      <c r="AF26" s="79"/>
      <c r="AG26" s="53"/>
      <c r="AH26" s="17"/>
      <c r="AI26" s="12"/>
      <c r="AJ26" s="53"/>
      <c r="AK26" s="21"/>
      <c r="AO26" s="15"/>
      <c r="AQ26" s="17"/>
      <c r="AT26" s="14"/>
      <c r="AU26" s="15"/>
      <c r="AV26" s="16"/>
      <c r="AW26" s="17"/>
      <c r="AX26" s="20"/>
      <c r="AY26" s="16"/>
      <c r="AZ26" s="21"/>
      <c r="BA26" s="15"/>
      <c r="BB26" s="16"/>
      <c r="BC26" s="17"/>
      <c r="BD26" s="20"/>
      <c r="BE26" s="16"/>
      <c r="BF26" s="21"/>
      <c r="BG26" s="15"/>
      <c r="BH26" s="16"/>
      <c r="BI26" s="17"/>
      <c r="BJ26" s="20"/>
      <c r="BK26" s="16"/>
      <c r="BL26" s="21"/>
      <c r="BM26" s="15"/>
      <c r="BN26" s="16"/>
      <c r="BO26" s="17"/>
      <c r="BP26" s="27"/>
      <c r="BQ26" s="25"/>
      <c r="BR26" s="28"/>
      <c r="BS26" s="24"/>
      <c r="BT26" s="25"/>
      <c r="BU26" s="26"/>
      <c r="BV26" s="15"/>
      <c r="BW26" s="16"/>
      <c r="BX26" s="17"/>
      <c r="BY26" s="27"/>
      <c r="BZ26" s="25"/>
      <c r="CA26" s="28"/>
      <c r="CB26" s="24"/>
      <c r="CC26" s="25"/>
      <c r="CD26" s="26"/>
      <c r="CE26" s="24"/>
      <c r="CF26" s="25"/>
      <c r="CG26" s="26"/>
      <c r="CH26" s="27"/>
      <c r="CI26" s="25"/>
      <c r="CJ26" s="28"/>
      <c r="CK26" s="24"/>
      <c r="CL26" s="25"/>
      <c r="CM26" s="28"/>
      <c r="CN26" s="24"/>
      <c r="CO26" s="25"/>
      <c r="CP26" s="28"/>
      <c r="CQ26" s="24"/>
      <c r="CR26" s="25"/>
      <c r="CS26" s="28"/>
      <c r="CT26" s="24"/>
      <c r="CU26" s="25"/>
      <c r="CV26" s="28"/>
    </row>
    <row r="27" spans="1:100" x14ac:dyDescent="0.35">
      <c r="A27" s="20">
        <v>3.25</v>
      </c>
      <c r="B27" s="15">
        <v>3.2909561079192784</v>
      </c>
      <c r="C27" s="16">
        <v>74.819521377489764</v>
      </c>
      <c r="D27" s="17">
        <v>0.99999999999958977</v>
      </c>
      <c r="E27" s="20">
        <v>3.2821523376965747</v>
      </c>
      <c r="F27" s="16">
        <v>74.383661075373126</v>
      </c>
      <c r="G27" s="21">
        <v>0.99999999999958877</v>
      </c>
      <c r="H27" s="15">
        <v>3.0860390247016762</v>
      </c>
      <c r="I27" s="16">
        <v>70.211102491356286</v>
      </c>
      <c r="J27" s="17">
        <v>0.99999999999958877</v>
      </c>
      <c r="K27" s="19">
        <v>2.8567817650079399</v>
      </c>
      <c r="L27" s="18">
        <v>65.067215596283134</v>
      </c>
      <c r="M27" s="22">
        <v>0.99999999999958877</v>
      </c>
      <c r="N27" s="15">
        <v>3.0692371009819484</v>
      </c>
      <c r="O27" s="16">
        <v>66.822558134241092</v>
      </c>
      <c r="P27" s="17">
        <v>0.99999999999959455</v>
      </c>
      <c r="Q27" s="19">
        <v>3.2987319283617289</v>
      </c>
      <c r="R27" s="18">
        <v>74.838172956028316</v>
      </c>
      <c r="S27" s="22">
        <v>1</v>
      </c>
      <c r="T27" s="15">
        <v>3.2690423256005268</v>
      </c>
      <c r="U27" s="16">
        <v>73.862378403807824</v>
      </c>
      <c r="V27" s="17">
        <v>1</v>
      </c>
      <c r="W27" s="20">
        <v>3.1587018768106492</v>
      </c>
      <c r="X27" s="16">
        <v>70.469967928243832</v>
      </c>
      <c r="Y27" s="21">
        <v>1</v>
      </c>
      <c r="Z27" s="15">
        <v>3.0178969947383538</v>
      </c>
      <c r="AA27" s="16">
        <v>66.158189235497019</v>
      </c>
      <c r="AB27" s="17">
        <v>1</v>
      </c>
      <c r="AC27" s="52">
        <v>2.96720673545508</v>
      </c>
      <c r="AD27" s="53">
        <v>64.522734080291841</v>
      </c>
      <c r="AE27" s="21">
        <v>1</v>
      </c>
      <c r="AF27" s="79"/>
      <c r="AG27" s="53"/>
      <c r="AH27" s="17"/>
      <c r="AI27" s="12"/>
      <c r="AJ27" s="53"/>
      <c r="AK27" s="21"/>
      <c r="AO27" s="15"/>
      <c r="AQ27" s="17"/>
      <c r="AT27" s="14"/>
      <c r="AU27" s="15"/>
      <c r="AV27" s="16"/>
      <c r="AW27" s="17"/>
      <c r="AX27" s="20"/>
      <c r="AY27" s="16"/>
      <c r="AZ27" s="21"/>
      <c r="BA27" s="15"/>
      <c r="BB27" s="16"/>
      <c r="BC27" s="17"/>
      <c r="BD27" s="20"/>
      <c r="BE27" s="16"/>
      <c r="BF27" s="21"/>
      <c r="BG27" s="15"/>
      <c r="BH27" s="16"/>
      <c r="BI27" s="17"/>
      <c r="BJ27" s="20"/>
      <c r="BK27" s="16"/>
      <c r="BL27" s="21"/>
      <c r="BM27" s="15"/>
      <c r="BN27" s="16"/>
      <c r="BO27" s="17"/>
      <c r="BP27" s="27"/>
      <c r="BQ27" s="25"/>
      <c r="BR27" s="28"/>
      <c r="BS27" s="24"/>
      <c r="BT27" s="25"/>
      <c r="BU27" s="26"/>
      <c r="BV27" s="15"/>
      <c r="BW27" s="16"/>
      <c r="BX27" s="17"/>
      <c r="BY27" s="27"/>
      <c r="BZ27" s="25"/>
      <c r="CA27" s="28"/>
      <c r="CB27" s="24"/>
      <c r="CC27" s="25"/>
      <c r="CD27" s="26"/>
      <c r="CE27" s="24"/>
      <c r="CF27" s="25"/>
      <c r="CG27" s="26"/>
      <c r="CH27" s="27"/>
      <c r="CI27" s="25"/>
      <c r="CJ27" s="28"/>
      <c r="CK27" s="24"/>
      <c r="CL27" s="25"/>
      <c r="CM27" s="28"/>
      <c r="CN27" s="24"/>
      <c r="CO27" s="25"/>
      <c r="CP27" s="28"/>
      <c r="CQ27" s="24"/>
      <c r="CR27" s="25"/>
      <c r="CS27" s="28"/>
      <c r="CT27" s="24"/>
      <c r="CU27" s="25"/>
      <c r="CV27" s="28"/>
    </row>
    <row r="28" spans="1:100" x14ac:dyDescent="0.35">
      <c r="A28" s="20">
        <v>3.375</v>
      </c>
      <c r="B28" s="15">
        <v>3.327078691625605</v>
      </c>
      <c r="C28" s="16">
        <v>78.146600069115365</v>
      </c>
      <c r="D28" s="17">
        <v>0.99999999991511246</v>
      </c>
      <c r="E28" s="20">
        <v>3.3192278588209065</v>
      </c>
      <c r="F28" s="16">
        <v>77.702888934194036</v>
      </c>
      <c r="G28" s="21">
        <v>0.99999999991498956</v>
      </c>
      <c r="H28" s="15">
        <v>3.1205603639044686</v>
      </c>
      <c r="I28" s="16">
        <v>73.33166285526076</v>
      </c>
      <c r="J28" s="17">
        <v>0.99999999991498956</v>
      </c>
      <c r="K28" s="19">
        <v>2.8889960870509919</v>
      </c>
      <c r="L28" s="18">
        <v>67.956211683334132</v>
      </c>
      <c r="M28" s="22">
        <v>0.99999999991498956</v>
      </c>
      <c r="N28" s="15">
        <v>3.1344074750646644</v>
      </c>
      <c r="O28" s="16">
        <v>69.956965609305755</v>
      </c>
      <c r="P28" s="17">
        <v>0.99999999991656341</v>
      </c>
      <c r="Q28" s="19">
        <v>3.3417454936333546</v>
      </c>
      <c r="R28" s="18">
        <v>78.17991844966167</v>
      </c>
      <c r="S28" s="22">
        <v>1</v>
      </c>
      <c r="T28" s="15">
        <v>3.314709230383563</v>
      </c>
      <c r="U28" s="16">
        <v>77.177087634191381</v>
      </c>
      <c r="V28" s="17">
        <v>1</v>
      </c>
      <c r="W28" s="20">
        <v>3.1935531176442429</v>
      </c>
      <c r="X28" s="16">
        <v>73.663521045888075</v>
      </c>
      <c r="Y28" s="21">
        <v>1</v>
      </c>
      <c r="Z28" s="15">
        <v>3.0402154932892724</v>
      </c>
      <c r="AA28" s="16">
        <v>69.198404728786286</v>
      </c>
      <c r="AB28" s="17">
        <v>1</v>
      </c>
      <c r="AC28" s="52">
        <v>2.9940166006206579</v>
      </c>
      <c r="AD28" s="53">
        <v>67.516750680912494</v>
      </c>
      <c r="AE28" s="21">
        <v>1</v>
      </c>
      <c r="AF28" s="79"/>
      <c r="AG28" s="53"/>
      <c r="AH28" s="17"/>
      <c r="AI28" s="12"/>
      <c r="AJ28" s="53"/>
      <c r="AK28" s="21"/>
      <c r="AO28" s="15"/>
      <c r="AQ28" s="17"/>
      <c r="AT28" s="14"/>
      <c r="AU28" s="15"/>
      <c r="AV28" s="16"/>
      <c r="AW28" s="17"/>
      <c r="AX28" s="20"/>
      <c r="AY28" s="16"/>
      <c r="AZ28" s="21"/>
      <c r="BA28" s="15"/>
      <c r="BB28" s="16"/>
      <c r="BC28" s="17"/>
      <c r="BD28" s="20"/>
      <c r="BE28" s="16"/>
      <c r="BF28" s="21"/>
      <c r="BG28" s="15"/>
      <c r="BH28" s="16"/>
      <c r="BI28" s="17"/>
      <c r="BJ28" s="20"/>
      <c r="BK28" s="16"/>
      <c r="BL28" s="21"/>
      <c r="BM28" s="15"/>
      <c r="BN28" s="16"/>
      <c r="BO28" s="17"/>
      <c r="BP28" s="27"/>
      <c r="BQ28" s="25"/>
      <c r="BR28" s="28"/>
      <c r="BS28" s="24"/>
      <c r="BT28" s="25"/>
      <c r="BU28" s="26"/>
      <c r="BV28" s="15"/>
      <c r="BW28" s="16"/>
      <c r="BX28" s="17"/>
      <c r="BY28" s="27"/>
      <c r="BZ28" s="25"/>
      <c r="CA28" s="28"/>
      <c r="CB28" s="24"/>
      <c r="CC28" s="25"/>
      <c r="CD28" s="26"/>
      <c r="CE28" s="24"/>
      <c r="CF28" s="25"/>
      <c r="CG28" s="26"/>
      <c r="CH28" s="27"/>
      <c r="CI28" s="25"/>
      <c r="CJ28" s="28"/>
      <c r="CK28" s="24"/>
      <c r="CL28" s="25"/>
      <c r="CM28" s="28"/>
      <c r="CN28" s="24"/>
      <c r="CO28" s="25"/>
      <c r="CP28" s="28"/>
      <c r="CQ28" s="24"/>
      <c r="CR28" s="25"/>
      <c r="CS28" s="28"/>
      <c r="CT28" s="24"/>
      <c r="CU28" s="25"/>
      <c r="CV28" s="28"/>
    </row>
    <row r="29" spans="1:100" x14ac:dyDescent="0.35">
      <c r="A29" s="20">
        <v>3.5</v>
      </c>
      <c r="B29" s="15">
        <v>3.4008111321554146</v>
      </c>
      <c r="C29" s="16">
        <v>81.547411201270776</v>
      </c>
      <c r="D29" s="17">
        <v>0.99999999312125532</v>
      </c>
      <c r="E29" s="20">
        <v>3.393127704020491</v>
      </c>
      <c r="F29" s="16">
        <v>81.096016638214522</v>
      </c>
      <c r="G29" s="21">
        <v>0.99999999311082</v>
      </c>
      <c r="H29" s="15">
        <v>3.1965853869114498</v>
      </c>
      <c r="I29" s="16">
        <v>76.528248242172211</v>
      </c>
      <c r="J29" s="17">
        <v>0.99999999311082</v>
      </c>
      <c r="K29" s="19">
        <v>2.9675192108772444</v>
      </c>
      <c r="L29" s="18">
        <v>70.923730894211374</v>
      </c>
      <c r="M29" s="22">
        <v>0.99999999311082</v>
      </c>
      <c r="N29" s="15">
        <v>3.2380436827542844</v>
      </c>
      <c r="O29" s="16">
        <v>73.195009292060035</v>
      </c>
      <c r="P29" s="17">
        <v>0.99999999324280475</v>
      </c>
      <c r="Q29" s="19">
        <v>3.3950587111847867</v>
      </c>
      <c r="R29" s="18">
        <v>81.574977160846458</v>
      </c>
      <c r="S29" s="22">
        <v>1</v>
      </c>
      <c r="T29" s="15">
        <v>3.3724734230636297</v>
      </c>
      <c r="U29" s="16">
        <v>80.549561057255005</v>
      </c>
      <c r="V29" s="17">
        <v>1</v>
      </c>
      <c r="W29" s="20">
        <v>3.2290913625028987</v>
      </c>
      <c r="X29" s="16">
        <v>76.892612408390974</v>
      </c>
      <c r="Y29" s="21">
        <v>1</v>
      </c>
      <c r="Z29" s="15">
        <v>3.0501600346799873</v>
      </c>
      <c r="AA29" s="16">
        <v>72.248564763466277</v>
      </c>
      <c r="AB29" s="17">
        <v>1</v>
      </c>
      <c r="AC29" s="52">
        <v>3.0114871190629957</v>
      </c>
      <c r="AD29" s="53">
        <v>70.528237799975486</v>
      </c>
      <c r="AE29" s="21">
        <v>1</v>
      </c>
      <c r="AF29" s="79"/>
      <c r="AG29" s="53"/>
      <c r="AH29" s="17"/>
      <c r="AI29" s="12"/>
      <c r="AJ29" s="53"/>
      <c r="AK29" s="21"/>
      <c r="AO29" s="15"/>
      <c r="AQ29" s="17"/>
      <c r="AT29" s="14"/>
      <c r="AU29" s="15"/>
      <c r="AV29" s="16"/>
      <c r="AW29" s="17"/>
      <c r="AX29" s="20"/>
      <c r="AY29" s="16"/>
      <c r="AZ29" s="21"/>
      <c r="BA29" s="15"/>
      <c r="BB29" s="16"/>
      <c r="BC29" s="17"/>
      <c r="BD29" s="20"/>
      <c r="BE29" s="16"/>
      <c r="BF29" s="21"/>
      <c r="BG29" s="15"/>
      <c r="BH29" s="16"/>
      <c r="BI29" s="17"/>
      <c r="BJ29" s="20"/>
      <c r="BK29" s="16"/>
      <c r="BL29" s="21"/>
      <c r="BM29" s="15"/>
      <c r="BN29" s="16"/>
      <c r="BO29" s="17"/>
      <c r="BP29" s="27"/>
      <c r="BQ29" s="25"/>
      <c r="BR29" s="28"/>
      <c r="BS29" s="24"/>
      <c r="BT29" s="25"/>
      <c r="BU29" s="26"/>
      <c r="BV29" s="15"/>
      <c r="BW29" s="16"/>
      <c r="BX29" s="17"/>
      <c r="BY29" s="27"/>
      <c r="BZ29" s="25"/>
      <c r="CA29" s="28"/>
      <c r="CB29" s="24"/>
      <c r="CC29" s="25"/>
      <c r="CD29" s="26"/>
      <c r="CE29" s="24"/>
      <c r="CF29" s="25"/>
      <c r="CG29" s="26"/>
      <c r="CH29" s="27"/>
      <c r="CI29" s="25"/>
      <c r="CJ29" s="28"/>
      <c r="CK29" s="24"/>
      <c r="CL29" s="25"/>
      <c r="CM29" s="28"/>
      <c r="CN29" s="24"/>
      <c r="CO29" s="25"/>
      <c r="CP29" s="28"/>
      <c r="CQ29" s="24"/>
      <c r="CR29" s="25"/>
      <c r="CS29" s="28"/>
      <c r="CT29" s="24"/>
      <c r="CU29" s="25"/>
      <c r="CV29" s="28"/>
    </row>
    <row r="30" spans="1:100" x14ac:dyDescent="0.35">
      <c r="A30" s="20">
        <v>3.625</v>
      </c>
      <c r="B30" s="15">
        <v>3.4793202460795296</v>
      </c>
      <c r="C30" s="16">
        <v>85.026731447350301</v>
      </c>
      <c r="D30" s="17">
        <v>0.99999974091669919</v>
      </c>
      <c r="E30" s="20">
        <v>3.4718218440065902</v>
      </c>
      <c r="F30" s="16">
        <v>84.567838482221106</v>
      </c>
      <c r="G30" s="21">
        <v>0.99999974049814377</v>
      </c>
      <c r="H30" s="15">
        <v>3.2789354251289327</v>
      </c>
      <c r="I30" s="16">
        <v>79.807183667301146</v>
      </c>
      <c r="J30" s="17">
        <v>0.99999974049814377</v>
      </c>
      <c r="K30" s="19">
        <v>3.053919979224704</v>
      </c>
      <c r="L30" s="18">
        <v>73.977650873436076</v>
      </c>
      <c r="M30" s="22">
        <v>0.99999974049814377</v>
      </c>
      <c r="N30" s="15">
        <v>3.3400649857054758</v>
      </c>
      <c r="O30" s="16">
        <v>76.535074277765517</v>
      </c>
      <c r="P30" s="17">
        <v>0.99999974510470901</v>
      </c>
      <c r="Q30" s="19">
        <v>3.4507136341318621</v>
      </c>
      <c r="R30" s="18">
        <v>85.025690794978317</v>
      </c>
      <c r="S30" s="22">
        <v>0.99999999999998457</v>
      </c>
      <c r="T30" s="15">
        <v>3.4330461478895518</v>
      </c>
      <c r="U30" s="16">
        <v>83.982607205144561</v>
      </c>
      <c r="V30" s="17">
        <v>0.99999999999998457</v>
      </c>
      <c r="W30" s="20">
        <v>3.2668473882187583</v>
      </c>
      <c r="X30" s="16">
        <v>80.159459796609738</v>
      </c>
      <c r="Y30" s="21">
        <v>0.99999999999998457</v>
      </c>
      <c r="Z30" s="15">
        <v>3.0613439394678998</v>
      </c>
      <c r="AA30" s="16">
        <v>75.30990870293418</v>
      </c>
      <c r="AB30" s="17">
        <v>0.99999999999998457</v>
      </c>
      <c r="AC30" s="52">
        <v>3.031020128742183</v>
      </c>
      <c r="AD30" s="53">
        <v>73.55925792871767</v>
      </c>
      <c r="AE30" s="21">
        <v>0.99999999999998457</v>
      </c>
      <c r="AF30" s="79"/>
      <c r="AG30" s="53"/>
      <c r="AH30" s="17"/>
      <c r="AI30" s="12"/>
      <c r="AJ30" s="53"/>
      <c r="AK30" s="21"/>
      <c r="AO30" s="15"/>
      <c r="AQ30" s="17"/>
      <c r="AT30" s="14"/>
      <c r="AU30" s="15"/>
      <c r="AV30" s="16"/>
      <c r="AW30" s="17"/>
      <c r="AX30" s="20"/>
      <c r="AY30" s="16"/>
      <c r="AZ30" s="21"/>
      <c r="BA30" s="15"/>
      <c r="BB30" s="16"/>
      <c r="BC30" s="17"/>
      <c r="BD30" s="20"/>
      <c r="BE30" s="16"/>
      <c r="BF30" s="21"/>
      <c r="BG30" s="15"/>
      <c r="BH30" s="16"/>
      <c r="BI30" s="17"/>
      <c r="BJ30" s="20"/>
      <c r="BK30" s="16"/>
      <c r="BL30" s="21"/>
      <c r="BM30" s="15"/>
      <c r="BN30" s="16"/>
      <c r="BO30" s="17"/>
      <c r="BP30" s="27"/>
      <c r="BQ30" s="25"/>
      <c r="BR30" s="28"/>
      <c r="BS30" s="24"/>
      <c r="BT30" s="25"/>
      <c r="BU30" s="26"/>
      <c r="BV30" s="15"/>
      <c r="BW30" s="16"/>
      <c r="BX30" s="17"/>
      <c r="BY30" s="27"/>
      <c r="BZ30" s="25"/>
      <c r="CA30" s="28"/>
      <c r="CB30" s="24"/>
      <c r="CC30" s="25"/>
      <c r="CD30" s="26"/>
      <c r="CE30" s="24"/>
      <c r="CF30" s="25"/>
      <c r="CG30" s="26"/>
      <c r="CH30" s="27"/>
      <c r="CI30" s="25"/>
      <c r="CJ30" s="28"/>
      <c r="CK30" s="24"/>
      <c r="CL30" s="25"/>
      <c r="CM30" s="28"/>
      <c r="CN30" s="24"/>
      <c r="CO30" s="25"/>
      <c r="CP30" s="28"/>
      <c r="CQ30" s="24"/>
      <c r="CR30" s="25"/>
      <c r="CS30" s="28"/>
      <c r="CT30" s="24"/>
      <c r="CU30" s="25"/>
      <c r="CV30" s="28"/>
    </row>
    <row r="31" spans="1:100" x14ac:dyDescent="0.35">
      <c r="A31" s="20">
        <v>3.75</v>
      </c>
      <c r="B31" s="15">
        <v>3.5425321328236921</v>
      </c>
      <c r="C31" s="16">
        <v>88.569263580173995</v>
      </c>
      <c r="D31" s="17">
        <v>0.99999483721830162</v>
      </c>
      <c r="E31" s="20">
        <v>3.5353000465991076</v>
      </c>
      <c r="F31" s="16">
        <v>88.10313852882021</v>
      </c>
      <c r="G31" s="21">
        <v>0.99999483000670386</v>
      </c>
      <c r="H31" s="15">
        <v>3.3488972225641045</v>
      </c>
      <c r="I31" s="16">
        <v>83.156080889865251</v>
      </c>
      <c r="J31" s="17">
        <v>0.99999483000670386</v>
      </c>
      <c r="K31" s="19">
        <v>3.1310590916838135</v>
      </c>
      <c r="L31" s="18">
        <v>77.108709965119886</v>
      </c>
      <c r="M31" s="22">
        <v>0.99999483000670386</v>
      </c>
      <c r="N31" s="15">
        <v>3.4372487275830199</v>
      </c>
      <c r="O31" s="16">
        <v>79.972323005348542</v>
      </c>
      <c r="P31" s="17">
        <v>0.99999491266527984</v>
      </c>
      <c r="Q31" s="19">
        <v>3.5207235079243531</v>
      </c>
      <c r="R31" s="18">
        <v>88.546414302902676</v>
      </c>
      <c r="S31" s="22">
        <v>0.99999999999761102</v>
      </c>
      <c r="T31" s="15">
        <v>3.5083053218080824</v>
      </c>
      <c r="U31" s="16">
        <v>87.490912526952641</v>
      </c>
      <c r="V31" s="17">
        <v>0.99999999999761102</v>
      </c>
      <c r="W31" s="20">
        <v>3.3252163774051486</v>
      </c>
      <c r="X31" s="16">
        <v>83.484676174014893</v>
      </c>
      <c r="Y31" s="21">
        <v>0.99999999999761102</v>
      </c>
      <c r="Z31" s="15">
        <v>3.100137891206491</v>
      </c>
      <c r="AA31" s="16">
        <v>78.410046594140667</v>
      </c>
      <c r="AB31" s="17">
        <v>0.99999999999761102</v>
      </c>
      <c r="AC31" s="52">
        <v>3.07873118071219</v>
      </c>
      <c r="AD31" s="53">
        <v>76.637989109429867</v>
      </c>
      <c r="AE31" s="21">
        <v>0.99999999999761102</v>
      </c>
      <c r="AF31" s="79"/>
      <c r="AG31" s="53"/>
      <c r="AH31" s="17"/>
      <c r="AI31" s="12"/>
      <c r="AJ31" s="53"/>
      <c r="AK31" s="21"/>
      <c r="AO31" s="15"/>
      <c r="AQ31" s="17"/>
      <c r="AT31" s="14"/>
      <c r="AU31" s="15"/>
      <c r="AV31" s="16"/>
      <c r="AW31" s="17"/>
      <c r="AX31" s="20"/>
      <c r="AY31" s="16"/>
      <c r="AZ31" s="21"/>
      <c r="BA31" s="15"/>
      <c r="BB31" s="16"/>
      <c r="BC31" s="17"/>
      <c r="BD31" s="20"/>
      <c r="BE31" s="16"/>
      <c r="BF31" s="21"/>
      <c r="BG31" s="15"/>
      <c r="BH31" s="16"/>
      <c r="BI31" s="17"/>
      <c r="BJ31" s="20"/>
      <c r="BK31" s="16"/>
      <c r="BL31" s="21"/>
      <c r="BM31" s="15"/>
      <c r="BN31" s="16"/>
      <c r="BO31" s="17"/>
      <c r="BP31" s="27"/>
      <c r="BQ31" s="25"/>
      <c r="BR31" s="28"/>
      <c r="BS31" s="24"/>
      <c r="BT31" s="25"/>
      <c r="BU31" s="26"/>
      <c r="BV31" s="15"/>
      <c r="BW31" s="16"/>
      <c r="BX31" s="17"/>
      <c r="BY31" s="27"/>
      <c r="BZ31" s="25"/>
      <c r="CA31" s="28"/>
      <c r="CB31" s="24"/>
      <c r="CC31" s="25"/>
      <c r="CD31" s="26"/>
      <c r="CE31" s="24"/>
      <c r="CF31" s="25"/>
      <c r="CG31" s="26"/>
      <c r="CH31" s="27"/>
      <c r="CI31" s="25"/>
      <c r="CJ31" s="28"/>
      <c r="CK31" s="24"/>
      <c r="CL31" s="25"/>
      <c r="CM31" s="28"/>
      <c r="CN31" s="24"/>
      <c r="CO31" s="25"/>
      <c r="CP31" s="28"/>
      <c r="CQ31" s="24"/>
      <c r="CR31" s="25"/>
      <c r="CS31" s="28"/>
      <c r="CT31" s="24"/>
      <c r="CU31" s="25"/>
      <c r="CV31" s="28"/>
    </row>
    <row r="32" spans="1:100" x14ac:dyDescent="0.35">
      <c r="A32" s="20">
        <v>3.875</v>
      </c>
      <c r="B32" s="15">
        <v>3.5425321328236921</v>
      </c>
      <c r="C32" s="16">
        <v>92.11179571299769</v>
      </c>
      <c r="D32" s="17">
        <v>0.99993960538780358</v>
      </c>
      <c r="E32" s="20">
        <v>3.5353000465991076</v>
      </c>
      <c r="F32" s="16">
        <v>91.638438575419315</v>
      </c>
      <c r="G32" s="21">
        <v>0.99993954098099669</v>
      </c>
      <c r="H32" s="15">
        <v>3.3488972225641045</v>
      </c>
      <c r="I32" s="16">
        <v>86.504978112429356</v>
      </c>
      <c r="J32" s="17">
        <v>0.99993954098099669</v>
      </c>
      <c r="K32" s="19">
        <v>3.1310590916838135</v>
      </c>
      <c r="L32" s="18">
        <v>80.239769056803695</v>
      </c>
      <c r="M32" s="22">
        <v>0.99993954098099669</v>
      </c>
      <c r="N32" s="15">
        <v>3.4372487275830199</v>
      </c>
      <c r="O32" s="16">
        <v>83.409571732931568</v>
      </c>
      <c r="P32" s="17">
        <v>0.99994042020732776</v>
      </c>
      <c r="Q32" s="19">
        <v>3.5207235079243531</v>
      </c>
      <c r="R32" s="18">
        <v>92.067137810827035</v>
      </c>
      <c r="S32" s="22">
        <v>0.99999999982553456</v>
      </c>
      <c r="T32" s="15">
        <v>3.5083053218080824</v>
      </c>
      <c r="U32" s="16">
        <v>90.999217848760722</v>
      </c>
      <c r="V32" s="17">
        <v>0.99999999982553456</v>
      </c>
      <c r="W32" s="20">
        <v>3.3252163774051486</v>
      </c>
      <c r="X32" s="16">
        <v>86.809892551420049</v>
      </c>
      <c r="Y32" s="21">
        <v>0.99999999982553456</v>
      </c>
      <c r="Z32" s="15">
        <v>3.100137891206491</v>
      </c>
      <c r="AA32" s="16">
        <v>81.510184485347153</v>
      </c>
      <c r="AB32" s="17">
        <v>0.99999999982553456</v>
      </c>
      <c r="AC32" s="52">
        <v>3.07873118071219</v>
      </c>
      <c r="AD32" s="53">
        <v>79.716720290142064</v>
      </c>
      <c r="AE32" s="21">
        <v>0.99999999982553456</v>
      </c>
      <c r="AF32" s="79"/>
      <c r="AG32" s="53"/>
      <c r="AH32" s="17"/>
      <c r="AI32" s="12"/>
      <c r="AJ32" s="53"/>
      <c r="AK32" s="21"/>
      <c r="AO32" s="15"/>
      <c r="AQ32" s="17"/>
      <c r="AT32" s="14"/>
      <c r="AU32" s="15"/>
      <c r="AV32" s="16"/>
      <c r="AW32" s="17"/>
      <c r="AX32" s="20"/>
      <c r="AY32" s="16"/>
      <c r="AZ32" s="21"/>
      <c r="BA32" s="15"/>
      <c r="BB32" s="16"/>
      <c r="BC32" s="17"/>
      <c r="BD32" s="20"/>
      <c r="BE32" s="16"/>
      <c r="BF32" s="21"/>
      <c r="BG32" s="15"/>
      <c r="BH32" s="16"/>
      <c r="BI32" s="17"/>
      <c r="BJ32" s="20"/>
      <c r="BK32" s="16"/>
      <c r="BL32" s="21"/>
      <c r="BM32" s="15"/>
      <c r="BN32" s="16"/>
      <c r="BO32" s="17"/>
      <c r="BP32" s="27"/>
      <c r="BQ32" s="25"/>
      <c r="BR32" s="28"/>
      <c r="BS32" s="24"/>
      <c r="BT32" s="25"/>
      <c r="BU32" s="26"/>
      <c r="BV32" s="15"/>
      <c r="BW32" s="16"/>
      <c r="BX32" s="17"/>
      <c r="BY32" s="27"/>
      <c r="BZ32" s="25"/>
      <c r="CA32" s="28"/>
      <c r="CB32" s="24"/>
      <c r="CC32" s="25"/>
      <c r="CD32" s="26"/>
      <c r="CE32" s="24"/>
      <c r="CF32" s="25"/>
      <c r="CG32" s="26"/>
      <c r="CH32" s="27"/>
      <c r="CI32" s="25"/>
      <c r="CJ32" s="28"/>
      <c r="CK32" s="24"/>
      <c r="CL32" s="25"/>
      <c r="CM32" s="28"/>
      <c r="CN32" s="24"/>
      <c r="CO32" s="25"/>
      <c r="CP32" s="28"/>
      <c r="CQ32" s="24"/>
      <c r="CR32" s="25"/>
      <c r="CS32" s="28"/>
      <c r="CT32" s="24"/>
      <c r="CU32" s="25"/>
      <c r="CV32" s="28"/>
    </row>
    <row r="33" spans="1:100" x14ac:dyDescent="0.35">
      <c r="A33" s="20">
        <v>4</v>
      </c>
      <c r="B33" s="15">
        <v>3.5330680689290661</v>
      </c>
      <c r="C33" s="16">
        <v>95.644863781926759</v>
      </c>
      <c r="D33" s="17">
        <v>0.99954815813936493</v>
      </c>
      <c r="E33" s="20">
        <v>3.5259343629094451</v>
      </c>
      <c r="F33" s="16">
        <v>95.164372938328754</v>
      </c>
      <c r="G33" s="21">
        <v>0.99954777658086691</v>
      </c>
      <c r="H33" s="15">
        <v>3.3418462206708872</v>
      </c>
      <c r="I33" s="16">
        <v>89.846824333100244</v>
      </c>
      <c r="J33" s="17">
        <v>0.99954777658086691</v>
      </c>
      <c r="K33" s="19">
        <v>3.126603363455819</v>
      </c>
      <c r="L33" s="18">
        <v>83.366372420259509</v>
      </c>
      <c r="M33" s="22">
        <v>0.99954777658086691</v>
      </c>
      <c r="N33" s="15">
        <v>3.4414248442281941</v>
      </c>
      <c r="O33" s="16">
        <v>86.850996577159762</v>
      </c>
      <c r="P33" s="17">
        <v>0.9995537961905524</v>
      </c>
      <c r="Q33" s="19">
        <v>3.5005617344278392</v>
      </c>
      <c r="R33" s="18">
        <v>95.567699545254868</v>
      </c>
      <c r="S33" s="22">
        <v>0.99999999321008248</v>
      </c>
      <c r="T33" s="15">
        <v>3.4889211176880028</v>
      </c>
      <c r="U33" s="16">
        <v>94.48813896644873</v>
      </c>
      <c r="V33" s="17">
        <v>0.99999999321008248</v>
      </c>
      <c r="W33" s="20">
        <v>3.3083962660649404</v>
      </c>
      <c r="X33" s="16">
        <v>90.118288817484995</v>
      </c>
      <c r="Y33" s="21">
        <v>0.99999999321008248</v>
      </c>
      <c r="Z33" s="15">
        <v>3.0863753666532072</v>
      </c>
      <c r="AA33" s="16">
        <v>84.596559852000354</v>
      </c>
      <c r="AB33" s="17">
        <v>0.99999999321008248</v>
      </c>
      <c r="AC33" s="52">
        <v>3.066266210493342</v>
      </c>
      <c r="AD33" s="53">
        <v>82.782986500635403</v>
      </c>
      <c r="AE33" s="21">
        <v>0.99999999321008248</v>
      </c>
      <c r="AF33" s="79"/>
      <c r="AG33" s="53"/>
      <c r="AH33" s="17"/>
      <c r="AI33" s="12"/>
      <c r="AJ33" s="53"/>
      <c r="AK33" s="21"/>
      <c r="AO33" s="15"/>
      <c r="AQ33" s="17"/>
      <c r="AT33" s="14"/>
      <c r="AU33" s="15"/>
      <c r="AV33" s="16"/>
      <c r="AW33" s="17"/>
      <c r="AX33" s="20"/>
      <c r="AY33" s="16"/>
      <c r="AZ33" s="21"/>
      <c r="BA33" s="15"/>
      <c r="BB33" s="16"/>
      <c r="BC33" s="17"/>
      <c r="BD33" s="20"/>
      <c r="BE33" s="16"/>
      <c r="BF33" s="21"/>
      <c r="BG33" s="15"/>
      <c r="BH33" s="16"/>
      <c r="BI33" s="17"/>
      <c r="BJ33" s="20"/>
      <c r="BK33" s="16"/>
      <c r="BL33" s="21"/>
      <c r="BM33" s="15"/>
      <c r="BN33" s="16"/>
      <c r="BO33" s="17"/>
      <c r="BP33" s="27"/>
      <c r="BQ33" s="25"/>
      <c r="BR33" s="28"/>
      <c r="BS33" s="24"/>
      <c r="BT33" s="25"/>
      <c r="BU33" s="26"/>
      <c r="BV33" s="15"/>
      <c r="BW33" s="16"/>
      <c r="BX33" s="17"/>
      <c r="BY33" s="27"/>
      <c r="BZ33" s="25"/>
      <c r="CA33" s="28"/>
      <c r="CB33" s="24"/>
      <c r="CC33" s="25"/>
      <c r="CD33" s="26"/>
      <c r="CE33" s="24"/>
      <c r="CF33" s="25"/>
      <c r="CG33" s="26"/>
      <c r="CH33" s="27"/>
      <c r="CI33" s="25"/>
      <c r="CJ33" s="28"/>
      <c r="CK33" s="24"/>
      <c r="CL33" s="25"/>
      <c r="CM33" s="28"/>
      <c r="CN33" s="24"/>
      <c r="CO33" s="25"/>
      <c r="CP33" s="28"/>
      <c r="CQ33" s="24"/>
      <c r="CR33" s="25"/>
      <c r="CS33" s="28"/>
      <c r="CT33" s="24"/>
      <c r="CU33" s="25"/>
      <c r="CV33" s="28"/>
    </row>
    <row r="34" spans="1:100" x14ac:dyDescent="0.35">
      <c r="A34" s="20">
        <v>4.125</v>
      </c>
      <c r="B34" s="15">
        <v>3.5273875174063294</v>
      </c>
      <c r="C34" s="16">
        <v>99.172251299333084</v>
      </c>
      <c r="D34" s="17">
        <v>0.99767669807572379</v>
      </c>
      <c r="E34" s="20">
        <v>3.5203359079404755</v>
      </c>
      <c r="F34" s="16">
        <v>98.684708846269231</v>
      </c>
      <c r="G34" s="21">
        <v>0.99767504636048576</v>
      </c>
      <c r="H34" s="15">
        <v>3.3383475408282948</v>
      </c>
      <c r="I34" s="16">
        <v>93.185171873928539</v>
      </c>
      <c r="J34" s="17">
        <v>0.99767504636048576</v>
      </c>
      <c r="K34" s="19">
        <v>3.1254639082562461</v>
      </c>
      <c r="L34" s="18">
        <v>86.49183632851576</v>
      </c>
      <c r="M34" s="22">
        <v>0.99767504636048576</v>
      </c>
      <c r="N34" s="15">
        <v>3.4484914480808708</v>
      </c>
      <c r="O34" s="16">
        <v>90.299488025240635</v>
      </c>
      <c r="P34" s="17">
        <v>0.99770307711634043</v>
      </c>
      <c r="Q34" s="19">
        <v>3.4841635432271922</v>
      </c>
      <c r="R34" s="18">
        <v>99.051863088482065</v>
      </c>
      <c r="S34" s="22">
        <v>0.99999984608717651</v>
      </c>
      <c r="T34" s="15">
        <v>3.4729039686775498</v>
      </c>
      <c r="U34" s="16">
        <v>97.961042935126287</v>
      </c>
      <c r="V34" s="17">
        <v>0.99999984608717651</v>
      </c>
      <c r="W34" s="20">
        <v>3.296160929326867</v>
      </c>
      <c r="X34" s="16">
        <v>93.414449746811869</v>
      </c>
      <c r="Y34" s="21">
        <v>0.99999984608717651</v>
      </c>
      <c r="Z34" s="15">
        <v>3.0786143088584295</v>
      </c>
      <c r="AA34" s="16">
        <v>87.675174160858788</v>
      </c>
      <c r="AB34" s="17">
        <v>0.99999984608717651</v>
      </c>
      <c r="AC34" s="52">
        <v>3.0591270289823598</v>
      </c>
      <c r="AD34" s="53">
        <v>85.842113529617762</v>
      </c>
      <c r="AE34" s="21">
        <v>0.99999984608717651</v>
      </c>
      <c r="AF34" s="79"/>
      <c r="AG34" s="53"/>
      <c r="AH34" s="17"/>
      <c r="AI34" s="12"/>
      <c r="AJ34" s="53"/>
      <c r="AK34" s="21"/>
      <c r="AO34" s="15"/>
      <c r="AQ34" s="17"/>
      <c r="AT34" s="14"/>
      <c r="AU34" s="15"/>
      <c r="AV34" s="16"/>
      <c r="AW34" s="17"/>
      <c r="AX34" s="20"/>
      <c r="AY34" s="16"/>
      <c r="AZ34" s="21"/>
      <c r="BA34" s="15"/>
      <c r="BB34" s="16"/>
      <c r="BC34" s="17"/>
      <c r="BD34" s="20"/>
      <c r="BE34" s="16"/>
      <c r="BF34" s="21"/>
      <c r="BG34" s="15"/>
      <c r="BH34" s="16"/>
      <c r="BI34" s="17"/>
      <c r="BJ34" s="20"/>
      <c r="BK34" s="16"/>
      <c r="BL34" s="21"/>
      <c r="BM34" s="15"/>
      <c r="BN34" s="16"/>
      <c r="BO34" s="17"/>
      <c r="BP34" s="27"/>
      <c r="BQ34" s="25"/>
      <c r="BR34" s="28"/>
      <c r="BS34" s="24"/>
      <c r="BT34" s="25"/>
      <c r="BU34" s="26"/>
      <c r="BV34" s="15"/>
      <c r="BW34" s="16"/>
      <c r="BX34" s="17"/>
      <c r="BY34" s="27"/>
      <c r="BZ34" s="25"/>
      <c r="CA34" s="28"/>
      <c r="CB34" s="24"/>
      <c r="CC34" s="25"/>
      <c r="CD34" s="26"/>
      <c r="CE34" s="24"/>
      <c r="CF34" s="25"/>
      <c r="CG34" s="26"/>
      <c r="CH34" s="27"/>
      <c r="CI34" s="25"/>
      <c r="CJ34" s="28"/>
      <c r="CK34" s="24"/>
      <c r="CL34" s="25"/>
      <c r="CM34" s="28"/>
      <c r="CN34" s="24"/>
      <c r="CO34" s="25"/>
      <c r="CP34" s="28"/>
      <c r="CQ34" s="24"/>
      <c r="CR34" s="25"/>
      <c r="CS34" s="28"/>
      <c r="CT34" s="24"/>
      <c r="CU34" s="25"/>
      <c r="CV34" s="28"/>
    </row>
    <row r="35" spans="1:100" x14ac:dyDescent="0.35">
      <c r="A35" s="20">
        <v>4.25</v>
      </c>
      <c r="B35" s="15">
        <v>3.5217993124514209</v>
      </c>
      <c r="C35" s="16">
        <v>102.6940506117845</v>
      </c>
      <c r="D35" s="17">
        <v>0.99126824582679096</v>
      </c>
      <c r="E35" s="20">
        <v>3.5148178318171612</v>
      </c>
      <c r="F35" s="16">
        <v>102.19952667808639</v>
      </c>
      <c r="G35" s="21">
        <v>0.99126298735259288</v>
      </c>
      <c r="H35" s="15">
        <v>3.3346080369369719</v>
      </c>
      <c r="I35" s="16">
        <v>96.519779910865509</v>
      </c>
      <c r="J35" s="17">
        <v>0.99126298735259288</v>
      </c>
      <c r="K35" s="19">
        <v>3.1237329273353565</v>
      </c>
      <c r="L35" s="18">
        <v>89.615569255851113</v>
      </c>
      <c r="M35" s="22">
        <v>0.99126298735259288</v>
      </c>
      <c r="N35" s="15">
        <v>3.4532131127952366</v>
      </c>
      <c r="O35" s="16">
        <v>93.752701138035874</v>
      </c>
      <c r="P35" s="17">
        <v>0.99135664479686869</v>
      </c>
      <c r="Q35" s="19">
        <v>3.4757164075820119</v>
      </c>
      <c r="R35" s="18">
        <v>102.52757949606408</v>
      </c>
      <c r="S35" s="22">
        <v>0.99999781474869553</v>
      </c>
      <c r="T35" s="15">
        <v>3.4647282090513771</v>
      </c>
      <c r="U35" s="16">
        <v>101.42577114417766</v>
      </c>
      <c r="V35" s="17">
        <v>0.99999781474869553</v>
      </c>
      <c r="W35" s="20">
        <v>3.2918879253375448</v>
      </c>
      <c r="X35" s="16">
        <v>96.706337672149417</v>
      </c>
      <c r="Y35" s="21">
        <v>0.99999781474869553</v>
      </c>
      <c r="Z35" s="15">
        <v>3.0789490387297649</v>
      </c>
      <c r="AA35" s="16">
        <v>90.754123199588548</v>
      </c>
      <c r="AB35" s="17">
        <v>0.99999781474869553</v>
      </c>
      <c r="AC35" s="52">
        <v>3.0598946051421216</v>
      </c>
      <c r="AD35" s="53">
        <v>88.902008134759882</v>
      </c>
      <c r="AE35" s="21">
        <v>0.99999781474869553</v>
      </c>
      <c r="AF35" s="79"/>
      <c r="AG35" s="53"/>
      <c r="AH35" s="17"/>
      <c r="AI35" s="12"/>
      <c r="AJ35" s="53"/>
      <c r="AK35" s="21"/>
      <c r="AO35" s="15"/>
      <c r="AQ35" s="17"/>
      <c r="AT35" s="14"/>
      <c r="AU35" s="15"/>
      <c r="AV35" s="16"/>
      <c r="AW35" s="17"/>
      <c r="AX35" s="20"/>
      <c r="AY35" s="16"/>
      <c r="AZ35" s="21"/>
      <c r="BA35" s="15"/>
      <c r="BB35" s="16"/>
      <c r="BC35" s="17"/>
      <c r="BD35" s="20"/>
      <c r="BE35" s="16"/>
      <c r="BF35" s="21"/>
      <c r="BG35" s="15"/>
      <c r="BH35" s="16"/>
      <c r="BI35" s="17"/>
      <c r="BJ35" s="20"/>
      <c r="BK35" s="16"/>
      <c r="BL35" s="21"/>
      <c r="BM35" s="15"/>
      <c r="BN35" s="16"/>
      <c r="BO35" s="17"/>
      <c r="BP35" s="27"/>
      <c r="BQ35" s="25"/>
      <c r="BR35" s="28"/>
      <c r="BS35" s="24"/>
      <c r="BT35" s="25"/>
      <c r="BU35" s="26"/>
      <c r="BV35" s="15"/>
      <c r="BW35" s="16"/>
      <c r="BX35" s="17"/>
      <c r="BY35" s="27"/>
      <c r="BZ35" s="25"/>
      <c r="CA35" s="28"/>
      <c r="CB35" s="24"/>
      <c r="CC35" s="25"/>
      <c r="CD35" s="26"/>
      <c r="CE35" s="24"/>
      <c r="CF35" s="25"/>
      <c r="CG35" s="26"/>
      <c r="CH35" s="27"/>
      <c r="CI35" s="25"/>
      <c r="CJ35" s="28"/>
      <c r="CK35" s="24"/>
      <c r="CL35" s="25"/>
      <c r="CM35" s="28"/>
      <c r="CN35" s="24"/>
      <c r="CO35" s="25"/>
      <c r="CP35" s="28"/>
      <c r="CQ35" s="24"/>
      <c r="CR35" s="25"/>
      <c r="CS35" s="28"/>
      <c r="CT35" s="24"/>
      <c r="CU35" s="25"/>
      <c r="CV35" s="28"/>
    </row>
    <row r="36" spans="1:100" x14ac:dyDescent="0.35">
      <c r="A36" s="20">
        <v>4.375</v>
      </c>
      <c r="B36" s="15">
        <v>3.5249125650725199</v>
      </c>
      <c r="C36" s="16">
        <v>106.21896317685703</v>
      </c>
      <c r="D36" s="17">
        <v>0.97471297754695563</v>
      </c>
      <c r="E36" s="20">
        <v>3.518000632876892</v>
      </c>
      <c r="F36" s="16">
        <v>105.71752731096328</v>
      </c>
      <c r="G36" s="21">
        <v>0.97469843496074715</v>
      </c>
      <c r="H36" s="15">
        <v>3.3393846990043485</v>
      </c>
      <c r="I36" s="16">
        <v>99.85916460986985</v>
      </c>
      <c r="J36" s="17">
        <v>0.97469843496074715</v>
      </c>
      <c r="K36" s="19">
        <v>3.1303129292241323</v>
      </c>
      <c r="L36" s="18">
        <v>92.745882185075246</v>
      </c>
      <c r="M36" s="22">
        <v>0.97469843496074715</v>
      </c>
      <c r="N36" s="15">
        <v>3.4648002705135235</v>
      </c>
      <c r="O36" s="16">
        <v>97.217501408549396</v>
      </c>
      <c r="P36" s="17">
        <v>0.97493445646985177</v>
      </c>
      <c r="Q36" s="19">
        <v>3.5213034535176639</v>
      </c>
      <c r="R36" s="18">
        <v>106.04888294958174</v>
      </c>
      <c r="S36" s="22">
        <v>0.99997931233911552</v>
      </c>
      <c r="T36" s="15">
        <v>3.5105678086492196</v>
      </c>
      <c r="U36" s="16">
        <v>104.93633895282687</v>
      </c>
      <c r="V36" s="17">
        <v>0.99997931233911552</v>
      </c>
      <c r="W36" s="20">
        <v>3.3417232235232768</v>
      </c>
      <c r="X36" s="16">
        <v>100.04806089567269</v>
      </c>
      <c r="Y36" s="21">
        <v>0.99997931233911552</v>
      </c>
      <c r="Z36" s="15">
        <v>3.1334923983925544</v>
      </c>
      <c r="AA36" s="16">
        <v>93.887615597981096</v>
      </c>
      <c r="AB36" s="17">
        <v>0.99997931233911552</v>
      </c>
      <c r="AC36" s="52">
        <v>3.1148346189817562</v>
      </c>
      <c r="AD36" s="53">
        <v>92.016842753741642</v>
      </c>
      <c r="AE36" s="21">
        <v>0.99997931233911552</v>
      </c>
      <c r="AF36" s="79"/>
      <c r="AG36" s="53"/>
      <c r="AH36" s="17"/>
      <c r="AI36" s="12"/>
      <c r="AJ36" s="53"/>
      <c r="AK36" s="21"/>
      <c r="AO36" s="15"/>
      <c r="AQ36" s="17"/>
      <c r="AT36" s="14"/>
      <c r="AU36" s="15"/>
      <c r="AV36" s="16"/>
      <c r="AW36" s="17"/>
      <c r="AX36" s="20"/>
      <c r="AY36" s="16"/>
      <c r="AZ36" s="21"/>
      <c r="BA36" s="15"/>
      <c r="BB36" s="16"/>
      <c r="BC36" s="17"/>
      <c r="BD36" s="20"/>
      <c r="BE36" s="16"/>
      <c r="BF36" s="21"/>
      <c r="BG36" s="15"/>
      <c r="BH36" s="16"/>
      <c r="BI36" s="17"/>
      <c r="BJ36" s="20"/>
      <c r="BK36" s="16"/>
      <c r="BL36" s="21"/>
      <c r="BM36" s="15"/>
      <c r="BN36" s="16"/>
      <c r="BO36" s="17"/>
      <c r="BP36" s="27"/>
      <c r="BQ36" s="25"/>
      <c r="BR36" s="28"/>
      <c r="BS36" s="24"/>
      <c r="BT36" s="25"/>
      <c r="BU36" s="26"/>
      <c r="BV36" s="15"/>
      <c r="BW36" s="16"/>
      <c r="BX36" s="17"/>
      <c r="BY36" s="27"/>
      <c r="BZ36" s="25"/>
      <c r="CA36" s="28"/>
      <c r="CB36" s="24"/>
      <c r="CC36" s="25"/>
      <c r="CD36" s="26"/>
      <c r="CE36" s="24"/>
      <c r="CF36" s="25"/>
      <c r="CG36" s="26"/>
      <c r="CH36" s="27"/>
      <c r="CI36" s="25"/>
      <c r="CJ36" s="28"/>
      <c r="CK36" s="24"/>
      <c r="CL36" s="25"/>
      <c r="CM36" s="28"/>
      <c r="CN36" s="24"/>
      <c r="CO36" s="25"/>
      <c r="CP36" s="28"/>
      <c r="CQ36" s="24"/>
      <c r="CR36" s="25"/>
      <c r="CS36" s="28"/>
      <c r="CT36" s="24"/>
      <c r="CU36" s="25"/>
      <c r="CV36" s="28"/>
    </row>
    <row r="37" spans="1:100" x14ac:dyDescent="0.35">
      <c r="A37" s="20">
        <v>4.5</v>
      </c>
      <c r="B37" s="15">
        <v>3.5564325025223056</v>
      </c>
      <c r="C37" s="16">
        <v>109.77539567937933</v>
      </c>
      <c r="D37" s="17">
        <v>0.94100531882570126</v>
      </c>
      <c r="E37" s="20">
        <v>3.5496080319658976</v>
      </c>
      <c r="F37" s="16">
        <v>109.26713534292918</v>
      </c>
      <c r="G37" s="21">
        <v>0.94097710920688493</v>
      </c>
      <c r="H37" s="15">
        <v>3.3725358464778101</v>
      </c>
      <c r="I37" s="16">
        <v>103.23170045634767</v>
      </c>
      <c r="J37" s="17">
        <v>0.94097710920688493</v>
      </c>
      <c r="K37" s="19">
        <v>3.165205397400793</v>
      </c>
      <c r="L37" s="18">
        <v>95.911087582476043</v>
      </c>
      <c r="M37" s="22">
        <v>0.94097710920688493</v>
      </c>
      <c r="N37" s="15">
        <v>3.5046940827285424</v>
      </c>
      <c r="O37" s="16">
        <v>100.72219549127794</v>
      </c>
      <c r="P37" s="17">
        <v>0.94144624197801108</v>
      </c>
      <c r="Q37" s="19">
        <v>3.6040108462450045</v>
      </c>
      <c r="R37" s="18">
        <v>109.65289379582674</v>
      </c>
      <c r="S37" s="22">
        <v>0.99986207328769894</v>
      </c>
      <c r="T37" s="15">
        <v>3.5935154162961762</v>
      </c>
      <c r="U37" s="16">
        <v>108.52985436912304</v>
      </c>
      <c r="V37" s="17">
        <v>0.99986207328769894</v>
      </c>
      <c r="W37" s="20">
        <v>3.428534443779566</v>
      </c>
      <c r="X37" s="16">
        <v>103.47659533945226</v>
      </c>
      <c r="Y37" s="21">
        <v>0.99986207328769894</v>
      </c>
      <c r="Z37" s="15">
        <v>3.2248656721809246</v>
      </c>
      <c r="AA37" s="16">
        <v>97.112481270162021</v>
      </c>
      <c r="AB37" s="17">
        <v>0.99986207328769894</v>
      </c>
      <c r="AC37" s="52">
        <v>3.2065854612781988</v>
      </c>
      <c r="AD37" s="53">
        <v>95.223428215019837</v>
      </c>
      <c r="AE37" s="21">
        <v>0.99986207328769894</v>
      </c>
      <c r="AF37" s="79"/>
      <c r="AG37" s="53"/>
      <c r="AH37" s="17"/>
      <c r="AI37" s="12"/>
      <c r="AJ37" s="53"/>
      <c r="AK37" s="21"/>
      <c r="AO37" s="15"/>
      <c r="AQ37" s="17"/>
      <c r="AT37" s="14"/>
      <c r="AU37" s="15"/>
      <c r="AV37" s="16"/>
      <c r="AW37" s="17"/>
      <c r="AX37" s="20"/>
      <c r="AY37" s="16"/>
      <c r="AZ37" s="21"/>
      <c r="BA37" s="15"/>
      <c r="BB37" s="16"/>
      <c r="BC37" s="17"/>
      <c r="BD37" s="20"/>
      <c r="BE37" s="16"/>
      <c r="BF37" s="21"/>
      <c r="BG37" s="15"/>
      <c r="BH37" s="16"/>
      <c r="BI37" s="17"/>
      <c r="BJ37" s="20"/>
      <c r="BK37" s="16"/>
      <c r="BL37" s="21"/>
      <c r="BM37" s="15"/>
      <c r="BN37" s="16"/>
      <c r="BO37" s="17"/>
      <c r="BP37" s="27"/>
      <c r="BQ37" s="25"/>
      <c r="BR37" s="28"/>
      <c r="BS37" s="24"/>
      <c r="BT37" s="25"/>
      <c r="BU37" s="26"/>
      <c r="BV37" s="15"/>
      <c r="BW37" s="16"/>
      <c r="BX37" s="17"/>
      <c r="BY37" s="27"/>
      <c r="BZ37" s="25"/>
      <c r="CA37" s="28"/>
      <c r="CB37" s="24"/>
      <c r="CC37" s="25"/>
      <c r="CD37" s="26"/>
      <c r="CE37" s="24"/>
      <c r="CF37" s="25"/>
      <c r="CG37" s="26"/>
      <c r="CH37" s="27"/>
      <c r="CI37" s="25"/>
      <c r="CJ37" s="28"/>
      <c r="CK37" s="24"/>
      <c r="CL37" s="25"/>
      <c r="CM37" s="28"/>
      <c r="CN37" s="24"/>
      <c r="CO37" s="25"/>
      <c r="CP37" s="28"/>
      <c r="CQ37" s="24"/>
      <c r="CR37" s="25"/>
      <c r="CS37" s="28"/>
      <c r="CT37" s="24"/>
      <c r="CU37" s="25"/>
      <c r="CV37" s="28"/>
    </row>
    <row r="38" spans="1:100" x14ac:dyDescent="0.35">
      <c r="A38" s="20">
        <v>4.625</v>
      </c>
      <c r="B38" s="15">
        <v>3.6074164369944506</v>
      </c>
      <c r="C38" s="16">
        <v>113.38281211637378</v>
      </c>
      <c r="D38" s="17">
        <v>0.88477656271000549</v>
      </c>
      <c r="E38" s="20">
        <v>3.6006513923670287</v>
      </c>
      <c r="F38" s="16">
        <v>112.86778673529621</v>
      </c>
      <c r="G38" s="21">
        <v>0.88473379136219465</v>
      </c>
      <c r="H38" s="15">
        <v>3.4247080879290084</v>
      </c>
      <c r="I38" s="16">
        <v>106.65640854427667</v>
      </c>
      <c r="J38" s="17">
        <v>0.88473379136219465</v>
      </c>
      <c r="K38" s="19">
        <v>3.2186577226202</v>
      </c>
      <c r="L38" s="18">
        <v>99.129745305096236</v>
      </c>
      <c r="M38" s="22">
        <v>0.88473379136219465</v>
      </c>
      <c r="N38" s="15">
        <v>3.5630989649009832</v>
      </c>
      <c r="O38" s="16">
        <v>104.28529445617893</v>
      </c>
      <c r="P38" s="17">
        <v>0.88549895654942534</v>
      </c>
      <c r="Q38" s="19">
        <v>3.6912042451780325</v>
      </c>
      <c r="R38" s="18">
        <v>113.34409804100477</v>
      </c>
      <c r="S38" s="22">
        <v>0.99932075699806067</v>
      </c>
      <c r="T38" s="15">
        <v>3.6809024358369862</v>
      </c>
      <c r="U38" s="16">
        <v>112.21075680496003</v>
      </c>
      <c r="V38" s="17">
        <v>0.99932075699806067</v>
      </c>
      <c r="W38" s="20">
        <v>3.5190360667272218</v>
      </c>
      <c r="X38" s="16">
        <v>106.99563140617948</v>
      </c>
      <c r="Y38" s="21">
        <v>0.99932075699806067</v>
      </c>
      <c r="Z38" s="15">
        <v>3.3190628513602007</v>
      </c>
      <c r="AA38" s="16">
        <v>100.43154412152222</v>
      </c>
      <c r="AB38" s="17">
        <v>0.99932075699806067</v>
      </c>
      <c r="AC38" s="52">
        <v>3.3010912813260829</v>
      </c>
      <c r="AD38" s="53">
        <v>98.524519496345917</v>
      </c>
      <c r="AE38" s="21">
        <v>0.99932075699806067</v>
      </c>
      <c r="AF38" s="79"/>
      <c r="AG38" s="53"/>
      <c r="AH38" s="17"/>
      <c r="AI38" s="12"/>
      <c r="AJ38" s="53"/>
      <c r="AK38" s="21"/>
      <c r="AO38" s="15"/>
      <c r="AQ38" s="17"/>
      <c r="AT38" s="14"/>
      <c r="AU38" s="15"/>
      <c r="AV38" s="16"/>
      <c r="AW38" s="17"/>
      <c r="AX38" s="20"/>
      <c r="AY38" s="16"/>
      <c r="AZ38" s="21"/>
      <c r="BA38" s="15"/>
      <c r="BB38" s="16"/>
      <c r="BC38" s="17"/>
      <c r="BD38" s="20"/>
      <c r="BE38" s="16"/>
      <c r="BF38" s="21"/>
      <c r="BG38" s="15"/>
      <c r="BH38" s="16"/>
      <c r="BI38" s="17"/>
      <c r="BJ38" s="20"/>
      <c r="BK38" s="16"/>
      <c r="BL38" s="21"/>
      <c r="BM38" s="15"/>
      <c r="BN38" s="16"/>
      <c r="BO38" s="17"/>
      <c r="BP38" s="27"/>
      <c r="BQ38" s="25"/>
      <c r="BR38" s="28"/>
      <c r="BS38" s="24"/>
      <c r="BT38" s="25"/>
      <c r="BU38" s="26"/>
      <c r="BV38" s="15"/>
      <c r="BW38" s="16"/>
      <c r="BX38" s="17"/>
      <c r="BY38" s="27"/>
      <c r="BZ38" s="25"/>
      <c r="CA38" s="28"/>
      <c r="CB38" s="24"/>
      <c r="CC38" s="25"/>
      <c r="CD38" s="26"/>
      <c r="CE38" s="24"/>
      <c r="CF38" s="25"/>
      <c r="CG38" s="26"/>
      <c r="CH38" s="27"/>
      <c r="CI38" s="25"/>
      <c r="CJ38" s="28"/>
      <c r="CK38" s="24"/>
      <c r="CL38" s="25"/>
      <c r="CM38" s="28"/>
      <c r="CN38" s="24"/>
      <c r="CO38" s="25"/>
      <c r="CP38" s="28"/>
      <c r="CQ38" s="24"/>
      <c r="CR38" s="25"/>
      <c r="CS38" s="28"/>
      <c r="CT38" s="24"/>
      <c r="CU38" s="25"/>
      <c r="CV38" s="28"/>
    </row>
    <row r="39" spans="1:100" x14ac:dyDescent="0.35">
      <c r="A39" s="20">
        <v>4.75</v>
      </c>
      <c r="B39" s="15">
        <v>3.6447930884675794</v>
      </c>
      <c r="C39" s="16">
        <v>117.02760520484136</v>
      </c>
      <c r="D39" s="17">
        <v>0.80530506314507178</v>
      </c>
      <c r="E39" s="20">
        <v>3.6381022260932365</v>
      </c>
      <c r="F39" s="16">
        <v>116.50588896138945</v>
      </c>
      <c r="G39" s="21">
        <v>0.80525370292022613</v>
      </c>
      <c r="H39" s="15">
        <v>3.4636002036800759</v>
      </c>
      <c r="I39" s="16">
        <v>110.12000874795675</v>
      </c>
      <c r="J39" s="17">
        <v>0.80525370292022613</v>
      </c>
      <c r="K39" s="19">
        <v>3.2591786201202204</v>
      </c>
      <c r="L39" s="18">
        <v>102.38892392521646</v>
      </c>
      <c r="M39" s="22">
        <v>0.80525370292022613</v>
      </c>
      <c r="N39" s="15">
        <v>3.6062159275068546</v>
      </c>
      <c r="O39" s="16">
        <v>107.89151038368578</v>
      </c>
      <c r="P39" s="17">
        <v>0.80631131850361049</v>
      </c>
      <c r="Q39" s="19">
        <v>3.758411562728428</v>
      </c>
      <c r="R39" s="18">
        <v>117.1025096037332</v>
      </c>
      <c r="S39" s="22">
        <v>0.99742379399244696</v>
      </c>
      <c r="T39" s="15">
        <v>3.7483203668524765</v>
      </c>
      <c r="U39" s="16">
        <v>115.95907717181251</v>
      </c>
      <c r="V39" s="17">
        <v>0.99742379399244696</v>
      </c>
      <c r="W39" s="20">
        <v>3.5897752287552804</v>
      </c>
      <c r="X39" s="16">
        <v>110.58540663493477</v>
      </c>
      <c r="Y39" s="21">
        <v>0.99742379399244696</v>
      </c>
      <c r="Z39" s="15">
        <v>3.3937395421332912</v>
      </c>
      <c r="AA39" s="16">
        <v>103.82528366365551</v>
      </c>
      <c r="AB39" s="17">
        <v>0.99742379399244696</v>
      </c>
      <c r="AC39" s="52">
        <v>3.3761055581879513</v>
      </c>
      <c r="AD39" s="53">
        <v>101.90062505453386</v>
      </c>
      <c r="AE39" s="21">
        <v>0.99742379399244696</v>
      </c>
      <c r="AF39" s="79"/>
      <c r="AG39" s="53"/>
      <c r="AH39" s="17"/>
      <c r="AI39" s="12"/>
      <c r="AJ39" s="53"/>
      <c r="AK39" s="21"/>
      <c r="AO39" s="15"/>
      <c r="AQ39" s="17"/>
      <c r="AT39" s="14"/>
      <c r="AU39" s="15"/>
      <c r="AV39" s="16"/>
      <c r="AW39" s="17"/>
      <c r="AX39" s="20"/>
      <c r="AY39" s="16"/>
      <c r="AZ39" s="21"/>
      <c r="BA39" s="15"/>
      <c r="BB39" s="16"/>
      <c r="BC39" s="17"/>
      <c r="BD39" s="20"/>
      <c r="BE39" s="16"/>
      <c r="BF39" s="21"/>
      <c r="BG39" s="15"/>
      <c r="BH39" s="16"/>
      <c r="BI39" s="17"/>
      <c r="BJ39" s="20"/>
      <c r="BK39" s="16"/>
      <c r="BL39" s="21"/>
      <c r="BM39" s="15"/>
      <c r="BN39" s="16"/>
      <c r="BO39" s="17"/>
      <c r="BP39" s="27"/>
      <c r="BQ39" s="25"/>
      <c r="BR39" s="28"/>
      <c r="BS39" s="24"/>
      <c r="BT39" s="25"/>
      <c r="BU39" s="26"/>
      <c r="BV39" s="15"/>
      <c r="BW39" s="16"/>
      <c r="BX39" s="17"/>
      <c r="BY39" s="27"/>
      <c r="BZ39" s="25"/>
      <c r="CA39" s="28"/>
      <c r="CB39" s="24"/>
      <c r="CC39" s="25"/>
      <c r="CD39" s="26"/>
      <c r="CE39" s="24"/>
      <c r="CF39" s="25"/>
      <c r="CG39" s="26"/>
      <c r="CH39" s="27"/>
      <c r="CI39" s="25"/>
      <c r="CJ39" s="28"/>
      <c r="CK39" s="24"/>
      <c r="CL39" s="25"/>
      <c r="CM39" s="28"/>
      <c r="CN39" s="24"/>
      <c r="CO39" s="25"/>
      <c r="CP39" s="28"/>
      <c r="CQ39" s="24"/>
      <c r="CR39" s="25"/>
      <c r="CS39" s="28"/>
      <c r="CT39" s="24"/>
      <c r="CU39" s="25"/>
      <c r="CV39" s="28"/>
    </row>
    <row r="40" spans="1:100" x14ac:dyDescent="0.35">
      <c r="A40" s="20">
        <v>4.875</v>
      </c>
      <c r="B40" s="15">
        <v>3.6579631503109393</v>
      </c>
      <c r="C40" s="16">
        <v>120.6855683551523</v>
      </c>
      <c r="D40" s="17">
        <v>0.70733748833480259</v>
      </c>
      <c r="E40" s="20">
        <v>3.6513771830119146</v>
      </c>
      <c r="F40" s="16">
        <v>120.15726614440136</v>
      </c>
      <c r="G40" s="21">
        <v>0.70728041745795056</v>
      </c>
      <c r="H40" s="15">
        <v>3.4786048802924427</v>
      </c>
      <c r="I40" s="16">
        <v>113.59861362824918</v>
      </c>
      <c r="J40" s="17">
        <v>0.70728041745795056</v>
      </c>
      <c r="K40" s="19">
        <v>3.2761334918803402</v>
      </c>
      <c r="L40" s="18">
        <v>105.6650574170968</v>
      </c>
      <c r="M40" s="22">
        <v>0.70728041745795056</v>
      </c>
      <c r="N40" s="15">
        <v>3.6229581943623965</v>
      </c>
      <c r="O40" s="16">
        <v>111.51446857804818</v>
      </c>
      <c r="P40" s="17">
        <v>0.70855857661084543</v>
      </c>
      <c r="Q40" s="19">
        <v>3.7722192064819353</v>
      </c>
      <c r="R40" s="18">
        <v>120.87472881021513</v>
      </c>
      <c r="S40" s="22">
        <v>0.99219126627977561</v>
      </c>
      <c r="T40" s="15">
        <v>3.7622908399936437</v>
      </c>
      <c r="U40" s="16">
        <v>119.72136801180615</v>
      </c>
      <c r="V40" s="17">
        <v>0.99219126627977561</v>
      </c>
      <c r="W40" s="20">
        <v>3.6062900007937784</v>
      </c>
      <c r="X40" s="16">
        <v>114.19169663572855</v>
      </c>
      <c r="Y40" s="21">
        <v>0.99219126627977561</v>
      </c>
      <c r="Z40" s="15">
        <v>3.4132841428799203</v>
      </c>
      <c r="AA40" s="16">
        <v>107.23856780653543</v>
      </c>
      <c r="AB40" s="17">
        <v>0.99219126627977561</v>
      </c>
      <c r="AC40" s="52">
        <v>3.3959151824886367</v>
      </c>
      <c r="AD40" s="53">
        <v>105.2965402370225</v>
      </c>
      <c r="AE40" s="21">
        <v>0.99219126627977561</v>
      </c>
      <c r="AF40" s="79"/>
      <c r="AG40" s="53"/>
      <c r="AH40" s="17"/>
      <c r="AI40" s="12"/>
      <c r="AJ40" s="53"/>
      <c r="AK40" s="21"/>
      <c r="AO40" s="15"/>
      <c r="AQ40" s="17"/>
      <c r="AT40" s="14"/>
      <c r="AU40" s="15"/>
      <c r="AV40" s="16"/>
      <c r="AW40" s="17"/>
      <c r="AX40" s="20"/>
      <c r="AY40" s="16"/>
      <c r="AZ40" s="21"/>
      <c r="BA40" s="15"/>
      <c r="BB40" s="16"/>
      <c r="BC40" s="17"/>
      <c r="BD40" s="20"/>
      <c r="BE40" s="16"/>
      <c r="BF40" s="21"/>
      <c r="BG40" s="15"/>
      <c r="BH40" s="16"/>
      <c r="BI40" s="17"/>
      <c r="BJ40" s="20"/>
      <c r="BK40" s="16"/>
      <c r="BL40" s="21"/>
      <c r="BM40" s="15"/>
      <c r="BN40" s="16"/>
      <c r="BO40" s="17"/>
      <c r="BP40" s="27"/>
      <c r="BQ40" s="25"/>
      <c r="BR40" s="28"/>
      <c r="BS40" s="24"/>
      <c r="BT40" s="25"/>
      <c r="BU40" s="26"/>
      <c r="BV40" s="15"/>
      <c r="BW40" s="16"/>
      <c r="BX40" s="17"/>
      <c r="BY40" s="27"/>
      <c r="BZ40" s="25"/>
      <c r="CA40" s="28"/>
      <c r="CB40" s="24"/>
      <c r="CC40" s="25"/>
      <c r="CD40" s="26"/>
      <c r="CE40" s="24"/>
      <c r="CF40" s="25"/>
      <c r="CG40" s="26"/>
      <c r="CH40" s="27"/>
      <c r="CI40" s="25"/>
      <c r="CJ40" s="28"/>
      <c r="CK40" s="24"/>
      <c r="CL40" s="25"/>
      <c r="CM40" s="28"/>
      <c r="CN40" s="24"/>
      <c r="CO40" s="25"/>
      <c r="CP40" s="28"/>
      <c r="CQ40" s="24"/>
      <c r="CR40" s="25"/>
      <c r="CS40" s="28"/>
      <c r="CT40" s="24"/>
      <c r="CU40" s="25"/>
      <c r="CV40" s="28"/>
    </row>
    <row r="41" spans="1:100" x14ac:dyDescent="0.35">
      <c r="A41" s="20">
        <v>5</v>
      </c>
      <c r="B41" s="15">
        <v>3.6599457368730457</v>
      </c>
      <c r="C41" s="16">
        <v>124.34551409202534</v>
      </c>
      <c r="D41" s="17">
        <v>0.59942251808696978</v>
      </c>
      <c r="E41" s="20">
        <v>3.6534453679155736</v>
      </c>
      <c r="F41" s="16">
        <v>123.81071151231694</v>
      </c>
      <c r="G41" s="21">
        <v>0.59936031463706985</v>
      </c>
      <c r="H41" s="15">
        <v>3.4825309102152997</v>
      </c>
      <c r="I41" s="16">
        <v>117.08114453846449</v>
      </c>
      <c r="J41" s="17">
        <v>0.59936031463706985</v>
      </c>
      <c r="K41" s="19">
        <v>3.2821515986048531</v>
      </c>
      <c r="L41" s="18">
        <v>108.94720901570166</v>
      </c>
      <c r="M41" s="22">
        <v>0.59936031463706985</v>
      </c>
      <c r="N41" s="15">
        <v>3.6273445195896548</v>
      </c>
      <c r="O41" s="16">
        <v>115.14181309763784</v>
      </c>
      <c r="P41" s="17">
        <v>0.60074408160709014</v>
      </c>
      <c r="Q41" s="19">
        <v>3.7597037152983814</v>
      </c>
      <c r="R41" s="18">
        <v>124.63443252551352</v>
      </c>
      <c r="S41" s="22">
        <v>0.98045318673524584</v>
      </c>
      <c r="T41" s="15">
        <v>3.7498815947490987</v>
      </c>
      <c r="U41" s="16">
        <v>123.47124960655525</v>
      </c>
      <c r="V41" s="17">
        <v>0.98045318673524584</v>
      </c>
      <c r="W41" s="20">
        <v>3.5955254477663519</v>
      </c>
      <c r="X41" s="16">
        <v>117.7872220834949</v>
      </c>
      <c r="Y41" s="21">
        <v>0.98045318673524584</v>
      </c>
      <c r="Z41" s="15">
        <v>3.4044936570766615</v>
      </c>
      <c r="AA41" s="16">
        <v>110.64306146361209</v>
      </c>
      <c r="AB41" s="17">
        <v>0.98045318673524584</v>
      </c>
      <c r="AC41" s="52">
        <v>3.3873016894481642</v>
      </c>
      <c r="AD41" s="53">
        <v>108.68384192647066</v>
      </c>
      <c r="AE41" s="21">
        <v>0.98045318673524584</v>
      </c>
      <c r="AF41" s="79"/>
      <c r="AG41" s="53"/>
      <c r="AH41" s="17"/>
      <c r="AI41" s="12"/>
      <c r="AJ41" s="53"/>
      <c r="AK41" s="21"/>
      <c r="AO41" s="15"/>
      <c r="AQ41" s="17"/>
      <c r="AT41" s="14"/>
      <c r="AU41" s="15"/>
      <c r="AV41" s="16"/>
      <c r="AW41" s="17"/>
      <c r="AX41" s="20"/>
      <c r="AY41" s="16"/>
      <c r="AZ41" s="21"/>
      <c r="BA41" s="15"/>
      <c r="BB41" s="16"/>
      <c r="BC41" s="17"/>
      <c r="BD41" s="20"/>
      <c r="BE41" s="16"/>
      <c r="BF41" s="21"/>
      <c r="BG41" s="15"/>
      <c r="BH41" s="16"/>
      <c r="BI41" s="17"/>
      <c r="BJ41" s="20"/>
      <c r="BK41" s="16"/>
      <c r="BL41" s="21"/>
      <c r="BM41" s="15"/>
      <c r="BN41" s="16"/>
      <c r="BO41" s="17"/>
      <c r="BP41" s="27"/>
      <c r="BQ41" s="25"/>
      <c r="BR41" s="28"/>
      <c r="BS41" s="24"/>
      <c r="BT41" s="25"/>
      <c r="BU41" s="26"/>
      <c r="BV41" s="15"/>
      <c r="BW41" s="16"/>
      <c r="BX41" s="17"/>
      <c r="BY41" s="27"/>
      <c r="BZ41" s="25"/>
      <c r="CA41" s="28"/>
      <c r="CB41" s="24"/>
      <c r="CC41" s="25"/>
      <c r="CD41" s="26"/>
      <c r="CE41" s="24"/>
      <c r="CF41" s="25"/>
      <c r="CG41" s="26"/>
      <c r="CH41" s="27"/>
      <c r="CI41" s="25"/>
      <c r="CJ41" s="28"/>
      <c r="CK41" s="24"/>
      <c r="CL41" s="25"/>
      <c r="CM41" s="28"/>
      <c r="CN41" s="24"/>
      <c r="CO41" s="25"/>
      <c r="CP41" s="28"/>
      <c r="CQ41" s="24"/>
      <c r="CR41" s="25"/>
      <c r="CS41" s="28"/>
      <c r="CT41" s="24"/>
      <c r="CU41" s="25"/>
      <c r="CV41" s="28"/>
    </row>
    <row r="42" spans="1:100" x14ac:dyDescent="0.35">
      <c r="A42" s="20">
        <v>5.125</v>
      </c>
      <c r="B42" s="15">
        <v>3.6603476739387273</v>
      </c>
      <c r="C42" s="16">
        <v>128.00586176596406</v>
      </c>
      <c r="D42" s="17">
        <v>0.49102220416742276</v>
      </c>
      <c r="E42" s="20">
        <v>3.6539353694894601</v>
      </c>
      <c r="F42" s="16">
        <v>127.4646468818064</v>
      </c>
      <c r="G42" s="21">
        <v>0.49096180613910717</v>
      </c>
      <c r="H42" s="15">
        <v>3.4847582236982646</v>
      </c>
      <c r="I42" s="16">
        <v>120.56590276216275</v>
      </c>
      <c r="J42" s="17">
        <v>0.49096180613910717</v>
      </c>
      <c r="K42" s="19">
        <v>3.2863358842797052</v>
      </c>
      <c r="L42" s="18">
        <v>112.23354489998137</v>
      </c>
      <c r="M42" s="22">
        <v>0.49096180613910717</v>
      </c>
      <c r="N42" s="15">
        <v>3.6294830480914828</v>
      </c>
      <c r="O42" s="16">
        <v>118.77129614572932</v>
      </c>
      <c r="P42" s="17">
        <v>0.49232841327656696</v>
      </c>
      <c r="Q42" s="19">
        <v>3.7488379392038498</v>
      </c>
      <c r="R42" s="18">
        <v>128.38327046471736</v>
      </c>
      <c r="S42" s="22">
        <v>0.95839761262711987</v>
      </c>
      <c r="T42" s="15">
        <v>3.7391489780123948</v>
      </c>
      <c r="U42" s="16">
        <v>127.21039858456764</v>
      </c>
      <c r="V42" s="17">
        <v>0.95839761262711987</v>
      </c>
      <c r="W42" s="20">
        <v>3.5868329227844629</v>
      </c>
      <c r="X42" s="16">
        <v>121.37405500627936</v>
      </c>
      <c r="Y42" s="21">
        <v>0.95839761262711987</v>
      </c>
      <c r="Z42" s="15">
        <v>3.398242921535862</v>
      </c>
      <c r="AA42" s="16">
        <v>114.04130438514795</v>
      </c>
      <c r="AB42" s="17">
        <v>0.95839761262711987</v>
      </c>
      <c r="AC42" s="52">
        <v>3.381270958483598</v>
      </c>
      <c r="AD42" s="53">
        <v>112.06511288495426</v>
      </c>
      <c r="AE42" s="21">
        <v>0.95839761262711987</v>
      </c>
      <c r="AF42" s="79"/>
      <c r="AG42" s="53"/>
      <c r="AH42" s="17"/>
      <c r="AI42" s="12"/>
      <c r="AJ42" s="53"/>
      <c r="AK42" s="21"/>
      <c r="AO42" s="15"/>
      <c r="AQ42" s="17"/>
      <c r="AT42" s="14"/>
      <c r="AU42" s="15"/>
      <c r="AV42" s="16"/>
      <c r="AW42" s="17"/>
      <c r="AX42" s="20"/>
      <c r="AY42" s="16"/>
      <c r="AZ42" s="21"/>
      <c r="BA42" s="15"/>
      <c r="BB42" s="16"/>
      <c r="BC42" s="17"/>
      <c r="BD42" s="20"/>
      <c r="BE42" s="16"/>
      <c r="BF42" s="21"/>
      <c r="BG42" s="15"/>
      <c r="BH42" s="16"/>
      <c r="BI42" s="17"/>
      <c r="BJ42" s="20"/>
      <c r="BK42" s="16"/>
      <c r="BL42" s="21"/>
      <c r="BM42" s="15"/>
      <c r="BN42" s="16"/>
      <c r="BO42" s="17"/>
      <c r="BP42" s="27"/>
      <c r="BQ42" s="25"/>
      <c r="BR42" s="28"/>
      <c r="BS42" s="24"/>
      <c r="BT42" s="25"/>
      <c r="BU42" s="26"/>
      <c r="BV42" s="15"/>
      <c r="BW42" s="16"/>
      <c r="BX42" s="17"/>
      <c r="BY42" s="27"/>
      <c r="BZ42" s="25"/>
      <c r="CA42" s="28"/>
      <c r="CB42" s="24"/>
      <c r="CC42" s="25"/>
      <c r="CD42" s="26"/>
      <c r="CE42" s="24"/>
      <c r="CF42" s="25"/>
      <c r="CG42" s="26"/>
      <c r="CH42" s="27"/>
      <c r="CI42" s="25"/>
      <c r="CJ42" s="28"/>
      <c r="CK42" s="24"/>
      <c r="CL42" s="25"/>
      <c r="CM42" s="28"/>
      <c r="CN42" s="24"/>
      <c r="CO42" s="25"/>
      <c r="CP42" s="28"/>
      <c r="CQ42" s="24"/>
      <c r="CR42" s="25"/>
      <c r="CS42" s="28"/>
      <c r="CT42" s="24"/>
      <c r="CU42" s="25"/>
      <c r="CV42" s="28"/>
    </row>
    <row r="43" spans="1:100" x14ac:dyDescent="0.35">
      <c r="A43" s="20">
        <v>5.25</v>
      </c>
      <c r="B43" s="15">
        <v>3.6599367675155534</v>
      </c>
      <c r="C43" s="16">
        <v>131.6657985334796</v>
      </c>
      <c r="D43" s="17">
        <v>0.39007209158746819</v>
      </c>
      <c r="E43" s="20">
        <v>3.6536086806327028</v>
      </c>
      <c r="F43" s="16">
        <v>131.11825556243912</v>
      </c>
      <c r="G43" s="21">
        <v>0.39001879436621273</v>
      </c>
      <c r="H43" s="15">
        <v>3.4858504011462328</v>
      </c>
      <c r="I43" s="16">
        <v>124.05175316330899</v>
      </c>
      <c r="J43" s="17">
        <v>0.39001879436621273</v>
      </c>
      <c r="K43" s="19">
        <v>3.2890301530454651</v>
      </c>
      <c r="L43" s="18">
        <v>115.52257505302683</v>
      </c>
      <c r="M43" s="22">
        <v>0.39001879436621273</v>
      </c>
      <c r="N43" s="15">
        <v>3.630083047378776</v>
      </c>
      <c r="O43" s="16">
        <v>122.4013791931081</v>
      </c>
      <c r="P43" s="17">
        <v>0.39127279249877095</v>
      </c>
      <c r="Q43" s="19">
        <v>3.7418069874302073</v>
      </c>
      <c r="R43" s="18">
        <v>132.12507745214756</v>
      </c>
      <c r="S43" s="22">
        <v>0.92273257621409566</v>
      </c>
      <c r="T43" s="15">
        <v>3.732296028148999</v>
      </c>
      <c r="U43" s="16">
        <v>130.94269461271665</v>
      </c>
      <c r="V43" s="17">
        <v>0.92273257621409566</v>
      </c>
      <c r="W43" s="20">
        <v>3.5826996557096744</v>
      </c>
      <c r="X43" s="16">
        <v>124.95675466198904</v>
      </c>
      <c r="Y43" s="21">
        <v>0.92273257621409566</v>
      </c>
      <c r="Z43" s="15">
        <v>3.3973568555054432</v>
      </c>
      <c r="AA43" s="16">
        <v>117.4386612406534</v>
      </c>
      <c r="AB43" s="17">
        <v>0.92273257621409566</v>
      </c>
      <c r="AC43" s="52">
        <v>3.3806754493781099</v>
      </c>
      <c r="AD43" s="53">
        <v>115.44578833433238</v>
      </c>
      <c r="AE43" s="21">
        <v>0.92273257621409566</v>
      </c>
      <c r="AF43" s="79"/>
      <c r="AG43" s="53"/>
      <c r="AH43" s="17"/>
      <c r="AI43" s="12"/>
      <c r="AJ43" s="53"/>
      <c r="AK43" s="21"/>
      <c r="AO43" s="15"/>
      <c r="AQ43" s="17"/>
      <c r="AT43" s="14"/>
      <c r="AU43" s="15"/>
      <c r="AV43" s="16"/>
      <c r="AW43" s="17"/>
      <c r="AX43" s="20"/>
      <c r="AY43" s="16"/>
      <c r="AZ43" s="21"/>
      <c r="BA43" s="15"/>
      <c r="BB43" s="16"/>
      <c r="BC43" s="17"/>
      <c r="BD43" s="20"/>
      <c r="BE43" s="16"/>
      <c r="BF43" s="21"/>
      <c r="BG43" s="15"/>
      <c r="BH43" s="16"/>
      <c r="BI43" s="17"/>
      <c r="BJ43" s="20"/>
      <c r="BK43" s="16"/>
      <c r="BL43" s="21"/>
      <c r="BM43" s="15"/>
      <c r="BN43" s="16"/>
      <c r="BO43" s="17"/>
      <c r="BP43" s="27"/>
      <c r="BQ43" s="25"/>
      <c r="BR43" s="28"/>
      <c r="BS43" s="24"/>
      <c r="BT43" s="25"/>
      <c r="BU43" s="26"/>
      <c r="BV43" s="15"/>
      <c r="BW43" s="16"/>
      <c r="BX43" s="17"/>
      <c r="BY43" s="27"/>
      <c r="BZ43" s="25"/>
      <c r="CA43" s="28"/>
      <c r="CB43" s="24"/>
      <c r="CC43" s="25"/>
      <c r="CD43" s="26"/>
      <c r="CE43" s="24"/>
      <c r="CF43" s="25"/>
      <c r="CG43" s="26"/>
      <c r="CH43" s="27"/>
      <c r="CI43" s="25"/>
      <c r="CJ43" s="28"/>
      <c r="CK43" s="24"/>
      <c r="CL43" s="25"/>
      <c r="CM43" s="28"/>
      <c r="CN43" s="24"/>
      <c r="CO43" s="25"/>
      <c r="CP43" s="28"/>
      <c r="CQ43" s="24"/>
      <c r="CR43" s="25"/>
      <c r="CS43" s="28"/>
      <c r="CT43" s="24"/>
      <c r="CU43" s="25"/>
      <c r="CV43" s="28"/>
    </row>
    <row r="44" spans="1:100" x14ac:dyDescent="0.35">
      <c r="A44" s="20">
        <v>5.375</v>
      </c>
      <c r="B44" s="15">
        <v>3.6719638451297247</v>
      </c>
      <c r="C44" s="16">
        <v>135.33776237860934</v>
      </c>
      <c r="D44" s="17">
        <v>0.30163824705283498</v>
      </c>
      <c r="E44" s="20">
        <v>3.6657104115950889</v>
      </c>
      <c r="F44" s="16">
        <v>134.7839659740342</v>
      </c>
      <c r="G44" s="21">
        <v>0.30160924187848981</v>
      </c>
      <c r="H44" s="15">
        <v>3.499541629577223</v>
      </c>
      <c r="I44" s="16">
        <v>127.55129479288621</v>
      </c>
      <c r="J44" s="17">
        <v>0.30160924187848981</v>
      </c>
      <c r="K44" s="19">
        <v>3.3045131267155732</v>
      </c>
      <c r="L44" s="18">
        <v>118.8270881797424</v>
      </c>
      <c r="M44" s="22">
        <v>0.30160924187848981</v>
      </c>
      <c r="N44" s="15">
        <v>3.6442836880135383</v>
      </c>
      <c r="O44" s="16">
        <v>126.04566288112164</v>
      </c>
      <c r="P44" s="17">
        <v>0.30269135316450158</v>
      </c>
      <c r="Q44" s="19">
        <v>3.7823759399375771</v>
      </c>
      <c r="R44" s="18">
        <v>135.90745339208513</v>
      </c>
      <c r="S44" s="22">
        <v>0.87190429822361282</v>
      </c>
      <c r="T44" s="15">
        <v>3.7730098832057242</v>
      </c>
      <c r="U44" s="16">
        <v>134.71570449592238</v>
      </c>
      <c r="V44" s="17">
        <v>0.87190429822361282</v>
      </c>
      <c r="W44" s="20">
        <v>3.6256320714397026</v>
      </c>
      <c r="X44" s="16">
        <v>128.58238673342873</v>
      </c>
      <c r="Y44" s="21">
        <v>0.87190429822361282</v>
      </c>
      <c r="Z44" s="15">
        <v>3.4429466474419805</v>
      </c>
      <c r="AA44" s="16">
        <v>120.88160788809539</v>
      </c>
      <c r="AB44" s="17">
        <v>0.87190429822361282</v>
      </c>
      <c r="AC44" s="52">
        <v>3.4265033953491657</v>
      </c>
      <c r="AD44" s="53">
        <v>118.87229172968155</v>
      </c>
      <c r="AE44" s="21">
        <v>0.87190429822361282</v>
      </c>
      <c r="AF44" s="79"/>
      <c r="AG44" s="53"/>
      <c r="AH44" s="17"/>
      <c r="AI44" s="12"/>
      <c r="AJ44" s="53"/>
      <c r="AK44" s="21"/>
      <c r="AO44" s="15"/>
      <c r="AQ44" s="17"/>
      <c r="AT44" s="14"/>
      <c r="AU44" s="15"/>
      <c r="AV44" s="16"/>
      <c r="AW44" s="17"/>
      <c r="AX44" s="20"/>
      <c r="AY44" s="16"/>
      <c r="AZ44" s="21"/>
      <c r="BA44" s="15"/>
      <c r="BB44" s="16"/>
      <c r="BC44" s="17"/>
      <c r="BD44" s="20"/>
      <c r="BE44" s="16"/>
      <c r="BF44" s="21"/>
      <c r="BG44" s="15"/>
      <c r="BH44" s="16"/>
      <c r="BI44" s="17"/>
      <c r="BJ44" s="20"/>
      <c r="BK44" s="16"/>
      <c r="BL44" s="21"/>
      <c r="BM44" s="15"/>
      <c r="BN44" s="16"/>
      <c r="BO44" s="17"/>
      <c r="BP44" s="27"/>
      <c r="BQ44" s="25"/>
      <c r="BR44" s="28"/>
      <c r="BS44" s="24"/>
      <c r="BT44" s="25"/>
      <c r="BU44" s="26"/>
      <c r="BV44" s="15"/>
      <c r="BW44" s="16"/>
      <c r="BX44" s="17"/>
      <c r="BY44" s="27"/>
      <c r="BZ44" s="25"/>
      <c r="CA44" s="28"/>
      <c r="CB44" s="24"/>
      <c r="CC44" s="25"/>
      <c r="CD44" s="26"/>
      <c r="CE44" s="24"/>
      <c r="CF44" s="25"/>
      <c r="CG44" s="26"/>
      <c r="CH44" s="27"/>
      <c r="CI44" s="25"/>
      <c r="CJ44" s="28"/>
      <c r="CK44" s="24"/>
      <c r="CL44" s="25"/>
      <c r="CM44" s="28"/>
      <c r="CN44" s="24"/>
      <c r="CO44" s="25"/>
      <c r="CP44" s="28"/>
      <c r="CQ44" s="24"/>
      <c r="CR44" s="25"/>
      <c r="CS44" s="28"/>
      <c r="CT44" s="24"/>
      <c r="CU44" s="25"/>
      <c r="CV44" s="28"/>
    </row>
    <row r="45" spans="1:100" x14ac:dyDescent="0.35">
      <c r="A45" s="20">
        <v>5.5</v>
      </c>
      <c r="B45" s="15">
        <v>3.7026073752006683</v>
      </c>
      <c r="C45" s="16">
        <v>139.04036975381001</v>
      </c>
      <c r="D45" s="17">
        <v>0.22787348387458156</v>
      </c>
      <c r="E45" s="20">
        <v>3.6964287576346537</v>
      </c>
      <c r="F45" s="16">
        <v>138.48039473166887</v>
      </c>
      <c r="G45" s="21">
        <v>0.22785744865941582</v>
      </c>
      <c r="H45" s="15">
        <v>3.5319156497384303</v>
      </c>
      <c r="I45" s="16">
        <v>131.08321044262465</v>
      </c>
      <c r="J45" s="17">
        <v>0.22785744865941582</v>
      </c>
      <c r="K45" s="19">
        <v>3.3387536491577672</v>
      </c>
      <c r="L45" s="18">
        <v>122.16584182890017</v>
      </c>
      <c r="M45" s="22">
        <v>0.22785744865941582</v>
      </c>
      <c r="N45" s="15">
        <v>3.6786372505946021</v>
      </c>
      <c r="O45" s="16">
        <v>129.72430013171623</v>
      </c>
      <c r="P45" s="17">
        <v>0.22874947998449618</v>
      </c>
      <c r="Q45" s="19">
        <v>3.8376053695956509</v>
      </c>
      <c r="R45" s="18">
        <v>139.74505876168078</v>
      </c>
      <c r="S45" s="22">
        <v>0.80693277393312657</v>
      </c>
      <c r="T45" s="15">
        <v>3.8283675932425907</v>
      </c>
      <c r="U45" s="16">
        <v>138.54407208916498</v>
      </c>
      <c r="V45" s="17">
        <v>0.80693277393312657</v>
      </c>
      <c r="W45" s="20">
        <v>3.6829554788297756</v>
      </c>
      <c r="X45" s="16">
        <v>132.2653422122585</v>
      </c>
      <c r="Y45" s="21">
        <v>0.80693277393312657</v>
      </c>
      <c r="Z45" s="15">
        <v>3.5026298858583718</v>
      </c>
      <c r="AA45" s="16">
        <v>124.38423777395376</v>
      </c>
      <c r="AB45" s="17">
        <v>0.80693277393312657</v>
      </c>
      <c r="AC45" s="52">
        <v>3.4863983280514237</v>
      </c>
      <c r="AD45" s="53">
        <v>122.35869005773297</v>
      </c>
      <c r="AE45" s="21">
        <v>0.80693277393312657</v>
      </c>
      <c r="AF45" s="79"/>
      <c r="AG45" s="53"/>
      <c r="AH45" s="17"/>
      <c r="AI45" s="12"/>
      <c r="AJ45" s="53"/>
      <c r="AK45" s="21"/>
      <c r="AO45" s="15"/>
      <c r="AQ45" s="17"/>
      <c r="AT45" s="14"/>
      <c r="AU45" s="15"/>
      <c r="AV45" s="16"/>
      <c r="AW45" s="17"/>
      <c r="AX45" s="20"/>
      <c r="AY45" s="16"/>
      <c r="AZ45" s="21"/>
      <c r="BA45" s="15"/>
      <c r="BB45" s="16"/>
      <c r="BC45" s="17"/>
      <c r="BD45" s="20"/>
      <c r="BE45" s="16"/>
      <c r="BF45" s="21"/>
      <c r="BG45" s="15"/>
      <c r="BH45" s="16"/>
      <c r="BI45" s="17"/>
      <c r="BJ45" s="20"/>
      <c r="BK45" s="16"/>
      <c r="BL45" s="21"/>
      <c r="BM45" s="15"/>
      <c r="BN45" s="16"/>
      <c r="BO45" s="17"/>
      <c r="BP45" s="27"/>
      <c r="BQ45" s="25"/>
      <c r="BR45" s="28"/>
      <c r="BS45" s="24"/>
      <c r="BT45" s="25"/>
      <c r="BU45" s="26"/>
      <c r="BV45" s="15"/>
      <c r="BW45" s="16"/>
      <c r="BX45" s="17"/>
      <c r="BY45" s="27"/>
      <c r="BZ45" s="25"/>
      <c r="CA45" s="28"/>
      <c r="CB45" s="24"/>
      <c r="CC45" s="25"/>
      <c r="CD45" s="26"/>
      <c r="CE45" s="24"/>
      <c r="CF45" s="25"/>
      <c r="CG45" s="26"/>
      <c r="CH45" s="27"/>
      <c r="CI45" s="25"/>
      <c r="CJ45" s="28"/>
      <c r="CK45" s="24"/>
      <c r="CL45" s="25"/>
      <c r="CM45" s="28"/>
      <c r="CN45" s="24"/>
      <c r="CO45" s="25"/>
      <c r="CP45" s="28"/>
      <c r="CQ45" s="24"/>
      <c r="CR45" s="25"/>
      <c r="CS45" s="28"/>
      <c r="CT45" s="24"/>
      <c r="CU45" s="25"/>
      <c r="CV45" s="28"/>
    </row>
    <row r="46" spans="1:100" x14ac:dyDescent="0.35">
      <c r="A46" s="20">
        <v>5.625</v>
      </c>
      <c r="B46" s="15">
        <v>3.7398724422472664</v>
      </c>
      <c r="C46" s="16">
        <v>142.78024219605729</v>
      </c>
      <c r="D46" s="17">
        <v>0.16874797045338494</v>
      </c>
      <c r="E46" s="20">
        <v>3.7337634371233492</v>
      </c>
      <c r="F46" s="16">
        <v>142.21415816879221</v>
      </c>
      <c r="G46" s="21">
        <v>0.16874035802226711</v>
      </c>
      <c r="H46" s="15">
        <v>3.5706434946194956</v>
      </c>
      <c r="I46" s="16">
        <v>134.65385393724415</v>
      </c>
      <c r="J46" s="17">
        <v>0.16874035802226711</v>
      </c>
      <c r="K46" s="19">
        <v>3.3790551238694206</v>
      </c>
      <c r="L46" s="18">
        <v>125.54489695276959</v>
      </c>
      <c r="M46" s="22">
        <v>0.16874035802226711</v>
      </c>
      <c r="N46" s="15">
        <v>3.7197268310635092</v>
      </c>
      <c r="O46" s="16">
        <v>133.44402696277973</v>
      </c>
      <c r="P46" s="17">
        <v>0.1694477135195388</v>
      </c>
      <c r="Q46" s="19">
        <v>3.8725686337700043</v>
      </c>
      <c r="R46" s="18">
        <v>143.6176273954508</v>
      </c>
      <c r="S46" s="22">
        <v>0.73109329980543514</v>
      </c>
      <c r="T46" s="15">
        <v>3.8634572054264429</v>
      </c>
      <c r="U46" s="16">
        <v>142.40752929459143</v>
      </c>
      <c r="V46" s="17">
        <v>0.73109329980543514</v>
      </c>
      <c r="W46" s="20">
        <v>3.7199877963539127</v>
      </c>
      <c r="X46" s="16">
        <v>135.98533000861241</v>
      </c>
      <c r="Y46" s="21">
        <v>0.73109329980543514</v>
      </c>
      <c r="Z46" s="15">
        <v>3.5419951953509012</v>
      </c>
      <c r="AA46" s="16">
        <v>127.92623296930466</v>
      </c>
      <c r="AB46" s="17">
        <v>0.73109329980543514</v>
      </c>
      <c r="AC46" s="52">
        <v>3.5259725541129212</v>
      </c>
      <c r="AD46" s="53">
        <v>125.8846626118459</v>
      </c>
      <c r="AE46" s="21">
        <v>0.73109329980543514</v>
      </c>
      <c r="AF46" s="79"/>
      <c r="AG46" s="53"/>
      <c r="AH46" s="17"/>
      <c r="AI46" s="12"/>
      <c r="AJ46" s="53"/>
      <c r="AK46" s="21"/>
      <c r="AO46" s="15"/>
      <c r="AQ46" s="17"/>
      <c r="AT46" s="14"/>
      <c r="AU46" s="15"/>
      <c r="AV46" s="16"/>
      <c r="AW46" s="17"/>
      <c r="AX46" s="20"/>
      <c r="AY46" s="16"/>
      <c r="AZ46" s="21"/>
      <c r="BA46" s="15"/>
      <c r="BB46" s="16"/>
      <c r="BC46" s="17"/>
      <c r="BD46" s="20"/>
      <c r="BE46" s="16"/>
      <c r="BF46" s="21"/>
      <c r="BG46" s="15"/>
      <c r="BH46" s="16"/>
      <c r="BI46" s="17"/>
      <c r="BJ46" s="20"/>
      <c r="BK46" s="16"/>
      <c r="BL46" s="21"/>
      <c r="BM46" s="15"/>
      <c r="BN46" s="16"/>
      <c r="BO46" s="17"/>
      <c r="BP46" s="27"/>
      <c r="BQ46" s="25"/>
      <c r="BR46" s="28"/>
      <c r="BS46" s="24"/>
      <c r="BT46" s="25"/>
      <c r="BU46" s="26"/>
      <c r="BV46" s="15"/>
      <c r="BW46" s="16"/>
      <c r="BX46" s="17"/>
      <c r="BY46" s="27"/>
      <c r="BZ46" s="25"/>
      <c r="CA46" s="28"/>
      <c r="CB46" s="24"/>
      <c r="CC46" s="25"/>
      <c r="CD46" s="26"/>
      <c r="CE46" s="24"/>
      <c r="CF46" s="25"/>
      <c r="CG46" s="26"/>
      <c r="CH46" s="27"/>
      <c r="CI46" s="25"/>
      <c r="CJ46" s="28"/>
      <c r="CK46" s="24"/>
      <c r="CL46" s="25"/>
      <c r="CM46" s="28"/>
      <c r="CN46" s="24"/>
      <c r="CO46" s="25"/>
      <c r="CP46" s="28"/>
      <c r="CQ46" s="24"/>
      <c r="CR46" s="25"/>
      <c r="CS46" s="28"/>
      <c r="CT46" s="24"/>
      <c r="CU46" s="25"/>
      <c r="CV46" s="28"/>
    </row>
    <row r="47" spans="1:100" x14ac:dyDescent="0.35">
      <c r="A47" s="20">
        <v>5.75</v>
      </c>
      <c r="B47" s="15">
        <v>3.7665442383074086</v>
      </c>
      <c r="C47" s="16">
        <v>146.54678643436469</v>
      </c>
      <c r="D47" s="17">
        <v>0.12287815282691045</v>
      </c>
      <c r="E47" s="20">
        <v>3.7605072172878664</v>
      </c>
      <c r="F47" s="16">
        <v>145.97466538608006</v>
      </c>
      <c r="G47" s="21">
        <v>0.12287389181252337</v>
      </c>
      <c r="H47" s="15">
        <v>3.5986375395817167</v>
      </c>
      <c r="I47" s="16">
        <v>138.25249147682587</v>
      </c>
      <c r="J47" s="17">
        <v>0.12287389181252337</v>
      </c>
      <c r="K47" s="19">
        <v>3.408463354887783</v>
      </c>
      <c r="L47" s="18">
        <v>128.95336030765736</v>
      </c>
      <c r="M47" s="22">
        <v>0.12287389181252337</v>
      </c>
      <c r="N47" s="15">
        <v>3.7492764947902324</v>
      </c>
      <c r="O47" s="16">
        <v>137.19330345756995</v>
      </c>
      <c r="P47" s="17">
        <v>0.12341577016280134</v>
      </c>
      <c r="Q47" s="19">
        <v>3.8926273553495689</v>
      </c>
      <c r="R47" s="18">
        <v>147.51025475080036</v>
      </c>
      <c r="S47" s="22">
        <v>0.64895361816976205</v>
      </c>
      <c r="T47" s="15">
        <v>3.8836785918666323</v>
      </c>
      <c r="U47" s="16">
        <v>146.29120788645807</v>
      </c>
      <c r="V47" s="17">
        <v>0.64895361816976205</v>
      </c>
      <c r="W47" s="20">
        <v>3.7427134891566038</v>
      </c>
      <c r="X47" s="16">
        <v>139.72804349776902</v>
      </c>
      <c r="Y47" s="21">
        <v>0.64895361816976205</v>
      </c>
      <c r="Z47" s="15">
        <v>3.5677209253042479</v>
      </c>
      <c r="AA47" s="16">
        <v>131.49395389460892</v>
      </c>
      <c r="AB47" s="17">
        <v>0.64895361816976205</v>
      </c>
      <c r="AC47" s="52">
        <v>3.5519654503406723</v>
      </c>
      <c r="AD47" s="53">
        <v>129.43662806218657</v>
      </c>
      <c r="AE47" s="21">
        <v>0.64895361816976205</v>
      </c>
      <c r="AF47" s="79"/>
      <c r="AG47" s="53"/>
      <c r="AH47" s="17"/>
      <c r="AI47" s="12"/>
      <c r="AJ47" s="53"/>
      <c r="AK47" s="21"/>
      <c r="AO47" s="15"/>
      <c r="AQ47" s="17"/>
      <c r="AT47" s="14"/>
      <c r="AU47" s="15"/>
      <c r="AV47" s="16"/>
      <c r="AW47" s="17"/>
      <c r="AX47" s="20"/>
      <c r="AY47" s="16"/>
      <c r="AZ47" s="21"/>
      <c r="BA47" s="15"/>
      <c r="BB47" s="16"/>
      <c r="BC47" s="17"/>
      <c r="BD47" s="20"/>
      <c r="BE47" s="16"/>
      <c r="BF47" s="21"/>
      <c r="BG47" s="15"/>
      <c r="BH47" s="16"/>
      <c r="BI47" s="17"/>
      <c r="BJ47" s="20"/>
      <c r="BK47" s="16"/>
      <c r="BL47" s="21"/>
      <c r="BM47" s="15"/>
      <c r="BN47" s="16"/>
      <c r="BO47" s="17"/>
      <c r="BP47" s="27"/>
      <c r="BQ47" s="25"/>
      <c r="BR47" s="28"/>
      <c r="BS47" s="24"/>
      <c r="BT47" s="25"/>
      <c r="BU47" s="26"/>
      <c r="BV47" s="15"/>
      <c r="BW47" s="16"/>
      <c r="BX47" s="17"/>
      <c r="BY47" s="27"/>
      <c r="BZ47" s="25"/>
      <c r="CA47" s="28"/>
      <c r="CB47" s="24"/>
      <c r="CC47" s="25"/>
      <c r="CD47" s="26"/>
      <c r="CE47" s="24"/>
      <c r="CF47" s="25"/>
      <c r="CG47" s="26"/>
      <c r="CH47" s="27"/>
      <c r="CI47" s="25"/>
      <c r="CJ47" s="28"/>
      <c r="CK47" s="24"/>
      <c r="CL47" s="25"/>
      <c r="CM47" s="28"/>
      <c r="CN47" s="24"/>
      <c r="CO47" s="25"/>
      <c r="CP47" s="28"/>
      <c r="CQ47" s="24"/>
      <c r="CR47" s="25"/>
      <c r="CS47" s="28"/>
      <c r="CT47" s="24"/>
      <c r="CU47" s="25"/>
      <c r="CV47" s="28"/>
    </row>
    <row r="48" spans="1:100" x14ac:dyDescent="0.35">
      <c r="A48" s="20">
        <v>5.875</v>
      </c>
      <c r="B48" s="15">
        <v>3.7761693199544237</v>
      </c>
      <c r="C48" s="16">
        <v>150.32295575431911</v>
      </c>
      <c r="D48" s="17">
        <v>8.8230841943778407E-2</v>
      </c>
      <c r="E48" s="20">
        <v>3.7701874283799901</v>
      </c>
      <c r="F48" s="16">
        <v>149.74485281446005</v>
      </c>
      <c r="G48" s="21">
        <v>8.8231237821361067E-2</v>
      </c>
      <c r="H48" s="15">
        <v>3.6093686622449632</v>
      </c>
      <c r="I48" s="16">
        <v>141.86186013907084</v>
      </c>
      <c r="J48" s="17">
        <v>8.8231237821361067E-2</v>
      </c>
      <c r="K48" s="19">
        <v>3.4203858824351894</v>
      </c>
      <c r="L48" s="18">
        <v>132.37374619009256</v>
      </c>
      <c r="M48" s="22">
        <v>8.8231237821361067E-2</v>
      </c>
      <c r="N48" s="15">
        <v>3.7602107126135027</v>
      </c>
      <c r="O48" s="16">
        <v>140.95351417018347</v>
      </c>
      <c r="P48" s="17">
        <v>8.8635801413435925E-2</v>
      </c>
      <c r="Q48" s="19">
        <v>3.8843084323133192</v>
      </c>
      <c r="R48" s="18">
        <v>151.39456318311369</v>
      </c>
      <c r="S48" s="22">
        <v>0.5652391081639454</v>
      </c>
      <c r="T48" s="15">
        <v>3.8755365902988581</v>
      </c>
      <c r="U48" s="16">
        <v>150.16674447675692</v>
      </c>
      <c r="V48" s="17">
        <v>0.5652391081639454</v>
      </c>
      <c r="W48" s="20">
        <v>3.7372960064835365</v>
      </c>
      <c r="X48" s="16">
        <v>143.46533950425257</v>
      </c>
      <c r="Y48" s="21">
        <v>0.5652391081639454</v>
      </c>
      <c r="Z48" s="15">
        <v>3.5655674375779651</v>
      </c>
      <c r="AA48" s="16">
        <v>135.05952133218688</v>
      </c>
      <c r="AB48" s="17">
        <v>0.5652391081639454</v>
      </c>
      <c r="AC48" s="52">
        <v>3.550102995354715</v>
      </c>
      <c r="AD48" s="53">
        <v>132.98673105754128</v>
      </c>
      <c r="AE48" s="21">
        <v>0.5652391081639454</v>
      </c>
      <c r="AF48" s="79"/>
      <c r="AG48" s="53"/>
      <c r="AH48" s="17"/>
      <c r="AI48" s="12"/>
      <c r="AJ48" s="53"/>
      <c r="AK48" s="21"/>
      <c r="AO48" s="15"/>
      <c r="AQ48" s="17"/>
      <c r="AT48" s="14"/>
      <c r="AU48" s="15"/>
      <c r="AV48" s="16"/>
      <c r="AW48" s="17"/>
      <c r="AX48" s="20"/>
      <c r="AY48" s="16"/>
      <c r="AZ48" s="21"/>
      <c r="BA48" s="15"/>
      <c r="BB48" s="16"/>
      <c r="BC48" s="17"/>
      <c r="BD48" s="20"/>
      <c r="BE48" s="16"/>
      <c r="BF48" s="21"/>
      <c r="BG48" s="15"/>
      <c r="BH48" s="16"/>
      <c r="BI48" s="17"/>
      <c r="BJ48" s="20"/>
      <c r="BK48" s="16"/>
      <c r="BL48" s="21"/>
      <c r="BM48" s="15"/>
      <c r="BN48" s="16"/>
      <c r="BO48" s="17"/>
      <c r="BP48" s="27"/>
      <c r="BQ48" s="25"/>
      <c r="BR48" s="28"/>
      <c r="BS48" s="24"/>
      <c r="BT48" s="25"/>
      <c r="BU48" s="26"/>
      <c r="BV48" s="15"/>
      <c r="BW48" s="16"/>
      <c r="BX48" s="17"/>
      <c r="BY48" s="27"/>
      <c r="BZ48" s="25"/>
      <c r="CA48" s="28"/>
      <c r="CB48" s="24"/>
      <c r="CC48" s="25"/>
      <c r="CD48" s="26"/>
      <c r="CE48" s="24"/>
      <c r="CF48" s="25"/>
      <c r="CG48" s="26"/>
      <c r="CH48" s="27"/>
      <c r="CI48" s="25"/>
      <c r="CJ48" s="28"/>
      <c r="CK48" s="24"/>
      <c r="CL48" s="25"/>
      <c r="CM48" s="28"/>
      <c r="CN48" s="24"/>
      <c r="CO48" s="25"/>
      <c r="CP48" s="28"/>
      <c r="CQ48" s="24"/>
      <c r="CR48" s="25"/>
      <c r="CS48" s="28"/>
      <c r="CT48" s="24"/>
      <c r="CU48" s="25"/>
      <c r="CV48" s="28"/>
    </row>
    <row r="49" spans="1:100" x14ac:dyDescent="0.35">
      <c r="A49" s="20">
        <v>6</v>
      </c>
      <c r="B49" s="15">
        <v>3.7760875613545868</v>
      </c>
      <c r="C49" s="16">
        <v>154.0990433156737</v>
      </c>
      <c r="D49" s="17">
        <v>6.2620879192772677E-2</v>
      </c>
      <c r="E49" s="20">
        <v>3.7701557827086183</v>
      </c>
      <c r="F49" s="16">
        <v>153.51500859716867</v>
      </c>
      <c r="G49" s="21">
        <v>6.2625954005914655E-2</v>
      </c>
      <c r="H49" s="15">
        <v>3.6101239159818284</v>
      </c>
      <c r="I49" s="16">
        <v>145.47198405505267</v>
      </c>
      <c r="J49" s="17">
        <v>6.2625954005914655E-2</v>
      </c>
      <c r="K49" s="19">
        <v>3.422036034662626</v>
      </c>
      <c r="L49" s="18">
        <v>135.79578222475519</v>
      </c>
      <c r="M49" s="22">
        <v>6.2625954005914655E-2</v>
      </c>
      <c r="N49" s="15">
        <v>3.7602476845686259</v>
      </c>
      <c r="O49" s="16">
        <v>144.71376185475211</v>
      </c>
      <c r="P49" s="17">
        <v>6.292140984480063E-2</v>
      </c>
      <c r="Q49" s="19">
        <v>3.8801274680699986</v>
      </c>
      <c r="R49" s="18">
        <v>155.27469065118368</v>
      </c>
      <c r="S49" s="22">
        <v>0.48407143561398464</v>
      </c>
      <c r="T49" s="15">
        <v>3.8715144812917006</v>
      </c>
      <c r="U49" s="16">
        <v>154.03825895804863</v>
      </c>
      <c r="V49" s="17">
        <v>0.48407143561398464</v>
      </c>
      <c r="W49" s="20">
        <v>3.7357113402224678</v>
      </c>
      <c r="X49" s="16">
        <v>147.20105084447505</v>
      </c>
      <c r="Y49" s="21">
        <v>0.48407143561398464</v>
      </c>
      <c r="Z49" s="15">
        <v>3.5669093393417683</v>
      </c>
      <c r="AA49" s="16">
        <v>138.62643067152865</v>
      </c>
      <c r="AB49" s="17">
        <v>0.48407143561398464</v>
      </c>
      <c r="AC49" s="52">
        <v>3.5517067582112198</v>
      </c>
      <c r="AD49" s="53">
        <v>136.5384378157525</v>
      </c>
      <c r="AE49" s="21">
        <v>0.48407143561398464</v>
      </c>
      <c r="AF49" s="79"/>
      <c r="AG49" s="53"/>
      <c r="AH49" s="17"/>
      <c r="AI49" s="12"/>
      <c r="AJ49" s="53"/>
      <c r="AK49" s="21"/>
      <c r="AO49" s="15"/>
      <c r="AQ49" s="17"/>
      <c r="AT49" s="14"/>
      <c r="AU49" s="15"/>
      <c r="AV49" s="16"/>
      <c r="AW49" s="17"/>
      <c r="AX49" s="20"/>
      <c r="AY49" s="16"/>
      <c r="AZ49" s="21"/>
      <c r="BA49" s="15"/>
      <c r="BB49" s="16"/>
      <c r="BC49" s="17"/>
      <c r="BD49" s="20"/>
      <c r="BE49" s="16"/>
      <c r="BF49" s="21"/>
      <c r="BG49" s="15"/>
      <c r="BH49" s="16"/>
      <c r="BI49" s="17"/>
      <c r="BJ49" s="20"/>
      <c r="BK49" s="16"/>
      <c r="BL49" s="21"/>
      <c r="BM49" s="15"/>
      <c r="BN49" s="16"/>
      <c r="BO49" s="17"/>
      <c r="BP49" s="27"/>
      <c r="BQ49" s="25"/>
      <c r="BR49" s="28"/>
      <c r="BS49" s="24"/>
      <c r="BT49" s="25"/>
      <c r="BU49" s="26"/>
      <c r="BV49" s="15"/>
      <c r="BW49" s="16"/>
      <c r="BX49" s="17"/>
      <c r="BY49" s="27"/>
      <c r="BZ49" s="25"/>
      <c r="CA49" s="28"/>
      <c r="CB49" s="24"/>
      <c r="CC49" s="25"/>
      <c r="CD49" s="26"/>
      <c r="CE49" s="24"/>
      <c r="CF49" s="25"/>
      <c r="CG49" s="26"/>
      <c r="CH49" s="27"/>
      <c r="CI49" s="25"/>
      <c r="CJ49" s="28"/>
      <c r="CK49" s="24"/>
      <c r="CL49" s="25"/>
      <c r="CM49" s="28"/>
      <c r="CN49" s="24"/>
      <c r="CO49" s="25"/>
      <c r="CP49" s="28"/>
      <c r="CQ49" s="24"/>
      <c r="CR49" s="25"/>
      <c r="CS49" s="28"/>
      <c r="CT49" s="24"/>
      <c r="CU49" s="25"/>
      <c r="CV49" s="28"/>
    </row>
    <row r="50" spans="1:100" x14ac:dyDescent="0.35">
      <c r="A50" s="20">
        <v>6.125</v>
      </c>
      <c r="B50" s="15">
        <v>3.7749712161124496</v>
      </c>
      <c r="C50" s="16">
        <v>157.87401453178614</v>
      </c>
      <c r="D50" s="17">
        <v>4.4018102894015157E-2</v>
      </c>
      <c r="E50" s="20">
        <v>3.7690885063364687</v>
      </c>
      <c r="F50" s="16">
        <v>157.28409710350513</v>
      </c>
      <c r="G50" s="21">
        <v>4.402541188168501E-2</v>
      </c>
      <c r="H50" s="15">
        <v>3.6098773880939587</v>
      </c>
      <c r="I50" s="16">
        <v>149.08186144314664</v>
      </c>
      <c r="J50" s="17">
        <v>4.402541188168501E-2</v>
      </c>
      <c r="K50" s="19">
        <v>3.4227211939009159</v>
      </c>
      <c r="L50" s="18">
        <v>139.2185034186561</v>
      </c>
      <c r="M50" s="22">
        <v>4.402541188168501E-2</v>
      </c>
      <c r="N50" s="15">
        <v>3.7591787328777886</v>
      </c>
      <c r="O50" s="16">
        <v>148.47294058762989</v>
      </c>
      <c r="P50" s="17">
        <v>4.4237376966536679E-2</v>
      </c>
      <c r="Q50" s="19">
        <v>3.8781336966931437</v>
      </c>
      <c r="R50" s="18">
        <v>159.15282434787682</v>
      </c>
      <c r="S50" s="22">
        <v>0.40857173118819312</v>
      </c>
      <c r="T50" s="15">
        <v>3.8696761964143995</v>
      </c>
      <c r="U50" s="16">
        <v>157.90793515446302</v>
      </c>
      <c r="V50" s="17">
        <v>0.40857173118819312</v>
      </c>
      <c r="W50" s="20">
        <v>3.7362554729316333</v>
      </c>
      <c r="X50" s="16">
        <v>150.93730631740669</v>
      </c>
      <c r="Y50" s="21">
        <v>0.40857173118819312</v>
      </c>
      <c r="Z50" s="15">
        <v>3.5703171129642302</v>
      </c>
      <c r="AA50" s="16">
        <v>142.19674778449289</v>
      </c>
      <c r="AB50" s="17">
        <v>0.40857173118819312</v>
      </c>
      <c r="AC50" s="52">
        <v>3.5553711409439468</v>
      </c>
      <c r="AD50" s="53">
        <v>140.09380895669645</v>
      </c>
      <c r="AE50" s="21">
        <v>0.40857173118819312</v>
      </c>
      <c r="AF50" s="79"/>
      <c r="AG50" s="53"/>
      <c r="AH50" s="17"/>
      <c r="AI50" s="12"/>
      <c r="AJ50" s="53"/>
      <c r="AK50" s="21"/>
      <c r="AO50" s="15"/>
      <c r="AQ50" s="17"/>
      <c r="AT50" s="14"/>
      <c r="AU50" s="15"/>
      <c r="AV50" s="16"/>
      <c r="AW50" s="17"/>
      <c r="AX50" s="20"/>
      <c r="AY50" s="16"/>
      <c r="AZ50" s="21"/>
      <c r="BA50" s="15"/>
      <c r="BB50" s="16"/>
      <c r="BC50" s="17"/>
      <c r="BD50" s="20"/>
      <c r="BE50" s="16"/>
      <c r="BF50" s="21"/>
      <c r="BG50" s="15"/>
      <c r="BH50" s="16"/>
      <c r="BI50" s="17"/>
      <c r="BJ50" s="20"/>
      <c r="BK50" s="16"/>
      <c r="BL50" s="21"/>
      <c r="BM50" s="15"/>
      <c r="BN50" s="16"/>
      <c r="BO50" s="17"/>
      <c r="BP50" s="27"/>
      <c r="BQ50" s="25"/>
      <c r="BR50" s="28"/>
      <c r="BS50" s="24"/>
      <c r="BT50" s="25"/>
      <c r="BU50" s="26"/>
      <c r="BV50" s="15"/>
      <c r="BW50" s="16"/>
      <c r="BX50" s="17"/>
      <c r="BY50" s="27"/>
      <c r="BZ50" s="25"/>
      <c r="CA50" s="28"/>
      <c r="CB50" s="24"/>
      <c r="CC50" s="25"/>
      <c r="CD50" s="26"/>
      <c r="CE50" s="24"/>
      <c r="CF50" s="25"/>
      <c r="CG50" s="26"/>
      <c r="CH50" s="27"/>
      <c r="CI50" s="25"/>
      <c r="CJ50" s="28"/>
      <c r="CK50" s="24"/>
      <c r="CL50" s="25"/>
      <c r="CM50" s="28"/>
      <c r="CN50" s="24"/>
      <c r="CO50" s="25"/>
      <c r="CP50" s="28"/>
      <c r="CQ50" s="24"/>
      <c r="CR50" s="25"/>
      <c r="CS50" s="28"/>
      <c r="CT50" s="24"/>
      <c r="CU50" s="25"/>
      <c r="CV50" s="28"/>
    </row>
    <row r="51" spans="1:100" x14ac:dyDescent="0.35">
      <c r="A51" s="20">
        <v>6.25</v>
      </c>
      <c r="B51" s="15">
        <v>3.7749951623432261</v>
      </c>
      <c r="C51" s="16">
        <v>161.64900969412938</v>
      </c>
      <c r="D51" s="17">
        <v>3.0701247971883432E-2</v>
      </c>
      <c r="E51" s="20">
        <v>3.7691875819966776</v>
      </c>
      <c r="F51" s="16">
        <v>161.05328468550181</v>
      </c>
      <c r="G51" s="21">
        <v>3.0708791356783074E-2</v>
      </c>
      <c r="H51" s="15">
        <v>3.6109659404725472</v>
      </c>
      <c r="I51" s="16">
        <v>152.69282738361917</v>
      </c>
      <c r="J51" s="17">
        <v>3.0708791356783074E-2</v>
      </c>
      <c r="K51" s="19">
        <v>3.4249289429349625</v>
      </c>
      <c r="L51" s="18">
        <v>142.64343236159107</v>
      </c>
      <c r="M51" s="22">
        <v>3.0708791356783074E-2</v>
      </c>
      <c r="N51" s="15">
        <v>3.75957422708596</v>
      </c>
      <c r="O51" s="16">
        <v>152.23251481471584</v>
      </c>
      <c r="P51" s="17">
        <v>3.0858379869134724E-2</v>
      </c>
      <c r="Q51" s="19">
        <v>3.8777655534869164</v>
      </c>
      <c r="R51" s="18">
        <v>163.03058990136373</v>
      </c>
      <c r="S51" s="22">
        <v>0.34066923596524351</v>
      </c>
      <c r="T51" s="15">
        <v>3.8694435448695503</v>
      </c>
      <c r="U51" s="16">
        <v>161.77737869933256</v>
      </c>
      <c r="V51" s="17">
        <v>0.34066923596524351</v>
      </c>
      <c r="W51" s="20">
        <v>3.7381040591450088</v>
      </c>
      <c r="X51" s="16">
        <v>154.6754103765517</v>
      </c>
      <c r="Y51" s="21">
        <v>0.34066923596524351</v>
      </c>
      <c r="Z51" s="15">
        <v>3.5746715556522335</v>
      </c>
      <c r="AA51" s="16">
        <v>145.77141934014512</v>
      </c>
      <c r="AB51" s="17">
        <v>0.34066923596524351</v>
      </c>
      <c r="AC51" s="52">
        <v>3.5599512053193507</v>
      </c>
      <c r="AD51" s="53">
        <v>143.6537601620158</v>
      </c>
      <c r="AE51" s="21">
        <v>0.34066923596524351</v>
      </c>
      <c r="AF51" s="79"/>
      <c r="AG51" s="53"/>
      <c r="AH51" s="17"/>
      <c r="AI51" s="12"/>
      <c r="AJ51" s="53"/>
      <c r="AK51" s="21"/>
      <c r="AO51" s="15"/>
      <c r="AQ51" s="17"/>
      <c r="AT51" s="14"/>
      <c r="AU51" s="15"/>
      <c r="AV51" s="16"/>
      <c r="AW51" s="17"/>
      <c r="AX51" s="20"/>
      <c r="AY51" s="16"/>
      <c r="AZ51" s="21"/>
      <c r="BA51" s="15"/>
      <c r="BB51" s="16"/>
      <c r="BC51" s="17"/>
      <c r="BD51" s="20"/>
      <c r="BE51" s="16"/>
      <c r="BF51" s="21"/>
      <c r="BG51" s="15"/>
      <c r="BH51" s="16"/>
      <c r="BI51" s="17"/>
      <c r="BJ51" s="20"/>
      <c r="BK51" s="16"/>
      <c r="BL51" s="21"/>
      <c r="BM51" s="15"/>
      <c r="BN51" s="16"/>
      <c r="BO51" s="17"/>
      <c r="BP51" s="27"/>
      <c r="BQ51" s="25"/>
      <c r="BR51" s="28"/>
      <c r="BS51" s="24"/>
      <c r="BT51" s="25"/>
      <c r="BU51" s="26"/>
      <c r="BV51" s="15"/>
      <c r="BW51" s="16"/>
      <c r="BX51" s="17"/>
      <c r="BY51" s="27"/>
      <c r="BZ51" s="25"/>
      <c r="CA51" s="28"/>
      <c r="CB51" s="24"/>
      <c r="CC51" s="25"/>
      <c r="CD51" s="26"/>
      <c r="CE51" s="24"/>
      <c r="CF51" s="25"/>
      <c r="CG51" s="26"/>
      <c r="CH51" s="27"/>
      <c r="CI51" s="25"/>
      <c r="CJ51" s="28"/>
      <c r="CK51" s="24"/>
      <c r="CL51" s="25"/>
      <c r="CM51" s="28"/>
      <c r="CN51" s="24"/>
      <c r="CO51" s="25"/>
      <c r="CP51" s="28"/>
      <c r="CQ51" s="24"/>
      <c r="CR51" s="25"/>
      <c r="CS51" s="28"/>
      <c r="CT51" s="24"/>
      <c r="CU51" s="25"/>
      <c r="CV51" s="28"/>
    </row>
    <row r="52" spans="1:100" x14ac:dyDescent="0.35">
      <c r="A52" s="20">
        <v>6.375</v>
      </c>
      <c r="B52" s="15">
        <v>3.7836755820613419</v>
      </c>
      <c r="C52" s="16">
        <v>165.43268527619071</v>
      </c>
      <c r="D52" s="17">
        <v>2.128398394809998E-2</v>
      </c>
      <c r="E52" s="20">
        <v>3.7779209636656206</v>
      </c>
      <c r="F52" s="16">
        <v>164.83120564916743</v>
      </c>
      <c r="G52" s="21">
        <v>2.1292315775931159E-2</v>
      </c>
      <c r="H52" s="15">
        <v>3.6207123232716931</v>
      </c>
      <c r="I52" s="16">
        <v>156.31353970689088</v>
      </c>
      <c r="J52" s="17">
        <v>2.1292315775931159E-2</v>
      </c>
      <c r="K52" s="19">
        <v>3.4358185993870585</v>
      </c>
      <c r="L52" s="18">
        <v>146.07925096097813</v>
      </c>
      <c r="M52" s="22">
        <v>2.1292315775931159E-2</v>
      </c>
      <c r="N52" s="15">
        <v>3.7692259008086335</v>
      </c>
      <c r="O52" s="16">
        <v>156.00174071552448</v>
      </c>
      <c r="P52" s="17">
        <v>2.1396640267741955E-2</v>
      </c>
      <c r="Q52" s="19">
        <v>3.8764934937959405</v>
      </c>
      <c r="R52" s="18">
        <v>166.90708339515967</v>
      </c>
      <c r="S52" s="22">
        <v>0.28123926199376931</v>
      </c>
      <c r="T52" s="15">
        <v>3.8682804997311298</v>
      </c>
      <c r="U52" s="16">
        <v>165.64565919906369</v>
      </c>
      <c r="V52" s="17">
        <v>0.28123926199376931</v>
      </c>
      <c r="W52" s="20">
        <v>3.7386094706361033</v>
      </c>
      <c r="X52" s="16">
        <v>158.4140198471878</v>
      </c>
      <c r="Y52" s="21">
        <v>0.28123926199376931</v>
      </c>
      <c r="Z52" s="15">
        <v>3.577191645097582</v>
      </c>
      <c r="AA52" s="16">
        <v>149.34861098524269</v>
      </c>
      <c r="AB52" s="17">
        <v>0.28123926199376931</v>
      </c>
      <c r="AC52" s="52">
        <v>3.5626533081111251</v>
      </c>
      <c r="AD52" s="53">
        <v>147.21641347012692</v>
      </c>
      <c r="AE52" s="21">
        <v>0.28123926199376931</v>
      </c>
      <c r="AF52" s="79"/>
      <c r="AG52" s="53"/>
      <c r="AH52" s="17"/>
      <c r="AI52" s="12"/>
      <c r="AJ52" s="53"/>
      <c r="AK52" s="21"/>
      <c r="AO52" s="15"/>
      <c r="AQ52" s="17"/>
      <c r="AT52" s="14"/>
      <c r="AU52" s="15"/>
      <c r="AV52" s="16"/>
      <c r="AW52" s="17"/>
      <c r="AX52" s="20"/>
      <c r="AY52" s="16"/>
      <c r="AZ52" s="21"/>
      <c r="BA52" s="15"/>
      <c r="BB52" s="16"/>
      <c r="BC52" s="17"/>
      <c r="BD52" s="20"/>
      <c r="BE52" s="16"/>
      <c r="BF52" s="21"/>
      <c r="BG52" s="15"/>
      <c r="BH52" s="16"/>
      <c r="BI52" s="17"/>
      <c r="BJ52" s="20"/>
      <c r="BK52" s="16"/>
      <c r="BL52" s="21"/>
      <c r="BM52" s="15"/>
      <c r="BN52" s="16"/>
      <c r="BO52" s="17"/>
      <c r="BP52" s="27"/>
      <c r="BQ52" s="25"/>
      <c r="BR52" s="28"/>
      <c r="BS52" s="24"/>
      <c r="BT52" s="25"/>
      <c r="BU52" s="26"/>
      <c r="BV52" s="15"/>
      <c r="BW52" s="16"/>
      <c r="BX52" s="17"/>
      <c r="BY52" s="27"/>
      <c r="BZ52" s="25"/>
      <c r="CA52" s="28"/>
      <c r="CB52" s="24"/>
      <c r="CC52" s="25"/>
      <c r="CD52" s="26"/>
      <c r="CE52" s="24"/>
      <c r="CF52" s="25"/>
      <c r="CG52" s="26"/>
      <c r="CH52" s="27"/>
      <c r="CI52" s="25"/>
      <c r="CJ52" s="28"/>
      <c r="CK52" s="24"/>
      <c r="CL52" s="25"/>
      <c r="CM52" s="28"/>
      <c r="CN52" s="24"/>
      <c r="CO52" s="25"/>
      <c r="CP52" s="28"/>
      <c r="CQ52" s="24"/>
      <c r="CR52" s="25"/>
      <c r="CS52" s="28"/>
      <c r="CT52" s="24"/>
      <c r="CU52" s="25"/>
      <c r="CV52" s="28"/>
    </row>
    <row r="53" spans="1:100" x14ac:dyDescent="0.35">
      <c r="A53" s="20">
        <v>6.5</v>
      </c>
      <c r="B53" s="15">
        <v>3.8061431165678714</v>
      </c>
      <c r="C53" s="16">
        <v>169.23882839275859</v>
      </c>
      <c r="D53" s="17">
        <v>1.4679522089980489E-2</v>
      </c>
      <c r="E53" s="20">
        <v>3.800436922656429</v>
      </c>
      <c r="F53" s="16">
        <v>168.63164257182385</v>
      </c>
      <c r="G53" s="21">
        <v>1.4687199490874213E-2</v>
      </c>
      <c r="H53" s="15">
        <v>3.6441433885104058</v>
      </c>
      <c r="I53" s="16">
        <v>159.95768309540128</v>
      </c>
      <c r="J53" s="17">
        <v>1.4687199490874213E-2</v>
      </c>
      <c r="K53" s="19">
        <v>3.4602801534635397</v>
      </c>
      <c r="L53" s="18">
        <v>149.53953111444167</v>
      </c>
      <c r="M53" s="22">
        <v>1.4687199490874213E-2</v>
      </c>
      <c r="N53" s="15">
        <v>3.7934665332365336</v>
      </c>
      <c r="O53" s="16">
        <v>159.79520724876102</v>
      </c>
      <c r="P53" s="17">
        <v>1.4758987480206881E-2</v>
      </c>
      <c r="Q53" s="19">
        <v>3.8941035485154059</v>
      </c>
      <c r="R53" s="18">
        <v>170.80118694367508</v>
      </c>
      <c r="S53" s="22">
        <v>0.23036155033113048</v>
      </c>
      <c r="T53" s="15">
        <v>3.8860051559096216</v>
      </c>
      <c r="U53" s="16">
        <v>169.53166435497332</v>
      </c>
      <c r="V53" s="17">
        <v>0.23036155033113048</v>
      </c>
      <c r="W53" s="20">
        <v>3.7580881249257785</v>
      </c>
      <c r="X53" s="16">
        <v>162.17210797211359</v>
      </c>
      <c r="Y53" s="21">
        <v>0.23036155033113048</v>
      </c>
      <c r="Z53" s="15">
        <v>3.5987873238053179</v>
      </c>
      <c r="AA53" s="16">
        <v>152.947398309048</v>
      </c>
      <c r="AB53" s="17">
        <v>0.23036155033113048</v>
      </c>
      <c r="AC53" s="52">
        <v>3.5844401645221411</v>
      </c>
      <c r="AD53" s="53">
        <v>150.80085363464906</v>
      </c>
      <c r="AE53" s="21">
        <v>0.23036155033113048</v>
      </c>
      <c r="AF53" s="79"/>
      <c r="AG53" s="53"/>
      <c r="AH53" s="17"/>
      <c r="AI53" s="12"/>
      <c r="AJ53" s="53"/>
      <c r="AK53" s="21"/>
      <c r="AO53" s="15"/>
      <c r="AQ53" s="17"/>
      <c r="AT53" s="14"/>
      <c r="AU53" s="15"/>
      <c r="AV53" s="16"/>
      <c r="AW53" s="17"/>
      <c r="AX53" s="20"/>
      <c r="AY53" s="16"/>
      <c r="AZ53" s="21"/>
      <c r="BA53" s="15"/>
      <c r="BB53" s="16"/>
      <c r="BC53" s="17"/>
      <c r="BD53" s="20"/>
      <c r="BE53" s="16"/>
      <c r="BF53" s="21"/>
      <c r="BG53" s="15"/>
      <c r="BH53" s="16"/>
      <c r="BI53" s="17"/>
      <c r="BJ53" s="20"/>
      <c r="BK53" s="16"/>
      <c r="BL53" s="21"/>
      <c r="BM53" s="15"/>
      <c r="BN53" s="16"/>
      <c r="BO53" s="17"/>
      <c r="BP53" s="27"/>
      <c r="BQ53" s="25"/>
      <c r="BR53" s="28"/>
      <c r="BS53" s="24"/>
      <c r="BT53" s="25"/>
      <c r="BU53" s="26"/>
      <c r="BV53" s="15"/>
      <c r="BW53" s="16"/>
      <c r="BX53" s="17"/>
      <c r="BY53" s="27"/>
      <c r="BZ53" s="25"/>
      <c r="CA53" s="28"/>
      <c r="CB53" s="24"/>
      <c r="CC53" s="25"/>
      <c r="CD53" s="26"/>
      <c r="CE53" s="24"/>
      <c r="CF53" s="25"/>
      <c r="CG53" s="26"/>
      <c r="CH53" s="27"/>
      <c r="CI53" s="25"/>
      <c r="CJ53" s="28"/>
      <c r="CK53" s="24"/>
      <c r="CL53" s="25"/>
      <c r="CM53" s="28"/>
      <c r="CN53" s="24"/>
      <c r="CO53" s="25"/>
      <c r="CP53" s="28"/>
      <c r="CQ53" s="24"/>
      <c r="CR53" s="25"/>
      <c r="CS53" s="28"/>
      <c r="CT53" s="24"/>
      <c r="CU53" s="25"/>
      <c r="CV53" s="28"/>
    </row>
    <row r="54" spans="1:100" x14ac:dyDescent="0.35">
      <c r="A54" s="20">
        <v>6.625</v>
      </c>
      <c r="B54" s="15">
        <v>3.8339569085298679</v>
      </c>
      <c r="C54" s="16">
        <v>173.07278530128846</v>
      </c>
      <c r="D54" s="17">
        <v>1.0081511754082968E-2</v>
      </c>
      <c r="E54" s="20">
        <v>3.8282926858870097</v>
      </c>
      <c r="F54" s="16">
        <v>172.45993525771087</v>
      </c>
      <c r="G54" s="21">
        <v>1.0088053681688764E-2</v>
      </c>
      <c r="H54" s="15">
        <v>3.672834173934048</v>
      </c>
      <c r="I54" s="16">
        <v>163.63051726933531</v>
      </c>
      <c r="J54" s="17">
        <v>1.0088053681688764E-2</v>
      </c>
      <c r="K54" s="19">
        <v>3.489908024427288</v>
      </c>
      <c r="L54" s="18">
        <v>153.02943913886895</v>
      </c>
      <c r="M54" s="22">
        <v>1.0088053681688764E-2</v>
      </c>
      <c r="N54" s="15">
        <v>3.8232860054600262</v>
      </c>
      <c r="O54" s="16">
        <v>163.61849325422105</v>
      </c>
      <c r="P54" s="17">
        <v>1.0137009439125443E-2</v>
      </c>
      <c r="Q54" s="19">
        <v>3.9293425513075069</v>
      </c>
      <c r="R54" s="18">
        <v>174.73052949498259</v>
      </c>
      <c r="S54" s="22">
        <v>0.18755554380827391</v>
      </c>
      <c r="T54" s="15">
        <v>3.9213448465377105</v>
      </c>
      <c r="U54" s="16">
        <v>173.45300920151104</v>
      </c>
      <c r="V54" s="17">
        <v>0.18755554380827391</v>
      </c>
      <c r="W54" s="20">
        <v>3.7949697749903484</v>
      </c>
      <c r="X54" s="16">
        <v>165.96707774710393</v>
      </c>
      <c r="Y54" s="21">
        <v>0.18755554380827391</v>
      </c>
      <c r="Z54" s="15">
        <v>3.6375337148706919</v>
      </c>
      <c r="AA54" s="16">
        <v>156.5849320239187</v>
      </c>
      <c r="AB54" s="17">
        <v>0.18755554380827391</v>
      </c>
      <c r="AC54" s="52">
        <v>3.6233551824220815</v>
      </c>
      <c r="AD54" s="53">
        <v>154.42420881707113</v>
      </c>
      <c r="AE54" s="21">
        <v>0.18755554380827391</v>
      </c>
      <c r="AF54" s="79"/>
      <c r="AG54" s="53"/>
      <c r="AH54" s="17"/>
      <c r="AI54" s="12"/>
      <c r="AJ54" s="53"/>
      <c r="AK54" s="21"/>
      <c r="AO54" s="15"/>
      <c r="AQ54" s="17"/>
      <c r="AT54" s="14"/>
      <c r="AU54" s="15"/>
      <c r="AV54" s="16"/>
      <c r="AW54" s="17"/>
      <c r="AX54" s="20"/>
      <c r="AY54" s="16"/>
      <c r="AZ54" s="21"/>
      <c r="BA54" s="15"/>
      <c r="BB54" s="16"/>
      <c r="BC54" s="17"/>
      <c r="BD54" s="20"/>
      <c r="BE54" s="16"/>
      <c r="BF54" s="21"/>
      <c r="BG54" s="15"/>
      <c r="BH54" s="16"/>
      <c r="BI54" s="17"/>
      <c r="BJ54" s="20"/>
      <c r="BK54" s="16"/>
      <c r="BL54" s="21"/>
      <c r="BM54" s="15"/>
      <c r="BN54" s="16"/>
      <c r="BO54" s="17"/>
      <c r="BP54" s="27"/>
      <c r="BQ54" s="25"/>
      <c r="BR54" s="28"/>
      <c r="BS54" s="24"/>
      <c r="BT54" s="25"/>
      <c r="BU54" s="26"/>
      <c r="BV54" s="15"/>
      <c r="BW54" s="16"/>
      <c r="BX54" s="17"/>
      <c r="BY54" s="27"/>
      <c r="BZ54" s="25"/>
      <c r="CA54" s="28"/>
      <c r="CB54" s="24"/>
      <c r="CC54" s="25"/>
      <c r="CD54" s="26"/>
      <c r="CE54" s="24"/>
      <c r="CF54" s="25"/>
      <c r="CG54" s="26"/>
      <c r="CH54" s="27"/>
      <c r="CI54" s="25"/>
      <c r="CJ54" s="28"/>
      <c r="CK54" s="24"/>
      <c r="CL54" s="25"/>
      <c r="CM54" s="28"/>
      <c r="CN54" s="24"/>
      <c r="CO54" s="25"/>
      <c r="CP54" s="28"/>
      <c r="CQ54" s="24"/>
      <c r="CR54" s="25"/>
      <c r="CS54" s="28"/>
      <c r="CT54" s="24"/>
      <c r="CU54" s="25"/>
      <c r="CV54" s="28"/>
    </row>
    <row r="55" spans="1:100" x14ac:dyDescent="0.35">
      <c r="A55" s="20">
        <v>6.75</v>
      </c>
      <c r="B55" s="15">
        <v>3.8553833671117208</v>
      </c>
      <c r="C55" s="16">
        <v>176.92816866840019</v>
      </c>
      <c r="D55" s="17">
        <v>6.9006607146910965E-3</v>
      </c>
      <c r="E55" s="20">
        <v>3.8497680859056391</v>
      </c>
      <c r="F55" s="16">
        <v>176.30970334361652</v>
      </c>
      <c r="G55" s="21">
        <v>6.9057468953306412E-3</v>
      </c>
      <c r="H55" s="15">
        <v>3.6951394740920089</v>
      </c>
      <c r="I55" s="16">
        <v>167.32565674342732</v>
      </c>
      <c r="J55" s="17">
        <v>6.9057468953306412E-3</v>
      </c>
      <c r="K55" s="19">
        <v>3.5131413539486407</v>
      </c>
      <c r="L55" s="18">
        <v>156.54258049281759</v>
      </c>
      <c r="M55" s="22">
        <v>6.9057468953306412E-3</v>
      </c>
      <c r="N55" s="15">
        <v>3.8462741292942275</v>
      </c>
      <c r="O55" s="16">
        <v>167.46476738351527</v>
      </c>
      <c r="P55" s="17">
        <v>6.9388331707472169E-3</v>
      </c>
      <c r="Q55" s="19">
        <v>3.9617143070977372</v>
      </c>
      <c r="R55" s="18">
        <v>178.69224380208033</v>
      </c>
      <c r="S55" s="22">
        <v>0.15203727590125027</v>
      </c>
      <c r="T55" s="15">
        <v>3.9538265154437875</v>
      </c>
      <c r="U55" s="16">
        <v>177.40683571695482</v>
      </c>
      <c r="V55" s="17">
        <v>0.15203727590125027</v>
      </c>
      <c r="W55" s="20">
        <v>3.8291373198765704</v>
      </c>
      <c r="X55" s="16">
        <v>169.79621506698049</v>
      </c>
      <c r="Y55" s="21">
        <v>0.15203727590125027</v>
      </c>
      <c r="Z55" s="15">
        <v>3.6737394255824003</v>
      </c>
      <c r="AA55" s="16">
        <v>160.25867144950109</v>
      </c>
      <c r="AB55" s="17">
        <v>0.15203727590125027</v>
      </c>
      <c r="AC55" s="52">
        <v>3.6597446150439445</v>
      </c>
      <c r="AD55" s="53">
        <v>158.08395343211507</v>
      </c>
      <c r="AE55" s="21">
        <v>0.15203727590125027</v>
      </c>
      <c r="AF55" s="79"/>
      <c r="AG55" s="53"/>
      <c r="AH55" s="17"/>
      <c r="AI55" s="12"/>
      <c r="AJ55" s="53"/>
      <c r="AK55" s="21"/>
      <c r="AO55" s="15"/>
      <c r="AQ55" s="17"/>
      <c r="AT55" s="14"/>
      <c r="AU55" s="15"/>
      <c r="AV55" s="16"/>
      <c r="AW55" s="17"/>
      <c r="AX55" s="20"/>
      <c r="AY55" s="16"/>
      <c r="AZ55" s="21"/>
      <c r="BA55" s="15"/>
      <c r="BB55" s="16"/>
      <c r="BC55" s="17"/>
      <c r="BD55" s="20"/>
      <c r="BE55" s="16"/>
      <c r="BF55" s="21"/>
      <c r="BG55" s="15"/>
      <c r="BH55" s="16"/>
      <c r="BI55" s="17"/>
      <c r="BJ55" s="20"/>
      <c r="BK55" s="16"/>
      <c r="BL55" s="21"/>
      <c r="BM55" s="15"/>
      <c r="BN55" s="16"/>
      <c r="BO55" s="17"/>
      <c r="BP55" s="27"/>
      <c r="BQ55" s="25"/>
      <c r="BR55" s="28"/>
      <c r="BS55" s="24"/>
      <c r="BT55" s="25"/>
      <c r="BU55" s="26"/>
      <c r="BV55" s="15"/>
      <c r="BW55" s="16"/>
      <c r="BX55" s="17"/>
      <c r="BY55" s="27"/>
      <c r="BZ55" s="25"/>
      <c r="CA55" s="28"/>
      <c r="CB55" s="24"/>
      <c r="CC55" s="25"/>
      <c r="CD55" s="26"/>
      <c r="CE55" s="24"/>
      <c r="CF55" s="25"/>
      <c r="CG55" s="26"/>
      <c r="CH55" s="27"/>
      <c r="CI55" s="25"/>
      <c r="CJ55" s="28"/>
      <c r="CK55" s="24"/>
      <c r="CL55" s="25"/>
      <c r="CM55" s="28"/>
      <c r="CN55" s="24"/>
      <c r="CO55" s="25"/>
      <c r="CP55" s="28"/>
      <c r="CQ55" s="24"/>
      <c r="CR55" s="25"/>
      <c r="CS55" s="28"/>
      <c r="CT55" s="24"/>
      <c r="CU55" s="25"/>
      <c r="CV55" s="28"/>
    </row>
    <row r="56" spans="1:100" x14ac:dyDescent="0.35">
      <c r="A56" s="20">
        <v>6.875</v>
      </c>
      <c r="B56" s="15">
        <v>3.8634411370200614</v>
      </c>
      <c r="C56" s="16">
        <v>180.79160980542025</v>
      </c>
      <c r="D56" s="17">
        <v>4.7125175828218978E-3</v>
      </c>
      <c r="E56" s="20">
        <v>3.8578786406925487</v>
      </c>
      <c r="F56" s="16">
        <v>180.16758198430907</v>
      </c>
      <c r="G56" s="21">
        <v>4.7165547395491376E-3</v>
      </c>
      <c r="H56" s="15">
        <v>3.7040826913271334</v>
      </c>
      <c r="I56" s="16">
        <v>171.02973943475445</v>
      </c>
      <c r="J56" s="17">
        <v>4.7165547395491376E-3</v>
      </c>
      <c r="K56" s="19">
        <v>3.5230122826017514</v>
      </c>
      <c r="L56" s="18">
        <v>160.06559277541933</v>
      </c>
      <c r="M56" s="22">
        <v>4.7165547395491376E-3</v>
      </c>
      <c r="N56" s="15">
        <v>3.8549718244360789</v>
      </c>
      <c r="O56" s="16">
        <v>171.31973920795136</v>
      </c>
      <c r="P56" s="17">
        <v>4.7387703863667587E-3</v>
      </c>
      <c r="Q56" s="19">
        <v>3.9727152784428372</v>
      </c>
      <c r="R56" s="18">
        <v>182.66495908052318</v>
      </c>
      <c r="S56" s="22">
        <v>0.12288887335087095</v>
      </c>
      <c r="T56" s="15">
        <v>3.964903766715429</v>
      </c>
      <c r="U56" s="16">
        <v>181.37173948367024</v>
      </c>
      <c r="V56" s="17">
        <v>0.12288887335087095</v>
      </c>
      <c r="W56" s="20">
        <v>3.8413857599834378</v>
      </c>
      <c r="X56" s="16">
        <v>173.63760082696393</v>
      </c>
      <c r="Y56" s="21">
        <v>0.12288887335087095</v>
      </c>
      <c r="Z56" s="15">
        <v>3.6874109320101796</v>
      </c>
      <c r="AA56" s="16">
        <v>163.94608238151127</v>
      </c>
      <c r="AB56" s="17">
        <v>0.12288887335087095</v>
      </c>
      <c r="AC56" s="52">
        <v>3.6735453786881092</v>
      </c>
      <c r="AD56" s="53">
        <v>161.75749881080318</v>
      </c>
      <c r="AE56" s="21">
        <v>0.12288887335087095</v>
      </c>
      <c r="AF56" s="79"/>
      <c r="AG56" s="53"/>
      <c r="AH56" s="17"/>
      <c r="AI56" s="12"/>
      <c r="AJ56" s="53"/>
      <c r="AK56" s="21"/>
      <c r="AO56" s="15"/>
      <c r="AQ56" s="17"/>
      <c r="AT56" s="14"/>
      <c r="AU56" s="15"/>
      <c r="AV56" s="16"/>
      <c r="AW56" s="17"/>
      <c r="AX56" s="20"/>
      <c r="AY56" s="16"/>
      <c r="AZ56" s="21"/>
      <c r="BA56" s="15"/>
      <c r="BB56" s="16"/>
      <c r="BC56" s="17"/>
      <c r="BD56" s="20"/>
      <c r="BE56" s="16"/>
      <c r="BF56" s="21"/>
      <c r="BG56" s="15"/>
      <c r="BH56" s="16"/>
      <c r="BI56" s="17"/>
      <c r="BJ56" s="20"/>
      <c r="BK56" s="16"/>
      <c r="BL56" s="21"/>
      <c r="BM56" s="15"/>
      <c r="BN56" s="16"/>
      <c r="BO56" s="17"/>
      <c r="BP56" s="27"/>
      <c r="BQ56" s="25"/>
      <c r="BR56" s="28"/>
      <c r="BS56" s="24"/>
      <c r="BT56" s="25"/>
      <c r="BU56" s="26"/>
      <c r="BV56" s="15"/>
      <c r="BW56" s="16"/>
      <c r="BX56" s="17"/>
      <c r="BY56" s="27"/>
      <c r="BZ56" s="25"/>
      <c r="CA56" s="28"/>
      <c r="CB56" s="24"/>
      <c r="CC56" s="25"/>
      <c r="CD56" s="26"/>
      <c r="CE56" s="24"/>
      <c r="CF56" s="25"/>
      <c r="CG56" s="26"/>
      <c r="CH56" s="27"/>
      <c r="CI56" s="25"/>
      <c r="CJ56" s="28"/>
      <c r="CK56" s="24"/>
      <c r="CL56" s="25"/>
      <c r="CM56" s="28"/>
      <c r="CN56" s="24"/>
      <c r="CO56" s="25"/>
      <c r="CP56" s="28"/>
      <c r="CQ56" s="24"/>
      <c r="CR56" s="25"/>
      <c r="CS56" s="28"/>
      <c r="CT56" s="24"/>
      <c r="CU56" s="25"/>
      <c r="CV56" s="28"/>
    </row>
    <row r="57" spans="1:100" x14ac:dyDescent="0.35">
      <c r="A57" s="20">
        <v>7</v>
      </c>
      <c r="B57" s="15">
        <v>3.8637854480781826</v>
      </c>
      <c r="C57" s="16">
        <v>184.65539525349843</v>
      </c>
      <c r="D57" s="17">
        <v>3.2136923715686749E-3</v>
      </c>
      <c r="E57" s="20">
        <v>3.8582743518331593</v>
      </c>
      <c r="F57" s="16">
        <v>184.02585633614223</v>
      </c>
      <c r="G57" s="21">
        <v>3.2169481821449049E-3</v>
      </c>
      <c r="H57" s="15">
        <v>3.7053101881878767</v>
      </c>
      <c r="I57" s="16">
        <v>174.73504962294231</v>
      </c>
      <c r="J57" s="17">
        <v>3.2169481821449049E-3</v>
      </c>
      <c r="K57" s="19">
        <v>3.5251629850386892</v>
      </c>
      <c r="L57" s="18">
        <v>163.59075576045802</v>
      </c>
      <c r="M57" s="22">
        <v>3.2169481821449049E-3</v>
      </c>
      <c r="N57" s="15">
        <v>3.8554437961989043</v>
      </c>
      <c r="O57" s="16">
        <v>175.17518300415026</v>
      </c>
      <c r="P57" s="17">
        <v>3.2317537750805769E-3</v>
      </c>
      <c r="Q57" s="19">
        <v>3.9599250483858963</v>
      </c>
      <c r="R57" s="18">
        <v>186.62488412890906</v>
      </c>
      <c r="S57" s="22">
        <v>9.9172577676585244E-2</v>
      </c>
      <c r="T57" s="15">
        <v>3.9521950511196082</v>
      </c>
      <c r="U57" s="16">
        <v>185.32393453478986</v>
      </c>
      <c r="V57" s="17">
        <v>9.9172577676585244E-2</v>
      </c>
      <c r="W57" s="20">
        <v>3.8299273816457138</v>
      </c>
      <c r="X57" s="16">
        <v>177.46752820860965</v>
      </c>
      <c r="Y57" s="21">
        <v>9.9172577676585244E-2</v>
      </c>
      <c r="Z57" s="15">
        <v>3.6774718777768909</v>
      </c>
      <c r="AA57" s="16">
        <v>167.62355425928817</v>
      </c>
      <c r="AB57" s="17">
        <v>9.9172577676585244E-2</v>
      </c>
      <c r="AC57" s="52">
        <v>3.6637438967175613</v>
      </c>
      <c r="AD57" s="53">
        <v>165.42124270752075</v>
      </c>
      <c r="AE57" s="21">
        <v>9.9172577676585244E-2</v>
      </c>
      <c r="AF57" s="79"/>
      <c r="AG57" s="53"/>
      <c r="AH57" s="17"/>
      <c r="AI57" s="12"/>
      <c r="AJ57" s="53"/>
      <c r="AK57" s="21"/>
      <c r="AO57" s="15"/>
      <c r="AQ57" s="17"/>
      <c r="AT57" s="14"/>
      <c r="AU57" s="15"/>
      <c r="AV57" s="16"/>
      <c r="AW57" s="17"/>
      <c r="AX57" s="20"/>
      <c r="AY57" s="16"/>
      <c r="AZ57" s="21"/>
      <c r="BA57" s="15"/>
      <c r="BB57" s="16"/>
      <c r="BC57" s="17"/>
      <c r="BD57" s="20"/>
      <c r="BE57" s="16"/>
      <c r="BF57" s="21"/>
      <c r="BG57" s="15"/>
      <c r="BH57" s="16"/>
      <c r="BI57" s="17"/>
      <c r="BJ57" s="20"/>
      <c r="BK57" s="16"/>
      <c r="BL57" s="21"/>
      <c r="BM57" s="15"/>
      <c r="BN57" s="16"/>
      <c r="BO57" s="17"/>
      <c r="BP57" s="27"/>
      <c r="BQ57" s="25"/>
      <c r="BR57" s="28"/>
      <c r="BS57" s="24"/>
      <c r="BT57" s="25"/>
      <c r="BU57" s="26"/>
      <c r="BV57" s="15"/>
      <c r="BW57" s="16"/>
      <c r="BX57" s="17"/>
      <c r="BY57" s="27"/>
      <c r="BZ57" s="25"/>
      <c r="CA57" s="28"/>
      <c r="CB57" s="24"/>
      <c r="CC57" s="25"/>
      <c r="CD57" s="26"/>
      <c r="CE57" s="24"/>
      <c r="CF57" s="25"/>
      <c r="CG57" s="26"/>
      <c r="CH57" s="27"/>
      <c r="CI57" s="25"/>
      <c r="CJ57" s="28"/>
      <c r="CK57" s="24"/>
      <c r="CL57" s="25"/>
      <c r="CM57" s="28"/>
      <c r="CN57" s="24"/>
      <c r="CO57" s="25"/>
      <c r="CP57" s="28"/>
      <c r="CQ57" s="24"/>
      <c r="CR57" s="25"/>
      <c r="CS57" s="28"/>
      <c r="CT57" s="24"/>
      <c r="CU57" s="25"/>
      <c r="CV57" s="28"/>
    </row>
    <row r="58" spans="1:100" x14ac:dyDescent="0.35">
      <c r="A58" s="20">
        <v>7.125</v>
      </c>
      <c r="B58" s="15">
        <v>3.8639427611113697</v>
      </c>
      <c r="C58" s="16">
        <v>188.51933801460979</v>
      </c>
      <c r="D58" s="17">
        <v>2.1901149943492799E-3</v>
      </c>
      <c r="E58" s="20">
        <v>3.8584797369574413</v>
      </c>
      <c r="F58" s="16">
        <v>187.88433607309966</v>
      </c>
      <c r="G58" s="21">
        <v>2.1926812965339195E-3</v>
      </c>
      <c r="H58" s="15">
        <v>3.7063412533319604</v>
      </c>
      <c r="I58" s="16">
        <v>178.44139087627428</v>
      </c>
      <c r="J58" s="17">
        <v>2.1926812965339195E-3</v>
      </c>
      <c r="K58" s="19">
        <v>3.5271089031021705</v>
      </c>
      <c r="L58" s="18">
        <v>167.1178646635602</v>
      </c>
      <c r="M58" s="22">
        <v>2.1926812965339195E-3</v>
      </c>
      <c r="N58" s="15">
        <v>3.8557712776175701</v>
      </c>
      <c r="O58" s="16">
        <v>179.03095428176783</v>
      </c>
      <c r="P58" s="17">
        <v>2.2024938738744618E-3</v>
      </c>
      <c r="Q58" s="19">
        <v>3.9477211061880979</v>
      </c>
      <c r="R58" s="18">
        <v>190.57260523509717</v>
      </c>
      <c r="S58" s="22">
        <v>8.0001330134370663E-2</v>
      </c>
      <c r="T58" s="15">
        <v>3.9400791073181756</v>
      </c>
      <c r="U58" s="16">
        <v>189.26401364210804</v>
      </c>
      <c r="V58" s="17">
        <v>8.0001330134370663E-2</v>
      </c>
      <c r="W58" s="20">
        <v>3.8191632295660245</v>
      </c>
      <c r="X58" s="16">
        <v>181.28669143817567</v>
      </c>
      <c r="Y58" s="21">
        <v>8.0001330134370663E-2</v>
      </c>
      <c r="Z58" s="15">
        <v>3.6683485806739005</v>
      </c>
      <c r="AA58" s="16">
        <v>171.29190283996206</v>
      </c>
      <c r="AB58" s="17">
        <v>8.0001330134370663E-2</v>
      </c>
      <c r="AC58" s="52">
        <v>3.6547691831566089</v>
      </c>
      <c r="AD58" s="53">
        <v>169.07601189067736</v>
      </c>
      <c r="AE58" s="21">
        <v>8.0001330134370663E-2</v>
      </c>
      <c r="AF58" s="79"/>
      <c r="AG58" s="53"/>
      <c r="AH58" s="17"/>
      <c r="AI58" s="12"/>
      <c r="AJ58" s="53"/>
      <c r="AK58" s="21"/>
      <c r="AO58" s="15"/>
      <c r="AQ58" s="17"/>
      <c r="AT58" s="14"/>
      <c r="AU58" s="15"/>
      <c r="AV58" s="16"/>
      <c r="AW58" s="17"/>
      <c r="AX58" s="20"/>
      <c r="AY58" s="16"/>
      <c r="AZ58" s="21"/>
      <c r="BA58" s="15"/>
      <c r="BB58" s="16"/>
      <c r="BC58" s="17"/>
      <c r="BD58" s="20"/>
      <c r="BE58" s="16"/>
      <c r="BF58" s="21"/>
      <c r="BG58" s="15"/>
      <c r="BH58" s="16"/>
      <c r="BI58" s="17"/>
      <c r="BJ58" s="20"/>
      <c r="BK58" s="16"/>
      <c r="BL58" s="21"/>
      <c r="BM58" s="15"/>
      <c r="BN58" s="16"/>
      <c r="BO58" s="17"/>
      <c r="BP58" s="27"/>
      <c r="BQ58" s="25"/>
      <c r="BR58" s="28"/>
      <c r="BS58" s="24"/>
      <c r="BT58" s="25"/>
      <c r="BU58" s="26"/>
      <c r="BV58" s="15"/>
      <c r="BW58" s="16"/>
      <c r="BX58" s="17"/>
      <c r="BY58" s="27"/>
      <c r="BZ58" s="25"/>
      <c r="CA58" s="28"/>
      <c r="CB58" s="24"/>
      <c r="CC58" s="25"/>
      <c r="CD58" s="26"/>
      <c r="CE58" s="24"/>
      <c r="CF58" s="25"/>
      <c r="CG58" s="26"/>
      <c r="CH58" s="27"/>
      <c r="CI58" s="25"/>
      <c r="CJ58" s="28"/>
      <c r="CK58" s="24"/>
      <c r="CL58" s="25"/>
      <c r="CM58" s="28"/>
      <c r="CN58" s="24"/>
      <c r="CO58" s="25"/>
      <c r="CP58" s="28"/>
      <c r="CQ58" s="24"/>
      <c r="CR58" s="25"/>
      <c r="CS58" s="28"/>
      <c r="CT58" s="24"/>
      <c r="CU58" s="25"/>
      <c r="CV58" s="28"/>
    </row>
    <row r="59" spans="1:100" x14ac:dyDescent="0.35">
      <c r="A59" s="20">
        <v>7.25</v>
      </c>
      <c r="B59" s="15">
        <v>3.864598981370436</v>
      </c>
      <c r="C59" s="16">
        <v>192.38393699598024</v>
      </c>
      <c r="D59" s="17">
        <v>1.4929346971711999E-3</v>
      </c>
      <c r="E59" s="20">
        <v>3.8591938471300486</v>
      </c>
      <c r="F59" s="16">
        <v>191.74352992022972</v>
      </c>
      <c r="G59" s="21">
        <v>1.4948405729808764E-3</v>
      </c>
      <c r="H59" s="15">
        <v>3.7078208020171748</v>
      </c>
      <c r="I59" s="16">
        <v>182.14921167829146</v>
      </c>
      <c r="J59" s="17">
        <v>1.4948405729808764E-3</v>
      </c>
      <c r="K59" s="19">
        <v>3.5294337747502542</v>
      </c>
      <c r="L59" s="18">
        <v>170.64729843831046</v>
      </c>
      <c r="M59" s="22">
        <v>1.4948405729808764E-3</v>
      </c>
      <c r="N59" s="15">
        <v>3.8565933535515318</v>
      </c>
      <c r="O59" s="16">
        <v>182.88754763531938</v>
      </c>
      <c r="P59" s="17">
        <v>1.5013213657257755E-3</v>
      </c>
      <c r="Q59" s="19">
        <v>3.9373874296877349</v>
      </c>
      <c r="R59" s="18">
        <v>194.5099926647849</v>
      </c>
      <c r="S59" s="22">
        <v>6.455434193847534E-2</v>
      </c>
      <c r="T59" s="15">
        <v>3.9298264165970029</v>
      </c>
      <c r="U59" s="16">
        <v>193.19384005870504</v>
      </c>
      <c r="V59" s="17">
        <v>6.455434193847534E-2</v>
      </c>
      <c r="W59" s="20">
        <v>3.8101532273788949</v>
      </c>
      <c r="X59" s="16">
        <v>185.09684466555456</v>
      </c>
      <c r="Y59" s="21">
        <v>6.455434193847534E-2</v>
      </c>
      <c r="Z59" s="15">
        <v>3.6608488814052835</v>
      </c>
      <c r="AA59" s="16">
        <v>174.95275172136735</v>
      </c>
      <c r="AB59" s="17">
        <v>6.455434193847534E-2</v>
      </c>
      <c r="AC59" s="52">
        <v>3.6474067274596691</v>
      </c>
      <c r="AD59" s="53">
        <v>172.72341861813703</v>
      </c>
      <c r="AE59" s="21">
        <v>6.455434193847534E-2</v>
      </c>
      <c r="AF59" s="79"/>
      <c r="AG59" s="53"/>
      <c r="AH59" s="17"/>
      <c r="AI59" s="12"/>
      <c r="AJ59" s="53"/>
      <c r="AK59" s="21"/>
      <c r="AO59" s="15"/>
      <c r="AQ59" s="17"/>
      <c r="AT59" s="14"/>
      <c r="AU59" s="15"/>
      <c r="AV59" s="16"/>
      <c r="AW59" s="17"/>
      <c r="AX59" s="20"/>
      <c r="AY59" s="16"/>
      <c r="AZ59" s="21"/>
      <c r="BA59" s="15"/>
      <c r="BB59" s="16"/>
      <c r="BC59" s="17"/>
      <c r="BD59" s="20"/>
      <c r="BE59" s="16"/>
      <c r="BF59" s="21"/>
      <c r="BG59" s="15"/>
      <c r="BH59" s="16"/>
      <c r="BI59" s="17"/>
      <c r="BJ59" s="20"/>
      <c r="BK59" s="16"/>
      <c r="BL59" s="21"/>
      <c r="BM59" s="15"/>
      <c r="BN59" s="16"/>
      <c r="BO59" s="17"/>
      <c r="BP59" s="27"/>
      <c r="BQ59" s="25"/>
      <c r="BR59" s="28"/>
      <c r="BS59" s="24"/>
      <c r="BT59" s="25"/>
      <c r="BU59" s="26"/>
      <c r="BV59" s="15"/>
      <c r="BW59" s="16"/>
      <c r="BX59" s="17"/>
      <c r="BY59" s="27"/>
      <c r="BZ59" s="25"/>
      <c r="CA59" s="28"/>
      <c r="CB59" s="24"/>
      <c r="CC59" s="25"/>
      <c r="CD59" s="26"/>
      <c r="CE59" s="24"/>
      <c r="CF59" s="25"/>
      <c r="CG59" s="26"/>
      <c r="CH59" s="27"/>
      <c r="CI59" s="25"/>
      <c r="CJ59" s="28"/>
      <c r="CK59" s="24"/>
      <c r="CL59" s="25"/>
      <c r="CM59" s="28"/>
      <c r="CN59" s="24"/>
      <c r="CO59" s="25"/>
      <c r="CP59" s="28"/>
      <c r="CQ59" s="24"/>
      <c r="CR59" s="25"/>
      <c r="CS59" s="28"/>
      <c r="CT59" s="24"/>
      <c r="CU59" s="25"/>
      <c r="CV59" s="28"/>
    </row>
    <row r="60" spans="1:100" x14ac:dyDescent="0.35">
      <c r="A60" s="20">
        <v>7.375</v>
      </c>
      <c r="B60" s="15">
        <v>3.8719727624574216</v>
      </c>
      <c r="C60" s="16">
        <v>196.25590975843767</v>
      </c>
      <c r="D60" s="17">
        <v>1.0190561240601219E-3</v>
      </c>
      <c r="E60" s="20">
        <v>3.8666086633660295</v>
      </c>
      <c r="F60" s="16">
        <v>195.61013858359576</v>
      </c>
      <c r="G60" s="21">
        <v>1.0205288435541063E-3</v>
      </c>
      <c r="H60" s="15">
        <v>3.7160367704476811</v>
      </c>
      <c r="I60" s="16">
        <v>185.86524844873915</v>
      </c>
      <c r="J60" s="17">
        <v>1.0205288435541063E-3</v>
      </c>
      <c r="K60" s="19">
        <v>3.5385346072978359</v>
      </c>
      <c r="L60" s="18">
        <v>174.18583304560829</v>
      </c>
      <c r="M60" s="22">
        <v>1.0205288435541063E-3</v>
      </c>
      <c r="N60" s="15">
        <v>3.8647404922748758</v>
      </c>
      <c r="O60" s="16">
        <v>186.75228812759426</v>
      </c>
      <c r="P60" s="17">
        <v>1.0248080135209555E-3</v>
      </c>
      <c r="Q60" s="19">
        <v>3.9458737734410967</v>
      </c>
      <c r="R60" s="18">
        <v>198.455866438226</v>
      </c>
      <c r="S60" s="22">
        <v>5.2122227290233837E-2</v>
      </c>
      <c r="T60" s="15">
        <v>3.9383889185727949</v>
      </c>
      <c r="U60" s="16">
        <v>197.13222897727783</v>
      </c>
      <c r="V60" s="17">
        <v>5.2122227290233837E-2</v>
      </c>
      <c r="W60" s="20">
        <v>3.8198818891883612</v>
      </c>
      <c r="X60" s="16">
        <v>188.91672655474292</v>
      </c>
      <c r="Y60" s="21">
        <v>5.2122227290233837E-2</v>
      </c>
      <c r="Z60" s="15">
        <v>3.6719959102381088</v>
      </c>
      <c r="AA60" s="16">
        <v>178.62474763160546</v>
      </c>
      <c r="AB60" s="17">
        <v>5.2122227290233837E-2</v>
      </c>
      <c r="AC60" s="52">
        <v>3.6586829927735587</v>
      </c>
      <c r="AD60" s="53">
        <v>176.38210161091058</v>
      </c>
      <c r="AE60" s="21">
        <v>5.2122227290233837E-2</v>
      </c>
      <c r="AF60" s="79"/>
      <c r="AG60" s="53"/>
      <c r="AH60" s="17"/>
      <c r="AI60" s="12"/>
      <c r="AJ60" s="53"/>
      <c r="AK60" s="21"/>
      <c r="AO60" s="15"/>
      <c r="AQ60" s="17"/>
      <c r="AT60" s="14"/>
      <c r="AU60" s="15"/>
      <c r="AV60" s="16"/>
      <c r="AW60" s="17"/>
      <c r="AX60" s="20"/>
      <c r="AY60" s="16"/>
      <c r="AZ60" s="21"/>
      <c r="BA60" s="15"/>
      <c r="BB60" s="16"/>
      <c r="BC60" s="17"/>
      <c r="BD60" s="20"/>
      <c r="BE60" s="16"/>
      <c r="BF60" s="21"/>
      <c r="BG60" s="15"/>
      <c r="BH60" s="16"/>
      <c r="BI60" s="17"/>
      <c r="BJ60" s="20"/>
      <c r="BK60" s="16"/>
      <c r="BL60" s="21"/>
      <c r="BM60" s="15"/>
      <c r="BN60" s="16"/>
      <c r="BO60" s="17"/>
      <c r="BP60" s="27"/>
      <c r="BQ60" s="25"/>
      <c r="BR60" s="28"/>
      <c r="BS60" s="24"/>
      <c r="BT60" s="25"/>
      <c r="BU60" s="26"/>
      <c r="BV60" s="15"/>
      <c r="BW60" s="16"/>
      <c r="BX60" s="17"/>
      <c r="BY60" s="27"/>
      <c r="BZ60" s="25"/>
      <c r="CA60" s="28"/>
      <c r="CB60" s="24"/>
      <c r="CC60" s="25"/>
      <c r="CD60" s="26"/>
      <c r="CE60" s="24"/>
      <c r="CF60" s="25"/>
      <c r="CG60" s="26"/>
      <c r="CH60" s="27"/>
      <c r="CI60" s="25"/>
      <c r="CJ60" s="28"/>
      <c r="CK60" s="24"/>
      <c r="CL60" s="25"/>
      <c r="CM60" s="28"/>
      <c r="CN60" s="24"/>
      <c r="CO60" s="25"/>
      <c r="CP60" s="28"/>
      <c r="CQ60" s="24"/>
      <c r="CR60" s="25"/>
      <c r="CS60" s="28"/>
      <c r="CT60" s="24"/>
      <c r="CU60" s="25"/>
      <c r="CV60" s="28"/>
    </row>
    <row r="61" spans="1:100" x14ac:dyDescent="0.35">
      <c r="A61" s="20">
        <v>7.5</v>
      </c>
      <c r="B61" s="15">
        <v>3.8903693637693397</v>
      </c>
      <c r="C61" s="16">
        <v>200.14627912220701</v>
      </c>
      <c r="D61" s="17">
        <v>6.9678579046967149E-4</v>
      </c>
      <c r="E61" s="20">
        <v>3.8850495387713502</v>
      </c>
      <c r="F61" s="16">
        <v>199.4951881223671</v>
      </c>
      <c r="G61" s="21">
        <v>6.9787251497350469E-4</v>
      </c>
      <c r="H61" s="15">
        <v>3.7354095669266836</v>
      </c>
      <c r="I61" s="16">
        <v>189.60065801566583</v>
      </c>
      <c r="J61" s="17">
        <v>6.9787251497350469E-4</v>
      </c>
      <c r="K61" s="19">
        <v>3.5589397228514428</v>
      </c>
      <c r="L61" s="18">
        <v>177.74477276845974</v>
      </c>
      <c r="M61" s="22">
        <v>6.9787251497350469E-4</v>
      </c>
      <c r="N61" s="15">
        <v>3.8850148358993937</v>
      </c>
      <c r="O61" s="16">
        <v>190.63730296349365</v>
      </c>
      <c r="P61" s="17">
        <v>7.0069096033547956E-4</v>
      </c>
      <c r="Q61" s="19">
        <v>3.9665522565190665</v>
      </c>
      <c r="R61" s="18">
        <v>202.42241869474506</v>
      </c>
      <c r="S61" s="22">
        <v>4.2174715300525883E-2</v>
      </c>
      <c r="T61" s="15">
        <v>3.9591385410246192</v>
      </c>
      <c r="U61" s="16">
        <v>201.09136751830246</v>
      </c>
      <c r="V61" s="17">
        <v>4.2174715300525883E-2</v>
      </c>
      <c r="W61" s="20">
        <v>3.841716280717447</v>
      </c>
      <c r="X61" s="16">
        <v>192.75844283546036</v>
      </c>
      <c r="Y61" s="21">
        <v>4.2174715300525883E-2</v>
      </c>
      <c r="Z61" s="15">
        <v>3.6951499270092465</v>
      </c>
      <c r="AA61" s="16">
        <v>182.31989755861471</v>
      </c>
      <c r="AB61" s="17">
        <v>4.2174715300525883E-2</v>
      </c>
      <c r="AC61" s="52">
        <v>3.6819579943503586</v>
      </c>
      <c r="AD61" s="53">
        <v>180.06405960526095</v>
      </c>
      <c r="AE61" s="21">
        <v>4.2174715300525883E-2</v>
      </c>
      <c r="AF61" s="79"/>
      <c r="AG61" s="53"/>
      <c r="AH61" s="17"/>
      <c r="AI61" s="12"/>
      <c r="AJ61" s="53"/>
      <c r="AK61" s="21"/>
      <c r="AO61" s="15"/>
      <c r="AQ61" s="17"/>
      <c r="AT61" s="14"/>
      <c r="AU61" s="15"/>
      <c r="AV61" s="16"/>
      <c r="AW61" s="17"/>
      <c r="AX61" s="20"/>
      <c r="AY61" s="16"/>
      <c r="AZ61" s="21"/>
      <c r="BA61" s="15"/>
      <c r="BB61" s="16"/>
      <c r="BC61" s="17"/>
      <c r="BD61" s="20"/>
      <c r="BE61" s="16"/>
      <c r="BF61" s="21"/>
      <c r="BG61" s="15"/>
      <c r="BH61" s="16"/>
      <c r="BI61" s="17"/>
      <c r="BJ61" s="20"/>
      <c r="BK61" s="16"/>
      <c r="BL61" s="21"/>
      <c r="BM61" s="15"/>
      <c r="BN61" s="16"/>
      <c r="BO61" s="17"/>
      <c r="BP61" s="27"/>
      <c r="BQ61" s="25"/>
      <c r="BR61" s="28"/>
      <c r="BS61" s="24"/>
      <c r="BT61" s="25"/>
      <c r="BU61" s="26"/>
      <c r="BV61" s="15"/>
      <c r="BW61" s="16"/>
      <c r="BX61" s="17"/>
      <c r="BY61" s="27"/>
      <c r="BZ61" s="25"/>
      <c r="CA61" s="28"/>
      <c r="CB61" s="24"/>
      <c r="CC61" s="25"/>
      <c r="CD61" s="26"/>
      <c r="CE61" s="24"/>
      <c r="CF61" s="25"/>
      <c r="CG61" s="26"/>
      <c r="CH61" s="27"/>
      <c r="CI61" s="25"/>
      <c r="CJ61" s="28"/>
      <c r="CK61" s="24"/>
      <c r="CL61" s="25"/>
      <c r="CM61" s="28"/>
      <c r="CN61" s="24"/>
      <c r="CO61" s="25"/>
      <c r="CP61" s="28"/>
      <c r="CQ61" s="24"/>
      <c r="CR61" s="25"/>
      <c r="CS61" s="28"/>
      <c r="CT61" s="24"/>
      <c r="CU61" s="25"/>
      <c r="CV61" s="28"/>
    </row>
    <row r="62" spans="1:100" x14ac:dyDescent="0.35">
      <c r="A62" s="20">
        <v>7.625</v>
      </c>
      <c r="B62" s="15">
        <v>3.9126529799303364</v>
      </c>
      <c r="C62" s="16">
        <v>204.05893210213733</v>
      </c>
      <c r="D62" s="17">
        <v>4.7750886286367853E-4</v>
      </c>
      <c r="E62" s="20">
        <v>3.9073868021497069</v>
      </c>
      <c r="F62" s="16">
        <v>203.40257492451681</v>
      </c>
      <c r="G62" s="21">
        <v>4.7830789971744126E-4</v>
      </c>
      <c r="H62" s="15">
        <v>3.758710185290016</v>
      </c>
      <c r="I62" s="16">
        <v>193.35936820095586</v>
      </c>
      <c r="J62" s="17">
        <v>4.7830789971744126E-4</v>
      </c>
      <c r="K62" s="19">
        <v>3.5833079875328488</v>
      </c>
      <c r="L62" s="18">
        <v>181.3280807559926</v>
      </c>
      <c r="M62" s="22">
        <v>4.7830789971744126E-4</v>
      </c>
      <c r="N62" s="15">
        <v>3.9095704097886217</v>
      </c>
      <c r="O62" s="16">
        <v>194.54687337328227</v>
      </c>
      <c r="P62" s="17">
        <v>4.8016535240162384E-4</v>
      </c>
      <c r="Q62" s="19">
        <v>3.9862829907657167</v>
      </c>
      <c r="R62" s="18">
        <v>206.40870168551078</v>
      </c>
      <c r="S62" s="22">
        <v>3.4239647848155877E-2</v>
      </c>
      <c r="T62" s="15">
        <v>3.9789402266279139</v>
      </c>
      <c r="U62" s="16">
        <v>205.07030774493037</v>
      </c>
      <c r="V62" s="17">
        <v>3.4239647848155877E-2</v>
      </c>
      <c r="W62" s="20">
        <v>3.8626040777223003</v>
      </c>
      <c r="X62" s="16">
        <v>196.62104691318265</v>
      </c>
      <c r="Y62" s="21">
        <v>3.4239647848155877E-2</v>
      </c>
      <c r="Z62" s="15">
        <v>3.7173575758438213</v>
      </c>
      <c r="AA62" s="16">
        <v>186.03725513445855</v>
      </c>
      <c r="AB62" s="17">
        <v>3.4239647848155877E-2</v>
      </c>
      <c r="AC62" s="52">
        <v>3.7042869867624955</v>
      </c>
      <c r="AD62" s="53">
        <v>183.76834659202345</v>
      </c>
      <c r="AE62" s="21">
        <v>3.4239647848155877E-2</v>
      </c>
      <c r="AF62" s="79"/>
      <c r="AG62" s="53"/>
      <c r="AH62" s="17"/>
      <c r="AI62" s="12"/>
      <c r="AJ62" s="53"/>
      <c r="AK62" s="21"/>
      <c r="AO62" s="15"/>
      <c r="AQ62" s="17"/>
      <c r="AT62" s="14"/>
      <c r="AU62" s="15"/>
      <c r="AV62" s="16"/>
      <c r="AW62" s="17"/>
      <c r="AX62" s="20"/>
      <c r="AY62" s="16"/>
      <c r="AZ62" s="21"/>
      <c r="BA62" s="15"/>
      <c r="BB62" s="16"/>
      <c r="BC62" s="17"/>
      <c r="BD62" s="20"/>
      <c r="BE62" s="16"/>
      <c r="BF62" s="21"/>
      <c r="BG62" s="15"/>
      <c r="BH62" s="16"/>
      <c r="BI62" s="17"/>
      <c r="BJ62" s="20"/>
      <c r="BK62" s="16"/>
      <c r="BL62" s="21"/>
      <c r="BM62" s="15"/>
      <c r="BN62" s="16"/>
      <c r="BO62" s="17"/>
      <c r="BP62" s="27"/>
      <c r="BQ62" s="25"/>
      <c r="BR62" s="28"/>
      <c r="BS62" s="24"/>
      <c r="BT62" s="25"/>
      <c r="BU62" s="26"/>
      <c r="BV62" s="15"/>
      <c r="BW62" s="16"/>
      <c r="BX62" s="17"/>
      <c r="BY62" s="27"/>
      <c r="BZ62" s="25"/>
      <c r="CA62" s="28"/>
      <c r="CB62" s="24"/>
      <c r="CC62" s="25"/>
      <c r="CD62" s="26"/>
      <c r="CE62" s="24"/>
      <c r="CF62" s="25"/>
      <c r="CG62" s="26"/>
      <c r="CH62" s="27"/>
      <c r="CI62" s="25"/>
      <c r="CJ62" s="28"/>
      <c r="CK62" s="24"/>
      <c r="CL62" s="25"/>
      <c r="CM62" s="28"/>
      <c r="CN62" s="24"/>
      <c r="CO62" s="25"/>
      <c r="CP62" s="28"/>
      <c r="CQ62" s="24"/>
      <c r="CR62" s="25"/>
      <c r="CS62" s="28"/>
      <c r="CT62" s="24"/>
      <c r="CU62" s="25"/>
      <c r="CV62" s="28"/>
    </row>
    <row r="63" spans="1:100" x14ac:dyDescent="0.35">
      <c r="A63" s="20">
        <v>7.75</v>
      </c>
      <c r="B63" s="15">
        <v>3.9286476183555314</v>
      </c>
      <c r="C63" s="16">
        <v>207.98757972049287</v>
      </c>
      <c r="D63" s="17">
        <v>3.2820839552350346E-4</v>
      </c>
      <c r="E63" s="20">
        <v>3.9234299072126295</v>
      </c>
      <c r="F63" s="16">
        <v>207.32600483172945</v>
      </c>
      <c r="G63" s="21">
        <v>3.2877381968262557E-4</v>
      </c>
      <c r="H63" s="15">
        <v>3.7757525466568524</v>
      </c>
      <c r="I63" s="16">
        <v>197.13512074761272</v>
      </c>
      <c r="J63" s="17">
        <v>3.2877381968262557E-4</v>
      </c>
      <c r="K63" s="19">
        <v>3.6014596354934567</v>
      </c>
      <c r="L63" s="18">
        <v>184.92954039148606</v>
      </c>
      <c r="M63" s="22">
        <v>3.2877381968262557E-4</v>
      </c>
      <c r="N63" s="15">
        <v>3.9275083980358896</v>
      </c>
      <c r="O63" s="16">
        <v>198.47438177131815</v>
      </c>
      <c r="P63" s="17">
        <v>3.3000037147382343E-4</v>
      </c>
      <c r="Q63" s="19">
        <v>4.0021643184662219</v>
      </c>
      <c r="R63" s="18">
        <v>210.41086600397699</v>
      </c>
      <c r="S63" s="22">
        <v>2.7912207947110523E-2</v>
      </c>
      <c r="T63" s="15">
        <v>3.9948910646651914</v>
      </c>
      <c r="U63" s="16">
        <v>209.06519880959556</v>
      </c>
      <c r="V63" s="17">
        <v>2.7912207947110523E-2</v>
      </c>
      <c r="W63" s="20">
        <v>3.8796152798049355</v>
      </c>
      <c r="X63" s="16">
        <v>200.50066219298759</v>
      </c>
      <c r="Y63" s="21">
        <v>2.7912207947110523E-2</v>
      </c>
      <c r="Z63" s="15">
        <v>3.7356564363031852</v>
      </c>
      <c r="AA63" s="16">
        <v>189.77291157076172</v>
      </c>
      <c r="AB63" s="17">
        <v>2.7912207947110523E-2</v>
      </c>
      <c r="AC63" s="52">
        <v>3.7227047136805327</v>
      </c>
      <c r="AD63" s="53">
        <v>187.49105130570399</v>
      </c>
      <c r="AE63" s="21">
        <v>2.7912207947110523E-2</v>
      </c>
      <c r="AF63" s="79"/>
      <c r="AG63" s="53"/>
      <c r="AH63" s="17"/>
      <c r="AI63" s="12"/>
      <c r="AJ63" s="53"/>
      <c r="AK63" s="21"/>
      <c r="AO63" s="15"/>
      <c r="AQ63" s="17"/>
      <c r="AT63" s="14"/>
      <c r="AU63" s="15"/>
      <c r="AV63" s="16"/>
      <c r="AW63" s="17"/>
      <c r="AX63" s="20"/>
      <c r="AY63" s="16"/>
      <c r="AZ63" s="21"/>
      <c r="BA63" s="15"/>
      <c r="BB63" s="16"/>
      <c r="BC63" s="17"/>
      <c r="BD63" s="20"/>
      <c r="BE63" s="16"/>
      <c r="BF63" s="21"/>
      <c r="BG63" s="15"/>
      <c r="BH63" s="16"/>
      <c r="BI63" s="17"/>
      <c r="BJ63" s="20"/>
      <c r="BK63" s="16"/>
      <c r="BL63" s="21"/>
      <c r="BM63" s="15"/>
      <c r="BN63" s="16"/>
      <c r="BO63" s="17"/>
      <c r="BP63" s="27"/>
      <c r="BQ63" s="25"/>
      <c r="BR63" s="28"/>
      <c r="BS63" s="24"/>
      <c r="BT63" s="25"/>
      <c r="BU63" s="26"/>
      <c r="BV63" s="15"/>
      <c r="BW63" s="16"/>
      <c r="BX63" s="17"/>
      <c r="BY63" s="27"/>
      <c r="BZ63" s="25"/>
      <c r="CA63" s="28"/>
      <c r="CB63" s="24"/>
      <c r="CC63" s="25"/>
      <c r="CD63" s="26"/>
      <c r="CE63" s="24"/>
      <c r="CF63" s="25"/>
      <c r="CG63" s="26"/>
      <c r="CH63" s="27"/>
      <c r="CI63" s="25"/>
      <c r="CJ63" s="28"/>
      <c r="CK63" s="24"/>
      <c r="CL63" s="25"/>
      <c r="CM63" s="28"/>
      <c r="CN63" s="24"/>
      <c r="CO63" s="25"/>
      <c r="CP63" s="28"/>
      <c r="CQ63" s="24"/>
      <c r="CR63" s="25"/>
      <c r="CS63" s="28"/>
      <c r="CT63" s="24"/>
      <c r="CU63" s="25"/>
      <c r="CV63" s="28"/>
    </row>
    <row r="64" spans="1:100" x14ac:dyDescent="0.35">
      <c r="A64" s="20">
        <v>7.875</v>
      </c>
      <c r="B64" s="15">
        <v>3.9338336880298019</v>
      </c>
      <c r="C64" s="16">
        <v>211.92141340852268</v>
      </c>
      <c r="D64" s="17">
        <v>2.2647792319053692E-4</v>
      </c>
      <c r="E64" s="20">
        <v>3.9286627694427159</v>
      </c>
      <c r="F64" s="16">
        <v>211.25466760117217</v>
      </c>
      <c r="G64" s="21">
        <v>2.2687664618432861E-4</v>
      </c>
      <c r="H64" s="15">
        <v>3.7818811777555115</v>
      </c>
      <c r="I64" s="16">
        <v>200.91700192536823</v>
      </c>
      <c r="J64" s="17">
        <v>2.2687664618432861E-4</v>
      </c>
      <c r="K64" s="19">
        <v>3.6085815882789118</v>
      </c>
      <c r="L64" s="18">
        <v>188.53812197976498</v>
      </c>
      <c r="M64" s="22">
        <v>2.2687664618432861E-4</v>
      </c>
      <c r="N64" s="15">
        <v>3.9337115382775472</v>
      </c>
      <c r="O64" s="16">
        <v>202.4080933095957</v>
      </c>
      <c r="P64" s="17">
        <v>2.2768941662774404E-4</v>
      </c>
      <c r="Q64" s="19">
        <v>4.0034873187822706</v>
      </c>
      <c r="R64" s="18">
        <v>214.41435332275927</v>
      </c>
      <c r="S64" s="22">
        <v>2.2853093512192724E-2</v>
      </c>
      <c r="T64" s="15">
        <v>3.9962715488712934</v>
      </c>
      <c r="U64" s="16">
        <v>213.06147035846686</v>
      </c>
      <c r="V64" s="17">
        <v>2.2853093512192724E-2</v>
      </c>
      <c r="W64" s="20">
        <v>3.881871684908166</v>
      </c>
      <c r="X64" s="16">
        <v>204.38253387789575</v>
      </c>
      <c r="Y64" s="21">
        <v>2.2853093512192724E-2</v>
      </c>
      <c r="Z64" s="15">
        <v>3.7389766230880723</v>
      </c>
      <c r="AA64" s="16">
        <v>193.51188819384979</v>
      </c>
      <c r="AB64" s="17">
        <v>2.2853093512192724E-2</v>
      </c>
      <c r="AC64" s="52">
        <v>3.7261245201862967</v>
      </c>
      <c r="AD64" s="53">
        <v>191.21717582589028</v>
      </c>
      <c r="AE64" s="21">
        <v>2.2853093512192724E-2</v>
      </c>
      <c r="AF64" s="79"/>
      <c r="AG64" s="53"/>
      <c r="AH64" s="17"/>
      <c r="AI64" s="12"/>
      <c r="AJ64" s="53"/>
      <c r="AK64" s="21"/>
      <c r="AO64" s="15"/>
      <c r="AQ64" s="17"/>
      <c r="AT64" s="14"/>
      <c r="AU64" s="15"/>
      <c r="AV64" s="16"/>
      <c r="AW64" s="17"/>
      <c r="AX64" s="20"/>
      <c r="AY64" s="16"/>
      <c r="AZ64" s="21"/>
      <c r="BA64" s="15"/>
      <c r="BB64" s="16"/>
      <c r="BC64" s="17"/>
      <c r="BD64" s="20"/>
      <c r="BE64" s="16"/>
      <c r="BF64" s="21"/>
      <c r="BG64" s="15"/>
      <c r="BH64" s="16"/>
      <c r="BI64" s="17"/>
      <c r="BJ64" s="20"/>
      <c r="BK64" s="16"/>
      <c r="BL64" s="21"/>
      <c r="BM64" s="15"/>
      <c r="BN64" s="16"/>
      <c r="BO64" s="17"/>
      <c r="BP64" s="27"/>
      <c r="BQ64" s="25"/>
      <c r="BR64" s="28"/>
      <c r="BS64" s="24"/>
      <c r="BT64" s="25"/>
      <c r="BU64" s="26"/>
      <c r="BV64" s="15"/>
      <c r="BW64" s="16"/>
      <c r="BX64" s="17"/>
      <c r="BY64" s="27"/>
      <c r="BZ64" s="25"/>
      <c r="CA64" s="28"/>
      <c r="CB64" s="24"/>
      <c r="CC64" s="25"/>
      <c r="CD64" s="26"/>
      <c r="CE64" s="24"/>
      <c r="CF64" s="25"/>
      <c r="CG64" s="26"/>
      <c r="CH64" s="27"/>
      <c r="CI64" s="25"/>
      <c r="CJ64" s="28"/>
      <c r="CK64" s="24"/>
      <c r="CL64" s="25"/>
      <c r="CM64" s="28"/>
      <c r="CN64" s="24"/>
      <c r="CO64" s="25"/>
      <c r="CP64" s="28"/>
      <c r="CQ64" s="24"/>
      <c r="CR64" s="25"/>
      <c r="CS64" s="28"/>
      <c r="CT64" s="24"/>
      <c r="CU64" s="25"/>
      <c r="CV64" s="28"/>
    </row>
    <row r="65" spans="1:100" x14ac:dyDescent="0.35">
      <c r="A65" s="20">
        <v>8</v>
      </c>
      <c r="B65" s="15">
        <v>3.9335757649554881</v>
      </c>
      <c r="C65" s="16">
        <v>215.85498917347817</v>
      </c>
      <c r="D65" s="17">
        <v>1.5703178686599201E-4</v>
      </c>
      <c r="E65" s="20">
        <v>3.9284478109585863</v>
      </c>
      <c r="F65" s="16">
        <v>215.18311541213075</v>
      </c>
      <c r="G65" s="21">
        <v>1.5731765180017953E-4</v>
      </c>
      <c r="H65" s="15">
        <v>3.7824558609715364</v>
      </c>
      <c r="I65" s="16">
        <v>204.69945778633976</v>
      </c>
      <c r="J65" s="17">
        <v>1.5731765180017953E-4</v>
      </c>
      <c r="K65" s="19">
        <v>3.6100311362522679</v>
      </c>
      <c r="L65" s="18">
        <v>192.14815311601726</v>
      </c>
      <c r="M65" s="22">
        <v>1.5731765180017953E-4</v>
      </c>
      <c r="N65" s="15">
        <v>3.9339270093322858</v>
      </c>
      <c r="O65" s="16">
        <v>206.34202031892798</v>
      </c>
      <c r="P65" s="17">
        <v>1.5786000633453816E-4</v>
      </c>
      <c r="Q65" s="19">
        <v>3.9972726214445213</v>
      </c>
      <c r="R65" s="18">
        <v>218.41162594420379</v>
      </c>
      <c r="S65" s="22">
        <v>1.8797280496867397E-2</v>
      </c>
      <c r="T65" s="15">
        <v>3.9901218250816548</v>
      </c>
      <c r="U65" s="16">
        <v>217.05159218354851</v>
      </c>
      <c r="V65" s="17">
        <v>1.8797280496867397E-2</v>
      </c>
      <c r="W65" s="20">
        <v>3.8767062895956022</v>
      </c>
      <c r="X65" s="16">
        <v>208.25924016749136</v>
      </c>
      <c r="Y65" s="21">
        <v>1.8797280496867397E-2</v>
      </c>
      <c r="Z65" s="15">
        <v>3.7350044520697043</v>
      </c>
      <c r="AA65" s="16">
        <v>197.2468926459195</v>
      </c>
      <c r="AB65" s="17">
        <v>1.8797280496867397E-2</v>
      </c>
      <c r="AC65" s="52">
        <v>3.7222638202650362</v>
      </c>
      <c r="AD65" s="53">
        <v>194.93943964615531</v>
      </c>
      <c r="AE65" s="21">
        <v>1.8797280496867397E-2</v>
      </c>
      <c r="AF65" s="79"/>
      <c r="AG65" s="53"/>
      <c r="AH65" s="17"/>
      <c r="AI65" s="12"/>
      <c r="AJ65" s="53"/>
      <c r="AK65" s="21"/>
      <c r="AO65" s="15"/>
      <c r="AQ65" s="17"/>
      <c r="AT65" s="14"/>
      <c r="AU65" s="15"/>
      <c r="AV65" s="16"/>
      <c r="AW65" s="17"/>
      <c r="AX65" s="20"/>
      <c r="AY65" s="16"/>
      <c r="AZ65" s="21"/>
      <c r="BA65" s="15"/>
      <c r="BB65" s="16"/>
      <c r="BC65" s="17"/>
      <c r="BD65" s="20"/>
      <c r="BE65" s="16"/>
      <c r="BF65" s="21"/>
      <c r="BG65" s="15"/>
      <c r="BH65" s="16"/>
      <c r="BI65" s="17"/>
      <c r="BJ65" s="20"/>
      <c r="BK65" s="16"/>
      <c r="BL65" s="21"/>
      <c r="BM65" s="15"/>
      <c r="BN65" s="16"/>
      <c r="BO65" s="17"/>
      <c r="BP65" s="27"/>
      <c r="BQ65" s="25"/>
      <c r="BR65" s="28"/>
      <c r="BS65" s="24"/>
      <c r="BT65" s="25"/>
      <c r="BU65" s="26"/>
      <c r="BV65" s="15"/>
      <c r="BW65" s="16"/>
      <c r="BX65" s="17"/>
      <c r="BY65" s="27"/>
      <c r="BZ65" s="25"/>
      <c r="CA65" s="28"/>
      <c r="CB65" s="24"/>
      <c r="CC65" s="25"/>
      <c r="CD65" s="26"/>
      <c r="CE65" s="24"/>
      <c r="CF65" s="25"/>
      <c r="CG65" s="26"/>
      <c r="CH65" s="27"/>
      <c r="CI65" s="25"/>
      <c r="CJ65" s="28"/>
      <c r="CK65" s="24"/>
      <c r="CL65" s="25"/>
      <c r="CM65" s="28"/>
      <c r="CN65" s="24"/>
      <c r="CO65" s="25"/>
      <c r="CP65" s="28"/>
      <c r="CQ65" s="24"/>
      <c r="CR65" s="25"/>
      <c r="CS65" s="28"/>
      <c r="CT65" s="24"/>
      <c r="CU65" s="25"/>
      <c r="CV65" s="28"/>
    </row>
    <row r="66" spans="1:100" x14ac:dyDescent="0.35">
      <c r="A66" s="20">
        <v>8.125</v>
      </c>
      <c r="B66" s="15">
        <v>3.9332724742981457</v>
      </c>
      <c r="C66" s="16">
        <v>219.78826164777632</v>
      </c>
      <c r="D66" s="17">
        <v>1.0948496549971295E-4</v>
      </c>
      <c r="E66" s="20">
        <v>3.9281919103646374</v>
      </c>
      <c r="F66" s="16">
        <v>219.11130732249538</v>
      </c>
      <c r="G66" s="21">
        <v>1.0969150570884396E-4</v>
      </c>
      <c r="H66" s="15">
        <v>3.7830211733183585</v>
      </c>
      <c r="I66" s="16">
        <v>208.48247895965812</v>
      </c>
      <c r="J66" s="17">
        <v>1.0969150570884396E-4</v>
      </c>
      <c r="K66" s="19">
        <v>3.611506776069688</v>
      </c>
      <c r="L66" s="18">
        <v>195.75965989208694</v>
      </c>
      <c r="M66" s="22">
        <v>1.0969150570884396E-4</v>
      </c>
      <c r="N66" s="15">
        <v>3.9341968818524684</v>
      </c>
      <c r="O66" s="16">
        <v>210.27621720078045</v>
      </c>
      <c r="P66" s="17">
        <v>1.1005669429954535E-4</v>
      </c>
      <c r="Q66" s="19">
        <v>3.9926526229246546</v>
      </c>
      <c r="R66" s="18">
        <v>222.40427856712844</v>
      </c>
      <c r="S66" s="22">
        <v>1.5540925091478261E-2</v>
      </c>
      <c r="T66" s="15">
        <v>3.9855682379254431</v>
      </c>
      <c r="U66" s="16">
        <v>221.03716042147394</v>
      </c>
      <c r="V66" s="17">
        <v>1.5540925091478261E-2</v>
      </c>
      <c r="W66" s="20">
        <v>3.8731635861033427</v>
      </c>
      <c r="X66" s="16">
        <v>212.1324037535947</v>
      </c>
      <c r="Y66" s="21">
        <v>1.5540925091478261E-2</v>
      </c>
      <c r="Z66" s="15">
        <v>3.7326850394588007</v>
      </c>
      <c r="AA66" s="16">
        <v>200.9795776853783</v>
      </c>
      <c r="AB66" s="17">
        <v>1.5540925091478261E-2</v>
      </c>
      <c r="AC66" s="52">
        <v>3.7200588455917472</v>
      </c>
      <c r="AD66" s="53">
        <v>198.65949849174706</v>
      </c>
      <c r="AE66" s="21">
        <v>1.5540925091478261E-2</v>
      </c>
      <c r="AF66" s="79"/>
      <c r="AG66" s="53"/>
      <c r="AH66" s="17"/>
      <c r="AI66" s="12"/>
      <c r="AJ66" s="53"/>
      <c r="AK66" s="21"/>
      <c r="AO66" s="15"/>
      <c r="AQ66" s="17"/>
      <c r="AT66" s="14"/>
      <c r="AU66" s="15"/>
      <c r="AV66" s="16"/>
      <c r="AW66" s="17"/>
      <c r="AX66" s="20"/>
      <c r="AY66" s="16"/>
      <c r="AZ66" s="21"/>
      <c r="BA66" s="15"/>
      <c r="BB66" s="16"/>
      <c r="BC66" s="17"/>
      <c r="BD66" s="20"/>
      <c r="BE66" s="16"/>
      <c r="BF66" s="21"/>
      <c r="BG66" s="15"/>
      <c r="BH66" s="16"/>
      <c r="BI66" s="17"/>
      <c r="BJ66" s="20"/>
      <c r="BK66" s="16"/>
      <c r="BL66" s="21"/>
      <c r="BM66" s="15"/>
      <c r="BN66" s="16"/>
      <c r="BO66" s="17"/>
      <c r="BP66" s="27"/>
      <c r="BQ66" s="25"/>
      <c r="BR66" s="28"/>
      <c r="BS66" s="24"/>
      <c r="BT66" s="25"/>
      <c r="BU66" s="26"/>
      <c r="BV66" s="15"/>
      <c r="BW66" s="16"/>
      <c r="BX66" s="17"/>
      <c r="BY66" s="27"/>
      <c r="BZ66" s="25"/>
      <c r="CA66" s="28"/>
      <c r="CB66" s="24"/>
      <c r="CC66" s="25"/>
      <c r="CD66" s="26"/>
      <c r="CE66" s="24"/>
      <c r="CF66" s="25"/>
      <c r="CG66" s="26"/>
      <c r="CH66" s="27"/>
      <c r="CI66" s="25"/>
      <c r="CJ66" s="28"/>
      <c r="CK66" s="24"/>
      <c r="CL66" s="25"/>
      <c r="CM66" s="28"/>
      <c r="CN66" s="24"/>
      <c r="CO66" s="25"/>
      <c r="CP66" s="28"/>
      <c r="CQ66" s="24"/>
      <c r="CR66" s="25"/>
      <c r="CS66" s="28"/>
      <c r="CT66" s="24"/>
      <c r="CU66" s="25"/>
      <c r="CV66" s="28"/>
    </row>
    <row r="67" spans="1:100" x14ac:dyDescent="0.35">
      <c r="A67" s="20">
        <v>8.25</v>
      </c>
      <c r="B67" s="15">
        <v>3.9334635843902279</v>
      </c>
      <c r="C67" s="16">
        <v>223.72172523216656</v>
      </c>
      <c r="D67" s="17">
        <v>7.6791423202018287E-5</v>
      </c>
      <c r="E67" s="20">
        <v>3.9284177521806498</v>
      </c>
      <c r="F67" s="16">
        <v>223.03972507467603</v>
      </c>
      <c r="G67" s="21">
        <v>7.6938296356311007E-5</v>
      </c>
      <c r="H67" s="15">
        <v>3.7840079663040793</v>
      </c>
      <c r="I67" s="16">
        <v>212.2664869259622</v>
      </c>
      <c r="J67" s="17">
        <v>7.6938296356311007E-5</v>
      </c>
      <c r="K67" s="19">
        <v>3.6133354122072765</v>
      </c>
      <c r="L67" s="18">
        <v>199.37299530429422</v>
      </c>
      <c r="M67" s="22">
        <v>7.6938296356311007E-5</v>
      </c>
      <c r="N67" s="15">
        <v>3.9349076216781107</v>
      </c>
      <c r="O67" s="16">
        <v>214.21112482245857</v>
      </c>
      <c r="P67" s="17">
        <v>7.7186055177622619E-5</v>
      </c>
      <c r="Q67" s="19">
        <v>3.9915923781078262</v>
      </c>
      <c r="R67" s="18">
        <v>226.39587094523628</v>
      </c>
      <c r="S67" s="22">
        <v>1.2921760825214259E-2</v>
      </c>
      <c r="T67" s="15">
        <v>3.984567232585976</v>
      </c>
      <c r="U67" s="16">
        <v>225.02172765405993</v>
      </c>
      <c r="V67" s="17">
        <v>1.2921760825214259E-2</v>
      </c>
      <c r="W67" s="20">
        <v>3.8730605857339371</v>
      </c>
      <c r="X67" s="16">
        <v>216.00546433932863</v>
      </c>
      <c r="Y67" s="21">
        <v>1.2921760825214259E-2</v>
      </c>
      <c r="Z67" s="15">
        <v>3.7336673555973179</v>
      </c>
      <c r="AA67" s="16">
        <v>204.71324504097561</v>
      </c>
      <c r="AB67" s="17">
        <v>1.2921760825214259E-2</v>
      </c>
      <c r="AC67" s="52">
        <v>3.7211438798182321</v>
      </c>
      <c r="AD67" s="53">
        <v>202.3806423715653</v>
      </c>
      <c r="AE67" s="21">
        <v>1.2921760825214259E-2</v>
      </c>
      <c r="AF67" s="79"/>
      <c r="AG67" s="53"/>
      <c r="AH67" s="17"/>
      <c r="AI67" s="12"/>
      <c r="AJ67" s="53"/>
      <c r="AK67" s="21"/>
      <c r="AO67" s="15"/>
      <c r="AQ67" s="17"/>
      <c r="AT67" s="14"/>
      <c r="AU67" s="15"/>
      <c r="AV67" s="16"/>
      <c r="AW67" s="17"/>
      <c r="AX67" s="20"/>
      <c r="AY67" s="16"/>
      <c r="AZ67" s="21"/>
      <c r="BA67" s="15"/>
      <c r="BB67" s="16"/>
      <c r="BC67" s="17"/>
      <c r="BD67" s="20"/>
      <c r="BE67" s="16"/>
      <c r="BF67" s="21"/>
      <c r="BG67" s="15"/>
      <c r="BH67" s="16"/>
      <c r="BI67" s="17"/>
      <c r="BJ67" s="20"/>
      <c r="BK67" s="16"/>
      <c r="BL67" s="21"/>
      <c r="BM67" s="15"/>
      <c r="BN67" s="16"/>
      <c r="BO67" s="17"/>
      <c r="BP67" s="27"/>
      <c r="BQ67" s="25"/>
      <c r="BR67" s="28"/>
      <c r="BS67" s="24"/>
      <c r="BT67" s="25"/>
      <c r="BU67" s="26"/>
      <c r="BV67" s="15"/>
      <c r="BW67" s="16"/>
      <c r="BX67" s="17"/>
      <c r="BY67" s="27"/>
      <c r="BZ67" s="25"/>
      <c r="CA67" s="28"/>
      <c r="CB67" s="24"/>
      <c r="CC67" s="25"/>
      <c r="CD67" s="26"/>
      <c r="CE67" s="24"/>
      <c r="CF67" s="25"/>
      <c r="CG67" s="26"/>
      <c r="CH67" s="27"/>
      <c r="CI67" s="25"/>
      <c r="CJ67" s="28"/>
      <c r="CK67" s="24"/>
      <c r="CL67" s="25"/>
      <c r="CM67" s="28"/>
      <c r="CN67" s="24"/>
      <c r="CO67" s="25"/>
      <c r="CP67" s="28"/>
      <c r="CQ67" s="24"/>
      <c r="CR67" s="25"/>
      <c r="CS67" s="28"/>
      <c r="CT67" s="24"/>
      <c r="CU67" s="25"/>
      <c r="CV67" s="28"/>
    </row>
    <row r="68" spans="1:100" x14ac:dyDescent="0.35">
      <c r="A68" s="20">
        <v>8.375</v>
      </c>
      <c r="B68" s="15">
        <v>3.9366817549670334</v>
      </c>
      <c r="C68" s="16">
        <v>227.65840698713359</v>
      </c>
      <c r="D68" s="17">
        <v>5.4196465610698313E-5</v>
      </c>
      <c r="E68" s="20">
        <v>3.9316674975778914</v>
      </c>
      <c r="F68" s="16">
        <v>226.97139257225393</v>
      </c>
      <c r="G68" s="21">
        <v>5.4292605594173334E-5</v>
      </c>
      <c r="H68" s="15">
        <v>3.7879575850428764</v>
      </c>
      <c r="I68" s="16">
        <v>216.05444451100507</v>
      </c>
      <c r="J68" s="17">
        <v>5.4292605594173334E-5</v>
      </c>
      <c r="K68" s="19">
        <v>3.618057752381429</v>
      </c>
      <c r="L68" s="18">
        <v>202.99105305667564</v>
      </c>
      <c r="M68" s="22">
        <v>5.4292605594173334E-5</v>
      </c>
      <c r="N68" s="15">
        <v>3.9388012410740831</v>
      </c>
      <c r="O68" s="16">
        <v>218.14992606353266</v>
      </c>
      <c r="P68" s="17">
        <v>5.4461857220925922E-5</v>
      </c>
      <c r="Q68" s="19">
        <v>4.0117428175980931</v>
      </c>
      <c r="R68" s="18">
        <v>230.40761376283439</v>
      </c>
      <c r="S68" s="22">
        <v>1.0808116172769297E-2</v>
      </c>
      <c r="T68" s="15">
        <v>4.004770273287817</v>
      </c>
      <c r="U68" s="16">
        <v>229.02649792734775</v>
      </c>
      <c r="V68" s="17">
        <v>1.0808116172769297E-2</v>
      </c>
      <c r="W68" s="20">
        <v>3.8940575458716511</v>
      </c>
      <c r="X68" s="16">
        <v>219.89952188520027</v>
      </c>
      <c r="Y68" s="21">
        <v>1.0808116172769297E-2</v>
      </c>
      <c r="Z68" s="15">
        <v>3.7556220835797984</v>
      </c>
      <c r="AA68" s="16">
        <v>208.4688671245554</v>
      </c>
      <c r="AB68" s="17">
        <v>1.0808116172769297E-2</v>
      </c>
      <c r="AC68" s="52">
        <v>3.7431901875695521</v>
      </c>
      <c r="AD68" s="53">
        <v>206.12383255913485</v>
      </c>
      <c r="AE68" s="21">
        <v>1.0808116172769297E-2</v>
      </c>
      <c r="AF68" s="79"/>
      <c r="AG68" s="53"/>
      <c r="AH68" s="17"/>
      <c r="AI68" s="12"/>
      <c r="AJ68" s="53"/>
      <c r="AK68" s="21"/>
      <c r="AO68" s="15"/>
      <c r="AQ68" s="17"/>
      <c r="AT68" s="14"/>
      <c r="AU68" s="15"/>
      <c r="AV68" s="16"/>
      <c r="AW68" s="17"/>
      <c r="AX68" s="20"/>
      <c r="AY68" s="16"/>
      <c r="AZ68" s="21"/>
      <c r="BA68" s="15"/>
      <c r="BB68" s="16"/>
      <c r="BC68" s="17"/>
      <c r="BD68" s="20"/>
      <c r="BE68" s="16"/>
      <c r="BF68" s="21"/>
      <c r="BG68" s="15"/>
      <c r="BH68" s="16"/>
      <c r="BI68" s="17"/>
      <c r="BJ68" s="20"/>
      <c r="BK68" s="16"/>
      <c r="BL68" s="21"/>
      <c r="BM68" s="15"/>
      <c r="BN68" s="16"/>
      <c r="BO68" s="17"/>
      <c r="BP68" s="27"/>
      <c r="BQ68" s="25"/>
      <c r="BR68" s="28"/>
      <c r="BS68" s="24"/>
      <c r="BT68" s="25"/>
      <c r="BU68" s="26"/>
      <c r="BV68" s="15"/>
      <c r="BW68" s="16"/>
      <c r="BX68" s="17"/>
      <c r="BY68" s="27"/>
      <c r="BZ68" s="25"/>
      <c r="CA68" s="28"/>
      <c r="CB68" s="24"/>
      <c r="CC68" s="25"/>
      <c r="CD68" s="26"/>
      <c r="CE68" s="24"/>
      <c r="CF68" s="25"/>
      <c r="CG68" s="26"/>
      <c r="CH68" s="27"/>
      <c r="CI68" s="25"/>
      <c r="CJ68" s="28"/>
      <c r="CK68" s="24"/>
      <c r="CL68" s="25"/>
      <c r="CM68" s="28"/>
      <c r="CN68" s="24"/>
      <c r="CO68" s="25"/>
      <c r="CP68" s="28"/>
      <c r="CQ68" s="24"/>
      <c r="CR68" s="25"/>
      <c r="CS68" s="28"/>
      <c r="CT68" s="24"/>
      <c r="CU68" s="25"/>
      <c r="CV68" s="28"/>
    </row>
    <row r="69" spans="1:100" x14ac:dyDescent="0.35">
      <c r="A69" s="20">
        <v>8.5</v>
      </c>
      <c r="B69" s="15">
        <v>3.9481224859324011</v>
      </c>
      <c r="C69" s="16">
        <v>231.60652947306599</v>
      </c>
      <c r="D69" s="17">
        <v>3.8532909168618974E-5</v>
      </c>
      <c r="E69" s="20">
        <v>3.9431497670609064</v>
      </c>
      <c r="F69" s="16">
        <v>230.91454233931483</v>
      </c>
      <c r="G69" s="21">
        <v>3.8596825955431343E-5</v>
      </c>
      <c r="H69" s="15">
        <v>3.8000782417661116</v>
      </c>
      <c r="I69" s="16">
        <v>219.85452275277117</v>
      </c>
      <c r="J69" s="17">
        <v>3.8596825955431343E-5</v>
      </c>
      <c r="K69" s="19">
        <v>3.6308812828831454</v>
      </c>
      <c r="L69" s="18">
        <v>206.62193433955878</v>
      </c>
      <c r="M69" s="22">
        <v>3.8596825955431343E-5</v>
      </c>
      <c r="N69" s="15">
        <v>3.9514264944976487</v>
      </c>
      <c r="O69" s="16">
        <v>222.1013525580303</v>
      </c>
      <c r="P69" s="17">
        <v>3.8714450163521757E-5</v>
      </c>
      <c r="Q69" s="19">
        <v>4.0339979992825068</v>
      </c>
      <c r="R69" s="18">
        <v>234.44161176211691</v>
      </c>
      <c r="S69" s="22">
        <v>9.0971181171895787E-3</v>
      </c>
      <c r="T69" s="15">
        <v>4.0271019123267138</v>
      </c>
      <c r="U69" s="16">
        <v>233.05359983967446</v>
      </c>
      <c r="V69" s="17">
        <v>9.0971181171895787E-3</v>
      </c>
      <c r="W69" s="20">
        <v>3.9175486512505842</v>
      </c>
      <c r="X69" s="16">
        <v>223.81707053645084</v>
      </c>
      <c r="Y69" s="21">
        <v>9.0971181171895787E-3</v>
      </c>
      <c r="Z69" s="15">
        <v>3.7805111970915251</v>
      </c>
      <c r="AA69" s="16">
        <v>212.24937832164693</v>
      </c>
      <c r="AB69" s="17">
        <v>9.0971181171895787E-3</v>
      </c>
      <c r="AC69" s="52">
        <v>3.7682107424571871</v>
      </c>
      <c r="AD69" s="53">
        <v>209.89204330159205</v>
      </c>
      <c r="AE69" s="21">
        <v>9.0971181171895787E-3</v>
      </c>
      <c r="AF69" s="79"/>
      <c r="AG69" s="53"/>
      <c r="AH69" s="17"/>
      <c r="AI69" s="12"/>
      <c r="AJ69" s="53"/>
      <c r="AK69" s="21"/>
      <c r="AO69" s="15"/>
      <c r="AQ69" s="17"/>
      <c r="AT69" s="14"/>
      <c r="AU69" s="15"/>
      <c r="AV69" s="16"/>
      <c r="AW69" s="17"/>
      <c r="AX69" s="20"/>
      <c r="AY69" s="16"/>
      <c r="AZ69" s="21"/>
      <c r="BA69" s="15"/>
      <c r="BB69" s="16"/>
      <c r="BC69" s="17"/>
      <c r="BD69" s="20"/>
      <c r="BE69" s="16"/>
      <c r="BF69" s="21"/>
      <c r="BG69" s="15"/>
      <c r="BH69" s="16"/>
      <c r="BI69" s="17"/>
      <c r="BJ69" s="20"/>
      <c r="BK69" s="16"/>
      <c r="BL69" s="21"/>
      <c r="BM69" s="15"/>
      <c r="BN69" s="16"/>
      <c r="BO69" s="17"/>
      <c r="BP69" s="27"/>
      <c r="BQ69" s="25"/>
      <c r="BR69" s="28"/>
      <c r="BS69" s="24"/>
      <c r="BT69" s="25"/>
      <c r="BU69" s="26"/>
      <c r="BV69" s="15"/>
      <c r="BW69" s="16"/>
      <c r="BX69" s="17"/>
      <c r="BY69" s="27"/>
      <c r="BZ69" s="25"/>
      <c r="CA69" s="28"/>
      <c r="CB69" s="24"/>
      <c r="CC69" s="25"/>
      <c r="CD69" s="26"/>
      <c r="CE69" s="24"/>
      <c r="CF69" s="25"/>
      <c r="CG69" s="26"/>
      <c r="CH69" s="27"/>
      <c r="CI69" s="25"/>
      <c r="CJ69" s="28"/>
      <c r="CK69" s="24"/>
      <c r="CL69" s="25"/>
      <c r="CM69" s="28"/>
      <c r="CN69" s="24"/>
      <c r="CO69" s="25"/>
      <c r="CP69" s="28"/>
      <c r="CQ69" s="24"/>
      <c r="CR69" s="25"/>
      <c r="CS69" s="28"/>
      <c r="CT69" s="24"/>
      <c r="CU69" s="25"/>
      <c r="CV69" s="28"/>
    </row>
    <row r="70" spans="1:100" x14ac:dyDescent="0.35">
      <c r="A70" s="20">
        <v>8.625</v>
      </c>
      <c r="B70" s="15">
        <v>3.9654435343315995</v>
      </c>
      <c r="C70" s="16">
        <v>235.57197300739759</v>
      </c>
      <c r="D70" s="17">
        <v>2.7623198903911804E-5</v>
      </c>
      <c r="E70" s="20">
        <v>3.9605020871213936</v>
      </c>
      <c r="F70" s="16">
        <v>234.87504442643623</v>
      </c>
      <c r="G70" s="21">
        <v>2.7666076888549071E-5</v>
      </c>
      <c r="H70" s="15">
        <v>3.8180532946231902</v>
      </c>
      <c r="I70" s="16">
        <v>223.67257604739436</v>
      </c>
      <c r="J70" s="17">
        <v>2.7666076888549071E-5</v>
      </c>
      <c r="K70" s="19">
        <v>3.6495417213172319</v>
      </c>
      <c r="L70" s="18">
        <v>210.27147606087601</v>
      </c>
      <c r="M70" s="22">
        <v>2.7666076888549071E-5</v>
      </c>
      <c r="N70" s="15">
        <v>3.9703694651843082</v>
      </c>
      <c r="O70" s="16">
        <v>226.07172202321462</v>
      </c>
      <c r="P70" s="17">
        <v>2.7749171699997158E-5</v>
      </c>
      <c r="Q70" s="19">
        <v>4.050286595040764</v>
      </c>
      <c r="R70" s="18">
        <v>238.49189835715768</v>
      </c>
      <c r="S70" s="22">
        <v>7.7062168409574054E-3</v>
      </c>
      <c r="T70" s="15">
        <v>4.0434776403980299</v>
      </c>
      <c r="U70" s="16">
        <v>237.0970774800725</v>
      </c>
      <c r="V70" s="17">
        <v>7.7062168409574054E-3</v>
      </c>
      <c r="W70" s="20">
        <v>3.9352466119506246</v>
      </c>
      <c r="X70" s="16">
        <v>227.75231714840146</v>
      </c>
      <c r="Y70" s="21">
        <v>7.7062168409574054E-3</v>
      </c>
      <c r="Z70" s="15">
        <v>3.7998038271089962</v>
      </c>
      <c r="AA70" s="16">
        <v>216.04918214875593</v>
      </c>
      <c r="AB70" s="17">
        <v>7.7062168409574054E-3</v>
      </c>
      <c r="AC70" s="52">
        <v>3.7876523437958656</v>
      </c>
      <c r="AD70" s="53">
        <v>213.67969564538791</v>
      </c>
      <c r="AE70" s="21">
        <v>7.7062168409574054E-3</v>
      </c>
      <c r="AF70" s="79"/>
      <c r="AG70" s="53"/>
      <c r="AH70" s="17"/>
      <c r="AI70" s="12"/>
      <c r="AJ70" s="53"/>
      <c r="AK70" s="21"/>
      <c r="AO70" s="15"/>
      <c r="AQ70" s="17"/>
      <c r="AT70" s="14"/>
      <c r="AU70" s="15"/>
      <c r="AV70" s="16"/>
      <c r="AW70" s="17"/>
      <c r="AX70" s="20"/>
      <c r="AY70" s="16"/>
      <c r="AZ70" s="21"/>
      <c r="BA70" s="15"/>
      <c r="BB70" s="16"/>
      <c r="BC70" s="17"/>
      <c r="BD70" s="20"/>
      <c r="BE70" s="16"/>
      <c r="BF70" s="21"/>
      <c r="BG70" s="15"/>
      <c r="BH70" s="16"/>
      <c r="BI70" s="17"/>
      <c r="BJ70" s="20"/>
      <c r="BK70" s="16"/>
      <c r="BL70" s="21"/>
      <c r="BM70" s="15"/>
      <c r="BN70" s="16"/>
      <c r="BO70" s="17"/>
      <c r="BP70" s="27"/>
      <c r="BQ70" s="25"/>
      <c r="BR70" s="28"/>
      <c r="BS70" s="24"/>
      <c r="BT70" s="25"/>
      <c r="BU70" s="26"/>
      <c r="BV70" s="15"/>
      <c r="BW70" s="16"/>
      <c r="BX70" s="17"/>
      <c r="BY70" s="27"/>
      <c r="BZ70" s="25"/>
      <c r="CA70" s="28"/>
      <c r="CB70" s="24"/>
      <c r="CC70" s="25"/>
      <c r="CD70" s="26"/>
      <c r="CE70" s="24"/>
      <c r="CF70" s="25"/>
      <c r="CG70" s="26"/>
      <c r="CH70" s="27"/>
      <c r="CI70" s="25"/>
      <c r="CJ70" s="28"/>
      <c r="CK70" s="24"/>
      <c r="CL70" s="25"/>
      <c r="CM70" s="28"/>
      <c r="CN70" s="24"/>
      <c r="CO70" s="25"/>
      <c r="CP70" s="28"/>
      <c r="CQ70" s="24"/>
      <c r="CR70" s="25"/>
      <c r="CS70" s="28"/>
      <c r="CT70" s="24"/>
      <c r="CU70" s="25"/>
      <c r="CV70" s="28"/>
    </row>
    <row r="71" spans="1:100" x14ac:dyDescent="0.35">
      <c r="A71" s="20">
        <v>8.75</v>
      </c>
      <c r="B71" s="15">
        <v>3.9792373491279611</v>
      </c>
      <c r="C71" s="16">
        <v>239.55121035652556</v>
      </c>
      <c r="D71" s="17">
        <v>1.9975496415017194E-5</v>
      </c>
      <c r="E71" s="20">
        <v>3.9743250658154561</v>
      </c>
      <c r="F71" s="16">
        <v>238.8493694922517</v>
      </c>
      <c r="G71" s="21">
        <v>2.0006070136770768E-5</v>
      </c>
      <c r="H71" s="15">
        <v>3.8324854308389282</v>
      </c>
      <c r="I71" s="16">
        <v>227.50506147823327</v>
      </c>
      <c r="J71" s="17">
        <v>2.0006070136770768E-5</v>
      </c>
      <c r="K71" s="19">
        <v>3.6646443550675514</v>
      </c>
      <c r="L71" s="18">
        <v>213.93612041594355</v>
      </c>
      <c r="M71" s="22">
        <v>2.0006070136770768E-5</v>
      </c>
      <c r="N71" s="15">
        <v>3.9855351058112456</v>
      </c>
      <c r="O71" s="16">
        <v>230.05725712902586</v>
      </c>
      <c r="P71" s="17">
        <v>2.006559050297351E-5</v>
      </c>
      <c r="Q71" s="19">
        <v>4.0608179644381162</v>
      </c>
      <c r="R71" s="18">
        <v>242.5527163215958</v>
      </c>
      <c r="S71" s="22">
        <v>6.5702145530756985E-3</v>
      </c>
      <c r="T71" s="15">
        <v>4.0540801721280531</v>
      </c>
      <c r="U71" s="16">
        <v>241.15115765220054</v>
      </c>
      <c r="V71" s="17">
        <v>6.5702145530756985E-3</v>
      </c>
      <c r="W71" s="20">
        <v>3.9469203188644912</v>
      </c>
      <c r="X71" s="16">
        <v>231.69923746726596</v>
      </c>
      <c r="Y71" s="21">
        <v>6.5702145530756985E-3</v>
      </c>
      <c r="Z71" s="15">
        <v>3.8127695709223435</v>
      </c>
      <c r="AA71" s="16">
        <v>219.86195171967827</v>
      </c>
      <c r="AB71" s="17">
        <v>6.5702145530756985E-3</v>
      </c>
      <c r="AC71" s="52">
        <v>3.800740608851001</v>
      </c>
      <c r="AD71" s="53">
        <v>217.4804362542389</v>
      </c>
      <c r="AE71" s="21">
        <v>6.5702145530756985E-3</v>
      </c>
      <c r="AF71" s="79"/>
      <c r="AG71" s="53"/>
      <c r="AH71" s="17"/>
      <c r="AI71" s="12"/>
      <c r="AJ71" s="53"/>
      <c r="AK71" s="21"/>
      <c r="AO71" s="15"/>
      <c r="AQ71" s="17"/>
      <c r="AT71" s="14"/>
      <c r="AU71" s="15"/>
      <c r="AV71" s="16"/>
      <c r="AW71" s="17"/>
      <c r="AX71" s="20"/>
      <c r="AY71" s="16"/>
      <c r="AZ71" s="21"/>
      <c r="BA71" s="15"/>
      <c r="BB71" s="16"/>
      <c r="BC71" s="17"/>
      <c r="BD71" s="20"/>
      <c r="BE71" s="16"/>
      <c r="BF71" s="21"/>
      <c r="BG71" s="15"/>
      <c r="BH71" s="16"/>
      <c r="BI71" s="17"/>
      <c r="BJ71" s="20"/>
      <c r="BK71" s="16"/>
      <c r="BL71" s="21"/>
      <c r="BM71" s="15"/>
      <c r="BN71" s="16"/>
      <c r="BO71" s="17"/>
      <c r="BP71" s="27"/>
      <c r="BQ71" s="25"/>
      <c r="BR71" s="28"/>
      <c r="BS71" s="24"/>
      <c r="BT71" s="25"/>
      <c r="BU71" s="26"/>
      <c r="BV71" s="15"/>
      <c r="BW71" s="16"/>
      <c r="BX71" s="17"/>
      <c r="BY71" s="27"/>
      <c r="BZ71" s="25"/>
      <c r="CA71" s="28"/>
      <c r="CB71" s="24"/>
      <c r="CC71" s="25"/>
      <c r="CD71" s="26"/>
      <c r="CE71" s="24"/>
      <c r="CF71" s="25"/>
      <c r="CG71" s="26"/>
      <c r="CH71" s="27"/>
      <c r="CI71" s="25"/>
      <c r="CJ71" s="28"/>
      <c r="CK71" s="24"/>
      <c r="CL71" s="25"/>
      <c r="CM71" s="28"/>
      <c r="CN71" s="24"/>
      <c r="CO71" s="25"/>
      <c r="CP71" s="28"/>
      <c r="CQ71" s="24"/>
      <c r="CR71" s="25"/>
      <c r="CS71" s="28"/>
      <c r="CT71" s="24"/>
      <c r="CU71" s="25"/>
      <c r="CV71" s="28"/>
    </row>
    <row r="72" spans="1:100" x14ac:dyDescent="0.35">
      <c r="A72" s="20">
        <v>8.875</v>
      </c>
      <c r="B72" s="15">
        <v>3.9812754551025704</v>
      </c>
      <c r="C72" s="16">
        <v>243.53248581162813</v>
      </c>
      <c r="D72" s="17">
        <v>1.4571262483599289E-5</v>
      </c>
      <c r="E72" s="20">
        <v>3.976399940433831</v>
      </c>
      <c r="F72" s="16">
        <v>242.82576943268552</v>
      </c>
      <c r="G72" s="21">
        <v>1.4592285539673822E-5</v>
      </c>
      <c r="H72" s="15">
        <v>3.83536747260561</v>
      </c>
      <c r="I72" s="16">
        <v>231.34042895083888</v>
      </c>
      <c r="J72" s="17">
        <v>1.4592285539673822E-5</v>
      </c>
      <c r="K72" s="19">
        <v>3.6684228749066525</v>
      </c>
      <c r="L72" s="18">
        <v>217.60454329085019</v>
      </c>
      <c r="M72" s="22">
        <v>1.4592285539673822E-5</v>
      </c>
      <c r="N72" s="15">
        <v>3.9885054950054024</v>
      </c>
      <c r="O72" s="16">
        <v>234.04576262403125</v>
      </c>
      <c r="P72" s="17">
        <v>1.4635363830643669E-5</v>
      </c>
      <c r="Q72" s="19">
        <v>4.0641585603679609</v>
      </c>
      <c r="R72" s="18">
        <v>246.61687488196375</v>
      </c>
      <c r="S72" s="22">
        <v>5.6377993493185036E-3</v>
      </c>
      <c r="T72" s="15">
        <v>4.0574702007505232</v>
      </c>
      <c r="U72" s="16">
        <v>245.20862785295105</v>
      </c>
      <c r="V72" s="17">
        <v>5.6377993493185036E-3</v>
      </c>
      <c r="W72" s="20">
        <v>3.9510452369894673</v>
      </c>
      <c r="X72" s="16">
        <v>235.65028270425543</v>
      </c>
      <c r="Y72" s="21">
        <v>5.6377993493185036E-3</v>
      </c>
      <c r="Z72" s="15">
        <v>3.8177804266194286</v>
      </c>
      <c r="AA72" s="16">
        <v>223.67973214629771</v>
      </c>
      <c r="AB72" s="17">
        <v>5.6377993493185036E-3</v>
      </c>
      <c r="AC72" s="52">
        <v>3.8058376672436047</v>
      </c>
      <c r="AD72" s="53">
        <v>221.28627392148249</v>
      </c>
      <c r="AE72" s="21">
        <v>5.6377993493185036E-3</v>
      </c>
      <c r="AF72" s="79"/>
      <c r="AG72" s="53"/>
      <c r="AH72" s="17"/>
      <c r="AI72" s="12"/>
      <c r="AJ72" s="53"/>
      <c r="AK72" s="21"/>
      <c r="AO72" s="15"/>
      <c r="AQ72" s="17"/>
      <c r="AT72" s="14"/>
      <c r="AU72" s="15"/>
      <c r="AV72" s="16"/>
      <c r="AW72" s="17"/>
      <c r="AX72" s="20"/>
      <c r="AY72" s="16"/>
      <c r="AZ72" s="21"/>
      <c r="BA72" s="15"/>
      <c r="BB72" s="16"/>
      <c r="BC72" s="17"/>
      <c r="BD72" s="20"/>
      <c r="BE72" s="16"/>
      <c r="BF72" s="21"/>
      <c r="BG72" s="15"/>
      <c r="BH72" s="16"/>
      <c r="BI72" s="17"/>
      <c r="BJ72" s="20"/>
      <c r="BK72" s="16"/>
      <c r="BL72" s="21"/>
      <c r="BM72" s="15"/>
      <c r="BN72" s="16"/>
      <c r="BO72" s="17"/>
      <c r="BP72" s="27"/>
      <c r="BQ72" s="25"/>
      <c r="BR72" s="28"/>
      <c r="BS72" s="24"/>
      <c r="BT72" s="25"/>
      <c r="BU72" s="26"/>
      <c r="BV72" s="15"/>
      <c r="BW72" s="16"/>
      <c r="BX72" s="28"/>
      <c r="BY72" s="27"/>
      <c r="BZ72" s="25"/>
      <c r="CA72" s="28"/>
      <c r="CB72" s="24"/>
      <c r="CC72" s="25"/>
      <c r="CD72" s="28"/>
      <c r="CE72" s="24"/>
      <c r="CF72" s="25"/>
      <c r="CG72" s="26"/>
      <c r="CH72" s="27"/>
      <c r="CI72" s="25"/>
      <c r="CJ72" s="28"/>
      <c r="CK72" s="24"/>
      <c r="CL72" s="25"/>
      <c r="CM72" s="28"/>
      <c r="CN72" s="24"/>
      <c r="CO72" s="25"/>
      <c r="CP72" s="28"/>
      <c r="CQ72" s="24"/>
      <c r="CR72" s="25"/>
      <c r="CS72" s="28"/>
      <c r="CT72" s="24"/>
      <c r="CU72" s="25"/>
      <c r="CV72" s="28"/>
    </row>
    <row r="73" spans="1:100" x14ac:dyDescent="0.35">
      <c r="A73" s="20">
        <v>9</v>
      </c>
      <c r="B73" s="15">
        <v>3.9747837143098779</v>
      </c>
      <c r="C73" s="16">
        <v>247.507269525938</v>
      </c>
      <c r="D73" s="17">
        <v>1.0721260627356153E-5</v>
      </c>
      <c r="E73" s="20">
        <v>3.9699511265263387</v>
      </c>
      <c r="F73" s="16">
        <v>246.79572055921184</v>
      </c>
      <c r="G73" s="21">
        <v>1.0734835905632653E-5</v>
      </c>
      <c r="H73" s="15">
        <v>3.8297509771884997</v>
      </c>
      <c r="I73" s="16">
        <v>235.17017992802738</v>
      </c>
      <c r="J73" s="17">
        <v>1.0734835905632653E-5</v>
      </c>
      <c r="K73" s="19">
        <v>3.6637330727215973</v>
      </c>
      <c r="L73" s="18">
        <v>221.26827636357177</v>
      </c>
      <c r="M73" s="22">
        <v>1.0734835905632653E-5</v>
      </c>
      <c r="N73" s="15">
        <v>3.9824109746380185</v>
      </c>
      <c r="O73" s="16">
        <v>238.02817359866927</v>
      </c>
      <c r="P73" s="17">
        <v>1.0766551769455145E-5</v>
      </c>
      <c r="Q73" s="19">
        <v>4.0581055454589121</v>
      </c>
      <c r="R73" s="18">
        <v>250.67498042742267</v>
      </c>
      <c r="S73" s="22">
        <v>4.8686663733037748E-3</v>
      </c>
      <c r="T73" s="15">
        <v>4.0514752518455319</v>
      </c>
      <c r="U73" s="16">
        <v>249.2601031047966</v>
      </c>
      <c r="V73" s="17">
        <v>4.8686663733037748E-3</v>
      </c>
      <c r="W73" s="20">
        <v>3.9459232008870022</v>
      </c>
      <c r="X73" s="16">
        <v>239.59620590514243</v>
      </c>
      <c r="Y73" s="21">
        <v>4.8686663733037748E-3</v>
      </c>
      <c r="Z73" s="15">
        <v>3.8137125602558095</v>
      </c>
      <c r="AA73" s="16">
        <v>227.49344470655353</v>
      </c>
      <c r="AB73" s="17">
        <v>4.8686663733037748E-3</v>
      </c>
      <c r="AC73" s="52">
        <v>3.8018711242407019</v>
      </c>
      <c r="AD73" s="53">
        <v>225.08814504572319</v>
      </c>
      <c r="AE73" s="21">
        <v>4.8686663733037748E-3</v>
      </c>
      <c r="AF73" s="79"/>
      <c r="AG73" s="53"/>
      <c r="AH73" s="17"/>
      <c r="AI73" s="12"/>
      <c r="AJ73" s="53"/>
      <c r="AK73" s="21"/>
      <c r="AO73" s="15"/>
      <c r="AQ73" s="17"/>
      <c r="AT73" s="14"/>
      <c r="AU73" s="15"/>
      <c r="AV73" s="16"/>
      <c r="AW73" s="17"/>
      <c r="AX73" s="20"/>
      <c r="AY73" s="16"/>
      <c r="AZ73" s="21"/>
      <c r="BA73" s="15"/>
      <c r="BB73" s="16"/>
      <c r="BC73" s="17"/>
      <c r="BD73" s="20"/>
      <c r="BE73" s="16"/>
      <c r="BF73" s="21"/>
      <c r="BG73" s="15"/>
      <c r="BH73" s="16"/>
      <c r="BI73" s="17"/>
      <c r="BJ73" s="20"/>
      <c r="BK73" s="16"/>
      <c r="BL73" s="21"/>
      <c r="BM73" s="15"/>
      <c r="BN73" s="16"/>
      <c r="BO73" s="17"/>
      <c r="BP73" s="27"/>
      <c r="BQ73" s="25"/>
      <c r="BR73" s="28"/>
      <c r="BS73" s="24"/>
      <c r="BT73" s="25"/>
      <c r="BU73" s="26"/>
      <c r="BV73" s="15"/>
      <c r="BW73" s="16"/>
      <c r="BX73" s="28"/>
      <c r="BY73" s="27"/>
      <c r="BZ73" s="25"/>
      <c r="CA73" s="28"/>
      <c r="CB73" s="24"/>
      <c r="CC73" s="25"/>
      <c r="CD73" s="28"/>
      <c r="CE73" s="24"/>
      <c r="CF73" s="25"/>
      <c r="CG73" s="26"/>
      <c r="CH73" s="27"/>
      <c r="CI73" s="25"/>
      <c r="CJ73" s="28"/>
      <c r="CK73" s="24"/>
      <c r="CL73" s="25"/>
      <c r="CM73" s="28"/>
      <c r="CN73" s="24"/>
      <c r="CO73" s="25"/>
      <c r="CP73" s="28"/>
      <c r="CQ73" s="24"/>
      <c r="CR73" s="25"/>
      <c r="CS73" s="28"/>
      <c r="CT73" s="24"/>
      <c r="CU73" s="25"/>
      <c r="CV73" s="28"/>
    </row>
    <row r="74" spans="1:100" x14ac:dyDescent="0.35">
      <c r="A74" s="20">
        <v>9.125</v>
      </c>
      <c r="B74" s="15">
        <v>3.9685792184215378</v>
      </c>
      <c r="C74" s="16">
        <v>251.47584874435952</v>
      </c>
      <c r="D74" s="17">
        <v>7.9573189883059558E-6</v>
      </c>
      <c r="E74" s="20">
        <v>3.9637826010769079</v>
      </c>
      <c r="F74" s="16">
        <v>250.75950316028874</v>
      </c>
      <c r="G74" s="21">
        <v>7.9655340207793969E-6</v>
      </c>
      <c r="H74" s="15">
        <v>3.8241935340543236</v>
      </c>
      <c r="I74" s="16">
        <v>238.99437346208171</v>
      </c>
      <c r="J74" s="17">
        <v>7.9655340207793969E-6</v>
      </c>
      <c r="K74" s="19">
        <v>3.6588536866007138</v>
      </c>
      <c r="L74" s="18">
        <v>224.92713005017248</v>
      </c>
      <c r="M74" s="22">
        <v>7.9655340207793969E-6</v>
      </c>
      <c r="N74" s="15">
        <v>3.9762155499391065</v>
      </c>
      <c r="O74" s="16">
        <v>242.00438914860837</v>
      </c>
      <c r="P74" s="17">
        <v>7.9891865255962678E-6</v>
      </c>
      <c r="Q74" s="19">
        <v>4.0519857468122318</v>
      </c>
      <c r="R74" s="18">
        <v>254.72696617423489</v>
      </c>
      <c r="S74" s="22">
        <v>4.2308700524332265E-3</v>
      </c>
      <c r="T74" s="15">
        <v>4.0454209184961307</v>
      </c>
      <c r="U74" s="16">
        <v>253.30552402329272</v>
      </c>
      <c r="V74" s="17">
        <v>4.2308700524332265E-3</v>
      </c>
      <c r="W74" s="20">
        <v>3.9408478469670811</v>
      </c>
      <c r="X74" s="16">
        <v>243.5370537521095</v>
      </c>
      <c r="Y74" s="21">
        <v>4.2308700524332265E-3</v>
      </c>
      <c r="Z74" s="15">
        <v>3.8098224786167809</v>
      </c>
      <c r="AA74" s="16">
        <v>231.30326718517031</v>
      </c>
      <c r="AB74" s="17">
        <v>4.2308700524332265E-3</v>
      </c>
      <c r="AC74" s="52">
        <v>3.7980941369436332</v>
      </c>
      <c r="AD74" s="53">
        <v>228.88623918266683</v>
      </c>
      <c r="AE74" s="21">
        <v>4.2308700524332265E-3</v>
      </c>
      <c r="AF74" s="79"/>
      <c r="AG74" s="53"/>
      <c r="AH74" s="17"/>
      <c r="AI74" s="12"/>
      <c r="AJ74" s="53"/>
      <c r="AK74" s="21"/>
      <c r="AO74" s="15"/>
      <c r="AQ74" s="17"/>
      <c r="AT74" s="14"/>
      <c r="AU74" s="15"/>
      <c r="AV74" s="16"/>
      <c r="AW74" s="17"/>
      <c r="AX74" s="20"/>
      <c r="AY74" s="16"/>
      <c r="AZ74" s="21"/>
      <c r="BA74" s="15"/>
      <c r="BB74" s="16"/>
      <c r="BC74" s="17"/>
      <c r="BD74" s="20"/>
      <c r="BE74" s="16"/>
      <c r="BF74" s="21"/>
      <c r="BG74" s="15"/>
      <c r="BH74" s="16"/>
      <c r="BI74" s="17"/>
      <c r="BJ74" s="20"/>
      <c r="BK74" s="16"/>
      <c r="BL74" s="21"/>
      <c r="BM74" s="15"/>
      <c r="BN74" s="16"/>
      <c r="BO74" s="17"/>
      <c r="BP74" s="27"/>
      <c r="BQ74" s="25"/>
      <c r="BR74" s="28"/>
      <c r="BS74" s="24"/>
      <c r="BT74" s="25"/>
      <c r="BU74" s="26"/>
      <c r="BV74" s="15"/>
      <c r="BW74" s="16"/>
      <c r="BX74" s="28"/>
      <c r="BY74" s="27"/>
      <c r="BZ74" s="25"/>
      <c r="CA74" s="28"/>
      <c r="CB74" s="24"/>
      <c r="CC74" s="25"/>
      <c r="CD74" s="28"/>
      <c r="CE74" s="24"/>
      <c r="CF74" s="25"/>
      <c r="CG74" s="26"/>
      <c r="CH74" s="27"/>
      <c r="CI74" s="25"/>
      <c r="CJ74" s="28"/>
      <c r="CK74" s="24"/>
      <c r="CL74" s="25"/>
      <c r="CM74" s="28"/>
      <c r="CN74" s="24"/>
      <c r="CO74" s="25"/>
      <c r="CP74" s="28"/>
      <c r="CQ74" s="24"/>
      <c r="CR74" s="25"/>
      <c r="CS74" s="28"/>
      <c r="CT74" s="24"/>
      <c r="CU74" s="25"/>
      <c r="CV74" s="28"/>
    </row>
    <row r="75" spans="1:100" x14ac:dyDescent="0.35">
      <c r="A75" s="20">
        <v>9.25</v>
      </c>
      <c r="B75" s="15">
        <v>3.9636412429031562</v>
      </c>
      <c r="C75" s="16">
        <v>255.43948998726268</v>
      </c>
      <c r="D75" s="17">
        <v>5.9593907029089329E-6</v>
      </c>
      <c r="E75" s="20">
        <v>3.95887748064616</v>
      </c>
      <c r="F75" s="16">
        <v>254.7183806409349</v>
      </c>
      <c r="G75" s="21">
        <v>5.9640548754561011E-6</v>
      </c>
      <c r="H75" s="15">
        <v>3.8197644565430178</v>
      </c>
      <c r="I75" s="16">
        <v>242.81413791862474</v>
      </c>
      <c r="J75" s="17">
        <v>5.9640548754561011E-6</v>
      </c>
      <c r="K75" s="19">
        <v>3.6549518070883829</v>
      </c>
      <c r="L75" s="18">
        <v>228.58208185726087</v>
      </c>
      <c r="M75" s="22">
        <v>5.9640548754561011E-6</v>
      </c>
      <c r="N75" s="15">
        <v>3.9711535391998289</v>
      </c>
      <c r="O75" s="16">
        <v>245.9755426878082</v>
      </c>
      <c r="P75" s="17">
        <v>5.9819051466236027E-6</v>
      </c>
      <c r="Q75" s="19">
        <v>4.0490637865012395</v>
      </c>
      <c r="R75" s="18">
        <v>258.77602996073614</v>
      </c>
      <c r="S75" s="22">
        <v>3.6983709803474927E-3</v>
      </c>
      <c r="T75" s="15">
        <v>4.0425548990650668</v>
      </c>
      <c r="U75" s="16">
        <v>257.34807892235779</v>
      </c>
      <c r="V75" s="17">
        <v>3.6983709803474927E-3</v>
      </c>
      <c r="W75" s="20">
        <v>3.93881480509864</v>
      </c>
      <c r="X75" s="16">
        <v>247.47586855720814</v>
      </c>
      <c r="Y75" s="21">
        <v>3.6983709803474927E-3</v>
      </c>
      <c r="Z75" s="15">
        <v>3.8088001830960185</v>
      </c>
      <c r="AA75" s="16">
        <v>235.11206736826634</v>
      </c>
      <c r="AB75" s="17">
        <v>3.6983709803474927E-3</v>
      </c>
      <c r="AC75" s="52">
        <v>3.7971690669909006</v>
      </c>
      <c r="AD75" s="53">
        <v>232.68340824965773</v>
      </c>
      <c r="AE75" s="21">
        <v>3.6983709803474927E-3</v>
      </c>
      <c r="AF75" s="79"/>
      <c r="AG75" s="53"/>
      <c r="AH75" s="17"/>
      <c r="AI75" s="12"/>
      <c r="AJ75" s="53"/>
      <c r="AK75" s="21"/>
      <c r="AO75" s="15"/>
      <c r="AQ75" s="17"/>
      <c r="AT75" s="14"/>
      <c r="AU75" s="15"/>
      <c r="AV75" s="16"/>
      <c r="AW75" s="17"/>
      <c r="AX75" s="20"/>
      <c r="AY75" s="16"/>
      <c r="AZ75" s="21"/>
      <c r="BA75" s="15"/>
      <c r="BB75" s="16"/>
      <c r="BC75" s="17"/>
      <c r="BD75" s="20"/>
      <c r="BE75" s="16"/>
      <c r="BF75" s="21"/>
      <c r="BG75" s="15"/>
      <c r="BH75" s="16"/>
      <c r="BI75" s="17"/>
      <c r="BJ75" s="20"/>
      <c r="BK75" s="16"/>
      <c r="BL75" s="21"/>
      <c r="BM75" s="15"/>
      <c r="BN75" s="16"/>
      <c r="BO75" s="17"/>
      <c r="BP75" s="27"/>
      <c r="BQ75" s="25"/>
      <c r="BR75" s="28"/>
      <c r="BS75" s="24"/>
      <c r="BT75" s="25"/>
      <c r="BU75" s="26"/>
      <c r="BV75" s="15"/>
      <c r="BW75" s="16"/>
      <c r="BX75" s="28"/>
      <c r="BY75" s="27"/>
      <c r="BZ75" s="25"/>
      <c r="CA75" s="28"/>
      <c r="CB75" s="24"/>
      <c r="CC75" s="25"/>
      <c r="CD75" s="28"/>
      <c r="CE75" s="24"/>
      <c r="CF75" s="25"/>
      <c r="CG75" s="26"/>
      <c r="CH75" s="27"/>
      <c r="CI75" s="25"/>
      <c r="CJ75" s="28"/>
      <c r="CK75" s="24"/>
      <c r="CL75" s="25"/>
      <c r="CM75" s="28"/>
      <c r="CN75" s="24"/>
      <c r="CO75" s="25"/>
      <c r="CP75" s="28"/>
      <c r="CQ75" s="24"/>
      <c r="CR75" s="25"/>
      <c r="CS75" s="28"/>
      <c r="CT75" s="24"/>
      <c r="CU75" s="25"/>
      <c r="CV75" s="28"/>
    </row>
    <row r="76" spans="1:100" x14ac:dyDescent="0.35">
      <c r="A76" s="20">
        <v>9.375</v>
      </c>
      <c r="B76" s="15">
        <v>3.9640631203449908</v>
      </c>
      <c r="C76" s="16">
        <v>259.40355310760765</v>
      </c>
      <c r="D76" s="17">
        <v>4.5049865124111721E-6</v>
      </c>
      <c r="E76" s="20">
        <v>3.9593313186386485</v>
      </c>
      <c r="F76" s="16">
        <v>258.67771195957357</v>
      </c>
      <c r="G76" s="21">
        <v>4.5084121848347671E-6</v>
      </c>
      <c r="H76" s="15">
        <v>3.820795676435762</v>
      </c>
      <c r="I76" s="16">
        <v>246.63493359506049</v>
      </c>
      <c r="J76" s="17">
        <v>4.5084121848347671E-6</v>
      </c>
      <c r="K76" s="19">
        <v>3.6566274046973546</v>
      </c>
      <c r="L76" s="18">
        <v>232.23870926195823</v>
      </c>
      <c r="M76" s="22">
        <v>4.5084121848347671E-6</v>
      </c>
      <c r="N76" s="15">
        <v>3.9720423334223147</v>
      </c>
      <c r="O76" s="16">
        <v>249.94758502123051</v>
      </c>
      <c r="P76" s="17">
        <v>4.521989797592288E-6</v>
      </c>
      <c r="Q76" s="19">
        <v>4.0641119566234334</v>
      </c>
      <c r="R76" s="18">
        <v>262.84014191735957</v>
      </c>
      <c r="S76" s="22">
        <v>3.2504479320860941E-3</v>
      </c>
      <c r="T76" s="15">
        <v>4.0576550151025588</v>
      </c>
      <c r="U76" s="16">
        <v>261.40573393746035</v>
      </c>
      <c r="V76" s="17">
        <v>3.2504479320860941E-3</v>
      </c>
      <c r="W76" s="20">
        <v>3.9546844230153666</v>
      </c>
      <c r="X76" s="16">
        <v>251.43055298022352</v>
      </c>
      <c r="Y76" s="21">
        <v>3.2504479320860941E-3</v>
      </c>
      <c r="Z76" s="15">
        <v>3.8256056830371081</v>
      </c>
      <c r="AA76" s="16">
        <v>238.93767305130345</v>
      </c>
      <c r="AB76" s="17">
        <v>3.2504479320860941E-3</v>
      </c>
      <c r="AC76" s="52">
        <v>3.814065277161927</v>
      </c>
      <c r="AD76" s="53">
        <v>236.49747352681965</v>
      </c>
      <c r="AE76" s="21">
        <v>3.2504479320860941E-3</v>
      </c>
      <c r="AF76" s="79"/>
      <c r="AG76" s="53"/>
      <c r="AH76" s="17"/>
      <c r="AI76" s="12"/>
      <c r="AJ76" s="53"/>
      <c r="AK76" s="21"/>
      <c r="AO76" s="15"/>
      <c r="AQ76" s="17"/>
      <c r="AT76" s="14"/>
      <c r="AU76" s="15"/>
      <c r="AV76" s="16"/>
      <c r="AW76" s="17"/>
      <c r="AX76" s="20"/>
      <c r="AY76" s="16"/>
      <c r="AZ76" s="21"/>
      <c r="BA76" s="15"/>
      <c r="BB76" s="16"/>
      <c r="BC76" s="17"/>
      <c r="BD76" s="20"/>
      <c r="BE76" s="16"/>
      <c r="BF76" s="21"/>
      <c r="BG76" s="15"/>
      <c r="BH76" s="16"/>
      <c r="BI76" s="17"/>
      <c r="BJ76" s="20"/>
      <c r="BK76" s="16"/>
      <c r="BL76" s="21"/>
      <c r="BM76" s="15"/>
      <c r="BN76" s="16"/>
      <c r="BO76" s="17"/>
      <c r="BP76" s="27"/>
      <c r="BQ76" s="25"/>
      <c r="BR76" s="28"/>
      <c r="BS76" s="24"/>
      <c r="BT76" s="25"/>
      <c r="BU76" s="26"/>
      <c r="BV76" s="15"/>
      <c r="BW76" s="16"/>
      <c r="BX76" s="28"/>
      <c r="BY76" s="27"/>
      <c r="BZ76" s="25"/>
      <c r="CA76" s="28"/>
      <c r="CB76" s="24"/>
      <c r="CC76" s="25"/>
      <c r="CD76" s="28"/>
      <c r="CE76" s="24"/>
      <c r="CF76" s="25"/>
      <c r="CG76" s="26"/>
      <c r="CH76" s="27"/>
      <c r="CI76" s="25"/>
      <c r="CJ76" s="28"/>
      <c r="CK76" s="24"/>
      <c r="CL76" s="25"/>
      <c r="CM76" s="28"/>
      <c r="CN76" s="24"/>
      <c r="CO76" s="25"/>
      <c r="CP76" s="28"/>
      <c r="CQ76" s="24"/>
      <c r="CR76" s="25"/>
      <c r="CS76" s="28"/>
      <c r="CT76" s="24"/>
      <c r="CU76" s="25"/>
      <c r="CV76" s="28"/>
    </row>
    <row r="77" spans="1:100" x14ac:dyDescent="0.35">
      <c r="A77" s="20">
        <v>9.5</v>
      </c>
      <c r="B77" s="15">
        <v>3.972433071366738</v>
      </c>
      <c r="C77" s="16">
        <v>263.37598617897441</v>
      </c>
      <c r="D77" s="17">
        <v>3.4341120043394406E-6</v>
      </c>
      <c r="E77" s="20">
        <v>3.9677352032841045</v>
      </c>
      <c r="F77" s="16">
        <v>262.64544716285769</v>
      </c>
      <c r="G77" s="21">
        <v>3.4364221511027415E-6</v>
      </c>
      <c r="H77" s="15">
        <v>3.8299920807035113</v>
      </c>
      <c r="I77" s="16">
        <v>250.46492567576399</v>
      </c>
      <c r="J77" s="17">
        <v>3.4364221511027415E-6</v>
      </c>
      <c r="K77" s="19">
        <v>3.6667136839789367</v>
      </c>
      <c r="L77" s="18">
        <v>235.90542294593718</v>
      </c>
      <c r="M77" s="22">
        <v>3.4364221511027415E-6</v>
      </c>
      <c r="N77" s="15">
        <v>3.9818996911874827</v>
      </c>
      <c r="O77" s="16">
        <v>253.929484712418</v>
      </c>
      <c r="P77" s="17">
        <v>3.4468572866418911E-6</v>
      </c>
      <c r="Q77" s="19">
        <v>4.0858478883717559</v>
      </c>
      <c r="R77" s="18">
        <v>266.92598980573132</v>
      </c>
      <c r="S77" s="22">
        <v>2.8724327377230275E-3</v>
      </c>
      <c r="T77" s="15">
        <v>4.0794432599397101</v>
      </c>
      <c r="U77" s="16">
        <v>265.48517719740005</v>
      </c>
      <c r="V77" s="17">
        <v>2.8724327377230275E-3</v>
      </c>
      <c r="W77" s="20">
        <v>3.9772491495526441</v>
      </c>
      <c r="X77" s="16">
        <v>255.40780212977617</v>
      </c>
      <c r="Y77" s="21">
        <v>2.8724327377230275E-3</v>
      </c>
      <c r="Z77" s="15">
        <v>3.8491175270488838</v>
      </c>
      <c r="AA77" s="16">
        <v>242.78679057835234</v>
      </c>
      <c r="AB77" s="17">
        <v>2.8724327377230275E-3</v>
      </c>
      <c r="AC77" s="52">
        <v>3.8376682472922563</v>
      </c>
      <c r="AD77" s="53">
        <v>240.33514177411189</v>
      </c>
      <c r="AE77" s="21">
        <v>2.8724327377230275E-3</v>
      </c>
      <c r="AF77" s="79"/>
      <c r="AG77" s="53"/>
      <c r="AH77" s="17"/>
      <c r="AI77" s="12"/>
      <c r="AJ77" s="53"/>
      <c r="AK77" s="21"/>
      <c r="AO77" s="15"/>
      <c r="AQ77" s="17"/>
      <c r="AT77" s="14"/>
      <c r="AU77" s="15"/>
      <c r="AV77" s="16"/>
      <c r="AW77" s="17"/>
      <c r="AX77" s="20"/>
      <c r="AY77" s="16"/>
      <c r="AZ77" s="21"/>
      <c r="BA77" s="15"/>
      <c r="BB77" s="16"/>
      <c r="BC77" s="17"/>
      <c r="BD77" s="20"/>
      <c r="BE77" s="16"/>
      <c r="BF77" s="21"/>
      <c r="BG77" s="15"/>
      <c r="BH77" s="16"/>
      <c r="BI77" s="17"/>
      <c r="BJ77" s="20"/>
      <c r="BK77" s="16"/>
      <c r="BL77" s="21"/>
      <c r="BM77" s="15"/>
      <c r="BN77" s="16"/>
      <c r="BO77" s="17"/>
      <c r="BP77" s="27"/>
      <c r="BQ77" s="25"/>
      <c r="BR77" s="28"/>
      <c r="BS77" s="24"/>
      <c r="BT77" s="25"/>
      <c r="BU77" s="26"/>
      <c r="BV77" s="15"/>
      <c r="BW77" s="16"/>
      <c r="BX77" s="28"/>
      <c r="BY77" s="27"/>
      <c r="BZ77" s="25"/>
      <c r="CA77" s="28"/>
      <c r="CB77" s="24"/>
      <c r="CC77" s="25"/>
      <c r="CD77" s="28"/>
      <c r="CE77" s="24"/>
      <c r="CF77" s="25"/>
      <c r="CG77" s="26"/>
      <c r="CH77" s="27"/>
      <c r="CI77" s="25"/>
      <c r="CJ77" s="28"/>
      <c r="CK77" s="24"/>
      <c r="CL77" s="25"/>
      <c r="CM77" s="28"/>
      <c r="CN77" s="24"/>
      <c r="CO77" s="25"/>
      <c r="CP77" s="28"/>
      <c r="CQ77" s="24"/>
      <c r="CR77" s="25"/>
      <c r="CS77" s="28"/>
      <c r="CT77" s="24"/>
      <c r="CU77" s="25"/>
      <c r="CV77" s="28"/>
    </row>
    <row r="78" spans="1:100" x14ac:dyDescent="0.35">
      <c r="A78" s="20">
        <v>9.625</v>
      </c>
      <c r="B78" s="15">
        <v>3.9841809223409985</v>
      </c>
      <c r="C78" s="16">
        <v>267.36016710131543</v>
      </c>
      <c r="D78" s="17">
        <v>2.6376602354538077E-6</v>
      </c>
      <c r="E78" s="20">
        <v>3.9795198763562736</v>
      </c>
      <c r="F78" s="16">
        <v>266.62496703921397</v>
      </c>
      <c r="G78" s="21">
        <v>2.6390409542160148E-6</v>
      </c>
      <c r="H78" s="15">
        <v>3.8426653460430833</v>
      </c>
      <c r="I78" s="16">
        <v>254.30759102180707</v>
      </c>
      <c r="J78" s="17">
        <v>2.6390409542160148E-6</v>
      </c>
      <c r="K78" s="19">
        <v>3.680388233847832</v>
      </c>
      <c r="L78" s="18">
        <v>239.585811179785</v>
      </c>
      <c r="M78" s="22">
        <v>2.6390409542160148E-6</v>
      </c>
      <c r="N78" s="15">
        <v>3.9955745076265097</v>
      </c>
      <c r="O78" s="16">
        <v>257.92505922004449</v>
      </c>
      <c r="P78" s="17">
        <v>2.6470886214246538E-6</v>
      </c>
      <c r="Q78" s="19">
        <v>4.1086971719702561</v>
      </c>
      <c r="R78" s="18">
        <v>271.0346869777016</v>
      </c>
      <c r="S78" s="22">
        <v>2.5520337691039728E-3</v>
      </c>
      <c r="T78" s="15">
        <v>4.1023425063002819</v>
      </c>
      <c r="U78" s="16">
        <v>269.58751970370031</v>
      </c>
      <c r="V78" s="17">
        <v>2.5520337691039728E-3</v>
      </c>
      <c r="W78" s="20">
        <v>4.0008863313501424</v>
      </c>
      <c r="X78" s="16">
        <v>259.4086884611263</v>
      </c>
      <c r="Y78" s="21">
        <v>2.5520337691039728E-3</v>
      </c>
      <c r="Z78" s="15">
        <v>3.8736575732013399</v>
      </c>
      <c r="AA78" s="16">
        <v>246.66044815155368</v>
      </c>
      <c r="AB78" s="17">
        <v>2.5520337691039728E-3</v>
      </c>
      <c r="AC78" s="52">
        <v>3.8622952280518383</v>
      </c>
      <c r="AD78" s="53">
        <v>244.19743700216372</v>
      </c>
      <c r="AE78" s="21">
        <v>2.5520337691039728E-3</v>
      </c>
      <c r="AF78" s="79"/>
      <c r="AG78" s="53"/>
      <c r="AH78" s="17"/>
      <c r="AI78" s="12"/>
      <c r="AJ78" s="53"/>
      <c r="AK78" s="21"/>
      <c r="AO78" s="15"/>
      <c r="AQ78" s="17"/>
      <c r="AT78" s="14"/>
      <c r="AU78" s="15"/>
      <c r="AV78" s="16"/>
      <c r="AW78" s="17"/>
      <c r="AX78" s="20"/>
      <c r="AY78" s="16"/>
      <c r="AZ78" s="21"/>
      <c r="BA78" s="15"/>
      <c r="BB78" s="16"/>
      <c r="BC78" s="17"/>
      <c r="BD78" s="20"/>
      <c r="BE78" s="16"/>
      <c r="BF78" s="21"/>
      <c r="BG78" s="15"/>
      <c r="BH78" s="16"/>
      <c r="BI78" s="17"/>
      <c r="BJ78" s="20"/>
      <c r="BK78" s="16"/>
      <c r="BL78" s="21"/>
      <c r="BM78" s="15"/>
      <c r="BN78" s="16"/>
      <c r="BO78" s="17"/>
      <c r="BP78" s="27"/>
      <c r="BQ78" s="25"/>
      <c r="BR78" s="28"/>
      <c r="BS78" s="24"/>
      <c r="BT78" s="25"/>
      <c r="BU78" s="26"/>
      <c r="BV78" s="15"/>
      <c r="BW78" s="16"/>
      <c r="BX78" s="28"/>
      <c r="BY78" s="27"/>
      <c r="BZ78" s="25"/>
      <c r="CA78" s="28"/>
      <c r="CB78" s="24"/>
      <c r="CC78" s="25"/>
      <c r="CD78" s="28"/>
      <c r="CE78" s="24"/>
      <c r="CF78" s="25"/>
      <c r="CG78" s="26"/>
      <c r="CH78" s="27"/>
      <c r="CI78" s="25"/>
      <c r="CJ78" s="28"/>
      <c r="CK78" s="24"/>
      <c r="CL78" s="25"/>
      <c r="CM78" s="28"/>
      <c r="CN78" s="24"/>
      <c r="CO78" s="25"/>
      <c r="CP78" s="28"/>
      <c r="CQ78" s="24"/>
      <c r="CR78" s="25"/>
      <c r="CS78" s="28"/>
      <c r="CT78" s="24"/>
      <c r="CU78" s="25"/>
      <c r="CV78" s="28"/>
    </row>
    <row r="79" spans="1:100" x14ac:dyDescent="0.35">
      <c r="A79" s="20">
        <v>9.75</v>
      </c>
      <c r="B79" s="15">
        <v>3.9923579265962106</v>
      </c>
      <c r="C79" s="16">
        <v>271.35252502791161</v>
      </c>
      <c r="D79" s="17">
        <v>2.0403184601934329E-6</v>
      </c>
      <c r="E79" s="20">
        <v>3.9877323698893816</v>
      </c>
      <c r="F79" s="16">
        <v>270.61269940910336</v>
      </c>
      <c r="G79" s="21">
        <v>2.0408340635700354E-6</v>
      </c>
      <c r="H79" s="15">
        <v>3.8516755277099115</v>
      </c>
      <c r="I79" s="16">
        <v>258.15926654951699</v>
      </c>
      <c r="J79" s="17">
        <v>2.0408340635700354E-6</v>
      </c>
      <c r="K79" s="19">
        <v>3.6902982486280087</v>
      </c>
      <c r="L79" s="18">
        <v>243.27610942841301</v>
      </c>
      <c r="M79" s="22">
        <v>2.0408340635700354E-6</v>
      </c>
      <c r="N79" s="15">
        <v>4.0052710745946536</v>
      </c>
      <c r="O79" s="16">
        <v>261.93033029463913</v>
      </c>
      <c r="P79" s="17">
        <v>2.0470893520136129E-6</v>
      </c>
      <c r="Q79" s="19">
        <v>4.1285951886133416</v>
      </c>
      <c r="R79" s="18">
        <v>275.16328216631496</v>
      </c>
      <c r="S79" s="22">
        <v>2.278968186903171E-3</v>
      </c>
      <c r="T79" s="15">
        <v>4.1222853455770636</v>
      </c>
      <c r="U79" s="16">
        <v>273.70980504927735</v>
      </c>
      <c r="V79" s="17">
        <v>2.278968186903171E-3</v>
      </c>
      <c r="W79" s="20">
        <v>4.0214888768478936</v>
      </c>
      <c r="X79" s="16">
        <v>263.43017733797421</v>
      </c>
      <c r="Y79" s="21">
        <v>2.278968186903171E-3</v>
      </c>
      <c r="Z79" s="15">
        <v>3.895070229736779</v>
      </c>
      <c r="AA79" s="16">
        <v>250.55551838129045</v>
      </c>
      <c r="AB79" s="17">
        <v>2.278968186903171E-3</v>
      </c>
      <c r="AC79" s="52">
        <v>3.8837861466083412</v>
      </c>
      <c r="AD79" s="53">
        <v>248.08122314877207</v>
      </c>
      <c r="AE79" s="21">
        <v>2.278968186903171E-3</v>
      </c>
      <c r="AF79" s="79"/>
      <c r="AG79" s="53"/>
      <c r="AH79" s="17"/>
      <c r="AI79" s="12"/>
      <c r="AJ79" s="53"/>
      <c r="AK79" s="21"/>
      <c r="AO79" s="15"/>
      <c r="AQ79" s="17"/>
      <c r="AT79" s="14"/>
      <c r="AU79" s="15"/>
      <c r="AV79" s="16"/>
      <c r="AW79" s="17"/>
      <c r="AX79" s="20"/>
      <c r="AY79" s="16"/>
      <c r="AZ79" s="21"/>
      <c r="BA79" s="15"/>
      <c r="BB79" s="16"/>
      <c r="BC79" s="17"/>
      <c r="BD79" s="20"/>
      <c r="BE79" s="16"/>
      <c r="BF79" s="21"/>
      <c r="BG79" s="15"/>
      <c r="BH79" s="16"/>
      <c r="BI79" s="17"/>
      <c r="BJ79" s="20"/>
      <c r="BK79" s="16"/>
      <c r="BL79" s="21"/>
      <c r="BM79" s="15"/>
      <c r="BN79" s="16"/>
      <c r="BO79" s="17"/>
      <c r="BP79" s="27"/>
      <c r="BQ79" s="25"/>
      <c r="BR79" s="28"/>
      <c r="BS79" s="24"/>
      <c r="BT79" s="25"/>
      <c r="BU79" s="26"/>
      <c r="BV79" s="15"/>
      <c r="BW79" s="16"/>
      <c r="BX79" s="28"/>
      <c r="BY79" s="27"/>
      <c r="BZ79" s="25"/>
      <c r="CA79" s="28"/>
      <c r="CB79" s="24"/>
      <c r="CC79" s="25"/>
      <c r="CD79" s="28"/>
      <c r="CE79" s="24"/>
      <c r="CF79" s="25"/>
      <c r="CG79" s="26"/>
      <c r="CH79" s="27"/>
      <c r="CI79" s="25"/>
      <c r="CJ79" s="28"/>
      <c r="CK79" s="24"/>
      <c r="CL79" s="25"/>
      <c r="CM79" s="28"/>
      <c r="CN79" s="24"/>
      <c r="CO79" s="25"/>
      <c r="CP79" s="28"/>
      <c r="CQ79" s="24"/>
      <c r="CR79" s="25"/>
      <c r="CS79" s="28"/>
      <c r="CT79" s="24"/>
      <c r="CU79" s="25"/>
      <c r="CV79" s="28"/>
    </row>
    <row r="80" spans="1:100" x14ac:dyDescent="0.35">
      <c r="A80" s="20">
        <v>9.875</v>
      </c>
      <c r="B80" s="15">
        <v>3.9938062018991647</v>
      </c>
      <c r="C80" s="16">
        <v>275.3463312298108</v>
      </c>
      <c r="D80" s="17">
        <v>1.5892893323977381E-6</v>
      </c>
      <c r="E80" s="20">
        <v>3.9892068235127587</v>
      </c>
      <c r="F80" s="16">
        <v>274.6019062326161</v>
      </c>
      <c r="G80" s="21">
        <v>1.589405223508955E-6</v>
      </c>
      <c r="H80" s="15">
        <v>3.8535620755392914</v>
      </c>
      <c r="I80" s="16">
        <v>262.01282862505627</v>
      </c>
      <c r="J80" s="17">
        <v>1.589405223508955E-6</v>
      </c>
      <c r="K80" s="19">
        <v>3.6926472650895859</v>
      </c>
      <c r="L80" s="18">
        <v>246.9687566935026</v>
      </c>
      <c r="M80" s="22">
        <v>1.589405223508955E-6</v>
      </c>
      <c r="N80" s="15">
        <v>4.0069932690851475</v>
      </c>
      <c r="O80" s="16">
        <v>265.93732356372431</v>
      </c>
      <c r="P80" s="17">
        <v>1.5943052086324174E-6</v>
      </c>
      <c r="Q80" s="19">
        <v>4.1328182217689626</v>
      </c>
      <c r="R80" s="18">
        <v>279.29610038808391</v>
      </c>
      <c r="S80" s="22">
        <v>2.0445719851669383E-3</v>
      </c>
      <c r="T80" s="15">
        <v>4.1265561946589724</v>
      </c>
      <c r="U80" s="16">
        <v>277.83636124393632</v>
      </c>
      <c r="V80" s="17">
        <v>2.0445719851669383E-3</v>
      </c>
      <c r="W80" s="20">
        <v>4.0264622029751038</v>
      </c>
      <c r="X80" s="16">
        <v>267.45663954094931</v>
      </c>
      <c r="Y80" s="21">
        <v>2.0445719851669383E-3</v>
      </c>
      <c r="Z80" s="15">
        <v>3.9009082090939424</v>
      </c>
      <c r="AA80" s="16">
        <v>254.45642659038441</v>
      </c>
      <c r="AB80" s="17">
        <v>2.0445719851669383E-3</v>
      </c>
      <c r="AC80" s="52">
        <v>3.8897072148938925</v>
      </c>
      <c r="AD80" s="53">
        <v>251.97093036366596</v>
      </c>
      <c r="AE80" s="21">
        <v>2.0445719851669383E-3</v>
      </c>
      <c r="AF80" s="79"/>
      <c r="AG80" s="53"/>
      <c r="AH80" s="17"/>
      <c r="AI80" s="12"/>
      <c r="AJ80" s="53"/>
      <c r="AK80" s="21"/>
      <c r="AO80" s="15"/>
      <c r="AQ80" s="17"/>
      <c r="AT80" s="14"/>
      <c r="AU80" s="15"/>
      <c r="AV80" s="16"/>
      <c r="AW80" s="17"/>
      <c r="AX80" s="20"/>
      <c r="AY80" s="16"/>
      <c r="AZ80" s="21"/>
      <c r="BA80" s="15"/>
      <c r="BB80" s="16"/>
      <c r="BC80" s="17"/>
      <c r="BD80" s="20"/>
      <c r="BE80" s="16"/>
      <c r="BF80" s="21"/>
      <c r="BG80" s="15"/>
      <c r="BH80" s="16"/>
      <c r="BI80" s="17"/>
      <c r="BJ80" s="20"/>
      <c r="BK80" s="16"/>
      <c r="BL80" s="21"/>
      <c r="BM80" s="15"/>
      <c r="BN80" s="16"/>
      <c r="BO80" s="17"/>
      <c r="BP80" s="27"/>
      <c r="BQ80" s="25"/>
      <c r="BR80" s="28"/>
      <c r="BS80" s="24"/>
      <c r="BT80" s="25"/>
      <c r="BU80" s="26"/>
      <c r="BV80" s="15"/>
      <c r="BW80" s="16"/>
      <c r="BX80" s="28"/>
      <c r="BY80" s="27"/>
      <c r="BZ80" s="25"/>
      <c r="CA80" s="28"/>
      <c r="CB80" s="24"/>
      <c r="CC80" s="25"/>
      <c r="CD80" s="28"/>
      <c r="CE80" s="24"/>
      <c r="CF80" s="25"/>
      <c r="CG80" s="26"/>
      <c r="CH80" s="27"/>
      <c r="CI80" s="25"/>
      <c r="CJ80" s="28"/>
      <c r="CK80" s="24"/>
      <c r="CL80" s="25"/>
      <c r="CM80" s="28"/>
      <c r="CN80" s="24"/>
      <c r="CO80" s="25"/>
      <c r="CP80" s="28"/>
      <c r="CQ80" s="24"/>
      <c r="CR80" s="25"/>
      <c r="CS80" s="28"/>
      <c r="CT80" s="24"/>
      <c r="CU80" s="25"/>
      <c r="CV80" s="28"/>
    </row>
    <row r="81" spans="1:100" x14ac:dyDescent="0.35">
      <c r="A81" s="20">
        <v>10</v>
      </c>
      <c r="B81" s="15">
        <v>3.99024253942811</v>
      </c>
      <c r="C81" s="16">
        <v>279.3365737692389</v>
      </c>
      <c r="D81" s="17">
        <v>1.2462196748910217E-6</v>
      </c>
      <c r="E81" s="20">
        <v>3.9856569293310709</v>
      </c>
      <c r="F81" s="16">
        <v>278.58756316194717</v>
      </c>
      <c r="G81" s="21">
        <v>1.2462471759531958E-6</v>
      </c>
      <c r="H81" s="15">
        <v>3.8502316727422228</v>
      </c>
      <c r="I81" s="16">
        <v>265.86306029779848</v>
      </c>
      <c r="J81" s="17">
        <v>1.2462471759531958E-6</v>
      </c>
      <c r="K81" s="19">
        <v>3.6895620023491058</v>
      </c>
      <c r="L81" s="18">
        <v>250.6583186958517</v>
      </c>
      <c r="M81" s="22">
        <v>1.2462471759531958E-6</v>
      </c>
      <c r="N81" s="15">
        <v>4.0029760899818196</v>
      </c>
      <c r="O81" s="16">
        <v>269.94029965370612</v>
      </c>
      <c r="P81" s="17">
        <v>1.2500919751166647E-6</v>
      </c>
      <c r="Q81" s="19">
        <v>4.1269287090775961</v>
      </c>
      <c r="R81" s="18">
        <v>283.42302909716153</v>
      </c>
      <c r="S81" s="22">
        <v>1.8420253412161391E-3</v>
      </c>
      <c r="T81" s="15">
        <v>4.1207187812822781</v>
      </c>
      <c r="U81" s="16">
        <v>281.9570800252186</v>
      </c>
      <c r="V81" s="17">
        <v>1.8420253412161391E-3</v>
      </c>
      <c r="W81" s="20">
        <v>4.0213997448999228</v>
      </c>
      <c r="X81" s="16">
        <v>271.47803928584921</v>
      </c>
      <c r="Y81" s="21">
        <v>1.8420253412161391E-3</v>
      </c>
      <c r="Z81" s="15">
        <v>3.8968003031055032</v>
      </c>
      <c r="AA81" s="16">
        <v>258.35322689348993</v>
      </c>
      <c r="AB81" s="17">
        <v>1.8420253412161391E-3</v>
      </c>
      <c r="AC81" s="52">
        <v>3.8856899199835371</v>
      </c>
      <c r="AD81" s="53">
        <v>255.85662028364951</v>
      </c>
      <c r="AE81" s="21">
        <v>1.8420253412161391E-3</v>
      </c>
      <c r="AF81" s="79"/>
      <c r="AG81" s="53"/>
      <c r="AH81" s="17"/>
      <c r="AI81" s="12"/>
      <c r="AJ81" s="53"/>
      <c r="AK81" s="21"/>
      <c r="AO81" s="15"/>
      <c r="AQ81" s="17"/>
      <c r="AT81" s="14"/>
      <c r="AU81" s="15"/>
      <c r="AV81" s="16"/>
      <c r="AW81" s="17"/>
      <c r="AX81" s="20"/>
      <c r="AY81" s="16"/>
      <c r="AZ81" s="21"/>
      <c r="BA81" s="15"/>
      <c r="BB81" s="16"/>
      <c r="BC81" s="17"/>
      <c r="BD81" s="20"/>
      <c r="BE81" s="16"/>
      <c r="BF81" s="21"/>
      <c r="BG81" s="15"/>
      <c r="BH81" s="16"/>
      <c r="BI81" s="17"/>
      <c r="BJ81" s="20"/>
      <c r="BK81" s="16"/>
      <c r="BL81" s="21"/>
      <c r="BM81" s="15"/>
      <c r="BN81" s="16"/>
      <c r="BO81" s="17"/>
      <c r="BP81" s="27"/>
      <c r="BQ81" s="25"/>
      <c r="BR81" s="28"/>
      <c r="BS81" s="24"/>
      <c r="BT81" s="25"/>
      <c r="BU81" s="26"/>
      <c r="BV81" s="15"/>
      <c r="BW81" s="16"/>
      <c r="BX81" s="28"/>
      <c r="BY81" s="27"/>
      <c r="BZ81" s="25"/>
      <c r="CA81" s="28"/>
      <c r="CB81" s="24"/>
      <c r="CC81" s="25"/>
      <c r="CD81" s="28"/>
      <c r="CE81" s="24"/>
      <c r="CF81" s="25"/>
      <c r="CG81" s="26"/>
      <c r="CH81" s="27"/>
      <c r="CI81" s="25"/>
      <c r="CJ81" s="28"/>
      <c r="CK81" s="24"/>
      <c r="CL81" s="25"/>
      <c r="CM81" s="28"/>
      <c r="CN81" s="24"/>
      <c r="CO81" s="25"/>
      <c r="CP81" s="28"/>
      <c r="CQ81" s="24"/>
      <c r="CR81" s="25"/>
      <c r="CS81" s="28"/>
      <c r="CT81" s="24"/>
      <c r="CU81" s="25"/>
      <c r="CV81" s="28"/>
    </row>
    <row r="82" spans="1:100" x14ac:dyDescent="0.35">
      <c r="A82" s="20">
        <v>10.125</v>
      </c>
      <c r="B82" s="15">
        <v>3.9855818473969227</v>
      </c>
      <c r="C82" s="16">
        <v>283.32215561663583</v>
      </c>
      <c r="D82" s="17">
        <v>9.8306104159365297E-7</v>
      </c>
      <c r="E82" s="20">
        <v>3.9809983175345884</v>
      </c>
      <c r="F82" s="16">
        <v>282.56856147948179</v>
      </c>
      <c r="G82" s="21">
        <v>9.8314541546456671E-7</v>
      </c>
      <c r="H82" s="15">
        <v>3.8458972987058382</v>
      </c>
      <c r="I82" s="16">
        <v>269.70895759650432</v>
      </c>
      <c r="J82" s="17">
        <v>9.8314541546456671E-7</v>
      </c>
      <c r="K82" s="19">
        <v>3.6855928702125391</v>
      </c>
      <c r="L82" s="18">
        <v>254.34391156606424</v>
      </c>
      <c r="M82" s="22">
        <v>9.8314541546456671E-7</v>
      </c>
      <c r="N82" s="15">
        <v>3.9980033946908295</v>
      </c>
      <c r="O82" s="16">
        <v>273.93830304839696</v>
      </c>
      <c r="P82" s="17">
        <v>9.8618172490589937E-7</v>
      </c>
      <c r="Q82" s="19">
        <v>4.1219981948914075</v>
      </c>
      <c r="R82" s="18">
        <v>287.54502729205296</v>
      </c>
      <c r="S82" s="22">
        <v>1.6660992309276627E-3</v>
      </c>
      <c r="T82" s="15">
        <v>4.1158364434899264</v>
      </c>
      <c r="U82" s="16">
        <v>286.07291646870851</v>
      </c>
      <c r="V82" s="17">
        <v>1.6660992309276627E-3</v>
      </c>
      <c r="W82" s="20">
        <v>4.0172293518411708</v>
      </c>
      <c r="X82" s="16">
        <v>275.4952686376904</v>
      </c>
      <c r="Y82" s="21">
        <v>1.6660992309276627E-3</v>
      </c>
      <c r="Z82" s="15">
        <v>3.8935097258518616</v>
      </c>
      <c r="AA82" s="16">
        <v>262.24673661934179</v>
      </c>
      <c r="AB82" s="17">
        <v>1.6660992309276627E-3</v>
      </c>
      <c r="AC82" s="52">
        <v>3.8824830536680839</v>
      </c>
      <c r="AD82" s="53">
        <v>259.7391033373176</v>
      </c>
      <c r="AE82" s="21">
        <v>1.6660992309276627E-3</v>
      </c>
      <c r="AF82" s="79"/>
      <c r="AG82" s="53"/>
      <c r="AH82" s="17"/>
      <c r="AI82" s="12"/>
      <c r="AJ82" s="53"/>
      <c r="AK82" s="21"/>
      <c r="AO82" s="15"/>
      <c r="AQ82" s="17"/>
      <c r="AT82" s="14"/>
      <c r="AU82" s="15"/>
      <c r="AV82" s="16"/>
      <c r="AW82" s="17"/>
      <c r="AX82" s="20"/>
      <c r="AY82" s="16"/>
      <c r="AZ82" s="21"/>
      <c r="BA82" s="15"/>
      <c r="BB82" s="16"/>
      <c r="BC82" s="17"/>
      <c r="BD82" s="20"/>
      <c r="BE82" s="16"/>
      <c r="BF82" s="21"/>
      <c r="BG82" s="15"/>
      <c r="BH82" s="16"/>
      <c r="BI82" s="17"/>
      <c r="BJ82" s="20"/>
      <c r="BK82" s="16"/>
      <c r="BL82" s="21"/>
      <c r="BM82" s="15"/>
      <c r="BN82" s="16"/>
      <c r="BO82" s="17"/>
      <c r="BP82" s="27"/>
      <c r="BQ82" s="25"/>
      <c r="BR82" s="28"/>
      <c r="BS82" s="24"/>
      <c r="BT82" s="25"/>
      <c r="BU82" s="26"/>
      <c r="BV82" s="15"/>
      <c r="BW82" s="16"/>
      <c r="BX82" s="28"/>
      <c r="BY82" s="27"/>
      <c r="BZ82" s="25"/>
      <c r="CA82" s="28"/>
      <c r="CB82" s="24"/>
      <c r="CC82" s="25"/>
      <c r="CD82" s="28"/>
      <c r="CE82" s="24"/>
      <c r="CF82" s="25"/>
      <c r="CG82" s="26"/>
      <c r="CH82" s="27"/>
      <c r="CI82" s="25"/>
      <c r="CJ82" s="28"/>
      <c r="CK82" s="24"/>
      <c r="CL82" s="25"/>
      <c r="CM82" s="28"/>
      <c r="CN82" s="24"/>
      <c r="CO82" s="25"/>
      <c r="CP82" s="28"/>
      <c r="CQ82" s="24"/>
      <c r="CR82" s="25"/>
      <c r="CS82" s="28"/>
      <c r="CT82" s="24"/>
      <c r="CU82" s="25"/>
      <c r="CV82" s="28"/>
    </row>
    <row r="83" spans="1:100" x14ac:dyDescent="0.35">
      <c r="A83" s="20">
        <v>10.25</v>
      </c>
      <c r="B83" s="15">
        <v>3.981394413985305</v>
      </c>
      <c r="C83" s="16">
        <v>287.30355003062112</v>
      </c>
      <c r="D83" s="17">
        <v>7.786458781559227E-7</v>
      </c>
      <c r="E83" s="20">
        <v>3.9768264088970375</v>
      </c>
      <c r="F83" s="16">
        <v>286.5453878883788</v>
      </c>
      <c r="G83" s="21">
        <v>7.7884595008652165E-7</v>
      </c>
      <c r="H83" s="15">
        <v>3.8420401510812034</v>
      </c>
      <c r="I83" s="16">
        <v>273.55099774758554</v>
      </c>
      <c r="J83" s="17">
        <v>7.7884595008652165E-7</v>
      </c>
      <c r="K83" s="19">
        <v>3.6820914127133673</v>
      </c>
      <c r="L83" s="18">
        <v>258.02600297877763</v>
      </c>
      <c r="M83" s="22">
        <v>7.7884595008652165E-7</v>
      </c>
      <c r="N83" s="15">
        <v>3.9934853957396217</v>
      </c>
      <c r="O83" s="16">
        <v>277.9317884441366</v>
      </c>
      <c r="P83" s="17">
        <v>7.812580302415893E-7</v>
      </c>
      <c r="Q83" s="19">
        <v>4.1209262239710442</v>
      </c>
      <c r="R83" s="18">
        <v>291.66595351602399</v>
      </c>
      <c r="S83" s="22">
        <v>1.5125823311581737E-3</v>
      </c>
      <c r="T83" s="15">
        <v>4.114808589484209</v>
      </c>
      <c r="U83" s="16">
        <v>290.18772505819271</v>
      </c>
      <c r="V83" s="17">
        <v>1.5125823311581737E-3</v>
      </c>
      <c r="W83" s="20">
        <v>4.0168538735087767</v>
      </c>
      <c r="X83" s="16">
        <v>279.51212251119915</v>
      </c>
      <c r="Y83" s="21">
        <v>1.5125823311581737E-3</v>
      </c>
      <c r="Z83" s="15">
        <v>3.8939433603317553</v>
      </c>
      <c r="AA83" s="16">
        <v>266.14067997967356</v>
      </c>
      <c r="AB83" s="17">
        <v>1.5125823311581737E-3</v>
      </c>
      <c r="AC83" s="52">
        <v>3.8829937074315422</v>
      </c>
      <c r="AD83" s="53">
        <v>263.62209704474913</v>
      </c>
      <c r="AE83" s="21">
        <v>1.5125823311581737E-3</v>
      </c>
      <c r="AF83" s="79"/>
      <c r="AG83" s="53"/>
      <c r="AH83" s="17"/>
      <c r="AI83" s="12"/>
      <c r="AJ83" s="53"/>
      <c r="AK83" s="21"/>
      <c r="AO83" s="15"/>
      <c r="AQ83" s="17"/>
      <c r="AT83" s="14"/>
      <c r="AU83" s="15"/>
      <c r="AV83" s="16"/>
      <c r="AW83" s="17"/>
      <c r="AX83" s="20"/>
      <c r="AY83" s="16"/>
      <c r="AZ83" s="21"/>
      <c r="BA83" s="15"/>
      <c r="BB83" s="16"/>
      <c r="BC83" s="17"/>
      <c r="BD83" s="20"/>
      <c r="BE83" s="16"/>
      <c r="BF83" s="21"/>
      <c r="BG83" s="15"/>
      <c r="BH83" s="16"/>
      <c r="BI83" s="17"/>
      <c r="BJ83" s="20"/>
      <c r="BK83" s="16"/>
      <c r="BL83" s="21"/>
      <c r="BM83" s="15"/>
      <c r="BN83" s="16"/>
      <c r="BO83" s="17"/>
      <c r="BP83" s="27"/>
      <c r="BQ83" s="25"/>
      <c r="BR83" s="28"/>
      <c r="BS83" s="24"/>
      <c r="BT83" s="25"/>
      <c r="BU83" s="26"/>
      <c r="BV83" s="15"/>
      <c r="BW83" s="16"/>
      <c r="BX83" s="28"/>
      <c r="BY83" s="27"/>
      <c r="BZ83" s="25"/>
      <c r="CA83" s="28"/>
      <c r="CB83" s="24"/>
      <c r="CC83" s="25"/>
      <c r="CD83" s="28"/>
      <c r="CE83" s="24"/>
      <c r="CF83" s="25"/>
      <c r="CG83" s="26"/>
      <c r="CH83" s="27"/>
      <c r="CI83" s="25"/>
      <c r="CJ83" s="28"/>
      <c r="CK83" s="24"/>
      <c r="CL83" s="25"/>
      <c r="CM83" s="28"/>
      <c r="CN83" s="24"/>
      <c r="CO83" s="25"/>
      <c r="CP83" s="28"/>
      <c r="CQ83" s="24"/>
      <c r="CR83" s="25"/>
      <c r="CS83" s="28"/>
      <c r="CT83" s="24"/>
      <c r="CU83" s="25"/>
      <c r="CV83" s="28"/>
    </row>
    <row r="84" spans="1:100" x14ac:dyDescent="0.35">
      <c r="A84" s="20">
        <v>10.375</v>
      </c>
      <c r="B84" s="15">
        <v>3.9823620107533908</v>
      </c>
      <c r="C84" s="16">
        <v>291.2859120413745</v>
      </c>
      <c r="D84" s="17">
        <v>6.1776147871437251E-7</v>
      </c>
      <c r="E84" s="20">
        <v>3.977811989329695</v>
      </c>
      <c r="F84" s="16">
        <v>290.52319987770852</v>
      </c>
      <c r="G84" s="21">
        <v>6.1765223502029881E-7</v>
      </c>
      <c r="H84" s="15">
        <v>3.8434001966727438</v>
      </c>
      <c r="I84" s="16">
        <v>277.39439794425829</v>
      </c>
      <c r="J84" s="17">
        <v>6.1765223502029881E-7</v>
      </c>
      <c r="K84" s="19">
        <v>3.6838762105655696</v>
      </c>
      <c r="L84" s="18">
        <v>261.70987918934321</v>
      </c>
      <c r="M84" s="22">
        <v>6.1765223502029881E-7</v>
      </c>
      <c r="N84" s="15">
        <v>3.99465346015098</v>
      </c>
      <c r="O84" s="16">
        <v>281.92644190428757</v>
      </c>
      <c r="P84" s="17">
        <v>6.1957278243774548E-7</v>
      </c>
      <c r="Q84" s="19">
        <v>4.1396439327798111</v>
      </c>
      <c r="R84" s="18">
        <v>295.80559744880378</v>
      </c>
      <c r="S84" s="22">
        <v>1.3779027719611982E-3</v>
      </c>
      <c r="T84" s="15">
        <v>4.1335749114368596</v>
      </c>
      <c r="U84" s="16">
        <v>294.32129996962959</v>
      </c>
      <c r="V84" s="17">
        <v>1.3779027719611982E-3</v>
      </c>
      <c r="W84" s="20">
        <v>4.0363431394510592</v>
      </c>
      <c r="X84" s="16">
        <v>283.5484656506502</v>
      </c>
      <c r="Y84" s="21">
        <v>1.3779027719611982E-3</v>
      </c>
      <c r="Z84" s="15">
        <v>3.9143289758547444</v>
      </c>
      <c r="AA84" s="16">
        <v>270.05500895552831</v>
      </c>
      <c r="AB84" s="17">
        <v>1.3779027719611982E-3</v>
      </c>
      <c r="AC84" s="52">
        <v>3.9034636243504282</v>
      </c>
      <c r="AD84" s="53">
        <v>267.52556066909955</v>
      </c>
      <c r="AE84" s="21">
        <v>1.3779027719611982E-3</v>
      </c>
      <c r="AF84" s="79"/>
      <c r="AG84" s="53"/>
      <c r="AH84" s="17"/>
      <c r="AI84" s="12"/>
      <c r="AJ84" s="53"/>
      <c r="AK84" s="21"/>
      <c r="AO84" s="15"/>
      <c r="AQ84" s="17"/>
      <c r="AT84" s="14"/>
      <c r="AU84" s="15"/>
      <c r="AV84" s="16"/>
      <c r="AW84" s="17"/>
      <c r="AX84" s="20"/>
      <c r="AY84" s="16"/>
      <c r="AZ84" s="21"/>
      <c r="BA84" s="15"/>
      <c r="BB84" s="16"/>
      <c r="BC84" s="17"/>
      <c r="BD84" s="20"/>
      <c r="BE84" s="16"/>
      <c r="BF84" s="21"/>
      <c r="BG84" s="15"/>
      <c r="BH84" s="16"/>
      <c r="BI84" s="17"/>
      <c r="BJ84" s="20"/>
      <c r="BK84" s="16"/>
      <c r="BL84" s="21"/>
      <c r="BM84" s="15"/>
      <c r="BN84" s="16"/>
      <c r="BO84" s="17"/>
      <c r="BP84" s="27"/>
      <c r="BQ84" s="25"/>
      <c r="BR84" s="28"/>
      <c r="BS84" s="24"/>
      <c r="BT84" s="25"/>
      <c r="BU84" s="26"/>
      <c r="BV84" s="15"/>
      <c r="BW84" s="16"/>
      <c r="BX84" s="28"/>
      <c r="BY84" s="27"/>
      <c r="BZ84" s="25"/>
      <c r="CA84" s="28"/>
      <c r="CB84" s="24"/>
      <c r="CC84" s="25"/>
      <c r="CD84" s="28"/>
      <c r="CE84" s="24"/>
      <c r="CF84" s="25"/>
      <c r="CG84" s="26"/>
      <c r="CH84" s="27"/>
      <c r="CI84" s="25"/>
      <c r="CJ84" s="28"/>
      <c r="CK84" s="24"/>
      <c r="CL84" s="25"/>
      <c r="CM84" s="28"/>
      <c r="CN84" s="24"/>
      <c r="CO84" s="25"/>
      <c r="CP84" s="28"/>
      <c r="CQ84" s="24"/>
      <c r="CR84" s="25"/>
      <c r="CS84" s="28"/>
      <c r="CT84" s="24"/>
      <c r="CU84" s="25"/>
      <c r="CV84" s="28"/>
    </row>
    <row r="85" spans="1:100" x14ac:dyDescent="0.35">
      <c r="A85" s="20">
        <v>10.5</v>
      </c>
      <c r="B85" s="15">
        <v>3.9914337917174905</v>
      </c>
      <c r="C85" s="16">
        <v>295.277345833092</v>
      </c>
      <c r="D85" s="17">
        <v>4.9183957228605316E-7</v>
      </c>
      <c r="E85" s="20">
        <v>3.9869188400856412</v>
      </c>
      <c r="F85" s="16">
        <v>294.51011871779417</v>
      </c>
      <c r="G85" s="21">
        <v>4.9168814737702811E-7</v>
      </c>
      <c r="H85" s="15">
        <v>3.8530793102700862</v>
      </c>
      <c r="I85" s="16">
        <v>281.24747725452835</v>
      </c>
      <c r="J85" s="17">
        <v>4.9168814737702811E-7</v>
      </c>
      <c r="K85" s="19">
        <v>3.6942081937797515</v>
      </c>
      <c r="L85" s="18">
        <v>265.40408738312294</v>
      </c>
      <c r="M85" s="22">
        <v>4.9168814737702811E-7</v>
      </c>
      <c r="N85" s="15">
        <v>4.0049314206723894</v>
      </c>
      <c r="O85" s="16">
        <v>285.93137332495996</v>
      </c>
      <c r="P85" s="17">
        <v>4.9321759025213753E-7</v>
      </c>
      <c r="Q85" s="19">
        <v>4.1641256339909498</v>
      </c>
      <c r="R85" s="18">
        <v>299.96972308279476</v>
      </c>
      <c r="S85" s="22">
        <v>1.2592850223851905E-3</v>
      </c>
      <c r="T85" s="15">
        <v>4.1581063029292791</v>
      </c>
      <c r="U85" s="16">
        <v>298.47940627255889</v>
      </c>
      <c r="V85" s="17">
        <v>1.2592850223851905E-3</v>
      </c>
      <c r="W85" s="20">
        <v>4.0616125630088451</v>
      </c>
      <c r="X85" s="16">
        <v>287.61007821365905</v>
      </c>
      <c r="Y85" s="21">
        <v>1.2592850223851905E-3</v>
      </c>
      <c r="Z85" s="15">
        <v>3.9405134875992465</v>
      </c>
      <c r="AA85" s="16">
        <v>273.99552244312753</v>
      </c>
      <c r="AB85" s="17">
        <v>1.2592850223851905E-3</v>
      </c>
      <c r="AC85" s="52">
        <v>3.9297337950847013</v>
      </c>
      <c r="AD85" s="53">
        <v>271.45529446418425</v>
      </c>
      <c r="AE85" s="21">
        <v>1.2592850223851905E-3</v>
      </c>
      <c r="AF85" s="79"/>
      <c r="AG85" s="53"/>
      <c r="AH85" s="17"/>
      <c r="AI85" s="12"/>
      <c r="AJ85" s="53"/>
      <c r="AK85" s="21"/>
      <c r="AO85" s="15"/>
      <c r="AQ85" s="17"/>
      <c r="AT85" s="14"/>
      <c r="AU85" s="15"/>
      <c r="AV85" s="16"/>
      <c r="AW85" s="17"/>
      <c r="AX85" s="20"/>
      <c r="AY85" s="16"/>
      <c r="AZ85" s="21"/>
      <c r="BA85" s="15"/>
      <c r="BB85" s="16"/>
      <c r="BC85" s="17"/>
      <c r="BD85" s="20"/>
      <c r="BE85" s="16"/>
      <c r="BF85" s="21"/>
      <c r="BG85" s="15"/>
      <c r="BH85" s="16"/>
      <c r="BI85" s="17"/>
      <c r="BJ85" s="20"/>
      <c r="BK85" s="16"/>
      <c r="BL85" s="21"/>
      <c r="BM85" s="15"/>
      <c r="BN85" s="16"/>
      <c r="BO85" s="17"/>
      <c r="BP85" s="27"/>
      <c r="BQ85" s="25"/>
      <c r="BR85" s="28"/>
      <c r="BS85" s="24"/>
      <c r="BT85" s="25"/>
      <c r="BU85" s="26"/>
      <c r="BV85" s="15"/>
      <c r="BW85" s="16"/>
      <c r="BX85" s="28"/>
      <c r="BY85" s="27"/>
      <c r="BZ85" s="25"/>
      <c r="CA85" s="28"/>
      <c r="CB85" s="24"/>
      <c r="CC85" s="25"/>
      <c r="CD85" s="28"/>
      <c r="CE85" s="24"/>
      <c r="CF85" s="25"/>
      <c r="CG85" s="26"/>
      <c r="CH85" s="27"/>
      <c r="CI85" s="25"/>
      <c r="CJ85" s="28"/>
      <c r="CK85" s="24"/>
      <c r="CL85" s="25"/>
      <c r="CM85" s="28"/>
      <c r="CN85" s="24"/>
      <c r="CO85" s="25"/>
      <c r="CP85" s="28"/>
      <c r="CQ85" s="24"/>
      <c r="CR85" s="25"/>
      <c r="CS85" s="28"/>
      <c r="CT85" s="24"/>
      <c r="CU85" s="25"/>
      <c r="CV85" s="28"/>
    </row>
    <row r="86" spans="1:100" x14ac:dyDescent="0.35">
      <c r="A86" s="20">
        <v>10.625</v>
      </c>
      <c r="B86" s="15">
        <v>4.0045416659736164</v>
      </c>
      <c r="C86" s="16">
        <v>299.28188749906559</v>
      </c>
      <c r="D86" s="17">
        <v>3.9332429927357683E-7</v>
      </c>
      <c r="E86" s="20">
        <v>4.0000558411687921</v>
      </c>
      <c r="F86" s="16">
        <v>298.51017455896294</v>
      </c>
      <c r="G86" s="21">
        <v>3.9320946406452525E-7</v>
      </c>
      <c r="H86" s="15">
        <v>3.8668110238099991</v>
      </c>
      <c r="I86" s="16">
        <v>285.11428827833834</v>
      </c>
      <c r="J86" s="17">
        <v>3.9320946406452525E-7</v>
      </c>
      <c r="K86" s="19">
        <v>3.7086204672335241</v>
      </c>
      <c r="L86" s="18">
        <v>269.11270785035646</v>
      </c>
      <c r="M86" s="22">
        <v>3.9320946406452525E-7</v>
      </c>
      <c r="N86" s="15">
        <v>4.0196020955734486</v>
      </c>
      <c r="O86" s="16">
        <v>289.95097542053344</v>
      </c>
      <c r="P86" s="17">
        <v>3.9443509062963088E-7</v>
      </c>
      <c r="Q86" s="19">
        <v>4.1876464533456215</v>
      </c>
      <c r="R86" s="18">
        <v>304.15736953614038</v>
      </c>
      <c r="S86" s="22">
        <v>1.1543056993050381E-3</v>
      </c>
      <c r="T86" s="15">
        <v>4.1816756887300599</v>
      </c>
      <c r="U86" s="16">
        <v>302.66108196128897</v>
      </c>
      <c r="V86" s="17">
        <v>1.1543056993050381E-3</v>
      </c>
      <c r="W86" s="20">
        <v>4.0859079051375327</v>
      </c>
      <c r="X86" s="16">
        <v>291.69598611879661</v>
      </c>
      <c r="Y86" s="21">
        <v>1.1543056993050381E-3</v>
      </c>
      <c r="Z86" s="15">
        <v>3.9657100983252707</v>
      </c>
      <c r="AA86" s="16">
        <v>277.96123254145277</v>
      </c>
      <c r="AB86" s="17">
        <v>1.1543056993050381E-3</v>
      </c>
      <c r="AC86" s="52">
        <v>3.9550147072565882</v>
      </c>
      <c r="AD86" s="53">
        <v>275.41030917144082</v>
      </c>
      <c r="AE86" s="21">
        <v>1.1543056993050381E-3</v>
      </c>
      <c r="AF86" s="79"/>
      <c r="AG86" s="53"/>
      <c r="AH86" s="17"/>
      <c r="AI86" s="12"/>
      <c r="AJ86" s="53"/>
      <c r="AK86" s="21"/>
      <c r="AO86" s="15"/>
      <c r="AQ86" s="17"/>
      <c r="AT86" s="14"/>
      <c r="AU86" s="15"/>
      <c r="AV86" s="16"/>
      <c r="AW86" s="17"/>
      <c r="AX86" s="20"/>
      <c r="AY86" s="16"/>
      <c r="AZ86" s="21"/>
      <c r="BA86" s="15"/>
      <c r="BB86" s="16"/>
      <c r="BC86" s="17"/>
      <c r="BD86" s="20"/>
      <c r="BE86" s="16"/>
      <c r="BF86" s="21"/>
      <c r="BG86" s="15"/>
      <c r="BH86" s="16"/>
      <c r="BI86" s="17"/>
      <c r="BJ86" s="20"/>
      <c r="BK86" s="16"/>
      <c r="BL86" s="21"/>
      <c r="BM86" s="15"/>
      <c r="BN86" s="16"/>
      <c r="BO86" s="17"/>
      <c r="BP86" s="27"/>
      <c r="BQ86" s="25"/>
      <c r="BR86" s="28"/>
      <c r="BS86" s="24"/>
      <c r="BT86" s="25"/>
      <c r="BU86" s="26"/>
      <c r="BV86" s="15"/>
      <c r="BW86" s="16"/>
      <c r="BX86" s="28"/>
      <c r="BY86" s="27"/>
      <c r="BZ86" s="25"/>
      <c r="CA86" s="28"/>
      <c r="CB86" s="24"/>
      <c r="CC86" s="25"/>
      <c r="CD86" s="28"/>
      <c r="CE86" s="24"/>
      <c r="CF86" s="25"/>
      <c r="CG86" s="26"/>
      <c r="CH86" s="27"/>
      <c r="CI86" s="25"/>
      <c r="CJ86" s="28"/>
      <c r="CK86" s="24"/>
      <c r="CL86" s="25"/>
      <c r="CM86" s="28"/>
      <c r="CN86" s="24"/>
      <c r="CO86" s="25"/>
      <c r="CP86" s="28"/>
      <c r="CQ86" s="24"/>
      <c r="CR86" s="25"/>
      <c r="CS86" s="28"/>
      <c r="CT86" s="24"/>
      <c r="CU86" s="25"/>
      <c r="CV86" s="28"/>
    </row>
    <row r="87" spans="1:100" x14ac:dyDescent="0.35">
      <c r="A87" s="20">
        <v>10.75</v>
      </c>
      <c r="B87" s="15">
        <v>4.0142733092174305</v>
      </c>
      <c r="C87" s="16">
        <v>303.29616080828305</v>
      </c>
      <c r="D87" s="17">
        <v>3.1584208914122317E-7</v>
      </c>
      <c r="E87" s="20">
        <v>4.0098092824222471</v>
      </c>
      <c r="F87" s="16">
        <v>302.51998384138517</v>
      </c>
      <c r="G87" s="21">
        <v>3.1588646349879371E-7</v>
      </c>
      <c r="H87" s="15">
        <v>3.8770822046901272</v>
      </c>
      <c r="I87" s="16">
        <v>288.99137048302845</v>
      </c>
      <c r="J87" s="17">
        <v>3.1588646349879371E-7</v>
      </c>
      <c r="K87" s="19">
        <v>3.719485273868044</v>
      </c>
      <c r="L87" s="18">
        <v>272.83219312422449</v>
      </c>
      <c r="M87" s="22">
        <v>3.1588646349879371E-7</v>
      </c>
      <c r="N87" s="15">
        <v>4.0305048474839005</v>
      </c>
      <c r="O87" s="16">
        <v>293.98148026801732</v>
      </c>
      <c r="P87" s="17">
        <v>3.1686437486456158E-7</v>
      </c>
      <c r="Q87" s="19">
        <v>4.2081886180422368</v>
      </c>
      <c r="R87" s="18">
        <v>308.36555815418262</v>
      </c>
      <c r="S87" s="22">
        <v>1.0610544378214968E-3</v>
      </c>
      <c r="T87" s="15">
        <v>4.2022656845736828</v>
      </c>
      <c r="U87" s="16">
        <v>306.86334764586263</v>
      </c>
      <c r="V87" s="17">
        <v>1.0610544378214968E-3</v>
      </c>
      <c r="W87" s="20">
        <v>4.1072132320467203</v>
      </c>
      <c r="X87" s="16">
        <v>295.80319935084333</v>
      </c>
      <c r="Y87" s="21">
        <v>1.0610544378214968E-3</v>
      </c>
      <c r="Z87" s="15">
        <v>3.9879042456708662</v>
      </c>
      <c r="AA87" s="16">
        <v>281.94913678712362</v>
      </c>
      <c r="AB87" s="17">
        <v>1.0610544378214968E-3</v>
      </c>
      <c r="AC87" s="52">
        <v>3.9772918028872861</v>
      </c>
      <c r="AD87" s="53">
        <v>279.38760097432811</v>
      </c>
      <c r="AE87" s="21">
        <v>1.0610544378214968E-3</v>
      </c>
      <c r="AF87" s="79"/>
      <c r="AG87" s="53"/>
      <c r="AH87" s="17"/>
      <c r="AI87" s="12"/>
      <c r="AJ87" s="53"/>
      <c r="AK87" s="21"/>
      <c r="AO87" s="15"/>
      <c r="AQ87" s="17"/>
      <c r="AT87" s="14"/>
      <c r="AU87" s="15"/>
      <c r="AV87" s="16"/>
      <c r="AW87" s="17"/>
      <c r="AX87" s="20"/>
      <c r="AY87" s="16"/>
      <c r="AZ87" s="21"/>
      <c r="BA87" s="15"/>
      <c r="BB87" s="16"/>
      <c r="BC87" s="17"/>
      <c r="BD87" s="20"/>
      <c r="BE87" s="16"/>
      <c r="BF87" s="21"/>
      <c r="BG87" s="15"/>
      <c r="BH87" s="16"/>
      <c r="BI87" s="17"/>
      <c r="BJ87" s="20"/>
      <c r="BK87" s="16"/>
      <c r="BL87" s="21"/>
      <c r="BM87" s="15"/>
      <c r="BN87" s="16"/>
      <c r="BO87" s="17"/>
      <c r="BP87" s="27"/>
      <c r="BQ87" s="25"/>
      <c r="BR87" s="28"/>
      <c r="BS87" s="24"/>
      <c r="BT87" s="25"/>
      <c r="BU87" s="26"/>
      <c r="BV87" s="15"/>
      <c r="BW87" s="16"/>
      <c r="BX87" s="28"/>
      <c r="BY87" s="27"/>
      <c r="BZ87" s="25"/>
      <c r="CA87" s="28"/>
      <c r="CB87" s="24"/>
      <c r="CC87" s="25"/>
      <c r="CD87" s="28"/>
      <c r="CE87" s="24"/>
      <c r="CF87" s="25"/>
      <c r="CG87" s="26"/>
      <c r="CH87" s="27"/>
      <c r="CI87" s="25"/>
      <c r="CJ87" s="28"/>
      <c r="CK87" s="24"/>
      <c r="CL87" s="25"/>
      <c r="CM87" s="28"/>
      <c r="CN87" s="24"/>
      <c r="CO87" s="25"/>
      <c r="CP87" s="28"/>
      <c r="CQ87" s="24"/>
      <c r="CR87" s="25"/>
      <c r="CS87" s="28"/>
      <c r="CT87" s="24"/>
      <c r="CU87" s="25"/>
      <c r="CV87" s="28"/>
    </row>
    <row r="88" spans="1:100" x14ac:dyDescent="0.35">
      <c r="A88" s="20">
        <v>10.875</v>
      </c>
      <c r="B88" s="15">
        <v>4.0160644778038979</v>
      </c>
      <c r="C88" s="16">
        <v>307.31222528608697</v>
      </c>
      <c r="D88" s="17">
        <v>2.5431929014392983E-7</v>
      </c>
      <c r="E88" s="20">
        <v>4.0116162231901304</v>
      </c>
      <c r="F88" s="16">
        <v>306.53160006457529</v>
      </c>
      <c r="G88" s="21">
        <v>2.5442393301763443E-7</v>
      </c>
      <c r="H88" s="15">
        <v>3.879336242262843</v>
      </c>
      <c r="I88" s="16">
        <v>292.87070672529131</v>
      </c>
      <c r="J88" s="17">
        <v>2.5442393301763443E-7</v>
      </c>
      <c r="K88" s="19">
        <v>3.7222524138593647</v>
      </c>
      <c r="L88" s="18">
        <v>276.55444553808383</v>
      </c>
      <c r="M88" s="22">
        <v>2.5442393301763443E-7</v>
      </c>
      <c r="N88" s="15">
        <v>4.0327659889541323</v>
      </c>
      <c r="O88" s="16">
        <v>298.01424625697143</v>
      </c>
      <c r="P88" s="17">
        <v>2.5520978640148365E-7</v>
      </c>
      <c r="Q88" s="19">
        <v>4.2142891173587618</v>
      </c>
      <c r="R88" s="18">
        <v>312.57984727154138</v>
      </c>
      <c r="S88" s="22">
        <v>9.7784083272809894E-4</v>
      </c>
      <c r="T88" s="15">
        <v>4.2084115591744879</v>
      </c>
      <c r="U88" s="16">
        <v>311.0717592050371</v>
      </c>
      <c r="V88" s="17">
        <v>9.7784083272809894E-4</v>
      </c>
      <c r="W88" s="20">
        <v>4.1140376459139869</v>
      </c>
      <c r="X88" s="16">
        <v>299.91723699675731</v>
      </c>
      <c r="Y88" s="21">
        <v>9.7784083272809894E-4</v>
      </c>
      <c r="Z88" s="15">
        <v>3.9955738514738948</v>
      </c>
      <c r="AA88" s="16">
        <v>285.94471063859754</v>
      </c>
      <c r="AB88" s="17">
        <v>9.7784083272809894E-4</v>
      </c>
      <c r="AC88" s="52">
        <v>3.9850397552664036</v>
      </c>
      <c r="AD88" s="53">
        <v>283.37264072959454</v>
      </c>
      <c r="AE88" s="21">
        <v>9.7784083272809894E-4</v>
      </c>
      <c r="AF88" s="79"/>
      <c r="AG88" s="53"/>
      <c r="AH88" s="17"/>
      <c r="AI88" s="12"/>
      <c r="AJ88" s="53"/>
      <c r="AK88" s="21"/>
      <c r="AO88" s="15"/>
      <c r="AQ88" s="17"/>
      <c r="AT88" s="14"/>
      <c r="AU88" s="15"/>
      <c r="AV88" s="16"/>
      <c r="AW88" s="17"/>
      <c r="AX88" s="20"/>
      <c r="AY88" s="16"/>
      <c r="AZ88" s="21"/>
      <c r="BA88" s="15"/>
      <c r="BB88" s="16"/>
      <c r="BC88" s="17"/>
      <c r="BD88" s="20"/>
      <c r="BE88" s="16"/>
      <c r="BF88" s="21"/>
      <c r="BG88" s="15"/>
      <c r="BH88" s="16"/>
      <c r="BI88" s="17"/>
      <c r="BJ88" s="20"/>
      <c r="BK88" s="16"/>
      <c r="BL88" s="21"/>
      <c r="BM88" s="15"/>
      <c r="BN88" s="16"/>
      <c r="BO88" s="17"/>
      <c r="BP88" s="27"/>
      <c r="BQ88" s="25"/>
      <c r="BR88" s="28"/>
      <c r="BS88" s="24"/>
      <c r="BT88" s="25"/>
      <c r="BU88" s="26"/>
      <c r="BV88" s="15"/>
      <c r="BW88" s="16"/>
      <c r="BX88" s="28"/>
      <c r="BY88" s="27"/>
      <c r="BZ88" s="25"/>
      <c r="CA88" s="28"/>
      <c r="CB88" s="24"/>
      <c r="CC88" s="25"/>
      <c r="CD88" s="28"/>
      <c r="CE88" s="24"/>
      <c r="CF88" s="25"/>
      <c r="CG88" s="26"/>
      <c r="CH88" s="27"/>
      <c r="CI88" s="25"/>
      <c r="CJ88" s="28"/>
      <c r="CK88" s="24"/>
      <c r="CL88" s="25"/>
      <c r="CM88" s="28"/>
      <c r="CN88" s="24"/>
      <c r="CO88" s="25"/>
      <c r="CP88" s="28"/>
      <c r="CQ88" s="24"/>
      <c r="CR88" s="25"/>
      <c r="CS88" s="28"/>
      <c r="CT88" s="24"/>
      <c r="CU88" s="25"/>
      <c r="CV88" s="28"/>
    </row>
    <row r="89" spans="1:100" x14ac:dyDescent="0.35">
      <c r="A89" s="20">
        <v>11</v>
      </c>
      <c r="B89" s="15">
        <v>4.013218391085446</v>
      </c>
      <c r="C89" s="16">
        <v>311.32544367717242</v>
      </c>
      <c r="D89" s="17">
        <v>2.0516860253747969E-7</v>
      </c>
      <c r="E89" s="20">
        <v>4.0087884029938818</v>
      </c>
      <c r="F89" s="16">
        <v>310.54038846756919</v>
      </c>
      <c r="G89" s="21">
        <v>2.0524183427414855E-7</v>
      </c>
      <c r="H89" s="15">
        <v>3.8769185213358246</v>
      </c>
      <c r="I89" s="16">
        <v>296.74762524662714</v>
      </c>
      <c r="J89" s="17">
        <v>2.0524183427414855E-7</v>
      </c>
      <c r="K89" s="19">
        <v>3.7203058255886554</v>
      </c>
      <c r="L89" s="18">
        <v>280.27475136367246</v>
      </c>
      <c r="M89" s="22">
        <v>2.0524183427414855E-7</v>
      </c>
      <c r="N89" s="15">
        <v>4.0300056471204551</v>
      </c>
      <c r="O89" s="16">
        <v>302.04425190409188</v>
      </c>
      <c r="P89" s="17">
        <v>2.0587347672176182E-7</v>
      </c>
      <c r="Q89" s="19">
        <v>4.2111906572544298</v>
      </c>
      <c r="R89" s="18">
        <v>316.79103792879579</v>
      </c>
      <c r="S89" s="22">
        <v>9.0330064046231567E-4</v>
      </c>
      <c r="T89" s="15">
        <v>4.2053613890576731</v>
      </c>
      <c r="U89" s="16">
        <v>315.27712059409475</v>
      </c>
      <c r="V89" s="17">
        <v>9.0330064046231567E-4</v>
      </c>
      <c r="W89" s="20">
        <v>4.1117152638237844</v>
      </c>
      <c r="X89" s="16">
        <v>304.02895226058109</v>
      </c>
      <c r="Y89" s="21">
        <v>9.0330064046231567E-4</v>
      </c>
      <c r="Z89" s="15">
        <v>3.9941564213907506</v>
      </c>
      <c r="AA89" s="16">
        <v>289.9388670599883</v>
      </c>
      <c r="AB89" s="17">
        <v>9.0330064046231567E-4</v>
      </c>
      <c r="AC89" s="52">
        <v>3.983706033369208</v>
      </c>
      <c r="AD89" s="53">
        <v>287.35634676296377</v>
      </c>
      <c r="AE89" s="21">
        <v>9.0330064046231567E-4</v>
      </c>
      <c r="AF89" s="79"/>
      <c r="AG89" s="53"/>
      <c r="AH89" s="17"/>
      <c r="AI89" s="12"/>
      <c r="AJ89" s="53"/>
      <c r="AK89" s="21"/>
      <c r="AO89" s="15"/>
      <c r="AQ89" s="17"/>
      <c r="AT89" s="14"/>
      <c r="AU89" s="15"/>
      <c r="AV89" s="16"/>
      <c r="AW89" s="17"/>
      <c r="AX89" s="20"/>
      <c r="AY89" s="16"/>
      <c r="AZ89" s="21"/>
      <c r="BA89" s="15"/>
      <c r="BB89" s="16"/>
      <c r="BC89" s="17"/>
      <c r="BD89" s="20"/>
      <c r="BE89" s="16"/>
      <c r="BF89" s="21"/>
      <c r="BG89" s="15"/>
      <c r="BH89" s="16"/>
      <c r="BI89" s="17"/>
      <c r="BJ89" s="20"/>
      <c r="BK89" s="16"/>
      <c r="BL89" s="21"/>
      <c r="BM89" s="15"/>
      <c r="BN89" s="16"/>
      <c r="BO89" s="17"/>
      <c r="BP89" s="27"/>
      <c r="BQ89" s="25"/>
      <c r="BR89" s="28"/>
      <c r="BS89" s="24"/>
      <c r="BT89" s="25"/>
      <c r="BU89" s="26"/>
      <c r="BV89" s="15"/>
      <c r="BW89" s="16"/>
      <c r="BX89" s="28"/>
      <c r="BY89" s="27"/>
      <c r="BZ89" s="25"/>
      <c r="CA89" s="28"/>
      <c r="CB89" s="24"/>
      <c r="CC89" s="25"/>
      <c r="CD89" s="28"/>
      <c r="CE89" s="24"/>
      <c r="CF89" s="25"/>
      <c r="CG89" s="26"/>
      <c r="CH89" s="27"/>
      <c r="CI89" s="25"/>
      <c r="CJ89" s="28"/>
      <c r="CK89" s="24"/>
      <c r="CL89" s="25"/>
      <c r="CM89" s="28"/>
      <c r="CN89" s="24"/>
      <c r="CO89" s="25"/>
      <c r="CP89" s="28"/>
      <c r="CQ89" s="24"/>
      <c r="CR89" s="25"/>
      <c r="CS89" s="28"/>
      <c r="CT89" s="24"/>
      <c r="CU89" s="25"/>
      <c r="CV89" s="28"/>
    </row>
    <row r="90" spans="1:100" x14ac:dyDescent="0.35">
      <c r="A90" s="20">
        <v>11.125</v>
      </c>
      <c r="B90" s="15">
        <v>4.0104758763761765</v>
      </c>
      <c r="C90" s="16">
        <v>315.33591955354859</v>
      </c>
      <c r="D90" s="17">
        <v>1.6582058621898766E-7</v>
      </c>
      <c r="E90" s="20">
        <v>4.0060522457443088</v>
      </c>
      <c r="F90" s="16">
        <v>314.54644071331347</v>
      </c>
      <c r="G90" s="21">
        <v>1.6585572222190124E-7</v>
      </c>
      <c r="H90" s="15">
        <v>3.874553833371404</v>
      </c>
      <c r="I90" s="16">
        <v>300.62217907999855</v>
      </c>
      <c r="J90" s="17">
        <v>1.6585572222190124E-7</v>
      </c>
      <c r="K90" s="19">
        <v>3.718366663261417</v>
      </c>
      <c r="L90" s="18">
        <v>283.99311802693387</v>
      </c>
      <c r="M90" s="22">
        <v>1.6585572222190124E-7</v>
      </c>
      <c r="N90" s="15">
        <v>4.0273072265860934</v>
      </c>
      <c r="O90" s="16">
        <v>306.071559130678</v>
      </c>
      <c r="P90" s="17">
        <v>1.6636562990175125E-7</v>
      </c>
      <c r="Q90" s="19">
        <v>4.2063142516206389</v>
      </c>
      <c r="R90" s="18">
        <v>320.99735218041644</v>
      </c>
      <c r="S90" s="22">
        <v>8.3630324680412449E-4</v>
      </c>
      <c r="T90" s="15">
        <v>4.2005350802014325</v>
      </c>
      <c r="U90" s="16">
        <v>319.47765567429616</v>
      </c>
      <c r="V90" s="17">
        <v>8.3630324680412449E-4</v>
      </c>
      <c r="W90" s="20">
        <v>4.1076438545633787</v>
      </c>
      <c r="X90" s="16">
        <v>308.13659611514447</v>
      </c>
      <c r="Y90" s="21">
        <v>8.3630324680412449E-4</v>
      </c>
      <c r="Z90" s="15">
        <v>3.9910242441146973</v>
      </c>
      <c r="AA90" s="16">
        <v>293.92989130410297</v>
      </c>
      <c r="AB90" s="17">
        <v>8.3630324680412449E-4</v>
      </c>
      <c r="AC90" s="52">
        <v>3.9806604010393918</v>
      </c>
      <c r="AD90" s="53">
        <v>291.33700716400318</v>
      </c>
      <c r="AE90" s="21">
        <v>8.3630324680412449E-4</v>
      </c>
      <c r="AF90" s="79"/>
      <c r="AG90" s="53"/>
      <c r="AH90" s="17"/>
      <c r="AI90" s="12"/>
      <c r="AJ90" s="53"/>
      <c r="AK90" s="21"/>
      <c r="AO90" s="15"/>
      <c r="AQ90" s="17"/>
      <c r="AT90" s="14"/>
      <c r="AU90" s="15"/>
      <c r="AV90" s="16"/>
      <c r="AW90" s="17"/>
      <c r="AX90" s="20"/>
      <c r="AY90" s="16"/>
      <c r="AZ90" s="21"/>
      <c r="BA90" s="15"/>
      <c r="BB90" s="16"/>
      <c r="BC90" s="17"/>
      <c r="BD90" s="20"/>
      <c r="BE90" s="16"/>
      <c r="BF90" s="21"/>
      <c r="BG90" s="15"/>
      <c r="BH90" s="16"/>
      <c r="BI90" s="17"/>
      <c r="BJ90" s="20"/>
      <c r="BK90" s="16"/>
      <c r="BL90" s="21"/>
      <c r="BM90" s="15"/>
      <c r="BN90" s="16"/>
      <c r="BO90" s="17"/>
      <c r="BP90" s="27"/>
      <c r="BQ90" s="25"/>
      <c r="BR90" s="28"/>
      <c r="BS90" s="24"/>
      <c r="BT90" s="25"/>
      <c r="BU90" s="26"/>
      <c r="BV90" s="15"/>
      <c r="BW90" s="16"/>
      <c r="BX90" s="28"/>
      <c r="BY90" s="27"/>
      <c r="BZ90" s="25"/>
      <c r="CA90" s="28"/>
      <c r="CB90" s="24"/>
      <c r="CC90" s="25"/>
      <c r="CD90" s="28"/>
      <c r="CE90" s="24"/>
      <c r="CF90" s="25"/>
      <c r="CG90" s="26"/>
      <c r="CH90" s="27"/>
      <c r="CI90" s="25"/>
      <c r="CJ90" s="28"/>
      <c r="CK90" s="24"/>
      <c r="CL90" s="25"/>
      <c r="CM90" s="28"/>
      <c r="CN90" s="24"/>
      <c r="CO90" s="25"/>
      <c r="CP90" s="28"/>
      <c r="CQ90" s="24"/>
      <c r="CR90" s="25"/>
      <c r="CS90" s="28"/>
      <c r="CT90" s="24"/>
      <c r="CU90" s="25"/>
      <c r="CV90" s="28"/>
    </row>
    <row r="91" spans="1:100" x14ac:dyDescent="0.35">
      <c r="A91" s="20">
        <v>11.25</v>
      </c>
      <c r="B91" s="15">
        <v>4.0081789104553236</v>
      </c>
      <c r="C91" s="16">
        <v>319.34409846400393</v>
      </c>
      <c r="D91" s="17">
        <v>1.3421187187976814E-7</v>
      </c>
      <c r="E91" s="20">
        <v>4.0037714920324614</v>
      </c>
      <c r="F91" s="16">
        <v>318.55021220534593</v>
      </c>
      <c r="G91" s="21">
        <v>1.3425641578965904E-7</v>
      </c>
      <c r="H91" s="15">
        <v>3.8726373909198415</v>
      </c>
      <c r="I91" s="16">
        <v>304.49481647091841</v>
      </c>
      <c r="J91" s="17">
        <v>1.3425641578965904E-7</v>
      </c>
      <c r="K91" s="19">
        <v>3.7168671062605787</v>
      </c>
      <c r="L91" s="18">
        <v>287.70998513319444</v>
      </c>
      <c r="M91" s="22">
        <v>1.3425641578965904E-7</v>
      </c>
      <c r="N91" s="15">
        <v>4.0250722167800363</v>
      </c>
      <c r="O91" s="16">
        <v>310.09663134745801</v>
      </c>
      <c r="P91" s="17">
        <v>1.3466546418822013E-7</v>
      </c>
      <c r="Q91" s="19">
        <v>4.2019534996942838</v>
      </c>
      <c r="R91" s="18">
        <v>325.19930568011074</v>
      </c>
      <c r="S91" s="22">
        <v>7.7572729979817818E-4</v>
      </c>
      <c r="T91" s="15">
        <v>4.1962158056390937</v>
      </c>
      <c r="U91" s="16">
        <v>323.67387147993526</v>
      </c>
      <c r="V91" s="17">
        <v>7.7572729979817818E-4</v>
      </c>
      <c r="W91" s="20">
        <v>4.1039506118220572</v>
      </c>
      <c r="X91" s="16">
        <v>312.2405467269665</v>
      </c>
      <c r="Y91" s="21">
        <v>7.7572729979817818E-4</v>
      </c>
      <c r="Z91" s="15">
        <v>3.9881132487506594</v>
      </c>
      <c r="AA91" s="16">
        <v>297.91800455285363</v>
      </c>
      <c r="AB91" s="17">
        <v>7.7572729979817818E-4</v>
      </c>
      <c r="AC91" s="52">
        <v>3.9778214569666832</v>
      </c>
      <c r="AD91" s="53">
        <v>295.31482862096988</v>
      </c>
      <c r="AE91" s="21">
        <v>7.7572729979817818E-4</v>
      </c>
      <c r="AF91" s="79"/>
      <c r="AG91" s="53"/>
      <c r="AH91" s="17"/>
      <c r="AI91" s="12"/>
      <c r="AJ91" s="53"/>
      <c r="AK91" s="21"/>
      <c r="AO91" s="15"/>
      <c r="AQ91" s="17"/>
      <c r="AT91" s="14"/>
      <c r="AU91" s="15"/>
      <c r="AV91" s="16"/>
      <c r="AW91" s="17"/>
      <c r="AX91" s="20"/>
      <c r="AY91" s="16"/>
      <c r="AZ91" s="21"/>
      <c r="BA91" s="15"/>
      <c r="BB91" s="16"/>
      <c r="BC91" s="17"/>
      <c r="BD91" s="20"/>
      <c r="BE91" s="16"/>
      <c r="BF91" s="21"/>
      <c r="BG91" s="15"/>
      <c r="BH91" s="16"/>
      <c r="BI91" s="17"/>
      <c r="BJ91" s="20"/>
      <c r="BK91" s="16"/>
      <c r="BL91" s="21"/>
      <c r="BM91" s="15"/>
      <c r="BN91" s="16"/>
      <c r="BO91" s="17"/>
      <c r="BP91" s="27"/>
      <c r="BQ91" s="25"/>
      <c r="BR91" s="28"/>
      <c r="BS91" s="24"/>
      <c r="BT91" s="25"/>
      <c r="BU91" s="26"/>
      <c r="BV91" s="15"/>
      <c r="BW91" s="16"/>
      <c r="BX91" s="28"/>
      <c r="BY91" s="27"/>
      <c r="BZ91" s="25"/>
      <c r="CA91" s="28"/>
      <c r="CB91" s="24"/>
      <c r="CC91" s="25"/>
      <c r="CD91" s="28"/>
      <c r="CE91" s="24"/>
      <c r="CF91" s="25"/>
      <c r="CG91" s="26"/>
      <c r="CH91" s="27"/>
      <c r="CI91" s="25"/>
      <c r="CJ91" s="28"/>
      <c r="CK91" s="24"/>
      <c r="CL91" s="25"/>
      <c r="CM91" s="28"/>
      <c r="CN91" s="24"/>
      <c r="CO91" s="25"/>
      <c r="CP91" s="28"/>
      <c r="CQ91" s="24"/>
      <c r="CR91" s="25"/>
      <c r="CS91" s="28"/>
      <c r="CT91" s="24"/>
      <c r="CU91" s="25"/>
      <c r="CV91" s="28"/>
    </row>
    <row r="92" spans="1:100" x14ac:dyDescent="0.35">
      <c r="A92" s="20">
        <v>11.375</v>
      </c>
      <c r="B92" s="15">
        <v>4.010429539702141</v>
      </c>
      <c r="C92" s="16">
        <v>323.35452800370609</v>
      </c>
      <c r="D92" s="17">
        <v>1.0866893907088502E-7</v>
      </c>
      <c r="E92" s="20">
        <v>4.0060374854630822</v>
      </c>
      <c r="F92" s="16">
        <v>322.55624969080901</v>
      </c>
      <c r="G92" s="21">
        <v>1.0870541815398031E-7</v>
      </c>
      <c r="H92" s="15">
        <v>3.8752594449646836</v>
      </c>
      <c r="I92" s="16">
        <v>308.37007591588309</v>
      </c>
      <c r="J92" s="17">
        <v>1.0870541815398031E-7</v>
      </c>
      <c r="K92" s="19">
        <v>3.7198953113097466</v>
      </c>
      <c r="L92" s="18">
        <v>291.42988044450419</v>
      </c>
      <c r="M92" s="22">
        <v>1.0870541815398031E-7</v>
      </c>
      <c r="N92" s="15">
        <v>4.0277415207946747</v>
      </c>
      <c r="O92" s="16">
        <v>314.12437286825269</v>
      </c>
      <c r="P92" s="17">
        <v>1.0903520417077555E-7</v>
      </c>
      <c r="Q92" s="19">
        <v>4.2029153381473563</v>
      </c>
      <c r="R92" s="18">
        <v>329.4022210182581</v>
      </c>
      <c r="S92" s="22">
        <v>7.2052888608409239E-4</v>
      </c>
      <c r="T92" s="15">
        <v>4.19720957376905</v>
      </c>
      <c r="U92" s="16">
        <v>327.8710810537043</v>
      </c>
      <c r="V92" s="17">
        <v>7.2052888608409239E-4</v>
      </c>
      <c r="W92" s="20">
        <v>4.105418740875229</v>
      </c>
      <c r="X92" s="16">
        <v>316.34596546784172</v>
      </c>
      <c r="Y92" s="21">
        <v>7.2052888608409239E-4</v>
      </c>
      <c r="Z92" s="15">
        <v>3.9901791750864795</v>
      </c>
      <c r="AA92" s="16">
        <v>301.90818372794013</v>
      </c>
      <c r="AB92" s="17">
        <v>7.2052888608409239E-4</v>
      </c>
      <c r="AC92" s="52">
        <v>3.9799428275555138</v>
      </c>
      <c r="AD92" s="53">
        <v>299.29477144852541</v>
      </c>
      <c r="AE92" s="21">
        <v>7.2052888608409239E-4</v>
      </c>
      <c r="AF92" s="79"/>
      <c r="AG92" s="53"/>
      <c r="AH92" s="17"/>
      <c r="AI92" s="12"/>
      <c r="AJ92" s="53"/>
      <c r="AK92" s="21"/>
      <c r="AO92" s="15"/>
      <c r="AQ92" s="17"/>
      <c r="AT92" s="14"/>
      <c r="AU92" s="15"/>
      <c r="AV92" s="16"/>
      <c r="AW92" s="17"/>
      <c r="AX92" s="20"/>
      <c r="AY92" s="16"/>
      <c r="AZ92" s="21"/>
      <c r="BA92" s="15"/>
      <c r="BB92" s="16"/>
      <c r="BC92" s="17"/>
      <c r="BD92" s="20"/>
      <c r="BE92" s="16"/>
      <c r="BF92" s="21"/>
      <c r="BG92" s="15"/>
      <c r="BH92" s="16"/>
      <c r="BI92" s="17"/>
      <c r="BJ92" s="20"/>
      <c r="BK92" s="16"/>
      <c r="BL92" s="21"/>
      <c r="BM92" s="15"/>
      <c r="BN92" s="16"/>
      <c r="BO92" s="17"/>
      <c r="BP92" s="27"/>
      <c r="BQ92" s="25"/>
      <c r="BR92" s="28"/>
      <c r="BS92" s="24"/>
      <c r="BT92" s="25"/>
      <c r="BU92" s="26"/>
      <c r="BV92" s="15"/>
      <c r="BW92" s="16"/>
      <c r="BX92" s="28"/>
      <c r="BY92" s="27"/>
      <c r="BZ92" s="25"/>
      <c r="CA92" s="28"/>
      <c r="CB92" s="24"/>
      <c r="CC92" s="25"/>
      <c r="CD92" s="28"/>
      <c r="CE92" s="24"/>
      <c r="CF92" s="25"/>
      <c r="CG92" s="26"/>
      <c r="CH92" s="27"/>
      <c r="CI92" s="25"/>
      <c r="CJ92" s="28"/>
      <c r="CK92" s="24"/>
      <c r="CL92" s="25"/>
      <c r="CM92" s="28"/>
      <c r="CN92" s="24"/>
      <c r="CO92" s="25"/>
      <c r="CP92" s="28"/>
      <c r="CQ92" s="24"/>
      <c r="CR92" s="25"/>
      <c r="CS92" s="28"/>
      <c r="CT92" s="24"/>
      <c r="CU92" s="25"/>
      <c r="CV92" s="28"/>
    </row>
    <row r="93" spans="1:100" x14ac:dyDescent="0.35">
      <c r="A93" s="20">
        <v>11.5</v>
      </c>
      <c r="B93" s="15">
        <v>4.017809577731672</v>
      </c>
      <c r="C93" s="16">
        <v>327.37233758143776</v>
      </c>
      <c r="D93" s="17">
        <v>8.8129168828921155E-8</v>
      </c>
      <c r="E93" s="20">
        <v>4.0134352353543772</v>
      </c>
      <c r="F93" s="16">
        <v>326.5696849261634</v>
      </c>
      <c r="G93" s="21">
        <v>8.8169790033254018E-8</v>
      </c>
      <c r="H93" s="15">
        <v>3.8830691365718155</v>
      </c>
      <c r="I93" s="16">
        <v>312.2531450524549</v>
      </c>
      <c r="J93" s="17">
        <v>8.8169790033254018E-8</v>
      </c>
      <c r="K93" s="19">
        <v>3.728174549423783</v>
      </c>
      <c r="L93" s="18">
        <v>295.15805499392798</v>
      </c>
      <c r="M93" s="22">
        <v>8.8169790033254018E-8</v>
      </c>
      <c r="N93" s="15">
        <v>4.0360482534754523</v>
      </c>
      <c r="O93" s="16">
        <v>318.16042112172812</v>
      </c>
      <c r="P93" s="17">
        <v>8.8436428093200295E-8</v>
      </c>
      <c r="Q93" s="19">
        <v>4.2122470122134876</v>
      </c>
      <c r="R93" s="18">
        <v>333.61446803047158</v>
      </c>
      <c r="S93" s="22">
        <v>6.7042389593278224E-4</v>
      </c>
      <c r="T93" s="15">
        <v>4.2065734886383828</v>
      </c>
      <c r="U93" s="16">
        <v>332.07765454234266</v>
      </c>
      <c r="V93" s="17">
        <v>6.7042389593278224E-4</v>
      </c>
      <c r="W93" s="20">
        <v>4.115265805071588</v>
      </c>
      <c r="X93" s="16">
        <v>320.46123127291332</v>
      </c>
      <c r="Y93" s="21">
        <v>6.7042389593278224E-4</v>
      </c>
      <c r="Z93" s="15">
        <v>4.0006343633498069</v>
      </c>
      <c r="AA93" s="16">
        <v>305.90881809128996</v>
      </c>
      <c r="AB93" s="17">
        <v>6.7042389593278224E-4</v>
      </c>
      <c r="AC93" s="52">
        <v>3.9904542536455492</v>
      </c>
      <c r="AD93" s="53">
        <v>303.28522570217098</v>
      </c>
      <c r="AE93" s="21">
        <v>6.7042389593278224E-4</v>
      </c>
      <c r="AF93" s="79"/>
      <c r="AG93" s="53"/>
      <c r="AH93" s="17"/>
      <c r="AI93" s="12"/>
      <c r="AJ93" s="53"/>
      <c r="AK93" s="21"/>
      <c r="AO93" s="15"/>
      <c r="AQ93" s="17"/>
      <c r="AT93" s="14"/>
      <c r="AU93" s="15"/>
      <c r="AV93" s="16"/>
      <c r="AW93" s="17"/>
      <c r="AX93" s="20"/>
      <c r="AY93" s="16"/>
      <c r="AZ93" s="21"/>
      <c r="BA93" s="15"/>
      <c r="BB93" s="16"/>
      <c r="BC93" s="17"/>
      <c r="BD93" s="20"/>
      <c r="BE93" s="16"/>
      <c r="BF93" s="21"/>
      <c r="BG93" s="15"/>
      <c r="BH93" s="16"/>
      <c r="BI93" s="17"/>
      <c r="BJ93" s="20"/>
      <c r="BK93" s="16"/>
      <c r="BL93" s="21"/>
      <c r="BM93" s="15"/>
      <c r="BN93" s="16"/>
      <c r="BO93" s="17"/>
      <c r="BP93" s="27"/>
      <c r="BQ93" s="25"/>
      <c r="BR93" s="28"/>
      <c r="BS93" s="24"/>
      <c r="BT93" s="25"/>
      <c r="BU93" s="26"/>
      <c r="BV93" s="15"/>
      <c r="BW93" s="16"/>
      <c r="BX93" s="28"/>
      <c r="BY93" s="27"/>
      <c r="BZ93" s="25"/>
      <c r="CA93" s="28"/>
      <c r="CB93" s="24"/>
      <c r="CC93" s="25"/>
      <c r="CD93" s="28"/>
      <c r="CE93" s="24"/>
      <c r="CF93" s="25"/>
      <c r="CG93" s="26"/>
      <c r="CH93" s="27"/>
      <c r="CI93" s="25"/>
      <c r="CJ93" s="28"/>
      <c r="CK93" s="24"/>
      <c r="CL93" s="25"/>
      <c r="CM93" s="28"/>
      <c r="CN93" s="24"/>
      <c r="CO93" s="25"/>
      <c r="CP93" s="28"/>
      <c r="CQ93" s="24"/>
      <c r="CR93" s="25"/>
      <c r="CS93" s="28"/>
      <c r="CT93" s="24"/>
      <c r="CU93" s="25"/>
      <c r="CV93" s="28"/>
    </row>
    <row r="94" spans="1:100" x14ac:dyDescent="0.35">
      <c r="A94" s="20">
        <v>11.625</v>
      </c>
      <c r="B94" s="15">
        <v>4.0284676199003053</v>
      </c>
      <c r="C94" s="16">
        <v>331.40080520133807</v>
      </c>
      <c r="D94" s="17">
        <v>7.16285997474379E-8</v>
      </c>
      <c r="E94" s="20">
        <v>4.0241191425877041</v>
      </c>
      <c r="F94" s="16">
        <v>330.59380406875113</v>
      </c>
      <c r="G94" s="21">
        <v>7.1664814726324837E-8</v>
      </c>
      <c r="H94" s="15">
        <v>3.894253486243533</v>
      </c>
      <c r="I94" s="16">
        <v>316.14739853869844</v>
      </c>
      <c r="J94" s="17">
        <v>7.1664814726324837E-8</v>
      </c>
      <c r="K94" s="19">
        <v>3.7399296982649348</v>
      </c>
      <c r="L94" s="18">
        <v>298.89798469219289</v>
      </c>
      <c r="M94" s="21">
        <v>7.1664814726324837E-8</v>
      </c>
      <c r="N94" s="15">
        <v>4.0480819781753103</v>
      </c>
      <c r="O94" s="16">
        <v>322.20850309990345</v>
      </c>
      <c r="P94" s="17">
        <v>7.1879854261028415E-8</v>
      </c>
      <c r="Q94" s="19">
        <v>4.2305651683590746</v>
      </c>
      <c r="R94" s="18">
        <v>337.84503319883066</v>
      </c>
      <c r="S94" s="21">
        <v>6.2497535004277997E-4</v>
      </c>
      <c r="T94" s="15">
        <v>4.2249233611317765</v>
      </c>
      <c r="U94" s="16">
        <v>336.30257790347446</v>
      </c>
      <c r="V94" s="17">
        <v>6.2497535004277997E-4</v>
      </c>
      <c r="W94" s="20">
        <v>4.1340990584884381</v>
      </c>
      <c r="X94" s="16">
        <v>324.59533033140178</v>
      </c>
      <c r="Y94" s="21">
        <v>6.2497535004277997E-4</v>
      </c>
      <c r="Z94" s="15">
        <v>4.0200757778199927</v>
      </c>
      <c r="AA94" s="16">
        <v>309.92889386910997</v>
      </c>
      <c r="AB94" s="17">
        <v>6.2497535004277997E-4</v>
      </c>
      <c r="AC94" s="52">
        <v>4.0099514365831421</v>
      </c>
      <c r="AD94" s="53">
        <v>307.29517713875413</v>
      </c>
      <c r="AE94" s="21">
        <v>6.2497535004277997E-4</v>
      </c>
      <c r="AF94" s="79"/>
      <c r="AG94" s="53"/>
      <c r="AH94" s="17"/>
      <c r="AI94" s="12"/>
      <c r="AJ94" s="53"/>
      <c r="AK94" s="21"/>
      <c r="AO94" s="15"/>
      <c r="AQ94" s="17"/>
      <c r="AT94" s="14"/>
      <c r="AU94" s="15"/>
      <c r="AV94" s="16"/>
      <c r="AW94" s="17"/>
      <c r="AX94" s="20"/>
      <c r="AY94" s="16"/>
      <c r="AZ94" s="21"/>
      <c r="BA94" s="15"/>
      <c r="BB94" s="16"/>
      <c r="BC94" s="17"/>
      <c r="BD94" s="20"/>
      <c r="BE94" s="16"/>
      <c r="BF94" s="21"/>
      <c r="BG94" s="15"/>
      <c r="BH94" s="16"/>
      <c r="BI94" s="17"/>
      <c r="BJ94" s="20"/>
      <c r="BK94" s="16"/>
      <c r="BL94" s="21"/>
      <c r="BM94" s="15"/>
      <c r="BN94" s="16"/>
      <c r="BO94" s="17"/>
      <c r="BP94" s="27"/>
      <c r="BQ94" s="25"/>
      <c r="BR94" s="28"/>
      <c r="BS94" s="24"/>
      <c r="BT94" s="25"/>
      <c r="BU94" s="26"/>
      <c r="BV94" s="15"/>
      <c r="BW94" s="16"/>
      <c r="BX94" s="28"/>
      <c r="BY94" s="27"/>
      <c r="BZ94" s="25"/>
      <c r="CA94" s="28"/>
      <c r="CB94" s="24"/>
      <c r="CC94" s="25"/>
      <c r="CD94" s="28"/>
      <c r="CE94" s="24"/>
      <c r="CF94" s="25"/>
      <c r="CG94" s="26"/>
      <c r="CH94" s="27"/>
      <c r="CI94" s="25"/>
      <c r="CJ94" s="28"/>
      <c r="CK94" s="24"/>
      <c r="CL94" s="25"/>
      <c r="CM94" s="28"/>
      <c r="CN94" s="24"/>
      <c r="CO94" s="25"/>
      <c r="CP94" s="28"/>
      <c r="CQ94" s="24"/>
      <c r="CR94" s="25"/>
      <c r="CS94" s="28"/>
      <c r="CT94" s="24"/>
      <c r="CU94" s="25"/>
      <c r="CV94" s="28"/>
    </row>
    <row r="95" spans="1:100" x14ac:dyDescent="0.35">
      <c r="A95" s="20">
        <v>11.75</v>
      </c>
      <c r="B95" s="15">
        <v>4.038078847974945</v>
      </c>
      <c r="C95" s="16">
        <v>335.438884049313</v>
      </c>
      <c r="D95" s="17">
        <v>5.835009064214404E-8</v>
      </c>
      <c r="E95" s="20">
        <v>4.0337508933732824</v>
      </c>
      <c r="F95" s="16">
        <v>334.62755496212441</v>
      </c>
      <c r="G95" s="21">
        <v>5.8386164099507125E-8</v>
      </c>
      <c r="H95" s="15">
        <v>3.9044442959445274</v>
      </c>
      <c r="I95" s="16">
        <v>320.05184283464297</v>
      </c>
      <c r="J95" s="17">
        <v>5.8386164099507125E-8</v>
      </c>
      <c r="K95" s="19">
        <v>3.750757580363417</v>
      </c>
      <c r="L95" s="18">
        <v>302.64874227255632</v>
      </c>
      <c r="M95" s="21">
        <v>5.8386164099507125E-8</v>
      </c>
      <c r="N95" s="15">
        <v>4.0591403567800244</v>
      </c>
      <c r="O95" s="16">
        <v>326.26764345668346</v>
      </c>
      <c r="P95" s="17">
        <v>5.8560419376591544E-8</v>
      </c>
      <c r="Q95" s="19">
        <v>4.2406355936631313</v>
      </c>
      <c r="R95" s="18">
        <v>342.08566879249378</v>
      </c>
      <c r="S95" s="21">
        <v>5.8366679525822542E-4</v>
      </c>
      <c r="T95" s="15">
        <v>4.235020793740544</v>
      </c>
      <c r="U95" s="16">
        <v>340.537598697215</v>
      </c>
      <c r="V95" s="17">
        <v>5.8366679525822542E-4</v>
      </c>
      <c r="W95" s="20">
        <v>4.1446003894148014</v>
      </c>
      <c r="X95" s="16">
        <v>328.73993072081657</v>
      </c>
      <c r="Y95" s="21">
        <v>5.8366679525822542E-4</v>
      </c>
      <c r="Z95" s="15">
        <v>4.0310888372562514</v>
      </c>
      <c r="AA95" s="16">
        <v>313.95998270636625</v>
      </c>
      <c r="AB95" s="17">
        <v>5.8366679525822542E-4</v>
      </c>
      <c r="AC95" s="52">
        <v>4.0210115724582058</v>
      </c>
      <c r="AD95" s="53">
        <v>311.31618871121231</v>
      </c>
      <c r="AE95" s="21">
        <v>5.8366679525822542E-4</v>
      </c>
      <c r="AF95" s="79"/>
      <c r="AG95" s="53"/>
      <c r="AH95" s="17"/>
      <c r="AI95" s="12"/>
      <c r="AJ95" s="53"/>
      <c r="AK95" s="21"/>
      <c r="AO95" s="15"/>
      <c r="AQ95" s="17"/>
      <c r="AT95" s="14"/>
      <c r="AU95" s="15"/>
      <c r="AV95" s="16"/>
      <c r="AW95" s="17"/>
      <c r="AX95" s="20"/>
      <c r="AY95" s="16"/>
      <c r="AZ95" s="21"/>
      <c r="BA95" s="15"/>
      <c r="BB95" s="16"/>
      <c r="BC95" s="17"/>
      <c r="BD95" s="20"/>
      <c r="BE95" s="16"/>
      <c r="BF95" s="21"/>
      <c r="BG95" s="15"/>
      <c r="BH95" s="16"/>
      <c r="BI95" s="17"/>
      <c r="BJ95" s="20"/>
      <c r="BK95" s="16"/>
      <c r="BL95" s="21"/>
      <c r="BM95" s="15"/>
      <c r="BN95" s="16"/>
      <c r="BO95" s="17"/>
      <c r="BP95" s="27"/>
      <c r="BQ95" s="25"/>
      <c r="BR95" s="28"/>
      <c r="BS95" s="24"/>
      <c r="BT95" s="25"/>
      <c r="BU95" s="26"/>
      <c r="BV95" s="15"/>
      <c r="BW95" s="16"/>
      <c r="BX95" s="28"/>
      <c r="BY95" s="27"/>
      <c r="BZ95" s="25"/>
      <c r="CA95" s="28"/>
      <c r="CB95" s="24"/>
      <c r="CC95" s="25"/>
      <c r="CD95" s="28"/>
      <c r="CE95" s="24"/>
      <c r="CF95" s="25"/>
      <c r="CG95" s="26"/>
      <c r="CH95" s="27"/>
      <c r="CI95" s="25"/>
      <c r="CJ95" s="28"/>
      <c r="CK95" s="24"/>
      <c r="CL95" s="25"/>
      <c r="CM95" s="28"/>
      <c r="CN95" s="24"/>
      <c r="CO95" s="25"/>
      <c r="CP95" s="28"/>
      <c r="CQ95" s="24"/>
      <c r="CR95" s="25"/>
      <c r="CS95" s="28"/>
      <c r="CT95" s="24"/>
      <c r="CU95" s="25"/>
      <c r="CV95" s="28"/>
    </row>
    <row r="96" spans="1:100" x14ac:dyDescent="0.35">
      <c r="A96" s="20">
        <v>11.875</v>
      </c>
      <c r="B96" s="15">
        <v>4.0403148085680769</v>
      </c>
      <c r="C96" s="16">
        <v>339.4791988578811</v>
      </c>
      <c r="D96" s="17">
        <v>4.7617709943676395E-8</v>
      </c>
      <c r="E96" s="20">
        <v>4.0360045403108309</v>
      </c>
      <c r="F96" s="16">
        <v>338.66355950243525</v>
      </c>
      <c r="G96" s="21">
        <v>4.7651638513272504E-8</v>
      </c>
      <c r="H96" s="15">
        <v>3.9072247290156716</v>
      </c>
      <c r="I96" s="16">
        <v>323.95906756365866</v>
      </c>
      <c r="J96" s="17">
        <v>4.7651638513272504E-8</v>
      </c>
      <c r="K96" s="19">
        <v>3.754138400458535</v>
      </c>
      <c r="L96" s="18">
        <v>306.40288067301486</v>
      </c>
      <c r="M96" s="21">
        <v>4.7651638513272504E-8</v>
      </c>
      <c r="N96" s="15">
        <v>4.0622570001722798</v>
      </c>
      <c r="O96" s="16">
        <v>330.32990045685574</v>
      </c>
      <c r="P96" s="17">
        <v>4.7792797125641371E-8</v>
      </c>
      <c r="Q96" s="19">
        <v>4.2399930686322893</v>
      </c>
      <c r="R96" s="18">
        <v>346.32566186112609</v>
      </c>
      <c r="S96" s="21">
        <v>5.4590035471817832E-4</v>
      </c>
      <c r="T96" s="15">
        <v>4.2344119483125331</v>
      </c>
      <c r="U96" s="16">
        <v>344.77201064552753</v>
      </c>
      <c r="V96" s="17">
        <v>5.4590035471817832E-4</v>
      </c>
      <c r="W96" s="20">
        <v>4.144504331764181</v>
      </c>
      <c r="X96" s="16">
        <v>332.88443505258073</v>
      </c>
      <c r="Y96" s="21">
        <v>5.4590035471817832E-4</v>
      </c>
      <c r="Z96" s="15">
        <v>4.0316372339433393</v>
      </c>
      <c r="AA96" s="16">
        <v>317.99161994030959</v>
      </c>
      <c r="AB96" s="17">
        <v>5.4590035471817832E-4</v>
      </c>
      <c r="AC96" s="52">
        <v>4.0216183792225255</v>
      </c>
      <c r="AD96" s="53">
        <v>315.33780709043481</v>
      </c>
      <c r="AE96" s="21">
        <v>5.4590035471817832E-4</v>
      </c>
      <c r="AF96" s="79"/>
      <c r="AG96" s="53"/>
      <c r="AH96" s="17"/>
      <c r="AI96" s="12"/>
      <c r="AJ96" s="53"/>
      <c r="AK96" s="21"/>
      <c r="AO96" s="15"/>
      <c r="AQ96" s="17"/>
      <c r="AT96" s="14"/>
      <c r="AU96" s="15"/>
      <c r="AV96" s="16"/>
      <c r="AW96" s="17"/>
      <c r="AX96" s="20"/>
      <c r="AY96" s="16"/>
      <c r="AZ96" s="21"/>
      <c r="BA96" s="15"/>
      <c r="BB96" s="16"/>
      <c r="BC96" s="17"/>
      <c r="BD96" s="20"/>
      <c r="BE96" s="16"/>
      <c r="BF96" s="21"/>
      <c r="BG96" s="15"/>
      <c r="BH96" s="16"/>
      <c r="BI96" s="17"/>
      <c r="BJ96" s="20"/>
      <c r="BK96" s="16"/>
      <c r="BL96" s="21"/>
      <c r="BM96" s="15"/>
      <c r="BN96" s="16"/>
      <c r="BO96" s="17"/>
      <c r="BP96" s="27"/>
      <c r="BQ96" s="25"/>
      <c r="BR96" s="28"/>
      <c r="BS96" s="24"/>
      <c r="BT96" s="25"/>
      <c r="BU96" s="26"/>
      <c r="BV96" s="15"/>
      <c r="BW96" s="16"/>
      <c r="BX96" s="28"/>
      <c r="BY96" s="27"/>
      <c r="BZ96" s="25"/>
      <c r="CA96" s="28"/>
      <c r="CB96" s="24"/>
      <c r="CC96" s="25"/>
      <c r="CD96" s="28"/>
      <c r="CE96" s="24"/>
      <c r="CF96" s="25"/>
      <c r="CG96" s="26"/>
      <c r="CH96" s="27"/>
      <c r="CI96" s="25"/>
      <c r="CJ96" s="28"/>
      <c r="CK96" s="24"/>
      <c r="CL96" s="25"/>
      <c r="CM96" s="28"/>
      <c r="CN96" s="24"/>
      <c r="CO96" s="25"/>
      <c r="CP96" s="28"/>
      <c r="CQ96" s="24"/>
      <c r="CR96" s="25"/>
      <c r="CS96" s="28"/>
      <c r="CT96" s="24"/>
      <c r="CU96" s="25"/>
      <c r="CV96" s="28"/>
    </row>
    <row r="97" spans="1:100" x14ac:dyDescent="0.35">
      <c r="A97" s="20">
        <v>12</v>
      </c>
      <c r="B97" s="15">
        <v>4.0384187785798833</v>
      </c>
      <c r="C97" s="16">
        <v>343.51761763646101</v>
      </c>
      <c r="D97" s="17">
        <v>3.8922712109261392E-8</v>
      </c>
      <c r="E97" s="20">
        <v>4.0341314953679639</v>
      </c>
      <c r="F97" s="16">
        <v>342.69769099780319</v>
      </c>
      <c r="G97" s="21">
        <v>3.895053387800596E-8</v>
      </c>
      <c r="H97" s="15">
        <v>3.9059387707640898</v>
      </c>
      <c r="I97" s="16">
        <v>327.86500633442273</v>
      </c>
      <c r="J97" s="17">
        <v>3.895053387800596E-8</v>
      </c>
      <c r="K97" s="19">
        <v>3.7535226661180867</v>
      </c>
      <c r="L97" s="18">
        <v>310.15640333913296</v>
      </c>
      <c r="M97" s="21">
        <v>3.895053387800596E-8</v>
      </c>
      <c r="N97" s="15">
        <v>4.0610963986319621</v>
      </c>
      <c r="O97" s="16">
        <v>334.39099685548769</v>
      </c>
      <c r="P97" s="17">
        <v>3.9065255606673377E-8</v>
      </c>
      <c r="Q97" s="19">
        <v>4.236606131039756</v>
      </c>
      <c r="R97" s="18">
        <v>350.56226799216586</v>
      </c>
      <c r="S97" s="21">
        <v>5.1123273074038067E-4</v>
      </c>
      <c r="T97" s="15">
        <v>4.2310619206435955</v>
      </c>
      <c r="U97" s="16">
        <v>349.00307256617111</v>
      </c>
      <c r="V97" s="17">
        <v>5.1123273074038067E-4</v>
      </c>
      <c r="W97" s="20">
        <v>4.1417230866916945</v>
      </c>
      <c r="X97" s="16">
        <v>337.02615813927241</v>
      </c>
      <c r="Y97" s="21">
        <v>5.1123273074038067E-4</v>
      </c>
      <c r="Z97" s="15">
        <v>4.0295688390182463</v>
      </c>
      <c r="AA97" s="16">
        <v>322.02118877932782</v>
      </c>
      <c r="AB97" s="17">
        <v>5.1123273074038067E-4</v>
      </c>
      <c r="AC97" s="52">
        <v>4.0196143667831059</v>
      </c>
      <c r="AD97" s="53">
        <v>319.35742145721792</v>
      </c>
      <c r="AE97" s="21">
        <v>5.1123273074038067E-4</v>
      </c>
      <c r="AF97" s="79"/>
      <c r="AG97" s="53"/>
      <c r="AH97" s="17"/>
      <c r="AI97" s="12"/>
      <c r="AJ97" s="53"/>
      <c r="AK97" s="21"/>
      <c r="AO97" s="15"/>
      <c r="AQ97" s="17"/>
      <c r="AT97" s="14"/>
      <c r="AU97" s="15"/>
      <c r="AV97" s="16"/>
      <c r="AW97" s="17"/>
      <c r="AX97" s="20"/>
      <c r="AY97" s="16"/>
      <c r="AZ97" s="21"/>
      <c r="BA97" s="15"/>
      <c r="BB97" s="16"/>
      <c r="BC97" s="17"/>
      <c r="BD97" s="20"/>
      <c r="BE97" s="16"/>
      <c r="BF97" s="21"/>
      <c r="BG97" s="15"/>
      <c r="BH97" s="16"/>
      <c r="BI97" s="17"/>
      <c r="BJ97" s="20"/>
      <c r="BK97" s="16"/>
      <c r="BL97" s="21"/>
      <c r="BM97" s="15"/>
      <c r="BN97" s="16"/>
      <c r="BO97" s="17"/>
      <c r="BP97" s="27"/>
      <c r="BQ97" s="25"/>
      <c r="BR97" s="28"/>
      <c r="BS97" s="24"/>
      <c r="BT97" s="25"/>
      <c r="BU97" s="26"/>
      <c r="BV97" s="15"/>
      <c r="BW97" s="16"/>
      <c r="BX97" s="28"/>
      <c r="BY97" s="27"/>
      <c r="BZ97" s="25"/>
      <c r="CA97" s="28"/>
      <c r="CB97" s="24"/>
      <c r="CC97" s="25"/>
      <c r="CD97" s="28"/>
      <c r="CE97" s="24"/>
      <c r="CF97" s="25"/>
      <c r="CG97" s="26"/>
      <c r="CH97" s="27"/>
      <c r="CI97" s="25"/>
      <c r="CJ97" s="28"/>
      <c r="CK97" s="24"/>
      <c r="CL97" s="25"/>
      <c r="CM97" s="28"/>
      <c r="CN97" s="24"/>
      <c r="CO97" s="25"/>
      <c r="CP97" s="28"/>
      <c r="CQ97" s="24"/>
      <c r="CR97" s="25"/>
      <c r="CS97" s="28"/>
      <c r="CT97" s="24"/>
      <c r="CU97" s="25"/>
      <c r="CV97" s="28"/>
    </row>
    <row r="98" spans="1:100" x14ac:dyDescent="0.35">
      <c r="A98" s="20">
        <v>12.125</v>
      </c>
      <c r="B98" s="15">
        <v>4.03725266157302</v>
      </c>
      <c r="C98" s="16">
        <v>347.55487029803402</v>
      </c>
      <c r="D98" s="17">
        <v>3.1871543946072704E-8</v>
      </c>
      <c r="E98" s="20">
        <v>4.0329794432108637</v>
      </c>
      <c r="F98" s="16">
        <v>346.73067044101407</v>
      </c>
      <c r="G98" s="21">
        <v>3.1894900869355074E-8</v>
      </c>
      <c r="H98" s="15">
        <v>3.9054315599354146</v>
      </c>
      <c r="I98" s="16">
        <v>331.77043789435817</v>
      </c>
      <c r="J98" s="17">
        <v>3.1894900869355074E-8</v>
      </c>
      <c r="K98" s="19">
        <v>3.7537517427001599</v>
      </c>
      <c r="L98" s="18">
        <v>313.91015508183312</v>
      </c>
      <c r="M98" s="21">
        <v>3.1894900869355074E-8</v>
      </c>
      <c r="N98" s="15">
        <v>4.0608702155168919</v>
      </c>
      <c r="O98" s="16">
        <v>338.45186707100459</v>
      </c>
      <c r="P98" s="17">
        <v>3.1987800501529112E-8</v>
      </c>
      <c r="Q98" s="19">
        <v>4.2327542930679058</v>
      </c>
      <c r="R98" s="18">
        <v>354.79502228523376</v>
      </c>
      <c r="S98" s="21">
        <v>4.7935889007985481E-4</v>
      </c>
      <c r="T98" s="15">
        <v>4.2272451958957307</v>
      </c>
      <c r="U98" s="16">
        <v>353.23031776206682</v>
      </c>
      <c r="V98" s="17">
        <v>4.7935889007985481E-4</v>
      </c>
      <c r="W98" s="20">
        <v>4.1384462588944473</v>
      </c>
      <c r="X98" s="16">
        <v>341.16460439816683</v>
      </c>
      <c r="Y98" s="21">
        <v>4.7935889007985481E-4</v>
      </c>
      <c r="Z98" s="15">
        <v>4.0269695684452822</v>
      </c>
      <c r="AA98" s="16">
        <v>326.0481583477731</v>
      </c>
      <c r="AB98" s="17">
        <v>4.7935889007985481E-4</v>
      </c>
      <c r="AC98" s="52">
        <v>4.0170761383559128</v>
      </c>
      <c r="AD98" s="53">
        <v>323.37449759557381</v>
      </c>
      <c r="AE98" s="21">
        <v>4.7935889007985481E-4</v>
      </c>
      <c r="AF98" s="79"/>
      <c r="AG98" s="53"/>
      <c r="AH98" s="17"/>
      <c r="AI98" s="12"/>
      <c r="AJ98" s="53"/>
      <c r="AK98" s="21"/>
      <c r="AO98" s="15"/>
      <c r="AQ98" s="17"/>
      <c r="AT98" s="14"/>
      <c r="AU98" s="15"/>
      <c r="AV98" s="16"/>
      <c r="AW98" s="17"/>
      <c r="AX98" s="20"/>
      <c r="AY98" s="16"/>
      <c r="AZ98" s="21"/>
      <c r="BA98" s="15"/>
      <c r="BB98" s="16"/>
      <c r="BC98" s="17"/>
      <c r="BD98" s="20"/>
      <c r="BE98" s="16"/>
      <c r="BF98" s="21"/>
      <c r="BG98" s="15"/>
      <c r="BH98" s="16"/>
      <c r="BI98" s="17"/>
      <c r="BJ98" s="20"/>
      <c r="BK98" s="16"/>
      <c r="BL98" s="21"/>
      <c r="BM98" s="15"/>
      <c r="BN98" s="16"/>
      <c r="BO98" s="17"/>
      <c r="BP98" s="27"/>
      <c r="BQ98" s="25"/>
      <c r="BR98" s="28"/>
      <c r="BS98" s="24"/>
      <c r="BT98" s="25"/>
      <c r="BU98" s="26"/>
      <c r="BV98" s="15"/>
      <c r="BW98" s="16"/>
      <c r="BX98" s="28"/>
      <c r="BY98" s="27"/>
      <c r="BZ98" s="25"/>
      <c r="CA98" s="28"/>
      <c r="CB98" s="24"/>
      <c r="CC98" s="25"/>
      <c r="CD98" s="28"/>
      <c r="CE98" s="24"/>
      <c r="CF98" s="25"/>
      <c r="CG98" s="26"/>
      <c r="CH98" s="27"/>
      <c r="CI98" s="25"/>
      <c r="CJ98" s="28"/>
      <c r="CK98" s="24"/>
      <c r="CL98" s="25"/>
      <c r="CM98" s="28"/>
      <c r="CN98" s="24"/>
      <c r="CO98" s="25"/>
      <c r="CP98" s="28"/>
      <c r="CQ98" s="24"/>
      <c r="CR98" s="25"/>
      <c r="CS98" s="28"/>
      <c r="CT98" s="24"/>
      <c r="CU98" s="25"/>
      <c r="CV98" s="28"/>
    </row>
    <row r="99" spans="1:100" x14ac:dyDescent="0.35">
      <c r="A99" s="20">
        <v>12.25</v>
      </c>
      <c r="B99" s="15">
        <v>4.0368127294172904</v>
      </c>
      <c r="C99" s="16">
        <v>351.59168302745132</v>
      </c>
      <c r="D99" s="17">
        <v>2.6136433673239653E-8</v>
      </c>
      <c r="E99" s="20">
        <v>4.0325578747462156</v>
      </c>
      <c r="F99" s="16">
        <v>350.76322831576027</v>
      </c>
      <c r="G99" s="21">
        <v>2.6158243905984399E-8</v>
      </c>
      <c r="H99" s="15">
        <v>3.9056184169376391</v>
      </c>
      <c r="I99" s="16">
        <v>335.67605631129578</v>
      </c>
      <c r="J99" s="17">
        <v>2.6158243905984399E-8</v>
      </c>
      <c r="K99" s="19">
        <v>3.7546311011754261</v>
      </c>
      <c r="L99" s="18">
        <v>317.66478618300857</v>
      </c>
      <c r="M99" s="21">
        <v>2.6158243905984399E-8</v>
      </c>
      <c r="N99" s="15">
        <v>4.0613634610810614</v>
      </c>
      <c r="O99" s="16">
        <v>342.51323053208563</v>
      </c>
      <c r="P99" s="17">
        <v>2.6233970024955108E-8</v>
      </c>
      <c r="Q99" s="19">
        <v>4.2299641152235017</v>
      </c>
      <c r="R99" s="18">
        <v>359.02498640045724</v>
      </c>
      <c r="S99" s="21">
        <v>4.4994747975093979E-4</v>
      </c>
      <c r="T99" s="15">
        <v>4.2244850489759802</v>
      </c>
      <c r="U99" s="16">
        <v>357.45480281104278</v>
      </c>
      <c r="V99" s="17">
        <v>4.4994747975093979E-4</v>
      </c>
      <c r="W99" s="20">
        <v>4.1361437896500588</v>
      </c>
      <c r="X99" s="16">
        <v>345.30074818781691</v>
      </c>
      <c r="Y99" s="21">
        <v>4.4994747975093979E-4</v>
      </c>
      <c r="Z99" s="15">
        <v>4.0252447902972808</v>
      </c>
      <c r="AA99" s="16">
        <v>330.07340313807038</v>
      </c>
      <c r="AB99" s="17">
        <v>4.4994747975093979E-4</v>
      </c>
      <c r="AC99" s="52">
        <v>4.0154033918199419</v>
      </c>
      <c r="AD99" s="53">
        <v>327.38990098739373</v>
      </c>
      <c r="AE99" s="21">
        <v>4.4994747975093979E-4</v>
      </c>
      <c r="AF99" s="79"/>
      <c r="AG99" s="53"/>
      <c r="AH99" s="17"/>
      <c r="AI99" s="12"/>
      <c r="AJ99" s="53"/>
      <c r="AK99" s="21"/>
      <c r="AO99" s="15"/>
      <c r="AQ99" s="17"/>
      <c r="AT99" s="14"/>
      <c r="AU99" s="15"/>
      <c r="AV99" s="16"/>
      <c r="AW99" s="17"/>
      <c r="AX99" s="20"/>
      <c r="AY99" s="16"/>
      <c r="AZ99" s="21"/>
      <c r="BA99" s="15"/>
      <c r="BB99" s="16"/>
      <c r="BC99" s="17"/>
      <c r="BD99" s="20"/>
      <c r="BE99" s="16"/>
      <c r="BF99" s="21"/>
      <c r="BG99" s="15"/>
      <c r="BH99" s="16"/>
      <c r="BI99" s="17"/>
      <c r="BJ99" s="20"/>
      <c r="BK99" s="16"/>
      <c r="BL99" s="21"/>
      <c r="BM99" s="15"/>
      <c r="BN99" s="16"/>
      <c r="BO99" s="17"/>
      <c r="BP99" s="27"/>
      <c r="BQ99" s="25"/>
      <c r="BR99" s="28"/>
      <c r="BS99" s="24"/>
      <c r="BT99" s="25"/>
      <c r="BU99" s="26"/>
      <c r="BV99" s="15"/>
      <c r="BW99" s="16"/>
      <c r="BX99" s="28"/>
      <c r="BY99" s="27"/>
      <c r="BZ99" s="25"/>
      <c r="CA99" s="28"/>
      <c r="CB99" s="24"/>
      <c r="CC99" s="25"/>
      <c r="CD99" s="28"/>
      <c r="CE99" s="24"/>
      <c r="CF99" s="25"/>
      <c r="CG99" s="26"/>
      <c r="CH99" s="27"/>
      <c r="CI99" s="25"/>
      <c r="CJ99" s="28"/>
      <c r="CK99" s="24"/>
      <c r="CL99" s="25"/>
      <c r="CM99" s="28"/>
      <c r="CN99" s="24"/>
      <c r="CO99" s="25"/>
      <c r="CP99" s="28"/>
      <c r="CQ99" s="24"/>
      <c r="CR99" s="25"/>
      <c r="CS99" s="28"/>
      <c r="CT99" s="24"/>
      <c r="CU99" s="25"/>
      <c r="CV99" s="28"/>
    </row>
    <row r="100" spans="1:100" x14ac:dyDescent="0.35">
      <c r="A100" s="20">
        <v>12.375</v>
      </c>
      <c r="B100" s="15">
        <v>4.0398057583611759</v>
      </c>
      <c r="C100" s="16">
        <v>355.63148878581251</v>
      </c>
      <c r="D100" s="17">
        <v>2.1450074191126259E-8</v>
      </c>
      <c r="E100" s="20">
        <v>4.0355743160554667</v>
      </c>
      <c r="F100" s="16">
        <v>354.79880263181576</v>
      </c>
      <c r="G100" s="21">
        <v>2.1465808042844502E-8</v>
      </c>
      <c r="H100" s="15">
        <v>3.9092935265031912</v>
      </c>
      <c r="I100" s="16">
        <v>339.58534983779896</v>
      </c>
      <c r="J100" s="17">
        <v>2.1465808042844502E-8</v>
      </c>
      <c r="K100" s="19">
        <v>3.7590538508789968</v>
      </c>
      <c r="L100" s="18">
        <v>321.42384003388759</v>
      </c>
      <c r="M100" s="21">
        <v>2.1465808042844502E-8</v>
      </c>
      <c r="N100" s="15">
        <v>4.065681468679629</v>
      </c>
      <c r="O100" s="16">
        <v>346.57891200076529</v>
      </c>
      <c r="P100" s="17">
        <v>2.1527391098836645E-8</v>
      </c>
      <c r="Q100" s="19">
        <v>4.2392052267116664</v>
      </c>
      <c r="R100" s="18">
        <v>363.26419162716888</v>
      </c>
      <c r="S100" s="21">
        <v>4.22637450697574E-4</v>
      </c>
      <c r="T100" s="15">
        <v>4.233761421261578</v>
      </c>
      <c r="U100" s="16">
        <v>361.68856423230437</v>
      </c>
      <c r="V100" s="17">
        <v>4.22637450697574E-4</v>
      </c>
      <c r="W100" s="20">
        <v>4.1459661544628021</v>
      </c>
      <c r="X100" s="16">
        <v>349.44671434227973</v>
      </c>
      <c r="Y100" s="21">
        <v>4.22637450697574E-4</v>
      </c>
      <c r="Z100" s="15">
        <v>4.0357519026346482</v>
      </c>
      <c r="AA100" s="16">
        <v>334.10915504070505</v>
      </c>
      <c r="AB100" s="17">
        <v>4.22637450697574E-4</v>
      </c>
      <c r="AC100" s="52">
        <v>4.0259715585499727</v>
      </c>
      <c r="AD100" s="53">
        <v>331.41587254594373</v>
      </c>
      <c r="AE100" s="21">
        <v>4.22637450697574E-4</v>
      </c>
      <c r="AF100" s="79"/>
      <c r="AG100" s="53"/>
      <c r="AH100" s="17"/>
      <c r="AI100" s="12"/>
      <c r="AJ100" s="53"/>
      <c r="AK100" s="21"/>
      <c r="AO100" s="15"/>
      <c r="AQ100" s="17"/>
      <c r="AT100" s="14"/>
      <c r="AU100" s="15"/>
      <c r="AV100" s="16"/>
      <c r="AW100" s="17"/>
      <c r="AX100" s="20"/>
      <c r="AY100" s="16"/>
      <c r="AZ100" s="21"/>
      <c r="BA100" s="15"/>
      <c r="BB100" s="16"/>
      <c r="BC100" s="17"/>
      <c r="BD100" s="20"/>
      <c r="BE100" s="16"/>
      <c r="BF100" s="21"/>
      <c r="BG100" s="15"/>
      <c r="BH100" s="16"/>
      <c r="BI100" s="17"/>
      <c r="BJ100" s="20"/>
      <c r="BK100" s="16"/>
      <c r="BL100" s="21"/>
      <c r="BM100" s="15"/>
      <c r="BN100" s="16"/>
      <c r="BO100" s="17"/>
      <c r="BP100" s="27"/>
      <c r="BQ100" s="25"/>
      <c r="BR100" s="28"/>
      <c r="BS100" s="24"/>
      <c r="BT100" s="25"/>
      <c r="BU100" s="26"/>
      <c r="BV100" s="15"/>
      <c r="BW100" s="16"/>
      <c r="BX100" s="28"/>
      <c r="BY100" s="27"/>
      <c r="BZ100" s="25"/>
      <c r="CA100" s="28"/>
      <c r="CB100" s="24"/>
      <c r="CC100" s="25"/>
      <c r="CD100" s="28"/>
      <c r="CE100" s="24"/>
      <c r="CF100" s="25"/>
      <c r="CG100" s="26"/>
      <c r="CH100" s="27"/>
      <c r="CI100" s="25"/>
      <c r="CJ100" s="28"/>
      <c r="CK100" s="24"/>
      <c r="CL100" s="25"/>
      <c r="CM100" s="28"/>
      <c r="CN100" s="24"/>
      <c r="CO100" s="25"/>
      <c r="CP100" s="28"/>
      <c r="CQ100" s="24"/>
      <c r="CR100" s="25"/>
      <c r="CS100" s="28"/>
      <c r="CT100" s="24"/>
      <c r="CU100" s="25"/>
      <c r="CV100" s="28"/>
    </row>
    <row r="101" spans="1:100" ht="15" thickBot="1" x14ac:dyDescent="0.4">
      <c r="A101" s="20">
        <v>12.5</v>
      </c>
      <c r="B101" s="15">
        <v>4.0492114915143995</v>
      </c>
      <c r="C101" s="16">
        <v>359.68070027732693</v>
      </c>
      <c r="D101" s="17">
        <v>1.7638131945955521E-8</v>
      </c>
      <c r="E101" s="20">
        <v>4.0450076595213416</v>
      </c>
      <c r="F101" s="16">
        <v>358.84381029133709</v>
      </c>
      <c r="G101" s="21">
        <v>1.7651206405884884E-8</v>
      </c>
      <c r="H101" s="15">
        <v>3.9194034935485589</v>
      </c>
      <c r="I101" s="16">
        <v>343.5047533313475</v>
      </c>
      <c r="J101" s="17">
        <v>1.7651206405884884E-8</v>
      </c>
      <c r="K101" s="19">
        <v>3.7699309334835109</v>
      </c>
      <c r="L101" s="18">
        <v>325.19377096737111</v>
      </c>
      <c r="M101" s="21">
        <v>1.7651206405884884E-8</v>
      </c>
      <c r="N101" s="15">
        <v>4.0769391266672805</v>
      </c>
      <c r="O101" s="16">
        <v>350.65585112743258</v>
      </c>
      <c r="P101" s="17">
        <v>1.7701369258081115E-8</v>
      </c>
      <c r="Q101" s="19">
        <v>4.2567094099958487</v>
      </c>
      <c r="R101" s="18">
        <v>367.52090103716472</v>
      </c>
      <c r="S101" s="21">
        <v>3.9744109800255524E-4</v>
      </c>
      <c r="T101" s="15">
        <v>4.2512980238964051</v>
      </c>
      <c r="U101" s="16">
        <v>365.9398622562008</v>
      </c>
      <c r="V101" s="17">
        <v>3.9744109800255524E-4</v>
      </c>
      <c r="W101" s="20">
        <v>4.1640063858006382</v>
      </c>
      <c r="X101" s="16">
        <v>353.61072072808037</v>
      </c>
      <c r="Y101" s="21">
        <v>3.9744109800255524E-4</v>
      </c>
      <c r="Z101" s="15">
        <v>4.0544253186698338</v>
      </c>
      <c r="AA101" s="16">
        <v>338.16358035937486</v>
      </c>
      <c r="AB101" s="17">
        <v>3.9744109800255524E-4</v>
      </c>
      <c r="AC101" s="52">
        <v>4.044701289119816</v>
      </c>
      <c r="AD101" s="53">
        <v>335.46057383506354</v>
      </c>
      <c r="AE101" s="21">
        <v>3.9744109800255524E-4</v>
      </c>
      <c r="AF101" s="80"/>
      <c r="AG101" s="81"/>
      <c r="AH101" s="58"/>
      <c r="AI101" s="12"/>
      <c r="AJ101" s="53"/>
      <c r="AK101" s="21"/>
      <c r="AL101" s="54"/>
      <c r="AM101" s="55"/>
      <c r="AN101" s="56"/>
      <c r="AO101" s="57"/>
      <c r="AP101" s="55"/>
      <c r="AQ101" s="58"/>
      <c r="AR101" s="54"/>
      <c r="AS101" s="55"/>
      <c r="AT101" s="56"/>
      <c r="AU101" s="15"/>
      <c r="AV101" s="16"/>
      <c r="AW101" s="17"/>
      <c r="AX101" s="20"/>
      <c r="AY101" s="16"/>
      <c r="AZ101" s="21"/>
      <c r="BA101" s="15"/>
      <c r="BB101" s="16"/>
      <c r="BC101" s="17"/>
      <c r="BD101" s="20"/>
      <c r="BE101" s="16"/>
      <c r="BF101" s="21"/>
      <c r="BG101" s="15"/>
      <c r="BH101" s="16"/>
      <c r="BI101" s="17"/>
      <c r="BJ101" s="20"/>
      <c r="BK101" s="16"/>
      <c r="BL101" s="21"/>
      <c r="BM101" s="15"/>
      <c r="BN101" s="16"/>
      <c r="BO101" s="17"/>
      <c r="BP101" s="27"/>
      <c r="BQ101" s="25"/>
      <c r="BR101" s="28"/>
      <c r="BS101" s="24"/>
      <c r="BT101" s="25"/>
      <c r="BU101" s="26"/>
      <c r="BV101" s="15"/>
      <c r="BW101" s="16"/>
      <c r="BX101" s="28"/>
      <c r="BY101" s="27"/>
      <c r="BZ101" s="25"/>
      <c r="CA101" s="28"/>
      <c r="CB101" s="24"/>
      <c r="CC101" s="25"/>
      <c r="CD101" s="28"/>
      <c r="CE101" s="24"/>
      <c r="CF101" s="25"/>
      <c r="CG101" s="26"/>
      <c r="CH101" s="27"/>
      <c r="CI101" s="25"/>
      <c r="CJ101" s="28"/>
      <c r="CK101" s="24"/>
      <c r="CL101" s="25"/>
      <c r="CM101" s="28"/>
      <c r="CN101" s="24"/>
      <c r="CO101" s="25"/>
      <c r="CP101" s="28"/>
      <c r="CQ101" s="24"/>
      <c r="CR101" s="25"/>
      <c r="CS101" s="28"/>
      <c r="CT101" s="24"/>
      <c r="CU101" s="25"/>
      <c r="CV101" s="28"/>
    </row>
    <row r="102" spans="1:100" x14ac:dyDescent="0.35">
      <c r="A102" s="20"/>
      <c r="B102" s="19"/>
      <c r="C102" s="18"/>
      <c r="D102" s="22"/>
      <c r="E102" s="20"/>
      <c r="F102" s="16"/>
      <c r="G102" s="21"/>
      <c r="H102" s="20"/>
      <c r="I102" s="16"/>
      <c r="J102" s="21"/>
      <c r="K102" s="19"/>
      <c r="L102" s="18"/>
      <c r="M102" s="22"/>
      <c r="N102" s="20"/>
      <c r="O102" s="16"/>
      <c r="P102" s="21"/>
      <c r="Q102" s="20"/>
      <c r="R102" s="16"/>
      <c r="S102" s="21"/>
      <c r="T102" s="20"/>
      <c r="U102" s="16"/>
      <c r="V102" s="21"/>
      <c r="W102" s="20"/>
      <c r="X102" s="16"/>
      <c r="Y102" s="21"/>
      <c r="Z102" s="20"/>
      <c r="AA102" s="16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0"/>
    </row>
    <row r="103" spans="1:100" x14ac:dyDescent="0.35">
      <c r="A103" s="20"/>
      <c r="B103" s="20"/>
      <c r="C103" s="16"/>
      <c r="D103" s="21"/>
      <c r="E103" s="20"/>
      <c r="F103" s="16"/>
      <c r="G103" s="21"/>
      <c r="H103" s="20"/>
      <c r="I103" s="16"/>
      <c r="J103" s="21"/>
      <c r="K103" s="20"/>
      <c r="L103" s="16"/>
      <c r="M103" s="21"/>
      <c r="N103" s="20"/>
      <c r="O103" s="16"/>
      <c r="P103" s="21"/>
      <c r="Q103" s="20"/>
      <c r="R103" s="16"/>
      <c r="S103" s="21"/>
      <c r="T103" s="20"/>
      <c r="U103" s="16"/>
      <c r="V103" s="21"/>
      <c r="W103" s="20"/>
      <c r="X103" s="16"/>
      <c r="Y103" s="21"/>
      <c r="Z103" s="20"/>
      <c r="AA103" s="16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0"/>
    </row>
    <row r="104" spans="1:100" x14ac:dyDescent="0.35">
      <c r="A104" s="20"/>
      <c r="B104" s="20"/>
      <c r="C104" s="16"/>
      <c r="D104" s="21"/>
      <c r="E104" s="20"/>
      <c r="F104" s="16"/>
      <c r="G104" s="21"/>
      <c r="H104" s="20"/>
      <c r="I104" s="16"/>
      <c r="J104" s="21"/>
      <c r="K104" s="20"/>
      <c r="L104" s="16"/>
      <c r="M104" s="21"/>
      <c r="N104" s="20"/>
      <c r="O104" s="16"/>
      <c r="P104" s="21"/>
      <c r="Q104" s="20"/>
      <c r="R104" s="16"/>
      <c r="S104" s="21"/>
      <c r="T104" s="20"/>
      <c r="U104" s="16"/>
      <c r="V104" s="21"/>
      <c r="W104" s="20"/>
      <c r="X104" s="16"/>
      <c r="Y104" s="21"/>
      <c r="Z104" s="20"/>
      <c r="AA104" s="16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0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09D1E-4CD7-462A-AA86-A82BFC51685B}">
  <dimension ref="A1:L40"/>
  <sheetViews>
    <sheetView tabSelected="1" workbookViewId="0">
      <selection activeCell="B4" sqref="B4"/>
    </sheetView>
  </sheetViews>
  <sheetFormatPr defaultRowHeight="14.5" x14ac:dyDescent="0.35"/>
  <cols>
    <col min="1" max="1" width="9.7265625" style="35" customWidth="1"/>
    <col min="2" max="2" width="9.7265625" style="84" customWidth="1"/>
    <col min="3" max="5" width="9.453125" style="35" customWidth="1"/>
    <col min="6" max="6" width="9.453125" customWidth="1"/>
    <col min="7" max="7" width="9.453125" style="60" customWidth="1"/>
  </cols>
  <sheetData>
    <row r="1" spans="1:12" x14ac:dyDescent="0.35">
      <c r="A1" s="50" t="s">
        <v>1064</v>
      </c>
      <c r="B1" s="89"/>
      <c r="C1" s="87" t="s">
        <v>1152</v>
      </c>
      <c r="D1" s="88"/>
      <c r="E1" s="88"/>
      <c r="F1" s="88"/>
      <c r="G1" s="88"/>
    </row>
    <row r="2" spans="1:12" s="36" customFormat="1" ht="15" thickBot="1" x14ac:dyDescent="0.4">
      <c r="A2" s="51"/>
      <c r="B2" s="90" t="s">
        <v>1176</v>
      </c>
      <c r="C2" s="47" t="s">
        <v>1063</v>
      </c>
      <c r="D2" s="47" t="s">
        <v>1154</v>
      </c>
      <c r="E2" s="48" t="s">
        <v>1062</v>
      </c>
      <c r="F2" s="36" t="s">
        <v>1177</v>
      </c>
      <c r="G2" s="61"/>
    </row>
    <row r="3" spans="1:12" x14ac:dyDescent="0.35">
      <c r="A3" s="82">
        <v>27592</v>
      </c>
      <c r="B3" s="45">
        <f>VLOOKUP($L$3,Out_1[[#All],[Column19]:[Column20]],2)</f>
        <v>1.5540925091478261E-2</v>
      </c>
      <c r="C3" s="46">
        <f>VLOOKUP($L$3,Out_1[[#All],[Column17]:[Column18]],2)</f>
        <v>1.8797280496867397E-2</v>
      </c>
      <c r="D3" s="49">
        <f>VLOOKUP($L$3,Out_1[[#All],[Column15]:[Column16]],2)</f>
        <v>3.4239647848155877E-2</v>
      </c>
      <c r="E3" s="45">
        <f>VLOOKUP($L$3,Out_1[[#All],[Column13]:[Column14]],2)</f>
        <v>5.2122227290233837E-2</v>
      </c>
      <c r="F3" s="49">
        <f>VLOOKUP($L$3,Out_1[[#All],[Column11]:[Column12]],2)</f>
        <v>5.2122227290233837E-2</v>
      </c>
      <c r="G3" s="62"/>
      <c r="K3" s="43" t="s">
        <v>1118</v>
      </c>
      <c r="L3" s="44">
        <v>200</v>
      </c>
    </row>
    <row r="4" spans="1:12" x14ac:dyDescent="0.35">
      <c r="A4" s="83">
        <v>40724</v>
      </c>
      <c r="B4" s="45">
        <f>VLOOKUP($L$3,Out_1[[#All],[Column9]:[Column10]],2)</f>
        <v>3.3000037147382343E-4</v>
      </c>
      <c r="C4" s="46">
        <f>VLOOKUP($L$3,Out_1[[#All],[Column7]:[Column8]],2)</f>
        <v>7.6938296356311007E-5</v>
      </c>
      <c r="D4" s="49">
        <f>VLOOKUP($L$3,Out_1[[#All],[Column5]:[Column6]],2)</f>
        <v>3.2877381968262557E-4</v>
      </c>
      <c r="E4" s="45">
        <f>VLOOKUP($L$3,Out_1[[#All],[Column3]:[Column4]],2)</f>
        <v>6.9787251497350469E-4</v>
      </c>
      <c r="F4" s="46">
        <f>VLOOKUP($L$3,Out_1[[#All],[Column1]:[Column2]],2)</f>
        <v>1.0190561240601219E-3</v>
      </c>
      <c r="G4" s="62"/>
    </row>
    <row r="5" spans="1:12" x14ac:dyDescent="0.35">
      <c r="G5" s="62"/>
    </row>
    <row r="13" spans="1:12" x14ac:dyDescent="0.35">
      <c r="A13" s="85"/>
      <c r="B13" s="85"/>
      <c r="C13" s="85"/>
      <c r="D13" s="85"/>
    </row>
    <row r="14" spans="1:12" x14ac:dyDescent="0.35">
      <c r="A14" s="85"/>
      <c r="B14" s="85"/>
      <c r="C14" s="86"/>
      <c r="D14" s="85"/>
    </row>
    <row r="15" spans="1:12" x14ac:dyDescent="0.35">
      <c r="A15" s="85"/>
      <c r="B15" s="85"/>
      <c r="C15" s="86"/>
      <c r="D15" s="85"/>
    </row>
    <row r="16" spans="1:12" x14ac:dyDescent="0.35">
      <c r="A16" s="85"/>
      <c r="B16" s="85"/>
      <c r="C16" s="86"/>
      <c r="D16" s="85"/>
    </row>
    <row r="17" spans="1:4" x14ac:dyDescent="0.35">
      <c r="A17" s="85"/>
      <c r="B17" s="85"/>
      <c r="C17" s="86"/>
      <c r="D17" s="85"/>
    </row>
    <row r="18" spans="1:4" x14ac:dyDescent="0.35">
      <c r="A18" s="85"/>
      <c r="B18" s="85"/>
      <c r="C18" s="86"/>
      <c r="D18" s="85"/>
    </row>
    <row r="19" spans="1:4" x14ac:dyDescent="0.35">
      <c r="A19" s="85"/>
      <c r="B19" s="85"/>
      <c r="C19" s="86"/>
      <c r="D19" s="85"/>
    </row>
    <row r="20" spans="1:4" x14ac:dyDescent="0.35">
      <c r="A20" s="85"/>
      <c r="B20" s="85"/>
      <c r="C20" s="86"/>
      <c r="D20" s="85"/>
    </row>
    <row r="21" spans="1:4" x14ac:dyDescent="0.35">
      <c r="A21" s="85"/>
      <c r="B21" s="85"/>
      <c r="C21" s="86"/>
      <c r="D21" s="85"/>
    </row>
    <row r="22" spans="1:4" x14ac:dyDescent="0.35">
      <c r="A22" s="86"/>
      <c r="B22" s="86"/>
      <c r="C22" s="86"/>
      <c r="D22" s="85"/>
    </row>
    <row r="23" spans="1:4" x14ac:dyDescent="0.35">
      <c r="A23" s="86"/>
      <c r="B23" s="86"/>
      <c r="C23" s="86"/>
      <c r="D23" s="85"/>
    </row>
    <row r="24" spans="1:4" x14ac:dyDescent="0.35">
      <c r="A24" s="86"/>
      <c r="B24" s="86"/>
      <c r="C24" s="86"/>
      <c r="D24" s="85"/>
    </row>
    <row r="25" spans="1:4" x14ac:dyDescent="0.35">
      <c r="A25" s="86"/>
      <c r="B25" s="86"/>
      <c r="C25" s="85"/>
      <c r="D25" s="85"/>
    </row>
    <row r="26" spans="1:4" x14ac:dyDescent="0.35">
      <c r="A26" s="86"/>
      <c r="B26" s="86"/>
      <c r="C26" s="85"/>
      <c r="D26" s="85"/>
    </row>
    <row r="27" spans="1:4" x14ac:dyDescent="0.35">
      <c r="A27" s="86"/>
      <c r="B27" s="86"/>
      <c r="C27" s="85"/>
      <c r="D27" s="85"/>
    </row>
    <row r="28" spans="1:4" x14ac:dyDescent="0.35">
      <c r="A28" s="86"/>
      <c r="B28" s="86"/>
      <c r="C28" s="85"/>
      <c r="D28" s="85"/>
    </row>
    <row r="29" spans="1:4" x14ac:dyDescent="0.35">
      <c r="A29" s="86"/>
      <c r="B29" s="86"/>
      <c r="C29" s="85"/>
      <c r="D29" s="85"/>
    </row>
    <row r="30" spans="1:4" x14ac:dyDescent="0.35">
      <c r="A30" s="86"/>
      <c r="B30" s="86"/>
      <c r="C30" s="85"/>
      <c r="D30" s="85"/>
    </row>
    <row r="31" spans="1:4" x14ac:dyDescent="0.35">
      <c r="A31" s="86"/>
      <c r="B31" s="86"/>
      <c r="C31" s="85"/>
      <c r="D31" s="85"/>
    </row>
    <row r="32" spans="1:4" x14ac:dyDescent="0.35">
      <c r="A32" s="85"/>
      <c r="B32" s="85"/>
      <c r="C32" s="85"/>
      <c r="D32" s="85"/>
    </row>
    <row r="33" spans="1:4" x14ac:dyDescent="0.35">
      <c r="A33" s="85"/>
      <c r="B33" s="85"/>
      <c r="C33" s="85"/>
      <c r="D33" s="85"/>
    </row>
    <row r="34" spans="1:4" x14ac:dyDescent="0.35">
      <c r="A34" s="85"/>
      <c r="B34" s="85"/>
      <c r="C34" s="85"/>
      <c r="D34" s="85"/>
    </row>
    <row r="35" spans="1:4" x14ac:dyDescent="0.35">
      <c r="A35" s="85"/>
      <c r="B35" s="85"/>
      <c r="C35" s="85"/>
      <c r="D35" s="85"/>
    </row>
    <row r="36" spans="1:4" x14ac:dyDescent="0.35">
      <c r="A36" s="85"/>
      <c r="B36" s="85"/>
      <c r="C36" s="85"/>
      <c r="D36" s="85"/>
    </row>
    <row r="37" spans="1:4" x14ac:dyDescent="0.35">
      <c r="A37" s="85"/>
      <c r="B37" s="85"/>
      <c r="C37" s="85"/>
      <c r="D37" s="85"/>
    </row>
    <row r="38" spans="1:4" x14ac:dyDescent="0.35">
      <c r="A38" s="85"/>
      <c r="B38" s="85"/>
      <c r="C38" s="85"/>
      <c r="D38" s="85"/>
    </row>
    <row r="39" spans="1:4" x14ac:dyDescent="0.35">
      <c r="A39" s="85"/>
      <c r="B39" s="85"/>
      <c r="C39" s="85"/>
      <c r="D39" s="85"/>
    </row>
    <row r="40" spans="1:4" x14ac:dyDescent="0.35">
      <c r="A40" s="85"/>
      <c r="B40" s="85"/>
      <c r="C40" s="85"/>
      <c r="D40" s="85"/>
    </row>
  </sheetData>
  <mergeCells count="2">
    <mergeCell ref="A1:A2"/>
    <mergeCell ref="C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OO</vt:lpstr>
      <vt:lpstr>Calcs</vt:lpstr>
      <vt:lpstr>Outputs</vt:lpstr>
      <vt:lpstr>Retention</vt:lpstr>
      <vt:lpstr>Plot All</vt:lpstr>
      <vt:lpstr>Zoom1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cp:lastPrinted>2019-08-27T15:31:16Z</cp:lastPrinted>
  <dcterms:created xsi:type="dcterms:W3CDTF">2019-08-26T18:45:03Z</dcterms:created>
  <dcterms:modified xsi:type="dcterms:W3CDTF">2019-09-12T02:37:50Z</dcterms:modified>
</cp:coreProperties>
</file>